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drawings/drawing3.xml" ContentType="application/vnd.openxmlformats-officedocument.drawing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drawings/drawing4.xml" ContentType="application/vnd.openxmlformats-officedocument.drawing+xml"/>
  <Override PartName="/xl/ctrlProps/ctrlProp275.xml" ContentType="application/vnd.ms-excel.controlproperties+xml"/>
  <Override PartName="/xl/drawings/drawing5.xml" ContentType="application/vnd.openxmlformats-officedocument.drawing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drawings/drawing6.xml" ContentType="application/vnd.openxmlformats-officedocument.drawing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updateLinks="never" codeName="ThisWorkbook" autoCompressPictures="0"/>
  <bookViews>
    <workbookView xWindow="0" yWindow="0" windowWidth="20490" windowHeight="7530" tabRatio="684" activeTab="7"/>
  </bookViews>
  <sheets>
    <sheet name="Copyright" sheetId="26" r:id="rId1"/>
    <sheet name="INDEX" sheetId="4" r:id="rId2"/>
    <sheet name="PROFILE" sheetId="2" r:id="rId3"/>
    <sheet name="REFINISH" sheetId="17" r:id="rId4"/>
    <sheet name="JOBLIST" sheetId="20" r:id="rId5"/>
    <sheet name="QUEUE" sheetId="16" r:id="rId6"/>
    <sheet name="KPI" sheetId="25" r:id="rId7"/>
    <sheet name="BILL_LIST" sheetId="28" r:id="rId8"/>
    <sheet name="BILL" sheetId="29" r:id="rId9"/>
    <sheet name="Sheet1" sheetId="30" r:id="rId10"/>
  </sheets>
  <externalReferences>
    <externalReference r:id="rId11"/>
  </externalReferences>
  <definedNames>
    <definedName name="_xlnm._FilterDatabase" localSheetId="7" hidden="1">BILL_LIST!$A$3:$P$1000</definedName>
    <definedName name="_xlnm._FilterDatabase" localSheetId="6" hidden="1">KPI!$A$3:$AB$1000</definedName>
    <definedName name="_xlnm._FilterDatabase" localSheetId="2" hidden="1">PROFILE!$H$5:$DJ$1000</definedName>
    <definedName name="_xlnm._FilterDatabase" localSheetId="5" hidden="1">QUEUE!$F$4:$AW$1000</definedName>
    <definedName name="_xlnm._FilterDatabase" localSheetId="3" hidden="1">REFINISH!$F$2:$O$3</definedName>
    <definedName name="_xlnm._FilterDatabase" localSheetId="9" hidden="1">Sheet1!$A$1:$A$1006</definedName>
    <definedName name="_xlnm.Print_Area" localSheetId="8">BILL!$A$1:$J$31</definedName>
    <definedName name="_xlnm.Print_Area" localSheetId="1">INDEX!$A$1:$W$67</definedName>
    <definedName name="_xlnm.Print_Area" localSheetId="4">JOBLIST!$A$1:$AI$56</definedName>
  </definedNames>
  <calcPr calcId="144525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T12" i="4"/>
  <c r="B3" i="2" l="1"/>
  <c r="AI6" i="20" l="1"/>
  <c r="AI7" i="20"/>
  <c r="AI8" i="20"/>
  <c r="AI9" i="20"/>
  <c r="AI10" i="20"/>
  <c r="AI11" i="20"/>
  <c r="AI12" i="20"/>
  <c r="AI13" i="20"/>
  <c r="AI14" i="20"/>
  <c r="AI15" i="20"/>
  <c r="AI16" i="20"/>
  <c r="AI17" i="20"/>
  <c r="AI18" i="20"/>
  <c r="AI19" i="20"/>
  <c r="AI20" i="20"/>
  <c r="AI21" i="20"/>
  <c r="AI22" i="20"/>
  <c r="AI23" i="20"/>
  <c r="AI24" i="20"/>
  <c r="AI25" i="20"/>
  <c r="AI26" i="20"/>
  <c r="AI27" i="20"/>
  <c r="AI28" i="20"/>
  <c r="AI29" i="20"/>
  <c r="AI30" i="20"/>
  <c r="AI31" i="20"/>
  <c r="AI32" i="20"/>
  <c r="AI33" i="20"/>
  <c r="AI34" i="20"/>
  <c r="AI35" i="20"/>
  <c r="AI36" i="20"/>
  <c r="AI37" i="20"/>
  <c r="AI38" i="20"/>
  <c r="AI4" i="20"/>
  <c r="AI5" i="20"/>
  <c r="AH38" i="20"/>
  <c r="AG38" i="20"/>
  <c r="AF38" i="20"/>
  <c r="AE38" i="20"/>
  <c r="AD38" i="20"/>
  <c r="AH37" i="20"/>
  <c r="AG37" i="20"/>
  <c r="AF37" i="20"/>
  <c r="AE37" i="20"/>
  <c r="AD37" i="20"/>
  <c r="AH36" i="20"/>
  <c r="AG36" i="20"/>
  <c r="AF36" i="20"/>
  <c r="AE36" i="20"/>
  <c r="AD36" i="20"/>
  <c r="AH35" i="20"/>
  <c r="AG35" i="20"/>
  <c r="AF35" i="20"/>
  <c r="AE35" i="20"/>
  <c r="AD35" i="20"/>
  <c r="AH34" i="20"/>
  <c r="AG34" i="20"/>
  <c r="AF34" i="20"/>
  <c r="AE34" i="20"/>
  <c r="AD34" i="20"/>
  <c r="AH33" i="20"/>
  <c r="AG33" i="20"/>
  <c r="AF33" i="20"/>
  <c r="AE33" i="20"/>
  <c r="AD33" i="20"/>
  <c r="AH32" i="20"/>
  <c r="AG32" i="20"/>
  <c r="AF32" i="20"/>
  <c r="AE32" i="20"/>
  <c r="AD32" i="20"/>
  <c r="AH31" i="20"/>
  <c r="AG31" i="20"/>
  <c r="AF31" i="20"/>
  <c r="AE31" i="20"/>
  <c r="AD31" i="20"/>
  <c r="AH30" i="20"/>
  <c r="AG30" i="20"/>
  <c r="AF30" i="20"/>
  <c r="AE30" i="20"/>
  <c r="AD30" i="20"/>
  <c r="AH29" i="20"/>
  <c r="AG29" i="20"/>
  <c r="AF29" i="20"/>
  <c r="AE29" i="20"/>
  <c r="AD29" i="20"/>
  <c r="AH28" i="20"/>
  <c r="AG28" i="20"/>
  <c r="AF28" i="20"/>
  <c r="AE28" i="20"/>
  <c r="AD28" i="20"/>
  <c r="AH27" i="20"/>
  <c r="AG27" i="20"/>
  <c r="AF27" i="20"/>
  <c r="AE27" i="20"/>
  <c r="AD27" i="20"/>
  <c r="Y286" i="16" l="1"/>
  <c r="D3" i="2" l="1"/>
  <c r="Y638" i="25" l="1"/>
  <c r="P394" i="2" l="1"/>
  <c r="M394" i="2"/>
  <c r="L394" i="2"/>
  <c r="Y746" i="25" l="1"/>
  <c r="Y622" i="25"/>
  <c r="Y730" i="25" l="1"/>
  <c r="Y660" i="25"/>
  <c r="Y651" i="25"/>
  <c r="A32" i="29" l="1"/>
  <c r="Y1" i="29"/>
  <c r="AA515" i="25" l="1"/>
  <c r="Y643" i="25" l="1"/>
  <c r="Q989" i="28" l="1"/>
  <c r="Q990" i="28"/>
  <c r="Q991" i="28"/>
  <c r="Q992" i="28"/>
  <c r="Q993" i="28"/>
  <c r="Q994" i="28"/>
  <c r="Q995" i="28"/>
  <c r="Q996" i="28"/>
  <c r="Q997" i="28"/>
  <c r="Q998" i="28"/>
  <c r="Q999" i="28"/>
  <c r="Q1000" i="28"/>
  <c r="R989" i="28"/>
  <c r="R990" i="28"/>
  <c r="R991" i="28"/>
  <c r="R992" i="28"/>
  <c r="R993" i="28"/>
  <c r="R994" i="28"/>
  <c r="R995" i="28"/>
  <c r="R996" i="28"/>
  <c r="R997" i="28"/>
  <c r="R998" i="28"/>
  <c r="R999" i="28"/>
  <c r="R1000" i="28"/>
  <c r="Y509" i="25" l="1"/>
  <c r="AK2" i="20" l="1"/>
  <c r="Y61" i="16"/>
  <c r="Y60" i="16"/>
  <c r="Y59" i="16"/>
  <c r="Y58" i="16"/>
  <c r="Y57" i="16"/>
  <c r="Y56" i="16"/>
  <c r="Y55" i="16"/>
  <c r="Y54" i="16"/>
  <c r="Y53" i="16"/>
  <c r="Y52" i="16"/>
  <c r="Y51" i="16"/>
  <c r="Y50" i="16"/>
  <c r="Y49" i="16"/>
  <c r="Y48" i="16"/>
  <c r="Y47" i="16"/>
  <c r="Y46" i="16"/>
  <c r="Y45" i="16"/>
  <c r="Y44" i="16"/>
  <c r="Y43" i="16"/>
  <c r="Y42" i="16"/>
  <c r="Y41" i="16"/>
  <c r="Y40" i="16"/>
  <c r="Y39" i="16"/>
  <c r="Y38" i="16"/>
  <c r="Y79" i="16"/>
  <c r="Y78" i="16"/>
  <c r="Y77" i="16"/>
  <c r="Y83" i="16"/>
  <c r="Y102" i="16"/>
  <c r="Y101" i="16"/>
  <c r="Y100" i="16"/>
  <c r="Y99" i="16"/>
  <c r="Y147" i="16"/>
  <c r="Y146" i="16"/>
  <c r="Y145" i="16"/>
  <c r="Y144" i="16"/>
  <c r="Y143" i="16"/>
  <c r="Y142" i="16"/>
  <c r="Y141" i="16"/>
  <c r="Y140" i="16"/>
  <c r="Y139" i="16"/>
  <c r="Y138" i="16"/>
  <c r="Y137" i="16"/>
  <c r="Y136" i="16"/>
  <c r="Y135" i="16"/>
  <c r="Y134" i="16"/>
  <c r="Y133" i="16"/>
  <c r="Y132" i="16"/>
  <c r="Y131" i="16"/>
  <c r="Y130" i="16"/>
  <c r="Y129" i="16"/>
  <c r="Y128" i="16"/>
  <c r="Y127" i="16"/>
  <c r="Y126" i="16"/>
  <c r="Y125" i="16"/>
  <c r="Y124" i="16"/>
  <c r="Y123" i="16"/>
  <c r="Y122" i="16"/>
  <c r="Y121" i="16"/>
  <c r="Y120" i="16"/>
  <c r="Y119" i="16"/>
  <c r="Y118" i="16"/>
  <c r="Y117" i="16"/>
  <c r="Y116" i="16"/>
  <c r="Y161" i="16"/>
  <c r="Y167" i="16"/>
  <c r="Y166" i="16"/>
  <c r="Y165" i="16"/>
  <c r="Y164" i="16"/>
  <c r="Y258" i="16"/>
  <c r="Y270" i="16"/>
  <c r="Y269" i="16"/>
  <c r="Y268" i="16"/>
  <c r="Y267" i="16"/>
  <c r="Y266" i="16"/>
  <c r="Y276" i="16"/>
  <c r="Y323" i="16"/>
  <c r="Y322" i="16"/>
  <c r="Y321" i="16"/>
  <c r="Y320" i="16"/>
  <c r="Y319" i="16"/>
  <c r="Y386" i="16"/>
  <c r="Y406" i="16"/>
  <c r="Y419" i="16"/>
  <c r="Y418" i="16"/>
  <c r="Y417" i="16"/>
  <c r="Y426" i="16"/>
  <c r="Y472" i="16"/>
  <c r="Y471" i="16"/>
  <c r="Y470" i="16"/>
  <c r="Y469" i="16"/>
  <c r="Y481" i="16"/>
  <c r="Y498" i="16"/>
  <c r="Y499" i="16"/>
  <c r="Y501" i="16"/>
  <c r="Y502" i="16"/>
  <c r="Y504" i="16"/>
  <c r="Y515" i="16"/>
  <c r="Y516" i="16"/>
  <c r="Y534" i="16"/>
  <c r="Y535" i="16"/>
  <c r="Y536" i="16"/>
  <c r="Y538" i="16"/>
  <c r="Y543" i="16"/>
  <c r="Y557" i="16"/>
  <c r="Y558" i="16"/>
  <c r="Y567" i="16"/>
  <c r="Y588" i="16"/>
  <c r="Y589" i="16"/>
  <c r="Y590" i="16"/>
  <c r="Y591" i="16"/>
  <c r="Y592" i="16"/>
  <c r="Y593" i="16"/>
  <c r="Y594" i="16"/>
  <c r="Y618" i="16"/>
  <c r="Y619" i="16"/>
  <c r="Y643" i="16"/>
  <c r="Y644" i="16"/>
  <c r="Y645" i="16"/>
  <c r="Y649" i="16"/>
  <c r="Y650" i="16"/>
  <c r="Y651" i="16"/>
  <c r="Y652" i="16"/>
  <c r="Y653" i="16"/>
  <c r="Y654" i="16"/>
  <c r="Y655" i="16"/>
  <c r="Y656" i="16"/>
  <c r="Y657" i="16"/>
  <c r="Y658" i="16"/>
  <c r="Y659" i="16"/>
  <c r="Y660" i="16"/>
  <c r="Y661" i="16"/>
  <c r="Y662" i="16"/>
  <c r="Y663" i="16"/>
  <c r="Y664" i="16"/>
  <c r="Y665" i="16"/>
  <c r="Y666" i="16"/>
  <c r="Y667" i="16"/>
  <c r="Y668" i="16"/>
  <c r="Y669" i="16"/>
  <c r="Y670" i="16"/>
  <c r="Y671" i="16"/>
  <c r="Y672" i="16"/>
  <c r="Y673" i="16"/>
  <c r="Y674" i="16"/>
  <c r="Y675" i="16"/>
  <c r="Y676" i="16"/>
  <c r="Y677" i="16"/>
  <c r="Y678" i="16"/>
  <c r="Y679" i="16"/>
  <c r="Y680" i="16"/>
  <c r="Y681" i="16"/>
  <c r="Y682" i="16"/>
  <c r="Y683" i="16"/>
  <c r="Y684" i="16"/>
  <c r="Y685" i="16"/>
  <c r="Y686" i="16"/>
  <c r="Y687" i="16"/>
  <c r="Y688" i="16"/>
  <c r="Y689" i="16"/>
  <c r="Y690" i="16"/>
  <c r="Y691" i="16"/>
  <c r="Y692" i="16"/>
  <c r="Y693" i="16"/>
  <c r="Y694" i="16"/>
  <c r="Y695" i="16"/>
  <c r="Y696" i="16"/>
  <c r="Y697" i="16"/>
  <c r="Y698" i="16"/>
  <c r="Y699" i="16"/>
  <c r="Y700" i="16"/>
  <c r="Y701" i="16"/>
  <c r="Y702" i="16"/>
  <c r="Y703" i="16"/>
  <c r="Y704" i="16"/>
  <c r="Y705" i="16"/>
  <c r="Y706" i="16"/>
  <c r="Y707" i="16"/>
  <c r="Y708" i="16"/>
  <c r="Y709" i="16"/>
  <c r="Y710" i="16"/>
  <c r="Y711" i="16"/>
  <c r="Y712" i="16"/>
  <c r="Y713" i="16"/>
  <c r="Y714" i="16"/>
  <c r="Y715" i="16"/>
  <c r="Y716" i="16"/>
  <c r="Y717" i="16"/>
  <c r="Y718" i="16"/>
  <c r="Y719" i="16"/>
  <c r="Y720" i="16"/>
  <c r="Y721" i="16"/>
  <c r="Y722" i="16"/>
  <c r="Y723" i="16"/>
  <c r="Y724" i="16"/>
  <c r="Y725" i="16"/>
  <c r="Y726" i="16"/>
  <c r="Y727" i="16"/>
  <c r="Y728" i="16"/>
  <c r="Y729" i="16"/>
  <c r="Y730" i="16"/>
  <c r="Y731" i="16"/>
  <c r="Y732" i="16"/>
  <c r="Y733" i="16"/>
  <c r="Y734" i="16"/>
  <c r="Y735" i="16"/>
  <c r="Y736" i="16"/>
  <c r="Y737" i="16"/>
  <c r="Y738" i="16"/>
  <c r="Y739" i="16"/>
  <c r="Y740" i="16"/>
  <c r="Y741" i="16"/>
  <c r="Y742" i="16"/>
  <c r="Y743" i="16"/>
  <c r="Y744" i="16"/>
  <c r="Y745" i="16"/>
  <c r="Y746" i="16"/>
  <c r="Y747" i="16"/>
  <c r="Y748" i="16"/>
  <c r="Y749" i="16"/>
  <c r="Y750" i="16"/>
  <c r="Y751" i="16"/>
  <c r="Y752" i="16"/>
  <c r="Y753" i="16"/>
  <c r="Y754" i="16"/>
  <c r="Y755" i="16"/>
  <c r="Y756" i="16"/>
  <c r="Y757" i="16"/>
  <c r="Y758" i="16"/>
  <c r="Y759" i="16"/>
  <c r="Y760" i="16"/>
  <c r="Y761" i="16"/>
  <c r="Y762" i="16"/>
  <c r="Y763" i="16"/>
  <c r="Y764" i="16"/>
  <c r="Y765" i="16"/>
  <c r="Y766" i="16"/>
  <c r="Y767" i="16"/>
  <c r="Y768" i="16"/>
  <c r="Y769" i="16"/>
  <c r="Y770" i="16"/>
  <c r="Y771" i="16"/>
  <c r="Y772" i="16"/>
  <c r="Y773" i="16"/>
  <c r="Y774" i="16"/>
  <c r="Y775" i="16"/>
  <c r="Y776" i="16"/>
  <c r="Y777" i="16"/>
  <c r="Y778" i="16"/>
  <c r="Y779" i="16"/>
  <c r="Y780" i="16"/>
  <c r="Y781" i="16"/>
  <c r="Y782" i="16"/>
  <c r="Y783" i="16"/>
  <c r="Y784" i="16"/>
  <c r="Y785" i="16"/>
  <c r="Y786" i="16"/>
  <c r="Y787" i="16"/>
  <c r="Y788" i="16"/>
  <c r="Y789" i="16"/>
  <c r="Y790" i="16"/>
  <c r="Y791" i="16"/>
  <c r="Y792" i="16"/>
  <c r="Y793" i="16"/>
  <c r="Y794" i="16"/>
  <c r="Y795" i="16"/>
  <c r="Y796" i="16"/>
  <c r="Y797" i="16"/>
  <c r="Y798" i="16"/>
  <c r="Y799" i="16"/>
  <c r="Y800" i="16"/>
  <c r="Y801" i="16"/>
  <c r="Y802" i="16"/>
  <c r="Y803" i="16"/>
  <c r="Y804" i="16"/>
  <c r="Y805" i="16"/>
  <c r="Y806" i="16"/>
  <c r="Y807" i="16"/>
  <c r="Y808" i="16"/>
  <c r="Y809" i="16"/>
  <c r="Y810" i="16"/>
  <c r="Y811" i="16"/>
  <c r="Y812" i="16"/>
  <c r="Y813" i="16"/>
  <c r="Y814" i="16"/>
  <c r="Y815" i="16"/>
  <c r="Y816" i="16"/>
  <c r="Y817" i="16"/>
  <c r="Y818" i="16"/>
  <c r="Y819" i="16"/>
  <c r="Y820" i="16"/>
  <c r="Y821" i="16"/>
  <c r="Y822" i="16"/>
  <c r="Y823" i="16"/>
  <c r="Y824" i="16"/>
  <c r="Y825" i="16"/>
  <c r="Y826" i="16"/>
  <c r="Y827" i="16"/>
  <c r="Y828" i="16"/>
  <c r="Y829" i="16"/>
  <c r="Y830" i="16"/>
  <c r="Y831" i="16"/>
  <c r="Y832" i="16"/>
  <c r="Y833" i="16"/>
  <c r="Y834" i="16"/>
  <c r="Y835" i="16"/>
  <c r="Y836" i="16"/>
  <c r="Y837" i="16"/>
  <c r="Y838" i="16"/>
  <c r="Y839" i="16"/>
  <c r="Y840" i="16"/>
  <c r="Y841" i="16"/>
  <c r="Y842" i="16"/>
  <c r="Y843" i="16"/>
  <c r="Y844" i="16"/>
  <c r="Y845" i="16"/>
  <c r="Y846" i="16"/>
  <c r="Y847" i="16"/>
  <c r="Y848" i="16"/>
  <c r="Y849" i="16"/>
  <c r="Y850" i="16"/>
  <c r="Y851" i="16"/>
  <c r="Y852" i="16"/>
  <c r="Y853" i="16"/>
  <c r="Y854" i="16"/>
  <c r="Y855" i="16"/>
  <c r="Y856" i="16"/>
  <c r="Y857" i="16"/>
  <c r="Y858" i="16"/>
  <c r="Y859" i="16"/>
  <c r="Y860" i="16"/>
  <c r="Y861" i="16"/>
  <c r="Y862" i="16"/>
  <c r="Y863" i="16"/>
  <c r="Y864" i="16"/>
  <c r="Y865" i="16"/>
  <c r="Y866" i="16"/>
  <c r="Y867" i="16"/>
  <c r="Y868" i="16"/>
  <c r="Y869" i="16"/>
  <c r="Y870" i="16"/>
  <c r="Y871" i="16"/>
  <c r="Y872" i="16"/>
  <c r="Y873" i="16"/>
  <c r="Y874" i="16"/>
  <c r="Y875" i="16"/>
  <c r="Y876" i="16"/>
  <c r="Y877" i="16"/>
  <c r="Y878" i="16"/>
  <c r="Y879" i="16"/>
  <c r="Y880" i="16"/>
  <c r="Y881" i="16"/>
  <c r="Y882" i="16"/>
  <c r="Y883" i="16"/>
  <c r="Y884" i="16"/>
  <c r="Y885" i="16"/>
  <c r="Y886" i="16"/>
  <c r="Y887" i="16"/>
  <c r="Y888" i="16"/>
  <c r="Y889" i="16"/>
  <c r="Y890" i="16"/>
  <c r="Y891" i="16"/>
  <c r="Y892" i="16"/>
  <c r="Y893" i="16"/>
  <c r="Y894" i="16"/>
  <c r="Y895" i="16"/>
  <c r="Y896" i="16"/>
  <c r="Y897" i="16"/>
  <c r="Y898" i="16"/>
  <c r="Y899" i="16"/>
  <c r="Y900" i="16"/>
  <c r="Y901" i="16"/>
  <c r="Y902" i="16"/>
  <c r="Y903" i="16"/>
  <c r="Y904" i="16"/>
  <c r="Y905" i="16"/>
  <c r="Y906" i="16"/>
  <c r="Y907" i="16"/>
  <c r="Y908" i="16"/>
  <c r="Y909" i="16"/>
  <c r="Y910" i="16"/>
  <c r="Y911" i="16"/>
  <c r="Y912" i="16"/>
  <c r="Y913" i="16"/>
  <c r="Y914" i="16"/>
  <c r="Y915" i="16"/>
  <c r="Y916" i="16"/>
  <c r="Y917" i="16"/>
  <c r="Y918" i="16"/>
  <c r="Y919" i="16"/>
  <c r="Y920" i="16"/>
  <c r="Y921" i="16"/>
  <c r="Y922" i="16"/>
  <c r="Y923" i="16"/>
  <c r="Y924" i="16"/>
  <c r="Y925" i="16"/>
  <c r="Y926" i="16"/>
  <c r="Y927" i="16"/>
  <c r="Y928" i="16"/>
  <c r="Y929" i="16"/>
  <c r="Y930" i="16"/>
  <c r="Y931" i="16"/>
  <c r="Y932" i="16"/>
  <c r="Y933" i="16"/>
  <c r="Y934" i="16"/>
  <c r="Y935" i="16"/>
  <c r="Y936" i="16"/>
  <c r="Y937" i="16"/>
  <c r="Y938" i="16"/>
  <c r="Y939" i="16"/>
  <c r="Y940" i="16"/>
  <c r="Y941" i="16"/>
  <c r="Y942" i="16"/>
  <c r="Y943" i="16"/>
  <c r="Y944" i="16"/>
  <c r="Y945" i="16"/>
  <c r="Y946" i="16"/>
  <c r="Y947" i="16"/>
  <c r="Y948" i="16"/>
  <c r="Y949" i="16"/>
  <c r="Y950" i="16"/>
  <c r="Y951" i="16"/>
  <c r="Y952" i="16"/>
  <c r="Y953" i="16"/>
  <c r="Y954" i="16"/>
  <c r="Y955" i="16"/>
  <c r="Y956" i="16"/>
  <c r="Y957" i="16"/>
  <c r="Y958" i="16"/>
  <c r="Y959" i="16"/>
  <c r="Y960" i="16"/>
  <c r="Y961" i="16"/>
  <c r="Y962" i="16"/>
  <c r="Y963" i="16"/>
  <c r="Y964" i="16"/>
  <c r="Y965" i="16"/>
  <c r="Y966" i="16"/>
  <c r="Y967" i="16"/>
  <c r="Y968" i="16"/>
  <c r="Y969" i="16"/>
  <c r="Y970" i="16"/>
  <c r="Y971" i="16"/>
  <c r="Y972" i="16"/>
  <c r="Y973" i="16"/>
  <c r="Y974" i="16"/>
  <c r="Y975" i="16"/>
  <c r="Y976" i="16"/>
  <c r="Y977" i="16"/>
  <c r="Y978" i="16"/>
  <c r="Y979" i="16"/>
  <c r="Y980" i="16"/>
  <c r="Y981" i="16"/>
  <c r="Y982" i="16"/>
  <c r="Y983" i="16"/>
  <c r="Y984" i="16"/>
  <c r="Y985" i="16"/>
  <c r="Y986" i="16"/>
  <c r="Y987" i="16"/>
  <c r="Y988" i="16"/>
  <c r="Y989" i="16"/>
  <c r="Y990" i="16"/>
  <c r="Y991" i="16"/>
  <c r="Y992" i="16"/>
  <c r="Y993" i="16"/>
  <c r="Y994" i="16"/>
  <c r="Y995" i="16"/>
  <c r="Y996" i="16"/>
  <c r="Y997" i="16"/>
  <c r="Y998" i="16"/>
  <c r="Y999" i="16"/>
  <c r="Y1000" i="16"/>
  <c r="Y497" i="16"/>
  <c r="K1000" i="2" l="1"/>
  <c r="K414" i="2"/>
  <c r="K389" i="2"/>
  <c r="K311" i="2"/>
  <c r="K11" i="2"/>
  <c r="P119" i="28"/>
  <c r="P128" i="28"/>
  <c r="P138" i="28"/>
  <c r="P141" i="28"/>
  <c r="P145" i="28"/>
  <c r="P147" i="28"/>
  <c r="P158" i="28"/>
  <c r="P179" i="28"/>
  <c r="P181" i="28"/>
  <c r="P182" i="28"/>
  <c r="P185" i="28"/>
  <c r="P186" i="28"/>
  <c r="P187" i="28"/>
  <c r="P191" i="28"/>
  <c r="P192" i="28"/>
  <c r="P193" i="28"/>
  <c r="P194" i="28"/>
  <c r="P195" i="28"/>
  <c r="P196" i="28"/>
  <c r="P197" i="28"/>
  <c r="P198" i="28"/>
  <c r="P199" i="28"/>
  <c r="P200" i="28"/>
  <c r="P201" i="28"/>
  <c r="P202" i="28"/>
  <c r="P203" i="28"/>
  <c r="P204" i="28"/>
  <c r="P205" i="28"/>
  <c r="P206" i="28"/>
  <c r="P207" i="28"/>
  <c r="P208" i="28"/>
  <c r="P209" i="28"/>
  <c r="P210" i="28"/>
  <c r="P211" i="28"/>
  <c r="P212" i="28"/>
  <c r="P213" i="28"/>
  <c r="P214" i="28"/>
  <c r="P215" i="28"/>
  <c r="P216" i="28"/>
  <c r="P217" i="28"/>
  <c r="P218" i="28"/>
  <c r="P219" i="28"/>
  <c r="P220" i="28"/>
  <c r="P221" i="28"/>
  <c r="P222" i="28"/>
  <c r="P223" i="28"/>
  <c r="P224" i="28"/>
  <c r="P225" i="28"/>
  <c r="P226" i="28"/>
  <c r="P227" i="28"/>
  <c r="P228" i="28"/>
  <c r="P229" i="28"/>
  <c r="P230" i="28"/>
  <c r="P231" i="28"/>
  <c r="P232" i="28"/>
  <c r="P233" i="28"/>
  <c r="P234" i="28"/>
  <c r="P235" i="28"/>
  <c r="P236" i="28"/>
  <c r="P237" i="28"/>
  <c r="P238" i="28"/>
  <c r="P239" i="28"/>
  <c r="P240" i="28"/>
  <c r="P241" i="28"/>
  <c r="P242" i="28"/>
  <c r="P243" i="28"/>
  <c r="P244" i="28"/>
  <c r="P245" i="28"/>
  <c r="P246" i="28"/>
  <c r="P247" i="28"/>
  <c r="P248" i="28"/>
  <c r="P249" i="28"/>
  <c r="P250" i="28"/>
  <c r="P251" i="28"/>
  <c r="P252" i="28"/>
  <c r="P253" i="28"/>
  <c r="P254" i="28"/>
  <c r="P255" i="28"/>
  <c r="P256" i="28"/>
  <c r="P257" i="28"/>
  <c r="P258" i="28"/>
  <c r="P259" i="28"/>
  <c r="P260" i="28"/>
  <c r="P261" i="28"/>
  <c r="P262" i="28"/>
  <c r="P263" i="28"/>
  <c r="P264" i="28"/>
  <c r="P265" i="28"/>
  <c r="P266" i="28"/>
  <c r="P267" i="28"/>
  <c r="P268" i="28"/>
  <c r="P269" i="28"/>
  <c r="P270" i="28"/>
  <c r="P271" i="28"/>
  <c r="P272" i="28"/>
  <c r="P273" i="28"/>
  <c r="P274" i="28"/>
  <c r="P275" i="28"/>
  <c r="P276" i="28"/>
  <c r="P277" i="28"/>
  <c r="P278" i="28"/>
  <c r="P279" i="28"/>
  <c r="P280" i="28"/>
  <c r="P281" i="28"/>
  <c r="P282" i="28"/>
  <c r="P283" i="28"/>
  <c r="P284" i="28"/>
  <c r="P285" i="28"/>
  <c r="P286" i="28"/>
  <c r="P287" i="28"/>
  <c r="P288" i="28"/>
  <c r="P289" i="28"/>
  <c r="P290" i="28"/>
  <c r="P291" i="28"/>
  <c r="P292" i="28"/>
  <c r="P293" i="28"/>
  <c r="P294" i="28"/>
  <c r="P295" i="28"/>
  <c r="P296" i="28"/>
  <c r="P297" i="28"/>
  <c r="P298" i="28"/>
  <c r="P299" i="28"/>
  <c r="P300" i="28"/>
  <c r="P301" i="28"/>
  <c r="P302" i="28"/>
  <c r="P303" i="28"/>
  <c r="P304" i="28"/>
  <c r="P305" i="28"/>
  <c r="P306" i="28"/>
  <c r="P307" i="28"/>
  <c r="P308" i="28"/>
  <c r="P309" i="28"/>
  <c r="P310" i="28"/>
  <c r="P311" i="28"/>
  <c r="P312" i="28"/>
  <c r="P313" i="28"/>
  <c r="P314" i="28"/>
  <c r="P315" i="28"/>
  <c r="P316" i="28"/>
  <c r="P317" i="28"/>
  <c r="P318" i="28"/>
  <c r="P319" i="28"/>
  <c r="P320" i="28"/>
  <c r="P321" i="28"/>
  <c r="P322" i="28"/>
  <c r="P323" i="28"/>
  <c r="P324" i="28"/>
  <c r="P325" i="28"/>
  <c r="P326" i="28"/>
  <c r="P327" i="28"/>
  <c r="P328" i="28"/>
  <c r="P329" i="28"/>
  <c r="P330" i="28"/>
  <c r="P331" i="28"/>
  <c r="P332" i="28"/>
  <c r="P333" i="28"/>
  <c r="P334" i="28"/>
  <c r="P335" i="28"/>
  <c r="P336" i="28"/>
  <c r="P337" i="28"/>
  <c r="P338" i="28"/>
  <c r="P339" i="28"/>
  <c r="P340" i="28"/>
  <c r="P341" i="28"/>
  <c r="P342" i="28"/>
  <c r="P343" i="28"/>
  <c r="P344" i="28"/>
  <c r="P345" i="28"/>
  <c r="P346" i="28"/>
  <c r="P347" i="28"/>
  <c r="P348" i="28"/>
  <c r="P349" i="28"/>
  <c r="P350" i="28"/>
  <c r="P351" i="28"/>
  <c r="P352" i="28"/>
  <c r="P353" i="28"/>
  <c r="P354" i="28"/>
  <c r="P355" i="28"/>
  <c r="P356" i="28"/>
  <c r="P357" i="28"/>
  <c r="P358" i="28"/>
  <c r="P359" i="28"/>
  <c r="P360" i="28"/>
  <c r="P361" i="28"/>
  <c r="P362" i="28"/>
  <c r="P363" i="28"/>
  <c r="P364" i="28"/>
  <c r="P365" i="28"/>
  <c r="P366" i="28"/>
  <c r="P367" i="28"/>
  <c r="P368" i="28"/>
  <c r="P369" i="28"/>
  <c r="P370" i="28"/>
  <c r="P371" i="28"/>
  <c r="P372" i="28"/>
  <c r="P373" i="28"/>
  <c r="P374" i="28"/>
  <c r="P375" i="28"/>
  <c r="P376" i="28"/>
  <c r="P377" i="28"/>
  <c r="P378" i="28"/>
  <c r="P379" i="28"/>
  <c r="P380" i="28"/>
  <c r="P381" i="28"/>
  <c r="P382" i="28"/>
  <c r="P383" i="28"/>
  <c r="P384" i="28"/>
  <c r="P385" i="28"/>
  <c r="P386" i="28"/>
  <c r="P387" i="28"/>
  <c r="P388" i="28"/>
  <c r="P389" i="28"/>
  <c r="P390" i="28"/>
  <c r="P391" i="28"/>
  <c r="P392" i="28"/>
  <c r="P393" i="28"/>
  <c r="P394" i="28"/>
  <c r="P395" i="28"/>
  <c r="P396" i="28"/>
  <c r="P397" i="28"/>
  <c r="P398" i="28"/>
  <c r="P399" i="28"/>
  <c r="P400" i="28"/>
  <c r="P401" i="28"/>
  <c r="P402" i="28"/>
  <c r="P403" i="28"/>
  <c r="P404" i="28"/>
  <c r="P405" i="28"/>
  <c r="P406" i="28"/>
  <c r="P407" i="28"/>
  <c r="P408" i="28"/>
  <c r="P409" i="28"/>
  <c r="P410" i="28"/>
  <c r="P411" i="28"/>
  <c r="P412" i="28"/>
  <c r="P413" i="28"/>
  <c r="P414" i="28"/>
  <c r="P415" i="28"/>
  <c r="P416" i="28"/>
  <c r="P417" i="28"/>
  <c r="P418" i="28"/>
  <c r="P419" i="28"/>
  <c r="P420" i="28"/>
  <c r="P421" i="28"/>
  <c r="P422" i="28"/>
  <c r="P423" i="28"/>
  <c r="P424" i="28"/>
  <c r="P425" i="28"/>
  <c r="P426" i="28"/>
  <c r="P427" i="28"/>
  <c r="P428" i="28"/>
  <c r="P429" i="28"/>
  <c r="P430" i="28"/>
  <c r="P431" i="28"/>
  <c r="P432" i="28"/>
  <c r="P433" i="28"/>
  <c r="P434" i="28"/>
  <c r="P435" i="28"/>
  <c r="P436" i="28"/>
  <c r="P437" i="28"/>
  <c r="P438" i="28"/>
  <c r="P439" i="28"/>
  <c r="P440" i="28"/>
  <c r="P441" i="28"/>
  <c r="P442" i="28"/>
  <c r="P443" i="28"/>
  <c r="P444" i="28"/>
  <c r="P445" i="28"/>
  <c r="P446" i="28"/>
  <c r="P447" i="28"/>
  <c r="P448" i="28"/>
  <c r="P449" i="28"/>
  <c r="P450" i="28"/>
  <c r="P451" i="28"/>
  <c r="P452" i="28"/>
  <c r="P453" i="28"/>
  <c r="P454" i="28"/>
  <c r="P455" i="28"/>
  <c r="P456" i="28"/>
  <c r="P457" i="28"/>
  <c r="P458" i="28"/>
  <c r="P459" i="28"/>
  <c r="P460" i="28"/>
  <c r="P461" i="28"/>
  <c r="P462" i="28"/>
  <c r="P463" i="28"/>
  <c r="P464" i="28"/>
  <c r="P465" i="28"/>
  <c r="P466" i="28"/>
  <c r="P467" i="28"/>
  <c r="P468" i="28"/>
  <c r="P469" i="28"/>
  <c r="P470" i="28"/>
  <c r="P471" i="28"/>
  <c r="P472" i="28"/>
  <c r="P473" i="28"/>
  <c r="P474" i="28"/>
  <c r="P475" i="28"/>
  <c r="P476" i="28"/>
  <c r="P477" i="28"/>
  <c r="P478" i="28"/>
  <c r="P479" i="28"/>
  <c r="P480" i="28"/>
  <c r="P481" i="28"/>
  <c r="P482" i="28"/>
  <c r="P483" i="28"/>
  <c r="P484" i="28"/>
  <c r="P485" i="28"/>
  <c r="P486" i="28"/>
  <c r="P487" i="28"/>
  <c r="P488" i="28"/>
  <c r="P489" i="28"/>
  <c r="P490" i="28"/>
  <c r="P491" i="28"/>
  <c r="P492" i="28"/>
  <c r="P493" i="28"/>
  <c r="P494" i="28"/>
  <c r="P495" i="28"/>
  <c r="P496" i="28"/>
  <c r="P497" i="28"/>
  <c r="P498" i="28"/>
  <c r="P499" i="28"/>
  <c r="P500" i="28"/>
  <c r="P501" i="28"/>
  <c r="P502" i="28"/>
  <c r="P503" i="28"/>
  <c r="P504" i="28"/>
  <c r="P505" i="28"/>
  <c r="P506" i="28"/>
  <c r="P507" i="28"/>
  <c r="P508" i="28"/>
  <c r="P509" i="28"/>
  <c r="P510" i="28"/>
  <c r="P511" i="28"/>
  <c r="P512" i="28"/>
  <c r="P513" i="28"/>
  <c r="P514" i="28"/>
  <c r="P515" i="28"/>
  <c r="P516" i="28"/>
  <c r="P517" i="28"/>
  <c r="P518" i="28"/>
  <c r="P519" i="28"/>
  <c r="P520" i="28"/>
  <c r="P521" i="28"/>
  <c r="P522" i="28"/>
  <c r="P523" i="28"/>
  <c r="P524" i="28"/>
  <c r="P525" i="28"/>
  <c r="P526" i="28"/>
  <c r="P527" i="28"/>
  <c r="P528" i="28"/>
  <c r="P529" i="28"/>
  <c r="P530" i="28"/>
  <c r="P531" i="28"/>
  <c r="P532" i="28"/>
  <c r="P533" i="28"/>
  <c r="P534" i="28"/>
  <c r="P535" i="28"/>
  <c r="P536" i="28"/>
  <c r="P537" i="28"/>
  <c r="P538" i="28"/>
  <c r="P539" i="28"/>
  <c r="P540" i="28"/>
  <c r="P541" i="28"/>
  <c r="P542" i="28"/>
  <c r="P543" i="28"/>
  <c r="P544" i="28"/>
  <c r="P545" i="28"/>
  <c r="P546" i="28"/>
  <c r="P547" i="28"/>
  <c r="P548" i="28"/>
  <c r="P549" i="28"/>
  <c r="P550" i="28"/>
  <c r="P551" i="28"/>
  <c r="P552" i="28"/>
  <c r="P553" i="28"/>
  <c r="P554" i="28"/>
  <c r="P555" i="28"/>
  <c r="P556" i="28"/>
  <c r="P557" i="28"/>
  <c r="P558" i="28"/>
  <c r="P559" i="28"/>
  <c r="P560" i="28"/>
  <c r="P561" i="28"/>
  <c r="P562" i="28"/>
  <c r="P563" i="28"/>
  <c r="P564" i="28"/>
  <c r="P565" i="28"/>
  <c r="P566" i="28"/>
  <c r="P567" i="28"/>
  <c r="P568" i="28"/>
  <c r="P569" i="28"/>
  <c r="P570" i="28"/>
  <c r="P571" i="28"/>
  <c r="P572" i="28"/>
  <c r="P573" i="28"/>
  <c r="P574" i="28"/>
  <c r="P575" i="28"/>
  <c r="P576" i="28"/>
  <c r="P577" i="28"/>
  <c r="P578" i="28"/>
  <c r="P579" i="28"/>
  <c r="P580" i="28"/>
  <c r="P581" i="28"/>
  <c r="P582" i="28"/>
  <c r="P583" i="28"/>
  <c r="P584" i="28"/>
  <c r="P585" i="28"/>
  <c r="P586" i="28"/>
  <c r="P587" i="28"/>
  <c r="P588" i="28"/>
  <c r="P589" i="28"/>
  <c r="P590" i="28"/>
  <c r="P591" i="28"/>
  <c r="P592" i="28"/>
  <c r="P593" i="28"/>
  <c r="P594" i="28"/>
  <c r="P595" i="28"/>
  <c r="P596" i="28"/>
  <c r="P597" i="28"/>
  <c r="P598" i="28"/>
  <c r="P599" i="28"/>
  <c r="P600" i="28"/>
  <c r="P601" i="28"/>
  <c r="P602" i="28"/>
  <c r="P603" i="28"/>
  <c r="P604" i="28"/>
  <c r="P605" i="28"/>
  <c r="P606" i="28"/>
  <c r="P607" i="28"/>
  <c r="P608" i="28"/>
  <c r="P609" i="28"/>
  <c r="P610" i="28"/>
  <c r="P611" i="28"/>
  <c r="P612" i="28"/>
  <c r="P613" i="28"/>
  <c r="P614" i="28"/>
  <c r="P615" i="28"/>
  <c r="P616" i="28"/>
  <c r="P617" i="28"/>
  <c r="P618" i="28"/>
  <c r="P619" i="28"/>
  <c r="P620" i="28"/>
  <c r="P621" i="28"/>
  <c r="P622" i="28"/>
  <c r="P623" i="28"/>
  <c r="P624" i="28"/>
  <c r="P625" i="28"/>
  <c r="P626" i="28"/>
  <c r="P627" i="28"/>
  <c r="P628" i="28"/>
  <c r="P629" i="28"/>
  <c r="P630" i="28"/>
  <c r="P631" i="28"/>
  <c r="P632" i="28"/>
  <c r="P633" i="28"/>
  <c r="P634" i="28"/>
  <c r="P635" i="28"/>
  <c r="P636" i="28"/>
  <c r="P637" i="28"/>
  <c r="P638" i="28"/>
  <c r="P639" i="28"/>
  <c r="P640" i="28"/>
  <c r="P641" i="28"/>
  <c r="P642" i="28"/>
  <c r="P643" i="28"/>
  <c r="P644" i="28"/>
  <c r="P645" i="28"/>
  <c r="P646" i="28"/>
  <c r="P647" i="28"/>
  <c r="P648" i="28"/>
  <c r="P649" i="28"/>
  <c r="P650" i="28"/>
  <c r="P651" i="28"/>
  <c r="P652" i="28"/>
  <c r="P653" i="28"/>
  <c r="P654" i="28"/>
  <c r="P655" i="28"/>
  <c r="P656" i="28"/>
  <c r="P657" i="28"/>
  <c r="P658" i="28"/>
  <c r="P659" i="28"/>
  <c r="P660" i="28"/>
  <c r="P661" i="28"/>
  <c r="P662" i="28"/>
  <c r="P663" i="28"/>
  <c r="P664" i="28"/>
  <c r="P665" i="28"/>
  <c r="P666" i="28"/>
  <c r="P667" i="28"/>
  <c r="P668" i="28"/>
  <c r="P669" i="28"/>
  <c r="P670" i="28"/>
  <c r="P671" i="28"/>
  <c r="P672" i="28"/>
  <c r="P673" i="28"/>
  <c r="P674" i="28"/>
  <c r="P675" i="28"/>
  <c r="P676" i="28"/>
  <c r="P677" i="28"/>
  <c r="P678" i="28"/>
  <c r="P679" i="28"/>
  <c r="P680" i="28"/>
  <c r="P681" i="28"/>
  <c r="P682" i="28"/>
  <c r="P683" i="28"/>
  <c r="P684" i="28"/>
  <c r="P685" i="28"/>
  <c r="P686" i="28"/>
  <c r="P687" i="28"/>
  <c r="P688" i="28"/>
  <c r="P689" i="28"/>
  <c r="P690" i="28"/>
  <c r="P691" i="28"/>
  <c r="P692" i="28"/>
  <c r="P693" i="28"/>
  <c r="P694" i="28"/>
  <c r="P695" i="28"/>
  <c r="P696" i="28"/>
  <c r="P697" i="28"/>
  <c r="P698" i="28"/>
  <c r="P699" i="28"/>
  <c r="P700" i="28"/>
  <c r="P701" i="28"/>
  <c r="P702" i="28"/>
  <c r="P703" i="28"/>
  <c r="P704" i="28"/>
  <c r="P705" i="28"/>
  <c r="P706" i="28"/>
  <c r="P707" i="28"/>
  <c r="P708" i="28"/>
  <c r="P709" i="28"/>
  <c r="P710" i="28"/>
  <c r="P711" i="28"/>
  <c r="P712" i="28"/>
  <c r="P713" i="28"/>
  <c r="P714" i="28"/>
  <c r="P715" i="28"/>
  <c r="P716" i="28"/>
  <c r="P717" i="28"/>
  <c r="P718" i="28"/>
  <c r="P719" i="28"/>
  <c r="P720" i="28"/>
  <c r="P721" i="28"/>
  <c r="P722" i="28"/>
  <c r="P723" i="28"/>
  <c r="P724" i="28"/>
  <c r="P725" i="28"/>
  <c r="P726" i="28"/>
  <c r="P727" i="28"/>
  <c r="P728" i="28"/>
  <c r="P729" i="28"/>
  <c r="P730" i="28"/>
  <c r="P731" i="28"/>
  <c r="P732" i="28"/>
  <c r="P733" i="28"/>
  <c r="P734" i="28"/>
  <c r="P735" i="28"/>
  <c r="P736" i="28"/>
  <c r="P737" i="28"/>
  <c r="P738" i="28"/>
  <c r="P739" i="28"/>
  <c r="P740" i="28"/>
  <c r="P741" i="28"/>
  <c r="P742" i="28"/>
  <c r="P743" i="28"/>
  <c r="P744" i="28"/>
  <c r="P745" i="28"/>
  <c r="P746" i="28"/>
  <c r="P747" i="28"/>
  <c r="P748" i="28"/>
  <c r="P749" i="28"/>
  <c r="P750" i="28"/>
  <c r="P751" i="28"/>
  <c r="P752" i="28"/>
  <c r="P753" i="28"/>
  <c r="P754" i="28"/>
  <c r="P755" i="28"/>
  <c r="P756" i="28"/>
  <c r="P757" i="28"/>
  <c r="P758" i="28"/>
  <c r="P759" i="28"/>
  <c r="P760" i="28"/>
  <c r="P761" i="28"/>
  <c r="P762" i="28"/>
  <c r="P763" i="28"/>
  <c r="P764" i="28"/>
  <c r="P765" i="28"/>
  <c r="P766" i="28"/>
  <c r="P767" i="28"/>
  <c r="P768" i="28"/>
  <c r="P769" i="28"/>
  <c r="P770" i="28"/>
  <c r="P771" i="28"/>
  <c r="P772" i="28"/>
  <c r="P773" i="28"/>
  <c r="P774" i="28"/>
  <c r="P775" i="28"/>
  <c r="P776" i="28"/>
  <c r="P777" i="28"/>
  <c r="P778" i="28"/>
  <c r="P779" i="28"/>
  <c r="P780" i="28"/>
  <c r="P781" i="28"/>
  <c r="P782" i="28"/>
  <c r="P783" i="28"/>
  <c r="P784" i="28"/>
  <c r="P785" i="28"/>
  <c r="P786" i="28"/>
  <c r="P787" i="28"/>
  <c r="P788" i="28"/>
  <c r="P789" i="28"/>
  <c r="P790" i="28"/>
  <c r="P791" i="28"/>
  <c r="P792" i="28"/>
  <c r="P793" i="28"/>
  <c r="P794" i="28"/>
  <c r="P795" i="28"/>
  <c r="P796" i="28"/>
  <c r="P797" i="28"/>
  <c r="P798" i="28"/>
  <c r="P799" i="28"/>
  <c r="P800" i="28"/>
  <c r="P801" i="28"/>
  <c r="P802" i="28"/>
  <c r="P803" i="28"/>
  <c r="P804" i="28"/>
  <c r="P805" i="28"/>
  <c r="P806" i="28"/>
  <c r="P807" i="28"/>
  <c r="P808" i="28"/>
  <c r="P809" i="28"/>
  <c r="P810" i="28"/>
  <c r="P811" i="28"/>
  <c r="P812" i="28"/>
  <c r="P813" i="28"/>
  <c r="P814" i="28"/>
  <c r="P815" i="28"/>
  <c r="P816" i="28"/>
  <c r="P817" i="28"/>
  <c r="P818" i="28"/>
  <c r="P819" i="28"/>
  <c r="P820" i="28"/>
  <c r="P821" i="28"/>
  <c r="P822" i="28"/>
  <c r="P823" i="28"/>
  <c r="P824" i="28"/>
  <c r="P825" i="28"/>
  <c r="P826" i="28"/>
  <c r="P827" i="28"/>
  <c r="P828" i="28"/>
  <c r="P829" i="28"/>
  <c r="P830" i="28"/>
  <c r="P831" i="28"/>
  <c r="P832" i="28"/>
  <c r="P833" i="28"/>
  <c r="P834" i="28"/>
  <c r="P835" i="28"/>
  <c r="P836" i="28"/>
  <c r="P837" i="28"/>
  <c r="P838" i="28"/>
  <c r="P839" i="28"/>
  <c r="P840" i="28"/>
  <c r="P841" i="28"/>
  <c r="P842" i="28"/>
  <c r="P843" i="28"/>
  <c r="P844" i="28"/>
  <c r="P845" i="28"/>
  <c r="P846" i="28"/>
  <c r="P847" i="28"/>
  <c r="P848" i="28"/>
  <c r="P849" i="28"/>
  <c r="P850" i="28"/>
  <c r="P851" i="28"/>
  <c r="P852" i="28"/>
  <c r="P853" i="28"/>
  <c r="P854" i="28"/>
  <c r="P855" i="28"/>
  <c r="P856" i="28"/>
  <c r="P857" i="28"/>
  <c r="P858" i="28"/>
  <c r="P859" i="28"/>
  <c r="P860" i="28"/>
  <c r="P861" i="28"/>
  <c r="P862" i="28"/>
  <c r="P863" i="28"/>
  <c r="P864" i="28"/>
  <c r="P865" i="28"/>
  <c r="P866" i="28"/>
  <c r="P867" i="28"/>
  <c r="P868" i="28"/>
  <c r="P869" i="28"/>
  <c r="P870" i="28"/>
  <c r="P871" i="28"/>
  <c r="P872" i="28"/>
  <c r="P873" i="28"/>
  <c r="P874" i="28"/>
  <c r="P875" i="28"/>
  <c r="P876" i="28"/>
  <c r="P877" i="28"/>
  <c r="P878" i="28"/>
  <c r="P879" i="28"/>
  <c r="P880" i="28"/>
  <c r="P881" i="28"/>
  <c r="P882" i="28"/>
  <c r="P883" i="28"/>
  <c r="P884" i="28"/>
  <c r="P885" i="28"/>
  <c r="P886" i="28"/>
  <c r="P887" i="28"/>
  <c r="P888" i="28"/>
  <c r="P889" i="28"/>
  <c r="P890" i="28"/>
  <c r="P891" i="28"/>
  <c r="P892" i="28"/>
  <c r="P893" i="28"/>
  <c r="P894" i="28"/>
  <c r="P895" i="28"/>
  <c r="P896" i="28"/>
  <c r="P897" i="28"/>
  <c r="P898" i="28"/>
  <c r="P899" i="28"/>
  <c r="P900" i="28"/>
  <c r="P901" i="28"/>
  <c r="P902" i="28"/>
  <c r="P903" i="28"/>
  <c r="P904" i="28"/>
  <c r="P905" i="28"/>
  <c r="P906" i="28"/>
  <c r="P907" i="28"/>
  <c r="P908" i="28"/>
  <c r="P909" i="28"/>
  <c r="P910" i="28"/>
  <c r="P911" i="28"/>
  <c r="P912" i="28"/>
  <c r="P913" i="28"/>
  <c r="P914" i="28"/>
  <c r="P915" i="28"/>
  <c r="P916" i="28"/>
  <c r="P917" i="28"/>
  <c r="P918" i="28"/>
  <c r="P919" i="28"/>
  <c r="P920" i="28"/>
  <c r="P921" i="28"/>
  <c r="P922" i="28"/>
  <c r="P923" i="28"/>
  <c r="P924" i="28"/>
  <c r="P925" i="28"/>
  <c r="P926" i="28"/>
  <c r="P927" i="28"/>
  <c r="P928" i="28"/>
  <c r="P929" i="28"/>
  <c r="P930" i="28"/>
  <c r="P931" i="28"/>
  <c r="P932" i="28"/>
  <c r="P933" i="28"/>
  <c r="P934" i="28"/>
  <c r="P935" i="28"/>
  <c r="P936" i="28"/>
  <c r="P937" i="28"/>
  <c r="P938" i="28"/>
  <c r="P939" i="28"/>
  <c r="P940" i="28"/>
  <c r="P941" i="28"/>
  <c r="P942" i="28"/>
  <c r="P943" i="28"/>
  <c r="P944" i="28"/>
  <c r="P945" i="28"/>
  <c r="P946" i="28"/>
  <c r="P947" i="28"/>
  <c r="P948" i="28"/>
  <c r="P949" i="28"/>
  <c r="P950" i="28"/>
  <c r="P951" i="28"/>
  <c r="P952" i="28"/>
  <c r="P953" i="28"/>
  <c r="P954" i="28"/>
  <c r="P955" i="28"/>
  <c r="P956" i="28"/>
  <c r="P957" i="28"/>
  <c r="P958" i="28"/>
  <c r="P959" i="28"/>
  <c r="P960" i="28"/>
  <c r="P961" i="28"/>
  <c r="P962" i="28"/>
  <c r="P963" i="28"/>
  <c r="P964" i="28"/>
  <c r="P965" i="28"/>
  <c r="P966" i="28"/>
  <c r="P967" i="28"/>
  <c r="P968" i="28"/>
  <c r="P969" i="28"/>
  <c r="P970" i="28"/>
  <c r="P971" i="28"/>
  <c r="P972" i="28"/>
  <c r="P973" i="28"/>
  <c r="P974" i="28"/>
  <c r="P975" i="28"/>
  <c r="P976" i="28"/>
  <c r="P977" i="28"/>
  <c r="P978" i="28"/>
  <c r="P979" i="28"/>
  <c r="P980" i="28"/>
  <c r="P981" i="28"/>
  <c r="P982" i="28"/>
  <c r="P983" i="28"/>
  <c r="P984" i="28"/>
  <c r="P985" i="28"/>
  <c r="P986" i="28"/>
  <c r="P987" i="28"/>
  <c r="P988" i="28"/>
  <c r="P989" i="28"/>
  <c r="P990" i="28"/>
  <c r="P991" i="28"/>
  <c r="P992" i="28"/>
  <c r="P993" i="28"/>
  <c r="P994" i="28"/>
  <c r="P995" i="28"/>
  <c r="P996" i="28"/>
  <c r="P997" i="28"/>
  <c r="P998" i="28"/>
  <c r="P999" i="28"/>
  <c r="P1000" i="28"/>
  <c r="P60" i="28"/>
  <c r="P31" i="28"/>
  <c r="P28" i="28"/>
  <c r="P309" i="25" l="1"/>
  <c r="P455" i="25"/>
  <c r="Z649" i="16" l="1"/>
  <c r="Z650" i="16"/>
  <c r="Z651" i="16"/>
  <c r="Z652" i="16"/>
  <c r="Z653" i="16"/>
  <c r="Z654" i="16"/>
  <c r="Z655" i="16"/>
  <c r="Z656" i="16"/>
  <c r="Z657" i="16"/>
  <c r="Z658" i="16"/>
  <c r="Z659" i="16"/>
  <c r="Z660" i="16"/>
  <c r="Z661" i="16"/>
  <c r="Z662" i="16"/>
  <c r="Z663" i="16"/>
  <c r="Z664" i="16"/>
  <c r="Z665" i="16"/>
  <c r="Z666" i="16"/>
  <c r="Z667" i="16"/>
  <c r="Z668" i="16"/>
  <c r="Z669" i="16"/>
  <c r="Z670" i="16"/>
  <c r="Z671" i="16"/>
  <c r="Z672" i="16"/>
  <c r="Z673" i="16"/>
  <c r="Z674" i="16"/>
  <c r="Z675" i="16"/>
  <c r="Z676" i="16"/>
  <c r="Z677" i="16"/>
  <c r="Z678" i="16"/>
  <c r="Z679" i="16"/>
  <c r="Z680" i="16"/>
  <c r="Z681" i="16"/>
  <c r="Z682" i="16"/>
  <c r="Z683" i="16"/>
  <c r="Z684" i="16"/>
  <c r="Z685" i="16"/>
  <c r="Z686" i="16"/>
  <c r="Z687" i="16"/>
  <c r="Z688" i="16"/>
  <c r="Z689" i="16"/>
  <c r="Z690" i="16"/>
  <c r="Z691" i="16"/>
  <c r="Z692" i="16"/>
  <c r="Z693" i="16"/>
  <c r="Z694" i="16"/>
  <c r="Z695" i="16"/>
  <c r="Z696" i="16"/>
  <c r="Z697" i="16"/>
  <c r="Z698" i="16"/>
  <c r="Z699" i="16"/>
  <c r="Z700" i="16"/>
  <c r="Z701" i="16"/>
  <c r="Z702" i="16"/>
  <c r="Z703" i="16"/>
  <c r="Z704" i="16"/>
  <c r="Z705" i="16"/>
  <c r="Z706" i="16"/>
  <c r="Z707" i="16"/>
  <c r="Z708" i="16"/>
  <c r="Z709" i="16"/>
  <c r="Z710" i="16"/>
  <c r="Z711" i="16"/>
  <c r="Z712" i="16"/>
  <c r="Z713" i="16"/>
  <c r="Z714" i="16"/>
  <c r="Z715" i="16"/>
  <c r="Z716" i="16"/>
  <c r="Z717" i="16"/>
  <c r="Z718" i="16"/>
  <c r="Z719" i="16"/>
  <c r="Z720" i="16"/>
  <c r="Z721" i="16"/>
  <c r="Z722" i="16"/>
  <c r="Z723" i="16"/>
  <c r="Z724" i="16"/>
  <c r="Z725" i="16"/>
  <c r="Z726" i="16"/>
  <c r="Z727" i="16"/>
  <c r="Z728" i="16"/>
  <c r="Z729" i="16"/>
  <c r="Z730" i="16"/>
  <c r="Z731" i="16"/>
  <c r="Z732" i="16"/>
  <c r="Z733" i="16"/>
  <c r="Z734" i="16"/>
  <c r="Z735" i="16"/>
  <c r="Z736" i="16"/>
  <c r="Z737" i="16"/>
  <c r="Z738" i="16"/>
  <c r="Z739" i="16"/>
  <c r="Z740" i="16"/>
  <c r="Z741" i="16"/>
  <c r="Z742" i="16"/>
  <c r="Z743" i="16"/>
  <c r="Z744" i="16"/>
  <c r="Z745" i="16"/>
  <c r="Z746" i="16"/>
  <c r="Z747" i="16"/>
  <c r="Z748" i="16"/>
  <c r="Z749" i="16"/>
  <c r="Z750" i="16"/>
  <c r="Z751" i="16"/>
  <c r="Z752" i="16"/>
  <c r="Z753" i="16"/>
  <c r="Z754" i="16"/>
  <c r="Z755" i="16"/>
  <c r="Z756" i="16"/>
  <c r="Z757" i="16"/>
  <c r="Z758" i="16"/>
  <c r="Z759" i="16"/>
  <c r="Z760" i="16"/>
  <c r="Z761" i="16"/>
  <c r="Z762" i="16"/>
  <c r="Z763" i="16"/>
  <c r="Z764" i="16"/>
  <c r="Z765" i="16"/>
  <c r="Z766" i="16"/>
  <c r="Z767" i="16"/>
  <c r="Z768" i="16"/>
  <c r="Z769" i="16"/>
  <c r="Z770" i="16"/>
  <c r="Z771" i="16"/>
  <c r="Z772" i="16"/>
  <c r="Z773" i="16"/>
  <c r="Z774" i="16"/>
  <c r="Z775" i="16"/>
  <c r="Z776" i="16"/>
  <c r="Z777" i="16"/>
  <c r="Z778" i="16"/>
  <c r="Z779" i="16"/>
  <c r="Z780" i="16"/>
  <c r="Z781" i="16"/>
  <c r="Z782" i="16"/>
  <c r="Z783" i="16"/>
  <c r="Z784" i="16"/>
  <c r="Z785" i="16"/>
  <c r="Z786" i="16"/>
  <c r="Z787" i="16"/>
  <c r="Z788" i="16"/>
  <c r="Z789" i="16"/>
  <c r="Z790" i="16"/>
  <c r="Z791" i="16"/>
  <c r="Z792" i="16"/>
  <c r="Z793" i="16"/>
  <c r="Z794" i="16"/>
  <c r="Z795" i="16"/>
  <c r="Z796" i="16"/>
  <c r="Z797" i="16"/>
  <c r="Z798" i="16"/>
  <c r="Z799" i="16"/>
  <c r="Z800" i="16"/>
  <c r="Z801" i="16"/>
  <c r="Z802" i="16"/>
  <c r="Z803" i="16"/>
  <c r="Z804" i="16"/>
  <c r="Z805" i="16"/>
  <c r="Z806" i="16"/>
  <c r="Z807" i="16"/>
  <c r="Z808" i="16"/>
  <c r="Z809" i="16"/>
  <c r="Z810" i="16"/>
  <c r="Z811" i="16"/>
  <c r="Z812" i="16"/>
  <c r="Z813" i="16"/>
  <c r="Z814" i="16"/>
  <c r="Z815" i="16"/>
  <c r="Z816" i="16"/>
  <c r="Z817" i="16"/>
  <c r="Z818" i="16"/>
  <c r="Z819" i="16"/>
  <c r="Z820" i="16"/>
  <c r="Z821" i="16"/>
  <c r="Z822" i="16"/>
  <c r="Z823" i="16"/>
  <c r="Z824" i="16"/>
  <c r="Z825" i="16"/>
  <c r="Z826" i="16"/>
  <c r="Z827" i="16"/>
  <c r="Z828" i="16"/>
  <c r="Z829" i="16"/>
  <c r="Z830" i="16"/>
  <c r="Z831" i="16"/>
  <c r="Z832" i="16"/>
  <c r="Z833" i="16"/>
  <c r="Z834" i="16"/>
  <c r="Z835" i="16"/>
  <c r="Z836" i="16"/>
  <c r="Z837" i="16"/>
  <c r="Z838" i="16"/>
  <c r="Z839" i="16"/>
  <c r="Z840" i="16"/>
  <c r="Z841" i="16"/>
  <c r="Z842" i="16"/>
  <c r="Z843" i="16"/>
  <c r="Z844" i="16"/>
  <c r="Z845" i="16"/>
  <c r="Z846" i="16"/>
  <c r="Z847" i="16"/>
  <c r="Z848" i="16"/>
  <c r="Z849" i="16"/>
  <c r="Z850" i="16"/>
  <c r="Z851" i="16"/>
  <c r="Z852" i="16"/>
  <c r="Z853" i="16"/>
  <c r="Z854" i="16"/>
  <c r="Z855" i="16"/>
  <c r="Z856" i="16"/>
  <c r="Z857" i="16"/>
  <c r="Z858" i="16"/>
  <c r="Z859" i="16"/>
  <c r="Z860" i="16"/>
  <c r="Z861" i="16"/>
  <c r="Z862" i="16"/>
  <c r="Z863" i="16"/>
  <c r="Z864" i="16"/>
  <c r="Z865" i="16"/>
  <c r="Z866" i="16"/>
  <c r="Z867" i="16"/>
  <c r="Z868" i="16"/>
  <c r="Z869" i="16"/>
  <c r="Z870" i="16"/>
  <c r="Z871" i="16"/>
  <c r="Z872" i="16"/>
  <c r="Z873" i="16"/>
  <c r="Z874" i="16"/>
  <c r="Z875" i="16"/>
  <c r="Z876" i="16"/>
  <c r="Z877" i="16"/>
  <c r="Z878" i="16"/>
  <c r="Z879" i="16"/>
  <c r="Z880" i="16"/>
  <c r="Z881" i="16"/>
  <c r="Z882" i="16"/>
  <c r="Z883" i="16"/>
  <c r="Z884" i="16"/>
  <c r="Z885" i="16"/>
  <c r="Z886" i="16"/>
  <c r="Z887" i="16"/>
  <c r="Z888" i="16"/>
  <c r="Z889" i="16"/>
  <c r="Z890" i="16"/>
  <c r="Z891" i="16"/>
  <c r="Z892" i="16"/>
  <c r="Z893" i="16"/>
  <c r="Z894" i="16"/>
  <c r="Z895" i="16"/>
  <c r="Z896" i="16"/>
  <c r="Z897" i="16"/>
  <c r="Z898" i="16"/>
  <c r="Z899" i="16"/>
  <c r="Z900" i="16"/>
  <c r="Z901" i="16"/>
  <c r="Z902" i="16"/>
  <c r="Z903" i="16"/>
  <c r="Z904" i="16"/>
  <c r="Z905" i="16"/>
  <c r="Z906" i="16"/>
  <c r="Z907" i="16"/>
  <c r="Z908" i="16"/>
  <c r="Z909" i="16"/>
  <c r="Z910" i="16"/>
  <c r="Z911" i="16"/>
  <c r="Z912" i="16"/>
  <c r="Z913" i="16"/>
  <c r="Z914" i="16"/>
  <c r="Z915" i="16"/>
  <c r="Z916" i="16"/>
  <c r="Z917" i="16"/>
  <c r="Z918" i="16"/>
  <c r="Z919" i="16"/>
  <c r="Z920" i="16"/>
  <c r="Z921" i="16"/>
  <c r="Z922" i="16"/>
  <c r="Z923" i="16"/>
  <c r="Z924" i="16"/>
  <c r="Z925" i="16"/>
  <c r="Z926" i="16"/>
  <c r="Z927" i="16"/>
  <c r="Z928" i="16"/>
  <c r="Z929" i="16"/>
  <c r="Z930" i="16"/>
  <c r="Z931" i="16"/>
  <c r="Z932" i="16"/>
  <c r="Z933" i="16"/>
  <c r="Z934" i="16"/>
  <c r="Z935" i="16"/>
  <c r="Z936" i="16"/>
  <c r="Z937" i="16"/>
  <c r="Z938" i="16"/>
  <c r="Z939" i="16"/>
  <c r="Z940" i="16"/>
  <c r="Z941" i="16"/>
  <c r="Z942" i="16"/>
  <c r="Z943" i="16"/>
  <c r="Z944" i="16"/>
  <c r="Z945" i="16"/>
  <c r="Z946" i="16"/>
  <c r="Z947" i="16"/>
  <c r="Z948" i="16"/>
  <c r="Z949" i="16"/>
  <c r="Z950" i="16"/>
  <c r="Z951" i="16"/>
  <c r="Z952" i="16"/>
  <c r="Z953" i="16"/>
  <c r="Z954" i="16"/>
  <c r="Z955" i="16"/>
  <c r="Z956" i="16"/>
  <c r="Z957" i="16"/>
  <c r="Z958" i="16"/>
  <c r="Z959" i="16"/>
  <c r="Z960" i="16"/>
  <c r="Z961" i="16"/>
  <c r="Z962" i="16"/>
  <c r="Z963" i="16"/>
  <c r="Z964" i="16"/>
  <c r="Z965" i="16"/>
  <c r="Z966" i="16"/>
  <c r="Z967" i="16"/>
  <c r="Z968" i="16"/>
  <c r="Z969" i="16"/>
  <c r="Z970" i="16"/>
  <c r="Z971" i="16"/>
  <c r="Z972" i="16"/>
  <c r="Z973" i="16"/>
  <c r="Z974" i="16"/>
  <c r="Z975" i="16"/>
  <c r="Z976" i="16"/>
  <c r="Z977" i="16"/>
  <c r="Z978" i="16"/>
  <c r="Z979" i="16"/>
  <c r="Z980" i="16"/>
  <c r="Z981" i="16"/>
  <c r="Z982" i="16"/>
  <c r="Z983" i="16"/>
  <c r="Z984" i="16"/>
  <c r="Z985" i="16"/>
  <c r="Z986" i="16"/>
  <c r="Z987" i="16"/>
  <c r="Z988" i="16"/>
  <c r="Z989" i="16"/>
  <c r="Z990" i="16"/>
  <c r="Z991" i="16"/>
  <c r="Z992" i="16"/>
  <c r="Z993" i="16"/>
  <c r="Z994" i="16"/>
  <c r="Z995" i="16"/>
  <c r="Z996" i="16"/>
  <c r="Z997" i="16"/>
  <c r="Z998" i="16"/>
  <c r="Z999" i="16"/>
  <c r="Z1000" i="16"/>
  <c r="N193" i="28" l="1"/>
  <c r="N194" i="28"/>
  <c r="N195" i="28"/>
  <c r="N196" i="28"/>
  <c r="N197" i="28"/>
  <c r="N198" i="28"/>
  <c r="N199" i="28"/>
  <c r="N200" i="28"/>
  <c r="N201" i="28"/>
  <c r="N202" i="28"/>
  <c r="N203" i="28"/>
  <c r="N204" i="28"/>
  <c r="N205" i="28"/>
  <c r="N206" i="28"/>
  <c r="N207" i="28"/>
  <c r="N208" i="28"/>
  <c r="N209" i="28"/>
  <c r="N210" i="28"/>
  <c r="N211" i="28"/>
  <c r="N212" i="28"/>
  <c r="N213" i="28"/>
  <c r="N214" i="28"/>
  <c r="N215" i="28"/>
  <c r="N216" i="28"/>
  <c r="N217" i="28"/>
  <c r="N218" i="28"/>
  <c r="N219" i="28"/>
  <c r="N220" i="28"/>
  <c r="N221" i="28"/>
  <c r="N222" i="28"/>
  <c r="N223" i="28"/>
  <c r="N224" i="28"/>
  <c r="N225" i="28"/>
  <c r="N226" i="28"/>
  <c r="N227" i="28"/>
  <c r="N228" i="28"/>
  <c r="N229" i="28"/>
  <c r="N230" i="28"/>
  <c r="N231" i="28"/>
  <c r="N232" i="28"/>
  <c r="N233" i="28"/>
  <c r="N234" i="28"/>
  <c r="N235" i="28"/>
  <c r="N236" i="28"/>
  <c r="N237" i="28"/>
  <c r="N238" i="28"/>
  <c r="N239" i="28"/>
  <c r="N240" i="28"/>
  <c r="N241" i="28"/>
  <c r="N242" i="28"/>
  <c r="N243" i="28"/>
  <c r="N244" i="28"/>
  <c r="N245" i="28"/>
  <c r="N246" i="28"/>
  <c r="N247" i="28"/>
  <c r="N248" i="28"/>
  <c r="N249" i="28"/>
  <c r="N250" i="28"/>
  <c r="N251" i="28"/>
  <c r="N252" i="28"/>
  <c r="N253" i="28"/>
  <c r="N254" i="28"/>
  <c r="N255" i="28"/>
  <c r="N256" i="28"/>
  <c r="N257" i="28"/>
  <c r="N258" i="28"/>
  <c r="N259" i="28"/>
  <c r="N260" i="28"/>
  <c r="N261" i="28"/>
  <c r="N262" i="28"/>
  <c r="N263" i="28"/>
  <c r="N264" i="28"/>
  <c r="N265" i="28"/>
  <c r="N266" i="28"/>
  <c r="N267" i="28"/>
  <c r="N268" i="28"/>
  <c r="N269" i="28"/>
  <c r="N270" i="28"/>
  <c r="N271" i="28"/>
  <c r="N272" i="28"/>
  <c r="N273" i="28"/>
  <c r="N274" i="28"/>
  <c r="N275" i="28"/>
  <c r="N276" i="28"/>
  <c r="N277" i="28"/>
  <c r="N278" i="28"/>
  <c r="N279" i="28"/>
  <c r="N280" i="28"/>
  <c r="N281" i="28"/>
  <c r="N282" i="28"/>
  <c r="N283" i="28"/>
  <c r="N284" i="28"/>
  <c r="N285" i="28"/>
  <c r="N286" i="28"/>
  <c r="N287" i="28"/>
  <c r="N288" i="28"/>
  <c r="N289" i="28"/>
  <c r="N290" i="28"/>
  <c r="N291" i="28"/>
  <c r="N292" i="28"/>
  <c r="N293" i="28"/>
  <c r="N294" i="28"/>
  <c r="N295" i="28"/>
  <c r="N296" i="28"/>
  <c r="N297" i="28"/>
  <c r="N298" i="28"/>
  <c r="N299" i="28"/>
  <c r="N300" i="28"/>
  <c r="N301" i="28"/>
  <c r="N302" i="28"/>
  <c r="N303" i="28"/>
  <c r="N304" i="28"/>
  <c r="N305" i="28"/>
  <c r="N306" i="28"/>
  <c r="N307" i="28"/>
  <c r="N308" i="28"/>
  <c r="N309" i="28"/>
  <c r="N310" i="28"/>
  <c r="N311" i="28"/>
  <c r="N312" i="28"/>
  <c r="N313" i="28"/>
  <c r="N314" i="28"/>
  <c r="N315" i="28"/>
  <c r="N316" i="28"/>
  <c r="N317" i="28"/>
  <c r="N318" i="28"/>
  <c r="N319" i="28"/>
  <c r="N320" i="28"/>
  <c r="N321" i="28"/>
  <c r="N322" i="28"/>
  <c r="N323" i="28"/>
  <c r="N324" i="28"/>
  <c r="N325" i="28"/>
  <c r="N326" i="28"/>
  <c r="N327" i="28"/>
  <c r="N328" i="28"/>
  <c r="N329" i="28"/>
  <c r="N330" i="28"/>
  <c r="N331" i="28"/>
  <c r="N332" i="28"/>
  <c r="N333" i="28"/>
  <c r="N334" i="28"/>
  <c r="N335" i="28"/>
  <c r="N336" i="28"/>
  <c r="N337" i="28"/>
  <c r="N338" i="28"/>
  <c r="N339" i="28"/>
  <c r="N340" i="28"/>
  <c r="N341" i="28"/>
  <c r="N342" i="28"/>
  <c r="N343" i="28"/>
  <c r="N344" i="28"/>
  <c r="N345" i="28"/>
  <c r="N346" i="28"/>
  <c r="N347" i="28"/>
  <c r="N348" i="28"/>
  <c r="N349" i="28"/>
  <c r="N350" i="28"/>
  <c r="N351" i="28"/>
  <c r="N352" i="28"/>
  <c r="N353" i="28"/>
  <c r="N354" i="28"/>
  <c r="N355" i="28"/>
  <c r="N356" i="28"/>
  <c r="N357" i="28"/>
  <c r="N358" i="28"/>
  <c r="N359" i="28"/>
  <c r="N360" i="28"/>
  <c r="N361" i="28"/>
  <c r="N362" i="28"/>
  <c r="N363" i="28"/>
  <c r="N364" i="28"/>
  <c r="N365" i="28"/>
  <c r="N366" i="28"/>
  <c r="N367" i="28"/>
  <c r="N368" i="28"/>
  <c r="N369" i="28"/>
  <c r="N370" i="28"/>
  <c r="N371" i="28"/>
  <c r="N372" i="28"/>
  <c r="N373" i="28"/>
  <c r="N374" i="28"/>
  <c r="N375" i="28"/>
  <c r="N376" i="28"/>
  <c r="N377" i="28"/>
  <c r="N378" i="28"/>
  <c r="N379" i="28"/>
  <c r="N380" i="28"/>
  <c r="N381" i="28"/>
  <c r="N382" i="28"/>
  <c r="N383" i="28"/>
  <c r="N384" i="28"/>
  <c r="N385" i="28"/>
  <c r="N386" i="28"/>
  <c r="N387" i="28"/>
  <c r="N388" i="28"/>
  <c r="N389" i="28"/>
  <c r="N390" i="28"/>
  <c r="N391" i="28"/>
  <c r="N392" i="28"/>
  <c r="N393" i="28"/>
  <c r="N394" i="28"/>
  <c r="N395" i="28"/>
  <c r="N396" i="28"/>
  <c r="N397" i="28"/>
  <c r="N398" i="28"/>
  <c r="N399" i="28"/>
  <c r="N400" i="28"/>
  <c r="N401" i="28"/>
  <c r="N402" i="28"/>
  <c r="N403" i="28"/>
  <c r="N404" i="28"/>
  <c r="N405" i="28"/>
  <c r="N406" i="28"/>
  <c r="N407" i="28"/>
  <c r="N408" i="28"/>
  <c r="N409" i="28"/>
  <c r="N410" i="28"/>
  <c r="N411" i="28"/>
  <c r="N412" i="28"/>
  <c r="N413" i="28"/>
  <c r="N414" i="28"/>
  <c r="N415" i="28"/>
  <c r="N416" i="28"/>
  <c r="N417" i="28"/>
  <c r="N418" i="28"/>
  <c r="N419" i="28"/>
  <c r="N420" i="28"/>
  <c r="N421" i="28"/>
  <c r="N422" i="28"/>
  <c r="N423" i="28"/>
  <c r="N424" i="28"/>
  <c r="N425" i="28"/>
  <c r="N426" i="28"/>
  <c r="N427" i="28"/>
  <c r="N428" i="28"/>
  <c r="N429" i="28"/>
  <c r="N430" i="28"/>
  <c r="N431" i="28"/>
  <c r="N432" i="28"/>
  <c r="N433" i="28"/>
  <c r="N434" i="28"/>
  <c r="N435" i="28"/>
  <c r="N436" i="28"/>
  <c r="N437" i="28"/>
  <c r="N438" i="28"/>
  <c r="N439" i="28"/>
  <c r="N440" i="28"/>
  <c r="N441" i="28"/>
  <c r="N442" i="28"/>
  <c r="N443" i="28"/>
  <c r="N444" i="28"/>
  <c r="N445" i="28"/>
  <c r="N446" i="28"/>
  <c r="N447" i="28"/>
  <c r="N448" i="28"/>
  <c r="N449" i="28"/>
  <c r="N450" i="28"/>
  <c r="N451" i="28"/>
  <c r="N452" i="28"/>
  <c r="N453" i="28"/>
  <c r="N454" i="28"/>
  <c r="N455" i="28"/>
  <c r="N456" i="28"/>
  <c r="N457" i="28"/>
  <c r="N458" i="28"/>
  <c r="N459" i="28"/>
  <c r="N460" i="28"/>
  <c r="N461" i="28"/>
  <c r="N462" i="28"/>
  <c r="N463" i="28"/>
  <c r="N464" i="28"/>
  <c r="N465" i="28"/>
  <c r="N466" i="28"/>
  <c r="N467" i="28"/>
  <c r="N468" i="28"/>
  <c r="N469" i="28"/>
  <c r="N470" i="28"/>
  <c r="N471" i="28"/>
  <c r="N472" i="28"/>
  <c r="N473" i="28"/>
  <c r="N474" i="28"/>
  <c r="N475" i="28"/>
  <c r="N476" i="28"/>
  <c r="N477" i="28"/>
  <c r="N478" i="28"/>
  <c r="N479" i="28"/>
  <c r="N480" i="28"/>
  <c r="N481" i="28"/>
  <c r="N482" i="28"/>
  <c r="N483" i="28"/>
  <c r="N484" i="28"/>
  <c r="N485" i="28"/>
  <c r="N486" i="28"/>
  <c r="N487" i="28"/>
  <c r="N488" i="28"/>
  <c r="N489" i="28"/>
  <c r="N490" i="28"/>
  <c r="N491" i="28"/>
  <c r="N492" i="28"/>
  <c r="N493" i="28"/>
  <c r="N494" i="28"/>
  <c r="N495" i="28"/>
  <c r="N496" i="28"/>
  <c r="N497" i="28"/>
  <c r="N498" i="28"/>
  <c r="N499" i="28"/>
  <c r="N500" i="28"/>
  <c r="N501" i="28"/>
  <c r="N502" i="28"/>
  <c r="N503" i="28"/>
  <c r="N504" i="28"/>
  <c r="N505" i="28"/>
  <c r="N506" i="28"/>
  <c r="N507" i="28"/>
  <c r="N508" i="28"/>
  <c r="N509" i="28"/>
  <c r="N510" i="28"/>
  <c r="N511" i="28"/>
  <c r="N512" i="28"/>
  <c r="N513" i="28"/>
  <c r="N514" i="28"/>
  <c r="N515" i="28"/>
  <c r="N516" i="28"/>
  <c r="N517" i="28"/>
  <c r="N518" i="28"/>
  <c r="N519" i="28"/>
  <c r="N520" i="28"/>
  <c r="N521" i="28"/>
  <c r="N522" i="28"/>
  <c r="N523" i="28"/>
  <c r="N524" i="28"/>
  <c r="N525" i="28"/>
  <c r="N526" i="28"/>
  <c r="N527" i="28"/>
  <c r="N528" i="28"/>
  <c r="N529" i="28"/>
  <c r="N530" i="28"/>
  <c r="N531" i="28"/>
  <c r="N532" i="28"/>
  <c r="N533" i="28"/>
  <c r="N534" i="28"/>
  <c r="N535" i="28"/>
  <c r="N536" i="28"/>
  <c r="N537" i="28"/>
  <c r="N538" i="28"/>
  <c r="N539" i="28"/>
  <c r="N540" i="28"/>
  <c r="N541" i="28"/>
  <c r="N542" i="28"/>
  <c r="N543" i="28"/>
  <c r="N544" i="28"/>
  <c r="N545" i="28"/>
  <c r="N546" i="28"/>
  <c r="N547" i="28"/>
  <c r="N548" i="28"/>
  <c r="N549" i="28"/>
  <c r="N550" i="28"/>
  <c r="N551" i="28"/>
  <c r="N552" i="28"/>
  <c r="N553" i="28"/>
  <c r="N554" i="28"/>
  <c r="N555" i="28"/>
  <c r="N556" i="28"/>
  <c r="N557" i="28"/>
  <c r="N558" i="28"/>
  <c r="N559" i="28"/>
  <c r="N560" i="28"/>
  <c r="N561" i="28"/>
  <c r="N562" i="28"/>
  <c r="N563" i="28"/>
  <c r="N564" i="28"/>
  <c r="N565" i="28"/>
  <c r="N566" i="28"/>
  <c r="N567" i="28"/>
  <c r="N568" i="28"/>
  <c r="N569" i="28"/>
  <c r="N570" i="28"/>
  <c r="N571" i="28"/>
  <c r="N572" i="28"/>
  <c r="N573" i="28"/>
  <c r="N574" i="28"/>
  <c r="N575" i="28"/>
  <c r="N576" i="28"/>
  <c r="N577" i="28"/>
  <c r="N578" i="28"/>
  <c r="N579" i="28"/>
  <c r="N580" i="28"/>
  <c r="N581" i="28"/>
  <c r="N582" i="28"/>
  <c r="N583" i="28"/>
  <c r="N584" i="28"/>
  <c r="N585" i="28"/>
  <c r="N586" i="28"/>
  <c r="N587" i="28"/>
  <c r="N588" i="28"/>
  <c r="N589" i="28"/>
  <c r="N590" i="28"/>
  <c r="N591" i="28"/>
  <c r="N592" i="28"/>
  <c r="N593" i="28"/>
  <c r="N594" i="28"/>
  <c r="N595" i="28"/>
  <c r="N596" i="28"/>
  <c r="N597" i="28"/>
  <c r="N598" i="28"/>
  <c r="N599" i="28"/>
  <c r="N600" i="28"/>
  <c r="N601" i="28"/>
  <c r="N602" i="28"/>
  <c r="N603" i="28"/>
  <c r="N604" i="28"/>
  <c r="N605" i="28"/>
  <c r="N606" i="28"/>
  <c r="N607" i="28"/>
  <c r="N608" i="28"/>
  <c r="N609" i="28"/>
  <c r="N610" i="28"/>
  <c r="N611" i="28"/>
  <c r="N612" i="28"/>
  <c r="N613" i="28"/>
  <c r="N614" i="28"/>
  <c r="N615" i="28"/>
  <c r="N616" i="28"/>
  <c r="N617" i="28"/>
  <c r="N618" i="28"/>
  <c r="N619" i="28"/>
  <c r="N620" i="28"/>
  <c r="N621" i="28"/>
  <c r="N622" i="28"/>
  <c r="N623" i="28"/>
  <c r="N624" i="28"/>
  <c r="N625" i="28"/>
  <c r="N626" i="28"/>
  <c r="N627" i="28"/>
  <c r="N628" i="28"/>
  <c r="N629" i="28"/>
  <c r="N630" i="28"/>
  <c r="N631" i="28"/>
  <c r="N632" i="28"/>
  <c r="N633" i="28"/>
  <c r="N634" i="28"/>
  <c r="N635" i="28"/>
  <c r="N636" i="28"/>
  <c r="N637" i="28"/>
  <c r="N638" i="28"/>
  <c r="N639" i="28"/>
  <c r="N640" i="28"/>
  <c r="N641" i="28"/>
  <c r="N642" i="28"/>
  <c r="N643" i="28"/>
  <c r="N644" i="28"/>
  <c r="N645" i="28"/>
  <c r="N646" i="28"/>
  <c r="N647" i="28"/>
  <c r="N648" i="28"/>
  <c r="N649" i="28"/>
  <c r="N650" i="28"/>
  <c r="N651" i="28"/>
  <c r="N652" i="28"/>
  <c r="N653" i="28"/>
  <c r="N654" i="28"/>
  <c r="N655" i="28"/>
  <c r="N656" i="28"/>
  <c r="N657" i="28"/>
  <c r="N658" i="28"/>
  <c r="N659" i="28"/>
  <c r="N660" i="28"/>
  <c r="N661" i="28"/>
  <c r="N662" i="28"/>
  <c r="N663" i="28"/>
  <c r="N664" i="28"/>
  <c r="N665" i="28"/>
  <c r="N666" i="28"/>
  <c r="N667" i="28"/>
  <c r="N668" i="28"/>
  <c r="N669" i="28"/>
  <c r="N670" i="28"/>
  <c r="N671" i="28"/>
  <c r="N672" i="28"/>
  <c r="N673" i="28"/>
  <c r="N674" i="28"/>
  <c r="N675" i="28"/>
  <c r="N676" i="28"/>
  <c r="N677" i="28"/>
  <c r="N678" i="28"/>
  <c r="N679" i="28"/>
  <c r="N680" i="28"/>
  <c r="N681" i="28"/>
  <c r="N682" i="28"/>
  <c r="N683" i="28"/>
  <c r="N684" i="28"/>
  <c r="N685" i="28"/>
  <c r="N686" i="28"/>
  <c r="N687" i="28"/>
  <c r="N688" i="28"/>
  <c r="N689" i="28"/>
  <c r="N690" i="28"/>
  <c r="N691" i="28"/>
  <c r="N692" i="28"/>
  <c r="N693" i="28"/>
  <c r="N694" i="28"/>
  <c r="N695" i="28"/>
  <c r="N696" i="28"/>
  <c r="N697" i="28"/>
  <c r="N698" i="28"/>
  <c r="N699" i="28"/>
  <c r="N700" i="28"/>
  <c r="N701" i="28"/>
  <c r="N702" i="28"/>
  <c r="N703" i="28"/>
  <c r="N704" i="28"/>
  <c r="N705" i="28"/>
  <c r="N706" i="28"/>
  <c r="N707" i="28"/>
  <c r="N708" i="28"/>
  <c r="N709" i="28"/>
  <c r="N710" i="28"/>
  <c r="N711" i="28"/>
  <c r="N712" i="28"/>
  <c r="N713" i="28"/>
  <c r="N714" i="28"/>
  <c r="N715" i="28"/>
  <c r="N716" i="28"/>
  <c r="N717" i="28"/>
  <c r="N718" i="28"/>
  <c r="N719" i="28"/>
  <c r="N720" i="28"/>
  <c r="N721" i="28"/>
  <c r="N722" i="28"/>
  <c r="N723" i="28"/>
  <c r="N724" i="28"/>
  <c r="N725" i="28"/>
  <c r="N726" i="28"/>
  <c r="N727" i="28"/>
  <c r="N728" i="28"/>
  <c r="N729" i="28"/>
  <c r="N730" i="28"/>
  <c r="N731" i="28"/>
  <c r="N732" i="28"/>
  <c r="N733" i="28"/>
  <c r="N734" i="28"/>
  <c r="N735" i="28"/>
  <c r="N736" i="28"/>
  <c r="N737" i="28"/>
  <c r="N738" i="28"/>
  <c r="N739" i="28"/>
  <c r="N740" i="28"/>
  <c r="N741" i="28"/>
  <c r="N742" i="28"/>
  <c r="N743" i="28"/>
  <c r="N744" i="28"/>
  <c r="N745" i="28"/>
  <c r="N746" i="28"/>
  <c r="N747" i="28"/>
  <c r="N748" i="28"/>
  <c r="N749" i="28"/>
  <c r="N750" i="28"/>
  <c r="N751" i="28"/>
  <c r="N752" i="28"/>
  <c r="N753" i="28"/>
  <c r="N754" i="28"/>
  <c r="N755" i="28"/>
  <c r="N756" i="28"/>
  <c r="N757" i="28"/>
  <c r="N758" i="28"/>
  <c r="N759" i="28"/>
  <c r="N760" i="28"/>
  <c r="N761" i="28"/>
  <c r="N762" i="28"/>
  <c r="N763" i="28"/>
  <c r="N764" i="28"/>
  <c r="N765" i="28"/>
  <c r="N766" i="28"/>
  <c r="N767" i="28"/>
  <c r="N768" i="28"/>
  <c r="N769" i="28"/>
  <c r="N770" i="28"/>
  <c r="N771" i="28"/>
  <c r="N772" i="28"/>
  <c r="N773" i="28"/>
  <c r="N774" i="28"/>
  <c r="N775" i="28"/>
  <c r="N776" i="28"/>
  <c r="N777" i="28"/>
  <c r="N778" i="28"/>
  <c r="N779" i="28"/>
  <c r="N780" i="28"/>
  <c r="N781" i="28"/>
  <c r="N782" i="28"/>
  <c r="N783" i="28"/>
  <c r="N784" i="28"/>
  <c r="N785" i="28"/>
  <c r="N786" i="28"/>
  <c r="N787" i="28"/>
  <c r="N788" i="28"/>
  <c r="N789" i="28"/>
  <c r="N790" i="28"/>
  <c r="N791" i="28"/>
  <c r="N792" i="28"/>
  <c r="N793" i="28"/>
  <c r="N794" i="28"/>
  <c r="N795" i="28"/>
  <c r="N796" i="28"/>
  <c r="N797" i="28"/>
  <c r="N798" i="28"/>
  <c r="N799" i="28"/>
  <c r="N800" i="28"/>
  <c r="N801" i="28"/>
  <c r="N802" i="28"/>
  <c r="N803" i="28"/>
  <c r="N804" i="28"/>
  <c r="N805" i="28"/>
  <c r="N806" i="28"/>
  <c r="N807" i="28"/>
  <c r="N808" i="28"/>
  <c r="N809" i="28"/>
  <c r="N810" i="28"/>
  <c r="N811" i="28"/>
  <c r="N812" i="28"/>
  <c r="N813" i="28"/>
  <c r="N814" i="28"/>
  <c r="N815" i="28"/>
  <c r="N816" i="28"/>
  <c r="N817" i="28"/>
  <c r="N818" i="28"/>
  <c r="N819" i="28"/>
  <c r="N820" i="28"/>
  <c r="N821" i="28"/>
  <c r="N822" i="28"/>
  <c r="N823" i="28"/>
  <c r="N824" i="28"/>
  <c r="N825" i="28"/>
  <c r="N826" i="28"/>
  <c r="N827" i="28"/>
  <c r="N828" i="28"/>
  <c r="N829" i="28"/>
  <c r="N830" i="28"/>
  <c r="N831" i="28"/>
  <c r="N832" i="28"/>
  <c r="N833" i="28"/>
  <c r="N834" i="28"/>
  <c r="N835" i="28"/>
  <c r="N836" i="28"/>
  <c r="N837" i="28"/>
  <c r="N838" i="28"/>
  <c r="N839" i="28"/>
  <c r="N840" i="28"/>
  <c r="N841" i="28"/>
  <c r="N842" i="28"/>
  <c r="N843" i="28"/>
  <c r="N844" i="28"/>
  <c r="N845" i="28"/>
  <c r="N846" i="28"/>
  <c r="N847" i="28"/>
  <c r="N848" i="28"/>
  <c r="N849" i="28"/>
  <c r="N850" i="28"/>
  <c r="N851" i="28"/>
  <c r="N852" i="28"/>
  <c r="N853" i="28"/>
  <c r="N854" i="28"/>
  <c r="N855" i="28"/>
  <c r="N856" i="28"/>
  <c r="N857" i="28"/>
  <c r="N858" i="28"/>
  <c r="N859" i="28"/>
  <c r="N860" i="28"/>
  <c r="N861" i="28"/>
  <c r="N862" i="28"/>
  <c r="N863" i="28"/>
  <c r="N864" i="28"/>
  <c r="N865" i="28"/>
  <c r="N866" i="28"/>
  <c r="N867" i="28"/>
  <c r="N868" i="28"/>
  <c r="N869" i="28"/>
  <c r="N870" i="28"/>
  <c r="N871" i="28"/>
  <c r="N872" i="28"/>
  <c r="N873" i="28"/>
  <c r="N874" i="28"/>
  <c r="N875" i="28"/>
  <c r="N876" i="28"/>
  <c r="N877" i="28"/>
  <c r="N878" i="28"/>
  <c r="N879" i="28"/>
  <c r="N880" i="28"/>
  <c r="N881" i="28"/>
  <c r="N882" i="28"/>
  <c r="N883" i="28"/>
  <c r="N884" i="28"/>
  <c r="N885" i="28"/>
  <c r="N886" i="28"/>
  <c r="N887" i="28"/>
  <c r="N888" i="28"/>
  <c r="N889" i="28"/>
  <c r="N890" i="28"/>
  <c r="N891" i="28"/>
  <c r="N892" i="28"/>
  <c r="N893" i="28"/>
  <c r="N894" i="28"/>
  <c r="N895" i="28"/>
  <c r="N896" i="28"/>
  <c r="N897" i="28"/>
  <c r="N898" i="28"/>
  <c r="N899" i="28"/>
  <c r="N900" i="28"/>
  <c r="N901" i="28"/>
  <c r="N902" i="28"/>
  <c r="N903" i="28"/>
  <c r="N904" i="28"/>
  <c r="N905" i="28"/>
  <c r="N906" i="28"/>
  <c r="N907" i="28"/>
  <c r="N908" i="28"/>
  <c r="N909" i="28"/>
  <c r="N910" i="28"/>
  <c r="N911" i="28"/>
  <c r="N912" i="28"/>
  <c r="N913" i="28"/>
  <c r="N914" i="28"/>
  <c r="N915" i="28"/>
  <c r="N916" i="28"/>
  <c r="N917" i="28"/>
  <c r="N918" i="28"/>
  <c r="N919" i="28"/>
  <c r="N920" i="28"/>
  <c r="N921" i="28"/>
  <c r="N922" i="28"/>
  <c r="N923" i="28"/>
  <c r="N924" i="28"/>
  <c r="N925" i="28"/>
  <c r="N926" i="28"/>
  <c r="N927" i="28"/>
  <c r="N928" i="28"/>
  <c r="N929" i="28"/>
  <c r="N930" i="28"/>
  <c r="N931" i="28"/>
  <c r="N932" i="28"/>
  <c r="N933" i="28"/>
  <c r="N934" i="28"/>
  <c r="N935" i="28"/>
  <c r="N936" i="28"/>
  <c r="N937" i="28"/>
  <c r="N938" i="28"/>
  <c r="N939" i="28"/>
  <c r="N940" i="28"/>
  <c r="N941" i="28"/>
  <c r="N942" i="28"/>
  <c r="N943" i="28"/>
  <c r="N944" i="28"/>
  <c r="N945" i="28"/>
  <c r="N946" i="28"/>
  <c r="N947" i="28"/>
  <c r="N948" i="28"/>
  <c r="N949" i="28"/>
  <c r="N950" i="28"/>
  <c r="N951" i="28"/>
  <c r="N952" i="28"/>
  <c r="N953" i="28"/>
  <c r="N954" i="28"/>
  <c r="N955" i="28"/>
  <c r="N956" i="28"/>
  <c r="N957" i="28"/>
  <c r="N958" i="28"/>
  <c r="N959" i="28"/>
  <c r="N960" i="28"/>
  <c r="N961" i="28"/>
  <c r="N962" i="28"/>
  <c r="N963" i="28"/>
  <c r="N964" i="28"/>
  <c r="N965" i="28"/>
  <c r="N966" i="28"/>
  <c r="N967" i="28"/>
  <c r="N968" i="28"/>
  <c r="N969" i="28"/>
  <c r="N970" i="28"/>
  <c r="N971" i="28"/>
  <c r="N972" i="28"/>
  <c r="N973" i="28"/>
  <c r="N974" i="28"/>
  <c r="N975" i="28"/>
  <c r="N976" i="28"/>
  <c r="N977" i="28"/>
  <c r="N978" i="28"/>
  <c r="N979" i="28"/>
  <c r="N980" i="28"/>
  <c r="N981" i="28"/>
  <c r="N982" i="28"/>
  <c r="N983" i="28"/>
  <c r="N984" i="28"/>
  <c r="N985" i="28"/>
  <c r="N986" i="28"/>
  <c r="N987" i="28"/>
  <c r="N988" i="28"/>
  <c r="L4" i="28" l="1"/>
  <c r="N4" i="28" s="1"/>
  <c r="N2" i="29"/>
  <c r="B29" i="29"/>
  <c r="C29" i="29"/>
  <c r="D29" i="29"/>
  <c r="E29" i="29"/>
  <c r="F29" i="29"/>
  <c r="G29" i="29"/>
  <c r="H29" i="29"/>
  <c r="I29" i="29"/>
  <c r="J29" i="29"/>
  <c r="F2" i="29"/>
  <c r="H999" i="25"/>
  <c r="H1000" i="25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670" i="28"/>
  <c r="O671" i="28"/>
  <c r="O672" i="28"/>
  <c r="O673" i="28"/>
  <c r="O674" i="28"/>
  <c r="O675" i="28"/>
  <c r="O676" i="28"/>
  <c r="O677" i="28"/>
  <c r="O678" i="28"/>
  <c r="O679" i="28"/>
  <c r="O680" i="28"/>
  <c r="O681" i="28"/>
  <c r="O682" i="28"/>
  <c r="O683" i="28"/>
  <c r="O684" i="28"/>
  <c r="O685" i="28"/>
  <c r="O686" i="28"/>
  <c r="O687" i="28"/>
  <c r="O688" i="28"/>
  <c r="O689" i="28"/>
  <c r="O690" i="28"/>
  <c r="O691" i="28"/>
  <c r="O692" i="28"/>
  <c r="O693" i="28"/>
  <c r="O694" i="28"/>
  <c r="O695" i="28"/>
  <c r="O696" i="28"/>
  <c r="O697" i="28"/>
  <c r="O698" i="28"/>
  <c r="O699" i="28"/>
  <c r="O700" i="28"/>
  <c r="O701" i="28"/>
  <c r="O702" i="28"/>
  <c r="O703" i="28"/>
  <c r="O704" i="28"/>
  <c r="O705" i="28"/>
  <c r="O706" i="28"/>
  <c r="O707" i="28"/>
  <c r="O708" i="28"/>
  <c r="O709" i="28"/>
  <c r="O710" i="28"/>
  <c r="O711" i="28"/>
  <c r="O712" i="28"/>
  <c r="O713" i="28"/>
  <c r="O714" i="28"/>
  <c r="O715" i="28"/>
  <c r="O716" i="28"/>
  <c r="O717" i="28"/>
  <c r="O718" i="28"/>
  <c r="O719" i="28"/>
  <c r="O720" i="28"/>
  <c r="O721" i="28"/>
  <c r="O722" i="28"/>
  <c r="O723" i="28"/>
  <c r="O724" i="28"/>
  <c r="O725" i="28"/>
  <c r="O726" i="28"/>
  <c r="O727" i="28"/>
  <c r="O728" i="28"/>
  <c r="O729" i="28"/>
  <c r="O730" i="28"/>
  <c r="O731" i="28"/>
  <c r="O732" i="28"/>
  <c r="O733" i="28"/>
  <c r="O734" i="28"/>
  <c r="O735" i="28"/>
  <c r="O736" i="28"/>
  <c r="O737" i="28"/>
  <c r="O738" i="28"/>
  <c r="O739" i="28"/>
  <c r="O740" i="28"/>
  <c r="O741" i="28"/>
  <c r="O742" i="28"/>
  <c r="O743" i="28"/>
  <c r="O744" i="28"/>
  <c r="O745" i="28"/>
  <c r="O746" i="28"/>
  <c r="O747" i="28"/>
  <c r="O748" i="28"/>
  <c r="O749" i="28"/>
  <c r="O750" i="28"/>
  <c r="O751" i="28"/>
  <c r="O752" i="28"/>
  <c r="O753" i="28"/>
  <c r="O754" i="28"/>
  <c r="O755" i="28"/>
  <c r="O756" i="28"/>
  <c r="O757" i="28"/>
  <c r="O758" i="28"/>
  <c r="O759" i="28"/>
  <c r="O760" i="28"/>
  <c r="O761" i="28"/>
  <c r="O762" i="28"/>
  <c r="O763" i="28"/>
  <c r="O764" i="28"/>
  <c r="O765" i="28"/>
  <c r="O766" i="28"/>
  <c r="O767" i="28"/>
  <c r="O768" i="28"/>
  <c r="O769" i="28"/>
  <c r="O770" i="28"/>
  <c r="O771" i="28"/>
  <c r="O772" i="28"/>
  <c r="O773" i="28"/>
  <c r="O774" i="28"/>
  <c r="O775" i="28"/>
  <c r="O776" i="28"/>
  <c r="O777" i="28"/>
  <c r="O778" i="28"/>
  <c r="O779" i="28"/>
  <c r="O780" i="28"/>
  <c r="O781" i="28"/>
  <c r="O782" i="28"/>
  <c r="O783" i="28"/>
  <c r="O784" i="28"/>
  <c r="O785" i="28"/>
  <c r="O786" i="28"/>
  <c r="O787" i="28"/>
  <c r="O788" i="28"/>
  <c r="O789" i="28"/>
  <c r="O790" i="28"/>
  <c r="O791" i="28"/>
  <c r="O792" i="28"/>
  <c r="O793" i="28"/>
  <c r="O794" i="28"/>
  <c r="O795" i="28"/>
  <c r="O796" i="28"/>
  <c r="O797" i="28"/>
  <c r="O798" i="28"/>
  <c r="O799" i="28"/>
  <c r="O800" i="28"/>
  <c r="O801" i="28"/>
  <c r="O802" i="28"/>
  <c r="O803" i="28"/>
  <c r="O804" i="28"/>
  <c r="O805" i="28"/>
  <c r="O806" i="28"/>
  <c r="O807" i="28"/>
  <c r="O808" i="28"/>
  <c r="O809" i="28"/>
  <c r="O810" i="28"/>
  <c r="O811" i="28"/>
  <c r="O812" i="28"/>
  <c r="O813" i="28"/>
  <c r="O814" i="28"/>
  <c r="O815" i="28"/>
  <c r="O816" i="28"/>
  <c r="O817" i="28"/>
  <c r="O818" i="28"/>
  <c r="O819" i="28"/>
  <c r="O820" i="28"/>
  <c r="O821" i="28"/>
  <c r="O822" i="28"/>
  <c r="O823" i="28"/>
  <c r="O824" i="28"/>
  <c r="O825" i="28"/>
  <c r="O826" i="28"/>
  <c r="O827" i="28"/>
  <c r="O828" i="28"/>
  <c r="O829" i="28"/>
  <c r="O830" i="28"/>
  <c r="O831" i="28"/>
  <c r="O832" i="28"/>
  <c r="O833" i="28"/>
  <c r="O834" i="28"/>
  <c r="O835" i="28"/>
  <c r="O836" i="28"/>
  <c r="O837" i="28"/>
  <c r="O838" i="28"/>
  <c r="O839" i="28"/>
  <c r="O840" i="28"/>
  <c r="O841" i="28"/>
  <c r="O842" i="28"/>
  <c r="O843" i="28"/>
  <c r="O844" i="28"/>
  <c r="O845" i="28"/>
  <c r="O846" i="28"/>
  <c r="O847" i="28"/>
  <c r="O848" i="28"/>
  <c r="O849" i="28"/>
  <c r="O850" i="28"/>
  <c r="O851" i="28"/>
  <c r="O852" i="28"/>
  <c r="O853" i="28"/>
  <c r="O854" i="28"/>
  <c r="O855" i="28"/>
  <c r="O856" i="28"/>
  <c r="O857" i="28"/>
  <c r="O858" i="28"/>
  <c r="O859" i="28"/>
  <c r="O860" i="28"/>
  <c r="O861" i="28"/>
  <c r="O862" i="28"/>
  <c r="O863" i="28"/>
  <c r="O864" i="28"/>
  <c r="O865" i="28"/>
  <c r="O866" i="28"/>
  <c r="O867" i="28"/>
  <c r="O868" i="28"/>
  <c r="O869" i="28"/>
  <c r="O870" i="28"/>
  <c r="O871" i="28"/>
  <c r="O872" i="28"/>
  <c r="O873" i="28"/>
  <c r="O874" i="28"/>
  <c r="O875" i="28"/>
  <c r="O876" i="28"/>
  <c r="O877" i="28"/>
  <c r="O878" i="28"/>
  <c r="O879" i="28"/>
  <c r="O880" i="28"/>
  <c r="O881" i="28"/>
  <c r="O882" i="28"/>
  <c r="O883" i="28"/>
  <c r="O884" i="28"/>
  <c r="O885" i="28"/>
  <c r="O886" i="28"/>
  <c r="O887" i="28"/>
  <c r="O888" i="28"/>
  <c r="O889" i="28"/>
  <c r="O890" i="28"/>
  <c r="O891" i="28"/>
  <c r="O892" i="28"/>
  <c r="O893" i="28"/>
  <c r="O894" i="28"/>
  <c r="O895" i="28"/>
  <c r="O896" i="28"/>
  <c r="O897" i="28"/>
  <c r="O898" i="28"/>
  <c r="O899" i="28"/>
  <c r="O900" i="28"/>
  <c r="O901" i="28"/>
  <c r="O902" i="28"/>
  <c r="O903" i="28"/>
  <c r="O904" i="28"/>
  <c r="O905" i="28"/>
  <c r="O906" i="28"/>
  <c r="O907" i="28"/>
  <c r="O908" i="28"/>
  <c r="O909" i="28"/>
  <c r="O910" i="28"/>
  <c r="O911" i="28"/>
  <c r="O912" i="28"/>
  <c r="O913" i="28"/>
  <c r="O914" i="28"/>
  <c r="O915" i="28"/>
  <c r="O916" i="28"/>
  <c r="O917" i="28"/>
  <c r="O918" i="28"/>
  <c r="O919" i="28"/>
  <c r="O920" i="28"/>
  <c r="O921" i="28"/>
  <c r="O922" i="28"/>
  <c r="O923" i="28"/>
  <c r="O924" i="28"/>
  <c r="O925" i="28"/>
  <c r="O926" i="28"/>
  <c r="O927" i="28"/>
  <c r="O928" i="28"/>
  <c r="O929" i="28"/>
  <c r="O930" i="28"/>
  <c r="O931" i="28"/>
  <c r="O932" i="28"/>
  <c r="O933" i="28"/>
  <c r="O934" i="28"/>
  <c r="O935" i="28"/>
  <c r="O936" i="28"/>
  <c r="O937" i="28"/>
  <c r="O938" i="28"/>
  <c r="O939" i="28"/>
  <c r="O940" i="28"/>
  <c r="O941" i="28"/>
  <c r="O942" i="28"/>
  <c r="O943" i="28"/>
  <c r="O944" i="28"/>
  <c r="O945" i="28"/>
  <c r="O946" i="28"/>
  <c r="O947" i="28"/>
  <c r="O948" i="28"/>
  <c r="O949" i="28"/>
  <c r="O950" i="28"/>
  <c r="O951" i="28"/>
  <c r="O952" i="28"/>
  <c r="O953" i="28"/>
  <c r="O954" i="28"/>
  <c r="O955" i="28"/>
  <c r="O956" i="28"/>
  <c r="O957" i="28"/>
  <c r="O958" i="28"/>
  <c r="O959" i="28"/>
  <c r="O960" i="28"/>
  <c r="O961" i="28"/>
  <c r="O962" i="28"/>
  <c r="O963" i="28"/>
  <c r="O964" i="28"/>
  <c r="O965" i="28"/>
  <c r="O966" i="28"/>
  <c r="O967" i="28"/>
  <c r="O968" i="28"/>
  <c r="O969" i="28"/>
  <c r="O970" i="28"/>
  <c r="O971" i="28"/>
  <c r="O972" i="28"/>
  <c r="O973" i="28"/>
  <c r="O974" i="28"/>
  <c r="O975" i="28"/>
  <c r="O976" i="28"/>
  <c r="O977" i="28"/>
  <c r="O978" i="28"/>
  <c r="O979" i="28"/>
  <c r="O980" i="28"/>
  <c r="O981" i="28"/>
  <c r="O982" i="28"/>
  <c r="O983" i="28"/>
  <c r="O984" i="28"/>
  <c r="O985" i="28"/>
  <c r="O986" i="28"/>
  <c r="O987" i="28"/>
  <c r="O988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A193" i="28" s="1"/>
  <c r="C194" i="28"/>
  <c r="A194" i="28" s="1"/>
  <c r="C195" i="28"/>
  <c r="A195" i="28" s="1"/>
  <c r="C196" i="28"/>
  <c r="A196" i="28" s="1"/>
  <c r="C197" i="28"/>
  <c r="A197" i="28" s="1"/>
  <c r="C198" i="28"/>
  <c r="A198" i="28" s="1"/>
  <c r="C199" i="28"/>
  <c r="A199" i="28" s="1"/>
  <c r="C200" i="28"/>
  <c r="A200" i="28" s="1"/>
  <c r="C201" i="28"/>
  <c r="A201" i="28" s="1"/>
  <c r="C202" i="28"/>
  <c r="A202" i="28" s="1"/>
  <c r="C203" i="28"/>
  <c r="A203" i="28" s="1"/>
  <c r="C204" i="28"/>
  <c r="A204" i="28" s="1"/>
  <c r="C205" i="28"/>
  <c r="A205" i="28" s="1"/>
  <c r="C206" i="28"/>
  <c r="A206" i="28" s="1"/>
  <c r="C207" i="28"/>
  <c r="A207" i="28" s="1"/>
  <c r="C208" i="28"/>
  <c r="A208" i="28" s="1"/>
  <c r="C209" i="28"/>
  <c r="A209" i="28" s="1"/>
  <c r="C210" i="28"/>
  <c r="A210" i="28" s="1"/>
  <c r="C211" i="28"/>
  <c r="A211" i="28" s="1"/>
  <c r="C212" i="28"/>
  <c r="A212" i="28" s="1"/>
  <c r="C213" i="28"/>
  <c r="A213" i="28" s="1"/>
  <c r="C214" i="28"/>
  <c r="A214" i="28" s="1"/>
  <c r="C215" i="28"/>
  <c r="A215" i="28" s="1"/>
  <c r="C216" i="28"/>
  <c r="A216" i="28" s="1"/>
  <c r="C217" i="28"/>
  <c r="A217" i="28" s="1"/>
  <c r="C218" i="28"/>
  <c r="A218" i="28" s="1"/>
  <c r="C219" i="28"/>
  <c r="A219" i="28" s="1"/>
  <c r="C220" i="28"/>
  <c r="A220" i="28" s="1"/>
  <c r="C221" i="28"/>
  <c r="A221" i="28" s="1"/>
  <c r="C222" i="28"/>
  <c r="A222" i="28" s="1"/>
  <c r="C223" i="28"/>
  <c r="A223" i="28" s="1"/>
  <c r="C224" i="28"/>
  <c r="A224" i="28" s="1"/>
  <c r="C225" i="28"/>
  <c r="A225" i="28" s="1"/>
  <c r="C226" i="28"/>
  <c r="A226" i="28" s="1"/>
  <c r="C227" i="28"/>
  <c r="A227" i="28" s="1"/>
  <c r="C228" i="28"/>
  <c r="A228" i="28" s="1"/>
  <c r="C229" i="28"/>
  <c r="A229" i="28" s="1"/>
  <c r="C230" i="28"/>
  <c r="A230" i="28" s="1"/>
  <c r="C231" i="28"/>
  <c r="A231" i="28" s="1"/>
  <c r="C232" i="28"/>
  <c r="A232" i="28" s="1"/>
  <c r="C233" i="28"/>
  <c r="A233" i="28" s="1"/>
  <c r="C234" i="28"/>
  <c r="A234" i="28" s="1"/>
  <c r="C235" i="28"/>
  <c r="A235" i="28" s="1"/>
  <c r="C236" i="28"/>
  <c r="A236" i="28" s="1"/>
  <c r="C237" i="28"/>
  <c r="A237" i="28" s="1"/>
  <c r="C238" i="28"/>
  <c r="A238" i="28" s="1"/>
  <c r="C239" i="28"/>
  <c r="A239" i="28" s="1"/>
  <c r="C240" i="28"/>
  <c r="A240" i="28" s="1"/>
  <c r="C241" i="28"/>
  <c r="A241" i="28" s="1"/>
  <c r="C242" i="28"/>
  <c r="A242" i="28" s="1"/>
  <c r="C243" i="28"/>
  <c r="A243" i="28" s="1"/>
  <c r="C244" i="28"/>
  <c r="A244" i="28" s="1"/>
  <c r="C245" i="28"/>
  <c r="A245" i="28" s="1"/>
  <c r="C246" i="28"/>
  <c r="A246" i="28" s="1"/>
  <c r="C247" i="28"/>
  <c r="A247" i="28" s="1"/>
  <c r="C248" i="28"/>
  <c r="A248" i="28" s="1"/>
  <c r="C249" i="28"/>
  <c r="A249" i="28" s="1"/>
  <c r="C250" i="28"/>
  <c r="A250" i="28" s="1"/>
  <c r="C251" i="28"/>
  <c r="A251" i="28" s="1"/>
  <c r="C252" i="28"/>
  <c r="A252" i="28" s="1"/>
  <c r="C253" i="28"/>
  <c r="A253" i="28" s="1"/>
  <c r="C254" i="28"/>
  <c r="A254" i="28" s="1"/>
  <c r="C255" i="28"/>
  <c r="A255" i="28" s="1"/>
  <c r="C256" i="28"/>
  <c r="A256" i="28" s="1"/>
  <c r="C257" i="28"/>
  <c r="A257" i="28" s="1"/>
  <c r="C258" i="28"/>
  <c r="A258" i="28" s="1"/>
  <c r="C259" i="28"/>
  <c r="A259" i="28" s="1"/>
  <c r="C260" i="28"/>
  <c r="A260" i="28" s="1"/>
  <c r="C261" i="28"/>
  <c r="A261" i="28" s="1"/>
  <c r="C262" i="28"/>
  <c r="A262" i="28" s="1"/>
  <c r="C263" i="28"/>
  <c r="A263" i="28" s="1"/>
  <c r="C264" i="28"/>
  <c r="A264" i="28" s="1"/>
  <c r="C265" i="28"/>
  <c r="A265" i="28" s="1"/>
  <c r="C266" i="28"/>
  <c r="A266" i="28" s="1"/>
  <c r="C267" i="28"/>
  <c r="A267" i="28" s="1"/>
  <c r="C268" i="28"/>
  <c r="A268" i="28" s="1"/>
  <c r="C269" i="28"/>
  <c r="A269" i="28" s="1"/>
  <c r="C270" i="28"/>
  <c r="A270" i="28" s="1"/>
  <c r="C271" i="28"/>
  <c r="A271" i="28" s="1"/>
  <c r="C272" i="28"/>
  <c r="A272" i="28" s="1"/>
  <c r="C273" i="28"/>
  <c r="A273" i="28" s="1"/>
  <c r="C274" i="28"/>
  <c r="A274" i="28" s="1"/>
  <c r="C275" i="28"/>
  <c r="A275" i="28" s="1"/>
  <c r="C276" i="28"/>
  <c r="A276" i="28" s="1"/>
  <c r="C277" i="28"/>
  <c r="A277" i="28" s="1"/>
  <c r="C278" i="28"/>
  <c r="A278" i="28" s="1"/>
  <c r="C279" i="28"/>
  <c r="A279" i="28" s="1"/>
  <c r="C280" i="28"/>
  <c r="A280" i="28" s="1"/>
  <c r="C281" i="28"/>
  <c r="A281" i="28" s="1"/>
  <c r="C282" i="28"/>
  <c r="A282" i="28" s="1"/>
  <c r="C283" i="28"/>
  <c r="A283" i="28" s="1"/>
  <c r="C284" i="28"/>
  <c r="A284" i="28" s="1"/>
  <c r="C285" i="28"/>
  <c r="A285" i="28" s="1"/>
  <c r="C286" i="28"/>
  <c r="A286" i="28" s="1"/>
  <c r="C287" i="28"/>
  <c r="A287" i="28" s="1"/>
  <c r="C288" i="28"/>
  <c r="A288" i="28" s="1"/>
  <c r="C289" i="28"/>
  <c r="A289" i="28" s="1"/>
  <c r="C290" i="28"/>
  <c r="A290" i="28" s="1"/>
  <c r="C291" i="28"/>
  <c r="A291" i="28" s="1"/>
  <c r="C292" i="28"/>
  <c r="A292" i="28" s="1"/>
  <c r="C293" i="28"/>
  <c r="A293" i="28" s="1"/>
  <c r="C294" i="28"/>
  <c r="A294" i="28" s="1"/>
  <c r="C295" i="28"/>
  <c r="A295" i="28" s="1"/>
  <c r="C296" i="28"/>
  <c r="A296" i="28" s="1"/>
  <c r="C297" i="28"/>
  <c r="A297" i="28" s="1"/>
  <c r="C298" i="28"/>
  <c r="A298" i="28" s="1"/>
  <c r="C299" i="28"/>
  <c r="A299" i="28" s="1"/>
  <c r="C300" i="28"/>
  <c r="A300" i="28" s="1"/>
  <c r="C301" i="28"/>
  <c r="A301" i="28" s="1"/>
  <c r="C302" i="28"/>
  <c r="A302" i="28" s="1"/>
  <c r="C303" i="28"/>
  <c r="A303" i="28" s="1"/>
  <c r="C304" i="28"/>
  <c r="A304" i="28" s="1"/>
  <c r="C305" i="28"/>
  <c r="A305" i="28" s="1"/>
  <c r="C306" i="28"/>
  <c r="A306" i="28" s="1"/>
  <c r="C307" i="28"/>
  <c r="A307" i="28" s="1"/>
  <c r="C308" i="28"/>
  <c r="A308" i="28" s="1"/>
  <c r="C309" i="28"/>
  <c r="A309" i="28" s="1"/>
  <c r="C310" i="28"/>
  <c r="A310" i="28" s="1"/>
  <c r="C311" i="28"/>
  <c r="A311" i="28" s="1"/>
  <c r="C312" i="28"/>
  <c r="A312" i="28" s="1"/>
  <c r="C313" i="28"/>
  <c r="A313" i="28" s="1"/>
  <c r="C314" i="28"/>
  <c r="A314" i="28" s="1"/>
  <c r="C315" i="28"/>
  <c r="A315" i="28" s="1"/>
  <c r="C316" i="28"/>
  <c r="A316" i="28" s="1"/>
  <c r="C317" i="28"/>
  <c r="A317" i="28" s="1"/>
  <c r="C318" i="28"/>
  <c r="A318" i="28" s="1"/>
  <c r="C319" i="28"/>
  <c r="A319" i="28" s="1"/>
  <c r="C320" i="28"/>
  <c r="A320" i="28" s="1"/>
  <c r="C321" i="28"/>
  <c r="A321" i="28" s="1"/>
  <c r="C322" i="28"/>
  <c r="A322" i="28" s="1"/>
  <c r="C323" i="28"/>
  <c r="A323" i="28" s="1"/>
  <c r="C324" i="28"/>
  <c r="A324" i="28" s="1"/>
  <c r="C325" i="28"/>
  <c r="A325" i="28" s="1"/>
  <c r="C326" i="28"/>
  <c r="A326" i="28" s="1"/>
  <c r="C327" i="28"/>
  <c r="A327" i="28" s="1"/>
  <c r="C328" i="28"/>
  <c r="A328" i="28" s="1"/>
  <c r="C329" i="28"/>
  <c r="A329" i="28" s="1"/>
  <c r="C330" i="28"/>
  <c r="A330" i="28" s="1"/>
  <c r="C331" i="28"/>
  <c r="A331" i="28" s="1"/>
  <c r="C332" i="28"/>
  <c r="A332" i="28" s="1"/>
  <c r="C333" i="28"/>
  <c r="A333" i="28" s="1"/>
  <c r="C334" i="28"/>
  <c r="A334" i="28" s="1"/>
  <c r="C335" i="28"/>
  <c r="A335" i="28" s="1"/>
  <c r="C336" i="28"/>
  <c r="A336" i="28" s="1"/>
  <c r="C337" i="28"/>
  <c r="A337" i="28" s="1"/>
  <c r="C338" i="28"/>
  <c r="A338" i="28" s="1"/>
  <c r="C339" i="28"/>
  <c r="A339" i="28" s="1"/>
  <c r="C340" i="28"/>
  <c r="A340" i="28" s="1"/>
  <c r="C341" i="28"/>
  <c r="A341" i="28" s="1"/>
  <c r="C342" i="28"/>
  <c r="A342" i="28" s="1"/>
  <c r="C343" i="28"/>
  <c r="A343" i="28" s="1"/>
  <c r="C344" i="28"/>
  <c r="A344" i="28" s="1"/>
  <c r="C345" i="28"/>
  <c r="A345" i="28" s="1"/>
  <c r="C346" i="28"/>
  <c r="A346" i="28" s="1"/>
  <c r="C347" i="28"/>
  <c r="A347" i="28" s="1"/>
  <c r="C348" i="28"/>
  <c r="A348" i="28" s="1"/>
  <c r="C349" i="28"/>
  <c r="A349" i="28" s="1"/>
  <c r="C350" i="28"/>
  <c r="A350" i="28" s="1"/>
  <c r="C351" i="28"/>
  <c r="A351" i="28" s="1"/>
  <c r="C352" i="28"/>
  <c r="A352" i="28" s="1"/>
  <c r="C353" i="28"/>
  <c r="A353" i="28" s="1"/>
  <c r="C354" i="28"/>
  <c r="A354" i="28" s="1"/>
  <c r="C355" i="28"/>
  <c r="A355" i="28" s="1"/>
  <c r="C356" i="28"/>
  <c r="A356" i="28" s="1"/>
  <c r="C357" i="28"/>
  <c r="A357" i="28" s="1"/>
  <c r="C358" i="28"/>
  <c r="A358" i="28" s="1"/>
  <c r="C359" i="28"/>
  <c r="A359" i="28" s="1"/>
  <c r="C360" i="28"/>
  <c r="A360" i="28" s="1"/>
  <c r="C361" i="28"/>
  <c r="A361" i="28" s="1"/>
  <c r="C362" i="28"/>
  <c r="A362" i="28" s="1"/>
  <c r="C363" i="28"/>
  <c r="A363" i="28" s="1"/>
  <c r="C364" i="28"/>
  <c r="A364" i="28" s="1"/>
  <c r="C365" i="28"/>
  <c r="A365" i="28" s="1"/>
  <c r="C366" i="28"/>
  <c r="A366" i="28" s="1"/>
  <c r="C367" i="28"/>
  <c r="A367" i="28" s="1"/>
  <c r="C368" i="28"/>
  <c r="A368" i="28" s="1"/>
  <c r="C369" i="28"/>
  <c r="A369" i="28" s="1"/>
  <c r="C370" i="28"/>
  <c r="A370" i="28" s="1"/>
  <c r="C371" i="28"/>
  <c r="A371" i="28" s="1"/>
  <c r="C372" i="28"/>
  <c r="A372" i="28" s="1"/>
  <c r="C373" i="28"/>
  <c r="A373" i="28" s="1"/>
  <c r="C374" i="28"/>
  <c r="A374" i="28" s="1"/>
  <c r="C375" i="28"/>
  <c r="A375" i="28" s="1"/>
  <c r="C376" i="28"/>
  <c r="A376" i="28" s="1"/>
  <c r="C377" i="28"/>
  <c r="A377" i="28" s="1"/>
  <c r="C378" i="28"/>
  <c r="A378" i="28" s="1"/>
  <c r="C379" i="28"/>
  <c r="A379" i="28" s="1"/>
  <c r="C380" i="28"/>
  <c r="A380" i="28" s="1"/>
  <c r="C381" i="28"/>
  <c r="A381" i="28" s="1"/>
  <c r="C382" i="28"/>
  <c r="A382" i="28" s="1"/>
  <c r="C383" i="28"/>
  <c r="A383" i="28" s="1"/>
  <c r="C384" i="28"/>
  <c r="A384" i="28" s="1"/>
  <c r="C385" i="28"/>
  <c r="A385" i="28" s="1"/>
  <c r="C386" i="28"/>
  <c r="A386" i="28" s="1"/>
  <c r="C387" i="28"/>
  <c r="A387" i="28" s="1"/>
  <c r="C388" i="28"/>
  <c r="A388" i="28" s="1"/>
  <c r="C389" i="28"/>
  <c r="A389" i="28" s="1"/>
  <c r="C390" i="28"/>
  <c r="A390" i="28" s="1"/>
  <c r="C391" i="28"/>
  <c r="A391" i="28" s="1"/>
  <c r="C392" i="28"/>
  <c r="A392" i="28" s="1"/>
  <c r="C393" i="28"/>
  <c r="A393" i="28" s="1"/>
  <c r="C394" i="28"/>
  <c r="A394" i="28" s="1"/>
  <c r="C395" i="28"/>
  <c r="A395" i="28" s="1"/>
  <c r="C396" i="28"/>
  <c r="A396" i="28" s="1"/>
  <c r="C397" i="28"/>
  <c r="A397" i="28" s="1"/>
  <c r="C398" i="28"/>
  <c r="A398" i="28" s="1"/>
  <c r="C399" i="28"/>
  <c r="A399" i="28" s="1"/>
  <c r="C400" i="28"/>
  <c r="A400" i="28" s="1"/>
  <c r="C401" i="28"/>
  <c r="A401" i="28" s="1"/>
  <c r="C402" i="28"/>
  <c r="A402" i="28" s="1"/>
  <c r="C403" i="28"/>
  <c r="A403" i="28" s="1"/>
  <c r="C404" i="28"/>
  <c r="A404" i="28" s="1"/>
  <c r="C405" i="28"/>
  <c r="A405" i="28" s="1"/>
  <c r="C406" i="28"/>
  <c r="A406" i="28" s="1"/>
  <c r="C407" i="28"/>
  <c r="A407" i="28" s="1"/>
  <c r="C408" i="28"/>
  <c r="A408" i="28" s="1"/>
  <c r="C409" i="28"/>
  <c r="A409" i="28" s="1"/>
  <c r="C410" i="28"/>
  <c r="A410" i="28" s="1"/>
  <c r="C411" i="28"/>
  <c r="A411" i="28" s="1"/>
  <c r="C412" i="28"/>
  <c r="A412" i="28" s="1"/>
  <c r="C413" i="28"/>
  <c r="A413" i="28" s="1"/>
  <c r="C414" i="28"/>
  <c r="A414" i="28" s="1"/>
  <c r="C415" i="28"/>
  <c r="A415" i="28" s="1"/>
  <c r="C416" i="28"/>
  <c r="A416" i="28" s="1"/>
  <c r="C417" i="28"/>
  <c r="A417" i="28" s="1"/>
  <c r="C418" i="28"/>
  <c r="A418" i="28" s="1"/>
  <c r="C419" i="28"/>
  <c r="A419" i="28" s="1"/>
  <c r="C420" i="28"/>
  <c r="A420" i="28" s="1"/>
  <c r="C421" i="28"/>
  <c r="A421" i="28" s="1"/>
  <c r="C422" i="28"/>
  <c r="A422" i="28" s="1"/>
  <c r="C423" i="28"/>
  <c r="A423" i="28" s="1"/>
  <c r="C424" i="28"/>
  <c r="A424" i="28" s="1"/>
  <c r="C425" i="28"/>
  <c r="A425" i="28" s="1"/>
  <c r="C426" i="28"/>
  <c r="A426" i="28" s="1"/>
  <c r="C427" i="28"/>
  <c r="A427" i="28" s="1"/>
  <c r="C428" i="28"/>
  <c r="A428" i="28" s="1"/>
  <c r="C429" i="28"/>
  <c r="A429" i="28" s="1"/>
  <c r="C430" i="28"/>
  <c r="A430" i="28" s="1"/>
  <c r="C431" i="28"/>
  <c r="A431" i="28" s="1"/>
  <c r="C432" i="28"/>
  <c r="A432" i="28" s="1"/>
  <c r="C433" i="28"/>
  <c r="A433" i="28" s="1"/>
  <c r="C434" i="28"/>
  <c r="A434" i="28" s="1"/>
  <c r="C435" i="28"/>
  <c r="A435" i="28" s="1"/>
  <c r="C436" i="28"/>
  <c r="A436" i="28" s="1"/>
  <c r="C437" i="28"/>
  <c r="A437" i="28" s="1"/>
  <c r="C438" i="28"/>
  <c r="A438" i="28" s="1"/>
  <c r="C439" i="28"/>
  <c r="A439" i="28" s="1"/>
  <c r="C440" i="28"/>
  <c r="A440" i="28" s="1"/>
  <c r="C441" i="28"/>
  <c r="A441" i="28" s="1"/>
  <c r="C442" i="28"/>
  <c r="A442" i="28" s="1"/>
  <c r="C443" i="28"/>
  <c r="A443" i="28" s="1"/>
  <c r="C444" i="28"/>
  <c r="A444" i="28" s="1"/>
  <c r="C445" i="28"/>
  <c r="A445" i="28" s="1"/>
  <c r="C446" i="28"/>
  <c r="A446" i="28" s="1"/>
  <c r="C447" i="28"/>
  <c r="A447" i="28" s="1"/>
  <c r="C448" i="28"/>
  <c r="A448" i="28" s="1"/>
  <c r="C449" i="28"/>
  <c r="A449" i="28" s="1"/>
  <c r="C450" i="28"/>
  <c r="A450" i="28" s="1"/>
  <c r="C451" i="28"/>
  <c r="A451" i="28" s="1"/>
  <c r="C452" i="28"/>
  <c r="A452" i="28" s="1"/>
  <c r="C453" i="28"/>
  <c r="A453" i="28" s="1"/>
  <c r="C454" i="28"/>
  <c r="A454" i="28" s="1"/>
  <c r="C455" i="28"/>
  <c r="A455" i="28" s="1"/>
  <c r="C456" i="28"/>
  <c r="A456" i="28" s="1"/>
  <c r="C457" i="28"/>
  <c r="A457" i="28" s="1"/>
  <c r="C458" i="28"/>
  <c r="A458" i="28" s="1"/>
  <c r="C459" i="28"/>
  <c r="A459" i="28" s="1"/>
  <c r="C460" i="28"/>
  <c r="A460" i="28" s="1"/>
  <c r="C461" i="28"/>
  <c r="A461" i="28" s="1"/>
  <c r="C462" i="28"/>
  <c r="A462" i="28" s="1"/>
  <c r="C463" i="28"/>
  <c r="A463" i="28" s="1"/>
  <c r="C464" i="28"/>
  <c r="A464" i="28" s="1"/>
  <c r="C465" i="28"/>
  <c r="A465" i="28" s="1"/>
  <c r="C466" i="28"/>
  <c r="A466" i="28" s="1"/>
  <c r="C467" i="28"/>
  <c r="A467" i="28" s="1"/>
  <c r="C468" i="28"/>
  <c r="A468" i="28" s="1"/>
  <c r="C469" i="28"/>
  <c r="A469" i="28" s="1"/>
  <c r="C470" i="28"/>
  <c r="A470" i="28" s="1"/>
  <c r="C471" i="28"/>
  <c r="A471" i="28" s="1"/>
  <c r="C472" i="28"/>
  <c r="A472" i="28" s="1"/>
  <c r="C473" i="28"/>
  <c r="A473" i="28" s="1"/>
  <c r="C474" i="28"/>
  <c r="A474" i="28" s="1"/>
  <c r="C475" i="28"/>
  <c r="A475" i="28" s="1"/>
  <c r="C476" i="28"/>
  <c r="A476" i="28" s="1"/>
  <c r="C477" i="28"/>
  <c r="A477" i="28" s="1"/>
  <c r="C478" i="28"/>
  <c r="A478" i="28" s="1"/>
  <c r="C479" i="28"/>
  <c r="A479" i="28" s="1"/>
  <c r="C480" i="28"/>
  <c r="A480" i="28" s="1"/>
  <c r="C481" i="28"/>
  <c r="A481" i="28" s="1"/>
  <c r="C482" i="28"/>
  <c r="A482" i="28" s="1"/>
  <c r="C483" i="28"/>
  <c r="A483" i="28" s="1"/>
  <c r="C484" i="28"/>
  <c r="A484" i="28" s="1"/>
  <c r="C485" i="28"/>
  <c r="A485" i="28" s="1"/>
  <c r="C486" i="28"/>
  <c r="A486" i="28" s="1"/>
  <c r="C487" i="28"/>
  <c r="A487" i="28" s="1"/>
  <c r="C488" i="28"/>
  <c r="A488" i="28" s="1"/>
  <c r="C489" i="28"/>
  <c r="A489" i="28" s="1"/>
  <c r="C490" i="28"/>
  <c r="A490" i="28" s="1"/>
  <c r="C491" i="28"/>
  <c r="A491" i="28" s="1"/>
  <c r="C492" i="28"/>
  <c r="A492" i="28" s="1"/>
  <c r="C493" i="28"/>
  <c r="A493" i="28" s="1"/>
  <c r="C494" i="28"/>
  <c r="A494" i="28" s="1"/>
  <c r="C495" i="28"/>
  <c r="A495" i="28" s="1"/>
  <c r="C496" i="28"/>
  <c r="A496" i="28" s="1"/>
  <c r="C497" i="28"/>
  <c r="A497" i="28" s="1"/>
  <c r="C498" i="28"/>
  <c r="A498" i="28" s="1"/>
  <c r="C499" i="28"/>
  <c r="A499" i="28" s="1"/>
  <c r="C500" i="28"/>
  <c r="A500" i="28" s="1"/>
  <c r="C501" i="28"/>
  <c r="A501" i="28" s="1"/>
  <c r="C502" i="28"/>
  <c r="A502" i="28" s="1"/>
  <c r="C503" i="28"/>
  <c r="A503" i="28" s="1"/>
  <c r="C504" i="28"/>
  <c r="A504" i="28" s="1"/>
  <c r="C505" i="28"/>
  <c r="A505" i="28" s="1"/>
  <c r="C506" i="28"/>
  <c r="A506" i="28" s="1"/>
  <c r="C507" i="28"/>
  <c r="A507" i="28" s="1"/>
  <c r="C508" i="28"/>
  <c r="A508" i="28" s="1"/>
  <c r="C509" i="28"/>
  <c r="A509" i="28" s="1"/>
  <c r="C510" i="28"/>
  <c r="A510" i="28" s="1"/>
  <c r="C511" i="28"/>
  <c r="A511" i="28" s="1"/>
  <c r="C512" i="28"/>
  <c r="A512" i="28" s="1"/>
  <c r="C513" i="28"/>
  <c r="A513" i="28" s="1"/>
  <c r="C514" i="28"/>
  <c r="A514" i="28" s="1"/>
  <c r="C515" i="28"/>
  <c r="A515" i="28" s="1"/>
  <c r="C516" i="28"/>
  <c r="A516" i="28" s="1"/>
  <c r="C517" i="28"/>
  <c r="A517" i="28" s="1"/>
  <c r="C518" i="28"/>
  <c r="A518" i="28" s="1"/>
  <c r="C519" i="28"/>
  <c r="A519" i="28" s="1"/>
  <c r="C520" i="28"/>
  <c r="A520" i="28" s="1"/>
  <c r="C521" i="28"/>
  <c r="A521" i="28" s="1"/>
  <c r="C522" i="28"/>
  <c r="A522" i="28" s="1"/>
  <c r="C523" i="28"/>
  <c r="A523" i="28" s="1"/>
  <c r="C524" i="28"/>
  <c r="A524" i="28" s="1"/>
  <c r="C525" i="28"/>
  <c r="A525" i="28" s="1"/>
  <c r="C526" i="28"/>
  <c r="A526" i="28" s="1"/>
  <c r="C527" i="28"/>
  <c r="A527" i="28" s="1"/>
  <c r="C528" i="28"/>
  <c r="A528" i="28" s="1"/>
  <c r="C529" i="28"/>
  <c r="A529" i="28" s="1"/>
  <c r="C530" i="28"/>
  <c r="A530" i="28" s="1"/>
  <c r="C531" i="28"/>
  <c r="A531" i="28" s="1"/>
  <c r="C532" i="28"/>
  <c r="A532" i="28" s="1"/>
  <c r="C533" i="28"/>
  <c r="A533" i="28" s="1"/>
  <c r="C534" i="28"/>
  <c r="A534" i="28" s="1"/>
  <c r="C535" i="28"/>
  <c r="A535" i="28" s="1"/>
  <c r="C536" i="28"/>
  <c r="A536" i="28" s="1"/>
  <c r="C537" i="28"/>
  <c r="A537" i="28" s="1"/>
  <c r="C538" i="28"/>
  <c r="A538" i="28" s="1"/>
  <c r="C539" i="28"/>
  <c r="A539" i="28" s="1"/>
  <c r="C540" i="28"/>
  <c r="A540" i="28" s="1"/>
  <c r="C541" i="28"/>
  <c r="A541" i="28" s="1"/>
  <c r="C542" i="28"/>
  <c r="A542" i="28" s="1"/>
  <c r="C543" i="28"/>
  <c r="A543" i="28" s="1"/>
  <c r="C544" i="28"/>
  <c r="A544" i="28" s="1"/>
  <c r="C545" i="28"/>
  <c r="A545" i="28" s="1"/>
  <c r="C546" i="28"/>
  <c r="A546" i="28" s="1"/>
  <c r="C547" i="28"/>
  <c r="A547" i="28" s="1"/>
  <c r="C548" i="28"/>
  <c r="A548" i="28" s="1"/>
  <c r="C549" i="28"/>
  <c r="A549" i="28" s="1"/>
  <c r="C550" i="28"/>
  <c r="A550" i="28" s="1"/>
  <c r="C551" i="28"/>
  <c r="A551" i="28" s="1"/>
  <c r="C552" i="28"/>
  <c r="A552" i="28" s="1"/>
  <c r="C553" i="28"/>
  <c r="A553" i="28" s="1"/>
  <c r="C554" i="28"/>
  <c r="A554" i="28" s="1"/>
  <c r="C555" i="28"/>
  <c r="A555" i="28" s="1"/>
  <c r="C556" i="28"/>
  <c r="A556" i="28" s="1"/>
  <c r="C557" i="28"/>
  <c r="A557" i="28" s="1"/>
  <c r="C558" i="28"/>
  <c r="A558" i="28" s="1"/>
  <c r="C559" i="28"/>
  <c r="A559" i="28" s="1"/>
  <c r="C560" i="28"/>
  <c r="A560" i="28" s="1"/>
  <c r="C561" i="28"/>
  <c r="A561" i="28" s="1"/>
  <c r="C562" i="28"/>
  <c r="A562" i="28" s="1"/>
  <c r="C563" i="28"/>
  <c r="A563" i="28" s="1"/>
  <c r="C564" i="28"/>
  <c r="A564" i="28" s="1"/>
  <c r="C565" i="28"/>
  <c r="A565" i="28" s="1"/>
  <c r="C566" i="28"/>
  <c r="A566" i="28" s="1"/>
  <c r="C567" i="28"/>
  <c r="A567" i="28" s="1"/>
  <c r="C568" i="28"/>
  <c r="A568" i="28" s="1"/>
  <c r="C569" i="28"/>
  <c r="A569" i="28" s="1"/>
  <c r="C570" i="28"/>
  <c r="A570" i="28" s="1"/>
  <c r="C571" i="28"/>
  <c r="A571" i="28" s="1"/>
  <c r="C572" i="28"/>
  <c r="A572" i="28" s="1"/>
  <c r="C573" i="28"/>
  <c r="A573" i="28" s="1"/>
  <c r="C574" i="28"/>
  <c r="A574" i="28" s="1"/>
  <c r="C575" i="28"/>
  <c r="A575" i="28" s="1"/>
  <c r="C576" i="28"/>
  <c r="A576" i="28" s="1"/>
  <c r="C577" i="28"/>
  <c r="A577" i="28" s="1"/>
  <c r="C578" i="28"/>
  <c r="A578" i="28" s="1"/>
  <c r="C579" i="28"/>
  <c r="A579" i="28" s="1"/>
  <c r="C580" i="28"/>
  <c r="A580" i="28" s="1"/>
  <c r="C581" i="28"/>
  <c r="A581" i="28" s="1"/>
  <c r="C582" i="28"/>
  <c r="A582" i="28" s="1"/>
  <c r="C583" i="28"/>
  <c r="A583" i="28" s="1"/>
  <c r="C584" i="28"/>
  <c r="A584" i="28" s="1"/>
  <c r="C585" i="28"/>
  <c r="A585" i="28" s="1"/>
  <c r="C586" i="28"/>
  <c r="A586" i="28" s="1"/>
  <c r="C587" i="28"/>
  <c r="A587" i="28" s="1"/>
  <c r="C588" i="28"/>
  <c r="A588" i="28" s="1"/>
  <c r="C589" i="28"/>
  <c r="A589" i="28" s="1"/>
  <c r="C590" i="28"/>
  <c r="A590" i="28" s="1"/>
  <c r="C591" i="28"/>
  <c r="A591" i="28" s="1"/>
  <c r="C592" i="28"/>
  <c r="A592" i="28" s="1"/>
  <c r="C593" i="28"/>
  <c r="A593" i="28" s="1"/>
  <c r="C594" i="28"/>
  <c r="A594" i="28" s="1"/>
  <c r="C595" i="28"/>
  <c r="A595" i="28" s="1"/>
  <c r="C596" i="28"/>
  <c r="A596" i="28" s="1"/>
  <c r="C597" i="28"/>
  <c r="A597" i="28" s="1"/>
  <c r="C598" i="28"/>
  <c r="A598" i="28" s="1"/>
  <c r="C599" i="28"/>
  <c r="A599" i="28" s="1"/>
  <c r="C600" i="28"/>
  <c r="A600" i="28" s="1"/>
  <c r="C601" i="28"/>
  <c r="A601" i="28" s="1"/>
  <c r="C602" i="28"/>
  <c r="A602" i="28" s="1"/>
  <c r="C603" i="28"/>
  <c r="A603" i="28" s="1"/>
  <c r="C604" i="28"/>
  <c r="A604" i="28" s="1"/>
  <c r="C605" i="28"/>
  <c r="A605" i="28" s="1"/>
  <c r="C606" i="28"/>
  <c r="A606" i="28" s="1"/>
  <c r="C607" i="28"/>
  <c r="A607" i="28" s="1"/>
  <c r="C608" i="28"/>
  <c r="A608" i="28" s="1"/>
  <c r="C609" i="28"/>
  <c r="A609" i="28" s="1"/>
  <c r="C610" i="28"/>
  <c r="A610" i="28" s="1"/>
  <c r="C611" i="28"/>
  <c r="A611" i="28" s="1"/>
  <c r="C612" i="28"/>
  <c r="A612" i="28" s="1"/>
  <c r="C613" i="28"/>
  <c r="A613" i="28" s="1"/>
  <c r="C614" i="28"/>
  <c r="A614" i="28" s="1"/>
  <c r="C615" i="28"/>
  <c r="A615" i="28" s="1"/>
  <c r="C616" i="28"/>
  <c r="A616" i="28" s="1"/>
  <c r="C617" i="28"/>
  <c r="A617" i="28" s="1"/>
  <c r="C618" i="28"/>
  <c r="A618" i="28" s="1"/>
  <c r="C619" i="28"/>
  <c r="A619" i="28" s="1"/>
  <c r="C620" i="28"/>
  <c r="A620" i="28" s="1"/>
  <c r="C621" i="28"/>
  <c r="A621" i="28" s="1"/>
  <c r="C622" i="28"/>
  <c r="A622" i="28" s="1"/>
  <c r="C623" i="28"/>
  <c r="A623" i="28" s="1"/>
  <c r="C624" i="28"/>
  <c r="A624" i="28" s="1"/>
  <c r="C625" i="28"/>
  <c r="A625" i="28" s="1"/>
  <c r="C626" i="28"/>
  <c r="A626" i="28" s="1"/>
  <c r="C627" i="28"/>
  <c r="A627" i="28" s="1"/>
  <c r="C628" i="28"/>
  <c r="A628" i="28" s="1"/>
  <c r="C629" i="28"/>
  <c r="A629" i="28" s="1"/>
  <c r="C630" i="28"/>
  <c r="A630" i="28" s="1"/>
  <c r="C631" i="28"/>
  <c r="A631" i="28" s="1"/>
  <c r="C632" i="28"/>
  <c r="A632" i="28" s="1"/>
  <c r="C633" i="28"/>
  <c r="A633" i="28" s="1"/>
  <c r="C634" i="28"/>
  <c r="A634" i="28" s="1"/>
  <c r="C635" i="28"/>
  <c r="A635" i="28" s="1"/>
  <c r="C636" i="28"/>
  <c r="A636" i="28" s="1"/>
  <c r="C637" i="28"/>
  <c r="A637" i="28" s="1"/>
  <c r="C638" i="28"/>
  <c r="A638" i="28" s="1"/>
  <c r="C639" i="28"/>
  <c r="A639" i="28" s="1"/>
  <c r="C640" i="28"/>
  <c r="A640" i="28" s="1"/>
  <c r="C641" i="28"/>
  <c r="A641" i="28" s="1"/>
  <c r="C642" i="28"/>
  <c r="A642" i="28" s="1"/>
  <c r="C643" i="28"/>
  <c r="A643" i="28" s="1"/>
  <c r="C644" i="28"/>
  <c r="A644" i="28" s="1"/>
  <c r="C645" i="28"/>
  <c r="A645" i="28" s="1"/>
  <c r="C646" i="28"/>
  <c r="A646" i="28" s="1"/>
  <c r="C647" i="28"/>
  <c r="A647" i="28" s="1"/>
  <c r="C648" i="28"/>
  <c r="A648" i="28" s="1"/>
  <c r="C649" i="28"/>
  <c r="A649" i="28" s="1"/>
  <c r="C650" i="28"/>
  <c r="A650" i="28" s="1"/>
  <c r="C651" i="28"/>
  <c r="A651" i="28" s="1"/>
  <c r="C652" i="28"/>
  <c r="A652" i="28" s="1"/>
  <c r="C653" i="28"/>
  <c r="A653" i="28" s="1"/>
  <c r="C654" i="28"/>
  <c r="A654" i="28" s="1"/>
  <c r="C655" i="28"/>
  <c r="A655" i="28" s="1"/>
  <c r="C656" i="28"/>
  <c r="A656" i="28" s="1"/>
  <c r="C657" i="28"/>
  <c r="A657" i="28" s="1"/>
  <c r="C658" i="28"/>
  <c r="A658" i="28" s="1"/>
  <c r="C659" i="28"/>
  <c r="A659" i="28" s="1"/>
  <c r="C660" i="28"/>
  <c r="A660" i="28" s="1"/>
  <c r="C661" i="28"/>
  <c r="A661" i="28" s="1"/>
  <c r="C662" i="28"/>
  <c r="A662" i="28" s="1"/>
  <c r="C663" i="28"/>
  <c r="A663" i="28" s="1"/>
  <c r="C664" i="28"/>
  <c r="A664" i="28" s="1"/>
  <c r="C665" i="28"/>
  <c r="A665" i="28" s="1"/>
  <c r="C666" i="28"/>
  <c r="A666" i="28" s="1"/>
  <c r="C667" i="28"/>
  <c r="A667" i="28" s="1"/>
  <c r="C668" i="28"/>
  <c r="A668" i="28" s="1"/>
  <c r="C669" i="28"/>
  <c r="A669" i="28" s="1"/>
  <c r="C670" i="28"/>
  <c r="A670" i="28" s="1"/>
  <c r="C671" i="28"/>
  <c r="A671" i="28" s="1"/>
  <c r="C672" i="28"/>
  <c r="A672" i="28" s="1"/>
  <c r="C673" i="28"/>
  <c r="A673" i="28" s="1"/>
  <c r="C674" i="28"/>
  <c r="A674" i="28" s="1"/>
  <c r="C675" i="28"/>
  <c r="A675" i="28" s="1"/>
  <c r="C676" i="28"/>
  <c r="A676" i="28" s="1"/>
  <c r="C677" i="28"/>
  <c r="A677" i="28" s="1"/>
  <c r="C678" i="28"/>
  <c r="A678" i="28" s="1"/>
  <c r="C679" i="28"/>
  <c r="A679" i="28" s="1"/>
  <c r="C680" i="28"/>
  <c r="A680" i="28" s="1"/>
  <c r="C681" i="28"/>
  <c r="A681" i="28" s="1"/>
  <c r="C682" i="28"/>
  <c r="A682" i="28" s="1"/>
  <c r="C683" i="28"/>
  <c r="A683" i="28" s="1"/>
  <c r="C684" i="28"/>
  <c r="A684" i="28" s="1"/>
  <c r="C685" i="28"/>
  <c r="A685" i="28" s="1"/>
  <c r="C686" i="28"/>
  <c r="A686" i="28" s="1"/>
  <c r="C687" i="28"/>
  <c r="A687" i="28" s="1"/>
  <c r="C688" i="28"/>
  <c r="A688" i="28" s="1"/>
  <c r="C689" i="28"/>
  <c r="A689" i="28" s="1"/>
  <c r="C690" i="28"/>
  <c r="A690" i="28" s="1"/>
  <c r="C691" i="28"/>
  <c r="A691" i="28" s="1"/>
  <c r="C692" i="28"/>
  <c r="A692" i="28" s="1"/>
  <c r="C693" i="28"/>
  <c r="A693" i="28" s="1"/>
  <c r="C694" i="28"/>
  <c r="A694" i="28" s="1"/>
  <c r="C695" i="28"/>
  <c r="A695" i="28" s="1"/>
  <c r="C696" i="28"/>
  <c r="A696" i="28" s="1"/>
  <c r="C697" i="28"/>
  <c r="A697" i="28" s="1"/>
  <c r="C698" i="28"/>
  <c r="A698" i="28" s="1"/>
  <c r="C699" i="28"/>
  <c r="A699" i="28" s="1"/>
  <c r="C700" i="28"/>
  <c r="A700" i="28" s="1"/>
  <c r="C701" i="28"/>
  <c r="A701" i="28" s="1"/>
  <c r="C702" i="28"/>
  <c r="A702" i="28" s="1"/>
  <c r="C703" i="28"/>
  <c r="A703" i="28" s="1"/>
  <c r="C704" i="28"/>
  <c r="A704" i="28" s="1"/>
  <c r="C705" i="28"/>
  <c r="A705" i="28" s="1"/>
  <c r="C706" i="28"/>
  <c r="A706" i="28" s="1"/>
  <c r="C707" i="28"/>
  <c r="A707" i="28" s="1"/>
  <c r="C708" i="28"/>
  <c r="A708" i="28" s="1"/>
  <c r="C709" i="28"/>
  <c r="A709" i="28" s="1"/>
  <c r="C710" i="28"/>
  <c r="A710" i="28" s="1"/>
  <c r="C711" i="28"/>
  <c r="A711" i="28" s="1"/>
  <c r="C712" i="28"/>
  <c r="A712" i="28" s="1"/>
  <c r="C713" i="28"/>
  <c r="A713" i="28" s="1"/>
  <c r="C714" i="28"/>
  <c r="A714" i="28" s="1"/>
  <c r="C715" i="28"/>
  <c r="A715" i="28" s="1"/>
  <c r="C716" i="28"/>
  <c r="A716" i="28" s="1"/>
  <c r="C717" i="28"/>
  <c r="A717" i="28" s="1"/>
  <c r="C718" i="28"/>
  <c r="A718" i="28" s="1"/>
  <c r="C719" i="28"/>
  <c r="A719" i="28" s="1"/>
  <c r="C720" i="28"/>
  <c r="A720" i="28" s="1"/>
  <c r="C721" i="28"/>
  <c r="A721" i="28" s="1"/>
  <c r="C722" i="28"/>
  <c r="A722" i="28" s="1"/>
  <c r="C723" i="28"/>
  <c r="A723" i="28" s="1"/>
  <c r="C724" i="28"/>
  <c r="A724" i="28" s="1"/>
  <c r="C725" i="28"/>
  <c r="A725" i="28" s="1"/>
  <c r="C726" i="28"/>
  <c r="A726" i="28" s="1"/>
  <c r="C727" i="28"/>
  <c r="A727" i="28" s="1"/>
  <c r="C728" i="28"/>
  <c r="A728" i="28" s="1"/>
  <c r="C729" i="28"/>
  <c r="A729" i="28" s="1"/>
  <c r="C730" i="28"/>
  <c r="A730" i="28" s="1"/>
  <c r="C731" i="28"/>
  <c r="A731" i="28" s="1"/>
  <c r="C732" i="28"/>
  <c r="A732" i="28" s="1"/>
  <c r="C733" i="28"/>
  <c r="A733" i="28" s="1"/>
  <c r="C734" i="28"/>
  <c r="A734" i="28" s="1"/>
  <c r="C735" i="28"/>
  <c r="A735" i="28" s="1"/>
  <c r="C736" i="28"/>
  <c r="A736" i="28" s="1"/>
  <c r="C737" i="28"/>
  <c r="A737" i="28" s="1"/>
  <c r="C738" i="28"/>
  <c r="A738" i="28" s="1"/>
  <c r="C739" i="28"/>
  <c r="A739" i="28" s="1"/>
  <c r="C740" i="28"/>
  <c r="A740" i="28" s="1"/>
  <c r="C741" i="28"/>
  <c r="A741" i="28" s="1"/>
  <c r="C742" i="28"/>
  <c r="A742" i="28" s="1"/>
  <c r="C743" i="28"/>
  <c r="A743" i="28" s="1"/>
  <c r="C744" i="28"/>
  <c r="A744" i="28" s="1"/>
  <c r="C745" i="28"/>
  <c r="A745" i="28" s="1"/>
  <c r="C746" i="28"/>
  <c r="A746" i="28" s="1"/>
  <c r="C747" i="28"/>
  <c r="A747" i="28" s="1"/>
  <c r="C748" i="28"/>
  <c r="A748" i="28" s="1"/>
  <c r="C749" i="28"/>
  <c r="A749" i="28" s="1"/>
  <c r="C750" i="28"/>
  <c r="A750" i="28" s="1"/>
  <c r="C751" i="28"/>
  <c r="A751" i="28" s="1"/>
  <c r="C752" i="28"/>
  <c r="A752" i="28" s="1"/>
  <c r="C753" i="28"/>
  <c r="A753" i="28" s="1"/>
  <c r="C754" i="28"/>
  <c r="A754" i="28" s="1"/>
  <c r="C755" i="28"/>
  <c r="A755" i="28" s="1"/>
  <c r="C756" i="28"/>
  <c r="A756" i="28" s="1"/>
  <c r="C757" i="28"/>
  <c r="A757" i="28" s="1"/>
  <c r="C758" i="28"/>
  <c r="A758" i="28" s="1"/>
  <c r="C759" i="28"/>
  <c r="A759" i="28" s="1"/>
  <c r="C760" i="28"/>
  <c r="A760" i="28" s="1"/>
  <c r="C761" i="28"/>
  <c r="A761" i="28" s="1"/>
  <c r="C762" i="28"/>
  <c r="A762" i="28" s="1"/>
  <c r="C763" i="28"/>
  <c r="A763" i="28" s="1"/>
  <c r="C764" i="28"/>
  <c r="A764" i="28" s="1"/>
  <c r="C765" i="28"/>
  <c r="A765" i="28" s="1"/>
  <c r="C766" i="28"/>
  <c r="A766" i="28" s="1"/>
  <c r="C767" i="28"/>
  <c r="A767" i="28" s="1"/>
  <c r="C768" i="28"/>
  <c r="A768" i="28" s="1"/>
  <c r="C769" i="28"/>
  <c r="A769" i="28" s="1"/>
  <c r="C770" i="28"/>
  <c r="A770" i="28" s="1"/>
  <c r="C771" i="28"/>
  <c r="A771" i="28" s="1"/>
  <c r="C772" i="28"/>
  <c r="A772" i="28" s="1"/>
  <c r="C773" i="28"/>
  <c r="A773" i="28" s="1"/>
  <c r="C774" i="28"/>
  <c r="A774" i="28" s="1"/>
  <c r="C775" i="28"/>
  <c r="A775" i="28" s="1"/>
  <c r="C776" i="28"/>
  <c r="A776" i="28" s="1"/>
  <c r="C777" i="28"/>
  <c r="A777" i="28" s="1"/>
  <c r="C778" i="28"/>
  <c r="A778" i="28" s="1"/>
  <c r="C779" i="28"/>
  <c r="A779" i="28" s="1"/>
  <c r="C780" i="28"/>
  <c r="A780" i="28" s="1"/>
  <c r="C781" i="28"/>
  <c r="A781" i="28" s="1"/>
  <c r="C782" i="28"/>
  <c r="A782" i="28" s="1"/>
  <c r="C783" i="28"/>
  <c r="A783" i="28" s="1"/>
  <c r="C784" i="28"/>
  <c r="A784" i="28" s="1"/>
  <c r="C785" i="28"/>
  <c r="A785" i="28" s="1"/>
  <c r="C786" i="28"/>
  <c r="A786" i="28" s="1"/>
  <c r="C787" i="28"/>
  <c r="A787" i="28" s="1"/>
  <c r="C788" i="28"/>
  <c r="A788" i="28" s="1"/>
  <c r="C789" i="28"/>
  <c r="A789" i="28" s="1"/>
  <c r="C790" i="28"/>
  <c r="A790" i="28" s="1"/>
  <c r="C791" i="28"/>
  <c r="A791" i="28" s="1"/>
  <c r="C792" i="28"/>
  <c r="A792" i="28" s="1"/>
  <c r="C793" i="28"/>
  <c r="A793" i="28" s="1"/>
  <c r="C794" i="28"/>
  <c r="A794" i="28" s="1"/>
  <c r="C795" i="28"/>
  <c r="A795" i="28" s="1"/>
  <c r="C796" i="28"/>
  <c r="A796" i="28" s="1"/>
  <c r="C797" i="28"/>
  <c r="A797" i="28" s="1"/>
  <c r="C798" i="28"/>
  <c r="A798" i="28" s="1"/>
  <c r="C799" i="28"/>
  <c r="A799" i="28" s="1"/>
  <c r="C800" i="28"/>
  <c r="A800" i="28" s="1"/>
  <c r="C801" i="28"/>
  <c r="A801" i="28" s="1"/>
  <c r="C802" i="28"/>
  <c r="A802" i="28" s="1"/>
  <c r="C803" i="28"/>
  <c r="A803" i="28" s="1"/>
  <c r="C804" i="28"/>
  <c r="A804" i="28" s="1"/>
  <c r="C805" i="28"/>
  <c r="A805" i="28" s="1"/>
  <c r="C806" i="28"/>
  <c r="A806" i="28" s="1"/>
  <c r="C807" i="28"/>
  <c r="A807" i="28" s="1"/>
  <c r="C808" i="28"/>
  <c r="A808" i="28" s="1"/>
  <c r="C809" i="28"/>
  <c r="A809" i="28" s="1"/>
  <c r="C810" i="28"/>
  <c r="A810" i="28" s="1"/>
  <c r="C811" i="28"/>
  <c r="A811" i="28" s="1"/>
  <c r="C812" i="28"/>
  <c r="A812" i="28" s="1"/>
  <c r="C813" i="28"/>
  <c r="A813" i="28" s="1"/>
  <c r="C814" i="28"/>
  <c r="A814" i="28" s="1"/>
  <c r="C815" i="28"/>
  <c r="A815" i="28" s="1"/>
  <c r="C816" i="28"/>
  <c r="A816" i="28" s="1"/>
  <c r="C817" i="28"/>
  <c r="A817" i="28" s="1"/>
  <c r="C818" i="28"/>
  <c r="A818" i="28" s="1"/>
  <c r="C819" i="28"/>
  <c r="A819" i="28" s="1"/>
  <c r="C820" i="28"/>
  <c r="A820" i="28" s="1"/>
  <c r="C821" i="28"/>
  <c r="A821" i="28" s="1"/>
  <c r="C822" i="28"/>
  <c r="A822" i="28" s="1"/>
  <c r="C823" i="28"/>
  <c r="A823" i="28" s="1"/>
  <c r="C824" i="28"/>
  <c r="A824" i="28" s="1"/>
  <c r="C825" i="28"/>
  <c r="A825" i="28" s="1"/>
  <c r="C826" i="28"/>
  <c r="A826" i="28" s="1"/>
  <c r="C827" i="28"/>
  <c r="A827" i="28" s="1"/>
  <c r="C828" i="28"/>
  <c r="A828" i="28" s="1"/>
  <c r="C829" i="28"/>
  <c r="A829" i="28" s="1"/>
  <c r="C830" i="28"/>
  <c r="A830" i="28" s="1"/>
  <c r="C831" i="28"/>
  <c r="A831" i="28" s="1"/>
  <c r="C832" i="28"/>
  <c r="A832" i="28" s="1"/>
  <c r="C833" i="28"/>
  <c r="A833" i="28" s="1"/>
  <c r="C834" i="28"/>
  <c r="A834" i="28" s="1"/>
  <c r="C835" i="28"/>
  <c r="A835" i="28" s="1"/>
  <c r="C836" i="28"/>
  <c r="A836" i="28" s="1"/>
  <c r="C837" i="28"/>
  <c r="A837" i="28" s="1"/>
  <c r="C838" i="28"/>
  <c r="A838" i="28" s="1"/>
  <c r="C839" i="28"/>
  <c r="A839" i="28" s="1"/>
  <c r="C840" i="28"/>
  <c r="A840" i="28" s="1"/>
  <c r="C841" i="28"/>
  <c r="A841" i="28" s="1"/>
  <c r="C842" i="28"/>
  <c r="A842" i="28" s="1"/>
  <c r="C843" i="28"/>
  <c r="A843" i="28" s="1"/>
  <c r="C844" i="28"/>
  <c r="A844" i="28" s="1"/>
  <c r="C845" i="28"/>
  <c r="A845" i="28" s="1"/>
  <c r="C846" i="28"/>
  <c r="A846" i="28" s="1"/>
  <c r="C847" i="28"/>
  <c r="A847" i="28" s="1"/>
  <c r="C848" i="28"/>
  <c r="A848" i="28" s="1"/>
  <c r="C849" i="28"/>
  <c r="A849" i="28" s="1"/>
  <c r="C850" i="28"/>
  <c r="A850" i="28" s="1"/>
  <c r="C851" i="28"/>
  <c r="A851" i="28" s="1"/>
  <c r="C852" i="28"/>
  <c r="A852" i="28" s="1"/>
  <c r="C853" i="28"/>
  <c r="A853" i="28" s="1"/>
  <c r="C854" i="28"/>
  <c r="A854" i="28" s="1"/>
  <c r="C855" i="28"/>
  <c r="A855" i="28" s="1"/>
  <c r="C856" i="28"/>
  <c r="A856" i="28" s="1"/>
  <c r="C857" i="28"/>
  <c r="A857" i="28" s="1"/>
  <c r="C858" i="28"/>
  <c r="A858" i="28" s="1"/>
  <c r="C859" i="28"/>
  <c r="A859" i="28" s="1"/>
  <c r="C860" i="28"/>
  <c r="A860" i="28" s="1"/>
  <c r="C861" i="28"/>
  <c r="A861" i="28" s="1"/>
  <c r="C862" i="28"/>
  <c r="A862" i="28" s="1"/>
  <c r="C863" i="28"/>
  <c r="A863" i="28" s="1"/>
  <c r="C864" i="28"/>
  <c r="A864" i="28" s="1"/>
  <c r="C865" i="28"/>
  <c r="A865" i="28" s="1"/>
  <c r="C866" i="28"/>
  <c r="A866" i="28" s="1"/>
  <c r="C867" i="28"/>
  <c r="A867" i="28" s="1"/>
  <c r="C868" i="28"/>
  <c r="A868" i="28" s="1"/>
  <c r="C869" i="28"/>
  <c r="A869" i="28" s="1"/>
  <c r="C870" i="28"/>
  <c r="A870" i="28" s="1"/>
  <c r="C871" i="28"/>
  <c r="A871" i="28" s="1"/>
  <c r="C872" i="28"/>
  <c r="A872" i="28" s="1"/>
  <c r="C873" i="28"/>
  <c r="A873" i="28" s="1"/>
  <c r="C874" i="28"/>
  <c r="A874" i="28" s="1"/>
  <c r="C875" i="28"/>
  <c r="A875" i="28" s="1"/>
  <c r="C876" i="28"/>
  <c r="A876" i="28" s="1"/>
  <c r="C877" i="28"/>
  <c r="A877" i="28" s="1"/>
  <c r="C878" i="28"/>
  <c r="A878" i="28" s="1"/>
  <c r="C879" i="28"/>
  <c r="A879" i="28" s="1"/>
  <c r="C880" i="28"/>
  <c r="A880" i="28" s="1"/>
  <c r="C881" i="28"/>
  <c r="A881" i="28" s="1"/>
  <c r="C882" i="28"/>
  <c r="A882" i="28" s="1"/>
  <c r="C883" i="28"/>
  <c r="A883" i="28" s="1"/>
  <c r="C884" i="28"/>
  <c r="A884" i="28" s="1"/>
  <c r="C885" i="28"/>
  <c r="A885" i="28" s="1"/>
  <c r="C886" i="28"/>
  <c r="A886" i="28" s="1"/>
  <c r="C887" i="28"/>
  <c r="A887" i="28" s="1"/>
  <c r="C888" i="28"/>
  <c r="A888" i="28" s="1"/>
  <c r="C889" i="28"/>
  <c r="A889" i="28" s="1"/>
  <c r="C890" i="28"/>
  <c r="A890" i="28" s="1"/>
  <c r="C891" i="28"/>
  <c r="A891" i="28" s="1"/>
  <c r="C892" i="28"/>
  <c r="A892" i="28" s="1"/>
  <c r="C893" i="28"/>
  <c r="A893" i="28" s="1"/>
  <c r="C894" i="28"/>
  <c r="A894" i="28" s="1"/>
  <c r="C895" i="28"/>
  <c r="A895" i="28" s="1"/>
  <c r="C896" i="28"/>
  <c r="A896" i="28" s="1"/>
  <c r="C897" i="28"/>
  <c r="A897" i="28" s="1"/>
  <c r="C898" i="28"/>
  <c r="A898" i="28" s="1"/>
  <c r="C899" i="28"/>
  <c r="A899" i="28" s="1"/>
  <c r="C900" i="28"/>
  <c r="A900" i="28" s="1"/>
  <c r="C901" i="28"/>
  <c r="A901" i="28" s="1"/>
  <c r="C902" i="28"/>
  <c r="A902" i="28" s="1"/>
  <c r="C903" i="28"/>
  <c r="A903" i="28" s="1"/>
  <c r="C904" i="28"/>
  <c r="A904" i="28" s="1"/>
  <c r="C905" i="28"/>
  <c r="A905" i="28" s="1"/>
  <c r="C906" i="28"/>
  <c r="A906" i="28" s="1"/>
  <c r="C907" i="28"/>
  <c r="A907" i="28" s="1"/>
  <c r="C908" i="28"/>
  <c r="A908" i="28" s="1"/>
  <c r="C909" i="28"/>
  <c r="A909" i="28" s="1"/>
  <c r="C910" i="28"/>
  <c r="A910" i="28" s="1"/>
  <c r="C911" i="28"/>
  <c r="A911" i="28" s="1"/>
  <c r="C912" i="28"/>
  <c r="A912" i="28" s="1"/>
  <c r="C913" i="28"/>
  <c r="A913" i="28" s="1"/>
  <c r="C914" i="28"/>
  <c r="A914" i="28" s="1"/>
  <c r="C915" i="28"/>
  <c r="A915" i="28" s="1"/>
  <c r="C916" i="28"/>
  <c r="A916" i="28" s="1"/>
  <c r="C917" i="28"/>
  <c r="A917" i="28" s="1"/>
  <c r="C918" i="28"/>
  <c r="A918" i="28" s="1"/>
  <c r="C919" i="28"/>
  <c r="A919" i="28" s="1"/>
  <c r="C920" i="28"/>
  <c r="A920" i="28" s="1"/>
  <c r="C921" i="28"/>
  <c r="A921" i="28" s="1"/>
  <c r="C922" i="28"/>
  <c r="A922" i="28" s="1"/>
  <c r="C923" i="28"/>
  <c r="A923" i="28" s="1"/>
  <c r="C924" i="28"/>
  <c r="A924" i="28" s="1"/>
  <c r="C925" i="28"/>
  <c r="A925" i="28" s="1"/>
  <c r="C926" i="28"/>
  <c r="A926" i="28" s="1"/>
  <c r="C927" i="28"/>
  <c r="A927" i="28" s="1"/>
  <c r="C928" i="28"/>
  <c r="A928" i="28" s="1"/>
  <c r="C929" i="28"/>
  <c r="A929" i="28" s="1"/>
  <c r="C930" i="28"/>
  <c r="A930" i="28" s="1"/>
  <c r="C931" i="28"/>
  <c r="A931" i="28" s="1"/>
  <c r="C932" i="28"/>
  <c r="A932" i="28" s="1"/>
  <c r="C933" i="28"/>
  <c r="A933" i="28" s="1"/>
  <c r="C934" i="28"/>
  <c r="A934" i="28" s="1"/>
  <c r="C935" i="28"/>
  <c r="A935" i="28" s="1"/>
  <c r="C936" i="28"/>
  <c r="A936" i="28" s="1"/>
  <c r="C937" i="28"/>
  <c r="A937" i="28" s="1"/>
  <c r="C938" i="28"/>
  <c r="A938" i="28" s="1"/>
  <c r="C939" i="28"/>
  <c r="A939" i="28" s="1"/>
  <c r="C940" i="28"/>
  <c r="A940" i="28" s="1"/>
  <c r="C941" i="28"/>
  <c r="A941" i="28" s="1"/>
  <c r="C942" i="28"/>
  <c r="A942" i="28" s="1"/>
  <c r="C943" i="28"/>
  <c r="A943" i="28" s="1"/>
  <c r="C944" i="28"/>
  <c r="A944" i="28" s="1"/>
  <c r="C945" i="28"/>
  <c r="A945" i="28" s="1"/>
  <c r="C946" i="28"/>
  <c r="A946" i="28" s="1"/>
  <c r="C947" i="28"/>
  <c r="A947" i="28" s="1"/>
  <c r="C948" i="28"/>
  <c r="A948" i="28" s="1"/>
  <c r="C949" i="28"/>
  <c r="A949" i="28" s="1"/>
  <c r="C950" i="28"/>
  <c r="A950" i="28" s="1"/>
  <c r="C951" i="28"/>
  <c r="A951" i="28" s="1"/>
  <c r="C952" i="28"/>
  <c r="A952" i="28" s="1"/>
  <c r="C953" i="28"/>
  <c r="A953" i="28" s="1"/>
  <c r="C954" i="28"/>
  <c r="A954" i="28" s="1"/>
  <c r="C955" i="28"/>
  <c r="A955" i="28" s="1"/>
  <c r="C956" i="28"/>
  <c r="A956" i="28" s="1"/>
  <c r="C957" i="28"/>
  <c r="A957" i="28" s="1"/>
  <c r="C958" i="28"/>
  <c r="A958" i="28" s="1"/>
  <c r="C959" i="28"/>
  <c r="A959" i="28" s="1"/>
  <c r="C960" i="28"/>
  <c r="A960" i="28" s="1"/>
  <c r="C961" i="28"/>
  <c r="A961" i="28" s="1"/>
  <c r="C962" i="28"/>
  <c r="A962" i="28" s="1"/>
  <c r="C963" i="28"/>
  <c r="A963" i="28" s="1"/>
  <c r="C964" i="28"/>
  <c r="A964" i="28" s="1"/>
  <c r="C965" i="28"/>
  <c r="A965" i="28" s="1"/>
  <c r="C966" i="28"/>
  <c r="A966" i="28" s="1"/>
  <c r="C967" i="28"/>
  <c r="A967" i="28" s="1"/>
  <c r="C968" i="28"/>
  <c r="A968" i="28" s="1"/>
  <c r="C969" i="28"/>
  <c r="A969" i="28" s="1"/>
  <c r="C970" i="28"/>
  <c r="A970" i="28" s="1"/>
  <c r="C971" i="28"/>
  <c r="A971" i="28" s="1"/>
  <c r="C972" i="28"/>
  <c r="A972" i="28" s="1"/>
  <c r="C973" i="28"/>
  <c r="A973" i="28" s="1"/>
  <c r="C974" i="28"/>
  <c r="A974" i="28" s="1"/>
  <c r="C975" i="28"/>
  <c r="A975" i="28" s="1"/>
  <c r="C976" i="28"/>
  <c r="A976" i="28" s="1"/>
  <c r="C977" i="28"/>
  <c r="A977" i="28" s="1"/>
  <c r="C978" i="28"/>
  <c r="A978" i="28" s="1"/>
  <c r="C979" i="28"/>
  <c r="A979" i="28" s="1"/>
  <c r="C980" i="28"/>
  <c r="A980" i="28" s="1"/>
  <c r="C981" i="28"/>
  <c r="A981" i="28" s="1"/>
  <c r="C982" i="28"/>
  <c r="A982" i="28" s="1"/>
  <c r="C983" i="28"/>
  <c r="A983" i="28" s="1"/>
  <c r="C984" i="28"/>
  <c r="A984" i="28" s="1"/>
  <c r="C985" i="28"/>
  <c r="A985" i="28" s="1"/>
  <c r="C986" i="28"/>
  <c r="A986" i="28" s="1"/>
  <c r="C987" i="28"/>
  <c r="A987" i="28" s="1"/>
  <c r="C988" i="28"/>
  <c r="A988" i="28" s="1"/>
  <c r="C4" i="28"/>
  <c r="B23" i="29" s="1"/>
  <c r="F28" i="29" l="1"/>
  <c r="B28" i="29"/>
  <c r="I27" i="29"/>
  <c r="F26" i="29"/>
  <c r="B26" i="29"/>
  <c r="I25" i="29"/>
  <c r="F24" i="29"/>
  <c r="B24" i="29"/>
  <c r="I23" i="29"/>
  <c r="I28" i="29"/>
  <c r="F27" i="29"/>
  <c r="B27" i="29"/>
  <c r="I26" i="29"/>
  <c r="G26" i="29"/>
  <c r="F25" i="29"/>
  <c r="B25" i="29"/>
  <c r="I24" i="29"/>
  <c r="F23" i="29"/>
  <c r="K7" i="29"/>
  <c r="K9" i="29"/>
  <c r="K11" i="29"/>
  <c r="K13" i="29"/>
  <c r="K15" i="29"/>
  <c r="K17" i="29"/>
  <c r="K19" i="29"/>
  <c r="K21" i="29"/>
  <c r="K23" i="29"/>
  <c r="K25" i="29"/>
  <c r="K27" i="29"/>
  <c r="K29" i="29"/>
  <c r="K8" i="29"/>
  <c r="K10" i="29"/>
  <c r="K12" i="29"/>
  <c r="K14" i="29"/>
  <c r="K16" i="29"/>
  <c r="K18" i="29"/>
  <c r="K20" i="29"/>
  <c r="K22" i="29"/>
  <c r="K24" i="29"/>
  <c r="K26" i="29"/>
  <c r="K28" i="29"/>
  <c r="K6" i="29"/>
  <c r="I9" i="29"/>
  <c r="B10" i="29"/>
  <c r="F10" i="29"/>
  <c r="I11" i="29"/>
  <c r="B12" i="29"/>
  <c r="F12" i="29"/>
  <c r="F22" i="29"/>
  <c r="B22" i="29"/>
  <c r="I19" i="29"/>
  <c r="F18" i="29"/>
  <c r="B18" i="29"/>
  <c r="I15" i="29"/>
  <c r="F14" i="29"/>
  <c r="B14" i="29"/>
  <c r="I21" i="29"/>
  <c r="F20" i="29"/>
  <c r="B20" i="29"/>
  <c r="G19" i="29"/>
  <c r="I17" i="29"/>
  <c r="J16" i="29"/>
  <c r="F16" i="29"/>
  <c r="B16" i="29"/>
  <c r="I13" i="29"/>
  <c r="B7" i="29"/>
  <c r="I22" i="29"/>
  <c r="F21" i="29"/>
  <c r="B21" i="29"/>
  <c r="I20" i="29"/>
  <c r="F19" i="29"/>
  <c r="B19" i="29"/>
  <c r="I18" i="29"/>
  <c r="F17" i="29"/>
  <c r="B17" i="29"/>
  <c r="I16" i="29"/>
  <c r="F15" i="29"/>
  <c r="B15" i="29"/>
  <c r="I14" i="29"/>
  <c r="F13" i="29"/>
  <c r="B13" i="29"/>
  <c r="I12" i="29"/>
  <c r="F11" i="29"/>
  <c r="B11" i="29"/>
  <c r="I10" i="29"/>
  <c r="F9" i="29"/>
  <c r="B9" i="29"/>
  <c r="I6" i="29"/>
  <c r="F8" i="29"/>
  <c r="B8" i="29"/>
  <c r="I7" i="29"/>
  <c r="B6" i="29"/>
  <c r="F6" i="29"/>
  <c r="I8" i="29"/>
  <c r="F7" i="29"/>
  <c r="K7" i="28"/>
  <c r="R7" i="28" s="1"/>
  <c r="K5" i="28"/>
  <c r="R5" i="28" s="1"/>
  <c r="K6" i="28"/>
  <c r="K8" i="28"/>
  <c r="R8" i="28" s="1"/>
  <c r="K9" i="28"/>
  <c r="R9" i="28" s="1"/>
  <c r="K10" i="28"/>
  <c r="R10" i="28" s="1"/>
  <c r="K11" i="28"/>
  <c r="R11" i="28" s="1"/>
  <c r="K12" i="28"/>
  <c r="R12" i="28" s="1"/>
  <c r="K13" i="28"/>
  <c r="R13" i="28" s="1"/>
  <c r="K14" i="28"/>
  <c r="R14" i="28" s="1"/>
  <c r="K15" i="28"/>
  <c r="R15" i="28" s="1"/>
  <c r="K16" i="28"/>
  <c r="R16" i="28" s="1"/>
  <c r="K17" i="28"/>
  <c r="R17" i="28" s="1"/>
  <c r="K18" i="28"/>
  <c r="R18" i="28" s="1"/>
  <c r="K19" i="28"/>
  <c r="R19" i="28" s="1"/>
  <c r="K20" i="28"/>
  <c r="R20" i="28" s="1"/>
  <c r="K21" i="28"/>
  <c r="R21" i="28" s="1"/>
  <c r="K22" i="28"/>
  <c r="R22" i="28" s="1"/>
  <c r="K23" i="28"/>
  <c r="R23" i="28" s="1"/>
  <c r="K24" i="28"/>
  <c r="K25" i="28"/>
  <c r="R25" i="28" s="1"/>
  <c r="K26" i="28"/>
  <c r="R26" i="28" s="1"/>
  <c r="K27" i="28"/>
  <c r="R27" i="28" s="1"/>
  <c r="K28" i="28"/>
  <c r="R28" i="28" s="1"/>
  <c r="K29" i="28"/>
  <c r="R29" i="28" s="1"/>
  <c r="K30" i="28"/>
  <c r="R30" i="28" s="1"/>
  <c r="K31" i="28"/>
  <c r="R31" i="28" s="1"/>
  <c r="K32" i="28"/>
  <c r="K33" i="28"/>
  <c r="R33" i="28" s="1"/>
  <c r="K34" i="28"/>
  <c r="K35" i="28"/>
  <c r="R35" i="28" s="1"/>
  <c r="K36" i="28"/>
  <c r="K37" i="28"/>
  <c r="K38" i="28"/>
  <c r="R38" i="28" s="1"/>
  <c r="K39" i="28"/>
  <c r="K40" i="28"/>
  <c r="K41" i="28"/>
  <c r="K42" i="28"/>
  <c r="R42" i="28" s="1"/>
  <c r="K43" i="28"/>
  <c r="K44" i="28"/>
  <c r="R44" i="28" s="1"/>
  <c r="K45" i="28"/>
  <c r="R45" i="28" s="1"/>
  <c r="K46" i="28"/>
  <c r="K47" i="28"/>
  <c r="R47" i="28" s="1"/>
  <c r="K48" i="28"/>
  <c r="R48" i="28" s="1"/>
  <c r="K49" i="28"/>
  <c r="K50" i="28"/>
  <c r="R50" i="28" s="1"/>
  <c r="K51" i="28"/>
  <c r="R51" i="28" s="1"/>
  <c r="K52" i="28"/>
  <c r="K53" i="28"/>
  <c r="K54" i="28"/>
  <c r="R54" i="28" s="1"/>
  <c r="K55" i="28"/>
  <c r="R55" i="28" s="1"/>
  <c r="K56" i="28"/>
  <c r="R56" i="28" s="1"/>
  <c r="K57" i="28"/>
  <c r="R57" i="28" s="1"/>
  <c r="K58" i="28"/>
  <c r="R58" i="28" s="1"/>
  <c r="K59" i="28"/>
  <c r="R59" i="28" s="1"/>
  <c r="K60" i="28"/>
  <c r="R60" i="28" s="1"/>
  <c r="K61" i="28"/>
  <c r="R61" i="28" s="1"/>
  <c r="K62" i="28"/>
  <c r="R62" i="28" s="1"/>
  <c r="K63" i="28"/>
  <c r="R63" i="28" s="1"/>
  <c r="K64" i="28"/>
  <c r="R64" i="28" s="1"/>
  <c r="K65" i="28"/>
  <c r="R65" i="28" s="1"/>
  <c r="K66" i="28"/>
  <c r="R66" i="28" s="1"/>
  <c r="K67" i="28"/>
  <c r="R67" i="28" s="1"/>
  <c r="K68" i="28"/>
  <c r="R68" i="28" s="1"/>
  <c r="K69" i="28"/>
  <c r="R69" i="28" s="1"/>
  <c r="K70" i="28"/>
  <c r="R70" i="28" s="1"/>
  <c r="K71" i="28"/>
  <c r="R71" i="28" s="1"/>
  <c r="K72" i="28"/>
  <c r="R72" i="28" s="1"/>
  <c r="K73" i="28"/>
  <c r="R73" i="28" s="1"/>
  <c r="K74" i="28"/>
  <c r="R74" i="28" s="1"/>
  <c r="K75" i="28"/>
  <c r="R75" i="28" s="1"/>
  <c r="K76" i="28"/>
  <c r="R76" i="28" s="1"/>
  <c r="K77" i="28"/>
  <c r="R77" i="28" s="1"/>
  <c r="K78" i="28"/>
  <c r="R78" i="28" s="1"/>
  <c r="K79" i="28"/>
  <c r="R79" i="28" s="1"/>
  <c r="K80" i="28"/>
  <c r="R80" i="28" s="1"/>
  <c r="K81" i="28"/>
  <c r="R81" i="28" s="1"/>
  <c r="K82" i="28"/>
  <c r="R82" i="28" s="1"/>
  <c r="K83" i="28"/>
  <c r="R83" i="28" s="1"/>
  <c r="K84" i="28"/>
  <c r="R84" i="28" s="1"/>
  <c r="K85" i="28"/>
  <c r="R85" i="28" s="1"/>
  <c r="K86" i="28"/>
  <c r="R86" i="28" s="1"/>
  <c r="K87" i="28"/>
  <c r="R87" i="28" s="1"/>
  <c r="K88" i="28"/>
  <c r="R88" i="28" s="1"/>
  <c r="K89" i="28"/>
  <c r="R89" i="28" s="1"/>
  <c r="K90" i="28"/>
  <c r="R90" i="28" s="1"/>
  <c r="K91" i="28"/>
  <c r="R91" i="28" s="1"/>
  <c r="K92" i="28"/>
  <c r="R92" i="28" s="1"/>
  <c r="K93" i="28"/>
  <c r="R93" i="28" s="1"/>
  <c r="K94" i="28"/>
  <c r="R94" i="28" s="1"/>
  <c r="K95" i="28"/>
  <c r="R95" i="28" s="1"/>
  <c r="K96" i="28"/>
  <c r="R96" i="28" s="1"/>
  <c r="K97" i="28"/>
  <c r="R97" i="28" s="1"/>
  <c r="K98" i="28"/>
  <c r="R98" i="28" s="1"/>
  <c r="K99" i="28"/>
  <c r="R99" i="28" s="1"/>
  <c r="K100" i="28"/>
  <c r="R100" i="28" s="1"/>
  <c r="K101" i="28"/>
  <c r="R101" i="28" s="1"/>
  <c r="K102" i="28"/>
  <c r="R102" i="28" s="1"/>
  <c r="K103" i="28"/>
  <c r="R103" i="28" s="1"/>
  <c r="K104" i="28"/>
  <c r="R104" i="28" s="1"/>
  <c r="K105" i="28"/>
  <c r="R105" i="28" s="1"/>
  <c r="K106" i="28"/>
  <c r="R106" i="28" s="1"/>
  <c r="K107" i="28"/>
  <c r="R107" i="28" s="1"/>
  <c r="K108" i="28"/>
  <c r="R108" i="28" s="1"/>
  <c r="K109" i="28"/>
  <c r="R109" i="28" s="1"/>
  <c r="K110" i="28"/>
  <c r="R110" i="28" s="1"/>
  <c r="K111" i="28"/>
  <c r="R111" i="28" s="1"/>
  <c r="K112" i="28"/>
  <c r="R112" i="28" s="1"/>
  <c r="K113" i="28"/>
  <c r="R113" i="28" s="1"/>
  <c r="K114" i="28"/>
  <c r="R114" i="28" s="1"/>
  <c r="K115" i="28"/>
  <c r="R115" i="28" s="1"/>
  <c r="K116" i="28"/>
  <c r="R116" i="28" s="1"/>
  <c r="K117" i="28"/>
  <c r="R117" i="28" s="1"/>
  <c r="K118" i="28"/>
  <c r="R118" i="28" s="1"/>
  <c r="K119" i="28"/>
  <c r="R119" i="28" s="1"/>
  <c r="K120" i="28"/>
  <c r="R120" i="28" s="1"/>
  <c r="K121" i="28"/>
  <c r="R121" i="28" s="1"/>
  <c r="K122" i="28"/>
  <c r="R122" i="28" s="1"/>
  <c r="K123" i="28"/>
  <c r="R123" i="28" s="1"/>
  <c r="K124" i="28"/>
  <c r="R124" i="28" s="1"/>
  <c r="K125" i="28"/>
  <c r="R125" i="28" s="1"/>
  <c r="K126" i="28"/>
  <c r="R126" i="28" s="1"/>
  <c r="K127" i="28"/>
  <c r="R127" i="28" s="1"/>
  <c r="K128" i="28"/>
  <c r="R128" i="28" s="1"/>
  <c r="K129" i="28"/>
  <c r="R129" i="28" s="1"/>
  <c r="K130" i="28"/>
  <c r="R130" i="28" s="1"/>
  <c r="K131" i="28"/>
  <c r="R131" i="28" s="1"/>
  <c r="K132" i="28"/>
  <c r="R132" i="28" s="1"/>
  <c r="K133" i="28"/>
  <c r="R133" i="28" s="1"/>
  <c r="K134" i="28"/>
  <c r="R134" i="28" s="1"/>
  <c r="K135" i="28"/>
  <c r="R135" i="28" s="1"/>
  <c r="K136" i="28"/>
  <c r="R136" i="28" s="1"/>
  <c r="K137" i="28"/>
  <c r="R137" i="28" s="1"/>
  <c r="K138" i="28"/>
  <c r="R138" i="28" s="1"/>
  <c r="K139" i="28"/>
  <c r="R139" i="28" s="1"/>
  <c r="K140" i="28"/>
  <c r="R140" i="28" s="1"/>
  <c r="K141" i="28"/>
  <c r="R141" i="28" s="1"/>
  <c r="K142" i="28"/>
  <c r="R142" i="28" s="1"/>
  <c r="K143" i="28"/>
  <c r="R143" i="28" s="1"/>
  <c r="K144" i="28"/>
  <c r="R144" i="28" s="1"/>
  <c r="K145" i="28"/>
  <c r="R145" i="28" s="1"/>
  <c r="K146" i="28"/>
  <c r="R146" i="28" s="1"/>
  <c r="K147" i="28"/>
  <c r="R147" i="28" s="1"/>
  <c r="K148" i="28"/>
  <c r="R148" i="28" s="1"/>
  <c r="K149" i="28"/>
  <c r="R149" i="28" s="1"/>
  <c r="K150" i="28"/>
  <c r="R150" i="28" s="1"/>
  <c r="K151" i="28"/>
  <c r="R151" i="28" s="1"/>
  <c r="K152" i="28"/>
  <c r="R152" i="28" s="1"/>
  <c r="K153" i="28"/>
  <c r="R153" i="28" s="1"/>
  <c r="K154" i="28"/>
  <c r="R154" i="28" s="1"/>
  <c r="K155" i="28"/>
  <c r="R155" i="28" s="1"/>
  <c r="K156" i="28"/>
  <c r="R156" i="28" s="1"/>
  <c r="K157" i="28"/>
  <c r="R157" i="28" s="1"/>
  <c r="K158" i="28"/>
  <c r="R158" i="28" s="1"/>
  <c r="K159" i="28"/>
  <c r="R159" i="28" s="1"/>
  <c r="K160" i="28"/>
  <c r="R160" i="28" s="1"/>
  <c r="K161" i="28"/>
  <c r="R161" i="28" s="1"/>
  <c r="K162" i="28"/>
  <c r="R162" i="28" s="1"/>
  <c r="K163" i="28"/>
  <c r="R163" i="28" s="1"/>
  <c r="K164" i="28"/>
  <c r="R164" i="28" s="1"/>
  <c r="K165" i="28"/>
  <c r="R165" i="28" s="1"/>
  <c r="K166" i="28"/>
  <c r="R166" i="28" s="1"/>
  <c r="K167" i="28"/>
  <c r="R167" i="28" s="1"/>
  <c r="K168" i="28"/>
  <c r="R168" i="28" s="1"/>
  <c r="K169" i="28"/>
  <c r="R169" i="28" s="1"/>
  <c r="K170" i="28"/>
  <c r="R170" i="28" s="1"/>
  <c r="K171" i="28"/>
  <c r="R171" i="28" s="1"/>
  <c r="K172" i="28"/>
  <c r="R172" i="28" s="1"/>
  <c r="K173" i="28"/>
  <c r="R173" i="28" s="1"/>
  <c r="K174" i="28"/>
  <c r="R174" i="28" s="1"/>
  <c r="K175" i="28"/>
  <c r="R175" i="28" s="1"/>
  <c r="K176" i="28"/>
  <c r="R176" i="28" s="1"/>
  <c r="K177" i="28"/>
  <c r="R177" i="28" s="1"/>
  <c r="K178" i="28"/>
  <c r="R178" i="28" s="1"/>
  <c r="K179" i="28"/>
  <c r="R179" i="28" s="1"/>
  <c r="K180" i="28"/>
  <c r="R180" i="28" s="1"/>
  <c r="K181" i="28"/>
  <c r="R181" i="28" s="1"/>
  <c r="K182" i="28"/>
  <c r="R182" i="28" s="1"/>
  <c r="K183" i="28"/>
  <c r="R183" i="28" s="1"/>
  <c r="K184" i="28"/>
  <c r="R184" i="28" s="1"/>
  <c r="K185" i="28"/>
  <c r="R185" i="28" s="1"/>
  <c r="K186" i="28"/>
  <c r="R186" i="28" s="1"/>
  <c r="K187" i="28"/>
  <c r="R187" i="28" s="1"/>
  <c r="K188" i="28"/>
  <c r="R188" i="28" s="1"/>
  <c r="K189" i="28"/>
  <c r="R189" i="28" s="1"/>
  <c r="K190" i="28"/>
  <c r="R190" i="28" s="1"/>
  <c r="K191" i="28"/>
  <c r="R191" i="28" s="1"/>
  <c r="K192" i="28"/>
  <c r="R192" i="28" s="1"/>
  <c r="K193" i="28"/>
  <c r="R193" i="28" s="1"/>
  <c r="K194" i="28"/>
  <c r="R194" i="28" s="1"/>
  <c r="K195" i="28"/>
  <c r="R195" i="28" s="1"/>
  <c r="K196" i="28"/>
  <c r="R196" i="28" s="1"/>
  <c r="K197" i="28"/>
  <c r="R197" i="28" s="1"/>
  <c r="K198" i="28"/>
  <c r="R198" i="28" s="1"/>
  <c r="K199" i="28"/>
  <c r="R199" i="28" s="1"/>
  <c r="K200" i="28"/>
  <c r="R200" i="28" s="1"/>
  <c r="K201" i="28"/>
  <c r="R201" i="28" s="1"/>
  <c r="K202" i="28"/>
  <c r="R202" i="28" s="1"/>
  <c r="K203" i="28"/>
  <c r="R203" i="28" s="1"/>
  <c r="K204" i="28"/>
  <c r="R204" i="28" s="1"/>
  <c r="K205" i="28"/>
  <c r="R205" i="28" s="1"/>
  <c r="K206" i="28"/>
  <c r="R206" i="28" s="1"/>
  <c r="K207" i="28"/>
  <c r="R207" i="28" s="1"/>
  <c r="K208" i="28"/>
  <c r="R208" i="28" s="1"/>
  <c r="K209" i="28"/>
  <c r="R209" i="28" s="1"/>
  <c r="K210" i="28"/>
  <c r="R210" i="28" s="1"/>
  <c r="K211" i="28"/>
  <c r="R211" i="28" s="1"/>
  <c r="K212" i="28"/>
  <c r="R212" i="28" s="1"/>
  <c r="K213" i="28"/>
  <c r="R213" i="28" s="1"/>
  <c r="K214" i="28"/>
  <c r="R214" i="28" s="1"/>
  <c r="K215" i="28"/>
  <c r="R215" i="28" s="1"/>
  <c r="K216" i="28"/>
  <c r="R216" i="28" s="1"/>
  <c r="K217" i="28"/>
  <c r="R217" i="28" s="1"/>
  <c r="K218" i="28"/>
  <c r="R218" i="28" s="1"/>
  <c r="K219" i="28"/>
  <c r="R219" i="28" s="1"/>
  <c r="K220" i="28"/>
  <c r="R220" i="28" s="1"/>
  <c r="K221" i="28"/>
  <c r="R221" i="28" s="1"/>
  <c r="K222" i="28"/>
  <c r="R222" i="28" s="1"/>
  <c r="K223" i="28"/>
  <c r="R223" i="28" s="1"/>
  <c r="K224" i="28"/>
  <c r="R224" i="28" s="1"/>
  <c r="K225" i="28"/>
  <c r="R225" i="28" s="1"/>
  <c r="K226" i="28"/>
  <c r="R226" i="28" s="1"/>
  <c r="K227" i="28"/>
  <c r="R227" i="28" s="1"/>
  <c r="K228" i="28"/>
  <c r="R228" i="28" s="1"/>
  <c r="K229" i="28"/>
  <c r="R229" i="28" s="1"/>
  <c r="K230" i="28"/>
  <c r="R230" i="28" s="1"/>
  <c r="K231" i="28"/>
  <c r="R231" i="28" s="1"/>
  <c r="K232" i="28"/>
  <c r="R232" i="28" s="1"/>
  <c r="K233" i="28"/>
  <c r="R233" i="28" s="1"/>
  <c r="K234" i="28"/>
  <c r="R234" i="28" s="1"/>
  <c r="K235" i="28"/>
  <c r="R235" i="28" s="1"/>
  <c r="K236" i="28"/>
  <c r="R236" i="28" s="1"/>
  <c r="K237" i="28"/>
  <c r="R237" i="28" s="1"/>
  <c r="K238" i="28"/>
  <c r="R238" i="28" s="1"/>
  <c r="K239" i="28"/>
  <c r="R239" i="28" s="1"/>
  <c r="K240" i="28"/>
  <c r="R240" i="28" s="1"/>
  <c r="K241" i="28"/>
  <c r="R241" i="28" s="1"/>
  <c r="K242" i="28"/>
  <c r="R242" i="28" s="1"/>
  <c r="K243" i="28"/>
  <c r="R243" i="28" s="1"/>
  <c r="K244" i="28"/>
  <c r="R244" i="28" s="1"/>
  <c r="K245" i="28"/>
  <c r="R245" i="28" s="1"/>
  <c r="K246" i="28"/>
  <c r="R246" i="28" s="1"/>
  <c r="K247" i="28"/>
  <c r="R247" i="28" s="1"/>
  <c r="K248" i="28"/>
  <c r="R248" i="28" s="1"/>
  <c r="K249" i="28"/>
  <c r="R249" i="28" s="1"/>
  <c r="K250" i="28"/>
  <c r="R250" i="28" s="1"/>
  <c r="K251" i="28"/>
  <c r="R251" i="28" s="1"/>
  <c r="K252" i="28"/>
  <c r="R252" i="28" s="1"/>
  <c r="K253" i="28"/>
  <c r="R253" i="28" s="1"/>
  <c r="K254" i="28"/>
  <c r="R254" i="28" s="1"/>
  <c r="K255" i="28"/>
  <c r="R255" i="28" s="1"/>
  <c r="K256" i="28"/>
  <c r="R256" i="28" s="1"/>
  <c r="K257" i="28"/>
  <c r="R257" i="28" s="1"/>
  <c r="K258" i="28"/>
  <c r="R258" i="28" s="1"/>
  <c r="K259" i="28"/>
  <c r="R259" i="28" s="1"/>
  <c r="K260" i="28"/>
  <c r="R260" i="28" s="1"/>
  <c r="K261" i="28"/>
  <c r="R261" i="28" s="1"/>
  <c r="K262" i="28"/>
  <c r="R262" i="28" s="1"/>
  <c r="K263" i="28"/>
  <c r="R263" i="28" s="1"/>
  <c r="K264" i="28"/>
  <c r="R264" i="28" s="1"/>
  <c r="K265" i="28"/>
  <c r="R265" i="28" s="1"/>
  <c r="K266" i="28"/>
  <c r="R266" i="28" s="1"/>
  <c r="K267" i="28"/>
  <c r="R267" i="28" s="1"/>
  <c r="K268" i="28"/>
  <c r="R268" i="28" s="1"/>
  <c r="K269" i="28"/>
  <c r="R269" i="28" s="1"/>
  <c r="K270" i="28"/>
  <c r="R270" i="28" s="1"/>
  <c r="K271" i="28"/>
  <c r="R271" i="28" s="1"/>
  <c r="K272" i="28"/>
  <c r="R272" i="28" s="1"/>
  <c r="K273" i="28"/>
  <c r="R273" i="28" s="1"/>
  <c r="K274" i="28"/>
  <c r="R274" i="28" s="1"/>
  <c r="K275" i="28"/>
  <c r="R275" i="28" s="1"/>
  <c r="K276" i="28"/>
  <c r="R276" i="28" s="1"/>
  <c r="K277" i="28"/>
  <c r="R277" i="28" s="1"/>
  <c r="K278" i="28"/>
  <c r="R278" i="28" s="1"/>
  <c r="K279" i="28"/>
  <c r="R279" i="28" s="1"/>
  <c r="K280" i="28"/>
  <c r="R280" i="28" s="1"/>
  <c r="K281" i="28"/>
  <c r="R281" i="28" s="1"/>
  <c r="K282" i="28"/>
  <c r="R282" i="28" s="1"/>
  <c r="K283" i="28"/>
  <c r="R283" i="28" s="1"/>
  <c r="K284" i="28"/>
  <c r="R284" i="28" s="1"/>
  <c r="K285" i="28"/>
  <c r="R285" i="28" s="1"/>
  <c r="K286" i="28"/>
  <c r="R286" i="28" s="1"/>
  <c r="K287" i="28"/>
  <c r="R287" i="28" s="1"/>
  <c r="K288" i="28"/>
  <c r="R288" i="28" s="1"/>
  <c r="K289" i="28"/>
  <c r="R289" i="28" s="1"/>
  <c r="K290" i="28"/>
  <c r="R290" i="28" s="1"/>
  <c r="K291" i="28"/>
  <c r="R291" i="28" s="1"/>
  <c r="K292" i="28"/>
  <c r="R292" i="28" s="1"/>
  <c r="K293" i="28"/>
  <c r="R293" i="28" s="1"/>
  <c r="K294" i="28"/>
  <c r="R294" i="28" s="1"/>
  <c r="K295" i="28"/>
  <c r="R295" i="28" s="1"/>
  <c r="K296" i="28"/>
  <c r="R296" i="28" s="1"/>
  <c r="K297" i="28"/>
  <c r="R297" i="28" s="1"/>
  <c r="K298" i="28"/>
  <c r="R298" i="28" s="1"/>
  <c r="K299" i="28"/>
  <c r="R299" i="28" s="1"/>
  <c r="K300" i="28"/>
  <c r="R300" i="28" s="1"/>
  <c r="K301" i="28"/>
  <c r="R301" i="28" s="1"/>
  <c r="K302" i="28"/>
  <c r="R302" i="28" s="1"/>
  <c r="K303" i="28"/>
  <c r="R303" i="28" s="1"/>
  <c r="K304" i="28"/>
  <c r="R304" i="28" s="1"/>
  <c r="K305" i="28"/>
  <c r="R305" i="28" s="1"/>
  <c r="K306" i="28"/>
  <c r="R306" i="28" s="1"/>
  <c r="K307" i="28"/>
  <c r="R307" i="28" s="1"/>
  <c r="K308" i="28"/>
  <c r="R308" i="28" s="1"/>
  <c r="K309" i="28"/>
  <c r="R309" i="28" s="1"/>
  <c r="K310" i="28"/>
  <c r="R310" i="28" s="1"/>
  <c r="K311" i="28"/>
  <c r="R311" i="28" s="1"/>
  <c r="K312" i="28"/>
  <c r="R312" i="28" s="1"/>
  <c r="K313" i="28"/>
  <c r="R313" i="28" s="1"/>
  <c r="K314" i="28"/>
  <c r="R314" i="28" s="1"/>
  <c r="K315" i="28"/>
  <c r="R315" i="28" s="1"/>
  <c r="K316" i="28"/>
  <c r="R316" i="28" s="1"/>
  <c r="K317" i="28"/>
  <c r="R317" i="28" s="1"/>
  <c r="K318" i="28"/>
  <c r="R318" i="28" s="1"/>
  <c r="K319" i="28"/>
  <c r="R319" i="28" s="1"/>
  <c r="K320" i="28"/>
  <c r="R320" i="28" s="1"/>
  <c r="K321" i="28"/>
  <c r="R321" i="28" s="1"/>
  <c r="K322" i="28"/>
  <c r="R322" i="28" s="1"/>
  <c r="K323" i="28"/>
  <c r="R323" i="28" s="1"/>
  <c r="K324" i="28"/>
  <c r="R324" i="28" s="1"/>
  <c r="K325" i="28"/>
  <c r="R325" i="28" s="1"/>
  <c r="K326" i="28"/>
  <c r="R326" i="28" s="1"/>
  <c r="K327" i="28"/>
  <c r="R327" i="28" s="1"/>
  <c r="K328" i="28"/>
  <c r="R328" i="28" s="1"/>
  <c r="K329" i="28"/>
  <c r="R329" i="28" s="1"/>
  <c r="K330" i="28"/>
  <c r="R330" i="28" s="1"/>
  <c r="K331" i="28"/>
  <c r="R331" i="28" s="1"/>
  <c r="K332" i="28"/>
  <c r="R332" i="28" s="1"/>
  <c r="K333" i="28"/>
  <c r="R333" i="28" s="1"/>
  <c r="K334" i="28"/>
  <c r="R334" i="28" s="1"/>
  <c r="K335" i="28"/>
  <c r="R335" i="28" s="1"/>
  <c r="K336" i="28"/>
  <c r="R336" i="28" s="1"/>
  <c r="K337" i="28"/>
  <c r="R337" i="28" s="1"/>
  <c r="K338" i="28"/>
  <c r="R338" i="28" s="1"/>
  <c r="K339" i="28"/>
  <c r="R339" i="28" s="1"/>
  <c r="K340" i="28"/>
  <c r="R340" i="28" s="1"/>
  <c r="K341" i="28"/>
  <c r="R341" i="28" s="1"/>
  <c r="K342" i="28"/>
  <c r="R342" i="28" s="1"/>
  <c r="K343" i="28"/>
  <c r="R343" i="28" s="1"/>
  <c r="K344" i="28"/>
  <c r="R344" i="28" s="1"/>
  <c r="K345" i="28"/>
  <c r="R345" i="28" s="1"/>
  <c r="K346" i="28"/>
  <c r="R346" i="28" s="1"/>
  <c r="K347" i="28"/>
  <c r="R347" i="28" s="1"/>
  <c r="K348" i="28"/>
  <c r="R348" i="28" s="1"/>
  <c r="K349" i="28"/>
  <c r="R349" i="28" s="1"/>
  <c r="K350" i="28"/>
  <c r="R350" i="28" s="1"/>
  <c r="K351" i="28"/>
  <c r="R351" i="28" s="1"/>
  <c r="K352" i="28"/>
  <c r="R352" i="28" s="1"/>
  <c r="K353" i="28"/>
  <c r="R353" i="28" s="1"/>
  <c r="K354" i="28"/>
  <c r="R354" i="28" s="1"/>
  <c r="K355" i="28"/>
  <c r="R355" i="28" s="1"/>
  <c r="K356" i="28"/>
  <c r="R356" i="28" s="1"/>
  <c r="K357" i="28"/>
  <c r="R357" i="28" s="1"/>
  <c r="K358" i="28"/>
  <c r="R358" i="28" s="1"/>
  <c r="K359" i="28"/>
  <c r="R359" i="28" s="1"/>
  <c r="K360" i="28"/>
  <c r="R360" i="28" s="1"/>
  <c r="K361" i="28"/>
  <c r="R361" i="28" s="1"/>
  <c r="K362" i="28"/>
  <c r="R362" i="28" s="1"/>
  <c r="K363" i="28"/>
  <c r="R363" i="28" s="1"/>
  <c r="K364" i="28"/>
  <c r="R364" i="28" s="1"/>
  <c r="K365" i="28"/>
  <c r="R365" i="28" s="1"/>
  <c r="K366" i="28"/>
  <c r="R366" i="28" s="1"/>
  <c r="K367" i="28"/>
  <c r="R367" i="28" s="1"/>
  <c r="K368" i="28"/>
  <c r="R368" i="28" s="1"/>
  <c r="K369" i="28"/>
  <c r="R369" i="28" s="1"/>
  <c r="K370" i="28"/>
  <c r="R370" i="28" s="1"/>
  <c r="K371" i="28"/>
  <c r="R371" i="28" s="1"/>
  <c r="K372" i="28"/>
  <c r="R372" i="28" s="1"/>
  <c r="K373" i="28"/>
  <c r="R373" i="28" s="1"/>
  <c r="K374" i="28"/>
  <c r="R374" i="28" s="1"/>
  <c r="K375" i="28"/>
  <c r="R375" i="28" s="1"/>
  <c r="K376" i="28"/>
  <c r="R376" i="28" s="1"/>
  <c r="K377" i="28"/>
  <c r="R377" i="28" s="1"/>
  <c r="K378" i="28"/>
  <c r="R378" i="28" s="1"/>
  <c r="K379" i="28"/>
  <c r="R379" i="28" s="1"/>
  <c r="K380" i="28"/>
  <c r="R380" i="28" s="1"/>
  <c r="K381" i="28"/>
  <c r="R381" i="28" s="1"/>
  <c r="K382" i="28"/>
  <c r="R382" i="28" s="1"/>
  <c r="K383" i="28"/>
  <c r="R383" i="28" s="1"/>
  <c r="K384" i="28"/>
  <c r="R384" i="28" s="1"/>
  <c r="K385" i="28"/>
  <c r="R385" i="28" s="1"/>
  <c r="K386" i="28"/>
  <c r="R386" i="28" s="1"/>
  <c r="K387" i="28"/>
  <c r="R387" i="28" s="1"/>
  <c r="K388" i="28"/>
  <c r="R388" i="28" s="1"/>
  <c r="K389" i="28"/>
  <c r="R389" i="28" s="1"/>
  <c r="K390" i="28"/>
  <c r="R390" i="28" s="1"/>
  <c r="K391" i="28"/>
  <c r="R391" i="28" s="1"/>
  <c r="K392" i="28"/>
  <c r="R392" i="28" s="1"/>
  <c r="K393" i="28"/>
  <c r="R393" i="28" s="1"/>
  <c r="K394" i="28"/>
  <c r="R394" i="28" s="1"/>
  <c r="K395" i="28"/>
  <c r="R395" i="28" s="1"/>
  <c r="K396" i="28"/>
  <c r="R396" i="28" s="1"/>
  <c r="K397" i="28"/>
  <c r="R397" i="28" s="1"/>
  <c r="K398" i="28"/>
  <c r="R398" i="28" s="1"/>
  <c r="K399" i="28"/>
  <c r="R399" i="28" s="1"/>
  <c r="K400" i="28"/>
  <c r="R400" i="28" s="1"/>
  <c r="K401" i="28"/>
  <c r="R401" i="28" s="1"/>
  <c r="K402" i="28"/>
  <c r="R402" i="28" s="1"/>
  <c r="K403" i="28"/>
  <c r="R403" i="28" s="1"/>
  <c r="K404" i="28"/>
  <c r="R404" i="28" s="1"/>
  <c r="K405" i="28"/>
  <c r="R405" i="28" s="1"/>
  <c r="K406" i="28"/>
  <c r="R406" i="28" s="1"/>
  <c r="K407" i="28"/>
  <c r="R407" i="28" s="1"/>
  <c r="K408" i="28"/>
  <c r="R408" i="28" s="1"/>
  <c r="K409" i="28"/>
  <c r="R409" i="28" s="1"/>
  <c r="K410" i="28"/>
  <c r="R410" i="28" s="1"/>
  <c r="K411" i="28"/>
  <c r="R411" i="28" s="1"/>
  <c r="K412" i="28"/>
  <c r="R412" i="28" s="1"/>
  <c r="K413" i="28"/>
  <c r="R413" i="28" s="1"/>
  <c r="K414" i="28"/>
  <c r="R414" i="28" s="1"/>
  <c r="K415" i="28"/>
  <c r="R415" i="28" s="1"/>
  <c r="K416" i="28"/>
  <c r="R416" i="28" s="1"/>
  <c r="K417" i="28"/>
  <c r="R417" i="28" s="1"/>
  <c r="K418" i="28"/>
  <c r="R418" i="28" s="1"/>
  <c r="K419" i="28"/>
  <c r="R419" i="28" s="1"/>
  <c r="K420" i="28"/>
  <c r="R420" i="28" s="1"/>
  <c r="K421" i="28"/>
  <c r="R421" i="28" s="1"/>
  <c r="K422" i="28"/>
  <c r="R422" i="28" s="1"/>
  <c r="K423" i="28"/>
  <c r="R423" i="28" s="1"/>
  <c r="K424" i="28"/>
  <c r="R424" i="28" s="1"/>
  <c r="K425" i="28"/>
  <c r="R425" i="28" s="1"/>
  <c r="K426" i="28"/>
  <c r="R426" i="28" s="1"/>
  <c r="K427" i="28"/>
  <c r="R427" i="28" s="1"/>
  <c r="K428" i="28"/>
  <c r="R428" i="28" s="1"/>
  <c r="K429" i="28"/>
  <c r="R429" i="28" s="1"/>
  <c r="K430" i="28"/>
  <c r="R430" i="28" s="1"/>
  <c r="K431" i="28"/>
  <c r="R431" i="28" s="1"/>
  <c r="K432" i="28"/>
  <c r="R432" i="28" s="1"/>
  <c r="K433" i="28"/>
  <c r="R433" i="28" s="1"/>
  <c r="K434" i="28"/>
  <c r="R434" i="28" s="1"/>
  <c r="K435" i="28"/>
  <c r="R435" i="28" s="1"/>
  <c r="K436" i="28"/>
  <c r="R436" i="28" s="1"/>
  <c r="K437" i="28"/>
  <c r="R437" i="28" s="1"/>
  <c r="K438" i="28"/>
  <c r="R438" i="28" s="1"/>
  <c r="K439" i="28"/>
  <c r="R439" i="28" s="1"/>
  <c r="K440" i="28"/>
  <c r="R440" i="28" s="1"/>
  <c r="K441" i="28"/>
  <c r="R441" i="28" s="1"/>
  <c r="K442" i="28"/>
  <c r="R442" i="28" s="1"/>
  <c r="K443" i="28"/>
  <c r="R443" i="28" s="1"/>
  <c r="K444" i="28"/>
  <c r="R444" i="28" s="1"/>
  <c r="K445" i="28"/>
  <c r="R445" i="28" s="1"/>
  <c r="K446" i="28"/>
  <c r="R446" i="28" s="1"/>
  <c r="K447" i="28"/>
  <c r="R447" i="28" s="1"/>
  <c r="K448" i="28"/>
  <c r="R448" i="28" s="1"/>
  <c r="K449" i="28"/>
  <c r="R449" i="28" s="1"/>
  <c r="K450" i="28"/>
  <c r="R450" i="28" s="1"/>
  <c r="K451" i="28"/>
  <c r="R451" i="28" s="1"/>
  <c r="K452" i="28"/>
  <c r="R452" i="28" s="1"/>
  <c r="K453" i="28"/>
  <c r="R453" i="28" s="1"/>
  <c r="K454" i="28"/>
  <c r="R454" i="28" s="1"/>
  <c r="K455" i="28"/>
  <c r="R455" i="28" s="1"/>
  <c r="K456" i="28"/>
  <c r="R456" i="28" s="1"/>
  <c r="K457" i="28"/>
  <c r="R457" i="28" s="1"/>
  <c r="K458" i="28"/>
  <c r="R458" i="28" s="1"/>
  <c r="K459" i="28"/>
  <c r="R459" i="28" s="1"/>
  <c r="K460" i="28"/>
  <c r="R460" i="28" s="1"/>
  <c r="K461" i="28"/>
  <c r="R461" i="28" s="1"/>
  <c r="K462" i="28"/>
  <c r="R462" i="28" s="1"/>
  <c r="K463" i="28"/>
  <c r="R463" i="28" s="1"/>
  <c r="K464" i="28"/>
  <c r="R464" i="28" s="1"/>
  <c r="K465" i="28"/>
  <c r="R465" i="28" s="1"/>
  <c r="K466" i="28"/>
  <c r="R466" i="28" s="1"/>
  <c r="K467" i="28"/>
  <c r="R467" i="28" s="1"/>
  <c r="K468" i="28"/>
  <c r="R468" i="28" s="1"/>
  <c r="K469" i="28"/>
  <c r="R469" i="28" s="1"/>
  <c r="K470" i="28"/>
  <c r="R470" i="28" s="1"/>
  <c r="K471" i="28"/>
  <c r="R471" i="28" s="1"/>
  <c r="K472" i="28"/>
  <c r="R472" i="28" s="1"/>
  <c r="K473" i="28"/>
  <c r="R473" i="28" s="1"/>
  <c r="K474" i="28"/>
  <c r="R474" i="28" s="1"/>
  <c r="K475" i="28"/>
  <c r="R475" i="28" s="1"/>
  <c r="K476" i="28"/>
  <c r="R476" i="28" s="1"/>
  <c r="K477" i="28"/>
  <c r="R477" i="28" s="1"/>
  <c r="K478" i="28"/>
  <c r="R478" i="28" s="1"/>
  <c r="K479" i="28"/>
  <c r="R479" i="28" s="1"/>
  <c r="K480" i="28"/>
  <c r="R480" i="28" s="1"/>
  <c r="K481" i="28"/>
  <c r="R481" i="28" s="1"/>
  <c r="K482" i="28"/>
  <c r="R482" i="28" s="1"/>
  <c r="K483" i="28"/>
  <c r="R483" i="28" s="1"/>
  <c r="K484" i="28"/>
  <c r="R484" i="28" s="1"/>
  <c r="K485" i="28"/>
  <c r="R485" i="28" s="1"/>
  <c r="K486" i="28"/>
  <c r="R486" i="28" s="1"/>
  <c r="K487" i="28"/>
  <c r="R487" i="28" s="1"/>
  <c r="K488" i="28"/>
  <c r="R488" i="28" s="1"/>
  <c r="K489" i="28"/>
  <c r="R489" i="28" s="1"/>
  <c r="K490" i="28"/>
  <c r="R490" i="28" s="1"/>
  <c r="K491" i="28"/>
  <c r="R491" i="28" s="1"/>
  <c r="K492" i="28"/>
  <c r="R492" i="28" s="1"/>
  <c r="K493" i="28"/>
  <c r="R493" i="28" s="1"/>
  <c r="K494" i="28"/>
  <c r="R494" i="28" s="1"/>
  <c r="K495" i="28"/>
  <c r="R495" i="28" s="1"/>
  <c r="K496" i="28"/>
  <c r="R496" i="28" s="1"/>
  <c r="K497" i="28"/>
  <c r="R497" i="28" s="1"/>
  <c r="K498" i="28"/>
  <c r="R498" i="28" s="1"/>
  <c r="K499" i="28"/>
  <c r="R499" i="28" s="1"/>
  <c r="K500" i="28"/>
  <c r="R500" i="28" s="1"/>
  <c r="K501" i="28"/>
  <c r="R501" i="28" s="1"/>
  <c r="K502" i="28"/>
  <c r="R502" i="28" s="1"/>
  <c r="K503" i="28"/>
  <c r="R503" i="28" s="1"/>
  <c r="K504" i="28"/>
  <c r="R504" i="28" s="1"/>
  <c r="K505" i="28"/>
  <c r="R505" i="28" s="1"/>
  <c r="K506" i="28"/>
  <c r="R506" i="28" s="1"/>
  <c r="K507" i="28"/>
  <c r="R507" i="28" s="1"/>
  <c r="K508" i="28"/>
  <c r="R508" i="28" s="1"/>
  <c r="K509" i="28"/>
  <c r="R509" i="28" s="1"/>
  <c r="K510" i="28"/>
  <c r="R510" i="28" s="1"/>
  <c r="K511" i="28"/>
  <c r="R511" i="28" s="1"/>
  <c r="K512" i="28"/>
  <c r="R512" i="28" s="1"/>
  <c r="K513" i="28"/>
  <c r="R513" i="28" s="1"/>
  <c r="K514" i="28"/>
  <c r="R514" i="28" s="1"/>
  <c r="K515" i="28"/>
  <c r="R515" i="28" s="1"/>
  <c r="K516" i="28"/>
  <c r="R516" i="28" s="1"/>
  <c r="K517" i="28"/>
  <c r="R517" i="28" s="1"/>
  <c r="K518" i="28"/>
  <c r="R518" i="28" s="1"/>
  <c r="K519" i="28"/>
  <c r="R519" i="28" s="1"/>
  <c r="K520" i="28"/>
  <c r="R520" i="28" s="1"/>
  <c r="K521" i="28"/>
  <c r="R521" i="28" s="1"/>
  <c r="K522" i="28"/>
  <c r="R522" i="28" s="1"/>
  <c r="K523" i="28"/>
  <c r="R523" i="28" s="1"/>
  <c r="K524" i="28"/>
  <c r="R524" i="28" s="1"/>
  <c r="K525" i="28"/>
  <c r="R525" i="28" s="1"/>
  <c r="K526" i="28"/>
  <c r="R526" i="28" s="1"/>
  <c r="K527" i="28"/>
  <c r="R527" i="28" s="1"/>
  <c r="K528" i="28"/>
  <c r="R528" i="28" s="1"/>
  <c r="K529" i="28"/>
  <c r="R529" i="28" s="1"/>
  <c r="K530" i="28"/>
  <c r="R530" i="28" s="1"/>
  <c r="K531" i="28"/>
  <c r="R531" i="28" s="1"/>
  <c r="K532" i="28"/>
  <c r="R532" i="28" s="1"/>
  <c r="K533" i="28"/>
  <c r="R533" i="28" s="1"/>
  <c r="K534" i="28"/>
  <c r="R534" i="28" s="1"/>
  <c r="K535" i="28"/>
  <c r="R535" i="28" s="1"/>
  <c r="K536" i="28"/>
  <c r="R536" i="28" s="1"/>
  <c r="K537" i="28"/>
  <c r="R537" i="28" s="1"/>
  <c r="K538" i="28"/>
  <c r="R538" i="28" s="1"/>
  <c r="K539" i="28"/>
  <c r="R539" i="28" s="1"/>
  <c r="K540" i="28"/>
  <c r="R540" i="28" s="1"/>
  <c r="K541" i="28"/>
  <c r="R541" i="28" s="1"/>
  <c r="K542" i="28"/>
  <c r="R542" i="28" s="1"/>
  <c r="K543" i="28"/>
  <c r="R543" i="28" s="1"/>
  <c r="K544" i="28"/>
  <c r="R544" i="28" s="1"/>
  <c r="K545" i="28"/>
  <c r="R545" i="28" s="1"/>
  <c r="K546" i="28"/>
  <c r="R546" i="28" s="1"/>
  <c r="K547" i="28"/>
  <c r="R547" i="28" s="1"/>
  <c r="K548" i="28"/>
  <c r="R548" i="28" s="1"/>
  <c r="K549" i="28"/>
  <c r="R549" i="28" s="1"/>
  <c r="K550" i="28"/>
  <c r="R550" i="28" s="1"/>
  <c r="K551" i="28"/>
  <c r="R551" i="28" s="1"/>
  <c r="K552" i="28"/>
  <c r="R552" i="28" s="1"/>
  <c r="K553" i="28"/>
  <c r="R553" i="28" s="1"/>
  <c r="K554" i="28"/>
  <c r="R554" i="28" s="1"/>
  <c r="K555" i="28"/>
  <c r="R555" i="28" s="1"/>
  <c r="K556" i="28"/>
  <c r="R556" i="28" s="1"/>
  <c r="K557" i="28"/>
  <c r="R557" i="28" s="1"/>
  <c r="K558" i="28"/>
  <c r="R558" i="28" s="1"/>
  <c r="K559" i="28"/>
  <c r="R559" i="28" s="1"/>
  <c r="K560" i="28"/>
  <c r="R560" i="28" s="1"/>
  <c r="K561" i="28"/>
  <c r="R561" i="28" s="1"/>
  <c r="K562" i="28"/>
  <c r="R562" i="28" s="1"/>
  <c r="K563" i="28"/>
  <c r="R563" i="28" s="1"/>
  <c r="K564" i="28"/>
  <c r="R564" i="28" s="1"/>
  <c r="K565" i="28"/>
  <c r="R565" i="28" s="1"/>
  <c r="K566" i="28"/>
  <c r="R566" i="28" s="1"/>
  <c r="K567" i="28"/>
  <c r="R567" i="28" s="1"/>
  <c r="K568" i="28"/>
  <c r="R568" i="28" s="1"/>
  <c r="K569" i="28"/>
  <c r="R569" i="28" s="1"/>
  <c r="K570" i="28"/>
  <c r="R570" i="28" s="1"/>
  <c r="K571" i="28"/>
  <c r="R571" i="28" s="1"/>
  <c r="K572" i="28"/>
  <c r="R572" i="28" s="1"/>
  <c r="K573" i="28"/>
  <c r="R573" i="28" s="1"/>
  <c r="K574" i="28"/>
  <c r="R574" i="28" s="1"/>
  <c r="K575" i="28"/>
  <c r="R575" i="28" s="1"/>
  <c r="K576" i="28"/>
  <c r="R576" i="28" s="1"/>
  <c r="K577" i="28"/>
  <c r="R577" i="28" s="1"/>
  <c r="K578" i="28"/>
  <c r="R578" i="28" s="1"/>
  <c r="K579" i="28"/>
  <c r="R579" i="28" s="1"/>
  <c r="K580" i="28"/>
  <c r="R580" i="28" s="1"/>
  <c r="K581" i="28"/>
  <c r="R581" i="28" s="1"/>
  <c r="K582" i="28"/>
  <c r="R582" i="28" s="1"/>
  <c r="K583" i="28"/>
  <c r="R583" i="28" s="1"/>
  <c r="K584" i="28"/>
  <c r="R584" i="28" s="1"/>
  <c r="K585" i="28"/>
  <c r="R585" i="28" s="1"/>
  <c r="K586" i="28"/>
  <c r="R586" i="28" s="1"/>
  <c r="K587" i="28"/>
  <c r="R587" i="28" s="1"/>
  <c r="K588" i="28"/>
  <c r="R588" i="28" s="1"/>
  <c r="K589" i="28"/>
  <c r="R589" i="28" s="1"/>
  <c r="K590" i="28"/>
  <c r="R590" i="28" s="1"/>
  <c r="K591" i="28"/>
  <c r="R591" i="28" s="1"/>
  <c r="K592" i="28"/>
  <c r="R592" i="28" s="1"/>
  <c r="K593" i="28"/>
  <c r="R593" i="28" s="1"/>
  <c r="K594" i="28"/>
  <c r="R594" i="28" s="1"/>
  <c r="K595" i="28"/>
  <c r="R595" i="28" s="1"/>
  <c r="K596" i="28"/>
  <c r="R596" i="28" s="1"/>
  <c r="K597" i="28"/>
  <c r="R597" i="28" s="1"/>
  <c r="K598" i="28"/>
  <c r="R598" i="28" s="1"/>
  <c r="K599" i="28"/>
  <c r="R599" i="28" s="1"/>
  <c r="K600" i="28"/>
  <c r="R600" i="28" s="1"/>
  <c r="K601" i="28"/>
  <c r="R601" i="28" s="1"/>
  <c r="K602" i="28"/>
  <c r="R602" i="28" s="1"/>
  <c r="K603" i="28"/>
  <c r="R603" i="28" s="1"/>
  <c r="K604" i="28"/>
  <c r="R604" i="28" s="1"/>
  <c r="K605" i="28"/>
  <c r="R605" i="28" s="1"/>
  <c r="K606" i="28"/>
  <c r="R606" i="28" s="1"/>
  <c r="K607" i="28"/>
  <c r="R607" i="28" s="1"/>
  <c r="K608" i="28"/>
  <c r="R608" i="28" s="1"/>
  <c r="K609" i="28"/>
  <c r="R609" i="28" s="1"/>
  <c r="K610" i="28"/>
  <c r="R610" i="28" s="1"/>
  <c r="K611" i="28"/>
  <c r="R611" i="28" s="1"/>
  <c r="K612" i="28"/>
  <c r="R612" i="28" s="1"/>
  <c r="K613" i="28"/>
  <c r="R613" i="28" s="1"/>
  <c r="K614" i="28"/>
  <c r="R614" i="28" s="1"/>
  <c r="K615" i="28"/>
  <c r="R615" i="28" s="1"/>
  <c r="K616" i="28"/>
  <c r="R616" i="28" s="1"/>
  <c r="K617" i="28"/>
  <c r="R617" i="28" s="1"/>
  <c r="K618" i="28"/>
  <c r="R618" i="28" s="1"/>
  <c r="K619" i="28"/>
  <c r="R619" i="28" s="1"/>
  <c r="K620" i="28"/>
  <c r="R620" i="28" s="1"/>
  <c r="K621" i="28"/>
  <c r="R621" i="28" s="1"/>
  <c r="K622" i="28"/>
  <c r="R622" i="28" s="1"/>
  <c r="K623" i="28"/>
  <c r="R623" i="28" s="1"/>
  <c r="K624" i="28"/>
  <c r="R624" i="28" s="1"/>
  <c r="K625" i="28"/>
  <c r="R625" i="28" s="1"/>
  <c r="K626" i="28"/>
  <c r="R626" i="28" s="1"/>
  <c r="K627" i="28"/>
  <c r="R627" i="28" s="1"/>
  <c r="K628" i="28"/>
  <c r="R628" i="28" s="1"/>
  <c r="K629" i="28"/>
  <c r="R629" i="28" s="1"/>
  <c r="K630" i="28"/>
  <c r="R630" i="28" s="1"/>
  <c r="K631" i="28"/>
  <c r="R631" i="28" s="1"/>
  <c r="K632" i="28"/>
  <c r="R632" i="28" s="1"/>
  <c r="K633" i="28"/>
  <c r="R633" i="28" s="1"/>
  <c r="K634" i="28"/>
  <c r="R634" i="28" s="1"/>
  <c r="K635" i="28"/>
  <c r="R635" i="28" s="1"/>
  <c r="K636" i="28"/>
  <c r="R636" i="28" s="1"/>
  <c r="K637" i="28"/>
  <c r="R637" i="28" s="1"/>
  <c r="K638" i="28"/>
  <c r="R638" i="28" s="1"/>
  <c r="K639" i="28"/>
  <c r="R639" i="28" s="1"/>
  <c r="K640" i="28"/>
  <c r="R640" i="28" s="1"/>
  <c r="K641" i="28"/>
  <c r="R641" i="28" s="1"/>
  <c r="K642" i="28"/>
  <c r="R642" i="28" s="1"/>
  <c r="K643" i="28"/>
  <c r="R643" i="28" s="1"/>
  <c r="K644" i="28"/>
  <c r="R644" i="28" s="1"/>
  <c r="K645" i="28"/>
  <c r="R645" i="28" s="1"/>
  <c r="K646" i="28"/>
  <c r="R646" i="28" s="1"/>
  <c r="K647" i="28"/>
  <c r="R647" i="28" s="1"/>
  <c r="K648" i="28"/>
  <c r="R648" i="28" s="1"/>
  <c r="K649" i="28"/>
  <c r="R649" i="28" s="1"/>
  <c r="K650" i="28"/>
  <c r="R650" i="28" s="1"/>
  <c r="K651" i="28"/>
  <c r="R651" i="28" s="1"/>
  <c r="K652" i="28"/>
  <c r="R652" i="28" s="1"/>
  <c r="K653" i="28"/>
  <c r="R653" i="28" s="1"/>
  <c r="K654" i="28"/>
  <c r="R654" i="28" s="1"/>
  <c r="K655" i="28"/>
  <c r="R655" i="28" s="1"/>
  <c r="K656" i="28"/>
  <c r="R656" i="28" s="1"/>
  <c r="K657" i="28"/>
  <c r="R657" i="28" s="1"/>
  <c r="K658" i="28"/>
  <c r="R658" i="28" s="1"/>
  <c r="K659" i="28"/>
  <c r="R659" i="28" s="1"/>
  <c r="K660" i="28"/>
  <c r="R660" i="28" s="1"/>
  <c r="K661" i="28"/>
  <c r="R661" i="28" s="1"/>
  <c r="K662" i="28"/>
  <c r="R662" i="28" s="1"/>
  <c r="K663" i="28"/>
  <c r="R663" i="28" s="1"/>
  <c r="K664" i="28"/>
  <c r="R664" i="28" s="1"/>
  <c r="K665" i="28"/>
  <c r="R665" i="28" s="1"/>
  <c r="K666" i="28"/>
  <c r="R666" i="28" s="1"/>
  <c r="K667" i="28"/>
  <c r="R667" i="28" s="1"/>
  <c r="K668" i="28"/>
  <c r="R668" i="28" s="1"/>
  <c r="K669" i="28"/>
  <c r="R669" i="28" s="1"/>
  <c r="K670" i="28"/>
  <c r="R670" i="28" s="1"/>
  <c r="K671" i="28"/>
  <c r="R671" i="28" s="1"/>
  <c r="K672" i="28"/>
  <c r="R672" i="28" s="1"/>
  <c r="K673" i="28"/>
  <c r="R673" i="28" s="1"/>
  <c r="K674" i="28"/>
  <c r="R674" i="28" s="1"/>
  <c r="K675" i="28"/>
  <c r="R675" i="28" s="1"/>
  <c r="K676" i="28"/>
  <c r="R676" i="28" s="1"/>
  <c r="K677" i="28"/>
  <c r="R677" i="28" s="1"/>
  <c r="K678" i="28"/>
  <c r="R678" i="28" s="1"/>
  <c r="K679" i="28"/>
  <c r="R679" i="28" s="1"/>
  <c r="K680" i="28"/>
  <c r="R680" i="28" s="1"/>
  <c r="K681" i="28"/>
  <c r="R681" i="28" s="1"/>
  <c r="K682" i="28"/>
  <c r="R682" i="28" s="1"/>
  <c r="K683" i="28"/>
  <c r="R683" i="28" s="1"/>
  <c r="K684" i="28"/>
  <c r="R684" i="28" s="1"/>
  <c r="K685" i="28"/>
  <c r="R685" i="28" s="1"/>
  <c r="K686" i="28"/>
  <c r="R686" i="28" s="1"/>
  <c r="K687" i="28"/>
  <c r="R687" i="28" s="1"/>
  <c r="K688" i="28"/>
  <c r="R688" i="28" s="1"/>
  <c r="K689" i="28"/>
  <c r="R689" i="28" s="1"/>
  <c r="K690" i="28"/>
  <c r="R690" i="28" s="1"/>
  <c r="K691" i="28"/>
  <c r="R691" i="28" s="1"/>
  <c r="K692" i="28"/>
  <c r="R692" i="28" s="1"/>
  <c r="K693" i="28"/>
  <c r="R693" i="28" s="1"/>
  <c r="K694" i="28"/>
  <c r="R694" i="28" s="1"/>
  <c r="K695" i="28"/>
  <c r="R695" i="28" s="1"/>
  <c r="K696" i="28"/>
  <c r="R696" i="28" s="1"/>
  <c r="K697" i="28"/>
  <c r="R697" i="28" s="1"/>
  <c r="K698" i="28"/>
  <c r="R698" i="28" s="1"/>
  <c r="K699" i="28"/>
  <c r="R699" i="28" s="1"/>
  <c r="K700" i="28"/>
  <c r="R700" i="28" s="1"/>
  <c r="K701" i="28"/>
  <c r="R701" i="28" s="1"/>
  <c r="K702" i="28"/>
  <c r="R702" i="28" s="1"/>
  <c r="K703" i="28"/>
  <c r="R703" i="28" s="1"/>
  <c r="K704" i="28"/>
  <c r="R704" i="28" s="1"/>
  <c r="K705" i="28"/>
  <c r="R705" i="28" s="1"/>
  <c r="K706" i="28"/>
  <c r="R706" i="28" s="1"/>
  <c r="K707" i="28"/>
  <c r="R707" i="28" s="1"/>
  <c r="K708" i="28"/>
  <c r="R708" i="28" s="1"/>
  <c r="K709" i="28"/>
  <c r="R709" i="28" s="1"/>
  <c r="K710" i="28"/>
  <c r="R710" i="28" s="1"/>
  <c r="K711" i="28"/>
  <c r="R711" i="28" s="1"/>
  <c r="K712" i="28"/>
  <c r="R712" i="28" s="1"/>
  <c r="K713" i="28"/>
  <c r="R713" i="28" s="1"/>
  <c r="K714" i="28"/>
  <c r="R714" i="28" s="1"/>
  <c r="K715" i="28"/>
  <c r="R715" i="28" s="1"/>
  <c r="K716" i="28"/>
  <c r="R716" i="28" s="1"/>
  <c r="K717" i="28"/>
  <c r="R717" i="28" s="1"/>
  <c r="K718" i="28"/>
  <c r="R718" i="28" s="1"/>
  <c r="K719" i="28"/>
  <c r="R719" i="28" s="1"/>
  <c r="K720" i="28"/>
  <c r="R720" i="28" s="1"/>
  <c r="K721" i="28"/>
  <c r="R721" i="28" s="1"/>
  <c r="K722" i="28"/>
  <c r="R722" i="28" s="1"/>
  <c r="K723" i="28"/>
  <c r="R723" i="28" s="1"/>
  <c r="K724" i="28"/>
  <c r="R724" i="28" s="1"/>
  <c r="K725" i="28"/>
  <c r="R725" i="28" s="1"/>
  <c r="K726" i="28"/>
  <c r="R726" i="28" s="1"/>
  <c r="K727" i="28"/>
  <c r="R727" i="28" s="1"/>
  <c r="K728" i="28"/>
  <c r="R728" i="28" s="1"/>
  <c r="K729" i="28"/>
  <c r="R729" i="28" s="1"/>
  <c r="K730" i="28"/>
  <c r="R730" i="28" s="1"/>
  <c r="K731" i="28"/>
  <c r="R731" i="28" s="1"/>
  <c r="K732" i="28"/>
  <c r="R732" i="28" s="1"/>
  <c r="K733" i="28"/>
  <c r="R733" i="28" s="1"/>
  <c r="K734" i="28"/>
  <c r="R734" i="28" s="1"/>
  <c r="K735" i="28"/>
  <c r="R735" i="28" s="1"/>
  <c r="K736" i="28"/>
  <c r="R736" i="28" s="1"/>
  <c r="K737" i="28"/>
  <c r="R737" i="28" s="1"/>
  <c r="K738" i="28"/>
  <c r="R738" i="28" s="1"/>
  <c r="K739" i="28"/>
  <c r="R739" i="28" s="1"/>
  <c r="K740" i="28"/>
  <c r="R740" i="28" s="1"/>
  <c r="K741" i="28"/>
  <c r="R741" i="28" s="1"/>
  <c r="K742" i="28"/>
  <c r="R742" i="28" s="1"/>
  <c r="K743" i="28"/>
  <c r="R743" i="28" s="1"/>
  <c r="K744" i="28"/>
  <c r="R744" i="28" s="1"/>
  <c r="K745" i="28"/>
  <c r="R745" i="28" s="1"/>
  <c r="K746" i="28"/>
  <c r="R746" i="28" s="1"/>
  <c r="K747" i="28"/>
  <c r="R747" i="28" s="1"/>
  <c r="K748" i="28"/>
  <c r="R748" i="28" s="1"/>
  <c r="K749" i="28"/>
  <c r="R749" i="28" s="1"/>
  <c r="K750" i="28"/>
  <c r="R750" i="28" s="1"/>
  <c r="K751" i="28"/>
  <c r="R751" i="28" s="1"/>
  <c r="K752" i="28"/>
  <c r="R752" i="28" s="1"/>
  <c r="K753" i="28"/>
  <c r="R753" i="28" s="1"/>
  <c r="K754" i="28"/>
  <c r="R754" i="28" s="1"/>
  <c r="K755" i="28"/>
  <c r="R755" i="28" s="1"/>
  <c r="K756" i="28"/>
  <c r="R756" i="28" s="1"/>
  <c r="K757" i="28"/>
  <c r="R757" i="28" s="1"/>
  <c r="K758" i="28"/>
  <c r="R758" i="28" s="1"/>
  <c r="K759" i="28"/>
  <c r="R759" i="28" s="1"/>
  <c r="K760" i="28"/>
  <c r="R760" i="28" s="1"/>
  <c r="K761" i="28"/>
  <c r="R761" i="28" s="1"/>
  <c r="K762" i="28"/>
  <c r="R762" i="28" s="1"/>
  <c r="K763" i="28"/>
  <c r="R763" i="28" s="1"/>
  <c r="K764" i="28"/>
  <c r="R764" i="28" s="1"/>
  <c r="K765" i="28"/>
  <c r="R765" i="28" s="1"/>
  <c r="K766" i="28"/>
  <c r="R766" i="28" s="1"/>
  <c r="K767" i="28"/>
  <c r="R767" i="28" s="1"/>
  <c r="K768" i="28"/>
  <c r="R768" i="28" s="1"/>
  <c r="K769" i="28"/>
  <c r="R769" i="28" s="1"/>
  <c r="K770" i="28"/>
  <c r="R770" i="28" s="1"/>
  <c r="K771" i="28"/>
  <c r="R771" i="28" s="1"/>
  <c r="K772" i="28"/>
  <c r="R772" i="28" s="1"/>
  <c r="K773" i="28"/>
  <c r="R773" i="28" s="1"/>
  <c r="K774" i="28"/>
  <c r="R774" i="28" s="1"/>
  <c r="K775" i="28"/>
  <c r="R775" i="28" s="1"/>
  <c r="K776" i="28"/>
  <c r="R776" i="28" s="1"/>
  <c r="K777" i="28"/>
  <c r="R777" i="28" s="1"/>
  <c r="K778" i="28"/>
  <c r="R778" i="28" s="1"/>
  <c r="K779" i="28"/>
  <c r="R779" i="28" s="1"/>
  <c r="K780" i="28"/>
  <c r="R780" i="28" s="1"/>
  <c r="K781" i="28"/>
  <c r="R781" i="28" s="1"/>
  <c r="K782" i="28"/>
  <c r="R782" i="28" s="1"/>
  <c r="K783" i="28"/>
  <c r="R783" i="28" s="1"/>
  <c r="K784" i="28"/>
  <c r="R784" i="28" s="1"/>
  <c r="K785" i="28"/>
  <c r="R785" i="28" s="1"/>
  <c r="K786" i="28"/>
  <c r="R786" i="28" s="1"/>
  <c r="K787" i="28"/>
  <c r="R787" i="28" s="1"/>
  <c r="K788" i="28"/>
  <c r="R788" i="28" s="1"/>
  <c r="K789" i="28"/>
  <c r="R789" i="28" s="1"/>
  <c r="K790" i="28"/>
  <c r="R790" i="28" s="1"/>
  <c r="K791" i="28"/>
  <c r="R791" i="28" s="1"/>
  <c r="K792" i="28"/>
  <c r="R792" i="28" s="1"/>
  <c r="K793" i="28"/>
  <c r="R793" i="28" s="1"/>
  <c r="K794" i="28"/>
  <c r="R794" i="28" s="1"/>
  <c r="K795" i="28"/>
  <c r="R795" i="28" s="1"/>
  <c r="K796" i="28"/>
  <c r="R796" i="28" s="1"/>
  <c r="K797" i="28"/>
  <c r="R797" i="28" s="1"/>
  <c r="K798" i="28"/>
  <c r="R798" i="28" s="1"/>
  <c r="K799" i="28"/>
  <c r="R799" i="28" s="1"/>
  <c r="K800" i="28"/>
  <c r="R800" i="28" s="1"/>
  <c r="K801" i="28"/>
  <c r="R801" i="28" s="1"/>
  <c r="K802" i="28"/>
  <c r="R802" i="28" s="1"/>
  <c r="K803" i="28"/>
  <c r="R803" i="28" s="1"/>
  <c r="K804" i="28"/>
  <c r="R804" i="28" s="1"/>
  <c r="K805" i="28"/>
  <c r="R805" i="28" s="1"/>
  <c r="K806" i="28"/>
  <c r="R806" i="28" s="1"/>
  <c r="K807" i="28"/>
  <c r="R807" i="28" s="1"/>
  <c r="K808" i="28"/>
  <c r="R808" i="28" s="1"/>
  <c r="K809" i="28"/>
  <c r="R809" i="28" s="1"/>
  <c r="K810" i="28"/>
  <c r="R810" i="28" s="1"/>
  <c r="K811" i="28"/>
  <c r="R811" i="28" s="1"/>
  <c r="K812" i="28"/>
  <c r="R812" i="28" s="1"/>
  <c r="K813" i="28"/>
  <c r="R813" i="28" s="1"/>
  <c r="K814" i="28"/>
  <c r="R814" i="28" s="1"/>
  <c r="K815" i="28"/>
  <c r="R815" i="28" s="1"/>
  <c r="K816" i="28"/>
  <c r="R816" i="28" s="1"/>
  <c r="K817" i="28"/>
  <c r="R817" i="28" s="1"/>
  <c r="K818" i="28"/>
  <c r="R818" i="28" s="1"/>
  <c r="K819" i="28"/>
  <c r="R819" i="28" s="1"/>
  <c r="K820" i="28"/>
  <c r="R820" i="28" s="1"/>
  <c r="K821" i="28"/>
  <c r="R821" i="28" s="1"/>
  <c r="K822" i="28"/>
  <c r="R822" i="28" s="1"/>
  <c r="K823" i="28"/>
  <c r="R823" i="28" s="1"/>
  <c r="K824" i="28"/>
  <c r="R824" i="28" s="1"/>
  <c r="K825" i="28"/>
  <c r="R825" i="28" s="1"/>
  <c r="K826" i="28"/>
  <c r="R826" i="28" s="1"/>
  <c r="K827" i="28"/>
  <c r="R827" i="28" s="1"/>
  <c r="K828" i="28"/>
  <c r="R828" i="28" s="1"/>
  <c r="K829" i="28"/>
  <c r="R829" i="28" s="1"/>
  <c r="K830" i="28"/>
  <c r="R830" i="28" s="1"/>
  <c r="K831" i="28"/>
  <c r="R831" i="28" s="1"/>
  <c r="K832" i="28"/>
  <c r="R832" i="28" s="1"/>
  <c r="K833" i="28"/>
  <c r="R833" i="28" s="1"/>
  <c r="K834" i="28"/>
  <c r="R834" i="28" s="1"/>
  <c r="K835" i="28"/>
  <c r="R835" i="28" s="1"/>
  <c r="K836" i="28"/>
  <c r="R836" i="28" s="1"/>
  <c r="K837" i="28"/>
  <c r="R837" i="28" s="1"/>
  <c r="K838" i="28"/>
  <c r="R838" i="28" s="1"/>
  <c r="K839" i="28"/>
  <c r="R839" i="28" s="1"/>
  <c r="K840" i="28"/>
  <c r="R840" i="28" s="1"/>
  <c r="K841" i="28"/>
  <c r="R841" i="28" s="1"/>
  <c r="K842" i="28"/>
  <c r="R842" i="28" s="1"/>
  <c r="K843" i="28"/>
  <c r="R843" i="28" s="1"/>
  <c r="K844" i="28"/>
  <c r="R844" i="28" s="1"/>
  <c r="K845" i="28"/>
  <c r="R845" i="28" s="1"/>
  <c r="K846" i="28"/>
  <c r="R846" i="28" s="1"/>
  <c r="K847" i="28"/>
  <c r="R847" i="28" s="1"/>
  <c r="K848" i="28"/>
  <c r="R848" i="28" s="1"/>
  <c r="K849" i="28"/>
  <c r="R849" i="28" s="1"/>
  <c r="K850" i="28"/>
  <c r="R850" i="28" s="1"/>
  <c r="K851" i="28"/>
  <c r="R851" i="28" s="1"/>
  <c r="K852" i="28"/>
  <c r="R852" i="28" s="1"/>
  <c r="K853" i="28"/>
  <c r="R853" i="28" s="1"/>
  <c r="K854" i="28"/>
  <c r="R854" i="28" s="1"/>
  <c r="K855" i="28"/>
  <c r="R855" i="28" s="1"/>
  <c r="K856" i="28"/>
  <c r="R856" i="28" s="1"/>
  <c r="K857" i="28"/>
  <c r="R857" i="28" s="1"/>
  <c r="K858" i="28"/>
  <c r="R858" i="28" s="1"/>
  <c r="K859" i="28"/>
  <c r="R859" i="28" s="1"/>
  <c r="K860" i="28"/>
  <c r="R860" i="28" s="1"/>
  <c r="K861" i="28"/>
  <c r="R861" i="28" s="1"/>
  <c r="K862" i="28"/>
  <c r="R862" i="28" s="1"/>
  <c r="K863" i="28"/>
  <c r="R863" i="28" s="1"/>
  <c r="K864" i="28"/>
  <c r="R864" i="28" s="1"/>
  <c r="K865" i="28"/>
  <c r="R865" i="28" s="1"/>
  <c r="K866" i="28"/>
  <c r="R866" i="28" s="1"/>
  <c r="K867" i="28"/>
  <c r="R867" i="28" s="1"/>
  <c r="K868" i="28"/>
  <c r="R868" i="28" s="1"/>
  <c r="K869" i="28"/>
  <c r="R869" i="28" s="1"/>
  <c r="K870" i="28"/>
  <c r="R870" i="28" s="1"/>
  <c r="K871" i="28"/>
  <c r="R871" i="28" s="1"/>
  <c r="K872" i="28"/>
  <c r="R872" i="28" s="1"/>
  <c r="K873" i="28"/>
  <c r="R873" i="28" s="1"/>
  <c r="K874" i="28"/>
  <c r="R874" i="28" s="1"/>
  <c r="K875" i="28"/>
  <c r="R875" i="28" s="1"/>
  <c r="K876" i="28"/>
  <c r="R876" i="28" s="1"/>
  <c r="K877" i="28"/>
  <c r="R877" i="28" s="1"/>
  <c r="K878" i="28"/>
  <c r="R878" i="28" s="1"/>
  <c r="K879" i="28"/>
  <c r="R879" i="28" s="1"/>
  <c r="K880" i="28"/>
  <c r="R880" i="28" s="1"/>
  <c r="K881" i="28"/>
  <c r="R881" i="28" s="1"/>
  <c r="K882" i="28"/>
  <c r="R882" i="28" s="1"/>
  <c r="K883" i="28"/>
  <c r="R883" i="28" s="1"/>
  <c r="K884" i="28"/>
  <c r="R884" i="28" s="1"/>
  <c r="K885" i="28"/>
  <c r="R885" i="28" s="1"/>
  <c r="K886" i="28"/>
  <c r="R886" i="28" s="1"/>
  <c r="K887" i="28"/>
  <c r="R887" i="28" s="1"/>
  <c r="K888" i="28"/>
  <c r="R888" i="28" s="1"/>
  <c r="K889" i="28"/>
  <c r="R889" i="28" s="1"/>
  <c r="K890" i="28"/>
  <c r="R890" i="28" s="1"/>
  <c r="K891" i="28"/>
  <c r="R891" i="28" s="1"/>
  <c r="K892" i="28"/>
  <c r="R892" i="28" s="1"/>
  <c r="K893" i="28"/>
  <c r="R893" i="28" s="1"/>
  <c r="K894" i="28"/>
  <c r="R894" i="28" s="1"/>
  <c r="K895" i="28"/>
  <c r="R895" i="28" s="1"/>
  <c r="K896" i="28"/>
  <c r="R896" i="28" s="1"/>
  <c r="K897" i="28"/>
  <c r="R897" i="28" s="1"/>
  <c r="K898" i="28"/>
  <c r="R898" i="28" s="1"/>
  <c r="K899" i="28"/>
  <c r="R899" i="28" s="1"/>
  <c r="K900" i="28"/>
  <c r="R900" i="28" s="1"/>
  <c r="K901" i="28"/>
  <c r="R901" i="28" s="1"/>
  <c r="K902" i="28"/>
  <c r="R902" i="28" s="1"/>
  <c r="K903" i="28"/>
  <c r="R903" i="28" s="1"/>
  <c r="K904" i="28"/>
  <c r="R904" i="28" s="1"/>
  <c r="K905" i="28"/>
  <c r="R905" i="28" s="1"/>
  <c r="K906" i="28"/>
  <c r="R906" i="28" s="1"/>
  <c r="K907" i="28"/>
  <c r="R907" i="28" s="1"/>
  <c r="K908" i="28"/>
  <c r="R908" i="28" s="1"/>
  <c r="K909" i="28"/>
  <c r="R909" i="28" s="1"/>
  <c r="K910" i="28"/>
  <c r="R910" i="28" s="1"/>
  <c r="K911" i="28"/>
  <c r="R911" i="28" s="1"/>
  <c r="K912" i="28"/>
  <c r="R912" i="28" s="1"/>
  <c r="K913" i="28"/>
  <c r="R913" i="28" s="1"/>
  <c r="K914" i="28"/>
  <c r="R914" i="28" s="1"/>
  <c r="K915" i="28"/>
  <c r="R915" i="28" s="1"/>
  <c r="K916" i="28"/>
  <c r="R916" i="28" s="1"/>
  <c r="K917" i="28"/>
  <c r="R917" i="28" s="1"/>
  <c r="K918" i="28"/>
  <c r="R918" i="28" s="1"/>
  <c r="K919" i="28"/>
  <c r="R919" i="28" s="1"/>
  <c r="K920" i="28"/>
  <c r="R920" i="28" s="1"/>
  <c r="K921" i="28"/>
  <c r="R921" i="28" s="1"/>
  <c r="K922" i="28"/>
  <c r="R922" i="28" s="1"/>
  <c r="K923" i="28"/>
  <c r="R923" i="28" s="1"/>
  <c r="K924" i="28"/>
  <c r="R924" i="28" s="1"/>
  <c r="K925" i="28"/>
  <c r="R925" i="28" s="1"/>
  <c r="K926" i="28"/>
  <c r="R926" i="28" s="1"/>
  <c r="K927" i="28"/>
  <c r="R927" i="28" s="1"/>
  <c r="K928" i="28"/>
  <c r="R928" i="28" s="1"/>
  <c r="K929" i="28"/>
  <c r="R929" i="28" s="1"/>
  <c r="K930" i="28"/>
  <c r="R930" i="28" s="1"/>
  <c r="K931" i="28"/>
  <c r="R931" i="28" s="1"/>
  <c r="K932" i="28"/>
  <c r="R932" i="28" s="1"/>
  <c r="K933" i="28"/>
  <c r="R933" i="28" s="1"/>
  <c r="K934" i="28"/>
  <c r="R934" i="28" s="1"/>
  <c r="K935" i="28"/>
  <c r="R935" i="28" s="1"/>
  <c r="K936" i="28"/>
  <c r="R936" i="28" s="1"/>
  <c r="K937" i="28"/>
  <c r="R937" i="28" s="1"/>
  <c r="K938" i="28"/>
  <c r="R938" i="28" s="1"/>
  <c r="K939" i="28"/>
  <c r="R939" i="28" s="1"/>
  <c r="K940" i="28"/>
  <c r="R940" i="28" s="1"/>
  <c r="K941" i="28"/>
  <c r="R941" i="28" s="1"/>
  <c r="K942" i="28"/>
  <c r="R942" i="28" s="1"/>
  <c r="K943" i="28"/>
  <c r="R943" i="28" s="1"/>
  <c r="K944" i="28"/>
  <c r="R944" i="28" s="1"/>
  <c r="K945" i="28"/>
  <c r="R945" i="28" s="1"/>
  <c r="K946" i="28"/>
  <c r="R946" i="28" s="1"/>
  <c r="K947" i="28"/>
  <c r="R947" i="28" s="1"/>
  <c r="K948" i="28"/>
  <c r="R948" i="28" s="1"/>
  <c r="K949" i="28"/>
  <c r="R949" i="28" s="1"/>
  <c r="K950" i="28"/>
  <c r="R950" i="28" s="1"/>
  <c r="K951" i="28"/>
  <c r="R951" i="28" s="1"/>
  <c r="K952" i="28"/>
  <c r="R952" i="28" s="1"/>
  <c r="K953" i="28"/>
  <c r="R953" i="28" s="1"/>
  <c r="K954" i="28"/>
  <c r="R954" i="28" s="1"/>
  <c r="K955" i="28"/>
  <c r="R955" i="28" s="1"/>
  <c r="K956" i="28"/>
  <c r="R956" i="28" s="1"/>
  <c r="K957" i="28"/>
  <c r="R957" i="28" s="1"/>
  <c r="K958" i="28"/>
  <c r="R958" i="28" s="1"/>
  <c r="K959" i="28"/>
  <c r="R959" i="28" s="1"/>
  <c r="K960" i="28"/>
  <c r="R960" i="28" s="1"/>
  <c r="K961" i="28"/>
  <c r="R961" i="28" s="1"/>
  <c r="K962" i="28"/>
  <c r="R962" i="28" s="1"/>
  <c r="K963" i="28"/>
  <c r="R963" i="28" s="1"/>
  <c r="K964" i="28"/>
  <c r="R964" i="28" s="1"/>
  <c r="K965" i="28"/>
  <c r="R965" i="28" s="1"/>
  <c r="K966" i="28"/>
  <c r="R966" i="28" s="1"/>
  <c r="K967" i="28"/>
  <c r="R967" i="28" s="1"/>
  <c r="K968" i="28"/>
  <c r="R968" i="28" s="1"/>
  <c r="K969" i="28"/>
  <c r="R969" i="28" s="1"/>
  <c r="K970" i="28"/>
  <c r="R970" i="28" s="1"/>
  <c r="K971" i="28"/>
  <c r="R971" i="28" s="1"/>
  <c r="K972" i="28"/>
  <c r="R972" i="28" s="1"/>
  <c r="K973" i="28"/>
  <c r="R973" i="28" s="1"/>
  <c r="K974" i="28"/>
  <c r="R974" i="28" s="1"/>
  <c r="K975" i="28"/>
  <c r="R975" i="28" s="1"/>
  <c r="K976" i="28"/>
  <c r="R976" i="28" s="1"/>
  <c r="K977" i="28"/>
  <c r="R977" i="28" s="1"/>
  <c r="K978" i="28"/>
  <c r="R978" i="28" s="1"/>
  <c r="K979" i="28"/>
  <c r="R979" i="28" s="1"/>
  <c r="K980" i="28"/>
  <c r="R980" i="28" s="1"/>
  <c r="K981" i="28"/>
  <c r="R981" i="28" s="1"/>
  <c r="K982" i="28"/>
  <c r="R982" i="28" s="1"/>
  <c r="K983" i="28"/>
  <c r="R983" i="28" s="1"/>
  <c r="K984" i="28"/>
  <c r="R984" i="28" s="1"/>
  <c r="K985" i="28"/>
  <c r="R985" i="28" s="1"/>
  <c r="K986" i="28"/>
  <c r="R986" i="28" s="1"/>
  <c r="K987" i="28"/>
  <c r="R987" i="28" s="1"/>
  <c r="K988" i="28"/>
  <c r="R988" i="28" s="1"/>
  <c r="K4" i="28"/>
  <c r="R4" i="28" s="1"/>
  <c r="L18" i="28"/>
  <c r="N18" i="28" s="1"/>
  <c r="L19" i="28"/>
  <c r="N19" i="28" s="1"/>
  <c r="L20" i="28"/>
  <c r="N20" i="28" s="1"/>
  <c r="L21" i="28"/>
  <c r="N21" i="28" s="1"/>
  <c r="L22" i="28"/>
  <c r="N22" i="28" s="1"/>
  <c r="L23" i="28"/>
  <c r="N23" i="28" s="1"/>
  <c r="L24" i="28"/>
  <c r="N24" i="28" s="1"/>
  <c r="L25" i="28"/>
  <c r="N25" i="28" s="1"/>
  <c r="L26" i="28"/>
  <c r="N26" i="28" s="1"/>
  <c r="L27" i="28"/>
  <c r="N27" i="28" s="1"/>
  <c r="L28" i="28"/>
  <c r="N28" i="28" s="1"/>
  <c r="L29" i="28"/>
  <c r="N29" i="28" s="1"/>
  <c r="L30" i="28"/>
  <c r="N30" i="28" s="1"/>
  <c r="L31" i="28"/>
  <c r="N31" i="28" s="1"/>
  <c r="L32" i="28"/>
  <c r="N32" i="28" s="1"/>
  <c r="L33" i="28"/>
  <c r="N33" i="28" s="1"/>
  <c r="L34" i="28"/>
  <c r="N34" i="28" s="1"/>
  <c r="L35" i="28"/>
  <c r="N35" i="28" s="1"/>
  <c r="L36" i="28"/>
  <c r="N36" i="28" s="1"/>
  <c r="L37" i="28"/>
  <c r="N37" i="28" s="1"/>
  <c r="L38" i="28"/>
  <c r="N38" i="28" s="1"/>
  <c r="L39" i="28"/>
  <c r="N39" i="28" s="1"/>
  <c r="L40" i="28"/>
  <c r="N40" i="28" s="1"/>
  <c r="L41" i="28"/>
  <c r="N41" i="28" s="1"/>
  <c r="L42" i="28"/>
  <c r="N42" i="28" s="1"/>
  <c r="L43" i="28"/>
  <c r="N43" i="28" s="1"/>
  <c r="L44" i="28"/>
  <c r="N44" i="28" s="1"/>
  <c r="J19" i="29" s="1"/>
  <c r="L45" i="28"/>
  <c r="N45" i="28" s="1"/>
  <c r="L46" i="28"/>
  <c r="N46" i="28" s="1"/>
  <c r="L47" i="28"/>
  <c r="N47" i="28" s="1"/>
  <c r="L48" i="28"/>
  <c r="N48" i="28" s="1"/>
  <c r="L49" i="28"/>
  <c r="N49" i="28" s="1"/>
  <c r="L50" i="28"/>
  <c r="N50" i="28" s="1"/>
  <c r="L51" i="28"/>
  <c r="N51" i="28" s="1"/>
  <c r="L52" i="28"/>
  <c r="N52" i="28" s="1"/>
  <c r="L53" i="28"/>
  <c r="N53" i="28" s="1"/>
  <c r="L54" i="28"/>
  <c r="N54" i="28" s="1"/>
  <c r="L55" i="28"/>
  <c r="N55" i="28" s="1"/>
  <c r="L56" i="28"/>
  <c r="N56" i="28" s="1"/>
  <c r="L57" i="28"/>
  <c r="N57" i="28" s="1"/>
  <c r="L58" i="28"/>
  <c r="N58" i="28" s="1"/>
  <c r="L59" i="28"/>
  <c r="N59" i="28" s="1"/>
  <c r="L60" i="28"/>
  <c r="N60" i="28" s="1"/>
  <c r="L61" i="28"/>
  <c r="N61" i="28" s="1"/>
  <c r="L62" i="28"/>
  <c r="N62" i="28" s="1"/>
  <c r="L63" i="28"/>
  <c r="N63" i="28" s="1"/>
  <c r="L64" i="28"/>
  <c r="N64" i="28" s="1"/>
  <c r="L65" i="28"/>
  <c r="N65" i="28" s="1"/>
  <c r="L66" i="28"/>
  <c r="N66" i="28" s="1"/>
  <c r="L67" i="28"/>
  <c r="N67" i="28" s="1"/>
  <c r="L68" i="28"/>
  <c r="N68" i="28" s="1"/>
  <c r="L69" i="28"/>
  <c r="N69" i="28" s="1"/>
  <c r="L70" i="28"/>
  <c r="N70" i="28" s="1"/>
  <c r="L71" i="28"/>
  <c r="N71" i="28" s="1"/>
  <c r="L72" i="28"/>
  <c r="N72" i="28" s="1"/>
  <c r="L73" i="28"/>
  <c r="N73" i="28" s="1"/>
  <c r="L74" i="28"/>
  <c r="N74" i="28" s="1"/>
  <c r="L75" i="28"/>
  <c r="N75" i="28" s="1"/>
  <c r="L76" i="28"/>
  <c r="N76" i="28" s="1"/>
  <c r="L77" i="28"/>
  <c r="N77" i="28" s="1"/>
  <c r="L78" i="28"/>
  <c r="N78" i="28" s="1"/>
  <c r="L79" i="28"/>
  <c r="N79" i="28" s="1"/>
  <c r="L80" i="28"/>
  <c r="N80" i="28" s="1"/>
  <c r="L81" i="28"/>
  <c r="N81" i="28" s="1"/>
  <c r="L82" i="28"/>
  <c r="N82" i="28" s="1"/>
  <c r="L83" i="28"/>
  <c r="N83" i="28" s="1"/>
  <c r="L84" i="28"/>
  <c r="N84" i="28" s="1"/>
  <c r="L85" i="28"/>
  <c r="N85" i="28" s="1"/>
  <c r="L86" i="28"/>
  <c r="N86" i="28" s="1"/>
  <c r="L87" i="28"/>
  <c r="N87" i="28" s="1"/>
  <c r="L88" i="28"/>
  <c r="N88" i="28" s="1"/>
  <c r="J23" i="29" s="1"/>
  <c r="L89" i="28"/>
  <c r="N89" i="28" s="1"/>
  <c r="J24" i="29" s="1"/>
  <c r="L90" i="28"/>
  <c r="N90" i="28" s="1"/>
  <c r="J25" i="29" s="1"/>
  <c r="L91" i="28"/>
  <c r="N91" i="28" s="1"/>
  <c r="J26" i="29" s="1"/>
  <c r="L92" i="28"/>
  <c r="N92" i="28" s="1"/>
  <c r="L93" i="28"/>
  <c r="N93" i="28" s="1"/>
  <c r="L94" i="28"/>
  <c r="N94" i="28" s="1"/>
  <c r="J27" i="29" s="1"/>
  <c r="L95" i="28"/>
  <c r="N95" i="28" s="1"/>
  <c r="L96" i="28"/>
  <c r="N96" i="28" s="1"/>
  <c r="L97" i="28"/>
  <c r="N97" i="28" s="1"/>
  <c r="J28" i="29" s="1"/>
  <c r="L98" i="28"/>
  <c r="N98" i="28" s="1"/>
  <c r="L99" i="28"/>
  <c r="N99" i="28" s="1"/>
  <c r="L100" i="28"/>
  <c r="N100" i="28" s="1"/>
  <c r="L101" i="28"/>
  <c r="N101" i="28" s="1"/>
  <c r="L102" i="28"/>
  <c r="N102" i="28" s="1"/>
  <c r="L103" i="28"/>
  <c r="N103" i="28" s="1"/>
  <c r="L104" i="28"/>
  <c r="N104" i="28" s="1"/>
  <c r="L105" i="28"/>
  <c r="N105" i="28" s="1"/>
  <c r="L106" i="28"/>
  <c r="N106" i="28" s="1"/>
  <c r="L107" i="28"/>
  <c r="N107" i="28" s="1"/>
  <c r="L108" i="28"/>
  <c r="N108" i="28" s="1"/>
  <c r="L109" i="28"/>
  <c r="N109" i="28" s="1"/>
  <c r="L110" i="28"/>
  <c r="N110" i="28" s="1"/>
  <c r="L111" i="28"/>
  <c r="N111" i="28" s="1"/>
  <c r="L112" i="28"/>
  <c r="N112" i="28" s="1"/>
  <c r="L113" i="28"/>
  <c r="N113" i="28" s="1"/>
  <c r="L114" i="28"/>
  <c r="N114" i="28" s="1"/>
  <c r="L115" i="28"/>
  <c r="N115" i="28" s="1"/>
  <c r="L116" i="28"/>
  <c r="N116" i="28" s="1"/>
  <c r="L117" i="28"/>
  <c r="N117" i="28" s="1"/>
  <c r="L118" i="28"/>
  <c r="N118" i="28" s="1"/>
  <c r="L119" i="28"/>
  <c r="N119" i="28" s="1"/>
  <c r="L120" i="28"/>
  <c r="N120" i="28" s="1"/>
  <c r="L121" i="28"/>
  <c r="N121" i="28" s="1"/>
  <c r="L122" i="28"/>
  <c r="N122" i="28" s="1"/>
  <c r="L123" i="28"/>
  <c r="N123" i="28" s="1"/>
  <c r="L124" i="28"/>
  <c r="N124" i="28" s="1"/>
  <c r="L125" i="28"/>
  <c r="N125" i="28" s="1"/>
  <c r="L126" i="28"/>
  <c r="N126" i="28" s="1"/>
  <c r="L127" i="28"/>
  <c r="N127" i="28" s="1"/>
  <c r="L128" i="28"/>
  <c r="N128" i="28" s="1"/>
  <c r="L129" i="28"/>
  <c r="N129" i="28" s="1"/>
  <c r="L130" i="28"/>
  <c r="N130" i="28" s="1"/>
  <c r="L131" i="28"/>
  <c r="N131" i="28" s="1"/>
  <c r="L132" i="28"/>
  <c r="N132" i="28" s="1"/>
  <c r="L133" i="28"/>
  <c r="N133" i="28" s="1"/>
  <c r="L134" i="28"/>
  <c r="N134" i="28" s="1"/>
  <c r="L135" i="28"/>
  <c r="N135" i="28" s="1"/>
  <c r="L136" i="28"/>
  <c r="N136" i="28" s="1"/>
  <c r="L137" i="28"/>
  <c r="N137" i="28" s="1"/>
  <c r="L138" i="28"/>
  <c r="N138" i="28" s="1"/>
  <c r="L139" i="28"/>
  <c r="N139" i="28" s="1"/>
  <c r="L140" i="28"/>
  <c r="N140" i="28" s="1"/>
  <c r="L141" i="28"/>
  <c r="N141" i="28" s="1"/>
  <c r="L142" i="28"/>
  <c r="N142" i="28" s="1"/>
  <c r="L143" i="28"/>
  <c r="N143" i="28" s="1"/>
  <c r="L144" i="28"/>
  <c r="N144" i="28" s="1"/>
  <c r="L145" i="28"/>
  <c r="N145" i="28" s="1"/>
  <c r="L146" i="28"/>
  <c r="N146" i="28" s="1"/>
  <c r="L147" i="28"/>
  <c r="N147" i="28" s="1"/>
  <c r="L148" i="28"/>
  <c r="N148" i="28" s="1"/>
  <c r="L149" i="28"/>
  <c r="N149" i="28" s="1"/>
  <c r="L150" i="28"/>
  <c r="N150" i="28" s="1"/>
  <c r="L151" i="28"/>
  <c r="N151" i="28" s="1"/>
  <c r="L152" i="28"/>
  <c r="N152" i="28" s="1"/>
  <c r="L153" i="28"/>
  <c r="N153" i="28" s="1"/>
  <c r="L154" i="28"/>
  <c r="N154" i="28" s="1"/>
  <c r="L155" i="28"/>
  <c r="N155" i="28" s="1"/>
  <c r="L156" i="28"/>
  <c r="N156" i="28" s="1"/>
  <c r="L157" i="28"/>
  <c r="N157" i="28" s="1"/>
  <c r="L158" i="28"/>
  <c r="N158" i="28" s="1"/>
  <c r="L159" i="28"/>
  <c r="N159" i="28" s="1"/>
  <c r="L160" i="28"/>
  <c r="N160" i="28" s="1"/>
  <c r="L161" i="28"/>
  <c r="N161" i="28" s="1"/>
  <c r="L162" i="28"/>
  <c r="N162" i="28" s="1"/>
  <c r="L163" i="28"/>
  <c r="N163" i="28" s="1"/>
  <c r="L164" i="28"/>
  <c r="N164" i="28" s="1"/>
  <c r="L165" i="28"/>
  <c r="N165" i="28" s="1"/>
  <c r="L166" i="28"/>
  <c r="N166" i="28" s="1"/>
  <c r="L167" i="28"/>
  <c r="N167" i="28" s="1"/>
  <c r="L168" i="28"/>
  <c r="N168" i="28" s="1"/>
  <c r="L169" i="28"/>
  <c r="N169" i="28" s="1"/>
  <c r="L170" i="28"/>
  <c r="N170" i="28" s="1"/>
  <c r="L171" i="28"/>
  <c r="N171" i="28" s="1"/>
  <c r="L172" i="28"/>
  <c r="N172" i="28" s="1"/>
  <c r="L173" i="28"/>
  <c r="N173" i="28" s="1"/>
  <c r="L174" i="28"/>
  <c r="N174" i="28" s="1"/>
  <c r="L175" i="28"/>
  <c r="N175" i="28" s="1"/>
  <c r="L176" i="28"/>
  <c r="N176" i="28" s="1"/>
  <c r="L177" i="28"/>
  <c r="N177" i="28" s="1"/>
  <c r="L178" i="28"/>
  <c r="N178" i="28" s="1"/>
  <c r="L179" i="28"/>
  <c r="N179" i="28" s="1"/>
  <c r="L180" i="28"/>
  <c r="N180" i="28" s="1"/>
  <c r="L181" i="28"/>
  <c r="N181" i="28" s="1"/>
  <c r="L182" i="28"/>
  <c r="N182" i="28" s="1"/>
  <c r="L183" i="28"/>
  <c r="N183" i="28" s="1"/>
  <c r="L184" i="28"/>
  <c r="N184" i="28" s="1"/>
  <c r="L185" i="28"/>
  <c r="N185" i="28" s="1"/>
  <c r="L186" i="28"/>
  <c r="N186" i="28" s="1"/>
  <c r="L187" i="28"/>
  <c r="N187" i="28" s="1"/>
  <c r="L188" i="28"/>
  <c r="N188" i="28" s="1"/>
  <c r="L189" i="28"/>
  <c r="N189" i="28" s="1"/>
  <c r="L190" i="28"/>
  <c r="N190" i="28" s="1"/>
  <c r="L191" i="28"/>
  <c r="N191" i="28" s="1"/>
  <c r="L192" i="28"/>
  <c r="N192" i="28" s="1"/>
  <c r="L193" i="28"/>
  <c r="L194" i="28"/>
  <c r="L195" i="28"/>
  <c r="L196" i="28"/>
  <c r="L197" i="28"/>
  <c r="L198" i="28"/>
  <c r="L199" i="28"/>
  <c r="L200" i="28"/>
  <c r="L201" i="28"/>
  <c r="L202" i="28"/>
  <c r="L203" i="28"/>
  <c r="L204" i="28"/>
  <c r="L205" i="28"/>
  <c r="L206" i="28"/>
  <c r="L207" i="28"/>
  <c r="L208" i="28"/>
  <c r="L209" i="28"/>
  <c r="L210" i="28"/>
  <c r="L211" i="28"/>
  <c r="L212" i="28"/>
  <c r="L213" i="28"/>
  <c r="L214" i="28"/>
  <c r="L215" i="28"/>
  <c r="L216" i="28"/>
  <c r="L217" i="28"/>
  <c r="L218" i="28"/>
  <c r="L219" i="28"/>
  <c r="L220" i="28"/>
  <c r="L221" i="28"/>
  <c r="L222" i="28"/>
  <c r="L223" i="28"/>
  <c r="L224" i="28"/>
  <c r="L225" i="28"/>
  <c r="L226" i="28"/>
  <c r="L227" i="28"/>
  <c r="L228" i="28"/>
  <c r="L229" i="28"/>
  <c r="L230" i="28"/>
  <c r="L231" i="28"/>
  <c r="L232" i="28"/>
  <c r="L233" i="28"/>
  <c r="L234" i="28"/>
  <c r="L235" i="28"/>
  <c r="L236" i="28"/>
  <c r="L237" i="28"/>
  <c r="L238" i="28"/>
  <c r="L239" i="28"/>
  <c r="L240" i="28"/>
  <c r="L241" i="28"/>
  <c r="L242" i="28"/>
  <c r="L243" i="28"/>
  <c r="L244" i="28"/>
  <c r="L245" i="28"/>
  <c r="L246" i="28"/>
  <c r="L247" i="28"/>
  <c r="L248" i="28"/>
  <c r="L249" i="28"/>
  <c r="L250" i="28"/>
  <c r="L251" i="28"/>
  <c r="L252" i="28"/>
  <c r="L253" i="28"/>
  <c r="L254" i="28"/>
  <c r="L255" i="28"/>
  <c r="L256" i="28"/>
  <c r="L257" i="28"/>
  <c r="L258" i="28"/>
  <c r="L259" i="28"/>
  <c r="L260" i="28"/>
  <c r="L261" i="28"/>
  <c r="L262" i="28"/>
  <c r="L263" i="28"/>
  <c r="L264" i="28"/>
  <c r="L265" i="28"/>
  <c r="L266" i="28"/>
  <c r="L267" i="28"/>
  <c r="L268" i="28"/>
  <c r="L269" i="28"/>
  <c r="L270" i="28"/>
  <c r="L271" i="28"/>
  <c r="L272" i="28"/>
  <c r="L273" i="28"/>
  <c r="L274" i="28"/>
  <c r="L275" i="28"/>
  <c r="L276" i="28"/>
  <c r="L277" i="28"/>
  <c r="L278" i="28"/>
  <c r="L279" i="28"/>
  <c r="L280" i="28"/>
  <c r="L281" i="28"/>
  <c r="L282" i="28"/>
  <c r="L283" i="28"/>
  <c r="L284" i="28"/>
  <c r="L285" i="28"/>
  <c r="L286" i="28"/>
  <c r="L287" i="28"/>
  <c r="L288" i="28"/>
  <c r="L289" i="28"/>
  <c r="L290" i="28"/>
  <c r="L291" i="28"/>
  <c r="L292" i="28"/>
  <c r="L293" i="28"/>
  <c r="L294" i="28"/>
  <c r="L295" i="28"/>
  <c r="L296" i="28"/>
  <c r="L297" i="28"/>
  <c r="L298" i="28"/>
  <c r="L299" i="28"/>
  <c r="L300" i="28"/>
  <c r="L301" i="28"/>
  <c r="L302" i="28"/>
  <c r="L303" i="28"/>
  <c r="L304" i="28"/>
  <c r="L305" i="28"/>
  <c r="L306" i="28"/>
  <c r="L307" i="28"/>
  <c r="L308" i="28"/>
  <c r="L309" i="28"/>
  <c r="L310" i="28"/>
  <c r="L311" i="28"/>
  <c r="L312" i="28"/>
  <c r="L313" i="28"/>
  <c r="L314" i="28"/>
  <c r="L315" i="28"/>
  <c r="L316" i="28"/>
  <c r="L317" i="28"/>
  <c r="L318" i="28"/>
  <c r="L319" i="28"/>
  <c r="L320" i="28"/>
  <c r="L321" i="28"/>
  <c r="L322" i="28"/>
  <c r="L323" i="28"/>
  <c r="L324" i="28"/>
  <c r="L325" i="28"/>
  <c r="L326" i="28"/>
  <c r="L327" i="28"/>
  <c r="L328" i="28"/>
  <c r="L329" i="28"/>
  <c r="L330" i="28"/>
  <c r="L331" i="28"/>
  <c r="L332" i="28"/>
  <c r="L333" i="28"/>
  <c r="L334" i="28"/>
  <c r="L335" i="28"/>
  <c r="L336" i="28"/>
  <c r="L337" i="28"/>
  <c r="L338" i="28"/>
  <c r="L339" i="28"/>
  <c r="L340" i="28"/>
  <c r="L341" i="28"/>
  <c r="L342" i="28"/>
  <c r="L343" i="28"/>
  <c r="L344" i="28"/>
  <c r="L345" i="28"/>
  <c r="L346" i="28"/>
  <c r="L347" i="28"/>
  <c r="L348" i="28"/>
  <c r="L349" i="28"/>
  <c r="L350" i="28"/>
  <c r="L351" i="28"/>
  <c r="L352" i="28"/>
  <c r="L353" i="28"/>
  <c r="L354" i="28"/>
  <c r="L355" i="28"/>
  <c r="L356" i="28"/>
  <c r="L357" i="28"/>
  <c r="L358" i="28"/>
  <c r="L359" i="28"/>
  <c r="L360" i="28"/>
  <c r="L361" i="28"/>
  <c r="L362" i="28"/>
  <c r="L363" i="28"/>
  <c r="L364" i="28"/>
  <c r="L365" i="28"/>
  <c r="L366" i="28"/>
  <c r="L367" i="28"/>
  <c r="L368" i="28"/>
  <c r="L369" i="28"/>
  <c r="L370" i="28"/>
  <c r="L371" i="28"/>
  <c r="L372" i="28"/>
  <c r="L373" i="28"/>
  <c r="L374" i="28"/>
  <c r="L375" i="28"/>
  <c r="L376" i="28"/>
  <c r="L377" i="28"/>
  <c r="L378" i="28"/>
  <c r="L379" i="28"/>
  <c r="L380" i="28"/>
  <c r="L381" i="28"/>
  <c r="L382" i="28"/>
  <c r="L383" i="28"/>
  <c r="L384" i="28"/>
  <c r="L385" i="28"/>
  <c r="L386" i="28"/>
  <c r="L387" i="28"/>
  <c r="L388" i="28"/>
  <c r="L389" i="28"/>
  <c r="L390" i="28"/>
  <c r="L391" i="28"/>
  <c r="L392" i="28"/>
  <c r="L393" i="28"/>
  <c r="L394" i="28"/>
  <c r="L395" i="28"/>
  <c r="L396" i="28"/>
  <c r="L397" i="28"/>
  <c r="L398" i="28"/>
  <c r="L399" i="28"/>
  <c r="L400" i="28"/>
  <c r="L401" i="28"/>
  <c r="L402" i="28"/>
  <c r="L403" i="28"/>
  <c r="L404" i="28"/>
  <c r="L405" i="28"/>
  <c r="L406" i="28"/>
  <c r="L407" i="28"/>
  <c r="L408" i="28"/>
  <c r="L409" i="28"/>
  <c r="L410" i="28"/>
  <c r="L411" i="28"/>
  <c r="L412" i="28"/>
  <c r="L413" i="28"/>
  <c r="L414" i="28"/>
  <c r="L415" i="28"/>
  <c r="L416" i="28"/>
  <c r="L417" i="28"/>
  <c r="L418" i="28"/>
  <c r="L419" i="28"/>
  <c r="L420" i="28"/>
  <c r="L421" i="28"/>
  <c r="L422" i="28"/>
  <c r="L423" i="28"/>
  <c r="L424" i="28"/>
  <c r="L425" i="28"/>
  <c r="L426" i="28"/>
  <c r="L427" i="28"/>
  <c r="L428" i="28"/>
  <c r="L429" i="28"/>
  <c r="L430" i="28"/>
  <c r="L431" i="28"/>
  <c r="L432" i="28"/>
  <c r="L433" i="28"/>
  <c r="L434" i="28"/>
  <c r="L435" i="28"/>
  <c r="L436" i="28"/>
  <c r="L437" i="28"/>
  <c r="L438" i="28"/>
  <c r="L439" i="28"/>
  <c r="L440" i="28"/>
  <c r="L441" i="28"/>
  <c r="L442" i="28"/>
  <c r="L443" i="28"/>
  <c r="L444" i="28"/>
  <c r="L445" i="28"/>
  <c r="L446" i="28"/>
  <c r="L447" i="28"/>
  <c r="L448" i="28"/>
  <c r="L449" i="28"/>
  <c r="L450" i="28"/>
  <c r="L451" i="28"/>
  <c r="L452" i="28"/>
  <c r="L453" i="28"/>
  <c r="L454" i="28"/>
  <c r="L455" i="28"/>
  <c r="L456" i="28"/>
  <c r="L457" i="28"/>
  <c r="L458" i="28"/>
  <c r="L459" i="28"/>
  <c r="L460" i="28"/>
  <c r="L461" i="28"/>
  <c r="L462" i="28"/>
  <c r="L463" i="28"/>
  <c r="L464" i="28"/>
  <c r="L465" i="28"/>
  <c r="L466" i="28"/>
  <c r="L467" i="28"/>
  <c r="L468" i="28"/>
  <c r="L469" i="28"/>
  <c r="L470" i="28"/>
  <c r="L471" i="28"/>
  <c r="L472" i="28"/>
  <c r="L473" i="28"/>
  <c r="L474" i="28"/>
  <c r="L475" i="28"/>
  <c r="L476" i="28"/>
  <c r="L477" i="28"/>
  <c r="L478" i="28"/>
  <c r="L479" i="28"/>
  <c r="L480" i="28"/>
  <c r="L481" i="28"/>
  <c r="L482" i="28"/>
  <c r="L483" i="28"/>
  <c r="L484" i="28"/>
  <c r="L485" i="28"/>
  <c r="L486" i="28"/>
  <c r="L487" i="28"/>
  <c r="L488" i="28"/>
  <c r="L489" i="28"/>
  <c r="L490" i="28"/>
  <c r="L491" i="28"/>
  <c r="L492" i="28"/>
  <c r="L493" i="28"/>
  <c r="L494" i="28"/>
  <c r="L495" i="28"/>
  <c r="L496" i="28"/>
  <c r="L497" i="28"/>
  <c r="L498" i="28"/>
  <c r="L499" i="28"/>
  <c r="L500" i="28"/>
  <c r="L501" i="28"/>
  <c r="L502" i="28"/>
  <c r="L503" i="28"/>
  <c r="L504" i="28"/>
  <c r="L505" i="28"/>
  <c r="L506" i="28"/>
  <c r="L507" i="28"/>
  <c r="L508" i="28"/>
  <c r="L509" i="28"/>
  <c r="L510" i="28"/>
  <c r="L511" i="28"/>
  <c r="L512" i="28"/>
  <c r="L513" i="28"/>
  <c r="L514" i="28"/>
  <c r="L515" i="28"/>
  <c r="L516" i="28"/>
  <c r="L517" i="28"/>
  <c r="L518" i="28"/>
  <c r="L519" i="28"/>
  <c r="L520" i="28"/>
  <c r="L521" i="28"/>
  <c r="L522" i="28"/>
  <c r="L523" i="28"/>
  <c r="L524" i="28"/>
  <c r="L525" i="28"/>
  <c r="L526" i="28"/>
  <c r="L527" i="28"/>
  <c r="L528" i="28"/>
  <c r="L529" i="28"/>
  <c r="L530" i="28"/>
  <c r="L531" i="28"/>
  <c r="L532" i="28"/>
  <c r="L533" i="28"/>
  <c r="L534" i="28"/>
  <c r="L535" i="28"/>
  <c r="L536" i="28"/>
  <c r="L537" i="28"/>
  <c r="L538" i="28"/>
  <c r="L539" i="28"/>
  <c r="L540" i="28"/>
  <c r="L541" i="28"/>
  <c r="L542" i="28"/>
  <c r="L543" i="28"/>
  <c r="L544" i="28"/>
  <c r="L545" i="28"/>
  <c r="L546" i="28"/>
  <c r="L547" i="28"/>
  <c r="L548" i="28"/>
  <c r="L549" i="28"/>
  <c r="L550" i="28"/>
  <c r="L551" i="28"/>
  <c r="L552" i="28"/>
  <c r="L553" i="28"/>
  <c r="L554" i="28"/>
  <c r="L555" i="28"/>
  <c r="L556" i="28"/>
  <c r="L557" i="28"/>
  <c r="L558" i="28"/>
  <c r="L559" i="28"/>
  <c r="L560" i="28"/>
  <c r="L561" i="28"/>
  <c r="L562" i="28"/>
  <c r="L563" i="28"/>
  <c r="L564" i="28"/>
  <c r="L565" i="28"/>
  <c r="L566" i="28"/>
  <c r="L567" i="28"/>
  <c r="L568" i="28"/>
  <c r="L569" i="28"/>
  <c r="L570" i="28"/>
  <c r="L571" i="28"/>
  <c r="L572" i="28"/>
  <c r="L573" i="28"/>
  <c r="L574" i="28"/>
  <c r="L575" i="28"/>
  <c r="L576" i="28"/>
  <c r="L577" i="28"/>
  <c r="L578" i="28"/>
  <c r="L579" i="28"/>
  <c r="L580" i="28"/>
  <c r="L581" i="28"/>
  <c r="L582" i="28"/>
  <c r="L583" i="28"/>
  <c r="L584" i="28"/>
  <c r="L585" i="28"/>
  <c r="L586" i="28"/>
  <c r="L587" i="28"/>
  <c r="L588" i="28"/>
  <c r="L589" i="28"/>
  <c r="L590" i="28"/>
  <c r="L591" i="28"/>
  <c r="L592" i="28"/>
  <c r="L593" i="28"/>
  <c r="L594" i="28"/>
  <c r="L595" i="28"/>
  <c r="L596" i="28"/>
  <c r="L597" i="28"/>
  <c r="L598" i="28"/>
  <c r="L599" i="28"/>
  <c r="L600" i="28"/>
  <c r="L601" i="28"/>
  <c r="L602" i="28"/>
  <c r="L603" i="28"/>
  <c r="L604" i="28"/>
  <c r="L605" i="28"/>
  <c r="L606" i="28"/>
  <c r="L607" i="28"/>
  <c r="L608" i="28"/>
  <c r="L609" i="28"/>
  <c r="L610" i="28"/>
  <c r="L611" i="28"/>
  <c r="L612" i="28"/>
  <c r="L613" i="28"/>
  <c r="L614" i="28"/>
  <c r="L615" i="28"/>
  <c r="L616" i="28"/>
  <c r="L617" i="28"/>
  <c r="L618" i="28"/>
  <c r="L619" i="28"/>
  <c r="L620" i="28"/>
  <c r="L621" i="28"/>
  <c r="L622" i="28"/>
  <c r="L623" i="28"/>
  <c r="L624" i="28"/>
  <c r="L625" i="28"/>
  <c r="L626" i="28"/>
  <c r="L627" i="28"/>
  <c r="L628" i="28"/>
  <c r="L629" i="28"/>
  <c r="L630" i="28"/>
  <c r="L631" i="28"/>
  <c r="L632" i="28"/>
  <c r="L633" i="28"/>
  <c r="L634" i="28"/>
  <c r="L635" i="28"/>
  <c r="L636" i="28"/>
  <c r="L637" i="28"/>
  <c r="L638" i="28"/>
  <c r="L639" i="28"/>
  <c r="L640" i="28"/>
  <c r="L641" i="28"/>
  <c r="L642" i="28"/>
  <c r="L643" i="28"/>
  <c r="L644" i="28"/>
  <c r="L645" i="28"/>
  <c r="L646" i="28"/>
  <c r="L647" i="28"/>
  <c r="L648" i="28"/>
  <c r="L649" i="28"/>
  <c r="L650" i="28"/>
  <c r="L651" i="28"/>
  <c r="L652" i="28"/>
  <c r="L653" i="28"/>
  <c r="L654" i="28"/>
  <c r="L655" i="28"/>
  <c r="L656" i="28"/>
  <c r="L657" i="28"/>
  <c r="L658" i="28"/>
  <c r="L659" i="28"/>
  <c r="L660" i="28"/>
  <c r="L661" i="28"/>
  <c r="L662" i="28"/>
  <c r="L663" i="28"/>
  <c r="L664" i="28"/>
  <c r="L665" i="28"/>
  <c r="L666" i="28"/>
  <c r="L667" i="28"/>
  <c r="L668" i="28"/>
  <c r="L669" i="28"/>
  <c r="L670" i="28"/>
  <c r="L671" i="28"/>
  <c r="L672" i="28"/>
  <c r="L673" i="28"/>
  <c r="L674" i="28"/>
  <c r="L675" i="28"/>
  <c r="L676" i="28"/>
  <c r="L677" i="28"/>
  <c r="L678" i="28"/>
  <c r="L679" i="28"/>
  <c r="L680" i="28"/>
  <c r="L681" i="28"/>
  <c r="L682" i="28"/>
  <c r="L683" i="28"/>
  <c r="L684" i="28"/>
  <c r="L685" i="28"/>
  <c r="L686" i="28"/>
  <c r="L687" i="28"/>
  <c r="L688" i="28"/>
  <c r="L689" i="28"/>
  <c r="L690" i="28"/>
  <c r="L691" i="28"/>
  <c r="L692" i="28"/>
  <c r="L693" i="28"/>
  <c r="L694" i="28"/>
  <c r="L695" i="28"/>
  <c r="L696" i="28"/>
  <c r="L697" i="28"/>
  <c r="L698" i="28"/>
  <c r="L699" i="28"/>
  <c r="L700" i="28"/>
  <c r="L701" i="28"/>
  <c r="L702" i="28"/>
  <c r="L703" i="28"/>
  <c r="L704" i="28"/>
  <c r="L705" i="28"/>
  <c r="L706" i="28"/>
  <c r="L707" i="28"/>
  <c r="L708" i="28"/>
  <c r="L709" i="28"/>
  <c r="L710" i="28"/>
  <c r="L711" i="28"/>
  <c r="L712" i="28"/>
  <c r="L713" i="28"/>
  <c r="L714" i="28"/>
  <c r="L715" i="28"/>
  <c r="L716" i="28"/>
  <c r="L717" i="28"/>
  <c r="L718" i="28"/>
  <c r="L719" i="28"/>
  <c r="L720" i="28"/>
  <c r="L721" i="28"/>
  <c r="L722" i="28"/>
  <c r="L723" i="28"/>
  <c r="L724" i="28"/>
  <c r="L725" i="28"/>
  <c r="L726" i="28"/>
  <c r="L727" i="28"/>
  <c r="L728" i="28"/>
  <c r="L729" i="28"/>
  <c r="L730" i="28"/>
  <c r="L731" i="28"/>
  <c r="L732" i="28"/>
  <c r="L733" i="28"/>
  <c r="L734" i="28"/>
  <c r="L735" i="28"/>
  <c r="L736" i="28"/>
  <c r="L737" i="28"/>
  <c r="L738" i="28"/>
  <c r="L739" i="28"/>
  <c r="L740" i="28"/>
  <c r="L741" i="28"/>
  <c r="L742" i="28"/>
  <c r="L743" i="28"/>
  <c r="L744" i="28"/>
  <c r="L745" i="28"/>
  <c r="L746" i="28"/>
  <c r="L747" i="28"/>
  <c r="L748" i="28"/>
  <c r="L749" i="28"/>
  <c r="L750" i="28"/>
  <c r="L751" i="28"/>
  <c r="L752" i="28"/>
  <c r="L753" i="28"/>
  <c r="L754" i="28"/>
  <c r="L755" i="28"/>
  <c r="L756" i="28"/>
  <c r="L757" i="28"/>
  <c r="L758" i="28"/>
  <c r="L759" i="28"/>
  <c r="L760" i="28"/>
  <c r="L761" i="28"/>
  <c r="L762" i="28"/>
  <c r="L763" i="28"/>
  <c r="L764" i="28"/>
  <c r="L765" i="28"/>
  <c r="L766" i="28"/>
  <c r="L767" i="28"/>
  <c r="L768" i="28"/>
  <c r="L769" i="28"/>
  <c r="L770" i="28"/>
  <c r="L771" i="28"/>
  <c r="L772" i="28"/>
  <c r="L773" i="28"/>
  <c r="L774" i="28"/>
  <c r="L775" i="28"/>
  <c r="L776" i="28"/>
  <c r="L777" i="28"/>
  <c r="L778" i="28"/>
  <c r="L779" i="28"/>
  <c r="L780" i="28"/>
  <c r="L781" i="28"/>
  <c r="L782" i="28"/>
  <c r="L783" i="28"/>
  <c r="L784" i="28"/>
  <c r="L785" i="28"/>
  <c r="L786" i="28"/>
  <c r="L787" i="28"/>
  <c r="L788" i="28"/>
  <c r="L789" i="28"/>
  <c r="L790" i="28"/>
  <c r="L791" i="28"/>
  <c r="L792" i="28"/>
  <c r="L793" i="28"/>
  <c r="L794" i="28"/>
  <c r="L795" i="28"/>
  <c r="L796" i="28"/>
  <c r="L797" i="28"/>
  <c r="L798" i="28"/>
  <c r="L799" i="28"/>
  <c r="L800" i="28"/>
  <c r="L801" i="28"/>
  <c r="L802" i="28"/>
  <c r="L803" i="28"/>
  <c r="L804" i="28"/>
  <c r="L805" i="28"/>
  <c r="L806" i="28"/>
  <c r="L807" i="28"/>
  <c r="L808" i="28"/>
  <c r="L809" i="28"/>
  <c r="L810" i="28"/>
  <c r="L811" i="28"/>
  <c r="L812" i="28"/>
  <c r="L813" i="28"/>
  <c r="L814" i="28"/>
  <c r="L815" i="28"/>
  <c r="L816" i="28"/>
  <c r="L817" i="28"/>
  <c r="L818" i="28"/>
  <c r="L819" i="28"/>
  <c r="L820" i="28"/>
  <c r="L821" i="28"/>
  <c r="L822" i="28"/>
  <c r="L823" i="28"/>
  <c r="L824" i="28"/>
  <c r="L825" i="28"/>
  <c r="L826" i="28"/>
  <c r="L827" i="28"/>
  <c r="L828" i="28"/>
  <c r="L829" i="28"/>
  <c r="L830" i="28"/>
  <c r="L831" i="28"/>
  <c r="L832" i="28"/>
  <c r="L833" i="28"/>
  <c r="L834" i="28"/>
  <c r="L835" i="28"/>
  <c r="L836" i="28"/>
  <c r="L837" i="28"/>
  <c r="L838" i="28"/>
  <c r="L839" i="28"/>
  <c r="L840" i="28"/>
  <c r="L841" i="28"/>
  <c r="L842" i="28"/>
  <c r="L843" i="28"/>
  <c r="L844" i="28"/>
  <c r="L845" i="28"/>
  <c r="L846" i="28"/>
  <c r="L847" i="28"/>
  <c r="L848" i="28"/>
  <c r="L849" i="28"/>
  <c r="L850" i="28"/>
  <c r="L851" i="28"/>
  <c r="L852" i="28"/>
  <c r="L853" i="28"/>
  <c r="L854" i="28"/>
  <c r="L855" i="28"/>
  <c r="L856" i="28"/>
  <c r="L857" i="28"/>
  <c r="L858" i="28"/>
  <c r="L859" i="28"/>
  <c r="L860" i="28"/>
  <c r="L861" i="28"/>
  <c r="L862" i="28"/>
  <c r="L863" i="28"/>
  <c r="L864" i="28"/>
  <c r="L865" i="28"/>
  <c r="L866" i="28"/>
  <c r="L867" i="28"/>
  <c r="L868" i="28"/>
  <c r="L869" i="28"/>
  <c r="L870" i="28"/>
  <c r="L871" i="28"/>
  <c r="L872" i="28"/>
  <c r="L873" i="28"/>
  <c r="L874" i="28"/>
  <c r="L875" i="28"/>
  <c r="L876" i="28"/>
  <c r="L877" i="28"/>
  <c r="L878" i="28"/>
  <c r="L879" i="28"/>
  <c r="L880" i="28"/>
  <c r="L881" i="28"/>
  <c r="L882" i="28"/>
  <c r="L883" i="28"/>
  <c r="L884" i="28"/>
  <c r="L885" i="28"/>
  <c r="L886" i="28"/>
  <c r="L887" i="28"/>
  <c r="L888" i="28"/>
  <c r="L889" i="28"/>
  <c r="L890" i="28"/>
  <c r="L891" i="28"/>
  <c r="L892" i="28"/>
  <c r="L893" i="28"/>
  <c r="L894" i="28"/>
  <c r="L895" i="28"/>
  <c r="L896" i="28"/>
  <c r="L897" i="28"/>
  <c r="L898" i="28"/>
  <c r="L899" i="28"/>
  <c r="L900" i="28"/>
  <c r="L901" i="28"/>
  <c r="L902" i="28"/>
  <c r="L903" i="28"/>
  <c r="L904" i="28"/>
  <c r="L905" i="28"/>
  <c r="L906" i="28"/>
  <c r="L907" i="28"/>
  <c r="L908" i="28"/>
  <c r="L909" i="28"/>
  <c r="L910" i="28"/>
  <c r="L911" i="28"/>
  <c r="L912" i="28"/>
  <c r="L913" i="28"/>
  <c r="L914" i="28"/>
  <c r="L915" i="28"/>
  <c r="L916" i="28"/>
  <c r="L917" i="28"/>
  <c r="L918" i="28"/>
  <c r="L919" i="28"/>
  <c r="L920" i="28"/>
  <c r="L921" i="28"/>
  <c r="L922" i="28"/>
  <c r="L923" i="28"/>
  <c r="L924" i="28"/>
  <c r="L925" i="28"/>
  <c r="L926" i="28"/>
  <c r="L927" i="28"/>
  <c r="L928" i="28"/>
  <c r="L929" i="28"/>
  <c r="L930" i="28"/>
  <c r="L931" i="28"/>
  <c r="L932" i="28"/>
  <c r="L933" i="28"/>
  <c r="L934" i="28"/>
  <c r="L935" i="28"/>
  <c r="L936" i="28"/>
  <c r="L937" i="28"/>
  <c r="L938" i="28"/>
  <c r="L939" i="28"/>
  <c r="L940" i="28"/>
  <c r="L941" i="28"/>
  <c r="L942" i="28"/>
  <c r="L943" i="28"/>
  <c r="L944" i="28"/>
  <c r="L945" i="28"/>
  <c r="L946" i="28"/>
  <c r="L947" i="28"/>
  <c r="L948" i="28"/>
  <c r="L949" i="28"/>
  <c r="L950" i="28"/>
  <c r="L951" i="28"/>
  <c r="L952" i="28"/>
  <c r="L953" i="28"/>
  <c r="L954" i="28"/>
  <c r="L955" i="28"/>
  <c r="L956" i="28"/>
  <c r="L957" i="28"/>
  <c r="L958" i="28"/>
  <c r="L959" i="28"/>
  <c r="L960" i="28"/>
  <c r="L961" i="28"/>
  <c r="L962" i="28"/>
  <c r="L963" i="28"/>
  <c r="L964" i="28"/>
  <c r="L965" i="28"/>
  <c r="L966" i="28"/>
  <c r="L967" i="28"/>
  <c r="L968" i="28"/>
  <c r="L969" i="28"/>
  <c r="L970" i="28"/>
  <c r="L971" i="28"/>
  <c r="L972" i="28"/>
  <c r="L973" i="28"/>
  <c r="L974" i="28"/>
  <c r="L975" i="28"/>
  <c r="L976" i="28"/>
  <c r="L977" i="28"/>
  <c r="L978" i="28"/>
  <c r="L979" i="28"/>
  <c r="L980" i="28"/>
  <c r="L981" i="28"/>
  <c r="L982" i="28"/>
  <c r="L983" i="28"/>
  <c r="L984" i="28"/>
  <c r="L985" i="28"/>
  <c r="L986" i="28"/>
  <c r="L987" i="28"/>
  <c r="L988" i="28"/>
  <c r="L5" i="28"/>
  <c r="N5" i="28" s="1"/>
  <c r="L6" i="28"/>
  <c r="N6" i="28" s="1"/>
  <c r="L7" i="28"/>
  <c r="N7" i="28" s="1"/>
  <c r="L8" i="28"/>
  <c r="N8" i="28" s="1"/>
  <c r="L9" i="28"/>
  <c r="N9" i="28" s="1"/>
  <c r="L10" i="28"/>
  <c r="N10" i="28" s="1"/>
  <c r="L11" i="28"/>
  <c r="N11" i="28" s="1"/>
  <c r="L12" i="28"/>
  <c r="N12" i="28" s="1"/>
  <c r="L13" i="28"/>
  <c r="N13" i="28" s="1"/>
  <c r="L14" i="28"/>
  <c r="N14" i="28" s="1"/>
  <c r="L15" i="28"/>
  <c r="N15" i="28" s="1"/>
  <c r="L16" i="28"/>
  <c r="N16" i="28" s="1"/>
  <c r="L17" i="28"/>
  <c r="N17" i="28" s="1"/>
  <c r="F193" i="28"/>
  <c r="F194" i="28"/>
  <c r="F195" i="28"/>
  <c r="F196" i="28"/>
  <c r="F197" i="28"/>
  <c r="F198" i="28"/>
  <c r="F199" i="28"/>
  <c r="F200" i="28"/>
  <c r="F201" i="28"/>
  <c r="F202" i="28"/>
  <c r="F203" i="28"/>
  <c r="F204" i="28"/>
  <c r="F205" i="28"/>
  <c r="F206" i="28"/>
  <c r="F207" i="28"/>
  <c r="F208" i="28"/>
  <c r="F209" i="28"/>
  <c r="F210" i="28"/>
  <c r="F211" i="28"/>
  <c r="F212" i="28"/>
  <c r="F213" i="28"/>
  <c r="F214" i="28"/>
  <c r="F215" i="28"/>
  <c r="F216" i="28"/>
  <c r="F217" i="28"/>
  <c r="F218" i="28"/>
  <c r="F219" i="28"/>
  <c r="F220" i="28"/>
  <c r="F221" i="28"/>
  <c r="F222" i="28"/>
  <c r="F223" i="28"/>
  <c r="F224" i="28"/>
  <c r="F225" i="28"/>
  <c r="F226" i="28"/>
  <c r="F227" i="28"/>
  <c r="F228" i="28"/>
  <c r="F229" i="28"/>
  <c r="F230" i="28"/>
  <c r="F231" i="28"/>
  <c r="F232" i="28"/>
  <c r="F233" i="28"/>
  <c r="F234" i="28"/>
  <c r="F235" i="28"/>
  <c r="F236" i="28"/>
  <c r="F237" i="28"/>
  <c r="F238" i="28"/>
  <c r="F239" i="28"/>
  <c r="F240" i="28"/>
  <c r="F241" i="28"/>
  <c r="F242" i="28"/>
  <c r="F243" i="28"/>
  <c r="F244" i="28"/>
  <c r="F245" i="28"/>
  <c r="F246" i="28"/>
  <c r="F247" i="28"/>
  <c r="F248" i="28"/>
  <c r="F249" i="28"/>
  <c r="F250" i="28"/>
  <c r="F251" i="28"/>
  <c r="F252" i="28"/>
  <c r="F253" i="28"/>
  <c r="F254" i="28"/>
  <c r="F255" i="28"/>
  <c r="F256" i="28"/>
  <c r="F257" i="28"/>
  <c r="F258" i="28"/>
  <c r="F259" i="28"/>
  <c r="F260" i="28"/>
  <c r="F261" i="28"/>
  <c r="F262" i="28"/>
  <c r="F263" i="28"/>
  <c r="F264" i="28"/>
  <c r="F265" i="28"/>
  <c r="F266" i="28"/>
  <c r="F267" i="28"/>
  <c r="F268" i="28"/>
  <c r="F269" i="28"/>
  <c r="F270" i="28"/>
  <c r="F271" i="28"/>
  <c r="F272" i="28"/>
  <c r="F273" i="28"/>
  <c r="F274" i="28"/>
  <c r="F275" i="28"/>
  <c r="F276" i="28"/>
  <c r="F277" i="28"/>
  <c r="F278" i="28"/>
  <c r="F279" i="28"/>
  <c r="F280" i="28"/>
  <c r="F281" i="28"/>
  <c r="F282" i="28"/>
  <c r="F283" i="28"/>
  <c r="F284" i="28"/>
  <c r="F285" i="28"/>
  <c r="F286" i="28"/>
  <c r="F287" i="28"/>
  <c r="F288" i="28"/>
  <c r="F289" i="28"/>
  <c r="F290" i="28"/>
  <c r="F291" i="28"/>
  <c r="F292" i="28"/>
  <c r="F293" i="28"/>
  <c r="F294" i="28"/>
  <c r="F295" i="28"/>
  <c r="F296" i="28"/>
  <c r="F297" i="28"/>
  <c r="F298" i="28"/>
  <c r="F299" i="28"/>
  <c r="F300" i="28"/>
  <c r="F301" i="28"/>
  <c r="F302" i="28"/>
  <c r="F303" i="28"/>
  <c r="F304" i="28"/>
  <c r="F305" i="28"/>
  <c r="F306" i="28"/>
  <c r="F307" i="28"/>
  <c r="F308" i="28"/>
  <c r="F309" i="28"/>
  <c r="F310" i="28"/>
  <c r="F311" i="28"/>
  <c r="F312" i="28"/>
  <c r="F313" i="28"/>
  <c r="F314" i="28"/>
  <c r="F315" i="28"/>
  <c r="F316" i="28"/>
  <c r="F317" i="28"/>
  <c r="F318" i="28"/>
  <c r="F319" i="28"/>
  <c r="F320" i="28"/>
  <c r="F321" i="28"/>
  <c r="F322" i="28"/>
  <c r="F323" i="28"/>
  <c r="F324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E193" i="28"/>
  <c r="Q193" i="28" s="1"/>
  <c r="G193" i="28"/>
  <c r="H193" i="28"/>
  <c r="I193" i="28"/>
  <c r="E194" i="28"/>
  <c r="Q194" i="28" s="1"/>
  <c r="G194" i="28"/>
  <c r="H194" i="28"/>
  <c r="I194" i="28"/>
  <c r="E195" i="28"/>
  <c r="Q195" i="28" s="1"/>
  <c r="G195" i="28"/>
  <c r="H195" i="28"/>
  <c r="I195" i="28"/>
  <c r="E196" i="28"/>
  <c r="Q196" i="28" s="1"/>
  <c r="G196" i="28"/>
  <c r="H196" i="28"/>
  <c r="I196" i="28"/>
  <c r="E197" i="28"/>
  <c r="Q197" i="28" s="1"/>
  <c r="G197" i="28"/>
  <c r="H197" i="28"/>
  <c r="I197" i="28"/>
  <c r="E198" i="28"/>
  <c r="Q198" i="28" s="1"/>
  <c r="G198" i="28"/>
  <c r="H198" i="28"/>
  <c r="I198" i="28"/>
  <c r="E199" i="28"/>
  <c r="Q199" i="28" s="1"/>
  <c r="G199" i="28"/>
  <c r="H199" i="28"/>
  <c r="I199" i="28"/>
  <c r="E200" i="28"/>
  <c r="Q200" i="28" s="1"/>
  <c r="G200" i="28"/>
  <c r="H200" i="28"/>
  <c r="I200" i="28"/>
  <c r="E201" i="28"/>
  <c r="Q201" i="28" s="1"/>
  <c r="G201" i="28"/>
  <c r="H201" i="28"/>
  <c r="I201" i="28"/>
  <c r="E202" i="28"/>
  <c r="Q202" i="28" s="1"/>
  <c r="G202" i="28"/>
  <c r="H202" i="28"/>
  <c r="I202" i="28"/>
  <c r="E203" i="28"/>
  <c r="Q203" i="28" s="1"/>
  <c r="G203" i="28"/>
  <c r="H203" i="28"/>
  <c r="I203" i="28"/>
  <c r="E204" i="28"/>
  <c r="Q204" i="28" s="1"/>
  <c r="G204" i="28"/>
  <c r="H204" i="28"/>
  <c r="I204" i="28"/>
  <c r="E205" i="28"/>
  <c r="Q205" i="28" s="1"/>
  <c r="G205" i="28"/>
  <c r="H205" i="28"/>
  <c r="I205" i="28"/>
  <c r="E206" i="28"/>
  <c r="Q206" i="28" s="1"/>
  <c r="G206" i="28"/>
  <c r="H206" i="28"/>
  <c r="I206" i="28"/>
  <c r="E207" i="28"/>
  <c r="Q207" i="28" s="1"/>
  <c r="G207" i="28"/>
  <c r="H207" i="28"/>
  <c r="I207" i="28"/>
  <c r="E208" i="28"/>
  <c r="Q208" i="28" s="1"/>
  <c r="G208" i="28"/>
  <c r="H208" i="28"/>
  <c r="I208" i="28"/>
  <c r="E209" i="28"/>
  <c r="Q209" i="28" s="1"/>
  <c r="G209" i="28"/>
  <c r="H209" i="28"/>
  <c r="I209" i="28"/>
  <c r="E210" i="28"/>
  <c r="Q210" i="28" s="1"/>
  <c r="G210" i="28"/>
  <c r="H210" i="28"/>
  <c r="I210" i="28"/>
  <c r="E211" i="28"/>
  <c r="Q211" i="28" s="1"/>
  <c r="G211" i="28"/>
  <c r="H211" i="28"/>
  <c r="I211" i="28"/>
  <c r="E212" i="28"/>
  <c r="Q212" i="28" s="1"/>
  <c r="G212" i="28"/>
  <c r="H212" i="28"/>
  <c r="I212" i="28"/>
  <c r="E213" i="28"/>
  <c r="Q213" i="28" s="1"/>
  <c r="G213" i="28"/>
  <c r="H213" i="28"/>
  <c r="I213" i="28"/>
  <c r="E214" i="28"/>
  <c r="Q214" i="28" s="1"/>
  <c r="G214" i="28"/>
  <c r="H214" i="28"/>
  <c r="I214" i="28"/>
  <c r="E215" i="28"/>
  <c r="Q215" i="28" s="1"/>
  <c r="G215" i="28"/>
  <c r="H215" i="28"/>
  <c r="I215" i="28"/>
  <c r="E216" i="28"/>
  <c r="Q216" i="28" s="1"/>
  <c r="G216" i="28"/>
  <c r="H216" i="28"/>
  <c r="I216" i="28"/>
  <c r="E217" i="28"/>
  <c r="Q217" i="28" s="1"/>
  <c r="G217" i="28"/>
  <c r="H217" i="28"/>
  <c r="I217" i="28"/>
  <c r="E218" i="28"/>
  <c r="Q218" i="28" s="1"/>
  <c r="G218" i="28"/>
  <c r="H218" i="28"/>
  <c r="I218" i="28"/>
  <c r="E219" i="28"/>
  <c r="Q219" i="28" s="1"/>
  <c r="G219" i="28"/>
  <c r="H219" i="28"/>
  <c r="I219" i="28"/>
  <c r="E220" i="28"/>
  <c r="Q220" i="28" s="1"/>
  <c r="G220" i="28"/>
  <c r="H220" i="28"/>
  <c r="I220" i="28"/>
  <c r="E221" i="28"/>
  <c r="Q221" i="28" s="1"/>
  <c r="G221" i="28"/>
  <c r="H221" i="28"/>
  <c r="I221" i="28"/>
  <c r="E222" i="28"/>
  <c r="Q222" i="28" s="1"/>
  <c r="G222" i="28"/>
  <c r="H222" i="28"/>
  <c r="I222" i="28"/>
  <c r="E223" i="28"/>
  <c r="Q223" i="28" s="1"/>
  <c r="G223" i="28"/>
  <c r="H223" i="28"/>
  <c r="I223" i="28"/>
  <c r="E224" i="28"/>
  <c r="Q224" i="28" s="1"/>
  <c r="G224" i="28"/>
  <c r="H224" i="28"/>
  <c r="I224" i="28"/>
  <c r="E225" i="28"/>
  <c r="Q225" i="28" s="1"/>
  <c r="G225" i="28"/>
  <c r="H225" i="28"/>
  <c r="I225" i="28"/>
  <c r="E226" i="28"/>
  <c r="Q226" i="28" s="1"/>
  <c r="G226" i="28"/>
  <c r="H226" i="28"/>
  <c r="I226" i="28"/>
  <c r="E227" i="28"/>
  <c r="Q227" i="28" s="1"/>
  <c r="G227" i="28"/>
  <c r="H227" i="28"/>
  <c r="I227" i="28"/>
  <c r="E228" i="28"/>
  <c r="Q228" i="28" s="1"/>
  <c r="G228" i="28"/>
  <c r="H228" i="28"/>
  <c r="I228" i="28"/>
  <c r="E229" i="28"/>
  <c r="Q229" i="28" s="1"/>
  <c r="G229" i="28"/>
  <c r="H229" i="28"/>
  <c r="I229" i="28"/>
  <c r="E230" i="28"/>
  <c r="Q230" i="28" s="1"/>
  <c r="G230" i="28"/>
  <c r="H230" i="28"/>
  <c r="I230" i="28"/>
  <c r="E231" i="28"/>
  <c r="Q231" i="28" s="1"/>
  <c r="G231" i="28"/>
  <c r="H231" i="28"/>
  <c r="I231" i="28"/>
  <c r="E232" i="28"/>
  <c r="Q232" i="28" s="1"/>
  <c r="G232" i="28"/>
  <c r="H232" i="28"/>
  <c r="I232" i="28"/>
  <c r="E233" i="28"/>
  <c r="Q233" i="28" s="1"/>
  <c r="G233" i="28"/>
  <c r="H233" i="28"/>
  <c r="I233" i="28"/>
  <c r="E234" i="28"/>
  <c r="Q234" i="28" s="1"/>
  <c r="G234" i="28"/>
  <c r="H234" i="28"/>
  <c r="I234" i="28"/>
  <c r="E235" i="28"/>
  <c r="Q235" i="28" s="1"/>
  <c r="G235" i="28"/>
  <c r="H235" i="28"/>
  <c r="I235" i="28"/>
  <c r="E236" i="28"/>
  <c r="Q236" i="28" s="1"/>
  <c r="G236" i="28"/>
  <c r="H236" i="28"/>
  <c r="I236" i="28"/>
  <c r="E237" i="28"/>
  <c r="Q237" i="28" s="1"/>
  <c r="G237" i="28"/>
  <c r="H237" i="28"/>
  <c r="I237" i="28"/>
  <c r="E238" i="28"/>
  <c r="Q238" i="28" s="1"/>
  <c r="G238" i="28"/>
  <c r="H238" i="28"/>
  <c r="I238" i="28"/>
  <c r="E239" i="28"/>
  <c r="Q239" i="28" s="1"/>
  <c r="G239" i="28"/>
  <c r="H239" i="28"/>
  <c r="I239" i="28"/>
  <c r="E240" i="28"/>
  <c r="Q240" i="28" s="1"/>
  <c r="G240" i="28"/>
  <c r="H240" i="28"/>
  <c r="I240" i="28"/>
  <c r="E241" i="28"/>
  <c r="Q241" i="28" s="1"/>
  <c r="G241" i="28"/>
  <c r="H241" i="28"/>
  <c r="I241" i="28"/>
  <c r="E242" i="28"/>
  <c r="Q242" i="28" s="1"/>
  <c r="G242" i="28"/>
  <c r="H242" i="28"/>
  <c r="I242" i="28"/>
  <c r="E243" i="28"/>
  <c r="Q243" i="28" s="1"/>
  <c r="G243" i="28"/>
  <c r="H243" i="28"/>
  <c r="I243" i="28"/>
  <c r="E244" i="28"/>
  <c r="Q244" i="28" s="1"/>
  <c r="G244" i="28"/>
  <c r="H244" i="28"/>
  <c r="I244" i="28"/>
  <c r="E245" i="28"/>
  <c r="Q245" i="28" s="1"/>
  <c r="G245" i="28"/>
  <c r="H245" i="28"/>
  <c r="I245" i="28"/>
  <c r="E246" i="28"/>
  <c r="Q246" i="28" s="1"/>
  <c r="G246" i="28"/>
  <c r="H246" i="28"/>
  <c r="I246" i="28"/>
  <c r="E247" i="28"/>
  <c r="Q247" i="28" s="1"/>
  <c r="G247" i="28"/>
  <c r="H247" i="28"/>
  <c r="I247" i="28"/>
  <c r="E248" i="28"/>
  <c r="Q248" i="28" s="1"/>
  <c r="G248" i="28"/>
  <c r="H248" i="28"/>
  <c r="I248" i="28"/>
  <c r="E249" i="28"/>
  <c r="Q249" i="28" s="1"/>
  <c r="G249" i="28"/>
  <c r="H249" i="28"/>
  <c r="I249" i="28"/>
  <c r="E250" i="28"/>
  <c r="Q250" i="28" s="1"/>
  <c r="G250" i="28"/>
  <c r="H250" i="28"/>
  <c r="I250" i="28"/>
  <c r="E251" i="28"/>
  <c r="Q251" i="28" s="1"/>
  <c r="G251" i="28"/>
  <c r="H251" i="28"/>
  <c r="I251" i="28"/>
  <c r="E252" i="28"/>
  <c r="Q252" i="28" s="1"/>
  <c r="G252" i="28"/>
  <c r="H252" i="28"/>
  <c r="I252" i="28"/>
  <c r="E253" i="28"/>
  <c r="Q253" i="28" s="1"/>
  <c r="G253" i="28"/>
  <c r="H253" i="28"/>
  <c r="I253" i="28"/>
  <c r="E254" i="28"/>
  <c r="Q254" i="28" s="1"/>
  <c r="G254" i="28"/>
  <c r="H254" i="28"/>
  <c r="I254" i="28"/>
  <c r="E255" i="28"/>
  <c r="Q255" i="28" s="1"/>
  <c r="G255" i="28"/>
  <c r="H255" i="28"/>
  <c r="I255" i="28"/>
  <c r="E256" i="28"/>
  <c r="Q256" i="28" s="1"/>
  <c r="G256" i="28"/>
  <c r="H256" i="28"/>
  <c r="I256" i="28"/>
  <c r="E257" i="28"/>
  <c r="Q257" i="28" s="1"/>
  <c r="G257" i="28"/>
  <c r="H257" i="28"/>
  <c r="I257" i="28"/>
  <c r="E258" i="28"/>
  <c r="Q258" i="28" s="1"/>
  <c r="G258" i="28"/>
  <c r="H258" i="28"/>
  <c r="I258" i="28"/>
  <c r="E259" i="28"/>
  <c r="Q259" i="28" s="1"/>
  <c r="G259" i="28"/>
  <c r="H259" i="28"/>
  <c r="I259" i="28"/>
  <c r="E260" i="28"/>
  <c r="Q260" i="28" s="1"/>
  <c r="G260" i="28"/>
  <c r="H260" i="28"/>
  <c r="I260" i="28"/>
  <c r="E261" i="28"/>
  <c r="Q261" i="28" s="1"/>
  <c r="G261" i="28"/>
  <c r="H261" i="28"/>
  <c r="I261" i="28"/>
  <c r="E262" i="28"/>
  <c r="Q262" i="28" s="1"/>
  <c r="G262" i="28"/>
  <c r="H262" i="28"/>
  <c r="I262" i="28"/>
  <c r="E263" i="28"/>
  <c r="Q263" i="28" s="1"/>
  <c r="G263" i="28"/>
  <c r="H263" i="28"/>
  <c r="I263" i="28"/>
  <c r="E264" i="28"/>
  <c r="Q264" i="28" s="1"/>
  <c r="G264" i="28"/>
  <c r="H264" i="28"/>
  <c r="I264" i="28"/>
  <c r="E265" i="28"/>
  <c r="Q265" i="28" s="1"/>
  <c r="G265" i="28"/>
  <c r="H265" i="28"/>
  <c r="I265" i="28"/>
  <c r="E266" i="28"/>
  <c r="Q266" i="28" s="1"/>
  <c r="G266" i="28"/>
  <c r="H266" i="28"/>
  <c r="I266" i="28"/>
  <c r="E267" i="28"/>
  <c r="Q267" i="28" s="1"/>
  <c r="G267" i="28"/>
  <c r="H267" i="28"/>
  <c r="I267" i="28"/>
  <c r="E268" i="28"/>
  <c r="Q268" i="28" s="1"/>
  <c r="G268" i="28"/>
  <c r="H268" i="28"/>
  <c r="I268" i="28"/>
  <c r="E269" i="28"/>
  <c r="Q269" i="28" s="1"/>
  <c r="G269" i="28"/>
  <c r="H269" i="28"/>
  <c r="I269" i="28"/>
  <c r="E270" i="28"/>
  <c r="Q270" i="28" s="1"/>
  <c r="G270" i="28"/>
  <c r="H270" i="28"/>
  <c r="I270" i="28"/>
  <c r="E271" i="28"/>
  <c r="Q271" i="28" s="1"/>
  <c r="G271" i="28"/>
  <c r="H271" i="28"/>
  <c r="I271" i="28"/>
  <c r="E272" i="28"/>
  <c r="Q272" i="28" s="1"/>
  <c r="G272" i="28"/>
  <c r="H272" i="28"/>
  <c r="I272" i="28"/>
  <c r="E273" i="28"/>
  <c r="Q273" i="28" s="1"/>
  <c r="G273" i="28"/>
  <c r="H273" i="28"/>
  <c r="I273" i="28"/>
  <c r="E274" i="28"/>
  <c r="Q274" i="28" s="1"/>
  <c r="G274" i="28"/>
  <c r="H274" i="28"/>
  <c r="I274" i="28"/>
  <c r="E275" i="28"/>
  <c r="Q275" i="28" s="1"/>
  <c r="G275" i="28"/>
  <c r="H275" i="28"/>
  <c r="I275" i="28"/>
  <c r="E276" i="28"/>
  <c r="Q276" i="28" s="1"/>
  <c r="G276" i="28"/>
  <c r="H276" i="28"/>
  <c r="I276" i="28"/>
  <c r="E277" i="28"/>
  <c r="Q277" i="28" s="1"/>
  <c r="G277" i="28"/>
  <c r="H277" i="28"/>
  <c r="I277" i="28"/>
  <c r="E278" i="28"/>
  <c r="Q278" i="28" s="1"/>
  <c r="G278" i="28"/>
  <c r="H278" i="28"/>
  <c r="I278" i="28"/>
  <c r="E279" i="28"/>
  <c r="Q279" i="28" s="1"/>
  <c r="G279" i="28"/>
  <c r="H279" i="28"/>
  <c r="I279" i="28"/>
  <c r="E280" i="28"/>
  <c r="Q280" i="28" s="1"/>
  <c r="G280" i="28"/>
  <c r="H280" i="28"/>
  <c r="I280" i="28"/>
  <c r="E281" i="28"/>
  <c r="Q281" i="28" s="1"/>
  <c r="G281" i="28"/>
  <c r="H281" i="28"/>
  <c r="I281" i="28"/>
  <c r="E282" i="28"/>
  <c r="Q282" i="28" s="1"/>
  <c r="G282" i="28"/>
  <c r="H282" i="28"/>
  <c r="I282" i="28"/>
  <c r="E283" i="28"/>
  <c r="Q283" i="28" s="1"/>
  <c r="G283" i="28"/>
  <c r="H283" i="28"/>
  <c r="I283" i="28"/>
  <c r="E284" i="28"/>
  <c r="Q284" i="28" s="1"/>
  <c r="G284" i="28"/>
  <c r="H284" i="28"/>
  <c r="I284" i="28"/>
  <c r="E285" i="28"/>
  <c r="Q285" i="28" s="1"/>
  <c r="G285" i="28"/>
  <c r="H285" i="28"/>
  <c r="I285" i="28"/>
  <c r="E286" i="28"/>
  <c r="Q286" i="28" s="1"/>
  <c r="G286" i="28"/>
  <c r="H286" i="28"/>
  <c r="I286" i="28"/>
  <c r="E287" i="28"/>
  <c r="Q287" i="28" s="1"/>
  <c r="G287" i="28"/>
  <c r="H287" i="28"/>
  <c r="I287" i="28"/>
  <c r="E288" i="28"/>
  <c r="Q288" i="28" s="1"/>
  <c r="G288" i="28"/>
  <c r="H288" i="28"/>
  <c r="I288" i="28"/>
  <c r="E289" i="28"/>
  <c r="Q289" i="28" s="1"/>
  <c r="G289" i="28"/>
  <c r="H289" i="28"/>
  <c r="I289" i="28"/>
  <c r="E290" i="28"/>
  <c r="Q290" i="28" s="1"/>
  <c r="G290" i="28"/>
  <c r="H290" i="28"/>
  <c r="I290" i="28"/>
  <c r="E291" i="28"/>
  <c r="Q291" i="28" s="1"/>
  <c r="G291" i="28"/>
  <c r="H291" i="28"/>
  <c r="I291" i="28"/>
  <c r="E292" i="28"/>
  <c r="Q292" i="28" s="1"/>
  <c r="G292" i="28"/>
  <c r="H292" i="28"/>
  <c r="I292" i="28"/>
  <c r="E293" i="28"/>
  <c r="Q293" i="28" s="1"/>
  <c r="G293" i="28"/>
  <c r="H293" i="28"/>
  <c r="I293" i="28"/>
  <c r="E294" i="28"/>
  <c r="Q294" i="28" s="1"/>
  <c r="G294" i="28"/>
  <c r="H294" i="28"/>
  <c r="I294" i="28"/>
  <c r="E295" i="28"/>
  <c r="Q295" i="28" s="1"/>
  <c r="G295" i="28"/>
  <c r="H295" i="28"/>
  <c r="I295" i="28"/>
  <c r="E296" i="28"/>
  <c r="Q296" i="28" s="1"/>
  <c r="G296" i="28"/>
  <c r="H296" i="28"/>
  <c r="I296" i="28"/>
  <c r="E297" i="28"/>
  <c r="Q297" i="28" s="1"/>
  <c r="G297" i="28"/>
  <c r="H297" i="28"/>
  <c r="I297" i="28"/>
  <c r="E298" i="28"/>
  <c r="Q298" i="28" s="1"/>
  <c r="G298" i="28"/>
  <c r="H298" i="28"/>
  <c r="I298" i="28"/>
  <c r="E299" i="28"/>
  <c r="Q299" i="28" s="1"/>
  <c r="G299" i="28"/>
  <c r="H299" i="28"/>
  <c r="I299" i="28"/>
  <c r="E300" i="28"/>
  <c r="Q300" i="28" s="1"/>
  <c r="G300" i="28"/>
  <c r="H300" i="28"/>
  <c r="I300" i="28"/>
  <c r="E301" i="28"/>
  <c r="Q301" i="28" s="1"/>
  <c r="G301" i="28"/>
  <c r="H301" i="28"/>
  <c r="I301" i="28"/>
  <c r="E302" i="28"/>
  <c r="Q302" i="28" s="1"/>
  <c r="G302" i="28"/>
  <c r="H302" i="28"/>
  <c r="I302" i="28"/>
  <c r="E303" i="28"/>
  <c r="Q303" i="28" s="1"/>
  <c r="G303" i="28"/>
  <c r="H303" i="28"/>
  <c r="I303" i="28"/>
  <c r="E304" i="28"/>
  <c r="Q304" i="28" s="1"/>
  <c r="G304" i="28"/>
  <c r="H304" i="28"/>
  <c r="I304" i="28"/>
  <c r="E305" i="28"/>
  <c r="Q305" i="28" s="1"/>
  <c r="G305" i="28"/>
  <c r="H305" i="28"/>
  <c r="I305" i="28"/>
  <c r="E306" i="28"/>
  <c r="Q306" i="28" s="1"/>
  <c r="G306" i="28"/>
  <c r="H306" i="28"/>
  <c r="I306" i="28"/>
  <c r="E307" i="28"/>
  <c r="Q307" i="28" s="1"/>
  <c r="G307" i="28"/>
  <c r="H307" i="28"/>
  <c r="I307" i="28"/>
  <c r="E308" i="28"/>
  <c r="Q308" i="28" s="1"/>
  <c r="G308" i="28"/>
  <c r="H308" i="28"/>
  <c r="I308" i="28"/>
  <c r="E309" i="28"/>
  <c r="Q309" i="28" s="1"/>
  <c r="G309" i="28"/>
  <c r="H309" i="28"/>
  <c r="I309" i="28"/>
  <c r="E310" i="28"/>
  <c r="Q310" i="28" s="1"/>
  <c r="G310" i="28"/>
  <c r="H310" i="28"/>
  <c r="I310" i="28"/>
  <c r="E311" i="28"/>
  <c r="Q311" i="28" s="1"/>
  <c r="G311" i="28"/>
  <c r="H311" i="28"/>
  <c r="I311" i="28"/>
  <c r="E312" i="28"/>
  <c r="Q312" i="28" s="1"/>
  <c r="G312" i="28"/>
  <c r="H312" i="28"/>
  <c r="I312" i="28"/>
  <c r="E313" i="28"/>
  <c r="Q313" i="28" s="1"/>
  <c r="G313" i="28"/>
  <c r="H313" i="28"/>
  <c r="I313" i="28"/>
  <c r="E314" i="28"/>
  <c r="Q314" i="28" s="1"/>
  <c r="G314" i="28"/>
  <c r="H314" i="28"/>
  <c r="I314" i="28"/>
  <c r="E315" i="28"/>
  <c r="Q315" i="28" s="1"/>
  <c r="G315" i="28"/>
  <c r="H315" i="28"/>
  <c r="I315" i="28"/>
  <c r="E316" i="28"/>
  <c r="Q316" i="28" s="1"/>
  <c r="G316" i="28"/>
  <c r="H316" i="28"/>
  <c r="I316" i="28"/>
  <c r="E317" i="28"/>
  <c r="Q317" i="28" s="1"/>
  <c r="G317" i="28"/>
  <c r="H317" i="28"/>
  <c r="I317" i="28"/>
  <c r="E318" i="28"/>
  <c r="Q318" i="28" s="1"/>
  <c r="G318" i="28"/>
  <c r="H318" i="28"/>
  <c r="I318" i="28"/>
  <c r="E319" i="28"/>
  <c r="Q319" i="28" s="1"/>
  <c r="G319" i="28"/>
  <c r="H319" i="28"/>
  <c r="I319" i="28"/>
  <c r="E320" i="28"/>
  <c r="Q320" i="28" s="1"/>
  <c r="G320" i="28"/>
  <c r="H320" i="28"/>
  <c r="I320" i="28"/>
  <c r="E321" i="28"/>
  <c r="Q321" i="28" s="1"/>
  <c r="G321" i="28"/>
  <c r="H321" i="28"/>
  <c r="I321" i="28"/>
  <c r="E322" i="28"/>
  <c r="Q322" i="28" s="1"/>
  <c r="G322" i="28"/>
  <c r="H322" i="28"/>
  <c r="I322" i="28"/>
  <c r="E323" i="28"/>
  <c r="Q323" i="28" s="1"/>
  <c r="G323" i="28"/>
  <c r="H323" i="28"/>
  <c r="I323" i="28"/>
  <c r="E324" i="28"/>
  <c r="Q324" i="28" s="1"/>
  <c r="G324" i="28"/>
  <c r="H324" i="28"/>
  <c r="I324" i="28"/>
  <c r="E325" i="28"/>
  <c r="Q325" i="28" s="1"/>
  <c r="G325" i="28"/>
  <c r="H325" i="28"/>
  <c r="I325" i="28"/>
  <c r="E326" i="28"/>
  <c r="Q326" i="28" s="1"/>
  <c r="G326" i="28"/>
  <c r="H326" i="28"/>
  <c r="I326" i="28"/>
  <c r="E327" i="28"/>
  <c r="Q327" i="28" s="1"/>
  <c r="G327" i="28"/>
  <c r="H327" i="28"/>
  <c r="I327" i="28"/>
  <c r="E328" i="28"/>
  <c r="Q328" i="28" s="1"/>
  <c r="G328" i="28"/>
  <c r="H328" i="28"/>
  <c r="I328" i="28"/>
  <c r="E329" i="28"/>
  <c r="Q329" i="28" s="1"/>
  <c r="G329" i="28"/>
  <c r="H329" i="28"/>
  <c r="I329" i="28"/>
  <c r="E330" i="28"/>
  <c r="Q330" i="28" s="1"/>
  <c r="G330" i="28"/>
  <c r="H330" i="28"/>
  <c r="I330" i="28"/>
  <c r="E331" i="28"/>
  <c r="Q331" i="28" s="1"/>
  <c r="G331" i="28"/>
  <c r="H331" i="28"/>
  <c r="I331" i="28"/>
  <c r="E332" i="28"/>
  <c r="Q332" i="28" s="1"/>
  <c r="G332" i="28"/>
  <c r="H332" i="28"/>
  <c r="I332" i="28"/>
  <c r="E333" i="28"/>
  <c r="Q333" i="28" s="1"/>
  <c r="G333" i="28"/>
  <c r="H333" i="28"/>
  <c r="I333" i="28"/>
  <c r="E334" i="28"/>
  <c r="Q334" i="28" s="1"/>
  <c r="G334" i="28"/>
  <c r="H334" i="28"/>
  <c r="I334" i="28"/>
  <c r="E335" i="28"/>
  <c r="Q335" i="28" s="1"/>
  <c r="G335" i="28"/>
  <c r="H335" i="28"/>
  <c r="I335" i="28"/>
  <c r="E336" i="28"/>
  <c r="Q336" i="28" s="1"/>
  <c r="G336" i="28"/>
  <c r="H336" i="28"/>
  <c r="I336" i="28"/>
  <c r="E337" i="28"/>
  <c r="Q337" i="28" s="1"/>
  <c r="G337" i="28"/>
  <c r="H337" i="28"/>
  <c r="I337" i="28"/>
  <c r="E338" i="28"/>
  <c r="Q338" i="28" s="1"/>
  <c r="G338" i="28"/>
  <c r="H338" i="28"/>
  <c r="I338" i="28"/>
  <c r="E339" i="28"/>
  <c r="Q339" i="28" s="1"/>
  <c r="G339" i="28"/>
  <c r="H339" i="28"/>
  <c r="I339" i="28"/>
  <c r="E340" i="28"/>
  <c r="Q340" i="28" s="1"/>
  <c r="G340" i="28"/>
  <c r="H340" i="28"/>
  <c r="I340" i="28"/>
  <c r="E341" i="28"/>
  <c r="Q341" i="28" s="1"/>
  <c r="G341" i="28"/>
  <c r="H341" i="28"/>
  <c r="I341" i="28"/>
  <c r="E342" i="28"/>
  <c r="Q342" i="28" s="1"/>
  <c r="G342" i="28"/>
  <c r="H342" i="28"/>
  <c r="I342" i="28"/>
  <c r="E343" i="28"/>
  <c r="Q343" i="28" s="1"/>
  <c r="G343" i="28"/>
  <c r="H343" i="28"/>
  <c r="I343" i="28"/>
  <c r="E344" i="28"/>
  <c r="Q344" i="28" s="1"/>
  <c r="G344" i="28"/>
  <c r="H344" i="28"/>
  <c r="I344" i="28"/>
  <c r="E345" i="28"/>
  <c r="Q345" i="28" s="1"/>
  <c r="G345" i="28"/>
  <c r="H345" i="28"/>
  <c r="I345" i="28"/>
  <c r="E346" i="28"/>
  <c r="Q346" i="28" s="1"/>
  <c r="G346" i="28"/>
  <c r="H346" i="28"/>
  <c r="I346" i="28"/>
  <c r="E347" i="28"/>
  <c r="Q347" i="28" s="1"/>
  <c r="G347" i="28"/>
  <c r="H347" i="28"/>
  <c r="I347" i="28"/>
  <c r="E348" i="28"/>
  <c r="Q348" i="28" s="1"/>
  <c r="G348" i="28"/>
  <c r="H348" i="28"/>
  <c r="I348" i="28"/>
  <c r="E349" i="28"/>
  <c r="Q349" i="28" s="1"/>
  <c r="G349" i="28"/>
  <c r="H349" i="28"/>
  <c r="I349" i="28"/>
  <c r="E350" i="28"/>
  <c r="Q350" i="28" s="1"/>
  <c r="G350" i="28"/>
  <c r="H350" i="28"/>
  <c r="I350" i="28"/>
  <c r="E351" i="28"/>
  <c r="Q351" i="28" s="1"/>
  <c r="G351" i="28"/>
  <c r="H351" i="28"/>
  <c r="I351" i="28"/>
  <c r="E352" i="28"/>
  <c r="Q352" i="28" s="1"/>
  <c r="G352" i="28"/>
  <c r="H352" i="28"/>
  <c r="I352" i="28"/>
  <c r="E353" i="28"/>
  <c r="Q353" i="28" s="1"/>
  <c r="G353" i="28"/>
  <c r="H353" i="28"/>
  <c r="I353" i="28"/>
  <c r="E354" i="28"/>
  <c r="Q354" i="28" s="1"/>
  <c r="G354" i="28"/>
  <c r="H354" i="28"/>
  <c r="I354" i="28"/>
  <c r="E355" i="28"/>
  <c r="Q355" i="28" s="1"/>
  <c r="G355" i="28"/>
  <c r="H355" i="28"/>
  <c r="I355" i="28"/>
  <c r="E356" i="28"/>
  <c r="Q356" i="28" s="1"/>
  <c r="G356" i="28"/>
  <c r="H356" i="28"/>
  <c r="I356" i="28"/>
  <c r="E357" i="28"/>
  <c r="Q357" i="28" s="1"/>
  <c r="G357" i="28"/>
  <c r="H357" i="28"/>
  <c r="I357" i="28"/>
  <c r="E358" i="28"/>
  <c r="Q358" i="28" s="1"/>
  <c r="G358" i="28"/>
  <c r="H358" i="28"/>
  <c r="I358" i="28"/>
  <c r="E359" i="28"/>
  <c r="Q359" i="28" s="1"/>
  <c r="G359" i="28"/>
  <c r="H359" i="28"/>
  <c r="I359" i="28"/>
  <c r="E360" i="28"/>
  <c r="Q360" i="28" s="1"/>
  <c r="G360" i="28"/>
  <c r="H360" i="28"/>
  <c r="I360" i="28"/>
  <c r="E361" i="28"/>
  <c r="Q361" i="28" s="1"/>
  <c r="G361" i="28"/>
  <c r="H361" i="28"/>
  <c r="I361" i="28"/>
  <c r="E362" i="28"/>
  <c r="Q362" i="28" s="1"/>
  <c r="G362" i="28"/>
  <c r="H362" i="28"/>
  <c r="I362" i="28"/>
  <c r="E363" i="28"/>
  <c r="Q363" i="28" s="1"/>
  <c r="G363" i="28"/>
  <c r="H363" i="28"/>
  <c r="I363" i="28"/>
  <c r="E364" i="28"/>
  <c r="Q364" i="28" s="1"/>
  <c r="G364" i="28"/>
  <c r="H364" i="28"/>
  <c r="I364" i="28"/>
  <c r="E365" i="28"/>
  <c r="Q365" i="28" s="1"/>
  <c r="G365" i="28"/>
  <c r="H365" i="28"/>
  <c r="I365" i="28"/>
  <c r="E366" i="28"/>
  <c r="Q366" i="28" s="1"/>
  <c r="G366" i="28"/>
  <c r="H366" i="28"/>
  <c r="I366" i="28"/>
  <c r="E367" i="28"/>
  <c r="Q367" i="28" s="1"/>
  <c r="G367" i="28"/>
  <c r="H367" i="28"/>
  <c r="I367" i="28"/>
  <c r="E368" i="28"/>
  <c r="Q368" i="28" s="1"/>
  <c r="G368" i="28"/>
  <c r="H368" i="28"/>
  <c r="I368" i="28"/>
  <c r="E369" i="28"/>
  <c r="Q369" i="28" s="1"/>
  <c r="G369" i="28"/>
  <c r="H369" i="28"/>
  <c r="I369" i="28"/>
  <c r="E370" i="28"/>
  <c r="Q370" i="28" s="1"/>
  <c r="G370" i="28"/>
  <c r="H370" i="28"/>
  <c r="I370" i="28"/>
  <c r="E371" i="28"/>
  <c r="Q371" i="28" s="1"/>
  <c r="G371" i="28"/>
  <c r="H371" i="28"/>
  <c r="I371" i="28"/>
  <c r="E372" i="28"/>
  <c r="Q372" i="28" s="1"/>
  <c r="G372" i="28"/>
  <c r="H372" i="28"/>
  <c r="I372" i="28"/>
  <c r="E373" i="28"/>
  <c r="Q373" i="28" s="1"/>
  <c r="G373" i="28"/>
  <c r="H373" i="28"/>
  <c r="I373" i="28"/>
  <c r="E374" i="28"/>
  <c r="Q374" i="28" s="1"/>
  <c r="G374" i="28"/>
  <c r="H374" i="28"/>
  <c r="I374" i="28"/>
  <c r="E375" i="28"/>
  <c r="Q375" i="28" s="1"/>
  <c r="G375" i="28"/>
  <c r="H375" i="28"/>
  <c r="I375" i="28"/>
  <c r="E376" i="28"/>
  <c r="Q376" i="28" s="1"/>
  <c r="G376" i="28"/>
  <c r="H376" i="28"/>
  <c r="I376" i="28"/>
  <c r="E377" i="28"/>
  <c r="Q377" i="28" s="1"/>
  <c r="G377" i="28"/>
  <c r="H377" i="28"/>
  <c r="I377" i="28"/>
  <c r="E378" i="28"/>
  <c r="Q378" i="28" s="1"/>
  <c r="G378" i="28"/>
  <c r="H378" i="28"/>
  <c r="I378" i="28"/>
  <c r="E379" i="28"/>
  <c r="Q379" i="28" s="1"/>
  <c r="G379" i="28"/>
  <c r="H379" i="28"/>
  <c r="I379" i="28"/>
  <c r="E380" i="28"/>
  <c r="Q380" i="28" s="1"/>
  <c r="G380" i="28"/>
  <c r="H380" i="28"/>
  <c r="I380" i="28"/>
  <c r="E381" i="28"/>
  <c r="Q381" i="28" s="1"/>
  <c r="G381" i="28"/>
  <c r="H381" i="28"/>
  <c r="I381" i="28"/>
  <c r="E382" i="28"/>
  <c r="Q382" i="28" s="1"/>
  <c r="G382" i="28"/>
  <c r="H382" i="28"/>
  <c r="I382" i="28"/>
  <c r="E383" i="28"/>
  <c r="Q383" i="28" s="1"/>
  <c r="G383" i="28"/>
  <c r="H383" i="28"/>
  <c r="I383" i="28"/>
  <c r="E384" i="28"/>
  <c r="Q384" i="28" s="1"/>
  <c r="G384" i="28"/>
  <c r="H384" i="28"/>
  <c r="I384" i="28"/>
  <c r="E385" i="28"/>
  <c r="Q385" i="28" s="1"/>
  <c r="G385" i="28"/>
  <c r="H385" i="28"/>
  <c r="I385" i="28"/>
  <c r="E386" i="28"/>
  <c r="Q386" i="28" s="1"/>
  <c r="G386" i="28"/>
  <c r="H386" i="28"/>
  <c r="I386" i="28"/>
  <c r="E387" i="28"/>
  <c r="Q387" i="28" s="1"/>
  <c r="G387" i="28"/>
  <c r="H387" i="28"/>
  <c r="I387" i="28"/>
  <c r="E388" i="28"/>
  <c r="Q388" i="28" s="1"/>
  <c r="G388" i="28"/>
  <c r="H388" i="28"/>
  <c r="I388" i="28"/>
  <c r="E389" i="28"/>
  <c r="Q389" i="28" s="1"/>
  <c r="G389" i="28"/>
  <c r="H389" i="28"/>
  <c r="I389" i="28"/>
  <c r="E390" i="28"/>
  <c r="Q390" i="28" s="1"/>
  <c r="G390" i="28"/>
  <c r="H390" i="28"/>
  <c r="I390" i="28"/>
  <c r="E391" i="28"/>
  <c r="Q391" i="28" s="1"/>
  <c r="G391" i="28"/>
  <c r="H391" i="28"/>
  <c r="I391" i="28"/>
  <c r="E392" i="28"/>
  <c r="Q392" i="28" s="1"/>
  <c r="G392" i="28"/>
  <c r="H392" i="28"/>
  <c r="I392" i="28"/>
  <c r="E393" i="28"/>
  <c r="Q393" i="28" s="1"/>
  <c r="G393" i="28"/>
  <c r="H393" i="28"/>
  <c r="I393" i="28"/>
  <c r="E394" i="28"/>
  <c r="Q394" i="28" s="1"/>
  <c r="G394" i="28"/>
  <c r="H394" i="28"/>
  <c r="I394" i="28"/>
  <c r="E395" i="28"/>
  <c r="Q395" i="28" s="1"/>
  <c r="G395" i="28"/>
  <c r="H395" i="28"/>
  <c r="I395" i="28"/>
  <c r="E396" i="28"/>
  <c r="Q396" i="28" s="1"/>
  <c r="G396" i="28"/>
  <c r="H396" i="28"/>
  <c r="I396" i="28"/>
  <c r="E397" i="28"/>
  <c r="Q397" i="28" s="1"/>
  <c r="G397" i="28"/>
  <c r="H397" i="28"/>
  <c r="I397" i="28"/>
  <c r="E398" i="28"/>
  <c r="Q398" i="28" s="1"/>
  <c r="G398" i="28"/>
  <c r="H398" i="28"/>
  <c r="I398" i="28"/>
  <c r="E399" i="28"/>
  <c r="Q399" i="28" s="1"/>
  <c r="G399" i="28"/>
  <c r="H399" i="28"/>
  <c r="I399" i="28"/>
  <c r="E400" i="28"/>
  <c r="Q400" i="28" s="1"/>
  <c r="G400" i="28"/>
  <c r="H400" i="28"/>
  <c r="I400" i="28"/>
  <c r="E401" i="28"/>
  <c r="Q401" i="28" s="1"/>
  <c r="G401" i="28"/>
  <c r="H401" i="28"/>
  <c r="I401" i="28"/>
  <c r="E402" i="28"/>
  <c r="Q402" i="28" s="1"/>
  <c r="G402" i="28"/>
  <c r="H402" i="28"/>
  <c r="I402" i="28"/>
  <c r="E403" i="28"/>
  <c r="Q403" i="28" s="1"/>
  <c r="G403" i="28"/>
  <c r="H403" i="28"/>
  <c r="I403" i="28"/>
  <c r="E404" i="28"/>
  <c r="Q404" i="28" s="1"/>
  <c r="G404" i="28"/>
  <c r="H404" i="28"/>
  <c r="I404" i="28"/>
  <c r="E405" i="28"/>
  <c r="Q405" i="28" s="1"/>
  <c r="G405" i="28"/>
  <c r="H405" i="28"/>
  <c r="I405" i="28"/>
  <c r="E406" i="28"/>
  <c r="Q406" i="28" s="1"/>
  <c r="G406" i="28"/>
  <c r="H406" i="28"/>
  <c r="I406" i="28"/>
  <c r="E407" i="28"/>
  <c r="Q407" i="28" s="1"/>
  <c r="G407" i="28"/>
  <c r="H407" i="28"/>
  <c r="I407" i="28"/>
  <c r="E408" i="28"/>
  <c r="Q408" i="28" s="1"/>
  <c r="G408" i="28"/>
  <c r="H408" i="28"/>
  <c r="I408" i="28"/>
  <c r="E409" i="28"/>
  <c r="Q409" i="28" s="1"/>
  <c r="G409" i="28"/>
  <c r="H409" i="28"/>
  <c r="I409" i="28"/>
  <c r="E410" i="28"/>
  <c r="Q410" i="28" s="1"/>
  <c r="G410" i="28"/>
  <c r="H410" i="28"/>
  <c r="I410" i="28"/>
  <c r="E411" i="28"/>
  <c r="Q411" i="28" s="1"/>
  <c r="G411" i="28"/>
  <c r="H411" i="28"/>
  <c r="I411" i="28"/>
  <c r="E412" i="28"/>
  <c r="Q412" i="28" s="1"/>
  <c r="G412" i="28"/>
  <c r="H412" i="28"/>
  <c r="I412" i="28"/>
  <c r="E413" i="28"/>
  <c r="Q413" i="28" s="1"/>
  <c r="G413" i="28"/>
  <c r="H413" i="28"/>
  <c r="I413" i="28"/>
  <c r="E414" i="28"/>
  <c r="Q414" i="28" s="1"/>
  <c r="G414" i="28"/>
  <c r="H414" i="28"/>
  <c r="I414" i="28"/>
  <c r="E415" i="28"/>
  <c r="Q415" i="28" s="1"/>
  <c r="G415" i="28"/>
  <c r="H415" i="28"/>
  <c r="I415" i="28"/>
  <c r="E416" i="28"/>
  <c r="Q416" i="28" s="1"/>
  <c r="G416" i="28"/>
  <c r="H416" i="28"/>
  <c r="I416" i="28"/>
  <c r="E417" i="28"/>
  <c r="Q417" i="28" s="1"/>
  <c r="G417" i="28"/>
  <c r="H417" i="28"/>
  <c r="I417" i="28"/>
  <c r="E418" i="28"/>
  <c r="Q418" i="28" s="1"/>
  <c r="G418" i="28"/>
  <c r="H418" i="28"/>
  <c r="I418" i="28"/>
  <c r="E419" i="28"/>
  <c r="Q419" i="28" s="1"/>
  <c r="G419" i="28"/>
  <c r="H419" i="28"/>
  <c r="I419" i="28"/>
  <c r="E420" i="28"/>
  <c r="Q420" i="28" s="1"/>
  <c r="G420" i="28"/>
  <c r="H420" i="28"/>
  <c r="I420" i="28"/>
  <c r="E421" i="28"/>
  <c r="Q421" i="28" s="1"/>
  <c r="G421" i="28"/>
  <c r="H421" i="28"/>
  <c r="I421" i="28"/>
  <c r="E422" i="28"/>
  <c r="Q422" i="28" s="1"/>
  <c r="G422" i="28"/>
  <c r="H422" i="28"/>
  <c r="I422" i="28"/>
  <c r="E423" i="28"/>
  <c r="Q423" i="28" s="1"/>
  <c r="G423" i="28"/>
  <c r="H423" i="28"/>
  <c r="I423" i="28"/>
  <c r="E424" i="28"/>
  <c r="Q424" i="28" s="1"/>
  <c r="G424" i="28"/>
  <c r="H424" i="28"/>
  <c r="I424" i="28"/>
  <c r="E425" i="28"/>
  <c r="Q425" i="28" s="1"/>
  <c r="G425" i="28"/>
  <c r="H425" i="28"/>
  <c r="I425" i="28"/>
  <c r="E426" i="28"/>
  <c r="Q426" i="28" s="1"/>
  <c r="G426" i="28"/>
  <c r="H426" i="28"/>
  <c r="I426" i="28"/>
  <c r="E427" i="28"/>
  <c r="Q427" i="28" s="1"/>
  <c r="G427" i="28"/>
  <c r="H427" i="28"/>
  <c r="I427" i="28"/>
  <c r="E428" i="28"/>
  <c r="Q428" i="28" s="1"/>
  <c r="G428" i="28"/>
  <c r="H428" i="28"/>
  <c r="I428" i="28"/>
  <c r="E429" i="28"/>
  <c r="Q429" i="28" s="1"/>
  <c r="G429" i="28"/>
  <c r="H429" i="28"/>
  <c r="I429" i="28"/>
  <c r="E430" i="28"/>
  <c r="Q430" i="28" s="1"/>
  <c r="G430" i="28"/>
  <c r="H430" i="28"/>
  <c r="I430" i="28"/>
  <c r="E431" i="28"/>
  <c r="Q431" i="28" s="1"/>
  <c r="G431" i="28"/>
  <c r="H431" i="28"/>
  <c r="I431" i="28"/>
  <c r="E432" i="28"/>
  <c r="Q432" i="28" s="1"/>
  <c r="G432" i="28"/>
  <c r="H432" i="28"/>
  <c r="I432" i="28"/>
  <c r="E433" i="28"/>
  <c r="Q433" i="28" s="1"/>
  <c r="G433" i="28"/>
  <c r="H433" i="28"/>
  <c r="I433" i="28"/>
  <c r="E434" i="28"/>
  <c r="Q434" i="28" s="1"/>
  <c r="G434" i="28"/>
  <c r="H434" i="28"/>
  <c r="I434" i="28"/>
  <c r="E435" i="28"/>
  <c r="Q435" i="28" s="1"/>
  <c r="G435" i="28"/>
  <c r="H435" i="28"/>
  <c r="I435" i="28"/>
  <c r="E436" i="28"/>
  <c r="Q436" i="28" s="1"/>
  <c r="G436" i="28"/>
  <c r="H436" i="28"/>
  <c r="I436" i="28"/>
  <c r="E437" i="28"/>
  <c r="Q437" i="28" s="1"/>
  <c r="G437" i="28"/>
  <c r="H437" i="28"/>
  <c r="I437" i="28"/>
  <c r="E438" i="28"/>
  <c r="Q438" i="28" s="1"/>
  <c r="G438" i="28"/>
  <c r="H438" i="28"/>
  <c r="I438" i="28"/>
  <c r="E439" i="28"/>
  <c r="Q439" i="28" s="1"/>
  <c r="G439" i="28"/>
  <c r="H439" i="28"/>
  <c r="I439" i="28"/>
  <c r="E440" i="28"/>
  <c r="Q440" i="28" s="1"/>
  <c r="G440" i="28"/>
  <c r="H440" i="28"/>
  <c r="I440" i="28"/>
  <c r="E441" i="28"/>
  <c r="Q441" i="28" s="1"/>
  <c r="G441" i="28"/>
  <c r="H441" i="28"/>
  <c r="I441" i="28"/>
  <c r="E442" i="28"/>
  <c r="Q442" i="28" s="1"/>
  <c r="G442" i="28"/>
  <c r="H442" i="28"/>
  <c r="I442" i="28"/>
  <c r="E443" i="28"/>
  <c r="Q443" i="28" s="1"/>
  <c r="G443" i="28"/>
  <c r="H443" i="28"/>
  <c r="I443" i="28"/>
  <c r="E444" i="28"/>
  <c r="Q444" i="28" s="1"/>
  <c r="G444" i="28"/>
  <c r="H444" i="28"/>
  <c r="I444" i="28"/>
  <c r="E445" i="28"/>
  <c r="Q445" i="28" s="1"/>
  <c r="G445" i="28"/>
  <c r="H445" i="28"/>
  <c r="I445" i="28"/>
  <c r="E446" i="28"/>
  <c r="Q446" i="28" s="1"/>
  <c r="G446" i="28"/>
  <c r="H446" i="28"/>
  <c r="I446" i="28"/>
  <c r="E447" i="28"/>
  <c r="Q447" i="28" s="1"/>
  <c r="G447" i="28"/>
  <c r="H447" i="28"/>
  <c r="I447" i="28"/>
  <c r="E448" i="28"/>
  <c r="Q448" i="28" s="1"/>
  <c r="G448" i="28"/>
  <c r="H448" i="28"/>
  <c r="I448" i="28"/>
  <c r="E449" i="28"/>
  <c r="Q449" i="28" s="1"/>
  <c r="G449" i="28"/>
  <c r="H449" i="28"/>
  <c r="I449" i="28"/>
  <c r="E450" i="28"/>
  <c r="Q450" i="28" s="1"/>
  <c r="G450" i="28"/>
  <c r="H450" i="28"/>
  <c r="I450" i="28"/>
  <c r="E451" i="28"/>
  <c r="Q451" i="28" s="1"/>
  <c r="G451" i="28"/>
  <c r="H451" i="28"/>
  <c r="I451" i="28"/>
  <c r="E452" i="28"/>
  <c r="Q452" i="28" s="1"/>
  <c r="G452" i="28"/>
  <c r="H452" i="28"/>
  <c r="I452" i="28"/>
  <c r="E453" i="28"/>
  <c r="Q453" i="28" s="1"/>
  <c r="G453" i="28"/>
  <c r="H453" i="28"/>
  <c r="I453" i="28"/>
  <c r="E454" i="28"/>
  <c r="Q454" i="28" s="1"/>
  <c r="G454" i="28"/>
  <c r="H454" i="28"/>
  <c r="I454" i="28"/>
  <c r="E455" i="28"/>
  <c r="Q455" i="28" s="1"/>
  <c r="G455" i="28"/>
  <c r="H455" i="28"/>
  <c r="I455" i="28"/>
  <c r="E456" i="28"/>
  <c r="Q456" i="28" s="1"/>
  <c r="G456" i="28"/>
  <c r="H456" i="28"/>
  <c r="I456" i="28"/>
  <c r="E457" i="28"/>
  <c r="Q457" i="28" s="1"/>
  <c r="G457" i="28"/>
  <c r="H457" i="28"/>
  <c r="I457" i="28"/>
  <c r="E458" i="28"/>
  <c r="Q458" i="28" s="1"/>
  <c r="G458" i="28"/>
  <c r="H458" i="28"/>
  <c r="I458" i="28"/>
  <c r="E459" i="28"/>
  <c r="Q459" i="28" s="1"/>
  <c r="G459" i="28"/>
  <c r="H459" i="28"/>
  <c r="I459" i="28"/>
  <c r="E460" i="28"/>
  <c r="Q460" i="28" s="1"/>
  <c r="G460" i="28"/>
  <c r="H460" i="28"/>
  <c r="I460" i="28"/>
  <c r="E461" i="28"/>
  <c r="Q461" i="28" s="1"/>
  <c r="G461" i="28"/>
  <c r="H461" i="28"/>
  <c r="I461" i="28"/>
  <c r="E462" i="28"/>
  <c r="Q462" i="28" s="1"/>
  <c r="G462" i="28"/>
  <c r="H462" i="28"/>
  <c r="I462" i="28"/>
  <c r="E463" i="28"/>
  <c r="Q463" i="28" s="1"/>
  <c r="G463" i="28"/>
  <c r="H463" i="28"/>
  <c r="I463" i="28"/>
  <c r="E464" i="28"/>
  <c r="Q464" i="28" s="1"/>
  <c r="G464" i="28"/>
  <c r="H464" i="28"/>
  <c r="I464" i="28"/>
  <c r="E465" i="28"/>
  <c r="Q465" i="28" s="1"/>
  <c r="G465" i="28"/>
  <c r="H465" i="28"/>
  <c r="I465" i="28"/>
  <c r="E466" i="28"/>
  <c r="Q466" i="28" s="1"/>
  <c r="G466" i="28"/>
  <c r="H466" i="28"/>
  <c r="I466" i="28"/>
  <c r="E467" i="28"/>
  <c r="Q467" i="28" s="1"/>
  <c r="G467" i="28"/>
  <c r="H467" i="28"/>
  <c r="I467" i="28"/>
  <c r="E468" i="28"/>
  <c r="Q468" i="28" s="1"/>
  <c r="G468" i="28"/>
  <c r="H468" i="28"/>
  <c r="I468" i="28"/>
  <c r="E469" i="28"/>
  <c r="Q469" i="28" s="1"/>
  <c r="G469" i="28"/>
  <c r="H469" i="28"/>
  <c r="I469" i="28"/>
  <c r="E470" i="28"/>
  <c r="Q470" i="28" s="1"/>
  <c r="G470" i="28"/>
  <c r="H470" i="28"/>
  <c r="I470" i="28"/>
  <c r="E471" i="28"/>
  <c r="Q471" i="28" s="1"/>
  <c r="G471" i="28"/>
  <c r="H471" i="28"/>
  <c r="I471" i="28"/>
  <c r="E472" i="28"/>
  <c r="Q472" i="28" s="1"/>
  <c r="G472" i="28"/>
  <c r="H472" i="28"/>
  <c r="I472" i="28"/>
  <c r="E473" i="28"/>
  <c r="Q473" i="28" s="1"/>
  <c r="G473" i="28"/>
  <c r="H473" i="28"/>
  <c r="I473" i="28"/>
  <c r="E474" i="28"/>
  <c r="Q474" i="28" s="1"/>
  <c r="G474" i="28"/>
  <c r="H474" i="28"/>
  <c r="I474" i="28"/>
  <c r="E475" i="28"/>
  <c r="Q475" i="28" s="1"/>
  <c r="G475" i="28"/>
  <c r="H475" i="28"/>
  <c r="I475" i="28"/>
  <c r="E476" i="28"/>
  <c r="Q476" i="28" s="1"/>
  <c r="G476" i="28"/>
  <c r="H476" i="28"/>
  <c r="I476" i="28"/>
  <c r="E477" i="28"/>
  <c r="Q477" i="28" s="1"/>
  <c r="G477" i="28"/>
  <c r="H477" i="28"/>
  <c r="I477" i="28"/>
  <c r="E478" i="28"/>
  <c r="Q478" i="28" s="1"/>
  <c r="G478" i="28"/>
  <c r="H478" i="28"/>
  <c r="I478" i="28"/>
  <c r="E479" i="28"/>
  <c r="Q479" i="28" s="1"/>
  <c r="G479" i="28"/>
  <c r="H479" i="28"/>
  <c r="I479" i="28"/>
  <c r="E480" i="28"/>
  <c r="Q480" i="28" s="1"/>
  <c r="G480" i="28"/>
  <c r="H480" i="28"/>
  <c r="I480" i="28"/>
  <c r="E481" i="28"/>
  <c r="Q481" i="28" s="1"/>
  <c r="G481" i="28"/>
  <c r="H481" i="28"/>
  <c r="I481" i="28"/>
  <c r="E482" i="28"/>
  <c r="Q482" i="28" s="1"/>
  <c r="G482" i="28"/>
  <c r="H482" i="28"/>
  <c r="I482" i="28"/>
  <c r="E483" i="28"/>
  <c r="Q483" i="28" s="1"/>
  <c r="G483" i="28"/>
  <c r="H483" i="28"/>
  <c r="I483" i="28"/>
  <c r="E484" i="28"/>
  <c r="Q484" i="28" s="1"/>
  <c r="G484" i="28"/>
  <c r="H484" i="28"/>
  <c r="I484" i="28"/>
  <c r="E485" i="28"/>
  <c r="Q485" i="28" s="1"/>
  <c r="G485" i="28"/>
  <c r="H485" i="28"/>
  <c r="I485" i="28"/>
  <c r="E486" i="28"/>
  <c r="Q486" i="28" s="1"/>
  <c r="G486" i="28"/>
  <c r="H486" i="28"/>
  <c r="I486" i="28"/>
  <c r="E487" i="28"/>
  <c r="Q487" i="28" s="1"/>
  <c r="G487" i="28"/>
  <c r="H487" i="28"/>
  <c r="I487" i="28"/>
  <c r="E488" i="28"/>
  <c r="Q488" i="28" s="1"/>
  <c r="G488" i="28"/>
  <c r="H488" i="28"/>
  <c r="I488" i="28"/>
  <c r="E489" i="28"/>
  <c r="Q489" i="28" s="1"/>
  <c r="G489" i="28"/>
  <c r="H489" i="28"/>
  <c r="I489" i="28"/>
  <c r="E490" i="28"/>
  <c r="Q490" i="28" s="1"/>
  <c r="G490" i="28"/>
  <c r="H490" i="28"/>
  <c r="I490" i="28"/>
  <c r="E491" i="28"/>
  <c r="Q491" i="28" s="1"/>
  <c r="G491" i="28"/>
  <c r="H491" i="28"/>
  <c r="I491" i="28"/>
  <c r="E492" i="28"/>
  <c r="Q492" i="28" s="1"/>
  <c r="G492" i="28"/>
  <c r="H492" i="28"/>
  <c r="I492" i="28"/>
  <c r="E493" i="28"/>
  <c r="Q493" i="28" s="1"/>
  <c r="G493" i="28"/>
  <c r="H493" i="28"/>
  <c r="I493" i="28"/>
  <c r="E494" i="28"/>
  <c r="Q494" i="28" s="1"/>
  <c r="G494" i="28"/>
  <c r="H494" i="28"/>
  <c r="I494" i="28"/>
  <c r="E495" i="28"/>
  <c r="Q495" i="28" s="1"/>
  <c r="G495" i="28"/>
  <c r="H495" i="28"/>
  <c r="I495" i="28"/>
  <c r="E496" i="28"/>
  <c r="Q496" i="28" s="1"/>
  <c r="G496" i="28"/>
  <c r="H496" i="28"/>
  <c r="I496" i="28"/>
  <c r="E497" i="28"/>
  <c r="Q497" i="28" s="1"/>
  <c r="G497" i="28"/>
  <c r="H497" i="28"/>
  <c r="I497" i="28"/>
  <c r="E498" i="28"/>
  <c r="Q498" i="28" s="1"/>
  <c r="G498" i="28"/>
  <c r="H498" i="28"/>
  <c r="I498" i="28"/>
  <c r="E499" i="28"/>
  <c r="Q499" i="28" s="1"/>
  <c r="G499" i="28"/>
  <c r="H499" i="28"/>
  <c r="I499" i="28"/>
  <c r="E500" i="28"/>
  <c r="Q500" i="28" s="1"/>
  <c r="G500" i="28"/>
  <c r="H500" i="28"/>
  <c r="I500" i="28"/>
  <c r="E501" i="28"/>
  <c r="Q501" i="28" s="1"/>
  <c r="G501" i="28"/>
  <c r="H501" i="28"/>
  <c r="I501" i="28"/>
  <c r="E502" i="28"/>
  <c r="Q502" i="28" s="1"/>
  <c r="G502" i="28"/>
  <c r="H502" i="28"/>
  <c r="I502" i="28"/>
  <c r="E503" i="28"/>
  <c r="Q503" i="28" s="1"/>
  <c r="G503" i="28"/>
  <c r="H503" i="28"/>
  <c r="I503" i="28"/>
  <c r="E504" i="28"/>
  <c r="Q504" i="28" s="1"/>
  <c r="G504" i="28"/>
  <c r="H504" i="28"/>
  <c r="I504" i="28"/>
  <c r="E505" i="28"/>
  <c r="Q505" i="28" s="1"/>
  <c r="G505" i="28"/>
  <c r="H505" i="28"/>
  <c r="I505" i="28"/>
  <c r="E506" i="28"/>
  <c r="Q506" i="28" s="1"/>
  <c r="G506" i="28"/>
  <c r="H506" i="28"/>
  <c r="I506" i="28"/>
  <c r="E507" i="28"/>
  <c r="Q507" i="28" s="1"/>
  <c r="G507" i="28"/>
  <c r="H507" i="28"/>
  <c r="I507" i="28"/>
  <c r="E508" i="28"/>
  <c r="Q508" i="28" s="1"/>
  <c r="G508" i="28"/>
  <c r="H508" i="28"/>
  <c r="I508" i="28"/>
  <c r="E509" i="28"/>
  <c r="Q509" i="28" s="1"/>
  <c r="G509" i="28"/>
  <c r="H509" i="28"/>
  <c r="I509" i="28"/>
  <c r="E510" i="28"/>
  <c r="Q510" i="28" s="1"/>
  <c r="G510" i="28"/>
  <c r="H510" i="28"/>
  <c r="I510" i="28"/>
  <c r="E511" i="28"/>
  <c r="Q511" i="28" s="1"/>
  <c r="G511" i="28"/>
  <c r="H511" i="28"/>
  <c r="I511" i="28"/>
  <c r="E512" i="28"/>
  <c r="Q512" i="28" s="1"/>
  <c r="G512" i="28"/>
  <c r="H512" i="28"/>
  <c r="I512" i="28"/>
  <c r="E513" i="28"/>
  <c r="Q513" i="28" s="1"/>
  <c r="G513" i="28"/>
  <c r="H513" i="28"/>
  <c r="I513" i="28"/>
  <c r="E514" i="28"/>
  <c r="Q514" i="28" s="1"/>
  <c r="G514" i="28"/>
  <c r="H514" i="28"/>
  <c r="I514" i="28"/>
  <c r="E515" i="28"/>
  <c r="Q515" i="28" s="1"/>
  <c r="G515" i="28"/>
  <c r="H515" i="28"/>
  <c r="I515" i="28"/>
  <c r="E516" i="28"/>
  <c r="Q516" i="28" s="1"/>
  <c r="G516" i="28"/>
  <c r="H516" i="28"/>
  <c r="I516" i="28"/>
  <c r="E517" i="28"/>
  <c r="Q517" i="28" s="1"/>
  <c r="G517" i="28"/>
  <c r="H517" i="28"/>
  <c r="I517" i="28"/>
  <c r="E518" i="28"/>
  <c r="Q518" i="28" s="1"/>
  <c r="G518" i="28"/>
  <c r="H518" i="28"/>
  <c r="I518" i="28"/>
  <c r="E519" i="28"/>
  <c r="Q519" i="28" s="1"/>
  <c r="G519" i="28"/>
  <c r="H519" i="28"/>
  <c r="I519" i="28"/>
  <c r="E520" i="28"/>
  <c r="Q520" i="28" s="1"/>
  <c r="G520" i="28"/>
  <c r="H520" i="28"/>
  <c r="I520" i="28"/>
  <c r="E521" i="28"/>
  <c r="Q521" i="28" s="1"/>
  <c r="G521" i="28"/>
  <c r="H521" i="28"/>
  <c r="I521" i="28"/>
  <c r="E522" i="28"/>
  <c r="Q522" i="28" s="1"/>
  <c r="G522" i="28"/>
  <c r="H522" i="28"/>
  <c r="I522" i="28"/>
  <c r="E523" i="28"/>
  <c r="Q523" i="28" s="1"/>
  <c r="G523" i="28"/>
  <c r="H523" i="28"/>
  <c r="I523" i="28"/>
  <c r="E524" i="28"/>
  <c r="Q524" i="28" s="1"/>
  <c r="G524" i="28"/>
  <c r="H524" i="28"/>
  <c r="I524" i="28"/>
  <c r="E525" i="28"/>
  <c r="Q525" i="28" s="1"/>
  <c r="G525" i="28"/>
  <c r="H525" i="28"/>
  <c r="I525" i="28"/>
  <c r="E526" i="28"/>
  <c r="Q526" i="28" s="1"/>
  <c r="G526" i="28"/>
  <c r="H526" i="28"/>
  <c r="I526" i="28"/>
  <c r="E527" i="28"/>
  <c r="Q527" i="28" s="1"/>
  <c r="G527" i="28"/>
  <c r="H527" i="28"/>
  <c r="I527" i="28"/>
  <c r="E528" i="28"/>
  <c r="Q528" i="28" s="1"/>
  <c r="G528" i="28"/>
  <c r="H528" i="28"/>
  <c r="I528" i="28"/>
  <c r="E529" i="28"/>
  <c r="Q529" i="28" s="1"/>
  <c r="G529" i="28"/>
  <c r="H529" i="28"/>
  <c r="I529" i="28"/>
  <c r="E530" i="28"/>
  <c r="Q530" i="28" s="1"/>
  <c r="G530" i="28"/>
  <c r="H530" i="28"/>
  <c r="I530" i="28"/>
  <c r="E531" i="28"/>
  <c r="Q531" i="28" s="1"/>
  <c r="G531" i="28"/>
  <c r="H531" i="28"/>
  <c r="I531" i="28"/>
  <c r="E532" i="28"/>
  <c r="Q532" i="28" s="1"/>
  <c r="G532" i="28"/>
  <c r="H532" i="28"/>
  <c r="I532" i="28"/>
  <c r="E533" i="28"/>
  <c r="Q533" i="28" s="1"/>
  <c r="G533" i="28"/>
  <c r="H533" i="28"/>
  <c r="I533" i="28"/>
  <c r="E534" i="28"/>
  <c r="Q534" i="28" s="1"/>
  <c r="G534" i="28"/>
  <c r="H534" i="28"/>
  <c r="I534" i="28"/>
  <c r="E535" i="28"/>
  <c r="Q535" i="28" s="1"/>
  <c r="G535" i="28"/>
  <c r="H535" i="28"/>
  <c r="I535" i="28"/>
  <c r="E536" i="28"/>
  <c r="Q536" i="28" s="1"/>
  <c r="G536" i="28"/>
  <c r="H536" i="28"/>
  <c r="I536" i="28"/>
  <c r="E537" i="28"/>
  <c r="Q537" i="28" s="1"/>
  <c r="G537" i="28"/>
  <c r="H537" i="28"/>
  <c r="I537" i="28"/>
  <c r="E538" i="28"/>
  <c r="Q538" i="28" s="1"/>
  <c r="G538" i="28"/>
  <c r="H538" i="28"/>
  <c r="I538" i="28"/>
  <c r="E539" i="28"/>
  <c r="Q539" i="28" s="1"/>
  <c r="G539" i="28"/>
  <c r="H539" i="28"/>
  <c r="I539" i="28"/>
  <c r="E540" i="28"/>
  <c r="Q540" i="28" s="1"/>
  <c r="G540" i="28"/>
  <c r="H540" i="28"/>
  <c r="I540" i="28"/>
  <c r="E541" i="28"/>
  <c r="Q541" i="28" s="1"/>
  <c r="G541" i="28"/>
  <c r="H541" i="28"/>
  <c r="I541" i="28"/>
  <c r="E542" i="28"/>
  <c r="Q542" i="28" s="1"/>
  <c r="G542" i="28"/>
  <c r="H542" i="28"/>
  <c r="I542" i="28"/>
  <c r="E543" i="28"/>
  <c r="Q543" i="28" s="1"/>
  <c r="G543" i="28"/>
  <c r="H543" i="28"/>
  <c r="I543" i="28"/>
  <c r="E544" i="28"/>
  <c r="Q544" i="28" s="1"/>
  <c r="G544" i="28"/>
  <c r="H544" i="28"/>
  <c r="I544" i="28"/>
  <c r="E545" i="28"/>
  <c r="Q545" i="28" s="1"/>
  <c r="G545" i="28"/>
  <c r="H545" i="28"/>
  <c r="I545" i="28"/>
  <c r="E546" i="28"/>
  <c r="Q546" i="28" s="1"/>
  <c r="G546" i="28"/>
  <c r="H546" i="28"/>
  <c r="I546" i="28"/>
  <c r="E547" i="28"/>
  <c r="Q547" i="28" s="1"/>
  <c r="G547" i="28"/>
  <c r="H547" i="28"/>
  <c r="I547" i="28"/>
  <c r="E548" i="28"/>
  <c r="Q548" i="28" s="1"/>
  <c r="G548" i="28"/>
  <c r="H548" i="28"/>
  <c r="I548" i="28"/>
  <c r="E549" i="28"/>
  <c r="Q549" i="28" s="1"/>
  <c r="G549" i="28"/>
  <c r="H549" i="28"/>
  <c r="I549" i="28"/>
  <c r="E550" i="28"/>
  <c r="Q550" i="28" s="1"/>
  <c r="G550" i="28"/>
  <c r="H550" i="28"/>
  <c r="I550" i="28"/>
  <c r="E551" i="28"/>
  <c r="Q551" i="28" s="1"/>
  <c r="G551" i="28"/>
  <c r="H551" i="28"/>
  <c r="I551" i="28"/>
  <c r="E552" i="28"/>
  <c r="Q552" i="28" s="1"/>
  <c r="G552" i="28"/>
  <c r="H552" i="28"/>
  <c r="I552" i="28"/>
  <c r="E553" i="28"/>
  <c r="Q553" i="28" s="1"/>
  <c r="G553" i="28"/>
  <c r="H553" i="28"/>
  <c r="I553" i="28"/>
  <c r="E554" i="28"/>
  <c r="Q554" i="28" s="1"/>
  <c r="G554" i="28"/>
  <c r="H554" i="28"/>
  <c r="I554" i="28"/>
  <c r="E555" i="28"/>
  <c r="Q555" i="28" s="1"/>
  <c r="G555" i="28"/>
  <c r="H555" i="28"/>
  <c r="I555" i="28"/>
  <c r="E556" i="28"/>
  <c r="Q556" i="28" s="1"/>
  <c r="G556" i="28"/>
  <c r="H556" i="28"/>
  <c r="I556" i="28"/>
  <c r="E557" i="28"/>
  <c r="Q557" i="28" s="1"/>
  <c r="G557" i="28"/>
  <c r="H557" i="28"/>
  <c r="I557" i="28"/>
  <c r="E558" i="28"/>
  <c r="Q558" i="28" s="1"/>
  <c r="G558" i="28"/>
  <c r="H558" i="28"/>
  <c r="I558" i="28"/>
  <c r="E559" i="28"/>
  <c r="Q559" i="28" s="1"/>
  <c r="G559" i="28"/>
  <c r="H559" i="28"/>
  <c r="I559" i="28"/>
  <c r="E560" i="28"/>
  <c r="Q560" i="28" s="1"/>
  <c r="G560" i="28"/>
  <c r="H560" i="28"/>
  <c r="I560" i="28"/>
  <c r="E561" i="28"/>
  <c r="Q561" i="28" s="1"/>
  <c r="G561" i="28"/>
  <c r="H561" i="28"/>
  <c r="I561" i="28"/>
  <c r="E562" i="28"/>
  <c r="Q562" i="28" s="1"/>
  <c r="G562" i="28"/>
  <c r="H562" i="28"/>
  <c r="I562" i="28"/>
  <c r="E563" i="28"/>
  <c r="Q563" i="28" s="1"/>
  <c r="G563" i="28"/>
  <c r="H563" i="28"/>
  <c r="I563" i="28"/>
  <c r="E564" i="28"/>
  <c r="Q564" i="28" s="1"/>
  <c r="G564" i="28"/>
  <c r="H564" i="28"/>
  <c r="I564" i="28"/>
  <c r="E565" i="28"/>
  <c r="Q565" i="28" s="1"/>
  <c r="G565" i="28"/>
  <c r="H565" i="28"/>
  <c r="I565" i="28"/>
  <c r="E566" i="28"/>
  <c r="Q566" i="28" s="1"/>
  <c r="G566" i="28"/>
  <c r="H566" i="28"/>
  <c r="I566" i="28"/>
  <c r="E567" i="28"/>
  <c r="Q567" i="28" s="1"/>
  <c r="G567" i="28"/>
  <c r="H567" i="28"/>
  <c r="I567" i="28"/>
  <c r="E568" i="28"/>
  <c r="Q568" i="28" s="1"/>
  <c r="G568" i="28"/>
  <c r="H568" i="28"/>
  <c r="I568" i="28"/>
  <c r="E569" i="28"/>
  <c r="Q569" i="28" s="1"/>
  <c r="G569" i="28"/>
  <c r="H569" i="28"/>
  <c r="I569" i="28"/>
  <c r="E570" i="28"/>
  <c r="Q570" i="28" s="1"/>
  <c r="G570" i="28"/>
  <c r="H570" i="28"/>
  <c r="I570" i="28"/>
  <c r="E571" i="28"/>
  <c r="Q571" i="28" s="1"/>
  <c r="G571" i="28"/>
  <c r="H571" i="28"/>
  <c r="I571" i="28"/>
  <c r="E572" i="28"/>
  <c r="Q572" i="28" s="1"/>
  <c r="G572" i="28"/>
  <c r="H572" i="28"/>
  <c r="I572" i="28"/>
  <c r="E573" i="28"/>
  <c r="Q573" i="28" s="1"/>
  <c r="G573" i="28"/>
  <c r="H573" i="28"/>
  <c r="I573" i="28"/>
  <c r="E574" i="28"/>
  <c r="Q574" i="28" s="1"/>
  <c r="G574" i="28"/>
  <c r="H574" i="28"/>
  <c r="I574" i="28"/>
  <c r="E575" i="28"/>
  <c r="Q575" i="28" s="1"/>
  <c r="G575" i="28"/>
  <c r="H575" i="28"/>
  <c r="I575" i="28"/>
  <c r="E576" i="28"/>
  <c r="Q576" i="28" s="1"/>
  <c r="G576" i="28"/>
  <c r="H576" i="28"/>
  <c r="I576" i="28"/>
  <c r="E577" i="28"/>
  <c r="Q577" i="28" s="1"/>
  <c r="G577" i="28"/>
  <c r="H577" i="28"/>
  <c r="I577" i="28"/>
  <c r="E578" i="28"/>
  <c r="Q578" i="28" s="1"/>
  <c r="G578" i="28"/>
  <c r="H578" i="28"/>
  <c r="I578" i="28"/>
  <c r="E579" i="28"/>
  <c r="Q579" i="28" s="1"/>
  <c r="G579" i="28"/>
  <c r="H579" i="28"/>
  <c r="I579" i="28"/>
  <c r="E580" i="28"/>
  <c r="Q580" i="28" s="1"/>
  <c r="G580" i="28"/>
  <c r="H580" i="28"/>
  <c r="I580" i="28"/>
  <c r="E581" i="28"/>
  <c r="Q581" i="28" s="1"/>
  <c r="G581" i="28"/>
  <c r="H581" i="28"/>
  <c r="I581" i="28"/>
  <c r="E582" i="28"/>
  <c r="Q582" i="28" s="1"/>
  <c r="G582" i="28"/>
  <c r="H582" i="28"/>
  <c r="I582" i="28"/>
  <c r="E583" i="28"/>
  <c r="Q583" i="28" s="1"/>
  <c r="G583" i="28"/>
  <c r="H583" i="28"/>
  <c r="I583" i="28"/>
  <c r="E584" i="28"/>
  <c r="Q584" i="28" s="1"/>
  <c r="G584" i="28"/>
  <c r="H584" i="28"/>
  <c r="I584" i="28"/>
  <c r="E585" i="28"/>
  <c r="Q585" i="28" s="1"/>
  <c r="G585" i="28"/>
  <c r="H585" i="28"/>
  <c r="I585" i="28"/>
  <c r="E586" i="28"/>
  <c r="Q586" i="28" s="1"/>
  <c r="G586" i="28"/>
  <c r="H586" i="28"/>
  <c r="I586" i="28"/>
  <c r="E587" i="28"/>
  <c r="Q587" i="28" s="1"/>
  <c r="G587" i="28"/>
  <c r="H587" i="28"/>
  <c r="I587" i="28"/>
  <c r="E588" i="28"/>
  <c r="Q588" i="28" s="1"/>
  <c r="G588" i="28"/>
  <c r="H588" i="28"/>
  <c r="I588" i="28"/>
  <c r="E589" i="28"/>
  <c r="Q589" i="28" s="1"/>
  <c r="G589" i="28"/>
  <c r="H589" i="28"/>
  <c r="I589" i="28"/>
  <c r="E590" i="28"/>
  <c r="Q590" i="28" s="1"/>
  <c r="G590" i="28"/>
  <c r="H590" i="28"/>
  <c r="I590" i="28"/>
  <c r="E591" i="28"/>
  <c r="Q591" i="28" s="1"/>
  <c r="G591" i="28"/>
  <c r="H591" i="28"/>
  <c r="I591" i="28"/>
  <c r="E592" i="28"/>
  <c r="Q592" i="28" s="1"/>
  <c r="G592" i="28"/>
  <c r="H592" i="28"/>
  <c r="I592" i="28"/>
  <c r="E593" i="28"/>
  <c r="Q593" i="28" s="1"/>
  <c r="G593" i="28"/>
  <c r="H593" i="28"/>
  <c r="I593" i="28"/>
  <c r="E594" i="28"/>
  <c r="Q594" i="28" s="1"/>
  <c r="G594" i="28"/>
  <c r="H594" i="28"/>
  <c r="I594" i="28"/>
  <c r="E595" i="28"/>
  <c r="Q595" i="28" s="1"/>
  <c r="G595" i="28"/>
  <c r="H595" i="28"/>
  <c r="I595" i="28"/>
  <c r="E596" i="28"/>
  <c r="Q596" i="28" s="1"/>
  <c r="G596" i="28"/>
  <c r="H596" i="28"/>
  <c r="I596" i="28"/>
  <c r="E597" i="28"/>
  <c r="Q597" i="28" s="1"/>
  <c r="G597" i="28"/>
  <c r="H597" i="28"/>
  <c r="I597" i="28"/>
  <c r="E598" i="28"/>
  <c r="Q598" i="28" s="1"/>
  <c r="G598" i="28"/>
  <c r="H598" i="28"/>
  <c r="I598" i="28"/>
  <c r="E599" i="28"/>
  <c r="Q599" i="28" s="1"/>
  <c r="G599" i="28"/>
  <c r="H599" i="28"/>
  <c r="I599" i="28"/>
  <c r="E600" i="28"/>
  <c r="Q600" i="28" s="1"/>
  <c r="G600" i="28"/>
  <c r="H600" i="28"/>
  <c r="I600" i="28"/>
  <c r="E601" i="28"/>
  <c r="Q601" i="28" s="1"/>
  <c r="G601" i="28"/>
  <c r="H601" i="28"/>
  <c r="I601" i="28"/>
  <c r="E602" i="28"/>
  <c r="Q602" i="28" s="1"/>
  <c r="G602" i="28"/>
  <c r="H602" i="28"/>
  <c r="I602" i="28"/>
  <c r="E603" i="28"/>
  <c r="Q603" i="28" s="1"/>
  <c r="G603" i="28"/>
  <c r="H603" i="28"/>
  <c r="I603" i="28"/>
  <c r="E604" i="28"/>
  <c r="Q604" i="28" s="1"/>
  <c r="G604" i="28"/>
  <c r="H604" i="28"/>
  <c r="I604" i="28"/>
  <c r="E605" i="28"/>
  <c r="Q605" i="28" s="1"/>
  <c r="G605" i="28"/>
  <c r="H605" i="28"/>
  <c r="I605" i="28"/>
  <c r="E606" i="28"/>
  <c r="Q606" i="28" s="1"/>
  <c r="G606" i="28"/>
  <c r="H606" i="28"/>
  <c r="I606" i="28"/>
  <c r="E607" i="28"/>
  <c r="Q607" i="28" s="1"/>
  <c r="G607" i="28"/>
  <c r="H607" i="28"/>
  <c r="I607" i="28"/>
  <c r="E608" i="28"/>
  <c r="Q608" i="28" s="1"/>
  <c r="G608" i="28"/>
  <c r="H608" i="28"/>
  <c r="I608" i="28"/>
  <c r="E609" i="28"/>
  <c r="Q609" i="28" s="1"/>
  <c r="G609" i="28"/>
  <c r="H609" i="28"/>
  <c r="I609" i="28"/>
  <c r="E610" i="28"/>
  <c r="Q610" i="28" s="1"/>
  <c r="G610" i="28"/>
  <c r="H610" i="28"/>
  <c r="I610" i="28"/>
  <c r="E611" i="28"/>
  <c r="Q611" i="28" s="1"/>
  <c r="G611" i="28"/>
  <c r="H611" i="28"/>
  <c r="I611" i="28"/>
  <c r="E612" i="28"/>
  <c r="Q612" i="28" s="1"/>
  <c r="G612" i="28"/>
  <c r="H612" i="28"/>
  <c r="I612" i="28"/>
  <c r="E613" i="28"/>
  <c r="Q613" i="28" s="1"/>
  <c r="G613" i="28"/>
  <c r="H613" i="28"/>
  <c r="I613" i="28"/>
  <c r="E614" i="28"/>
  <c r="Q614" i="28" s="1"/>
  <c r="G614" i="28"/>
  <c r="H614" i="28"/>
  <c r="I614" i="28"/>
  <c r="E615" i="28"/>
  <c r="Q615" i="28" s="1"/>
  <c r="G615" i="28"/>
  <c r="H615" i="28"/>
  <c r="I615" i="28"/>
  <c r="E616" i="28"/>
  <c r="Q616" i="28" s="1"/>
  <c r="G616" i="28"/>
  <c r="H616" i="28"/>
  <c r="I616" i="28"/>
  <c r="E617" i="28"/>
  <c r="Q617" i="28" s="1"/>
  <c r="G617" i="28"/>
  <c r="H617" i="28"/>
  <c r="I617" i="28"/>
  <c r="E618" i="28"/>
  <c r="Q618" i="28" s="1"/>
  <c r="G618" i="28"/>
  <c r="H618" i="28"/>
  <c r="I618" i="28"/>
  <c r="E619" i="28"/>
  <c r="Q619" i="28" s="1"/>
  <c r="G619" i="28"/>
  <c r="H619" i="28"/>
  <c r="I619" i="28"/>
  <c r="E620" i="28"/>
  <c r="Q620" i="28" s="1"/>
  <c r="G620" i="28"/>
  <c r="H620" i="28"/>
  <c r="I620" i="28"/>
  <c r="E621" i="28"/>
  <c r="Q621" i="28" s="1"/>
  <c r="G621" i="28"/>
  <c r="H621" i="28"/>
  <c r="I621" i="28"/>
  <c r="E622" i="28"/>
  <c r="Q622" i="28" s="1"/>
  <c r="G622" i="28"/>
  <c r="H622" i="28"/>
  <c r="I622" i="28"/>
  <c r="E623" i="28"/>
  <c r="Q623" i="28" s="1"/>
  <c r="G623" i="28"/>
  <c r="H623" i="28"/>
  <c r="I623" i="28"/>
  <c r="E624" i="28"/>
  <c r="Q624" i="28" s="1"/>
  <c r="G624" i="28"/>
  <c r="H624" i="28"/>
  <c r="I624" i="28"/>
  <c r="E625" i="28"/>
  <c r="Q625" i="28" s="1"/>
  <c r="G625" i="28"/>
  <c r="H625" i="28"/>
  <c r="I625" i="28"/>
  <c r="E626" i="28"/>
  <c r="Q626" i="28" s="1"/>
  <c r="G626" i="28"/>
  <c r="H626" i="28"/>
  <c r="I626" i="28"/>
  <c r="E627" i="28"/>
  <c r="Q627" i="28" s="1"/>
  <c r="G627" i="28"/>
  <c r="H627" i="28"/>
  <c r="I627" i="28"/>
  <c r="E628" i="28"/>
  <c r="Q628" i="28" s="1"/>
  <c r="G628" i="28"/>
  <c r="H628" i="28"/>
  <c r="I628" i="28"/>
  <c r="E629" i="28"/>
  <c r="Q629" i="28" s="1"/>
  <c r="G629" i="28"/>
  <c r="H629" i="28"/>
  <c r="I629" i="28"/>
  <c r="E630" i="28"/>
  <c r="Q630" i="28" s="1"/>
  <c r="G630" i="28"/>
  <c r="H630" i="28"/>
  <c r="I630" i="28"/>
  <c r="E631" i="28"/>
  <c r="Q631" i="28" s="1"/>
  <c r="G631" i="28"/>
  <c r="H631" i="28"/>
  <c r="I631" i="28"/>
  <c r="E632" i="28"/>
  <c r="Q632" i="28" s="1"/>
  <c r="G632" i="28"/>
  <c r="H632" i="28"/>
  <c r="I632" i="28"/>
  <c r="E633" i="28"/>
  <c r="Q633" i="28" s="1"/>
  <c r="G633" i="28"/>
  <c r="H633" i="28"/>
  <c r="I633" i="28"/>
  <c r="E634" i="28"/>
  <c r="Q634" i="28" s="1"/>
  <c r="G634" i="28"/>
  <c r="H634" i="28"/>
  <c r="I634" i="28"/>
  <c r="E635" i="28"/>
  <c r="Q635" i="28" s="1"/>
  <c r="G635" i="28"/>
  <c r="H635" i="28"/>
  <c r="I635" i="28"/>
  <c r="E636" i="28"/>
  <c r="Q636" i="28" s="1"/>
  <c r="G636" i="28"/>
  <c r="H636" i="28"/>
  <c r="I636" i="28"/>
  <c r="E637" i="28"/>
  <c r="Q637" i="28" s="1"/>
  <c r="G637" i="28"/>
  <c r="H637" i="28"/>
  <c r="I637" i="28"/>
  <c r="E638" i="28"/>
  <c r="Q638" i="28" s="1"/>
  <c r="G638" i="28"/>
  <c r="H638" i="28"/>
  <c r="I638" i="28"/>
  <c r="E639" i="28"/>
  <c r="Q639" i="28" s="1"/>
  <c r="G639" i="28"/>
  <c r="H639" i="28"/>
  <c r="I639" i="28"/>
  <c r="E640" i="28"/>
  <c r="Q640" i="28" s="1"/>
  <c r="G640" i="28"/>
  <c r="H640" i="28"/>
  <c r="I640" i="28"/>
  <c r="E641" i="28"/>
  <c r="Q641" i="28" s="1"/>
  <c r="G641" i="28"/>
  <c r="H641" i="28"/>
  <c r="I641" i="28"/>
  <c r="E642" i="28"/>
  <c r="Q642" i="28" s="1"/>
  <c r="G642" i="28"/>
  <c r="H642" i="28"/>
  <c r="I642" i="28"/>
  <c r="E643" i="28"/>
  <c r="Q643" i="28" s="1"/>
  <c r="G643" i="28"/>
  <c r="H643" i="28"/>
  <c r="I643" i="28"/>
  <c r="E644" i="28"/>
  <c r="Q644" i="28" s="1"/>
  <c r="G644" i="28"/>
  <c r="H644" i="28"/>
  <c r="I644" i="28"/>
  <c r="E645" i="28"/>
  <c r="Q645" i="28" s="1"/>
  <c r="G645" i="28"/>
  <c r="H645" i="28"/>
  <c r="I645" i="28"/>
  <c r="E646" i="28"/>
  <c r="Q646" i="28" s="1"/>
  <c r="G646" i="28"/>
  <c r="H646" i="28"/>
  <c r="I646" i="28"/>
  <c r="E647" i="28"/>
  <c r="Q647" i="28" s="1"/>
  <c r="G647" i="28"/>
  <c r="H647" i="28"/>
  <c r="I647" i="28"/>
  <c r="E648" i="28"/>
  <c r="Q648" i="28" s="1"/>
  <c r="G648" i="28"/>
  <c r="H648" i="28"/>
  <c r="I648" i="28"/>
  <c r="E649" i="28"/>
  <c r="Q649" i="28" s="1"/>
  <c r="G649" i="28"/>
  <c r="H649" i="28"/>
  <c r="I649" i="28"/>
  <c r="E650" i="28"/>
  <c r="Q650" i="28" s="1"/>
  <c r="G650" i="28"/>
  <c r="H650" i="28"/>
  <c r="I650" i="28"/>
  <c r="E651" i="28"/>
  <c r="Q651" i="28" s="1"/>
  <c r="G651" i="28"/>
  <c r="H651" i="28"/>
  <c r="I651" i="28"/>
  <c r="E652" i="28"/>
  <c r="Q652" i="28" s="1"/>
  <c r="G652" i="28"/>
  <c r="H652" i="28"/>
  <c r="I652" i="28"/>
  <c r="E653" i="28"/>
  <c r="Q653" i="28" s="1"/>
  <c r="G653" i="28"/>
  <c r="H653" i="28"/>
  <c r="I653" i="28"/>
  <c r="E654" i="28"/>
  <c r="Q654" i="28" s="1"/>
  <c r="G654" i="28"/>
  <c r="H654" i="28"/>
  <c r="I654" i="28"/>
  <c r="E655" i="28"/>
  <c r="Q655" i="28" s="1"/>
  <c r="G655" i="28"/>
  <c r="H655" i="28"/>
  <c r="I655" i="28"/>
  <c r="E656" i="28"/>
  <c r="Q656" i="28" s="1"/>
  <c r="G656" i="28"/>
  <c r="H656" i="28"/>
  <c r="I656" i="28"/>
  <c r="E657" i="28"/>
  <c r="Q657" i="28" s="1"/>
  <c r="G657" i="28"/>
  <c r="H657" i="28"/>
  <c r="I657" i="28"/>
  <c r="E658" i="28"/>
  <c r="Q658" i="28" s="1"/>
  <c r="G658" i="28"/>
  <c r="H658" i="28"/>
  <c r="I658" i="28"/>
  <c r="E659" i="28"/>
  <c r="Q659" i="28" s="1"/>
  <c r="G659" i="28"/>
  <c r="H659" i="28"/>
  <c r="I659" i="28"/>
  <c r="E660" i="28"/>
  <c r="Q660" i="28" s="1"/>
  <c r="G660" i="28"/>
  <c r="H660" i="28"/>
  <c r="I660" i="28"/>
  <c r="E661" i="28"/>
  <c r="Q661" i="28" s="1"/>
  <c r="G661" i="28"/>
  <c r="H661" i="28"/>
  <c r="I661" i="28"/>
  <c r="E662" i="28"/>
  <c r="Q662" i="28" s="1"/>
  <c r="G662" i="28"/>
  <c r="H662" i="28"/>
  <c r="I662" i="28"/>
  <c r="E663" i="28"/>
  <c r="Q663" i="28" s="1"/>
  <c r="G663" i="28"/>
  <c r="H663" i="28"/>
  <c r="I663" i="28"/>
  <c r="E664" i="28"/>
  <c r="Q664" i="28" s="1"/>
  <c r="G664" i="28"/>
  <c r="H664" i="28"/>
  <c r="I664" i="28"/>
  <c r="E665" i="28"/>
  <c r="Q665" i="28" s="1"/>
  <c r="G665" i="28"/>
  <c r="H665" i="28"/>
  <c r="I665" i="28"/>
  <c r="E666" i="28"/>
  <c r="Q666" i="28" s="1"/>
  <c r="G666" i="28"/>
  <c r="H666" i="28"/>
  <c r="I666" i="28"/>
  <c r="E667" i="28"/>
  <c r="Q667" i="28" s="1"/>
  <c r="G667" i="28"/>
  <c r="H667" i="28"/>
  <c r="I667" i="28"/>
  <c r="E668" i="28"/>
  <c r="Q668" i="28" s="1"/>
  <c r="G668" i="28"/>
  <c r="H668" i="28"/>
  <c r="I668" i="28"/>
  <c r="E669" i="28"/>
  <c r="Q669" i="28" s="1"/>
  <c r="G669" i="28"/>
  <c r="H669" i="28"/>
  <c r="I669" i="28"/>
  <c r="E670" i="28"/>
  <c r="Q670" i="28" s="1"/>
  <c r="G670" i="28"/>
  <c r="H670" i="28"/>
  <c r="I670" i="28"/>
  <c r="E671" i="28"/>
  <c r="Q671" i="28" s="1"/>
  <c r="G671" i="28"/>
  <c r="H671" i="28"/>
  <c r="I671" i="28"/>
  <c r="E672" i="28"/>
  <c r="Q672" i="28" s="1"/>
  <c r="G672" i="28"/>
  <c r="H672" i="28"/>
  <c r="I672" i="28"/>
  <c r="E673" i="28"/>
  <c r="Q673" i="28" s="1"/>
  <c r="G673" i="28"/>
  <c r="H673" i="28"/>
  <c r="I673" i="28"/>
  <c r="E674" i="28"/>
  <c r="Q674" i="28" s="1"/>
  <c r="G674" i="28"/>
  <c r="H674" i="28"/>
  <c r="I674" i="28"/>
  <c r="E675" i="28"/>
  <c r="Q675" i="28" s="1"/>
  <c r="G675" i="28"/>
  <c r="H675" i="28"/>
  <c r="I675" i="28"/>
  <c r="E676" i="28"/>
  <c r="Q676" i="28" s="1"/>
  <c r="G676" i="28"/>
  <c r="H676" i="28"/>
  <c r="I676" i="28"/>
  <c r="E677" i="28"/>
  <c r="Q677" i="28" s="1"/>
  <c r="G677" i="28"/>
  <c r="H677" i="28"/>
  <c r="I677" i="28"/>
  <c r="E678" i="28"/>
  <c r="Q678" i="28" s="1"/>
  <c r="G678" i="28"/>
  <c r="H678" i="28"/>
  <c r="I678" i="28"/>
  <c r="E679" i="28"/>
  <c r="Q679" i="28" s="1"/>
  <c r="G679" i="28"/>
  <c r="H679" i="28"/>
  <c r="I679" i="28"/>
  <c r="E680" i="28"/>
  <c r="Q680" i="28" s="1"/>
  <c r="G680" i="28"/>
  <c r="H680" i="28"/>
  <c r="I680" i="28"/>
  <c r="E681" i="28"/>
  <c r="Q681" i="28" s="1"/>
  <c r="G681" i="28"/>
  <c r="H681" i="28"/>
  <c r="I681" i="28"/>
  <c r="E682" i="28"/>
  <c r="Q682" i="28" s="1"/>
  <c r="G682" i="28"/>
  <c r="H682" i="28"/>
  <c r="I682" i="28"/>
  <c r="E683" i="28"/>
  <c r="Q683" i="28" s="1"/>
  <c r="G683" i="28"/>
  <c r="H683" i="28"/>
  <c r="I683" i="28"/>
  <c r="E684" i="28"/>
  <c r="Q684" i="28" s="1"/>
  <c r="G684" i="28"/>
  <c r="H684" i="28"/>
  <c r="I684" i="28"/>
  <c r="E685" i="28"/>
  <c r="Q685" i="28" s="1"/>
  <c r="G685" i="28"/>
  <c r="H685" i="28"/>
  <c r="I685" i="28"/>
  <c r="E686" i="28"/>
  <c r="Q686" i="28" s="1"/>
  <c r="G686" i="28"/>
  <c r="H686" i="28"/>
  <c r="I686" i="28"/>
  <c r="E687" i="28"/>
  <c r="Q687" i="28" s="1"/>
  <c r="G687" i="28"/>
  <c r="H687" i="28"/>
  <c r="I687" i="28"/>
  <c r="E688" i="28"/>
  <c r="Q688" i="28" s="1"/>
  <c r="G688" i="28"/>
  <c r="H688" i="28"/>
  <c r="I688" i="28"/>
  <c r="E689" i="28"/>
  <c r="Q689" i="28" s="1"/>
  <c r="G689" i="28"/>
  <c r="H689" i="28"/>
  <c r="I689" i="28"/>
  <c r="E690" i="28"/>
  <c r="Q690" i="28" s="1"/>
  <c r="G690" i="28"/>
  <c r="H690" i="28"/>
  <c r="I690" i="28"/>
  <c r="E691" i="28"/>
  <c r="Q691" i="28" s="1"/>
  <c r="G691" i="28"/>
  <c r="H691" i="28"/>
  <c r="I691" i="28"/>
  <c r="E692" i="28"/>
  <c r="Q692" i="28" s="1"/>
  <c r="G692" i="28"/>
  <c r="H692" i="28"/>
  <c r="I692" i="28"/>
  <c r="E693" i="28"/>
  <c r="Q693" i="28" s="1"/>
  <c r="G693" i="28"/>
  <c r="H693" i="28"/>
  <c r="I693" i="28"/>
  <c r="E694" i="28"/>
  <c r="Q694" i="28" s="1"/>
  <c r="G694" i="28"/>
  <c r="H694" i="28"/>
  <c r="I694" i="28"/>
  <c r="E695" i="28"/>
  <c r="Q695" i="28" s="1"/>
  <c r="G695" i="28"/>
  <c r="H695" i="28"/>
  <c r="I695" i="28"/>
  <c r="E696" i="28"/>
  <c r="Q696" i="28" s="1"/>
  <c r="G696" i="28"/>
  <c r="H696" i="28"/>
  <c r="I696" i="28"/>
  <c r="E697" i="28"/>
  <c r="Q697" i="28" s="1"/>
  <c r="G697" i="28"/>
  <c r="H697" i="28"/>
  <c r="I697" i="28"/>
  <c r="E698" i="28"/>
  <c r="Q698" i="28" s="1"/>
  <c r="G698" i="28"/>
  <c r="H698" i="28"/>
  <c r="I698" i="28"/>
  <c r="E699" i="28"/>
  <c r="Q699" i="28" s="1"/>
  <c r="G699" i="28"/>
  <c r="H699" i="28"/>
  <c r="I699" i="28"/>
  <c r="E700" i="28"/>
  <c r="Q700" i="28" s="1"/>
  <c r="G700" i="28"/>
  <c r="H700" i="28"/>
  <c r="I700" i="28"/>
  <c r="E701" i="28"/>
  <c r="Q701" i="28" s="1"/>
  <c r="G701" i="28"/>
  <c r="H701" i="28"/>
  <c r="I701" i="28"/>
  <c r="E702" i="28"/>
  <c r="Q702" i="28" s="1"/>
  <c r="G702" i="28"/>
  <c r="H702" i="28"/>
  <c r="I702" i="28"/>
  <c r="E703" i="28"/>
  <c r="Q703" i="28" s="1"/>
  <c r="G703" i="28"/>
  <c r="H703" i="28"/>
  <c r="I703" i="28"/>
  <c r="E704" i="28"/>
  <c r="Q704" i="28" s="1"/>
  <c r="G704" i="28"/>
  <c r="H704" i="28"/>
  <c r="I704" i="28"/>
  <c r="E705" i="28"/>
  <c r="Q705" i="28" s="1"/>
  <c r="G705" i="28"/>
  <c r="H705" i="28"/>
  <c r="I705" i="28"/>
  <c r="E706" i="28"/>
  <c r="Q706" i="28" s="1"/>
  <c r="G706" i="28"/>
  <c r="H706" i="28"/>
  <c r="I706" i="28"/>
  <c r="E707" i="28"/>
  <c r="Q707" i="28" s="1"/>
  <c r="G707" i="28"/>
  <c r="H707" i="28"/>
  <c r="I707" i="28"/>
  <c r="E708" i="28"/>
  <c r="Q708" i="28" s="1"/>
  <c r="G708" i="28"/>
  <c r="H708" i="28"/>
  <c r="I708" i="28"/>
  <c r="E709" i="28"/>
  <c r="Q709" i="28" s="1"/>
  <c r="G709" i="28"/>
  <c r="H709" i="28"/>
  <c r="I709" i="28"/>
  <c r="E710" i="28"/>
  <c r="Q710" i="28" s="1"/>
  <c r="G710" i="28"/>
  <c r="H710" i="28"/>
  <c r="I710" i="28"/>
  <c r="E711" i="28"/>
  <c r="Q711" i="28" s="1"/>
  <c r="G711" i="28"/>
  <c r="H711" i="28"/>
  <c r="I711" i="28"/>
  <c r="E712" i="28"/>
  <c r="Q712" i="28" s="1"/>
  <c r="G712" i="28"/>
  <c r="H712" i="28"/>
  <c r="I712" i="28"/>
  <c r="E713" i="28"/>
  <c r="Q713" i="28" s="1"/>
  <c r="G713" i="28"/>
  <c r="H713" i="28"/>
  <c r="I713" i="28"/>
  <c r="E714" i="28"/>
  <c r="Q714" i="28" s="1"/>
  <c r="G714" i="28"/>
  <c r="H714" i="28"/>
  <c r="I714" i="28"/>
  <c r="E715" i="28"/>
  <c r="Q715" i="28" s="1"/>
  <c r="G715" i="28"/>
  <c r="H715" i="28"/>
  <c r="I715" i="28"/>
  <c r="E716" i="28"/>
  <c r="Q716" i="28" s="1"/>
  <c r="G716" i="28"/>
  <c r="H716" i="28"/>
  <c r="I716" i="28"/>
  <c r="E717" i="28"/>
  <c r="Q717" i="28" s="1"/>
  <c r="G717" i="28"/>
  <c r="H717" i="28"/>
  <c r="I717" i="28"/>
  <c r="E718" i="28"/>
  <c r="Q718" i="28" s="1"/>
  <c r="G718" i="28"/>
  <c r="H718" i="28"/>
  <c r="I718" i="28"/>
  <c r="E719" i="28"/>
  <c r="Q719" i="28" s="1"/>
  <c r="G719" i="28"/>
  <c r="H719" i="28"/>
  <c r="I719" i="28"/>
  <c r="E720" i="28"/>
  <c r="Q720" i="28" s="1"/>
  <c r="G720" i="28"/>
  <c r="H720" i="28"/>
  <c r="I720" i="28"/>
  <c r="E721" i="28"/>
  <c r="Q721" i="28" s="1"/>
  <c r="G721" i="28"/>
  <c r="H721" i="28"/>
  <c r="I721" i="28"/>
  <c r="E722" i="28"/>
  <c r="Q722" i="28" s="1"/>
  <c r="G722" i="28"/>
  <c r="H722" i="28"/>
  <c r="I722" i="28"/>
  <c r="E723" i="28"/>
  <c r="Q723" i="28" s="1"/>
  <c r="G723" i="28"/>
  <c r="H723" i="28"/>
  <c r="I723" i="28"/>
  <c r="E724" i="28"/>
  <c r="Q724" i="28" s="1"/>
  <c r="G724" i="28"/>
  <c r="H724" i="28"/>
  <c r="I724" i="28"/>
  <c r="E725" i="28"/>
  <c r="Q725" i="28" s="1"/>
  <c r="G725" i="28"/>
  <c r="H725" i="28"/>
  <c r="I725" i="28"/>
  <c r="E726" i="28"/>
  <c r="Q726" i="28" s="1"/>
  <c r="G726" i="28"/>
  <c r="H726" i="28"/>
  <c r="I726" i="28"/>
  <c r="E727" i="28"/>
  <c r="Q727" i="28" s="1"/>
  <c r="G727" i="28"/>
  <c r="H727" i="28"/>
  <c r="I727" i="28"/>
  <c r="E728" i="28"/>
  <c r="Q728" i="28" s="1"/>
  <c r="G728" i="28"/>
  <c r="H728" i="28"/>
  <c r="I728" i="28"/>
  <c r="E729" i="28"/>
  <c r="Q729" i="28" s="1"/>
  <c r="G729" i="28"/>
  <c r="H729" i="28"/>
  <c r="I729" i="28"/>
  <c r="E730" i="28"/>
  <c r="Q730" i="28" s="1"/>
  <c r="G730" i="28"/>
  <c r="H730" i="28"/>
  <c r="I730" i="28"/>
  <c r="E731" i="28"/>
  <c r="Q731" i="28" s="1"/>
  <c r="G731" i="28"/>
  <c r="H731" i="28"/>
  <c r="I731" i="28"/>
  <c r="E732" i="28"/>
  <c r="Q732" i="28" s="1"/>
  <c r="G732" i="28"/>
  <c r="H732" i="28"/>
  <c r="I732" i="28"/>
  <c r="E733" i="28"/>
  <c r="Q733" i="28" s="1"/>
  <c r="G733" i="28"/>
  <c r="H733" i="28"/>
  <c r="I733" i="28"/>
  <c r="E734" i="28"/>
  <c r="Q734" i="28" s="1"/>
  <c r="G734" i="28"/>
  <c r="H734" i="28"/>
  <c r="I734" i="28"/>
  <c r="E735" i="28"/>
  <c r="Q735" i="28" s="1"/>
  <c r="G735" i="28"/>
  <c r="H735" i="28"/>
  <c r="I735" i="28"/>
  <c r="E736" i="28"/>
  <c r="Q736" i="28" s="1"/>
  <c r="G736" i="28"/>
  <c r="H736" i="28"/>
  <c r="I736" i="28"/>
  <c r="E737" i="28"/>
  <c r="Q737" i="28" s="1"/>
  <c r="G737" i="28"/>
  <c r="H737" i="28"/>
  <c r="I737" i="28"/>
  <c r="E738" i="28"/>
  <c r="Q738" i="28" s="1"/>
  <c r="G738" i="28"/>
  <c r="H738" i="28"/>
  <c r="I738" i="28"/>
  <c r="E739" i="28"/>
  <c r="Q739" i="28" s="1"/>
  <c r="G739" i="28"/>
  <c r="H739" i="28"/>
  <c r="I739" i="28"/>
  <c r="E740" i="28"/>
  <c r="Q740" i="28" s="1"/>
  <c r="G740" i="28"/>
  <c r="H740" i="28"/>
  <c r="I740" i="28"/>
  <c r="E741" i="28"/>
  <c r="Q741" i="28" s="1"/>
  <c r="G741" i="28"/>
  <c r="H741" i="28"/>
  <c r="I741" i="28"/>
  <c r="E742" i="28"/>
  <c r="Q742" i="28" s="1"/>
  <c r="G742" i="28"/>
  <c r="H742" i="28"/>
  <c r="I742" i="28"/>
  <c r="E743" i="28"/>
  <c r="Q743" i="28" s="1"/>
  <c r="G743" i="28"/>
  <c r="H743" i="28"/>
  <c r="I743" i="28"/>
  <c r="E744" i="28"/>
  <c r="Q744" i="28" s="1"/>
  <c r="G744" i="28"/>
  <c r="H744" i="28"/>
  <c r="I744" i="28"/>
  <c r="E745" i="28"/>
  <c r="Q745" i="28" s="1"/>
  <c r="G745" i="28"/>
  <c r="H745" i="28"/>
  <c r="I745" i="28"/>
  <c r="E746" i="28"/>
  <c r="Q746" i="28" s="1"/>
  <c r="G746" i="28"/>
  <c r="H746" i="28"/>
  <c r="I746" i="28"/>
  <c r="E747" i="28"/>
  <c r="Q747" i="28" s="1"/>
  <c r="G747" i="28"/>
  <c r="H747" i="28"/>
  <c r="I747" i="28"/>
  <c r="E748" i="28"/>
  <c r="Q748" i="28" s="1"/>
  <c r="G748" i="28"/>
  <c r="H748" i="28"/>
  <c r="I748" i="28"/>
  <c r="E749" i="28"/>
  <c r="Q749" i="28" s="1"/>
  <c r="G749" i="28"/>
  <c r="H749" i="28"/>
  <c r="I749" i="28"/>
  <c r="E750" i="28"/>
  <c r="Q750" i="28" s="1"/>
  <c r="G750" i="28"/>
  <c r="H750" i="28"/>
  <c r="I750" i="28"/>
  <c r="E751" i="28"/>
  <c r="Q751" i="28" s="1"/>
  <c r="G751" i="28"/>
  <c r="H751" i="28"/>
  <c r="I751" i="28"/>
  <c r="E752" i="28"/>
  <c r="Q752" i="28" s="1"/>
  <c r="G752" i="28"/>
  <c r="H752" i="28"/>
  <c r="I752" i="28"/>
  <c r="E753" i="28"/>
  <c r="Q753" i="28" s="1"/>
  <c r="G753" i="28"/>
  <c r="H753" i="28"/>
  <c r="I753" i="28"/>
  <c r="E754" i="28"/>
  <c r="Q754" i="28" s="1"/>
  <c r="G754" i="28"/>
  <c r="H754" i="28"/>
  <c r="I754" i="28"/>
  <c r="E755" i="28"/>
  <c r="Q755" i="28" s="1"/>
  <c r="G755" i="28"/>
  <c r="H755" i="28"/>
  <c r="I755" i="28"/>
  <c r="E756" i="28"/>
  <c r="Q756" i="28" s="1"/>
  <c r="G756" i="28"/>
  <c r="H756" i="28"/>
  <c r="I756" i="28"/>
  <c r="E757" i="28"/>
  <c r="Q757" i="28" s="1"/>
  <c r="G757" i="28"/>
  <c r="H757" i="28"/>
  <c r="I757" i="28"/>
  <c r="E758" i="28"/>
  <c r="Q758" i="28" s="1"/>
  <c r="G758" i="28"/>
  <c r="H758" i="28"/>
  <c r="I758" i="28"/>
  <c r="E759" i="28"/>
  <c r="Q759" i="28" s="1"/>
  <c r="G759" i="28"/>
  <c r="H759" i="28"/>
  <c r="I759" i="28"/>
  <c r="E760" i="28"/>
  <c r="Q760" i="28" s="1"/>
  <c r="G760" i="28"/>
  <c r="H760" i="28"/>
  <c r="I760" i="28"/>
  <c r="E761" i="28"/>
  <c r="Q761" i="28" s="1"/>
  <c r="G761" i="28"/>
  <c r="H761" i="28"/>
  <c r="I761" i="28"/>
  <c r="E762" i="28"/>
  <c r="Q762" i="28" s="1"/>
  <c r="G762" i="28"/>
  <c r="H762" i="28"/>
  <c r="I762" i="28"/>
  <c r="E763" i="28"/>
  <c r="Q763" i="28" s="1"/>
  <c r="G763" i="28"/>
  <c r="H763" i="28"/>
  <c r="I763" i="28"/>
  <c r="E764" i="28"/>
  <c r="Q764" i="28" s="1"/>
  <c r="G764" i="28"/>
  <c r="H764" i="28"/>
  <c r="I764" i="28"/>
  <c r="E765" i="28"/>
  <c r="Q765" i="28" s="1"/>
  <c r="G765" i="28"/>
  <c r="H765" i="28"/>
  <c r="I765" i="28"/>
  <c r="E766" i="28"/>
  <c r="Q766" i="28" s="1"/>
  <c r="G766" i="28"/>
  <c r="H766" i="28"/>
  <c r="I766" i="28"/>
  <c r="E767" i="28"/>
  <c r="Q767" i="28" s="1"/>
  <c r="G767" i="28"/>
  <c r="H767" i="28"/>
  <c r="I767" i="28"/>
  <c r="E768" i="28"/>
  <c r="Q768" i="28" s="1"/>
  <c r="G768" i="28"/>
  <c r="H768" i="28"/>
  <c r="I768" i="28"/>
  <c r="E769" i="28"/>
  <c r="Q769" i="28" s="1"/>
  <c r="G769" i="28"/>
  <c r="H769" i="28"/>
  <c r="I769" i="28"/>
  <c r="E770" i="28"/>
  <c r="Q770" i="28" s="1"/>
  <c r="G770" i="28"/>
  <c r="H770" i="28"/>
  <c r="I770" i="28"/>
  <c r="E771" i="28"/>
  <c r="Q771" i="28" s="1"/>
  <c r="G771" i="28"/>
  <c r="H771" i="28"/>
  <c r="I771" i="28"/>
  <c r="E772" i="28"/>
  <c r="Q772" i="28" s="1"/>
  <c r="G772" i="28"/>
  <c r="H772" i="28"/>
  <c r="I772" i="28"/>
  <c r="E773" i="28"/>
  <c r="Q773" i="28" s="1"/>
  <c r="G773" i="28"/>
  <c r="H773" i="28"/>
  <c r="I773" i="28"/>
  <c r="E774" i="28"/>
  <c r="Q774" i="28" s="1"/>
  <c r="G774" i="28"/>
  <c r="H774" i="28"/>
  <c r="I774" i="28"/>
  <c r="E775" i="28"/>
  <c r="Q775" i="28" s="1"/>
  <c r="G775" i="28"/>
  <c r="H775" i="28"/>
  <c r="I775" i="28"/>
  <c r="E776" i="28"/>
  <c r="Q776" i="28" s="1"/>
  <c r="G776" i="28"/>
  <c r="H776" i="28"/>
  <c r="I776" i="28"/>
  <c r="E777" i="28"/>
  <c r="Q777" i="28" s="1"/>
  <c r="G777" i="28"/>
  <c r="H777" i="28"/>
  <c r="I777" i="28"/>
  <c r="E778" i="28"/>
  <c r="Q778" i="28" s="1"/>
  <c r="G778" i="28"/>
  <c r="H778" i="28"/>
  <c r="I778" i="28"/>
  <c r="E779" i="28"/>
  <c r="Q779" i="28" s="1"/>
  <c r="G779" i="28"/>
  <c r="H779" i="28"/>
  <c r="I779" i="28"/>
  <c r="E780" i="28"/>
  <c r="Q780" i="28" s="1"/>
  <c r="G780" i="28"/>
  <c r="H780" i="28"/>
  <c r="I780" i="28"/>
  <c r="E781" i="28"/>
  <c r="Q781" i="28" s="1"/>
  <c r="G781" i="28"/>
  <c r="H781" i="28"/>
  <c r="I781" i="28"/>
  <c r="E782" i="28"/>
  <c r="Q782" i="28" s="1"/>
  <c r="G782" i="28"/>
  <c r="H782" i="28"/>
  <c r="I782" i="28"/>
  <c r="E783" i="28"/>
  <c r="Q783" i="28" s="1"/>
  <c r="G783" i="28"/>
  <c r="H783" i="28"/>
  <c r="I783" i="28"/>
  <c r="E784" i="28"/>
  <c r="Q784" i="28" s="1"/>
  <c r="G784" i="28"/>
  <c r="H784" i="28"/>
  <c r="I784" i="28"/>
  <c r="E785" i="28"/>
  <c r="Q785" i="28" s="1"/>
  <c r="G785" i="28"/>
  <c r="H785" i="28"/>
  <c r="I785" i="28"/>
  <c r="E786" i="28"/>
  <c r="Q786" i="28" s="1"/>
  <c r="G786" i="28"/>
  <c r="H786" i="28"/>
  <c r="I786" i="28"/>
  <c r="E787" i="28"/>
  <c r="Q787" i="28" s="1"/>
  <c r="G787" i="28"/>
  <c r="H787" i="28"/>
  <c r="I787" i="28"/>
  <c r="E788" i="28"/>
  <c r="Q788" i="28" s="1"/>
  <c r="G788" i="28"/>
  <c r="H788" i="28"/>
  <c r="I788" i="28"/>
  <c r="E789" i="28"/>
  <c r="Q789" i="28" s="1"/>
  <c r="G789" i="28"/>
  <c r="H789" i="28"/>
  <c r="I789" i="28"/>
  <c r="E790" i="28"/>
  <c r="Q790" i="28" s="1"/>
  <c r="G790" i="28"/>
  <c r="H790" i="28"/>
  <c r="I790" i="28"/>
  <c r="E791" i="28"/>
  <c r="Q791" i="28" s="1"/>
  <c r="G791" i="28"/>
  <c r="H791" i="28"/>
  <c r="I791" i="28"/>
  <c r="E792" i="28"/>
  <c r="Q792" i="28" s="1"/>
  <c r="G792" i="28"/>
  <c r="H792" i="28"/>
  <c r="I792" i="28"/>
  <c r="E793" i="28"/>
  <c r="Q793" i="28" s="1"/>
  <c r="G793" i="28"/>
  <c r="H793" i="28"/>
  <c r="I793" i="28"/>
  <c r="E794" i="28"/>
  <c r="Q794" i="28" s="1"/>
  <c r="G794" i="28"/>
  <c r="H794" i="28"/>
  <c r="I794" i="28"/>
  <c r="E795" i="28"/>
  <c r="Q795" i="28" s="1"/>
  <c r="G795" i="28"/>
  <c r="H795" i="28"/>
  <c r="I795" i="28"/>
  <c r="E796" i="28"/>
  <c r="Q796" i="28" s="1"/>
  <c r="G796" i="28"/>
  <c r="H796" i="28"/>
  <c r="I796" i="28"/>
  <c r="E797" i="28"/>
  <c r="Q797" i="28" s="1"/>
  <c r="G797" i="28"/>
  <c r="H797" i="28"/>
  <c r="I797" i="28"/>
  <c r="E798" i="28"/>
  <c r="Q798" i="28" s="1"/>
  <c r="G798" i="28"/>
  <c r="H798" i="28"/>
  <c r="I798" i="28"/>
  <c r="E799" i="28"/>
  <c r="Q799" i="28" s="1"/>
  <c r="G799" i="28"/>
  <c r="H799" i="28"/>
  <c r="I799" i="28"/>
  <c r="E800" i="28"/>
  <c r="Q800" i="28" s="1"/>
  <c r="G800" i="28"/>
  <c r="H800" i="28"/>
  <c r="I800" i="28"/>
  <c r="E801" i="28"/>
  <c r="Q801" i="28" s="1"/>
  <c r="G801" i="28"/>
  <c r="H801" i="28"/>
  <c r="I801" i="28"/>
  <c r="E802" i="28"/>
  <c r="Q802" i="28" s="1"/>
  <c r="G802" i="28"/>
  <c r="H802" i="28"/>
  <c r="I802" i="28"/>
  <c r="E803" i="28"/>
  <c r="Q803" i="28" s="1"/>
  <c r="G803" i="28"/>
  <c r="H803" i="28"/>
  <c r="I803" i="28"/>
  <c r="E804" i="28"/>
  <c r="Q804" i="28" s="1"/>
  <c r="G804" i="28"/>
  <c r="H804" i="28"/>
  <c r="I804" i="28"/>
  <c r="E805" i="28"/>
  <c r="Q805" i="28" s="1"/>
  <c r="G805" i="28"/>
  <c r="H805" i="28"/>
  <c r="I805" i="28"/>
  <c r="E806" i="28"/>
  <c r="Q806" i="28" s="1"/>
  <c r="G806" i="28"/>
  <c r="H806" i="28"/>
  <c r="I806" i="28"/>
  <c r="E807" i="28"/>
  <c r="Q807" i="28" s="1"/>
  <c r="G807" i="28"/>
  <c r="H807" i="28"/>
  <c r="I807" i="28"/>
  <c r="E808" i="28"/>
  <c r="Q808" i="28" s="1"/>
  <c r="G808" i="28"/>
  <c r="H808" i="28"/>
  <c r="I808" i="28"/>
  <c r="E809" i="28"/>
  <c r="Q809" i="28" s="1"/>
  <c r="G809" i="28"/>
  <c r="H809" i="28"/>
  <c r="I809" i="28"/>
  <c r="E810" i="28"/>
  <c r="Q810" i="28" s="1"/>
  <c r="G810" i="28"/>
  <c r="H810" i="28"/>
  <c r="I810" i="28"/>
  <c r="E811" i="28"/>
  <c r="Q811" i="28" s="1"/>
  <c r="G811" i="28"/>
  <c r="H811" i="28"/>
  <c r="I811" i="28"/>
  <c r="E812" i="28"/>
  <c r="Q812" i="28" s="1"/>
  <c r="G812" i="28"/>
  <c r="H812" i="28"/>
  <c r="I812" i="28"/>
  <c r="E813" i="28"/>
  <c r="Q813" i="28" s="1"/>
  <c r="G813" i="28"/>
  <c r="H813" i="28"/>
  <c r="I813" i="28"/>
  <c r="E814" i="28"/>
  <c r="Q814" i="28" s="1"/>
  <c r="G814" i="28"/>
  <c r="H814" i="28"/>
  <c r="I814" i="28"/>
  <c r="E815" i="28"/>
  <c r="Q815" i="28" s="1"/>
  <c r="G815" i="28"/>
  <c r="H815" i="28"/>
  <c r="I815" i="28"/>
  <c r="E816" i="28"/>
  <c r="Q816" i="28" s="1"/>
  <c r="G816" i="28"/>
  <c r="H816" i="28"/>
  <c r="I816" i="28"/>
  <c r="E817" i="28"/>
  <c r="Q817" i="28" s="1"/>
  <c r="G817" i="28"/>
  <c r="H817" i="28"/>
  <c r="I817" i="28"/>
  <c r="E818" i="28"/>
  <c r="Q818" i="28" s="1"/>
  <c r="G818" i="28"/>
  <c r="H818" i="28"/>
  <c r="I818" i="28"/>
  <c r="E819" i="28"/>
  <c r="Q819" i="28" s="1"/>
  <c r="G819" i="28"/>
  <c r="H819" i="28"/>
  <c r="I819" i="28"/>
  <c r="E820" i="28"/>
  <c r="Q820" i="28" s="1"/>
  <c r="G820" i="28"/>
  <c r="H820" i="28"/>
  <c r="I820" i="28"/>
  <c r="E821" i="28"/>
  <c r="Q821" i="28" s="1"/>
  <c r="G821" i="28"/>
  <c r="H821" i="28"/>
  <c r="I821" i="28"/>
  <c r="E822" i="28"/>
  <c r="Q822" i="28" s="1"/>
  <c r="G822" i="28"/>
  <c r="H822" i="28"/>
  <c r="I822" i="28"/>
  <c r="E823" i="28"/>
  <c r="Q823" i="28" s="1"/>
  <c r="G823" i="28"/>
  <c r="H823" i="28"/>
  <c r="I823" i="28"/>
  <c r="E824" i="28"/>
  <c r="Q824" i="28" s="1"/>
  <c r="G824" i="28"/>
  <c r="H824" i="28"/>
  <c r="I824" i="28"/>
  <c r="E825" i="28"/>
  <c r="Q825" i="28" s="1"/>
  <c r="G825" i="28"/>
  <c r="H825" i="28"/>
  <c r="I825" i="28"/>
  <c r="E826" i="28"/>
  <c r="Q826" i="28" s="1"/>
  <c r="G826" i="28"/>
  <c r="H826" i="28"/>
  <c r="I826" i="28"/>
  <c r="E827" i="28"/>
  <c r="Q827" i="28" s="1"/>
  <c r="G827" i="28"/>
  <c r="H827" i="28"/>
  <c r="I827" i="28"/>
  <c r="E828" i="28"/>
  <c r="Q828" i="28" s="1"/>
  <c r="G828" i="28"/>
  <c r="H828" i="28"/>
  <c r="I828" i="28"/>
  <c r="E829" i="28"/>
  <c r="Q829" i="28" s="1"/>
  <c r="G829" i="28"/>
  <c r="H829" i="28"/>
  <c r="I829" i="28"/>
  <c r="E830" i="28"/>
  <c r="Q830" i="28" s="1"/>
  <c r="G830" i="28"/>
  <c r="H830" i="28"/>
  <c r="I830" i="28"/>
  <c r="E831" i="28"/>
  <c r="Q831" i="28" s="1"/>
  <c r="G831" i="28"/>
  <c r="H831" i="28"/>
  <c r="I831" i="28"/>
  <c r="E832" i="28"/>
  <c r="Q832" i="28" s="1"/>
  <c r="G832" i="28"/>
  <c r="H832" i="28"/>
  <c r="I832" i="28"/>
  <c r="E833" i="28"/>
  <c r="Q833" i="28" s="1"/>
  <c r="G833" i="28"/>
  <c r="H833" i="28"/>
  <c r="I833" i="28"/>
  <c r="E834" i="28"/>
  <c r="Q834" i="28" s="1"/>
  <c r="G834" i="28"/>
  <c r="H834" i="28"/>
  <c r="I834" i="28"/>
  <c r="E835" i="28"/>
  <c r="Q835" i="28" s="1"/>
  <c r="G835" i="28"/>
  <c r="H835" i="28"/>
  <c r="I835" i="28"/>
  <c r="E836" i="28"/>
  <c r="Q836" i="28" s="1"/>
  <c r="G836" i="28"/>
  <c r="H836" i="28"/>
  <c r="I836" i="28"/>
  <c r="E837" i="28"/>
  <c r="Q837" i="28" s="1"/>
  <c r="G837" i="28"/>
  <c r="H837" i="28"/>
  <c r="I837" i="28"/>
  <c r="E838" i="28"/>
  <c r="Q838" i="28" s="1"/>
  <c r="G838" i="28"/>
  <c r="H838" i="28"/>
  <c r="I838" i="28"/>
  <c r="E839" i="28"/>
  <c r="Q839" i="28" s="1"/>
  <c r="G839" i="28"/>
  <c r="H839" i="28"/>
  <c r="I839" i="28"/>
  <c r="E840" i="28"/>
  <c r="Q840" i="28" s="1"/>
  <c r="G840" i="28"/>
  <c r="H840" i="28"/>
  <c r="I840" i="28"/>
  <c r="E841" i="28"/>
  <c r="Q841" i="28" s="1"/>
  <c r="G841" i="28"/>
  <c r="H841" i="28"/>
  <c r="I841" i="28"/>
  <c r="E842" i="28"/>
  <c r="Q842" i="28" s="1"/>
  <c r="G842" i="28"/>
  <c r="H842" i="28"/>
  <c r="I842" i="28"/>
  <c r="E843" i="28"/>
  <c r="Q843" i="28" s="1"/>
  <c r="G843" i="28"/>
  <c r="H843" i="28"/>
  <c r="I843" i="28"/>
  <c r="E844" i="28"/>
  <c r="Q844" i="28" s="1"/>
  <c r="G844" i="28"/>
  <c r="H844" i="28"/>
  <c r="I844" i="28"/>
  <c r="E845" i="28"/>
  <c r="Q845" i="28" s="1"/>
  <c r="G845" i="28"/>
  <c r="H845" i="28"/>
  <c r="I845" i="28"/>
  <c r="E846" i="28"/>
  <c r="Q846" i="28" s="1"/>
  <c r="G846" i="28"/>
  <c r="H846" i="28"/>
  <c r="I846" i="28"/>
  <c r="E847" i="28"/>
  <c r="Q847" i="28" s="1"/>
  <c r="G847" i="28"/>
  <c r="H847" i="28"/>
  <c r="I847" i="28"/>
  <c r="E848" i="28"/>
  <c r="Q848" i="28" s="1"/>
  <c r="G848" i="28"/>
  <c r="H848" i="28"/>
  <c r="I848" i="28"/>
  <c r="E849" i="28"/>
  <c r="Q849" i="28" s="1"/>
  <c r="G849" i="28"/>
  <c r="H849" i="28"/>
  <c r="I849" i="28"/>
  <c r="E850" i="28"/>
  <c r="Q850" i="28" s="1"/>
  <c r="G850" i="28"/>
  <c r="H850" i="28"/>
  <c r="I850" i="28"/>
  <c r="E851" i="28"/>
  <c r="Q851" i="28" s="1"/>
  <c r="G851" i="28"/>
  <c r="H851" i="28"/>
  <c r="I851" i="28"/>
  <c r="E852" i="28"/>
  <c r="Q852" i="28" s="1"/>
  <c r="G852" i="28"/>
  <c r="H852" i="28"/>
  <c r="I852" i="28"/>
  <c r="E853" i="28"/>
  <c r="Q853" i="28" s="1"/>
  <c r="G853" i="28"/>
  <c r="H853" i="28"/>
  <c r="I853" i="28"/>
  <c r="E854" i="28"/>
  <c r="Q854" i="28" s="1"/>
  <c r="G854" i="28"/>
  <c r="H854" i="28"/>
  <c r="I854" i="28"/>
  <c r="E855" i="28"/>
  <c r="Q855" i="28" s="1"/>
  <c r="G855" i="28"/>
  <c r="H855" i="28"/>
  <c r="I855" i="28"/>
  <c r="E856" i="28"/>
  <c r="Q856" i="28" s="1"/>
  <c r="G856" i="28"/>
  <c r="H856" i="28"/>
  <c r="I856" i="28"/>
  <c r="E857" i="28"/>
  <c r="Q857" i="28" s="1"/>
  <c r="G857" i="28"/>
  <c r="H857" i="28"/>
  <c r="I857" i="28"/>
  <c r="E858" i="28"/>
  <c r="Q858" i="28" s="1"/>
  <c r="G858" i="28"/>
  <c r="H858" i="28"/>
  <c r="I858" i="28"/>
  <c r="E859" i="28"/>
  <c r="Q859" i="28" s="1"/>
  <c r="G859" i="28"/>
  <c r="H859" i="28"/>
  <c r="I859" i="28"/>
  <c r="E860" i="28"/>
  <c r="Q860" i="28" s="1"/>
  <c r="G860" i="28"/>
  <c r="H860" i="28"/>
  <c r="I860" i="28"/>
  <c r="E861" i="28"/>
  <c r="Q861" i="28" s="1"/>
  <c r="G861" i="28"/>
  <c r="H861" i="28"/>
  <c r="I861" i="28"/>
  <c r="E862" i="28"/>
  <c r="Q862" i="28" s="1"/>
  <c r="G862" i="28"/>
  <c r="H862" i="28"/>
  <c r="I862" i="28"/>
  <c r="E863" i="28"/>
  <c r="Q863" i="28" s="1"/>
  <c r="G863" i="28"/>
  <c r="H863" i="28"/>
  <c r="I863" i="28"/>
  <c r="E864" i="28"/>
  <c r="Q864" i="28" s="1"/>
  <c r="G864" i="28"/>
  <c r="H864" i="28"/>
  <c r="I864" i="28"/>
  <c r="E865" i="28"/>
  <c r="Q865" i="28" s="1"/>
  <c r="G865" i="28"/>
  <c r="H865" i="28"/>
  <c r="I865" i="28"/>
  <c r="E866" i="28"/>
  <c r="Q866" i="28" s="1"/>
  <c r="G866" i="28"/>
  <c r="H866" i="28"/>
  <c r="I866" i="28"/>
  <c r="E867" i="28"/>
  <c r="Q867" i="28" s="1"/>
  <c r="G867" i="28"/>
  <c r="H867" i="28"/>
  <c r="I867" i="28"/>
  <c r="E868" i="28"/>
  <c r="Q868" i="28" s="1"/>
  <c r="G868" i="28"/>
  <c r="H868" i="28"/>
  <c r="I868" i="28"/>
  <c r="E869" i="28"/>
  <c r="Q869" i="28" s="1"/>
  <c r="G869" i="28"/>
  <c r="H869" i="28"/>
  <c r="I869" i="28"/>
  <c r="E870" i="28"/>
  <c r="Q870" i="28" s="1"/>
  <c r="G870" i="28"/>
  <c r="H870" i="28"/>
  <c r="I870" i="28"/>
  <c r="E871" i="28"/>
  <c r="Q871" i="28" s="1"/>
  <c r="G871" i="28"/>
  <c r="H871" i="28"/>
  <c r="I871" i="28"/>
  <c r="E872" i="28"/>
  <c r="Q872" i="28" s="1"/>
  <c r="G872" i="28"/>
  <c r="H872" i="28"/>
  <c r="I872" i="28"/>
  <c r="E873" i="28"/>
  <c r="Q873" i="28" s="1"/>
  <c r="G873" i="28"/>
  <c r="H873" i="28"/>
  <c r="I873" i="28"/>
  <c r="E874" i="28"/>
  <c r="Q874" i="28" s="1"/>
  <c r="G874" i="28"/>
  <c r="H874" i="28"/>
  <c r="I874" i="28"/>
  <c r="E875" i="28"/>
  <c r="Q875" i="28" s="1"/>
  <c r="G875" i="28"/>
  <c r="H875" i="28"/>
  <c r="I875" i="28"/>
  <c r="E876" i="28"/>
  <c r="Q876" i="28" s="1"/>
  <c r="G876" i="28"/>
  <c r="H876" i="28"/>
  <c r="I876" i="28"/>
  <c r="E877" i="28"/>
  <c r="Q877" i="28" s="1"/>
  <c r="G877" i="28"/>
  <c r="H877" i="28"/>
  <c r="I877" i="28"/>
  <c r="E878" i="28"/>
  <c r="Q878" i="28" s="1"/>
  <c r="G878" i="28"/>
  <c r="H878" i="28"/>
  <c r="I878" i="28"/>
  <c r="E879" i="28"/>
  <c r="Q879" i="28" s="1"/>
  <c r="G879" i="28"/>
  <c r="H879" i="28"/>
  <c r="I879" i="28"/>
  <c r="E880" i="28"/>
  <c r="Q880" i="28" s="1"/>
  <c r="G880" i="28"/>
  <c r="H880" i="28"/>
  <c r="I880" i="28"/>
  <c r="E881" i="28"/>
  <c r="Q881" i="28" s="1"/>
  <c r="G881" i="28"/>
  <c r="H881" i="28"/>
  <c r="I881" i="28"/>
  <c r="E882" i="28"/>
  <c r="Q882" i="28" s="1"/>
  <c r="G882" i="28"/>
  <c r="H882" i="28"/>
  <c r="I882" i="28"/>
  <c r="E883" i="28"/>
  <c r="Q883" i="28" s="1"/>
  <c r="G883" i="28"/>
  <c r="H883" i="28"/>
  <c r="I883" i="28"/>
  <c r="E884" i="28"/>
  <c r="Q884" i="28" s="1"/>
  <c r="G884" i="28"/>
  <c r="H884" i="28"/>
  <c r="I884" i="28"/>
  <c r="E885" i="28"/>
  <c r="Q885" i="28" s="1"/>
  <c r="G885" i="28"/>
  <c r="H885" i="28"/>
  <c r="I885" i="28"/>
  <c r="E886" i="28"/>
  <c r="Q886" i="28" s="1"/>
  <c r="G886" i="28"/>
  <c r="H886" i="28"/>
  <c r="I886" i="28"/>
  <c r="E887" i="28"/>
  <c r="Q887" i="28" s="1"/>
  <c r="G887" i="28"/>
  <c r="H887" i="28"/>
  <c r="I887" i="28"/>
  <c r="E888" i="28"/>
  <c r="Q888" i="28" s="1"/>
  <c r="G888" i="28"/>
  <c r="H888" i="28"/>
  <c r="I888" i="28"/>
  <c r="E889" i="28"/>
  <c r="Q889" i="28" s="1"/>
  <c r="G889" i="28"/>
  <c r="H889" i="28"/>
  <c r="I889" i="28"/>
  <c r="E890" i="28"/>
  <c r="Q890" i="28" s="1"/>
  <c r="G890" i="28"/>
  <c r="H890" i="28"/>
  <c r="I890" i="28"/>
  <c r="E891" i="28"/>
  <c r="Q891" i="28" s="1"/>
  <c r="G891" i="28"/>
  <c r="H891" i="28"/>
  <c r="I891" i="28"/>
  <c r="E892" i="28"/>
  <c r="Q892" i="28" s="1"/>
  <c r="G892" i="28"/>
  <c r="H892" i="28"/>
  <c r="I892" i="28"/>
  <c r="E893" i="28"/>
  <c r="Q893" i="28" s="1"/>
  <c r="G893" i="28"/>
  <c r="H893" i="28"/>
  <c r="I893" i="28"/>
  <c r="E894" i="28"/>
  <c r="Q894" i="28" s="1"/>
  <c r="G894" i="28"/>
  <c r="H894" i="28"/>
  <c r="I894" i="28"/>
  <c r="E895" i="28"/>
  <c r="Q895" i="28" s="1"/>
  <c r="G895" i="28"/>
  <c r="H895" i="28"/>
  <c r="I895" i="28"/>
  <c r="E896" i="28"/>
  <c r="Q896" i="28" s="1"/>
  <c r="G896" i="28"/>
  <c r="H896" i="28"/>
  <c r="I896" i="28"/>
  <c r="E897" i="28"/>
  <c r="Q897" i="28" s="1"/>
  <c r="G897" i="28"/>
  <c r="H897" i="28"/>
  <c r="I897" i="28"/>
  <c r="E898" i="28"/>
  <c r="Q898" i="28" s="1"/>
  <c r="G898" i="28"/>
  <c r="H898" i="28"/>
  <c r="I898" i="28"/>
  <c r="E899" i="28"/>
  <c r="Q899" i="28" s="1"/>
  <c r="G899" i="28"/>
  <c r="H899" i="28"/>
  <c r="I899" i="28"/>
  <c r="E900" i="28"/>
  <c r="Q900" i="28" s="1"/>
  <c r="G900" i="28"/>
  <c r="H900" i="28"/>
  <c r="I900" i="28"/>
  <c r="E901" i="28"/>
  <c r="Q901" i="28" s="1"/>
  <c r="G901" i="28"/>
  <c r="H901" i="28"/>
  <c r="I901" i="28"/>
  <c r="E902" i="28"/>
  <c r="Q902" i="28" s="1"/>
  <c r="G902" i="28"/>
  <c r="H902" i="28"/>
  <c r="I902" i="28"/>
  <c r="E903" i="28"/>
  <c r="Q903" i="28" s="1"/>
  <c r="G903" i="28"/>
  <c r="H903" i="28"/>
  <c r="I903" i="28"/>
  <c r="E904" i="28"/>
  <c r="Q904" i="28" s="1"/>
  <c r="G904" i="28"/>
  <c r="H904" i="28"/>
  <c r="I904" i="28"/>
  <c r="E905" i="28"/>
  <c r="Q905" i="28" s="1"/>
  <c r="G905" i="28"/>
  <c r="H905" i="28"/>
  <c r="I905" i="28"/>
  <c r="E906" i="28"/>
  <c r="Q906" i="28" s="1"/>
  <c r="G906" i="28"/>
  <c r="H906" i="28"/>
  <c r="I906" i="28"/>
  <c r="E907" i="28"/>
  <c r="Q907" i="28" s="1"/>
  <c r="G907" i="28"/>
  <c r="H907" i="28"/>
  <c r="I907" i="28"/>
  <c r="E908" i="28"/>
  <c r="Q908" i="28" s="1"/>
  <c r="G908" i="28"/>
  <c r="H908" i="28"/>
  <c r="I908" i="28"/>
  <c r="E909" i="28"/>
  <c r="Q909" i="28" s="1"/>
  <c r="G909" i="28"/>
  <c r="H909" i="28"/>
  <c r="I909" i="28"/>
  <c r="E910" i="28"/>
  <c r="Q910" i="28" s="1"/>
  <c r="G910" i="28"/>
  <c r="H910" i="28"/>
  <c r="I910" i="28"/>
  <c r="E911" i="28"/>
  <c r="Q911" i="28" s="1"/>
  <c r="G911" i="28"/>
  <c r="H911" i="28"/>
  <c r="I911" i="28"/>
  <c r="E912" i="28"/>
  <c r="Q912" i="28" s="1"/>
  <c r="G912" i="28"/>
  <c r="H912" i="28"/>
  <c r="I912" i="28"/>
  <c r="E913" i="28"/>
  <c r="Q913" i="28" s="1"/>
  <c r="G913" i="28"/>
  <c r="H913" i="28"/>
  <c r="I913" i="28"/>
  <c r="E914" i="28"/>
  <c r="Q914" i="28" s="1"/>
  <c r="G914" i="28"/>
  <c r="H914" i="28"/>
  <c r="I914" i="28"/>
  <c r="E915" i="28"/>
  <c r="Q915" i="28" s="1"/>
  <c r="G915" i="28"/>
  <c r="H915" i="28"/>
  <c r="I915" i="28"/>
  <c r="E916" i="28"/>
  <c r="Q916" i="28" s="1"/>
  <c r="G916" i="28"/>
  <c r="H916" i="28"/>
  <c r="I916" i="28"/>
  <c r="E917" i="28"/>
  <c r="Q917" i="28" s="1"/>
  <c r="G917" i="28"/>
  <c r="H917" i="28"/>
  <c r="I917" i="28"/>
  <c r="E918" i="28"/>
  <c r="Q918" i="28" s="1"/>
  <c r="G918" i="28"/>
  <c r="H918" i="28"/>
  <c r="I918" i="28"/>
  <c r="E919" i="28"/>
  <c r="Q919" i="28" s="1"/>
  <c r="G919" i="28"/>
  <c r="H919" i="28"/>
  <c r="I919" i="28"/>
  <c r="E920" i="28"/>
  <c r="Q920" i="28" s="1"/>
  <c r="G920" i="28"/>
  <c r="H920" i="28"/>
  <c r="I920" i="28"/>
  <c r="E921" i="28"/>
  <c r="Q921" i="28" s="1"/>
  <c r="G921" i="28"/>
  <c r="H921" i="28"/>
  <c r="I921" i="28"/>
  <c r="E922" i="28"/>
  <c r="Q922" i="28" s="1"/>
  <c r="G922" i="28"/>
  <c r="H922" i="28"/>
  <c r="I922" i="28"/>
  <c r="E923" i="28"/>
  <c r="Q923" i="28" s="1"/>
  <c r="G923" i="28"/>
  <c r="H923" i="28"/>
  <c r="I923" i="28"/>
  <c r="E924" i="28"/>
  <c r="Q924" i="28" s="1"/>
  <c r="G924" i="28"/>
  <c r="H924" i="28"/>
  <c r="I924" i="28"/>
  <c r="E925" i="28"/>
  <c r="Q925" i="28" s="1"/>
  <c r="G925" i="28"/>
  <c r="H925" i="28"/>
  <c r="I925" i="28"/>
  <c r="E926" i="28"/>
  <c r="Q926" i="28" s="1"/>
  <c r="G926" i="28"/>
  <c r="H926" i="28"/>
  <c r="I926" i="28"/>
  <c r="E927" i="28"/>
  <c r="Q927" i="28" s="1"/>
  <c r="G927" i="28"/>
  <c r="H927" i="28"/>
  <c r="I927" i="28"/>
  <c r="E928" i="28"/>
  <c r="Q928" i="28" s="1"/>
  <c r="G928" i="28"/>
  <c r="H928" i="28"/>
  <c r="I928" i="28"/>
  <c r="E929" i="28"/>
  <c r="Q929" i="28" s="1"/>
  <c r="G929" i="28"/>
  <c r="H929" i="28"/>
  <c r="I929" i="28"/>
  <c r="E930" i="28"/>
  <c r="Q930" i="28" s="1"/>
  <c r="G930" i="28"/>
  <c r="H930" i="28"/>
  <c r="I930" i="28"/>
  <c r="E931" i="28"/>
  <c r="Q931" i="28" s="1"/>
  <c r="G931" i="28"/>
  <c r="H931" i="28"/>
  <c r="I931" i="28"/>
  <c r="E932" i="28"/>
  <c r="Q932" i="28" s="1"/>
  <c r="G932" i="28"/>
  <c r="H932" i="28"/>
  <c r="I932" i="28"/>
  <c r="E933" i="28"/>
  <c r="Q933" i="28" s="1"/>
  <c r="G933" i="28"/>
  <c r="H933" i="28"/>
  <c r="I933" i="28"/>
  <c r="E934" i="28"/>
  <c r="Q934" i="28" s="1"/>
  <c r="G934" i="28"/>
  <c r="H934" i="28"/>
  <c r="I934" i="28"/>
  <c r="E935" i="28"/>
  <c r="Q935" i="28" s="1"/>
  <c r="G935" i="28"/>
  <c r="H935" i="28"/>
  <c r="I935" i="28"/>
  <c r="E936" i="28"/>
  <c r="Q936" i="28" s="1"/>
  <c r="G936" i="28"/>
  <c r="H936" i="28"/>
  <c r="I936" i="28"/>
  <c r="E937" i="28"/>
  <c r="Q937" i="28" s="1"/>
  <c r="G937" i="28"/>
  <c r="H937" i="28"/>
  <c r="I937" i="28"/>
  <c r="E938" i="28"/>
  <c r="Q938" i="28" s="1"/>
  <c r="G938" i="28"/>
  <c r="H938" i="28"/>
  <c r="I938" i="28"/>
  <c r="E939" i="28"/>
  <c r="Q939" i="28" s="1"/>
  <c r="G939" i="28"/>
  <c r="H939" i="28"/>
  <c r="I939" i="28"/>
  <c r="E940" i="28"/>
  <c r="Q940" i="28" s="1"/>
  <c r="G940" i="28"/>
  <c r="H940" i="28"/>
  <c r="I940" i="28"/>
  <c r="E941" i="28"/>
  <c r="Q941" i="28" s="1"/>
  <c r="G941" i="28"/>
  <c r="H941" i="28"/>
  <c r="I941" i="28"/>
  <c r="E942" i="28"/>
  <c r="Q942" i="28" s="1"/>
  <c r="G942" i="28"/>
  <c r="H942" i="28"/>
  <c r="I942" i="28"/>
  <c r="E943" i="28"/>
  <c r="Q943" i="28" s="1"/>
  <c r="G943" i="28"/>
  <c r="H943" i="28"/>
  <c r="I943" i="28"/>
  <c r="E944" i="28"/>
  <c r="Q944" i="28" s="1"/>
  <c r="G944" i="28"/>
  <c r="H944" i="28"/>
  <c r="I944" i="28"/>
  <c r="E945" i="28"/>
  <c r="Q945" i="28" s="1"/>
  <c r="G945" i="28"/>
  <c r="H945" i="28"/>
  <c r="I945" i="28"/>
  <c r="E946" i="28"/>
  <c r="Q946" i="28" s="1"/>
  <c r="G946" i="28"/>
  <c r="H946" i="28"/>
  <c r="I946" i="28"/>
  <c r="E947" i="28"/>
  <c r="Q947" i="28" s="1"/>
  <c r="G947" i="28"/>
  <c r="H947" i="28"/>
  <c r="I947" i="28"/>
  <c r="E948" i="28"/>
  <c r="Q948" i="28" s="1"/>
  <c r="G948" i="28"/>
  <c r="H948" i="28"/>
  <c r="I948" i="28"/>
  <c r="E949" i="28"/>
  <c r="Q949" i="28" s="1"/>
  <c r="G949" i="28"/>
  <c r="H949" i="28"/>
  <c r="I949" i="28"/>
  <c r="E950" i="28"/>
  <c r="Q950" i="28" s="1"/>
  <c r="G950" i="28"/>
  <c r="H950" i="28"/>
  <c r="I950" i="28"/>
  <c r="E951" i="28"/>
  <c r="Q951" i="28" s="1"/>
  <c r="G951" i="28"/>
  <c r="H951" i="28"/>
  <c r="I951" i="28"/>
  <c r="E952" i="28"/>
  <c r="Q952" i="28" s="1"/>
  <c r="G952" i="28"/>
  <c r="H952" i="28"/>
  <c r="I952" i="28"/>
  <c r="E953" i="28"/>
  <c r="Q953" i="28" s="1"/>
  <c r="G953" i="28"/>
  <c r="H953" i="28"/>
  <c r="I953" i="28"/>
  <c r="E954" i="28"/>
  <c r="Q954" i="28" s="1"/>
  <c r="G954" i="28"/>
  <c r="H954" i="28"/>
  <c r="I954" i="28"/>
  <c r="E955" i="28"/>
  <c r="Q955" i="28" s="1"/>
  <c r="G955" i="28"/>
  <c r="H955" i="28"/>
  <c r="I955" i="28"/>
  <c r="E956" i="28"/>
  <c r="Q956" i="28" s="1"/>
  <c r="G956" i="28"/>
  <c r="H956" i="28"/>
  <c r="I956" i="28"/>
  <c r="E957" i="28"/>
  <c r="Q957" i="28" s="1"/>
  <c r="G957" i="28"/>
  <c r="H957" i="28"/>
  <c r="I957" i="28"/>
  <c r="E958" i="28"/>
  <c r="Q958" i="28" s="1"/>
  <c r="G958" i="28"/>
  <c r="H958" i="28"/>
  <c r="I958" i="28"/>
  <c r="E959" i="28"/>
  <c r="Q959" i="28" s="1"/>
  <c r="G959" i="28"/>
  <c r="H959" i="28"/>
  <c r="I959" i="28"/>
  <c r="E960" i="28"/>
  <c r="Q960" i="28" s="1"/>
  <c r="G960" i="28"/>
  <c r="H960" i="28"/>
  <c r="I960" i="28"/>
  <c r="E961" i="28"/>
  <c r="Q961" i="28" s="1"/>
  <c r="G961" i="28"/>
  <c r="H961" i="28"/>
  <c r="I961" i="28"/>
  <c r="E962" i="28"/>
  <c r="Q962" i="28" s="1"/>
  <c r="G962" i="28"/>
  <c r="H962" i="28"/>
  <c r="I962" i="28"/>
  <c r="E963" i="28"/>
  <c r="Q963" i="28" s="1"/>
  <c r="G963" i="28"/>
  <c r="H963" i="28"/>
  <c r="I963" i="28"/>
  <c r="E964" i="28"/>
  <c r="Q964" i="28" s="1"/>
  <c r="G964" i="28"/>
  <c r="H964" i="28"/>
  <c r="I964" i="28"/>
  <c r="E965" i="28"/>
  <c r="Q965" i="28" s="1"/>
  <c r="G965" i="28"/>
  <c r="H965" i="28"/>
  <c r="I965" i="28"/>
  <c r="E966" i="28"/>
  <c r="Q966" i="28" s="1"/>
  <c r="G966" i="28"/>
  <c r="H966" i="28"/>
  <c r="I966" i="28"/>
  <c r="E967" i="28"/>
  <c r="Q967" i="28" s="1"/>
  <c r="G967" i="28"/>
  <c r="H967" i="28"/>
  <c r="I967" i="28"/>
  <c r="E968" i="28"/>
  <c r="Q968" i="28" s="1"/>
  <c r="G968" i="28"/>
  <c r="H968" i="28"/>
  <c r="I968" i="28"/>
  <c r="E969" i="28"/>
  <c r="Q969" i="28" s="1"/>
  <c r="G969" i="28"/>
  <c r="H969" i="28"/>
  <c r="I969" i="28"/>
  <c r="E970" i="28"/>
  <c r="Q970" i="28" s="1"/>
  <c r="G970" i="28"/>
  <c r="H970" i="28"/>
  <c r="I970" i="28"/>
  <c r="E971" i="28"/>
  <c r="Q971" i="28" s="1"/>
  <c r="G971" i="28"/>
  <c r="H971" i="28"/>
  <c r="I971" i="28"/>
  <c r="E972" i="28"/>
  <c r="Q972" i="28" s="1"/>
  <c r="G972" i="28"/>
  <c r="H972" i="28"/>
  <c r="I972" i="28"/>
  <c r="E973" i="28"/>
  <c r="Q973" i="28" s="1"/>
  <c r="G973" i="28"/>
  <c r="H973" i="28"/>
  <c r="I973" i="28"/>
  <c r="E974" i="28"/>
  <c r="Q974" i="28" s="1"/>
  <c r="G974" i="28"/>
  <c r="H974" i="28"/>
  <c r="I974" i="28"/>
  <c r="E975" i="28"/>
  <c r="Q975" i="28" s="1"/>
  <c r="G975" i="28"/>
  <c r="H975" i="28"/>
  <c r="I975" i="28"/>
  <c r="E976" i="28"/>
  <c r="Q976" i="28" s="1"/>
  <c r="G976" i="28"/>
  <c r="H976" i="28"/>
  <c r="I976" i="28"/>
  <c r="E977" i="28"/>
  <c r="Q977" i="28" s="1"/>
  <c r="G977" i="28"/>
  <c r="H977" i="28"/>
  <c r="I977" i="28"/>
  <c r="E978" i="28"/>
  <c r="Q978" i="28" s="1"/>
  <c r="G978" i="28"/>
  <c r="H978" i="28"/>
  <c r="I978" i="28"/>
  <c r="E979" i="28"/>
  <c r="Q979" i="28" s="1"/>
  <c r="G979" i="28"/>
  <c r="H979" i="28"/>
  <c r="I979" i="28"/>
  <c r="E980" i="28"/>
  <c r="Q980" i="28" s="1"/>
  <c r="G980" i="28"/>
  <c r="H980" i="28"/>
  <c r="I980" i="28"/>
  <c r="E981" i="28"/>
  <c r="Q981" i="28" s="1"/>
  <c r="G981" i="28"/>
  <c r="H981" i="28"/>
  <c r="I981" i="28"/>
  <c r="E982" i="28"/>
  <c r="Q982" i="28" s="1"/>
  <c r="G982" i="28"/>
  <c r="H982" i="28"/>
  <c r="I982" i="28"/>
  <c r="E983" i="28"/>
  <c r="Q983" i="28" s="1"/>
  <c r="G983" i="28"/>
  <c r="H983" i="28"/>
  <c r="I983" i="28"/>
  <c r="E984" i="28"/>
  <c r="Q984" i="28" s="1"/>
  <c r="G984" i="28"/>
  <c r="H984" i="28"/>
  <c r="I984" i="28"/>
  <c r="E985" i="28"/>
  <c r="Q985" i="28" s="1"/>
  <c r="G985" i="28"/>
  <c r="H985" i="28"/>
  <c r="I985" i="28"/>
  <c r="E986" i="28"/>
  <c r="Q986" i="28" s="1"/>
  <c r="G986" i="28"/>
  <c r="H986" i="28"/>
  <c r="I986" i="28"/>
  <c r="E987" i="28"/>
  <c r="Q987" i="28" s="1"/>
  <c r="G987" i="28"/>
  <c r="H987" i="28"/>
  <c r="I987" i="28"/>
  <c r="E988" i="28"/>
  <c r="Q988" i="28" s="1"/>
  <c r="G988" i="28"/>
  <c r="H988" i="28"/>
  <c r="I988" i="28"/>
  <c r="J13" i="29" l="1"/>
  <c r="J11" i="29"/>
  <c r="J6" i="29"/>
  <c r="J21" i="29"/>
  <c r="J12" i="29"/>
  <c r="H21" i="29"/>
  <c r="H25" i="29"/>
  <c r="H24" i="29"/>
  <c r="G25" i="29"/>
  <c r="H28" i="29"/>
  <c r="J22" i="29"/>
  <c r="J20" i="29"/>
  <c r="J18" i="29"/>
  <c r="J17" i="29"/>
  <c r="J15" i="29"/>
  <c r="J14" i="29"/>
  <c r="H16" i="29"/>
  <c r="H23" i="29"/>
  <c r="G24" i="29"/>
  <c r="H27" i="29"/>
  <c r="G28" i="29"/>
  <c r="G23" i="29"/>
  <c r="H26" i="29"/>
  <c r="G27" i="29"/>
  <c r="J8" i="29"/>
  <c r="J10" i="29"/>
  <c r="H10" i="29"/>
  <c r="G21" i="29"/>
  <c r="R52" i="28"/>
  <c r="G8" i="29"/>
  <c r="R46" i="28"/>
  <c r="G16" i="29"/>
  <c r="R40" i="28"/>
  <c r="G13" i="29"/>
  <c r="R36" i="28"/>
  <c r="G12" i="29"/>
  <c r="R34" i="28"/>
  <c r="G11" i="29"/>
  <c r="R32" i="28"/>
  <c r="G10" i="29"/>
  <c r="R24" i="28"/>
  <c r="G22" i="29"/>
  <c r="R53" i="28"/>
  <c r="G20" i="29"/>
  <c r="R49" i="28"/>
  <c r="G18" i="29"/>
  <c r="R43" i="28"/>
  <c r="G17" i="29"/>
  <c r="R41" i="28"/>
  <c r="G15" i="29"/>
  <c r="R39" i="28"/>
  <c r="G14" i="29"/>
  <c r="R37" i="28"/>
  <c r="G6" i="29"/>
  <c r="R6" i="28"/>
  <c r="J9" i="29"/>
  <c r="J7" i="29"/>
  <c r="G9" i="29"/>
  <c r="H13" i="29"/>
  <c r="H9" i="29"/>
  <c r="H17" i="29"/>
  <c r="H18" i="29"/>
  <c r="G7" i="29"/>
  <c r="H11" i="29"/>
  <c r="H15" i="29"/>
  <c r="H19" i="29"/>
  <c r="H14" i="29"/>
  <c r="H22" i="29"/>
  <c r="H20" i="29"/>
  <c r="H12" i="29"/>
  <c r="H7" i="29"/>
  <c r="H8" i="29"/>
  <c r="H6" i="29"/>
  <c r="F30" i="29"/>
  <c r="I30" i="29"/>
  <c r="J30" i="29" l="1"/>
  <c r="G30" i="29"/>
  <c r="H30" i="29"/>
  <c r="C39" i="20"/>
  <c r="J39" i="20"/>
  <c r="I3" i="29" l="1"/>
  <c r="I2" i="29"/>
  <c r="N506" i="2" l="1"/>
  <c r="N508" i="2"/>
  <c r="N509" i="2"/>
  <c r="N529" i="2"/>
  <c r="N537" i="2"/>
  <c r="N542" i="2"/>
  <c r="N545" i="2"/>
  <c r="N565" i="2"/>
  <c r="N570" i="2"/>
  <c r="N573" i="2"/>
  <c r="N577" i="2"/>
  <c r="N585" i="2"/>
  <c r="N600" i="2"/>
  <c r="N608" i="2"/>
  <c r="N628" i="2"/>
  <c r="N629" i="2"/>
  <c r="N635" i="2"/>
  <c r="N639" i="2"/>
  <c r="N642" i="2"/>
  <c r="N645" i="2"/>
  <c r="N648" i="2"/>
  <c r="N649" i="2"/>
  <c r="N652" i="2"/>
  <c r="N661" i="2"/>
  <c r="N664" i="2"/>
  <c r="N670" i="2"/>
  <c r="N682" i="2"/>
  <c r="N690" i="2"/>
  <c r="N691" i="2"/>
  <c r="N693" i="2"/>
  <c r="N694" i="2"/>
  <c r="N696" i="2"/>
  <c r="N697" i="2"/>
  <c r="N700" i="2"/>
  <c r="N701" i="2"/>
  <c r="N702" i="2"/>
  <c r="N703" i="2"/>
  <c r="N704" i="2"/>
  <c r="N706" i="2"/>
  <c r="N710" i="2"/>
  <c r="N711" i="2"/>
  <c r="N713" i="2"/>
  <c r="N714" i="2"/>
  <c r="N718" i="2"/>
  <c r="N720" i="2"/>
  <c r="N722" i="2"/>
  <c r="N723" i="2"/>
  <c r="N725" i="2"/>
  <c r="N726" i="2"/>
  <c r="N728" i="2"/>
  <c r="N730" i="2"/>
  <c r="N733" i="2"/>
  <c r="N734" i="2"/>
  <c r="N737" i="2"/>
  <c r="N740" i="2"/>
  <c r="N744" i="2"/>
  <c r="N745" i="2"/>
  <c r="N746" i="2"/>
  <c r="N747" i="2"/>
  <c r="N749" i="2"/>
  <c r="N751" i="2"/>
  <c r="N752" i="2"/>
  <c r="N753" i="2"/>
  <c r="N760" i="2"/>
  <c r="N761" i="2"/>
  <c r="N763" i="2"/>
  <c r="N764" i="2"/>
  <c r="N765" i="2"/>
  <c r="N766" i="2"/>
  <c r="N769" i="2"/>
  <c r="N771" i="2"/>
  <c r="N772" i="2"/>
  <c r="N774" i="2"/>
  <c r="N775" i="2"/>
  <c r="N776" i="2"/>
  <c r="N779" i="2"/>
  <c r="N784" i="2"/>
  <c r="N785" i="2"/>
  <c r="N786" i="2"/>
  <c r="N787" i="2"/>
  <c r="N788" i="2"/>
  <c r="N790" i="2"/>
  <c r="N791" i="2"/>
  <c r="N792" i="2"/>
  <c r="N796" i="2"/>
  <c r="N799" i="2"/>
  <c r="N803" i="2"/>
  <c r="N804" i="2"/>
  <c r="N805" i="2"/>
  <c r="N806" i="2"/>
  <c r="N807" i="2"/>
  <c r="N810" i="2"/>
  <c r="N813" i="2"/>
  <c r="N814" i="2"/>
  <c r="N815" i="2"/>
  <c r="N817" i="2"/>
  <c r="N818" i="2"/>
  <c r="N820" i="2"/>
  <c r="N821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99" i="2" l="1"/>
  <c r="N111" i="2"/>
  <c r="N141" i="2"/>
  <c r="N144" i="2"/>
  <c r="N145" i="2"/>
  <c r="N152" i="2"/>
  <c r="N172" i="2"/>
  <c r="N174" i="2"/>
  <c r="N192" i="2"/>
  <c r="N198" i="2"/>
  <c r="N215" i="2"/>
  <c r="N218" i="2"/>
  <c r="N222" i="2"/>
  <c r="N241" i="2"/>
  <c r="N266" i="2"/>
  <c r="N275" i="2"/>
  <c r="N278" i="2"/>
  <c r="N280" i="2"/>
  <c r="N287" i="2"/>
  <c r="N288" i="2"/>
  <c r="N289" i="2"/>
  <c r="N300" i="2"/>
  <c r="N301" i="2"/>
  <c r="N303" i="2"/>
  <c r="N308" i="2"/>
  <c r="N344" i="2"/>
  <c r="N345" i="2"/>
  <c r="N347" i="2"/>
  <c r="N352" i="2"/>
  <c r="N353" i="2"/>
  <c r="N371" i="2"/>
  <c r="G649" i="16" l="1"/>
  <c r="G650" i="16"/>
  <c r="G651" i="16"/>
  <c r="G652" i="16"/>
  <c r="G653" i="16"/>
  <c r="G654" i="16"/>
  <c r="G655" i="16"/>
  <c r="G656" i="16"/>
  <c r="G657" i="16"/>
  <c r="G658" i="16"/>
  <c r="G659" i="16"/>
  <c r="G660" i="16"/>
  <c r="G661" i="16"/>
  <c r="G662" i="16"/>
  <c r="G663" i="16"/>
  <c r="G664" i="16"/>
  <c r="G665" i="16"/>
  <c r="G666" i="16"/>
  <c r="G667" i="16"/>
  <c r="G668" i="16"/>
  <c r="G669" i="16"/>
  <c r="G670" i="16"/>
  <c r="G671" i="16"/>
  <c r="G672" i="16"/>
  <c r="G673" i="16"/>
  <c r="G674" i="16"/>
  <c r="G675" i="16"/>
  <c r="G676" i="16"/>
  <c r="G677" i="16"/>
  <c r="G678" i="16"/>
  <c r="G679" i="16"/>
  <c r="G680" i="16"/>
  <c r="G681" i="16"/>
  <c r="G682" i="16"/>
  <c r="G683" i="16"/>
  <c r="G684" i="16"/>
  <c r="G685" i="16"/>
  <c r="G686" i="16"/>
  <c r="G687" i="16"/>
  <c r="G688" i="16"/>
  <c r="G689" i="16"/>
  <c r="G690" i="16"/>
  <c r="G691" i="16"/>
  <c r="G692" i="16"/>
  <c r="G693" i="16"/>
  <c r="G694" i="16"/>
  <c r="G695" i="16"/>
  <c r="G696" i="16"/>
  <c r="G697" i="16"/>
  <c r="G698" i="16"/>
  <c r="G699" i="16"/>
  <c r="G700" i="16"/>
  <c r="G701" i="16"/>
  <c r="G702" i="16"/>
  <c r="G703" i="16"/>
  <c r="G704" i="16"/>
  <c r="G705" i="16"/>
  <c r="G706" i="16"/>
  <c r="G707" i="16"/>
  <c r="G708" i="16"/>
  <c r="G709" i="16"/>
  <c r="G710" i="16"/>
  <c r="G711" i="16"/>
  <c r="G712" i="16"/>
  <c r="G713" i="16"/>
  <c r="G714" i="16"/>
  <c r="G715" i="16"/>
  <c r="G716" i="16"/>
  <c r="G717" i="16"/>
  <c r="G718" i="16"/>
  <c r="G719" i="16"/>
  <c r="G720" i="16"/>
  <c r="G721" i="16"/>
  <c r="G722" i="16"/>
  <c r="G723" i="16"/>
  <c r="G724" i="16"/>
  <c r="G725" i="16"/>
  <c r="G726" i="16"/>
  <c r="G727" i="16"/>
  <c r="G728" i="16"/>
  <c r="G729" i="16"/>
  <c r="G730" i="16"/>
  <c r="G731" i="16"/>
  <c r="G732" i="16"/>
  <c r="G733" i="16"/>
  <c r="G734" i="16"/>
  <c r="G735" i="16"/>
  <c r="G736" i="16"/>
  <c r="G737" i="16"/>
  <c r="G738" i="16"/>
  <c r="G739" i="16"/>
  <c r="G740" i="16"/>
  <c r="G741" i="16"/>
  <c r="G742" i="16"/>
  <c r="G743" i="16"/>
  <c r="G744" i="16"/>
  <c r="G745" i="16"/>
  <c r="G746" i="16"/>
  <c r="G747" i="16"/>
  <c r="G748" i="16"/>
  <c r="G749" i="16"/>
  <c r="G750" i="16"/>
  <c r="G751" i="16"/>
  <c r="G752" i="16"/>
  <c r="G753" i="16"/>
  <c r="G754" i="16"/>
  <c r="G755" i="16"/>
  <c r="G756" i="16"/>
  <c r="G757" i="16"/>
  <c r="G758" i="16"/>
  <c r="G759" i="16"/>
  <c r="G760" i="16"/>
  <c r="G761" i="16"/>
  <c r="G762" i="16"/>
  <c r="G763" i="16"/>
  <c r="G764" i="16"/>
  <c r="G765" i="16"/>
  <c r="G766" i="16"/>
  <c r="G767" i="16"/>
  <c r="G768" i="16"/>
  <c r="G769" i="16"/>
  <c r="G770" i="16"/>
  <c r="G771" i="16"/>
  <c r="G772" i="16"/>
  <c r="G773" i="16"/>
  <c r="G774" i="16"/>
  <c r="G775" i="16"/>
  <c r="G776" i="16"/>
  <c r="G777" i="16"/>
  <c r="G778" i="16"/>
  <c r="G779" i="16"/>
  <c r="G780" i="16"/>
  <c r="G781" i="16"/>
  <c r="G782" i="16"/>
  <c r="G783" i="16"/>
  <c r="G784" i="16"/>
  <c r="G785" i="16"/>
  <c r="G786" i="16"/>
  <c r="G787" i="16"/>
  <c r="G788" i="16"/>
  <c r="G789" i="16"/>
  <c r="G790" i="16"/>
  <c r="G791" i="16"/>
  <c r="G792" i="16"/>
  <c r="G793" i="16"/>
  <c r="G794" i="16"/>
  <c r="G795" i="16"/>
  <c r="G796" i="16"/>
  <c r="G797" i="16"/>
  <c r="G798" i="16"/>
  <c r="G799" i="16"/>
  <c r="G800" i="16"/>
  <c r="G801" i="16"/>
  <c r="G802" i="16"/>
  <c r="G803" i="16"/>
  <c r="G804" i="16"/>
  <c r="G805" i="16"/>
  <c r="G806" i="16"/>
  <c r="G807" i="16"/>
  <c r="G808" i="16"/>
  <c r="G809" i="16"/>
  <c r="G810" i="16"/>
  <c r="G811" i="16"/>
  <c r="G812" i="16"/>
  <c r="G813" i="16"/>
  <c r="G814" i="16"/>
  <c r="G815" i="16"/>
  <c r="G816" i="16"/>
  <c r="G817" i="16"/>
  <c r="G818" i="16"/>
  <c r="G819" i="16"/>
  <c r="G820" i="16"/>
  <c r="G821" i="16"/>
  <c r="G822" i="16"/>
  <c r="G823" i="16"/>
  <c r="G824" i="16"/>
  <c r="G825" i="16"/>
  <c r="G826" i="16"/>
  <c r="G827" i="16"/>
  <c r="G828" i="16"/>
  <c r="G829" i="16"/>
  <c r="G830" i="16"/>
  <c r="G831" i="16"/>
  <c r="G832" i="16"/>
  <c r="G833" i="16"/>
  <c r="G834" i="16"/>
  <c r="G835" i="16"/>
  <c r="G836" i="16"/>
  <c r="G837" i="16"/>
  <c r="G838" i="16"/>
  <c r="G839" i="16"/>
  <c r="G840" i="16"/>
  <c r="G841" i="16"/>
  <c r="G842" i="16"/>
  <c r="G843" i="16"/>
  <c r="G844" i="16"/>
  <c r="G845" i="16"/>
  <c r="G846" i="16"/>
  <c r="G847" i="16"/>
  <c r="G848" i="16"/>
  <c r="G849" i="16"/>
  <c r="G850" i="16"/>
  <c r="G851" i="16"/>
  <c r="G852" i="16"/>
  <c r="G853" i="16"/>
  <c r="G854" i="16"/>
  <c r="G855" i="16"/>
  <c r="G856" i="16"/>
  <c r="G857" i="16"/>
  <c r="G858" i="16"/>
  <c r="G859" i="16"/>
  <c r="G860" i="16"/>
  <c r="G861" i="16"/>
  <c r="G862" i="16"/>
  <c r="G863" i="16"/>
  <c r="G864" i="16"/>
  <c r="G865" i="16"/>
  <c r="G866" i="16"/>
  <c r="G867" i="16"/>
  <c r="G868" i="16"/>
  <c r="G869" i="16"/>
  <c r="G870" i="16"/>
  <c r="G871" i="16"/>
  <c r="G872" i="16"/>
  <c r="G873" i="16"/>
  <c r="G874" i="16"/>
  <c r="G875" i="16"/>
  <c r="G876" i="16"/>
  <c r="G877" i="16"/>
  <c r="G878" i="16"/>
  <c r="G879" i="16"/>
  <c r="G880" i="16"/>
  <c r="G881" i="16"/>
  <c r="G882" i="16"/>
  <c r="G883" i="16"/>
  <c r="G884" i="16"/>
  <c r="G885" i="16"/>
  <c r="G886" i="16"/>
  <c r="G887" i="16"/>
  <c r="G888" i="16"/>
  <c r="G889" i="16"/>
  <c r="G890" i="16"/>
  <c r="G891" i="16"/>
  <c r="G892" i="16"/>
  <c r="G893" i="16"/>
  <c r="G894" i="16"/>
  <c r="G895" i="16"/>
  <c r="G896" i="16"/>
  <c r="G897" i="16"/>
  <c r="G898" i="16"/>
  <c r="G899" i="16"/>
  <c r="G900" i="16"/>
  <c r="G901" i="16"/>
  <c r="G902" i="16"/>
  <c r="G903" i="16"/>
  <c r="G904" i="16"/>
  <c r="G905" i="16"/>
  <c r="G906" i="16"/>
  <c r="G907" i="16"/>
  <c r="G908" i="16"/>
  <c r="G909" i="16"/>
  <c r="G910" i="16"/>
  <c r="G911" i="16"/>
  <c r="G912" i="16"/>
  <c r="G913" i="16"/>
  <c r="G914" i="16"/>
  <c r="G915" i="16"/>
  <c r="G916" i="16"/>
  <c r="G917" i="16"/>
  <c r="G918" i="16"/>
  <c r="G919" i="16"/>
  <c r="G920" i="16"/>
  <c r="G921" i="16"/>
  <c r="G922" i="16"/>
  <c r="G923" i="16"/>
  <c r="G924" i="16"/>
  <c r="G925" i="16"/>
  <c r="G926" i="16"/>
  <c r="G927" i="16"/>
  <c r="G928" i="16"/>
  <c r="G929" i="16"/>
  <c r="G930" i="16"/>
  <c r="G931" i="16"/>
  <c r="G932" i="16"/>
  <c r="G933" i="16"/>
  <c r="G934" i="16"/>
  <c r="G935" i="16"/>
  <c r="G936" i="16"/>
  <c r="G937" i="16"/>
  <c r="G938" i="16"/>
  <c r="G939" i="16"/>
  <c r="G940" i="16"/>
  <c r="G941" i="16"/>
  <c r="G942" i="16"/>
  <c r="G943" i="16"/>
  <c r="G944" i="16"/>
  <c r="G945" i="16"/>
  <c r="G946" i="16"/>
  <c r="G947" i="16"/>
  <c r="G948" i="16"/>
  <c r="G949" i="16"/>
  <c r="G950" i="16"/>
  <c r="G951" i="16"/>
  <c r="G952" i="16"/>
  <c r="G953" i="16"/>
  <c r="G954" i="16"/>
  <c r="G955" i="16"/>
  <c r="G956" i="16"/>
  <c r="G957" i="16"/>
  <c r="G958" i="16"/>
  <c r="G959" i="16"/>
  <c r="G960" i="16"/>
  <c r="G961" i="16"/>
  <c r="G962" i="16"/>
  <c r="G963" i="16"/>
  <c r="G964" i="16"/>
  <c r="G965" i="16"/>
  <c r="G966" i="16"/>
  <c r="G967" i="16"/>
  <c r="G968" i="16"/>
  <c r="G969" i="16"/>
  <c r="G970" i="16"/>
  <c r="G971" i="16"/>
  <c r="G972" i="16"/>
  <c r="G973" i="16"/>
  <c r="G974" i="16"/>
  <c r="G975" i="16"/>
  <c r="G976" i="16"/>
  <c r="G977" i="16"/>
  <c r="G978" i="16"/>
  <c r="G979" i="16"/>
  <c r="G980" i="16"/>
  <c r="G981" i="16"/>
  <c r="G982" i="16"/>
  <c r="G983" i="16"/>
  <c r="G984" i="16"/>
  <c r="G985" i="16"/>
  <c r="G986" i="16"/>
  <c r="G987" i="16"/>
  <c r="G988" i="16"/>
  <c r="G989" i="16"/>
  <c r="G990" i="16"/>
  <c r="G991" i="16"/>
  <c r="G992" i="16"/>
  <c r="G993" i="16"/>
  <c r="G994" i="16"/>
  <c r="G995" i="16"/>
  <c r="G996" i="16"/>
  <c r="G997" i="16"/>
  <c r="G998" i="16"/>
  <c r="G999" i="16"/>
  <c r="G1000" i="16"/>
  <c r="H649" i="16"/>
  <c r="H650" i="16"/>
  <c r="H651" i="16"/>
  <c r="H652" i="16"/>
  <c r="H653" i="16"/>
  <c r="H654" i="16"/>
  <c r="H655" i="16"/>
  <c r="H656" i="16"/>
  <c r="H657" i="16"/>
  <c r="H658" i="16"/>
  <c r="H659" i="16"/>
  <c r="H660" i="16"/>
  <c r="H661" i="16"/>
  <c r="H662" i="16"/>
  <c r="H663" i="16"/>
  <c r="H664" i="16"/>
  <c r="H665" i="16"/>
  <c r="H666" i="16"/>
  <c r="H667" i="16"/>
  <c r="H668" i="16"/>
  <c r="H669" i="16"/>
  <c r="H670" i="16"/>
  <c r="H671" i="16"/>
  <c r="H672" i="16"/>
  <c r="H673" i="16"/>
  <c r="H674" i="16"/>
  <c r="H675" i="16"/>
  <c r="H676" i="16"/>
  <c r="H677" i="16"/>
  <c r="H678" i="16"/>
  <c r="H679" i="16"/>
  <c r="H680" i="16"/>
  <c r="H681" i="16"/>
  <c r="H682" i="16"/>
  <c r="H683" i="16"/>
  <c r="H684" i="16"/>
  <c r="H685" i="16"/>
  <c r="H686" i="16"/>
  <c r="H687" i="16"/>
  <c r="H688" i="16"/>
  <c r="H689" i="16"/>
  <c r="H690" i="16"/>
  <c r="H691" i="16"/>
  <c r="H692" i="16"/>
  <c r="H693" i="16"/>
  <c r="H694" i="16"/>
  <c r="H695" i="16"/>
  <c r="H696" i="16"/>
  <c r="H697" i="16"/>
  <c r="H698" i="16"/>
  <c r="H699" i="16"/>
  <c r="H700" i="16"/>
  <c r="H701" i="16"/>
  <c r="H702" i="16"/>
  <c r="H703" i="16"/>
  <c r="H704" i="16"/>
  <c r="H705" i="16"/>
  <c r="H706" i="16"/>
  <c r="H707" i="16"/>
  <c r="H708" i="16"/>
  <c r="H709" i="16"/>
  <c r="H710" i="16"/>
  <c r="H711" i="16"/>
  <c r="H712" i="16"/>
  <c r="H713" i="16"/>
  <c r="H714" i="16"/>
  <c r="H715" i="16"/>
  <c r="H716" i="16"/>
  <c r="H717" i="16"/>
  <c r="H718" i="16"/>
  <c r="H719" i="16"/>
  <c r="H720" i="16"/>
  <c r="H721" i="16"/>
  <c r="H722" i="16"/>
  <c r="H723" i="16"/>
  <c r="H724" i="16"/>
  <c r="H725" i="16"/>
  <c r="H726" i="16"/>
  <c r="H727" i="16"/>
  <c r="H728" i="16"/>
  <c r="H729" i="16"/>
  <c r="H730" i="16"/>
  <c r="H731" i="16"/>
  <c r="H732" i="16"/>
  <c r="H733" i="16"/>
  <c r="H734" i="16"/>
  <c r="H735" i="16"/>
  <c r="H736" i="16"/>
  <c r="H737" i="16"/>
  <c r="H738" i="16"/>
  <c r="H739" i="16"/>
  <c r="H740" i="16"/>
  <c r="H741" i="16"/>
  <c r="H742" i="16"/>
  <c r="H743" i="16"/>
  <c r="H744" i="16"/>
  <c r="H745" i="16"/>
  <c r="H746" i="16"/>
  <c r="H747" i="16"/>
  <c r="H748" i="16"/>
  <c r="H749" i="16"/>
  <c r="H750" i="16"/>
  <c r="H751" i="16"/>
  <c r="H752" i="16"/>
  <c r="H753" i="16"/>
  <c r="H754" i="16"/>
  <c r="H755" i="16"/>
  <c r="H756" i="16"/>
  <c r="H757" i="16"/>
  <c r="H758" i="16"/>
  <c r="H759" i="16"/>
  <c r="H760" i="16"/>
  <c r="H761" i="16"/>
  <c r="H762" i="16"/>
  <c r="H763" i="16"/>
  <c r="H764" i="16"/>
  <c r="H765" i="16"/>
  <c r="H766" i="16"/>
  <c r="H767" i="16"/>
  <c r="H768" i="16"/>
  <c r="H769" i="16"/>
  <c r="H770" i="16"/>
  <c r="H771" i="16"/>
  <c r="H772" i="16"/>
  <c r="H773" i="16"/>
  <c r="H774" i="16"/>
  <c r="H775" i="16"/>
  <c r="H776" i="16"/>
  <c r="H777" i="16"/>
  <c r="H778" i="16"/>
  <c r="H779" i="16"/>
  <c r="H780" i="16"/>
  <c r="H781" i="16"/>
  <c r="H782" i="16"/>
  <c r="H783" i="16"/>
  <c r="H784" i="16"/>
  <c r="H785" i="16"/>
  <c r="H786" i="16"/>
  <c r="H787" i="16"/>
  <c r="H788" i="16"/>
  <c r="H789" i="16"/>
  <c r="H790" i="16"/>
  <c r="H791" i="16"/>
  <c r="H792" i="16"/>
  <c r="H793" i="16"/>
  <c r="H794" i="16"/>
  <c r="H795" i="16"/>
  <c r="H796" i="16"/>
  <c r="H797" i="16"/>
  <c r="H798" i="16"/>
  <c r="H799" i="16"/>
  <c r="H800" i="16"/>
  <c r="H801" i="16"/>
  <c r="H802" i="16"/>
  <c r="H803" i="16"/>
  <c r="H804" i="16"/>
  <c r="H805" i="16"/>
  <c r="H806" i="16"/>
  <c r="H807" i="16"/>
  <c r="H808" i="16"/>
  <c r="H809" i="16"/>
  <c r="H810" i="16"/>
  <c r="H811" i="16"/>
  <c r="H812" i="16"/>
  <c r="H813" i="16"/>
  <c r="H814" i="16"/>
  <c r="H815" i="16"/>
  <c r="H816" i="16"/>
  <c r="H817" i="16"/>
  <c r="H818" i="16"/>
  <c r="H819" i="16"/>
  <c r="H820" i="16"/>
  <c r="H821" i="16"/>
  <c r="H822" i="16"/>
  <c r="H823" i="16"/>
  <c r="H824" i="16"/>
  <c r="H825" i="16"/>
  <c r="H826" i="16"/>
  <c r="H827" i="16"/>
  <c r="H828" i="16"/>
  <c r="H829" i="16"/>
  <c r="H830" i="16"/>
  <c r="H831" i="16"/>
  <c r="H832" i="16"/>
  <c r="H833" i="16"/>
  <c r="H834" i="16"/>
  <c r="H835" i="16"/>
  <c r="H836" i="16"/>
  <c r="H837" i="16"/>
  <c r="H838" i="16"/>
  <c r="H839" i="16"/>
  <c r="H840" i="16"/>
  <c r="H841" i="16"/>
  <c r="H842" i="16"/>
  <c r="H843" i="16"/>
  <c r="H844" i="16"/>
  <c r="H845" i="16"/>
  <c r="H846" i="16"/>
  <c r="H847" i="16"/>
  <c r="H848" i="16"/>
  <c r="H849" i="16"/>
  <c r="H850" i="16"/>
  <c r="H851" i="16"/>
  <c r="H852" i="16"/>
  <c r="H853" i="16"/>
  <c r="H854" i="16"/>
  <c r="H855" i="16"/>
  <c r="H856" i="16"/>
  <c r="H857" i="16"/>
  <c r="H858" i="16"/>
  <c r="H859" i="16"/>
  <c r="H860" i="16"/>
  <c r="H861" i="16"/>
  <c r="H862" i="16"/>
  <c r="H863" i="16"/>
  <c r="H864" i="16"/>
  <c r="H865" i="16"/>
  <c r="H866" i="16"/>
  <c r="H867" i="16"/>
  <c r="H868" i="16"/>
  <c r="H869" i="16"/>
  <c r="H870" i="16"/>
  <c r="H871" i="16"/>
  <c r="H872" i="16"/>
  <c r="H873" i="16"/>
  <c r="H874" i="16"/>
  <c r="H875" i="16"/>
  <c r="H876" i="16"/>
  <c r="H877" i="16"/>
  <c r="H878" i="16"/>
  <c r="H879" i="16"/>
  <c r="H880" i="16"/>
  <c r="H881" i="16"/>
  <c r="H882" i="16"/>
  <c r="H883" i="16"/>
  <c r="H884" i="16"/>
  <c r="H885" i="16"/>
  <c r="H886" i="16"/>
  <c r="H887" i="16"/>
  <c r="H888" i="16"/>
  <c r="H889" i="16"/>
  <c r="H890" i="16"/>
  <c r="H891" i="16"/>
  <c r="H892" i="16"/>
  <c r="H893" i="16"/>
  <c r="H894" i="16"/>
  <c r="H895" i="16"/>
  <c r="H896" i="16"/>
  <c r="H897" i="16"/>
  <c r="H898" i="16"/>
  <c r="H899" i="16"/>
  <c r="H900" i="16"/>
  <c r="H901" i="16"/>
  <c r="H902" i="16"/>
  <c r="H903" i="16"/>
  <c r="H904" i="16"/>
  <c r="H905" i="16"/>
  <c r="H906" i="16"/>
  <c r="H907" i="16"/>
  <c r="H908" i="16"/>
  <c r="H909" i="16"/>
  <c r="H910" i="16"/>
  <c r="H911" i="16"/>
  <c r="H912" i="16"/>
  <c r="H913" i="16"/>
  <c r="H914" i="16"/>
  <c r="H915" i="16"/>
  <c r="H916" i="16"/>
  <c r="H917" i="16"/>
  <c r="H918" i="16"/>
  <c r="H919" i="16"/>
  <c r="H920" i="16"/>
  <c r="H921" i="16"/>
  <c r="H922" i="16"/>
  <c r="H923" i="16"/>
  <c r="H924" i="16"/>
  <c r="H925" i="16"/>
  <c r="H926" i="16"/>
  <c r="H927" i="16"/>
  <c r="H928" i="16"/>
  <c r="H929" i="16"/>
  <c r="H930" i="16"/>
  <c r="H931" i="16"/>
  <c r="H932" i="16"/>
  <c r="H933" i="16"/>
  <c r="H934" i="16"/>
  <c r="H935" i="16"/>
  <c r="H936" i="16"/>
  <c r="H937" i="16"/>
  <c r="H938" i="16"/>
  <c r="H939" i="16"/>
  <c r="H940" i="16"/>
  <c r="H941" i="16"/>
  <c r="H942" i="16"/>
  <c r="H943" i="16"/>
  <c r="H944" i="16"/>
  <c r="H945" i="16"/>
  <c r="H946" i="16"/>
  <c r="H947" i="16"/>
  <c r="H948" i="16"/>
  <c r="H949" i="16"/>
  <c r="H950" i="16"/>
  <c r="H951" i="16"/>
  <c r="H952" i="16"/>
  <c r="H953" i="16"/>
  <c r="H954" i="16"/>
  <c r="H955" i="16"/>
  <c r="H956" i="16"/>
  <c r="H957" i="16"/>
  <c r="H958" i="16"/>
  <c r="H959" i="16"/>
  <c r="H960" i="16"/>
  <c r="H961" i="16"/>
  <c r="H962" i="16"/>
  <c r="H963" i="16"/>
  <c r="H964" i="16"/>
  <c r="H965" i="16"/>
  <c r="H966" i="16"/>
  <c r="H967" i="16"/>
  <c r="H968" i="16"/>
  <c r="H969" i="16"/>
  <c r="H970" i="16"/>
  <c r="H971" i="16"/>
  <c r="H972" i="16"/>
  <c r="H973" i="16"/>
  <c r="H974" i="16"/>
  <c r="H975" i="16"/>
  <c r="H976" i="16"/>
  <c r="H977" i="16"/>
  <c r="H978" i="16"/>
  <c r="H979" i="16"/>
  <c r="H980" i="16"/>
  <c r="H981" i="16"/>
  <c r="H982" i="16"/>
  <c r="H983" i="16"/>
  <c r="H984" i="16"/>
  <c r="H985" i="16"/>
  <c r="H986" i="16"/>
  <c r="H987" i="16"/>
  <c r="H988" i="16"/>
  <c r="H989" i="16"/>
  <c r="H990" i="16"/>
  <c r="H991" i="16"/>
  <c r="H992" i="16"/>
  <c r="H993" i="16"/>
  <c r="H994" i="16"/>
  <c r="H995" i="16"/>
  <c r="H996" i="16"/>
  <c r="H997" i="16"/>
  <c r="H998" i="16"/>
  <c r="H999" i="16"/>
  <c r="H1000" i="16"/>
  <c r="I649" i="16"/>
  <c r="I650" i="16"/>
  <c r="I651" i="16"/>
  <c r="I652" i="16"/>
  <c r="I653" i="16"/>
  <c r="I654" i="16"/>
  <c r="I655" i="16"/>
  <c r="I656" i="16"/>
  <c r="I657" i="16"/>
  <c r="I658" i="16"/>
  <c r="I659" i="16"/>
  <c r="I660" i="16"/>
  <c r="I661" i="16"/>
  <c r="I662" i="16"/>
  <c r="I663" i="16"/>
  <c r="I664" i="16"/>
  <c r="I665" i="16"/>
  <c r="I666" i="16"/>
  <c r="I667" i="16"/>
  <c r="I668" i="16"/>
  <c r="I669" i="16"/>
  <c r="I670" i="16"/>
  <c r="I671" i="16"/>
  <c r="I672" i="16"/>
  <c r="I673" i="16"/>
  <c r="I674" i="16"/>
  <c r="I675" i="16"/>
  <c r="I676" i="16"/>
  <c r="I677" i="16"/>
  <c r="I678" i="16"/>
  <c r="I679" i="16"/>
  <c r="I680" i="16"/>
  <c r="I681" i="16"/>
  <c r="I682" i="16"/>
  <c r="I683" i="16"/>
  <c r="I684" i="16"/>
  <c r="I685" i="16"/>
  <c r="I686" i="16"/>
  <c r="I687" i="16"/>
  <c r="I688" i="16"/>
  <c r="I689" i="16"/>
  <c r="I690" i="16"/>
  <c r="I691" i="16"/>
  <c r="I692" i="16"/>
  <c r="I693" i="16"/>
  <c r="I694" i="16"/>
  <c r="I695" i="16"/>
  <c r="I696" i="16"/>
  <c r="I697" i="16"/>
  <c r="I698" i="16"/>
  <c r="I699" i="16"/>
  <c r="I700" i="16"/>
  <c r="I701" i="16"/>
  <c r="I702" i="16"/>
  <c r="I703" i="16"/>
  <c r="I704" i="16"/>
  <c r="I705" i="16"/>
  <c r="I706" i="16"/>
  <c r="I707" i="16"/>
  <c r="I708" i="16"/>
  <c r="I709" i="16"/>
  <c r="I710" i="16"/>
  <c r="I711" i="16"/>
  <c r="I712" i="16"/>
  <c r="I713" i="16"/>
  <c r="I714" i="16"/>
  <c r="I715" i="16"/>
  <c r="I716" i="16"/>
  <c r="I717" i="16"/>
  <c r="I718" i="16"/>
  <c r="I719" i="16"/>
  <c r="I720" i="16"/>
  <c r="I721" i="16"/>
  <c r="I722" i="16"/>
  <c r="I723" i="16"/>
  <c r="I724" i="16"/>
  <c r="I725" i="16"/>
  <c r="I726" i="16"/>
  <c r="I727" i="16"/>
  <c r="I728" i="16"/>
  <c r="I729" i="16"/>
  <c r="I730" i="16"/>
  <c r="I731" i="16"/>
  <c r="I732" i="16"/>
  <c r="I733" i="16"/>
  <c r="I734" i="16"/>
  <c r="I735" i="16"/>
  <c r="I736" i="16"/>
  <c r="I737" i="16"/>
  <c r="I738" i="16"/>
  <c r="I739" i="16"/>
  <c r="I740" i="16"/>
  <c r="I741" i="16"/>
  <c r="I742" i="16"/>
  <c r="I743" i="16"/>
  <c r="I744" i="16"/>
  <c r="I745" i="16"/>
  <c r="I746" i="16"/>
  <c r="I747" i="16"/>
  <c r="I748" i="16"/>
  <c r="I749" i="16"/>
  <c r="I750" i="16"/>
  <c r="I751" i="16"/>
  <c r="I752" i="16"/>
  <c r="I753" i="16"/>
  <c r="I754" i="16"/>
  <c r="I755" i="16"/>
  <c r="I756" i="16"/>
  <c r="I757" i="16"/>
  <c r="I758" i="16"/>
  <c r="I759" i="16"/>
  <c r="I760" i="16"/>
  <c r="I761" i="16"/>
  <c r="I762" i="16"/>
  <c r="I763" i="16"/>
  <c r="I764" i="16"/>
  <c r="I765" i="16"/>
  <c r="I766" i="16"/>
  <c r="I767" i="16"/>
  <c r="I768" i="16"/>
  <c r="I769" i="16"/>
  <c r="I770" i="16"/>
  <c r="I771" i="16"/>
  <c r="I772" i="16"/>
  <c r="I773" i="16"/>
  <c r="I774" i="16"/>
  <c r="I775" i="16"/>
  <c r="I776" i="16"/>
  <c r="I777" i="16"/>
  <c r="I778" i="16"/>
  <c r="I779" i="16"/>
  <c r="I780" i="16"/>
  <c r="I781" i="16"/>
  <c r="I782" i="16"/>
  <c r="I783" i="16"/>
  <c r="I784" i="16"/>
  <c r="I785" i="16"/>
  <c r="I786" i="16"/>
  <c r="I787" i="16"/>
  <c r="I788" i="16"/>
  <c r="I789" i="16"/>
  <c r="I790" i="16"/>
  <c r="I791" i="16"/>
  <c r="I792" i="16"/>
  <c r="I793" i="16"/>
  <c r="I794" i="16"/>
  <c r="I795" i="16"/>
  <c r="I796" i="16"/>
  <c r="I797" i="16"/>
  <c r="I798" i="16"/>
  <c r="I799" i="16"/>
  <c r="I800" i="16"/>
  <c r="I801" i="16"/>
  <c r="I802" i="16"/>
  <c r="I803" i="16"/>
  <c r="I804" i="16"/>
  <c r="I805" i="16"/>
  <c r="I806" i="16"/>
  <c r="I807" i="16"/>
  <c r="I808" i="16"/>
  <c r="I809" i="16"/>
  <c r="I810" i="16"/>
  <c r="I811" i="16"/>
  <c r="I812" i="16"/>
  <c r="I813" i="16"/>
  <c r="I814" i="16"/>
  <c r="I815" i="16"/>
  <c r="I816" i="16"/>
  <c r="I817" i="16"/>
  <c r="I818" i="16"/>
  <c r="I819" i="16"/>
  <c r="I820" i="16"/>
  <c r="I821" i="16"/>
  <c r="I822" i="16"/>
  <c r="I823" i="16"/>
  <c r="I824" i="16"/>
  <c r="I825" i="16"/>
  <c r="I826" i="16"/>
  <c r="I827" i="16"/>
  <c r="I828" i="16"/>
  <c r="I829" i="16"/>
  <c r="I830" i="16"/>
  <c r="I831" i="16"/>
  <c r="I832" i="16"/>
  <c r="I833" i="16"/>
  <c r="I834" i="16"/>
  <c r="I835" i="16"/>
  <c r="I836" i="16"/>
  <c r="I837" i="16"/>
  <c r="I838" i="16"/>
  <c r="I839" i="16"/>
  <c r="I840" i="16"/>
  <c r="I841" i="16"/>
  <c r="I842" i="16"/>
  <c r="I843" i="16"/>
  <c r="I844" i="16"/>
  <c r="I845" i="16"/>
  <c r="I846" i="16"/>
  <c r="I847" i="16"/>
  <c r="I848" i="16"/>
  <c r="I849" i="16"/>
  <c r="I850" i="16"/>
  <c r="I851" i="16"/>
  <c r="I852" i="16"/>
  <c r="I853" i="16"/>
  <c r="I854" i="16"/>
  <c r="I855" i="16"/>
  <c r="I856" i="16"/>
  <c r="I857" i="16"/>
  <c r="I858" i="16"/>
  <c r="I859" i="16"/>
  <c r="I860" i="16"/>
  <c r="I861" i="16"/>
  <c r="I862" i="16"/>
  <c r="I863" i="16"/>
  <c r="I864" i="16"/>
  <c r="I865" i="16"/>
  <c r="I866" i="16"/>
  <c r="I867" i="16"/>
  <c r="I868" i="16"/>
  <c r="I869" i="16"/>
  <c r="I870" i="16"/>
  <c r="I871" i="16"/>
  <c r="I872" i="16"/>
  <c r="I873" i="16"/>
  <c r="I874" i="16"/>
  <c r="I875" i="16"/>
  <c r="I876" i="16"/>
  <c r="I877" i="16"/>
  <c r="I878" i="16"/>
  <c r="I879" i="16"/>
  <c r="I880" i="16"/>
  <c r="I881" i="16"/>
  <c r="I882" i="16"/>
  <c r="I883" i="16"/>
  <c r="I884" i="16"/>
  <c r="I885" i="16"/>
  <c r="I886" i="16"/>
  <c r="I887" i="16"/>
  <c r="I888" i="16"/>
  <c r="I889" i="16"/>
  <c r="I890" i="16"/>
  <c r="I891" i="16"/>
  <c r="I892" i="16"/>
  <c r="I893" i="16"/>
  <c r="I894" i="16"/>
  <c r="I895" i="16"/>
  <c r="I896" i="16"/>
  <c r="I897" i="16"/>
  <c r="I898" i="16"/>
  <c r="I899" i="16"/>
  <c r="I900" i="16"/>
  <c r="I901" i="16"/>
  <c r="I902" i="16"/>
  <c r="I903" i="16"/>
  <c r="I904" i="16"/>
  <c r="I905" i="16"/>
  <c r="I906" i="16"/>
  <c r="I907" i="16"/>
  <c r="I908" i="16"/>
  <c r="I909" i="16"/>
  <c r="I910" i="16"/>
  <c r="I911" i="16"/>
  <c r="I912" i="16"/>
  <c r="I913" i="16"/>
  <c r="I914" i="16"/>
  <c r="I915" i="16"/>
  <c r="I916" i="16"/>
  <c r="I917" i="16"/>
  <c r="I918" i="16"/>
  <c r="I919" i="16"/>
  <c r="I920" i="16"/>
  <c r="I921" i="16"/>
  <c r="I922" i="16"/>
  <c r="I923" i="16"/>
  <c r="I924" i="16"/>
  <c r="I925" i="16"/>
  <c r="I926" i="16"/>
  <c r="I927" i="16"/>
  <c r="I928" i="16"/>
  <c r="I929" i="16"/>
  <c r="I930" i="16"/>
  <c r="I931" i="16"/>
  <c r="I932" i="16"/>
  <c r="I933" i="16"/>
  <c r="I934" i="16"/>
  <c r="I935" i="16"/>
  <c r="I936" i="16"/>
  <c r="I937" i="16"/>
  <c r="I938" i="16"/>
  <c r="I939" i="16"/>
  <c r="I940" i="16"/>
  <c r="I941" i="16"/>
  <c r="I942" i="16"/>
  <c r="I943" i="16"/>
  <c r="I944" i="16"/>
  <c r="I945" i="16"/>
  <c r="I946" i="16"/>
  <c r="I947" i="16"/>
  <c r="I948" i="16"/>
  <c r="I949" i="16"/>
  <c r="I950" i="16"/>
  <c r="I951" i="16"/>
  <c r="I952" i="16"/>
  <c r="I953" i="16"/>
  <c r="I954" i="16"/>
  <c r="I955" i="16"/>
  <c r="I956" i="16"/>
  <c r="I957" i="16"/>
  <c r="I958" i="16"/>
  <c r="I959" i="16"/>
  <c r="I960" i="16"/>
  <c r="I961" i="16"/>
  <c r="I962" i="16"/>
  <c r="I963" i="16"/>
  <c r="I964" i="16"/>
  <c r="I965" i="16"/>
  <c r="I966" i="16"/>
  <c r="I967" i="16"/>
  <c r="I968" i="16"/>
  <c r="I969" i="16"/>
  <c r="I970" i="16"/>
  <c r="I971" i="16"/>
  <c r="I972" i="16"/>
  <c r="I973" i="16"/>
  <c r="I974" i="16"/>
  <c r="I975" i="16"/>
  <c r="I976" i="16"/>
  <c r="I977" i="16"/>
  <c r="I978" i="16"/>
  <c r="I979" i="16"/>
  <c r="I980" i="16"/>
  <c r="I981" i="16"/>
  <c r="I982" i="16"/>
  <c r="I983" i="16"/>
  <c r="I984" i="16"/>
  <c r="I985" i="16"/>
  <c r="I986" i="16"/>
  <c r="I987" i="16"/>
  <c r="I988" i="16"/>
  <c r="I989" i="16"/>
  <c r="I990" i="16"/>
  <c r="I991" i="16"/>
  <c r="I992" i="16"/>
  <c r="I993" i="16"/>
  <c r="I994" i="16"/>
  <c r="I995" i="16"/>
  <c r="I996" i="16"/>
  <c r="I997" i="16"/>
  <c r="I998" i="16"/>
  <c r="I999" i="16"/>
  <c r="I1000" i="16"/>
  <c r="J649" i="16"/>
  <c r="J650" i="16"/>
  <c r="J651" i="16"/>
  <c r="J652" i="16"/>
  <c r="J653" i="16"/>
  <c r="J654" i="16"/>
  <c r="J655" i="16"/>
  <c r="J656" i="16"/>
  <c r="J657" i="16"/>
  <c r="J658" i="16"/>
  <c r="J659" i="16"/>
  <c r="J660" i="16"/>
  <c r="J661" i="16"/>
  <c r="J662" i="16"/>
  <c r="J663" i="16"/>
  <c r="J664" i="16"/>
  <c r="J665" i="16"/>
  <c r="J666" i="16"/>
  <c r="J667" i="16"/>
  <c r="J668" i="16"/>
  <c r="J669" i="16"/>
  <c r="J670" i="16"/>
  <c r="J671" i="16"/>
  <c r="J672" i="16"/>
  <c r="J673" i="16"/>
  <c r="J674" i="16"/>
  <c r="J675" i="16"/>
  <c r="J676" i="16"/>
  <c r="J677" i="16"/>
  <c r="J678" i="16"/>
  <c r="J679" i="16"/>
  <c r="J680" i="16"/>
  <c r="J681" i="16"/>
  <c r="J682" i="16"/>
  <c r="J683" i="16"/>
  <c r="J684" i="16"/>
  <c r="J685" i="16"/>
  <c r="J686" i="16"/>
  <c r="J687" i="16"/>
  <c r="J688" i="16"/>
  <c r="J689" i="16"/>
  <c r="J690" i="16"/>
  <c r="J691" i="16"/>
  <c r="J692" i="16"/>
  <c r="J693" i="16"/>
  <c r="J694" i="16"/>
  <c r="J695" i="16"/>
  <c r="J696" i="16"/>
  <c r="J697" i="16"/>
  <c r="J698" i="16"/>
  <c r="J699" i="16"/>
  <c r="J700" i="16"/>
  <c r="J701" i="16"/>
  <c r="J702" i="16"/>
  <c r="J703" i="16"/>
  <c r="J704" i="16"/>
  <c r="J705" i="16"/>
  <c r="J706" i="16"/>
  <c r="J707" i="16"/>
  <c r="J708" i="16"/>
  <c r="J709" i="16"/>
  <c r="J710" i="16"/>
  <c r="J711" i="16"/>
  <c r="J712" i="16"/>
  <c r="J713" i="16"/>
  <c r="J714" i="16"/>
  <c r="J715" i="16"/>
  <c r="J716" i="16"/>
  <c r="J717" i="16"/>
  <c r="J718" i="16"/>
  <c r="J719" i="16"/>
  <c r="J720" i="16"/>
  <c r="J721" i="16"/>
  <c r="J722" i="16"/>
  <c r="J723" i="16"/>
  <c r="J724" i="16"/>
  <c r="J725" i="16"/>
  <c r="J726" i="16"/>
  <c r="J727" i="16"/>
  <c r="J728" i="16"/>
  <c r="J729" i="16"/>
  <c r="J730" i="16"/>
  <c r="J731" i="16"/>
  <c r="J732" i="16"/>
  <c r="J733" i="16"/>
  <c r="J734" i="16"/>
  <c r="J735" i="16"/>
  <c r="J736" i="16"/>
  <c r="J737" i="16"/>
  <c r="J738" i="16"/>
  <c r="J739" i="16"/>
  <c r="J740" i="16"/>
  <c r="J741" i="16"/>
  <c r="J742" i="16"/>
  <c r="J743" i="16"/>
  <c r="J744" i="16"/>
  <c r="J745" i="16"/>
  <c r="J746" i="16"/>
  <c r="J747" i="16"/>
  <c r="J748" i="16"/>
  <c r="J749" i="16"/>
  <c r="J750" i="16"/>
  <c r="J751" i="16"/>
  <c r="J752" i="16"/>
  <c r="J753" i="16"/>
  <c r="J754" i="16"/>
  <c r="J755" i="16"/>
  <c r="J756" i="16"/>
  <c r="J757" i="16"/>
  <c r="J758" i="16"/>
  <c r="J759" i="16"/>
  <c r="J760" i="16"/>
  <c r="J761" i="16"/>
  <c r="J762" i="16"/>
  <c r="J763" i="16"/>
  <c r="J764" i="16"/>
  <c r="J765" i="16"/>
  <c r="J766" i="16"/>
  <c r="J767" i="16"/>
  <c r="J768" i="16"/>
  <c r="J769" i="16"/>
  <c r="J770" i="16"/>
  <c r="J771" i="16"/>
  <c r="J772" i="16"/>
  <c r="J773" i="16"/>
  <c r="J774" i="16"/>
  <c r="J775" i="16"/>
  <c r="J776" i="16"/>
  <c r="J777" i="16"/>
  <c r="J778" i="16"/>
  <c r="J779" i="16"/>
  <c r="J780" i="16"/>
  <c r="J781" i="16"/>
  <c r="J782" i="16"/>
  <c r="J783" i="16"/>
  <c r="J784" i="16"/>
  <c r="J785" i="16"/>
  <c r="J786" i="16"/>
  <c r="J787" i="16"/>
  <c r="J788" i="16"/>
  <c r="J789" i="16"/>
  <c r="J790" i="16"/>
  <c r="J791" i="16"/>
  <c r="J792" i="16"/>
  <c r="J793" i="16"/>
  <c r="J794" i="16"/>
  <c r="J795" i="16"/>
  <c r="J796" i="16"/>
  <c r="J797" i="16"/>
  <c r="J798" i="16"/>
  <c r="J799" i="16"/>
  <c r="J800" i="16"/>
  <c r="J801" i="16"/>
  <c r="J802" i="16"/>
  <c r="J803" i="16"/>
  <c r="J804" i="16"/>
  <c r="J805" i="16"/>
  <c r="J806" i="16"/>
  <c r="J807" i="16"/>
  <c r="J808" i="16"/>
  <c r="J809" i="16"/>
  <c r="J810" i="16"/>
  <c r="J811" i="16"/>
  <c r="J812" i="16"/>
  <c r="J813" i="16"/>
  <c r="J814" i="16"/>
  <c r="J815" i="16"/>
  <c r="J816" i="16"/>
  <c r="J817" i="16"/>
  <c r="J818" i="16"/>
  <c r="J819" i="16"/>
  <c r="J820" i="16"/>
  <c r="J821" i="16"/>
  <c r="J822" i="16"/>
  <c r="J823" i="16"/>
  <c r="J824" i="16"/>
  <c r="J825" i="16"/>
  <c r="J826" i="16"/>
  <c r="J827" i="16"/>
  <c r="J828" i="16"/>
  <c r="J829" i="16"/>
  <c r="J830" i="16"/>
  <c r="J831" i="16"/>
  <c r="J832" i="16"/>
  <c r="J833" i="16"/>
  <c r="J834" i="16"/>
  <c r="J835" i="16"/>
  <c r="J836" i="16"/>
  <c r="J837" i="16"/>
  <c r="J838" i="16"/>
  <c r="J839" i="16"/>
  <c r="J840" i="16"/>
  <c r="J841" i="16"/>
  <c r="J842" i="16"/>
  <c r="J843" i="16"/>
  <c r="J844" i="16"/>
  <c r="J845" i="16"/>
  <c r="J846" i="16"/>
  <c r="J847" i="16"/>
  <c r="J848" i="16"/>
  <c r="J849" i="16"/>
  <c r="J850" i="16"/>
  <c r="J851" i="16"/>
  <c r="J852" i="16"/>
  <c r="J853" i="16"/>
  <c r="J854" i="16"/>
  <c r="J855" i="16"/>
  <c r="J856" i="16"/>
  <c r="J857" i="16"/>
  <c r="J858" i="16"/>
  <c r="J859" i="16"/>
  <c r="J860" i="16"/>
  <c r="J861" i="16"/>
  <c r="J862" i="16"/>
  <c r="J863" i="16"/>
  <c r="J864" i="16"/>
  <c r="J865" i="16"/>
  <c r="J866" i="16"/>
  <c r="J867" i="16"/>
  <c r="J868" i="16"/>
  <c r="J869" i="16"/>
  <c r="J870" i="16"/>
  <c r="J871" i="16"/>
  <c r="J872" i="16"/>
  <c r="J873" i="16"/>
  <c r="J874" i="16"/>
  <c r="J875" i="16"/>
  <c r="J876" i="16"/>
  <c r="J877" i="16"/>
  <c r="J878" i="16"/>
  <c r="J879" i="16"/>
  <c r="J880" i="16"/>
  <c r="J881" i="16"/>
  <c r="J882" i="16"/>
  <c r="J883" i="16"/>
  <c r="J884" i="16"/>
  <c r="J885" i="16"/>
  <c r="J886" i="16"/>
  <c r="J887" i="16"/>
  <c r="J888" i="16"/>
  <c r="J889" i="16"/>
  <c r="J890" i="16"/>
  <c r="J891" i="16"/>
  <c r="J892" i="16"/>
  <c r="J893" i="16"/>
  <c r="J894" i="16"/>
  <c r="J895" i="16"/>
  <c r="J896" i="16"/>
  <c r="J897" i="16"/>
  <c r="J898" i="16"/>
  <c r="J899" i="16"/>
  <c r="J900" i="16"/>
  <c r="J901" i="16"/>
  <c r="J902" i="16"/>
  <c r="J903" i="16"/>
  <c r="J904" i="16"/>
  <c r="J905" i="16"/>
  <c r="J906" i="16"/>
  <c r="J907" i="16"/>
  <c r="J908" i="16"/>
  <c r="J909" i="16"/>
  <c r="J910" i="16"/>
  <c r="J911" i="16"/>
  <c r="J912" i="16"/>
  <c r="J913" i="16"/>
  <c r="J914" i="16"/>
  <c r="J915" i="16"/>
  <c r="J916" i="16"/>
  <c r="J917" i="16"/>
  <c r="J918" i="16"/>
  <c r="J919" i="16"/>
  <c r="J920" i="16"/>
  <c r="J921" i="16"/>
  <c r="J922" i="16"/>
  <c r="J923" i="16"/>
  <c r="J924" i="16"/>
  <c r="J925" i="16"/>
  <c r="J926" i="16"/>
  <c r="J927" i="16"/>
  <c r="J928" i="16"/>
  <c r="J929" i="16"/>
  <c r="J930" i="16"/>
  <c r="J931" i="16"/>
  <c r="J932" i="16"/>
  <c r="J933" i="16"/>
  <c r="J934" i="16"/>
  <c r="J935" i="16"/>
  <c r="J936" i="16"/>
  <c r="J937" i="16"/>
  <c r="J938" i="16"/>
  <c r="J939" i="16"/>
  <c r="J940" i="16"/>
  <c r="J941" i="16"/>
  <c r="J942" i="16"/>
  <c r="J943" i="16"/>
  <c r="J944" i="16"/>
  <c r="J945" i="16"/>
  <c r="J946" i="16"/>
  <c r="J947" i="16"/>
  <c r="J948" i="16"/>
  <c r="J949" i="16"/>
  <c r="J950" i="16"/>
  <c r="J951" i="16"/>
  <c r="J952" i="16"/>
  <c r="J953" i="16"/>
  <c r="J954" i="16"/>
  <c r="J955" i="16"/>
  <c r="J956" i="16"/>
  <c r="J957" i="16"/>
  <c r="J958" i="16"/>
  <c r="J959" i="16"/>
  <c r="J960" i="16"/>
  <c r="J961" i="16"/>
  <c r="J962" i="16"/>
  <c r="J963" i="16"/>
  <c r="J964" i="16"/>
  <c r="J965" i="16"/>
  <c r="J966" i="16"/>
  <c r="J967" i="16"/>
  <c r="J968" i="16"/>
  <c r="J969" i="16"/>
  <c r="J970" i="16"/>
  <c r="J971" i="16"/>
  <c r="J972" i="16"/>
  <c r="J973" i="16"/>
  <c r="J974" i="16"/>
  <c r="J975" i="16"/>
  <c r="J976" i="16"/>
  <c r="J977" i="16"/>
  <c r="J978" i="16"/>
  <c r="J979" i="16"/>
  <c r="J980" i="16"/>
  <c r="J981" i="16"/>
  <c r="J982" i="16"/>
  <c r="J983" i="16"/>
  <c r="J984" i="16"/>
  <c r="J985" i="16"/>
  <c r="J986" i="16"/>
  <c r="J987" i="16"/>
  <c r="J988" i="16"/>
  <c r="J989" i="16"/>
  <c r="J990" i="16"/>
  <c r="J991" i="16"/>
  <c r="J992" i="16"/>
  <c r="J993" i="16"/>
  <c r="J994" i="16"/>
  <c r="J995" i="16"/>
  <c r="J996" i="16"/>
  <c r="J997" i="16"/>
  <c r="J998" i="16"/>
  <c r="J999" i="16"/>
  <c r="J1000" i="16"/>
  <c r="AW312" i="16" l="1"/>
  <c r="AV312" i="16"/>
  <c r="AU312" i="16"/>
  <c r="AT312" i="16"/>
  <c r="AS312" i="16"/>
  <c r="AW311" i="16"/>
  <c r="AV311" i="16"/>
  <c r="AU311" i="16"/>
  <c r="AT311" i="16"/>
  <c r="AS311" i="16"/>
  <c r="AW310" i="16"/>
  <c r="AV310" i="16"/>
  <c r="AU310" i="16"/>
  <c r="AT310" i="16"/>
  <c r="AS310" i="16"/>
  <c r="AW309" i="16"/>
  <c r="AV309" i="16"/>
  <c r="AU309" i="16"/>
  <c r="AT309" i="16"/>
  <c r="AS309" i="16"/>
  <c r="AW308" i="16"/>
  <c r="AV308" i="16"/>
  <c r="AU308" i="16"/>
  <c r="AT308" i="16"/>
  <c r="AS308" i="16"/>
  <c r="AW307" i="16"/>
  <c r="AV307" i="16"/>
  <c r="AU307" i="16"/>
  <c r="AT307" i="16"/>
  <c r="AS307" i="16"/>
  <c r="AW306" i="16"/>
  <c r="AV306" i="16"/>
  <c r="AU306" i="16"/>
  <c r="AT306" i="16"/>
  <c r="AS306" i="16"/>
  <c r="AW305" i="16"/>
  <c r="AV305" i="16"/>
  <c r="AU305" i="16"/>
  <c r="AT305" i="16"/>
  <c r="AS305" i="16"/>
  <c r="AW304" i="16"/>
  <c r="AV304" i="16"/>
  <c r="AU304" i="16"/>
  <c r="AT304" i="16"/>
  <c r="AS304" i="16"/>
  <c r="AW303" i="16"/>
  <c r="AV303" i="16"/>
  <c r="AU303" i="16"/>
  <c r="AT303" i="16"/>
  <c r="AS303" i="16"/>
  <c r="AW302" i="16"/>
  <c r="AV302" i="16"/>
  <c r="AU302" i="16"/>
  <c r="AT302" i="16"/>
  <c r="AS302" i="16"/>
  <c r="AW301" i="16"/>
  <c r="AV301" i="16"/>
  <c r="AU301" i="16"/>
  <c r="AT301" i="16"/>
  <c r="AS301" i="16"/>
  <c r="AW300" i="16"/>
  <c r="AV300" i="16"/>
  <c r="AU300" i="16"/>
  <c r="AT300" i="16"/>
  <c r="AS300" i="16"/>
  <c r="AW299" i="16"/>
  <c r="AV299" i="16"/>
  <c r="AU299" i="16"/>
  <c r="AT299" i="16"/>
  <c r="AS299" i="16"/>
  <c r="AW298" i="16"/>
  <c r="AV298" i="16"/>
  <c r="AU298" i="16"/>
  <c r="AT298" i="16"/>
  <c r="AS298" i="16"/>
  <c r="AW297" i="16"/>
  <c r="AV297" i="16"/>
  <c r="AU297" i="16"/>
  <c r="AT297" i="16"/>
  <c r="AS297" i="16"/>
  <c r="AW296" i="16"/>
  <c r="AV296" i="16"/>
  <c r="AU296" i="16"/>
  <c r="AT296" i="16"/>
  <c r="AS296" i="16"/>
  <c r="AW295" i="16"/>
  <c r="AV295" i="16"/>
  <c r="AU295" i="16"/>
  <c r="AT295" i="16"/>
  <c r="AS295" i="16"/>
  <c r="AW294" i="16"/>
  <c r="AV294" i="16"/>
  <c r="AU294" i="16"/>
  <c r="AT294" i="16"/>
  <c r="AS294" i="16"/>
  <c r="AW293" i="16"/>
  <c r="AV293" i="16"/>
  <c r="AU293" i="16"/>
  <c r="AT293" i="16"/>
  <c r="AS293" i="16"/>
  <c r="AW292" i="16"/>
  <c r="AV292" i="16"/>
  <c r="AU292" i="16"/>
  <c r="AT292" i="16"/>
  <c r="AS292" i="16"/>
  <c r="AW291" i="16"/>
  <c r="AV291" i="16"/>
  <c r="AU291" i="16"/>
  <c r="AT291" i="16"/>
  <c r="AS291" i="16"/>
  <c r="AW290" i="16"/>
  <c r="AV290" i="16"/>
  <c r="AU290" i="16"/>
  <c r="AT290" i="16"/>
  <c r="AS290" i="16"/>
  <c r="AW289" i="16"/>
  <c r="AV289" i="16"/>
  <c r="AU289" i="16"/>
  <c r="AT289" i="16"/>
  <c r="AS289" i="16"/>
  <c r="AW288" i="16"/>
  <c r="AV288" i="16"/>
  <c r="AU288" i="16"/>
  <c r="AT288" i="16"/>
  <c r="AS288" i="16"/>
  <c r="AW287" i="16"/>
  <c r="AV287" i="16"/>
  <c r="AU287" i="16"/>
  <c r="AT287" i="16"/>
  <c r="AS287" i="16"/>
  <c r="AW286" i="16"/>
  <c r="AV286" i="16"/>
  <c r="AU286" i="16"/>
  <c r="AT286" i="16"/>
  <c r="AS286" i="16"/>
  <c r="AW285" i="16"/>
  <c r="AV285" i="16"/>
  <c r="AU285" i="16"/>
  <c r="AT285" i="16"/>
  <c r="AS285" i="16"/>
  <c r="AW284" i="16"/>
  <c r="AV284" i="16"/>
  <c r="AU284" i="16"/>
  <c r="AT284" i="16"/>
  <c r="AS284" i="16"/>
  <c r="AW283" i="16"/>
  <c r="AV283" i="16"/>
  <c r="AU283" i="16"/>
  <c r="AT283" i="16"/>
  <c r="AS283" i="16"/>
  <c r="AW282" i="16"/>
  <c r="AV282" i="16"/>
  <c r="AU282" i="16"/>
  <c r="AT282" i="16"/>
  <c r="AS282" i="16"/>
  <c r="AW281" i="16"/>
  <c r="AV281" i="16"/>
  <c r="AU281" i="16"/>
  <c r="AT281" i="16"/>
  <c r="AS281" i="16"/>
  <c r="AW280" i="16"/>
  <c r="AV280" i="16"/>
  <c r="AU280" i="16"/>
  <c r="AT280" i="16"/>
  <c r="AS280" i="16"/>
  <c r="AW279" i="16"/>
  <c r="AV279" i="16"/>
  <c r="AU279" i="16"/>
  <c r="AT279" i="16"/>
  <c r="AS279" i="16"/>
  <c r="AW278" i="16"/>
  <c r="AV278" i="16"/>
  <c r="AU278" i="16"/>
  <c r="AT278" i="16"/>
  <c r="AS278" i="16"/>
  <c r="AW277" i="16"/>
  <c r="AV277" i="16"/>
  <c r="AU277" i="16"/>
  <c r="AT277" i="16"/>
  <c r="AS277" i="16"/>
  <c r="AW276" i="16"/>
  <c r="AV276" i="16"/>
  <c r="AU276" i="16"/>
  <c r="AT276" i="16"/>
  <c r="AS276" i="16"/>
  <c r="AW275" i="16"/>
  <c r="AV275" i="16"/>
  <c r="AU275" i="16"/>
  <c r="AT275" i="16"/>
  <c r="AS275" i="16"/>
  <c r="AW274" i="16"/>
  <c r="AV274" i="16"/>
  <c r="AU274" i="16"/>
  <c r="AT274" i="16"/>
  <c r="AS274" i="16"/>
  <c r="AW273" i="16"/>
  <c r="AV273" i="16"/>
  <c r="AU273" i="16"/>
  <c r="AT273" i="16"/>
  <c r="AS273" i="16"/>
  <c r="AW272" i="16"/>
  <c r="AV272" i="16"/>
  <c r="AU272" i="16"/>
  <c r="AT272" i="16"/>
  <c r="AS272" i="16"/>
  <c r="AW271" i="16"/>
  <c r="AV271" i="16"/>
  <c r="AU271" i="16"/>
  <c r="AT271" i="16"/>
  <c r="AS271" i="16"/>
  <c r="AW270" i="16"/>
  <c r="AV270" i="16"/>
  <c r="AU270" i="16"/>
  <c r="AT270" i="16"/>
  <c r="AS270" i="16"/>
  <c r="AW269" i="16"/>
  <c r="AV269" i="16"/>
  <c r="AU269" i="16"/>
  <c r="AT269" i="16"/>
  <c r="AS269" i="16"/>
  <c r="AW268" i="16"/>
  <c r="AV268" i="16"/>
  <c r="AU268" i="16"/>
  <c r="AT268" i="16"/>
  <c r="AS268" i="16"/>
  <c r="AW267" i="16"/>
  <c r="AV267" i="16"/>
  <c r="AU267" i="16"/>
  <c r="AT267" i="16"/>
  <c r="AS267" i="16"/>
  <c r="AW266" i="16"/>
  <c r="AV266" i="16"/>
  <c r="AU266" i="16"/>
  <c r="AT266" i="16"/>
  <c r="AS266" i="16"/>
  <c r="AW265" i="16"/>
  <c r="AV265" i="16"/>
  <c r="AU265" i="16"/>
  <c r="AT265" i="16"/>
  <c r="AS265" i="16"/>
  <c r="AW264" i="16"/>
  <c r="AV264" i="16"/>
  <c r="AU264" i="16"/>
  <c r="AT264" i="16"/>
  <c r="AS264" i="16"/>
  <c r="AW263" i="16"/>
  <c r="AV263" i="16"/>
  <c r="AU263" i="16"/>
  <c r="AT263" i="16"/>
  <c r="AS263" i="16"/>
  <c r="AW262" i="16"/>
  <c r="AV262" i="16"/>
  <c r="AU262" i="16"/>
  <c r="AT262" i="16"/>
  <c r="AS262" i="16"/>
  <c r="AW261" i="16"/>
  <c r="AV261" i="16"/>
  <c r="AU261" i="16"/>
  <c r="AT261" i="16"/>
  <c r="AS261" i="16"/>
  <c r="AW260" i="16"/>
  <c r="AV260" i="16"/>
  <c r="AU260" i="16"/>
  <c r="AT260" i="16"/>
  <c r="AS260" i="16"/>
  <c r="AW259" i="16"/>
  <c r="AV259" i="16"/>
  <c r="AU259" i="16"/>
  <c r="AT259" i="16"/>
  <c r="AS259" i="16"/>
  <c r="AW258" i="16"/>
  <c r="AV258" i="16"/>
  <c r="AU258" i="16"/>
  <c r="AT258" i="16"/>
  <c r="AS258" i="16"/>
  <c r="AW257" i="16"/>
  <c r="AV257" i="16"/>
  <c r="AU257" i="16"/>
  <c r="AT257" i="16"/>
  <c r="AS257" i="16"/>
  <c r="AW256" i="16"/>
  <c r="AV256" i="16"/>
  <c r="AU256" i="16"/>
  <c r="AT256" i="16"/>
  <c r="AS256" i="16"/>
  <c r="AW255" i="16"/>
  <c r="AV255" i="16"/>
  <c r="AU255" i="16"/>
  <c r="AT255" i="16"/>
  <c r="AS255" i="16"/>
  <c r="AW254" i="16"/>
  <c r="AV254" i="16"/>
  <c r="AU254" i="16"/>
  <c r="AT254" i="16"/>
  <c r="AS254" i="16"/>
  <c r="AW253" i="16"/>
  <c r="AV253" i="16"/>
  <c r="AU253" i="16"/>
  <c r="AT253" i="16"/>
  <c r="AS253" i="16"/>
  <c r="AW252" i="16"/>
  <c r="AV252" i="16"/>
  <c r="AU252" i="16"/>
  <c r="AT252" i="16"/>
  <c r="AS252" i="16"/>
  <c r="AW251" i="16"/>
  <c r="AV251" i="16"/>
  <c r="AU251" i="16"/>
  <c r="AT251" i="16"/>
  <c r="AS251" i="16"/>
  <c r="AW250" i="16"/>
  <c r="AV250" i="16"/>
  <c r="AU250" i="16"/>
  <c r="AT250" i="16"/>
  <c r="AS250" i="16"/>
  <c r="AW249" i="16"/>
  <c r="AV249" i="16"/>
  <c r="AU249" i="16"/>
  <c r="AT249" i="16"/>
  <c r="AS249" i="16"/>
  <c r="AW248" i="16"/>
  <c r="AV248" i="16"/>
  <c r="AU248" i="16"/>
  <c r="AT248" i="16"/>
  <c r="AS248" i="16"/>
  <c r="AW247" i="16"/>
  <c r="AV247" i="16"/>
  <c r="AU247" i="16"/>
  <c r="AT247" i="16"/>
  <c r="AS247" i="16"/>
  <c r="AW246" i="16"/>
  <c r="AV246" i="16"/>
  <c r="AU246" i="16"/>
  <c r="AT246" i="16"/>
  <c r="AS246" i="16"/>
  <c r="AW245" i="16"/>
  <c r="AV245" i="16"/>
  <c r="AU245" i="16"/>
  <c r="AT245" i="16"/>
  <c r="AS245" i="16"/>
  <c r="AW244" i="16"/>
  <c r="AV244" i="16"/>
  <c r="AU244" i="16"/>
  <c r="AT244" i="16"/>
  <c r="AS244" i="16"/>
  <c r="AW243" i="16"/>
  <c r="AV243" i="16"/>
  <c r="AU243" i="16"/>
  <c r="AT243" i="16"/>
  <c r="AS243" i="16"/>
  <c r="AW242" i="16"/>
  <c r="AV242" i="16"/>
  <c r="AU242" i="16"/>
  <c r="AT242" i="16"/>
  <c r="AS242" i="16"/>
  <c r="AW241" i="16"/>
  <c r="AV241" i="16"/>
  <c r="AU241" i="16"/>
  <c r="AT241" i="16"/>
  <c r="AS241" i="16"/>
  <c r="AW240" i="16"/>
  <c r="AV240" i="16"/>
  <c r="AU240" i="16"/>
  <c r="AT240" i="16"/>
  <c r="AS240" i="16"/>
  <c r="AW239" i="16"/>
  <c r="AV239" i="16"/>
  <c r="AU239" i="16"/>
  <c r="AT239" i="16"/>
  <c r="AS239" i="16"/>
  <c r="AW238" i="16"/>
  <c r="AV238" i="16"/>
  <c r="AU238" i="16"/>
  <c r="AT238" i="16"/>
  <c r="AS238" i="16"/>
  <c r="AW237" i="16"/>
  <c r="AV237" i="16"/>
  <c r="AU237" i="16"/>
  <c r="AT237" i="16"/>
  <c r="AS237" i="16"/>
  <c r="AW236" i="16"/>
  <c r="AV236" i="16"/>
  <c r="AU236" i="16"/>
  <c r="AT236" i="16"/>
  <c r="AS236" i="16"/>
  <c r="AW235" i="16"/>
  <c r="AV235" i="16"/>
  <c r="AU235" i="16"/>
  <c r="AT235" i="16"/>
  <c r="AS235" i="16"/>
  <c r="AW234" i="16"/>
  <c r="AV234" i="16"/>
  <c r="AU234" i="16"/>
  <c r="AT234" i="16"/>
  <c r="AS234" i="16"/>
  <c r="AW233" i="16"/>
  <c r="AV233" i="16"/>
  <c r="AU233" i="16"/>
  <c r="AT233" i="16"/>
  <c r="AS233" i="16"/>
  <c r="AW232" i="16"/>
  <c r="AV232" i="16"/>
  <c r="AU232" i="16"/>
  <c r="AT232" i="16"/>
  <c r="AS232" i="16"/>
  <c r="AW231" i="16"/>
  <c r="AV231" i="16"/>
  <c r="AU231" i="16"/>
  <c r="AT231" i="16"/>
  <c r="AS231" i="16"/>
  <c r="AW230" i="16"/>
  <c r="AV230" i="16"/>
  <c r="AU230" i="16"/>
  <c r="AT230" i="16"/>
  <c r="AS230" i="16"/>
  <c r="AW229" i="16"/>
  <c r="AV229" i="16"/>
  <c r="AU229" i="16"/>
  <c r="AT229" i="16"/>
  <c r="AS229" i="16"/>
  <c r="AW228" i="16"/>
  <c r="AV228" i="16"/>
  <c r="AU228" i="16"/>
  <c r="AT228" i="16"/>
  <c r="AS228" i="16"/>
  <c r="AW227" i="16"/>
  <c r="AV227" i="16"/>
  <c r="AU227" i="16"/>
  <c r="AT227" i="16"/>
  <c r="AS227" i="16"/>
  <c r="AW226" i="16"/>
  <c r="AV226" i="16"/>
  <c r="AU226" i="16"/>
  <c r="AT226" i="16"/>
  <c r="AS226" i="16"/>
  <c r="AW225" i="16"/>
  <c r="AV225" i="16"/>
  <c r="AU225" i="16"/>
  <c r="AT225" i="16"/>
  <c r="AS225" i="16"/>
  <c r="AW224" i="16"/>
  <c r="AV224" i="16"/>
  <c r="AU224" i="16"/>
  <c r="AT224" i="16"/>
  <c r="AS224" i="16"/>
  <c r="AW223" i="16"/>
  <c r="AV223" i="16"/>
  <c r="AU223" i="16"/>
  <c r="AT223" i="16"/>
  <c r="AS223" i="16"/>
  <c r="AW222" i="16"/>
  <c r="AV222" i="16"/>
  <c r="AU222" i="16"/>
  <c r="AT222" i="16"/>
  <c r="AS222" i="16"/>
  <c r="AW221" i="16"/>
  <c r="AV221" i="16"/>
  <c r="AU221" i="16"/>
  <c r="AT221" i="16"/>
  <c r="AS221" i="16"/>
  <c r="AW220" i="16"/>
  <c r="AV220" i="16"/>
  <c r="AU220" i="16"/>
  <c r="AT220" i="16"/>
  <c r="AS220" i="16"/>
  <c r="AW219" i="16"/>
  <c r="AV219" i="16"/>
  <c r="AU219" i="16"/>
  <c r="AT219" i="16"/>
  <c r="AS219" i="16"/>
  <c r="AW218" i="16"/>
  <c r="AV218" i="16"/>
  <c r="AU218" i="16"/>
  <c r="AT218" i="16"/>
  <c r="AS218" i="16"/>
  <c r="AW217" i="16"/>
  <c r="AV217" i="16"/>
  <c r="AU217" i="16"/>
  <c r="AT217" i="16"/>
  <c r="AS217" i="16"/>
  <c r="AW216" i="16"/>
  <c r="AV216" i="16"/>
  <c r="AU216" i="16"/>
  <c r="AT216" i="16"/>
  <c r="AS216" i="16"/>
  <c r="AW215" i="16"/>
  <c r="AV215" i="16"/>
  <c r="AU215" i="16"/>
  <c r="AT215" i="16"/>
  <c r="AS215" i="16"/>
  <c r="AW214" i="16"/>
  <c r="AV214" i="16"/>
  <c r="AU214" i="16"/>
  <c r="AT214" i="16"/>
  <c r="AS214" i="16"/>
  <c r="AW213" i="16"/>
  <c r="AV213" i="16"/>
  <c r="AU213" i="16"/>
  <c r="AT213" i="16"/>
  <c r="AS213" i="16"/>
  <c r="AW212" i="16"/>
  <c r="AV212" i="16"/>
  <c r="AU212" i="16"/>
  <c r="AT212" i="16"/>
  <c r="AS212" i="16"/>
  <c r="AW211" i="16"/>
  <c r="AV211" i="16"/>
  <c r="AU211" i="16"/>
  <c r="AT211" i="16"/>
  <c r="AS211" i="16"/>
  <c r="AW210" i="16"/>
  <c r="AV210" i="16"/>
  <c r="AU210" i="16"/>
  <c r="AT210" i="16"/>
  <c r="AS210" i="16"/>
  <c r="AW209" i="16"/>
  <c r="AV209" i="16"/>
  <c r="AU209" i="16"/>
  <c r="AT209" i="16"/>
  <c r="AS209" i="16"/>
  <c r="AW208" i="16"/>
  <c r="AV208" i="16"/>
  <c r="AU208" i="16"/>
  <c r="AT208" i="16"/>
  <c r="AS208" i="16"/>
  <c r="AW207" i="16"/>
  <c r="AV207" i="16"/>
  <c r="AU207" i="16"/>
  <c r="AT207" i="16"/>
  <c r="AS207" i="16"/>
  <c r="AW206" i="16"/>
  <c r="AV206" i="16"/>
  <c r="AU206" i="16"/>
  <c r="AT206" i="16"/>
  <c r="AS206" i="16"/>
  <c r="AW205" i="16"/>
  <c r="AV205" i="16"/>
  <c r="AU205" i="16"/>
  <c r="AT205" i="16"/>
  <c r="AS205" i="16"/>
  <c r="AW204" i="16"/>
  <c r="AV204" i="16"/>
  <c r="AU204" i="16"/>
  <c r="AT204" i="16"/>
  <c r="AS204" i="16"/>
  <c r="AW203" i="16"/>
  <c r="AV203" i="16"/>
  <c r="AU203" i="16"/>
  <c r="AT203" i="16"/>
  <c r="AS203" i="16"/>
  <c r="AW202" i="16"/>
  <c r="AV202" i="16"/>
  <c r="AU202" i="16"/>
  <c r="AT202" i="16"/>
  <c r="AS202" i="16"/>
  <c r="AW201" i="16"/>
  <c r="AV201" i="16"/>
  <c r="AU201" i="16"/>
  <c r="AT201" i="16"/>
  <c r="AS201" i="16"/>
  <c r="AW200" i="16"/>
  <c r="AV200" i="16"/>
  <c r="AU200" i="16"/>
  <c r="AT200" i="16"/>
  <c r="AS200" i="16"/>
  <c r="AW199" i="16"/>
  <c r="AV199" i="16"/>
  <c r="AU199" i="16"/>
  <c r="AT199" i="16"/>
  <c r="AS199" i="16"/>
  <c r="AW198" i="16"/>
  <c r="AV198" i="16"/>
  <c r="AU198" i="16"/>
  <c r="AT198" i="16"/>
  <c r="AS198" i="16"/>
  <c r="AW197" i="16"/>
  <c r="AV197" i="16"/>
  <c r="AU197" i="16"/>
  <c r="AT197" i="16"/>
  <c r="AS197" i="16"/>
  <c r="AW196" i="16"/>
  <c r="AV196" i="16"/>
  <c r="AU196" i="16"/>
  <c r="AT196" i="16"/>
  <c r="AS196" i="16"/>
  <c r="AW195" i="16"/>
  <c r="AV195" i="16"/>
  <c r="AU195" i="16"/>
  <c r="AT195" i="16"/>
  <c r="AS195" i="16"/>
  <c r="AW194" i="16"/>
  <c r="AV194" i="16"/>
  <c r="AU194" i="16"/>
  <c r="AT194" i="16"/>
  <c r="AS194" i="16"/>
  <c r="AW193" i="16"/>
  <c r="AV193" i="16"/>
  <c r="AU193" i="16"/>
  <c r="AT193" i="16"/>
  <c r="AS193" i="16"/>
  <c r="AW192" i="16"/>
  <c r="AV192" i="16"/>
  <c r="AU192" i="16"/>
  <c r="AT192" i="16"/>
  <c r="AS192" i="16"/>
  <c r="AW191" i="16"/>
  <c r="AV191" i="16"/>
  <c r="AU191" i="16"/>
  <c r="AT191" i="16"/>
  <c r="AS191" i="16"/>
  <c r="AW190" i="16"/>
  <c r="AV190" i="16"/>
  <c r="AU190" i="16"/>
  <c r="AT190" i="16"/>
  <c r="AS190" i="16"/>
  <c r="AW189" i="16"/>
  <c r="AV189" i="16"/>
  <c r="AU189" i="16"/>
  <c r="AT189" i="16"/>
  <c r="AS189" i="16"/>
  <c r="AW188" i="16"/>
  <c r="AV188" i="16"/>
  <c r="AU188" i="16"/>
  <c r="AT188" i="16"/>
  <c r="AS188" i="16"/>
  <c r="AW187" i="16"/>
  <c r="AV187" i="16"/>
  <c r="AU187" i="16"/>
  <c r="AT187" i="16"/>
  <c r="AS187" i="16"/>
  <c r="AW186" i="16"/>
  <c r="AV186" i="16"/>
  <c r="AU186" i="16"/>
  <c r="AT186" i="16"/>
  <c r="AS186" i="16"/>
  <c r="AW185" i="16"/>
  <c r="AV185" i="16"/>
  <c r="AU185" i="16"/>
  <c r="AT185" i="16"/>
  <c r="AS185" i="16"/>
  <c r="AW184" i="16"/>
  <c r="AV184" i="16"/>
  <c r="AU184" i="16"/>
  <c r="AT184" i="16"/>
  <c r="AS184" i="16"/>
  <c r="AW183" i="16"/>
  <c r="AV183" i="16"/>
  <c r="AU183" i="16"/>
  <c r="AT183" i="16"/>
  <c r="AS183" i="16"/>
  <c r="AW182" i="16"/>
  <c r="AV182" i="16"/>
  <c r="AU182" i="16"/>
  <c r="AT182" i="16"/>
  <c r="AS182" i="16"/>
  <c r="AW181" i="16"/>
  <c r="AV181" i="16"/>
  <c r="AU181" i="16"/>
  <c r="AT181" i="16"/>
  <c r="AS181" i="16"/>
  <c r="AW180" i="16"/>
  <c r="AV180" i="16"/>
  <c r="AU180" i="16"/>
  <c r="AT180" i="16"/>
  <c r="AS180" i="16"/>
  <c r="AW179" i="16"/>
  <c r="AV179" i="16"/>
  <c r="AU179" i="16"/>
  <c r="AT179" i="16"/>
  <c r="AS179" i="16"/>
  <c r="AW178" i="16"/>
  <c r="AV178" i="16"/>
  <c r="AU178" i="16"/>
  <c r="AT178" i="16"/>
  <c r="AS178" i="16"/>
  <c r="AW177" i="16"/>
  <c r="AV177" i="16"/>
  <c r="AU177" i="16"/>
  <c r="AT177" i="16"/>
  <c r="AS177" i="16"/>
  <c r="AA177" i="16"/>
  <c r="AW176" i="16"/>
  <c r="AV176" i="16"/>
  <c r="AU176" i="16"/>
  <c r="AT176" i="16"/>
  <c r="AS176" i="16"/>
  <c r="AW175" i="16"/>
  <c r="AV175" i="16"/>
  <c r="AU175" i="16"/>
  <c r="AT175" i="16"/>
  <c r="AS175" i="16"/>
  <c r="AS174" i="16"/>
  <c r="AS173" i="16"/>
  <c r="AS172" i="16"/>
  <c r="AS171" i="16"/>
  <c r="AW170" i="16"/>
  <c r="AV170" i="16"/>
  <c r="AU170" i="16"/>
  <c r="AT170" i="16"/>
  <c r="AS170" i="16"/>
  <c r="AW169" i="16"/>
  <c r="AV169" i="16"/>
  <c r="AU169" i="16"/>
  <c r="AT169" i="16"/>
  <c r="AS169" i="16"/>
  <c r="AW168" i="16"/>
  <c r="AV168" i="16"/>
  <c r="AU168" i="16"/>
  <c r="AT168" i="16"/>
  <c r="AS168" i="16"/>
  <c r="AW167" i="16"/>
  <c r="AV167" i="16"/>
  <c r="AU167" i="16"/>
  <c r="AT167" i="16"/>
  <c r="AS167" i="16"/>
  <c r="AW166" i="16"/>
  <c r="AV166" i="16"/>
  <c r="AU166" i="16"/>
  <c r="AT166" i="16"/>
  <c r="AS166" i="16"/>
  <c r="AW165" i="16"/>
  <c r="AV165" i="16"/>
  <c r="AU165" i="16"/>
  <c r="AT165" i="16"/>
  <c r="AS165" i="16"/>
  <c r="AW164" i="16"/>
  <c r="AV164" i="16"/>
  <c r="AU164" i="16"/>
  <c r="AT164" i="16"/>
  <c r="AS164" i="16"/>
  <c r="AW163" i="16"/>
  <c r="AV163" i="16"/>
  <c r="AU163" i="16"/>
  <c r="AT163" i="16"/>
  <c r="AS163" i="16"/>
  <c r="AW162" i="16"/>
  <c r="AV162" i="16"/>
  <c r="AU162" i="16"/>
  <c r="AT162" i="16"/>
  <c r="AS162" i="16"/>
  <c r="AW161" i="16"/>
  <c r="AV161" i="16"/>
  <c r="AU161" i="16"/>
  <c r="AT161" i="16"/>
  <c r="AS161" i="16"/>
  <c r="AW160" i="16"/>
  <c r="AV160" i="16"/>
  <c r="AU160" i="16"/>
  <c r="AT160" i="16"/>
  <c r="AS160" i="16"/>
  <c r="AW159" i="16"/>
  <c r="AV159" i="16"/>
  <c r="AU159" i="16"/>
  <c r="AT159" i="16"/>
  <c r="AS159" i="16"/>
  <c r="AW158" i="16"/>
  <c r="AV158" i="16"/>
  <c r="AU158" i="16"/>
  <c r="AT158" i="16"/>
  <c r="AS158" i="16"/>
  <c r="AW157" i="16"/>
  <c r="AV157" i="16"/>
  <c r="AU157" i="16"/>
  <c r="AT157" i="16"/>
  <c r="AS157" i="16"/>
  <c r="AW156" i="16"/>
  <c r="AV156" i="16"/>
  <c r="AU156" i="16"/>
  <c r="AT156" i="16"/>
  <c r="AS156" i="16"/>
  <c r="AW155" i="16"/>
  <c r="AV155" i="16"/>
  <c r="AU155" i="16"/>
  <c r="AT155" i="16"/>
  <c r="AS155" i="16"/>
  <c r="AW154" i="16"/>
  <c r="AV154" i="16"/>
  <c r="AU154" i="16"/>
  <c r="AT154" i="16"/>
  <c r="AS154" i="16"/>
  <c r="AW153" i="16"/>
  <c r="AV153" i="16"/>
  <c r="AU153" i="16"/>
  <c r="AT153" i="16"/>
  <c r="AS153" i="16"/>
  <c r="AW152" i="16"/>
  <c r="AV152" i="16"/>
  <c r="AU152" i="16"/>
  <c r="AT152" i="16"/>
  <c r="AS152" i="16"/>
  <c r="AW151" i="16"/>
  <c r="AV151" i="16"/>
  <c r="AU151" i="16"/>
  <c r="AT151" i="16"/>
  <c r="AS151" i="16"/>
  <c r="AW150" i="16"/>
  <c r="AV150" i="16"/>
  <c r="AU150" i="16"/>
  <c r="AT150" i="16"/>
  <c r="AS150" i="16"/>
  <c r="AW149" i="16"/>
  <c r="AV149" i="16"/>
  <c r="AU149" i="16"/>
  <c r="AT149" i="16"/>
  <c r="AS149" i="16"/>
  <c r="AW148" i="16"/>
  <c r="AV148" i="16"/>
  <c r="AU148" i="16"/>
  <c r="AT148" i="16"/>
  <c r="AS148" i="16"/>
  <c r="AW147" i="16"/>
  <c r="AV147" i="16"/>
  <c r="AU147" i="16"/>
  <c r="AT147" i="16"/>
  <c r="AS147" i="16"/>
  <c r="AS146" i="16"/>
  <c r="AS145" i="16"/>
  <c r="AS144" i="16"/>
  <c r="AS143" i="16"/>
  <c r="AS142" i="16"/>
  <c r="AS141" i="16"/>
  <c r="AW140" i="16"/>
  <c r="AU140" i="16"/>
  <c r="AT140" i="16"/>
  <c r="AS140" i="16"/>
  <c r="AW139" i="16"/>
  <c r="AU139" i="16"/>
  <c r="AT139" i="16"/>
  <c r="AS139" i="16"/>
  <c r="AW138" i="16"/>
  <c r="AV138" i="16"/>
  <c r="AU138" i="16"/>
  <c r="AT138" i="16"/>
  <c r="AS138" i="16"/>
  <c r="AW137" i="16"/>
  <c r="AV137" i="16"/>
  <c r="AU137" i="16"/>
  <c r="AT137" i="16"/>
  <c r="AS137" i="16"/>
  <c r="AW136" i="16"/>
  <c r="AV136" i="16"/>
  <c r="AU136" i="16"/>
  <c r="AT136" i="16"/>
  <c r="AS136" i="16"/>
  <c r="AW135" i="16"/>
  <c r="AV135" i="16"/>
  <c r="AU135" i="16"/>
  <c r="AT135" i="16"/>
  <c r="AS135" i="16"/>
  <c r="AW134" i="16"/>
  <c r="AU134" i="16"/>
  <c r="AT134" i="16"/>
  <c r="AS134" i="16"/>
  <c r="AW133" i="16"/>
  <c r="AU133" i="16"/>
  <c r="AT133" i="16"/>
  <c r="AS133" i="16"/>
  <c r="AS132" i="16"/>
  <c r="AW131" i="16"/>
  <c r="AU131" i="16"/>
  <c r="AT131" i="16"/>
  <c r="AS131" i="16"/>
  <c r="AW130" i="16"/>
  <c r="AV130" i="16"/>
  <c r="AU130" i="16"/>
  <c r="AT130" i="16"/>
  <c r="AS130" i="16"/>
  <c r="AW129" i="16"/>
  <c r="AV129" i="16"/>
  <c r="AU129" i="16"/>
  <c r="AT129" i="16"/>
  <c r="AS129" i="16"/>
  <c r="AT128" i="16"/>
  <c r="AS128" i="16"/>
  <c r="AW127" i="16"/>
  <c r="AV127" i="16"/>
  <c r="AU127" i="16"/>
  <c r="AT127" i="16"/>
  <c r="AS127" i="16"/>
  <c r="AW126" i="16"/>
  <c r="AV126" i="16"/>
  <c r="AU126" i="16"/>
  <c r="AT126" i="16"/>
  <c r="AS126" i="16"/>
  <c r="AW125" i="16"/>
  <c r="AV125" i="16"/>
  <c r="AU125" i="16"/>
  <c r="AT125" i="16"/>
  <c r="AS125" i="16"/>
  <c r="AW124" i="16"/>
  <c r="AV124" i="16"/>
  <c r="AU124" i="16"/>
  <c r="AT124" i="16"/>
  <c r="AS124" i="16"/>
  <c r="AW123" i="16"/>
  <c r="AV123" i="16"/>
  <c r="AU123" i="16"/>
  <c r="AT123" i="16"/>
  <c r="AS123" i="16"/>
  <c r="AW122" i="16"/>
  <c r="AV122" i="16"/>
  <c r="AU122" i="16"/>
  <c r="AT122" i="16"/>
  <c r="AS122" i="16"/>
  <c r="AW121" i="16"/>
  <c r="AV121" i="16"/>
  <c r="AU121" i="16"/>
  <c r="AT121" i="16"/>
  <c r="AS121" i="16"/>
  <c r="AW120" i="16"/>
  <c r="AV120" i="16"/>
  <c r="AU120" i="16"/>
  <c r="AT120" i="16"/>
  <c r="AS120" i="16"/>
  <c r="AW119" i="16"/>
  <c r="AV119" i="16"/>
  <c r="AU119" i="16"/>
  <c r="AT119" i="16"/>
  <c r="AS119" i="16"/>
  <c r="AW118" i="16"/>
  <c r="AV118" i="16"/>
  <c r="AU118" i="16"/>
  <c r="AT118" i="16"/>
  <c r="AS118" i="16"/>
  <c r="AW117" i="16"/>
  <c r="AV117" i="16"/>
  <c r="AU117" i="16"/>
  <c r="AT117" i="16"/>
  <c r="AS117" i="16"/>
  <c r="AW116" i="16"/>
  <c r="AV116" i="16"/>
  <c r="AU116" i="16"/>
  <c r="AT116" i="16"/>
  <c r="AS116" i="16"/>
  <c r="AW115" i="16"/>
  <c r="AV115" i="16"/>
  <c r="AU115" i="16"/>
  <c r="AT115" i="16"/>
  <c r="AS115" i="16"/>
  <c r="AW114" i="16"/>
  <c r="AV114" i="16"/>
  <c r="AU114" i="16"/>
  <c r="AT114" i="16"/>
  <c r="AS114" i="16"/>
  <c r="AW113" i="16"/>
  <c r="AV113" i="16"/>
  <c r="AU113" i="16"/>
  <c r="AT113" i="16"/>
  <c r="AS113" i="16"/>
  <c r="AW112" i="16"/>
  <c r="AV112" i="16"/>
  <c r="AU112" i="16"/>
  <c r="AT112" i="16"/>
  <c r="AS112" i="16"/>
  <c r="AW111" i="16"/>
  <c r="AV111" i="16"/>
  <c r="AU111" i="16"/>
  <c r="AT111" i="16"/>
  <c r="AS111" i="16"/>
  <c r="AW110" i="16"/>
  <c r="AV110" i="16"/>
  <c r="AU110" i="16"/>
  <c r="AT110" i="16"/>
  <c r="AS110" i="16"/>
  <c r="AW109" i="16"/>
  <c r="AV109" i="16"/>
  <c r="AU109" i="16"/>
  <c r="AT109" i="16"/>
  <c r="AS109" i="16"/>
  <c r="AW108" i="16"/>
  <c r="AV108" i="16"/>
  <c r="AU108" i="16"/>
  <c r="AT108" i="16"/>
  <c r="AS108" i="16"/>
  <c r="AW107" i="16"/>
  <c r="AV107" i="16"/>
  <c r="AU107" i="16"/>
  <c r="AT107" i="16"/>
  <c r="AS107" i="16"/>
  <c r="AW106" i="16"/>
  <c r="AV106" i="16"/>
  <c r="AU106" i="16"/>
  <c r="AT106" i="16"/>
  <c r="AS106" i="16"/>
  <c r="AA106" i="16"/>
  <c r="AW105" i="16"/>
  <c r="AV105" i="16"/>
  <c r="AU105" i="16"/>
  <c r="AT105" i="16"/>
  <c r="AS105" i="16"/>
  <c r="AW104" i="16"/>
  <c r="AV104" i="16"/>
  <c r="AU104" i="16"/>
  <c r="AT104" i="16"/>
  <c r="AS104" i="16"/>
  <c r="AW103" i="16"/>
  <c r="AV103" i="16"/>
  <c r="AU103" i="16"/>
  <c r="AT103" i="16"/>
  <c r="AS103" i="16"/>
  <c r="AW102" i="16"/>
  <c r="AV102" i="16"/>
  <c r="AU102" i="16"/>
  <c r="AT102" i="16"/>
  <c r="AS102" i="16"/>
  <c r="AW101" i="16"/>
  <c r="AV101" i="16"/>
  <c r="AU101" i="16"/>
  <c r="AT101" i="16"/>
  <c r="AS101" i="16"/>
  <c r="AW100" i="16"/>
  <c r="AV100" i="16"/>
  <c r="AU100" i="16"/>
  <c r="AT100" i="16"/>
  <c r="AS100" i="16"/>
  <c r="AW99" i="16"/>
  <c r="AV99" i="16"/>
  <c r="AU99" i="16"/>
  <c r="AT99" i="16"/>
  <c r="AS99" i="16"/>
  <c r="AW98" i="16"/>
  <c r="AV98" i="16"/>
  <c r="AU98" i="16"/>
  <c r="AT98" i="16"/>
  <c r="AS98" i="16"/>
  <c r="AW97" i="16"/>
  <c r="AV97" i="16"/>
  <c r="AU97" i="16"/>
  <c r="AT97" i="16"/>
  <c r="AS97" i="16"/>
  <c r="AW96" i="16"/>
  <c r="AV96" i="16"/>
  <c r="AU96" i="16"/>
  <c r="AT96" i="16"/>
  <c r="AS96" i="16"/>
  <c r="AW95" i="16"/>
  <c r="AV95" i="16"/>
  <c r="AU95" i="16"/>
  <c r="AT95" i="16"/>
  <c r="AS95" i="16"/>
  <c r="AW94" i="16"/>
  <c r="AV94" i="16"/>
  <c r="AU94" i="16"/>
  <c r="AT94" i="16"/>
  <c r="AS94" i="16"/>
  <c r="AW93" i="16"/>
  <c r="AV93" i="16"/>
  <c r="AU93" i="16"/>
  <c r="AT93" i="16"/>
  <c r="AS93" i="16"/>
  <c r="AW92" i="16"/>
  <c r="AV92" i="16"/>
  <c r="AU92" i="16"/>
  <c r="AT92" i="16"/>
  <c r="AS92" i="16"/>
  <c r="AW91" i="16"/>
  <c r="AV91" i="16"/>
  <c r="AU91" i="16"/>
  <c r="AT91" i="16"/>
  <c r="AS91" i="16"/>
  <c r="AW90" i="16"/>
  <c r="AV90" i="16"/>
  <c r="AU90" i="16"/>
  <c r="AT90" i="16"/>
  <c r="AS90" i="16"/>
  <c r="AW89" i="16"/>
  <c r="AV89" i="16"/>
  <c r="AU89" i="16"/>
  <c r="AT89" i="16"/>
  <c r="AS89" i="16"/>
  <c r="AW88" i="16"/>
  <c r="AV88" i="16"/>
  <c r="AU88" i="16"/>
  <c r="AT88" i="16"/>
  <c r="AS88" i="16"/>
  <c r="AW87" i="16"/>
  <c r="AV87" i="16"/>
  <c r="AU87" i="16"/>
  <c r="AT87" i="16"/>
  <c r="AS87" i="16"/>
  <c r="AW86" i="16"/>
  <c r="AV86" i="16"/>
  <c r="AU86" i="16"/>
  <c r="AT86" i="16"/>
  <c r="AS86" i="16"/>
  <c r="AW85" i="16"/>
  <c r="AV85" i="16"/>
  <c r="AU85" i="16"/>
  <c r="AT85" i="16"/>
  <c r="AS85" i="16"/>
  <c r="AW84" i="16"/>
  <c r="AV84" i="16"/>
  <c r="AU84" i="16"/>
  <c r="AT84" i="16"/>
  <c r="AS84" i="16"/>
  <c r="AW83" i="16"/>
  <c r="AV83" i="16"/>
  <c r="AU83" i="16"/>
  <c r="AT83" i="16"/>
  <c r="AS83" i="16"/>
  <c r="AW82" i="16"/>
  <c r="AV82" i="16"/>
  <c r="AU82" i="16"/>
  <c r="AT82" i="16"/>
  <c r="AS82" i="16"/>
  <c r="AW81" i="16"/>
  <c r="AV81" i="16"/>
  <c r="AU81" i="16"/>
  <c r="AT81" i="16"/>
  <c r="AS81" i="16"/>
  <c r="AW80" i="16"/>
  <c r="AV80" i="16"/>
  <c r="AU80" i="16"/>
  <c r="AT80" i="16"/>
  <c r="AS80" i="16"/>
  <c r="AW79" i="16"/>
  <c r="AV79" i="16"/>
  <c r="AU79" i="16"/>
  <c r="AT79" i="16"/>
  <c r="AS79" i="16"/>
  <c r="AW78" i="16"/>
  <c r="AV78" i="16"/>
  <c r="AU78" i="16"/>
  <c r="AT78" i="16"/>
  <c r="AS78" i="16"/>
  <c r="AW77" i="16"/>
  <c r="AV77" i="16"/>
  <c r="AU77" i="16"/>
  <c r="AT77" i="16"/>
  <c r="AS77" i="16"/>
  <c r="AW76" i="16"/>
  <c r="AV76" i="16"/>
  <c r="AU76" i="16"/>
  <c r="AT76" i="16"/>
  <c r="AS76" i="16"/>
  <c r="AW75" i="16"/>
  <c r="AV75" i="16"/>
  <c r="AU75" i="16"/>
  <c r="AT75" i="16"/>
  <c r="AS75" i="16"/>
  <c r="AW74" i="16"/>
  <c r="AV74" i="16"/>
  <c r="AU74" i="16"/>
  <c r="AT74" i="16"/>
  <c r="AS74" i="16"/>
  <c r="AW73" i="16"/>
  <c r="AV73" i="16"/>
  <c r="AU73" i="16"/>
  <c r="AT73" i="16"/>
  <c r="AS73" i="16"/>
  <c r="AW72" i="16"/>
  <c r="AV72" i="16"/>
  <c r="AU72" i="16"/>
  <c r="AT72" i="16"/>
  <c r="AS72" i="16"/>
  <c r="AW71" i="16"/>
  <c r="AV71" i="16"/>
  <c r="AU71" i="16"/>
  <c r="AT71" i="16"/>
  <c r="AS71" i="16"/>
  <c r="AW70" i="16"/>
  <c r="AV70" i="16"/>
  <c r="AU70" i="16"/>
  <c r="AT70" i="16"/>
  <c r="AS70" i="16"/>
  <c r="AW69" i="16"/>
  <c r="AV69" i="16"/>
  <c r="AU69" i="16"/>
  <c r="AT69" i="16"/>
  <c r="AS69" i="16"/>
  <c r="AW68" i="16"/>
  <c r="AV68" i="16"/>
  <c r="AU68" i="16"/>
  <c r="AT68" i="16"/>
  <c r="AS68" i="16"/>
  <c r="AW67" i="16"/>
  <c r="AV67" i="16"/>
  <c r="AU67" i="16"/>
  <c r="AT67" i="16"/>
  <c r="AS67" i="16"/>
  <c r="AW66" i="16"/>
  <c r="AV66" i="16"/>
  <c r="AU66" i="16"/>
  <c r="AT66" i="16"/>
  <c r="AS66" i="16"/>
  <c r="AW65" i="16"/>
  <c r="AV65" i="16"/>
  <c r="AU65" i="16"/>
  <c r="AT65" i="16"/>
  <c r="AS65" i="16"/>
  <c r="AW64" i="16"/>
  <c r="AV64" i="16"/>
  <c r="AU64" i="16"/>
  <c r="AT64" i="16"/>
  <c r="AS64" i="16"/>
  <c r="AS63" i="16"/>
  <c r="AW62" i="16"/>
  <c r="AV62" i="16"/>
  <c r="AU62" i="16"/>
  <c r="AT62" i="16"/>
  <c r="AS62" i="16"/>
  <c r="AW61" i="16"/>
  <c r="AV61" i="16"/>
  <c r="AU61" i="16"/>
  <c r="AT61" i="16"/>
  <c r="AS61" i="16"/>
  <c r="AW60" i="16"/>
  <c r="AU60" i="16"/>
  <c r="AT60" i="16"/>
  <c r="AS60" i="16"/>
  <c r="AW59" i="16"/>
  <c r="AU59" i="16"/>
  <c r="AT59" i="16"/>
  <c r="AS59" i="16"/>
  <c r="AW58" i="16"/>
  <c r="AU58" i="16"/>
  <c r="AT58" i="16"/>
  <c r="AS58" i="16"/>
  <c r="AW57" i="16"/>
  <c r="AV57" i="16"/>
  <c r="AU57" i="16"/>
  <c r="AT57" i="16"/>
  <c r="AS57" i="16"/>
  <c r="AW56" i="16"/>
  <c r="AV56" i="16"/>
  <c r="AU56" i="16"/>
  <c r="AT56" i="16"/>
  <c r="AS56" i="16"/>
  <c r="AW55" i="16"/>
  <c r="AV55" i="16"/>
  <c r="AU55" i="16"/>
  <c r="AT55" i="16"/>
  <c r="AS55" i="16"/>
  <c r="AW54" i="16"/>
  <c r="AV54" i="16"/>
  <c r="AU54" i="16"/>
  <c r="AT54" i="16"/>
  <c r="AS54" i="16"/>
  <c r="AW53" i="16"/>
  <c r="AV53" i="16"/>
  <c r="AU53" i="16"/>
  <c r="AT53" i="16"/>
  <c r="AS53" i="16"/>
  <c r="AW52" i="16"/>
  <c r="AV52" i="16"/>
  <c r="AU52" i="16"/>
  <c r="AT52" i="16"/>
  <c r="AS52" i="16"/>
  <c r="AW51" i="16"/>
  <c r="AV51" i="16"/>
  <c r="AU51" i="16"/>
  <c r="AT51" i="16"/>
  <c r="AS51" i="16"/>
  <c r="AW50" i="16"/>
  <c r="AV50" i="16"/>
  <c r="AU50" i="16"/>
  <c r="AT50" i="16"/>
  <c r="AS50" i="16"/>
  <c r="AW49" i="16"/>
  <c r="AV49" i="16"/>
  <c r="AU49" i="16"/>
  <c r="AT49" i="16"/>
  <c r="AS49" i="16"/>
  <c r="AW48" i="16"/>
  <c r="AV48" i="16"/>
  <c r="AU48" i="16"/>
  <c r="AT48" i="16"/>
  <c r="AS48" i="16"/>
  <c r="AT47" i="16"/>
  <c r="AW46" i="16"/>
  <c r="AV46" i="16"/>
  <c r="AU46" i="16"/>
  <c r="AT46" i="16"/>
  <c r="AS46" i="16"/>
  <c r="AW45" i="16"/>
  <c r="AV45" i="16"/>
  <c r="AU45" i="16"/>
  <c r="AT45" i="16"/>
  <c r="AS45" i="16"/>
  <c r="AW44" i="16"/>
  <c r="AV44" i="16"/>
  <c r="AU44" i="16"/>
  <c r="AT44" i="16"/>
  <c r="AS44" i="16"/>
  <c r="AW43" i="16"/>
  <c r="AV43" i="16"/>
  <c r="AU43" i="16"/>
  <c r="AT43" i="16"/>
  <c r="AS43" i="16"/>
  <c r="AW42" i="16"/>
  <c r="AV42" i="16"/>
  <c r="AU42" i="16"/>
  <c r="AT42" i="16"/>
  <c r="AS42" i="16"/>
  <c r="AW41" i="16"/>
  <c r="AV41" i="16"/>
  <c r="AU41" i="16"/>
  <c r="AT41" i="16"/>
  <c r="AS41" i="16"/>
  <c r="AW40" i="16"/>
  <c r="AV40" i="16"/>
  <c r="AU40" i="16"/>
  <c r="AT40" i="16"/>
  <c r="AS40" i="16"/>
  <c r="AW39" i="16"/>
  <c r="AV39" i="16"/>
  <c r="AU39" i="16"/>
  <c r="AT39" i="16"/>
  <c r="AS39" i="16"/>
  <c r="AW38" i="16"/>
  <c r="AV38" i="16"/>
  <c r="AU38" i="16"/>
  <c r="AT38" i="16"/>
  <c r="AS38" i="16"/>
  <c r="AW37" i="16"/>
  <c r="AV37" i="16"/>
  <c r="AU37" i="16"/>
  <c r="AT37" i="16"/>
  <c r="AS37" i="16"/>
  <c r="AW36" i="16"/>
  <c r="AV36" i="16"/>
  <c r="AU36" i="16"/>
  <c r="AT36" i="16"/>
  <c r="AS36" i="16"/>
  <c r="AW35" i="16"/>
  <c r="AV35" i="16"/>
  <c r="AU35" i="16"/>
  <c r="AT35" i="16"/>
  <c r="AS35" i="16"/>
  <c r="AW34" i="16"/>
  <c r="AV34" i="16"/>
  <c r="AU34" i="16"/>
  <c r="AT34" i="16"/>
  <c r="AS34" i="16"/>
  <c r="AW33" i="16"/>
  <c r="AV33" i="16"/>
  <c r="AU33" i="16"/>
  <c r="AT33" i="16"/>
  <c r="AS33" i="16"/>
  <c r="AW32" i="16"/>
  <c r="AV32" i="16"/>
  <c r="AU32" i="16"/>
  <c r="AT32" i="16"/>
  <c r="AS32" i="16"/>
  <c r="AW31" i="16"/>
  <c r="AV31" i="16"/>
  <c r="AU31" i="16"/>
  <c r="AT31" i="16"/>
  <c r="AS31" i="16"/>
  <c r="AW30" i="16"/>
  <c r="AV30" i="16"/>
  <c r="AU30" i="16"/>
  <c r="AT30" i="16"/>
  <c r="AS30" i="16"/>
  <c r="AW29" i="16"/>
  <c r="AV29" i="16"/>
  <c r="AU29" i="16"/>
  <c r="AT29" i="16"/>
  <c r="AS29" i="16"/>
  <c r="AW28" i="16"/>
  <c r="AV28" i="16"/>
  <c r="AU28" i="16"/>
  <c r="AT28" i="16"/>
  <c r="AS28" i="16"/>
  <c r="AW27" i="16"/>
  <c r="AV27" i="16"/>
  <c r="AU27" i="16"/>
  <c r="AT27" i="16"/>
  <c r="AS27" i="16"/>
  <c r="AW26" i="16"/>
  <c r="AV26" i="16"/>
  <c r="AU26" i="16"/>
  <c r="AT26" i="16"/>
  <c r="AS26" i="16"/>
  <c r="AW25" i="16"/>
  <c r="AV25" i="16"/>
  <c r="AU25" i="16"/>
  <c r="AT25" i="16"/>
  <c r="AS25" i="16"/>
  <c r="AW24" i="16"/>
  <c r="AV24" i="16"/>
  <c r="AU24" i="16"/>
  <c r="AT24" i="16"/>
  <c r="AS24" i="16"/>
  <c r="AW23" i="16"/>
  <c r="AV23" i="16"/>
  <c r="AU23" i="16"/>
  <c r="AT23" i="16"/>
  <c r="AS23" i="16"/>
  <c r="AW22" i="16"/>
  <c r="AV22" i="16"/>
  <c r="AU22" i="16"/>
  <c r="AT22" i="16"/>
  <c r="AS22" i="16"/>
  <c r="AW21" i="16"/>
  <c r="AV21" i="16"/>
  <c r="AU21" i="16"/>
  <c r="AT21" i="16"/>
  <c r="AS21" i="16"/>
  <c r="AW20" i="16"/>
  <c r="AV20" i="16"/>
  <c r="AU20" i="16"/>
  <c r="AT20" i="16"/>
  <c r="AS20" i="16"/>
  <c r="AW19" i="16"/>
  <c r="AV19" i="16"/>
  <c r="AU19" i="16"/>
  <c r="AT19" i="16"/>
  <c r="AS19" i="16"/>
  <c r="AW18" i="16"/>
  <c r="AV18" i="16"/>
  <c r="AU18" i="16"/>
  <c r="AT18" i="16"/>
  <c r="AS18" i="16"/>
  <c r="AW17" i="16"/>
  <c r="AV17" i="16"/>
  <c r="AU17" i="16"/>
  <c r="AT17" i="16"/>
  <c r="AS17" i="16"/>
  <c r="AW16" i="16"/>
  <c r="AV16" i="16"/>
  <c r="AU16" i="16"/>
  <c r="AT16" i="16"/>
  <c r="AS16" i="16"/>
  <c r="AW15" i="16"/>
  <c r="AV15" i="16"/>
  <c r="AU15" i="16"/>
  <c r="AT15" i="16"/>
  <c r="AS15" i="16"/>
  <c r="AW14" i="16"/>
  <c r="AV14" i="16"/>
  <c r="AU14" i="16"/>
  <c r="AT14" i="16"/>
  <c r="AS14" i="16"/>
  <c r="AW13" i="16"/>
  <c r="AV13" i="16"/>
  <c r="AU13" i="16"/>
  <c r="AT13" i="16"/>
  <c r="AS13" i="16"/>
  <c r="AW12" i="16"/>
  <c r="AV12" i="16"/>
  <c r="AU12" i="16"/>
  <c r="AT12" i="16"/>
  <c r="AS12" i="16"/>
  <c r="DL441" i="2" l="1"/>
  <c r="DL440" i="2"/>
  <c r="P426" i="2"/>
  <c r="M426" i="2"/>
  <c r="DL438" i="2" s="1"/>
  <c r="L426" i="2"/>
  <c r="DL437" i="2"/>
  <c r="P424" i="2"/>
  <c r="O424" i="2"/>
  <c r="N424" i="2"/>
  <c r="M424" i="2"/>
  <c r="DL436" i="2" s="1"/>
  <c r="L424" i="2"/>
  <c r="P423" i="2"/>
  <c r="M423" i="2"/>
  <c r="DL435" i="2" s="1"/>
  <c r="L423" i="2"/>
  <c r="DL434" i="2"/>
  <c r="DL433" i="2"/>
  <c r="DL432" i="2"/>
  <c r="DL431" i="2"/>
  <c r="DL430" i="2"/>
  <c r="DL429" i="2"/>
  <c r="DL428" i="2"/>
  <c r="DL427" i="2"/>
  <c r="P417" i="2"/>
  <c r="O417" i="2"/>
  <c r="N417" i="2"/>
  <c r="M417" i="2"/>
  <c r="DL425" i="2" s="1"/>
  <c r="L417" i="2"/>
  <c r="P411" i="2"/>
  <c r="M411" i="2"/>
  <c r="DL422" i="2" s="1"/>
  <c r="L411" i="2"/>
  <c r="DL421" i="2"/>
  <c r="P412" i="2"/>
  <c r="M412" i="2"/>
  <c r="DL420" i="2" s="1"/>
  <c r="L412" i="2"/>
  <c r="DL419" i="2"/>
  <c r="P410" i="2"/>
  <c r="O410" i="2"/>
  <c r="N410" i="2"/>
  <c r="M410" i="2"/>
  <c r="DL418" i="2" s="1"/>
  <c r="L410" i="2"/>
  <c r="P409" i="2"/>
  <c r="O409" i="2"/>
  <c r="N409" i="2"/>
  <c r="M409" i="2"/>
  <c r="DL416" i="2" s="1"/>
  <c r="L409" i="2"/>
  <c r="DL415" i="2"/>
  <c r="DL414" i="2"/>
  <c r="DL413" i="2"/>
  <c r="DL408" i="2"/>
  <c r="DL407" i="2"/>
  <c r="P402" i="2"/>
  <c r="O402" i="2"/>
  <c r="N402" i="2"/>
  <c r="M402" i="2"/>
  <c r="DL406" i="2" s="1"/>
  <c r="L402" i="2"/>
  <c r="DL405" i="2"/>
  <c r="DL404" i="2"/>
  <c r="DL403" i="2"/>
  <c r="DL401" i="2"/>
  <c r="P397" i="2"/>
  <c r="O397" i="2"/>
  <c r="N397" i="2"/>
  <c r="M397" i="2"/>
  <c r="DL400" i="2" s="1"/>
  <c r="L397" i="2"/>
  <c r="DL399" i="2"/>
  <c r="DL398" i="2"/>
  <c r="DL396" i="2"/>
  <c r="DL395" i="2"/>
  <c r="DL393" i="2"/>
  <c r="DL392" i="2"/>
  <c r="DL391" i="2"/>
  <c r="DL390" i="2"/>
  <c r="DL389" i="2"/>
  <c r="DL388" i="2"/>
  <c r="P386" i="2"/>
  <c r="M386" i="2"/>
  <c r="DL387" i="2" s="1"/>
  <c r="L386" i="2"/>
  <c r="P385" i="2"/>
  <c r="M385" i="2"/>
  <c r="DL384" i="2" s="1"/>
  <c r="L385" i="2"/>
  <c r="DL382" i="2"/>
  <c r="P383" i="2"/>
  <c r="M383" i="2"/>
  <c r="L383" i="2"/>
  <c r="DL380" i="2"/>
  <c r="DL379" i="2"/>
  <c r="DL378" i="2"/>
  <c r="DL377" i="2"/>
  <c r="DL375" i="2"/>
  <c r="DL376" i="2"/>
  <c r="DL373" i="2"/>
  <c r="DL370" i="2"/>
  <c r="P374" i="2"/>
  <c r="M374" i="2"/>
  <c r="DL367" i="2" s="1"/>
  <c r="L374" i="2"/>
  <c r="DL366" i="2"/>
  <c r="DL365" i="2"/>
  <c r="DL363" i="2"/>
  <c r="P371" i="2"/>
  <c r="O371" i="2"/>
  <c r="M371" i="2"/>
  <c r="DL362" i="2" s="1"/>
  <c r="L371" i="2"/>
  <c r="DL361" i="2"/>
  <c r="DL359" i="2"/>
  <c r="P368" i="2"/>
  <c r="M368" i="2"/>
  <c r="DL355" i="2" s="1"/>
  <c r="L368" i="2"/>
  <c r="DL351" i="2"/>
  <c r="DL350" i="2"/>
  <c r="DL349" i="2"/>
  <c r="P364" i="2"/>
  <c r="M364" i="2"/>
  <c r="DL346" i="2" s="1"/>
  <c r="L364" i="2"/>
  <c r="DL342" i="2"/>
  <c r="DL341" i="2"/>
  <c r="DL338" i="2"/>
  <c r="P360" i="2"/>
  <c r="M360" i="2"/>
  <c r="DL335" i="2" s="1"/>
  <c r="L360" i="2"/>
  <c r="DL332" i="2"/>
  <c r="DL327" i="2"/>
  <c r="DL326" i="2"/>
  <c r="DL325" i="2"/>
  <c r="DL313" i="2"/>
  <c r="DL311" i="2"/>
  <c r="P353" i="2"/>
  <c r="O353" i="2"/>
  <c r="M353" i="2"/>
  <c r="DL310" i="2" s="1"/>
  <c r="L353" i="2"/>
  <c r="P352" i="2"/>
  <c r="O352" i="2"/>
  <c r="M352" i="2"/>
  <c r="DL307" i="2" s="1"/>
  <c r="L352" i="2"/>
  <c r="DL304" i="2"/>
  <c r="DL299" i="2"/>
  <c r="DL295" i="2"/>
  <c r="P348" i="2"/>
  <c r="M348" i="2"/>
  <c r="DL292" i="2" s="1"/>
  <c r="L348" i="2"/>
  <c r="P347" i="2"/>
  <c r="O347" i="2"/>
  <c r="M347" i="2"/>
  <c r="DL284" i="2" s="1"/>
  <c r="L347" i="2"/>
  <c r="DL277" i="2"/>
  <c r="P345" i="2"/>
  <c r="O345" i="2"/>
  <c r="M345" i="2"/>
  <c r="DL271" i="2" s="1"/>
  <c r="L345" i="2"/>
  <c r="P344" i="2"/>
  <c r="O344" i="2"/>
  <c r="M344" i="2"/>
  <c r="DL268" i="2" s="1"/>
  <c r="L344" i="2"/>
  <c r="DL265" i="2"/>
  <c r="DL260" i="2"/>
  <c r="DL259" i="2"/>
  <c r="DL244" i="2"/>
  <c r="DL242" i="2"/>
  <c r="DL240" i="2"/>
  <c r="DL219" i="2"/>
  <c r="DL203" i="2"/>
  <c r="DL195" i="2"/>
  <c r="DL194" i="2"/>
  <c r="DL193" i="2"/>
  <c r="DL191" i="2"/>
  <c r="DL186" i="2"/>
  <c r="P330" i="2"/>
  <c r="M330" i="2"/>
  <c r="DL173" i="2" s="1"/>
  <c r="L330" i="2"/>
  <c r="DL162" i="2"/>
  <c r="P328" i="2"/>
  <c r="M328" i="2"/>
  <c r="DL156" i="2" s="1"/>
  <c r="L328" i="2"/>
  <c r="DL120" i="2"/>
  <c r="DL110" i="2"/>
  <c r="DL109" i="2"/>
  <c r="DL106" i="2"/>
  <c r="DL85" i="2"/>
  <c r="DL73" i="2"/>
  <c r="DL71" i="2"/>
  <c r="DL70" i="2"/>
  <c r="DL68" i="2"/>
  <c r="DL66" i="2"/>
  <c r="DL65" i="2"/>
  <c r="DL64" i="2"/>
  <c r="DL60" i="2"/>
  <c r="P314" i="2"/>
  <c r="M314" i="2"/>
  <c r="DL54" i="2" s="1"/>
  <c r="L314" i="2"/>
  <c r="DL53" i="2"/>
  <c r="DL52" i="2"/>
  <c r="DL51" i="2"/>
  <c r="DL50" i="2"/>
  <c r="P308" i="2"/>
  <c r="O308" i="2"/>
  <c r="M308" i="2"/>
  <c r="DL49" i="2" s="1"/>
  <c r="L308" i="2"/>
  <c r="P309" i="2"/>
  <c r="M309" i="2"/>
  <c r="DL48" i="2" s="1"/>
  <c r="L309" i="2"/>
  <c r="DL47" i="2"/>
  <c r="P306" i="2"/>
  <c r="M306" i="2"/>
  <c r="DL46" i="2" s="1"/>
  <c r="L306" i="2"/>
  <c r="DL45" i="2"/>
  <c r="DL44" i="2"/>
  <c r="P303" i="2"/>
  <c r="O303" i="2"/>
  <c r="M303" i="2"/>
  <c r="DL43" i="2" s="1"/>
  <c r="L303" i="2"/>
  <c r="DL42" i="2"/>
  <c r="P301" i="2"/>
  <c r="O301" i="2"/>
  <c r="M301" i="2"/>
  <c r="DL41" i="2" s="1"/>
  <c r="L301" i="2"/>
  <c r="P300" i="2"/>
  <c r="O300" i="2"/>
  <c r="M300" i="2"/>
  <c r="DL57" i="2" s="1"/>
  <c r="L300" i="2"/>
  <c r="DL56" i="2"/>
  <c r="P298" i="2"/>
  <c r="M298" i="2"/>
  <c r="DL34" i="2" s="1"/>
  <c r="L298" i="2"/>
  <c r="DL33" i="2"/>
  <c r="P296" i="2"/>
  <c r="M296" i="2"/>
  <c r="DL31" i="2" s="1"/>
  <c r="L296" i="2"/>
  <c r="DL29" i="2"/>
  <c r="DL28" i="2"/>
  <c r="P293" i="2"/>
  <c r="M293" i="2"/>
  <c r="DL27" i="2" s="1"/>
  <c r="L293" i="2"/>
  <c r="DL25" i="2"/>
  <c r="DL24" i="2"/>
  <c r="P290" i="2"/>
  <c r="M290" i="2"/>
  <c r="DL23" i="2" s="1"/>
  <c r="L290" i="2"/>
  <c r="P289" i="2"/>
  <c r="O289" i="2"/>
  <c r="M289" i="2"/>
  <c r="DL21" i="2" s="1"/>
  <c r="L289" i="2"/>
  <c r="DL20" i="2"/>
  <c r="P287" i="2"/>
  <c r="O287" i="2"/>
  <c r="M287" i="2"/>
  <c r="DL18" i="2" s="1"/>
  <c r="L287" i="2"/>
  <c r="DL17" i="2"/>
  <c r="P285" i="2"/>
  <c r="M285" i="2"/>
  <c r="DL16" i="2" s="1"/>
  <c r="L285" i="2"/>
  <c r="DL15" i="2"/>
  <c r="DL14" i="2"/>
  <c r="DL13" i="2"/>
  <c r="DL12" i="2"/>
  <c r="P280" i="2"/>
  <c r="O280" i="2"/>
  <c r="M280" i="2"/>
  <c r="DL11" i="2" s="1"/>
  <c r="L280" i="2"/>
  <c r="P279" i="2"/>
  <c r="M279" i="2"/>
  <c r="DL10" i="2" s="1"/>
  <c r="L279" i="2"/>
  <c r="P278" i="2"/>
  <c r="O278" i="2"/>
  <c r="M278" i="2"/>
  <c r="DL9" i="2" s="1"/>
  <c r="L278" i="2"/>
  <c r="DL8" i="2"/>
  <c r="DL7" i="2"/>
  <c r="P275" i="2"/>
  <c r="O275" i="2"/>
  <c r="M275" i="2"/>
  <c r="DL6" i="2" s="1"/>
  <c r="L275" i="2"/>
  <c r="P273" i="2"/>
  <c r="M273" i="2"/>
  <c r="DL306" i="2" s="1"/>
  <c r="L273" i="2"/>
  <c r="P266" i="2"/>
  <c r="O266" i="2"/>
  <c r="M266" i="2"/>
  <c r="L266" i="2"/>
  <c r="P261" i="2"/>
  <c r="M261" i="2"/>
  <c r="DL261" i="2" s="1"/>
  <c r="L261" i="2"/>
  <c r="P247" i="2"/>
  <c r="M247" i="2"/>
  <c r="L247" i="2"/>
  <c r="P241" i="2"/>
  <c r="O241" i="2"/>
  <c r="M241" i="2"/>
  <c r="L241" i="2"/>
  <c r="P236" i="2"/>
  <c r="M236" i="2"/>
  <c r="L236" i="2"/>
  <c r="P233" i="2"/>
  <c r="M233" i="2"/>
  <c r="L233" i="2"/>
  <c r="P232" i="2"/>
  <c r="M232" i="2"/>
  <c r="DL232" i="2" s="1"/>
  <c r="L232" i="2"/>
  <c r="P230" i="2"/>
  <c r="M230" i="2"/>
  <c r="L230" i="2"/>
  <c r="P228" i="2"/>
  <c r="M228" i="2"/>
  <c r="L228" i="2"/>
  <c r="P227" i="2"/>
  <c r="M227" i="2"/>
  <c r="DL227" i="2" s="1"/>
  <c r="L227" i="2"/>
  <c r="P222" i="2"/>
  <c r="O222" i="2"/>
  <c r="M222" i="2"/>
  <c r="DL372" i="2" s="1"/>
  <c r="L222" i="2"/>
  <c r="DL369" i="2"/>
  <c r="P218" i="2"/>
  <c r="O218" i="2"/>
  <c r="M218" i="2"/>
  <c r="L218" i="2"/>
  <c r="DL358" i="2"/>
  <c r="DL357" i="2"/>
  <c r="DL356" i="2"/>
  <c r="P214" i="2"/>
  <c r="M214" i="2"/>
  <c r="DL354" i="2" s="1"/>
  <c r="L214" i="2"/>
  <c r="DL343" i="2"/>
  <c r="DL340" i="2"/>
  <c r="P210" i="2"/>
  <c r="M210" i="2"/>
  <c r="DL339" i="2" s="1"/>
  <c r="L210" i="2"/>
  <c r="DL337" i="2"/>
  <c r="L209" i="2"/>
  <c r="P208" i="2"/>
  <c r="M208" i="2"/>
  <c r="DL336" i="2" s="1"/>
  <c r="L208" i="2"/>
  <c r="P207" i="2"/>
  <c r="M207" i="2"/>
  <c r="DL334" i="2" s="1"/>
  <c r="L207" i="2"/>
  <c r="P206" i="2"/>
  <c r="M206" i="2"/>
  <c r="DL333" i="2" s="1"/>
  <c r="L206" i="2"/>
  <c r="P205" i="2"/>
  <c r="M205" i="2"/>
  <c r="DL331" i="2" s="1"/>
  <c r="L205" i="2"/>
  <c r="P204" i="2"/>
  <c r="M204" i="2"/>
  <c r="DL423" i="2" s="1"/>
  <c r="L204" i="2"/>
  <c r="DL329" i="2"/>
  <c r="DL324" i="2"/>
  <c r="DL323" i="2"/>
  <c r="DL322" i="2"/>
  <c r="P198" i="2"/>
  <c r="O198" i="2"/>
  <c r="M198" i="2"/>
  <c r="DL321" i="2" s="1"/>
  <c r="L198" i="2"/>
  <c r="DL320" i="2"/>
  <c r="P196" i="2"/>
  <c r="M196" i="2"/>
  <c r="DL319" i="2" s="1"/>
  <c r="L196" i="2"/>
  <c r="DL318" i="2"/>
  <c r="DL317" i="2"/>
  <c r="DL316" i="2"/>
  <c r="DL315" i="2"/>
  <c r="DL312" i="2"/>
  <c r="P187" i="2"/>
  <c r="M187" i="2"/>
  <c r="DL305" i="2" s="1"/>
  <c r="L187" i="2"/>
  <c r="DL302" i="2"/>
  <c r="DL297" i="2"/>
  <c r="DL294" i="2"/>
  <c r="DL291" i="2"/>
  <c r="P180" i="2"/>
  <c r="M180" i="2"/>
  <c r="L180" i="2"/>
  <c r="DL286" i="2"/>
  <c r="L179" i="2"/>
  <c r="P178" i="2"/>
  <c r="M178" i="2"/>
  <c r="L178" i="2"/>
  <c r="P177" i="2"/>
  <c r="M177" i="2"/>
  <c r="DL283" i="2" s="1"/>
  <c r="L177" i="2"/>
  <c r="P176" i="2"/>
  <c r="M176" i="2"/>
  <c r="DL282" i="2" s="1"/>
  <c r="L176" i="2"/>
  <c r="DL281" i="2"/>
  <c r="P174" i="2"/>
  <c r="O174" i="2"/>
  <c r="M174" i="2"/>
  <c r="L174" i="2"/>
  <c r="DL276" i="2"/>
  <c r="P172" i="2"/>
  <c r="O172" i="2"/>
  <c r="M172" i="2"/>
  <c r="DL274" i="2" s="1"/>
  <c r="L172" i="2"/>
  <c r="DL272" i="2"/>
  <c r="DL270" i="2"/>
  <c r="DL269" i="2"/>
  <c r="P167" i="2"/>
  <c r="M167" i="2"/>
  <c r="DL267" i="2" s="1"/>
  <c r="L167" i="2"/>
  <c r="DL264" i="2"/>
  <c r="P165" i="2"/>
  <c r="M165" i="2"/>
  <c r="DL262" i="2" s="1"/>
  <c r="L165" i="2"/>
  <c r="P164" i="2"/>
  <c r="M164" i="2"/>
  <c r="L164" i="2"/>
  <c r="P163" i="2"/>
  <c r="M163" i="2"/>
  <c r="DL258" i="2" s="1"/>
  <c r="L163" i="2"/>
  <c r="DL257" i="2"/>
  <c r="P161" i="2"/>
  <c r="M161" i="2"/>
  <c r="DL256" i="2" s="1"/>
  <c r="L161" i="2"/>
  <c r="DL255" i="2"/>
  <c r="DL254" i="2"/>
  <c r="DL253" i="2"/>
  <c r="DL252" i="2"/>
  <c r="DL251" i="2"/>
  <c r="P155" i="2"/>
  <c r="M155" i="2"/>
  <c r="DL250" i="2" s="1"/>
  <c r="L155" i="2"/>
  <c r="DL248" i="2"/>
  <c r="P152" i="2"/>
  <c r="O152" i="2"/>
  <c r="M152" i="2"/>
  <c r="DL246" i="2" s="1"/>
  <c r="L152" i="2"/>
  <c r="DL243" i="2"/>
  <c r="DL239" i="2"/>
  <c r="P149" i="2"/>
  <c r="M149" i="2"/>
  <c r="DL238" i="2" s="1"/>
  <c r="L149" i="2"/>
  <c r="P148" i="2"/>
  <c r="M148" i="2"/>
  <c r="DL237" i="2" s="1"/>
  <c r="L148" i="2"/>
  <c r="DL235" i="2"/>
  <c r="P145" i="2"/>
  <c r="O145" i="2"/>
  <c r="M145" i="2"/>
  <c r="DL234" i="2" s="1"/>
  <c r="L145" i="2"/>
  <c r="P144" i="2"/>
  <c r="O144" i="2"/>
  <c r="M144" i="2"/>
  <c r="L144" i="2"/>
  <c r="P142" i="2"/>
  <c r="M142" i="2"/>
  <c r="DL231" i="2" s="1"/>
  <c r="L142" i="2"/>
  <c r="DL229" i="2"/>
  <c r="P139" i="2"/>
  <c r="M139" i="2"/>
  <c r="L139" i="2"/>
  <c r="P137" i="2"/>
  <c r="M137" i="2"/>
  <c r="DL226" i="2" s="1"/>
  <c r="L137" i="2"/>
  <c r="P136" i="2"/>
  <c r="M136" i="2"/>
  <c r="DL225" i="2" s="1"/>
  <c r="L136" i="2"/>
  <c r="DL224" i="2"/>
  <c r="DL223" i="2"/>
  <c r="DL221" i="2"/>
  <c r="DL220" i="2"/>
  <c r="P131" i="2"/>
  <c r="M131" i="2"/>
  <c r="DL217" i="2" s="1"/>
  <c r="L131" i="2"/>
  <c r="P130" i="2"/>
  <c r="M130" i="2"/>
  <c r="DL216" i="2" s="1"/>
  <c r="L130" i="2"/>
  <c r="DL213" i="2"/>
  <c r="DL212" i="2"/>
  <c r="P126" i="2"/>
  <c r="M126" i="2"/>
  <c r="DL211" i="2" s="1"/>
  <c r="L126" i="2"/>
  <c r="P125" i="2"/>
  <c r="M125" i="2"/>
  <c r="L125" i="2"/>
  <c r="P124" i="2"/>
  <c r="M124" i="2"/>
  <c r="L124" i="2"/>
  <c r="P122" i="2"/>
  <c r="M122" i="2"/>
  <c r="L122" i="2"/>
  <c r="DL202" i="2"/>
  <c r="DL201" i="2"/>
  <c r="DL199" i="2"/>
  <c r="P116" i="2"/>
  <c r="M116" i="2"/>
  <c r="DL197" i="2" s="1"/>
  <c r="L116" i="2"/>
  <c r="DL190" i="2"/>
  <c r="DL189" i="2"/>
  <c r="P112" i="2"/>
  <c r="M112" i="2"/>
  <c r="DL188" i="2" s="1"/>
  <c r="L112" i="2"/>
  <c r="P111" i="2"/>
  <c r="O111" i="2"/>
  <c r="M111" i="2"/>
  <c r="L111" i="2"/>
  <c r="DL185" i="2"/>
  <c r="DL184" i="2"/>
  <c r="P108" i="2"/>
  <c r="M108" i="2"/>
  <c r="DL183" i="2" s="1"/>
  <c r="L108" i="2"/>
  <c r="P107" i="2"/>
  <c r="M107" i="2"/>
  <c r="DL182" i="2" s="1"/>
  <c r="L107" i="2"/>
  <c r="DL181" i="2"/>
  <c r="P105" i="2"/>
  <c r="M105" i="2"/>
  <c r="DL196" i="2" s="1"/>
  <c r="L105" i="2"/>
  <c r="P101" i="2"/>
  <c r="M101" i="2"/>
  <c r="DL175" i="2" s="1"/>
  <c r="L101" i="2"/>
  <c r="DL171" i="2"/>
  <c r="DL169" i="2"/>
  <c r="P98" i="2"/>
  <c r="M98" i="2"/>
  <c r="DL168" i="2" s="1"/>
  <c r="L98" i="2"/>
  <c r="P96" i="2"/>
  <c r="M96" i="2"/>
  <c r="DL166" i="2" s="1"/>
  <c r="L96" i="2"/>
  <c r="P95" i="2"/>
  <c r="M95" i="2"/>
  <c r="L95" i="2"/>
  <c r="DL160" i="2"/>
  <c r="DL159" i="2"/>
  <c r="P89" i="2"/>
  <c r="M89" i="2"/>
  <c r="DL158" i="2" s="1"/>
  <c r="L89" i="2"/>
  <c r="DL157" i="2"/>
  <c r="DL154" i="2"/>
  <c r="L86" i="2"/>
  <c r="DL153" i="2"/>
  <c r="DL151" i="2"/>
  <c r="P82" i="2"/>
  <c r="M82" i="2"/>
  <c r="L82" i="2"/>
  <c r="DL147" i="2"/>
  <c r="DL146" i="2"/>
  <c r="DL143" i="2"/>
  <c r="DL140" i="2"/>
  <c r="DL138" i="2"/>
  <c r="P75" i="2"/>
  <c r="M75" i="2"/>
  <c r="DL75" i="2" s="1"/>
  <c r="L75" i="2"/>
  <c r="P74" i="2"/>
  <c r="L74" i="2"/>
  <c r="DL135" i="2"/>
  <c r="P72" i="2"/>
  <c r="O72" i="2"/>
  <c r="N72" i="2"/>
  <c r="M72" i="2"/>
  <c r="DL134" i="2" s="1"/>
  <c r="L72" i="2"/>
  <c r="P69" i="2"/>
  <c r="M69" i="2"/>
  <c r="DL129" i="2" s="1"/>
  <c r="L69" i="2"/>
  <c r="DL128" i="2"/>
  <c r="P67" i="2"/>
  <c r="M67" i="2"/>
  <c r="DL127" i="2" s="1"/>
  <c r="L67" i="2"/>
  <c r="P63" i="2"/>
  <c r="M63" i="2"/>
  <c r="DL63" i="2" s="1"/>
  <c r="L63" i="2"/>
  <c r="P62" i="2"/>
  <c r="M62" i="2"/>
  <c r="L62" i="2"/>
  <c r="P61" i="2"/>
  <c r="O61" i="2"/>
  <c r="N61" i="2"/>
  <c r="M61" i="2"/>
  <c r="DL121" i="2" s="1"/>
  <c r="L61" i="2"/>
  <c r="DL119" i="2"/>
  <c r="P59" i="2"/>
  <c r="M59" i="2"/>
  <c r="DL118" i="2" s="1"/>
  <c r="L59" i="2"/>
  <c r="P58" i="2"/>
  <c r="M58" i="2"/>
  <c r="DL117" i="2" s="1"/>
  <c r="L58" i="2"/>
  <c r="DL115" i="2"/>
  <c r="DL114" i="2"/>
  <c r="P40" i="2"/>
  <c r="M40" i="2"/>
  <c r="DL113" i="2" s="1"/>
  <c r="L40" i="2"/>
  <c r="P39" i="2"/>
  <c r="M39" i="2"/>
  <c r="DL104" i="2" s="1"/>
  <c r="L39" i="2"/>
  <c r="DL103" i="2"/>
  <c r="P38" i="2"/>
  <c r="M38" i="2"/>
  <c r="DL102" i="2" s="1"/>
  <c r="L38" i="2"/>
  <c r="P37" i="2"/>
  <c r="M37" i="2"/>
  <c r="L37" i="2"/>
  <c r="DL100" i="2"/>
  <c r="DL97" i="2"/>
  <c r="P36" i="2"/>
  <c r="L36" i="2"/>
  <c r="DL94" i="2"/>
  <c r="DL93" i="2"/>
  <c r="DL92" i="2"/>
  <c r="P35" i="2"/>
  <c r="M35" i="2"/>
  <c r="DL91" i="2" s="1"/>
  <c r="L35" i="2"/>
  <c r="DL90" i="2"/>
  <c r="DL88" i="2"/>
  <c r="P55" i="2"/>
  <c r="M55" i="2"/>
  <c r="DL87" i="2" s="1"/>
  <c r="L55" i="2"/>
  <c r="DL84" i="2"/>
  <c r="DL83" i="2"/>
  <c r="P32" i="2"/>
  <c r="M32" i="2"/>
  <c r="L32" i="2"/>
  <c r="DL81" i="2"/>
  <c r="P30" i="2"/>
  <c r="M30" i="2"/>
  <c r="DL80" i="2" s="1"/>
  <c r="L30" i="2"/>
  <c r="DL79" i="2"/>
  <c r="DL78" i="2"/>
  <c r="DL77" i="2"/>
  <c r="P26" i="2"/>
  <c r="M26" i="2"/>
  <c r="DL76" i="2" s="1"/>
  <c r="L26" i="2"/>
  <c r="DL74" i="2"/>
  <c r="P22" i="2"/>
  <c r="M22" i="2"/>
  <c r="L22" i="2"/>
  <c r="P19" i="2"/>
  <c r="M19" i="2"/>
  <c r="DL19" i="2" s="1"/>
  <c r="L19" i="2"/>
  <c r="DL36" i="2"/>
  <c r="DL368" i="2" l="1"/>
  <c r="DL386" i="2"/>
  <c r="DL89" i="2"/>
  <c r="DL207" i="2"/>
  <c r="DL285" i="2"/>
  <c r="DL155" i="2"/>
  <c r="DL167" i="2"/>
  <c r="DL411" i="2"/>
  <c r="DL55" i="2"/>
  <c r="DL95" i="2"/>
  <c r="DL98" i="2"/>
  <c r="DL177" i="2"/>
  <c r="DL204" i="2"/>
  <c r="DL279" i="2"/>
  <c r="DL165" i="2"/>
  <c r="DL187" i="2"/>
  <c r="DL290" i="2"/>
  <c r="DL30" i="2"/>
  <c r="DL39" i="2"/>
  <c r="DL38" i="2"/>
  <c r="DL67" i="2"/>
  <c r="DL69" i="2"/>
  <c r="DL101" i="2"/>
  <c r="DL164" i="2"/>
  <c r="DL247" i="2"/>
  <c r="DL309" i="2"/>
  <c r="DL348" i="2"/>
  <c r="DL180" i="2"/>
  <c r="DL35" i="2"/>
  <c r="DL40" i="2"/>
  <c r="DL59" i="2"/>
  <c r="DL82" i="2"/>
  <c r="DL124" i="2"/>
  <c r="DL205" i="2"/>
  <c r="DL210" i="2"/>
  <c r="DL22" i="2"/>
  <c r="DL96" i="2"/>
  <c r="DL112" i="2"/>
  <c r="DL126" i="2"/>
  <c r="DL136" i="2"/>
  <c r="DL142" i="2"/>
  <c r="DL149" i="2"/>
  <c r="DL178" i="2"/>
  <c r="DL214" i="2"/>
  <c r="DL228" i="2"/>
  <c r="DL230" i="2"/>
  <c r="DL328" i="2"/>
  <c r="DL360" i="2"/>
  <c r="DL374" i="2"/>
  <c r="DL364" i="2"/>
  <c r="DL26" i="2"/>
  <c r="DL32" i="2"/>
  <c r="DL37" i="2"/>
  <c r="DL58" i="2"/>
  <c r="DL62" i="2"/>
  <c r="DL105" i="2"/>
  <c r="DL122" i="2"/>
  <c r="DL125" i="2"/>
  <c r="DL130" i="2"/>
  <c r="DL131" i="2"/>
  <c r="DL137" i="2"/>
  <c r="DL148" i="2"/>
  <c r="DL161" i="2"/>
  <c r="DL163" i="2"/>
  <c r="DL176" i="2"/>
  <c r="DL206" i="2"/>
  <c r="DL236" i="2"/>
  <c r="DL298" i="2"/>
  <c r="DL385" i="2"/>
  <c r="DL381" i="2"/>
  <c r="U6" i="20" l="1"/>
  <c r="U7" i="20"/>
  <c r="U8" i="20"/>
  <c r="U9" i="20"/>
  <c r="U10" i="20"/>
  <c r="U11" i="20"/>
  <c r="U12" i="20"/>
  <c r="U5" i="20"/>
  <c r="U13" i="20"/>
  <c r="U14" i="20"/>
  <c r="U15" i="20"/>
  <c r="U16" i="20"/>
  <c r="U17" i="20"/>
  <c r="U18" i="20"/>
  <c r="U19" i="20"/>
  <c r="U20" i="20"/>
  <c r="U21" i="20"/>
  <c r="U22" i="20"/>
  <c r="U23" i="20"/>
  <c r="U24" i="20"/>
  <c r="U25" i="20"/>
  <c r="U26" i="20"/>
  <c r="U27" i="20"/>
  <c r="U28" i="20"/>
  <c r="U29" i="20"/>
  <c r="U30" i="20"/>
  <c r="U31" i="20"/>
  <c r="U32" i="20"/>
  <c r="U33" i="20"/>
  <c r="U34" i="20"/>
  <c r="U35" i="20"/>
  <c r="U36" i="20"/>
  <c r="U37" i="20"/>
  <c r="U38" i="20"/>
  <c r="DL826" i="2"/>
  <c r="DL827" i="2"/>
  <c r="DL828" i="2"/>
  <c r="DL829" i="2"/>
  <c r="DL830" i="2"/>
  <c r="DL831" i="2"/>
  <c r="DL832" i="2"/>
  <c r="DL833" i="2"/>
  <c r="DL834" i="2"/>
  <c r="DL835" i="2"/>
  <c r="DL836" i="2"/>
  <c r="DL837" i="2"/>
  <c r="DL838" i="2"/>
  <c r="DL839" i="2"/>
  <c r="DL840" i="2"/>
  <c r="DL841" i="2"/>
  <c r="DL842" i="2"/>
  <c r="DL843" i="2"/>
  <c r="DL844" i="2"/>
  <c r="DL845" i="2"/>
  <c r="DL846" i="2"/>
  <c r="DL847" i="2"/>
  <c r="DL848" i="2"/>
  <c r="DL849" i="2"/>
  <c r="DL850" i="2"/>
  <c r="DL851" i="2"/>
  <c r="DL852" i="2"/>
  <c r="DL853" i="2"/>
  <c r="DL854" i="2"/>
  <c r="DL855" i="2"/>
  <c r="DL856" i="2"/>
  <c r="DL857" i="2"/>
  <c r="DL858" i="2"/>
  <c r="DL859" i="2"/>
  <c r="DL860" i="2"/>
  <c r="DL861" i="2"/>
  <c r="DL862" i="2"/>
  <c r="DL863" i="2"/>
  <c r="DL864" i="2"/>
  <c r="DL865" i="2"/>
  <c r="DL866" i="2"/>
  <c r="DL867" i="2"/>
  <c r="DL868" i="2"/>
  <c r="DL869" i="2"/>
  <c r="DL870" i="2"/>
  <c r="DL871" i="2"/>
  <c r="DL872" i="2"/>
  <c r="DL873" i="2"/>
  <c r="DL874" i="2"/>
  <c r="DL875" i="2"/>
  <c r="DL876" i="2"/>
  <c r="DL877" i="2"/>
  <c r="DL878" i="2"/>
  <c r="DL879" i="2"/>
  <c r="DL880" i="2"/>
  <c r="DL881" i="2"/>
  <c r="DL882" i="2"/>
  <c r="DL883" i="2"/>
  <c r="DL884" i="2"/>
  <c r="DL885" i="2"/>
  <c r="DL886" i="2"/>
  <c r="DL887" i="2"/>
  <c r="DL888" i="2"/>
  <c r="DL889" i="2"/>
  <c r="DL890" i="2"/>
  <c r="DL891" i="2"/>
  <c r="DL892" i="2"/>
  <c r="DL893" i="2"/>
  <c r="DL894" i="2"/>
  <c r="DL895" i="2"/>
  <c r="DL896" i="2"/>
  <c r="DL897" i="2"/>
  <c r="DL898" i="2"/>
  <c r="DL899" i="2"/>
  <c r="DL900" i="2"/>
  <c r="DL901" i="2"/>
  <c r="DL902" i="2"/>
  <c r="DL903" i="2"/>
  <c r="DL904" i="2"/>
  <c r="DL905" i="2"/>
  <c r="DL906" i="2"/>
  <c r="DL907" i="2"/>
  <c r="DL908" i="2"/>
  <c r="DL909" i="2"/>
  <c r="DL910" i="2"/>
  <c r="DL911" i="2"/>
  <c r="DL912" i="2"/>
  <c r="DL913" i="2"/>
  <c r="DL914" i="2"/>
  <c r="DL915" i="2"/>
  <c r="DL916" i="2"/>
  <c r="DL917" i="2"/>
  <c r="DL918" i="2"/>
  <c r="DL919" i="2"/>
  <c r="DL920" i="2"/>
  <c r="DL921" i="2"/>
  <c r="DL922" i="2"/>
  <c r="DL923" i="2"/>
  <c r="DL924" i="2"/>
  <c r="DL925" i="2"/>
  <c r="DL926" i="2"/>
  <c r="DL927" i="2"/>
  <c r="DL928" i="2"/>
  <c r="DL929" i="2"/>
  <c r="DL930" i="2"/>
  <c r="DL931" i="2"/>
  <c r="DL932" i="2"/>
  <c r="DL933" i="2"/>
  <c r="DL934" i="2"/>
  <c r="DL935" i="2"/>
  <c r="DL936" i="2"/>
  <c r="DL937" i="2"/>
  <c r="DL938" i="2"/>
  <c r="DL939" i="2"/>
  <c r="DL940" i="2"/>
  <c r="DL941" i="2"/>
  <c r="DL942" i="2"/>
  <c r="DL943" i="2"/>
  <c r="DL944" i="2"/>
  <c r="DL945" i="2"/>
  <c r="DL946" i="2"/>
  <c r="DL947" i="2"/>
  <c r="DL948" i="2"/>
  <c r="DL949" i="2"/>
  <c r="DL950" i="2"/>
  <c r="DL951" i="2"/>
  <c r="DL952" i="2"/>
  <c r="DL953" i="2"/>
  <c r="DL954" i="2"/>
  <c r="DL955" i="2"/>
  <c r="DL956" i="2"/>
  <c r="DL957" i="2"/>
  <c r="DL958" i="2"/>
  <c r="DL959" i="2"/>
  <c r="DL960" i="2"/>
  <c r="DL961" i="2"/>
  <c r="DL962" i="2"/>
  <c r="DL963" i="2"/>
  <c r="DL964" i="2"/>
  <c r="DL965" i="2"/>
  <c r="DL966" i="2"/>
  <c r="DL967" i="2"/>
  <c r="DL968" i="2"/>
  <c r="DL969" i="2"/>
  <c r="DL970" i="2"/>
  <c r="DL971" i="2"/>
  <c r="DL972" i="2"/>
  <c r="DL973" i="2"/>
  <c r="DL974" i="2"/>
  <c r="DL975" i="2"/>
  <c r="DL976" i="2"/>
  <c r="DL977" i="2"/>
  <c r="DL978" i="2"/>
  <c r="DL979" i="2"/>
  <c r="DL980" i="2"/>
  <c r="DL981" i="2"/>
  <c r="DL982" i="2"/>
  <c r="DL983" i="2"/>
  <c r="DL984" i="2"/>
  <c r="DL985" i="2"/>
  <c r="DL986" i="2"/>
  <c r="DL987" i="2"/>
  <c r="DL988" i="2"/>
  <c r="DL989" i="2"/>
  <c r="DL990" i="2"/>
  <c r="DL991" i="2"/>
  <c r="DL992" i="2"/>
  <c r="DL993" i="2"/>
  <c r="DL994" i="2"/>
  <c r="DL995" i="2"/>
  <c r="DL996" i="2"/>
  <c r="DL997" i="2"/>
  <c r="DL998" i="2"/>
  <c r="DL999" i="2"/>
  <c r="AB5" i="25" l="1"/>
  <c r="AB6" i="25"/>
  <c r="AB7" i="25"/>
  <c r="AB8" i="25"/>
  <c r="AB9" i="25"/>
  <c r="AB10" i="25"/>
  <c r="AB11" i="25"/>
  <c r="AB12" i="25"/>
  <c r="AB13" i="25"/>
  <c r="AB14" i="25"/>
  <c r="AB15" i="25"/>
  <c r="AB16" i="25"/>
  <c r="AB17" i="25"/>
  <c r="AB18" i="25"/>
  <c r="AB19" i="25"/>
  <c r="AB20" i="25"/>
  <c r="AB21" i="25"/>
  <c r="AB22" i="25"/>
  <c r="AB23" i="25"/>
  <c r="AB24" i="25"/>
  <c r="AB25" i="25"/>
  <c r="AB26" i="25"/>
  <c r="AB27" i="25"/>
  <c r="AB28" i="25"/>
  <c r="AB29" i="25"/>
  <c r="AB30" i="25"/>
  <c r="AB31" i="25"/>
  <c r="AB32" i="25"/>
  <c r="AB33" i="25"/>
  <c r="AB34" i="25"/>
  <c r="AB35" i="25"/>
  <c r="AB36" i="25"/>
  <c r="AB37" i="25"/>
  <c r="AB38" i="25"/>
  <c r="AB39" i="25"/>
  <c r="AB40" i="25"/>
  <c r="AB41" i="25"/>
  <c r="AB42" i="25"/>
  <c r="AB43" i="25"/>
  <c r="AB44" i="25"/>
  <c r="AB45" i="25"/>
  <c r="AB46" i="25"/>
  <c r="AB47" i="25"/>
  <c r="AB48" i="25"/>
  <c r="AB49" i="25"/>
  <c r="AB50" i="25"/>
  <c r="AB51" i="25"/>
  <c r="AB52" i="25"/>
  <c r="AB53" i="25"/>
  <c r="AB54" i="25"/>
  <c r="AB55" i="25"/>
  <c r="AB56" i="25"/>
  <c r="AB57" i="25"/>
  <c r="AB58" i="25"/>
  <c r="AB59" i="25"/>
  <c r="AB60" i="25"/>
  <c r="AB61" i="25"/>
  <c r="AB62" i="25"/>
  <c r="AB63" i="25"/>
  <c r="AB64" i="25"/>
  <c r="AB65" i="25"/>
  <c r="AB66" i="25"/>
  <c r="AB67" i="25"/>
  <c r="AB68" i="25"/>
  <c r="AB69" i="25"/>
  <c r="AB70" i="25"/>
  <c r="AB71" i="25"/>
  <c r="AB72" i="25"/>
  <c r="AB73" i="25"/>
  <c r="AB74" i="25"/>
  <c r="AB75" i="25"/>
  <c r="AB76" i="25"/>
  <c r="AB77" i="25"/>
  <c r="AB78" i="25"/>
  <c r="AB79" i="25"/>
  <c r="AB80" i="25"/>
  <c r="AB81" i="25"/>
  <c r="AB82" i="25"/>
  <c r="AB83" i="25"/>
  <c r="AB84" i="25"/>
  <c r="AB85" i="25"/>
  <c r="AB86" i="25"/>
  <c r="AB87" i="25"/>
  <c r="AB88" i="25"/>
  <c r="AB89" i="25"/>
  <c r="AB90" i="25"/>
  <c r="AB91" i="25"/>
  <c r="AB92" i="25"/>
  <c r="AB93" i="25"/>
  <c r="AB94" i="25"/>
  <c r="AB95" i="25"/>
  <c r="AB96" i="25"/>
  <c r="AB97" i="25"/>
  <c r="AB98" i="25"/>
  <c r="AB99" i="25"/>
  <c r="AB100" i="25"/>
  <c r="AB101" i="25"/>
  <c r="AB102" i="25"/>
  <c r="AB103" i="25"/>
  <c r="AB104" i="25"/>
  <c r="AB105" i="25"/>
  <c r="AB106" i="25"/>
  <c r="AB107" i="25"/>
  <c r="AB108" i="25"/>
  <c r="AB109" i="25"/>
  <c r="AB110" i="25"/>
  <c r="AB111" i="25"/>
  <c r="AB112" i="25"/>
  <c r="AB113" i="25"/>
  <c r="AB114" i="25"/>
  <c r="AB115" i="25"/>
  <c r="AB116" i="25"/>
  <c r="AB117" i="25"/>
  <c r="AB118" i="25"/>
  <c r="AB119" i="25"/>
  <c r="AB120" i="25"/>
  <c r="AB121" i="25"/>
  <c r="AB122" i="25"/>
  <c r="AB123" i="25"/>
  <c r="AB124" i="25"/>
  <c r="AB125" i="25"/>
  <c r="AB126" i="25"/>
  <c r="AB127" i="25"/>
  <c r="AB128" i="25"/>
  <c r="AB129" i="25"/>
  <c r="AB130" i="25"/>
  <c r="AB131" i="25"/>
  <c r="AB132" i="25"/>
  <c r="AB133" i="25"/>
  <c r="AB134" i="25"/>
  <c r="AB135" i="25"/>
  <c r="AB136" i="25"/>
  <c r="AB137" i="25"/>
  <c r="AB138" i="25"/>
  <c r="AB139" i="25"/>
  <c r="AB140" i="25"/>
  <c r="AB141" i="25"/>
  <c r="AB142" i="25"/>
  <c r="AB143" i="25"/>
  <c r="AB144" i="25"/>
  <c r="AB145" i="25"/>
  <c r="AB146" i="25"/>
  <c r="AB147" i="25"/>
  <c r="AB148" i="25"/>
  <c r="AB149" i="25"/>
  <c r="AB150" i="25"/>
  <c r="AB151" i="25"/>
  <c r="AB152" i="25"/>
  <c r="AB153" i="25"/>
  <c r="AB154" i="25"/>
  <c r="AB155" i="25"/>
  <c r="AB156" i="25"/>
  <c r="AB157" i="25"/>
  <c r="AB158" i="25"/>
  <c r="AB159" i="25"/>
  <c r="AB160" i="25"/>
  <c r="AB161" i="25"/>
  <c r="AB162" i="25"/>
  <c r="AB163" i="25"/>
  <c r="AB164" i="25"/>
  <c r="AB165" i="25"/>
  <c r="AB166" i="25"/>
  <c r="AB167" i="25"/>
  <c r="AB168" i="25"/>
  <c r="AB169" i="25"/>
  <c r="AB170" i="25"/>
  <c r="AB171" i="25"/>
  <c r="AB172" i="25"/>
  <c r="AB173" i="25"/>
  <c r="AB174" i="25"/>
  <c r="AB175" i="25"/>
  <c r="AB176" i="25"/>
  <c r="AB177" i="25"/>
  <c r="AB178" i="25"/>
  <c r="AB179" i="25"/>
  <c r="AB180" i="25"/>
  <c r="AB181" i="25"/>
  <c r="AB182" i="25"/>
  <c r="AB183" i="25"/>
  <c r="AB184" i="25"/>
  <c r="AB185" i="25"/>
  <c r="AB186" i="25"/>
  <c r="AB187" i="25"/>
  <c r="AB188" i="25"/>
  <c r="AB189" i="25"/>
  <c r="AB190" i="25"/>
  <c r="AB191" i="25"/>
  <c r="AB192" i="25"/>
  <c r="AB193" i="25"/>
  <c r="AB194" i="25"/>
  <c r="AB195" i="25"/>
  <c r="AB196" i="25"/>
  <c r="AB197" i="25"/>
  <c r="AB198" i="25"/>
  <c r="AB199" i="25"/>
  <c r="AB200" i="25"/>
  <c r="AB201" i="25"/>
  <c r="AB202" i="25"/>
  <c r="AB203" i="25"/>
  <c r="AB204" i="25"/>
  <c r="AB205" i="25"/>
  <c r="AB206" i="25"/>
  <c r="AB207" i="25"/>
  <c r="AB208" i="25"/>
  <c r="AB209" i="25"/>
  <c r="AB210" i="25"/>
  <c r="AB211" i="25"/>
  <c r="AB212" i="25"/>
  <c r="AB213" i="25"/>
  <c r="AB214" i="25"/>
  <c r="AB215" i="25"/>
  <c r="AB216" i="25"/>
  <c r="AB217" i="25"/>
  <c r="AB218" i="25"/>
  <c r="AB219" i="25"/>
  <c r="AB220" i="25"/>
  <c r="AB221" i="25"/>
  <c r="AB222" i="25"/>
  <c r="AB223" i="25"/>
  <c r="AB224" i="25"/>
  <c r="AB225" i="25"/>
  <c r="AB226" i="25"/>
  <c r="AB227" i="25"/>
  <c r="AB228" i="25"/>
  <c r="AB229" i="25"/>
  <c r="AB230" i="25"/>
  <c r="AB231" i="25"/>
  <c r="AB232" i="25"/>
  <c r="AB233" i="25"/>
  <c r="AB234" i="25"/>
  <c r="AB235" i="25"/>
  <c r="AB236" i="25"/>
  <c r="AB237" i="25"/>
  <c r="AB238" i="25"/>
  <c r="AB239" i="25"/>
  <c r="AB240" i="25"/>
  <c r="AB241" i="25"/>
  <c r="AB242" i="25"/>
  <c r="AB243" i="25"/>
  <c r="AB244" i="25"/>
  <c r="AB245" i="25"/>
  <c r="AB246" i="25"/>
  <c r="AB247" i="25"/>
  <c r="AB248" i="25"/>
  <c r="AB249" i="25"/>
  <c r="AB250" i="25"/>
  <c r="AB251" i="25"/>
  <c r="AB252" i="25"/>
  <c r="AB253" i="25"/>
  <c r="AB254" i="25"/>
  <c r="AB255" i="25"/>
  <c r="AB256" i="25"/>
  <c r="AB257" i="25"/>
  <c r="AB258" i="25"/>
  <c r="AB259" i="25"/>
  <c r="AB260" i="25"/>
  <c r="AB261" i="25"/>
  <c r="AB262" i="25"/>
  <c r="AB263" i="25"/>
  <c r="AB264" i="25"/>
  <c r="AB265" i="25"/>
  <c r="AB266" i="25"/>
  <c r="AB267" i="25"/>
  <c r="AB268" i="25"/>
  <c r="AB269" i="25"/>
  <c r="AB270" i="25"/>
  <c r="AB271" i="25"/>
  <c r="AB272" i="25"/>
  <c r="AB273" i="25"/>
  <c r="AB274" i="25"/>
  <c r="AB275" i="25"/>
  <c r="AB276" i="25"/>
  <c r="AB277" i="25"/>
  <c r="AB278" i="25"/>
  <c r="AB279" i="25"/>
  <c r="AB280" i="25"/>
  <c r="AB281" i="25"/>
  <c r="AB282" i="25"/>
  <c r="AB283" i="25"/>
  <c r="AB284" i="25"/>
  <c r="AB285" i="25"/>
  <c r="AB286" i="25"/>
  <c r="AB287" i="25"/>
  <c r="AB288" i="25"/>
  <c r="AB289" i="25"/>
  <c r="AB290" i="25"/>
  <c r="AB291" i="25"/>
  <c r="AB292" i="25"/>
  <c r="AB293" i="25"/>
  <c r="AB294" i="25"/>
  <c r="AB295" i="25"/>
  <c r="AB296" i="25"/>
  <c r="AB297" i="25"/>
  <c r="AB298" i="25"/>
  <c r="AB299" i="25"/>
  <c r="AB300" i="25"/>
  <c r="AB301" i="25"/>
  <c r="AB302" i="25"/>
  <c r="AB303" i="25"/>
  <c r="AB304" i="25"/>
  <c r="AB305" i="25"/>
  <c r="AB306" i="25"/>
  <c r="AB307" i="25"/>
  <c r="AB308" i="25"/>
  <c r="AB309" i="25"/>
  <c r="AB310" i="25"/>
  <c r="AB311" i="25"/>
  <c r="AB312" i="25"/>
  <c r="AB313" i="25"/>
  <c r="AB314" i="25"/>
  <c r="AB315" i="25"/>
  <c r="AB316" i="25"/>
  <c r="AB317" i="25"/>
  <c r="AB318" i="25"/>
  <c r="AB319" i="25"/>
  <c r="AB320" i="25"/>
  <c r="AB321" i="25"/>
  <c r="AB322" i="25"/>
  <c r="AB323" i="25"/>
  <c r="AB324" i="25"/>
  <c r="AB325" i="25"/>
  <c r="AB326" i="25"/>
  <c r="AB327" i="25"/>
  <c r="AB328" i="25"/>
  <c r="AB329" i="25"/>
  <c r="AB330" i="25"/>
  <c r="AB331" i="25"/>
  <c r="AB332" i="25"/>
  <c r="AB333" i="25"/>
  <c r="AB334" i="25"/>
  <c r="AB335" i="25"/>
  <c r="AB336" i="25"/>
  <c r="AB337" i="25"/>
  <c r="AB338" i="25"/>
  <c r="AB339" i="25"/>
  <c r="AB340" i="25"/>
  <c r="AB341" i="25"/>
  <c r="AB342" i="25"/>
  <c r="AB343" i="25"/>
  <c r="AB344" i="25"/>
  <c r="AB345" i="25"/>
  <c r="AB346" i="25"/>
  <c r="AB347" i="25"/>
  <c r="AB348" i="25"/>
  <c r="AB349" i="25"/>
  <c r="AB350" i="25"/>
  <c r="AB351" i="25"/>
  <c r="AB352" i="25"/>
  <c r="AB353" i="25"/>
  <c r="AB354" i="25"/>
  <c r="AB355" i="25"/>
  <c r="AB356" i="25"/>
  <c r="AB357" i="25"/>
  <c r="AB358" i="25"/>
  <c r="AB359" i="25"/>
  <c r="AB360" i="25"/>
  <c r="AB361" i="25"/>
  <c r="AB362" i="25"/>
  <c r="AB363" i="25"/>
  <c r="AB364" i="25"/>
  <c r="AB365" i="25"/>
  <c r="AB366" i="25"/>
  <c r="AB367" i="25"/>
  <c r="AB368" i="25"/>
  <c r="AB369" i="25"/>
  <c r="AB370" i="25"/>
  <c r="AB371" i="25"/>
  <c r="AB372" i="25"/>
  <c r="AB373" i="25"/>
  <c r="AB374" i="25"/>
  <c r="AB375" i="25"/>
  <c r="AB376" i="25"/>
  <c r="AB377" i="25"/>
  <c r="AB378" i="25"/>
  <c r="AB379" i="25"/>
  <c r="AB380" i="25"/>
  <c r="AB381" i="25"/>
  <c r="AB382" i="25"/>
  <c r="AB383" i="25"/>
  <c r="AB384" i="25"/>
  <c r="AB385" i="25"/>
  <c r="AB386" i="25"/>
  <c r="AB387" i="25"/>
  <c r="AB388" i="25"/>
  <c r="AB389" i="25"/>
  <c r="AB390" i="25"/>
  <c r="AB391" i="25"/>
  <c r="AB392" i="25"/>
  <c r="AB393" i="25"/>
  <c r="AB394" i="25"/>
  <c r="AB395" i="25"/>
  <c r="AB396" i="25"/>
  <c r="AB397" i="25"/>
  <c r="AB398" i="25"/>
  <c r="AB399" i="25"/>
  <c r="AB400" i="25"/>
  <c r="AB401" i="25"/>
  <c r="AB402" i="25"/>
  <c r="AB403" i="25"/>
  <c r="AB404" i="25"/>
  <c r="AB405" i="25"/>
  <c r="AB406" i="25"/>
  <c r="AB407" i="25"/>
  <c r="AB408" i="25"/>
  <c r="AB409" i="25"/>
  <c r="AB410" i="25"/>
  <c r="AB411" i="25"/>
  <c r="AB412" i="25"/>
  <c r="AB413" i="25"/>
  <c r="AB414" i="25"/>
  <c r="AB415" i="25"/>
  <c r="AB416" i="25"/>
  <c r="AB417" i="25"/>
  <c r="AB418" i="25"/>
  <c r="AB419" i="25"/>
  <c r="AB420" i="25"/>
  <c r="AB421" i="25"/>
  <c r="AB422" i="25"/>
  <c r="AB423" i="25"/>
  <c r="AB424" i="25"/>
  <c r="AB425" i="25"/>
  <c r="AB426" i="25"/>
  <c r="AB427" i="25"/>
  <c r="AB428" i="25"/>
  <c r="AB429" i="25"/>
  <c r="AB430" i="25"/>
  <c r="AB431" i="25"/>
  <c r="AB432" i="25"/>
  <c r="AB433" i="25"/>
  <c r="AB434" i="25"/>
  <c r="AB435" i="25"/>
  <c r="AB436" i="25"/>
  <c r="AB437" i="25"/>
  <c r="AB438" i="25"/>
  <c r="AB439" i="25"/>
  <c r="AB440" i="25"/>
  <c r="AB441" i="25"/>
  <c r="AB442" i="25"/>
  <c r="AB443" i="25"/>
  <c r="AB444" i="25"/>
  <c r="AB445" i="25"/>
  <c r="AB446" i="25"/>
  <c r="AB447" i="25"/>
  <c r="AB448" i="25"/>
  <c r="AB449" i="25"/>
  <c r="AB450" i="25"/>
  <c r="AB451" i="25"/>
  <c r="AB452" i="25"/>
  <c r="AB453" i="25"/>
  <c r="AB454" i="25"/>
  <c r="AB455" i="25"/>
  <c r="AB456" i="25"/>
  <c r="AB457" i="25"/>
  <c r="AB458" i="25"/>
  <c r="AB459" i="25"/>
  <c r="AB460" i="25"/>
  <c r="AB461" i="25"/>
  <c r="AB462" i="25"/>
  <c r="AB463" i="25"/>
  <c r="AB464" i="25"/>
  <c r="AB465" i="25"/>
  <c r="AB466" i="25"/>
  <c r="AB467" i="25"/>
  <c r="AB468" i="25"/>
  <c r="AB469" i="25"/>
  <c r="AB470" i="25"/>
  <c r="AB471" i="25"/>
  <c r="AB472" i="25"/>
  <c r="AB473" i="25"/>
  <c r="AB474" i="25"/>
  <c r="AB475" i="25"/>
  <c r="AB476" i="25"/>
  <c r="AB477" i="25"/>
  <c r="AB478" i="25"/>
  <c r="AB479" i="25"/>
  <c r="AB480" i="25"/>
  <c r="AB481" i="25"/>
  <c r="AB482" i="25"/>
  <c r="AB483" i="25"/>
  <c r="AB484" i="25"/>
  <c r="AB485" i="25"/>
  <c r="AB486" i="25"/>
  <c r="AB487" i="25"/>
  <c r="AB488" i="25"/>
  <c r="AB489" i="25"/>
  <c r="AB490" i="25"/>
  <c r="AB491" i="25"/>
  <c r="AB492" i="25"/>
  <c r="AB493" i="25"/>
  <c r="AB494" i="25"/>
  <c r="AB495" i="25"/>
  <c r="AB496" i="25"/>
  <c r="AB497" i="25"/>
  <c r="AB498" i="25"/>
  <c r="AB499" i="25"/>
  <c r="AB500" i="25"/>
  <c r="AB501" i="25"/>
  <c r="AB502" i="25"/>
  <c r="AB503" i="25"/>
  <c r="AB504" i="25"/>
  <c r="AB505" i="25"/>
  <c r="AB506" i="25"/>
  <c r="AB507" i="25"/>
  <c r="AB508" i="25"/>
  <c r="AB509" i="25"/>
  <c r="AB510" i="25"/>
  <c r="AB511" i="25"/>
  <c r="AB512" i="25"/>
  <c r="AB513" i="25"/>
  <c r="AB514" i="25"/>
  <c r="AB515" i="25"/>
  <c r="AB516" i="25"/>
  <c r="AB517" i="25"/>
  <c r="AB518" i="25"/>
  <c r="AB519" i="25"/>
  <c r="AB520" i="25"/>
  <c r="AB521" i="25"/>
  <c r="AB522" i="25"/>
  <c r="AB523" i="25"/>
  <c r="AB524" i="25"/>
  <c r="AB525" i="25"/>
  <c r="AB526" i="25"/>
  <c r="AB527" i="25"/>
  <c r="AB528" i="25"/>
  <c r="AB529" i="25"/>
  <c r="AB530" i="25"/>
  <c r="AB531" i="25"/>
  <c r="AB532" i="25"/>
  <c r="AB533" i="25"/>
  <c r="AB534" i="25"/>
  <c r="AB535" i="25"/>
  <c r="AB536" i="25"/>
  <c r="AB537" i="25"/>
  <c r="AB538" i="25"/>
  <c r="AB539" i="25"/>
  <c r="AB540" i="25"/>
  <c r="AB541" i="25"/>
  <c r="AB542" i="25"/>
  <c r="AB543" i="25"/>
  <c r="AB544" i="25"/>
  <c r="AB545" i="25"/>
  <c r="AB546" i="25"/>
  <c r="AB547" i="25"/>
  <c r="AB548" i="25"/>
  <c r="AB549" i="25"/>
  <c r="AB550" i="25"/>
  <c r="AB551" i="25"/>
  <c r="AB552" i="25"/>
  <c r="AB553" i="25"/>
  <c r="AB554" i="25"/>
  <c r="AB555" i="25"/>
  <c r="AB556" i="25"/>
  <c r="AB557" i="25"/>
  <c r="AB558" i="25"/>
  <c r="AB559" i="25"/>
  <c r="AB560" i="25"/>
  <c r="AB561" i="25"/>
  <c r="AB562" i="25"/>
  <c r="AB563" i="25"/>
  <c r="AB564" i="25"/>
  <c r="AB565" i="25"/>
  <c r="AB566" i="25"/>
  <c r="AB567" i="25"/>
  <c r="AB568" i="25"/>
  <c r="AB569" i="25"/>
  <c r="AB570" i="25"/>
  <c r="AB571" i="25"/>
  <c r="AB572" i="25"/>
  <c r="AB573" i="25"/>
  <c r="AB574" i="25"/>
  <c r="AB575" i="25"/>
  <c r="AB576" i="25"/>
  <c r="AB577" i="25"/>
  <c r="AB578" i="25"/>
  <c r="AB579" i="25"/>
  <c r="AB580" i="25"/>
  <c r="AB581" i="25"/>
  <c r="AB582" i="25"/>
  <c r="AB583" i="25"/>
  <c r="AB584" i="25"/>
  <c r="AB585" i="25"/>
  <c r="AB586" i="25"/>
  <c r="AB587" i="25"/>
  <c r="AB588" i="25"/>
  <c r="AB589" i="25"/>
  <c r="AB590" i="25"/>
  <c r="AB591" i="25"/>
  <c r="AB592" i="25"/>
  <c r="AB593" i="25"/>
  <c r="AB594" i="25"/>
  <c r="AB595" i="25"/>
  <c r="AB596" i="25"/>
  <c r="AB597" i="25"/>
  <c r="AB598" i="25"/>
  <c r="AB599" i="25"/>
  <c r="AB600" i="25"/>
  <c r="AB601" i="25"/>
  <c r="AB602" i="25"/>
  <c r="AB603" i="25"/>
  <c r="AB604" i="25"/>
  <c r="AB605" i="25"/>
  <c r="AB606" i="25"/>
  <c r="AB607" i="25"/>
  <c r="AB608" i="25"/>
  <c r="AB609" i="25"/>
  <c r="AB610" i="25"/>
  <c r="AB611" i="25"/>
  <c r="AB612" i="25"/>
  <c r="AB613" i="25"/>
  <c r="AB614" i="25"/>
  <c r="AB615" i="25"/>
  <c r="AB616" i="25"/>
  <c r="AB617" i="25"/>
  <c r="AB618" i="25"/>
  <c r="AB619" i="25"/>
  <c r="AB620" i="25"/>
  <c r="AB621" i="25"/>
  <c r="AB622" i="25"/>
  <c r="AB623" i="25"/>
  <c r="AB624" i="25"/>
  <c r="AB625" i="25"/>
  <c r="AB626" i="25"/>
  <c r="AB627" i="25"/>
  <c r="AB628" i="25"/>
  <c r="AB629" i="25"/>
  <c r="AB630" i="25"/>
  <c r="AB631" i="25"/>
  <c r="AB632" i="25"/>
  <c r="AB633" i="25"/>
  <c r="AB634" i="25"/>
  <c r="AB635" i="25"/>
  <c r="AB636" i="25"/>
  <c r="AB637" i="25"/>
  <c r="AB638" i="25"/>
  <c r="AB639" i="25"/>
  <c r="AB640" i="25"/>
  <c r="AB641" i="25"/>
  <c r="AB642" i="25"/>
  <c r="AB643" i="25"/>
  <c r="AB644" i="25"/>
  <c r="AB645" i="25"/>
  <c r="AB646" i="25"/>
  <c r="AB647" i="25"/>
  <c r="AB648" i="25"/>
  <c r="AB649" i="25"/>
  <c r="AB650" i="25"/>
  <c r="AB651" i="25"/>
  <c r="AB652" i="25"/>
  <c r="AB653" i="25"/>
  <c r="AB654" i="25"/>
  <c r="AB655" i="25"/>
  <c r="AB656" i="25"/>
  <c r="AB657" i="25"/>
  <c r="AB658" i="25"/>
  <c r="AB659" i="25"/>
  <c r="AB660" i="25"/>
  <c r="AB661" i="25"/>
  <c r="AB662" i="25"/>
  <c r="AB663" i="25"/>
  <c r="AB664" i="25"/>
  <c r="AB665" i="25"/>
  <c r="AB666" i="25"/>
  <c r="AB667" i="25"/>
  <c r="AB668" i="25"/>
  <c r="AB669" i="25"/>
  <c r="AB670" i="25"/>
  <c r="AB671" i="25"/>
  <c r="AB672" i="25"/>
  <c r="AB673" i="25"/>
  <c r="AB674" i="25"/>
  <c r="AB675" i="25"/>
  <c r="AB676" i="25"/>
  <c r="AB677" i="25"/>
  <c r="AB678" i="25"/>
  <c r="AB679" i="25"/>
  <c r="AB680" i="25"/>
  <c r="AB681" i="25"/>
  <c r="AB682" i="25"/>
  <c r="AB683" i="25"/>
  <c r="AB684" i="25"/>
  <c r="AB685" i="25"/>
  <c r="AB686" i="25"/>
  <c r="AB687" i="25"/>
  <c r="AB688" i="25"/>
  <c r="AB689" i="25"/>
  <c r="AB690" i="25"/>
  <c r="AB691" i="25"/>
  <c r="AB692" i="25"/>
  <c r="AB693" i="25"/>
  <c r="AB694" i="25"/>
  <c r="AB695" i="25"/>
  <c r="AB696" i="25"/>
  <c r="AB697" i="25"/>
  <c r="AB698" i="25"/>
  <c r="AB699" i="25"/>
  <c r="AB700" i="25"/>
  <c r="AB701" i="25"/>
  <c r="AB702" i="25"/>
  <c r="AB703" i="25"/>
  <c r="AB704" i="25"/>
  <c r="AB705" i="25"/>
  <c r="AB706" i="25"/>
  <c r="AB707" i="25"/>
  <c r="AB708" i="25"/>
  <c r="AB709" i="25"/>
  <c r="AB710" i="25"/>
  <c r="AB711" i="25"/>
  <c r="AB712" i="25"/>
  <c r="AB713" i="25"/>
  <c r="AB714" i="25"/>
  <c r="AB715" i="25"/>
  <c r="AB716" i="25"/>
  <c r="AB717" i="25"/>
  <c r="AB718" i="25"/>
  <c r="AB719" i="25"/>
  <c r="AB720" i="25"/>
  <c r="AB721" i="25"/>
  <c r="AB722" i="25"/>
  <c r="AB723" i="25"/>
  <c r="AB724" i="25"/>
  <c r="AB725" i="25"/>
  <c r="AB726" i="25"/>
  <c r="AB727" i="25"/>
  <c r="AB728" i="25"/>
  <c r="AB729" i="25"/>
  <c r="AB730" i="25"/>
  <c r="AB731" i="25"/>
  <c r="AB732" i="25"/>
  <c r="AB733" i="25"/>
  <c r="AB734" i="25"/>
  <c r="AB735" i="25"/>
  <c r="AB736" i="25"/>
  <c r="AB737" i="25"/>
  <c r="AB738" i="25"/>
  <c r="AB739" i="25"/>
  <c r="AB740" i="25"/>
  <c r="AB741" i="25"/>
  <c r="AB742" i="25"/>
  <c r="AB743" i="25"/>
  <c r="AB744" i="25"/>
  <c r="AB745" i="25"/>
  <c r="AB746" i="25"/>
  <c r="AB747" i="25"/>
  <c r="AB748" i="25"/>
  <c r="AB749" i="25"/>
  <c r="AB750" i="25"/>
  <c r="AB751" i="25"/>
  <c r="AB752" i="25"/>
  <c r="AB753" i="25"/>
  <c r="AB754" i="25"/>
  <c r="AB755" i="25"/>
  <c r="AB756" i="25"/>
  <c r="AB757" i="25"/>
  <c r="AB758" i="25"/>
  <c r="AB759" i="25"/>
  <c r="AB760" i="25"/>
  <c r="AB761" i="25"/>
  <c r="AB762" i="25"/>
  <c r="AB763" i="25"/>
  <c r="AB764" i="25"/>
  <c r="AB765" i="25"/>
  <c r="AB766" i="25"/>
  <c r="AB767" i="25"/>
  <c r="AB768" i="25"/>
  <c r="AB769" i="25"/>
  <c r="AB770" i="25"/>
  <c r="AB771" i="25"/>
  <c r="AB772" i="25"/>
  <c r="AB773" i="25"/>
  <c r="AB774" i="25"/>
  <c r="AB775" i="25"/>
  <c r="AB776" i="25"/>
  <c r="AB777" i="25"/>
  <c r="AB778" i="25"/>
  <c r="AB779" i="25"/>
  <c r="AB780" i="25"/>
  <c r="AB781" i="25"/>
  <c r="AB782" i="25"/>
  <c r="AB783" i="25"/>
  <c r="AB784" i="25"/>
  <c r="AB785" i="25"/>
  <c r="AB786" i="25"/>
  <c r="AB787" i="25"/>
  <c r="AB788" i="25"/>
  <c r="AB789" i="25"/>
  <c r="AB790" i="25"/>
  <c r="AB791" i="25"/>
  <c r="AB792" i="25"/>
  <c r="AB793" i="25"/>
  <c r="AB794" i="25"/>
  <c r="AB795" i="25"/>
  <c r="AB796" i="25"/>
  <c r="AB797" i="25"/>
  <c r="AB798" i="25"/>
  <c r="AB799" i="25"/>
  <c r="AB800" i="25"/>
  <c r="AB801" i="25"/>
  <c r="AB802" i="25"/>
  <c r="AB803" i="25"/>
  <c r="AB804" i="25"/>
  <c r="AB805" i="25"/>
  <c r="AB806" i="25"/>
  <c r="AB807" i="25"/>
  <c r="AB808" i="25"/>
  <c r="AB809" i="25"/>
  <c r="AB810" i="25"/>
  <c r="AB811" i="25"/>
  <c r="AB812" i="25"/>
  <c r="AB813" i="25"/>
  <c r="AB814" i="25"/>
  <c r="AB815" i="25"/>
  <c r="AB816" i="25"/>
  <c r="AB817" i="25"/>
  <c r="AB818" i="25"/>
  <c r="AB819" i="25"/>
  <c r="AB820" i="25"/>
  <c r="AB821" i="25"/>
  <c r="AB822" i="25"/>
  <c r="AB823" i="25"/>
  <c r="AB824" i="25"/>
  <c r="AB825" i="25"/>
  <c r="AB826" i="25"/>
  <c r="AB827" i="25"/>
  <c r="AB828" i="25"/>
  <c r="AB829" i="25"/>
  <c r="AB830" i="25"/>
  <c r="AB831" i="25"/>
  <c r="AB832" i="25"/>
  <c r="AB833" i="25"/>
  <c r="AB834" i="25"/>
  <c r="AB835" i="25"/>
  <c r="AB836" i="25"/>
  <c r="AB837" i="25"/>
  <c r="AB838" i="25"/>
  <c r="AB839" i="25"/>
  <c r="AB840" i="25"/>
  <c r="AB841" i="25"/>
  <c r="AB842" i="25"/>
  <c r="AB843" i="25"/>
  <c r="AB844" i="25"/>
  <c r="AB845" i="25"/>
  <c r="AB846" i="25"/>
  <c r="AB847" i="25"/>
  <c r="AB848" i="25"/>
  <c r="AB849" i="25"/>
  <c r="AB850" i="25"/>
  <c r="AB851" i="25"/>
  <c r="AB852" i="25"/>
  <c r="AB853" i="25"/>
  <c r="AB854" i="25"/>
  <c r="AB855" i="25"/>
  <c r="AB856" i="25"/>
  <c r="AB857" i="25"/>
  <c r="AB858" i="25"/>
  <c r="AB859" i="25"/>
  <c r="AB860" i="25"/>
  <c r="AB861" i="25"/>
  <c r="AB862" i="25"/>
  <c r="AB863" i="25"/>
  <c r="AB864" i="25"/>
  <c r="AB865" i="25"/>
  <c r="AB866" i="25"/>
  <c r="AB867" i="25"/>
  <c r="AB868" i="25"/>
  <c r="AB869" i="25"/>
  <c r="AB870" i="25"/>
  <c r="AB871" i="25"/>
  <c r="AB872" i="25"/>
  <c r="AB873" i="25"/>
  <c r="AB874" i="25"/>
  <c r="AB875" i="25"/>
  <c r="AB876" i="25"/>
  <c r="AB877" i="25"/>
  <c r="AB878" i="25"/>
  <c r="AB879" i="25"/>
  <c r="AB880" i="25"/>
  <c r="AB881" i="25"/>
  <c r="AB882" i="25"/>
  <c r="AB883" i="25"/>
  <c r="AB884" i="25"/>
  <c r="AB885" i="25"/>
  <c r="AB886" i="25"/>
  <c r="AB887" i="25"/>
  <c r="AB888" i="25"/>
  <c r="AB889" i="25"/>
  <c r="AB890" i="25"/>
  <c r="AB891" i="25"/>
  <c r="AB892" i="25"/>
  <c r="AB893" i="25"/>
  <c r="AB894" i="25"/>
  <c r="AB895" i="25"/>
  <c r="AB896" i="25"/>
  <c r="AB897" i="25"/>
  <c r="AB898" i="25"/>
  <c r="AB899" i="25"/>
  <c r="AB900" i="25"/>
  <c r="AB901" i="25"/>
  <c r="AB902" i="25"/>
  <c r="AB903" i="25"/>
  <c r="AB904" i="25"/>
  <c r="AB905" i="25"/>
  <c r="AB906" i="25"/>
  <c r="AB907" i="25"/>
  <c r="AB908" i="25"/>
  <c r="AB909" i="25"/>
  <c r="AB910" i="25"/>
  <c r="AB911" i="25"/>
  <c r="AB912" i="25"/>
  <c r="AB913" i="25"/>
  <c r="AB914" i="25"/>
  <c r="AB915" i="25"/>
  <c r="AB916" i="25"/>
  <c r="AB917" i="25"/>
  <c r="AB918" i="25"/>
  <c r="AB919" i="25"/>
  <c r="AB920" i="25"/>
  <c r="AB921" i="25"/>
  <c r="AB922" i="25"/>
  <c r="AB923" i="25"/>
  <c r="AB924" i="25"/>
  <c r="AB925" i="25"/>
  <c r="AB926" i="25"/>
  <c r="AB927" i="25"/>
  <c r="AB928" i="25"/>
  <c r="AB929" i="25"/>
  <c r="AB930" i="25"/>
  <c r="AB931" i="25"/>
  <c r="AB932" i="25"/>
  <c r="AB933" i="25"/>
  <c r="AB934" i="25"/>
  <c r="AB935" i="25"/>
  <c r="AB936" i="25"/>
  <c r="AB937" i="25"/>
  <c r="AB938" i="25"/>
  <c r="AB939" i="25"/>
  <c r="AB940" i="25"/>
  <c r="AB941" i="25"/>
  <c r="AB942" i="25"/>
  <c r="AB943" i="25"/>
  <c r="AB944" i="25"/>
  <c r="AB945" i="25"/>
  <c r="AB946" i="25"/>
  <c r="AB947" i="25"/>
  <c r="AB948" i="25"/>
  <c r="AB949" i="25"/>
  <c r="AB950" i="25"/>
  <c r="AB951" i="25"/>
  <c r="AB952" i="25"/>
  <c r="AB953" i="25"/>
  <c r="AB954" i="25"/>
  <c r="AB955" i="25"/>
  <c r="AB956" i="25"/>
  <c r="AB957" i="25"/>
  <c r="AB958" i="25"/>
  <c r="AB959" i="25"/>
  <c r="AB960" i="25"/>
  <c r="AB961" i="25"/>
  <c r="AB962" i="25"/>
  <c r="AB963" i="25"/>
  <c r="AB964" i="25"/>
  <c r="AB965" i="25"/>
  <c r="AB966" i="25"/>
  <c r="AB967" i="25"/>
  <c r="AB968" i="25"/>
  <c r="AB969" i="25"/>
  <c r="AB970" i="25"/>
  <c r="AB971" i="25"/>
  <c r="AB972" i="25"/>
  <c r="AB973" i="25"/>
  <c r="AB974" i="25"/>
  <c r="AB975" i="25"/>
  <c r="AB976" i="25"/>
  <c r="AB977" i="25"/>
  <c r="AB978" i="25"/>
  <c r="AB979" i="25"/>
  <c r="AB980" i="25"/>
  <c r="AB981" i="25"/>
  <c r="AB982" i="25"/>
  <c r="AB983" i="25"/>
  <c r="AB984" i="25"/>
  <c r="AB985" i="25"/>
  <c r="AB986" i="25"/>
  <c r="AB987" i="25"/>
  <c r="AB988" i="25"/>
  <c r="AB989" i="25"/>
  <c r="AB990" i="25"/>
  <c r="AB991" i="25"/>
  <c r="AB992" i="25"/>
  <c r="AB993" i="25"/>
  <c r="AB994" i="25"/>
  <c r="AB995" i="25"/>
  <c r="AB996" i="25"/>
  <c r="AB997" i="25"/>
  <c r="AB998" i="25"/>
  <c r="AB999" i="25"/>
  <c r="AB1000" i="25"/>
  <c r="AB4" i="25"/>
  <c r="AB5" i="20"/>
  <c r="AB6" i="20"/>
  <c r="AB7" i="20"/>
  <c r="AB8" i="20"/>
  <c r="AB9" i="20"/>
  <c r="AB10" i="20"/>
  <c r="AB11" i="20"/>
  <c r="AB12" i="20"/>
  <c r="AB13" i="20"/>
  <c r="AB14" i="20"/>
  <c r="AB15" i="20"/>
  <c r="AB16" i="20"/>
  <c r="AB17" i="20"/>
  <c r="AB18" i="20"/>
  <c r="AB19" i="20"/>
  <c r="AB20" i="20"/>
  <c r="AB21" i="20"/>
  <c r="AB22" i="20"/>
  <c r="AB23" i="20"/>
  <c r="AB24" i="20"/>
  <c r="AB25" i="20"/>
  <c r="AB26" i="20"/>
  <c r="AB27" i="20"/>
  <c r="AB28" i="20"/>
  <c r="AB29" i="20"/>
  <c r="AB30" i="20"/>
  <c r="AB31" i="20"/>
  <c r="AB32" i="20"/>
  <c r="AB33" i="20"/>
  <c r="AB34" i="20"/>
  <c r="AB35" i="20"/>
  <c r="AB36" i="20"/>
  <c r="AB37" i="20"/>
  <c r="AB38" i="20"/>
  <c r="AB4" i="20"/>
  <c r="U4" i="20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4" i="20"/>
  <c r="G4" i="20"/>
  <c r="AW313" i="16"/>
  <c r="AW314" i="16"/>
  <c r="AW315" i="16"/>
  <c r="AW316" i="16"/>
  <c r="AW317" i="16"/>
  <c r="AW318" i="16"/>
  <c r="AW319" i="16"/>
  <c r="AW320" i="16"/>
  <c r="AW321" i="16"/>
  <c r="AW322" i="16"/>
  <c r="AW323" i="16"/>
  <c r="AW324" i="16"/>
  <c r="AW325" i="16"/>
  <c r="AW326" i="16"/>
  <c r="AW327" i="16"/>
  <c r="AW328" i="16"/>
  <c r="AW329" i="16"/>
  <c r="AW330" i="16"/>
  <c r="AW331" i="16"/>
  <c r="AW332" i="16"/>
  <c r="AW333" i="16"/>
  <c r="AW334" i="16"/>
  <c r="AW335" i="16"/>
  <c r="AW336" i="16"/>
  <c r="AW337" i="16"/>
  <c r="AW338" i="16"/>
  <c r="AW339" i="16"/>
  <c r="AW340" i="16"/>
  <c r="AW341" i="16"/>
  <c r="AW342" i="16"/>
  <c r="AW343" i="16"/>
  <c r="AW344" i="16"/>
  <c r="AW345" i="16"/>
  <c r="AW346" i="16"/>
  <c r="AW347" i="16"/>
  <c r="AW348" i="16"/>
  <c r="AW349" i="16"/>
  <c r="AW350" i="16"/>
  <c r="AW351" i="16"/>
  <c r="AW352" i="16"/>
  <c r="AW353" i="16"/>
  <c r="AW354" i="16"/>
  <c r="AW355" i="16"/>
  <c r="AW356" i="16"/>
  <c r="AW357" i="16"/>
  <c r="AW358" i="16"/>
  <c r="AW359" i="16"/>
  <c r="AW360" i="16"/>
  <c r="AW361" i="16"/>
  <c r="AW362" i="16"/>
  <c r="AW363" i="16"/>
  <c r="AW364" i="16"/>
  <c r="AW365" i="16"/>
  <c r="AW366" i="16"/>
  <c r="AW367" i="16"/>
  <c r="AW368" i="16"/>
  <c r="AW369" i="16"/>
  <c r="AW370" i="16"/>
  <c r="AW371" i="16"/>
  <c r="AW372" i="16"/>
  <c r="AW373" i="16"/>
  <c r="AW374" i="16"/>
  <c r="AW375" i="16"/>
  <c r="AW376" i="16"/>
  <c r="AW377" i="16"/>
  <c r="AW378" i="16"/>
  <c r="AW379" i="16"/>
  <c r="AW380" i="16"/>
  <c r="AW381" i="16"/>
  <c r="AW382" i="16"/>
  <c r="AW383" i="16"/>
  <c r="AW384" i="16"/>
  <c r="AW385" i="16"/>
  <c r="AW386" i="16"/>
  <c r="AW387" i="16"/>
  <c r="AW388" i="16"/>
  <c r="AW389" i="16"/>
  <c r="AW390" i="16"/>
  <c r="AW391" i="16"/>
  <c r="AW392" i="16"/>
  <c r="AW393" i="16"/>
  <c r="AW394" i="16"/>
  <c r="AW395" i="16"/>
  <c r="AW396" i="16"/>
  <c r="AW397" i="16"/>
  <c r="AW398" i="16"/>
  <c r="AW399" i="16"/>
  <c r="AW400" i="16"/>
  <c r="AW401" i="16"/>
  <c r="AW402" i="16"/>
  <c r="AW403" i="16"/>
  <c r="AW404" i="16"/>
  <c r="AW405" i="16"/>
  <c r="AW406" i="16"/>
  <c r="AW407" i="16"/>
  <c r="AW408" i="16"/>
  <c r="AW409" i="16"/>
  <c r="AW410" i="16"/>
  <c r="AW411" i="16"/>
  <c r="AW412" i="16"/>
  <c r="AW413" i="16"/>
  <c r="AW414" i="16"/>
  <c r="AW415" i="16"/>
  <c r="AW416" i="16"/>
  <c r="AW417" i="16"/>
  <c r="AW418" i="16"/>
  <c r="AW419" i="16"/>
  <c r="AW420" i="16"/>
  <c r="AW421" i="16"/>
  <c r="AW422" i="16"/>
  <c r="AW423" i="16"/>
  <c r="AW424" i="16"/>
  <c r="AW425" i="16"/>
  <c r="AW426" i="16"/>
  <c r="AW427" i="16"/>
  <c r="AW428" i="16"/>
  <c r="AW429" i="16"/>
  <c r="AW430" i="16"/>
  <c r="AW431" i="16"/>
  <c r="AW432" i="16"/>
  <c r="AW433" i="16"/>
  <c r="AW434" i="16"/>
  <c r="AW435" i="16"/>
  <c r="AW436" i="16"/>
  <c r="AW437" i="16"/>
  <c r="AW438" i="16"/>
  <c r="AW439" i="16"/>
  <c r="AW440" i="16"/>
  <c r="AW441" i="16"/>
  <c r="AW442" i="16"/>
  <c r="AW443" i="16"/>
  <c r="AW444" i="16"/>
  <c r="AW445" i="16"/>
  <c r="AW446" i="16"/>
  <c r="AW447" i="16"/>
  <c r="AW448" i="16"/>
  <c r="AW449" i="16"/>
  <c r="AW450" i="16"/>
  <c r="AW451" i="16"/>
  <c r="AW452" i="16"/>
  <c r="AW453" i="16"/>
  <c r="AW454" i="16"/>
  <c r="AW455" i="16"/>
  <c r="AW456" i="16"/>
  <c r="AW457" i="16"/>
  <c r="AW458" i="16"/>
  <c r="AW459" i="16"/>
  <c r="AW460" i="16"/>
  <c r="AW461" i="16"/>
  <c r="AW462" i="16"/>
  <c r="AW463" i="16"/>
  <c r="AW464" i="16"/>
  <c r="AW465" i="16"/>
  <c r="AW466" i="16"/>
  <c r="AW467" i="16"/>
  <c r="AW468" i="16"/>
  <c r="AW469" i="16"/>
  <c r="AW470" i="16"/>
  <c r="AW471" i="16"/>
  <c r="AW472" i="16"/>
  <c r="AW473" i="16"/>
  <c r="AW474" i="16"/>
  <c r="AW475" i="16"/>
  <c r="AW476" i="16"/>
  <c r="AW477" i="16"/>
  <c r="AW478" i="16"/>
  <c r="AW479" i="16"/>
  <c r="AW480" i="16"/>
  <c r="AW481" i="16"/>
  <c r="AW482" i="16"/>
  <c r="AW483" i="16"/>
  <c r="AW484" i="16"/>
  <c r="AW485" i="16"/>
  <c r="AW486" i="16"/>
  <c r="AW487" i="16"/>
  <c r="AW488" i="16"/>
  <c r="AW489" i="16"/>
  <c r="AW490" i="16"/>
  <c r="AW491" i="16"/>
  <c r="AW492" i="16"/>
  <c r="AW493" i="16"/>
  <c r="AW494" i="16"/>
  <c r="AW495" i="16"/>
  <c r="AW496" i="16"/>
  <c r="AW497" i="16"/>
  <c r="AW498" i="16"/>
  <c r="AW499" i="16"/>
  <c r="AW500" i="16"/>
  <c r="AW501" i="16"/>
  <c r="AW502" i="16"/>
  <c r="AW503" i="16"/>
  <c r="AW504" i="16"/>
  <c r="AW505" i="16"/>
  <c r="AW506" i="16"/>
  <c r="AW507" i="16"/>
  <c r="AW508" i="16"/>
  <c r="AW509" i="16"/>
  <c r="AW510" i="16"/>
  <c r="AW511" i="16"/>
  <c r="AW512" i="16"/>
  <c r="AW513" i="16"/>
  <c r="AW514" i="16"/>
  <c r="AW515" i="16"/>
  <c r="AW516" i="16"/>
  <c r="AW517" i="16"/>
  <c r="AW518" i="16"/>
  <c r="AW519" i="16"/>
  <c r="AW520" i="16"/>
  <c r="AW521" i="16"/>
  <c r="AW522" i="16"/>
  <c r="AW523" i="16"/>
  <c r="AW524" i="16"/>
  <c r="AW525" i="16"/>
  <c r="AW526" i="16"/>
  <c r="AW527" i="16"/>
  <c r="AW528" i="16"/>
  <c r="AW529" i="16"/>
  <c r="AW530" i="16"/>
  <c r="AW531" i="16"/>
  <c r="AW532" i="16"/>
  <c r="AW533" i="16"/>
  <c r="AW534" i="16"/>
  <c r="AW535" i="16"/>
  <c r="AW536" i="16"/>
  <c r="AW537" i="16"/>
  <c r="AW538" i="16"/>
  <c r="AW539" i="16"/>
  <c r="AW540" i="16"/>
  <c r="AW541" i="16"/>
  <c r="AW542" i="16"/>
  <c r="AW543" i="16"/>
  <c r="AW544" i="16"/>
  <c r="AW545" i="16"/>
  <c r="AW546" i="16"/>
  <c r="AW547" i="16"/>
  <c r="AW548" i="16"/>
  <c r="AW549" i="16"/>
  <c r="AW550" i="16"/>
  <c r="AW551" i="16"/>
  <c r="AW552" i="16"/>
  <c r="AW553" i="16"/>
  <c r="AW554" i="16"/>
  <c r="AW555" i="16"/>
  <c r="AW556" i="16"/>
  <c r="AW557" i="16"/>
  <c r="AW558" i="16"/>
  <c r="AW559" i="16"/>
  <c r="AW560" i="16"/>
  <c r="AW561" i="16"/>
  <c r="AW562" i="16"/>
  <c r="AW563" i="16"/>
  <c r="AW564" i="16"/>
  <c r="AW565" i="16"/>
  <c r="AW566" i="16"/>
  <c r="AW567" i="16"/>
  <c r="AW568" i="16"/>
  <c r="AW569" i="16"/>
  <c r="AW570" i="16"/>
  <c r="AW571" i="16"/>
  <c r="AW572" i="16"/>
  <c r="AW573" i="16"/>
  <c r="AW574" i="16"/>
  <c r="AW575" i="16"/>
  <c r="AW576" i="16"/>
  <c r="AW577" i="16"/>
  <c r="AW578" i="16"/>
  <c r="AW579" i="16"/>
  <c r="AW580" i="16"/>
  <c r="AW581" i="16"/>
  <c r="AW582" i="16"/>
  <c r="AW583" i="16"/>
  <c r="AW584" i="16"/>
  <c r="AW585" i="16"/>
  <c r="AW586" i="16"/>
  <c r="AW587" i="16"/>
  <c r="AW588" i="16"/>
  <c r="AW589" i="16"/>
  <c r="AW590" i="16"/>
  <c r="AW591" i="16"/>
  <c r="AW592" i="16"/>
  <c r="AW593" i="16"/>
  <c r="AW594" i="16"/>
  <c r="AW595" i="16"/>
  <c r="AW596" i="16"/>
  <c r="AW597" i="16"/>
  <c r="AW598" i="16"/>
  <c r="AW599" i="16"/>
  <c r="AW600" i="16"/>
  <c r="AW601" i="16"/>
  <c r="AW602" i="16"/>
  <c r="AW603" i="16"/>
  <c r="AW604" i="16"/>
  <c r="AW605" i="16"/>
  <c r="AW606" i="16"/>
  <c r="AW607" i="16"/>
  <c r="AW608" i="16"/>
  <c r="AW609" i="16"/>
  <c r="AW610" i="16"/>
  <c r="AW611" i="16"/>
  <c r="AW612" i="16"/>
  <c r="AW613" i="16"/>
  <c r="AW614" i="16"/>
  <c r="AW615" i="16"/>
  <c r="AW616" i="16"/>
  <c r="AW617" i="16"/>
  <c r="AW618" i="16"/>
  <c r="AW619" i="16"/>
  <c r="AW620" i="16"/>
  <c r="AW621" i="16"/>
  <c r="AW622" i="16"/>
  <c r="AW623" i="16"/>
  <c r="AW624" i="16"/>
  <c r="AW625" i="16"/>
  <c r="AW626" i="16"/>
  <c r="AW627" i="16"/>
  <c r="AW628" i="16"/>
  <c r="AW629" i="16"/>
  <c r="AW630" i="16"/>
  <c r="AW631" i="16"/>
  <c r="AW632" i="16"/>
  <c r="AW633" i="16"/>
  <c r="AW634" i="16"/>
  <c r="AW635" i="16"/>
  <c r="AW636" i="16"/>
  <c r="AW637" i="16"/>
  <c r="AW638" i="16"/>
  <c r="AW639" i="16"/>
  <c r="AW640" i="16"/>
  <c r="AW641" i="16"/>
  <c r="AW642" i="16"/>
  <c r="AW643" i="16"/>
  <c r="AW644" i="16"/>
  <c r="AW645" i="16"/>
  <c r="AW646" i="16"/>
  <c r="AW647" i="16"/>
  <c r="AW648" i="16"/>
  <c r="AW649" i="16"/>
  <c r="AW650" i="16"/>
  <c r="AW651" i="16"/>
  <c r="AW652" i="16"/>
  <c r="AW653" i="16"/>
  <c r="AW654" i="16"/>
  <c r="AW655" i="16"/>
  <c r="AW656" i="16"/>
  <c r="AW657" i="16"/>
  <c r="AW658" i="16"/>
  <c r="AW659" i="16"/>
  <c r="AW660" i="16"/>
  <c r="AW661" i="16"/>
  <c r="AW662" i="16"/>
  <c r="AW663" i="16"/>
  <c r="AW664" i="16"/>
  <c r="AW665" i="16"/>
  <c r="AW666" i="16"/>
  <c r="AW667" i="16"/>
  <c r="AW668" i="16"/>
  <c r="AW669" i="16"/>
  <c r="AW670" i="16"/>
  <c r="AW671" i="16"/>
  <c r="AW672" i="16"/>
  <c r="AW673" i="16"/>
  <c r="AW674" i="16"/>
  <c r="AW675" i="16"/>
  <c r="AW676" i="16"/>
  <c r="AW677" i="16"/>
  <c r="AW678" i="16"/>
  <c r="AW679" i="16"/>
  <c r="AW680" i="16"/>
  <c r="AW681" i="16"/>
  <c r="AW682" i="16"/>
  <c r="AW683" i="16"/>
  <c r="AW684" i="16"/>
  <c r="AW685" i="16"/>
  <c r="AW686" i="16"/>
  <c r="AW687" i="16"/>
  <c r="AW688" i="16"/>
  <c r="AW689" i="16"/>
  <c r="AW690" i="16"/>
  <c r="AW691" i="16"/>
  <c r="AW692" i="16"/>
  <c r="AW693" i="16"/>
  <c r="AW694" i="16"/>
  <c r="AW695" i="16"/>
  <c r="AW696" i="16"/>
  <c r="AW697" i="16"/>
  <c r="AW698" i="16"/>
  <c r="AW699" i="16"/>
  <c r="AW700" i="16"/>
  <c r="AW701" i="16"/>
  <c r="AW702" i="16"/>
  <c r="AW703" i="16"/>
  <c r="AW704" i="16"/>
  <c r="AW705" i="16"/>
  <c r="AW706" i="16"/>
  <c r="AW707" i="16"/>
  <c r="AW708" i="16"/>
  <c r="AW709" i="16"/>
  <c r="AW710" i="16"/>
  <c r="AW711" i="16"/>
  <c r="AW712" i="16"/>
  <c r="AW713" i="16"/>
  <c r="AW714" i="16"/>
  <c r="AW715" i="16"/>
  <c r="AW716" i="16"/>
  <c r="AW717" i="16"/>
  <c r="AW718" i="16"/>
  <c r="AW719" i="16"/>
  <c r="AW720" i="16"/>
  <c r="AW721" i="16"/>
  <c r="AW722" i="16"/>
  <c r="AW723" i="16"/>
  <c r="AW724" i="16"/>
  <c r="AW725" i="16"/>
  <c r="AW726" i="16"/>
  <c r="AW727" i="16"/>
  <c r="AW728" i="16"/>
  <c r="AW729" i="16"/>
  <c r="AW730" i="16"/>
  <c r="AW731" i="16"/>
  <c r="AW732" i="16"/>
  <c r="AW733" i="16"/>
  <c r="AW734" i="16"/>
  <c r="AW735" i="16"/>
  <c r="AW736" i="16"/>
  <c r="AW737" i="16"/>
  <c r="AW738" i="16"/>
  <c r="AW739" i="16"/>
  <c r="AW740" i="16"/>
  <c r="AW741" i="16"/>
  <c r="AW742" i="16"/>
  <c r="AW743" i="16"/>
  <c r="AW744" i="16"/>
  <c r="AW745" i="16"/>
  <c r="AW746" i="16"/>
  <c r="AW747" i="16"/>
  <c r="AW748" i="16"/>
  <c r="AW749" i="16"/>
  <c r="AW750" i="16"/>
  <c r="AW751" i="16"/>
  <c r="AW752" i="16"/>
  <c r="AW753" i="16"/>
  <c r="AW754" i="16"/>
  <c r="AW755" i="16"/>
  <c r="AW756" i="16"/>
  <c r="AW757" i="16"/>
  <c r="AW758" i="16"/>
  <c r="AW759" i="16"/>
  <c r="AW760" i="16"/>
  <c r="AW761" i="16"/>
  <c r="AW762" i="16"/>
  <c r="AW763" i="16"/>
  <c r="AW764" i="16"/>
  <c r="AW765" i="16"/>
  <c r="AW766" i="16"/>
  <c r="AW767" i="16"/>
  <c r="AW768" i="16"/>
  <c r="AW769" i="16"/>
  <c r="AW770" i="16"/>
  <c r="AW771" i="16"/>
  <c r="AW772" i="16"/>
  <c r="AW773" i="16"/>
  <c r="AW774" i="16"/>
  <c r="AW775" i="16"/>
  <c r="AW776" i="16"/>
  <c r="AW777" i="16"/>
  <c r="AW778" i="16"/>
  <c r="AW779" i="16"/>
  <c r="AW780" i="16"/>
  <c r="AW781" i="16"/>
  <c r="AW782" i="16"/>
  <c r="AW783" i="16"/>
  <c r="AW784" i="16"/>
  <c r="AW785" i="16"/>
  <c r="AW786" i="16"/>
  <c r="AW787" i="16"/>
  <c r="AW788" i="16"/>
  <c r="AW789" i="16"/>
  <c r="AW790" i="16"/>
  <c r="AW791" i="16"/>
  <c r="AW792" i="16"/>
  <c r="AW793" i="16"/>
  <c r="AW794" i="16"/>
  <c r="AW795" i="16"/>
  <c r="AW796" i="16"/>
  <c r="AW797" i="16"/>
  <c r="AW798" i="16"/>
  <c r="AW799" i="16"/>
  <c r="AW800" i="16"/>
  <c r="AW801" i="16"/>
  <c r="AW802" i="16"/>
  <c r="AW803" i="16"/>
  <c r="AW804" i="16"/>
  <c r="AW805" i="16"/>
  <c r="AW806" i="16"/>
  <c r="AW807" i="16"/>
  <c r="AW808" i="16"/>
  <c r="AW809" i="16"/>
  <c r="AW810" i="16"/>
  <c r="AW811" i="16"/>
  <c r="AW812" i="16"/>
  <c r="AW813" i="16"/>
  <c r="AW814" i="16"/>
  <c r="AW815" i="16"/>
  <c r="AW816" i="16"/>
  <c r="AW817" i="16"/>
  <c r="AW818" i="16"/>
  <c r="AW819" i="16"/>
  <c r="AW820" i="16"/>
  <c r="AW821" i="16"/>
  <c r="AW822" i="16"/>
  <c r="AW823" i="16"/>
  <c r="AW824" i="16"/>
  <c r="AW825" i="16"/>
  <c r="AW826" i="16"/>
  <c r="AW827" i="16"/>
  <c r="AW828" i="16"/>
  <c r="AW829" i="16"/>
  <c r="AW830" i="16"/>
  <c r="AW831" i="16"/>
  <c r="AW832" i="16"/>
  <c r="AW833" i="16"/>
  <c r="AW834" i="16"/>
  <c r="AW835" i="16"/>
  <c r="AW836" i="16"/>
  <c r="AW837" i="16"/>
  <c r="AW838" i="16"/>
  <c r="AW839" i="16"/>
  <c r="AW840" i="16"/>
  <c r="AW841" i="16"/>
  <c r="AW842" i="16"/>
  <c r="AW843" i="16"/>
  <c r="AW844" i="16"/>
  <c r="AW845" i="16"/>
  <c r="AW846" i="16"/>
  <c r="AW847" i="16"/>
  <c r="AW848" i="16"/>
  <c r="AW849" i="16"/>
  <c r="AW850" i="16"/>
  <c r="AW851" i="16"/>
  <c r="AW852" i="16"/>
  <c r="AW853" i="16"/>
  <c r="AW854" i="16"/>
  <c r="AW855" i="16"/>
  <c r="AW856" i="16"/>
  <c r="AW857" i="16"/>
  <c r="AW858" i="16"/>
  <c r="AW859" i="16"/>
  <c r="AW860" i="16"/>
  <c r="AW861" i="16"/>
  <c r="AW862" i="16"/>
  <c r="AW863" i="16"/>
  <c r="AW864" i="16"/>
  <c r="AW865" i="16"/>
  <c r="AW866" i="16"/>
  <c r="AW867" i="16"/>
  <c r="AW868" i="16"/>
  <c r="AW869" i="16"/>
  <c r="AW870" i="16"/>
  <c r="AW871" i="16"/>
  <c r="AW872" i="16"/>
  <c r="AW873" i="16"/>
  <c r="AW874" i="16"/>
  <c r="AW875" i="16"/>
  <c r="AW876" i="16"/>
  <c r="AW877" i="16"/>
  <c r="AW878" i="16"/>
  <c r="AW879" i="16"/>
  <c r="AW880" i="16"/>
  <c r="AW881" i="16"/>
  <c r="AW882" i="16"/>
  <c r="AW883" i="16"/>
  <c r="AW884" i="16"/>
  <c r="AW885" i="16"/>
  <c r="AW886" i="16"/>
  <c r="AW887" i="16"/>
  <c r="AW888" i="16"/>
  <c r="AW889" i="16"/>
  <c r="AW890" i="16"/>
  <c r="AW891" i="16"/>
  <c r="AW892" i="16"/>
  <c r="AW893" i="16"/>
  <c r="AW894" i="16"/>
  <c r="AW895" i="16"/>
  <c r="AW896" i="16"/>
  <c r="AW897" i="16"/>
  <c r="AW898" i="16"/>
  <c r="AW899" i="16"/>
  <c r="AW900" i="16"/>
  <c r="AW901" i="16"/>
  <c r="AW902" i="16"/>
  <c r="AW903" i="16"/>
  <c r="AW904" i="16"/>
  <c r="AW905" i="16"/>
  <c r="AW906" i="16"/>
  <c r="AW907" i="16"/>
  <c r="AW908" i="16"/>
  <c r="AW909" i="16"/>
  <c r="AW910" i="16"/>
  <c r="AW911" i="16"/>
  <c r="AW912" i="16"/>
  <c r="AW913" i="16"/>
  <c r="AW914" i="16"/>
  <c r="AW915" i="16"/>
  <c r="AW916" i="16"/>
  <c r="AW917" i="16"/>
  <c r="AW918" i="16"/>
  <c r="AW919" i="16"/>
  <c r="AW920" i="16"/>
  <c r="AW921" i="16"/>
  <c r="AW922" i="16"/>
  <c r="AW923" i="16"/>
  <c r="AW924" i="16"/>
  <c r="AW925" i="16"/>
  <c r="AW926" i="16"/>
  <c r="AW927" i="16"/>
  <c r="AW928" i="16"/>
  <c r="AW929" i="16"/>
  <c r="AW930" i="16"/>
  <c r="AW931" i="16"/>
  <c r="AW932" i="16"/>
  <c r="AW933" i="16"/>
  <c r="AW934" i="16"/>
  <c r="AW935" i="16"/>
  <c r="AW936" i="16"/>
  <c r="AW937" i="16"/>
  <c r="AW938" i="16"/>
  <c r="AW939" i="16"/>
  <c r="AW940" i="16"/>
  <c r="AW941" i="16"/>
  <c r="AW942" i="16"/>
  <c r="AW943" i="16"/>
  <c r="AW944" i="16"/>
  <c r="AW945" i="16"/>
  <c r="AW946" i="16"/>
  <c r="AW947" i="16"/>
  <c r="AW948" i="16"/>
  <c r="AW949" i="16"/>
  <c r="AW950" i="16"/>
  <c r="AW951" i="16"/>
  <c r="AW952" i="16"/>
  <c r="AW953" i="16"/>
  <c r="AW954" i="16"/>
  <c r="AW955" i="16"/>
  <c r="AW956" i="16"/>
  <c r="AW957" i="16"/>
  <c r="AW958" i="16"/>
  <c r="AW959" i="16"/>
  <c r="AW960" i="16"/>
  <c r="AW961" i="16"/>
  <c r="AW962" i="16"/>
  <c r="AW963" i="16"/>
  <c r="AW964" i="16"/>
  <c r="AW965" i="16"/>
  <c r="AW966" i="16"/>
  <c r="AW967" i="16"/>
  <c r="AW968" i="16"/>
  <c r="AW969" i="16"/>
  <c r="AW970" i="16"/>
  <c r="AW971" i="16"/>
  <c r="AW972" i="16"/>
  <c r="AW973" i="16"/>
  <c r="AW974" i="16"/>
  <c r="AW975" i="16"/>
  <c r="AW976" i="16"/>
  <c r="AW977" i="16"/>
  <c r="AW978" i="16"/>
  <c r="AW979" i="16"/>
  <c r="AW980" i="16"/>
  <c r="AW981" i="16"/>
  <c r="AW982" i="16"/>
  <c r="AW983" i="16"/>
  <c r="AW984" i="16"/>
  <c r="AW985" i="16"/>
  <c r="AW986" i="16"/>
  <c r="AW987" i="16"/>
  <c r="AW988" i="16"/>
  <c r="AW989" i="16"/>
  <c r="AW990" i="16"/>
  <c r="AW991" i="16"/>
  <c r="AW992" i="16"/>
  <c r="AW993" i="16"/>
  <c r="AW994" i="16"/>
  <c r="AW995" i="16"/>
  <c r="AW996" i="16"/>
  <c r="AW997" i="16"/>
  <c r="AW998" i="16"/>
  <c r="AW999" i="16"/>
  <c r="AW1000" i="16"/>
  <c r="AW11" i="16"/>
  <c r="R37" i="4"/>
  <c r="DL442" i="2"/>
  <c r="DL443" i="2"/>
  <c r="DL445" i="2"/>
  <c r="DL446" i="2"/>
  <c r="DL447" i="2"/>
  <c r="DL448" i="2"/>
  <c r="DL449" i="2"/>
  <c r="DL451" i="2"/>
  <c r="DL452" i="2"/>
  <c r="DL453" i="2"/>
  <c r="DL439" i="2"/>
  <c r="DL455" i="2"/>
  <c r="DL456" i="2"/>
  <c r="DL457" i="2"/>
  <c r="DL458" i="2"/>
  <c r="M444" i="2"/>
  <c r="DL459" i="2" s="1"/>
  <c r="N444" i="2"/>
  <c r="O444" i="2"/>
  <c r="P444" i="2"/>
  <c r="DL460" i="2"/>
  <c r="DL461" i="2"/>
  <c r="DL462" i="2"/>
  <c r="DL463" i="2"/>
  <c r="DL464" i="2"/>
  <c r="DL465" i="2"/>
  <c r="DL467" i="2"/>
  <c r="DL468" i="2"/>
  <c r="DL469" i="2"/>
  <c r="DL471" i="2"/>
  <c r="DL473" i="2"/>
  <c r="DL474" i="2"/>
  <c r="DL475" i="2"/>
  <c r="DL477" i="2"/>
  <c r="DL478" i="2"/>
  <c r="DL479" i="2"/>
  <c r="DL480" i="2"/>
  <c r="DL481" i="2"/>
  <c r="DL483" i="2"/>
  <c r="DL484" i="2"/>
  <c r="DL486" i="2"/>
  <c r="M466" i="2"/>
  <c r="DL487" i="2" s="1"/>
  <c r="N466" i="2"/>
  <c r="O466" i="2"/>
  <c r="P466" i="2"/>
  <c r="DL489" i="2"/>
  <c r="DL492" i="2"/>
  <c r="DL493" i="2"/>
  <c r="M470" i="2"/>
  <c r="DL495" i="2" s="1"/>
  <c r="N470" i="2"/>
  <c r="O470" i="2"/>
  <c r="P470" i="2"/>
  <c r="DL498" i="2"/>
  <c r="M472" i="2"/>
  <c r="DL499" i="2" s="1"/>
  <c r="N472" i="2"/>
  <c r="O472" i="2"/>
  <c r="P472" i="2"/>
  <c r="DL500" i="2"/>
  <c r="DL501" i="2"/>
  <c r="DL503" i="2"/>
  <c r="M476" i="2"/>
  <c r="DL504" i="2" s="1"/>
  <c r="N476" i="2"/>
  <c r="O476" i="2"/>
  <c r="P476" i="2"/>
  <c r="DL505" i="2"/>
  <c r="DL507" i="2"/>
  <c r="DL510" i="2"/>
  <c r="DL511" i="2"/>
  <c r="DL512" i="2"/>
  <c r="M482" i="2"/>
  <c r="P482" i="2"/>
  <c r="DL514" i="2"/>
  <c r="DL515" i="2"/>
  <c r="M485" i="2"/>
  <c r="DL516" i="2" s="1"/>
  <c r="N485" i="2"/>
  <c r="O485" i="2"/>
  <c r="P485" i="2"/>
  <c r="DL517" i="2"/>
  <c r="DL518" i="2"/>
  <c r="M488" i="2"/>
  <c r="DL519" i="2" s="1"/>
  <c r="N488" i="2"/>
  <c r="O488" i="2"/>
  <c r="P488" i="2"/>
  <c r="DL520" i="2"/>
  <c r="M490" i="2"/>
  <c r="DL521" i="2" s="1"/>
  <c r="N490" i="2"/>
  <c r="O490" i="2"/>
  <c r="P490" i="2"/>
  <c r="M491" i="2"/>
  <c r="DL524" i="2" s="1"/>
  <c r="N491" i="2"/>
  <c r="O491" i="2"/>
  <c r="P491" i="2"/>
  <c r="DL525" i="2"/>
  <c r="DL526" i="2"/>
  <c r="M494" i="2"/>
  <c r="DL527" i="2" s="1"/>
  <c r="N494" i="2"/>
  <c r="O494" i="2"/>
  <c r="P494" i="2"/>
  <c r="DL528" i="2"/>
  <c r="M496" i="2"/>
  <c r="DL531" i="2" s="1"/>
  <c r="N496" i="2"/>
  <c r="O496" i="2"/>
  <c r="P496" i="2"/>
  <c r="M497" i="2"/>
  <c r="DL532" i="2" s="1"/>
  <c r="N497" i="2"/>
  <c r="O497" i="2"/>
  <c r="P497" i="2"/>
  <c r="DL533" i="2"/>
  <c r="DL534" i="2"/>
  <c r="DL535" i="2"/>
  <c r="DL536" i="2"/>
  <c r="M502" i="2"/>
  <c r="DL538" i="2" s="1"/>
  <c r="N502" i="2"/>
  <c r="O502" i="2"/>
  <c r="P502" i="2"/>
  <c r="DL539" i="2"/>
  <c r="DL540" i="2"/>
  <c r="DL541" i="2"/>
  <c r="M506" i="2"/>
  <c r="DL546" i="2" s="1"/>
  <c r="O506" i="2"/>
  <c r="P506" i="2"/>
  <c r="DL547" i="2"/>
  <c r="M508" i="2"/>
  <c r="DL548" i="2" s="1"/>
  <c r="O508" i="2"/>
  <c r="P508" i="2"/>
  <c r="M509" i="2"/>
  <c r="DL549" i="2" s="1"/>
  <c r="O509" i="2"/>
  <c r="P509" i="2"/>
  <c r="DL550" i="2"/>
  <c r="DL551" i="2"/>
  <c r="DL552" i="2"/>
  <c r="DL554" i="2"/>
  <c r="DL558" i="2"/>
  <c r="DL561" i="2"/>
  <c r="DL563" i="2"/>
  <c r="DL564" i="2"/>
  <c r="DL566" i="2"/>
  <c r="DL568" i="2"/>
  <c r="DL569" i="2"/>
  <c r="DL571" i="2"/>
  <c r="M522" i="2"/>
  <c r="DL574" i="2" s="1"/>
  <c r="P522" i="2"/>
  <c r="DL575" i="2"/>
  <c r="DL578" i="2"/>
  <c r="DL579" i="2"/>
  <c r="DL581" i="2"/>
  <c r="DL582" i="2"/>
  <c r="DL583" i="2"/>
  <c r="M529" i="2"/>
  <c r="DL588" i="2" s="1"/>
  <c r="O529" i="2"/>
  <c r="P529" i="2"/>
  <c r="M530" i="2"/>
  <c r="DL591" i="2" s="1"/>
  <c r="P530" i="2"/>
  <c r="DL592" i="2"/>
  <c r="DL593" i="2"/>
  <c r="DL603" i="2"/>
  <c r="DL604" i="2"/>
  <c r="DL607" i="2"/>
  <c r="DL609" i="2"/>
  <c r="M537" i="2"/>
  <c r="DL610" i="2" s="1"/>
  <c r="O537" i="2"/>
  <c r="P537" i="2"/>
  <c r="DL616" i="2"/>
  <c r="DL619" i="2"/>
  <c r="DL621" i="2"/>
  <c r="DL625" i="2"/>
  <c r="M542" i="2"/>
  <c r="DL627" i="2" s="1"/>
  <c r="O542" i="2"/>
  <c r="P542" i="2"/>
  <c r="M543" i="2"/>
  <c r="P543" i="2"/>
  <c r="DL544" i="2"/>
  <c r="M545" i="2"/>
  <c r="DL641" i="2" s="1"/>
  <c r="O545" i="2"/>
  <c r="P545" i="2"/>
  <c r="DL644" i="2"/>
  <c r="DL660" i="2"/>
  <c r="DL671" i="2"/>
  <c r="DL692" i="2"/>
  <c r="DL86" i="2"/>
  <c r="DL116" i="2"/>
  <c r="DL132" i="2"/>
  <c r="DL553" i="2"/>
  <c r="DL139" i="2"/>
  <c r="M555" i="2"/>
  <c r="P555" i="2"/>
  <c r="DL179" i="2"/>
  <c r="DL209" i="2"/>
  <c r="DL245" i="2"/>
  <c r="M560" i="2"/>
  <c r="DL560" i="2" s="1"/>
  <c r="P560" i="2"/>
  <c r="DL263" i="2"/>
  <c r="M562" i="2"/>
  <c r="DL562" i="2" s="1"/>
  <c r="P562" i="2"/>
  <c r="M565" i="2"/>
  <c r="O565" i="2"/>
  <c r="P565" i="2"/>
  <c r="M567" i="2"/>
  <c r="DL567" i="2" s="1"/>
  <c r="P567" i="2"/>
  <c r="M570" i="2"/>
  <c r="DL61" i="2" s="1"/>
  <c r="O570" i="2"/>
  <c r="P570" i="2"/>
  <c r="DL72" i="2"/>
  <c r="DL572" i="2"/>
  <c r="M573" i="2"/>
  <c r="DL111" i="2" s="1"/>
  <c r="O573" i="2"/>
  <c r="P573" i="2"/>
  <c r="DL141" i="2"/>
  <c r="DL144" i="2"/>
  <c r="M577" i="2"/>
  <c r="DL152" i="2" s="1"/>
  <c r="O577" i="2"/>
  <c r="P577" i="2"/>
  <c r="DL170" i="2"/>
  <c r="DL172" i="2"/>
  <c r="DL174" i="2"/>
  <c r="DL192" i="2"/>
  <c r="DL198" i="2"/>
  <c r="DL215" i="2"/>
  <c r="M585" i="2"/>
  <c r="DL222" i="2" s="1"/>
  <c r="O585" i="2"/>
  <c r="P585" i="2"/>
  <c r="DL241" i="2"/>
  <c r="M587" i="2"/>
  <c r="P587" i="2"/>
  <c r="DL275" i="2"/>
  <c r="DL280" i="2"/>
  <c r="DL287" i="2"/>
  <c r="DL288" i="2"/>
  <c r="DL289" i="2"/>
  <c r="M595" i="2"/>
  <c r="P595" i="2"/>
  <c r="M596" i="2"/>
  <c r="DL303" i="2" s="1"/>
  <c r="P596" i="2"/>
  <c r="M597" i="2"/>
  <c r="P597" i="2"/>
  <c r="M598" i="2"/>
  <c r="DL344" i="2" s="1"/>
  <c r="P598" i="2"/>
  <c r="M599" i="2"/>
  <c r="P599" i="2"/>
  <c r="M600" i="2"/>
  <c r="DL347" i="2" s="1"/>
  <c r="O600" i="2"/>
  <c r="P600" i="2"/>
  <c r="M601" i="2"/>
  <c r="DL601" i="2" s="1"/>
  <c r="P601" i="2"/>
  <c r="M602" i="2"/>
  <c r="DL353" i="2" s="1"/>
  <c r="P602" i="2"/>
  <c r="DL371" i="2"/>
  <c r="DL394" i="2"/>
  <c r="M605" i="2"/>
  <c r="P605" i="2"/>
  <c r="DL402" i="2"/>
  <c r="DL409" i="2"/>
  <c r="M608" i="2"/>
  <c r="DL410" i="2" s="1"/>
  <c r="O608" i="2"/>
  <c r="P608" i="2"/>
  <c r="DL417" i="2"/>
  <c r="DL424" i="2"/>
  <c r="DL426" i="2"/>
  <c r="M612" i="2"/>
  <c r="P612" i="2"/>
  <c r="M614" i="2"/>
  <c r="P614" i="2"/>
  <c r="M617" i="2"/>
  <c r="P617" i="2"/>
  <c r="M622" i="2"/>
  <c r="P622" i="2"/>
  <c r="M623" i="2"/>
  <c r="P623" i="2"/>
  <c r="M626" i="2"/>
  <c r="DL626" i="2" s="1"/>
  <c r="P626" i="2"/>
  <c r="M628" i="2"/>
  <c r="O628" i="2"/>
  <c r="P628" i="2"/>
  <c r="M629" i="2"/>
  <c r="O629" i="2"/>
  <c r="P629" i="2"/>
  <c r="M630" i="2"/>
  <c r="P630" i="2"/>
  <c r="M631" i="2"/>
  <c r="P631" i="2"/>
  <c r="M635" i="2"/>
  <c r="O635" i="2"/>
  <c r="P635" i="2"/>
  <c r="M639" i="2"/>
  <c r="O639" i="2"/>
  <c r="P639" i="2"/>
  <c r="M642" i="2"/>
  <c r="DL642" i="2" s="1"/>
  <c r="O642" i="2"/>
  <c r="P642" i="2"/>
  <c r="M645" i="2"/>
  <c r="O645" i="2"/>
  <c r="P645" i="2"/>
  <c r="M648" i="2"/>
  <c r="O648" i="2"/>
  <c r="P648" i="2"/>
  <c r="M649" i="2"/>
  <c r="O649" i="2"/>
  <c r="P649" i="2"/>
  <c r="M650" i="2"/>
  <c r="P650" i="2"/>
  <c r="M652" i="2"/>
  <c r="O652" i="2"/>
  <c r="P652" i="2"/>
  <c r="DL654" i="2"/>
  <c r="M658" i="2"/>
  <c r="P658" i="2"/>
  <c r="M661" i="2"/>
  <c r="DL661" i="2" s="1"/>
  <c r="O661" i="2"/>
  <c r="P661" i="2"/>
  <c r="M663" i="2"/>
  <c r="P663" i="2"/>
  <c r="M664" i="2"/>
  <c r="O664" i="2"/>
  <c r="P664" i="2"/>
  <c r="M665" i="2"/>
  <c r="P665" i="2"/>
  <c r="M669" i="2"/>
  <c r="P669" i="2"/>
  <c r="M670" i="2"/>
  <c r="O670" i="2"/>
  <c r="P670" i="2"/>
  <c r="M673" i="2"/>
  <c r="P673" i="2"/>
  <c r="M675" i="2"/>
  <c r="P675" i="2"/>
  <c r="M678" i="2"/>
  <c r="P678" i="2"/>
  <c r="M681" i="2"/>
  <c r="P681" i="2"/>
  <c r="M682" i="2"/>
  <c r="O682" i="2"/>
  <c r="P682" i="2"/>
  <c r="M683" i="2"/>
  <c r="P683" i="2"/>
  <c r="M686" i="2"/>
  <c r="P686" i="2"/>
  <c r="M687" i="2"/>
  <c r="P687" i="2"/>
  <c r="DL689" i="2"/>
  <c r="M690" i="2"/>
  <c r="DL690" i="2" s="1"/>
  <c r="O690" i="2"/>
  <c r="P690" i="2"/>
  <c r="M691" i="2"/>
  <c r="DL691" i="2" s="1"/>
  <c r="O691" i="2"/>
  <c r="P691" i="2"/>
  <c r="M693" i="2"/>
  <c r="DL693" i="2" s="1"/>
  <c r="O693" i="2"/>
  <c r="P693" i="2"/>
  <c r="M694" i="2"/>
  <c r="DL694" i="2" s="1"/>
  <c r="O694" i="2"/>
  <c r="P694" i="2"/>
  <c r="M695" i="2"/>
  <c r="DL695" i="2" s="1"/>
  <c r="P695" i="2"/>
  <c r="M696" i="2"/>
  <c r="DL696" i="2" s="1"/>
  <c r="O696" i="2"/>
  <c r="P696" i="2"/>
  <c r="M697" i="2"/>
  <c r="DL697" i="2" s="1"/>
  <c r="O697" i="2"/>
  <c r="P697" i="2"/>
  <c r="DL698" i="2"/>
  <c r="DL699" i="2"/>
  <c r="M700" i="2"/>
  <c r="DL700" i="2" s="1"/>
  <c r="O700" i="2"/>
  <c r="P700" i="2"/>
  <c r="M701" i="2"/>
  <c r="DL701" i="2" s="1"/>
  <c r="O701" i="2"/>
  <c r="P701" i="2"/>
  <c r="M702" i="2"/>
  <c r="DL702" i="2" s="1"/>
  <c r="O702" i="2"/>
  <c r="P702" i="2"/>
  <c r="M703" i="2"/>
  <c r="DL703" i="2" s="1"/>
  <c r="O703" i="2"/>
  <c r="P703" i="2"/>
  <c r="M704" i="2"/>
  <c r="DL704" i="2" s="1"/>
  <c r="O704" i="2"/>
  <c r="P704" i="2"/>
  <c r="M705" i="2"/>
  <c r="DL705" i="2" s="1"/>
  <c r="P705" i="2"/>
  <c r="M706" i="2"/>
  <c r="DL706" i="2" s="1"/>
  <c r="O706" i="2"/>
  <c r="P706" i="2"/>
  <c r="DL707" i="2"/>
  <c r="DL708" i="2"/>
  <c r="DL709" i="2"/>
  <c r="M710" i="2"/>
  <c r="DL710" i="2" s="1"/>
  <c r="O710" i="2"/>
  <c r="P710" i="2"/>
  <c r="M711" i="2"/>
  <c r="DL711" i="2" s="1"/>
  <c r="O711" i="2"/>
  <c r="P711" i="2"/>
  <c r="DL712" i="2"/>
  <c r="M713" i="2"/>
  <c r="DL713" i="2" s="1"/>
  <c r="O713" i="2"/>
  <c r="P713" i="2"/>
  <c r="M714" i="2"/>
  <c r="DL714" i="2" s="1"/>
  <c r="O714" i="2"/>
  <c r="P714" i="2"/>
  <c r="M715" i="2"/>
  <c r="DL715" i="2" s="1"/>
  <c r="P715" i="2"/>
  <c r="DL716" i="2"/>
  <c r="M717" i="2"/>
  <c r="DL717" i="2" s="1"/>
  <c r="P717" i="2"/>
  <c r="M718" i="2"/>
  <c r="DL718" i="2" s="1"/>
  <c r="O718" i="2"/>
  <c r="P718" i="2"/>
  <c r="DL719" i="2"/>
  <c r="M720" i="2"/>
  <c r="DL720" i="2" s="1"/>
  <c r="O720" i="2"/>
  <c r="P720" i="2"/>
  <c r="DL721" i="2"/>
  <c r="M722" i="2"/>
  <c r="DL722" i="2" s="1"/>
  <c r="O722" i="2"/>
  <c r="P722" i="2"/>
  <c r="M723" i="2"/>
  <c r="DL723" i="2" s="1"/>
  <c r="O723" i="2"/>
  <c r="P723" i="2"/>
  <c r="DL724" i="2"/>
  <c r="M725" i="2"/>
  <c r="DL725" i="2" s="1"/>
  <c r="O725" i="2"/>
  <c r="P725" i="2"/>
  <c r="M726" i="2"/>
  <c r="DL726" i="2" s="1"/>
  <c r="O726" i="2"/>
  <c r="P726" i="2"/>
  <c r="DL727" i="2"/>
  <c r="M728" i="2"/>
  <c r="DL728" i="2" s="1"/>
  <c r="O728" i="2"/>
  <c r="P728" i="2"/>
  <c r="DL729" i="2"/>
  <c r="M730" i="2"/>
  <c r="DL730" i="2" s="1"/>
  <c r="O730" i="2"/>
  <c r="P730" i="2"/>
  <c r="DL731" i="2"/>
  <c r="DL732" i="2"/>
  <c r="M733" i="2"/>
  <c r="DL733" i="2" s="1"/>
  <c r="O733" i="2"/>
  <c r="P733" i="2"/>
  <c r="M734" i="2"/>
  <c r="DL734" i="2" s="1"/>
  <c r="O734" i="2"/>
  <c r="P734" i="2"/>
  <c r="M735" i="2"/>
  <c r="DL735" i="2" s="1"/>
  <c r="P735" i="2"/>
  <c r="DL736" i="2"/>
  <c r="M737" i="2"/>
  <c r="DL737" i="2" s="1"/>
  <c r="O737" i="2"/>
  <c r="P737" i="2"/>
  <c r="M738" i="2"/>
  <c r="DL738" i="2" s="1"/>
  <c r="P738" i="2"/>
  <c r="M739" i="2"/>
  <c r="DL739" i="2" s="1"/>
  <c r="P739" i="2"/>
  <c r="M740" i="2"/>
  <c r="DL740" i="2" s="1"/>
  <c r="O740" i="2"/>
  <c r="P740" i="2"/>
  <c r="DL741" i="2"/>
  <c r="DL742" i="2"/>
  <c r="M743" i="2"/>
  <c r="DL743" i="2" s="1"/>
  <c r="P743" i="2"/>
  <c r="M744" i="2"/>
  <c r="DL744" i="2" s="1"/>
  <c r="O744" i="2"/>
  <c r="P744" i="2"/>
  <c r="M745" i="2"/>
  <c r="DL745" i="2" s="1"/>
  <c r="O745" i="2"/>
  <c r="P745" i="2"/>
  <c r="M746" i="2"/>
  <c r="DL746" i="2" s="1"/>
  <c r="O746" i="2"/>
  <c r="P746" i="2"/>
  <c r="M747" i="2"/>
  <c r="DL747" i="2" s="1"/>
  <c r="O747" i="2"/>
  <c r="P747" i="2"/>
  <c r="DL748" i="2"/>
  <c r="M749" i="2"/>
  <c r="DL749" i="2" s="1"/>
  <c r="O749" i="2"/>
  <c r="P749" i="2"/>
  <c r="DL750" i="2"/>
  <c r="M751" i="2"/>
  <c r="DL751" i="2" s="1"/>
  <c r="O751" i="2"/>
  <c r="P751" i="2"/>
  <c r="M752" i="2"/>
  <c r="DL752" i="2" s="1"/>
  <c r="O752" i="2"/>
  <c r="P752" i="2"/>
  <c r="M753" i="2"/>
  <c r="DL753" i="2" s="1"/>
  <c r="O753" i="2"/>
  <c r="P753" i="2"/>
  <c r="M754" i="2"/>
  <c r="DL754" i="2" s="1"/>
  <c r="P754" i="2"/>
  <c r="DL755" i="2"/>
  <c r="M756" i="2"/>
  <c r="DL756" i="2" s="1"/>
  <c r="P756" i="2"/>
  <c r="M757" i="2"/>
  <c r="DL757" i="2" s="1"/>
  <c r="P757" i="2"/>
  <c r="M758" i="2"/>
  <c r="DL758" i="2" s="1"/>
  <c r="P758" i="2"/>
  <c r="M759" i="2"/>
  <c r="DL759" i="2" s="1"/>
  <c r="P759" i="2"/>
  <c r="M760" i="2"/>
  <c r="DL760" i="2" s="1"/>
  <c r="O760" i="2"/>
  <c r="P760" i="2"/>
  <c r="M761" i="2"/>
  <c r="DL761" i="2" s="1"/>
  <c r="O761" i="2"/>
  <c r="P761" i="2"/>
  <c r="M762" i="2"/>
  <c r="DL762" i="2" s="1"/>
  <c r="P762" i="2"/>
  <c r="M763" i="2"/>
  <c r="DL763" i="2" s="1"/>
  <c r="O763" i="2"/>
  <c r="P763" i="2"/>
  <c r="M764" i="2"/>
  <c r="DL764" i="2" s="1"/>
  <c r="O764" i="2"/>
  <c r="P764" i="2"/>
  <c r="M765" i="2"/>
  <c r="DL765" i="2" s="1"/>
  <c r="O765" i="2"/>
  <c r="P765" i="2"/>
  <c r="M766" i="2"/>
  <c r="DL766" i="2" s="1"/>
  <c r="O766" i="2"/>
  <c r="P766" i="2"/>
  <c r="DL767" i="2"/>
  <c r="M768" i="2"/>
  <c r="DL768" i="2" s="1"/>
  <c r="P768" i="2"/>
  <c r="M769" i="2"/>
  <c r="DL769" i="2" s="1"/>
  <c r="O769" i="2"/>
  <c r="P769" i="2"/>
  <c r="DL770" i="2"/>
  <c r="M771" i="2"/>
  <c r="DL771" i="2" s="1"/>
  <c r="O771" i="2"/>
  <c r="P771" i="2"/>
  <c r="M772" i="2"/>
  <c r="DL772" i="2" s="1"/>
  <c r="O772" i="2"/>
  <c r="P772" i="2"/>
  <c r="M773" i="2"/>
  <c r="DL773" i="2" s="1"/>
  <c r="P773" i="2"/>
  <c r="M774" i="2"/>
  <c r="DL774" i="2" s="1"/>
  <c r="O774" i="2"/>
  <c r="P774" i="2"/>
  <c r="M775" i="2"/>
  <c r="DL775" i="2" s="1"/>
  <c r="O775" i="2"/>
  <c r="P775" i="2"/>
  <c r="M776" i="2"/>
  <c r="DL776" i="2" s="1"/>
  <c r="O776" i="2"/>
  <c r="P776" i="2"/>
  <c r="DL777" i="2"/>
  <c r="DL778" i="2"/>
  <c r="M779" i="2"/>
  <c r="DL779" i="2" s="1"/>
  <c r="O779" i="2"/>
  <c r="P779" i="2"/>
  <c r="M780" i="2"/>
  <c r="DL780" i="2" s="1"/>
  <c r="P780" i="2"/>
  <c r="M781" i="2"/>
  <c r="DL781" i="2" s="1"/>
  <c r="P781" i="2"/>
  <c r="M782" i="2"/>
  <c r="DL782" i="2" s="1"/>
  <c r="P782" i="2"/>
  <c r="M783" i="2"/>
  <c r="DL783" i="2" s="1"/>
  <c r="P783" i="2"/>
  <c r="M784" i="2"/>
  <c r="DL784" i="2" s="1"/>
  <c r="O784" i="2"/>
  <c r="P784" i="2"/>
  <c r="M785" i="2"/>
  <c r="DL785" i="2" s="1"/>
  <c r="O785" i="2"/>
  <c r="P785" i="2"/>
  <c r="M786" i="2"/>
  <c r="DL786" i="2" s="1"/>
  <c r="O786" i="2"/>
  <c r="P786" i="2"/>
  <c r="M787" i="2"/>
  <c r="DL787" i="2" s="1"/>
  <c r="O787" i="2"/>
  <c r="P787" i="2"/>
  <c r="M788" i="2"/>
  <c r="DL788" i="2" s="1"/>
  <c r="O788" i="2"/>
  <c r="P788" i="2"/>
  <c r="M789" i="2"/>
  <c r="DL789" i="2" s="1"/>
  <c r="P789" i="2"/>
  <c r="M790" i="2"/>
  <c r="DL790" i="2" s="1"/>
  <c r="O790" i="2"/>
  <c r="P790" i="2"/>
  <c r="M791" i="2"/>
  <c r="DL791" i="2" s="1"/>
  <c r="O791" i="2"/>
  <c r="P791" i="2"/>
  <c r="M792" i="2"/>
  <c r="DL792" i="2" s="1"/>
  <c r="O792" i="2"/>
  <c r="P792" i="2"/>
  <c r="DL793" i="2"/>
  <c r="M794" i="2"/>
  <c r="DL794" i="2" s="1"/>
  <c r="P794" i="2"/>
  <c r="M795" i="2"/>
  <c r="DL795" i="2" s="1"/>
  <c r="P795" i="2"/>
  <c r="M796" i="2"/>
  <c r="DL796" i="2" s="1"/>
  <c r="O796" i="2"/>
  <c r="P796" i="2"/>
  <c r="M797" i="2"/>
  <c r="DL797" i="2" s="1"/>
  <c r="P797" i="2"/>
  <c r="M798" i="2"/>
  <c r="DL798" i="2" s="1"/>
  <c r="P798" i="2"/>
  <c r="M799" i="2"/>
  <c r="DL799" i="2" s="1"/>
  <c r="O799" i="2"/>
  <c r="P799" i="2"/>
  <c r="M800" i="2"/>
  <c r="DL800" i="2" s="1"/>
  <c r="P800" i="2"/>
  <c r="M801" i="2"/>
  <c r="DL801" i="2" s="1"/>
  <c r="P801" i="2"/>
  <c r="M802" i="2"/>
  <c r="DL802" i="2" s="1"/>
  <c r="P802" i="2"/>
  <c r="M803" i="2"/>
  <c r="DL803" i="2" s="1"/>
  <c r="O803" i="2"/>
  <c r="P803" i="2"/>
  <c r="M804" i="2"/>
  <c r="DL804" i="2" s="1"/>
  <c r="O804" i="2"/>
  <c r="P804" i="2"/>
  <c r="M805" i="2"/>
  <c r="DL805" i="2" s="1"/>
  <c r="O805" i="2"/>
  <c r="P805" i="2"/>
  <c r="M806" i="2"/>
  <c r="DL806" i="2" s="1"/>
  <c r="O806" i="2"/>
  <c r="P806" i="2"/>
  <c r="M807" i="2"/>
  <c r="DL807" i="2" s="1"/>
  <c r="O807" i="2"/>
  <c r="P807" i="2"/>
  <c r="M808" i="2"/>
  <c r="DL808" i="2" s="1"/>
  <c r="P808" i="2"/>
  <c r="M809" i="2"/>
  <c r="DL809" i="2" s="1"/>
  <c r="P809" i="2"/>
  <c r="M810" i="2"/>
  <c r="DL810" i="2" s="1"/>
  <c r="O810" i="2"/>
  <c r="P810" i="2"/>
  <c r="M811" i="2"/>
  <c r="DL811" i="2" s="1"/>
  <c r="P811" i="2"/>
  <c r="M812" i="2"/>
  <c r="DL812" i="2" s="1"/>
  <c r="P812" i="2"/>
  <c r="M813" i="2"/>
  <c r="DL813" i="2" s="1"/>
  <c r="O813" i="2"/>
  <c r="P813" i="2"/>
  <c r="M814" i="2"/>
  <c r="DL814" i="2" s="1"/>
  <c r="O814" i="2"/>
  <c r="P814" i="2"/>
  <c r="M815" i="2"/>
  <c r="DL815" i="2" s="1"/>
  <c r="O815" i="2"/>
  <c r="P815" i="2"/>
  <c r="M816" i="2"/>
  <c r="DL816" i="2" s="1"/>
  <c r="P816" i="2"/>
  <c r="M817" i="2"/>
  <c r="DL817" i="2" s="1"/>
  <c r="O817" i="2"/>
  <c r="P817" i="2"/>
  <c r="M818" i="2"/>
  <c r="DL818" i="2" s="1"/>
  <c r="O818" i="2"/>
  <c r="P818" i="2"/>
  <c r="M819" i="2"/>
  <c r="DL819" i="2" s="1"/>
  <c r="P819" i="2"/>
  <c r="M820" i="2"/>
  <c r="DL820" i="2" s="1"/>
  <c r="O820" i="2"/>
  <c r="P820" i="2"/>
  <c r="M821" i="2"/>
  <c r="DL821" i="2" s="1"/>
  <c r="O821" i="2"/>
  <c r="P821" i="2"/>
  <c r="M822" i="2"/>
  <c r="DL822" i="2" s="1"/>
  <c r="P822" i="2"/>
  <c r="M823" i="2"/>
  <c r="DL823" i="2" s="1"/>
  <c r="P823" i="2"/>
  <c r="M824" i="2"/>
  <c r="DL824" i="2" s="1"/>
  <c r="O824" i="2"/>
  <c r="P824" i="2"/>
  <c r="M825" i="2"/>
  <c r="DL825" i="2" s="1"/>
  <c r="O825" i="2"/>
  <c r="P825" i="2"/>
  <c r="M826" i="2"/>
  <c r="O826" i="2"/>
  <c r="P826" i="2"/>
  <c r="M827" i="2"/>
  <c r="O827" i="2"/>
  <c r="P827" i="2"/>
  <c r="M828" i="2"/>
  <c r="O828" i="2"/>
  <c r="P828" i="2"/>
  <c r="M829" i="2"/>
  <c r="O829" i="2"/>
  <c r="P829" i="2"/>
  <c r="M830" i="2"/>
  <c r="O830" i="2"/>
  <c r="P830" i="2"/>
  <c r="M831" i="2"/>
  <c r="O831" i="2"/>
  <c r="P831" i="2"/>
  <c r="M832" i="2"/>
  <c r="O832" i="2"/>
  <c r="P832" i="2"/>
  <c r="M833" i="2"/>
  <c r="O833" i="2"/>
  <c r="P833" i="2"/>
  <c r="M834" i="2"/>
  <c r="O834" i="2"/>
  <c r="P834" i="2"/>
  <c r="M835" i="2"/>
  <c r="O835" i="2"/>
  <c r="P835" i="2"/>
  <c r="M836" i="2"/>
  <c r="O836" i="2"/>
  <c r="P836" i="2"/>
  <c r="M837" i="2"/>
  <c r="O837" i="2"/>
  <c r="P837" i="2"/>
  <c r="M838" i="2"/>
  <c r="O838" i="2"/>
  <c r="P838" i="2"/>
  <c r="M839" i="2"/>
  <c r="O839" i="2"/>
  <c r="P839" i="2"/>
  <c r="M840" i="2"/>
  <c r="O840" i="2"/>
  <c r="P840" i="2"/>
  <c r="M841" i="2"/>
  <c r="O841" i="2"/>
  <c r="P841" i="2"/>
  <c r="M842" i="2"/>
  <c r="O842" i="2"/>
  <c r="P842" i="2"/>
  <c r="M843" i="2"/>
  <c r="O843" i="2"/>
  <c r="P843" i="2"/>
  <c r="M844" i="2"/>
  <c r="O844" i="2"/>
  <c r="P844" i="2"/>
  <c r="M845" i="2"/>
  <c r="O845" i="2"/>
  <c r="P845" i="2"/>
  <c r="M846" i="2"/>
  <c r="O846" i="2"/>
  <c r="P846" i="2"/>
  <c r="M847" i="2"/>
  <c r="O847" i="2"/>
  <c r="P847" i="2"/>
  <c r="M848" i="2"/>
  <c r="O848" i="2"/>
  <c r="P848" i="2"/>
  <c r="M849" i="2"/>
  <c r="O849" i="2"/>
  <c r="P849" i="2"/>
  <c r="M850" i="2"/>
  <c r="O850" i="2"/>
  <c r="P850" i="2"/>
  <c r="M851" i="2"/>
  <c r="O851" i="2"/>
  <c r="P851" i="2"/>
  <c r="M852" i="2"/>
  <c r="O852" i="2"/>
  <c r="P852" i="2"/>
  <c r="M853" i="2"/>
  <c r="O853" i="2"/>
  <c r="P853" i="2"/>
  <c r="M854" i="2"/>
  <c r="O854" i="2"/>
  <c r="P854" i="2"/>
  <c r="M855" i="2"/>
  <c r="O855" i="2"/>
  <c r="P855" i="2"/>
  <c r="M856" i="2"/>
  <c r="O856" i="2"/>
  <c r="P856" i="2"/>
  <c r="M857" i="2"/>
  <c r="O857" i="2"/>
  <c r="P857" i="2"/>
  <c r="M858" i="2"/>
  <c r="O858" i="2"/>
  <c r="P858" i="2"/>
  <c r="M859" i="2"/>
  <c r="O859" i="2"/>
  <c r="P859" i="2"/>
  <c r="M860" i="2"/>
  <c r="O860" i="2"/>
  <c r="P860" i="2"/>
  <c r="M861" i="2"/>
  <c r="O861" i="2"/>
  <c r="P861" i="2"/>
  <c r="M862" i="2"/>
  <c r="O862" i="2"/>
  <c r="P862" i="2"/>
  <c r="M863" i="2"/>
  <c r="O863" i="2"/>
  <c r="P863" i="2"/>
  <c r="M864" i="2"/>
  <c r="O864" i="2"/>
  <c r="P864" i="2"/>
  <c r="M865" i="2"/>
  <c r="O865" i="2"/>
  <c r="P865" i="2"/>
  <c r="M866" i="2"/>
  <c r="O866" i="2"/>
  <c r="P866" i="2"/>
  <c r="M867" i="2"/>
  <c r="O867" i="2"/>
  <c r="P867" i="2"/>
  <c r="M868" i="2"/>
  <c r="O868" i="2"/>
  <c r="P868" i="2"/>
  <c r="M869" i="2"/>
  <c r="O869" i="2"/>
  <c r="P869" i="2"/>
  <c r="M870" i="2"/>
  <c r="O870" i="2"/>
  <c r="P870" i="2"/>
  <c r="M871" i="2"/>
  <c r="O871" i="2"/>
  <c r="P871" i="2"/>
  <c r="M872" i="2"/>
  <c r="O872" i="2"/>
  <c r="P872" i="2"/>
  <c r="M873" i="2"/>
  <c r="O873" i="2"/>
  <c r="P873" i="2"/>
  <c r="M874" i="2"/>
  <c r="O874" i="2"/>
  <c r="P874" i="2"/>
  <c r="M875" i="2"/>
  <c r="O875" i="2"/>
  <c r="P875" i="2"/>
  <c r="M876" i="2"/>
  <c r="O876" i="2"/>
  <c r="P876" i="2"/>
  <c r="M877" i="2"/>
  <c r="O877" i="2"/>
  <c r="P877" i="2"/>
  <c r="M878" i="2"/>
  <c r="O878" i="2"/>
  <c r="P878" i="2"/>
  <c r="M879" i="2"/>
  <c r="O879" i="2"/>
  <c r="P879" i="2"/>
  <c r="M880" i="2"/>
  <c r="O880" i="2"/>
  <c r="P880" i="2"/>
  <c r="M881" i="2"/>
  <c r="O881" i="2"/>
  <c r="P881" i="2"/>
  <c r="M882" i="2"/>
  <c r="O882" i="2"/>
  <c r="P882" i="2"/>
  <c r="M883" i="2"/>
  <c r="O883" i="2"/>
  <c r="P883" i="2"/>
  <c r="M884" i="2"/>
  <c r="O884" i="2"/>
  <c r="P884" i="2"/>
  <c r="M885" i="2"/>
  <c r="O885" i="2"/>
  <c r="P885" i="2"/>
  <c r="M886" i="2"/>
  <c r="O886" i="2"/>
  <c r="P886" i="2"/>
  <c r="M887" i="2"/>
  <c r="O887" i="2"/>
  <c r="P887" i="2"/>
  <c r="M888" i="2"/>
  <c r="O888" i="2"/>
  <c r="P888" i="2"/>
  <c r="M889" i="2"/>
  <c r="O889" i="2"/>
  <c r="P889" i="2"/>
  <c r="M890" i="2"/>
  <c r="O890" i="2"/>
  <c r="P890" i="2"/>
  <c r="M891" i="2"/>
  <c r="O891" i="2"/>
  <c r="P891" i="2"/>
  <c r="M892" i="2"/>
  <c r="O892" i="2"/>
  <c r="P892" i="2"/>
  <c r="M893" i="2"/>
  <c r="O893" i="2"/>
  <c r="P893" i="2"/>
  <c r="M894" i="2"/>
  <c r="O894" i="2"/>
  <c r="P894" i="2"/>
  <c r="M895" i="2"/>
  <c r="O895" i="2"/>
  <c r="P895" i="2"/>
  <c r="M896" i="2"/>
  <c r="O896" i="2"/>
  <c r="P896" i="2"/>
  <c r="M897" i="2"/>
  <c r="O897" i="2"/>
  <c r="P897" i="2"/>
  <c r="M898" i="2"/>
  <c r="O898" i="2"/>
  <c r="P898" i="2"/>
  <c r="M899" i="2"/>
  <c r="O899" i="2"/>
  <c r="P899" i="2"/>
  <c r="M900" i="2"/>
  <c r="O900" i="2"/>
  <c r="P900" i="2"/>
  <c r="M901" i="2"/>
  <c r="O901" i="2"/>
  <c r="P901" i="2"/>
  <c r="M902" i="2"/>
  <c r="O902" i="2"/>
  <c r="P902" i="2"/>
  <c r="M903" i="2"/>
  <c r="O903" i="2"/>
  <c r="P903" i="2"/>
  <c r="M904" i="2"/>
  <c r="O904" i="2"/>
  <c r="P904" i="2"/>
  <c r="M905" i="2"/>
  <c r="O905" i="2"/>
  <c r="P905" i="2"/>
  <c r="M906" i="2"/>
  <c r="O906" i="2"/>
  <c r="P906" i="2"/>
  <c r="M907" i="2"/>
  <c r="O907" i="2"/>
  <c r="P907" i="2"/>
  <c r="M908" i="2"/>
  <c r="O908" i="2"/>
  <c r="P908" i="2"/>
  <c r="M909" i="2"/>
  <c r="O909" i="2"/>
  <c r="P909" i="2"/>
  <c r="M910" i="2"/>
  <c r="O910" i="2"/>
  <c r="P910" i="2"/>
  <c r="M911" i="2"/>
  <c r="O911" i="2"/>
  <c r="P911" i="2"/>
  <c r="M912" i="2"/>
  <c r="O912" i="2"/>
  <c r="P912" i="2"/>
  <c r="M913" i="2"/>
  <c r="O913" i="2"/>
  <c r="P913" i="2"/>
  <c r="M914" i="2"/>
  <c r="O914" i="2"/>
  <c r="P914" i="2"/>
  <c r="M915" i="2"/>
  <c r="O915" i="2"/>
  <c r="P915" i="2"/>
  <c r="M916" i="2"/>
  <c r="O916" i="2"/>
  <c r="P916" i="2"/>
  <c r="M917" i="2"/>
  <c r="O917" i="2"/>
  <c r="P917" i="2"/>
  <c r="M918" i="2"/>
  <c r="O918" i="2"/>
  <c r="P918" i="2"/>
  <c r="M919" i="2"/>
  <c r="O919" i="2"/>
  <c r="P919" i="2"/>
  <c r="M920" i="2"/>
  <c r="O920" i="2"/>
  <c r="P920" i="2"/>
  <c r="M921" i="2"/>
  <c r="O921" i="2"/>
  <c r="P921" i="2"/>
  <c r="M922" i="2"/>
  <c r="O922" i="2"/>
  <c r="P922" i="2"/>
  <c r="M923" i="2"/>
  <c r="O923" i="2"/>
  <c r="P923" i="2"/>
  <c r="M924" i="2"/>
  <c r="O924" i="2"/>
  <c r="P924" i="2"/>
  <c r="M925" i="2"/>
  <c r="O925" i="2"/>
  <c r="P925" i="2"/>
  <c r="M926" i="2"/>
  <c r="O926" i="2"/>
  <c r="P926" i="2"/>
  <c r="M927" i="2"/>
  <c r="O927" i="2"/>
  <c r="P927" i="2"/>
  <c r="M928" i="2"/>
  <c r="O928" i="2"/>
  <c r="P928" i="2"/>
  <c r="M929" i="2"/>
  <c r="O929" i="2"/>
  <c r="P929" i="2"/>
  <c r="M930" i="2"/>
  <c r="O930" i="2"/>
  <c r="P930" i="2"/>
  <c r="M931" i="2"/>
  <c r="O931" i="2"/>
  <c r="P931" i="2"/>
  <c r="M932" i="2"/>
  <c r="O932" i="2"/>
  <c r="P932" i="2"/>
  <c r="M933" i="2"/>
  <c r="O933" i="2"/>
  <c r="P933" i="2"/>
  <c r="M934" i="2"/>
  <c r="O934" i="2"/>
  <c r="P934" i="2"/>
  <c r="M935" i="2"/>
  <c r="O935" i="2"/>
  <c r="P935" i="2"/>
  <c r="M936" i="2"/>
  <c r="O936" i="2"/>
  <c r="P936" i="2"/>
  <c r="M937" i="2"/>
  <c r="O937" i="2"/>
  <c r="P937" i="2"/>
  <c r="M938" i="2"/>
  <c r="O938" i="2"/>
  <c r="P938" i="2"/>
  <c r="M939" i="2"/>
  <c r="O939" i="2"/>
  <c r="P939" i="2"/>
  <c r="M940" i="2"/>
  <c r="O940" i="2"/>
  <c r="P940" i="2"/>
  <c r="M941" i="2"/>
  <c r="O941" i="2"/>
  <c r="P941" i="2"/>
  <c r="M942" i="2"/>
  <c r="O942" i="2"/>
  <c r="P942" i="2"/>
  <c r="M943" i="2"/>
  <c r="O943" i="2"/>
  <c r="P943" i="2"/>
  <c r="M944" i="2"/>
  <c r="O944" i="2"/>
  <c r="P944" i="2"/>
  <c r="M945" i="2"/>
  <c r="O945" i="2"/>
  <c r="P945" i="2"/>
  <c r="M946" i="2"/>
  <c r="O946" i="2"/>
  <c r="P946" i="2"/>
  <c r="M947" i="2"/>
  <c r="O947" i="2"/>
  <c r="P947" i="2"/>
  <c r="M948" i="2"/>
  <c r="O948" i="2"/>
  <c r="P948" i="2"/>
  <c r="M949" i="2"/>
  <c r="O949" i="2"/>
  <c r="P949" i="2"/>
  <c r="M950" i="2"/>
  <c r="O950" i="2"/>
  <c r="P950" i="2"/>
  <c r="M951" i="2"/>
  <c r="O951" i="2"/>
  <c r="P951" i="2"/>
  <c r="M952" i="2"/>
  <c r="O952" i="2"/>
  <c r="P952" i="2"/>
  <c r="M953" i="2"/>
  <c r="O953" i="2"/>
  <c r="P953" i="2"/>
  <c r="M954" i="2"/>
  <c r="O954" i="2"/>
  <c r="P954" i="2"/>
  <c r="M955" i="2"/>
  <c r="O955" i="2"/>
  <c r="P955" i="2"/>
  <c r="M956" i="2"/>
  <c r="O956" i="2"/>
  <c r="P956" i="2"/>
  <c r="M957" i="2"/>
  <c r="O957" i="2"/>
  <c r="P957" i="2"/>
  <c r="M958" i="2"/>
  <c r="O958" i="2"/>
  <c r="P958" i="2"/>
  <c r="M959" i="2"/>
  <c r="O959" i="2"/>
  <c r="P959" i="2"/>
  <c r="M960" i="2"/>
  <c r="O960" i="2"/>
  <c r="P960" i="2"/>
  <c r="M961" i="2"/>
  <c r="O961" i="2"/>
  <c r="P961" i="2"/>
  <c r="M962" i="2"/>
  <c r="O962" i="2"/>
  <c r="P962" i="2"/>
  <c r="M963" i="2"/>
  <c r="O963" i="2"/>
  <c r="P963" i="2"/>
  <c r="M964" i="2"/>
  <c r="O964" i="2"/>
  <c r="P964" i="2"/>
  <c r="M965" i="2"/>
  <c r="O965" i="2"/>
  <c r="P965" i="2"/>
  <c r="M966" i="2"/>
  <c r="O966" i="2"/>
  <c r="P966" i="2"/>
  <c r="M967" i="2"/>
  <c r="O967" i="2"/>
  <c r="P967" i="2"/>
  <c r="M968" i="2"/>
  <c r="O968" i="2"/>
  <c r="P968" i="2"/>
  <c r="M969" i="2"/>
  <c r="O969" i="2"/>
  <c r="P969" i="2"/>
  <c r="M970" i="2"/>
  <c r="O970" i="2"/>
  <c r="P970" i="2"/>
  <c r="M971" i="2"/>
  <c r="O971" i="2"/>
  <c r="P971" i="2"/>
  <c r="M972" i="2"/>
  <c r="O972" i="2"/>
  <c r="P972" i="2"/>
  <c r="M973" i="2"/>
  <c r="O973" i="2"/>
  <c r="P973" i="2"/>
  <c r="M974" i="2"/>
  <c r="O974" i="2"/>
  <c r="P974" i="2"/>
  <c r="M975" i="2"/>
  <c r="O975" i="2"/>
  <c r="P975" i="2"/>
  <c r="M976" i="2"/>
  <c r="O976" i="2"/>
  <c r="P976" i="2"/>
  <c r="M977" i="2"/>
  <c r="O977" i="2"/>
  <c r="P977" i="2"/>
  <c r="M978" i="2"/>
  <c r="O978" i="2"/>
  <c r="P978" i="2"/>
  <c r="M979" i="2"/>
  <c r="O979" i="2"/>
  <c r="P979" i="2"/>
  <c r="M980" i="2"/>
  <c r="O980" i="2"/>
  <c r="P980" i="2"/>
  <c r="M981" i="2"/>
  <c r="O981" i="2"/>
  <c r="P981" i="2"/>
  <c r="M982" i="2"/>
  <c r="O982" i="2"/>
  <c r="P982" i="2"/>
  <c r="M983" i="2"/>
  <c r="O983" i="2"/>
  <c r="P983" i="2"/>
  <c r="M984" i="2"/>
  <c r="O984" i="2"/>
  <c r="P984" i="2"/>
  <c r="M985" i="2"/>
  <c r="O985" i="2"/>
  <c r="P985" i="2"/>
  <c r="M986" i="2"/>
  <c r="O986" i="2"/>
  <c r="P986" i="2"/>
  <c r="M987" i="2"/>
  <c r="O987" i="2"/>
  <c r="P987" i="2"/>
  <c r="M988" i="2"/>
  <c r="O988" i="2"/>
  <c r="P988" i="2"/>
  <c r="M989" i="2"/>
  <c r="O989" i="2"/>
  <c r="P989" i="2"/>
  <c r="M990" i="2"/>
  <c r="O990" i="2"/>
  <c r="P990" i="2"/>
  <c r="M991" i="2"/>
  <c r="O991" i="2"/>
  <c r="P991" i="2"/>
  <c r="M992" i="2"/>
  <c r="O992" i="2"/>
  <c r="P992" i="2"/>
  <c r="M993" i="2"/>
  <c r="O993" i="2"/>
  <c r="P993" i="2"/>
  <c r="M994" i="2"/>
  <c r="O994" i="2"/>
  <c r="P994" i="2"/>
  <c r="M995" i="2"/>
  <c r="O995" i="2"/>
  <c r="P995" i="2"/>
  <c r="M996" i="2"/>
  <c r="O996" i="2"/>
  <c r="P996" i="2"/>
  <c r="M997" i="2"/>
  <c r="O997" i="2"/>
  <c r="P997" i="2"/>
  <c r="M998" i="2"/>
  <c r="O998" i="2"/>
  <c r="P998" i="2"/>
  <c r="M999" i="2"/>
  <c r="O999" i="2"/>
  <c r="P999" i="2"/>
  <c r="Q16" i="25"/>
  <c r="R16" i="25" s="1"/>
  <c r="Q18" i="25"/>
  <c r="R18" i="25" s="1"/>
  <c r="Q19" i="25"/>
  <c r="R19" i="25" s="1"/>
  <c r="Q27" i="25"/>
  <c r="R27" i="25" s="1"/>
  <c r="Q28" i="25"/>
  <c r="R28" i="25" s="1"/>
  <c r="Q30" i="25"/>
  <c r="R30" i="25" s="1"/>
  <c r="Q31" i="25"/>
  <c r="R31" i="25" s="1"/>
  <c r="Q32" i="25"/>
  <c r="R32" i="25" s="1"/>
  <c r="Q33" i="25"/>
  <c r="R33" i="25" s="1"/>
  <c r="Q34" i="25"/>
  <c r="R34" i="25" s="1"/>
  <c r="Q35" i="25"/>
  <c r="R35" i="25" s="1"/>
  <c r="Q38" i="25"/>
  <c r="R38" i="25" s="1"/>
  <c r="Q46" i="25"/>
  <c r="R46" i="25" s="1"/>
  <c r="Q49" i="25"/>
  <c r="R49" i="25" s="1"/>
  <c r="Q59" i="25"/>
  <c r="R59" i="25" s="1"/>
  <c r="Q61" i="25"/>
  <c r="R61" i="25" s="1"/>
  <c r="Q63" i="25"/>
  <c r="R63" i="25" s="1"/>
  <c r="Q65" i="25"/>
  <c r="R65" i="25" s="1"/>
  <c r="Q67" i="25"/>
  <c r="R67" i="25" s="1"/>
  <c r="Q69" i="25"/>
  <c r="R69" i="25" s="1"/>
  <c r="Q70" i="25"/>
  <c r="R70" i="25" s="1"/>
  <c r="Q72" i="25"/>
  <c r="R72" i="25" s="1"/>
  <c r="Q73" i="25"/>
  <c r="R73" i="25" s="1"/>
  <c r="Q75" i="25"/>
  <c r="R75" i="25" s="1"/>
  <c r="Q79" i="25"/>
  <c r="R79" i="25" s="1"/>
  <c r="Q80" i="25"/>
  <c r="R80" i="25" s="1"/>
  <c r="Q81" i="25"/>
  <c r="R81" i="25" s="1"/>
  <c r="Q84" i="25"/>
  <c r="R84" i="25" s="1"/>
  <c r="Q86" i="25"/>
  <c r="R86" i="25" s="1"/>
  <c r="Q87" i="25"/>
  <c r="R87" i="25" s="1"/>
  <c r="Q88" i="25"/>
  <c r="R88" i="25" s="1"/>
  <c r="Q92" i="25"/>
  <c r="R92" i="25" s="1"/>
  <c r="Q96" i="25"/>
  <c r="R96" i="25" s="1"/>
  <c r="Q98" i="25"/>
  <c r="R98" i="25" s="1"/>
  <c r="Q99" i="25"/>
  <c r="R99" i="25" s="1"/>
  <c r="Q106" i="25"/>
  <c r="R106" i="25" s="1"/>
  <c r="Q108" i="25"/>
  <c r="R108" i="25" s="1"/>
  <c r="Q109" i="25"/>
  <c r="R109" i="25" s="1"/>
  <c r="Q114" i="25"/>
  <c r="R114" i="25" s="1"/>
  <c r="Q115" i="25"/>
  <c r="R115" i="25" s="1"/>
  <c r="Q119" i="25"/>
  <c r="R119" i="25" s="1"/>
  <c r="Q121" i="25"/>
  <c r="R121" i="25" s="1"/>
  <c r="Q122" i="25"/>
  <c r="R122" i="25" s="1"/>
  <c r="Q123" i="25"/>
  <c r="R123" i="25" s="1"/>
  <c r="Q124" i="25"/>
  <c r="R124" i="25" s="1"/>
  <c r="Q126" i="25"/>
  <c r="R126" i="25" s="1"/>
  <c r="Q127" i="25"/>
  <c r="R127" i="25" s="1"/>
  <c r="Q130" i="25"/>
  <c r="R130" i="25" s="1"/>
  <c r="Q132" i="25"/>
  <c r="R132" i="25" s="1"/>
  <c r="Q134" i="25"/>
  <c r="R134" i="25" s="1"/>
  <c r="Q135" i="25"/>
  <c r="R135" i="25" s="1"/>
  <c r="Q136" i="25"/>
  <c r="R136" i="25" s="1"/>
  <c r="Q137" i="25"/>
  <c r="R137" i="25" s="1"/>
  <c r="Q138" i="25"/>
  <c r="R138" i="25" s="1"/>
  <c r="Q139" i="25"/>
  <c r="R139" i="25" s="1"/>
  <c r="Q140" i="25"/>
  <c r="R140" i="25" s="1"/>
  <c r="Q142" i="25"/>
  <c r="R142" i="25" s="1"/>
  <c r="Q143" i="25"/>
  <c r="R143" i="25" s="1"/>
  <c r="Q146" i="25"/>
  <c r="R146" i="25" s="1"/>
  <c r="Q147" i="25"/>
  <c r="R147" i="25" s="1"/>
  <c r="Q148" i="25"/>
  <c r="R148" i="25" s="1"/>
  <c r="Q150" i="25"/>
  <c r="R150" i="25" s="1"/>
  <c r="Q151" i="25"/>
  <c r="R151" i="25" s="1"/>
  <c r="Q153" i="25"/>
  <c r="R153" i="25" s="1"/>
  <c r="Q154" i="25"/>
  <c r="R154" i="25" s="1"/>
  <c r="Q156" i="25"/>
  <c r="R156" i="25" s="1"/>
  <c r="Q158" i="25"/>
  <c r="R158" i="25" s="1"/>
  <c r="Q159" i="25"/>
  <c r="R159" i="25" s="1"/>
  <c r="Q160" i="25"/>
  <c r="R160" i="25" s="1"/>
  <c r="Q162" i="25"/>
  <c r="R162" i="25" s="1"/>
  <c r="Q163" i="25"/>
  <c r="R163" i="25" s="1"/>
  <c r="Q165" i="25"/>
  <c r="R165" i="25" s="1"/>
  <c r="Q170" i="25"/>
  <c r="R170" i="25" s="1"/>
  <c r="Q172" i="25"/>
  <c r="R172" i="25" s="1"/>
  <c r="Q174" i="25"/>
  <c r="R174" i="25" s="1"/>
  <c r="Q175" i="25"/>
  <c r="R175" i="25" s="1"/>
  <c r="Q176" i="25"/>
  <c r="R176" i="25" s="1"/>
  <c r="Q177" i="25"/>
  <c r="R177" i="25" s="1"/>
  <c r="Q178" i="25"/>
  <c r="R178" i="25" s="1"/>
  <c r="Q190" i="25"/>
  <c r="R190" i="25" s="1"/>
  <c r="Q194" i="25"/>
  <c r="R194" i="25" s="1"/>
  <c r="Q196" i="25"/>
  <c r="R196" i="25" s="1"/>
  <c r="Q202" i="25"/>
  <c r="R202" i="25" s="1"/>
  <c r="Q204" i="25"/>
  <c r="R204" i="25" s="1"/>
  <c r="Q206" i="25"/>
  <c r="R206" i="25" s="1"/>
  <c r="Q212" i="25"/>
  <c r="R212" i="25" s="1"/>
  <c r="Q213" i="25"/>
  <c r="R213" i="25" s="1"/>
  <c r="Q216" i="25"/>
  <c r="R216" i="25" s="1"/>
  <c r="Q219" i="25"/>
  <c r="R219" i="25" s="1"/>
  <c r="Q220" i="25"/>
  <c r="R220" i="25" s="1"/>
  <c r="Q225" i="25"/>
  <c r="R225" i="25" s="1"/>
  <c r="Q226" i="25"/>
  <c r="R226" i="25" s="1"/>
  <c r="Q228" i="25"/>
  <c r="R228" i="25" s="1"/>
  <c r="Q234" i="25"/>
  <c r="R234" i="25" s="1"/>
  <c r="Q238" i="25"/>
  <c r="R238" i="25" s="1"/>
  <c r="Q239" i="25"/>
  <c r="R239" i="25" s="1"/>
  <c r="Q251" i="25"/>
  <c r="R251" i="25" s="1"/>
  <c r="Q256" i="25"/>
  <c r="R256" i="25" s="1"/>
  <c r="Q260" i="25"/>
  <c r="R260" i="25" s="1"/>
  <c r="Q261" i="25"/>
  <c r="R261" i="25" s="1"/>
  <c r="Q263" i="25"/>
  <c r="R263" i="25" s="1"/>
  <c r="Q264" i="25"/>
  <c r="R264" i="25" s="1"/>
  <c r="Q267" i="25"/>
  <c r="R267" i="25" s="1"/>
  <c r="Q273" i="25"/>
  <c r="R273" i="25" s="1"/>
  <c r="Q276" i="25"/>
  <c r="R276" i="25" s="1"/>
  <c r="Q277" i="25"/>
  <c r="R277" i="25" s="1"/>
  <c r="Q278" i="25"/>
  <c r="R278" i="25" s="1"/>
  <c r="Q279" i="25"/>
  <c r="R279" i="25" s="1"/>
  <c r="Q285" i="25"/>
  <c r="R285" i="25" s="1"/>
  <c r="Q286" i="25"/>
  <c r="R286" i="25" s="1"/>
  <c r="Q287" i="25"/>
  <c r="R287" i="25" s="1"/>
  <c r="Q293" i="25"/>
  <c r="R293" i="25" s="1"/>
  <c r="Q298" i="25"/>
  <c r="R298" i="25" s="1"/>
  <c r="Q299" i="25"/>
  <c r="R299" i="25" s="1"/>
  <c r="Q301" i="25"/>
  <c r="R301" i="25" s="1"/>
  <c r="Q303" i="25"/>
  <c r="R303" i="25" s="1"/>
  <c r="Q304" i="25"/>
  <c r="R304" i="25" s="1"/>
  <c r="Q306" i="25"/>
  <c r="R306" i="25" s="1"/>
  <c r="Q307" i="25"/>
  <c r="R307" i="25" s="1"/>
  <c r="Q310" i="25"/>
  <c r="R310" i="25" s="1"/>
  <c r="Q318" i="25"/>
  <c r="R318" i="25" s="1"/>
  <c r="Q322" i="25"/>
  <c r="R322" i="25" s="1"/>
  <c r="Q327" i="25"/>
  <c r="R327" i="25" s="1"/>
  <c r="Q333" i="25"/>
  <c r="R333" i="25" s="1"/>
  <c r="Q337" i="25"/>
  <c r="R337" i="25" s="1"/>
  <c r="Q342" i="25"/>
  <c r="R342" i="25" s="1"/>
  <c r="Q343" i="25"/>
  <c r="R343" i="25" s="1"/>
  <c r="Q345" i="25"/>
  <c r="R345" i="25" s="1"/>
  <c r="Q350" i="25"/>
  <c r="R350" i="25" s="1"/>
  <c r="Q358" i="25"/>
  <c r="R358" i="25" s="1"/>
  <c r="Q361" i="25"/>
  <c r="R361" i="25" s="1"/>
  <c r="Q367" i="25"/>
  <c r="R367" i="25" s="1"/>
  <c r="Q369" i="25"/>
  <c r="R369" i="25" s="1"/>
  <c r="Q372" i="25"/>
  <c r="R372" i="25" s="1"/>
  <c r="Q377" i="25"/>
  <c r="R377" i="25" s="1"/>
  <c r="Q378" i="25"/>
  <c r="R378" i="25" s="1"/>
  <c r="Q379" i="25"/>
  <c r="R379" i="25" s="1"/>
  <c r="Q382" i="25"/>
  <c r="R382" i="25" s="1"/>
  <c r="Q384" i="25"/>
  <c r="R384" i="25" s="1"/>
  <c r="Q387" i="25"/>
  <c r="R387" i="25" s="1"/>
  <c r="Q392" i="25"/>
  <c r="R392" i="25" s="1"/>
  <c r="Q393" i="25"/>
  <c r="R393" i="25" s="1"/>
  <c r="Q396" i="25"/>
  <c r="R396" i="25" s="1"/>
  <c r="Q402" i="25"/>
  <c r="R402" i="25" s="1"/>
  <c r="Q404" i="25"/>
  <c r="R404" i="25" s="1"/>
  <c r="Q406" i="25"/>
  <c r="R406" i="25" s="1"/>
  <c r="Q407" i="25"/>
  <c r="R407" i="25" s="1"/>
  <c r="Q408" i="25"/>
  <c r="R408" i="25" s="1"/>
  <c r="Q410" i="25"/>
  <c r="R410" i="25" s="1"/>
  <c r="Q412" i="25"/>
  <c r="R412" i="25" s="1"/>
  <c r="Q413" i="25"/>
  <c r="R413" i="25" s="1"/>
  <c r="Q415" i="25"/>
  <c r="R415" i="25" s="1"/>
  <c r="Q416" i="25"/>
  <c r="R416" i="25" s="1"/>
  <c r="Q417" i="25"/>
  <c r="R417" i="25" s="1"/>
  <c r="Q419" i="25"/>
  <c r="R419" i="25" s="1"/>
  <c r="Q420" i="25"/>
  <c r="R420" i="25" s="1"/>
  <c r="Q422" i="25"/>
  <c r="R422" i="25" s="1"/>
  <c r="Q423" i="25"/>
  <c r="R423" i="25" s="1"/>
  <c r="Q425" i="25"/>
  <c r="R425" i="25" s="1"/>
  <c r="Q429" i="25"/>
  <c r="R429" i="25" s="1"/>
  <c r="Q433" i="25"/>
  <c r="R433" i="25" s="1"/>
  <c r="Q435" i="25"/>
  <c r="R435" i="25" s="1"/>
  <c r="Q437" i="25"/>
  <c r="R437" i="25" s="1"/>
  <c r="Q438" i="25"/>
  <c r="R438" i="25" s="1"/>
  <c r="Q439" i="25"/>
  <c r="R439" i="25" s="1"/>
  <c r="Q443" i="25"/>
  <c r="R443" i="25" s="1"/>
  <c r="Q446" i="25"/>
  <c r="R446" i="25" s="1"/>
  <c r="Q448" i="25"/>
  <c r="R448" i="25" s="1"/>
  <c r="Q449" i="25"/>
  <c r="R449" i="25" s="1"/>
  <c r="Q457" i="25"/>
  <c r="R457" i="25" s="1"/>
  <c r="Q466" i="25"/>
  <c r="R466" i="25" s="1"/>
  <c r="Q469" i="25"/>
  <c r="R469" i="25" s="1"/>
  <c r="Q470" i="25"/>
  <c r="R470" i="25" s="1"/>
  <c r="Q471" i="25"/>
  <c r="R471" i="25" s="1"/>
  <c r="Q475" i="25"/>
  <c r="R475" i="25" s="1"/>
  <c r="Q479" i="25"/>
  <c r="R479" i="25" s="1"/>
  <c r="Q482" i="25"/>
  <c r="R482" i="25" s="1"/>
  <c r="Q484" i="25"/>
  <c r="R484" i="25" s="1"/>
  <c r="Q486" i="25"/>
  <c r="R486" i="25" s="1"/>
  <c r="Q489" i="25"/>
  <c r="R489" i="25" s="1"/>
  <c r="Q490" i="25"/>
  <c r="R490" i="25" s="1"/>
  <c r="Q493" i="25"/>
  <c r="R493" i="25" s="1"/>
  <c r="Q495" i="25"/>
  <c r="R495" i="25" s="1"/>
  <c r="Q496" i="25"/>
  <c r="R496" i="25" s="1"/>
  <c r="Q501" i="25"/>
  <c r="R501" i="25" s="1"/>
  <c r="Q503" i="25"/>
  <c r="R503" i="25" s="1"/>
  <c r="Q504" i="25"/>
  <c r="R504" i="25" s="1"/>
  <c r="Q506" i="25"/>
  <c r="R506" i="25" s="1"/>
  <c r="Q507" i="25"/>
  <c r="R507" i="25" s="1"/>
  <c r="Q508" i="25"/>
  <c r="R508" i="25" s="1"/>
  <c r="Q515" i="25"/>
  <c r="R515" i="25" s="1"/>
  <c r="Q517" i="25"/>
  <c r="R517" i="25" s="1"/>
  <c r="Q519" i="25"/>
  <c r="R519" i="25" s="1"/>
  <c r="Q522" i="25"/>
  <c r="R522" i="25" s="1"/>
  <c r="Q525" i="25"/>
  <c r="R525" i="25" s="1"/>
  <c r="Q529" i="25"/>
  <c r="R529" i="25" s="1"/>
  <c r="Q536" i="25"/>
  <c r="R536" i="25" s="1"/>
  <c r="Q540" i="25"/>
  <c r="R540" i="25" s="1"/>
  <c r="Q541" i="25"/>
  <c r="R541" i="25" s="1"/>
  <c r="Q542" i="25"/>
  <c r="R542" i="25" s="1"/>
  <c r="Q543" i="25"/>
  <c r="R543" i="25" s="1"/>
  <c r="Q544" i="25"/>
  <c r="R544" i="25" s="1"/>
  <c r="Q547" i="25"/>
  <c r="R547" i="25" s="1"/>
  <c r="Q552" i="25"/>
  <c r="R552" i="25" s="1"/>
  <c r="Q556" i="25"/>
  <c r="R556" i="25" s="1"/>
  <c r="Q557" i="25"/>
  <c r="R557" i="25" s="1"/>
  <c r="Q559" i="25"/>
  <c r="R559" i="25" s="1"/>
  <c r="Q561" i="25"/>
  <c r="R561" i="25" s="1"/>
  <c r="Q563" i="25"/>
  <c r="R563" i="25" s="1"/>
  <c r="Q564" i="25"/>
  <c r="R564" i="25" s="1"/>
  <c r="Q565" i="25"/>
  <c r="R565" i="25" s="1"/>
  <c r="Q569" i="25"/>
  <c r="R569" i="25" s="1"/>
  <c r="Q571" i="25"/>
  <c r="R571" i="25" s="1"/>
  <c r="Q572" i="25"/>
  <c r="R572" i="25" s="1"/>
  <c r="Q573" i="25"/>
  <c r="R573" i="25" s="1"/>
  <c r="Q575" i="25"/>
  <c r="R575" i="25" s="1"/>
  <c r="Q576" i="25"/>
  <c r="R576" i="25" s="1"/>
  <c r="Q583" i="25"/>
  <c r="R583" i="25" s="1"/>
  <c r="Q584" i="25"/>
  <c r="R584" i="25" s="1"/>
  <c r="Q585" i="25"/>
  <c r="R585" i="25" s="1"/>
  <c r="Q586" i="25"/>
  <c r="R586" i="25" s="1"/>
  <c r="Q589" i="25"/>
  <c r="R589" i="25" s="1"/>
  <c r="Q593" i="25"/>
  <c r="R593" i="25" s="1"/>
  <c r="Q594" i="25"/>
  <c r="R594" i="25" s="1"/>
  <c r="Q595" i="25"/>
  <c r="R595" i="25" s="1"/>
  <c r="Q596" i="25"/>
  <c r="R596" i="25" s="1"/>
  <c r="Q598" i="25"/>
  <c r="R598" i="25" s="1"/>
  <c r="Q599" i="25"/>
  <c r="R599" i="25" s="1"/>
  <c r="Q600" i="25"/>
  <c r="R600" i="25" s="1"/>
  <c r="Q605" i="25"/>
  <c r="R605" i="25" s="1"/>
  <c r="Q609" i="25"/>
  <c r="R609" i="25" s="1"/>
  <c r="Q612" i="25"/>
  <c r="R612" i="25" s="1"/>
  <c r="Q613" i="25"/>
  <c r="R613" i="25" s="1"/>
  <c r="Q615" i="25"/>
  <c r="R615" i="25" s="1"/>
  <c r="Q617" i="25"/>
  <c r="R617" i="25" s="1"/>
  <c r="Q624" i="25"/>
  <c r="R624" i="25" s="1"/>
  <c r="Q626" i="25"/>
  <c r="R626" i="25" s="1"/>
  <c r="Q627" i="25"/>
  <c r="R627" i="25" s="1"/>
  <c r="Q628" i="25"/>
  <c r="R628" i="25" s="1"/>
  <c r="Q629" i="25"/>
  <c r="R629" i="25" s="1"/>
  <c r="Q631" i="25"/>
  <c r="R631" i="25" s="1"/>
  <c r="Q633" i="25"/>
  <c r="R633" i="25" s="1"/>
  <c r="Q634" i="25"/>
  <c r="R634" i="25" s="1"/>
  <c r="Q636" i="25"/>
  <c r="R636" i="25" s="1"/>
  <c r="Q637" i="25"/>
  <c r="R637" i="25" s="1"/>
  <c r="Q640" i="25"/>
  <c r="R640" i="25" s="1"/>
  <c r="Q643" i="25"/>
  <c r="R643" i="25" s="1"/>
  <c r="Q644" i="25"/>
  <c r="R644" i="25" s="1"/>
  <c r="Q646" i="25"/>
  <c r="R646" i="25" s="1"/>
  <c r="Q647" i="25"/>
  <c r="R647" i="25" s="1"/>
  <c r="Q648" i="25"/>
  <c r="R648" i="25" s="1"/>
  <c r="Q649" i="25"/>
  <c r="R649" i="25" s="1"/>
  <c r="Q650" i="25"/>
  <c r="R650" i="25" s="1"/>
  <c r="Q655" i="25"/>
  <c r="R655" i="25" s="1"/>
  <c r="Q656" i="25"/>
  <c r="R656" i="25" s="1"/>
  <c r="Q659" i="25"/>
  <c r="R659" i="25" s="1"/>
  <c r="Q661" i="25"/>
  <c r="R661" i="25" s="1"/>
  <c r="Q662" i="25"/>
  <c r="R662" i="25" s="1"/>
  <c r="Q663" i="25"/>
  <c r="R663" i="25" s="1"/>
  <c r="Q666" i="25"/>
  <c r="R666" i="25" s="1"/>
  <c r="Q667" i="25"/>
  <c r="R667" i="25" s="1"/>
  <c r="Q668" i="25"/>
  <c r="R668" i="25" s="1"/>
  <c r="Q670" i="25"/>
  <c r="R670" i="25" s="1"/>
  <c r="Q671" i="25"/>
  <c r="R671" i="25" s="1"/>
  <c r="Q672" i="25"/>
  <c r="R672" i="25" s="1"/>
  <c r="Q673" i="25"/>
  <c r="R673" i="25" s="1"/>
  <c r="Q675" i="25"/>
  <c r="R675" i="25" s="1"/>
  <c r="Q676" i="25"/>
  <c r="R676" i="25" s="1"/>
  <c r="Q679" i="25"/>
  <c r="R679" i="25" s="1"/>
  <c r="Q680" i="25"/>
  <c r="R680" i="25" s="1"/>
  <c r="Q681" i="25"/>
  <c r="R681" i="25" s="1"/>
  <c r="Q683" i="25"/>
  <c r="R683" i="25" s="1"/>
  <c r="Q684" i="25"/>
  <c r="R684" i="25" s="1"/>
  <c r="Q685" i="25"/>
  <c r="R685" i="25" s="1"/>
  <c r="Q688" i="25"/>
  <c r="R688" i="25" s="1"/>
  <c r="Q689" i="25"/>
  <c r="R689" i="25" s="1"/>
  <c r="Q690" i="25"/>
  <c r="R690" i="25" s="1"/>
  <c r="Q691" i="25"/>
  <c r="R691" i="25" s="1"/>
  <c r="Q692" i="25"/>
  <c r="R692" i="25" s="1"/>
  <c r="Q693" i="25"/>
  <c r="R693" i="25" s="1"/>
  <c r="Q694" i="25"/>
  <c r="R694" i="25" s="1"/>
  <c r="Q695" i="25"/>
  <c r="R695" i="25" s="1"/>
  <c r="Q696" i="25"/>
  <c r="R696" i="25" s="1"/>
  <c r="Q698" i="25"/>
  <c r="R698" i="25" s="1"/>
  <c r="Q699" i="25"/>
  <c r="R699" i="25" s="1"/>
  <c r="Q700" i="25"/>
  <c r="R700" i="25" s="1"/>
  <c r="Q701" i="25"/>
  <c r="R701" i="25" s="1"/>
  <c r="Q702" i="25"/>
  <c r="R702" i="25" s="1"/>
  <c r="Q704" i="25"/>
  <c r="R704" i="25" s="1"/>
  <c r="Q706" i="25"/>
  <c r="R706" i="25" s="1"/>
  <c r="Q708" i="25"/>
  <c r="R708" i="25" s="1"/>
  <c r="Q709" i="25"/>
  <c r="R709" i="25" s="1"/>
  <c r="Q710" i="25"/>
  <c r="R710" i="25" s="1"/>
  <c r="Q711" i="25"/>
  <c r="R711" i="25" s="1"/>
  <c r="Q712" i="25"/>
  <c r="R712" i="25" s="1"/>
  <c r="Q713" i="25"/>
  <c r="R713" i="25" s="1"/>
  <c r="Q714" i="25"/>
  <c r="R714" i="25" s="1"/>
  <c r="Q716" i="25"/>
  <c r="R716" i="25" s="1"/>
  <c r="Q717" i="25"/>
  <c r="R717" i="25" s="1"/>
  <c r="Q719" i="25"/>
  <c r="R719" i="25" s="1"/>
  <c r="Q720" i="25"/>
  <c r="R720" i="25" s="1"/>
  <c r="Q721" i="25"/>
  <c r="R721" i="25" s="1"/>
  <c r="Q722" i="25"/>
  <c r="R722" i="25" s="1"/>
  <c r="Q723" i="25"/>
  <c r="R723" i="25" s="1"/>
  <c r="Q724" i="25"/>
  <c r="R724" i="25" s="1"/>
  <c r="Q725" i="25"/>
  <c r="R725" i="25" s="1"/>
  <c r="Q726" i="25"/>
  <c r="R726" i="25" s="1"/>
  <c r="Q727" i="25"/>
  <c r="R727" i="25" s="1"/>
  <c r="Q728" i="25"/>
  <c r="R728" i="25" s="1"/>
  <c r="Q729" i="25"/>
  <c r="R729" i="25" s="1"/>
  <c r="Q731" i="25"/>
  <c r="R731" i="25" s="1"/>
  <c r="Q732" i="25"/>
  <c r="R732" i="25" s="1"/>
  <c r="Q733" i="25"/>
  <c r="R733" i="25" s="1"/>
  <c r="Q735" i="25"/>
  <c r="R735" i="25" s="1"/>
  <c r="Q736" i="25"/>
  <c r="R736" i="25" s="1"/>
  <c r="Q737" i="25"/>
  <c r="R737" i="25" s="1"/>
  <c r="Q738" i="25"/>
  <c r="R738" i="25" s="1"/>
  <c r="Q739" i="25"/>
  <c r="R739" i="25" s="1"/>
  <c r="Q740" i="25"/>
  <c r="R740" i="25" s="1"/>
  <c r="Q741" i="25"/>
  <c r="R741" i="25" s="1"/>
  <c r="Q742" i="25"/>
  <c r="R742" i="25" s="1"/>
  <c r="Q743" i="25"/>
  <c r="R743" i="25" s="1"/>
  <c r="Q744" i="25"/>
  <c r="R744" i="25" s="1"/>
  <c r="Q745" i="25"/>
  <c r="R745" i="25" s="1"/>
  <c r="Q747" i="25"/>
  <c r="R747" i="25" s="1"/>
  <c r="Q748" i="25"/>
  <c r="R748" i="25" s="1"/>
  <c r="Q749" i="25"/>
  <c r="R749" i="25" s="1"/>
  <c r="Q750" i="25"/>
  <c r="R750" i="25" s="1"/>
  <c r="Q751" i="25"/>
  <c r="R751" i="25" s="1"/>
  <c r="Q752" i="25"/>
  <c r="R752" i="25" s="1"/>
  <c r="Q753" i="25"/>
  <c r="R753" i="25" s="1"/>
  <c r="Q754" i="25"/>
  <c r="R754" i="25" s="1"/>
  <c r="Q755" i="25"/>
  <c r="R755" i="25" s="1"/>
  <c r="Q756" i="25"/>
  <c r="R756" i="25" s="1"/>
  <c r="Q757" i="25"/>
  <c r="R757" i="25" s="1"/>
  <c r="Q758" i="25"/>
  <c r="R758" i="25" s="1"/>
  <c r="Q759" i="25"/>
  <c r="R759" i="25" s="1"/>
  <c r="Q760" i="25"/>
  <c r="R760" i="25" s="1"/>
  <c r="Q761" i="25"/>
  <c r="R761" i="25" s="1"/>
  <c r="Q762" i="25"/>
  <c r="R762" i="25" s="1"/>
  <c r="Q763" i="25"/>
  <c r="R763" i="25" s="1"/>
  <c r="Q764" i="25"/>
  <c r="R764" i="25" s="1"/>
  <c r="Q766" i="25"/>
  <c r="R766" i="25" s="1"/>
  <c r="Q767" i="25"/>
  <c r="R767" i="25" s="1"/>
  <c r="Q768" i="25"/>
  <c r="R768" i="25" s="1"/>
  <c r="Q769" i="25"/>
  <c r="R769" i="25" s="1"/>
  <c r="Q770" i="25"/>
  <c r="R770" i="25" s="1"/>
  <c r="Q771" i="25"/>
  <c r="R771" i="25" s="1"/>
  <c r="Q772" i="25"/>
  <c r="R772" i="25" s="1"/>
  <c r="Q773" i="25"/>
  <c r="R773" i="25" s="1"/>
  <c r="Q774" i="25"/>
  <c r="R774" i="25" s="1"/>
  <c r="Q775" i="25"/>
  <c r="R775" i="25" s="1"/>
  <c r="Q776" i="25"/>
  <c r="R776" i="25" s="1"/>
  <c r="Q777" i="25"/>
  <c r="R777" i="25" s="1"/>
  <c r="Q778" i="25"/>
  <c r="R778" i="25" s="1"/>
  <c r="Q779" i="25"/>
  <c r="R779" i="25" s="1"/>
  <c r="Q780" i="25"/>
  <c r="R780" i="25" s="1"/>
  <c r="Q781" i="25"/>
  <c r="R781" i="25" s="1"/>
  <c r="Q782" i="25"/>
  <c r="R782" i="25" s="1"/>
  <c r="Q783" i="25"/>
  <c r="R783" i="25" s="1"/>
  <c r="Q784" i="25"/>
  <c r="R784" i="25" s="1"/>
  <c r="Q785" i="25"/>
  <c r="R785" i="25" s="1"/>
  <c r="Q786" i="25"/>
  <c r="R786" i="25" s="1"/>
  <c r="Q787" i="25"/>
  <c r="R787" i="25" s="1"/>
  <c r="Q788" i="25"/>
  <c r="R788" i="25" s="1"/>
  <c r="Q789" i="25"/>
  <c r="R789" i="25" s="1"/>
  <c r="Q790" i="25"/>
  <c r="R790" i="25" s="1"/>
  <c r="Q791" i="25"/>
  <c r="R791" i="25" s="1"/>
  <c r="Q792" i="25"/>
  <c r="R792" i="25" s="1"/>
  <c r="Q793" i="25"/>
  <c r="R793" i="25" s="1"/>
  <c r="Q794" i="25"/>
  <c r="R794" i="25" s="1"/>
  <c r="Q795" i="25"/>
  <c r="R795" i="25" s="1"/>
  <c r="Q796" i="25"/>
  <c r="R796" i="25" s="1"/>
  <c r="Q797" i="25"/>
  <c r="R797" i="25" s="1"/>
  <c r="Q798" i="25"/>
  <c r="R798" i="25" s="1"/>
  <c r="Q799" i="25"/>
  <c r="R799" i="25" s="1"/>
  <c r="Q800" i="25"/>
  <c r="R800" i="25" s="1"/>
  <c r="Q801" i="25"/>
  <c r="R801" i="25" s="1"/>
  <c r="Q802" i="25"/>
  <c r="R802" i="25" s="1"/>
  <c r="Q803" i="25"/>
  <c r="R803" i="25" s="1"/>
  <c r="Q804" i="25"/>
  <c r="R804" i="25" s="1"/>
  <c r="Q805" i="25"/>
  <c r="R805" i="25" s="1"/>
  <c r="Q806" i="25"/>
  <c r="R806" i="25" s="1"/>
  <c r="Q807" i="25"/>
  <c r="R807" i="25" s="1"/>
  <c r="Q808" i="25"/>
  <c r="R808" i="25" s="1"/>
  <c r="Q809" i="25"/>
  <c r="R809" i="25" s="1"/>
  <c r="Q810" i="25"/>
  <c r="R810" i="25" s="1"/>
  <c r="Q811" i="25"/>
  <c r="R811" i="25" s="1"/>
  <c r="Q812" i="25"/>
  <c r="R812" i="25" s="1"/>
  <c r="Q813" i="25"/>
  <c r="R813" i="25" s="1"/>
  <c r="Q814" i="25"/>
  <c r="R814" i="25" s="1"/>
  <c r="Q815" i="25"/>
  <c r="R815" i="25" s="1"/>
  <c r="Q816" i="25"/>
  <c r="R816" i="25" s="1"/>
  <c r="Q817" i="25"/>
  <c r="R817" i="25" s="1"/>
  <c r="Q818" i="25"/>
  <c r="R818" i="25" s="1"/>
  <c r="Q819" i="25"/>
  <c r="R819" i="25" s="1"/>
  <c r="Q820" i="25"/>
  <c r="R820" i="25" s="1"/>
  <c r="Q821" i="25"/>
  <c r="R821" i="25" s="1"/>
  <c r="Q822" i="25"/>
  <c r="R822" i="25" s="1"/>
  <c r="Q823" i="25"/>
  <c r="R823" i="25" s="1"/>
  <c r="Q824" i="25"/>
  <c r="R824" i="25" s="1"/>
  <c r="Q825" i="25"/>
  <c r="R825" i="25" s="1"/>
  <c r="Q826" i="25"/>
  <c r="R826" i="25" s="1"/>
  <c r="Q827" i="25"/>
  <c r="R827" i="25" s="1"/>
  <c r="Q828" i="25"/>
  <c r="R828" i="25" s="1"/>
  <c r="Q829" i="25"/>
  <c r="R829" i="25" s="1"/>
  <c r="Q830" i="25"/>
  <c r="R830" i="25" s="1"/>
  <c r="Q831" i="25"/>
  <c r="R831" i="25" s="1"/>
  <c r="Q832" i="25"/>
  <c r="R832" i="25" s="1"/>
  <c r="Q833" i="25"/>
  <c r="R833" i="25" s="1"/>
  <c r="Q834" i="25"/>
  <c r="R834" i="25" s="1"/>
  <c r="Q835" i="25"/>
  <c r="R835" i="25" s="1"/>
  <c r="Q836" i="25"/>
  <c r="R836" i="25" s="1"/>
  <c r="Q837" i="25"/>
  <c r="R837" i="25" s="1"/>
  <c r="Q838" i="25"/>
  <c r="R838" i="25" s="1"/>
  <c r="Q839" i="25"/>
  <c r="R839" i="25" s="1"/>
  <c r="Q840" i="25"/>
  <c r="R840" i="25" s="1"/>
  <c r="Q841" i="25"/>
  <c r="R841" i="25" s="1"/>
  <c r="Q842" i="25"/>
  <c r="R842" i="25" s="1"/>
  <c r="Q843" i="25"/>
  <c r="R843" i="25" s="1"/>
  <c r="Q844" i="25"/>
  <c r="R844" i="25" s="1"/>
  <c r="Q845" i="25"/>
  <c r="R845" i="25" s="1"/>
  <c r="Q846" i="25"/>
  <c r="R846" i="25" s="1"/>
  <c r="Q847" i="25"/>
  <c r="R847" i="25" s="1"/>
  <c r="Q848" i="25"/>
  <c r="R848" i="25" s="1"/>
  <c r="Q849" i="25"/>
  <c r="R849" i="25" s="1"/>
  <c r="Q850" i="25"/>
  <c r="R850" i="25" s="1"/>
  <c r="Q851" i="25"/>
  <c r="R851" i="25" s="1"/>
  <c r="Q852" i="25"/>
  <c r="R852" i="25" s="1"/>
  <c r="Q853" i="25"/>
  <c r="R853" i="25" s="1"/>
  <c r="Q854" i="25"/>
  <c r="R854" i="25" s="1"/>
  <c r="Q855" i="25"/>
  <c r="R855" i="25" s="1"/>
  <c r="Q856" i="25"/>
  <c r="R856" i="25" s="1"/>
  <c r="Q857" i="25"/>
  <c r="R857" i="25" s="1"/>
  <c r="Q858" i="25"/>
  <c r="R858" i="25" s="1"/>
  <c r="Q859" i="25"/>
  <c r="R859" i="25" s="1"/>
  <c r="Q860" i="25"/>
  <c r="R860" i="25" s="1"/>
  <c r="Q861" i="25"/>
  <c r="R861" i="25" s="1"/>
  <c r="Q862" i="25"/>
  <c r="R862" i="25" s="1"/>
  <c r="Q863" i="25"/>
  <c r="R863" i="25" s="1"/>
  <c r="Q864" i="25"/>
  <c r="R864" i="25" s="1"/>
  <c r="Q865" i="25"/>
  <c r="R865" i="25" s="1"/>
  <c r="Q866" i="25"/>
  <c r="R866" i="25" s="1"/>
  <c r="Q867" i="25"/>
  <c r="R867" i="25" s="1"/>
  <c r="Q868" i="25"/>
  <c r="R868" i="25" s="1"/>
  <c r="Q869" i="25"/>
  <c r="R869" i="25" s="1"/>
  <c r="Q870" i="25"/>
  <c r="R870" i="25" s="1"/>
  <c r="Q871" i="25"/>
  <c r="R871" i="25" s="1"/>
  <c r="Q872" i="25"/>
  <c r="R872" i="25" s="1"/>
  <c r="Q873" i="25"/>
  <c r="R873" i="25" s="1"/>
  <c r="Q874" i="25"/>
  <c r="R874" i="25" s="1"/>
  <c r="Q875" i="25"/>
  <c r="R875" i="25" s="1"/>
  <c r="Q876" i="25"/>
  <c r="R876" i="25" s="1"/>
  <c r="Q877" i="25"/>
  <c r="R877" i="25" s="1"/>
  <c r="Q878" i="25"/>
  <c r="R878" i="25" s="1"/>
  <c r="Q879" i="25"/>
  <c r="R879" i="25" s="1"/>
  <c r="Q880" i="25"/>
  <c r="R880" i="25" s="1"/>
  <c r="Q881" i="25"/>
  <c r="R881" i="25" s="1"/>
  <c r="Q882" i="25"/>
  <c r="R882" i="25" s="1"/>
  <c r="Q883" i="25"/>
  <c r="R883" i="25" s="1"/>
  <c r="Q884" i="25"/>
  <c r="R884" i="25" s="1"/>
  <c r="Q885" i="25"/>
  <c r="R885" i="25" s="1"/>
  <c r="Q886" i="25"/>
  <c r="R886" i="25" s="1"/>
  <c r="Q887" i="25"/>
  <c r="R887" i="25" s="1"/>
  <c r="Q888" i="25"/>
  <c r="R888" i="25" s="1"/>
  <c r="Q889" i="25"/>
  <c r="R889" i="25" s="1"/>
  <c r="Q890" i="25"/>
  <c r="R890" i="25" s="1"/>
  <c r="Q891" i="25"/>
  <c r="R891" i="25" s="1"/>
  <c r="Q892" i="25"/>
  <c r="R892" i="25" s="1"/>
  <c r="Q893" i="25"/>
  <c r="R893" i="25" s="1"/>
  <c r="Q894" i="25"/>
  <c r="R894" i="25" s="1"/>
  <c r="Q895" i="25"/>
  <c r="R895" i="25" s="1"/>
  <c r="Q896" i="25"/>
  <c r="R896" i="25" s="1"/>
  <c r="Q897" i="25"/>
  <c r="R897" i="25" s="1"/>
  <c r="Q898" i="25"/>
  <c r="R898" i="25" s="1"/>
  <c r="Q899" i="25"/>
  <c r="R899" i="25" s="1"/>
  <c r="Q900" i="25"/>
  <c r="R900" i="25" s="1"/>
  <c r="Q901" i="25"/>
  <c r="R901" i="25" s="1"/>
  <c r="Q902" i="25"/>
  <c r="R902" i="25" s="1"/>
  <c r="Q903" i="25"/>
  <c r="R903" i="25" s="1"/>
  <c r="Q904" i="25"/>
  <c r="R904" i="25" s="1"/>
  <c r="Q905" i="25"/>
  <c r="R905" i="25" s="1"/>
  <c r="Q906" i="25"/>
  <c r="R906" i="25" s="1"/>
  <c r="Q907" i="25"/>
  <c r="R907" i="25" s="1"/>
  <c r="Q908" i="25"/>
  <c r="R908" i="25" s="1"/>
  <c r="Q909" i="25"/>
  <c r="R909" i="25" s="1"/>
  <c r="Q910" i="25"/>
  <c r="R910" i="25" s="1"/>
  <c r="Q911" i="25"/>
  <c r="R911" i="25" s="1"/>
  <c r="Q912" i="25"/>
  <c r="R912" i="25" s="1"/>
  <c r="Q913" i="25"/>
  <c r="R913" i="25" s="1"/>
  <c r="Q914" i="25"/>
  <c r="R914" i="25" s="1"/>
  <c r="Q915" i="25"/>
  <c r="R915" i="25" s="1"/>
  <c r="Q916" i="25"/>
  <c r="R916" i="25" s="1"/>
  <c r="Q917" i="25"/>
  <c r="R917" i="25" s="1"/>
  <c r="Q918" i="25"/>
  <c r="R918" i="25" s="1"/>
  <c r="Q919" i="25"/>
  <c r="R919" i="25" s="1"/>
  <c r="Q920" i="25"/>
  <c r="R920" i="25" s="1"/>
  <c r="Q921" i="25"/>
  <c r="R921" i="25" s="1"/>
  <c r="Q922" i="25"/>
  <c r="R922" i="25" s="1"/>
  <c r="Q923" i="25"/>
  <c r="R923" i="25" s="1"/>
  <c r="Q924" i="25"/>
  <c r="R924" i="25" s="1"/>
  <c r="Q925" i="25"/>
  <c r="R925" i="25" s="1"/>
  <c r="Q926" i="25"/>
  <c r="R926" i="25" s="1"/>
  <c r="Q927" i="25"/>
  <c r="R927" i="25" s="1"/>
  <c r="Q928" i="25"/>
  <c r="R928" i="25" s="1"/>
  <c r="Q929" i="25"/>
  <c r="R929" i="25" s="1"/>
  <c r="Q930" i="25"/>
  <c r="R930" i="25" s="1"/>
  <c r="Q931" i="25"/>
  <c r="R931" i="25" s="1"/>
  <c r="Q932" i="25"/>
  <c r="R932" i="25" s="1"/>
  <c r="Q933" i="25"/>
  <c r="R933" i="25" s="1"/>
  <c r="Q934" i="25"/>
  <c r="R934" i="25" s="1"/>
  <c r="Q935" i="25"/>
  <c r="R935" i="25" s="1"/>
  <c r="Q936" i="25"/>
  <c r="R936" i="25" s="1"/>
  <c r="Q937" i="25"/>
  <c r="R937" i="25" s="1"/>
  <c r="Q938" i="25"/>
  <c r="R938" i="25" s="1"/>
  <c r="Q939" i="25"/>
  <c r="R939" i="25" s="1"/>
  <c r="Q940" i="25"/>
  <c r="R940" i="25" s="1"/>
  <c r="Q941" i="25"/>
  <c r="R941" i="25" s="1"/>
  <c r="Q942" i="25"/>
  <c r="R942" i="25" s="1"/>
  <c r="Q943" i="25"/>
  <c r="R943" i="25" s="1"/>
  <c r="Q944" i="25"/>
  <c r="R944" i="25" s="1"/>
  <c r="Q945" i="25"/>
  <c r="R945" i="25" s="1"/>
  <c r="Q946" i="25"/>
  <c r="R946" i="25" s="1"/>
  <c r="Q947" i="25"/>
  <c r="R947" i="25" s="1"/>
  <c r="Q948" i="25"/>
  <c r="R948" i="25" s="1"/>
  <c r="Q949" i="25"/>
  <c r="R949" i="25" s="1"/>
  <c r="Q950" i="25"/>
  <c r="R950" i="25" s="1"/>
  <c r="Q951" i="25"/>
  <c r="R951" i="25" s="1"/>
  <c r="Q952" i="25"/>
  <c r="R952" i="25" s="1"/>
  <c r="Q953" i="25"/>
  <c r="R953" i="25" s="1"/>
  <c r="Q954" i="25"/>
  <c r="R954" i="25" s="1"/>
  <c r="Q955" i="25"/>
  <c r="R955" i="25" s="1"/>
  <c r="Q956" i="25"/>
  <c r="R956" i="25" s="1"/>
  <c r="Q957" i="25"/>
  <c r="R957" i="25" s="1"/>
  <c r="Q958" i="25"/>
  <c r="R958" i="25" s="1"/>
  <c r="Q959" i="25"/>
  <c r="R959" i="25" s="1"/>
  <c r="Q960" i="25"/>
  <c r="R960" i="25" s="1"/>
  <c r="Q961" i="25"/>
  <c r="R961" i="25" s="1"/>
  <c r="Q962" i="25"/>
  <c r="R962" i="25" s="1"/>
  <c r="Q963" i="25"/>
  <c r="R963" i="25" s="1"/>
  <c r="Q964" i="25"/>
  <c r="R964" i="25" s="1"/>
  <c r="Q965" i="25"/>
  <c r="R965" i="25" s="1"/>
  <c r="Q966" i="25"/>
  <c r="R966" i="25" s="1"/>
  <c r="Q967" i="25"/>
  <c r="R967" i="25" s="1"/>
  <c r="Q968" i="25"/>
  <c r="R968" i="25" s="1"/>
  <c r="Q969" i="25"/>
  <c r="R969" i="25" s="1"/>
  <c r="Q970" i="25"/>
  <c r="R970" i="25" s="1"/>
  <c r="Q971" i="25"/>
  <c r="R971" i="25" s="1"/>
  <c r="Q972" i="25"/>
  <c r="R972" i="25" s="1"/>
  <c r="Q973" i="25"/>
  <c r="R973" i="25" s="1"/>
  <c r="Q974" i="25"/>
  <c r="R974" i="25" s="1"/>
  <c r="Q975" i="25"/>
  <c r="R975" i="25" s="1"/>
  <c r="Q976" i="25"/>
  <c r="R976" i="25" s="1"/>
  <c r="Q977" i="25"/>
  <c r="R977" i="25" s="1"/>
  <c r="Q978" i="25"/>
  <c r="R978" i="25" s="1"/>
  <c r="Q979" i="25"/>
  <c r="R979" i="25" s="1"/>
  <c r="Q980" i="25"/>
  <c r="R980" i="25" s="1"/>
  <c r="Q981" i="25"/>
  <c r="R981" i="25" s="1"/>
  <c r="Q982" i="25"/>
  <c r="R982" i="25" s="1"/>
  <c r="Q983" i="25"/>
  <c r="R983" i="25" s="1"/>
  <c r="Q984" i="25"/>
  <c r="R984" i="25" s="1"/>
  <c r="Q985" i="25"/>
  <c r="R985" i="25" s="1"/>
  <c r="Q986" i="25"/>
  <c r="R986" i="25" s="1"/>
  <c r="Q987" i="25"/>
  <c r="R987" i="25" s="1"/>
  <c r="Q988" i="25"/>
  <c r="R988" i="25" s="1"/>
  <c r="Q989" i="25"/>
  <c r="R989" i="25" s="1"/>
  <c r="Q990" i="25"/>
  <c r="R990" i="25" s="1"/>
  <c r="Q991" i="25"/>
  <c r="R991" i="25" s="1"/>
  <c r="Q992" i="25"/>
  <c r="R992" i="25" s="1"/>
  <c r="Q993" i="25"/>
  <c r="R993" i="25" s="1"/>
  <c r="Q994" i="25"/>
  <c r="R994" i="25" s="1"/>
  <c r="Q995" i="25"/>
  <c r="R995" i="25" s="1"/>
  <c r="Q996" i="25"/>
  <c r="R996" i="25" s="1"/>
  <c r="Q997" i="25"/>
  <c r="R997" i="25" s="1"/>
  <c r="Q998" i="25"/>
  <c r="R998" i="25" s="1"/>
  <c r="K999" i="25"/>
  <c r="Q999" i="25"/>
  <c r="R999" i="25" s="1"/>
  <c r="M1000" i="25"/>
  <c r="Q1000" i="25"/>
  <c r="R1000" i="25" s="1"/>
  <c r="Q5" i="25"/>
  <c r="R5" i="25" s="1"/>
  <c r="Q6" i="25"/>
  <c r="R6" i="25" s="1"/>
  <c r="Q7" i="25"/>
  <c r="R7" i="25" s="1"/>
  <c r="Q8" i="25"/>
  <c r="R8" i="25" s="1"/>
  <c r="Q9" i="25"/>
  <c r="R9" i="25" s="1"/>
  <c r="Q10" i="25"/>
  <c r="R10" i="25" s="1"/>
  <c r="Q11" i="25"/>
  <c r="R11" i="25" s="1"/>
  <c r="Q13" i="25"/>
  <c r="R13" i="25" s="1"/>
  <c r="Q4" i="25"/>
  <c r="E6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D7" i="2"/>
  <c r="E7" i="2"/>
  <c r="D8" i="2"/>
  <c r="E8" i="2"/>
  <c r="D9" i="2"/>
  <c r="E9" i="2"/>
  <c r="D10" i="2"/>
  <c r="E10" i="2"/>
  <c r="D11" i="2"/>
  <c r="E11" i="2"/>
  <c r="D12" i="2"/>
  <c r="E12" i="2"/>
  <c r="D13" i="2"/>
  <c r="E13" i="2"/>
  <c r="D14" i="2"/>
  <c r="E14" i="2"/>
  <c r="D15" i="2"/>
  <c r="E15" i="2"/>
  <c r="D16" i="2"/>
  <c r="E16" i="2"/>
  <c r="D17" i="2"/>
  <c r="E17" i="2"/>
  <c r="D18" i="2"/>
  <c r="E18" i="2"/>
  <c r="D19" i="2"/>
  <c r="E19" i="2"/>
  <c r="D20" i="2"/>
  <c r="E20" i="2"/>
  <c r="D21" i="2"/>
  <c r="E21" i="2"/>
  <c r="D22" i="2"/>
  <c r="E22" i="2"/>
  <c r="D23" i="2"/>
  <c r="E23" i="2"/>
  <c r="D24" i="2"/>
  <c r="E24" i="2"/>
  <c r="D25" i="2"/>
  <c r="E25" i="2"/>
  <c r="D26" i="2"/>
  <c r="E26" i="2"/>
  <c r="D27" i="2"/>
  <c r="E27" i="2"/>
  <c r="D28" i="2"/>
  <c r="E28" i="2"/>
  <c r="D29" i="2"/>
  <c r="E29" i="2"/>
  <c r="D30" i="2"/>
  <c r="E30" i="2"/>
  <c r="D31" i="2"/>
  <c r="E31" i="2"/>
  <c r="D32" i="2"/>
  <c r="E32" i="2"/>
  <c r="D33" i="2"/>
  <c r="E33" i="2"/>
  <c r="D34" i="2"/>
  <c r="E34" i="2"/>
  <c r="D35" i="2"/>
  <c r="E35" i="2"/>
  <c r="D36" i="2"/>
  <c r="E36" i="2"/>
  <c r="D37" i="2"/>
  <c r="E37" i="2"/>
  <c r="D38" i="2"/>
  <c r="E38" i="2"/>
  <c r="D39" i="2"/>
  <c r="E39" i="2"/>
  <c r="D40" i="2"/>
  <c r="E40" i="2"/>
  <c r="D41" i="2"/>
  <c r="E41" i="2"/>
  <c r="D42" i="2"/>
  <c r="E42" i="2"/>
  <c r="D43" i="2"/>
  <c r="E43" i="2"/>
  <c r="D44" i="2"/>
  <c r="E44" i="2"/>
  <c r="D45" i="2"/>
  <c r="E45" i="2"/>
  <c r="D46" i="2"/>
  <c r="E46" i="2"/>
  <c r="D47" i="2"/>
  <c r="E47" i="2"/>
  <c r="D48" i="2"/>
  <c r="E48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D76" i="2"/>
  <c r="E76" i="2"/>
  <c r="D77" i="2"/>
  <c r="E77" i="2"/>
  <c r="D78" i="2"/>
  <c r="E78" i="2"/>
  <c r="D79" i="2"/>
  <c r="E79" i="2"/>
  <c r="D80" i="2"/>
  <c r="E80" i="2"/>
  <c r="D81" i="2"/>
  <c r="E81" i="2"/>
  <c r="D82" i="2"/>
  <c r="E82" i="2"/>
  <c r="D83" i="2"/>
  <c r="E83" i="2"/>
  <c r="D84" i="2"/>
  <c r="E84" i="2"/>
  <c r="D85" i="2"/>
  <c r="E85" i="2"/>
  <c r="D86" i="2"/>
  <c r="E86" i="2"/>
  <c r="D87" i="2"/>
  <c r="E87" i="2"/>
  <c r="D88" i="2"/>
  <c r="E88" i="2"/>
  <c r="D89" i="2"/>
  <c r="E89" i="2"/>
  <c r="D90" i="2"/>
  <c r="E90" i="2"/>
  <c r="D91" i="2"/>
  <c r="E91" i="2"/>
  <c r="D92" i="2"/>
  <c r="E92" i="2"/>
  <c r="D93" i="2"/>
  <c r="E93" i="2"/>
  <c r="D94" i="2"/>
  <c r="E94" i="2"/>
  <c r="D95" i="2"/>
  <c r="E95" i="2"/>
  <c r="D96" i="2"/>
  <c r="E96" i="2"/>
  <c r="D97" i="2"/>
  <c r="E97" i="2"/>
  <c r="D98" i="2"/>
  <c r="E98" i="2"/>
  <c r="D99" i="2"/>
  <c r="E99" i="2"/>
  <c r="D100" i="2"/>
  <c r="E100" i="2"/>
  <c r="D101" i="2"/>
  <c r="E101" i="2"/>
  <c r="D102" i="2"/>
  <c r="E102" i="2"/>
  <c r="D103" i="2"/>
  <c r="E103" i="2"/>
  <c r="D104" i="2"/>
  <c r="E104" i="2"/>
  <c r="D105" i="2"/>
  <c r="E105" i="2"/>
  <c r="D106" i="2"/>
  <c r="E106" i="2"/>
  <c r="D107" i="2"/>
  <c r="E107" i="2"/>
  <c r="D108" i="2"/>
  <c r="E108" i="2"/>
  <c r="D109" i="2"/>
  <c r="E109" i="2"/>
  <c r="D110" i="2"/>
  <c r="E110" i="2"/>
  <c r="D111" i="2"/>
  <c r="E111" i="2"/>
  <c r="D112" i="2"/>
  <c r="E112" i="2"/>
  <c r="D113" i="2"/>
  <c r="E113" i="2"/>
  <c r="D114" i="2"/>
  <c r="E114" i="2"/>
  <c r="D115" i="2"/>
  <c r="E115" i="2"/>
  <c r="D116" i="2"/>
  <c r="E116" i="2"/>
  <c r="D117" i="2"/>
  <c r="E117" i="2"/>
  <c r="D118" i="2"/>
  <c r="E118" i="2"/>
  <c r="D119" i="2"/>
  <c r="E119" i="2"/>
  <c r="D120" i="2"/>
  <c r="E120" i="2"/>
  <c r="D121" i="2"/>
  <c r="E121" i="2"/>
  <c r="D122" i="2"/>
  <c r="E122" i="2"/>
  <c r="D123" i="2"/>
  <c r="E123" i="2"/>
  <c r="D124" i="2"/>
  <c r="E124" i="2"/>
  <c r="D125" i="2"/>
  <c r="E125" i="2"/>
  <c r="D126" i="2"/>
  <c r="E126" i="2"/>
  <c r="D127" i="2"/>
  <c r="E127" i="2"/>
  <c r="D128" i="2"/>
  <c r="E128" i="2"/>
  <c r="D129" i="2"/>
  <c r="E129" i="2"/>
  <c r="D130" i="2"/>
  <c r="E130" i="2"/>
  <c r="D131" i="2"/>
  <c r="E131" i="2"/>
  <c r="D132" i="2"/>
  <c r="E132" i="2"/>
  <c r="D133" i="2"/>
  <c r="E133" i="2"/>
  <c r="D134" i="2"/>
  <c r="E134" i="2"/>
  <c r="D135" i="2"/>
  <c r="E135" i="2"/>
  <c r="D136" i="2"/>
  <c r="E136" i="2"/>
  <c r="D137" i="2"/>
  <c r="E137" i="2"/>
  <c r="D138" i="2"/>
  <c r="E138" i="2"/>
  <c r="D139" i="2"/>
  <c r="E139" i="2"/>
  <c r="D140" i="2"/>
  <c r="E140" i="2"/>
  <c r="D141" i="2"/>
  <c r="E141" i="2"/>
  <c r="D142" i="2"/>
  <c r="E142" i="2"/>
  <c r="D143" i="2"/>
  <c r="E143" i="2"/>
  <c r="D144" i="2"/>
  <c r="E144" i="2"/>
  <c r="D145" i="2"/>
  <c r="E145" i="2"/>
  <c r="D146" i="2"/>
  <c r="E146" i="2"/>
  <c r="D147" i="2"/>
  <c r="E147" i="2"/>
  <c r="D148" i="2"/>
  <c r="E148" i="2"/>
  <c r="D149" i="2"/>
  <c r="E149" i="2"/>
  <c r="D150" i="2"/>
  <c r="E150" i="2"/>
  <c r="D151" i="2"/>
  <c r="E151" i="2"/>
  <c r="D152" i="2"/>
  <c r="E152" i="2"/>
  <c r="D153" i="2"/>
  <c r="E153" i="2"/>
  <c r="D154" i="2"/>
  <c r="E154" i="2"/>
  <c r="D155" i="2"/>
  <c r="E155" i="2"/>
  <c r="D156" i="2"/>
  <c r="E156" i="2"/>
  <c r="D157" i="2"/>
  <c r="E157" i="2"/>
  <c r="D158" i="2"/>
  <c r="E158" i="2"/>
  <c r="D159" i="2"/>
  <c r="E159" i="2"/>
  <c r="D160" i="2"/>
  <c r="E160" i="2"/>
  <c r="D161" i="2"/>
  <c r="E161" i="2"/>
  <c r="D162" i="2"/>
  <c r="E162" i="2"/>
  <c r="D163" i="2"/>
  <c r="E163" i="2"/>
  <c r="D164" i="2"/>
  <c r="E164" i="2"/>
  <c r="D165" i="2"/>
  <c r="E165" i="2"/>
  <c r="D166" i="2"/>
  <c r="E166" i="2"/>
  <c r="D167" i="2"/>
  <c r="E167" i="2"/>
  <c r="D168" i="2"/>
  <c r="E168" i="2"/>
  <c r="D169" i="2"/>
  <c r="E169" i="2"/>
  <c r="D170" i="2"/>
  <c r="E170" i="2"/>
  <c r="D171" i="2"/>
  <c r="E171" i="2"/>
  <c r="D172" i="2"/>
  <c r="E172" i="2"/>
  <c r="D173" i="2"/>
  <c r="E173" i="2"/>
  <c r="D174" i="2"/>
  <c r="E174" i="2"/>
  <c r="D175" i="2"/>
  <c r="E175" i="2"/>
  <c r="D176" i="2"/>
  <c r="E176" i="2"/>
  <c r="D177" i="2"/>
  <c r="E177" i="2"/>
  <c r="D178" i="2"/>
  <c r="E178" i="2"/>
  <c r="D179" i="2"/>
  <c r="E179" i="2"/>
  <c r="D180" i="2"/>
  <c r="E180" i="2"/>
  <c r="D181" i="2"/>
  <c r="E181" i="2"/>
  <c r="D182" i="2"/>
  <c r="E182" i="2"/>
  <c r="D183" i="2"/>
  <c r="E183" i="2"/>
  <c r="D184" i="2"/>
  <c r="E184" i="2"/>
  <c r="D185" i="2"/>
  <c r="E185" i="2"/>
  <c r="D186" i="2"/>
  <c r="E186" i="2"/>
  <c r="D187" i="2"/>
  <c r="E187" i="2"/>
  <c r="D188" i="2"/>
  <c r="E188" i="2"/>
  <c r="D189" i="2"/>
  <c r="E189" i="2"/>
  <c r="D190" i="2"/>
  <c r="E190" i="2"/>
  <c r="D191" i="2"/>
  <c r="E191" i="2"/>
  <c r="D192" i="2"/>
  <c r="E192" i="2"/>
  <c r="D193" i="2"/>
  <c r="E193" i="2"/>
  <c r="D194" i="2"/>
  <c r="E194" i="2"/>
  <c r="D195" i="2"/>
  <c r="E195" i="2"/>
  <c r="D196" i="2"/>
  <c r="E196" i="2"/>
  <c r="D197" i="2"/>
  <c r="E197" i="2"/>
  <c r="D198" i="2"/>
  <c r="E198" i="2"/>
  <c r="D199" i="2"/>
  <c r="E199" i="2"/>
  <c r="D200" i="2"/>
  <c r="E200" i="2"/>
  <c r="D201" i="2"/>
  <c r="E201" i="2"/>
  <c r="D202" i="2"/>
  <c r="E202" i="2"/>
  <c r="D203" i="2"/>
  <c r="E203" i="2"/>
  <c r="D204" i="2"/>
  <c r="E204" i="2"/>
  <c r="D205" i="2"/>
  <c r="E205" i="2"/>
  <c r="D206" i="2"/>
  <c r="E206" i="2"/>
  <c r="D207" i="2"/>
  <c r="E207" i="2"/>
  <c r="D208" i="2"/>
  <c r="E208" i="2"/>
  <c r="D209" i="2"/>
  <c r="E209" i="2"/>
  <c r="D210" i="2"/>
  <c r="E210" i="2"/>
  <c r="D211" i="2"/>
  <c r="E211" i="2"/>
  <c r="D212" i="2"/>
  <c r="E212" i="2"/>
  <c r="D213" i="2"/>
  <c r="E213" i="2"/>
  <c r="D214" i="2"/>
  <c r="E214" i="2"/>
  <c r="D215" i="2"/>
  <c r="E215" i="2"/>
  <c r="D216" i="2"/>
  <c r="E216" i="2"/>
  <c r="D217" i="2"/>
  <c r="E217" i="2"/>
  <c r="D218" i="2"/>
  <c r="E218" i="2"/>
  <c r="D219" i="2"/>
  <c r="E219" i="2"/>
  <c r="D220" i="2"/>
  <c r="E220" i="2"/>
  <c r="D221" i="2"/>
  <c r="E221" i="2"/>
  <c r="D222" i="2"/>
  <c r="E222" i="2"/>
  <c r="D223" i="2"/>
  <c r="E223" i="2"/>
  <c r="D224" i="2"/>
  <c r="E224" i="2"/>
  <c r="D225" i="2"/>
  <c r="E225" i="2"/>
  <c r="D226" i="2"/>
  <c r="E226" i="2"/>
  <c r="D227" i="2"/>
  <c r="E227" i="2"/>
  <c r="D228" i="2"/>
  <c r="E228" i="2"/>
  <c r="D229" i="2"/>
  <c r="E229" i="2"/>
  <c r="D230" i="2"/>
  <c r="E230" i="2"/>
  <c r="D231" i="2"/>
  <c r="E231" i="2"/>
  <c r="D232" i="2"/>
  <c r="E232" i="2"/>
  <c r="D233" i="2"/>
  <c r="E233" i="2"/>
  <c r="D234" i="2"/>
  <c r="E234" i="2"/>
  <c r="D235" i="2"/>
  <c r="E235" i="2"/>
  <c r="D236" i="2"/>
  <c r="E236" i="2"/>
  <c r="D237" i="2"/>
  <c r="E237" i="2"/>
  <c r="D238" i="2"/>
  <c r="E238" i="2"/>
  <c r="D239" i="2"/>
  <c r="E239" i="2"/>
  <c r="D240" i="2"/>
  <c r="E240" i="2"/>
  <c r="D241" i="2"/>
  <c r="E241" i="2"/>
  <c r="D242" i="2"/>
  <c r="E242" i="2"/>
  <c r="D243" i="2"/>
  <c r="E243" i="2"/>
  <c r="D244" i="2"/>
  <c r="E244" i="2"/>
  <c r="D245" i="2"/>
  <c r="E245" i="2"/>
  <c r="D246" i="2"/>
  <c r="E246" i="2"/>
  <c r="D247" i="2"/>
  <c r="E247" i="2"/>
  <c r="D248" i="2"/>
  <c r="E248" i="2"/>
  <c r="D249" i="2"/>
  <c r="E249" i="2"/>
  <c r="D250" i="2"/>
  <c r="E250" i="2"/>
  <c r="D251" i="2"/>
  <c r="E251" i="2"/>
  <c r="D252" i="2"/>
  <c r="E252" i="2"/>
  <c r="D253" i="2"/>
  <c r="E253" i="2"/>
  <c r="D254" i="2"/>
  <c r="E254" i="2"/>
  <c r="D255" i="2"/>
  <c r="E255" i="2"/>
  <c r="D256" i="2"/>
  <c r="E256" i="2"/>
  <c r="D257" i="2"/>
  <c r="E257" i="2"/>
  <c r="D258" i="2"/>
  <c r="E258" i="2"/>
  <c r="D259" i="2"/>
  <c r="E259" i="2"/>
  <c r="D260" i="2"/>
  <c r="E260" i="2"/>
  <c r="D261" i="2"/>
  <c r="E261" i="2"/>
  <c r="D262" i="2"/>
  <c r="E262" i="2"/>
  <c r="D263" i="2"/>
  <c r="E263" i="2"/>
  <c r="D264" i="2"/>
  <c r="E264" i="2"/>
  <c r="D265" i="2"/>
  <c r="E265" i="2"/>
  <c r="D266" i="2"/>
  <c r="E266" i="2"/>
  <c r="D267" i="2"/>
  <c r="E267" i="2"/>
  <c r="D268" i="2"/>
  <c r="E268" i="2"/>
  <c r="D269" i="2"/>
  <c r="E269" i="2"/>
  <c r="D270" i="2"/>
  <c r="E270" i="2"/>
  <c r="D271" i="2"/>
  <c r="E271" i="2"/>
  <c r="D272" i="2"/>
  <c r="E272" i="2"/>
  <c r="D273" i="2"/>
  <c r="E273" i="2"/>
  <c r="D274" i="2"/>
  <c r="E274" i="2"/>
  <c r="D275" i="2"/>
  <c r="E275" i="2"/>
  <c r="D276" i="2"/>
  <c r="E276" i="2"/>
  <c r="D277" i="2"/>
  <c r="E277" i="2"/>
  <c r="D278" i="2"/>
  <c r="E278" i="2"/>
  <c r="D279" i="2"/>
  <c r="E279" i="2"/>
  <c r="D280" i="2"/>
  <c r="E280" i="2"/>
  <c r="D281" i="2"/>
  <c r="E281" i="2"/>
  <c r="D282" i="2"/>
  <c r="E282" i="2"/>
  <c r="D283" i="2"/>
  <c r="E283" i="2"/>
  <c r="D284" i="2"/>
  <c r="E284" i="2"/>
  <c r="D285" i="2"/>
  <c r="E285" i="2"/>
  <c r="D286" i="2"/>
  <c r="E286" i="2"/>
  <c r="D287" i="2"/>
  <c r="E287" i="2"/>
  <c r="D288" i="2"/>
  <c r="E288" i="2"/>
  <c r="D289" i="2"/>
  <c r="E289" i="2"/>
  <c r="D290" i="2"/>
  <c r="E290" i="2"/>
  <c r="D291" i="2"/>
  <c r="E291" i="2"/>
  <c r="D292" i="2"/>
  <c r="E292" i="2"/>
  <c r="D293" i="2"/>
  <c r="E293" i="2"/>
  <c r="D294" i="2"/>
  <c r="E294" i="2"/>
  <c r="D295" i="2"/>
  <c r="E295" i="2"/>
  <c r="D296" i="2"/>
  <c r="E296" i="2"/>
  <c r="D297" i="2"/>
  <c r="E297" i="2"/>
  <c r="D298" i="2"/>
  <c r="E298" i="2"/>
  <c r="D299" i="2"/>
  <c r="E299" i="2"/>
  <c r="D300" i="2"/>
  <c r="E300" i="2"/>
  <c r="D301" i="2"/>
  <c r="E301" i="2"/>
  <c r="D302" i="2"/>
  <c r="E302" i="2"/>
  <c r="D303" i="2"/>
  <c r="E303" i="2"/>
  <c r="D304" i="2"/>
  <c r="E304" i="2"/>
  <c r="D305" i="2"/>
  <c r="E305" i="2"/>
  <c r="D306" i="2"/>
  <c r="E306" i="2"/>
  <c r="D307" i="2"/>
  <c r="E307" i="2"/>
  <c r="D308" i="2"/>
  <c r="E308" i="2"/>
  <c r="D309" i="2"/>
  <c r="E309" i="2"/>
  <c r="D310" i="2"/>
  <c r="E310" i="2"/>
  <c r="D311" i="2"/>
  <c r="E311" i="2"/>
  <c r="D312" i="2"/>
  <c r="E312" i="2"/>
  <c r="D313" i="2"/>
  <c r="E313" i="2"/>
  <c r="D314" i="2"/>
  <c r="E314" i="2"/>
  <c r="D315" i="2"/>
  <c r="E315" i="2"/>
  <c r="D316" i="2"/>
  <c r="E316" i="2"/>
  <c r="D317" i="2"/>
  <c r="E317" i="2"/>
  <c r="D318" i="2"/>
  <c r="E318" i="2"/>
  <c r="D319" i="2"/>
  <c r="E319" i="2"/>
  <c r="D320" i="2"/>
  <c r="E320" i="2"/>
  <c r="D321" i="2"/>
  <c r="E321" i="2"/>
  <c r="D322" i="2"/>
  <c r="E322" i="2"/>
  <c r="D323" i="2"/>
  <c r="E323" i="2"/>
  <c r="D324" i="2"/>
  <c r="E324" i="2"/>
  <c r="D325" i="2"/>
  <c r="E325" i="2"/>
  <c r="D326" i="2"/>
  <c r="E326" i="2"/>
  <c r="D327" i="2"/>
  <c r="E327" i="2"/>
  <c r="D328" i="2"/>
  <c r="E328" i="2"/>
  <c r="D329" i="2"/>
  <c r="E329" i="2"/>
  <c r="D330" i="2"/>
  <c r="E330" i="2"/>
  <c r="D331" i="2"/>
  <c r="E331" i="2"/>
  <c r="D332" i="2"/>
  <c r="E332" i="2"/>
  <c r="D333" i="2"/>
  <c r="E333" i="2"/>
  <c r="D334" i="2"/>
  <c r="E334" i="2"/>
  <c r="D335" i="2"/>
  <c r="E335" i="2"/>
  <c r="D336" i="2"/>
  <c r="E336" i="2"/>
  <c r="D337" i="2"/>
  <c r="E337" i="2"/>
  <c r="D338" i="2"/>
  <c r="E338" i="2"/>
  <c r="D339" i="2"/>
  <c r="E339" i="2"/>
  <c r="D340" i="2"/>
  <c r="E340" i="2"/>
  <c r="D341" i="2"/>
  <c r="E341" i="2"/>
  <c r="D342" i="2"/>
  <c r="E342" i="2"/>
  <c r="D343" i="2"/>
  <c r="E343" i="2"/>
  <c r="D344" i="2"/>
  <c r="E344" i="2"/>
  <c r="D345" i="2"/>
  <c r="E345" i="2"/>
  <c r="D346" i="2"/>
  <c r="E346" i="2"/>
  <c r="D347" i="2"/>
  <c r="E347" i="2"/>
  <c r="D348" i="2"/>
  <c r="E348" i="2"/>
  <c r="D349" i="2"/>
  <c r="E349" i="2"/>
  <c r="D350" i="2"/>
  <c r="E350" i="2"/>
  <c r="D351" i="2"/>
  <c r="E351" i="2"/>
  <c r="D352" i="2"/>
  <c r="E352" i="2"/>
  <c r="D353" i="2"/>
  <c r="E353" i="2"/>
  <c r="D354" i="2"/>
  <c r="E354" i="2"/>
  <c r="D355" i="2"/>
  <c r="E355" i="2"/>
  <c r="D356" i="2"/>
  <c r="E356" i="2"/>
  <c r="D357" i="2"/>
  <c r="E357" i="2"/>
  <c r="D358" i="2"/>
  <c r="E358" i="2"/>
  <c r="D359" i="2"/>
  <c r="E359" i="2"/>
  <c r="D360" i="2"/>
  <c r="E360" i="2"/>
  <c r="D361" i="2"/>
  <c r="E361" i="2"/>
  <c r="D362" i="2"/>
  <c r="E362" i="2"/>
  <c r="D363" i="2"/>
  <c r="E363" i="2"/>
  <c r="D364" i="2"/>
  <c r="E364" i="2"/>
  <c r="D365" i="2"/>
  <c r="E365" i="2"/>
  <c r="D366" i="2"/>
  <c r="E366" i="2"/>
  <c r="D367" i="2"/>
  <c r="E367" i="2"/>
  <c r="D368" i="2"/>
  <c r="E368" i="2"/>
  <c r="D369" i="2"/>
  <c r="E369" i="2"/>
  <c r="D370" i="2"/>
  <c r="E370" i="2"/>
  <c r="D371" i="2"/>
  <c r="E371" i="2"/>
  <c r="D372" i="2"/>
  <c r="E372" i="2"/>
  <c r="D373" i="2"/>
  <c r="E373" i="2"/>
  <c r="D374" i="2"/>
  <c r="E374" i="2"/>
  <c r="D375" i="2"/>
  <c r="E375" i="2"/>
  <c r="D376" i="2"/>
  <c r="E376" i="2"/>
  <c r="D377" i="2"/>
  <c r="E377" i="2"/>
  <c r="D378" i="2"/>
  <c r="E378" i="2"/>
  <c r="D379" i="2"/>
  <c r="E379" i="2"/>
  <c r="D380" i="2"/>
  <c r="E380" i="2"/>
  <c r="D381" i="2"/>
  <c r="E381" i="2"/>
  <c r="D382" i="2"/>
  <c r="E382" i="2"/>
  <c r="D383" i="2"/>
  <c r="E383" i="2"/>
  <c r="D384" i="2"/>
  <c r="E384" i="2"/>
  <c r="D385" i="2"/>
  <c r="E385" i="2"/>
  <c r="D386" i="2"/>
  <c r="E386" i="2"/>
  <c r="D387" i="2"/>
  <c r="E387" i="2"/>
  <c r="D388" i="2"/>
  <c r="E388" i="2"/>
  <c r="D389" i="2"/>
  <c r="E389" i="2"/>
  <c r="D390" i="2"/>
  <c r="E390" i="2"/>
  <c r="D391" i="2"/>
  <c r="E391" i="2"/>
  <c r="D392" i="2"/>
  <c r="E392" i="2"/>
  <c r="D393" i="2"/>
  <c r="E393" i="2"/>
  <c r="D394" i="2"/>
  <c r="E394" i="2"/>
  <c r="D395" i="2"/>
  <c r="E395" i="2"/>
  <c r="D396" i="2"/>
  <c r="E396" i="2"/>
  <c r="D397" i="2"/>
  <c r="E397" i="2"/>
  <c r="D398" i="2"/>
  <c r="E398" i="2"/>
  <c r="D399" i="2"/>
  <c r="E399" i="2"/>
  <c r="D400" i="2"/>
  <c r="E400" i="2"/>
  <c r="D401" i="2"/>
  <c r="E401" i="2"/>
  <c r="D402" i="2"/>
  <c r="E402" i="2"/>
  <c r="D403" i="2"/>
  <c r="E403" i="2"/>
  <c r="D404" i="2"/>
  <c r="E404" i="2"/>
  <c r="D405" i="2"/>
  <c r="E405" i="2"/>
  <c r="D406" i="2"/>
  <c r="E406" i="2"/>
  <c r="D407" i="2"/>
  <c r="E407" i="2"/>
  <c r="D408" i="2"/>
  <c r="E408" i="2"/>
  <c r="D409" i="2"/>
  <c r="E409" i="2"/>
  <c r="D410" i="2"/>
  <c r="E410" i="2"/>
  <c r="D411" i="2"/>
  <c r="E411" i="2"/>
  <c r="D412" i="2"/>
  <c r="E412" i="2"/>
  <c r="D413" i="2"/>
  <c r="E413" i="2"/>
  <c r="D414" i="2"/>
  <c r="E414" i="2"/>
  <c r="D415" i="2"/>
  <c r="E415" i="2"/>
  <c r="D416" i="2"/>
  <c r="E416" i="2"/>
  <c r="D417" i="2"/>
  <c r="E417" i="2"/>
  <c r="D418" i="2"/>
  <c r="E418" i="2"/>
  <c r="D419" i="2"/>
  <c r="E419" i="2"/>
  <c r="D420" i="2"/>
  <c r="E420" i="2"/>
  <c r="D421" i="2"/>
  <c r="E421" i="2"/>
  <c r="D422" i="2"/>
  <c r="E422" i="2"/>
  <c r="D423" i="2"/>
  <c r="E423" i="2"/>
  <c r="D424" i="2"/>
  <c r="E424" i="2"/>
  <c r="D425" i="2"/>
  <c r="E425" i="2"/>
  <c r="D426" i="2"/>
  <c r="E426" i="2"/>
  <c r="D427" i="2"/>
  <c r="E427" i="2"/>
  <c r="D428" i="2"/>
  <c r="E428" i="2"/>
  <c r="D429" i="2"/>
  <c r="E429" i="2"/>
  <c r="D430" i="2"/>
  <c r="E430" i="2"/>
  <c r="D431" i="2"/>
  <c r="E431" i="2"/>
  <c r="D432" i="2"/>
  <c r="E432" i="2"/>
  <c r="D433" i="2"/>
  <c r="E433" i="2"/>
  <c r="D434" i="2"/>
  <c r="E434" i="2"/>
  <c r="D435" i="2"/>
  <c r="E435" i="2"/>
  <c r="D436" i="2"/>
  <c r="E436" i="2"/>
  <c r="D437" i="2"/>
  <c r="E437" i="2"/>
  <c r="D438" i="2"/>
  <c r="E438" i="2"/>
  <c r="D439" i="2"/>
  <c r="E439" i="2"/>
  <c r="D440" i="2"/>
  <c r="E440" i="2"/>
  <c r="D441" i="2"/>
  <c r="E441" i="2"/>
  <c r="D442" i="2"/>
  <c r="E442" i="2"/>
  <c r="D443" i="2"/>
  <c r="E443" i="2"/>
  <c r="D444" i="2"/>
  <c r="E444" i="2"/>
  <c r="D445" i="2"/>
  <c r="E445" i="2"/>
  <c r="D446" i="2"/>
  <c r="E446" i="2"/>
  <c r="D447" i="2"/>
  <c r="E447" i="2"/>
  <c r="D448" i="2"/>
  <c r="E448" i="2"/>
  <c r="D449" i="2"/>
  <c r="E449" i="2"/>
  <c r="D450" i="2"/>
  <c r="E450" i="2"/>
  <c r="D451" i="2"/>
  <c r="E451" i="2"/>
  <c r="D452" i="2"/>
  <c r="E452" i="2"/>
  <c r="D453" i="2"/>
  <c r="E453" i="2"/>
  <c r="D454" i="2"/>
  <c r="E454" i="2"/>
  <c r="D455" i="2"/>
  <c r="E455" i="2"/>
  <c r="D456" i="2"/>
  <c r="E456" i="2"/>
  <c r="D457" i="2"/>
  <c r="E457" i="2"/>
  <c r="D458" i="2"/>
  <c r="E458" i="2"/>
  <c r="D459" i="2"/>
  <c r="E459" i="2"/>
  <c r="D460" i="2"/>
  <c r="E460" i="2"/>
  <c r="D461" i="2"/>
  <c r="E461" i="2"/>
  <c r="D462" i="2"/>
  <c r="E462" i="2"/>
  <c r="D463" i="2"/>
  <c r="E463" i="2"/>
  <c r="D464" i="2"/>
  <c r="E464" i="2"/>
  <c r="D465" i="2"/>
  <c r="E465" i="2"/>
  <c r="D466" i="2"/>
  <c r="E466" i="2"/>
  <c r="D467" i="2"/>
  <c r="E467" i="2"/>
  <c r="D468" i="2"/>
  <c r="E468" i="2"/>
  <c r="D469" i="2"/>
  <c r="E469" i="2"/>
  <c r="D470" i="2"/>
  <c r="E470" i="2"/>
  <c r="D471" i="2"/>
  <c r="E471" i="2"/>
  <c r="D472" i="2"/>
  <c r="E472" i="2"/>
  <c r="D473" i="2"/>
  <c r="E473" i="2"/>
  <c r="D474" i="2"/>
  <c r="E474" i="2"/>
  <c r="D475" i="2"/>
  <c r="E475" i="2"/>
  <c r="D476" i="2"/>
  <c r="E476" i="2"/>
  <c r="D477" i="2"/>
  <c r="E477" i="2"/>
  <c r="D478" i="2"/>
  <c r="E478" i="2"/>
  <c r="D479" i="2"/>
  <c r="E479" i="2"/>
  <c r="D480" i="2"/>
  <c r="E480" i="2"/>
  <c r="D481" i="2"/>
  <c r="E481" i="2"/>
  <c r="D482" i="2"/>
  <c r="E482" i="2"/>
  <c r="D483" i="2"/>
  <c r="E483" i="2"/>
  <c r="D484" i="2"/>
  <c r="E484" i="2"/>
  <c r="D485" i="2"/>
  <c r="E485" i="2"/>
  <c r="D486" i="2"/>
  <c r="E486" i="2"/>
  <c r="D487" i="2"/>
  <c r="E487" i="2"/>
  <c r="D488" i="2"/>
  <c r="E488" i="2"/>
  <c r="D489" i="2"/>
  <c r="E489" i="2"/>
  <c r="D490" i="2"/>
  <c r="E490" i="2"/>
  <c r="D491" i="2"/>
  <c r="E491" i="2"/>
  <c r="D492" i="2"/>
  <c r="E492" i="2"/>
  <c r="D493" i="2"/>
  <c r="E493" i="2"/>
  <c r="D494" i="2"/>
  <c r="E494" i="2"/>
  <c r="D495" i="2"/>
  <c r="E495" i="2"/>
  <c r="D496" i="2"/>
  <c r="E496" i="2"/>
  <c r="D497" i="2"/>
  <c r="E497" i="2"/>
  <c r="D498" i="2"/>
  <c r="E498" i="2"/>
  <c r="D499" i="2"/>
  <c r="E499" i="2"/>
  <c r="D500" i="2"/>
  <c r="E500" i="2"/>
  <c r="D501" i="2"/>
  <c r="E501" i="2"/>
  <c r="D502" i="2"/>
  <c r="E502" i="2"/>
  <c r="D503" i="2"/>
  <c r="E503" i="2"/>
  <c r="D504" i="2"/>
  <c r="E504" i="2"/>
  <c r="D505" i="2"/>
  <c r="E505" i="2"/>
  <c r="D506" i="2"/>
  <c r="E506" i="2"/>
  <c r="D507" i="2"/>
  <c r="E507" i="2"/>
  <c r="D508" i="2"/>
  <c r="E508" i="2"/>
  <c r="D509" i="2"/>
  <c r="E509" i="2"/>
  <c r="D510" i="2"/>
  <c r="E510" i="2"/>
  <c r="D511" i="2"/>
  <c r="E511" i="2"/>
  <c r="D512" i="2"/>
  <c r="E512" i="2"/>
  <c r="D513" i="2"/>
  <c r="E513" i="2"/>
  <c r="D514" i="2"/>
  <c r="E514" i="2"/>
  <c r="D515" i="2"/>
  <c r="E515" i="2"/>
  <c r="D516" i="2"/>
  <c r="E516" i="2"/>
  <c r="D517" i="2"/>
  <c r="E517" i="2"/>
  <c r="D518" i="2"/>
  <c r="E518" i="2"/>
  <c r="D519" i="2"/>
  <c r="E519" i="2"/>
  <c r="D520" i="2"/>
  <c r="E520" i="2"/>
  <c r="D521" i="2"/>
  <c r="E521" i="2"/>
  <c r="D522" i="2"/>
  <c r="E522" i="2"/>
  <c r="D523" i="2"/>
  <c r="E523" i="2"/>
  <c r="D524" i="2"/>
  <c r="E524" i="2"/>
  <c r="D525" i="2"/>
  <c r="E525" i="2"/>
  <c r="D526" i="2"/>
  <c r="E526" i="2"/>
  <c r="D527" i="2"/>
  <c r="E527" i="2"/>
  <c r="D528" i="2"/>
  <c r="E528" i="2"/>
  <c r="D529" i="2"/>
  <c r="E529" i="2"/>
  <c r="D530" i="2"/>
  <c r="E530" i="2"/>
  <c r="D531" i="2"/>
  <c r="E531" i="2"/>
  <c r="D532" i="2"/>
  <c r="E532" i="2"/>
  <c r="D533" i="2"/>
  <c r="E533" i="2"/>
  <c r="D534" i="2"/>
  <c r="E534" i="2"/>
  <c r="D535" i="2"/>
  <c r="E535" i="2"/>
  <c r="D536" i="2"/>
  <c r="E536" i="2"/>
  <c r="D537" i="2"/>
  <c r="E537" i="2"/>
  <c r="D538" i="2"/>
  <c r="E538" i="2"/>
  <c r="D539" i="2"/>
  <c r="E539" i="2"/>
  <c r="D540" i="2"/>
  <c r="E540" i="2"/>
  <c r="D541" i="2"/>
  <c r="E541" i="2"/>
  <c r="D542" i="2"/>
  <c r="E542" i="2"/>
  <c r="D543" i="2"/>
  <c r="E543" i="2"/>
  <c r="D544" i="2"/>
  <c r="E544" i="2"/>
  <c r="D545" i="2"/>
  <c r="E545" i="2"/>
  <c r="D546" i="2"/>
  <c r="E546" i="2"/>
  <c r="D547" i="2"/>
  <c r="E547" i="2"/>
  <c r="D548" i="2"/>
  <c r="E548" i="2"/>
  <c r="D549" i="2"/>
  <c r="E549" i="2"/>
  <c r="D550" i="2"/>
  <c r="E550" i="2"/>
  <c r="D551" i="2"/>
  <c r="E551" i="2"/>
  <c r="D552" i="2"/>
  <c r="E552" i="2"/>
  <c r="D553" i="2"/>
  <c r="E553" i="2"/>
  <c r="D554" i="2"/>
  <c r="E554" i="2"/>
  <c r="D555" i="2"/>
  <c r="E555" i="2"/>
  <c r="D556" i="2"/>
  <c r="E556" i="2"/>
  <c r="D557" i="2"/>
  <c r="E557" i="2"/>
  <c r="D558" i="2"/>
  <c r="E558" i="2"/>
  <c r="D559" i="2"/>
  <c r="E559" i="2"/>
  <c r="D560" i="2"/>
  <c r="E560" i="2"/>
  <c r="D561" i="2"/>
  <c r="E561" i="2"/>
  <c r="D562" i="2"/>
  <c r="E562" i="2"/>
  <c r="D563" i="2"/>
  <c r="E563" i="2"/>
  <c r="D564" i="2"/>
  <c r="E564" i="2"/>
  <c r="D565" i="2"/>
  <c r="E565" i="2"/>
  <c r="D566" i="2"/>
  <c r="E566" i="2"/>
  <c r="D567" i="2"/>
  <c r="E567" i="2"/>
  <c r="D568" i="2"/>
  <c r="E568" i="2"/>
  <c r="D569" i="2"/>
  <c r="E569" i="2"/>
  <c r="D570" i="2"/>
  <c r="E570" i="2"/>
  <c r="D571" i="2"/>
  <c r="E571" i="2"/>
  <c r="D572" i="2"/>
  <c r="E572" i="2"/>
  <c r="D573" i="2"/>
  <c r="E573" i="2"/>
  <c r="D574" i="2"/>
  <c r="E574" i="2"/>
  <c r="D575" i="2"/>
  <c r="E575" i="2"/>
  <c r="D576" i="2"/>
  <c r="E576" i="2"/>
  <c r="D577" i="2"/>
  <c r="E577" i="2"/>
  <c r="D578" i="2"/>
  <c r="E578" i="2"/>
  <c r="D579" i="2"/>
  <c r="E579" i="2"/>
  <c r="D580" i="2"/>
  <c r="E580" i="2"/>
  <c r="D581" i="2"/>
  <c r="E581" i="2"/>
  <c r="D582" i="2"/>
  <c r="E582" i="2"/>
  <c r="D583" i="2"/>
  <c r="E583" i="2"/>
  <c r="D584" i="2"/>
  <c r="E584" i="2"/>
  <c r="D585" i="2"/>
  <c r="E585" i="2"/>
  <c r="D586" i="2"/>
  <c r="E586" i="2"/>
  <c r="D587" i="2"/>
  <c r="E587" i="2"/>
  <c r="D588" i="2"/>
  <c r="E588" i="2"/>
  <c r="D589" i="2"/>
  <c r="E589" i="2"/>
  <c r="D590" i="2"/>
  <c r="E590" i="2"/>
  <c r="D591" i="2"/>
  <c r="E591" i="2"/>
  <c r="D592" i="2"/>
  <c r="E592" i="2"/>
  <c r="D593" i="2"/>
  <c r="E593" i="2"/>
  <c r="D594" i="2"/>
  <c r="E594" i="2"/>
  <c r="D595" i="2"/>
  <c r="E595" i="2"/>
  <c r="D596" i="2"/>
  <c r="E596" i="2"/>
  <c r="D597" i="2"/>
  <c r="E597" i="2"/>
  <c r="D598" i="2"/>
  <c r="E598" i="2"/>
  <c r="D599" i="2"/>
  <c r="E599" i="2"/>
  <c r="D600" i="2"/>
  <c r="E600" i="2"/>
  <c r="D601" i="2"/>
  <c r="E601" i="2"/>
  <c r="D602" i="2"/>
  <c r="E602" i="2"/>
  <c r="D603" i="2"/>
  <c r="E603" i="2"/>
  <c r="D604" i="2"/>
  <c r="E604" i="2"/>
  <c r="D605" i="2"/>
  <c r="E605" i="2"/>
  <c r="D606" i="2"/>
  <c r="E606" i="2"/>
  <c r="D607" i="2"/>
  <c r="E607" i="2"/>
  <c r="D608" i="2"/>
  <c r="E608" i="2"/>
  <c r="D609" i="2"/>
  <c r="E609" i="2"/>
  <c r="D610" i="2"/>
  <c r="E610" i="2"/>
  <c r="D611" i="2"/>
  <c r="E611" i="2"/>
  <c r="D612" i="2"/>
  <c r="E612" i="2"/>
  <c r="D613" i="2"/>
  <c r="E613" i="2"/>
  <c r="D614" i="2"/>
  <c r="E614" i="2"/>
  <c r="D615" i="2"/>
  <c r="E615" i="2"/>
  <c r="D616" i="2"/>
  <c r="E616" i="2"/>
  <c r="D617" i="2"/>
  <c r="E617" i="2"/>
  <c r="D618" i="2"/>
  <c r="E618" i="2"/>
  <c r="D619" i="2"/>
  <c r="E619" i="2"/>
  <c r="D620" i="2"/>
  <c r="E620" i="2"/>
  <c r="D621" i="2"/>
  <c r="E621" i="2"/>
  <c r="D622" i="2"/>
  <c r="E622" i="2"/>
  <c r="D623" i="2"/>
  <c r="E623" i="2"/>
  <c r="D624" i="2"/>
  <c r="E624" i="2"/>
  <c r="D625" i="2"/>
  <c r="E625" i="2"/>
  <c r="D626" i="2"/>
  <c r="E626" i="2"/>
  <c r="D627" i="2"/>
  <c r="E627" i="2"/>
  <c r="D628" i="2"/>
  <c r="E628" i="2"/>
  <c r="D629" i="2"/>
  <c r="E629" i="2"/>
  <c r="D630" i="2"/>
  <c r="E630" i="2"/>
  <c r="D631" i="2"/>
  <c r="E631" i="2"/>
  <c r="D632" i="2"/>
  <c r="E632" i="2"/>
  <c r="D633" i="2"/>
  <c r="E633" i="2"/>
  <c r="D634" i="2"/>
  <c r="E634" i="2"/>
  <c r="D635" i="2"/>
  <c r="E635" i="2"/>
  <c r="D636" i="2"/>
  <c r="E636" i="2"/>
  <c r="D637" i="2"/>
  <c r="E637" i="2"/>
  <c r="D638" i="2"/>
  <c r="E638" i="2"/>
  <c r="D639" i="2"/>
  <c r="E639" i="2"/>
  <c r="D640" i="2"/>
  <c r="E640" i="2"/>
  <c r="D641" i="2"/>
  <c r="E641" i="2"/>
  <c r="D642" i="2"/>
  <c r="E642" i="2"/>
  <c r="D643" i="2"/>
  <c r="E643" i="2"/>
  <c r="D644" i="2"/>
  <c r="E644" i="2"/>
  <c r="D645" i="2"/>
  <c r="E645" i="2"/>
  <c r="D646" i="2"/>
  <c r="E646" i="2"/>
  <c r="D647" i="2"/>
  <c r="E647" i="2"/>
  <c r="D648" i="2"/>
  <c r="E648" i="2"/>
  <c r="D649" i="2"/>
  <c r="E649" i="2"/>
  <c r="D650" i="2"/>
  <c r="E650" i="2"/>
  <c r="D651" i="2"/>
  <c r="E651" i="2"/>
  <c r="D652" i="2"/>
  <c r="E652" i="2"/>
  <c r="D653" i="2"/>
  <c r="E653" i="2"/>
  <c r="D654" i="2"/>
  <c r="E654" i="2"/>
  <c r="D655" i="2"/>
  <c r="E655" i="2"/>
  <c r="D656" i="2"/>
  <c r="E656" i="2"/>
  <c r="D657" i="2"/>
  <c r="E657" i="2"/>
  <c r="D658" i="2"/>
  <c r="E658" i="2"/>
  <c r="D659" i="2"/>
  <c r="E659" i="2"/>
  <c r="D660" i="2"/>
  <c r="E660" i="2"/>
  <c r="D661" i="2"/>
  <c r="E661" i="2"/>
  <c r="D662" i="2"/>
  <c r="E662" i="2"/>
  <c r="D663" i="2"/>
  <c r="E663" i="2"/>
  <c r="D664" i="2"/>
  <c r="E664" i="2"/>
  <c r="D665" i="2"/>
  <c r="E665" i="2"/>
  <c r="D666" i="2"/>
  <c r="E666" i="2"/>
  <c r="D667" i="2"/>
  <c r="E667" i="2"/>
  <c r="D668" i="2"/>
  <c r="E668" i="2"/>
  <c r="D669" i="2"/>
  <c r="E669" i="2"/>
  <c r="D670" i="2"/>
  <c r="E670" i="2"/>
  <c r="D671" i="2"/>
  <c r="E671" i="2"/>
  <c r="D672" i="2"/>
  <c r="E672" i="2"/>
  <c r="D673" i="2"/>
  <c r="E673" i="2"/>
  <c r="D674" i="2"/>
  <c r="E674" i="2"/>
  <c r="D675" i="2"/>
  <c r="E675" i="2"/>
  <c r="D676" i="2"/>
  <c r="E676" i="2"/>
  <c r="D677" i="2"/>
  <c r="E677" i="2"/>
  <c r="D678" i="2"/>
  <c r="E678" i="2"/>
  <c r="D679" i="2"/>
  <c r="E679" i="2"/>
  <c r="D680" i="2"/>
  <c r="E680" i="2"/>
  <c r="D681" i="2"/>
  <c r="E681" i="2"/>
  <c r="D682" i="2"/>
  <c r="E682" i="2"/>
  <c r="D683" i="2"/>
  <c r="E683" i="2"/>
  <c r="D684" i="2"/>
  <c r="E684" i="2"/>
  <c r="D685" i="2"/>
  <c r="E685" i="2"/>
  <c r="D686" i="2"/>
  <c r="E686" i="2"/>
  <c r="D687" i="2"/>
  <c r="E687" i="2"/>
  <c r="D688" i="2"/>
  <c r="E688" i="2"/>
  <c r="D689" i="2"/>
  <c r="E689" i="2"/>
  <c r="D690" i="2"/>
  <c r="E690" i="2"/>
  <c r="D691" i="2"/>
  <c r="E691" i="2"/>
  <c r="D692" i="2"/>
  <c r="E692" i="2"/>
  <c r="D693" i="2"/>
  <c r="E693" i="2"/>
  <c r="D694" i="2"/>
  <c r="E694" i="2"/>
  <c r="D695" i="2"/>
  <c r="E695" i="2"/>
  <c r="D696" i="2"/>
  <c r="E696" i="2"/>
  <c r="D697" i="2"/>
  <c r="E697" i="2"/>
  <c r="D698" i="2"/>
  <c r="E698" i="2"/>
  <c r="D699" i="2"/>
  <c r="E699" i="2"/>
  <c r="D700" i="2"/>
  <c r="E700" i="2"/>
  <c r="D701" i="2"/>
  <c r="E701" i="2"/>
  <c r="D702" i="2"/>
  <c r="E702" i="2"/>
  <c r="D703" i="2"/>
  <c r="E703" i="2"/>
  <c r="D704" i="2"/>
  <c r="E704" i="2"/>
  <c r="D705" i="2"/>
  <c r="E705" i="2"/>
  <c r="D706" i="2"/>
  <c r="E706" i="2"/>
  <c r="D707" i="2"/>
  <c r="E707" i="2"/>
  <c r="D708" i="2"/>
  <c r="E708" i="2"/>
  <c r="D709" i="2"/>
  <c r="E709" i="2"/>
  <c r="D710" i="2"/>
  <c r="E710" i="2"/>
  <c r="D711" i="2"/>
  <c r="E711" i="2"/>
  <c r="D712" i="2"/>
  <c r="E712" i="2"/>
  <c r="D713" i="2"/>
  <c r="E713" i="2"/>
  <c r="D714" i="2"/>
  <c r="E714" i="2"/>
  <c r="D715" i="2"/>
  <c r="E715" i="2"/>
  <c r="D716" i="2"/>
  <c r="E716" i="2"/>
  <c r="D717" i="2"/>
  <c r="E717" i="2"/>
  <c r="D718" i="2"/>
  <c r="E718" i="2"/>
  <c r="D719" i="2"/>
  <c r="E719" i="2"/>
  <c r="D720" i="2"/>
  <c r="E720" i="2"/>
  <c r="D721" i="2"/>
  <c r="E721" i="2"/>
  <c r="D722" i="2"/>
  <c r="E722" i="2"/>
  <c r="D723" i="2"/>
  <c r="E723" i="2"/>
  <c r="D724" i="2"/>
  <c r="E724" i="2"/>
  <c r="D725" i="2"/>
  <c r="E725" i="2"/>
  <c r="D726" i="2"/>
  <c r="E726" i="2"/>
  <c r="D727" i="2"/>
  <c r="E727" i="2"/>
  <c r="D728" i="2"/>
  <c r="E728" i="2"/>
  <c r="D729" i="2"/>
  <c r="E729" i="2"/>
  <c r="D730" i="2"/>
  <c r="E730" i="2"/>
  <c r="D731" i="2"/>
  <c r="E731" i="2"/>
  <c r="D732" i="2"/>
  <c r="E732" i="2"/>
  <c r="D733" i="2"/>
  <c r="E733" i="2"/>
  <c r="D734" i="2"/>
  <c r="E734" i="2"/>
  <c r="D735" i="2"/>
  <c r="E735" i="2"/>
  <c r="D736" i="2"/>
  <c r="E736" i="2"/>
  <c r="D737" i="2"/>
  <c r="E737" i="2"/>
  <c r="D738" i="2"/>
  <c r="E738" i="2"/>
  <c r="D739" i="2"/>
  <c r="E739" i="2"/>
  <c r="D740" i="2"/>
  <c r="E740" i="2"/>
  <c r="D741" i="2"/>
  <c r="E741" i="2"/>
  <c r="D742" i="2"/>
  <c r="E742" i="2"/>
  <c r="D743" i="2"/>
  <c r="E743" i="2"/>
  <c r="D744" i="2"/>
  <c r="E744" i="2"/>
  <c r="D745" i="2"/>
  <c r="E745" i="2"/>
  <c r="D746" i="2"/>
  <c r="E746" i="2"/>
  <c r="D747" i="2"/>
  <c r="E747" i="2"/>
  <c r="D748" i="2"/>
  <c r="E748" i="2"/>
  <c r="D749" i="2"/>
  <c r="E749" i="2"/>
  <c r="D750" i="2"/>
  <c r="E750" i="2"/>
  <c r="D751" i="2"/>
  <c r="E751" i="2"/>
  <c r="D752" i="2"/>
  <c r="E752" i="2"/>
  <c r="D753" i="2"/>
  <c r="E753" i="2"/>
  <c r="D754" i="2"/>
  <c r="E754" i="2"/>
  <c r="D755" i="2"/>
  <c r="E755" i="2"/>
  <c r="D756" i="2"/>
  <c r="E756" i="2"/>
  <c r="D757" i="2"/>
  <c r="E757" i="2"/>
  <c r="D758" i="2"/>
  <c r="E758" i="2"/>
  <c r="D759" i="2"/>
  <c r="E759" i="2"/>
  <c r="D760" i="2"/>
  <c r="E760" i="2"/>
  <c r="D761" i="2"/>
  <c r="E761" i="2"/>
  <c r="D762" i="2"/>
  <c r="E762" i="2"/>
  <c r="D763" i="2"/>
  <c r="E763" i="2"/>
  <c r="D764" i="2"/>
  <c r="E764" i="2"/>
  <c r="D765" i="2"/>
  <c r="E765" i="2"/>
  <c r="D766" i="2"/>
  <c r="E766" i="2"/>
  <c r="D767" i="2"/>
  <c r="E767" i="2"/>
  <c r="D768" i="2"/>
  <c r="E768" i="2"/>
  <c r="D769" i="2"/>
  <c r="E769" i="2"/>
  <c r="D770" i="2"/>
  <c r="E770" i="2"/>
  <c r="D771" i="2"/>
  <c r="E771" i="2"/>
  <c r="D772" i="2"/>
  <c r="E772" i="2"/>
  <c r="D773" i="2"/>
  <c r="E773" i="2"/>
  <c r="D774" i="2"/>
  <c r="E774" i="2"/>
  <c r="D775" i="2"/>
  <c r="E775" i="2"/>
  <c r="D776" i="2"/>
  <c r="E776" i="2"/>
  <c r="D777" i="2"/>
  <c r="E777" i="2"/>
  <c r="D778" i="2"/>
  <c r="E778" i="2"/>
  <c r="D779" i="2"/>
  <c r="E779" i="2"/>
  <c r="D780" i="2"/>
  <c r="E780" i="2"/>
  <c r="D781" i="2"/>
  <c r="E781" i="2"/>
  <c r="D782" i="2"/>
  <c r="E782" i="2"/>
  <c r="D783" i="2"/>
  <c r="E783" i="2"/>
  <c r="D784" i="2"/>
  <c r="E784" i="2"/>
  <c r="D785" i="2"/>
  <c r="E785" i="2"/>
  <c r="D786" i="2"/>
  <c r="E786" i="2"/>
  <c r="D787" i="2"/>
  <c r="E787" i="2"/>
  <c r="D788" i="2"/>
  <c r="E788" i="2"/>
  <c r="D789" i="2"/>
  <c r="E789" i="2"/>
  <c r="D790" i="2"/>
  <c r="E790" i="2"/>
  <c r="D791" i="2"/>
  <c r="E791" i="2"/>
  <c r="D792" i="2"/>
  <c r="E792" i="2"/>
  <c r="D793" i="2"/>
  <c r="E793" i="2"/>
  <c r="D794" i="2"/>
  <c r="E794" i="2"/>
  <c r="D795" i="2"/>
  <c r="E795" i="2"/>
  <c r="D796" i="2"/>
  <c r="E796" i="2"/>
  <c r="D797" i="2"/>
  <c r="E797" i="2"/>
  <c r="D798" i="2"/>
  <c r="E798" i="2"/>
  <c r="D799" i="2"/>
  <c r="E799" i="2"/>
  <c r="D800" i="2"/>
  <c r="E800" i="2"/>
  <c r="D801" i="2"/>
  <c r="E801" i="2"/>
  <c r="D802" i="2"/>
  <c r="E802" i="2"/>
  <c r="D803" i="2"/>
  <c r="E803" i="2"/>
  <c r="D804" i="2"/>
  <c r="E804" i="2"/>
  <c r="D805" i="2"/>
  <c r="E805" i="2"/>
  <c r="D806" i="2"/>
  <c r="E806" i="2"/>
  <c r="D807" i="2"/>
  <c r="E807" i="2"/>
  <c r="D808" i="2"/>
  <c r="E808" i="2"/>
  <c r="D809" i="2"/>
  <c r="E809" i="2"/>
  <c r="D810" i="2"/>
  <c r="E810" i="2"/>
  <c r="D811" i="2"/>
  <c r="E811" i="2"/>
  <c r="D812" i="2"/>
  <c r="E812" i="2"/>
  <c r="D813" i="2"/>
  <c r="E813" i="2"/>
  <c r="D814" i="2"/>
  <c r="E814" i="2"/>
  <c r="D815" i="2"/>
  <c r="E815" i="2"/>
  <c r="D816" i="2"/>
  <c r="E816" i="2"/>
  <c r="D817" i="2"/>
  <c r="E817" i="2"/>
  <c r="D818" i="2"/>
  <c r="E818" i="2"/>
  <c r="D819" i="2"/>
  <c r="E819" i="2"/>
  <c r="D820" i="2"/>
  <c r="E820" i="2"/>
  <c r="D821" i="2"/>
  <c r="E821" i="2"/>
  <c r="D822" i="2"/>
  <c r="E822" i="2"/>
  <c r="D823" i="2"/>
  <c r="E823" i="2"/>
  <c r="D824" i="2"/>
  <c r="E824" i="2"/>
  <c r="D825" i="2"/>
  <c r="E825" i="2"/>
  <c r="D826" i="2"/>
  <c r="E826" i="2"/>
  <c r="D827" i="2"/>
  <c r="E827" i="2"/>
  <c r="D828" i="2"/>
  <c r="E828" i="2"/>
  <c r="D829" i="2"/>
  <c r="E829" i="2"/>
  <c r="D830" i="2"/>
  <c r="E830" i="2"/>
  <c r="D831" i="2"/>
  <c r="E831" i="2"/>
  <c r="D832" i="2"/>
  <c r="E832" i="2"/>
  <c r="D833" i="2"/>
  <c r="E833" i="2"/>
  <c r="D834" i="2"/>
  <c r="E834" i="2"/>
  <c r="D835" i="2"/>
  <c r="E835" i="2"/>
  <c r="D836" i="2"/>
  <c r="E836" i="2"/>
  <c r="D837" i="2"/>
  <c r="E837" i="2"/>
  <c r="D838" i="2"/>
  <c r="E838" i="2"/>
  <c r="D839" i="2"/>
  <c r="E839" i="2"/>
  <c r="D840" i="2"/>
  <c r="E840" i="2"/>
  <c r="D841" i="2"/>
  <c r="E841" i="2"/>
  <c r="D842" i="2"/>
  <c r="E842" i="2"/>
  <c r="D843" i="2"/>
  <c r="E843" i="2"/>
  <c r="D844" i="2"/>
  <c r="E844" i="2"/>
  <c r="D845" i="2"/>
  <c r="E845" i="2"/>
  <c r="D846" i="2"/>
  <c r="E846" i="2"/>
  <c r="D847" i="2"/>
  <c r="E847" i="2"/>
  <c r="D848" i="2"/>
  <c r="E848" i="2"/>
  <c r="D849" i="2"/>
  <c r="E849" i="2"/>
  <c r="D850" i="2"/>
  <c r="E850" i="2"/>
  <c r="D851" i="2"/>
  <c r="E851" i="2"/>
  <c r="D852" i="2"/>
  <c r="E852" i="2"/>
  <c r="D853" i="2"/>
  <c r="E853" i="2"/>
  <c r="D854" i="2"/>
  <c r="E854" i="2"/>
  <c r="D855" i="2"/>
  <c r="E855" i="2"/>
  <c r="D856" i="2"/>
  <c r="E856" i="2"/>
  <c r="D857" i="2"/>
  <c r="E857" i="2"/>
  <c r="D858" i="2"/>
  <c r="E858" i="2"/>
  <c r="D859" i="2"/>
  <c r="E859" i="2"/>
  <c r="D860" i="2"/>
  <c r="E860" i="2"/>
  <c r="D861" i="2"/>
  <c r="E861" i="2"/>
  <c r="D862" i="2"/>
  <c r="E862" i="2"/>
  <c r="D863" i="2"/>
  <c r="E863" i="2"/>
  <c r="D864" i="2"/>
  <c r="E864" i="2"/>
  <c r="D865" i="2"/>
  <c r="E865" i="2"/>
  <c r="D866" i="2"/>
  <c r="E866" i="2"/>
  <c r="D867" i="2"/>
  <c r="E867" i="2"/>
  <c r="D868" i="2"/>
  <c r="E868" i="2"/>
  <c r="D869" i="2"/>
  <c r="E869" i="2"/>
  <c r="D870" i="2"/>
  <c r="E870" i="2"/>
  <c r="D871" i="2"/>
  <c r="E871" i="2"/>
  <c r="D872" i="2"/>
  <c r="E872" i="2"/>
  <c r="D873" i="2"/>
  <c r="E873" i="2"/>
  <c r="D874" i="2"/>
  <c r="E874" i="2"/>
  <c r="D875" i="2"/>
  <c r="E875" i="2"/>
  <c r="D876" i="2"/>
  <c r="E876" i="2"/>
  <c r="D877" i="2"/>
  <c r="E877" i="2"/>
  <c r="D878" i="2"/>
  <c r="E878" i="2"/>
  <c r="D879" i="2"/>
  <c r="E879" i="2"/>
  <c r="D880" i="2"/>
  <c r="E880" i="2"/>
  <c r="D881" i="2"/>
  <c r="E881" i="2"/>
  <c r="D882" i="2"/>
  <c r="E882" i="2"/>
  <c r="D883" i="2"/>
  <c r="E883" i="2"/>
  <c r="D884" i="2"/>
  <c r="E884" i="2"/>
  <c r="D885" i="2"/>
  <c r="E885" i="2"/>
  <c r="D886" i="2"/>
  <c r="E886" i="2"/>
  <c r="D887" i="2"/>
  <c r="E887" i="2"/>
  <c r="D888" i="2"/>
  <c r="E888" i="2"/>
  <c r="D889" i="2"/>
  <c r="E889" i="2"/>
  <c r="D890" i="2"/>
  <c r="E890" i="2"/>
  <c r="D891" i="2"/>
  <c r="E891" i="2"/>
  <c r="D892" i="2"/>
  <c r="E892" i="2"/>
  <c r="D893" i="2"/>
  <c r="E893" i="2"/>
  <c r="D894" i="2"/>
  <c r="E894" i="2"/>
  <c r="D895" i="2"/>
  <c r="E895" i="2"/>
  <c r="D896" i="2"/>
  <c r="E896" i="2"/>
  <c r="D897" i="2"/>
  <c r="E897" i="2"/>
  <c r="D898" i="2"/>
  <c r="E898" i="2"/>
  <c r="D899" i="2"/>
  <c r="E899" i="2"/>
  <c r="D900" i="2"/>
  <c r="E900" i="2"/>
  <c r="D901" i="2"/>
  <c r="E901" i="2"/>
  <c r="D902" i="2"/>
  <c r="E902" i="2"/>
  <c r="D903" i="2"/>
  <c r="E903" i="2"/>
  <c r="D904" i="2"/>
  <c r="E904" i="2"/>
  <c r="D905" i="2"/>
  <c r="E905" i="2"/>
  <c r="D906" i="2"/>
  <c r="E906" i="2"/>
  <c r="D907" i="2"/>
  <c r="E907" i="2"/>
  <c r="D908" i="2"/>
  <c r="E908" i="2"/>
  <c r="D909" i="2"/>
  <c r="E909" i="2"/>
  <c r="D910" i="2"/>
  <c r="E910" i="2"/>
  <c r="D911" i="2"/>
  <c r="E911" i="2"/>
  <c r="D912" i="2"/>
  <c r="E912" i="2"/>
  <c r="D913" i="2"/>
  <c r="E913" i="2"/>
  <c r="D914" i="2"/>
  <c r="E914" i="2"/>
  <c r="D915" i="2"/>
  <c r="E915" i="2"/>
  <c r="D916" i="2"/>
  <c r="E916" i="2"/>
  <c r="D917" i="2"/>
  <c r="E917" i="2"/>
  <c r="D918" i="2"/>
  <c r="E918" i="2"/>
  <c r="D919" i="2"/>
  <c r="E919" i="2"/>
  <c r="D920" i="2"/>
  <c r="E920" i="2"/>
  <c r="D921" i="2"/>
  <c r="E921" i="2"/>
  <c r="D922" i="2"/>
  <c r="E922" i="2"/>
  <c r="D923" i="2"/>
  <c r="E923" i="2"/>
  <c r="D924" i="2"/>
  <c r="E924" i="2"/>
  <c r="D925" i="2"/>
  <c r="E925" i="2"/>
  <c r="D926" i="2"/>
  <c r="E926" i="2"/>
  <c r="D927" i="2"/>
  <c r="E927" i="2"/>
  <c r="D928" i="2"/>
  <c r="E928" i="2"/>
  <c r="D929" i="2"/>
  <c r="E929" i="2"/>
  <c r="D930" i="2"/>
  <c r="E930" i="2"/>
  <c r="D931" i="2"/>
  <c r="E931" i="2"/>
  <c r="D932" i="2"/>
  <c r="E932" i="2"/>
  <c r="D933" i="2"/>
  <c r="E933" i="2"/>
  <c r="D934" i="2"/>
  <c r="E934" i="2"/>
  <c r="D935" i="2"/>
  <c r="E935" i="2"/>
  <c r="D936" i="2"/>
  <c r="E936" i="2"/>
  <c r="D937" i="2"/>
  <c r="E937" i="2"/>
  <c r="D938" i="2"/>
  <c r="E938" i="2"/>
  <c r="D939" i="2"/>
  <c r="E939" i="2"/>
  <c r="D940" i="2"/>
  <c r="E940" i="2"/>
  <c r="D941" i="2"/>
  <c r="E941" i="2"/>
  <c r="D942" i="2"/>
  <c r="E942" i="2"/>
  <c r="D943" i="2"/>
  <c r="E943" i="2"/>
  <c r="D944" i="2"/>
  <c r="E944" i="2"/>
  <c r="D945" i="2"/>
  <c r="E945" i="2"/>
  <c r="D946" i="2"/>
  <c r="E946" i="2"/>
  <c r="D947" i="2"/>
  <c r="E947" i="2"/>
  <c r="D948" i="2"/>
  <c r="E948" i="2"/>
  <c r="D949" i="2"/>
  <c r="E949" i="2"/>
  <c r="D950" i="2"/>
  <c r="E950" i="2"/>
  <c r="D951" i="2"/>
  <c r="E951" i="2"/>
  <c r="D952" i="2"/>
  <c r="E952" i="2"/>
  <c r="D953" i="2"/>
  <c r="E953" i="2"/>
  <c r="D954" i="2"/>
  <c r="E954" i="2"/>
  <c r="D955" i="2"/>
  <c r="E955" i="2"/>
  <c r="D956" i="2"/>
  <c r="E956" i="2"/>
  <c r="D957" i="2"/>
  <c r="E957" i="2"/>
  <c r="D958" i="2"/>
  <c r="E958" i="2"/>
  <c r="D959" i="2"/>
  <c r="E959" i="2"/>
  <c r="D960" i="2"/>
  <c r="E960" i="2"/>
  <c r="D961" i="2"/>
  <c r="E961" i="2"/>
  <c r="D962" i="2"/>
  <c r="E962" i="2"/>
  <c r="D963" i="2"/>
  <c r="E963" i="2"/>
  <c r="D964" i="2"/>
  <c r="E964" i="2"/>
  <c r="D965" i="2"/>
  <c r="E965" i="2"/>
  <c r="D966" i="2"/>
  <c r="E966" i="2"/>
  <c r="D967" i="2"/>
  <c r="E967" i="2"/>
  <c r="D968" i="2"/>
  <c r="E968" i="2"/>
  <c r="D969" i="2"/>
  <c r="E969" i="2"/>
  <c r="D970" i="2"/>
  <c r="E970" i="2"/>
  <c r="D971" i="2"/>
  <c r="E971" i="2"/>
  <c r="D972" i="2"/>
  <c r="E972" i="2"/>
  <c r="D973" i="2"/>
  <c r="E973" i="2"/>
  <c r="D974" i="2"/>
  <c r="E974" i="2"/>
  <c r="D975" i="2"/>
  <c r="E975" i="2"/>
  <c r="D976" i="2"/>
  <c r="E976" i="2"/>
  <c r="D977" i="2"/>
  <c r="E977" i="2"/>
  <c r="D978" i="2"/>
  <c r="E978" i="2"/>
  <c r="D979" i="2"/>
  <c r="E979" i="2"/>
  <c r="D980" i="2"/>
  <c r="E980" i="2"/>
  <c r="D981" i="2"/>
  <c r="E981" i="2"/>
  <c r="D982" i="2"/>
  <c r="E982" i="2"/>
  <c r="D983" i="2"/>
  <c r="E983" i="2"/>
  <c r="D984" i="2"/>
  <c r="E984" i="2"/>
  <c r="D985" i="2"/>
  <c r="E985" i="2"/>
  <c r="D986" i="2"/>
  <c r="E986" i="2"/>
  <c r="D987" i="2"/>
  <c r="E987" i="2"/>
  <c r="D988" i="2"/>
  <c r="E988" i="2"/>
  <c r="D989" i="2"/>
  <c r="E989" i="2"/>
  <c r="D990" i="2"/>
  <c r="E990" i="2"/>
  <c r="D991" i="2"/>
  <c r="E991" i="2"/>
  <c r="D992" i="2"/>
  <c r="E992" i="2"/>
  <c r="D993" i="2"/>
  <c r="E993" i="2"/>
  <c r="D994" i="2"/>
  <c r="E994" i="2"/>
  <c r="D995" i="2"/>
  <c r="E995" i="2"/>
  <c r="D996" i="2"/>
  <c r="E996" i="2"/>
  <c r="D997" i="2"/>
  <c r="E997" i="2"/>
  <c r="D998" i="2"/>
  <c r="E998" i="2"/>
  <c r="D999" i="2"/>
  <c r="E999" i="2"/>
  <c r="D1000" i="2"/>
  <c r="E1000" i="2"/>
  <c r="D6" i="2"/>
  <c r="DL679" i="2" l="1"/>
  <c r="DL680" i="2"/>
  <c r="DL629" i="2"/>
  <c r="DL628" i="2"/>
  <c r="DL635" i="2"/>
  <c r="DL472" i="2"/>
  <c r="DL639" i="2"/>
  <c r="DL666" i="2"/>
  <c r="DL659" i="2"/>
  <c r="DL656" i="2"/>
  <c r="DL612" i="2"/>
  <c r="DL602" i="2"/>
  <c r="DL577" i="2"/>
  <c r="DL565" i="2"/>
  <c r="DL556" i="2"/>
  <c r="DL670" i="2"/>
  <c r="DL657" i="2"/>
  <c r="DL677" i="2"/>
  <c r="DL672" i="2"/>
  <c r="DL652" i="2"/>
  <c r="DL645" i="2"/>
  <c r="DL637" i="2"/>
  <c r="DL586" i="2"/>
  <c r="DL537" i="2"/>
  <c r="DL502" i="2"/>
  <c r="DL687" i="2"/>
  <c r="DL685" i="2"/>
  <c r="H835" i="25"/>
  <c r="K835" i="25" s="1"/>
  <c r="H833" i="25"/>
  <c r="L833" i="25" s="1"/>
  <c r="H831" i="25"/>
  <c r="K831" i="25" s="1"/>
  <c r="H829" i="25"/>
  <c r="J829" i="25" s="1"/>
  <c r="H827" i="25"/>
  <c r="K827" i="25" s="1"/>
  <c r="DL596" i="2"/>
  <c r="DL570" i="2"/>
  <c r="DL545" i="2"/>
  <c r="DL523" i="2"/>
  <c r="DL509" i="2"/>
  <c r="DL488" i="2"/>
  <c r="DL485" i="2"/>
  <c r="DL444" i="2"/>
  <c r="H997" i="25"/>
  <c r="I997" i="25" s="1"/>
  <c r="H995" i="25"/>
  <c r="H993" i="25"/>
  <c r="M993" i="25" s="1"/>
  <c r="H991" i="25"/>
  <c r="H989" i="25"/>
  <c r="I989" i="25" s="1"/>
  <c r="H987" i="25"/>
  <c r="L987" i="25" s="1"/>
  <c r="H985" i="25"/>
  <c r="L985" i="25" s="1"/>
  <c r="H983" i="25"/>
  <c r="H981" i="25"/>
  <c r="J981" i="25" s="1"/>
  <c r="H979" i="25"/>
  <c r="L979" i="25" s="1"/>
  <c r="H977" i="25"/>
  <c r="M977" i="25" s="1"/>
  <c r="H975" i="25"/>
  <c r="H973" i="25"/>
  <c r="I973" i="25" s="1"/>
  <c r="H971" i="25"/>
  <c r="L971" i="25" s="1"/>
  <c r="H969" i="25"/>
  <c r="L969" i="25" s="1"/>
  <c r="H967" i="25"/>
  <c r="H965" i="25"/>
  <c r="J965" i="25" s="1"/>
  <c r="H963" i="25"/>
  <c r="L963" i="25" s="1"/>
  <c r="H961" i="25"/>
  <c r="M961" i="25" s="1"/>
  <c r="H959" i="25"/>
  <c r="H957" i="25"/>
  <c r="I957" i="25" s="1"/>
  <c r="H955" i="25"/>
  <c r="L955" i="25" s="1"/>
  <c r="H953" i="25"/>
  <c r="L953" i="25" s="1"/>
  <c r="H951" i="25"/>
  <c r="H949" i="25"/>
  <c r="J949" i="25" s="1"/>
  <c r="H947" i="25"/>
  <c r="L947" i="25" s="1"/>
  <c r="H945" i="25"/>
  <c r="M945" i="25" s="1"/>
  <c r="H943" i="25"/>
  <c r="H941" i="25"/>
  <c r="I941" i="25" s="1"/>
  <c r="H939" i="25"/>
  <c r="L939" i="25" s="1"/>
  <c r="H937" i="25"/>
  <c r="L937" i="25" s="1"/>
  <c r="H935" i="25"/>
  <c r="H933" i="25"/>
  <c r="J933" i="25" s="1"/>
  <c r="H931" i="25"/>
  <c r="L931" i="25" s="1"/>
  <c r="H929" i="25"/>
  <c r="M929" i="25" s="1"/>
  <c r="H927" i="25"/>
  <c r="H925" i="25"/>
  <c r="I925" i="25" s="1"/>
  <c r="H923" i="25"/>
  <c r="L923" i="25" s="1"/>
  <c r="H921" i="25"/>
  <c r="L921" i="25" s="1"/>
  <c r="H919" i="25"/>
  <c r="H917" i="25"/>
  <c r="J917" i="25" s="1"/>
  <c r="H915" i="25"/>
  <c r="L915" i="25" s="1"/>
  <c r="H913" i="25"/>
  <c r="M913" i="25" s="1"/>
  <c r="H911" i="25"/>
  <c r="M911" i="25" s="1"/>
  <c r="H909" i="25"/>
  <c r="I909" i="25" s="1"/>
  <c r="H907" i="25"/>
  <c r="J907" i="25" s="1"/>
  <c r="H905" i="25"/>
  <c r="L905" i="25" s="1"/>
  <c r="H903" i="25"/>
  <c r="M903" i="25" s="1"/>
  <c r="H901" i="25"/>
  <c r="J901" i="25" s="1"/>
  <c r="H899" i="25"/>
  <c r="J899" i="25" s="1"/>
  <c r="H897" i="25"/>
  <c r="M897" i="25" s="1"/>
  <c r="H895" i="25"/>
  <c r="M895" i="25" s="1"/>
  <c r="H893" i="25"/>
  <c r="I893" i="25" s="1"/>
  <c r="H891" i="25"/>
  <c r="L891" i="25" s="1"/>
  <c r="H889" i="25"/>
  <c r="L889" i="25" s="1"/>
  <c r="H887" i="25"/>
  <c r="M887" i="25" s="1"/>
  <c r="H885" i="25"/>
  <c r="J885" i="25" s="1"/>
  <c r="H883" i="25"/>
  <c r="L883" i="25" s="1"/>
  <c r="H881" i="25"/>
  <c r="M881" i="25" s="1"/>
  <c r="H879" i="25"/>
  <c r="M879" i="25" s="1"/>
  <c r="H877" i="25"/>
  <c r="I877" i="25" s="1"/>
  <c r="H875" i="25"/>
  <c r="L875" i="25" s="1"/>
  <c r="H873" i="25"/>
  <c r="L873" i="25" s="1"/>
  <c r="H871" i="25"/>
  <c r="M871" i="25" s="1"/>
  <c r="H869" i="25"/>
  <c r="J869" i="25" s="1"/>
  <c r="H867" i="25"/>
  <c r="L867" i="25" s="1"/>
  <c r="H865" i="25"/>
  <c r="K865" i="25" s="1"/>
  <c r="H863" i="25"/>
  <c r="M863" i="25" s="1"/>
  <c r="H861" i="25"/>
  <c r="K861" i="25" s="1"/>
  <c r="H859" i="25"/>
  <c r="L859" i="25" s="1"/>
  <c r="H857" i="25"/>
  <c r="K857" i="25" s="1"/>
  <c r="H855" i="25"/>
  <c r="M855" i="25" s="1"/>
  <c r="H853" i="25"/>
  <c r="K853" i="25" s="1"/>
  <c r="H851" i="25"/>
  <c r="L851" i="25" s="1"/>
  <c r="H849" i="25"/>
  <c r="K849" i="25" s="1"/>
  <c r="H847" i="25"/>
  <c r="M847" i="25" s="1"/>
  <c r="H845" i="25"/>
  <c r="K845" i="25" s="1"/>
  <c r="H843" i="25"/>
  <c r="L843" i="25" s="1"/>
  <c r="H841" i="25"/>
  <c r="K841" i="25" s="1"/>
  <c r="H839" i="25"/>
  <c r="M839" i="25" s="1"/>
  <c r="H837" i="25"/>
  <c r="K837" i="25" s="1"/>
  <c r="DL633" i="2"/>
  <c r="DL608" i="2"/>
  <c r="DL585" i="2"/>
  <c r="DL491" i="2"/>
  <c r="DL675" i="2"/>
  <c r="DL631" i="2"/>
  <c r="H996" i="25"/>
  <c r="J996" i="25" s="1"/>
  <c r="H994" i="25"/>
  <c r="M994" i="25" s="1"/>
  <c r="H992" i="25"/>
  <c r="J992" i="25" s="1"/>
  <c r="H990" i="25"/>
  <c r="M990" i="25" s="1"/>
  <c r="H988" i="25"/>
  <c r="H986" i="25"/>
  <c r="M986" i="25" s="1"/>
  <c r="H984" i="25"/>
  <c r="J984" i="25" s="1"/>
  <c r="H982" i="25"/>
  <c r="M982" i="25" s="1"/>
  <c r="H980" i="25"/>
  <c r="H978" i="25"/>
  <c r="M978" i="25" s="1"/>
  <c r="H976" i="25"/>
  <c r="J976" i="25" s="1"/>
  <c r="H974" i="25"/>
  <c r="M974" i="25" s="1"/>
  <c r="H972" i="25"/>
  <c r="H970" i="25"/>
  <c r="M970" i="25" s="1"/>
  <c r="H968" i="25"/>
  <c r="J968" i="25" s="1"/>
  <c r="H966" i="25"/>
  <c r="M966" i="25" s="1"/>
  <c r="H964" i="25"/>
  <c r="H962" i="25"/>
  <c r="M962" i="25" s="1"/>
  <c r="H960" i="25"/>
  <c r="J960" i="25" s="1"/>
  <c r="H958" i="25"/>
  <c r="M958" i="25" s="1"/>
  <c r="H956" i="25"/>
  <c r="H954" i="25"/>
  <c r="M954" i="25" s="1"/>
  <c r="H952" i="25"/>
  <c r="J952" i="25" s="1"/>
  <c r="H950" i="25"/>
  <c r="M950" i="25" s="1"/>
  <c r="H948" i="25"/>
  <c r="H946" i="25"/>
  <c r="M946" i="25" s="1"/>
  <c r="H944" i="25"/>
  <c r="J944" i="25" s="1"/>
  <c r="H942" i="25"/>
  <c r="M942" i="25" s="1"/>
  <c r="H940" i="25"/>
  <c r="H938" i="25"/>
  <c r="M938" i="25" s="1"/>
  <c r="H936" i="25"/>
  <c r="J936" i="25" s="1"/>
  <c r="H934" i="25"/>
  <c r="M934" i="25" s="1"/>
  <c r="H932" i="25"/>
  <c r="H930" i="25"/>
  <c r="M930" i="25" s="1"/>
  <c r="H928" i="25"/>
  <c r="J928" i="25" s="1"/>
  <c r="H926" i="25"/>
  <c r="M926" i="25" s="1"/>
  <c r="H924" i="25"/>
  <c r="H922" i="25"/>
  <c r="M922" i="25" s="1"/>
  <c r="H920" i="25"/>
  <c r="J920" i="25" s="1"/>
  <c r="H918" i="25"/>
  <c r="M918" i="25" s="1"/>
  <c r="H916" i="25"/>
  <c r="H914" i="25"/>
  <c r="M914" i="25" s="1"/>
  <c r="H912" i="25"/>
  <c r="J912" i="25" s="1"/>
  <c r="H910" i="25"/>
  <c r="M910" i="25" s="1"/>
  <c r="H908" i="25"/>
  <c r="I908" i="25" s="1"/>
  <c r="H906" i="25"/>
  <c r="M906" i="25" s="1"/>
  <c r="H904" i="25"/>
  <c r="L904" i="25" s="1"/>
  <c r="H902" i="25"/>
  <c r="M902" i="25" s="1"/>
  <c r="H900" i="25"/>
  <c r="I900" i="25" s="1"/>
  <c r="H898" i="25"/>
  <c r="M898" i="25" s="1"/>
  <c r="H896" i="25"/>
  <c r="L896" i="25" s="1"/>
  <c r="H894" i="25"/>
  <c r="M894" i="25" s="1"/>
  <c r="H892" i="25"/>
  <c r="I892" i="25" s="1"/>
  <c r="H890" i="25"/>
  <c r="M890" i="25" s="1"/>
  <c r="H888" i="25"/>
  <c r="L888" i="25" s="1"/>
  <c r="H886" i="25"/>
  <c r="M886" i="25" s="1"/>
  <c r="H884" i="25"/>
  <c r="I884" i="25" s="1"/>
  <c r="H882" i="25"/>
  <c r="M882" i="25" s="1"/>
  <c r="H880" i="25"/>
  <c r="L880" i="25" s="1"/>
  <c r="H878" i="25"/>
  <c r="M878" i="25" s="1"/>
  <c r="H876" i="25"/>
  <c r="I876" i="25" s="1"/>
  <c r="H874" i="25"/>
  <c r="M874" i="25" s="1"/>
  <c r="H872" i="25"/>
  <c r="L872" i="25" s="1"/>
  <c r="H870" i="25"/>
  <c r="M870" i="25" s="1"/>
  <c r="H868" i="25"/>
  <c r="I868" i="25" s="1"/>
  <c r="H866" i="25"/>
  <c r="M866" i="25" s="1"/>
  <c r="H864" i="25"/>
  <c r="L864" i="25" s="1"/>
  <c r="H862" i="25"/>
  <c r="M862" i="25" s="1"/>
  <c r="H860" i="25"/>
  <c r="I860" i="25" s="1"/>
  <c r="H858" i="25"/>
  <c r="M858" i="25" s="1"/>
  <c r="H856" i="25"/>
  <c r="L856" i="25" s="1"/>
  <c r="H854" i="25"/>
  <c r="M854" i="25" s="1"/>
  <c r="H852" i="25"/>
  <c r="I852" i="25" s="1"/>
  <c r="H850" i="25"/>
  <c r="M850" i="25" s="1"/>
  <c r="H848" i="25"/>
  <c r="L848" i="25" s="1"/>
  <c r="H846" i="25"/>
  <c r="M846" i="25" s="1"/>
  <c r="H844" i="25"/>
  <c r="I844" i="25" s="1"/>
  <c r="H842" i="25"/>
  <c r="M842" i="25" s="1"/>
  <c r="H840" i="25"/>
  <c r="L840" i="25" s="1"/>
  <c r="H838" i="25"/>
  <c r="M838" i="25" s="1"/>
  <c r="H836" i="25"/>
  <c r="I836" i="25" s="1"/>
  <c r="H834" i="25"/>
  <c r="M834" i="25" s="1"/>
  <c r="H832" i="25"/>
  <c r="L832" i="25" s="1"/>
  <c r="H830" i="25"/>
  <c r="M830" i="25" s="1"/>
  <c r="H828" i="25"/>
  <c r="I828" i="25" s="1"/>
  <c r="H826" i="25"/>
  <c r="I826" i="25" s="1"/>
  <c r="DL664" i="2"/>
  <c r="DL663" i="2"/>
  <c r="DL651" i="2"/>
  <c r="DL587" i="2"/>
  <c r="DL630" i="2"/>
  <c r="DL273" i="2"/>
  <c r="DL573" i="2"/>
  <c r="DL233" i="2"/>
  <c r="DL506" i="2"/>
  <c r="DL646" i="2"/>
  <c r="DL490" i="2"/>
  <c r="DL296" i="2"/>
  <c r="DL470" i="2"/>
  <c r="DL580" i="2"/>
  <c r="DL466" i="2"/>
  <c r="DL599" i="2"/>
  <c r="DL450" i="2"/>
  <c r="DL673" i="2"/>
  <c r="DL397" i="2"/>
  <c r="DL624" i="2"/>
  <c r="DL345" i="2"/>
  <c r="DL658" i="2"/>
  <c r="DL301" i="2"/>
  <c r="DL615" i="2"/>
  <c r="DL300" i="2"/>
  <c r="DL584" i="2"/>
  <c r="DL278" i="2"/>
  <c r="DL614" i="2"/>
  <c r="DL145" i="2"/>
  <c r="DL208" i="2"/>
  <c r="DL655" i="2"/>
  <c r="DL383" i="2"/>
  <c r="DL555" i="2"/>
  <c r="DL150" i="2"/>
  <c r="DL622" i="2"/>
  <c r="DL686" i="2"/>
  <c r="DL683" i="2"/>
  <c r="DL682" i="2"/>
  <c r="DL543" i="2"/>
  <c r="DL678" i="2"/>
  <c r="DL107" i="2"/>
  <c r="DL674" i="2"/>
  <c r="DL669" i="2"/>
  <c r="DL293" i="2"/>
  <c r="DL668" i="2"/>
  <c r="DL640" i="2"/>
  <c r="DL662" i="2"/>
  <c r="DL653" i="2"/>
  <c r="DL618" i="2"/>
  <c r="DL649" i="2"/>
  <c r="DL648" i="2"/>
  <c r="DL314" i="2"/>
  <c r="DL643" i="2"/>
  <c r="DL638" i="2"/>
  <c r="DL606" i="2"/>
  <c r="DL681" i="2"/>
  <c r="DL600" i="2"/>
  <c r="DL598" i="2"/>
  <c r="DL665" i="2"/>
  <c r="DL590" i="2"/>
  <c r="DL559" i="2"/>
  <c r="DL542" i="2"/>
  <c r="DL576" i="2"/>
  <c r="DL530" i="2"/>
  <c r="DL529" i="2"/>
  <c r="DL688" i="2"/>
  <c r="DL522" i="2"/>
  <c r="DL508" i="2"/>
  <c r="DL497" i="2"/>
  <c r="DL634" i="2"/>
  <c r="DL496" i="2"/>
  <c r="DL684" i="2"/>
  <c r="DL494" i="2"/>
  <c r="DL482" i="2"/>
  <c r="DL476" i="2"/>
  <c r="DL650" i="2"/>
  <c r="DL352" i="2"/>
  <c r="DL412" i="2"/>
  <c r="DL308" i="2"/>
  <c r="DL595" i="2"/>
  <c r="DL266" i="2"/>
  <c r="DL605" i="2"/>
  <c r="DL218" i="2"/>
  <c r="DL589" i="2"/>
  <c r="DL99" i="2"/>
  <c r="DL623" i="2"/>
  <c r="DL647" i="2"/>
  <c r="DL676" i="2"/>
  <c r="DL557" i="2"/>
  <c r="DL667" i="2"/>
  <c r="DL249" i="2"/>
  <c r="DL108" i="2"/>
  <c r="DL200" i="2"/>
  <c r="DL594" i="2"/>
  <c r="DL133" i="2"/>
  <c r="DL620" i="2"/>
  <c r="DL636" i="2"/>
  <c r="DL617" i="2"/>
  <c r="DL632" i="2"/>
  <c r="DL330" i="2"/>
  <c r="DL513" i="2"/>
  <c r="DL613" i="2"/>
  <c r="DL454" i="2"/>
  <c r="DL597" i="2"/>
  <c r="M999" i="25"/>
  <c r="K1000" i="25"/>
  <c r="A1000" i="25"/>
  <c r="L1000" i="25"/>
  <c r="L999" i="25"/>
  <c r="J1000" i="25"/>
  <c r="J999" i="25"/>
  <c r="I1000" i="25"/>
  <c r="I999" i="25"/>
  <c r="W21" i="20"/>
  <c r="W23" i="20"/>
  <c r="W24" i="20"/>
  <c r="W26" i="20"/>
  <c r="W27" i="20"/>
  <c r="W28" i="20"/>
  <c r="W29" i="20"/>
  <c r="W30" i="20"/>
  <c r="W31" i="20"/>
  <c r="W32" i="20"/>
  <c r="W33" i="20"/>
  <c r="W34" i="20"/>
  <c r="W35" i="20"/>
  <c r="W36" i="20"/>
  <c r="W37" i="20"/>
  <c r="W38" i="20"/>
  <c r="P27" i="20"/>
  <c r="P28" i="20"/>
  <c r="P29" i="20"/>
  <c r="P30" i="20"/>
  <c r="P31" i="20"/>
  <c r="P32" i="20"/>
  <c r="P33" i="20"/>
  <c r="P34" i="20"/>
  <c r="P35" i="20"/>
  <c r="P36" i="20"/>
  <c r="P37" i="20"/>
  <c r="P38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B28" i="20"/>
  <c r="B29" i="20"/>
  <c r="B30" i="20"/>
  <c r="B31" i="20"/>
  <c r="B32" i="20"/>
  <c r="B33" i="20"/>
  <c r="B34" i="20"/>
  <c r="B35" i="20"/>
  <c r="B36" i="20"/>
  <c r="B37" i="20"/>
  <c r="B38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W22" i="20"/>
  <c r="W25" i="20"/>
  <c r="W20" i="20"/>
  <c r="P24" i="20"/>
  <c r="AS313" i="16"/>
  <c r="AT313" i="16"/>
  <c r="AU313" i="16"/>
  <c r="AV313" i="16"/>
  <c r="AS314" i="16"/>
  <c r="AT314" i="16"/>
  <c r="AU314" i="16"/>
  <c r="AV314" i="16"/>
  <c r="AS315" i="16"/>
  <c r="AT315" i="16"/>
  <c r="AU315" i="16"/>
  <c r="AV315" i="16"/>
  <c r="AS316" i="16"/>
  <c r="AT316" i="16"/>
  <c r="AU316" i="16"/>
  <c r="AV316" i="16"/>
  <c r="AS317" i="16"/>
  <c r="AT317" i="16"/>
  <c r="AU317" i="16"/>
  <c r="AV317" i="16"/>
  <c r="AS318" i="16"/>
  <c r="AT318" i="16"/>
  <c r="AU318" i="16"/>
  <c r="AV318" i="16"/>
  <c r="AS319" i="16"/>
  <c r="AT319" i="16"/>
  <c r="AU319" i="16"/>
  <c r="AV319" i="16"/>
  <c r="AS320" i="16"/>
  <c r="AT320" i="16"/>
  <c r="AU320" i="16"/>
  <c r="AV320" i="16"/>
  <c r="AS321" i="16"/>
  <c r="AT321" i="16"/>
  <c r="AU321" i="16"/>
  <c r="AV321" i="16"/>
  <c r="AS322" i="16"/>
  <c r="AT322" i="16"/>
  <c r="AU322" i="16"/>
  <c r="AV322" i="16"/>
  <c r="AS323" i="16"/>
  <c r="AT323" i="16"/>
  <c r="AU323" i="16"/>
  <c r="AV323" i="16"/>
  <c r="AS324" i="16"/>
  <c r="AT324" i="16"/>
  <c r="AU324" i="16"/>
  <c r="AV324" i="16"/>
  <c r="AS325" i="16"/>
  <c r="AT325" i="16"/>
  <c r="AU325" i="16"/>
  <c r="AV325" i="16"/>
  <c r="AS326" i="16"/>
  <c r="AT326" i="16"/>
  <c r="AU326" i="16"/>
  <c r="AV326" i="16"/>
  <c r="AS327" i="16"/>
  <c r="AT327" i="16"/>
  <c r="AU327" i="16"/>
  <c r="AV327" i="16"/>
  <c r="AS328" i="16"/>
  <c r="AT328" i="16"/>
  <c r="AU328" i="16"/>
  <c r="AV328" i="16"/>
  <c r="AS329" i="16"/>
  <c r="AT329" i="16"/>
  <c r="AU329" i="16"/>
  <c r="AV329" i="16"/>
  <c r="AS330" i="16"/>
  <c r="AT330" i="16"/>
  <c r="AU330" i="16"/>
  <c r="AV330" i="16"/>
  <c r="AS331" i="16"/>
  <c r="AT331" i="16"/>
  <c r="AU331" i="16"/>
  <c r="AV331" i="16"/>
  <c r="AS332" i="16"/>
  <c r="AT332" i="16"/>
  <c r="AU332" i="16"/>
  <c r="AV332" i="16"/>
  <c r="AS333" i="16"/>
  <c r="AT333" i="16"/>
  <c r="AU333" i="16"/>
  <c r="AV333" i="16"/>
  <c r="AS334" i="16"/>
  <c r="AT334" i="16"/>
  <c r="AU334" i="16"/>
  <c r="AV334" i="16"/>
  <c r="AS335" i="16"/>
  <c r="AT335" i="16"/>
  <c r="AU335" i="16"/>
  <c r="AV335" i="16"/>
  <c r="AS336" i="16"/>
  <c r="AT336" i="16"/>
  <c r="AU336" i="16"/>
  <c r="AV336" i="16"/>
  <c r="AS337" i="16"/>
  <c r="AT337" i="16"/>
  <c r="AU337" i="16"/>
  <c r="AV337" i="16"/>
  <c r="AS338" i="16"/>
  <c r="AT338" i="16"/>
  <c r="AU338" i="16"/>
  <c r="AV338" i="16"/>
  <c r="AS339" i="16"/>
  <c r="AT339" i="16"/>
  <c r="AU339" i="16"/>
  <c r="AV339" i="16"/>
  <c r="AS340" i="16"/>
  <c r="AT340" i="16"/>
  <c r="AU340" i="16"/>
  <c r="AV340" i="16"/>
  <c r="AS341" i="16"/>
  <c r="AT341" i="16"/>
  <c r="AU341" i="16"/>
  <c r="AV341" i="16"/>
  <c r="AS342" i="16"/>
  <c r="AT342" i="16"/>
  <c r="AU342" i="16"/>
  <c r="AV342" i="16"/>
  <c r="AS343" i="16"/>
  <c r="AT343" i="16"/>
  <c r="AU343" i="16"/>
  <c r="AV343" i="16"/>
  <c r="AS344" i="16"/>
  <c r="AT344" i="16"/>
  <c r="AU344" i="16"/>
  <c r="AV344" i="16"/>
  <c r="AS345" i="16"/>
  <c r="AT345" i="16"/>
  <c r="AU345" i="16"/>
  <c r="AV345" i="16"/>
  <c r="AS346" i="16"/>
  <c r="AT346" i="16"/>
  <c r="AU346" i="16"/>
  <c r="AV346" i="16"/>
  <c r="AS347" i="16"/>
  <c r="AT347" i="16"/>
  <c r="AU347" i="16"/>
  <c r="AV347" i="16"/>
  <c r="AS348" i="16"/>
  <c r="AT348" i="16"/>
  <c r="AU348" i="16"/>
  <c r="AV348" i="16"/>
  <c r="AS349" i="16"/>
  <c r="AT349" i="16"/>
  <c r="AU349" i="16"/>
  <c r="AV349" i="16"/>
  <c r="AS350" i="16"/>
  <c r="AT350" i="16"/>
  <c r="AU350" i="16"/>
  <c r="AV350" i="16"/>
  <c r="AS351" i="16"/>
  <c r="AT351" i="16"/>
  <c r="AU351" i="16"/>
  <c r="AV351" i="16"/>
  <c r="AS352" i="16"/>
  <c r="AT352" i="16"/>
  <c r="AU352" i="16"/>
  <c r="AV352" i="16"/>
  <c r="AS353" i="16"/>
  <c r="AT353" i="16"/>
  <c r="AU353" i="16"/>
  <c r="AV353" i="16"/>
  <c r="AS354" i="16"/>
  <c r="AT354" i="16"/>
  <c r="AU354" i="16"/>
  <c r="AV354" i="16"/>
  <c r="AS355" i="16"/>
  <c r="AT355" i="16"/>
  <c r="AU355" i="16"/>
  <c r="AV355" i="16"/>
  <c r="AS356" i="16"/>
  <c r="AT356" i="16"/>
  <c r="AU356" i="16"/>
  <c r="AV356" i="16"/>
  <c r="AS357" i="16"/>
  <c r="AT357" i="16"/>
  <c r="AU357" i="16"/>
  <c r="AV357" i="16"/>
  <c r="AS358" i="16"/>
  <c r="AT358" i="16"/>
  <c r="AU358" i="16"/>
  <c r="AV358" i="16"/>
  <c r="AS359" i="16"/>
  <c r="AT359" i="16"/>
  <c r="AU359" i="16"/>
  <c r="AV359" i="16"/>
  <c r="AS360" i="16"/>
  <c r="AT360" i="16"/>
  <c r="AU360" i="16"/>
  <c r="AV360" i="16"/>
  <c r="AS361" i="16"/>
  <c r="AT361" i="16"/>
  <c r="AU361" i="16"/>
  <c r="AV361" i="16"/>
  <c r="AS362" i="16"/>
  <c r="AT362" i="16"/>
  <c r="AU362" i="16"/>
  <c r="AV362" i="16"/>
  <c r="AS363" i="16"/>
  <c r="AT363" i="16"/>
  <c r="AU363" i="16"/>
  <c r="AV363" i="16"/>
  <c r="AS364" i="16"/>
  <c r="AT364" i="16"/>
  <c r="AU364" i="16"/>
  <c r="AV364" i="16"/>
  <c r="AS365" i="16"/>
  <c r="AT365" i="16"/>
  <c r="AU365" i="16"/>
  <c r="AV365" i="16"/>
  <c r="AS366" i="16"/>
  <c r="AT366" i="16"/>
  <c r="AU366" i="16"/>
  <c r="AV366" i="16"/>
  <c r="AS367" i="16"/>
  <c r="AT367" i="16"/>
  <c r="AU367" i="16"/>
  <c r="AV367" i="16"/>
  <c r="AS368" i="16"/>
  <c r="AT368" i="16"/>
  <c r="AU368" i="16"/>
  <c r="AV368" i="16"/>
  <c r="AS369" i="16"/>
  <c r="AT369" i="16"/>
  <c r="AU369" i="16"/>
  <c r="AV369" i="16"/>
  <c r="AS370" i="16"/>
  <c r="AT370" i="16"/>
  <c r="AU370" i="16"/>
  <c r="AV370" i="16"/>
  <c r="AS371" i="16"/>
  <c r="AT371" i="16"/>
  <c r="AU371" i="16"/>
  <c r="AV371" i="16"/>
  <c r="AS372" i="16"/>
  <c r="AT372" i="16"/>
  <c r="AU372" i="16"/>
  <c r="AV372" i="16"/>
  <c r="AS373" i="16"/>
  <c r="AT373" i="16"/>
  <c r="AU373" i="16"/>
  <c r="AV373" i="16"/>
  <c r="AS374" i="16"/>
  <c r="AT374" i="16"/>
  <c r="AU374" i="16"/>
  <c r="AV374" i="16"/>
  <c r="AS375" i="16"/>
  <c r="AT375" i="16"/>
  <c r="AU375" i="16"/>
  <c r="AV375" i="16"/>
  <c r="AS376" i="16"/>
  <c r="AT376" i="16"/>
  <c r="AU376" i="16"/>
  <c r="AV376" i="16"/>
  <c r="AS377" i="16"/>
  <c r="AT377" i="16"/>
  <c r="AU377" i="16"/>
  <c r="AV377" i="16"/>
  <c r="AS378" i="16"/>
  <c r="AT378" i="16"/>
  <c r="AU378" i="16"/>
  <c r="AV378" i="16"/>
  <c r="AS379" i="16"/>
  <c r="AT379" i="16"/>
  <c r="AU379" i="16"/>
  <c r="AV379" i="16"/>
  <c r="AS380" i="16"/>
  <c r="AT380" i="16"/>
  <c r="AU380" i="16"/>
  <c r="AV380" i="16"/>
  <c r="AS381" i="16"/>
  <c r="AT381" i="16"/>
  <c r="AU381" i="16"/>
  <c r="AV381" i="16"/>
  <c r="AS382" i="16"/>
  <c r="AT382" i="16"/>
  <c r="AU382" i="16"/>
  <c r="AV382" i="16"/>
  <c r="AS383" i="16"/>
  <c r="AT383" i="16"/>
  <c r="AU383" i="16"/>
  <c r="AV383" i="16"/>
  <c r="AS384" i="16"/>
  <c r="AT384" i="16"/>
  <c r="AU384" i="16"/>
  <c r="AV384" i="16"/>
  <c r="AS385" i="16"/>
  <c r="AT385" i="16"/>
  <c r="AU385" i="16"/>
  <c r="AV385" i="16"/>
  <c r="AS386" i="16"/>
  <c r="AT386" i="16"/>
  <c r="AU386" i="16"/>
  <c r="AV386" i="16"/>
  <c r="AS387" i="16"/>
  <c r="AT387" i="16"/>
  <c r="AU387" i="16"/>
  <c r="AV387" i="16"/>
  <c r="AS388" i="16"/>
  <c r="AT388" i="16"/>
  <c r="AU388" i="16"/>
  <c r="AV388" i="16"/>
  <c r="AS389" i="16"/>
  <c r="AT389" i="16"/>
  <c r="AU389" i="16"/>
  <c r="AV389" i="16"/>
  <c r="AS390" i="16"/>
  <c r="AT390" i="16"/>
  <c r="AU390" i="16"/>
  <c r="AV390" i="16"/>
  <c r="AS391" i="16"/>
  <c r="AT391" i="16"/>
  <c r="AU391" i="16"/>
  <c r="AV391" i="16"/>
  <c r="AS392" i="16"/>
  <c r="AT392" i="16"/>
  <c r="AU392" i="16"/>
  <c r="AV392" i="16"/>
  <c r="AS393" i="16"/>
  <c r="AT393" i="16"/>
  <c r="AU393" i="16"/>
  <c r="AV393" i="16"/>
  <c r="AS394" i="16"/>
  <c r="AT394" i="16"/>
  <c r="AU394" i="16"/>
  <c r="AV394" i="16"/>
  <c r="AS395" i="16"/>
  <c r="AT395" i="16"/>
  <c r="AU395" i="16"/>
  <c r="AV395" i="16"/>
  <c r="AS396" i="16"/>
  <c r="AT396" i="16"/>
  <c r="AU396" i="16"/>
  <c r="AV396" i="16"/>
  <c r="AS397" i="16"/>
  <c r="AT397" i="16"/>
  <c r="AU397" i="16"/>
  <c r="AV397" i="16"/>
  <c r="AS398" i="16"/>
  <c r="AT398" i="16"/>
  <c r="AU398" i="16"/>
  <c r="AV398" i="16"/>
  <c r="AS399" i="16"/>
  <c r="AT399" i="16"/>
  <c r="AU399" i="16"/>
  <c r="AV399" i="16"/>
  <c r="AS400" i="16"/>
  <c r="AT400" i="16"/>
  <c r="AU400" i="16"/>
  <c r="AV400" i="16"/>
  <c r="AS401" i="16"/>
  <c r="AT401" i="16"/>
  <c r="AU401" i="16"/>
  <c r="AV401" i="16"/>
  <c r="AS402" i="16"/>
  <c r="AT402" i="16"/>
  <c r="AU402" i="16"/>
  <c r="AV402" i="16"/>
  <c r="AS403" i="16"/>
  <c r="AT403" i="16"/>
  <c r="AU403" i="16"/>
  <c r="AV403" i="16"/>
  <c r="AS404" i="16"/>
  <c r="AT404" i="16"/>
  <c r="AU404" i="16"/>
  <c r="AV404" i="16"/>
  <c r="AS405" i="16"/>
  <c r="AT405" i="16"/>
  <c r="AU405" i="16"/>
  <c r="AV405" i="16"/>
  <c r="AS406" i="16"/>
  <c r="AT406" i="16"/>
  <c r="AU406" i="16"/>
  <c r="AV406" i="16"/>
  <c r="AS407" i="16"/>
  <c r="AT407" i="16"/>
  <c r="AU407" i="16"/>
  <c r="AV407" i="16"/>
  <c r="AS408" i="16"/>
  <c r="AT408" i="16"/>
  <c r="AU408" i="16"/>
  <c r="AV408" i="16"/>
  <c r="AS409" i="16"/>
  <c r="AT409" i="16"/>
  <c r="AU409" i="16"/>
  <c r="AV409" i="16"/>
  <c r="AS410" i="16"/>
  <c r="AT410" i="16"/>
  <c r="AU410" i="16"/>
  <c r="AV410" i="16"/>
  <c r="AS411" i="16"/>
  <c r="AT411" i="16"/>
  <c r="AU411" i="16"/>
  <c r="AV411" i="16"/>
  <c r="AS412" i="16"/>
  <c r="AT412" i="16"/>
  <c r="AU412" i="16"/>
  <c r="AV412" i="16"/>
  <c r="AS413" i="16"/>
  <c r="AT413" i="16"/>
  <c r="AU413" i="16"/>
  <c r="AV413" i="16"/>
  <c r="AS414" i="16"/>
  <c r="AT414" i="16"/>
  <c r="AU414" i="16"/>
  <c r="AV414" i="16"/>
  <c r="AS415" i="16"/>
  <c r="AT415" i="16"/>
  <c r="AU415" i="16"/>
  <c r="AV415" i="16"/>
  <c r="AS416" i="16"/>
  <c r="AT416" i="16"/>
  <c r="AU416" i="16"/>
  <c r="AV416" i="16"/>
  <c r="AS417" i="16"/>
  <c r="AT417" i="16"/>
  <c r="AU417" i="16"/>
  <c r="AV417" i="16"/>
  <c r="AS418" i="16"/>
  <c r="AT418" i="16"/>
  <c r="AU418" i="16"/>
  <c r="AV418" i="16"/>
  <c r="AS419" i="16"/>
  <c r="AT419" i="16"/>
  <c r="AU419" i="16"/>
  <c r="AV419" i="16"/>
  <c r="AS420" i="16"/>
  <c r="AT420" i="16"/>
  <c r="AU420" i="16"/>
  <c r="AV420" i="16"/>
  <c r="AS421" i="16"/>
  <c r="AT421" i="16"/>
  <c r="AU421" i="16"/>
  <c r="AV421" i="16"/>
  <c r="AS422" i="16"/>
  <c r="AT422" i="16"/>
  <c r="AU422" i="16"/>
  <c r="AV422" i="16"/>
  <c r="AS423" i="16"/>
  <c r="AT423" i="16"/>
  <c r="AU423" i="16"/>
  <c r="AV423" i="16"/>
  <c r="AS424" i="16"/>
  <c r="AT424" i="16"/>
  <c r="AU424" i="16"/>
  <c r="AV424" i="16"/>
  <c r="AS425" i="16"/>
  <c r="AT425" i="16"/>
  <c r="AU425" i="16"/>
  <c r="AV425" i="16"/>
  <c r="AS426" i="16"/>
  <c r="AT426" i="16"/>
  <c r="AU426" i="16"/>
  <c r="AV426" i="16"/>
  <c r="AS427" i="16"/>
  <c r="AT427" i="16"/>
  <c r="AU427" i="16"/>
  <c r="AV427" i="16"/>
  <c r="AS428" i="16"/>
  <c r="AT428" i="16"/>
  <c r="AU428" i="16"/>
  <c r="AV428" i="16"/>
  <c r="AS429" i="16"/>
  <c r="AT429" i="16"/>
  <c r="AU429" i="16"/>
  <c r="AV429" i="16"/>
  <c r="AS430" i="16"/>
  <c r="AT430" i="16"/>
  <c r="AU430" i="16"/>
  <c r="AV430" i="16"/>
  <c r="AS431" i="16"/>
  <c r="AT431" i="16"/>
  <c r="AU431" i="16"/>
  <c r="AV431" i="16"/>
  <c r="AS432" i="16"/>
  <c r="AT432" i="16"/>
  <c r="AU432" i="16"/>
  <c r="AV432" i="16"/>
  <c r="AS433" i="16"/>
  <c r="AT433" i="16"/>
  <c r="AU433" i="16"/>
  <c r="AV433" i="16"/>
  <c r="AS434" i="16"/>
  <c r="AT434" i="16"/>
  <c r="AU434" i="16"/>
  <c r="AV434" i="16"/>
  <c r="AS435" i="16"/>
  <c r="AT435" i="16"/>
  <c r="AU435" i="16"/>
  <c r="AV435" i="16"/>
  <c r="AS436" i="16"/>
  <c r="AT436" i="16"/>
  <c r="AU436" i="16"/>
  <c r="AV436" i="16"/>
  <c r="AS437" i="16"/>
  <c r="AT437" i="16"/>
  <c r="AU437" i="16"/>
  <c r="AV437" i="16"/>
  <c r="AS438" i="16"/>
  <c r="AT438" i="16"/>
  <c r="AU438" i="16"/>
  <c r="AV438" i="16"/>
  <c r="AA439" i="16"/>
  <c r="AS439" i="16"/>
  <c r="AT439" i="16"/>
  <c r="AU439" i="16"/>
  <c r="AV439" i="16"/>
  <c r="AA440" i="16"/>
  <c r="AS440" i="16"/>
  <c r="AT440" i="16"/>
  <c r="AU440" i="16"/>
  <c r="AV440" i="16"/>
  <c r="AA441" i="16"/>
  <c r="AS441" i="16"/>
  <c r="AT441" i="16"/>
  <c r="AU441" i="16"/>
  <c r="AV441" i="16"/>
  <c r="AA442" i="16"/>
  <c r="AS442" i="16"/>
  <c r="AT442" i="16"/>
  <c r="AU442" i="16"/>
  <c r="AV442" i="16"/>
  <c r="AA443" i="16"/>
  <c r="AS443" i="16"/>
  <c r="AT443" i="16"/>
  <c r="AU443" i="16"/>
  <c r="AV443" i="16"/>
  <c r="AA444" i="16"/>
  <c r="AS444" i="16"/>
  <c r="AT444" i="16"/>
  <c r="AU444" i="16"/>
  <c r="AV444" i="16"/>
  <c r="AA445" i="16"/>
  <c r="AS445" i="16"/>
  <c r="AT445" i="16"/>
  <c r="AU445" i="16"/>
  <c r="AV445" i="16"/>
  <c r="AA446" i="16"/>
  <c r="AS446" i="16"/>
  <c r="AT446" i="16"/>
  <c r="AU446" i="16"/>
  <c r="AV446" i="16"/>
  <c r="AA447" i="16"/>
  <c r="AS447" i="16"/>
  <c r="AT447" i="16"/>
  <c r="AU447" i="16"/>
  <c r="AV447" i="16"/>
  <c r="AA448" i="16"/>
  <c r="AS448" i="16"/>
  <c r="AT448" i="16"/>
  <c r="AU448" i="16"/>
  <c r="AV448" i="16"/>
  <c r="AA449" i="16"/>
  <c r="AS449" i="16"/>
  <c r="AT449" i="16"/>
  <c r="AU449" i="16"/>
  <c r="AV449" i="16"/>
  <c r="AA450" i="16"/>
  <c r="AS450" i="16"/>
  <c r="AT450" i="16"/>
  <c r="AU450" i="16"/>
  <c r="AV450" i="16"/>
  <c r="AA451" i="16"/>
  <c r="AS451" i="16"/>
  <c r="AT451" i="16"/>
  <c r="AU451" i="16"/>
  <c r="AV451" i="16"/>
  <c r="AA452" i="16"/>
  <c r="AS452" i="16"/>
  <c r="AT452" i="16"/>
  <c r="AU452" i="16"/>
  <c r="AV452" i="16"/>
  <c r="AA453" i="16"/>
  <c r="AS453" i="16"/>
  <c r="AT453" i="16"/>
  <c r="AU453" i="16"/>
  <c r="AV453" i="16"/>
  <c r="AA454" i="16"/>
  <c r="AS454" i="16"/>
  <c r="AT454" i="16"/>
  <c r="AU454" i="16"/>
  <c r="AV454" i="16"/>
  <c r="AA455" i="16"/>
  <c r="AS455" i="16"/>
  <c r="AT455" i="16"/>
  <c r="AU455" i="16"/>
  <c r="AV455" i="16"/>
  <c r="AA456" i="16"/>
  <c r="AS456" i="16"/>
  <c r="AT456" i="16"/>
  <c r="AU456" i="16"/>
  <c r="AV456" i="16"/>
  <c r="AS457" i="16"/>
  <c r="AT457" i="16"/>
  <c r="AU457" i="16"/>
  <c r="AV457" i="16"/>
  <c r="AS458" i="16"/>
  <c r="AT458" i="16"/>
  <c r="AU458" i="16"/>
  <c r="AV458" i="16"/>
  <c r="AS459" i="16"/>
  <c r="AT459" i="16"/>
  <c r="AU459" i="16"/>
  <c r="AV459" i="16"/>
  <c r="AS460" i="16"/>
  <c r="AT460" i="16"/>
  <c r="AU460" i="16"/>
  <c r="AV460" i="16"/>
  <c r="AS461" i="16"/>
  <c r="AT461" i="16"/>
  <c r="AU461" i="16"/>
  <c r="AV461" i="16"/>
  <c r="AS462" i="16"/>
  <c r="AT462" i="16"/>
  <c r="AU462" i="16"/>
  <c r="AV462" i="16"/>
  <c r="AS463" i="16"/>
  <c r="AT463" i="16"/>
  <c r="AU463" i="16"/>
  <c r="AV463" i="16"/>
  <c r="AS464" i="16"/>
  <c r="AT464" i="16"/>
  <c r="AU464" i="16"/>
  <c r="AV464" i="16"/>
  <c r="AS465" i="16"/>
  <c r="AT465" i="16"/>
  <c r="AU465" i="16"/>
  <c r="AV465" i="16"/>
  <c r="AS466" i="16"/>
  <c r="AT466" i="16"/>
  <c r="AU466" i="16"/>
  <c r="AV466" i="16"/>
  <c r="AS467" i="16"/>
  <c r="AT467" i="16"/>
  <c r="AU467" i="16"/>
  <c r="AV467" i="16"/>
  <c r="AS468" i="16"/>
  <c r="AT468" i="16"/>
  <c r="AU468" i="16"/>
  <c r="AV468" i="16"/>
  <c r="AS469" i="16"/>
  <c r="AT469" i="16"/>
  <c r="AU469" i="16"/>
  <c r="AV469" i="16"/>
  <c r="AS470" i="16"/>
  <c r="AT470" i="16"/>
  <c r="AU470" i="16"/>
  <c r="AV470" i="16"/>
  <c r="AS471" i="16"/>
  <c r="AT471" i="16"/>
  <c r="AU471" i="16"/>
  <c r="AV471" i="16"/>
  <c r="AS472" i="16"/>
  <c r="AT472" i="16"/>
  <c r="AU472" i="16"/>
  <c r="AV472" i="16"/>
  <c r="AS473" i="16"/>
  <c r="AT473" i="16"/>
  <c r="AU473" i="16"/>
  <c r="AV473" i="16"/>
  <c r="AS474" i="16"/>
  <c r="AT474" i="16"/>
  <c r="AU474" i="16"/>
  <c r="AV474" i="16"/>
  <c r="AS475" i="16"/>
  <c r="AT475" i="16"/>
  <c r="AU475" i="16"/>
  <c r="AV475" i="16"/>
  <c r="AS476" i="16"/>
  <c r="AT476" i="16"/>
  <c r="AU476" i="16"/>
  <c r="AV476" i="16"/>
  <c r="AS477" i="16"/>
  <c r="AT477" i="16"/>
  <c r="AU477" i="16"/>
  <c r="AV477" i="16"/>
  <c r="AS478" i="16"/>
  <c r="AT478" i="16"/>
  <c r="AU478" i="16"/>
  <c r="AV478" i="16"/>
  <c r="AS479" i="16"/>
  <c r="AT479" i="16"/>
  <c r="AU479" i="16"/>
  <c r="AV479" i="16"/>
  <c r="AS480" i="16"/>
  <c r="AT480" i="16"/>
  <c r="AU480" i="16"/>
  <c r="AV480" i="16"/>
  <c r="AS481" i="16"/>
  <c r="AT481" i="16"/>
  <c r="AU481" i="16"/>
  <c r="AV481" i="16"/>
  <c r="AS482" i="16"/>
  <c r="AT482" i="16"/>
  <c r="AU482" i="16"/>
  <c r="AV482" i="16"/>
  <c r="AS483" i="16"/>
  <c r="AT483" i="16"/>
  <c r="AU483" i="16"/>
  <c r="AV483" i="16"/>
  <c r="AS484" i="16"/>
  <c r="AT484" i="16"/>
  <c r="AU484" i="16"/>
  <c r="AV484" i="16"/>
  <c r="AS485" i="16"/>
  <c r="AT485" i="16"/>
  <c r="AU485" i="16"/>
  <c r="AV485" i="16"/>
  <c r="AS486" i="16"/>
  <c r="AT486" i="16"/>
  <c r="AU486" i="16"/>
  <c r="AV486" i="16"/>
  <c r="AS487" i="16"/>
  <c r="AT487" i="16"/>
  <c r="AU487" i="16"/>
  <c r="AV487" i="16"/>
  <c r="AS488" i="16"/>
  <c r="AT488" i="16"/>
  <c r="AU488" i="16"/>
  <c r="AV488" i="16"/>
  <c r="AS489" i="16"/>
  <c r="AT489" i="16"/>
  <c r="AU489" i="16"/>
  <c r="AV489" i="16"/>
  <c r="AS490" i="16"/>
  <c r="AT490" i="16"/>
  <c r="AU490" i="16"/>
  <c r="AV490" i="16"/>
  <c r="AS491" i="16"/>
  <c r="AT491" i="16"/>
  <c r="AU491" i="16"/>
  <c r="AV491" i="16"/>
  <c r="AS492" i="16"/>
  <c r="AT492" i="16"/>
  <c r="AU492" i="16"/>
  <c r="AV492" i="16"/>
  <c r="AS493" i="16"/>
  <c r="AT493" i="16"/>
  <c r="AU493" i="16"/>
  <c r="AV493" i="16"/>
  <c r="AS494" i="16"/>
  <c r="AT494" i="16"/>
  <c r="AU494" i="16"/>
  <c r="AV494" i="16"/>
  <c r="AS495" i="16"/>
  <c r="AT495" i="16"/>
  <c r="AU495" i="16"/>
  <c r="AV495" i="16"/>
  <c r="AS496" i="16"/>
  <c r="AT496" i="16"/>
  <c r="AU496" i="16"/>
  <c r="AV496" i="16"/>
  <c r="AS497" i="16"/>
  <c r="AT497" i="16"/>
  <c r="AU497" i="16"/>
  <c r="AV497" i="16"/>
  <c r="AS498" i="16"/>
  <c r="AT498" i="16"/>
  <c r="AU498" i="16"/>
  <c r="AV498" i="16"/>
  <c r="AS499" i="16"/>
  <c r="AT499" i="16"/>
  <c r="AU499" i="16"/>
  <c r="AV499" i="16"/>
  <c r="AS500" i="16"/>
  <c r="AT500" i="16"/>
  <c r="AU500" i="16"/>
  <c r="AV500" i="16"/>
  <c r="AS501" i="16"/>
  <c r="AT501" i="16"/>
  <c r="AU501" i="16"/>
  <c r="AV501" i="16"/>
  <c r="AS502" i="16"/>
  <c r="AT502" i="16"/>
  <c r="AU502" i="16"/>
  <c r="AV502" i="16"/>
  <c r="AS503" i="16"/>
  <c r="AT503" i="16"/>
  <c r="AU503" i="16"/>
  <c r="AV503" i="16"/>
  <c r="AS504" i="16"/>
  <c r="AT504" i="16"/>
  <c r="AU504" i="16"/>
  <c r="AV504" i="16"/>
  <c r="AS505" i="16"/>
  <c r="AT505" i="16"/>
  <c r="AU505" i="16"/>
  <c r="AV505" i="16"/>
  <c r="AS506" i="16"/>
  <c r="AT506" i="16"/>
  <c r="AU506" i="16"/>
  <c r="AV506" i="16"/>
  <c r="AS507" i="16"/>
  <c r="AT507" i="16"/>
  <c r="AU507" i="16"/>
  <c r="AV507" i="16"/>
  <c r="AS508" i="16"/>
  <c r="AT508" i="16"/>
  <c r="AU508" i="16"/>
  <c r="AV508" i="16"/>
  <c r="AS509" i="16"/>
  <c r="AT509" i="16"/>
  <c r="AU509" i="16"/>
  <c r="AV509" i="16"/>
  <c r="AS510" i="16"/>
  <c r="AT510" i="16"/>
  <c r="AU510" i="16"/>
  <c r="AV510" i="16"/>
  <c r="AS511" i="16"/>
  <c r="AT511" i="16"/>
  <c r="AU511" i="16"/>
  <c r="AV511" i="16"/>
  <c r="AS512" i="16"/>
  <c r="AT512" i="16"/>
  <c r="AU512" i="16"/>
  <c r="AV512" i="16"/>
  <c r="AS513" i="16"/>
  <c r="AT513" i="16"/>
  <c r="AU513" i="16"/>
  <c r="AV513" i="16"/>
  <c r="AS514" i="16"/>
  <c r="AT514" i="16"/>
  <c r="AU514" i="16"/>
  <c r="AV514" i="16"/>
  <c r="AS515" i="16"/>
  <c r="AT515" i="16"/>
  <c r="AU515" i="16"/>
  <c r="AV515" i="16"/>
  <c r="AS516" i="16"/>
  <c r="AT516" i="16"/>
  <c r="AU516" i="16"/>
  <c r="AV516" i="16"/>
  <c r="AS517" i="16"/>
  <c r="AT517" i="16"/>
  <c r="AU517" i="16"/>
  <c r="AV517" i="16"/>
  <c r="AS518" i="16"/>
  <c r="AT518" i="16"/>
  <c r="AU518" i="16"/>
  <c r="AV518" i="16"/>
  <c r="AS519" i="16"/>
  <c r="AT519" i="16"/>
  <c r="AU519" i="16"/>
  <c r="AV519" i="16"/>
  <c r="AS520" i="16"/>
  <c r="AT520" i="16"/>
  <c r="AU520" i="16"/>
  <c r="AV520" i="16"/>
  <c r="AS521" i="16"/>
  <c r="AT521" i="16"/>
  <c r="AU521" i="16"/>
  <c r="AV521" i="16"/>
  <c r="AS522" i="16"/>
  <c r="AT522" i="16"/>
  <c r="AU522" i="16"/>
  <c r="AV522" i="16"/>
  <c r="AS523" i="16"/>
  <c r="AT523" i="16"/>
  <c r="AU523" i="16"/>
  <c r="AV523" i="16"/>
  <c r="AS524" i="16"/>
  <c r="AT524" i="16"/>
  <c r="AU524" i="16"/>
  <c r="AV524" i="16"/>
  <c r="AS525" i="16"/>
  <c r="AT525" i="16"/>
  <c r="AU525" i="16"/>
  <c r="AV525" i="16"/>
  <c r="AS526" i="16"/>
  <c r="AT526" i="16"/>
  <c r="AU526" i="16"/>
  <c r="AV526" i="16"/>
  <c r="AS527" i="16"/>
  <c r="AT527" i="16"/>
  <c r="AU527" i="16"/>
  <c r="AV527" i="16"/>
  <c r="AS528" i="16"/>
  <c r="AT528" i="16"/>
  <c r="AU528" i="16"/>
  <c r="AV528" i="16"/>
  <c r="AS529" i="16"/>
  <c r="AT529" i="16"/>
  <c r="AU529" i="16"/>
  <c r="AV529" i="16"/>
  <c r="AS530" i="16"/>
  <c r="AT530" i="16"/>
  <c r="AU530" i="16"/>
  <c r="AV530" i="16"/>
  <c r="AS531" i="16"/>
  <c r="AT531" i="16"/>
  <c r="AU531" i="16"/>
  <c r="AV531" i="16"/>
  <c r="AS532" i="16"/>
  <c r="AT532" i="16"/>
  <c r="AU532" i="16"/>
  <c r="AV532" i="16"/>
  <c r="AS533" i="16"/>
  <c r="AT533" i="16"/>
  <c r="AU533" i="16"/>
  <c r="AV533" i="16"/>
  <c r="AS534" i="16"/>
  <c r="AT534" i="16"/>
  <c r="AU534" i="16"/>
  <c r="AV534" i="16"/>
  <c r="AS535" i="16"/>
  <c r="AT535" i="16"/>
  <c r="AU535" i="16"/>
  <c r="AV535" i="16"/>
  <c r="AS536" i="16"/>
  <c r="AT536" i="16"/>
  <c r="AU536" i="16"/>
  <c r="AV536" i="16"/>
  <c r="AS537" i="16"/>
  <c r="AT537" i="16"/>
  <c r="AU537" i="16"/>
  <c r="AV537" i="16"/>
  <c r="AS538" i="16"/>
  <c r="AT538" i="16"/>
  <c r="AU538" i="16"/>
  <c r="AV538" i="16"/>
  <c r="AS539" i="16"/>
  <c r="AT539" i="16"/>
  <c r="AU539" i="16"/>
  <c r="AV539" i="16"/>
  <c r="AS540" i="16"/>
  <c r="AT540" i="16"/>
  <c r="AU540" i="16"/>
  <c r="AV540" i="16"/>
  <c r="AS541" i="16"/>
  <c r="AT541" i="16"/>
  <c r="AU541" i="16"/>
  <c r="AV541" i="16"/>
  <c r="AS542" i="16"/>
  <c r="AT542" i="16"/>
  <c r="AU542" i="16"/>
  <c r="AV542" i="16"/>
  <c r="AS543" i="16"/>
  <c r="AT543" i="16"/>
  <c r="AU543" i="16"/>
  <c r="AV543" i="16"/>
  <c r="AS544" i="16"/>
  <c r="AT544" i="16"/>
  <c r="AU544" i="16"/>
  <c r="AV544" i="16"/>
  <c r="AS545" i="16"/>
  <c r="AT545" i="16"/>
  <c r="AU545" i="16"/>
  <c r="AV545" i="16"/>
  <c r="AS546" i="16"/>
  <c r="AT546" i="16"/>
  <c r="AU546" i="16"/>
  <c r="AV546" i="16"/>
  <c r="AS547" i="16"/>
  <c r="AT547" i="16"/>
  <c r="AU547" i="16"/>
  <c r="AV547" i="16"/>
  <c r="AS548" i="16"/>
  <c r="AT548" i="16"/>
  <c r="AU548" i="16"/>
  <c r="AV548" i="16"/>
  <c r="AS549" i="16"/>
  <c r="AT549" i="16"/>
  <c r="AU549" i="16"/>
  <c r="AV549" i="16"/>
  <c r="AS550" i="16"/>
  <c r="AT550" i="16"/>
  <c r="AU550" i="16"/>
  <c r="AV550" i="16"/>
  <c r="AS551" i="16"/>
  <c r="AT551" i="16"/>
  <c r="AU551" i="16"/>
  <c r="AV551" i="16"/>
  <c r="AS552" i="16"/>
  <c r="AT552" i="16"/>
  <c r="AU552" i="16"/>
  <c r="AV552" i="16"/>
  <c r="AS553" i="16"/>
  <c r="AT553" i="16"/>
  <c r="AU553" i="16"/>
  <c r="AV553" i="16"/>
  <c r="AS554" i="16"/>
  <c r="AT554" i="16"/>
  <c r="AU554" i="16"/>
  <c r="AV554" i="16"/>
  <c r="AS555" i="16"/>
  <c r="AT555" i="16"/>
  <c r="AU555" i="16"/>
  <c r="AV555" i="16"/>
  <c r="AS556" i="16"/>
  <c r="AT556" i="16"/>
  <c r="AU556" i="16"/>
  <c r="AV556" i="16"/>
  <c r="AS557" i="16"/>
  <c r="AT557" i="16"/>
  <c r="AU557" i="16"/>
  <c r="AV557" i="16"/>
  <c r="AS558" i="16"/>
  <c r="AT558" i="16"/>
  <c r="AU558" i="16"/>
  <c r="AV558" i="16"/>
  <c r="AS559" i="16"/>
  <c r="AT559" i="16"/>
  <c r="AU559" i="16"/>
  <c r="AV559" i="16"/>
  <c r="AS560" i="16"/>
  <c r="AT560" i="16"/>
  <c r="AU560" i="16"/>
  <c r="AV560" i="16"/>
  <c r="AS561" i="16"/>
  <c r="AT561" i="16"/>
  <c r="AU561" i="16"/>
  <c r="AV561" i="16"/>
  <c r="AS562" i="16"/>
  <c r="AT562" i="16"/>
  <c r="AU562" i="16"/>
  <c r="AV562" i="16"/>
  <c r="AS563" i="16"/>
  <c r="AT563" i="16"/>
  <c r="AU563" i="16"/>
  <c r="AV563" i="16"/>
  <c r="AS564" i="16"/>
  <c r="AT564" i="16"/>
  <c r="AU564" i="16"/>
  <c r="AV564" i="16"/>
  <c r="AS565" i="16"/>
  <c r="AT565" i="16"/>
  <c r="AU565" i="16"/>
  <c r="AV565" i="16"/>
  <c r="AS566" i="16"/>
  <c r="AT566" i="16"/>
  <c r="AU566" i="16"/>
  <c r="AV566" i="16"/>
  <c r="AS567" i="16"/>
  <c r="AT567" i="16"/>
  <c r="AU567" i="16"/>
  <c r="AV567" i="16"/>
  <c r="AS568" i="16"/>
  <c r="AT568" i="16"/>
  <c r="AU568" i="16"/>
  <c r="AV568" i="16"/>
  <c r="AS569" i="16"/>
  <c r="AT569" i="16"/>
  <c r="AU569" i="16"/>
  <c r="AV569" i="16"/>
  <c r="AS570" i="16"/>
  <c r="AT570" i="16"/>
  <c r="AU570" i="16"/>
  <c r="AV570" i="16"/>
  <c r="AS571" i="16"/>
  <c r="AT571" i="16"/>
  <c r="AU571" i="16"/>
  <c r="AV571" i="16"/>
  <c r="AS572" i="16"/>
  <c r="AT572" i="16"/>
  <c r="AU572" i="16"/>
  <c r="AV572" i="16"/>
  <c r="AS573" i="16"/>
  <c r="AT573" i="16"/>
  <c r="AU573" i="16"/>
  <c r="AV573" i="16"/>
  <c r="AS574" i="16"/>
  <c r="AT574" i="16"/>
  <c r="AU574" i="16"/>
  <c r="AV574" i="16"/>
  <c r="AS575" i="16"/>
  <c r="AT575" i="16"/>
  <c r="AU575" i="16"/>
  <c r="AV575" i="16"/>
  <c r="AS576" i="16"/>
  <c r="AT576" i="16"/>
  <c r="AU576" i="16"/>
  <c r="AV576" i="16"/>
  <c r="AS577" i="16"/>
  <c r="AT577" i="16"/>
  <c r="AU577" i="16"/>
  <c r="AV577" i="16"/>
  <c r="AS578" i="16"/>
  <c r="AT578" i="16"/>
  <c r="AU578" i="16"/>
  <c r="AV578" i="16"/>
  <c r="AS579" i="16"/>
  <c r="AT579" i="16"/>
  <c r="AU579" i="16"/>
  <c r="AV579" i="16"/>
  <c r="AS580" i="16"/>
  <c r="AT580" i="16"/>
  <c r="AU580" i="16"/>
  <c r="AV580" i="16"/>
  <c r="AS581" i="16"/>
  <c r="AT581" i="16"/>
  <c r="AU581" i="16"/>
  <c r="AV581" i="16"/>
  <c r="AS582" i="16"/>
  <c r="AT582" i="16"/>
  <c r="AU582" i="16"/>
  <c r="AV582" i="16"/>
  <c r="AS583" i="16"/>
  <c r="AT583" i="16"/>
  <c r="AU583" i="16"/>
  <c r="AV583" i="16"/>
  <c r="AS584" i="16"/>
  <c r="AT584" i="16"/>
  <c r="AU584" i="16"/>
  <c r="AV584" i="16"/>
  <c r="AS585" i="16"/>
  <c r="AT585" i="16"/>
  <c r="AU585" i="16"/>
  <c r="AV585" i="16"/>
  <c r="AS586" i="16"/>
  <c r="AT586" i="16"/>
  <c r="AU586" i="16"/>
  <c r="AV586" i="16"/>
  <c r="AS587" i="16"/>
  <c r="AT587" i="16"/>
  <c r="AU587" i="16"/>
  <c r="AV587" i="16"/>
  <c r="AS588" i="16"/>
  <c r="AT588" i="16"/>
  <c r="AU588" i="16"/>
  <c r="AV588" i="16"/>
  <c r="AS589" i="16"/>
  <c r="AT589" i="16"/>
  <c r="AU589" i="16"/>
  <c r="AV589" i="16"/>
  <c r="AS590" i="16"/>
  <c r="AT590" i="16"/>
  <c r="AU590" i="16"/>
  <c r="AV590" i="16"/>
  <c r="AS591" i="16"/>
  <c r="AT591" i="16"/>
  <c r="AU591" i="16"/>
  <c r="AV591" i="16"/>
  <c r="AS592" i="16"/>
  <c r="AT592" i="16"/>
  <c r="AU592" i="16"/>
  <c r="AV592" i="16"/>
  <c r="AS593" i="16"/>
  <c r="AT593" i="16"/>
  <c r="AU593" i="16"/>
  <c r="AV593" i="16"/>
  <c r="AS594" i="16"/>
  <c r="AT594" i="16"/>
  <c r="AU594" i="16"/>
  <c r="AV594" i="16"/>
  <c r="AS595" i="16"/>
  <c r="AT595" i="16"/>
  <c r="AU595" i="16"/>
  <c r="AV595" i="16"/>
  <c r="AS596" i="16"/>
  <c r="AT596" i="16"/>
  <c r="AU596" i="16"/>
  <c r="AD15" i="20" s="1"/>
  <c r="AV596" i="16"/>
  <c r="AS597" i="16"/>
  <c r="AT597" i="16"/>
  <c r="AU597" i="16"/>
  <c r="AV597" i="16"/>
  <c r="AS598" i="16"/>
  <c r="AT598" i="16"/>
  <c r="AU598" i="16"/>
  <c r="AV598" i="16"/>
  <c r="AS599" i="16"/>
  <c r="AT599" i="16"/>
  <c r="AU599" i="16"/>
  <c r="AV599" i="16"/>
  <c r="AS600" i="16"/>
  <c r="AT600" i="16"/>
  <c r="AU600" i="16"/>
  <c r="AV600" i="16"/>
  <c r="AS601" i="16"/>
  <c r="AT601" i="16"/>
  <c r="AU601" i="16"/>
  <c r="AV601" i="16"/>
  <c r="AS602" i="16"/>
  <c r="AT602" i="16"/>
  <c r="AU602" i="16"/>
  <c r="AV602" i="16"/>
  <c r="AS603" i="16"/>
  <c r="AT603" i="16"/>
  <c r="AU603" i="16"/>
  <c r="AV603" i="16"/>
  <c r="AS604" i="16"/>
  <c r="AT604" i="16"/>
  <c r="AU604" i="16"/>
  <c r="AV604" i="16"/>
  <c r="AS605" i="16"/>
  <c r="AT605" i="16"/>
  <c r="AU605" i="16"/>
  <c r="AD16" i="20" s="1"/>
  <c r="AV605" i="16"/>
  <c r="AS606" i="16"/>
  <c r="AT606" i="16"/>
  <c r="AU606" i="16"/>
  <c r="AV606" i="16"/>
  <c r="AS607" i="16"/>
  <c r="AT607" i="16"/>
  <c r="AU607" i="16"/>
  <c r="AV607" i="16"/>
  <c r="AS608" i="16"/>
  <c r="AT608" i="16"/>
  <c r="AU608" i="16"/>
  <c r="AV608" i="16"/>
  <c r="AS609" i="16"/>
  <c r="AT609" i="16"/>
  <c r="AU609" i="16"/>
  <c r="AV609" i="16"/>
  <c r="AS610" i="16"/>
  <c r="AT610" i="16"/>
  <c r="AU610" i="16"/>
  <c r="AV610" i="16"/>
  <c r="AS611" i="16"/>
  <c r="AT611" i="16"/>
  <c r="AU611" i="16"/>
  <c r="AV611" i="16"/>
  <c r="AS612" i="16"/>
  <c r="AT612" i="16"/>
  <c r="AU612" i="16"/>
  <c r="AV612" i="16"/>
  <c r="AS613" i="16"/>
  <c r="AT613" i="16"/>
  <c r="AU613" i="16"/>
  <c r="AV613" i="16"/>
  <c r="AS614" i="16"/>
  <c r="AT614" i="16"/>
  <c r="AU614" i="16"/>
  <c r="AV614" i="16"/>
  <c r="AS615" i="16"/>
  <c r="AT615" i="16"/>
  <c r="AU615" i="16"/>
  <c r="AV615" i="16"/>
  <c r="AS616" i="16"/>
  <c r="AT616" i="16"/>
  <c r="AU616" i="16"/>
  <c r="AV616" i="16"/>
  <c r="AS617" i="16"/>
  <c r="AT617" i="16"/>
  <c r="AU617" i="16"/>
  <c r="AV617" i="16"/>
  <c r="AS618" i="16"/>
  <c r="AT618" i="16"/>
  <c r="AU618" i="16"/>
  <c r="AV618" i="16"/>
  <c r="AS619" i="16"/>
  <c r="AT619" i="16"/>
  <c r="AU619" i="16"/>
  <c r="AV619" i="16"/>
  <c r="AS620" i="16"/>
  <c r="AT620" i="16"/>
  <c r="AU620" i="16"/>
  <c r="AV620" i="16"/>
  <c r="AS621" i="16"/>
  <c r="AT621" i="16"/>
  <c r="AU621" i="16"/>
  <c r="AV621" i="16"/>
  <c r="AS622" i="16"/>
  <c r="AT622" i="16"/>
  <c r="AU622" i="16"/>
  <c r="AV622" i="16"/>
  <c r="AS623" i="16"/>
  <c r="AT623" i="16"/>
  <c r="AU623" i="16"/>
  <c r="AV623" i="16"/>
  <c r="AS624" i="16"/>
  <c r="AT624" i="16"/>
  <c r="AU624" i="16"/>
  <c r="AV624" i="16"/>
  <c r="AS625" i="16"/>
  <c r="AT625" i="16"/>
  <c r="AU625" i="16"/>
  <c r="AD26" i="20" s="1"/>
  <c r="AV625" i="16"/>
  <c r="AS626" i="16"/>
  <c r="AT626" i="16"/>
  <c r="AU626" i="16"/>
  <c r="AV626" i="16"/>
  <c r="AS627" i="16"/>
  <c r="AT627" i="16"/>
  <c r="AU627" i="16"/>
  <c r="AV627" i="16"/>
  <c r="AS628" i="16"/>
  <c r="AT628" i="16"/>
  <c r="AU628" i="16"/>
  <c r="AV628" i="16"/>
  <c r="AS629" i="16"/>
  <c r="AT629" i="16"/>
  <c r="AU629" i="16"/>
  <c r="AV629" i="16"/>
  <c r="AS630" i="16"/>
  <c r="AT630" i="16"/>
  <c r="AU630" i="16"/>
  <c r="AV630" i="16"/>
  <c r="AS631" i="16"/>
  <c r="AT631" i="16"/>
  <c r="AU631" i="16"/>
  <c r="AV631" i="16"/>
  <c r="AS632" i="16"/>
  <c r="AT632" i="16"/>
  <c r="AU632" i="16"/>
  <c r="AV632" i="16"/>
  <c r="AS633" i="16"/>
  <c r="AT633" i="16"/>
  <c r="AU633" i="16"/>
  <c r="AV633" i="16"/>
  <c r="AS634" i="16"/>
  <c r="AT634" i="16"/>
  <c r="AU634" i="16"/>
  <c r="AV634" i="16"/>
  <c r="AS635" i="16"/>
  <c r="AT635" i="16"/>
  <c r="AU635" i="16"/>
  <c r="AV635" i="16"/>
  <c r="AS636" i="16"/>
  <c r="AT636" i="16"/>
  <c r="AU636" i="16"/>
  <c r="AV636" i="16"/>
  <c r="AS637" i="16"/>
  <c r="AT637" i="16"/>
  <c r="AU637" i="16"/>
  <c r="AV637" i="16"/>
  <c r="AS638" i="16"/>
  <c r="AT638" i="16"/>
  <c r="AU638" i="16"/>
  <c r="AV638" i="16"/>
  <c r="AS639" i="16"/>
  <c r="AT639" i="16"/>
  <c r="AU639" i="16"/>
  <c r="AV639" i="16"/>
  <c r="AS640" i="16"/>
  <c r="AT640" i="16"/>
  <c r="AU640" i="16"/>
  <c r="AV640" i="16"/>
  <c r="AS641" i="16"/>
  <c r="AT641" i="16"/>
  <c r="AU641" i="16"/>
  <c r="AV641" i="16"/>
  <c r="AS642" i="16"/>
  <c r="AT642" i="16"/>
  <c r="AU642" i="16"/>
  <c r="AV642" i="16"/>
  <c r="AS643" i="16"/>
  <c r="AT643" i="16"/>
  <c r="AU643" i="16"/>
  <c r="AV643" i="16"/>
  <c r="AS644" i="16"/>
  <c r="AT644" i="16"/>
  <c r="AU644" i="16"/>
  <c r="AV644" i="16"/>
  <c r="AS645" i="16"/>
  <c r="AT645" i="16"/>
  <c r="AU645" i="16"/>
  <c r="AV645" i="16"/>
  <c r="AS646" i="16"/>
  <c r="AT646" i="16"/>
  <c r="AU646" i="16"/>
  <c r="AV646" i="16"/>
  <c r="AS647" i="16"/>
  <c r="AT647" i="16"/>
  <c r="AU647" i="16"/>
  <c r="AV647" i="16"/>
  <c r="AS648" i="16"/>
  <c r="AT648" i="16"/>
  <c r="AU648" i="16"/>
  <c r="AV648" i="16"/>
  <c r="AA649" i="16"/>
  <c r="AS649" i="16"/>
  <c r="AT649" i="16"/>
  <c r="AU649" i="16"/>
  <c r="AV649" i="16"/>
  <c r="AA650" i="16"/>
  <c r="AS650" i="16"/>
  <c r="AT650" i="16"/>
  <c r="AU650" i="16"/>
  <c r="AV650" i="16"/>
  <c r="AA651" i="16"/>
  <c r="AS651" i="16"/>
  <c r="AT651" i="16"/>
  <c r="AU651" i="16"/>
  <c r="AV651" i="16"/>
  <c r="AA652" i="16"/>
  <c r="AS652" i="16"/>
  <c r="AT652" i="16"/>
  <c r="AU652" i="16"/>
  <c r="AV652" i="16"/>
  <c r="AA653" i="16"/>
  <c r="AS653" i="16"/>
  <c r="AT653" i="16"/>
  <c r="AU653" i="16"/>
  <c r="AV653" i="16"/>
  <c r="AA654" i="16"/>
  <c r="AS654" i="16"/>
  <c r="AT654" i="16"/>
  <c r="AU654" i="16"/>
  <c r="AV654" i="16"/>
  <c r="AA655" i="16"/>
  <c r="AS655" i="16"/>
  <c r="AT655" i="16"/>
  <c r="AU655" i="16"/>
  <c r="AV655" i="16"/>
  <c r="AA656" i="16"/>
  <c r="AS656" i="16"/>
  <c r="AT656" i="16"/>
  <c r="AU656" i="16"/>
  <c r="AV656" i="16"/>
  <c r="AA657" i="16"/>
  <c r="AS657" i="16"/>
  <c r="AT657" i="16"/>
  <c r="AU657" i="16"/>
  <c r="AV657" i="16"/>
  <c r="AA658" i="16"/>
  <c r="AS658" i="16"/>
  <c r="AT658" i="16"/>
  <c r="AU658" i="16"/>
  <c r="AV658" i="16"/>
  <c r="AA659" i="16"/>
  <c r="AS659" i="16"/>
  <c r="AT659" i="16"/>
  <c r="AU659" i="16"/>
  <c r="AV659" i="16"/>
  <c r="AA660" i="16"/>
  <c r="AS660" i="16"/>
  <c r="AT660" i="16"/>
  <c r="AU660" i="16"/>
  <c r="AV660" i="16"/>
  <c r="AA661" i="16"/>
  <c r="AS661" i="16"/>
  <c r="AT661" i="16"/>
  <c r="AU661" i="16"/>
  <c r="AV661" i="16"/>
  <c r="AA662" i="16"/>
  <c r="AS662" i="16"/>
  <c r="AT662" i="16"/>
  <c r="AU662" i="16"/>
  <c r="AV662" i="16"/>
  <c r="AA663" i="16"/>
  <c r="AS663" i="16"/>
  <c r="AT663" i="16"/>
  <c r="AU663" i="16"/>
  <c r="AV663" i="16"/>
  <c r="AA664" i="16"/>
  <c r="AS664" i="16"/>
  <c r="AT664" i="16"/>
  <c r="AU664" i="16"/>
  <c r="AV664" i="16"/>
  <c r="AA665" i="16"/>
  <c r="AS665" i="16"/>
  <c r="AT665" i="16"/>
  <c r="AU665" i="16"/>
  <c r="AV665" i="16"/>
  <c r="AA666" i="16"/>
  <c r="AS666" i="16"/>
  <c r="AT666" i="16"/>
  <c r="AU666" i="16"/>
  <c r="AV666" i="16"/>
  <c r="AA667" i="16"/>
  <c r="AS667" i="16"/>
  <c r="AT667" i="16"/>
  <c r="AU667" i="16"/>
  <c r="AV667" i="16"/>
  <c r="AA668" i="16"/>
  <c r="AS668" i="16"/>
  <c r="AT668" i="16"/>
  <c r="AU668" i="16"/>
  <c r="AV668" i="16"/>
  <c r="AA669" i="16"/>
  <c r="AS669" i="16"/>
  <c r="AT669" i="16"/>
  <c r="AU669" i="16"/>
  <c r="AV669" i="16"/>
  <c r="AA670" i="16"/>
  <c r="AS670" i="16"/>
  <c r="AT670" i="16"/>
  <c r="AU670" i="16"/>
  <c r="AV670" i="16"/>
  <c r="AA671" i="16"/>
  <c r="AS671" i="16"/>
  <c r="AT671" i="16"/>
  <c r="AU671" i="16"/>
  <c r="AV671" i="16"/>
  <c r="AA672" i="16"/>
  <c r="AS672" i="16"/>
  <c r="AT672" i="16"/>
  <c r="AU672" i="16"/>
  <c r="AV672" i="16"/>
  <c r="AA673" i="16"/>
  <c r="AS673" i="16"/>
  <c r="AT673" i="16"/>
  <c r="AU673" i="16"/>
  <c r="AV673" i="16"/>
  <c r="AA674" i="16"/>
  <c r="AS674" i="16"/>
  <c r="AT674" i="16"/>
  <c r="AU674" i="16"/>
  <c r="AV674" i="16"/>
  <c r="AA675" i="16"/>
  <c r="AS675" i="16"/>
  <c r="AT675" i="16"/>
  <c r="AU675" i="16"/>
  <c r="AV675" i="16"/>
  <c r="AA676" i="16"/>
  <c r="AS676" i="16"/>
  <c r="AT676" i="16"/>
  <c r="AU676" i="16"/>
  <c r="AV676" i="16"/>
  <c r="AA677" i="16"/>
  <c r="AS677" i="16"/>
  <c r="AT677" i="16"/>
  <c r="AU677" i="16"/>
  <c r="AV677" i="16"/>
  <c r="AA678" i="16"/>
  <c r="AS678" i="16"/>
  <c r="AT678" i="16"/>
  <c r="AU678" i="16"/>
  <c r="AV678" i="16"/>
  <c r="AA679" i="16"/>
  <c r="AS679" i="16"/>
  <c r="AT679" i="16"/>
  <c r="AU679" i="16"/>
  <c r="AV679" i="16"/>
  <c r="AA680" i="16"/>
  <c r="AS680" i="16"/>
  <c r="AT680" i="16"/>
  <c r="AU680" i="16"/>
  <c r="AV680" i="16"/>
  <c r="AA681" i="16"/>
  <c r="AS681" i="16"/>
  <c r="AT681" i="16"/>
  <c r="AU681" i="16"/>
  <c r="AV681" i="16"/>
  <c r="AA682" i="16"/>
  <c r="AS682" i="16"/>
  <c r="AT682" i="16"/>
  <c r="AU682" i="16"/>
  <c r="AV682" i="16"/>
  <c r="AA683" i="16"/>
  <c r="AS683" i="16"/>
  <c r="AT683" i="16"/>
  <c r="AU683" i="16"/>
  <c r="AV683" i="16"/>
  <c r="AA684" i="16"/>
  <c r="AS684" i="16"/>
  <c r="AT684" i="16"/>
  <c r="AU684" i="16"/>
  <c r="AV684" i="16"/>
  <c r="AA685" i="16"/>
  <c r="AS685" i="16"/>
  <c r="AT685" i="16"/>
  <c r="AU685" i="16"/>
  <c r="AV685" i="16"/>
  <c r="AA686" i="16"/>
  <c r="AS686" i="16"/>
  <c r="AT686" i="16"/>
  <c r="AU686" i="16"/>
  <c r="AV686" i="16"/>
  <c r="AA687" i="16"/>
  <c r="AS687" i="16"/>
  <c r="AT687" i="16"/>
  <c r="AU687" i="16"/>
  <c r="AV687" i="16"/>
  <c r="AA688" i="16"/>
  <c r="AS688" i="16"/>
  <c r="AT688" i="16"/>
  <c r="AU688" i="16"/>
  <c r="AV688" i="16"/>
  <c r="AA689" i="16"/>
  <c r="AS689" i="16"/>
  <c r="AT689" i="16"/>
  <c r="AU689" i="16"/>
  <c r="AV689" i="16"/>
  <c r="AA690" i="16"/>
  <c r="AS690" i="16"/>
  <c r="AT690" i="16"/>
  <c r="AU690" i="16"/>
  <c r="AV690" i="16"/>
  <c r="AA691" i="16"/>
  <c r="AS691" i="16"/>
  <c r="AT691" i="16"/>
  <c r="AU691" i="16"/>
  <c r="AV691" i="16"/>
  <c r="AA692" i="16"/>
  <c r="AS692" i="16"/>
  <c r="AT692" i="16"/>
  <c r="AU692" i="16"/>
  <c r="AV692" i="16"/>
  <c r="AA693" i="16"/>
  <c r="AS693" i="16"/>
  <c r="AT693" i="16"/>
  <c r="AU693" i="16"/>
  <c r="AV693" i="16"/>
  <c r="AA694" i="16"/>
  <c r="AS694" i="16"/>
  <c r="AT694" i="16"/>
  <c r="AU694" i="16"/>
  <c r="AV694" i="16"/>
  <c r="AA695" i="16"/>
  <c r="AS695" i="16"/>
  <c r="AT695" i="16"/>
  <c r="AU695" i="16"/>
  <c r="AV695" i="16"/>
  <c r="AA696" i="16"/>
  <c r="AS696" i="16"/>
  <c r="AT696" i="16"/>
  <c r="AU696" i="16"/>
  <c r="AV696" i="16"/>
  <c r="AA697" i="16"/>
  <c r="AS697" i="16"/>
  <c r="AT697" i="16"/>
  <c r="AU697" i="16"/>
  <c r="AV697" i="16"/>
  <c r="AA698" i="16"/>
  <c r="AS698" i="16"/>
  <c r="AT698" i="16"/>
  <c r="AU698" i="16"/>
  <c r="AV698" i="16"/>
  <c r="AA699" i="16"/>
  <c r="AS699" i="16"/>
  <c r="AT699" i="16"/>
  <c r="AU699" i="16"/>
  <c r="AV699" i="16"/>
  <c r="AA700" i="16"/>
  <c r="AS700" i="16"/>
  <c r="AT700" i="16"/>
  <c r="AU700" i="16"/>
  <c r="AV700" i="16"/>
  <c r="AA701" i="16"/>
  <c r="AS701" i="16"/>
  <c r="AT701" i="16"/>
  <c r="AU701" i="16"/>
  <c r="AV701" i="16"/>
  <c r="AA702" i="16"/>
  <c r="AS702" i="16"/>
  <c r="AT702" i="16"/>
  <c r="AU702" i="16"/>
  <c r="AV702" i="16"/>
  <c r="AA703" i="16"/>
  <c r="AS703" i="16"/>
  <c r="AT703" i="16"/>
  <c r="AU703" i="16"/>
  <c r="AV703" i="16"/>
  <c r="AA704" i="16"/>
  <c r="AS704" i="16"/>
  <c r="AT704" i="16"/>
  <c r="AU704" i="16"/>
  <c r="AV704" i="16"/>
  <c r="AA705" i="16"/>
  <c r="AS705" i="16"/>
  <c r="AT705" i="16"/>
  <c r="AU705" i="16"/>
  <c r="AV705" i="16"/>
  <c r="AA706" i="16"/>
  <c r="AS706" i="16"/>
  <c r="AT706" i="16"/>
  <c r="AU706" i="16"/>
  <c r="AV706" i="16"/>
  <c r="AA707" i="16"/>
  <c r="AS707" i="16"/>
  <c r="AT707" i="16"/>
  <c r="AU707" i="16"/>
  <c r="AV707" i="16"/>
  <c r="AA708" i="16"/>
  <c r="AS708" i="16"/>
  <c r="AT708" i="16"/>
  <c r="AU708" i="16"/>
  <c r="AV708" i="16"/>
  <c r="AA709" i="16"/>
  <c r="AS709" i="16"/>
  <c r="AT709" i="16"/>
  <c r="AU709" i="16"/>
  <c r="AV709" i="16"/>
  <c r="AA710" i="16"/>
  <c r="AS710" i="16"/>
  <c r="AT710" i="16"/>
  <c r="AU710" i="16"/>
  <c r="AV710" i="16"/>
  <c r="AA711" i="16"/>
  <c r="AS711" i="16"/>
  <c r="AT711" i="16"/>
  <c r="AU711" i="16"/>
  <c r="AV711" i="16"/>
  <c r="AA712" i="16"/>
  <c r="AS712" i="16"/>
  <c r="AT712" i="16"/>
  <c r="AU712" i="16"/>
  <c r="AV712" i="16"/>
  <c r="AA713" i="16"/>
  <c r="AS713" i="16"/>
  <c r="AT713" i="16"/>
  <c r="AU713" i="16"/>
  <c r="AV713" i="16"/>
  <c r="AA714" i="16"/>
  <c r="AS714" i="16"/>
  <c r="AT714" i="16"/>
  <c r="AU714" i="16"/>
  <c r="AV714" i="16"/>
  <c r="AA715" i="16"/>
  <c r="AS715" i="16"/>
  <c r="AT715" i="16"/>
  <c r="AU715" i="16"/>
  <c r="AV715" i="16"/>
  <c r="AA716" i="16"/>
  <c r="AS716" i="16"/>
  <c r="AT716" i="16"/>
  <c r="AU716" i="16"/>
  <c r="AV716" i="16"/>
  <c r="AA717" i="16"/>
  <c r="AS717" i="16"/>
  <c r="AT717" i="16"/>
  <c r="AU717" i="16"/>
  <c r="AV717" i="16"/>
  <c r="AA718" i="16"/>
  <c r="AS718" i="16"/>
  <c r="AT718" i="16"/>
  <c r="AU718" i="16"/>
  <c r="AV718" i="16"/>
  <c r="AA719" i="16"/>
  <c r="AS719" i="16"/>
  <c r="AT719" i="16"/>
  <c r="AU719" i="16"/>
  <c r="AV719" i="16"/>
  <c r="AA720" i="16"/>
  <c r="AS720" i="16"/>
  <c r="AT720" i="16"/>
  <c r="AU720" i="16"/>
  <c r="AV720" i="16"/>
  <c r="AA721" i="16"/>
  <c r="AS721" i="16"/>
  <c r="AT721" i="16"/>
  <c r="AU721" i="16"/>
  <c r="AV721" i="16"/>
  <c r="AA722" i="16"/>
  <c r="AS722" i="16"/>
  <c r="AT722" i="16"/>
  <c r="AU722" i="16"/>
  <c r="AV722" i="16"/>
  <c r="AA723" i="16"/>
  <c r="AS723" i="16"/>
  <c r="AT723" i="16"/>
  <c r="AU723" i="16"/>
  <c r="AV723" i="16"/>
  <c r="AA724" i="16"/>
  <c r="AS724" i="16"/>
  <c r="AT724" i="16"/>
  <c r="AU724" i="16"/>
  <c r="AV724" i="16"/>
  <c r="AA725" i="16"/>
  <c r="AS725" i="16"/>
  <c r="AT725" i="16"/>
  <c r="AU725" i="16"/>
  <c r="AV725" i="16"/>
  <c r="AA726" i="16"/>
  <c r="AS726" i="16"/>
  <c r="AT726" i="16"/>
  <c r="AU726" i="16"/>
  <c r="AV726" i="16"/>
  <c r="AA727" i="16"/>
  <c r="AS727" i="16"/>
  <c r="AT727" i="16"/>
  <c r="AU727" i="16"/>
  <c r="AV727" i="16"/>
  <c r="AA728" i="16"/>
  <c r="AS728" i="16"/>
  <c r="AT728" i="16"/>
  <c r="AU728" i="16"/>
  <c r="AV728" i="16"/>
  <c r="AA729" i="16"/>
  <c r="AS729" i="16"/>
  <c r="AT729" i="16"/>
  <c r="AU729" i="16"/>
  <c r="AV729" i="16"/>
  <c r="AA730" i="16"/>
  <c r="AS730" i="16"/>
  <c r="AT730" i="16"/>
  <c r="AU730" i="16"/>
  <c r="AV730" i="16"/>
  <c r="AA731" i="16"/>
  <c r="AS731" i="16"/>
  <c r="AT731" i="16"/>
  <c r="AU731" i="16"/>
  <c r="AV731" i="16"/>
  <c r="AA732" i="16"/>
  <c r="AS732" i="16"/>
  <c r="AT732" i="16"/>
  <c r="AU732" i="16"/>
  <c r="AV732" i="16"/>
  <c r="AA733" i="16"/>
  <c r="AS733" i="16"/>
  <c r="AT733" i="16"/>
  <c r="AU733" i="16"/>
  <c r="AV733" i="16"/>
  <c r="AA734" i="16"/>
  <c r="AS734" i="16"/>
  <c r="AT734" i="16"/>
  <c r="AU734" i="16"/>
  <c r="AV734" i="16"/>
  <c r="AA735" i="16"/>
  <c r="AS735" i="16"/>
  <c r="AT735" i="16"/>
  <c r="AU735" i="16"/>
  <c r="AV735" i="16"/>
  <c r="AA736" i="16"/>
  <c r="AS736" i="16"/>
  <c r="AT736" i="16"/>
  <c r="AU736" i="16"/>
  <c r="AV736" i="16"/>
  <c r="AA737" i="16"/>
  <c r="AS737" i="16"/>
  <c r="AT737" i="16"/>
  <c r="AU737" i="16"/>
  <c r="AV737" i="16"/>
  <c r="AA738" i="16"/>
  <c r="AS738" i="16"/>
  <c r="AT738" i="16"/>
  <c r="AU738" i="16"/>
  <c r="AV738" i="16"/>
  <c r="AA739" i="16"/>
  <c r="AS739" i="16"/>
  <c r="AT739" i="16"/>
  <c r="AU739" i="16"/>
  <c r="AV739" i="16"/>
  <c r="AA740" i="16"/>
  <c r="AS740" i="16"/>
  <c r="AT740" i="16"/>
  <c r="AU740" i="16"/>
  <c r="AV740" i="16"/>
  <c r="AA741" i="16"/>
  <c r="AS741" i="16"/>
  <c r="AT741" i="16"/>
  <c r="AU741" i="16"/>
  <c r="AV741" i="16"/>
  <c r="AA742" i="16"/>
  <c r="AS742" i="16"/>
  <c r="AT742" i="16"/>
  <c r="AU742" i="16"/>
  <c r="AV742" i="16"/>
  <c r="AA743" i="16"/>
  <c r="AS743" i="16"/>
  <c r="AT743" i="16"/>
  <c r="AU743" i="16"/>
  <c r="AV743" i="16"/>
  <c r="AA744" i="16"/>
  <c r="AS744" i="16"/>
  <c r="AT744" i="16"/>
  <c r="AU744" i="16"/>
  <c r="AV744" i="16"/>
  <c r="AA745" i="16"/>
  <c r="AS745" i="16"/>
  <c r="AT745" i="16"/>
  <c r="AU745" i="16"/>
  <c r="AV745" i="16"/>
  <c r="AA746" i="16"/>
  <c r="AS746" i="16"/>
  <c r="AT746" i="16"/>
  <c r="AU746" i="16"/>
  <c r="AV746" i="16"/>
  <c r="AA747" i="16"/>
  <c r="AS747" i="16"/>
  <c r="AT747" i="16"/>
  <c r="AU747" i="16"/>
  <c r="AV747" i="16"/>
  <c r="AA748" i="16"/>
  <c r="AS748" i="16"/>
  <c r="AT748" i="16"/>
  <c r="AU748" i="16"/>
  <c r="AV748" i="16"/>
  <c r="AA749" i="16"/>
  <c r="AS749" i="16"/>
  <c r="AT749" i="16"/>
  <c r="AU749" i="16"/>
  <c r="AV749" i="16"/>
  <c r="AA750" i="16"/>
  <c r="AS750" i="16"/>
  <c r="AT750" i="16"/>
  <c r="AU750" i="16"/>
  <c r="AV750" i="16"/>
  <c r="AA751" i="16"/>
  <c r="AS751" i="16"/>
  <c r="AT751" i="16"/>
  <c r="AU751" i="16"/>
  <c r="AV751" i="16"/>
  <c r="AA752" i="16"/>
  <c r="AS752" i="16"/>
  <c r="AT752" i="16"/>
  <c r="AU752" i="16"/>
  <c r="AV752" i="16"/>
  <c r="AA753" i="16"/>
  <c r="AS753" i="16"/>
  <c r="AT753" i="16"/>
  <c r="AU753" i="16"/>
  <c r="AV753" i="16"/>
  <c r="AA754" i="16"/>
  <c r="AS754" i="16"/>
  <c r="AT754" i="16"/>
  <c r="AU754" i="16"/>
  <c r="AV754" i="16"/>
  <c r="AA755" i="16"/>
  <c r="AS755" i="16"/>
  <c r="AT755" i="16"/>
  <c r="AU755" i="16"/>
  <c r="AV755" i="16"/>
  <c r="AA756" i="16"/>
  <c r="AS756" i="16"/>
  <c r="AT756" i="16"/>
  <c r="AU756" i="16"/>
  <c r="AV756" i="16"/>
  <c r="AA757" i="16"/>
  <c r="AS757" i="16"/>
  <c r="AT757" i="16"/>
  <c r="AU757" i="16"/>
  <c r="AV757" i="16"/>
  <c r="AA758" i="16"/>
  <c r="AS758" i="16"/>
  <c r="AT758" i="16"/>
  <c r="AU758" i="16"/>
  <c r="AV758" i="16"/>
  <c r="AA759" i="16"/>
  <c r="AS759" i="16"/>
  <c r="AT759" i="16"/>
  <c r="AU759" i="16"/>
  <c r="AV759" i="16"/>
  <c r="AA760" i="16"/>
  <c r="AS760" i="16"/>
  <c r="AT760" i="16"/>
  <c r="AU760" i="16"/>
  <c r="AV760" i="16"/>
  <c r="AA761" i="16"/>
  <c r="AS761" i="16"/>
  <c r="AT761" i="16"/>
  <c r="AU761" i="16"/>
  <c r="AV761" i="16"/>
  <c r="AA762" i="16"/>
  <c r="AS762" i="16"/>
  <c r="AT762" i="16"/>
  <c r="AU762" i="16"/>
  <c r="AV762" i="16"/>
  <c r="AA763" i="16"/>
  <c r="AS763" i="16"/>
  <c r="AT763" i="16"/>
  <c r="AU763" i="16"/>
  <c r="AV763" i="16"/>
  <c r="AA764" i="16"/>
  <c r="AS764" i="16"/>
  <c r="AT764" i="16"/>
  <c r="AU764" i="16"/>
  <c r="AV764" i="16"/>
  <c r="AA765" i="16"/>
  <c r="AS765" i="16"/>
  <c r="AT765" i="16"/>
  <c r="AU765" i="16"/>
  <c r="AV765" i="16"/>
  <c r="AA766" i="16"/>
  <c r="AS766" i="16"/>
  <c r="AT766" i="16"/>
  <c r="AU766" i="16"/>
  <c r="AV766" i="16"/>
  <c r="AA767" i="16"/>
  <c r="AS767" i="16"/>
  <c r="AT767" i="16"/>
  <c r="AU767" i="16"/>
  <c r="AV767" i="16"/>
  <c r="AA768" i="16"/>
  <c r="AS768" i="16"/>
  <c r="AT768" i="16"/>
  <c r="AU768" i="16"/>
  <c r="AV768" i="16"/>
  <c r="AA769" i="16"/>
  <c r="AS769" i="16"/>
  <c r="AT769" i="16"/>
  <c r="AU769" i="16"/>
  <c r="AV769" i="16"/>
  <c r="AA770" i="16"/>
  <c r="AS770" i="16"/>
  <c r="AT770" i="16"/>
  <c r="AU770" i="16"/>
  <c r="AV770" i="16"/>
  <c r="AA771" i="16"/>
  <c r="AS771" i="16"/>
  <c r="AT771" i="16"/>
  <c r="AU771" i="16"/>
  <c r="AV771" i="16"/>
  <c r="AA772" i="16"/>
  <c r="AS772" i="16"/>
  <c r="AT772" i="16"/>
  <c r="AU772" i="16"/>
  <c r="AV772" i="16"/>
  <c r="AA773" i="16"/>
  <c r="AS773" i="16"/>
  <c r="AT773" i="16"/>
  <c r="AU773" i="16"/>
  <c r="AV773" i="16"/>
  <c r="AA774" i="16"/>
  <c r="AS774" i="16"/>
  <c r="AT774" i="16"/>
  <c r="AU774" i="16"/>
  <c r="AV774" i="16"/>
  <c r="AA775" i="16"/>
  <c r="AS775" i="16"/>
  <c r="AT775" i="16"/>
  <c r="AU775" i="16"/>
  <c r="AV775" i="16"/>
  <c r="AA776" i="16"/>
  <c r="AS776" i="16"/>
  <c r="AT776" i="16"/>
  <c r="AU776" i="16"/>
  <c r="AV776" i="16"/>
  <c r="AA777" i="16"/>
  <c r="AS777" i="16"/>
  <c r="AT777" i="16"/>
  <c r="AU777" i="16"/>
  <c r="AV777" i="16"/>
  <c r="AA778" i="16"/>
  <c r="AS778" i="16"/>
  <c r="AT778" i="16"/>
  <c r="AU778" i="16"/>
  <c r="AV778" i="16"/>
  <c r="AA779" i="16"/>
  <c r="AS779" i="16"/>
  <c r="AT779" i="16"/>
  <c r="AU779" i="16"/>
  <c r="AV779" i="16"/>
  <c r="AA780" i="16"/>
  <c r="AS780" i="16"/>
  <c r="AT780" i="16"/>
  <c r="AU780" i="16"/>
  <c r="AV780" i="16"/>
  <c r="AA781" i="16"/>
  <c r="AS781" i="16"/>
  <c r="AT781" i="16"/>
  <c r="AU781" i="16"/>
  <c r="AV781" i="16"/>
  <c r="AA782" i="16"/>
  <c r="AS782" i="16"/>
  <c r="AT782" i="16"/>
  <c r="AU782" i="16"/>
  <c r="AV782" i="16"/>
  <c r="AA783" i="16"/>
  <c r="AS783" i="16"/>
  <c r="AT783" i="16"/>
  <c r="AU783" i="16"/>
  <c r="AV783" i="16"/>
  <c r="AA784" i="16"/>
  <c r="AS784" i="16"/>
  <c r="AT784" i="16"/>
  <c r="AU784" i="16"/>
  <c r="AV784" i="16"/>
  <c r="AA785" i="16"/>
  <c r="AS785" i="16"/>
  <c r="AT785" i="16"/>
  <c r="AU785" i="16"/>
  <c r="AV785" i="16"/>
  <c r="AA786" i="16"/>
  <c r="AS786" i="16"/>
  <c r="AT786" i="16"/>
  <c r="AU786" i="16"/>
  <c r="AV786" i="16"/>
  <c r="AA787" i="16"/>
  <c r="AS787" i="16"/>
  <c r="AT787" i="16"/>
  <c r="AU787" i="16"/>
  <c r="AV787" i="16"/>
  <c r="AA788" i="16"/>
  <c r="AS788" i="16"/>
  <c r="AT788" i="16"/>
  <c r="AU788" i="16"/>
  <c r="AV788" i="16"/>
  <c r="AA789" i="16"/>
  <c r="AS789" i="16"/>
  <c r="AT789" i="16"/>
  <c r="AU789" i="16"/>
  <c r="AV789" i="16"/>
  <c r="AA790" i="16"/>
  <c r="AS790" i="16"/>
  <c r="AT790" i="16"/>
  <c r="AU790" i="16"/>
  <c r="AV790" i="16"/>
  <c r="AA791" i="16"/>
  <c r="AS791" i="16"/>
  <c r="AT791" i="16"/>
  <c r="AU791" i="16"/>
  <c r="AV791" i="16"/>
  <c r="AA792" i="16"/>
  <c r="AS792" i="16"/>
  <c r="AT792" i="16"/>
  <c r="AU792" i="16"/>
  <c r="AV792" i="16"/>
  <c r="AA793" i="16"/>
  <c r="AS793" i="16"/>
  <c r="AT793" i="16"/>
  <c r="AU793" i="16"/>
  <c r="AV793" i="16"/>
  <c r="AA794" i="16"/>
  <c r="AS794" i="16"/>
  <c r="AT794" i="16"/>
  <c r="AU794" i="16"/>
  <c r="AV794" i="16"/>
  <c r="AA795" i="16"/>
  <c r="AS795" i="16"/>
  <c r="AT795" i="16"/>
  <c r="AU795" i="16"/>
  <c r="AV795" i="16"/>
  <c r="AA796" i="16"/>
  <c r="AS796" i="16"/>
  <c r="AT796" i="16"/>
  <c r="AU796" i="16"/>
  <c r="AV796" i="16"/>
  <c r="AA797" i="16"/>
  <c r="AS797" i="16"/>
  <c r="AT797" i="16"/>
  <c r="AU797" i="16"/>
  <c r="AV797" i="16"/>
  <c r="AA798" i="16"/>
  <c r="AS798" i="16"/>
  <c r="AT798" i="16"/>
  <c r="AU798" i="16"/>
  <c r="AV798" i="16"/>
  <c r="AA799" i="16"/>
  <c r="AS799" i="16"/>
  <c r="AT799" i="16"/>
  <c r="AU799" i="16"/>
  <c r="AV799" i="16"/>
  <c r="AA800" i="16"/>
  <c r="AS800" i="16"/>
  <c r="AT800" i="16"/>
  <c r="AU800" i="16"/>
  <c r="AV800" i="16"/>
  <c r="AA801" i="16"/>
  <c r="AS801" i="16"/>
  <c r="AT801" i="16"/>
  <c r="AU801" i="16"/>
  <c r="AV801" i="16"/>
  <c r="AA802" i="16"/>
  <c r="AS802" i="16"/>
  <c r="AT802" i="16"/>
  <c r="AU802" i="16"/>
  <c r="AV802" i="16"/>
  <c r="AA803" i="16"/>
  <c r="AS803" i="16"/>
  <c r="AT803" i="16"/>
  <c r="AU803" i="16"/>
  <c r="AV803" i="16"/>
  <c r="AA804" i="16"/>
  <c r="AS804" i="16"/>
  <c r="AT804" i="16"/>
  <c r="AU804" i="16"/>
  <c r="AV804" i="16"/>
  <c r="AA805" i="16"/>
  <c r="AS805" i="16"/>
  <c r="AT805" i="16"/>
  <c r="AU805" i="16"/>
  <c r="AV805" i="16"/>
  <c r="AA806" i="16"/>
  <c r="AS806" i="16"/>
  <c r="AT806" i="16"/>
  <c r="AU806" i="16"/>
  <c r="AV806" i="16"/>
  <c r="AA807" i="16"/>
  <c r="AS807" i="16"/>
  <c r="AT807" i="16"/>
  <c r="AU807" i="16"/>
  <c r="AV807" i="16"/>
  <c r="AA808" i="16"/>
  <c r="AS808" i="16"/>
  <c r="AT808" i="16"/>
  <c r="AU808" i="16"/>
  <c r="AV808" i="16"/>
  <c r="AA809" i="16"/>
  <c r="AS809" i="16"/>
  <c r="AT809" i="16"/>
  <c r="AU809" i="16"/>
  <c r="AV809" i="16"/>
  <c r="AA810" i="16"/>
  <c r="AS810" i="16"/>
  <c r="AT810" i="16"/>
  <c r="AU810" i="16"/>
  <c r="AV810" i="16"/>
  <c r="AA811" i="16"/>
  <c r="AS811" i="16"/>
  <c r="AT811" i="16"/>
  <c r="AU811" i="16"/>
  <c r="AV811" i="16"/>
  <c r="AA812" i="16"/>
  <c r="AS812" i="16"/>
  <c r="AT812" i="16"/>
  <c r="AU812" i="16"/>
  <c r="AV812" i="16"/>
  <c r="AA813" i="16"/>
  <c r="AS813" i="16"/>
  <c r="AT813" i="16"/>
  <c r="AU813" i="16"/>
  <c r="AV813" i="16"/>
  <c r="AA814" i="16"/>
  <c r="AS814" i="16"/>
  <c r="AT814" i="16"/>
  <c r="AU814" i="16"/>
  <c r="AV814" i="16"/>
  <c r="AA815" i="16"/>
  <c r="AS815" i="16"/>
  <c r="AT815" i="16"/>
  <c r="AU815" i="16"/>
  <c r="AV815" i="16"/>
  <c r="AA816" i="16"/>
  <c r="AS816" i="16"/>
  <c r="AT816" i="16"/>
  <c r="AU816" i="16"/>
  <c r="AV816" i="16"/>
  <c r="AA817" i="16"/>
  <c r="AS817" i="16"/>
  <c r="AT817" i="16"/>
  <c r="AU817" i="16"/>
  <c r="AV817" i="16"/>
  <c r="AA818" i="16"/>
  <c r="AS818" i="16"/>
  <c r="AT818" i="16"/>
  <c r="AU818" i="16"/>
  <c r="AV818" i="16"/>
  <c r="AA819" i="16"/>
  <c r="AS819" i="16"/>
  <c r="AT819" i="16"/>
  <c r="AU819" i="16"/>
  <c r="AV819" i="16"/>
  <c r="AA820" i="16"/>
  <c r="AS820" i="16"/>
  <c r="AT820" i="16"/>
  <c r="AU820" i="16"/>
  <c r="AV820" i="16"/>
  <c r="AA821" i="16"/>
  <c r="AS821" i="16"/>
  <c r="AT821" i="16"/>
  <c r="AU821" i="16"/>
  <c r="AV821" i="16"/>
  <c r="AA822" i="16"/>
  <c r="AS822" i="16"/>
  <c r="AT822" i="16"/>
  <c r="AU822" i="16"/>
  <c r="AV822" i="16"/>
  <c r="AA823" i="16"/>
  <c r="AS823" i="16"/>
  <c r="AT823" i="16"/>
  <c r="AU823" i="16"/>
  <c r="AV823" i="16"/>
  <c r="AA824" i="16"/>
  <c r="AS824" i="16"/>
  <c r="AT824" i="16"/>
  <c r="AU824" i="16"/>
  <c r="AV824" i="16"/>
  <c r="AA825" i="16"/>
  <c r="AS825" i="16"/>
  <c r="AT825" i="16"/>
  <c r="AU825" i="16"/>
  <c r="AV825" i="16"/>
  <c r="AA826" i="16"/>
  <c r="AS826" i="16"/>
  <c r="AT826" i="16"/>
  <c r="AU826" i="16"/>
  <c r="AV826" i="16"/>
  <c r="AA827" i="16"/>
  <c r="AS827" i="16"/>
  <c r="AT827" i="16"/>
  <c r="AU827" i="16"/>
  <c r="AV827" i="16"/>
  <c r="AA828" i="16"/>
  <c r="AS828" i="16"/>
  <c r="AT828" i="16"/>
  <c r="AU828" i="16"/>
  <c r="AV828" i="16"/>
  <c r="AA829" i="16"/>
  <c r="AS829" i="16"/>
  <c r="AT829" i="16"/>
  <c r="AU829" i="16"/>
  <c r="AV829" i="16"/>
  <c r="AA830" i="16"/>
  <c r="AS830" i="16"/>
  <c r="AT830" i="16"/>
  <c r="AU830" i="16"/>
  <c r="AV830" i="16"/>
  <c r="AA831" i="16"/>
  <c r="AS831" i="16"/>
  <c r="AT831" i="16"/>
  <c r="AU831" i="16"/>
  <c r="AV831" i="16"/>
  <c r="AA832" i="16"/>
  <c r="AS832" i="16"/>
  <c r="AT832" i="16"/>
  <c r="AU832" i="16"/>
  <c r="AV832" i="16"/>
  <c r="AA833" i="16"/>
  <c r="AS833" i="16"/>
  <c r="AT833" i="16"/>
  <c r="AU833" i="16"/>
  <c r="AV833" i="16"/>
  <c r="AA834" i="16"/>
  <c r="AS834" i="16"/>
  <c r="AT834" i="16"/>
  <c r="AU834" i="16"/>
  <c r="AV834" i="16"/>
  <c r="AA835" i="16"/>
  <c r="AS835" i="16"/>
  <c r="AT835" i="16"/>
  <c r="AU835" i="16"/>
  <c r="AV835" i="16"/>
  <c r="AA836" i="16"/>
  <c r="AS836" i="16"/>
  <c r="AT836" i="16"/>
  <c r="AU836" i="16"/>
  <c r="AV836" i="16"/>
  <c r="AA837" i="16"/>
  <c r="AS837" i="16"/>
  <c r="AT837" i="16"/>
  <c r="AU837" i="16"/>
  <c r="AV837" i="16"/>
  <c r="AA838" i="16"/>
  <c r="AS838" i="16"/>
  <c r="AT838" i="16"/>
  <c r="AU838" i="16"/>
  <c r="AV838" i="16"/>
  <c r="AA839" i="16"/>
  <c r="AS839" i="16"/>
  <c r="AT839" i="16"/>
  <c r="AU839" i="16"/>
  <c r="AV839" i="16"/>
  <c r="AA840" i="16"/>
  <c r="AS840" i="16"/>
  <c r="AT840" i="16"/>
  <c r="AU840" i="16"/>
  <c r="AV840" i="16"/>
  <c r="AA841" i="16"/>
  <c r="AS841" i="16"/>
  <c r="AT841" i="16"/>
  <c r="AU841" i="16"/>
  <c r="AV841" i="16"/>
  <c r="AA842" i="16"/>
  <c r="AS842" i="16"/>
  <c r="AT842" i="16"/>
  <c r="AU842" i="16"/>
  <c r="AV842" i="16"/>
  <c r="AA843" i="16"/>
  <c r="AS843" i="16"/>
  <c r="AT843" i="16"/>
  <c r="AU843" i="16"/>
  <c r="AV843" i="16"/>
  <c r="AA844" i="16"/>
  <c r="AS844" i="16"/>
  <c r="AT844" i="16"/>
  <c r="AU844" i="16"/>
  <c r="AV844" i="16"/>
  <c r="AA845" i="16"/>
  <c r="AS845" i="16"/>
  <c r="AT845" i="16"/>
  <c r="AU845" i="16"/>
  <c r="AV845" i="16"/>
  <c r="AA846" i="16"/>
  <c r="AS846" i="16"/>
  <c r="AT846" i="16"/>
  <c r="AU846" i="16"/>
  <c r="AV846" i="16"/>
  <c r="AA847" i="16"/>
  <c r="AS847" i="16"/>
  <c r="AT847" i="16"/>
  <c r="AU847" i="16"/>
  <c r="AV847" i="16"/>
  <c r="AA848" i="16"/>
  <c r="AS848" i="16"/>
  <c r="AT848" i="16"/>
  <c r="AU848" i="16"/>
  <c r="AV848" i="16"/>
  <c r="AA849" i="16"/>
  <c r="AS849" i="16"/>
  <c r="AT849" i="16"/>
  <c r="AU849" i="16"/>
  <c r="AV849" i="16"/>
  <c r="AA850" i="16"/>
  <c r="AS850" i="16"/>
  <c r="AT850" i="16"/>
  <c r="AU850" i="16"/>
  <c r="AV850" i="16"/>
  <c r="AA851" i="16"/>
  <c r="AS851" i="16"/>
  <c r="AT851" i="16"/>
  <c r="AU851" i="16"/>
  <c r="AV851" i="16"/>
  <c r="AA852" i="16"/>
  <c r="AS852" i="16"/>
  <c r="AT852" i="16"/>
  <c r="AU852" i="16"/>
  <c r="AV852" i="16"/>
  <c r="AA853" i="16"/>
  <c r="AS853" i="16"/>
  <c r="AT853" i="16"/>
  <c r="AU853" i="16"/>
  <c r="AV853" i="16"/>
  <c r="AA854" i="16"/>
  <c r="AS854" i="16"/>
  <c r="AT854" i="16"/>
  <c r="AU854" i="16"/>
  <c r="AV854" i="16"/>
  <c r="AA855" i="16"/>
  <c r="AS855" i="16"/>
  <c r="AT855" i="16"/>
  <c r="AU855" i="16"/>
  <c r="AV855" i="16"/>
  <c r="AA856" i="16"/>
  <c r="AS856" i="16"/>
  <c r="AT856" i="16"/>
  <c r="AU856" i="16"/>
  <c r="AV856" i="16"/>
  <c r="AA857" i="16"/>
  <c r="AS857" i="16"/>
  <c r="AT857" i="16"/>
  <c r="AU857" i="16"/>
  <c r="AV857" i="16"/>
  <c r="AA858" i="16"/>
  <c r="AS858" i="16"/>
  <c r="AT858" i="16"/>
  <c r="AU858" i="16"/>
  <c r="AV858" i="16"/>
  <c r="AA859" i="16"/>
  <c r="AS859" i="16"/>
  <c r="AT859" i="16"/>
  <c r="AU859" i="16"/>
  <c r="AV859" i="16"/>
  <c r="AA860" i="16"/>
  <c r="AS860" i="16"/>
  <c r="AT860" i="16"/>
  <c r="AU860" i="16"/>
  <c r="AV860" i="16"/>
  <c r="AA861" i="16"/>
  <c r="AS861" i="16"/>
  <c r="AT861" i="16"/>
  <c r="AU861" i="16"/>
  <c r="AV861" i="16"/>
  <c r="AA862" i="16"/>
  <c r="AS862" i="16"/>
  <c r="AT862" i="16"/>
  <c r="AU862" i="16"/>
  <c r="AV862" i="16"/>
  <c r="AA863" i="16"/>
  <c r="AS863" i="16"/>
  <c r="AT863" i="16"/>
  <c r="AU863" i="16"/>
  <c r="AV863" i="16"/>
  <c r="AA864" i="16"/>
  <c r="AS864" i="16"/>
  <c r="AT864" i="16"/>
  <c r="AU864" i="16"/>
  <c r="AV864" i="16"/>
  <c r="AA865" i="16"/>
  <c r="AS865" i="16"/>
  <c r="AT865" i="16"/>
  <c r="AU865" i="16"/>
  <c r="AV865" i="16"/>
  <c r="AA866" i="16"/>
  <c r="AS866" i="16"/>
  <c r="AT866" i="16"/>
  <c r="AU866" i="16"/>
  <c r="AV866" i="16"/>
  <c r="AA867" i="16"/>
  <c r="AS867" i="16"/>
  <c r="AT867" i="16"/>
  <c r="AU867" i="16"/>
  <c r="AV867" i="16"/>
  <c r="AA868" i="16"/>
  <c r="AS868" i="16"/>
  <c r="AT868" i="16"/>
  <c r="AU868" i="16"/>
  <c r="AV868" i="16"/>
  <c r="AA869" i="16"/>
  <c r="AS869" i="16"/>
  <c r="AT869" i="16"/>
  <c r="AU869" i="16"/>
  <c r="AV869" i="16"/>
  <c r="AA870" i="16"/>
  <c r="AS870" i="16"/>
  <c r="AT870" i="16"/>
  <c r="AU870" i="16"/>
  <c r="AV870" i="16"/>
  <c r="AA871" i="16"/>
  <c r="AS871" i="16"/>
  <c r="AT871" i="16"/>
  <c r="AU871" i="16"/>
  <c r="AV871" i="16"/>
  <c r="AA872" i="16"/>
  <c r="AS872" i="16"/>
  <c r="AT872" i="16"/>
  <c r="AU872" i="16"/>
  <c r="AV872" i="16"/>
  <c r="AA873" i="16"/>
  <c r="AS873" i="16"/>
  <c r="AT873" i="16"/>
  <c r="AU873" i="16"/>
  <c r="AV873" i="16"/>
  <c r="AA874" i="16"/>
  <c r="AS874" i="16"/>
  <c r="AT874" i="16"/>
  <c r="AU874" i="16"/>
  <c r="AV874" i="16"/>
  <c r="AA875" i="16"/>
  <c r="AS875" i="16"/>
  <c r="AT875" i="16"/>
  <c r="AU875" i="16"/>
  <c r="AV875" i="16"/>
  <c r="AA876" i="16"/>
  <c r="AS876" i="16"/>
  <c r="AT876" i="16"/>
  <c r="AU876" i="16"/>
  <c r="AV876" i="16"/>
  <c r="AA877" i="16"/>
  <c r="AS877" i="16"/>
  <c r="AT877" i="16"/>
  <c r="AU877" i="16"/>
  <c r="AV877" i="16"/>
  <c r="AA878" i="16"/>
  <c r="AS878" i="16"/>
  <c r="AT878" i="16"/>
  <c r="AU878" i="16"/>
  <c r="AV878" i="16"/>
  <c r="AA879" i="16"/>
  <c r="AS879" i="16"/>
  <c r="AT879" i="16"/>
  <c r="AU879" i="16"/>
  <c r="AV879" i="16"/>
  <c r="AA880" i="16"/>
  <c r="AS880" i="16"/>
  <c r="AT880" i="16"/>
  <c r="AU880" i="16"/>
  <c r="AV880" i="16"/>
  <c r="AA881" i="16"/>
  <c r="AS881" i="16"/>
  <c r="AT881" i="16"/>
  <c r="AU881" i="16"/>
  <c r="AV881" i="16"/>
  <c r="AA882" i="16"/>
  <c r="AS882" i="16"/>
  <c r="AT882" i="16"/>
  <c r="AU882" i="16"/>
  <c r="AV882" i="16"/>
  <c r="AA883" i="16"/>
  <c r="AS883" i="16"/>
  <c r="AT883" i="16"/>
  <c r="AU883" i="16"/>
  <c r="AV883" i="16"/>
  <c r="AA884" i="16"/>
  <c r="AS884" i="16"/>
  <c r="AT884" i="16"/>
  <c r="AU884" i="16"/>
  <c r="AV884" i="16"/>
  <c r="AA885" i="16"/>
  <c r="AS885" i="16"/>
  <c r="AT885" i="16"/>
  <c r="AU885" i="16"/>
  <c r="AV885" i="16"/>
  <c r="AA886" i="16"/>
  <c r="AS886" i="16"/>
  <c r="AT886" i="16"/>
  <c r="AU886" i="16"/>
  <c r="AV886" i="16"/>
  <c r="AA887" i="16"/>
  <c r="AS887" i="16"/>
  <c r="AT887" i="16"/>
  <c r="AU887" i="16"/>
  <c r="AV887" i="16"/>
  <c r="AA888" i="16"/>
  <c r="AS888" i="16"/>
  <c r="AT888" i="16"/>
  <c r="AU888" i="16"/>
  <c r="AV888" i="16"/>
  <c r="AA889" i="16"/>
  <c r="AS889" i="16"/>
  <c r="AT889" i="16"/>
  <c r="AU889" i="16"/>
  <c r="AV889" i="16"/>
  <c r="AA890" i="16"/>
  <c r="AS890" i="16"/>
  <c r="AT890" i="16"/>
  <c r="AU890" i="16"/>
  <c r="AV890" i="16"/>
  <c r="AA891" i="16"/>
  <c r="AS891" i="16"/>
  <c r="AT891" i="16"/>
  <c r="AU891" i="16"/>
  <c r="AV891" i="16"/>
  <c r="AA892" i="16"/>
  <c r="AS892" i="16"/>
  <c r="AT892" i="16"/>
  <c r="AU892" i="16"/>
  <c r="AV892" i="16"/>
  <c r="AA893" i="16"/>
  <c r="AS893" i="16"/>
  <c r="AT893" i="16"/>
  <c r="AU893" i="16"/>
  <c r="AV893" i="16"/>
  <c r="AA894" i="16"/>
  <c r="AS894" i="16"/>
  <c r="AT894" i="16"/>
  <c r="AU894" i="16"/>
  <c r="AV894" i="16"/>
  <c r="AA895" i="16"/>
  <c r="AS895" i="16"/>
  <c r="AT895" i="16"/>
  <c r="AU895" i="16"/>
  <c r="AV895" i="16"/>
  <c r="AA896" i="16"/>
  <c r="AS896" i="16"/>
  <c r="AT896" i="16"/>
  <c r="AU896" i="16"/>
  <c r="AV896" i="16"/>
  <c r="AA897" i="16"/>
  <c r="AS897" i="16"/>
  <c r="AT897" i="16"/>
  <c r="AU897" i="16"/>
  <c r="AV897" i="16"/>
  <c r="AA898" i="16"/>
  <c r="AS898" i="16"/>
  <c r="AT898" i="16"/>
  <c r="AU898" i="16"/>
  <c r="AV898" i="16"/>
  <c r="AA899" i="16"/>
  <c r="AS899" i="16"/>
  <c r="AT899" i="16"/>
  <c r="AU899" i="16"/>
  <c r="AV899" i="16"/>
  <c r="AA900" i="16"/>
  <c r="AS900" i="16"/>
  <c r="AT900" i="16"/>
  <c r="AU900" i="16"/>
  <c r="AV900" i="16"/>
  <c r="AA901" i="16"/>
  <c r="AS901" i="16"/>
  <c r="AT901" i="16"/>
  <c r="AU901" i="16"/>
  <c r="AV901" i="16"/>
  <c r="AA902" i="16"/>
  <c r="AS902" i="16"/>
  <c r="AT902" i="16"/>
  <c r="AU902" i="16"/>
  <c r="AV902" i="16"/>
  <c r="AA903" i="16"/>
  <c r="AS903" i="16"/>
  <c r="AT903" i="16"/>
  <c r="AU903" i="16"/>
  <c r="AV903" i="16"/>
  <c r="AA904" i="16"/>
  <c r="AS904" i="16"/>
  <c r="AT904" i="16"/>
  <c r="AU904" i="16"/>
  <c r="AV904" i="16"/>
  <c r="AA905" i="16"/>
  <c r="AS905" i="16"/>
  <c r="AT905" i="16"/>
  <c r="AU905" i="16"/>
  <c r="AV905" i="16"/>
  <c r="AA906" i="16"/>
  <c r="AS906" i="16"/>
  <c r="AT906" i="16"/>
  <c r="AU906" i="16"/>
  <c r="AV906" i="16"/>
  <c r="AA907" i="16"/>
  <c r="AS907" i="16"/>
  <c r="AT907" i="16"/>
  <c r="AU907" i="16"/>
  <c r="AV907" i="16"/>
  <c r="AA908" i="16"/>
  <c r="AS908" i="16"/>
  <c r="AT908" i="16"/>
  <c r="AU908" i="16"/>
  <c r="AV908" i="16"/>
  <c r="AA909" i="16"/>
  <c r="AS909" i="16"/>
  <c r="AT909" i="16"/>
  <c r="AU909" i="16"/>
  <c r="AV909" i="16"/>
  <c r="AA910" i="16"/>
  <c r="AS910" i="16"/>
  <c r="AT910" i="16"/>
  <c r="AU910" i="16"/>
  <c r="AV910" i="16"/>
  <c r="AA911" i="16"/>
  <c r="AS911" i="16"/>
  <c r="AT911" i="16"/>
  <c r="AU911" i="16"/>
  <c r="AV911" i="16"/>
  <c r="AA912" i="16"/>
  <c r="AS912" i="16"/>
  <c r="AT912" i="16"/>
  <c r="AU912" i="16"/>
  <c r="AV912" i="16"/>
  <c r="AA913" i="16"/>
  <c r="AS913" i="16"/>
  <c r="AT913" i="16"/>
  <c r="AU913" i="16"/>
  <c r="AV913" i="16"/>
  <c r="AA914" i="16"/>
  <c r="AS914" i="16"/>
  <c r="AT914" i="16"/>
  <c r="AU914" i="16"/>
  <c r="AV914" i="16"/>
  <c r="AA915" i="16"/>
  <c r="AS915" i="16"/>
  <c r="AT915" i="16"/>
  <c r="AU915" i="16"/>
  <c r="AV915" i="16"/>
  <c r="AA916" i="16"/>
  <c r="AS916" i="16"/>
  <c r="AT916" i="16"/>
  <c r="AU916" i="16"/>
  <c r="AV916" i="16"/>
  <c r="AA917" i="16"/>
  <c r="AS917" i="16"/>
  <c r="AT917" i="16"/>
  <c r="AU917" i="16"/>
  <c r="AV917" i="16"/>
  <c r="AA918" i="16"/>
  <c r="AS918" i="16"/>
  <c r="AT918" i="16"/>
  <c r="AU918" i="16"/>
  <c r="AV918" i="16"/>
  <c r="AA919" i="16"/>
  <c r="AS919" i="16"/>
  <c r="AT919" i="16"/>
  <c r="AU919" i="16"/>
  <c r="AV919" i="16"/>
  <c r="AA920" i="16"/>
  <c r="AS920" i="16"/>
  <c r="AT920" i="16"/>
  <c r="AU920" i="16"/>
  <c r="AV920" i="16"/>
  <c r="AA921" i="16"/>
  <c r="AS921" i="16"/>
  <c r="AT921" i="16"/>
  <c r="AU921" i="16"/>
  <c r="AV921" i="16"/>
  <c r="AA922" i="16"/>
  <c r="AS922" i="16"/>
  <c r="AT922" i="16"/>
  <c r="AU922" i="16"/>
  <c r="AV922" i="16"/>
  <c r="AA923" i="16"/>
  <c r="AS923" i="16"/>
  <c r="AT923" i="16"/>
  <c r="AU923" i="16"/>
  <c r="AV923" i="16"/>
  <c r="AA924" i="16"/>
  <c r="AS924" i="16"/>
  <c r="AT924" i="16"/>
  <c r="AU924" i="16"/>
  <c r="AV924" i="16"/>
  <c r="AA925" i="16"/>
  <c r="AS925" i="16"/>
  <c r="AT925" i="16"/>
  <c r="AU925" i="16"/>
  <c r="AV925" i="16"/>
  <c r="AA926" i="16"/>
  <c r="AS926" i="16"/>
  <c r="AT926" i="16"/>
  <c r="AU926" i="16"/>
  <c r="AV926" i="16"/>
  <c r="AA927" i="16"/>
  <c r="AS927" i="16"/>
  <c r="AT927" i="16"/>
  <c r="AU927" i="16"/>
  <c r="AV927" i="16"/>
  <c r="AA928" i="16"/>
  <c r="AS928" i="16"/>
  <c r="AT928" i="16"/>
  <c r="AU928" i="16"/>
  <c r="AV928" i="16"/>
  <c r="AA929" i="16"/>
  <c r="AS929" i="16"/>
  <c r="AT929" i="16"/>
  <c r="AU929" i="16"/>
  <c r="AV929" i="16"/>
  <c r="AA930" i="16"/>
  <c r="AS930" i="16"/>
  <c r="AT930" i="16"/>
  <c r="AU930" i="16"/>
  <c r="AV930" i="16"/>
  <c r="AA931" i="16"/>
  <c r="AS931" i="16"/>
  <c r="AT931" i="16"/>
  <c r="AU931" i="16"/>
  <c r="AV931" i="16"/>
  <c r="AA932" i="16"/>
  <c r="AS932" i="16"/>
  <c r="AT932" i="16"/>
  <c r="AU932" i="16"/>
  <c r="AV932" i="16"/>
  <c r="AA933" i="16"/>
  <c r="AS933" i="16"/>
  <c r="AT933" i="16"/>
  <c r="AU933" i="16"/>
  <c r="AV933" i="16"/>
  <c r="AA934" i="16"/>
  <c r="AS934" i="16"/>
  <c r="AT934" i="16"/>
  <c r="AU934" i="16"/>
  <c r="AV934" i="16"/>
  <c r="AA935" i="16"/>
  <c r="AS935" i="16"/>
  <c r="AT935" i="16"/>
  <c r="AU935" i="16"/>
  <c r="AV935" i="16"/>
  <c r="AA936" i="16"/>
  <c r="AS936" i="16"/>
  <c r="AT936" i="16"/>
  <c r="AU936" i="16"/>
  <c r="AV936" i="16"/>
  <c r="AA937" i="16"/>
  <c r="AS937" i="16"/>
  <c r="AT937" i="16"/>
  <c r="AU937" i="16"/>
  <c r="AV937" i="16"/>
  <c r="AA938" i="16"/>
  <c r="AS938" i="16"/>
  <c r="AT938" i="16"/>
  <c r="AU938" i="16"/>
  <c r="AV938" i="16"/>
  <c r="AA939" i="16"/>
  <c r="AS939" i="16"/>
  <c r="AT939" i="16"/>
  <c r="AU939" i="16"/>
  <c r="AV939" i="16"/>
  <c r="AA940" i="16"/>
  <c r="AS940" i="16"/>
  <c r="AT940" i="16"/>
  <c r="AU940" i="16"/>
  <c r="AV940" i="16"/>
  <c r="AA941" i="16"/>
  <c r="AS941" i="16"/>
  <c r="AT941" i="16"/>
  <c r="AU941" i="16"/>
  <c r="AV941" i="16"/>
  <c r="AA942" i="16"/>
  <c r="AS942" i="16"/>
  <c r="AT942" i="16"/>
  <c r="AU942" i="16"/>
  <c r="AV942" i="16"/>
  <c r="AA943" i="16"/>
  <c r="AS943" i="16"/>
  <c r="AT943" i="16"/>
  <c r="AU943" i="16"/>
  <c r="AV943" i="16"/>
  <c r="AA944" i="16"/>
  <c r="AS944" i="16"/>
  <c r="AT944" i="16"/>
  <c r="AU944" i="16"/>
  <c r="AV944" i="16"/>
  <c r="AA945" i="16"/>
  <c r="AS945" i="16"/>
  <c r="AT945" i="16"/>
  <c r="AU945" i="16"/>
  <c r="AV945" i="16"/>
  <c r="AA946" i="16"/>
  <c r="AS946" i="16"/>
  <c r="AT946" i="16"/>
  <c r="AU946" i="16"/>
  <c r="AV946" i="16"/>
  <c r="AA947" i="16"/>
  <c r="AS947" i="16"/>
  <c r="AT947" i="16"/>
  <c r="AU947" i="16"/>
  <c r="AV947" i="16"/>
  <c r="AA948" i="16"/>
  <c r="AS948" i="16"/>
  <c r="AT948" i="16"/>
  <c r="AU948" i="16"/>
  <c r="AV948" i="16"/>
  <c r="AA949" i="16"/>
  <c r="AS949" i="16"/>
  <c r="AT949" i="16"/>
  <c r="AU949" i="16"/>
  <c r="AV949" i="16"/>
  <c r="AA950" i="16"/>
  <c r="AS950" i="16"/>
  <c r="AT950" i="16"/>
  <c r="AU950" i="16"/>
  <c r="AV950" i="16"/>
  <c r="AA951" i="16"/>
  <c r="AS951" i="16"/>
  <c r="AT951" i="16"/>
  <c r="AU951" i="16"/>
  <c r="AV951" i="16"/>
  <c r="AA952" i="16"/>
  <c r="AS952" i="16"/>
  <c r="AT952" i="16"/>
  <c r="AU952" i="16"/>
  <c r="AV952" i="16"/>
  <c r="AA953" i="16"/>
  <c r="AS953" i="16"/>
  <c r="AT953" i="16"/>
  <c r="AU953" i="16"/>
  <c r="AV953" i="16"/>
  <c r="AA954" i="16"/>
  <c r="AS954" i="16"/>
  <c r="AT954" i="16"/>
  <c r="AU954" i="16"/>
  <c r="AV954" i="16"/>
  <c r="AA955" i="16"/>
  <c r="AS955" i="16"/>
  <c r="AT955" i="16"/>
  <c r="AU955" i="16"/>
  <c r="AV955" i="16"/>
  <c r="AA956" i="16"/>
  <c r="AS956" i="16"/>
  <c r="AT956" i="16"/>
  <c r="AU956" i="16"/>
  <c r="AV956" i="16"/>
  <c r="AA957" i="16"/>
  <c r="AS957" i="16"/>
  <c r="AT957" i="16"/>
  <c r="AU957" i="16"/>
  <c r="AV957" i="16"/>
  <c r="AA958" i="16"/>
  <c r="AS958" i="16"/>
  <c r="AT958" i="16"/>
  <c r="AU958" i="16"/>
  <c r="AV958" i="16"/>
  <c r="AA959" i="16"/>
  <c r="AS959" i="16"/>
  <c r="AT959" i="16"/>
  <c r="AU959" i="16"/>
  <c r="AV959" i="16"/>
  <c r="AA960" i="16"/>
  <c r="AS960" i="16"/>
  <c r="AT960" i="16"/>
  <c r="AU960" i="16"/>
  <c r="AV960" i="16"/>
  <c r="AA961" i="16"/>
  <c r="AS961" i="16"/>
  <c r="AT961" i="16"/>
  <c r="AU961" i="16"/>
  <c r="AV961" i="16"/>
  <c r="AA962" i="16"/>
  <c r="AS962" i="16"/>
  <c r="AT962" i="16"/>
  <c r="AU962" i="16"/>
  <c r="AV962" i="16"/>
  <c r="AA963" i="16"/>
  <c r="AS963" i="16"/>
  <c r="AT963" i="16"/>
  <c r="AU963" i="16"/>
  <c r="AV963" i="16"/>
  <c r="AA964" i="16"/>
  <c r="AS964" i="16"/>
  <c r="AT964" i="16"/>
  <c r="AU964" i="16"/>
  <c r="AV964" i="16"/>
  <c r="AA965" i="16"/>
  <c r="AS965" i="16"/>
  <c r="AT965" i="16"/>
  <c r="AU965" i="16"/>
  <c r="AV965" i="16"/>
  <c r="AA966" i="16"/>
  <c r="AS966" i="16"/>
  <c r="AT966" i="16"/>
  <c r="AU966" i="16"/>
  <c r="AV966" i="16"/>
  <c r="AA967" i="16"/>
  <c r="AS967" i="16"/>
  <c r="AT967" i="16"/>
  <c r="AU967" i="16"/>
  <c r="AV967" i="16"/>
  <c r="AA968" i="16"/>
  <c r="AS968" i="16"/>
  <c r="AT968" i="16"/>
  <c r="AU968" i="16"/>
  <c r="AV968" i="16"/>
  <c r="AA969" i="16"/>
  <c r="AS969" i="16"/>
  <c r="AT969" i="16"/>
  <c r="AU969" i="16"/>
  <c r="AV969" i="16"/>
  <c r="AA970" i="16"/>
  <c r="AS970" i="16"/>
  <c r="AT970" i="16"/>
  <c r="AU970" i="16"/>
  <c r="AV970" i="16"/>
  <c r="AA971" i="16"/>
  <c r="AS971" i="16"/>
  <c r="AT971" i="16"/>
  <c r="AU971" i="16"/>
  <c r="AV971" i="16"/>
  <c r="AA972" i="16"/>
  <c r="AS972" i="16"/>
  <c r="AT972" i="16"/>
  <c r="AU972" i="16"/>
  <c r="AV972" i="16"/>
  <c r="AA973" i="16"/>
  <c r="AS973" i="16"/>
  <c r="AT973" i="16"/>
  <c r="AU973" i="16"/>
  <c r="AV973" i="16"/>
  <c r="AA974" i="16"/>
  <c r="AS974" i="16"/>
  <c r="AT974" i="16"/>
  <c r="AU974" i="16"/>
  <c r="AV974" i="16"/>
  <c r="AA975" i="16"/>
  <c r="AS975" i="16"/>
  <c r="AT975" i="16"/>
  <c r="AU975" i="16"/>
  <c r="AV975" i="16"/>
  <c r="AA976" i="16"/>
  <c r="AS976" i="16"/>
  <c r="AT976" i="16"/>
  <c r="AU976" i="16"/>
  <c r="AV976" i="16"/>
  <c r="AA977" i="16"/>
  <c r="AS977" i="16"/>
  <c r="AT977" i="16"/>
  <c r="AU977" i="16"/>
  <c r="AV977" i="16"/>
  <c r="AA978" i="16"/>
  <c r="AS978" i="16"/>
  <c r="AT978" i="16"/>
  <c r="AU978" i="16"/>
  <c r="AV978" i="16"/>
  <c r="AA979" i="16"/>
  <c r="AS979" i="16"/>
  <c r="AT979" i="16"/>
  <c r="AU979" i="16"/>
  <c r="AV979" i="16"/>
  <c r="AA980" i="16"/>
  <c r="AS980" i="16"/>
  <c r="AT980" i="16"/>
  <c r="AU980" i="16"/>
  <c r="AV980" i="16"/>
  <c r="AA981" i="16"/>
  <c r="AS981" i="16"/>
  <c r="AT981" i="16"/>
  <c r="AU981" i="16"/>
  <c r="AV981" i="16"/>
  <c r="AA982" i="16"/>
  <c r="AS982" i="16"/>
  <c r="AT982" i="16"/>
  <c r="AU982" i="16"/>
  <c r="AV982" i="16"/>
  <c r="AA983" i="16"/>
  <c r="AS983" i="16"/>
  <c r="AT983" i="16"/>
  <c r="AU983" i="16"/>
  <c r="AV983" i="16"/>
  <c r="AA984" i="16"/>
  <c r="AS984" i="16"/>
  <c r="AT984" i="16"/>
  <c r="AU984" i="16"/>
  <c r="AV984" i="16"/>
  <c r="AA985" i="16"/>
  <c r="AS985" i="16"/>
  <c r="AT985" i="16"/>
  <c r="AU985" i="16"/>
  <c r="AV985" i="16"/>
  <c r="AA986" i="16"/>
  <c r="AS986" i="16"/>
  <c r="AT986" i="16"/>
  <c r="AU986" i="16"/>
  <c r="AV986" i="16"/>
  <c r="AA987" i="16"/>
  <c r="AS987" i="16"/>
  <c r="AT987" i="16"/>
  <c r="AU987" i="16"/>
  <c r="AV987" i="16"/>
  <c r="AA988" i="16"/>
  <c r="AS988" i="16"/>
  <c r="AT988" i="16"/>
  <c r="AU988" i="16"/>
  <c r="AV988" i="16"/>
  <c r="AA989" i="16"/>
  <c r="AS989" i="16"/>
  <c r="AT989" i="16"/>
  <c r="AU989" i="16"/>
  <c r="AV989" i="16"/>
  <c r="AA990" i="16"/>
  <c r="AS990" i="16"/>
  <c r="AT990" i="16"/>
  <c r="AU990" i="16"/>
  <c r="AV990" i="16"/>
  <c r="AA991" i="16"/>
  <c r="AS991" i="16"/>
  <c r="AT991" i="16"/>
  <c r="AU991" i="16"/>
  <c r="AV991" i="16"/>
  <c r="AA992" i="16"/>
  <c r="AS992" i="16"/>
  <c r="AT992" i="16"/>
  <c r="AU992" i="16"/>
  <c r="AV992" i="16"/>
  <c r="AA993" i="16"/>
  <c r="AS993" i="16"/>
  <c r="AT993" i="16"/>
  <c r="AU993" i="16"/>
  <c r="AV993" i="16"/>
  <c r="AA994" i="16"/>
  <c r="AS994" i="16"/>
  <c r="AT994" i="16"/>
  <c r="AU994" i="16"/>
  <c r="AV994" i="16"/>
  <c r="AA995" i="16"/>
  <c r="AS995" i="16"/>
  <c r="AT995" i="16"/>
  <c r="AU995" i="16"/>
  <c r="AV995" i="16"/>
  <c r="AA996" i="16"/>
  <c r="AS996" i="16"/>
  <c r="AT996" i="16"/>
  <c r="AU996" i="16"/>
  <c r="AV996" i="16"/>
  <c r="AA997" i="16"/>
  <c r="AS997" i="16"/>
  <c r="AT997" i="16"/>
  <c r="AU997" i="16"/>
  <c r="AV997" i="16"/>
  <c r="AA998" i="16"/>
  <c r="AS998" i="16"/>
  <c r="AT998" i="16"/>
  <c r="AU998" i="16"/>
  <c r="AV998" i="16"/>
  <c r="AA999" i="16"/>
  <c r="AS999" i="16"/>
  <c r="AT999" i="16"/>
  <c r="AU999" i="16"/>
  <c r="AV999" i="16"/>
  <c r="AA1000" i="16"/>
  <c r="AS1000" i="16"/>
  <c r="AT1000" i="16"/>
  <c r="AU1000" i="16"/>
  <c r="AV1000" i="16"/>
  <c r="AD19" i="20" l="1"/>
  <c r="AD5" i="20"/>
  <c r="AD25" i="20"/>
  <c r="AD20" i="20"/>
  <c r="AD24" i="20"/>
  <c r="AD17" i="20"/>
  <c r="AD23" i="20"/>
  <c r="AD18" i="20"/>
  <c r="AD22" i="20"/>
  <c r="AD10" i="20"/>
  <c r="AD21" i="20"/>
  <c r="AD8" i="20"/>
  <c r="AD9" i="20"/>
  <c r="AD12" i="20"/>
  <c r="AD14" i="20"/>
  <c r="AD7" i="20"/>
  <c r="AD13" i="20"/>
  <c r="AD11" i="20"/>
  <c r="AD6" i="20"/>
  <c r="AD4" i="20"/>
  <c r="M831" i="25"/>
  <c r="M827" i="25"/>
  <c r="M835" i="25"/>
  <c r="J827" i="25"/>
  <c r="J831" i="25"/>
  <c r="J835" i="25"/>
  <c r="L897" i="25"/>
  <c r="L827" i="25"/>
  <c r="I827" i="25"/>
  <c r="L831" i="25"/>
  <c r="I831" i="25"/>
  <c r="L835" i="25"/>
  <c r="I835" i="25"/>
  <c r="I853" i="25"/>
  <c r="M921" i="25"/>
  <c r="J973" i="25"/>
  <c r="J837" i="25"/>
  <c r="I869" i="25"/>
  <c r="L845" i="25"/>
  <c r="M861" i="25"/>
  <c r="J909" i="25"/>
  <c r="I933" i="25"/>
  <c r="L961" i="25"/>
  <c r="M985" i="25"/>
  <c r="L841" i="25"/>
  <c r="I849" i="25"/>
  <c r="M857" i="25"/>
  <c r="J865" i="25"/>
  <c r="J877" i="25"/>
  <c r="M889" i="25"/>
  <c r="I901" i="25"/>
  <c r="L929" i="25"/>
  <c r="J941" i="25"/>
  <c r="M953" i="25"/>
  <c r="I965" i="25"/>
  <c r="L993" i="25"/>
  <c r="I837" i="25"/>
  <c r="M841" i="25"/>
  <c r="M845" i="25"/>
  <c r="J849" i="25"/>
  <c r="J853" i="25"/>
  <c r="L857" i="25"/>
  <c r="L861" i="25"/>
  <c r="I865" i="25"/>
  <c r="M873" i="25"/>
  <c r="L881" i="25"/>
  <c r="I885" i="25"/>
  <c r="J893" i="25"/>
  <c r="M905" i="25"/>
  <c r="L913" i="25"/>
  <c r="I917" i="25"/>
  <c r="J925" i="25"/>
  <c r="M937" i="25"/>
  <c r="L945" i="25"/>
  <c r="I949" i="25"/>
  <c r="J957" i="25"/>
  <c r="M969" i="25"/>
  <c r="L977" i="25"/>
  <c r="I981" i="25"/>
  <c r="J989" i="25"/>
  <c r="J997" i="25"/>
  <c r="L837" i="25"/>
  <c r="M837" i="25"/>
  <c r="J841" i="25"/>
  <c r="I841" i="25"/>
  <c r="J845" i="25"/>
  <c r="I845" i="25"/>
  <c r="L849" i="25"/>
  <c r="M849" i="25"/>
  <c r="L853" i="25"/>
  <c r="M853" i="25"/>
  <c r="J857" i="25"/>
  <c r="I857" i="25"/>
  <c r="J861" i="25"/>
  <c r="I861" i="25"/>
  <c r="L865" i="25"/>
  <c r="M865" i="25"/>
  <c r="K994" i="25"/>
  <c r="L994" i="25"/>
  <c r="K869" i="25"/>
  <c r="M869" i="25"/>
  <c r="L869" i="25"/>
  <c r="K873" i="25"/>
  <c r="I873" i="25"/>
  <c r="J873" i="25"/>
  <c r="K877" i="25"/>
  <c r="M877" i="25"/>
  <c r="L877" i="25"/>
  <c r="K881" i="25"/>
  <c r="I881" i="25"/>
  <c r="J881" i="25"/>
  <c r="K885" i="25"/>
  <c r="M885" i="25"/>
  <c r="L885" i="25"/>
  <c r="K889" i="25"/>
  <c r="I889" i="25"/>
  <c r="J889" i="25"/>
  <c r="K893" i="25"/>
  <c r="M893" i="25"/>
  <c r="L893" i="25"/>
  <c r="K897" i="25"/>
  <c r="I897" i="25"/>
  <c r="J897" i="25"/>
  <c r="K901" i="25"/>
  <c r="M901" i="25"/>
  <c r="L901" i="25"/>
  <c r="K905" i="25"/>
  <c r="I905" i="25"/>
  <c r="J905" i="25"/>
  <c r="K909" i="25"/>
  <c r="M909" i="25"/>
  <c r="L909" i="25"/>
  <c r="K913" i="25"/>
  <c r="I913" i="25"/>
  <c r="J913" i="25"/>
  <c r="K917" i="25"/>
  <c r="M917" i="25"/>
  <c r="L917" i="25"/>
  <c r="K921" i="25"/>
  <c r="I921" i="25"/>
  <c r="J921" i="25"/>
  <c r="K925" i="25"/>
  <c r="M925" i="25"/>
  <c r="L925" i="25"/>
  <c r="K929" i="25"/>
  <c r="I929" i="25"/>
  <c r="J929" i="25"/>
  <c r="K933" i="25"/>
  <c r="M933" i="25"/>
  <c r="L933" i="25"/>
  <c r="K937" i="25"/>
  <c r="I937" i="25"/>
  <c r="J937" i="25"/>
  <c r="K941" i="25"/>
  <c r="M941" i="25"/>
  <c r="L941" i="25"/>
  <c r="K945" i="25"/>
  <c r="I945" i="25"/>
  <c r="J945" i="25"/>
  <c r="K949" i="25"/>
  <c r="M949" i="25"/>
  <c r="L949" i="25"/>
  <c r="K953" i="25"/>
  <c r="I953" i="25"/>
  <c r="J953" i="25"/>
  <c r="K957" i="25"/>
  <c r="M957" i="25"/>
  <c r="L957" i="25"/>
  <c r="K961" i="25"/>
  <c r="I961" i="25"/>
  <c r="J961" i="25"/>
  <c r="K965" i="25"/>
  <c r="M965" i="25"/>
  <c r="L965" i="25"/>
  <c r="K969" i="25"/>
  <c r="I969" i="25"/>
  <c r="J969" i="25"/>
  <c r="K973" i="25"/>
  <c r="M973" i="25"/>
  <c r="L973" i="25"/>
  <c r="K977" i="25"/>
  <c r="I977" i="25"/>
  <c r="J977" i="25"/>
  <c r="K981" i="25"/>
  <c r="M981" i="25"/>
  <c r="L981" i="25"/>
  <c r="K985" i="25"/>
  <c r="I985" i="25"/>
  <c r="J985" i="25"/>
  <c r="K989" i="25"/>
  <c r="M989" i="25"/>
  <c r="L989" i="25"/>
  <c r="K993" i="25"/>
  <c r="I993" i="25"/>
  <c r="J993" i="25"/>
  <c r="K997" i="25"/>
  <c r="M997" i="25"/>
  <c r="L997" i="25"/>
  <c r="I829" i="25"/>
  <c r="M833" i="25"/>
  <c r="K828" i="25"/>
  <c r="L828" i="25"/>
  <c r="M828" i="25"/>
  <c r="K832" i="25"/>
  <c r="J832" i="25"/>
  <c r="I832" i="25"/>
  <c r="K836" i="25"/>
  <c r="L836" i="25"/>
  <c r="M836" i="25"/>
  <c r="K840" i="25"/>
  <c r="J840" i="25"/>
  <c r="I840" i="25"/>
  <c r="K844" i="25"/>
  <c r="L844" i="25"/>
  <c r="M844" i="25"/>
  <c r="K848" i="25"/>
  <c r="J848" i="25"/>
  <c r="I848" i="25"/>
  <c r="K852" i="25"/>
  <c r="L852" i="25"/>
  <c r="M852" i="25"/>
  <c r="K856" i="25"/>
  <c r="J856" i="25"/>
  <c r="I856" i="25"/>
  <c r="K860" i="25"/>
  <c r="L860" i="25"/>
  <c r="M860" i="25"/>
  <c r="K864" i="25"/>
  <c r="J864" i="25"/>
  <c r="I864" i="25"/>
  <c r="K868" i="25"/>
  <c r="L868" i="25"/>
  <c r="M868" i="25"/>
  <c r="K872" i="25"/>
  <c r="J872" i="25"/>
  <c r="I872" i="25"/>
  <c r="K876" i="25"/>
  <c r="L876" i="25"/>
  <c r="M876" i="25"/>
  <c r="K880" i="25"/>
  <c r="J880" i="25"/>
  <c r="I880" i="25"/>
  <c r="K884" i="25"/>
  <c r="L884" i="25"/>
  <c r="M884" i="25"/>
  <c r="K888" i="25"/>
  <c r="J888" i="25"/>
  <c r="I888" i="25"/>
  <c r="K892" i="25"/>
  <c r="L892" i="25"/>
  <c r="M892" i="25"/>
  <c r="K896" i="25"/>
  <c r="J896" i="25"/>
  <c r="I896" i="25"/>
  <c r="K900" i="25"/>
  <c r="L900" i="25"/>
  <c r="M900" i="25"/>
  <c r="K904" i="25"/>
  <c r="J904" i="25"/>
  <c r="I904" i="25"/>
  <c r="K908" i="25"/>
  <c r="L908" i="25"/>
  <c r="M908" i="25"/>
  <c r="K912" i="25"/>
  <c r="L912" i="25"/>
  <c r="I912" i="25"/>
  <c r="K916" i="25"/>
  <c r="J916" i="25"/>
  <c r="I916" i="25"/>
  <c r="L916" i="25"/>
  <c r="K920" i="25"/>
  <c r="L920" i="25"/>
  <c r="M920" i="25"/>
  <c r="I920" i="25"/>
  <c r="K924" i="25"/>
  <c r="J924" i="25"/>
  <c r="I924" i="25"/>
  <c r="L924" i="25"/>
  <c r="K928" i="25"/>
  <c r="L928" i="25"/>
  <c r="M928" i="25"/>
  <c r="I928" i="25"/>
  <c r="K932" i="25"/>
  <c r="J932" i="25"/>
  <c r="I932" i="25"/>
  <c r="L932" i="25"/>
  <c r="K936" i="25"/>
  <c r="L936" i="25"/>
  <c r="M936" i="25"/>
  <c r="I936" i="25"/>
  <c r="K940" i="25"/>
  <c r="J940" i="25"/>
  <c r="I940" i="25"/>
  <c r="L940" i="25"/>
  <c r="K944" i="25"/>
  <c r="L944" i="25"/>
  <c r="M944" i="25"/>
  <c r="I944" i="25"/>
  <c r="K948" i="25"/>
  <c r="J948" i="25"/>
  <c r="I948" i="25"/>
  <c r="L948" i="25"/>
  <c r="K952" i="25"/>
  <c r="L952" i="25"/>
  <c r="M952" i="25"/>
  <c r="I952" i="25"/>
  <c r="K956" i="25"/>
  <c r="J956" i="25"/>
  <c r="I956" i="25"/>
  <c r="L956" i="25"/>
  <c r="K960" i="25"/>
  <c r="L960" i="25"/>
  <c r="M960" i="25"/>
  <c r="I960" i="25"/>
  <c r="K964" i="25"/>
  <c r="J964" i="25"/>
  <c r="I964" i="25"/>
  <c r="L964" i="25"/>
  <c r="K968" i="25"/>
  <c r="L968" i="25"/>
  <c r="M968" i="25"/>
  <c r="I968" i="25"/>
  <c r="K972" i="25"/>
  <c r="J972" i="25"/>
  <c r="I972" i="25"/>
  <c r="L972" i="25"/>
  <c r="K976" i="25"/>
  <c r="L976" i="25"/>
  <c r="M976" i="25"/>
  <c r="I976" i="25"/>
  <c r="K980" i="25"/>
  <c r="J980" i="25"/>
  <c r="I980" i="25"/>
  <c r="L980" i="25"/>
  <c r="K984" i="25"/>
  <c r="L984" i="25"/>
  <c r="M984" i="25"/>
  <c r="I984" i="25"/>
  <c r="K988" i="25"/>
  <c r="J988" i="25"/>
  <c r="I988" i="25"/>
  <c r="L988" i="25"/>
  <c r="K992" i="25"/>
  <c r="L992" i="25"/>
  <c r="M992" i="25"/>
  <c r="I992" i="25"/>
  <c r="K996" i="25"/>
  <c r="L996" i="25"/>
  <c r="M996" i="25"/>
  <c r="I996" i="25"/>
  <c r="K839" i="25"/>
  <c r="I839" i="25"/>
  <c r="L839" i="25"/>
  <c r="K843" i="25"/>
  <c r="M843" i="25"/>
  <c r="J843" i="25"/>
  <c r="K847" i="25"/>
  <c r="I847" i="25"/>
  <c r="L847" i="25"/>
  <c r="K851" i="25"/>
  <c r="M851" i="25"/>
  <c r="J851" i="25"/>
  <c r="K855" i="25"/>
  <c r="I855" i="25"/>
  <c r="L855" i="25"/>
  <c r="K859" i="25"/>
  <c r="M859" i="25"/>
  <c r="J859" i="25"/>
  <c r="K863" i="25"/>
  <c r="I863" i="25"/>
  <c r="L863" i="25"/>
  <c r="K867" i="25"/>
  <c r="M867" i="25"/>
  <c r="J867" i="25"/>
  <c r="K871" i="25"/>
  <c r="I871" i="25"/>
  <c r="L871" i="25"/>
  <c r="K875" i="25"/>
  <c r="M875" i="25"/>
  <c r="J875" i="25"/>
  <c r="K879" i="25"/>
  <c r="I879" i="25"/>
  <c r="L879" i="25"/>
  <c r="K883" i="25"/>
  <c r="M883" i="25"/>
  <c r="J883" i="25"/>
  <c r="K887" i="25"/>
  <c r="I887" i="25"/>
  <c r="L887" i="25"/>
  <c r="K891" i="25"/>
  <c r="M891" i="25"/>
  <c r="J891" i="25"/>
  <c r="K895" i="25"/>
  <c r="I895" i="25"/>
  <c r="L895" i="25"/>
  <c r="K899" i="25"/>
  <c r="M899" i="25"/>
  <c r="L899" i="25"/>
  <c r="K903" i="25"/>
  <c r="I903" i="25"/>
  <c r="J903" i="25"/>
  <c r="K907" i="25"/>
  <c r="M907" i="25"/>
  <c r="L907" i="25"/>
  <c r="K911" i="25"/>
  <c r="I911" i="25"/>
  <c r="J911" i="25"/>
  <c r="K915" i="25"/>
  <c r="I915" i="25"/>
  <c r="J915" i="25"/>
  <c r="M915" i="25"/>
  <c r="K919" i="25"/>
  <c r="M919" i="25"/>
  <c r="L919" i="25"/>
  <c r="J919" i="25"/>
  <c r="K923" i="25"/>
  <c r="I923" i="25"/>
  <c r="J923" i="25"/>
  <c r="M923" i="25"/>
  <c r="K927" i="25"/>
  <c r="M927" i="25"/>
  <c r="L927" i="25"/>
  <c r="J927" i="25"/>
  <c r="K931" i="25"/>
  <c r="I931" i="25"/>
  <c r="J931" i="25"/>
  <c r="M931" i="25"/>
  <c r="K935" i="25"/>
  <c r="M935" i="25"/>
  <c r="L935" i="25"/>
  <c r="J935" i="25"/>
  <c r="K939" i="25"/>
  <c r="I939" i="25"/>
  <c r="J939" i="25"/>
  <c r="M939" i="25"/>
  <c r="K943" i="25"/>
  <c r="M943" i="25"/>
  <c r="L943" i="25"/>
  <c r="J943" i="25"/>
  <c r="K947" i="25"/>
  <c r="I947" i="25"/>
  <c r="J947" i="25"/>
  <c r="M947" i="25"/>
  <c r="K951" i="25"/>
  <c r="M951" i="25"/>
  <c r="L951" i="25"/>
  <c r="J951" i="25"/>
  <c r="K955" i="25"/>
  <c r="I955" i="25"/>
  <c r="J955" i="25"/>
  <c r="M955" i="25"/>
  <c r="K959" i="25"/>
  <c r="M959" i="25"/>
  <c r="L959" i="25"/>
  <c r="J959" i="25"/>
  <c r="K963" i="25"/>
  <c r="I963" i="25"/>
  <c r="J963" i="25"/>
  <c r="M963" i="25"/>
  <c r="K967" i="25"/>
  <c r="M967" i="25"/>
  <c r="L967" i="25"/>
  <c r="J967" i="25"/>
  <c r="K971" i="25"/>
  <c r="I971" i="25"/>
  <c r="J971" i="25"/>
  <c r="M971" i="25"/>
  <c r="K975" i="25"/>
  <c r="M975" i="25"/>
  <c r="L975" i="25"/>
  <c r="J975" i="25"/>
  <c r="K979" i="25"/>
  <c r="I979" i="25"/>
  <c r="J979" i="25"/>
  <c r="M979" i="25"/>
  <c r="K983" i="25"/>
  <c r="M983" i="25"/>
  <c r="L983" i="25"/>
  <c r="J983" i="25"/>
  <c r="K987" i="25"/>
  <c r="I987" i="25"/>
  <c r="J987" i="25"/>
  <c r="M987" i="25"/>
  <c r="K991" i="25"/>
  <c r="M991" i="25"/>
  <c r="L991" i="25"/>
  <c r="J991" i="25"/>
  <c r="K995" i="25"/>
  <c r="M995" i="25"/>
  <c r="L995" i="25"/>
  <c r="J995" i="25"/>
  <c r="K829" i="25"/>
  <c r="M829" i="25"/>
  <c r="L829" i="25"/>
  <c r="K833" i="25"/>
  <c r="I833" i="25"/>
  <c r="J833" i="25"/>
  <c r="J828" i="25"/>
  <c r="M832" i="25"/>
  <c r="J836" i="25"/>
  <c r="J839" i="25"/>
  <c r="M840" i="25"/>
  <c r="I843" i="25"/>
  <c r="J844" i="25"/>
  <c r="J847" i="25"/>
  <c r="M848" i="25"/>
  <c r="I851" i="25"/>
  <c r="J852" i="25"/>
  <c r="J855" i="25"/>
  <c r="M856" i="25"/>
  <c r="I859" i="25"/>
  <c r="J860" i="25"/>
  <c r="J863" i="25"/>
  <c r="M864" i="25"/>
  <c r="I867" i="25"/>
  <c r="J868" i="25"/>
  <c r="J871" i="25"/>
  <c r="M872" i="25"/>
  <c r="I875" i="25"/>
  <c r="J876" i="25"/>
  <c r="J879" i="25"/>
  <c r="M880" i="25"/>
  <c r="I883" i="25"/>
  <c r="J884" i="25"/>
  <c r="J887" i="25"/>
  <c r="M888" i="25"/>
  <c r="I891" i="25"/>
  <c r="J892" i="25"/>
  <c r="J895" i="25"/>
  <c r="M896" i="25"/>
  <c r="I899" i="25"/>
  <c r="J900" i="25"/>
  <c r="L903" i="25"/>
  <c r="M904" i="25"/>
  <c r="I907" i="25"/>
  <c r="J908" i="25"/>
  <c r="L911" i="25"/>
  <c r="M912" i="25"/>
  <c r="M916" i="25"/>
  <c r="I919" i="25"/>
  <c r="M924" i="25"/>
  <c r="I927" i="25"/>
  <c r="M932" i="25"/>
  <c r="I935" i="25"/>
  <c r="M940" i="25"/>
  <c r="I943" i="25"/>
  <c r="M948" i="25"/>
  <c r="I951" i="25"/>
  <c r="M956" i="25"/>
  <c r="I959" i="25"/>
  <c r="M964" i="25"/>
  <c r="I967" i="25"/>
  <c r="M972" i="25"/>
  <c r="I975" i="25"/>
  <c r="M980" i="25"/>
  <c r="I983" i="25"/>
  <c r="M988" i="25"/>
  <c r="I991" i="25"/>
  <c r="I995" i="25"/>
  <c r="K826" i="25"/>
  <c r="J826" i="25"/>
  <c r="K830" i="25"/>
  <c r="J830" i="25"/>
  <c r="I830" i="25"/>
  <c r="K834" i="25"/>
  <c r="J834" i="25"/>
  <c r="I834" i="25"/>
  <c r="K838" i="25"/>
  <c r="J838" i="25"/>
  <c r="I838" i="25"/>
  <c r="K842" i="25"/>
  <c r="J842" i="25"/>
  <c r="I842" i="25"/>
  <c r="K846" i="25"/>
  <c r="J846" i="25"/>
  <c r="I846" i="25"/>
  <c r="K850" i="25"/>
  <c r="J850" i="25"/>
  <c r="I850" i="25"/>
  <c r="K854" i="25"/>
  <c r="J854" i="25"/>
  <c r="I854" i="25"/>
  <c r="K858" i="25"/>
  <c r="J858" i="25"/>
  <c r="I858" i="25"/>
  <c r="K862" i="25"/>
  <c r="J862" i="25"/>
  <c r="I862" i="25"/>
  <c r="K866" i="25"/>
  <c r="J866" i="25"/>
  <c r="I866" i="25"/>
  <c r="K870" i="25"/>
  <c r="J870" i="25"/>
  <c r="I870" i="25"/>
  <c r="K874" i="25"/>
  <c r="J874" i="25"/>
  <c r="I874" i="25"/>
  <c r="K878" i="25"/>
  <c r="J878" i="25"/>
  <c r="I878" i="25"/>
  <c r="K882" i="25"/>
  <c r="J882" i="25"/>
  <c r="I882" i="25"/>
  <c r="K886" i="25"/>
  <c r="J886" i="25"/>
  <c r="I886" i="25"/>
  <c r="K890" i="25"/>
  <c r="J890" i="25"/>
  <c r="I890" i="25"/>
  <c r="K894" i="25"/>
  <c r="J894" i="25"/>
  <c r="I894" i="25"/>
  <c r="K898" i="25"/>
  <c r="J898" i="25"/>
  <c r="L898" i="25"/>
  <c r="K902" i="25"/>
  <c r="J902" i="25"/>
  <c r="I902" i="25"/>
  <c r="K906" i="25"/>
  <c r="J906" i="25"/>
  <c r="I906" i="25"/>
  <c r="K910" i="25"/>
  <c r="J910" i="25"/>
  <c r="I910" i="25"/>
  <c r="K914" i="25"/>
  <c r="J914" i="25"/>
  <c r="I914" i="25"/>
  <c r="K918" i="25"/>
  <c r="J918" i="25"/>
  <c r="I918" i="25"/>
  <c r="K922" i="25"/>
  <c r="J922" i="25"/>
  <c r="I922" i="25"/>
  <c r="K926" i="25"/>
  <c r="J926" i="25"/>
  <c r="I926" i="25"/>
  <c r="K930" i="25"/>
  <c r="J930" i="25"/>
  <c r="I930" i="25"/>
  <c r="K934" i="25"/>
  <c r="J934" i="25"/>
  <c r="I934" i="25"/>
  <c r="K938" i="25"/>
  <c r="J938" i="25"/>
  <c r="I938" i="25"/>
  <c r="K942" i="25"/>
  <c r="J942" i="25"/>
  <c r="I942" i="25"/>
  <c r="K946" i="25"/>
  <c r="J946" i="25"/>
  <c r="I946" i="25"/>
  <c r="K950" i="25"/>
  <c r="J950" i="25"/>
  <c r="I950" i="25"/>
  <c r="K954" i="25"/>
  <c r="J954" i="25"/>
  <c r="I954" i="25"/>
  <c r="K958" i="25"/>
  <c r="J958" i="25"/>
  <c r="I958" i="25"/>
  <c r="K962" i="25"/>
  <c r="J962" i="25"/>
  <c r="I962" i="25"/>
  <c r="K966" i="25"/>
  <c r="J966" i="25"/>
  <c r="I966" i="25"/>
  <c r="K970" i="25"/>
  <c r="J970" i="25"/>
  <c r="I970" i="25"/>
  <c r="K974" i="25"/>
  <c r="J974" i="25"/>
  <c r="I974" i="25"/>
  <c r="K978" i="25"/>
  <c r="J978" i="25"/>
  <c r="I978" i="25"/>
  <c r="K982" i="25"/>
  <c r="J982" i="25"/>
  <c r="I982" i="25"/>
  <c r="K986" i="25"/>
  <c r="J986" i="25"/>
  <c r="I986" i="25"/>
  <c r="K990" i="25"/>
  <c r="J990" i="25"/>
  <c r="I990" i="25"/>
  <c r="M826" i="25"/>
  <c r="L826" i="25"/>
  <c r="L830" i="25"/>
  <c r="L834" i="25"/>
  <c r="L838" i="25"/>
  <c r="L842" i="25"/>
  <c r="L846" i="25"/>
  <c r="L850" i="25"/>
  <c r="L854" i="25"/>
  <c r="L858" i="25"/>
  <c r="L862" i="25"/>
  <c r="L866" i="25"/>
  <c r="L870" i="25"/>
  <c r="L874" i="25"/>
  <c r="L878" i="25"/>
  <c r="L882" i="25"/>
  <c r="L886" i="25"/>
  <c r="L890" i="25"/>
  <c r="L894" i="25"/>
  <c r="I898" i="25"/>
  <c r="L902" i="25"/>
  <c r="L906" i="25"/>
  <c r="L910" i="25"/>
  <c r="L914" i="25"/>
  <c r="L918" i="25"/>
  <c r="L922" i="25"/>
  <c r="L926" i="25"/>
  <c r="L930" i="25"/>
  <c r="L934" i="25"/>
  <c r="L938" i="25"/>
  <c r="L942" i="25"/>
  <c r="L946" i="25"/>
  <c r="L950" i="25"/>
  <c r="L954" i="25"/>
  <c r="L958" i="25"/>
  <c r="L962" i="25"/>
  <c r="L966" i="25"/>
  <c r="L970" i="25"/>
  <c r="L974" i="25"/>
  <c r="L978" i="25"/>
  <c r="L982" i="25"/>
  <c r="L986" i="25"/>
  <c r="L990" i="25"/>
  <c r="I994" i="25"/>
  <c r="J994" i="25"/>
  <c r="P8" i="20"/>
  <c r="P6" i="20"/>
  <c r="P15" i="20"/>
  <c r="P16" i="20"/>
  <c r="P18" i="20"/>
  <c r="P4" i="20"/>
  <c r="P12" i="20"/>
  <c r="P13" i="20"/>
  <c r="W4" i="20"/>
  <c r="I4" i="20"/>
  <c r="I15" i="20"/>
  <c r="I5" i="20"/>
  <c r="I16" i="20"/>
  <c r="I6" i="20"/>
  <c r="W19" i="20"/>
  <c r="W18" i="20"/>
  <c r="W10" i="20"/>
  <c r="B15" i="20"/>
  <c r="B8" i="20"/>
  <c r="W15" i="20"/>
  <c r="I21" i="20"/>
  <c r="W13" i="20"/>
  <c r="W16" i="20"/>
  <c r="I22" i="20"/>
  <c r="G1000" i="25"/>
  <c r="S1000" i="25"/>
  <c r="W1000" i="25"/>
  <c r="T1000" i="25"/>
  <c r="U1000" i="25"/>
  <c r="V1000" i="25"/>
  <c r="I7" i="20"/>
  <c r="P19" i="20"/>
  <c r="B14" i="20"/>
  <c r="B13" i="20"/>
  <c r="B12" i="20"/>
  <c r="B11" i="20"/>
  <c r="B6" i="20"/>
  <c r="B9" i="20"/>
  <c r="B5" i="20"/>
  <c r="B10" i="20"/>
  <c r="B7" i="20"/>
  <c r="B4" i="20"/>
  <c r="P5" i="20"/>
  <c r="I12" i="20"/>
  <c r="I20" i="20"/>
  <c r="I13" i="20"/>
  <c r="I9" i="20"/>
  <c r="P10" i="20"/>
  <c r="P25" i="20"/>
  <c r="I14" i="20"/>
  <c r="P14" i="20"/>
  <c r="W12" i="20"/>
  <c r="W17" i="20"/>
  <c r="W7" i="20"/>
  <c r="W6" i="20"/>
  <c r="P9" i="20"/>
  <c r="I18" i="20"/>
  <c r="I19" i="20"/>
  <c r="P23" i="20"/>
  <c r="P11" i="20"/>
  <c r="I8" i="20"/>
  <c r="W11" i="20"/>
  <c r="P7" i="20"/>
  <c r="P17" i="20"/>
  <c r="W9" i="20"/>
  <c r="W14" i="20"/>
  <c r="W5" i="20"/>
  <c r="W8" i="20"/>
  <c r="P22" i="20"/>
  <c r="P21" i="20"/>
  <c r="I10" i="20"/>
  <c r="P20" i="20"/>
  <c r="P26" i="20"/>
  <c r="I17" i="20"/>
  <c r="I11" i="20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L444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L466" i="2"/>
  <c r="A468" i="2"/>
  <c r="A469" i="2"/>
  <c r="A470" i="2"/>
  <c r="A471" i="2"/>
  <c r="L470" i="2"/>
  <c r="A472" i="2"/>
  <c r="A473" i="2"/>
  <c r="L472" i="2"/>
  <c r="A474" i="2"/>
  <c r="A475" i="2"/>
  <c r="A476" i="2"/>
  <c r="A477" i="2"/>
  <c r="L476" i="2"/>
  <c r="A478" i="2"/>
  <c r="A479" i="2"/>
  <c r="A480" i="2"/>
  <c r="A481" i="2"/>
  <c r="A482" i="2"/>
  <c r="A483" i="2"/>
  <c r="L482" i="2"/>
  <c r="A484" i="2"/>
  <c r="A485" i="2"/>
  <c r="A486" i="2"/>
  <c r="L485" i="2"/>
  <c r="A487" i="2"/>
  <c r="A488" i="2"/>
  <c r="A489" i="2"/>
  <c r="L488" i="2"/>
  <c r="A490" i="2"/>
  <c r="A491" i="2"/>
  <c r="L490" i="2"/>
  <c r="A492" i="2"/>
  <c r="L491" i="2"/>
  <c r="A493" i="2"/>
  <c r="A494" i="2"/>
  <c r="A495" i="2"/>
  <c r="L494" i="2"/>
  <c r="A496" i="2"/>
  <c r="A497" i="2"/>
  <c r="L496" i="2"/>
  <c r="A498" i="2"/>
  <c r="L497" i="2"/>
  <c r="A499" i="2"/>
  <c r="A500" i="2"/>
  <c r="A501" i="2"/>
  <c r="A502" i="2"/>
  <c r="A503" i="2"/>
  <c r="L502" i="2"/>
  <c r="A504" i="2"/>
  <c r="A505" i="2"/>
  <c r="A506" i="2"/>
  <c r="A507" i="2"/>
  <c r="L506" i="2"/>
  <c r="A508" i="2"/>
  <c r="A509" i="2"/>
  <c r="L508" i="2"/>
  <c r="A510" i="2"/>
  <c r="L509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L522" i="2"/>
  <c r="A524" i="2"/>
  <c r="A525" i="2"/>
  <c r="A526" i="2"/>
  <c r="A527" i="2"/>
  <c r="A528" i="2"/>
  <c r="A529" i="2"/>
  <c r="A530" i="2"/>
  <c r="L529" i="2"/>
  <c r="A531" i="2"/>
  <c r="L530" i="2"/>
  <c r="A532" i="2"/>
  <c r="A533" i="2"/>
  <c r="A534" i="2"/>
  <c r="A535" i="2"/>
  <c r="A536" i="2"/>
  <c r="A537" i="2"/>
  <c r="A538" i="2"/>
  <c r="L537" i="2"/>
  <c r="A539" i="2"/>
  <c r="A540" i="2"/>
  <c r="A541" i="2"/>
  <c r="A542" i="2"/>
  <c r="A543" i="2"/>
  <c r="L542" i="2"/>
  <c r="A544" i="2"/>
  <c r="L543" i="2"/>
  <c r="A545" i="2"/>
  <c r="A546" i="2"/>
  <c r="L545" i="2"/>
  <c r="A547" i="2"/>
  <c r="A548" i="2"/>
  <c r="A549" i="2"/>
  <c r="A550" i="2"/>
  <c r="A551" i="2"/>
  <c r="A552" i="2"/>
  <c r="A553" i="2"/>
  <c r="A554" i="2"/>
  <c r="A555" i="2"/>
  <c r="A556" i="2"/>
  <c r="L555" i="2"/>
  <c r="A557" i="2"/>
  <c r="A558" i="2"/>
  <c r="A559" i="2"/>
  <c r="A560" i="2"/>
  <c r="A561" i="2"/>
  <c r="L560" i="2"/>
  <c r="A562" i="2"/>
  <c r="A563" i="2"/>
  <c r="L562" i="2"/>
  <c r="A564" i="2"/>
  <c r="A565" i="2"/>
  <c r="A566" i="2"/>
  <c r="L565" i="2"/>
  <c r="A567" i="2"/>
  <c r="A568" i="2"/>
  <c r="L567" i="2"/>
  <c r="A569" i="2"/>
  <c r="A570" i="2"/>
  <c r="A571" i="2"/>
  <c r="L570" i="2"/>
  <c r="A572" i="2"/>
  <c r="A573" i="2"/>
  <c r="A574" i="2"/>
  <c r="L573" i="2"/>
  <c r="A575" i="2"/>
  <c r="A576" i="2"/>
  <c r="A577" i="2"/>
  <c r="A578" i="2"/>
  <c r="L577" i="2"/>
  <c r="A579" i="2"/>
  <c r="A580" i="2"/>
  <c r="A581" i="2"/>
  <c r="A582" i="2"/>
  <c r="A583" i="2"/>
  <c r="A584" i="2"/>
  <c r="A585" i="2"/>
  <c r="A586" i="2"/>
  <c r="L585" i="2"/>
  <c r="A587" i="2"/>
  <c r="A588" i="2"/>
  <c r="L587" i="2"/>
  <c r="A589" i="2"/>
  <c r="A590" i="2"/>
  <c r="A591" i="2"/>
  <c r="A592" i="2"/>
  <c r="A593" i="2"/>
  <c r="A594" i="2"/>
  <c r="A595" i="2"/>
  <c r="A596" i="2"/>
  <c r="L595" i="2"/>
  <c r="A597" i="2"/>
  <c r="L596" i="2"/>
  <c r="A598" i="2"/>
  <c r="L597" i="2"/>
  <c r="A599" i="2"/>
  <c r="L598" i="2"/>
  <c r="A600" i="2"/>
  <c r="L599" i="2"/>
  <c r="A601" i="2"/>
  <c r="L600" i="2"/>
  <c r="A602" i="2"/>
  <c r="L601" i="2"/>
  <c r="A603" i="2"/>
  <c r="L602" i="2"/>
  <c r="A604" i="2"/>
  <c r="A605" i="2"/>
  <c r="A606" i="2"/>
  <c r="L605" i="2"/>
  <c r="A607" i="2"/>
  <c r="A608" i="2"/>
  <c r="A609" i="2"/>
  <c r="L608" i="2"/>
  <c r="A610" i="2"/>
  <c r="A611" i="2"/>
  <c r="A612" i="2"/>
  <c r="A613" i="2"/>
  <c r="L612" i="2"/>
  <c r="A614" i="2"/>
  <c r="A615" i="2"/>
  <c r="L614" i="2"/>
  <c r="A616" i="2"/>
  <c r="A617" i="2"/>
  <c r="A618" i="2"/>
  <c r="L617" i="2"/>
  <c r="A619" i="2"/>
  <c r="A620" i="2"/>
  <c r="A621" i="2"/>
  <c r="A622" i="2"/>
  <c r="A623" i="2"/>
  <c r="L622" i="2"/>
  <c r="A624" i="2"/>
  <c r="L623" i="2"/>
  <c r="A625" i="2"/>
  <c r="A626" i="2"/>
  <c r="A627" i="2"/>
  <c r="L626" i="2"/>
  <c r="A628" i="2"/>
  <c r="A629" i="2"/>
  <c r="L628" i="2"/>
  <c r="A630" i="2"/>
  <c r="L629" i="2"/>
  <c r="A631" i="2"/>
  <c r="L630" i="2"/>
  <c r="A632" i="2"/>
  <c r="L631" i="2"/>
  <c r="A633" i="2"/>
  <c r="A634" i="2"/>
  <c r="A635" i="2"/>
  <c r="A636" i="2"/>
  <c r="L635" i="2"/>
  <c r="A637" i="2"/>
  <c r="A638" i="2"/>
  <c r="A639" i="2"/>
  <c r="A640" i="2"/>
  <c r="L639" i="2"/>
  <c r="A641" i="2"/>
  <c r="A642" i="2"/>
  <c r="A643" i="2"/>
  <c r="L642" i="2"/>
  <c r="A644" i="2"/>
  <c r="A645" i="2"/>
  <c r="A646" i="2"/>
  <c r="L645" i="2"/>
  <c r="A647" i="2"/>
  <c r="A648" i="2"/>
  <c r="A649" i="2"/>
  <c r="L648" i="2"/>
  <c r="A650" i="2"/>
  <c r="L649" i="2"/>
  <c r="A651" i="2"/>
  <c r="L650" i="2"/>
  <c r="A652" i="2"/>
  <c r="A653" i="2"/>
  <c r="L652" i="2"/>
  <c r="A654" i="2"/>
  <c r="A655" i="2"/>
  <c r="A656" i="2"/>
  <c r="A657" i="2"/>
  <c r="A658" i="2"/>
  <c r="A659" i="2"/>
  <c r="L658" i="2"/>
  <c r="A660" i="2"/>
  <c r="A661" i="2"/>
  <c r="A662" i="2"/>
  <c r="L661" i="2"/>
  <c r="A663" i="2"/>
  <c r="A664" i="2"/>
  <c r="L663" i="2"/>
  <c r="A665" i="2"/>
  <c r="L664" i="2"/>
  <c r="A666" i="2"/>
  <c r="L665" i="2"/>
  <c r="A667" i="2"/>
  <c r="A668" i="2"/>
  <c r="A669" i="2"/>
  <c r="A670" i="2"/>
  <c r="L669" i="2"/>
  <c r="A671" i="2"/>
  <c r="L670" i="2"/>
  <c r="A672" i="2"/>
  <c r="A673" i="2"/>
  <c r="A674" i="2"/>
  <c r="L673" i="2"/>
  <c r="A675" i="2"/>
  <c r="A676" i="2"/>
  <c r="L675" i="2"/>
  <c r="A677" i="2"/>
  <c r="A678" i="2"/>
  <c r="A679" i="2"/>
  <c r="L678" i="2"/>
  <c r="A680" i="2"/>
  <c r="A681" i="2"/>
  <c r="A682" i="2"/>
  <c r="L681" i="2"/>
  <c r="A683" i="2"/>
  <c r="L682" i="2"/>
  <c r="A684" i="2"/>
  <c r="L683" i="2"/>
  <c r="A685" i="2"/>
  <c r="A686" i="2"/>
  <c r="A687" i="2"/>
  <c r="L686" i="2"/>
  <c r="A688" i="2"/>
  <c r="L687" i="2"/>
  <c r="A689" i="2"/>
  <c r="A690" i="2"/>
  <c r="A691" i="2"/>
  <c r="L690" i="2"/>
  <c r="A692" i="2"/>
  <c r="L691" i="2"/>
  <c r="A693" i="2"/>
  <c r="A694" i="2"/>
  <c r="L693" i="2"/>
  <c r="A695" i="2"/>
  <c r="L694" i="2"/>
  <c r="A696" i="2"/>
  <c r="L695" i="2"/>
  <c r="A697" i="2"/>
  <c r="L696" i="2"/>
  <c r="A698" i="2"/>
  <c r="L697" i="2"/>
  <c r="A699" i="2"/>
  <c r="A700" i="2"/>
  <c r="A701" i="2"/>
  <c r="L700" i="2"/>
  <c r="A702" i="2"/>
  <c r="L701" i="2"/>
  <c r="A703" i="2"/>
  <c r="L702" i="2"/>
  <c r="A704" i="2"/>
  <c r="L703" i="2"/>
  <c r="A705" i="2"/>
  <c r="L704" i="2"/>
  <c r="A706" i="2"/>
  <c r="L705" i="2"/>
  <c r="A707" i="2"/>
  <c r="L706" i="2"/>
  <c r="A708" i="2"/>
  <c r="A709" i="2"/>
  <c r="A710" i="2"/>
  <c r="A711" i="2"/>
  <c r="L710" i="2"/>
  <c r="A712" i="2"/>
  <c r="L711" i="2"/>
  <c r="A713" i="2"/>
  <c r="A714" i="2"/>
  <c r="L713" i="2"/>
  <c r="A715" i="2"/>
  <c r="L714" i="2"/>
  <c r="A716" i="2"/>
  <c r="L715" i="2"/>
  <c r="A717" i="2"/>
  <c r="A718" i="2"/>
  <c r="L717" i="2"/>
  <c r="A719" i="2"/>
  <c r="L718" i="2"/>
  <c r="A720" i="2"/>
  <c r="A721" i="2"/>
  <c r="L720" i="2"/>
  <c r="A722" i="2"/>
  <c r="A723" i="2"/>
  <c r="L722" i="2"/>
  <c r="A724" i="2"/>
  <c r="L723" i="2"/>
  <c r="A725" i="2"/>
  <c r="A726" i="2"/>
  <c r="L725" i="2"/>
  <c r="A727" i="2"/>
  <c r="L726" i="2"/>
  <c r="A728" i="2"/>
  <c r="A729" i="2"/>
  <c r="L728" i="2"/>
  <c r="A730" i="2"/>
  <c r="A731" i="2"/>
  <c r="L730" i="2"/>
  <c r="A732" i="2"/>
  <c r="A733" i="2"/>
  <c r="A734" i="2"/>
  <c r="L733" i="2"/>
  <c r="A735" i="2"/>
  <c r="L734" i="2"/>
  <c r="A736" i="2"/>
  <c r="L735" i="2"/>
  <c r="A737" i="2"/>
  <c r="A738" i="2"/>
  <c r="L737" i="2"/>
  <c r="A739" i="2"/>
  <c r="L738" i="2"/>
  <c r="A740" i="2"/>
  <c r="L739" i="2"/>
  <c r="A741" i="2"/>
  <c r="L740" i="2"/>
  <c r="A742" i="2"/>
  <c r="A743" i="2"/>
  <c r="A744" i="2"/>
  <c r="L743" i="2"/>
  <c r="A745" i="2"/>
  <c r="L744" i="2"/>
  <c r="A746" i="2"/>
  <c r="L745" i="2"/>
  <c r="A747" i="2"/>
  <c r="L746" i="2"/>
  <c r="A748" i="2"/>
  <c r="L747" i="2"/>
  <c r="A749" i="2"/>
  <c r="A750" i="2"/>
  <c r="L749" i="2"/>
  <c r="A751" i="2"/>
  <c r="A752" i="2"/>
  <c r="L751" i="2"/>
  <c r="A753" i="2"/>
  <c r="L752" i="2"/>
  <c r="A754" i="2"/>
  <c r="L753" i="2"/>
  <c r="A755" i="2"/>
  <c r="L754" i="2"/>
  <c r="A756" i="2"/>
  <c r="A757" i="2"/>
  <c r="L756" i="2"/>
  <c r="A758" i="2"/>
  <c r="L757" i="2"/>
  <c r="A759" i="2"/>
  <c r="L758" i="2"/>
  <c r="A760" i="2"/>
  <c r="L759" i="2"/>
  <c r="A761" i="2"/>
  <c r="L760" i="2"/>
  <c r="A762" i="2"/>
  <c r="L761" i="2"/>
  <c r="A763" i="2"/>
  <c r="L762" i="2"/>
  <c r="A764" i="2"/>
  <c r="L763" i="2"/>
  <c r="A765" i="2"/>
  <c r="L764" i="2"/>
  <c r="A766" i="2"/>
  <c r="L765" i="2"/>
  <c r="A767" i="2"/>
  <c r="L766" i="2"/>
  <c r="A768" i="2"/>
  <c r="A769" i="2"/>
  <c r="L768" i="2"/>
  <c r="A770" i="2"/>
  <c r="L769" i="2"/>
  <c r="A771" i="2"/>
  <c r="A772" i="2"/>
  <c r="L771" i="2"/>
  <c r="A773" i="2"/>
  <c r="L772" i="2"/>
  <c r="A774" i="2"/>
  <c r="L773" i="2"/>
  <c r="A775" i="2"/>
  <c r="L774" i="2"/>
  <c r="A776" i="2"/>
  <c r="L775" i="2"/>
  <c r="A777" i="2"/>
  <c r="L776" i="2"/>
  <c r="A778" i="2"/>
  <c r="A779" i="2"/>
  <c r="A780" i="2"/>
  <c r="L779" i="2"/>
  <c r="A781" i="2"/>
  <c r="L780" i="2"/>
  <c r="A782" i="2"/>
  <c r="L781" i="2"/>
  <c r="A783" i="2"/>
  <c r="L782" i="2"/>
  <c r="A784" i="2"/>
  <c r="L783" i="2"/>
  <c r="A785" i="2"/>
  <c r="L784" i="2"/>
  <c r="A786" i="2"/>
  <c r="L785" i="2"/>
  <c r="A787" i="2"/>
  <c r="L786" i="2"/>
  <c r="A788" i="2"/>
  <c r="L787" i="2"/>
  <c r="A789" i="2"/>
  <c r="L788" i="2"/>
  <c r="A790" i="2"/>
  <c r="L789" i="2"/>
  <c r="A791" i="2"/>
  <c r="L790" i="2"/>
  <c r="A792" i="2"/>
  <c r="L791" i="2"/>
  <c r="A793" i="2"/>
  <c r="L792" i="2"/>
  <c r="A794" i="2"/>
  <c r="A795" i="2"/>
  <c r="L794" i="2"/>
  <c r="A796" i="2"/>
  <c r="L795" i="2"/>
  <c r="A797" i="2"/>
  <c r="L796" i="2"/>
  <c r="A798" i="2"/>
  <c r="L797" i="2"/>
  <c r="A799" i="2"/>
  <c r="L798" i="2"/>
  <c r="A800" i="2"/>
  <c r="L799" i="2"/>
  <c r="A801" i="2"/>
  <c r="L800" i="2"/>
  <c r="A802" i="2"/>
  <c r="L801" i="2"/>
  <c r="A803" i="2"/>
  <c r="L802" i="2"/>
  <c r="A804" i="2"/>
  <c r="L803" i="2"/>
  <c r="A805" i="2"/>
  <c r="L804" i="2"/>
  <c r="A806" i="2"/>
  <c r="L805" i="2"/>
  <c r="A807" i="2"/>
  <c r="L806" i="2"/>
  <c r="A808" i="2"/>
  <c r="L807" i="2"/>
  <c r="A809" i="2"/>
  <c r="L808" i="2"/>
  <c r="A810" i="2"/>
  <c r="L809" i="2"/>
  <c r="A811" i="2"/>
  <c r="L810" i="2"/>
  <c r="A812" i="2"/>
  <c r="L811" i="2"/>
  <c r="A813" i="2"/>
  <c r="L812" i="2"/>
  <c r="A814" i="2"/>
  <c r="L813" i="2"/>
  <c r="A815" i="2"/>
  <c r="L814" i="2"/>
  <c r="A816" i="2"/>
  <c r="L815" i="2"/>
  <c r="A817" i="2"/>
  <c r="L816" i="2"/>
  <c r="A818" i="2"/>
  <c r="L817" i="2"/>
  <c r="A819" i="2"/>
  <c r="L818" i="2"/>
  <c r="A820" i="2"/>
  <c r="L819" i="2"/>
  <c r="A821" i="2"/>
  <c r="L820" i="2"/>
  <c r="A822" i="2"/>
  <c r="L821" i="2"/>
  <c r="A823" i="2"/>
  <c r="L822" i="2"/>
  <c r="A824" i="2"/>
  <c r="L823" i="2"/>
  <c r="A825" i="2"/>
  <c r="L824" i="2"/>
  <c r="A826" i="2"/>
  <c r="L825" i="2"/>
  <c r="A827" i="2"/>
  <c r="L826" i="2"/>
  <c r="A828" i="2"/>
  <c r="B828" i="2"/>
  <c r="L827" i="2"/>
  <c r="A829" i="2"/>
  <c r="B829" i="2"/>
  <c r="L828" i="2"/>
  <c r="A830" i="2"/>
  <c r="B830" i="2"/>
  <c r="L829" i="2"/>
  <c r="A831" i="2"/>
  <c r="B831" i="2"/>
  <c r="L830" i="2"/>
  <c r="A832" i="2"/>
  <c r="B832" i="2"/>
  <c r="L831" i="2"/>
  <c r="A833" i="2"/>
  <c r="B833" i="2"/>
  <c r="L832" i="2"/>
  <c r="A834" i="2"/>
  <c r="B834" i="2"/>
  <c r="L833" i="2"/>
  <c r="A835" i="2"/>
  <c r="B835" i="2"/>
  <c r="L834" i="2"/>
  <c r="A836" i="2"/>
  <c r="B836" i="2"/>
  <c r="L835" i="2"/>
  <c r="A837" i="2"/>
  <c r="B837" i="2"/>
  <c r="L836" i="2"/>
  <c r="A838" i="2"/>
  <c r="B838" i="2"/>
  <c r="L837" i="2"/>
  <c r="A839" i="2"/>
  <c r="B839" i="2"/>
  <c r="L838" i="2"/>
  <c r="A840" i="2"/>
  <c r="B840" i="2"/>
  <c r="L839" i="2"/>
  <c r="A841" i="2"/>
  <c r="B841" i="2"/>
  <c r="L840" i="2"/>
  <c r="A842" i="2"/>
  <c r="B842" i="2"/>
  <c r="L841" i="2"/>
  <c r="A843" i="2"/>
  <c r="B843" i="2"/>
  <c r="L842" i="2"/>
  <c r="A844" i="2"/>
  <c r="B844" i="2"/>
  <c r="L843" i="2"/>
  <c r="A845" i="2"/>
  <c r="B845" i="2"/>
  <c r="L844" i="2"/>
  <c r="A846" i="2"/>
  <c r="B846" i="2"/>
  <c r="L845" i="2"/>
  <c r="A847" i="2"/>
  <c r="B847" i="2"/>
  <c r="L846" i="2"/>
  <c r="A848" i="2"/>
  <c r="B848" i="2"/>
  <c r="L847" i="2"/>
  <c r="A849" i="2"/>
  <c r="B849" i="2"/>
  <c r="L848" i="2"/>
  <c r="A850" i="2"/>
  <c r="B850" i="2"/>
  <c r="L849" i="2"/>
  <c r="A851" i="2"/>
  <c r="B851" i="2"/>
  <c r="L850" i="2"/>
  <c r="A852" i="2"/>
  <c r="B852" i="2"/>
  <c r="L851" i="2"/>
  <c r="A853" i="2"/>
  <c r="B853" i="2"/>
  <c r="L852" i="2"/>
  <c r="A854" i="2"/>
  <c r="B854" i="2"/>
  <c r="L853" i="2"/>
  <c r="A855" i="2"/>
  <c r="B855" i="2"/>
  <c r="L854" i="2"/>
  <c r="A856" i="2"/>
  <c r="B856" i="2"/>
  <c r="L855" i="2"/>
  <c r="A857" i="2"/>
  <c r="B857" i="2"/>
  <c r="L856" i="2"/>
  <c r="A858" i="2"/>
  <c r="B858" i="2"/>
  <c r="L857" i="2"/>
  <c r="A859" i="2"/>
  <c r="B859" i="2"/>
  <c r="L858" i="2"/>
  <c r="A860" i="2"/>
  <c r="B860" i="2"/>
  <c r="L859" i="2"/>
  <c r="A861" i="2"/>
  <c r="B861" i="2"/>
  <c r="L860" i="2"/>
  <c r="A862" i="2"/>
  <c r="B862" i="2"/>
  <c r="L861" i="2"/>
  <c r="A863" i="2"/>
  <c r="B863" i="2"/>
  <c r="L862" i="2"/>
  <c r="A864" i="2"/>
  <c r="B864" i="2"/>
  <c r="L863" i="2"/>
  <c r="A865" i="2"/>
  <c r="B865" i="2"/>
  <c r="L864" i="2"/>
  <c r="A866" i="2"/>
  <c r="B866" i="2"/>
  <c r="L865" i="2"/>
  <c r="A867" i="2"/>
  <c r="B867" i="2"/>
  <c r="L866" i="2"/>
  <c r="A868" i="2"/>
  <c r="B868" i="2"/>
  <c r="L867" i="2"/>
  <c r="A869" i="2"/>
  <c r="B869" i="2"/>
  <c r="L868" i="2"/>
  <c r="A870" i="2"/>
  <c r="B870" i="2"/>
  <c r="L869" i="2"/>
  <c r="A871" i="2"/>
  <c r="B871" i="2"/>
  <c r="L870" i="2"/>
  <c r="A872" i="2"/>
  <c r="B872" i="2"/>
  <c r="L871" i="2"/>
  <c r="A873" i="2"/>
  <c r="B873" i="2"/>
  <c r="L872" i="2"/>
  <c r="A874" i="2"/>
  <c r="B874" i="2"/>
  <c r="L873" i="2"/>
  <c r="A875" i="2"/>
  <c r="B875" i="2"/>
  <c r="L874" i="2"/>
  <c r="A876" i="2"/>
  <c r="B876" i="2"/>
  <c r="L875" i="2"/>
  <c r="A877" i="2"/>
  <c r="B877" i="2"/>
  <c r="L876" i="2"/>
  <c r="A878" i="2"/>
  <c r="B878" i="2"/>
  <c r="L877" i="2"/>
  <c r="A879" i="2"/>
  <c r="B879" i="2"/>
  <c r="L878" i="2"/>
  <c r="A880" i="2"/>
  <c r="B880" i="2"/>
  <c r="L879" i="2"/>
  <c r="A881" i="2"/>
  <c r="B881" i="2"/>
  <c r="L880" i="2"/>
  <c r="A882" i="2"/>
  <c r="B882" i="2"/>
  <c r="L881" i="2"/>
  <c r="A883" i="2"/>
  <c r="B883" i="2"/>
  <c r="L882" i="2"/>
  <c r="A884" i="2"/>
  <c r="B884" i="2"/>
  <c r="L883" i="2"/>
  <c r="A885" i="2"/>
  <c r="B885" i="2"/>
  <c r="L884" i="2"/>
  <c r="A886" i="2"/>
  <c r="B886" i="2"/>
  <c r="L885" i="2"/>
  <c r="A887" i="2"/>
  <c r="B887" i="2"/>
  <c r="L886" i="2"/>
  <c r="A888" i="2"/>
  <c r="B888" i="2"/>
  <c r="L887" i="2"/>
  <c r="A889" i="2"/>
  <c r="B889" i="2"/>
  <c r="L888" i="2"/>
  <c r="A890" i="2"/>
  <c r="B890" i="2"/>
  <c r="L889" i="2"/>
  <c r="A891" i="2"/>
  <c r="B891" i="2"/>
  <c r="L890" i="2"/>
  <c r="A892" i="2"/>
  <c r="B892" i="2"/>
  <c r="L891" i="2"/>
  <c r="A893" i="2"/>
  <c r="B893" i="2"/>
  <c r="L892" i="2"/>
  <c r="A894" i="2"/>
  <c r="B894" i="2"/>
  <c r="L893" i="2"/>
  <c r="A895" i="2"/>
  <c r="B895" i="2"/>
  <c r="L894" i="2"/>
  <c r="A896" i="2"/>
  <c r="B896" i="2"/>
  <c r="L895" i="2"/>
  <c r="A897" i="2"/>
  <c r="B897" i="2"/>
  <c r="L896" i="2"/>
  <c r="A898" i="2"/>
  <c r="B898" i="2"/>
  <c r="L897" i="2"/>
  <c r="A899" i="2"/>
  <c r="B899" i="2"/>
  <c r="L898" i="2"/>
  <c r="A900" i="2"/>
  <c r="B900" i="2"/>
  <c r="L899" i="2"/>
  <c r="A901" i="2"/>
  <c r="B901" i="2"/>
  <c r="L900" i="2"/>
  <c r="A902" i="2"/>
  <c r="B902" i="2"/>
  <c r="L901" i="2"/>
  <c r="A903" i="2"/>
  <c r="B903" i="2"/>
  <c r="L902" i="2"/>
  <c r="A904" i="2"/>
  <c r="B904" i="2"/>
  <c r="L903" i="2"/>
  <c r="A905" i="2"/>
  <c r="B905" i="2"/>
  <c r="L904" i="2"/>
  <c r="A906" i="2"/>
  <c r="B906" i="2"/>
  <c r="L905" i="2"/>
  <c r="A907" i="2"/>
  <c r="B907" i="2"/>
  <c r="L906" i="2"/>
  <c r="A908" i="2"/>
  <c r="B908" i="2"/>
  <c r="L907" i="2"/>
  <c r="A909" i="2"/>
  <c r="B909" i="2"/>
  <c r="L908" i="2"/>
  <c r="A910" i="2"/>
  <c r="B910" i="2"/>
  <c r="L909" i="2"/>
  <c r="A911" i="2"/>
  <c r="B911" i="2"/>
  <c r="L910" i="2"/>
  <c r="A912" i="2"/>
  <c r="B912" i="2"/>
  <c r="L911" i="2"/>
  <c r="A913" i="2"/>
  <c r="B913" i="2"/>
  <c r="L912" i="2"/>
  <c r="A914" i="2"/>
  <c r="B914" i="2"/>
  <c r="L913" i="2"/>
  <c r="A915" i="2"/>
  <c r="B915" i="2"/>
  <c r="L914" i="2"/>
  <c r="A916" i="2"/>
  <c r="B916" i="2"/>
  <c r="L915" i="2"/>
  <c r="A917" i="2"/>
  <c r="B917" i="2"/>
  <c r="L916" i="2"/>
  <c r="A918" i="2"/>
  <c r="B918" i="2"/>
  <c r="L917" i="2"/>
  <c r="A919" i="2"/>
  <c r="B919" i="2"/>
  <c r="L918" i="2"/>
  <c r="A920" i="2"/>
  <c r="B920" i="2"/>
  <c r="L919" i="2"/>
  <c r="A921" i="2"/>
  <c r="B921" i="2"/>
  <c r="L920" i="2"/>
  <c r="A922" i="2"/>
  <c r="B922" i="2"/>
  <c r="L921" i="2"/>
  <c r="A923" i="2"/>
  <c r="B923" i="2"/>
  <c r="L922" i="2"/>
  <c r="A924" i="2"/>
  <c r="B924" i="2"/>
  <c r="L923" i="2"/>
  <c r="A925" i="2"/>
  <c r="B925" i="2"/>
  <c r="L924" i="2"/>
  <c r="A926" i="2"/>
  <c r="B926" i="2"/>
  <c r="L925" i="2"/>
  <c r="A927" i="2"/>
  <c r="B927" i="2"/>
  <c r="L926" i="2"/>
  <c r="A928" i="2"/>
  <c r="B928" i="2"/>
  <c r="L927" i="2"/>
  <c r="A929" i="2"/>
  <c r="B929" i="2"/>
  <c r="L928" i="2"/>
  <c r="A930" i="2"/>
  <c r="B930" i="2"/>
  <c r="L929" i="2"/>
  <c r="A931" i="2"/>
  <c r="B931" i="2"/>
  <c r="L930" i="2"/>
  <c r="A932" i="2"/>
  <c r="B932" i="2"/>
  <c r="L931" i="2"/>
  <c r="A933" i="2"/>
  <c r="B933" i="2"/>
  <c r="L932" i="2"/>
  <c r="A934" i="2"/>
  <c r="B934" i="2"/>
  <c r="L933" i="2"/>
  <c r="A935" i="2"/>
  <c r="B935" i="2"/>
  <c r="L934" i="2"/>
  <c r="A936" i="2"/>
  <c r="B936" i="2"/>
  <c r="L935" i="2"/>
  <c r="A937" i="2"/>
  <c r="B937" i="2"/>
  <c r="L936" i="2"/>
  <c r="A938" i="2"/>
  <c r="B938" i="2"/>
  <c r="L937" i="2"/>
  <c r="A939" i="2"/>
  <c r="B939" i="2"/>
  <c r="L938" i="2"/>
  <c r="A940" i="2"/>
  <c r="B940" i="2"/>
  <c r="L939" i="2"/>
  <c r="A941" i="2"/>
  <c r="B941" i="2"/>
  <c r="L940" i="2"/>
  <c r="A942" i="2"/>
  <c r="B942" i="2"/>
  <c r="L941" i="2"/>
  <c r="A943" i="2"/>
  <c r="B943" i="2"/>
  <c r="L942" i="2"/>
  <c r="A944" i="2"/>
  <c r="B944" i="2"/>
  <c r="L943" i="2"/>
  <c r="A945" i="2"/>
  <c r="B945" i="2"/>
  <c r="L944" i="2"/>
  <c r="A946" i="2"/>
  <c r="B946" i="2"/>
  <c r="L945" i="2"/>
  <c r="A947" i="2"/>
  <c r="B947" i="2"/>
  <c r="L946" i="2"/>
  <c r="A948" i="2"/>
  <c r="B948" i="2"/>
  <c r="L947" i="2"/>
  <c r="A949" i="2"/>
  <c r="B949" i="2"/>
  <c r="L948" i="2"/>
  <c r="A950" i="2"/>
  <c r="B950" i="2"/>
  <c r="L949" i="2"/>
  <c r="A951" i="2"/>
  <c r="B951" i="2"/>
  <c r="L950" i="2"/>
  <c r="A952" i="2"/>
  <c r="B952" i="2"/>
  <c r="L951" i="2"/>
  <c r="A953" i="2"/>
  <c r="B953" i="2"/>
  <c r="L952" i="2"/>
  <c r="A954" i="2"/>
  <c r="B954" i="2"/>
  <c r="L953" i="2"/>
  <c r="A955" i="2"/>
  <c r="B955" i="2"/>
  <c r="L954" i="2"/>
  <c r="A956" i="2"/>
  <c r="B956" i="2"/>
  <c r="L955" i="2"/>
  <c r="A957" i="2"/>
  <c r="B957" i="2"/>
  <c r="L956" i="2"/>
  <c r="A958" i="2"/>
  <c r="B958" i="2"/>
  <c r="L957" i="2"/>
  <c r="A959" i="2"/>
  <c r="B959" i="2"/>
  <c r="L958" i="2"/>
  <c r="A960" i="2"/>
  <c r="B960" i="2"/>
  <c r="L959" i="2"/>
  <c r="A961" i="2"/>
  <c r="B961" i="2"/>
  <c r="L960" i="2"/>
  <c r="A962" i="2"/>
  <c r="B962" i="2"/>
  <c r="L961" i="2"/>
  <c r="A963" i="2"/>
  <c r="B963" i="2"/>
  <c r="L962" i="2"/>
  <c r="A964" i="2"/>
  <c r="B964" i="2"/>
  <c r="L963" i="2"/>
  <c r="A965" i="2"/>
  <c r="B965" i="2"/>
  <c r="L964" i="2"/>
  <c r="A966" i="2"/>
  <c r="B966" i="2"/>
  <c r="L965" i="2"/>
  <c r="A967" i="2"/>
  <c r="B967" i="2"/>
  <c r="L966" i="2"/>
  <c r="A968" i="2"/>
  <c r="B968" i="2"/>
  <c r="L967" i="2"/>
  <c r="A969" i="2"/>
  <c r="B969" i="2"/>
  <c r="L968" i="2"/>
  <c r="A970" i="2"/>
  <c r="B970" i="2"/>
  <c r="L969" i="2"/>
  <c r="A971" i="2"/>
  <c r="B971" i="2"/>
  <c r="L970" i="2"/>
  <c r="A972" i="2"/>
  <c r="B972" i="2"/>
  <c r="L971" i="2"/>
  <c r="A973" i="2"/>
  <c r="B973" i="2"/>
  <c r="L972" i="2"/>
  <c r="A974" i="2"/>
  <c r="B974" i="2"/>
  <c r="L973" i="2"/>
  <c r="A975" i="2"/>
  <c r="B975" i="2"/>
  <c r="L974" i="2"/>
  <c r="A976" i="2"/>
  <c r="B976" i="2"/>
  <c r="L975" i="2"/>
  <c r="A977" i="2"/>
  <c r="B977" i="2"/>
  <c r="L976" i="2"/>
  <c r="A978" i="2"/>
  <c r="B978" i="2"/>
  <c r="L977" i="2"/>
  <c r="A979" i="2"/>
  <c r="B979" i="2"/>
  <c r="L978" i="2"/>
  <c r="A980" i="2"/>
  <c r="B980" i="2"/>
  <c r="L979" i="2"/>
  <c r="A981" i="2"/>
  <c r="B981" i="2"/>
  <c r="L980" i="2"/>
  <c r="A982" i="2"/>
  <c r="B982" i="2"/>
  <c r="L981" i="2"/>
  <c r="A983" i="2"/>
  <c r="B983" i="2"/>
  <c r="L982" i="2"/>
  <c r="A984" i="2"/>
  <c r="B984" i="2"/>
  <c r="L983" i="2"/>
  <c r="A985" i="2"/>
  <c r="B985" i="2"/>
  <c r="L984" i="2"/>
  <c r="A986" i="2"/>
  <c r="B986" i="2"/>
  <c r="L985" i="2"/>
  <c r="A987" i="2"/>
  <c r="B987" i="2"/>
  <c r="L986" i="2"/>
  <c r="A988" i="2"/>
  <c r="B988" i="2"/>
  <c r="L987" i="2"/>
  <c r="A989" i="2"/>
  <c r="B989" i="2"/>
  <c r="L988" i="2"/>
  <c r="A990" i="2"/>
  <c r="B990" i="2"/>
  <c r="L989" i="2"/>
  <c r="A991" i="2"/>
  <c r="B991" i="2"/>
  <c r="L990" i="2"/>
  <c r="A992" i="2"/>
  <c r="B992" i="2"/>
  <c r="L991" i="2"/>
  <c r="A993" i="2"/>
  <c r="B993" i="2"/>
  <c r="L992" i="2"/>
  <c r="A994" i="2"/>
  <c r="B994" i="2"/>
  <c r="L993" i="2"/>
  <c r="A995" i="2"/>
  <c r="B995" i="2"/>
  <c r="L994" i="2"/>
  <c r="A996" i="2"/>
  <c r="B996" i="2"/>
  <c r="L995" i="2"/>
  <c r="A997" i="2"/>
  <c r="B997" i="2"/>
  <c r="L996" i="2"/>
  <c r="A998" i="2"/>
  <c r="B998" i="2"/>
  <c r="L997" i="2"/>
  <c r="A999" i="2"/>
  <c r="B999" i="2"/>
  <c r="L998" i="2"/>
  <c r="A1000" i="2"/>
  <c r="L999" i="2"/>
  <c r="A826" i="25"/>
  <c r="G826" i="25" s="1"/>
  <c r="A827" i="25"/>
  <c r="G827" i="25" s="1"/>
  <c r="A828" i="25"/>
  <c r="G828" i="25" s="1"/>
  <c r="A829" i="25"/>
  <c r="G829" i="25" s="1"/>
  <c r="A830" i="25"/>
  <c r="G830" i="25" s="1"/>
  <c r="A831" i="25"/>
  <c r="G831" i="25" s="1"/>
  <c r="A832" i="25"/>
  <c r="G832" i="25" s="1"/>
  <c r="A833" i="25"/>
  <c r="G833" i="25" s="1"/>
  <c r="A834" i="25"/>
  <c r="G834" i="25" s="1"/>
  <c r="A835" i="25"/>
  <c r="G835" i="25" s="1"/>
  <c r="A836" i="25"/>
  <c r="G836" i="25" s="1"/>
  <c r="A837" i="25"/>
  <c r="G837" i="25" s="1"/>
  <c r="A838" i="25"/>
  <c r="G838" i="25" s="1"/>
  <c r="A839" i="25"/>
  <c r="G839" i="25" s="1"/>
  <c r="A840" i="25"/>
  <c r="G840" i="25" s="1"/>
  <c r="A841" i="25"/>
  <c r="G841" i="25" s="1"/>
  <c r="A842" i="25"/>
  <c r="G842" i="25" s="1"/>
  <c r="A843" i="25"/>
  <c r="G843" i="25" s="1"/>
  <c r="A844" i="25"/>
  <c r="G844" i="25" s="1"/>
  <c r="A845" i="25"/>
  <c r="G845" i="25" s="1"/>
  <c r="A846" i="25"/>
  <c r="G846" i="25" s="1"/>
  <c r="A847" i="25"/>
  <c r="G847" i="25" s="1"/>
  <c r="A848" i="25"/>
  <c r="G848" i="25" s="1"/>
  <c r="A849" i="25"/>
  <c r="G849" i="25" s="1"/>
  <c r="A850" i="25"/>
  <c r="G850" i="25" s="1"/>
  <c r="A851" i="25"/>
  <c r="G851" i="25" s="1"/>
  <c r="A852" i="25"/>
  <c r="G852" i="25" s="1"/>
  <c r="A853" i="25"/>
  <c r="G853" i="25" s="1"/>
  <c r="A854" i="25"/>
  <c r="G854" i="25" s="1"/>
  <c r="A855" i="25"/>
  <c r="G855" i="25" s="1"/>
  <c r="A856" i="25"/>
  <c r="G856" i="25" s="1"/>
  <c r="A857" i="25"/>
  <c r="G857" i="25" s="1"/>
  <c r="A858" i="25"/>
  <c r="G858" i="25" s="1"/>
  <c r="A859" i="25"/>
  <c r="G859" i="25" s="1"/>
  <c r="A860" i="25"/>
  <c r="G860" i="25" s="1"/>
  <c r="A861" i="25"/>
  <c r="G861" i="25" s="1"/>
  <c r="A862" i="25"/>
  <c r="G862" i="25" s="1"/>
  <c r="A863" i="25"/>
  <c r="G863" i="25" s="1"/>
  <c r="A864" i="25"/>
  <c r="G864" i="25" s="1"/>
  <c r="A865" i="25"/>
  <c r="G865" i="25" s="1"/>
  <c r="A866" i="25"/>
  <c r="G866" i="25" s="1"/>
  <c r="A867" i="25"/>
  <c r="G867" i="25" s="1"/>
  <c r="A868" i="25"/>
  <c r="G868" i="25" s="1"/>
  <c r="A869" i="25"/>
  <c r="G869" i="25" s="1"/>
  <c r="A870" i="25"/>
  <c r="G870" i="25" s="1"/>
  <c r="A871" i="25"/>
  <c r="G871" i="25" s="1"/>
  <c r="A872" i="25"/>
  <c r="G872" i="25" s="1"/>
  <c r="A873" i="25"/>
  <c r="G873" i="25" s="1"/>
  <c r="A874" i="25"/>
  <c r="G874" i="25" s="1"/>
  <c r="A875" i="25"/>
  <c r="G875" i="25" s="1"/>
  <c r="A876" i="25"/>
  <c r="G876" i="25" s="1"/>
  <c r="A877" i="25"/>
  <c r="G877" i="25" s="1"/>
  <c r="A878" i="25"/>
  <c r="G878" i="25" s="1"/>
  <c r="A879" i="25"/>
  <c r="G879" i="25" s="1"/>
  <c r="A880" i="25"/>
  <c r="G880" i="25" s="1"/>
  <c r="A881" i="25"/>
  <c r="G881" i="25" s="1"/>
  <c r="A882" i="25"/>
  <c r="G882" i="25" s="1"/>
  <c r="A883" i="25"/>
  <c r="G883" i="25" s="1"/>
  <c r="A884" i="25"/>
  <c r="G884" i="25" s="1"/>
  <c r="A885" i="25"/>
  <c r="G885" i="25" s="1"/>
  <c r="A886" i="25"/>
  <c r="G886" i="25" s="1"/>
  <c r="A887" i="25"/>
  <c r="G887" i="25" s="1"/>
  <c r="A888" i="25"/>
  <c r="G888" i="25" s="1"/>
  <c r="A889" i="25"/>
  <c r="G889" i="25" s="1"/>
  <c r="A890" i="25"/>
  <c r="G890" i="25" s="1"/>
  <c r="A891" i="25"/>
  <c r="G891" i="25" s="1"/>
  <c r="A892" i="25"/>
  <c r="G892" i="25" s="1"/>
  <c r="A893" i="25"/>
  <c r="G893" i="25" s="1"/>
  <c r="A894" i="25"/>
  <c r="G894" i="25" s="1"/>
  <c r="A895" i="25"/>
  <c r="G895" i="25" s="1"/>
  <c r="A896" i="25"/>
  <c r="G896" i="25" s="1"/>
  <c r="A897" i="25"/>
  <c r="G897" i="25" s="1"/>
  <c r="A898" i="25"/>
  <c r="G898" i="25" s="1"/>
  <c r="A899" i="25"/>
  <c r="G899" i="25" s="1"/>
  <c r="A900" i="25"/>
  <c r="G900" i="25" s="1"/>
  <c r="A901" i="25"/>
  <c r="G901" i="25" s="1"/>
  <c r="A902" i="25"/>
  <c r="G902" i="25" s="1"/>
  <c r="A903" i="25"/>
  <c r="G903" i="25" s="1"/>
  <c r="A904" i="25"/>
  <c r="G904" i="25" s="1"/>
  <c r="A905" i="25"/>
  <c r="G905" i="25" s="1"/>
  <c r="A906" i="25"/>
  <c r="G906" i="25" s="1"/>
  <c r="A907" i="25"/>
  <c r="G907" i="25" s="1"/>
  <c r="A908" i="25"/>
  <c r="G908" i="25" s="1"/>
  <c r="A909" i="25"/>
  <c r="G909" i="25" s="1"/>
  <c r="A910" i="25"/>
  <c r="G910" i="25" s="1"/>
  <c r="A911" i="25"/>
  <c r="G911" i="25" s="1"/>
  <c r="A912" i="25"/>
  <c r="G912" i="25" s="1"/>
  <c r="A913" i="25"/>
  <c r="G913" i="25" s="1"/>
  <c r="A914" i="25"/>
  <c r="G914" i="25" s="1"/>
  <c r="A915" i="25"/>
  <c r="G915" i="25" s="1"/>
  <c r="A916" i="25"/>
  <c r="G916" i="25" s="1"/>
  <c r="A917" i="25"/>
  <c r="G917" i="25" s="1"/>
  <c r="A918" i="25"/>
  <c r="G918" i="25" s="1"/>
  <c r="A919" i="25"/>
  <c r="G919" i="25" s="1"/>
  <c r="A920" i="25"/>
  <c r="G920" i="25" s="1"/>
  <c r="A921" i="25"/>
  <c r="G921" i="25" s="1"/>
  <c r="A922" i="25"/>
  <c r="G922" i="25" s="1"/>
  <c r="A923" i="25"/>
  <c r="G923" i="25" s="1"/>
  <c r="A924" i="25"/>
  <c r="G924" i="25" s="1"/>
  <c r="A925" i="25"/>
  <c r="G925" i="25" s="1"/>
  <c r="A926" i="25"/>
  <c r="G926" i="25" s="1"/>
  <c r="A927" i="25"/>
  <c r="G927" i="25" s="1"/>
  <c r="A928" i="25"/>
  <c r="G928" i="25" s="1"/>
  <c r="A929" i="25"/>
  <c r="G929" i="25" s="1"/>
  <c r="A930" i="25"/>
  <c r="G930" i="25" s="1"/>
  <c r="A931" i="25"/>
  <c r="G931" i="25" s="1"/>
  <c r="A932" i="25"/>
  <c r="G932" i="25" s="1"/>
  <c r="A933" i="25"/>
  <c r="G933" i="25" s="1"/>
  <c r="A934" i="25"/>
  <c r="G934" i="25" s="1"/>
  <c r="A935" i="25"/>
  <c r="G935" i="25" s="1"/>
  <c r="A936" i="25"/>
  <c r="G936" i="25" s="1"/>
  <c r="A937" i="25"/>
  <c r="G937" i="25" s="1"/>
  <c r="A938" i="25"/>
  <c r="G938" i="25" s="1"/>
  <c r="A939" i="25"/>
  <c r="G939" i="25" s="1"/>
  <c r="A940" i="25"/>
  <c r="G940" i="25" s="1"/>
  <c r="A941" i="25"/>
  <c r="G941" i="25" s="1"/>
  <c r="A942" i="25"/>
  <c r="G942" i="25" s="1"/>
  <c r="A943" i="25"/>
  <c r="G943" i="25" s="1"/>
  <c r="A944" i="25"/>
  <c r="G944" i="25" s="1"/>
  <c r="A945" i="25"/>
  <c r="G945" i="25" s="1"/>
  <c r="A946" i="25"/>
  <c r="G946" i="25" s="1"/>
  <c r="A947" i="25"/>
  <c r="G947" i="25" s="1"/>
  <c r="A948" i="25"/>
  <c r="G948" i="25" s="1"/>
  <c r="A949" i="25"/>
  <c r="G949" i="25" s="1"/>
  <c r="A950" i="25"/>
  <c r="G950" i="25" s="1"/>
  <c r="A951" i="25"/>
  <c r="G951" i="25" s="1"/>
  <c r="A952" i="25"/>
  <c r="G952" i="25" s="1"/>
  <c r="A953" i="25"/>
  <c r="G953" i="25" s="1"/>
  <c r="A954" i="25"/>
  <c r="G954" i="25" s="1"/>
  <c r="A955" i="25"/>
  <c r="G955" i="25" s="1"/>
  <c r="A956" i="25"/>
  <c r="G956" i="25" s="1"/>
  <c r="A957" i="25"/>
  <c r="G957" i="25" s="1"/>
  <c r="A958" i="25"/>
  <c r="G958" i="25" s="1"/>
  <c r="A959" i="25"/>
  <c r="G959" i="25" s="1"/>
  <c r="A960" i="25"/>
  <c r="G960" i="25" s="1"/>
  <c r="A961" i="25"/>
  <c r="G961" i="25" s="1"/>
  <c r="A962" i="25"/>
  <c r="G962" i="25" s="1"/>
  <c r="A963" i="25"/>
  <c r="G963" i="25" s="1"/>
  <c r="A964" i="25"/>
  <c r="G964" i="25" s="1"/>
  <c r="A965" i="25"/>
  <c r="G965" i="25" s="1"/>
  <c r="A966" i="25"/>
  <c r="G966" i="25" s="1"/>
  <c r="A967" i="25"/>
  <c r="G967" i="25" s="1"/>
  <c r="A968" i="25"/>
  <c r="G968" i="25" s="1"/>
  <c r="A969" i="25"/>
  <c r="G969" i="25" s="1"/>
  <c r="A970" i="25"/>
  <c r="G970" i="25" s="1"/>
  <c r="A971" i="25"/>
  <c r="G971" i="25" s="1"/>
  <c r="A972" i="25"/>
  <c r="G972" i="25" s="1"/>
  <c r="A973" i="25"/>
  <c r="G973" i="25" s="1"/>
  <c r="A974" i="25"/>
  <c r="G974" i="25" s="1"/>
  <c r="A975" i="25"/>
  <c r="G975" i="25" s="1"/>
  <c r="A976" i="25"/>
  <c r="G976" i="25" s="1"/>
  <c r="A977" i="25"/>
  <c r="G977" i="25" s="1"/>
  <c r="A978" i="25"/>
  <c r="G978" i="25" s="1"/>
  <c r="A979" i="25"/>
  <c r="G979" i="25" s="1"/>
  <c r="A980" i="25"/>
  <c r="G980" i="25" s="1"/>
  <c r="A981" i="25"/>
  <c r="G981" i="25" s="1"/>
  <c r="A982" i="25"/>
  <c r="G982" i="25" s="1"/>
  <c r="A983" i="25"/>
  <c r="G983" i="25" s="1"/>
  <c r="A984" i="25"/>
  <c r="G984" i="25" s="1"/>
  <c r="A985" i="25"/>
  <c r="G985" i="25" s="1"/>
  <c r="A986" i="25"/>
  <c r="G986" i="25" s="1"/>
  <c r="A987" i="25"/>
  <c r="G987" i="25" s="1"/>
  <c r="A988" i="25"/>
  <c r="G988" i="25" s="1"/>
  <c r="A989" i="25"/>
  <c r="G989" i="25" s="1"/>
  <c r="A990" i="25"/>
  <c r="G990" i="25" s="1"/>
  <c r="A991" i="25"/>
  <c r="G991" i="25" s="1"/>
  <c r="A992" i="25"/>
  <c r="G992" i="25" s="1"/>
  <c r="A993" i="25"/>
  <c r="G993" i="25" s="1"/>
  <c r="A994" i="25"/>
  <c r="G994" i="25" s="1"/>
  <c r="A995" i="25"/>
  <c r="G995" i="25" s="1"/>
  <c r="A996" i="25"/>
  <c r="G996" i="25" s="1"/>
  <c r="A997" i="25"/>
  <c r="G997" i="25" s="1"/>
  <c r="A999" i="25"/>
  <c r="B1" i="16"/>
  <c r="G999" i="25" l="1"/>
  <c r="Z999" i="25"/>
  <c r="Y999" i="25"/>
  <c r="AA999" i="25" s="1"/>
  <c r="Y996" i="25"/>
  <c r="AA996" i="25" s="1"/>
  <c r="Z996" i="25"/>
  <c r="Y990" i="25"/>
  <c r="AA990" i="25" s="1"/>
  <c r="Z990" i="25"/>
  <c r="Z986" i="25"/>
  <c r="Y986" i="25"/>
  <c r="AA986" i="25" s="1"/>
  <c r="Z980" i="25"/>
  <c r="Y980" i="25"/>
  <c r="AA980" i="25" s="1"/>
  <c r="Z974" i="25"/>
  <c r="Y974" i="25"/>
  <c r="AA974" i="25" s="1"/>
  <c r="Z970" i="25"/>
  <c r="Y970" i="25"/>
  <c r="AA970" i="25" s="1"/>
  <c r="Y964" i="25"/>
  <c r="AA964" i="25" s="1"/>
  <c r="Z964" i="25"/>
  <c r="Y960" i="25"/>
  <c r="AA960" i="25" s="1"/>
  <c r="Z960" i="25"/>
  <c r="Y954" i="25"/>
  <c r="AA954" i="25" s="1"/>
  <c r="Z954" i="25"/>
  <c r="Z948" i="25"/>
  <c r="Y948" i="25"/>
  <c r="AA948" i="25" s="1"/>
  <c r="Y944" i="25"/>
  <c r="AA944" i="25" s="1"/>
  <c r="Z944" i="25"/>
  <c r="Z938" i="25"/>
  <c r="Y938" i="25"/>
  <c r="AA938" i="25" s="1"/>
  <c r="Z934" i="25"/>
  <c r="Y934" i="25"/>
  <c r="AA934" i="25" s="1"/>
  <c r="Y928" i="25"/>
  <c r="AA928" i="25" s="1"/>
  <c r="Z928" i="25"/>
  <c r="Y924" i="25"/>
  <c r="AA924" i="25" s="1"/>
  <c r="Z924" i="25"/>
  <c r="Z918" i="25"/>
  <c r="Y918" i="25"/>
  <c r="AA918" i="25" s="1"/>
  <c r="Z912" i="25"/>
  <c r="Y912" i="25"/>
  <c r="AA912" i="25" s="1"/>
  <c r="Y906" i="25"/>
  <c r="AA906" i="25" s="1"/>
  <c r="Z906" i="25"/>
  <c r="Z902" i="25"/>
  <c r="Y902" i="25"/>
  <c r="AA902" i="25" s="1"/>
  <c r="Y896" i="25"/>
  <c r="AA896" i="25" s="1"/>
  <c r="Z896" i="25"/>
  <c r="Y892" i="25"/>
  <c r="AA892" i="25" s="1"/>
  <c r="Z892" i="25"/>
  <c r="Y886" i="25"/>
  <c r="AA886" i="25" s="1"/>
  <c r="Z886" i="25"/>
  <c r="Y882" i="25"/>
  <c r="AA882" i="25" s="1"/>
  <c r="Z882" i="25"/>
  <c r="Z878" i="25"/>
  <c r="Y878" i="25"/>
  <c r="AA878" i="25" s="1"/>
  <c r="Y872" i="25"/>
  <c r="AA872" i="25" s="1"/>
  <c r="Z872" i="25"/>
  <c r="Y868" i="25"/>
  <c r="AA868" i="25" s="1"/>
  <c r="Z868" i="25"/>
  <c r="Z864" i="25"/>
  <c r="Y864" i="25"/>
  <c r="AA864" i="25" s="1"/>
  <c r="Y858" i="25"/>
  <c r="AA858" i="25" s="1"/>
  <c r="Z858" i="25"/>
  <c r="Y854" i="25"/>
  <c r="AA854" i="25" s="1"/>
  <c r="Z854" i="25"/>
  <c r="Z848" i="25"/>
  <c r="Y848" i="25"/>
  <c r="AA848" i="25" s="1"/>
  <c r="Y842" i="25"/>
  <c r="AA842" i="25" s="1"/>
  <c r="Z842" i="25"/>
  <c r="Y838" i="25"/>
  <c r="AA838" i="25" s="1"/>
  <c r="Z838" i="25"/>
  <c r="Y832" i="25"/>
  <c r="AA832" i="25" s="1"/>
  <c r="Z832" i="25"/>
  <c r="Y828" i="25"/>
  <c r="AA828" i="25" s="1"/>
  <c r="Z828" i="25"/>
  <c r="Z994" i="25"/>
  <c r="Y994" i="25"/>
  <c r="AA994" i="25" s="1"/>
  <c r="Y992" i="25"/>
  <c r="AA992" i="25" s="1"/>
  <c r="Z992" i="25"/>
  <c r="Y988" i="25"/>
  <c r="AA988" i="25" s="1"/>
  <c r="Z988" i="25"/>
  <c r="Z984" i="25"/>
  <c r="Y984" i="25"/>
  <c r="AA984" i="25" s="1"/>
  <c r="Z982" i="25"/>
  <c r="Y982" i="25"/>
  <c r="AA982" i="25" s="1"/>
  <c r="Z978" i="25"/>
  <c r="Y978" i="25"/>
  <c r="AA978" i="25" s="1"/>
  <c r="Z976" i="25"/>
  <c r="Y976" i="25"/>
  <c r="AA976" i="25" s="1"/>
  <c r="Z972" i="25"/>
  <c r="Y972" i="25"/>
  <c r="AA972" i="25" s="1"/>
  <c r="Z968" i="25"/>
  <c r="Y968" i="25"/>
  <c r="AA968" i="25" s="1"/>
  <c r="Z966" i="25"/>
  <c r="Y966" i="25"/>
  <c r="AA966" i="25" s="1"/>
  <c r="Y962" i="25"/>
  <c r="AA962" i="25" s="1"/>
  <c r="Z962" i="25"/>
  <c r="Z958" i="25"/>
  <c r="Y958" i="25"/>
  <c r="AA958" i="25" s="1"/>
  <c r="Y956" i="25"/>
  <c r="AA956" i="25" s="1"/>
  <c r="Z956" i="25"/>
  <c r="Y952" i="25"/>
  <c r="AA952" i="25" s="1"/>
  <c r="Z952" i="25"/>
  <c r="Y950" i="25"/>
  <c r="AA950" i="25" s="1"/>
  <c r="Z950" i="25"/>
  <c r="Z946" i="25"/>
  <c r="Y946" i="25"/>
  <c r="AA946" i="25" s="1"/>
  <c r="Z942" i="25"/>
  <c r="Y942" i="25"/>
  <c r="AA942" i="25" s="1"/>
  <c r="Z940" i="25"/>
  <c r="Y940" i="25"/>
  <c r="AA940" i="25" s="1"/>
  <c r="Z936" i="25"/>
  <c r="Y936" i="25"/>
  <c r="AA936" i="25" s="1"/>
  <c r="Z932" i="25"/>
  <c r="Y932" i="25"/>
  <c r="AA932" i="25" s="1"/>
  <c r="Y930" i="25"/>
  <c r="AA930" i="25" s="1"/>
  <c r="Z930" i="25"/>
  <c r="Z926" i="25"/>
  <c r="Y926" i="25"/>
  <c r="AA926" i="25" s="1"/>
  <c r="Y922" i="25"/>
  <c r="AA922" i="25" s="1"/>
  <c r="Z922" i="25"/>
  <c r="Y920" i="25"/>
  <c r="AA920" i="25" s="1"/>
  <c r="Z920" i="25"/>
  <c r="Z916" i="25"/>
  <c r="Y916" i="25"/>
  <c r="AA916" i="25" s="1"/>
  <c r="Z914" i="25"/>
  <c r="Y914" i="25"/>
  <c r="AA914" i="25" s="1"/>
  <c r="Z910" i="25"/>
  <c r="Y910" i="25"/>
  <c r="AA910" i="25" s="1"/>
  <c r="Y908" i="25"/>
  <c r="AA908" i="25" s="1"/>
  <c r="Z908" i="25"/>
  <c r="Y904" i="25"/>
  <c r="AA904" i="25" s="1"/>
  <c r="Z904" i="25"/>
  <c r="Z900" i="25"/>
  <c r="Y900" i="25"/>
  <c r="AA900" i="25" s="1"/>
  <c r="Y898" i="25"/>
  <c r="AA898" i="25" s="1"/>
  <c r="Z898" i="25"/>
  <c r="Y894" i="25"/>
  <c r="AA894" i="25" s="1"/>
  <c r="Z894" i="25"/>
  <c r="Z890" i="25"/>
  <c r="Y890" i="25"/>
  <c r="AA890" i="25" s="1"/>
  <c r="Z888" i="25"/>
  <c r="Y888" i="25"/>
  <c r="AA888" i="25" s="1"/>
  <c r="Z884" i="25"/>
  <c r="Y884" i="25"/>
  <c r="AA884" i="25" s="1"/>
  <c r="Y880" i="25"/>
  <c r="AA880" i="25" s="1"/>
  <c r="Z880" i="25"/>
  <c r="Y876" i="25"/>
  <c r="AA876" i="25" s="1"/>
  <c r="Z876" i="25"/>
  <c r="Y874" i="25"/>
  <c r="AA874" i="25" s="1"/>
  <c r="Z874" i="25"/>
  <c r="Y870" i="25"/>
  <c r="AA870" i="25" s="1"/>
  <c r="Z870" i="25"/>
  <c r="Y866" i="25"/>
  <c r="AA866" i="25" s="1"/>
  <c r="Z866" i="25"/>
  <c r="Y862" i="25"/>
  <c r="AA862" i="25" s="1"/>
  <c r="Z862" i="25"/>
  <c r="Y860" i="25"/>
  <c r="AA860" i="25" s="1"/>
  <c r="Z860" i="25"/>
  <c r="Y856" i="25"/>
  <c r="AA856" i="25" s="1"/>
  <c r="Z856" i="25"/>
  <c r="Z852" i="25"/>
  <c r="Y852" i="25"/>
  <c r="AA852" i="25" s="1"/>
  <c r="Z850" i="25"/>
  <c r="Y850" i="25"/>
  <c r="AA850" i="25" s="1"/>
  <c r="Y846" i="25"/>
  <c r="AA846" i="25" s="1"/>
  <c r="Z846" i="25"/>
  <c r="Y844" i="25"/>
  <c r="AA844" i="25" s="1"/>
  <c r="Z844" i="25"/>
  <c r="Z840" i="25"/>
  <c r="Y840" i="25"/>
  <c r="AA840" i="25" s="1"/>
  <c r="Y836" i="25"/>
  <c r="AA836" i="25" s="1"/>
  <c r="Z836" i="25"/>
  <c r="Z834" i="25"/>
  <c r="Y834" i="25"/>
  <c r="AA834" i="25" s="1"/>
  <c r="Y830" i="25"/>
  <c r="AA830" i="25" s="1"/>
  <c r="Z830" i="25"/>
  <c r="Z826" i="25"/>
  <c r="Y826" i="25"/>
  <c r="AA826" i="25" s="1"/>
  <c r="Y997" i="25"/>
  <c r="AA997" i="25" s="1"/>
  <c r="Z997" i="25"/>
  <c r="Y995" i="25"/>
  <c r="AA995" i="25" s="1"/>
  <c r="Z995" i="25"/>
  <c r="Y993" i="25"/>
  <c r="AA993" i="25" s="1"/>
  <c r="Z993" i="25"/>
  <c r="Y991" i="25"/>
  <c r="AA991" i="25" s="1"/>
  <c r="Z991" i="25"/>
  <c r="Y989" i="25"/>
  <c r="AA989" i="25" s="1"/>
  <c r="Z989" i="25"/>
  <c r="Y987" i="25"/>
  <c r="AA987" i="25" s="1"/>
  <c r="Z987" i="25"/>
  <c r="Z985" i="25"/>
  <c r="Y985" i="25"/>
  <c r="AA985" i="25" s="1"/>
  <c r="Z983" i="25"/>
  <c r="Y983" i="25"/>
  <c r="AA983" i="25" s="1"/>
  <c r="Z981" i="25"/>
  <c r="Y981" i="25"/>
  <c r="AA981" i="25" s="1"/>
  <c r="Z979" i="25"/>
  <c r="Y979" i="25"/>
  <c r="AA979" i="25" s="1"/>
  <c r="Z977" i="25"/>
  <c r="Y977" i="25"/>
  <c r="AA977" i="25" s="1"/>
  <c r="Z975" i="25"/>
  <c r="Y975" i="25"/>
  <c r="AA975" i="25" s="1"/>
  <c r="Z973" i="25"/>
  <c r="Y973" i="25"/>
  <c r="AA973" i="25" s="1"/>
  <c r="Z971" i="25"/>
  <c r="Y971" i="25"/>
  <c r="AA971" i="25" s="1"/>
  <c r="Z969" i="25"/>
  <c r="Y969" i="25"/>
  <c r="AA969" i="25" s="1"/>
  <c r="Z967" i="25"/>
  <c r="Y967" i="25"/>
  <c r="AA967" i="25" s="1"/>
  <c r="Z965" i="25"/>
  <c r="Y965" i="25"/>
  <c r="AA965" i="25" s="1"/>
  <c r="Y963" i="25"/>
  <c r="AA963" i="25" s="1"/>
  <c r="Z963" i="25"/>
  <c r="Y961" i="25"/>
  <c r="AA961" i="25" s="1"/>
  <c r="Z961" i="25"/>
  <c r="Z959" i="25"/>
  <c r="Y959" i="25"/>
  <c r="AA959" i="25" s="1"/>
  <c r="Z957" i="25"/>
  <c r="Y957" i="25"/>
  <c r="AA957" i="25" s="1"/>
  <c r="Y955" i="25"/>
  <c r="AA955" i="25" s="1"/>
  <c r="Z955" i="25"/>
  <c r="Y953" i="25"/>
  <c r="AA953" i="25" s="1"/>
  <c r="Z953" i="25"/>
  <c r="Z951" i="25"/>
  <c r="Y951" i="25"/>
  <c r="AA951" i="25" s="1"/>
  <c r="Y949" i="25"/>
  <c r="AA949" i="25" s="1"/>
  <c r="Z949" i="25"/>
  <c r="Y947" i="25"/>
  <c r="AA947" i="25" s="1"/>
  <c r="Z947" i="25"/>
  <c r="Z945" i="25"/>
  <c r="Y945" i="25"/>
  <c r="AA945" i="25" s="1"/>
  <c r="Z943" i="25"/>
  <c r="Y943" i="25"/>
  <c r="AA943" i="25" s="1"/>
  <c r="Z941" i="25"/>
  <c r="Y941" i="25"/>
  <c r="AA941" i="25" s="1"/>
  <c r="Z939" i="25"/>
  <c r="Y939" i="25"/>
  <c r="AA939" i="25" s="1"/>
  <c r="Z937" i="25"/>
  <c r="Y937" i="25"/>
  <c r="AA937" i="25" s="1"/>
  <c r="Z935" i="25"/>
  <c r="Y935" i="25"/>
  <c r="AA935" i="25" s="1"/>
  <c r="Z933" i="25"/>
  <c r="Y933" i="25"/>
  <c r="AA933" i="25" s="1"/>
  <c r="Y931" i="25"/>
  <c r="AA931" i="25" s="1"/>
  <c r="Z931" i="25"/>
  <c r="Y929" i="25"/>
  <c r="AA929" i="25" s="1"/>
  <c r="Z929" i="25"/>
  <c r="Z927" i="25"/>
  <c r="Y927" i="25"/>
  <c r="AA927" i="25" s="1"/>
  <c r="Z925" i="25"/>
  <c r="Y925" i="25"/>
  <c r="AA925" i="25" s="1"/>
  <c r="Y923" i="25"/>
  <c r="AA923" i="25" s="1"/>
  <c r="Z923" i="25"/>
  <c r="Y921" i="25"/>
  <c r="AA921" i="25" s="1"/>
  <c r="Z921" i="25"/>
  <c r="Z919" i="25"/>
  <c r="Y919" i="25"/>
  <c r="AA919" i="25" s="1"/>
  <c r="Z917" i="25"/>
  <c r="Y917" i="25"/>
  <c r="AA917" i="25" s="1"/>
  <c r="Z915" i="25"/>
  <c r="Y915" i="25"/>
  <c r="AA915" i="25" s="1"/>
  <c r="Z913" i="25"/>
  <c r="Y913" i="25"/>
  <c r="AA913" i="25" s="1"/>
  <c r="Z911" i="25"/>
  <c r="Y911" i="25"/>
  <c r="AA911" i="25" s="1"/>
  <c r="Z909" i="25"/>
  <c r="Y909" i="25"/>
  <c r="AA909" i="25" s="1"/>
  <c r="Y907" i="25"/>
  <c r="AA907" i="25" s="1"/>
  <c r="Z907" i="25"/>
  <c r="Y905" i="25"/>
  <c r="AA905" i="25" s="1"/>
  <c r="Z905" i="25"/>
  <c r="Y903" i="25"/>
  <c r="AA903" i="25" s="1"/>
  <c r="Z903" i="25"/>
  <c r="Z901" i="25"/>
  <c r="Y901" i="25"/>
  <c r="AA901" i="25" s="1"/>
  <c r="Y899" i="25"/>
  <c r="AA899" i="25" s="1"/>
  <c r="Z899" i="25"/>
  <c r="Y897" i="25"/>
  <c r="AA897" i="25" s="1"/>
  <c r="Z897" i="25"/>
  <c r="Y895" i="25"/>
  <c r="AA895" i="25" s="1"/>
  <c r="Z895" i="25"/>
  <c r="Y893" i="25"/>
  <c r="AA893" i="25" s="1"/>
  <c r="Z893" i="25"/>
  <c r="Y891" i="25"/>
  <c r="AA891" i="25" s="1"/>
  <c r="Z891" i="25"/>
  <c r="Z889" i="25"/>
  <c r="Y889" i="25"/>
  <c r="AA889" i="25" s="1"/>
  <c r="Y887" i="25"/>
  <c r="AA887" i="25" s="1"/>
  <c r="Z887" i="25"/>
  <c r="Y885" i="25"/>
  <c r="AA885" i="25" s="1"/>
  <c r="Z885" i="25"/>
  <c r="Z883" i="25"/>
  <c r="Y883" i="25"/>
  <c r="AA883" i="25" s="1"/>
  <c r="Y881" i="25"/>
  <c r="AA881" i="25" s="1"/>
  <c r="Z881" i="25"/>
  <c r="Z879" i="25"/>
  <c r="Y879" i="25"/>
  <c r="AA879" i="25" s="1"/>
  <c r="Z877" i="25"/>
  <c r="Y877" i="25"/>
  <c r="AA877" i="25" s="1"/>
  <c r="Y875" i="25"/>
  <c r="AA875" i="25" s="1"/>
  <c r="Z875" i="25"/>
  <c r="Y873" i="25"/>
  <c r="AA873" i="25" s="1"/>
  <c r="Z873" i="25"/>
  <c r="Y871" i="25"/>
  <c r="AA871" i="25" s="1"/>
  <c r="Z871" i="25"/>
  <c r="Y869" i="25"/>
  <c r="AA869" i="25" s="1"/>
  <c r="Z869" i="25"/>
  <c r="Z867" i="25"/>
  <c r="Y867" i="25"/>
  <c r="AA867" i="25" s="1"/>
  <c r="Y865" i="25"/>
  <c r="AA865" i="25" s="1"/>
  <c r="Z865" i="25"/>
  <c r="Y863" i="25"/>
  <c r="AA863" i="25" s="1"/>
  <c r="Z863" i="25"/>
  <c r="Y861" i="25"/>
  <c r="AA861" i="25" s="1"/>
  <c r="Z861" i="25"/>
  <c r="Y859" i="25"/>
  <c r="AA859" i="25" s="1"/>
  <c r="Z859" i="25"/>
  <c r="Y857" i="25"/>
  <c r="AA857" i="25" s="1"/>
  <c r="Z857" i="25"/>
  <c r="Y855" i="25"/>
  <c r="AA855" i="25" s="1"/>
  <c r="Z855" i="25"/>
  <c r="Y853" i="25"/>
  <c r="AA853" i="25" s="1"/>
  <c r="Z853" i="25"/>
  <c r="Z851" i="25"/>
  <c r="Y851" i="25"/>
  <c r="AA851" i="25" s="1"/>
  <c r="Z849" i="25"/>
  <c r="Y849" i="25"/>
  <c r="AA849" i="25" s="1"/>
  <c r="Y847" i="25"/>
  <c r="AA847" i="25" s="1"/>
  <c r="Z847" i="25"/>
  <c r="Y845" i="25"/>
  <c r="AA845" i="25" s="1"/>
  <c r="Z845" i="25"/>
  <c r="Y843" i="25"/>
  <c r="AA843" i="25" s="1"/>
  <c r="Z843" i="25"/>
  <c r="Y841" i="25"/>
  <c r="AA841" i="25" s="1"/>
  <c r="Z841" i="25"/>
  <c r="Y839" i="25"/>
  <c r="AA839" i="25" s="1"/>
  <c r="Z839" i="25"/>
  <c r="Y837" i="25"/>
  <c r="AA837" i="25" s="1"/>
  <c r="Z837" i="25"/>
  <c r="Z835" i="25"/>
  <c r="Y835" i="25"/>
  <c r="AA835" i="25" s="1"/>
  <c r="Z833" i="25"/>
  <c r="Y833" i="25"/>
  <c r="AA833" i="25" s="1"/>
  <c r="Y831" i="25"/>
  <c r="AA831" i="25" s="1"/>
  <c r="Z831" i="25"/>
  <c r="Y829" i="25"/>
  <c r="AA829" i="25" s="1"/>
  <c r="Z829" i="25"/>
  <c r="Z827" i="25"/>
  <c r="Y827" i="25"/>
  <c r="AA827" i="25" s="1"/>
  <c r="U999" i="25"/>
  <c r="T999" i="25"/>
  <c r="S999" i="25"/>
  <c r="W999" i="25"/>
  <c r="V999" i="25"/>
  <c r="U995" i="25"/>
  <c r="T995" i="25"/>
  <c r="S995" i="25"/>
  <c r="W995" i="25"/>
  <c r="V995" i="25"/>
  <c r="U991" i="25"/>
  <c r="T991" i="25"/>
  <c r="S991" i="25"/>
  <c r="W991" i="25"/>
  <c r="V991" i="25"/>
  <c r="U987" i="25"/>
  <c r="T987" i="25"/>
  <c r="S987" i="25"/>
  <c r="W987" i="25"/>
  <c r="V987" i="25"/>
  <c r="U983" i="25"/>
  <c r="T983" i="25"/>
  <c r="S983" i="25"/>
  <c r="W983" i="25"/>
  <c r="V983" i="25"/>
  <c r="U979" i="25"/>
  <c r="T979" i="25"/>
  <c r="S979" i="25"/>
  <c r="W979" i="25"/>
  <c r="V979" i="25"/>
  <c r="U975" i="25"/>
  <c r="T975" i="25"/>
  <c r="S975" i="25"/>
  <c r="W975" i="25"/>
  <c r="V975" i="25"/>
  <c r="U971" i="25"/>
  <c r="T971" i="25"/>
  <c r="S971" i="25"/>
  <c r="W971" i="25"/>
  <c r="V971" i="25"/>
  <c r="U967" i="25"/>
  <c r="S967" i="25"/>
  <c r="W967" i="25"/>
  <c r="V967" i="25"/>
  <c r="T967" i="25"/>
  <c r="U963" i="25"/>
  <c r="V963" i="25"/>
  <c r="T963" i="25"/>
  <c r="S963" i="25"/>
  <c r="W963" i="25"/>
  <c r="U959" i="25"/>
  <c r="S959" i="25"/>
  <c r="W959" i="25"/>
  <c r="V959" i="25"/>
  <c r="T959" i="25"/>
  <c r="S955" i="25"/>
  <c r="W955" i="25"/>
  <c r="U955" i="25"/>
  <c r="T955" i="25"/>
  <c r="V955" i="25"/>
  <c r="S951" i="25"/>
  <c r="W951" i="25"/>
  <c r="U951" i="25"/>
  <c r="V951" i="25"/>
  <c r="T951" i="25"/>
  <c r="S947" i="25"/>
  <c r="W947" i="25"/>
  <c r="U947" i="25"/>
  <c r="V947" i="25"/>
  <c r="T947" i="25"/>
  <c r="S943" i="25"/>
  <c r="W943" i="25"/>
  <c r="U943" i="25"/>
  <c r="V943" i="25"/>
  <c r="T943" i="25"/>
  <c r="S939" i="25"/>
  <c r="W939" i="25"/>
  <c r="U939" i="25"/>
  <c r="T939" i="25"/>
  <c r="V939" i="25"/>
  <c r="S935" i="25"/>
  <c r="W935" i="25"/>
  <c r="U935" i="25"/>
  <c r="T935" i="25"/>
  <c r="V935" i="25"/>
  <c r="S931" i="25"/>
  <c r="W931" i="25"/>
  <c r="U931" i="25"/>
  <c r="T931" i="25"/>
  <c r="V931" i="25"/>
  <c r="S927" i="25"/>
  <c r="W927" i="25"/>
  <c r="U927" i="25"/>
  <c r="T927" i="25"/>
  <c r="V927" i="25"/>
  <c r="S923" i="25"/>
  <c r="W923" i="25"/>
  <c r="U923" i="25"/>
  <c r="T923" i="25"/>
  <c r="V923" i="25"/>
  <c r="S919" i="25"/>
  <c r="W919" i="25"/>
  <c r="U919" i="25"/>
  <c r="T919" i="25"/>
  <c r="V919" i="25"/>
  <c r="S915" i="25"/>
  <c r="W915" i="25"/>
  <c r="U915" i="25"/>
  <c r="T915" i="25"/>
  <c r="V915" i="25"/>
  <c r="S911" i="25"/>
  <c r="W911" i="25"/>
  <c r="U911" i="25"/>
  <c r="T911" i="25"/>
  <c r="V911" i="25"/>
  <c r="S907" i="25"/>
  <c r="W907" i="25"/>
  <c r="V907" i="25"/>
  <c r="U907" i="25"/>
  <c r="T907" i="25"/>
  <c r="S903" i="25"/>
  <c r="W903" i="25"/>
  <c r="V903" i="25"/>
  <c r="U903" i="25"/>
  <c r="T903" i="25"/>
  <c r="S899" i="25"/>
  <c r="W899" i="25"/>
  <c r="V899" i="25"/>
  <c r="U899" i="25"/>
  <c r="T899" i="25"/>
  <c r="S895" i="25"/>
  <c r="W895" i="25"/>
  <c r="V895" i="25"/>
  <c r="U895" i="25"/>
  <c r="T895" i="25"/>
  <c r="S891" i="25"/>
  <c r="W891" i="25"/>
  <c r="V891" i="25"/>
  <c r="U891" i="25"/>
  <c r="T891" i="25"/>
  <c r="S887" i="25"/>
  <c r="W887" i="25"/>
  <c r="V887" i="25"/>
  <c r="U887" i="25"/>
  <c r="T887" i="25"/>
  <c r="S883" i="25"/>
  <c r="W883" i="25"/>
  <c r="V883" i="25"/>
  <c r="U883" i="25"/>
  <c r="T883" i="25"/>
  <c r="S879" i="25"/>
  <c r="W879" i="25"/>
  <c r="V879" i="25"/>
  <c r="U879" i="25"/>
  <c r="T879" i="25"/>
  <c r="S875" i="25"/>
  <c r="W875" i="25"/>
  <c r="V875" i="25"/>
  <c r="U875" i="25"/>
  <c r="T875" i="25"/>
  <c r="S871" i="25"/>
  <c r="W871" i="25"/>
  <c r="V871" i="25"/>
  <c r="U871" i="25"/>
  <c r="T871" i="25"/>
  <c r="S867" i="25"/>
  <c r="W867" i="25"/>
  <c r="V867" i="25"/>
  <c r="U867" i="25"/>
  <c r="T867" i="25"/>
  <c r="S863" i="25"/>
  <c r="W863" i="25"/>
  <c r="V863" i="25"/>
  <c r="U863" i="25"/>
  <c r="T863" i="25"/>
  <c r="S859" i="25"/>
  <c r="W859" i="25"/>
  <c r="V859" i="25"/>
  <c r="U859" i="25"/>
  <c r="T859" i="25"/>
  <c r="S855" i="25"/>
  <c r="W855" i="25"/>
  <c r="V855" i="25"/>
  <c r="U855" i="25"/>
  <c r="T855" i="25"/>
  <c r="S851" i="25"/>
  <c r="W851" i="25"/>
  <c r="T851" i="25"/>
  <c r="V851" i="25"/>
  <c r="U851" i="25"/>
  <c r="S847" i="25"/>
  <c r="W847" i="25"/>
  <c r="V847" i="25"/>
  <c r="U847" i="25"/>
  <c r="T847" i="25"/>
  <c r="S843" i="25"/>
  <c r="W843" i="25"/>
  <c r="T843" i="25"/>
  <c r="V843" i="25"/>
  <c r="U843" i="25"/>
  <c r="U839" i="25"/>
  <c r="S839" i="25"/>
  <c r="W839" i="25"/>
  <c r="V839" i="25"/>
  <c r="T839" i="25"/>
  <c r="U835" i="25"/>
  <c r="S835" i="25"/>
  <c r="W835" i="25"/>
  <c r="V835" i="25"/>
  <c r="T835" i="25"/>
  <c r="U831" i="25"/>
  <c r="S831" i="25"/>
  <c r="W831" i="25"/>
  <c r="V831" i="25"/>
  <c r="T831" i="25"/>
  <c r="U827" i="25"/>
  <c r="S827" i="25"/>
  <c r="W827" i="25"/>
  <c r="T827" i="25"/>
  <c r="V827" i="25"/>
  <c r="T996" i="25"/>
  <c r="S996" i="25"/>
  <c r="W996" i="25"/>
  <c r="V996" i="25"/>
  <c r="U996" i="25"/>
  <c r="T992" i="25"/>
  <c r="S992" i="25"/>
  <c r="W992" i="25"/>
  <c r="V992" i="25"/>
  <c r="U992" i="25"/>
  <c r="T988" i="25"/>
  <c r="S988" i="25"/>
  <c r="W988" i="25"/>
  <c r="V988" i="25"/>
  <c r="U988" i="25"/>
  <c r="T984" i="25"/>
  <c r="S984" i="25"/>
  <c r="W984" i="25"/>
  <c r="V984" i="25"/>
  <c r="U984" i="25"/>
  <c r="T980" i="25"/>
  <c r="S980" i="25"/>
  <c r="W980" i="25"/>
  <c r="V980" i="25"/>
  <c r="U980" i="25"/>
  <c r="T976" i="25"/>
  <c r="S976" i="25"/>
  <c r="W976" i="25"/>
  <c r="V976" i="25"/>
  <c r="U976" i="25"/>
  <c r="T972" i="25"/>
  <c r="S972" i="25"/>
  <c r="W972" i="25"/>
  <c r="V972" i="25"/>
  <c r="U972" i="25"/>
  <c r="T968" i="25"/>
  <c r="S968" i="25"/>
  <c r="W968" i="25"/>
  <c r="V968" i="25"/>
  <c r="U968" i="25"/>
  <c r="T964" i="25"/>
  <c r="U964" i="25"/>
  <c r="S964" i="25"/>
  <c r="W964" i="25"/>
  <c r="V964" i="25"/>
  <c r="T960" i="25"/>
  <c r="W960" i="25"/>
  <c r="V960" i="25"/>
  <c r="U960" i="25"/>
  <c r="S960" i="25"/>
  <c r="T956" i="25"/>
  <c r="U956" i="25"/>
  <c r="S956" i="25"/>
  <c r="W956" i="25"/>
  <c r="V956" i="25"/>
  <c r="V952" i="25"/>
  <c r="T952" i="25"/>
  <c r="W952" i="25"/>
  <c r="U952" i="25"/>
  <c r="S952" i="25"/>
  <c r="V948" i="25"/>
  <c r="T948" i="25"/>
  <c r="S948" i="25"/>
  <c r="W948" i="25"/>
  <c r="U948" i="25"/>
  <c r="V944" i="25"/>
  <c r="T944" i="25"/>
  <c r="U944" i="25"/>
  <c r="S944" i="25"/>
  <c r="W944" i="25"/>
  <c r="V940" i="25"/>
  <c r="T940" i="25"/>
  <c r="W940" i="25"/>
  <c r="U940" i="25"/>
  <c r="S940" i="25"/>
  <c r="V936" i="25"/>
  <c r="T936" i="25"/>
  <c r="W936" i="25"/>
  <c r="U936" i="25"/>
  <c r="S936" i="25"/>
  <c r="V932" i="25"/>
  <c r="T932" i="25"/>
  <c r="S932" i="25"/>
  <c r="W932" i="25"/>
  <c r="U932" i="25"/>
  <c r="V928" i="25"/>
  <c r="T928" i="25"/>
  <c r="S928" i="25"/>
  <c r="W928" i="25"/>
  <c r="U928" i="25"/>
  <c r="V924" i="25"/>
  <c r="T924" i="25"/>
  <c r="S924" i="25"/>
  <c r="W924" i="25"/>
  <c r="U924" i="25"/>
  <c r="V920" i="25"/>
  <c r="T920" i="25"/>
  <c r="S920" i="25"/>
  <c r="W920" i="25"/>
  <c r="U920" i="25"/>
  <c r="V916" i="25"/>
  <c r="T916" i="25"/>
  <c r="S916" i="25"/>
  <c r="W916" i="25"/>
  <c r="U916" i="25"/>
  <c r="V912" i="25"/>
  <c r="T912" i="25"/>
  <c r="S912" i="25"/>
  <c r="W912" i="25"/>
  <c r="U912" i="25"/>
  <c r="V908" i="25"/>
  <c r="U908" i="25"/>
  <c r="T908" i="25"/>
  <c r="S908" i="25"/>
  <c r="W908" i="25"/>
  <c r="V904" i="25"/>
  <c r="U904" i="25"/>
  <c r="T904" i="25"/>
  <c r="S904" i="25"/>
  <c r="W904" i="25"/>
  <c r="V900" i="25"/>
  <c r="U900" i="25"/>
  <c r="T900" i="25"/>
  <c r="S900" i="25"/>
  <c r="W900" i="25"/>
  <c r="V896" i="25"/>
  <c r="U896" i="25"/>
  <c r="T896" i="25"/>
  <c r="S896" i="25"/>
  <c r="W896" i="25"/>
  <c r="V892" i="25"/>
  <c r="U892" i="25"/>
  <c r="T892" i="25"/>
  <c r="S892" i="25"/>
  <c r="W892" i="25"/>
  <c r="V888" i="25"/>
  <c r="U888" i="25"/>
  <c r="T888" i="25"/>
  <c r="S888" i="25"/>
  <c r="W888" i="25"/>
  <c r="V884" i="25"/>
  <c r="U884" i="25"/>
  <c r="T884" i="25"/>
  <c r="S884" i="25"/>
  <c r="W884" i="25"/>
  <c r="V880" i="25"/>
  <c r="U880" i="25"/>
  <c r="T880" i="25"/>
  <c r="S880" i="25"/>
  <c r="W880" i="25"/>
  <c r="V876" i="25"/>
  <c r="U876" i="25"/>
  <c r="T876" i="25"/>
  <c r="S876" i="25"/>
  <c r="W876" i="25"/>
  <c r="V872" i="25"/>
  <c r="U872" i="25"/>
  <c r="T872" i="25"/>
  <c r="S872" i="25"/>
  <c r="W872" i="25"/>
  <c r="V868" i="25"/>
  <c r="U868" i="25"/>
  <c r="T868" i="25"/>
  <c r="S868" i="25"/>
  <c r="W868" i="25"/>
  <c r="V864" i="25"/>
  <c r="U864" i="25"/>
  <c r="T864" i="25"/>
  <c r="S864" i="25"/>
  <c r="W864" i="25"/>
  <c r="V860" i="25"/>
  <c r="U860" i="25"/>
  <c r="T860" i="25"/>
  <c r="S860" i="25"/>
  <c r="W860" i="25"/>
  <c r="V856" i="25"/>
  <c r="U856" i="25"/>
  <c r="T856" i="25"/>
  <c r="S856" i="25"/>
  <c r="W856" i="25"/>
  <c r="V852" i="25"/>
  <c r="U852" i="25"/>
  <c r="T852" i="25"/>
  <c r="S852" i="25"/>
  <c r="W852" i="25"/>
  <c r="V848" i="25"/>
  <c r="S848" i="25"/>
  <c r="W848" i="25"/>
  <c r="U848" i="25"/>
  <c r="T848" i="25"/>
  <c r="V844" i="25"/>
  <c r="U844" i="25"/>
  <c r="T844" i="25"/>
  <c r="S844" i="25"/>
  <c r="W844" i="25"/>
  <c r="V840" i="25"/>
  <c r="S840" i="25"/>
  <c r="W840" i="25"/>
  <c r="U840" i="25"/>
  <c r="T840" i="25"/>
  <c r="T836" i="25"/>
  <c r="V836" i="25"/>
  <c r="W836" i="25"/>
  <c r="U836" i="25"/>
  <c r="S836" i="25"/>
  <c r="T832" i="25"/>
  <c r="V832" i="25"/>
  <c r="S832" i="25"/>
  <c r="W832" i="25"/>
  <c r="U832" i="25"/>
  <c r="T828" i="25"/>
  <c r="V828" i="25"/>
  <c r="U828" i="25"/>
  <c r="S828" i="25"/>
  <c r="W828" i="25"/>
  <c r="S997" i="25"/>
  <c r="W997" i="25"/>
  <c r="V997" i="25"/>
  <c r="U997" i="25"/>
  <c r="T997" i="25"/>
  <c r="S993" i="25"/>
  <c r="W993" i="25"/>
  <c r="V993" i="25"/>
  <c r="U993" i="25"/>
  <c r="T993" i="25"/>
  <c r="S989" i="25"/>
  <c r="W989" i="25"/>
  <c r="V989" i="25"/>
  <c r="U989" i="25"/>
  <c r="T989" i="25"/>
  <c r="S985" i="25"/>
  <c r="W985" i="25"/>
  <c r="V985" i="25"/>
  <c r="U985" i="25"/>
  <c r="T985" i="25"/>
  <c r="S981" i="25"/>
  <c r="W981" i="25"/>
  <c r="V981" i="25"/>
  <c r="U981" i="25"/>
  <c r="T981" i="25"/>
  <c r="S977" i="25"/>
  <c r="W977" i="25"/>
  <c r="V977" i="25"/>
  <c r="U977" i="25"/>
  <c r="T977" i="25"/>
  <c r="S973" i="25"/>
  <c r="W973" i="25"/>
  <c r="V973" i="25"/>
  <c r="U973" i="25"/>
  <c r="T973" i="25"/>
  <c r="S969" i="25"/>
  <c r="W969" i="25"/>
  <c r="V969" i="25"/>
  <c r="U969" i="25"/>
  <c r="T969" i="25"/>
  <c r="S965" i="25"/>
  <c r="W965" i="25"/>
  <c r="T965" i="25"/>
  <c r="V965" i="25"/>
  <c r="U965" i="25"/>
  <c r="S961" i="25"/>
  <c r="W961" i="25"/>
  <c r="V961" i="25"/>
  <c r="U961" i="25"/>
  <c r="T961" i="25"/>
  <c r="S957" i="25"/>
  <c r="W957" i="25"/>
  <c r="T957" i="25"/>
  <c r="V957" i="25"/>
  <c r="U957" i="25"/>
  <c r="U953" i="25"/>
  <c r="S953" i="25"/>
  <c r="W953" i="25"/>
  <c r="V953" i="25"/>
  <c r="T953" i="25"/>
  <c r="U949" i="25"/>
  <c r="S949" i="25"/>
  <c r="W949" i="25"/>
  <c r="V949" i="25"/>
  <c r="T949" i="25"/>
  <c r="U945" i="25"/>
  <c r="S945" i="25"/>
  <c r="W945" i="25"/>
  <c r="V945" i="25"/>
  <c r="T945" i="25"/>
  <c r="U941" i="25"/>
  <c r="S941" i="25"/>
  <c r="W941" i="25"/>
  <c r="T941" i="25"/>
  <c r="V941" i="25"/>
  <c r="U937" i="25"/>
  <c r="S937" i="25"/>
  <c r="W937" i="25"/>
  <c r="V937" i="25"/>
  <c r="T937" i="25"/>
  <c r="U933" i="25"/>
  <c r="S933" i="25"/>
  <c r="W933" i="25"/>
  <c r="V933" i="25"/>
  <c r="T933" i="25"/>
  <c r="U929" i="25"/>
  <c r="S929" i="25"/>
  <c r="W929" i="25"/>
  <c r="V929" i="25"/>
  <c r="T929" i="25"/>
  <c r="U925" i="25"/>
  <c r="S925" i="25"/>
  <c r="W925" i="25"/>
  <c r="V925" i="25"/>
  <c r="T925" i="25"/>
  <c r="U921" i="25"/>
  <c r="S921" i="25"/>
  <c r="W921" i="25"/>
  <c r="V921" i="25"/>
  <c r="T921" i="25"/>
  <c r="U917" i="25"/>
  <c r="S917" i="25"/>
  <c r="W917" i="25"/>
  <c r="V917" i="25"/>
  <c r="T917" i="25"/>
  <c r="U913" i="25"/>
  <c r="S913" i="25"/>
  <c r="W913" i="25"/>
  <c r="V913" i="25"/>
  <c r="T913" i="25"/>
  <c r="U909" i="25"/>
  <c r="T909" i="25"/>
  <c r="S909" i="25"/>
  <c r="W909" i="25"/>
  <c r="V909" i="25"/>
  <c r="U905" i="25"/>
  <c r="T905" i="25"/>
  <c r="S905" i="25"/>
  <c r="W905" i="25"/>
  <c r="V905" i="25"/>
  <c r="U901" i="25"/>
  <c r="T901" i="25"/>
  <c r="S901" i="25"/>
  <c r="W901" i="25"/>
  <c r="V901" i="25"/>
  <c r="U897" i="25"/>
  <c r="T897" i="25"/>
  <c r="S897" i="25"/>
  <c r="W897" i="25"/>
  <c r="V897" i="25"/>
  <c r="U893" i="25"/>
  <c r="T893" i="25"/>
  <c r="S893" i="25"/>
  <c r="W893" i="25"/>
  <c r="V893" i="25"/>
  <c r="U889" i="25"/>
  <c r="T889" i="25"/>
  <c r="S889" i="25"/>
  <c r="W889" i="25"/>
  <c r="V889" i="25"/>
  <c r="U885" i="25"/>
  <c r="T885" i="25"/>
  <c r="S885" i="25"/>
  <c r="W885" i="25"/>
  <c r="V885" i="25"/>
  <c r="U881" i="25"/>
  <c r="T881" i="25"/>
  <c r="S881" i="25"/>
  <c r="W881" i="25"/>
  <c r="V881" i="25"/>
  <c r="U877" i="25"/>
  <c r="T877" i="25"/>
  <c r="S877" i="25"/>
  <c r="W877" i="25"/>
  <c r="V877" i="25"/>
  <c r="U873" i="25"/>
  <c r="T873" i="25"/>
  <c r="S873" i="25"/>
  <c r="W873" i="25"/>
  <c r="V873" i="25"/>
  <c r="U869" i="25"/>
  <c r="T869" i="25"/>
  <c r="S869" i="25"/>
  <c r="W869" i="25"/>
  <c r="V869" i="25"/>
  <c r="U865" i="25"/>
  <c r="T865" i="25"/>
  <c r="S865" i="25"/>
  <c r="W865" i="25"/>
  <c r="V865" i="25"/>
  <c r="U861" i="25"/>
  <c r="T861" i="25"/>
  <c r="S861" i="25"/>
  <c r="W861" i="25"/>
  <c r="V861" i="25"/>
  <c r="U857" i="25"/>
  <c r="T857" i="25"/>
  <c r="S857" i="25"/>
  <c r="W857" i="25"/>
  <c r="V857" i="25"/>
  <c r="U853" i="25"/>
  <c r="S853" i="25"/>
  <c r="W853" i="25"/>
  <c r="V853" i="25"/>
  <c r="T853" i="25"/>
  <c r="U849" i="25"/>
  <c r="V849" i="25"/>
  <c r="T849" i="25"/>
  <c r="S849" i="25"/>
  <c r="W849" i="25"/>
  <c r="U845" i="25"/>
  <c r="S845" i="25"/>
  <c r="W845" i="25"/>
  <c r="V845" i="25"/>
  <c r="T845" i="25"/>
  <c r="U841" i="25"/>
  <c r="V841" i="25"/>
  <c r="T841" i="25"/>
  <c r="S841" i="25"/>
  <c r="W841" i="25"/>
  <c r="S837" i="25"/>
  <c r="W837" i="25"/>
  <c r="U837" i="25"/>
  <c r="V837" i="25"/>
  <c r="T837" i="25"/>
  <c r="S833" i="25"/>
  <c r="W833" i="25"/>
  <c r="U833" i="25"/>
  <c r="V833" i="25"/>
  <c r="T833" i="25"/>
  <c r="S829" i="25"/>
  <c r="W829" i="25"/>
  <c r="U829" i="25"/>
  <c r="V829" i="25"/>
  <c r="T829" i="25"/>
  <c r="V994" i="25"/>
  <c r="U994" i="25"/>
  <c r="T994" i="25"/>
  <c r="S994" i="25"/>
  <c r="W994" i="25"/>
  <c r="V990" i="25"/>
  <c r="U990" i="25"/>
  <c r="T990" i="25"/>
  <c r="S990" i="25"/>
  <c r="W990" i="25"/>
  <c r="V986" i="25"/>
  <c r="U986" i="25"/>
  <c r="T986" i="25"/>
  <c r="S986" i="25"/>
  <c r="W986" i="25"/>
  <c r="V982" i="25"/>
  <c r="U982" i="25"/>
  <c r="T982" i="25"/>
  <c r="S982" i="25"/>
  <c r="W982" i="25"/>
  <c r="V978" i="25"/>
  <c r="U978" i="25"/>
  <c r="T978" i="25"/>
  <c r="S978" i="25"/>
  <c r="W978" i="25"/>
  <c r="V974" i="25"/>
  <c r="U974" i="25"/>
  <c r="T974" i="25"/>
  <c r="S974" i="25"/>
  <c r="W974" i="25"/>
  <c r="V970" i="25"/>
  <c r="U970" i="25"/>
  <c r="T970" i="25"/>
  <c r="S970" i="25"/>
  <c r="W970" i="25"/>
  <c r="V966" i="25"/>
  <c r="U966" i="25"/>
  <c r="T966" i="25"/>
  <c r="S966" i="25"/>
  <c r="W966" i="25"/>
  <c r="V962" i="25"/>
  <c r="S962" i="25"/>
  <c r="W962" i="25"/>
  <c r="U962" i="25"/>
  <c r="T962" i="25"/>
  <c r="V958" i="25"/>
  <c r="U958" i="25"/>
  <c r="T958" i="25"/>
  <c r="S958" i="25"/>
  <c r="W958" i="25"/>
  <c r="T954" i="25"/>
  <c r="V954" i="25"/>
  <c r="W954" i="25"/>
  <c r="U954" i="25"/>
  <c r="S954" i="25"/>
  <c r="T950" i="25"/>
  <c r="V950" i="25"/>
  <c r="W950" i="25"/>
  <c r="U950" i="25"/>
  <c r="S950" i="25"/>
  <c r="T946" i="25"/>
  <c r="V946" i="25"/>
  <c r="S946" i="25"/>
  <c r="W946" i="25"/>
  <c r="U946" i="25"/>
  <c r="T942" i="25"/>
  <c r="V942" i="25"/>
  <c r="U942" i="25"/>
  <c r="S942" i="25"/>
  <c r="W942" i="25"/>
  <c r="T938" i="25"/>
  <c r="V938" i="25"/>
  <c r="W938" i="25"/>
  <c r="U938" i="25"/>
  <c r="S938" i="25"/>
  <c r="T934" i="25"/>
  <c r="V934" i="25"/>
  <c r="U934" i="25"/>
  <c r="W934" i="25"/>
  <c r="S934" i="25"/>
  <c r="T930" i="25"/>
  <c r="V930" i="25"/>
  <c r="U930" i="25"/>
  <c r="S930" i="25"/>
  <c r="W930" i="25"/>
  <c r="T926" i="25"/>
  <c r="V926" i="25"/>
  <c r="U926" i="25"/>
  <c r="W926" i="25"/>
  <c r="S926" i="25"/>
  <c r="T922" i="25"/>
  <c r="V922" i="25"/>
  <c r="U922" i="25"/>
  <c r="W922" i="25"/>
  <c r="S922" i="25"/>
  <c r="T918" i="25"/>
  <c r="V918" i="25"/>
  <c r="U918" i="25"/>
  <c r="W918" i="25"/>
  <c r="S918" i="25"/>
  <c r="T914" i="25"/>
  <c r="V914" i="25"/>
  <c r="U914" i="25"/>
  <c r="S914" i="25"/>
  <c r="W914" i="25"/>
  <c r="T910" i="25"/>
  <c r="S910" i="25"/>
  <c r="W910" i="25"/>
  <c r="V910" i="25"/>
  <c r="U910" i="25"/>
  <c r="T906" i="25"/>
  <c r="S906" i="25"/>
  <c r="W906" i="25"/>
  <c r="V906" i="25"/>
  <c r="U906" i="25"/>
  <c r="T902" i="25"/>
  <c r="S902" i="25"/>
  <c r="W902" i="25"/>
  <c r="V902" i="25"/>
  <c r="U902" i="25"/>
  <c r="T898" i="25"/>
  <c r="S898" i="25"/>
  <c r="W898" i="25"/>
  <c r="V898" i="25"/>
  <c r="U898" i="25"/>
  <c r="T894" i="25"/>
  <c r="S894" i="25"/>
  <c r="W894" i="25"/>
  <c r="V894" i="25"/>
  <c r="U894" i="25"/>
  <c r="T890" i="25"/>
  <c r="S890" i="25"/>
  <c r="W890" i="25"/>
  <c r="V890" i="25"/>
  <c r="U890" i="25"/>
  <c r="T886" i="25"/>
  <c r="S886" i="25"/>
  <c r="W886" i="25"/>
  <c r="V886" i="25"/>
  <c r="U886" i="25"/>
  <c r="T882" i="25"/>
  <c r="S882" i="25"/>
  <c r="W882" i="25"/>
  <c r="V882" i="25"/>
  <c r="U882" i="25"/>
  <c r="T878" i="25"/>
  <c r="S878" i="25"/>
  <c r="W878" i="25"/>
  <c r="V878" i="25"/>
  <c r="U878" i="25"/>
  <c r="T874" i="25"/>
  <c r="S874" i="25"/>
  <c r="W874" i="25"/>
  <c r="V874" i="25"/>
  <c r="U874" i="25"/>
  <c r="T870" i="25"/>
  <c r="S870" i="25"/>
  <c r="W870" i="25"/>
  <c r="V870" i="25"/>
  <c r="U870" i="25"/>
  <c r="T866" i="25"/>
  <c r="S866" i="25"/>
  <c r="W866" i="25"/>
  <c r="V866" i="25"/>
  <c r="U866" i="25"/>
  <c r="T862" i="25"/>
  <c r="S862" i="25"/>
  <c r="W862" i="25"/>
  <c r="V862" i="25"/>
  <c r="U862" i="25"/>
  <c r="T858" i="25"/>
  <c r="S858" i="25"/>
  <c r="W858" i="25"/>
  <c r="V858" i="25"/>
  <c r="U858" i="25"/>
  <c r="T854" i="25"/>
  <c r="W854" i="25"/>
  <c r="V854" i="25"/>
  <c r="U854" i="25"/>
  <c r="S854" i="25"/>
  <c r="T850" i="25"/>
  <c r="U850" i="25"/>
  <c r="S850" i="25"/>
  <c r="W850" i="25"/>
  <c r="V850" i="25"/>
  <c r="T846" i="25"/>
  <c r="W846" i="25"/>
  <c r="V846" i="25"/>
  <c r="U846" i="25"/>
  <c r="S846" i="25"/>
  <c r="T842" i="25"/>
  <c r="U842" i="25"/>
  <c r="S842" i="25"/>
  <c r="W842" i="25"/>
  <c r="V842" i="25"/>
  <c r="V838" i="25"/>
  <c r="T838" i="25"/>
  <c r="W838" i="25"/>
  <c r="U838" i="25"/>
  <c r="S838" i="25"/>
  <c r="V834" i="25"/>
  <c r="T834" i="25"/>
  <c r="S834" i="25"/>
  <c r="W834" i="25"/>
  <c r="U834" i="25"/>
  <c r="V830" i="25"/>
  <c r="T830" i="25"/>
  <c r="U830" i="25"/>
  <c r="S830" i="25"/>
  <c r="W830" i="25"/>
  <c r="V826" i="25"/>
  <c r="T826" i="25"/>
  <c r="W826" i="25"/>
  <c r="U826" i="25"/>
  <c r="S826" i="25"/>
  <c r="N975" i="25" l="1"/>
  <c r="N991" i="25"/>
  <c r="N920" i="25"/>
  <c r="N960" i="25"/>
  <c r="N846" i="25"/>
  <c r="N864" i="25"/>
  <c r="N896" i="25"/>
  <c r="N922" i="25"/>
  <c r="N974" i="25"/>
  <c r="N841" i="25"/>
  <c r="N857" i="25"/>
  <c r="N990" i="25"/>
  <c r="N873" i="25"/>
  <c r="N889" i="25"/>
  <c r="N892" i="25"/>
  <c r="N926" i="25"/>
  <c r="N826" i="25"/>
  <c r="N830" i="25"/>
  <c r="N834" i="25"/>
  <c r="N838" i="25"/>
  <c r="N850" i="25"/>
  <c r="N870" i="25"/>
  <c r="N886" i="25"/>
  <c r="N902" i="25"/>
  <c r="N918" i="25"/>
  <c r="N934" i="25"/>
  <c r="N938" i="25"/>
  <c r="N942" i="25"/>
  <c r="N946" i="25"/>
  <c r="N950" i="25"/>
  <c r="N954" i="25"/>
  <c r="N958" i="25"/>
  <c r="N970" i="25"/>
  <c r="N986" i="25"/>
  <c r="N837" i="25"/>
  <c r="N845" i="25"/>
  <c r="N869" i="25"/>
  <c r="N885" i="25"/>
  <c r="N901" i="25"/>
  <c r="N925" i="25"/>
  <c r="N941" i="25"/>
  <c r="N965" i="25"/>
  <c r="N981" i="25"/>
  <c r="N997" i="25"/>
  <c r="N828" i="25"/>
  <c r="N832" i="25"/>
  <c r="N836" i="25"/>
  <c r="N840" i="25"/>
  <c r="N844" i="25"/>
  <c r="N856" i="25"/>
  <c r="N872" i="25"/>
  <c r="N888" i="25"/>
  <c r="N904" i="25"/>
  <c r="N912" i="25"/>
  <c r="N928" i="25"/>
  <c r="N980" i="25"/>
  <c r="N996" i="25"/>
  <c r="N831" i="25"/>
  <c r="N855" i="25"/>
  <c r="N871" i="25"/>
  <c r="N887" i="25"/>
  <c r="N903" i="25"/>
  <c r="N919" i="25"/>
  <c r="N935" i="25"/>
  <c r="N951" i="25"/>
  <c r="N959" i="25"/>
  <c r="N983" i="25"/>
  <c r="N999" i="25"/>
  <c r="N858" i="25"/>
  <c r="N874" i="25"/>
  <c r="N890" i="25"/>
  <c r="N906" i="25"/>
  <c r="N905" i="25"/>
  <c r="N913" i="25"/>
  <c r="N929" i="25"/>
  <c r="N945" i="25"/>
  <c r="N969" i="25"/>
  <c r="N985" i="25"/>
  <c r="N860" i="25"/>
  <c r="N876" i="25"/>
  <c r="N908" i="25"/>
  <c r="N916" i="25"/>
  <c r="N932" i="25"/>
  <c r="N936" i="25"/>
  <c r="N940" i="25"/>
  <c r="N944" i="25"/>
  <c r="N948" i="25"/>
  <c r="N952" i="25"/>
  <c r="N964" i="25"/>
  <c r="N968" i="25"/>
  <c r="N984" i="25"/>
  <c r="N835" i="25"/>
  <c r="N839" i="25"/>
  <c r="N843" i="25"/>
  <c r="N859" i="25"/>
  <c r="N875" i="25"/>
  <c r="N891" i="25"/>
  <c r="N907" i="25"/>
  <c r="N923" i="25"/>
  <c r="N939" i="25"/>
  <c r="N955" i="25"/>
  <c r="N971" i="25"/>
  <c r="N987" i="25"/>
  <c r="N842" i="25"/>
  <c r="N862" i="25"/>
  <c r="N878" i="25"/>
  <c r="N894" i="25"/>
  <c r="N910" i="25"/>
  <c r="N914" i="25"/>
  <c r="N930" i="25"/>
  <c r="N962" i="25"/>
  <c r="N966" i="25"/>
  <c r="N978" i="25"/>
  <c r="N994" i="25"/>
  <c r="N829" i="25"/>
  <c r="N853" i="25"/>
  <c r="N861" i="25"/>
  <c r="N877" i="25"/>
  <c r="N893" i="25"/>
  <c r="N909" i="25"/>
  <c r="N917" i="25"/>
  <c r="N933" i="25"/>
  <c r="N949" i="25"/>
  <c r="N957" i="25"/>
  <c r="N973" i="25"/>
  <c r="N989" i="25"/>
  <c r="N848" i="25"/>
  <c r="N852" i="25"/>
  <c r="N880" i="25"/>
  <c r="N972" i="25"/>
  <c r="N988" i="25"/>
  <c r="N847" i="25"/>
  <c r="N863" i="25"/>
  <c r="N879" i="25"/>
  <c r="N895" i="25"/>
  <c r="N911" i="25"/>
  <c r="N927" i="25"/>
  <c r="N943" i="25"/>
  <c r="N967" i="25"/>
  <c r="N854" i="25"/>
  <c r="N866" i="25"/>
  <c r="N882" i="25"/>
  <c r="N898" i="25"/>
  <c r="N982" i="25"/>
  <c r="N833" i="25"/>
  <c r="N849" i="25"/>
  <c r="N865" i="25"/>
  <c r="N881" i="25"/>
  <c r="N897" i="25"/>
  <c r="N921" i="25"/>
  <c r="N937" i="25"/>
  <c r="N953" i="25"/>
  <c r="N961" i="25"/>
  <c r="N977" i="25"/>
  <c r="N993" i="25"/>
  <c r="N868" i="25"/>
  <c r="N884" i="25"/>
  <c r="N900" i="25"/>
  <c r="N924" i="25"/>
  <c r="N956" i="25"/>
  <c r="N976" i="25"/>
  <c r="N992" i="25"/>
  <c r="N827" i="25"/>
  <c r="N851" i="25"/>
  <c r="N867" i="25"/>
  <c r="N883" i="25"/>
  <c r="N899" i="25"/>
  <c r="N915" i="25"/>
  <c r="N931" i="25"/>
  <c r="N947" i="25"/>
  <c r="N963" i="25"/>
  <c r="N979" i="25"/>
  <c r="N995" i="25"/>
  <c r="X20" i="4"/>
  <c r="X21" i="4"/>
  <c r="X22" i="4"/>
  <c r="X23" i="4"/>
  <c r="X24" i="4"/>
  <c r="Y20" i="4"/>
  <c r="Y21" i="4"/>
  <c r="Y22" i="4"/>
  <c r="Y23" i="4"/>
  <c r="Y24" i="4"/>
  <c r="AE8" i="4"/>
  <c r="AE9" i="4"/>
  <c r="AD8" i="4"/>
  <c r="AD9" i="4"/>
  <c r="R33" i="4"/>
  <c r="AG33" i="4" l="1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X15" i="4" l="1"/>
  <c r="X16" i="4" s="1"/>
  <c r="AD6" i="4"/>
  <c r="Y14" i="4"/>
  <c r="AD7" i="4"/>
  <c r="AE7" i="4" s="1"/>
  <c r="Y8" i="4"/>
  <c r="Y7" i="4"/>
  <c r="Y18" i="4"/>
  <c r="X14" i="4"/>
  <c r="AD31" i="4"/>
  <c r="AV11" i="16"/>
  <c r="AU11" i="16"/>
  <c r="AT11" i="16"/>
  <c r="AS11" i="16"/>
  <c r="AW10" i="16"/>
  <c r="AV10" i="16"/>
  <c r="AU10" i="16"/>
  <c r="AT10" i="16"/>
  <c r="AS10" i="16"/>
  <c r="AW9" i="16"/>
  <c r="AV9" i="16"/>
  <c r="AU9" i="16"/>
  <c r="AT9" i="16"/>
  <c r="AS9" i="16"/>
  <c r="AW8" i="16"/>
  <c r="AV8" i="16"/>
  <c r="AU8" i="16"/>
  <c r="AT8" i="16"/>
  <c r="AS8" i="16"/>
  <c r="AW7" i="16"/>
  <c r="AV7" i="16"/>
  <c r="AU7" i="16"/>
  <c r="AT7" i="16"/>
  <c r="AS7" i="16"/>
  <c r="AW6" i="16"/>
  <c r="AV6" i="16"/>
  <c r="AU6" i="16"/>
  <c r="AT6" i="16"/>
  <c r="AS6" i="16"/>
  <c r="AW5" i="16"/>
  <c r="AV5" i="16"/>
  <c r="AU5" i="16"/>
  <c r="AT5" i="16"/>
  <c r="AS5" i="16"/>
  <c r="Q58" i="20"/>
  <c r="Q39" i="20"/>
  <c r="N39" i="20"/>
  <c r="G39" i="20"/>
  <c r="AA38" i="20"/>
  <c r="Z38" i="20"/>
  <c r="Y38" i="20"/>
  <c r="X38" i="20"/>
  <c r="T38" i="20"/>
  <c r="S38" i="20"/>
  <c r="R38" i="20"/>
  <c r="Q38" i="20"/>
  <c r="M38" i="20"/>
  <c r="L38" i="20"/>
  <c r="K38" i="20"/>
  <c r="J38" i="20"/>
  <c r="G38" i="20"/>
  <c r="F38" i="20"/>
  <c r="E38" i="20"/>
  <c r="D38" i="20"/>
  <c r="C38" i="20"/>
  <c r="AA37" i="20"/>
  <c r="Z37" i="20"/>
  <c r="Y37" i="20"/>
  <c r="X37" i="20"/>
  <c r="T37" i="20"/>
  <c r="S37" i="20"/>
  <c r="R37" i="20"/>
  <c r="Q37" i="20"/>
  <c r="M37" i="20"/>
  <c r="L37" i="20"/>
  <c r="K37" i="20"/>
  <c r="J37" i="20"/>
  <c r="G37" i="20"/>
  <c r="F37" i="20"/>
  <c r="E37" i="20"/>
  <c r="D37" i="20"/>
  <c r="C37" i="20"/>
  <c r="AA36" i="20"/>
  <c r="Z36" i="20"/>
  <c r="Y36" i="20"/>
  <c r="X36" i="20"/>
  <c r="T36" i="20"/>
  <c r="S36" i="20"/>
  <c r="R36" i="20"/>
  <c r="Q36" i="20"/>
  <c r="M36" i="20"/>
  <c r="L36" i="20"/>
  <c r="K36" i="20"/>
  <c r="J36" i="20"/>
  <c r="G36" i="20"/>
  <c r="F36" i="20"/>
  <c r="E36" i="20"/>
  <c r="D36" i="20"/>
  <c r="C36" i="20"/>
  <c r="AA35" i="20"/>
  <c r="Z35" i="20"/>
  <c r="Y35" i="20"/>
  <c r="X35" i="20"/>
  <c r="T35" i="20"/>
  <c r="S35" i="20"/>
  <c r="R35" i="20"/>
  <c r="Q35" i="20"/>
  <c r="M35" i="20"/>
  <c r="L35" i="20"/>
  <c r="K35" i="20"/>
  <c r="J35" i="20"/>
  <c r="G35" i="20"/>
  <c r="F35" i="20"/>
  <c r="E35" i="20"/>
  <c r="D35" i="20"/>
  <c r="C35" i="20"/>
  <c r="AA34" i="20"/>
  <c r="Z34" i="20"/>
  <c r="Y34" i="20"/>
  <c r="X34" i="20"/>
  <c r="T34" i="20"/>
  <c r="S34" i="20"/>
  <c r="R34" i="20"/>
  <c r="Q34" i="20"/>
  <c r="M34" i="20"/>
  <c r="L34" i="20"/>
  <c r="K34" i="20"/>
  <c r="J34" i="20"/>
  <c r="G34" i="20"/>
  <c r="F34" i="20"/>
  <c r="E34" i="20"/>
  <c r="D34" i="20"/>
  <c r="C34" i="20"/>
  <c r="AA33" i="20"/>
  <c r="Z33" i="20"/>
  <c r="Y33" i="20"/>
  <c r="X33" i="20"/>
  <c r="T33" i="20"/>
  <c r="S33" i="20"/>
  <c r="R33" i="20"/>
  <c r="Q33" i="20"/>
  <c r="M33" i="20"/>
  <c r="L33" i="20"/>
  <c r="K33" i="20"/>
  <c r="J33" i="20"/>
  <c r="G33" i="20"/>
  <c r="F33" i="20"/>
  <c r="E33" i="20"/>
  <c r="D33" i="20"/>
  <c r="C33" i="20"/>
  <c r="AA32" i="20"/>
  <c r="Z32" i="20"/>
  <c r="Y32" i="20"/>
  <c r="X32" i="20"/>
  <c r="T32" i="20"/>
  <c r="S32" i="20"/>
  <c r="R32" i="20"/>
  <c r="Q32" i="20"/>
  <c r="M32" i="20"/>
  <c r="L32" i="20"/>
  <c r="K32" i="20"/>
  <c r="J32" i="20"/>
  <c r="G32" i="20"/>
  <c r="F32" i="20"/>
  <c r="E32" i="20"/>
  <c r="D32" i="20"/>
  <c r="C32" i="20"/>
  <c r="AA31" i="20"/>
  <c r="Z31" i="20"/>
  <c r="Y31" i="20"/>
  <c r="X31" i="20"/>
  <c r="T31" i="20"/>
  <c r="S31" i="20"/>
  <c r="R31" i="20"/>
  <c r="Q31" i="20"/>
  <c r="M31" i="20"/>
  <c r="L31" i="20"/>
  <c r="K31" i="20"/>
  <c r="J31" i="20"/>
  <c r="G31" i="20"/>
  <c r="F31" i="20"/>
  <c r="E31" i="20"/>
  <c r="D31" i="20"/>
  <c r="C31" i="20"/>
  <c r="AA30" i="20"/>
  <c r="Z30" i="20"/>
  <c r="Y30" i="20"/>
  <c r="X30" i="20"/>
  <c r="T30" i="20"/>
  <c r="S30" i="20"/>
  <c r="R30" i="20"/>
  <c r="Q30" i="20"/>
  <c r="M30" i="20"/>
  <c r="L30" i="20"/>
  <c r="K30" i="20"/>
  <c r="J30" i="20"/>
  <c r="G30" i="20"/>
  <c r="F30" i="20"/>
  <c r="E30" i="20"/>
  <c r="D30" i="20"/>
  <c r="C30" i="20"/>
  <c r="AA29" i="20"/>
  <c r="Z29" i="20"/>
  <c r="Y29" i="20"/>
  <c r="X29" i="20"/>
  <c r="T29" i="20"/>
  <c r="S29" i="20"/>
  <c r="R29" i="20"/>
  <c r="Q29" i="20"/>
  <c r="M29" i="20"/>
  <c r="L29" i="20"/>
  <c r="K29" i="20"/>
  <c r="J29" i="20"/>
  <c r="G29" i="20"/>
  <c r="F29" i="20"/>
  <c r="E29" i="20"/>
  <c r="D29" i="20"/>
  <c r="C29" i="20"/>
  <c r="AA28" i="20"/>
  <c r="Z28" i="20"/>
  <c r="Y28" i="20"/>
  <c r="X28" i="20"/>
  <c r="T28" i="20"/>
  <c r="S28" i="20"/>
  <c r="R28" i="20"/>
  <c r="Q28" i="20"/>
  <c r="M28" i="20"/>
  <c r="L28" i="20"/>
  <c r="K28" i="20"/>
  <c r="J28" i="20"/>
  <c r="G28" i="20"/>
  <c r="F28" i="20"/>
  <c r="E28" i="20"/>
  <c r="D28" i="20"/>
  <c r="C28" i="20"/>
  <c r="AA27" i="20"/>
  <c r="Z27" i="20"/>
  <c r="Y27" i="20"/>
  <c r="X27" i="20"/>
  <c r="T27" i="20"/>
  <c r="S27" i="20"/>
  <c r="R27" i="20"/>
  <c r="Q27" i="20"/>
  <c r="M27" i="20"/>
  <c r="L27" i="20"/>
  <c r="K27" i="20"/>
  <c r="J27" i="20"/>
  <c r="G27" i="20"/>
  <c r="AA26" i="20"/>
  <c r="Z26" i="20"/>
  <c r="Y26" i="20"/>
  <c r="X26" i="20"/>
  <c r="M26" i="20"/>
  <c r="L26" i="20"/>
  <c r="K26" i="20"/>
  <c r="J26" i="20"/>
  <c r="G26" i="20"/>
  <c r="M25" i="20"/>
  <c r="L25" i="20"/>
  <c r="K25" i="20"/>
  <c r="J25" i="20"/>
  <c r="G25" i="20"/>
  <c r="M24" i="20"/>
  <c r="L24" i="20"/>
  <c r="K24" i="20"/>
  <c r="J24" i="20"/>
  <c r="G24" i="20"/>
  <c r="M23" i="20"/>
  <c r="L23" i="20"/>
  <c r="K23" i="20"/>
  <c r="J23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AI2" i="20"/>
  <c r="AB2" i="20"/>
  <c r="U2" i="20"/>
  <c r="N2" i="20"/>
  <c r="G2" i="20"/>
  <c r="AI1" i="20"/>
  <c r="AF1" i="20"/>
  <c r="AE1" i="20"/>
  <c r="AB1" i="20"/>
  <c r="Y1" i="20"/>
  <c r="X1" i="20"/>
  <c r="U1" i="20"/>
  <c r="R1" i="20"/>
  <c r="Q1" i="20"/>
  <c r="N1" i="20"/>
  <c r="K1" i="20"/>
  <c r="J1" i="20"/>
  <c r="G1" i="20"/>
  <c r="D1" i="20"/>
  <c r="C1" i="20"/>
  <c r="A1" i="17"/>
  <c r="A7" i="2"/>
  <c r="A6" i="2"/>
  <c r="E5" i="2"/>
  <c r="A5" i="2"/>
  <c r="Y66" i="4"/>
  <c r="X66" i="4"/>
  <c r="AD65" i="4"/>
  <c r="Y65" i="4"/>
  <c r="X65" i="4"/>
  <c r="A65" i="4"/>
  <c r="AD64" i="4"/>
  <c r="Y64" i="4"/>
  <c r="X64" i="4"/>
  <c r="A64" i="4"/>
  <c r="AD63" i="4"/>
  <c r="Y63" i="4"/>
  <c r="X63" i="4"/>
  <c r="A63" i="4"/>
  <c r="AD62" i="4"/>
  <c r="Y62" i="4"/>
  <c r="X62" i="4"/>
  <c r="A62" i="4"/>
  <c r="AD61" i="4"/>
  <c r="Y61" i="4"/>
  <c r="X61" i="4"/>
  <c r="A61" i="4"/>
  <c r="AD60" i="4"/>
  <c r="Y60" i="4"/>
  <c r="X60" i="4"/>
  <c r="A60" i="4"/>
  <c r="AD59" i="4"/>
  <c r="Y59" i="4"/>
  <c r="X59" i="4"/>
  <c r="A59" i="4"/>
  <c r="AD58" i="4"/>
  <c r="Y58" i="4"/>
  <c r="X58" i="4"/>
  <c r="A58" i="4"/>
  <c r="AD57" i="4"/>
  <c r="X57" i="4"/>
  <c r="A57" i="4"/>
  <c r="AD56" i="4"/>
  <c r="Y56" i="4"/>
  <c r="X56" i="4"/>
  <c r="A56" i="4"/>
  <c r="AD55" i="4"/>
  <c r="Y55" i="4"/>
  <c r="X55" i="4"/>
  <c r="A55" i="4"/>
  <c r="AD54" i="4"/>
  <c r="Y54" i="4"/>
  <c r="X54" i="4"/>
  <c r="A54" i="4"/>
  <c r="AD53" i="4"/>
  <c r="Y53" i="4"/>
  <c r="X53" i="4"/>
  <c r="A53" i="4"/>
  <c r="AD52" i="4"/>
  <c r="Y52" i="4"/>
  <c r="X52" i="4"/>
  <c r="AD51" i="4"/>
  <c r="Y51" i="4"/>
  <c r="X51" i="4"/>
  <c r="AD50" i="4"/>
  <c r="X50" i="4"/>
  <c r="A50" i="4"/>
  <c r="AD49" i="4"/>
  <c r="Y49" i="4"/>
  <c r="X49" i="4"/>
  <c r="A49" i="4"/>
  <c r="AD48" i="4"/>
  <c r="Y48" i="4"/>
  <c r="X48" i="4"/>
  <c r="A48" i="4"/>
  <c r="AD47" i="4"/>
  <c r="Y47" i="4"/>
  <c r="X47" i="4"/>
  <c r="K47" i="4"/>
  <c r="A47" i="4"/>
  <c r="AD46" i="4"/>
  <c r="Y46" i="4"/>
  <c r="X46" i="4"/>
  <c r="A46" i="4"/>
  <c r="AD45" i="4"/>
  <c r="Y45" i="4"/>
  <c r="X45" i="4"/>
  <c r="A45" i="4"/>
  <c r="AD44" i="4"/>
  <c r="Y44" i="4"/>
  <c r="X44" i="4"/>
  <c r="L44" i="4"/>
  <c r="A44" i="4"/>
  <c r="AD43" i="4"/>
  <c r="Y43" i="4"/>
  <c r="X43" i="4"/>
  <c r="N43" i="4"/>
  <c r="A43" i="4"/>
  <c r="AD42" i="4"/>
  <c r="Y42" i="4"/>
  <c r="X42" i="4"/>
  <c r="N42" i="4"/>
  <c r="A42" i="4"/>
  <c r="AD41" i="4"/>
  <c r="Y41" i="4"/>
  <c r="X41" i="4"/>
  <c r="N41" i="4"/>
  <c r="A41" i="4"/>
  <c r="AD40" i="4"/>
  <c r="Y40" i="4"/>
  <c r="X40" i="4"/>
  <c r="N40" i="4"/>
  <c r="A40" i="4"/>
  <c r="AD39" i="4"/>
  <c r="Y39" i="4"/>
  <c r="X39" i="4"/>
  <c r="N39" i="4"/>
  <c r="A39" i="4"/>
  <c r="AD38" i="4"/>
  <c r="Y38" i="4"/>
  <c r="X38" i="4"/>
  <c r="N38" i="4"/>
  <c r="A38" i="4"/>
  <c r="AD37" i="4"/>
  <c r="Y37" i="4"/>
  <c r="X37" i="4"/>
  <c r="A37" i="4"/>
  <c r="AD36" i="4"/>
  <c r="Y36" i="4"/>
  <c r="X36" i="4"/>
  <c r="A36" i="4"/>
  <c r="AD35" i="4"/>
  <c r="Y35" i="4"/>
  <c r="X35" i="4"/>
  <c r="A35" i="4"/>
  <c r="AD34" i="4"/>
  <c r="Y34" i="4"/>
  <c r="X34" i="4"/>
  <c r="A34" i="4"/>
  <c r="AD33" i="4"/>
  <c r="Y33" i="4"/>
  <c r="X33" i="4"/>
  <c r="A33" i="4"/>
  <c r="A32" i="4"/>
  <c r="A31" i="4"/>
  <c r="A30" i="4"/>
  <c r="A29" i="4"/>
  <c r="U28" i="4"/>
  <c r="A28" i="4"/>
  <c r="A27" i="4"/>
  <c r="A26" i="4"/>
  <c r="A25" i="4"/>
  <c r="A24" i="4"/>
  <c r="A23" i="4"/>
  <c r="A22" i="4"/>
  <c r="A21" i="4"/>
  <c r="A20" i="4"/>
  <c r="Y9" i="4"/>
  <c r="D7" i="4"/>
  <c r="Y6" i="4"/>
  <c r="X6" i="4"/>
  <c r="X7" i="4" s="1"/>
  <c r="H6" i="4"/>
  <c r="H5" i="4"/>
  <c r="E5" i="4"/>
  <c r="F3" i="2" l="1"/>
  <c r="A3" i="2"/>
  <c r="F39" i="20"/>
  <c r="M39" i="20" s="1"/>
  <c r="F6" i="2"/>
  <c r="G6" i="2" s="1"/>
  <c r="X17" i="4"/>
  <c r="X18" i="4" s="1"/>
  <c r="X19" i="4" s="1"/>
  <c r="Y19" i="4" s="1"/>
  <c r="AE6" i="4"/>
  <c r="Y17" i="4"/>
  <c r="N44" i="4"/>
  <c r="A51" i="4"/>
  <c r="A66" i="4"/>
  <c r="Y15" i="4"/>
  <c r="AG32" i="4"/>
  <c r="X8" i="4"/>
  <c r="X9" i="4" s="1"/>
  <c r="AJ7" i="4"/>
  <c r="AG31" i="4"/>
  <c r="Y16" i="4"/>
  <c r="AD32" i="4"/>
  <c r="X31" i="4"/>
  <c r="S11" i="4" l="1"/>
  <c r="F7" i="2"/>
  <c r="B67" i="4"/>
  <c r="I66" i="4"/>
  <c r="Y31" i="4"/>
  <c r="X32" i="4"/>
  <c r="Y32" i="4" s="1"/>
  <c r="AA13" i="16" l="1"/>
  <c r="H67" i="4"/>
  <c r="E67" i="4" s="1"/>
  <c r="K67" i="4" s="1"/>
  <c r="F8" i="2"/>
  <c r="G7" i="2"/>
  <c r="M67" i="4" l="1"/>
  <c r="G8" i="2"/>
  <c r="F9" i="2"/>
  <c r="AA19" i="16" l="1"/>
  <c r="R4" i="25"/>
  <c r="G9" i="2"/>
  <c r="F10" i="2"/>
  <c r="AA12" i="16" l="1"/>
  <c r="G10" i="2"/>
  <c r="F11" i="2"/>
  <c r="AA18" i="16" l="1"/>
  <c r="G11" i="2"/>
  <c r="F12" i="2"/>
  <c r="AA16" i="16" l="1"/>
  <c r="G12" i="2"/>
  <c r="F13" i="2"/>
  <c r="AA21" i="16" l="1"/>
  <c r="G13" i="2"/>
  <c r="F14" i="2"/>
  <c r="AA23" i="16" l="1"/>
  <c r="F15" i="2"/>
  <c r="G14" i="2"/>
  <c r="G15" i="2" l="1"/>
  <c r="F16" i="2"/>
  <c r="G16" i="2" l="1"/>
  <c r="F17" i="2"/>
  <c r="G17" i="2" l="1"/>
  <c r="F18" i="2"/>
  <c r="G18" i="2" l="1"/>
  <c r="F19" i="2"/>
  <c r="G19" i="2" l="1"/>
  <c r="F20" i="2"/>
  <c r="H19" i="2" l="1"/>
  <c r="Q14" i="25"/>
  <c r="R14" i="25" s="1"/>
  <c r="G20" i="2"/>
  <c r="F21" i="2"/>
  <c r="G21" i="2" l="1"/>
  <c r="F22" i="2"/>
  <c r="G22" i="2" l="1"/>
  <c r="F23" i="2"/>
  <c r="H22" i="2" l="1"/>
  <c r="G23" i="2"/>
  <c r="F24" i="2"/>
  <c r="G24" i="2" l="1"/>
  <c r="F25" i="2"/>
  <c r="G25" i="2" l="1"/>
  <c r="F26" i="2"/>
  <c r="G26" i="2" l="1"/>
  <c r="F27" i="2"/>
  <c r="H26" i="2" l="1"/>
  <c r="G27" i="2"/>
  <c r="F28" i="2"/>
  <c r="G28" i="2" l="1"/>
  <c r="F29" i="2"/>
  <c r="G29" i="2" l="1"/>
  <c r="F30" i="2"/>
  <c r="G30" i="2" l="1"/>
  <c r="F31" i="2"/>
  <c r="H30" i="2" l="1"/>
  <c r="G31" i="2"/>
  <c r="F32" i="2"/>
  <c r="G32" i="2" l="1"/>
  <c r="F33" i="2"/>
  <c r="H32" i="2" l="1"/>
  <c r="G33" i="2"/>
  <c r="F34" i="2"/>
  <c r="G34" i="2" l="1"/>
  <c r="F35" i="2"/>
  <c r="G35" i="2" l="1"/>
  <c r="F36" i="2"/>
  <c r="G36" i="2" l="1"/>
  <c r="F37" i="2"/>
  <c r="G37" i="2" l="1"/>
  <c r="F38" i="2"/>
  <c r="G38" i="2" l="1"/>
  <c r="F39" i="2"/>
  <c r="G39" i="2" l="1"/>
  <c r="F40" i="2"/>
  <c r="H35" i="2" l="1"/>
  <c r="G40" i="2"/>
  <c r="F41" i="2"/>
  <c r="G41" i="2" l="1"/>
  <c r="F42" i="2"/>
  <c r="G42" i="2" l="1"/>
  <c r="F43" i="2"/>
  <c r="G43" i="2" l="1"/>
  <c r="F44" i="2"/>
  <c r="G44" i="2" l="1"/>
  <c r="F45" i="2"/>
  <c r="G45" i="2" l="1"/>
  <c r="F46" i="2"/>
  <c r="H36" i="2" l="1"/>
  <c r="G46" i="2"/>
  <c r="F47" i="2"/>
  <c r="G47" i="2" l="1"/>
  <c r="F48" i="2"/>
  <c r="G48" i="2" l="1"/>
  <c r="F49" i="2"/>
  <c r="H37" i="2" l="1"/>
  <c r="G49" i="2"/>
  <c r="F50" i="2"/>
  <c r="H38" i="2" l="1"/>
  <c r="G50" i="2"/>
  <c r="F51" i="2"/>
  <c r="G51" i="2" l="1"/>
  <c r="F52" i="2"/>
  <c r="H39" i="2" l="1"/>
  <c r="G52" i="2"/>
  <c r="F53" i="2"/>
  <c r="G53" i="2" l="1"/>
  <c r="F54" i="2"/>
  <c r="G54" i="2" l="1"/>
  <c r="F55" i="2"/>
  <c r="G55" i="2" l="1"/>
  <c r="H55" i="2" s="1"/>
  <c r="F56" i="2"/>
  <c r="H40" i="2" l="1"/>
  <c r="G56" i="2"/>
  <c r="F57" i="2"/>
  <c r="G57" i="2" l="1"/>
  <c r="F58" i="2"/>
  <c r="G58" i="2" l="1"/>
  <c r="F59" i="2"/>
  <c r="H58" i="2" l="1"/>
  <c r="G59" i="2"/>
  <c r="F60" i="2"/>
  <c r="H59" i="2" l="1"/>
  <c r="G60" i="2"/>
  <c r="F61" i="2"/>
  <c r="G61" i="2" l="1"/>
  <c r="F62" i="2"/>
  <c r="G62" i="2" l="1"/>
  <c r="F63" i="2"/>
  <c r="H62" i="2" l="1"/>
  <c r="G63" i="2"/>
  <c r="H63" i="2" s="1"/>
  <c r="F64" i="2"/>
  <c r="G64" i="2" l="1"/>
  <c r="F65" i="2"/>
  <c r="G65" i="2" l="1"/>
  <c r="F66" i="2"/>
  <c r="G66" i="2" l="1"/>
  <c r="F67" i="2"/>
  <c r="G67" i="2" l="1"/>
  <c r="F68" i="2"/>
  <c r="H67" i="2" l="1"/>
  <c r="G68" i="2"/>
  <c r="F69" i="2"/>
  <c r="G69" i="2" l="1"/>
  <c r="F70" i="2"/>
  <c r="H69" i="2" l="1"/>
  <c r="G70" i="2"/>
  <c r="F71" i="2"/>
  <c r="G71" i="2" l="1"/>
  <c r="F72" i="2"/>
  <c r="G72" i="2" l="1"/>
  <c r="F73" i="2"/>
  <c r="G73" i="2" l="1"/>
  <c r="F74" i="2"/>
  <c r="G74" i="2" l="1"/>
  <c r="F75" i="2"/>
  <c r="H74" i="2" l="1"/>
  <c r="G75" i="2"/>
  <c r="F76" i="2"/>
  <c r="H75" i="2" l="1"/>
  <c r="G76" i="2"/>
  <c r="F77" i="2"/>
  <c r="H76" i="2" l="1"/>
  <c r="G77" i="2"/>
  <c r="F78" i="2"/>
  <c r="H77" i="2" l="1"/>
  <c r="G78" i="2"/>
  <c r="F79" i="2"/>
  <c r="H78" i="2" l="1"/>
  <c r="G79" i="2"/>
  <c r="F80" i="2"/>
  <c r="H79" i="2" l="1"/>
  <c r="G80" i="2"/>
  <c r="F81" i="2"/>
  <c r="H80" i="2" l="1"/>
  <c r="G81" i="2"/>
  <c r="F82" i="2"/>
  <c r="H81" i="2" l="1"/>
  <c r="G82" i="2"/>
  <c r="F83" i="2"/>
  <c r="H82" i="2" l="1"/>
  <c r="G83" i="2"/>
  <c r="F84" i="2"/>
  <c r="H83" i="2" l="1"/>
  <c r="G84" i="2"/>
  <c r="F85" i="2"/>
  <c r="H84" i="2" l="1"/>
  <c r="G85" i="2"/>
  <c r="F86" i="2"/>
  <c r="G86" i="2" l="1"/>
  <c r="F87" i="2"/>
  <c r="G87" i="2" l="1"/>
  <c r="F88" i="2"/>
  <c r="H87" i="2" l="1"/>
  <c r="G88" i="2"/>
  <c r="F89" i="2"/>
  <c r="B35" i="2" l="1"/>
  <c r="H33" i="25" s="1"/>
  <c r="H88" i="2"/>
  <c r="B36" i="2" s="1"/>
  <c r="G89" i="2"/>
  <c r="F90" i="2"/>
  <c r="H34" i="25" l="1"/>
  <c r="A34" i="25" s="1"/>
  <c r="A33" i="25"/>
  <c r="H89" i="2"/>
  <c r="B37" i="2" s="1"/>
  <c r="G90" i="2"/>
  <c r="F91" i="2"/>
  <c r="H35" i="25" l="1"/>
  <c r="A35" i="25" s="1"/>
  <c r="U34" i="25"/>
  <c r="S34" i="25"/>
  <c r="V34" i="25"/>
  <c r="T34" i="25"/>
  <c r="W34" i="25"/>
  <c r="V33" i="25"/>
  <c r="T33" i="25"/>
  <c r="U33" i="25"/>
  <c r="W33" i="25"/>
  <c r="S33" i="25"/>
  <c r="H90" i="2"/>
  <c r="B38" i="2" s="1"/>
  <c r="G91" i="2"/>
  <c r="F92" i="2"/>
  <c r="H36" i="25" l="1"/>
  <c r="A36" i="25" s="1"/>
  <c r="T35" i="25"/>
  <c r="S35" i="25"/>
  <c r="W35" i="25"/>
  <c r="V35" i="25"/>
  <c r="U35" i="25"/>
  <c r="H91" i="2"/>
  <c r="B39" i="2" s="1"/>
  <c r="G92" i="2"/>
  <c r="F93" i="2"/>
  <c r="H37" i="25" l="1"/>
  <c r="A37" i="25" s="1"/>
  <c r="S36" i="25"/>
  <c r="V36" i="25"/>
  <c r="W36" i="25"/>
  <c r="T36" i="25"/>
  <c r="U36" i="25"/>
  <c r="H92" i="2"/>
  <c r="G93" i="2"/>
  <c r="F94" i="2"/>
  <c r="S37" i="25" l="1"/>
  <c r="W37" i="25"/>
  <c r="U37" i="25"/>
  <c r="T37" i="25"/>
  <c r="V37" i="25"/>
  <c r="H93" i="2"/>
  <c r="G94" i="2"/>
  <c r="F95" i="2"/>
  <c r="H94" i="2" l="1"/>
  <c r="G95" i="2"/>
  <c r="F96" i="2"/>
  <c r="H95" i="2" l="1"/>
  <c r="G96" i="2"/>
  <c r="F97" i="2"/>
  <c r="H96" i="2" l="1"/>
  <c r="G97" i="2"/>
  <c r="F98" i="2"/>
  <c r="H97" i="2" l="1"/>
  <c r="G98" i="2"/>
  <c r="F99" i="2"/>
  <c r="H98" i="2" l="1"/>
  <c r="G99" i="2"/>
  <c r="F100" i="2"/>
  <c r="G100" i="2" l="1"/>
  <c r="F101" i="2"/>
  <c r="H100" i="2" l="1"/>
  <c r="G101" i="2"/>
  <c r="F102" i="2"/>
  <c r="H101" i="2" l="1"/>
  <c r="G102" i="2"/>
  <c r="F103" i="2"/>
  <c r="H102" i="2" l="1"/>
  <c r="G103" i="2"/>
  <c r="F104" i="2"/>
  <c r="H103" i="2" l="1"/>
  <c r="G104" i="2"/>
  <c r="F105" i="2"/>
  <c r="H104" i="2" l="1"/>
  <c r="G105" i="2"/>
  <c r="F106" i="2"/>
  <c r="H105" i="2" l="1"/>
  <c r="G106" i="2"/>
  <c r="F107" i="2"/>
  <c r="G107" i="2" l="1"/>
  <c r="F108" i="2"/>
  <c r="G108" i="2" l="1"/>
  <c r="F109" i="2"/>
  <c r="G109" i="2" l="1"/>
  <c r="F110" i="2"/>
  <c r="G110" i="2" l="1"/>
  <c r="F111" i="2"/>
  <c r="G111" i="2" l="1"/>
  <c r="F112" i="2"/>
  <c r="G112" i="2" l="1"/>
  <c r="F113" i="2"/>
  <c r="H112" i="2" l="1"/>
  <c r="G113" i="2"/>
  <c r="F114" i="2"/>
  <c r="H113" i="2" l="1"/>
  <c r="G114" i="2"/>
  <c r="F115" i="2"/>
  <c r="H114" i="2" l="1"/>
  <c r="G115" i="2"/>
  <c r="F116" i="2"/>
  <c r="H115" i="2" l="1"/>
  <c r="G116" i="2"/>
  <c r="F117" i="2"/>
  <c r="G117" i="2" l="1"/>
  <c r="F118" i="2"/>
  <c r="H117" i="2" l="1"/>
  <c r="B58" i="2" s="1"/>
  <c r="G118" i="2"/>
  <c r="F119" i="2"/>
  <c r="O58" i="2" l="1"/>
  <c r="N58" i="2"/>
  <c r="H56" i="25"/>
  <c r="A56" i="25" s="1"/>
  <c r="H118" i="2"/>
  <c r="G119" i="2"/>
  <c r="F120" i="2"/>
  <c r="T56" i="25" l="1"/>
  <c r="S56" i="25"/>
  <c r="W56" i="25"/>
  <c r="V56" i="25"/>
  <c r="U56" i="25"/>
  <c r="H119" i="2"/>
  <c r="G120" i="2"/>
  <c r="F121" i="2"/>
  <c r="G121" i="2" l="1"/>
  <c r="F122" i="2"/>
  <c r="H121" i="2" l="1"/>
  <c r="G122" i="2"/>
  <c r="F123" i="2"/>
  <c r="H122" i="2" l="1"/>
  <c r="G123" i="2"/>
  <c r="F124" i="2"/>
  <c r="H123" i="2" l="1"/>
  <c r="G124" i="2"/>
  <c r="F125" i="2"/>
  <c r="H124" i="2" l="1"/>
  <c r="G125" i="2"/>
  <c r="F126" i="2"/>
  <c r="B62" i="2" l="1"/>
  <c r="H125" i="2"/>
  <c r="G126" i="2"/>
  <c r="F127" i="2"/>
  <c r="H60" i="25" l="1"/>
  <c r="H126" i="2"/>
  <c r="G127" i="2"/>
  <c r="F128" i="2"/>
  <c r="A60" i="25" l="1"/>
  <c r="H127" i="2"/>
  <c r="G128" i="2"/>
  <c r="F129" i="2"/>
  <c r="W60" i="25" l="1"/>
  <c r="V60" i="25"/>
  <c r="U60" i="25"/>
  <c r="T60" i="25"/>
  <c r="S60" i="25"/>
  <c r="H128" i="2"/>
  <c r="G129" i="2"/>
  <c r="F130" i="2"/>
  <c r="H129" i="2" l="1"/>
  <c r="G130" i="2"/>
  <c r="F131" i="2"/>
  <c r="H130" i="2" l="1"/>
  <c r="G131" i="2"/>
  <c r="F132" i="2"/>
  <c r="H131" i="2" l="1"/>
  <c r="G132" i="2"/>
  <c r="F133" i="2"/>
  <c r="G133" i="2" l="1"/>
  <c r="F134" i="2"/>
  <c r="G134" i="2" l="1"/>
  <c r="F135" i="2"/>
  <c r="H134" i="2" l="1"/>
  <c r="G135" i="2"/>
  <c r="F136" i="2"/>
  <c r="H135" i="2" l="1"/>
  <c r="G136" i="2"/>
  <c r="F137" i="2"/>
  <c r="H136" i="2" l="1"/>
  <c r="G137" i="2"/>
  <c r="F138" i="2"/>
  <c r="H137" i="2" l="1"/>
  <c r="B74" i="2" s="1"/>
  <c r="G138" i="2"/>
  <c r="F139" i="2"/>
  <c r="H72" i="25" l="1"/>
  <c r="A72" i="25" s="1"/>
  <c r="H138" i="2"/>
  <c r="B76" i="2" s="1"/>
  <c r="G139" i="2"/>
  <c r="F140" i="2"/>
  <c r="H74" i="25" l="1"/>
  <c r="A74" i="25" s="1"/>
  <c r="U72" i="25"/>
  <c r="W72" i="25"/>
  <c r="S72" i="25"/>
  <c r="T72" i="25"/>
  <c r="V72" i="25"/>
  <c r="G140" i="2"/>
  <c r="F141" i="2"/>
  <c r="U74" i="25" l="1"/>
  <c r="S74" i="25"/>
  <c r="T74" i="25"/>
  <c r="W74" i="25"/>
  <c r="V74" i="25"/>
  <c r="H140" i="2"/>
  <c r="B77" i="2" s="1"/>
  <c r="G141" i="2"/>
  <c r="F142" i="2"/>
  <c r="H75" i="25" l="1"/>
  <c r="A75" i="25" s="1"/>
  <c r="G142" i="2"/>
  <c r="F143" i="2"/>
  <c r="S75" i="25" l="1"/>
  <c r="U75" i="25"/>
  <c r="V75" i="25"/>
  <c r="W75" i="25"/>
  <c r="T75" i="25"/>
  <c r="H142" i="2"/>
  <c r="G143" i="2"/>
  <c r="F144" i="2"/>
  <c r="B75" i="2" l="1"/>
  <c r="O75" i="2" s="1"/>
  <c r="H143" i="2"/>
  <c r="B79" i="2" s="1"/>
  <c r="G144" i="2"/>
  <c r="F145" i="2"/>
  <c r="H77" i="25" l="1"/>
  <c r="A77" i="25" s="1"/>
  <c r="N75" i="2"/>
  <c r="H73" i="25"/>
  <c r="G145" i="2"/>
  <c r="F146" i="2"/>
  <c r="A73" i="25" l="1"/>
  <c r="S77" i="25"/>
  <c r="V77" i="25"/>
  <c r="W77" i="25"/>
  <c r="T77" i="25"/>
  <c r="U77" i="25"/>
  <c r="G146" i="2"/>
  <c r="F147" i="2"/>
  <c r="S73" i="25" l="1"/>
  <c r="V73" i="25"/>
  <c r="T73" i="25"/>
  <c r="W73" i="25"/>
  <c r="U73" i="25"/>
  <c r="H146" i="2"/>
  <c r="B80" i="2" s="1"/>
  <c r="G147" i="2"/>
  <c r="F148" i="2"/>
  <c r="H78" i="25" l="1"/>
  <c r="A78" i="25" s="1"/>
  <c r="H147" i="2"/>
  <c r="B81" i="2" s="1"/>
  <c r="N81" i="2" s="1"/>
  <c r="G148" i="2"/>
  <c r="F149" i="2"/>
  <c r="H79" i="25" l="1"/>
  <c r="A79" i="25" s="1"/>
  <c r="V78" i="25"/>
  <c r="W78" i="25"/>
  <c r="T78" i="25"/>
  <c r="U78" i="25"/>
  <c r="S78" i="25"/>
  <c r="H148" i="2"/>
  <c r="B78" i="2" s="1"/>
  <c r="G149" i="2"/>
  <c r="F150" i="2"/>
  <c r="H76" i="25" l="1"/>
  <c r="N79" i="2"/>
  <c r="A76" i="25"/>
  <c r="S79" i="25"/>
  <c r="V79" i="25"/>
  <c r="T79" i="25"/>
  <c r="U79" i="25"/>
  <c r="W79" i="25"/>
  <c r="H149" i="2"/>
  <c r="B82" i="2" s="1"/>
  <c r="G150" i="2"/>
  <c r="F151" i="2"/>
  <c r="S76" i="25" l="1"/>
  <c r="W76" i="25"/>
  <c r="V76" i="25"/>
  <c r="U76" i="25"/>
  <c r="T76" i="25"/>
  <c r="H80" i="25"/>
  <c r="A80" i="25" s="1"/>
  <c r="G151" i="2"/>
  <c r="F152" i="2"/>
  <c r="S80" i="25" l="1"/>
  <c r="U80" i="25"/>
  <c r="T80" i="25"/>
  <c r="V80" i="25"/>
  <c r="W80" i="25"/>
  <c r="H151" i="2"/>
  <c r="G152" i="2"/>
  <c r="F153" i="2"/>
  <c r="G153" i="2" l="1"/>
  <c r="F154" i="2"/>
  <c r="H153" i="2" l="1"/>
  <c r="G154" i="2"/>
  <c r="F155" i="2"/>
  <c r="H154" i="2" l="1"/>
  <c r="G155" i="2"/>
  <c r="F156" i="2"/>
  <c r="H155" i="2" l="1"/>
  <c r="G156" i="2"/>
  <c r="F157" i="2"/>
  <c r="B83" i="2" l="1"/>
  <c r="G157" i="2"/>
  <c r="F158" i="2"/>
  <c r="H81" i="25" l="1"/>
  <c r="A81" i="25" s="1"/>
  <c r="H157" i="2"/>
  <c r="B88" i="2" s="1"/>
  <c r="G158" i="2"/>
  <c r="F159" i="2"/>
  <c r="H86" i="25" l="1"/>
  <c r="A86" i="25" s="1"/>
  <c r="U81" i="25"/>
  <c r="S81" i="25"/>
  <c r="W81" i="25"/>
  <c r="V81" i="25"/>
  <c r="T81" i="25"/>
  <c r="H158" i="2"/>
  <c r="G159" i="2"/>
  <c r="F160" i="2"/>
  <c r="B89" i="2" l="1"/>
  <c r="O89" i="2" s="1"/>
  <c r="U86" i="25"/>
  <c r="W86" i="25"/>
  <c r="S86" i="25"/>
  <c r="T86" i="25"/>
  <c r="V86" i="25"/>
  <c r="H159" i="2"/>
  <c r="B90" i="2" s="1"/>
  <c r="G160" i="2"/>
  <c r="F161" i="2"/>
  <c r="H87" i="25" l="1"/>
  <c r="A87" i="25" s="1"/>
  <c r="H88" i="25"/>
  <c r="A88" i="25" s="1"/>
  <c r="N89" i="2"/>
  <c r="N90" i="2"/>
  <c r="H160" i="2"/>
  <c r="B91" i="2" s="1"/>
  <c r="N91" i="2" s="1"/>
  <c r="G161" i="2"/>
  <c r="F162" i="2"/>
  <c r="H89" i="25" l="1"/>
  <c r="A89" i="25" s="1"/>
  <c r="W87" i="25"/>
  <c r="V87" i="25"/>
  <c r="U87" i="25"/>
  <c r="T87" i="25"/>
  <c r="S87" i="25"/>
  <c r="T88" i="25"/>
  <c r="U88" i="25"/>
  <c r="W88" i="25"/>
  <c r="V88" i="25"/>
  <c r="S88" i="25"/>
  <c r="H161" i="2"/>
  <c r="G162" i="2"/>
  <c r="F163" i="2"/>
  <c r="B87" i="2" l="1"/>
  <c r="N87" i="2" s="1"/>
  <c r="W89" i="25"/>
  <c r="V89" i="25"/>
  <c r="T89" i="25"/>
  <c r="S89" i="25"/>
  <c r="U89" i="25"/>
  <c r="G163" i="2"/>
  <c r="F164" i="2"/>
  <c r="H85" i="25" l="1"/>
  <c r="A85" i="25" s="1"/>
  <c r="N88" i="2"/>
  <c r="H163" i="2"/>
  <c r="B93" i="2" s="1"/>
  <c r="G164" i="2"/>
  <c r="F165" i="2"/>
  <c r="H91" i="25" l="1"/>
  <c r="T85" i="25"/>
  <c r="W85" i="25"/>
  <c r="S85" i="25"/>
  <c r="U85" i="25"/>
  <c r="V85" i="25"/>
  <c r="A91" i="25"/>
  <c r="H164" i="2"/>
  <c r="G165" i="2"/>
  <c r="F166" i="2"/>
  <c r="B92" i="2" l="1"/>
  <c r="U91" i="25"/>
  <c r="V91" i="25"/>
  <c r="W91" i="25"/>
  <c r="S91" i="25"/>
  <c r="T91" i="25"/>
  <c r="H165" i="2"/>
  <c r="B94" i="2" s="1"/>
  <c r="G166" i="2"/>
  <c r="F167" i="2"/>
  <c r="H92" i="25" l="1"/>
  <c r="A92" i="25" s="1"/>
  <c r="U92" i="25" s="1"/>
  <c r="H90" i="25"/>
  <c r="A90" i="25" s="1"/>
  <c r="H166" i="2"/>
  <c r="G167" i="2"/>
  <c r="F168" i="2"/>
  <c r="W92" i="25" l="1"/>
  <c r="T92" i="25"/>
  <c r="S92" i="25"/>
  <c r="V92" i="25"/>
  <c r="T90" i="25"/>
  <c r="W90" i="25"/>
  <c r="U90" i="25"/>
  <c r="S90" i="25"/>
  <c r="V90" i="25"/>
  <c r="B96" i="2"/>
  <c r="H167" i="2"/>
  <c r="G168" i="2"/>
  <c r="F169" i="2"/>
  <c r="B95" i="2" l="1"/>
  <c r="H94" i="25"/>
  <c r="H168" i="2"/>
  <c r="G169" i="2"/>
  <c r="F170" i="2"/>
  <c r="H93" i="25" l="1"/>
  <c r="A94" i="25"/>
  <c r="H169" i="2"/>
  <c r="G170" i="2"/>
  <c r="F171" i="2"/>
  <c r="A93" i="25" l="1"/>
  <c r="T94" i="25"/>
  <c r="W94" i="25"/>
  <c r="U94" i="25"/>
  <c r="S94" i="25"/>
  <c r="V94" i="25"/>
  <c r="G171" i="2"/>
  <c r="F172" i="2"/>
  <c r="V93" i="25" l="1"/>
  <c r="S93" i="25"/>
  <c r="T93" i="25"/>
  <c r="U93" i="25"/>
  <c r="W93" i="25"/>
  <c r="H171" i="2"/>
  <c r="B100" i="2" s="1"/>
  <c r="G172" i="2"/>
  <c r="F173" i="2"/>
  <c r="H98" i="25" l="1"/>
  <c r="A98" i="25" s="1"/>
  <c r="G173" i="2"/>
  <c r="F174" i="2"/>
  <c r="V98" i="25" l="1"/>
  <c r="W98" i="25"/>
  <c r="S98" i="25"/>
  <c r="T98" i="25"/>
  <c r="U98" i="25"/>
  <c r="G174" i="2"/>
  <c r="F175" i="2"/>
  <c r="G175" i="2" l="1"/>
  <c r="F176" i="2"/>
  <c r="H175" i="2" l="1"/>
  <c r="G176" i="2"/>
  <c r="F177" i="2"/>
  <c r="B101" i="2" l="1"/>
  <c r="H176" i="2"/>
  <c r="B97" i="2" s="1"/>
  <c r="G177" i="2"/>
  <c r="F178" i="2"/>
  <c r="H95" i="25" l="1"/>
  <c r="A95" i="25" s="1"/>
  <c r="H99" i="25"/>
  <c r="A99" i="25" s="1"/>
  <c r="H177" i="2"/>
  <c r="G178" i="2"/>
  <c r="F179" i="2"/>
  <c r="T95" i="25" l="1"/>
  <c r="V95" i="25"/>
  <c r="S95" i="25"/>
  <c r="U95" i="25"/>
  <c r="W95" i="25"/>
  <c r="B102" i="2"/>
  <c r="U99" i="25"/>
  <c r="T99" i="25"/>
  <c r="S99" i="25"/>
  <c r="W99" i="25"/>
  <c r="V99" i="25"/>
  <c r="H178" i="2"/>
  <c r="G179" i="2"/>
  <c r="F180" i="2"/>
  <c r="H100" i="25" l="1"/>
  <c r="B103" i="2"/>
  <c r="G180" i="2"/>
  <c r="F181" i="2"/>
  <c r="H101" i="25" l="1"/>
  <c r="A101" i="25" s="1"/>
  <c r="A100" i="25"/>
  <c r="G181" i="2"/>
  <c r="F182" i="2"/>
  <c r="T101" i="25" l="1"/>
  <c r="U101" i="25"/>
  <c r="V101" i="25"/>
  <c r="W101" i="25"/>
  <c r="S101" i="25"/>
  <c r="U100" i="25"/>
  <c r="S100" i="25"/>
  <c r="W100" i="25"/>
  <c r="T100" i="25"/>
  <c r="V100" i="25"/>
  <c r="H181" i="2"/>
  <c r="G182" i="2"/>
  <c r="F183" i="2"/>
  <c r="H182" i="2" l="1"/>
  <c r="G183" i="2"/>
  <c r="F184" i="2"/>
  <c r="H183" i="2" l="1"/>
  <c r="G184" i="2"/>
  <c r="F185" i="2"/>
  <c r="H184" i="2" l="1"/>
  <c r="G185" i="2"/>
  <c r="F186" i="2"/>
  <c r="H185" i="2" l="1"/>
  <c r="G186" i="2"/>
  <c r="F187" i="2"/>
  <c r="G187" i="2" l="1"/>
  <c r="F188" i="2"/>
  <c r="H187" i="2" l="1"/>
  <c r="G188" i="2"/>
  <c r="F189" i="2"/>
  <c r="B104" i="2" l="1"/>
  <c r="H188" i="2"/>
  <c r="G189" i="2"/>
  <c r="F190" i="2"/>
  <c r="H102" i="25" l="1"/>
  <c r="A102" i="25" s="1"/>
  <c r="B112" i="2"/>
  <c r="H189" i="2"/>
  <c r="B113" i="2" s="1"/>
  <c r="G190" i="2"/>
  <c r="F191" i="2"/>
  <c r="H111" i="25" l="1"/>
  <c r="A111" i="25" s="1"/>
  <c r="W102" i="25"/>
  <c r="S102" i="25"/>
  <c r="V102" i="25"/>
  <c r="T102" i="25"/>
  <c r="U102" i="25"/>
  <c r="H110" i="25"/>
  <c r="A110" i="25" s="1"/>
  <c r="H190" i="2"/>
  <c r="B114" i="2" s="1"/>
  <c r="G191" i="2"/>
  <c r="F192" i="2"/>
  <c r="H112" i="25" l="1"/>
  <c r="A112" i="25" s="1"/>
  <c r="U110" i="25"/>
  <c r="S110" i="25"/>
  <c r="V110" i="25"/>
  <c r="W110" i="25"/>
  <c r="T110" i="25"/>
  <c r="S111" i="25"/>
  <c r="U111" i="25"/>
  <c r="T111" i="25"/>
  <c r="V111" i="25"/>
  <c r="W111" i="25"/>
  <c r="G192" i="2"/>
  <c r="F193" i="2"/>
  <c r="S112" i="25" l="1"/>
  <c r="W112" i="25"/>
  <c r="T112" i="25"/>
  <c r="V112" i="25"/>
  <c r="U112" i="25"/>
  <c r="G193" i="2"/>
  <c r="F194" i="2"/>
  <c r="G194" i="2" l="1"/>
  <c r="F195" i="2"/>
  <c r="G195" i="2" l="1"/>
  <c r="F196" i="2"/>
  <c r="G196" i="2" l="1"/>
  <c r="F197" i="2"/>
  <c r="H196" i="2" l="1"/>
  <c r="G197" i="2"/>
  <c r="F198" i="2"/>
  <c r="H197" i="2" l="1"/>
  <c r="G198" i="2"/>
  <c r="F199" i="2"/>
  <c r="G199" i="2" l="1"/>
  <c r="F200" i="2"/>
  <c r="H199" i="2" l="1"/>
  <c r="B117" i="2" s="1"/>
  <c r="N117" i="2" s="1"/>
  <c r="G200" i="2"/>
  <c r="F201" i="2"/>
  <c r="H115" i="25" l="1"/>
  <c r="A115" i="25" s="1"/>
  <c r="G201" i="2"/>
  <c r="F202" i="2"/>
  <c r="V115" i="25" l="1"/>
  <c r="U115" i="25"/>
  <c r="T115" i="25"/>
  <c r="S115" i="25"/>
  <c r="W115" i="25"/>
  <c r="H201" i="2"/>
  <c r="G202" i="2"/>
  <c r="F203" i="2"/>
  <c r="B118" i="2" l="1"/>
  <c r="H202" i="2"/>
  <c r="G203" i="2"/>
  <c r="F204" i="2"/>
  <c r="H116" i="25" l="1"/>
  <c r="A116" i="25" s="1"/>
  <c r="G204" i="2"/>
  <c r="F205" i="2"/>
  <c r="S116" i="25" l="1"/>
  <c r="T116" i="25"/>
  <c r="W116" i="25"/>
  <c r="U116" i="25"/>
  <c r="V116" i="25"/>
  <c r="H204" i="2"/>
  <c r="G205" i="2"/>
  <c r="F206" i="2"/>
  <c r="H205" i="2" l="1"/>
  <c r="G206" i="2"/>
  <c r="F207" i="2"/>
  <c r="H206" i="2" l="1"/>
  <c r="AF28" i="4"/>
  <c r="AI26" i="4"/>
  <c r="G207" i="2"/>
  <c r="F208" i="2"/>
  <c r="H207" i="2" l="1"/>
  <c r="X30" i="4"/>
  <c r="Y30" i="4" s="1"/>
  <c r="AG30" i="4"/>
  <c r="AD30" i="4"/>
  <c r="AD27" i="4"/>
  <c r="AF27" i="4" s="1"/>
  <c r="G208" i="2"/>
  <c r="F209" i="2"/>
  <c r="B121" i="2" l="1"/>
  <c r="N121" i="2" s="1"/>
  <c r="G209" i="2"/>
  <c r="F210" i="2"/>
  <c r="H119" i="25" l="1"/>
  <c r="A119" i="25" s="1"/>
  <c r="G210" i="2"/>
  <c r="F211" i="2"/>
  <c r="V119" i="25" l="1"/>
  <c r="S119" i="25"/>
  <c r="W119" i="25"/>
  <c r="T119" i="25"/>
  <c r="U119" i="25"/>
  <c r="H210" i="2"/>
  <c r="G211" i="2"/>
  <c r="F212" i="2"/>
  <c r="B125" i="2" l="1"/>
  <c r="H211" i="2"/>
  <c r="G212" i="2"/>
  <c r="F213" i="2"/>
  <c r="H123" i="25" l="1"/>
  <c r="A123" i="25" s="1"/>
  <c r="B126" i="2"/>
  <c r="H212" i="2"/>
  <c r="G213" i="2"/>
  <c r="F214" i="2"/>
  <c r="H124" i="25" l="1"/>
  <c r="B127" i="2"/>
  <c r="A124" i="25"/>
  <c r="U123" i="25"/>
  <c r="V123" i="25"/>
  <c r="S123" i="25"/>
  <c r="T123" i="25"/>
  <c r="W123" i="25"/>
  <c r="H213" i="2"/>
  <c r="B128" i="2" s="1"/>
  <c r="G214" i="2"/>
  <c r="F215" i="2"/>
  <c r="N128" i="2" l="1"/>
  <c r="H126" i="25"/>
  <c r="A126" i="25" s="1"/>
  <c r="H125" i="25"/>
  <c r="A125" i="25" s="1"/>
  <c r="V124" i="25"/>
  <c r="W124" i="25"/>
  <c r="S124" i="25"/>
  <c r="T124" i="25"/>
  <c r="U124" i="25"/>
  <c r="H214" i="2"/>
  <c r="G215" i="2"/>
  <c r="F216" i="2"/>
  <c r="B122" i="2" l="1"/>
  <c r="O122" i="2" s="1"/>
  <c r="V125" i="25"/>
  <c r="U125" i="25"/>
  <c r="T125" i="25"/>
  <c r="S125" i="25"/>
  <c r="W125" i="25"/>
  <c r="T126" i="25"/>
  <c r="S126" i="25"/>
  <c r="W126" i="25"/>
  <c r="U126" i="25"/>
  <c r="V126" i="25"/>
  <c r="G216" i="2"/>
  <c r="F217" i="2"/>
  <c r="N122" i="2" l="1"/>
  <c r="K122" i="2" s="1"/>
  <c r="H120" i="25"/>
  <c r="H216" i="2"/>
  <c r="G217" i="2"/>
  <c r="F218" i="2"/>
  <c r="A120" i="25" l="1"/>
  <c r="B130" i="2"/>
  <c r="H217" i="2"/>
  <c r="G218" i="2"/>
  <c r="F219" i="2"/>
  <c r="U120" i="25" l="1"/>
  <c r="S120" i="25"/>
  <c r="V120" i="25"/>
  <c r="W120" i="25"/>
  <c r="T120" i="25"/>
  <c r="H128" i="25"/>
  <c r="G219" i="2"/>
  <c r="F220" i="2"/>
  <c r="A128" i="25" l="1"/>
  <c r="G220" i="2"/>
  <c r="F221" i="2"/>
  <c r="S128" i="25" l="1"/>
  <c r="W128" i="25"/>
  <c r="V128" i="25"/>
  <c r="T128" i="25"/>
  <c r="U128" i="25"/>
  <c r="H220" i="2"/>
  <c r="G221" i="2"/>
  <c r="F222" i="2"/>
  <c r="H221" i="2" l="1"/>
  <c r="G222" i="2"/>
  <c r="F223" i="2"/>
  <c r="G223" i="2" l="1"/>
  <c r="F224" i="2"/>
  <c r="H223" i="2" l="1"/>
  <c r="B134" i="2" s="1"/>
  <c r="G224" i="2"/>
  <c r="F225" i="2"/>
  <c r="H132" i="25" l="1"/>
  <c r="A132" i="25" s="1"/>
  <c r="H224" i="2"/>
  <c r="B135" i="2" s="1"/>
  <c r="N135" i="2" s="1"/>
  <c r="G225" i="2"/>
  <c r="F226" i="2"/>
  <c r="H133" i="25" l="1"/>
  <c r="A133" i="25" s="1"/>
  <c r="U132" i="25"/>
  <c r="T132" i="25"/>
  <c r="W132" i="25"/>
  <c r="V132" i="25"/>
  <c r="S132" i="25"/>
  <c r="H225" i="2"/>
  <c r="G226" i="2"/>
  <c r="F227" i="2"/>
  <c r="B136" i="2" l="1"/>
  <c r="V133" i="25"/>
  <c r="W133" i="25"/>
  <c r="U133" i="25"/>
  <c r="T133" i="25"/>
  <c r="S133" i="25"/>
  <c r="H226" i="2"/>
  <c r="G227" i="2"/>
  <c r="F228" i="2"/>
  <c r="H134" i="25" l="1"/>
  <c r="B137" i="2"/>
  <c r="O137" i="2" s="1"/>
  <c r="H227" i="2"/>
  <c r="F229" i="2"/>
  <c r="G228" i="2"/>
  <c r="N137" i="2" l="1"/>
  <c r="B123" i="2"/>
  <c r="A134" i="25"/>
  <c r="S134" i="25" s="1"/>
  <c r="H135" i="25"/>
  <c r="H228" i="2"/>
  <c r="F230" i="2"/>
  <c r="G229" i="2"/>
  <c r="T134" i="25" l="1"/>
  <c r="H121" i="25"/>
  <c r="A121" i="25" s="1"/>
  <c r="B124" i="2"/>
  <c r="O124" i="2" s="1"/>
  <c r="A135" i="25"/>
  <c r="U135" i="25" s="1"/>
  <c r="U134" i="25"/>
  <c r="W134" i="25"/>
  <c r="V134" i="25"/>
  <c r="S135" i="25"/>
  <c r="H229" i="2"/>
  <c r="F231" i="2"/>
  <c r="G230" i="2"/>
  <c r="T135" i="25" l="1"/>
  <c r="V135" i="25"/>
  <c r="W135" i="25"/>
  <c r="N124" i="2"/>
  <c r="H122" i="25"/>
  <c r="W121" i="25"/>
  <c r="T121" i="25"/>
  <c r="S121" i="25"/>
  <c r="V121" i="25"/>
  <c r="U121" i="25"/>
  <c r="H230" i="2"/>
  <c r="F232" i="2"/>
  <c r="G231" i="2"/>
  <c r="B129" i="2" l="1"/>
  <c r="A122" i="25"/>
  <c r="H231" i="2"/>
  <c r="F233" i="2"/>
  <c r="G232" i="2"/>
  <c r="H127" i="25" l="1"/>
  <c r="O130" i="2"/>
  <c r="N130" i="2"/>
  <c r="V122" i="25"/>
  <c r="W122" i="25"/>
  <c r="T122" i="25"/>
  <c r="U122" i="25"/>
  <c r="S122" i="25"/>
  <c r="A127" i="25"/>
  <c r="B142" i="2"/>
  <c r="H232" i="2"/>
  <c r="F234" i="2"/>
  <c r="G233" i="2"/>
  <c r="V127" i="25" l="1"/>
  <c r="T127" i="25"/>
  <c r="W127" i="25"/>
  <c r="U127" i="25"/>
  <c r="S127" i="25"/>
  <c r="H140" i="25"/>
  <c r="A140" i="25" s="1"/>
  <c r="F235" i="2"/>
  <c r="G234" i="2"/>
  <c r="W140" i="25" l="1"/>
  <c r="U140" i="25"/>
  <c r="V140" i="25"/>
  <c r="T140" i="25"/>
  <c r="S140" i="25"/>
  <c r="H234" i="2"/>
  <c r="F236" i="2"/>
  <c r="G235" i="2"/>
  <c r="H235" i="2" l="1"/>
  <c r="B146" i="2" s="1"/>
  <c r="N146" i="2" s="1"/>
  <c r="F237" i="2"/>
  <c r="G236" i="2"/>
  <c r="H144" i="25" l="1"/>
  <c r="A144" i="25" s="1"/>
  <c r="H236" i="2"/>
  <c r="G237" i="2"/>
  <c r="F238" i="2"/>
  <c r="U144" i="25" l="1"/>
  <c r="W144" i="25"/>
  <c r="S144" i="25"/>
  <c r="V144" i="25"/>
  <c r="T144" i="25"/>
  <c r="H237" i="2"/>
  <c r="F239" i="2"/>
  <c r="G238" i="2"/>
  <c r="B148" i="2" l="1"/>
  <c r="H238" i="2"/>
  <c r="F240" i="2"/>
  <c r="G239" i="2"/>
  <c r="H146" i="25" l="1"/>
  <c r="A146" i="25" s="1"/>
  <c r="H239" i="2"/>
  <c r="F241" i="2"/>
  <c r="G240" i="2"/>
  <c r="U146" i="25" l="1"/>
  <c r="W146" i="25"/>
  <c r="T146" i="25"/>
  <c r="S146" i="25"/>
  <c r="V146" i="25"/>
  <c r="F242" i="2"/>
  <c r="G241" i="2"/>
  <c r="F243" i="2" l="1"/>
  <c r="G242" i="2"/>
  <c r="F244" i="2" l="1"/>
  <c r="G243" i="2"/>
  <c r="H243" i="2" l="1"/>
  <c r="F245" i="2"/>
  <c r="G244" i="2"/>
  <c r="G245" i="2" l="1"/>
  <c r="H108" i="2" s="1"/>
  <c r="F246" i="2"/>
  <c r="F247" i="2" l="1"/>
  <c r="G246" i="2"/>
  <c r="H246" i="2" l="1"/>
  <c r="F248" i="2"/>
  <c r="G247" i="2"/>
  <c r="H247" i="2" l="1"/>
  <c r="G248" i="2"/>
  <c r="F249" i="2"/>
  <c r="H248" i="2" l="1"/>
  <c r="B154" i="2" s="1"/>
  <c r="F250" i="2"/>
  <c r="G249" i="2"/>
  <c r="H152" i="25" l="1"/>
  <c r="A152" i="25" s="1"/>
  <c r="G250" i="2"/>
  <c r="F251" i="2"/>
  <c r="W152" i="25" l="1"/>
  <c r="V152" i="25"/>
  <c r="S152" i="25"/>
  <c r="T152" i="25"/>
  <c r="U152" i="25"/>
  <c r="H250" i="2"/>
  <c r="F252" i="2"/>
  <c r="G251" i="2"/>
  <c r="H251" i="2" l="1"/>
  <c r="F253" i="2"/>
  <c r="G252" i="2"/>
  <c r="H252" i="2" l="1"/>
  <c r="B157" i="2" s="1"/>
  <c r="N157" i="2" s="1"/>
  <c r="F254" i="2"/>
  <c r="G253" i="2"/>
  <c r="H155" i="25" l="1"/>
  <c r="A155" i="25" s="1"/>
  <c r="H253" i="2"/>
  <c r="B158" i="2" s="1"/>
  <c r="N158" i="2" s="1"/>
  <c r="G254" i="2"/>
  <c r="F255" i="2"/>
  <c r="H156" i="25" l="1"/>
  <c r="U155" i="25"/>
  <c r="W155" i="25"/>
  <c r="S155" i="25"/>
  <c r="T155" i="25"/>
  <c r="V155" i="25"/>
  <c r="A156" i="25"/>
  <c r="H254" i="2"/>
  <c r="B159" i="2" s="1"/>
  <c r="N159" i="2" s="1"/>
  <c r="G255" i="2"/>
  <c r="F256" i="2"/>
  <c r="H157" i="25" l="1"/>
  <c r="A157" i="25" s="1"/>
  <c r="W156" i="25"/>
  <c r="V156" i="25"/>
  <c r="U156" i="25"/>
  <c r="T156" i="25"/>
  <c r="S156" i="25"/>
  <c r="H255" i="2"/>
  <c r="B160" i="2" s="1"/>
  <c r="N160" i="2" s="1"/>
  <c r="G256" i="2"/>
  <c r="F257" i="2"/>
  <c r="H158" i="25" l="1"/>
  <c r="A158" i="25" s="1"/>
  <c r="T157" i="25"/>
  <c r="W157" i="25"/>
  <c r="S157" i="25"/>
  <c r="V157" i="25"/>
  <c r="U157" i="25"/>
  <c r="H256" i="2"/>
  <c r="G257" i="2"/>
  <c r="F258" i="2"/>
  <c r="S158" i="25" l="1"/>
  <c r="W158" i="25"/>
  <c r="T158" i="25"/>
  <c r="V158" i="25"/>
  <c r="U158" i="25"/>
  <c r="H257" i="2"/>
  <c r="G258" i="2"/>
  <c r="F259" i="2"/>
  <c r="H258" i="2" l="1"/>
  <c r="G259" i="2"/>
  <c r="F260" i="2"/>
  <c r="B163" i="2" l="1"/>
  <c r="O163" i="2" s="1"/>
  <c r="G260" i="2"/>
  <c r="F261" i="2"/>
  <c r="N163" i="2" l="1"/>
  <c r="K163" i="2" s="1"/>
  <c r="H161" i="25"/>
  <c r="A161" i="25" s="1"/>
  <c r="G261" i="2"/>
  <c r="F262" i="2"/>
  <c r="S161" i="25" l="1"/>
  <c r="T161" i="25"/>
  <c r="W161" i="25"/>
  <c r="U161" i="25"/>
  <c r="V161" i="25"/>
  <c r="H261" i="2"/>
  <c r="G262" i="2"/>
  <c r="F263" i="2"/>
  <c r="O142" i="2" l="1"/>
  <c r="N142" i="2"/>
  <c r="H262" i="2"/>
  <c r="G263" i="2"/>
  <c r="F264" i="2"/>
  <c r="B165" i="2" l="1"/>
  <c r="G264" i="2"/>
  <c r="H107" i="2" s="1"/>
  <c r="F265" i="2"/>
  <c r="B107" i="2" l="1"/>
  <c r="H105" i="25" s="1"/>
  <c r="A105" i="25" s="1"/>
  <c r="H163" i="25"/>
  <c r="A163" i="25" s="1"/>
  <c r="H264" i="2"/>
  <c r="B166" i="2" s="1"/>
  <c r="N166" i="2" s="1"/>
  <c r="G265" i="2"/>
  <c r="H180" i="2" s="1"/>
  <c r="F266" i="2"/>
  <c r="V105" i="25" l="1"/>
  <c r="S105" i="25"/>
  <c r="T105" i="25"/>
  <c r="U105" i="25"/>
  <c r="W105" i="25"/>
  <c r="H164" i="25"/>
  <c r="A164" i="25" s="1"/>
  <c r="U163" i="25"/>
  <c r="S163" i="25"/>
  <c r="T163" i="25"/>
  <c r="V163" i="25"/>
  <c r="W163" i="25"/>
  <c r="G266" i="2"/>
  <c r="H208" i="2" s="1"/>
  <c r="F267" i="2"/>
  <c r="T164" i="25" l="1"/>
  <c r="V164" i="25"/>
  <c r="U164" i="25"/>
  <c r="W164" i="25"/>
  <c r="S164" i="25"/>
  <c r="G267" i="2"/>
  <c r="H233" i="2" s="1"/>
  <c r="F268" i="2"/>
  <c r="H267" i="2" l="1"/>
  <c r="G268" i="2"/>
  <c r="F269" i="2"/>
  <c r="B167" i="2" l="1"/>
  <c r="O167" i="2" s="1"/>
  <c r="G269" i="2"/>
  <c r="F270" i="2"/>
  <c r="N167" i="2" l="1"/>
  <c r="H165" i="25"/>
  <c r="H269" i="2"/>
  <c r="B168" i="2" s="1"/>
  <c r="G270" i="2"/>
  <c r="F271" i="2"/>
  <c r="H166" i="25" l="1"/>
  <c r="A166" i="25" s="1"/>
  <c r="A165" i="25"/>
  <c r="U165" i="25" s="1"/>
  <c r="H270" i="2"/>
  <c r="G271" i="2"/>
  <c r="F272" i="2"/>
  <c r="W165" i="25" l="1"/>
  <c r="S165" i="25"/>
  <c r="T165" i="25"/>
  <c r="V165" i="25"/>
  <c r="S166" i="25"/>
  <c r="T166" i="25"/>
  <c r="W166" i="25"/>
  <c r="U166" i="25"/>
  <c r="V166" i="25"/>
  <c r="G272" i="2"/>
  <c r="F273" i="2"/>
  <c r="H272" i="2" l="1"/>
  <c r="G273" i="2"/>
  <c r="F274" i="2"/>
  <c r="H273" i="2" l="1"/>
  <c r="G274" i="2"/>
  <c r="F275" i="2"/>
  <c r="H274" i="2" l="1"/>
  <c r="G275" i="2"/>
  <c r="H6" i="2" s="1"/>
  <c r="F276" i="2"/>
  <c r="G276" i="2" l="1"/>
  <c r="H7" i="2" s="1"/>
  <c r="B6" i="2" s="1"/>
  <c r="F277" i="2"/>
  <c r="H4" i="25" l="1"/>
  <c r="Z13" i="16"/>
  <c r="H276" i="2"/>
  <c r="G277" i="2"/>
  <c r="H8" i="2" s="1"/>
  <c r="B7" i="2" s="1"/>
  <c r="F278" i="2"/>
  <c r="H5" i="25" l="1"/>
  <c r="Z19" i="16"/>
  <c r="K4" i="25"/>
  <c r="I4" i="25"/>
  <c r="A4" i="25"/>
  <c r="M4" i="25"/>
  <c r="L4" i="25"/>
  <c r="J4" i="25"/>
  <c r="G278" i="2"/>
  <c r="H9" i="2" s="1"/>
  <c r="F279" i="2"/>
  <c r="B8" i="2" l="1"/>
  <c r="T4" i="25"/>
  <c r="W4" i="25"/>
  <c r="G4" i="25"/>
  <c r="U4" i="25"/>
  <c r="Y4" i="25"/>
  <c r="AA4" i="25" s="1"/>
  <c r="Z4" i="25"/>
  <c r="V4" i="25"/>
  <c r="S4" i="25"/>
  <c r="M5" i="25"/>
  <c r="K5" i="25"/>
  <c r="L5" i="25"/>
  <c r="J5" i="25"/>
  <c r="I5" i="25"/>
  <c r="A5" i="25"/>
  <c r="G279" i="2"/>
  <c r="H10" i="2" s="1"/>
  <c r="F280" i="2"/>
  <c r="H6" i="25" l="1"/>
  <c r="M6" i="25" s="1"/>
  <c r="N4" i="25"/>
  <c r="Y5" i="25"/>
  <c r="AA5" i="25" s="1"/>
  <c r="W5" i="25"/>
  <c r="Z5" i="25"/>
  <c r="S5" i="25"/>
  <c r="T5" i="25"/>
  <c r="G5" i="25"/>
  <c r="U5" i="25"/>
  <c r="V5" i="25"/>
  <c r="K6" i="25"/>
  <c r="B9" i="2"/>
  <c r="Z18" i="16" s="1"/>
  <c r="Z12" i="16"/>
  <c r="H279" i="2"/>
  <c r="G280" i="2"/>
  <c r="H11" i="2" s="1"/>
  <c r="B10" i="2" s="1"/>
  <c r="F281" i="2"/>
  <c r="J6" i="25" l="1"/>
  <c r="I6" i="25"/>
  <c r="A6" i="25"/>
  <c r="L6" i="25"/>
  <c r="H7" i="25"/>
  <c r="K7" i="25" s="1"/>
  <c r="H8" i="25"/>
  <c r="Z16" i="16"/>
  <c r="N5" i="25"/>
  <c r="G281" i="2"/>
  <c r="H12" i="2" s="1"/>
  <c r="B11" i="2" s="1"/>
  <c r="F282" i="2"/>
  <c r="T6" i="25" l="1"/>
  <c r="A7" i="25"/>
  <c r="W7" i="25" s="1"/>
  <c r="W6" i="25"/>
  <c r="L7" i="25"/>
  <c r="M7" i="25"/>
  <c r="Z6" i="25"/>
  <c r="Y6" i="25"/>
  <c r="AA6" i="25" s="1"/>
  <c r="I7" i="25"/>
  <c r="J7" i="25"/>
  <c r="G6" i="25"/>
  <c r="S6" i="25"/>
  <c r="V6" i="25"/>
  <c r="U6" i="25"/>
  <c r="H9" i="25"/>
  <c r="I8" i="25"/>
  <c r="A8" i="25"/>
  <c r="J8" i="25"/>
  <c r="M8" i="25"/>
  <c r="K8" i="25"/>
  <c r="L8" i="25"/>
  <c r="H281" i="2"/>
  <c r="B175" i="2" s="1"/>
  <c r="G282" i="2"/>
  <c r="H13" i="2" s="1"/>
  <c r="B12" i="2" s="1"/>
  <c r="F283" i="2"/>
  <c r="Z7" i="25" l="1"/>
  <c r="S7" i="25"/>
  <c r="V7" i="25"/>
  <c r="Y7" i="25"/>
  <c r="AA7" i="25" s="1"/>
  <c r="T7" i="25"/>
  <c r="U7" i="25"/>
  <c r="G7" i="25"/>
  <c r="N6" i="25"/>
  <c r="N35" i="2"/>
  <c r="K35" i="2" s="1"/>
  <c r="O35" i="2"/>
  <c r="H10" i="25"/>
  <c r="U8" i="25"/>
  <c r="Y8" i="25"/>
  <c r="AA8" i="25" s="1"/>
  <c r="G8" i="25"/>
  <c r="T8" i="25"/>
  <c r="W8" i="25"/>
  <c r="Z8" i="25"/>
  <c r="V8" i="25"/>
  <c r="S8" i="25"/>
  <c r="H173" i="25"/>
  <c r="A173" i="25" s="1"/>
  <c r="K9" i="25"/>
  <c r="J9" i="25"/>
  <c r="M9" i="25"/>
  <c r="I9" i="25"/>
  <c r="A9" i="25"/>
  <c r="L9" i="25"/>
  <c r="H282" i="2"/>
  <c r="B281" i="2" s="1"/>
  <c r="N281" i="2" s="1"/>
  <c r="G283" i="2"/>
  <c r="H14" i="2" s="1"/>
  <c r="B13" i="2" s="1"/>
  <c r="F284" i="2"/>
  <c r="N7" i="25" l="1"/>
  <c r="N8" i="25"/>
  <c r="H11" i="25"/>
  <c r="A11" i="25" s="1"/>
  <c r="N36" i="2"/>
  <c r="O36" i="2"/>
  <c r="G9" i="25"/>
  <c r="T9" i="25"/>
  <c r="U9" i="25"/>
  <c r="V9" i="25"/>
  <c r="W9" i="25"/>
  <c r="Y9" i="25"/>
  <c r="AA9" i="25" s="1"/>
  <c r="Z9" i="25"/>
  <c r="S9" i="25"/>
  <c r="J10" i="25"/>
  <c r="A10" i="25"/>
  <c r="I10" i="25"/>
  <c r="K10" i="25"/>
  <c r="L10" i="25"/>
  <c r="M10" i="25"/>
  <c r="S173" i="25"/>
  <c r="U173" i="25"/>
  <c r="T173" i="25"/>
  <c r="V173" i="25"/>
  <c r="W173" i="25"/>
  <c r="B176" i="2"/>
  <c r="O176" i="2" s="1"/>
  <c r="H279" i="25"/>
  <c r="H283" i="2"/>
  <c r="B282" i="2" s="1"/>
  <c r="G284" i="2"/>
  <c r="H15" i="2" s="1"/>
  <c r="B14" i="2" s="1"/>
  <c r="F285" i="2"/>
  <c r="K11" i="25" l="1"/>
  <c r="I11" i="25"/>
  <c r="L11" i="25"/>
  <c r="N9" i="25"/>
  <c r="M11" i="25"/>
  <c r="J11" i="25"/>
  <c r="H12" i="25"/>
  <c r="A12" i="25" s="1"/>
  <c r="O37" i="2"/>
  <c r="N37" i="2"/>
  <c r="K37" i="2" s="1"/>
  <c r="N176" i="2"/>
  <c r="K176" i="2" s="1"/>
  <c r="G10" i="25"/>
  <c r="Z10" i="25"/>
  <c r="T10" i="25"/>
  <c r="V10" i="25"/>
  <c r="W10" i="25"/>
  <c r="S10" i="25"/>
  <c r="U10" i="25"/>
  <c r="Y10" i="25"/>
  <c r="AA10" i="25" s="1"/>
  <c r="G11" i="25"/>
  <c r="W11" i="25"/>
  <c r="Y11" i="25"/>
  <c r="AA11" i="25" s="1"/>
  <c r="V11" i="25"/>
  <c r="Z11" i="25"/>
  <c r="U11" i="25"/>
  <c r="T11" i="25"/>
  <c r="S11" i="25"/>
  <c r="N282" i="2"/>
  <c r="H174" i="25"/>
  <c r="A174" i="25" s="1"/>
  <c r="B177" i="2"/>
  <c r="H175" i="25" s="1"/>
  <c r="A279" i="25"/>
  <c r="S279" i="25" s="1"/>
  <c r="H280" i="25"/>
  <c r="G285" i="2"/>
  <c r="H16" i="2" s="1"/>
  <c r="B15" i="2" s="1"/>
  <c r="F286" i="2"/>
  <c r="L12" i="25" l="1"/>
  <c r="I12" i="25"/>
  <c r="K12" i="25"/>
  <c r="M12" i="25"/>
  <c r="J12" i="25"/>
  <c r="N11" i="25"/>
  <c r="O177" i="2"/>
  <c r="H13" i="25"/>
  <c r="M13" i="25" s="1"/>
  <c r="O38" i="2"/>
  <c r="N38" i="2"/>
  <c r="K38" i="2" s="1"/>
  <c r="N177" i="2"/>
  <c r="N10" i="25"/>
  <c r="T12" i="25"/>
  <c r="S12" i="25"/>
  <c r="W12" i="25"/>
  <c r="U12" i="25"/>
  <c r="G12" i="25"/>
  <c r="Y12" i="25"/>
  <c r="AA12" i="25" s="1"/>
  <c r="Z12" i="25"/>
  <c r="V12" i="25"/>
  <c r="W279" i="25"/>
  <c r="T279" i="25"/>
  <c r="S174" i="25"/>
  <c r="T174" i="25"/>
  <c r="U174" i="25"/>
  <c r="W174" i="25"/>
  <c r="V174" i="25"/>
  <c r="A175" i="25"/>
  <c r="U279" i="25"/>
  <c r="V279" i="25"/>
  <c r="A280" i="25"/>
  <c r="H285" i="2"/>
  <c r="B147" i="2" s="1"/>
  <c r="N147" i="2" s="1"/>
  <c r="G286" i="2"/>
  <c r="H17" i="2" s="1"/>
  <c r="B16" i="2" s="1"/>
  <c r="F287" i="2"/>
  <c r="L13" i="25" l="1"/>
  <c r="J13" i="25"/>
  <c r="A13" i="25"/>
  <c r="S13" i="25" s="1"/>
  <c r="I13" i="25"/>
  <c r="K13" i="25"/>
  <c r="N39" i="2"/>
  <c r="K39" i="2" s="1"/>
  <c r="O39" i="2"/>
  <c r="H14" i="25"/>
  <c r="O148" i="2"/>
  <c r="N148" i="2"/>
  <c r="K148" i="2" s="1"/>
  <c r="N12" i="25"/>
  <c r="Q12" i="25" s="1"/>
  <c r="R12" i="25" s="1"/>
  <c r="H145" i="25"/>
  <c r="T175" i="25"/>
  <c r="V175" i="25"/>
  <c r="S175" i="25"/>
  <c r="W175" i="25"/>
  <c r="U175" i="25"/>
  <c r="V280" i="25"/>
  <c r="W280" i="25"/>
  <c r="S280" i="25"/>
  <c r="U280" i="25"/>
  <c r="T280" i="25"/>
  <c r="B285" i="2"/>
  <c r="N285" i="2" s="1"/>
  <c r="K285" i="2" s="1"/>
  <c r="H286" i="2"/>
  <c r="G287" i="2"/>
  <c r="H18" i="2" s="1"/>
  <c r="F288" i="2"/>
  <c r="W13" i="25" l="1"/>
  <c r="Z13" i="25"/>
  <c r="V13" i="25"/>
  <c r="Y13" i="25"/>
  <c r="AA13" i="25" s="1"/>
  <c r="T13" i="25"/>
  <c r="G13" i="25"/>
  <c r="U13" i="25"/>
  <c r="O285" i="2"/>
  <c r="B17" i="2"/>
  <c r="B18" i="2"/>
  <c r="H16" i="25" s="1"/>
  <c r="A16" i="25" s="1"/>
  <c r="H15" i="25"/>
  <c r="J15" i="25" s="1"/>
  <c r="J14" i="25"/>
  <c r="K14" i="25"/>
  <c r="M14" i="25"/>
  <c r="L14" i="25"/>
  <c r="A14" i="25"/>
  <c r="I14" i="25"/>
  <c r="A145" i="25"/>
  <c r="H283" i="25"/>
  <c r="G288" i="2"/>
  <c r="H20" i="2" s="1"/>
  <c r="F289" i="2"/>
  <c r="N13" i="25" l="1"/>
  <c r="K15" i="25"/>
  <c r="I15" i="25"/>
  <c r="M15" i="25"/>
  <c r="U16" i="25"/>
  <c r="T16" i="25"/>
  <c r="W16" i="25"/>
  <c r="S16" i="25"/>
  <c r="V16" i="25"/>
  <c r="A15" i="25"/>
  <c r="U15" i="25" s="1"/>
  <c r="L15" i="25"/>
  <c r="B19" i="2"/>
  <c r="G14" i="25"/>
  <c r="S14" i="25"/>
  <c r="Z14" i="25"/>
  <c r="T14" i="25"/>
  <c r="Y14" i="25"/>
  <c r="AA14" i="25" s="1"/>
  <c r="V14" i="25"/>
  <c r="U14" i="25"/>
  <c r="W14" i="25"/>
  <c r="A283" i="25"/>
  <c r="U283" i="25" s="1"/>
  <c r="S145" i="25"/>
  <c r="T145" i="25"/>
  <c r="U145" i="25"/>
  <c r="W145" i="25"/>
  <c r="V145" i="25"/>
  <c r="G289" i="2"/>
  <c r="H21" i="2" s="1"/>
  <c r="F290" i="2"/>
  <c r="Y15" i="25" l="1"/>
  <c r="AA15" i="25" s="1"/>
  <c r="V15" i="25"/>
  <c r="T283" i="25"/>
  <c r="S283" i="25"/>
  <c r="W283" i="25"/>
  <c r="Z15" i="25"/>
  <c r="G15" i="25"/>
  <c r="O19" i="2"/>
  <c r="B20" i="2"/>
  <c r="H18" i="25" s="1"/>
  <c r="B21" i="2"/>
  <c r="H19" i="25" s="1"/>
  <c r="A19" i="25" s="1"/>
  <c r="V283" i="25"/>
  <c r="S15" i="25"/>
  <c r="W15" i="25"/>
  <c r="T15" i="25"/>
  <c r="H17" i="25"/>
  <c r="L17" i="25" s="1"/>
  <c r="O62" i="2"/>
  <c r="N62" i="2"/>
  <c r="K62" i="2" s="1"/>
  <c r="N14" i="25"/>
  <c r="N19" i="2"/>
  <c r="G290" i="2"/>
  <c r="H23" i="2" s="1"/>
  <c r="F291" i="2"/>
  <c r="M17" i="25" l="1"/>
  <c r="K17" i="25"/>
  <c r="J18" i="25"/>
  <c r="L18" i="25"/>
  <c r="M18" i="25"/>
  <c r="A18" i="25"/>
  <c r="G18" i="25" s="1"/>
  <c r="I18" i="25"/>
  <c r="K18" i="25"/>
  <c r="I17" i="25"/>
  <c r="V19" i="25"/>
  <c r="W19" i="25"/>
  <c r="T19" i="25"/>
  <c r="U19" i="25"/>
  <c r="S19" i="25"/>
  <c r="A17" i="25"/>
  <c r="G17" i="25" s="1"/>
  <c r="J17" i="25"/>
  <c r="N15" i="25"/>
  <c r="Q15" i="25" s="1"/>
  <c r="R15" i="25" s="1"/>
  <c r="B22" i="2"/>
  <c r="H20" i="25" s="1"/>
  <c r="T17" i="25"/>
  <c r="T18" i="25"/>
  <c r="H290" i="2"/>
  <c r="B153" i="2" s="1"/>
  <c r="N154" i="2" s="1"/>
  <c r="G291" i="2"/>
  <c r="H24" i="2" s="1"/>
  <c r="B23" i="2" s="1"/>
  <c r="F292" i="2"/>
  <c r="S18" i="25" l="1"/>
  <c r="Z18" i="25"/>
  <c r="W18" i="25"/>
  <c r="Y17" i="25"/>
  <c r="AA17" i="25" s="1"/>
  <c r="W17" i="25"/>
  <c r="Z17" i="25"/>
  <c r="Y18" i="25"/>
  <c r="AA18" i="25" s="1"/>
  <c r="U18" i="25"/>
  <c r="V18" i="25"/>
  <c r="U17" i="25"/>
  <c r="V17" i="25"/>
  <c r="S17" i="25"/>
  <c r="O22" i="2"/>
  <c r="H21" i="25"/>
  <c r="J21" i="25" s="1"/>
  <c r="M20" i="25"/>
  <c r="J20" i="25"/>
  <c r="K20" i="25"/>
  <c r="L20" i="25"/>
  <c r="A20" i="25"/>
  <c r="I20" i="25"/>
  <c r="N22" i="2"/>
  <c r="K22" i="2" s="1"/>
  <c r="H151" i="25"/>
  <c r="B290" i="2"/>
  <c r="H291" i="2"/>
  <c r="G292" i="2"/>
  <c r="H25" i="2" s="1"/>
  <c r="F293" i="2"/>
  <c r="L21" i="25" l="1"/>
  <c r="K21" i="25"/>
  <c r="N17" i="25"/>
  <c r="Q17" i="25" s="1"/>
  <c r="R17" i="25" s="1"/>
  <c r="N18" i="25"/>
  <c r="I21" i="25"/>
  <c r="B24" i="2"/>
  <c r="B25" i="2"/>
  <c r="H23" i="25" s="1"/>
  <c r="A23" i="25" s="1"/>
  <c r="A21" i="25"/>
  <c r="U21" i="25" s="1"/>
  <c r="M21" i="25"/>
  <c r="H22" i="25"/>
  <c r="K22" i="25" s="1"/>
  <c r="O74" i="2"/>
  <c r="N74" i="2"/>
  <c r="K74" i="2" s="1"/>
  <c r="Y20" i="25"/>
  <c r="AA20" i="25" s="1"/>
  <c r="S20" i="25"/>
  <c r="T20" i="25"/>
  <c r="U20" i="25"/>
  <c r="W20" i="25"/>
  <c r="V20" i="25"/>
  <c r="G20" i="25"/>
  <c r="Z20" i="25"/>
  <c r="A151" i="25"/>
  <c r="N290" i="2"/>
  <c r="K290" i="2" s="1"/>
  <c r="B181" i="2"/>
  <c r="O290" i="2"/>
  <c r="H288" i="25"/>
  <c r="G293" i="2"/>
  <c r="H27" i="2" s="1"/>
  <c r="F294" i="2"/>
  <c r="Y21" i="25" l="1"/>
  <c r="AA21" i="25" s="1"/>
  <c r="S21" i="25"/>
  <c r="W21" i="25"/>
  <c r="G21" i="25"/>
  <c r="L22" i="25"/>
  <c r="A22" i="25"/>
  <c r="Y22" i="25" s="1"/>
  <c r="AA22" i="25" s="1"/>
  <c r="M22" i="25"/>
  <c r="S23" i="25"/>
  <c r="T23" i="25"/>
  <c r="V23" i="25"/>
  <c r="W23" i="25"/>
  <c r="U23" i="25"/>
  <c r="Z21" i="25"/>
  <c r="T21" i="25"/>
  <c r="V21" i="25"/>
  <c r="I22" i="25"/>
  <c r="J22" i="25"/>
  <c r="B26" i="2"/>
  <c r="H24" i="25" s="1"/>
  <c r="N20" i="25"/>
  <c r="Q20" i="25" s="1"/>
  <c r="R20" i="25" s="1"/>
  <c r="G22" i="25"/>
  <c r="A288" i="25"/>
  <c r="T288" i="25" s="1"/>
  <c r="H179" i="25"/>
  <c r="S151" i="25"/>
  <c r="T151" i="25"/>
  <c r="U151" i="25"/>
  <c r="V151" i="25"/>
  <c r="W151" i="25"/>
  <c r="A179" i="25"/>
  <c r="V288" i="25"/>
  <c r="H293" i="2"/>
  <c r="G294" i="2"/>
  <c r="H28" i="2" s="1"/>
  <c r="B27" i="2" s="1"/>
  <c r="F295" i="2"/>
  <c r="V22" i="25" l="1"/>
  <c r="U22" i="25"/>
  <c r="W22" i="25"/>
  <c r="S288" i="25"/>
  <c r="T22" i="25"/>
  <c r="S22" i="25"/>
  <c r="Z22" i="25"/>
  <c r="N21" i="25"/>
  <c r="Q21" i="25" s="1"/>
  <c r="R21" i="25" s="1"/>
  <c r="U288" i="25"/>
  <c r="W288" i="25"/>
  <c r="N76" i="2"/>
  <c r="O26" i="2"/>
  <c r="H25" i="25"/>
  <c r="M25" i="25" s="1"/>
  <c r="N77" i="2"/>
  <c r="L24" i="25"/>
  <c r="A24" i="25"/>
  <c r="K24" i="25"/>
  <c r="M24" i="25"/>
  <c r="I24" i="25"/>
  <c r="J24" i="25"/>
  <c r="N26" i="2"/>
  <c r="K26" i="2" s="1"/>
  <c r="V179" i="25"/>
  <c r="T179" i="25"/>
  <c r="U179" i="25"/>
  <c r="W179" i="25"/>
  <c r="S179" i="25"/>
  <c r="G295" i="2"/>
  <c r="H29" i="2" s="1"/>
  <c r="F296" i="2"/>
  <c r="L25" i="25" l="1"/>
  <c r="N22" i="25"/>
  <c r="Q22" i="25" s="1"/>
  <c r="R22" i="25" s="1"/>
  <c r="I25" i="25"/>
  <c r="K25" i="25"/>
  <c r="B28" i="2"/>
  <c r="N78" i="2" s="1"/>
  <c r="B29" i="2"/>
  <c r="H27" i="25" s="1"/>
  <c r="A27" i="25" s="1"/>
  <c r="J25" i="25"/>
  <c r="A25" i="25"/>
  <c r="S25" i="25" s="1"/>
  <c r="H26" i="25"/>
  <c r="S24" i="25"/>
  <c r="U24" i="25"/>
  <c r="G24" i="25"/>
  <c r="W24" i="25"/>
  <c r="Y24" i="25"/>
  <c r="AA24" i="25" s="1"/>
  <c r="Z24" i="25"/>
  <c r="T24" i="25"/>
  <c r="V24" i="25"/>
  <c r="H294" i="2"/>
  <c r="G296" i="2"/>
  <c r="H31" i="2" s="1"/>
  <c r="F297" i="2"/>
  <c r="G25" i="25" l="1"/>
  <c r="U25" i="25"/>
  <c r="V25" i="25"/>
  <c r="T25" i="25"/>
  <c r="W25" i="25"/>
  <c r="Z25" i="25"/>
  <c r="Y25" i="25"/>
  <c r="AA25" i="25" s="1"/>
  <c r="S27" i="25"/>
  <c r="W27" i="25"/>
  <c r="T27" i="25"/>
  <c r="U27" i="25"/>
  <c r="V27" i="25"/>
  <c r="B31" i="2"/>
  <c r="H29" i="25" s="1"/>
  <c r="A29" i="25" s="1"/>
  <c r="B183" i="2"/>
  <c r="B293" i="2"/>
  <c r="H291" i="25" s="1"/>
  <c r="A291" i="25" s="1"/>
  <c r="B30" i="2"/>
  <c r="H28" i="25" s="1"/>
  <c r="N24" i="25"/>
  <c r="Q24" i="25" s="1"/>
  <c r="R24" i="25" s="1"/>
  <c r="A26" i="25"/>
  <c r="I26" i="25"/>
  <c r="K26" i="25"/>
  <c r="M26" i="25"/>
  <c r="J26" i="25"/>
  <c r="L26" i="25"/>
  <c r="H296" i="2"/>
  <c r="G297" i="2"/>
  <c r="H33" i="2" s="1"/>
  <c r="F298" i="2"/>
  <c r="N25" i="25" l="1"/>
  <c r="Q25" i="25" s="1"/>
  <c r="R25" i="25" s="1"/>
  <c r="N80" i="2"/>
  <c r="O30" i="2"/>
  <c r="S29" i="25"/>
  <c r="T29" i="25"/>
  <c r="U29" i="25"/>
  <c r="W29" i="25"/>
  <c r="V29" i="25"/>
  <c r="B32" i="2"/>
  <c r="O32" i="2" s="1"/>
  <c r="K28" i="25"/>
  <c r="I28" i="25"/>
  <c r="A28" i="25"/>
  <c r="L28" i="25"/>
  <c r="M28" i="25"/>
  <c r="J28" i="25"/>
  <c r="Z26" i="25"/>
  <c r="S26" i="25"/>
  <c r="V26" i="25"/>
  <c r="Y26" i="25"/>
  <c r="AA26" i="25" s="1"/>
  <c r="G26" i="25"/>
  <c r="U26" i="25"/>
  <c r="W26" i="25"/>
  <c r="T26" i="25"/>
  <c r="N30" i="2"/>
  <c r="H181" i="25"/>
  <c r="A181" i="25" s="1"/>
  <c r="S181" i="25" s="1"/>
  <c r="V291" i="25"/>
  <c r="T291" i="25"/>
  <c r="W291" i="25"/>
  <c r="U291" i="25"/>
  <c r="S291" i="25"/>
  <c r="V181" i="25"/>
  <c r="H297" i="2"/>
  <c r="B184" i="2" s="1"/>
  <c r="G298" i="2"/>
  <c r="H34" i="2" s="1"/>
  <c r="F299" i="2"/>
  <c r="T181" i="25" l="1"/>
  <c r="U181" i="25"/>
  <c r="W181" i="25"/>
  <c r="H30" i="25"/>
  <c r="M30" i="25" s="1"/>
  <c r="B33" i="2"/>
  <c r="H31" i="25" s="1"/>
  <c r="B34" i="2"/>
  <c r="H32" i="25" s="1"/>
  <c r="A32" i="25" s="1"/>
  <c r="N83" i="2"/>
  <c r="O82" i="2"/>
  <c r="N82" i="2"/>
  <c r="N26" i="25"/>
  <c r="Q26" i="25" s="1"/>
  <c r="R26" i="25" s="1"/>
  <c r="T28" i="25"/>
  <c r="Y28" i="25"/>
  <c r="AA28" i="25" s="1"/>
  <c r="Z28" i="25"/>
  <c r="U28" i="25"/>
  <c r="V28" i="25"/>
  <c r="W28" i="25"/>
  <c r="G28" i="25"/>
  <c r="S28" i="25"/>
  <c r="H182" i="25"/>
  <c r="A182" i="25" s="1"/>
  <c r="B296" i="2"/>
  <c r="H294" i="25" s="1"/>
  <c r="N32" i="2"/>
  <c r="K32" i="2" s="1"/>
  <c r="B297" i="2"/>
  <c r="N297" i="2" s="1"/>
  <c r="H298" i="2"/>
  <c r="G299" i="2"/>
  <c r="H56" i="2" s="1"/>
  <c r="B55" i="2" s="1"/>
  <c r="F300" i="2"/>
  <c r="A30" i="25" l="1"/>
  <c r="L30" i="25"/>
  <c r="K30" i="25"/>
  <c r="I30" i="25"/>
  <c r="J30" i="25"/>
  <c r="M31" i="25"/>
  <c r="J31" i="25"/>
  <c r="A31" i="25"/>
  <c r="G31" i="25" s="1"/>
  <c r="I31" i="25"/>
  <c r="L31" i="25"/>
  <c r="K31" i="25"/>
  <c r="N55" i="2"/>
  <c r="O55" i="2"/>
  <c r="T32" i="25"/>
  <c r="S32" i="25"/>
  <c r="U32" i="25"/>
  <c r="W32" i="25"/>
  <c r="V32" i="25"/>
  <c r="H53" i="25"/>
  <c r="N113" i="2"/>
  <c r="G30" i="25"/>
  <c r="Y30" i="25"/>
  <c r="AA30" i="25" s="1"/>
  <c r="V30" i="25"/>
  <c r="S30" i="25"/>
  <c r="Z30" i="25"/>
  <c r="T30" i="25"/>
  <c r="W30" i="25"/>
  <c r="U30" i="25"/>
  <c r="A53" i="25"/>
  <c r="N28" i="25"/>
  <c r="A294" i="25"/>
  <c r="V294" i="25" s="1"/>
  <c r="B164" i="2"/>
  <c r="O164" i="2" s="1"/>
  <c r="S182" i="25"/>
  <c r="V182" i="25"/>
  <c r="W182" i="25"/>
  <c r="T182" i="25"/>
  <c r="U182" i="25"/>
  <c r="H295" i="25"/>
  <c r="A295" i="25" s="1"/>
  <c r="S295" i="25" s="1"/>
  <c r="U294" i="25"/>
  <c r="G300" i="2"/>
  <c r="H57" i="2" s="1"/>
  <c r="F301" i="2"/>
  <c r="U31" i="25" l="1"/>
  <c r="Z31" i="25"/>
  <c r="S31" i="25"/>
  <c r="W31" i="25"/>
  <c r="Y31" i="25"/>
  <c r="AA31" i="25" s="1"/>
  <c r="T31" i="25"/>
  <c r="V31" i="25"/>
  <c r="W294" i="25"/>
  <c r="T294" i="25"/>
  <c r="S294" i="25"/>
  <c r="B56" i="2"/>
  <c r="H54" i="25" s="1"/>
  <c r="A54" i="25" s="1"/>
  <c r="B57" i="2"/>
  <c r="H55" i="25" s="1"/>
  <c r="A55" i="25" s="1"/>
  <c r="N114" i="2"/>
  <c r="O165" i="2"/>
  <c r="N165" i="2"/>
  <c r="N30" i="25"/>
  <c r="W53" i="25"/>
  <c r="U53" i="25"/>
  <c r="V53" i="25"/>
  <c r="T53" i="25"/>
  <c r="S53" i="25"/>
  <c r="N164" i="2"/>
  <c r="H162" i="25"/>
  <c r="T295" i="25"/>
  <c r="V295" i="25"/>
  <c r="U295" i="25"/>
  <c r="W295" i="25"/>
  <c r="G301" i="2"/>
  <c r="H41" i="2" s="1"/>
  <c r="B40" i="2" s="1"/>
  <c r="F302" i="2"/>
  <c r="N31" i="25" l="1"/>
  <c r="N92" i="2"/>
  <c r="O40" i="2"/>
  <c r="N40" i="2"/>
  <c r="S55" i="25"/>
  <c r="V55" i="25"/>
  <c r="U55" i="25"/>
  <c r="T55" i="25"/>
  <c r="W55" i="25"/>
  <c r="H38" i="25"/>
  <c r="W54" i="25"/>
  <c r="V54" i="25"/>
  <c r="S54" i="25"/>
  <c r="T54" i="25"/>
  <c r="U54" i="25"/>
  <c r="A162" i="25"/>
  <c r="G302" i="2"/>
  <c r="H42" i="2" s="1"/>
  <c r="B41" i="2" s="1"/>
  <c r="F303" i="2"/>
  <c r="H39" i="25" l="1"/>
  <c r="A39" i="25" s="1"/>
  <c r="N93" i="2"/>
  <c r="L38" i="25"/>
  <c r="K38" i="25"/>
  <c r="M38" i="25"/>
  <c r="J38" i="25"/>
  <c r="I38" i="25"/>
  <c r="A38" i="25"/>
  <c r="M39" i="25"/>
  <c r="U162" i="25"/>
  <c r="S162" i="25"/>
  <c r="V162" i="25"/>
  <c r="T162" i="25"/>
  <c r="W162" i="25"/>
  <c r="H302" i="2"/>
  <c r="G303" i="2"/>
  <c r="H43" i="2" s="1"/>
  <c r="B42" i="2" s="1"/>
  <c r="N94" i="2" s="1"/>
  <c r="F304" i="2"/>
  <c r="I39" i="25" l="1"/>
  <c r="L39" i="25"/>
  <c r="J39" i="25"/>
  <c r="K39" i="25"/>
  <c r="G39" i="25"/>
  <c r="T39" i="25"/>
  <c r="U39" i="25"/>
  <c r="W39" i="25"/>
  <c r="V39" i="25"/>
  <c r="Z39" i="25"/>
  <c r="Y39" i="25"/>
  <c r="AA39" i="25" s="1"/>
  <c r="S39" i="25"/>
  <c r="H40" i="25"/>
  <c r="G38" i="25"/>
  <c r="Z38" i="25"/>
  <c r="Y38" i="25"/>
  <c r="AA38" i="25" s="1"/>
  <c r="V38" i="25"/>
  <c r="W38" i="25"/>
  <c r="T38" i="25"/>
  <c r="U38" i="25"/>
  <c r="S38" i="25"/>
  <c r="G304" i="2"/>
  <c r="H44" i="2" s="1"/>
  <c r="B43" i="2" s="1"/>
  <c r="F305" i="2"/>
  <c r="N39" i="25" l="1"/>
  <c r="Q39" i="25" s="1"/>
  <c r="R39" i="25" s="1"/>
  <c r="H41" i="25"/>
  <c r="M41" i="25" s="1"/>
  <c r="O95" i="2"/>
  <c r="N95" i="2"/>
  <c r="K95" i="2" s="1"/>
  <c r="N38" i="25"/>
  <c r="L41" i="25"/>
  <c r="I40" i="25"/>
  <c r="K40" i="25"/>
  <c r="L40" i="25"/>
  <c r="A40" i="25"/>
  <c r="M40" i="25"/>
  <c r="J40" i="25"/>
  <c r="G305" i="2"/>
  <c r="H45" i="2" s="1"/>
  <c r="B44" i="2" s="1"/>
  <c r="F306" i="2"/>
  <c r="A41" i="25" l="1"/>
  <c r="K41" i="25"/>
  <c r="I41" i="25"/>
  <c r="J41" i="25"/>
  <c r="H42" i="25"/>
  <c r="I42" i="25" s="1"/>
  <c r="N96" i="2"/>
  <c r="O96" i="2"/>
  <c r="G40" i="25"/>
  <c r="U40" i="25"/>
  <c r="W40" i="25"/>
  <c r="Y40" i="25"/>
  <c r="AA40" i="25" s="1"/>
  <c r="S40" i="25"/>
  <c r="Z40" i="25"/>
  <c r="T40" i="25"/>
  <c r="V40" i="25"/>
  <c r="G41" i="25"/>
  <c r="V41" i="25"/>
  <c r="Z41" i="25"/>
  <c r="Y41" i="25"/>
  <c r="AA41" i="25" s="1"/>
  <c r="S41" i="25"/>
  <c r="W41" i="25"/>
  <c r="T41" i="25"/>
  <c r="U41" i="25"/>
  <c r="H305" i="2"/>
  <c r="G306" i="2"/>
  <c r="H46" i="2" s="1"/>
  <c r="B45" i="2" s="1"/>
  <c r="F307" i="2"/>
  <c r="K42" i="25" l="1"/>
  <c r="J42" i="25"/>
  <c r="A42" i="25"/>
  <c r="S42" i="25" s="1"/>
  <c r="M42" i="25"/>
  <c r="L42" i="25"/>
  <c r="H43" i="25"/>
  <c r="L43" i="25" s="1"/>
  <c r="N97" i="2"/>
  <c r="N40" i="25"/>
  <c r="Q40" i="25" s="1"/>
  <c r="R40" i="25" s="1"/>
  <c r="N41" i="25"/>
  <c r="Q41" i="25" s="1"/>
  <c r="R41" i="25" s="1"/>
  <c r="B187" i="2"/>
  <c r="H306" i="2"/>
  <c r="G307" i="2"/>
  <c r="H47" i="2" s="1"/>
  <c r="B46" i="2" s="1"/>
  <c r="F308" i="2"/>
  <c r="Z42" i="25" l="1"/>
  <c r="U42" i="25"/>
  <c r="Y42" i="25"/>
  <c r="AA42" i="25" s="1"/>
  <c r="T42" i="25"/>
  <c r="W42" i="25"/>
  <c r="G42" i="25"/>
  <c r="V42" i="25"/>
  <c r="J43" i="25"/>
  <c r="K43" i="25"/>
  <c r="I43" i="25"/>
  <c r="M43" i="25"/>
  <c r="A43" i="25"/>
  <c r="G43" i="25" s="1"/>
  <c r="N187" i="2"/>
  <c r="O187" i="2"/>
  <c r="H44" i="25"/>
  <c r="L44" i="25" s="1"/>
  <c r="H185" i="25"/>
  <c r="A185" i="25" s="1"/>
  <c r="B305" i="2"/>
  <c r="N305" i="2" s="1"/>
  <c r="Y43" i="25"/>
  <c r="AA43" i="25" s="1"/>
  <c r="G308" i="2"/>
  <c r="H48" i="2" s="1"/>
  <c r="B47" i="2" s="1"/>
  <c r="F309" i="2"/>
  <c r="T43" i="25" l="1"/>
  <c r="N42" i="25"/>
  <c r="Q42" i="25" s="1"/>
  <c r="R42" i="25" s="1"/>
  <c r="V43" i="25"/>
  <c r="Z43" i="25"/>
  <c r="A44" i="25"/>
  <c r="Z44" i="25" s="1"/>
  <c r="J44" i="25"/>
  <c r="S43" i="25"/>
  <c r="U43" i="25"/>
  <c r="W43" i="25"/>
  <c r="H303" i="25"/>
  <c r="A303" i="25" s="1"/>
  <c r="I44" i="25"/>
  <c r="K44" i="25"/>
  <c r="M44" i="25"/>
  <c r="H45" i="25"/>
  <c r="J45" i="25" s="1"/>
  <c r="N100" i="2"/>
  <c r="W44" i="25"/>
  <c r="U185" i="25"/>
  <c r="S185" i="25"/>
  <c r="W185" i="25"/>
  <c r="V185" i="25"/>
  <c r="T185" i="25"/>
  <c r="G309" i="2"/>
  <c r="H49" i="2" s="1"/>
  <c r="B48" i="2" s="1"/>
  <c r="F310" i="2"/>
  <c r="S44" i="25" l="1"/>
  <c r="U44" i="25"/>
  <c r="A45" i="25"/>
  <c r="T44" i="25"/>
  <c r="Y44" i="25"/>
  <c r="AA44" i="25" s="1"/>
  <c r="G44" i="25"/>
  <c r="V44" i="25"/>
  <c r="L45" i="25"/>
  <c r="K45" i="25"/>
  <c r="M45" i="25"/>
  <c r="I45" i="25"/>
  <c r="N43" i="25"/>
  <c r="Q43" i="25" s="1"/>
  <c r="R43" i="25" s="1"/>
  <c r="H309" i="2"/>
  <c r="H46" i="25"/>
  <c r="A46" i="25" s="1"/>
  <c r="O101" i="2"/>
  <c r="N101" i="2"/>
  <c r="N175" i="2"/>
  <c r="I46" i="25"/>
  <c r="V45" i="25"/>
  <c r="Z45" i="25"/>
  <c r="T45" i="25"/>
  <c r="W45" i="25"/>
  <c r="G45" i="25"/>
  <c r="U45" i="25"/>
  <c r="Y45" i="25"/>
  <c r="AA45" i="25" s="1"/>
  <c r="S45" i="25"/>
  <c r="W303" i="25"/>
  <c r="T303" i="25"/>
  <c r="S303" i="25"/>
  <c r="U303" i="25"/>
  <c r="V303" i="25"/>
  <c r="G310" i="2"/>
  <c r="H50" i="2" s="1"/>
  <c r="B49" i="2" s="1"/>
  <c r="F311" i="2"/>
  <c r="N44" i="25" l="1"/>
  <c r="Q44" i="25" s="1"/>
  <c r="R44" i="25" s="1"/>
  <c r="M46" i="25"/>
  <c r="J46" i="25"/>
  <c r="L46" i="25"/>
  <c r="K46" i="25"/>
  <c r="H47" i="25"/>
  <c r="L47" i="25" s="1"/>
  <c r="N102" i="2"/>
  <c r="I47" i="25"/>
  <c r="N45" i="25"/>
  <c r="Q45" i="25" s="1"/>
  <c r="R45" i="25" s="1"/>
  <c r="Y46" i="25"/>
  <c r="AA46" i="25" s="1"/>
  <c r="Z46" i="25"/>
  <c r="S46" i="25"/>
  <c r="T46" i="25"/>
  <c r="G46" i="25"/>
  <c r="V46" i="25"/>
  <c r="W46" i="25"/>
  <c r="U46" i="25"/>
  <c r="G311" i="2"/>
  <c r="H51" i="2" s="1"/>
  <c r="B50" i="2" s="1"/>
  <c r="F312" i="2"/>
  <c r="J47" i="25" l="1"/>
  <c r="K47" i="25"/>
  <c r="A47" i="25"/>
  <c r="T47" i="25" s="1"/>
  <c r="M47" i="25"/>
  <c r="H48" i="25"/>
  <c r="I48" i="25" s="1"/>
  <c r="N103" i="2"/>
  <c r="J48" i="25"/>
  <c r="N46" i="25"/>
  <c r="S47" i="25"/>
  <c r="G312" i="2"/>
  <c r="H52" i="2" s="1"/>
  <c r="B51" i="2" s="1"/>
  <c r="F313" i="2"/>
  <c r="W47" i="25" l="1"/>
  <c r="U47" i="25"/>
  <c r="G47" i="25"/>
  <c r="K48" i="25"/>
  <c r="Z47" i="25"/>
  <c r="Y47" i="25"/>
  <c r="AA47" i="25" s="1"/>
  <c r="V47" i="25"/>
  <c r="A48" i="25"/>
  <c r="Z48" i="25" s="1"/>
  <c r="M48" i="25"/>
  <c r="L48" i="25"/>
  <c r="H49" i="25"/>
  <c r="A49" i="25" s="1"/>
  <c r="N104" i="2"/>
  <c r="I49" i="25"/>
  <c r="H312" i="2"/>
  <c r="G313" i="2"/>
  <c r="H53" i="2" s="1"/>
  <c r="B52" i="2" s="1"/>
  <c r="F314" i="2"/>
  <c r="V48" i="25" l="1"/>
  <c r="U48" i="25"/>
  <c r="W48" i="25"/>
  <c r="G48" i="25"/>
  <c r="L49" i="25"/>
  <c r="J49" i="25"/>
  <c r="M49" i="25"/>
  <c r="K49" i="25"/>
  <c r="Y48" i="25"/>
  <c r="AA48" i="25" s="1"/>
  <c r="S48" i="25"/>
  <c r="T48" i="25"/>
  <c r="N47" i="25"/>
  <c r="Q47" i="25" s="1"/>
  <c r="R47" i="25" s="1"/>
  <c r="H50" i="25"/>
  <c r="L50" i="25" s="1"/>
  <c r="W49" i="25"/>
  <c r="Y49" i="25"/>
  <c r="AA49" i="25" s="1"/>
  <c r="V49" i="25"/>
  <c r="U49" i="25"/>
  <c r="G49" i="25"/>
  <c r="S49" i="25"/>
  <c r="T49" i="25"/>
  <c r="Z49" i="25"/>
  <c r="G314" i="2"/>
  <c r="H54" i="2" s="1"/>
  <c r="F315" i="2"/>
  <c r="N48" i="25" l="1"/>
  <c r="Q48" i="25" s="1"/>
  <c r="R48" i="25" s="1"/>
  <c r="K50" i="25"/>
  <c r="A50" i="25"/>
  <c r="W50" i="25" s="1"/>
  <c r="J50" i="25"/>
  <c r="B54" i="2"/>
  <c r="H52" i="25" s="1"/>
  <c r="A52" i="25" s="1"/>
  <c r="M50" i="25"/>
  <c r="I50" i="25"/>
  <c r="B53" i="2"/>
  <c r="H51" i="25" s="1"/>
  <c r="N49" i="25"/>
  <c r="H314" i="2"/>
  <c r="G315" i="2"/>
  <c r="H60" i="2" s="1"/>
  <c r="F316" i="2"/>
  <c r="Z50" i="25" l="1"/>
  <c r="Y50" i="25"/>
  <c r="AA50" i="25" s="1"/>
  <c r="G50" i="25"/>
  <c r="T50" i="25"/>
  <c r="U50" i="25"/>
  <c r="S50" i="25"/>
  <c r="V50" i="25"/>
  <c r="U52" i="25"/>
  <c r="V52" i="25"/>
  <c r="S52" i="25"/>
  <c r="W52" i="25"/>
  <c r="T52" i="25"/>
  <c r="N112" i="2"/>
  <c r="O112" i="2"/>
  <c r="B59" i="2"/>
  <c r="A51" i="25"/>
  <c r="K51" i="25"/>
  <c r="I51" i="25"/>
  <c r="J51" i="25"/>
  <c r="L51" i="25"/>
  <c r="M51" i="25"/>
  <c r="H315" i="2"/>
  <c r="G316" i="2"/>
  <c r="H64" i="2" s="1"/>
  <c r="B63" i="2" s="1"/>
  <c r="F317" i="2"/>
  <c r="N50" i="25" l="1"/>
  <c r="Q50" i="25" s="1"/>
  <c r="R50" i="25" s="1"/>
  <c r="N63" i="2"/>
  <c r="K63" i="2" s="1"/>
  <c r="O63" i="2"/>
  <c r="N118" i="2"/>
  <c r="O59" i="2"/>
  <c r="H61" i="25"/>
  <c r="A61" i="25" s="1"/>
  <c r="N123" i="2"/>
  <c r="H57" i="25"/>
  <c r="A57" i="25" s="1"/>
  <c r="B314" i="2"/>
  <c r="G51" i="25"/>
  <c r="T51" i="25"/>
  <c r="Z51" i="25"/>
  <c r="U51" i="25"/>
  <c r="W51" i="25"/>
  <c r="V51" i="25"/>
  <c r="S51" i="25"/>
  <c r="Y51" i="25"/>
  <c r="AA51" i="25" s="1"/>
  <c r="N59" i="2"/>
  <c r="K59" i="2" s="1"/>
  <c r="H312" i="25"/>
  <c r="H316" i="2"/>
  <c r="B315" i="2" s="1"/>
  <c r="G317" i="2"/>
  <c r="H65" i="2" s="1"/>
  <c r="B64" i="2" s="1"/>
  <c r="F318" i="2"/>
  <c r="K57" i="25" l="1"/>
  <c r="J57" i="25"/>
  <c r="L57" i="25"/>
  <c r="I57" i="25"/>
  <c r="M57" i="25"/>
  <c r="H62" i="25"/>
  <c r="N125" i="2"/>
  <c r="O125" i="2"/>
  <c r="T61" i="25"/>
  <c r="U61" i="25"/>
  <c r="S61" i="25"/>
  <c r="W61" i="25"/>
  <c r="V61" i="25"/>
  <c r="V57" i="25"/>
  <c r="T57" i="25"/>
  <c r="W57" i="25"/>
  <c r="S57" i="25"/>
  <c r="U57" i="25"/>
  <c r="G57" i="25"/>
  <c r="Y57" i="25"/>
  <c r="AA57" i="25" s="1"/>
  <c r="Z57" i="25"/>
  <c r="A62" i="25"/>
  <c r="N51" i="25"/>
  <c r="Q51" i="25" s="1"/>
  <c r="R51" i="25" s="1"/>
  <c r="A312" i="25"/>
  <c r="W312" i="25" s="1"/>
  <c r="H313" i="25"/>
  <c r="A313" i="25" s="1"/>
  <c r="W313" i="25" s="1"/>
  <c r="H317" i="2"/>
  <c r="G318" i="2"/>
  <c r="H66" i="2" s="1"/>
  <c r="F319" i="2"/>
  <c r="T312" i="25" l="1"/>
  <c r="S312" i="25"/>
  <c r="B65" i="2"/>
  <c r="B66" i="2"/>
  <c r="H64" i="25" s="1"/>
  <c r="A64" i="25" s="1"/>
  <c r="H63" i="25"/>
  <c r="A63" i="25" s="1"/>
  <c r="O126" i="2"/>
  <c r="N126" i="2"/>
  <c r="N57" i="25"/>
  <c r="Q57" i="25" s="1"/>
  <c r="R57" i="25" s="1"/>
  <c r="S62" i="25"/>
  <c r="W62" i="25"/>
  <c r="U62" i="25"/>
  <c r="V62" i="25"/>
  <c r="T62" i="25"/>
  <c r="B316" i="2"/>
  <c r="H314" i="25" s="1"/>
  <c r="A314" i="25" s="1"/>
  <c r="V312" i="25"/>
  <c r="U312" i="25"/>
  <c r="U313" i="25"/>
  <c r="T313" i="25"/>
  <c r="S313" i="25"/>
  <c r="V313" i="25"/>
  <c r="H318" i="2"/>
  <c r="G319" i="2"/>
  <c r="H68" i="2" s="1"/>
  <c r="F320" i="2"/>
  <c r="B68" i="2" l="1"/>
  <c r="H66" i="25" s="1"/>
  <c r="A66" i="25" s="1"/>
  <c r="U64" i="25"/>
  <c r="V64" i="25"/>
  <c r="S64" i="25"/>
  <c r="T64" i="25"/>
  <c r="W64" i="25"/>
  <c r="B67" i="2"/>
  <c r="O67" i="2" s="1"/>
  <c r="T63" i="25"/>
  <c r="V63" i="25"/>
  <c r="U63" i="25"/>
  <c r="W63" i="25"/>
  <c r="S63" i="25"/>
  <c r="B317" i="2"/>
  <c r="H315" i="25" s="1"/>
  <c r="W314" i="25"/>
  <c r="S314" i="25"/>
  <c r="T314" i="25"/>
  <c r="U314" i="25"/>
  <c r="V314" i="25"/>
  <c r="H319" i="2"/>
  <c r="B318" i="2" s="1"/>
  <c r="N318" i="2" s="1"/>
  <c r="G320" i="2"/>
  <c r="H70" i="2" s="1"/>
  <c r="F321" i="2"/>
  <c r="W66" i="25" l="1"/>
  <c r="U66" i="25"/>
  <c r="T66" i="25"/>
  <c r="S66" i="25"/>
  <c r="V66" i="25"/>
  <c r="N67" i="2"/>
  <c r="N127" i="2"/>
  <c r="H65" i="25"/>
  <c r="A65" i="25" s="1"/>
  <c r="B69" i="2"/>
  <c r="O69" i="2" s="1"/>
  <c r="A315" i="25"/>
  <c r="W315" i="25" s="1"/>
  <c r="B196" i="2"/>
  <c r="H316" i="25"/>
  <c r="H320" i="2"/>
  <c r="B319" i="2" s="1"/>
  <c r="G321" i="2"/>
  <c r="H71" i="2" s="1"/>
  <c r="B70" i="2" s="1"/>
  <c r="F322" i="2"/>
  <c r="V315" i="25" l="1"/>
  <c r="T315" i="25"/>
  <c r="U315" i="25"/>
  <c r="S315" i="25"/>
  <c r="N69" i="2"/>
  <c r="N129" i="2"/>
  <c r="H68" i="25"/>
  <c r="A68" i="25" s="1"/>
  <c r="H67" i="25"/>
  <c r="T65" i="25"/>
  <c r="W65" i="25"/>
  <c r="U65" i="25"/>
  <c r="V65" i="25"/>
  <c r="S65" i="25"/>
  <c r="A67" i="25"/>
  <c r="A316" i="25"/>
  <c r="V316" i="25" s="1"/>
  <c r="N319" i="2"/>
  <c r="H194" i="25"/>
  <c r="H317" i="25"/>
  <c r="T316" i="25"/>
  <c r="H321" i="2"/>
  <c r="G322" i="2"/>
  <c r="H73" i="2" s="1"/>
  <c r="F323" i="2"/>
  <c r="U316" i="25" l="1"/>
  <c r="S316" i="25"/>
  <c r="W316" i="25"/>
  <c r="B73" i="2"/>
  <c r="H71" i="25" s="1"/>
  <c r="A71" i="25" s="1"/>
  <c r="N134" i="2"/>
  <c r="B320" i="2"/>
  <c r="H318" i="25" s="1"/>
  <c r="V67" i="25"/>
  <c r="W67" i="25"/>
  <c r="T67" i="25"/>
  <c r="S67" i="25"/>
  <c r="U67" i="25"/>
  <c r="T68" i="25"/>
  <c r="W68" i="25"/>
  <c r="S68" i="25"/>
  <c r="V68" i="25"/>
  <c r="U68" i="25"/>
  <c r="A317" i="25"/>
  <c r="W317" i="25" s="1"/>
  <c r="A194" i="25"/>
  <c r="V194" i="25" s="1"/>
  <c r="H322" i="2"/>
  <c r="B321" i="2" s="1"/>
  <c r="N321" i="2" s="1"/>
  <c r="G323" i="2"/>
  <c r="H85" i="2" s="1"/>
  <c r="B84" i="2" s="1"/>
  <c r="N84" i="2" s="1"/>
  <c r="F324" i="2"/>
  <c r="U317" i="25" l="1"/>
  <c r="S317" i="25"/>
  <c r="T317" i="25"/>
  <c r="V317" i="25"/>
  <c r="T194" i="25"/>
  <c r="U71" i="25"/>
  <c r="V71" i="25"/>
  <c r="W71" i="25"/>
  <c r="T71" i="25"/>
  <c r="S71" i="25"/>
  <c r="H82" i="25"/>
  <c r="A82" i="25" s="1"/>
  <c r="S194" i="25"/>
  <c r="W194" i="25"/>
  <c r="U194" i="25"/>
  <c r="A318" i="25"/>
  <c r="H319" i="25"/>
  <c r="H323" i="2"/>
  <c r="B322" i="2" s="1"/>
  <c r="G324" i="2"/>
  <c r="H106" i="2" s="1"/>
  <c r="B106" i="2" s="1"/>
  <c r="H104" i="25" s="1"/>
  <c r="A104" i="25" s="1"/>
  <c r="F325" i="2"/>
  <c r="T104" i="25" l="1"/>
  <c r="S104" i="25"/>
  <c r="U104" i="25"/>
  <c r="V104" i="25"/>
  <c r="W104" i="25"/>
  <c r="B105" i="2"/>
  <c r="O105" i="2" s="1"/>
  <c r="W82" i="25"/>
  <c r="V82" i="25"/>
  <c r="U82" i="25"/>
  <c r="S82" i="25"/>
  <c r="T82" i="25"/>
  <c r="W318" i="25"/>
  <c r="U318" i="25"/>
  <c r="T318" i="25"/>
  <c r="V318" i="25"/>
  <c r="S318" i="25"/>
  <c r="A319" i="25"/>
  <c r="W319" i="25" s="1"/>
  <c r="H320" i="25"/>
  <c r="H324" i="2"/>
  <c r="B323" i="2" s="1"/>
  <c r="G325" i="2"/>
  <c r="H109" i="2" s="1"/>
  <c r="B108" i="2" s="1"/>
  <c r="H106" i="25" s="1"/>
  <c r="F326" i="2"/>
  <c r="T319" i="25" l="1"/>
  <c r="V319" i="25"/>
  <c r="H103" i="25"/>
  <c r="A103" i="25" s="1"/>
  <c r="N105" i="2"/>
  <c r="K105" i="2" s="1"/>
  <c r="O196" i="2"/>
  <c r="N196" i="2"/>
  <c r="K196" i="2" s="1"/>
  <c r="A106" i="25"/>
  <c r="S319" i="25"/>
  <c r="A320" i="25"/>
  <c r="W320" i="25" s="1"/>
  <c r="U319" i="25"/>
  <c r="N323" i="2"/>
  <c r="B201" i="2"/>
  <c r="N201" i="2" s="1"/>
  <c r="H321" i="25"/>
  <c r="G326" i="2"/>
  <c r="H110" i="2" s="1"/>
  <c r="B109" i="2" s="1"/>
  <c r="F327" i="2"/>
  <c r="H107" i="25" l="1"/>
  <c r="N184" i="2"/>
  <c r="U103" i="25"/>
  <c r="W103" i="25"/>
  <c r="V103" i="25"/>
  <c r="T103" i="25"/>
  <c r="S103" i="25"/>
  <c r="A107" i="25"/>
  <c r="V106" i="25"/>
  <c r="U106" i="25"/>
  <c r="S106" i="25"/>
  <c r="T106" i="25"/>
  <c r="W106" i="25"/>
  <c r="S320" i="25"/>
  <c r="U320" i="25"/>
  <c r="V320" i="25"/>
  <c r="T320" i="25"/>
  <c r="A321" i="25"/>
  <c r="S321" i="25" s="1"/>
  <c r="H199" i="25"/>
  <c r="A199" i="25" s="1"/>
  <c r="G327" i="2"/>
  <c r="H120" i="2" s="1"/>
  <c r="F328" i="2"/>
  <c r="V321" i="25" l="1"/>
  <c r="U321" i="25"/>
  <c r="T321" i="25"/>
  <c r="W321" i="25"/>
  <c r="B119" i="2"/>
  <c r="H117" i="25" s="1"/>
  <c r="A117" i="25" s="1"/>
  <c r="B120" i="2"/>
  <c r="H118" i="25" s="1"/>
  <c r="A118" i="25" s="1"/>
  <c r="W107" i="25"/>
  <c r="U107" i="25"/>
  <c r="S107" i="25"/>
  <c r="V107" i="25"/>
  <c r="T107" i="25"/>
  <c r="S199" i="25"/>
  <c r="U199" i="25"/>
  <c r="V199" i="25"/>
  <c r="W199" i="25"/>
  <c r="T199" i="25"/>
  <c r="G328" i="2"/>
  <c r="H156" i="2" s="1"/>
  <c r="F329" i="2"/>
  <c r="B156" i="2" l="1"/>
  <c r="H154" i="25" s="1"/>
  <c r="A154" i="25" s="1"/>
  <c r="W118" i="25"/>
  <c r="S118" i="25"/>
  <c r="U118" i="25"/>
  <c r="T118" i="25"/>
  <c r="V118" i="25"/>
  <c r="B155" i="2"/>
  <c r="H153" i="25" s="1"/>
  <c r="W117" i="25"/>
  <c r="U117" i="25"/>
  <c r="S117" i="25"/>
  <c r="T117" i="25"/>
  <c r="V117" i="25"/>
  <c r="H328" i="2"/>
  <c r="G329" i="2"/>
  <c r="H162" i="2" s="1"/>
  <c r="F330" i="2"/>
  <c r="N155" i="2" l="1"/>
  <c r="O155" i="2"/>
  <c r="U154" i="25"/>
  <c r="T154" i="25"/>
  <c r="S154" i="25"/>
  <c r="V154" i="25"/>
  <c r="W154" i="25"/>
  <c r="B162" i="2"/>
  <c r="H160" i="25" s="1"/>
  <c r="A160" i="25" s="1"/>
  <c r="B161" i="2"/>
  <c r="H159" i="25" s="1"/>
  <c r="A153" i="25"/>
  <c r="H329" i="2"/>
  <c r="G330" i="2"/>
  <c r="H173" i="2" s="1"/>
  <c r="F331" i="2"/>
  <c r="S160" i="25" l="1"/>
  <c r="U160" i="25"/>
  <c r="W160" i="25"/>
  <c r="T160" i="25"/>
  <c r="V160" i="25"/>
  <c r="N161" i="2"/>
  <c r="O161" i="2"/>
  <c r="A159" i="25"/>
  <c r="B328" i="2"/>
  <c r="U153" i="25"/>
  <c r="T153" i="25"/>
  <c r="V153" i="25"/>
  <c r="S153" i="25"/>
  <c r="W153" i="25"/>
  <c r="H330" i="2"/>
  <c r="B329" i="2" s="1"/>
  <c r="N329" i="2" s="1"/>
  <c r="G331" i="2"/>
  <c r="H186" i="2" s="1"/>
  <c r="F332" i="2"/>
  <c r="H326" i="25" l="1"/>
  <c r="B186" i="2"/>
  <c r="H184" i="25" s="1"/>
  <c r="A184" i="25" s="1"/>
  <c r="U159" i="25"/>
  <c r="S159" i="25"/>
  <c r="W159" i="25"/>
  <c r="V159" i="25"/>
  <c r="T159" i="25"/>
  <c r="A326" i="25"/>
  <c r="S326" i="25" s="1"/>
  <c r="H327" i="25"/>
  <c r="A327" i="25" s="1"/>
  <c r="U326" i="25"/>
  <c r="H331" i="2"/>
  <c r="B330" i="2" s="1"/>
  <c r="G332" i="2"/>
  <c r="H191" i="2" s="1"/>
  <c r="F333" i="2"/>
  <c r="T326" i="25" l="1"/>
  <c r="V326" i="25"/>
  <c r="W326" i="25"/>
  <c r="V184" i="25"/>
  <c r="U184" i="25"/>
  <c r="S184" i="25"/>
  <c r="W184" i="25"/>
  <c r="T184" i="25"/>
  <c r="B190" i="2"/>
  <c r="H188" i="25" s="1"/>
  <c r="B205" i="2"/>
  <c r="H328" i="25"/>
  <c r="T327" i="25"/>
  <c r="V327" i="25"/>
  <c r="U327" i="25"/>
  <c r="W327" i="25"/>
  <c r="S327" i="25"/>
  <c r="G333" i="2"/>
  <c r="H193" i="2" s="1"/>
  <c r="F334" i="2"/>
  <c r="N315" i="2" l="1"/>
  <c r="A188" i="25"/>
  <c r="H203" i="25"/>
  <c r="A328" i="25"/>
  <c r="W328" i="25" s="1"/>
  <c r="H333" i="2"/>
  <c r="G334" i="2"/>
  <c r="H194" i="2" s="1"/>
  <c r="F335" i="2"/>
  <c r="B193" i="2" l="1"/>
  <c r="T188" i="25"/>
  <c r="U188" i="25"/>
  <c r="V188" i="25"/>
  <c r="W188" i="25"/>
  <c r="S188" i="25"/>
  <c r="V328" i="25"/>
  <c r="T328" i="25"/>
  <c r="U328" i="25"/>
  <c r="B206" i="2"/>
  <c r="O206" i="2" s="1"/>
  <c r="A203" i="25"/>
  <c r="S328" i="25"/>
  <c r="H334" i="2"/>
  <c r="B333" i="2" s="1"/>
  <c r="G335" i="2"/>
  <c r="H195" i="2" s="1"/>
  <c r="F336" i="2"/>
  <c r="B194" i="2" l="1"/>
  <c r="H192" i="25" s="1"/>
  <c r="A192" i="25" s="1"/>
  <c r="B195" i="2"/>
  <c r="H193" i="25" s="1"/>
  <c r="A193" i="25" s="1"/>
  <c r="N317" i="2"/>
  <c r="H191" i="25"/>
  <c r="A191" i="25" s="1"/>
  <c r="N316" i="2"/>
  <c r="N206" i="2"/>
  <c r="N333" i="2"/>
  <c r="H204" i="25"/>
  <c r="W203" i="25"/>
  <c r="S203" i="25"/>
  <c r="T203" i="25"/>
  <c r="U203" i="25"/>
  <c r="V203" i="25"/>
  <c r="B207" i="2"/>
  <c r="N207" i="2" s="1"/>
  <c r="H331" i="25"/>
  <c r="A331" i="25" s="1"/>
  <c r="S331" i="25" s="1"/>
  <c r="G336" i="2"/>
  <c r="H203" i="2" s="1"/>
  <c r="F337" i="2"/>
  <c r="B203" i="2" l="1"/>
  <c r="H201" i="25" s="1"/>
  <c r="A201" i="25" s="1"/>
  <c r="O207" i="2"/>
  <c r="W193" i="25"/>
  <c r="T193" i="25"/>
  <c r="U193" i="25"/>
  <c r="V193" i="25"/>
  <c r="S193" i="25"/>
  <c r="S191" i="25"/>
  <c r="W191" i="25"/>
  <c r="V191" i="25"/>
  <c r="U191" i="25"/>
  <c r="T191" i="25"/>
  <c r="W192" i="25"/>
  <c r="V192" i="25"/>
  <c r="U192" i="25"/>
  <c r="T192" i="25"/>
  <c r="S192" i="25"/>
  <c r="A204" i="25"/>
  <c r="S204" i="25" s="1"/>
  <c r="H205" i="25"/>
  <c r="U204" i="25"/>
  <c r="V331" i="25"/>
  <c r="T331" i="25"/>
  <c r="U331" i="25"/>
  <c r="W331" i="25"/>
  <c r="H336" i="2"/>
  <c r="G337" i="2"/>
  <c r="H219" i="2" s="1"/>
  <c r="F338" i="2"/>
  <c r="T201" i="25" l="1"/>
  <c r="U201" i="25"/>
  <c r="S201" i="25"/>
  <c r="W201" i="25"/>
  <c r="V201" i="25"/>
  <c r="W204" i="25"/>
  <c r="V204" i="25"/>
  <c r="T204" i="25"/>
  <c r="A205" i="25"/>
  <c r="H337" i="2"/>
  <c r="B336" i="2" s="1"/>
  <c r="G338" i="2"/>
  <c r="H240" i="2" s="1"/>
  <c r="F339" i="2"/>
  <c r="T205" i="25" l="1"/>
  <c r="W205" i="25"/>
  <c r="U205" i="25"/>
  <c r="S205" i="25"/>
  <c r="V205" i="25"/>
  <c r="H334" i="25"/>
  <c r="A334" i="25" s="1"/>
  <c r="S334" i="25" s="1"/>
  <c r="G339" i="2"/>
  <c r="H242" i="2" s="1"/>
  <c r="F340" i="2"/>
  <c r="U334" i="25" l="1"/>
  <c r="V334" i="25"/>
  <c r="W334" i="25"/>
  <c r="T334" i="25"/>
  <c r="H339" i="2"/>
  <c r="G340" i="2"/>
  <c r="H244" i="2" s="1"/>
  <c r="F341" i="2"/>
  <c r="B210" i="2" l="1"/>
  <c r="H340" i="2"/>
  <c r="B339" i="2" s="1"/>
  <c r="G341" i="2"/>
  <c r="H259" i="2" s="1"/>
  <c r="F342" i="2"/>
  <c r="N210" i="2" l="1"/>
  <c r="K210" i="2" s="1"/>
  <c r="O210" i="2"/>
  <c r="N339" i="2"/>
  <c r="H208" i="25"/>
  <c r="B211" i="2"/>
  <c r="N211" i="2" s="1"/>
  <c r="H337" i="25"/>
  <c r="G342" i="2"/>
  <c r="H260" i="2" s="1"/>
  <c r="F343" i="2"/>
  <c r="A208" i="25" l="1"/>
  <c r="V208" i="25" s="1"/>
  <c r="H209" i="25"/>
  <c r="A209" i="25" s="1"/>
  <c r="S208" i="25"/>
  <c r="A337" i="25"/>
  <c r="T337" i="25" s="1"/>
  <c r="G343" i="2"/>
  <c r="H265" i="2" s="1"/>
  <c r="F344" i="2"/>
  <c r="W208" i="25" l="1"/>
  <c r="W337" i="25"/>
  <c r="T208" i="25"/>
  <c r="U208" i="25"/>
  <c r="U209" i="25"/>
  <c r="W209" i="25"/>
  <c r="V209" i="25"/>
  <c r="S209" i="25"/>
  <c r="T209" i="25"/>
  <c r="S337" i="25"/>
  <c r="V337" i="25"/>
  <c r="U337" i="25"/>
  <c r="H343" i="2"/>
  <c r="G344" i="2"/>
  <c r="H268" i="2" s="1"/>
  <c r="F345" i="2"/>
  <c r="B212" i="2" l="1"/>
  <c r="N212" i="2" s="1"/>
  <c r="G345" i="2"/>
  <c r="H271" i="2" s="1"/>
  <c r="F346" i="2"/>
  <c r="H210" i="25" l="1"/>
  <c r="A210" i="25" s="1"/>
  <c r="G346" i="2"/>
  <c r="H277" i="2" s="1"/>
  <c r="F347" i="2"/>
  <c r="B276" i="2" l="1"/>
  <c r="H274" i="25" s="1"/>
  <c r="S210" i="25"/>
  <c r="W210" i="25"/>
  <c r="V210" i="25"/>
  <c r="T210" i="25"/>
  <c r="U210" i="25"/>
  <c r="G347" i="2"/>
  <c r="H284" i="2" s="1"/>
  <c r="B284" i="2" s="1"/>
  <c r="H282" i="25" s="1"/>
  <c r="A282" i="25" s="1"/>
  <c r="F348" i="2"/>
  <c r="T282" i="25" l="1"/>
  <c r="V282" i="25"/>
  <c r="S282" i="25"/>
  <c r="W282" i="25"/>
  <c r="U282" i="25"/>
  <c r="B283" i="2"/>
  <c r="N283" i="2" s="1"/>
  <c r="A274" i="25"/>
  <c r="G348" i="2"/>
  <c r="H292" i="2" s="1"/>
  <c r="B292" i="2" s="1"/>
  <c r="H290" i="25" s="1"/>
  <c r="A290" i="25" s="1"/>
  <c r="F349" i="2"/>
  <c r="W290" i="25" l="1"/>
  <c r="V290" i="25"/>
  <c r="T290" i="25"/>
  <c r="U290" i="25"/>
  <c r="S290" i="25"/>
  <c r="H281" i="25"/>
  <c r="A281" i="25" s="1"/>
  <c r="B291" i="2"/>
  <c r="N291" i="2" s="1"/>
  <c r="T274" i="25"/>
  <c r="S274" i="25"/>
  <c r="W274" i="25"/>
  <c r="U274" i="25"/>
  <c r="V274" i="25"/>
  <c r="H348" i="2"/>
  <c r="G349" i="2"/>
  <c r="H295" i="2" s="1"/>
  <c r="F350" i="2"/>
  <c r="B294" i="2" l="1"/>
  <c r="H292" i="25" s="1"/>
  <c r="B295" i="2"/>
  <c r="H289" i="25"/>
  <c r="A289" i="25" s="1"/>
  <c r="S281" i="25"/>
  <c r="V281" i="25"/>
  <c r="W281" i="25"/>
  <c r="U281" i="25"/>
  <c r="T281" i="25"/>
  <c r="A292" i="25"/>
  <c r="B180" i="2"/>
  <c r="N181" i="2" s="1"/>
  <c r="G350" i="2"/>
  <c r="H299" i="2" s="1"/>
  <c r="F351" i="2"/>
  <c r="N294" i="2" l="1"/>
  <c r="H293" i="25"/>
  <c r="A293" i="25" s="1"/>
  <c r="W293" i="25" s="1"/>
  <c r="B298" i="2"/>
  <c r="H178" i="25"/>
  <c r="A178" i="25" s="1"/>
  <c r="S292" i="25"/>
  <c r="V292" i="25"/>
  <c r="W292" i="25"/>
  <c r="T292" i="25"/>
  <c r="U292" i="25"/>
  <c r="V289" i="25"/>
  <c r="U289" i="25"/>
  <c r="W289" i="25"/>
  <c r="S289" i="25"/>
  <c r="T289" i="25"/>
  <c r="G351" i="2"/>
  <c r="H304" i="2" s="1"/>
  <c r="F352" i="2"/>
  <c r="T293" i="25" l="1"/>
  <c r="V293" i="25"/>
  <c r="S293" i="25"/>
  <c r="U293" i="25"/>
  <c r="N298" i="2"/>
  <c r="K298" i="2" s="1"/>
  <c r="O298" i="2"/>
  <c r="B304" i="2"/>
  <c r="H302" i="25" s="1"/>
  <c r="A302" i="25" s="1"/>
  <c r="H296" i="25"/>
  <c r="W178" i="25"/>
  <c r="U178" i="25"/>
  <c r="V178" i="25"/>
  <c r="T178" i="25"/>
  <c r="S178" i="25"/>
  <c r="G352" i="2"/>
  <c r="H307" i="2" s="1"/>
  <c r="F353" i="2"/>
  <c r="T302" i="25" l="1"/>
  <c r="V302" i="25"/>
  <c r="W302" i="25"/>
  <c r="U302" i="25"/>
  <c r="S302" i="25"/>
  <c r="B306" i="2"/>
  <c r="H304" i="25" s="1"/>
  <c r="A296" i="25"/>
  <c r="G353" i="2"/>
  <c r="H310" i="2" s="1"/>
  <c r="B309" i="2" s="1"/>
  <c r="F354" i="2"/>
  <c r="H307" i="25" l="1"/>
  <c r="O309" i="2"/>
  <c r="S296" i="25"/>
  <c r="U296" i="25"/>
  <c r="V296" i="25"/>
  <c r="T296" i="25"/>
  <c r="W296" i="25"/>
  <c r="A304" i="25"/>
  <c r="A307" i="25"/>
  <c r="G354" i="2"/>
  <c r="H311" i="2" s="1"/>
  <c r="F355" i="2"/>
  <c r="B310" i="2" l="1"/>
  <c r="H308" i="25" s="1"/>
  <c r="A308" i="25" s="1"/>
  <c r="B311" i="2"/>
  <c r="H309" i="25" s="1"/>
  <c r="A309" i="25" s="1"/>
  <c r="S307" i="25"/>
  <c r="W307" i="25"/>
  <c r="V307" i="25"/>
  <c r="T307" i="25"/>
  <c r="U307" i="25"/>
  <c r="S304" i="25"/>
  <c r="W304" i="25"/>
  <c r="V304" i="25"/>
  <c r="T304" i="25"/>
  <c r="U304" i="25"/>
  <c r="H354" i="2"/>
  <c r="G355" i="2"/>
  <c r="H313" i="2" s="1"/>
  <c r="B313" i="2" s="1"/>
  <c r="H311" i="25" s="1"/>
  <c r="A311" i="25" s="1"/>
  <c r="F356" i="2"/>
  <c r="W309" i="25" l="1"/>
  <c r="T309" i="25"/>
  <c r="S309" i="25"/>
  <c r="U309" i="25"/>
  <c r="V309" i="25"/>
  <c r="S311" i="25"/>
  <c r="V311" i="25"/>
  <c r="U311" i="25"/>
  <c r="W311" i="25"/>
  <c r="T311" i="25"/>
  <c r="B312" i="2"/>
  <c r="N312" i="2" s="1"/>
  <c r="W308" i="25"/>
  <c r="V308" i="25"/>
  <c r="S308" i="25"/>
  <c r="T308" i="25"/>
  <c r="U308" i="25"/>
  <c r="G356" i="2"/>
  <c r="H325" i="2" s="1"/>
  <c r="F357" i="2"/>
  <c r="H310" i="25" l="1"/>
  <c r="A310" i="25" s="1"/>
  <c r="B324" i="2"/>
  <c r="N324" i="2" s="1"/>
  <c r="H356" i="2"/>
  <c r="G357" i="2"/>
  <c r="H326" i="2" s="1"/>
  <c r="B325" i="2" s="1"/>
  <c r="H323" i="25" s="1"/>
  <c r="F358" i="2"/>
  <c r="H322" i="25" l="1"/>
  <c r="A322" i="25" s="1"/>
  <c r="A323" i="25"/>
  <c r="S310" i="25"/>
  <c r="V310" i="25"/>
  <c r="W310" i="25"/>
  <c r="U310" i="25"/>
  <c r="T310" i="25"/>
  <c r="H357" i="2"/>
  <c r="B356" i="2" s="1"/>
  <c r="N356" i="2" s="1"/>
  <c r="G358" i="2"/>
  <c r="H327" i="2" s="1"/>
  <c r="F359" i="2"/>
  <c r="B326" i="2" l="1"/>
  <c r="H324" i="25" s="1"/>
  <c r="A324" i="25" s="1"/>
  <c r="B327" i="2"/>
  <c r="H325" i="25" s="1"/>
  <c r="A325" i="25" s="1"/>
  <c r="V322" i="25"/>
  <c r="U322" i="25"/>
  <c r="S322" i="25"/>
  <c r="T322" i="25"/>
  <c r="W322" i="25"/>
  <c r="W323" i="25"/>
  <c r="V323" i="25"/>
  <c r="S323" i="25"/>
  <c r="T323" i="25"/>
  <c r="U323" i="25"/>
  <c r="B216" i="2"/>
  <c r="N216" i="2" s="1"/>
  <c r="H354" i="25"/>
  <c r="A354" i="25" s="1"/>
  <c r="H358" i="2"/>
  <c r="B357" i="2" s="1"/>
  <c r="G359" i="2"/>
  <c r="H332" i="2" s="1"/>
  <c r="B332" i="2" s="1"/>
  <c r="H330" i="25" s="1"/>
  <c r="A330" i="25" s="1"/>
  <c r="F360" i="2"/>
  <c r="T330" i="25" l="1"/>
  <c r="U330" i="25"/>
  <c r="V330" i="25"/>
  <c r="W330" i="25"/>
  <c r="S330" i="25"/>
  <c r="S325" i="25"/>
  <c r="W325" i="25"/>
  <c r="V325" i="25"/>
  <c r="T325" i="25"/>
  <c r="U325" i="25"/>
  <c r="B331" i="2"/>
  <c r="N331" i="2" s="1"/>
  <c r="U324" i="25"/>
  <c r="W324" i="25"/>
  <c r="V324" i="25"/>
  <c r="S324" i="25"/>
  <c r="T324" i="25"/>
  <c r="N357" i="2"/>
  <c r="H214" i="25"/>
  <c r="H355" i="25"/>
  <c r="S354" i="25"/>
  <c r="W354" i="25"/>
  <c r="V354" i="25"/>
  <c r="U354" i="25"/>
  <c r="T354" i="25"/>
  <c r="A355" i="25"/>
  <c r="G360" i="2"/>
  <c r="H335" i="2" s="1"/>
  <c r="B335" i="2" s="1"/>
  <c r="H333" i="25" s="1"/>
  <c r="A333" i="25" s="1"/>
  <c r="F361" i="2"/>
  <c r="H329" i="25" l="1"/>
  <c r="U333" i="25"/>
  <c r="S333" i="25"/>
  <c r="T333" i="25"/>
  <c r="V333" i="25"/>
  <c r="W333" i="25"/>
  <c r="A329" i="25"/>
  <c r="B334" i="2"/>
  <c r="A214" i="25"/>
  <c r="V214" i="25" s="1"/>
  <c r="S214" i="25"/>
  <c r="V355" i="25"/>
  <c r="W355" i="25"/>
  <c r="T355" i="25"/>
  <c r="S355" i="25"/>
  <c r="U355" i="25"/>
  <c r="H360" i="2"/>
  <c r="G361" i="2"/>
  <c r="H338" i="2" s="1"/>
  <c r="B338" i="2" s="1"/>
  <c r="H336" i="25" s="1"/>
  <c r="A336" i="25" s="1"/>
  <c r="F362" i="2"/>
  <c r="U214" i="25" l="1"/>
  <c r="W214" i="25"/>
  <c r="T214" i="25"/>
  <c r="S336" i="25"/>
  <c r="U336" i="25"/>
  <c r="V336" i="25"/>
  <c r="T336" i="25"/>
  <c r="W336" i="25"/>
  <c r="H332" i="25"/>
  <c r="N334" i="2"/>
  <c r="A332" i="25"/>
  <c r="B337" i="2"/>
  <c r="N337" i="2" s="1"/>
  <c r="W329" i="25"/>
  <c r="S329" i="25"/>
  <c r="V329" i="25"/>
  <c r="U329" i="25"/>
  <c r="T329" i="25"/>
  <c r="B182" i="2"/>
  <c r="G362" i="2"/>
  <c r="H341" i="2" s="1"/>
  <c r="F363" i="2"/>
  <c r="N183" i="2" l="1"/>
  <c r="N182" i="2"/>
  <c r="H335" i="25"/>
  <c r="T332" i="25"/>
  <c r="V332" i="25"/>
  <c r="U332" i="25"/>
  <c r="W332" i="25"/>
  <c r="S332" i="25"/>
  <c r="B340" i="2"/>
  <c r="N340" i="2" s="1"/>
  <c r="H180" i="25"/>
  <c r="G363" i="2"/>
  <c r="H342" i="2" s="1"/>
  <c r="F364" i="2"/>
  <c r="H338" i="25" l="1"/>
  <c r="B341" i="2"/>
  <c r="H339" i="25" s="1"/>
  <c r="B342" i="2"/>
  <c r="H340" i="25" s="1"/>
  <c r="A340" i="25" s="1"/>
  <c r="A339" i="25"/>
  <c r="A338" i="25"/>
  <c r="A335" i="25"/>
  <c r="A180" i="25"/>
  <c r="G364" i="2"/>
  <c r="H346" i="2" s="1"/>
  <c r="F365" i="2"/>
  <c r="S340" i="25" l="1"/>
  <c r="T340" i="25"/>
  <c r="V340" i="25"/>
  <c r="U340" i="25"/>
  <c r="W340" i="25"/>
  <c r="S338" i="25"/>
  <c r="T338" i="25"/>
  <c r="W338" i="25"/>
  <c r="U338" i="25"/>
  <c r="V338" i="25"/>
  <c r="W339" i="25"/>
  <c r="U339" i="25"/>
  <c r="V339" i="25"/>
  <c r="T339" i="25"/>
  <c r="S339" i="25"/>
  <c r="S335" i="25"/>
  <c r="V335" i="25"/>
  <c r="W335" i="25"/>
  <c r="T335" i="25"/>
  <c r="U335" i="25"/>
  <c r="T180" i="25"/>
  <c r="V180" i="25"/>
  <c r="W180" i="25"/>
  <c r="U180" i="25"/>
  <c r="S180" i="25"/>
  <c r="H364" i="2"/>
  <c r="B219" i="2" s="1"/>
  <c r="H217" i="25" s="1"/>
  <c r="G365" i="2"/>
  <c r="H349" i="2" s="1"/>
  <c r="F366" i="2"/>
  <c r="B348" i="2" l="1"/>
  <c r="A217" i="25"/>
  <c r="G366" i="2"/>
  <c r="H350" i="2" s="1"/>
  <c r="B349" i="2" s="1"/>
  <c r="H347" i="25" s="1"/>
  <c r="F367" i="2"/>
  <c r="N348" i="2" l="1"/>
  <c r="K348" i="2" s="1"/>
  <c r="O348" i="2"/>
  <c r="A347" i="25"/>
  <c r="H346" i="25"/>
  <c r="U217" i="25"/>
  <c r="T217" i="25"/>
  <c r="S217" i="25"/>
  <c r="V217" i="25"/>
  <c r="W217" i="25"/>
  <c r="G367" i="2"/>
  <c r="H351" i="2" s="1"/>
  <c r="B350" i="2" s="1"/>
  <c r="H348" i="25" s="1"/>
  <c r="F368" i="2"/>
  <c r="A348" i="25" l="1"/>
  <c r="A346" i="25"/>
  <c r="S347" i="25"/>
  <c r="W347" i="25"/>
  <c r="V347" i="25"/>
  <c r="U347" i="25"/>
  <c r="T347" i="25"/>
  <c r="G368" i="2"/>
  <c r="H355" i="2" s="1"/>
  <c r="B355" i="2" s="1"/>
  <c r="H353" i="25" s="1"/>
  <c r="A353" i="25" s="1"/>
  <c r="F369" i="2"/>
  <c r="T353" i="25" l="1"/>
  <c r="U353" i="25"/>
  <c r="V353" i="25"/>
  <c r="S353" i="25"/>
  <c r="W353" i="25"/>
  <c r="V348" i="25"/>
  <c r="U348" i="25"/>
  <c r="T348" i="25"/>
  <c r="S348" i="25"/>
  <c r="W348" i="25"/>
  <c r="B354" i="2"/>
  <c r="H352" i="25" s="1"/>
  <c r="U346" i="25"/>
  <c r="T346" i="25"/>
  <c r="V346" i="25"/>
  <c r="W346" i="25"/>
  <c r="S346" i="25"/>
  <c r="H368" i="2"/>
  <c r="B185" i="2" s="1"/>
  <c r="G369" i="2"/>
  <c r="H359" i="2" s="1"/>
  <c r="B359" i="2" s="1"/>
  <c r="H357" i="25" s="1"/>
  <c r="A357" i="25" s="1"/>
  <c r="F370" i="2"/>
  <c r="V357" i="25" l="1"/>
  <c r="W357" i="25"/>
  <c r="U357" i="25"/>
  <c r="S357" i="25"/>
  <c r="T357" i="25"/>
  <c r="A352" i="25"/>
  <c r="B358" i="2"/>
  <c r="H356" i="25" s="1"/>
  <c r="A356" i="25" s="1"/>
  <c r="H183" i="25"/>
  <c r="H369" i="2"/>
  <c r="B368" i="2" s="1"/>
  <c r="H366" i="25" s="1"/>
  <c r="G370" i="2"/>
  <c r="H361" i="2" s="1"/>
  <c r="F371" i="2"/>
  <c r="T356" i="25" l="1"/>
  <c r="V356" i="25"/>
  <c r="S356" i="25"/>
  <c r="W356" i="25"/>
  <c r="U356" i="25"/>
  <c r="B360" i="2"/>
  <c r="H358" i="25" s="1"/>
  <c r="A358" i="25" s="1"/>
  <c r="V352" i="25"/>
  <c r="W352" i="25"/>
  <c r="T352" i="25"/>
  <c r="S352" i="25"/>
  <c r="U352" i="25"/>
  <c r="A183" i="25"/>
  <c r="O368" i="2"/>
  <c r="N368" i="2"/>
  <c r="K368" i="2" s="1"/>
  <c r="A366" i="25"/>
  <c r="G371" i="2"/>
  <c r="H362" i="2" s="1"/>
  <c r="B361" i="2" s="1"/>
  <c r="H359" i="25" s="1"/>
  <c r="A359" i="25" s="1"/>
  <c r="F372" i="2"/>
  <c r="N360" i="2" l="1"/>
  <c r="K360" i="2" s="1"/>
  <c r="O360" i="2"/>
  <c r="U359" i="25"/>
  <c r="S359" i="25"/>
  <c r="W359" i="25"/>
  <c r="T359" i="25"/>
  <c r="V359" i="25"/>
  <c r="S358" i="25"/>
  <c r="U358" i="25"/>
  <c r="V358" i="25"/>
  <c r="T358" i="25"/>
  <c r="W358" i="25"/>
  <c r="T183" i="25"/>
  <c r="W183" i="25"/>
  <c r="V183" i="25"/>
  <c r="U183" i="25"/>
  <c r="S183" i="25"/>
  <c r="T366" i="25"/>
  <c r="U366" i="25"/>
  <c r="W366" i="25"/>
  <c r="V366" i="25"/>
  <c r="S366" i="25"/>
  <c r="G372" i="2"/>
  <c r="H363" i="2" s="1"/>
  <c r="F373" i="2"/>
  <c r="B362" i="2" l="1"/>
  <c r="H360" i="25" s="1"/>
  <c r="A360" i="25" s="1"/>
  <c r="T360" i="25" s="1"/>
  <c r="B363" i="2"/>
  <c r="H361" i="25" s="1"/>
  <c r="A361" i="25" s="1"/>
  <c r="H372" i="2"/>
  <c r="G373" i="2"/>
  <c r="H365" i="2" s="1"/>
  <c r="F374" i="2"/>
  <c r="U360" i="25" l="1"/>
  <c r="W360" i="25"/>
  <c r="V360" i="25"/>
  <c r="S360" i="25"/>
  <c r="T361" i="25"/>
  <c r="U361" i="25"/>
  <c r="S361" i="25"/>
  <c r="V361" i="25"/>
  <c r="W361" i="25"/>
  <c r="B364" i="2"/>
  <c r="H362" i="25" s="1"/>
  <c r="A362" i="25" s="1"/>
  <c r="G374" i="2"/>
  <c r="H366" i="2" s="1"/>
  <c r="F375" i="2"/>
  <c r="N364" i="2" l="1"/>
  <c r="K364" i="2" s="1"/>
  <c r="O364" i="2"/>
  <c r="B365" i="2"/>
  <c r="H363" i="25" s="1"/>
  <c r="A363" i="25" s="1"/>
  <c r="V362" i="25"/>
  <c r="S362" i="25"/>
  <c r="U362" i="25"/>
  <c r="W362" i="25"/>
  <c r="T362" i="25"/>
  <c r="G375" i="2"/>
  <c r="H367" i="2" s="1"/>
  <c r="F376" i="2"/>
  <c r="B366" i="2" l="1"/>
  <c r="H364" i="25" s="1"/>
  <c r="A364" i="25" s="1"/>
  <c r="U364" i="25" s="1"/>
  <c r="B367" i="2"/>
  <c r="H365" i="25" s="1"/>
  <c r="A365" i="25" s="1"/>
  <c r="S363" i="25"/>
  <c r="T363" i="25"/>
  <c r="V363" i="25"/>
  <c r="U363" i="25"/>
  <c r="W363" i="25"/>
  <c r="H374" i="2"/>
  <c r="G376" i="2"/>
  <c r="H370" i="2" s="1"/>
  <c r="F377" i="2"/>
  <c r="T364" i="25" l="1"/>
  <c r="V364" i="25"/>
  <c r="W364" i="25"/>
  <c r="S364" i="25"/>
  <c r="T365" i="25"/>
  <c r="W365" i="25"/>
  <c r="U365" i="25"/>
  <c r="S365" i="25"/>
  <c r="V365" i="25"/>
  <c r="B369" i="2"/>
  <c r="B188" i="2"/>
  <c r="H186" i="25" s="1"/>
  <c r="G377" i="2"/>
  <c r="H373" i="2" s="1"/>
  <c r="B373" i="2" s="1"/>
  <c r="H371" i="25" s="1"/>
  <c r="A371" i="25" s="1"/>
  <c r="F378" i="2"/>
  <c r="S371" i="25" l="1"/>
  <c r="T371" i="25"/>
  <c r="U371" i="25"/>
  <c r="V371" i="25"/>
  <c r="W371" i="25"/>
  <c r="H367" i="25"/>
  <c r="A367" i="25" s="1"/>
  <c r="B372" i="2"/>
  <c r="N372" i="2" s="1"/>
  <c r="A186" i="25"/>
  <c r="N188" i="2"/>
  <c r="G378" i="2"/>
  <c r="H376" i="2" s="1"/>
  <c r="F379" i="2"/>
  <c r="H370" i="25" l="1"/>
  <c r="A370" i="25" s="1"/>
  <c r="U370" i="25" s="1"/>
  <c r="S367" i="25"/>
  <c r="T367" i="25"/>
  <c r="U367" i="25"/>
  <c r="V367" i="25"/>
  <c r="W367" i="25"/>
  <c r="V186" i="25"/>
  <c r="S186" i="25"/>
  <c r="W186" i="25"/>
  <c r="T186" i="25"/>
  <c r="U186" i="25"/>
  <c r="G379" i="2"/>
  <c r="H375" i="2" s="1"/>
  <c r="B374" i="2" s="1"/>
  <c r="F380" i="2"/>
  <c r="V370" i="25" l="1"/>
  <c r="T370" i="25"/>
  <c r="H372" i="25"/>
  <c r="A372" i="25" s="1"/>
  <c r="V372" i="25" s="1"/>
  <c r="O374" i="2"/>
  <c r="N374" i="2"/>
  <c r="K374" i="2" s="1"/>
  <c r="W370" i="25"/>
  <c r="S370" i="25"/>
  <c r="B375" i="2"/>
  <c r="H373" i="25" s="1"/>
  <c r="A373" i="25" s="1"/>
  <c r="W372" i="25"/>
  <c r="S372" i="25"/>
  <c r="T372" i="25"/>
  <c r="G380" i="2"/>
  <c r="H377" i="2" s="1"/>
  <c r="B376" i="2" s="1"/>
  <c r="H374" i="25" s="1"/>
  <c r="A374" i="25" s="1"/>
  <c r="W374" i="25" s="1"/>
  <c r="F381" i="2"/>
  <c r="U372" i="25" l="1"/>
  <c r="V373" i="25"/>
  <c r="W373" i="25"/>
  <c r="T373" i="25"/>
  <c r="S373" i="25"/>
  <c r="U373" i="25"/>
  <c r="V374" i="25"/>
  <c r="U374" i="25"/>
  <c r="T374" i="25"/>
  <c r="S374" i="25"/>
  <c r="G381" i="2"/>
  <c r="H378" i="2" s="1"/>
  <c r="B377" i="2" s="1"/>
  <c r="H375" i="25" s="1"/>
  <c r="A375" i="25" s="1"/>
  <c r="T375" i="25" s="1"/>
  <c r="F382" i="2"/>
  <c r="U375" i="25" l="1"/>
  <c r="S375" i="25"/>
  <c r="W375" i="25"/>
  <c r="V375" i="25"/>
  <c r="G382" i="2"/>
  <c r="H379" i="2" s="1"/>
  <c r="B378" i="2" s="1"/>
  <c r="H376" i="25" s="1"/>
  <c r="A376" i="25" s="1"/>
  <c r="T376" i="25" s="1"/>
  <c r="F383" i="2"/>
  <c r="S376" i="25" l="1"/>
  <c r="W376" i="25"/>
  <c r="V376" i="25"/>
  <c r="U376" i="25"/>
  <c r="G383" i="2"/>
  <c r="H380" i="2" s="1"/>
  <c r="B379" i="2" s="1"/>
  <c r="H377" i="25" s="1"/>
  <c r="A377" i="25" s="1"/>
  <c r="F384" i="2"/>
  <c r="V377" i="25" l="1"/>
  <c r="T377" i="25"/>
  <c r="S377" i="25"/>
  <c r="W377" i="25"/>
  <c r="U377" i="25"/>
  <c r="G384" i="2"/>
  <c r="H381" i="2" s="1"/>
  <c r="B380" i="2" s="1"/>
  <c r="H378" i="25" s="1"/>
  <c r="A378" i="25" s="1"/>
  <c r="W378" i="25" s="1"/>
  <c r="F385" i="2"/>
  <c r="U378" i="25" l="1"/>
  <c r="S378" i="25"/>
  <c r="V378" i="25"/>
  <c r="T378" i="25"/>
  <c r="G385" i="2"/>
  <c r="H382" i="2" s="1"/>
  <c r="B381" i="2" s="1"/>
  <c r="H379" i="25" s="1"/>
  <c r="A379" i="25" s="1"/>
  <c r="F386" i="2"/>
  <c r="U379" i="25" l="1"/>
  <c r="S379" i="25"/>
  <c r="W379" i="25"/>
  <c r="T379" i="25"/>
  <c r="V379" i="25"/>
  <c r="G386" i="2"/>
  <c r="H384" i="2" s="1"/>
  <c r="F387" i="2"/>
  <c r="H385" i="2" l="1"/>
  <c r="B384" i="2" s="1"/>
  <c r="H382" i="25" s="1"/>
  <c r="A382" i="25" s="1"/>
  <c r="U382" i="25" s="1"/>
  <c r="G387" i="2"/>
  <c r="F388" i="2"/>
  <c r="B189" i="2" l="1"/>
  <c r="T382" i="25"/>
  <c r="V382" i="25"/>
  <c r="S382" i="25"/>
  <c r="W382" i="25"/>
  <c r="H386" i="2"/>
  <c r="G388" i="2"/>
  <c r="F389" i="2"/>
  <c r="B385" i="2" l="1"/>
  <c r="H187" i="25"/>
  <c r="A187" i="25" s="1"/>
  <c r="N190" i="2"/>
  <c r="N189" i="2"/>
  <c r="H387" i="2"/>
  <c r="G389" i="2"/>
  <c r="F390" i="2"/>
  <c r="H383" i="25" l="1"/>
  <c r="A383" i="25" s="1"/>
  <c r="O385" i="2"/>
  <c r="B386" i="2"/>
  <c r="N385" i="2" s="1"/>
  <c r="K385" i="2" s="1"/>
  <c r="U187" i="25"/>
  <c r="V187" i="25"/>
  <c r="T187" i="25"/>
  <c r="W187" i="25"/>
  <c r="S187" i="25"/>
  <c r="H388" i="2"/>
  <c r="G390" i="2"/>
  <c r="F391" i="2"/>
  <c r="V383" i="25" l="1"/>
  <c r="W383" i="25"/>
  <c r="S383" i="25"/>
  <c r="T383" i="25"/>
  <c r="U383" i="25"/>
  <c r="H384" i="25"/>
  <c r="A384" i="25" s="1"/>
  <c r="U384" i="25" s="1"/>
  <c r="B387" i="2"/>
  <c r="H389" i="2"/>
  <c r="G391" i="2"/>
  <c r="F392" i="2"/>
  <c r="H385" i="25" l="1"/>
  <c r="A385" i="25" s="1"/>
  <c r="T384" i="25"/>
  <c r="S384" i="25"/>
  <c r="W384" i="25"/>
  <c r="V384" i="25"/>
  <c r="B388" i="2"/>
  <c r="H386" i="25" s="1"/>
  <c r="A386" i="25" s="1"/>
  <c r="U386" i="25" s="1"/>
  <c r="S385" i="25"/>
  <c r="H390" i="2"/>
  <c r="G392" i="2"/>
  <c r="F393" i="2"/>
  <c r="W386" i="25" l="1"/>
  <c r="T386" i="25"/>
  <c r="S386" i="25"/>
  <c r="V386" i="25"/>
  <c r="U385" i="25"/>
  <c r="V385" i="25"/>
  <c r="T385" i="25"/>
  <c r="W385" i="25"/>
  <c r="B389" i="2"/>
  <c r="H387" i="25" s="1"/>
  <c r="A387" i="25" s="1"/>
  <c r="S387" i="25" s="1"/>
  <c r="H391" i="2"/>
  <c r="G393" i="2"/>
  <c r="F394" i="2"/>
  <c r="V387" i="25" l="1"/>
  <c r="T387" i="25"/>
  <c r="W387" i="25"/>
  <c r="U387" i="25"/>
  <c r="B390" i="2"/>
  <c r="H388" i="25" s="1"/>
  <c r="A388" i="25" s="1"/>
  <c r="S388" i="25" s="1"/>
  <c r="H392" i="2"/>
  <c r="G394" i="2"/>
  <c r="F395" i="2"/>
  <c r="V388" i="25" l="1"/>
  <c r="W388" i="25"/>
  <c r="T388" i="25"/>
  <c r="U388" i="25"/>
  <c r="B391" i="2"/>
  <c r="H389" i="25" s="1"/>
  <c r="A389" i="25" s="1"/>
  <c r="T389" i="25" s="1"/>
  <c r="H393" i="2"/>
  <c r="G395" i="2"/>
  <c r="F396" i="2"/>
  <c r="S389" i="25" l="1"/>
  <c r="W389" i="25"/>
  <c r="V389" i="25"/>
  <c r="U389" i="25"/>
  <c r="B392" i="2"/>
  <c r="H390" i="25" s="1"/>
  <c r="A390" i="25" s="1"/>
  <c r="V390" i="25" s="1"/>
  <c r="G396" i="2"/>
  <c r="F397" i="2"/>
  <c r="U390" i="25" l="1"/>
  <c r="S390" i="25"/>
  <c r="W390" i="25"/>
  <c r="T390" i="25"/>
  <c r="H395" i="2"/>
  <c r="G397" i="2"/>
  <c r="F398" i="2"/>
  <c r="H396" i="2" l="1"/>
  <c r="B395" i="2" s="1"/>
  <c r="H393" i="25" s="1"/>
  <c r="G398" i="2"/>
  <c r="F399" i="2"/>
  <c r="A393" i="25" l="1"/>
  <c r="W393" i="25" s="1"/>
  <c r="G399" i="2"/>
  <c r="F400" i="2"/>
  <c r="T393" i="25" l="1"/>
  <c r="V393" i="25"/>
  <c r="U393" i="25"/>
  <c r="S393" i="25"/>
  <c r="H398" i="2"/>
  <c r="G400" i="2"/>
  <c r="F401" i="2"/>
  <c r="H399" i="2" l="1"/>
  <c r="G401" i="2"/>
  <c r="F402" i="2"/>
  <c r="H400" i="2" l="1"/>
  <c r="B398" i="2" s="1"/>
  <c r="H396" i="25" s="1"/>
  <c r="G402" i="2"/>
  <c r="F403" i="2"/>
  <c r="A396" i="25" l="1"/>
  <c r="H401" i="2"/>
  <c r="B399" i="2" s="1"/>
  <c r="H397" i="25" s="1"/>
  <c r="G403" i="2"/>
  <c r="F404" i="2"/>
  <c r="A397" i="25" l="1"/>
  <c r="S396" i="25"/>
  <c r="W396" i="25"/>
  <c r="U396" i="25"/>
  <c r="V396" i="25"/>
  <c r="T396" i="25"/>
  <c r="G404" i="2"/>
  <c r="F405" i="2"/>
  <c r="S397" i="25" l="1"/>
  <c r="T397" i="25"/>
  <c r="U397" i="25"/>
  <c r="V397" i="25"/>
  <c r="W397" i="25"/>
  <c r="H403" i="2"/>
  <c r="B400" i="2" s="1"/>
  <c r="H398" i="25" s="1"/>
  <c r="G405" i="2"/>
  <c r="F406" i="2"/>
  <c r="A398" i="25" l="1"/>
  <c r="H404" i="2"/>
  <c r="G406" i="2"/>
  <c r="F407" i="2"/>
  <c r="U398" i="25" l="1"/>
  <c r="S398" i="25"/>
  <c r="T398" i="25"/>
  <c r="W398" i="25"/>
  <c r="V398" i="25"/>
  <c r="H405" i="2"/>
  <c r="G407" i="2"/>
  <c r="F408" i="2"/>
  <c r="H406" i="2" l="1"/>
  <c r="B403" i="2" s="1"/>
  <c r="H401" i="25" s="1"/>
  <c r="G408" i="2"/>
  <c r="F409" i="2"/>
  <c r="A401" i="25" l="1"/>
  <c r="H407" i="2"/>
  <c r="B404" i="2" s="1"/>
  <c r="H402" i="25" s="1"/>
  <c r="G409" i="2"/>
  <c r="F410" i="2"/>
  <c r="T401" i="25" l="1"/>
  <c r="U401" i="25"/>
  <c r="V401" i="25"/>
  <c r="W401" i="25"/>
  <c r="S401" i="25"/>
  <c r="A402" i="25"/>
  <c r="G410" i="2"/>
  <c r="F411" i="2"/>
  <c r="U402" i="25" l="1"/>
  <c r="T402" i="25"/>
  <c r="W402" i="25"/>
  <c r="V402" i="25"/>
  <c r="S402" i="25"/>
  <c r="G411" i="2"/>
  <c r="F412" i="2"/>
  <c r="H408" i="2" l="1"/>
  <c r="B405" i="2" s="1"/>
  <c r="H403" i="25" s="1"/>
  <c r="G412" i="2"/>
  <c r="F413" i="2"/>
  <c r="A403" i="25" l="1"/>
  <c r="H412" i="2"/>
  <c r="G413" i="2"/>
  <c r="F414" i="2"/>
  <c r="T403" i="25" l="1"/>
  <c r="W403" i="25"/>
  <c r="U403" i="25"/>
  <c r="S403" i="25"/>
  <c r="V403" i="25"/>
  <c r="H413" i="2"/>
  <c r="B406" i="2" s="1"/>
  <c r="H404" i="25" s="1"/>
  <c r="G414" i="2"/>
  <c r="F415" i="2"/>
  <c r="A404" i="25" l="1"/>
  <c r="H411" i="2"/>
  <c r="G415" i="2"/>
  <c r="F416" i="2"/>
  <c r="B202" i="2" l="1"/>
  <c r="H200" i="25" s="1"/>
  <c r="U404" i="25"/>
  <c r="W404" i="25"/>
  <c r="V404" i="25"/>
  <c r="T404" i="25"/>
  <c r="S404" i="25"/>
  <c r="G416" i="2"/>
  <c r="F417" i="2"/>
  <c r="A200" i="25" l="1"/>
  <c r="N202" i="2"/>
  <c r="H414" i="2"/>
  <c r="B407" i="2" s="1"/>
  <c r="H405" i="25" s="1"/>
  <c r="G417" i="2"/>
  <c r="F418" i="2"/>
  <c r="V200" i="25" l="1"/>
  <c r="W200" i="25"/>
  <c r="S200" i="25"/>
  <c r="T200" i="25"/>
  <c r="U200" i="25"/>
  <c r="A405" i="25"/>
  <c r="H415" i="2"/>
  <c r="G418" i="2"/>
  <c r="F419" i="2"/>
  <c r="V405" i="25" l="1"/>
  <c r="W405" i="25"/>
  <c r="S405" i="25"/>
  <c r="T405" i="25"/>
  <c r="U405" i="25"/>
  <c r="H416" i="2"/>
  <c r="G419" i="2"/>
  <c r="H418" i="2" s="1"/>
  <c r="F420" i="2"/>
  <c r="G420" i="2" l="1"/>
  <c r="H419" i="2" s="1"/>
  <c r="F421" i="2"/>
  <c r="B411" i="2" l="1"/>
  <c r="G421" i="2"/>
  <c r="H420" i="2" s="1"/>
  <c r="F422" i="2"/>
  <c r="H409" i="25" l="1"/>
  <c r="O411" i="2"/>
  <c r="A409" i="25"/>
  <c r="B412" i="2"/>
  <c r="H410" i="25" s="1"/>
  <c r="G422" i="2"/>
  <c r="H421" i="2" s="1"/>
  <c r="B413" i="2" s="1"/>
  <c r="H411" i="25" s="1"/>
  <c r="F423" i="2"/>
  <c r="A410" i="25" l="1"/>
  <c r="A411" i="25"/>
  <c r="V409" i="25"/>
  <c r="W409" i="25"/>
  <c r="S409" i="25"/>
  <c r="T409" i="25"/>
  <c r="U409" i="25"/>
  <c r="G423" i="2"/>
  <c r="H422" i="2" s="1"/>
  <c r="F424" i="2"/>
  <c r="S411" i="25" l="1"/>
  <c r="W411" i="25"/>
  <c r="V411" i="25"/>
  <c r="U411" i="25"/>
  <c r="T411" i="25"/>
  <c r="S410" i="25"/>
  <c r="U410" i="25"/>
  <c r="T410" i="25"/>
  <c r="W410" i="25"/>
  <c r="V410" i="25"/>
  <c r="B414" i="2"/>
  <c r="N411" i="2" s="1"/>
  <c r="K411" i="2" s="1"/>
  <c r="G424" i="2"/>
  <c r="H423" i="2" s="1"/>
  <c r="F425" i="2"/>
  <c r="B204" i="2" l="1"/>
  <c r="O204" i="2" s="1"/>
  <c r="H412" i="25"/>
  <c r="A412" i="25" s="1"/>
  <c r="G425" i="2"/>
  <c r="F426" i="2"/>
  <c r="H202" i="25" l="1"/>
  <c r="A202" i="25" s="1"/>
  <c r="N204" i="2"/>
  <c r="T412" i="25"/>
  <c r="W412" i="25"/>
  <c r="V412" i="25"/>
  <c r="S412" i="25"/>
  <c r="U412" i="25"/>
  <c r="G426" i="2"/>
  <c r="H425" i="2" s="1"/>
  <c r="B415" i="2" s="1"/>
  <c r="H413" i="25" s="1"/>
  <c r="F427" i="2"/>
  <c r="W202" i="25" l="1"/>
  <c r="S202" i="25"/>
  <c r="V202" i="25"/>
  <c r="U202" i="25"/>
  <c r="T202" i="25"/>
  <c r="A413" i="25"/>
  <c r="G427" i="2"/>
  <c r="F428" i="2"/>
  <c r="W413" i="25" l="1"/>
  <c r="S413" i="25"/>
  <c r="T413" i="25"/>
  <c r="U413" i="25"/>
  <c r="V413" i="25"/>
  <c r="G428" i="2"/>
  <c r="H427" i="2" s="1"/>
  <c r="F429" i="2"/>
  <c r="G429" i="2" l="1"/>
  <c r="H428" i="2" s="1"/>
  <c r="F430" i="2"/>
  <c r="G430" i="2" l="1"/>
  <c r="H429" i="2" s="1"/>
  <c r="B418" i="2" s="1"/>
  <c r="H416" i="25" s="1"/>
  <c r="F431" i="2"/>
  <c r="A416" i="25" l="1"/>
  <c r="G431" i="2"/>
  <c r="H430" i="2" s="1"/>
  <c r="B419" i="2" s="1"/>
  <c r="H417" i="25" s="1"/>
  <c r="F432" i="2"/>
  <c r="A417" i="25" l="1"/>
  <c r="S416" i="25"/>
  <c r="T416" i="25"/>
  <c r="V416" i="25"/>
  <c r="U416" i="25"/>
  <c r="W416" i="25"/>
  <c r="G432" i="2"/>
  <c r="H431" i="2" s="1"/>
  <c r="B420" i="2" s="1"/>
  <c r="F433" i="2"/>
  <c r="H418" i="25" l="1"/>
  <c r="U417" i="25"/>
  <c r="W417" i="25"/>
  <c r="T417" i="25"/>
  <c r="V417" i="25"/>
  <c r="S417" i="25"/>
  <c r="A418" i="25"/>
  <c r="G433" i="2"/>
  <c r="H432" i="2" s="1"/>
  <c r="B421" i="2" s="1"/>
  <c r="H419" i="25" s="1"/>
  <c r="F434" i="2"/>
  <c r="A419" i="25" l="1"/>
  <c r="V418" i="25"/>
  <c r="W418" i="25"/>
  <c r="T418" i="25"/>
  <c r="S418" i="25"/>
  <c r="U418" i="25"/>
  <c r="G434" i="2"/>
  <c r="H433" i="2" s="1"/>
  <c r="F435" i="2"/>
  <c r="B422" i="2" l="1"/>
  <c r="T419" i="25"/>
  <c r="S419" i="25"/>
  <c r="W419" i="25"/>
  <c r="V419" i="25"/>
  <c r="U419" i="25"/>
  <c r="G435" i="2"/>
  <c r="H434" i="2" s="1"/>
  <c r="F436" i="2"/>
  <c r="H420" i="25" l="1"/>
  <c r="A420" i="25" s="1"/>
  <c r="G436" i="2"/>
  <c r="H435" i="2" s="1"/>
  <c r="F437" i="2"/>
  <c r="U420" i="25" l="1"/>
  <c r="S420" i="25"/>
  <c r="T420" i="25"/>
  <c r="V420" i="25"/>
  <c r="W420" i="25"/>
  <c r="G437" i="2"/>
  <c r="H436" i="2" s="1"/>
  <c r="F438" i="2"/>
  <c r="G438" i="2" l="1"/>
  <c r="H437" i="2" s="1"/>
  <c r="F439" i="2"/>
  <c r="G439" i="2" l="1"/>
  <c r="H438" i="2" s="1"/>
  <c r="B427" i="2" s="1"/>
  <c r="H425" i="25" s="1"/>
  <c r="F440" i="2"/>
  <c r="A425" i="25" l="1"/>
  <c r="G440" i="2"/>
  <c r="H439" i="2" s="1"/>
  <c r="B225" i="2" s="1"/>
  <c r="F441" i="2"/>
  <c r="H223" i="25" l="1"/>
  <c r="A223" i="25" s="1"/>
  <c r="V425" i="25"/>
  <c r="T425" i="25"/>
  <c r="S425" i="25"/>
  <c r="W425" i="25"/>
  <c r="U425" i="25"/>
  <c r="G441" i="2"/>
  <c r="H440" i="2" s="1"/>
  <c r="B428" i="2" s="1"/>
  <c r="H426" i="25" s="1"/>
  <c r="F442" i="2"/>
  <c r="U223" i="25" l="1"/>
  <c r="W223" i="25"/>
  <c r="S223" i="25"/>
  <c r="T223" i="25"/>
  <c r="V223" i="25"/>
  <c r="A426" i="25"/>
  <c r="G442" i="2"/>
  <c r="H441" i="2" s="1"/>
  <c r="B429" i="2" s="1"/>
  <c r="H427" i="25" s="1"/>
  <c r="F443" i="2"/>
  <c r="A427" i="25" l="1"/>
  <c r="T426" i="25"/>
  <c r="S426" i="25"/>
  <c r="V426" i="25"/>
  <c r="W426" i="25"/>
  <c r="U426" i="25"/>
  <c r="G443" i="2"/>
  <c r="H442" i="2" s="1"/>
  <c r="B430" i="2" s="1"/>
  <c r="H428" i="25" s="1"/>
  <c r="F444" i="2"/>
  <c r="A428" i="25" l="1"/>
  <c r="W427" i="25"/>
  <c r="V427" i="25"/>
  <c r="U427" i="25"/>
  <c r="T427" i="25"/>
  <c r="S427" i="25"/>
  <c r="G444" i="2"/>
  <c r="H443" i="2" s="1"/>
  <c r="B431" i="2" s="1"/>
  <c r="H429" i="25" s="1"/>
  <c r="F445" i="2"/>
  <c r="A429" i="25" l="1"/>
  <c r="S428" i="25"/>
  <c r="W428" i="25"/>
  <c r="V428" i="25"/>
  <c r="U428" i="25"/>
  <c r="T428" i="25"/>
  <c r="G445" i="2"/>
  <c r="F446" i="2"/>
  <c r="V429" i="25" l="1"/>
  <c r="U429" i="25"/>
  <c r="W429" i="25"/>
  <c r="T429" i="25"/>
  <c r="S429" i="25"/>
  <c r="G446" i="2"/>
  <c r="H445" i="2" s="1"/>
  <c r="B432" i="2" s="1"/>
  <c r="H430" i="25" s="1"/>
  <c r="F447" i="2"/>
  <c r="A430" i="25" l="1"/>
  <c r="G447" i="2"/>
  <c r="H446" i="2" s="1"/>
  <c r="B433" i="2" s="1"/>
  <c r="H431" i="25" s="1"/>
  <c r="F448" i="2"/>
  <c r="A431" i="25" l="1"/>
  <c r="S430" i="25"/>
  <c r="W430" i="25"/>
  <c r="T430" i="25"/>
  <c r="V430" i="25"/>
  <c r="U430" i="25"/>
  <c r="G448" i="2"/>
  <c r="H447" i="2" s="1"/>
  <c r="B434" i="2" s="1"/>
  <c r="H432" i="25" s="1"/>
  <c r="F449" i="2"/>
  <c r="W431" i="25" l="1"/>
  <c r="U431" i="25"/>
  <c r="V431" i="25"/>
  <c r="T431" i="25"/>
  <c r="S431" i="25"/>
  <c r="A432" i="25"/>
  <c r="G449" i="2"/>
  <c r="H448" i="2" s="1"/>
  <c r="B435" i="2" s="1"/>
  <c r="H433" i="25" s="1"/>
  <c r="F450" i="2"/>
  <c r="A433" i="25" l="1"/>
  <c r="T432" i="25"/>
  <c r="S432" i="25"/>
  <c r="U432" i="25"/>
  <c r="W432" i="25"/>
  <c r="V432" i="25"/>
  <c r="G450" i="2"/>
  <c r="H449" i="2" s="1"/>
  <c r="B436" i="2" s="1"/>
  <c r="H434" i="25" s="1"/>
  <c r="F451" i="2"/>
  <c r="A434" i="25" l="1"/>
  <c r="U433" i="25"/>
  <c r="W433" i="25"/>
  <c r="V433" i="25"/>
  <c r="T433" i="25"/>
  <c r="S433" i="25"/>
  <c r="G451" i="2"/>
  <c r="F452" i="2"/>
  <c r="W434" i="25" l="1"/>
  <c r="T434" i="25"/>
  <c r="V434" i="25"/>
  <c r="S434" i="25"/>
  <c r="U434" i="25"/>
  <c r="G452" i="2"/>
  <c r="H451" i="2" s="1"/>
  <c r="F453" i="2"/>
  <c r="B437" i="2" l="1"/>
  <c r="H435" i="25" s="1"/>
  <c r="G453" i="2"/>
  <c r="H452" i="2" s="1"/>
  <c r="B438" i="2" s="1"/>
  <c r="F454" i="2"/>
  <c r="H436" i="25" l="1"/>
  <c r="A436" i="25" s="1"/>
  <c r="A435" i="25"/>
  <c r="G454" i="2"/>
  <c r="H453" i="2" s="1"/>
  <c r="B439" i="2" s="1"/>
  <c r="H437" i="25" s="1"/>
  <c r="F455" i="2"/>
  <c r="V435" i="25" l="1"/>
  <c r="U435" i="25"/>
  <c r="S435" i="25"/>
  <c r="W435" i="25"/>
  <c r="T435" i="25"/>
  <c r="S436" i="25"/>
  <c r="W436" i="25"/>
  <c r="U436" i="25"/>
  <c r="T436" i="25"/>
  <c r="V436" i="25"/>
  <c r="A437" i="25"/>
  <c r="G455" i="2"/>
  <c r="H454" i="2" s="1"/>
  <c r="F456" i="2"/>
  <c r="B440" i="2" l="1"/>
  <c r="H438" i="25" s="1"/>
  <c r="V437" i="25"/>
  <c r="T437" i="25"/>
  <c r="W437" i="25"/>
  <c r="S437" i="25"/>
  <c r="U437" i="25"/>
  <c r="G456" i="2"/>
  <c r="H455" i="2" s="1"/>
  <c r="B441" i="2" s="1"/>
  <c r="H439" i="25" s="1"/>
  <c r="F457" i="2"/>
  <c r="A439" i="25" l="1"/>
  <c r="A438" i="25"/>
  <c r="G457" i="2"/>
  <c r="H456" i="2" s="1"/>
  <c r="B442" i="2" s="1"/>
  <c r="H440" i="25" s="1"/>
  <c r="F458" i="2"/>
  <c r="A440" i="25" l="1"/>
  <c r="V438" i="25"/>
  <c r="T438" i="25"/>
  <c r="W438" i="25"/>
  <c r="S438" i="25"/>
  <c r="U438" i="25"/>
  <c r="U439" i="25"/>
  <c r="V439" i="25"/>
  <c r="T439" i="25"/>
  <c r="S439" i="25"/>
  <c r="W439" i="25"/>
  <c r="G458" i="2"/>
  <c r="H457" i="2" s="1"/>
  <c r="F459" i="2"/>
  <c r="V440" i="25" l="1"/>
  <c r="W440" i="25"/>
  <c r="T440" i="25"/>
  <c r="S440" i="25"/>
  <c r="U440" i="25"/>
  <c r="G459" i="2"/>
  <c r="H458" i="2" s="1"/>
  <c r="F460" i="2"/>
  <c r="G460" i="2" l="1"/>
  <c r="H459" i="2" s="1"/>
  <c r="B445" i="2" s="1"/>
  <c r="H443" i="25" s="1"/>
  <c r="F461" i="2"/>
  <c r="A443" i="25" l="1"/>
  <c r="G461" i="2"/>
  <c r="H460" i="2" s="1"/>
  <c r="B446" i="2" s="1"/>
  <c r="H444" i="25" s="1"/>
  <c r="F462" i="2"/>
  <c r="U443" i="25" l="1"/>
  <c r="V443" i="25"/>
  <c r="T443" i="25"/>
  <c r="S443" i="25"/>
  <c r="W443" i="25"/>
  <c r="A444" i="25"/>
  <c r="G462" i="2"/>
  <c r="H461" i="2" s="1"/>
  <c r="B447" i="2" s="1"/>
  <c r="H445" i="25" s="1"/>
  <c r="F463" i="2"/>
  <c r="A445" i="25" l="1"/>
  <c r="T444" i="25"/>
  <c r="S444" i="25"/>
  <c r="V444" i="25"/>
  <c r="W444" i="25"/>
  <c r="U444" i="25"/>
  <c r="G463" i="2"/>
  <c r="H462" i="2" s="1"/>
  <c r="F464" i="2"/>
  <c r="B448" i="2" l="1"/>
  <c r="H446" i="25" s="1"/>
  <c r="T445" i="25"/>
  <c r="U445" i="25"/>
  <c r="S445" i="25"/>
  <c r="W445" i="25"/>
  <c r="V445" i="25"/>
  <c r="G464" i="2"/>
  <c r="H463" i="2" s="1"/>
  <c r="F465" i="2"/>
  <c r="A446" i="25" l="1"/>
  <c r="G465" i="2"/>
  <c r="H464" i="2" s="1"/>
  <c r="F466" i="2"/>
  <c r="W446" i="25" l="1"/>
  <c r="S446" i="25"/>
  <c r="T446" i="25"/>
  <c r="V446" i="25"/>
  <c r="U446" i="25"/>
  <c r="G466" i="2"/>
  <c r="H465" i="2" s="1"/>
  <c r="B451" i="2" s="1"/>
  <c r="H449" i="25" s="1"/>
  <c r="F467" i="2"/>
  <c r="A449" i="25" l="1"/>
  <c r="G467" i="2"/>
  <c r="F468" i="2"/>
  <c r="T449" i="25" l="1"/>
  <c r="S449" i="25"/>
  <c r="V449" i="25"/>
  <c r="W449" i="25"/>
  <c r="U449" i="25"/>
  <c r="G468" i="2"/>
  <c r="H467" i="2" s="1"/>
  <c r="B452" i="2" s="1"/>
  <c r="H450" i="25" s="1"/>
  <c r="F469" i="2"/>
  <c r="A450" i="25" l="1"/>
  <c r="G469" i="2"/>
  <c r="H468" i="2" s="1"/>
  <c r="B453" i="2" s="1"/>
  <c r="H451" i="25" s="1"/>
  <c r="F470" i="2"/>
  <c r="A451" i="25" l="1"/>
  <c r="W450" i="25"/>
  <c r="T450" i="25"/>
  <c r="V450" i="25"/>
  <c r="S450" i="25"/>
  <c r="U450" i="25"/>
  <c r="G470" i="2"/>
  <c r="H469" i="2" s="1"/>
  <c r="B454" i="2" s="1"/>
  <c r="H452" i="25" s="1"/>
  <c r="F471" i="2"/>
  <c r="S451" i="25" l="1"/>
  <c r="W451" i="25"/>
  <c r="T451" i="25"/>
  <c r="U451" i="25"/>
  <c r="V451" i="25"/>
  <c r="A452" i="25"/>
  <c r="G471" i="2"/>
  <c r="F472" i="2"/>
  <c r="S452" i="25" l="1"/>
  <c r="W452" i="25"/>
  <c r="U452" i="25"/>
  <c r="V452" i="25"/>
  <c r="T452" i="25"/>
  <c r="G472" i="2"/>
  <c r="H471" i="2" s="1"/>
  <c r="B455" i="2" s="1"/>
  <c r="H453" i="25" s="1"/>
  <c r="F473" i="2"/>
  <c r="A453" i="25" l="1"/>
  <c r="G473" i="2"/>
  <c r="F474" i="2"/>
  <c r="U453" i="25" l="1"/>
  <c r="W453" i="25"/>
  <c r="V453" i="25"/>
  <c r="T453" i="25"/>
  <c r="S453" i="25"/>
  <c r="F475" i="2"/>
  <c r="G474" i="2"/>
  <c r="H473" i="2" s="1"/>
  <c r="B456" i="2" s="1"/>
  <c r="H454" i="25" s="1"/>
  <c r="A454" i="25" l="1"/>
  <c r="F476" i="2"/>
  <c r="G475" i="2"/>
  <c r="H474" i="2" s="1"/>
  <c r="B457" i="2" s="1"/>
  <c r="H455" i="25" s="1"/>
  <c r="A455" i="25" l="1"/>
  <c r="T454" i="25"/>
  <c r="V454" i="25"/>
  <c r="W454" i="25"/>
  <c r="S454" i="25"/>
  <c r="U454" i="25"/>
  <c r="G476" i="2"/>
  <c r="H475" i="2" s="1"/>
  <c r="B458" i="2" s="1"/>
  <c r="H456" i="25" s="1"/>
  <c r="F477" i="2"/>
  <c r="A456" i="25" l="1"/>
  <c r="W455" i="25"/>
  <c r="T455" i="25"/>
  <c r="V455" i="25"/>
  <c r="S455" i="25"/>
  <c r="U455" i="25"/>
  <c r="G477" i="2"/>
  <c r="F478" i="2"/>
  <c r="T456" i="25" l="1"/>
  <c r="S456" i="25"/>
  <c r="W456" i="25"/>
  <c r="U456" i="25"/>
  <c r="V456" i="25"/>
  <c r="G478" i="2"/>
  <c r="H477" i="2" s="1"/>
  <c r="B459" i="2" s="1"/>
  <c r="H457" i="25" s="1"/>
  <c r="F479" i="2"/>
  <c r="A457" i="25" l="1"/>
  <c r="F480" i="2"/>
  <c r="G479" i="2"/>
  <c r="H478" i="2" s="1"/>
  <c r="B460" i="2" s="1"/>
  <c r="H458" i="25" s="1"/>
  <c r="A458" i="25" l="1"/>
  <c r="V457" i="25"/>
  <c r="U457" i="25"/>
  <c r="T457" i="25"/>
  <c r="S457" i="25"/>
  <c r="W457" i="25"/>
  <c r="G480" i="2"/>
  <c r="H479" i="2" s="1"/>
  <c r="B461" i="2" s="1"/>
  <c r="H459" i="25" s="1"/>
  <c r="F481" i="2"/>
  <c r="A459" i="25" l="1"/>
  <c r="V458" i="25"/>
  <c r="W458" i="25"/>
  <c r="S458" i="25"/>
  <c r="U458" i="25"/>
  <c r="T458" i="25"/>
  <c r="F482" i="2"/>
  <c r="G481" i="2"/>
  <c r="H480" i="2" s="1"/>
  <c r="B462" i="2" l="1"/>
  <c r="H460" i="25" s="1"/>
  <c r="S459" i="25"/>
  <c r="T459" i="25"/>
  <c r="W459" i="25"/>
  <c r="V459" i="25"/>
  <c r="U459" i="25"/>
  <c r="G482" i="2"/>
  <c r="H481" i="2" s="1"/>
  <c r="B463" i="2" s="1"/>
  <c r="H461" i="25" s="1"/>
  <c r="F483" i="2"/>
  <c r="A461" i="25" l="1"/>
  <c r="A460" i="25"/>
  <c r="F484" i="2"/>
  <c r="G483" i="2"/>
  <c r="H482" i="2" s="1"/>
  <c r="W460" i="25" l="1"/>
  <c r="U460" i="25"/>
  <c r="V460" i="25"/>
  <c r="T460" i="25"/>
  <c r="S460" i="25"/>
  <c r="V461" i="25"/>
  <c r="T461" i="25"/>
  <c r="S461" i="25"/>
  <c r="U461" i="25"/>
  <c r="W461" i="25"/>
  <c r="G484" i="2"/>
  <c r="H483" i="2" s="1"/>
  <c r="B464" i="2" s="1"/>
  <c r="H462" i="25" s="1"/>
  <c r="F485" i="2"/>
  <c r="A462" i="25" l="1"/>
  <c r="G485" i="2"/>
  <c r="H484" i="2" s="1"/>
  <c r="F486" i="2"/>
  <c r="T462" i="25" l="1"/>
  <c r="V462" i="25"/>
  <c r="S462" i="25"/>
  <c r="W462" i="25"/>
  <c r="U462" i="25"/>
  <c r="F487" i="2"/>
  <c r="G486" i="2"/>
  <c r="F488" i="2" l="1"/>
  <c r="G487" i="2"/>
  <c r="H486" i="2" s="1"/>
  <c r="F489" i="2" l="1"/>
  <c r="G488" i="2"/>
  <c r="H487" i="2" s="1"/>
  <c r="B467" i="2" s="1"/>
  <c r="H465" i="25" s="1"/>
  <c r="A465" i="25" l="1"/>
  <c r="F490" i="2"/>
  <c r="G489" i="2"/>
  <c r="S465" i="25" l="1"/>
  <c r="U465" i="25"/>
  <c r="T465" i="25"/>
  <c r="V465" i="25"/>
  <c r="W465" i="25"/>
  <c r="G490" i="2"/>
  <c r="H489" i="2" s="1"/>
  <c r="B468" i="2" s="1"/>
  <c r="H466" i="25" s="1"/>
  <c r="F491" i="2"/>
  <c r="A466" i="25" l="1"/>
  <c r="G491" i="2"/>
  <c r="F492" i="2"/>
  <c r="T466" i="25" l="1"/>
  <c r="S466" i="25"/>
  <c r="U466" i="25"/>
  <c r="V466" i="25"/>
  <c r="W466" i="25"/>
  <c r="F493" i="2"/>
  <c r="G492" i="2"/>
  <c r="F494" i="2" l="1"/>
  <c r="G493" i="2"/>
  <c r="H492" i="2" s="1"/>
  <c r="F495" i="2" l="1"/>
  <c r="G494" i="2"/>
  <c r="H493" i="2" s="1"/>
  <c r="G495" i="2" l="1"/>
  <c r="F496" i="2"/>
  <c r="F497" i="2" l="1"/>
  <c r="G496" i="2"/>
  <c r="H495" i="2" s="1"/>
  <c r="G497" i="2" l="1"/>
  <c r="F498" i="2"/>
  <c r="F499" i="2" l="1"/>
  <c r="G498" i="2"/>
  <c r="F500" i="2" l="1"/>
  <c r="G499" i="2"/>
  <c r="H498" i="2" s="1"/>
  <c r="F501" i="2" l="1"/>
  <c r="G500" i="2"/>
  <c r="H499" i="2" s="1"/>
  <c r="B473" i="2" s="1"/>
  <c r="H471" i="25" s="1"/>
  <c r="A471" i="25" l="1"/>
  <c r="F502" i="2"/>
  <c r="G501" i="2"/>
  <c r="H500" i="2" s="1"/>
  <c r="B474" i="2" s="1"/>
  <c r="H472" i="25" s="1"/>
  <c r="A472" i="25" l="1"/>
  <c r="T471" i="25"/>
  <c r="W471" i="25"/>
  <c r="V471" i="25"/>
  <c r="S471" i="25"/>
  <c r="U471" i="25"/>
  <c r="F503" i="2"/>
  <c r="G502" i="2"/>
  <c r="H501" i="2" s="1"/>
  <c r="W472" i="25" l="1"/>
  <c r="T472" i="25"/>
  <c r="V472" i="25"/>
  <c r="U472" i="25"/>
  <c r="S472" i="25"/>
  <c r="G503" i="2"/>
  <c r="F504" i="2"/>
  <c r="G504" i="2" l="1"/>
  <c r="H503" i="2" s="1"/>
  <c r="F505" i="2"/>
  <c r="F506" i="2" l="1"/>
  <c r="G505" i="2"/>
  <c r="H504" i="2" s="1"/>
  <c r="B477" i="2" s="1"/>
  <c r="H475" i="25" s="1"/>
  <c r="A475" i="25" l="1"/>
  <c r="G506" i="2"/>
  <c r="H505" i="2" s="1"/>
  <c r="F507" i="2"/>
  <c r="W475" i="25" l="1"/>
  <c r="V475" i="25"/>
  <c r="T475" i="25"/>
  <c r="U475" i="25"/>
  <c r="S475" i="25"/>
  <c r="B478" i="2"/>
  <c r="H476" i="25" s="1"/>
  <c r="G507" i="2"/>
  <c r="F508" i="2"/>
  <c r="A476" i="25" l="1"/>
  <c r="G508" i="2"/>
  <c r="H507" i="2" s="1"/>
  <c r="B479" i="2" s="1"/>
  <c r="H477" i="25" s="1"/>
  <c r="F509" i="2"/>
  <c r="A477" i="25" l="1"/>
  <c r="W476" i="25"/>
  <c r="V476" i="25"/>
  <c r="U476" i="25"/>
  <c r="S476" i="25"/>
  <c r="T476" i="25"/>
  <c r="G509" i="2"/>
  <c r="F510" i="2"/>
  <c r="U477" i="25" l="1"/>
  <c r="V477" i="25"/>
  <c r="W477" i="25"/>
  <c r="S477" i="25"/>
  <c r="T477" i="25"/>
  <c r="G510" i="2"/>
  <c r="F511" i="2"/>
  <c r="G511" i="2" l="1"/>
  <c r="H510" i="2" s="1"/>
  <c r="B480" i="2" s="1"/>
  <c r="H478" i="25" s="1"/>
  <c r="F512" i="2"/>
  <c r="A478" i="25" l="1"/>
  <c r="G512" i="2"/>
  <c r="H511" i="2" s="1"/>
  <c r="B481" i="2" s="1"/>
  <c r="H479" i="25" s="1"/>
  <c r="F513" i="2"/>
  <c r="A479" i="25" l="1"/>
  <c r="W478" i="25"/>
  <c r="S478" i="25"/>
  <c r="T478" i="25"/>
  <c r="U478" i="25"/>
  <c r="V478" i="25"/>
  <c r="G513" i="2"/>
  <c r="H512" i="2" s="1"/>
  <c r="B482" i="2" s="1"/>
  <c r="H480" i="25" s="1"/>
  <c r="F514" i="2"/>
  <c r="A480" i="25" l="1"/>
  <c r="V479" i="25"/>
  <c r="U479" i="25"/>
  <c r="W479" i="25"/>
  <c r="T479" i="25"/>
  <c r="S479" i="25"/>
  <c r="AA509" i="25"/>
  <c r="G514" i="2"/>
  <c r="H513" i="2" s="1"/>
  <c r="B483" i="2" s="1"/>
  <c r="H481" i="25" s="1"/>
  <c r="F515" i="2"/>
  <c r="A481" i="25" l="1"/>
  <c r="V480" i="25"/>
  <c r="U480" i="25"/>
  <c r="S480" i="25"/>
  <c r="T480" i="25"/>
  <c r="W480" i="25"/>
  <c r="G515" i="2"/>
  <c r="H514" i="2" s="1"/>
  <c r="F516" i="2"/>
  <c r="S481" i="25" l="1"/>
  <c r="V481" i="25"/>
  <c r="W481" i="25"/>
  <c r="U481" i="25"/>
  <c r="T481" i="25"/>
  <c r="G516" i="2"/>
  <c r="H515" i="2" s="1"/>
  <c r="F517" i="2"/>
  <c r="G517" i="2" l="1"/>
  <c r="H516" i="2" s="1"/>
  <c r="B486" i="2" s="1"/>
  <c r="H484" i="25" s="1"/>
  <c r="F518" i="2"/>
  <c r="A484" i="25" l="1"/>
  <c r="G518" i="2"/>
  <c r="H517" i="2" s="1"/>
  <c r="F519" i="2"/>
  <c r="S484" i="25" l="1"/>
  <c r="T484" i="25"/>
  <c r="W484" i="25"/>
  <c r="V484" i="25"/>
  <c r="U484" i="25"/>
  <c r="G519" i="2"/>
  <c r="H518" i="2" s="1"/>
  <c r="F520" i="2"/>
  <c r="G520" i="2" l="1"/>
  <c r="H519" i="2" s="1"/>
  <c r="F521" i="2"/>
  <c r="G521" i="2" l="1"/>
  <c r="H520" i="2" s="1"/>
  <c r="F522" i="2"/>
  <c r="G522" i="2" l="1"/>
  <c r="H521" i="2" s="1"/>
  <c r="F523" i="2"/>
  <c r="G523" i="2" l="1"/>
  <c r="F524" i="2"/>
  <c r="G524" i="2" l="1"/>
  <c r="F525" i="2"/>
  <c r="G525" i="2" l="1"/>
  <c r="H524" i="2" s="1"/>
  <c r="B492" i="2" s="1"/>
  <c r="H490" i="25" s="1"/>
  <c r="F526" i="2"/>
  <c r="A490" i="25" l="1"/>
  <c r="G526" i="2"/>
  <c r="H525" i="2" s="1"/>
  <c r="F527" i="2"/>
  <c r="U490" i="25" l="1"/>
  <c r="V490" i="25"/>
  <c r="T490" i="25"/>
  <c r="S490" i="25"/>
  <c r="W490" i="25"/>
  <c r="G527" i="2"/>
  <c r="H526" i="2" s="1"/>
  <c r="F528" i="2"/>
  <c r="G528" i="2" l="1"/>
  <c r="H527" i="2" s="1"/>
  <c r="F529" i="2"/>
  <c r="G529" i="2" l="1"/>
  <c r="H528" i="2" s="1"/>
  <c r="F530" i="2"/>
  <c r="G530" i="2" l="1"/>
  <c r="F531" i="2"/>
  <c r="G531" i="2" l="1"/>
  <c r="F532" i="2"/>
  <c r="AA527" i="25" l="1"/>
  <c r="G532" i="2"/>
  <c r="H531" i="2" s="1"/>
  <c r="F533" i="2"/>
  <c r="G533" i="2" l="1"/>
  <c r="H532" i="2" s="1"/>
  <c r="B498" i="2" s="1"/>
  <c r="H496" i="25" s="1"/>
  <c r="F534" i="2"/>
  <c r="A496" i="25" l="1"/>
  <c r="G534" i="2"/>
  <c r="H533" i="2" s="1"/>
  <c r="B499" i="2" s="1"/>
  <c r="H497" i="25" s="1"/>
  <c r="F535" i="2"/>
  <c r="A497" i="25" l="1"/>
  <c r="U496" i="25"/>
  <c r="S496" i="25"/>
  <c r="T496" i="25"/>
  <c r="W496" i="25"/>
  <c r="V496" i="25"/>
  <c r="G535" i="2"/>
  <c r="H534" i="2" s="1"/>
  <c r="B500" i="2" s="1"/>
  <c r="H498" i="25" s="1"/>
  <c r="F536" i="2"/>
  <c r="A498" i="25" l="1"/>
  <c r="W497" i="25"/>
  <c r="T497" i="25"/>
  <c r="S497" i="25"/>
  <c r="V497" i="25"/>
  <c r="U497" i="25"/>
  <c r="G536" i="2"/>
  <c r="H535" i="2" s="1"/>
  <c r="F537" i="2"/>
  <c r="T498" i="25" l="1"/>
  <c r="S498" i="25"/>
  <c r="W498" i="25"/>
  <c r="U498" i="25"/>
  <c r="V498" i="25"/>
  <c r="G537" i="2"/>
  <c r="H536" i="2" s="1"/>
  <c r="F538" i="2"/>
  <c r="G538" i="2" l="1"/>
  <c r="F539" i="2"/>
  <c r="G539" i="2" l="1"/>
  <c r="H538" i="2" s="1"/>
  <c r="B503" i="2" s="1"/>
  <c r="H501" i="25" s="1"/>
  <c r="F540" i="2"/>
  <c r="A501" i="25" l="1"/>
  <c r="G540" i="2"/>
  <c r="H539" i="2" s="1"/>
  <c r="B504" i="2" s="1"/>
  <c r="H502" i="25" s="1"/>
  <c r="F541" i="2"/>
  <c r="A502" i="25" l="1"/>
  <c r="V501" i="25"/>
  <c r="W501" i="25"/>
  <c r="U501" i="25"/>
  <c r="T501" i="25"/>
  <c r="S501" i="25"/>
  <c r="G541" i="2"/>
  <c r="H540" i="2" s="1"/>
  <c r="F542" i="2"/>
  <c r="S502" i="25" l="1"/>
  <c r="W502" i="25"/>
  <c r="U502" i="25"/>
  <c r="V502" i="25"/>
  <c r="T502" i="25"/>
  <c r="G542" i="2"/>
  <c r="H541" i="2" s="1"/>
  <c r="F543" i="2"/>
  <c r="G543" i="2" l="1"/>
  <c r="F544" i="2"/>
  <c r="G544" i="2" l="1"/>
  <c r="H543" i="2" s="1"/>
  <c r="F545" i="2"/>
  <c r="B270" i="2" l="1"/>
  <c r="H268" i="25" s="1"/>
  <c r="G545" i="2"/>
  <c r="H544" i="2" s="1"/>
  <c r="F546" i="2"/>
  <c r="B226" i="2" l="1"/>
  <c r="N226" i="2" s="1"/>
  <c r="O330" i="2"/>
  <c r="N330" i="2"/>
  <c r="K330" i="2" s="1"/>
  <c r="A268" i="25"/>
  <c r="G546" i="2"/>
  <c r="F547" i="2"/>
  <c r="H224" i="25" l="1"/>
  <c r="A224" i="25" s="1"/>
  <c r="V268" i="25"/>
  <c r="W268" i="25"/>
  <c r="S268" i="25"/>
  <c r="T268" i="25"/>
  <c r="U268" i="25"/>
  <c r="G547" i="2"/>
  <c r="H546" i="2" s="1"/>
  <c r="F548" i="2"/>
  <c r="V224" i="25" l="1"/>
  <c r="S224" i="25"/>
  <c r="W224" i="25"/>
  <c r="T224" i="25"/>
  <c r="U224" i="25"/>
  <c r="G548" i="2"/>
  <c r="H547" i="2" s="1"/>
  <c r="F549" i="2"/>
  <c r="G549" i="2" l="1"/>
  <c r="H548" i="2" s="1"/>
  <c r="F550" i="2"/>
  <c r="G550" i="2" l="1"/>
  <c r="H549" i="2" s="1"/>
  <c r="B510" i="2" s="1"/>
  <c r="H508" i="25" s="1"/>
  <c r="F551" i="2"/>
  <c r="A508" i="25" l="1"/>
  <c r="G551" i="2"/>
  <c r="F552" i="2"/>
  <c r="H550" i="2" l="1"/>
  <c r="B511" i="2" s="1"/>
  <c r="H509" i="25" s="1"/>
  <c r="H86" i="2"/>
  <c r="S508" i="25"/>
  <c r="T508" i="25"/>
  <c r="W508" i="25"/>
  <c r="V508" i="25"/>
  <c r="U508" i="25"/>
  <c r="AA547" i="25"/>
  <c r="G552" i="2"/>
  <c r="F553" i="2"/>
  <c r="B85" i="2" l="1"/>
  <c r="H83" i="25" s="1"/>
  <c r="A83" i="25" s="1"/>
  <c r="B86" i="2"/>
  <c r="H84" i="25" s="1"/>
  <c r="A84" i="25" s="1"/>
  <c r="N153" i="2"/>
  <c r="H551" i="2"/>
  <c r="B512" i="2" s="1"/>
  <c r="H510" i="25" s="1"/>
  <c r="H116" i="2"/>
  <c r="A509" i="25"/>
  <c r="G553" i="2"/>
  <c r="F554" i="2"/>
  <c r="B115" i="2" l="1"/>
  <c r="N115" i="2" s="1"/>
  <c r="B116" i="2"/>
  <c r="H114" i="25" s="1"/>
  <c r="A114" i="25" s="1"/>
  <c r="U84" i="25"/>
  <c r="S84" i="25"/>
  <c r="V84" i="25"/>
  <c r="W84" i="25"/>
  <c r="T84" i="25"/>
  <c r="O205" i="2"/>
  <c r="N205" i="2"/>
  <c r="W83" i="25"/>
  <c r="S83" i="25"/>
  <c r="U83" i="25"/>
  <c r="V83" i="25"/>
  <c r="T83" i="25"/>
  <c r="H552" i="2"/>
  <c r="H132" i="2"/>
  <c r="V509" i="25"/>
  <c r="W509" i="25"/>
  <c r="S509" i="25"/>
  <c r="T509" i="25"/>
  <c r="U509" i="25"/>
  <c r="A510" i="25"/>
  <c r="G554" i="2"/>
  <c r="F555" i="2"/>
  <c r="H113" i="25" l="1"/>
  <c r="A113" i="25" s="1"/>
  <c r="U114" i="25"/>
  <c r="T114" i="25"/>
  <c r="W114" i="25"/>
  <c r="V114" i="25"/>
  <c r="S114" i="25"/>
  <c r="B131" i="2"/>
  <c r="H129" i="25" s="1"/>
  <c r="B513" i="2"/>
  <c r="H511" i="25" s="1"/>
  <c r="B551" i="2"/>
  <c r="N86" i="2" s="1"/>
  <c r="K86" i="2" s="1"/>
  <c r="T113" i="25"/>
  <c r="W113" i="25"/>
  <c r="V113" i="25"/>
  <c r="U113" i="25"/>
  <c r="S113" i="25"/>
  <c r="W510" i="25"/>
  <c r="U510" i="25"/>
  <c r="V510" i="25"/>
  <c r="S510" i="25"/>
  <c r="T510" i="25"/>
  <c r="H553" i="2"/>
  <c r="H133" i="2"/>
  <c r="A511" i="25"/>
  <c r="G555" i="2"/>
  <c r="F556" i="2"/>
  <c r="B132" i="2" l="1"/>
  <c r="H130" i="25" s="1"/>
  <c r="B133" i="2"/>
  <c r="H131" i="25" s="1"/>
  <c r="A131" i="25" s="1"/>
  <c r="H549" i="25"/>
  <c r="A549" i="25" s="1"/>
  <c r="N131" i="2"/>
  <c r="O131" i="2"/>
  <c r="A129" i="25"/>
  <c r="A130" i="25"/>
  <c r="B552" i="2"/>
  <c r="H550" i="25" s="1"/>
  <c r="B213" i="2"/>
  <c r="U511" i="25"/>
  <c r="W511" i="25"/>
  <c r="V511" i="25"/>
  <c r="T511" i="25"/>
  <c r="S511" i="25"/>
  <c r="H554" i="2"/>
  <c r="H139" i="2"/>
  <c r="G556" i="2"/>
  <c r="F557" i="2"/>
  <c r="B139" i="2" l="1"/>
  <c r="H137" i="25" s="1"/>
  <c r="A137" i="25" s="1"/>
  <c r="S131" i="25"/>
  <c r="T131" i="25"/>
  <c r="U131" i="25"/>
  <c r="W131" i="25"/>
  <c r="V131" i="25"/>
  <c r="O116" i="2"/>
  <c r="N116" i="2"/>
  <c r="K116" i="2" s="1"/>
  <c r="S549" i="25"/>
  <c r="W549" i="25"/>
  <c r="V549" i="25"/>
  <c r="U549" i="25"/>
  <c r="T549" i="25"/>
  <c r="A550" i="25"/>
  <c r="B138" i="2"/>
  <c r="B553" i="2"/>
  <c r="H551" i="25" s="1"/>
  <c r="H211" i="25"/>
  <c r="A211" i="25" s="1"/>
  <c r="V130" i="25"/>
  <c r="T130" i="25"/>
  <c r="S130" i="25"/>
  <c r="W130" i="25"/>
  <c r="U130" i="25"/>
  <c r="U129" i="25"/>
  <c r="V129" i="25"/>
  <c r="T129" i="25"/>
  <c r="S129" i="25"/>
  <c r="W129" i="25"/>
  <c r="N213" i="2"/>
  <c r="B514" i="2"/>
  <c r="H512" i="25" s="1"/>
  <c r="H555" i="2"/>
  <c r="H150" i="2"/>
  <c r="G557" i="2"/>
  <c r="F558" i="2"/>
  <c r="H136" i="25" l="1"/>
  <c r="N138" i="2"/>
  <c r="V137" i="25"/>
  <c r="W137" i="25"/>
  <c r="T137" i="25"/>
  <c r="U137" i="25"/>
  <c r="S137" i="25"/>
  <c r="B150" i="2"/>
  <c r="H148" i="25" s="1"/>
  <c r="A148" i="25" s="1"/>
  <c r="N132" i="2"/>
  <c r="B149" i="2"/>
  <c r="A551" i="25"/>
  <c r="A136" i="25"/>
  <c r="B554" i="2"/>
  <c r="N133" i="2" s="1"/>
  <c r="U550" i="25"/>
  <c r="V550" i="25"/>
  <c r="T550" i="25"/>
  <c r="S550" i="25"/>
  <c r="W550" i="25"/>
  <c r="S211" i="25"/>
  <c r="V211" i="25"/>
  <c r="T211" i="25"/>
  <c r="W211" i="25"/>
  <c r="U211" i="25"/>
  <c r="A512" i="25"/>
  <c r="H179" i="2"/>
  <c r="G558" i="2"/>
  <c r="F559" i="2"/>
  <c r="B179" i="2" l="1"/>
  <c r="H177" i="25" s="1"/>
  <c r="A177" i="25" s="1"/>
  <c r="H552" i="25"/>
  <c r="A552" i="25" s="1"/>
  <c r="N149" i="2"/>
  <c r="O149" i="2"/>
  <c r="V148" i="25"/>
  <c r="U148" i="25"/>
  <c r="S148" i="25"/>
  <c r="W148" i="25"/>
  <c r="T148" i="25"/>
  <c r="B178" i="2"/>
  <c r="S136" i="25"/>
  <c r="U136" i="25"/>
  <c r="W136" i="25"/>
  <c r="T136" i="25"/>
  <c r="V136" i="25"/>
  <c r="V551" i="25"/>
  <c r="T551" i="25"/>
  <c r="W551" i="25"/>
  <c r="U551" i="25"/>
  <c r="S551" i="25"/>
  <c r="H147" i="25"/>
  <c r="H557" i="2"/>
  <c r="H200" i="2"/>
  <c r="B200" i="2" s="1"/>
  <c r="H198" i="25" s="1"/>
  <c r="A198" i="25" s="1"/>
  <c r="W512" i="25"/>
  <c r="V512" i="25"/>
  <c r="U512" i="25"/>
  <c r="S512" i="25"/>
  <c r="T512" i="25"/>
  <c r="G559" i="2"/>
  <c r="F560" i="2"/>
  <c r="T177" i="25" l="1"/>
  <c r="W177" i="25"/>
  <c r="S177" i="25"/>
  <c r="U177" i="25"/>
  <c r="V177" i="25"/>
  <c r="U198" i="25"/>
  <c r="W198" i="25"/>
  <c r="T198" i="25"/>
  <c r="V198" i="25"/>
  <c r="S198" i="25"/>
  <c r="O178" i="2"/>
  <c r="N178" i="2"/>
  <c r="H176" i="25"/>
  <c r="A176" i="25" s="1"/>
  <c r="O328" i="2"/>
  <c r="N328" i="2"/>
  <c r="K328" i="2" s="1"/>
  <c r="U552" i="25"/>
  <c r="T552" i="25"/>
  <c r="V552" i="25"/>
  <c r="W552" i="25"/>
  <c r="S552" i="25"/>
  <c r="B199" i="2"/>
  <c r="A147" i="25"/>
  <c r="H558" i="2"/>
  <c r="H209" i="2"/>
  <c r="G560" i="2"/>
  <c r="F561" i="2"/>
  <c r="B209" i="2" l="1"/>
  <c r="H207" i="25" s="1"/>
  <c r="A207" i="25" s="1"/>
  <c r="N199" i="2"/>
  <c r="N322" i="2"/>
  <c r="H197" i="25"/>
  <c r="A197" i="25" s="1"/>
  <c r="B208" i="2"/>
  <c r="N336" i="2" s="1"/>
  <c r="U147" i="25"/>
  <c r="S147" i="25"/>
  <c r="V147" i="25"/>
  <c r="W147" i="25"/>
  <c r="T147" i="25"/>
  <c r="B515" i="2"/>
  <c r="H513" i="25" s="1"/>
  <c r="A513" i="25" s="1"/>
  <c r="B557" i="2"/>
  <c r="N179" i="2" s="1"/>
  <c r="W176" i="25"/>
  <c r="U176" i="25"/>
  <c r="T176" i="25"/>
  <c r="V176" i="25"/>
  <c r="S176" i="25"/>
  <c r="H245" i="2"/>
  <c r="G561" i="2"/>
  <c r="F562" i="2"/>
  <c r="H555" i="25" l="1"/>
  <c r="A555" i="25" s="1"/>
  <c r="W207" i="25"/>
  <c r="T207" i="25"/>
  <c r="S207" i="25"/>
  <c r="V207" i="25"/>
  <c r="U207" i="25"/>
  <c r="H206" i="25"/>
  <c r="S197" i="25"/>
  <c r="V197" i="25"/>
  <c r="U197" i="25"/>
  <c r="T197" i="25"/>
  <c r="W197" i="25"/>
  <c r="A206" i="25"/>
  <c r="U513" i="25"/>
  <c r="T513" i="25"/>
  <c r="S513" i="25"/>
  <c r="V513" i="25"/>
  <c r="W513" i="25"/>
  <c r="H560" i="2"/>
  <c r="H249" i="2"/>
  <c r="G562" i="2"/>
  <c r="F563" i="2"/>
  <c r="W555" i="25" l="1"/>
  <c r="V555" i="25"/>
  <c r="T555" i="25"/>
  <c r="U555" i="25"/>
  <c r="S555" i="25"/>
  <c r="U206" i="25"/>
  <c r="T206" i="25"/>
  <c r="S206" i="25"/>
  <c r="W206" i="25"/>
  <c r="V206" i="25"/>
  <c r="B230" i="2"/>
  <c r="H228" i="25" s="1"/>
  <c r="H561" i="2"/>
  <c r="H263" i="2"/>
  <c r="G563" i="2"/>
  <c r="F564" i="2"/>
  <c r="B516" i="2" l="1"/>
  <c r="H514" i="25" s="1"/>
  <c r="A514" i="25" s="1"/>
  <c r="B560" i="2"/>
  <c r="H558" i="25" s="1"/>
  <c r="O108" i="2"/>
  <c r="N108" i="2"/>
  <c r="K108" i="2" s="1"/>
  <c r="A228" i="25"/>
  <c r="H562" i="2"/>
  <c r="H383" i="2"/>
  <c r="G564" i="2"/>
  <c r="H563" i="2" s="1"/>
  <c r="F565" i="2"/>
  <c r="B382" i="2" l="1"/>
  <c r="H380" i="25" s="1"/>
  <c r="A380" i="25" s="1"/>
  <c r="T380" i="25" s="1"/>
  <c r="B383" i="2"/>
  <c r="H381" i="25" s="1"/>
  <c r="A381" i="25" s="1"/>
  <c r="O560" i="2"/>
  <c r="N560" i="2"/>
  <c r="S380" i="25"/>
  <c r="U380" i="25"/>
  <c r="W380" i="25"/>
  <c r="B517" i="2"/>
  <c r="H515" i="25" s="1"/>
  <c r="A515" i="25" s="1"/>
  <c r="B562" i="2"/>
  <c r="H560" i="25" s="1"/>
  <c r="B561" i="2"/>
  <c r="H559" i="25" s="1"/>
  <c r="A558" i="25"/>
  <c r="B220" i="2"/>
  <c r="H218" i="25" s="1"/>
  <c r="S514" i="25"/>
  <c r="U514" i="25"/>
  <c r="W514" i="25"/>
  <c r="V514" i="25"/>
  <c r="T514" i="25"/>
  <c r="B231" i="2"/>
  <c r="S228" i="25"/>
  <c r="U228" i="25"/>
  <c r="V228" i="25"/>
  <c r="T228" i="25"/>
  <c r="W228" i="25"/>
  <c r="G565" i="2"/>
  <c r="H564" i="2" s="1"/>
  <c r="B563" i="2" s="1"/>
  <c r="F566" i="2"/>
  <c r="V380" i="25" l="1"/>
  <c r="O562" i="2"/>
  <c r="N562" i="2"/>
  <c r="K562" i="2" s="1"/>
  <c r="O383" i="2"/>
  <c r="W381" i="25"/>
  <c r="T381" i="25"/>
  <c r="S381" i="25"/>
  <c r="V381" i="25"/>
  <c r="U381" i="25"/>
  <c r="N383" i="2"/>
  <c r="K383" i="2" s="1"/>
  <c r="A560" i="25"/>
  <c r="V560" i="25" s="1"/>
  <c r="A559" i="25"/>
  <c r="H561" i="25"/>
  <c r="A561" i="25" s="1"/>
  <c r="S561" i="25" s="1"/>
  <c r="T558" i="25"/>
  <c r="W558" i="25"/>
  <c r="U558" i="25"/>
  <c r="S558" i="25"/>
  <c r="V558" i="25"/>
  <c r="A218" i="25"/>
  <c r="H229" i="25"/>
  <c r="A229" i="25" s="1"/>
  <c r="N220" i="2"/>
  <c r="B518" i="2"/>
  <c r="H516" i="25" s="1"/>
  <c r="N231" i="2"/>
  <c r="S515" i="25"/>
  <c r="W515" i="25"/>
  <c r="T515" i="25"/>
  <c r="V515" i="25"/>
  <c r="U515" i="25"/>
  <c r="G566" i="2"/>
  <c r="F567" i="2"/>
  <c r="U560" i="25" l="1"/>
  <c r="S560" i="25"/>
  <c r="W560" i="25"/>
  <c r="U561" i="25"/>
  <c r="T560" i="25"/>
  <c r="W559" i="25"/>
  <c r="U559" i="25"/>
  <c r="V559" i="25"/>
  <c r="T559" i="25"/>
  <c r="S559" i="25"/>
  <c r="S218" i="25"/>
  <c r="T218" i="25"/>
  <c r="W218" i="25"/>
  <c r="U218" i="25"/>
  <c r="V218" i="25"/>
  <c r="W561" i="25"/>
  <c r="T561" i="25"/>
  <c r="V561" i="25"/>
  <c r="A516" i="25"/>
  <c r="T229" i="25"/>
  <c r="S229" i="25"/>
  <c r="V229" i="25"/>
  <c r="U229" i="25"/>
  <c r="W229" i="25"/>
  <c r="G567" i="2"/>
  <c r="H566" i="2" s="1"/>
  <c r="B519" i="2" s="1"/>
  <c r="H517" i="25" s="1"/>
  <c r="F568" i="2"/>
  <c r="A517" i="25" l="1"/>
  <c r="T516" i="25"/>
  <c r="W516" i="25"/>
  <c r="V516" i="25"/>
  <c r="U516" i="25"/>
  <c r="S516" i="25"/>
  <c r="G568" i="2"/>
  <c r="H567" i="2" s="1"/>
  <c r="F569" i="2"/>
  <c r="B223" i="2" l="1"/>
  <c r="S517" i="25"/>
  <c r="V517" i="25"/>
  <c r="T517" i="25"/>
  <c r="U517" i="25"/>
  <c r="W517" i="25"/>
  <c r="B232" i="2"/>
  <c r="H230" i="25" s="1"/>
  <c r="G569" i="2"/>
  <c r="H568" i="2" s="1"/>
  <c r="B520" i="2" s="1"/>
  <c r="H518" i="25" s="1"/>
  <c r="F570" i="2"/>
  <c r="N223" i="2" l="1"/>
  <c r="H221" i="25"/>
  <c r="A518" i="25"/>
  <c r="A230" i="25"/>
  <c r="G570" i="2"/>
  <c r="H569" i="2" s="1"/>
  <c r="F571" i="2"/>
  <c r="A221" i="25" l="1"/>
  <c r="U518" i="25"/>
  <c r="V518" i="25"/>
  <c r="T518" i="25"/>
  <c r="S518" i="25"/>
  <c r="W518" i="25"/>
  <c r="V230" i="25"/>
  <c r="T230" i="25"/>
  <c r="W230" i="25"/>
  <c r="U230" i="25"/>
  <c r="S230" i="25"/>
  <c r="G571" i="2"/>
  <c r="F572" i="2"/>
  <c r="T221" i="25" l="1"/>
  <c r="V221" i="25"/>
  <c r="W221" i="25"/>
  <c r="S221" i="25"/>
  <c r="U221" i="25"/>
  <c r="H61" i="2"/>
  <c r="G572" i="2"/>
  <c r="F573" i="2"/>
  <c r="B61" i="2" l="1"/>
  <c r="H59" i="25" s="1"/>
  <c r="A59" i="25" s="1"/>
  <c r="B60" i="2"/>
  <c r="H571" i="2"/>
  <c r="H72" i="2"/>
  <c r="AA568" i="25"/>
  <c r="G573" i="2"/>
  <c r="F574" i="2"/>
  <c r="N119" i="2" l="1"/>
  <c r="B71" i="2"/>
  <c r="H69" i="25" s="1"/>
  <c r="B72" i="2"/>
  <c r="H70" i="25" s="1"/>
  <c r="W59" i="25"/>
  <c r="T59" i="25"/>
  <c r="V59" i="25"/>
  <c r="U59" i="25"/>
  <c r="S59" i="25"/>
  <c r="O136" i="2"/>
  <c r="N136" i="2"/>
  <c r="K136" i="2" s="1"/>
  <c r="H58" i="25"/>
  <c r="J61" i="25"/>
  <c r="I61" i="25"/>
  <c r="L61" i="25"/>
  <c r="K61" i="25"/>
  <c r="M61" i="25"/>
  <c r="Z61" i="25"/>
  <c r="Y61" i="25"/>
  <c r="AA61" i="25" s="1"/>
  <c r="J62" i="25"/>
  <c r="I62" i="25"/>
  <c r="L62" i="25"/>
  <c r="G61" i="25"/>
  <c r="M62" i="25"/>
  <c r="K62" i="25"/>
  <c r="G62" i="25"/>
  <c r="Z62" i="25"/>
  <c r="I63" i="25"/>
  <c r="L63" i="25"/>
  <c r="J63" i="25"/>
  <c r="Y62" i="25"/>
  <c r="AA62" i="25" s="1"/>
  <c r="K63" i="25"/>
  <c r="M63" i="25"/>
  <c r="Z63" i="25"/>
  <c r="Y63" i="25"/>
  <c r="AA63" i="25" s="1"/>
  <c r="G63" i="25"/>
  <c r="K65" i="25"/>
  <c r="L65" i="25"/>
  <c r="I65" i="25"/>
  <c r="M65" i="25"/>
  <c r="J65" i="25"/>
  <c r="G65" i="25"/>
  <c r="K68" i="25"/>
  <c r="I68" i="25"/>
  <c r="L67" i="25"/>
  <c r="I67" i="25"/>
  <c r="M67" i="25"/>
  <c r="Y65" i="25"/>
  <c r="AA65" i="25" s="1"/>
  <c r="Z65" i="25"/>
  <c r="J68" i="25"/>
  <c r="M68" i="25"/>
  <c r="L68" i="25"/>
  <c r="K67" i="25"/>
  <c r="J67" i="25"/>
  <c r="Z67" i="25"/>
  <c r="Y68" i="25"/>
  <c r="AA68" i="25" s="1"/>
  <c r="G68" i="25"/>
  <c r="Y67" i="25"/>
  <c r="AA67" i="25" s="1"/>
  <c r="G67" i="25"/>
  <c r="Z68" i="25"/>
  <c r="M82" i="25"/>
  <c r="H572" i="2"/>
  <c r="B571" i="2" s="1"/>
  <c r="H569" i="25" s="1"/>
  <c r="H99" i="2"/>
  <c r="G574" i="2"/>
  <c r="F575" i="2"/>
  <c r="J83" i="25" l="1"/>
  <c r="N62" i="25"/>
  <c r="Q62" i="25" s="1"/>
  <c r="R62" i="25" s="1"/>
  <c r="Y83" i="25"/>
  <c r="AA83" i="25" s="1"/>
  <c r="G82" i="25"/>
  <c r="Z83" i="25"/>
  <c r="L83" i="25"/>
  <c r="Y82" i="25"/>
  <c r="AA82" i="25" s="1"/>
  <c r="J82" i="25"/>
  <c r="A69" i="25"/>
  <c r="S69" i="25" s="1"/>
  <c r="L69" i="25"/>
  <c r="K69" i="25"/>
  <c r="I69" i="25"/>
  <c r="J69" i="25"/>
  <c r="M69" i="25"/>
  <c r="G83" i="25"/>
  <c r="I83" i="25"/>
  <c r="K83" i="25"/>
  <c r="M83" i="25"/>
  <c r="Z82" i="25"/>
  <c r="I82" i="25"/>
  <c r="K82" i="25"/>
  <c r="L82" i="25"/>
  <c r="A70" i="25"/>
  <c r="Z70" i="25" s="1"/>
  <c r="I70" i="25"/>
  <c r="J70" i="25"/>
  <c r="L70" i="25"/>
  <c r="N67" i="25"/>
  <c r="M70" i="25"/>
  <c r="K70" i="25"/>
  <c r="B99" i="2"/>
  <c r="H97" i="25" s="1"/>
  <c r="A97" i="25" s="1"/>
  <c r="W70" i="25"/>
  <c r="A569" i="25"/>
  <c r="W69" i="25"/>
  <c r="T69" i="25"/>
  <c r="V69" i="25"/>
  <c r="Y69" i="25"/>
  <c r="AA69" i="25" s="1"/>
  <c r="B98" i="2"/>
  <c r="N68" i="25"/>
  <c r="Q68" i="25" s="1"/>
  <c r="R68" i="25" s="1"/>
  <c r="N65" i="25"/>
  <c r="N63" i="25"/>
  <c r="N61" i="25"/>
  <c r="A58" i="25"/>
  <c r="K58" i="25"/>
  <c r="J58" i="25"/>
  <c r="M58" i="25"/>
  <c r="L58" i="25"/>
  <c r="I58" i="25"/>
  <c r="B227" i="2"/>
  <c r="H111" i="2"/>
  <c r="B111" i="2" s="1"/>
  <c r="H109" i="25" s="1"/>
  <c r="A109" i="25" s="1"/>
  <c r="G575" i="2"/>
  <c r="F576" i="2"/>
  <c r="N83" i="25" l="1"/>
  <c r="Q83" i="25" s="1"/>
  <c r="R83" i="25" s="1"/>
  <c r="G69" i="25"/>
  <c r="Z69" i="25"/>
  <c r="U69" i="25"/>
  <c r="T70" i="25"/>
  <c r="N82" i="25"/>
  <c r="Q82" i="25" s="1"/>
  <c r="R82" i="25" s="1"/>
  <c r="U70" i="25"/>
  <c r="V70" i="25"/>
  <c r="S70" i="25"/>
  <c r="G70" i="25"/>
  <c r="Y70" i="25"/>
  <c r="AA70" i="25" s="1"/>
  <c r="N227" i="2"/>
  <c r="K227" i="2" s="1"/>
  <c r="O227" i="2"/>
  <c r="W109" i="25"/>
  <c r="U109" i="25"/>
  <c r="V109" i="25"/>
  <c r="T109" i="25"/>
  <c r="S109" i="25"/>
  <c r="N168" i="2"/>
  <c r="O98" i="2"/>
  <c r="S97" i="25"/>
  <c r="U97" i="25"/>
  <c r="W97" i="25"/>
  <c r="T97" i="25"/>
  <c r="V97" i="25"/>
  <c r="U58" i="25"/>
  <c r="T58" i="25"/>
  <c r="V58" i="25"/>
  <c r="S58" i="25"/>
  <c r="W58" i="25"/>
  <c r="Y58" i="25"/>
  <c r="AA58" i="25" s="1"/>
  <c r="Z58" i="25"/>
  <c r="G58" i="25"/>
  <c r="N98" i="2"/>
  <c r="K98" i="2" s="1"/>
  <c r="I106" i="25"/>
  <c r="M103" i="25"/>
  <c r="K103" i="25"/>
  <c r="J106" i="25"/>
  <c r="K106" i="25"/>
  <c r="L103" i="25"/>
  <c r="Z103" i="25"/>
  <c r="I107" i="25"/>
  <c r="J107" i="25"/>
  <c r="K107" i="25"/>
  <c r="Y106" i="25"/>
  <c r="AA106" i="25" s="1"/>
  <c r="Y107" i="25"/>
  <c r="AA107" i="25" s="1"/>
  <c r="Z107" i="25"/>
  <c r="M106" i="25"/>
  <c r="I103" i="25"/>
  <c r="L106" i="25"/>
  <c r="J103" i="25"/>
  <c r="G103" i="25"/>
  <c r="M107" i="25"/>
  <c r="Z106" i="25"/>
  <c r="Y103" i="25"/>
  <c r="AA103" i="25" s="1"/>
  <c r="L107" i="25"/>
  <c r="G106" i="25"/>
  <c r="G107" i="25"/>
  <c r="B110" i="2"/>
  <c r="H225" i="25"/>
  <c r="H96" i="25"/>
  <c r="W569" i="25"/>
  <c r="V569" i="25"/>
  <c r="U569" i="25"/>
  <c r="T569" i="25"/>
  <c r="S569" i="25"/>
  <c r="A225" i="25"/>
  <c r="H574" i="2"/>
  <c r="H141" i="2"/>
  <c r="G576" i="2"/>
  <c r="F577" i="2"/>
  <c r="N69" i="25" l="1"/>
  <c r="N103" i="25"/>
  <c r="Q103" i="25" s="1"/>
  <c r="R103" i="25" s="1"/>
  <c r="N70" i="25"/>
  <c r="B140" i="2"/>
  <c r="B141" i="2"/>
  <c r="H139" i="25" s="1"/>
  <c r="A139" i="25" s="1"/>
  <c r="H108" i="25"/>
  <c r="L108" i="25" s="1"/>
  <c r="N185" i="2"/>
  <c r="A96" i="25"/>
  <c r="L96" i="25"/>
  <c r="I96" i="25"/>
  <c r="K96" i="25"/>
  <c r="M96" i="25"/>
  <c r="J96" i="25"/>
  <c r="A108" i="25"/>
  <c r="M136" i="25"/>
  <c r="Y130" i="25"/>
  <c r="AA130" i="25" s="1"/>
  <c r="Y129" i="25"/>
  <c r="AA129" i="25" s="1"/>
  <c r="L130" i="25"/>
  <c r="L129" i="25"/>
  <c r="J129" i="25"/>
  <c r="L113" i="25"/>
  <c r="M113" i="25"/>
  <c r="G117" i="25"/>
  <c r="M117" i="25"/>
  <c r="Z136" i="25"/>
  <c r="I136" i="25"/>
  <c r="Z129" i="25"/>
  <c r="Z130" i="25"/>
  <c r="J130" i="25"/>
  <c r="K129" i="25"/>
  <c r="K130" i="25"/>
  <c r="Z113" i="25"/>
  <c r="J113" i="25"/>
  <c r="Z117" i="25"/>
  <c r="L117" i="25"/>
  <c r="I117" i="25"/>
  <c r="N106" i="25"/>
  <c r="N58" i="25"/>
  <c r="Q58" i="25" s="1"/>
  <c r="R58" i="25" s="1"/>
  <c r="Y136" i="25"/>
  <c r="AA136" i="25" s="1"/>
  <c r="K136" i="25"/>
  <c r="L136" i="25"/>
  <c r="G129" i="25"/>
  <c r="I130" i="25"/>
  <c r="M130" i="25"/>
  <c r="G113" i="25"/>
  <c r="K113" i="25"/>
  <c r="K117" i="25"/>
  <c r="J117" i="25"/>
  <c r="G136" i="25"/>
  <c r="J136" i="25"/>
  <c r="G130" i="25"/>
  <c r="I129" i="25"/>
  <c r="M129" i="25"/>
  <c r="Y113" i="25"/>
  <c r="AA113" i="25" s="1"/>
  <c r="I113" i="25"/>
  <c r="Y117" i="25"/>
  <c r="AA117" i="25" s="1"/>
  <c r="N107" i="25"/>
  <c r="Q107" i="25" s="1"/>
  <c r="R107" i="25" s="1"/>
  <c r="S225" i="25"/>
  <c r="T225" i="25"/>
  <c r="U225" i="25"/>
  <c r="W225" i="25"/>
  <c r="V225" i="25"/>
  <c r="H575" i="2"/>
  <c r="H144" i="2"/>
  <c r="G577" i="2"/>
  <c r="F578" i="2"/>
  <c r="N117" i="25" l="1"/>
  <c r="Q117" i="25" s="1"/>
  <c r="R117" i="25" s="1"/>
  <c r="I108" i="25"/>
  <c r="N136" i="25"/>
  <c r="M108" i="25"/>
  <c r="J108" i="25"/>
  <c r="K108" i="25"/>
  <c r="N113" i="25"/>
  <c r="Q113" i="25" s="1"/>
  <c r="R113" i="25" s="1"/>
  <c r="U139" i="25"/>
  <c r="T139" i="25"/>
  <c r="W139" i="25"/>
  <c r="V139" i="25"/>
  <c r="S139" i="25"/>
  <c r="H138" i="25"/>
  <c r="N140" i="2"/>
  <c r="N130" i="25"/>
  <c r="B524" i="2"/>
  <c r="H522" i="25" s="1"/>
  <c r="B574" i="2"/>
  <c r="H572" i="25" s="1"/>
  <c r="B143" i="2"/>
  <c r="N143" i="2" s="1"/>
  <c r="N129" i="25"/>
  <c r="Q129" i="25" s="1"/>
  <c r="R129" i="25" s="1"/>
  <c r="T108" i="25"/>
  <c r="S108" i="25"/>
  <c r="V108" i="25"/>
  <c r="U108" i="25"/>
  <c r="W108" i="25"/>
  <c r="G108" i="25"/>
  <c r="Y108" i="25"/>
  <c r="AA108" i="25" s="1"/>
  <c r="Z108" i="25"/>
  <c r="T96" i="25"/>
  <c r="S96" i="25"/>
  <c r="U96" i="25"/>
  <c r="V96" i="25"/>
  <c r="W96" i="25"/>
  <c r="Z96" i="25"/>
  <c r="Y96" i="25"/>
  <c r="AA96" i="25" s="1"/>
  <c r="G96" i="25"/>
  <c r="A522" i="25"/>
  <c r="H576" i="2"/>
  <c r="H145" i="2"/>
  <c r="G578" i="2"/>
  <c r="F579" i="2"/>
  <c r="N96" i="25" l="1"/>
  <c r="B144" i="2"/>
  <c r="B145" i="2"/>
  <c r="H143" i="25" s="1"/>
  <c r="A143" i="25" s="1"/>
  <c r="K138" i="25"/>
  <c r="I138" i="25"/>
  <c r="J138" i="25"/>
  <c r="A138" i="25"/>
  <c r="M138" i="25"/>
  <c r="L138" i="25"/>
  <c r="H142" i="25"/>
  <c r="M142" i="25" s="1"/>
  <c r="N108" i="25"/>
  <c r="O232" i="2"/>
  <c r="N232" i="2"/>
  <c r="K232" i="2" s="1"/>
  <c r="J142" i="25"/>
  <c r="H141" i="25"/>
  <c r="A572" i="25"/>
  <c r="B575" i="2"/>
  <c r="H573" i="25" s="1"/>
  <c r="O208" i="2"/>
  <c r="N208" i="2"/>
  <c r="K208" i="2" s="1"/>
  <c r="H152" i="2"/>
  <c r="U522" i="25"/>
  <c r="V522" i="25"/>
  <c r="W522" i="25"/>
  <c r="S522" i="25"/>
  <c r="T522" i="25"/>
  <c r="G579" i="2"/>
  <c r="F580" i="2"/>
  <c r="J147" i="25" l="1"/>
  <c r="Y147" i="25"/>
  <c r="AA147" i="25" s="1"/>
  <c r="L147" i="25"/>
  <c r="Z147" i="25"/>
  <c r="I147" i="25"/>
  <c r="G147" i="25"/>
  <c r="M147" i="25"/>
  <c r="K147" i="25"/>
  <c r="K142" i="25"/>
  <c r="L142" i="25"/>
  <c r="I142" i="25"/>
  <c r="A142" i="25"/>
  <c r="Y142" i="25" s="1"/>
  <c r="AA142" i="25" s="1"/>
  <c r="B151" i="2"/>
  <c r="B152" i="2"/>
  <c r="H150" i="25" s="1"/>
  <c r="A150" i="25" s="1"/>
  <c r="W138" i="25"/>
  <c r="U138" i="25"/>
  <c r="T138" i="25"/>
  <c r="Z138" i="25"/>
  <c r="S138" i="25"/>
  <c r="V138" i="25"/>
  <c r="G138" i="25"/>
  <c r="Y138" i="25"/>
  <c r="AA138" i="25" s="1"/>
  <c r="U143" i="25"/>
  <c r="T143" i="25"/>
  <c r="W143" i="25"/>
  <c r="V143" i="25"/>
  <c r="S143" i="25"/>
  <c r="A573" i="25"/>
  <c r="W572" i="25"/>
  <c r="V572" i="25"/>
  <c r="U572" i="25"/>
  <c r="T572" i="25"/>
  <c r="S572" i="25"/>
  <c r="Z142" i="25"/>
  <c r="A141" i="25"/>
  <c r="M141" i="25"/>
  <c r="I141" i="25"/>
  <c r="K141" i="25"/>
  <c r="L141" i="25"/>
  <c r="J141" i="25"/>
  <c r="H578" i="2"/>
  <c r="H170" i="2"/>
  <c r="G580" i="2"/>
  <c r="F581" i="2"/>
  <c r="V142" i="25" l="1"/>
  <c r="N147" i="25"/>
  <c r="W142" i="25"/>
  <c r="U142" i="25"/>
  <c r="S142" i="25"/>
  <c r="T142" i="25"/>
  <c r="G142" i="25"/>
  <c r="B169" i="2"/>
  <c r="B170" i="2"/>
  <c r="N138" i="25"/>
  <c r="T150" i="25"/>
  <c r="S150" i="25"/>
  <c r="V150" i="25"/>
  <c r="W150" i="25"/>
  <c r="U150" i="25"/>
  <c r="H149" i="25"/>
  <c r="N151" i="2"/>
  <c r="B525" i="2"/>
  <c r="H523" i="25" s="1"/>
  <c r="T141" i="25"/>
  <c r="V141" i="25"/>
  <c r="S141" i="25"/>
  <c r="W141" i="25"/>
  <c r="U141" i="25"/>
  <c r="G141" i="25"/>
  <c r="Y141" i="25"/>
  <c r="AA141" i="25" s="1"/>
  <c r="Z141" i="25"/>
  <c r="V573" i="25"/>
  <c r="W573" i="25"/>
  <c r="T573" i="25"/>
  <c r="S573" i="25"/>
  <c r="U573" i="25"/>
  <c r="H579" i="2"/>
  <c r="H172" i="2"/>
  <c r="B172" i="2" s="1"/>
  <c r="A523" i="25"/>
  <c r="G581" i="2"/>
  <c r="F582" i="2"/>
  <c r="H168" i="25" l="1"/>
  <c r="A168" i="25" s="1"/>
  <c r="H170" i="25"/>
  <c r="A170" i="25" s="1"/>
  <c r="T170" i="25" s="1"/>
  <c r="N142" i="25"/>
  <c r="V170" i="25"/>
  <c r="L149" i="25"/>
  <c r="M149" i="25"/>
  <c r="K149" i="25"/>
  <c r="A149" i="25"/>
  <c r="I149" i="25"/>
  <c r="J149" i="25"/>
  <c r="S168" i="25"/>
  <c r="W168" i="25"/>
  <c r="T168" i="25"/>
  <c r="V168" i="25"/>
  <c r="U168" i="25"/>
  <c r="H167" i="25"/>
  <c r="N169" i="2"/>
  <c r="B526" i="2"/>
  <c r="H524" i="25" s="1"/>
  <c r="A524" i="25" s="1"/>
  <c r="B578" i="2"/>
  <c r="H576" i="25" s="1"/>
  <c r="B171" i="2"/>
  <c r="N171" i="2" s="1"/>
  <c r="N141" i="25"/>
  <c r="Q141" i="25" s="1"/>
  <c r="R141" i="25" s="1"/>
  <c r="H580" i="2"/>
  <c r="B579" i="2" s="1"/>
  <c r="H577" i="25" s="1"/>
  <c r="H174" i="2"/>
  <c r="S523" i="25"/>
  <c r="W523" i="25"/>
  <c r="V523" i="25"/>
  <c r="T523" i="25"/>
  <c r="U523" i="25"/>
  <c r="G582" i="2"/>
  <c r="F583" i="2"/>
  <c r="S170" i="25" l="1"/>
  <c r="U170" i="25"/>
  <c r="W170" i="25"/>
  <c r="B173" i="2"/>
  <c r="B174" i="2"/>
  <c r="H172" i="25" s="1"/>
  <c r="A172" i="25" s="1"/>
  <c r="J167" i="25"/>
  <c r="L167" i="25"/>
  <c r="I167" i="25"/>
  <c r="M167" i="25"/>
  <c r="K167" i="25"/>
  <c r="A167" i="25"/>
  <c r="T149" i="25"/>
  <c r="U149" i="25"/>
  <c r="Z149" i="25"/>
  <c r="G149" i="25"/>
  <c r="V149" i="25"/>
  <c r="S149" i="25"/>
  <c r="W149" i="25"/>
  <c r="Y149" i="25"/>
  <c r="AA149" i="25" s="1"/>
  <c r="H171" i="25"/>
  <c r="A171" i="25" s="1"/>
  <c r="N276" i="2"/>
  <c r="O306" i="2"/>
  <c r="N306" i="2"/>
  <c r="K306" i="2" s="1"/>
  <c r="L171" i="25"/>
  <c r="A576" i="25"/>
  <c r="A577" i="25"/>
  <c r="H169" i="25"/>
  <c r="H581" i="2"/>
  <c r="H192" i="2"/>
  <c r="U524" i="25"/>
  <c r="S524" i="25"/>
  <c r="T524" i="25"/>
  <c r="W524" i="25"/>
  <c r="V524" i="25"/>
  <c r="G583" i="2"/>
  <c r="F584" i="2"/>
  <c r="K171" i="25" l="1"/>
  <c r="J171" i="25"/>
  <c r="M171" i="25"/>
  <c r="I171" i="25"/>
  <c r="B192" i="2"/>
  <c r="H190" i="25" s="1"/>
  <c r="A190" i="25" s="1"/>
  <c r="T172" i="25"/>
  <c r="V172" i="25"/>
  <c r="W172" i="25"/>
  <c r="S172" i="25"/>
  <c r="U172" i="25"/>
  <c r="N149" i="25"/>
  <c r="Q149" i="25" s="1"/>
  <c r="R149" i="25" s="1"/>
  <c r="Z167" i="25"/>
  <c r="W167" i="25"/>
  <c r="G167" i="25"/>
  <c r="T167" i="25"/>
  <c r="S167" i="25"/>
  <c r="U167" i="25"/>
  <c r="Y167" i="25"/>
  <c r="AA167" i="25" s="1"/>
  <c r="V167" i="25"/>
  <c r="B527" i="2"/>
  <c r="H525" i="25" s="1"/>
  <c r="A525" i="25" s="1"/>
  <c r="B580" i="2"/>
  <c r="H578" i="25" s="1"/>
  <c r="W577" i="25"/>
  <c r="S577" i="25"/>
  <c r="U577" i="25"/>
  <c r="T577" i="25"/>
  <c r="V577" i="25"/>
  <c r="G171" i="25"/>
  <c r="V171" i="25"/>
  <c r="Y171" i="25"/>
  <c r="AA171" i="25" s="1"/>
  <c r="U171" i="25"/>
  <c r="W171" i="25"/>
  <c r="S171" i="25"/>
  <c r="Z171" i="25"/>
  <c r="T171" i="25"/>
  <c r="B191" i="2"/>
  <c r="L169" i="25"/>
  <c r="K169" i="25"/>
  <c r="M169" i="25"/>
  <c r="J169" i="25"/>
  <c r="A169" i="25"/>
  <c r="I169" i="25"/>
  <c r="V576" i="25"/>
  <c r="S576" i="25"/>
  <c r="T576" i="25"/>
  <c r="W576" i="25"/>
  <c r="U576" i="25"/>
  <c r="H582" i="2"/>
  <c r="H198" i="2"/>
  <c r="B198" i="2" s="1"/>
  <c r="H196" i="25" s="1"/>
  <c r="A196" i="25" s="1"/>
  <c r="G584" i="2"/>
  <c r="F585" i="2"/>
  <c r="U196" i="25" l="1"/>
  <c r="S196" i="25"/>
  <c r="W196" i="25"/>
  <c r="T196" i="25"/>
  <c r="V196" i="25"/>
  <c r="W190" i="25"/>
  <c r="V190" i="25"/>
  <c r="U190" i="25"/>
  <c r="T190" i="25"/>
  <c r="S190" i="25"/>
  <c r="N167" i="25"/>
  <c r="Q167" i="25" s="1"/>
  <c r="R167" i="25" s="1"/>
  <c r="O386" i="2"/>
  <c r="N386" i="2"/>
  <c r="K386" i="2" s="1"/>
  <c r="B581" i="2"/>
  <c r="H579" i="25" s="1"/>
  <c r="H189" i="25"/>
  <c r="N171" i="25"/>
  <c r="Q171" i="25" s="1"/>
  <c r="R171" i="25" s="1"/>
  <c r="B197" i="2"/>
  <c r="N320" i="2" s="1"/>
  <c r="W169" i="25"/>
  <c r="V169" i="25"/>
  <c r="S169" i="25"/>
  <c r="Y169" i="25"/>
  <c r="AA169" i="25" s="1"/>
  <c r="Z169" i="25"/>
  <c r="U169" i="25"/>
  <c r="G169" i="25"/>
  <c r="T169" i="25"/>
  <c r="A578" i="25"/>
  <c r="H583" i="2"/>
  <c r="H215" i="2"/>
  <c r="B215" i="2" s="1"/>
  <c r="H213" i="25" s="1"/>
  <c r="A213" i="25" s="1"/>
  <c r="T525" i="25"/>
  <c r="S525" i="25"/>
  <c r="V525" i="25"/>
  <c r="W525" i="25"/>
  <c r="U525" i="25"/>
  <c r="G585" i="2"/>
  <c r="F586" i="2"/>
  <c r="V213" i="25" l="1"/>
  <c r="U213" i="25"/>
  <c r="S213" i="25"/>
  <c r="T213" i="25"/>
  <c r="W213" i="25"/>
  <c r="B582" i="2"/>
  <c r="H580" i="25" s="1"/>
  <c r="T578" i="25"/>
  <c r="U578" i="25"/>
  <c r="V578" i="25"/>
  <c r="S578" i="25"/>
  <c r="W578" i="25"/>
  <c r="N169" i="25"/>
  <c r="Q169" i="25" s="1"/>
  <c r="R169" i="25" s="1"/>
  <c r="H195" i="25"/>
  <c r="A579" i="25"/>
  <c r="B214" i="2"/>
  <c r="N197" i="2"/>
  <c r="I189" i="25"/>
  <c r="L189" i="25"/>
  <c r="K189" i="25"/>
  <c r="A189" i="25"/>
  <c r="M189" i="25"/>
  <c r="J189" i="25"/>
  <c r="H584" i="2"/>
  <c r="H218" i="2"/>
  <c r="G586" i="2"/>
  <c r="F587" i="2"/>
  <c r="N354" i="2" l="1"/>
  <c r="O214" i="2"/>
  <c r="B218" i="2"/>
  <c r="H216" i="25" s="1"/>
  <c r="A216" i="25" s="1"/>
  <c r="H212" i="25"/>
  <c r="L212" i="25" s="1"/>
  <c r="B217" i="2"/>
  <c r="N358" i="2" s="1"/>
  <c r="W189" i="25"/>
  <c r="T189" i="25"/>
  <c r="V189" i="25"/>
  <c r="S189" i="25"/>
  <c r="U189" i="25"/>
  <c r="Z189" i="25"/>
  <c r="Y189" i="25"/>
  <c r="AA189" i="25" s="1"/>
  <c r="G189" i="25"/>
  <c r="T579" i="25"/>
  <c r="S579" i="25"/>
  <c r="V579" i="25"/>
  <c r="W579" i="25"/>
  <c r="U579" i="25"/>
  <c r="B583" i="2"/>
  <c r="H581" i="25" s="1"/>
  <c r="N214" i="2"/>
  <c r="A195" i="25"/>
  <c r="M195" i="25"/>
  <c r="J195" i="25"/>
  <c r="L195" i="25"/>
  <c r="K195" i="25"/>
  <c r="I195" i="25"/>
  <c r="A580" i="25"/>
  <c r="H222" i="2"/>
  <c r="B222" i="2" s="1"/>
  <c r="H220" i="25" s="1"/>
  <c r="A220" i="25" s="1"/>
  <c r="G587" i="2"/>
  <c r="F588" i="2"/>
  <c r="M212" i="25" l="1"/>
  <c r="K212" i="25"/>
  <c r="J212" i="25"/>
  <c r="A212" i="25"/>
  <c r="Y212" i="25" s="1"/>
  <c r="AA212" i="25" s="1"/>
  <c r="I212" i="25"/>
  <c r="V216" i="25"/>
  <c r="S216" i="25"/>
  <c r="W216" i="25"/>
  <c r="U216" i="25"/>
  <c r="T216" i="25"/>
  <c r="U220" i="25"/>
  <c r="S220" i="25"/>
  <c r="V220" i="25"/>
  <c r="T220" i="25"/>
  <c r="W220" i="25"/>
  <c r="H215" i="25"/>
  <c r="M215" i="25" s="1"/>
  <c r="A581" i="25"/>
  <c r="N217" i="2"/>
  <c r="B221" i="2"/>
  <c r="N369" i="2" s="1"/>
  <c r="U580" i="25"/>
  <c r="V580" i="25"/>
  <c r="T580" i="25"/>
  <c r="W580" i="25"/>
  <c r="S580" i="25"/>
  <c r="V195" i="25"/>
  <c r="S195" i="25"/>
  <c r="U195" i="25"/>
  <c r="W195" i="25"/>
  <c r="T195" i="25"/>
  <c r="Z195" i="25"/>
  <c r="Y195" i="25"/>
  <c r="AA195" i="25" s="1"/>
  <c r="G195" i="25"/>
  <c r="U212" i="25"/>
  <c r="N189" i="25"/>
  <c r="Q189" i="25" s="1"/>
  <c r="R189" i="25" s="1"/>
  <c r="K215" i="25"/>
  <c r="H241" i="2"/>
  <c r="G588" i="2"/>
  <c r="F589" i="2"/>
  <c r="W212" i="25" l="1"/>
  <c r="I215" i="25"/>
  <c r="L215" i="25"/>
  <c r="Z212" i="25"/>
  <c r="V212" i="25"/>
  <c r="J215" i="25"/>
  <c r="A215" i="25"/>
  <c r="Y215" i="25" s="1"/>
  <c r="AA215" i="25" s="1"/>
  <c r="G212" i="25"/>
  <c r="S212" i="25"/>
  <c r="T212" i="25"/>
  <c r="H219" i="25"/>
  <c r="I219" i="25" s="1"/>
  <c r="N221" i="2"/>
  <c r="T581" i="25"/>
  <c r="U581" i="25"/>
  <c r="V581" i="25"/>
  <c r="S581" i="25"/>
  <c r="W581" i="25"/>
  <c r="Z215" i="25"/>
  <c r="N195" i="25"/>
  <c r="Q195" i="25" s="1"/>
  <c r="R195" i="25" s="1"/>
  <c r="M219" i="25"/>
  <c r="H587" i="2"/>
  <c r="H266" i="2"/>
  <c r="B266" i="2" s="1"/>
  <c r="H264" i="25" s="1"/>
  <c r="A264" i="25" s="1"/>
  <c r="G589" i="2"/>
  <c r="F590" i="2"/>
  <c r="J219" i="25" l="1"/>
  <c r="U215" i="25"/>
  <c r="K219" i="25"/>
  <c r="W215" i="25"/>
  <c r="V215" i="25"/>
  <c r="N212" i="25"/>
  <c r="L219" i="25"/>
  <c r="A219" i="25"/>
  <c r="W219" i="25" s="1"/>
  <c r="G215" i="25"/>
  <c r="S215" i="25"/>
  <c r="T215" i="25"/>
  <c r="S264" i="25"/>
  <c r="U264" i="25"/>
  <c r="T264" i="25"/>
  <c r="W264" i="25"/>
  <c r="V264" i="25"/>
  <c r="B265" i="2"/>
  <c r="H588" i="2"/>
  <c r="H275" i="2"/>
  <c r="B275" i="2" s="1"/>
  <c r="H273" i="25" s="1"/>
  <c r="A273" i="25" s="1"/>
  <c r="G590" i="2"/>
  <c r="F591" i="2"/>
  <c r="T219" i="25" l="1"/>
  <c r="S219" i="25"/>
  <c r="Z219" i="25"/>
  <c r="U219" i="25"/>
  <c r="N215" i="25"/>
  <c r="Q215" i="25" s="1"/>
  <c r="R215" i="25" s="1"/>
  <c r="Y219" i="25"/>
  <c r="AA219" i="25" s="1"/>
  <c r="V219" i="25"/>
  <c r="G219" i="25"/>
  <c r="T273" i="25"/>
  <c r="U273" i="25"/>
  <c r="V273" i="25"/>
  <c r="W273" i="25"/>
  <c r="S273" i="25"/>
  <c r="H263" i="25"/>
  <c r="A263" i="25" s="1"/>
  <c r="O180" i="2"/>
  <c r="N180" i="2"/>
  <c r="B587" i="2"/>
  <c r="H585" i="25" s="1"/>
  <c r="H589" i="2"/>
  <c r="H278" i="2"/>
  <c r="G591" i="2"/>
  <c r="F592" i="2"/>
  <c r="N219" i="25" l="1"/>
  <c r="B277" i="2"/>
  <c r="H275" i="25" s="1"/>
  <c r="A275" i="25" s="1"/>
  <c r="B278" i="2"/>
  <c r="H276" i="25" s="1"/>
  <c r="A276" i="25" s="1"/>
  <c r="A585" i="25"/>
  <c r="B588" i="2"/>
  <c r="H586" i="25" s="1"/>
  <c r="W263" i="25"/>
  <c r="V263" i="25"/>
  <c r="U263" i="25"/>
  <c r="T263" i="25"/>
  <c r="S263" i="25"/>
  <c r="B233" i="2"/>
  <c r="H231" i="25" s="1"/>
  <c r="H280" i="2"/>
  <c r="B280" i="2" s="1"/>
  <c r="H278" i="25" s="1"/>
  <c r="A278" i="25" s="1"/>
  <c r="G592" i="2"/>
  <c r="F593" i="2"/>
  <c r="T276" i="25" l="1"/>
  <c r="U276" i="25"/>
  <c r="V276" i="25"/>
  <c r="W276" i="25"/>
  <c r="S276" i="25"/>
  <c r="S278" i="25"/>
  <c r="W278" i="25"/>
  <c r="V278" i="25"/>
  <c r="T278" i="25"/>
  <c r="U278" i="25"/>
  <c r="A586" i="25"/>
  <c r="B279" i="2"/>
  <c r="W585" i="25"/>
  <c r="V585" i="25"/>
  <c r="U585" i="25"/>
  <c r="T585" i="25"/>
  <c r="S585" i="25"/>
  <c r="W275" i="25"/>
  <c r="T275" i="25"/>
  <c r="V275" i="25"/>
  <c r="U275" i="25"/>
  <c r="S275" i="25"/>
  <c r="A231" i="25"/>
  <c r="H591" i="2"/>
  <c r="H287" i="2"/>
  <c r="G593" i="2"/>
  <c r="F594" i="2"/>
  <c r="N279" i="2" l="1"/>
  <c r="K279" i="2" s="1"/>
  <c r="O279" i="2"/>
  <c r="H277" i="25"/>
  <c r="B286" i="2"/>
  <c r="A277" i="25"/>
  <c r="B531" i="2"/>
  <c r="H529" i="25" s="1"/>
  <c r="A529" i="25" s="1"/>
  <c r="S586" i="25"/>
  <c r="V586" i="25"/>
  <c r="T586" i="25"/>
  <c r="U586" i="25"/>
  <c r="W586" i="25"/>
  <c r="S231" i="25"/>
  <c r="T231" i="25"/>
  <c r="W231" i="25"/>
  <c r="V231" i="25"/>
  <c r="U231" i="25"/>
  <c r="H592" i="2"/>
  <c r="H288" i="2"/>
  <c r="B287" i="2" s="1"/>
  <c r="H285" i="25" s="1"/>
  <c r="G594" i="2"/>
  <c r="F595" i="2"/>
  <c r="H284" i="25" l="1"/>
  <c r="A284" i="25" s="1"/>
  <c r="N286" i="2"/>
  <c r="A285" i="25"/>
  <c r="B591" i="2"/>
  <c r="H589" i="25" s="1"/>
  <c r="U277" i="25"/>
  <c r="W277" i="25"/>
  <c r="V277" i="25"/>
  <c r="T277" i="25"/>
  <c r="S277" i="25"/>
  <c r="H593" i="2"/>
  <c r="H289" i="2"/>
  <c r="S529" i="25"/>
  <c r="T529" i="25"/>
  <c r="W529" i="25"/>
  <c r="U529" i="25"/>
  <c r="V529" i="25"/>
  <c r="B532" i="2"/>
  <c r="H530" i="25" s="1"/>
  <c r="G595" i="2"/>
  <c r="F596" i="2"/>
  <c r="B288" i="2" l="1"/>
  <c r="H286" i="25" s="1"/>
  <c r="A286" i="25" s="1"/>
  <c r="B289" i="2"/>
  <c r="H287" i="25" s="1"/>
  <c r="A287" i="25" s="1"/>
  <c r="A589" i="25"/>
  <c r="B533" i="2"/>
  <c r="H531" i="25" s="1"/>
  <c r="A531" i="25" s="1"/>
  <c r="B592" i="2"/>
  <c r="H590" i="25" s="1"/>
  <c r="V285" i="25"/>
  <c r="W285" i="25"/>
  <c r="S285" i="25"/>
  <c r="T285" i="25"/>
  <c r="U285" i="25"/>
  <c r="S284" i="25"/>
  <c r="U284" i="25"/>
  <c r="W284" i="25"/>
  <c r="V284" i="25"/>
  <c r="T284" i="25"/>
  <c r="H594" i="2"/>
  <c r="H300" i="2"/>
  <c r="A530" i="25"/>
  <c r="G596" i="2"/>
  <c r="F597" i="2"/>
  <c r="T287" i="25" l="1"/>
  <c r="U287" i="25"/>
  <c r="V287" i="25"/>
  <c r="W287" i="25"/>
  <c r="S287" i="25"/>
  <c r="A590" i="25"/>
  <c r="B299" i="2"/>
  <c r="H297" i="25" s="1"/>
  <c r="B593" i="2"/>
  <c r="H591" i="25" s="1"/>
  <c r="W286" i="25"/>
  <c r="V286" i="25"/>
  <c r="U286" i="25"/>
  <c r="S286" i="25"/>
  <c r="T286" i="25"/>
  <c r="V589" i="25"/>
  <c r="U589" i="25"/>
  <c r="T589" i="25"/>
  <c r="S589" i="25"/>
  <c r="W589" i="25"/>
  <c r="B248" i="2"/>
  <c r="H246" i="25" s="1"/>
  <c r="T531" i="25"/>
  <c r="U531" i="25"/>
  <c r="S531" i="25"/>
  <c r="W531" i="25"/>
  <c r="V531" i="25"/>
  <c r="S530" i="25"/>
  <c r="W530" i="25"/>
  <c r="U530" i="25"/>
  <c r="T530" i="25"/>
  <c r="V530" i="25"/>
  <c r="B272" i="2"/>
  <c r="H270" i="25" s="1"/>
  <c r="H595" i="2"/>
  <c r="H301" i="2"/>
  <c r="B301" i="2" s="1"/>
  <c r="H299" i="25" s="1"/>
  <c r="A299" i="25" s="1"/>
  <c r="G597" i="2"/>
  <c r="F598" i="2"/>
  <c r="U299" i="25" l="1"/>
  <c r="V299" i="25"/>
  <c r="W299" i="25"/>
  <c r="S299" i="25"/>
  <c r="T299" i="25"/>
  <c r="A591" i="25"/>
  <c r="B594" i="2"/>
  <c r="A297" i="25"/>
  <c r="B300" i="2"/>
  <c r="H298" i="25" s="1"/>
  <c r="V590" i="25"/>
  <c r="T590" i="25"/>
  <c r="S590" i="25"/>
  <c r="U590" i="25"/>
  <c r="W590" i="25"/>
  <c r="A246" i="25"/>
  <c r="A270" i="25"/>
  <c r="H303" i="2"/>
  <c r="B303" i="2" s="1"/>
  <c r="H301" i="25" s="1"/>
  <c r="A301" i="25" s="1"/>
  <c r="G598" i="2"/>
  <c r="F599" i="2"/>
  <c r="H592" i="25" l="1"/>
  <c r="U301" i="25"/>
  <c r="W301" i="25"/>
  <c r="T301" i="25"/>
  <c r="V301" i="25"/>
  <c r="S301" i="25"/>
  <c r="B302" i="2"/>
  <c r="N302" i="2" s="1"/>
  <c r="W297" i="25"/>
  <c r="T297" i="25"/>
  <c r="S297" i="25"/>
  <c r="U297" i="25"/>
  <c r="V297" i="25"/>
  <c r="A592" i="25"/>
  <c r="A298" i="25"/>
  <c r="S591" i="25"/>
  <c r="T591" i="25"/>
  <c r="W591" i="25"/>
  <c r="U591" i="25"/>
  <c r="V591" i="25"/>
  <c r="U246" i="25"/>
  <c r="W246" i="25"/>
  <c r="T246" i="25"/>
  <c r="V246" i="25"/>
  <c r="S246" i="25"/>
  <c r="H597" i="2"/>
  <c r="H308" i="2"/>
  <c r="S270" i="25"/>
  <c r="W270" i="25"/>
  <c r="T270" i="25"/>
  <c r="U270" i="25"/>
  <c r="V270" i="25"/>
  <c r="G599" i="2"/>
  <c r="F600" i="2"/>
  <c r="B307" i="2" l="1"/>
  <c r="H305" i="25" s="1"/>
  <c r="A305" i="25" s="1"/>
  <c r="B308" i="2"/>
  <c r="N309" i="2" s="1"/>
  <c r="K309" i="2" s="1"/>
  <c r="W298" i="25"/>
  <c r="V298" i="25"/>
  <c r="S298" i="25"/>
  <c r="U298" i="25"/>
  <c r="T298" i="25"/>
  <c r="U592" i="25"/>
  <c r="V592" i="25"/>
  <c r="S592" i="25"/>
  <c r="T592" i="25"/>
  <c r="W592" i="25"/>
  <c r="H300" i="25"/>
  <c r="B238" i="2"/>
  <c r="H344" i="2"/>
  <c r="B255" i="2"/>
  <c r="G600" i="2"/>
  <c r="F601" i="2"/>
  <c r="H306" i="25" l="1"/>
  <c r="A306" i="25" s="1"/>
  <c r="T306" i="25" s="1"/>
  <c r="B343" i="2"/>
  <c r="N343" i="2" s="1"/>
  <c r="A300" i="25"/>
  <c r="S305" i="25"/>
  <c r="U305" i="25"/>
  <c r="T305" i="25"/>
  <c r="W305" i="25"/>
  <c r="V305" i="25"/>
  <c r="H236" i="25"/>
  <c r="H599" i="2"/>
  <c r="H345" i="2"/>
  <c r="B345" i="2" s="1"/>
  <c r="H343" i="25" s="1"/>
  <c r="A343" i="25" s="1"/>
  <c r="H253" i="25"/>
  <c r="G601" i="2"/>
  <c r="F602" i="2"/>
  <c r="V306" i="25" l="1"/>
  <c r="S306" i="25"/>
  <c r="U306" i="25"/>
  <c r="W306" i="25"/>
  <c r="T343" i="25"/>
  <c r="V343" i="25"/>
  <c r="U343" i="25"/>
  <c r="S343" i="25"/>
  <c r="W343" i="25"/>
  <c r="V300" i="25"/>
  <c r="T300" i="25"/>
  <c r="S300" i="25"/>
  <c r="U300" i="25"/>
  <c r="W300" i="25"/>
  <c r="B344" i="2"/>
  <c r="H341" i="25"/>
  <c r="A236" i="25"/>
  <c r="W236" i="25" s="1"/>
  <c r="H347" i="2"/>
  <c r="A253" i="25"/>
  <c r="G602" i="2"/>
  <c r="F603" i="2"/>
  <c r="H342" i="25" l="1"/>
  <c r="S236" i="25"/>
  <c r="T236" i="25"/>
  <c r="V236" i="25"/>
  <c r="U236" i="25"/>
  <c r="B346" i="2"/>
  <c r="H344" i="25" s="1"/>
  <c r="A344" i="25" s="1"/>
  <c r="B347" i="2"/>
  <c r="H345" i="25" s="1"/>
  <c r="A345" i="25" s="1"/>
  <c r="A342" i="25"/>
  <c r="A341" i="25"/>
  <c r="H601" i="2"/>
  <c r="H352" i="2"/>
  <c r="U253" i="25"/>
  <c r="T253" i="25"/>
  <c r="W253" i="25"/>
  <c r="S253" i="25"/>
  <c r="V253" i="25"/>
  <c r="G603" i="2"/>
  <c r="F604" i="2"/>
  <c r="W345" i="25" l="1"/>
  <c r="S345" i="25"/>
  <c r="T345" i="25"/>
  <c r="U345" i="25"/>
  <c r="V345" i="25"/>
  <c r="B224" i="2"/>
  <c r="I225" i="25" s="1"/>
  <c r="W342" i="25"/>
  <c r="V342" i="25"/>
  <c r="U342" i="25"/>
  <c r="S342" i="25"/>
  <c r="T342" i="25"/>
  <c r="B351" i="2"/>
  <c r="H349" i="25" s="1"/>
  <c r="U341" i="25"/>
  <c r="T341" i="25"/>
  <c r="W341" i="25"/>
  <c r="S341" i="25"/>
  <c r="V341" i="25"/>
  <c r="T344" i="25"/>
  <c r="V344" i="25"/>
  <c r="U344" i="25"/>
  <c r="W344" i="25"/>
  <c r="S344" i="25"/>
  <c r="H353" i="2"/>
  <c r="B237" i="2"/>
  <c r="N238" i="2" s="1"/>
  <c r="G604" i="2"/>
  <c r="F605" i="2"/>
  <c r="G225" i="25" l="1"/>
  <c r="N224" i="2"/>
  <c r="J225" i="25"/>
  <c r="K225" i="25"/>
  <c r="Y225" i="25"/>
  <c r="AA225" i="25" s="1"/>
  <c r="Z225" i="25"/>
  <c r="M225" i="25"/>
  <c r="L225" i="25"/>
  <c r="H222" i="25"/>
  <c r="K222" i="25" s="1"/>
  <c r="B352" i="2"/>
  <c r="H350" i="25" s="1"/>
  <c r="A350" i="25" s="1"/>
  <c r="B353" i="2"/>
  <c r="H351" i="25" s="1"/>
  <c r="A351" i="25" s="1"/>
  <c r="A349" i="25"/>
  <c r="N225" i="2"/>
  <c r="O412" i="2"/>
  <c r="N412" i="2"/>
  <c r="K412" i="2" s="1"/>
  <c r="H603" i="2"/>
  <c r="H371" i="2"/>
  <c r="H235" i="25"/>
  <c r="G605" i="2"/>
  <c r="F606" i="2"/>
  <c r="J222" i="25" l="1"/>
  <c r="I222" i="25"/>
  <c r="A222" i="25"/>
  <c r="Y222" i="25" s="1"/>
  <c r="AA222" i="25" s="1"/>
  <c r="N225" i="25"/>
  <c r="M222" i="25"/>
  <c r="L222" i="25"/>
  <c r="S351" i="25"/>
  <c r="V351" i="25"/>
  <c r="T351" i="25"/>
  <c r="U351" i="25"/>
  <c r="W351" i="25"/>
  <c r="B370" i="2"/>
  <c r="H368" i="25" s="1"/>
  <c r="A368" i="25" s="1"/>
  <c r="W368" i="25" s="1"/>
  <c r="B371" i="2"/>
  <c r="H369" i="25" s="1"/>
  <c r="A369" i="25" s="1"/>
  <c r="W349" i="25"/>
  <c r="U349" i="25"/>
  <c r="S349" i="25"/>
  <c r="T349" i="25"/>
  <c r="V349" i="25"/>
  <c r="U350" i="25"/>
  <c r="S350" i="25"/>
  <c r="W350" i="25"/>
  <c r="V350" i="25"/>
  <c r="T350" i="25"/>
  <c r="U368" i="25"/>
  <c r="T368" i="25"/>
  <c r="B534" i="2"/>
  <c r="H532" i="25" s="1"/>
  <c r="V222" i="25"/>
  <c r="T222" i="25"/>
  <c r="H604" i="2"/>
  <c r="H394" i="2"/>
  <c r="B394" i="2" s="1"/>
  <c r="A235" i="25"/>
  <c r="A532" i="25"/>
  <c r="G606" i="2"/>
  <c r="F607" i="2"/>
  <c r="V368" i="25" l="1"/>
  <c r="H392" i="25"/>
  <c r="A392" i="25" s="1"/>
  <c r="T392" i="25" s="1"/>
  <c r="N394" i="2"/>
  <c r="O394" i="2"/>
  <c r="S368" i="25"/>
  <c r="W222" i="25"/>
  <c r="Z222" i="25"/>
  <c r="G222" i="25"/>
  <c r="U222" i="25"/>
  <c r="S222" i="25"/>
  <c r="V392" i="25"/>
  <c r="W392" i="25"/>
  <c r="T369" i="25"/>
  <c r="U369" i="25"/>
  <c r="V369" i="25"/>
  <c r="W369" i="25"/>
  <c r="S369" i="25"/>
  <c r="B393" i="2"/>
  <c r="H391" i="25" s="1"/>
  <c r="A391" i="25" s="1"/>
  <c r="B535" i="2"/>
  <c r="H533" i="25" s="1"/>
  <c r="A533" i="25" s="1"/>
  <c r="B603" i="2"/>
  <c r="H601" i="25" s="1"/>
  <c r="A601" i="25" s="1"/>
  <c r="H605" i="2"/>
  <c r="H397" i="2"/>
  <c r="W532" i="25"/>
  <c r="V532" i="25"/>
  <c r="U532" i="25"/>
  <c r="S532" i="25"/>
  <c r="T532" i="25"/>
  <c r="W235" i="25"/>
  <c r="S235" i="25"/>
  <c r="U235" i="25"/>
  <c r="V235" i="25"/>
  <c r="T235" i="25"/>
  <c r="G607" i="2"/>
  <c r="F608" i="2"/>
  <c r="U392" i="25" l="1"/>
  <c r="S392" i="25"/>
  <c r="N222" i="25"/>
  <c r="Q222" i="25" s="1"/>
  <c r="R222" i="25" s="1"/>
  <c r="B396" i="2"/>
  <c r="H394" i="25" s="1"/>
  <c r="A394" i="25" s="1"/>
  <c r="S394" i="25" s="1"/>
  <c r="B397" i="2"/>
  <c r="H395" i="25" s="1"/>
  <c r="A395" i="25" s="1"/>
  <c r="U601" i="25"/>
  <c r="T601" i="25"/>
  <c r="V601" i="25"/>
  <c r="W601" i="25"/>
  <c r="S601" i="25"/>
  <c r="B604" i="2"/>
  <c r="H602" i="25" s="1"/>
  <c r="S391" i="25"/>
  <c r="T391" i="25"/>
  <c r="U391" i="25"/>
  <c r="V391" i="25"/>
  <c r="W391" i="25"/>
  <c r="B234" i="2"/>
  <c r="N234" i="2" s="1"/>
  <c r="V533" i="25"/>
  <c r="W533" i="25"/>
  <c r="U533" i="25"/>
  <c r="T533" i="25"/>
  <c r="S533" i="25"/>
  <c r="H606" i="2"/>
  <c r="H402" i="2"/>
  <c r="G608" i="2"/>
  <c r="F609" i="2"/>
  <c r="T394" i="25" l="1"/>
  <c r="W394" i="25"/>
  <c r="V394" i="25"/>
  <c r="U394" i="25"/>
  <c r="V395" i="25"/>
  <c r="T395" i="25"/>
  <c r="S395" i="25"/>
  <c r="U395" i="25"/>
  <c r="W395" i="25"/>
  <c r="B401" i="2"/>
  <c r="H399" i="25" s="1"/>
  <c r="A399" i="25" s="1"/>
  <c r="W399" i="25" s="1"/>
  <c r="B402" i="2"/>
  <c r="H400" i="25" s="1"/>
  <c r="A400" i="25" s="1"/>
  <c r="B605" i="2"/>
  <c r="H603" i="25" s="1"/>
  <c r="A602" i="25"/>
  <c r="U399" i="25"/>
  <c r="H232" i="25"/>
  <c r="A232" i="25" s="1"/>
  <c r="H607" i="2"/>
  <c r="H409" i="2"/>
  <c r="G609" i="2"/>
  <c r="F610" i="2"/>
  <c r="S399" i="25" l="1"/>
  <c r="N605" i="2"/>
  <c r="K605" i="2" s="1"/>
  <c r="O605" i="2"/>
  <c r="T399" i="25"/>
  <c r="V399" i="25"/>
  <c r="T400" i="25"/>
  <c r="W400" i="25"/>
  <c r="U400" i="25"/>
  <c r="S400" i="25"/>
  <c r="V400" i="25"/>
  <c r="B408" i="2"/>
  <c r="H406" i="25" s="1"/>
  <c r="A406" i="25" s="1"/>
  <c r="A603" i="25"/>
  <c r="B606" i="2"/>
  <c r="W602" i="25"/>
  <c r="T602" i="25"/>
  <c r="U602" i="25"/>
  <c r="V602" i="25"/>
  <c r="S602" i="25"/>
  <c r="U232" i="25"/>
  <c r="S232" i="25"/>
  <c r="V232" i="25"/>
  <c r="W232" i="25"/>
  <c r="T232" i="25"/>
  <c r="H410" i="2"/>
  <c r="G610" i="2"/>
  <c r="F611" i="2"/>
  <c r="H604" i="25" l="1"/>
  <c r="A604" i="25" s="1"/>
  <c r="U604" i="25" s="1"/>
  <c r="B410" i="2"/>
  <c r="T604" i="25"/>
  <c r="B409" i="2"/>
  <c r="H407" i="25" s="1"/>
  <c r="A407" i="25" s="1"/>
  <c r="V406" i="25"/>
  <c r="U406" i="25"/>
  <c r="T406" i="25"/>
  <c r="W406" i="25"/>
  <c r="S406" i="25"/>
  <c r="T603" i="25"/>
  <c r="S603" i="25"/>
  <c r="W603" i="25"/>
  <c r="U603" i="25"/>
  <c r="V603" i="25"/>
  <c r="H609" i="2"/>
  <c r="H417" i="2"/>
  <c r="B417" i="2" s="1"/>
  <c r="H415" i="25" s="1"/>
  <c r="A415" i="25" s="1"/>
  <c r="G611" i="2"/>
  <c r="F612" i="2"/>
  <c r="W604" i="25" l="1"/>
  <c r="S604" i="25"/>
  <c r="V604" i="25"/>
  <c r="H408" i="25"/>
  <c r="A408" i="25" s="1"/>
  <c r="W415" i="25"/>
  <c r="U415" i="25"/>
  <c r="S415" i="25"/>
  <c r="V415" i="25"/>
  <c r="T415" i="25"/>
  <c r="U408" i="25"/>
  <c r="T408" i="25"/>
  <c r="W408" i="25"/>
  <c r="V408" i="25"/>
  <c r="S408" i="25"/>
  <c r="B416" i="2"/>
  <c r="H414" i="25" s="1"/>
  <c r="A414" i="25" s="1"/>
  <c r="S407" i="25"/>
  <c r="W407" i="25"/>
  <c r="T407" i="25"/>
  <c r="V407" i="25"/>
  <c r="U407" i="25"/>
  <c r="H610" i="2"/>
  <c r="H424" i="2"/>
  <c r="G612" i="2"/>
  <c r="F613" i="2"/>
  <c r="B424" i="2" l="1"/>
  <c r="H422" i="25" s="1"/>
  <c r="A422" i="25" s="1"/>
  <c r="B423" i="2"/>
  <c r="B538" i="2"/>
  <c r="H536" i="25" s="1"/>
  <c r="B609" i="2"/>
  <c r="H607" i="25" s="1"/>
  <c r="A607" i="25" s="1"/>
  <c r="W414" i="25"/>
  <c r="V414" i="25"/>
  <c r="T414" i="25"/>
  <c r="U414" i="25"/>
  <c r="S414" i="25"/>
  <c r="H426" i="2"/>
  <c r="A536" i="25"/>
  <c r="G613" i="2"/>
  <c r="F614" i="2"/>
  <c r="S422" i="25" l="1"/>
  <c r="V422" i="25"/>
  <c r="U422" i="25"/>
  <c r="T422" i="25"/>
  <c r="W422" i="25"/>
  <c r="B425" i="2"/>
  <c r="H423" i="25" s="1"/>
  <c r="A423" i="25" s="1"/>
  <c r="T423" i="25" s="1"/>
  <c r="B426" i="2"/>
  <c r="N426" i="2" s="1"/>
  <c r="H421" i="25"/>
  <c r="A421" i="25" s="1"/>
  <c r="T421" i="25" s="1"/>
  <c r="O423" i="2"/>
  <c r="N423" i="2"/>
  <c r="K423" i="2" s="1"/>
  <c r="U607" i="25"/>
  <c r="S607" i="25"/>
  <c r="T607" i="25"/>
  <c r="V607" i="25"/>
  <c r="W607" i="25"/>
  <c r="V421" i="25"/>
  <c r="U421" i="25"/>
  <c r="S423" i="25"/>
  <c r="H444" i="2"/>
  <c r="S536" i="25"/>
  <c r="T536" i="25"/>
  <c r="W536" i="25"/>
  <c r="V536" i="25"/>
  <c r="U536" i="25"/>
  <c r="AA608" i="25"/>
  <c r="G614" i="2"/>
  <c r="F615" i="2"/>
  <c r="H424" i="25" l="1"/>
  <c r="A424" i="25" s="1"/>
  <c r="O426" i="2"/>
  <c r="W423" i="25"/>
  <c r="W421" i="25"/>
  <c r="V423" i="25"/>
  <c r="U423" i="25"/>
  <c r="S421" i="25"/>
  <c r="B443" i="2"/>
  <c r="H441" i="25" s="1"/>
  <c r="A441" i="25" s="1"/>
  <c r="V441" i="25" s="1"/>
  <c r="B444" i="2"/>
  <c r="H442" i="25" s="1"/>
  <c r="A442" i="25" s="1"/>
  <c r="T424" i="25"/>
  <c r="V424" i="25"/>
  <c r="S424" i="25"/>
  <c r="W424" i="25"/>
  <c r="U424" i="25"/>
  <c r="H613" i="2"/>
  <c r="H450" i="2"/>
  <c r="G615" i="2"/>
  <c r="F616" i="2"/>
  <c r="S441" i="25" l="1"/>
  <c r="W441" i="25"/>
  <c r="T441" i="25"/>
  <c r="U441" i="25"/>
  <c r="B449" i="2"/>
  <c r="H447" i="25" s="1"/>
  <c r="A447" i="25" s="1"/>
  <c r="V447" i="25" s="1"/>
  <c r="B450" i="2"/>
  <c r="U442" i="25"/>
  <c r="W442" i="25"/>
  <c r="S442" i="25"/>
  <c r="V442" i="25"/>
  <c r="T442" i="25"/>
  <c r="T447" i="25"/>
  <c r="W447" i="25"/>
  <c r="B228" i="2"/>
  <c r="H614" i="2"/>
  <c r="H466" i="2"/>
  <c r="B466" i="2" s="1"/>
  <c r="H464" i="25" s="1"/>
  <c r="A464" i="25" s="1"/>
  <c r="G616" i="2"/>
  <c r="F617" i="2"/>
  <c r="H448" i="25" l="1"/>
  <c r="A448" i="25" s="1"/>
  <c r="S447" i="25"/>
  <c r="U447" i="25"/>
  <c r="U464" i="25"/>
  <c r="S464" i="25"/>
  <c r="W464" i="25"/>
  <c r="T464" i="25"/>
  <c r="V464" i="25"/>
  <c r="O228" i="2"/>
  <c r="N228" i="2"/>
  <c r="V448" i="25"/>
  <c r="S448" i="25"/>
  <c r="W448" i="25"/>
  <c r="T448" i="25"/>
  <c r="U448" i="25"/>
  <c r="B465" i="2"/>
  <c r="H463" i="25" s="1"/>
  <c r="A463" i="25" s="1"/>
  <c r="B613" i="2"/>
  <c r="B249" i="2"/>
  <c r="N249" i="2" s="1"/>
  <c r="H226" i="25"/>
  <c r="H615" i="2"/>
  <c r="H470" i="2"/>
  <c r="B273" i="2"/>
  <c r="G617" i="2"/>
  <c r="F618" i="2"/>
  <c r="H611" i="25" l="1"/>
  <c r="A611" i="25" s="1"/>
  <c r="B469" i="2"/>
  <c r="H467" i="25" s="1"/>
  <c r="A467" i="25" s="1"/>
  <c r="V467" i="25" s="1"/>
  <c r="B470" i="2"/>
  <c r="H468" i="25" s="1"/>
  <c r="A468" i="25" s="1"/>
  <c r="B235" i="2"/>
  <c r="N235" i="2" s="1"/>
  <c r="B614" i="2"/>
  <c r="H612" i="25"/>
  <c r="A612" i="25" s="1"/>
  <c r="S612" i="25" s="1"/>
  <c r="W463" i="25"/>
  <c r="V463" i="25"/>
  <c r="U463" i="25"/>
  <c r="T463" i="25"/>
  <c r="S463" i="25"/>
  <c r="S467" i="25"/>
  <c r="N614" i="2"/>
  <c r="K614" i="2" s="1"/>
  <c r="H271" i="25"/>
  <c r="A271" i="25" s="1"/>
  <c r="A226" i="25"/>
  <c r="L226" i="25"/>
  <c r="I226" i="25"/>
  <c r="K226" i="25"/>
  <c r="J226" i="25"/>
  <c r="M226" i="25"/>
  <c r="H247" i="25"/>
  <c r="O614" i="2"/>
  <c r="H616" i="2"/>
  <c r="H472" i="2"/>
  <c r="B472" i="2" s="1"/>
  <c r="H470" i="25" s="1"/>
  <c r="A470" i="25" s="1"/>
  <c r="B251" i="2"/>
  <c r="G618" i="2"/>
  <c r="F619" i="2"/>
  <c r="V612" i="25" l="1"/>
  <c r="W467" i="25"/>
  <c r="U467" i="25"/>
  <c r="W612" i="25"/>
  <c r="U612" i="25"/>
  <c r="T612" i="25"/>
  <c r="T467" i="25"/>
  <c r="W611" i="25"/>
  <c r="S611" i="25"/>
  <c r="T611" i="25"/>
  <c r="U611" i="25"/>
  <c r="V611" i="25"/>
  <c r="W470" i="25"/>
  <c r="U470" i="25"/>
  <c r="S470" i="25"/>
  <c r="V470" i="25"/>
  <c r="T470" i="25"/>
  <c r="V468" i="25"/>
  <c r="T468" i="25"/>
  <c r="W468" i="25"/>
  <c r="U468" i="25"/>
  <c r="S468" i="25"/>
  <c r="B539" i="2"/>
  <c r="H537" i="25" s="1"/>
  <c r="B615" i="2"/>
  <c r="B471" i="2"/>
  <c r="H469" i="25" s="1"/>
  <c r="A469" i="25" s="1"/>
  <c r="H233" i="25"/>
  <c r="A247" i="25"/>
  <c r="G226" i="25"/>
  <c r="S226" i="25"/>
  <c r="Y226" i="25"/>
  <c r="AA226" i="25" s="1"/>
  <c r="T226" i="25"/>
  <c r="U226" i="25"/>
  <c r="W226" i="25"/>
  <c r="V226" i="25"/>
  <c r="Z226" i="25"/>
  <c r="H249" i="25"/>
  <c r="H617" i="2"/>
  <c r="H476" i="2"/>
  <c r="A537" i="25"/>
  <c r="S271" i="25"/>
  <c r="V271" i="25"/>
  <c r="W271" i="25"/>
  <c r="U271" i="25"/>
  <c r="T271" i="25"/>
  <c r="G619" i="2"/>
  <c r="F620" i="2"/>
  <c r="H613" i="25" l="1"/>
  <c r="A613" i="25" s="1"/>
  <c r="B475" i="2"/>
  <c r="H473" i="25" s="1"/>
  <c r="A473" i="25" s="1"/>
  <c r="T473" i="25" s="1"/>
  <c r="B476" i="2"/>
  <c r="H474" i="25" s="1"/>
  <c r="A474" i="25" s="1"/>
  <c r="B616" i="2"/>
  <c r="H614" i="25" s="1"/>
  <c r="A614" i="25" s="1"/>
  <c r="A233" i="25"/>
  <c r="W473" i="25"/>
  <c r="U469" i="25"/>
  <c r="S469" i="25"/>
  <c r="V469" i="25"/>
  <c r="W469" i="25"/>
  <c r="T469" i="25"/>
  <c r="B239" i="2"/>
  <c r="N239" i="2" s="1"/>
  <c r="A249" i="25"/>
  <c r="W249" i="25" s="1"/>
  <c r="N226" i="25"/>
  <c r="U247" i="25"/>
  <c r="T247" i="25"/>
  <c r="W247" i="25"/>
  <c r="V247" i="25"/>
  <c r="S247" i="25"/>
  <c r="H618" i="2"/>
  <c r="H485" i="2"/>
  <c r="B485" i="2" s="1"/>
  <c r="H483" i="25" s="1"/>
  <c r="A483" i="25" s="1"/>
  <c r="T537" i="25"/>
  <c r="U537" i="25"/>
  <c r="V537" i="25"/>
  <c r="W537" i="25"/>
  <c r="S537" i="25"/>
  <c r="G620" i="2"/>
  <c r="F621" i="2"/>
  <c r="V473" i="25" l="1"/>
  <c r="S473" i="25"/>
  <c r="U473" i="25"/>
  <c r="W613" i="25"/>
  <c r="V613" i="25"/>
  <c r="U613" i="25"/>
  <c r="S613" i="25"/>
  <c r="T613" i="25"/>
  <c r="T483" i="25"/>
  <c r="S483" i="25"/>
  <c r="V483" i="25"/>
  <c r="U483" i="25"/>
  <c r="W483" i="25"/>
  <c r="V474" i="25"/>
  <c r="S474" i="25"/>
  <c r="W474" i="25"/>
  <c r="T474" i="25"/>
  <c r="U474" i="25"/>
  <c r="V614" i="25"/>
  <c r="U614" i="25"/>
  <c r="W614" i="25"/>
  <c r="S614" i="25"/>
  <c r="T614" i="25"/>
  <c r="B484" i="2"/>
  <c r="H482" i="25" s="1"/>
  <c r="A482" i="25" s="1"/>
  <c r="T249" i="25"/>
  <c r="U249" i="25"/>
  <c r="V233" i="25"/>
  <c r="U233" i="25"/>
  <c r="S233" i="25"/>
  <c r="W233" i="25"/>
  <c r="T233" i="25"/>
  <c r="B617" i="2"/>
  <c r="N617" i="2" s="1"/>
  <c r="K617" i="2" s="1"/>
  <c r="V249" i="25"/>
  <c r="S249" i="25"/>
  <c r="H237" i="25"/>
  <c r="H619" i="2"/>
  <c r="H488" i="2"/>
  <c r="G621" i="2"/>
  <c r="F622" i="2"/>
  <c r="O617" i="2" l="1"/>
  <c r="B487" i="2"/>
  <c r="H485" i="25" s="1"/>
  <c r="A485" i="25" s="1"/>
  <c r="S485" i="25" s="1"/>
  <c r="B488" i="2"/>
  <c r="H486" i="25" s="1"/>
  <c r="A486" i="25" s="1"/>
  <c r="H615" i="25"/>
  <c r="A615" i="25" s="1"/>
  <c r="T615" i="25" s="1"/>
  <c r="V485" i="25"/>
  <c r="V482" i="25"/>
  <c r="S482" i="25"/>
  <c r="U482" i="25"/>
  <c r="T482" i="25"/>
  <c r="W482" i="25"/>
  <c r="B540" i="2"/>
  <c r="H538" i="25" s="1"/>
  <c r="A538" i="25" s="1"/>
  <c r="B618" i="2"/>
  <c r="H616" i="25" s="1"/>
  <c r="A616" i="25" s="1"/>
  <c r="A237" i="25"/>
  <c r="H620" i="2"/>
  <c r="H490" i="2"/>
  <c r="B489" i="2" s="1"/>
  <c r="H487" i="25" s="1"/>
  <c r="A487" i="25" s="1"/>
  <c r="G622" i="2"/>
  <c r="F623" i="2"/>
  <c r="T485" i="25" l="1"/>
  <c r="W485" i="25"/>
  <c r="U485" i="25"/>
  <c r="S615" i="25"/>
  <c r="U615" i="25"/>
  <c r="W615" i="25"/>
  <c r="V615" i="25"/>
  <c r="T486" i="25"/>
  <c r="W486" i="25"/>
  <c r="S486" i="25"/>
  <c r="V486" i="25"/>
  <c r="U486" i="25"/>
  <c r="V616" i="25"/>
  <c r="T616" i="25"/>
  <c r="W616" i="25"/>
  <c r="S616" i="25"/>
  <c r="U616" i="25"/>
  <c r="B619" i="2"/>
  <c r="H617" i="25" s="1"/>
  <c r="A617" i="25" s="1"/>
  <c r="V487" i="25"/>
  <c r="U487" i="25"/>
  <c r="W487" i="25"/>
  <c r="T487" i="25"/>
  <c r="S487" i="25"/>
  <c r="B242" i="2"/>
  <c r="B229" i="2"/>
  <c r="W237" i="25"/>
  <c r="T237" i="25"/>
  <c r="U237" i="25"/>
  <c r="S237" i="25"/>
  <c r="V237" i="25"/>
  <c r="H621" i="2"/>
  <c r="H491" i="2"/>
  <c r="T538" i="25"/>
  <c r="S538" i="25"/>
  <c r="U538" i="25"/>
  <c r="W538" i="25"/>
  <c r="V538" i="25"/>
  <c r="H240" i="25"/>
  <c r="G623" i="2"/>
  <c r="F624" i="2"/>
  <c r="N229" i="2" l="1"/>
  <c r="S617" i="25"/>
  <c r="U617" i="25"/>
  <c r="V617" i="25"/>
  <c r="W617" i="25"/>
  <c r="T617" i="25"/>
  <c r="B490" i="2"/>
  <c r="H488" i="25" s="1"/>
  <c r="A488" i="25" s="1"/>
  <c r="V488" i="25" s="1"/>
  <c r="B491" i="2"/>
  <c r="H489" i="25" s="1"/>
  <c r="A489" i="25" s="1"/>
  <c r="T488" i="25"/>
  <c r="U488" i="25"/>
  <c r="H227" i="25"/>
  <c r="L227" i="25" s="1"/>
  <c r="O230" i="2"/>
  <c r="N230" i="2"/>
  <c r="K230" i="2" s="1"/>
  <c r="I230" i="25"/>
  <c r="Z230" i="25"/>
  <c r="L230" i="25"/>
  <c r="M230" i="25"/>
  <c r="K230" i="25"/>
  <c r="Y230" i="25"/>
  <c r="AA230" i="25" s="1"/>
  <c r="J230" i="25"/>
  <c r="G230" i="25"/>
  <c r="K233" i="25"/>
  <c r="I233" i="25"/>
  <c r="J233" i="25"/>
  <c r="L233" i="25"/>
  <c r="M233" i="25"/>
  <c r="Y233" i="25"/>
  <c r="G233" i="25"/>
  <c r="Z233" i="25"/>
  <c r="B620" i="2"/>
  <c r="I231" i="25"/>
  <c r="G231" i="25"/>
  <c r="J231" i="25"/>
  <c r="Z231" i="25"/>
  <c r="I232" i="25"/>
  <c r="L232" i="25"/>
  <c r="M232" i="25"/>
  <c r="G232" i="25"/>
  <c r="Y232" i="25"/>
  <c r="K231" i="25"/>
  <c r="Y231" i="25"/>
  <c r="L231" i="25"/>
  <c r="M231" i="25"/>
  <c r="J232" i="25"/>
  <c r="K232" i="25"/>
  <c r="Z232" i="25"/>
  <c r="K227" i="25"/>
  <c r="O296" i="2"/>
  <c r="N296" i="2"/>
  <c r="K296" i="2" s="1"/>
  <c r="H622" i="2"/>
  <c r="H494" i="2"/>
  <c r="B494" i="2" s="1"/>
  <c r="H492" i="25" s="1"/>
  <c r="A492" i="25" s="1"/>
  <c r="A240" i="25"/>
  <c r="G624" i="2"/>
  <c r="F625" i="2"/>
  <c r="S488" i="25" l="1"/>
  <c r="W488" i="25"/>
  <c r="N230" i="25"/>
  <c r="Q230" i="25" s="1"/>
  <c r="R230" i="25" s="1"/>
  <c r="J227" i="25"/>
  <c r="M227" i="25"/>
  <c r="I227" i="25"/>
  <c r="A227" i="25"/>
  <c r="Y227" i="25" s="1"/>
  <c r="AA227" i="25" s="1"/>
  <c r="V489" i="25"/>
  <c r="S489" i="25"/>
  <c r="U489" i="25"/>
  <c r="W489" i="25"/>
  <c r="T489" i="25"/>
  <c r="V492" i="25"/>
  <c r="S492" i="25"/>
  <c r="W492" i="25"/>
  <c r="U492" i="25"/>
  <c r="T492" i="25"/>
  <c r="H618" i="25"/>
  <c r="A618" i="25" s="1"/>
  <c r="U618" i="25" s="1"/>
  <c r="AA233" i="25"/>
  <c r="N233" i="25" s="1"/>
  <c r="Q233" i="25" s="1"/>
  <c r="R233" i="25" s="1"/>
  <c r="B493" i="2"/>
  <c r="H491" i="25" s="1"/>
  <c r="A491" i="25" s="1"/>
  <c r="B621" i="2"/>
  <c r="H619" i="25" s="1"/>
  <c r="A619" i="25" s="1"/>
  <c r="B271" i="2"/>
  <c r="N272" i="2" s="1"/>
  <c r="B247" i="2"/>
  <c r="AA231" i="25"/>
  <c r="N231" i="25" s="1"/>
  <c r="Q231" i="25" s="1"/>
  <c r="R231" i="25" s="1"/>
  <c r="Z227" i="25"/>
  <c r="V227" i="25"/>
  <c r="G227" i="25"/>
  <c r="U227" i="25"/>
  <c r="AA232" i="25"/>
  <c r="N232" i="25" s="1"/>
  <c r="Q232" i="25" s="1"/>
  <c r="R232" i="25" s="1"/>
  <c r="H623" i="2"/>
  <c r="H496" i="2"/>
  <c r="B495" i="2" s="1"/>
  <c r="H493" i="25" s="1"/>
  <c r="A493" i="25" s="1"/>
  <c r="S240" i="25"/>
  <c r="W240" i="25"/>
  <c r="V240" i="25"/>
  <c r="T240" i="25"/>
  <c r="U240" i="25"/>
  <c r="G625" i="2"/>
  <c r="F626" i="2"/>
  <c r="S618" i="25" l="1"/>
  <c r="W618" i="25"/>
  <c r="T618" i="25"/>
  <c r="V618" i="25"/>
  <c r="W227" i="25"/>
  <c r="S227" i="25"/>
  <c r="T227" i="25"/>
  <c r="T619" i="25"/>
  <c r="U619" i="25"/>
  <c r="V619" i="25"/>
  <c r="W619" i="25"/>
  <c r="S619" i="25"/>
  <c r="B240" i="2"/>
  <c r="H238" i="25" s="1"/>
  <c r="B622" i="2"/>
  <c r="S493" i="25"/>
  <c r="U493" i="25"/>
  <c r="T493" i="25"/>
  <c r="W493" i="25"/>
  <c r="V493" i="25"/>
  <c r="N248" i="2"/>
  <c r="W491" i="25"/>
  <c r="T491" i="25"/>
  <c r="S491" i="25"/>
  <c r="V491" i="25"/>
  <c r="U491" i="25"/>
  <c r="H245" i="25"/>
  <c r="A238" i="25"/>
  <c r="A245" i="25"/>
  <c r="H269" i="25"/>
  <c r="O482" i="2"/>
  <c r="N482" i="2"/>
  <c r="K482" i="2" s="1"/>
  <c r="H624" i="2"/>
  <c r="H497" i="2"/>
  <c r="G626" i="2"/>
  <c r="F627" i="2"/>
  <c r="N227" i="25" l="1"/>
  <c r="Q227" i="25" s="1"/>
  <c r="R227" i="25" s="1"/>
  <c r="B496" i="2"/>
  <c r="H494" i="25" s="1"/>
  <c r="A494" i="25" s="1"/>
  <c r="U494" i="25" s="1"/>
  <c r="B497" i="2"/>
  <c r="H495" i="25" s="1"/>
  <c r="A495" i="25" s="1"/>
  <c r="H620" i="25"/>
  <c r="A620" i="25" s="1"/>
  <c r="V620" i="25" s="1"/>
  <c r="O622" i="2"/>
  <c r="N622" i="2"/>
  <c r="S494" i="25"/>
  <c r="B623" i="2"/>
  <c r="A269" i="25"/>
  <c r="B250" i="2"/>
  <c r="T245" i="25"/>
  <c r="U245" i="25"/>
  <c r="W245" i="25"/>
  <c r="S245" i="25"/>
  <c r="V245" i="25"/>
  <c r="U238" i="25"/>
  <c r="S238" i="25"/>
  <c r="W238" i="25"/>
  <c r="V238" i="25"/>
  <c r="T238" i="25"/>
  <c r="H625" i="2"/>
  <c r="H502" i="2"/>
  <c r="B502" i="2" s="1"/>
  <c r="H500" i="25" s="1"/>
  <c r="A500" i="25" s="1"/>
  <c r="G627" i="2"/>
  <c r="F628" i="2"/>
  <c r="T494" i="25" l="1"/>
  <c r="V494" i="25"/>
  <c r="S620" i="25"/>
  <c r="W494" i="25"/>
  <c r="T620" i="25"/>
  <c r="W620" i="25"/>
  <c r="H621" i="25"/>
  <c r="A621" i="25" s="1"/>
  <c r="V621" i="25" s="1"/>
  <c r="N623" i="2"/>
  <c r="O623" i="2"/>
  <c r="U620" i="25"/>
  <c r="V500" i="25"/>
  <c r="S500" i="25"/>
  <c r="W500" i="25"/>
  <c r="U500" i="25"/>
  <c r="T500" i="25"/>
  <c r="W495" i="25"/>
  <c r="T495" i="25"/>
  <c r="S495" i="25"/>
  <c r="V495" i="25"/>
  <c r="U495" i="25"/>
  <c r="U621" i="25"/>
  <c r="W621" i="25"/>
  <c r="T621" i="25"/>
  <c r="B624" i="2"/>
  <c r="H622" i="25" s="1"/>
  <c r="A622" i="25" s="1"/>
  <c r="B501" i="2"/>
  <c r="H499" i="25" s="1"/>
  <c r="A499" i="25" s="1"/>
  <c r="N250" i="2"/>
  <c r="N251" i="2"/>
  <c r="H248" i="25"/>
  <c r="A248" i="25" s="1"/>
  <c r="W269" i="25"/>
  <c r="V269" i="25"/>
  <c r="T269" i="25"/>
  <c r="S269" i="25"/>
  <c r="U269" i="25"/>
  <c r="H626" i="2"/>
  <c r="H506" i="2"/>
  <c r="B506" i="2" s="1"/>
  <c r="H504" i="25" s="1"/>
  <c r="A504" i="25" s="1"/>
  <c r="G628" i="2"/>
  <c r="F629" i="2"/>
  <c r="S621" i="25" l="1"/>
  <c r="S622" i="25"/>
  <c r="V622" i="25"/>
  <c r="W622" i="25"/>
  <c r="U622" i="25"/>
  <c r="T622" i="25"/>
  <c r="S504" i="25"/>
  <c r="W504" i="25"/>
  <c r="U504" i="25"/>
  <c r="T504" i="25"/>
  <c r="V504" i="25"/>
  <c r="B625" i="2"/>
  <c r="H623" i="25" s="1"/>
  <c r="A623" i="25" s="1"/>
  <c r="T499" i="25"/>
  <c r="U499" i="25"/>
  <c r="W499" i="25"/>
  <c r="V499" i="25"/>
  <c r="S499" i="25"/>
  <c r="B505" i="2"/>
  <c r="H503" i="25" s="1"/>
  <c r="B254" i="2"/>
  <c r="W248" i="25"/>
  <c r="S248" i="25"/>
  <c r="U248" i="25"/>
  <c r="T248" i="25"/>
  <c r="V248" i="25"/>
  <c r="H627" i="2"/>
  <c r="H508" i="2"/>
  <c r="B507" i="2" s="1"/>
  <c r="H505" i="25" s="1"/>
  <c r="A505" i="25" s="1"/>
  <c r="AI11" i="4"/>
  <c r="X13" i="4"/>
  <c r="Y13" i="4" s="1"/>
  <c r="G629" i="2"/>
  <c r="F630" i="2"/>
  <c r="U623" i="25" l="1"/>
  <c r="V623" i="25"/>
  <c r="W623" i="25"/>
  <c r="S623" i="25"/>
  <c r="T623" i="25"/>
  <c r="B543" i="2"/>
  <c r="B626" i="2"/>
  <c r="H624" i="25" s="1"/>
  <c r="A624" i="25" s="1"/>
  <c r="S505" i="25"/>
  <c r="W505" i="25"/>
  <c r="V505" i="25"/>
  <c r="T505" i="25"/>
  <c r="U505" i="25"/>
  <c r="H252" i="25"/>
  <c r="A252" i="25" s="1"/>
  <c r="N255" i="2"/>
  <c r="A503" i="25"/>
  <c r="H509" i="2"/>
  <c r="AA624" i="25"/>
  <c r="F631" i="2"/>
  <c r="G630" i="2"/>
  <c r="T624" i="25" l="1"/>
  <c r="W624" i="25"/>
  <c r="S624" i="25"/>
  <c r="U624" i="25"/>
  <c r="V624" i="25"/>
  <c r="B508" i="2"/>
  <c r="H506" i="25" s="1"/>
  <c r="A506" i="25" s="1"/>
  <c r="T506" i="25" s="1"/>
  <c r="B509" i="2"/>
  <c r="H507" i="25" s="1"/>
  <c r="A507" i="25" s="1"/>
  <c r="O626" i="2"/>
  <c r="N626" i="2"/>
  <c r="W506" i="25"/>
  <c r="W503" i="25"/>
  <c r="T503" i="25"/>
  <c r="S503" i="25"/>
  <c r="V503" i="25"/>
  <c r="U503" i="25"/>
  <c r="H541" i="25"/>
  <c r="A541" i="25" s="1"/>
  <c r="W541" i="25" s="1"/>
  <c r="U252" i="25"/>
  <c r="V252" i="25"/>
  <c r="S252" i="25"/>
  <c r="T252" i="25"/>
  <c r="W252" i="25"/>
  <c r="H522" i="2"/>
  <c r="G631" i="2"/>
  <c r="F632" i="2"/>
  <c r="U506" i="25" l="1"/>
  <c r="S506" i="25"/>
  <c r="U541" i="25"/>
  <c r="T541" i="25"/>
  <c r="S541" i="25"/>
  <c r="V506" i="25"/>
  <c r="V541" i="25"/>
  <c r="W507" i="25"/>
  <c r="T507" i="25"/>
  <c r="U507" i="25"/>
  <c r="V507" i="25"/>
  <c r="S507" i="25"/>
  <c r="B521" i="2"/>
  <c r="H519" i="25" s="1"/>
  <c r="A519" i="25" s="1"/>
  <c r="H523" i="2"/>
  <c r="B523" i="2" s="1"/>
  <c r="G632" i="2"/>
  <c r="F633" i="2"/>
  <c r="H521" i="25" l="1"/>
  <c r="A521" i="25" s="1"/>
  <c r="U521" i="25" s="1"/>
  <c r="B522" i="2"/>
  <c r="T519" i="25"/>
  <c r="S519" i="25"/>
  <c r="V519" i="25"/>
  <c r="U519" i="25"/>
  <c r="W519" i="25"/>
  <c r="H631" i="2"/>
  <c r="H529" i="2"/>
  <c r="G633" i="2"/>
  <c r="F634" i="2"/>
  <c r="H520" i="25" l="1"/>
  <c r="A520" i="25" s="1"/>
  <c r="W520" i="25" s="1"/>
  <c r="N522" i="2"/>
  <c r="O522" i="2"/>
  <c r="T521" i="25"/>
  <c r="S521" i="25"/>
  <c r="V521" i="25"/>
  <c r="W521" i="25"/>
  <c r="B528" i="2"/>
  <c r="H526" i="25" s="1"/>
  <c r="A526" i="25" s="1"/>
  <c r="B566" i="2"/>
  <c r="U520" i="25"/>
  <c r="V520" i="25"/>
  <c r="H632" i="2"/>
  <c r="H530" i="2"/>
  <c r="B530" i="2" s="1"/>
  <c r="G634" i="2"/>
  <c r="F635" i="2"/>
  <c r="S520" i="25" l="1"/>
  <c r="T520" i="25"/>
  <c r="N530" i="2"/>
  <c r="O530" i="2"/>
  <c r="H528" i="25"/>
  <c r="A528" i="25" s="1"/>
  <c r="V528" i="25" s="1"/>
  <c r="W526" i="25"/>
  <c r="V526" i="25"/>
  <c r="S526" i="25"/>
  <c r="U526" i="25"/>
  <c r="T526" i="25"/>
  <c r="B631" i="2"/>
  <c r="H629" i="25" s="1"/>
  <c r="A629" i="25" s="1"/>
  <c r="B529" i="2"/>
  <c r="H527" i="25" s="1"/>
  <c r="A527" i="25" s="1"/>
  <c r="H564" i="25"/>
  <c r="A564" i="25" s="1"/>
  <c r="S564" i="25" s="1"/>
  <c r="H537" i="2"/>
  <c r="B537" i="2" s="1"/>
  <c r="H535" i="25" s="1"/>
  <c r="A535" i="25" s="1"/>
  <c r="G635" i="2"/>
  <c r="F636" i="2"/>
  <c r="U528" i="25" l="1"/>
  <c r="S528" i="25"/>
  <c r="W528" i="25"/>
  <c r="T528" i="25"/>
  <c r="W564" i="25"/>
  <c r="S629" i="25"/>
  <c r="V629" i="25"/>
  <c r="W629" i="25"/>
  <c r="S535" i="25"/>
  <c r="V535" i="25"/>
  <c r="U535" i="25"/>
  <c r="W535" i="25"/>
  <c r="T535" i="25"/>
  <c r="T564" i="25"/>
  <c r="N631" i="2"/>
  <c r="O631" i="2"/>
  <c r="U629" i="25"/>
  <c r="T629" i="25"/>
  <c r="V564" i="25"/>
  <c r="U564" i="25"/>
  <c r="W527" i="25"/>
  <c r="T527" i="25"/>
  <c r="S527" i="25"/>
  <c r="V527" i="25"/>
  <c r="U527" i="25"/>
  <c r="B536" i="2"/>
  <c r="H534" i="25" s="1"/>
  <c r="A534" i="25" s="1"/>
  <c r="H634" i="2"/>
  <c r="H542" i="2"/>
  <c r="B542" i="2" s="1"/>
  <c r="H540" i="25" s="1"/>
  <c r="A540" i="25" s="1"/>
  <c r="G636" i="2"/>
  <c r="F637" i="2"/>
  <c r="T540" i="25" l="1"/>
  <c r="U540" i="25"/>
  <c r="W540" i="25"/>
  <c r="V540" i="25"/>
  <c r="S540" i="25"/>
  <c r="B541" i="2"/>
  <c r="H539" i="25" s="1"/>
  <c r="A539" i="25" s="1"/>
  <c r="S534" i="25"/>
  <c r="U534" i="25"/>
  <c r="T534" i="25"/>
  <c r="W534" i="25"/>
  <c r="V534" i="25"/>
  <c r="B274" i="2"/>
  <c r="N274" i="2" s="1"/>
  <c r="H545" i="2"/>
  <c r="B544" i="2" s="1"/>
  <c r="B243" i="2"/>
  <c r="G637" i="2"/>
  <c r="F638" i="2"/>
  <c r="H272" i="25" l="1"/>
  <c r="A272" i="25" s="1"/>
  <c r="H542" i="25"/>
  <c r="A542" i="25" s="1"/>
  <c r="T539" i="25"/>
  <c r="V539" i="25"/>
  <c r="S539" i="25"/>
  <c r="W539" i="25"/>
  <c r="U539" i="25"/>
  <c r="N243" i="2"/>
  <c r="H636" i="2"/>
  <c r="H556" i="2"/>
  <c r="H241" i="25"/>
  <c r="G638" i="2"/>
  <c r="F639" i="2"/>
  <c r="B556" i="2" l="1"/>
  <c r="T542" i="25"/>
  <c r="W542" i="25"/>
  <c r="V542" i="25"/>
  <c r="S542" i="25"/>
  <c r="U542" i="25"/>
  <c r="B555" i="2"/>
  <c r="S272" i="25"/>
  <c r="U272" i="25"/>
  <c r="V272" i="25"/>
  <c r="W272" i="25"/>
  <c r="T272" i="25"/>
  <c r="H559" i="2"/>
  <c r="A241" i="25"/>
  <c r="B545" i="2"/>
  <c r="G639" i="2"/>
  <c r="F640" i="2"/>
  <c r="N150" i="2" l="1"/>
  <c r="H554" i="25"/>
  <c r="A554" i="25" s="1"/>
  <c r="U554" i="25" s="1"/>
  <c r="B559" i="2"/>
  <c r="H553" i="25"/>
  <c r="A553" i="25" s="1"/>
  <c r="N555" i="2"/>
  <c r="K555" i="2" s="1"/>
  <c r="O555" i="2"/>
  <c r="N139" i="2"/>
  <c r="K139" i="2" s="1"/>
  <c r="O139" i="2"/>
  <c r="B558" i="2"/>
  <c r="N200" i="2" s="1"/>
  <c r="H565" i="2"/>
  <c r="H543" i="25"/>
  <c r="W241" i="25"/>
  <c r="T241" i="25"/>
  <c r="U241" i="25"/>
  <c r="S241" i="25"/>
  <c r="V241" i="25"/>
  <c r="G640" i="2"/>
  <c r="F641" i="2"/>
  <c r="V554" i="25" l="1"/>
  <c r="T554" i="25"/>
  <c r="S554" i="25"/>
  <c r="W554" i="25"/>
  <c r="N209" i="2"/>
  <c r="K209" i="2" s="1"/>
  <c r="H556" i="25"/>
  <c r="H557" i="25"/>
  <c r="A557" i="25" s="1"/>
  <c r="A556" i="25"/>
  <c r="S553" i="25"/>
  <c r="W553" i="25"/>
  <c r="T553" i="25"/>
  <c r="U553" i="25"/>
  <c r="V553" i="25"/>
  <c r="H570" i="2"/>
  <c r="A543" i="25"/>
  <c r="G641" i="2"/>
  <c r="F642" i="2"/>
  <c r="S557" i="25" l="1"/>
  <c r="V557" i="25"/>
  <c r="W557" i="25"/>
  <c r="U557" i="25"/>
  <c r="T557" i="25"/>
  <c r="W556" i="25"/>
  <c r="V556" i="25"/>
  <c r="T556" i="25"/>
  <c r="S556" i="25"/>
  <c r="U556" i="25"/>
  <c r="W543" i="25"/>
  <c r="V543" i="25"/>
  <c r="T543" i="25"/>
  <c r="U543" i="25"/>
  <c r="S543" i="25"/>
  <c r="H640" i="2"/>
  <c r="H573" i="2"/>
  <c r="B573" i="2" s="1"/>
  <c r="H571" i="25" s="1"/>
  <c r="A571" i="25" s="1"/>
  <c r="G642" i="2"/>
  <c r="F643" i="2"/>
  <c r="T571" i="25" l="1"/>
  <c r="V571" i="25"/>
  <c r="W571" i="25"/>
  <c r="S571" i="25"/>
  <c r="B572" i="2"/>
  <c r="H641" i="2"/>
  <c r="H577" i="2"/>
  <c r="B267" i="2"/>
  <c r="G643" i="2"/>
  <c r="F644" i="2"/>
  <c r="B576" i="2" l="1"/>
  <c r="B577" i="2"/>
  <c r="H575" i="25" s="1"/>
  <c r="A575" i="25" s="1"/>
  <c r="H570" i="25"/>
  <c r="A570" i="25" s="1"/>
  <c r="B546" i="2"/>
  <c r="H544" i="25" s="1"/>
  <c r="A544" i="25" s="1"/>
  <c r="B640" i="2"/>
  <c r="H638" i="25" s="1"/>
  <c r="A638" i="25" s="1"/>
  <c r="N267" i="2"/>
  <c r="O233" i="2"/>
  <c r="N233" i="2"/>
  <c r="K233" i="2" s="1"/>
  <c r="H265" i="25"/>
  <c r="A265" i="25" s="1"/>
  <c r="H585" i="2"/>
  <c r="G644" i="2"/>
  <c r="F645" i="2"/>
  <c r="V638" i="25" l="1"/>
  <c r="W638" i="25"/>
  <c r="S638" i="25"/>
  <c r="T638" i="25"/>
  <c r="U638" i="25"/>
  <c r="T575" i="25"/>
  <c r="U575" i="25"/>
  <c r="S575" i="25"/>
  <c r="W575" i="25"/>
  <c r="V575" i="25"/>
  <c r="H574" i="25"/>
  <c r="A574" i="25" s="1"/>
  <c r="W574" i="25" s="1"/>
  <c r="B584" i="2"/>
  <c r="V574" i="25"/>
  <c r="T570" i="25"/>
  <c r="U570" i="25"/>
  <c r="V570" i="25"/>
  <c r="S570" i="25"/>
  <c r="W570" i="25"/>
  <c r="H586" i="2"/>
  <c r="B586" i="2" s="1"/>
  <c r="W544" i="25"/>
  <c r="V544" i="25"/>
  <c r="U544" i="25"/>
  <c r="S544" i="25"/>
  <c r="T544" i="25"/>
  <c r="T265" i="25"/>
  <c r="W265" i="25"/>
  <c r="U265" i="25"/>
  <c r="V265" i="25"/>
  <c r="S265" i="25"/>
  <c r="G645" i="2"/>
  <c r="F646" i="2"/>
  <c r="S574" i="25" l="1"/>
  <c r="T574" i="25"/>
  <c r="H584" i="25"/>
  <c r="A584" i="25" s="1"/>
  <c r="U584" i="25" s="1"/>
  <c r="U574" i="25"/>
  <c r="V584" i="25"/>
  <c r="W584" i="25"/>
  <c r="H582" i="25"/>
  <c r="A582" i="25" s="1"/>
  <c r="B585" i="2"/>
  <c r="H583" i="25" s="1"/>
  <c r="H644" i="2"/>
  <c r="H590" i="2"/>
  <c r="G646" i="2"/>
  <c r="F647" i="2"/>
  <c r="S584" i="25" l="1"/>
  <c r="T584" i="25"/>
  <c r="B590" i="2"/>
  <c r="B547" i="2"/>
  <c r="H545" i="25" s="1"/>
  <c r="A545" i="25" s="1"/>
  <c r="A583" i="25"/>
  <c r="B589" i="2"/>
  <c r="T582" i="25"/>
  <c r="W582" i="25"/>
  <c r="V582" i="25"/>
  <c r="U582" i="25"/>
  <c r="S582" i="25"/>
  <c r="H596" i="2"/>
  <c r="B596" i="2" s="1"/>
  <c r="G647" i="2"/>
  <c r="F648" i="2"/>
  <c r="H594" i="25" l="1"/>
  <c r="A594" i="25" s="1"/>
  <c r="S594" i="25" s="1"/>
  <c r="N596" i="2"/>
  <c r="O596" i="2"/>
  <c r="H588" i="25"/>
  <c r="A588" i="25" s="1"/>
  <c r="V594" i="25"/>
  <c r="W594" i="25"/>
  <c r="U594" i="25"/>
  <c r="H587" i="25"/>
  <c r="A587" i="25" s="1"/>
  <c r="S583" i="25"/>
  <c r="T583" i="25"/>
  <c r="W583" i="25"/>
  <c r="U583" i="25"/>
  <c r="V583" i="25"/>
  <c r="B595" i="2"/>
  <c r="H593" i="25" s="1"/>
  <c r="H646" i="2"/>
  <c r="H598" i="2"/>
  <c r="U545" i="25"/>
  <c r="T545" i="25"/>
  <c r="S545" i="25"/>
  <c r="V545" i="25"/>
  <c r="W545" i="25"/>
  <c r="G648" i="2"/>
  <c r="F649" i="2"/>
  <c r="T594" i="25" l="1"/>
  <c r="B598" i="2"/>
  <c r="O595" i="2"/>
  <c r="N595" i="2"/>
  <c r="K595" i="2" s="1"/>
  <c r="S587" i="25"/>
  <c r="T587" i="25"/>
  <c r="W587" i="25"/>
  <c r="U587" i="25"/>
  <c r="V587" i="25"/>
  <c r="B597" i="2"/>
  <c r="H595" i="25" s="1"/>
  <c r="A593" i="25"/>
  <c r="B567" i="2"/>
  <c r="H647" i="2"/>
  <c r="H600" i="2"/>
  <c r="AA643" i="25"/>
  <c r="G649" i="2"/>
  <c r="F650" i="2"/>
  <c r="H596" i="25" l="1"/>
  <c r="A596" i="25" s="1"/>
  <c r="N598" i="2"/>
  <c r="O598" i="2"/>
  <c r="B600" i="2"/>
  <c r="H598" i="25" s="1"/>
  <c r="A598" i="25" s="1"/>
  <c r="H565" i="25"/>
  <c r="O567" i="2"/>
  <c r="N567" i="2"/>
  <c r="K567" i="2" s="1"/>
  <c r="O597" i="2"/>
  <c r="N597" i="2"/>
  <c r="K597" i="2" s="1"/>
  <c r="V596" i="25"/>
  <c r="T596" i="25"/>
  <c r="U596" i="25"/>
  <c r="S596" i="25"/>
  <c r="W596" i="25"/>
  <c r="B599" i="2"/>
  <c r="A595" i="25"/>
  <c r="B646" i="2"/>
  <c r="V593" i="25"/>
  <c r="T593" i="25"/>
  <c r="W593" i="25"/>
  <c r="S593" i="25"/>
  <c r="U593" i="25"/>
  <c r="A565" i="25"/>
  <c r="H602" i="2"/>
  <c r="G650" i="2"/>
  <c r="F651" i="2"/>
  <c r="B602" i="2" l="1"/>
  <c r="O599" i="2"/>
  <c r="N599" i="2"/>
  <c r="U598" i="25"/>
  <c r="T598" i="25"/>
  <c r="S598" i="25"/>
  <c r="V598" i="25"/>
  <c r="W598" i="25"/>
  <c r="H644" i="25"/>
  <c r="A644" i="25" s="1"/>
  <c r="V644" i="25" s="1"/>
  <c r="H597" i="25"/>
  <c r="A597" i="25" s="1"/>
  <c r="U644" i="25"/>
  <c r="S595" i="25"/>
  <c r="V595" i="25"/>
  <c r="W595" i="25"/>
  <c r="U595" i="25"/>
  <c r="T595" i="25"/>
  <c r="B601" i="2"/>
  <c r="W565" i="25"/>
  <c r="S565" i="25"/>
  <c r="U565" i="25"/>
  <c r="T565" i="25"/>
  <c r="V565" i="25"/>
  <c r="H608" i="2"/>
  <c r="G651" i="2"/>
  <c r="F652" i="2"/>
  <c r="H600" i="25" l="1"/>
  <c r="A600" i="25" s="1"/>
  <c r="N602" i="2"/>
  <c r="O602" i="2"/>
  <c r="T644" i="25"/>
  <c r="W644" i="25"/>
  <c r="S644" i="25"/>
  <c r="W600" i="25"/>
  <c r="T600" i="25"/>
  <c r="S600" i="25"/>
  <c r="V600" i="25"/>
  <c r="U600" i="25"/>
  <c r="B608" i="2"/>
  <c r="H606" i="25" s="1"/>
  <c r="A606" i="25" s="1"/>
  <c r="H599" i="25"/>
  <c r="A599" i="25" s="1"/>
  <c r="N601" i="2"/>
  <c r="K601" i="2" s="1"/>
  <c r="O601" i="2"/>
  <c r="B607" i="2"/>
  <c r="H605" i="25" s="1"/>
  <c r="A605" i="25" s="1"/>
  <c r="U597" i="25"/>
  <c r="V597" i="25"/>
  <c r="S597" i="25"/>
  <c r="W597" i="25"/>
  <c r="T597" i="25"/>
  <c r="H650" i="2"/>
  <c r="H611" i="2"/>
  <c r="G652" i="2"/>
  <c r="F653" i="2"/>
  <c r="V606" i="25" l="1"/>
  <c r="W606" i="25"/>
  <c r="T606" i="25"/>
  <c r="U606" i="25"/>
  <c r="S606" i="25"/>
  <c r="B610" i="2"/>
  <c r="H608" i="25" s="1"/>
  <c r="A608" i="25" s="1"/>
  <c r="W599" i="25"/>
  <c r="U599" i="25"/>
  <c r="V599" i="25"/>
  <c r="S599" i="25"/>
  <c r="T599" i="25"/>
  <c r="U605" i="25"/>
  <c r="V605" i="25"/>
  <c r="W605" i="25"/>
  <c r="S605" i="25"/>
  <c r="T605" i="25"/>
  <c r="B256" i="2"/>
  <c r="N256" i="2" s="1"/>
  <c r="H612" i="2"/>
  <c r="G653" i="2"/>
  <c r="F654" i="2"/>
  <c r="B612" i="2" l="1"/>
  <c r="V608" i="25"/>
  <c r="T608" i="25"/>
  <c r="W608" i="25"/>
  <c r="S608" i="25"/>
  <c r="U608" i="25"/>
  <c r="B611" i="2"/>
  <c r="H254" i="25"/>
  <c r="H628" i="2"/>
  <c r="G654" i="2"/>
  <c r="F655" i="2"/>
  <c r="H610" i="25" l="1"/>
  <c r="A610" i="25" s="1"/>
  <c r="N612" i="2"/>
  <c r="O612" i="2"/>
  <c r="H609" i="25"/>
  <c r="A609" i="25" s="1"/>
  <c r="V610" i="25"/>
  <c r="S610" i="25"/>
  <c r="T610" i="25"/>
  <c r="U610" i="25"/>
  <c r="W610" i="25"/>
  <c r="S609" i="25"/>
  <c r="V609" i="25"/>
  <c r="T609" i="25"/>
  <c r="U609" i="25"/>
  <c r="W609" i="25"/>
  <c r="B627" i="2"/>
  <c r="H625" i="25" s="1"/>
  <c r="A625" i="25" s="1"/>
  <c r="A254" i="25"/>
  <c r="H629" i="2"/>
  <c r="G655" i="2"/>
  <c r="F656" i="2"/>
  <c r="T625" i="25" l="1"/>
  <c r="U625" i="25"/>
  <c r="W625" i="25"/>
  <c r="S625" i="25"/>
  <c r="V625" i="25"/>
  <c r="B628" i="2"/>
  <c r="V254" i="25"/>
  <c r="U254" i="25"/>
  <c r="W254" i="25"/>
  <c r="S254" i="25"/>
  <c r="T254" i="25"/>
  <c r="H654" i="2"/>
  <c r="H630" i="2"/>
  <c r="B630" i="2" s="1"/>
  <c r="G656" i="2"/>
  <c r="F657" i="2"/>
  <c r="H626" i="25" l="1"/>
  <c r="A626" i="25" s="1"/>
  <c r="S626" i="25" s="1"/>
  <c r="H628" i="25"/>
  <c r="A628" i="25" s="1"/>
  <c r="S628" i="25" s="1"/>
  <c r="N630" i="2"/>
  <c r="O630" i="2"/>
  <c r="V626" i="25"/>
  <c r="T626" i="25"/>
  <c r="W626" i="25"/>
  <c r="B629" i="2"/>
  <c r="H627" i="25" s="1"/>
  <c r="A627" i="25" s="1"/>
  <c r="B268" i="2"/>
  <c r="B245" i="2"/>
  <c r="H243" i="25" s="1"/>
  <c r="H655" i="2"/>
  <c r="H633" i="2"/>
  <c r="G657" i="2"/>
  <c r="F658" i="2"/>
  <c r="U626" i="25" l="1"/>
  <c r="T628" i="25"/>
  <c r="U628" i="25"/>
  <c r="V628" i="25"/>
  <c r="W628" i="25"/>
  <c r="B633" i="2"/>
  <c r="U627" i="25"/>
  <c r="V627" i="25"/>
  <c r="W627" i="25"/>
  <c r="S627" i="25"/>
  <c r="T627" i="25"/>
  <c r="B632" i="2"/>
  <c r="H630" i="25" s="1"/>
  <c r="A630" i="25" s="1"/>
  <c r="B569" i="2"/>
  <c r="H567" i="25" s="1"/>
  <c r="B654" i="2"/>
  <c r="H652" i="25" s="1"/>
  <c r="A652" i="25" s="1"/>
  <c r="A243" i="25"/>
  <c r="H266" i="25"/>
  <c r="O273" i="2"/>
  <c r="N273" i="2"/>
  <c r="K273" i="2" s="1"/>
  <c r="H635" i="2"/>
  <c r="B635" i="2" s="1"/>
  <c r="H633" i="25" s="1"/>
  <c r="A633" i="25" s="1"/>
  <c r="G658" i="2"/>
  <c r="F659" i="2"/>
  <c r="H631" i="25" l="1"/>
  <c r="A631" i="25" s="1"/>
  <c r="U652" i="25"/>
  <c r="T652" i="25"/>
  <c r="S652" i="25"/>
  <c r="S631" i="25"/>
  <c r="T631" i="25"/>
  <c r="U631" i="25"/>
  <c r="V631" i="25"/>
  <c r="W631" i="25"/>
  <c r="W652" i="25"/>
  <c r="V652" i="25"/>
  <c r="T633" i="25"/>
  <c r="S633" i="25"/>
  <c r="V633" i="25"/>
  <c r="U633" i="25"/>
  <c r="W633" i="25"/>
  <c r="B634" i="2"/>
  <c r="H632" i="25" s="1"/>
  <c r="A632" i="25" s="1"/>
  <c r="U630" i="25"/>
  <c r="V630" i="25"/>
  <c r="W630" i="25"/>
  <c r="S630" i="25"/>
  <c r="T630" i="25"/>
  <c r="A266" i="25"/>
  <c r="U243" i="25"/>
  <c r="T243" i="25"/>
  <c r="W243" i="25"/>
  <c r="S243" i="25"/>
  <c r="V243" i="25"/>
  <c r="H637" i="2"/>
  <c r="A567" i="25"/>
  <c r="G659" i="2"/>
  <c r="F660" i="2"/>
  <c r="B636" i="2" l="1"/>
  <c r="H634" i="25" s="1"/>
  <c r="U632" i="25"/>
  <c r="V632" i="25"/>
  <c r="W632" i="25"/>
  <c r="S632" i="25"/>
  <c r="T632" i="25"/>
  <c r="S266" i="25"/>
  <c r="V266" i="25"/>
  <c r="T266" i="25"/>
  <c r="U266" i="25"/>
  <c r="W266" i="25"/>
  <c r="H658" i="2"/>
  <c r="H638" i="2"/>
  <c r="S567" i="25"/>
  <c r="T567" i="25"/>
  <c r="W567" i="25"/>
  <c r="U567" i="25"/>
  <c r="V567" i="25"/>
  <c r="G660" i="2"/>
  <c r="F661" i="2"/>
  <c r="A634" i="25" l="1"/>
  <c r="B637" i="2"/>
  <c r="B236" i="2"/>
  <c r="H639" i="2"/>
  <c r="B252" i="2"/>
  <c r="G661" i="2"/>
  <c r="F662" i="2"/>
  <c r="H234" i="25" l="1"/>
  <c r="H635" i="25"/>
  <c r="A635" i="25" s="1"/>
  <c r="B639" i="2"/>
  <c r="H637" i="25" s="1"/>
  <c r="A637" i="25" s="1"/>
  <c r="N236" i="2"/>
  <c r="O236" i="2"/>
  <c r="B638" i="2"/>
  <c r="N237" i="2"/>
  <c r="G237" i="25"/>
  <c r="Y237" i="25"/>
  <c r="Z237" i="25"/>
  <c r="M236" i="25"/>
  <c r="L236" i="25"/>
  <c r="K235" i="25"/>
  <c r="Z235" i="25"/>
  <c r="Y236" i="25"/>
  <c r="J236" i="25"/>
  <c r="M235" i="25"/>
  <c r="J237" i="25"/>
  <c r="K237" i="25"/>
  <c r="I236" i="25"/>
  <c r="I235" i="25"/>
  <c r="L235" i="25"/>
  <c r="Y235" i="25"/>
  <c r="Z236" i="25"/>
  <c r="K236" i="25"/>
  <c r="G236" i="25"/>
  <c r="J235" i="25"/>
  <c r="G235" i="25"/>
  <c r="L237" i="25"/>
  <c r="M237" i="25"/>
  <c r="I237" i="25"/>
  <c r="I238" i="25"/>
  <c r="M238" i="25"/>
  <c r="J238" i="25"/>
  <c r="K238" i="25"/>
  <c r="L238" i="25"/>
  <c r="Y238" i="25"/>
  <c r="G238" i="25"/>
  <c r="Z238" i="25"/>
  <c r="S634" i="25"/>
  <c r="W634" i="25"/>
  <c r="V634" i="25"/>
  <c r="U634" i="25"/>
  <c r="T634" i="25"/>
  <c r="L234" i="25"/>
  <c r="I234" i="25"/>
  <c r="A234" i="25"/>
  <c r="K234" i="25"/>
  <c r="M234" i="25"/>
  <c r="J234" i="25"/>
  <c r="N252" i="2"/>
  <c r="H250" i="25"/>
  <c r="A250" i="25" s="1"/>
  <c r="H660" i="2"/>
  <c r="H642" i="2"/>
  <c r="G662" i="2"/>
  <c r="F663" i="2"/>
  <c r="H636" i="25" l="1"/>
  <c r="T637" i="25"/>
  <c r="U637" i="25"/>
  <c r="V637" i="25"/>
  <c r="W637" i="25"/>
  <c r="S637" i="25"/>
  <c r="AA236" i="25"/>
  <c r="N236" i="25" s="1"/>
  <c r="Q236" i="25" s="1"/>
  <c r="R236" i="25" s="1"/>
  <c r="B548" i="2"/>
  <c r="H546" i="25" s="1"/>
  <c r="A546" i="25" s="1"/>
  <c r="AA238" i="25"/>
  <c r="N238" i="25" s="1"/>
  <c r="B641" i="2"/>
  <c r="H639" i="25" s="1"/>
  <c r="A639" i="25" s="1"/>
  <c r="AA235" i="25"/>
  <c r="N235" i="25" s="1"/>
  <c r="Q235" i="25" s="1"/>
  <c r="R235" i="25" s="1"/>
  <c r="AA237" i="25"/>
  <c r="N237" i="25" s="1"/>
  <c r="Q237" i="25" s="1"/>
  <c r="R237" i="25" s="1"/>
  <c r="T635" i="25"/>
  <c r="S635" i="25"/>
  <c r="V635" i="25"/>
  <c r="W635" i="25"/>
  <c r="U635" i="25"/>
  <c r="A636" i="25"/>
  <c r="S234" i="25"/>
  <c r="Y234" i="25"/>
  <c r="AA234" i="25" s="1"/>
  <c r="G234" i="25"/>
  <c r="Z234" i="25"/>
  <c r="W234" i="25"/>
  <c r="V234" i="25"/>
  <c r="T234" i="25"/>
  <c r="U234" i="25"/>
  <c r="H643" i="2"/>
  <c r="V250" i="25"/>
  <c r="T250" i="25"/>
  <c r="S250" i="25"/>
  <c r="U250" i="25"/>
  <c r="W250" i="25"/>
  <c r="G663" i="2"/>
  <c r="F664" i="2"/>
  <c r="B643" i="2" l="1"/>
  <c r="S639" i="25"/>
  <c r="T639" i="25"/>
  <c r="U639" i="25"/>
  <c r="V639" i="25"/>
  <c r="W639" i="25"/>
  <c r="B642" i="2"/>
  <c r="H640" i="25" s="1"/>
  <c r="A640" i="25" s="1"/>
  <c r="U636" i="25"/>
  <c r="V636" i="25"/>
  <c r="T636" i="25"/>
  <c r="S636" i="25"/>
  <c r="W636" i="25"/>
  <c r="N234" i="25"/>
  <c r="U546" i="25"/>
  <c r="T546" i="25"/>
  <c r="S546" i="25"/>
  <c r="V546" i="25"/>
  <c r="W546" i="25"/>
  <c r="H645" i="2"/>
  <c r="G664" i="2"/>
  <c r="F665" i="2"/>
  <c r="H641" i="25" l="1"/>
  <c r="A641" i="25" s="1"/>
  <c r="T641" i="25" s="1"/>
  <c r="B645" i="2"/>
  <c r="H643" i="25" s="1"/>
  <c r="A643" i="25" s="1"/>
  <c r="W640" i="25"/>
  <c r="S640" i="25"/>
  <c r="T640" i="25"/>
  <c r="U640" i="25"/>
  <c r="V640" i="25"/>
  <c r="B644" i="2"/>
  <c r="H642" i="25" s="1"/>
  <c r="A642" i="25" s="1"/>
  <c r="H663" i="2"/>
  <c r="H648" i="2"/>
  <c r="G665" i="2"/>
  <c r="F666" i="2"/>
  <c r="W641" i="25" l="1"/>
  <c r="S641" i="25"/>
  <c r="V641" i="25"/>
  <c r="U641" i="25"/>
  <c r="S643" i="25"/>
  <c r="T643" i="25"/>
  <c r="W643" i="25"/>
  <c r="U643" i="25"/>
  <c r="V643" i="25"/>
  <c r="S642" i="25"/>
  <c r="T642" i="25"/>
  <c r="U642" i="25"/>
  <c r="V642" i="25"/>
  <c r="W642" i="25"/>
  <c r="B647" i="2"/>
  <c r="H649" i="2"/>
  <c r="B261" i="2"/>
  <c r="G666" i="2"/>
  <c r="F667" i="2"/>
  <c r="B649" i="2" l="1"/>
  <c r="H645" i="25"/>
  <c r="A645" i="25" s="1"/>
  <c r="T645" i="25" s="1"/>
  <c r="B648" i="2"/>
  <c r="O314" i="2"/>
  <c r="N314" i="2"/>
  <c r="K314" i="2" s="1"/>
  <c r="H665" i="2"/>
  <c r="H651" i="2"/>
  <c r="H259" i="25"/>
  <c r="G667" i="2"/>
  <c r="F668" i="2"/>
  <c r="S645" i="25" l="1"/>
  <c r="V645" i="25"/>
  <c r="W645" i="25"/>
  <c r="U645" i="25"/>
  <c r="H647" i="25"/>
  <c r="A647" i="25" s="1"/>
  <c r="T647" i="25" s="1"/>
  <c r="H646" i="25"/>
  <c r="A646" i="25" s="1"/>
  <c r="W646" i="25" s="1"/>
  <c r="S647" i="25"/>
  <c r="B259" i="2"/>
  <c r="H257" i="25" s="1"/>
  <c r="A257" i="25" s="1"/>
  <c r="S257" i="25" s="1"/>
  <c r="B650" i="2"/>
  <c r="A259" i="25"/>
  <c r="H652" i="2"/>
  <c r="B262" i="2"/>
  <c r="G668" i="2"/>
  <c r="F669" i="2"/>
  <c r="U646" i="25" l="1"/>
  <c r="S646" i="25"/>
  <c r="T646" i="25"/>
  <c r="V646" i="25"/>
  <c r="W647" i="25"/>
  <c r="U647" i="25"/>
  <c r="V647" i="25"/>
  <c r="V257" i="25"/>
  <c r="T257" i="25"/>
  <c r="W257" i="25"/>
  <c r="U257" i="25"/>
  <c r="H648" i="25"/>
  <c r="A648" i="25" s="1"/>
  <c r="S648" i="25" s="1"/>
  <c r="N650" i="2"/>
  <c r="O650" i="2"/>
  <c r="B651" i="2"/>
  <c r="N262" i="2"/>
  <c r="O587" i="2"/>
  <c r="N587" i="2"/>
  <c r="K587" i="2" s="1"/>
  <c r="H667" i="2"/>
  <c r="H653" i="2"/>
  <c r="B653" i="2" s="1"/>
  <c r="H260" i="25"/>
  <c r="U259" i="25"/>
  <c r="W259" i="25"/>
  <c r="S259" i="25"/>
  <c r="V259" i="25"/>
  <c r="T259" i="25"/>
  <c r="G669" i="2"/>
  <c r="F670" i="2"/>
  <c r="U648" i="25" l="1"/>
  <c r="V648" i="25"/>
  <c r="T648" i="25"/>
  <c r="H649" i="25"/>
  <c r="W648" i="25"/>
  <c r="H651" i="25"/>
  <c r="A651" i="25" s="1"/>
  <c r="U651" i="25"/>
  <c r="W651" i="25"/>
  <c r="T651" i="25"/>
  <c r="V651" i="25"/>
  <c r="S651" i="25"/>
  <c r="B565" i="2"/>
  <c r="H563" i="25" s="1"/>
  <c r="A563" i="25" s="1"/>
  <c r="B652" i="2"/>
  <c r="H650" i="25" s="1"/>
  <c r="A649" i="25"/>
  <c r="H656" i="2"/>
  <c r="A260" i="25"/>
  <c r="B253" i="2"/>
  <c r="N254" i="2" s="1"/>
  <c r="G670" i="2"/>
  <c r="F671" i="2"/>
  <c r="B655" i="2" l="1"/>
  <c r="H653" i="25" s="1"/>
  <c r="A653" i="25" s="1"/>
  <c r="V649" i="25"/>
  <c r="T649" i="25"/>
  <c r="U649" i="25"/>
  <c r="S649" i="25"/>
  <c r="W649" i="25"/>
  <c r="A650" i="25"/>
  <c r="N253" i="2"/>
  <c r="T563" i="25"/>
  <c r="U563" i="25"/>
  <c r="V563" i="25"/>
  <c r="S563" i="25"/>
  <c r="W563" i="25"/>
  <c r="H657" i="2"/>
  <c r="B657" i="2" s="1"/>
  <c r="H251" i="25"/>
  <c r="T260" i="25"/>
  <c r="U260" i="25"/>
  <c r="W260" i="25"/>
  <c r="S260" i="25"/>
  <c r="V260" i="25"/>
  <c r="G671" i="2"/>
  <c r="F672" i="2"/>
  <c r="H655" i="25" l="1"/>
  <c r="A655" i="25" s="1"/>
  <c r="U655" i="25" s="1"/>
  <c r="B656" i="2"/>
  <c r="H654" i="25" s="1"/>
  <c r="A654" i="25" s="1"/>
  <c r="S650" i="25"/>
  <c r="T650" i="25"/>
  <c r="U650" i="25"/>
  <c r="V650" i="25"/>
  <c r="W650" i="25"/>
  <c r="S653" i="25"/>
  <c r="T653" i="25"/>
  <c r="U653" i="25"/>
  <c r="V653" i="25"/>
  <c r="W653" i="25"/>
  <c r="A251" i="25"/>
  <c r="H659" i="2"/>
  <c r="B659" i="2" s="1"/>
  <c r="G672" i="2"/>
  <c r="F673" i="2"/>
  <c r="H657" i="25" l="1"/>
  <c r="A657" i="25" s="1"/>
  <c r="S657" i="25" s="1"/>
  <c r="T655" i="25"/>
  <c r="S655" i="25"/>
  <c r="V655" i="25"/>
  <c r="W655" i="25"/>
  <c r="U657" i="25"/>
  <c r="T657" i="25"/>
  <c r="B658" i="2"/>
  <c r="V654" i="25"/>
  <c r="W654" i="25"/>
  <c r="S654" i="25"/>
  <c r="T654" i="25"/>
  <c r="U654" i="25"/>
  <c r="H671" i="2"/>
  <c r="H661" i="2"/>
  <c r="T251" i="25"/>
  <c r="W251" i="25"/>
  <c r="U251" i="25"/>
  <c r="S251" i="25"/>
  <c r="V251" i="25"/>
  <c r="G673" i="2"/>
  <c r="F674" i="2"/>
  <c r="V657" i="25" l="1"/>
  <c r="W657" i="25"/>
  <c r="H656" i="25"/>
  <c r="A656" i="25" s="1"/>
  <c r="U656" i="25" s="1"/>
  <c r="O658" i="2"/>
  <c r="N658" i="2"/>
  <c r="B660" i="2"/>
  <c r="H658" i="25" s="1"/>
  <c r="A658" i="25" s="1"/>
  <c r="H662" i="2"/>
  <c r="B662" i="2" s="1"/>
  <c r="B549" i="2"/>
  <c r="H547" i="25" s="1"/>
  <c r="G674" i="2"/>
  <c r="F675" i="2"/>
  <c r="T656" i="25" l="1"/>
  <c r="S656" i="25"/>
  <c r="W656" i="25"/>
  <c r="V656" i="25"/>
  <c r="H660" i="25"/>
  <c r="A660" i="25" s="1"/>
  <c r="T660" i="25" s="1"/>
  <c r="W658" i="25"/>
  <c r="S658" i="25"/>
  <c r="T658" i="25"/>
  <c r="U658" i="25"/>
  <c r="V658" i="25"/>
  <c r="B661" i="2"/>
  <c r="H659" i="25" s="1"/>
  <c r="A659" i="25" s="1"/>
  <c r="H673" i="2"/>
  <c r="H664" i="2"/>
  <c r="B664" i="2" s="1"/>
  <c r="H662" i="25" s="1"/>
  <c r="A662" i="25" s="1"/>
  <c r="A547" i="25"/>
  <c r="G675" i="2"/>
  <c r="F676" i="2"/>
  <c r="U660" i="25" l="1"/>
  <c r="V660" i="25"/>
  <c r="W660" i="25"/>
  <c r="S660" i="25"/>
  <c r="V662" i="25"/>
  <c r="T662" i="25"/>
  <c r="U662" i="25"/>
  <c r="S662" i="25"/>
  <c r="W662" i="25"/>
  <c r="U659" i="25"/>
  <c r="V659" i="25"/>
  <c r="W659" i="25"/>
  <c r="S659" i="25"/>
  <c r="T659" i="25"/>
  <c r="B663" i="2"/>
  <c r="H661" i="25" s="1"/>
  <c r="A661" i="25" s="1"/>
  <c r="B241" i="2"/>
  <c r="H666" i="2"/>
  <c r="W547" i="25"/>
  <c r="V547" i="25"/>
  <c r="T547" i="25"/>
  <c r="S547" i="25"/>
  <c r="U547" i="25"/>
  <c r="B263" i="2"/>
  <c r="H261" i="25" s="1"/>
  <c r="AA670" i="25"/>
  <c r="G676" i="2"/>
  <c r="F677" i="2"/>
  <c r="H239" i="25" l="1"/>
  <c r="B666" i="2"/>
  <c r="B665" i="2"/>
  <c r="L240" i="25"/>
  <c r="K240" i="25"/>
  <c r="Z240" i="25"/>
  <c r="Y240" i="25"/>
  <c r="L241" i="25"/>
  <c r="M241" i="25"/>
  <c r="Z241" i="25"/>
  <c r="Y241" i="25"/>
  <c r="I241" i="25"/>
  <c r="G241" i="25"/>
  <c r="I240" i="25"/>
  <c r="J240" i="25"/>
  <c r="M240" i="25"/>
  <c r="G240" i="25"/>
  <c r="J241" i="25"/>
  <c r="K241" i="25"/>
  <c r="V661" i="25"/>
  <c r="W661" i="25"/>
  <c r="S661" i="25"/>
  <c r="T661" i="25"/>
  <c r="U661" i="25"/>
  <c r="I239" i="25"/>
  <c r="A239" i="25"/>
  <c r="J239" i="25"/>
  <c r="M239" i="25"/>
  <c r="K239" i="25"/>
  <c r="L239" i="25"/>
  <c r="N263" i="2"/>
  <c r="O663" i="2"/>
  <c r="N663" i="2"/>
  <c r="H675" i="2"/>
  <c r="H668" i="2"/>
  <c r="A261" i="25"/>
  <c r="G677" i="2"/>
  <c r="F678" i="2"/>
  <c r="H664" i="25" l="1"/>
  <c r="A664" i="25" s="1"/>
  <c r="V664" i="25" s="1"/>
  <c r="H663" i="25"/>
  <c r="A663" i="25" s="1"/>
  <c r="U664" i="25"/>
  <c r="O665" i="2"/>
  <c r="N665" i="2"/>
  <c r="B667" i="2"/>
  <c r="T663" i="25"/>
  <c r="U663" i="25"/>
  <c r="V663" i="25"/>
  <c r="W663" i="25"/>
  <c r="S663" i="25"/>
  <c r="AA241" i="25"/>
  <c r="N241" i="25" s="1"/>
  <c r="Q241" i="25" s="1"/>
  <c r="R241" i="25" s="1"/>
  <c r="AA240" i="25"/>
  <c r="N240" i="25" s="1"/>
  <c r="Q240" i="25" s="1"/>
  <c r="R240" i="25" s="1"/>
  <c r="B244" i="2"/>
  <c r="B564" i="2"/>
  <c r="H562" i="25" s="1"/>
  <c r="W239" i="25"/>
  <c r="V239" i="25"/>
  <c r="S239" i="25"/>
  <c r="T239" i="25"/>
  <c r="G239" i="25"/>
  <c r="Y239" i="25"/>
  <c r="AA239" i="25" s="1"/>
  <c r="U239" i="25"/>
  <c r="Z239" i="25"/>
  <c r="H242" i="25"/>
  <c r="H676" i="2"/>
  <c r="H669" i="2"/>
  <c r="T261" i="25"/>
  <c r="V261" i="25"/>
  <c r="W261" i="25"/>
  <c r="S261" i="25"/>
  <c r="U261" i="25"/>
  <c r="G678" i="2"/>
  <c r="F679" i="2"/>
  <c r="T664" i="25" l="1"/>
  <c r="S664" i="25"/>
  <c r="W664" i="25"/>
  <c r="H665" i="25"/>
  <c r="A665" i="25" s="1"/>
  <c r="V665" i="25" s="1"/>
  <c r="B668" i="2"/>
  <c r="B568" i="2"/>
  <c r="H566" i="25" s="1"/>
  <c r="A566" i="25" s="1"/>
  <c r="B675" i="2"/>
  <c r="N245" i="2"/>
  <c r="J243" i="25"/>
  <c r="I243" i="25"/>
  <c r="Y243" i="25"/>
  <c r="L243" i="25"/>
  <c r="K243" i="25"/>
  <c r="G243" i="25"/>
  <c r="Z243" i="25"/>
  <c r="M243" i="25"/>
  <c r="N239" i="25"/>
  <c r="A562" i="25"/>
  <c r="H670" i="2"/>
  <c r="B269" i="2"/>
  <c r="N270" i="2" s="1"/>
  <c r="J242" i="25"/>
  <c r="L242" i="25"/>
  <c r="A242" i="25"/>
  <c r="K242" i="25"/>
  <c r="I242" i="25"/>
  <c r="M242" i="25"/>
  <c r="G679" i="2"/>
  <c r="F680" i="2"/>
  <c r="H666" i="25" l="1"/>
  <c r="A666" i="25" s="1"/>
  <c r="U665" i="25"/>
  <c r="T665" i="25"/>
  <c r="S665" i="25"/>
  <c r="W665" i="25"/>
  <c r="H673" i="25"/>
  <c r="A673" i="25" s="1"/>
  <c r="U673" i="25" s="1"/>
  <c r="O675" i="2"/>
  <c r="N675" i="2"/>
  <c r="B670" i="2"/>
  <c r="H668" i="25" s="1"/>
  <c r="A668" i="25" s="1"/>
  <c r="T673" i="25"/>
  <c r="AA243" i="25"/>
  <c r="N243" i="25" s="1"/>
  <c r="Q243" i="25" s="1"/>
  <c r="R243" i="25" s="1"/>
  <c r="B669" i="2"/>
  <c r="W666" i="25"/>
  <c r="S666" i="25"/>
  <c r="T666" i="25"/>
  <c r="U666" i="25"/>
  <c r="V666" i="25"/>
  <c r="N269" i="2"/>
  <c r="N293" i="2"/>
  <c r="K293" i="2" s="1"/>
  <c r="O293" i="2"/>
  <c r="S566" i="25"/>
  <c r="T566" i="25"/>
  <c r="U566" i="25"/>
  <c r="W566" i="25"/>
  <c r="V566" i="25"/>
  <c r="W562" i="25"/>
  <c r="T562" i="25"/>
  <c r="S562" i="25"/>
  <c r="V562" i="25"/>
  <c r="Z242" i="25"/>
  <c r="T242" i="25"/>
  <c r="Y242" i="25"/>
  <c r="AA242" i="25" s="1"/>
  <c r="S242" i="25"/>
  <c r="G242" i="25"/>
  <c r="U242" i="25"/>
  <c r="W242" i="25"/>
  <c r="V242" i="25"/>
  <c r="H672" i="2"/>
  <c r="H267" i="25"/>
  <c r="G680" i="2"/>
  <c r="F681" i="2"/>
  <c r="S673" i="25" l="1"/>
  <c r="V673" i="25"/>
  <c r="H667" i="25"/>
  <c r="A667" i="25" s="1"/>
  <c r="N669" i="2"/>
  <c r="O669" i="2"/>
  <c r="W673" i="25"/>
  <c r="B672" i="2"/>
  <c r="S668" i="25"/>
  <c r="U668" i="25"/>
  <c r="W668" i="25"/>
  <c r="V668" i="25"/>
  <c r="T668" i="25"/>
  <c r="B671" i="2"/>
  <c r="H669" i="25" s="1"/>
  <c r="A669" i="25" s="1"/>
  <c r="U667" i="25"/>
  <c r="V667" i="25"/>
  <c r="W667" i="25"/>
  <c r="S667" i="25"/>
  <c r="T667" i="25"/>
  <c r="A267" i="25"/>
  <c r="N242" i="25"/>
  <c r="Q242" i="25" s="1"/>
  <c r="R242" i="25" s="1"/>
  <c r="H674" i="2"/>
  <c r="G681" i="2"/>
  <c r="F682" i="2"/>
  <c r="H670" i="25" l="1"/>
  <c r="A670" i="25" s="1"/>
  <c r="W670" i="25" s="1"/>
  <c r="B674" i="2"/>
  <c r="V670" i="25"/>
  <c r="B673" i="2"/>
  <c r="U669" i="25"/>
  <c r="W669" i="25"/>
  <c r="S669" i="25"/>
  <c r="T669" i="25"/>
  <c r="V669" i="25"/>
  <c r="H677" i="2"/>
  <c r="W267" i="25"/>
  <c r="S267" i="25"/>
  <c r="U267" i="25"/>
  <c r="T267" i="25"/>
  <c r="V267" i="25"/>
  <c r="G682" i="2"/>
  <c r="F683" i="2"/>
  <c r="T670" i="25" l="1"/>
  <c r="U670" i="25"/>
  <c r="S670" i="25"/>
  <c r="H672" i="25"/>
  <c r="A672" i="25" s="1"/>
  <c r="W672" i="25" s="1"/>
  <c r="H671" i="25"/>
  <c r="A671" i="25" s="1"/>
  <c r="V671" i="25" s="1"/>
  <c r="N673" i="2"/>
  <c r="O673" i="2"/>
  <c r="B676" i="2"/>
  <c r="H674" i="25" s="1"/>
  <c r="A674" i="25" s="1"/>
  <c r="H681" i="2"/>
  <c r="H678" i="2"/>
  <c r="G683" i="2"/>
  <c r="F684" i="2"/>
  <c r="U672" i="25" l="1"/>
  <c r="S672" i="25"/>
  <c r="V672" i="25"/>
  <c r="T672" i="25"/>
  <c r="T671" i="25"/>
  <c r="W671" i="25"/>
  <c r="U671" i="25"/>
  <c r="S671" i="25"/>
  <c r="B677" i="2"/>
  <c r="S674" i="25"/>
  <c r="T674" i="25"/>
  <c r="W674" i="25"/>
  <c r="V674" i="25"/>
  <c r="U674" i="25"/>
  <c r="B260" i="2"/>
  <c r="H679" i="2"/>
  <c r="B264" i="2"/>
  <c r="G684" i="2"/>
  <c r="F685" i="2"/>
  <c r="H675" i="25" l="1"/>
  <c r="A675" i="25" s="1"/>
  <c r="B678" i="2"/>
  <c r="H258" i="25"/>
  <c r="A258" i="25" s="1"/>
  <c r="O261" i="2"/>
  <c r="N261" i="2"/>
  <c r="K261" i="2" s="1"/>
  <c r="U675" i="25"/>
  <c r="W675" i="25"/>
  <c r="S675" i="25"/>
  <c r="T675" i="25"/>
  <c r="V675" i="25"/>
  <c r="N264" i="2"/>
  <c r="O107" i="2"/>
  <c r="N107" i="2"/>
  <c r="K107" i="2" s="1"/>
  <c r="H680" i="2"/>
  <c r="B680" i="2" s="1"/>
  <c r="H262" i="25"/>
  <c r="G685" i="2"/>
  <c r="F686" i="2"/>
  <c r="H676" i="25" l="1"/>
  <c r="A676" i="25" s="1"/>
  <c r="N678" i="2"/>
  <c r="O678" i="2"/>
  <c r="H678" i="25"/>
  <c r="A678" i="25" s="1"/>
  <c r="S678" i="25" s="1"/>
  <c r="U676" i="25"/>
  <c r="V676" i="25"/>
  <c r="W676" i="25"/>
  <c r="S676" i="25"/>
  <c r="T676" i="25"/>
  <c r="B679" i="2"/>
  <c r="W258" i="25"/>
  <c r="T258" i="25"/>
  <c r="U258" i="25"/>
  <c r="S258" i="25"/>
  <c r="V258" i="25"/>
  <c r="H684" i="2"/>
  <c r="H682" i="2"/>
  <c r="A262" i="25"/>
  <c r="G686" i="2"/>
  <c r="F687" i="2"/>
  <c r="W678" i="25" l="1"/>
  <c r="U678" i="25"/>
  <c r="T678" i="25"/>
  <c r="V678" i="25"/>
  <c r="H677" i="25"/>
  <c r="A677" i="25" s="1"/>
  <c r="U677" i="25" s="1"/>
  <c r="B681" i="2"/>
  <c r="H679" i="25" s="1"/>
  <c r="A679" i="25" s="1"/>
  <c r="T677" i="25"/>
  <c r="B257" i="2"/>
  <c r="N257" i="2" s="1"/>
  <c r="H683" i="2"/>
  <c r="B683" i="2" s="1"/>
  <c r="S262" i="25"/>
  <c r="U262" i="25"/>
  <c r="V262" i="25"/>
  <c r="W262" i="25"/>
  <c r="T262" i="25"/>
  <c r="B246" i="2"/>
  <c r="G687" i="2"/>
  <c r="F688" i="2"/>
  <c r="N683" i="2" l="1"/>
  <c r="O683" i="2"/>
  <c r="S677" i="25"/>
  <c r="V677" i="25"/>
  <c r="W677" i="25"/>
  <c r="H255" i="25"/>
  <c r="K255" i="25" s="1"/>
  <c r="H681" i="25"/>
  <c r="A681" i="25" s="1"/>
  <c r="O681" i="2"/>
  <c r="N681" i="2"/>
  <c r="O247" i="2"/>
  <c r="N247" i="2"/>
  <c r="K247" i="2" s="1"/>
  <c r="I249" i="25"/>
  <c r="J247" i="25"/>
  <c r="Y247" i="25"/>
  <c r="M245" i="25"/>
  <c r="K248" i="25"/>
  <c r="I252" i="25"/>
  <c r="Y254" i="25"/>
  <c r="M249" i="25"/>
  <c r="Z248" i="25"/>
  <c r="G252" i="25"/>
  <c r="I250" i="25"/>
  <c r="L247" i="25"/>
  <c r="L249" i="25"/>
  <c r="I247" i="25"/>
  <c r="K245" i="25"/>
  <c r="M252" i="25"/>
  <c r="L254" i="25"/>
  <c r="K250" i="25"/>
  <c r="G250" i="25"/>
  <c r="K251" i="25"/>
  <c r="L251" i="25"/>
  <c r="Z249" i="25"/>
  <c r="Y249" i="25"/>
  <c r="J245" i="25"/>
  <c r="Z245" i="25"/>
  <c r="Y248" i="25"/>
  <c r="K252" i="25"/>
  <c r="Y252" i="25"/>
  <c r="M254" i="25"/>
  <c r="L248" i="25"/>
  <c r="J252" i="25"/>
  <c r="M247" i="25"/>
  <c r="Y245" i="25"/>
  <c r="G254" i="25"/>
  <c r="Z250" i="25"/>
  <c r="Z251" i="25"/>
  <c r="Z247" i="25"/>
  <c r="G245" i="25"/>
  <c r="G248" i="25"/>
  <c r="Z252" i="25"/>
  <c r="K254" i="25"/>
  <c r="L245" i="25"/>
  <c r="J254" i="25"/>
  <c r="G247" i="25"/>
  <c r="I248" i="25"/>
  <c r="Y250" i="25"/>
  <c r="M251" i="25"/>
  <c r="G251" i="25"/>
  <c r="K247" i="25"/>
  <c r="G249" i="25"/>
  <c r="I245" i="25"/>
  <c r="M248" i="25"/>
  <c r="L252" i="25"/>
  <c r="Z254" i="25"/>
  <c r="J250" i="25"/>
  <c r="I254" i="25"/>
  <c r="J249" i="25"/>
  <c r="J248" i="25"/>
  <c r="M250" i="25"/>
  <c r="L250" i="25"/>
  <c r="J251" i="25"/>
  <c r="I251" i="25"/>
  <c r="Y251" i="25"/>
  <c r="B682" i="2"/>
  <c r="H680" i="25" s="1"/>
  <c r="A680" i="25" s="1"/>
  <c r="S679" i="25"/>
  <c r="T679" i="25"/>
  <c r="U679" i="25"/>
  <c r="V679" i="25"/>
  <c r="W679" i="25"/>
  <c r="L255" i="25"/>
  <c r="J255" i="25"/>
  <c r="M255" i="25"/>
  <c r="N543" i="2"/>
  <c r="K543" i="2" s="1"/>
  <c r="O543" i="2"/>
  <c r="H244" i="25"/>
  <c r="N246" i="2"/>
  <c r="H685" i="2"/>
  <c r="G688" i="2"/>
  <c r="F689" i="2"/>
  <c r="A255" i="25" l="1"/>
  <c r="I255" i="25"/>
  <c r="S681" i="25"/>
  <c r="T681" i="25"/>
  <c r="U681" i="25"/>
  <c r="V681" i="25"/>
  <c r="W681" i="25"/>
  <c r="S680" i="25"/>
  <c r="T680" i="25"/>
  <c r="U680" i="25"/>
  <c r="V680" i="25"/>
  <c r="W680" i="25"/>
  <c r="B684" i="2"/>
  <c r="AA251" i="25"/>
  <c r="N251" i="25" s="1"/>
  <c r="AA249" i="25"/>
  <c r="N249" i="25" s="1"/>
  <c r="Q249" i="25" s="1"/>
  <c r="R249" i="25" s="1"/>
  <c r="AA250" i="25"/>
  <c r="N250" i="25" s="1"/>
  <c r="Q250" i="25" s="1"/>
  <c r="R250" i="25" s="1"/>
  <c r="AA245" i="25"/>
  <c r="N245" i="25" s="1"/>
  <c r="Q245" i="25" s="1"/>
  <c r="R245" i="25" s="1"/>
  <c r="AA252" i="25"/>
  <c r="N252" i="25" s="1"/>
  <c r="Q252" i="25" s="1"/>
  <c r="R252" i="25" s="1"/>
  <c r="AA248" i="25"/>
  <c r="N248" i="25" s="1"/>
  <c r="Q248" i="25" s="1"/>
  <c r="R248" i="25" s="1"/>
  <c r="AA254" i="25"/>
  <c r="N254" i="25" s="1"/>
  <c r="Q254" i="25" s="1"/>
  <c r="R254" i="25" s="1"/>
  <c r="AA247" i="25"/>
  <c r="N247" i="25" s="1"/>
  <c r="Q247" i="25" s="1"/>
  <c r="R247" i="25" s="1"/>
  <c r="P11" i="29"/>
  <c r="P7" i="29"/>
  <c r="P16" i="29"/>
  <c r="P10" i="29"/>
  <c r="P17" i="29"/>
  <c r="P19" i="29"/>
  <c r="P20" i="29"/>
  <c r="P12" i="29"/>
  <c r="P8" i="29"/>
  <c r="P15" i="29"/>
  <c r="P9" i="29"/>
  <c r="P18" i="29"/>
  <c r="P14" i="29"/>
  <c r="P13" i="29"/>
  <c r="T255" i="25"/>
  <c r="Z255" i="25"/>
  <c r="Y255" i="25"/>
  <c r="AA255" i="25" s="1"/>
  <c r="V255" i="25"/>
  <c r="S255" i="25"/>
  <c r="W255" i="25"/>
  <c r="G255" i="25"/>
  <c r="U255" i="25"/>
  <c r="K244" i="25"/>
  <c r="J244" i="25"/>
  <c r="A244" i="25"/>
  <c r="M244" i="25"/>
  <c r="I244" i="25"/>
  <c r="L244" i="25"/>
  <c r="H686" i="2"/>
  <c r="G689" i="2"/>
  <c r="H688" i="2" s="1"/>
  <c r="F690" i="2"/>
  <c r="H682" i="25" l="1"/>
  <c r="A682" i="25" s="1"/>
  <c r="W682" i="25" s="1"/>
  <c r="B685" i="2"/>
  <c r="B258" i="2"/>
  <c r="N255" i="25"/>
  <c r="Q255" i="25" s="1"/>
  <c r="R255" i="25" s="1"/>
  <c r="B570" i="2"/>
  <c r="H568" i="25" s="1"/>
  <c r="G244" i="25"/>
  <c r="T244" i="25"/>
  <c r="S244" i="25"/>
  <c r="W244" i="25"/>
  <c r="Z244" i="25"/>
  <c r="U244" i="25"/>
  <c r="V244" i="25"/>
  <c r="Y244" i="25"/>
  <c r="AA244" i="25" s="1"/>
  <c r="H687" i="2"/>
  <c r="B687" i="2" s="1"/>
  <c r="G690" i="2"/>
  <c r="H689" i="2" s="1"/>
  <c r="B688" i="2" s="1"/>
  <c r="F691" i="2"/>
  <c r="H685" i="25" l="1"/>
  <c r="A685" i="25" s="1"/>
  <c r="N687" i="2"/>
  <c r="O687" i="2"/>
  <c r="H683" i="25"/>
  <c r="A683" i="25" s="1"/>
  <c r="V682" i="25"/>
  <c r="U682" i="25"/>
  <c r="T682" i="25"/>
  <c r="S682" i="25"/>
  <c r="V683" i="25"/>
  <c r="W683" i="25"/>
  <c r="S683" i="25"/>
  <c r="T683" i="25"/>
  <c r="U683" i="25"/>
  <c r="J257" i="25"/>
  <c r="M257" i="25"/>
  <c r="K257" i="25"/>
  <c r="Y257" i="25"/>
  <c r="AA257" i="25" s="1"/>
  <c r="Y272" i="25"/>
  <c r="K265" i="25"/>
  <c r="J265" i="25"/>
  <c r="G266" i="25"/>
  <c r="Y536" i="25"/>
  <c r="AA536" i="25" s="1"/>
  <c r="I272" i="25"/>
  <c r="K266" i="25"/>
  <c r="M537" i="25"/>
  <c r="Z536" i="25"/>
  <c r="J504" i="25"/>
  <c r="Y266" i="25"/>
  <c r="G537" i="25"/>
  <c r="L536" i="25"/>
  <c r="G272" i="25"/>
  <c r="Z265" i="25"/>
  <c r="K272" i="25"/>
  <c r="K504" i="25"/>
  <c r="Y537" i="25"/>
  <c r="K536" i="25"/>
  <c r="M504" i="25"/>
  <c r="L265" i="25"/>
  <c r="Z266" i="25"/>
  <c r="Y504" i="25"/>
  <c r="M272" i="25"/>
  <c r="J266" i="25"/>
  <c r="J536" i="25"/>
  <c r="M266" i="25"/>
  <c r="K537" i="25"/>
  <c r="J267" i="25"/>
  <c r="L267" i="25"/>
  <c r="K267" i="25"/>
  <c r="G267" i="25"/>
  <c r="G262" i="25"/>
  <c r="K261" i="25"/>
  <c r="J261" i="25"/>
  <c r="M261" i="25"/>
  <c r="L258" i="25"/>
  <c r="Z258" i="25"/>
  <c r="L259" i="25"/>
  <c r="Y259" i="25"/>
  <c r="AA259" i="25" s="1"/>
  <c r="M260" i="25"/>
  <c r="Y261" i="25"/>
  <c r="AA261" i="25" s="1"/>
  <c r="Y258" i="25"/>
  <c r="AA258" i="25" s="1"/>
  <c r="Z259" i="25"/>
  <c r="Y260" i="25"/>
  <c r="AA260" i="25" s="1"/>
  <c r="K262" i="25"/>
  <c r="I262" i="25"/>
  <c r="L257" i="25"/>
  <c r="Z257" i="25"/>
  <c r="I257" i="25"/>
  <c r="G257" i="25"/>
  <c r="I536" i="25"/>
  <c r="L272" i="25"/>
  <c r="L266" i="25"/>
  <c r="I537" i="25"/>
  <c r="M536" i="25"/>
  <c r="Z504" i="25"/>
  <c r="Z272" i="25"/>
  <c r="M265" i="25"/>
  <c r="J537" i="25"/>
  <c r="G504" i="25"/>
  <c r="L504" i="25"/>
  <c r="I266" i="25"/>
  <c r="G536" i="25"/>
  <c r="I504" i="25"/>
  <c r="L537" i="25"/>
  <c r="J272" i="25"/>
  <c r="G265" i="25"/>
  <c r="Y265" i="25"/>
  <c r="I265" i="25"/>
  <c r="Z537" i="25"/>
  <c r="M267" i="25"/>
  <c r="I267" i="25"/>
  <c r="Z267" i="25"/>
  <c r="Y267" i="25"/>
  <c r="Z262" i="25"/>
  <c r="I261" i="25"/>
  <c r="L261" i="25"/>
  <c r="I258" i="25"/>
  <c r="M258" i="25"/>
  <c r="I259" i="25"/>
  <c r="G259" i="25"/>
  <c r="L260" i="25"/>
  <c r="Z260" i="25"/>
  <c r="K258" i="25"/>
  <c r="G258" i="25"/>
  <c r="K259" i="25"/>
  <c r="J259" i="25"/>
  <c r="J260" i="25"/>
  <c r="K260" i="25"/>
  <c r="G260" i="25"/>
  <c r="G261" i="25"/>
  <c r="J262" i="25"/>
  <c r="M262" i="25"/>
  <c r="Y262" i="25"/>
  <c r="J258" i="25"/>
  <c r="M259" i="25"/>
  <c r="I260" i="25"/>
  <c r="Z261" i="25"/>
  <c r="L262" i="25"/>
  <c r="H686" i="25"/>
  <c r="A686" i="25" s="1"/>
  <c r="B686" i="2"/>
  <c r="H256" i="25"/>
  <c r="A256" i="25" s="1"/>
  <c r="N258" i="2"/>
  <c r="G538" i="25"/>
  <c r="Z538" i="25"/>
  <c r="K538" i="25"/>
  <c r="Y538" i="25"/>
  <c r="AA538" i="25" s="1"/>
  <c r="G539" i="25"/>
  <c r="J540" i="25"/>
  <c r="I542" i="25"/>
  <c r="Z542" i="25"/>
  <c r="M543" i="25"/>
  <c r="Y543" i="25"/>
  <c r="AA543" i="25" s="1"/>
  <c r="J544" i="25"/>
  <c r="G544" i="25"/>
  <c r="L545" i="25"/>
  <c r="M545" i="25"/>
  <c r="J546" i="25"/>
  <c r="M546" i="25"/>
  <c r="Z546" i="25"/>
  <c r="L547" i="25"/>
  <c r="Z547" i="25"/>
  <c r="N547" i="25" s="1"/>
  <c r="K541" i="25"/>
  <c r="Z540" i="25"/>
  <c r="Y541" i="25"/>
  <c r="AA541" i="25" s="1"/>
  <c r="J538" i="25"/>
  <c r="I538" i="25"/>
  <c r="M538" i="25"/>
  <c r="L538" i="25"/>
  <c r="J539" i="25"/>
  <c r="J541" i="25"/>
  <c r="M541" i="25"/>
  <c r="K542" i="25"/>
  <c r="I541" i="25"/>
  <c r="G540" i="25"/>
  <c r="Z541" i="25"/>
  <c r="G542" i="25"/>
  <c r="K543" i="25"/>
  <c r="G543" i="25"/>
  <c r="L544" i="25"/>
  <c r="Z544" i="25"/>
  <c r="I545" i="25"/>
  <c r="Z545" i="25"/>
  <c r="Y546" i="25"/>
  <c r="AA546" i="25" s="1"/>
  <c r="N546" i="25" s="1"/>
  <c r="Q546" i="25" s="1"/>
  <c r="R546" i="25" s="1"/>
  <c r="J547" i="25"/>
  <c r="G547" i="25"/>
  <c r="M539" i="25"/>
  <c r="I539" i="25"/>
  <c r="Y539" i="25"/>
  <c r="AA539" i="25" s="1"/>
  <c r="K540" i="25"/>
  <c r="L540" i="25"/>
  <c r="J542" i="25"/>
  <c r="L539" i="25"/>
  <c r="K539" i="25"/>
  <c r="Z539" i="25"/>
  <c r="I540" i="25"/>
  <c r="M540" i="25"/>
  <c r="L541" i="25"/>
  <c r="M542" i="25"/>
  <c r="L542" i="25"/>
  <c r="Y542" i="25"/>
  <c r="AA542" i="25" s="1"/>
  <c r="J543" i="25"/>
  <c r="L543" i="25"/>
  <c r="K544" i="25"/>
  <c r="M544" i="25"/>
  <c r="K545" i="25"/>
  <c r="Y545" i="25"/>
  <c r="AA545" i="25" s="1"/>
  <c r="K547" i="25"/>
  <c r="Y540" i="25"/>
  <c r="AA540" i="25" s="1"/>
  <c r="G541" i="25"/>
  <c r="I543" i="25"/>
  <c r="Z543" i="25"/>
  <c r="I544" i="25"/>
  <c r="Y544" i="25"/>
  <c r="AA544" i="25" s="1"/>
  <c r="J545" i="25"/>
  <c r="G545" i="25"/>
  <c r="I546" i="25"/>
  <c r="G546" i="25"/>
  <c r="M547" i="25"/>
  <c r="K546" i="25"/>
  <c r="L546" i="25"/>
  <c r="I547" i="25"/>
  <c r="L256" i="25"/>
  <c r="A568" i="25"/>
  <c r="N244" i="25"/>
  <c r="Q244" i="25" s="1"/>
  <c r="R244" i="25" s="1"/>
  <c r="G691" i="2"/>
  <c r="H690" i="2" s="1"/>
  <c r="B689" i="2" s="1"/>
  <c r="F692" i="2"/>
  <c r="N686" i="2" l="1"/>
  <c r="O686" i="2"/>
  <c r="T685" i="25"/>
  <c r="W685" i="25"/>
  <c r="S685" i="25"/>
  <c r="N542" i="25"/>
  <c r="J256" i="25"/>
  <c r="I256" i="25"/>
  <c r="V685" i="25"/>
  <c r="U685" i="25"/>
  <c r="H684" i="25"/>
  <c r="A684" i="25" s="1"/>
  <c r="S684" i="25" s="1"/>
  <c r="K256" i="25"/>
  <c r="M256" i="25"/>
  <c r="N540" i="25"/>
  <c r="N538" i="25"/>
  <c r="Q538" i="25" s="1"/>
  <c r="R538" i="25" s="1"/>
  <c r="N544" i="25"/>
  <c r="N258" i="25"/>
  <c r="Q258" i="25" s="1"/>
  <c r="R258" i="25" s="1"/>
  <c r="N260" i="25"/>
  <c r="AA537" i="25"/>
  <c r="N537" i="25" s="1"/>
  <c r="Q537" i="25" s="1"/>
  <c r="R537" i="25" s="1"/>
  <c r="H687" i="25"/>
  <c r="A687" i="25" s="1"/>
  <c r="N545" i="25"/>
  <c r="Q545" i="25" s="1"/>
  <c r="R545" i="25" s="1"/>
  <c r="AA262" i="25"/>
  <c r="N262" i="25" s="1"/>
  <c r="Q262" i="25" s="1"/>
  <c r="R262" i="25" s="1"/>
  <c r="AA267" i="25"/>
  <c r="N267" i="25" s="1"/>
  <c r="AA265" i="25"/>
  <c r="N265" i="25" s="1"/>
  <c r="Q265" i="25" s="1"/>
  <c r="R265" i="25" s="1"/>
  <c r="N261" i="25"/>
  <c r="N259" i="25"/>
  <c r="Q259" i="25" s="1"/>
  <c r="R259" i="25" s="1"/>
  <c r="AA504" i="25"/>
  <c r="N504" i="25" s="1"/>
  <c r="AA266" i="25"/>
  <c r="N266" i="25" s="1"/>
  <c r="Q266" i="25" s="1"/>
  <c r="R266" i="25" s="1"/>
  <c r="N536" i="25"/>
  <c r="AA272" i="25"/>
  <c r="N272" i="25" s="1"/>
  <c r="Q272" i="25" s="1"/>
  <c r="R272" i="25" s="1"/>
  <c r="N257" i="25"/>
  <c r="Q257" i="25" s="1"/>
  <c r="R257" i="25" s="1"/>
  <c r="T256" i="25"/>
  <c r="S256" i="25"/>
  <c r="W256" i="25"/>
  <c r="V256" i="25"/>
  <c r="U256" i="25"/>
  <c r="Z256" i="25"/>
  <c r="Y256" i="25"/>
  <c r="AA256" i="25" s="1"/>
  <c r="G256" i="25"/>
  <c r="N539" i="25"/>
  <c r="Q539" i="25" s="1"/>
  <c r="R539" i="25" s="1"/>
  <c r="N541" i="25"/>
  <c r="N543" i="25"/>
  <c r="W686" i="25"/>
  <c r="S686" i="25"/>
  <c r="V686" i="25"/>
  <c r="T686" i="25"/>
  <c r="U686" i="25"/>
  <c r="G692" i="2"/>
  <c r="H691" i="2" s="1"/>
  <c r="B690" i="2" s="1"/>
  <c r="F693" i="2"/>
  <c r="V684" i="25" l="1"/>
  <c r="T684" i="25"/>
  <c r="W684" i="25"/>
  <c r="U684" i="25"/>
  <c r="N256" i="25"/>
  <c r="H688" i="25"/>
  <c r="A688" i="25" s="1"/>
  <c r="V687" i="25"/>
  <c r="T687" i="25"/>
  <c r="W687" i="25"/>
  <c r="U687" i="25"/>
  <c r="S687" i="25"/>
  <c r="G693" i="2"/>
  <c r="F694" i="2"/>
  <c r="H692" i="2" l="1"/>
  <c r="B692" i="2" s="1"/>
  <c r="H693" i="2"/>
  <c r="B550" i="2"/>
  <c r="L682" i="25" s="1"/>
  <c r="B691" i="2"/>
  <c r="H689" i="25" s="1"/>
  <c r="H548" i="25"/>
  <c r="G681" i="25"/>
  <c r="I682" i="25"/>
  <c r="K672" i="25"/>
  <c r="I672" i="25"/>
  <c r="J663" i="25"/>
  <c r="K664" i="25"/>
  <c r="J665" i="25"/>
  <c r="K666" i="25"/>
  <c r="Z665" i="25"/>
  <c r="Z666" i="25"/>
  <c r="Y667" i="25"/>
  <c r="Y668" i="25"/>
  <c r="Y669" i="25"/>
  <c r="M671" i="25"/>
  <c r="Y672" i="25"/>
  <c r="I662" i="25"/>
  <c r="M663" i="25"/>
  <c r="Y663" i="25"/>
  <c r="M665" i="25"/>
  <c r="I666" i="25"/>
  <c r="G666" i="25"/>
  <c r="I668" i="25"/>
  <c r="G668" i="25"/>
  <c r="I670" i="25"/>
  <c r="K671" i="25"/>
  <c r="I673" i="25"/>
  <c r="Z673" i="25"/>
  <c r="J674" i="25"/>
  <c r="I675" i="25"/>
  <c r="Z674" i="25"/>
  <c r="Z675" i="25"/>
  <c r="G675" i="25"/>
  <c r="I677" i="25"/>
  <c r="Z676" i="25"/>
  <c r="Y677" i="25"/>
  <c r="J678" i="25"/>
  <c r="I679" i="25"/>
  <c r="Y678" i="25"/>
  <c r="Y679" i="25"/>
  <c r="G679" i="25"/>
  <c r="J681" i="25"/>
  <c r="I683" i="25"/>
  <c r="M682" i="25"/>
  <c r="G671" i="25"/>
  <c r="Z671" i="25"/>
  <c r="M662" i="25"/>
  <c r="K663" i="25"/>
  <c r="I664" i="25"/>
  <c r="K665" i="25"/>
  <c r="M666" i="25"/>
  <c r="I667" i="25"/>
  <c r="M668" i="25"/>
  <c r="I669" i="25"/>
  <c r="M670" i="25"/>
  <c r="L673" i="25"/>
  <c r="K662" i="25"/>
  <c r="G662" i="25"/>
  <c r="M664" i="25"/>
  <c r="G664" i="25"/>
  <c r="L667" i="25"/>
  <c r="K668" i="25"/>
  <c r="L669" i="25"/>
  <c r="J670" i="25"/>
  <c r="Z670" i="25"/>
  <c r="N670" i="25" s="1"/>
  <c r="M673" i="25"/>
  <c r="I674" i="25"/>
  <c r="L674" i="25"/>
  <c r="M675" i="25"/>
  <c r="J675" i="25"/>
  <c r="I676" i="25"/>
  <c r="J676" i="25"/>
  <c r="M677" i="25"/>
  <c r="J677" i="25"/>
  <c r="I678" i="25"/>
  <c r="L678" i="25"/>
  <c r="M679" i="25"/>
  <c r="J679" i="25"/>
  <c r="I680" i="25"/>
  <c r="J680" i="25"/>
  <c r="K681" i="25"/>
  <c r="L681" i="25"/>
  <c r="L683" i="25"/>
  <c r="Y682" i="25"/>
  <c r="Z680" i="25"/>
  <c r="M683" i="25"/>
  <c r="G682" i="25"/>
  <c r="K684" i="25"/>
  <c r="L684" i="25"/>
  <c r="J684" i="25"/>
  <c r="G683" i="25"/>
  <c r="M684" i="25"/>
  <c r="I684" i="25"/>
  <c r="Y683" i="25"/>
  <c r="Z683" i="25"/>
  <c r="Y684" i="25"/>
  <c r="Z684" i="25"/>
  <c r="G684" i="25"/>
  <c r="M686" i="25"/>
  <c r="I686" i="25"/>
  <c r="K686" i="25"/>
  <c r="L686" i="25"/>
  <c r="J686" i="25"/>
  <c r="K687" i="25"/>
  <c r="M687" i="25"/>
  <c r="I687" i="25"/>
  <c r="G686" i="25"/>
  <c r="L687" i="25"/>
  <c r="J687" i="25"/>
  <c r="Z686" i="25"/>
  <c r="Y687" i="25"/>
  <c r="AA687" i="25" s="1"/>
  <c r="Z687" i="25"/>
  <c r="I688" i="25"/>
  <c r="M688" i="25"/>
  <c r="G687" i="25"/>
  <c r="J688" i="25"/>
  <c r="L688" i="25"/>
  <c r="K688" i="25"/>
  <c r="B693" i="2"/>
  <c r="H690" i="25"/>
  <c r="G688" i="25"/>
  <c r="Y688" i="25"/>
  <c r="AA688" i="25" s="1"/>
  <c r="U688" i="25"/>
  <c r="S688" i="25"/>
  <c r="V688" i="25"/>
  <c r="Z688" i="25"/>
  <c r="T688" i="25"/>
  <c r="W688" i="25"/>
  <c r="G694" i="2"/>
  <c r="H694" i="2" s="1"/>
  <c r="F695" i="2"/>
  <c r="K682" i="25" l="1"/>
  <c r="M681" i="25"/>
  <c r="J683" i="25"/>
  <c r="Y680" i="25"/>
  <c r="AA680" i="25" s="1"/>
  <c r="N680" i="25" s="1"/>
  <c r="I681" i="25"/>
  <c r="Z679" i="25"/>
  <c r="K680" i="25"/>
  <c r="Z678" i="25"/>
  <c r="G678" i="25"/>
  <c r="G677" i="25"/>
  <c r="Z677" i="25"/>
  <c r="Y676" i="25"/>
  <c r="AA676" i="25" s="1"/>
  <c r="N676" i="25" s="1"/>
  <c r="G676" i="25"/>
  <c r="Y675" i="25"/>
  <c r="AA675" i="25" s="1"/>
  <c r="N675" i="25" s="1"/>
  <c r="K676" i="25"/>
  <c r="Y674" i="25"/>
  <c r="AA674" i="25" s="1"/>
  <c r="N674" i="25" s="1"/>
  <c r="Q674" i="25" s="1"/>
  <c r="R674" i="25" s="1"/>
  <c r="G674" i="25"/>
  <c r="G673" i="25"/>
  <c r="Y673" i="25"/>
  <c r="AA673" i="25" s="1"/>
  <c r="N673" i="25" s="1"/>
  <c r="Z672" i="25"/>
  <c r="I671" i="25"/>
  <c r="Z669" i="25"/>
  <c r="M669" i="25"/>
  <c r="Z667" i="25"/>
  <c r="M667" i="25"/>
  <c r="L666" i="25"/>
  <c r="Z664" i="25"/>
  <c r="L664" i="25"/>
  <c r="Y662" i="25"/>
  <c r="AA662" i="25" s="1"/>
  <c r="G672" i="25"/>
  <c r="G670" i="25"/>
  <c r="G669" i="25"/>
  <c r="J669" i="25"/>
  <c r="L668" i="25"/>
  <c r="J667" i="25"/>
  <c r="J666" i="25"/>
  <c r="Y664" i="25"/>
  <c r="AA664" i="25" s="1"/>
  <c r="J664" i="25"/>
  <c r="Z662" i="25"/>
  <c r="L662" i="25"/>
  <c r="M672" i="25"/>
  <c r="L672" i="25"/>
  <c r="Z682" i="25"/>
  <c r="K683" i="25"/>
  <c r="G680" i="25"/>
  <c r="L680" i="25"/>
  <c r="M680" i="25"/>
  <c r="L679" i="25"/>
  <c r="K679" i="25"/>
  <c r="K678" i="25"/>
  <c r="M678" i="25"/>
  <c r="L677" i="25"/>
  <c r="K677" i="25"/>
  <c r="L676" i="25"/>
  <c r="M676" i="25"/>
  <c r="L675" i="25"/>
  <c r="K675" i="25"/>
  <c r="K674" i="25"/>
  <c r="M674" i="25"/>
  <c r="K673" i="25"/>
  <c r="L671" i="25"/>
  <c r="K670" i="25"/>
  <c r="Z668" i="25"/>
  <c r="J668" i="25"/>
  <c r="Y666" i="25"/>
  <c r="AA666" i="25" s="1"/>
  <c r="N666" i="25" s="1"/>
  <c r="G665" i="25"/>
  <c r="L665" i="25"/>
  <c r="G663" i="25"/>
  <c r="L663" i="25"/>
  <c r="J662" i="25"/>
  <c r="J673" i="25"/>
  <c r="J671" i="25"/>
  <c r="L670" i="25"/>
  <c r="K669" i="25"/>
  <c r="G667" i="25"/>
  <c r="K667" i="25"/>
  <c r="Y665" i="25"/>
  <c r="AA665" i="25" s="1"/>
  <c r="N665" i="25" s="1"/>
  <c r="Q665" i="25" s="1"/>
  <c r="R665" i="25" s="1"/>
  <c r="I665" i="25"/>
  <c r="Z663" i="25"/>
  <c r="I663" i="25"/>
  <c r="Y671" i="25"/>
  <c r="AA671" i="25" s="1"/>
  <c r="N671" i="25" s="1"/>
  <c r="J672" i="25"/>
  <c r="Y681" i="25"/>
  <c r="AA681" i="25" s="1"/>
  <c r="Z681" i="25"/>
  <c r="J682" i="25"/>
  <c r="B694" i="2"/>
  <c r="N687" i="25"/>
  <c r="Q687" i="25" s="1"/>
  <c r="R687" i="25" s="1"/>
  <c r="K689" i="25"/>
  <c r="M689" i="25"/>
  <c r="I689" i="25"/>
  <c r="L689" i="25"/>
  <c r="J689" i="25"/>
  <c r="A689" i="25"/>
  <c r="J685" i="25"/>
  <c r="K685" i="25"/>
  <c r="I685" i="25"/>
  <c r="L651" i="25"/>
  <c r="L563" i="25"/>
  <c r="M564" i="25"/>
  <c r="K562" i="25"/>
  <c r="I564" i="25"/>
  <c r="M563" i="25"/>
  <c r="Z651" i="25"/>
  <c r="I562" i="25"/>
  <c r="Y562" i="25"/>
  <c r="J651" i="25"/>
  <c r="K564" i="25"/>
  <c r="Z564" i="25"/>
  <c r="G564" i="25"/>
  <c r="J562" i="25"/>
  <c r="G562" i="25"/>
  <c r="Z652" i="25"/>
  <c r="Y567" i="25"/>
  <c r="G652" i="25"/>
  <c r="Z567" i="25"/>
  <c r="I639" i="25"/>
  <c r="I638" i="25"/>
  <c r="Y641" i="25"/>
  <c r="AA641" i="25" s="1"/>
  <c r="L639" i="25"/>
  <c r="J637" i="25"/>
  <c r="Y640" i="25"/>
  <c r="AA640" i="25" s="1"/>
  <c r="M566" i="25"/>
  <c r="G639" i="25"/>
  <c r="J639" i="25"/>
  <c r="M638" i="25"/>
  <c r="Z641" i="25"/>
  <c r="G638" i="25"/>
  <c r="Z566" i="25"/>
  <c r="Z631" i="25"/>
  <c r="M617" i="25"/>
  <c r="M608" i="25"/>
  <c r="G613" i="25"/>
  <c r="I608" i="25"/>
  <c r="Z613" i="25"/>
  <c r="K619" i="25"/>
  <c r="I620" i="25"/>
  <c r="G621" i="25"/>
  <c r="K624" i="25"/>
  <c r="Z624" i="25"/>
  <c r="N624" i="25" s="1"/>
  <c r="M626" i="25"/>
  <c r="K628" i="25"/>
  <c r="I630" i="25"/>
  <c r="M632" i="25"/>
  <c r="K610" i="25"/>
  <c r="M612" i="25"/>
  <c r="G609" i="25"/>
  <c r="Y612" i="25"/>
  <c r="M620" i="25"/>
  <c r="J622" i="25"/>
  <c r="I625" i="25"/>
  <c r="Z625" i="25"/>
  <c r="Z627" i="25"/>
  <c r="G629" i="25"/>
  <c r="L631" i="25"/>
  <c r="I642" i="25"/>
  <c r="L643" i="25"/>
  <c r="J644" i="25"/>
  <c r="Y644" i="25"/>
  <c r="Z645" i="25"/>
  <c r="Y646" i="25"/>
  <c r="G647" i="25"/>
  <c r="J653" i="25"/>
  <c r="K654" i="25"/>
  <c r="J655" i="25"/>
  <c r="J656" i="25"/>
  <c r="J657" i="25"/>
  <c r="J658" i="25"/>
  <c r="M659" i="25"/>
  <c r="J660" i="25"/>
  <c r="L661" i="25"/>
  <c r="I632" i="25"/>
  <c r="L617" i="25"/>
  <c r="K611" i="25"/>
  <c r="I615" i="25"/>
  <c r="K608" i="25"/>
  <c r="M615" i="25"/>
  <c r="I619" i="25"/>
  <c r="L621" i="25"/>
  <c r="M622" i="25"/>
  <c r="J624" i="25"/>
  <c r="G625" i="25"/>
  <c r="K652" i="25"/>
  <c r="L567" i="25"/>
  <c r="L652" i="25"/>
  <c r="M567" i="25"/>
  <c r="J566" i="25"/>
  <c r="Y639" i="25"/>
  <c r="AA639" i="25" s="1"/>
  <c r="M639" i="25"/>
  <c r="K638" i="25"/>
  <c r="G637" i="25"/>
  <c r="I566" i="25"/>
  <c r="AA638" i="25"/>
  <c r="L638" i="25"/>
  <c r="K639" i="25"/>
  <c r="Z637" i="25"/>
  <c r="G566" i="25"/>
  <c r="Y616" i="25"/>
  <c r="J611" i="25"/>
  <c r="Z612" i="25"/>
  <c r="L610" i="25"/>
  <c r="I613" i="25"/>
  <c r="Z617" i="25"/>
  <c r="Z620" i="25"/>
  <c r="Z622" i="25"/>
  <c r="K626" i="25"/>
  <c r="M628" i="25"/>
  <c r="K630" i="25"/>
  <c r="J631" i="25"/>
  <c r="Z616" i="25"/>
  <c r="I611" i="25"/>
  <c r="I616" i="25"/>
  <c r="Y611" i="25"/>
  <c r="AA611" i="25" s="1"/>
  <c r="I618" i="25"/>
  <c r="Z619" i="25"/>
  <c r="G620" i="25"/>
  <c r="G622" i="25"/>
  <c r="Z626" i="25"/>
  <c r="Z628" i="25"/>
  <c r="I631" i="25"/>
  <c r="Y632" i="25"/>
  <c r="I643" i="25"/>
  <c r="K644" i="25"/>
  <c r="J645" i="25"/>
  <c r="I646" i="25"/>
  <c r="L647" i="25"/>
  <c r="Z648" i="25"/>
  <c r="G654" i="25"/>
  <c r="K656" i="25"/>
  <c r="G656" i="25"/>
  <c r="K658" i="25"/>
  <c r="I658" i="25"/>
  <c r="K660" i="25"/>
  <c r="G660" i="25"/>
  <c r="Y661" i="25"/>
  <c r="Y631" i="25"/>
  <c r="AA631" i="25" s="1"/>
  <c r="K609" i="25"/>
  <c r="AA613" i="25"/>
  <c r="L611" i="25"/>
  <c r="J613" i="25"/>
  <c r="J619" i="25"/>
  <c r="L622" i="25"/>
  <c r="M625" i="25"/>
  <c r="J626" i="25"/>
  <c r="J628" i="25"/>
  <c r="Z629" i="25"/>
  <c r="G632" i="25"/>
  <c r="M609" i="25"/>
  <c r="L616" i="25"/>
  <c r="L609" i="25"/>
  <c r="M616" i="25"/>
  <c r="L623" i="25"/>
  <c r="M627" i="25"/>
  <c r="M629" i="25"/>
  <c r="J642" i="25"/>
  <c r="Y642" i="25"/>
  <c r="AA642" i="25" s="1"/>
  <c r="G643" i="25"/>
  <c r="Z644" i="25"/>
  <c r="Y645" i="25"/>
  <c r="AA645" i="25" s="1"/>
  <c r="J647" i="25"/>
  <c r="J648" i="25"/>
  <c r="K653" i="25"/>
  <c r="L654" i="25"/>
  <c r="L657" i="25"/>
  <c r="Z657" i="25"/>
  <c r="L660" i="25"/>
  <c r="I629" i="25"/>
  <c r="M631" i="25"/>
  <c r="I617" i="25"/>
  <c r="L612" i="25"/>
  <c r="M618" i="25"/>
  <c r="K612" i="25"/>
  <c r="J618" i="25"/>
  <c r="J620" i="25"/>
  <c r="M621" i="25"/>
  <c r="M623" i="25"/>
  <c r="Z623" i="25"/>
  <c r="J627" i="25"/>
  <c r="J629" i="25"/>
  <c r="K631" i="25"/>
  <c r="Z632" i="25"/>
  <c r="M643" i="25"/>
  <c r="M644" i="25"/>
  <c r="K645" i="25"/>
  <c r="K646" i="25"/>
  <c r="K647" i="25"/>
  <c r="Z647" i="25"/>
  <c r="Y647" i="25"/>
  <c r="I653" i="25"/>
  <c r="G653" i="25"/>
  <c r="Z654" i="25"/>
  <c r="G655" i="25"/>
  <c r="Z656" i="25"/>
  <c r="G657" i="25"/>
  <c r="I659" i="25"/>
  <c r="G659" i="25"/>
  <c r="J661" i="25"/>
  <c r="K655" i="25"/>
  <c r="L656" i="25"/>
  <c r="J659" i="25"/>
  <c r="K661" i="25"/>
  <c r="K568" i="25"/>
  <c r="L568" i="25"/>
  <c r="J568" i="25"/>
  <c r="Y685" i="25"/>
  <c r="Z685" i="25"/>
  <c r="G642" i="25"/>
  <c r="I645" i="25"/>
  <c r="I647" i="25"/>
  <c r="Y648" i="25"/>
  <c r="M656" i="25"/>
  <c r="K659" i="25"/>
  <c r="Y627" i="25"/>
  <c r="AA627" i="25" s="1"/>
  <c r="Z630" i="25"/>
  <c r="J615" i="25"/>
  <c r="L615" i="25"/>
  <c r="Y619" i="25"/>
  <c r="AA619" i="25" s="1"/>
  <c r="L624" i="25"/>
  <c r="I626" i="25"/>
  <c r="M630" i="25"/>
  <c r="K642" i="25"/>
  <c r="J643" i="25"/>
  <c r="L645" i="25"/>
  <c r="Z646" i="25"/>
  <c r="L653" i="25"/>
  <c r="I655" i="25"/>
  <c r="I657" i="25"/>
  <c r="M658" i="25"/>
  <c r="Y659" i="25"/>
  <c r="AA659" i="25" s="1"/>
  <c r="K657" i="25"/>
  <c r="M660" i="25"/>
  <c r="I568" i="25"/>
  <c r="G685" i="25"/>
  <c r="L685" i="25"/>
  <c r="M685" i="25"/>
  <c r="I563" i="25"/>
  <c r="Y563" i="25"/>
  <c r="L564" i="25"/>
  <c r="Z563" i="25"/>
  <c r="K651" i="25"/>
  <c r="G563" i="25"/>
  <c r="I651" i="25"/>
  <c r="Y564" i="25"/>
  <c r="AA564" i="25" s="1"/>
  <c r="M562" i="25"/>
  <c r="K563" i="25"/>
  <c r="J564" i="25"/>
  <c r="J563" i="25"/>
  <c r="M651" i="25"/>
  <c r="L562" i="25"/>
  <c r="G651" i="25"/>
  <c r="AA651" i="25"/>
  <c r="Z562" i="25"/>
  <c r="J652" i="25"/>
  <c r="J567" i="25"/>
  <c r="M652" i="25"/>
  <c r="K567" i="25"/>
  <c r="L566" i="25"/>
  <c r="Z640" i="25"/>
  <c r="J640" i="25"/>
  <c r="M637" i="25"/>
  <c r="M641" i="25"/>
  <c r="Z638" i="25"/>
  <c r="K566" i="25"/>
  <c r="J638" i="25"/>
  <c r="I637" i="25"/>
  <c r="I641" i="25"/>
  <c r="M640" i="25"/>
  <c r="K637" i="25"/>
  <c r="K641" i="25"/>
  <c r="Y566" i="25"/>
  <c r="AA566" i="25" s="1"/>
  <c r="G631" i="25"/>
  <c r="L608" i="25"/>
  <c r="Z611" i="25"/>
  <c r="Y617" i="25"/>
  <c r="J612" i="25"/>
  <c r="L618" i="25"/>
  <c r="L620" i="25"/>
  <c r="K621" i="25"/>
  <c r="K623" i="25"/>
  <c r="I624" i="25"/>
  <c r="G624" i="25"/>
  <c r="L627" i="25"/>
  <c r="L629" i="25"/>
  <c r="G630" i="25"/>
  <c r="K617" i="25"/>
  <c r="J608" i="25"/>
  <c r="K615" i="25"/>
  <c r="M611" i="25"/>
  <c r="K618" i="25"/>
  <c r="K620" i="25"/>
  <c r="M624" i="25"/>
  <c r="J625" i="25"/>
  <c r="G626" i="25"/>
  <c r="G628" i="25"/>
  <c r="K643" i="25"/>
  <c r="I644" i="25"/>
  <c r="G644" i="25"/>
  <c r="G645" i="25"/>
  <c r="G646" i="25"/>
  <c r="I648" i="25"/>
  <c r="G648" i="25"/>
  <c r="I654" i="25"/>
  <c r="M655" i="25"/>
  <c r="I656" i="25"/>
  <c r="M657" i="25"/>
  <c r="Y658" i="25"/>
  <c r="I660" i="25"/>
  <c r="M661" i="25"/>
  <c r="G661" i="25"/>
  <c r="J632" i="25"/>
  <c r="I610" i="25"/>
  <c r="G612" i="25"/>
  <c r="M610" i="25"/>
  <c r="I612" i="25"/>
  <c r="G617" i="25"/>
  <c r="G619" i="25"/>
  <c r="I621" i="25"/>
  <c r="I623" i="25"/>
  <c r="Y626" i="25"/>
  <c r="I652" i="25"/>
  <c r="I567" i="25"/>
  <c r="Y652" i="25"/>
  <c r="AA652" i="25" s="1"/>
  <c r="G567" i="25"/>
  <c r="Y637" i="25"/>
  <c r="AA637" i="25" s="1"/>
  <c r="G641" i="25"/>
  <c r="J641" i="25"/>
  <c r="L640" i="25"/>
  <c r="Z639" i="25"/>
  <c r="L637" i="25"/>
  <c r="G640" i="25"/>
  <c r="I640" i="25"/>
  <c r="L641" i="25"/>
  <c r="K640" i="25"/>
  <c r="L632" i="25"/>
  <c r="J610" i="25"/>
  <c r="Y610" i="25"/>
  <c r="G615" i="25"/>
  <c r="G608" i="25"/>
  <c r="J616" i="25"/>
  <c r="Z618" i="25"/>
  <c r="Y620" i="25"/>
  <c r="Z621" i="25"/>
  <c r="Y623" i="25"/>
  <c r="K627" i="25"/>
  <c r="K629" i="25"/>
  <c r="J617" i="25"/>
  <c r="Z608" i="25"/>
  <c r="N608" i="25" s="1"/>
  <c r="Q608" i="25" s="1"/>
  <c r="R608" i="25" s="1"/>
  <c r="L613" i="25"/>
  <c r="I609" i="25"/>
  <c r="K616" i="25"/>
  <c r="G618" i="25"/>
  <c r="J621" i="25"/>
  <c r="I622" i="25"/>
  <c r="G623" i="25"/>
  <c r="Y625" i="25"/>
  <c r="AA625" i="25" s="1"/>
  <c r="G627" i="25"/>
  <c r="Y629" i="25"/>
  <c r="L642" i="25"/>
  <c r="Z642" i="25"/>
  <c r="M645" i="25"/>
  <c r="L646" i="25"/>
  <c r="M647" i="25"/>
  <c r="L648" i="25"/>
  <c r="M653" i="25"/>
  <c r="J654" i="25"/>
  <c r="Y655" i="25"/>
  <c r="Y656" i="25"/>
  <c r="Y657" i="25"/>
  <c r="L659" i="25"/>
  <c r="G658" i="25"/>
  <c r="Z659" i="25"/>
  <c r="Z660" i="25"/>
  <c r="K632" i="25"/>
  <c r="G616" i="25"/>
  <c r="G611" i="25"/>
  <c r="Z615" i="25"/>
  <c r="G610" i="25"/>
  <c r="Y615" i="25"/>
  <c r="AA615" i="25" s="1"/>
  <c r="J623" i="25"/>
  <c r="L625" i="25"/>
  <c r="I627" i="25"/>
  <c r="Y628" i="25"/>
  <c r="Z609" i="25"/>
  <c r="M613" i="25"/>
  <c r="Y609" i="25"/>
  <c r="AA609" i="25" s="1"/>
  <c r="K613" i="25"/>
  <c r="L619" i="25"/>
  <c r="K622" i="25"/>
  <c r="K625" i="25"/>
  <c r="L626" i="25"/>
  <c r="I628" i="25"/>
  <c r="L630" i="25"/>
  <c r="M642" i="25"/>
  <c r="Z643" i="25"/>
  <c r="N643" i="25" s="1"/>
  <c r="J646" i="25"/>
  <c r="M648" i="25"/>
  <c r="M654" i="25"/>
  <c r="L658" i="25"/>
  <c r="AA660" i="25"/>
  <c r="J630" i="25"/>
  <c r="J609" i="25"/>
  <c r="Z610" i="25"/>
  <c r="M619" i="25"/>
  <c r="Y621" i="25"/>
  <c r="AA621" i="25" s="1"/>
  <c r="L628" i="25"/>
  <c r="Y630" i="25"/>
  <c r="AA630" i="25" s="1"/>
  <c r="L644" i="25"/>
  <c r="M646" i="25"/>
  <c r="K648" i="25"/>
  <c r="Z653" i="25"/>
  <c r="Z655" i="25"/>
  <c r="Z658" i="25"/>
  <c r="I661" i="25"/>
  <c r="L655" i="25"/>
  <c r="Z661" i="25"/>
  <c r="M568" i="25"/>
  <c r="G568" i="25"/>
  <c r="Z568" i="25"/>
  <c r="N568" i="25" s="1"/>
  <c r="Q568" i="25" s="1"/>
  <c r="R568" i="25" s="1"/>
  <c r="AA686" i="25"/>
  <c r="N686" i="25" s="1"/>
  <c r="Q686" i="25" s="1"/>
  <c r="R686" i="25" s="1"/>
  <c r="AA684" i="25"/>
  <c r="N684" i="25" s="1"/>
  <c r="AA683" i="25"/>
  <c r="N683" i="25" s="1"/>
  <c r="AA682" i="25"/>
  <c r="AA679" i="25"/>
  <c r="AA678" i="25"/>
  <c r="AA677" i="25"/>
  <c r="AA663" i="25"/>
  <c r="AA672" i="25"/>
  <c r="AA669" i="25"/>
  <c r="AA668" i="25"/>
  <c r="AA667" i="25"/>
  <c r="L548" i="25"/>
  <c r="M548" i="25"/>
  <c r="A548" i="25"/>
  <c r="K548" i="25"/>
  <c r="I548" i="25"/>
  <c r="J548" i="25"/>
  <c r="H691" i="25"/>
  <c r="K690" i="25"/>
  <c r="M690" i="25"/>
  <c r="L690" i="25"/>
  <c r="I690" i="25"/>
  <c r="J690" i="25"/>
  <c r="A690" i="25"/>
  <c r="G689" i="25"/>
  <c r="Y689" i="25"/>
  <c r="AA689" i="25" s="1"/>
  <c r="S689" i="25"/>
  <c r="V689" i="25"/>
  <c r="Z689" i="25"/>
  <c r="T689" i="25"/>
  <c r="W689" i="25"/>
  <c r="U689" i="25"/>
  <c r="N688" i="25"/>
  <c r="G695" i="2"/>
  <c r="H695" i="2" s="1"/>
  <c r="F696" i="2"/>
  <c r="N664" i="25" l="1"/>
  <c r="Q664" i="25" s="1"/>
  <c r="R664" i="25" s="1"/>
  <c r="N630" i="25"/>
  <c r="Q630" i="25" s="1"/>
  <c r="R630" i="25" s="1"/>
  <c r="N637" i="25"/>
  <c r="N645" i="25"/>
  <c r="Q645" i="25" s="1"/>
  <c r="R645" i="25" s="1"/>
  <c r="N663" i="25"/>
  <c r="N682" i="25"/>
  <c r="Q682" i="25" s="1"/>
  <c r="R682" i="25" s="1"/>
  <c r="N662" i="25"/>
  <c r="N677" i="25"/>
  <c r="Q677" i="25" s="1"/>
  <c r="R677" i="25" s="1"/>
  <c r="N667" i="25"/>
  <c r="N669" i="25"/>
  <c r="Q669" i="25" s="1"/>
  <c r="R669" i="25" s="1"/>
  <c r="N678" i="25"/>
  <c r="Q678" i="25" s="1"/>
  <c r="R678" i="25" s="1"/>
  <c r="N652" i="25"/>
  <c r="Q652" i="25" s="1"/>
  <c r="R652" i="25" s="1"/>
  <c r="N564" i="25"/>
  <c r="N668" i="25"/>
  <c r="N631" i="25"/>
  <c r="N672" i="25"/>
  <c r="N679" i="25"/>
  <c r="N681" i="25"/>
  <c r="N651" i="25"/>
  <c r="Q651" i="25" s="1"/>
  <c r="R651" i="25" s="1"/>
  <c r="N619" i="25"/>
  <c r="Q619" i="25" s="1"/>
  <c r="R619" i="25" s="1"/>
  <c r="N627" i="25"/>
  <c r="N615" i="25"/>
  <c r="N625" i="25"/>
  <c r="Q625" i="25" s="1"/>
  <c r="R625" i="25" s="1"/>
  <c r="N566" i="25"/>
  <c r="Q566" i="25" s="1"/>
  <c r="R566" i="25" s="1"/>
  <c r="N613" i="25"/>
  <c r="B695" i="2"/>
  <c r="H692" i="25"/>
  <c r="N609" i="25"/>
  <c r="N621" i="25"/>
  <c r="Q621" i="25" s="1"/>
  <c r="R621" i="25" s="1"/>
  <c r="N660" i="25"/>
  <c r="Q660" i="25" s="1"/>
  <c r="R660" i="25" s="1"/>
  <c r="AA628" i="25"/>
  <c r="N628" i="25" s="1"/>
  <c r="AA657" i="25"/>
  <c r="N657" i="25" s="1"/>
  <c r="Q657" i="25" s="1"/>
  <c r="R657" i="25" s="1"/>
  <c r="AA655" i="25"/>
  <c r="N655" i="25" s="1"/>
  <c r="AA629" i="25"/>
  <c r="N629" i="25" s="1"/>
  <c r="AA623" i="25"/>
  <c r="N623" i="25" s="1"/>
  <c r="Q623" i="25" s="1"/>
  <c r="R623" i="25" s="1"/>
  <c r="AA620" i="25"/>
  <c r="N620" i="25" s="1"/>
  <c r="Q620" i="25" s="1"/>
  <c r="R620" i="25" s="1"/>
  <c r="AA626" i="25"/>
  <c r="N626" i="25" s="1"/>
  <c r="AA617" i="25"/>
  <c r="N617" i="25" s="1"/>
  <c r="AA648" i="25"/>
  <c r="N648" i="25" s="1"/>
  <c r="AA647" i="25"/>
  <c r="N647" i="25" s="1"/>
  <c r="N642" i="25"/>
  <c r="Q642" i="25" s="1"/>
  <c r="R642" i="25" s="1"/>
  <c r="AA632" i="25"/>
  <c r="N632" i="25" s="1"/>
  <c r="Q632" i="25" s="1"/>
  <c r="R632" i="25" s="1"/>
  <c r="N611" i="25"/>
  <c r="Q611" i="25" s="1"/>
  <c r="R611" i="25" s="1"/>
  <c r="N638" i="25"/>
  <c r="Q638" i="25" s="1"/>
  <c r="R638" i="25" s="1"/>
  <c r="AA646" i="25"/>
  <c r="N646" i="25" s="1"/>
  <c r="AA644" i="25"/>
  <c r="N644" i="25" s="1"/>
  <c r="AA612" i="25"/>
  <c r="N612" i="25" s="1"/>
  <c r="N640" i="25"/>
  <c r="AA567" i="25"/>
  <c r="N567" i="25" s="1"/>
  <c r="Q567" i="25" s="1"/>
  <c r="R567" i="25" s="1"/>
  <c r="AA562" i="25"/>
  <c r="N562" i="25" s="1"/>
  <c r="Q562" i="25" s="1"/>
  <c r="R562" i="25" s="1"/>
  <c r="AA656" i="25"/>
  <c r="N656" i="25" s="1"/>
  <c r="AA654" i="25"/>
  <c r="N654" i="25" s="1"/>
  <c r="Q654" i="25" s="1"/>
  <c r="R654" i="25" s="1"/>
  <c r="AA610" i="25"/>
  <c r="N610" i="25" s="1"/>
  <c r="Q610" i="25" s="1"/>
  <c r="R610" i="25" s="1"/>
  <c r="AA658" i="25"/>
  <c r="N658" i="25" s="1"/>
  <c r="Q658" i="25" s="1"/>
  <c r="R658" i="25" s="1"/>
  <c r="AA622" i="25"/>
  <c r="N622" i="25" s="1"/>
  <c r="Q622" i="25" s="1"/>
  <c r="R622" i="25" s="1"/>
  <c r="AA563" i="25"/>
  <c r="N563" i="25" s="1"/>
  <c r="N659" i="25"/>
  <c r="AA685" i="25"/>
  <c r="N685" i="25" s="1"/>
  <c r="AA661" i="25"/>
  <c r="N661" i="25" s="1"/>
  <c r="AA653" i="25"/>
  <c r="N653" i="25" s="1"/>
  <c r="Q653" i="25" s="1"/>
  <c r="R653" i="25" s="1"/>
  <c r="AA616" i="25"/>
  <c r="N616" i="25" s="1"/>
  <c r="Q616" i="25" s="1"/>
  <c r="R616" i="25" s="1"/>
  <c r="N639" i="25"/>
  <c r="Q639" i="25" s="1"/>
  <c r="R639" i="25" s="1"/>
  <c r="AA618" i="25"/>
  <c r="N618" i="25" s="1"/>
  <c r="Q618" i="25" s="1"/>
  <c r="R618" i="25" s="1"/>
  <c r="N641" i="25"/>
  <c r="Q641" i="25" s="1"/>
  <c r="R641" i="25" s="1"/>
  <c r="G548" i="25"/>
  <c r="V548" i="25"/>
  <c r="S548" i="25"/>
  <c r="Z548" i="25"/>
  <c r="Y548" i="25"/>
  <c r="AA548" i="25" s="1"/>
  <c r="U548" i="25"/>
  <c r="T548" i="25"/>
  <c r="W548" i="25"/>
  <c r="K691" i="25"/>
  <c r="L691" i="25"/>
  <c r="M691" i="25"/>
  <c r="J691" i="25"/>
  <c r="I691" i="25"/>
  <c r="A691" i="25"/>
  <c r="G690" i="25"/>
  <c r="Y690" i="25"/>
  <c r="AA690" i="25" s="1"/>
  <c r="S690" i="25"/>
  <c r="V690" i="25"/>
  <c r="Z690" i="25"/>
  <c r="W690" i="25"/>
  <c r="U690" i="25"/>
  <c r="T690" i="25"/>
  <c r="N689" i="25"/>
  <c r="G696" i="2"/>
  <c r="H696" i="2" s="1"/>
  <c r="F697" i="2"/>
  <c r="H693" i="25" l="1"/>
  <c r="M693" i="25" s="1"/>
  <c r="N695" i="2"/>
  <c r="O695" i="2"/>
  <c r="B696" i="2"/>
  <c r="K693" i="25"/>
  <c r="J693" i="25"/>
  <c r="L693" i="25"/>
  <c r="K692" i="25"/>
  <c r="M692" i="25"/>
  <c r="L692" i="25"/>
  <c r="J692" i="25"/>
  <c r="I692" i="25"/>
  <c r="A692" i="25"/>
  <c r="N548" i="25"/>
  <c r="Q548" i="25" s="1"/>
  <c r="R548" i="25" s="1"/>
  <c r="G691" i="25"/>
  <c r="Y691" i="25"/>
  <c r="AA691" i="25" s="1"/>
  <c r="V691" i="25"/>
  <c r="T691" i="25"/>
  <c r="W691" i="25"/>
  <c r="Z691" i="25"/>
  <c r="U691" i="25"/>
  <c r="S691" i="25"/>
  <c r="N690" i="25"/>
  <c r="G697" i="2"/>
  <c r="H697" i="2" s="1"/>
  <c r="F698" i="2"/>
  <c r="A693" i="25" l="1"/>
  <c r="Y693" i="25" s="1"/>
  <c r="AA693" i="25" s="1"/>
  <c r="I693" i="25"/>
  <c r="B697" i="2"/>
  <c r="H694" i="25"/>
  <c r="G693" i="25"/>
  <c r="T693" i="25"/>
  <c r="U693" i="25"/>
  <c r="S693" i="25"/>
  <c r="G692" i="25"/>
  <c r="Y692" i="25"/>
  <c r="AA692" i="25" s="1"/>
  <c r="T692" i="25"/>
  <c r="W692" i="25"/>
  <c r="Z692" i="25"/>
  <c r="U692" i="25"/>
  <c r="S692" i="25"/>
  <c r="V692" i="25"/>
  <c r="N691" i="25"/>
  <c r="G698" i="2"/>
  <c r="H698" i="2" s="1"/>
  <c r="F699" i="2"/>
  <c r="V693" i="25" l="1"/>
  <c r="Z693" i="25"/>
  <c r="W693" i="25"/>
  <c r="B698" i="2"/>
  <c r="H695" i="25"/>
  <c r="K694" i="25"/>
  <c r="M694" i="25"/>
  <c r="I694" i="25"/>
  <c r="J694" i="25"/>
  <c r="L694" i="25"/>
  <c r="A694" i="25"/>
  <c r="N692" i="25"/>
  <c r="G699" i="2"/>
  <c r="H699" i="2" s="1"/>
  <c r="F700" i="2"/>
  <c r="N693" i="25" l="1"/>
  <c r="B699" i="2"/>
  <c r="H696" i="25"/>
  <c r="K695" i="25"/>
  <c r="J695" i="25"/>
  <c r="I695" i="25"/>
  <c r="L695" i="25"/>
  <c r="M695" i="25"/>
  <c r="A695" i="25"/>
  <c r="G694" i="25"/>
  <c r="Y694" i="25"/>
  <c r="AA694" i="25" s="1"/>
  <c r="W694" i="25"/>
  <c r="U694" i="25"/>
  <c r="Z694" i="25"/>
  <c r="S694" i="25"/>
  <c r="V694" i="25"/>
  <c r="T694" i="25"/>
  <c r="G700" i="2"/>
  <c r="H700" i="2" s="1"/>
  <c r="F701" i="2"/>
  <c r="H697" i="25" l="1"/>
  <c r="J697" i="25" s="1"/>
  <c r="B700" i="2"/>
  <c r="L697" i="25"/>
  <c r="K696" i="25"/>
  <c r="M696" i="25"/>
  <c r="J696" i="25"/>
  <c r="L696" i="25"/>
  <c r="I696" i="25"/>
  <c r="A696" i="25"/>
  <c r="G695" i="25"/>
  <c r="Y695" i="25"/>
  <c r="AA695" i="25" s="1"/>
  <c r="U695" i="25"/>
  <c r="S695" i="25"/>
  <c r="Z695" i="25"/>
  <c r="V695" i="25"/>
  <c r="T695" i="25"/>
  <c r="W695" i="25"/>
  <c r="N694" i="25"/>
  <c r="G701" i="2"/>
  <c r="H701" i="2" s="1"/>
  <c r="F702" i="2"/>
  <c r="A697" i="25" l="1"/>
  <c r="M697" i="25"/>
  <c r="I697" i="25"/>
  <c r="K697" i="25"/>
  <c r="B701" i="2"/>
  <c r="H698" i="25"/>
  <c r="G697" i="25"/>
  <c r="Z697" i="25"/>
  <c r="S697" i="25"/>
  <c r="V697" i="25"/>
  <c r="Y697" i="25"/>
  <c r="AA697" i="25" s="1"/>
  <c r="T697" i="25"/>
  <c r="W697" i="25"/>
  <c r="U697" i="25"/>
  <c r="G696" i="25"/>
  <c r="Y696" i="25"/>
  <c r="AA696" i="25" s="1"/>
  <c r="U696" i="25"/>
  <c r="S696" i="25"/>
  <c r="V696" i="25"/>
  <c r="Z696" i="25"/>
  <c r="T696" i="25"/>
  <c r="W696" i="25"/>
  <c r="N695" i="25"/>
  <c r="G702" i="2"/>
  <c r="H702" i="2" s="1"/>
  <c r="F703" i="2"/>
  <c r="B702" i="2" l="1"/>
  <c r="H700" i="25" s="1"/>
  <c r="H699" i="25"/>
  <c r="K699" i="25" s="1"/>
  <c r="M698" i="25"/>
  <c r="I698" i="25"/>
  <c r="L698" i="25"/>
  <c r="K698" i="25"/>
  <c r="J698" i="25"/>
  <c r="A698" i="25"/>
  <c r="N697" i="25"/>
  <c r="Q697" i="25" s="1"/>
  <c r="R697" i="25" s="1"/>
  <c r="N696" i="25"/>
  <c r="G703" i="2"/>
  <c r="H703" i="2" s="1"/>
  <c r="F704" i="2"/>
  <c r="A699" i="25" l="1"/>
  <c r="B703" i="2"/>
  <c r="H701" i="25" s="1"/>
  <c r="K700" i="25"/>
  <c r="J700" i="25"/>
  <c r="I700" i="25"/>
  <c r="L700" i="25"/>
  <c r="M700" i="25"/>
  <c r="A700" i="25"/>
  <c r="L699" i="25"/>
  <c r="M699" i="25"/>
  <c r="I699" i="25"/>
  <c r="J699" i="25"/>
  <c r="G699" i="25"/>
  <c r="Z699" i="25"/>
  <c r="V699" i="25"/>
  <c r="T699" i="25"/>
  <c r="W699" i="25"/>
  <c r="Y699" i="25"/>
  <c r="AA699" i="25" s="1"/>
  <c r="U699" i="25"/>
  <c r="S699" i="25"/>
  <c r="G698" i="25"/>
  <c r="Z698" i="25"/>
  <c r="Y698" i="25"/>
  <c r="AA698" i="25" s="1"/>
  <c r="S698" i="25"/>
  <c r="V698" i="25"/>
  <c r="T698" i="25"/>
  <c r="W698" i="25"/>
  <c r="U698" i="25"/>
  <c r="G704" i="2"/>
  <c r="H704" i="2" s="1"/>
  <c r="F705" i="2"/>
  <c r="B704" i="2" l="1"/>
  <c r="L701" i="25"/>
  <c r="K701" i="25"/>
  <c r="I701" i="25"/>
  <c r="A701" i="25"/>
  <c r="J701" i="25"/>
  <c r="M701" i="25"/>
  <c r="G700" i="25"/>
  <c r="Y700" i="25"/>
  <c r="AA700" i="25" s="1"/>
  <c r="U700" i="25"/>
  <c r="S700" i="25"/>
  <c r="V700" i="25"/>
  <c r="Z700" i="25"/>
  <c r="T700" i="25"/>
  <c r="W700" i="25"/>
  <c r="N699" i="25"/>
  <c r="N698" i="25"/>
  <c r="G705" i="2"/>
  <c r="H705" i="2" s="1"/>
  <c r="F706" i="2"/>
  <c r="B705" i="2" l="1"/>
  <c r="H702" i="25"/>
  <c r="G701" i="25"/>
  <c r="Y701" i="25"/>
  <c r="AA701" i="25" s="1"/>
  <c r="T701" i="25"/>
  <c r="W701" i="25"/>
  <c r="U701" i="25"/>
  <c r="Z701" i="25"/>
  <c r="S701" i="25"/>
  <c r="V701" i="25"/>
  <c r="N700" i="25"/>
  <c r="G706" i="2"/>
  <c r="H706" i="2" s="1"/>
  <c r="F707" i="2"/>
  <c r="B706" i="2" l="1"/>
  <c r="H704" i="25" s="1"/>
  <c r="H703" i="25"/>
  <c r="K703" i="25" s="1"/>
  <c r="N705" i="2"/>
  <c r="O705" i="2"/>
  <c r="J703" i="25"/>
  <c r="L703" i="25"/>
  <c r="A703" i="25"/>
  <c r="M702" i="25"/>
  <c r="I702" i="25"/>
  <c r="L702" i="25"/>
  <c r="K702" i="25"/>
  <c r="J702" i="25"/>
  <c r="A702" i="25"/>
  <c r="N701" i="25"/>
  <c r="G707" i="2"/>
  <c r="H707" i="2" s="1"/>
  <c r="F708" i="2"/>
  <c r="M703" i="25" l="1"/>
  <c r="I703" i="25"/>
  <c r="B707" i="2"/>
  <c r="H705" i="25" s="1"/>
  <c r="K704" i="25"/>
  <c r="J704" i="25"/>
  <c r="M704" i="25"/>
  <c r="L704" i="25"/>
  <c r="I704" i="25"/>
  <c r="A704" i="25"/>
  <c r="G703" i="25"/>
  <c r="Y703" i="25"/>
  <c r="AA703" i="25" s="1"/>
  <c r="U703" i="25"/>
  <c r="S703" i="25"/>
  <c r="Z703" i="25"/>
  <c r="V703" i="25"/>
  <c r="T703" i="25"/>
  <c r="W703" i="25"/>
  <c r="G702" i="25"/>
  <c r="Y702" i="25"/>
  <c r="AA702" i="25" s="1"/>
  <c r="W702" i="25"/>
  <c r="U702" i="25"/>
  <c r="V702" i="25"/>
  <c r="Z702" i="25"/>
  <c r="S702" i="25"/>
  <c r="T702" i="25"/>
  <c r="G708" i="2"/>
  <c r="H708" i="2" s="1"/>
  <c r="F709" i="2"/>
  <c r="B708" i="2" l="1"/>
  <c r="L705" i="25"/>
  <c r="J705" i="25"/>
  <c r="A705" i="25"/>
  <c r="K705" i="25"/>
  <c r="I705" i="25"/>
  <c r="M705" i="25"/>
  <c r="G704" i="25"/>
  <c r="Y704" i="25"/>
  <c r="AA704" i="25" s="1"/>
  <c r="U704" i="25"/>
  <c r="S704" i="25"/>
  <c r="V704" i="25"/>
  <c r="Z704" i="25"/>
  <c r="T704" i="25"/>
  <c r="W704" i="25"/>
  <c r="N703" i="25"/>
  <c r="Q703" i="25" s="1"/>
  <c r="R703" i="25" s="1"/>
  <c r="N702" i="25"/>
  <c r="G709" i="2"/>
  <c r="H709" i="2" s="1"/>
  <c r="F710" i="2"/>
  <c r="H706" i="25" l="1"/>
  <c r="I706" i="25" s="1"/>
  <c r="B709" i="2"/>
  <c r="J706" i="25"/>
  <c r="L706" i="25"/>
  <c r="M706" i="25"/>
  <c r="K706" i="25"/>
  <c r="A706" i="25"/>
  <c r="G705" i="25"/>
  <c r="Y705" i="25"/>
  <c r="AA705" i="25" s="1"/>
  <c r="S705" i="25"/>
  <c r="V705" i="25"/>
  <c r="Z705" i="25"/>
  <c r="T705" i="25"/>
  <c r="W705" i="25"/>
  <c r="U705" i="25"/>
  <c r="N704" i="25"/>
  <c r="G710" i="2"/>
  <c r="H710" i="2" s="1"/>
  <c r="F711" i="2"/>
  <c r="B710" i="2" l="1"/>
  <c r="H707" i="25"/>
  <c r="G706" i="25"/>
  <c r="Y706" i="25"/>
  <c r="AA706" i="25" s="1"/>
  <c r="W706" i="25"/>
  <c r="U706" i="25"/>
  <c r="S706" i="25"/>
  <c r="T706" i="25"/>
  <c r="Z706" i="25"/>
  <c r="V706" i="25"/>
  <c r="N705" i="25"/>
  <c r="Q705" i="25" s="1"/>
  <c r="R705" i="25" s="1"/>
  <c r="G711" i="2"/>
  <c r="H711" i="2" s="1"/>
  <c r="F712" i="2"/>
  <c r="B711" i="2" l="1"/>
  <c r="H708" i="25"/>
  <c r="K707" i="25"/>
  <c r="L707" i="25"/>
  <c r="M707" i="25"/>
  <c r="I707" i="25"/>
  <c r="A707" i="25"/>
  <c r="J707" i="25"/>
  <c r="N706" i="25"/>
  <c r="G712" i="2"/>
  <c r="H712" i="2" s="1"/>
  <c r="F713" i="2"/>
  <c r="B712" i="2" l="1"/>
  <c r="H709" i="25"/>
  <c r="K708" i="25"/>
  <c r="M708" i="25"/>
  <c r="I708" i="25"/>
  <c r="J708" i="25"/>
  <c r="L708" i="25"/>
  <c r="A708" i="25"/>
  <c r="G707" i="25"/>
  <c r="Y707" i="25"/>
  <c r="AA707" i="25" s="1"/>
  <c r="V707" i="25"/>
  <c r="T707" i="25"/>
  <c r="W707" i="25"/>
  <c r="Z707" i="25"/>
  <c r="U707" i="25"/>
  <c r="S707" i="25"/>
  <c r="G713" i="2"/>
  <c r="H713" i="2" s="1"/>
  <c r="F714" i="2"/>
  <c r="B713" i="2" l="1"/>
  <c r="H711" i="25" s="1"/>
  <c r="H710" i="25"/>
  <c r="J710" i="25" s="1"/>
  <c r="J709" i="25"/>
  <c r="K709" i="25"/>
  <c r="M709" i="25"/>
  <c r="A709" i="25"/>
  <c r="L709" i="25"/>
  <c r="I709" i="25"/>
  <c r="G708" i="25"/>
  <c r="Y708" i="25"/>
  <c r="AA708" i="25" s="1"/>
  <c r="U708" i="25"/>
  <c r="S708" i="25"/>
  <c r="V708" i="25"/>
  <c r="Z708" i="25"/>
  <c r="T708" i="25"/>
  <c r="W708" i="25"/>
  <c r="N707" i="25"/>
  <c r="Q707" i="25" s="1"/>
  <c r="R707" i="25" s="1"/>
  <c r="G714" i="2"/>
  <c r="H714" i="2" s="1"/>
  <c r="F715" i="2"/>
  <c r="K710" i="25" l="1"/>
  <c r="A710" i="25"/>
  <c r="I710" i="25"/>
  <c r="L710" i="25"/>
  <c r="M710" i="25"/>
  <c r="B714" i="2"/>
  <c r="H712" i="25" s="1"/>
  <c r="K711" i="25"/>
  <c r="M711" i="25"/>
  <c r="L711" i="25"/>
  <c r="I711" i="25"/>
  <c r="A711" i="25"/>
  <c r="J711" i="25"/>
  <c r="G710" i="25"/>
  <c r="Z710" i="25"/>
  <c r="W710" i="25"/>
  <c r="U710" i="25"/>
  <c r="S710" i="25"/>
  <c r="V710" i="25"/>
  <c r="T710" i="25"/>
  <c r="Y710" i="25"/>
  <c r="AA710" i="25" s="1"/>
  <c r="G709" i="25"/>
  <c r="Z709" i="25"/>
  <c r="T709" i="25"/>
  <c r="W709" i="25"/>
  <c r="U709" i="25"/>
  <c r="Y709" i="25"/>
  <c r="AA709" i="25" s="1"/>
  <c r="S709" i="25"/>
  <c r="V709" i="25"/>
  <c r="N708" i="25"/>
  <c r="G715" i="2"/>
  <c r="H715" i="2" s="1"/>
  <c r="F716" i="2"/>
  <c r="B715" i="2" l="1"/>
  <c r="K712" i="25"/>
  <c r="L712" i="25"/>
  <c r="A712" i="25"/>
  <c r="I712" i="25"/>
  <c r="J712" i="25"/>
  <c r="M712" i="25"/>
  <c r="G711" i="25"/>
  <c r="Z711" i="25"/>
  <c r="U711" i="25"/>
  <c r="S711" i="25"/>
  <c r="Y711" i="25"/>
  <c r="AA711" i="25" s="1"/>
  <c r="V711" i="25"/>
  <c r="T711" i="25"/>
  <c r="W711" i="25"/>
  <c r="N710" i="25"/>
  <c r="N709" i="25"/>
  <c r="G716" i="2"/>
  <c r="H716" i="2" s="1"/>
  <c r="F717" i="2"/>
  <c r="N715" i="2" l="1"/>
  <c r="O715" i="2"/>
  <c r="B716" i="2"/>
  <c r="H713" i="25"/>
  <c r="G712" i="25"/>
  <c r="Y712" i="25"/>
  <c r="AA712" i="25" s="1"/>
  <c r="U712" i="25"/>
  <c r="S712" i="25"/>
  <c r="V712" i="25"/>
  <c r="Z712" i="25"/>
  <c r="T712" i="25"/>
  <c r="W712" i="25"/>
  <c r="N711" i="25"/>
  <c r="G717" i="2"/>
  <c r="H717" i="2" s="1"/>
  <c r="F718" i="2"/>
  <c r="B717" i="2" l="1"/>
  <c r="H714" i="25"/>
  <c r="I713" i="25"/>
  <c r="L713" i="25"/>
  <c r="K713" i="25"/>
  <c r="M713" i="25"/>
  <c r="J713" i="25"/>
  <c r="A713" i="25"/>
  <c r="N712" i="25"/>
  <c r="G718" i="2"/>
  <c r="H718" i="2" s="1"/>
  <c r="F719" i="2"/>
  <c r="H715" i="25" l="1"/>
  <c r="M715" i="25" s="1"/>
  <c r="N717" i="2"/>
  <c r="O717" i="2"/>
  <c r="B718" i="2"/>
  <c r="K715" i="25"/>
  <c r="J714" i="25"/>
  <c r="I714" i="25"/>
  <c r="M714" i="25"/>
  <c r="A714" i="25"/>
  <c r="K714" i="25"/>
  <c r="L714" i="25"/>
  <c r="G713" i="25"/>
  <c r="Y713" i="25"/>
  <c r="AA713" i="25" s="1"/>
  <c r="S713" i="25"/>
  <c r="V713" i="25"/>
  <c r="Z713" i="25"/>
  <c r="T713" i="25"/>
  <c r="W713" i="25"/>
  <c r="U713" i="25"/>
  <c r="G719" i="2"/>
  <c r="H719" i="2" s="1"/>
  <c r="F720" i="2"/>
  <c r="I715" i="25" l="1"/>
  <c r="L715" i="25"/>
  <c r="A715" i="25"/>
  <c r="Z715" i="25" s="1"/>
  <c r="J715" i="25"/>
  <c r="B719" i="2"/>
  <c r="H716" i="25"/>
  <c r="G715" i="25"/>
  <c r="G714" i="25"/>
  <c r="Y714" i="25"/>
  <c r="AA714" i="25" s="1"/>
  <c r="W714" i="25"/>
  <c r="U714" i="25"/>
  <c r="S714" i="25"/>
  <c r="V714" i="25"/>
  <c r="T714" i="25"/>
  <c r="Z714" i="25"/>
  <c r="N713" i="25"/>
  <c r="G720" i="2"/>
  <c r="H720" i="2" s="1"/>
  <c r="F721" i="2"/>
  <c r="W715" i="25" l="1"/>
  <c r="U715" i="25"/>
  <c r="V715" i="25"/>
  <c r="S715" i="25"/>
  <c r="Y715" i="25"/>
  <c r="AA715" i="25" s="1"/>
  <c r="T715" i="25"/>
  <c r="B720" i="2"/>
  <c r="H717" i="25"/>
  <c r="K716" i="25"/>
  <c r="J716" i="25"/>
  <c r="M716" i="25"/>
  <c r="L716" i="25"/>
  <c r="I716" i="25"/>
  <c r="A716" i="25"/>
  <c r="N714" i="25"/>
  <c r="G721" i="2"/>
  <c r="H721" i="2" s="1"/>
  <c r="F722" i="2"/>
  <c r="N715" i="25" l="1"/>
  <c r="Q715" i="25" s="1"/>
  <c r="R715" i="25" s="1"/>
  <c r="B721" i="2"/>
  <c r="H718" i="25"/>
  <c r="J717" i="25"/>
  <c r="L717" i="25"/>
  <c r="I717" i="25"/>
  <c r="A717" i="25"/>
  <c r="K717" i="25"/>
  <c r="M717" i="25"/>
  <c r="G716" i="25"/>
  <c r="Z716" i="25"/>
  <c r="U716" i="25"/>
  <c r="S716" i="25"/>
  <c r="V716" i="25"/>
  <c r="Y716" i="25"/>
  <c r="AA716" i="25" s="1"/>
  <c r="T716" i="25"/>
  <c r="W716" i="25"/>
  <c r="G722" i="2"/>
  <c r="H722" i="2" s="1"/>
  <c r="F723" i="2"/>
  <c r="B722" i="2" l="1"/>
  <c r="H719" i="25"/>
  <c r="J718" i="25"/>
  <c r="M718" i="25"/>
  <c r="I718" i="25"/>
  <c r="K718" i="25"/>
  <c r="L718" i="25"/>
  <c r="A718" i="25"/>
  <c r="G717" i="25"/>
  <c r="Z717" i="25"/>
  <c r="T717" i="25"/>
  <c r="W717" i="25"/>
  <c r="U717" i="25"/>
  <c r="Y717" i="25"/>
  <c r="AA717" i="25" s="1"/>
  <c r="S717" i="25"/>
  <c r="V717" i="25"/>
  <c r="N716" i="25"/>
  <c r="G723" i="2"/>
  <c r="H723" i="2" s="1"/>
  <c r="F724" i="2"/>
  <c r="B723" i="2" l="1"/>
  <c r="H720" i="25"/>
  <c r="K719" i="25"/>
  <c r="M719" i="25"/>
  <c r="L719" i="25"/>
  <c r="I719" i="25"/>
  <c r="A719" i="25"/>
  <c r="J719" i="25"/>
  <c r="G718" i="25"/>
  <c r="Z718" i="25"/>
  <c r="W718" i="25"/>
  <c r="U718" i="25"/>
  <c r="S718" i="25"/>
  <c r="T718" i="25"/>
  <c r="Y718" i="25"/>
  <c r="AA718" i="25" s="1"/>
  <c r="V718" i="25"/>
  <c r="N717" i="25"/>
  <c r="G724" i="2"/>
  <c r="H724" i="2" s="1"/>
  <c r="F725" i="2"/>
  <c r="B724" i="2" l="1"/>
  <c r="H721" i="25"/>
  <c r="K720" i="25"/>
  <c r="L720" i="25"/>
  <c r="A720" i="25"/>
  <c r="I720" i="25"/>
  <c r="J720" i="25"/>
  <c r="M720" i="25"/>
  <c r="G719" i="25"/>
  <c r="Y719" i="25"/>
  <c r="AA719" i="25" s="1"/>
  <c r="V719" i="25"/>
  <c r="T719" i="25"/>
  <c r="W719" i="25"/>
  <c r="Z719" i="25"/>
  <c r="U719" i="25"/>
  <c r="S719" i="25"/>
  <c r="N718" i="25"/>
  <c r="Q718" i="25" s="1"/>
  <c r="R718" i="25" s="1"/>
  <c r="G725" i="2"/>
  <c r="H725" i="2" s="1"/>
  <c r="F726" i="2"/>
  <c r="B725" i="2" l="1"/>
  <c r="H722" i="25"/>
  <c r="I721" i="25"/>
  <c r="K721" i="25"/>
  <c r="M721" i="25"/>
  <c r="J721" i="25"/>
  <c r="A721" i="25"/>
  <c r="L721" i="25"/>
  <c r="G720" i="25"/>
  <c r="Z720" i="25"/>
  <c r="U720" i="25"/>
  <c r="S720" i="25"/>
  <c r="V720" i="25"/>
  <c r="Y720" i="25"/>
  <c r="AA720" i="25" s="1"/>
  <c r="T720" i="25"/>
  <c r="W720" i="25"/>
  <c r="N719" i="25"/>
  <c r="G726" i="2"/>
  <c r="H726" i="2" s="1"/>
  <c r="F727" i="2"/>
  <c r="B726" i="2" l="1"/>
  <c r="H723" i="25"/>
  <c r="J722" i="25"/>
  <c r="I722" i="25"/>
  <c r="M722" i="25"/>
  <c r="K722" i="25"/>
  <c r="L722" i="25"/>
  <c r="A722" i="25"/>
  <c r="G721" i="25"/>
  <c r="Z721" i="25"/>
  <c r="S721" i="25"/>
  <c r="V721" i="25"/>
  <c r="Y721" i="25"/>
  <c r="AA721" i="25" s="1"/>
  <c r="T721" i="25"/>
  <c r="W721" i="25"/>
  <c r="U721" i="25"/>
  <c r="N720" i="25"/>
  <c r="G727" i="2"/>
  <c r="H727" i="2" s="1"/>
  <c r="F728" i="2"/>
  <c r="B727" i="2" l="1"/>
  <c r="H724" i="25"/>
  <c r="K723" i="25"/>
  <c r="M723" i="25"/>
  <c r="L723" i="25"/>
  <c r="J723" i="25"/>
  <c r="I723" i="25"/>
  <c r="A723" i="25"/>
  <c r="G722" i="25"/>
  <c r="Z722" i="25"/>
  <c r="W722" i="25"/>
  <c r="U722" i="25"/>
  <c r="Y722" i="25"/>
  <c r="AA722" i="25" s="1"/>
  <c r="S722" i="25"/>
  <c r="V722" i="25"/>
  <c r="T722" i="25"/>
  <c r="N721" i="25"/>
  <c r="G728" i="2"/>
  <c r="H728" i="2" s="1"/>
  <c r="F729" i="2"/>
  <c r="B728" i="2" l="1"/>
  <c r="H725" i="25"/>
  <c r="K724" i="25"/>
  <c r="I724" i="25"/>
  <c r="M724" i="25"/>
  <c r="A724" i="25"/>
  <c r="J724" i="25"/>
  <c r="L724" i="25"/>
  <c r="G723" i="25"/>
  <c r="Z723" i="25"/>
  <c r="V723" i="25"/>
  <c r="T723" i="25"/>
  <c r="W723" i="25"/>
  <c r="Y723" i="25"/>
  <c r="AA723" i="25" s="1"/>
  <c r="U723" i="25"/>
  <c r="S723" i="25"/>
  <c r="N722" i="25"/>
  <c r="G729" i="2"/>
  <c r="H729" i="2" s="1"/>
  <c r="F730" i="2"/>
  <c r="B729" i="2" l="1"/>
  <c r="H726" i="25"/>
  <c r="J725" i="25"/>
  <c r="K725" i="25"/>
  <c r="M725" i="25"/>
  <c r="L725" i="25"/>
  <c r="I725" i="25"/>
  <c r="A725" i="25"/>
  <c r="N723" i="25"/>
  <c r="G724" i="25"/>
  <c r="Z724" i="25"/>
  <c r="U724" i="25"/>
  <c r="S724" i="25"/>
  <c r="V724" i="25"/>
  <c r="Y724" i="25"/>
  <c r="AA724" i="25" s="1"/>
  <c r="T724" i="25"/>
  <c r="W724" i="25"/>
  <c r="G730" i="2"/>
  <c r="H730" i="2" s="1"/>
  <c r="F731" i="2"/>
  <c r="B730" i="2" l="1"/>
  <c r="H728" i="25" s="1"/>
  <c r="H727" i="25"/>
  <c r="J726" i="25"/>
  <c r="I726" i="25"/>
  <c r="M726" i="25"/>
  <c r="A726" i="25"/>
  <c r="K726" i="25"/>
  <c r="L726" i="25"/>
  <c r="G725" i="25"/>
  <c r="Y725" i="25"/>
  <c r="AA725" i="25" s="1"/>
  <c r="T725" i="25"/>
  <c r="W725" i="25"/>
  <c r="U725" i="25"/>
  <c r="Z725" i="25"/>
  <c r="S725" i="25"/>
  <c r="V725" i="25"/>
  <c r="N724" i="25"/>
  <c r="G731" i="2"/>
  <c r="H731" i="2" s="1"/>
  <c r="F732" i="2"/>
  <c r="B731" i="2" l="1"/>
  <c r="K728" i="25"/>
  <c r="I728" i="25"/>
  <c r="L728" i="25"/>
  <c r="A728" i="25"/>
  <c r="J728" i="25"/>
  <c r="M728" i="25"/>
  <c r="K727" i="25"/>
  <c r="M727" i="25"/>
  <c r="L727" i="25"/>
  <c r="I727" i="25"/>
  <c r="J727" i="25"/>
  <c r="A727" i="25"/>
  <c r="G726" i="25"/>
  <c r="Y726" i="25"/>
  <c r="AA726" i="25" s="1"/>
  <c r="W726" i="25"/>
  <c r="Z726" i="25"/>
  <c r="S726" i="25"/>
  <c r="V726" i="25"/>
  <c r="T726" i="25"/>
  <c r="U726" i="25"/>
  <c r="N725" i="25"/>
  <c r="G732" i="2"/>
  <c r="H732" i="2" s="1"/>
  <c r="F733" i="2"/>
  <c r="B732" i="2" l="1"/>
  <c r="H729" i="25"/>
  <c r="G728" i="25"/>
  <c r="Z728" i="25"/>
  <c r="T728" i="25"/>
  <c r="W728" i="25"/>
  <c r="Y728" i="25"/>
  <c r="AA728" i="25" s="1"/>
  <c r="U728" i="25"/>
  <c r="S728" i="25"/>
  <c r="V728" i="25"/>
  <c r="G727" i="25"/>
  <c r="Y727" i="25"/>
  <c r="AA727" i="25" s="1"/>
  <c r="U727" i="25"/>
  <c r="S727" i="25"/>
  <c r="Z727" i="25"/>
  <c r="V727" i="25"/>
  <c r="T727" i="25"/>
  <c r="W727" i="25"/>
  <c r="N726" i="25"/>
  <c r="G733" i="2"/>
  <c r="H733" i="2" s="1"/>
  <c r="F734" i="2"/>
  <c r="B733" i="2" l="1"/>
  <c r="H730" i="25"/>
  <c r="I729" i="25"/>
  <c r="L729" i="25"/>
  <c r="K729" i="25"/>
  <c r="M729" i="25"/>
  <c r="J729" i="25"/>
  <c r="A729" i="25"/>
  <c r="N728" i="25"/>
  <c r="N727" i="25"/>
  <c r="G734" i="2"/>
  <c r="H734" i="2" s="1"/>
  <c r="F735" i="2"/>
  <c r="B734" i="2" l="1"/>
  <c r="H732" i="25" s="1"/>
  <c r="H731" i="25"/>
  <c r="J730" i="25"/>
  <c r="M730" i="25"/>
  <c r="A730" i="25"/>
  <c r="I730" i="25"/>
  <c r="K730" i="25"/>
  <c r="L730" i="25"/>
  <c r="G729" i="25"/>
  <c r="Z729" i="25"/>
  <c r="T729" i="25"/>
  <c r="W729" i="25"/>
  <c r="U729" i="25"/>
  <c r="Y729" i="25"/>
  <c r="AA729" i="25" s="1"/>
  <c r="S729" i="25"/>
  <c r="V729" i="25"/>
  <c r="G735" i="2"/>
  <c r="H735" i="2" s="1"/>
  <c r="F736" i="2"/>
  <c r="B735" i="2" l="1"/>
  <c r="K732" i="25"/>
  <c r="I732" i="25"/>
  <c r="J732" i="25"/>
  <c r="M732" i="25"/>
  <c r="L732" i="25"/>
  <c r="A732" i="25"/>
  <c r="K731" i="25"/>
  <c r="M731" i="25"/>
  <c r="L731" i="25"/>
  <c r="J731" i="25"/>
  <c r="I731" i="25"/>
  <c r="A731" i="25"/>
  <c r="G730" i="25"/>
  <c r="Z730" i="25"/>
  <c r="AA730" i="25"/>
  <c r="W730" i="25"/>
  <c r="U730" i="25"/>
  <c r="S730" i="25"/>
  <c r="V730" i="25"/>
  <c r="T730" i="25"/>
  <c r="N729" i="25"/>
  <c r="G736" i="2"/>
  <c r="H736" i="2" s="1"/>
  <c r="F737" i="2"/>
  <c r="N735" i="2" l="1"/>
  <c r="O735" i="2"/>
  <c r="B736" i="2"/>
  <c r="H733" i="25"/>
  <c r="G732" i="25"/>
  <c r="Z732" i="25"/>
  <c r="U732" i="25"/>
  <c r="S732" i="25"/>
  <c r="V732" i="25"/>
  <c r="Y732" i="25"/>
  <c r="AA732" i="25" s="1"/>
  <c r="T732" i="25"/>
  <c r="W732" i="25"/>
  <c r="G731" i="25"/>
  <c r="Z731" i="25"/>
  <c r="U731" i="25"/>
  <c r="S731" i="25"/>
  <c r="Y731" i="25"/>
  <c r="AA731" i="25" s="1"/>
  <c r="V731" i="25"/>
  <c r="T731" i="25"/>
  <c r="W731" i="25"/>
  <c r="N730" i="25"/>
  <c r="Q730" i="25" s="1"/>
  <c r="R730" i="25" s="1"/>
  <c r="G737" i="2"/>
  <c r="H737" i="2" s="1"/>
  <c r="F738" i="2"/>
  <c r="B737" i="2" l="1"/>
  <c r="H735" i="25" s="1"/>
  <c r="H734" i="25"/>
  <c r="J733" i="25"/>
  <c r="L733" i="25"/>
  <c r="I733" i="25"/>
  <c r="A733" i="25"/>
  <c r="K733" i="25"/>
  <c r="M733" i="25"/>
  <c r="N732" i="25"/>
  <c r="N731" i="25"/>
  <c r="G738" i="2"/>
  <c r="H738" i="2" s="1"/>
  <c r="F739" i="2"/>
  <c r="B738" i="2" l="1"/>
  <c r="K735" i="25"/>
  <c r="J735" i="25"/>
  <c r="I735" i="25"/>
  <c r="M735" i="25"/>
  <c r="A735" i="25"/>
  <c r="L735" i="25"/>
  <c r="J734" i="25"/>
  <c r="M734" i="25"/>
  <c r="I734" i="25"/>
  <c r="K734" i="25"/>
  <c r="L734" i="25"/>
  <c r="A734" i="25"/>
  <c r="G733" i="25"/>
  <c r="Y733" i="25"/>
  <c r="AA733" i="25" s="1"/>
  <c r="S733" i="25"/>
  <c r="V733" i="25"/>
  <c r="Z733" i="25"/>
  <c r="T733" i="25"/>
  <c r="W733" i="25"/>
  <c r="U733" i="25"/>
  <c r="G739" i="2"/>
  <c r="H739" i="2" s="1"/>
  <c r="F740" i="2"/>
  <c r="N738" i="2" l="1"/>
  <c r="O738" i="2"/>
  <c r="B739" i="2"/>
  <c r="H736" i="25"/>
  <c r="G735" i="25"/>
  <c r="Z735" i="25"/>
  <c r="U735" i="25"/>
  <c r="S735" i="25"/>
  <c r="Y735" i="25"/>
  <c r="AA735" i="25" s="1"/>
  <c r="V735" i="25"/>
  <c r="T735" i="25"/>
  <c r="W735" i="25"/>
  <c r="G734" i="25"/>
  <c r="Z734" i="25"/>
  <c r="Y734" i="25"/>
  <c r="AA734" i="25" s="1"/>
  <c r="S734" i="25"/>
  <c r="V734" i="25"/>
  <c r="T734" i="25"/>
  <c r="W734" i="25"/>
  <c r="U734" i="25"/>
  <c r="N733" i="25"/>
  <c r="G740" i="2"/>
  <c r="H740" i="2" s="1"/>
  <c r="F741" i="2"/>
  <c r="N739" i="2" l="1"/>
  <c r="O739" i="2"/>
  <c r="B740" i="2"/>
  <c r="H738" i="25" s="1"/>
  <c r="H737" i="25"/>
  <c r="K736" i="25"/>
  <c r="I736" i="25"/>
  <c r="L736" i="25"/>
  <c r="A736" i="25"/>
  <c r="J736" i="25"/>
  <c r="M736" i="25"/>
  <c r="N735" i="25"/>
  <c r="N734" i="25"/>
  <c r="Q734" i="25" s="1"/>
  <c r="R734" i="25" s="1"/>
  <c r="G741" i="2"/>
  <c r="H741" i="2" s="1"/>
  <c r="F742" i="2"/>
  <c r="B741" i="2" l="1"/>
  <c r="J738" i="25"/>
  <c r="I738" i="25"/>
  <c r="M738" i="25"/>
  <c r="A738" i="25"/>
  <c r="K738" i="25"/>
  <c r="L738" i="25"/>
  <c r="I737" i="25"/>
  <c r="K737" i="25"/>
  <c r="M737" i="25"/>
  <c r="J737" i="25"/>
  <c r="L737" i="25"/>
  <c r="A737" i="25"/>
  <c r="G736" i="25"/>
  <c r="Z736" i="25"/>
  <c r="U736" i="25"/>
  <c r="S736" i="25"/>
  <c r="V736" i="25"/>
  <c r="Y736" i="25"/>
  <c r="AA736" i="25" s="1"/>
  <c r="T736" i="25"/>
  <c r="W736" i="25"/>
  <c r="G742" i="2"/>
  <c r="H742" i="2" s="1"/>
  <c r="F743" i="2"/>
  <c r="B742" i="2" l="1"/>
  <c r="H739" i="25"/>
  <c r="G738" i="25"/>
  <c r="Y738" i="25"/>
  <c r="AA738" i="25" s="1"/>
  <c r="Z738" i="25"/>
  <c r="W738" i="25"/>
  <c r="U738" i="25"/>
  <c r="S738" i="25"/>
  <c r="V738" i="25"/>
  <c r="T738" i="25"/>
  <c r="G737" i="25"/>
  <c r="Z737" i="25"/>
  <c r="S737" i="25"/>
  <c r="V737" i="25"/>
  <c r="Y737" i="25"/>
  <c r="AA737" i="25" s="1"/>
  <c r="T737" i="25"/>
  <c r="W737" i="25"/>
  <c r="U737" i="25"/>
  <c r="N736" i="25"/>
  <c r="G743" i="2"/>
  <c r="H743" i="2" s="1"/>
  <c r="F744" i="2"/>
  <c r="B743" i="2" l="1"/>
  <c r="H740" i="25"/>
  <c r="K739" i="25"/>
  <c r="J739" i="25"/>
  <c r="I739" i="25"/>
  <c r="L739" i="25"/>
  <c r="M739" i="25"/>
  <c r="A739" i="25"/>
  <c r="N738" i="25"/>
  <c r="N737" i="25"/>
  <c r="G744" i="2"/>
  <c r="H744" i="2" s="1"/>
  <c r="F745" i="2"/>
  <c r="H741" i="25" l="1"/>
  <c r="K741" i="25" s="1"/>
  <c r="N743" i="2"/>
  <c r="O743" i="2"/>
  <c r="B744" i="2"/>
  <c r="H742" i="25" s="1"/>
  <c r="J741" i="25"/>
  <c r="M741" i="25"/>
  <c r="L741" i="25"/>
  <c r="K740" i="25"/>
  <c r="M740" i="25"/>
  <c r="I740" i="25"/>
  <c r="J740" i="25"/>
  <c r="L740" i="25"/>
  <c r="A740" i="25"/>
  <c r="G739" i="25"/>
  <c r="Y739" i="25"/>
  <c r="AA739" i="25" s="1"/>
  <c r="U739" i="25"/>
  <c r="S739" i="25"/>
  <c r="Z739" i="25"/>
  <c r="V739" i="25"/>
  <c r="T739" i="25"/>
  <c r="W739" i="25"/>
  <c r="G745" i="2"/>
  <c r="H745" i="2" s="1"/>
  <c r="F746" i="2"/>
  <c r="I741" i="25" l="1"/>
  <c r="A741" i="25"/>
  <c r="B745" i="2"/>
  <c r="J742" i="25"/>
  <c r="I742" i="25"/>
  <c r="M742" i="25"/>
  <c r="K742" i="25"/>
  <c r="L742" i="25"/>
  <c r="A742" i="25"/>
  <c r="G741" i="25"/>
  <c r="Z741" i="25"/>
  <c r="S741" i="25"/>
  <c r="V741" i="25"/>
  <c r="Y741" i="25"/>
  <c r="AA741" i="25" s="1"/>
  <c r="T741" i="25"/>
  <c r="W741" i="25"/>
  <c r="U741" i="25"/>
  <c r="G740" i="25"/>
  <c r="Z740" i="25"/>
  <c r="U740" i="25"/>
  <c r="S740" i="25"/>
  <c r="V740" i="25"/>
  <c r="Y740" i="25"/>
  <c r="AA740" i="25" s="1"/>
  <c r="T740" i="25"/>
  <c r="W740" i="25"/>
  <c r="N739" i="25"/>
  <c r="G746" i="2"/>
  <c r="H746" i="2" s="1"/>
  <c r="F747" i="2"/>
  <c r="B746" i="2" l="1"/>
  <c r="H743" i="25"/>
  <c r="G742" i="25"/>
  <c r="Y742" i="25"/>
  <c r="AA742" i="25" s="1"/>
  <c r="W742" i="25"/>
  <c r="U742" i="25"/>
  <c r="S742" i="25"/>
  <c r="T742" i="25"/>
  <c r="Z742" i="25"/>
  <c r="V742" i="25"/>
  <c r="N741" i="25"/>
  <c r="N740" i="25"/>
  <c r="G747" i="2"/>
  <c r="H747" i="2" s="1"/>
  <c r="F748" i="2"/>
  <c r="B747" i="2" l="1"/>
  <c r="H744" i="25"/>
  <c r="K743" i="25"/>
  <c r="J743" i="25"/>
  <c r="I743" i="25"/>
  <c r="M743" i="25"/>
  <c r="A743" i="25"/>
  <c r="L743" i="25"/>
  <c r="N742" i="25"/>
  <c r="G748" i="2"/>
  <c r="H748" i="2" s="1"/>
  <c r="F749" i="2"/>
  <c r="B748" i="2" l="1"/>
  <c r="H745" i="25"/>
  <c r="K744" i="25"/>
  <c r="L744" i="25"/>
  <c r="A744" i="25"/>
  <c r="I744" i="25"/>
  <c r="J744" i="25"/>
  <c r="M744" i="25"/>
  <c r="G743" i="25"/>
  <c r="Y743" i="25"/>
  <c r="AA743" i="25" s="1"/>
  <c r="U743" i="25"/>
  <c r="S743" i="25"/>
  <c r="V743" i="25"/>
  <c r="T743" i="25"/>
  <c r="W743" i="25"/>
  <c r="Z743" i="25"/>
  <c r="G749" i="2"/>
  <c r="H749" i="2" s="1"/>
  <c r="F750" i="2"/>
  <c r="H746" i="25" l="1"/>
  <c r="K746" i="25" s="1"/>
  <c r="B749" i="2"/>
  <c r="J746" i="25"/>
  <c r="I745" i="25"/>
  <c r="K745" i="25"/>
  <c r="M745" i="25"/>
  <c r="J745" i="25"/>
  <c r="A745" i="25"/>
  <c r="L745" i="25"/>
  <c r="G744" i="25"/>
  <c r="Y744" i="25"/>
  <c r="AA744" i="25" s="1"/>
  <c r="U744" i="25"/>
  <c r="S744" i="25"/>
  <c r="V744" i="25"/>
  <c r="Z744" i="25"/>
  <c r="T744" i="25"/>
  <c r="W744" i="25"/>
  <c r="N743" i="25"/>
  <c r="G750" i="2"/>
  <c r="H750" i="2" s="1"/>
  <c r="F751" i="2"/>
  <c r="M746" i="25" l="1"/>
  <c r="L746" i="25"/>
  <c r="A746" i="25"/>
  <c r="Z746" i="25" s="1"/>
  <c r="I746" i="25"/>
  <c r="B750" i="2"/>
  <c r="H747" i="25"/>
  <c r="G746" i="25"/>
  <c r="V746" i="25"/>
  <c r="W746" i="25"/>
  <c r="S746" i="25"/>
  <c r="G745" i="25"/>
  <c r="Y745" i="25"/>
  <c r="AA745" i="25" s="1"/>
  <c r="S745" i="25"/>
  <c r="V745" i="25"/>
  <c r="Z745" i="25"/>
  <c r="T745" i="25"/>
  <c r="W745" i="25"/>
  <c r="U745" i="25"/>
  <c r="N744" i="25"/>
  <c r="G751" i="2"/>
  <c r="H751" i="2" s="1"/>
  <c r="F752" i="2"/>
  <c r="T746" i="25" l="1"/>
  <c r="U746" i="25"/>
  <c r="AA746" i="25"/>
  <c r="B751" i="2"/>
  <c r="H749" i="25" s="1"/>
  <c r="H748" i="25"/>
  <c r="K747" i="25"/>
  <c r="J747" i="25"/>
  <c r="I747" i="25"/>
  <c r="L747" i="25"/>
  <c r="M747" i="25"/>
  <c r="A747" i="25"/>
  <c r="N745" i="25"/>
  <c r="G752" i="2"/>
  <c r="H752" i="2" s="1"/>
  <c r="F753" i="2"/>
  <c r="N746" i="25" l="1"/>
  <c r="Q746" i="25" s="1"/>
  <c r="R746" i="25" s="1"/>
  <c r="B752" i="2"/>
  <c r="H750" i="25" s="1"/>
  <c r="J749" i="25"/>
  <c r="L749" i="25"/>
  <c r="I749" i="25"/>
  <c r="K749" i="25"/>
  <c r="M749" i="25"/>
  <c r="A749" i="25"/>
  <c r="K748" i="25"/>
  <c r="J748" i="25"/>
  <c r="M748" i="25"/>
  <c r="I748" i="25"/>
  <c r="L748" i="25"/>
  <c r="A748" i="25"/>
  <c r="G747" i="25"/>
  <c r="Y747" i="25"/>
  <c r="AA747" i="25" s="1"/>
  <c r="V747" i="25"/>
  <c r="T747" i="25"/>
  <c r="W747" i="25"/>
  <c r="Z747" i="25"/>
  <c r="U747" i="25"/>
  <c r="S747" i="25"/>
  <c r="G753" i="2"/>
  <c r="H753" i="2" s="1"/>
  <c r="F754" i="2"/>
  <c r="B753" i="2" l="1"/>
  <c r="H751" i="25" s="1"/>
  <c r="M750" i="25"/>
  <c r="L750" i="25"/>
  <c r="I750" i="25"/>
  <c r="A750" i="25"/>
  <c r="K750" i="25"/>
  <c r="J750" i="25"/>
  <c r="G749" i="25"/>
  <c r="Z749" i="25"/>
  <c r="T749" i="25"/>
  <c r="W749" i="25"/>
  <c r="U749" i="25"/>
  <c r="Y749" i="25"/>
  <c r="AA749" i="25" s="1"/>
  <c r="S749" i="25"/>
  <c r="V749" i="25"/>
  <c r="N747" i="25"/>
  <c r="G748" i="25"/>
  <c r="Z748" i="25"/>
  <c r="U748" i="25"/>
  <c r="S748" i="25"/>
  <c r="V748" i="25"/>
  <c r="Y748" i="25"/>
  <c r="AA748" i="25" s="1"/>
  <c r="T748" i="25"/>
  <c r="W748" i="25"/>
  <c r="G754" i="2"/>
  <c r="H754" i="2" s="1"/>
  <c r="F755" i="2"/>
  <c r="B754" i="2" l="1"/>
  <c r="K751" i="25"/>
  <c r="I751" i="25"/>
  <c r="M751" i="25"/>
  <c r="L751" i="25"/>
  <c r="J751" i="25"/>
  <c r="A751" i="25"/>
  <c r="G750" i="25"/>
  <c r="Y750" i="25"/>
  <c r="AA750" i="25" s="1"/>
  <c r="S750" i="25"/>
  <c r="Z750" i="25"/>
  <c r="W750" i="25"/>
  <c r="U750" i="25"/>
  <c r="V750" i="25"/>
  <c r="T750" i="25"/>
  <c r="N749" i="25"/>
  <c r="N748" i="25"/>
  <c r="G755" i="2"/>
  <c r="H755" i="2" s="1"/>
  <c r="F756" i="2"/>
  <c r="B755" i="2" l="1"/>
  <c r="H752" i="25"/>
  <c r="K752" i="25" s="1"/>
  <c r="N754" i="2"/>
  <c r="O754" i="2"/>
  <c r="J752" i="25"/>
  <c r="G751" i="25"/>
  <c r="Y751" i="25"/>
  <c r="AA751" i="25" s="1"/>
  <c r="V751" i="25"/>
  <c r="T751" i="25"/>
  <c r="W751" i="25"/>
  <c r="Z751" i="25"/>
  <c r="U751" i="25"/>
  <c r="S751" i="25"/>
  <c r="N750" i="25"/>
  <c r="G756" i="2"/>
  <c r="H756" i="2" s="1"/>
  <c r="F757" i="2"/>
  <c r="A752" i="25" l="1"/>
  <c r="L752" i="25"/>
  <c r="M752" i="25"/>
  <c r="I752" i="25"/>
  <c r="B756" i="2"/>
  <c r="H753" i="25"/>
  <c r="L753" i="25" s="1"/>
  <c r="G752" i="25"/>
  <c r="Z752" i="25"/>
  <c r="U752" i="25"/>
  <c r="S752" i="25"/>
  <c r="V752" i="25"/>
  <c r="Y752" i="25"/>
  <c r="AA752" i="25" s="1"/>
  <c r="T752" i="25"/>
  <c r="W752" i="25"/>
  <c r="N751" i="25"/>
  <c r="G757" i="2"/>
  <c r="H757" i="2" s="1"/>
  <c r="F758" i="2"/>
  <c r="M753" i="25" l="1"/>
  <c r="J753" i="25"/>
  <c r="K753" i="25"/>
  <c r="A753" i="25"/>
  <c r="I753" i="25"/>
  <c r="N756" i="2"/>
  <c r="O756" i="2"/>
  <c r="B757" i="2"/>
  <c r="H754" i="25"/>
  <c r="G753" i="25"/>
  <c r="Z753" i="25"/>
  <c r="S753" i="25"/>
  <c r="V753" i="25"/>
  <c r="T753" i="25"/>
  <c r="W753" i="25"/>
  <c r="U753" i="25"/>
  <c r="Y753" i="25"/>
  <c r="AA753" i="25" s="1"/>
  <c r="N752" i="25"/>
  <c r="G758" i="2"/>
  <c r="H758" i="2" s="1"/>
  <c r="F759" i="2"/>
  <c r="B758" i="2" l="1"/>
  <c r="H755" i="25"/>
  <c r="K755" i="25" s="1"/>
  <c r="N757" i="2"/>
  <c r="O757" i="2"/>
  <c r="I755" i="25"/>
  <c r="M754" i="25"/>
  <c r="K754" i="25"/>
  <c r="J754" i="25"/>
  <c r="L754" i="25"/>
  <c r="I754" i="25"/>
  <c r="A754" i="25"/>
  <c r="N753" i="25"/>
  <c r="G759" i="2"/>
  <c r="H759" i="2" s="1"/>
  <c r="F760" i="2"/>
  <c r="J755" i="25" l="1"/>
  <c r="M755" i="25"/>
  <c r="H756" i="25"/>
  <c r="I756" i="25" s="1"/>
  <c r="N758" i="2"/>
  <c r="O758" i="2"/>
  <c r="A755" i="25"/>
  <c r="L755" i="25"/>
  <c r="B759" i="2"/>
  <c r="K756" i="25"/>
  <c r="J756" i="25"/>
  <c r="M756" i="25"/>
  <c r="G755" i="25"/>
  <c r="Z755" i="25"/>
  <c r="V755" i="25"/>
  <c r="T755" i="25"/>
  <c r="W755" i="25"/>
  <c r="Y755" i="25"/>
  <c r="AA755" i="25" s="1"/>
  <c r="U755" i="25"/>
  <c r="S755" i="25"/>
  <c r="G754" i="25"/>
  <c r="Z754" i="25"/>
  <c r="W754" i="25"/>
  <c r="U754" i="25"/>
  <c r="Y754" i="25"/>
  <c r="AA754" i="25" s="1"/>
  <c r="S754" i="25"/>
  <c r="V754" i="25"/>
  <c r="T754" i="25"/>
  <c r="G760" i="2"/>
  <c r="H760" i="2" s="1"/>
  <c r="F761" i="2"/>
  <c r="A756" i="25" l="1"/>
  <c r="L756" i="25"/>
  <c r="N759" i="2"/>
  <c r="O759" i="2"/>
  <c r="B760" i="2"/>
  <c r="H758" i="25" s="1"/>
  <c r="H757" i="25"/>
  <c r="N755" i="25"/>
  <c r="G756" i="25"/>
  <c r="Y756" i="25"/>
  <c r="AA756" i="25" s="1"/>
  <c r="T756" i="25"/>
  <c r="W756" i="25"/>
  <c r="Z756" i="25"/>
  <c r="U756" i="25"/>
  <c r="S756" i="25"/>
  <c r="V756" i="25"/>
  <c r="N754" i="25"/>
  <c r="G761" i="2"/>
  <c r="H761" i="2" s="1"/>
  <c r="F762" i="2"/>
  <c r="B761" i="2" l="1"/>
  <c r="M758" i="25"/>
  <c r="L758" i="25"/>
  <c r="I758" i="25"/>
  <c r="A758" i="25"/>
  <c r="K758" i="25"/>
  <c r="J758" i="25"/>
  <c r="N756" i="25"/>
  <c r="I757" i="25"/>
  <c r="L757" i="25"/>
  <c r="J757" i="25"/>
  <c r="A757" i="25"/>
  <c r="K757" i="25"/>
  <c r="M757" i="25"/>
  <c r="G762" i="2"/>
  <c r="H762" i="2" s="1"/>
  <c r="F763" i="2"/>
  <c r="B762" i="2" l="1"/>
  <c r="H759" i="25"/>
  <c r="G758" i="25"/>
  <c r="Z758" i="25"/>
  <c r="W758" i="25"/>
  <c r="U758" i="25"/>
  <c r="S758" i="25"/>
  <c r="V758" i="25"/>
  <c r="T758" i="25"/>
  <c r="Y758" i="25"/>
  <c r="AA758" i="25" s="1"/>
  <c r="G757" i="25"/>
  <c r="Z757" i="25"/>
  <c r="T757" i="25"/>
  <c r="W757" i="25"/>
  <c r="U757" i="25"/>
  <c r="Y757" i="25"/>
  <c r="AA757" i="25" s="1"/>
  <c r="S757" i="25"/>
  <c r="V757" i="25"/>
  <c r="G763" i="2"/>
  <c r="H763" i="2" s="1"/>
  <c r="F764" i="2"/>
  <c r="H760" i="25" l="1"/>
  <c r="J760" i="25" s="1"/>
  <c r="N762" i="2"/>
  <c r="O762" i="2"/>
  <c r="B763" i="2"/>
  <c r="K760" i="25"/>
  <c r="L760" i="25"/>
  <c r="M760" i="25"/>
  <c r="K759" i="25"/>
  <c r="M759" i="25"/>
  <c r="L759" i="25"/>
  <c r="J759" i="25"/>
  <c r="I759" i="25"/>
  <c r="A759" i="25"/>
  <c r="N758" i="25"/>
  <c r="N757" i="25"/>
  <c r="G764" i="2"/>
  <c r="H764" i="2" s="1"/>
  <c r="F765" i="2"/>
  <c r="A760" i="25" l="1"/>
  <c r="Y760" i="25" s="1"/>
  <c r="AA760" i="25" s="1"/>
  <c r="I760" i="25"/>
  <c r="B764" i="2"/>
  <c r="H761" i="25"/>
  <c r="G760" i="25"/>
  <c r="U760" i="25"/>
  <c r="V760" i="25"/>
  <c r="T760" i="25"/>
  <c r="G759" i="25"/>
  <c r="Z759" i="25"/>
  <c r="U759" i="25"/>
  <c r="S759" i="25"/>
  <c r="Y759" i="25"/>
  <c r="AA759" i="25" s="1"/>
  <c r="V759" i="25"/>
  <c r="T759" i="25"/>
  <c r="W759" i="25"/>
  <c r="G765" i="2"/>
  <c r="H765" i="2" s="1"/>
  <c r="F766" i="2"/>
  <c r="W760" i="25" l="1"/>
  <c r="Z760" i="25"/>
  <c r="S760" i="25"/>
  <c r="B765" i="2"/>
  <c r="H762" i="25"/>
  <c r="M761" i="25"/>
  <c r="K761" i="25"/>
  <c r="I761" i="25"/>
  <c r="L761" i="25"/>
  <c r="A761" i="25"/>
  <c r="J761" i="25"/>
  <c r="N759" i="25"/>
  <c r="G766" i="2"/>
  <c r="H766" i="2" s="1"/>
  <c r="F767" i="2"/>
  <c r="N760" i="25" l="1"/>
  <c r="B766" i="2"/>
  <c r="H763" i="25"/>
  <c r="M762" i="25"/>
  <c r="K762" i="25"/>
  <c r="J762" i="25"/>
  <c r="L762" i="25"/>
  <c r="I762" i="25"/>
  <c r="A762" i="25"/>
  <c r="G761" i="25"/>
  <c r="Y761" i="25"/>
  <c r="AA761" i="25" s="1"/>
  <c r="S761" i="25"/>
  <c r="V761" i="25"/>
  <c r="Z761" i="25"/>
  <c r="T761" i="25"/>
  <c r="W761" i="25"/>
  <c r="U761" i="25"/>
  <c r="G767" i="2"/>
  <c r="H767" i="2" s="1"/>
  <c r="F768" i="2"/>
  <c r="B767" i="2" l="1"/>
  <c r="H764" i="25"/>
  <c r="K763" i="25"/>
  <c r="M763" i="25"/>
  <c r="L763" i="25"/>
  <c r="I763" i="25"/>
  <c r="A763" i="25"/>
  <c r="J763" i="25"/>
  <c r="G762" i="25"/>
  <c r="Y762" i="25"/>
  <c r="AA762" i="25" s="1"/>
  <c r="W762" i="25"/>
  <c r="Z762" i="25"/>
  <c r="S762" i="25"/>
  <c r="V762" i="25"/>
  <c r="T762" i="25"/>
  <c r="U762" i="25"/>
  <c r="N761" i="25"/>
  <c r="G768" i="2"/>
  <c r="H768" i="2" s="1"/>
  <c r="F769" i="2"/>
  <c r="B768" i="2" l="1"/>
  <c r="H765" i="25"/>
  <c r="K764" i="25"/>
  <c r="I764" i="25"/>
  <c r="M764" i="25"/>
  <c r="A764" i="25"/>
  <c r="J764" i="25"/>
  <c r="L764" i="25"/>
  <c r="G763" i="25"/>
  <c r="Y763" i="25"/>
  <c r="AA763" i="25" s="1"/>
  <c r="V763" i="25"/>
  <c r="T763" i="25"/>
  <c r="W763" i="25"/>
  <c r="U763" i="25"/>
  <c r="S763" i="25"/>
  <c r="Z763" i="25"/>
  <c r="N762" i="25"/>
  <c r="G769" i="2"/>
  <c r="H769" i="2" s="1"/>
  <c r="F770" i="2"/>
  <c r="N768" i="2" l="1"/>
  <c r="O768" i="2"/>
  <c r="J1" i="25"/>
  <c r="B769" i="2"/>
  <c r="H766" i="25"/>
  <c r="J765" i="25"/>
  <c r="K765" i="25"/>
  <c r="M765" i="25"/>
  <c r="A765" i="25"/>
  <c r="L765" i="25"/>
  <c r="I765" i="25"/>
  <c r="G764" i="25"/>
  <c r="Y764" i="25"/>
  <c r="AA764" i="25" s="1"/>
  <c r="U764" i="25"/>
  <c r="V764" i="25"/>
  <c r="S764" i="25"/>
  <c r="Z764" i="25"/>
  <c r="T764" i="25"/>
  <c r="W764" i="25"/>
  <c r="N763" i="25"/>
  <c r="G770" i="2"/>
  <c r="H770" i="2" s="1"/>
  <c r="F771" i="2"/>
  <c r="B770" i="2" l="1"/>
  <c r="H767" i="25"/>
  <c r="M766" i="25"/>
  <c r="L766" i="25"/>
  <c r="I766" i="25"/>
  <c r="A766" i="25"/>
  <c r="K766" i="25"/>
  <c r="J766" i="25"/>
  <c r="G765" i="25"/>
  <c r="Z765" i="25"/>
  <c r="T765" i="25"/>
  <c r="W765" i="25"/>
  <c r="V765" i="25"/>
  <c r="Y765" i="25"/>
  <c r="AA765" i="25" s="1"/>
  <c r="S765" i="25"/>
  <c r="U765" i="25"/>
  <c r="N764" i="25"/>
  <c r="G771" i="2"/>
  <c r="H771" i="2" s="1"/>
  <c r="F772" i="2"/>
  <c r="B771" i="2" l="1"/>
  <c r="H768" i="25"/>
  <c r="K767" i="25"/>
  <c r="M767" i="25"/>
  <c r="I767" i="25"/>
  <c r="A767" i="25"/>
  <c r="L767" i="25"/>
  <c r="J767" i="25"/>
  <c r="G766" i="25"/>
  <c r="Z766" i="25"/>
  <c r="W766" i="25"/>
  <c r="T766" i="25"/>
  <c r="V766" i="25"/>
  <c r="Y766" i="25"/>
  <c r="AA766" i="25" s="1"/>
  <c r="S766" i="25"/>
  <c r="U766" i="25"/>
  <c r="N765" i="25"/>
  <c r="Q765" i="25" s="1"/>
  <c r="R765" i="25" s="1"/>
  <c r="G772" i="2"/>
  <c r="H772" i="2" s="1"/>
  <c r="F773" i="2"/>
  <c r="B772" i="2" l="1"/>
  <c r="H769" i="25"/>
  <c r="K768" i="25"/>
  <c r="J768" i="25"/>
  <c r="M768" i="25"/>
  <c r="A768" i="25"/>
  <c r="I768" i="25"/>
  <c r="L768" i="25"/>
  <c r="G767" i="25"/>
  <c r="Z767" i="25"/>
  <c r="U767" i="25"/>
  <c r="W767" i="25"/>
  <c r="Y767" i="25"/>
  <c r="AA767" i="25" s="1"/>
  <c r="V767" i="25"/>
  <c r="S767" i="25"/>
  <c r="T767" i="25"/>
  <c r="N766" i="25"/>
  <c r="G773" i="2"/>
  <c r="H773" i="2" s="1"/>
  <c r="F774" i="2"/>
  <c r="B773" i="2" l="1"/>
  <c r="H770" i="25"/>
  <c r="L769" i="25"/>
  <c r="K769" i="25"/>
  <c r="I769" i="25"/>
  <c r="M769" i="25"/>
  <c r="A769" i="25"/>
  <c r="J769" i="25"/>
  <c r="G768" i="25"/>
  <c r="Y768" i="25"/>
  <c r="AA768" i="25" s="1"/>
  <c r="U768" i="25"/>
  <c r="V768" i="25"/>
  <c r="W768" i="25"/>
  <c r="Z768" i="25"/>
  <c r="T768" i="25"/>
  <c r="S768" i="25"/>
  <c r="N767" i="25"/>
  <c r="G774" i="2"/>
  <c r="H774" i="2" s="1"/>
  <c r="F775" i="2"/>
  <c r="N773" i="2" l="1"/>
  <c r="O773" i="2"/>
  <c r="B774" i="2"/>
  <c r="H771" i="25"/>
  <c r="M770" i="25"/>
  <c r="K770" i="25"/>
  <c r="J770" i="25"/>
  <c r="A770" i="25"/>
  <c r="L770" i="25"/>
  <c r="I770" i="25"/>
  <c r="G769" i="25"/>
  <c r="Y769" i="25"/>
  <c r="AA769" i="25" s="1"/>
  <c r="S769" i="25"/>
  <c r="U769" i="25"/>
  <c r="Z769" i="25"/>
  <c r="T769" i="25"/>
  <c r="W769" i="25"/>
  <c r="V769" i="25"/>
  <c r="N768" i="25"/>
  <c r="G775" i="2"/>
  <c r="H775" i="2" s="1"/>
  <c r="F776" i="2"/>
  <c r="B775" i="2" l="1"/>
  <c r="H772" i="25"/>
  <c r="K771" i="25"/>
  <c r="M771" i="25"/>
  <c r="L771" i="25"/>
  <c r="I771" i="25"/>
  <c r="J771" i="25"/>
  <c r="A771" i="25"/>
  <c r="G770" i="25"/>
  <c r="Y770" i="25"/>
  <c r="AA770" i="25" s="1"/>
  <c r="W770" i="25"/>
  <c r="T770" i="25"/>
  <c r="S770" i="25"/>
  <c r="U770" i="25"/>
  <c r="Z770" i="25"/>
  <c r="V770" i="25"/>
  <c r="N769" i="25"/>
  <c r="G776" i="2"/>
  <c r="H776" i="2" s="1"/>
  <c r="F777" i="2"/>
  <c r="B776" i="2" l="1"/>
  <c r="H773" i="25"/>
  <c r="K772" i="25"/>
  <c r="J772" i="25"/>
  <c r="I772" i="25"/>
  <c r="L772" i="25"/>
  <c r="A772" i="25"/>
  <c r="M772" i="25"/>
  <c r="G771" i="25"/>
  <c r="Y771" i="25"/>
  <c r="AA771" i="25" s="1"/>
  <c r="V771" i="25"/>
  <c r="S771" i="25"/>
  <c r="T771" i="25"/>
  <c r="Z771" i="25"/>
  <c r="U771" i="25"/>
  <c r="W771" i="25"/>
  <c r="N770" i="25"/>
  <c r="G777" i="2"/>
  <c r="H777" i="2" s="1"/>
  <c r="F778" i="2"/>
  <c r="B777" i="2" l="1"/>
  <c r="H774" i="25"/>
  <c r="I773" i="25"/>
  <c r="K773" i="25"/>
  <c r="M773" i="25"/>
  <c r="L773" i="25"/>
  <c r="J773" i="25"/>
  <c r="A773" i="25"/>
  <c r="G772" i="25"/>
  <c r="Z772" i="25"/>
  <c r="U772" i="25"/>
  <c r="V772" i="25"/>
  <c r="S772" i="25"/>
  <c r="Y772" i="25"/>
  <c r="AA772" i="25" s="1"/>
  <c r="T772" i="25"/>
  <c r="W772" i="25"/>
  <c r="N771" i="25"/>
  <c r="G778" i="2"/>
  <c r="H778" i="2" s="1"/>
  <c r="F779" i="2"/>
  <c r="B778" i="2" l="1"/>
  <c r="H775" i="25"/>
  <c r="M774" i="25"/>
  <c r="K774" i="25"/>
  <c r="J774" i="25"/>
  <c r="A774" i="25"/>
  <c r="L774" i="25"/>
  <c r="I774" i="25"/>
  <c r="G773" i="25"/>
  <c r="Y773" i="25"/>
  <c r="AA773" i="25" s="1"/>
  <c r="T773" i="25"/>
  <c r="W773" i="25"/>
  <c r="V773" i="25"/>
  <c r="Z773" i="25"/>
  <c r="S773" i="25"/>
  <c r="U773" i="25"/>
  <c r="N772" i="25"/>
  <c r="G779" i="2"/>
  <c r="H779" i="2" s="1"/>
  <c r="F780" i="2"/>
  <c r="B779" i="2" l="1"/>
  <c r="H776" i="25"/>
  <c r="K775" i="25"/>
  <c r="M775" i="25"/>
  <c r="I775" i="25"/>
  <c r="L775" i="25"/>
  <c r="J775" i="25"/>
  <c r="A775" i="25"/>
  <c r="G774" i="25"/>
  <c r="Y774" i="25"/>
  <c r="AA774" i="25" s="1"/>
  <c r="W774" i="25"/>
  <c r="T774" i="25"/>
  <c r="Z774" i="25"/>
  <c r="S774" i="25"/>
  <c r="V774" i="25"/>
  <c r="U774" i="25"/>
  <c r="N773" i="25"/>
  <c r="G780" i="2"/>
  <c r="H780" i="2" s="1"/>
  <c r="F781" i="2"/>
  <c r="B780" i="2" l="1"/>
  <c r="H777" i="25"/>
  <c r="K776" i="25"/>
  <c r="J776" i="25"/>
  <c r="L776" i="25"/>
  <c r="A776" i="25"/>
  <c r="I776" i="25"/>
  <c r="M776" i="25"/>
  <c r="G775" i="25"/>
  <c r="Z775" i="25"/>
  <c r="V775" i="25"/>
  <c r="S775" i="25"/>
  <c r="T775" i="25"/>
  <c r="Y775" i="25"/>
  <c r="AA775" i="25" s="1"/>
  <c r="U775" i="25"/>
  <c r="W775" i="25"/>
  <c r="N774" i="25"/>
  <c r="G781" i="2"/>
  <c r="H781" i="2" s="1"/>
  <c r="F782" i="2"/>
  <c r="B781" i="2" l="1"/>
  <c r="N780" i="2"/>
  <c r="O780" i="2"/>
  <c r="H778" i="25"/>
  <c r="K777" i="25"/>
  <c r="L777" i="25"/>
  <c r="I777" i="25"/>
  <c r="M777" i="25"/>
  <c r="J777" i="25"/>
  <c r="A777" i="25"/>
  <c r="G776" i="25"/>
  <c r="Z776" i="25"/>
  <c r="T776" i="25"/>
  <c r="W776" i="25"/>
  <c r="Y776" i="25"/>
  <c r="AA776" i="25" s="1"/>
  <c r="U776" i="25"/>
  <c r="V776" i="25"/>
  <c r="S776" i="25"/>
  <c r="N775" i="25"/>
  <c r="G782" i="2"/>
  <c r="H782" i="2" s="1"/>
  <c r="F783" i="2"/>
  <c r="N781" i="2" l="1"/>
  <c r="O781" i="2"/>
  <c r="B782" i="2"/>
  <c r="H779" i="25"/>
  <c r="M778" i="25"/>
  <c r="K778" i="25"/>
  <c r="J778" i="25"/>
  <c r="A778" i="25"/>
  <c r="L778" i="25"/>
  <c r="I778" i="25"/>
  <c r="N776" i="25"/>
  <c r="G777" i="25"/>
  <c r="Y777" i="25"/>
  <c r="AA777" i="25" s="1"/>
  <c r="S777" i="25"/>
  <c r="U777" i="25"/>
  <c r="Z777" i="25"/>
  <c r="T777" i="25"/>
  <c r="W777" i="25"/>
  <c r="V777" i="25"/>
  <c r="G783" i="2"/>
  <c r="H783" i="2" s="1"/>
  <c r="F784" i="2"/>
  <c r="N782" i="2" l="1"/>
  <c r="O782" i="2"/>
  <c r="B783" i="2"/>
  <c r="H780" i="25"/>
  <c r="K779" i="25"/>
  <c r="L779" i="25"/>
  <c r="I779" i="25"/>
  <c r="A779" i="25"/>
  <c r="M779" i="25"/>
  <c r="J779" i="25"/>
  <c r="G778" i="25"/>
  <c r="Z778" i="25"/>
  <c r="S778" i="25"/>
  <c r="U778" i="25"/>
  <c r="Y778" i="25"/>
  <c r="AA778" i="25" s="1"/>
  <c r="W778" i="25"/>
  <c r="T778" i="25"/>
  <c r="V778" i="25"/>
  <c r="N777" i="25"/>
  <c r="G784" i="2"/>
  <c r="H784" i="2" s="1"/>
  <c r="F785" i="2"/>
  <c r="H781" i="25" l="1"/>
  <c r="N783" i="2"/>
  <c r="O783" i="2"/>
  <c r="B784" i="2"/>
  <c r="K781" i="25"/>
  <c r="J781" i="25"/>
  <c r="L781" i="25"/>
  <c r="A781" i="25"/>
  <c r="I781" i="25"/>
  <c r="M781" i="25"/>
  <c r="K780" i="25"/>
  <c r="J780" i="25"/>
  <c r="L780" i="25"/>
  <c r="I780" i="25"/>
  <c r="M780" i="25"/>
  <c r="A780" i="25"/>
  <c r="G779" i="25"/>
  <c r="Z779" i="25"/>
  <c r="U779" i="25"/>
  <c r="W779" i="25"/>
  <c r="Y779" i="25"/>
  <c r="AA779" i="25" s="1"/>
  <c r="V779" i="25"/>
  <c r="S779" i="25"/>
  <c r="T779" i="25"/>
  <c r="N778" i="25"/>
  <c r="G785" i="2"/>
  <c r="H785" i="2" s="1"/>
  <c r="F786" i="2"/>
  <c r="B785" i="2" l="1"/>
  <c r="H783" i="25" s="1"/>
  <c r="H782" i="25"/>
  <c r="G781" i="25"/>
  <c r="Z781" i="25"/>
  <c r="S781" i="25"/>
  <c r="U781" i="25"/>
  <c r="Y781" i="25"/>
  <c r="AA781" i="25" s="1"/>
  <c r="T781" i="25"/>
  <c r="W781" i="25"/>
  <c r="V781" i="25"/>
  <c r="G780" i="25"/>
  <c r="Z780" i="25"/>
  <c r="U780" i="25"/>
  <c r="V780" i="25"/>
  <c r="S780" i="25"/>
  <c r="W780" i="25"/>
  <c r="Y780" i="25"/>
  <c r="AA780" i="25" s="1"/>
  <c r="T780" i="25"/>
  <c r="N779" i="25"/>
  <c r="G786" i="2"/>
  <c r="H786" i="2" s="1"/>
  <c r="F787" i="2"/>
  <c r="B786" i="2" l="1"/>
  <c r="H784" i="25" s="1"/>
  <c r="K783" i="25"/>
  <c r="M783" i="25"/>
  <c r="I783" i="25"/>
  <c r="L783" i="25"/>
  <c r="J783" i="25"/>
  <c r="A783" i="25"/>
  <c r="L782" i="25"/>
  <c r="K782" i="25"/>
  <c r="J782" i="25"/>
  <c r="M782" i="25"/>
  <c r="I782" i="25"/>
  <c r="A782" i="25"/>
  <c r="N781" i="25"/>
  <c r="N780" i="25"/>
  <c r="G787" i="2"/>
  <c r="H787" i="2" s="1"/>
  <c r="F788" i="2"/>
  <c r="B787" i="2" l="1"/>
  <c r="K784" i="25"/>
  <c r="L784" i="25"/>
  <c r="J784" i="25"/>
  <c r="I784" i="25"/>
  <c r="M784" i="25"/>
  <c r="A784" i="25"/>
  <c r="G783" i="25"/>
  <c r="Z783" i="25"/>
  <c r="V783" i="25"/>
  <c r="S783" i="25"/>
  <c r="T783" i="25"/>
  <c r="Y783" i="25"/>
  <c r="AA783" i="25" s="1"/>
  <c r="U783" i="25"/>
  <c r="W783" i="25"/>
  <c r="G782" i="25"/>
  <c r="Z782" i="25"/>
  <c r="U782" i="25"/>
  <c r="Y782" i="25"/>
  <c r="AA782" i="25" s="1"/>
  <c r="W782" i="25"/>
  <c r="T782" i="25"/>
  <c r="S782" i="25"/>
  <c r="V782" i="25"/>
  <c r="G788" i="2"/>
  <c r="H788" i="2" s="1"/>
  <c r="F789" i="2"/>
  <c r="B788" i="2" l="1"/>
  <c r="H785" i="25"/>
  <c r="G784" i="25"/>
  <c r="Z784" i="25"/>
  <c r="T784" i="25"/>
  <c r="S784" i="25"/>
  <c r="Y784" i="25"/>
  <c r="AA784" i="25" s="1"/>
  <c r="U784" i="25"/>
  <c r="V784" i="25"/>
  <c r="W784" i="25"/>
  <c r="N783" i="25"/>
  <c r="N782" i="25"/>
  <c r="G789" i="2"/>
  <c r="H789" i="2" s="1"/>
  <c r="F790" i="2"/>
  <c r="B789" i="2" l="1"/>
  <c r="H786" i="25"/>
  <c r="M785" i="25"/>
  <c r="L785" i="25"/>
  <c r="K785" i="25"/>
  <c r="I785" i="25"/>
  <c r="A785" i="25"/>
  <c r="J785" i="25"/>
  <c r="N784" i="25"/>
  <c r="G790" i="2"/>
  <c r="H790" i="2" s="1"/>
  <c r="F791" i="2"/>
  <c r="N789" i="2" l="1"/>
  <c r="O789" i="2"/>
  <c r="B790" i="2"/>
  <c r="H787" i="25"/>
  <c r="M786" i="25"/>
  <c r="K786" i="25"/>
  <c r="J786" i="25"/>
  <c r="I786" i="25"/>
  <c r="L786" i="25"/>
  <c r="A786" i="25"/>
  <c r="G785" i="25"/>
  <c r="Y785" i="25"/>
  <c r="AA785" i="25" s="1"/>
  <c r="S785" i="25"/>
  <c r="U785" i="25"/>
  <c r="Z785" i="25"/>
  <c r="T785" i="25"/>
  <c r="W785" i="25"/>
  <c r="V785" i="25"/>
  <c r="G791" i="2"/>
  <c r="H791" i="2" s="1"/>
  <c r="F792" i="2"/>
  <c r="B791" i="2" l="1"/>
  <c r="H788" i="25"/>
  <c r="K787" i="25"/>
  <c r="J787" i="25"/>
  <c r="M787" i="25"/>
  <c r="L787" i="25"/>
  <c r="I787" i="25"/>
  <c r="A787" i="25"/>
  <c r="G786" i="25"/>
  <c r="Y786" i="25"/>
  <c r="AA786" i="25" s="1"/>
  <c r="W786" i="25"/>
  <c r="T786" i="25"/>
  <c r="V786" i="25"/>
  <c r="U786" i="25"/>
  <c r="Z786" i="25"/>
  <c r="S786" i="25"/>
  <c r="N785" i="25"/>
  <c r="G792" i="2"/>
  <c r="H792" i="2" s="1"/>
  <c r="F793" i="2"/>
  <c r="B792" i="2" l="1"/>
  <c r="H790" i="25" s="1"/>
  <c r="H789" i="25"/>
  <c r="K788" i="25"/>
  <c r="I788" i="25"/>
  <c r="L788" i="25"/>
  <c r="A788" i="25"/>
  <c r="J788" i="25"/>
  <c r="M788" i="25"/>
  <c r="G787" i="25"/>
  <c r="Y787" i="25"/>
  <c r="AA787" i="25" s="1"/>
  <c r="V787" i="25"/>
  <c r="S787" i="25"/>
  <c r="T787" i="25"/>
  <c r="Z787" i="25"/>
  <c r="U787" i="25"/>
  <c r="W787" i="25"/>
  <c r="N786" i="25"/>
  <c r="G793" i="2"/>
  <c r="H793" i="2" s="1"/>
  <c r="F794" i="2"/>
  <c r="B793" i="2" l="1"/>
  <c r="M790" i="25"/>
  <c r="I790" i="25"/>
  <c r="L790" i="25"/>
  <c r="A790" i="25"/>
  <c r="K790" i="25"/>
  <c r="J790" i="25"/>
  <c r="M789" i="25"/>
  <c r="K789" i="25"/>
  <c r="I789" i="25"/>
  <c r="L789" i="25"/>
  <c r="J789" i="25"/>
  <c r="A789" i="25"/>
  <c r="G788" i="25"/>
  <c r="Y788" i="25"/>
  <c r="AA788" i="25" s="1"/>
  <c r="T788" i="25"/>
  <c r="W788" i="25"/>
  <c r="Z788" i="25"/>
  <c r="U788" i="25"/>
  <c r="V788" i="25"/>
  <c r="S788" i="25"/>
  <c r="N787" i="25"/>
  <c r="G794" i="2"/>
  <c r="H794" i="2" s="1"/>
  <c r="F795" i="2"/>
  <c r="B794" i="2" l="1"/>
  <c r="H791" i="25"/>
  <c r="K791" i="25" s="1"/>
  <c r="G790" i="25"/>
  <c r="Z790" i="25"/>
  <c r="S790" i="25"/>
  <c r="V790" i="25"/>
  <c r="U790" i="25"/>
  <c r="Y790" i="25"/>
  <c r="AA790" i="25" s="1"/>
  <c r="W790" i="25"/>
  <c r="T790" i="25"/>
  <c r="G789" i="25"/>
  <c r="Z789" i="25"/>
  <c r="S789" i="25"/>
  <c r="U789" i="25"/>
  <c r="Y789" i="25"/>
  <c r="AA789" i="25" s="1"/>
  <c r="T789" i="25"/>
  <c r="W789" i="25"/>
  <c r="V789" i="25"/>
  <c r="N788" i="25"/>
  <c r="G795" i="2"/>
  <c r="H795" i="2" s="1"/>
  <c r="F796" i="2"/>
  <c r="A791" i="25" l="1"/>
  <c r="J791" i="25"/>
  <c r="M791" i="25"/>
  <c r="I791" i="25"/>
  <c r="L791" i="25"/>
  <c r="H792" i="25"/>
  <c r="K792" i="25" s="1"/>
  <c r="O794" i="2"/>
  <c r="B795" i="2"/>
  <c r="A792" i="25"/>
  <c r="G791" i="25"/>
  <c r="Y791" i="25"/>
  <c r="AA791" i="25" s="1"/>
  <c r="U791" i="25"/>
  <c r="W791" i="25"/>
  <c r="Z791" i="25"/>
  <c r="V791" i="25"/>
  <c r="S791" i="25"/>
  <c r="T791" i="25"/>
  <c r="N790" i="25"/>
  <c r="N789" i="25"/>
  <c r="G796" i="2"/>
  <c r="H796" i="2" s="1"/>
  <c r="F797" i="2"/>
  <c r="H793" i="25" l="1"/>
  <c r="N795" i="2"/>
  <c r="O795" i="2"/>
  <c r="M792" i="25"/>
  <c r="J792" i="25"/>
  <c r="I792" i="25"/>
  <c r="L792" i="25"/>
  <c r="B796" i="2"/>
  <c r="H794" i="25" s="1"/>
  <c r="M793" i="25"/>
  <c r="L793" i="25"/>
  <c r="K793" i="25"/>
  <c r="I793" i="25"/>
  <c r="J793" i="25"/>
  <c r="A793" i="25"/>
  <c r="G792" i="25"/>
  <c r="Z792" i="25"/>
  <c r="T792" i="25"/>
  <c r="W792" i="25"/>
  <c r="Y792" i="25"/>
  <c r="AA792" i="25" s="1"/>
  <c r="U792" i="25"/>
  <c r="V792" i="25"/>
  <c r="S792" i="25"/>
  <c r="N791" i="25"/>
  <c r="G797" i="2"/>
  <c r="H797" i="2" s="1"/>
  <c r="F798" i="2"/>
  <c r="B797" i="2" l="1"/>
  <c r="M794" i="25"/>
  <c r="K794" i="25"/>
  <c r="J794" i="25"/>
  <c r="A794" i="25"/>
  <c r="I794" i="25"/>
  <c r="L794" i="25"/>
  <c r="N792" i="25"/>
  <c r="G793" i="25"/>
  <c r="Z793" i="25"/>
  <c r="S793" i="25"/>
  <c r="U793" i="25"/>
  <c r="V793" i="25"/>
  <c r="Y793" i="25"/>
  <c r="AA793" i="25" s="1"/>
  <c r="W793" i="25"/>
  <c r="T793" i="25"/>
  <c r="G798" i="2"/>
  <c r="H798" i="2" s="1"/>
  <c r="F799" i="2"/>
  <c r="H795" i="25" l="1"/>
  <c r="M795" i="25" s="1"/>
  <c r="N797" i="2"/>
  <c r="O797" i="2"/>
  <c r="B798" i="2"/>
  <c r="K795" i="25"/>
  <c r="J795" i="25"/>
  <c r="I795" i="25"/>
  <c r="G794" i="25"/>
  <c r="Z794" i="25"/>
  <c r="Y794" i="25"/>
  <c r="AA794" i="25" s="1"/>
  <c r="T794" i="25"/>
  <c r="U794" i="25"/>
  <c r="V794" i="25"/>
  <c r="W794" i="25"/>
  <c r="S794" i="25"/>
  <c r="N793" i="25"/>
  <c r="G799" i="2"/>
  <c r="H799" i="2" s="1"/>
  <c r="F800" i="2"/>
  <c r="A795" i="25" l="1"/>
  <c r="L795" i="25"/>
  <c r="B799" i="2"/>
  <c r="H797" i="25" s="1"/>
  <c r="H796" i="25"/>
  <c r="K796" i="25" s="1"/>
  <c r="O798" i="2"/>
  <c r="N794" i="25"/>
  <c r="G795" i="25"/>
  <c r="Z795" i="25"/>
  <c r="S795" i="25"/>
  <c r="T795" i="25"/>
  <c r="Y795" i="25"/>
  <c r="AA795" i="25" s="1"/>
  <c r="U795" i="25"/>
  <c r="W795" i="25"/>
  <c r="V795" i="25"/>
  <c r="G800" i="2"/>
  <c r="H800" i="2" s="1"/>
  <c r="F801" i="2"/>
  <c r="L796" i="25" l="1"/>
  <c r="M796" i="25"/>
  <c r="J796" i="25"/>
  <c r="A796" i="25"/>
  <c r="I796" i="25"/>
  <c r="B800" i="2"/>
  <c r="L797" i="25"/>
  <c r="M797" i="25"/>
  <c r="K797" i="25"/>
  <c r="I797" i="25"/>
  <c r="J797" i="25"/>
  <c r="A797" i="25"/>
  <c r="G796" i="25"/>
  <c r="Y796" i="25"/>
  <c r="AA796" i="25" s="1"/>
  <c r="V796" i="25"/>
  <c r="S796" i="25"/>
  <c r="Z796" i="25"/>
  <c r="T796" i="25"/>
  <c r="U796" i="25"/>
  <c r="W796" i="25"/>
  <c r="N795" i="25"/>
  <c r="G801" i="2"/>
  <c r="H801" i="2" s="1"/>
  <c r="F802" i="2"/>
  <c r="H798" i="25" l="1"/>
  <c r="I798" i="25" s="1"/>
  <c r="N800" i="2"/>
  <c r="O800" i="2"/>
  <c r="B801" i="2"/>
  <c r="M798" i="25"/>
  <c r="J798" i="25"/>
  <c r="G797" i="25"/>
  <c r="Y797" i="25"/>
  <c r="AA797" i="25" s="1"/>
  <c r="W797" i="25"/>
  <c r="V797" i="25"/>
  <c r="Z797" i="25"/>
  <c r="S797" i="25"/>
  <c r="U797" i="25"/>
  <c r="T797" i="25"/>
  <c r="N796" i="25"/>
  <c r="G802" i="2"/>
  <c r="H802" i="2" s="1"/>
  <c r="F803" i="2"/>
  <c r="E3" i="2" l="1"/>
  <c r="H799" i="25"/>
  <c r="N801" i="2"/>
  <c r="O801" i="2"/>
  <c r="L798" i="25"/>
  <c r="A798" i="25"/>
  <c r="K798" i="25"/>
  <c r="B802" i="2"/>
  <c r="K799" i="25"/>
  <c r="M799" i="25"/>
  <c r="I799" i="25"/>
  <c r="L799" i="25"/>
  <c r="J799" i="25"/>
  <c r="A799" i="25"/>
  <c r="G798" i="25"/>
  <c r="Z798" i="25"/>
  <c r="S798" i="25"/>
  <c r="Y798" i="25"/>
  <c r="AA798" i="25" s="1"/>
  <c r="V798" i="25"/>
  <c r="U798" i="25"/>
  <c r="W798" i="25"/>
  <c r="T798" i="25"/>
  <c r="N797" i="25"/>
  <c r="G803" i="2"/>
  <c r="H803" i="2" s="1"/>
  <c r="F804" i="2"/>
  <c r="AL42" i="4" l="1"/>
  <c r="AL61" i="4"/>
  <c r="AH7" i="4"/>
  <c r="AL53" i="4"/>
  <c r="AH6" i="4"/>
  <c r="AC9" i="4"/>
  <c r="U26" i="4"/>
  <c r="AL55" i="4"/>
  <c r="AL46" i="4"/>
  <c r="AL51" i="4"/>
  <c r="AH9" i="4"/>
  <c r="AL39" i="4"/>
  <c r="AL52" i="4"/>
  <c r="AL43" i="4"/>
  <c r="AL48" i="4"/>
  <c r="AI23" i="4"/>
  <c r="AI17" i="4"/>
  <c r="AI24" i="4"/>
  <c r="R28" i="4"/>
  <c r="AL34" i="4"/>
  <c r="AL38" i="4"/>
  <c r="S14" i="4"/>
  <c r="AI18" i="4"/>
  <c r="T35" i="4"/>
  <c r="AL59" i="4"/>
  <c r="AL37" i="4"/>
  <c r="AI16" i="4"/>
  <c r="AL40" i="4"/>
  <c r="AL33" i="4"/>
  <c r="AL35" i="4"/>
  <c r="AL50" i="4"/>
  <c r="AI15" i="4"/>
  <c r="AL47" i="4"/>
  <c r="AI22" i="4"/>
  <c r="AL62" i="4"/>
  <c r="AL64" i="4"/>
  <c r="AL60" i="4"/>
  <c r="AL58" i="4"/>
  <c r="AL49" i="4"/>
  <c r="Q12" i="4"/>
  <c r="AL65" i="4"/>
  <c r="AI19" i="4"/>
  <c r="L46" i="4"/>
  <c r="AI21" i="4"/>
  <c r="AC7" i="4"/>
  <c r="AI14" i="4"/>
  <c r="AL54" i="4"/>
  <c r="AC8" i="4"/>
  <c r="AL57" i="4"/>
  <c r="AC6" i="4"/>
  <c r="AH8" i="4"/>
  <c r="AI20" i="4"/>
  <c r="AL56" i="4"/>
  <c r="AL31" i="4"/>
  <c r="S35" i="4"/>
  <c r="AL45" i="4"/>
  <c r="AL44" i="4"/>
  <c r="AL41" i="4"/>
  <c r="AL63" i="4"/>
  <c r="AL32" i="4"/>
  <c r="AL30" i="4"/>
  <c r="AL36" i="4"/>
  <c r="AI13" i="4"/>
  <c r="B803" i="2"/>
  <c r="H801" i="25" s="1"/>
  <c r="H800" i="25"/>
  <c r="N802" i="2"/>
  <c r="O802" i="2"/>
  <c r="K800" i="25"/>
  <c r="J800" i="25"/>
  <c r="L800" i="25"/>
  <c r="I800" i="25"/>
  <c r="M800" i="25"/>
  <c r="A800" i="25"/>
  <c r="G799" i="25"/>
  <c r="Y799" i="25"/>
  <c r="AA799" i="25" s="1"/>
  <c r="U799" i="25"/>
  <c r="W799" i="25"/>
  <c r="T799" i="25"/>
  <c r="Z799" i="25"/>
  <c r="S799" i="25"/>
  <c r="V799" i="25"/>
  <c r="N798" i="25"/>
  <c r="G804" i="2"/>
  <c r="H804" i="2" s="1"/>
  <c r="F805" i="2"/>
  <c r="B804" i="2" l="1"/>
  <c r="H802" i="25" s="1"/>
  <c r="M801" i="25"/>
  <c r="K801" i="25"/>
  <c r="I801" i="25"/>
  <c r="L801" i="25"/>
  <c r="J801" i="25"/>
  <c r="A801" i="25"/>
  <c r="G800" i="25"/>
  <c r="Y800" i="25"/>
  <c r="AA800" i="25" s="1"/>
  <c r="V800" i="25"/>
  <c r="W800" i="25"/>
  <c r="Z800" i="25"/>
  <c r="T800" i="25"/>
  <c r="S800" i="25"/>
  <c r="U800" i="25"/>
  <c r="N799" i="25"/>
  <c r="G805" i="2"/>
  <c r="H805" i="2" s="1"/>
  <c r="F806" i="2"/>
  <c r="B805" i="2" l="1"/>
  <c r="H803" i="25" s="1"/>
  <c r="M802" i="25"/>
  <c r="K802" i="25"/>
  <c r="J802" i="25"/>
  <c r="A802" i="25"/>
  <c r="I802" i="25"/>
  <c r="L802" i="25"/>
  <c r="G801" i="25"/>
  <c r="Y801" i="25"/>
  <c r="AA801" i="25" s="1"/>
  <c r="W801" i="25"/>
  <c r="V801" i="25"/>
  <c r="Z801" i="25"/>
  <c r="S801" i="25"/>
  <c r="U801" i="25"/>
  <c r="T801" i="25"/>
  <c r="N800" i="25"/>
  <c r="G806" i="2"/>
  <c r="H806" i="2" s="1"/>
  <c r="F807" i="2"/>
  <c r="B806" i="2" l="1"/>
  <c r="H804" i="25" s="1"/>
  <c r="K803" i="25"/>
  <c r="J803" i="25"/>
  <c r="M803" i="25"/>
  <c r="L803" i="25"/>
  <c r="I803" i="25"/>
  <c r="A803" i="25"/>
  <c r="G802" i="25"/>
  <c r="Y802" i="25"/>
  <c r="AA802" i="25" s="1"/>
  <c r="T802" i="25"/>
  <c r="W802" i="25"/>
  <c r="Z802" i="25"/>
  <c r="V802" i="25"/>
  <c r="S802" i="25"/>
  <c r="U802" i="25"/>
  <c r="N801" i="25"/>
  <c r="G807" i="2"/>
  <c r="H807" i="2" s="1"/>
  <c r="F808" i="2"/>
  <c r="B807" i="2" l="1"/>
  <c r="H805" i="25" s="1"/>
  <c r="K804" i="25"/>
  <c r="L804" i="25"/>
  <c r="A804" i="25"/>
  <c r="I804" i="25"/>
  <c r="J804" i="25"/>
  <c r="M804" i="25"/>
  <c r="G803" i="25"/>
  <c r="Y803" i="25"/>
  <c r="AA803" i="25" s="1"/>
  <c r="U803" i="25"/>
  <c r="W803" i="25"/>
  <c r="T803" i="25"/>
  <c r="Z803" i="25"/>
  <c r="S803" i="25"/>
  <c r="V803" i="25"/>
  <c r="N802" i="25"/>
  <c r="G808" i="2"/>
  <c r="H808" i="2" s="1"/>
  <c r="F809" i="2"/>
  <c r="B808" i="2" l="1"/>
  <c r="L805" i="25"/>
  <c r="K805" i="25"/>
  <c r="I805" i="25"/>
  <c r="M805" i="25"/>
  <c r="J805" i="25"/>
  <c r="A805" i="25"/>
  <c r="G804" i="25"/>
  <c r="Z804" i="25"/>
  <c r="T804" i="25"/>
  <c r="W804" i="25"/>
  <c r="S804" i="25"/>
  <c r="Y804" i="25"/>
  <c r="AA804" i="25" s="1"/>
  <c r="V804" i="25"/>
  <c r="U804" i="25"/>
  <c r="N803" i="25"/>
  <c r="G809" i="2"/>
  <c r="H809" i="2" s="1"/>
  <c r="F810" i="2"/>
  <c r="H806" i="25" l="1"/>
  <c r="I806" i="25" s="1"/>
  <c r="O808" i="2"/>
  <c r="B809" i="2"/>
  <c r="L806" i="25"/>
  <c r="G805" i="25"/>
  <c r="Y805" i="25"/>
  <c r="AA805" i="25" s="1"/>
  <c r="W805" i="25"/>
  <c r="V805" i="25"/>
  <c r="Z805" i="25"/>
  <c r="S805" i="25"/>
  <c r="U805" i="25"/>
  <c r="T805" i="25"/>
  <c r="N804" i="25"/>
  <c r="G810" i="2"/>
  <c r="H810" i="2" s="1"/>
  <c r="F811" i="2"/>
  <c r="H807" i="25" l="1"/>
  <c r="N809" i="2"/>
  <c r="O809" i="2"/>
  <c r="K806" i="25"/>
  <c r="M806" i="25"/>
  <c r="J806" i="25"/>
  <c r="A806" i="25"/>
  <c r="G806" i="25" s="1"/>
  <c r="B810" i="2"/>
  <c r="H808" i="25" s="1"/>
  <c r="K807" i="25"/>
  <c r="L807" i="25"/>
  <c r="J807" i="25"/>
  <c r="M807" i="25"/>
  <c r="I807" i="25"/>
  <c r="A807" i="25"/>
  <c r="Y806" i="25"/>
  <c r="AA806" i="25" s="1"/>
  <c r="W806" i="25"/>
  <c r="U806" i="25"/>
  <c r="T806" i="25"/>
  <c r="N805" i="25"/>
  <c r="G811" i="2"/>
  <c r="H811" i="2" s="1"/>
  <c r="F812" i="2"/>
  <c r="Z806" i="25" l="1"/>
  <c r="S806" i="25"/>
  <c r="V806" i="25"/>
  <c r="B811" i="2"/>
  <c r="K808" i="25"/>
  <c r="L808" i="25"/>
  <c r="A808" i="25"/>
  <c r="J808" i="25"/>
  <c r="I808" i="25"/>
  <c r="M808" i="25"/>
  <c r="G807" i="25"/>
  <c r="Z807" i="25"/>
  <c r="S807" i="25"/>
  <c r="V807" i="25"/>
  <c r="Y807" i="25"/>
  <c r="AA807" i="25" s="1"/>
  <c r="U807" i="25"/>
  <c r="W807" i="25"/>
  <c r="T807" i="25"/>
  <c r="G812" i="2"/>
  <c r="H812" i="2" s="1"/>
  <c r="F813" i="2"/>
  <c r="N806" i="25" l="1"/>
  <c r="H809" i="25"/>
  <c r="L809" i="25" s="1"/>
  <c r="N811" i="2"/>
  <c r="O811" i="2"/>
  <c r="B812" i="2"/>
  <c r="M809" i="25"/>
  <c r="J809" i="25"/>
  <c r="G808" i="25"/>
  <c r="Y808" i="25"/>
  <c r="AA808" i="25" s="1"/>
  <c r="V808" i="25"/>
  <c r="U808" i="25"/>
  <c r="Z808" i="25"/>
  <c r="T808" i="25"/>
  <c r="W808" i="25"/>
  <c r="S808" i="25"/>
  <c r="N807" i="25"/>
  <c r="G813" i="2"/>
  <c r="H813" i="2" s="1"/>
  <c r="F814" i="2"/>
  <c r="K809" i="25" l="1"/>
  <c r="B813" i="2"/>
  <c r="H811" i="25" s="1"/>
  <c r="A809" i="25"/>
  <c r="I809" i="25"/>
  <c r="H810" i="25"/>
  <c r="N812" i="2"/>
  <c r="O812" i="2"/>
  <c r="K810" i="25"/>
  <c r="L810" i="25"/>
  <c r="A810" i="25"/>
  <c r="I810" i="25"/>
  <c r="J810" i="25"/>
  <c r="M810" i="25"/>
  <c r="G809" i="25"/>
  <c r="Y809" i="25"/>
  <c r="AA809" i="25" s="1"/>
  <c r="S809" i="25"/>
  <c r="U809" i="25"/>
  <c r="V809" i="25"/>
  <c r="Z809" i="25"/>
  <c r="W809" i="25"/>
  <c r="T809" i="25"/>
  <c r="N808" i="25"/>
  <c r="G814" i="2"/>
  <c r="H814" i="2" s="1"/>
  <c r="F815" i="2"/>
  <c r="B814" i="2" l="1"/>
  <c r="H812" i="25" s="1"/>
  <c r="K811" i="25"/>
  <c r="M811" i="25"/>
  <c r="J811" i="25"/>
  <c r="A811" i="25"/>
  <c r="L811" i="25"/>
  <c r="I811" i="25"/>
  <c r="G810" i="25"/>
  <c r="Y810" i="25"/>
  <c r="AA810" i="25" s="1"/>
  <c r="V810" i="25"/>
  <c r="W810" i="25"/>
  <c r="S810" i="25"/>
  <c r="Z810" i="25"/>
  <c r="T810" i="25"/>
  <c r="U810" i="25"/>
  <c r="N809" i="25"/>
  <c r="G815" i="2"/>
  <c r="H815" i="2" s="1"/>
  <c r="F816" i="2"/>
  <c r="B815" i="2" l="1"/>
  <c r="H813" i="25" s="1"/>
  <c r="M812" i="25"/>
  <c r="K812" i="25"/>
  <c r="J812" i="25"/>
  <c r="I812" i="25"/>
  <c r="L812" i="25"/>
  <c r="A812" i="25"/>
  <c r="G811" i="25"/>
  <c r="Z811" i="25"/>
  <c r="U811" i="25"/>
  <c r="W811" i="25"/>
  <c r="V811" i="25"/>
  <c r="Y811" i="25"/>
  <c r="AA811" i="25" s="1"/>
  <c r="S811" i="25"/>
  <c r="T811" i="25"/>
  <c r="N810" i="25"/>
  <c r="G816" i="2"/>
  <c r="H816" i="2" s="1"/>
  <c r="F817" i="2"/>
  <c r="B816" i="2" l="1"/>
  <c r="L813" i="25"/>
  <c r="K813" i="25"/>
  <c r="I813" i="25"/>
  <c r="A813" i="25"/>
  <c r="M813" i="25"/>
  <c r="J813" i="25"/>
  <c r="G812" i="25"/>
  <c r="Z812" i="25"/>
  <c r="T812" i="25"/>
  <c r="U812" i="25"/>
  <c r="W812" i="25"/>
  <c r="Y812" i="25"/>
  <c r="AA812" i="25" s="1"/>
  <c r="V812" i="25"/>
  <c r="S812" i="25"/>
  <c r="N811" i="25"/>
  <c r="G817" i="2"/>
  <c r="H817" i="2" s="1"/>
  <c r="F818" i="2"/>
  <c r="B817" i="2" l="1"/>
  <c r="H815" i="25" s="1"/>
  <c r="H814" i="25"/>
  <c r="K814" i="25" s="1"/>
  <c r="N816" i="2"/>
  <c r="O816" i="2"/>
  <c r="I814" i="25"/>
  <c r="L814" i="25"/>
  <c r="A814" i="25"/>
  <c r="G813" i="25"/>
  <c r="Z813" i="25"/>
  <c r="W813" i="25"/>
  <c r="V813" i="25"/>
  <c r="Y813" i="25"/>
  <c r="AA813" i="25" s="1"/>
  <c r="S813" i="25"/>
  <c r="U813" i="25"/>
  <c r="T813" i="25"/>
  <c r="N812" i="25"/>
  <c r="G818" i="2"/>
  <c r="H818" i="2" s="1"/>
  <c r="F819" i="2"/>
  <c r="M814" i="25" l="1"/>
  <c r="J814" i="25"/>
  <c r="B818" i="2"/>
  <c r="H816" i="25" s="1"/>
  <c r="K815" i="25"/>
  <c r="L815" i="25"/>
  <c r="J815" i="25"/>
  <c r="A815" i="25"/>
  <c r="M815" i="25"/>
  <c r="I815" i="25"/>
  <c r="G814" i="25"/>
  <c r="Z814" i="25"/>
  <c r="Y814" i="25"/>
  <c r="AA814" i="25" s="1"/>
  <c r="T814" i="25"/>
  <c r="S814" i="25"/>
  <c r="V814" i="25"/>
  <c r="U814" i="25"/>
  <c r="W814" i="25"/>
  <c r="N813" i="25"/>
  <c r="G819" i="2"/>
  <c r="H819" i="2" s="1"/>
  <c r="F820" i="2"/>
  <c r="B819" i="2" l="1"/>
  <c r="M816" i="25"/>
  <c r="I816" i="25"/>
  <c r="L816" i="25"/>
  <c r="K816" i="25"/>
  <c r="J816" i="25"/>
  <c r="A816" i="25"/>
  <c r="G815" i="25"/>
  <c r="Z815" i="25"/>
  <c r="U815" i="25"/>
  <c r="W815" i="25"/>
  <c r="T815" i="25"/>
  <c r="Y815" i="25"/>
  <c r="AA815" i="25" s="1"/>
  <c r="S815" i="25"/>
  <c r="V815" i="25"/>
  <c r="N814" i="25"/>
  <c r="G820" i="2"/>
  <c r="H820" i="2" s="1"/>
  <c r="F821" i="2"/>
  <c r="H817" i="25" l="1"/>
  <c r="N819" i="2"/>
  <c r="O819" i="2"/>
  <c r="B820" i="2"/>
  <c r="H818" i="25" s="1"/>
  <c r="M817" i="25"/>
  <c r="K817" i="25"/>
  <c r="I817" i="25"/>
  <c r="A817" i="25"/>
  <c r="L817" i="25"/>
  <c r="J817" i="25"/>
  <c r="G816" i="25"/>
  <c r="Y816" i="25"/>
  <c r="AA816" i="25" s="1"/>
  <c r="V816" i="25"/>
  <c r="W816" i="25"/>
  <c r="Z816" i="25"/>
  <c r="T816" i="25"/>
  <c r="S816" i="25"/>
  <c r="U816" i="25"/>
  <c r="N815" i="25"/>
  <c r="G821" i="2"/>
  <c r="H821" i="2" s="1"/>
  <c r="F822" i="2"/>
  <c r="B821" i="2" l="1"/>
  <c r="H819" i="25" s="1"/>
  <c r="K818" i="25"/>
  <c r="L818" i="25"/>
  <c r="I818" i="25"/>
  <c r="M818" i="25"/>
  <c r="J818" i="25"/>
  <c r="A818" i="25"/>
  <c r="G817" i="25"/>
  <c r="Z817" i="25"/>
  <c r="S817" i="25"/>
  <c r="U817" i="25"/>
  <c r="T817" i="25"/>
  <c r="Y817" i="25"/>
  <c r="AA817" i="25" s="1"/>
  <c r="W817" i="25"/>
  <c r="V817" i="25"/>
  <c r="N816" i="25"/>
  <c r="G822" i="2"/>
  <c r="H822" i="2" s="1"/>
  <c r="F823" i="2"/>
  <c r="B822" i="2" l="1"/>
  <c r="K819" i="25"/>
  <c r="M819" i="25"/>
  <c r="I819" i="25"/>
  <c r="A819" i="25"/>
  <c r="J819" i="25"/>
  <c r="L819" i="25"/>
  <c r="G818" i="25"/>
  <c r="Z818" i="25"/>
  <c r="V818" i="25"/>
  <c r="S818" i="25"/>
  <c r="U818" i="25"/>
  <c r="Y818" i="25"/>
  <c r="AA818" i="25" s="1"/>
  <c r="T818" i="25"/>
  <c r="W818" i="25"/>
  <c r="N817" i="25"/>
  <c r="G823" i="2"/>
  <c r="H823" i="2" s="1"/>
  <c r="F824" i="2"/>
  <c r="B823" i="2" l="1"/>
  <c r="N822" i="2"/>
  <c r="O822" i="2"/>
  <c r="H820" i="25"/>
  <c r="L820" i="25" s="1"/>
  <c r="G819" i="25"/>
  <c r="Y819" i="25"/>
  <c r="AA819" i="25" s="1"/>
  <c r="U819" i="25"/>
  <c r="W819" i="25"/>
  <c r="T819" i="25"/>
  <c r="Z819" i="25"/>
  <c r="S819" i="25"/>
  <c r="V819" i="25"/>
  <c r="N818" i="25"/>
  <c r="G824" i="2"/>
  <c r="H824" i="2" s="1"/>
  <c r="F825" i="2"/>
  <c r="H821" i="25" l="1"/>
  <c r="N823" i="2"/>
  <c r="O823" i="2"/>
  <c r="H822" i="25"/>
  <c r="B824" i="2"/>
  <c r="M821" i="25"/>
  <c r="I821" i="25"/>
  <c r="A821" i="25"/>
  <c r="L821" i="25"/>
  <c r="K821" i="25"/>
  <c r="J821" i="25"/>
  <c r="J820" i="25"/>
  <c r="A820" i="25"/>
  <c r="K820" i="25"/>
  <c r="M820" i="25"/>
  <c r="I820" i="25"/>
  <c r="G820" i="25"/>
  <c r="Z820" i="25"/>
  <c r="T820" i="25"/>
  <c r="W820" i="25"/>
  <c r="S820" i="25"/>
  <c r="Y820" i="25"/>
  <c r="AA820" i="25" s="1"/>
  <c r="V820" i="25"/>
  <c r="U820" i="25"/>
  <c r="N819" i="25"/>
  <c r="G825" i="2"/>
  <c r="H825" i="2" s="1"/>
  <c r="F826" i="2"/>
  <c r="H823" i="25" l="1"/>
  <c r="B825" i="2"/>
  <c r="K822" i="25"/>
  <c r="I822" i="25"/>
  <c r="J822" i="25"/>
  <c r="L822" i="25"/>
  <c r="M822" i="25"/>
  <c r="A822" i="25"/>
  <c r="G821" i="25"/>
  <c r="Y821" i="25"/>
  <c r="AA821" i="25" s="1"/>
  <c r="W821" i="25"/>
  <c r="V821" i="25"/>
  <c r="Z821" i="25"/>
  <c r="S821" i="25"/>
  <c r="U821" i="25"/>
  <c r="T821" i="25"/>
  <c r="N820" i="25"/>
  <c r="G826" i="2"/>
  <c r="H826" i="2" s="1"/>
  <c r="F827" i="2"/>
  <c r="B826" i="2" l="1"/>
  <c r="H824" i="25" s="1"/>
  <c r="K823" i="25"/>
  <c r="L823" i="25"/>
  <c r="A823" i="25"/>
  <c r="M823" i="25"/>
  <c r="J823" i="25"/>
  <c r="I823" i="25"/>
  <c r="G822" i="25"/>
  <c r="Y822" i="25"/>
  <c r="AA822" i="25" s="1"/>
  <c r="V822" i="25"/>
  <c r="W822" i="25"/>
  <c r="S822" i="25"/>
  <c r="Z822" i="25"/>
  <c r="T822" i="25"/>
  <c r="U822" i="25"/>
  <c r="N821" i="25"/>
  <c r="G827" i="2"/>
  <c r="H827" i="2" s="1"/>
  <c r="F828" i="2"/>
  <c r="H825" i="25" l="1"/>
  <c r="B827" i="2"/>
  <c r="L824" i="25"/>
  <c r="J824" i="25"/>
  <c r="M824" i="25"/>
  <c r="K824" i="25"/>
  <c r="I824" i="25"/>
  <c r="A824" i="25"/>
  <c r="G823" i="25"/>
  <c r="Y823" i="25"/>
  <c r="AA823" i="25" s="1"/>
  <c r="U823" i="25"/>
  <c r="W823" i="25"/>
  <c r="T823" i="25"/>
  <c r="Z823" i="25"/>
  <c r="S823" i="25"/>
  <c r="V823" i="25"/>
  <c r="N822" i="25"/>
  <c r="G828" i="2"/>
  <c r="F829" i="2"/>
  <c r="L825" i="25" l="1"/>
  <c r="M825" i="25"/>
  <c r="K825" i="25"/>
  <c r="J825" i="25"/>
  <c r="I825" i="25"/>
  <c r="A825" i="25"/>
  <c r="G824" i="25"/>
  <c r="Z824" i="25"/>
  <c r="T824" i="25"/>
  <c r="W824" i="25"/>
  <c r="S824" i="25"/>
  <c r="Y824" i="25"/>
  <c r="AA824" i="25" s="1"/>
  <c r="V824" i="25"/>
  <c r="U824" i="25"/>
  <c r="N823" i="25"/>
  <c r="G829" i="2"/>
  <c r="F830" i="2"/>
  <c r="G825" i="25" l="1"/>
  <c r="Y825" i="25"/>
  <c r="AA825" i="25" s="1"/>
  <c r="W825" i="25"/>
  <c r="T825" i="25"/>
  <c r="Z825" i="25"/>
  <c r="S825" i="25"/>
  <c r="U825" i="25"/>
  <c r="V825" i="25"/>
  <c r="N824" i="25"/>
  <c r="G830" i="2"/>
  <c r="F831" i="2"/>
  <c r="N825" i="25" l="1"/>
  <c r="G831" i="2"/>
  <c r="F832" i="2"/>
  <c r="G832" i="2" l="1"/>
  <c r="F833" i="2"/>
  <c r="G833" i="2" l="1"/>
  <c r="F834" i="2"/>
  <c r="G834" i="2" l="1"/>
  <c r="F835" i="2"/>
  <c r="G835" i="2" l="1"/>
  <c r="F836" i="2"/>
  <c r="G836" i="2" l="1"/>
  <c r="F837" i="2"/>
  <c r="G837" i="2" l="1"/>
  <c r="F838" i="2"/>
  <c r="G838" i="2" l="1"/>
  <c r="F839" i="2"/>
  <c r="G839" i="2" l="1"/>
  <c r="F840" i="2"/>
  <c r="G840" i="2" l="1"/>
  <c r="F841" i="2"/>
  <c r="G841" i="2" l="1"/>
  <c r="F842" i="2"/>
  <c r="G842" i="2" l="1"/>
  <c r="F843" i="2"/>
  <c r="G843" i="2" l="1"/>
  <c r="F844" i="2"/>
  <c r="G844" i="2" l="1"/>
  <c r="F845" i="2"/>
  <c r="G845" i="2" l="1"/>
  <c r="F846" i="2"/>
  <c r="G846" i="2" l="1"/>
  <c r="F847" i="2"/>
  <c r="G847" i="2" l="1"/>
  <c r="F848" i="2"/>
  <c r="G848" i="2" l="1"/>
  <c r="F849" i="2"/>
  <c r="G849" i="2" l="1"/>
  <c r="F850" i="2"/>
  <c r="G850" i="2" l="1"/>
  <c r="F851" i="2"/>
  <c r="G851" i="2" l="1"/>
  <c r="F852" i="2"/>
  <c r="G852" i="2" l="1"/>
  <c r="F853" i="2"/>
  <c r="G853" i="2" l="1"/>
  <c r="F854" i="2"/>
  <c r="G854" i="2" l="1"/>
  <c r="F855" i="2"/>
  <c r="G855" i="2" l="1"/>
  <c r="F856" i="2"/>
  <c r="G856" i="2" l="1"/>
  <c r="F857" i="2"/>
  <c r="G857" i="2" l="1"/>
  <c r="F858" i="2"/>
  <c r="G858" i="2" l="1"/>
  <c r="F859" i="2"/>
  <c r="G859" i="2" l="1"/>
  <c r="F860" i="2"/>
  <c r="G860" i="2" l="1"/>
  <c r="F861" i="2"/>
  <c r="G861" i="2" l="1"/>
  <c r="F862" i="2"/>
  <c r="G862" i="2" l="1"/>
  <c r="F863" i="2"/>
  <c r="G863" i="2" l="1"/>
  <c r="F864" i="2"/>
  <c r="G864" i="2" l="1"/>
  <c r="F865" i="2"/>
  <c r="G865" i="2" l="1"/>
  <c r="F866" i="2"/>
  <c r="G866" i="2" l="1"/>
  <c r="F867" i="2"/>
  <c r="G867" i="2" l="1"/>
  <c r="F868" i="2"/>
  <c r="G868" i="2" l="1"/>
  <c r="F869" i="2"/>
  <c r="G869" i="2" l="1"/>
  <c r="F870" i="2"/>
  <c r="G870" i="2" l="1"/>
  <c r="F871" i="2"/>
  <c r="G871" i="2" l="1"/>
  <c r="F872" i="2"/>
  <c r="G872" i="2" l="1"/>
  <c r="F873" i="2"/>
  <c r="G873" i="2" l="1"/>
  <c r="F874" i="2"/>
  <c r="G874" i="2" l="1"/>
  <c r="F875" i="2"/>
  <c r="G875" i="2" l="1"/>
  <c r="F876" i="2"/>
  <c r="G876" i="2" l="1"/>
  <c r="F877" i="2"/>
  <c r="G877" i="2" l="1"/>
  <c r="F878" i="2"/>
  <c r="G878" i="2" l="1"/>
  <c r="F879" i="2"/>
  <c r="G879" i="2" l="1"/>
  <c r="F880" i="2"/>
  <c r="G880" i="2" l="1"/>
  <c r="F881" i="2"/>
  <c r="G881" i="2" l="1"/>
  <c r="F882" i="2"/>
  <c r="G882" i="2" l="1"/>
  <c r="F883" i="2"/>
  <c r="G883" i="2" l="1"/>
  <c r="F884" i="2"/>
  <c r="G884" i="2" l="1"/>
  <c r="F885" i="2"/>
  <c r="G885" i="2" l="1"/>
  <c r="F886" i="2"/>
  <c r="G886" i="2" l="1"/>
  <c r="F887" i="2"/>
  <c r="G887" i="2" l="1"/>
  <c r="F888" i="2"/>
  <c r="G888" i="2" l="1"/>
  <c r="F889" i="2"/>
  <c r="G889" i="2" l="1"/>
  <c r="F890" i="2"/>
  <c r="G890" i="2" l="1"/>
  <c r="F891" i="2"/>
  <c r="G891" i="2" l="1"/>
  <c r="F892" i="2"/>
  <c r="G892" i="2" l="1"/>
  <c r="F893" i="2"/>
  <c r="G893" i="2" l="1"/>
  <c r="F894" i="2"/>
  <c r="G894" i="2" l="1"/>
  <c r="F895" i="2"/>
  <c r="G895" i="2" l="1"/>
  <c r="F896" i="2"/>
  <c r="G896" i="2" l="1"/>
  <c r="F897" i="2"/>
  <c r="G897" i="2" l="1"/>
  <c r="F898" i="2"/>
  <c r="G898" i="2" l="1"/>
  <c r="F899" i="2"/>
  <c r="G899" i="2" l="1"/>
  <c r="F900" i="2"/>
  <c r="G900" i="2" l="1"/>
  <c r="F901" i="2"/>
  <c r="G901" i="2" l="1"/>
  <c r="F902" i="2"/>
  <c r="G902" i="2" l="1"/>
  <c r="F903" i="2"/>
  <c r="G903" i="2" l="1"/>
  <c r="F904" i="2"/>
  <c r="G904" i="2" l="1"/>
  <c r="F905" i="2"/>
  <c r="G905" i="2" l="1"/>
  <c r="F906" i="2"/>
  <c r="G906" i="2" l="1"/>
  <c r="F907" i="2"/>
  <c r="G907" i="2" l="1"/>
  <c r="F908" i="2"/>
  <c r="G908" i="2" l="1"/>
  <c r="F909" i="2"/>
  <c r="G909" i="2" l="1"/>
  <c r="F910" i="2"/>
  <c r="G910" i="2" l="1"/>
  <c r="F911" i="2"/>
  <c r="G911" i="2" l="1"/>
  <c r="F912" i="2"/>
  <c r="G912" i="2" l="1"/>
  <c r="F913" i="2"/>
  <c r="G913" i="2" l="1"/>
  <c r="F914" i="2"/>
  <c r="G914" i="2" l="1"/>
  <c r="F915" i="2"/>
  <c r="G915" i="2" l="1"/>
  <c r="F916" i="2"/>
  <c r="G916" i="2" l="1"/>
  <c r="F917" i="2"/>
  <c r="G917" i="2" l="1"/>
  <c r="F918" i="2"/>
  <c r="G918" i="2" l="1"/>
  <c r="F919" i="2"/>
  <c r="G919" i="2" l="1"/>
  <c r="F920" i="2"/>
  <c r="G920" i="2" l="1"/>
  <c r="F921" i="2"/>
  <c r="G921" i="2" l="1"/>
  <c r="F922" i="2"/>
  <c r="G922" i="2" l="1"/>
  <c r="F923" i="2"/>
  <c r="G923" i="2" l="1"/>
  <c r="F924" i="2"/>
  <c r="G924" i="2" l="1"/>
  <c r="F925" i="2"/>
  <c r="G925" i="2" l="1"/>
  <c r="F926" i="2"/>
  <c r="G926" i="2" l="1"/>
  <c r="F927" i="2"/>
  <c r="G927" i="2" l="1"/>
  <c r="F928" i="2"/>
  <c r="G928" i="2" l="1"/>
  <c r="F929" i="2"/>
  <c r="G929" i="2" l="1"/>
  <c r="F930" i="2"/>
  <c r="G930" i="2" l="1"/>
  <c r="F931" i="2"/>
  <c r="G931" i="2" l="1"/>
  <c r="F932" i="2"/>
  <c r="G932" i="2" l="1"/>
  <c r="F933" i="2"/>
  <c r="G933" i="2" l="1"/>
  <c r="F934" i="2"/>
  <c r="G934" i="2" l="1"/>
  <c r="F935" i="2"/>
  <c r="G935" i="2" l="1"/>
  <c r="F936" i="2"/>
  <c r="G936" i="2" l="1"/>
  <c r="F937" i="2"/>
  <c r="G937" i="2" l="1"/>
  <c r="F938" i="2"/>
  <c r="G938" i="2" l="1"/>
  <c r="F939" i="2"/>
  <c r="G939" i="2" l="1"/>
  <c r="F940" i="2"/>
  <c r="G940" i="2" l="1"/>
  <c r="F941" i="2"/>
  <c r="G941" i="2" l="1"/>
  <c r="F942" i="2"/>
  <c r="G942" i="2" l="1"/>
  <c r="F943" i="2"/>
  <c r="G943" i="2" l="1"/>
  <c r="F944" i="2"/>
  <c r="G944" i="2" l="1"/>
  <c r="F945" i="2"/>
  <c r="G945" i="2" l="1"/>
  <c r="F946" i="2"/>
  <c r="G946" i="2" l="1"/>
  <c r="F947" i="2"/>
  <c r="G947" i="2" l="1"/>
  <c r="F948" i="2"/>
  <c r="G948" i="2" l="1"/>
  <c r="F949" i="2"/>
  <c r="G949" i="2" l="1"/>
  <c r="F950" i="2"/>
  <c r="G950" i="2" l="1"/>
  <c r="F951" i="2"/>
  <c r="G951" i="2" l="1"/>
  <c r="F952" i="2"/>
  <c r="G952" i="2" l="1"/>
  <c r="F953" i="2"/>
  <c r="G953" i="2" l="1"/>
  <c r="F954" i="2"/>
  <c r="G954" i="2" l="1"/>
  <c r="F955" i="2"/>
  <c r="G955" i="2" l="1"/>
  <c r="F956" i="2"/>
  <c r="G956" i="2" l="1"/>
  <c r="F957" i="2"/>
  <c r="G957" i="2" l="1"/>
  <c r="F958" i="2"/>
  <c r="G958" i="2" l="1"/>
  <c r="F959" i="2"/>
  <c r="G959" i="2" l="1"/>
  <c r="F960" i="2"/>
  <c r="G960" i="2" l="1"/>
  <c r="F961" i="2"/>
  <c r="G961" i="2" l="1"/>
  <c r="F962" i="2"/>
  <c r="G962" i="2" l="1"/>
  <c r="F963" i="2"/>
  <c r="G963" i="2" l="1"/>
  <c r="F964" i="2"/>
  <c r="G964" i="2" l="1"/>
  <c r="F965" i="2"/>
  <c r="G965" i="2" l="1"/>
  <c r="F966" i="2"/>
  <c r="G966" i="2" l="1"/>
  <c r="F967" i="2"/>
  <c r="G967" i="2" l="1"/>
  <c r="F968" i="2"/>
  <c r="G968" i="2" l="1"/>
  <c r="F969" i="2"/>
  <c r="G969" i="2" l="1"/>
  <c r="F970" i="2"/>
  <c r="G970" i="2" l="1"/>
  <c r="F971" i="2"/>
  <c r="G971" i="2" l="1"/>
  <c r="F972" i="2"/>
  <c r="G972" i="2" l="1"/>
  <c r="F973" i="2"/>
  <c r="G973" i="2" l="1"/>
  <c r="F974" i="2"/>
  <c r="G974" i="2" l="1"/>
  <c r="F975" i="2"/>
  <c r="G975" i="2" l="1"/>
  <c r="F976" i="2"/>
  <c r="G976" i="2" l="1"/>
  <c r="F977" i="2"/>
  <c r="G977" i="2" l="1"/>
  <c r="F978" i="2"/>
  <c r="G978" i="2" l="1"/>
  <c r="F979" i="2"/>
  <c r="G979" i="2" l="1"/>
  <c r="F980" i="2"/>
  <c r="G980" i="2" l="1"/>
  <c r="F981" i="2"/>
  <c r="G981" i="2" l="1"/>
  <c r="F982" i="2"/>
  <c r="G982" i="2" l="1"/>
  <c r="F983" i="2"/>
  <c r="G983" i="2" l="1"/>
  <c r="F984" i="2"/>
  <c r="G984" i="2" l="1"/>
  <c r="F985" i="2"/>
  <c r="G985" i="2" l="1"/>
  <c r="F986" i="2"/>
  <c r="G986" i="2" l="1"/>
  <c r="F987" i="2"/>
  <c r="G987" i="2" l="1"/>
  <c r="F988" i="2"/>
  <c r="G988" i="2" l="1"/>
  <c r="F989" i="2"/>
  <c r="G989" i="2" l="1"/>
  <c r="F990" i="2"/>
  <c r="G990" i="2" l="1"/>
  <c r="F991" i="2"/>
  <c r="G991" i="2" l="1"/>
  <c r="F992" i="2"/>
  <c r="G992" i="2" l="1"/>
  <c r="F993" i="2"/>
  <c r="G993" i="2" l="1"/>
  <c r="F994" i="2"/>
  <c r="G994" i="2" l="1"/>
  <c r="F995" i="2"/>
  <c r="G995" i="2" l="1"/>
  <c r="F996" i="2"/>
  <c r="G996" i="2" l="1"/>
  <c r="F997" i="2"/>
  <c r="G997" i="2" l="1"/>
  <c r="F998" i="2"/>
  <c r="G998" i="2" l="1"/>
  <c r="F999" i="2"/>
  <c r="G999" i="2" l="1"/>
  <c r="F1000" i="2"/>
  <c r="G1000" i="2" s="1"/>
  <c r="H1000" i="2" s="1"/>
  <c r="Z646" i="16" l="1"/>
  <c r="I646" i="16"/>
  <c r="AA646" i="16" s="1"/>
  <c r="G648" i="16"/>
  <c r="H646" i="16"/>
  <c r="I647" i="16"/>
  <c r="AA647" i="16" s="1"/>
  <c r="J647" i="16"/>
  <c r="J648" i="16"/>
  <c r="Z647" i="16"/>
  <c r="H647" i="16"/>
  <c r="G646" i="16"/>
  <c r="H648" i="16"/>
  <c r="I648" i="16"/>
  <c r="AA648" i="16" s="1"/>
  <c r="G647" i="16"/>
  <c r="J646" i="16"/>
  <c r="Z648" i="16"/>
  <c r="Z639" i="16"/>
  <c r="G641" i="16"/>
  <c r="H639" i="16"/>
  <c r="H645" i="16"/>
  <c r="I643" i="16"/>
  <c r="AA643" i="16" s="1"/>
  <c r="J641" i="16"/>
  <c r="G640" i="16"/>
  <c r="H640" i="16"/>
  <c r="I640" i="16"/>
  <c r="AA640" i="16" s="1"/>
  <c r="J640" i="16"/>
  <c r="J639" i="16"/>
  <c r="J645" i="16"/>
  <c r="G644" i="16"/>
  <c r="H644" i="16"/>
  <c r="I644" i="16"/>
  <c r="AA644" i="16" s="1"/>
  <c r="J644" i="16"/>
  <c r="Z643" i="16"/>
  <c r="Z642" i="16"/>
  <c r="Z644" i="16"/>
  <c r="G643" i="16"/>
  <c r="H641" i="16"/>
  <c r="I639" i="16"/>
  <c r="AA639" i="16" s="1"/>
  <c r="I645" i="16"/>
  <c r="AA645" i="16" s="1"/>
  <c r="J643" i="16"/>
  <c r="G642" i="16"/>
  <c r="H642" i="16"/>
  <c r="I642" i="16"/>
  <c r="AA642" i="16" s="1"/>
  <c r="J642" i="16"/>
  <c r="Z641" i="16"/>
  <c r="Z640" i="16"/>
  <c r="G639" i="16"/>
  <c r="G645" i="16"/>
  <c r="H643" i="16"/>
  <c r="I641" i="16"/>
  <c r="AA641" i="16" s="1"/>
  <c r="Z645" i="16"/>
  <c r="F187" i="28"/>
  <c r="F186" i="28"/>
  <c r="F181" i="28"/>
  <c r="H192" i="28"/>
  <c r="G192" i="28"/>
  <c r="E191" i="28"/>
  <c r="Q191" i="28" s="1"/>
  <c r="I190" i="28"/>
  <c r="H189" i="28"/>
  <c r="G189" i="28"/>
  <c r="E188" i="28"/>
  <c r="Q188" i="28" s="1"/>
  <c r="I187" i="28"/>
  <c r="H186" i="28"/>
  <c r="G186" i="28"/>
  <c r="E185" i="28"/>
  <c r="Q185" i="28" s="1"/>
  <c r="I184" i="28"/>
  <c r="H183" i="28"/>
  <c r="G183" i="28"/>
  <c r="E182" i="28"/>
  <c r="Q182" i="28" s="1"/>
  <c r="I181" i="28"/>
  <c r="F191" i="28"/>
  <c r="F190" i="28"/>
  <c r="F185" i="28"/>
  <c r="F184" i="28"/>
  <c r="G185" i="28"/>
  <c r="E184" i="28"/>
  <c r="Q184" i="28" s="1"/>
  <c r="I183" i="28"/>
  <c r="H182" i="28"/>
  <c r="G182" i="28"/>
  <c r="E181" i="28"/>
  <c r="Q181" i="28" s="1"/>
  <c r="F192" i="28"/>
  <c r="G187" i="28"/>
  <c r="E186" i="28"/>
  <c r="Q186" i="28" s="1"/>
  <c r="I185" i="28"/>
  <c r="H184" i="28"/>
  <c r="G184" i="28"/>
  <c r="E183" i="28"/>
  <c r="Q183" i="28" s="1"/>
  <c r="I182" i="28"/>
  <c r="H181" i="28"/>
  <c r="G181" i="28"/>
  <c r="F189" i="28"/>
  <c r="F188" i="28"/>
  <c r="F183" i="28"/>
  <c r="F182" i="28"/>
  <c r="I192" i="28"/>
  <c r="H191" i="28"/>
  <c r="G191" i="28"/>
  <c r="E190" i="28"/>
  <c r="Q190" i="28" s="1"/>
  <c r="I189" i="28"/>
  <c r="H188" i="28"/>
  <c r="G188" i="28"/>
  <c r="E187" i="28"/>
  <c r="Q187" i="28" s="1"/>
  <c r="I186" i="28"/>
  <c r="H185" i="28"/>
  <c r="E192" i="28"/>
  <c r="Q192" i="28" s="1"/>
  <c r="I191" i="28"/>
  <c r="H190" i="28"/>
  <c r="G190" i="28"/>
  <c r="E189" i="28"/>
  <c r="Q189" i="28" s="1"/>
  <c r="I188" i="28"/>
  <c r="H187" i="28"/>
  <c r="Z633" i="16"/>
  <c r="Z637" i="16"/>
  <c r="J636" i="16"/>
  <c r="I636" i="16"/>
  <c r="AA636" i="16" s="1"/>
  <c r="H636" i="16"/>
  <c r="G636" i="16"/>
  <c r="J635" i="16"/>
  <c r="I635" i="16"/>
  <c r="AA635" i="16" s="1"/>
  <c r="H635" i="16"/>
  <c r="G635" i="16"/>
  <c r="Z636" i="16"/>
  <c r="Z635" i="16"/>
  <c r="J633" i="16"/>
  <c r="I633" i="16"/>
  <c r="AA633" i="16" s="1"/>
  <c r="H633" i="16"/>
  <c r="G633" i="16"/>
  <c r="Z634" i="16"/>
  <c r="J638" i="16"/>
  <c r="I638" i="16"/>
  <c r="AA638" i="16" s="1"/>
  <c r="H638" i="16"/>
  <c r="G638" i="16"/>
  <c r="I637" i="16"/>
  <c r="AA637" i="16" s="1"/>
  <c r="H637" i="16"/>
  <c r="G637" i="16"/>
  <c r="Z638" i="16"/>
  <c r="I634" i="16"/>
  <c r="AA634" i="16" s="1"/>
  <c r="H634" i="16"/>
  <c r="G634" i="16"/>
  <c r="Z631" i="16"/>
  <c r="G631" i="16"/>
  <c r="J631" i="16"/>
  <c r="J632" i="16"/>
  <c r="H631" i="16"/>
  <c r="H632" i="16"/>
  <c r="Z632" i="16"/>
  <c r="I632" i="16"/>
  <c r="AA632" i="16" s="1"/>
  <c r="I631" i="16"/>
  <c r="AA631" i="16" s="1"/>
  <c r="G632" i="16"/>
  <c r="Z629" i="16"/>
  <c r="G629" i="16"/>
  <c r="J629" i="16"/>
  <c r="AH8" i="20" s="1"/>
  <c r="J630" i="16"/>
  <c r="H629" i="16"/>
  <c r="H630" i="16"/>
  <c r="Z630" i="16"/>
  <c r="I630" i="16"/>
  <c r="AA630" i="16" s="1"/>
  <c r="I629" i="16"/>
  <c r="AA629" i="16" s="1"/>
  <c r="G630" i="16"/>
  <c r="Z625" i="16"/>
  <c r="I627" i="16"/>
  <c r="AA627" i="16" s="1"/>
  <c r="Z624" i="16"/>
  <c r="G628" i="16"/>
  <c r="I628" i="16"/>
  <c r="AA628" i="16" s="1"/>
  <c r="Z627" i="16"/>
  <c r="I626" i="16"/>
  <c r="J625" i="16"/>
  <c r="AH26" i="20" s="1"/>
  <c r="H626" i="16"/>
  <c r="I625" i="16"/>
  <c r="Z626" i="16"/>
  <c r="H628" i="16"/>
  <c r="H627" i="16"/>
  <c r="J627" i="16"/>
  <c r="G627" i="16"/>
  <c r="H625" i="16"/>
  <c r="AF26" i="20" s="1"/>
  <c r="G625" i="16"/>
  <c r="AE26" i="20" s="1"/>
  <c r="H624" i="16"/>
  <c r="J624" i="16"/>
  <c r="G626" i="16"/>
  <c r="J628" i="16"/>
  <c r="G624" i="16"/>
  <c r="J626" i="16"/>
  <c r="Z628" i="16"/>
  <c r="I624" i="16"/>
  <c r="AA624" i="16" s="1"/>
  <c r="E169" i="28"/>
  <c r="Q169" i="28" s="1"/>
  <c r="G169" i="28"/>
  <c r="H170" i="28"/>
  <c r="I172" i="28"/>
  <c r="E174" i="28"/>
  <c r="Q174" i="28" s="1"/>
  <c r="F170" i="28"/>
  <c r="F175" i="28"/>
  <c r="E177" i="28"/>
  <c r="Q177" i="28" s="1"/>
  <c r="G170" i="28"/>
  <c r="F173" i="28"/>
  <c r="G167" i="28"/>
  <c r="H168" i="28"/>
  <c r="I170" i="28"/>
  <c r="E172" i="28"/>
  <c r="Q172" i="28" s="1"/>
  <c r="H179" i="28"/>
  <c r="F167" i="28"/>
  <c r="E171" i="28"/>
  <c r="Q171" i="28" s="1"/>
  <c r="I175" i="28"/>
  <c r="G173" i="28"/>
  <c r="H174" i="28"/>
  <c r="I176" i="28"/>
  <c r="E178" i="28"/>
  <c r="Q178" i="28" s="1"/>
  <c r="G168" i="28"/>
  <c r="H169" i="28"/>
  <c r="I167" i="28"/>
  <c r="G174" i="28"/>
  <c r="E173" i="28"/>
  <c r="Q173" i="28" s="1"/>
  <c r="G171" i="28"/>
  <c r="H172" i="28"/>
  <c r="I174" i="28"/>
  <c r="E176" i="28"/>
  <c r="Q176" i="28" s="1"/>
  <c r="F178" i="28"/>
  <c r="H167" i="28"/>
  <c r="F168" i="28"/>
  <c r="G177" i="28"/>
  <c r="H178" i="28"/>
  <c r="I180" i="28"/>
  <c r="F172" i="28"/>
  <c r="F177" i="28"/>
  <c r="H173" i="28"/>
  <c r="I173" i="28"/>
  <c r="G178" i="28"/>
  <c r="E179" i="28"/>
  <c r="Q179" i="28" s="1"/>
  <c r="G175" i="28"/>
  <c r="H176" i="28"/>
  <c r="I178" i="28"/>
  <c r="E180" i="28"/>
  <c r="Q180" i="28" s="1"/>
  <c r="F169" i="28"/>
  <c r="H171" i="28"/>
  <c r="I171" i="28"/>
  <c r="G176" i="28"/>
  <c r="E175" i="28"/>
  <c r="Q175" i="28" s="1"/>
  <c r="F174" i="28"/>
  <c r="F179" i="28"/>
  <c r="I168" i="28"/>
  <c r="E170" i="28"/>
  <c r="Q170" i="28" s="1"/>
  <c r="H177" i="28"/>
  <c r="I179" i="28"/>
  <c r="E167" i="28"/>
  <c r="Q167" i="28" s="1"/>
  <c r="I169" i="28"/>
  <c r="G179" i="28"/>
  <c r="H180" i="28"/>
  <c r="F171" i="28"/>
  <c r="F180" i="28"/>
  <c r="E168" i="28"/>
  <c r="Q168" i="28" s="1"/>
  <c r="H175" i="28"/>
  <c r="I177" i="28"/>
  <c r="G180" i="28"/>
  <c r="F176" i="28"/>
  <c r="G172" i="28"/>
  <c r="H286" i="16"/>
  <c r="G622" i="16"/>
  <c r="G286" i="16"/>
  <c r="G623" i="16"/>
  <c r="J623" i="16"/>
  <c r="I623" i="16"/>
  <c r="AA623" i="16" s="1"/>
  <c r="J622" i="16"/>
  <c r="Z623" i="16"/>
  <c r="I621" i="16"/>
  <c r="AA621" i="16" s="1"/>
  <c r="I622" i="16"/>
  <c r="AA622" i="16" s="1"/>
  <c r="H621" i="16"/>
  <c r="H622" i="16"/>
  <c r="H623" i="16"/>
  <c r="Z621" i="16"/>
  <c r="Z622" i="16"/>
  <c r="Z286" i="16"/>
  <c r="J621" i="16"/>
  <c r="G621" i="16"/>
  <c r="J619" i="16"/>
  <c r="Z620" i="16"/>
  <c r="Z619" i="16"/>
  <c r="Z617" i="16"/>
  <c r="J618" i="16"/>
  <c r="H617" i="16"/>
  <c r="G617" i="16"/>
  <c r="G620" i="16"/>
  <c r="G618" i="16"/>
  <c r="J617" i="16"/>
  <c r="J615" i="16"/>
  <c r="I619" i="16"/>
  <c r="AA619" i="16" s="1"/>
  <c r="I617" i="16"/>
  <c r="AA617" i="16" s="1"/>
  <c r="J620" i="16"/>
  <c r="I620" i="16"/>
  <c r="I618" i="16"/>
  <c r="AA618" i="16" s="1"/>
  <c r="AA616" i="16"/>
  <c r="H620" i="16"/>
  <c r="H618" i="16"/>
  <c r="Z618" i="16"/>
  <c r="Z615" i="16"/>
  <c r="I615" i="16"/>
  <c r="H619" i="16"/>
  <c r="H615" i="16"/>
  <c r="G619" i="16"/>
  <c r="G615" i="16"/>
  <c r="Z614" i="16"/>
  <c r="H614" i="16"/>
  <c r="G614" i="16"/>
  <c r="I614" i="16"/>
  <c r="AA614" i="16" s="1"/>
  <c r="J614" i="16"/>
  <c r="E163" i="28"/>
  <c r="Q163" i="28" s="1"/>
  <c r="H162" i="28"/>
  <c r="E162" i="28"/>
  <c r="Q162" i="28" s="1"/>
  <c r="H161" i="28"/>
  <c r="F165" i="28"/>
  <c r="F163" i="28"/>
  <c r="F161" i="28"/>
  <c r="E161" i="28"/>
  <c r="Q161" i="28" s="1"/>
  <c r="H166" i="28"/>
  <c r="E166" i="28"/>
  <c r="Q166" i="28" s="1"/>
  <c r="H165" i="28"/>
  <c r="E165" i="28"/>
  <c r="Q165" i="28" s="1"/>
  <c r="H164" i="28"/>
  <c r="E164" i="28"/>
  <c r="Q164" i="28" s="1"/>
  <c r="H163" i="28"/>
  <c r="G163" i="28"/>
  <c r="I162" i="28"/>
  <c r="G162" i="28"/>
  <c r="I161" i="28"/>
  <c r="G161" i="28"/>
  <c r="F166" i="28"/>
  <c r="F164" i="28"/>
  <c r="F162" i="28"/>
  <c r="I166" i="28"/>
  <c r="G166" i="28"/>
  <c r="I165" i="28"/>
  <c r="G165" i="28"/>
  <c r="I164" i="28"/>
  <c r="G164" i="28"/>
  <c r="I163" i="28"/>
  <c r="Z608" i="16"/>
  <c r="Z612" i="16"/>
  <c r="J610" i="16"/>
  <c r="I611" i="16"/>
  <c r="AA611" i="16" s="1"/>
  <c r="H610" i="16"/>
  <c r="G611" i="16"/>
  <c r="J611" i="16"/>
  <c r="I610" i="16"/>
  <c r="AA610" i="16" s="1"/>
  <c r="H611" i="16"/>
  <c r="G610" i="16"/>
  <c r="Z611" i="16"/>
  <c r="Z610" i="16"/>
  <c r="J609" i="16"/>
  <c r="I608" i="16"/>
  <c r="AA608" i="16" s="1"/>
  <c r="H609" i="16"/>
  <c r="G608" i="16"/>
  <c r="Z609" i="16"/>
  <c r="J612" i="16"/>
  <c r="I613" i="16"/>
  <c r="H612" i="16"/>
  <c r="G613" i="16"/>
  <c r="J613" i="16"/>
  <c r="I612" i="16"/>
  <c r="H613" i="16"/>
  <c r="G612" i="16"/>
  <c r="Z613" i="16"/>
  <c r="J608" i="16"/>
  <c r="I609" i="16"/>
  <c r="AA609" i="16" s="1"/>
  <c r="H608" i="16"/>
  <c r="G609" i="16"/>
  <c r="Z603" i="16"/>
  <c r="H603" i="16"/>
  <c r="Z605" i="16"/>
  <c r="H604" i="16"/>
  <c r="I605" i="16"/>
  <c r="G603" i="16"/>
  <c r="J604" i="16"/>
  <c r="J607" i="16"/>
  <c r="G606" i="16"/>
  <c r="I603" i="16"/>
  <c r="Z606" i="16"/>
  <c r="I606" i="16"/>
  <c r="AA606" i="16" s="1"/>
  <c r="J605" i="16"/>
  <c r="G604" i="16"/>
  <c r="H607" i="16"/>
  <c r="Z604" i="16"/>
  <c r="I604" i="16"/>
  <c r="AA604" i="16" s="1"/>
  <c r="J603" i="16"/>
  <c r="G607" i="16"/>
  <c r="H605" i="16"/>
  <c r="Z607" i="16"/>
  <c r="H606" i="16"/>
  <c r="I607" i="16"/>
  <c r="AA607" i="16" s="1"/>
  <c r="G605" i="16"/>
  <c r="J606" i="16"/>
  <c r="F153" i="28"/>
  <c r="E154" i="28"/>
  <c r="Q154" i="28" s="1"/>
  <c r="H155" i="28"/>
  <c r="E159" i="28"/>
  <c r="Q159" i="28" s="1"/>
  <c r="F160" i="28"/>
  <c r="G156" i="28"/>
  <c r="I155" i="28"/>
  <c r="G159" i="28"/>
  <c r="E153" i="28"/>
  <c r="Q153" i="28" s="1"/>
  <c r="H156" i="28"/>
  <c r="E160" i="28"/>
  <c r="Q160" i="28" s="1"/>
  <c r="I157" i="28"/>
  <c r="F155" i="28"/>
  <c r="E155" i="28"/>
  <c r="Q155" i="28" s="1"/>
  <c r="H158" i="28"/>
  <c r="I153" i="28"/>
  <c r="G157" i="28"/>
  <c r="I160" i="28"/>
  <c r="H154" i="28"/>
  <c r="E158" i="28"/>
  <c r="Q158" i="28" s="1"/>
  <c r="H157" i="28"/>
  <c r="F154" i="28"/>
  <c r="I154" i="28"/>
  <c r="G158" i="28"/>
  <c r="F157" i="28"/>
  <c r="H159" i="28"/>
  <c r="G153" i="28"/>
  <c r="I156" i="28"/>
  <c r="G160" i="28"/>
  <c r="F158" i="28"/>
  <c r="E156" i="28"/>
  <c r="Q156" i="28" s="1"/>
  <c r="F159" i="28"/>
  <c r="I158" i="28"/>
  <c r="G155" i="28"/>
  <c r="F156" i="28"/>
  <c r="G154" i="28"/>
  <c r="H160" i="28"/>
  <c r="E157" i="28"/>
  <c r="Q157" i="28" s="1"/>
  <c r="H153" i="28"/>
  <c r="I159" i="28"/>
  <c r="H602" i="16"/>
  <c r="Z600" i="16"/>
  <c r="Z602" i="16"/>
  <c r="I602" i="16"/>
  <c r="AA602" i="16" s="1"/>
  <c r="H601" i="16"/>
  <c r="H600" i="16"/>
  <c r="J601" i="16"/>
  <c r="J600" i="16"/>
  <c r="G600" i="16"/>
  <c r="I600" i="16"/>
  <c r="AA600" i="16" s="1"/>
  <c r="G602" i="16"/>
  <c r="G601" i="16"/>
  <c r="J602" i="16"/>
  <c r="I601" i="16"/>
  <c r="AA601" i="16" s="1"/>
  <c r="Z601" i="16"/>
  <c r="F140" i="28"/>
  <c r="F148" i="28"/>
  <c r="E147" i="28"/>
  <c r="Q147" i="28" s="1"/>
  <c r="G147" i="28"/>
  <c r="H147" i="28"/>
  <c r="I147" i="28"/>
  <c r="E148" i="28"/>
  <c r="Q148" i="28" s="1"/>
  <c r="G148" i="28"/>
  <c r="H148" i="28"/>
  <c r="I148" i="28"/>
  <c r="E149" i="28"/>
  <c r="Q149" i="28" s="1"/>
  <c r="G149" i="28"/>
  <c r="H149" i="28"/>
  <c r="I149" i="28"/>
  <c r="E150" i="28"/>
  <c r="Q150" i="28" s="1"/>
  <c r="G150" i="28"/>
  <c r="H150" i="28"/>
  <c r="I150" i="28"/>
  <c r="E145" i="28"/>
  <c r="Q145" i="28" s="1"/>
  <c r="G145" i="28"/>
  <c r="H145" i="28"/>
  <c r="I145" i="28"/>
  <c r="E146" i="28"/>
  <c r="Q146" i="28" s="1"/>
  <c r="G146" i="28"/>
  <c r="I146" i="28"/>
  <c r="F149" i="28"/>
  <c r="F150" i="28"/>
  <c r="F151" i="28"/>
  <c r="F152" i="28"/>
  <c r="E140" i="28"/>
  <c r="Q140" i="28" s="1"/>
  <c r="G140" i="28"/>
  <c r="H140" i="28"/>
  <c r="I140" i="28"/>
  <c r="E141" i="28"/>
  <c r="Q141" i="28" s="1"/>
  <c r="G141" i="28"/>
  <c r="H141" i="28"/>
  <c r="I141" i="28"/>
  <c r="E142" i="28"/>
  <c r="Q142" i="28" s="1"/>
  <c r="G142" i="28"/>
  <c r="H142" i="28"/>
  <c r="I142" i="28"/>
  <c r="F141" i="28"/>
  <c r="F142" i="28"/>
  <c r="F143" i="28"/>
  <c r="F144" i="28"/>
  <c r="F145" i="28"/>
  <c r="F146" i="28"/>
  <c r="F147" i="28"/>
  <c r="H146" i="28"/>
  <c r="I144" i="28"/>
  <c r="H144" i="28"/>
  <c r="G144" i="28"/>
  <c r="E144" i="28"/>
  <c r="Q144" i="28" s="1"/>
  <c r="I143" i="28"/>
  <c r="H143" i="28"/>
  <c r="G143" i="28"/>
  <c r="E143" i="28"/>
  <c r="Q143" i="28" s="1"/>
  <c r="I152" i="28"/>
  <c r="H152" i="28"/>
  <c r="G152" i="28"/>
  <c r="E152" i="28"/>
  <c r="Q152" i="28" s="1"/>
  <c r="I151" i="28"/>
  <c r="H151" i="28"/>
  <c r="G151" i="28"/>
  <c r="E151" i="28"/>
  <c r="Q151" i="28" s="1"/>
  <c r="J599" i="16"/>
  <c r="H599" i="16"/>
  <c r="Z599" i="16"/>
  <c r="I599" i="16"/>
  <c r="AA599" i="16" s="1"/>
  <c r="G599" i="16"/>
  <c r="Z595" i="16"/>
  <c r="G595" i="16"/>
  <c r="J597" i="16"/>
  <c r="G597" i="16"/>
  <c r="I597" i="16"/>
  <c r="AA597" i="16" s="1"/>
  <c r="J595" i="16"/>
  <c r="G598" i="16"/>
  <c r="H596" i="16"/>
  <c r="I595" i="16"/>
  <c r="AA595" i="16" s="1"/>
  <c r="H597" i="16"/>
  <c r="Z597" i="16"/>
  <c r="G596" i="16"/>
  <c r="J596" i="16"/>
  <c r="I598" i="16"/>
  <c r="AA598" i="16" s="1"/>
  <c r="H595" i="16"/>
  <c r="J598" i="16"/>
  <c r="Z596" i="16"/>
  <c r="H598" i="16"/>
  <c r="I596" i="16"/>
  <c r="Z598" i="16"/>
  <c r="Z588" i="16"/>
  <c r="G590" i="16"/>
  <c r="H589" i="16"/>
  <c r="I588" i="16"/>
  <c r="AA588" i="16" s="1"/>
  <c r="I594" i="16"/>
  <c r="AA594" i="16" s="1"/>
  <c r="J593" i="16"/>
  <c r="G593" i="16"/>
  <c r="H592" i="16"/>
  <c r="I591" i="16"/>
  <c r="AA591" i="16" s="1"/>
  <c r="J590" i="16"/>
  <c r="J591" i="16"/>
  <c r="G591" i="16"/>
  <c r="H590" i="16"/>
  <c r="I589" i="16"/>
  <c r="J588" i="16"/>
  <c r="J594" i="16"/>
  <c r="Z592" i="16"/>
  <c r="Z591" i="16"/>
  <c r="Z593" i="16"/>
  <c r="G592" i="16"/>
  <c r="H591" i="16"/>
  <c r="I590" i="16"/>
  <c r="AA590" i="16" s="1"/>
  <c r="J589" i="16"/>
  <c r="G589" i="16"/>
  <c r="H588" i="16"/>
  <c r="H594" i="16"/>
  <c r="I593" i="16"/>
  <c r="AA593" i="16" s="1"/>
  <c r="J592" i="16"/>
  <c r="Z590" i="16"/>
  <c r="Z589" i="16"/>
  <c r="G588" i="16"/>
  <c r="G594" i="16"/>
  <c r="H593" i="16"/>
  <c r="I592" i="16"/>
  <c r="AA592" i="16" s="1"/>
  <c r="Z594" i="16"/>
  <c r="Z586" i="16"/>
  <c r="G586" i="16"/>
  <c r="I587" i="16"/>
  <c r="AA587" i="16" s="1"/>
  <c r="Z587" i="16"/>
  <c r="I586" i="16"/>
  <c r="AA586" i="16" s="1"/>
  <c r="G587" i="16"/>
  <c r="H587" i="16"/>
  <c r="J586" i="16"/>
  <c r="J587" i="16"/>
  <c r="H586" i="16"/>
  <c r="H138" i="28"/>
  <c r="I137" i="28"/>
  <c r="F137" i="28"/>
  <c r="G139" i="28"/>
  <c r="E138" i="28"/>
  <c r="Q138" i="28" s="1"/>
  <c r="E137" i="28"/>
  <c r="Q137" i="28" s="1"/>
  <c r="F138" i="28"/>
  <c r="E139" i="28"/>
  <c r="Q139" i="28" s="1"/>
  <c r="G138" i="28"/>
  <c r="G137" i="28"/>
  <c r="I139" i="28"/>
  <c r="I138" i="28"/>
  <c r="H137" i="28"/>
  <c r="F139" i="28"/>
  <c r="H139" i="28"/>
  <c r="I585" i="16"/>
  <c r="AA585" i="16" s="1"/>
  <c r="Z582" i="16"/>
  <c r="J583" i="16"/>
  <c r="I582" i="16"/>
  <c r="AA582" i="16" s="1"/>
  <c r="H582" i="16"/>
  <c r="G583" i="16"/>
  <c r="G585" i="16"/>
  <c r="J584" i="16"/>
  <c r="H583" i="16"/>
  <c r="G582" i="16"/>
  <c r="G584" i="16"/>
  <c r="J585" i="16"/>
  <c r="I584" i="16"/>
  <c r="AA584" i="16" s="1"/>
  <c r="H584" i="16"/>
  <c r="Z583" i="16"/>
  <c r="Z585" i="16"/>
  <c r="H585" i="16"/>
  <c r="I583" i="16"/>
  <c r="AA583" i="16" s="1"/>
  <c r="Z584" i="16"/>
  <c r="Z578" i="16"/>
  <c r="E133" i="28"/>
  <c r="Q133" i="28" s="1"/>
  <c r="G128" i="28"/>
  <c r="H136" i="28"/>
  <c r="I131" i="28"/>
  <c r="I577" i="16"/>
  <c r="AA577" i="16" s="1"/>
  <c r="G135" i="28"/>
  <c r="G580" i="16"/>
  <c r="F135" i="28"/>
  <c r="H579" i="16"/>
  <c r="G134" i="28"/>
  <c r="J581" i="16"/>
  <c r="F131" i="28"/>
  <c r="J578" i="16"/>
  <c r="E130" i="28"/>
  <c r="Q130" i="28" s="1"/>
  <c r="Z580" i="16"/>
  <c r="H133" i="28"/>
  <c r="I128" i="28"/>
  <c r="I578" i="16"/>
  <c r="AA578" i="16" s="1"/>
  <c r="E129" i="28"/>
  <c r="Q129" i="28" s="1"/>
  <c r="Z581" i="16"/>
  <c r="H132" i="28"/>
  <c r="F136" i="28"/>
  <c r="E136" i="28"/>
  <c r="Q136" i="28" s="1"/>
  <c r="G131" i="28"/>
  <c r="H581" i="16"/>
  <c r="I134" i="28"/>
  <c r="G578" i="16"/>
  <c r="F133" i="28"/>
  <c r="J580" i="16"/>
  <c r="H130" i="28"/>
  <c r="F128" i="28"/>
  <c r="E134" i="28"/>
  <c r="Q134" i="28" s="1"/>
  <c r="G129" i="28"/>
  <c r="I581" i="16"/>
  <c r="AA581" i="16" s="1"/>
  <c r="G136" i="28"/>
  <c r="H580" i="16"/>
  <c r="H128" i="28"/>
  <c r="Z579" i="16"/>
  <c r="E132" i="28"/>
  <c r="Q132" i="28" s="1"/>
  <c r="F134" i="28"/>
  <c r="H135" i="28"/>
  <c r="I130" i="28"/>
  <c r="E131" i="28"/>
  <c r="Q131" i="28" s="1"/>
  <c r="F130" i="28"/>
  <c r="H134" i="28"/>
  <c r="I129" i="28"/>
  <c r="G581" i="16"/>
  <c r="G133" i="28"/>
  <c r="J577" i="16"/>
  <c r="I136" i="28"/>
  <c r="G577" i="16"/>
  <c r="G132" i="28"/>
  <c r="I579" i="16"/>
  <c r="AA579" i="16" s="1"/>
  <c r="I135" i="28"/>
  <c r="H578" i="16"/>
  <c r="E128" i="28"/>
  <c r="Q128" i="28" s="1"/>
  <c r="Z577" i="16"/>
  <c r="H131" i="28"/>
  <c r="F132" i="28"/>
  <c r="E135" i="28"/>
  <c r="Q135" i="28" s="1"/>
  <c r="G130" i="28"/>
  <c r="H577" i="16"/>
  <c r="I133" i="28"/>
  <c r="J579" i="16"/>
  <c r="F129" i="28"/>
  <c r="I580" i="16"/>
  <c r="AA580" i="16" s="1"/>
  <c r="H129" i="28"/>
  <c r="G579" i="16"/>
  <c r="I132" i="28"/>
  <c r="I576" i="16"/>
  <c r="AA576" i="16" s="1"/>
  <c r="Z573" i="16"/>
  <c r="Z574" i="16"/>
  <c r="I573" i="16"/>
  <c r="AA573" i="16" s="1"/>
  <c r="H574" i="16"/>
  <c r="G574" i="16"/>
  <c r="J573" i="16"/>
  <c r="G576" i="16"/>
  <c r="J576" i="16"/>
  <c r="H573" i="16"/>
  <c r="G573" i="16"/>
  <c r="J574" i="16"/>
  <c r="G575" i="16"/>
  <c r="J575" i="16"/>
  <c r="I575" i="16"/>
  <c r="AA575" i="16" s="1"/>
  <c r="H576" i="16"/>
  <c r="H575" i="16"/>
  <c r="I574" i="16"/>
  <c r="AA574" i="16" s="1"/>
  <c r="Z576" i="16"/>
  <c r="Z575" i="16"/>
  <c r="H571" i="16"/>
  <c r="I572" i="16"/>
  <c r="AA572" i="16" s="1"/>
  <c r="H569" i="16"/>
  <c r="I570" i="16"/>
  <c r="AA570" i="16" s="1"/>
  <c r="G571" i="16"/>
  <c r="H572" i="16"/>
  <c r="I571" i="16"/>
  <c r="AA571" i="16" s="1"/>
  <c r="J572" i="16"/>
  <c r="I569" i="16"/>
  <c r="AA569" i="16" s="1"/>
  <c r="J570" i="16"/>
  <c r="J571" i="16"/>
  <c r="Z569" i="16"/>
  <c r="G572" i="16"/>
  <c r="Z570" i="16"/>
  <c r="G570" i="16"/>
  <c r="Z571" i="16"/>
  <c r="J569" i="16"/>
  <c r="G569" i="16"/>
  <c r="H570" i="16"/>
  <c r="Z572" i="16"/>
  <c r="J568" i="16"/>
  <c r="Z568" i="16"/>
  <c r="I568" i="16"/>
  <c r="AA568" i="16" s="1"/>
  <c r="H568" i="16"/>
  <c r="G568" i="16"/>
  <c r="Z562" i="16"/>
  <c r="G566" i="16"/>
  <c r="Z567" i="16"/>
  <c r="Z566" i="16"/>
  <c r="H566" i="16"/>
  <c r="G567" i="16"/>
  <c r="J567" i="16"/>
  <c r="I567" i="16"/>
  <c r="AA567" i="16" s="1"/>
  <c r="J566" i="16"/>
  <c r="H562" i="16"/>
  <c r="G563" i="16"/>
  <c r="J562" i="16"/>
  <c r="I563" i="16"/>
  <c r="AA563" i="16" s="1"/>
  <c r="I566" i="16"/>
  <c r="AA566" i="16" s="1"/>
  <c r="H567" i="16"/>
  <c r="H564" i="16"/>
  <c r="G565" i="16"/>
  <c r="J564" i="16"/>
  <c r="I565" i="16"/>
  <c r="AA565" i="16" s="1"/>
  <c r="J563" i="16"/>
  <c r="I562" i="16"/>
  <c r="AA562" i="16" s="1"/>
  <c r="H563" i="16"/>
  <c r="G562" i="16"/>
  <c r="Z563" i="16"/>
  <c r="I564" i="16"/>
  <c r="AA564" i="16" s="1"/>
  <c r="H565" i="16"/>
  <c r="G564" i="16"/>
  <c r="Z565" i="16"/>
  <c r="Z564" i="16"/>
  <c r="F123" i="28"/>
  <c r="H123" i="28"/>
  <c r="G126" i="28"/>
  <c r="F126" i="28"/>
  <c r="E125" i="28"/>
  <c r="Q125" i="28" s="1"/>
  <c r="F124" i="28"/>
  <c r="H124" i="28"/>
  <c r="I127" i="28"/>
  <c r="G124" i="28"/>
  <c r="H126" i="28"/>
  <c r="E123" i="28"/>
  <c r="Q123" i="28" s="1"/>
  <c r="E126" i="28"/>
  <c r="Q126" i="28" s="1"/>
  <c r="F127" i="28"/>
  <c r="E124" i="28"/>
  <c r="Q124" i="28" s="1"/>
  <c r="G127" i="28"/>
  <c r="I123" i="28"/>
  <c r="I126" i="28"/>
  <c r="G123" i="28"/>
  <c r="H125" i="28"/>
  <c r="F125" i="28"/>
  <c r="G125" i="28"/>
  <c r="H127" i="28"/>
  <c r="I124" i="28"/>
  <c r="E127" i="28"/>
  <c r="Q127" i="28" s="1"/>
  <c r="I125" i="28"/>
  <c r="H560" i="16"/>
  <c r="J559" i="16"/>
  <c r="J560" i="16"/>
  <c r="G561" i="16"/>
  <c r="Z560" i="16"/>
  <c r="I561" i="16"/>
  <c r="AA561" i="16" s="1"/>
  <c r="H561" i="16"/>
  <c r="G560" i="16"/>
  <c r="I559" i="16"/>
  <c r="AA559" i="16" s="1"/>
  <c r="H559" i="16"/>
  <c r="J561" i="16"/>
  <c r="Z559" i="16"/>
  <c r="I560" i="16"/>
  <c r="AA560" i="16" s="1"/>
  <c r="G559" i="16"/>
  <c r="Z561" i="16"/>
  <c r="Z557" i="16"/>
  <c r="E115" i="28"/>
  <c r="Q115" i="28" s="1"/>
  <c r="H558" i="16"/>
  <c r="H119" i="28"/>
  <c r="G118" i="28"/>
  <c r="J558" i="16"/>
  <c r="H120" i="28"/>
  <c r="G119" i="28"/>
  <c r="F115" i="28"/>
  <c r="I115" i="28"/>
  <c r="I557" i="16"/>
  <c r="E118" i="28"/>
  <c r="Q118" i="28" s="1"/>
  <c r="I116" i="28"/>
  <c r="G558" i="16"/>
  <c r="E119" i="28"/>
  <c r="Q119" i="28" s="1"/>
  <c r="H121" i="28"/>
  <c r="G120" i="28"/>
  <c r="F119" i="28"/>
  <c r="H122" i="28"/>
  <c r="G121" i="28"/>
  <c r="I117" i="28"/>
  <c r="I558" i="16"/>
  <c r="AA558" i="16" s="1"/>
  <c r="E120" i="28"/>
  <c r="Q120" i="28" s="1"/>
  <c r="I118" i="28"/>
  <c r="Z558" i="16"/>
  <c r="E121" i="28"/>
  <c r="Q121" i="28" s="1"/>
  <c r="H557" i="16"/>
  <c r="H117" i="28"/>
  <c r="G116" i="28"/>
  <c r="J557" i="16"/>
  <c r="H118" i="28"/>
  <c r="G117" i="28"/>
  <c r="I119" i="28"/>
  <c r="F117" i="28"/>
  <c r="E122" i="28"/>
  <c r="Q122" i="28" s="1"/>
  <c r="I120" i="28"/>
  <c r="F121" i="28"/>
  <c r="F116" i="28"/>
  <c r="G115" i="28"/>
  <c r="H116" i="28"/>
  <c r="I122" i="28"/>
  <c r="F120" i="28"/>
  <c r="H115" i="28"/>
  <c r="I121" i="28"/>
  <c r="E117" i="28"/>
  <c r="Q117" i="28" s="1"/>
  <c r="G557" i="16"/>
  <c r="F122" i="28"/>
  <c r="E116" i="28"/>
  <c r="Q116" i="28" s="1"/>
  <c r="G122" i="28"/>
  <c r="F118" i="28"/>
  <c r="Z549" i="16"/>
  <c r="AA556" i="16"/>
  <c r="J555" i="16"/>
  <c r="I552" i="16"/>
  <c r="AA552" i="16" s="1"/>
  <c r="J552" i="16"/>
  <c r="Z547" i="16"/>
  <c r="Z548" i="16"/>
  <c r="H551" i="16"/>
  <c r="G548" i="16"/>
  <c r="H547" i="16"/>
  <c r="Z556" i="16"/>
  <c r="I547" i="16"/>
  <c r="AA547" i="16" s="1"/>
  <c r="G556" i="16"/>
  <c r="H555" i="16"/>
  <c r="G552" i="16"/>
  <c r="J548" i="16"/>
  <c r="G551" i="16"/>
  <c r="Z552" i="16"/>
  <c r="G555" i="16"/>
  <c r="H548" i="16"/>
  <c r="I551" i="16"/>
  <c r="AA551" i="16" s="1"/>
  <c r="H552" i="16"/>
  <c r="I555" i="16"/>
  <c r="AA555" i="16" s="1"/>
  <c r="I549" i="16"/>
  <c r="AA549" i="16" s="1"/>
  <c r="H546" i="16"/>
  <c r="I554" i="16"/>
  <c r="AA554" i="16" s="1"/>
  <c r="J553" i="16"/>
  <c r="I550" i="16"/>
  <c r="AA550" i="16" s="1"/>
  <c r="I553" i="16"/>
  <c r="AA553" i="16" s="1"/>
  <c r="H550" i="16"/>
  <c r="I548" i="16"/>
  <c r="AA548" i="16" s="1"/>
  <c r="J551" i="16"/>
  <c r="Z551" i="16"/>
  <c r="J556" i="16"/>
  <c r="Z555" i="16"/>
  <c r="G547" i="16"/>
  <c r="H556" i="16"/>
  <c r="J554" i="16"/>
  <c r="H549" i="16"/>
  <c r="G546" i="16"/>
  <c r="H545" i="16"/>
  <c r="Z554" i="16"/>
  <c r="G545" i="16"/>
  <c r="Z553" i="16"/>
  <c r="J545" i="16"/>
  <c r="I546" i="16"/>
  <c r="AA546" i="16" s="1"/>
  <c r="J546" i="16"/>
  <c r="Z545" i="16"/>
  <c r="J550" i="16"/>
  <c r="Z546" i="16"/>
  <c r="Z550" i="16"/>
  <c r="G553" i="16"/>
  <c r="G550" i="16"/>
  <c r="H553" i="16"/>
  <c r="G554" i="16"/>
  <c r="I545" i="16"/>
  <c r="AA545" i="16" s="1"/>
  <c r="H554" i="16"/>
  <c r="G549" i="16"/>
  <c r="K165" i="25"/>
  <c r="M139" i="25"/>
  <c r="M165" i="25"/>
  <c r="M109" i="25"/>
  <c r="L123" i="25"/>
  <c r="J87" i="25"/>
  <c r="J97" i="25"/>
  <c r="L102" i="25"/>
  <c r="G124" i="25"/>
  <c r="M125" i="25"/>
  <c r="I118" i="25"/>
  <c r="I86" i="25"/>
  <c r="K94" i="25"/>
  <c r="M104" i="25"/>
  <c r="J116" i="25"/>
  <c r="K123" i="25"/>
  <c r="M88" i="25"/>
  <c r="J93" i="25"/>
  <c r="Y105" i="25"/>
  <c r="AA105" i="25" s="1"/>
  <c r="I125" i="25"/>
  <c r="L137" i="25"/>
  <c r="J165" i="25"/>
  <c r="G157" i="25"/>
  <c r="G146" i="25"/>
  <c r="I135" i="25"/>
  <c r="Z123" i="25"/>
  <c r="K156" i="25"/>
  <c r="J144" i="25"/>
  <c r="I133" i="25"/>
  <c r="L116" i="25"/>
  <c r="K104" i="25"/>
  <c r="Y90" i="25"/>
  <c r="AA90" i="25" s="1"/>
  <c r="G81" i="25"/>
  <c r="L118" i="25"/>
  <c r="J27" i="25"/>
  <c r="Y34" i="25"/>
  <c r="K56" i="25"/>
  <c r="J74" i="25"/>
  <c r="L78" i="25"/>
  <c r="I71" i="25"/>
  <c r="G76" i="25"/>
  <c r="K85" i="25"/>
  <c r="M95" i="25"/>
  <c r="L110" i="25"/>
  <c r="M19" i="25"/>
  <c r="J32" i="25"/>
  <c r="L36" i="25"/>
  <c r="I60" i="25"/>
  <c r="Y64" i="25"/>
  <c r="AA64" i="25" s="1"/>
  <c r="K80" i="25"/>
  <c r="Z75" i="25"/>
  <c r="Y81" i="25"/>
  <c r="AA81" i="25" s="1"/>
  <c r="G90" i="25"/>
  <c r="G101" i="25"/>
  <c r="I115" i="25"/>
  <c r="I164" i="25"/>
  <c r="G156" i="25"/>
  <c r="K146" i="25"/>
  <c r="K134" i="25"/>
  <c r="M118" i="25"/>
  <c r="K154" i="25"/>
  <c r="Y127" i="25"/>
  <c r="AA127" i="25" s="1"/>
  <c r="Y168" i="25"/>
  <c r="G163" i="25"/>
  <c r="Y154" i="25"/>
  <c r="AA154" i="25" s="1"/>
  <c r="K143" i="25"/>
  <c r="M132" i="25"/>
  <c r="I139" i="25"/>
  <c r="J152" i="25"/>
  <c r="L122" i="25"/>
  <c r="M126" i="25"/>
  <c r="Z111" i="25"/>
  <c r="M99" i="25"/>
  <c r="J85" i="25"/>
  <c r="J126" i="25"/>
  <c r="I19" i="25"/>
  <c r="I32" i="25"/>
  <c r="I36" i="25"/>
  <c r="Z60" i="25"/>
  <c r="J71" i="25"/>
  <c r="Y80" i="25"/>
  <c r="AA80" i="25" s="1"/>
  <c r="L77" i="25"/>
  <c r="M86" i="25"/>
  <c r="Z90" i="25"/>
  <c r="Z100" i="25"/>
  <c r="L115" i="25"/>
  <c r="Z23" i="25"/>
  <c r="M33" i="25"/>
  <c r="Z37" i="25"/>
  <c r="Z71" i="25"/>
  <c r="M73" i="25"/>
  <c r="Y60" i="25"/>
  <c r="AA60" i="25" s="1"/>
  <c r="G78" i="25"/>
  <c r="I89" i="25"/>
  <c r="G97" i="25"/>
  <c r="G102" i="25"/>
  <c r="L168" i="25"/>
  <c r="L158" i="25"/>
  <c r="J148" i="25"/>
  <c r="K121" i="25"/>
  <c r="G123" i="25"/>
  <c r="Z155" i="25"/>
  <c r="M143" i="25"/>
  <c r="I132" i="25"/>
  <c r="J120" i="25"/>
  <c r="Z168" i="25"/>
  <c r="L164" i="25"/>
  <c r="K155" i="25"/>
  <c r="K144" i="25"/>
  <c r="M133" i="25"/>
  <c r="L139" i="25"/>
  <c r="I152" i="25"/>
  <c r="Y122" i="25"/>
  <c r="AA122" i="25" s="1"/>
  <c r="Y125" i="25"/>
  <c r="AA125" i="25" s="1"/>
  <c r="L112" i="25"/>
  <c r="I99" i="25"/>
  <c r="Z85" i="25"/>
  <c r="G125" i="25"/>
  <c r="K19" i="25"/>
  <c r="L32" i="25"/>
  <c r="Z35" i="25"/>
  <c r="K60" i="25"/>
  <c r="I64" i="25"/>
  <c r="J80" i="25"/>
  <c r="G75" i="25"/>
  <c r="I81" i="25"/>
  <c r="Y92" i="25"/>
  <c r="AA92" i="25" s="1"/>
  <c r="K100" i="25"/>
  <c r="K115" i="25"/>
  <c r="Y27" i="25"/>
  <c r="Z33" i="25"/>
  <c r="J56" i="25"/>
  <c r="G55" i="25"/>
  <c r="K78" i="25"/>
  <c r="L71" i="25"/>
  <c r="Y76" i="25"/>
  <c r="AA76" i="25" s="1"/>
  <c r="Y85" i="25"/>
  <c r="AA85" i="25" s="1"/>
  <c r="K99" i="25"/>
  <c r="I112" i="25"/>
  <c r="K166" i="25"/>
  <c r="J160" i="25"/>
  <c r="Y150" i="25"/>
  <c r="AA150" i="25" s="1"/>
  <c r="M122" i="25"/>
  <c r="G126" i="25"/>
  <c r="I157" i="25"/>
  <c r="L146" i="25"/>
  <c r="M134" i="25"/>
  <c r="J164" i="25"/>
  <c r="J156" i="25"/>
  <c r="Y143" i="25"/>
  <c r="AA143" i="25" s="1"/>
  <c r="G132" i="25"/>
  <c r="M163" i="25"/>
  <c r="Y152" i="25"/>
  <c r="AA152" i="25" s="1"/>
  <c r="Z122" i="25"/>
  <c r="Z120" i="25"/>
  <c r="G112" i="25"/>
  <c r="Y99" i="25"/>
  <c r="AA99" i="25" s="1"/>
  <c r="J91" i="25"/>
  <c r="Z125" i="25"/>
  <c r="Z19" i="25"/>
  <c r="Y32" i="25"/>
  <c r="I37" i="25"/>
  <c r="L66" i="25"/>
  <c r="Y72" i="25"/>
  <c r="AA72" i="25" s="1"/>
  <c r="I55" i="25"/>
  <c r="K73" i="25"/>
  <c r="G86" i="25"/>
  <c r="I93" i="25"/>
  <c r="Y104" i="25"/>
  <c r="AA104" i="25" s="1"/>
  <c r="Z116" i="25"/>
  <c r="I27" i="25"/>
  <c r="L35" i="25"/>
  <c r="Z55" i="25"/>
  <c r="L72" i="25"/>
  <c r="Z73" i="25"/>
  <c r="K64" i="25"/>
  <c r="G79" i="25"/>
  <c r="L85" i="25"/>
  <c r="Y98" i="25"/>
  <c r="AA98" i="25" s="1"/>
  <c r="K110" i="25"/>
  <c r="G166" i="25"/>
  <c r="Y161" i="25"/>
  <c r="AA161" i="25" s="1"/>
  <c r="G137" i="25"/>
  <c r="G127" i="25"/>
  <c r="Z128" i="25"/>
  <c r="K109" i="25"/>
  <c r="K81" i="25"/>
  <c r="M92" i="25"/>
  <c r="Y101" i="25"/>
  <c r="AA101" i="25" s="1"/>
  <c r="M115" i="25"/>
  <c r="L119" i="25"/>
  <c r="K86" i="25"/>
  <c r="I94" i="25"/>
  <c r="Z104" i="25"/>
  <c r="J119" i="25"/>
  <c r="Z148" i="25"/>
  <c r="M81" i="25"/>
  <c r="Z92" i="25"/>
  <c r="Y100" i="25"/>
  <c r="AA100" i="25" s="1"/>
  <c r="Y116" i="25"/>
  <c r="AA116" i="25" s="1"/>
  <c r="G143" i="25"/>
  <c r="Y165" i="25"/>
  <c r="I161" i="25"/>
  <c r="I137" i="25"/>
  <c r="M127" i="25"/>
  <c r="M128" i="25"/>
  <c r="K158" i="25"/>
  <c r="Z146" i="25"/>
  <c r="I134" i="25"/>
  <c r="Y109" i="25"/>
  <c r="AA109" i="25" s="1"/>
  <c r="M102" i="25"/>
  <c r="G94" i="25"/>
  <c r="L88" i="25"/>
  <c r="J123" i="25"/>
  <c r="M23" i="25"/>
  <c r="M34" i="25"/>
  <c r="Z36" i="25"/>
  <c r="Z64" i="25"/>
  <c r="I77" i="25"/>
  <c r="L52" i="25"/>
  <c r="K79" i="25"/>
  <c r="J89" i="25"/>
  <c r="Y93" i="25"/>
  <c r="AA93" i="25" s="1"/>
  <c r="J102" i="25"/>
  <c r="L16" i="25"/>
  <c r="I29" i="25"/>
  <c r="J35" i="25"/>
  <c r="L59" i="25"/>
  <c r="I52" i="25"/>
  <c r="I79" i="25"/>
  <c r="M74" i="25"/>
  <c r="Z80" i="25"/>
  <c r="Y91" i="25"/>
  <c r="AA91" i="25" s="1"/>
  <c r="Z95" i="25"/>
  <c r="Y110" i="25"/>
  <c r="AA110" i="25" s="1"/>
  <c r="L166" i="25"/>
  <c r="Z158" i="25"/>
  <c r="Y148" i="25"/>
  <c r="AA148" i="25" s="1"/>
  <c r="M121" i="25"/>
  <c r="J125" i="25"/>
  <c r="I156" i="25"/>
  <c r="M144" i="25"/>
  <c r="Z132" i="25"/>
  <c r="Y164" i="25"/>
  <c r="M157" i="25"/>
  <c r="J146" i="25"/>
  <c r="G134" i="25"/>
  <c r="K118" i="25"/>
  <c r="I155" i="25"/>
  <c r="L140" i="25"/>
  <c r="K131" i="25"/>
  <c r="Z114" i="25"/>
  <c r="L100" i="25"/>
  <c r="I92" i="25"/>
  <c r="G120" i="25"/>
  <c r="J16" i="25"/>
  <c r="K29" i="25"/>
  <c r="G34" i="25"/>
  <c r="M59" i="25"/>
  <c r="Z59" i="25"/>
  <c r="Z78" i="25"/>
  <c r="L74" i="25"/>
  <c r="K84" i="25"/>
  <c r="G91" i="25"/>
  <c r="Z99" i="25"/>
  <c r="Y111" i="25"/>
  <c r="AA111" i="25" s="1"/>
  <c r="N111" i="25" s="1"/>
  <c r="Q111" i="25" s="1"/>
  <c r="R111" i="25" s="1"/>
  <c r="Z27" i="25"/>
  <c r="K35" i="25"/>
  <c r="Z56" i="25"/>
  <c r="G56" i="25"/>
  <c r="M79" i="25"/>
  <c r="M72" i="25"/>
  <c r="I80" i="25"/>
  <c r="M91" i="25"/>
  <c r="L99" i="25"/>
  <c r="G111" i="25"/>
  <c r="Z165" i="25"/>
  <c r="Y160" i="25"/>
  <c r="AA160" i="25" s="1"/>
  <c r="L152" i="25"/>
  <c r="G122" i="25"/>
  <c r="Y120" i="25"/>
  <c r="AA120" i="25" s="1"/>
  <c r="Y157" i="25"/>
  <c r="AA157" i="25" s="1"/>
  <c r="K148" i="25"/>
  <c r="Z134" i="25"/>
  <c r="Z109" i="25"/>
  <c r="I110" i="25"/>
  <c r="Z164" i="25"/>
  <c r="L157" i="25"/>
  <c r="M148" i="25"/>
  <c r="J134" i="25"/>
  <c r="I119" i="25"/>
  <c r="G154" i="25"/>
  <c r="G140" i="25"/>
  <c r="G131" i="25"/>
  <c r="J115" i="25"/>
  <c r="I100" i="25"/>
  <c r="G92" i="25"/>
  <c r="Y84" i="25"/>
  <c r="AA84" i="25" s="1"/>
  <c r="I16" i="25"/>
  <c r="L29" i="25"/>
  <c r="I35" i="25"/>
  <c r="J59" i="25"/>
  <c r="I59" i="25"/>
  <c r="Y78" i="25"/>
  <c r="AA78" i="25" s="1"/>
  <c r="J72" i="25"/>
  <c r="L80" i="25"/>
  <c r="G85" i="25"/>
  <c r="J99" i="25"/>
  <c r="M112" i="25"/>
  <c r="G23" i="25"/>
  <c r="J34" i="25"/>
  <c r="G37" i="25"/>
  <c r="M71" i="25"/>
  <c r="K77" i="25"/>
  <c r="M52" i="25"/>
  <c r="J79" i="25"/>
  <c r="G87" i="25"/>
  <c r="Z97" i="25"/>
  <c r="I102" i="25"/>
  <c r="K168" i="25"/>
  <c r="K139" i="25"/>
  <c r="G152" i="25"/>
  <c r="Z127" i="25"/>
  <c r="L131" i="25"/>
  <c r="G160" i="25"/>
  <c r="L150" i="25"/>
  <c r="Y135" i="25"/>
  <c r="AA135" i="25" s="1"/>
  <c r="I166" i="25"/>
  <c r="M158" i="25"/>
  <c r="Y146" i="25"/>
  <c r="AA146" i="25" s="1"/>
  <c r="N146" i="25" s="1"/>
  <c r="L121" i="25"/>
  <c r="I123" i="25"/>
  <c r="L156" i="25"/>
  <c r="L143" i="25"/>
  <c r="K132" i="25"/>
  <c r="Z115" i="25"/>
  <c r="Z101" i="25"/>
  <c r="J90" i="25"/>
  <c r="L81" i="25"/>
  <c r="Y16" i="25"/>
  <c r="Z29" i="25"/>
  <c r="J36" i="25"/>
  <c r="J52" i="25"/>
  <c r="L60" i="25"/>
  <c r="J155" i="25"/>
  <c r="Y102" i="25"/>
  <c r="AA102" i="25" s="1"/>
  <c r="M89" i="25"/>
  <c r="J118" i="25"/>
  <c r="Z94" i="25"/>
  <c r="M119" i="25"/>
  <c r="Z121" i="25"/>
  <c r="K160" i="25"/>
  <c r="Y112" i="25"/>
  <c r="AA112" i="25" s="1"/>
  <c r="J92" i="25"/>
  <c r="Z72" i="25"/>
  <c r="Y52" i="25"/>
  <c r="AA52" i="25" s="1"/>
  <c r="Z34" i="25"/>
  <c r="K16" i="25"/>
  <c r="Z93" i="25"/>
  <c r="L79" i="25"/>
  <c r="J77" i="25"/>
  <c r="M120" i="25"/>
  <c r="L92" i="25"/>
  <c r="J101" i="25"/>
  <c r="L114" i="25"/>
  <c r="G109" i="25"/>
  <c r="K126" i="25"/>
  <c r="M85" i="25"/>
  <c r="L95" i="25"/>
  <c r="J112" i="25"/>
  <c r="K120" i="25"/>
  <c r="K91" i="25"/>
  <c r="Y95" i="25"/>
  <c r="AA95" i="25" s="1"/>
  <c r="G115" i="25"/>
  <c r="J122" i="25"/>
  <c r="M168" i="25"/>
  <c r="J163" i="25"/>
  <c r="M154" i="25"/>
  <c r="Y140" i="25"/>
  <c r="AA140" i="25" s="1"/>
  <c r="Y131" i="25"/>
  <c r="AA131" i="25" s="1"/>
  <c r="J161" i="25"/>
  <c r="J137" i="25"/>
  <c r="G121" i="25"/>
  <c r="I126" i="25"/>
  <c r="K112" i="25"/>
  <c r="K95" i="25"/>
  <c r="Y89" i="25"/>
  <c r="AA89" i="25" s="1"/>
  <c r="Y124" i="25"/>
  <c r="AA124" i="25" s="1"/>
  <c r="J19" i="25"/>
  <c r="K32" i="25"/>
  <c r="M36" i="25"/>
  <c r="M66" i="25"/>
  <c r="G72" i="25"/>
  <c r="L84" i="25"/>
  <c r="L73" i="25"/>
  <c r="J86" i="25"/>
  <c r="M94" i="25"/>
  <c r="L104" i="25"/>
  <c r="K116" i="25"/>
  <c r="K27" i="25"/>
  <c r="L34" i="25"/>
  <c r="K55" i="25"/>
  <c r="K72" i="25"/>
  <c r="I73" i="25"/>
  <c r="K66" i="25"/>
  <c r="I76" i="25"/>
  <c r="Z89" i="25"/>
  <c r="K98" i="25"/>
  <c r="J111" i="25"/>
  <c r="G165" i="25"/>
  <c r="K161" i="25"/>
  <c r="K152" i="25"/>
  <c r="K127" i="25"/>
  <c r="K128" i="25"/>
  <c r="Z157" i="25"/>
  <c r="I148" i="25"/>
  <c r="Y134" i="25"/>
  <c r="AA134" i="25" s="1"/>
  <c r="J166" i="25"/>
  <c r="G158" i="25"/>
  <c r="I150" i="25"/>
  <c r="G135" i="25"/>
  <c r="Z124" i="25"/>
  <c r="K157" i="25"/>
  <c r="Z143" i="25"/>
  <c r="J133" i="25"/>
  <c r="M116" i="25"/>
  <c r="J104" i="25"/>
  <c r="J94" i="25"/>
  <c r="Z81" i="25"/>
  <c r="Y118" i="25"/>
  <c r="AA118" i="25" s="1"/>
  <c r="L27" i="25"/>
  <c r="M35" i="25"/>
  <c r="M55" i="25"/>
  <c r="I72" i="25"/>
  <c r="Y77" i="25"/>
  <c r="AA77" i="25" s="1"/>
  <c r="G66" i="25"/>
  <c r="L76" i="25"/>
  <c r="G89" i="25"/>
  <c r="G98" i="25"/>
  <c r="K111" i="25"/>
  <c r="G16" i="25"/>
  <c r="Y29" i="25"/>
  <c r="G35" i="25"/>
  <c r="Z52" i="25"/>
  <c r="J64" i="25"/>
  <c r="Z76" i="25"/>
  <c r="M75" i="25"/>
  <c r="J81" i="25"/>
  <c r="M90" i="25"/>
  <c r="J100" i="25"/>
  <c r="G114" i="25"/>
  <c r="G139" i="25"/>
  <c r="L154" i="25"/>
  <c r="J140" i="25"/>
  <c r="Z131" i="25"/>
  <c r="M161" i="25"/>
  <c r="G150" i="25"/>
  <c r="Z135" i="25"/>
  <c r="M124" i="25"/>
  <c r="Y114" i="25"/>
  <c r="AA114" i="25" s="1"/>
  <c r="N114" i="25" s="1"/>
  <c r="L165" i="25"/>
  <c r="I160" i="25"/>
  <c r="Z150" i="25"/>
  <c r="K122" i="25"/>
  <c r="Y126" i="25"/>
  <c r="AA126" i="25" s="1"/>
  <c r="J157" i="25"/>
  <c r="Z144" i="25"/>
  <c r="Y133" i="25"/>
  <c r="AA133" i="25" s="1"/>
  <c r="G116" i="25"/>
  <c r="I105" i="25"/>
  <c r="K93" i="25"/>
  <c r="Y86" i="25"/>
  <c r="AA86" i="25" s="1"/>
  <c r="K119" i="25"/>
  <c r="M27" i="25"/>
  <c r="K34" i="25"/>
  <c r="L55" i="25"/>
  <c r="Y71" i="25"/>
  <c r="AA71" i="25" s="1"/>
  <c r="Z77" i="25"/>
  <c r="I66" i="25"/>
  <c r="J76" i="25"/>
  <c r="Y87" i="25"/>
  <c r="AA87" i="25" s="1"/>
  <c r="M98" i="25"/>
  <c r="L111" i="25"/>
  <c r="G19" i="25"/>
  <c r="Z32" i="25"/>
  <c r="K37" i="25"/>
  <c r="J66" i="25"/>
  <c r="I74" i="25"/>
  <c r="J84" i="25"/>
  <c r="G77" i="25"/>
  <c r="Z86" i="25"/>
  <c r="M93" i="25"/>
  <c r="I104" i="25"/>
  <c r="I116" i="25"/>
  <c r="M164" i="25"/>
  <c r="G155" i="25"/>
  <c r="I144" i="25"/>
  <c r="L133" i="25"/>
  <c r="Y139" i="25"/>
  <c r="Z137" i="25"/>
  <c r="L127" i="25"/>
  <c r="I168" i="25"/>
  <c r="Z160" i="25"/>
  <c r="M137" i="25"/>
  <c r="I122" i="25"/>
  <c r="I120" i="25"/>
  <c r="J158" i="25"/>
  <c r="I146" i="25"/>
  <c r="L134" i="25"/>
  <c r="L109" i="25"/>
  <c r="Z105" i="25"/>
  <c r="I97" i="25"/>
  <c r="K87" i="25"/>
  <c r="Z119" i="25"/>
  <c r="G27" i="25"/>
  <c r="Y33" i="25"/>
  <c r="M56" i="25"/>
  <c r="I56" i="25"/>
  <c r="J78" i="25"/>
  <c r="G71" i="25"/>
  <c r="M80" i="25"/>
  <c r="L91" i="25"/>
  <c r="J95" i="25"/>
  <c r="G110" i="25"/>
  <c r="L19" i="25"/>
  <c r="M32" i="25"/>
  <c r="Y35" i="25"/>
  <c r="G60" i="25"/>
  <c r="K74" i="25"/>
  <c r="G80" i="25"/>
  <c r="M77" i="25"/>
  <c r="L86" i="25"/>
  <c r="L94" i="25"/>
  <c r="G100" i="25"/>
  <c r="Y115" i="25"/>
  <c r="AA115" i="25" s="1"/>
  <c r="G164" i="25"/>
  <c r="Y156" i="25"/>
  <c r="AA156" i="25" s="1"/>
  <c r="M146" i="25"/>
  <c r="J135" i="25"/>
  <c r="G118" i="25"/>
  <c r="Y123" i="25"/>
  <c r="AA123" i="25" s="1"/>
  <c r="L89" i="25"/>
  <c r="J98" i="25"/>
  <c r="M111" i="25"/>
  <c r="J131" i="25"/>
  <c r="K125" i="25"/>
  <c r="I85" i="25"/>
  <c r="I95" i="25"/>
  <c r="Z112" i="25"/>
  <c r="I121" i="25"/>
  <c r="L160" i="25"/>
  <c r="Z88" i="25"/>
  <c r="Z98" i="25"/>
  <c r="M110" i="25"/>
  <c r="Y132" i="25"/>
  <c r="AA132" i="25" s="1"/>
  <c r="N132" i="25" s="1"/>
  <c r="Z156" i="25"/>
  <c r="K164" i="25"/>
  <c r="M156" i="25"/>
  <c r="G144" i="25"/>
  <c r="Z133" i="25"/>
  <c r="K163" i="25"/>
  <c r="J154" i="25"/>
  <c r="I140" i="25"/>
  <c r="Y128" i="25"/>
  <c r="AA128" i="25" s="1"/>
  <c r="I114" i="25"/>
  <c r="I101" i="25"/>
  <c r="Z91" i="25"/>
  <c r="L120" i="25"/>
  <c r="M16" i="25"/>
  <c r="M29" i="25"/>
  <c r="G33" i="25"/>
  <c r="G59" i="25"/>
  <c r="G52" i="25"/>
  <c r="K76" i="25"/>
  <c r="G74" i="25"/>
  <c r="I84" i="25"/>
  <c r="K90" i="25"/>
  <c r="L101" i="25"/>
  <c r="J114" i="25"/>
  <c r="L23" i="25"/>
  <c r="I33" i="25"/>
  <c r="L37" i="25"/>
  <c r="M64" i="25"/>
  <c r="J75" i="25"/>
  <c r="L56" i="25"/>
  <c r="Y73" i="25"/>
  <c r="AA73" i="25" s="1"/>
  <c r="J88" i="25"/>
  <c r="L97" i="25"/>
  <c r="K105" i="25"/>
  <c r="J168" i="25"/>
  <c r="L163" i="25"/>
  <c r="L155" i="25"/>
  <c r="I143" i="25"/>
  <c r="L132" i="25"/>
  <c r="Z161" i="25"/>
  <c r="K137" i="25"/>
  <c r="Y121" i="25"/>
  <c r="AA121" i="25" s="1"/>
  <c r="Y166" i="25"/>
  <c r="G161" i="25"/>
  <c r="M152" i="25"/>
  <c r="I127" i="25"/>
  <c r="J128" i="25"/>
  <c r="Y158" i="25"/>
  <c r="AA158" i="25" s="1"/>
  <c r="G148" i="25"/>
  <c r="M135" i="25"/>
  <c r="Z118" i="25"/>
  <c r="K102" i="25"/>
  <c r="K89" i="25"/>
  <c r="L124" i="25"/>
  <c r="K23" i="25"/>
  <c r="L33" i="25"/>
  <c r="M37" i="25"/>
  <c r="L64" i="25"/>
  <c r="L75" i="25"/>
  <c r="Y56" i="25"/>
  <c r="AA56" i="25" s="1"/>
  <c r="M87" i="25"/>
  <c r="G105" i="25"/>
  <c r="G32" i="25"/>
  <c r="Y36" i="25"/>
  <c r="Z74" i="25"/>
  <c r="Y94" i="25"/>
  <c r="AA94" i="25" s="1"/>
  <c r="N94" i="25" s="1"/>
  <c r="Q94" i="25" s="1"/>
  <c r="R94" i="25" s="1"/>
  <c r="Z163" i="25"/>
  <c r="Y144" i="25"/>
  <c r="AA144" i="25" s="1"/>
  <c r="N144" i="25" s="1"/>
  <c r="Q144" i="25" s="1"/>
  <c r="R144" i="25" s="1"/>
  <c r="J127" i="25"/>
  <c r="L128" i="25"/>
  <c r="Z166" i="25"/>
  <c r="M140" i="25"/>
  <c r="G128" i="25"/>
  <c r="J150" i="25"/>
  <c r="Y119" i="25"/>
  <c r="AA119" i="25" s="1"/>
  <c r="G88" i="25"/>
  <c r="J23" i="25"/>
  <c r="J37" i="25"/>
  <c r="K75" i="25"/>
  <c r="Y55" i="25"/>
  <c r="AA55" i="25" s="1"/>
  <c r="L87" i="25"/>
  <c r="Z16" i="25"/>
  <c r="Y59" i="25"/>
  <c r="AA59" i="25" s="1"/>
  <c r="Y74" i="25"/>
  <c r="AA74" i="25" s="1"/>
  <c r="M100" i="25"/>
  <c r="I165" i="25"/>
  <c r="L148" i="25"/>
  <c r="G119" i="25"/>
  <c r="J143" i="25"/>
  <c r="Z139" i="25"/>
  <c r="M131" i="25"/>
  <c r="M150" i="25"/>
  <c r="K124" i="25"/>
  <c r="I98" i="25"/>
  <c r="L126" i="25"/>
  <c r="Y23" i="25"/>
  <c r="K71" i="25"/>
  <c r="I131" i="25"/>
  <c r="J124" i="25"/>
  <c r="M105" i="25"/>
  <c r="L125" i="25"/>
  <c r="M166" i="25"/>
  <c r="M76" i="25"/>
  <c r="K52" i="25"/>
  <c r="Y88" i="25"/>
  <c r="AA88" i="25" s="1"/>
  <c r="G93" i="25"/>
  <c r="M78" i="25"/>
  <c r="L93" i="25"/>
  <c r="Y19" i="25"/>
  <c r="Z66" i="25"/>
  <c r="J55" i="25"/>
  <c r="J73" i="25"/>
  <c r="I88" i="25"/>
  <c r="G104" i="25"/>
  <c r="J109" i="25"/>
  <c r="Y155" i="25"/>
  <c r="AA155" i="25" s="1"/>
  <c r="G133" i="25"/>
  <c r="I163" i="25"/>
  <c r="Y137" i="25"/>
  <c r="AA137" i="25" s="1"/>
  <c r="N137" i="25" s="1"/>
  <c r="I109" i="25"/>
  <c r="J139" i="25"/>
  <c r="Z152" i="25"/>
  <c r="M160" i="25"/>
  <c r="K135" i="25"/>
  <c r="I111" i="25"/>
  <c r="L98" i="25"/>
  <c r="I124" i="25"/>
  <c r="K33" i="25"/>
  <c r="Y66" i="25"/>
  <c r="AA66" i="25" s="1"/>
  <c r="G73" i="25"/>
  <c r="K97" i="25"/>
  <c r="L105" i="25"/>
  <c r="G29" i="25"/>
  <c r="K36" i="25"/>
  <c r="M60" i="25"/>
  <c r="Y79" i="25"/>
  <c r="AA79" i="25" s="1"/>
  <c r="G84" i="25"/>
  <c r="L90" i="25"/>
  <c r="K114" i="25"/>
  <c r="I158" i="25"/>
  <c r="L135" i="25"/>
  <c r="M155" i="25"/>
  <c r="J132" i="25"/>
  <c r="I154" i="25"/>
  <c r="K140" i="25"/>
  <c r="L161" i="25"/>
  <c r="J121" i="25"/>
  <c r="J110" i="25"/>
  <c r="Z87" i="25"/>
  <c r="J33" i="25"/>
  <c r="Y37" i="25"/>
  <c r="Y97" i="25"/>
  <c r="AA97" i="25" s="1"/>
  <c r="K88" i="25"/>
  <c r="K150" i="25"/>
  <c r="G99" i="25"/>
  <c r="M84" i="25"/>
  <c r="J29" i="25"/>
  <c r="Z102" i="25"/>
  <c r="J60" i="25"/>
  <c r="I75" i="25"/>
  <c r="K92" i="25"/>
  <c r="M114" i="25"/>
  <c r="I34" i="25"/>
  <c r="G64" i="25"/>
  <c r="K59" i="25"/>
  <c r="I87" i="25"/>
  <c r="J105" i="25"/>
  <c r="Y163" i="25"/>
  <c r="L144" i="25"/>
  <c r="I91" i="25"/>
  <c r="Z110" i="25"/>
  <c r="I128" i="25"/>
  <c r="K101" i="25"/>
  <c r="Z140" i="25"/>
  <c r="Z79" i="25"/>
  <c r="Z84" i="25"/>
  <c r="M101" i="25"/>
  <c r="I23" i="25"/>
  <c r="G36" i="25"/>
  <c r="Y75" i="25"/>
  <c r="AA75" i="25" s="1"/>
  <c r="N75" i="25" s="1"/>
  <c r="I78" i="25"/>
  <c r="M97" i="25"/>
  <c r="G168" i="25"/>
  <c r="Z154" i="25"/>
  <c r="K133" i="25"/>
  <c r="Z126" i="25"/>
  <c r="G95" i="25"/>
  <c r="I90" i="25"/>
  <c r="M123" i="25"/>
  <c r="J273" i="25"/>
  <c r="K273" i="25"/>
  <c r="M273" i="25"/>
  <c r="Z273" i="25"/>
  <c r="G273" i="25"/>
  <c r="I273" i="25"/>
  <c r="Y273" i="25"/>
  <c r="L273" i="25"/>
  <c r="M276" i="25"/>
  <c r="K276" i="25"/>
  <c r="L276" i="25"/>
  <c r="J276" i="25"/>
  <c r="I276" i="25"/>
  <c r="G276" i="25"/>
  <c r="Y276" i="25"/>
  <c r="Z276" i="25"/>
  <c r="I278" i="25"/>
  <c r="M278" i="25"/>
  <c r="L278" i="25"/>
  <c r="K278" i="25"/>
  <c r="J278" i="25"/>
  <c r="Z278" i="25"/>
  <c r="M279" i="25"/>
  <c r="G278" i="25"/>
  <c r="Y278" i="25"/>
  <c r="L279" i="25"/>
  <c r="I279" i="25"/>
  <c r="L280" i="25"/>
  <c r="J279" i="25"/>
  <c r="Y279" i="25"/>
  <c r="G279" i="25"/>
  <c r="I280" i="25"/>
  <c r="J280" i="25"/>
  <c r="Z280" i="25"/>
  <c r="K279" i="25"/>
  <c r="Z279" i="25"/>
  <c r="K280" i="25"/>
  <c r="M280" i="25"/>
  <c r="G280" i="25"/>
  <c r="L282" i="25"/>
  <c r="M282" i="25"/>
  <c r="I282" i="25"/>
  <c r="K282" i="25"/>
  <c r="Y280" i="25"/>
  <c r="I283" i="25"/>
  <c r="J282" i="25"/>
  <c r="M145" i="25"/>
  <c r="Y283" i="25"/>
  <c r="J145" i="25"/>
  <c r="M283" i="25"/>
  <c r="L145" i="25"/>
  <c r="Z283" i="25"/>
  <c r="Y282" i="25"/>
  <c r="K145" i="25"/>
  <c r="Z282" i="25"/>
  <c r="G282" i="25"/>
  <c r="I145" i="25"/>
  <c r="Z145" i="25"/>
  <c r="G283" i="25"/>
  <c r="K283" i="25"/>
  <c r="Y145" i="25"/>
  <c r="J283" i="25"/>
  <c r="G145" i="25"/>
  <c r="L283" i="25"/>
  <c r="K287" i="25"/>
  <c r="L287" i="25"/>
  <c r="I287" i="25"/>
  <c r="J287" i="25"/>
  <c r="I288" i="25"/>
  <c r="J288" i="25"/>
  <c r="M287" i="25"/>
  <c r="J151" i="25"/>
  <c r="K151" i="25"/>
  <c r="I151" i="25"/>
  <c r="M151" i="25"/>
  <c r="M288" i="25"/>
  <c r="G287" i="25"/>
  <c r="L288" i="25"/>
  <c r="L151" i="25"/>
  <c r="Y151" i="25"/>
  <c r="Z288" i="25"/>
  <c r="Y288" i="25"/>
  <c r="Z151" i="25"/>
  <c r="K288" i="25"/>
  <c r="Y287" i="25"/>
  <c r="Z287" i="25"/>
  <c r="G151" i="25"/>
  <c r="J290" i="25"/>
  <c r="K290" i="25"/>
  <c r="G288" i="25"/>
  <c r="M290" i="25"/>
  <c r="L290" i="25"/>
  <c r="I290" i="25"/>
  <c r="Z53" i="25"/>
  <c r="G291" i="25"/>
  <c r="G290" i="25"/>
  <c r="L291" i="25"/>
  <c r="J54" i="25"/>
  <c r="Z290" i="25"/>
  <c r="M291" i="25"/>
  <c r="I291" i="25"/>
  <c r="Y290" i="25"/>
  <c r="I54" i="25"/>
  <c r="L293" i="25"/>
  <c r="K53" i="25"/>
  <c r="L53" i="25"/>
  <c r="G53" i="25"/>
  <c r="M53" i="25"/>
  <c r="L54" i="25"/>
  <c r="L295" i="25"/>
  <c r="Y291" i="25"/>
  <c r="Z294" i="25"/>
  <c r="M54" i="25"/>
  <c r="K54" i="25"/>
  <c r="Y293" i="25"/>
  <c r="K291" i="25"/>
  <c r="L294" i="25"/>
  <c r="Y53" i="25"/>
  <c r="AA53" i="25" s="1"/>
  <c r="N53" i="25" s="1"/>
  <c r="Q53" i="25" s="1"/>
  <c r="R53" i="25" s="1"/>
  <c r="I53" i="25"/>
  <c r="J53" i="25"/>
  <c r="J291" i="25"/>
  <c r="Z291" i="25"/>
  <c r="I294" i="25"/>
  <c r="M293" i="25"/>
  <c r="Y295" i="25"/>
  <c r="M294" i="25"/>
  <c r="G294" i="25"/>
  <c r="G293" i="25"/>
  <c r="Z293" i="25"/>
  <c r="Z54" i="25"/>
  <c r="J295" i="25"/>
  <c r="K295" i="25"/>
  <c r="Y294" i="25"/>
  <c r="M295" i="25"/>
  <c r="G295" i="25"/>
  <c r="G54" i="25"/>
  <c r="I295" i="25"/>
  <c r="K294" i="25"/>
  <c r="K293" i="25"/>
  <c r="J294" i="25"/>
  <c r="Z295" i="25"/>
  <c r="J293" i="25"/>
  <c r="I293" i="25"/>
  <c r="J162" i="25"/>
  <c r="Y54" i="25"/>
  <c r="AA54" i="25" s="1"/>
  <c r="L162" i="25"/>
  <c r="Z162" i="25"/>
  <c r="Y162" i="25"/>
  <c r="K162" i="25"/>
  <c r="G162" i="25"/>
  <c r="M162" i="25"/>
  <c r="I162" i="25"/>
  <c r="K184" i="25"/>
  <c r="J299" i="25"/>
  <c r="K299" i="25"/>
  <c r="M184" i="25"/>
  <c r="M299" i="25"/>
  <c r="L184" i="25"/>
  <c r="I299" i="25"/>
  <c r="I184" i="25"/>
  <c r="J184" i="25"/>
  <c r="L299" i="25"/>
  <c r="Y184" i="25"/>
  <c r="G184" i="25"/>
  <c r="Y299" i="25"/>
  <c r="G299" i="25"/>
  <c r="Z299" i="25"/>
  <c r="Z184" i="25"/>
  <c r="K302" i="25"/>
  <c r="M302" i="25"/>
  <c r="L302" i="25"/>
  <c r="J302" i="25"/>
  <c r="Z302" i="25"/>
  <c r="I302" i="25"/>
  <c r="Y302" i="25"/>
  <c r="I303" i="25"/>
  <c r="G302" i="25"/>
  <c r="G303" i="25"/>
  <c r="L303" i="25"/>
  <c r="M303" i="25"/>
  <c r="K303" i="25"/>
  <c r="J303" i="25"/>
  <c r="Z175" i="25"/>
  <c r="G174" i="25"/>
  <c r="M173" i="25"/>
  <c r="Y175" i="25"/>
  <c r="AA175" i="25" s="1"/>
  <c r="M175" i="25"/>
  <c r="I185" i="25"/>
  <c r="I175" i="25"/>
  <c r="M174" i="25"/>
  <c r="K174" i="25"/>
  <c r="Z303" i="25"/>
  <c r="L173" i="25"/>
  <c r="G175" i="25"/>
  <c r="G185" i="25"/>
  <c r="M185" i="25"/>
  <c r="K175" i="25"/>
  <c r="J175" i="25"/>
  <c r="G173" i="25"/>
  <c r="I173" i="25"/>
  <c r="K185" i="25"/>
  <c r="L185" i="25"/>
  <c r="K173" i="25"/>
  <c r="I174" i="25"/>
  <c r="Y173" i="25"/>
  <c r="L175" i="25"/>
  <c r="J185" i="25"/>
  <c r="L174" i="25"/>
  <c r="J173" i="25"/>
  <c r="Z185" i="25"/>
  <c r="Z174" i="25"/>
  <c r="J174" i="25"/>
  <c r="Y185" i="25"/>
  <c r="AA185" i="25" s="1"/>
  <c r="Y303" i="25"/>
  <c r="Z173" i="25"/>
  <c r="L172" i="25"/>
  <c r="J172" i="25"/>
  <c r="M172" i="25"/>
  <c r="I306" i="25"/>
  <c r="K172" i="25"/>
  <c r="I172" i="25"/>
  <c r="L306" i="25"/>
  <c r="G306" i="25"/>
  <c r="Y172" i="25"/>
  <c r="G172" i="25"/>
  <c r="K306" i="25"/>
  <c r="Z306" i="25"/>
  <c r="M306" i="25"/>
  <c r="J306" i="25"/>
  <c r="Z172" i="25"/>
  <c r="Y306" i="25"/>
  <c r="K371" i="25"/>
  <c r="K214" i="25"/>
  <c r="M560" i="25"/>
  <c r="Z206" i="25"/>
  <c r="L206" i="25"/>
  <c r="J554" i="25"/>
  <c r="M551" i="25"/>
  <c r="Z348" i="25"/>
  <c r="I347" i="25"/>
  <c r="M338" i="25"/>
  <c r="L332" i="25"/>
  <c r="M324" i="25"/>
  <c r="Z310" i="25"/>
  <c r="Z308" i="25"/>
  <c r="K307" i="25"/>
  <c r="L296" i="25"/>
  <c r="L281" i="25"/>
  <c r="Z159" i="25"/>
  <c r="M153" i="25"/>
  <c r="G561" i="25"/>
  <c r="Z554" i="25"/>
  <c r="Z176" i="25"/>
  <c r="I176" i="25"/>
  <c r="Y347" i="25"/>
  <c r="J343" i="25"/>
  <c r="J214" i="25"/>
  <c r="M323" i="25"/>
  <c r="I310" i="25"/>
  <c r="I308" i="25"/>
  <c r="L304" i="25"/>
  <c r="L301" i="25"/>
  <c r="M292" i="25"/>
  <c r="Y281" i="25"/>
  <c r="M192" i="25"/>
  <c r="L188" i="25"/>
  <c r="L159" i="25"/>
  <c r="L170" i="25"/>
  <c r="G312" i="25"/>
  <c r="Z309" i="25"/>
  <c r="M309" i="25"/>
  <c r="Z557" i="25"/>
  <c r="M206" i="25"/>
  <c r="L554" i="25"/>
  <c r="K550" i="25"/>
  <c r="L549" i="25"/>
  <c r="L352" i="25"/>
  <c r="I348" i="25"/>
  <c r="G343" i="25"/>
  <c r="Z339" i="25"/>
  <c r="K335" i="25"/>
  <c r="I324" i="25"/>
  <c r="J322" i="25"/>
  <c r="L310" i="25"/>
  <c r="G307" i="25"/>
  <c r="I307" i="25"/>
  <c r="K301" i="25"/>
  <c r="K292" i="25"/>
  <c r="K274" i="25"/>
  <c r="G188" i="25"/>
  <c r="J190" i="25"/>
  <c r="G327" i="25"/>
  <c r="I170" i="25"/>
  <c r="Z153" i="25"/>
  <c r="J153" i="25"/>
  <c r="G314" i="25"/>
  <c r="L313" i="25"/>
  <c r="L309" i="25"/>
  <c r="G558" i="25"/>
  <c r="L559" i="25"/>
  <c r="J558" i="25"/>
  <c r="L557" i="25"/>
  <c r="G554" i="25"/>
  <c r="G176" i="25"/>
  <c r="M176" i="25"/>
  <c r="M550" i="25"/>
  <c r="Z352" i="25"/>
  <c r="K352" i="25"/>
  <c r="L346" i="25"/>
  <c r="Y339" i="25"/>
  <c r="K339" i="25"/>
  <c r="Y329" i="25"/>
  <c r="I329" i="25"/>
  <c r="I323" i="25"/>
  <c r="K308" i="25"/>
  <c r="Z301" i="25"/>
  <c r="J289" i="25"/>
  <c r="I281" i="25"/>
  <c r="G192" i="25"/>
  <c r="L191" i="25"/>
  <c r="J328" i="25"/>
  <c r="Y159" i="25"/>
  <c r="AA159" i="25" s="1"/>
  <c r="J159" i="25"/>
  <c r="G320" i="25"/>
  <c r="G309" i="25"/>
  <c r="I190" i="25"/>
  <c r="I326" i="25"/>
  <c r="Y559" i="25"/>
  <c r="Z558" i="25"/>
  <c r="M557" i="25"/>
  <c r="Y176" i="25"/>
  <c r="J552" i="25"/>
  <c r="L347" i="25"/>
  <c r="M339" i="25"/>
  <c r="Y332" i="25"/>
  <c r="J331" i="25"/>
  <c r="K153" i="25"/>
  <c r="Y555" i="25"/>
  <c r="I554" i="25"/>
  <c r="I551" i="25"/>
  <c r="I550" i="25"/>
  <c r="I549" i="25"/>
  <c r="Y352" i="25"/>
  <c r="K348" i="25"/>
  <c r="K338" i="25"/>
  <c r="J324" i="25"/>
  <c r="Y308" i="25"/>
  <c r="Y301" i="25"/>
  <c r="Y153" i="25"/>
  <c r="AA153" i="25" s="1"/>
  <c r="Z197" i="25"/>
  <c r="L197" i="25"/>
  <c r="Y550" i="25"/>
  <c r="Z549" i="25"/>
  <c r="J352" i="25"/>
  <c r="K346" i="25"/>
  <c r="M347" i="25"/>
  <c r="M343" i="25"/>
  <c r="M329" i="25"/>
  <c r="Y323" i="25"/>
  <c r="L322" i="25"/>
  <c r="Y304" i="25"/>
  <c r="Z296" i="25"/>
  <c r="I274" i="25"/>
  <c r="G208" i="25"/>
  <c r="G191" i="25"/>
  <c r="J191" i="25"/>
  <c r="Y188" i="25"/>
  <c r="I315" i="25"/>
  <c r="Y309" i="25"/>
  <c r="M559" i="25"/>
  <c r="I560" i="25"/>
  <c r="Y557" i="25"/>
  <c r="G206" i="25"/>
  <c r="M555" i="25"/>
  <c r="I197" i="25"/>
  <c r="Y552" i="25"/>
  <c r="G550" i="25"/>
  <c r="G549" i="25"/>
  <c r="M352" i="25"/>
  <c r="J346" i="25"/>
  <c r="Y343" i="25"/>
  <c r="K343" i="25"/>
  <c r="L335" i="25"/>
  <c r="Z322" i="25"/>
  <c r="L308" i="25"/>
  <c r="I296" i="25"/>
  <c r="Z289" i="25"/>
  <c r="G274" i="25"/>
  <c r="M337" i="25"/>
  <c r="I204" i="25"/>
  <c r="Z188" i="25"/>
  <c r="L190" i="25"/>
  <c r="K309" i="25"/>
  <c r="G197" i="25"/>
  <c r="K552" i="25"/>
  <c r="L551" i="25"/>
  <c r="I343" i="25"/>
  <c r="L339" i="25"/>
  <c r="J329" i="25"/>
  <c r="K323" i="25"/>
  <c r="J308" i="25"/>
  <c r="I301" i="25"/>
  <c r="G281" i="25"/>
  <c r="Y192" i="25"/>
  <c r="G159" i="25"/>
  <c r="K159" i="25"/>
  <c r="Z321" i="25"/>
  <c r="K561" i="25"/>
  <c r="J549" i="25"/>
  <c r="Z343" i="25"/>
  <c r="I338" i="25"/>
  <c r="Y310" i="25"/>
  <c r="Z307" i="25"/>
  <c r="M301" i="25"/>
  <c r="I289" i="25"/>
  <c r="J208" i="25"/>
  <c r="M334" i="25"/>
  <c r="M170" i="25"/>
  <c r="L229" i="25"/>
  <c r="I552" i="25"/>
  <c r="Y549" i="25"/>
  <c r="K549" i="25"/>
  <c r="Z347" i="25"/>
  <c r="G335" i="25"/>
  <c r="L338" i="25"/>
  <c r="L324" i="25"/>
  <c r="G310" i="25"/>
  <c r="M310" i="25"/>
  <c r="Y307" i="25"/>
  <c r="I304" i="25"/>
  <c r="M289" i="25"/>
  <c r="I188" i="25"/>
  <c r="I159" i="25"/>
  <c r="J170" i="25"/>
  <c r="Z318" i="25"/>
  <c r="K316" i="25"/>
  <c r="G559" i="25"/>
  <c r="J560" i="25"/>
  <c r="Z555" i="25"/>
  <c r="Y197" i="25"/>
  <c r="AA197" i="25" s="1"/>
  <c r="K554" i="25"/>
  <c r="L552" i="25"/>
  <c r="J551" i="25"/>
  <c r="Y348" i="25"/>
  <c r="K347" i="25"/>
  <c r="Z335" i="25"/>
  <c r="J339" i="25"/>
  <c r="J332" i="25"/>
  <c r="L323" i="25"/>
  <c r="K304" i="25"/>
  <c r="J296" i="25"/>
  <c r="L292" i="25"/>
  <c r="K281" i="25"/>
  <c r="Z192" i="25"/>
  <c r="L192" i="25"/>
  <c r="Y170" i="25"/>
  <c r="L153" i="25"/>
  <c r="I559" i="25"/>
  <c r="L560" i="25"/>
  <c r="Y206" i="25"/>
  <c r="K555" i="25"/>
  <c r="J197" i="25"/>
  <c r="K176" i="25"/>
  <c r="M549" i="25"/>
  <c r="I371" i="25"/>
  <c r="Z346" i="25"/>
  <c r="L348" i="25"/>
  <c r="Z329" i="25"/>
  <c r="Z324" i="25"/>
  <c r="G322" i="25"/>
  <c r="I322" i="25"/>
  <c r="M307" i="25"/>
  <c r="G301" i="25"/>
  <c r="Z292" i="25"/>
  <c r="Z274" i="25"/>
  <c r="Z190" i="25"/>
  <c r="J188" i="25"/>
  <c r="J320" i="25"/>
  <c r="K318" i="25"/>
  <c r="Z559" i="25"/>
  <c r="I557" i="25"/>
  <c r="J555" i="25"/>
  <c r="M197" i="25"/>
  <c r="L371" i="25"/>
  <c r="M346" i="25"/>
  <c r="J347" i="25"/>
  <c r="L343" i="25"/>
  <c r="G332" i="25"/>
  <c r="K329" i="25"/>
  <c r="Z323" i="25"/>
  <c r="Z304" i="25"/>
  <c r="M274" i="25"/>
  <c r="Y191" i="25"/>
  <c r="J192" i="25"/>
  <c r="M327" i="25"/>
  <c r="Z170" i="25"/>
  <c r="J314" i="25"/>
  <c r="L312" i="25"/>
  <c r="K191" i="25"/>
  <c r="G153" i="25"/>
  <c r="I153" i="25"/>
  <c r="I309" i="25"/>
  <c r="L558" i="25"/>
  <c r="Y554" i="25"/>
  <c r="L176" i="25"/>
  <c r="M371" i="25"/>
  <c r="G348" i="25"/>
  <c r="Y335" i="25"/>
  <c r="G324" i="25"/>
  <c r="J323" i="25"/>
  <c r="J304" i="25"/>
  <c r="Z336" i="25"/>
  <c r="K192" i="25"/>
  <c r="G170" i="25"/>
  <c r="I317" i="25"/>
  <c r="J559" i="25"/>
  <c r="J206" i="25"/>
  <c r="J176" i="25"/>
  <c r="J371" i="25"/>
  <c r="Y346" i="25"/>
  <c r="Y324" i="25"/>
  <c r="L307" i="25"/>
  <c r="M312" i="25"/>
  <c r="I558" i="25"/>
  <c r="J557" i="25"/>
  <c r="I555" i="25"/>
  <c r="K197" i="25"/>
  <c r="G551" i="25"/>
  <c r="Z550" i="25"/>
  <c r="Z338" i="25"/>
  <c r="M335" i="25"/>
  <c r="M332" i="25"/>
  <c r="G323" i="25"/>
  <c r="M308" i="25"/>
  <c r="M296" i="25"/>
  <c r="L289" i="25"/>
  <c r="M281" i="25"/>
  <c r="Z191" i="25"/>
  <c r="M191" i="25"/>
  <c r="G190" i="25"/>
  <c r="M190" i="25"/>
  <c r="M159" i="25"/>
  <c r="M319" i="25"/>
  <c r="I313" i="25"/>
  <c r="J309" i="25"/>
  <c r="K558" i="25"/>
  <c r="M554" i="25"/>
  <c r="Z551" i="25"/>
  <c r="J550" i="25"/>
  <c r="G346" i="25"/>
  <c r="M348" i="25"/>
  <c r="Y338" i="25"/>
  <c r="I335" i="25"/>
  <c r="I332" i="25"/>
  <c r="M322" i="25"/>
  <c r="J310" i="25"/>
  <c r="G296" i="25"/>
  <c r="J301" i="25"/>
  <c r="Y289" i="25"/>
  <c r="J292" i="25"/>
  <c r="L274" i="25"/>
  <c r="I191" i="25"/>
  <c r="Y190" i="25"/>
  <c r="G555" i="25"/>
  <c r="L550" i="25"/>
  <c r="G347" i="25"/>
  <c r="Z332" i="25"/>
  <c r="Y296" i="25"/>
  <c r="I336" i="25"/>
  <c r="G204" i="25"/>
  <c r="I192" i="25"/>
  <c r="M188" i="25"/>
  <c r="K170" i="25"/>
  <c r="K321" i="25"/>
  <c r="G316" i="25"/>
  <c r="G557" i="25"/>
  <c r="I206" i="25"/>
  <c r="Z552" i="25"/>
  <c r="J348" i="25"/>
  <c r="K324" i="25"/>
  <c r="J307" i="25"/>
  <c r="Y292" i="25"/>
  <c r="K190" i="25"/>
  <c r="J316" i="25"/>
  <c r="K325" i="25"/>
  <c r="G330" i="25"/>
  <c r="J336" i="25"/>
  <c r="Z196" i="25"/>
  <c r="G198" i="25"/>
  <c r="G339" i="25"/>
  <c r="K372" i="25"/>
  <c r="J501" i="25"/>
  <c r="G311" i="25"/>
  <c r="G325" i="25"/>
  <c r="I292" i="25"/>
  <c r="K310" i="25"/>
  <c r="L198" i="25"/>
  <c r="J183" i="25"/>
  <c r="I202" i="25"/>
  <c r="Z228" i="25"/>
  <c r="L569" i="25"/>
  <c r="L315" i="25"/>
  <c r="J201" i="25"/>
  <c r="G331" i="25"/>
  <c r="J207" i="25"/>
  <c r="L337" i="25"/>
  <c r="Y179" i="25"/>
  <c r="AA179" i="25" s="1"/>
  <c r="Y322" i="25"/>
  <c r="K199" i="25"/>
  <c r="L183" i="25"/>
  <c r="K220" i="25"/>
  <c r="G200" i="25"/>
  <c r="L211" i="25"/>
  <c r="L555" i="25"/>
  <c r="M561" i="25"/>
  <c r="Z218" i="25"/>
  <c r="Y193" i="25"/>
  <c r="M321" i="25"/>
  <c r="M201" i="25"/>
  <c r="Y331" i="25"/>
  <c r="Y334" i="25"/>
  <c r="I340" i="25"/>
  <c r="K178" i="25"/>
  <c r="K351" i="25"/>
  <c r="L329" i="25"/>
  <c r="Y199" i="25"/>
  <c r="AA199" i="25" s="1"/>
  <c r="I346" i="25"/>
  <c r="G352" i="25"/>
  <c r="I220" i="25"/>
  <c r="K223" i="25"/>
  <c r="M224" i="25"/>
  <c r="L561" i="25"/>
  <c r="M569" i="25"/>
  <c r="G319" i="25"/>
  <c r="Y201" i="25"/>
  <c r="Y203" i="25"/>
  <c r="M208" i="25"/>
  <c r="M196" i="25"/>
  <c r="K322" i="25"/>
  <c r="L354" i="25"/>
  <c r="G187" i="25"/>
  <c r="K211" i="25"/>
  <c r="M228" i="25"/>
  <c r="M193" i="25"/>
  <c r="Z177" i="25"/>
  <c r="L205" i="25"/>
  <c r="M178" i="25"/>
  <c r="Z182" i="25"/>
  <c r="Z372" i="25"/>
  <c r="K501" i="25"/>
  <c r="M221" i="25"/>
  <c r="Y318" i="25"/>
  <c r="M315" i="25"/>
  <c r="Y320" i="25"/>
  <c r="L177" i="25"/>
  <c r="K328" i="25"/>
  <c r="Z204" i="25"/>
  <c r="K336" i="25"/>
  <c r="I345" i="25"/>
  <c r="G210" i="25"/>
  <c r="G178" i="25"/>
  <c r="Y351" i="25"/>
  <c r="I198" i="25"/>
  <c r="I180" i="25"/>
  <c r="M187" i="25"/>
  <c r="I400" i="25"/>
  <c r="L224" i="25"/>
  <c r="Y211" i="25"/>
  <c r="Y216" i="25"/>
  <c r="L221" i="25"/>
  <c r="Y313" i="25"/>
  <c r="L316" i="25"/>
  <c r="I325" i="25"/>
  <c r="Y194" i="25"/>
  <c r="J330" i="25"/>
  <c r="M331" i="25"/>
  <c r="K334" i="25"/>
  <c r="J340" i="25"/>
  <c r="Z179" i="25"/>
  <c r="J351" i="25"/>
  <c r="G182" i="25"/>
  <c r="J335" i="25"/>
  <c r="K183" i="25"/>
  <c r="Y187" i="25"/>
  <c r="G223" i="25"/>
  <c r="I224" i="25"/>
  <c r="Y218" i="25"/>
  <c r="J312" i="25"/>
  <c r="Z193" i="25"/>
  <c r="I320" i="25"/>
  <c r="K194" i="25"/>
  <c r="M328" i="25"/>
  <c r="J205" i="25"/>
  <c r="K208" i="25"/>
  <c r="J179" i="25"/>
  <c r="L209" i="25"/>
  <c r="J213" i="25"/>
  <c r="K198" i="25"/>
  <c r="Z354" i="25"/>
  <c r="G371" i="25"/>
  <c r="L220" i="25"/>
  <c r="J223" i="25"/>
  <c r="M216" i="25"/>
  <c r="J221" i="25"/>
  <c r="Z312" i="25"/>
  <c r="M318" i="25"/>
  <c r="K326" i="25"/>
  <c r="M330" i="25"/>
  <c r="M204" i="25"/>
  <c r="Z333" i="25"/>
  <c r="I337" i="25"/>
  <c r="G292" i="25"/>
  <c r="L196" i="25"/>
  <c r="I214" i="25"/>
  <c r="L355" i="25"/>
  <c r="G338" i="25"/>
  <c r="M183" i="25"/>
  <c r="J187" i="25"/>
  <c r="J202" i="25"/>
  <c r="G552" i="25"/>
  <c r="K206" i="25"/>
  <c r="G216" i="25"/>
  <c r="Z560" i="25"/>
  <c r="K314" i="25"/>
  <c r="Y321" i="25"/>
  <c r="I330" i="25"/>
  <c r="G209" i="25"/>
  <c r="K354" i="25"/>
  <c r="Y186" i="25"/>
  <c r="M211" i="25"/>
  <c r="L218" i="25"/>
  <c r="M316" i="25"/>
  <c r="M203" i="25"/>
  <c r="K337" i="25"/>
  <c r="K355" i="25"/>
  <c r="I186" i="25"/>
  <c r="I223" i="25"/>
  <c r="Y561" i="25"/>
  <c r="I314" i="25"/>
  <c r="L325" i="25"/>
  <c r="L331" i="25"/>
  <c r="Z334" i="25"/>
  <c r="K289" i="25"/>
  <c r="I210" i="25"/>
  <c r="I213" i="25"/>
  <c r="L199" i="25"/>
  <c r="I353" i="25"/>
  <c r="G186" i="25"/>
  <c r="I200" i="25"/>
  <c r="Z501" i="25"/>
  <c r="Y229" i="25"/>
  <c r="M314" i="25"/>
  <c r="L317" i="25"/>
  <c r="J325" i="25"/>
  <c r="I177" i="25"/>
  <c r="Y327" i="25"/>
  <c r="J333" i="25"/>
  <c r="M336" i="25"/>
  <c r="L178" i="25"/>
  <c r="I196" i="25"/>
  <c r="Z351" i="25"/>
  <c r="Z355" i="25"/>
  <c r="M180" i="25"/>
  <c r="J220" i="25"/>
  <c r="L202" i="25"/>
  <c r="K268" i="25"/>
  <c r="M558" i="25"/>
  <c r="Y558" i="25"/>
  <c r="I569" i="25"/>
  <c r="K313" i="25"/>
  <c r="G194" i="25"/>
  <c r="L330" i="25"/>
  <c r="I334" i="25"/>
  <c r="L345" i="25"/>
  <c r="G329" i="25"/>
  <c r="Y220" i="25"/>
  <c r="K560" i="25"/>
  <c r="Y312" i="25"/>
  <c r="I318" i="25"/>
  <c r="L327" i="25"/>
  <c r="L334" i="25"/>
  <c r="M345" i="25"/>
  <c r="K296" i="25"/>
  <c r="K213" i="25"/>
  <c r="J217" i="25"/>
  <c r="J400" i="25"/>
  <c r="Z315" i="25"/>
  <c r="K177" i="25"/>
  <c r="J193" i="25"/>
  <c r="J319" i="25"/>
  <c r="I201" i="25"/>
  <c r="Z331" i="25"/>
  <c r="G334" i="25"/>
  <c r="M340" i="25"/>
  <c r="J178" i="25"/>
  <c r="M351" i="25"/>
  <c r="Y354" i="25"/>
  <c r="AA354" i="25" s="1"/>
  <c r="J180" i="25"/>
  <c r="G372" i="25"/>
  <c r="M202" i="25"/>
  <c r="G268" i="25"/>
  <c r="Z229" i="25"/>
  <c r="Y317" i="25"/>
  <c r="L320" i="25"/>
  <c r="Z330" i="25"/>
  <c r="K333" i="25"/>
  <c r="Z207" i="25"/>
  <c r="G289" i="25"/>
  <c r="G179" i="25"/>
  <c r="Z199" i="25"/>
  <c r="Y353" i="25"/>
  <c r="AA353" i="25" s="1"/>
  <c r="Z186" i="25"/>
  <c r="K200" i="25"/>
  <c r="I211" i="25"/>
  <c r="K228" i="25"/>
  <c r="M229" i="25"/>
  <c r="Y316" i="25"/>
  <c r="J321" i="25"/>
  <c r="J326" i="25"/>
  <c r="J204" i="25"/>
  <c r="Y333" i="25"/>
  <c r="J337" i="25"/>
  <c r="I209" i="25"/>
  <c r="G213" i="25"/>
  <c r="I355" i="25"/>
  <c r="J338" i="25"/>
  <c r="K217" i="25"/>
  <c r="J186" i="25"/>
  <c r="L400" i="25"/>
  <c r="Z224" i="25"/>
  <c r="K551" i="25"/>
  <c r="Z216" i="25"/>
  <c r="M218" i="25"/>
  <c r="I312" i="25"/>
  <c r="G193" i="25"/>
  <c r="G318" i="25"/>
  <c r="J194" i="25"/>
  <c r="Z327" i="25"/>
  <c r="L203" i="25"/>
  <c r="L204" i="25"/>
  <c r="L207" i="25"/>
  <c r="G337" i="25"/>
  <c r="J196" i="25"/>
  <c r="J209" i="25"/>
  <c r="M199" i="25"/>
  <c r="M354" i="25"/>
  <c r="Y217" i="25"/>
  <c r="M220" i="25"/>
  <c r="Z400" i="25"/>
  <c r="L501" i="25"/>
  <c r="J228" i="25"/>
  <c r="I229" i="25"/>
  <c r="J313" i="25"/>
  <c r="G321" i="25"/>
  <c r="L326" i="25"/>
  <c r="K205" i="25"/>
  <c r="J274" i="25"/>
  <c r="G351" i="25"/>
  <c r="L353" i="25"/>
  <c r="Y183" i="25"/>
  <c r="Z202" i="25"/>
  <c r="I561" i="25"/>
  <c r="Y314" i="25"/>
  <c r="G340" i="25"/>
  <c r="M179" i="25"/>
  <c r="Z213" i="25"/>
  <c r="K180" i="25"/>
  <c r="K187" i="25"/>
  <c r="G211" i="25"/>
  <c r="G560" i="25"/>
  <c r="Z311" i="25"/>
  <c r="Y319" i="25"/>
  <c r="Z326" i="25"/>
  <c r="L333" i="25"/>
  <c r="L336" i="25"/>
  <c r="K210" i="25"/>
  <c r="G304" i="25"/>
  <c r="Z353" i="25"/>
  <c r="G355" i="25"/>
  <c r="Z371" i="25"/>
  <c r="Z187" i="25"/>
  <c r="Y223" i="25"/>
  <c r="L268" i="25"/>
  <c r="I228" i="25"/>
  <c r="J561" i="25"/>
  <c r="Z314" i="25"/>
  <c r="M317" i="25"/>
  <c r="L201" i="25"/>
  <c r="Y326" i="25"/>
  <c r="G333" i="25"/>
  <c r="L208" i="25"/>
  <c r="L179" i="25"/>
  <c r="L210" i="25"/>
  <c r="L213" i="25"/>
  <c r="M353" i="25"/>
  <c r="I339" i="25"/>
  <c r="I352" i="25"/>
  <c r="L187" i="25"/>
  <c r="J200" i="25"/>
  <c r="K224" i="25"/>
  <c r="K229" i="25"/>
  <c r="K221" i="25"/>
  <c r="K315" i="25"/>
  <c r="Z194" i="25"/>
  <c r="G328" i="25"/>
  <c r="I333" i="25"/>
  <c r="Y274" i="25"/>
  <c r="Z209" i="25"/>
  <c r="J353" i="25"/>
  <c r="Y180" i="25"/>
  <c r="Z223" i="25"/>
  <c r="Y501" i="25"/>
  <c r="AA501" i="25" s="1"/>
  <c r="G221" i="25"/>
  <c r="M320" i="25"/>
  <c r="I328" i="25"/>
  <c r="J281" i="25"/>
  <c r="M209" i="25"/>
  <c r="M355" i="25"/>
  <c r="G224" i="25"/>
  <c r="K218" i="25"/>
  <c r="L193" i="25"/>
  <c r="K327" i="25"/>
  <c r="L318" i="25"/>
  <c r="M325" i="25"/>
  <c r="M177" i="25"/>
  <c r="Y328" i="25"/>
  <c r="J334" i="25"/>
  <c r="Y208" i="25"/>
  <c r="I178" i="25"/>
  <c r="G196" i="25"/>
  <c r="M304" i="25"/>
  <c r="M213" i="25"/>
  <c r="I354" i="25"/>
  <c r="L217" i="25"/>
  <c r="Z220" i="25"/>
  <c r="L223" i="25"/>
  <c r="Y224" i="25"/>
  <c r="M552" i="25"/>
  <c r="Z561" i="25"/>
  <c r="Y311" i="25"/>
  <c r="J315" i="25"/>
  <c r="Z320" i="25"/>
  <c r="L194" i="25"/>
  <c r="G201" i="25"/>
  <c r="Y330" i="25"/>
  <c r="M333" i="25"/>
  <c r="G336" i="25"/>
  <c r="Z281" i="25"/>
  <c r="M210" i="25"/>
  <c r="G353" i="25"/>
  <c r="Y355" i="25"/>
  <c r="AA355" i="25" s="1"/>
  <c r="Z180" i="25"/>
  <c r="Y372" i="25"/>
  <c r="Z200" i="25"/>
  <c r="G501" i="25"/>
  <c r="L228" i="25"/>
  <c r="Z221" i="25"/>
  <c r="J311" i="25"/>
  <c r="G313" i="25"/>
  <c r="G317" i="25"/>
  <c r="M194" i="25"/>
  <c r="J327" i="25"/>
  <c r="I203" i="25"/>
  <c r="K207" i="25"/>
  <c r="Y337" i="25"/>
  <c r="G345" i="25"/>
  <c r="I351" i="25"/>
  <c r="M214" i="25"/>
  <c r="J198" i="25"/>
  <c r="Z217" i="25"/>
  <c r="J372" i="25"/>
  <c r="G400" i="25"/>
  <c r="Y268" i="25"/>
  <c r="AA268" i="25" s="1"/>
  <c r="G228" i="25"/>
  <c r="L311" i="25"/>
  <c r="I193" i="25"/>
  <c r="L321" i="25"/>
  <c r="Z201" i="25"/>
  <c r="Z203" i="25"/>
  <c r="M205" i="25"/>
  <c r="Y207" i="25"/>
  <c r="Z340" i="25"/>
  <c r="K209" i="25"/>
  <c r="Z178" i="25"/>
  <c r="M198" i="25"/>
  <c r="K353" i="25"/>
  <c r="M217" i="25"/>
  <c r="K186" i="25"/>
  <c r="M400" i="25"/>
  <c r="M501" i="25"/>
  <c r="J216" i="25"/>
  <c r="J218" i="25"/>
  <c r="J569" i="25"/>
  <c r="M311" i="25"/>
  <c r="J318" i="25"/>
  <c r="I327" i="25"/>
  <c r="K204" i="25"/>
  <c r="Y214" i="25"/>
  <c r="G217" i="25"/>
  <c r="Y400" i="25"/>
  <c r="I216" i="25"/>
  <c r="Z313" i="25"/>
  <c r="L319" i="25"/>
  <c r="Z205" i="25"/>
  <c r="Y196" i="25"/>
  <c r="AA196" i="25" s="1"/>
  <c r="I217" i="25"/>
  <c r="K400" i="25"/>
  <c r="L216" i="25"/>
  <c r="K569" i="25"/>
  <c r="K317" i="25"/>
  <c r="K201" i="25"/>
  <c r="G205" i="25"/>
  <c r="L340" i="25"/>
  <c r="K179" i="25"/>
  <c r="L351" i="25"/>
  <c r="G214" i="25"/>
  <c r="J355" i="25"/>
  <c r="G183" i="25"/>
  <c r="I372" i="25"/>
  <c r="Y202" i="25"/>
  <c r="J224" i="25"/>
  <c r="Y221" i="25"/>
  <c r="I316" i="25"/>
  <c r="I321" i="25"/>
  <c r="G177" i="25"/>
  <c r="G326" i="25"/>
  <c r="L328" i="25"/>
  <c r="M207" i="25"/>
  <c r="K345" i="25"/>
  <c r="J210" i="25"/>
  <c r="Y178" i="25"/>
  <c r="G199" i="25"/>
  <c r="J354" i="25"/>
  <c r="M186" i="25"/>
  <c r="L200" i="25"/>
  <c r="I268" i="25"/>
  <c r="K557" i="25"/>
  <c r="K559" i="25"/>
  <c r="G229" i="25"/>
  <c r="K311" i="25"/>
  <c r="Z317" i="25"/>
  <c r="K188" i="25"/>
  <c r="K331" i="25"/>
  <c r="K340" i="25"/>
  <c r="Z345" i="25"/>
  <c r="J199" i="25"/>
  <c r="Y200" i="25"/>
  <c r="G218" i="25"/>
  <c r="Y315" i="25"/>
  <c r="J177" i="25"/>
  <c r="K203" i="25"/>
  <c r="Z337" i="25"/>
  <c r="Y210" i="25"/>
  <c r="AA210" i="25" s="1"/>
  <c r="G308" i="25"/>
  <c r="K332" i="25"/>
  <c r="L372" i="25"/>
  <c r="Z268" i="25"/>
  <c r="K312" i="25"/>
  <c r="K320" i="25"/>
  <c r="M313" i="25"/>
  <c r="J317" i="25"/>
  <c r="Z325" i="25"/>
  <c r="J203" i="25"/>
  <c r="Y205" i="25"/>
  <c r="Z208" i="25"/>
  <c r="K196" i="25"/>
  <c r="Z210" i="25"/>
  <c r="Y213" i="25"/>
  <c r="I199" i="25"/>
  <c r="L186" i="25"/>
  <c r="M200" i="25"/>
  <c r="M268" i="25"/>
  <c r="Z211" i="25"/>
  <c r="G315" i="25"/>
  <c r="I319" i="25"/>
  <c r="M326" i="25"/>
  <c r="I331" i="25"/>
  <c r="I207" i="25"/>
  <c r="I208" i="25"/>
  <c r="Y209" i="25"/>
  <c r="AA209" i="25" s="1"/>
  <c r="N209" i="25" s="1"/>
  <c r="Q209" i="25" s="1"/>
  <c r="R209" i="25" s="1"/>
  <c r="Z214" i="25"/>
  <c r="G354" i="25"/>
  <c r="Z183" i="25"/>
  <c r="M372" i="25"/>
  <c r="G202" i="25"/>
  <c r="J268" i="25"/>
  <c r="Y560" i="25"/>
  <c r="J229" i="25"/>
  <c r="L314" i="25"/>
  <c r="K319" i="25"/>
  <c r="Y325" i="25"/>
  <c r="K330" i="25"/>
  <c r="Y204" i="25"/>
  <c r="G207" i="25"/>
  <c r="Y340" i="25"/>
  <c r="I179" i="25"/>
  <c r="Y182" i="25"/>
  <c r="AA182" i="25" s="1"/>
  <c r="Y198" i="25"/>
  <c r="AA198" i="25" s="1"/>
  <c r="L180" i="25"/>
  <c r="I183" i="25"/>
  <c r="I187" i="25"/>
  <c r="K202" i="25"/>
  <c r="I501" i="25"/>
  <c r="K216" i="25"/>
  <c r="I218" i="25"/>
  <c r="I311" i="25"/>
  <c r="K193" i="25"/>
  <c r="Z316" i="25"/>
  <c r="Z319" i="25"/>
  <c r="I194" i="25"/>
  <c r="Z328" i="25"/>
  <c r="G203" i="25"/>
  <c r="I205" i="25"/>
  <c r="Y336" i="25"/>
  <c r="J345" i="25"/>
  <c r="Y345" i="25"/>
  <c r="L214" i="25"/>
  <c r="Z198" i="25"/>
  <c r="G180" i="25"/>
  <c r="Y371" i="25"/>
  <c r="G220" i="25"/>
  <c r="M223" i="25"/>
  <c r="J211" i="25"/>
  <c r="Y228" i="25"/>
  <c r="I221" i="25"/>
  <c r="Z569" i="25"/>
  <c r="G569" i="25"/>
  <c r="Y569" i="25"/>
  <c r="J571" i="25"/>
  <c r="L571" i="25"/>
  <c r="I571" i="25"/>
  <c r="M571" i="25"/>
  <c r="Z571" i="25"/>
  <c r="Y571" i="25"/>
  <c r="M572" i="25"/>
  <c r="K572" i="25"/>
  <c r="K571" i="25"/>
  <c r="I572" i="25"/>
  <c r="J572" i="25"/>
  <c r="G571" i="25"/>
  <c r="L572" i="25"/>
  <c r="Z572" i="25"/>
  <c r="Y572" i="25"/>
  <c r="L573" i="25"/>
  <c r="K264" i="25"/>
  <c r="I573" i="25"/>
  <c r="K573" i="25"/>
  <c r="I264" i="25"/>
  <c r="G572" i="25"/>
  <c r="J573" i="25"/>
  <c r="J264" i="25"/>
  <c r="M573" i="25"/>
  <c r="L264" i="25"/>
  <c r="M264" i="25"/>
  <c r="Y264" i="25"/>
  <c r="Z573" i="25"/>
  <c r="M575" i="25"/>
  <c r="G264" i="25"/>
  <c r="I575" i="25"/>
  <c r="G573" i="25"/>
  <c r="Y573" i="25"/>
  <c r="L575" i="25"/>
  <c r="J575" i="25"/>
  <c r="K577" i="25"/>
  <c r="G575" i="25"/>
  <c r="L576" i="25"/>
  <c r="I576" i="25"/>
  <c r="Z264" i="25"/>
  <c r="K575" i="25"/>
  <c r="Y575" i="25"/>
  <c r="J577" i="25"/>
  <c r="M577" i="25"/>
  <c r="J576" i="25"/>
  <c r="Z575" i="25"/>
  <c r="M576" i="25"/>
  <c r="L577" i="25"/>
  <c r="K576" i="25"/>
  <c r="G576" i="25"/>
  <c r="G577" i="25"/>
  <c r="Y576" i="25"/>
  <c r="I577" i="25"/>
  <c r="Y577" i="25"/>
  <c r="Z577" i="25"/>
  <c r="Z576" i="25"/>
  <c r="M579" i="25"/>
  <c r="I578" i="25"/>
  <c r="G578" i="25"/>
  <c r="I579" i="25"/>
  <c r="Z578" i="25"/>
  <c r="Y578" i="25"/>
  <c r="J578" i="25"/>
  <c r="K579" i="25"/>
  <c r="M578" i="25"/>
  <c r="L578" i="25"/>
  <c r="L579" i="25"/>
  <c r="J579" i="25"/>
  <c r="Y579" i="25"/>
  <c r="J580" i="25"/>
  <c r="Z579" i="25"/>
  <c r="L580" i="25"/>
  <c r="J581" i="25"/>
  <c r="I581" i="25"/>
  <c r="M581" i="25"/>
  <c r="M580" i="25"/>
  <c r="I580" i="25"/>
  <c r="G579" i="25"/>
  <c r="L581" i="25"/>
  <c r="K578" i="25"/>
  <c r="K580" i="25"/>
  <c r="M584" i="25"/>
  <c r="L275" i="25"/>
  <c r="J586" i="25"/>
  <c r="Z277" i="25"/>
  <c r="I286" i="25"/>
  <c r="G286" i="25"/>
  <c r="Y297" i="25"/>
  <c r="J592" i="25"/>
  <c r="M594" i="25"/>
  <c r="M342" i="25"/>
  <c r="G584" i="25"/>
  <c r="L585" i="25"/>
  <c r="Y586" i="25"/>
  <c r="I285" i="25"/>
  <c r="Y588" i="25"/>
  <c r="I590" i="25"/>
  <c r="K591" i="25"/>
  <c r="L298" i="25"/>
  <c r="M298" i="25"/>
  <c r="I300" i="25"/>
  <c r="K344" i="25"/>
  <c r="K596" i="25"/>
  <c r="I584" i="25"/>
  <c r="J585" i="25"/>
  <c r="I586" i="25"/>
  <c r="M284" i="25"/>
  <c r="Y285" i="25"/>
  <c r="K590" i="25"/>
  <c r="G297" i="25"/>
  <c r="K305" i="25"/>
  <c r="Z594" i="25"/>
  <c r="J344" i="25"/>
  <c r="Z581" i="25"/>
  <c r="Z585" i="25"/>
  <c r="K285" i="25"/>
  <c r="L284" i="25"/>
  <c r="K286" i="25"/>
  <c r="M591" i="25"/>
  <c r="G592" i="25"/>
  <c r="K594" i="25"/>
  <c r="K584" i="25"/>
  <c r="K585" i="25"/>
  <c r="Z275" i="25"/>
  <c r="L588" i="25"/>
  <c r="M589" i="25"/>
  <c r="G588" i="25"/>
  <c r="J297" i="25"/>
  <c r="Z298" i="25"/>
  <c r="M300" i="25"/>
  <c r="J342" i="25"/>
  <c r="Y581" i="25"/>
  <c r="J263" i="25"/>
  <c r="L586" i="25"/>
  <c r="G586" i="25"/>
  <c r="Z285" i="25"/>
  <c r="Z589" i="25"/>
  <c r="Z590" i="25"/>
  <c r="Y591" i="25"/>
  <c r="L305" i="25"/>
  <c r="Z305" i="25"/>
  <c r="G594" i="25"/>
  <c r="L596" i="25"/>
  <c r="L263" i="25"/>
  <c r="M585" i="25"/>
  <c r="J277" i="25"/>
  <c r="L285" i="25"/>
  <c r="G284" i="25"/>
  <c r="G589" i="25"/>
  <c r="J591" i="25"/>
  <c r="M592" i="25"/>
  <c r="K298" i="25"/>
  <c r="L342" i="25"/>
  <c r="I341" i="25"/>
  <c r="K263" i="25"/>
  <c r="Z263" i="25"/>
  <c r="I277" i="25"/>
  <c r="J588" i="25"/>
  <c r="K589" i="25"/>
  <c r="J590" i="25"/>
  <c r="J298" i="25"/>
  <c r="Y298" i="25"/>
  <c r="G305" i="25"/>
  <c r="J341" i="25"/>
  <c r="I596" i="25"/>
  <c r="Y275" i="25"/>
  <c r="M590" i="25"/>
  <c r="J305" i="25"/>
  <c r="G581" i="25"/>
  <c r="Y584" i="25"/>
  <c r="Y585" i="25"/>
  <c r="Z586" i="25"/>
  <c r="J284" i="25"/>
  <c r="L286" i="25"/>
  <c r="L591" i="25"/>
  <c r="G590" i="25"/>
  <c r="Z591" i="25"/>
  <c r="Z592" i="25"/>
  <c r="I594" i="25"/>
  <c r="M596" i="25"/>
  <c r="K581" i="25"/>
  <c r="J275" i="25"/>
  <c r="M285" i="25"/>
  <c r="L589" i="25"/>
  <c r="Y284" i="25"/>
  <c r="L297" i="25"/>
  <c r="G298" i="25"/>
  <c r="J300" i="25"/>
  <c r="I342" i="25"/>
  <c r="Y580" i="25"/>
  <c r="I263" i="25"/>
  <c r="M586" i="25"/>
  <c r="L277" i="25"/>
  <c r="I588" i="25"/>
  <c r="I589" i="25"/>
  <c r="Z286" i="25"/>
  <c r="M297" i="25"/>
  <c r="G591" i="25"/>
  <c r="M305" i="25"/>
  <c r="Y305" i="25"/>
  <c r="Y594" i="25"/>
  <c r="L341" i="25"/>
  <c r="Z580" i="25"/>
  <c r="M263" i="25"/>
  <c r="M275" i="25"/>
  <c r="M277" i="25"/>
  <c r="Y277" i="25"/>
  <c r="Z284" i="25"/>
  <c r="Y589" i="25"/>
  <c r="L592" i="25"/>
  <c r="I592" i="25"/>
  <c r="L594" i="25"/>
  <c r="K342" i="25"/>
  <c r="M341" i="25"/>
  <c r="G580" i="25"/>
  <c r="Z584" i="25"/>
  <c r="G263" i="25"/>
  <c r="K588" i="25"/>
  <c r="J589" i="25"/>
  <c r="L590" i="25"/>
  <c r="I591" i="25"/>
  <c r="I298" i="25"/>
  <c r="L300" i="25"/>
  <c r="Y300" i="25"/>
  <c r="M344" i="25"/>
  <c r="J596" i="25"/>
  <c r="J584" i="25"/>
  <c r="Y263" i="25"/>
  <c r="K586" i="25"/>
  <c r="I284" i="25"/>
  <c r="J286" i="25"/>
  <c r="Y286" i="25"/>
  <c r="Z297" i="25"/>
  <c r="K592" i="25"/>
  <c r="I305" i="25"/>
  <c r="L344" i="25"/>
  <c r="K275" i="25"/>
  <c r="G585" i="25"/>
  <c r="J285" i="25"/>
  <c r="M286" i="25"/>
  <c r="I297" i="25"/>
  <c r="Y592" i="25"/>
  <c r="J594" i="25"/>
  <c r="L584" i="25"/>
  <c r="I585" i="25"/>
  <c r="M588" i="25"/>
  <c r="G285" i="25"/>
  <c r="Y590" i="25"/>
  <c r="Z300" i="25"/>
  <c r="Y596" i="25"/>
  <c r="L246" i="25"/>
  <c r="K598" i="25"/>
  <c r="L603" i="25"/>
  <c r="Y606" i="25"/>
  <c r="Z341" i="25"/>
  <c r="I246" i="25"/>
  <c r="L253" i="25"/>
  <c r="I275" i="25"/>
  <c r="Y246" i="25"/>
  <c r="Z349" i="25"/>
  <c r="M602" i="25"/>
  <c r="M606" i="25"/>
  <c r="I349" i="25"/>
  <c r="Y270" i="25"/>
  <c r="M349" i="25"/>
  <c r="G349" i="25"/>
  <c r="Y603" i="25"/>
  <c r="Z596" i="25"/>
  <c r="K300" i="25"/>
  <c r="J598" i="25"/>
  <c r="M603" i="25"/>
  <c r="Z606" i="25"/>
  <c r="K270" i="25"/>
  <c r="I602" i="25"/>
  <c r="Z344" i="25"/>
  <c r="J350" i="25"/>
  <c r="M270" i="25"/>
  <c r="K253" i="25"/>
  <c r="Y350" i="25"/>
  <c r="I603" i="25"/>
  <c r="L350" i="25"/>
  <c r="I270" i="25"/>
  <c r="J602" i="25"/>
  <c r="J606" i="25"/>
  <c r="Y344" i="25"/>
  <c r="K277" i="25"/>
  <c r="L598" i="25"/>
  <c r="I253" i="25"/>
  <c r="K602" i="25"/>
  <c r="K606" i="25"/>
  <c r="G277" i="25"/>
  <c r="Z246" i="25"/>
  <c r="I350" i="25"/>
  <c r="I344" i="25"/>
  <c r="Z602" i="25"/>
  <c r="K341" i="25"/>
  <c r="G300" i="25"/>
  <c r="Z603" i="25"/>
  <c r="G342" i="25"/>
  <c r="J349" i="25"/>
  <c r="L270" i="25"/>
  <c r="L349" i="25"/>
  <c r="M246" i="25"/>
  <c r="G253" i="25"/>
  <c r="Y349" i="25"/>
  <c r="K603" i="25"/>
  <c r="Z342" i="25"/>
  <c r="J270" i="25"/>
  <c r="J253" i="25"/>
  <c r="K284" i="25"/>
  <c r="J603" i="25"/>
  <c r="G606" i="25"/>
  <c r="K349" i="25"/>
  <c r="M253" i="25"/>
  <c r="K297" i="25"/>
  <c r="G603" i="25"/>
  <c r="G350" i="25"/>
  <c r="I606" i="25"/>
  <c r="Y341" i="25"/>
  <c r="M350" i="25"/>
  <c r="G275" i="25"/>
  <c r="G270" i="25"/>
  <c r="Z350" i="25"/>
  <c r="L602" i="25"/>
  <c r="L606" i="25"/>
  <c r="G596" i="25"/>
  <c r="Y253" i="25"/>
  <c r="Y598" i="25"/>
  <c r="Y602" i="25"/>
  <c r="Y342" i="25"/>
  <c r="K350" i="25"/>
  <c r="G246" i="25"/>
  <c r="J246" i="25"/>
  <c r="G598" i="25"/>
  <c r="G602" i="25"/>
  <c r="I598" i="25"/>
  <c r="K246" i="25"/>
  <c r="Z253" i="25"/>
  <c r="Z270" i="25"/>
  <c r="Z598" i="25"/>
  <c r="I502" i="25"/>
  <c r="I634" i="25"/>
  <c r="M598" i="25"/>
  <c r="M502" i="25"/>
  <c r="K502" i="25"/>
  <c r="G341" i="25"/>
  <c r="Z502" i="25"/>
  <c r="G502" i="25"/>
  <c r="G344" i="25"/>
  <c r="J502" i="25"/>
  <c r="Y502" i="25"/>
  <c r="L502" i="25"/>
  <c r="K249" i="25"/>
  <c r="I271" i="25"/>
  <c r="G535" i="25"/>
  <c r="Y633" i="25"/>
  <c r="K587" i="25"/>
  <c r="J595" i="25"/>
  <c r="K599" i="25"/>
  <c r="Z553" i="25"/>
  <c r="L582" i="25"/>
  <c r="G593" i="25"/>
  <c r="Z535" i="25"/>
  <c r="J574" i="25"/>
  <c r="J583" i="25"/>
  <c r="J597" i="25"/>
  <c r="K535" i="25"/>
  <c r="L271" i="25"/>
  <c r="I556" i="25"/>
  <c r="L570" i="25"/>
  <c r="Z574" i="25"/>
  <c r="I583" i="25"/>
  <c r="I593" i="25"/>
  <c r="L597" i="25"/>
  <c r="Y271" i="25"/>
  <c r="I582" i="25"/>
  <c r="Z593" i="25"/>
  <c r="L634" i="25"/>
  <c r="L553" i="25"/>
  <c r="M574" i="25"/>
  <c r="I587" i="25"/>
  <c r="I599" i="25"/>
  <c r="G271" i="25"/>
  <c r="M503" i="25"/>
  <c r="M633" i="25"/>
  <c r="K574" i="25"/>
  <c r="Y582" i="25"/>
  <c r="M593" i="25"/>
  <c r="I597" i="25"/>
  <c r="M570" i="25"/>
  <c r="Z582" i="25"/>
  <c r="M597" i="25"/>
  <c r="Y503" i="25"/>
  <c r="J556" i="25"/>
  <c r="M582" i="25"/>
  <c r="M595" i="25"/>
  <c r="G503" i="25"/>
  <c r="I553" i="25"/>
  <c r="Y556" i="25"/>
  <c r="M583" i="25"/>
  <c r="Z587" i="25"/>
  <c r="Z595" i="25"/>
  <c r="Y599" i="25"/>
  <c r="I574" i="25"/>
  <c r="G582" i="25"/>
  <c r="K597" i="25"/>
  <c r="K271" i="25"/>
  <c r="Z503" i="25"/>
  <c r="Z556" i="25"/>
  <c r="K583" i="25"/>
  <c r="Y595" i="25"/>
  <c r="J503" i="25"/>
  <c r="J633" i="25"/>
  <c r="G556" i="25"/>
  <c r="Z570" i="25"/>
  <c r="L583" i="25"/>
  <c r="G587" i="25"/>
  <c r="G595" i="25"/>
  <c r="G599" i="25"/>
  <c r="M634" i="25"/>
  <c r="M553" i="25"/>
  <c r="G570" i="25"/>
  <c r="Z583" i="25"/>
  <c r="Z597" i="25"/>
  <c r="K634" i="25"/>
  <c r="Y535" i="25"/>
  <c r="AA535" i="25" s="1"/>
  <c r="Y574" i="25"/>
  <c r="J593" i="25"/>
  <c r="J535" i="25"/>
  <c r="K633" i="25"/>
  <c r="L556" i="25"/>
  <c r="G574" i="25"/>
  <c r="K582" i="25"/>
  <c r="G583" i="25"/>
  <c r="Y593" i="25"/>
  <c r="Y597" i="25"/>
  <c r="K570" i="25"/>
  <c r="Y583" i="25"/>
  <c r="M599" i="25"/>
  <c r="M271" i="25"/>
  <c r="I503" i="25"/>
  <c r="G633" i="25"/>
  <c r="K595" i="25"/>
  <c r="L535" i="25"/>
  <c r="Y553" i="25"/>
  <c r="J570" i="25"/>
  <c r="J582" i="25"/>
  <c r="M587" i="25"/>
  <c r="L595" i="25"/>
  <c r="L599" i="25"/>
  <c r="J271" i="25"/>
  <c r="L503" i="25"/>
  <c r="M556" i="25"/>
  <c r="Y570" i="25"/>
  <c r="K593" i="25"/>
  <c r="J553" i="25"/>
  <c r="I570" i="25"/>
  <c r="L587" i="25"/>
  <c r="G597" i="25"/>
  <c r="Z271" i="25"/>
  <c r="Z633" i="25"/>
  <c r="L574" i="25"/>
  <c r="J587" i="25"/>
  <c r="I595" i="25"/>
  <c r="J599" i="25"/>
  <c r="K503" i="25"/>
  <c r="I633" i="25"/>
  <c r="L593" i="25"/>
  <c r="M535" i="25"/>
  <c r="I535" i="25"/>
  <c r="L633" i="25"/>
  <c r="Y587" i="25"/>
  <c r="Z599" i="25"/>
  <c r="J650" i="25"/>
  <c r="G650" i="25"/>
  <c r="G634" i="25"/>
  <c r="I635" i="25"/>
  <c r="Z634" i="25"/>
  <c r="L649" i="25"/>
  <c r="Y650" i="25"/>
  <c r="L650" i="25"/>
  <c r="Z635" i="25"/>
  <c r="J649" i="25"/>
  <c r="G649" i="25"/>
  <c r="Y634" i="25"/>
  <c r="J635" i="25"/>
  <c r="G635" i="25"/>
  <c r="K649" i="25"/>
  <c r="Y649" i="25"/>
  <c r="J634" i="25"/>
  <c r="J636" i="25"/>
  <c r="I650" i="25"/>
  <c r="Z636" i="25"/>
  <c r="Z649" i="25"/>
  <c r="M635" i="25"/>
  <c r="G553" i="25"/>
  <c r="G636" i="25"/>
  <c r="Y636" i="25"/>
  <c r="L636" i="25"/>
  <c r="K650" i="25"/>
  <c r="K556" i="25"/>
  <c r="I636" i="25"/>
  <c r="K636" i="25"/>
  <c r="Z650" i="25"/>
  <c r="K553" i="25"/>
  <c r="M636" i="25"/>
  <c r="I649" i="25"/>
  <c r="M650" i="25"/>
  <c r="L635" i="25"/>
  <c r="K635" i="25"/>
  <c r="Y635" i="25"/>
  <c r="M649" i="25"/>
  <c r="Y174" i="25"/>
  <c r="Y177" i="25"/>
  <c r="Y181" i="25"/>
  <c r="L182" i="25"/>
  <c r="M181" i="25"/>
  <c r="J181" i="25"/>
  <c r="L181" i="25"/>
  <c r="J182" i="25"/>
  <c r="Z181" i="25"/>
  <c r="I182" i="25"/>
  <c r="M182" i="25"/>
  <c r="K181" i="25"/>
  <c r="G181" i="25"/>
  <c r="I181" i="25"/>
  <c r="K182" i="25"/>
  <c r="Y356" i="25"/>
  <c r="J356" i="25"/>
  <c r="J363" i="25"/>
  <c r="L356" i="25"/>
  <c r="M358" i="25"/>
  <c r="Z361" i="25"/>
  <c r="G362" i="25"/>
  <c r="I362" i="25"/>
  <c r="L363" i="25"/>
  <c r="M356" i="25"/>
  <c r="Z357" i="25"/>
  <c r="Y361" i="25"/>
  <c r="M359" i="25"/>
  <c r="K363" i="25"/>
  <c r="I360" i="25"/>
  <c r="Y363" i="25"/>
  <c r="Y359" i="25"/>
  <c r="G356" i="25"/>
  <c r="Z359" i="25"/>
  <c r="J360" i="25"/>
  <c r="Z363" i="25"/>
  <c r="I358" i="25"/>
  <c r="J362" i="25"/>
  <c r="J357" i="25"/>
  <c r="I363" i="25"/>
  <c r="K359" i="25"/>
  <c r="K362" i="25"/>
  <c r="K358" i="25"/>
  <c r="Z358" i="25"/>
  <c r="I359" i="25"/>
  <c r="L364" i="25"/>
  <c r="G370" i="25"/>
  <c r="Y357" i="25"/>
  <c r="Y360" i="25"/>
  <c r="K357" i="25"/>
  <c r="I361" i="25"/>
  <c r="Z367" i="25"/>
  <c r="M361" i="25"/>
  <c r="G363" i="25"/>
  <c r="G360" i="25"/>
  <c r="Z365" i="25"/>
  <c r="I356" i="25"/>
  <c r="K360" i="25"/>
  <c r="Z356" i="25"/>
  <c r="G361" i="25"/>
  <c r="J365" i="25"/>
  <c r="L362" i="25"/>
  <c r="M357" i="25"/>
  <c r="Z362" i="25"/>
  <c r="L358" i="25"/>
  <c r="Y362" i="25"/>
  <c r="J358" i="25"/>
  <c r="L361" i="25"/>
  <c r="I357" i="25"/>
  <c r="M360" i="25"/>
  <c r="G359" i="25"/>
  <c r="J367" i="25"/>
  <c r="L357" i="25"/>
  <c r="Z360" i="25"/>
  <c r="L360" i="25"/>
  <c r="I370" i="25"/>
  <c r="K356" i="25"/>
  <c r="J361" i="25"/>
  <c r="G357" i="25"/>
  <c r="K361" i="25"/>
  <c r="J359" i="25"/>
  <c r="K364" i="25"/>
  <c r="G358" i="25"/>
  <c r="M363" i="25"/>
  <c r="L359" i="25"/>
  <c r="M364" i="25"/>
  <c r="Y358" i="25"/>
  <c r="M362" i="25"/>
  <c r="M369" i="25"/>
  <c r="L365" i="25"/>
  <c r="L369" i="25"/>
  <c r="M365" i="25"/>
  <c r="K369" i="25"/>
  <c r="K367" i="25"/>
  <c r="I365" i="25"/>
  <c r="J369" i="25"/>
  <c r="G364" i="25"/>
  <c r="Y368" i="25"/>
  <c r="G368" i="25"/>
  <c r="K368" i="25"/>
  <c r="M374" i="25"/>
  <c r="Y375" i="25"/>
  <c r="J368" i="25"/>
  <c r="G365" i="25"/>
  <c r="M370" i="25"/>
  <c r="K366" i="25"/>
  <c r="Z369" i="25"/>
  <c r="L366" i="25"/>
  <c r="J366" i="25"/>
  <c r="I366" i="25"/>
  <c r="J370" i="25"/>
  <c r="Y365" i="25"/>
  <c r="Z370" i="25"/>
  <c r="I369" i="25"/>
  <c r="Z366" i="25"/>
  <c r="K370" i="25"/>
  <c r="I367" i="25"/>
  <c r="L367" i="25"/>
  <c r="Z368" i="25"/>
  <c r="J364" i="25"/>
  <c r="M367" i="25"/>
  <c r="Y366" i="25"/>
  <c r="Y364" i="25"/>
  <c r="I364" i="25"/>
  <c r="G369" i="25"/>
  <c r="L375" i="25"/>
  <c r="M366" i="25"/>
  <c r="Y369" i="25"/>
  <c r="M368" i="25"/>
  <c r="G367" i="25"/>
  <c r="K365" i="25"/>
  <c r="L370" i="25"/>
  <c r="Z364" i="25"/>
  <c r="I368" i="25"/>
  <c r="L368" i="25"/>
  <c r="Y367" i="25"/>
  <c r="G366" i="25"/>
  <c r="Y370" i="25"/>
  <c r="Y374" i="25"/>
  <c r="G374" i="25"/>
  <c r="Z375" i="25"/>
  <c r="Y373" i="25"/>
  <c r="J374" i="25"/>
  <c r="K373" i="25"/>
  <c r="Z373" i="25"/>
  <c r="L373" i="25"/>
  <c r="I374" i="25"/>
  <c r="Z374" i="25"/>
  <c r="I375" i="25"/>
  <c r="L374" i="25"/>
  <c r="I373" i="25"/>
  <c r="J375" i="25"/>
  <c r="G373" i="25"/>
  <c r="M375" i="25"/>
  <c r="J373" i="25"/>
  <c r="K374" i="25"/>
  <c r="G375" i="25"/>
  <c r="K375" i="25"/>
  <c r="M373" i="25"/>
  <c r="K376" i="25"/>
  <c r="M376" i="25"/>
  <c r="G377" i="25"/>
  <c r="Z377" i="25"/>
  <c r="Y377" i="25"/>
  <c r="AA377" i="25" s="1"/>
  <c r="I376" i="25"/>
  <c r="L376" i="25"/>
  <c r="L377" i="25"/>
  <c r="Z376" i="25"/>
  <c r="K377" i="25"/>
  <c r="M377" i="25"/>
  <c r="Y376" i="25"/>
  <c r="AA376" i="25" s="1"/>
  <c r="I377" i="25"/>
  <c r="J376" i="25"/>
  <c r="J377" i="25"/>
  <c r="G376" i="25"/>
  <c r="K401" i="25"/>
  <c r="Y451" i="25"/>
  <c r="AA451" i="25" s="1"/>
  <c r="Y401" i="25"/>
  <c r="AA401" i="25" s="1"/>
  <c r="Z451" i="25"/>
  <c r="Z401" i="25"/>
  <c r="J451" i="25"/>
  <c r="K451" i="25"/>
  <c r="J401" i="25"/>
  <c r="I401" i="25"/>
  <c r="M451" i="25"/>
  <c r="M401" i="25"/>
  <c r="G451" i="25"/>
  <c r="I451" i="25"/>
  <c r="L401" i="25"/>
  <c r="L451" i="25"/>
  <c r="G401" i="25"/>
  <c r="M600" i="25"/>
  <c r="Y600" i="25"/>
  <c r="L607" i="25"/>
  <c r="L605" i="25"/>
  <c r="G600" i="25"/>
  <c r="K607" i="25"/>
  <c r="G604" i="25"/>
  <c r="Z604" i="25"/>
  <c r="M605" i="25"/>
  <c r="Z605" i="25"/>
  <c r="K604" i="25"/>
  <c r="K605" i="25"/>
  <c r="J604" i="25"/>
  <c r="J605" i="25"/>
  <c r="Y605" i="25"/>
  <c r="K600" i="25"/>
  <c r="I607" i="25"/>
  <c r="G605" i="25"/>
  <c r="I605" i="25"/>
  <c r="Y601" i="25"/>
  <c r="J601" i="25"/>
  <c r="I601" i="25"/>
  <c r="M604" i="25"/>
  <c r="L601" i="25"/>
  <c r="Y607" i="25"/>
  <c r="M601" i="25"/>
  <c r="I600" i="25"/>
  <c r="G607" i="25"/>
  <c r="Z601" i="25"/>
  <c r="K601" i="25"/>
  <c r="M607" i="25"/>
  <c r="L600" i="25"/>
  <c r="J600" i="25"/>
  <c r="J607" i="25"/>
  <c r="Z600" i="25"/>
  <c r="I604" i="25"/>
  <c r="L604" i="25"/>
  <c r="G601" i="25"/>
  <c r="Z607" i="25"/>
  <c r="Y604" i="25"/>
  <c r="G269" i="25"/>
  <c r="Y565" i="25"/>
  <c r="Y614" i="25"/>
  <c r="I614" i="25"/>
  <c r="L614" i="25"/>
  <c r="K269" i="25"/>
  <c r="L565" i="25"/>
  <c r="M614" i="25"/>
  <c r="J614" i="25"/>
  <c r="Z614" i="25"/>
  <c r="G614" i="25"/>
  <c r="Y269" i="25"/>
  <c r="G565" i="25"/>
  <c r="M269" i="25"/>
  <c r="I565" i="25"/>
  <c r="L269" i="25"/>
  <c r="M565" i="25"/>
  <c r="K614" i="25"/>
  <c r="I269" i="25"/>
  <c r="K565" i="25"/>
  <c r="Z269" i="25"/>
  <c r="Z565" i="25"/>
  <c r="J269" i="25"/>
  <c r="J565" i="25"/>
  <c r="B1000" i="2"/>
  <c r="H979" i="17" s="1"/>
  <c r="M378" i="25"/>
  <c r="M382" i="25"/>
  <c r="J393" i="25"/>
  <c r="I392" i="25"/>
  <c r="G378" i="25"/>
  <c r="J384" i="25"/>
  <c r="G379" i="25"/>
  <c r="M380" i="25"/>
  <c r="Y382" i="25"/>
  <c r="L393" i="25"/>
  <c r="M395" i="25"/>
  <c r="J397" i="25"/>
  <c r="K381" i="25"/>
  <c r="K380" i="25"/>
  <c r="K383" i="25"/>
  <c r="M388" i="25"/>
  <c r="I390" i="25"/>
  <c r="G392" i="25"/>
  <c r="Y395" i="25"/>
  <c r="Z397" i="25"/>
  <c r="I399" i="25"/>
  <c r="L403" i="25"/>
  <c r="G398" i="25"/>
  <c r="Z403" i="25"/>
  <c r="Y378" i="25"/>
  <c r="J380" i="25"/>
  <c r="M383" i="25"/>
  <c r="G384" i="25"/>
  <c r="I395" i="25"/>
  <c r="M397" i="25"/>
  <c r="Z379" i="25"/>
  <c r="L379" i="25"/>
  <c r="G382" i="25"/>
  <c r="I393" i="25"/>
  <c r="J395" i="25"/>
  <c r="L397" i="25"/>
  <c r="Y398" i="25"/>
  <c r="I402" i="25"/>
  <c r="Y403" i="25"/>
  <c r="K402" i="25"/>
  <c r="G403" i="25"/>
  <c r="I380" i="25"/>
  <c r="I379" i="25"/>
  <c r="I383" i="25"/>
  <c r="K394" i="25"/>
  <c r="L396" i="25"/>
  <c r="J378" i="25"/>
  <c r="J382" i="25"/>
  <c r="G380" i="25"/>
  <c r="J392" i="25"/>
  <c r="L394" i="25"/>
  <c r="M396" i="25"/>
  <c r="J398" i="25"/>
  <c r="L399" i="25"/>
  <c r="J403" i="25"/>
  <c r="Y399" i="25"/>
  <c r="L381" i="25"/>
  <c r="M385" i="25"/>
  <c r="M393" i="25"/>
  <c r="Y394" i="25"/>
  <c r="G396" i="25"/>
  <c r="I381" i="25"/>
  <c r="Y379" i="25"/>
  <c r="J383" i="25"/>
  <c r="K393" i="25"/>
  <c r="L395" i="25"/>
  <c r="I397" i="25"/>
  <c r="M398" i="25"/>
  <c r="J402" i="25"/>
  <c r="M404" i="25"/>
  <c r="L402" i="25"/>
  <c r="J404" i="25"/>
  <c r="M381" i="25"/>
  <c r="K382" i="25"/>
  <c r="M384" i="25"/>
  <c r="K392" i="25"/>
  <c r="I394" i="25"/>
  <c r="I396" i="25"/>
  <c r="K379" i="25"/>
  <c r="I378" i="25"/>
  <c r="Z381" i="25"/>
  <c r="Z382" i="25"/>
  <c r="J387" i="25"/>
  <c r="Y388" i="25"/>
  <c r="G390" i="25"/>
  <c r="M392" i="25"/>
  <c r="K397" i="25"/>
  <c r="G399" i="25"/>
  <c r="I404" i="25"/>
  <c r="Y402" i="25"/>
  <c r="L404" i="25"/>
  <c r="K378" i="25"/>
  <c r="L382" i="25"/>
  <c r="L383" i="25"/>
  <c r="Z395" i="25"/>
  <c r="Y397" i="25"/>
  <c r="I382" i="25"/>
  <c r="Z380" i="25"/>
  <c r="K396" i="25"/>
  <c r="G397" i="25"/>
  <c r="M399" i="25"/>
  <c r="G402" i="25"/>
  <c r="L398" i="25"/>
  <c r="Z402" i="25"/>
  <c r="L378" i="25"/>
  <c r="G381" i="25"/>
  <c r="J381" i="25"/>
  <c r="Y392" i="25"/>
  <c r="Z394" i="25"/>
  <c r="Y396" i="25"/>
  <c r="L380" i="25"/>
  <c r="J379" i="25"/>
  <c r="G394" i="25"/>
  <c r="Z396" i="25"/>
  <c r="Z398" i="25"/>
  <c r="M402" i="25"/>
  <c r="I398" i="25"/>
  <c r="I403" i="25"/>
  <c r="Y380" i="25"/>
  <c r="Z378" i="25"/>
  <c r="M394" i="25"/>
  <c r="G395" i="25"/>
  <c r="M379" i="25"/>
  <c r="Y381" i="25"/>
  <c r="L384" i="25"/>
  <c r="L392" i="25"/>
  <c r="J394" i="25"/>
  <c r="J396" i="25"/>
  <c r="K398" i="25"/>
  <c r="Z399" i="25"/>
  <c r="M403" i="25"/>
  <c r="K399" i="25"/>
  <c r="K403" i="25"/>
  <c r="M386" i="25"/>
  <c r="G388" i="25"/>
  <c r="Y385" i="25"/>
  <c r="J405" i="25"/>
  <c r="M407" i="25"/>
  <c r="M409" i="25"/>
  <c r="G410" i="25"/>
  <c r="L388" i="25"/>
  <c r="G391" i="25"/>
  <c r="Y386" i="25"/>
  <c r="Z390" i="25"/>
  <c r="M406" i="25"/>
  <c r="G407" i="25"/>
  <c r="Z409" i="25"/>
  <c r="Z383" i="25"/>
  <c r="M389" i="25"/>
  <c r="Z384" i="25"/>
  <c r="G387" i="25"/>
  <c r="K404" i="25"/>
  <c r="J408" i="25"/>
  <c r="Z408" i="25"/>
  <c r="I410" i="25"/>
  <c r="G404" i="25"/>
  <c r="I387" i="25"/>
  <c r="K391" i="25"/>
  <c r="K387" i="25"/>
  <c r="I391" i="25"/>
  <c r="I408" i="25"/>
  <c r="G408" i="25"/>
  <c r="L410" i="25"/>
  <c r="Z385" i="25"/>
  <c r="M390" i="25"/>
  <c r="J399" i="25"/>
  <c r="Z406" i="25"/>
  <c r="Y408" i="25"/>
  <c r="J411" i="25"/>
  <c r="Z404" i="25"/>
  <c r="K389" i="25"/>
  <c r="G393" i="25"/>
  <c r="L385" i="25"/>
  <c r="L390" i="25"/>
  <c r="Y393" i="25"/>
  <c r="J406" i="25"/>
  <c r="J407" i="25"/>
  <c r="I385" i="25"/>
  <c r="K388" i="25"/>
  <c r="G383" i="25"/>
  <c r="Z386" i="25"/>
  <c r="L391" i="25"/>
  <c r="I405" i="25"/>
  <c r="L407" i="25"/>
  <c r="I409" i="25"/>
  <c r="Y409" i="25"/>
  <c r="Y384" i="25"/>
  <c r="Y387" i="25"/>
  <c r="Z392" i="25"/>
  <c r="G385" i="25"/>
  <c r="J390" i="25"/>
  <c r="Z405" i="25"/>
  <c r="Y407" i="25"/>
  <c r="M411" i="25"/>
  <c r="L387" i="25"/>
  <c r="M391" i="25"/>
  <c r="Z391" i="25"/>
  <c r="K406" i="25"/>
  <c r="Z407" i="25"/>
  <c r="G409" i="25"/>
  <c r="G389" i="25"/>
  <c r="Y383" i="25"/>
  <c r="I389" i="25"/>
  <c r="K405" i="25"/>
  <c r="K408" i="25"/>
  <c r="L409" i="25"/>
  <c r="M387" i="25"/>
  <c r="J391" i="25"/>
  <c r="J386" i="25"/>
  <c r="Y389" i="25"/>
  <c r="L408" i="25"/>
  <c r="Y411" i="25"/>
  <c r="I384" i="25"/>
  <c r="J389" i="25"/>
  <c r="I386" i="25"/>
  <c r="L389" i="25"/>
  <c r="Y405" i="25"/>
  <c r="M408" i="25"/>
  <c r="J410" i="25"/>
  <c r="Z411" i="25"/>
  <c r="Y404" i="25"/>
  <c r="Z387" i="25"/>
  <c r="K395" i="25"/>
  <c r="M410" i="25"/>
  <c r="Y410" i="25"/>
  <c r="G386" i="25"/>
  <c r="Y390" i="25"/>
  <c r="K385" i="25"/>
  <c r="J388" i="25"/>
  <c r="Y391" i="25"/>
  <c r="Y406" i="25"/>
  <c r="J409" i="25"/>
  <c r="L411" i="25"/>
  <c r="K386" i="25"/>
  <c r="Z389" i="25"/>
  <c r="J385" i="25"/>
  <c r="Z388" i="25"/>
  <c r="Z393" i="25"/>
  <c r="L406" i="25"/>
  <c r="I407" i="25"/>
  <c r="I411" i="25"/>
  <c r="L386" i="25"/>
  <c r="K390" i="25"/>
  <c r="K384" i="25"/>
  <c r="I388" i="25"/>
  <c r="L405" i="25"/>
  <c r="K407" i="25"/>
  <c r="Z410" i="25"/>
  <c r="K413" i="25"/>
  <c r="L415" i="25"/>
  <c r="Z416" i="25"/>
  <c r="J419" i="25"/>
  <c r="J421" i="25"/>
  <c r="M413" i="25"/>
  <c r="K415" i="25"/>
  <c r="M417" i="25"/>
  <c r="I419" i="25"/>
  <c r="J422" i="25"/>
  <c r="G424" i="25"/>
  <c r="Y426" i="25"/>
  <c r="M429" i="25"/>
  <c r="Y430" i="25"/>
  <c r="Y432" i="25"/>
  <c r="J436" i="25"/>
  <c r="M437" i="25"/>
  <c r="K438" i="25"/>
  <c r="Y440" i="25"/>
  <c r="I443" i="25"/>
  <c r="L445" i="25"/>
  <c r="I446" i="25"/>
  <c r="I449" i="25"/>
  <c r="L452" i="25"/>
  <c r="M454" i="25"/>
  <c r="Z455" i="25"/>
  <c r="K458" i="25"/>
  <c r="M457" i="25"/>
  <c r="K423" i="25"/>
  <c r="K424" i="25"/>
  <c r="I426" i="25"/>
  <c r="K428" i="25"/>
  <c r="M430" i="25"/>
  <c r="I432" i="25"/>
  <c r="M434" i="25"/>
  <c r="M435" i="25"/>
  <c r="J439" i="25"/>
  <c r="Z439" i="25"/>
  <c r="Z441" i="25"/>
  <c r="L444" i="25"/>
  <c r="K447" i="25"/>
  <c r="K448" i="25"/>
  <c r="K450" i="25"/>
  <c r="Y452" i="25"/>
  <c r="J455" i="25"/>
  <c r="I458" i="25"/>
  <c r="I459" i="25"/>
  <c r="K411" i="25"/>
  <c r="Y413" i="25"/>
  <c r="I416" i="25"/>
  <c r="G417" i="25"/>
  <c r="Y419" i="25"/>
  <c r="M418" i="25"/>
  <c r="M420" i="25"/>
  <c r="Y420" i="25"/>
  <c r="J424" i="25"/>
  <c r="G425" i="25"/>
  <c r="M428" i="25"/>
  <c r="Y429" i="25"/>
  <c r="G431" i="25"/>
  <c r="J434" i="25"/>
  <c r="L435" i="25"/>
  <c r="Y437" i="25"/>
  <c r="G439" i="25"/>
  <c r="Y441" i="25"/>
  <c r="Z443" i="25"/>
  <c r="G445" i="25"/>
  <c r="Z446" i="25"/>
  <c r="G449" i="25"/>
  <c r="J453" i="25"/>
  <c r="L455" i="25"/>
  <c r="J457" i="25"/>
  <c r="K459" i="25"/>
  <c r="J460" i="25"/>
  <c r="J458" i="25"/>
  <c r="L423" i="25"/>
  <c r="I425" i="25"/>
  <c r="I427" i="25"/>
  <c r="I429" i="25"/>
  <c r="M431" i="25"/>
  <c r="J433" i="25"/>
  <c r="Y434" i="25"/>
  <c r="Z436" i="25"/>
  <c r="K439" i="25"/>
  <c r="K441" i="25"/>
  <c r="G442" i="25"/>
  <c r="M445" i="25"/>
  <c r="J447" i="25"/>
  <c r="I448" i="25"/>
  <c r="G450" i="25"/>
  <c r="I453" i="25"/>
  <c r="G454" i="25"/>
  <c r="Y459" i="25"/>
  <c r="M460" i="25"/>
  <c r="Z412" i="25"/>
  <c r="G413" i="25"/>
  <c r="M416" i="25"/>
  <c r="Y417" i="25"/>
  <c r="G419" i="25"/>
  <c r="G405" i="25"/>
  <c r="Z413" i="25"/>
  <c r="J416" i="25"/>
  <c r="Z417" i="25"/>
  <c r="Z419" i="25"/>
  <c r="Z421" i="25"/>
  <c r="Y423" i="25"/>
  <c r="Y425" i="25"/>
  <c r="I428" i="25"/>
  <c r="G429" i="25"/>
  <c r="Z431" i="25"/>
  <c r="L436" i="25"/>
  <c r="G437" i="25"/>
  <c r="G438" i="25"/>
  <c r="M442" i="25"/>
  <c r="Y443" i="25"/>
  <c r="Z445" i="25"/>
  <c r="G446" i="25"/>
  <c r="Z449" i="25"/>
  <c r="Z452" i="25"/>
  <c r="I455" i="25"/>
  <c r="Z456" i="25"/>
  <c r="Y458" i="25"/>
  <c r="I460" i="25"/>
  <c r="L457" i="25"/>
  <c r="K422" i="25"/>
  <c r="I424" i="25"/>
  <c r="L426" i="25"/>
  <c r="Z427" i="25"/>
  <c r="I430" i="25"/>
  <c r="L432" i="25"/>
  <c r="Z433" i="25"/>
  <c r="Z435" i="25"/>
  <c r="J438" i="25"/>
  <c r="Z438" i="25"/>
  <c r="I442" i="25"/>
  <c r="I444" i="25"/>
  <c r="J446" i="25"/>
  <c r="M449" i="25"/>
  <c r="L450" i="25"/>
  <c r="M453" i="25"/>
  <c r="M455" i="25"/>
  <c r="J459" i="25"/>
  <c r="K461" i="25"/>
  <c r="G406" i="25"/>
  <c r="J413" i="25"/>
  <c r="I415" i="25"/>
  <c r="L417" i="25"/>
  <c r="G418" i="25"/>
  <c r="G412" i="25"/>
  <c r="I413" i="25"/>
  <c r="Z414" i="25"/>
  <c r="Y416" i="25"/>
  <c r="Z418" i="25"/>
  <c r="Y421" i="25"/>
  <c r="G423" i="25"/>
  <c r="M425" i="25"/>
  <c r="K427" i="25"/>
  <c r="Y428" i="25"/>
  <c r="J431" i="25"/>
  <c r="M433" i="25"/>
  <c r="L437" i="25"/>
  <c r="L440" i="25"/>
  <c r="I441" i="25"/>
  <c r="L443" i="25"/>
  <c r="Y444" i="25"/>
  <c r="Y447" i="25"/>
  <c r="Z448" i="25"/>
  <c r="G452" i="25"/>
  <c r="K455" i="25"/>
  <c r="M459" i="25"/>
  <c r="J461" i="25"/>
  <c r="I457" i="25"/>
  <c r="J423" i="25"/>
  <c r="Z422" i="25"/>
  <c r="M426" i="25"/>
  <c r="Y427" i="25"/>
  <c r="J430" i="25"/>
  <c r="M432" i="25"/>
  <c r="G433" i="25"/>
  <c r="G435" i="25"/>
  <c r="M438" i="25"/>
  <c r="K440" i="25"/>
  <c r="K442" i="25"/>
  <c r="J444" i="25"/>
  <c r="I447" i="25"/>
  <c r="M448" i="25"/>
  <c r="J450" i="25"/>
  <c r="K453" i="25"/>
  <c r="Z454" i="25"/>
  <c r="L459" i="25"/>
  <c r="G458" i="25"/>
  <c r="K414" i="25"/>
  <c r="K416" i="25"/>
  <c r="K418" i="25"/>
  <c r="J420" i="25"/>
  <c r="J412" i="25"/>
  <c r="M414" i="25"/>
  <c r="Z415" i="25"/>
  <c r="L418" i="25"/>
  <c r="L420" i="25"/>
  <c r="I423" i="25"/>
  <c r="Y422" i="25"/>
  <c r="J426" i="25"/>
  <c r="L428" i="25"/>
  <c r="K430" i="25"/>
  <c r="J432" i="25"/>
  <c r="L434" i="25"/>
  <c r="I435" i="25"/>
  <c r="I439" i="25"/>
  <c r="I440" i="25"/>
  <c r="G441" i="25"/>
  <c r="M444" i="25"/>
  <c r="M447" i="25"/>
  <c r="J448" i="25"/>
  <c r="I450" i="25"/>
  <c r="L453" i="25"/>
  <c r="Y454" i="25"/>
  <c r="K457" i="25"/>
  <c r="Z458" i="25"/>
  <c r="Y461" i="25"/>
  <c r="G457" i="25"/>
  <c r="I422" i="25"/>
  <c r="Y424" i="25"/>
  <c r="G426" i="25"/>
  <c r="K429" i="25"/>
  <c r="G430" i="25"/>
  <c r="Z432" i="25"/>
  <c r="K436" i="25"/>
  <c r="I437" i="25"/>
  <c r="I438" i="25"/>
  <c r="G440" i="25"/>
  <c r="J443" i="25"/>
  <c r="J445" i="25"/>
  <c r="M446" i="25"/>
  <c r="L449" i="25"/>
  <c r="Z450" i="25"/>
  <c r="Y453" i="25"/>
  <c r="L456" i="25"/>
  <c r="I461" i="25"/>
  <c r="L460" i="25"/>
  <c r="I412" i="25"/>
  <c r="Y412" i="25"/>
  <c r="G414" i="25"/>
  <c r="J417" i="25"/>
  <c r="M419" i="25"/>
  <c r="K421" i="25"/>
  <c r="L413" i="25"/>
  <c r="Y414" i="25"/>
  <c r="Y418" i="25"/>
  <c r="L421" i="25"/>
  <c r="L422" i="25"/>
  <c r="J425" i="25"/>
  <c r="Z426" i="25"/>
  <c r="L429" i="25"/>
  <c r="L431" i="25"/>
  <c r="I433" i="25"/>
  <c r="Z434" i="25"/>
  <c r="G436" i="25"/>
  <c r="M439" i="25"/>
  <c r="M441" i="25"/>
  <c r="K443" i="25"/>
  <c r="I445" i="25"/>
  <c r="K446" i="25"/>
  <c r="K449" i="25"/>
  <c r="J452" i="25"/>
  <c r="I454" i="25"/>
  <c r="I456" i="25"/>
  <c r="Y457" i="25"/>
  <c r="L461" i="25"/>
  <c r="Y456" i="25"/>
  <c r="G420" i="25"/>
  <c r="M424" i="25"/>
  <c r="Z425" i="25"/>
  <c r="J428" i="25"/>
  <c r="Z429" i="25"/>
  <c r="Y431" i="25"/>
  <c r="I434" i="25"/>
  <c r="M436" i="25"/>
  <c r="Z437" i="25"/>
  <c r="Y439" i="25"/>
  <c r="L442" i="25"/>
  <c r="G443" i="25"/>
  <c r="Y445" i="25"/>
  <c r="Y446" i="25"/>
  <c r="Y449" i="25"/>
  <c r="K452" i="25"/>
  <c r="L454" i="25"/>
  <c r="Y455" i="25"/>
  <c r="Z460" i="25"/>
  <c r="L412" i="25"/>
  <c r="G411" i="25"/>
  <c r="J415" i="25"/>
  <c r="K417" i="25"/>
  <c r="L419" i="25"/>
  <c r="M412" i="25"/>
  <c r="K410" i="25"/>
  <c r="M415" i="25"/>
  <c r="I417" i="25"/>
  <c r="K419" i="25"/>
  <c r="I420" i="25"/>
  <c r="M423" i="25"/>
  <c r="K425" i="25"/>
  <c r="J427" i="25"/>
  <c r="J429" i="25"/>
  <c r="K431" i="25"/>
  <c r="G434" i="25"/>
  <c r="Y436" i="25"/>
  <c r="L439" i="25"/>
  <c r="L441" i="25"/>
  <c r="Y442" i="25"/>
  <c r="K445" i="25"/>
  <c r="L447" i="25"/>
  <c r="Y450" i="25"/>
  <c r="Z453" i="25"/>
  <c r="J456" i="25"/>
  <c r="Z457" i="25"/>
  <c r="Z459" i="25"/>
  <c r="Y460" i="25"/>
  <c r="G421" i="25"/>
  <c r="Z423" i="25"/>
  <c r="L425" i="25"/>
  <c r="M427" i="25"/>
  <c r="Z428" i="25"/>
  <c r="Z430" i="25"/>
  <c r="L433" i="25"/>
  <c r="J435" i="25"/>
  <c r="K437" i="25"/>
  <c r="Y438" i="25"/>
  <c r="Z440" i="25"/>
  <c r="M443" i="25"/>
  <c r="Z444" i="25"/>
  <c r="Z447" i="25"/>
  <c r="Y448" i="25"/>
  <c r="M452" i="25"/>
  <c r="J454" i="25"/>
  <c r="G455" i="25"/>
  <c r="Z461" i="25"/>
  <c r="I406" i="25"/>
  <c r="M405" i="25"/>
  <c r="J414" i="25"/>
  <c r="Y415" i="25"/>
  <c r="J418" i="25"/>
  <c r="M421" i="25"/>
  <c r="K409" i="25"/>
  <c r="I414" i="25"/>
  <c r="G415" i="25"/>
  <c r="I418" i="25"/>
  <c r="I421" i="25"/>
  <c r="M422" i="25"/>
  <c r="L424" i="25"/>
  <c r="K426" i="25"/>
  <c r="G427" i="25"/>
  <c r="L430" i="25"/>
  <c r="K432" i="25"/>
  <c r="Y433" i="25"/>
  <c r="Y435" i="25"/>
  <c r="L438" i="25"/>
  <c r="M440" i="25"/>
  <c r="J442" i="25"/>
  <c r="K444" i="25"/>
  <c r="J449" i="25"/>
  <c r="M450" i="25"/>
  <c r="G453" i="25"/>
  <c r="K456" i="25"/>
  <c r="M458" i="25"/>
  <c r="G459" i="25"/>
  <c r="G460" i="25"/>
  <c r="L458" i="25"/>
  <c r="G422" i="25"/>
  <c r="Z424" i="25"/>
  <c r="L427" i="25"/>
  <c r="G428" i="25"/>
  <c r="I431" i="25"/>
  <c r="G432" i="25"/>
  <c r="I436" i="25"/>
  <c r="J437" i="25"/>
  <c r="J440" i="25"/>
  <c r="J441" i="25"/>
  <c r="Z442" i="25"/>
  <c r="G444" i="25"/>
  <c r="G447" i="25"/>
  <c r="G448" i="25"/>
  <c r="I452" i="25"/>
  <c r="K454" i="25"/>
  <c r="M456" i="25"/>
  <c r="M461" i="25"/>
  <c r="G461" i="25"/>
  <c r="K460" i="25"/>
  <c r="Y463" i="25"/>
  <c r="Z465" i="25"/>
  <c r="J462" i="25"/>
  <c r="L416" i="25"/>
  <c r="Z464" i="25"/>
  <c r="J468" i="25"/>
  <c r="M470" i="25"/>
  <c r="J472" i="25"/>
  <c r="L474" i="25"/>
  <c r="M476" i="25"/>
  <c r="I478" i="25"/>
  <c r="L480" i="25"/>
  <c r="Z481" i="25"/>
  <c r="Y483" i="25"/>
  <c r="I486" i="25"/>
  <c r="I462" i="25"/>
  <c r="Y462" i="25"/>
  <c r="G464" i="25"/>
  <c r="M462" i="25"/>
  <c r="K435" i="25"/>
  <c r="G462" i="25"/>
  <c r="G466" i="25"/>
  <c r="G468" i="25"/>
  <c r="Z470" i="25"/>
  <c r="Z472" i="25"/>
  <c r="I475" i="25"/>
  <c r="G476" i="25"/>
  <c r="Z478" i="25"/>
  <c r="I481" i="25"/>
  <c r="J483" i="25"/>
  <c r="I485" i="25"/>
  <c r="L486" i="25"/>
  <c r="G488" i="25"/>
  <c r="I491" i="25"/>
  <c r="I493" i="25"/>
  <c r="Z494" i="25"/>
  <c r="J497" i="25"/>
  <c r="G498" i="25"/>
  <c r="Z488" i="25"/>
  <c r="L493" i="25"/>
  <c r="M497" i="25"/>
  <c r="G499" i="25"/>
  <c r="M505" i="25"/>
  <c r="L507" i="25"/>
  <c r="M509" i="25"/>
  <c r="Y510" i="25"/>
  <c r="L465" i="25"/>
  <c r="M468" i="25"/>
  <c r="J470" i="25"/>
  <c r="G471" i="25"/>
  <c r="K474" i="25"/>
  <c r="J476" i="25"/>
  <c r="J478" i="25"/>
  <c r="M480" i="25"/>
  <c r="J482" i="25"/>
  <c r="J484" i="25"/>
  <c r="J486" i="25"/>
  <c r="K488" i="25"/>
  <c r="J490" i="25"/>
  <c r="M492" i="25"/>
  <c r="I494" i="25"/>
  <c r="Y495" i="25"/>
  <c r="L498" i="25"/>
  <c r="J500" i="25"/>
  <c r="J505" i="25"/>
  <c r="Y506" i="25"/>
  <c r="J509" i="25"/>
  <c r="J511" i="25"/>
  <c r="M489" i="25"/>
  <c r="M493" i="25"/>
  <c r="K497" i="25"/>
  <c r="I500" i="25"/>
  <c r="G505" i="25"/>
  <c r="K508" i="25"/>
  <c r="L510" i="25"/>
  <c r="I464" i="25"/>
  <c r="M467" i="25"/>
  <c r="L469" i="25"/>
  <c r="Y470" i="25"/>
  <c r="G472" i="25"/>
  <c r="M475" i="25"/>
  <c r="L477" i="25"/>
  <c r="Y478" i="25"/>
  <c r="M481" i="25"/>
  <c r="Y482" i="25"/>
  <c r="Z484" i="25"/>
  <c r="Y487" i="25"/>
  <c r="L489" i="25"/>
  <c r="Y490" i="25"/>
  <c r="G492" i="25"/>
  <c r="J495" i="25"/>
  <c r="Y496" i="25"/>
  <c r="I499" i="25"/>
  <c r="M506" i="25"/>
  <c r="M508" i="25"/>
  <c r="K510" i="25"/>
  <c r="Y511" i="25"/>
  <c r="L462" i="25"/>
  <c r="M464" i="25"/>
  <c r="L466" i="25"/>
  <c r="L463" i="25"/>
  <c r="I466" i="25"/>
  <c r="Z468" i="25"/>
  <c r="M471" i="25"/>
  <c r="M473" i="25"/>
  <c r="K475" i="25"/>
  <c r="M477" i="25"/>
  <c r="L479" i="25"/>
  <c r="K481" i="25"/>
  <c r="I483" i="25"/>
  <c r="J485" i="25"/>
  <c r="K433" i="25"/>
  <c r="K463" i="25"/>
  <c r="I465" i="25"/>
  <c r="Y466" i="25"/>
  <c r="L446" i="25"/>
  <c r="G465" i="25"/>
  <c r="G467" i="25"/>
  <c r="K470" i="25"/>
  <c r="Y471" i="25"/>
  <c r="J474" i="25"/>
  <c r="K476" i="25"/>
  <c r="M478" i="25"/>
  <c r="Z479" i="25"/>
  <c r="K482" i="25"/>
  <c r="K484" i="25"/>
  <c r="L487" i="25"/>
  <c r="M488" i="25"/>
  <c r="M490" i="25"/>
  <c r="L492" i="25"/>
  <c r="Y493" i="25"/>
  <c r="M496" i="25"/>
  <c r="G497" i="25"/>
  <c r="L488" i="25"/>
  <c r="I492" i="25"/>
  <c r="Z495" i="25"/>
  <c r="L500" i="25"/>
  <c r="L506" i="25"/>
  <c r="L508" i="25"/>
  <c r="Z509" i="25"/>
  <c r="N509" i="25" s="1"/>
  <c r="Q509" i="25" s="1"/>
  <c r="R509" i="25" s="1"/>
  <c r="Z511" i="25"/>
  <c r="M466" i="25"/>
  <c r="Y468" i="25"/>
  <c r="L471" i="25"/>
  <c r="L473" i="25"/>
  <c r="J475" i="25"/>
  <c r="J477" i="25"/>
  <c r="I479" i="25"/>
  <c r="J481" i="25"/>
  <c r="K483" i="25"/>
  <c r="K485" i="25"/>
  <c r="M486" i="25"/>
  <c r="J489" i="25"/>
  <c r="J491" i="25"/>
  <c r="J493" i="25"/>
  <c r="Y494" i="25"/>
  <c r="I497" i="25"/>
  <c r="J499" i="25"/>
  <c r="Z500" i="25"/>
  <c r="Y505" i="25"/>
  <c r="I508" i="25"/>
  <c r="Z510" i="25"/>
  <c r="G487" i="25"/>
  <c r="Y491" i="25"/>
  <c r="K496" i="25"/>
  <c r="K500" i="25"/>
  <c r="J506" i="25"/>
  <c r="G507" i="25"/>
  <c r="I510" i="25"/>
  <c r="G511" i="25"/>
  <c r="J467" i="25"/>
  <c r="M469" i="25"/>
  <c r="G470" i="25"/>
  <c r="J473" i="25"/>
  <c r="Z474" i="25"/>
  <c r="Y476" i="25"/>
  <c r="G478" i="25"/>
  <c r="Y480" i="25"/>
  <c r="M483" i="25"/>
  <c r="M485" i="25"/>
  <c r="M487" i="25"/>
  <c r="Y488" i="25"/>
  <c r="G490" i="25"/>
  <c r="K493" i="25"/>
  <c r="M495" i="25"/>
  <c r="L497" i="25"/>
  <c r="Z498" i="25"/>
  <c r="I505" i="25"/>
  <c r="M507" i="25"/>
  <c r="K509" i="25"/>
  <c r="L511" i="25"/>
  <c r="Z420" i="25"/>
  <c r="M463" i="25"/>
  <c r="M465" i="25"/>
  <c r="Z466" i="25"/>
  <c r="L414" i="25"/>
  <c r="J463" i="25"/>
  <c r="L467" i="25"/>
  <c r="J469" i="25"/>
  <c r="I471" i="25"/>
  <c r="K473" i="25"/>
  <c r="G474" i="25"/>
  <c r="Z476" i="25"/>
  <c r="M479" i="25"/>
  <c r="Z480" i="25"/>
  <c r="L483" i="25"/>
  <c r="L485" i="25"/>
  <c r="K434" i="25"/>
  <c r="J464" i="25"/>
  <c r="K466" i="25"/>
  <c r="K462" i="25"/>
  <c r="G456" i="25"/>
  <c r="J465" i="25"/>
  <c r="L468" i="25"/>
  <c r="G469" i="25"/>
  <c r="I472" i="25"/>
  <c r="Y473" i="25"/>
  <c r="G475" i="25"/>
  <c r="Y477" i="25"/>
  <c r="K480" i="25"/>
  <c r="Y481" i="25"/>
  <c r="Z483" i="25"/>
  <c r="Z485" i="25"/>
  <c r="Y486" i="25"/>
  <c r="Y489" i="25"/>
  <c r="G491" i="25"/>
  <c r="Z493" i="25"/>
  <c r="J496" i="25"/>
  <c r="J498" i="25"/>
  <c r="J487" i="25"/>
  <c r="Z490" i="25"/>
  <c r="L495" i="25"/>
  <c r="Y498" i="25"/>
  <c r="I506" i="25"/>
  <c r="Z507" i="25"/>
  <c r="G509" i="25"/>
  <c r="Z462" i="25"/>
  <c r="I467" i="25"/>
  <c r="I469" i="25"/>
  <c r="K471" i="25"/>
  <c r="I473" i="25"/>
  <c r="Y474" i="25"/>
  <c r="I477" i="25"/>
  <c r="K479" i="25"/>
  <c r="G480" i="25"/>
  <c r="G482" i="25"/>
  <c r="G484" i="25"/>
  <c r="J488" i="25"/>
  <c r="I489" i="25"/>
  <c r="L491" i="25"/>
  <c r="Y492" i="25"/>
  <c r="I495" i="25"/>
  <c r="Z496" i="25"/>
  <c r="L499" i="25"/>
  <c r="K506" i="25"/>
  <c r="Y507" i="25"/>
  <c r="J510" i="25"/>
  <c r="K487" i="25"/>
  <c r="K491" i="25"/>
  <c r="G494" i="25"/>
  <c r="M499" i="25"/>
  <c r="K505" i="25"/>
  <c r="Z506" i="25"/>
  <c r="L509" i="25"/>
  <c r="K511" i="25"/>
  <c r="J466" i="25"/>
  <c r="Y467" i="25"/>
  <c r="I470" i="25"/>
  <c r="Z471" i="25"/>
  <c r="M474" i="25"/>
  <c r="I476" i="25"/>
  <c r="L478" i="25"/>
  <c r="G479" i="25"/>
  <c r="I482" i="25"/>
  <c r="I484" i="25"/>
  <c r="I487" i="25"/>
  <c r="Z486" i="25"/>
  <c r="L490" i="25"/>
  <c r="K492" i="25"/>
  <c r="G493" i="25"/>
  <c r="L496" i="25"/>
  <c r="Z497" i="25"/>
  <c r="Y499" i="25"/>
  <c r="J507" i="25"/>
  <c r="Y508" i="25"/>
  <c r="M511" i="25"/>
  <c r="I463" i="25"/>
  <c r="K465" i="25"/>
  <c r="G416" i="25"/>
  <c r="K464" i="25"/>
  <c r="K468" i="25"/>
  <c r="Y469" i="25"/>
  <c r="L472" i="25"/>
  <c r="G473" i="25"/>
  <c r="Y475" i="25"/>
  <c r="Z477" i="25"/>
  <c r="J480" i="25"/>
  <c r="L482" i="25"/>
  <c r="L484" i="25"/>
  <c r="Y485" i="25"/>
  <c r="K420" i="25"/>
  <c r="L448" i="25"/>
  <c r="G463" i="25"/>
  <c r="Y465" i="25"/>
  <c r="K412" i="25"/>
  <c r="Z463" i="25"/>
  <c r="K467" i="25"/>
  <c r="K469" i="25"/>
  <c r="J471" i="25"/>
  <c r="Y472" i="25"/>
  <c r="L475" i="25"/>
  <c r="K477" i="25"/>
  <c r="J479" i="25"/>
  <c r="L481" i="25"/>
  <c r="Z482" i="25"/>
  <c r="Y484" i="25"/>
  <c r="I488" i="25"/>
  <c r="K489" i="25"/>
  <c r="M491" i="25"/>
  <c r="Z492" i="25"/>
  <c r="K495" i="25"/>
  <c r="G496" i="25"/>
  <c r="K499" i="25"/>
  <c r="I490" i="25"/>
  <c r="K494" i="25"/>
  <c r="M498" i="25"/>
  <c r="G500" i="25"/>
  <c r="K507" i="25"/>
  <c r="G508" i="25"/>
  <c r="G510" i="25"/>
  <c r="L464" i="25"/>
  <c r="I468" i="25"/>
  <c r="Z469" i="25"/>
  <c r="K472" i="25"/>
  <c r="Z473" i="25"/>
  <c r="Z475" i="25"/>
  <c r="G477" i="25"/>
  <c r="I480" i="25"/>
  <c r="M482" i="25"/>
  <c r="M484" i="25"/>
  <c r="G485" i="25"/>
  <c r="Z487" i="25"/>
  <c r="G489" i="25"/>
  <c r="Z491" i="25"/>
  <c r="J494" i="25"/>
  <c r="I496" i="25"/>
  <c r="I498" i="25"/>
  <c r="M500" i="25"/>
  <c r="L505" i="25"/>
  <c r="G506" i="25"/>
  <c r="I509" i="25"/>
  <c r="Z489" i="25"/>
  <c r="M494" i="25"/>
  <c r="K498" i="25"/>
  <c r="Y500" i="25"/>
  <c r="I507" i="25"/>
  <c r="Z508" i="25"/>
  <c r="I511" i="25"/>
  <c r="Y464" i="25"/>
  <c r="Z467" i="25"/>
  <c r="L470" i="25"/>
  <c r="M472" i="25"/>
  <c r="I474" i="25"/>
  <c r="L476" i="25"/>
  <c r="K478" i="25"/>
  <c r="Y479" i="25"/>
  <c r="G481" i="25"/>
  <c r="G483" i="25"/>
  <c r="G486" i="25"/>
  <c r="K490" i="25"/>
  <c r="J492" i="25"/>
  <c r="L494" i="25"/>
  <c r="G495" i="25"/>
  <c r="Y497" i="25"/>
  <c r="Z499" i="25"/>
  <c r="Z505" i="25"/>
  <c r="J508" i="25"/>
  <c r="M510" i="25"/>
  <c r="M513" i="25"/>
  <c r="Y513" i="25"/>
  <c r="J512" i="25"/>
  <c r="G512" i="25"/>
  <c r="L515" i="25"/>
  <c r="K513" i="25"/>
  <c r="Z513" i="25"/>
  <c r="I512" i="25"/>
  <c r="L512" i="25"/>
  <c r="Z512" i="25"/>
  <c r="I513" i="25"/>
  <c r="G513" i="25"/>
  <c r="L513" i="25"/>
  <c r="K512" i="25"/>
  <c r="M512" i="25"/>
  <c r="Y512" i="25"/>
  <c r="K486" i="25"/>
  <c r="J513" i="25"/>
  <c r="E73" i="28"/>
  <c r="Q73" i="28" s="1"/>
  <c r="J514" i="25"/>
  <c r="I515" i="25"/>
  <c r="M514" i="25"/>
  <c r="G514" i="25"/>
  <c r="M515" i="25"/>
  <c r="Z514" i="25"/>
  <c r="I514" i="25"/>
  <c r="K515" i="25"/>
  <c r="K514" i="25"/>
  <c r="L514" i="25"/>
  <c r="J515" i="25"/>
  <c r="Z515" i="25"/>
  <c r="N515" i="25" s="1"/>
  <c r="G517" i="25"/>
  <c r="Y516" i="25"/>
  <c r="M516" i="25"/>
  <c r="I516" i="25"/>
  <c r="Y514" i="25"/>
  <c r="M517" i="25"/>
  <c r="Y517" i="25"/>
  <c r="K517" i="25"/>
  <c r="I517" i="25"/>
  <c r="J516" i="25"/>
  <c r="G516" i="25"/>
  <c r="L517" i="25"/>
  <c r="L516" i="25"/>
  <c r="J517" i="25"/>
  <c r="G515" i="25"/>
  <c r="Z516" i="25"/>
  <c r="Z517" i="25"/>
  <c r="Z519" i="25"/>
  <c r="M522" i="25"/>
  <c r="Y523" i="25"/>
  <c r="L526" i="25"/>
  <c r="K527" i="25"/>
  <c r="Z518" i="25"/>
  <c r="J521" i="25"/>
  <c r="K523" i="25"/>
  <c r="I525" i="25"/>
  <c r="J527" i="25"/>
  <c r="M519" i="25"/>
  <c r="L521" i="25"/>
  <c r="L523" i="25"/>
  <c r="J525" i="25"/>
  <c r="K516" i="25"/>
  <c r="Y519" i="25"/>
  <c r="J522" i="25"/>
  <c r="Z523" i="25"/>
  <c r="K526" i="25"/>
  <c r="M518" i="25"/>
  <c r="I520" i="25"/>
  <c r="Y521" i="25"/>
  <c r="L524" i="25"/>
  <c r="Z525" i="25"/>
  <c r="K518" i="25"/>
  <c r="G519" i="25"/>
  <c r="L522" i="25"/>
  <c r="G523" i="25"/>
  <c r="M526" i="25"/>
  <c r="G518" i="25"/>
  <c r="M521" i="25"/>
  <c r="I523" i="25"/>
  <c r="L525" i="25"/>
  <c r="I527" i="25"/>
  <c r="L519" i="25"/>
  <c r="K521" i="25"/>
  <c r="M523" i="25"/>
  <c r="K525" i="25"/>
  <c r="J519" i="25"/>
  <c r="Z520" i="25"/>
  <c r="G522" i="25"/>
  <c r="G524" i="25"/>
  <c r="Y526" i="25"/>
  <c r="L518" i="25"/>
  <c r="J520" i="25"/>
  <c r="I522" i="25"/>
  <c r="I524" i="25"/>
  <c r="J526" i="25"/>
  <c r="M520" i="25"/>
  <c r="G521" i="25"/>
  <c r="M524" i="25"/>
  <c r="G525" i="25"/>
  <c r="J518" i="25"/>
  <c r="I519" i="25"/>
  <c r="Y520" i="25"/>
  <c r="Y522" i="25"/>
  <c r="Y524" i="25"/>
  <c r="G526" i="25"/>
  <c r="I518" i="25"/>
  <c r="Y518" i="25"/>
  <c r="I521" i="25"/>
  <c r="J523" i="25"/>
  <c r="M525" i="25"/>
  <c r="K519" i="25"/>
  <c r="G520" i="25"/>
  <c r="Z522" i="25"/>
  <c r="Z524" i="25"/>
  <c r="Z526" i="25"/>
  <c r="K522" i="25"/>
  <c r="J524" i="25"/>
  <c r="I526" i="25"/>
  <c r="L520" i="25"/>
  <c r="Z521" i="25"/>
  <c r="K524" i="25"/>
  <c r="Y525" i="25"/>
  <c r="L527" i="25"/>
  <c r="M527" i="25"/>
  <c r="G527" i="25"/>
  <c r="Z527" i="25"/>
  <c r="N527" i="25" s="1"/>
  <c r="Q527" i="25" s="1"/>
  <c r="R527" i="25" s="1"/>
  <c r="K520" i="25"/>
  <c r="J529" i="25"/>
  <c r="Y531" i="25"/>
  <c r="Y528" i="25"/>
  <c r="L530" i="25"/>
  <c r="G528" i="25"/>
  <c r="L531" i="25"/>
  <c r="K529" i="25"/>
  <c r="I531" i="25"/>
  <c r="Z529" i="25"/>
  <c r="Z530" i="25"/>
  <c r="I529" i="25"/>
  <c r="G531" i="25"/>
  <c r="L529" i="25"/>
  <c r="J531" i="25"/>
  <c r="M529" i="25"/>
  <c r="Z531" i="25"/>
  <c r="K528" i="25"/>
  <c r="M531" i="25"/>
  <c r="L528" i="25"/>
  <c r="G529" i="25"/>
  <c r="Y530" i="25"/>
  <c r="Y529" i="25"/>
  <c r="G530" i="25"/>
  <c r="J530" i="25"/>
  <c r="Z528" i="25"/>
  <c r="M530" i="25"/>
  <c r="J528" i="25"/>
  <c r="I530" i="25"/>
  <c r="M528" i="25"/>
  <c r="K530" i="25"/>
  <c r="I528" i="25"/>
  <c r="K531" i="25"/>
  <c r="L533" i="25"/>
  <c r="I533" i="25"/>
  <c r="J533" i="25"/>
  <c r="J532" i="25"/>
  <c r="K534" i="25"/>
  <c r="Y532" i="25"/>
  <c r="G534" i="25"/>
  <c r="K533" i="25"/>
  <c r="G533" i="25"/>
  <c r="Z532" i="25"/>
  <c r="Z534" i="25"/>
  <c r="M532" i="25"/>
  <c r="I534" i="25"/>
  <c r="L532" i="25"/>
  <c r="J534" i="25"/>
  <c r="I532" i="25"/>
  <c r="L534" i="25"/>
  <c r="M533" i="25"/>
  <c r="Y533" i="25"/>
  <c r="K532" i="25"/>
  <c r="M534" i="25"/>
  <c r="G532" i="25"/>
  <c r="Y534" i="25"/>
  <c r="Z533" i="25"/>
  <c r="H541" i="16"/>
  <c r="H543" i="16"/>
  <c r="I539" i="16"/>
  <c r="AA539" i="16" s="1"/>
  <c r="I541" i="16"/>
  <c r="AA541" i="16" s="1"/>
  <c r="I543" i="16"/>
  <c r="AA543" i="16" s="1"/>
  <c r="J541" i="16"/>
  <c r="J543" i="16"/>
  <c r="Z539" i="16"/>
  <c r="Z543" i="16"/>
  <c r="Z542" i="16"/>
  <c r="G540" i="16"/>
  <c r="G542" i="16"/>
  <c r="G544" i="16"/>
  <c r="H540" i="16"/>
  <c r="H542" i="16"/>
  <c r="H544" i="16"/>
  <c r="I540" i="16"/>
  <c r="AA540" i="16" s="1"/>
  <c r="I542" i="16"/>
  <c r="AA542" i="16" s="1"/>
  <c r="I544" i="16"/>
  <c r="AA544" i="16" s="1"/>
  <c r="J540" i="16"/>
  <c r="J542" i="16"/>
  <c r="J544" i="16"/>
  <c r="G539" i="16"/>
  <c r="G541" i="16"/>
  <c r="G543" i="16"/>
  <c r="H539" i="16"/>
  <c r="Z541" i="16"/>
  <c r="Z540" i="16"/>
  <c r="Z544" i="16"/>
  <c r="H112" i="28"/>
  <c r="F110" i="28"/>
  <c r="E105" i="28"/>
  <c r="Q105" i="28" s="1"/>
  <c r="G107" i="28"/>
  <c r="H109" i="28"/>
  <c r="I111" i="28"/>
  <c r="E114" i="28"/>
  <c r="Q114" i="28" s="1"/>
  <c r="F109" i="28"/>
  <c r="F111" i="28"/>
  <c r="G105" i="28"/>
  <c r="H107" i="28"/>
  <c r="I109" i="28"/>
  <c r="E112" i="28"/>
  <c r="Q112" i="28" s="1"/>
  <c r="G114" i="28"/>
  <c r="I106" i="28"/>
  <c r="E109" i="28"/>
  <c r="Q109" i="28" s="1"/>
  <c r="G111" i="28"/>
  <c r="H113" i="28"/>
  <c r="F107" i="28"/>
  <c r="G104" i="28"/>
  <c r="H106" i="28"/>
  <c r="I104" i="28"/>
  <c r="E107" i="28"/>
  <c r="Q107" i="28" s="1"/>
  <c r="G109" i="28"/>
  <c r="H111" i="28"/>
  <c r="I113" i="28"/>
  <c r="F108" i="28"/>
  <c r="I110" i="28"/>
  <c r="E113" i="28"/>
  <c r="Q113" i="28" s="1"/>
  <c r="F105" i="28"/>
  <c r="F114" i="28"/>
  <c r="E106" i="28"/>
  <c r="Q106" i="28" s="1"/>
  <c r="G108" i="28"/>
  <c r="H110" i="28"/>
  <c r="I108" i="28"/>
  <c r="E111" i="28"/>
  <c r="Q111" i="28" s="1"/>
  <c r="G113" i="28"/>
  <c r="F106" i="28"/>
  <c r="E104" i="28"/>
  <c r="Q104" i="28" s="1"/>
  <c r="G106" i="28"/>
  <c r="H108" i="28"/>
  <c r="I114" i="28"/>
  <c r="F112" i="28"/>
  <c r="H105" i="28"/>
  <c r="I107" i="28"/>
  <c r="E110" i="28"/>
  <c r="Q110" i="28" s="1"/>
  <c r="G112" i="28"/>
  <c r="H114" i="28"/>
  <c r="I112" i="28"/>
  <c r="F104" i="28"/>
  <c r="F113" i="28"/>
  <c r="I105" i="28"/>
  <c r="E108" i="28"/>
  <c r="Q108" i="28" s="1"/>
  <c r="G110" i="28"/>
  <c r="H104" i="28"/>
  <c r="J538" i="16"/>
  <c r="AH13" i="20" s="1"/>
  <c r="H538" i="16"/>
  <c r="H537" i="16"/>
  <c r="I538" i="16"/>
  <c r="I537" i="16"/>
  <c r="AA537" i="16" s="1"/>
  <c r="J537" i="16"/>
  <c r="Z538" i="16"/>
  <c r="Z537" i="16"/>
  <c r="G538" i="16"/>
  <c r="G537" i="16"/>
  <c r="G100" i="28"/>
  <c r="F98" i="28"/>
  <c r="F103" i="28"/>
  <c r="F102" i="28"/>
  <c r="H100" i="28"/>
  <c r="I98" i="28"/>
  <c r="H102" i="28"/>
  <c r="I99" i="28"/>
  <c r="I100" i="28"/>
  <c r="F100" i="28"/>
  <c r="I101" i="28"/>
  <c r="G98" i="28"/>
  <c r="I102" i="28"/>
  <c r="G99" i="28"/>
  <c r="I103" i="28"/>
  <c r="G101" i="28"/>
  <c r="F101" i="28"/>
  <c r="G102" i="28"/>
  <c r="E98" i="28"/>
  <c r="Q98" i="28" s="1"/>
  <c r="G103" i="28"/>
  <c r="E99" i="28"/>
  <c r="Q99" i="28" s="1"/>
  <c r="F99" i="28"/>
  <c r="E100" i="28"/>
  <c r="Q100" i="28" s="1"/>
  <c r="H98" i="28"/>
  <c r="E101" i="28"/>
  <c r="Q101" i="28" s="1"/>
  <c r="H99" i="28"/>
  <c r="E102" i="28"/>
  <c r="Q102" i="28" s="1"/>
  <c r="H101" i="28"/>
  <c r="E103" i="28"/>
  <c r="Q103" i="28" s="1"/>
  <c r="H103" i="28"/>
  <c r="I536" i="16"/>
  <c r="G536" i="16"/>
  <c r="Z536" i="16"/>
  <c r="J536" i="16"/>
  <c r="H536" i="16"/>
  <c r="J534" i="16"/>
  <c r="H529" i="16"/>
  <c r="J532" i="16"/>
  <c r="G529" i="16"/>
  <c r="G534" i="16"/>
  <c r="J528" i="16"/>
  <c r="J535" i="16"/>
  <c r="AH11" i="20" s="1"/>
  <c r="G530" i="16"/>
  <c r="I535" i="16"/>
  <c r="AA535" i="16" s="1"/>
  <c r="J531" i="16"/>
  <c r="G526" i="16"/>
  <c r="I531" i="16"/>
  <c r="AA531" i="16" s="1"/>
  <c r="J527" i="16"/>
  <c r="Z533" i="16"/>
  <c r="I527" i="16"/>
  <c r="AA527" i="16" s="1"/>
  <c r="I532" i="16"/>
  <c r="AA532" i="16" s="1"/>
  <c r="Z529" i="16"/>
  <c r="H532" i="16"/>
  <c r="I528" i="16"/>
  <c r="AA528" i="16" s="1"/>
  <c r="Z534" i="16"/>
  <c r="H528" i="16"/>
  <c r="H535" i="16"/>
  <c r="Z530" i="16"/>
  <c r="G535" i="16"/>
  <c r="H531" i="16"/>
  <c r="H526" i="16"/>
  <c r="H533" i="16"/>
  <c r="Z528" i="16"/>
  <c r="Z526" i="16"/>
  <c r="G531" i="16"/>
  <c r="H527" i="16"/>
  <c r="J530" i="16"/>
  <c r="G527" i="16"/>
  <c r="G532" i="16"/>
  <c r="J526" i="16"/>
  <c r="J533" i="16"/>
  <c r="G528" i="16"/>
  <c r="I533" i="16"/>
  <c r="AA533" i="16" s="1"/>
  <c r="J529" i="16"/>
  <c r="Z535" i="16"/>
  <c r="I529" i="16"/>
  <c r="AA529" i="16" s="1"/>
  <c r="I534" i="16"/>
  <c r="AA534" i="16" s="1"/>
  <c r="Z531" i="16"/>
  <c r="H534" i="16"/>
  <c r="I530" i="16"/>
  <c r="AA530" i="16" s="1"/>
  <c r="Z527" i="16"/>
  <c r="H530" i="16"/>
  <c r="I526" i="16"/>
  <c r="AA526" i="16" s="1"/>
  <c r="Z532" i="16"/>
  <c r="G533" i="16"/>
  <c r="E94" i="28"/>
  <c r="Q94" i="28" s="1"/>
  <c r="F92" i="28"/>
  <c r="F94" i="28"/>
  <c r="F96" i="28"/>
  <c r="G92" i="28"/>
  <c r="I92" i="28"/>
  <c r="F93" i="28"/>
  <c r="F95" i="28"/>
  <c r="F97" i="28"/>
  <c r="E92" i="28"/>
  <c r="Q92" i="28" s="1"/>
  <c r="H92" i="28"/>
  <c r="E93" i="28"/>
  <c r="Q93" i="28" s="1"/>
  <c r="H93" i="28"/>
  <c r="G93" i="28"/>
  <c r="I93" i="28"/>
  <c r="I97" i="28"/>
  <c r="E28" i="29" s="1"/>
  <c r="G97" i="28"/>
  <c r="C28" i="29" s="1"/>
  <c r="I96" i="28"/>
  <c r="G96" i="28"/>
  <c r="I95" i="28"/>
  <c r="G95" i="28"/>
  <c r="I94" i="28"/>
  <c r="E27" i="29" s="1"/>
  <c r="H97" i="28"/>
  <c r="D28" i="29" s="1"/>
  <c r="E97" i="28"/>
  <c r="Q97" i="28" s="1"/>
  <c r="H96" i="28"/>
  <c r="E96" i="28"/>
  <c r="Q96" i="28" s="1"/>
  <c r="H95" i="28"/>
  <c r="E95" i="28"/>
  <c r="Q95" i="28" s="1"/>
  <c r="H94" i="28"/>
  <c r="D27" i="29" s="1"/>
  <c r="G94" i="28"/>
  <c r="C27" i="29" s="1"/>
  <c r="J524" i="16"/>
  <c r="I524" i="16"/>
  <c r="AA524" i="16" s="1"/>
  <c r="G523" i="16"/>
  <c r="J525" i="16"/>
  <c r="J519" i="16"/>
  <c r="I521" i="16"/>
  <c r="AA521" i="16" s="1"/>
  <c r="H523" i="16"/>
  <c r="G525" i="16"/>
  <c r="I519" i="16"/>
  <c r="AA519" i="16" s="1"/>
  <c r="G524" i="16"/>
  <c r="G520" i="16"/>
  <c r="J521" i="16"/>
  <c r="I523" i="16"/>
  <c r="AA523" i="16" s="1"/>
  <c r="H525" i="16"/>
  <c r="H519" i="16"/>
  <c r="G521" i="16"/>
  <c r="Z522" i="16"/>
  <c r="Z523" i="16"/>
  <c r="J520" i="16"/>
  <c r="I520" i="16"/>
  <c r="AA520" i="16" s="1"/>
  <c r="H520" i="16"/>
  <c r="H521" i="16"/>
  <c r="G519" i="16"/>
  <c r="Z520" i="16"/>
  <c r="Z521" i="16"/>
  <c r="H524" i="16"/>
  <c r="Z524" i="16"/>
  <c r="Z525" i="16"/>
  <c r="Z519" i="16"/>
  <c r="J522" i="16"/>
  <c r="I522" i="16"/>
  <c r="AA522" i="16" s="1"/>
  <c r="H522" i="16"/>
  <c r="G522" i="16"/>
  <c r="J523" i="16"/>
  <c r="I525" i="16"/>
  <c r="AA525" i="16" s="1"/>
  <c r="J517" i="16"/>
  <c r="H517" i="16"/>
  <c r="G518" i="16"/>
  <c r="I517" i="16"/>
  <c r="AA517" i="16" s="1"/>
  <c r="H518" i="16"/>
  <c r="I518" i="16"/>
  <c r="AA518" i="16" s="1"/>
  <c r="Z518" i="16"/>
  <c r="J518" i="16"/>
  <c r="Z517" i="16"/>
  <c r="G517" i="16"/>
  <c r="H89" i="28"/>
  <c r="D24" i="29" s="1"/>
  <c r="G85" i="28"/>
  <c r="F86" i="28"/>
  <c r="H90" i="28"/>
  <c r="D25" i="29" s="1"/>
  <c r="E89" i="28"/>
  <c r="Q89" i="28" s="1"/>
  <c r="H87" i="28"/>
  <c r="G91" i="28"/>
  <c r="C26" i="29" s="1"/>
  <c r="I89" i="28"/>
  <c r="E24" i="29" s="1"/>
  <c r="G88" i="28"/>
  <c r="C23" i="29" s="1"/>
  <c r="I86" i="28"/>
  <c r="G89" i="28"/>
  <c r="C24" i="29" s="1"/>
  <c r="I87" i="28"/>
  <c r="G86" i="28"/>
  <c r="F90" i="28"/>
  <c r="H91" i="28"/>
  <c r="D26" i="29" s="1"/>
  <c r="E86" i="28"/>
  <c r="Q86" i="28" s="1"/>
  <c r="F91" i="28"/>
  <c r="I90" i="28"/>
  <c r="E25" i="29" s="1"/>
  <c r="F89" i="28"/>
  <c r="I91" i="28"/>
  <c r="E26" i="29" s="1"/>
  <c r="G90" i="28"/>
  <c r="C25" i="29" s="1"/>
  <c r="I88" i="28"/>
  <c r="E23" i="29" s="1"/>
  <c r="E90" i="28"/>
  <c r="Q90" i="28" s="1"/>
  <c r="H88" i="28"/>
  <c r="D23" i="29" s="1"/>
  <c r="E87" i="28"/>
  <c r="Q87" i="28" s="1"/>
  <c r="H85" i="28"/>
  <c r="E88" i="28"/>
  <c r="Q88" i="28" s="1"/>
  <c r="H86" i="28"/>
  <c r="E85" i="28"/>
  <c r="Q85" i="28" s="1"/>
  <c r="F87" i="28"/>
  <c r="G87" i="28"/>
  <c r="I85" i="28"/>
  <c r="F88" i="28"/>
  <c r="E91" i="28"/>
  <c r="Q91" i="28" s="1"/>
  <c r="F85" i="28"/>
  <c r="J516" i="16"/>
  <c r="I514" i="16"/>
  <c r="AA514" i="16" s="1"/>
  <c r="J513" i="16"/>
  <c r="G513" i="16"/>
  <c r="I516" i="16"/>
  <c r="AA516" i="16" s="1"/>
  <c r="J515" i="16"/>
  <c r="G515" i="16"/>
  <c r="J514" i="16"/>
  <c r="G514" i="16"/>
  <c r="H513" i="16"/>
  <c r="G516" i="16"/>
  <c r="H515" i="16"/>
  <c r="Z515" i="16"/>
  <c r="I513" i="16"/>
  <c r="AA513" i="16" s="1"/>
  <c r="H516" i="16"/>
  <c r="I515" i="16"/>
  <c r="AA515" i="16" s="1"/>
  <c r="Z516" i="16"/>
  <c r="Z513" i="16"/>
  <c r="H514" i="16"/>
  <c r="Z514" i="16"/>
  <c r="I512" i="16"/>
  <c r="AA512" i="16" s="1"/>
  <c r="J512" i="16"/>
  <c r="G512" i="16"/>
  <c r="H512" i="16"/>
  <c r="Z512" i="16"/>
  <c r="E79" i="28"/>
  <c r="Q79" i="28" s="1"/>
  <c r="F83" i="28"/>
  <c r="G79" i="28"/>
  <c r="I77" i="28"/>
  <c r="H83" i="28"/>
  <c r="F81" i="28"/>
  <c r="I84" i="28"/>
  <c r="G77" i="28"/>
  <c r="F80" i="28"/>
  <c r="H81" i="28"/>
  <c r="G84" i="28"/>
  <c r="I82" i="28"/>
  <c r="F78" i="28"/>
  <c r="E84" i="28"/>
  <c r="Q84" i="28" s="1"/>
  <c r="H79" i="28"/>
  <c r="G82" i="28"/>
  <c r="I80" i="28"/>
  <c r="E81" i="28"/>
  <c r="Q81" i="28" s="1"/>
  <c r="E80" i="28"/>
  <c r="Q80" i="28" s="1"/>
  <c r="H77" i="28"/>
  <c r="I78" i="28"/>
  <c r="H84" i="28"/>
  <c r="E78" i="28"/>
  <c r="Q78" i="28" s="1"/>
  <c r="F79" i="28"/>
  <c r="G78" i="28"/>
  <c r="F84" i="28"/>
  <c r="H82" i="28"/>
  <c r="F77" i="28"/>
  <c r="I83" i="28"/>
  <c r="F82" i="28"/>
  <c r="H80" i="28"/>
  <c r="G83" i="28"/>
  <c r="I81" i="28"/>
  <c r="E83" i="28"/>
  <c r="Q83" i="28" s="1"/>
  <c r="E82" i="28"/>
  <c r="Q82" i="28" s="1"/>
  <c r="H78" i="28"/>
  <c r="G81" i="28"/>
  <c r="I79" i="28"/>
  <c r="E77" i="28"/>
  <c r="Q77" i="28" s="1"/>
  <c r="G80" i="28"/>
  <c r="J510" i="16"/>
  <c r="I505" i="16"/>
  <c r="AA505" i="16" s="1"/>
  <c r="H507" i="16"/>
  <c r="G509" i="16"/>
  <c r="Z510" i="16"/>
  <c r="Z511" i="16"/>
  <c r="Z505" i="16"/>
  <c r="Z509" i="16"/>
  <c r="I510" i="16"/>
  <c r="AA510" i="16" s="1"/>
  <c r="H510" i="16"/>
  <c r="G510" i="16"/>
  <c r="J511" i="16"/>
  <c r="J505" i="16"/>
  <c r="I507" i="16"/>
  <c r="AA507" i="16" s="1"/>
  <c r="H509" i="16"/>
  <c r="G511" i="16"/>
  <c r="G505" i="16"/>
  <c r="Z506" i="16"/>
  <c r="Z507" i="16"/>
  <c r="J508" i="16"/>
  <c r="I508" i="16"/>
  <c r="AA508" i="16" s="1"/>
  <c r="H508" i="16"/>
  <c r="G508" i="16"/>
  <c r="J509" i="16"/>
  <c r="I511" i="16"/>
  <c r="AA511" i="16" s="1"/>
  <c r="J506" i="16"/>
  <c r="I506" i="16"/>
  <c r="AA506" i="16" s="1"/>
  <c r="H506" i="16"/>
  <c r="G506" i="16"/>
  <c r="J507" i="16"/>
  <c r="I509" i="16"/>
  <c r="AA509" i="16" s="1"/>
  <c r="H511" i="16"/>
  <c r="H505" i="16"/>
  <c r="G507" i="16"/>
  <c r="Z508" i="16"/>
  <c r="G504" i="16"/>
  <c r="I504" i="16"/>
  <c r="Z504" i="16"/>
  <c r="H504" i="16"/>
  <c r="H503" i="16"/>
  <c r="J503" i="16"/>
  <c r="G503" i="16"/>
  <c r="I503" i="16"/>
  <c r="AA503" i="16" s="1"/>
  <c r="Z503" i="16"/>
  <c r="Z502" i="16"/>
  <c r="G502" i="16"/>
  <c r="H502" i="16"/>
  <c r="I502" i="16"/>
  <c r="AA502" i="16" s="1"/>
  <c r="G501" i="16"/>
  <c r="AA501" i="16"/>
  <c r="H501" i="16"/>
  <c r="J500" i="16"/>
  <c r="I500" i="16"/>
  <c r="AA500" i="16" s="1"/>
  <c r="J501" i="16"/>
  <c r="Z501" i="16"/>
  <c r="H500" i="16"/>
  <c r="Z500" i="16"/>
  <c r="G500" i="16"/>
  <c r="I76" i="28"/>
  <c r="G75" i="28"/>
  <c r="F73" i="28"/>
  <c r="E74" i="28"/>
  <c r="Q74" i="28" s="1"/>
  <c r="I75" i="28"/>
  <c r="F75" i="28"/>
  <c r="E76" i="28"/>
  <c r="Q76" i="28" s="1"/>
  <c r="F76" i="28"/>
  <c r="I74" i="28"/>
  <c r="H73" i="28"/>
  <c r="I73" i="28"/>
  <c r="H75" i="28"/>
  <c r="F74" i="28"/>
  <c r="G74" i="28"/>
  <c r="H74" i="28"/>
  <c r="G76" i="28"/>
  <c r="G73" i="28"/>
  <c r="E75" i="28"/>
  <c r="Q75" i="28" s="1"/>
  <c r="H76" i="28"/>
  <c r="I495" i="16"/>
  <c r="AA495" i="16" s="1"/>
  <c r="J494" i="16"/>
  <c r="Z496" i="16"/>
  <c r="J497" i="16"/>
  <c r="G497" i="16"/>
  <c r="H496" i="16"/>
  <c r="I497" i="16"/>
  <c r="AA497" i="16" s="1"/>
  <c r="G494" i="16"/>
  <c r="H495" i="16"/>
  <c r="G498" i="16"/>
  <c r="H499" i="16"/>
  <c r="I498" i="16"/>
  <c r="J499" i="16"/>
  <c r="Z494" i="16"/>
  <c r="Z495" i="16"/>
  <c r="Z497" i="16"/>
  <c r="Z498" i="16"/>
  <c r="H494" i="16"/>
  <c r="G495" i="16"/>
  <c r="J495" i="16"/>
  <c r="I494" i="16"/>
  <c r="AA494" i="16" s="1"/>
  <c r="I496" i="16"/>
  <c r="AA496" i="16" s="1"/>
  <c r="H497" i="16"/>
  <c r="G496" i="16"/>
  <c r="Z499" i="16"/>
  <c r="J496" i="16"/>
  <c r="J498" i="16"/>
  <c r="I499" i="16"/>
  <c r="AA499" i="16" s="1"/>
  <c r="H498" i="16"/>
  <c r="G499" i="16"/>
  <c r="E69" i="28"/>
  <c r="Q69" i="28" s="1"/>
  <c r="F69" i="28"/>
  <c r="F70" i="28"/>
  <c r="I69" i="28"/>
  <c r="E70" i="28"/>
  <c r="Q70" i="28" s="1"/>
  <c r="G70" i="28"/>
  <c r="G69" i="28"/>
  <c r="H69" i="28"/>
  <c r="F72" i="28"/>
  <c r="H70" i="28"/>
  <c r="I70" i="28"/>
  <c r="E71" i="28"/>
  <c r="Q71" i="28" s="1"/>
  <c r="H72" i="28"/>
  <c r="I72" i="28"/>
  <c r="I71" i="28"/>
  <c r="E72" i="28"/>
  <c r="Q72" i="28" s="1"/>
  <c r="G72" i="28"/>
  <c r="G71" i="28"/>
  <c r="H71" i="28"/>
  <c r="F71" i="28"/>
  <c r="H59" i="28"/>
  <c r="G64" i="28"/>
  <c r="E66" i="28"/>
  <c r="Q66" i="28" s="1"/>
  <c r="F65" i="28"/>
  <c r="G61" i="28"/>
  <c r="E68" i="28"/>
  <c r="Q68" i="28" s="1"/>
  <c r="I67" i="28"/>
  <c r="F63" i="28"/>
  <c r="I60" i="28"/>
  <c r="H67" i="28"/>
  <c r="G67" i="28"/>
  <c r="F64" i="28"/>
  <c r="E62" i="28"/>
  <c r="Q62" i="28" s="1"/>
  <c r="G60" i="28"/>
  <c r="H66" i="28"/>
  <c r="I66" i="28"/>
  <c r="F62" i="28"/>
  <c r="H61" i="28"/>
  <c r="I63" i="28"/>
  <c r="E65" i="28"/>
  <c r="Q65" i="28" s="1"/>
  <c r="G66" i="28"/>
  <c r="F60" i="28"/>
  <c r="H60" i="28"/>
  <c r="G63" i="28"/>
  <c r="F61" i="28"/>
  <c r="E60" i="28"/>
  <c r="Q60" i="28" s="1"/>
  <c r="I62" i="28"/>
  <c r="H62" i="28"/>
  <c r="F59" i="28"/>
  <c r="I59" i="28"/>
  <c r="H65" i="28"/>
  <c r="G62" i="28"/>
  <c r="E61" i="28"/>
  <c r="Q61" i="28" s="1"/>
  <c r="I68" i="28"/>
  <c r="G59" i="28"/>
  <c r="H64" i="28"/>
  <c r="I65" i="28"/>
  <c r="G68" i="28"/>
  <c r="F68" i="28"/>
  <c r="E64" i="28"/>
  <c r="Q64" i="28" s="1"/>
  <c r="G65" i="28"/>
  <c r="H68" i="28"/>
  <c r="E59" i="28"/>
  <c r="Q59" i="28" s="1"/>
  <c r="F66" i="28"/>
  <c r="E63" i="28"/>
  <c r="Q63" i="28" s="1"/>
  <c r="I64" i="28"/>
  <c r="E67" i="28"/>
  <c r="Q67" i="28" s="1"/>
  <c r="F67" i="28"/>
  <c r="I61" i="28"/>
  <c r="H63" i="28"/>
  <c r="G490" i="16"/>
  <c r="J492" i="16"/>
  <c r="G491" i="16"/>
  <c r="I493" i="16"/>
  <c r="AA493" i="16" s="1"/>
  <c r="H492" i="16"/>
  <c r="Z493" i="16"/>
  <c r="H491" i="16"/>
  <c r="J493" i="16"/>
  <c r="J490" i="16"/>
  <c r="G489" i="16"/>
  <c r="I491" i="16"/>
  <c r="AA491" i="16" s="1"/>
  <c r="H490" i="16"/>
  <c r="Z491" i="16"/>
  <c r="G493" i="16"/>
  <c r="J489" i="16"/>
  <c r="I490" i="16"/>
  <c r="AA490" i="16" s="1"/>
  <c r="Z490" i="16"/>
  <c r="H489" i="16"/>
  <c r="J491" i="16"/>
  <c r="I492" i="16"/>
  <c r="AA492" i="16" s="1"/>
  <c r="Z492" i="16"/>
  <c r="I489" i="16"/>
  <c r="AA489" i="16" s="1"/>
  <c r="G492" i="16"/>
  <c r="Z489" i="16"/>
  <c r="H493" i="16"/>
  <c r="H488" i="16"/>
  <c r="H482" i="16"/>
  <c r="G483" i="16"/>
  <c r="J483" i="16"/>
  <c r="I484" i="16"/>
  <c r="AA484" i="16" s="1"/>
  <c r="H485" i="16"/>
  <c r="G486" i="16"/>
  <c r="Z487" i="16"/>
  <c r="Z488" i="16"/>
  <c r="Z482" i="16"/>
  <c r="J484" i="16"/>
  <c r="I485" i="16"/>
  <c r="AA485" i="16" s="1"/>
  <c r="H486" i="16"/>
  <c r="G487" i="16"/>
  <c r="J487" i="16"/>
  <c r="I488" i="16"/>
  <c r="AA488" i="16" s="1"/>
  <c r="I482" i="16"/>
  <c r="AA482" i="16" s="1"/>
  <c r="H483" i="16"/>
  <c r="J486" i="16"/>
  <c r="I487" i="16"/>
  <c r="AA487" i="16" s="1"/>
  <c r="G484" i="16"/>
  <c r="Z485" i="16"/>
  <c r="Z486" i="16"/>
  <c r="J488" i="16"/>
  <c r="J482" i="16"/>
  <c r="I483" i="16"/>
  <c r="AA483" i="16" s="1"/>
  <c r="H484" i="16"/>
  <c r="G485" i="16"/>
  <c r="J485" i="16"/>
  <c r="I486" i="16"/>
  <c r="AA486" i="16" s="1"/>
  <c r="H487" i="16"/>
  <c r="G488" i="16"/>
  <c r="G482" i="16"/>
  <c r="Z483" i="16"/>
  <c r="Z484" i="16"/>
  <c r="G51" i="28"/>
  <c r="I47" i="28"/>
  <c r="F52" i="28"/>
  <c r="F45" i="28"/>
  <c r="H57" i="28"/>
  <c r="I55" i="28"/>
  <c r="E54" i="28"/>
  <c r="Q54" i="28" s="1"/>
  <c r="G52" i="28"/>
  <c r="C21" i="29" s="1"/>
  <c r="H50" i="28"/>
  <c r="I48" i="28"/>
  <c r="E47" i="28"/>
  <c r="Q47" i="28" s="1"/>
  <c r="H49" i="28"/>
  <c r="D20" i="29" s="1"/>
  <c r="E46" i="28"/>
  <c r="Q46" i="28" s="1"/>
  <c r="F56" i="28"/>
  <c r="F49" i="28"/>
  <c r="H58" i="28"/>
  <c r="I56" i="28"/>
  <c r="E55" i="28"/>
  <c r="Q55" i="28" s="1"/>
  <c r="E51" i="28"/>
  <c r="Q51" i="28" s="1"/>
  <c r="I52" i="28"/>
  <c r="E21" i="29" s="1"/>
  <c r="H54" i="28"/>
  <c r="G56" i="28"/>
  <c r="E58" i="28"/>
  <c r="Q58" i="28" s="1"/>
  <c r="F47" i="28"/>
  <c r="F54" i="28"/>
  <c r="H45" i="28"/>
  <c r="G47" i="28"/>
  <c r="E49" i="28"/>
  <c r="Q49" i="28" s="1"/>
  <c r="I50" i="28"/>
  <c r="H52" i="28"/>
  <c r="D21" i="29" s="1"/>
  <c r="G54" i="28"/>
  <c r="E56" i="28"/>
  <c r="Q56" i="28" s="1"/>
  <c r="I57" i="28"/>
  <c r="F46" i="28"/>
  <c r="F53" i="28"/>
  <c r="G45" i="28"/>
  <c r="E45" i="28"/>
  <c r="Q45" i="28" s="1"/>
  <c r="I46" i="28"/>
  <c r="H48" i="28"/>
  <c r="G50" i="28"/>
  <c r="E52" i="28"/>
  <c r="Q52" i="28" s="1"/>
  <c r="I53" i="28"/>
  <c r="E22" i="29" s="1"/>
  <c r="H55" i="28"/>
  <c r="G57" i="28"/>
  <c r="G49" i="28"/>
  <c r="C20" i="29" s="1"/>
  <c r="F51" i="28"/>
  <c r="F58" i="28"/>
  <c r="H46" i="28"/>
  <c r="G48" i="28"/>
  <c r="E50" i="28"/>
  <c r="Q50" i="28" s="1"/>
  <c r="I51" i="28"/>
  <c r="H53" i="28"/>
  <c r="D22" i="29" s="1"/>
  <c r="G55" i="28"/>
  <c r="E57" i="28"/>
  <c r="Q57" i="28" s="1"/>
  <c r="I58" i="28"/>
  <c r="F50" i="28"/>
  <c r="F57" i="28"/>
  <c r="G46" i="28"/>
  <c r="E48" i="28"/>
  <c r="Q48" i="28" s="1"/>
  <c r="I49" i="28"/>
  <c r="E20" i="29" s="1"/>
  <c r="H51" i="28"/>
  <c r="G53" i="28"/>
  <c r="C22" i="29" s="1"/>
  <c r="E53" i="28"/>
  <c r="Q53" i="28" s="1"/>
  <c r="I54" i="28"/>
  <c r="H56" i="28"/>
  <c r="G58" i="28"/>
  <c r="F48" i="28"/>
  <c r="F55" i="28"/>
  <c r="I45" i="28"/>
  <c r="H47" i="28"/>
  <c r="J480" i="16"/>
  <c r="I479" i="16"/>
  <c r="AA479" i="16" s="1"/>
  <c r="G478" i="16"/>
  <c r="I481" i="16"/>
  <c r="AG8" i="20" s="1"/>
  <c r="G480" i="16"/>
  <c r="J478" i="16"/>
  <c r="G479" i="16"/>
  <c r="H479" i="16"/>
  <c r="G481" i="16"/>
  <c r="H481" i="16"/>
  <c r="Z481" i="16"/>
  <c r="I478" i="16"/>
  <c r="AA478" i="16" s="1"/>
  <c r="H480" i="16"/>
  <c r="I480" i="16"/>
  <c r="AA480" i="16" s="1"/>
  <c r="Z480" i="16"/>
  <c r="Z479" i="16"/>
  <c r="H478" i="16"/>
  <c r="Z478" i="16"/>
  <c r="H476" i="16"/>
  <c r="Z473" i="16"/>
  <c r="Z475" i="16"/>
  <c r="Z477" i="16"/>
  <c r="I473" i="16"/>
  <c r="AA473" i="16" s="1"/>
  <c r="H473" i="16"/>
  <c r="J475" i="16"/>
  <c r="I476" i="16"/>
  <c r="AA476" i="16" s="1"/>
  <c r="I475" i="16"/>
  <c r="AA475" i="16" s="1"/>
  <c r="H474" i="16"/>
  <c r="J477" i="16"/>
  <c r="J474" i="16"/>
  <c r="G473" i="16"/>
  <c r="J476" i="16"/>
  <c r="G475" i="16"/>
  <c r="I477" i="16"/>
  <c r="AA477" i="16" s="1"/>
  <c r="Z474" i="16"/>
  <c r="G477" i="16"/>
  <c r="J473" i="16"/>
  <c r="I474" i="16"/>
  <c r="AA474" i="16" s="1"/>
  <c r="H477" i="16"/>
  <c r="G476" i="16"/>
  <c r="Z476" i="16"/>
  <c r="H475" i="16"/>
  <c r="G474" i="16"/>
  <c r="J472" i="16"/>
  <c r="I470" i="16"/>
  <c r="AA470" i="16" s="1"/>
  <c r="J469" i="16"/>
  <c r="G469" i="16"/>
  <c r="I472" i="16"/>
  <c r="AA472" i="16" s="1"/>
  <c r="J471" i="16"/>
  <c r="G471" i="16"/>
  <c r="G470" i="16"/>
  <c r="H469" i="16"/>
  <c r="G472" i="16"/>
  <c r="H471" i="16"/>
  <c r="Z471" i="16"/>
  <c r="H470" i="16"/>
  <c r="Z470" i="16"/>
  <c r="Z469" i="16"/>
  <c r="I469" i="16"/>
  <c r="AA469" i="16" s="1"/>
  <c r="H472" i="16"/>
  <c r="I471" i="16"/>
  <c r="AA471" i="16" s="1"/>
  <c r="Z472" i="16"/>
  <c r="J468" i="16"/>
  <c r="J465" i="16"/>
  <c r="G466" i="16"/>
  <c r="H466" i="16"/>
  <c r="I466" i="16"/>
  <c r="AA466" i="16" s="1"/>
  <c r="J466" i="16"/>
  <c r="Z467" i="16"/>
  <c r="Z468" i="16"/>
  <c r="G467" i="16"/>
  <c r="H467" i="16"/>
  <c r="I467" i="16"/>
  <c r="AA467" i="16" s="1"/>
  <c r="J467" i="16"/>
  <c r="G468" i="16"/>
  <c r="H468" i="16"/>
  <c r="I468" i="16"/>
  <c r="AA468" i="16" s="1"/>
  <c r="G463" i="16"/>
  <c r="H463" i="16"/>
  <c r="I463" i="16"/>
  <c r="AA463" i="16" s="1"/>
  <c r="J463" i="16"/>
  <c r="G464" i="16"/>
  <c r="H464" i="16"/>
  <c r="I464" i="16"/>
  <c r="AA464" i="16" s="1"/>
  <c r="J464" i="16"/>
  <c r="Z465" i="16"/>
  <c r="G465" i="16"/>
  <c r="H465" i="16"/>
  <c r="I465" i="16"/>
  <c r="AA465" i="16" s="1"/>
  <c r="Z463" i="16"/>
  <c r="Z464" i="16"/>
  <c r="Z466" i="16"/>
  <c r="E41" i="28"/>
  <c r="Q41" i="28" s="1"/>
  <c r="Z215" i="16"/>
  <c r="Z72" i="16"/>
  <c r="Z262" i="16"/>
  <c r="Z334" i="16"/>
  <c r="Z62" i="16"/>
  <c r="Z176" i="16"/>
  <c r="Z257" i="16"/>
  <c r="Z203" i="16"/>
  <c r="Z305" i="16"/>
  <c r="Z382" i="16"/>
  <c r="Z448" i="16"/>
  <c r="Z173" i="16"/>
  <c r="Z343" i="16"/>
  <c r="Z253" i="16"/>
  <c r="Z400" i="16"/>
  <c r="I41" i="28"/>
  <c r="E17" i="29" s="1"/>
  <c r="Z369" i="16"/>
  <c r="Z438" i="16"/>
  <c r="Z149" i="16"/>
  <c r="Z323" i="16"/>
  <c r="Z114" i="16"/>
  <c r="Z208" i="16"/>
  <c r="Z61" i="16"/>
  <c r="Z255" i="16"/>
  <c r="Z330" i="16"/>
  <c r="Z58" i="16"/>
  <c r="Z172" i="16"/>
  <c r="Z252" i="16"/>
  <c r="Z195" i="16"/>
  <c r="Z301" i="16"/>
  <c r="Z378" i="16"/>
  <c r="Z444" i="16"/>
  <c r="Z165" i="16"/>
  <c r="Z335" i="16"/>
  <c r="Z235" i="16"/>
  <c r="Z392" i="16"/>
  <c r="I40" i="28"/>
  <c r="E16" i="29" s="1"/>
  <c r="Z363" i="16"/>
  <c r="Z434" i="16"/>
  <c r="Z222" i="16"/>
  <c r="Z377" i="16"/>
  <c r="Z290" i="16"/>
  <c r="Z429" i="16"/>
  <c r="F37" i="28"/>
  <c r="Z385" i="16"/>
  <c r="Z298" i="16"/>
  <c r="Z437" i="16"/>
  <c r="F41" i="28"/>
  <c r="Z42" i="16"/>
  <c r="Z160" i="16"/>
  <c r="Z241" i="16"/>
  <c r="Z167" i="16"/>
  <c r="Z291" i="16"/>
  <c r="Z361" i="16"/>
  <c r="Z123" i="16"/>
  <c r="Z211" i="16"/>
  <c r="Z65" i="16"/>
  <c r="Z260" i="16"/>
  <c r="Z332" i="16"/>
  <c r="Z407" i="16"/>
  <c r="Z34" i="16"/>
  <c r="Z249" i="16"/>
  <c r="Z398" i="16"/>
  <c r="Z311" i="16"/>
  <c r="Z449" i="16"/>
  <c r="H36" i="28"/>
  <c r="D13" i="29" s="1"/>
  <c r="Z397" i="16"/>
  <c r="Z462" i="16"/>
  <c r="Z212" i="16"/>
  <c r="Z35" i="16"/>
  <c r="Z154" i="16"/>
  <c r="Z236" i="16"/>
  <c r="Z155" i="16"/>
  <c r="Z287" i="16"/>
  <c r="Z357" i="16"/>
  <c r="Z110" i="16"/>
  <c r="Z205" i="16"/>
  <c r="Z129" i="16"/>
  <c r="Z274" i="16"/>
  <c r="Z345" i="16"/>
  <c r="Z420" i="16"/>
  <c r="Z68" i="16"/>
  <c r="Z283" i="16"/>
  <c r="Z423" i="16"/>
  <c r="Z337" i="16"/>
  <c r="F40" i="28"/>
  <c r="H39" i="28"/>
  <c r="D15" i="29" s="1"/>
  <c r="Z409" i="16"/>
  <c r="Z41" i="16"/>
  <c r="Z258" i="16"/>
  <c r="Z394" i="16"/>
  <c r="Z306" i="16"/>
  <c r="Z445" i="16"/>
  <c r="E36" i="28"/>
  <c r="Q36" i="28" s="1"/>
  <c r="Z402" i="16"/>
  <c r="Z316" i="16"/>
  <c r="Z453" i="16"/>
  <c r="E37" i="28"/>
  <c r="Q37" i="28" s="1"/>
  <c r="Z77" i="16"/>
  <c r="Z193" i="16"/>
  <c r="Z24" i="16"/>
  <c r="Z229" i="16"/>
  <c r="Z317" i="16"/>
  <c r="Z40" i="16"/>
  <c r="Z156" i="16"/>
  <c r="Z238" i="16"/>
  <c r="Z163" i="16"/>
  <c r="Z289" i="16"/>
  <c r="Z359" i="16"/>
  <c r="Z432" i="16"/>
  <c r="Z131" i="16"/>
  <c r="Z308" i="16"/>
  <c r="Z447" i="16"/>
  <c r="Z364" i="16"/>
  <c r="I37" i="28"/>
  <c r="E14" i="29" s="1"/>
  <c r="H42" i="28"/>
  <c r="Z422" i="16"/>
  <c r="Z75" i="16"/>
  <c r="Z288" i="16"/>
  <c r="Z70" i="16"/>
  <c r="Z184" i="16"/>
  <c r="Z220" i="16"/>
  <c r="Z312" i="16"/>
  <c r="Z33" i="16"/>
  <c r="Z152" i="16"/>
  <c r="Z234" i="16"/>
  <c r="Z151" i="16"/>
  <c r="Z285" i="16"/>
  <c r="Z354" i="16"/>
  <c r="Z428" i="16"/>
  <c r="Z113" i="16"/>
  <c r="Z300" i="16"/>
  <c r="Z439" i="16"/>
  <c r="Z355" i="16"/>
  <c r="I36" i="28"/>
  <c r="E13" i="29" s="1"/>
  <c r="H41" i="28"/>
  <c r="D17" i="29" s="1"/>
  <c r="Z418" i="16"/>
  <c r="Z63" i="16"/>
  <c r="Z277" i="16"/>
  <c r="Z410" i="16"/>
  <c r="Z325" i="16"/>
  <c r="Z461" i="16"/>
  <c r="E38" i="28"/>
  <c r="Q38" i="28" s="1"/>
  <c r="Z419" i="16"/>
  <c r="Z333" i="16"/>
  <c r="F38" i="28"/>
  <c r="E39" i="28"/>
  <c r="Q39" i="28" s="1"/>
  <c r="Z64" i="16"/>
  <c r="Z179" i="16"/>
  <c r="Z259" i="16"/>
  <c r="Z209" i="16"/>
  <c r="Z307" i="16"/>
  <c r="Z25" i="16"/>
  <c r="Z148" i="16"/>
  <c r="Z230" i="16"/>
  <c r="Z140" i="16"/>
  <c r="Z278" i="16"/>
  <c r="Z349" i="16"/>
  <c r="Z424" i="16"/>
  <c r="Z80" i="16"/>
  <c r="Z292" i="16"/>
  <c r="Z431" i="16"/>
  <c r="Z346" i="16"/>
  <c r="F44" i="28"/>
  <c r="H40" i="28"/>
  <c r="D16" i="29" s="1"/>
  <c r="Z414" i="16"/>
  <c r="Z53" i="16"/>
  <c r="Z268" i="16"/>
  <c r="Z60" i="16"/>
  <c r="Z174" i="16"/>
  <c r="Z254" i="16"/>
  <c r="Z199" i="16"/>
  <c r="Z303" i="16"/>
  <c r="Z21" i="16"/>
  <c r="Z141" i="16"/>
  <c r="Z226" i="16"/>
  <c r="Z171" i="16"/>
  <c r="Z293" i="16"/>
  <c r="Z367" i="16"/>
  <c r="Z436" i="16"/>
  <c r="Z142" i="16"/>
  <c r="Z318" i="16"/>
  <c r="Z455" i="16"/>
  <c r="Z374" i="16"/>
  <c r="I38" i="28"/>
  <c r="H43" i="28"/>
  <c r="D18" i="29" s="1"/>
  <c r="Z426" i="16"/>
  <c r="Z97" i="16"/>
  <c r="Z296" i="16"/>
  <c r="Z427" i="16"/>
  <c r="Z341" i="16"/>
  <c r="F42" i="28"/>
  <c r="E40" i="28"/>
  <c r="Q40" i="28" s="1"/>
  <c r="Z435" i="16"/>
  <c r="Z350" i="16"/>
  <c r="G36" i="28"/>
  <c r="C13" i="29" s="1"/>
  <c r="Z250" i="16"/>
  <c r="Z185" i="16"/>
  <c r="Z299" i="16"/>
  <c r="Z17" i="16"/>
  <c r="Z134" i="16"/>
  <c r="Z221" i="16"/>
  <c r="Z109" i="16"/>
  <c r="Z269" i="16"/>
  <c r="Z340" i="16"/>
  <c r="Z416" i="16"/>
  <c r="Z59" i="16"/>
  <c r="Z273" i="16"/>
  <c r="Z415" i="16"/>
  <c r="Z329" i="16"/>
  <c r="F36" i="28"/>
  <c r="H38" i="28"/>
  <c r="Z405" i="16"/>
  <c r="Z27" i="16"/>
  <c r="Z240" i="16"/>
  <c r="Z46" i="16"/>
  <c r="Z166" i="16"/>
  <c r="Z245" i="16"/>
  <c r="Z175" i="16"/>
  <c r="Z295" i="16"/>
  <c r="Z365" i="16"/>
  <c r="Z130" i="16"/>
  <c r="Z217" i="16"/>
  <c r="Z78" i="16"/>
  <c r="Z264" i="16"/>
  <c r="Z336" i="16"/>
  <c r="Z411" i="16"/>
  <c r="Z45" i="16"/>
  <c r="Z263" i="16"/>
  <c r="Z406" i="16"/>
  <c r="Z321" i="16"/>
  <c r="Z457" i="16"/>
  <c r="H37" i="28"/>
  <c r="D14" i="29" s="1"/>
  <c r="Z401" i="16"/>
  <c r="Z135" i="16"/>
  <c r="Z313" i="16"/>
  <c r="Z443" i="16"/>
  <c r="Z360" i="16"/>
  <c r="G37" i="28"/>
  <c r="C14" i="29" s="1"/>
  <c r="E42" i="28"/>
  <c r="Q42" i="28" s="1"/>
  <c r="Z451" i="16"/>
  <c r="Z368" i="16"/>
  <c r="G38" i="28"/>
  <c r="E43" i="28"/>
  <c r="Q43" i="28" s="1"/>
  <c r="Z103" i="16"/>
  <c r="Z202" i="16"/>
  <c r="Z49" i="16"/>
  <c r="Z247" i="16"/>
  <c r="Z326" i="16"/>
  <c r="Z51" i="16"/>
  <c r="Z168" i="16"/>
  <c r="Z248" i="16"/>
  <c r="Z180" i="16"/>
  <c r="Z297" i="16"/>
  <c r="Z373" i="16"/>
  <c r="Z440" i="16"/>
  <c r="Z153" i="16"/>
  <c r="Z327" i="16"/>
  <c r="Z11" i="16"/>
  <c r="Z383" i="16"/>
  <c r="I39" i="28"/>
  <c r="E15" i="29" s="1"/>
  <c r="H44" i="28"/>
  <c r="D19" i="29" s="1"/>
  <c r="Z430" i="16"/>
  <c r="Z127" i="16"/>
  <c r="Z304" i="16"/>
  <c r="Z84" i="16"/>
  <c r="Z198" i="16"/>
  <c r="Z38" i="16"/>
  <c r="Z237" i="16"/>
  <c r="Z322" i="16"/>
  <c r="Z44" i="16"/>
  <c r="Z164" i="16"/>
  <c r="Z243" i="16"/>
  <c r="Z216" i="16"/>
  <c r="Z310" i="16"/>
  <c r="Z387" i="16"/>
  <c r="Z452" i="16"/>
  <c r="Z183" i="16"/>
  <c r="Z353" i="16"/>
  <c r="Z266" i="16"/>
  <c r="Z408" i="16"/>
  <c r="I42" i="28"/>
  <c r="Z376" i="16"/>
  <c r="Z442" i="16"/>
  <c r="Z158" i="16"/>
  <c r="Z331" i="16"/>
  <c r="Z459" i="16"/>
  <c r="Z379" i="16"/>
  <c r="G39" i="28"/>
  <c r="C15" i="29" s="1"/>
  <c r="E44" i="28"/>
  <c r="Q44" i="28" s="1"/>
  <c r="Z227" i="16"/>
  <c r="Z388" i="16"/>
  <c r="G40" i="28"/>
  <c r="C16" i="29" s="1"/>
  <c r="Z28" i="16"/>
  <c r="Z150" i="16"/>
  <c r="Z232" i="16"/>
  <c r="Z147" i="16"/>
  <c r="Z281" i="16"/>
  <c r="Z351" i="16"/>
  <c r="Z90" i="16"/>
  <c r="Z200" i="16"/>
  <c r="Z43" i="16"/>
  <c r="Z242" i="16"/>
  <c r="Z324" i="16"/>
  <c r="Z399" i="16"/>
  <c r="Z14" i="16"/>
  <c r="Z218" i="16"/>
  <c r="Z381" i="16"/>
  <c r="Z294" i="16"/>
  <c r="Z433" i="16"/>
  <c r="F39" i="28"/>
  <c r="Z389" i="16"/>
  <c r="Z454" i="16"/>
  <c r="Z191" i="16"/>
  <c r="Z23" i="16"/>
  <c r="Z145" i="16"/>
  <c r="Z228" i="16"/>
  <c r="Z133" i="16"/>
  <c r="Z276" i="16"/>
  <c r="Z79" i="16"/>
  <c r="Z196" i="16"/>
  <c r="Z31" i="16"/>
  <c r="Z233" i="16"/>
  <c r="Z320" i="16"/>
  <c r="Z395" i="16"/>
  <c r="Z460" i="16"/>
  <c r="Z206" i="16"/>
  <c r="Z372" i="16"/>
  <c r="Z425" i="16"/>
  <c r="I44" i="28"/>
  <c r="E19" i="29" s="1"/>
  <c r="Z384" i="16"/>
  <c r="Z450" i="16"/>
  <c r="Z177" i="16"/>
  <c r="Z348" i="16"/>
  <c r="Z244" i="16"/>
  <c r="Z396" i="16"/>
  <c r="G41" i="28"/>
  <c r="C17" i="29" s="1"/>
  <c r="Z339" i="16"/>
  <c r="Z261" i="16"/>
  <c r="Z404" i="16"/>
  <c r="G42" i="28"/>
  <c r="Z136" i="16"/>
  <c r="Z224" i="16"/>
  <c r="Z116" i="16"/>
  <c r="Z272" i="16"/>
  <c r="Z342" i="16"/>
  <c r="Z74" i="16"/>
  <c r="Z190" i="16"/>
  <c r="Z20" i="16"/>
  <c r="Z225" i="16"/>
  <c r="Z314" i="16"/>
  <c r="Z391" i="16"/>
  <c r="Z456" i="16"/>
  <c r="Z197" i="16"/>
  <c r="Z362" i="16"/>
  <c r="Z275" i="16"/>
  <c r="Z417" i="16"/>
  <c r="I43" i="28"/>
  <c r="E18" i="29" s="1"/>
  <c r="Z380" i="16"/>
  <c r="Z446" i="16"/>
  <c r="Z169" i="16"/>
  <c r="Z15" i="16"/>
  <c r="Z132" i="16"/>
  <c r="Z219" i="16"/>
  <c r="Z89" i="16"/>
  <c r="Z267" i="16"/>
  <c r="Z338" i="16"/>
  <c r="Z67" i="16"/>
  <c r="Z182" i="16"/>
  <c r="Z56" i="16"/>
  <c r="Z251" i="16"/>
  <c r="Z328" i="16"/>
  <c r="Z403" i="16"/>
  <c r="Z22" i="16"/>
  <c r="Z231" i="16"/>
  <c r="Z390" i="16"/>
  <c r="Z302" i="16"/>
  <c r="Z441" i="16"/>
  <c r="F43" i="28"/>
  <c r="Z393" i="16"/>
  <c r="Z458" i="16"/>
  <c r="Z201" i="16"/>
  <c r="Z358" i="16"/>
  <c r="Z271" i="16"/>
  <c r="Z413" i="16"/>
  <c r="G43" i="28"/>
  <c r="C18" i="29" s="1"/>
  <c r="Z366" i="16"/>
  <c r="Z279" i="16"/>
  <c r="Z421" i="16"/>
  <c r="G44" i="28"/>
  <c r="C19" i="29" s="1"/>
  <c r="Z170" i="16"/>
  <c r="Z55" i="16"/>
  <c r="Z128" i="16"/>
  <c r="H460" i="16"/>
  <c r="J462" i="16"/>
  <c r="H461" i="16"/>
  <c r="G458" i="16"/>
  <c r="G459" i="16"/>
  <c r="I461" i="16"/>
  <c r="I457" i="16"/>
  <c r="AA457" i="16" s="1"/>
  <c r="G460" i="16"/>
  <c r="I462" i="16"/>
  <c r="AA462" i="16" s="1"/>
  <c r="G461" i="16"/>
  <c r="J457" i="16"/>
  <c r="I459" i="16"/>
  <c r="AA459" i="16" s="1"/>
  <c r="G462" i="16"/>
  <c r="J458" i="16"/>
  <c r="H457" i="16"/>
  <c r="J459" i="16"/>
  <c r="H462" i="16"/>
  <c r="H458" i="16"/>
  <c r="J460" i="16"/>
  <c r="H459" i="16"/>
  <c r="J461" i="16"/>
  <c r="I458" i="16"/>
  <c r="AA458" i="16" s="1"/>
  <c r="G457" i="16"/>
  <c r="F19" i="28"/>
  <c r="E29" i="28"/>
  <c r="Q29" i="28" s="1"/>
  <c r="E14" i="28"/>
  <c r="Q14" i="28" s="1"/>
  <c r="H4" i="28"/>
  <c r="G24" i="28"/>
  <c r="C10" i="29" s="1"/>
  <c r="F21" i="28"/>
  <c r="H29" i="28"/>
  <c r="H14" i="28"/>
  <c r="E4" i="28"/>
  <c r="Q4" i="28" s="1"/>
  <c r="I24" i="28"/>
  <c r="E10" i="29" s="1"/>
  <c r="F23" i="28"/>
  <c r="E30" i="28"/>
  <c r="Q30" i="28" s="1"/>
  <c r="E15" i="28"/>
  <c r="Q15" i="28" s="1"/>
  <c r="F6" i="28"/>
  <c r="G25" i="28"/>
  <c r="F25" i="28"/>
  <c r="H30" i="28"/>
  <c r="H15" i="28"/>
  <c r="F8" i="28"/>
  <c r="I25" i="28"/>
  <c r="F27" i="28"/>
  <c r="E31" i="28"/>
  <c r="Q31" i="28" s="1"/>
  <c r="E16" i="28"/>
  <c r="Q16" i="28" s="1"/>
  <c r="F10" i="28"/>
  <c r="G26" i="28"/>
  <c r="F29" i="28"/>
  <c r="H31" i="28"/>
  <c r="H16" i="28"/>
  <c r="F12" i="28"/>
  <c r="I26" i="28"/>
  <c r="F31" i="28"/>
  <c r="E32" i="28"/>
  <c r="Q32" i="28" s="1"/>
  <c r="I4" i="28"/>
  <c r="F14" i="28"/>
  <c r="G27" i="28"/>
  <c r="F33" i="28"/>
  <c r="H32" i="28"/>
  <c r="D11" i="29" s="1"/>
  <c r="G4" i="28"/>
  <c r="F16" i="28"/>
  <c r="I27" i="28"/>
  <c r="E25" i="28"/>
  <c r="Q25" i="28" s="1"/>
  <c r="E10" i="28"/>
  <c r="Q10" i="28" s="1"/>
  <c r="G13" i="28"/>
  <c r="G20" i="28"/>
  <c r="F5" i="28"/>
  <c r="H25" i="28"/>
  <c r="H10" i="28"/>
  <c r="I13" i="28"/>
  <c r="I20" i="28"/>
  <c r="F7" i="28"/>
  <c r="E26" i="28"/>
  <c r="Q26" i="28" s="1"/>
  <c r="E11" i="28"/>
  <c r="Q11" i="28" s="1"/>
  <c r="G14" i="28"/>
  <c r="G21" i="28"/>
  <c r="F9" i="28"/>
  <c r="H26" i="28"/>
  <c r="H11" i="28"/>
  <c r="I14" i="28"/>
  <c r="I21" i="28"/>
  <c r="F11" i="28"/>
  <c r="E27" i="28"/>
  <c r="Q27" i="28" s="1"/>
  <c r="E12" i="28"/>
  <c r="Q12" i="28" s="1"/>
  <c r="G15" i="28"/>
  <c r="G22" i="28"/>
  <c r="F13" i="28"/>
  <c r="H27" i="28"/>
  <c r="H12" i="28"/>
  <c r="I15" i="28"/>
  <c r="I22" i="28"/>
  <c r="F15" i="28"/>
  <c r="E28" i="28"/>
  <c r="Q28" i="28" s="1"/>
  <c r="E13" i="28"/>
  <c r="Q13" i="28" s="1"/>
  <c r="G16" i="28"/>
  <c r="G23" i="28"/>
  <c r="F17" i="28"/>
  <c r="H28" i="28"/>
  <c r="H13" i="28"/>
  <c r="I16" i="28"/>
  <c r="I23" i="28"/>
  <c r="E21" i="28"/>
  <c r="Q21" i="28" s="1"/>
  <c r="E6" i="28"/>
  <c r="Q6" i="28" s="1"/>
  <c r="G9" i="28"/>
  <c r="F35" i="28"/>
  <c r="G32" i="28"/>
  <c r="C11" i="29" s="1"/>
  <c r="H21" i="28"/>
  <c r="H6" i="28"/>
  <c r="I9" i="28"/>
  <c r="F4" i="28"/>
  <c r="I32" i="28"/>
  <c r="E11" i="29" s="1"/>
  <c r="E22" i="28"/>
  <c r="Q22" i="28" s="1"/>
  <c r="E7" i="28"/>
  <c r="Q7" i="28" s="1"/>
  <c r="G10" i="28"/>
  <c r="G17" i="28"/>
  <c r="G33" i="28"/>
  <c r="H22" i="28"/>
  <c r="H7" i="28"/>
  <c r="I10" i="28"/>
  <c r="I17" i="28"/>
  <c r="I33" i="28"/>
  <c r="E23" i="28"/>
  <c r="Q23" i="28" s="1"/>
  <c r="E8" i="28"/>
  <c r="Q8" i="28" s="1"/>
  <c r="G11" i="28"/>
  <c r="G18" i="28"/>
  <c r="G34" i="28"/>
  <c r="C12" i="29" s="1"/>
  <c r="H23" i="28"/>
  <c r="D9" i="29" s="1"/>
  <c r="H8" i="28"/>
  <c r="I11" i="28"/>
  <c r="I18" i="28"/>
  <c r="I34" i="28"/>
  <c r="E12" i="29" s="1"/>
  <c r="E24" i="28"/>
  <c r="Q24" i="28" s="1"/>
  <c r="E9" i="28"/>
  <c r="Q9" i="28" s="1"/>
  <c r="G12" i="28"/>
  <c r="G19" i="28"/>
  <c r="G35" i="28"/>
  <c r="H24" i="28"/>
  <c r="D10" i="29" s="1"/>
  <c r="H9" i="28"/>
  <c r="I12" i="28"/>
  <c r="I19" i="28"/>
  <c r="I35" i="28"/>
  <c r="E17" i="28"/>
  <c r="Q17" i="28" s="1"/>
  <c r="E33" i="28"/>
  <c r="Q33" i="28" s="1"/>
  <c r="G5" i="28"/>
  <c r="F18" i="28"/>
  <c r="G28" i="28"/>
  <c r="H17" i="28"/>
  <c r="H33" i="28"/>
  <c r="I5" i="28"/>
  <c r="F20" i="28"/>
  <c r="I28" i="28"/>
  <c r="E18" i="28"/>
  <c r="Q18" i="28" s="1"/>
  <c r="E34" i="28"/>
  <c r="Q34" i="28" s="1"/>
  <c r="G6" i="28"/>
  <c r="F22" i="28"/>
  <c r="G29" i="28"/>
  <c r="H18" i="28"/>
  <c r="H34" i="28"/>
  <c r="D12" i="29" s="1"/>
  <c r="I6" i="28"/>
  <c r="F24" i="28"/>
  <c r="I29" i="28"/>
  <c r="E19" i="28"/>
  <c r="Q19" i="28" s="1"/>
  <c r="E35" i="28"/>
  <c r="Q35" i="28" s="1"/>
  <c r="G7" i="28"/>
  <c r="F26" i="28"/>
  <c r="G30" i="28"/>
  <c r="H19" i="28"/>
  <c r="H35" i="28"/>
  <c r="I7" i="28"/>
  <c r="F28" i="28"/>
  <c r="I30" i="28"/>
  <c r="E20" i="28"/>
  <c r="Q20" i="28" s="1"/>
  <c r="E5" i="28"/>
  <c r="Q5" i="28" s="1"/>
  <c r="G8" i="28"/>
  <c r="F30" i="28"/>
  <c r="G31" i="28"/>
  <c r="H20" i="28"/>
  <c r="H5" i="28"/>
  <c r="I8" i="28"/>
  <c r="F32" i="28"/>
  <c r="I31" i="28"/>
  <c r="AA434" i="16"/>
  <c r="AA432" i="16"/>
  <c r="AA438" i="16"/>
  <c r="AA436" i="16"/>
  <c r="AA433" i="16"/>
  <c r="AA431" i="16"/>
  <c r="AA437" i="16"/>
  <c r="AA435" i="16"/>
  <c r="AA428" i="16"/>
  <c r="AA427" i="16"/>
  <c r="AA429" i="16"/>
  <c r="AA430" i="16"/>
  <c r="AA426" i="16"/>
  <c r="AA425" i="16"/>
  <c r="AA424" i="16"/>
  <c r="AA422" i="16"/>
  <c r="AA420" i="16"/>
  <c r="AA423" i="16"/>
  <c r="AA421" i="16"/>
  <c r="AA419" i="16"/>
  <c r="AA412" i="16"/>
  <c r="AA416" i="16"/>
  <c r="AA413" i="16"/>
  <c r="AA417" i="16"/>
  <c r="AA414" i="16"/>
  <c r="AA418" i="16"/>
  <c r="AA415" i="16"/>
  <c r="AA411" i="16"/>
  <c r="AA409" i="16"/>
  <c r="AA407" i="16"/>
  <c r="AA408" i="16"/>
  <c r="AA410" i="16"/>
  <c r="AA406" i="16"/>
  <c r="AA402" i="16"/>
  <c r="AA404" i="16"/>
  <c r="AA403" i="16"/>
  <c r="AA405" i="16"/>
  <c r="AA401" i="16"/>
  <c r="AA398" i="16"/>
  <c r="AA397" i="16"/>
  <c r="AA400" i="16"/>
  <c r="AA399" i="16"/>
  <c r="AA394" i="16"/>
  <c r="AA395" i="16"/>
  <c r="AA396" i="16"/>
  <c r="AA392" i="16"/>
  <c r="AA391" i="16"/>
  <c r="AA390" i="16"/>
  <c r="AA389" i="16"/>
  <c r="AA388" i="16"/>
  <c r="AA387" i="16"/>
  <c r="AA386" i="16"/>
  <c r="AA385" i="16"/>
  <c r="AA384" i="16"/>
  <c r="AA376" i="16"/>
  <c r="AA381" i="16"/>
  <c r="AA378" i="16"/>
  <c r="AA382" i="16"/>
  <c r="AA379" i="16"/>
  <c r="AA375" i="16"/>
  <c r="AA374" i="16"/>
  <c r="AA367" i="16"/>
  <c r="AA372" i="16"/>
  <c r="AA373" i="16"/>
  <c r="AA368" i="16"/>
  <c r="AA369" i="16"/>
  <c r="AA366" i="16"/>
  <c r="AA371" i="16"/>
  <c r="AA370" i="16"/>
  <c r="AA364" i="16"/>
  <c r="AA365" i="16"/>
  <c r="AA363" i="16"/>
  <c r="AA362" i="16"/>
  <c r="AA361" i="16"/>
  <c r="AA359" i="16"/>
  <c r="AA358" i="16"/>
  <c r="AA357" i="16"/>
  <c r="AA356" i="16"/>
  <c r="AA351" i="16"/>
  <c r="AA354" i="16"/>
  <c r="AA350" i="16"/>
  <c r="AA352" i="16"/>
  <c r="AA355" i="16"/>
  <c r="AA353" i="16"/>
  <c r="AA348" i="16"/>
  <c r="AA349" i="16"/>
  <c r="AA347" i="16"/>
  <c r="AA346" i="16"/>
  <c r="AA344" i="16"/>
  <c r="AA345" i="16"/>
  <c r="AA343" i="16"/>
  <c r="AA339" i="16"/>
  <c r="AA340" i="16"/>
  <c r="AA342" i="16"/>
  <c r="AA337" i="16"/>
  <c r="AA338" i="16"/>
  <c r="AA341" i="16"/>
  <c r="AA335" i="16"/>
  <c r="AA332" i="16"/>
  <c r="AA331" i="16"/>
  <c r="AA334" i="16"/>
  <c r="AA333" i="16"/>
  <c r="AA328" i="16"/>
  <c r="AA330" i="16"/>
  <c r="AA329" i="16"/>
  <c r="AA327" i="16"/>
  <c r="AA325" i="16"/>
  <c r="AA326" i="16"/>
  <c r="AA324" i="16"/>
  <c r="AA320" i="16"/>
  <c r="AA322" i="16"/>
  <c r="AA323" i="16"/>
  <c r="AA321" i="16"/>
  <c r="AA319" i="16"/>
  <c r="AA318" i="16"/>
  <c r="AA317" i="16"/>
  <c r="AA14" i="16"/>
  <c r="AA78" i="16"/>
  <c r="AA143" i="16"/>
  <c r="AA208" i="16"/>
  <c r="AA142" i="16"/>
  <c r="AA265" i="16"/>
  <c r="AA31" i="16"/>
  <c r="AA160" i="16"/>
  <c r="AA274" i="16"/>
  <c r="AA148" i="16"/>
  <c r="AA268" i="16"/>
  <c r="AA28" i="16"/>
  <c r="AA92" i="16"/>
  <c r="AA222" i="16"/>
  <c r="AA49" i="16"/>
  <c r="AA283" i="16"/>
  <c r="AA50" i="16"/>
  <c r="AA71" i="16"/>
  <c r="AA43" i="16"/>
  <c r="AA72" i="16"/>
  <c r="AA74" i="16"/>
  <c r="AA261" i="16"/>
  <c r="AA168" i="16"/>
  <c r="AA156" i="16"/>
  <c r="AA186" i="16"/>
  <c r="AA20" i="16"/>
  <c r="AA149" i="16"/>
  <c r="AA162" i="16"/>
  <c r="AA163" i="16"/>
  <c r="AA120" i="16"/>
  <c r="AA288" i="16"/>
  <c r="AA115" i="16"/>
  <c r="AA309" i="16"/>
  <c r="AA64" i="16"/>
  <c r="AA303" i="16"/>
  <c r="AA129" i="16"/>
  <c r="AA54" i="16"/>
  <c r="AA184" i="16"/>
  <c r="AA223" i="16"/>
  <c r="AA241" i="16"/>
  <c r="AA99" i="16"/>
  <c r="AA308" i="16"/>
  <c r="AA46" i="16"/>
  <c r="AA111" i="16"/>
  <c r="AA175" i="16"/>
  <c r="AA240" i="16"/>
  <c r="AA77" i="16"/>
  <c r="AA207" i="16"/>
  <c r="AA297" i="16"/>
  <c r="AA95" i="16"/>
  <c r="AA225" i="16"/>
  <c r="AA306" i="16"/>
  <c r="AA83" i="16"/>
  <c r="AA213" i="16"/>
  <c r="AA300" i="16"/>
  <c r="AA60" i="16"/>
  <c r="AA125" i="16"/>
  <c r="AA190" i="16"/>
  <c r="AA254" i="16"/>
  <c r="AA114" i="16"/>
  <c r="AA243" i="16"/>
  <c r="AA315" i="16"/>
  <c r="AA123" i="16"/>
  <c r="AA244" i="16"/>
  <c r="AA85" i="16"/>
  <c r="AA301" i="16"/>
  <c r="AA217" i="16"/>
  <c r="AA172" i="16"/>
  <c r="AA121" i="16"/>
  <c r="AA26" i="16"/>
  <c r="AA139" i="16"/>
  <c r="AA134" i="16"/>
  <c r="AA39" i="16"/>
  <c r="AA278" i="16"/>
  <c r="AA27" i="16"/>
  <c r="AA280" i="16"/>
  <c r="AA88" i="16"/>
  <c r="AA287" i="16"/>
  <c r="AA57" i="16"/>
  <c r="AA242" i="16"/>
  <c r="AA250" i="16"/>
  <c r="AA52" i="16"/>
  <c r="AA117" i="16"/>
  <c r="AA182" i="16"/>
  <c r="AA246" i="16"/>
  <c r="AA97" i="16"/>
  <c r="AA227" i="16"/>
  <c r="AA307" i="16"/>
  <c r="AA107" i="16"/>
  <c r="AA228" i="16"/>
  <c r="AA37" i="16"/>
  <c r="AA285" i="16"/>
  <c r="AA233" i="16"/>
  <c r="AA205" i="16"/>
  <c r="AA24" i="16"/>
  <c r="AA58" i="16"/>
  <c r="AA188" i="16"/>
  <c r="AA231" i="16"/>
  <c r="AA136" i="16"/>
  <c r="AA124" i="16"/>
  <c r="AA219" i="16"/>
  <c r="AA194" i="16"/>
  <c r="AA202" i="16"/>
  <c r="AA22" i="16"/>
  <c r="AA86" i="16"/>
  <c r="AA151" i="16"/>
  <c r="AA216" i="16"/>
  <c r="AA29" i="16"/>
  <c r="AA158" i="16"/>
  <c r="AA273" i="16"/>
  <c r="AA47" i="16"/>
  <c r="AA176" i="16"/>
  <c r="AA282" i="16"/>
  <c r="AA35" i="16"/>
  <c r="AA164" i="16"/>
  <c r="AA276" i="16"/>
  <c r="AA157" i="16"/>
  <c r="AA179" i="16"/>
  <c r="AA180" i="16"/>
  <c r="AA215" i="16"/>
  <c r="AA294" i="16"/>
  <c r="AA272" i="16"/>
  <c r="AA204" i="16"/>
  <c r="AA187" i="16"/>
  <c r="AA178" i="16"/>
  <c r="AA84" i="16"/>
  <c r="AA214" i="16"/>
  <c r="AA33" i="16"/>
  <c r="AA275" i="16"/>
  <c r="AA183" i="16"/>
  <c r="AA310" i="16"/>
  <c r="AA75" i="16"/>
  <c r="AA80" i="16"/>
  <c r="AA252" i="16"/>
  <c r="AA118" i="16"/>
  <c r="AA264" i="16"/>
  <c r="AA89" i="16"/>
  <c r="AA258" i="16"/>
  <c r="AA137" i="16"/>
  <c r="AA119" i="16"/>
  <c r="AA248" i="16"/>
  <c r="AA93" i="16"/>
  <c r="AA305" i="16"/>
  <c r="AA112" i="16"/>
  <c r="AA314" i="16"/>
  <c r="AA229" i="16"/>
  <c r="AA260" i="16"/>
  <c r="AA132" i="16"/>
  <c r="AA266" i="16"/>
  <c r="AA144" i="16"/>
  <c r="AA15" i="16"/>
  <c r="AA289" i="16"/>
  <c r="AA191" i="16"/>
  <c r="AA61" i="16"/>
  <c r="AA232" i="16"/>
  <c r="AA167" i="16"/>
  <c r="AA102" i="16"/>
  <c r="AA38" i="16"/>
  <c r="AA169" i="16"/>
  <c r="AA161" i="16"/>
  <c r="AA154" i="16"/>
  <c r="AA32" i="16"/>
  <c r="AA189" i="16"/>
  <c r="AA201" i="16"/>
  <c r="AA277" i="16"/>
  <c r="AA53" i="16"/>
  <c r="AA220" i="16"/>
  <c r="AA82" i="16"/>
  <c r="AA56" i="16"/>
  <c r="AA253" i="16"/>
  <c r="AA286" i="16"/>
  <c r="AA55" i="16"/>
  <c r="AA101" i="16"/>
  <c r="AA131" i="16"/>
  <c r="AA291" i="16"/>
  <c r="AA195" i="16"/>
  <c r="AA65" i="16"/>
  <c r="AA230" i="16"/>
  <c r="AA165" i="16"/>
  <c r="AA100" i="16"/>
  <c r="AA36" i="16"/>
  <c r="AA153" i="16"/>
  <c r="AA145" i="16"/>
  <c r="AA122" i="16"/>
  <c r="AA48" i="16"/>
  <c r="AA221" i="16"/>
  <c r="AA249" i="16"/>
  <c r="AA293" i="16"/>
  <c r="AA69" i="16"/>
  <c r="AA236" i="16"/>
  <c r="AA98" i="16"/>
  <c r="AA237" i="16"/>
  <c r="AA262" i="16"/>
  <c r="AA269" i="16"/>
  <c r="AA90" i="16"/>
  <c r="AA299" i="16"/>
  <c r="AA81" i="16"/>
  <c r="AA238" i="16"/>
  <c r="AA109" i="16"/>
  <c r="AA284" i="16"/>
  <c r="AA51" i="16"/>
  <c r="AA257" i="16"/>
  <c r="AA313" i="16"/>
  <c r="AA110" i="16"/>
  <c r="AA256" i="16"/>
  <c r="AA127" i="16"/>
  <c r="AA40" i="16"/>
  <c r="AA108" i="16"/>
  <c r="AA152" i="16"/>
  <c r="AA147" i="16"/>
  <c r="AA146" i="16"/>
  <c r="AA141" i="16"/>
  <c r="AA316" i="16"/>
  <c r="AA116" i="16"/>
  <c r="T23" i="20"/>
  <c r="AA193" i="16"/>
  <c r="AA281" i="16"/>
  <c r="AA45" i="16"/>
  <c r="AA224" i="16"/>
  <c r="AA94" i="16"/>
  <c r="AA235" i="16"/>
  <c r="AA171" i="16"/>
  <c r="AA42" i="16"/>
  <c r="AA96" i="16"/>
  <c r="AA212" i="16"/>
  <c r="AA211" i="16"/>
  <c r="AA173" i="16"/>
  <c r="AA44" i="16"/>
  <c r="AA181" i="16"/>
  <c r="AA128" i="16"/>
  <c r="AA239" i="16"/>
  <c r="AA192" i="16"/>
  <c r="AA62" i="16"/>
  <c r="AA304" i="16"/>
  <c r="AA150" i="16"/>
  <c r="AA267" i="16"/>
  <c r="AA17" i="16"/>
  <c r="AA206" i="16"/>
  <c r="AA76" i="16"/>
  <c r="AA245" i="16"/>
  <c r="AA290" i="16"/>
  <c r="AA63" i="16"/>
  <c r="AA174" i="16"/>
  <c r="AA159" i="16"/>
  <c r="AA30" i="16"/>
  <c r="AA105" i="16"/>
  <c r="AA311" i="16"/>
  <c r="AA292" i="16"/>
  <c r="AA197" i="16"/>
  <c r="AA67" i="16"/>
  <c r="AA298" i="16"/>
  <c r="AA209" i="16"/>
  <c r="AA79" i="16"/>
  <c r="AA255" i="16"/>
  <c r="AA126" i="16"/>
  <c r="AA200" i="16"/>
  <c r="AA135" i="16"/>
  <c r="AA70" i="16"/>
  <c r="AA234" i="16"/>
  <c r="AA226" i="16"/>
  <c r="AA25" i="16"/>
  <c r="AA271" i="16"/>
  <c r="AA104" i="16"/>
  <c r="AA296" i="16"/>
  <c r="AA59" i="16"/>
  <c r="AA302" i="16"/>
  <c r="AA87" i="16"/>
  <c r="AA166" i="16"/>
  <c r="AA155" i="16"/>
  <c r="AA34" i="16"/>
  <c r="AA113" i="16"/>
  <c r="AA140" i="16"/>
  <c r="AA185" i="16"/>
  <c r="AA247" i="16"/>
  <c r="AA196" i="16"/>
  <c r="AA66" i="16"/>
  <c r="AA259" i="16"/>
  <c r="AA130" i="16"/>
  <c r="AA198" i="16"/>
  <c r="AA133" i="16"/>
  <c r="AA68" i="16"/>
  <c r="AA218" i="16"/>
  <c r="AA210" i="16"/>
  <c r="AA251" i="16"/>
  <c r="AA312" i="16"/>
  <c r="AA91" i="16"/>
  <c r="AA103" i="16"/>
  <c r="AA199" i="16"/>
  <c r="AA138" i="16"/>
  <c r="AA170" i="16"/>
  <c r="AA279" i="16"/>
  <c r="AA295" i="16"/>
  <c r="AA73" i="16"/>
  <c r="AA263" i="16"/>
  <c r="AA41" i="16"/>
  <c r="AA203" i="16"/>
  <c r="Q24" i="20"/>
  <c r="T24" i="20"/>
  <c r="R24" i="20"/>
  <c r="Q23" i="20"/>
  <c r="R23" i="20"/>
  <c r="V17" i="4"/>
  <c r="K22" i="20"/>
  <c r="J22" i="20"/>
  <c r="M20" i="20"/>
  <c r="K19" i="20"/>
  <c r="K20" i="20"/>
  <c r="J20" i="20"/>
  <c r="M22" i="20"/>
  <c r="X23" i="20"/>
  <c r="Y22" i="20"/>
  <c r="K21" i="20"/>
  <c r="X24" i="20"/>
  <c r="Y24" i="20"/>
  <c r="J21" i="20"/>
  <c r="AA25" i="20"/>
  <c r="AA23" i="20"/>
  <c r="X25" i="20"/>
  <c r="X22" i="20"/>
  <c r="AA22" i="20"/>
  <c r="Y25" i="20"/>
  <c r="M21" i="20"/>
  <c r="Y23" i="20"/>
  <c r="AA24" i="20"/>
  <c r="D16" i="20"/>
  <c r="F16" i="20"/>
  <c r="D18" i="20"/>
  <c r="F18" i="20"/>
  <c r="Z21" i="20"/>
  <c r="C27" i="20"/>
  <c r="D12" i="20"/>
  <c r="C20" i="20"/>
  <c r="F12" i="20"/>
  <c r="Q25" i="20"/>
  <c r="C22" i="20"/>
  <c r="F14" i="20"/>
  <c r="C23" i="20"/>
  <c r="C16" i="20"/>
  <c r="C18" i="20"/>
  <c r="D27" i="20"/>
  <c r="F27" i="20"/>
  <c r="D20" i="20"/>
  <c r="C12" i="20"/>
  <c r="F20" i="20"/>
  <c r="R25" i="20"/>
  <c r="T25" i="20"/>
  <c r="D22" i="20"/>
  <c r="C14" i="20"/>
  <c r="F22" i="20"/>
  <c r="D23" i="20"/>
  <c r="F23" i="20"/>
  <c r="U20" i="4"/>
  <c r="T24" i="4"/>
  <c r="R21" i="4"/>
  <c r="R24" i="4"/>
  <c r="V24" i="4"/>
  <c r="V23" i="4"/>
  <c r="T23" i="4"/>
  <c r="V29" i="4" s="1"/>
  <c r="V18" i="4"/>
  <c r="R20" i="4"/>
  <c r="U21" i="4"/>
  <c r="R23" i="4"/>
  <c r="T29" i="4" s="1"/>
  <c r="S17" i="4"/>
  <c r="S18" i="4"/>
  <c r="AA11" i="16"/>
  <c r="J106" i="17"/>
  <c r="H266" i="17"/>
  <c r="J190" i="17"/>
  <c r="H118" i="17"/>
  <c r="H374" i="17"/>
  <c r="J245" i="17"/>
  <c r="J335" i="17"/>
  <c r="K351" i="17"/>
  <c r="K337" i="17"/>
  <c r="I386" i="17"/>
  <c r="I385" i="17"/>
  <c r="I384" i="17"/>
  <c r="I383" i="17"/>
  <c r="G401" i="17"/>
  <c r="G403" i="17"/>
  <c r="G455" i="17"/>
  <c r="K171" i="17"/>
  <c r="K449" i="17"/>
  <c r="G451" i="17"/>
  <c r="K125" i="17"/>
  <c r="K205" i="17"/>
  <c r="H346" i="17"/>
  <c r="J318" i="17"/>
  <c r="J317" i="17"/>
  <c r="I210" i="17"/>
  <c r="H358" i="17"/>
  <c r="J330" i="17"/>
  <c r="J329" i="17"/>
  <c r="J319" i="17"/>
  <c r="K380" i="17"/>
  <c r="J371" i="17"/>
  <c r="J392" i="17"/>
  <c r="J983" i="17"/>
  <c r="K436" i="17"/>
  <c r="G351" i="17"/>
  <c r="J366" i="17"/>
  <c r="J365" i="17"/>
  <c r="J364" i="17"/>
  <c r="I258" i="17"/>
  <c r="H150" i="17"/>
  <c r="H406" i="17"/>
  <c r="J149" i="17"/>
  <c r="J378" i="17"/>
  <c r="J406" i="17"/>
  <c r="J377" i="17"/>
  <c r="J404" i="17"/>
  <c r="J376" i="17"/>
  <c r="J402" i="17"/>
  <c r="J367" i="17"/>
  <c r="J384" i="17"/>
  <c r="I709" i="17"/>
  <c r="H436" i="17"/>
  <c r="J452" i="17"/>
  <c r="J1032" i="17"/>
  <c r="K454" i="17"/>
  <c r="K277" i="17"/>
  <c r="I190" i="17"/>
  <c r="H250" i="17"/>
  <c r="I358" i="17"/>
  <c r="J249" i="17"/>
  <c r="J766" i="17"/>
  <c r="J206" i="17"/>
  <c r="G371" i="17"/>
  <c r="H262" i="17"/>
  <c r="I370" i="17"/>
  <c r="J261" i="17"/>
  <c r="J779" i="17"/>
  <c r="I421" i="17"/>
  <c r="I420" i="17"/>
  <c r="I419" i="17"/>
  <c r="I418" i="17"/>
  <c r="I417" i="17"/>
  <c r="I416" i="17"/>
  <c r="I415" i="17"/>
  <c r="G433" i="17"/>
  <c r="G398" i="17"/>
  <c r="G453" i="17"/>
  <c r="I523" i="17"/>
  <c r="K289" i="17"/>
  <c r="I522" i="17"/>
  <c r="K240" i="17"/>
  <c r="K266" i="17"/>
  <c r="K401" i="17"/>
  <c r="K187" i="17"/>
  <c r="K185" i="17"/>
  <c r="K966" i="17"/>
  <c r="K361" i="17"/>
  <c r="K191" i="17"/>
  <c r="I342" i="17"/>
  <c r="H234" i="17"/>
  <c r="J250" i="17"/>
  <c r="K136" i="17"/>
  <c r="K457" i="17"/>
  <c r="I182" i="17"/>
  <c r="H255" i="17"/>
  <c r="G364" i="17"/>
  <c r="J254" i="17"/>
  <c r="H308" i="17"/>
  <c r="I160" i="17"/>
  <c r="I361" i="17"/>
  <c r="H253" i="17"/>
  <c r="G362" i="17"/>
  <c r="G103" i="17"/>
  <c r="I104" i="17"/>
  <c r="I359" i="17"/>
  <c r="H251" i="17"/>
  <c r="G360" i="17"/>
  <c r="J303" i="17"/>
  <c r="H304" i="17"/>
  <c r="J248" i="17"/>
  <c r="I357" i="17"/>
  <c r="H249" i="17"/>
  <c r="G358" i="17"/>
  <c r="K569" i="17"/>
  <c r="K273" i="17"/>
  <c r="K312" i="17"/>
  <c r="K186" i="17"/>
  <c r="H1146" i="17"/>
  <c r="K471" i="17"/>
  <c r="K137" i="17"/>
  <c r="K437" i="17"/>
  <c r="I375" i="17"/>
  <c r="H247" i="17"/>
  <c r="G356" i="17"/>
  <c r="J299" i="17"/>
  <c r="H300" i="17"/>
  <c r="J244" i="17"/>
  <c r="I353" i="17"/>
  <c r="H245" i="17"/>
  <c r="G354" i="17"/>
  <c r="I351" i="17"/>
  <c r="H243" i="17"/>
  <c r="G352" i="17"/>
  <c r="J295" i="17"/>
  <c r="H296" i="17"/>
  <c r="J240" i="17"/>
  <c r="I349" i="17"/>
  <c r="H241" i="17"/>
  <c r="G350" i="17"/>
  <c r="K267" i="17"/>
  <c r="K129" i="17"/>
  <c r="K252" i="17"/>
  <c r="K445" i="17"/>
  <c r="K169" i="17"/>
  <c r="K435" i="17"/>
  <c r="K154" i="17"/>
  <c r="K757" i="17"/>
  <c r="I206" i="17"/>
  <c r="H258" i="17"/>
  <c r="I366" i="17"/>
  <c r="J257" i="17"/>
  <c r="H502" i="17"/>
  <c r="J214" i="17"/>
  <c r="H270" i="17"/>
  <c r="Z1000" i="25"/>
  <c r="J269" i="17"/>
  <c r="H771" i="17"/>
  <c r="H769" i="17"/>
  <c r="I437" i="17"/>
  <c r="I436" i="17"/>
  <c r="I435" i="17"/>
  <c r="I434" i="17"/>
  <c r="K458" i="17"/>
  <c r="I433" i="17"/>
  <c r="I432" i="17"/>
  <c r="K439" i="17"/>
  <c r="I431" i="17"/>
  <c r="J260" i="17"/>
  <c r="G414" i="17"/>
  <c r="G469" i="17"/>
  <c r="I541" i="17"/>
  <c r="K364" i="17"/>
  <c r="I540" i="17"/>
  <c r="I538" i="17"/>
  <c r="K455" i="17"/>
  <c r="G499" i="17"/>
  <c r="K807" i="17"/>
  <c r="K142" i="17"/>
  <c r="K209" i="17"/>
  <c r="I534" i="17"/>
  <c r="K244" i="17"/>
  <c r="K912" i="17"/>
  <c r="I964" i="17"/>
  <c r="K199" i="17"/>
  <c r="K1046" i="17"/>
  <c r="H1091" i="17"/>
  <c r="I430" i="17"/>
  <c r="I166" i="17"/>
  <c r="I367" i="17"/>
  <c r="H239" i="17"/>
  <c r="G348" i="17"/>
  <c r="J291" i="17"/>
  <c r="H292" i="17"/>
  <c r="J236" i="17"/>
  <c r="I345" i="17"/>
  <c r="H237" i="17"/>
  <c r="G346" i="17"/>
  <c r="I343" i="17"/>
  <c r="H235" i="17"/>
  <c r="G344" i="17"/>
  <c r="J287" i="17"/>
  <c r="H288" i="17"/>
  <c r="J232" i="17"/>
  <c r="I341" i="17"/>
  <c r="H233" i="17"/>
  <c r="G342" i="17"/>
  <c r="K245" i="17"/>
  <c r="K975" i="17"/>
  <c r="K195" i="17"/>
  <c r="K968" i="17"/>
  <c r="K402" i="17"/>
  <c r="K470" i="17"/>
  <c r="K1105" i="17"/>
  <c r="K115" i="17"/>
  <c r="K649" i="17"/>
  <c r="K487" i="17"/>
  <c r="I355" i="17"/>
  <c r="H231" i="17"/>
  <c r="G340" i="17"/>
  <c r="J283" i="17"/>
  <c r="H284" i="17"/>
  <c r="J228" i="17"/>
  <c r="I337" i="17"/>
  <c r="H229" i="17"/>
  <c r="G338" i="17"/>
  <c r="I335" i="17"/>
  <c r="H227" i="17"/>
  <c r="G336" i="17"/>
  <c r="J279" i="17"/>
  <c r="H280" i="17"/>
  <c r="J224" i="17"/>
  <c r="I333" i="17"/>
  <c r="H225" i="17"/>
  <c r="G334" i="17"/>
  <c r="K184" i="17"/>
  <c r="K1134" i="17"/>
  <c r="Q54" i="4"/>
  <c r="K204" i="17"/>
  <c r="K163" i="17"/>
  <c r="K488" i="17"/>
  <c r="K452" i="17"/>
  <c r="K453" i="17"/>
  <c r="K193" i="17"/>
  <c r="I174" i="17"/>
  <c r="H242" i="17"/>
  <c r="I350" i="17"/>
  <c r="J241" i="17"/>
  <c r="H487" i="17"/>
  <c r="H486" i="17"/>
  <c r="H485" i="17"/>
  <c r="J198" i="17"/>
  <c r="G363" i="17"/>
  <c r="H254" i="17"/>
  <c r="I362" i="17"/>
  <c r="J253" i="17"/>
  <c r="J515" i="17"/>
  <c r="J514" i="17"/>
  <c r="H753" i="17"/>
  <c r="J761" i="17"/>
  <c r="H488" i="17"/>
  <c r="H744" i="17"/>
  <c r="J760" i="17"/>
  <c r="I405" i="17"/>
  <c r="K773" i="17"/>
  <c r="I404" i="17"/>
  <c r="J1115" i="17"/>
  <c r="I403" i="17"/>
  <c r="K593" i="17"/>
  <c r="I402" i="17"/>
  <c r="K383" i="17"/>
  <c r="I401" i="17"/>
  <c r="K479" i="17"/>
  <c r="I400" i="17"/>
  <c r="K264" i="17"/>
  <c r="I399" i="17"/>
  <c r="G417" i="17"/>
  <c r="G382" i="17"/>
  <c r="G435" i="17"/>
  <c r="I509" i="17"/>
  <c r="K175" i="17"/>
  <c r="I508" i="17"/>
  <c r="G471" i="17"/>
  <c r="I507" i="17"/>
  <c r="K833" i="17"/>
  <c r="I506" i="17"/>
  <c r="H1113" i="17"/>
  <c r="I505" i="17"/>
  <c r="K854" i="17"/>
  <c r="I504" i="17"/>
  <c r="G467" i="17"/>
  <c r="I503" i="17"/>
  <c r="H1086" i="17"/>
  <c r="K358" i="17"/>
  <c r="K922" i="17"/>
  <c r="K408" i="17"/>
  <c r="I936" i="17"/>
  <c r="H910" i="17"/>
  <c r="G937" i="17"/>
  <c r="K370" i="17"/>
  <c r="K604" i="17"/>
  <c r="K1106" i="17"/>
  <c r="H938" i="17"/>
  <c r="H1118" i="17"/>
  <c r="K484" i="17"/>
  <c r="K633" i="17"/>
  <c r="H1058" i="17"/>
  <c r="G1125" i="17"/>
  <c r="H954" i="17"/>
  <c r="G343" i="17"/>
  <c r="J178" i="17"/>
  <c r="H415" i="17"/>
  <c r="H159" i="17"/>
  <c r="I267" i="17"/>
  <c r="J211" i="17"/>
  <c r="I320" i="17"/>
  <c r="H212" i="17"/>
  <c r="G321" i="17"/>
  <c r="J156" i="17"/>
  <c r="H413" i="17"/>
  <c r="H157" i="17"/>
  <c r="I265" i="17"/>
  <c r="G263" i="17"/>
  <c r="K857" i="17"/>
  <c r="G262" i="17"/>
  <c r="K446" i="17"/>
  <c r="G265" i="17"/>
  <c r="H411" i="17"/>
  <c r="H155" i="17"/>
  <c r="I263" i="17"/>
  <c r="J207" i="17"/>
  <c r="I316" i="17"/>
  <c r="H208" i="17"/>
  <c r="G317" i="17"/>
  <c r="J152" i="17"/>
  <c r="H409" i="17"/>
  <c r="H153" i="17"/>
  <c r="I261" i="17"/>
  <c r="G259" i="17"/>
  <c r="I1103" i="17"/>
  <c r="G258" i="17"/>
  <c r="I1084" i="17"/>
  <c r="G261" i="17"/>
  <c r="J1131" i="17"/>
  <c r="G260" i="17"/>
  <c r="Q53" i="4"/>
  <c r="K1003" i="17"/>
  <c r="K938" i="17"/>
  <c r="J1105" i="17"/>
  <c r="G256" i="17"/>
  <c r="K597" i="17"/>
  <c r="K907" i="17"/>
  <c r="J1152" i="17"/>
  <c r="G1075" i="17"/>
  <c r="K770" i="17"/>
  <c r="K831" i="17"/>
  <c r="K777" i="17"/>
  <c r="K460" i="17"/>
  <c r="K111" i="17"/>
  <c r="K263" i="17"/>
  <c r="K918" i="17"/>
  <c r="K151" i="17"/>
  <c r="K1116" i="17"/>
  <c r="K319" i="17"/>
  <c r="H407" i="17"/>
  <c r="H151" i="17"/>
  <c r="I259" i="17"/>
  <c r="J203" i="17"/>
  <c r="I312" i="17"/>
  <c r="H204" i="17"/>
  <c r="G313" i="17"/>
  <c r="J148" i="17"/>
  <c r="H405" i="17"/>
  <c r="H149" i="17"/>
  <c r="I257" i="17"/>
  <c r="G255" i="17"/>
  <c r="K160" i="17"/>
  <c r="G254" i="17"/>
  <c r="K260" i="17"/>
  <c r="G257" i="17"/>
  <c r="H403" i="17"/>
  <c r="H147" i="17"/>
  <c r="I255" i="17"/>
  <c r="J199" i="17"/>
  <c r="I308" i="17"/>
  <c r="H200" i="17"/>
  <c r="G309" i="17"/>
  <c r="J144" i="17"/>
  <c r="H401" i="17"/>
  <c r="H145" i="17"/>
  <c r="I253" i="17"/>
  <c r="G251" i="17"/>
  <c r="K412" i="17"/>
  <c r="G250" i="17"/>
  <c r="H1110" i="17"/>
  <c r="G253" i="17"/>
  <c r="K750" i="17"/>
  <c r="G252" i="17"/>
  <c r="J1107" i="17"/>
  <c r="K257" i="17"/>
  <c r="K447" i="17"/>
  <c r="G248" i="17"/>
  <c r="K279" i="17"/>
  <c r="Q44" i="4"/>
  <c r="K405" i="17"/>
  <c r="K226" i="17"/>
  <c r="K859" i="17"/>
  <c r="S48" i="4"/>
  <c r="K165" i="17"/>
  <c r="K875" i="17"/>
  <c r="K229" i="17"/>
  <c r="K153" i="17"/>
  <c r="K384" i="17"/>
  <c r="K848" i="17"/>
  <c r="K888" i="17"/>
  <c r="H354" i="17"/>
  <c r="J326" i="17"/>
  <c r="G500" i="17"/>
  <c r="J325" i="17"/>
  <c r="G498" i="17"/>
  <c r="G553" i="17"/>
  <c r="G496" i="17"/>
  <c r="I218" i="17"/>
  <c r="H110" i="17"/>
  <c r="H366" i="17"/>
  <c r="J109" i="17"/>
  <c r="J338" i="17"/>
  <c r="H611" i="17"/>
  <c r="J627" i="17"/>
  <c r="J337" i="17"/>
  <c r="H610" i="17"/>
  <c r="J626" i="17"/>
  <c r="H609" i="17"/>
  <c r="J617" i="17"/>
  <c r="J327" i="17"/>
  <c r="H600" i="17"/>
  <c r="J616" i="17"/>
  <c r="J941" i="17"/>
  <c r="G968" i="17"/>
  <c r="H941" i="17"/>
  <c r="I967" i="17"/>
  <c r="G591" i="17"/>
  <c r="J940" i="17"/>
  <c r="I627" i="17"/>
  <c r="G967" i="17"/>
  <c r="K899" i="17"/>
  <c r="H940" i="17"/>
  <c r="I626" i="17"/>
  <c r="I966" i="17"/>
  <c r="G589" i="17"/>
  <c r="J939" i="17"/>
  <c r="I625" i="17"/>
  <c r="G966" i="17"/>
  <c r="I1114" i="17"/>
  <c r="H939" i="17"/>
  <c r="I624" i="17"/>
  <c r="I965" i="17"/>
  <c r="G587" i="17"/>
  <c r="J938" i="17"/>
  <c r="I623" i="17"/>
  <c r="J669" i="17"/>
  <c r="J379" i="17"/>
  <c r="H652" i="17"/>
  <c r="J408" i="17"/>
  <c r="J668" i="17"/>
  <c r="G681" i="17"/>
  <c r="J993" i="17"/>
  <c r="I733" i="17"/>
  <c r="G1020" i="17"/>
  <c r="G680" i="17"/>
  <c r="H993" i="17"/>
  <c r="I732" i="17"/>
  <c r="I1019" i="17"/>
  <c r="G679" i="17"/>
  <c r="J992" i="17"/>
  <c r="I731" i="17"/>
  <c r="G1019" i="17"/>
  <c r="G678" i="17"/>
  <c r="H992" i="17"/>
  <c r="I730" i="17"/>
  <c r="I1018" i="17"/>
  <c r="G677" i="17"/>
  <c r="J991" i="17"/>
  <c r="I729" i="17"/>
  <c r="G1018" i="17"/>
  <c r="G676" i="17"/>
  <c r="H991" i="17"/>
  <c r="I728" i="17"/>
  <c r="I1017" i="17"/>
  <c r="G675" i="17"/>
  <c r="J990" i="17"/>
  <c r="I727" i="17"/>
  <c r="S62" i="4"/>
  <c r="J1134" i="17"/>
  <c r="K341" i="17"/>
  <c r="K194" i="17"/>
  <c r="K804" i="17"/>
  <c r="J1150" i="17"/>
  <c r="I824" i="17"/>
  <c r="H1054" i="17"/>
  <c r="H798" i="17"/>
  <c r="K634" i="17"/>
  <c r="J1143" i="17"/>
  <c r="K505" i="17"/>
  <c r="K830" i="17"/>
  <c r="K371" i="17"/>
  <c r="I1093" i="17"/>
  <c r="I718" i="17"/>
  <c r="G634" i="17"/>
  <c r="G993" i="17"/>
  <c r="K811" i="17"/>
  <c r="J1144" i="17"/>
  <c r="H1116" i="17"/>
  <c r="G1134" i="17"/>
  <c r="I1068" i="17"/>
  <c r="I812" i="17"/>
  <c r="H1042" i="17"/>
  <c r="G778" i="17"/>
  <c r="G1069" i="17"/>
  <c r="I916" i="17"/>
  <c r="H922" i="17"/>
  <c r="G965" i="17"/>
  <c r="G327" i="17"/>
  <c r="J162" i="17"/>
  <c r="H399" i="17"/>
  <c r="H143" i="17"/>
  <c r="I251" i="17"/>
  <c r="J195" i="17"/>
  <c r="I304" i="17"/>
  <c r="H196" i="17"/>
  <c r="G305" i="17"/>
  <c r="J140" i="17"/>
  <c r="H397" i="17"/>
  <c r="H141" i="17"/>
  <c r="I249" i="17"/>
  <c r="G247" i="17"/>
  <c r="K939" i="17"/>
  <c r="G246" i="17"/>
  <c r="K268" i="17"/>
  <c r="G249" i="17"/>
  <c r="H395" i="17"/>
  <c r="H139" i="17"/>
  <c r="I247" i="17"/>
  <c r="J191" i="17"/>
  <c r="I300" i="17"/>
  <c r="H192" i="17"/>
  <c r="G301" i="17"/>
  <c r="J136" i="17"/>
  <c r="H393" i="17"/>
  <c r="H137" i="17"/>
  <c r="I245" i="17"/>
  <c r="G243" i="17"/>
  <c r="S42" i="4"/>
  <c r="G242" i="17"/>
  <c r="K637" i="17"/>
  <c r="G245" i="17"/>
  <c r="K789" i="17"/>
  <c r="G244" i="17"/>
  <c r="K889" i="17"/>
  <c r="K564" i="17"/>
  <c r="K316" i="17"/>
  <c r="G1145" i="17"/>
  <c r="I1153" i="17"/>
  <c r="I1104" i="17"/>
  <c r="K856" i="17"/>
  <c r="G240" i="17"/>
  <c r="K489" i="17"/>
  <c r="K855" i="17"/>
  <c r="K873" i="17"/>
  <c r="K519" i="17"/>
  <c r="K904" i="17"/>
  <c r="K124" i="17"/>
  <c r="H1089" i="17"/>
  <c r="K994" i="17"/>
  <c r="K225" i="17"/>
  <c r="K1068" i="17"/>
  <c r="K323" i="17"/>
  <c r="K178" i="17"/>
  <c r="K565" i="17"/>
  <c r="K1071" i="17"/>
  <c r="K110" i="17"/>
  <c r="K531" i="17"/>
  <c r="K706" i="17"/>
  <c r="H1097" i="17"/>
  <c r="K959" i="17"/>
  <c r="H263" i="17"/>
  <c r="G372" i="17"/>
  <c r="J270" i="17"/>
  <c r="H316" i="17"/>
  <c r="I168" i="17"/>
  <c r="I369" i="17"/>
  <c r="H261" i="17"/>
  <c r="G370" i="17"/>
  <c r="I110" i="17"/>
  <c r="G111" i="17"/>
  <c r="I109" i="17"/>
  <c r="G110" i="17"/>
  <c r="I112" i="17"/>
  <c r="G113" i="17"/>
  <c r="H259" i="17"/>
  <c r="G368" i="17"/>
  <c r="J262" i="17"/>
  <c r="H312" i="17"/>
  <c r="I164" i="17"/>
  <c r="I365" i="17"/>
  <c r="H257" i="17"/>
  <c r="G366" i="17"/>
  <c r="I106" i="17"/>
  <c r="G107" i="17"/>
  <c r="I105" i="17"/>
  <c r="G106" i="17"/>
  <c r="I108" i="17"/>
  <c r="G109" i="17"/>
  <c r="I107" i="17"/>
  <c r="G108" i="17"/>
  <c r="I1151" i="17"/>
  <c r="K793" i="17"/>
  <c r="G1087" i="17"/>
  <c r="K1136" i="17"/>
  <c r="K386" i="17"/>
  <c r="G105" i="17"/>
  <c r="I103" i="17"/>
  <c r="G104" i="17"/>
  <c r="K1045" i="17"/>
  <c r="K639" i="17"/>
  <c r="H1143" i="17"/>
  <c r="K376" i="17"/>
  <c r="K493" i="17"/>
  <c r="G1141" i="17"/>
  <c r="K1032" i="17"/>
  <c r="K1087" i="17"/>
  <c r="K162" i="17"/>
  <c r="K1019" i="17"/>
  <c r="K760" i="17"/>
  <c r="I1134" i="17"/>
  <c r="K1047" i="17"/>
  <c r="K1005" i="17"/>
  <c r="K955" i="17"/>
  <c r="I1124" i="17"/>
  <c r="K1029" i="17"/>
  <c r="H1073" i="17"/>
  <c r="K850" i="17"/>
  <c r="K427" i="17"/>
  <c r="K608" i="17"/>
  <c r="J202" i="17"/>
  <c r="H210" i="17"/>
  <c r="I318" i="17"/>
  <c r="J209" i="17"/>
  <c r="H455" i="17"/>
  <c r="H711" i="17"/>
  <c r="J471" i="17"/>
  <c r="J727" i="17"/>
  <c r="H454" i="17"/>
  <c r="H710" i="17"/>
  <c r="J470" i="17"/>
  <c r="J726" i="17"/>
  <c r="H453" i="17"/>
  <c r="H709" i="17"/>
  <c r="J469" i="17"/>
  <c r="J166" i="17"/>
  <c r="G331" i="17"/>
  <c r="H222" i="17"/>
  <c r="I330" i="17"/>
  <c r="J221" i="17"/>
  <c r="H467" i="17"/>
  <c r="H723" i="17"/>
  <c r="J483" i="17"/>
  <c r="J739" i="17"/>
  <c r="H466" i="17"/>
  <c r="H722" i="17"/>
  <c r="J482" i="17"/>
  <c r="J738" i="17"/>
  <c r="H465" i="17"/>
  <c r="H721" i="17"/>
  <c r="J481" i="17"/>
  <c r="J729" i="17"/>
  <c r="H456" i="17"/>
  <c r="H712" i="17"/>
  <c r="J472" i="17"/>
  <c r="J728" i="17"/>
  <c r="J797" i="17"/>
  <c r="J1053" i="17"/>
  <c r="G824" i="17"/>
  <c r="K1127" i="17"/>
  <c r="H797" i="17"/>
  <c r="H1053" i="17"/>
  <c r="I823" i="17"/>
  <c r="J796" i="17"/>
  <c r="J1052" i="17"/>
  <c r="G823" i="17"/>
  <c r="K828" i="17"/>
  <c r="H796" i="17"/>
  <c r="H1052" i="17"/>
  <c r="I822" i="17"/>
  <c r="K837" i="17"/>
  <c r="J795" i="17"/>
  <c r="J1051" i="17"/>
  <c r="G822" i="17"/>
  <c r="K555" i="17"/>
  <c r="H795" i="17"/>
  <c r="H1051" i="17"/>
  <c r="I821" i="17"/>
  <c r="K150" i="17"/>
  <c r="J794" i="17"/>
  <c r="J1050" i="17"/>
  <c r="G821" i="17"/>
  <c r="J781" i="17"/>
  <c r="H508" i="17"/>
  <c r="H764" i="17"/>
  <c r="J524" i="17"/>
  <c r="J780" i="17"/>
  <c r="J849" i="17"/>
  <c r="I445" i="17"/>
  <c r="G876" i="17"/>
  <c r="K517" i="17"/>
  <c r="H849" i="17"/>
  <c r="I444" i="17"/>
  <c r="I875" i="17"/>
  <c r="I1094" i="17"/>
  <c r="J848" i="17"/>
  <c r="I443" i="17"/>
  <c r="G875" i="17"/>
  <c r="K1055" i="17"/>
  <c r="H848" i="17"/>
  <c r="I442" i="17"/>
  <c r="I874" i="17"/>
  <c r="K967" i="17"/>
  <c r="J847" i="17"/>
  <c r="I441" i="17"/>
  <c r="G874" i="17"/>
  <c r="K542" i="17"/>
  <c r="H847" i="17"/>
  <c r="I440" i="17"/>
  <c r="I873" i="17"/>
  <c r="K513" i="17"/>
  <c r="J846" i="17"/>
  <c r="I439" i="17"/>
  <c r="G873" i="17"/>
  <c r="K590" i="17"/>
  <c r="K846" i="17"/>
  <c r="K929" i="17"/>
  <c r="K1123" i="17"/>
  <c r="K1129" i="17"/>
  <c r="I968" i="17"/>
  <c r="I630" i="17"/>
  <c r="H942" i="17"/>
  <c r="G1142" i="17"/>
  <c r="G969" i="17"/>
  <c r="J1103" i="17"/>
  <c r="G1118" i="17"/>
  <c r="K416" i="17"/>
  <c r="K562" i="17"/>
  <c r="K805" i="17"/>
  <c r="I1044" i="17"/>
  <c r="H1002" i="17"/>
  <c r="G1013" i="17"/>
  <c r="I222" i="17"/>
  <c r="J233" i="17"/>
  <c r="H735" i="17"/>
  <c r="J751" i="17"/>
  <c r="H734" i="17"/>
  <c r="J750" i="17"/>
  <c r="H733" i="17"/>
  <c r="J117" i="17"/>
  <c r="H619" i="17"/>
  <c r="J635" i="17"/>
  <c r="H618" i="17"/>
  <c r="J634" i="17"/>
  <c r="H489" i="17"/>
  <c r="J505" i="17"/>
  <c r="H480" i="17"/>
  <c r="J496" i="17"/>
  <c r="J821" i="17"/>
  <c r="G848" i="17"/>
  <c r="H821" i="17"/>
  <c r="I644" i="17"/>
  <c r="G607" i="17"/>
  <c r="I643" i="17"/>
  <c r="H394" i="17"/>
  <c r="J297" i="17"/>
  <c r="H543" i="17"/>
  <c r="G388" i="17"/>
  <c r="J559" i="17"/>
  <c r="G421" i="17"/>
  <c r="H542" i="17"/>
  <c r="G386" i="17"/>
  <c r="J558" i="17"/>
  <c r="G441" i="17"/>
  <c r="H541" i="17"/>
  <c r="G384" i="17"/>
  <c r="I363" i="17"/>
  <c r="I162" i="17"/>
  <c r="H310" i="17"/>
  <c r="J258" i="17"/>
  <c r="H555" i="17"/>
  <c r="G412" i="17"/>
  <c r="J571" i="17"/>
  <c r="J256" i="17"/>
  <c r="H554" i="17"/>
  <c r="G410" i="17"/>
  <c r="J570" i="17"/>
  <c r="G465" i="17"/>
  <c r="H553" i="17"/>
  <c r="G408" i="17"/>
  <c r="J561" i="17"/>
  <c r="G425" i="17"/>
  <c r="H544" i="17"/>
  <c r="G390" i="17"/>
  <c r="J560" i="17"/>
  <c r="G445" i="17"/>
  <c r="J885" i="17"/>
  <c r="I517" i="17"/>
  <c r="G912" i="17"/>
  <c r="J1088" i="17"/>
  <c r="H885" i="17"/>
  <c r="I516" i="17"/>
  <c r="I911" i="17"/>
  <c r="G479" i="17"/>
  <c r="J884" i="17"/>
  <c r="I515" i="17"/>
  <c r="G911" i="17"/>
  <c r="K946" i="17"/>
  <c r="H884" i="17"/>
  <c r="I514" i="17"/>
  <c r="I910" i="17"/>
  <c r="K547" i="17"/>
  <c r="J883" i="17"/>
  <c r="I513" i="17"/>
  <c r="G910" i="17"/>
  <c r="K206" i="17"/>
  <c r="H883" i="17"/>
  <c r="I512" i="17"/>
  <c r="I909" i="17"/>
  <c r="G475" i="17"/>
  <c r="J882" i="17"/>
  <c r="I511" i="17"/>
  <c r="J613" i="17"/>
  <c r="J323" i="17"/>
  <c r="H596" i="17"/>
  <c r="G494" i="17"/>
  <c r="J612" i="17"/>
  <c r="G585" i="17"/>
  <c r="J937" i="17"/>
  <c r="I621" i="17"/>
  <c r="G964" i="17"/>
  <c r="K1113" i="17"/>
  <c r="H937" i="17"/>
  <c r="I620" i="17"/>
  <c r="I963" i="17"/>
  <c r="G583" i="17"/>
  <c r="J936" i="17"/>
  <c r="I619" i="17"/>
  <c r="G963" i="17"/>
  <c r="Q57" i="4"/>
  <c r="H936" i="17"/>
  <c r="I618" i="17"/>
  <c r="I962" i="17"/>
  <c r="G581" i="17"/>
  <c r="J935" i="17"/>
  <c r="I617" i="17"/>
  <c r="G962" i="17"/>
  <c r="K534" i="17"/>
  <c r="H935" i="17"/>
  <c r="I616" i="17"/>
  <c r="I961" i="17"/>
  <c r="G579" i="17"/>
  <c r="J934" i="17"/>
  <c r="I615" i="17"/>
  <c r="K882" i="17"/>
  <c r="K540" i="17"/>
  <c r="K1030" i="17"/>
  <c r="H1080" i="17"/>
  <c r="K537" i="17"/>
  <c r="I880" i="17"/>
  <c r="I454" i="17"/>
  <c r="H854" i="17"/>
  <c r="K1014" i="17"/>
  <c r="K779" i="17"/>
  <c r="H146" i="17"/>
  <c r="H410" i="17"/>
  <c r="J153" i="17"/>
  <c r="J382" i="17"/>
  <c r="H655" i="17"/>
  <c r="J414" i="17"/>
  <c r="J671" i="17"/>
  <c r="J381" i="17"/>
  <c r="H654" i="17"/>
  <c r="J412" i="17"/>
  <c r="J670" i="17"/>
  <c r="J380" i="17"/>
  <c r="H653" i="17"/>
  <c r="J410" i="17"/>
  <c r="J110" i="17"/>
  <c r="G275" i="17"/>
  <c r="H166" i="17"/>
  <c r="I274" i="17"/>
  <c r="J165" i="17"/>
  <c r="J405" i="17"/>
  <c r="H667" i="17"/>
  <c r="J427" i="17"/>
  <c r="J683" i="17"/>
  <c r="J403" i="17"/>
  <c r="H666" i="17"/>
  <c r="J426" i="17"/>
  <c r="J682" i="17"/>
  <c r="J401" i="17"/>
  <c r="H665" i="17"/>
  <c r="J425" i="17"/>
  <c r="J673" i="17"/>
  <c r="J383" i="17"/>
  <c r="H656" i="17"/>
  <c r="J416" i="17"/>
  <c r="J672" i="17"/>
  <c r="G689" i="17"/>
  <c r="J997" i="17"/>
  <c r="I741" i="17"/>
  <c r="G1024" i="17"/>
  <c r="G688" i="17"/>
  <c r="H997" i="17"/>
  <c r="I740" i="17"/>
  <c r="I1023" i="17"/>
  <c r="G687" i="17"/>
  <c r="J996" i="17"/>
  <c r="I739" i="17"/>
  <c r="G1023" i="17"/>
  <c r="G686" i="17"/>
  <c r="H996" i="17"/>
  <c r="I738" i="17"/>
  <c r="I1022" i="17"/>
  <c r="G685" i="17"/>
  <c r="J995" i="17"/>
  <c r="I737" i="17"/>
  <c r="G1022" i="17"/>
  <c r="G684" i="17"/>
  <c r="H995" i="17"/>
  <c r="I736" i="17"/>
  <c r="I1021" i="17"/>
  <c r="G683" i="17"/>
  <c r="J994" i="17"/>
  <c r="I735" i="17"/>
  <c r="J725" i="17"/>
  <c r="H452" i="17"/>
  <c r="H708" i="17"/>
  <c r="J468" i="17"/>
  <c r="J724" i="17"/>
  <c r="G793" i="17"/>
  <c r="J1049" i="17"/>
  <c r="G820" i="17"/>
  <c r="G1093" i="17"/>
  <c r="G792" i="17"/>
  <c r="H1049" i="17"/>
  <c r="I819" i="17"/>
  <c r="K366" i="17"/>
  <c r="G791" i="17"/>
  <c r="J1048" i="17"/>
  <c r="G819" i="17"/>
  <c r="K352" i="17"/>
  <c r="G790" i="17"/>
  <c r="H1048" i="17"/>
  <c r="I818" i="17"/>
  <c r="K621" i="17"/>
  <c r="G789" i="17"/>
  <c r="J1047" i="17"/>
  <c r="G818" i="17"/>
  <c r="K1038" i="17"/>
  <c r="H855" i="17"/>
  <c r="I881" i="17"/>
  <c r="J854" i="17"/>
  <c r="G881" i="17"/>
  <c r="K247" i="17"/>
  <c r="K724" i="17"/>
  <c r="I896" i="17"/>
  <c r="H870" i="17"/>
  <c r="K836" i="17"/>
  <c r="H202" i="17"/>
  <c r="J201" i="17"/>
  <c r="H447" i="17"/>
  <c r="H703" i="17"/>
  <c r="J463" i="17"/>
  <c r="J719" i="17"/>
  <c r="H446" i="17"/>
  <c r="H702" i="17"/>
  <c r="J462" i="17"/>
  <c r="J718" i="17"/>
  <c r="H445" i="17"/>
  <c r="H701" i="17"/>
  <c r="J461" i="17"/>
  <c r="J158" i="17"/>
  <c r="G323" i="17"/>
  <c r="H214" i="17"/>
  <c r="I322" i="17"/>
  <c r="J213" i="17"/>
  <c r="H459" i="17"/>
  <c r="H715" i="17"/>
  <c r="J475" i="17"/>
  <c r="J731" i="17"/>
  <c r="H458" i="17"/>
  <c r="H714" i="17"/>
  <c r="J474" i="17"/>
  <c r="J730" i="17"/>
  <c r="H457" i="17"/>
  <c r="H713" i="17"/>
  <c r="J473" i="17"/>
  <c r="J721" i="17"/>
  <c r="H448" i="17"/>
  <c r="H704" i="17"/>
  <c r="J464" i="17"/>
  <c r="J720" i="17"/>
  <c r="G785" i="17"/>
  <c r="J1045" i="17"/>
  <c r="G816" i="17"/>
  <c r="L36" i="4"/>
  <c r="G784" i="17"/>
  <c r="H1045" i="17"/>
  <c r="I815" i="17"/>
  <c r="I1071" i="17"/>
  <c r="G783" i="17"/>
  <c r="J1044" i="17"/>
  <c r="G815" i="17"/>
  <c r="G1071" i="17"/>
  <c r="G782" i="17"/>
  <c r="H1044" i="17"/>
  <c r="I814" i="17"/>
  <c r="I1070" i="17"/>
  <c r="G781" i="17"/>
  <c r="J1043" i="17"/>
  <c r="G814" i="17"/>
  <c r="G1070" i="17"/>
  <c r="G780" i="17"/>
  <c r="H1043" i="17"/>
  <c r="I813" i="17"/>
  <c r="I1069" i="17"/>
  <c r="G779" i="17"/>
  <c r="J1042" i="17"/>
  <c r="G813" i="17"/>
  <c r="J773" i="17"/>
  <c r="H500" i="17"/>
  <c r="H756" i="17"/>
  <c r="J516" i="17"/>
  <c r="J772" i="17"/>
  <c r="J841" i="17"/>
  <c r="I429" i="17"/>
  <c r="G868" i="17"/>
  <c r="H1131" i="17"/>
  <c r="H841" i="17"/>
  <c r="I428" i="17"/>
  <c r="I867" i="17"/>
  <c r="K468" i="17"/>
  <c r="J840" i="17"/>
  <c r="I427" i="17"/>
  <c r="G867" i="17"/>
  <c r="K737" i="17"/>
  <c r="H840" i="17"/>
  <c r="I426" i="17"/>
  <c r="I866" i="17"/>
  <c r="G1083" i="17"/>
  <c r="J839" i="17"/>
  <c r="I425" i="17"/>
  <c r="G866" i="17"/>
  <c r="K143" i="17"/>
  <c r="H839" i="17"/>
  <c r="I424" i="17"/>
  <c r="I865" i="17"/>
  <c r="J1078" i="17"/>
  <c r="J838" i="17"/>
  <c r="I423" i="17"/>
  <c r="G865" i="17"/>
  <c r="H1114" i="17"/>
  <c r="K241" i="17"/>
  <c r="K218" i="17"/>
  <c r="K274" i="17"/>
  <c r="I976" i="17"/>
  <c r="I646" i="17"/>
  <c r="H950" i="17"/>
  <c r="K328" i="17"/>
  <c r="G913" i="17"/>
  <c r="I1141" i="17"/>
  <c r="G319" i="17"/>
  <c r="H314" i="17"/>
  <c r="J266" i="17"/>
  <c r="H559" i="17"/>
  <c r="G420" i="17"/>
  <c r="J575" i="17"/>
  <c r="J264" i="17"/>
  <c r="H558" i="17"/>
  <c r="G418" i="17"/>
  <c r="J574" i="17"/>
  <c r="G473" i="17"/>
  <c r="H557" i="17"/>
  <c r="G416" i="17"/>
  <c r="I178" i="17"/>
  <c r="H326" i="17"/>
  <c r="J290" i="17"/>
  <c r="H571" i="17"/>
  <c r="G444" i="17"/>
  <c r="J587" i="17"/>
  <c r="J288" i="17"/>
  <c r="H570" i="17"/>
  <c r="G442" i="17"/>
  <c r="J586" i="17"/>
  <c r="G497" i="17"/>
  <c r="H569" i="17"/>
  <c r="G440" i="17"/>
  <c r="J577" i="17"/>
  <c r="J268" i="17"/>
  <c r="H560" i="17"/>
  <c r="G422" i="17"/>
  <c r="J576" i="17"/>
  <c r="G477" i="17"/>
  <c r="J901" i="17"/>
  <c r="I549" i="17"/>
  <c r="G928" i="17"/>
  <c r="H901" i="17"/>
  <c r="I548" i="17"/>
  <c r="I927" i="17"/>
  <c r="G511" i="17"/>
  <c r="J900" i="17"/>
  <c r="I547" i="17"/>
  <c r="G927" i="17"/>
  <c r="K222" i="17"/>
  <c r="H900" i="17"/>
  <c r="I546" i="17"/>
  <c r="I926" i="17"/>
  <c r="K388" i="17"/>
  <c r="J899" i="17"/>
  <c r="I545" i="17"/>
  <c r="G926" i="17"/>
  <c r="K814" i="17"/>
  <c r="H899" i="17"/>
  <c r="I544" i="17"/>
  <c r="I925" i="17"/>
  <c r="G507" i="17"/>
  <c r="J898" i="17"/>
  <c r="I543" i="17"/>
  <c r="J629" i="17"/>
  <c r="J339" i="17"/>
  <c r="H612" i="17"/>
  <c r="G526" i="17"/>
  <c r="J628" i="17"/>
  <c r="G588" i="17"/>
  <c r="J953" i="17"/>
  <c r="I653" i="17"/>
  <c r="G980" i="17"/>
  <c r="G586" i="17"/>
  <c r="H953" i="17"/>
  <c r="I652" i="17"/>
  <c r="I979" i="17"/>
  <c r="G584" i="17"/>
  <c r="J952" i="17"/>
  <c r="I651" i="17"/>
  <c r="G979" i="17"/>
  <c r="G582" i="17"/>
  <c r="H952" i="17"/>
  <c r="I650" i="17"/>
  <c r="I978" i="17"/>
  <c r="G613" i="17"/>
  <c r="J951" i="17"/>
  <c r="I649" i="17"/>
  <c r="G978" i="17"/>
  <c r="I1115" i="17"/>
  <c r="H951" i="17"/>
  <c r="I648" i="17"/>
  <c r="I977" i="17"/>
  <c r="G611" i="17"/>
  <c r="J950" i="17"/>
  <c r="I647" i="17"/>
  <c r="K459" i="17"/>
  <c r="K1097" i="17"/>
  <c r="K1025" i="17"/>
  <c r="K256" i="17"/>
  <c r="H1087" i="17"/>
  <c r="J1094" i="17"/>
  <c r="I864" i="17"/>
  <c r="I422" i="17"/>
  <c r="H838" i="17"/>
  <c r="K683" i="17"/>
  <c r="K803" i="17"/>
  <c r="G788" i="17"/>
  <c r="I817" i="17"/>
  <c r="G787" i="17"/>
  <c r="G817" i="17"/>
  <c r="K782" i="17"/>
  <c r="G1104" i="17"/>
  <c r="H1062" i="17"/>
  <c r="K269" i="17"/>
  <c r="J169" i="17"/>
  <c r="I278" i="17"/>
  <c r="H170" i="17"/>
  <c r="J122" i="17"/>
  <c r="K1146" i="17"/>
  <c r="J1151" i="17"/>
  <c r="K945" i="17"/>
  <c r="I860" i="17"/>
  <c r="I414" i="17"/>
  <c r="H834" i="17"/>
  <c r="K1122" i="17"/>
  <c r="I1028" i="17"/>
  <c r="H1018" i="17"/>
  <c r="G1061" i="17"/>
  <c r="G375" i="17"/>
  <c r="J210" i="17"/>
  <c r="I299" i="17"/>
  <c r="H191" i="17"/>
  <c r="G300" i="17"/>
  <c r="J243" i="17"/>
  <c r="I352" i="17"/>
  <c r="H244" i="17"/>
  <c r="G353" i="17"/>
  <c r="J188" i="17"/>
  <c r="I297" i="17"/>
  <c r="H189" i="17"/>
  <c r="G298" i="17"/>
  <c r="I295" i="17"/>
  <c r="H187" i="17"/>
  <c r="G296" i="17"/>
  <c r="J239" i="17"/>
  <c r="I348" i="17"/>
  <c r="H240" i="17"/>
  <c r="G349" i="17"/>
  <c r="J184" i="17"/>
  <c r="I293" i="17"/>
  <c r="H185" i="17"/>
  <c r="G294" i="17"/>
  <c r="H1105" i="17"/>
  <c r="H1123" i="17"/>
  <c r="K1062" i="17"/>
  <c r="K346" i="17"/>
  <c r="K630" i="17"/>
  <c r="K338" i="17"/>
  <c r="K932" i="17"/>
  <c r="K900" i="17"/>
  <c r="K168" i="17"/>
  <c r="K1022" i="17"/>
  <c r="H1088" i="17"/>
  <c r="K311" i="17"/>
  <c r="G1092" i="17"/>
  <c r="K132" i="17"/>
  <c r="K179" i="17"/>
  <c r="K467" i="17"/>
  <c r="K483" i="17"/>
  <c r="G1102" i="17"/>
  <c r="J1133" i="17"/>
  <c r="K1000" i="17"/>
  <c r="S54" i="4"/>
  <c r="G1088" i="17"/>
  <c r="K988" i="17"/>
  <c r="K933" i="17"/>
  <c r="I291" i="17"/>
  <c r="H183" i="17"/>
  <c r="G292" i="17"/>
  <c r="J235" i="17"/>
  <c r="I344" i="17"/>
  <c r="H236" i="17"/>
  <c r="G345" i="17"/>
  <c r="J180" i="17"/>
  <c r="I289" i="17"/>
  <c r="H181" i="17"/>
  <c r="G290" i="17"/>
  <c r="I287" i="17"/>
  <c r="H179" i="17"/>
  <c r="G288" i="17"/>
  <c r="J231" i="17"/>
  <c r="I340" i="17"/>
  <c r="H232" i="17"/>
  <c r="G341" i="17"/>
  <c r="J176" i="17"/>
  <c r="I285" i="17"/>
  <c r="H177" i="17"/>
  <c r="G286" i="17"/>
  <c r="K698" i="17"/>
  <c r="K509" i="17"/>
  <c r="K251" i="17"/>
  <c r="K723" i="17"/>
  <c r="K278" i="17"/>
  <c r="J1123" i="17"/>
  <c r="K662" i="17"/>
  <c r="K787" i="17"/>
  <c r="K536" i="17"/>
  <c r="I1118" i="17"/>
  <c r="J1102" i="17"/>
  <c r="K703" i="17"/>
  <c r="K582" i="17"/>
  <c r="K357" i="17"/>
  <c r="K556" i="17"/>
  <c r="K461" i="17"/>
  <c r="K1131" i="17"/>
  <c r="K127" i="17"/>
  <c r="K415" i="17"/>
  <c r="K456" i="17"/>
  <c r="K215" i="17"/>
  <c r="H1151" i="17"/>
  <c r="K911" i="17"/>
  <c r="G335" i="17"/>
  <c r="H322" i="17"/>
  <c r="J282" i="17"/>
  <c r="H567" i="17"/>
  <c r="G436" i="17"/>
  <c r="J583" i="17"/>
  <c r="J280" i="17"/>
  <c r="H566" i="17"/>
  <c r="G434" i="17"/>
  <c r="J582" i="17"/>
  <c r="G489" i="17"/>
  <c r="H565" i="17"/>
  <c r="G432" i="17"/>
  <c r="I186" i="17"/>
  <c r="H334" i="17"/>
  <c r="J306" i="17"/>
  <c r="H579" i="17"/>
  <c r="G460" i="17"/>
  <c r="J595" i="17"/>
  <c r="J304" i="17"/>
  <c r="H578" i="17"/>
  <c r="G458" i="17"/>
  <c r="J594" i="17"/>
  <c r="G513" i="17"/>
  <c r="H577" i="17"/>
  <c r="G456" i="17"/>
  <c r="J585" i="17"/>
  <c r="J284" i="17"/>
  <c r="H568" i="17"/>
  <c r="G438" i="17"/>
  <c r="J584" i="17"/>
  <c r="G493" i="17"/>
  <c r="J909" i="17"/>
  <c r="I565" i="17"/>
  <c r="G936" i="17"/>
  <c r="J1140" i="17"/>
  <c r="H909" i="17"/>
  <c r="I564" i="17"/>
  <c r="I935" i="17"/>
  <c r="G527" i="17"/>
  <c r="J908" i="17"/>
  <c r="I563" i="17"/>
  <c r="G935" i="17"/>
  <c r="K221" i="17"/>
  <c r="H908" i="17"/>
  <c r="I562" i="17"/>
  <c r="I934" i="17"/>
  <c r="K785" i="17"/>
  <c r="J907" i="17"/>
  <c r="I561" i="17"/>
  <c r="G934" i="17"/>
  <c r="K690" i="17"/>
  <c r="H907" i="17"/>
  <c r="I560" i="17"/>
  <c r="I933" i="17"/>
  <c r="G523" i="17"/>
  <c r="J906" i="17"/>
  <c r="I559" i="17"/>
  <c r="J637" i="17"/>
  <c r="J347" i="17"/>
  <c r="H620" i="17"/>
  <c r="G542" i="17"/>
  <c r="J636" i="17"/>
  <c r="G617" i="17"/>
  <c r="J961" i="17"/>
  <c r="I669" i="17"/>
  <c r="G988" i="17"/>
  <c r="G616" i="17"/>
  <c r="H961" i="17"/>
  <c r="I668" i="17"/>
  <c r="I987" i="17"/>
  <c r="G615" i="17"/>
  <c r="J960" i="17"/>
  <c r="I667" i="17"/>
  <c r="G987" i="17"/>
  <c r="G614" i="17"/>
  <c r="H960" i="17"/>
  <c r="I666" i="17"/>
  <c r="I986" i="17"/>
  <c r="G612" i="17"/>
  <c r="J959" i="17"/>
  <c r="I665" i="17"/>
  <c r="G986" i="17"/>
  <c r="G610" i="17"/>
  <c r="H959" i="17"/>
  <c r="I664" i="17"/>
  <c r="I985" i="17"/>
  <c r="G608" i="17"/>
  <c r="J958" i="17"/>
  <c r="I663" i="17"/>
  <c r="J1092" i="17"/>
  <c r="K138" i="17"/>
  <c r="K660" i="17"/>
  <c r="K236" i="17"/>
  <c r="K965" i="17"/>
  <c r="K666" i="17"/>
  <c r="I856" i="17"/>
  <c r="I406" i="17"/>
  <c r="H830" i="17"/>
  <c r="K668" i="17"/>
  <c r="K520" i="17"/>
  <c r="J1142" i="17"/>
  <c r="I1138" i="17"/>
  <c r="K403" i="17"/>
  <c r="K1076" i="17"/>
  <c r="K700" i="17"/>
  <c r="I820" i="17"/>
  <c r="G762" i="17"/>
  <c r="G1025" i="17"/>
  <c r="K749" i="17"/>
  <c r="K696" i="17"/>
  <c r="K665" i="17"/>
  <c r="K387" i="17"/>
  <c r="K428" i="17"/>
  <c r="I844" i="17"/>
  <c r="I382" i="17"/>
  <c r="H818" i="17"/>
  <c r="K1138" i="17"/>
  <c r="I980" i="17"/>
  <c r="H986" i="17"/>
  <c r="G1029" i="17"/>
  <c r="G359" i="17"/>
  <c r="J194" i="17"/>
  <c r="I283" i="17"/>
  <c r="H175" i="17"/>
  <c r="G284" i="17"/>
  <c r="J227" i="17"/>
  <c r="I336" i="17"/>
  <c r="H228" i="17"/>
  <c r="G337" i="17"/>
  <c r="J172" i="17"/>
  <c r="I281" i="17"/>
  <c r="H173" i="17"/>
  <c r="G282" i="17"/>
  <c r="I279" i="17"/>
  <c r="H171" i="17"/>
  <c r="G280" i="17"/>
  <c r="J223" i="17"/>
  <c r="I332" i="17"/>
  <c r="H224" i="17"/>
  <c r="G333" i="17"/>
  <c r="J168" i="17"/>
  <c r="I277" i="17"/>
  <c r="H169" i="17"/>
  <c r="G278" i="17"/>
  <c r="S60" i="4"/>
  <c r="I1144" i="17"/>
  <c r="K906" i="17"/>
  <c r="S56" i="4"/>
  <c r="K816" i="17"/>
  <c r="K423" i="17"/>
  <c r="K331" i="17"/>
  <c r="K552" i="17"/>
  <c r="K591" i="17"/>
  <c r="K299" i="17"/>
  <c r="G1085" i="17"/>
  <c r="K956" i="17"/>
  <c r="I1110" i="17"/>
  <c r="H1137" i="17"/>
  <c r="J1119" i="17"/>
  <c r="K902" i="17"/>
  <c r="K714" i="17"/>
  <c r="K764" i="17"/>
  <c r="J1153" i="17"/>
  <c r="K767" i="17"/>
  <c r="K1009" i="17"/>
  <c r="I275" i="17"/>
  <c r="H167" i="17"/>
  <c r="G276" i="17"/>
  <c r="J219" i="17"/>
  <c r="I328" i="17"/>
  <c r="H220" i="17"/>
  <c r="G329" i="17"/>
  <c r="J164" i="17"/>
  <c r="I273" i="17"/>
  <c r="H165" i="17"/>
  <c r="G274" i="17"/>
  <c r="Y1000" i="25"/>
  <c r="I271" i="17"/>
  <c r="H163" i="17"/>
  <c r="G272" i="17"/>
  <c r="J215" i="17"/>
  <c r="I324" i="17"/>
  <c r="H216" i="17"/>
  <c r="G325" i="17"/>
  <c r="J160" i="17"/>
  <c r="I269" i="17"/>
  <c r="H161" i="17"/>
  <c r="G270" i="17"/>
  <c r="G267" i="17"/>
  <c r="K494" i="17"/>
  <c r="G266" i="17"/>
  <c r="I1119" i="17"/>
  <c r="G269" i="17"/>
  <c r="K227" i="17"/>
  <c r="G268" i="17"/>
  <c r="K1079" i="17"/>
  <c r="K444" i="17"/>
  <c r="K349" i="17"/>
  <c r="K239" i="17"/>
  <c r="K290" i="17"/>
  <c r="K152" i="17"/>
  <c r="J1087" i="17"/>
  <c r="G264" i="17"/>
  <c r="K145" i="17"/>
  <c r="K1093" i="17"/>
  <c r="I1121" i="17"/>
  <c r="J1148" i="17"/>
  <c r="I1146" i="17"/>
  <c r="K849" i="17"/>
  <c r="K740" i="17"/>
  <c r="G1131" i="17"/>
  <c r="K995" i="17"/>
  <c r="K876" i="17"/>
  <c r="K778" i="17"/>
  <c r="K823" i="17"/>
  <c r="K271" i="17"/>
  <c r="K283" i="17"/>
  <c r="J1126" i="17"/>
  <c r="K780" i="17"/>
  <c r="K894" i="17"/>
  <c r="K441" i="17"/>
  <c r="I1120" i="17"/>
  <c r="K362" i="17"/>
  <c r="K566" i="17"/>
  <c r="K466" i="17"/>
  <c r="G303" i="17"/>
  <c r="H306" i="17"/>
  <c r="J305" i="17"/>
  <c r="H551" i="17"/>
  <c r="G404" i="17"/>
  <c r="J567" i="17"/>
  <c r="G437" i="17"/>
  <c r="H550" i="17"/>
  <c r="G402" i="17"/>
  <c r="J566" i="17"/>
  <c r="G457" i="17"/>
  <c r="H549" i="17"/>
  <c r="G400" i="17"/>
  <c r="I371" i="17"/>
  <c r="I170" i="17"/>
  <c r="H318" i="17"/>
  <c r="J274" i="17"/>
  <c r="H563" i="17"/>
  <c r="G428" i="17"/>
  <c r="J579" i="17"/>
  <c r="J272" i="17"/>
  <c r="H562" i="17"/>
  <c r="G426" i="17"/>
  <c r="J578" i="17"/>
  <c r="G481" i="17"/>
  <c r="H561" i="17"/>
  <c r="G424" i="17"/>
  <c r="J569" i="17"/>
  <c r="J252" i="17"/>
  <c r="H552" i="17"/>
  <c r="G406" i="17"/>
  <c r="J568" i="17"/>
  <c r="G461" i="17"/>
  <c r="J893" i="17"/>
  <c r="I533" i="17"/>
  <c r="G920" i="17"/>
  <c r="K1110" i="17"/>
  <c r="H893" i="17"/>
  <c r="I532" i="17"/>
  <c r="I919" i="17"/>
  <c r="G495" i="17"/>
  <c r="J892" i="17"/>
  <c r="I531" i="17"/>
  <c r="G919" i="17"/>
  <c r="K202" i="17"/>
  <c r="H892" i="17"/>
  <c r="I530" i="17"/>
  <c r="I918" i="17"/>
  <c r="G1116" i="17"/>
  <c r="J891" i="17"/>
  <c r="I529" i="17"/>
  <c r="G918" i="17"/>
  <c r="K424" i="17"/>
  <c r="H891" i="17"/>
  <c r="I528" i="17"/>
  <c r="I917" i="17"/>
  <c r="G491" i="17"/>
  <c r="J890" i="17"/>
  <c r="I527" i="17"/>
  <c r="J621" i="17"/>
  <c r="J331" i="17"/>
  <c r="H604" i="17"/>
  <c r="G510" i="17"/>
  <c r="J620" i="17"/>
  <c r="G601" i="17"/>
  <c r="J945" i="17"/>
  <c r="I637" i="17"/>
  <c r="G972" i="17"/>
  <c r="K635" i="17"/>
  <c r="H945" i="17"/>
  <c r="I636" i="17"/>
  <c r="I971" i="17"/>
  <c r="G599" i="17"/>
  <c r="J944" i="17"/>
  <c r="I635" i="17"/>
  <c r="G971" i="17"/>
  <c r="K942" i="17"/>
  <c r="H944" i="17"/>
  <c r="I634" i="17"/>
  <c r="I970" i="17"/>
  <c r="G597" i="17"/>
  <c r="J943" i="17"/>
  <c r="I633" i="17"/>
  <c r="G970" i="17"/>
  <c r="K430" i="17"/>
  <c r="H943" i="17"/>
  <c r="I632" i="17"/>
  <c r="I969" i="17"/>
  <c r="G595" i="17"/>
  <c r="J942" i="17"/>
  <c r="I631" i="17"/>
  <c r="K838" i="17"/>
  <c r="K603" i="17"/>
  <c r="K321" i="17"/>
  <c r="K330" i="17"/>
  <c r="K310" i="17"/>
  <c r="K407" i="17"/>
  <c r="I872" i="17"/>
  <c r="I438" i="17"/>
  <c r="H846" i="17"/>
  <c r="K440" i="17"/>
  <c r="G853" i="17"/>
  <c r="K335" i="17"/>
  <c r="K705" i="17"/>
  <c r="K532" i="17"/>
  <c r="K308" i="17"/>
  <c r="H1138" i="17"/>
  <c r="I852" i="17"/>
  <c r="H810" i="17"/>
  <c r="I1116" i="17"/>
  <c r="K318" i="17"/>
  <c r="H1079" i="17"/>
  <c r="I1020" i="17"/>
  <c r="I734" i="17"/>
  <c r="H994" i="17"/>
  <c r="G682" i="17"/>
  <c r="G1021" i="17"/>
  <c r="I836" i="17"/>
  <c r="H826" i="17"/>
  <c r="G845" i="17"/>
  <c r="G279" i="17"/>
  <c r="J114" i="17"/>
  <c r="H351" i="17"/>
  <c r="I203" i="17"/>
  <c r="J147" i="17"/>
  <c r="H404" i="17"/>
  <c r="H148" i="17"/>
  <c r="I256" i="17"/>
  <c r="H349" i="17"/>
  <c r="I201" i="17"/>
  <c r="G199" i="17"/>
  <c r="K1143" i="17"/>
  <c r="G198" i="17"/>
  <c r="H1102" i="17"/>
  <c r="G201" i="17"/>
  <c r="H347" i="17"/>
  <c r="I199" i="17"/>
  <c r="J143" i="17"/>
  <c r="H400" i="17"/>
  <c r="H144" i="17"/>
  <c r="I252" i="17"/>
  <c r="H345" i="17"/>
  <c r="I197" i="17"/>
  <c r="G195" i="17"/>
  <c r="K197" i="17"/>
  <c r="G194" i="17"/>
  <c r="K157" i="17"/>
  <c r="G197" i="17"/>
  <c r="K829" i="17"/>
  <c r="G196" i="17"/>
  <c r="K935" i="17"/>
  <c r="K183" i="17"/>
  <c r="K190" i="17"/>
  <c r="K682" i="17"/>
  <c r="K465" i="17"/>
  <c r="G192" i="17"/>
  <c r="K196" i="17"/>
  <c r="H1117" i="17"/>
  <c r="K1130" i="17"/>
  <c r="K674" i="17"/>
  <c r="K340" i="17"/>
  <c r="K999" i="17"/>
  <c r="H1115" i="17"/>
  <c r="S51" i="4"/>
  <c r="K192" i="17"/>
  <c r="K350" i="17"/>
  <c r="K695" i="17"/>
  <c r="I1101" i="17"/>
  <c r="K1089" i="17"/>
  <c r="H1095" i="17"/>
  <c r="S49" i="4"/>
  <c r="K429" i="17"/>
  <c r="K1111" i="17"/>
  <c r="K514" i="17"/>
  <c r="K140" i="17"/>
  <c r="H343" i="17"/>
  <c r="I195" i="17"/>
  <c r="J139" i="17"/>
  <c r="H396" i="17"/>
  <c r="H140" i="17"/>
  <c r="I248" i="17"/>
  <c r="H341" i="17"/>
  <c r="I193" i="17"/>
  <c r="G191" i="17"/>
  <c r="H1127" i="17"/>
  <c r="G190" i="17"/>
  <c r="S53" i="4"/>
  <c r="G193" i="17"/>
  <c r="H339" i="17"/>
  <c r="I191" i="17"/>
  <c r="J135" i="17"/>
  <c r="H392" i="17"/>
  <c r="H136" i="17"/>
  <c r="I244" i="17"/>
  <c r="H337" i="17"/>
  <c r="I189" i="17"/>
  <c r="G187" i="17"/>
  <c r="K314" i="17"/>
  <c r="G186" i="17"/>
  <c r="I1129" i="17"/>
  <c r="G189" i="17"/>
  <c r="K563" i="17"/>
  <c r="G188" i="17"/>
  <c r="G1091" i="17"/>
  <c r="K663" i="17"/>
  <c r="K688" i="17"/>
  <c r="K216" i="17"/>
  <c r="K373" i="17"/>
  <c r="K735" i="17"/>
  <c r="G1146" i="17"/>
  <c r="G184" i="17"/>
  <c r="K632" i="17"/>
  <c r="G1081" i="17"/>
  <c r="K109" i="17"/>
  <c r="K670" i="17"/>
  <c r="I1135" i="17"/>
  <c r="K356" i="17"/>
  <c r="H1096" i="17"/>
  <c r="K620" i="17"/>
  <c r="K228" i="17"/>
  <c r="K176" i="17"/>
  <c r="K989" i="17"/>
  <c r="K1070" i="17"/>
  <c r="K948" i="17"/>
  <c r="H1132" i="17"/>
  <c r="K592" i="17"/>
  <c r="I1108" i="17"/>
  <c r="K554" i="17"/>
  <c r="K382" i="17"/>
  <c r="K526" i="17"/>
  <c r="I1130" i="17"/>
  <c r="H162" i="17"/>
  <c r="I270" i="17"/>
  <c r="J161" i="17"/>
  <c r="J397" i="17"/>
  <c r="H663" i="17"/>
  <c r="J423" i="17"/>
  <c r="J679" i="17"/>
  <c r="J395" i="17"/>
  <c r="H662" i="17"/>
  <c r="J422" i="17"/>
  <c r="J678" i="17"/>
  <c r="J393" i="17"/>
  <c r="H661" i="17"/>
  <c r="J421" i="17"/>
  <c r="J118" i="17"/>
  <c r="G283" i="17"/>
  <c r="H174" i="17"/>
  <c r="I282" i="17"/>
  <c r="J173" i="17"/>
  <c r="H419" i="17"/>
  <c r="H675" i="17"/>
  <c r="J435" i="17"/>
  <c r="J691" i="17"/>
  <c r="H418" i="17"/>
  <c r="H674" i="17"/>
  <c r="J434" i="17"/>
  <c r="J690" i="17"/>
  <c r="H417" i="17"/>
  <c r="H673" i="17"/>
  <c r="J433" i="17"/>
  <c r="J681" i="17"/>
  <c r="J399" i="17"/>
  <c r="H664" i="17"/>
  <c r="J424" i="17"/>
  <c r="J680" i="17"/>
  <c r="G705" i="17"/>
  <c r="J1005" i="17"/>
  <c r="I757" i="17"/>
  <c r="G1032" i="17"/>
  <c r="G704" i="17"/>
  <c r="H1005" i="17"/>
  <c r="I756" i="17"/>
  <c r="I1031" i="17"/>
  <c r="G703" i="17"/>
  <c r="J1004" i="17"/>
  <c r="I755" i="17"/>
  <c r="G1031" i="17"/>
  <c r="G702" i="17"/>
  <c r="H1004" i="17"/>
  <c r="I754" i="17"/>
  <c r="I1030" i="17"/>
  <c r="G701" i="17"/>
  <c r="J1003" i="17"/>
  <c r="I753" i="17"/>
  <c r="G1030" i="17"/>
  <c r="G700" i="17"/>
  <c r="H1003" i="17"/>
  <c r="I752" i="17"/>
  <c r="I1029" i="17"/>
  <c r="G699" i="17"/>
  <c r="J1002" i="17"/>
  <c r="I751" i="17"/>
  <c r="J733" i="17"/>
  <c r="H460" i="17"/>
  <c r="H716" i="17"/>
  <c r="J476" i="17"/>
  <c r="J732" i="17"/>
  <c r="J801" i="17"/>
  <c r="J1057" i="17"/>
  <c r="G828" i="17"/>
  <c r="K795" i="17"/>
  <c r="H801" i="17"/>
  <c r="H1057" i="17"/>
  <c r="I827" i="17"/>
  <c r="J800" i="17"/>
  <c r="J1056" i="17"/>
  <c r="G827" i="17"/>
  <c r="H800" i="17"/>
  <c r="H1056" i="17"/>
  <c r="I826" i="17"/>
  <c r="K506" i="17"/>
  <c r="J799" i="17"/>
  <c r="J1055" i="17"/>
  <c r="G826" i="17"/>
  <c r="K607" i="17"/>
  <c r="H799" i="17"/>
  <c r="H1055" i="17"/>
  <c r="I825" i="17"/>
  <c r="K365" i="17"/>
  <c r="J798" i="17"/>
  <c r="J1054" i="17"/>
  <c r="G825" i="17"/>
  <c r="K512" i="17"/>
  <c r="K1107" i="17"/>
  <c r="K963" i="17"/>
  <c r="H1135" i="17"/>
  <c r="K189" i="17"/>
  <c r="I1016" i="17"/>
  <c r="I726" i="17"/>
  <c r="H990" i="17"/>
  <c r="G674" i="17"/>
  <c r="G1017" i="17"/>
  <c r="K389" i="17"/>
  <c r="K1128" i="17"/>
  <c r="K122" i="17"/>
  <c r="K302" i="17"/>
  <c r="K619" i="17"/>
  <c r="K254" i="17"/>
  <c r="I462" i="17"/>
  <c r="K261" i="17"/>
  <c r="K1021" i="17"/>
  <c r="K135" i="17"/>
  <c r="K636" i="17"/>
  <c r="H1078" i="17"/>
  <c r="K617" i="17"/>
  <c r="K147" i="17"/>
  <c r="I876" i="17"/>
  <c r="I446" i="17"/>
  <c r="H850" i="17"/>
  <c r="K375" i="17"/>
  <c r="G861" i="17"/>
  <c r="H1034" i="17"/>
  <c r="H1154" i="17"/>
  <c r="J226" i="17"/>
  <c r="I315" i="17"/>
  <c r="H207" i="17"/>
  <c r="G316" i="17"/>
  <c r="J259" i="17"/>
  <c r="I368" i="17"/>
  <c r="H260" i="17"/>
  <c r="G369" i="17"/>
  <c r="J204" i="17"/>
  <c r="I313" i="17"/>
  <c r="H205" i="17"/>
  <c r="G314" i="17"/>
  <c r="I311" i="17"/>
  <c r="H203" i="17"/>
  <c r="G312" i="17"/>
  <c r="J255" i="17"/>
  <c r="I364" i="17"/>
  <c r="H256" i="17"/>
  <c r="G365" i="17"/>
  <c r="J200" i="17"/>
  <c r="I309" i="17"/>
  <c r="H201" i="17"/>
  <c r="G310" i="17"/>
  <c r="J1127" i="17"/>
  <c r="K543" i="17"/>
  <c r="G1135" i="17"/>
  <c r="K926" i="17"/>
  <c r="K1117" i="17"/>
  <c r="K213" i="17"/>
  <c r="K118" i="17"/>
  <c r="K249" i="17"/>
  <c r="K359" i="17"/>
  <c r="K507" i="17"/>
  <c r="K1048" i="17"/>
  <c r="K580" i="17"/>
  <c r="K1109" i="17"/>
  <c r="K754" i="17"/>
  <c r="K113" i="17"/>
  <c r="J1074" i="17"/>
  <c r="I1092" i="17"/>
  <c r="K676" i="17"/>
  <c r="G1149" i="17"/>
  <c r="J1135" i="17"/>
  <c r="K923" i="17"/>
  <c r="K511" i="17"/>
  <c r="G1079" i="17"/>
  <c r="K120" i="17"/>
  <c r="I307" i="17"/>
  <c r="H199" i="17"/>
  <c r="G308" i="17"/>
  <c r="J251" i="17"/>
  <c r="I360" i="17"/>
  <c r="H252" i="17"/>
  <c r="G361" i="17"/>
  <c r="J196" i="17"/>
  <c r="I305" i="17"/>
  <c r="H197" i="17"/>
  <c r="G306" i="17"/>
  <c r="I303" i="17"/>
  <c r="H195" i="17"/>
  <c r="G304" i="17"/>
  <c r="J247" i="17"/>
  <c r="I356" i="17"/>
  <c r="H248" i="17"/>
  <c r="G357" i="17"/>
  <c r="J192" i="17"/>
  <c r="I301" i="17"/>
  <c r="H193" i="17"/>
  <c r="G302" i="17"/>
  <c r="K116" i="17"/>
  <c r="K951" i="17"/>
  <c r="I1106" i="17"/>
  <c r="K1083" i="17"/>
  <c r="K533" i="17"/>
  <c r="Q52" i="4"/>
  <c r="K276" i="17"/>
  <c r="Q49" i="4"/>
  <c r="K482" i="17"/>
  <c r="K976" i="17"/>
  <c r="J1083" i="17"/>
  <c r="K802" i="17"/>
  <c r="K914" i="17"/>
  <c r="K146" i="17"/>
  <c r="K1090" i="17"/>
  <c r="K930" i="17"/>
  <c r="K378" i="17"/>
  <c r="K758" i="17"/>
  <c r="K981" i="17"/>
  <c r="K851" i="17"/>
  <c r="K348" i="17"/>
  <c r="K1133" i="17"/>
  <c r="K915" i="17"/>
  <c r="H1112" i="17"/>
  <c r="I238" i="17"/>
  <c r="H274" i="17"/>
  <c r="J273" i="17"/>
  <c r="H519" i="17"/>
  <c r="H775" i="17"/>
  <c r="J535" i="17"/>
  <c r="J791" i="17"/>
  <c r="H518" i="17"/>
  <c r="H774" i="17"/>
  <c r="J534" i="17"/>
  <c r="J790" i="17"/>
  <c r="H517" i="17"/>
  <c r="H773" i="17"/>
  <c r="J533" i="17"/>
  <c r="J230" i="17"/>
  <c r="H286" i="17"/>
  <c r="J285" i="17"/>
  <c r="H531" i="17"/>
  <c r="H787" i="17"/>
  <c r="J547" i="17"/>
  <c r="G397" i="17"/>
  <c r="H530" i="17"/>
  <c r="H786" i="17"/>
  <c r="J546" i="17"/>
  <c r="G395" i="17"/>
  <c r="H529" i="17"/>
  <c r="H785" i="17"/>
  <c r="J545" i="17"/>
  <c r="J793" i="17"/>
  <c r="H520" i="17"/>
  <c r="H776" i="17"/>
  <c r="J536" i="17"/>
  <c r="J792" i="17"/>
  <c r="J861" i="17"/>
  <c r="I469" i="17"/>
  <c r="G888" i="17"/>
  <c r="H1130" i="17"/>
  <c r="H861" i="17"/>
  <c r="I887" i="17"/>
  <c r="J860" i="17"/>
  <c r="G887" i="17"/>
  <c r="H860" i="17"/>
  <c r="I886" i="17"/>
  <c r="J859" i="17"/>
  <c r="G886" i="17"/>
  <c r="H859" i="17"/>
  <c r="I464" i="17"/>
  <c r="G415" i="17"/>
  <c r="I463" i="17"/>
  <c r="J292" i="17"/>
  <c r="G446" i="17"/>
  <c r="G501" i="17"/>
  <c r="I573" i="17"/>
  <c r="H913" i="17"/>
  <c r="I572" i="17"/>
  <c r="G535" i="17"/>
  <c r="I571" i="17"/>
  <c r="J1113" i="17"/>
  <c r="I570" i="17"/>
  <c r="J1118" i="17"/>
  <c r="I569" i="17"/>
  <c r="K796" i="17"/>
  <c r="I937" i="17"/>
  <c r="J910" i="17"/>
  <c r="K986" i="17"/>
  <c r="K410" i="17"/>
  <c r="K180" i="17"/>
  <c r="I904" i="17"/>
  <c r="H878" i="17"/>
  <c r="G905" i="17"/>
  <c r="K583" i="17"/>
  <c r="K944" i="17"/>
  <c r="I932" i="17"/>
  <c r="G877" i="17"/>
  <c r="J334" i="17"/>
  <c r="G516" i="17"/>
  <c r="J333" i="17"/>
  <c r="G514" i="17"/>
  <c r="G569" i="17"/>
  <c r="G512" i="17"/>
  <c r="G355" i="17"/>
  <c r="H246" i="17"/>
  <c r="I354" i="17"/>
  <c r="H491" i="17"/>
  <c r="J507" i="17"/>
  <c r="H490" i="17"/>
  <c r="J506" i="17"/>
  <c r="H617" i="17"/>
  <c r="J625" i="17"/>
  <c r="H608" i="17"/>
  <c r="J624" i="17"/>
  <c r="J949" i="17"/>
  <c r="G976" i="17"/>
  <c r="I388" i="17"/>
  <c r="K1147" i="17"/>
  <c r="I387" i="17"/>
  <c r="G975" i="17"/>
  <c r="K334" i="17"/>
  <c r="H948" i="17"/>
  <c r="I642" i="17"/>
  <c r="I974" i="17"/>
  <c r="G605" i="17"/>
  <c r="J947" i="17"/>
  <c r="I641" i="17"/>
  <c r="G974" i="17"/>
  <c r="K1056" i="17"/>
  <c r="H947" i="17"/>
  <c r="I640" i="17"/>
  <c r="I973" i="17"/>
  <c r="G603" i="17"/>
  <c r="J946" i="17"/>
  <c r="I639" i="17"/>
  <c r="J677" i="17"/>
  <c r="J391" i="17"/>
  <c r="H660" i="17"/>
  <c r="J420" i="17"/>
  <c r="J676" i="17"/>
  <c r="G697" i="17"/>
  <c r="J1001" i="17"/>
  <c r="I749" i="17"/>
  <c r="G1028" i="17"/>
  <c r="G696" i="17"/>
  <c r="H1001" i="17"/>
  <c r="I748" i="17"/>
  <c r="I1027" i="17"/>
  <c r="G695" i="17"/>
  <c r="J1000" i="17"/>
  <c r="I747" i="17"/>
  <c r="G1027" i="17"/>
  <c r="G694" i="17"/>
  <c r="H1000" i="17"/>
  <c r="I746" i="17"/>
  <c r="I1026" i="17"/>
  <c r="G693" i="17"/>
  <c r="J999" i="17"/>
  <c r="I745" i="17"/>
  <c r="G1026" i="17"/>
  <c r="G692" i="17"/>
  <c r="H999" i="17"/>
  <c r="I744" i="17"/>
  <c r="I1025" i="17"/>
  <c r="G691" i="17"/>
  <c r="J998" i="17"/>
  <c r="I743" i="17"/>
  <c r="K794" i="17"/>
  <c r="K170" i="17"/>
  <c r="K315" i="17"/>
  <c r="K788" i="17"/>
  <c r="K877" i="17"/>
  <c r="K901" i="17"/>
  <c r="I816" i="17"/>
  <c r="H1046" i="17"/>
  <c r="G786" i="17"/>
  <c r="K131" i="17"/>
  <c r="K606" i="17"/>
  <c r="J218" i="17"/>
  <c r="H218" i="17"/>
  <c r="I326" i="17"/>
  <c r="J217" i="17"/>
  <c r="H463" i="17"/>
  <c r="H719" i="17"/>
  <c r="J479" i="17"/>
  <c r="J735" i="17"/>
  <c r="H462" i="17"/>
  <c r="H718" i="17"/>
  <c r="J478" i="17"/>
  <c r="J734" i="17"/>
  <c r="H461" i="17"/>
  <c r="H717" i="17"/>
  <c r="J477" i="17"/>
  <c r="J174" i="17"/>
  <c r="G339" i="17"/>
  <c r="H230" i="17"/>
  <c r="I338" i="17"/>
  <c r="J229" i="17"/>
  <c r="H475" i="17"/>
  <c r="H731" i="17"/>
  <c r="J491" i="17"/>
  <c r="J747" i="17"/>
  <c r="H474" i="17"/>
  <c r="H730" i="17"/>
  <c r="J490" i="17"/>
  <c r="J746" i="17"/>
  <c r="H473" i="17"/>
  <c r="H729" i="17"/>
  <c r="J489" i="17"/>
  <c r="J737" i="17"/>
  <c r="H464" i="17"/>
  <c r="H720" i="17"/>
  <c r="J480" i="17"/>
  <c r="J736" i="17"/>
  <c r="J805" i="17"/>
  <c r="J1061" i="17"/>
  <c r="G832" i="17"/>
  <c r="K1144" i="17"/>
  <c r="H805" i="17"/>
  <c r="H1061" i="17"/>
  <c r="I831" i="17"/>
  <c r="G1126" i="17"/>
  <c r="J804" i="17"/>
  <c r="J1060" i="17"/>
  <c r="G831" i="17"/>
  <c r="K815" i="17"/>
  <c r="H804" i="17"/>
  <c r="H1060" i="17"/>
  <c r="I830" i="17"/>
  <c r="K230" i="17"/>
  <c r="J803" i="17"/>
  <c r="J1059" i="17"/>
  <c r="G830" i="17"/>
  <c r="H1133" i="17"/>
  <c r="H803" i="17"/>
  <c r="H1059" i="17"/>
  <c r="I829" i="17"/>
  <c r="J802" i="17"/>
  <c r="J1058" i="17"/>
  <c r="G829" i="17"/>
  <c r="J789" i="17"/>
  <c r="H516" i="17"/>
  <c r="H772" i="17"/>
  <c r="J532" i="17"/>
  <c r="J788" i="17"/>
  <c r="J857" i="17"/>
  <c r="I461" i="17"/>
  <c r="G884" i="17"/>
  <c r="I1089" i="17"/>
  <c r="H857" i="17"/>
  <c r="I460" i="17"/>
  <c r="I883" i="17"/>
  <c r="G407" i="17"/>
  <c r="J856" i="17"/>
  <c r="I459" i="17"/>
  <c r="G883" i="17"/>
  <c r="K810" i="17"/>
  <c r="H856" i="17"/>
  <c r="I458" i="17"/>
  <c r="I882" i="17"/>
  <c r="K720" i="17"/>
  <c r="J855" i="17"/>
  <c r="I457" i="17"/>
  <c r="G882" i="17"/>
  <c r="I1113" i="17"/>
  <c r="H983" i="17"/>
  <c r="I1009" i="17"/>
  <c r="J982" i="17"/>
  <c r="G1114" i="17"/>
  <c r="K675" i="17"/>
  <c r="G1107" i="17"/>
  <c r="I742" i="17"/>
  <c r="G690" i="17"/>
  <c r="S58" i="4"/>
  <c r="H330" i="17"/>
  <c r="J265" i="17"/>
  <c r="H511" i="17"/>
  <c r="H767" i="17"/>
  <c r="J527" i="17"/>
  <c r="J783" i="17"/>
  <c r="H510" i="17"/>
  <c r="H766" i="17"/>
  <c r="J526" i="17"/>
  <c r="J782" i="17"/>
  <c r="H509" i="17"/>
  <c r="H765" i="17"/>
  <c r="J525" i="17"/>
  <c r="J222" i="17"/>
  <c r="H278" i="17"/>
  <c r="J277" i="17"/>
  <c r="H523" i="17"/>
  <c r="H779" i="17"/>
  <c r="J539" i="17"/>
  <c r="G381" i="17"/>
  <c r="H522" i="17"/>
  <c r="H778" i="17"/>
  <c r="J538" i="17"/>
  <c r="G379" i="17"/>
  <c r="H521" i="17"/>
  <c r="H777" i="17"/>
  <c r="J537" i="17"/>
  <c r="J785" i="17"/>
  <c r="H512" i="17"/>
  <c r="H768" i="17"/>
  <c r="J528" i="17"/>
  <c r="J784" i="17"/>
  <c r="J853" i="17"/>
  <c r="I453" i="17"/>
  <c r="G880" i="17"/>
  <c r="K119" i="17"/>
  <c r="H853" i="17"/>
  <c r="I452" i="17"/>
  <c r="I879" i="17"/>
  <c r="K426" i="17"/>
  <c r="J852" i="17"/>
  <c r="I451" i="17"/>
  <c r="G879" i="17"/>
  <c r="K522" i="17"/>
  <c r="H852" i="17"/>
  <c r="I450" i="17"/>
  <c r="I878" i="17"/>
  <c r="K288" i="17"/>
  <c r="J851" i="17"/>
  <c r="I449" i="17"/>
  <c r="G878" i="17"/>
  <c r="K243" i="17"/>
  <c r="H851" i="17"/>
  <c r="I448" i="17"/>
  <c r="I877" i="17"/>
  <c r="K161" i="17"/>
  <c r="J850" i="17"/>
  <c r="I447" i="17"/>
  <c r="J581" i="17"/>
  <c r="J276" i="17"/>
  <c r="H564" i="17"/>
  <c r="G430" i="17"/>
  <c r="J580" i="17"/>
  <c r="G485" i="17"/>
  <c r="J905" i="17"/>
  <c r="I557" i="17"/>
  <c r="G932" i="17"/>
  <c r="K134" i="17"/>
  <c r="H905" i="17"/>
  <c r="I556" i="17"/>
  <c r="I931" i="17"/>
  <c r="G519" i="17"/>
  <c r="J904" i="17"/>
  <c r="I555" i="17"/>
  <c r="G931" i="17"/>
  <c r="K885" i="17"/>
  <c r="H904" i="17"/>
  <c r="I554" i="17"/>
  <c r="I930" i="17"/>
  <c r="K577" i="17"/>
  <c r="J903" i="17"/>
  <c r="I553" i="17"/>
  <c r="G930" i="17"/>
  <c r="H903" i="17"/>
  <c r="I552" i="17"/>
  <c r="I929" i="17"/>
  <c r="G515" i="17"/>
  <c r="J902" i="17"/>
  <c r="I551" i="17"/>
  <c r="K342" i="17"/>
  <c r="Q56" i="4"/>
  <c r="K220" i="17"/>
  <c r="K845" i="17"/>
  <c r="I1152" i="17"/>
  <c r="K1112" i="17"/>
  <c r="I912" i="17"/>
  <c r="I518" i="17"/>
  <c r="H886" i="17"/>
  <c r="K1148" i="17"/>
  <c r="K557" i="17"/>
  <c r="K285" i="17"/>
  <c r="H378" i="17"/>
  <c r="J121" i="17"/>
  <c r="J350" i="17"/>
  <c r="H623" i="17"/>
  <c r="G548" i="17"/>
  <c r="J639" i="17"/>
  <c r="J349" i="17"/>
  <c r="H622" i="17"/>
  <c r="G546" i="17"/>
  <c r="J638" i="17"/>
  <c r="J348" i="17"/>
  <c r="H621" i="17"/>
  <c r="G544" i="17"/>
  <c r="I242" i="17"/>
  <c r="H134" i="17"/>
  <c r="H390" i="17"/>
  <c r="J133" i="17"/>
  <c r="J362" i="17"/>
  <c r="H635" i="17"/>
  <c r="G572" i="17"/>
  <c r="J651" i="17"/>
  <c r="J361" i="17"/>
  <c r="H634" i="17"/>
  <c r="G570" i="17"/>
  <c r="J650" i="17"/>
  <c r="J360" i="17"/>
  <c r="H633" i="17"/>
  <c r="G568" i="17"/>
  <c r="J641" i="17"/>
  <c r="J351" i="17"/>
  <c r="H624" i="17"/>
  <c r="G550" i="17"/>
  <c r="J640" i="17"/>
  <c r="G625" i="17"/>
  <c r="J965" i="17"/>
  <c r="I677" i="17"/>
  <c r="G992" i="17"/>
  <c r="G624" i="17"/>
  <c r="H965" i="17"/>
  <c r="I676" i="17"/>
  <c r="I991" i="17"/>
  <c r="G623" i="17"/>
  <c r="J964" i="17"/>
  <c r="I675" i="17"/>
  <c r="G991" i="17"/>
  <c r="G622" i="17"/>
  <c r="H964" i="17"/>
  <c r="I674" i="17"/>
  <c r="I990" i="17"/>
  <c r="G621" i="17"/>
  <c r="J963" i="17"/>
  <c r="I673" i="17"/>
  <c r="G990" i="17"/>
  <c r="G620" i="17"/>
  <c r="H963" i="17"/>
  <c r="I672" i="17"/>
  <c r="I989" i="17"/>
  <c r="G619" i="17"/>
  <c r="J962" i="17"/>
  <c r="I671" i="17"/>
  <c r="J693" i="17"/>
  <c r="H420" i="17"/>
  <c r="H676" i="17"/>
  <c r="J436" i="17"/>
  <c r="J692" i="17"/>
  <c r="G729" i="17"/>
  <c r="J1017" i="17"/>
  <c r="I781" i="17"/>
  <c r="G1044" i="17"/>
  <c r="G728" i="17"/>
  <c r="H1017" i="17"/>
  <c r="I780" i="17"/>
  <c r="I1043" i="17"/>
  <c r="G727" i="17"/>
  <c r="J1016" i="17"/>
  <c r="I779" i="17"/>
  <c r="G1043" i="17"/>
  <c r="G726" i="17"/>
  <c r="H1016" i="17"/>
  <c r="I778" i="17"/>
  <c r="I1042" i="17"/>
  <c r="G725" i="17"/>
  <c r="J1015" i="17"/>
  <c r="I777" i="17"/>
  <c r="G1042" i="17"/>
  <c r="G724" i="17"/>
  <c r="H1015" i="17"/>
  <c r="I776" i="17"/>
  <c r="I1041" i="17"/>
  <c r="G723" i="17"/>
  <c r="J1014" i="17"/>
  <c r="I775" i="17"/>
  <c r="Q62" i="4"/>
  <c r="K477" i="17"/>
  <c r="K919" i="17"/>
  <c r="I1056" i="17"/>
  <c r="I800" i="17"/>
  <c r="H1030" i="17"/>
  <c r="G754" i="17"/>
  <c r="G1057" i="17"/>
  <c r="K691" i="17"/>
  <c r="H919" i="17"/>
  <c r="I945" i="17"/>
  <c r="J918" i="17"/>
  <c r="K642" i="17"/>
  <c r="K792" i="17"/>
  <c r="K133" i="17"/>
  <c r="I960" i="17"/>
  <c r="H934" i="17"/>
  <c r="G869" i="17"/>
  <c r="J105" i="17"/>
  <c r="H362" i="17"/>
  <c r="K211" i="17"/>
  <c r="K599" i="17"/>
  <c r="I1052" i="17"/>
  <c r="I796" i="17"/>
  <c r="H1026" i="17"/>
  <c r="G746" i="17"/>
  <c r="G1053" i="17"/>
  <c r="I884" i="17"/>
  <c r="H890" i="17"/>
  <c r="G933" i="17"/>
  <c r="G311" i="17"/>
  <c r="J146" i="17"/>
  <c r="H383" i="17"/>
  <c r="H127" i="17"/>
  <c r="I235" i="17"/>
  <c r="J179" i="17"/>
  <c r="I288" i="17"/>
  <c r="H180" i="17"/>
  <c r="G289" i="17"/>
  <c r="J124" i="17"/>
  <c r="H381" i="17"/>
  <c r="H125" i="17"/>
  <c r="I233" i="17"/>
  <c r="G231" i="17"/>
  <c r="J1073" i="17"/>
  <c r="G230" i="17"/>
  <c r="K287" i="17"/>
  <c r="G233" i="17"/>
  <c r="H379" i="17"/>
  <c r="H123" i="17"/>
  <c r="I231" i="17"/>
  <c r="J175" i="17"/>
  <c r="I284" i="17"/>
  <c r="H176" i="17"/>
  <c r="G285" i="17"/>
  <c r="J120" i="17"/>
  <c r="H377" i="17"/>
  <c r="H121" i="17"/>
  <c r="I229" i="17"/>
  <c r="G227" i="17"/>
  <c r="K755" i="17"/>
  <c r="G226" i="17"/>
  <c r="K372" i="17"/>
  <c r="G229" i="17"/>
  <c r="K396" i="17"/>
  <c r="G228" i="17"/>
  <c r="K759" i="17"/>
  <c r="I1080" i="17"/>
  <c r="G1122" i="17"/>
  <c r="K217" i="17"/>
  <c r="K998" i="17"/>
  <c r="K198" i="17"/>
  <c r="K172" i="17"/>
  <c r="G224" i="17"/>
  <c r="K905" i="17"/>
  <c r="J1097" i="17"/>
  <c r="K1124" i="17"/>
  <c r="K1084" i="17"/>
  <c r="H1142" i="17"/>
  <c r="J1101" i="17"/>
  <c r="G1108" i="17"/>
  <c r="K890" i="17"/>
  <c r="K1080" i="17"/>
  <c r="I1131" i="17"/>
  <c r="K985" i="17"/>
  <c r="G1129" i="17"/>
  <c r="K234" i="17"/>
  <c r="K842" i="17"/>
  <c r="K678" i="17"/>
  <c r="K708" i="17"/>
  <c r="J1149" i="17"/>
  <c r="K568" i="17"/>
  <c r="K255" i="17"/>
  <c r="K374" i="17"/>
  <c r="H375" i="17"/>
  <c r="H119" i="17"/>
  <c r="I227" i="17"/>
  <c r="J171" i="17"/>
  <c r="I280" i="17"/>
  <c r="H172" i="17"/>
  <c r="G281" i="17"/>
  <c r="J116" i="17"/>
  <c r="H373" i="17"/>
  <c r="H117" i="17"/>
  <c r="I225" i="17"/>
  <c r="G223" i="17"/>
  <c r="K1085" i="17"/>
  <c r="G222" i="17"/>
  <c r="K623" i="17"/>
  <c r="G225" i="17"/>
  <c r="H371" i="17"/>
  <c r="H115" i="17"/>
  <c r="I223" i="17"/>
  <c r="J167" i="17"/>
  <c r="I276" i="17"/>
  <c r="H168" i="17"/>
  <c r="G277" i="17"/>
  <c r="J112" i="17"/>
  <c r="H369" i="17"/>
  <c r="H113" i="17"/>
  <c r="I221" i="17"/>
  <c r="G219" i="17"/>
  <c r="I1072" i="17"/>
  <c r="G218" i="17"/>
  <c r="J1086" i="17"/>
  <c r="G221" i="17"/>
  <c r="I1099" i="17"/>
  <c r="G220" i="17"/>
  <c r="K821" i="17"/>
  <c r="K1034" i="17"/>
  <c r="J1072" i="17"/>
  <c r="K106" i="17"/>
  <c r="K865" i="17"/>
  <c r="K173" i="17"/>
  <c r="J1095" i="17"/>
  <c r="G216" i="17"/>
  <c r="K339" i="17"/>
  <c r="K879" i="17"/>
  <c r="K333" i="17"/>
  <c r="I1143" i="17"/>
  <c r="K404" i="17"/>
  <c r="K480" i="17"/>
  <c r="Q46" i="4"/>
  <c r="H1147" i="17"/>
  <c r="K786" i="17"/>
  <c r="K345" i="17"/>
  <c r="K972" i="17"/>
  <c r="K549" i="17"/>
  <c r="I1097" i="17"/>
  <c r="K897" i="17"/>
  <c r="K790" i="17"/>
  <c r="K250" i="17"/>
  <c r="K646" i="17"/>
  <c r="K806" i="17"/>
  <c r="Q47" i="4"/>
  <c r="K610" i="17"/>
  <c r="K765" i="17"/>
  <c r="H386" i="17"/>
  <c r="J129" i="17"/>
  <c r="J358" i="17"/>
  <c r="H631" i="17"/>
  <c r="G564" i="17"/>
  <c r="J647" i="17"/>
  <c r="J357" i="17"/>
  <c r="H630" i="17"/>
  <c r="G562" i="17"/>
  <c r="J646" i="17"/>
  <c r="J356" i="17"/>
  <c r="H629" i="17"/>
  <c r="G560" i="17"/>
  <c r="I250" i="17"/>
  <c r="H142" i="17"/>
  <c r="H398" i="17"/>
  <c r="J141" i="17"/>
  <c r="J370" i="17"/>
  <c r="H643" i="17"/>
  <c r="J390" i="17"/>
  <c r="J659" i="17"/>
  <c r="J369" i="17"/>
  <c r="H642" i="17"/>
  <c r="J388" i="17"/>
  <c r="J658" i="17"/>
  <c r="J368" i="17"/>
  <c r="H641" i="17"/>
  <c r="J386" i="17"/>
  <c r="J649" i="17"/>
  <c r="J359" i="17"/>
  <c r="H632" i="17"/>
  <c r="G566" i="17"/>
  <c r="J648" i="17"/>
  <c r="G641" i="17"/>
  <c r="J973" i="17"/>
  <c r="I693" i="17"/>
  <c r="G1000" i="17"/>
  <c r="G640" i="17"/>
  <c r="H973" i="17"/>
  <c r="I692" i="17"/>
  <c r="I999" i="17"/>
  <c r="G639" i="17"/>
  <c r="J972" i="17"/>
  <c r="I691" i="17"/>
  <c r="G999" i="17"/>
  <c r="G638" i="17"/>
  <c r="H972" i="17"/>
  <c r="I690" i="17"/>
  <c r="I998" i="17"/>
  <c r="G637" i="17"/>
  <c r="J971" i="17"/>
  <c r="I689" i="17"/>
  <c r="G998" i="17"/>
  <c r="G636" i="17"/>
  <c r="H971" i="17"/>
  <c r="I688" i="17"/>
  <c r="I997" i="17"/>
  <c r="G635" i="17"/>
  <c r="J970" i="17"/>
  <c r="I687" i="17"/>
  <c r="J701" i="17"/>
  <c r="H428" i="17"/>
  <c r="H684" i="17"/>
  <c r="J444" i="17"/>
  <c r="J700" i="17"/>
  <c r="G745" i="17"/>
  <c r="J1025" i="17"/>
  <c r="G796" i="17"/>
  <c r="G1052" i="17"/>
  <c r="G744" i="17"/>
  <c r="H1025" i="17"/>
  <c r="I795" i="17"/>
  <c r="I1051" i="17"/>
  <c r="G743" i="17"/>
  <c r="J1024" i="17"/>
  <c r="G795" i="17"/>
  <c r="G1051" i="17"/>
  <c r="G742" i="17"/>
  <c r="H1024" i="17"/>
  <c r="I794" i="17"/>
  <c r="I1050" i="17"/>
  <c r="G741" i="17"/>
  <c r="J1023" i="17"/>
  <c r="I793" i="17"/>
  <c r="G1050" i="17"/>
  <c r="G740" i="17"/>
  <c r="H1023" i="17"/>
  <c r="I792" i="17"/>
  <c r="I1049" i="17"/>
  <c r="G739" i="17"/>
  <c r="J1022" i="17"/>
  <c r="I791" i="17"/>
  <c r="J1122" i="17"/>
  <c r="K983" i="17"/>
  <c r="K726" i="17"/>
  <c r="J1081" i="17"/>
  <c r="K673" i="17"/>
  <c r="I1048" i="17"/>
  <c r="I790" i="17"/>
  <c r="H1022" i="17"/>
  <c r="G738" i="17"/>
  <c r="G1049" i="17"/>
  <c r="K893" i="17"/>
  <c r="H1122" i="17"/>
  <c r="K728" i="17"/>
  <c r="K369" i="17"/>
  <c r="K952" i="17"/>
  <c r="K638" i="17"/>
  <c r="I590" i="17"/>
  <c r="J1109" i="17"/>
  <c r="G961" i="17"/>
  <c r="K853" i="17"/>
  <c r="I1111" i="17"/>
  <c r="K500" i="17"/>
  <c r="K1043" i="17"/>
  <c r="I1036" i="17"/>
  <c r="I766" i="17"/>
  <c r="H1010" i="17"/>
  <c r="G714" i="17"/>
  <c r="G1037" i="17"/>
  <c r="I868" i="17"/>
  <c r="H858" i="17"/>
  <c r="G901" i="17"/>
  <c r="G295" i="17"/>
  <c r="J130" i="17"/>
  <c r="H367" i="17"/>
  <c r="H111" i="17"/>
  <c r="I219" i="17"/>
  <c r="J163" i="17"/>
  <c r="I272" i="17"/>
  <c r="H164" i="17"/>
  <c r="G273" i="17"/>
  <c r="J108" i="17"/>
  <c r="H365" i="17"/>
  <c r="H109" i="17"/>
  <c r="I217" i="17"/>
  <c r="G215" i="17"/>
  <c r="K996" i="17"/>
  <c r="G214" i="17"/>
  <c r="I1109" i="17"/>
  <c r="G217" i="17"/>
  <c r="H363" i="17"/>
  <c r="H107" i="17"/>
  <c r="I215" i="17"/>
  <c r="J159" i="17"/>
  <c r="H416" i="17"/>
  <c r="H160" i="17"/>
  <c r="I268" i="17"/>
  <c r="J104" i="17"/>
  <c r="H361" i="17"/>
  <c r="H105" i="17"/>
  <c r="I213" i="17"/>
  <c r="G211" i="17"/>
  <c r="G1123" i="17"/>
  <c r="G210" i="17"/>
  <c r="K800" i="17"/>
  <c r="G213" i="17"/>
  <c r="K212" i="17"/>
  <c r="G212" i="17"/>
  <c r="K916" i="17"/>
  <c r="H1090" i="17"/>
  <c r="K1050" i="17"/>
  <c r="K594" i="17"/>
  <c r="K1142" i="17"/>
  <c r="K164" i="17"/>
  <c r="I1082" i="17"/>
  <c r="G208" i="17"/>
  <c r="K731" i="17"/>
  <c r="G1082" i="17"/>
  <c r="K103" i="17"/>
  <c r="K987" i="17"/>
  <c r="G1138" i="17"/>
  <c r="K232" i="17"/>
  <c r="K741" i="17"/>
  <c r="K560" i="17"/>
  <c r="K524" i="17"/>
  <c r="H1077" i="17"/>
  <c r="K661" i="17"/>
  <c r="K475" i="17"/>
  <c r="H1081" i="17"/>
  <c r="K936" i="17"/>
  <c r="I1127" i="17"/>
  <c r="K485" i="17"/>
  <c r="K595" i="17"/>
  <c r="K448" i="17"/>
  <c r="K262" i="17"/>
  <c r="K616" i="17"/>
  <c r="K496" i="17"/>
  <c r="K664" i="17"/>
  <c r="H359" i="17"/>
  <c r="H103" i="17"/>
  <c r="I211" i="17"/>
  <c r="J155" i="17"/>
  <c r="H412" i="17"/>
  <c r="H156" i="17"/>
  <c r="I264" i="17"/>
  <c r="H357" i="17"/>
  <c r="I209" i="17"/>
  <c r="G207" i="17"/>
  <c r="K463" i="17"/>
  <c r="G206" i="17"/>
  <c r="K546" i="17"/>
  <c r="G209" i="17"/>
  <c r="H355" i="17"/>
  <c r="I207" i="17"/>
  <c r="J151" i="17"/>
  <c r="H408" i="17"/>
  <c r="H152" i="17"/>
  <c r="I260" i="17"/>
  <c r="H353" i="17"/>
  <c r="I205" i="17"/>
  <c r="G203" i="17"/>
  <c r="K305" i="17"/>
  <c r="G202" i="17"/>
  <c r="K510" i="17"/>
  <c r="G205" i="17"/>
  <c r="K156" i="17"/>
  <c r="G204" i="17"/>
  <c r="K934" i="17"/>
  <c r="G1119" i="17"/>
  <c r="K1102" i="17"/>
  <c r="K979" i="17"/>
  <c r="G1112" i="17"/>
  <c r="G200" i="17"/>
  <c r="K990" i="17"/>
  <c r="K181" i="17"/>
  <c r="K253" i="17"/>
  <c r="K761" i="17"/>
  <c r="I1095" i="17"/>
  <c r="K1075" i="17"/>
  <c r="K612" i="17"/>
  <c r="K201" i="17"/>
  <c r="K553" i="17"/>
  <c r="K497" i="17"/>
  <c r="K937" i="17"/>
  <c r="K434" i="17"/>
  <c r="K702" i="17"/>
  <c r="I1077" i="17"/>
  <c r="K839" i="17"/>
  <c r="K1052" i="17"/>
  <c r="I1126" i="17"/>
  <c r="G1151" i="17"/>
  <c r="K502" i="17"/>
  <c r="K624" i="17"/>
  <c r="K840" i="17"/>
  <c r="I1088" i="17"/>
  <c r="H370" i="17"/>
  <c r="J113" i="17"/>
  <c r="J342" i="17"/>
  <c r="H615" i="17"/>
  <c r="G532" i="17"/>
  <c r="J631" i="17"/>
  <c r="J341" i="17"/>
  <c r="H614" i="17"/>
  <c r="G530" i="17"/>
  <c r="J630" i="17"/>
  <c r="J340" i="17"/>
  <c r="H613" i="17"/>
  <c r="G528" i="17"/>
  <c r="I234" i="17"/>
  <c r="H126" i="17"/>
  <c r="H382" i="17"/>
  <c r="J125" i="17"/>
  <c r="J354" i="17"/>
  <c r="H627" i="17"/>
  <c r="G556" i="17"/>
  <c r="J643" i="17"/>
  <c r="J353" i="17"/>
  <c r="H626" i="17"/>
  <c r="G554" i="17"/>
  <c r="J642" i="17"/>
  <c r="J352" i="17"/>
  <c r="H625" i="17"/>
  <c r="G552" i="17"/>
  <c r="J633" i="17"/>
  <c r="J343" i="17"/>
  <c r="H616" i="17"/>
  <c r="G534" i="17"/>
  <c r="J632" i="17"/>
  <c r="G604" i="17"/>
  <c r="J957" i="17"/>
  <c r="I661" i="17"/>
  <c r="G984" i="17"/>
  <c r="G602" i="17"/>
  <c r="H957" i="17"/>
  <c r="I660" i="17"/>
  <c r="I983" i="17"/>
  <c r="G600" i="17"/>
  <c r="J956" i="17"/>
  <c r="I659" i="17"/>
  <c r="G983" i="17"/>
  <c r="G598" i="17"/>
  <c r="H956" i="17"/>
  <c r="I658" i="17"/>
  <c r="I982" i="17"/>
  <c r="G596" i="17"/>
  <c r="J955" i="17"/>
  <c r="I657" i="17"/>
  <c r="G982" i="17"/>
  <c r="G594" i="17"/>
  <c r="H955" i="17"/>
  <c r="I656" i="17"/>
  <c r="I981" i="17"/>
  <c r="G592" i="17"/>
  <c r="J954" i="17"/>
  <c r="I655" i="17"/>
  <c r="J685" i="17"/>
  <c r="J407" i="17"/>
  <c r="H668" i="17"/>
  <c r="J428" i="17"/>
  <c r="J684" i="17"/>
  <c r="G713" i="17"/>
  <c r="J1009" i="17"/>
  <c r="I765" i="17"/>
  <c r="G1036" i="17"/>
  <c r="G712" i="17"/>
  <c r="H1009" i="17"/>
  <c r="I764" i="17"/>
  <c r="I1035" i="17"/>
  <c r="G711" i="17"/>
  <c r="J1008" i="17"/>
  <c r="I763" i="17"/>
  <c r="G1035" i="17"/>
  <c r="G710" i="17"/>
  <c r="H1008" i="17"/>
  <c r="I762" i="17"/>
  <c r="I1034" i="17"/>
  <c r="G709" i="17"/>
  <c r="J1007" i="17"/>
  <c r="I761" i="17"/>
  <c r="G1034" i="17"/>
  <c r="G708" i="17"/>
  <c r="H1007" i="17"/>
  <c r="I760" i="17"/>
  <c r="I1033" i="17"/>
  <c r="G707" i="17"/>
  <c r="J1006" i="17"/>
  <c r="I759" i="17"/>
  <c r="K367" i="17"/>
  <c r="K464" i="17"/>
  <c r="I1147" i="17"/>
  <c r="K589" i="17"/>
  <c r="K600" i="17"/>
  <c r="I1064" i="17"/>
  <c r="I808" i="17"/>
  <c r="H1038" i="17"/>
  <c r="G770" i="17"/>
  <c r="G1065" i="17"/>
  <c r="K344" i="17"/>
  <c r="K818" i="17"/>
  <c r="G1128" i="17"/>
  <c r="I1091" i="17"/>
  <c r="I654" i="17"/>
  <c r="K729" i="17"/>
  <c r="J1117" i="17"/>
  <c r="K462" i="17"/>
  <c r="I956" i="17"/>
  <c r="I606" i="17"/>
  <c r="H930" i="17"/>
  <c r="K317" i="17"/>
  <c r="G957" i="17"/>
  <c r="I622" i="17"/>
  <c r="G590" i="17"/>
  <c r="H106" i="17"/>
  <c r="I214" i="17"/>
  <c r="H287" i="17"/>
  <c r="J312" i="17"/>
  <c r="H340" i="17"/>
  <c r="I192" i="17"/>
  <c r="H285" i="17"/>
  <c r="I134" i="17"/>
  <c r="G135" i="17"/>
  <c r="I133" i="17"/>
  <c r="G134" i="17"/>
  <c r="I136" i="17"/>
  <c r="G137" i="17"/>
  <c r="H283" i="17"/>
  <c r="J308" i="17"/>
  <c r="H336" i="17"/>
  <c r="I188" i="17"/>
  <c r="H281" i="17"/>
  <c r="I130" i="17"/>
  <c r="G131" i="17"/>
  <c r="I129" i="17"/>
  <c r="G130" i="17"/>
  <c r="I132" i="17"/>
  <c r="G133" i="17"/>
  <c r="I131" i="17"/>
  <c r="G132" i="17"/>
  <c r="K874" i="17"/>
  <c r="K643" i="17"/>
  <c r="K399" i="17"/>
  <c r="K450" i="17"/>
  <c r="I127" i="17"/>
  <c r="G128" i="17"/>
  <c r="K1095" i="17"/>
  <c r="K155" i="17"/>
  <c r="S59" i="4"/>
  <c r="K141" i="17"/>
  <c r="G1139" i="17"/>
  <c r="K745" i="17"/>
  <c r="K295" i="17"/>
  <c r="K656" i="17"/>
  <c r="K1118" i="17"/>
  <c r="K1059" i="17"/>
  <c r="K1074" i="17"/>
  <c r="K385" i="17"/>
  <c r="G1120" i="17"/>
  <c r="K523" i="17"/>
  <c r="K1028" i="17"/>
  <c r="K711" i="17"/>
  <c r="K742" i="17"/>
  <c r="K908" i="17"/>
  <c r="G1095" i="17"/>
  <c r="K878" i="17"/>
  <c r="H279" i="17"/>
  <c r="J302" i="17"/>
  <c r="H332" i="17"/>
  <c r="I184" i="17"/>
  <c r="H277" i="17"/>
  <c r="I126" i="17"/>
  <c r="G127" i="17"/>
  <c r="I125" i="17"/>
  <c r="G126" i="17"/>
  <c r="I128" i="17"/>
  <c r="G129" i="17"/>
  <c r="H275" i="17"/>
  <c r="J294" i="17"/>
  <c r="H328" i="17"/>
  <c r="I180" i="17"/>
  <c r="H273" i="17"/>
  <c r="I122" i="17"/>
  <c r="G123" i="17"/>
  <c r="I121" i="17"/>
  <c r="G122" i="17"/>
  <c r="I124" i="17"/>
  <c r="G125" i="17"/>
  <c r="I123" i="17"/>
  <c r="G124" i="17"/>
  <c r="K917" i="17"/>
  <c r="K791" i="17"/>
  <c r="H1106" i="17"/>
  <c r="K812" i="17"/>
  <c r="Q59" i="4"/>
  <c r="K1013" i="17"/>
  <c r="I119" i="17"/>
  <c r="G120" i="17"/>
  <c r="K392" i="17"/>
  <c r="I1125" i="17"/>
  <c r="K817" i="17"/>
  <c r="K834" i="17"/>
  <c r="K499" i="17"/>
  <c r="K941" i="17"/>
  <c r="K860" i="17"/>
  <c r="K949" i="17"/>
  <c r="K159" i="17"/>
  <c r="K324" i="17"/>
  <c r="K498" i="17"/>
  <c r="K667" i="17"/>
  <c r="K978" i="17"/>
  <c r="J1129" i="17"/>
  <c r="G1109" i="17"/>
  <c r="K1069" i="17"/>
  <c r="G1086" i="17"/>
  <c r="K214" i="17"/>
  <c r="G1144" i="17"/>
  <c r="K431" i="17"/>
  <c r="K870" i="17"/>
  <c r="J234" i="17"/>
  <c r="H226" i="17"/>
  <c r="I334" i="17"/>
  <c r="J225" i="17"/>
  <c r="H471" i="17"/>
  <c r="H727" i="17"/>
  <c r="J487" i="17"/>
  <c r="J743" i="17"/>
  <c r="H470" i="17"/>
  <c r="H726" i="17"/>
  <c r="J486" i="17"/>
  <c r="J742" i="17"/>
  <c r="H469" i="17"/>
  <c r="H725" i="17"/>
  <c r="J485" i="17"/>
  <c r="J182" i="17"/>
  <c r="G347" i="17"/>
  <c r="H238" i="17"/>
  <c r="I346" i="17"/>
  <c r="J237" i="17"/>
  <c r="H483" i="17"/>
  <c r="H739" i="17"/>
  <c r="J499" i="17"/>
  <c r="J755" i="17"/>
  <c r="H482" i="17"/>
  <c r="H738" i="17"/>
  <c r="J498" i="17"/>
  <c r="J754" i="17"/>
  <c r="H481" i="17"/>
  <c r="H737" i="17"/>
  <c r="J497" i="17"/>
  <c r="J745" i="17"/>
  <c r="H472" i="17"/>
  <c r="H728" i="17"/>
  <c r="J488" i="17"/>
  <c r="J744" i="17"/>
  <c r="J813" i="17"/>
  <c r="J1069" i="17"/>
  <c r="G840" i="17"/>
  <c r="K139" i="17"/>
  <c r="H813" i="17"/>
  <c r="H1069" i="17"/>
  <c r="I839" i="17"/>
  <c r="K1126" i="17"/>
  <c r="J812" i="17"/>
  <c r="J1068" i="17"/>
  <c r="G839" i="17"/>
  <c r="K1020" i="17"/>
  <c r="H812" i="17"/>
  <c r="H1068" i="17"/>
  <c r="I838" i="17"/>
  <c r="I1117" i="17"/>
  <c r="J811" i="17"/>
  <c r="J1067" i="17"/>
  <c r="G838" i="17"/>
  <c r="K1012" i="17"/>
  <c r="H811" i="17"/>
  <c r="H1067" i="17"/>
  <c r="I837" i="17"/>
  <c r="G1074" i="17"/>
  <c r="J810" i="17"/>
  <c r="J1066" i="17"/>
  <c r="G837" i="17"/>
  <c r="G385" i="17"/>
  <c r="H524" i="17"/>
  <c r="H780" i="17"/>
  <c r="J540" i="17"/>
  <c r="G383" i="17"/>
  <c r="J865" i="17"/>
  <c r="I477" i="17"/>
  <c r="G892" i="17"/>
  <c r="K895" i="17"/>
  <c r="H865" i="17"/>
  <c r="I476" i="17"/>
  <c r="I891" i="17"/>
  <c r="G439" i="17"/>
  <c r="J864" i="17"/>
  <c r="I475" i="17"/>
  <c r="G891" i="17"/>
  <c r="K521" i="17"/>
  <c r="H864" i="17"/>
  <c r="I474" i="17"/>
  <c r="I890" i="17"/>
  <c r="J1100" i="17"/>
  <c r="J863" i="17"/>
  <c r="I473" i="17"/>
  <c r="G890" i="17"/>
  <c r="K237" i="17"/>
  <c r="H863" i="17"/>
  <c r="I472" i="17"/>
  <c r="I889" i="17"/>
  <c r="G431" i="17"/>
  <c r="J862" i="17"/>
  <c r="I471" i="17"/>
  <c r="G889" i="17"/>
  <c r="K248" i="17"/>
  <c r="J1145" i="17"/>
  <c r="K1150" i="17"/>
  <c r="K903" i="17"/>
  <c r="K1010" i="17"/>
  <c r="I952" i="17"/>
  <c r="I598" i="17"/>
  <c r="H926" i="17"/>
  <c r="K149" i="17"/>
  <c r="G953" i="17"/>
  <c r="K284" i="17"/>
  <c r="K495" i="17"/>
  <c r="K1137" i="17"/>
  <c r="K158" i="17"/>
  <c r="K433" i="17"/>
  <c r="I1012" i="17"/>
  <c r="H970" i="17"/>
  <c r="G981" i="17"/>
  <c r="K709" i="17"/>
  <c r="K208" i="17"/>
  <c r="K858" i="17"/>
  <c r="K391" i="17"/>
  <c r="K1140" i="17"/>
  <c r="K618" i="17"/>
  <c r="I940" i="17"/>
  <c r="I574" i="17"/>
  <c r="H914" i="17"/>
  <c r="K541" i="17"/>
  <c r="G941" i="17"/>
  <c r="I558" i="17"/>
  <c r="J1111" i="17"/>
  <c r="I198" i="17"/>
  <c r="H271" i="17"/>
  <c r="J286" i="17"/>
  <c r="H324" i="17"/>
  <c r="I176" i="17"/>
  <c r="I377" i="17"/>
  <c r="H269" i="17"/>
  <c r="G378" i="17"/>
  <c r="I118" i="17"/>
  <c r="G119" i="17"/>
  <c r="I117" i="17"/>
  <c r="G118" i="17"/>
  <c r="I120" i="17"/>
  <c r="G121" i="17"/>
  <c r="H267" i="17"/>
  <c r="G376" i="17"/>
  <c r="J278" i="17"/>
  <c r="H320" i="17"/>
  <c r="I172" i="17"/>
  <c r="I373" i="17"/>
  <c r="H265" i="17"/>
  <c r="G374" i="17"/>
  <c r="I114" i="17"/>
  <c r="G115" i="17"/>
  <c r="I113" i="17"/>
  <c r="G114" i="17"/>
  <c r="I116" i="17"/>
  <c r="G117" i="17"/>
  <c r="I115" i="17"/>
  <c r="G116" i="17"/>
  <c r="K1031" i="17"/>
  <c r="K258" i="17"/>
  <c r="I1081" i="17"/>
  <c r="K883" i="17"/>
  <c r="K390" i="17"/>
  <c r="I111" i="17"/>
  <c r="G112" i="17"/>
  <c r="K419" i="17"/>
  <c r="K627" i="17"/>
  <c r="I1154" i="17"/>
  <c r="I1085" i="17"/>
  <c r="K739" i="17"/>
  <c r="K393" i="17"/>
  <c r="K677" i="17"/>
  <c r="K1125" i="17"/>
  <c r="K1039" i="17"/>
  <c r="K680" i="17"/>
  <c r="H1141" i="17"/>
  <c r="K395" i="17"/>
  <c r="K732" i="17"/>
  <c r="K130" i="17"/>
  <c r="K1018" i="17"/>
  <c r="G1090" i="17"/>
  <c r="K363" i="17"/>
  <c r="I1079" i="17"/>
  <c r="K354" i="17"/>
  <c r="G1153" i="17"/>
  <c r="H391" i="17"/>
  <c r="H135" i="17"/>
  <c r="I243" i="17"/>
  <c r="J187" i="17"/>
  <c r="I296" i="17"/>
  <c r="H188" i="17"/>
  <c r="G297" i="17"/>
  <c r="J132" i="17"/>
  <c r="H389" i="17"/>
  <c r="H133" i="17"/>
  <c r="I241" i="17"/>
  <c r="G239" i="17"/>
  <c r="K1023" i="17"/>
  <c r="G238" i="17"/>
  <c r="K609" i="17"/>
  <c r="G241" i="17"/>
  <c r="H387" i="17"/>
  <c r="H131" i="17"/>
  <c r="I239" i="17"/>
  <c r="J183" i="17"/>
  <c r="I292" i="17"/>
  <c r="H184" i="17"/>
  <c r="G293" i="17"/>
  <c r="J128" i="17"/>
  <c r="H385" i="17"/>
  <c r="H129" i="17"/>
  <c r="I237" i="17"/>
  <c r="G235" i="17"/>
  <c r="K1092" i="17"/>
  <c r="G234" i="17"/>
  <c r="K1153" i="17"/>
  <c r="G237" i="17"/>
  <c r="K353" i="17"/>
  <c r="G236" i="17"/>
  <c r="K1067" i="17"/>
  <c r="J1093" i="17"/>
  <c r="S63" i="4"/>
  <c r="J1141" i="17"/>
  <c r="K418" i="17"/>
  <c r="K528" i="17"/>
  <c r="H1149" i="17"/>
  <c r="G232" i="17"/>
  <c r="K753" i="17"/>
  <c r="I1145" i="17"/>
  <c r="K238" i="17"/>
  <c r="K962" i="17"/>
  <c r="K177" i="17"/>
  <c r="K368" i="17"/>
  <c r="K469" i="17"/>
  <c r="K1088" i="17"/>
  <c r="K105" i="17"/>
  <c r="K746" i="17"/>
  <c r="K669" i="17"/>
  <c r="G1076" i="17"/>
  <c r="K645" i="17"/>
  <c r="K561" i="17"/>
  <c r="K701" i="17"/>
  <c r="K182" i="17"/>
  <c r="K297" i="17"/>
  <c r="H1083" i="17"/>
  <c r="J1112" i="17"/>
  <c r="K581" i="17"/>
  <c r="G367" i="17"/>
  <c r="H338" i="17"/>
  <c r="J310" i="17"/>
  <c r="H583" i="17"/>
  <c r="G468" i="17"/>
  <c r="J599" i="17"/>
  <c r="J309" i="17"/>
  <c r="H582" i="17"/>
  <c r="G466" i="17"/>
  <c r="J598" i="17"/>
  <c r="G521" i="17"/>
  <c r="H581" i="17"/>
  <c r="G464" i="17"/>
  <c r="I202" i="17"/>
  <c r="H350" i="17"/>
  <c r="J322" i="17"/>
  <c r="H595" i="17"/>
  <c r="G492" i="17"/>
  <c r="J611" i="17"/>
  <c r="J321" i="17"/>
  <c r="H594" i="17"/>
  <c r="G490" i="17"/>
  <c r="J610" i="17"/>
  <c r="G545" i="17"/>
  <c r="H593" i="17"/>
  <c r="G488" i="17"/>
  <c r="J601" i="17"/>
  <c r="J311" i="17"/>
  <c r="H584" i="17"/>
  <c r="G470" i="17"/>
  <c r="J600" i="17"/>
  <c r="G541" i="17"/>
  <c r="J925" i="17"/>
  <c r="I597" i="17"/>
  <c r="G952" i="17"/>
  <c r="K355" i="17"/>
  <c r="H925" i="17"/>
  <c r="I596" i="17"/>
  <c r="I951" i="17"/>
  <c r="G559" i="17"/>
  <c r="J924" i="17"/>
  <c r="I595" i="17"/>
  <c r="G951" i="17"/>
  <c r="K588" i="17"/>
  <c r="H924" i="17"/>
  <c r="I594" i="17"/>
  <c r="I950" i="17"/>
  <c r="G533" i="17"/>
  <c r="J923" i="17"/>
  <c r="I593" i="17"/>
  <c r="G950" i="17"/>
  <c r="Q45" i="4"/>
  <c r="H923" i="17"/>
  <c r="I592" i="17"/>
  <c r="I949" i="17"/>
  <c r="G555" i="17"/>
  <c r="J922" i="17"/>
  <c r="I591" i="17"/>
  <c r="J653" i="17"/>
  <c r="J363" i="17"/>
  <c r="H636" i="17"/>
  <c r="G574" i="17"/>
  <c r="J652" i="17"/>
  <c r="G649" i="17"/>
  <c r="J977" i="17"/>
  <c r="I701" i="17"/>
  <c r="G1004" i="17"/>
  <c r="G648" i="17"/>
  <c r="H977" i="17"/>
  <c r="I700" i="17"/>
  <c r="I1003" i="17"/>
  <c r="G647" i="17"/>
  <c r="J976" i="17"/>
  <c r="I699" i="17"/>
  <c r="G1003" i="17"/>
  <c r="G646" i="17"/>
  <c r="H976" i="17"/>
  <c r="I698" i="17"/>
  <c r="I1002" i="17"/>
  <c r="G645" i="17"/>
  <c r="J975" i="17"/>
  <c r="I697" i="17"/>
  <c r="G1002" i="17"/>
  <c r="G644" i="17"/>
  <c r="H975" i="17"/>
  <c r="I696" i="17"/>
  <c r="I1001" i="17"/>
  <c r="G643" i="17"/>
  <c r="J974" i="17"/>
  <c r="I695" i="17"/>
  <c r="H1082" i="17"/>
  <c r="K797" i="17"/>
  <c r="K442" i="17"/>
  <c r="K1103" i="17"/>
  <c r="K504" i="17"/>
  <c r="G1147" i="17"/>
  <c r="I840" i="17"/>
  <c r="H1070" i="17"/>
  <c r="H814" i="17"/>
  <c r="K847" i="17"/>
  <c r="G1099" i="17"/>
  <c r="K336" i="17"/>
  <c r="Q43" i="4"/>
  <c r="O43" i="4" s="1"/>
  <c r="K347" i="17"/>
  <c r="S43" i="4"/>
  <c r="I782" i="17"/>
  <c r="G698" i="17"/>
  <c r="I374" i="17"/>
  <c r="H479" i="17"/>
  <c r="J495" i="17"/>
  <c r="H478" i="17"/>
  <c r="J494" i="17"/>
  <c r="H477" i="17"/>
  <c r="J493" i="17"/>
  <c r="I226" i="17"/>
  <c r="J346" i="17"/>
  <c r="G540" i="17"/>
  <c r="J345" i="17"/>
  <c r="G538" i="17"/>
  <c r="J344" i="17"/>
  <c r="H745" i="17"/>
  <c r="J753" i="17"/>
  <c r="H736" i="17"/>
  <c r="J752" i="17"/>
  <c r="I389" i="17"/>
  <c r="K868" i="17"/>
  <c r="H949" i="17"/>
  <c r="I975" i="17"/>
  <c r="J948" i="17"/>
  <c r="H114" i="17"/>
  <c r="J137" i="17"/>
  <c r="J413" i="17"/>
  <c r="H671" i="17"/>
  <c r="J431" i="17"/>
  <c r="J687" i="17"/>
  <c r="J411" i="17"/>
  <c r="H670" i="17"/>
  <c r="J430" i="17"/>
  <c r="J686" i="17"/>
  <c r="J409" i="17"/>
  <c r="H669" i="17"/>
  <c r="J429" i="17"/>
  <c r="J126" i="17"/>
  <c r="G291" i="17"/>
  <c r="H182" i="17"/>
  <c r="I290" i="17"/>
  <c r="J181" i="17"/>
  <c r="H427" i="17"/>
  <c r="H683" i="17"/>
  <c r="J443" i="17"/>
  <c r="J699" i="17"/>
  <c r="H426" i="17"/>
  <c r="H682" i="17"/>
  <c r="J442" i="17"/>
  <c r="J698" i="17"/>
  <c r="H425" i="17"/>
  <c r="H681" i="17"/>
  <c r="J441" i="17"/>
  <c r="J689" i="17"/>
  <c r="J415" i="17"/>
  <c r="H672" i="17"/>
  <c r="J432" i="17"/>
  <c r="J688" i="17"/>
  <c r="G721" i="17"/>
  <c r="J1013" i="17"/>
  <c r="I773" i="17"/>
  <c r="G1040" i="17"/>
  <c r="G720" i="17"/>
  <c r="H1013" i="17"/>
  <c r="I772" i="17"/>
  <c r="I1039" i="17"/>
  <c r="G719" i="17"/>
  <c r="J1012" i="17"/>
  <c r="I771" i="17"/>
  <c r="G1039" i="17"/>
  <c r="G718" i="17"/>
  <c r="H1012" i="17"/>
  <c r="I770" i="17"/>
  <c r="I1038" i="17"/>
  <c r="G717" i="17"/>
  <c r="J1011" i="17"/>
  <c r="I769" i="17"/>
  <c r="G1038" i="17"/>
  <c r="G716" i="17"/>
  <c r="H1011" i="17"/>
  <c r="I768" i="17"/>
  <c r="I1037" i="17"/>
  <c r="G715" i="17"/>
  <c r="J1010" i="17"/>
  <c r="I767" i="17"/>
  <c r="J741" i="17"/>
  <c r="H468" i="17"/>
  <c r="H724" i="17"/>
  <c r="J484" i="17"/>
  <c r="J740" i="17"/>
  <c r="J809" i="17"/>
  <c r="J1065" i="17"/>
  <c r="G836" i="17"/>
  <c r="I1112" i="17"/>
  <c r="H809" i="17"/>
  <c r="H1065" i="17"/>
  <c r="I835" i="17"/>
  <c r="J1104" i="17"/>
  <c r="J808" i="17"/>
  <c r="J1064" i="17"/>
  <c r="G835" i="17"/>
  <c r="K1135" i="17"/>
  <c r="H808" i="17"/>
  <c r="H1064" i="17"/>
  <c r="I834" i="17"/>
  <c r="S47" i="4"/>
  <c r="J807" i="17"/>
  <c r="J1063" i="17"/>
  <c r="G834" i="17"/>
  <c r="K880" i="17"/>
  <c r="H807" i="17"/>
  <c r="H1063" i="17"/>
  <c r="I833" i="17"/>
  <c r="K114" i="17"/>
  <c r="J806" i="17"/>
  <c r="J1062" i="17"/>
  <c r="G833" i="17"/>
  <c r="K958" i="17"/>
  <c r="H1136" i="17"/>
  <c r="K772" i="17"/>
  <c r="K774" i="17"/>
  <c r="K400" i="17"/>
  <c r="I1008" i="17"/>
  <c r="I710" i="17"/>
  <c r="H982" i="17"/>
  <c r="G658" i="17"/>
  <c r="G977" i="17"/>
  <c r="K1006" i="17"/>
  <c r="I254" i="17"/>
  <c r="H282" i="17"/>
  <c r="J281" i="17"/>
  <c r="H527" i="17"/>
  <c r="H783" i="17"/>
  <c r="J543" i="17"/>
  <c r="G389" i="17"/>
  <c r="H526" i="17"/>
  <c r="H782" i="17"/>
  <c r="J542" i="17"/>
  <c r="G387" i="17"/>
  <c r="H525" i="17"/>
  <c r="H781" i="17"/>
  <c r="I331" i="17"/>
  <c r="J238" i="17"/>
  <c r="H294" i="17"/>
  <c r="J293" i="17"/>
  <c r="H539" i="17"/>
  <c r="G380" i="17"/>
  <c r="J555" i="17"/>
  <c r="G413" i="17"/>
  <c r="H538" i="17"/>
  <c r="H794" i="17"/>
  <c r="J554" i="17"/>
  <c r="G427" i="17"/>
  <c r="H537" i="17"/>
  <c r="H793" i="17"/>
  <c r="J541" i="17"/>
  <c r="G393" i="17"/>
  <c r="H528" i="17"/>
  <c r="H784" i="17"/>
  <c r="J544" i="17"/>
  <c r="G391" i="17"/>
  <c r="J869" i="17"/>
  <c r="I485" i="17"/>
  <c r="G896" i="17"/>
  <c r="I1087" i="17"/>
  <c r="H869" i="17"/>
  <c r="I484" i="17"/>
  <c r="I895" i="17"/>
  <c r="G447" i="17"/>
  <c r="J868" i="17"/>
  <c r="I483" i="17"/>
  <c r="G895" i="17"/>
  <c r="G1106" i="17"/>
  <c r="H868" i="17"/>
  <c r="I482" i="17"/>
  <c r="I894" i="17"/>
  <c r="G1117" i="17"/>
  <c r="J867" i="17"/>
  <c r="I481" i="17"/>
  <c r="G894" i="17"/>
  <c r="K928" i="17"/>
  <c r="H867" i="17"/>
  <c r="I480" i="17"/>
  <c r="I893" i="17"/>
  <c r="G443" i="17"/>
  <c r="J866" i="17"/>
  <c r="I479" i="17"/>
  <c r="J597" i="17"/>
  <c r="J307" i="17"/>
  <c r="H580" i="17"/>
  <c r="G462" i="17"/>
  <c r="J596" i="17"/>
  <c r="G525" i="17"/>
  <c r="J921" i="17"/>
  <c r="I589" i="17"/>
  <c r="G948" i="17"/>
  <c r="K650" i="17"/>
  <c r="H921" i="17"/>
  <c r="I588" i="17"/>
  <c r="I947" i="17"/>
  <c r="G551" i="17"/>
  <c r="J920" i="17"/>
  <c r="I587" i="17"/>
  <c r="G947" i="17"/>
  <c r="K167" i="17"/>
  <c r="H920" i="17"/>
  <c r="I586" i="17"/>
  <c r="I946" i="17"/>
  <c r="G517" i="17"/>
  <c r="J919" i="17"/>
  <c r="I585" i="17"/>
  <c r="G946" i="17"/>
  <c r="I456" i="17"/>
  <c r="G399" i="17"/>
  <c r="I455" i="17"/>
  <c r="K223" i="17"/>
  <c r="G1137" i="17"/>
  <c r="K104" i="17"/>
  <c r="I486" i="17"/>
  <c r="K685" i="17"/>
  <c r="J186" i="17"/>
  <c r="I310" i="17"/>
  <c r="J298" i="17"/>
  <c r="H575" i="17"/>
  <c r="G452" i="17"/>
  <c r="J591" i="17"/>
  <c r="J296" i="17"/>
  <c r="H574" i="17"/>
  <c r="G450" i="17"/>
  <c r="J590" i="17"/>
  <c r="G505" i="17"/>
  <c r="H573" i="17"/>
  <c r="G448" i="17"/>
  <c r="I194" i="17"/>
  <c r="H342" i="17"/>
  <c r="J314" i="17"/>
  <c r="H587" i="17"/>
  <c r="G476" i="17"/>
  <c r="J603" i="17"/>
  <c r="J313" i="17"/>
  <c r="H586" i="17"/>
  <c r="G474" i="17"/>
  <c r="J602" i="17"/>
  <c r="G529" i="17"/>
  <c r="H585" i="17"/>
  <c r="G472" i="17"/>
  <c r="J593" i="17"/>
  <c r="J300" i="17"/>
  <c r="H576" i="17"/>
  <c r="G454" i="17"/>
  <c r="J592" i="17"/>
  <c r="G509" i="17"/>
  <c r="J917" i="17"/>
  <c r="I581" i="17"/>
  <c r="G944" i="17"/>
  <c r="K657" i="17"/>
  <c r="H917" i="17"/>
  <c r="I580" i="17"/>
  <c r="I943" i="17"/>
  <c r="G543" i="17"/>
  <c r="J916" i="17"/>
  <c r="I579" i="17"/>
  <c r="G943" i="17"/>
  <c r="K658" i="17"/>
  <c r="H916" i="17"/>
  <c r="I578" i="17"/>
  <c r="I942" i="17"/>
  <c r="K653" i="17"/>
  <c r="J915" i="17"/>
  <c r="I577" i="17"/>
  <c r="G942" i="17"/>
  <c r="J1128" i="17"/>
  <c r="H915" i="17"/>
  <c r="I576" i="17"/>
  <c r="I941" i="17"/>
  <c r="G539" i="17"/>
  <c r="J914" i="17"/>
  <c r="I575" i="17"/>
  <c r="J645" i="17"/>
  <c r="J355" i="17"/>
  <c r="H628" i="17"/>
  <c r="G558" i="17"/>
  <c r="J644" i="17"/>
  <c r="G633" i="17"/>
  <c r="J969" i="17"/>
  <c r="I685" i="17"/>
  <c r="G996" i="17"/>
  <c r="G632" i="17"/>
  <c r="H969" i="17"/>
  <c r="I684" i="17"/>
  <c r="I995" i="17"/>
  <c r="G631" i="17"/>
  <c r="J968" i="17"/>
  <c r="I683" i="17"/>
  <c r="G995" i="17"/>
  <c r="G630" i="17"/>
  <c r="H968" i="17"/>
  <c r="I682" i="17"/>
  <c r="I994" i="17"/>
  <c r="G629" i="17"/>
  <c r="J967" i="17"/>
  <c r="I681" i="17"/>
  <c r="G994" i="17"/>
  <c r="G628" i="17"/>
  <c r="H967" i="17"/>
  <c r="I680" i="17"/>
  <c r="I993" i="17"/>
  <c r="G627" i="17"/>
  <c r="J966" i="17"/>
  <c r="I679" i="17"/>
  <c r="J1138" i="17"/>
  <c r="K425" i="17"/>
  <c r="J1108" i="17"/>
  <c r="K551" i="17"/>
  <c r="I1102" i="17"/>
  <c r="K762" i="17"/>
  <c r="I848" i="17"/>
  <c r="I390" i="17"/>
  <c r="H822" i="17"/>
  <c r="K687" i="17"/>
  <c r="K298" i="17"/>
  <c r="J154" i="17"/>
  <c r="H186" i="17"/>
  <c r="I294" i="17"/>
  <c r="J185" i="17"/>
  <c r="H431" i="17"/>
  <c r="H687" i="17"/>
  <c r="J447" i="17"/>
  <c r="J703" i="17"/>
  <c r="H430" i="17"/>
  <c r="H686" i="17"/>
  <c r="J446" i="17"/>
  <c r="J702" i="17"/>
  <c r="H429" i="17"/>
  <c r="H685" i="17"/>
  <c r="J445" i="17"/>
  <c r="J142" i="17"/>
  <c r="G307" i="17"/>
  <c r="H198" i="17"/>
  <c r="I306" i="17"/>
  <c r="J197" i="17"/>
  <c r="H443" i="17"/>
  <c r="H699" i="17"/>
  <c r="J459" i="17"/>
  <c r="J715" i="17"/>
  <c r="H442" i="17"/>
  <c r="H698" i="17"/>
  <c r="J458" i="17"/>
  <c r="J714" i="17"/>
  <c r="H441" i="17"/>
  <c r="H697" i="17"/>
  <c r="J457" i="17"/>
  <c r="J705" i="17"/>
  <c r="H432" i="17"/>
  <c r="H688" i="17"/>
  <c r="J448" i="17"/>
  <c r="J704" i="17"/>
  <c r="G753" i="17"/>
  <c r="J1029" i="17"/>
  <c r="G800" i="17"/>
  <c r="G1056" i="17"/>
  <c r="G752" i="17"/>
  <c r="H1029" i="17"/>
  <c r="I799" i="17"/>
  <c r="I1055" i="17"/>
  <c r="G751" i="17"/>
  <c r="J1028" i="17"/>
  <c r="G799" i="17"/>
  <c r="G1055" i="17"/>
  <c r="G750" i="17"/>
  <c r="H1028" i="17"/>
  <c r="I798" i="17"/>
  <c r="I1054" i="17"/>
  <c r="G749" i="17"/>
  <c r="J1027" i="17"/>
  <c r="G798" i="17"/>
  <c r="G1054" i="17"/>
  <c r="G748" i="17"/>
  <c r="H1027" i="17"/>
  <c r="I797" i="17"/>
  <c r="I1053" i="17"/>
  <c r="G747" i="17"/>
  <c r="J1026" i="17"/>
  <c r="G797" i="17"/>
  <c r="J757" i="17"/>
  <c r="H484" i="17"/>
  <c r="H740" i="17"/>
  <c r="J500" i="17"/>
  <c r="J756" i="17"/>
  <c r="J825" i="17"/>
  <c r="I397" i="17"/>
  <c r="G852" i="17"/>
  <c r="K924" i="17"/>
  <c r="H825" i="17"/>
  <c r="I396" i="17"/>
  <c r="I851" i="17"/>
  <c r="K207" i="17"/>
  <c r="J824" i="17"/>
  <c r="I395" i="17"/>
  <c r="G851" i="17"/>
  <c r="K1100" i="17"/>
  <c r="H824" i="17"/>
  <c r="I394" i="17"/>
  <c r="I850" i="17"/>
  <c r="K1011" i="17"/>
  <c r="J823" i="17"/>
  <c r="I393" i="17"/>
  <c r="G850" i="17"/>
  <c r="K980" i="17"/>
  <c r="H823" i="17"/>
  <c r="I392" i="17"/>
  <c r="I849" i="17"/>
  <c r="I1128" i="17"/>
  <c r="J822" i="17"/>
  <c r="I391" i="17"/>
  <c r="G849" i="17"/>
  <c r="K1154" i="17"/>
  <c r="K679" i="17"/>
  <c r="Q65" i="4"/>
  <c r="K961" i="17"/>
  <c r="I1096" i="17"/>
  <c r="I992" i="17"/>
  <c r="I678" i="17"/>
  <c r="H966" i="17"/>
  <c r="G626" i="17"/>
  <c r="G945" i="17"/>
  <c r="K421" i="17"/>
  <c r="H1047" i="17"/>
  <c r="G1111" i="17"/>
  <c r="J1046" i="17"/>
  <c r="K409" i="17"/>
  <c r="K693" i="17"/>
  <c r="H1144" i="17"/>
  <c r="I832" i="17"/>
  <c r="H806" i="17"/>
  <c r="K704" i="17"/>
  <c r="H298" i="17"/>
  <c r="G287" i="17"/>
  <c r="S57" i="4"/>
  <c r="I988" i="17"/>
  <c r="I670" i="17"/>
  <c r="H962" i="17"/>
  <c r="G618" i="17"/>
  <c r="G989" i="17"/>
  <c r="I750" i="17"/>
  <c r="G730" i="17"/>
  <c r="H138" i="17"/>
  <c r="I246" i="17"/>
  <c r="H319" i="17"/>
  <c r="I171" i="17"/>
  <c r="J115" i="17"/>
  <c r="H372" i="17"/>
  <c r="H116" i="17"/>
  <c r="I224" i="17"/>
  <c r="H317" i="17"/>
  <c r="I169" i="17"/>
  <c r="G167" i="17"/>
  <c r="H1121" i="17"/>
  <c r="G166" i="17"/>
  <c r="H1103" i="17"/>
  <c r="G169" i="17"/>
  <c r="H315" i="17"/>
  <c r="I167" i="17"/>
  <c r="J111" i="17"/>
  <c r="H368" i="17"/>
  <c r="H112" i="17"/>
  <c r="I220" i="17"/>
  <c r="H313" i="17"/>
  <c r="I163" i="17"/>
  <c r="G163" i="17"/>
  <c r="K1115" i="17"/>
  <c r="G162" i="17"/>
  <c r="I165" i="17"/>
  <c r="G165" i="17"/>
  <c r="S44" i="4"/>
  <c r="G164" i="17"/>
  <c r="K1091" i="17"/>
  <c r="K121" i="17"/>
  <c r="K304" i="17"/>
  <c r="K535" i="17"/>
  <c r="K718" i="17"/>
  <c r="K699" i="17"/>
  <c r="I159" i="17"/>
  <c r="G160" i="17"/>
  <c r="K397" i="17"/>
  <c r="K1065" i="17"/>
  <c r="G1130" i="17"/>
  <c r="K771" i="17"/>
  <c r="K991" i="17"/>
  <c r="K473" i="17"/>
  <c r="I1122" i="17"/>
  <c r="G1101" i="17"/>
  <c r="K231" i="17"/>
  <c r="K112" i="17"/>
  <c r="K280" i="17"/>
  <c r="K572" i="17"/>
  <c r="K647" i="17"/>
  <c r="K235" i="17"/>
  <c r="I1074" i="17"/>
  <c r="K824" i="17"/>
  <c r="K927" i="17"/>
  <c r="K270" i="17"/>
  <c r="G1110" i="17"/>
  <c r="K360" i="17"/>
  <c r="K710" i="17"/>
  <c r="H311" i="17"/>
  <c r="J336" i="17"/>
  <c r="J107" i="17"/>
  <c r="H364" i="17"/>
  <c r="H108" i="17"/>
  <c r="I216" i="17"/>
  <c r="H309" i="17"/>
  <c r="I158" i="17"/>
  <c r="G159" i="17"/>
  <c r="I157" i="17"/>
  <c r="G158" i="17"/>
  <c r="I161" i="17"/>
  <c r="G161" i="17"/>
  <c r="H307" i="17"/>
  <c r="J332" i="17"/>
  <c r="J103" i="17"/>
  <c r="H360" i="17"/>
  <c r="H104" i="17"/>
  <c r="I212" i="17"/>
  <c r="H305" i="17"/>
  <c r="I154" i="17"/>
  <c r="G155" i="17"/>
  <c r="I153" i="17"/>
  <c r="G154" i="17"/>
  <c r="I156" i="17"/>
  <c r="G157" i="17"/>
  <c r="I155" i="17"/>
  <c r="G156" i="17"/>
  <c r="K1104" i="17"/>
  <c r="G1097" i="17"/>
  <c r="J1096" i="17"/>
  <c r="K689" i="17"/>
  <c r="K940" i="17"/>
  <c r="K474" i="17"/>
  <c r="I151" i="17"/>
  <c r="G152" i="17"/>
  <c r="K293" i="17"/>
  <c r="G1127" i="17"/>
  <c r="K1024" i="17"/>
  <c r="K1096" i="17"/>
  <c r="K398" i="17"/>
  <c r="K799" i="17"/>
  <c r="L37" i="4"/>
  <c r="K571" i="17"/>
  <c r="K884" i="17"/>
  <c r="S64" i="4"/>
  <c r="J1114" i="17"/>
  <c r="K1063" i="17"/>
  <c r="J1080" i="17"/>
  <c r="K827" i="17"/>
  <c r="H1085" i="17"/>
  <c r="K491" i="17"/>
  <c r="K1072" i="17"/>
  <c r="G1084" i="17"/>
  <c r="K1042" i="17"/>
  <c r="K881" i="17"/>
  <c r="J170" i="17"/>
  <c r="H194" i="17"/>
  <c r="I302" i="17"/>
  <c r="J193" i="17"/>
  <c r="H439" i="17"/>
  <c r="H695" i="17"/>
  <c r="J455" i="17"/>
  <c r="J711" i="17"/>
  <c r="H438" i="17"/>
  <c r="H694" i="17"/>
  <c r="J454" i="17"/>
  <c r="J710" i="17"/>
  <c r="H437" i="17"/>
  <c r="H693" i="17"/>
  <c r="J453" i="17"/>
  <c r="J150" i="17"/>
  <c r="G315" i="17"/>
  <c r="H206" i="17"/>
  <c r="I314" i="17"/>
  <c r="J205" i="17"/>
  <c r="H451" i="17"/>
  <c r="H707" i="17"/>
  <c r="J467" i="17"/>
  <c r="J723" i="17"/>
  <c r="H450" i="17"/>
  <c r="H706" i="17"/>
  <c r="J466" i="17"/>
  <c r="J722" i="17"/>
  <c r="H449" i="17"/>
  <c r="H705" i="17"/>
  <c r="J465" i="17"/>
  <c r="J713" i="17"/>
  <c r="H440" i="17"/>
  <c r="H696" i="17"/>
  <c r="J456" i="17"/>
  <c r="J712" i="17"/>
  <c r="G769" i="17"/>
  <c r="J1037" i="17"/>
  <c r="G808" i="17"/>
  <c r="G1064" i="17"/>
  <c r="G768" i="17"/>
  <c r="H1037" i="17"/>
  <c r="I807" i="17"/>
  <c r="I1063" i="17"/>
  <c r="G767" i="17"/>
  <c r="J1036" i="17"/>
  <c r="G807" i="17"/>
  <c r="G1063" i="17"/>
  <c r="G766" i="17"/>
  <c r="H1036" i="17"/>
  <c r="I806" i="17"/>
  <c r="I1062" i="17"/>
  <c r="G765" i="17"/>
  <c r="J1035" i="17"/>
  <c r="G806" i="17"/>
  <c r="G1062" i="17"/>
  <c r="G764" i="17"/>
  <c r="H1035" i="17"/>
  <c r="I805" i="17"/>
  <c r="I1061" i="17"/>
  <c r="G763" i="17"/>
  <c r="J1034" i="17"/>
  <c r="G805" i="17"/>
  <c r="J765" i="17"/>
  <c r="H492" i="17"/>
  <c r="H748" i="17"/>
  <c r="J508" i="17"/>
  <c r="J764" i="17"/>
  <c r="J833" i="17"/>
  <c r="I413" i="17"/>
  <c r="G860" i="17"/>
  <c r="J1076" i="17"/>
  <c r="H833" i="17"/>
  <c r="I412" i="17"/>
  <c r="I859" i="17"/>
  <c r="K913" i="17"/>
  <c r="J832" i="17"/>
  <c r="I411" i="17"/>
  <c r="G859" i="17"/>
  <c r="K997" i="17"/>
  <c r="H832" i="17"/>
  <c r="I410" i="17"/>
  <c r="I858" i="17"/>
  <c r="K801" i="17"/>
  <c r="J831" i="17"/>
  <c r="I409" i="17"/>
  <c r="G858" i="17"/>
  <c r="K303" i="17"/>
  <c r="H831" i="17"/>
  <c r="I408" i="17"/>
  <c r="I857" i="17"/>
  <c r="K1064" i="17"/>
  <c r="J830" i="17"/>
  <c r="I407" i="17"/>
  <c r="G857" i="17"/>
  <c r="K478" i="17"/>
  <c r="H1153" i="17"/>
  <c r="K210" i="17"/>
  <c r="K174" i="17"/>
  <c r="I984" i="17"/>
  <c r="I662" i="17"/>
  <c r="H958" i="17"/>
  <c r="G606" i="17"/>
  <c r="G985" i="17"/>
  <c r="K716" i="17"/>
  <c r="K313" i="17"/>
  <c r="K451" i="17"/>
  <c r="J1136" i="17"/>
  <c r="K224" i="17"/>
  <c r="I1060" i="17"/>
  <c r="H1050" i="17"/>
  <c r="G1045" i="17"/>
  <c r="G897" i="17"/>
  <c r="K123" i="17"/>
  <c r="K501" i="17"/>
  <c r="K602" i="17"/>
  <c r="K651" i="17"/>
  <c r="K1057" i="17"/>
  <c r="I972" i="17"/>
  <c r="I638" i="17"/>
  <c r="H946" i="17"/>
  <c r="H1140" i="17"/>
  <c r="G973" i="17"/>
  <c r="I686" i="17"/>
  <c r="G666" i="17"/>
  <c r="H122" i="17"/>
  <c r="I230" i="17"/>
  <c r="H303" i="17"/>
  <c r="J328" i="17"/>
  <c r="H356" i="17"/>
  <c r="I208" i="17"/>
  <c r="H301" i="17"/>
  <c r="I150" i="17"/>
  <c r="G151" i="17"/>
  <c r="I149" i="17"/>
  <c r="G150" i="17"/>
  <c r="I152" i="17"/>
  <c r="G153" i="17"/>
  <c r="H299" i="17"/>
  <c r="J324" i="17"/>
  <c r="H352" i="17"/>
  <c r="I204" i="17"/>
  <c r="H297" i="17"/>
  <c r="I146" i="17"/>
  <c r="G147" i="17"/>
  <c r="I145" i="17"/>
  <c r="G146" i="17"/>
  <c r="I148" i="17"/>
  <c r="G149" i="17"/>
  <c r="I147" i="17"/>
  <c r="G148" i="17"/>
  <c r="H1101" i="17"/>
  <c r="K808" i="17"/>
  <c r="S52" i="4"/>
  <c r="K766" i="17"/>
  <c r="G1100" i="17"/>
  <c r="I143" i="17"/>
  <c r="G144" i="17"/>
  <c r="K574" i="17"/>
  <c r="I1073" i="17"/>
  <c r="K394" i="17"/>
  <c r="K1120" i="17"/>
  <c r="I1133" i="17"/>
  <c r="K844" i="17"/>
  <c r="K1007" i="17"/>
  <c r="K1049" i="17"/>
  <c r="K126" i="17"/>
  <c r="K869" i="17"/>
  <c r="K681" i="17"/>
  <c r="K286" i="17"/>
  <c r="K443" i="17"/>
  <c r="K281" i="17"/>
  <c r="K1041" i="17"/>
  <c r="K329" i="17"/>
  <c r="Q55" i="4"/>
  <c r="K422" i="17"/>
  <c r="K1082" i="17"/>
  <c r="K1098" i="17"/>
  <c r="K655" i="17"/>
  <c r="H295" i="17"/>
  <c r="J320" i="17"/>
  <c r="H348" i="17"/>
  <c r="I200" i="17"/>
  <c r="H293" i="17"/>
  <c r="I142" i="17"/>
  <c r="G143" i="17"/>
  <c r="I141" i="17"/>
  <c r="G142" i="17"/>
  <c r="I144" i="17"/>
  <c r="G145" i="17"/>
  <c r="H291" i="17"/>
  <c r="J316" i="17"/>
  <c r="H344" i="17"/>
  <c r="I196" i="17"/>
  <c r="H289" i="17"/>
  <c r="I138" i="17"/>
  <c r="G139" i="17"/>
  <c r="I137" i="17"/>
  <c r="G138" i="17"/>
  <c r="I140" i="17"/>
  <c r="G141" i="17"/>
  <c r="I139" i="17"/>
  <c r="G140" i="17"/>
  <c r="K1037" i="17"/>
  <c r="K438" i="17"/>
  <c r="K420" i="17"/>
  <c r="Q63" i="4"/>
  <c r="K148" i="17"/>
  <c r="I135" i="17"/>
  <c r="G136" i="17"/>
  <c r="K301" i="17"/>
  <c r="K291" i="17"/>
  <c r="K686" i="17"/>
  <c r="K738" i="17"/>
  <c r="K411" i="17"/>
  <c r="K622" i="17"/>
  <c r="K712" i="17"/>
  <c r="K1054" i="17"/>
  <c r="I1136" i="17"/>
  <c r="K309" i="17"/>
  <c r="H1134" i="17"/>
  <c r="K892" i="17"/>
  <c r="K322" i="17"/>
  <c r="G1094" i="17"/>
  <c r="J1154" i="17"/>
  <c r="K144" i="17"/>
  <c r="K843" i="17"/>
  <c r="K629" i="17"/>
  <c r="K107" i="17"/>
  <c r="K862" i="17"/>
  <c r="K586" i="17"/>
  <c r="J138" i="17"/>
  <c r="H178" i="17"/>
  <c r="I286" i="17"/>
  <c r="J177" i="17"/>
  <c r="H423" i="17"/>
  <c r="H679" i="17"/>
  <c r="J439" i="17"/>
  <c r="J695" i="17"/>
  <c r="H422" i="17"/>
  <c r="H678" i="17"/>
  <c r="J438" i="17"/>
  <c r="J694" i="17"/>
  <c r="H421" i="17"/>
  <c r="H677" i="17"/>
  <c r="J437" i="17"/>
  <c r="J134" i="17"/>
  <c r="G299" i="17"/>
  <c r="H190" i="17"/>
  <c r="I298" i="17"/>
  <c r="J189" i="17"/>
  <c r="H435" i="17"/>
  <c r="H691" i="17"/>
  <c r="J451" i="17"/>
  <c r="J707" i="17"/>
  <c r="H434" i="17"/>
  <c r="H690" i="17"/>
  <c r="J450" i="17"/>
  <c r="J706" i="17"/>
  <c r="H433" i="17"/>
  <c r="H689" i="17"/>
  <c r="J449" i="17"/>
  <c r="J697" i="17"/>
  <c r="H424" i="17"/>
  <c r="H680" i="17"/>
  <c r="J440" i="17"/>
  <c r="J696" i="17"/>
  <c r="G737" i="17"/>
  <c r="J1021" i="17"/>
  <c r="I789" i="17"/>
  <c r="G1048" i="17"/>
  <c r="G736" i="17"/>
  <c r="H1021" i="17"/>
  <c r="I788" i="17"/>
  <c r="I1047" i="17"/>
  <c r="G735" i="17"/>
  <c r="J1020" i="17"/>
  <c r="I787" i="17"/>
  <c r="G1047" i="17"/>
  <c r="G734" i="17"/>
  <c r="H1020" i="17"/>
  <c r="I786" i="17"/>
  <c r="I1046" i="17"/>
  <c r="G733" i="17"/>
  <c r="J1019" i="17"/>
  <c r="I785" i="17"/>
  <c r="G1046" i="17"/>
  <c r="G732" i="17"/>
  <c r="H1019" i="17"/>
  <c r="I784" i="17"/>
  <c r="I1045" i="17"/>
  <c r="G731" i="17"/>
  <c r="J1018" i="17"/>
  <c r="I783" i="17"/>
  <c r="J749" i="17"/>
  <c r="H476" i="17"/>
  <c r="H732" i="17"/>
  <c r="J492" i="17"/>
  <c r="J748" i="17"/>
  <c r="J817" i="17"/>
  <c r="I381" i="17"/>
  <c r="G844" i="17"/>
  <c r="K1002" i="17"/>
  <c r="H817" i="17"/>
  <c r="I380" i="17"/>
  <c r="I843" i="17"/>
  <c r="K242" i="17"/>
  <c r="J816" i="17"/>
  <c r="I379" i="17"/>
  <c r="G843" i="17"/>
  <c r="I1142" i="17"/>
  <c r="H816" i="17"/>
  <c r="I378" i="17"/>
  <c r="I842" i="17"/>
  <c r="K1008" i="17"/>
  <c r="J815" i="17"/>
  <c r="J1071" i="17"/>
  <c r="G842" i="17"/>
  <c r="K326" i="17"/>
  <c r="H815" i="17"/>
  <c r="H1071" i="17"/>
  <c r="I841" i="17"/>
  <c r="K200" i="17"/>
  <c r="J814" i="17"/>
  <c r="J1070" i="17"/>
  <c r="G841" i="17"/>
  <c r="K736" i="17"/>
  <c r="K1044" i="17"/>
  <c r="K713" i="17"/>
  <c r="I1150" i="17"/>
  <c r="I1000" i="17"/>
  <c r="I694" i="17"/>
  <c r="H974" i="17"/>
  <c r="G642" i="17"/>
  <c r="G1001" i="17"/>
  <c r="J1132" i="17"/>
  <c r="K472" i="17"/>
  <c r="K265" i="17"/>
  <c r="K188" i="17"/>
  <c r="K306" i="17"/>
  <c r="I398" i="17"/>
  <c r="J1089" i="17"/>
  <c r="S55" i="4"/>
  <c r="K166" i="17"/>
  <c r="K1121" i="17"/>
  <c r="I892" i="17"/>
  <c r="I478" i="17"/>
  <c r="H866" i="17"/>
  <c r="K752" i="17"/>
  <c r="G893" i="17"/>
  <c r="H1066" i="17"/>
  <c r="K864" i="17"/>
  <c r="J242" i="17"/>
  <c r="I339" i="17"/>
  <c r="H223" i="17"/>
  <c r="G332" i="17"/>
  <c r="J275" i="17"/>
  <c r="H276" i="17"/>
  <c r="J220" i="17"/>
  <c r="I329" i="17"/>
  <c r="H221" i="17"/>
  <c r="G330" i="17"/>
  <c r="I327" i="17"/>
  <c r="H219" i="17"/>
  <c r="G328" i="17"/>
  <c r="J271" i="17"/>
  <c r="H272" i="17"/>
  <c r="J216" i="17"/>
  <c r="I325" i="17"/>
  <c r="H217" i="17"/>
  <c r="G326" i="17"/>
  <c r="J1147" i="17"/>
  <c r="J1120" i="17"/>
  <c r="K993" i="17"/>
  <c r="H1076" i="17"/>
  <c r="K525" i="17"/>
  <c r="S46" i="4"/>
  <c r="K719" i="17"/>
  <c r="K381" i="17"/>
  <c r="K294" i="17"/>
  <c r="H1126" i="17"/>
  <c r="K747" i="17"/>
  <c r="K587" i="17"/>
  <c r="Q58" i="4"/>
  <c r="K413" i="17"/>
  <c r="K605" i="17"/>
  <c r="K841" i="17"/>
  <c r="K1141" i="17"/>
  <c r="K707" i="17"/>
  <c r="K377" i="17"/>
  <c r="K1145" i="17"/>
  <c r="K1081" i="17"/>
  <c r="I1149" i="17"/>
  <c r="K275" i="17"/>
  <c r="K871" i="17"/>
  <c r="K233" i="17"/>
  <c r="I323" i="17"/>
  <c r="H215" i="17"/>
  <c r="G324" i="17"/>
  <c r="J267" i="17"/>
  <c r="I376" i="17"/>
  <c r="H268" i="17"/>
  <c r="G377" i="17"/>
  <c r="J212" i="17"/>
  <c r="I321" i="17"/>
  <c r="H213" i="17"/>
  <c r="G322" i="17"/>
  <c r="I319" i="17"/>
  <c r="H211" i="17"/>
  <c r="G320" i="17"/>
  <c r="J263" i="17"/>
  <c r="I372" i="17"/>
  <c r="H264" i="17"/>
  <c r="G373" i="17"/>
  <c r="J208" i="17"/>
  <c r="I317" i="17"/>
  <c r="H209" i="17"/>
  <c r="G318" i="17"/>
  <c r="K516" i="17"/>
  <c r="K219" i="17"/>
  <c r="K550" i="17"/>
  <c r="H1148" i="17"/>
  <c r="K1078" i="17"/>
  <c r="H1098" i="17"/>
  <c r="K867" i="17"/>
  <c r="K596" i="17"/>
  <c r="K527" i="17"/>
  <c r="K575" i="17"/>
  <c r="K515" i="17"/>
  <c r="K1152" i="17"/>
  <c r="I1123" i="17"/>
  <c r="K544" i="17"/>
  <c r="H1100" i="17"/>
  <c r="K920" i="17"/>
  <c r="K203" i="17"/>
  <c r="H1104" i="17"/>
  <c r="K246" i="17"/>
  <c r="K977" i="17"/>
  <c r="K671" i="17"/>
  <c r="K725" i="17"/>
  <c r="H1129" i="17"/>
  <c r="G271" i="17"/>
  <c r="H290" i="17"/>
  <c r="J289" i="17"/>
  <c r="H535" i="17"/>
  <c r="H791" i="17"/>
  <c r="J551" i="17"/>
  <c r="G405" i="17"/>
  <c r="H534" i="17"/>
  <c r="H790" i="17"/>
  <c r="J550" i="17"/>
  <c r="G411" i="17"/>
  <c r="H533" i="17"/>
  <c r="H789" i="17"/>
  <c r="I347" i="17"/>
  <c r="J246" i="17"/>
  <c r="H302" i="17"/>
  <c r="J301" i="17"/>
  <c r="H547" i="17"/>
  <c r="G396" i="17"/>
  <c r="J563" i="17"/>
  <c r="G429" i="17"/>
  <c r="H546" i="17"/>
  <c r="G394" i="17"/>
  <c r="J562" i="17"/>
  <c r="G449" i="17"/>
  <c r="H545" i="17"/>
  <c r="G392" i="17"/>
  <c r="J553" i="17"/>
  <c r="G409" i="17"/>
  <c r="H536" i="17"/>
  <c r="H792" i="17"/>
  <c r="J552" i="17"/>
  <c r="G419" i="17"/>
  <c r="J877" i="17"/>
  <c r="I501" i="17"/>
  <c r="G904" i="17"/>
  <c r="K379" i="17"/>
  <c r="H877" i="17"/>
  <c r="I500" i="17"/>
  <c r="I903" i="17"/>
  <c r="G463" i="17"/>
  <c r="J876" i="17"/>
  <c r="I499" i="17"/>
  <c r="G903" i="17"/>
  <c r="H1124" i="17"/>
  <c r="H876" i="17"/>
  <c r="I498" i="17"/>
  <c r="I902" i="17"/>
  <c r="K783" i="17"/>
  <c r="J875" i="17"/>
  <c r="I497" i="17"/>
  <c r="G902" i="17"/>
  <c r="Q51" i="4"/>
  <c r="H875" i="17"/>
  <c r="I496" i="17"/>
  <c r="I901" i="17"/>
  <c r="G459" i="17"/>
  <c r="J874" i="17"/>
  <c r="I495" i="17"/>
  <c r="J605" i="17"/>
  <c r="J315" i="17"/>
  <c r="H588" i="17"/>
  <c r="G478" i="17"/>
  <c r="J604" i="17"/>
  <c r="G557" i="17"/>
  <c r="J929" i="17"/>
  <c r="I605" i="17"/>
  <c r="G956" i="17"/>
  <c r="G1105" i="17"/>
  <c r="H929" i="17"/>
  <c r="I604" i="17"/>
  <c r="I955" i="17"/>
  <c r="G567" i="17"/>
  <c r="J928" i="17"/>
  <c r="I603" i="17"/>
  <c r="G955" i="17"/>
  <c r="K296" i="17"/>
  <c r="H928" i="17"/>
  <c r="I602" i="17"/>
  <c r="I954" i="17"/>
  <c r="G549" i="17"/>
  <c r="J927" i="17"/>
  <c r="I601" i="17"/>
  <c r="G954" i="17"/>
  <c r="H927" i="17"/>
  <c r="I600" i="17"/>
  <c r="I953" i="17"/>
  <c r="G563" i="17"/>
  <c r="J926" i="17"/>
  <c r="I599" i="17"/>
  <c r="G1072" i="17"/>
  <c r="G1136" i="17"/>
  <c r="K320" i="17"/>
  <c r="I1132" i="17"/>
  <c r="K798" i="17"/>
  <c r="J1077" i="17"/>
  <c r="I888" i="17"/>
  <c r="I470" i="17"/>
  <c r="H862" i="17"/>
  <c r="I1076" i="17"/>
  <c r="G885" i="17"/>
  <c r="J1130" i="17"/>
  <c r="K832" i="17"/>
  <c r="J1099" i="17"/>
  <c r="K307" i="17"/>
  <c r="H1093" i="17"/>
  <c r="I900" i="17"/>
  <c r="H842" i="17"/>
  <c r="G929" i="17"/>
  <c r="K784" i="17"/>
  <c r="H1128" i="17"/>
  <c r="K481" i="17"/>
  <c r="K973" i="17"/>
  <c r="K1066" i="17"/>
  <c r="I1004" i="17"/>
  <c r="I702" i="17"/>
  <c r="H978" i="17"/>
  <c r="G650" i="17"/>
  <c r="G1005" i="17"/>
  <c r="I804" i="17"/>
  <c r="G794" i="17"/>
  <c r="H154" i="17"/>
  <c r="I262" i="17"/>
  <c r="H335" i="17"/>
  <c r="I187" i="17"/>
  <c r="J131" i="17"/>
  <c r="H388" i="17"/>
  <c r="H132" i="17"/>
  <c r="I240" i="17"/>
  <c r="H333" i="17"/>
  <c r="I185" i="17"/>
  <c r="G183" i="17"/>
  <c r="G1115" i="17"/>
  <c r="G182" i="17"/>
  <c r="K1015" i="17"/>
  <c r="G185" i="17"/>
  <c r="H331" i="17"/>
  <c r="I183" i="17"/>
  <c r="J127" i="17"/>
  <c r="H384" i="17"/>
  <c r="H128" i="17"/>
  <c r="I236" i="17"/>
  <c r="H329" i="17"/>
  <c r="I181" i="17"/>
  <c r="G179" i="17"/>
  <c r="G1132" i="17"/>
  <c r="G178" i="17"/>
  <c r="K584" i="17"/>
  <c r="G181" i="17"/>
  <c r="G180" i="17"/>
  <c r="J1084" i="17"/>
  <c r="I1086" i="17"/>
  <c r="H1072" i="17"/>
  <c r="K957" i="17"/>
  <c r="K943" i="17"/>
  <c r="G176" i="17"/>
  <c r="K863" i="17"/>
  <c r="K775" i="17"/>
  <c r="K538" i="17"/>
  <c r="K614" i="17"/>
  <c r="K292" i="17"/>
  <c r="K259" i="17"/>
  <c r="J1110" i="17"/>
  <c r="K1132" i="17"/>
  <c r="K1016" i="17"/>
  <c r="K1053" i="17"/>
  <c r="K982" i="17"/>
  <c r="K733" i="17"/>
  <c r="K300" i="17"/>
  <c r="K984" i="17"/>
  <c r="K432" i="17"/>
  <c r="H1109" i="17"/>
  <c r="K826" i="17"/>
  <c r="K852" i="17"/>
  <c r="K931" i="17"/>
  <c r="K1139" i="17"/>
  <c r="H1150" i="17"/>
  <c r="K652" i="17"/>
  <c r="H327" i="17"/>
  <c r="I179" i="17"/>
  <c r="J123" i="17"/>
  <c r="H380" i="17"/>
  <c r="H124" i="17"/>
  <c r="I232" i="17"/>
  <c r="H325" i="17"/>
  <c r="I177" i="17"/>
  <c r="G175" i="17"/>
  <c r="K272" i="17"/>
  <c r="G174" i="17"/>
  <c r="K117" i="17"/>
  <c r="G177" i="17"/>
  <c r="H323" i="17"/>
  <c r="I175" i="17"/>
  <c r="J119" i="17"/>
  <c r="H376" i="17"/>
  <c r="H120" i="17"/>
  <c r="I228" i="17"/>
  <c r="H321" i="17"/>
  <c r="I173" i="17"/>
  <c r="G171" i="17"/>
  <c r="I1100" i="17"/>
  <c r="G170" i="17"/>
  <c r="K1040" i="17"/>
  <c r="G173" i="17"/>
  <c r="G172" i="17"/>
  <c r="K974" i="17"/>
  <c r="K343" i="17"/>
  <c r="I1148" i="17"/>
  <c r="G1140" i="17"/>
  <c r="I1140" i="17"/>
  <c r="K332" i="17"/>
  <c r="G168" i="17"/>
  <c r="H1094" i="17"/>
  <c r="K282" i="17"/>
  <c r="S45" i="4"/>
  <c r="J1137" i="17"/>
  <c r="K406" i="17"/>
  <c r="K1073" i="17"/>
  <c r="K1051" i="17"/>
  <c r="H1107" i="17"/>
  <c r="I1137" i="17"/>
  <c r="K644" i="17"/>
  <c r="K809" i="17"/>
  <c r="K654" i="17"/>
  <c r="K417" i="17"/>
  <c r="K825" i="17"/>
  <c r="K1026" i="17"/>
  <c r="K476" i="17"/>
  <c r="K530" i="17"/>
  <c r="K492" i="17"/>
  <c r="K721" i="17"/>
  <c r="G1148" i="17"/>
  <c r="H130" i="17"/>
  <c r="H402" i="17"/>
  <c r="J145" i="17"/>
  <c r="J374" i="17"/>
  <c r="H647" i="17"/>
  <c r="J398" i="17"/>
  <c r="J663" i="17"/>
  <c r="J373" i="17"/>
  <c r="H646" i="17"/>
  <c r="J396" i="17"/>
  <c r="J662" i="17"/>
  <c r="J372" i="17"/>
  <c r="H645" i="17"/>
  <c r="J394" i="17"/>
  <c r="I266" i="17"/>
  <c r="H158" i="17"/>
  <c r="H414" i="17"/>
  <c r="J157" i="17"/>
  <c r="J389" i="17"/>
  <c r="H659" i="17"/>
  <c r="J419" i="17"/>
  <c r="J675" i="17"/>
  <c r="J387" i="17"/>
  <c r="H658" i="17"/>
  <c r="J418" i="17"/>
  <c r="J674" i="17"/>
  <c r="J385" i="17"/>
  <c r="H657" i="17"/>
  <c r="J417" i="17"/>
  <c r="J665" i="17"/>
  <c r="J375" i="17"/>
  <c r="H648" i="17"/>
  <c r="J400" i="17"/>
  <c r="J664" i="17"/>
  <c r="G673" i="17"/>
  <c r="J989" i="17"/>
  <c r="I725" i="17"/>
  <c r="G1016" i="17"/>
  <c r="G672" i="17"/>
  <c r="H989" i="17"/>
  <c r="I724" i="17"/>
  <c r="I1015" i="17"/>
  <c r="G671" i="17"/>
  <c r="J988" i="17"/>
  <c r="I723" i="17"/>
  <c r="G1015" i="17"/>
  <c r="G670" i="17"/>
  <c r="H988" i="17"/>
  <c r="I722" i="17"/>
  <c r="I1014" i="17"/>
  <c r="G669" i="17"/>
  <c r="J987" i="17"/>
  <c r="I721" i="17"/>
  <c r="G1014" i="17"/>
  <c r="G668" i="17"/>
  <c r="H987" i="17"/>
  <c r="I720" i="17"/>
  <c r="I1013" i="17"/>
  <c r="G667" i="17"/>
  <c r="J986" i="17"/>
  <c r="I719" i="17"/>
  <c r="J717" i="17"/>
  <c r="H444" i="17"/>
  <c r="H700" i="17"/>
  <c r="J460" i="17"/>
  <c r="J716" i="17"/>
  <c r="G777" i="17"/>
  <c r="J1041" i="17"/>
  <c r="G812" i="17"/>
  <c r="G1068" i="17"/>
  <c r="G776" i="17"/>
  <c r="H1041" i="17"/>
  <c r="I811" i="17"/>
  <c r="I1067" i="17"/>
  <c r="G775" i="17"/>
  <c r="J1040" i="17"/>
  <c r="G811" i="17"/>
  <c r="G1067" i="17"/>
  <c r="G774" i="17"/>
  <c r="H1040" i="17"/>
  <c r="I810" i="17"/>
  <c r="I1066" i="17"/>
  <c r="G773" i="17"/>
  <c r="J1039" i="17"/>
  <c r="G810" i="17"/>
  <c r="G1066" i="17"/>
  <c r="G772" i="17"/>
  <c r="H1039" i="17"/>
  <c r="I809" i="17"/>
  <c r="I1065" i="17"/>
  <c r="G771" i="17"/>
  <c r="J1038" i="17"/>
  <c r="G809" i="17"/>
  <c r="K128" i="17"/>
  <c r="K573" i="17"/>
  <c r="K327" i="17"/>
  <c r="K910" i="17"/>
  <c r="G1133" i="17"/>
  <c r="I1032" i="17"/>
  <c r="I758" i="17"/>
  <c r="H1006" i="17"/>
  <c r="G706" i="17"/>
  <c r="G1033" i="17"/>
  <c r="H1120" i="17"/>
  <c r="K615" i="17"/>
  <c r="K558" i="17"/>
  <c r="K971" i="17"/>
  <c r="K567" i="17"/>
  <c r="K414" i="17"/>
  <c r="I526" i="17"/>
  <c r="H1074" i="17"/>
  <c r="I468" i="17"/>
  <c r="G423" i="17"/>
  <c r="I467" i="17"/>
  <c r="K578" i="17"/>
  <c r="I466" i="17"/>
  <c r="G1152" i="17"/>
  <c r="I465" i="17"/>
  <c r="K1017" i="17"/>
  <c r="I885" i="17"/>
  <c r="J858" i="17"/>
  <c r="J589" i="17"/>
  <c r="H572" i="17"/>
  <c r="J588" i="17"/>
  <c r="J913" i="17"/>
  <c r="G940" i="17"/>
  <c r="K1036" i="17"/>
  <c r="I939" i="17"/>
  <c r="J912" i="17"/>
  <c r="G939" i="17"/>
  <c r="H912" i="17"/>
  <c r="I938" i="17"/>
  <c r="J911" i="17"/>
  <c r="G938" i="17"/>
  <c r="H911" i="17"/>
  <c r="I568" i="17"/>
  <c r="G531" i="17"/>
  <c r="I567" i="17"/>
  <c r="K891" i="17"/>
  <c r="K631" i="17"/>
  <c r="K325" i="17"/>
  <c r="I502" i="17"/>
  <c r="K508" i="17"/>
  <c r="K108" i="17"/>
  <c r="K529" i="17"/>
  <c r="G1077" i="17"/>
  <c r="H874" i="17"/>
  <c r="N501" i="25" l="1"/>
  <c r="N354" i="25"/>
  <c r="Q354" i="25" s="1"/>
  <c r="R354" i="25" s="1"/>
  <c r="N121" i="25"/>
  <c r="N88" i="25"/>
  <c r="N120" i="25"/>
  <c r="Q120" i="25" s="1"/>
  <c r="R120" i="25" s="1"/>
  <c r="N85" i="25"/>
  <c r="Q85" i="25" s="1"/>
  <c r="R85" i="25" s="1"/>
  <c r="N116" i="25"/>
  <c r="Q116" i="25" s="1"/>
  <c r="R116" i="25" s="1"/>
  <c r="N56" i="25"/>
  <c r="Q56" i="25" s="1"/>
  <c r="R56" i="25" s="1"/>
  <c r="N100" i="25"/>
  <c r="Q100" i="25" s="1"/>
  <c r="R100" i="25" s="1"/>
  <c r="N59" i="25"/>
  <c r="N119" i="25"/>
  <c r="N148" i="25"/>
  <c r="N55" i="25"/>
  <c r="Q55" i="25" s="1"/>
  <c r="R55" i="25" s="1"/>
  <c r="N158" i="25"/>
  <c r="AF25" i="20"/>
  <c r="AE25" i="20"/>
  <c r="AG24" i="20"/>
  <c r="AG26" i="20"/>
  <c r="AG21" i="20"/>
  <c r="AG22" i="20"/>
  <c r="AG23" i="20"/>
  <c r="AG25" i="20"/>
  <c r="AF11" i="20"/>
  <c r="AE13" i="20"/>
  <c r="AF14" i="20"/>
  <c r="AE15" i="20"/>
  <c r="AE5" i="20"/>
  <c r="AF5" i="20"/>
  <c r="AH16" i="20"/>
  <c r="AE16" i="20"/>
  <c r="AF16" i="20"/>
  <c r="AF13" i="20"/>
  <c r="AE14" i="20"/>
  <c r="AH14" i="20"/>
  <c r="AH15" i="20"/>
  <c r="AF15" i="20"/>
  <c r="AH5" i="20"/>
  <c r="AE11" i="20"/>
  <c r="AF9" i="20"/>
  <c r="AE9" i="20"/>
  <c r="AF10" i="20"/>
  <c r="AH12" i="20"/>
  <c r="AE12" i="20"/>
  <c r="AE10" i="20"/>
  <c r="AF12" i="20"/>
  <c r="AE17" i="20"/>
  <c r="AE21" i="20"/>
  <c r="AE18" i="20"/>
  <c r="AE22" i="20"/>
  <c r="AE6" i="20"/>
  <c r="AE23" i="20"/>
  <c r="AF6" i="20"/>
  <c r="AF23" i="20"/>
  <c r="AF19" i="20"/>
  <c r="AH19" i="20"/>
  <c r="AE19" i="20"/>
  <c r="AH7" i="20"/>
  <c r="AH25" i="20"/>
  <c r="AE20" i="20"/>
  <c r="AE24" i="20"/>
  <c r="AF18" i="20"/>
  <c r="AF22" i="20"/>
  <c r="AH18" i="20"/>
  <c r="AH22" i="20"/>
  <c r="AF17" i="20"/>
  <c r="AF21" i="20"/>
  <c r="AH17" i="20"/>
  <c r="AH21" i="20"/>
  <c r="AH6" i="20"/>
  <c r="AH23" i="20"/>
  <c r="AF20" i="20"/>
  <c r="AF24" i="20"/>
  <c r="AH20" i="20"/>
  <c r="AH24" i="20"/>
  <c r="AE4" i="20"/>
  <c r="AH10" i="20"/>
  <c r="AH9" i="20"/>
  <c r="AH4" i="20"/>
  <c r="AF7" i="20"/>
  <c r="AF4" i="20"/>
  <c r="AE8" i="20"/>
  <c r="AF8" i="20"/>
  <c r="AE7" i="20"/>
  <c r="AA603" i="16"/>
  <c r="AG16" i="20"/>
  <c r="AA620" i="16"/>
  <c r="AG19" i="20"/>
  <c r="AA625" i="16"/>
  <c r="AG20" i="20"/>
  <c r="AA612" i="16"/>
  <c r="AG17" i="20"/>
  <c r="AA613" i="16"/>
  <c r="AG18" i="20"/>
  <c r="AA504" i="16"/>
  <c r="AG11" i="20"/>
  <c r="AA536" i="16"/>
  <c r="AG12" i="20"/>
  <c r="AA557" i="16"/>
  <c r="AG14" i="20"/>
  <c r="AA589" i="16"/>
  <c r="AG15" i="20"/>
  <c r="AA481" i="16"/>
  <c r="AG9" i="20"/>
  <c r="AA498" i="16"/>
  <c r="AG10" i="20"/>
  <c r="AA538" i="16"/>
  <c r="AG13" i="20"/>
  <c r="AA596" i="16"/>
  <c r="AG4" i="20"/>
  <c r="AA605" i="16"/>
  <c r="AG5" i="20"/>
  <c r="AA615" i="16"/>
  <c r="AG6" i="20"/>
  <c r="AA626" i="16"/>
  <c r="AG7" i="20"/>
  <c r="I628" i="17"/>
  <c r="K866" i="17"/>
  <c r="I629" i="17"/>
  <c r="G593" i="17"/>
  <c r="G502" i="17"/>
  <c r="G520" i="17"/>
  <c r="G577" i="17"/>
  <c r="G522" i="17"/>
  <c r="G524" i="17"/>
  <c r="H597" i="17"/>
  <c r="J614" i="17"/>
  <c r="H598" i="17"/>
  <c r="J615" i="17"/>
  <c r="H599" i="17"/>
  <c r="K954" i="17"/>
  <c r="J1125" i="17"/>
  <c r="K601" i="17"/>
  <c r="K1001" i="17"/>
  <c r="K548" i="17"/>
  <c r="I1090" i="17"/>
  <c r="K672" i="17"/>
  <c r="K640" i="17"/>
  <c r="H1108" i="17"/>
  <c r="K570" i="17"/>
  <c r="K694" i="17"/>
  <c r="K1086" i="17"/>
  <c r="K598" i="17"/>
  <c r="Q60" i="4"/>
  <c r="J1085" i="17"/>
  <c r="H1075" i="17"/>
  <c r="I1107" i="17"/>
  <c r="K641" i="17"/>
  <c r="K692" i="17"/>
  <c r="K776" i="17"/>
  <c r="K909" i="17"/>
  <c r="G997" i="17"/>
  <c r="I948" i="17"/>
  <c r="H802" i="17"/>
  <c r="I828" i="17"/>
  <c r="G949" i="17"/>
  <c r="I996" i="17"/>
  <c r="K625" i="17"/>
  <c r="K579" i="17"/>
  <c r="I566" i="17"/>
  <c r="K872" i="17"/>
  <c r="J878" i="17"/>
  <c r="I905" i="17"/>
  <c r="H879" i="17"/>
  <c r="G906" i="17"/>
  <c r="J879" i="17"/>
  <c r="I906" i="17"/>
  <c r="H880" i="17"/>
  <c r="G907" i="17"/>
  <c r="J880" i="17"/>
  <c r="I907" i="17"/>
  <c r="H881" i="17"/>
  <c r="G908" i="17"/>
  <c r="J881" i="17"/>
  <c r="J556" i="17"/>
  <c r="H540" i="17"/>
  <c r="J557" i="17"/>
  <c r="J826" i="17"/>
  <c r="I853" i="17"/>
  <c r="H827" i="17"/>
  <c r="G854" i="17"/>
  <c r="J827" i="17"/>
  <c r="I854" i="17"/>
  <c r="H828" i="17"/>
  <c r="G855" i="17"/>
  <c r="J828" i="17"/>
  <c r="I855" i="17"/>
  <c r="H829" i="17"/>
  <c r="G856" i="17"/>
  <c r="J829" i="17"/>
  <c r="J504" i="17"/>
  <c r="J513" i="17"/>
  <c r="H497" i="17"/>
  <c r="H498" i="17"/>
  <c r="H499" i="17"/>
  <c r="J501" i="17"/>
  <c r="J502" i="17"/>
  <c r="J503" i="17"/>
  <c r="K1114" i="17"/>
  <c r="K744" i="17"/>
  <c r="K1151" i="17"/>
  <c r="J1079" i="17"/>
  <c r="K1099" i="17"/>
  <c r="K820" i="17"/>
  <c r="K748" i="17"/>
  <c r="S65" i="4"/>
  <c r="H1145" i="17"/>
  <c r="K684" i="17"/>
  <c r="I510" i="17"/>
  <c r="G1150" i="17"/>
  <c r="G917" i="17"/>
  <c r="K1027" i="17"/>
  <c r="K1077" i="17"/>
  <c r="I535" i="17"/>
  <c r="I536" i="17"/>
  <c r="I537" i="17"/>
  <c r="I539" i="17"/>
  <c r="H760" i="17"/>
  <c r="H770" i="17"/>
  <c r="H501" i="17"/>
  <c r="H503" i="17"/>
  <c r="I1105" i="17"/>
  <c r="I1075" i="17"/>
  <c r="K822" i="17"/>
  <c r="I520" i="17"/>
  <c r="I521" i="17"/>
  <c r="I525" i="17"/>
  <c r="J1030" i="17"/>
  <c r="G959" i="17"/>
  <c r="J985" i="17"/>
  <c r="H980" i="17"/>
  <c r="J1033" i="17"/>
  <c r="J1031" i="17"/>
  <c r="Q61" i="4"/>
  <c r="J769" i="17"/>
  <c r="I524" i="17"/>
  <c r="Q64" i="4"/>
  <c r="I519" i="17"/>
  <c r="Q50" i="4"/>
  <c r="I550" i="17"/>
  <c r="I542" i="17"/>
  <c r="I494" i="17"/>
  <c r="K898" i="17"/>
  <c r="G1096" i="17"/>
  <c r="K1149" i="17"/>
  <c r="G1078" i="17"/>
  <c r="K628" i="17"/>
  <c r="Q48" i="4"/>
  <c r="G1080" i="17"/>
  <c r="K1060" i="17"/>
  <c r="K539" i="17"/>
  <c r="J519" i="17"/>
  <c r="J518" i="17"/>
  <c r="J517" i="17"/>
  <c r="J787" i="17"/>
  <c r="J786" i="17"/>
  <c r="J777" i="17"/>
  <c r="J776" i="17"/>
  <c r="H1119" i="17"/>
  <c r="J844" i="17"/>
  <c r="G871" i="17"/>
  <c r="K887" i="17"/>
  <c r="G503" i="17"/>
  <c r="K545" i="17"/>
  <c r="K727" i="17"/>
  <c r="I921" i="17"/>
  <c r="J894" i="17"/>
  <c r="H1125" i="17"/>
  <c r="H1111" i="17"/>
  <c r="I920" i="17"/>
  <c r="H894" i="17"/>
  <c r="G921" i="17"/>
  <c r="K1101" i="17"/>
  <c r="K734" i="17"/>
  <c r="H906" i="17"/>
  <c r="I1139" i="17"/>
  <c r="J1106" i="17"/>
  <c r="K813" i="17"/>
  <c r="I908" i="17"/>
  <c r="H882" i="17"/>
  <c r="G909" i="17"/>
  <c r="S50" i="4"/>
  <c r="K769" i="17"/>
  <c r="K964" i="17"/>
  <c r="H1139" i="17"/>
  <c r="H1092" i="17"/>
  <c r="K1061" i="17"/>
  <c r="K861" i="17"/>
  <c r="G1154" i="17"/>
  <c r="G1089" i="17"/>
  <c r="S61" i="4"/>
  <c r="J1121" i="17"/>
  <c r="K611" i="17"/>
  <c r="K585" i="17"/>
  <c r="K1058" i="17"/>
  <c r="K659" i="17"/>
  <c r="K950" i="17"/>
  <c r="H1152" i="17"/>
  <c r="K886" i="17"/>
  <c r="G1121" i="17"/>
  <c r="K559" i="17"/>
  <c r="K925" i="17"/>
  <c r="K835" i="17"/>
  <c r="K781" i="17"/>
  <c r="H743" i="17"/>
  <c r="J759" i="17"/>
  <c r="H742" i="17"/>
  <c r="J758" i="17"/>
  <c r="H741" i="17"/>
  <c r="H755" i="17"/>
  <c r="J771" i="17"/>
  <c r="H754" i="17"/>
  <c r="J770" i="17"/>
  <c r="O44" i="4"/>
  <c r="O45" i="4" s="1"/>
  <c r="O46" i="4" s="1"/>
  <c r="O47" i="4" s="1"/>
  <c r="U8" i="29"/>
  <c r="U10" i="29"/>
  <c r="U12" i="29"/>
  <c r="U14" i="29"/>
  <c r="U16" i="29"/>
  <c r="U18" i="29"/>
  <c r="S9" i="29"/>
  <c r="U9" i="29"/>
  <c r="U11" i="29"/>
  <c r="U13" i="29"/>
  <c r="U15" i="29"/>
  <c r="U17" i="29"/>
  <c r="U7" i="29"/>
  <c r="Q42" i="4"/>
  <c r="J622" i="17"/>
  <c r="J819" i="17"/>
  <c r="G846" i="17"/>
  <c r="H788" i="17"/>
  <c r="I493" i="17"/>
  <c r="I490" i="17"/>
  <c r="I489" i="17"/>
  <c r="I488" i="17"/>
  <c r="I487" i="17"/>
  <c r="I1078" i="17"/>
  <c r="I944" i="17"/>
  <c r="H601" i="17"/>
  <c r="J608" i="17"/>
  <c r="I959" i="17"/>
  <c r="I958" i="17"/>
  <c r="J930" i="17"/>
  <c r="H985" i="17"/>
  <c r="H984" i="17"/>
  <c r="I712" i="17"/>
  <c r="H639" i="17"/>
  <c r="J654" i="17"/>
  <c r="H637" i="17"/>
  <c r="I708" i="17"/>
  <c r="G1007" i="17"/>
  <c r="I1006" i="17"/>
  <c r="G1006" i="17"/>
  <c r="I1005" i="17"/>
  <c r="J709" i="17"/>
  <c r="H692" i="17"/>
  <c r="J708" i="17"/>
  <c r="G1060" i="17"/>
  <c r="I1059" i="17"/>
  <c r="G1059" i="17"/>
  <c r="I1058" i="17"/>
  <c r="G1058" i="17"/>
  <c r="I1057" i="17"/>
  <c r="K715" i="17"/>
  <c r="G722" i="17"/>
  <c r="H751" i="17"/>
  <c r="H750" i="17"/>
  <c r="H749" i="17"/>
  <c r="H763" i="17"/>
  <c r="H762" i="17"/>
  <c r="H761" i="17"/>
  <c r="H752" i="17"/>
  <c r="J834" i="17"/>
  <c r="J565" i="17"/>
  <c r="H548" i="17"/>
  <c r="J564" i="17"/>
  <c r="J889" i="17"/>
  <c r="G916" i="17"/>
  <c r="H889" i="17"/>
  <c r="I915" i="17"/>
  <c r="J888" i="17"/>
  <c r="G915" i="17"/>
  <c r="H888" i="17"/>
  <c r="I914" i="17"/>
  <c r="J887" i="17"/>
  <c r="G914" i="17"/>
  <c r="H887" i="17"/>
  <c r="I913" i="17"/>
  <c r="J886" i="17"/>
  <c r="J1075" i="17"/>
  <c r="K697" i="17"/>
  <c r="I1098" i="17"/>
  <c r="I928" i="17"/>
  <c r="H902" i="17"/>
  <c r="J1124" i="17"/>
  <c r="I584" i="17"/>
  <c r="I583" i="17"/>
  <c r="I614" i="17"/>
  <c r="I924" i="17"/>
  <c r="H898" i="17"/>
  <c r="G925" i="17"/>
  <c r="J1098" i="17"/>
  <c r="J1139" i="17"/>
  <c r="K486" i="17"/>
  <c r="G1143" i="17"/>
  <c r="J1116" i="17"/>
  <c r="J1082" i="17"/>
  <c r="G1103" i="17"/>
  <c r="K947" i="17"/>
  <c r="K819" i="17"/>
  <c r="K756" i="17"/>
  <c r="K896" i="17"/>
  <c r="H895" i="17"/>
  <c r="G922" i="17"/>
  <c r="J895" i="17"/>
  <c r="I922" i="17"/>
  <c r="H896" i="17"/>
  <c r="G923" i="17"/>
  <c r="J896" i="17"/>
  <c r="I923" i="17"/>
  <c r="H897" i="17"/>
  <c r="G924" i="17"/>
  <c r="J897" i="17"/>
  <c r="J572" i="17"/>
  <c r="H556" i="17"/>
  <c r="J573" i="17"/>
  <c r="J842" i="17"/>
  <c r="I869" i="17"/>
  <c r="H843" i="17"/>
  <c r="G870" i="17"/>
  <c r="J843" i="17"/>
  <c r="I870" i="17"/>
  <c r="H844" i="17"/>
  <c r="I871" i="17"/>
  <c r="H845" i="17"/>
  <c r="G872" i="17"/>
  <c r="J845" i="17"/>
  <c r="J520" i="17"/>
  <c r="H504" i="17"/>
  <c r="J529" i="17"/>
  <c r="H513" i="17"/>
  <c r="J530" i="17"/>
  <c r="H514" i="17"/>
  <c r="J531" i="17"/>
  <c r="H515" i="17"/>
  <c r="H757" i="17"/>
  <c r="J774" i="17"/>
  <c r="H758" i="17"/>
  <c r="J775" i="17"/>
  <c r="H759" i="17"/>
  <c r="G1073" i="17"/>
  <c r="K992" i="17"/>
  <c r="K730" i="17"/>
  <c r="K503" i="17"/>
  <c r="K722" i="17"/>
  <c r="G1098" i="17"/>
  <c r="G1124" i="17"/>
  <c r="K970" i="17"/>
  <c r="K613" i="17"/>
  <c r="K763" i="17"/>
  <c r="J1090" i="17"/>
  <c r="K1108" i="17"/>
  <c r="K743" i="17"/>
  <c r="H1099" i="17"/>
  <c r="K921" i="17"/>
  <c r="K576" i="17"/>
  <c r="G547" i="17"/>
  <c r="G483" i="17"/>
  <c r="G487" i="17"/>
  <c r="J1091" i="17"/>
  <c r="I861" i="17"/>
  <c r="H835" i="17"/>
  <c r="K626" i="17"/>
  <c r="K1094" i="17"/>
  <c r="K1033" i="17"/>
  <c r="K751" i="17"/>
  <c r="J768" i="17"/>
  <c r="J778" i="17"/>
  <c r="J767" i="17"/>
  <c r="I774" i="17"/>
  <c r="H1031" i="17"/>
  <c r="H1032" i="17"/>
  <c r="H1033" i="17"/>
  <c r="J978" i="17"/>
  <c r="J979" i="17"/>
  <c r="J980" i="17"/>
  <c r="J984" i="17"/>
  <c r="H931" i="17"/>
  <c r="G958" i="17"/>
  <c r="G960" i="17"/>
  <c r="H602" i="17"/>
  <c r="J619" i="17"/>
  <c r="G537" i="17"/>
  <c r="J1146" i="17"/>
  <c r="I491" i="17"/>
  <c r="I492" i="17"/>
  <c r="I847" i="17"/>
  <c r="I645" i="17"/>
  <c r="H746" i="17"/>
  <c r="K1004" i="17"/>
  <c r="G862" i="17"/>
  <c r="J835" i="17"/>
  <c r="I862" i="17"/>
  <c r="H836" i="17"/>
  <c r="G863" i="17"/>
  <c r="J836" i="17"/>
  <c r="I863" i="17"/>
  <c r="H837" i="17"/>
  <c r="G864" i="17"/>
  <c r="J837" i="17"/>
  <c r="J512" i="17"/>
  <c r="H496" i="17"/>
  <c r="J521" i="17"/>
  <c r="H505" i="17"/>
  <c r="J522" i="17"/>
  <c r="H506" i="17"/>
  <c r="J523" i="17"/>
  <c r="H507" i="17"/>
  <c r="J509" i="17"/>
  <c r="H493" i="17"/>
  <c r="J510" i="17"/>
  <c r="H494" i="17"/>
  <c r="J511" i="17"/>
  <c r="H495" i="17"/>
  <c r="G1041" i="17"/>
  <c r="H1014" i="17"/>
  <c r="I1040" i="17"/>
  <c r="K717" i="17"/>
  <c r="K490" i="17"/>
  <c r="G801" i="17"/>
  <c r="G755" i="17"/>
  <c r="I801" i="17"/>
  <c r="G756" i="17"/>
  <c r="G802" i="17"/>
  <c r="G757" i="17"/>
  <c r="I802" i="17"/>
  <c r="G758" i="17"/>
  <c r="G803" i="17"/>
  <c r="G759" i="17"/>
  <c r="I803" i="17"/>
  <c r="G760" i="17"/>
  <c r="G804" i="17"/>
  <c r="G761" i="17"/>
  <c r="I703" i="17"/>
  <c r="G651" i="17"/>
  <c r="I704" i="17"/>
  <c r="G652" i="17"/>
  <c r="I705" i="17"/>
  <c r="G653" i="17"/>
  <c r="I706" i="17"/>
  <c r="G654" i="17"/>
  <c r="I707" i="17"/>
  <c r="G655" i="17"/>
  <c r="G656" i="17"/>
  <c r="G657" i="17"/>
  <c r="H638" i="17"/>
  <c r="J655" i="17"/>
  <c r="H998" i="17"/>
  <c r="I711" i="17"/>
  <c r="G1010" i="17"/>
  <c r="I1010" i="17"/>
  <c r="G1011" i="17"/>
  <c r="I1011" i="17"/>
  <c r="G1012" i="17"/>
  <c r="J660" i="17"/>
  <c r="H644" i="17"/>
  <c r="J661" i="17"/>
  <c r="I957" i="17"/>
  <c r="J931" i="17"/>
  <c r="H932" i="17"/>
  <c r="J932" i="17"/>
  <c r="H933" i="17"/>
  <c r="J933" i="17"/>
  <c r="H592" i="17"/>
  <c r="J609" i="17"/>
  <c r="J618" i="17"/>
  <c r="H603" i="17"/>
  <c r="G480" i="17"/>
  <c r="G482" i="17"/>
  <c r="G484" i="17"/>
  <c r="H918" i="17"/>
  <c r="K518" i="17"/>
  <c r="K1119" i="17"/>
  <c r="I845" i="17"/>
  <c r="H819" i="17"/>
  <c r="I846" i="17"/>
  <c r="H820" i="17"/>
  <c r="G847" i="17"/>
  <c r="G518" i="17"/>
  <c r="G536" i="17"/>
  <c r="H747" i="17"/>
  <c r="J623" i="17"/>
  <c r="Z347" i="16"/>
  <c r="K1035" i="17"/>
  <c r="H607" i="17"/>
  <c r="H606" i="17"/>
  <c r="H605" i="17"/>
  <c r="J763" i="17"/>
  <c r="J762" i="17"/>
  <c r="G609" i="17"/>
  <c r="J820" i="17"/>
  <c r="K648" i="17"/>
  <c r="K953" i="17"/>
  <c r="J818" i="17"/>
  <c r="J549" i="17"/>
  <c r="H532" i="17"/>
  <c r="J548" i="17"/>
  <c r="J873" i="17"/>
  <c r="G900" i="17"/>
  <c r="H873" i="17"/>
  <c r="I899" i="17"/>
  <c r="J872" i="17"/>
  <c r="G899" i="17"/>
  <c r="H872" i="17"/>
  <c r="I898" i="17"/>
  <c r="J871" i="17"/>
  <c r="G898" i="17"/>
  <c r="H871" i="17"/>
  <c r="I897" i="17"/>
  <c r="J870" i="17"/>
  <c r="G1113" i="17"/>
  <c r="I1083" i="17"/>
  <c r="I582" i="17"/>
  <c r="K960" i="17"/>
  <c r="H591" i="17"/>
  <c r="J607" i="17"/>
  <c r="H590" i="17"/>
  <c r="J606" i="17"/>
  <c r="H589" i="17"/>
  <c r="G508" i="17"/>
  <c r="G506" i="17"/>
  <c r="G561" i="17"/>
  <c r="G504" i="17"/>
  <c r="G486" i="17"/>
  <c r="G573" i="17"/>
  <c r="I613" i="17"/>
  <c r="K768" i="17"/>
  <c r="I612" i="17"/>
  <c r="G575" i="17"/>
  <c r="I611" i="17"/>
  <c r="K969" i="17"/>
  <c r="I610" i="17"/>
  <c r="G565" i="17"/>
  <c r="I609" i="17"/>
  <c r="I608" i="17"/>
  <c r="G571" i="17"/>
  <c r="I607" i="17"/>
  <c r="G665" i="17"/>
  <c r="I717" i="17"/>
  <c r="G664" i="17"/>
  <c r="I716" i="17"/>
  <c r="G663" i="17"/>
  <c r="I715" i="17"/>
  <c r="G662" i="17"/>
  <c r="I714" i="17"/>
  <c r="G661" i="17"/>
  <c r="I713" i="17"/>
  <c r="G660" i="17"/>
  <c r="G659" i="17"/>
  <c r="H1084" i="17"/>
  <c r="I1024" i="17"/>
  <c r="G1009" i="17"/>
  <c r="G580" i="17"/>
  <c r="G578" i="17"/>
  <c r="G576" i="17"/>
  <c r="H651" i="17"/>
  <c r="J667" i="17"/>
  <c r="H650" i="17"/>
  <c r="J666" i="17"/>
  <c r="H649" i="17"/>
  <c r="J657" i="17"/>
  <c r="H640" i="17"/>
  <c r="J656" i="17"/>
  <c r="J981" i="17"/>
  <c r="G1008" i="17"/>
  <c r="H981" i="17"/>
  <c r="I1007" i="17"/>
  <c r="N197" i="25"/>
  <c r="Q197" i="25" s="1"/>
  <c r="R197" i="25" s="1"/>
  <c r="N73" i="25"/>
  <c r="N128" i="25"/>
  <c r="Q128" i="25" s="1"/>
  <c r="R128" i="25" s="1"/>
  <c r="N535" i="25"/>
  <c r="Q535" i="25" s="1"/>
  <c r="R535" i="25" s="1"/>
  <c r="N159" i="25"/>
  <c r="N97" i="25"/>
  <c r="Q97" i="25" s="1"/>
  <c r="R97" i="25" s="1"/>
  <c r="N155" i="25"/>
  <c r="Q155" i="25" s="1"/>
  <c r="R155" i="25" s="1"/>
  <c r="N123" i="25"/>
  <c r="N115" i="25"/>
  <c r="N71" i="25"/>
  <c r="Q71" i="25" s="1"/>
  <c r="R71" i="25" s="1"/>
  <c r="N134" i="25"/>
  <c r="N95" i="25"/>
  <c r="Q95" i="25" s="1"/>
  <c r="R95" i="25" s="1"/>
  <c r="N182" i="25"/>
  <c r="Q182" i="25" s="1"/>
  <c r="R182" i="25" s="1"/>
  <c r="N196" i="25"/>
  <c r="N355" i="25"/>
  <c r="Q355" i="25" s="1"/>
  <c r="R355" i="25" s="1"/>
  <c r="N153" i="25"/>
  <c r="N78" i="25"/>
  <c r="Q78" i="25" s="1"/>
  <c r="R78" i="25" s="1"/>
  <c r="N60" i="25"/>
  <c r="Q60" i="25" s="1"/>
  <c r="R60" i="25" s="1"/>
  <c r="N175" i="25"/>
  <c r="N66" i="25"/>
  <c r="Q66" i="25" s="1"/>
  <c r="R66" i="25" s="1"/>
  <c r="N185" i="25"/>
  <c r="Q185" i="25" s="1"/>
  <c r="R185" i="25" s="1"/>
  <c r="N86" i="25"/>
  <c r="N131" i="25"/>
  <c r="Q131" i="25" s="1"/>
  <c r="R131" i="25" s="1"/>
  <c r="AA635" i="25"/>
  <c r="N635" i="25" s="1"/>
  <c r="Q635" i="25" s="1"/>
  <c r="R635" i="25" s="1"/>
  <c r="AA649" i="25"/>
  <c r="N649" i="25" s="1"/>
  <c r="AA634" i="25"/>
  <c r="N634" i="25" s="1"/>
  <c r="AA553" i="25"/>
  <c r="N553" i="25" s="1"/>
  <c r="Q553" i="25" s="1"/>
  <c r="R553" i="25" s="1"/>
  <c r="AA593" i="25"/>
  <c r="N593" i="25" s="1"/>
  <c r="AA574" i="25"/>
  <c r="N574" i="25" s="1"/>
  <c r="Q574" i="25" s="1"/>
  <c r="R574" i="25" s="1"/>
  <c r="AA595" i="25"/>
  <c r="N595" i="25" s="1"/>
  <c r="AA599" i="25"/>
  <c r="N599" i="25" s="1"/>
  <c r="AA556" i="25"/>
  <c r="N556" i="25" s="1"/>
  <c r="AA503" i="25"/>
  <c r="N503" i="25" s="1"/>
  <c r="AA582" i="25"/>
  <c r="N582" i="25" s="1"/>
  <c r="Q582" i="25" s="1"/>
  <c r="R582" i="25" s="1"/>
  <c r="AA271" i="25"/>
  <c r="N271" i="25" s="1"/>
  <c r="Q271" i="25" s="1"/>
  <c r="R271" i="25" s="1"/>
  <c r="AA502" i="25"/>
  <c r="N502" i="25" s="1"/>
  <c r="Q502" i="25" s="1"/>
  <c r="R502" i="25" s="1"/>
  <c r="AA602" i="25"/>
  <c r="N602" i="25" s="1"/>
  <c r="Q602" i="25" s="1"/>
  <c r="R602" i="25" s="1"/>
  <c r="AA253" i="25"/>
  <c r="N253" i="25" s="1"/>
  <c r="Q253" i="25" s="1"/>
  <c r="R253" i="25" s="1"/>
  <c r="AA341" i="25"/>
  <c r="N341" i="25" s="1"/>
  <c r="Q341" i="25" s="1"/>
  <c r="R341" i="25" s="1"/>
  <c r="AA349" i="25"/>
  <c r="N349" i="25" s="1"/>
  <c r="Q349" i="25" s="1"/>
  <c r="R349" i="25" s="1"/>
  <c r="AA344" i="25"/>
  <c r="N344" i="25" s="1"/>
  <c r="Q344" i="25" s="1"/>
  <c r="R344" i="25" s="1"/>
  <c r="AA350" i="25"/>
  <c r="N350" i="25" s="1"/>
  <c r="AA603" i="25"/>
  <c r="N603" i="25" s="1"/>
  <c r="Q603" i="25" s="1"/>
  <c r="R603" i="25" s="1"/>
  <c r="AA246" i="25"/>
  <c r="N246" i="25" s="1"/>
  <c r="Q246" i="25" s="1"/>
  <c r="R246" i="25" s="1"/>
  <c r="AA589" i="25"/>
  <c r="N589" i="25" s="1"/>
  <c r="AA277" i="25"/>
  <c r="N277" i="25" s="1"/>
  <c r="AA594" i="25"/>
  <c r="N594" i="25" s="1"/>
  <c r="AA284" i="25"/>
  <c r="N284" i="25" s="1"/>
  <c r="Q284" i="25" s="1"/>
  <c r="R284" i="25" s="1"/>
  <c r="AA585" i="25"/>
  <c r="N585" i="25" s="1"/>
  <c r="AA591" i="25"/>
  <c r="N591" i="25" s="1"/>
  <c r="Q591" i="25" s="1"/>
  <c r="R591" i="25" s="1"/>
  <c r="AA579" i="25"/>
  <c r="N579" i="25" s="1"/>
  <c r="Q579" i="25" s="1"/>
  <c r="R579" i="25" s="1"/>
  <c r="AA573" i="25"/>
  <c r="N573" i="25" s="1"/>
  <c r="AA264" i="25"/>
  <c r="N264" i="25" s="1"/>
  <c r="AA572" i="25"/>
  <c r="N572" i="25" s="1"/>
  <c r="AA340" i="25"/>
  <c r="N340" i="25" s="1"/>
  <c r="Q340" i="25" s="1"/>
  <c r="R340" i="25" s="1"/>
  <c r="AA204" i="25"/>
  <c r="N204" i="25" s="1"/>
  <c r="AA325" i="25"/>
  <c r="N325" i="25" s="1"/>
  <c r="Q325" i="25" s="1"/>
  <c r="R325" i="25" s="1"/>
  <c r="AA560" i="25"/>
  <c r="N560" i="25" s="1"/>
  <c r="Q560" i="25" s="1"/>
  <c r="R560" i="25" s="1"/>
  <c r="N210" i="25"/>
  <c r="Q210" i="25" s="1"/>
  <c r="R210" i="25" s="1"/>
  <c r="AA315" i="25"/>
  <c r="N315" i="25" s="1"/>
  <c r="Q315" i="25" s="1"/>
  <c r="R315" i="25" s="1"/>
  <c r="AA200" i="25"/>
  <c r="N200" i="25" s="1"/>
  <c r="Q200" i="25" s="1"/>
  <c r="R200" i="25" s="1"/>
  <c r="AA178" i="25"/>
  <c r="N178" i="25" s="1"/>
  <c r="AA207" i="25"/>
  <c r="N207" i="25" s="1"/>
  <c r="Q207" i="25" s="1"/>
  <c r="R207" i="25" s="1"/>
  <c r="N268" i="25"/>
  <c r="Q268" i="25" s="1"/>
  <c r="R268" i="25" s="1"/>
  <c r="AA337" i="25"/>
  <c r="N337" i="25" s="1"/>
  <c r="AA372" i="25"/>
  <c r="N372" i="25" s="1"/>
  <c r="AA330" i="25"/>
  <c r="N330" i="25" s="1"/>
  <c r="Q330" i="25" s="1"/>
  <c r="R330" i="25" s="1"/>
  <c r="AA224" i="25"/>
  <c r="N224" i="25" s="1"/>
  <c r="Q224" i="25" s="1"/>
  <c r="R224" i="25" s="1"/>
  <c r="AA274" i="25"/>
  <c r="N274" i="25" s="1"/>
  <c r="Q274" i="25" s="1"/>
  <c r="R274" i="25" s="1"/>
  <c r="AA326" i="25"/>
  <c r="N326" i="25" s="1"/>
  <c r="Q326" i="25" s="1"/>
  <c r="R326" i="25" s="1"/>
  <c r="AA314" i="25"/>
  <c r="N314" i="25" s="1"/>
  <c r="Q314" i="25" s="1"/>
  <c r="R314" i="25" s="1"/>
  <c r="AA217" i="25"/>
  <c r="N217" i="25" s="1"/>
  <c r="Q217" i="25" s="1"/>
  <c r="R217" i="25" s="1"/>
  <c r="AA333" i="25"/>
  <c r="N333" i="25" s="1"/>
  <c r="AA316" i="25"/>
  <c r="N316" i="25" s="1"/>
  <c r="Q316" i="25" s="1"/>
  <c r="R316" i="25" s="1"/>
  <c r="N353" i="25"/>
  <c r="Q353" i="25" s="1"/>
  <c r="R353" i="25" s="1"/>
  <c r="AA317" i="25"/>
  <c r="N317" i="25" s="1"/>
  <c r="Q317" i="25" s="1"/>
  <c r="R317" i="25" s="1"/>
  <c r="AA229" i="25"/>
  <c r="N229" i="25" s="1"/>
  <c r="Q229" i="25" s="1"/>
  <c r="R229" i="25" s="1"/>
  <c r="AA186" i="25"/>
  <c r="N186" i="25" s="1"/>
  <c r="Q186" i="25" s="1"/>
  <c r="R186" i="25" s="1"/>
  <c r="AA321" i="25"/>
  <c r="N321" i="25" s="1"/>
  <c r="Q321" i="25" s="1"/>
  <c r="R321" i="25" s="1"/>
  <c r="AA218" i="25"/>
  <c r="N218" i="25" s="1"/>
  <c r="Q218" i="25" s="1"/>
  <c r="R218" i="25" s="1"/>
  <c r="AA313" i="25"/>
  <c r="N313" i="25" s="1"/>
  <c r="Q313" i="25" s="1"/>
  <c r="R313" i="25" s="1"/>
  <c r="AA216" i="25"/>
  <c r="N216" i="25" s="1"/>
  <c r="AA201" i="25"/>
  <c r="N201" i="25" s="1"/>
  <c r="Q201" i="25" s="1"/>
  <c r="R201" i="25" s="1"/>
  <c r="AA334" i="25"/>
  <c r="N334" i="25" s="1"/>
  <c r="Q334" i="25" s="1"/>
  <c r="R334" i="25" s="1"/>
  <c r="AA193" i="25"/>
  <c r="N193" i="25" s="1"/>
  <c r="Q193" i="25" s="1"/>
  <c r="R193" i="25" s="1"/>
  <c r="N179" i="25"/>
  <c r="Q179" i="25" s="1"/>
  <c r="R179" i="25" s="1"/>
  <c r="AA190" i="25"/>
  <c r="N190" i="25" s="1"/>
  <c r="AA289" i="25"/>
  <c r="N289" i="25" s="1"/>
  <c r="Q289" i="25" s="1"/>
  <c r="R289" i="25" s="1"/>
  <c r="AA324" i="25"/>
  <c r="N324" i="25" s="1"/>
  <c r="Q324" i="25" s="1"/>
  <c r="R324" i="25" s="1"/>
  <c r="AA191" i="25"/>
  <c r="N191" i="25" s="1"/>
  <c r="Q191" i="25" s="1"/>
  <c r="R191" i="25" s="1"/>
  <c r="AA307" i="25"/>
  <c r="N307" i="25" s="1"/>
  <c r="AA549" i="25"/>
  <c r="N549" i="25" s="1"/>
  <c r="Q549" i="25" s="1"/>
  <c r="R549" i="25" s="1"/>
  <c r="AA343" i="25"/>
  <c r="N343" i="25" s="1"/>
  <c r="AA309" i="25"/>
  <c r="N309" i="25" s="1"/>
  <c r="Q309" i="25" s="1"/>
  <c r="R309" i="25" s="1"/>
  <c r="AA188" i="25"/>
  <c r="N188" i="25" s="1"/>
  <c r="Q188" i="25" s="1"/>
  <c r="R188" i="25" s="1"/>
  <c r="AA304" i="25"/>
  <c r="N304" i="25" s="1"/>
  <c r="AA323" i="25"/>
  <c r="N323" i="25" s="1"/>
  <c r="Q323" i="25" s="1"/>
  <c r="R323" i="25" s="1"/>
  <c r="AA308" i="25"/>
  <c r="N308" i="25" s="1"/>
  <c r="Q308" i="25" s="1"/>
  <c r="R308" i="25" s="1"/>
  <c r="AA352" i="25"/>
  <c r="N352" i="25" s="1"/>
  <c r="Q352" i="25" s="1"/>
  <c r="R352" i="25" s="1"/>
  <c r="AA332" i="25"/>
  <c r="N332" i="25" s="1"/>
  <c r="Q332" i="25" s="1"/>
  <c r="R332" i="25" s="1"/>
  <c r="AA176" i="25"/>
  <c r="N176" i="25" s="1"/>
  <c r="AA347" i="25"/>
  <c r="N347" i="25" s="1"/>
  <c r="Q347" i="25" s="1"/>
  <c r="R347" i="25" s="1"/>
  <c r="AA551" i="25"/>
  <c r="N551" i="25" s="1"/>
  <c r="Q551" i="25" s="1"/>
  <c r="R551" i="25" s="1"/>
  <c r="AA172" i="25"/>
  <c r="N172" i="25" s="1"/>
  <c r="AA303" i="25"/>
  <c r="N303" i="25" s="1"/>
  <c r="AA162" i="25"/>
  <c r="N162" i="25" s="1"/>
  <c r="AA290" i="25"/>
  <c r="N290" i="25" s="1"/>
  <c r="Q290" i="25" s="1"/>
  <c r="R290" i="25" s="1"/>
  <c r="AA288" i="25"/>
  <c r="N288" i="25" s="1"/>
  <c r="Q288" i="25" s="1"/>
  <c r="R288" i="25" s="1"/>
  <c r="AA151" i="25"/>
  <c r="N151" i="25" s="1"/>
  <c r="AA283" i="25"/>
  <c r="N283" i="25" s="1"/>
  <c r="Q283" i="25" s="1"/>
  <c r="R283" i="25" s="1"/>
  <c r="AA280" i="25"/>
  <c r="N280" i="25" s="1"/>
  <c r="Q280" i="25" s="1"/>
  <c r="R280" i="25" s="1"/>
  <c r="AA279" i="25"/>
  <c r="N279" i="25" s="1"/>
  <c r="AA37" i="25"/>
  <c r="N37" i="25" s="1"/>
  <c r="Q37" i="25" s="1"/>
  <c r="R37" i="25" s="1"/>
  <c r="AA19" i="25"/>
  <c r="N19" i="25" s="1"/>
  <c r="AA166" i="25"/>
  <c r="N166" i="25" s="1"/>
  <c r="Q166" i="25" s="1"/>
  <c r="R166" i="25" s="1"/>
  <c r="AA33" i="25"/>
  <c r="N33" i="25" s="1"/>
  <c r="N133" i="25"/>
  <c r="Q133" i="25" s="1"/>
  <c r="R133" i="25" s="1"/>
  <c r="AA29" i="25"/>
  <c r="N29" i="25" s="1"/>
  <c r="Q29" i="25" s="1"/>
  <c r="R29" i="25" s="1"/>
  <c r="N118" i="25"/>
  <c r="Q118" i="25" s="1"/>
  <c r="R118" i="25" s="1"/>
  <c r="N124" i="25"/>
  <c r="N52" i="25"/>
  <c r="Q52" i="25" s="1"/>
  <c r="R52" i="25" s="1"/>
  <c r="N102" i="25"/>
  <c r="Q102" i="25" s="1"/>
  <c r="R102" i="25" s="1"/>
  <c r="AA16" i="25"/>
  <c r="N16" i="25" s="1"/>
  <c r="N84" i="25"/>
  <c r="N157" i="25"/>
  <c r="Q157" i="25" s="1"/>
  <c r="R157" i="25" s="1"/>
  <c r="N160" i="25"/>
  <c r="AA164" i="25"/>
  <c r="N164" i="25" s="1"/>
  <c r="Q164" i="25" s="1"/>
  <c r="R164" i="25" s="1"/>
  <c r="N109" i="25"/>
  <c r="AA165" i="25"/>
  <c r="N165" i="25" s="1"/>
  <c r="N161" i="25"/>
  <c r="Q161" i="25" s="1"/>
  <c r="R161" i="25" s="1"/>
  <c r="N72" i="25"/>
  <c r="N143" i="25"/>
  <c r="N150" i="25"/>
  <c r="N76" i="25"/>
  <c r="Q76" i="25" s="1"/>
  <c r="R76" i="25" s="1"/>
  <c r="AA27" i="25"/>
  <c r="N27" i="25" s="1"/>
  <c r="N125" i="25"/>
  <c r="Q125" i="25" s="1"/>
  <c r="R125" i="25" s="1"/>
  <c r="N127" i="25"/>
  <c r="N81" i="25"/>
  <c r="AA34" i="25"/>
  <c r="N34" i="25" s="1"/>
  <c r="N90" i="25"/>
  <c r="Q90" i="25" s="1"/>
  <c r="R90" i="25" s="1"/>
  <c r="AA636" i="25"/>
  <c r="N636" i="25" s="1"/>
  <c r="AA650" i="25"/>
  <c r="N650" i="25" s="1"/>
  <c r="AA587" i="25"/>
  <c r="N587" i="25" s="1"/>
  <c r="Q587" i="25" s="1"/>
  <c r="R587" i="25" s="1"/>
  <c r="AA570" i="25"/>
  <c r="N570" i="25" s="1"/>
  <c r="Q570" i="25" s="1"/>
  <c r="R570" i="25" s="1"/>
  <c r="AA583" i="25"/>
  <c r="N583" i="25" s="1"/>
  <c r="AA597" i="25"/>
  <c r="N597" i="25" s="1"/>
  <c r="Q597" i="25" s="1"/>
  <c r="R597" i="25" s="1"/>
  <c r="AA633" i="25"/>
  <c r="N633" i="25" s="1"/>
  <c r="AA342" i="25"/>
  <c r="N342" i="25" s="1"/>
  <c r="AA598" i="25"/>
  <c r="N598" i="25" s="1"/>
  <c r="AA270" i="25"/>
  <c r="N270" i="25" s="1"/>
  <c r="Q270" i="25" s="1"/>
  <c r="R270" i="25" s="1"/>
  <c r="AA606" i="25"/>
  <c r="N606" i="25" s="1"/>
  <c r="Q606" i="25" s="1"/>
  <c r="R606" i="25" s="1"/>
  <c r="AA596" i="25"/>
  <c r="N596" i="25" s="1"/>
  <c r="AA590" i="25"/>
  <c r="N590" i="25" s="1"/>
  <c r="Q590" i="25" s="1"/>
  <c r="R590" i="25" s="1"/>
  <c r="AA592" i="25"/>
  <c r="N592" i="25" s="1"/>
  <c r="Q592" i="25" s="1"/>
  <c r="R592" i="25" s="1"/>
  <c r="AA286" i="25"/>
  <c r="N286" i="25" s="1"/>
  <c r="AA263" i="25"/>
  <c r="N263" i="25" s="1"/>
  <c r="AA300" i="25"/>
  <c r="N300" i="25" s="1"/>
  <c r="Q300" i="25" s="1"/>
  <c r="R300" i="25" s="1"/>
  <c r="AA305" i="25"/>
  <c r="N305" i="25" s="1"/>
  <c r="Q305" i="25" s="1"/>
  <c r="R305" i="25" s="1"/>
  <c r="AA580" i="25"/>
  <c r="N580" i="25" s="1"/>
  <c r="Q580" i="25" s="1"/>
  <c r="R580" i="25" s="1"/>
  <c r="AA584" i="25"/>
  <c r="N584" i="25" s="1"/>
  <c r="AA275" i="25"/>
  <c r="N275" i="25" s="1"/>
  <c r="Q275" i="25" s="1"/>
  <c r="R275" i="25" s="1"/>
  <c r="AA298" i="25"/>
  <c r="N298" i="25" s="1"/>
  <c r="AA581" i="25"/>
  <c r="N581" i="25" s="1"/>
  <c r="Q581" i="25" s="1"/>
  <c r="R581" i="25" s="1"/>
  <c r="AA285" i="25"/>
  <c r="N285" i="25" s="1"/>
  <c r="AA588" i="25"/>
  <c r="N588" i="25" s="1"/>
  <c r="Q588" i="25" s="1"/>
  <c r="R588" i="25" s="1"/>
  <c r="AA586" i="25"/>
  <c r="N586" i="25" s="1"/>
  <c r="AA297" i="25"/>
  <c r="N297" i="25" s="1"/>
  <c r="Q297" i="25" s="1"/>
  <c r="R297" i="25" s="1"/>
  <c r="AA578" i="25"/>
  <c r="N578" i="25" s="1"/>
  <c r="Q578" i="25" s="1"/>
  <c r="R578" i="25" s="1"/>
  <c r="AA577" i="25"/>
  <c r="N577" i="25" s="1"/>
  <c r="Q577" i="25" s="1"/>
  <c r="R577" i="25" s="1"/>
  <c r="AA576" i="25"/>
  <c r="N576" i="25" s="1"/>
  <c r="AA575" i="25"/>
  <c r="N575" i="25" s="1"/>
  <c r="AA571" i="25"/>
  <c r="N571" i="25" s="1"/>
  <c r="AA569" i="25"/>
  <c r="N569" i="25" s="1"/>
  <c r="AA228" i="25"/>
  <c r="N228" i="25" s="1"/>
  <c r="AA371" i="25"/>
  <c r="N371" i="25" s="1"/>
  <c r="Q371" i="25" s="1"/>
  <c r="R371" i="25" s="1"/>
  <c r="AA345" i="25"/>
  <c r="N345" i="25" s="1"/>
  <c r="AA336" i="25"/>
  <c r="N336" i="25" s="1"/>
  <c r="Q336" i="25" s="1"/>
  <c r="R336" i="25" s="1"/>
  <c r="N198" i="25"/>
  <c r="Q198" i="25" s="1"/>
  <c r="R198" i="25" s="1"/>
  <c r="AA213" i="25"/>
  <c r="N213" i="25" s="1"/>
  <c r="AA205" i="25"/>
  <c r="N205" i="25" s="1"/>
  <c r="Q205" i="25" s="1"/>
  <c r="R205" i="25" s="1"/>
  <c r="AA221" i="25"/>
  <c r="N221" i="25" s="1"/>
  <c r="Q221" i="25" s="1"/>
  <c r="R221" i="25" s="1"/>
  <c r="AA202" i="25"/>
  <c r="N202" i="25" s="1"/>
  <c r="AA400" i="25"/>
  <c r="N400" i="25" s="1"/>
  <c r="Q400" i="25" s="1"/>
  <c r="R400" i="25" s="1"/>
  <c r="AA214" i="25"/>
  <c r="N214" i="25" s="1"/>
  <c r="Q214" i="25" s="1"/>
  <c r="R214" i="25" s="1"/>
  <c r="AA311" i="25"/>
  <c r="N311" i="25" s="1"/>
  <c r="Q311" i="25" s="1"/>
  <c r="R311" i="25" s="1"/>
  <c r="AA208" i="25"/>
  <c r="N208" i="25" s="1"/>
  <c r="Q208" i="25" s="1"/>
  <c r="R208" i="25" s="1"/>
  <c r="AA328" i="25"/>
  <c r="N328" i="25" s="1"/>
  <c r="Q328" i="25" s="1"/>
  <c r="R328" i="25" s="1"/>
  <c r="AA180" i="25"/>
  <c r="N180" i="25" s="1"/>
  <c r="Q180" i="25" s="1"/>
  <c r="R180" i="25" s="1"/>
  <c r="AA223" i="25"/>
  <c r="N223" i="25" s="1"/>
  <c r="Q223" i="25" s="1"/>
  <c r="R223" i="25" s="1"/>
  <c r="AA319" i="25"/>
  <c r="N319" i="25" s="1"/>
  <c r="Q319" i="25" s="1"/>
  <c r="R319" i="25" s="1"/>
  <c r="AA183" i="25"/>
  <c r="N183" i="25" s="1"/>
  <c r="Q183" i="25" s="1"/>
  <c r="R183" i="25" s="1"/>
  <c r="AA312" i="25"/>
  <c r="N312" i="25" s="1"/>
  <c r="Q312" i="25" s="1"/>
  <c r="R312" i="25" s="1"/>
  <c r="AA220" i="25"/>
  <c r="N220" i="25" s="1"/>
  <c r="AA558" i="25"/>
  <c r="N558" i="25" s="1"/>
  <c r="Q558" i="25" s="1"/>
  <c r="R558" i="25" s="1"/>
  <c r="AA327" i="25"/>
  <c r="N327" i="25" s="1"/>
  <c r="AA561" i="25"/>
  <c r="N561" i="25" s="1"/>
  <c r="AA187" i="25"/>
  <c r="N187" i="25" s="1"/>
  <c r="Q187" i="25" s="1"/>
  <c r="R187" i="25" s="1"/>
  <c r="AA194" i="25"/>
  <c r="N194" i="25" s="1"/>
  <c r="AA211" i="25"/>
  <c r="N211" i="25" s="1"/>
  <c r="Q211" i="25" s="1"/>
  <c r="R211" i="25" s="1"/>
  <c r="AA351" i="25"/>
  <c r="N351" i="25" s="1"/>
  <c r="Q351" i="25" s="1"/>
  <c r="R351" i="25" s="1"/>
  <c r="AA320" i="25"/>
  <c r="N320" i="25" s="1"/>
  <c r="Q320" i="25" s="1"/>
  <c r="R320" i="25" s="1"/>
  <c r="AA318" i="25"/>
  <c r="N318" i="25" s="1"/>
  <c r="AA203" i="25"/>
  <c r="N203" i="25" s="1"/>
  <c r="Q203" i="25" s="1"/>
  <c r="R203" i="25" s="1"/>
  <c r="N199" i="25"/>
  <c r="Q199" i="25" s="1"/>
  <c r="R199" i="25" s="1"/>
  <c r="AA331" i="25"/>
  <c r="N331" i="25" s="1"/>
  <c r="Q331" i="25" s="1"/>
  <c r="R331" i="25" s="1"/>
  <c r="AA322" i="25"/>
  <c r="N322" i="25" s="1"/>
  <c r="AA292" i="25"/>
  <c r="N292" i="25" s="1"/>
  <c r="Q292" i="25" s="1"/>
  <c r="R292" i="25" s="1"/>
  <c r="AA296" i="25"/>
  <c r="N296" i="25" s="1"/>
  <c r="Q296" i="25" s="1"/>
  <c r="R296" i="25" s="1"/>
  <c r="AA338" i="25"/>
  <c r="N338" i="25" s="1"/>
  <c r="Q338" i="25" s="1"/>
  <c r="R338" i="25" s="1"/>
  <c r="AA346" i="25"/>
  <c r="N346" i="25" s="1"/>
  <c r="Q346" i="25" s="1"/>
  <c r="R346" i="25" s="1"/>
  <c r="AA335" i="25"/>
  <c r="N335" i="25" s="1"/>
  <c r="Q335" i="25" s="1"/>
  <c r="R335" i="25" s="1"/>
  <c r="AA554" i="25"/>
  <c r="N554" i="25" s="1"/>
  <c r="Q554" i="25" s="1"/>
  <c r="R554" i="25" s="1"/>
  <c r="AA206" i="25"/>
  <c r="N206" i="25" s="1"/>
  <c r="AA170" i="25"/>
  <c r="N170" i="25" s="1"/>
  <c r="AA348" i="25"/>
  <c r="N348" i="25" s="1"/>
  <c r="Q348" i="25" s="1"/>
  <c r="R348" i="25" s="1"/>
  <c r="AA310" i="25"/>
  <c r="N310" i="25" s="1"/>
  <c r="AA192" i="25"/>
  <c r="N192" i="25" s="1"/>
  <c r="Q192" i="25" s="1"/>
  <c r="R192" i="25" s="1"/>
  <c r="AA552" i="25"/>
  <c r="N552" i="25" s="1"/>
  <c r="AA557" i="25"/>
  <c r="N557" i="25" s="1"/>
  <c r="AA550" i="25"/>
  <c r="N550" i="25" s="1"/>
  <c r="Q550" i="25" s="1"/>
  <c r="R550" i="25" s="1"/>
  <c r="AA301" i="25"/>
  <c r="N301" i="25" s="1"/>
  <c r="AA555" i="25"/>
  <c r="N555" i="25" s="1"/>
  <c r="Q555" i="25" s="1"/>
  <c r="R555" i="25" s="1"/>
  <c r="AA559" i="25"/>
  <c r="N559" i="25" s="1"/>
  <c r="AA329" i="25"/>
  <c r="N329" i="25" s="1"/>
  <c r="Q329" i="25" s="1"/>
  <c r="R329" i="25" s="1"/>
  <c r="AA339" i="25"/>
  <c r="N339" i="25" s="1"/>
  <c r="Q339" i="25" s="1"/>
  <c r="R339" i="25" s="1"/>
  <c r="AA281" i="25"/>
  <c r="N281" i="25" s="1"/>
  <c r="Q281" i="25" s="1"/>
  <c r="R281" i="25" s="1"/>
  <c r="AA306" i="25"/>
  <c r="N306" i="25" s="1"/>
  <c r="AA173" i="25"/>
  <c r="N173" i="25" s="1"/>
  <c r="Q173" i="25" s="1"/>
  <c r="R173" i="25" s="1"/>
  <c r="AA302" i="25"/>
  <c r="N302" i="25" s="1"/>
  <c r="Q302" i="25" s="1"/>
  <c r="R302" i="25" s="1"/>
  <c r="AA299" i="25"/>
  <c r="N299" i="25" s="1"/>
  <c r="AA184" i="25"/>
  <c r="N184" i="25" s="1"/>
  <c r="Q184" i="25" s="1"/>
  <c r="R184" i="25" s="1"/>
  <c r="N54" i="25"/>
  <c r="Q54" i="25" s="1"/>
  <c r="R54" i="25" s="1"/>
  <c r="AA294" i="25"/>
  <c r="N294" i="25" s="1"/>
  <c r="Q294" i="25" s="1"/>
  <c r="R294" i="25" s="1"/>
  <c r="AA295" i="25"/>
  <c r="N295" i="25" s="1"/>
  <c r="Q295" i="25" s="1"/>
  <c r="R295" i="25" s="1"/>
  <c r="AA293" i="25"/>
  <c r="N293" i="25" s="1"/>
  <c r="AA291" i="25"/>
  <c r="N291" i="25" s="1"/>
  <c r="Q291" i="25" s="1"/>
  <c r="R291" i="25" s="1"/>
  <c r="AA287" i="25"/>
  <c r="N287" i="25" s="1"/>
  <c r="AA145" i="25"/>
  <c r="N145" i="25" s="1"/>
  <c r="Q145" i="25" s="1"/>
  <c r="R145" i="25" s="1"/>
  <c r="AA282" i="25"/>
  <c r="N282" i="25" s="1"/>
  <c r="Q282" i="25" s="1"/>
  <c r="R282" i="25" s="1"/>
  <c r="AA278" i="25"/>
  <c r="N278" i="25" s="1"/>
  <c r="AA276" i="25"/>
  <c r="N276" i="25" s="1"/>
  <c r="AA273" i="25"/>
  <c r="N273" i="25" s="1"/>
  <c r="AA163" i="25"/>
  <c r="N163" i="25" s="1"/>
  <c r="N79" i="25"/>
  <c r="AA23" i="25"/>
  <c r="N23" i="25" s="1"/>
  <c r="Q23" i="25" s="1"/>
  <c r="R23" i="25" s="1"/>
  <c r="N74" i="25"/>
  <c r="Q74" i="25" s="1"/>
  <c r="R74" i="25" s="1"/>
  <c r="AA36" i="25"/>
  <c r="N36" i="25" s="1"/>
  <c r="Q36" i="25" s="1"/>
  <c r="R36" i="25" s="1"/>
  <c r="N156" i="25"/>
  <c r="AA35" i="25"/>
  <c r="N35" i="25" s="1"/>
  <c r="AA139" i="25"/>
  <c r="N139" i="25" s="1"/>
  <c r="N87" i="25"/>
  <c r="N126" i="25"/>
  <c r="N77" i="25"/>
  <c r="Q77" i="25" s="1"/>
  <c r="R77" i="25" s="1"/>
  <c r="N89" i="25"/>
  <c r="Q89" i="25" s="1"/>
  <c r="R89" i="25" s="1"/>
  <c r="N140" i="25"/>
  <c r="N112" i="25"/>
  <c r="Q112" i="25" s="1"/>
  <c r="R112" i="25" s="1"/>
  <c r="N135" i="25"/>
  <c r="N110" i="25"/>
  <c r="Q110" i="25" s="1"/>
  <c r="R110" i="25" s="1"/>
  <c r="N91" i="25"/>
  <c r="Q91" i="25" s="1"/>
  <c r="R91" i="25" s="1"/>
  <c r="N93" i="25"/>
  <c r="Q93" i="25" s="1"/>
  <c r="R93" i="25" s="1"/>
  <c r="N101" i="25"/>
  <c r="Q101" i="25" s="1"/>
  <c r="R101" i="25" s="1"/>
  <c r="N98" i="25"/>
  <c r="N104" i="25"/>
  <c r="Q104" i="25" s="1"/>
  <c r="R104" i="25" s="1"/>
  <c r="AA32" i="25"/>
  <c r="N32" i="25" s="1"/>
  <c r="N99" i="25"/>
  <c r="N152" i="25"/>
  <c r="Q152" i="25" s="1"/>
  <c r="R152" i="25" s="1"/>
  <c r="N92" i="25"/>
  <c r="N122" i="25"/>
  <c r="N80" i="25"/>
  <c r="N154" i="25"/>
  <c r="AA168" i="25"/>
  <c r="N168" i="25" s="1"/>
  <c r="Q168" i="25" s="1"/>
  <c r="R168" i="25" s="1"/>
  <c r="N64" i="25"/>
  <c r="Q64" i="25" s="1"/>
  <c r="R64" i="25" s="1"/>
  <c r="N105" i="25"/>
  <c r="Q105" i="25" s="1"/>
  <c r="R105" i="25" s="1"/>
  <c r="N376" i="25"/>
  <c r="Q376" i="25" s="1"/>
  <c r="R376" i="25" s="1"/>
  <c r="AA614" i="25"/>
  <c r="N614" i="25" s="1"/>
  <c r="Q614" i="25" s="1"/>
  <c r="R614" i="25" s="1"/>
  <c r="AA607" i="25"/>
  <c r="N607" i="25" s="1"/>
  <c r="Q607" i="25" s="1"/>
  <c r="R607" i="25" s="1"/>
  <c r="AA605" i="25"/>
  <c r="N605" i="25" s="1"/>
  <c r="N401" i="25"/>
  <c r="Q401" i="25" s="1"/>
  <c r="R401" i="25" s="1"/>
  <c r="N377" i="25"/>
  <c r="AA373" i="25"/>
  <c r="N373" i="25" s="1"/>
  <c r="Q373" i="25" s="1"/>
  <c r="R373" i="25" s="1"/>
  <c r="AA370" i="25"/>
  <c r="N370" i="25" s="1"/>
  <c r="Q370" i="25" s="1"/>
  <c r="R370" i="25" s="1"/>
  <c r="AA367" i="25"/>
  <c r="N367" i="25" s="1"/>
  <c r="AA369" i="25"/>
  <c r="N369" i="25" s="1"/>
  <c r="AA366" i="25"/>
  <c r="N366" i="25" s="1"/>
  <c r="Q366" i="25" s="1"/>
  <c r="R366" i="25" s="1"/>
  <c r="AA365" i="25"/>
  <c r="N365" i="25" s="1"/>
  <c r="Q365" i="25" s="1"/>
  <c r="R365" i="25" s="1"/>
  <c r="AA375" i="25"/>
  <c r="N375" i="25" s="1"/>
  <c r="Q375" i="25" s="1"/>
  <c r="R375" i="25" s="1"/>
  <c r="AA368" i="25"/>
  <c r="N368" i="25" s="1"/>
  <c r="Q368" i="25" s="1"/>
  <c r="R368" i="25" s="1"/>
  <c r="AA362" i="25"/>
  <c r="N362" i="25" s="1"/>
  <c r="Q362" i="25" s="1"/>
  <c r="R362" i="25" s="1"/>
  <c r="AA357" i="25"/>
  <c r="N357" i="25" s="1"/>
  <c r="Q357" i="25" s="1"/>
  <c r="R357" i="25" s="1"/>
  <c r="AA359" i="25"/>
  <c r="N359" i="25" s="1"/>
  <c r="Q359" i="25" s="1"/>
  <c r="R359" i="25" s="1"/>
  <c r="AA356" i="25"/>
  <c r="N356" i="25" s="1"/>
  <c r="Q356" i="25" s="1"/>
  <c r="R356" i="25" s="1"/>
  <c r="AA177" i="25"/>
  <c r="N177" i="25" s="1"/>
  <c r="AA269" i="25"/>
  <c r="N269" i="25" s="1"/>
  <c r="Q269" i="25" s="1"/>
  <c r="R269" i="25" s="1"/>
  <c r="AA565" i="25"/>
  <c r="N565" i="25" s="1"/>
  <c r="AA604" i="25"/>
  <c r="N604" i="25" s="1"/>
  <c r="Q604" i="25" s="1"/>
  <c r="R604" i="25" s="1"/>
  <c r="AA601" i="25"/>
  <c r="N601" i="25" s="1"/>
  <c r="Q601" i="25" s="1"/>
  <c r="R601" i="25" s="1"/>
  <c r="AA600" i="25"/>
  <c r="N600" i="25" s="1"/>
  <c r="N451" i="25"/>
  <c r="Q451" i="25" s="1"/>
  <c r="R451" i="25" s="1"/>
  <c r="AA374" i="25"/>
  <c r="N374" i="25" s="1"/>
  <c r="Q374" i="25" s="1"/>
  <c r="R374" i="25" s="1"/>
  <c r="AA364" i="25"/>
  <c r="N364" i="25" s="1"/>
  <c r="Q364" i="25" s="1"/>
  <c r="R364" i="25" s="1"/>
  <c r="AA358" i="25"/>
  <c r="N358" i="25" s="1"/>
  <c r="AA360" i="25"/>
  <c r="N360" i="25" s="1"/>
  <c r="Q360" i="25" s="1"/>
  <c r="R360" i="25" s="1"/>
  <c r="AA363" i="25"/>
  <c r="N363" i="25" s="1"/>
  <c r="Q363" i="25" s="1"/>
  <c r="R363" i="25" s="1"/>
  <c r="AA361" i="25"/>
  <c r="N361" i="25" s="1"/>
  <c r="AA181" i="25"/>
  <c r="N181" i="25" s="1"/>
  <c r="Q181" i="25" s="1"/>
  <c r="R181" i="25" s="1"/>
  <c r="AA174" i="25"/>
  <c r="N174" i="25" s="1"/>
  <c r="AA532" i="25"/>
  <c r="N532" i="25" s="1"/>
  <c r="Q532" i="25" s="1"/>
  <c r="R532" i="25" s="1"/>
  <c r="AA529" i="25"/>
  <c r="N529" i="25" s="1"/>
  <c r="AA531" i="25"/>
  <c r="N531" i="25" s="1"/>
  <c r="Q531" i="25" s="1"/>
  <c r="R531" i="25" s="1"/>
  <c r="AA518" i="25"/>
  <c r="N518" i="25" s="1"/>
  <c r="Q518" i="25" s="1"/>
  <c r="R518" i="25" s="1"/>
  <c r="AA522" i="25"/>
  <c r="N522" i="25" s="1"/>
  <c r="AA521" i="25"/>
  <c r="N521" i="25" s="1"/>
  <c r="Q521" i="25" s="1"/>
  <c r="R521" i="25" s="1"/>
  <c r="AA519" i="25"/>
  <c r="N519" i="25" s="1"/>
  <c r="AA517" i="25"/>
  <c r="N517" i="25" s="1"/>
  <c r="AA514" i="25"/>
  <c r="N514" i="25" s="1"/>
  <c r="Q514" i="25" s="1"/>
  <c r="R514" i="25" s="1"/>
  <c r="AA512" i="25"/>
  <c r="N512" i="25" s="1"/>
  <c r="Q512" i="25" s="1"/>
  <c r="R512" i="25" s="1"/>
  <c r="AA513" i="25"/>
  <c r="N513" i="25" s="1"/>
  <c r="Q513" i="25" s="1"/>
  <c r="R513" i="25" s="1"/>
  <c r="AA497" i="25"/>
  <c r="N497" i="25" s="1"/>
  <c r="Q497" i="25" s="1"/>
  <c r="R497" i="25" s="1"/>
  <c r="AA479" i="25"/>
  <c r="N479" i="25" s="1"/>
  <c r="AA484" i="25"/>
  <c r="N484" i="25" s="1"/>
  <c r="AA472" i="25"/>
  <c r="N472" i="25" s="1"/>
  <c r="Q472" i="25" s="1"/>
  <c r="R472" i="25" s="1"/>
  <c r="AA465" i="25"/>
  <c r="N465" i="25" s="1"/>
  <c r="Q465" i="25" s="1"/>
  <c r="R465" i="25" s="1"/>
  <c r="AA485" i="25"/>
  <c r="N485" i="25" s="1"/>
  <c r="Q485" i="25" s="1"/>
  <c r="R485" i="25" s="1"/>
  <c r="AA469" i="25"/>
  <c r="N469" i="25" s="1"/>
  <c r="AA507" i="25"/>
  <c r="N507" i="25" s="1"/>
  <c r="AA474" i="25"/>
  <c r="N474" i="25" s="1"/>
  <c r="Q474" i="25" s="1"/>
  <c r="R474" i="25" s="1"/>
  <c r="AA486" i="25"/>
  <c r="N486" i="25" s="1"/>
  <c r="AA488" i="25"/>
  <c r="N488" i="25" s="1"/>
  <c r="Q488" i="25" s="1"/>
  <c r="R488" i="25" s="1"/>
  <c r="AA480" i="25"/>
  <c r="N480" i="25" s="1"/>
  <c r="Q480" i="25" s="1"/>
  <c r="R480" i="25" s="1"/>
  <c r="AA476" i="25"/>
  <c r="N476" i="25" s="1"/>
  <c r="Q476" i="25" s="1"/>
  <c r="R476" i="25" s="1"/>
  <c r="AA491" i="25"/>
  <c r="N491" i="25" s="1"/>
  <c r="Q491" i="25" s="1"/>
  <c r="R491" i="25" s="1"/>
  <c r="AA505" i="25"/>
  <c r="N505" i="25" s="1"/>
  <c r="Q505" i="25" s="1"/>
  <c r="R505" i="25" s="1"/>
  <c r="AA494" i="25"/>
  <c r="N494" i="25" s="1"/>
  <c r="Q494" i="25" s="1"/>
  <c r="R494" i="25" s="1"/>
  <c r="AA471" i="25"/>
  <c r="N471" i="25" s="1"/>
  <c r="AA496" i="25"/>
  <c r="N496" i="25" s="1"/>
  <c r="AA506" i="25"/>
  <c r="N506" i="25" s="1"/>
  <c r="AA495" i="25"/>
  <c r="N495" i="25" s="1"/>
  <c r="AA510" i="25"/>
  <c r="N510" i="25" s="1"/>
  <c r="Q510" i="25" s="1"/>
  <c r="R510" i="25" s="1"/>
  <c r="AA483" i="25"/>
  <c r="N483" i="25" s="1"/>
  <c r="Q483" i="25" s="1"/>
  <c r="R483" i="25" s="1"/>
  <c r="AA435" i="25"/>
  <c r="N435" i="25" s="1"/>
  <c r="AA438" i="25"/>
  <c r="N438" i="25" s="1"/>
  <c r="AA460" i="25"/>
  <c r="N460" i="25" s="1"/>
  <c r="Q460" i="25" s="1"/>
  <c r="R460" i="25" s="1"/>
  <c r="AA442" i="25"/>
  <c r="N442" i="25" s="1"/>
  <c r="Q442" i="25" s="1"/>
  <c r="R442" i="25" s="1"/>
  <c r="AA455" i="25"/>
  <c r="N455" i="25" s="1"/>
  <c r="Q455" i="25" s="1"/>
  <c r="R455" i="25" s="1"/>
  <c r="AA446" i="25"/>
  <c r="N446" i="25" s="1"/>
  <c r="AA439" i="25"/>
  <c r="N439" i="25" s="1"/>
  <c r="AA431" i="25"/>
  <c r="N431" i="25" s="1"/>
  <c r="Q431" i="25" s="1"/>
  <c r="R431" i="25" s="1"/>
  <c r="AA456" i="25"/>
  <c r="N456" i="25" s="1"/>
  <c r="Q456" i="25" s="1"/>
  <c r="R456" i="25" s="1"/>
  <c r="AA457" i="25"/>
  <c r="N457" i="25" s="1"/>
  <c r="AA414" i="25"/>
  <c r="N414" i="25" s="1"/>
  <c r="Q414" i="25" s="1"/>
  <c r="R414" i="25" s="1"/>
  <c r="AA412" i="25"/>
  <c r="N412" i="25" s="1"/>
  <c r="AA461" i="25"/>
  <c r="N461" i="25" s="1"/>
  <c r="Q461" i="25" s="1"/>
  <c r="R461" i="25" s="1"/>
  <c r="AA422" i="25"/>
  <c r="N422" i="25" s="1"/>
  <c r="AA427" i="25"/>
  <c r="N427" i="25" s="1"/>
  <c r="Q427" i="25" s="1"/>
  <c r="R427" i="25" s="1"/>
  <c r="AA447" i="25"/>
  <c r="N447" i="25" s="1"/>
  <c r="Q447" i="25" s="1"/>
  <c r="R447" i="25" s="1"/>
  <c r="AA428" i="25"/>
  <c r="N428" i="25" s="1"/>
  <c r="Q428" i="25" s="1"/>
  <c r="R428" i="25" s="1"/>
  <c r="AA421" i="25"/>
  <c r="N421" i="25" s="1"/>
  <c r="Q421" i="25" s="1"/>
  <c r="R421" i="25" s="1"/>
  <c r="AA416" i="25"/>
  <c r="N416" i="25" s="1"/>
  <c r="AA458" i="25"/>
  <c r="N458" i="25" s="1"/>
  <c r="Q458" i="25" s="1"/>
  <c r="R458" i="25" s="1"/>
  <c r="AA423" i="25"/>
  <c r="N423" i="25" s="1"/>
  <c r="AA417" i="25"/>
  <c r="N417" i="25" s="1"/>
  <c r="AA434" i="25"/>
  <c r="N434" i="25" s="1"/>
  <c r="Q434" i="25" s="1"/>
  <c r="R434" i="25" s="1"/>
  <c r="AA419" i="25"/>
  <c r="N419" i="25" s="1"/>
  <c r="AA452" i="25"/>
  <c r="N452" i="25" s="1"/>
  <c r="Q452" i="25" s="1"/>
  <c r="R452" i="25" s="1"/>
  <c r="AA430" i="25"/>
  <c r="N430" i="25" s="1"/>
  <c r="Q430" i="25" s="1"/>
  <c r="R430" i="25" s="1"/>
  <c r="AA426" i="25"/>
  <c r="N426" i="25" s="1"/>
  <c r="Q426" i="25" s="1"/>
  <c r="R426" i="25" s="1"/>
  <c r="AA391" i="25"/>
  <c r="N391" i="25" s="1"/>
  <c r="Q391" i="25" s="1"/>
  <c r="R391" i="25" s="1"/>
  <c r="AA411" i="25"/>
  <c r="N411" i="25" s="1"/>
  <c r="Q411" i="25" s="1"/>
  <c r="R411" i="25" s="1"/>
  <c r="AA389" i="25"/>
  <c r="N389" i="25" s="1"/>
  <c r="Q389" i="25" s="1"/>
  <c r="R389" i="25" s="1"/>
  <c r="AA383" i="25"/>
  <c r="N383" i="25" s="1"/>
  <c r="Q383" i="25" s="1"/>
  <c r="R383" i="25" s="1"/>
  <c r="AA387" i="25"/>
  <c r="N387" i="25" s="1"/>
  <c r="AA409" i="25"/>
  <c r="N409" i="25" s="1"/>
  <c r="Q409" i="25" s="1"/>
  <c r="R409" i="25" s="1"/>
  <c r="AA408" i="25"/>
  <c r="N408" i="25" s="1"/>
  <c r="AA385" i="25"/>
  <c r="N385" i="25" s="1"/>
  <c r="Q385" i="25" s="1"/>
  <c r="R385" i="25" s="1"/>
  <c r="AA381" i="25"/>
  <c r="N381" i="25" s="1"/>
  <c r="Q381" i="25" s="1"/>
  <c r="R381" i="25" s="1"/>
  <c r="AA396" i="25"/>
  <c r="N396" i="25" s="1"/>
  <c r="AA392" i="25"/>
  <c r="N392" i="25" s="1"/>
  <c r="AA397" i="25"/>
  <c r="N397" i="25" s="1"/>
  <c r="Q397" i="25" s="1"/>
  <c r="R397" i="25" s="1"/>
  <c r="AA402" i="25"/>
  <c r="N402" i="25" s="1"/>
  <c r="AA388" i="25"/>
  <c r="N388" i="25" s="1"/>
  <c r="Q388" i="25" s="1"/>
  <c r="R388" i="25" s="1"/>
  <c r="AA394" i="25"/>
  <c r="N394" i="25" s="1"/>
  <c r="Q394" i="25" s="1"/>
  <c r="R394" i="25" s="1"/>
  <c r="AA399" i="25"/>
  <c r="N399" i="25" s="1"/>
  <c r="Q399" i="25" s="1"/>
  <c r="R399" i="25" s="1"/>
  <c r="Z143" i="16"/>
  <c r="Z161" i="16"/>
  <c r="Z83" i="16"/>
  <c r="Z10" i="16"/>
  <c r="Z7" i="16"/>
  <c r="Z8" i="16"/>
  <c r="Z9" i="16"/>
  <c r="Z100" i="16"/>
  <c r="Z102" i="16"/>
  <c r="Z52" i="16"/>
  <c r="Z101" i="16"/>
  <c r="Z144" i="16"/>
  <c r="Z6" i="16"/>
  <c r="Z99" i="16"/>
  <c r="AA534" i="25"/>
  <c r="N534" i="25" s="1"/>
  <c r="Q534" i="25" s="1"/>
  <c r="R534" i="25" s="1"/>
  <c r="AA533" i="25"/>
  <c r="N533" i="25" s="1"/>
  <c r="Q533" i="25" s="1"/>
  <c r="R533" i="25" s="1"/>
  <c r="AA530" i="25"/>
  <c r="N530" i="25" s="1"/>
  <c r="Q530" i="25" s="1"/>
  <c r="R530" i="25" s="1"/>
  <c r="AA528" i="25"/>
  <c r="N528" i="25" s="1"/>
  <c r="Q528" i="25" s="1"/>
  <c r="R528" i="25" s="1"/>
  <c r="AA525" i="25"/>
  <c r="N525" i="25" s="1"/>
  <c r="AA524" i="25"/>
  <c r="N524" i="25" s="1"/>
  <c r="Q524" i="25" s="1"/>
  <c r="R524" i="25" s="1"/>
  <c r="AA520" i="25"/>
  <c r="N520" i="25" s="1"/>
  <c r="Q520" i="25" s="1"/>
  <c r="R520" i="25" s="1"/>
  <c r="AA526" i="25"/>
  <c r="N526" i="25" s="1"/>
  <c r="Q526" i="25" s="1"/>
  <c r="R526" i="25" s="1"/>
  <c r="AA523" i="25"/>
  <c r="N523" i="25" s="1"/>
  <c r="Q523" i="25" s="1"/>
  <c r="R523" i="25" s="1"/>
  <c r="AA516" i="25"/>
  <c r="N516" i="25" s="1"/>
  <c r="Q516" i="25" s="1"/>
  <c r="R516" i="25" s="1"/>
  <c r="AA464" i="25"/>
  <c r="N464" i="25" s="1"/>
  <c r="Q464" i="25" s="1"/>
  <c r="R464" i="25" s="1"/>
  <c r="AA500" i="25"/>
  <c r="N500" i="25" s="1"/>
  <c r="Q500" i="25" s="1"/>
  <c r="R500" i="25" s="1"/>
  <c r="AA475" i="25"/>
  <c r="N475" i="25" s="1"/>
  <c r="AA508" i="25"/>
  <c r="N508" i="25" s="1"/>
  <c r="AA499" i="25"/>
  <c r="N499" i="25" s="1"/>
  <c r="Q499" i="25" s="1"/>
  <c r="R499" i="25" s="1"/>
  <c r="AA467" i="25"/>
  <c r="N467" i="25" s="1"/>
  <c r="Q467" i="25" s="1"/>
  <c r="R467" i="25" s="1"/>
  <c r="AA492" i="25"/>
  <c r="N492" i="25" s="1"/>
  <c r="Q492" i="25" s="1"/>
  <c r="R492" i="25" s="1"/>
  <c r="AA498" i="25"/>
  <c r="N498" i="25" s="1"/>
  <c r="Q498" i="25" s="1"/>
  <c r="R498" i="25" s="1"/>
  <c r="AA489" i="25"/>
  <c r="N489" i="25" s="1"/>
  <c r="AA481" i="25"/>
  <c r="N481" i="25" s="1"/>
  <c r="Q481" i="25" s="1"/>
  <c r="R481" i="25" s="1"/>
  <c r="AA477" i="25"/>
  <c r="N477" i="25" s="1"/>
  <c r="Q477" i="25" s="1"/>
  <c r="R477" i="25" s="1"/>
  <c r="AA473" i="25"/>
  <c r="N473" i="25" s="1"/>
  <c r="Q473" i="25" s="1"/>
  <c r="R473" i="25" s="1"/>
  <c r="AA468" i="25"/>
  <c r="N468" i="25" s="1"/>
  <c r="Q468" i="25" s="1"/>
  <c r="R468" i="25" s="1"/>
  <c r="AA493" i="25"/>
  <c r="N493" i="25" s="1"/>
  <c r="AA466" i="25"/>
  <c r="N466" i="25" s="1"/>
  <c r="AA511" i="25"/>
  <c r="N511" i="25" s="1"/>
  <c r="Q511" i="25" s="1"/>
  <c r="R511" i="25" s="1"/>
  <c r="AA490" i="25"/>
  <c r="N490" i="25" s="1"/>
  <c r="AA487" i="25"/>
  <c r="N487" i="25" s="1"/>
  <c r="Q487" i="25" s="1"/>
  <c r="R487" i="25" s="1"/>
  <c r="AA482" i="25"/>
  <c r="N482" i="25" s="1"/>
  <c r="AA478" i="25"/>
  <c r="N478" i="25" s="1"/>
  <c r="Q478" i="25" s="1"/>
  <c r="R478" i="25" s="1"/>
  <c r="AA470" i="25"/>
  <c r="N470" i="25" s="1"/>
  <c r="AA462" i="25"/>
  <c r="N462" i="25" s="1"/>
  <c r="Q462" i="25" s="1"/>
  <c r="R462" i="25" s="1"/>
  <c r="AA463" i="25"/>
  <c r="N463" i="25" s="1"/>
  <c r="Q463" i="25" s="1"/>
  <c r="R463" i="25" s="1"/>
  <c r="AA433" i="25"/>
  <c r="N433" i="25" s="1"/>
  <c r="AA415" i="25"/>
  <c r="N415" i="25" s="1"/>
  <c r="AA448" i="25"/>
  <c r="N448" i="25" s="1"/>
  <c r="AA450" i="25"/>
  <c r="N450" i="25" s="1"/>
  <c r="Q450" i="25" s="1"/>
  <c r="R450" i="25" s="1"/>
  <c r="AA436" i="25"/>
  <c r="N436" i="25" s="1"/>
  <c r="Q436" i="25" s="1"/>
  <c r="R436" i="25" s="1"/>
  <c r="AA449" i="25"/>
  <c r="N449" i="25" s="1"/>
  <c r="AA445" i="25"/>
  <c r="N445" i="25" s="1"/>
  <c r="Q445" i="25" s="1"/>
  <c r="R445" i="25" s="1"/>
  <c r="AA418" i="25"/>
  <c r="N418" i="25" s="1"/>
  <c r="Q418" i="25" s="1"/>
  <c r="R418" i="25" s="1"/>
  <c r="AA453" i="25"/>
  <c r="N453" i="25" s="1"/>
  <c r="Q453" i="25" s="1"/>
  <c r="R453" i="25" s="1"/>
  <c r="AA424" i="25"/>
  <c r="N424" i="25" s="1"/>
  <c r="Q424" i="25" s="1"/>
  <c r="R424" i="25" s="1"/>
  <c r="AA454" i="25"/>
  <c r="N454" i="25" s="1"/>
  <c r="Q454" i="25" s="1"/>
  <c r="R454" i="25" s="1"/>
  <c r="AA444" i="25"/>
  <c r="N444" i="25" s="1"/>
  <c r="Q444" i="25" s="1"/>
  <c r="R444" i="25" s="1"/>
  <c r="AA443" i="25"/>
  <c r="N443" i="25" s="1"/>
  <c r="AA425" i="25"/>
  <c r="N425" i="25" s="1"/>
  <c r="AA459" i="25"/>
  <c r="N459" i="25" s="1"/>
  <c r="Q459" i="25" s="1"/>
  <c r="R459" i="25" s="1"/>
  <c r="AA441" i="25"/>
  <c r="N441" i="25" s="1"/>
  <c r="Q441" i="25" s="1"/>
  <c r="R441" i="25" s="1"/>
  <c r="AA437" i="25"/>
  <c r="N437" i="25" s="1"/>
  <c r="AA429" i="25"/>
  <c r="N429" i="25" s="1"/>
  <c r="AA420" i="25"/>
  <c r="N420" i="25" s="1"/>
  <c r="AA413" i="25"/>
  <c r="N413" i="25" s="1"/>
  <c r="AA440" i="25"/>
  <c r="N440" i="25" s="1"/>
  <c r="Q440" i="25" s="1"/>
  <c r="R440" i="25" s="1"/>
  <c r="AA432" i="25"/>
  <c r="N432" i="25" s="1"/>
  <c r="Q432" i="25" s="1"/>
  <c r="R432" i="25" s="1"/>
  <c r="AA406" i="25"/>
  <c r="N406" i="25" s="1"/>
  <c r="AA390" i="25"/>
  <c r="N390" i="25" s="1"/>
  <c r="Q390" i="25" s="1"/>
  <c r="R390" i="25" s="1"/>
  <c r="AA410" i="25"/>
  <c r="N410" i="25" s="1"/>
  <c r="AA404" i="25"/>
  <c r="N404" i="25" s="1"/>
  <c r="AA405" i="25"/>
  <c r="N405" i="25" s="1"/>
  <c r="Q405" i="25" s="1"/>
  <c r="R405" i="25" s="1"/>
  <c r="AA407" i="25"/>
  <c r="N407" i="25" s="1"/>
  <c r="AA384" i="25"/>
  <c r="N384" i="25" s="1"/>
  <c r="AA393" i="25"/>
  <c r="N393" i="25" s="1"/>
  <c r="AA386" i="25"/>
  <c r="N386" i="25" s="1"/>
  <c r="Q386" i="25" s="1"/>
  <c r="R386" i="25" s="1"/>
  <c r="AA380" i="25"/>
  <c r="N380" i="25" s="1"/>
  <c r="Q380" i="25" s="1"/>
  <c r="R380" i="25" s="1"/>
  <c r="AA379" i="25"/>
  <c r="N379" i="25" s="1"/>
  <c r="AA403" i="25"/>
  <c r="N403" i="25" s="1"/>
  <c r="Q403" i="25" s="1"/>
  <c r="R403" i="25" s="1"/>
  <c r="AA398" i="25"/>
  <c r="N398" i="25" s="1"/>
  <c r="Q398" i="25" s="1"/>
  <c r="R398" i="25" s="1"/>
  <c r="AA378" i="25"/>
  <c r="N378" i="25" s="1"/>
  <c r="AA395" i="25"/>
  <c r="N395" i="25" s="1"/>
  <c r="Q395" i="25" s="1"/>
  <c r="R395" i="25" s="1"/>
  <c r="AA382" i="25"/>
  <c r="N382" i="25" s="1"/>
  <c r="H998" i="25"/>
  <c r="E9" i="29"/>
  <c r="C9" i="29"/>
  <c r="J1" i="29"/>
  <c r="S8" i="29"/>
  <c r="V8" i="29" s="1"/>
  <c r="S10" i="29"/>
  <c r="S12" i="29"/>
  <c r="S14" i="29"/>
  <c r="S16" i="29"/>
  <c r="S18" i="29"/>
  <c r="S13" i="29"/>
  <c r="S17" i="29"/>
  <c r="S11" i="29"/>
  <c r="S7" i="29"/>
  <c r="S15" i="29"/>
  <c r="O18" i="29"/>
  <c r="O20" i="29"/>
  <c r="N18" i="29"/>
  <c r="N20" i="29"/>
  <c r="T15" i="28"/>
  <c r="T17" i="28"/>
  <c r="D7" i="29"/>
  <c r="E8" i="29"/>
  <c r="E7" i="29"/>
  <c r="E6" i="29"/>
  <c r="C8" i="29"/>
  <c r="C7" i="29"/>
  <c r="C6" i="29"/>
  <c r="C2" i="29"/>
  <c r="D8" i="29"/>
  <c r="D6" i="29"/>
  <c r="AA461" i="16"/>
  <c r="AA460" i="16"/>
  <c r="AA393" i="16"/>
  <c r="AA383" i="16"/>
  <c r="AA336" i="16"/>
  <c r="AA360" i="16"/>
  <c r="AA380" i="16"/>
  <c r="AA377" i="16"/>
  <c r="AA270" i="16"/>
  <c r="Q20" i="20"/>
  <c r="R20" i="20"/>
  <c r="T19" i="20"/>
  <c r="Q19" i="20"/>
  <c r="R19" i="20"/>
  <c r="Q17" i="20"/>
  <c r="R17" i="20"/>
  <c r="Q18" i="20"/>
  <c r="T17" i="20"/>
  <c r="T20" i="20"/>
  <c r="S21" i="20"/>
  <c r="S25" i="20"/>
  <c r="T22" i="20"/>
  <c r="T26" i="20"/>
  <c r="S22" i="20"/>
  <c r="S26" i="20"/>
  <c r="S23" i="20"/>
  <c r="R18" i="20"/>
  <c r="T18" i="20"/>
  <c r="Q22" i="20"/>
  <c r="Q26" i="20"/>
  <c r="R22" i="20"/>
  <c r="R26" i="20"/>
  <c r="S24" i="20"/>
  <c r="D21" i="20"/>
  <c r="R21" i="20"/>
  <c r="C21" i="20"/>
  <c r="Q21" i="20"/>
  <c r="S19" i="20"/>
  <c r="F21" i="20"/>
  <c r="T21" i="20"/>
  <c r="S17" i="20"/>
  <c r="S20" i="20"/>
  <c r="S18" i="20"/>
  <c r="K17" i="20"/>
  <c r="X15" i="20"/>
  <c r="AA15" i="20"/>
  <c r="J19" i="20"/>
  <c r="M19" i="20"/>
  <c r="M18" i="20"/>
  <c r="J18" i="20"/>
  <c r="K18" i="20"/>
  <c r="L20" i="20"/>
  <c r="L19" i="20"/>
  <c r="L21" i="20"/>
  <c r="L22" i="20"/>
  <c r="X13" i="20"/>
  <c r="S16" i="20"/>
  <c r="C15" i="20"/>
  <c r="C19" i="20"/>
  <c r="AA17" i="20"/>
  <c r="F15" i="20"/>
  <c r="F19" i="20"/>
  <c r="Z17" i="20"/>
  <c r="Q15" i="20"/>
  <c r="R15" i="20"/>
  <c r="T15" i="20"/>
  <c r="D15" i="20"/>
  <c r="D19" i="20"/>
  <c r="D11" i="20"/>
  <c r="Y17" i="20"/>
  <c r="D14" i="20"/>
  <c r="Y15" i="20"/>
  <c r="C11" i="20"/>
  <c r="X17" i="20"/>
  <c r="Z20" i="20"/>
  <c r="Z19" i="20"/>
  <c r="X16" i="20"/>
  <c r="AA16" i="20"/>
  <c r="Y16" i="20"/>
  <c r="AA13" i="20"/>
  <c r="F8" i="20"/>
  <c r="D8" i="20"/>
  <c r="Z18" i="20"/>
  <c r="Z15" i="20"/>
  <c r="M17" i="20"/>
  <c r="Z24" i="20"/>
  <c r="D25" i="20"/>
  <c r="Y20" i="20"/>
  <c r="F13" i="20"/>
  <c r="AA18" i="20"/>
  <c r="C26" i="20"/>
  <c r="X21" i="20"/>
  <c r="C24" i="20"/>
  <c r="X19" i="20"/>
  <c r="Z25" i="20"/>
  <c r="F26" i="20"/>
  <c r="AA21" i="20"/>
  <c r="F24" i="20"/>
  <c r="AA19" i="20"/>
  <c r="D13" i="20"/>
  <c r="Y18" i="20"/>
  <c r="C13" i="20"/>
  <c r="X18" i="20"/>
  <c r="D26" i="20"/>
  <c r="Y21" i="20"/>
  <c r="C25" i="20"/>
  <c r="X20" i="20"/>
  <c r="D24" i="20"/>
  <c r="Y19" i="20"/>
  <c r="J17" i="20"/>
  <c r="F25" i="20"/>
  <c r="AA20" i="20"/>
  <c r="Z23" i="20"/>
  <c r="Z22" i="20"/>
  <c r="Z16" i="20"/>
  <c r="Y13" i="20"/>
  <c r="L18" i="20"/>
  <c r="L16" i="20"/>
  <c r="L17" i="20"/>
  <c r="L15" i="20"/>
  <c r="F17" i="20"/>
  <c r="M16" i="20"/>
  <c r="D17" i="20"/>
  <c r="K16" i="20"/>
  <c r="C17" i="20"/>
  <c r="J16" i="20"/>
  <c r="F6" i="20"/>
  <c r="F11" i="20"/>
  <c r="F10" i="20"/>
  <c r="D6" i="20"/>
  <c r="D10" i="20"/>
  <c r="C6" i="20"/>
  <c r="C10" i="20"/>
  <c r="C8" i="20"/>
  <c r="C5" i="20"/>
  <c r="F5" i="20"/>
  <c r="D5" i="20"/>
  <c r="J13" i="20"/>
  <c r="K13" i="20"/>
  <c r="L13" i="20"/>
  <c r="M13" i="20"/>
  <c r="L11" i="20"/>
  <c r="J11" i="20"/>
  <c r="K11" i="20"/>
  <c r="M11" i="20"/>
  <c r="C9" i="20"/>
  <c r="Q16" i="20"/>
  <c r="F9" i="20"/>
  <c r="T16" i="20"/>
  <c r="D9" i="20"/>
  <c r="R16" i="20"/>
  <c r="K10" i="20"/>
  <c r="J12" i="20"/>
  <c r="K14" i="20"/>
  <c r="J10" i="20"/>
  <c r="K12" i="20"/>
  <c r="M10" i="20"/>
  <c r="M12" i="20"/>
  <c r="M14" i="20"/>
  <c r="J14" i="20"/>
  <c r="L14" i="20"/>
  <c r="L12" i="20"/>
  <c r="C7" i="20"/>
  <c r="J15" i="20"/>
  <c r="F7" i="20"/>
  <c r="M15" i="20"/>
  <c r="L10" i="20"/>
  <c r="D7" i="20"/>
  <c r="K15" i="20"/>
  <c r="J9" i="20"/>
  <c r="K9" i="20"/>
  <c r="Z12" i="20"/>
  <c r="M9" i="20"/>
  <c r="S12" i="20"/>
  <c r="S11" i="20"/>
  <c r="Q13" i="20"/>
  <c r="R13" i="20"/>
  <c r="T13" i="20"/>
  <c r="S15" i="20"/>
  <c r="S14" i="20"/>
  <c r="Z14" i="20"/>
  <c r="AA14" i="20"/>
  <c r="X14" i="20"/>
  <c r="Y14" i="20"/>
  <c r="J8" i="20"/>
  <c r="Q14" i="20"/>
  <c r="K8" i="20"/>
  <c r="R14" i="20"/>
  <c r="M8" i="20"/>
  <c r="T14" i="20"/>
  <c r="S13" i="20"/>
  <c r="Y11" i="20"/>
  <c r="AA11" i="20"/>
  <c r="X11" i="20"/>
  <c r="Y10" i="20"/>
  <c r="Z11" i="20"/>
  <c r="L9" i="20"/>
  <c r="L8" i="20"/>
  <c r="E7" i="20"/>
  <c r="E6" i="20"/>
  <c r="E5" i="20"/>
  <c r="E11" i="20"/>
  <c r="E10" i="20"/>
  <c r="E9" i="20"/>
  <c r="E8" i="20"/>
  <c r="E15" i="20"/>
  <c r="E14" i="20"/>
  <c r="E13" i="20"/>
  <c r="E12" i="20"/>
  <c r="E19" i="20"/>
  <c r="E18" i="20"/>
  <c r="E17" i="20"/>
  <c r="E16" i="20"/>
  <c r="E23" i="20"/>
  <c r="E22" i="20"/>
  <c r="E21" i="20"/>
  <c r="E20" i="20"/>
  <c r="E27" i="20"/>
  <c r="E26" i="20"/>
  <c r="E25" i="20"/>
  <c r="E24" i="20"/>
  <c r="Z13" i="20"/>
  <c r="D4" i="20"/>
  <c r="Y12" i="20"/>
  <c r="F4" i="20"/>
  <c r="AA12" i="20"/>
  <c r="Z10" i="20"/>
  <c r="C4" i="20"/>
  <c r="X12" i="20"/>
  <c r="X8" i="20"/>
  <c r="AA8" i="20"/>
  <c r="R29" i="4"/>
  <c r="Q14" i="4"/>
  <c r="Q6" i="20"/>
  <c r="Z5" i="20"/>
  <c r="S10" i="20"/>
  <c r="X9" i="20"/>
  <c r="Z9" i="20"/>
  <c r="AA9" i="20"/>
  <c r="X4" i="20"/>
  <c r="AA4" i="20"/>
  <c r="Y4" i="20"/>
  <c r="Q4" i="20"/>
  <c r="X10" i="20"/>
  <c r="R5" i="20"/>
  <c r="Y9" i="20"/>
  <c r="T4" i="20"/>
  <c r="AA10" i="20"/>
  <c r="Y8" i="20"/>
  <c r="T7" i="20"/>
  <c r="R4" i="20"/>
  <c r="S8" i="20"/>
  <c r="R7" i="20"/>
  <c r="Q9" i="20"/>
  <c r="T9" i="20"/>
  <c r="R9" i="20"/>
  <c r="X7" i="20"/>
  <c r="Y6" i="20"/>
  <c r="Y5" i="20"/>
  <c r="Y7" i="20"/>
  <c r="X6" i="20"/>
  <c r="X5" i="20"/>
  <c r="AA7" i="20"/>
  <c r="AA6" i="20"/>
  <c r="AA5" i="20"/>
  <c r="M5" i="20"/>
  <c r="T10" i="20"/>
  <c r="M7" i="20"/>
  <c r="T12" i="20"/>
  <c r="Q5" i="20"/>
  <c r="J7" i="20"/>
  <c r="Q12" i="20"/>
  <c r="K6" i="20"/>
  <c r="R11" i="20"/>
  <c r="M4" i="20"/>
  <c r="T8" i="20"/>
  <c r="T6" i="20"/>
  <c r="T5" i="20"/>
  <c r="K7" i="20"/>
  <c r="R12" i="20"/>
  <c r="J5" i="20"/>
  <c r="Q10" i="20"/>
  <c r="J4" i="20"/>
  <c r="Q8" i="20"/>
  <c r="K5" i="20"/>
  <c r="R10" i="20"/>
  <c r="Q7" i="20"/>
  <c r="J6" i="20"/>
  <c r="Q11" i="20"/>
  <c r="K4" i="20"/>
  <c r="R8" i="20"/>
  <c r="M6" i="20"/>
  <c r="T11" i="20"/>
  <c r="R6" i="20"/>
  <c r="L6" i="20"/>
  <c r="Z4" i="20"/>
  <c r="L4" i="20"/>
  <c r="S9" i="20"/>
  <c r="Z8" i="20"/>
  <c r="Z7" i="20"/>
  <c r="S5" i="20"/>
  <c r="S4" i="20"/>
  <c r="Z6" i="20"/>
  <c r="E4" i="20"/>
  <c r="S7" i="20"/>
  <c r="L7" i="20"/>
  <c r="S6" i="20"/>
  <c r="L5" i="20"/>
  <c r="AA1000" i="25"/>
  <c r="N1000" i="25" s="1"/>
  <c r="V12" i="29" l="1"/>
  <c r="V16" i="29"/>
  <c r="O48" i="4"/>
  <c r="O49" i="4" s="1"/>
  <c r="V15" i="29"/>
  <c r="V11" i="29"/>
  <c r="O181" i="28"/>
  <c r="O186" i="28"/>
  <c r="O182" i="28"/>
  <c r="O190" i="28"/>
  <c r="O183" i="28"/>
  <c r="O189" i="28"/>
  <c r="O185" i="28"/>
  <c r="O188" i="28"/>
  <c r="O187" i="28"/>
  <c r="O184" i="28"/>
  <c r="O192" i="28"/>
  <c r="O191" i="28"/>
  <c r="AD4" i="16"/>
  <c r="V17" i="29"/>
  <c r="V18" i="29"/>
  <c r="V14" i="29"/>
  <c r="V10" i="29"/>
  <c r="O167" i="28"/>
  <c r="O170" i="28"/>
  <c r="O179" i="28"/>
  <c r="O175" i="28"/>
  <c r="O171" i="28"/>
  <c r="O173" i="28"/>
  <c r="O178" i="28"/>
  <c r="O172" i="28"/>
  <c r="O176" i="28"/>
  <c r="O177" i="28"/>
  <c r="O168" i="28"/>
  <c r="O169" i="28"/>
  <c r="O180" i="28"/>
  <c r="O174" i="28"/>
  <c r="O60" i="4"/>
  <c r="O61" i="4" s="1"/>
  <c r="O62" i="4" s="1"/>
  <c r="O63" i="4" s="1"/>
  <c r="O64" i="4" s="1"/>
  <c r="O65" i="4" s="1"/>
  <c r="O161" i="28"/>
  <c r="O163" i="28"/>
  <c r="O164" i="28"/>
  <c r="O166" i="28"/>
  <c r="O162" i="28"/>
  <c r="O165" i="28"/>
  <c r="O153" i="28"/>
  <c r="O157" i="28"/>
  <c r="O159" i="28"/>
  <c r="O158" i="28"/>
  <c r="O156" i="28"/>
  <c r="O155" i="28"/>
  <c r="O154" i="28"/>
  <c r="O160" i="28"/>
  <c r="O50" i="4"/>
  <c r="O51" i="4" s="1"/>
  <c r="O52" i="4" s="1"/>
  <c r="O53" i="4" s="1"/>
  <c r="O54" i="4" s="1"/>
  <c r="O55" i="4" s="1"/>
  <c r="O56" i="4" s="1"/>
  <c r="O57" i="4" s="1"/>
  <c r="O58" i="4" s="1"/>
  <c r="O59" i="4" s="1"/>
  <c r="V7" i="29"/>
  <c r="O140" i="28"/>
  <c r="O144" i="28"/>
  <c r="O145" i="28"/>
  <c r="O141" i="28"/>
  <c r="O147" i="28"/>
  <c r="O143" i="28"/>
  <c r="O151" i="28"/>
  <c r="O146" i="28"/>
  <c r="O152" i="28"/>
  <c r="O148" i="28"/>
  <c r="O149" i="28"/>
  <c r="O142" i="28"/>
  <c r="O150" i="28"/>
  <c r="V13" i="29"/>
  <c r="O34" i="28"/>
  <c r="O138" i="28"/>
  <c r="O139" i="28"/>
  <c r="O137" i="28"/>
  <c r="V9" i="29"/>
  <c r="T7" i="29"/>
  <c r="T8" i="29" s="1"/>
  <c r="T9" i="29" s="1"/>
  <c r="T10" i="29" s="1"/>
  <c r="T11" i="29" s="1"/>
  <c r="T12" i="29" s="1"/>
  <c r="T13" i="29" s="1"/>
  <c r="T14" i="29" s="1"/>
  <c r="T15" i="29" s="1"/>
  <c r="T16" i="29" s="1"/>
  <c r="T17" i="29" s="1"/>
  <c r="T18" i="29" s="1"/>
  <c r="O128" i="28"/>
  <c r="O132" i="28"/>
  <c r="O131" i="28"/>
  <c r="O130" i="28"/>
  <c r="O129" i="28"/>
  <c r="O135" i="28"/>
  <c r="O134" i="28"/>
  <c r="O133" i="28"/>
  <c r="O136" i="28"/>
  <c r="O123" i="28"/>
  <c r="O126" i="28"/>
  <c r="O127" i="28"/>
  <c r="O124" i="28"/>
  <c r="O125" i="28"/>
  <c r="O115" i="28"/>
  <c r="O121" i="28"/>
  <c r="O116" i="28"/>
  <c r="O120" i="28"/>
  <c r="O119" i="28"/>
  <c r="O117" i="28"/>
  <c r="O122" i="28"/>
  <c r="K998" i="25"/>
  <c r="L998" i="25"/>
  <c r="M998" i="25"/>
  <c r="J998" i="25"/>
  <c r="I998" i="25"/>
  <c r="A998" i="25"/>
  <c r="D1" i="25" s="1"/>
  <c r="O113" i="28"/>
  <c r="O104" i="28"/>
  <c r="O106" i="28"/>
  <c r="O108" i="28"/>
  <c r="O110" i="28"/>
  <c r="O112" i="28"/>
  <c r="O114" i="28"/>
  <c r="O105" i="28"/>
  <c r="O107" i="28"/>
  <c r="O109" i="28"/>
  <c r="O111" i="28"/>
  <c r="O103" i="28"/>
  <c r="O99" i="28"/>
  <c r="O100" i="28"/>
  <c r="O101" i="28"/>
  <c r="O102" i="28"/>
  <c r="O98" i="28"/>
  <c r="O95" i="28"/>
  <c r="O96" i="28"/>
  <c r="O92" i="28"/>
  <c r="O97" i="28"/>
  <c r="O93" i="28"/>
  <c r="O94" i="28"/>
  <c r="O89" i="28"/>
  <c r="O86" i="28"/>
  <c r="O87" i="28"/>
  <c r="O88" i="28"/>
  <c r="O85" i="28"/>
  <c r="O91" i="28"/>
  <c r="O90" i="28"/>
  <c r="O81" i="28"/>
  <c r="O82" i="28"/>
  <c r="O83" i="28"/>
  <c r="O84" i="28"/>
  <c r="O77" i="28"/>
  <c r="O78" i="28"/>
  <c r="O79" i="28"/>
  <c r="O80" i="28"/>
  <c r="O76" i="28"/>
  <c r="O75" i="28"/>
  <c r="O74" i="28"/>
  <c r="O73" i="28"/>
  <c r="O70" i="28"/>
  <c r="O69" i="28"/>
  <c r="O72" i="28"/>
  <c r="O71" i="28"/>
  <c r="O63" i="28"/>
  <c r="O66" i="28"/>
  <c r="O67" i="28"/>
  <c r="O59" i="28"/>
  <c r="O62" i="28"/>
  <c r="O65" i="28"/>
  <c r="O68" i="28"/>
  <c r="O60" i="28"/>
  <c r="O61" i="28"/>
  <c r="O64" i="28"/>
  <c r="O49" i="28"/>
  <c r="O48" i="28"/>
  <c r="O52" i="28"/>
  <c r="O47" i="28"/>
  <c r="O46" i="28"/>
  <c r="O50" i="28"/>
  <c r="O45" i="28"/>
  <c r="O57" i="28"/>
  <c r="O54" i="28"/>
  <c r="O56" i="28"/>
  <c r="O53" i="28"/>
  <c r="O58" i="28"/>
  <c r="O55" i="28"/>
  <c r="O51" i="28"/>
  <c r="O41" i="28"/>
  <c r="O40" i="28"/>
  <c r="O43" i="28"/>
  <c r="O37" i="28"/>
  <c r="O36" i="28"/>
  <c r="O44" i="28"/>
  <c r="O38" i="28"/>
  <c r="O39" i="28"/>
  <c r="O42" i="28"/>
  <c r="O35" i="28"/>
  <c r="O33" i="28"/>
  <c r="O32" i="28"/>
  <c r="O12" i="28"/>
  <c r="O30" i="28"/>
  <c r="O11" i="28"/>
  <c r="O17" i="28"/>
  <c r="O6" i="28"/>
  <c r="O7" i="28"/>
  <c r="O14" i="28"/>
  <c r="O20" i="28"/>
  <c r="O21" i="28"/>
  <c r="O19" i="28"/>
  <c r="O16" i="28"/>
  <c r="O5" i="28"/>
  <c r="O31" i="28"/>
  <c r="O28" i="28"/>
  <c r="O26" i="28"/>
  <c r="O27" i="28"/>
  <c r="O4" i="28"/>
  <c r="O13" i="28"/>
  <c r="O10" i="28"/>
  <c r="O8" i="28"/>
  <c r="O9" i="28"/>
  <c r="O15" i="28"/>
  <c r="O22" i="28"/>
  <c r="O23" i="28"/>
  <c r="O29" i="28"/>
  <c r="O18" i="28"/>
  <c r="O24" i="28"/>
  <c r="O25" i="28"/>
  <c r="AD7" i="16"/>
  <c r="G998" i="25" l="1"/>
  <c r="Z998" i="25"/>
  <c r="V998" i="25"/>
  <c r="T998" i="25"/>
  <c r="W998" i="25"/>
  <c r="Y998" i="25"/>
  <c r="AA998" i="25" s="1"/>
  <c r="U998" i="25"/>
  <c r="S998" i="25"/>
  <c r="O8" i="29"/>
  <c r="N8" i="29"/>
  <c r="O10" i="29"/>
  <c r="N10" i="29"/>
  <c r="O9" i="29"/>
  <c r="N9" i="29"/>
  <c r="O7" i="29"/>
  <c r="N7" i="29"/>
  <c r="O14" i="29"/>
  <c r="N14" i="29"/>
  <c r="O12" i="29"/>
  <c r="N12" i="29"/>
  <c r="O19" i="29"/>
  <c r="N19" i="29"/>
  <c r="O17" i="29"/>
  <c r="N17" i="29"/>
  <c r="O16" i="29"/>
  <c r="N16" i="29"/>
  <c r="O13" i="29"/>
  <c r="N13" i="29"/>
  <c r="O11" i="29"/>
  <c r="N11" i="29"/>
  <c r="O15" i="29"/>
  <c r="N15" i="29"/>
  <c r="T12" i="28"/>
  <c r="T9" i="28"/>
  <c r="T16" i="28"/>
  <c r="T14" i="28"/>
  <c r="T13" i="28"/>
  <c r="T10" i="28"/>
  <c r="T11" i="28"/>
  <c r="T8" i="28"/>
  <c r="T5" i="28"/>
  <c r="T7" i="28"/>
  <c r="T6" i="28"/>
  <c r="T4" i="28"/>
  <c r="N998" i="25" l="1"/>
  <c r="B1" i="17" l="1"/>
</calcChain>
</file>

<file path=xl/sharedStrings.xml><?xml version="1.0" encoding="utf-8"?>
<sst xmlns="http://schemas.openxmlformats.org/spreadsheetml/2006/main" count="24619" uniqueCount="7307">
  <si>
    <t>ยี่ห้อ</t>
  </si>
  <si>
    <t>รุ่น</t>
  </si>
  <si>
    <t>ทะเบียน</t>
  </si>
  <si>
    <t>วันที่เข้า</t>
  </si>
  <si>
    <t>เลขที่</t>
  </si>
  <si>
    <t>ref.no</t>
  </si>
  <si>
    <t>ปี</t>
  </si>
  <si>
    <t>เดือน</t>
  </si>
  <si>
    <t>แถว D-E ที่ว่าง</t>
  </si>
  <si>
    <t>สถานะ</t>
  </si>
  <si>
    <t>ชื่อ</t>
  </si>
  <si>
    <t>ประเภท</t>
  </si>
  <si>
    <t>ที่อยู่</t>
  </si>
  <si>
    <t>บ.ประกันภัย</t>
  </si>
  <si>
    <t>เบอร์ติดต่อ1</t>
  </si>
  <si>
    <t>เบอร์ติดต่อ2</t>
  </si>
  <si>
    <t>ประกันภัย</t>
  </si>
  <si>
    <t>ข้อมูลลูกค้า</t>
  </si>
  <si>
    <t>ข้อมูลรถ</t>
  </si>
  <si>
    <t>-</t>
  </si>
  <si>
    <t>รื้อ</t>
  </si>
  <si>
    <t>โป๊ว</t>
  </si>
  <si>
    <t>พ่น</t>
  </si>
  <si>
    <t>ประกอบ</t>
  </si>
  <si>
    <t>ขัด</t>
  </si>
  <si>
    <t>วันที่นัดรับ</t>
  </si>
  <si>
    <t>วันที่ออก</t>
  </si>
  <si>
    <t>ระดับความเสียหาย</t>
  </si>
  <si>
    <t>รหัสงาน</t>
  </si>
  <si>
    <t>เงินสด</t>
  </si>
  <si>
    <t>เงินสด+ประกันภัย</t>
  </si>
  <si>
    <t>ธนชาต</t>
  </si>
  <si>
    <t>เทเวศ</t>
  </si>
  <si>
    <t>กรุงไทย</t>
  </si>
  <si>
    <t>เมืองไทย</t>
  </si>
  <si>
    <t>อาคเนย์</t>
  </si>
  <si>
    <t>โตเกียว</t>
  </si>
  <si>
    <t>เจ้าพระยา</t>
  </si>
  <si>
    <t>มิตรแท้</t>
  </si>
  <si>
    <t>อินทร</t>
  </si>
  <si>
    <t>เอเซีย</t>
  </si>
  <si>
    <t>คิวบีอี</t>
  </si>
  <si>
    <t>บางกอกสห</t>
  </si>
  <si>
    <t>เบา</t>
  </si>
  <si>
    <t>กลาง</t>
  </si>
  <si>
    <t>หนัก</t>
  </si>
  <si>
    <t>รายการซ่อม</t>
  </si>
  <si>
    <t>กันชนหน้า</t>
  </si>
  <si>
    <t>กันชนหลัง</t>
  </si>
  <si>
    <t>กันชนเสริมหน้า</t>
  </si>
  <si>
    <t>กันชนเสริมหลัง</t>
  </si>
  <si>
    <t>ฝากระโปรงหน้า</t>
  </si>
  <si>
    <t>บังโคลนหน้า ซ้าย</t>
  </si>
  <si>
    <t>บังโคลนหน้า ขวา</t>
  </si>
  <si>
    <t>บังโคลนหลัง ซ้าย</t>
  </si>
  <si>
    <t>บังโคลนหลัง ขวา</t>
  </si>
  <si>
    <t>ประตูหน้า ซ้าย</t>
  </si>
  <si>
    <t>ประตูหน้า ขวา</t>
  </si>
  <si>
    <t>ประตูหลัง ซ้าย</t>
  </si>
  <si>
    <t>ประตูหลัง ขวา</t>
  </si>
  <si>
    <t>แคป ซ้าย</t>
  </si>
  <si>
    <t>แคป ขวา</t>
  </si>
  <si>
    <t>กระบะ ซ้าย</t>
  </si>
  <si>
    <t>กระบะ ขวา</t>
  </si>
  <si>
    <t>กระจกมองข้าง ซ้าย</t>
  </si>
  <si>
    <t>กระจกมองข้าง ขวา</t>
  </si>
  <si>
    <t>หลังคา</t>
  </si>
  <si>
    <t>ไฟใหญ่หน้า ซ้าย</t>
  </si>
  <si>
    <t>ไฟใหญ่หน้า ขวา</t>
  </si>
  <si>
    <t>ไฟเลี้ยวหน้า ซ้าย</t>
  </si>
  <si>
    <t>ไฟเลี้ยวหน้า ขวา</t>
  </si>
  <si>
    <t>ไฟท้าย ซ้าย</t>
  </si>
  <si>
    <t>ไฟท้าย ขวา</t>
  </si>
  <si>
    <t>กระจังหน้า</t>
  </si>
  <si>
    <t>กระจกบังลมหน้า</t>
  </si>
  <si>
    <t>กระจกบังลมหลัง</t>
  </si>
  <si>
    <t>อื่นๆ</t>
  </si>
  <si>
    <t>ระบุเพิ่มเติม</t>
  </si>
  <si>
    <t>ฝาประโปรงหลัง</t>
  </si>
  <si>
    <t>ฝาปิดท้าย</t>
  </si>
  <si>
    <t>ความเสียหาย</t>
  </si>
  <si>
    <t>ใส่คำค้นหา</t>
  </si>
  <si>
    <t>ทะเบียนรถ</t>
  </si>
  <si>
    <t>Ref.no</t>
  </si>
  <si>
    <t>ข้อมูลรถยนต์</t>
  </si>
  <si>
    <t>สถานะปัจจุบัน</t>
  </si>
  <si>
    <t>งานรื้อ</t>
  </si>
  <si>
    <t>งานเคาะ</t>
  </si>
  <si>
    <t>งานโป๊ว</t>
  </si>
  <si>
    <t>งานพ่น</t>
  </si>
  <si>
    <t>งานประกอบ</t>
  </si>
  <si>
    <t>งานขัด</t>
  </si>
  <si>
    <t>เบอร์โทร 1</t>
  </si>
  <si>
    <t>เบอร์โทร 2</t>
  </si>
  <si>
    <t>วันที่นำรถเข้าซ่อม</t>
  </si>
  <si>
    <t>วันที่นัดส่งรถ</t>
  </si>
  <si>
    <t>ประเภทงาน</t>
  </si>
  <si>
    <t>ข้อมูลทั่วไป</t>
  </si>
  <si>
    <t>รหัสค้นหา</t>
  </si>
  <si>
    <t>REF.NO เลขปัจจุบัน</t>
  </si>
  <si>
    <t>นัดรับ</t>
  </si>
  <si>
    <t>แผนกที่เริ่มทำงาน</t>
  </si>
  <si>
    <t>รอบคัน</t>
  </si>
  <si>
    <t/>
  </si>
  <si>
    <t>วัน</t>
  </si>
  <si>
    <t>วันที่ กธ หมดอายุ</t>
  </si>
  <si>
    <t>ประเภท/ทุน</t>
  </si>
  <si>
    <t>กธ หมดอายุ</t>
  </si>
  <si>
    <t>ขนาด</t>
  </si>
  <si>
    <t>ขนาดชิ้นส่วน</t>
  </si>
  <si>
    <t>1  ชิ้นส่วน (กระจกมองข้าง, บันไดเสริม...)</t>
  </si>
  <si>
    <t>2  เล็ก (กันชน, บังโคลน, ประตู...)</t>
  </si>
  <si>
    <t>3  กลาง (ฝากระโปรง, กระบะ…)</t>
  </si>
  <si>
    <t>4  ใหญ่ (หลังคา…)</t>
  </si>
  <si>
    <t>sum</t>
  </si>
  <si>
    <t>ทศนิยม</t>
  </si>
  <si>
    <t>หลัก</t>
  </si>
  <si>
    <t>ทศใหม่</t>
  </si>
  <si>
    <t>ได้</t>
  </si>
  <si>
    <t>ปริมาณสีที่ต้องใช้จริง</t>
  </si>
  <si>
    <t>รายการสั่งสี</t>
  </si>
  <si>
    <t>รายการสั่งอะไหล่</t>
  </si>
  <si>
    <t>รายการ</t>
  </si>
  <si>
    <t>exp. กธ</t>
  </si>
  <si>
    <t>3-4 ตัวท้าย</t>
  </si>
  <si>
    <t>เคาะ</t>
  </si>
  <si>
    <t>วันที่นัดส่ง</t>
  </si>
  <si>
    <t>รวม</t>
  </si>
  <si>
    <t>กำหนดระยะเวลาจัดซ่อม</t>
  </si>
  <si>
    <t>งานขัดสี</t>
  </si>
  <si>
    <t>Test</t>
  </si>
  <si>
    <t>Day</t>
  </si>
  <si>
    <t>REF.NO</t>
  </si>
  <si>
    <t>ระดับ</t>
  </si>
  <si>
    <t>ระบบจัดคิวงานอัตโนมัติ</t>
  </si>
  <si>
    <t>บรรทัดที่</t>
  </si>
  <si>
    <t>ป้อน ref.no</t>
  </si>
  <si>
    <t>ผลการค้นหา</t>
  </si>
  <si>
    <t>กำหนดวันเอง</t>
  </si>
  <si>
    <t>งานปัจจุบัน</t>
  </si>
  <si>
    <t>วันที่สั่ง</t>
  </si>
  <si>
    <t>ร้านที่สั่ง</t>
  </si>
  <si>
    <t>วันที่รับ</t>
  </si>
  <si>
    <t>ยี่ห้อ :</t>
  </si>
  <si>
    <t>ทะเบียนรถ :</t>
  </si>
  <si>
    <t>รุ่น :</t>
  </si>
  <si>
    <t>วันที่</t>
  </si>
  <si>
    <t>ชัยรุ่งเรือง</t>
  </si>
  <si>
    <t>สมพร</t>
  </si>
  <si>
    <t>มังกร</t>
  </si>
  <si>
    <t>รายชื่อร้านผสมสี</t>
  </si>
  <si>
    <t>รหัสร้าน :</t>
  </si>
  <si>
    <t>ปริมาณที่สั่ง :</t>
  </si>
  <si>
    <t>ปริมาณสีที่สั่ง</t>
  </si>
  <si>
    <t>ร้านที่สั่ง :</t>
  </si>
  <si>
    <t>ปริมาณสีที่ต้องใช้</t>
  </si>
  <si>
    <t>รายการสั่งผสมสี</t>
  </si>
  <si>
    <t>รื้อ1</t>
  </si>
  <si>
    <t>เคาะ1</t>
  </si>
  <si>
    <t>เคาะ2</t>
  </si>
  <si>
    <t>เคาะ3</t>
  </si>
  <si>
    <t>เคาะ4</t>
  </si>
  <si>
    <t>โป๊ว1</t>
  </si>
  <si>
    <t>โป๊ว2</t>
  </si>
  <si>
    <t>โป๊ว3</t>
  </si>
  <si>
    <t>โป๊ว4</t>
  </si>
  <si>
    <t>พ่น1</t>
  </si>
  <si>
    <t>ปก.1</t>
  </si>
  <si>
    <t>ปก.2</t>
  </si>
  <si>
    <t>วันที่คาดว่า</t>
  </si>
  <si>
    <t>จะเสร็จ</t>
  </si>
  <si>
    <t xml:space="preserve">งานประจำวันที่ </t>
  </si>
  <si>
    <t>เหลือ</t>
  </si>
  <si>
    <t>เวลาอีก</t>
  </si>
  <si>
    <t>คาดการณ์ซ่อมเสร็จ</t>
  </si>
  <si>
    <t>กำหนด</t>
  </si>
  <si>
    <t>งานประกอบ-ขัดสี</t>
  </si>
  <si>
    <t>สั่งสี</t>
  </si>
  <si>
    <t>รายการที่สั่ง :</t>
  </si>
  <si>
    <t>โคม่า</t>
  </si>
  <si>
    <t>บรรทัด</t>
  </si>
  <si>
    <t>REFINISH</t>
  </si>
  <si>
    <t>STAFF</t>
  </si>
  <si>
    <t>กำหนด รื้อ</t>
  </si>
  <si>
    <t>กำหนด เคาะ</t>
  </si>
  <si>
    <t>กำหนด โป๊ว</t>
  </si>
  <si>
    <t>กำหนด พ่น</t>
  </si>
  <si>
    <t>กำหนด ปก-ขัด</t>
  </si>
  <si>
    <t>รายการซ่อม/ประวัติการซ่อม</t>
  </si>
  <si>
    <t>COL1 ตัวแรก</t>
  </si>
  <si>
    <t>COL2 ตัวหลัง</t>
  </si>
  <si>
    <t>ที่</t>
  </si>
  <si>
    <t>รายการ#1</t>
  </si>
  <si>
    <t>รายการ#2</t>
  </si>
  <si>
    <t>แผนกที่เริ่ม</t>
  </si>
  <si>
    <t>รหัส</t>
  </si>
  <si>
    <t>JOB</t>
  </si>
  <si>
    <t>ลงคิวงาน</t>
  </si>
  <si>
    <t>อะไหล่</t>
  </si>
  <si>
    <t>รายการซ่อม 75 ช่อง 44 รายการ</t>
  </si>
  <si>
    <t>สภาพ</t>
  </si>
  <si>
    <t>ไทยวิวัฒน์</t>
  </si>
  <si>
    <t>ไดเร็คเอเชีย</t>
  </si>
  <si>
    <t>รายการติดต่อลูกค้า</t>
  </si>
  <si>
    <t>ค้นหาข้อมูลลูกค้า</t>
  </si>
  <si>
    <t>เพิ่มข้อมูลลูกค้า</t>
  </si>
  <si>
    <t>รหัสร้าน</t>
  </si>
  <si>
    <t>ชื่อผู้เบิกอะไหล่</t>
  </si>
  <si>
    <t>วันที่เบิก</t>
  </si>
  <si>
    <t>ที่จัดเก็บ</t>
  </si>
  <si>
    <t>เริ่ม</t>
  </si>
  <si>
    <t>เสร็จ</t>
  </si>
  <si>
    <t>xxxxxxx</t>
  </si>
  <si>
    <t>Part/ref.no</t>
  </si>
  <si>
    <t>Cont./ref.no</t>
  </si>
  <si>
    <t>จำนวนอะไหล่ที่สั่ง</t>
  </si>
  <si>
    <t>ชิ้น</t>
  </si>
  <si>
    <t>สถานะการจัดอะไหล่</t>
  </si>
  <si>
    <t>ชื่อเจ้าหน้าที่</t>
  </si>
  <si>
    <t>เรื่องที่ติดต่อ</t>
  </si>
  <si>
    <t>ชื่อผู้ติดต่อ</t>
  </si>
  <si>
    <t>เบอร์โทร1</t>
  </si>
  <si>
    <t>เบอร์โทร2</t>
  </si>
  <si>
    <t>Owe./ref.no</t>
  </si>
  <si>
    <t>รายการค้างอะไหล่</t>
  </si>
  <si>
    <t>วันที่นัด</t>
  </si>
  <si>
    <t xml:space="preserve">ที่   </t>
  </si>
  <si>
    <t>ราคา</t>
  </si>
  <si>
    <t>KPI ต้นทุน</t>
  </si>
  <si>
    <t>REF.NO.</t>
  </si>
  <si>
    <t>ค่าแรง</t>
  </si>
  <si>
    <t>ค่าอะไหล่</t>
  </si>
  <si>
    <t>ค่าสี</t>
  </si>
  <si>
    <t>วัสดุสิ้นเปลือง</t>
  </si>
  <si>
    <t>รวมเงิน</t>
  </si>
  <si>
    <t>รายจ่าย</t>
  </si>
  <si>
    <t>รายรับ</t>
  </si>
  <si>
    <t>กำไร/</t>
  </si>
  <si>
    <t>ขาดทุน</t>
  </si>
  <si>
    <t>ความเสีย</t>
  </si>
  <si>
    <t>หาย</t>
  </si>
  <si>
    <t>ต่อไป</t>
  </si>
  <si>
    <t>ref</t>
  </si>
  <si>
    <t>บรรทัดค้นหา</t>
  </si>
  <si>
    <t>จำนวน</t>
  </si>
  <si>
    <t>อะไหล่ที่สั่ง</t>
  </si>
  <si>
    <t>อะไหล่ที่ค้าง</t>
  </si>
  <si>
    <t>จำนวนทั้งหมด</t>
  </si>
  <si>
    <t>จน ที่พบ</t>
  </si>
  <si>
    <t>จำนวนติดต่อทั้งหมด</t>
  </si>
  <si>
    <t>ครั้ง</t>
  </si>
  <si>
    <t>เพิ่มรายการสั่งอะไหล่</t>
  </si>
  <si>
    <t>ภายนอก</t>
  </si>
  <si>
    <t>รหัสประเภทอะไหล่</t>
  </si>
  <si>
    <t>ห้องเครื่อง</t>
  </si>
  <si>
    <t>ช่วงล่าง</t>
  </si>
  <si>
    <t>ภายใน</t>
  </si>
  <si>
    <t>รหัสร้านอะไหล่</t>
  </si>
  <si>
    <t>ref.ต่อไป</t>
  </si>
  <si>
    <t>refทัดที่หา</t>
  </si>
  <si>
    <t>เบียน ทัดที่หา</t>
  </si>
  <si>
    <t>รวมเป็นเงินทั้งสิ้น</t>
  </si>
  <si>
    <t>โปรแกรมบันทึกข้อมูลอัตโนมัติ</t>
  </si>
  <si>
    <t>โปรแกรมนี้เป็นลิขสิทธิ์ของ บจก.รุ่งทรัพย์ ออโตโมบิล รีแพร์ เซ็นเตอร์ เท่านั้น</t>
  </si>
  <si>
    <t>ค่าซ่อมในระบบ EMCS/ใบเสนอราคา</t>
  </si>
  <si>
    <t>บาท</t>
  </si>
  <si>
    <t>**กรอกจำนวนเงินก่อนบันทึกข้อมูล</t>
  </si>
  <si>
    <t>KPI ref search</t>
  </si>
  <si>
    <t>RUNGSAP CARE SERVICE V3.0</t>
  </si>
  <si>
    <t>x</t>
  </si>
  <si>
    <t>ค่าแรงเฉลี่ย</t>
  </si>
  <si>
    <t>ช่างประกอบ</t>
  </si>
  <si>
    <t>ช่างเคาะ</t>
  </si>
  <si>
    <t>ช่างโป๊ว</t>
  </si>
  <si>
    <t>ช่างพ่น</t>
  </si>
  <si>
    <t>ช่างขัด</t>
  </si>
  <si>
    <t>ไหล่ที่รับ</t>
  </si>
  <si>
    <t>เงินไหล่</t>
  </si>
  <si>
    <t>สีที่ใช้</t>
  </si>
  <si>
    <t>ตามจริง</t>
  </si>
  <si>
    <t>10% ของรายรับ</t>
  </si>
  <si>
    <t>ค่าสี+แล็คเกอร์</t>
  </si>
  <si>
    <t>แล็คเกอร์</t>
  </si>
  <si>
    <t>10% ของค่าสี</t>
  </si>
  <si>
    <t>จำนวนเงิน</t>
  </si>
  <si>
    <t>สะสม</t>
  </si>
  <si>
    <t>เทพารักษ์</t>
  </si>
  <si>
    <t>วันที่ยื่นเอกสาร</t>
  </si>
  <si>
    <t>ชื่อ บ.ประกันภัย</t>
  </si>
  <si>
    <t>ระบบจัดเก็บฐานข้อมูล RUNGSAP V3.0</t>
  </si>
  <si>
    <t>UPDATE:</t>
  </si>
  <si>
    <t>Copyright       by Rungsap Automobile Repair Centre Co.,LTD.   //     โปรแกรมนี้เป็นลิขสิทธิ์ของ บจก.รุ่งทรัพย์ ออโตโมบิล รีแพร์ เซ็นเตอร์ เท่านั้น ห้ามนำไปใช้หรือเผยแพร่ก่อนได้รับอนุญาตเป็นลายลักษณ์อักษรอย่างเด็ดขาด</t>
  </si>
  <si>
    <t>ทินกร พิมพ์โสดา</t>
  </si>
  <si>
    <t>1ฒพ6139</t>
  </si>
  <si>
    <t>ISUZU</t>
  </si>
  <si>
    <t>DMAX</t>
  </si>
  <si>
    <t>1/550000</t>
  </si>
  <si>
    <t>ทินกร ล่านาลาว</t>
  </si>
  <si>
    <t>บล8031</t>
  </si>
  <si>
    <t>MITSUBISHI</t>
  </si>
  <si>
    <t>TRIRON</t>
  </si>
  <si>
    <t>1/300000</t>
  </si>
  <si>
    <t>อดิเทพ พงษ์พิบูลย์</t>
  </si>
  <si>
    <t>ปากน้ำ</t>
  </si>
  <si>
    <t>ฌข6051</t>
  </si>
  <si>
    <t>CAB-4</t>
  </si>
  <si>
    <t>2+/100000</t>
  </si>
  <si>
    <t>พศิน หรั่งสอาด</t>
  </si>
  <si>
    <t>ท้ายบ้านใหม่</t>
  </si>
  <si>
    <t>ชส9724</t>
  </si>
  <si>
    <t>TOYOTA</t>
  </si>
  <si>
    <t>CAMRY</t>
  </si>
  <si>
    <t>ธนากร สมัครกสิการ</t>
  </si>
  <si>
    <t>บางหญ้าแพรก</t>
  </si>
  <si>
    <t>4กฆ5093</t>
  </si>
  <si>
    <t>HONDA</t>
  </si>
  <si>
    <t>CITY</t>
  </si>
  <si>
    <t>1/400000</t>
  </si>
  <si>
    <t>กรรณิการ์ แก้วกันเนตร</t>
  </si>
  <si>
    <t>บางเมืองใหม่</t>
  </si>
  <si>
    <t>ฎบ4333</t>
  </si>
  <si>
    <t>เกียรติศักดิ์ ก๋ารินทร์</t>
  </si>
  <si>
    <t>ชต5641</t>
  </si>
  <si>
    <t>MAZDA</t>
  </si>
  <si>
    <t>2/200000</t>
  </si>
  <si>
    <t>นงนุช กุลภัคจิรเดช</t>
  </si>
  <si>
    <t>แพรกษา</t>
  </si>
  <si>
    <t>ตษ1703</t>
  </si>
  <si>
    <t>NISSAN</t>
  </si>
  <si>
    <t>FRONTIER</t>
  </si>
  <si>
    <t>ไม่มีกรมธรรม์</t>
  </si>
  <si>
    <t>นิชภา นาคสมบูรณ์</t>
  </si>
  <si>
    <t>4กธ3446</t>
  </si>
  <si>
    <t>CIVIC</t>
  </si>
  <si>
    <t>มณีกานต์ สุทโท</t>
  </si>
  <si>
    <t>ถง846</t>
  </si>
  <si>
    <t>VIGO</t>
  </si>
  <si>
    <t>1/210000</t>
  </si>
  <si>
    <t>1กศ5076</t>
  </si>
  <si>
    <t>1/420000</t>
  </si>
  <si>
    <t>เปลี่ยน</t>
  </si>
  <si>
    <t>ทำสีรอบคัน+หลังคา</t>
  </si>
  <si>
    <t>บันไดเสริมซ้าย+ขวา เปลี่ยน</t>
  </si>
  <si>
    <t>ทำสีรอบคัน+หลังคา  ยกเว้นฝากระโปงหลัง</t>
  </si>
  <si>
    <t>กรอบไฟตัดหมอกหน้าซ้าย เปลี่ยน</t>
  </si>
  <si>
    <t>แผงท้าย</t>
  </si>
  <si>
    <t>สเกิร์ตกันชนหลัง ทำสี</t>
  </si>
  <si>
    <t>กลอนล็อคฝากระโปรงหลัง เปลี่ยน</t>
  </si>
  <si>
    <t>บันไดเสริมซ้าย เปลี่ยน</t>
  </si>
  <si>
    <t>เปลี่ยน+คิ้ว</t>
  </si>
  <si>
    <t>กาบบัน้ไดขวา ทำสี</t>
  </si>
  <si>
    <t>ประกัน</t>
  </si>
  <si>
    <t>ภูดิศ จตุสิทธางกูรณ์</t>
  </si>
  <si>
    <t>ชื่อพนักงาน</t>
  </si>
  <si>
    <t>เคลม</t>
  </si>
  <si>
    <t>จำนวนชิ้น</t>
  </si>
  <si>
    <t>สุวัฒน์ กวินภูมิเสถียร</t>
  </si>
  <si>
    <t>1กร 6299</t>
  </si>
  <si>
    <t>1/520000</t>
  </si>
  <si>
    <t>นันทชัย จันทำ</t>
  </si>
  <si>
    <t>5กฎ8642</t>
  </si>
  <si>
    <t>AVANZA</t>
  </si>
  <si>
    <t>พิชิต ใจภักดี</t>
  </si>
  <si>
    <t>2กศ4570</t>
  </si>
  <si>
    <t>MIRAGE</t>
  </si>
  <si>
    <t>1/250000</t>
  </si>
  <si>
    <t>หิรัญชัย ขันติเรือง</t>
  </si>
  <si>
    <t>ถจ4467</t>
  </si>
  <si>
    <t>TRITON</t>
  </si>
  <si>
    <t>2+/250000</t>
  </si>
  <si>
    <t>สิทธิโชค</t>
  </si>
  <si>
    <t>กรอบป้ายทะเบียนหลัง เปลี่ยน</t>
  </si>
  <si>
    <t xml:space="preserve">สเกิร์ตบันไดซ้าย+ขวา </t>
  </si>
  <si>
    <t>สุรศักดิ์ คำชัยโย</t>
  </si>
  <si>
    <t>พงษ์ศกร อาวุธเพชร</t>
  </si>
  <si>
    <t>แม็คหน้าซ้าย+ยาง เปลี่ยน</t>
  </si>
  <si>
    <t>อาทิตย์ คำพามา</t>
  </si>
  <si>
    <t>ฒห6913</t>
  </si>
  <si>
    <t>1/320000</t>
  </si>
  <si>
    <t>มุมกระบะขวา</t>
  </si>
  <si>
    <t>ไฟทับทิมขวา เปลี่ยน</t>
  </si>
  <si>
    <t>สมพร ทันธะศิริ</t>
  </si>
  <si>
    <t>บางครุ</t>
  </si>
  <si>
    <t>ญค3395</t>
  </si>
  <si>
    <t>ALTIS</t>
  </si>
  <si>
    <t>1/500000</t>
  </si>
  <si>
    <t>นฤนาท เขาลาด</t>
  </si>
  <si>
    <t>บางปูใหม่</t>
  </si>
  <si>
    <t>ฒว649</t>
  </si>
  <si>
    <t>SPACECAB</t>
  </si>
  <si>
    <t>1/360000</t>
  </si>
  <si>
    <t>พีรยุทธ ตั้งจิตมั่นคง</t>
  </si>
  <si>
    <t>ท้ายบ้าน</t>
  </si>
  <si>
    <t>ฆฒ1995</t>
  </si>
  <si>
    <t>อุดร เพ็งยะนะ</t>
  </si>
  <si>
    <t>ถฎ1867</t>
  </si>
  <si>
    <t>SPACE CAB</t>
  </si>
  <si>
    <t>ยงค์ทอง โชติประเสริฐ</t>
  </si>
  <si>
    <t>บางเมือง</t>
  </si>
  <si>
    <t>ฏอ4104</t>
  </si>
  <si>
    <t>VIOS</t>
  </si>
  <si>
    <t>นวล เจริญยิ่ง</t>
  </si>
  <si>
    <t>บย9580</t>
  </si>
  <si>
    <t>CHEVROLET</t>
  </si>
  <si>
    <t>COLORADO</t>
  </si>
  <si>
    <t>1/480000</t>
  </si>
  <si>
    <t>อนูกูล เชื้อตาพระ</t>
  </si>
  <si>
    <t>บว4324</t>
  </si>
  <si>
    <t>1/230000</t>
  </si>
  <si>
    <t>อภิสมา แจ้งยุบล</t>
  </si>
  <si>
    <t>กฉ2420</t>
  </si>
  <si>
    <t>JAZZ</t>
  </si>
  <si>
    <t>2/100000</t>
  </si>
  <si>
    <t>อภิสิทธิ์ วณิชยธร</t>
  </si>
  <si>
    <t>ชช5609</t>
  </si>
  <si>
    <t>แวนชัย พรมคำบุตร</t>
  </si>
  <si>
    <t>ญว6994</t>
  </si>
  <si>
    <t>1/490000</t>
  </si>
  <si>
    <t>ศักดิ์ชัย กรองสุวรรณ</t>
  </si>
  <si>
    <t>ฆฐ1607</t>
  </si>
  <si>
    <t>FORTUNER</t>
  </si>
  <si>
    <t>1/710000</t>
  </si>
  <si>
    <t>มงคลชัย แซ่คิ้ว</t>
  </si>
  <si>
    <t>ญณ9645</t>
  </si>
  <si>
    <t>1/410000</t>
  </si>
  <si>
    <t>ธีระชาติ ระหงษ์</t>
  </si>
  <si>
    <t>บางโปรง</t>
  </si>
  <si>
    <t>ฎร1106</t>
  </si>
  <si>
    <t>ทศพล พันธ์มูล</t>
  </si>
  <si>
    <t>มนตรี</t>
  </si>
  <si>
    <t>กรอบกระจกมองข้างขวา เปลี่ยน</t>
  </si>
  <si>
    <t>พิเชษฐ์</t>
  </si>
  <si>
    <t>คิ้วบังโคลนหน้าซ้าย</t>
  </si>
  <si>
    <t>กาบบันไดซ้าย</t>
  </si>
  <si>
    <t>Print JOB</t>
  </si>
  <si>
    <t>จิน</t>
  </si>
  <si>
    <t>วิเชียร</t>
  </si>
  <si>
    <t>เอ</t>
  </si>
  <si>
    <t>มล</t>
  </si>
  <si>
    <t>ซ๊ง</t>
  </si>
  <si>
    <t>ท๊อป</t>
  </si>
  <si>
    <t>อู๊ด</t>
  </si>
  <si>
    <t>ค่าขนม</t>
  </si>
  <si>
    <t>ประกอบ-ขัด</t>
  </si>
  <si>
    <t>READY</t>
  </si>
  <si>
    <t>FIX</t>
  </si>
  <si>
    <t>คมสัน จาระช้าด</t>
  </si>
  <si>
    <t>1ฒฌ1401</t>
  </si>
  <si>
    <t>MTISUBISHI</t>
  </si>
  <si>
    <t>2+/400000</t>
  </si>
  <si>
    <t>วิชิต</t>
  </si>
  <si>
    <t>แผงใต้กันชนหน้า ทำสี</t>
  </si>
  <si>
    <t>แผงรับไฟหน้า ทำสี</t>
  </si>
  <si>
    <t>โครงกันชนหน้า เปลี่ยน</t>
  </si>
  <si>
    <t>ตระแกรงกันชนหน้า เปลี่ยน</t>
  </si>
  <si>
    <t>แผงรังผึ้งแอร์ เปลี่ยน</t>
  </si>
  <si>
    <t>โลโก้หน้า เปลี่ยน</t>
  </si>
  <si>
    <t>กรอบป้ายทะเบียนหน้าตกแต่ง เปลี่ยน</t>
  </si>
  <si>
    <t>แว็กแอร์เติมน้ำยา R 134 A</t>
  </si>
  <si>
    <t>3กฌ9475</t>
  </si>
  <si>
    <t>BRIO</t>
  </si>
  <si>
    <t>1/310000</t>
  </si>
  <si>
    <t>สิทธิชัย จันทร์สอน</t>
  </si>
  <si>
    <t>1ฒฆ5821</t>
  </si>
  <si>
    <t>D-MAX SPACECAB</t>
  </si>
  <si>
    <t>พิรุณ รัชนะกูล</t>
  </si>
  <si>
    <t>ทำสีรอบคัน ยกเว้นหลังคา</t>
  </si>
  <si>
    <t>บุษยารัตน์ พิศเพ็ง</t>
  </si>
  <si>
    <t>ชฮ6962</t>
  </si>
  <si>
    <t>ฐิติกร โฉมงาม</t>
  </si>
  <si>
    <t>ตณ2810</t>
  </si>
  <si>
    <t>สมชาย พ่วงกลัด</t>
  </si>
  <si>
    <t>บต2350</t>
  </si>
  <si>
    <t>TIGER</t>
  </si>
  <si>
    <t>ศิริวรรณ ชะเอมพงศ์</t>
  </si>
  <si>
    <t>บางปลา</t>
  </si>
  <si>
    <t>4กจ3890</t>
  </si>
  <si>
    <t>SUZUKI</t>
  </si>
  <si>
    <t>SWITF</t>
  </si>
  <si>
    <t>สุภาพรรณ แสนสมบูรณ์</t>
  </si>
  <si>
    <t>คลองด่าน</t>
  </si>
  <si>
    <t>สห4188</t>
  </si>
  <si>
    <t>กัญญาณัฐ ภูขันเงิน</t>
  </si>
  <si>
    <t>บางบ่อ</t>
  </si>
  <si>
    <t>ฆค3065</t>
  </si>
  <si>
    <t>สิงหา ชนประเสริฐ</t>
  </si>
  <si>
    <t>1กญ7104</t>
  </si>
  <si>
    <t>ALMERA</t>
  </si>
  <si>
    <t>1/270000</t>
  </si>
  <si>
    <t>อาทิตย์ ไวนุขัน</t>
  </si>
  <si>
    <t>2กช9411</t>
  </si>
  <si>
    <t>ประนอม ส่งกลิ่นจันทร์</t>
  </si>
  <si>
    <t>ถฮ764</t>
  </si>
  <si>
    <t>สีเทา ชัยโยกุล</t>
  </si>
  <si>
    <t>บางปูหม่</t>
  </si>
  <si>
    <t>ถล8994</t>
  </si>
  <si>
    <t>2+/370000</t>
  </si>
  <si>
    <t>ปุณยนุช สุขสมแดน</t>
  </si>
  <si>
    <t>2กธ4613</t>
  </si>
  <si>
    <t>YARIS</t>
  </si>
  <si>
    <t>ตระกูล สร้อยจิต</t>
  </si>
  <si>
    <t>แพรกษาใหม่</t>
  </si>
  <si>
    <t>กท2312</t>
  </si>
  <si>
    <t>ไพฑูรย์ แสนนางชน</t>
  </si>
  <si>
    <t>ตส5776</t>
  </si>
  <si>
    <t>สิทธิพันธ์ เสาโกมุท</t>
  </si>
  <si>
    <t>ฎฮ1450</t>
  </si>
  <si>
    <t>SOLUNA</t>
  </si>
  <si>
    <t>1/280000</t>
  </si>
  <si>
    <t>ณัฐวุฒิ แกมนาค</t>
  </si>
  <si>
    <t>บางแก้ว</t>
  </si>
  <si>
    <t>ฐิติภัท ศรีจันทร์สุข</t>
  </si>
  <si>
    <t>เตือนใจ ผาระนัด</t>
  </si>
  <si>
    <t>เนธิญา ปี่ทอง</t>
  </si>
  <si>
    <t>วิสูตร์ แสงประสาน</t>
  </si>
  <si>
    <t>2กญ6637</t>
  </si>
  <si>
    <t>ภท1042</t>
  </si>
  <si>
    <t>ACCORD</t>
  </si>
  <si>
    <t>ฌถ3979</t>
  </si>
  <si>
    <t>ชภ7512</t>
  </si>
  <si>
    <t>3กภ6310</t>
  </si>
  <si>
    <t>2+/200000</t>
  </si>
  <si>
    <t>1/200000</t>
  </si>
  <si>
    <t>2+/300000</t>
  </si>
  <si>
    <t>1/260000</t>
  </si>
  <si>
    <t>1/440000</t>
  </si>
  <si>
    <t>กัญญา ศรีธรรมา</t>
  </si>
  <si>
    <t>บางนา</t>
  </si>
  <si>
    <t>ฆอ7539</t>
  </si>
  <si>
    <t>สายพิณ อุปะเก</t>
  </si>
  <si>
    <t>ฆธ5948</t>
  </si>
  <si>
    <t>สุระเนตร ทองพุฒ</t>
  </si>
  <si>
    <t>บางปู</t>
  </si>
  <si>
    <t>ถษ1439</t>
  </si>
  <si>
    <t>หนึ่ง</t>
  </si>
  <si>
    <t>รอส่ง</t>
  </si>
  <si>
    <t>วิวัฒน์ ร่มเลิศสุข</t>
  </si>
  <si>
    <t>ฆธ4652</t>
  </si>
  <si>
    <t>FORD</t>
  </si>
  <si>
    <t>RANGER</t>
  </si>
  <si>
    <t>อำนวย พิมพ์ขวัญ</t>
  </si>
  <si>
    <t>ถส1578</t>
  </si>
  <si>
    <t>2+/330000</t>
  </si>
  <si>
    <t>อรวรรณ จันทร์วงษ์</t>
  </si>
  <si>
    <t>ฆช1310</t>
  </si>
  <si>
    <t>1/370000</t>
  </si>
  <si>
    <t>นราทิพย์ ขัมภศร</t>
  </si>
  <si>
    <t>4กฬ6729</t>
  </si>
  <si>
    <t>อังกูร เกียรติสมบัติ</t>
  </si>
  <si>
    <t>บางโฉลง</t>
  </si>
  <si>
    <t>ภม6402</t>
  </si>
  <si>
    <t>สุนทร ชมจันทร์</t>
  </si>
  <si>
    <t>1ฒณ8987</t>
  </si>
  <si>
    <t>ธรรมนิต</t>
  </si>
  <si>
    <t>วิทยา</t>
  </si>
  <si>
    <t>OUT</t>
  </si>
  <si>
    <t>อนุชา สวัสดิ์เมือง</t>
  </si>
  <si>
    <t>1ฒท9647</t>
  </si>
  <si>
    <t>0/450000</t>
  </si>
  <si>
    <t>สมบูรณ์</t>
  </si>
  <si>
    <t>พรเทพ บุหรี่ทอง</t>
  </si>
  <si>
    <t>อนุมัติ(รอ)</t>
  </si>
  <si>
    <t>รัชชานนท์ คล่องดี</t>
  </si>
  <si>
    <t>สายไหม</t>
  </si>
  <si>
    <t>ตษ2890</t>
  </si>
  <si>
    <t>เกรียงศักดิ์ ภิรมย์</t>
  </si>
  <si>
    <t>ฒม9087</t>
  </si>
  <si>
    <t>1/450000</t>
  </si>
  <si>
    <t>ดำรงค์เดช แก้วสุขนนท์</t>
  </si>
  <si>
    <t>ญผ2407</t>
  </si>
  <si>
    <t>สเกิร์ตกันชนหน้า เปลี่ยน</t>
  </si>
  <si>
    <t>แผ่นปิดปลายกันชนหลังซ้าย เปลี่ยน</t>
  </si>
  <si>
    <t>จิระวิญญ์ ธีรอริยกานนท์</t>
  </si>
  <si>
    <t>2กต2665</t>
  </si>
  <si>
    <t>ปทุมวิลัย ทองคำ</t>
  </si>
  <si>
    <t>5กฉ8506</t>
  </si>
  <si>
    <t>สุกัญญา บุญเรา</t>
  </si>
  <si>
    <t>ชห565</t>
  </si>
  <si>
    <t>VAT</t>
  </si>
  <si>
    <t>ประมาณการ</t>
  </si>
  <si>
    <t>ค่าซ่อม</t>
  </si>
  <si>
    <t>ประดิษฐ์</t>
  </si>
  <si>
    <t>ฟลุ๊ค</t>
  </si>
  <si>
    <t>แนน</t>
  </si>
  <si>
    <t>1กบ2617</t>
  </si>
  <si>
    <t>เพ็ญลักษณ์ จิตประสาน</t>
  </si>
  <si>
    <t>ศช325</t>
  </si>
  <si>
    <t>2+/220000</t>
  </si>
  <si>
    <t>ชาญ วงค์จันทร์</t>
  </si>
  <si>
    <t>ฒฐ8043</t>
  </si>
  <si>
    <t>D-MAX</t>
  </si>
  <si>
    <t>หนึ่ง-เอ</t>
  </si>
  <si>
    <t>นัฐวุฒิ สิงห์ราชา</t>
  </si>
  <si>
    <t>3กย9176</t>
  </si>
  <si>
    <t>1/570000</t>
  </si>
  <si>
    <t>กนก มั่นศรี</t>
  </si>
  <si>
    <t>พระโขนงเหนือ</t>
  </si>
  <si>
    <t>1กม3976</t>
  </si>
  <si>
    <t>MARCH</t>
  </si>
  <si>
    <t>ยิ่งยศ ผลทับทิม</t>
  </si>
  <si>
    <t>บฉ9670</t>
  </si>
  <si>
    <t>กฤษฎา สุขประเสริฐ</t>
  </si>
  <si>
    <t>ผพ8222</t>
  </si>
  <si>
    <t>กรรณิการ์ แซ่จู</t>
  </si>
  <si>
    <t>3กค7607</t>
  </si>
  <si>
    <t>สุชาติ บัวแก้ว</t>
  </si>
  <si>
    <t>ฆศ5217</t>
  </si>
  <si>
    <t>มนตรี/ศักรินทร์</t>
  </si>
  <si>
    <t>ศุภชัย กัลปนารถ</t>
  </si>
  <si>
    <t>ภข2047</t>
  </si>
  <si>
    <t>ศุภชัย</t>
  </si>
  <si>
    <t>ประดม รัดธรรม</t>
  </si>
  <si>
    <t>การเคหะ</t>
  </si>
  <si>
    <t>ฒท8048</t>
  </si>
  <si>
    <t>พิรุณ</t>
  </si>
  <si>
    <t>มุมไฟท้าย ซ้าย</t>
  </si>
  <si>
    <t xml:space="preserve"> +กรอบ เปลี่ยน</t>
  </si>
  <si>
    <t>ว่าที่ รต.วีระ สงสะนะ</t>
  </si>
  <si>
    <t>ฒณ3969</t>
  </si>
  <si>
    <t xml:space="preserve"> +ตัวใน เปลี่ยน</t>
  </si>
  <si>
    <t>กรอบป้ายทะเบียน  เปลี่ยน</t>
  </si>
  <si>
    <t>สุวรรณ ศรีจันทร์</t>
  </si>
  <si>
    <t>ฮพ3158</t>
  </si>
  <si>
    <t>ประเภท3</t>
  </si>
  <si>
    <t>สุริยา หาญลือ</t>
  </si>
  <si>
    <t>ษต6242</t>
  </si>
  <si>
    <t>SUNNY NEO</t>
  </si>
  <si>
    <t>2+/190000</t>
  </si>
  <si>
    <t>ธเนตร โงนเงิน</t>
  </si>
  <si>
    <t>1ฒล8412</t>
  </si>
  <si>
    <t>NAVARA</t>
  </si>
  <si>
    <t>พรประดับ อารักษ์</t>
  </si>
  <si>
    <t>3กช3180</t>
  </si>
  <si>
    <t>แผงรับไฟหน้าทั้งแผง ทำสี</t>
  </si>
  <si>
    <t>คิ้วประตูหลังซ้าย ทำสี</t>
  </si>
  <si>
    <t>ภัทระ</t>
  </si>
  <si>
    <t>MR. CAO SHANCHAO</t>
  </si>
  <si>
    <t>ผล138</t>
  </si>
  <si>
    <t>ศิรินทิพย์ สังข์เจริญ</t>
  </si>
  <si>
    <t>1ฒภ8482</t>
  </si>
  <si>
    <t>ชลิตา ศรีสุข</t>
  </si>
  <si>
    <t>ฌต7387</t>
  </si>
  <si>
    <t>จิตติมา รอดศิริ</t>
  </si>
  <si>
    <t>บางปะกอก</t>
  </si>
  <si>
    <t>ษห7082</t>
  </si>
  <si>
    <t>พิรุณ วัชนะกูล</t>
  </si>
  <si>
    <t>อรนุช คล้ายอินทร์</t>
  </si>
  <si>
    <t>ฆญ6645</t>
  </si>
  <si>
    <t>LANCER</t>
  </si>
  <si>
    <t>สุริยา ศรีชนะ</t>
  </si>
  <si>
    <t>ฒษ956</t>
  </si>
  <si>
    <t>อภินันท์ จันทร์เสน</t>
  </si>
  <si>
    <t>2กภ9105</t>
  </si>
  <si>
    <t>HILANDER</t>
  </si>
  <si>
    <t>1/540000</t>
  </si>
  <si>
    <t>ปิยศักดิ์</t>
  </si>
  <si>
    <t>มล/ประดิษฐ์</t>
  </si>
  <si>
    <t>หนึ่ง/เอ</t>
  </si>
  <si>
    <t>พิรดา วงศ์ธนาธิกุล</t>
  </si>
  <si>
    <t>3กน5366</t>
  </si>
  <si>
    <t>PAJERO</t>
  </si>
  <si>
    <t>1/350000</t>
  </si>
  <si>
    <t>สมพร เพ็งเขียว</t>
  </si>
  <si>
    <t>ฒฮ3078</t>
  </si>
  <si>
    <t>จิรายุส กล้าสมศักดิ์</t>
  </si>
  <si>
    <t>สำโรงใต้</t>
  </si>
  <si>
    <t>ชฎ6014</t>
  </si>
  <si>
    <t>คานรับฝากระโปรงหน้า</t>
  </si>
  <si>
    <t>เสากระจกบังลมหน้าซ้าย ทำสี</t>
  </si>
  <si>
    <t>วิโรจน์ เพ็ชรล้ำ</t>
  </si>
  <si>
    <t>บางเสาธง</t>
  </si>
  <si>
    <t>1/750000</t>
  </si>
  <si>
    <t>5กผ5412</t>
  </si>
  <si>
    <t>แก้สีกันชนหน้า สีด่าง</t>
  </si>
  <si>
    <t>แก้สีฝากระโปรงหน้ามุมขวา สีไหล</t>
  </si>
  <si>
    <t>แก้สีรอยประแจไขน็อตขาฝากระโปรงหน้าซ้าย+ขวา</t>
  </si>
  <si>
    <t>แก้สีรอยสีพื้นกลอนล็อคฝากระโปรงหน้า</t>
  </si>
  <si>
    <t>แก้งานช่องไฟกันชนหน้าขวาประกอบไม่สนิท</t>
  </si>
  <si>
    <t>โลโก้หน้ากระจัง รอตรวจสอบเปลี่ยน</t>
  </si>
  <si>
    <t>ไฟตัดหมอกหน้าซ้าย เปลี่ยน</t>
  </si>
  <si>
    <t>เก็บสายไฟในห้องเครื่องหน้าขวาใหม่</t>
  </si>
  <si>
    <t>กระจังหน้า รอตรวจสอบเปลี่ยน</t>
  </si>
  <si>
    <t>วิษณุ ซาเหลา</t>
  </si>
  <si>
    <t>1ฒย6588</t>
  </si>
  <si>
    <t>STRADA</t>
  </si>
  <si>
    <t>อนุพงษ์ พุฒแชม</t>
  </si>
  <si>
    <t>1กธ5891</t>
  </si>
  <si>
    <t>เอกรินทร์</t>
  </si>
  <si>
    <t>คิ้วบังโคลนหน้าซ้าย เปลี่ยน/ทำสี</t>
  </si>
  <si>
    <t>สปอยเลอร์กันชนหลังชิ้นล่าง เปลี่ยน/ทำสี</t>
  </si>
  <si>
    <t>พรชัย จันทร์ตรี</t>
  </si>
  <si>
    <t>ถจ3961</t>
  </si>
  <si>
    <t>สุนันทา ทองหงษ์</t>
  </si>
  <si>
    <t>ญฮ4948</t>
  </si>
  <si>
    <t>2+/350000</t>
  </si>
  <si>
    <t>กาลวิไล ตั้งเด่นชัย</t>
  </si>
  <si>
    <t>กฉ2552</t>
  </si>
  <si>
    <t>1/870000คมสัน</t>
  </si>
  <si>
    <t>สิทธิ์ศักดา งามมาลา</t>
  </si>
  <si>
    <t>3กฒ6468</t>
  </si>
  <si>
    <t>จักรรินทร์ ฝ่ายฉิมพลี</t>
  </si>
  <si>
    <t>1กผ3064</t>
  </si>
  <si>
    <t>ไฟตัดหมอกหน้าขวา เปลี่ยน</t>
  </si>
  <si>
    <t>พลาสติกบังฝุ่นหน้าขวา เปลี่ยน</t>
  </si>
  <si>
    <t>ไฟเลี้ยวบังโคลนหน้าขวา เปลี่ยน</t>
  </si>
  <si>
    <t>กรทิพย์ เจริญสุข</t>
  </si>
  <si>
    <t>ญต7124</t>
  </si>
  <si>
    <t>SWIFT</t>
  </si>
  <si>
    <t>เกรียงไกร จาตุรงค์สกุล</t>
  </si>
  <si>
    <t>ชธ2651</t>
  </si>
  <si>
    <t>อนันต์ ต้นแก้ว</t>
  </si>
  <si>
    <t>ผข8181</t>
  </si>
  <si>
    <t>สุวรินทร์ ปัญจณัฐบงกช</t>
  </si>
  <si>
    <t>บางพลี</t>
  </si>
  <si>
    <t>ฌจ3858</t>
  </si>
  <si>
    <t>MU-7</t>
  </si>
  <si>
    <t>สุขสันต์</t>
  </si>
  <si>
    <t>ดูจากระบบ EMCS</t>
  </si>
  <si>
    <t>ต่อศักดิ์ อิ่มแก้ว</t>
  </si>
  <si>
    <t>ฎธ4725</t>
  </si>
  <si>
    <t>กมล ลม้ายสกุล</t>
  </si>
  <si>
    <t>ญภ6367</t>
  </si>
  <si>
    <t>PAJERO SPORT</t>
  </si>
  <si>
    <t>1/660000</t>
  </si>
  <si>
    <t>หนึ่ง (นัทธศิ)</t>
  </si>
  <si>
    <t>รอตรวจสอบความเสียหาย</t>
  </si>
  <si>
    <t>ไม่กำหนด</t>
  </si>
  <si>
    <t>ทิวากร บับภาวะตา</t>
  </si>
  <si>
    <t>ฒฉ6472</t>
  </si>
  <si>
    <t>นัฐวุฒิ สุตานนท์</t>
  </si>
  <si>
    <t>กร2247</t>
  </si>
  <si>
    <t>5กจ7450</t>
  </si>
  <si>
    <t>วริศรา เดือนขาว</t>
  </si>
  <si>
    <t>ฆฒ1310</t>
  </si>
  <si>
    <t>1/330000</t>
  </si>
  <si>
    <t>นิภาพร ระวิรัด</t>
  </si>
  <si>
    <t>1กล7595</t>
  </si>
  <si>
    <t>บุญเชาว์ วิทยามาศ</t>
  </si>
  <si>
    <t>ฒง9672</t>
  </si>
  <si>
    <t>ศรัณย์วัฒ ทองประเสริฐ</t>
  </si>
  <si>
    <t>2กฒ8201</t>
  </si>
  <si>
    <t>อัทชัย สุภาษิต</t>
  </si>
  <si>
    <t>ฒญ4290</t>
  </si>
  <si>
    <t>2+/340000</t>
  </si>
  <si>
    <t>วีรชัย พีระธรรม</t>
  </si>
  <si>
    <t>สำโรงเหนือ</t>
  </si>
  <si>
    <t>5กณ9002</t>
  </si>
  <si>
    <t>ทนงศักดิ์ รุ่งเจริญ</t>
  </si>
  <si>
    <t>วต2115</t>
  </si>
  <si>
    <t>CEFIRO</t>
  </si>
  <si>
    <t>พิไลพร งามขำ</t>
  </si>
  <si>
    <t>ญธ4088</t>
  </si>
  <si>
    <t>ณัฐคุณ เมนไทยสง</t>
  </si>
  <si>
    <t>ถร8075</t>
  </si>
  <si>
    <t>อดิศร/ไพโรจน์</t>
  </si>
  <si>
    <t>ประกอบ+ขัด</t>
  </si>
  <si>
    <t>Status</t>
  </si>
  <si>
    <t>เทียนชัย กีรติชูวงศ์</t>
  </si>
  <si>
    <t>ษธ885</t>
  </si>
  <si>
    <t>BENZ</t>
  </si>
  <si>
    <t>E220</t>
  </si>
  <si>
    <t>1/650000</t>
  </si>
  <si>
    <t>เด่นชัย</t>
  </si>
  <si>
    <t>บุญเฮ็ง คำสัตย์</t>
  </si>
  <si>
    <t>ฒค2586</t>
  </si>
  <si>
    <t>2+/310000</t>
  </si>
  <si>
    <t>วรรณจันทร์</t>
  </si>
  <si>
    <t>กานต์หฤษฎ์ ไตรวงศ์</t>
  </si>
  <si>
    <t>ณข1099</t>
  </si>
  <si>
    <t>พรบ</t>
  </si>
  <si>
    <t>เฉลิมชัย</t>
  </si>
  <si>
    <t>เช้า กมลกลาง</t>
  </si>
  <si>
    <t>วว1088</t>
  </si>
  <si>
    <t xml:space="preserve"> +เสกิร์ต เปลี่ยน</t>
  </si>
  <si>
    <t>เซ็นเซอร์ถอยหลัง</t>
  </si>
  <si>
    <t>เปลี่ยน ขายึดในกันชนหลัง ซ้าย</t>
  </si>
  <si>
    <t>เปลี่ยน พลาสติกยึดในกันชนหลัง ซ้าย</t>
  </si>
  <si>
    <t>ว่าที่ รต.ณรงค์ ปัญญา</t>
  </si>
  <si>
    <t>สศ1829</t>
  </si>
  <si>
    <t>ทินภัทร</t>
  </si>
  <si>
    <t>มุมกระบะ ขวา</t>
  </si>
  <si>
    <t>เปลี่ยน ไฟทับทิม มุมกระบะ ขวา</t>
  </si>
  <si>
    <t>เปลี่ยน ไฟท้าย ขวา</t>
  </si>
  <si>
    <t>ภูรดา สวัสดีดวง</t>
  </si>
  <si>
    <t>วพ4053</t>
  </si>
  <si>
    <t>SUNNY</t>
  </si>
  <si>
    <t>สัตตา</t>
  </si>
  <si>
    <t>ประสิทธิ์ ทรงศิริศิลป์</t>
  </si>
  <si>
    <t>สำโรงกลาง</t>
  </si>
  <si>
    <t>ชฉ2232</t>
  </si>
  <si>
    <t>สุรพล พันธุ์ลำใย</t>
  </si>
  <si>
    <t>ถน7643</t>
  </si>
  <si>
    <t>ผู้การ อินตา</t>
  </si>
  <si>
    <t>บท6173</t>
  </si>
  <si>
    <t>ชัยณรงค์ บุดดี</t>
  </si>
  <si>
    <t>ฒถ7932</t>
  </si>
  <si>
    <t>BT-50</t>
  </si>
  <si>
    <t>ยิ่งยศ นาคเทียน</t>
  </si>
  <si>
    <t>ฎป8538</t>
  </si>
  <si>
    <t>สง่า วรรณโคตร</t>
  </si>
  <si>
    <t>1ฒฒ4721</t>
  </si>
  <si>
    <t>สุริโย</t>
  </si>
  <si>
    <t>แม็กหน้าขวา</t>
  </si>
  <si>
    <t>สเกิร์ตบันไดขวา ทำสี</t>
  </si>
  <si>
    <t>สเกิร์ตกันชนหน้า เปลี่ยน/ทำสี</t>
  </si>
  <si>
    <t>อนุสรณ์</t>
  </si>
  <si>
    <t>อดิศักดิ์ จาตูม</t>
  </si>
  <si>
    <t>สฎ3396</t>
  </si>
  <si>
    <t>พงษ์พัฒน์ สีมันตะ</t>
  </si>
  <si>
    <t>2กค4169</t>
  </si>
  <si>
    <t>รอตรวจสอบ</t>
  </si>
  <si>
    <t>ภพ เหลือกาฬ</t>
  </si>
  <si>
    <t>ฆง1162</t>
  </si>
  <si>
    <t>FIESTA</t>
  </si>
  <si>
    <t>1/380000</t>
  </si>
  <si>
    <t>นครินทร์ จันทร์อ่อน</t>
  </si>
  <si>
    <t>กท9320</t>
  </si>
  <si>
    <t>สุรศักดิ์ เนื้อไม้หอม</t>
  </si>
  <si>
    <t>ฒล9414</t>
  </si>
  <si>
    <t>ลูกค้าไม่ใส่สปอยเลอร์ฝาปิดท้าย(ปิดรู)</t>
  </si>
  <si>
    <t>รื้อตรวจสอบช่วงล่างและเพิ่มเติมต่อเนื่อง</t>
  </si>
  <si>
    <t>ยกเลิกเคลม</t>
  </si>
  <si>
    <t>ชลธี ปลื้มมาลี</t>
  </si>
  <si>
    <t>ญร 7864</t>
  </si>
  <si>
    <t>1/600000</t>
  </si>
  <si>
    <t>วิทสรุต คำศรี</t>
  </si>
  <si>
    <t>บางหัวเสือ</t>
  </si>
  <si>
    <t>ตน4687</t>
  </si>
  <si>
    <t>ทัศรี อาจวิชัย</t>
  </si>
  <si>
    <t>1กภ6437</t>
  </si>
  <si>
    <t>นวลละออ ถนอมแก้วมรกต</t>
  </si>
  <si>
    <t>ฌฬ2810</t>
  </si>
  <si>
    <t>1/340000</t>
  </si>
  <si>
    <t>ภาวัต เอี่ยมสอาด</t>
  </si>
  <si>
    <t>บางพลีใหญ่</t>
  </si>
  <si>
    <t>5กค174</t>
  </si>
  <si>
    <t>นิธินันท์ โฆษิตวัชรพัฒน์</t>
  </si>
  <si>
    <t>4กม6439</t>
  </si>
  <si>
    <t>PROTON</t>
  </si>
  <si>
    <t>PERSONA</t>
  </si>
  <si>
    <t>ไฟทับทิมกันชนหลังซ้าย เปลี่ยน</t>
  </si>
  <si>
    <t>อภิวัฒน์/ปริญ</t>
  </si>
  <si>
    <t>สุมิตตรา อัดเมือง</t>
  </si>
  <si>
    <t>1กฆ8286</t>
  </si>
  <si>
    <t>1/470000</t>
  </si>
  <si>
    <t>พงศ์ธร เกียรติวีระกุล</t>
  </si>
  <si>
    <t>ถห3834</t>
  </si>
  <si>
    <t>สมยศ</t>
  </si>
  <si>
    <t>สรไกล</t>
  </si>
  <si>
    <t>NON</t>
  </si>
  <si>
    <t>ภูมิพิพัฒน์ คล้อยคล้าย</t>
  </si>
  <si>
    <t>1ฒธ5449</t>
  </si>
  <si>
    <t>สถิต ชาญชิตร</t>
  </si>
  <si>
    <t>1ฒต5953</t>
  </si>
  <si>
    <t>สุขุม ชาวหงษา</t>
  </si>
  <si>
    <t>สายลวด</t>
  </si>
  <si>
    <t>3กอ1773</t>
  </si>
  <si>
    <t>MU-X</t>
  </si>
  <si>
    <t>1/850000</t>
  </si>
  <si>
    <t>สุธรรม ธรรมศิริ</t>
  </si>
  <si>
    <t>1ฒศ3239</t>
  </si>
  <si>
    <t>1/560000</t>
  </si>
  <si>
    <t>มุมไฟท้าย ขวา</t>
  </si>
  <si>
    <t>ซมโปะ</t>
  </si>
  <si>
    <t>อริสรา กุมภะ</t>
  </si>
  <si>
    <t>ญณ1134</t>
  </si>
  <si>
    <t>สำรวย เครือนิล</t>
  </si>
  <si>
    <t>กฉ3913</t>
  </si>
  <si>
    <t>2/150000</t>
  </si>
  <si>
    <t>ปรีดา อาชาทองสุข</t>
  </si>
  <si>
    <t>3กจ9405</t>
  </si>
  <si>
    <t>วรีรัตน์ อาชาทองสุข</t>
  </si>
  <si>
    <t>ชล9582</t>
  </si>
  <si>
    <t>หนูกรณ์ โนนตูม</t>
  </si>
  <si>
    <t>3กม5321</t>
  </si>
  <si>
    <t>CHEVROLEY</t>
  </si>
  <si>
    <t>1/510000</t>
  </si>
  <si>
    <t>สอดสี บุญชู</t>
  </si>
  <si>
    <t>3กต3262</t>
  </si>
  <si>
    <t>ณพเวศย์ จตุพรชัยกุล</t>
  </si>
  <si>
    <t>ฎฐ8725</t>
  </si>
  <si>
    <t>เสาวลักษณ์ ยอดคำ</t>
  </si>
  <si>
    <t>กฉ4881</t>
  </si>
  <si>
    <t>ประสิทธิ์ มาดา</t>
  </si>
  <si>
    <t>ถห5340</t>
  </si>
  <si>
    <t>สหรัฐ แก้วพวง</t>
  </si>
  <si>
    <t>1ฒฉ3770</t>
  </si>
  <si>
    <t>สำราญ ช้างวงษ์</t>
  </si>
  <si>
    <t>ฎป8239</t>
  </si>
  <si>
    <t>เสากระจกบังลมหน้าซ้าย+ขวา ทำสี</t>
  </si>
  <si>
    <t>ฝาครอบกระจกมองข้างซ้าย+ขวา เปลี่ยน</t>
  </si>
  <si>
    <t>ศักรินทร์ วงศ์เตรียมใจ</t>
  </si>
  <si>
    <t>แผงท้าย ทำสี</t>
  </si>
  <si>
    <t>สเกิร์ตกันชนหลัง เปลี่ยน/ทำสี</t>
  </si>
  <si>
    <t>เซ็นเซอร์กันชนหลัง เปลี่ยน</t>
  </si>
  <si>
    <t>สเกิร์ตกันชนหน้า ทำสี</t>
  </si>
  <si>
    <t>พิรูณ วัชนะกูล</t>
  </si>
  <si>
    <t>ขาฝากระโปรงหน้าซ้าย+ขวา ทำสี</t>
  </si>
  <si>
    <t>แผงหน้า ทำสี</t>
  </si>
  <si>
    <t>ขายึดกันชชนหน้าซ้าย+ขวา เปลี่ยน</t>
  </si>
  <si>
    <t>คิ้วกระจังหน้า เปลี่ยน</t>
  </si>
  <si>
    <t>กรอบป้ายทะเบียนหน้า เปลี่ยน</t>
  </si>
  <si>
    <t>เหมา/ปรีชา-อ๊อด</t>
  </si>
  <si>
    <t>รื้อตรวจสอบ</t>
  </si>
  <si>
    <t>เอกภาพ แย้มศิริ</t>
  </si>
  <si>
    <t>ฎร6818</t>
  </si>
  <si>
    <t>บุญนำ วัดแย้ม</t>
  </si>
  <si>
    <t>ตต3318</t>
  </si>
  <si>
    <t>1/220000</t>
  </si>
  <si>
    <t>มินตรา จงสูงเนิน</t>
  </si>
  <si>
    <t>1กฐ6883</t>
  </si>
  <si>
    <t>ณัทณิชาดา สันติวรกุล</t>
  </si>
  <si>
    <t>ญถ5500</t>
  </si>
  <si>
    <t>CAPTIVA</t>
  </si>
  <si>
    <t>ตรีวิทย์ สุขยิ่ง</t>
  </si>
  <si>
    <t>กฉ5337</t>
  </si>
  <si>
    <t>1/240000</t>
  </si>
  <si>
    <t>โกมล คนซื่อ</t>
  </si>
  <si>
    <t>1ฒฒ6855</t>
  </si>
  <si>
    <t>สุขชัย เหลือวงศ์งาม</t>
  </si>
  <si>
    <t>ศง9055</t>
  </si>
  <si>
    <t>WISH</t>
  </si>
  <si>
    <t>2+/120000</t>
  </si>
  <si>
    <t>นฤพนธ์ จีนขาวขำ</t>
  </si>
  <si>
    <t>2กจ8863</t>
  </si>
  <si>
    <t>วรวุฒิ เสงี่ยมจิตร</t>
  </si>
  <si>
    <t>แพรกาษใหม่</t>
  </si>
  <si>
    <t>ตร1644</t>
  </si>
  <si>
    <t>ศรัณย์ธร จรรยา</t>
  </si>
  <si>
    <t>ญญ2226</t>
  </si>
  <si>
    <t>นภดล โพธิ์ทอง</t>
  </si>
  <si>
    <t>กรอบกระจกมองข้างซ้าย+ขวา เปลี่ยน</t>
  </si>
  <si>
    <t>พิเชษณ์ สว่างแสง</t>
  </si>
  <si>
    <t>แผงท้ายซ้าย ทำสี</t>
  </si>
  <si>
    <t>สุรชัย โสภณวัฒนะ</t>
  </si>
  <si>
    <t>ลย1225</t>
  </si>
  <si>
    <t>จรินทร์ ศรีวิลัย</t>
  </si>
  <si>
    <t>สหภพ ฝาดแสนศรี</t>
  </si>
  <si>
    <t>บางจาก</t>
  </si>
  <si>
    <t>ศว9499</t>
  </si>
  <si>
    <t>ศิริชัย เนียมรัตน์</t>
  </si>
  <si>
    <t>ซ่อมล้อแม็กหน้าซ้าย</t>
  </si>
  <si>
    <t>ฝาครอบล้อหน้าซ้าย เปลี่ยน</t>
  </si>
  <si>
    <t>อนุชา ทับทวี</t>
  </si>
  <si>
    <t>ฎฐ4297</t>
  </si>
  <si>
    <t>1/730000</t>
  </si>
  <si>
    <t>ศรยุทธ์ แสงรังสี</t>
  </si>
  <si>
    <t>ษฐ2513</t>
  </si>
  <si>
    <t>เพลินพิศ วรรณสุ</t>
  </si>
  <si>
    <t>ญฬ9213</t>
  </si>
  <si>
    <t>ไม่ทราบ</t>
  </si>
  <si>
    <t>คานรับฝากระโปรงหน้า ทำสี</t>
  </si>
  <si>
    <t>บริพันธ์ ไทยเย็น</t>
  </si>
  <si>
    <t>1ฒถ6042</t>
  </si>
  <si>
    <t>วีระชน ถนอมนาค</t>
  </si>
  <si>
    <t>กท1083</t>
  </si>
  <si>
    <t>โสภณ</t>
  </si>
  <si>
    <t>เอ/ซ๊ง</t>
  </si>
  <si>
    <t>ศรัณย์ ปรรภารโนบล</t>
  </si>
  <si>
    <t>ภน643</t>
  </si>
  <si>
    <t>อำพร จำปาเกตุ</t>
  </si>
  <si>
    <t>ฒษ2411</t>
  </si>
  <si>
    <t>อนุรตน์ เกสร</t>
  </si>
  <si>
    <t>ฌจ7073</t>
  </si>
  <si>
    <t>ไฟทับทิมกันชนหลังขวา เปลี่ยน</t>
  </si>
  <si>
    <t>แผงใต้ฝาปิดท้าย</t>
  </si>
  <si>
    <t>ณัฐพงศ์ คงทัน</t>
  </si>
  <si>
    <t>ชท4008</t>
  </si>
  <si>
    <t>ณรงศักดิ์</t>
  </si>
  <si>
    <t>คิ้วฝาปิดท้าย เปลี่ยน</t>
  </si>
  <si>
    <t>ไม้อัดฝาปิดท้าย เปลี่ยน</t>
  </si>
  <si>
    <t>เซ็นเซอร์หลัง เปลี่ยน ทำสีตัวรถ</t>
  </si>
  <si>
    <t>เช็คกระจกมองข้างซ้าย+ขวา พับไม่ได้</t>
  </si>
  <si>
    <t>เอกสิทธิ์ จงรักภักดี</t>
  </si>
  <si>
    <t>ษฉ5823</t>
  </si>
  <si>
    <t>แว็คน้ำยาแอร์</t>
  </si>
  <si>
    <t>คิ้วขอบล้อหลัง ซ้าย+ขวา</t>
  </si>
  <si>
    <t>กาบกะบะ ซ้าย</t>
  </si>
  <si>
    <t>คานรับฝากระโปรงหลัง</t>
  </si>
  <si>
    <t>พื้นช่องกลาง วางยางอะไหล่</t>
  </si>
  <si>
    <t>สเกิร์ตกันชนหลัง เปลี่ยน</t>
  </si>
  <si>
    <t>เซ็นเซอร์หลัง เปลี่ยน</t>
  </si>
  <si>
    <t>แผงรับไฟหน้าซ้าย+ขาว</t>
  </si>
  <si>
    <t xml:space="preserve">ขาฝากระโปรงหน้าซ้าย+ขวา </t>
  </si>
  <si>
    <t>แผงใต้กันชนหน้า เปลี่ยน</t>
  </si>
  <si>
    <t>ขายึด+คานกันชนหน้า เปลี่ยน</t>
  </si>
  <si>
    <t>พลาสติกซุ้มล้อหน้าซ้าย เปลี่ยน</t>
  </si>
  <si>
    <t>คิ้วกระบะซ้าย เปลี่ยน</t>
  </si>
  <si>
    <t>กรอบไฟหน้าขวา เปลี่ยน</t>
  </si>
  <si>
    <t>ขัด+เคลือบไฟหน้าซ้าย+ขวา</t>
  </si>
  <si>
    <t>ส่งซ่อมท่อไอเสีย</t>
  </si>
  <si>
    <t>สมศักดิ์ ดีพูล</t>
  </si>
  <si>
    <t>ฆอ5396</t>
  </si>
  <si>
    <t>ชูชาติ สอนลา</t>
  </si>
  <si>
    <t>ถบ5709</t>
  </si>
  <si>
    <t>อชิรญา วงษา</t>
  </si>
  <si>
    <t>5กก5365</t>
  </si>
  <si>
    <t>เขมะชาติ วงศ์วิสุทธิ์</t>
  </si>
  <si>
    <t>ชภ1896</t>
  </si>
  <si>
    <t>ธำรง อิ่มแช่ม</t>
  </si>
  <si>
    <t>ฌม1812</t>
  </si>
  <si>
    <t>1/430000</t>
  </si>
  <si>
    <t>ณัชชา เพียรประเสริฐ</t>
  </si>
  <si>
    <t>ฒฮ4157</t>
  </si>
  <si>
    <t>กิตติ</t>
  </si>
  <si>
    <t>สุชาดา วาทิน</t>
  </si>
  <si>
    <t>ฆด7869</t>
  </si>
  <si>
    <t>กณิกนันต์ บานชื่น</t>
  </si>
  <si>
    <t>ญฐ1218</t>
  </si>
  <si>
    <t>สมเกียรติ์</t>
  </si>
  <si>
    <t>หนุ่มสยาม นามสมบูรณ์</t>
  </si>
  <si>
    <t>ฒต7035</t>
  </si>
  <si>
    <t>2+/320000</t>
  </si>
  <si>
    <t>ปิยะศักดิ์</t>
  </si>
  <si>
    <t>ภาคภูมิ เดชพ่วง</t>
  </si>
  <si>
    <t>สฉ7358</t>
  </si>
  <si>
    <t>สุวิทย์ แซ่ว่าง</t>
  </si>
  <si>
    <t>ญค2725</t>
  </si>
  <si>
    <t>พรเทพ มณฑปใหญื</t>
  </si>
  <si>
    <t>ญค7406</t>
  </si>
  <si>
    <t>รพีพงศ์ พิพัชร์เดดชกิจ</t>
  </si>
  <si>
    <t>1กก7785</t>
  </si>
  <si>
    <t>จรูณ บัวเสา</t>
  </si>
  <si>
    <t>ฆว9253</t>
  </si>
  <si>
    <t>วิสา สราคำ</t>
  </si>
  <si>
    <t>ถฬ1662</t>
  </si>
  <si>
    <t>พูลชัย พูลวิริยะ</t>
  </si>
  <si>
    <t>บต8155</t>
  </si>
  <si>
    <t>กฤษฎากร ตรุโนภาส</t>
  </si>
  <si>
    <t>บงาปูใหม่</t>
  </si>
  <si>
    <t>2กค7775</t>
  </si>
  <si>
    <t>คิ้วบังโคลนหลังซ้าย ทำสี</t>
  </si>
  <si>
    <t>ไพโรจน์</t>
  </si>
  <si>
    <t>อุทัย อุทก</t>
  </si>
  <si>
    <t>ฒธ8151</t>
  </si>
  <si>
    <t>2+/290000</t>
  </si>
  <si>
    <t>ตะแกรงใต้กันชนหน้า เปลี่ยน</t>
  </si>
  <si>
    <t>วันชัย</t>
  </si>
  <si>
    <t>กชกร พัฒนกนก</t>
  </si>
  <si>
    <t>1กผ9867</t>
  </si>
  <si>
    <t>ไฟทับทิมกันชนหลังซ้าย+ขวา เปลี่ยน</t>
  </si>
  <si>
    <t>ฝาครอบไฟตัดหมอกหน้าขาว เปลี่ยน</t>
  </si>
  <si>
    <t>ล้อแม็กหน้าซ้าย+ขวา</t>
  </si>
  <si>
    <t>พงศ์อิศรา</t>
  </si>
  <si>
    <t>เกียรติยศ แย้มใย</t>
  </si>
  <si>
    <t>ฌจ4528</t>
  </si>
  <si>
    <t>ปรีดา ทีฆะสุข</t>
  </si>
  <si>
    <t>ฒถ3689</t>
  </si>
  <si>
    <t>ศุภเดช คุณภัทรดำรงกุล</t>
  </si>
  <si>
    <t>กว3526</t>
  </si>
  <si>
    <t>COROLLA</t>
  </si>
  <si>
    <t>3/50000</t>
  </si>
  <si>
    <t>อนันท์</t>
  </si>
  <si>
    <t>ประดิษฐ ศรีเอก</t>
  </si>
  <si>
    <t>ฒฬ4980</t>
  </si>
  <si>
    <t>ช่วง โพธิ์ศรี</t>
  </si>
  <si>
    <t>ชห590</t>
  </si>
  <si>
    <t>สมโภช ละครพล</t>
  </si>
  <si>
    <t>ถจ7258</t>
  </si>
  <si>
    <t>วันชาติ/ชริน</t>
  </si>
  <si>
    <t>อาทิตย์ ตะชุง</t>
  </si>
  <si>
    <t>1ฒข5065</t>
  </si>
  <si>
    <t>ไฟทับทิมหลังซ้าย เปลี่ยน</t>
  </si>
  <si>
    <t>วรรณชัย</t>
  </si>
  <si>
    <t>เชาวรัตน์ เลิศไธสง</t>
  </si>
  <si>
    <t>ฒฬ3626</t>
  </si>
  <si>
    <t>บุญเหลือ สุขพอดี</t>
  </si>
  <si>
    <t>ฎช5459</t>
  </si>
  <si>
    <t>วิทวัฒน์</t>
  </si>
  <si>
    <t>นาย ศุภสวัสดิ์ นิ่มเสมอ</t>
  </si>
  <si>
    <t>ญฎ6792</t>
  </si>
  <si>
    <t>คิ้วล้อหลังขวา</t>
  </si>
  <si>
    <t>บันไดเสริม ขวา</t>
  </si>
  <si>
    <t>ล้อแม็กหลัง ขวา</t>
  </si>
  <si>
    <t>คิ้วประตูหลัง ขวา</t>
  </si>
  <si>
    <t>อานนท์ จันทร์อู่</t>
  </si>
  <si>
    <t>แพนกษา</t>
  </si>
  <si>
    <t>ญน533</t>
  </si>
  <si>
    <t>ธิดารัตน์ ตันติวิมงคล</t>
  </si>
  <si>
    <t>ทุ่งครุ</t>
  </si>
  <si>
    <t>สฮ9365</t>
  </si>
  <si>
    <t>NV</t>
  </si>
  <si>
    <t>อดิเรก</t>
  </si>
  <si>
    <t>จิรภัทร สระบัว</t>
  </si>
  <si>
    <t>กฉ455</t>
  </si>
  <si>
    <t>กรกฤช์ ศิรินิกร</t>
  </si>
  <si>
    <t>2กฐ6034</t>
  </si>
  <si>
    <t>CR-V</t>
  </si>
  <si>
    <t>ดวงเพ็ญ พุ่มจันทร์</t>
  </si>
  <si>
    <t>ถจ8390</t>
  </si>
  <si>
    <t>ปิยะศักดิ์ อินทะกะ</t>
  </si>
  <si>
    <t>ศง1685</t>
  </si>
  <si>
    <t>สว่าง พรมการ</t>
  </si>
  <si>
    <t>ณอ2851</t>
  </si>
  <si>
    <t>รอกสีฝากระโปรงหน้า</t>
  </si>
  <si>
    <t>ปรีชา นรดี</t>
  </si>
  <si>
    <t>ตศ5103</t>
  </si>
  <si>
    <t>อุทัยวรรณ ลาภโพธิ์ชัย</t>
  </si>
  <si>
    <t>ฒต9608</t>
  </si>
  <si>
    <t>สมหมาย ทองอินทร์</t>
  </si>
  <si>
    <t>วม533</t>
  </si>
  <si>
    <t>กาบบันไดซ้าย และใส้น็อต</t>
  </si>
  <si>
    <t>คิ้วประตูหลัง ขาว</t>
  </si>
  <si>
    <t>เปลี่ยนกลอนล็อคประตูหลัง ขาว</t>
  </si>
  <si>
    <t>แก้ไข ฝาถังน้ำมันไม่เด้ง</t>
  </si>
  <si>
    <t>จุกฉีดน้ำฝนไม่ออก</t>
  </si>
  <si>
    <t>ชานนท์ จันทร์สี่ทิศ</t>
  </si>
  <si>
    <t>ญบ6348</t>
  </si>
  <si>
    <t>อัมรินทร์ พรรณขาม</t>
  </si>
  <si>
    <t>ตจ8097</t>
  </si>
  <si>
    <t>วิวัฒน์ นาคจู</t>
  </si>
  <si>
    <t>1ฒห5790</t>
  </si>
  <si>
    <t>วรพงศ์ ศรีบุญเรือง</t>
  </si>
  <si>
    <t>ถอ6587</t>
  </si>
  <si>
    <t>อภิเชษฐ พิมศร</t>
  </si>
  <si>
    <t>ฒฒ2395</t>
  </si>
  <si>
    <t>นภดล</t>
  </si>
  <si>
    <t>ปิยะ สีแก้ว</t>
  </si>
  <si>
    <t>ฒจ3146</t>
  </si>
  <si>
    <t>ขวัญชัย</t>
  </si>
  <si>
    <t>อนันตชัย ฮั่นวิวัฒน์</t>
  </si>
  <si>
    <t>ฎถ5553</t>
  </si>
  <si>
    <t xml:space="preserve">คานรับฝากระโปรงหน้า </t>
  </si>
  <si>
    <t>สเกิร์ตกันชนหลัง</t>
  </si>
  <si>
    <t>ขากันชนหน้า ซ้าย+ขวา เปลี่ยน</t>
  </si>
  <si>
    <t xml:space="preserve">คานในกันชนหน้า </t>
  </si>
  <si>
    <t>โครงกระจังหน้า เปลี่ยน</t>
  </si>
  <si>
    <t>ชาลี บุญเฉย</t>
  </si>
  <si>
    <t>1ฒว1183</t>
  </si>
  <si>
    <t>TOOYTA</t>
  </si>
  <si>
    <t>วารินทร์ โชคเจริญ</t>
  </si>
  <si>
    <t>4กฉ4821</t>
  </si>
  <si>
    <t>สุมนต์ ทองห่อ</t>
  </si>
  <si>
    <t>ญน6975</t>
  </si>
  <si>
    <t>สุชาติ ไมตรีจิตต์</t>
  </si>
  <si>
    <t>ฌบ9646</t>
  </si>
  <si>
    <t>YIOS</t>
  </si>
  <si>
    <t>นาย สุรชัย สุปัญญา</t>
  </si>
  <si>
    <t>ญฐ3793</t>
  </si>
  <si>
    <t>พูลลาภ บุญเกิด</t>
  </si>
  <si>
    <t>ชษ5638</t>
  </si>
  <si>
    <t>ท็อปอัปปิดกะบะ</t>
  </si>
  <si>
    <t>คิ้วกันชนหน้า ซ้าย+ขวา</t>
  </si>
  <si>
    <t>คิ้วบังโคลนหน้า ซ้าย+ขวา</t>
  </si>
  <si>
    <t>ศักรินทร์</t>
  </si>
  <si>
    <t>วรากรณ์ พฤติทัศน์</t>
  </si>
  <si>
    <t>3กต270</t>
  </si>
  <si>
    <t>สุรินทร์ สิทธิ</t>
  </si>
  <si>
    <t>ญง1656</t>
  </si>
  <si>
    <t>รุ่งลาวัลย์ อุ่มชะอุ้ม</t>
  </si>
  <si>
    <t>ฒบ8391</t>
  </si>
  <si>
    <t>ฐิศิรัตน์ นิยม</t>
  </si>
  <si>
    <t>บางมด</t>
  </si>
  <si>
    <t>1กฒ9038</t>
  </si>
  <si>
    <t>ยางรองสเกิร์ตหน้า เปลี่ยน</t>
  </si>
  <si>
    <t>จตุพงษ์ พาเคน</t>
  </si>
  <si>
    <t>กจ4033</t>
  </si>
  <si>
    <t>ตรวจสอบ</t>
  </si>
  <si>
    <t>อนันต์ กิมเต๊ก</t>
  </si>
  <si>
    <t>ณจ6761</t>
  </si>
  <si>
    <t>ถาวร บุตรศรี</t>
  </si>
  <si>
    <t>1ฒฒ2884</t>
  </si>
  <si>
    <t xml:space="preserve">แผงใต้ฝาปิดท้าย </t>
  </si>
  <si>
    <t>มุมใต้ไฟท้าย ซ้าย</t>
  </si>
  <si>
    <t>ขาฝากระโปรงหน้า ซ้าย</t>
  </si>
  <si>
    <t>แผงรับไฟหน้า ซ้าย</t>
  </si>
  <si>
    <t>พลาสติกบังโคลนหน้าซ้าย เปลี่ยน</t>
  </si>
  <si>
    <t>พลาสติกข้างรังผึ้งแอร์ฝั่งซ้าย เปลี่ยน</t>
  </si>
  <si>
    <t>สุพลพงษ์ หลีเลิศ</t>
  </si>
  <si>
    <t>2กท7127</t>
  </si>
  <si>
    <t>พลาสติกบังฝุ่นหลัง ขวา</t>
  </si>
  <si>
    <t>ธริกา หงษ์วิเศษ</t>
  </si>
  <si>
    <t>ศน3564</t>
  </si>
  <si>
    <t>ฝาครอบช่องลมกันชนหน้าซ้าย เปลี่ยน</t>
  </si>
  <si>
    <t>แผ่นพลาสติกบังโคลนหน้าซ้าย เปลี่ยน</t>
  </si>
  <si>
    <t>ประกันสั่งรื้อตรวจสอบก่อน</t>
  </si>
  <si>
    <t>อารีย์ แซ่เตีย</t>
  </si>
  <si>
    <t>ษข3042</t>
  </si>
  <si>
    <t>นารินทร์</t>
  </si>
  <si>
    <t>ธนวินท์วรัฒน์ มะเสริฐ</t>
  </si>
  <si>
    <t>บางบอน</t>
  </si>
  <si>
    <t>สฎ391</t>
  </si>
  <si>
    <t>ขจรชัย นิระวัน</t>
  </si>
  <si>
    <t>ฒต2696</t>
  </si>
  <si>
    <t>เช้น โชติศรีลือชา</t>
  </si>
  <si>
    <t>ถม8499</t>
  </si>
  <si>
    <t>1/170000</t>
  </si>
  <si>
    <t>คมเพชร คำภูษา</t>
  </si>
  <si>
    <t>4กฒ2859</t>
  </si>
  <si>
    <t>ธิติวัฒน์</t>
  </si>
  <si>
    <t>มมุกระบะ ซ้าย</t>
  </si>
  <si>
    <t>แผงท้ายขวา</t>
  </si>
  <si>
    <t>ไฟตัดหมอกกันชนหลังขวา เปลี่ยน</t>
  </si>
  <si>
    <t>ทวีศักดิ์ ลิ้มประสิทธิ์วงศ์</t>
  </si>
  <si>
    <t>1กจ8275</t>
  </si>
  <si>
    <t>ประเสริฐ คงพลปาน</t>
  </si>
  <si>
    <t>ฒง5605</t>
  </si>
  <si>
    <t>3/0</t>
  </si>
  <si>
    <t>ประนอม หอมมาลา</t>
  </si>
  <si>
    <t>ญม9612</t>
  </si>
  <si>
    <t>ศิริลักษณ์ ใจมนต์</t>
  </si>
  <si>
    <t>ฆค7823</t>
  </si>
  <si>
    <t>ไฟฝากระโปรงหลังซ้าย+ขวา เปลี่ยน</t>
  </si>
  <si>
    <t>โลโก้หลัง เปลี่ยน</t>
  </si>
  <si>
    <t>จิ๊</t>
  </si>
  <si>
    <t>เหมา/ตุ๋ย</t>
  </si>
  <si>
    <t>5กฏ8215</t>
  </si>
  <si>
    <t>เปลี่ยนน้ำมันเครื่องสังเคราะห์</t>
  </si>
  <si>
    <t>เช็คของเหลวทั้งระบบ</t>
  </si>
  <si>
    <t>ปักน้ำฝนหลั่งน้ำไม่ออก</t>
  </si>
  <si>
    <t>เช็คกรองอากาศ</t>
  </si>
  <si>
    <t>เปลี่ยนกรองน้ำมันเครื่อง</t>
  </si>
  <si>
    <t>จรรยา กล่ำดิษฐ</t>
  </si>
  <si>
    <t>ญล4108</t>
  </si>
  <si>
    <t>จตุพร ศรีมงคล</t>
  </si>
  <si>
    <t>ฎร5300</t>
  </si>
  <si>
    <t>สมพงษ์ กางด้วง</t>
  </si>
  <si>
    <t>ฒอ2812</t>
  </si>
  <si>
    <t>บันไดซ้าย เปลี่ยน</t>
  </si>
  <si>
    <t>พิชิต เอกปัจชา</t>
  </si>
  <si>
    <t>ฒม9754</t>
  </si>
  <si>
    <t>เชาว์ ศรีบุญ</t>
  </si>
  <si>
    <t>กฉ9322</t>
  </si>
  <si>
    <t>จรรยา พิกุล</t>
  </si>
  <si>
    <t>3กฐ6543</t>
  </si>
  <si>
    <t>เทียน</t>
  </si>
  <si>
    <t>ตุ๋ย</t>
  </si>
  <si>
    <t>บันไดซ้าย+ขวา ทำสี</t>
  </si>
  <si>
    <t>คิ้วกระบะหลังซ้าย เปลี่ยน</t>
  </si>
  <si>
    <t>กรอบไฟหน้าโครเมี่ยม เปลี่ยน</t>
  </si>
  <si>
    <t>วันเพ็ญ จิตรักไทย</t>
  </si>
  <si>
    <t>สนามบิน</t>
  </si>
  <si>
    <t>ฆร4635</t>
  </si>
  <si>
    <t>อธิพันธ์</t>
  </si>
  <si>
    <t>พลาสติกซุ้มล้อหน้าขวา เปลี่ยน</t>
  </si>
  <si>
    <t>เทอดศักดิ์ ศิริสาคร</t>
  </si>
  <si>
    <t>ศฉ8658</t>
  </si>
  <si>
    <t>OPTRA</t>
  </si>
  <si>
    <t>ล้อแม็กหน้า+หลัง ขวา</t>
  </si>
  <si>
    <t>ล้อแม็กหลัง ซ้าย</t>
  </si>
  <si>
    <t>คิ้วโครเมี่ยมฝากระโปรงหลัง เปลี่ยน</t>
  </si>
  <si>
    <t>สเกิร์ตบันไดซ้าย เปลี่ยน</t>
  </si>
  <si>
    <t>รจนชัย ชื่นบุญ</t>
  </si>
  <si>
    <t>ภก5058</t>
  </si>
  <si>
    <t>สเกิร์ตบันไดซ้าย+ขวา เปลี่ยน</t>
  </si>
  <si>
    <t>เสาเก๋งหลังขวา เปลี่ยน</t>
  </si>
  <si>
    <t>บุญรักษา ชาชุมวงศ์</t>
  </si>
  <si>
    <t>ฆพ1257</t>
  </si>
  <si>
    <t>อนุสรา แช่มช้อย</t>
  </si>
  <si>
    <t>2กฆ7056</t>
  </si>
  <si>
    <t>มมุไฟท้าย ขวา</t>
  </si>
  <si>
    <t>OK</t>
  </si>
  <si>
    <t>อำพร โพธิ์ระเดา</t>
  </si>
  <si>
    <t>ถม3133</t>
  </si>
  <si>
    <t>ประกอบ สุวรรณสิทธิ์</t>
  </si>
  <si>
    <t>ฎง5091</t>
  </si>
  <si>
    <t>อานนท์</t>
  </si>
  <si>
    <t>บันไดขวา</t>
  </si>
  <si>
    <t>บันไดเสริมขวา เปลี่ยน</t>
  </si>
  <si>
    <t>กลอนล็อคประตูหน้าขวา เปลี่ยน</t>
  </si>
  <si>
    <t>คิ้วรีดน้ำฝนนอกประตูหน้าขวา เปลี่ยน</t>
  </si>
  <si>
    <t>ชยุต</t>
  </si>
  <si>
    <t>ชวลิต ยงดีมิตรภาพ</t>
  </si>
  <si>
    <t>ฌอ411</t>
  </si>
  <si>
    <t>TIIDA</t>
  </si>
  <si>
    <t>ไมค์</t>
  </si>
  <si>
    <t>ไฮ้</t>
  </si>
  <si>
    <t>เหมา/ปรีชา</t>
  </si>
  <si>
    <t>รณฤทธิ์ สามัคคี</t>
  </si>
  <si>
    <t>ชม1385</t>
  </si>
  <si>
    <t>วิทยา สินโท</t>
  </si>
  <si>
    <t>กอ390</t>
  </si>
  <si>
    <t>อัญชลี อิงคนันทวารี</t>
  </si>
  <si>
    <t>ปจ2546</t>
  </si>
  <si>
    <t>อุดมพร</t>
  </si>
  <si>
    <t>คิ้วใต้ไฟกันชนหน้า ซ้าย</t>
  </si>
  <si>
    <t>ภูษิต วรรณรัตน์</t>
  </si>
  <si>
    <t>4กอ7022</t>
  </si>
  <si>
    <t>E200</t>
  </si>
  <si>
    <t>1/1030000</t>
  </si>
  <si>
    <t>ไฟฝากระโปรงหลัง เปลี่ยน</t>
  </si>
  <si>
    <t>ชินาธิป บุญผาลา</t>
  </si>
  <si>
    <t>ฎง7675</t>
  </si>
  <si>
    <t>ปริญธิดา สุทธิชาติ</t>
  </si>
  <si>
    <t>ฌพ541</t>
  </si>
  <si>
    <t>คิ้วปลายกันชนหน้า ซ้าย</t>
  </si>
  <si>
    <t>คิ้วกระบะ ซ้าย</t>
  </si>
  <si>
    <t>สุดใจ ภูบุญลาภ</t>
  </si>
  <si>
    <t>ญค8378</t>
  </si>
  <si>
    <t>ไฟทับทิมหลังขาว เปลี่ยน</t>
  </si>
  <si>
    <t>ฝาครอบกันชนหน้าตัวล่าง เปลี่ยน</t>
  </si>
  <si>
    <t>พลาสติกบังฝุ่นซุ้มล้อหน้าซ้ายชิ้นหน้า-หลัง เปลี่ยน</t>
  </si>
  <si>
    <t>ขายึดโปงล้อหน้าซ้ายตัวบน-ล่าง เปลี่ยน</t>
  </si>
  <si>
    <t>โปงล้อหน้าซ้าย เปลี่ยน</t>
  </si>
  <si>
    <t>คานในกันชนหน้า เปลี่ยน</t>
  </si>
  <si>
    <t>ไฟตัดหมอกหน้าซ้าย+ขวา</t>
  </si>
  <si>
    <t>เหมา/โจ</t>
  </si>
  <si>
    <t xml:space="preserve">สุมาลี ใหญ่ลา </t>
  </si>
  <si>
    <t>ฎก2821</t>
  </si>
  <si>
    <t>สเกิร์ตกันชนหน้า</t>
  </si>
  <si>
    <t>อำนวย เจริญสุข</t>
  </si>
  <si>
    <t>ฒน112</t>
  </si>
  <si>
    <t>HI-LANDER</t>
  </si>
  <si>
    <t>บันไดเสริม ซ้าย</t>
  </si>
  <si>
    <t>ยางกันโคลนหลังซ้าย เปลี่ยน</t>
  </si>
  <si>
    <t>ฝาครอบดูมล้อแม็กหลังซ้าย เปลี่ยน</t>
  </si>
  <si>
    <t>ประพา นครโสภา</t>
  </si>
  <si>
    <t>1กร2289</t>
  </si>
  <si>
    <t>ดิเรกฤทธิ์ ภุมมางกูร</t>
  </si>
  <si>
    <t>สวนหลวง</t>
  </si>
  <si>
    <t>ญต8787</t>
  </si>
  <si>
    <t>1/790000</t>
  </si>
  <si>
    <t>ทัศชัย รจนาสันห์</t>
  </si>
  <si>
    <t>4กว5355</t>
  </si>
  <si>
    <t>HOAH</t>
  </si>
  <si>
    <t>วารุณี นรินทร์</t>
  </si>
  <si>
    <t>3กฮ5950</t>
  </si>
  <si>
    <t>แสงเทียน สุขศรีเจริญ</t>
  </si>
  <si>
    <t>ฆญ7180</t>
  </si>
  <si>
    <t>จักราวุธ</t>
  </si>
  <si>
    <t>มือเปิดประตูหน้า ซ้าย</t>
  </si>
  <si>
    <t>อาภาศรี สงวนวงษ์</t>
  </si>
  <si>
    <t>บงาเมืองใหม่</t>
  </si>
  <si>
    <t>ศท9580</t>
  </si>
  <si>
    <t>กาบบันไดซ้าย+ขวา</t>
  </si>
  <si>
    <t>ศักดิ์ชัย โคตรธรรม</t>
  </si>
  <si>
    <t>3กข1723</t>
  </si>
  <si>
    <t>ปริญ</t>
  </si>
  <si>
    <t>สเกิร์ตบันได ซ้าย</t>
  </si>
  <si>
    <t>สเกิร์ตกันชนหน้าซ้าย+ขวา</t>
  </si>
  <si>
    <t>มมุไฟท้าย ซ้าย</t>
  </si>
  <si>
    <t>สเกิร์ตบันไดซ้าย+ขวา</t>
  </si>
  <si>
    <t>ยางกันโคลนหลัง ซ้าย</t>
  </si>
  <si>
    <t>รพีพัฒน์ กิ่งหิรัญ</t>
  </si>
  <si>
    <t>บงาเมือง</t>
  </si>
  <si>
    <t>ชณ3448</t>
  </si>
  <si>
    <t>โครงกันชนหน้า</t>
  </si>
  <si>
    <t>ขาฝากระโปรงหลัง ขวา</t>
  </si>
  <si>
    <t>เบ้ายึดไฟท้าย ขวา</t>
  </si>
  <si>
    <t>สปอยเลอร์ฝาปิดท้าย เปลี่ยน</t>
  </si>
  <si>
    <t>คิ้วฝากระโปรงหลัง</t>
  </si>
  <si>
    <t>ขายึดกันชนหลังซ้าย ขวา เปลี่ยน</t>
  </si>
  <si>
    <t>แผ่นปิดปลายกันชนหลังซ้าย+ขวา เปลี่ยน</t>
  </si>
  <si>
    <t>ไฟตัดหมอกหลังขวา เปลี่ยน</t>
  </si>
  <si>
    <t>ชรินรัตน์ ลีลาจริยาธรรม</t>
  </si>
  <si>
    <t>2กค6775</t>
  </si>
  <si>
    <t>ณธนา หลงบางพลี</t>
  </si>
  <si>
    <t>ลาดพร้าว</t>
  </si>
  <si>
    <t>ญฒ4950</t>
  </si>
  <si>
    <t>รอตรวจสอบรายการคาวมเสียหาย</t>
  </si>
  <si>
    <t>ยางใต้กันชนหน้า สีดำ</t>
  </si>
  <si>
    <t>สำราญ อุ่นใจชน</t>
  </si>
  <si>
    <t>ญร4625</t>
  </si>
  <si>
    <t>2+/230000</t>
  </si>
  <si>
    <t>ณรงค์ เจริญพร้อม</t>
  </si>
  <si>
    <t>ชข8086</t>
  </si>
  <si>
    <t>ไม่มีกรมธรรม์สุริโย</t>
  </si>
  <si>
    <t>ศุภลักษณ์ ตันติถาวร</t>
  </si>
  <si>
    <t>1กจ5865</t>
  </si>
  <si>
    <t>ขายึดปลายกันชนหน้าขวา เปลี่ยน</t>
  </si>
  <si>
    <t>อรรถพงษ์ พรมสมบัติ</t>
  </si>
  <si>
    <t>ฆช8286</t>
  </si>
  <si>
    <t>รุ่งเรือง ว่องสุวรรณสาร</t>
  </si>
  <si>
    <t>ฎพ1996</t>
  </si>
  <si>
    <t>สุรเชษฐ์ มะลิแย้ม</t>
  </si>
  <si>
    <t>นาเกลือ</t>
  </si>
  <si>
    <t>1กล3061</t>
  </si>
  <si>
    <t>1/460000</t>
  </si>
  <si>
    <t>สินมหัตธันยา เต่าทิง</t>
  </si>
  <si>
    <t>2กพ2362</t>
  </si>
  <si>
    <t>SYLPHY</t>
  </si>
  <si>
    <t>ภาวัต เย็นใส</t>
  </si>
  <si>
    <t>ญอ8498</t>
  </si>
  <si>
    <t>PRIUS</t>
  </si>
  <si>
    <t>ปรเมศวร ตันตระกูล</t>
  </si>
  <si>
    <t>4กท7980</t>
  </si>
  <si>
    <t>สยามซิตี้</t>
  </si>
  <si>
    <t>ธนารัตน์ แทนศิริ</t>
  </si>
  <si>
    <t>2กฬ6058</t>
  </si>
  <si>
    <t>1/610000</t>
  </si>
  <si>
    <t>มมุกระบะซ้าย+ขวา</t>
  </si>
  <si>
    <t>แผงใต้กันชนหน้า</t>
  </si>
  <si>
    <t>คิ้วบังโคลนหน้าซ้าย เปลี่ยน</t>
  </si>
  <si>
    <t>ฝาครอบไฟตัดหมอกหน้า ซ้าย</t>
  </si>
  <si>
    <t>โครงกันชนหน้า+ตระแกรง เปลี่ยน</t>
  </si>
  <si>
    <t>พลาสติกบังฝุ่นล้อหน้าซ้าย เปลี่ยน</t>
  </si>
  <si>
    <t>ยางกันโคลนหน้าซ้าย เปลี่ยน</t>
  </si>
  <si>
    <t>ตัวรองกันชนหลังซ้าย เปลี่ยน</t>
  </si>
  <si>
    <t>ฝาปิดรูกันชนหลัง เปลี่ยน</t>
  </si>
  <si>
    <t>พลาสติกบงัฝุ่นหลงัซ้าย เปลี่ยน</t>
  </si>
  <si>
    <t>เหมา</t>
  </si>
  <si>
    <t>วรลักษณ์ วรวุฒิ ณ อยุธยา</t>
  </si>
  <si>
    <t>ฌก6970</t>
  </si>
  <si>
    <t>ฌถ6970</t>
  </si>
  <si>
    <t>มนตรี วันทุมมา</t>
  </si>
  <si>
    <t>4กฉ5548</t>
  </si>
  <si>
    <t>ERTIGA</t>
  </si>
  <si>
    <t>ซ้ำ</t>
  </si>
  <si>
    <t>คิ้วปลายกันชนหน้าขวา เปลี่ยน</t>
  </si>
  <si>
    <t>เฉลิมศักดิ์ กองกาสี</t>
  </si>
  <si>
    <t>ญศ6383</t>
  </si>
  <si>
    <t>พิมพ์พล หงษ์ทอง</t>
  </si>
  <si>
    <t>5กช5361</t>
  </si>
  <si>
    <t>1/630000</t>
  </si>
  <si>
    <t>สมชาย บัวหลักเมือง</t>
  </si>
  <si>
    <t>ชฉ3440</t>
  </si>
  <si>
    <t>AVEO</t>
  </si>
  <si>
    <t>ขัดสีไฟหน้า ซ้าย</t>
  </si>
  <si>
    <t>วัชรพงษ์ ศรีนภาวรรณ์</t>
  </si>
  <si>
    <t>1กจ4869</t>
  </si>
  <si>
    <t>ฝาปิดรูกันชนหน้า เปลี่ยน</t>
  </si>
  <si>
    <t>คลิ๊ปกันชนหน้า-หลัง</t>
  </si>
  <si>
    <t>สมาน มาตบัณดิษฐ</t>
  </si>
  <si>
    <t>2กย7935</t>
  </si>
  <si>
    <t>อนุชิต</t>
  </si>
  <si>
    <t>คิ้วประตูหน้า-หลัง ขวา</t>
  </si>
  <si>
    <t>พชรพล ปฎิเสน</t>
  </si>
  <si>
    <t>กฉ1300</t>
  </si>
  <si>
    <t>ศุภชัย อ่อนศรีทอง</t>
  </si>
  <si>
    <t>1กจ9768</t>
  </si>
  <si>
    <t>ปิยะศํกดิ์</t>
  </si>
  <si>
    <t>แผงรับไฟหน้า ขวา</t>
  </si>
  <si>
    <t>ฝาครอบไฟตัดหมอกหน้าขวา เปลี่ยน</t>
  </si>
  <si>
    <t>คิ้วใต้กันชนหน้าขวา เปลี่ยน</t>
  </si>
  <si>
    <t>บันได ขวา</t>
  </si>
  <si>
    <t>กรอบป้ายทะเบียนหลงั เปลี่ยน</t>
  </si>
  <si>
    <t>มล/เอ</t>
  </si>
  <si>
    <t>วรพงศ์</t>
  </si>
  <si>
    <t>ทำสีโครงเหล็กรอบคัน</t>
  </si>
  <si>
    <t>ไฟทับทิมหลังซ้าย+ขวา เปลี่ยน</t>
  </si>
  <si>
    <t>รัชชานนท์ ศิริมาตย์</t>
  </si>
  <si>
    <t>ญท5554</t>
  </si>
  <si>
    <t>ชายนาท คงสวัสดิ์</t>
  </si>
  <si>
    <t>ถร7699</t>
  </si>
  <si>
    <t>รถไฟไหม้ รอตรวจสอบ</t>
  </si>
  <si>
    <t>อรุณ รุ่งเรือง</t>
  </si>
  <si>
    <t>2กญ6272</t>
  </si>
  <si>
    <t>SONIC</t>
  </si>
  <si>
    <t>สุพจน์ วงศ์จารูเดช</t>
  </si>
  <si>
    <t>ฆฎ694</t>
  </si>
  <si>
    <t>สุริยา แสนยากุล</t>
  </si>
  <si>
    <t>1ฒภ4170</t>
  </si>
  <si>
    <t>REVO</t>
  </si>
  <si>
    <t>ซ้าย เปลี่ยน</t>
  </si>
  <si>
    <t>โจ</t>
  </si>
  <si>
    <t>โจ/ท๊อป</t>
  </si>
  <si>
    <t>เหมา-อ๊อด</t>
  </si>
  <si>
    <t>ซ๊ง/ประดิษฐ์</t>
  </si>
  <si>
    <t>แผงหน้า</t>
  </si>
  <si>
    <t>จิตร์สุดา แซ่ฉั่ว</t>
  </si>
  <si>
    <t>ชย1256</t>
  </si>
  <si>
    <t>อรนุช อภิลักษณ์</t>
  </si>
  <si>
    <t>ทรงคนอง</t>
  </si>
  <si>
    <t>3กฒ3714</t>
  </si>
  <si>
    <t>นาย สมเจศ มุสิกะอินทร์</t>
  </si>
  <si>
    <t>ฒว9477</t>
  </si>
  <si>
    <t>ปริญญา แก้วงาม</t>
  </si>
  <si>
    <t>5กณ3290</t>
  </si>
  <si>
    <t>จิรภพ สุทธิศิริ</t>
  </si>
  <si>
    <t>รต6785</t>
  </si>
  <si>
    <t>นนทพัทธ์ เที่ยงท้องคุ้ง</t>
  </si>
  <si>
    <t>1ฒส3691</t>
  </si>
  <si>
    <t>สถิตธรรม</t>
  </si>
  <si>
    <t>มุมกระบะซ้าย+ขวา</t>
  </si>
  <si>
    <t>พสิษฐ์ จินตสถาพร</t>
  </si>
  <si>
    <t>กจ2310</t>
  </si>
  <si>
    <t>พิมพิไล ทิมเจริญ</t>
  </si>
  <si>
    <t>วข1577</t>
  </si>
  <si>
    <t>สุธีรา โสภาพร</t>
  </si>
  <si>
    <t>กจ5554</t>
  </si>
  <si>
    <t>SPORT RIDER</t>
  </si>
  <si>
    <t>สุวินัย</t>
  </si>
  <si>
    <t>คิ้วประตูหลัง ซ้าย</t>
  </si>
  <si>
    <t>คิ้วบังโคลนหลัง ซ้าย</t>
  </si>
  <si>
    <t>ไกรศร เรืองเรื่อ</t>
  </si>
  <si>
    <t>อาทิตย์ บุญพันธ์</t>
  </si>
  <si>
    <t>3กน1534</t>
  </si>
  <si>
    <t>กุลลดา รักษาวงศ์</t>
  </si>
  <si>
    <t>ฎฐ5338</t>
  </si>
  <si>
    <t>FREED</t>
  </si>
  <si>
    <t>1/470000พ</t>
  </si>
  <si>
    <t>ศิรดา เหลืองอรุณ</t>
  </si>
  <si>
    <t>ฎผ963</t>
  </si>
  <si>
    <t>มยุรี ยามี</t>
  </si>
  <si>
    <t>2กฉ8391</t>
  </si>
  <si>
    <t>2+/500000</t>
  </si>
  <si>
    <t>รอตรวจสอบไฟท้าย ซ้าย</t>
  </si>
  <si>
    <t>ขายึดกรอบป้ายทะเบียนหน้า เปลี่ยน</t>
  </si>
  <si>
    <t>อนันต์ โสฤทธิ์</t>
  </si>
  <si>
    <t>ฒต6034</t>
  </si>
  <si>
    <t>อดิศร</t>
  </si>
  <si>
    <t>เปลี่ยน/ทำสี</t>
  </si>
  <si>
    <t>วุฒิพัชร์ สงกล่ำธนาเศรษฐ์</t>
  </si>
  <si>
    <t>ชลบุรี</t>
  </si>
  <si>
    <t>ญญ9987</t>
  </si>
  <si>
    <t>วันชาติ</t>
  </si>
  <si>
    <t>ทอมสัน พะทะนะ</t>
  </si>
  <si>
    <t>ดอกไม้</t>
  </si>
  <si>
    <t>ตศ7641</t>
  </si>
  <si>
    <t>แผ่นรองใต้เครื่อง เปลี่ยน</t>
  </si>
  <si>
    <t>พรพรรณ แดงทองคำ</t>
  </si>
  <si>
    <t>ฆม622</t>
  </si>
  <si>
    <t>ธวัชชัย เลี้ยงประยูร</t>
  </si>
  <si>
    <t>5กธ2504</t>
  </si>
  <si>
    <t>นพดล ผมรี</t>
  </si>
  <si>
    <t>1กส640</t>
  </si>
  <si>
    <t>สมเกียรติ</t>
  </si>
  <si>
    <t>ขายึดกันชนหลัง</t>
  </si>
  <si>
    <t>ศักดิ์รนทร์</t>
  </si>
  <si>
    <t>คิ้วบังโคลนหน้า ซ้าย</t>
  </si>
  <si>
    <t>เช็คไฟสปอตไลท์หน้า ซ้าย</t>
  </si>
  <si>
    <t>มุมฝาท้าย ขวา</t>
  </si>
  <si>
    <t>ศักดิ์รินทร์ เซสาย</t>
  </si>
  <si>
    <t>ฆฬ4923</t>
  </si>
  <si>
    <t>อนุวัตร สมใจ</t>
  </si>
  <si>
    <t>ฒฌ4669</t>
  </si>
  <si>
    <t>1/290000</t>
  </si>
  <si>
    <t>พลาสติกซุ้มล้อหน้า ขวา</t>
  </si>
  <si>
    <t>นวมินทร์</t>
  </si>
  <si>
    <t>กมลชนก จันทร์ปุก</t>
  </si>
  <si>
    <t>กฉ8303</t>
  </si>
  <si>
    <t>จิรายุ ฉิมพาลี</t>
  </si>
  <si>
    <t>ฌป8770</t>
  </si>
  <si>
    <t>ธีรณัฐกิจ</t>
  </si>
  <si>
    <t>รอตรวจสอบรายการความเสียหาย</t>
  </si>
  <si>
    <t>แผงรับไฟหน้า</t>
  </si>
  <si>
    <t>ตะแกรงกันชนหน้า เปลี่ยน</t>
  </si>
  <si>
    <t>ชิ้นส่วน</t>
  </si>
  <si>
    <t>พัชรินทร์ ลิ้มวัฒนะ</t>
  </si>
  <si>
    <t>ฌฉ2671</t>
  </si>
  <si>
    <t>ภารดี ขันทอง</t>
  </si>
  <si>
    <t>ฆถ1922</t>
  </si>
  <si>
    <t>สมเกียรติ โพธิ์สุวรรณ</t>
  </si>
  <si>
    <t>ฌค5647</t>
  </si>
  <si>
    <t>TEANA</t>
  </si>
  <si>
    <t>ณัฐพงศ์ ขจรกลิ่น</t>
  </si>
  <si>
    <t>4กจ7487</t>
  </si>
  <si>
    <t>ECOSPORT</t>
  </si>
  <si>
    <t>ภาณุพงศ์ โสภาศรี</t>
  </si>
  <si>
    <t>1ฒศ4572</t>
  </si>
  <si>
    <t>กฤษดา</t>
  </si>
  <si>
    <t>ท่อไอเสีย เปลี่ยน</t>
  </si>
  <si>
    <t>สุรศักดิ์</t>
  </si>
  <si>
    <t>ณรงค์ นิลบุตร</t>
  </si>
  <si>
    <t>ตร6918</t>
  </si>
  <si>
    <t>ศราวุฒิ</t>
  </si>
  <si>
    <t>ยุพิณ หารินไสล</t>
  </si>
  <si>
    <t>ญย7206</t>
  </si>
  <si>
    <t>บันได ซ้าย</t>
  </si>
  <si>
    <t>ยกเลิก</t>
  </si>
  <si>
    <t>รุ้งนภา คูสมิต</t>
  </si>
  <si>
    <t>2กฬ5934</t>
  </si>
  <si>
    <t>หฤษฎ์ ประกอบผล</t>
  </si>
  <si>
    <t>ลางพลีใหญ่</t>
  </si>
  <si>
    <t>2กย1134</t>
  </si>
  <si>
    <t>นาย ธ๊ระชัย เทียมทอง</t>
  </si>
  <si>
    <t>ฒธ192</t>
  </si>
  <si>
    <t>สิริรัศมิ์ เข็มทอง</t>
  </si>
  <si>
    <t>ฆฉ8515</t>
  </si>
  <si>
    <t>INNOVA</t>
  </si>
  <si>
    <t>คำนวน เสนีย์วงศ์ ณ อยุธยา</t>
  </si>
  <si>
    <t>ถห2951</t>
  </si>
  <si>
    <t>สมชาย วีระพันธ์</t>
  </si>
  <si>
    <t>1ฒพ2129</t>
  </si>
  <si>
    <t>ขัดสีไฟหน้าซ้าย+ขวา</t>
  </si>
  <si>
    <t>ไฟท้าย+ไฟฝาท้ายซ้าย เปลี่ยน</t>
  </si>
  <si>
    <t>อดิสร</t>
  </si>
  <si>
    <t>ขายึดปลายกันชนหลังขวา เปลี่ยน</t>
  </si>
  <si>
    <t>ธนเดช กิจสกุล</t>
  </si>
  <si>
    <t>2กล614</t>
  </si>
  <si>
    <t>ขายึดปลายกันชนหน้าซ้าย+ขวา เปลี่ยน</t>
  </si>
  <si>
    <t>ขายึดปลายกันชนหน้าซ้าย+ขวา</t>
  </si>
  <si>
    <t>มุมไฟท้ายขวา</t>
  </si>
  <si>
    <t>พัชรีพร ทองอร่าม</t>
  </si>
  <si>
    <t>สิริพงศ์ แสงทรัพย์</t>
  </si>
  <si>
    <t>3กฮ9074</t>
  </si>
  <si>
    <t>1/530000</t>
  </si>
  <si>
    <t>ชนะสรณ์ ภักดีศิริพงศ์</t>
  </si>
  <si>
    <t>ถษ1980</t>
  </si>
  <si>
    <t>TATA</t>
  </si>
  <si>
    <t>XENON</t>
  </si>
  <si>
    <t>กาบประตูคิ้วข้างหลัง ซ้าย</t>
  </si>
  <si>
    <t>กาบประตูหลังซ้าย+กิ๊บ เปลี่ยน</t>
  </si>
  <si>
    <t>เกษม วงษ์สะมัน</t>
  </si>
  <si>
    <t>ตล3284</t>
  </si>
  <si>
    <t>ณัฐนนท์ นาคสุขศรี</t>
  </si>
  <si>
    <t>มจ1055</t>
  </si>
  <si>
    <t>ภวริศา บรรพสุข</t>
  </si>
  <si>
    <t>2กฆ2242</t>
  </si>
  <si>
    <t>AMAZE</t>
  </si>
  <si>
    <t>เอมอร เอกอติคุณ</t>
  </si>
  <si>
    <t>1กอ9592</t>
  </si>
  <si>
    <t>ขนิษฐา จันทรสภา</t>
  </si>
  <si>
    <t>2กช9870</t>
  </si>
  <si>
    <t>1/700000</t>
  </si>
  <si>
    <t>ยศจุฑา เศรษฐสุวรรณ</t>
  </si>
  <si>
    <t>ตณ8381</t>
  </si>
  <si>
    <t>ทวี</t>
  </si>
  <si>
    <t>อมร ศรีพร</t>
  </si>
  <si>
    <t>1ฒณ5320</t>
  </si>
  <si>
    <t>ศุภกิจ อาชีวะวานิช</t>
  </si>
  <si>
    <t>ญณ5207</t>
  </si>
  <si>
    <t>จิราพน อนุสุริยา</t>
  </si>
  <si>
    <t>สฬ4291</t>
  </si>
  <si>
    <t>พงศ์ธร โภชะโน</t>
  </si>
  <si>
    <t>2กม3110</t>
  </si>
  <si>
    <t>อลงกรณ์ เกตุรัตน์</t>
  </si>
  <si>
    <t>กต9891</t>
  </si>
  <si>
    <t>พรเทพ</t>
  </si>
  <si>
    <t>สำราญ พะโคดม</t>
  </si>
  <si>
    <t>ฒก5239</t>
  </si>
  <si>
    <t>สัจจา</t>
  </si>
  <si>
    <t>ปริ๊นจ๊อบจากอีเคลม</t>
  </si>
  <si>
    <t>สุเทพ</t>
  </si>
  <si>
    <t>กฉ906</t>
  </si>
  <si>
    <t>ปลายกันชนหน้า ขวา</t>
  </si>
  <si>
    <t>สเกิร์ตบันได ขวา</t>
  </si>
  <si>
    <t>ปลายกันชนหลัง ขวา</t>
  </si>
  <si>
    <t>ล้อแม็กหน้า ขวา</t>
  </si>
  <si>
    <t>เปลี่ยนยางขอบประตูหลังซ้ายชิ้นบน</t>
  </si>
  <si>
    <t>บุญแท้ วงศ์กรนาวิน</t>
  </si>
  <si>
    <t>ศจ9617</t>
  </si>
  <si>
    <t>อำนวย เสาสวัสดิ์</t>
  </si>
  <si>
    <t>4กง4783</t>
  </si>
  <si>
    <t>1/590000</t>
  </si>
  <si>
    <t>ษว3297</t>
  </si>
  <si>
    <t>วว3498</t>
  </si>
  <si>
    <t>พรทิพย์ พุ่มกล่อม</t>
  </si>
  <si>
    <t>กบ6391</t>
  </si>
  <si>
    <t>นิธิกานต์ เสนีย์วงศ์ ณ อยุธยา</t>
  </si>
  <si>
    <t>วจ4860</t>
  </si>
  <si>
    <t>2/120000</t>
  </si>
  <si>
    <t>สัญญา</t>
  </si>
  <si>
    <t>เปลี่ยนกระจกบังลมหน้า</t>
  </si>
  <si>
    <t>เช็คมอเตอร์เลื่อนกระจกประตูหน้าขวา</t>
  </si>
  <si>
    <t>เสากระจกบังลมหน้า ซ้าย</t>
  </si>
  <si>
    <t>เช็คไฟหน้า ซ้าย</t>
  </si>
  <si>
    <t>เช็คไฟสปอตไลต์ซ้าย+ขวา</t>
  </si>
  <si>
    <t>กลอนล็อคฝากระโปรงหน้า เปลี่ยน</t>
  </si>
  <si>
    <t xml:space="preserve"> </t>
  </si>
  <si>
    <t>กระจกมองข้างซ้าย รอตรวจสอบ</t>
  </si>
  <si>
    <t>วิยราช ภูมลี</t>
  </si>
  <si>
    <t>5กศ1012</t>
  </si>
  <si>
    <t>กิตติ ไชยมี</t>
  </si>
  <si>
    <t>1ฒผ9746</t>
  </si>
  <si>
    <t>คิ้วใต้ไฟใหญ่หน้าขวา เปลี่ยน</t>
  </si>
  <si>
    <t>สุเนตร แรงทอง</t>
  </si>
  <si>
    <t>7ษ1703</t>
  </si>
  <si>
    <t>ประเภท 3</t>
  </si>
  <si>
    <t>คิ้วปลายกันชนหน้าซ้าย+ขวา</t>
  </si>
  <si>
    <t>คิ้วบังโคลนหน้าซ้าย+ขวา</t>
  </si>
  <si>
    <t>วิชัย เมืองปลื้ม</t>
  </si>
  <si>
    <t>สย3990</t>
  </si>
  <si>
    <t>ณรงค์ แป้นบางนา</t>
  </si>
  <si>
    <t>พย5044</t>
  </si>
  <si>
    <t>ไม่มีกรมธรรม์0</t>
  </si>
  <si>
    <t>เจนจิรา จันทร์สังข์</t>
  </si>
  <si>
    <t>ฌพ634</t>
  </si>
  <si>
    <t>ทำสีรอบคัน</t>
  </si>
  <si>
    <t>ซ่อมกะทะล้อแม็กหน้าซ้าย+ขวา</t>
  </si>
  <si>
    <t>ปลายท่อไอเสีย เปลี่ยน</t>
  </si>
  <si>
    <t>จันทิพา มรรคจินคา</t>
  </si>
  <si>
    <t>บางโพงพาง</t>
  </si>
  <si>
    <t>ยกเลิกรายการ</t>
  </si>
  <si>
    <t>ล้อแม็ก 4 ล้อ</t>
  </si>
  <si>
    <t>ณิชาภา ปองสุวรรณ</t>
  </si>
  <si>
    <t>ฒก764</t>
  </si>
  <si>
    <t>กาบใต้กันชนหลัง</t>
  </si>
  <si>
    <t>ฝาครอบไฟตัดหมอกกันชนหน้าขวา เปลี่ยน</t>
  </si>
  <si>
    <t>คิ้วประตูหน้า ซ้าย</t>
  </si>
  <si>
    <t>สรรเพชญ วังอินทร์</t>
  </si>
  <si>
    <t>5กฏ3239</t>
  </si>
  <si>
    <t>รุม</t>
  </si>
  <si>
    <t>เปลี่ยน+ยางขอบ</t>
  </si>
  <si>
    <t>จมูกฝากระโปรงหน้า</t>
  </si>
  <si>
    <t>แผงรับไฟหน้าซ้าย+ขวา</t>
  </si>
  <si>
    <t>คิ้วปลายกันชนหน้าซ้าย เปลี่ยน</t>
  </si>
  <si>
    <t>ตระแกรงช่องลมกันชนหน้า เปลี่ยน</t>
  </si>
  <si>
    <t>โคลงในกันชนหน้า เปลี่ยน</t>
  </si>
  <si>
    <t>กิ๊ปปลายกันชนหน้าซ้าย+ขวา เปลี่ยน</t>
  </si>
  <si>
    <t>พลาสติกซุ้มล้อหน้าซ้าย+ขวา เปลี่ยน</t>
  </si>
  <si>
    <t>ธารารัตน์ สร้างนา</t>
  </si>
  <si>
    <t>1กส2291</t>
  </si>
  <si>
    <t>2+/170000</t>
  </si>
  <si>
    <t>คานในกันชนหน้าตัวล่าง</t>
  </si>
  <si>
    <t>เสาประตูหลัง ซ้าย</t>
  </si>
  <si>
    <t>ฝาครอบยางอะไหล่</t>
  </si>
  <si>
    <t>กระจกหูช้าง</t>
  </si>
  <si>
    <t>แม็กหน้า ซ้าย</t>
  </si>
  <si>
    <t>ปีชาติ ทำนานอก</t>
  </si>
  <si>
    <t>1ฒช3231</t>
  </si>
  <si>
    <t>ณรงค์ บุญประเสริฐ</t>
  </si>
  <si>
    <t>ฌศ7221</t>
  </si>
  <si>
    <t>ท๊อป-โจ</t>
  </si>
  <si>
    <t>เหมา-โจ</t>
  </si>
  <si>
    <t>วิเชียร-โจ</t>
  </si>
  <si>
    <t>ชัยชาญ ปฎิทันโต</t>
  </si>
  <si>
    <t>กจ2155</t>
  </si>
  <si>
    <t>GRANDIS</t>
  </si>
  <si>
    <t>1/100000</t>
  </si>
  <si>
    <t>ศุกพัฒน์ เพชรโคตร</t>
  </si>
  <si>
    <t>ฒญ9795</t>
  </si>
  <si>
    <t>ไพลิน บิสสะเล็ม</t>
  </si>
  <si>
    <t>ญน9450</t>
  </si>
  <si>
    <t>CRUZE</t>
  </si>
  <si>
    <t>พิษณุวัส คำงาม</t>
  </si>
  <si>
    <t>สุขอนันต์ ทองก้อน</t>
  </si>
  <si>
    <t>1ฒต8945</t>
  </si>
  <si>
    <t>ทวีศักดิ์</t>
  </si>
  <si>
    <t>ปรีนจ๊อบใน EMCS</t>
  </si>
  <si>
    <t>ยางรองสปอยเลอร์หลัง เปลี่ยน</t>
  </si>
  <si>
    <t>วิชัย โยธาราช</t>
  </si>
  <si>
    <t>ฒถ2722</t>
  </si>
  <si>
    <t>ประตูหลังซ้าย</t>
  </si>
  <si>
    <t>ยางกันกระแทรกหลังซ้าย</t>
  </si>
  <si>
    <t>คิ้ว+มือเปิดประตูหลัง ซ้าย</t>
  </si>
  <si>
    <t>ฎส4975</t>
  </si>
  <si>
    <t>ไฟใหญ่หน้าซ้าย เปลี่ยน</t>
  </si>
  <si>
    <t>ไฟใหญ่หน้าขวา เปลี่ยน</t>
  </si>
  <si>
    <t>กันชนหลัง เปลี่ยน</t>
  </si>
  <si>
    <t>ฝากระโปรงหลัง</t>
  </si>
  <si>
    <t>สปอยเลอร์ฝาปิดท้าย</t>
  </si>
  <si>
    <t>ไฟท้ายขวา เปลี่ยน</t>
  </si>
  <si>
    <t>ปะตูหลัง ซ้าย</t>
  </si>
  <si>
    <t>คิ้วโครเมี่ยมกันชนหลัง เปลี่ยน</t>
  </si>
  <si>
    <t>ไฟเลี้ยวกระจกมองข้างซ้าย เปลี่ยน</t>
  </si>
  <si>
    <t>บังโคลนหลังขวา</t>
  </si>
  <si>
    <t>กระจกบังลมหน้า เปลี่ยน</t>
  </si>
  <si>
    <t>ยางกันน้ำฝากระโปรงหลัง เปลี่ยน</t>
  </si>
  <si>
    <t>กันชนหน้า เปลี่ยน</t>
  </si>
  <si>
    <t>บังโคลนหน้าซ้าย เปลี่ยน</t>
  </si>
  <si>
    <t>1กพ3104</t>
  </si>
  <si>
    <t>ฒร3116</t>
  </si>
  <si>
    <t>1+/500000</t>
  </si>
  <si>
    <t>กันชนเสริมหลัง เปลี่ยน</t>
  </si>
  <si>
    <t>ลอกสนิมแผงในฝาปิดท้าย</t>
  </si>
  <si>
    <t>ไฟแต่งหน้าซ้าย+ขวา ลูกค้าไม่ใส่</t>
  </si>
  <si>
    <t>ฒฒ4534</t>
  </si>
  <si>
    <t>1ฒข5722</t>
  </si>
  <si>
    <t>5กต2970</t>
  </si>
  <si>
    <t>รอตรวจสอบความเสียหายต่อเนื่อง</t>
  </si>
  <si>
    <t>5กค3592</t>
  </si>
  <si>
    <t>ชว4001</t>
  </si>
  <si>
    <t>หน้ากระจัง</t>
  </si>
  <si>
    <t>ฆห9177</t>
  </si>
  <si>
    <t>ฎอ8806</t>
  </si>
  <si>
    <t>รอตรวจสอบรายการความเสียหายต่อเนื่อง</t>
  </si>
  <si>
    <t>ญง4188</t>
  </si>
  <si>
    <t>ประตูหน้าขวา เปลี่ยน</t>
  </si>
  <si>
    <t>ไฟใหญ่หน้าซ้าย+ขวา เปลี่ยน</t>
  </si>
  <si>
    <t>บังโคลนหน้าขวา รอตรวจสอบ</t>
  </si>
  <si>
    <t>แผงบันไดตัวล่างชายนอกซ้าย+ขวา เปลี่ยน</t>
  </si>
  <si>
    <t>ไฟหน้าซ้ายรอตรวจสอบ</t>
  </si>
  <si>
    <t>ซุ้มบังโคลนหน้าซ้าย+ขวา เปลี่ยน</t>
  </si>
  <si>
    <t>กระจังหน้า เปลี่ยน</t>
  </si>
  <si>
    <t>ฝากระโปรงหลัง เปลี่ยน</t>
  </si>
  <si>
    <t>สเกิร์ตกันชนลัง</t>
  </si>
  <si>
    <t>สายดึง+กลอนล็อค เปลี่ยน</t>
  </si>
  <si>
    <t>ก้านปัดน้ำฝน เปลี่ยน</t>
  </si>
  <si>
    <t>ฌอ4437</t>
  </si>
  <si>
    <t>ธวัช อยู่นาน</t>
  </si>
  <si>
    <t>ฆฌ6713</t>
  </si>
  <si>
    <t>จิ๊/ซ๊ง</t>
  </si>
  <si>
    <t>ต้น</t>
  </si>
  <si>
    <t>ลุงขายกาแฟ</t>
  </si>
  <si>
    <t>ผจ2948</t>
  </si>
  <si>
    <t>บังได ซ้าย</t>
  </si>
  <si>
    <t>พนิดา ชำนาญชัยศรี</t>
  </si>
  <si>
    <t>ศฐ5049</t>
  </si>
  <si>
    <t>VQ 2.0</t>
  </si>
  <si>
    <t>ดวงกมล เข้มแข็ง</t>
  </si>
  <si>
    <t>ษฮ1028</t>
  </si>
  <si>
    <t>เรณู ตรุษทุ่ง</t>
  </si>
  <si>
    <t>3กว112</t>
  </si>
  <si>
    <t>ณัฐธิดา ศรีดี</t>
  </si>
  <si>
    <t>กง6860</t>
  </si>
  <si>
    <t>มาริสา บุญทวีวรพันธ์</t>
  </si>
  <si>
    <t>ฆธ3643</t>
  </si>
  <si>
    <t>เมธี นิสัยมั่น</t>
  </si>
  <si>
    <t>3กฆ8227</t>
  </si>
  <si>
    <t>EX</t>
  </si>
  <si>
    <t>จินดา พุฒตาล</t>
  </si>
  <si>
    <t>บงาพลีใหญ๋</t>
  </si>
  <si>
    <t>ฆธ436</t>
  </si>
  <si>
    <t>MARGH</t>
  </si>
  <si>
    <t>พลากร สุวัณจารุจินดากุล</t>
  </si>
  <si>
    <t>3กน2666</t>
  </si>
  <si>
    <t>ATTRAGE</t>
  </si>
  <si>
    <t>พิรุณ/ภัทระ</t>
  </si>
  <si>
    <t>นิกร ชินโชติ</t>
  </si>
  <si>
    <t>1ฒย2823</t>
  </si>
  <si>
    <t>วรรณี ตรีเจริญรัตน์</t>
  </si>
  <si>
    <t>ฌศ6371</t>
  </si>
  <si>
    <t>รอตรวจสอบปริ๊นจ๊อบจากอีเคลม</t>
  </si>
  <si>
    <t>เหมา-น้อย</t>
  </si>
  <si>
    <t>ลย1225/1</t>
  </si>
  <si>
    <t>ฒฉ6472/1</t>
  </si>
  <si>
    <t>คืนซาก</t>
  </si>
  <si>
    <t>ก้องเกียรติ กิจนางหงษ์</t>
  </si>
  <si>
    <t>5กง8262</t>
  </si>
  <si>
    <t>แผงท้ายซ้าย</t>
  </si>
  <si>
    <t>คิ้วโครเมี่ยม เปลี่ยน</t>
  </si>
  <si>
    <t>ขายึด+คิ้วกันชนหลัง เปลี่ยน</t>
  </si>
  <si>
    <t>ไฟถอยหลังข้างซ้าย เปลี่ยน</t>
  </si>
  <si>
    <t>ฎฉ7499</t>
  </si>
  <si>
    <t>นิพนธ์ ชาวอ่างทอง</t>
  </si>
  <si>
    <t>ฒข7222</t>
  </si>
  <si>
    <t>มนัสพร วรรณดี</t>
  </si>
  <si>
    <t>2กฬ5382</t>
  </si>
  <si>
    <t>สเกิร์ตบันไดขวา เปลี่ยน</t>
  </si>
  <si>
    <t>ถวัลย์ ครูพิพรม</t>
  </si>
  <si>
    <t>2กง2210</t>
  </si>
  <si>
    <t>ปริญญา พูลผล</t>
  </si>
  <si>
    <t>ชม1029</t>
  </si>
  <si>
    <t>FOCUS</t>
  </si>
  <si>
    <t>คิ้วบังโคลนหน้าขวา</t>
  </si>
  <si>
    <t>สิณี มักเจริญลาภ</t>
  </si>
  <si>
    <t>4กบ2109</t>
  </si>
  <si>
    <t>กลองทอง บุญคง</t>
  </si>
  <si>
    <t>ปม5152</t>
  </si>
  <si>
    <t>1/160000</t>
  </si>
  <si>
    <t>อะไหล่เปลี่ยนปริ๊นจ๊อบจาอีเคลม</t>
  </si>
  <si>
    <t>ตษ1703/1</t>
  </si>
  <si>
    <t>ไฟทับทิมหลังขวา เปลี่ยน</t>
  </si>
  <si>
    <t>พลาสติกปิดหูลากกันชนหน้า เปลี่ยน</t>
  </si>
  <si>
    <t>แผ่นปิดช่องกันชนหน้า เปลี่ยน</t>
  </si>
  <si>
    <t>บุญเกิน เปรมบุญ</t>
  </si>
  <si>
    <t>ญฎ6039</t>
  </si>
  <si>
    <t>ชิดชนก โท้มะวงศ์</t>
  </si>
  <si>
    <t>1ฒณ5463</t>
  </si>
  <si>
    <t>นันทวุฒิ หล้าละคร</t>
  </si>
  <si>
    <t>ฒม2156</t>
  </si>
  <si>
    <t>ส่งซ่อม/ป๊ะ</t>
  </si>
  <si>
    <t>ยางขอบกระจกประตูหน้าซ้าย เปลี่ยน</t>
  </si>
  <si>
    <t>ล้อแม็คหน้า ซ้าย</t>
  </si>
  <si>
    <t>ธนกร เทียนชัย</t>
  </si>
  <si>
    <t>4กพ7960</t>
  </si>
  <si>
    <t>เศกสรรค์ วีตระกูล</t>
  </si>
  <si>
    <t>ทุ่งวัดดอน</t>
  </si>
  <si>
    <t>สจ4329</t>
  </si>
  <si>
    <t>บันไดขวา รอตรวจสอบว่าเปลี่ยนหรือไม่</t>
  </si>
  <si>
    <t>ประตูหน้าซ้าย ขัดสี</t>
  </si>
  <si>
    <t>NEW CITY</t>
  </si>
  <si>
    <t>ไม่มีกรมธรม์</t>
  </si>
  <si>
    <t>ธรรมสิต</t>
  </si>
  <si>
    <t>ตระแกรงกันชนหน้าเปลี่ยน</t>
  </si>
  <si>
    <t>นพชัย ศรีรี</t>
  </si>
  <si>
    <t>สามเสนใน</t>
  </si>
  <si>
    <t>สอ5053</t>
  </si>
  <si>
    <t>เปลี่ยน คิ้วทำสี</t>
  </si>
  <si>
    <t>และคิ้ว</t>
  </si>
  <si>
    <t>มือเปิดประตูหน้าขวา เปลี่ยน</t>
  </si>
  <si>
    <t>ชุดกลอนล็อคประตูหน้าขวา เปลี่ยน</t>
  </si>
  <si>
    <t>กรอบไฟตัดหมอกหน้าขวา เปลี่ยน</t>
  </si>
  <si>
    <t>ปริ๊นจ๊อบจากอีเคลม และรื้อตรวจสอบ</t>
  </si>
  <si>
    <t>สห4188/1</t>
  </si>
  <si>
    <t>สุพจน์ ถาวรสุข</t>
  </si>
  <si>
    <t>ฆฒ4653</t>
  </si>
  <si>
    <t>ไพศาล บุญอ่อน</t>
  </si>
  <si>
    <t>ถน4956</t>
  </si>
  <si>
    <t>พงศ์อศรา</t>
  </si>
  <si>
    <t>มุมกระบะซ้าย</t>
  </si>
  <si>
    <t>ศิวโรจน์ คงสกุล</t>
  </si>
  <si>
    <t>5กร1078</t>
  </si>
  <si>
    <t>เปลี่ยน+ไฟเลี้ยว</t>
  </si>
  <si>
    <t>ขายึดปลายกันชน+พรุ๊กยึดกันชนหน้า เปลี่ยน</t>
  </si>
  <si>
    <t>หน้ากระจังตัวในชิ้นล่าง เปลี่ยน</t>
  </si>
  <si>
    <t>พลาสติกซุ้มล้อหน้าขวา เปลี่นย</t>
  </si>
  <si>
    <t>พลาสติกใต้เครื่องตรงกลางและหน้าขวา เปลี่ยน</t>
  </si>
  <si>
    <t>คิ้วล้อหน้าซ้าย ทำสี</t>
  </si>
  <si>
    <t>1กร6299</t>
  </si>
  <si>
    <t>ธวัชชัย เชียงศรี</t>
  </si>
  <si>
    <t>02-1380405-6</t>
  </si>
  <si>
    <t>ถท5309</t>
  </si>
  <si>
    <t>บุญส่ง ดีเลิศ</t>
  </si>
  <si>
    <t>ฌศ4793</t>
  </si>
  <si>
    <t>SAVVY</t>
  </si>
  <si>
    <t>1/140000</t>
  </si>
  <si>
    <t>อมรรัษฎร์ พิกุลทอง</t>
  </si>
  <si>
    <t>1กศ3063</t>
  </si>
  <si>
    <t>สิงห์ โงนมณี</t>
  </si>
  <si>
    <t>1ฒค4167</t>
  </si>
  <si>
    <t>สามารถ อ่อนบุญ</t>
  </si>
  <si>
    <t>1ฒม5346</t>
  </si>
  <si>
    <t>2+400000พิรุณ/</t>
  </si>
  <si>
    <t>วินัส สมหวัง</t>
  </si>
  <si>
    <t>ในเมือง</t>
  </si>
  <si>
    <t>สช9042</t>
  </si>
  <si>
    <t>ทำสิรอบคัน+หลงัคา</t>
  </si>
  <si>
    <t>นิวาส คิดโสภา</t>
  </si>
  <si>
    <t>4กฬ7434</t>
  </si>
  <si>
    <t>ECO SPORT</t>
  </si>
  <si>
    <t>1/580000</t>
  </si>
  <si>
    <t>เปลี่ยน+ฝาครอบ</t>
  </si>
  <si>
    <t>ครอบไฟตัดหมอกหน้า ซ้าย</t>
  </si>
  <si>
    <t>กรอบป้ายทะเบียนหน้าเปลี่ยน</t>
  </si>
  <si>
    <t>อนุรักษ์ ม่วงนาค</t>
  </si>
  <si>
    <t>ญต9771</t>
  </si>
  <si>
    <t>ฝาครอบล้อหลังขวา เปลี่ยน</t>
  </si>
  <si>
    <t>กันชนหลังข้างซ้าย เปลี่ยน</t>
  </si>
  <si>
    <t>ลูกค้ารับรถวันศุกร์ที่26/5/17 ห้ามเลื่อน</t>
  </si>
  <si>
    <t>วันรับรถห้ามเลื่อน</t>
  </si>
  <si>
    <t>บังอร ขวัญวิเศษ</t>
  </si>
  <si>
    <t>ฎษ1733</t>
  </si>
  <si>
    <t>เหมา-ดา</t>
  </si>
  <si>
    <t>บิ๊ก</t>
  </si>
  <si>
    <t>ณัฐพงศ์ กล่อมน้อย</t>
  </si>
  <si>
    <t>ษล4002</t>
  </si>
  <si>
    <t>2+/150000</t>
  </si>
  <si>
    <t>ไฟทับทิมกันชนหลัง เปลี่ยน</t>
  </si>
  <si>
    <t>ทวี/ฟลุ๊ค</t>
  </si>
  <si>
    <t>update queue:</t>
  </si>
  <si>
    <t>เหมา-ดา 1ช</t>
  </si>
  <si>
    <t>เหมา-น้อย 1ช/ประกอบ</t>
  </si>
  <si>
    <t xml:space="preserve">ไฮ้/เอ </t>
  </si>
  <si>
    <t>ณัฐวุฒิ เมธีธัญญลักษณ์</t>
  </si>
  <si>
    <t>ผว3445</t>
  </si>
  <si>
    <t>2/100000นภัทร</t>
  </si>
  <si>
    <t>สิทธิพงศ์ ปรัชญาโณทัย</t>
  </si>
  <si>
    <t>ฎบ2237</t>
  </si>
  <si>
    <t>สุวัฒน์ เกิดมงคล</t>
  </si>
  <si>
    <t>ชธ6932</t>
  </si>
  <si>
    <t>คิ้วกระจังหน้าชิ้นบน เปลี่ยน</t>
  </si>
  <si>
    <t>กันแมลงฝากระโปรงหน้า เปลี่ยน</t>
  </si>
  <si>
    <t>น.ส. สิริพรรณ นกขมิ้น</t>
  </si>
  <si>
    <t>ราชาเทวะ</t>
  </si>
  <si>
    <t>ชฬ4632</t>
  </si>
  <si>
    <t>วีระยุทธิ์ เอี่ยมคำพอง</t>
  </si>
  <si>
    <t>1กภ6473</t>
  </si>
  <si>
    <t>1/860000</t>
  </si>
  <si>
    <t>บันไดซ้าย+ขวา</t>
  </si>
  <si>
    <t>ปุญญิศา นนทรักษ์</t>
  </si>
  <si>
    <t>4กท</t>
  </si>
  <si>
    <t>MOBILIO</t>
  </si>
  <si>
    <t>ล้อแม็กทั้ง 4 ล้อ</t>
  </si>
  <si>
    <t>กระจกบังลมหน้า อู่เปลี่ยน</t>
  </si>
  <si>
    <t>สุทัย คำโมง</t>
  </si>
  <si>
    <t>ฒจ7656</t>
  </si>
  <si>
    <t>3/120000</t>
  </si>
  <si>
    <t>เจริญ แก้วเกิด</t>
  </si>
  <si>
    <t>ฒถ3102</t>
  </si>
  <si>
    <t>มงคล มีสุข</t>
  </si>
  <si>
    <t>บท3484</t>
  </si>
  <si>
    <t>2+/160000</t>
  </si>
  <si>
    <t>กัญธินา ทองแสง</t>
  </si>
  <si>
    <t>ขพ1464</t>
  </si>
  <si>
    <t>เสาประตูหน้าซ้าย ทำสี</t>
  </si>
  <si>
    <t>กรอบกระจกมองซ้าย เปลี่ยน/ทำสี</t>
  </si>
  <si>
    <t>นฤนาท เลื่อนสุขสันต์</t>
  </si>
  <si>
    <t>4กฮ3545</t>
  </si>
  <si>
    <t>สมพร แสวงไวศยสุข</t>
  </si>
  <si>
    <t>บพ5315</t>
  </si>
  <si>
    <t>อาทิตย์ ด่านแก้ว</t>
  </si>
  <si>
    <t>ฒต4084</t>
  </si>
  <si>
    <t>สำราญ จินา</t>
  </si>
  <si>
    <t>1ฒฉ6516</t>
  </si>
  <si>
    <t>จิรัฐติกร โพธิ์สวัสดิ์</t>
  </si>
  <si>
    <t>1กภ2149</t>
  </si>
  <si>
    <t>สมพิษ จอกทอง</t>
  </si>
  <si>
    <t>1ฒข3690</t>
  </si>
  <si>
    <t>ภาณุวัฒน์ อินธิแสง</t>
  </si>
  <si>
    <t>บค6023</t>
  </si>
  <si>
    <t>สเกิร์ตหน้า เปลี่ยน</t>
  </si>
  <si>
    <t>ทำสี ล้อแม็กหน้าซ้าย+ขวา</t>
  </si>
  <si>
    <t>กฤติกา มาลาพันธ์</t>
  </si>
  <si>
    <t>3กษ3865</t>
  </si>
  <si>
    <t>องอาจ พลแสน</t>
  </si>
  <si>
    <t>ถจ4237</t>
  </si>
  <si>
    <t>เสริม เตือนจิตร</t>
  </si>
  <si>
    <t>ฒส9861</t>
  </si>
  <si>
    <t>ณัฐดนัย</t>
  </si>
  <si>
    <t>เช็คไฟเบรคหลังขวา</t>
  </si>
  <si>
    <t>เช็คเซ็นเซอร์หลังขวา</t>
  </si>
  <si>
    <t>พ่นสีดำกระจังหน้า</t>
  </si>
  <si>
    <t>ติดคิ้วประตูหน้าหน้าขวา ใหม่</t>
  </si>
  <si>
    <t>จิรวัฒน์ กาญจนศิลปคม</t>
  </si>
  <si>
    <t>สย708</t>
  </si>
  <si>
    <t>2/250000</t>
  </si>
  <si>
    <t>*ลูกค้ามีเวลาจอดแค่ 3 วัน</t>
  </si>
  <si>
    <t>กาบฝาปิดท้าย เปลี่ยน</t>
  </si>
  <si>
    <t>คิ้วล้อหน้าซ้าย เปลี่ยน</t>
  </si>
  <si>
    <t>ยุพิน กล่ำดี</t>
  </si>
  <si>
    <t>ชฐ7560</t>
  </si>
  <si>
    <t>2+/450000</t>
  </si>
  <si>
    <t>ลูกค้ารับรถวันศุกร์</t>
  </si>
  <si>
    <t>บังโคลนหลังซ้าย</t>
  </si>
  <si>
    <t>บันไดซ้าย</t>
  </si>
  <si>
    <t>คิ้วขอบล้อหลัง ซ้าย</t>
  </si>
  <si>
    <t>คิ้วคาดประตูหลังซ้าย</t>
  </si>
  <si>
    <t>ฝาปิดถังน้ำมัน</t>
  </si>
  <si>
    <t>ศิริพร อินทร์จร</t>
  </si>
  <si>
    <t>ฒผ4547</t>
  </si>
  <si>
    <t>วัชราภรณ์ พูดดี</t>
  </si>
  <si>
    <t>1กถ8128</t>
  </si>
  <si>
    <t>มือเปิดประตูหน้าตัวนอกซ้าย+ขวา เปลี่ยน</t>
  </si>
  <si>
    <t>ไฟเลี้ยวข้างบังโคลนหน้าซ้าย+ขวา เปลี่ยน</t>
  </si>
  <si>
    <t>ขากันชนหน้าขวา เปลี่ยน</t>
  </si>
  <si>
    <t>*ลูกค้าเปลี่ยนสีตัวรถเป็นสีดำด้าน</t>
  </si>
  <si>
    <t>พานิช ศรีสุขา</t>
  </si>
  <si>
    <t>2กด309</t>
  </si>
  <si>
    <t>กรรณิการ์ กลิ่นกุหลาบ</t>
  </si>
  <si>
    <t>ฆฮ4695</t>
  </si>
  <si>
    <t>TRAILBLAZER</t>
  </si>
  <si>
    <t>ปรียากร แก่นสาร</t>
  </si>
  <si>
    <t>ฒฐ9168</t>
  </si>
  <si>
    <t>ไพศาล หลงสวัสดิ์</t>
  </si>
  <si>
    <t>10 6614</t>
  </si>
  <si>
    <t>สมบุญ ม้ายอง</t>
  </si>
  <si>
    <t>ฒฉ9468</t>
  </si>
  <si>
    <t xml:space="preserve">ลูกค้ารับรถวันเสาร์ที่ 17 มิถนายน </t>
  </si>
  <si>
    <t>พงศกร สุนทรศาลทูล</t>
  </si>
  <si>
    <t>3กข7481</t>
  </si>
  <si>
    <t>กล็อนล็อคฝาปิดท้าย เปลี่ยน</t>
  </si>
  <si>
    <t>กระบะขวา+ไฟท้ายขวา ลูกค้าทำเงินสด</t>
  </si>
  <si>
    <t>ถ่ายรูปงานซ่อม+เปลี่ยน ทุกขั้นตอน</t>
  </si>
  <si>
    <t>สิริวรรณ จิตคงคา</t>
  </si>
  <si>
    <t>1กอ3262</t>
  </si>
  <si>
    <t>ชาลิยา พลมิตร</t>
  </si>
  <si>
    <t>5กญ9872</t>
  </si>
  <si>
    <t>กลอนล็อคฝาปิดท้าย เปลี่ยน</t>
  </si>
  <si>
    <t>มือเปิดฝาปิดท้าย เปลี่ยน</t>
  </si>
  <si>
    <t>เสาอากาศ เปลี่ยน</t>
  </si>
  <si>
    <t xml:space="preserve"> +คิ้ว</t>
  </si>
  <si>
    <t>อโนชา มาอุ่น</t>
  </si>
  <si>
    <t>ญฮ8081</t>
  </si>
  <si>
    <t>2+/630000</t>
  </si>
  <si>
    <t>ฝาครอบล้อหน้าขวา เปลี่ยน</t>
  </si>
  <si>
    <t>ฌก6970/1</t>
  </si>
  <si>
    <t>กฉ2420/1</t>
  </si>
  <si>
    <t>สุนันท์ สุขสำราญ</t>
  </si>
  <si>
    <t>ฎฟ276</t>
  </si>
  <si>
    <t>EXORA</t>
  </si>
  <si>
    <t>อนุชา มิตรมาตย์</t>
  </si>
  <si>
    <t>พร4052</t>
  </si>
  <si>
    <t>นภาวรรณ พิพัฒน์จตุพร</t>
  </si>
  <si>
    <t>3กส3271</t>
  </si>
  <si>
    <t>ปาลิตา ตุ่มสว่าง</t>
  </si>
  <si>
    <t>กฉ7948</t>
  </si>
  <si>
    <t>ธงชัย เมืองสองชั้น</t>
  </si>
  <si>
    <t>1ฒฉ9938</t>
  </si>
  <si>
    <t>ประวิทย์ แตงกลับ</t>
  </si>
  <si>
    <t>กจ6306</t>
  </si>
  <si>
    <t>ทน ตันทา</t>
  </si>
  <si>
    <t>ภบ2593</t>
  </si>
  <si>
    <t>เกศกนก ธรรมบัวชา</t>
  </si>
  <si>
    <t>ฒฎ4702</t>
  </si>
  <si>
    <t>4กท8083</t>
  </si>
  <si>
    <t>อธิวัฒน์</t>
  </si>
  <si>
    <t>ตัดดำ</t>
  </si>
  <si>
    <t>สเกิร์ตกันชนหน้า ตัดดำ</t>
  </si>
  <si>
    <t>ชูชาติ เพ็งหนู</t>
  </si>
  <si>
    <t>3กฬ1095</t>
  </si>
  <si>
    <t>ละมูล เอี่ยมเวียง</t>
  </si>
  <si>
    <t>ชบ529</t>
  </si>
  <si>
    <t>2+/210000</t>
  </si>
  <si>
    <t>สุดอุทร พงษ์ประยูร</t>
  </si>
  <si>
    <t>ชท3546</t>
  </si>
  <si>
    <t>เดอะแก๊ง</t>
  </si>
  <si>
    <t>ศภากร นันทเกษม</t>
  </si>
  <si>
    <t>ฎล7458</t>
  </si>
  <si>
    <t>เฉลิมพล ศรีสุข</t>
  </si>
  <si>
    <t>ฆฬ2703</t>
  </si>
  <si>
    <t>ธีรพงษ์</t>
  </si>
  <si>
    <t>เช็คไฟหน้าขวา</t>
  </si>
  <si>
    <t>นวกร ถ้วนถี่</t>
  </si>
  <si>
    <t>ตฮ1006</t>
  </si>
  <si>
    <t>1/190000</t>
  </si>
  <si>
    <t>วุฒิพงษ์ สุริยะแก่นทราย</t>
  </si>
  <si>
    <t>ชฉ2769</t>
  </si>
  <si>
    <t>พลาสติกใต้เครื่องซ้าย+ขวา เปลี่ยน</t>
  </si>
  <si>
    <t>พลาสติกยึดกรอบป้ายทะเบียนหน้า เปลี่ยน</t>
  </si>
  <si>
    <t>*ตอนประกอบกรุณาใส่กันชนหน้าให้สนิท</t>
  </si>
  <si>
    <t>มานพ ก๋องแก้ว</t>
  </si>
  <si>
    <t>ญข4858</t>
  </si>
  <si>
    <t>ขัดสี</t>
  </si>
  <si>
    <t>เสากลางรับกลอนฝากระโปรงหน้า เปลี่ยน</t>
  </si>
  <si>
    <t>โครงเหล็กกันชนหน้า เปลี่ยน</t>
  </si>
  <si>
    <t>ณัฐธี</t>
  </si>
  <si>
    <t>โครงยึดกันชนหน้า เปลี่ยน</t>
  </si>
  <si>
    <t>ลูกค้าขอรับรถวันเสาร์ที่ 24/6/17</t>
  </si>
  <si>
    <t>มุมกระบะ ซ้าย</t>
  </si>
  <si>
    <t>กาบบังโคลนหน้า ขวา</t>
  </si>
  <si>
    <t>กาบกันชนหน้าขวา เปลี่ยน</t>
  </si>
  <si>
    <t>ขายึดคิ้ว+ยางขอบคิ้ว เปลี่ยน</t>
  </si>
  <si>
    <t>ขัดสีรอบคัน+หลัง</t>
  </si>
  <si>
    <t>สาธิต แสงเงิน</t>
  </si>
  <si>
    <t>ฒพ5630</t>
  </si>
  <si>
    <t>กฤษณพงค์ จันทร์ชุ่ม</t>
  </si>
  <si>
    <t>ฒช34</t>
  </si>
  <si>
    <t>พลาสติกบังฝุ่นในบังโคลนหน้าขวา เปลี่ยน</t>
  </si>
  <si>
    <t>ซ่อทกะทะล้อแม็กหน้า ขวา</t>
  </si>
  <si>
    <t>ปรัชญา บัวเฟื่อง</t>
  </si>
  <si>
    <t>6กช3015</t>
  </si>
  <si>
    <t>เจษฎา บุญเรือง</t>
  </si>
  <si>
    <t>3กฆ2850</t>
  </si>
  <si>
    <t>ชัยวิชิต</t>
  </si>
  <si>
    <t>ยุทธพงศ์ สดเจริญ</t>
  </si>
  <si>
    <t>3กอ2640</t>
  </si>
  <si>
    <t>แผ่นยึดปลายกันชนหลังขวา เปลี่ยน</t>
  </si>
  <si>
    <t>ประดิษฐ์/จิ๊</t>
  </si>
  <si>
    <t>ราเมศ</t>
  </si>
  <si>
    <t xml:space="preserve"> +เบ้ามือเปิด</t>
  </si>
  <si>
    <t>ขายีดกันชนหน้าซ้าย เปลี่ยน</t>
  </si>
  <si>
    <t>สมบัติ ชินทะนา</t>
  </si>
  <si>
    <t>ชย4029</t>
  </si>
  <si>
    <t>นัทธวัฒน์</t>
  </si>
  <si>
    <t>ฐิติรัตน์ มณฑา</t>
  </si>
  <si>
    <t>5กน4937</t>
  </si>
  <si>
    <t>สมคิด</t>
  </si>
  <si>
    <t>ขายึดปลายกันชนหน้า ขวา เปลี่ยน</t>
  </si>
  <si>
    <t>ขายึดไฟหน้า ขวา</t>
  </si>
  <si>
    <t>พลาสติกยึดไฟหน้า ขวา</t>
  </si>
  <si>
    <t>เฑียรวิภา สุขโชติ</t>
  </si>
  <si>
    <t>ฆภ4475</t>
  </si>
  <si>
    <t>CRV</t>
  </si>
  <si>
    <t>3+/100000</t>
  </si>
  <si>
    <t>วัลลภ นาคงาม</t>
  </si>
  <si>
    <t>1ฒภ980</t>
  </si>
  <si>
    <t>ขายึดกันชนหลัง เปลี่ยน</t>
  </si>
  <si>
    <t>*ลูกค้าขอรถวันอังคาร 27/6/17</t>
  </si>
  <si>
    <t>จักรกริช มิตรอุดม</t>
  </si>
  <si>
    <t>ฆถ6018</t>
  </si>
  <si>
    <t>กัน ยิ่งแก้ว</t>
  </si>
  <si>
    <t>หน่อง โพธิ์ขวาง</t>
  </si>
  <si>
    <t>ตว957</t>
  </si>
  <si>
    <t>วราภรณ์ เลิศพิสุทธิ์</t>
  </si>
  <si>
    <t>ฎบ3146</t>
  </si>
  <si>
    <t>ศุภธนิศร์ กุลโรจน์ชลาลัย</t>
  </si>
  <si>
    <t>พข4316</t>
  </si>
  <si>
    <t xml:space="preserve"> +ค้านรับฝากระโปรง</t>
  </si>
  <si>
    <t>คิ้ว เปลี่ยน</t>
  </si>
  <si>
    <t>พลาสติกบังฝุ่นหน้าซ้าย เปลี่ยน</t>
  </si>
  <si>
    <t>เถิง นันทิสิงห์</t>
  </si>
  <si>
    <t>ตล3283</t>
  </si>
  <si>
    <t>1/180000</t>
  </si>
  <si>
    <t>สเกิร์ตกันชนหน้า ซ่อม/ทำสี</t>
  </si>
  <si>
    <t>ฝาครอบไฟตัดหมอกหน้าซ้าย เปลี่ยน</t>
  </si>
  <si>
    <t>ติดสติ๊กเกอร์แคปล่า</t>
  </si>
  <si>
    <t>คิ้วกระบะหลัง ซ้าย</t>
  </si>
  <si>
    <t>สเกิร์ตกันชนหน้า รอตรวจสอบ รอซากจากลูกค้า</t>
  </si>
  <si>
    <t>ลูกค้าไม่ใส่อุปกร์ตกแต่ง</t>
  </si>
  <si>
    <t>ลูกค้าเปลี่ยนยางขอบคิ้วเอง ลูกค้าจะนำมาให้</t>
  </si>
  <si>
    <t xml:space="preserve"> +ลอกสีหลังคา</t>
  </si>
  <si>
    <t>แผงหลังขวา</t>
  </si>
  <si>
    <t>ตัวยึด+พุ๊กยึด กันชนหลัง เปลี่ยน</t>
  </si>
  <si>
    <t>ยางกันโคลนหลังขวา เปลี่ยน</t>
  </si>
  <si>
    <t>ซ่อม/ทำสี โครงเหล็กกันชนเสริมหลัง</t>
  </si>
  <si>
    <t>ยางเหยียบกันชนเสริมหลัง เปลี่ยน</t>
  </si>
  <si>
    <t>ไฟทับทิมกันชนเสริมหลังซ้าย เปลี่ยน</t>
  </si>
  <si>
    <t>กาบกันชนหน้า+หลัง พ่นสีดำ</t>
  </si>
  <si>
    <t>ประกาย เทียมนนท์</t>
  </si>
  <si>
    <t>ฒฌ2856</t>
  </si>
  <si>
    <t>อาทิตย์ บุญมา</t>
  </si>
  <si>
    <t>ญม8853</t>
  </si>
  <si>
    <t>ปัญญาวุฒิ เปี่ยมการุญรัตน์</t>
  </si>
  <si>
    <t>สช9878</t>
  </si>
  <si>
    <t>1/150000</t>
  </si>
  <si>
    <t>1ฒศ3239/1</t>
  </si>
  <si>
    <t>คิ้วกันชนหน้า ซ้าย</t>
  </si>
  <si>
    <t>ฒฎ4792</t>
  </si>
  <si>
    <t>คิ้วใต้ไฟหน้า ขวา/ทำสี</t>
  </si>
  <si>
    <t>4/717</t>
  </si>
  <si>
    <t>น.ส. บุญยาวีร์ อดิศัยเดชรินทร์</t>
  </si>
  <si>
    <t>1กพ224</t>
  </si>
  <si>
    <t>อนุสรณ์ ไชยพิมูล</t>
  </si>
  <si>
    <t>ฆถ2427</t>
  </si>
  <si>
    <t>บันไดเสริมซ้าย+ขวา เคาะ/ทำสี</t>
  </si>
  <si>
    <t>ส่งซ่อมล้อแม็กหน้า-หลัง ซ้าย</t>
  </si>
  <si>
    <t>นภัส วิชชุประภาพร</t>
  </si>
  <si>
    <t>ชช2486</t>
  </si>
  <si>
    <t>เหมา-สมหวัง</t>
  </si>
  <si>
    <t>ทวี/ท๊อป</t>
  </si>
  <si>
    <t>สันติ ประทุมสาย</t>
  </si>
  <si>
    <t>ฆห1626</t>
  </si>
  <si>
    <t>วิรุฬห์ ไชยเทศ</t>
  </si>
  <si>
    <t>ฒฉ7132</t>
  </si>
  <si>
    <t>11/7/127</t>
  </si>
  <si>
    <t xml:space="preserve"> +ขายึด เปลี่ยน</t>
  </si>
  <si>
    <t>ฝาครอบสปอตไลท์หน้าซ้าย+ขวา ทำสี</t>
  </si>
  <si>
    <t>ยางขอบคิ้วหน้าซ้าย เปลี่ยน</t>
  </si>
  <si>
    <t>อาคุณ แจ้งจำรัส</t>
  </si>
  <si>
    <t>ถล1710</t>
  </si>
  <si>
    <t>กิตติศักดิ์ หมีดำ</t>
  </si>
  <si>
    <t>ประเวศ</t>
  </si>
  <si>
    <t>ษร1006</t>
  </si>
  <si>
    <t>ไกรภพ ขาวล้วน</t>
  </si>
  <si>
    <t>ฆช4246</t>
  </si>
  <si>
    <t>ซ๊ง-ประดิษฐ์</t>
  </si>
  <si>
    <t>จิ๊/ซ๊ง/ประดิษฐ์</t>
  </si>
  <si>
    <t>*ตรวจสอบช่วงล่างหลังซ้าย</t>
  </si>
  <si>
    <t>พีระศักดิ์ อนาวิโล</t>
  </si>
  <si>
    <t>พข274</t>
  </si>
  <si>
    <t>มานะ กลัดพุฒ</t>
  </si>
  <si>
    <t>มักกะสัน</t>
  </si>
  <si>
    <t>2กธ2164</t>
  </si>
  <si>
    <t>ภูเบศ จีบจิรวัชร</t>
  </si>
  <si>
    <t>2กษ3857</t>
  </si>
  <si>
    <t>1/390000</t>
  </si>
  <si>
    <t>ตรีระวัฒน์</t>
  </si>
  <si>
    <t>ภุชงค์ สินธวาชีวะ</t>
  </si>
  <si>
    <t>1กง7806</t>
  </si>
  <si>
    <t>ภีราภัทร ศักดิ์เจริญชัยกูล</t>
  </si>
  <si>
    <t>บม7621</t>
  </si>
  <si>
    <t>ธิลาวัลย์ วิบูลย์</t>
  </si>
  <si>
    <t>ฎณ4308</t>
  </si>
  <si>
    <t>บุญถัน ชุมจันทร์</t>
  </si>
  <si>
    <t>บต9925</t>
  </si>
  <si>
    <t>X-TRAIL</t>
  </si>
  <si>
    <t>บุญส่ง เวชภัณฑ์</t>
  </si>
  <si>
    <t>ฒผ6553</t>
  </si>
  <si>
    <t>ชัยกฤต</t>
  </si>
  <si>
    <t>ตรวจสอบรายการความเสียหาย</t>
  </si>
  <si>
    <t>พิชิต สาลี</t>
  </si>
  <si>
    <t>กจ1389</t>
  </si>
  <si>
    <t>ตรวจสอบความเสียหาย</t>
  </si>
  <si>
    <t>ลูกค้าถอดฝากระโปรงหน้าไว้ทำสีดำเงา</t>
  </si>
  <si>
    <t>นอกใน</t>
  </si>
  <si>
    <t>วีรนันท์ สุมนนอก</t>
  </si>
  <si>
    <t>สฎ7284</t>
  </si>
  <si>
    <t>นาย พศิน หรั่งสอาด</t>
  </si>
  <si>
    <t>ไฟเลี้ยวกระจกมองข้างขวา เปลี่ยน</t>
  </si>
  <si>
    <t>อัจฉรา งามขำ</t>
  </si>
  <si>
    <t>กฉ5806</t>
  </si>
  <si>
    <t>ฒห6913/1</t>
  </si>
  <si>
    <t>จิราวัฒน์ สะมะโน</t>
  </si>
  <si>
    <t>กข5618</t>
  </si>
  <si>
    <t>รอตรวจสอบแผงท้าย</t>
  </si>
  <si>
    <t>พ.ต.ท. อาชาไพ แสนสุข</t>
  </si>
  <si>
    <t>ชฬ909</t>
  </si>
  <si>
    <t xml:space="preserve"> +คิ้ว+มือเปิด</t>
  </si>
  <si>
    <t xml:space="preserve"> +ไฟเลี้ยว เปลี่ยน/ทำสี</t>
  </si>
  <si>
    <t>บันไดขวา+สเกิร์ตบันไดขวา ทำสี</t>
  </si>
  <si>
    <t>ถอดสปอยเลอร์ฝาปิดท้ายทำสี / เงินสด</t>
  </si>
  <si>
    <t>รอกสีกระบะซ้าย+ฝาปิดท้าย</t>
  </si>
  <si>
    <t>(อุปกรณ์ตกแต่งลูกค้าไม่ใส่)</t>
  </si>
  <si>
    <t xml:space="preserve"> +ตระแกรง</t>
  </si>
  <si>
    <t>กิ๊ปยึด+ขายึดกันชนหน้า เปลี่ยน</t>
  </si>
  <si>
    <t>คลิ๊ปยึดซุ้มล้อ+ซุ้มล้อหน้าขวา เปลี่ยน</t>
  </si>
  <si>
    <t>ยางขอบกระจัง เปลี่ยน</t>
  </si>
  <si>
    <t>กรอบคิ้วหน้ากระจัง เปลี่ยน</t>
  </si>
  <si>
    <t>เปลี่ยน หลอดไฟส่องป้ายหลังฝั่งซ้าย</t>
  </si>
  <si>
    <t>เปลี่ยน หลอดไฟหรี่หน้าซ้าย</t>
  </si>
  <si>
    <t>ตัวรองยีดกันชนหลังซ้าย เปลี่ยน</t>
  </si>
  <si>
    <t>รวิภาส เจริญชันษา</t>
  </si>
  <si>
    <t>1กษ7140</t>
  </si>
  <si>
    <t>วิลาวัณย์ วงษ์อินทร์ตา</t>
  </si>
  <si>
    <t>กท3556</t>
  </si>
  <si>
    <t>อนุวัตร เจือจันทร์</t>
  </si>
  <si>
    <t>1มอ3618</t>
  </si>
  <si>
    <t>วัฒนา สุธรรมวงศ์</t>
  </si>
  <si>
    <t>ถษ10</t>
  </si>
  <si>
    <t>เดอะแกงซ์</t>
  </si>
  <si>
    <t>จาตุรงค์ แสงทอง</t>
  </si>
  <si>
    <t>ชว725</t>
  </si>
  <si>
    <t>ทิวา รุ่งศรี</t>
  </si>
  <si>
    <t>บธ6681</t>
  </si>
  <si>
    <t>DAIHATSU</t>
  </si>
  <si>
    <t>HIJET</t>
  </si>
  <si>
    <t>จารุวรรณ ชัยกิจ</t>
  </si>
  <si>
    <t>ผร8114</t>
  </si>
  <si>
    <t>นาราวินท์ โสภะบุญ</t>
  </si>
  <si>
    <t>3กล1393</t>
  </si>
  <si>
    <t>สุสิมา บุญเจริญ</t>
  </si>
  <si>
    <t>ฌห4510</t>
  </si>
  <si>
    <t>วัชระ</t>
  </si>
  <si>
    <t xml:space="preserve"> +ขายึดขวา เปลี่ยน</t>
  </si>
  <si>
    <t>ขายึดไฟหน้า+ขายึดไฟตัดหมอกหน้าขวา เปลี่ยน</t>
  </si>
  <si>
    <t>พลาสติกซุ้มล้อคลิ๊บยึดหน้าขวา เปลี่ยน</t>
  </si>
  <si>
    <t>ไมมีกรมธรรม์</t>
  </si>
  <si>
    <t>ไพฑูรย์ จีนอยู่</t>
  </si>
  <si>
    <t>ฒค5304</t>
  </si>
  <si>
    <t>ณัฐพล สุขวิสุทธิ์</t>
  </si>
  <si>
    <t>ศว8204</t>
  </si>
  <si>
    <t>อาภรณ์ พันธุ์สว่าง</t>
  </si>
  <si>
    <t>2กผ7853</t>
  </si>
  <si>
    <t>ทำสีข้างนอก+ข้างใน</t>
  </si>
  <si>
    <t xml:space="preserve"> +ฝาปิดถังน้ำมัน</t>
  </si>
  <si>
    <t>คิ้วบังโคลนหน้าซ้าย ทำสี</t>
  </si>
  <si>
    <t>คิ้วกันชนหน้าซ้าย+ขวา ทำสี</t>
  </si>
  <si>
    <t>โฟมกันกระแทรกกันชนหน้า เปลี่ยน</t>
  </si>
  <si>
    <t>แผ่นพลาสติกใต้เครื่องซ้าย+ขวา เปลี่ยน</t>
  </si>
  <si>
    <t>ไฟตัดหมอกหน้าซ้าย+ขวา เปลี่ยน</t>
  </si>
  <si>
    <t>เมธาวิน โดธิเสน</t>
  </si>
  <si>
    <t>1ฒบ160</t>
  </si>
  <si>
    <t>สุพต ขาวผ่อง</t>
  </si>
  <si>
    <t>1ฒล4220</t>
  </si>
  <si>
    <t>ชัยณรงค์ แหมา</t>
  </si>
  <si>
    <t>ญบ8590</t>
  </si>
  <si>
    <t>วิชชา ศรีสนั่น</t>
  </si>
  <si>
    <t>ญฌ4845</t>
  </si>
  <si>
    <t>นลชัย วิเศษศรี</t>
  </si>
  <si>
    <t>1กต7252</t>
  </si>
  <si>
    <t>ขายึดปลายกันชนหลังซ้าย+ขวา เปลี่ยน</t>
  </si>
  <si>
    <t>อรรถพล ชื่นฉ่ำ</t>
  </si>
  <si>
    <t>ฒญ4292</t>
  </si>
  <si>
    <t>ไฟเลี้ยวกระจกมองข้างซ้าย+ขวา เปลี่ยน</t>
  </si>
  <si>
    <t>ปาณิสรา แสวงชัย</t>
  </si>
  <si>
    <t>ฌป2803</t>
  </si>
  <si>
    <t>เจนณิตตา สุจริต</t>
  </si>
  <si>
    <t>ฎย1894</t>
  </si>
  <si>
    <t>สเกิร์ตบันได ซ้าย+ขวา</t>
  </si>
  <si>
    <t>ขวัญ</t>
  </si>
  <si>
    <t>ขายึดกันชนหน้าซ้าย เปลี่ยน</t>
  </si>
  <si>
    <t>เพ็ญสิริ เอี่ยมสะอาด</t>
  </si>
  <si>
    <t>กว6245</t>
  </si>
  <si>
    <t>คิ้วฝาปิดท้าย ทำสี</t>
  </si>
  <si>
    <t>เซ็นเซอร์กันชนหลัง 2 จุด เปลี่ยน</t>
  </si>
  <si>
    <t>พลาสติกล็อกปลายกันชนหลังซ้าย+ขวา เปลี่ยน</t>
  </si>
  <si>
    <t xml:space="preserve"> +กิ๊ป เปลี่ยน</t>
  </si>
  <si>
    <t>วาดี อ่อนจะรี</t>
  </si>
  <si>
    <t>ถย3878</t>
  </si>
  <si>
    <t>3กช3180/1</t>
  </si>
  <si>
    <t>ชส9724/1</t>
  </si>
  <si>
    <t>ก่อน VAT</t>
  </si>
  <si>
    <t>รวมทั้งสิ้น</t>
  </si>
  <si>
    <t>หัก ณ ที่จ่าย</t>
  </si>
  <si>
    <t>รายการพร้อมวางบิล</t>
  </si>
  <si>
    <t>รายการวางบิล</t>
  </si>
  <si>
    <t>ค้นหา:</t>
  </si>
  <si>
    <t>BL.NO</t>
  </si>
  <si>
    <t>EXCESS</t>
  </si>
  <si>
    <t>รายได้สุทธิ</t>
  </si>
  <si>
    <t>สรุปยอดรายการวางบิล</t>
  </si>
  <si>
    <t>ประกันภัย :</t>
  </si>
  <si>
    <t>ยอดวางบิล</t>
  </si>
  <si>
    <t>สรุปยอดรายการที่ยังไม่ได้วางบิล</t>
  </si>
  <si>
    <t>วันที่วางบิล:</t>
  </si>
  <si>
    <t>วันที่รับเงิน:</t>
  </si>
  <si>
    <t>TNI</t>
  </si>
  <si>
    <t>DEV</t>
  </si>
  <si>
    <t>KPI</t>
  </si>
  <si>
    <t>MUT</t>
  </si>
  <si>
    <t>SEI</t>
  </si>
  <si>
    <t>TOY</t>
  </si>
  <si>
    <t>CPY</t>
  </si>
  <si>
    <t>INT</t>
  </si>
  <si>
    <t>ASI</t>
  </si>
  <si>
    <t>QBE</t>
  </si>
  <si>
    <t>BKI</t>
  </si>
  <si>
    <t>THV</t>
  </si>
  <si>
    <t>DRA</t>
  </si>
  <si>
    <t>ฝาปิดช่องรูตะแกรงซ้าย+ขวา เปลี่ยน</t>
  </si>
  <si>
    <t>คิ้วโครเมี่ยมกระจังหน้า เปลี่ยน</t>
  </si>
  <si>
    <t>ขายึดกันชนหน้า เปลี่ยน</t>
  </si>
  <si>
    <t>ฝาปิดช่องไฟตัดหมอกหน้าซ้าย+ขวา เปลี่ยน</t>
  </si>
  <si>
    <t>แผ่นรองใต้เครื่องซ้าย+ขวา เปลี่ยน</t>
  </si>
  <si>
    <t xml:space="preserve"> +ไฟทับทิม</t>
  </si>
  <si>
    <t>นฤชา ทองลังกา</t>
  </si>
  <si>
    <t>ขร9378</t>
  </si>
  <si>
    <t>กิตติศักดิ์ ชาญอักษร</t>
  </si>
  <si>
    <t>2กศ3501</t>
  </si>
  <si>
    <t>วัลลภ จันทรัตน์</t>
  </si>
  <si>
    <t>ฮง2795</t>
  </si>
  <si>
    <t>องอาจ ส้มกลิ่น</t>
  </si>
  <si>
    <t>ฎฬ1751</t>
  </si>
  <si>
    <t>บันได ขวา เปลี่ยน</t>
  </si>
  <si>
    <t>ยกหลังคาแครี่บอยเข้า-ออก</t>
  </si>
  <si>
    <t>พลาสติกซุ้มล้อหลัง+ยางกันโคลนขวา เปลี่ยน</t>
  </si>
  <si>
    <t>แผงครอบแค๊ปตัวล่างด้านขวา เปลี่ยน</t>
  </si>
  <si>
    <t>แผงครอบเสาแค๊ปตัวบนส่วนหน้าด้านขวา เปลี่ยน</t>
  </si>
  <si>
    <t>แผงครอบเสาแค๊ปหลังบนขวา เปลี่ยน</t>
  </si>
  <si>
    <t>สุริศักดิ์ สุทธิสุวรรณ</t>
  </si>
  <si>
    <t>2ฒก8580</t>
  </si>
  <si>
    <t>คีย์ข้อมูล</t>
  </si>
  <si>
    <t>ฒจ3146/1</t>
  </si>
  <si>
    <t>ศิริพร แจ่มเมือง</t>
  </si>
  <si>
    <t>ฌฬ4560</t>
  </si>
  <si>
    <t>กิตติมศักดิ์ ตันตระกูล</t>
  </si>
  <si>
    <t>กต6564</t>
  </si>
  <si>
    <t>ฝาปิดสปอตไลท์หน้าขวา เปลี่ยน</t>
  </si>
  <si>
    <t>คิ้วฝาปิดท้าย</t>
  </si>
  <si>
    <t>ชัยวัฒน์ โพธิ์สุวรรณ</t>
  </si>
  <si>
    <t>ฆศ804</t>
  </si>
  <si>
    <t>สันติ สนตุ่น</t>
  </si>
  <si>
    <t>กต6891</t>
  </si>
  <si>
    <t>บันไดข้าง</t>
  </si>
  <si>
    <t>เรวัติ ระรื่นรมย์</t>
  </si>
  <si>
    <t>5กท8549</t>
  </si>
  <si>
    <t>สุรศักดิ์ คามะปะใน</t>
  </si>
  <si>
    <t>4กจ3990</t>
  </si>
  <si>
    <t>ฝาปิดสปอตไลย์หน้าขวา เปลี่ยน</t>
  </si>
  <si>
    <t>อรษา ทิพย์พิมล</t>
  </si>
  <si>
    <t>ฆก5185</t>
  </si>
  <si>
    <t>แก้งาน ขัดสีบังโคลนหน้าขวาสีเยิ้ม</t>
  </si>
  <si>
    <t>ชลอ ยั่งยืน</t>
  </si>
  <si>
    <t>พอ110</t>
  </si>
  <si>
    <t>คิ้วบังโคลนหน้าซ้าย+ยาง เปลี่ยน</t>
  </si>
  <si>
    <t>ล้อแม็กหน้า-หลัง ขวา</t>
  </si>
  <si>
    <t>เปลี่ยน พ่นสีตัวรถทั้ง 2 ข้าง</t>
  </si>
  <si>
    <t xml:space="preserve">เสากระจกบังลมหน้าขวา </t>
  </si>
  <si>
    <t>คิ้วบังโคลนหน้าขวา+ยาง เปลี่ยน</t>
  </si>
  <si>
    <t>ผจงศักดิ์</t>
  </si>
  <si>
    <t>2กน5052</t>
  </si>
  <si>
    <t>ษร1006/2</t>
  </si>
  <si>
    <t>เข็มทอง</t>
  </si>
  <si>
    <t>มนตรี รามณี</t>
  </si>
  <si>
    <t>1ฒข3526</t>
  </si>
  <si>
    <t xml:space="preserve"> +คิ้วหน้าขวา เปลี่ยน</t>
  </si>
  <si>
    <t>กันสาดประตู รออนุมัติ</t>
  </si>
  <si>
    <t>กาบกันชนหน้า ทำสี</t>
  </si>
  <si>
    <t>แผ่นเหยียบกันชนหลังชิ้นกลาง เปลี่ยน</t>
  </si>
  <si>
    <t>นาย ดนัย คหัตฐา</t>
  </si>
  <si>
    <t>ษธ9011</t>
  </si>
  <si>
    <t>วืเชียร</t>
  </si>
  <si>
    <t>สย3990/1</t>
  </si>
  <si>
    <t>นิเวศน์ สืบพันธ์</t>
  </si>
  <si>
    <t>ฆต2290</t>
  </si>
  <si>
    <t>วรรณวิภา สุตนนท์</t>
  </si>
  <si>
    <t>กจ7601</t>
  </si>
  <si>
    <t>MIRGE</t>
  </si>
  <si>
    <t>ใส่วันที่รถออก</t>
  </si>
  <si>
    <t>BILL</t>
  </si>
  <si>
    <t>PL</t>
  </si>
  <si>
    <t>กาบกันชนหน้า เปลี่ยน</t>
  </si>
  <si>
    <t>คิ้วกันชนหน้าซ้าย+ขวา</t>
  </si>
  <si>
    <t>ขายึดกันชนหน้าซ้าย+ขวา เปลี่ยน</t>
  </si>
  <si>
    <t>กิ๊ปยึดกระจังหน้า เปลี่ยน</t>
  </si>
  <si>
    <t>ฌฬ7072</t>
  </si>
  <si>
    <t>พรวิษณุ เขมา</t>
  </si>
  <si>
    <t>ถก6079</t>
  </si>
  <si>
    <t>วันกฤต</t>
  </si>
  <si>
    <t>พ่นกันสนิมใต้ท้อง</t>
  </si>
  <si>
    <t>ณัฐพงศ์ แสวงศรี</t>
  </si>
  <si>
    <t>บฉ6252</t>
  </si>
  <si>
    <t>2+/1000000</t>
  </si>
  <si>
    <t>ส่งเสริม จงเพลินนภาพร</t>
  </si>
  <si>
    <t>1ฒค6691</t>
  </si>
  <si>
    <t>คิ้วปลายกันชนหน้าซ้าย+ขวา ทำสี</t>
  </si>
  <si>
    <t>ส่งซ่อมล้อแม็กหน้า ขวา</t>
  </si>
  <si>
    <t>ยางล้อหน้าขวา เปลี่ยน</t>
  </si>
  <si>
    <t>นิติ แก้วมงคล</t>
  </si>
  <si>
    <t>1กฐ6970</t>
  </si>
  <si>
    <t>กรอบไฟตัดหมอกหน้าซ้าย+ขวา ทำสี</t>
  </si>
  <si>
    <t>ลมบล เวชกามา</t>
  </si>
  <si>
    <t>1กค4378</t>
  </si>
  <si>
    <t>มนตรี พานแก้ว</t>
  </si>
  <si>
    <t>ญช7387</t>
  </si>
  <si>
    <t>กฤษตากร เทพอินทร์</t>
  </si>
  <si>
    <t>ฒข1517</t>
  </si>
  <si>
    <t>ปภังกร อัศวทิตย์สกุล</t>
  </si>
  <si>
    <t>ฎก3213</t>
  </si>
  <si>
    <t>บันได ขาว</t>
  </si>
  <si>
    <t>คิ้วประตูหน้าขวา+คิ้วโครเมี่ยม เปลี่ยน</t>
  </si>
  <si>
    <t>ทวีศักดิ์ มะนิยม</t>
  </si>
  <si>
    <t>ณย803</t>
  </si>
  <si>
    <t>กาบกันชนหน้าชิ้นกลาง+กรอบไฟตัดหมอก พ่นสีเทา</t>
  </si>
  <si>
    <t>กันชนหลัง+สเกิร์ตหลัง ตัดดำ</t>
  </si>
  <si>
    <t>ถอดตระแกรงใต้เครื่องพ่นทำสีดำด้าน</t>
  </si>
  <si>
    <t>ไฟตัดหมอก เปลี่ยน</t>
  </si>
  <si>
    <t>ซ่อม/ทำสีบันไดเสริมซ้าย+ขวา</t>
  </si>
  <si>
    <t>ON</t>
  </si>
  <si>
    <t>ทิฆัมพร พงษ์พัฒนา</t>
  </si>
  <si>
    <t>กง2109</t>
  </si>
  <si>
    <t>ขวัญชนก ระกาสี</t>
  </si>
  <si>
    <t>ฎว3847</t>
  </si>
  <si>
    <t>ฌถ6970/1</t>
  </si>
  <si>
    <t>วิเชียร/ทวี</t>
  </si>
  <si>
    <t>นาย สมพรต จันทร์ทัต</t>
  </si>
  <si>
    <t>1ฒฎ586</t>
  </si>
  <si>
    <t>ธนวุฒิ หวานแท้</t>
  </si>
  <si>
    <t>ฒษ8361</t>
  </si>
  <si>
    <t>บัณฑิต แก้วคนตรง</t>
  </si>
  <si>
    <t>1ฒฌ3085</t>
  </si>
  <si>
    <t>รณรวีย์ สาฆ้อง</t>
  </si>
  <si>
    <t>ฒถ6164</t>
  </si>
  <si>
    <t>สุพจน์</t>
  </si>
  <si>
    <t>พลาสติกซุ้มล้อหลังซ้าย เปลี่ยน</t>
  </si>
  <si>
    <t>สเกิร์ตกันชนหลัง+กิ๊ปหลังซ้าย เปลี่ยน</t>
  </si>
  <si>
    <t>กาบใต้สเกิร์ตกันชนหลัง เปลี่ยน/ทำสี</t>
  </si>
  <si>
    <t>ยางกันโคลนหลัง ซ้าย เปลี่ยน/ทำสี</t>
  </si>
  <si>
    <t>ฝาปิดถังน้ำมัน ทำสี</t>
  </si>
  <si>
    <t>คิ้วคาดบังโคลนหลัง ซ้าย ทำสี</t>
  </si>
  <si>
    <t>กาบกันชนหลังฝั่ง ซ้าย เปลี่ยน/ทำสี</t>
  </si>
  <si>
    <t>กาบฝาปิดท้าย ทำสี</t>
  </si>
  <si>
    <t>กลอนล็อคฝาท้าย เปลี่ยน</t>
  </si>
  <si>
    <t>โลโก้ CR-V เปลี่ยน</t>
  </si>
  <si>
    <t>พงศธร วัธนเวคิน</t>
  </si>
  <si>
    <t>ชย9225</t>
  </si>
  <si>
    <t>จิราภรณ์ อัญโย</t>
  </si>
  <si>
    <t>บางด้วน</t>
  </si>
  <si>
    <t>บ.ประกัน</t>
  </si>
  <si>
    <t>กำลังซ่อม</t>
  </si>
  <si>
    <t>ยุทธพงษ์ เจริญผล</t>
  </si>
  <si>
    <t>ฆฐ207</t>
  </si>
  <si>
    <t>วิชาญ ศรีกลชาญ</t>
  </si>
  <si>
    <t>ฒอ4797</t>
  </si>
  <si>
    <t xml:space="preserve">อดุลย์ ศณีนนทา </t>
  </si>
  <si>
    <t>ฒล3280</t>
  </si>
  <si>
    <t>สมรรถชัย ปัญญาดี</t>
  </si>
  <si>
    <t>1กฬ1207</t>
  </si>
  <si>
    <t>นพรัตน์ ประกอบสุข</t>
  </si>
  <si>
    <t>1กฒ9683</t>
  </si>
  <si>
    <t>เหมา/ดา</t>
  </si>
  <si>
    <t>count</t>
  </si>
  <si>
    <t>สิริภาลักษณ์ บุญช่วยพงศ์</t>
  </si>
  <si>
    <t>2กม4323</t>
  </si>
  <si>
    <t>บังอร บรรจง</t>
  </si>
  <si>
    <t>1ฒฬ4979</t>
  </si>
  <si>
    <t>ธัญญา แซ่โค้ว</t>
  </si>
  <si>
    <t>ญร907</t>
  </si>
  <si>
    <t>พิทักษ์พล ปรีชาชาติ</t>
  </si>
  <si>
    <t>กฉ5573</t>
  </si>
  <si>
    <t>คำผุน บังไธสงค์</t>
  </si>
  <si>
    <t>ฌฮ9522</t>
  </si>
  <si>
    <t>นัยร์ปพร ภัตร์จันทน์</t>
  </si>
  <si>
    <t>ชฮ5816</t>
  </si>
  <si>
    <t>ปรัชญา แคว้นคอนฉิม</t>
  </si>
  <si>
    <t>กต2104</t>
  </si>
  <si>
    <t>27/21/16</t>
  </si>
  <si>
    <t>ดาวประกาย สายเกต</t>
  </si>
  <si>
    <t>ชณ5493</t>
  </si>
  <si>
    <t>จรินทร์</t>
  </si>
  <si>
    <t>จารุวัฒน์ ไชยประสิทธิ์</t>
  </si>
  <si>
    <t>1กฌ6057</t>
  </si>
  <si>
    <t>1/680000</t>
  </si>
  <si>
    <t>ธันวา พิเคราะห์</t>
  </si>
  <si>
    <t>ศว3544</t>
  </si>
  <si>
    <t>น้องหนู ปั้นทอง</t>
  </si>
  <si>
    <t>1กฬ8345</t>
  </si>
  <si>
    <t>เปลี่ยนตัวรถเป็น HC-NH-731 P</t>
  </si>
  <si>
    <t>รอครวจสอบ</t>
  </si>
  <si>
    <t>แก้ไข</t>
  </si>
  <si>
    <t>กุลหิรัญ บุตรพลวง</t>
  </si>
  <si>
    <t>ภย8768</t>
  </si>
  <si>
    <t>3+/0</t>
  </si>
  <si>
    <t>แผงรับฝากระโปรงหน้าซ้าย+ขวา</t>
  </si>
  <si>
    <t>ขาฝากระโปรงหน้าซ้าย+ขวา</t>
  </si>
  <si>
    <t>ยุทธพงศ์ สุดเจริญ</t>
  </si>
  <si>
    <t xml:space="preserve"> +ฝาครอบหูลาก เปลี่ยน</t>
  </si>
  <si>
    <t>ขึดกันชนหน้าซ้าย+ขวา รอตรวจสอบ</t>
  </si>
  <si>
    <t>MR.NMHID ALAM</t>
  </si>
  <si>
    <t>1กพ1162</t>
  </si>
  <si>
    <t>แผ่นรองใต้เครื่อง</t>
  </si>
  <si>
    <t>ขัดสี กระจกบังลมหลัง</t>
  </si>
  <si>
    <t>ทำสี ขอบในประตูหน้าขวา</t>
  </si>
  <si>
    <t xml:space="preserve">สเกิร์ตกันชนหน้า </t>
  </si>
  <si>
    <t>เผ่าพันธ์ อารีพันธ์</t>
  </si>
  <si>
    <t>ตม826</t>
  </si>
  <si>
    <t>ขายึดกันชนหน้าขวา เปลี่ยน</t>
  </si>
  <si>
    <t>พลาสติกซุ้ม+คลิ๊ปยึดซุ้มล้อล้อหน้าขวา เปลี่ยน</t>
  </si>
  <si>
    <t>สุภิชาติ ประทุมวงศ์</t>
  </si>
  <si>
    <t>ษย8938</t>
  </si>
  <si>
    <t>อภิสิทธิ์ ว่องไว</t>
  </si>
  <si>
    <t>4กช8503</t>
  </si>
  <si>
    <t>จิรพงศ์ จิตปิตินันท์</t>
  </si>
  <si>
    <t>4กถ6747</t>
  </si>
  <si>
    <t>สมศักดิ์ พาพลงาม</t>
  </si>
  <si>
    <t>ฒณ8905</t>
  </si>
  <si>
    <t>MIT</t>
  </si>
  <si>
    <t>จุ๊ รักวิชา</t>
  </si>
  <si>
    <t>ณฎ4093</t>
  </si>
  <si>
    <t>ภาณิน ชุติรัตน์</t>
  </si>
  <si>
    <t>กรณ์จักรพรรดิ์ ยศเปี่ยม</t>
  </si>
  <si>
    <t>3กย5343</t>
  </si>
  <si>
    <t>1/810000</t>
  </si>
  <si>
    <t>เจียมจิตต์ วงศาโรจน์</t>
  </si>
  <si>
    <t>ฆส3697</t>
  </si>
  <si>
    <t>พิสูจน์</t>
  </si>
  <si>
    <t>บัวพันธ์ ศรัทธาพันธ์</t>
  </si>
  <si>
    <t>ฒธ6208</t>
  </si>
  <si>
    <t>ชัยณรงค์ กุตัน</t>
  </si>
  <si>
    <t>ญณ5842</t>
  </si>
  <si>
    <t>ไฮ้/ซ๊ง</t>
  </si>
  <si>
    <t>3กอ2640/1</t>
  </si>
  <si>
    <t>ไมค์/ฟลุ๊ค</t>
  </si>
  <si>
    <t>สุดารัตน์ ไชยมิ่ง</t>
  </si>
  <si>
    <t>1กค1247</t>
  </si>
  <si>
    <t>ศรชัย ประจักษ์จิตร์</t>
  </si>
  <si>
    <t>ฒล5446</t>
  </si>
  <si>
    <t>ธีรวุฒิ</t>
  </si>
  <si>
    <t>ภทรพร นามนาศ</t>
  </si>
  <si>
    <t>กฉ3322</t>
  </si>
  <si>
    <t>สุธีร์</t>
  </si>
  <si>
    <t>ฝาปิดหูลาก เปลี่ยน</t>
  </si>
  <si>
    <t>กจ5041</t>
  </si>
  <si>
    <t>เช็ค/ตรวจสอบยางแท่นเครื่อง</t>
  </si>
  <si>
    <t>สังเวียน ศรีชามุก</t>
  </si>
  <si>
    <t>ถอ3956</t>
  </si>
  <si>
    <t>1/370000เ</t>
  </si>
  <si>
    <t>ศุภฤกษ์ ผู้เรืองทรัพย์</t>
  </si>
  <si>
    <t>วก6723</t>
  </si>
  <si>
    <t>ธนู สุขเกษม</t>
  </si>
  <si>
    <t>วิรัตน์ เทพตาแสง</t>
  </si>
  <si>
    <t>ฒผ2610</t>
  </si>
  <si>
    <t>จำนวนเงิน+vat</t>
  </si>
  <si>
    <t>จำนวนรายได้ต่อเดือน ณ ปัจจุบัน</t>
  </si>
  <si>
    <t>เหมา/ซ๊ง-ประดิษฐ์</t>
  </si>
  <si>
    <t>ซ๊ง-ไฮ้</t>
  </si>
  <si>
    <t>2กฐ4201</t>
  </si>
  <si>
    <t xml:space="preserve"> +กลอนล็อค เปลี่ยน</t>
  </si>
  <si>
    <t>ซ่อม</t>
  </si>
  <si>
    <t xml:space="preserve"> +คิ้วโครเมี่ยม เปลี่ยน</t>
  </si>
  <si>
    <t>เคาะ/ทำสี คานรับฝากระโปรงหน้า</t>
  </si>
  <si>
    <t>สงัด เหล่าเขตรกิจ</t>
  </si>
  <si>
    <t>3กฎ8487</t>
  </si>
  <si>
    <t>ราวหลังคา ขัดสี</t>
  </si>
  <si>
    <t xml:space="preserve"> +คิ้ว ซ้าย+ขวา</t>
  </si>
  <si>
    <t xml:space="preserve"> +มือเปิด</t>
  </si>
  <si>
    <t>มณีรัตน์ คุณประทุม</t>
  </si>
  <si>
    <t>1กม9953</t>
  </si>
  <si>
    <t>จัน สาสุด</t>
  </si>
  <si>
    <t>ฒศ2032</t>
  </si>
  <si>
    <t>โชคดี ปรีวิลัย</t>
  </si>
  <si>
    <t>ฆข7544</t>
  </si>
  <si>
    <t>มนันญา สุวรรณบุตร์</t>
  </si>
  <si>
    <t>ญท3982</t>
  </si>
  <si>
    <t>มารุด ช่วยบำรุง</t>
  </si>
  <si>
    <t>ณร7628</t>
  </si>
  <si>
    <t>ณัฐกานต์ บ้วยเจริญ</t>
  </si>
  <si>
    <t>ญร5363</t>
  </si>
  <si>
    <t xml:space="preserve"> +เสกิร์ต ซ้าย ขวา</t>
  </si>
  <si>
    <t>BL15/DEV</t>
  </si>
  <si>
    <t>BL16/MUT</t>
  </si>
  <si>
    <t>พายัพ ทิพย์โชติ</t>
  </si>
  <si>
    <t>กต319</t>
  </si>
  <si>
    <t>จิระศักด์</t>
  </si>
  <si>
    <t>เทวิน ภิญโญสุข</t>
  </si>
  <si>
    <t>2กว6387</t>
  </si>
  <si>
    <t>นภัสวรรณ ผดาศรี</t>
  </si>
  <si>
    <t>5กฎ9205</t>
  </si>
  <si>
    <t>นนทวัฒน์ โตยะวณิช</t>
  </si>
  <si>
    <t>ฎบ9291</t>
  </si>
  <si>
    <t>อนิวรรตน์ เทพทอง</t>
  </si>
  <si>
    <t>ญพ5414</t>
  </si>
  <si>
    <t>หาญ สีเสือน</t>
  </si>
  <si>
    <t>ฒพ5010</t>
  </si>
  <si>
    <t>สราวุฒิ อยู่รัตน์</t>
  </si>
  <si>
    <t>1ฒน9822</t>
  </si>
  <si>
    <t>โลโก้กันชนหน้า เปลี่ยน</t>
  </si>
  <si>
    <t>มานพ</t>
  </si>
  <si>
    <t>จิณภัชณ์ พูลเกษ</t>
  </si>
  <si>
    <t>ฎษ6200</t>
  </si>
  <si>
    <t>มาลินี เสียงเพราะ</t>
  </si>
  <si>
    <t>ญฮ1523</t>
  </si>
  <si>
    <t>ภานุวัฒน์ จากผา</t>
  </si>
  <si>
    <t>4กม6086</t>
  </si>
  <si>
    <t>บธ7431</t>
  </si>
  <si>
    <t>หัวกระบะ ซ้าย</t>
  </si>
  <si>
    <t>รัฐพล พึ่งธรรมะสกุล</t>
  </si>
  <si>
    <t>ฒง3277</t>
  </si>
  <si>
    <t>รออุนมัติ</t>
  </si>
  <si>
    <t>รออนุมัติ</t>
  </si>
  <si>
    <t>ทำสีรอบคัน+หลัง</t>
  </si>
  <si>
    <t>ฝาครอบล้อ4ล้อ รออนุมัติ เปลี่ยน</t>
  </si>
  <si>
    <t>อมรา บุญร่วม</t>
  </si>
  <si>
    <t>ฆค7203</t>
  </si>
  <si>
    <t>หมายเหตุ</t>
  </si>
  <si>
    <t>วันที่ออกเอกสาร</t>
  </si>
  <si>
    <t>เลขที่เอกสาร</t>
  </si>
  <si>
    <t>BL17/DEV</t>
  </si>
  <si>
    <t>BL18/TNI</t>
  </si>
  <si>
    <t>BL19/MUT</t>
  </si>
  <si>
    <t>เพิ่มรายการที่ 78,80-82 ยอดใหม่</t>
  </si>
  <si>
    <t>ยอดเงินได้รับสุทธิ+vat</t>
  </si>
  <si>
    <t>จักรพันธ์ โพธิ์สมบัติ</t>
  </si>
  <si>
    <t>ถจ6122</t>
  </si>
  <si>
    <t>ธนกฤต</t>
  </si>
  <si>
    <t>4กบ2109/1</t>
  </si>
  <si>
    <t>ไฮ้/เหมา-ดา</t>
  </si>
  <si>
    <t>ศิริชัย ประวรรณา</t>
  </si>
  <si>
    <t>5กณ3802</t>
  </si>
  <si>
    <t>สุรกฤษ ศิริโชคบุญอุดม</t>
  </si>
  <si>
    <t>กค3112</t>
  </si>
  <si>
    <t>MR.CHANG,CHIN-WEN</t>
  </si>
  <si>
    <t>02-3230684-101</t>
  </si>
  <si>
    <t>ฎถ9843</t>
  </si>
  <si>
    <t>สนิท รอดลันดา</t>
  </si>
  <si>
    <t>1กถ5774</t>
  </si>
  <si>
    <t>ละมัย ไชยยงค์</t>
  </si>
  <si>
    <t>ฆส8167</t>
  </si>
  <si>
    <t>หัน ผุ้สมเก่า</t>
  </si>
  <si>
    <t>ฒค2305</t>
  </si>
  <si>
    <t>พิเชษฐ์ อ่อนหวาน</t>
  </si>
  <si>
    <t>ถบ9607</t>
  </si>
  <si>
    <t>ล้อแม็คหลัง ซ้าย</t>
  </si>
  <si>
    <t>เหล็กรับกลอนฝากระโปรงหน้า เปลี่ยน</t>
  </si>
  <si>
    <t>เปลี่ยน หลอดไฟเลี้ยวหน้าขวา</t>
  </si>
  <si>
    <t>เช็คกระจกประตูหน้าซ้าย เลื่อนไม่ได้</t>
  </si>
  <si>
    <t>ทำสี</t>
  </si>
  <si>
    <t>ทำสีขอบในท้ายกระบะ</t>
  </si>
  <si>
    <t>ทำสีขอบในฝาปิดท้าย</t>
  </si>
  <si>
    <t>*ลูกค่าไม่ใส่ฝาครอบจมูกฝากระโปรงหน้า</t>
  </si>
  <si>
    <t>พฤกษชาติ ฉายสุวรรณ</t>
  </si>
  <si>
    <t>ษศ1571</t>
  </si>
  <si>
    <t>LANCCER</t>
  </si>
  <si>
    <t>BL20/TNI</t>
  </si>
  <si>
    <t>BL21/CPY</t>
  </si>
  <si>
    <t>BL22/TOY</t>
  </si>
  <si>
    <t>สเกิร์ตกันชนหลัง+ยาง เปลี่ยน</t>
  </si>
  <si>
    <t>วีรพงษ์</t>
  </si>
  <si>
    <t>สังข์วร คำแก้ว</t>
  </si>
  <si>
    <t>1กร4068</t>
  </si>
  <si>
    <t>โอฬาร พวงมณี</t>
  </si>
  <si>
    <t>ฌศ3586</t>
  </si>
  <si>
    <t>สุนีย์ อุ่นจิตร</t>
  </si>
  <si>
    <t>ญค6594</t>
  </si>
  <si>
    <t>อรทัย พึ่งไม้</t>
  </si>
  <si>
    <t>ปากคลองบางปลากด</t>
  </si>
  <si>
    <t>2กญ9843</t>
  </si>
  <si>
    <t>กาบใต้กันชนหน้า ทำสี</t>
  </si>
  <si>
    <t>กรอบป้ายทะเบียนกันชนหน้า เปลี่ยน</t>
  </si>
  <si>
    <t>ล้อแม็คหลัง ขวา</t>
  </si>
  <si>
    <t>วัฒนา</t>
  </si>
  <si>
    <t xml:space="preserve"> +ขา เปลี่ยน</t>
  </si>
  <si>
    <t>ตอนประกอบกันแมลงไม่ต้องใส่</t>
  </si>
  <si>
    <t>ทิพย</t>
  </si>
  <si>
    <t>อุทัย สัตยากร</t>
  </si>
  <si>
    <t>3กภ1342</t>
  </si>
  <si>
    <t xml:space="preserve">HONDA </t>
  </si>
  <si>
    <t>คิ้วโครเมี่ยมฝากระโปรงหน้า เปลี่ยน</t>
  </si>
  <si>
    <t>พลาสติกซุ้มล้อหน้าซ้าย รอตรวจสอบ</t>
  </si>
  <si>
    <t>ยางกันโคลนหลังซ้าย รอตรวจสอบ</t>
  </si>
  <si>
    <t>อมร วิธิสินธุ์</t>
  </si>
  <si>
    <t>ศช3107</t>
  </si>
  <si>
    <t xml:space="preserve">NISSAN </t>
  </si>
  <si>
    <t>SUPPER NEO A</t>
  </si>
  <si>
    <t>กุญหิรัญ บุตรพลวง</t>
  </si>
  <si>
    <t>สมชาย ชาญธัญการ</t>
  </si>
  <si>
    <t>ฒภ7205</t>
  </si>
  <si>
    <t>เบียร์</t>
  </si>
  <si>
    <t>กาบใต้กันชนหน้า เปลี่ยน</t>
  </si>
  <si>
    <t>แผ่นเหยียบกันชนหลังฝั่งขวา เปลี่ยน</t>
  </si>
  <si>
    <t>นันทยา อุชุปาละนันท์</t>
  </si>
  <si>
    <t>ศษ2399</t>
  </si>
  <si>
    <t>ศิรพัชร คงสง</t>
  </si>
  <si>
    <t>ฒผ8874</t>
  </si>
  <si>
    <t>สิทธิพันธ์ กล่ำประชา</t>
  </si>
  <si>
    <t>ฌจ178</t>
  </si>
  <si>
    <t>รุ่งโรจน์ บัวเผือก</t>
  </si>
  <si>
    <t>สจ8442</t>
  </si>
  <si>
    <t>2+/600000</t>
  </si>
  <si>
    <t>รุ่งเพชร ไฝทาคำ</t>
  </si>
  <si>
    <t>ฒอ3454</t>
  </si>
  <si>
    <t>เพ็ญศรี ฤดูดี</t>
  </si>
  <si>
    <t>ฌฎ</t>
  </si>
  <si>
    <t>ฌฎ1355</t>
  </si>
  <si>
    <t>ทองคำ พงษ์สุระ</t>
  </si>
  <si>
    <t>บท4642</t>
  </si>
  <si>
    <t xml:space="preserve"> +คิ้ว ซ้าย</t>
  </si>
  <si>
    <t>ชิ้นส่วนกันชนเสริมหลังฝั่งขวา เปลี่ยน</t>
  </si>
  <si>
    <t>หลอดไฟเบรคหลังขวา เปลี่ยน</t>
  </si>
  <si>
    <t>สุชาดา ขุนสันเทียะ</t>
  </si>
  <si>
    <t>ญฐ2580</t>
  </si>
  <si>
    <t>วัชรา สุขวงค์</t>
  </si>
  <si>
    <t>บล4389</t>
  </si>
  <si>
    <t>ขายึดกันชนหลังซ้าย+ขวา เปลี่ยน</t>
  </si>
  <si>
    <t>สุวนันท์ สุทธิประภา</t>
  </si>
  <si>
    <t>ฎน746</t>
  </si>
  <si>
    <t>จรรยา กล่ำดิษฐ์</t>
  </si>
  <si>
    <t>ฆพ1257/1</t>
  </si>
  <si>
    <t>3กน5366/1</t>
  </si>
  <si>
    <t>อนุสรณ์ แดงเรือง</t>
  </si>
  <si>
    <t>อ9356</t>
  </si>
  <si>
    <t>บัณฑิต ภู่ตระกูล</t>
  </si>
  <si>
    <t>2กฌ2892</t>
  </si>
  <si>
    <t>ธีรยุทร</t>
  </si>
  <si>
    <t>เสาประตูหลังซ้าย ทำเฉพาะจุด</t>
  </si>
  <si>
    <t>กระบะซ้าย ทำเฉพาะจุด</t>
  </si>
  <si>
    <t>เปรมินทร์ ครุฑจันทร์</t>
  </si>
  <si>
    <t>ญฉ5615</t>
  </si>
  <si>
    <t>ธวัชชัย สร้อยมาตร</t>
  </si>
  <si>
    <t>ชง1139</t>
  </si>
  <si>
    <t>สุวัฒน์ ฝ่ายสิงห์</t>
  </si>
  <si>
    <t>1ฒส5437</t>
  </si>
  <si>
    <t>FIGHTER</t>
  </si>
  <si>
    <t>บรรจง ชาญศรี</t>
  </si>
  <si>
    <t>ฆธ4408</t>
  </si>
  <si>
    <t xml:space="preserve"> + ขายึด เปลี่ยน</t>
  </si>
  <si>
    <t>กฤษฎา กาวีละเต็ม</t>
  </si>
  <si>
    <t>5กธ5497</t>
  </si>
  <si>
    <t>ขัดสี ถ้าขัดไม่ออกเสนอเปลี่ยน</t>
  </si>
  <si>
    <t>พลาสติกใต้กันชนหน้า เปลี่ยน</t>
  </si>
  <si>
    <t>UNBILL</t>
  </si>
  <si>
    <t>BL23/KPI</t>
  </si>
  <si>
    <t>BL24/SEI</t>
  </si>
  <si>
    <t>เหมา-ประจำ/3000</t>
  </si>
  <si>
    <t>เหมา-ดา/300</t>
  </si>
  <si>
    <t>ฌต7387/1</t>
  </si>
  <si>
    <t>เพิ่มเติม</t>
  </si>
  <si>
    <t>ฎอ4104</t>
  </si>
  <si>
    <t>อำภา สิริวงศ์วัฒนชัย</t>
  </si>
  <si>
    <t>4กฌ656</t>
  </si>
  <si>
    <t>อนงค์ลักษณ์ รื่นพจน์</t>
  </si>
  <si>
    <t>ตม425</t>
  </si>
  <si>
    <t>ณัฐพงศ์ คชรินทร์</t>
  </si>
  <si>
    <t>1ฒท9589</t>
  </si>
  <si>
    <t>ญล4108/1</t>
  </si>
  <si>
    <t>เหมา-เข็ม/1800</t>
  </si>
  <si>
    <t>เหมา-ดา/2500</t>
  </si>
  <si>
    <t>เหมา-ดา/400</t>
  </si>
  <si>
    <t>5กณ5524</t>
  </si>
  <si>
    <t>รอเสนอเปลี่ยน</t>
  </si>
  <si>
    <t>สเกิร์ตกันชนหน้า รอเสนอเปลี่ยน</t>
  </si>
  <si>
    <t>คิ้วบังโคลนหน้าขวา ทำสี</t>
  </si>
  <si>
    <t>คิ้วกันชนหน้าขวา เปลี่ยน/ทำสี</t>
  </si>
  <si>
    <t>กิ๊ปยึดคิ้วกันชนหน้าขวา เปลี่ยน</t>
  </si>
  <si>
    <t>สเกิร์ตบันไดซ้าย ทำสี</t>
  </si>
  <si>
    <t>บันไดขวา ทำสี</t>
  </si>
  <si>
    <t>อารีย์ เดชมิตร</t>
  </si>
  <si>
    <t>3กภ7810</t>
  </si>
  <si>
    <t>ศรนรินทร์ ตอนปัญญา</t>
  </si>
  <si>
    <t>ฒอ5864</t>
  </si>
  <si>
    <t>อำไพ</t>
  </si>
  <si>
    <t>ขายึดกันขนหน้าซ้าย เปลี่ยน</t>
  </si>
  <si>
    <t>ส่งซ่อมล้อแม็กหน้า ซ้าย</t>
  </si>
  <si>
    <t>ชยันต์ นิรอรัมย์</t>
  </si>
  <si>
    <t>บห551</t>
  </si>
  <si>
    <t>พิเชษฐ์ แพรพงษ์ศรี</t>
  </si>
  <si>
    <t>กฉ8926</t>
  </si>
  <si>
    <t>ตั้ม</t>
  </si>
  <si>
    <t>ไฟสปอร์ตไลท์กันชนหน้าซ้าย เปลี่ยน</t>
  </si>
  <si>
    <t>เปลี่ยนหลอดไฟหรี่หน้าซ้าย+ขวา</t>
  </si>
  <si>
    <t>เช็คหลอดไฟตัดหมอกหน้า ซ้าย</t>
  </si>
  <si>
    <t>สุนีย์ ถนอมวงศ์</t>
  </si>
  <si>
    <t>1กฆ7167</t>
  </si>
  <si>
    <t>เสวก เดชณรงค์</t>
  </si>
  <si>
    <t>ชง5637</t>
  </si>
  <si>
    <t>ทรงพล กลิ่นหอม</t>
  </si>
  <si>
    <t>ฎฮ6952</t>
  </si>
  <si>
    <t>หงษ์ทอง ศิลศร</t>
  </si>
  <si>
    <t>4กท4825</t>
  </si>
  <si>
    <t>กัลยา เทียมกลาง</t>
  </si>
  <si>
    <t>ฌง3136</t>
  </si>
  <si>
    <t>รัชตะวรรณ เรืองสวัสดิ์</t>
  </si>
  <si>
    <t>ฒย8429</t>
  </si>
  <si>
    <t>ที่เหยียบกันชนหลังชิ้นกลางเปลี่ยน</t>
  </si>
  <si>
    <t>*ตรวจสอบภายในห้องโดยสารน้ำเข้าฝั่งคนขับ</t>
  </si>
  <si>
    <t>ภคพร เจริญสุข</t>
  </si>
  <si>
    <t>ญก2652</t>
  </si>
  <si>
    <t>สุรชาติ</t>
  </si>
  <si>
    <t>ยุทธนากร แปลยาว</t>
  </si>
  <si>
    <t>บพ105</t>
  </si>
  <si>
    <t>สเกิร์ตบันไดขวา</t>
  </si>
  <si>
    <t>ชัย</t>
  </si>
  <si>
    <t>สมพงษ์ เปงยาวงษ์</t>
  </si>
  <si>
    <t>1ฒฮ5884</t>
  </si>
  <si>
    <t>คิ้วกระบะซ้าย</t>
  </si>
  <si>
    <t>กันชนหลังข้างขวา เปลี่ยน/ทำสี</t>
  </si>
  <si>
    <t>กันชนหลังตัวล่าง เปลี่ยน</t>
  </si>
  <si>
    <t>ตัวรองยึดกันชนหลังขวา เปลี่ยน</t>
  </si>
  <si>
    <t>คลิ๊ปยึดคิ้วบังโคลนหลังขวา เปลี่ยน</t>
  </si>
  <si>
    <t>คิ้งขอบล้อบังโคลนหลังขวา เปลี่ยน</t>
  </si>
  <si>
    <t>อิงขวัญ ทยาอุไร</t>
  </si>
  <si>
    <t>ฎร2939</t>
  </si>
  <si>
    <t>บันไดขวา รอเสนอเพิ่มเติม</t>
  </si>
  <si>
    <t>คิ้วโครเมี่ยมประตูหน้าขวา เปลี่ยน</t>
  </si>
  <si>
    <t>ณัฐวุฒิ ตังคะพิภพ</t>
  </si>
  <si>
    <t>ญอ9896</t>
  </si>
  <si>
    <t>ภูวิช วริศวรกฤต</t>
  </si>
  <si>
    <t>ฆฐ1875</t>
  </si>
  <si>
    <t>ประเจิด พึ่งจะแย้ม</t>
  </si>
  <si>
    <t>ญฐ6440</t>
  </si>
  <si>
    <t>ทิวาพร คอนทอง</t>
  </si>
  <si>
    <t>3กญ2275</t>
  </si>
  <si>
    <t>ประดิษฐ์/เบียร์</t>
  </si>
  <si>
    <t>5กณ3290/1</t>
  </si>
  <si>
    <t>เหมา/ดา-2000</t>
  </si>
  <si>
    <t>BL25/MIT</t>
  </si>
  <si>
    <t>*สเกิร์ตกันชนหลังตัดดำ</t>
  </si>
  <si>
    <t>ระวีวรรณ นนทรักษ์ชัยศร</t>
  </si>
  <si>
    <t>4กจ5633</t>
  </si>
  <si>
    <t>ซ่อม/ทำสี</t>
  </si>
  <si>
    <t>ธำรงค์ศักดิ์ จุนทอง</t>
  </si>
  <si>
    <t>ฒส1839</t>
  </si>
  <si>
    <t>ฑริกา นนทศรี</t>
  </si>
  <si>
    <t>ฆก8821</t>
  </si>
  <si>
    <t>กพ1622</t>
  </si>
  <si>
    <t>เปลี่ยนหลอดไฟ</t>
  </si>
  <si>
    <t>วุฒิพงษ์ สุนิลวงศ์</t>
  </si>
  <si>
    <t>ฒก5110</t>
  </si>
  <si>
    <t>วรพง</t>
  </si>
  <si>
    <t>แม็กไลย์เนอร์กระบะ+ฝาท้าย เปลี่ยน</t>
  </si>
  <si>
    <t>กัณติพณณ์ ยาระมัง</t>
  </si>
  <si>
    <t>ญท246</t>
  </si>
  <si>
    <t>วิทยา กลีบบัว</t>
  </si>
  <si>
    <t>ถช7261</t>
  </si>
  <si>
    <t>ท๊อป/โจ</t>
  </si>
  <si>
    <t>ฆง1162/2</t>
  </si>
  <si>
    <t>มานพ นาคสุขศรี</t>
  </si>
  <si>
    <t>6กช7981</t>
  </si>
  <si>
    <t>สัญญา ยันวงษา</t>
  </si>
  <si>
    <t>ณธ7078</t>
  </si>
  <si>
    <t>TIGER D4D</t>
  </si>
  <si>
    <t>พิเชษณ์</t>
  </si>
  <si>
    <t>เปลี่ยนสีรอบคัน เบอร์ 3L1-A</t>
  </si>
  <si>
    <t>ทำสีขอบนอก-ในประตูทั้ง 2 ฝั่ง</t>
  </si>
  <si>
    <t>ทำสีขอบนอก-ในฝากระโปรงหน้า+หลัง</t>
  </si>
  <si>
    <t>ลูกค้ามีเคลมมุมกระบะขวา รบกวนถ่ายรูปทำสีด้วยค่ะ</t>
  </si>
  <si>
    <t>สมรัก สุดรอด</t>
  </si>
  <si>
    <t>สฎ3854</t>
  </si>
  <si>
    <t>BL26/SEI</t>
  </si>
  <si>
    <t>BL27/DEV</t>
  </si>
  <si>
    <t>BL28/TNI</t>
  </si>
  <si>
    <t>จำนวนคัน</t>
  </si>
  <si>
    <t>เฉลี่ยคันละ</t>
  </si>
  <si>
    <t>เพิ่มรายการที่ 28 ยอดสุทธิใหม่ 30695.81+20308.84</t>
  </si>
  <si>
    <t>BL29/MUT</t>
  </si>
  <si>
    <t>BL30/MIT</t>
  </si>
  <si>
    <t>เหมา-12000</t>
  </si>
  <si>
    <t>รุ่งโรจน์</t>
  </si>
  <si>
    <t>บันไดเสริมขวา ทำสี</t>
  </si>
  <si>
    <t>ยางใต้กันชนหน้าขวา เปลี่ยน</t>
  </si>
  <si>
    <t>*เวลาล้างรถอย่าฉีดน้ำไปในห้องเครื่อง</t>
  </si>
  <si>
    <t>*ในกระบะมีแบตเตอร์ของระบบไฟเครื่องเสียง</t>
  </si>
  <si>
    <t>กรุณาอย่าหั้ยโดนน้ำ</t>
  </si>
  <si>
    <t>*รหัสสตาร์ทรถกรณีที่รถล็อค</t>
  </si>
  <si>
    <t>บิดลูกกุญแจพอไฟเขียวขึ้นให้กด1 สี่ครั้ง</t>
  </si>
  <si>
    <t>และ* พอไฟเขียวดับค่อยสตาร์ทรถ</t>
  </si>
  <si>
    <t>แจ้งพนักงานทุกท่านกรุณาอย่าเปิดเครื่องเสียง</t>
  </si>
  <si>
    <t>ประเสริฐ พิชญ์เสถียร</t>
  </si>
  <si>
    <t>บ4824</t>
  </si>
  <si>
    <t>ปัญญา สุริยันต์</t>
  </si>
  <si>
    <t>ฒง7513</t>
  </si>
  <si>
    <t>รชต เสาสิงห์</t>
  </si>
  <si>
    <t>ฒอ1943</t>
  </si>
  <si>
    <t>สมบัติ เครือพลับ</t>
  </si>
  <si>
    <t>แรพกษา</t>
  </si>
  <si>
    <t>ฒม5244</t>
  </si>
  <si>
    <t>วิฑุรย์ แสงนพรัตน์</t>
  </si>
  <si>
    <t>ณต5393</t>
  </si>
  <si>
    <t>ปะผุ ประตูหน้าซ้าย+ขวา</t>
  </si>
  <si>
    <t>ปะผุ แผงข้างกระบะซ้าย+ขวา</t>
  </si>
  <si>
    <t>ปะผุ พื้นในกระบะ</t>
  </si>
  <si>
    <t>ขายึดL+R เปลี่ยน</t>
  </si>
  <si>
    <t>สเกิร์ตบันได ซ้าย เปลี่ยน</t>
  </si>
  <si>
    <t>พลาสติกซุ้มล้อหน้าขวา เสนอเปลี่ยน</t>
  </si>
  <si>
    <t>เปลี่ยนหลอดไฟในกันชนซ้าย+ขวา</t>
  </si>
  <si>
    <t>รื้อท้าวแขนประตูซ้าย+ขวา</t>
  </si>
  <si>
    <t>รื้อท้าวแขนเบาะตรงกลาง</t>
  </si>
  <si>
    <t>เช็คระบบไฟ ลูกค้าแจ้งว่ามีกลิ่นเหม็นเวลาขับ</t>
  </si>
  <si>
    <t>ลูกค้าของานซ่อมแบบละเอียด</t>
  </si>
  <si>
    <t>TCOM3 V4.0</t>
  </si>
  <si>
    <t>บุญเหลือ กักจัตุรัส</t>
  </si>
  <si>
    <t>ฒฎ8533</t>
  </si>
  <si>
    <t>VIGO CHAMP</t>
  </si>
  <si>
    <t>เตชิณห์ นันทิวิภาวี</t>
  </si>
  <si>
    <t>ฎท1868</t>
  </si>
  <si>
    <t>ประชา สายแสง</t>
  </si>
  <si>
    <t>ชช169</t>
  </si>
  <si>
    <t>1/640000</t>
  </si>
  <si>
    <t>ศุจินันท์ ไทรสุวรรณ</t>
  </si>
  <si>
    <t>ชฉ5880</t>
  </si>
  <si>
    <t>ปม5152/1</t>
  </si>
  <si>
    <t>พลาสติกซุ้มล้อหลังซ้าย รออนุมัติเปลี่ยน</t>
  </si>
  <si>
    <t>สมพร สินธุ</t>
  </si>
  <si>
    <t>ฌล2307</t>
  </si>
  <si>
    <t>ปัญญา นามสว่าง</t>
  </si>
  <si>
    <t>ถถ7689</t>
  </si>
  <si>
    <t>อนุวัฒน์ วันทองสังข์</t>
  </si>
  <si>
    <t>ญน1975</t>
  </si>
  <si>
    <t>ดวงมณี สุขโข</t>
  </si>
  <si>
    <t>บางพลีใหญ๋</t>
  </si>
  <si>
    <t>ฆช1478</t>
  </si>
  <si>
    <t>กิ๊ฟปลายกันชนหน้าขวา เปลี่ยน</t>
  </si>
  <si>
    <t>คชภัค รัตน์พันธ์</t>
  </si>
  <si>
    <t>ฎบ4572</t>
  </si>
  <si>
    <t>สอ927</t>
  </si>
  <si>
    <t>ศว6610</t>
  </si>
  <si>
    <t>ปราโมช ธรรมวงษา</t>
  </si>
  <si>
    <t>บางเพรียง</t>
  </si>
  <si>
    <t>ฒว2770</t>
  </si>
  <si>
    <t>COLOADOX-CAB 1</t>
  </si>
  <si>
    <t>บุญญานุช เริ่มภักดี</t>
  </si>
  <si>
    <t>ฌห7669</t>
  </si>
  <si>
    <t>สมพร ขาวสว่าง</t>
  </si>
  <si>
    <t>ฌข9705</t>
  </si>
  <si>
    <t>เปลี่ยน มือเปิดทำสี</t>
  </si>
  <si>
    <t>โครงในประตูหน้าขวา</t>
  </si>
  <si>
    <t>โครงในแค็ปขวา</t>
  </si>
  <si>
    <t>แผงหลังเก๋ง</t>
  </si>
  <si>
    <t>เสาเก๋งหลังขวา</t>
  </si>
  <si>
    <t>แผงแค็ปตัวนอกด้านขวา เปลี่ยน</t>
  </si>
  <si>
    <t>ฝาครอบล้อหน้า-หลังขวา เปลี่ยน</t>
  </si>
  <si>
    <t>คิ้วรีดน้ำตัวนอกประตูหน้าขวา เปลี่ยน</t>
  </si>
  <si>
    <t>โลโก้ประตู เปลี่ยน</t>
  </si>
  <si>
    <t>ณฐา จตุสิทธางกูรณ์</t>
  </si>
  <si>
    <t>3กษ8907</t>
  </si>
  <si>
    <t>1/780000</t>
  </si>
  <si>
    <t>รอกสติ๊กเกอร์ออกได้เลย</t>
  </si>
  <si>
    <t>นิจวรรณ นาพันปอง</t>
  </si>
  <si>
    <t>1กว531</t>
  </si>
  <si>
    <t>1/900000</t>
  </si>
  <si>
    <t>สกุล สะสมทรัพย์</t>
  </si>
  <si>
    <t>2ฒฆ865</t>
  </si>
  <si>
    <t>สุรศักดิ์ อยู่นาน</t>
  </si>
  <si>
    <t>3กฒ4537</t>
  </si>
  <si>
    <t>ส่งซ่อมล้อแม็ค</t>
  </si>
  <si>
    <t>ยางสเกิร์ตหลัง เปลี่ยน</t>
  </si>
  <si>
    <t>รื้อ/ตรวจสอบท่อไอเสีย</t>
  </si>
  <si>
    <t xml:space="preserve"> +ไฟตัดหมอก เปลี่ยน</t>
  </si>
  <si>
    <t>ตัวใน เปลี่ยน</t>
  </si>
  <si>
    <t>เสากระจกบงัลมหน้าซ้าย</t>
  </si>
  <si>
    <t>แผงรับไฟหน้าซ่าย</t>
  </si>
  <si>
    <t>แผงรับไฟหน้าทั้งชุด</t>
  </si>
  <si>
    <t>ขายึดกันชนหน้าตั้วสั้น+ตัวยาว เปลี่ยน</t>
  </si>
  <si>
    <t>คานในกันชนหน้าตัวล่าง เปลี่ยน</t>
  </si>
  <si>
    <t>คิ้วมุมกันชนหน้าตัวล่างซ้าย เปลี่ยน</t>
  </si>
  <si>
    <t>ตัวรับลมตัวบนซ้าย เปลี่ยน</t>
  </si>
  <si>
    <t>เหล็กรองกันชนหน้าซ้าย เปลี่ยน</t>
  </si>
  <si>
    <t>พลาสติกซุ้มล้อหน้าซ้าย+คลิ๊ป เปลี่ยน</t>
  </si>
  <si>
    <t>กต452</t>
  </si>
  <si>
    <t>ฌฬ9213</t>
  </si>
  <si>
    <t>ณรงค์ฤทธิ์ รอดเจริญ</t>
  </si>
  <si>
    <t>บงาพลีใหญ่</t>
  </si>
  <si>
    <t>ชร1963</t>
  </si>
  <si>
    <t>สรไกร</t>
  </si>
  <si>
    <t>บัวขาว แจ้งจรรยา</t>
  </si>
  <si>
    <t>1ฒน6567</t>
  </si>
  <si>
    <t>อนุศักดิ์ บุญศรี</t>
  </si>
  <si>
    <t>ษธ9446</t>
  </si>
  <si>
    <t>จำนน จิ๋วสุข</t>
  </si>
  <si>
    <t>บบ6324</t>
  </si>
  <si>
    <t>ธัญญาภรณ์ แจ้งสว่าง</t>
  </si>
  <si>
    <t>5กร8381</t>
  </si>
  <si>
    <t>โครงกันชนหน้า รอตรวจอบ</t>
  </si>
  <si>
    <t>เอริญา สมสุข</t>
  </si>
  <si>
    <t>5กถ5709</t>
  </si>
  <si>
    <t>พิชัย</t>
  </si>
  <si>
    <t>คิ้วกระบะหลัง ขวา</t>
  </si>
  <si>
    <t>ที่เหยียบกันชนหลังชิ้นกลาง เปลี่ยน</t>
  </si>
  <si>
    <t>เช็คน้ำเข้าฝั่งคนขับใต้พวงมาลัย</t>
  </si>
  <si>
    <t>ลำดวน คีรีวงษ์</t>
  </si>
  <si>
    <t>ฒน5120</t>
  </si>
  <si>
    <t>BL31/TNI</t>
  </si>
  <si>
    <t>BL32/KPI</t>
  </si>
  <si>
    <t>BL33/MUT</t>
  </si>
  <si>
    <t>BL34/SEI</t>
  </si>
  <si>
    <t>BL35/DEV</t>
  </si>
  <si>
    <t>ธัชฐิราธร นิธิวุฒิยากรณ์</t>
  </si>
  <si>
    <t>3กผ2201</t>
  </si>
  <si>
    <t>สะรายุทร์ ปิ่นปราณี</t>
  </si>
  <si>
    <t>ฆศ524</t>
  </si>
  <si>
    <t>เฉวียน คำแก้ว</t>
  </si>
  <si>
    <t>ฎห2320</t>
  </si>
  <si>
    <t>เสกิร์ต สีถลอก</t>
  </si>
  <si>
    <t>กว3526/1</t>
  </si>
  <si>
    <t>เหมา/เข็ม-400</t>
  </si>
  <si>
    <t>1กร 6299/1</t>
  </si>
  <si>
    <t>ปาล์ม</t>
  </si>
  <si>
    <t>TCOM1 V4.0</t>
  </si>
  <si>
    <t>หินกระเด็น</t>
  </si>
  <si>
    <t>ภิรมศักดิ์ ศรีอาจ</t>
  </si>
  <si>
    <t>6กณ6062</t>
  </si>
  <si>
    <t>ชวลิต โชติรุ่งโรจน์</t>
  </si>
  <si>
    <t>1กฬ2912</t>
  </si>
  <si>
    <t>1ฒถ3618</t>
  </si>
  <si>
    <t>โกศัย สิทธิสอน</t>
  </si>
  <si>
    <t>ฌล4323</t>
  </si>
  <si>
    <t>ครูด</t>
  </si>
  <si>
    <t>มือเปิดฝาท้ายตรูด</t>
  </si>
  <si>
    <t>ปรัชญา</t>
  </si>
  <si>
    <t>แผงบันไดขวา เปลี่ยน</t>
  </si>
  <si>
    <t>คลิ๊ปยึดพลาสติก เปลี่ยน</t>
  </si>
  <si>
    <t>พลาสติกบังโคลนด้านหน้าขวา เปลี่ยน</t>
  </si>
  <si>
    <t>คิ้วโครเมี่ยมปิดบันไดขวา เปลี่ยน</t>
  </si>
  <si>
    <t>ศักรินทร์/ชัยกฤต</t>
  </si>
  <si>
    <t>ฎล1614</t>
  </si>
  <si>
    <t>วราภรณ์ แสงสุริยกุล</t>
  </si>
  <si>
    <t>ฎม7863</t>
  </si>
  <si>
    <t>TCOM2 V4.0</t>
  </si>
  <si>
    <t>2กม4323/1</t>
  </si>
  <si>
    <t>โสภณ/สมเกียรติ</t>
  </si>
  <si>
    <t>ตะแกรงช่องลมอันกลาง เปลี่ยน</t>
  </si>
  <si>
    <t>มือเปิดประตูหน้าซ้าย เปลี่ยน</t>
  </si>
  <si>
    <t>คิ้วล้อ 4 ด้าน ครูด</t>
  </si>
  <si>
    <t>ฝั่งซ้าย เปลี่ยน</t>
  </si>
  <si>
    <t>กรอบไฟท้าย ซ้าย</t>
  </si>
  <si>
    <t>ถฮ764/1</t>
  </si>
  <si>
    <t>เหมา/กิ๊ก</t>
  </si>
  <si>
    <t>ธนพนธ์ สุพัฒนกิจกุล</t>
  </si>
  <si>
    <t>กต616</t>
  </si>
  <si>
    <t xml:space="preserve"> +ขายึดซ้าย+ขวา เปลี่ยน</t>
  </si>
  <si>
    <t>รั้งผึ้งแอร์ เปลี่ยน</t>
  </si>
  <si>
    <t>ท่อน้ำยาแอร์ เปลี่ยน</t>
  </si>
  <si>
    <t>ไฟตัดหมอกกันชนหน้าซ้าย+ขวา เปลี่ยน</t>
  </si>
  <si>
    <t>วีรศักดิ์ จั่นมุ้ย</t>
  </si>
  <si>
    <t>ฒส8744</t>
  </si>
  <si>
    <t>สีรอก</t>
  </si>
  <si>
    <t>พลาสติกซุ้มล้อหน้าซ้าย ฉีกขาด</t>
  </si>
  <si>
    <t>แม็กหน้าขวา ตรูด</t>
  </si>
  <si>
    <t>BL36/TNI</t>
  </si>
  <si>
    <t xml:space="preserve"> +กลอนล็อค เปลี่ยน    </t>
  </si>
  <si>
    <t xml:space="preserve"> +โครง เปลี่ยน</t>
  </si>
  <si>
    <t>รังผึ้งแอร์ เปลี่ยน</t>
  </si>
  <si>
    <t>แผ่นรองกระจังหน้าครอบกลอนล็อค เปลี่ยน</t>
  </si>
  <si>
    <t>ส่งซ่อมล้อแม็กหลัง ขวา</t>
  </si>
  <si>
    <t>รื้อประกอบคานหลัง ขวา</t>
  </si>
  <si>
    <t>ตั้งศุนย์ล้อหลัง</t>
  </si>
  <si>
    <t>ชุดคานหลัง เปลี่ยน</t>
  </si>
  <si>
    <t>พลาสติกบังฝุ่นหลัง+กิ๊ปขวา เปลี่ยน</t>
  </si>
  <si>
    <t>TCOM4 V4.0</t>
  </si>
  <si>
    <t xml:space="preserve"> +ขายึดซ้าย+ขวา เคลม</t>
  </si>
  <si>
    <t xml:space="preserve"> +คิ้วโครเมี่ยม เคลม</t>
  </si>
  <si>
    <t>คิ้ว ครูด</t>
  </si>
  <si>
    <t>แตก</t>
  </si>
  <si>
    <t>ติด</t>
  </si>
  <si>
    <t>กรอบป้ายทะเบียนหน้า เคลม</t>
  </si>
  <si>
    <t>ไฟเดย์ไลท์ขวาติด2หลอด</t>
  </si>
  <si>
    <t>ล้อแม็กปกติ4ฝั่ง มีจุกมา4ฝั่ง</t>
  </si>
  <si>
    <t>รื้อ-ประกอบคานหลัง ขวา</t>
  </si>
  <si>
    <t>ตั้งศุนย์ล้อหลัง ขวา</t>
  </si>
  <si>
    <t>ณัฐพงศ์</t>
  </si>
  <si>
    <t>ซ่อม-ทำสี สเกิร์ตกันชนหน้า</t>
  </si>
  <si>
    <t>คิ้วโครเมี่ยมกันชนหน้า เปลี่ยน</t>
  </si>
  <si>
    <t>กรอบป้ายทะเบียน เปลี่ยน</t>
  </si>
  <si>
    <t>กาบประตูหลัง ซ้าย</t>
  </si>
  <si>
    <t>กาบบังโคลนหลัง ซ้าย</t>
  </si>
  <si>
    <t>กาบบันไดหลัง ซ้าย</t>
  </si>
  <si>
    <t>หลอดไฟเบรกหลังขวา เปลี่ยน</t>
  </si>
  <si>
    <t>ญข4858/1</t>
  </si>
  <si>
    <t>1กร4068/1</t>
  </si>
  <si>
    <t>เหมา/ตุ๋ย-1500</t>
  </si>
  <si>
    <t>เหมา/ตุ๋ย-500</t>
  </si>
  <si>
    <t>อิทธิกฤต อุทัยรัตน์</t>
  </si>
  <si>
    <t>หัวหมาก</t>
  </si>
  <si>
    <t>ณบ9663</t>
  </si>
  <si>
    <t>KIA</t>
  </si>
  <si>
    <t>K2700</t>
  </si>
  <si>
    <t>บุญประเสริฐ แก้วกาง</t>
  </si>
  <si>
    <t>กธ8864</t>
  </si>
  <si>
    <t>ฉัฐกาญ วงษ์ไกร</t>
  </si>
  <si>
    <t>ญน8772</t>
  </si>
  <si>
    <t>2/350000</t>
  </si>
  <si>
    <t>ยุทธนา จันทร์ละออ</t>
  </si>
  <si>
    <t>ฒร2778</t>
  </si>
  <si>
    <t>สติ๊กเกอร์กระบะซ้าย เปลี่ยน</t>
  </si>
  <si>
    <t>โลโก้ฝาปิดท้าย เปลี่ยน</t>
  </si>
  <si>
    <t>พรรณี ภาคเจริญ</t>
  </si>
  <si>
    <t>ฎท4876</t>
  </si>
  <si>
    <t>ญท8777</t>
  </si>
  <si>
    <t>ฝั่งซ้าย</t>
  </si>
  <si>
    <t>สุบิน พลดงนอก</t>
  </si>
  <si>
    <t>ฌบ1932</t>
  </si>
  <si>
    <t>ก้านสูบ เปลี่ยน</t>
  </si>
  <si>
    <t>ลูกสูบ เปลี่ยน</t>
  </si>
  <si>
    <t>ปลอกสูบ เปลี่ยน</t>
  </si>
  <si>
    <t>แหวนลูกสูบ เปลี่ยน</t>
  </si>
  <si>
    <t>วาล์วไอดี เปลี่ยน</t>
  </si>
  <si>
    <t>วาล์วไอเสีย เปลี่ยน</t>
  </si>
  <si>
    <t>ช๊าบอก เปลี่ยน</t>
  </si>
  <si>
    <t>ช๊าบก้าน เปลี่ยน</t>
  </si>
  <si>
    <t>ประเก็นชุดใหญ่</t>
  </si>
  <si>
    <t>กาวดำ เปลี่ยน</t>
  </si>
  <si>
    <t>เหมา/ตุ๋ย-3000</t>
  </si>
  <si>
    <t>รออะไหล่</t>
  </si>
  <si>
    <t>บุบ</t>
  </si>
  <si>
    <t>ไฟในรถไม่ติด</t>
  </si>
  <si>
    <t>เสาอากาศใช้ไม่ได้</t>
  </si>
  <si>
    <t>กฤตนัน อุดมวงค์ยนต์</t>
  </si>
  <si>
    <t>ฎก7994</t>
  </si>
  <si>
    <t>คลิ๊ปกันชนหน้า+หลัง+หน้ากระจัง</t>
  </si>
  <si>
    <t>คลิ๊ปยึดพลาสติกซุ้มล้อ เปลี่ยน</t>
  </si>
  <si>
    <t>แผงพลาสติกซุ้มล้อหน้าขวา เปลี่ยน</t>
  </si>
  <si>
    <t>ฝาปิดไฟตัดหมอกหน้า ขวา เปลี่ยน</t>
  </si>
  <si>
    <t>แผ่นรองใต้เครื่องหน้า+กิ๊ปขวา เปลี่ยน</t>
  </si>
  <si>
    <t>เมธากร ดีมาก</t>
  </si>
  <si>
    <t>ถบ5904</t>
  </si>
  <si>
    <t>วิทยุ+ไฟในรถใช้งานได้ปกติ</t>
  </si>
  <si>
    <t xml:space="preserve"> +ขายึดว้าย+ขวา เปลี่ยน</t>
  </si>
  <si>
    <t>ไฟเลี้ยวกระจกมองข้างซ้ายขวา เปลี่ยน</t>
  </si>
  <si>
    <t>รายการอะไหล่ที่เปลี่ยนของยังไม่มา รอเสนอ</t>
  </si>
  <si>
    <t>คิ้วล้อซ้าย ครูด</t>
  </si>
  <si>
    <t xml:space="preserve"> +คิ้ว เปลี่ยน</t>
  </si>
  <si>
    <t>ขายึดปลายกันชนหน้าซ้าย เปลี่ยน</t>
  </si>
  <si>
    <t>พลุ๊กยึกดกันชนหน้า+หลังกระจัง เปลี่ยน</t>
  </si>
  <si>
    <t>ศุภกิจ พันธ์เวีย</t>
  </si>
  <si>
    <t>ฌค2437</t>
  </si>
  <si>
    <t>หินกระเด็น/สนิม</t>
  </si>
  <si>
    <t>ครูดยาว</t>
  </si>
  <si>
    <t>ยางอะไหล่ แตก</t>
  </si>
  <si>
    <t>พลาสติกซุ้มล้อหน้าขวา ไม่มีมา</t>
  </si>
  <si>
    <t>กระจกประตูหน้าขวา ไม่ออโต/มีปัญหา</t>
  </si>
  <si>
    <t>ลำโพงประตูหน้าซ้าย ไม่ดัง</t>
  </si>
  <si>
    <t>งานด่วน</t>
  </si>
  <si>
    <t>VIP</t>
  </si>
  <si>
    <t>ท๊อป/ฟลุ๊ค</t>
  </si>
  <si>
    <t>รื้อ-ทำความสะอาดพรมในรถ</t>
  </si>
  <si>
    <t>ธวัชชัย ศรีจูม</t>
  </si>
  <si>
    <t>3กอ8627</t>
  </si>
  <si>
    <t>โชคชัย ชาดวง</t>
  </si>
  <si>
    <t>1กฎ437</t>
  </si>
  <si>
    <t>อุดอน หางสลัด</t>
  </si>
  <si>
    <t>4กฬ6478</t>
  </si>
  <si>
    <t>สมัชญา ผินสุวรรณ</t>
  </si>
  <si>
    <t xml:space="preserve">สำโรงใต้ </t>
  </si>
  <si>
    <t>1ฒย3220</t>
  </si>
  <si>
    <t>เสนอเปลี่ยน</t>
  </si>
  <si>
    <t xml:space="preserve"> +โครเมี่ยม เปลี่ยน</t>
  </si>
  <si>
    <t>ดนัย สุขสมพืช</t>
  </si>
  <si>
    <t>บพ4894</t>
  </si>
  <si>
    <t>ภัทระ/พิเชษฐ์/ปิยะศักดิ์</t>
  </si>
  <si>
    <t>อภิญญา ดีหมื่นไวย์</t>
  </si>
  <si>
    <t>ญศ8533</t>
  </si>
  <si>
    <t>ทำสีรอบคัน+ฝาปิดกระบะ+หลังคา</t>
  </si>
  <si>
    <t>แผงใต้กันชนหน้า+คิ้วล้อ ลูกค้าเอาเป็นสีดำ</t>
  </si>
  <si>
    <t>อิทธิพล ประชาศิริ</t>
  </si>
  <si>
    <t>ญน6353</t>
  </si>
  <si>
    <t>วราภรณ์ พฤติทัศน์</t>
  </si>
  <si>
    <t>AMERA</t>
  </si>
  <si>
    <t>4กฬ6729/1</t>
  </si>
  <si>
    <t>เหมา/ตุ๋ย-2000</t>
  </si>
  <si>
    <t>6  คัน</t>
  </si>
  <si>
    <t>ยังไม่ได้สั่ง</t>
  </si>
  <si>
    <t>ดารินทร์ วัฒยา</t>
  </si>
  <si>
    <t>5กพ8566</t>
  </si>
  <si>
    <t>บุบ ครูด</t>
  </si>
  <si>
    <t>พัฒนะ</t>
  </si>
  <si>
    <t>แผ่นยึดกันชนหน้าขวาตัวบน</t>
  </si>
  <si>
    <t>ลฎาภา จินดาเสถียร</t>
  </si>
  <si>
    <t>ญอ6063</t>
  </si>
  <si>
    <t>BL37/DEV</t>
  </si>
  <si>
    <t>BL38/MUT</t>
  </si>
  <si>
    <t>BL39/QBE</t>
  </si>
  <si>
    <t>ล้อแม็กหลังขวา</t>
  </si>
  <si>
    <t>สเกิร์ตกันชนหน้า เคลม</t>
  </si>
  <si>
    <t>สเกิร์ตกันชนหลัง เคลม</t>
  </si>
  <si>
    <t>สเกิร์ตกันชนหลัง ตัดดำ</t>
  </si>
  <si>
    <t>ฝาปิดเสากลางประตูหน้าข้างซ้าย เปลี่ยน</t>
  </si>
  <si>
    <t>ฝาปิดเสากลางประตูหลังข้างซ้าย เปลี่ยน</t>
  </si>
  <si>
    <t>พลาสติกกระจกหูช้างหลังว้าย เปลี่ยน</t>
  </si>
  <si>
    <t>ดก.</t>
  </si>
  <si>
    <t>ปราโมทย์ พุฒนาค</t>
  </si>
  <si>
    <t>ผจ7151</t>
  </si>
  <si>
    <t>สนิม</t>
  </si>
  <si>
    <t>ภูวศิษฐ์ รุจิรัฐชนะนนท์</t>
  </si>
  <si>
    <t>5กศ8617</t>
  </si>
  <si>
    <t>สราวุธ อยู่รัตน์</t>
  </si>
  <si>
    <t xml:space="preserve"> คิ้ว เคลม</t>
  </si>
  <si>
    <t>ติดทุกดวง</t>
  </si>
  <si>
    <t>เคลมสีรอบคัน+หลังคา</t>
  </si>
  <si>
    <t>เสาเก๋งหลังซ้าย</t>
  </si>
  <si>
    <t>คิ้วล้อหลังซ้าย</t>
  </si>
  <si>
    <t>คิ้วปลายกันชนหน้าขวา</t>
  </si>
  <si>
    <t>แผงปิดช่องลมกันชนหน้าขวา เปลี่ยน</t>
  </si>
  <si>
    <t>11  คัน</t>
  </si>
  <si>
    <t>3  คัน</t>
  </si>
  <si>
    <t>22  คัน</t>
  </si>
  <si>
    <t xml:space="preserve">   </t>
  </si>
  <si>
    <t>อุดร เชื้อจำพร</t>
  </si>
  <si>
    <t>ฒธ3815</t>
  </si>
  <si>
    <t>อนุชา ชาวเมืองปักษ์</t>
  </si>
  <si>
    <t>4กภ6606</t>
  </si>
  <si>
    <t>MICRA</t>
  </si>
  <si>
    <t>(1</t>
  </si>
  <si>
    <t xml:space="preserve"> '1001'</t>
  </si>
  <si>
    <t xml:space="preserve"> 'เขตพระนคร   '</t>
  </si>
  <si>
    <t xml:space="preserve"> 'Khet Phra Nakhon'</t>
  </si>
  <si>
    <t xml:space="preserve"> 1)</t>
  </si>
  <si>
    <t>(2</t>
  </si>
  <si>
    <t xml:space="preserve"> '1002'</t>
  </si>
  <si>
    <t xml:space="preserve"> 'เขตดุสิต   '</t>
  </si>
  <si>
    <t xml:space="preserve"> 'Khet Dusit'</t>
  </si>
  <si>
    <t>(3</t>
  </si>
  <si>
    <t xml:space="preserve"> '1003'</t>
  </si>
  <si>
    <t xml:space="preserve"> 'เขตหนองจอก   '</t>
  </si>
  <si>
    <t xml:space="preserve"> 'Khet  Nong Chok'</t>
  </si>
  <si>
    <t>(4</t>
  </si>
  <si>
    <t xml:space="preserve"> '1004'</t>
  </si>
  <si>
    <t xml:space="preserve"> 'เขตบางรัก   '</t>
  </si>
  <si>
    <t xml:space="preserve"> 'Khet Bang Rak'</t>
  </si>
  <si>
    <t>(5</t>
  </si>
  <si>
    <t xml:space="preserve"> '1005'</t>
  </si>
  <si>
    <t xml:space="preserve"> 'เขตบางเขน   '</t>
  </si>
  <si>
    <t xml:space="preserve"> 'Khet Bang Khen'</t>
  </si>
  <si>
    <t>(6</t>
  </si>
  <si>
    <t xml:space="preserve"> '1006'</t>
  </si>
  <si>
    <t xml:space="preserve"> 'เขตบางกะปิ   '</t>
  </si>
  <si>
    <t xml:space="preserve"> 'Khet Bang Kapi'</t>
  </si>
  <si>
    <t>(7</t>
  </si>
  <si>
    <t xml:space="preserve"> '1007'</t>
  </si>
  <si>
    <t xml:space="preserve"> 'เขตปทุมวัน   '</t>
  </si>
  <si>
    <t xml:space="preserve"> 'Khet Pathum Wan'</t>
  </si>
  <si>
    <t>(8</t>
  </si>
  <si>
    <t xml:space="preserve"> '1008'</t>
  </si>
  <si>
    <t xml:space="preserve"> 'เขตป้อมปราบศัตรูพ่าย   '</t>
  </si>
  <si>
    <t xml:space="preserve"> 'Khet Pom Prap Sattru Phai'</t>
  </si>
  <si>
    <t>(9</t>
  </si>
  <si>
    <t xml:space="preserve"> '1009'</t>
  </si>
  <si>
    <t xml:space="preserve"> 'เขตพระโขนง   '</t>
  </si>
  <si>
    <t xml:space="preserve"> 'Khet Phra Khanong'</t>
  </si>
  <si>
    <t>(10</t>
  </si>
  <si>
    <t xml:space="preserve"> '1010'</t>
  </si>
  <si>
    <t xml:space="preserve"> 'เขตมีนบุรี   '</t>
  </si>
  <si>
    <t xml:space="preserve"> 'Khet Min Buri'</t>
  </si>
  <si>
    <t>(11</t>
  </si>
  <si>
    <t xml:space="preserve"> '1011'</t>
  </si>
  <si>
    <t xml:space="preserve"> 'เขตลาดกระบัง   '</t>
  </si>
  <si>
    <t xml:space="preserve"> 'Khet Lat Krabang'</t>
  </si>
  <si>
    <t>(12</t>
  </si>
  <si>
    <t xml:space="preserve"> '1012'</t>
  </si>
  <si>
    <t xml:space="preserve"> 'เขตยานนาวา   '</t>
  </si>
  <si>
    <t xml:space="preserve"> 'Khet Yan Nawa'</t>
  </si>
  <si>
    <t>(13</t>
  </si>
  <si>
    <t xml:space="preserve"> '1013'</t>
  </si>
  <si>
    <t xml:space="preserve"> 'เขตสัมพันธวงศ์   '</t>
  </si>
  <si>
    <t xml:space="preserve"> 'Khet Samphanthawong'</t>
  </si>
  <si>
    <t>(14</t>
  </si>
  <si>
    <t xml:space="preserve"> '1014'</t>
  </si>
  <si>
    <t xml:space="preserve"> 'เขตพญาไท   '</t>
  </si>
  <si>
    <t xml:space="preserve"> 'Khet Phaya Thai'</t>
  </si>
  <si>
    <t>(15</t>
  </si>
  <si>
    <t xml:space="preserve"> '1015'</t>
  </si>
  <si>
    <t xml:space="preserve"> 'เขตธนบุรี   '</t>
  </si>
  <si>
    <t xml:space="preserve"> 'Khet Thon Buri'</t>
  </si>
  <si>
    <t>(16</t>
  </si>
  <si>
    <t xml:space="preserve"> '1016'</t>
  </si>
  <si>
    <t xml:space="preserve"> 'เขตบางกอกใหญ่   '</t>
  </si>
  <si>
    <t xml:space="preserve"> 'Khet Bangkok Yai'</t>
  </si>
  <si>
    <t>(17</t>
  </si>
  <si>
    <t xml:space="preserve"> '1017'</t>
  </si>
  <si>
    <t xml:space="preserve"> 'เขตห้วยขวาง   '</t>
  </si>
  <si>
    <t xml:space="preserve"> 'Khet Huai Khwang'</t>
  </si>
  <si>
    <t>(18</t>
  </si>
  <si>
    <t xml:space="preserve"> '1018'</t>
  </si>
  <si>
    <t xml:space="preserve"> 'เขตคลองสาน   '</t>
  </si>
  <si>
    <t xml:space="preserve"> 'Khet Khlong San'</t>
  </si>
  <si>
    <t>(19</t>
  </si>
  <si>
    <t xml:space="preserve"> '1019'</t>
  </si>
  <si>
    <t xml:space="preserve"> 'เขตตลิ่งชัน   '</t>
  </si>
  <si>
    <t xml:space="preserve"> 'Khet Taling Chan'</t>
  </si>
  <si>
    <t>(20</t>
  </si>
  <si>
    <t xml:space="preserve"> '1020'</t>
  </si>
  <si>
    <t xml:space="preserve"> 'เขตบางกอกน้อย   '</t>
  </si>
  <si>
    <t xml:space="preserve"> 'Khet Bangkok Noi'</t>
  </si>
  <si>
    <t>(21</t>
  </si>
  <si>
    <t xml:space="preserve"> '1021'</t>
  </si>
  <si>
    <t xml:space="preserve"> 'เขตบางขุนเทียน   '</t>
  </si>
  <si>
    <t xml:space="preserve"> 'Khet Bang Khun Thian'</t>
  </si>
  <si>
    <t>(22</t>
  </si>
  <si>
    <t xml:space="preserve"> '1022'</t>
  </si>
  <si>
    <t xml:space="preserve"> 'เขตภาษีเจริญ   '</t>
  </si>
  <si>
    <t xml:space="preserve"> 'Khet Phasi Charoen'</t>
  </si>
  <si>
    <t>(23</t>
  </si>
  <si>
    <t xml:space="preserve"> '1023'</t>
  </si>
  <si>
    <t xml:space="preserve"> 'เขตหนองแขม   '</t>
  </si>
  <si>
    <t xml:space="preserve"> 'Khet Nong Khaem'</t>
  </si>
  <si>
    <t>(24</t>
  </si>
  <si>
    <t xml:space="preserve"> '1024'</t>
  </si>
  <si>
    <t xml:space="preserve"> 'เขตราษฎร์บูรณะ   '</t>
  </si>
  <si>
    <t xml:space="preserve"> 'Khet Rat Burana'</t>
  </si>
  <si>
    <t>(25</t>
  </si>
  <si>
    <t xml:space="preserve"> '1025'</t>
  </si>
  <si>
    <t xml:space="preserve"> 'เขตบางพลัด   '</t>
  </si>
  <si>
    <t xml:space="preserve"> 'Khet Bang Phlat'</t>
  </si>
  <si>
    <t>(26</t>
  </si>
  <si>
    <t xml:space="preserve"> '1026'</t>
  </si>
  <si>
    <t xml:space="preserve"> 'เขตดินแดง   '</t>
  </si>
  <si>
    <t xml:space="preserve"> 'Khet Din Daeng'</t>
  </si>
  <si>
    <t>(27</t>
  </si>
  <si>
    <t xml:space="preserve"> '1027'</t>
  </si>
  <si>
    <t xml:space="preserve"> 'เขตบึงกุ่ม   '</t>
  </si>
  <si>
    <t xml:space="preserve"> 'Khet Bueng Kum'</t>
  </si>
  <si>
    <t>(28</t>
  </si>
  <si>
    <t xml:space="preserve"> '1028'</t>
  </si>
  <si>
    <t xml:space="preserve"> 'เขตสาทร   '</t>
  </si>
  <si>
    <t xml:space="preserve"> 'Khet Sathon'</t>
  </si>
  <si>
    <t>(29</t>
  </si>
  <si>
    <t xml:space="preserve"> '1029'</t>
  </si>
  <si>
    <t xml:space="preserve"> 'เขตบางซื่อ   '</t>
  </si>
  <si>
    <t xml:space="preserve"> 'Khet Bang Sue'</t>
  </si>
  <si>
    <t>(30</t>
  </si>
  <si>
    <t xml:space="preserve"> '1030'</t>
  </si>
  <si>
    <t xml:space="preserve"> 'เขตจตุจักร   '</t>
  </si>
  <si>
    <t xml:space="preserve"> 'Khet Chatuchak'</t>
  </si>
  <si>
    <t>(31</t>
  </si>
  <si>
    <t xml:space="preserve"> '1031'</t>
  </si>
  <si>
    <t xml:space="preserve"> 'เขตบางคอแหลม   '</t>
  </si>
  <si>
    <t xml:space="preserve"> 'Khet Bang Kho Laem'</t>
  </si>
  <si>
    <t>(32</t>
  </si>
  <si>
    <t xml:space="preserve"> '1032'</t>
  </si>
  <si>
    <t xml:space="preserve"> 'เขตประเวศ   '</t>
  </si>
  <si>
    <t xml:space="preserve"> 'Khet Prawet'</t>
  </si>
  <si>
    <t>(33</t>
  </si>
  <si>
    <t xml:space="preserve"> '1033'</t>
  </si>
  <si>
    <t xml:space="preserve"> 'เขตคลองเตย   '</t>
  </si>
  <si>
    <t xml:space="preserve"> 'Khet Khlong Toei'</t>
  </si>
  <si>
    <t>(34</t>
  </si>
  <si>
    <t xml:space="preserve"> '1034'</t>
  </si>
  <si>
    <t xml:space="preserve"> 'เขตสวนหลวง   '</t>
  </si>
  <si>
    <t xml:space="preserve"> 'Khet Suan Luang'</t>
  </si>
  <si>
    <t>(35</t>
  </si>
  <si>
    <t xml:space="preserve"> '1035'</t>
  </si>
  <si>
    <t xml:space="preserve"> 'เขตจอมทอง   '</t>
  </si>
  <si>
    <t xml:space="preserve"> 'Khet Chom Thong'</t>
  </si>
  <si>
    <t>(36</t>
  </si>
  <si>
    <t xml:space="preserve"> '1036'</t>
  </si>
  <si>
    <t xml:space="preserve"> 'เขตดอนเมือง   '</t>
  </si>
  <si>
    <t xml:space="preserve"> 'Khet Don Mueang'</t>
  </si>
  <si>
    <t>(37</t>
  </si>
  <si>
    <t xml:space="preserve"> '1037'</t>
  </si>
  <si>
    <t xml:space="preserve"> 'เขตราชเทวี   '</t>
  </si>
  <si>
    <t xml:space="preserve"> 'Khet Ratchathewi'</t>
  </si>
  <si>
    <t>(38</t>
  </si>
  <si>
    <t xml:space="preserve"> '1038'</t>
  </si>
  <si>
    <t xml:space="preserve"> 'เขตลาดพร้าว   '</t>
  </si>
  <si>
    <t xml:space="preserve"> 'Khet Lat Phrao'</t>
  </si>
  <si>
    <t>(39</t>
  </si>
  <si>
    <t xml:space="preserve"> '1039'</t>
  </si>
  <si>
    <t xml:space="preserve"> 'เขตวัฒนา   '</t>
  </si>
  <si>
    <t xml:space="preserve"> 'Khet Watthana'</t>
  </si>
  <si>
    <t>(40</t>
  </si>
  <si>
    <t xml:space="preserve"> '1040'</t>
  </si>
  <si>
    <t xml:space="preserve"> 'เขตบางแค   '</t>
  </si>
  <si>
    <t xml:space="preserve"> 'Khet Bang Khae'</t>
  </si>
  <si>
    <t>(41</t>
  </si>
  <si>
    <t xml:space="preserve"> '1041'</t>
  </si>
  <si>
    <t xml:space="preserve"> 'เขตหลักสี่   '</t>
  </si>
  <si>
    <t xml:space="preserve"> 'Khet Lak Si'</t>
  </si>
  <si>
    <t>(42</t>
  </si>
  <si>
    <t xml:space="preserve"> '1042'</t>
  </si>
  <si>
    <t xml:space="preserve"> 'เขตสายไหม   '</t>
  </si>
  <si>
    <t xml:space="preserve"> 'Khet Sai Mai'</t>
  </si>
  <si>
    <t>(43</t>
  </si>
  <si>
    <t xml:space="preserve"> '1043'</t>
  </si>
  <si>
    <t xml:space="preserve"> 'เขตคันนายาว   '</t>
  </si>
  <si>
    <t xml:space="preserve"> 'Khet Khan Na Yao'</t>
  </si>
  <si>
    <t>(44</t>
  </si>
  <si>
    <t xml:space="preserve"> '1044'</t>
  </si>
  <si>
    <t xml:space="preserve"> 'เขตสะพานสูง   '</t>
  </si>
  <si>
    <t xml:space="preserve"> 'Khet Saphan Sung'</t>
  </si>
  <si>
    <t>(45</t>
  </si>
  <si>
    <t xml:space="preserve"> '1045'</t>
  </si>
  <si>
    <t xml:space="preserve"> 'เขตวังทองหลาง   '</t>
  </si>
  <si>
    <t xml:space="preserve"> 'Khet Wang Thonglang'</t>
  </si>
  <si>
    <t>(46</t>
  </si>
  <si>
    <t xml:space="preserve"> '1046'</t>
  </si>
  <si>
    <t xml:space="preserve"> 'เขตคลองสามวา   '</t>
  </si>
  <si>
    <t xml:space="preserve"> 'Khet Khlong Sam Wa'</t>
  </si>
  <si>
    <t>(47</t>
  </si>
  <si>
    <t xml:space="preserve"> '1047'</t>
  </si>
  <si>
    <t xml:space="preserve"> 'เขตบางนา   '</t>
  </si>
  <si>
    <t xml:space="preserve"> 'Khet Bang Na'</t>
  </si>
  <si>
    <t>(48</t>
  </si>
  <si>
    <t xml:space="preserve"> '1048'</t>
  </si>
  <si>
    <t xml:space="preserve"> 'เขตทวีวัฒนา   '</t>
  </si>
  <si>
    <t xml:space="preserve"> 'Khet Thawi Watthana'</t>
  </si>
  <si>
    <t>(49</t>
  </si>
  <si>
    <t xml:space="preserve"> '1049'</t>
  </si>
  <si>
    <t xml:space="preserve"> 'เขตทุ่งครุ   '</t>
  </si>
  <si>
    <t xml:space="preserve"> 'Khet Thung Khru'</t>
  </si>
  <si>
    <t>(50</t>
  </si>
  <si>
    <t xml:space="preserve"> '1050'</t>
  </si>
  <si>
    <t xml:space="preserve"> 'เขตบางบอน   '</t>
  </si>
  <si>
    <t xml:space="preserve"> 'Khet Bang Bon'</t>
  </si>
  <si>
    <t>(51</t>
  </si>
  <si>
    <t xml:space="preserve"> '1081'</t>
  </si>
  <si>
    <t xml:space="preserve"> '*บ้านทะวาย   '</t>
  </si>
  <si>
    <t xml:space="preserve"> '*Bantawai'</t>
  </si>
  <si>
    <t>(52</t>
  </si>
  <si>
    <t xml:space="preserve"> '1101'</t>
  </si>
  <si>
    <t xml:space="preserve"> 'เมืองสมุทรปราการ   '</t>
  </si>
  <si>
    <t xml:space="preserve"> 'Mueang Samut Prakan'</t>
  </si>
  <si>
    <t xml:space="preserve"> 2)</t>
  </si>
  <si>
    <t>(53</t>
  </si>
  <si>
    <t xml:space="preserve"> '1102'</t>
  </si>
  <si>
    <t xml:space="preserve"> 'บางบ่อ   '</t>
  </si>
  <si>
    <t xml:space="preserve"> 'Bang Bo'</t>
  </si>
  <si>
    <t>(54</t>
  </si>
  <si>
    <t xml:space="preserve"> '1103'</t>
  </si>
  <si>
    <t xml:space="preserve"> 'บางพลี   '</t>
  </si>
  <si>
    <t xml:space="preserve"> 'Bang Phli'</t>
  </si>
  <si>
    <t>(55</t>
  </si>
  <si>
    <t xml:space="preserve"> '1104'</t>
  </si>
  <si>
    <t xml:space="preserve"> 'พระประแดง   '</t>
  </si>
  <si>
    <t xml:space="preserve"> 'Phra Pradaeng'</t>
  </si>
  <si>
    <t>(56</t>
  </si>
  <si>
    <t xml:space="preserve"> '1105'</t>
  </si>
  <si>
    <t xml:space="preserve"> 'พระสมุทรเจดีย์   '</t>
  </si>
  <si>
    <t xml:space="preserve"> 'Phra Samut Chedi'</t>
  </si>
  <si>
    <t>(57</t>
  </si>
  <si>
    <t xml:space="preserve"> '1106'</t>
  </si>
  <si>
    <t xml:space="preserve"> 'บางเสาธง   '</t>
  </si>
  <si>
    <t xml:space="preserve"> 'Bang Sao Thong'</t>
  </si>
  <si>
    <t>(58</t>
  </si>
  <si>
    <t xml:space="preserve"> '1201'</t>
  </si>
  <si>
    <t xml:space="preserve"> 'เมืองนนทบุรี   '</t>
  </si>
  <si>
    <t xml:space="preserve"> 'Mueang Nonthaburi'</t>
  </si>
  <si>
    <t xml:space="preserve"> 3)</t>
  </si>
  <si>
    <t>(59</t>
  </si>
  <si>
    <t xml:space="preserve"> '1202'</t>
  </si>
  <si>
    <t xml:space="preserve"> 'บางกรวย   '</t>
  </si>
  <si>
    <t xml:space="preserve"> 'Bang Kruai'</t>
  </si>
  <si>
    <t>(60</t>
  </si>
  <si>
    <t xml:space="preserve"> '1203'</t>
  </si>
  <si>
    <t xml:space="preserve"> 'บางใหญ่   '</t>
  </si>
  <si>
    <t xml:space="preserve"> 'Bang Yai'</t>
  </si>
  <si>
    <t>(61</t>
  </si>
  <si>
    <t xml:space="preserve"> '1204'</t>
  </si>
  <si>
    <t xml:space="preserve"> 'บางบัวทอง   '</t>
  </si>
  <si>
    <t xml:space="preserve"> 'Bang Bua Thong'</t>
  </si>
  <si>
    <t>(62</t>
  </si>
  <si>
    <t xml:space="preserve"> '1205'</t>
  </si>
  <si>
    <t xml:space="preserve"> 'ไทรน้อย   '</t>
  </si>
  <si>
    <t xml:space="preserve"> 'Sai Noi'</t>
  </si>
  <si>
    <t>(63</t>
  </si>
  <si>
    <t xml:space="preserve"> '1206'</t>
  </si>
  <si>
    <t xml:space="preserve"> 'ปากเกร็ด   '</t>
  </si>
  <si>
    <t xml:space="preserve"> 'Pak Kret'</t>
  </si>
  <si>
    <t>(64</t>
  </si>
  <si>
    <t xml:space="preserve"> '1251'</t>
  </si>
  <si>
    <t xml:space="preserve"> 'เทศบาลนครนนทบุรี (สาขาแขวงท่าทราย)*   '</t>
  </si>
  <si>
    <t xml:space="preserve"> 'Tetsaban Nonthaburi'</t>
  </si>
  <si>
    <t>(65</t>
  </si>
  <si>
    <t xml:space="preserve"> '1297'</t>
  </si>
  <si>
    <t xml:space="preserve"> 'เทศบาลเมืองปากเกร็ด*   '</t>
  </si>
  <si>
    <t xml:space="preserve"> 'Tetsaban Pak Kret'</t>
  </si>
  <si>
    <t>(66</t>
  </si>
  <si>
    <t xml:space="preserve"> '1301'</t>
  </si>
  <si>
    <t xml:space="preserve"> 'เมืองปทุมธานี   '</t>
  </si>
  <si>
    <t xml:space="preserve"> 'Mueang Pathum Thani'</t>
  </si>
  <si>
    <t xml:space="preserve"> 4)</t>
  </si>
  <si>
    <t>(67</t>
  </si>
  <si>
    <t xml:space="preserve"> '1302'</t>
  </si>
  <si>
    <t xml:space="preserve"> 'คลองหลวง   '</t>
  </si>
  <si>
    <t xml:space="preserve"> 'Khlong Luang'</t>
  </si>
  <si>
    <t>(68</t>
  </si>
  <si>
    <t xml:space="preserve"> '1303'</t>
  </si>
  <si>
    <t xml:space="preserve"> 'ธัญบุรี   '</t>
  </si>
  <si>
    <t xml:space="preserve"> 'Thanyaburi'</t>
  </si>
  <si>
    <t>(69</t>
  </si>
  <si>
    <t xml:space="preserve"> '1304'</t>
  </si>
  <si>
    <t xml:space="preserve"> 'หนองเสือ   '</t>
  </si>
  <si>
    <t xml:space="preserve"> 'Nong Suea'</t>
  </si>
  <si>
    <t>(70</t>
  </si>
  <si>
    <t xml:space="preserve"> '1305'</t>
  </si>
  <si>
    <t xml:space="preserve"> 'ลาดหลุมแก้ว   '</t>
  </si>
  <si>
    <t xml:space="preserve"> 'Lat Lum Kaeo'</t>
  </si>
  <si>
    <t>(71</t>
  </si>
  <si>
    <t xml:space="preserve"> '1306'</t>
  </si>
  <si>
    <t xml:space="preserve"> 'ลำลูกกา   '</t>
  </si>
  <si>
    <t xml:space="preserve"> 'Lam Luk Ka'</t>
  </si>
  <si>
    <t>(72</t>
  </si>
  <si>
    <t xml:space="preserve"> '1307'</t>
  </si>
  <si>
    <t xml:space="preserve"> 'สามโคก   '</t>
  </si>
  <si>
    <t xml:space="preserve"> 'Sam Khok'</t>
  </si>
  <si>
    <t>(73</t>
  </si>
  <si>
    <t xml:space="preserve"> '1351'</t>
  </si>
  <si>
    <t xml:space="preserve"> 'ลำลูกกา (สาขาตำบลคูคต)*   '</t>
  </si>
  <si>
    <t xml:space="preserve"> 'Khlong Luang(Kukod)'</t>
  </si>
  <si>
    <t>(74</t>
  </si>
  <si>
    <t xml:space="preserve"> '1401'</t>
  </si>
  <si>
    <t xml:space="preserve"> 'พระนครศรีอยุธยา   '</t>
  </si>
  <si>
    <t xml:space="preserve"> 'Phra Nakhon Si Ayutthaya'</t>
  </si>
  <si>
    <t xml:space="preserve"> 5)</t>
  </si>
  <si>
    <t>(75</t>
  </si>
  <si>
    <t xml:space="preserve"> '1402'</t>
  </si>
  <si>
    <t xml:space="preserve"> 'ท่าเรือ   '</t>
  </si>
  <si>
    <t xml:space="preserve"> 'Tha Ruea'</t>
  </si>
  <si>
    <t>(76</t>
  </si>
  <si>
    <t xml:space="preserve"> '1403'</t>
  </si>
  <si>
    <t xml:space="preserve"> 'นครหลวง   '</t>
  </si>
  <si>
    <t xml:space="preserve"> 'Nakhon Luang'</t>
  </si>
  <si>
    <t>(77</t>
  </si>
  <si>
    <t xml:space="preserve"> '1404'</t>
  </si>
  <si>
    <t xml:space="preserve"> 'บางไทร   '</t>
  </si>
  <si>
    <t xml:space="preserve"> 'Bang Sai'</t>
  </si>
  <si>
    <t>(78</t>
  </si>
  <si>
    <t xml:space="preserve"> '1405'</t>
  </si>
  <si>
    <t xml:space="preserve"> 'บางบาล   '</t>
  </si>
  <si>
    <t xml:space="preserve"> 'Bang Ban'</t>
  </si>
  <si>
    <t>(79</t>
  </si>
  <si>
    <t xml:space="preserve"> '1406'</t>
  </si>
  <si>
    <t xml:space="preserve"> 'บางปะอิน   '</t>
  </si>
  <si>
    <t xml:space="preserve"> 'Bang Pa-in'</t>
  </si>
  <si>
    <t>(80</t>
  </si>
  <si>
    <t xml:space="preserve"> '1407'</t>
  </si>
  <si>
    <t xml:space="preserve"> 'บางปะหัน   '</t>
  </si>
  <si>
    <t xml:space="preserve"> 'Bang Pahan'</t>
  </si>
  <si>
    <t>(81</t>
  </si>
  <si>
    <t xml:space="preserve"> '1408'</t>
  </si>
  <si>
    <t xml:space="preserve"> 'ผักไห่   '</t>
  </si>
  <si>
    <t xml:space="preserve"> 'Phak Hai'</t>
  </si>
  <si>
    <t>(82</t>
  </si>
  <si>
    <t xml:space="preserve"> '1409'</t>
  </si>
  <si>
    <t xml:space="preserve"> 'ภาชี   '</t>
  </si>
  <si>
    <t xml:space="preserve"> 'Phachi'</t>
  </si>
  <si>
    <t>(83</t>
  </si>
  <si>
    <t xml:space="preserve"> '1410'</t>
  </si>
  <si>
    <t xml:space="preserve"> 'ลาดบัวหลวง   '</t>
  </si>
  <si>
    <t xml:space="preserve"> 'Lat Bua Luang'</t>
  </si>
  <si>
    <t>(84</t>
  </si>
  <si>
    <t xml:space="preserve"> '1411'</t>
  </si>
  <si>
    <t xml:space="preserve"> 'วังน้อย   '</t>
  </si>
  <si>
    <t xml:space="preserve"> 'Wang Noi'</t>
  </si>
  <si>
    <t>(85</t>
  </si>
  <si>
    <t xml:space="preserve"> '1412'</t>
  </si>
  <si>
    <t xml:space="preserve"> 'เสนา   '</t>
  </si>
  <si>
    <t xml:space="preserve"> 'Sena'</t>
  </si>
  <si>
    <t>(86</t>
  </si>
  <si>
    <t xml:space="preserve"> '1413'</t>
  </si>
  <si>
    <t xml:space="preserve"> 'บางซ้าย   '</t>
  </si>
  <si>
    <t>(87</t>
  </si>
  <si>
    <t xml:space="preserve"> '1414'</t>
  </si>
  <si>
    <t xml:space="preserve"> 'อุทัย   '</t>
  </si>
  <si>
    <t xml:space="preserve"> 'Uthai'</t>
  </si>
  <si>
    <t>(88</t>
  </si>
  <si>
    <t xml:space="preserve"> '1415'</t>
  </si>
  <si>
    <t xml:space="preserve"> 'มหาราช   '</t>
  </si>
  <si>
    <t xml:space="preserve"> 'Maha Rat'</t>
  </si>
  <si>
    <t>(89</t>
  </si>
  <si>
    <t xml:space="preserve"> '1416'</t>
  </si>
  <si>
    <t xml:space="preserve"> 'บ้านแพรก   '</t>
  </si>
  <si>
    <t xml:space="preserve"> 'Ban Phraek'</t>
  </si>
  <si>
    <t>(90</t>
  </si>
  <si>
    <t xml:space="preserve"> '1501'</t>
  </si>
  <si>
    <t xml:space="preserve"> 'เมืองอ่างทอง   '</t>
  </si>
  <si>
    <t xml:space="preserve"> 'Mueang Ang Thong'</t>
  </si>
  <si>
    <t xml:space="preserve"> 6)</t>
  </si>
  <si>
    <t>(91</t>
  </si>
  <si>
    <t xml:space="preserve"> '1502'</t>
  </si>
  <si>
    <t xml:space="preserve"> 'ไชโย   '</t>
  </si>
  <si>
    <t xml:space="preserve"> 'Chaiyo'</t>
  </si>
  <si>
    <t>(92</t>
  </si>
  <si>
    <t xml:space="preserve"> '1503'</t>
  </si>
  <si>
    <t xml:space="preserve"> 'ป่าโมก   '</t>
  </si>
  <si>
    <t xml:space="preserve"> 'Pa Mok'</t>
  </si>
  <si>
    <t>(93</t>
  </si>
  <si>
    <t xml:space="preserve"> '1504'</t>
  </si>
  <si>
    <t xml:space="preserve"> 'โพธิ์ทอง   '</t>
  </si>
  <si>
    <t xml:space="preserve"> 'Pho Thong'</t>
  </si>
  <si>
    <t>(94</t>
  </si>
  <si>
    <t xml:space="preserve"> '1505'</t>
  </si>
  <si>
    <t xml:space="preserve"> 'แสวงหา   '</t>
  </si>
  <si>
    <t xml:space="preserve"> 'Sawaeng Ha'</t>
  </si>
  <si>
    <t>(95</t>
  </si>
  <si>
    <t xml:space="preserve"> '1506'</t>
  </si>
  <si>
    <t xml:space="preserve"> 'วิเศษชัยชาญ   '</t>
  </si>
  <si>
    <t xml:space="preserve"> 'Wiset Chai Chan'</t>
  </si>
  <si>
    <t>(96</t>
  </si>
  <si>
    <t xml:space="preserve"> '1507'</t>
  </si>
  <si>
    <t xml:space="preserve"> 'สามโก้   '</t>
  </si>
  <si>
    <t xml:space="preserve"> 'Samko'</t>
  </si>
  <si>
    <t>(97</t>
  </si>
  <si>
    <t xml:space="preserve"> '1601'</t>
  </si>
  <si>
    <t xml:space="preserve"> 'เมืองลพบุรี   '</t>
  </si>
  <si>
    <t xml:space="preserve"> 'Mueang Lop Buri'</t>
  </si>
  <si>
    <t xml:space="preserve"> 7)</t>
  </si>
  <si>
    <t>(98</t>
  </si>
  <si>
    <t xml:space="preserve"> '1602'</t>
  </si>
  <si>
    <t xml:space="preserve"> 'พัฒนานิคม   '</t>
  </si>
  <si>
    <t xml:space="preserve"> 'Phatthana Nikhom'</t>
  </si>
  <si>
    <t>(99</t>
  </si>
  <si>
    <t xml:space="preserve"> '1603'</t>
  </si>
  <si>
    <t xml:space="preserve"> 'โคกสำโรง   '</t>
  </si>
  <si>
    <t xml:space="preserve"> 'Khok Samrong'</t>
  </si>
  <si>
    <t>(100</t>
  </si>
  <si>
    <t xml:space="preserve"> '1604'</t>
  </si>
  <si>
    <t xml:space="preserve"> 'ชัยบาดาล   '</t>
  </si>
  <si>
    <t xml:space="preserve"> 'Chai Badan'</t>
  </si>
  <si>
    <t>(101</t>
  </si>
  <si>
    <t xml:space="preserve"> '1605'</t>
  </si>
  <si>
    <t xml:space="preserve"> 'ท่าวุ้ง   '</t>
  </si>
  <si>
    <t xml:space="preserve"> 'Tha Wung'</t>
  </si>
  <si>
    <t>(102</t>
  </si>
  <si>
    <t xml:space="preserve"> '1606'</t>
  </si>
  <si>
    <t xml:space="preserve"> 'บ้านหมี่   '</t>
  </si>
  <si>
    <t xml:space="preserve"> 'Ban Mi'</t>
  </si>
  <si>
    <t>(103</t>
  </si>
  <si>
    <t xml:space="preserve"> '1607'</t>
  </si>
  <si>
    <t xml:space="preserve"> 'ท่าหลวง   '</t>
  </si>
  <si>
    <t xml:space="preserve"> 'Tha Luang'</t>
  </si>
  <si>
    <t>(104</t>
  </si>
  <si>
    <t xml:space="preserve"> '1608'</t>
  </si>
  <si>
    <t xml:space="preserve"> 'สระโบสถ์   '</t>
  </si>
  <si>
    <t xml:space="preserve"> 'Sa Bot'</t>
  </si>
  <si>
    <t>(105</t>
  </si>
  <si>
    <t xml:space="preserve"> '1609'</t>
  </si>
  <si>
    <t xml:space="preserve"> 'โคกเจริญ   '</t>
  </si>
  <si>
    <t xml:space="preserve"> 'Khok Charoen'</t>
  </si>
  <si>
    <t>(106</t>
  </si>
  <si>
    <t xml:space="preserve"> '1610'</t>
  </si>
  <si>
    <t xml:space="preserve"> 'ลำสนธิ   '</t>
  </si>
  <si>
    <t xml:space="preserve"> 'Lam Sonthi'</t>
  </si>
  <si>
    <t>(107</t>
  </si>
  <si>
    <t xml:space="preserve"> '1611'</t>
  </si>
  <si>
    <t xml:space="preserve"> 'หนองม่วง   '</t>
  </si>
  <si>
    <t xml:space="preserve"> 'Nong Muang'</t>
  </si>
  <si>
    <t>(108</t>
  </si>
  <si>
    <t xml:space="preserve"> '1681'</t>
  </si>
  <si>
    <t xml:space="preserve"> '*อ.บ้านเช่า  จ.ลพบุรี   '</t>
  </si>
  <si>
    <t xml:space="preserve"> '*Amphoe Ban Chao'</t>
  </si>
  <si>
    <t>(109</t>
  </si>
  <si>
    <t xml:space="preserve"> '1701'</t>
  </si>
  <si>
    <t xml:space="preserve"> 'เมืองสิงห์บุรี   '</t>
  </si>
  <si>
    <t xml:space="preserve"> 'Mueang Sing Buri'</t>
  </si>
  <si>
    <t xml:space="preserve"> 8)</t>
  </si>
  <si>
    <t>(110</t>
  </si>
  <si>
    <t xml:space="preserve"> '1702'</t>
  </si>
  <si>
    <t xml:space="preserve"> 'บางระจัน   '</t>
  </si>
  <si>
    <t xml:space="preserve"> 'Bang Rachan'</t>
  </si>
  <si>
    <t>(111</t>
  </si>
  <si>
    <t xml:space="preserve"> '1703'</t>
  </si>
  <si>
    <t xml:space="preserve"> 'ค่ายบางระจัน   '</t>
  </si>
  <si>
    <t xml:space="preserve"> 'Khai Bang Rachan'</t>
  </si>
  <si>
    <t>(112</t>
  </si>
  <si>
    <t xml:space="preserve"> '1704'</t>
  </si>
  <si>
    <t xml:space="preserve"> 'พรหมบุรี   '</t>
  </si>
  <si>
    <t xml:space="preserve"> 'Phrom Buri'</t>
  </si>
  <si>
    <t>(113</t>
  </si>
  <si>
    <t xml:space="preserve"> '1705'</t>
  </si>
  <si>
    <t xml:space="preserve"> 'ท่าช้าง   '</t>
  </si>
  <si>
    <t xml:space="preserve"> 'Tha Chang'</t>
  </si>
  <si>
    <t>(114</t>
  </si>
  <si>
    <t xml:space="preserve"> '1706'</t>
  </si>
  <si>
    <t xml:space="preserve"> 'อินทร์บุรี   '</t>
  </si>
  <si>
    <t xml:space="preserve"> 'In Buri'</t>
  </si>
  <si>
    <t>(115</t>
  </si>
  <si>
    <t xml:space="preserve"> '1801'</t>
  </si>
  <si>
    <t xml:space="preserve"> 'เมืองชัยนาท   '</t>
  </si>
  <si>
    <t xml:space="preserve"> 'Mueang Chai Nat'</t>
  </si>
  <si>
    <t xml:space="preserve"> 9)</t>
  </si>
  <si>
    <t>(116</t>
  </si>
  <si>
    <t xml:space="preserve"> '1802'</t>
  </si>
  <si>
    <t xml:space="preserve"> 'มโนรมย์   '</t>
  </si>
  <si>
    <t xml:space="preserve"> 'Manorom'</t>
  </si>
  <si>
    <t>(117</t>
  </si>
  <si>
    <t xml:space="preserve"> '1803'</t>
  </si>
  <si>
    <t xml:space="preserve"> 'วัดสิงห์   '</t>
  </si>
  <si>
    <t xml:space="preserve"> 'Wat Sing'</t>
  </si>
  <si>
    <t>(118</t>
  </si>
  <si>
    <t xml:space="preserve"> '1804'</t>
  </si>
  <si>
    <t xml:space="preserve"> 'สรรพยา   '</t>
  </si>
  <si>
    <t xml:space="preserve"> 'Sapphaya'</t>
  </si>
  <si>
    <t>(119</t>
  </si>
  <si>
    <t xml:space="preserve"> '1805'</t>
  </si>
  <si>
    <t xml:space="preserve"> 'สรรคบุรี   '</t>
  </si>
  <si>
    <t xml:space="preserve"> 'Sankhaburi'</t>
  </si>
  <si>
    <t>(120</t>
  </si>
  <si>
    <t xml:space="preserve"> '1806'</t>
  </si>
  <si>
    <t xml:space="preserve"> 'หันคา   '</t>
  </si>
  <si>
    <t xml:space="preserve"> 'Hankha'</t>
  </si>
  <si>
    <t>(121</t>
  </si>
  <si>
    <t xml:space="preserve"> '1807'</t>
  </si>
  <si>
    <t xml:space="preserve"> 'หนองมะโมง   '</t>
  </si>
  <si>
    <t xml:space="preserve"> 'Nong Mamong'</t>
  </si>
  <si>
    <t>(122</t>
  </si>
  <si>
    <t xml:space="preserve"> '1808'</t>
  </si>
  <si>
    <t xml:space="preserve"> 'เนินขาม   '</t>
  </si>
  <si>
    <t xml:space="preserve"> 'Noen Kham'</t>
  </si>
  <si>
    <t>(123</t>
  </si>
  <si>
    <t xml:space="preserve"> '1901'</t>
  </si>
  <si>
    <t xml:space="preserve"> 'เมืองสระบุรี   '</t>
  </si>
  <si>
    <t xml:space="preserve"> 'Mueang Saraburi'</t>
  </si>
  <si>
    <t xml:space="preserve"> 10)</t>
  </si>
  <si>
    <t>(124</t>
  </si>
  <si>
    <t xml:space="preserve"> '1902'</t>
  </si>
  <si>
    <t xml:space="preserve"> 'แก่งคอย   '</t>
  </si>
  <si>
    <t xml:space="preserve"> 'Kaeng Khoi'</t>
  </si>
  <si>
    <t>(125</t>
  </si>
  <si>
    <t xml:space="preserve"> '1903'</t>
  </si>
  <si>
    <t xml:space="preserve"> 'หนองแค   '</t>
  </si>
  <si>
    <t xml:space="preserve"> 'Nong Khae'</t>
  </si>
  <si>
    <t>(126</t>
  </si>
  <si>
    <t xml:space="preserve"> '1904'</t>
  </si>
  <si>
    <t xml:space="preserve"> 'วิหารแดง   '</t>
  </si>
  <si>
    <t xml:space="preserve"> 'Wihan Daeng'</t>
  </si>
  <si>
    <t>(127</t>
  </si>
  <si>
    <t xml:space="preserve"> '1905'</t>
  </si>
  <si>
    <t xml:space="preserve"> 'หนองแซง   '</t>
  </si>
  <si>
    <t xml:space="preserve"> 'Nong Saeng'</t>
  </si>
  <si>
    <t>(128</t>
  </si>
  <si>
    <t xml:space="preserve"> '1906'</t>
  </si>
  <si>
    <t xml:space="preserve"> 'บ้านหมอ   '</t>
  </si>
  <si>
    <t xml:space="preserve"> 'Ban Mo'</t>
  </si>
  <si>
    <t>(129</t>
  </si>
  <si>
    <t xml:space="preserve"> '1907'</t>
  </si>
  <si>
    <t xml:space="preserve"> 'ดอนพุด   '</t>
  </si>
  <si>
    <t xml:space="preserve"> 'Don Phut'</t>
  </si>
  <si>
    <t>(130</t>
  </si>
  <si>
    <t xml:space="preserve"> '1908'</t>
  </si>
  <si>
    <t xml:space="preserve"> 'หนองโดน   '</t>
  </si>
  <si>
    <t xml:space="preserve"> 'Nong Don'</t>
  </si>
  <si>
    <t>(131</t>
  </si>
  <si>
    <t xml:space="preserve"> '1909'</t>
  </si>
  <si>
    <t xml:space="preserve"> 'พระพุทธบาท   '</t>
  </si>
  <si>
    <t xml:space="preserve"> 'Phra Phutthabat'</t>
  </si>
  <si>
    <t>(132</t>
  </si>
  <si>
    <t xml:space="preserve"> '1910'</t>
  </si>
  <si>
    <t xml:space="preserve"> 'เสาไห้   '</t>
  </si>
  <si>
    <t xml:space="preserve"> 'Sao Hai'</t>
  </si>
  <si>
    <t>(133</t>
  </si>
  <si>
    <t xml:space="preserve"> '1911'</t>
  </si>
  <si>
    <t xml:space="preserve"> 'มวกเหล็ก   '</t>
  </si>
  <si>
    <t xml:space="preserve"> 'Muak Lek'</t>
  </si>
  <si>
    <t>(134</t>
  </si>
  <si>
    <t xml:space="preserve"> '1912'</t>
  </si>
  <si>
    <t xml:space="preserve"> 'วังม่วง   '</t>
  </si>
  <si>
    <t xml:space="preserve"> 'Wang Muang'</t>
  </si>
  <si>
    <t>(135</t>
  </si>
  <si>
    <t xml:space="preserve"> '1913'</t>
  </si>
  <si>
    <t xml:space="preserve"> 'เฉลิมพระเกียรติ   '</t>
  </si>
  <si>
    <t xml:space="preserve"> 'Chaloem Phra Kiat'</t>
  </si>
  <si>
    <t>(136</t>
  </si>
  <si>
    <t xml:space="preserve"> '2001'</t>
  </si>
  <si>
    <t xml:space="preserve"> 'เมืองชลบุรี   '</t>
  </si>
  <si>
    <t xml:space="preserve"> 'Mueang Chon Buri'</t>
  </si>
  <si>
    <t xml:space="preserve"> 11)</t>
  </si>
  <si>
    <t>(137</t>
  </si>
  <si>
    <t xml:space="preserve"> '2002'</t>
  </si>
  <si>
    <t xml:space="preserve"> 'บ้านบึง   '</t>
  </si>
  <si>
    <t xml:space="preserve"> 'Ban Bueng'</t>
  </si>
  <si>
    <t>(138</t>
  </si>
  <si>
    <t xml:space="preserve"> '2003'</t>
  </si>
  <si>
    <t xml:space="preserve"> 'หนองใหญ่   '</t>
  </si>
  <si>
    <t xml:space="preserve"> 'Nong Yai'</t>
  </si>
  <si>
    <t>(139</t>
  </si>
  <si>
    <t xml:space="preserve"> '2004'</t>
  </si>
  <si>
    <t xml:space="preserve"> 'บางละมุง   '</t>
  </si>
  <si>
    <t xml:space="preserve"> 'Bang Lamung'</t>
  </si>
  <si>
    <t>(140</t>
  </si>
  <si>
    <t xml:space="preserve"> '2005'</t>
  </si>
  <si>
    <t xml:space="preserve"> 'พานทอง   '</t>
  </si>
  <si>
    <t xml:space="preserve"> 'Phan Thong'</t>
  </si>
  <si>
    <t>(141</t>
  </si>
  <si>
    <t xml:space="preserve"> '2006'</t>
  </si>
  <si>
    <t xml:space="preserve"> 'พนัสนิคม   '</t>
  </si>
  <si>
    <t xml:space="preserve"> 'Phanat Nikhom'</t>
  </si>
  <si>
    <t>(142</t>
  </si>
  <si>
    <t xml:space="preserve"> '2007'</t>
  </si>
  <si>
    <t xml:space="preserve"> 'ศรีราชา   '</t>
  </si>
  <si>
    <t xml:space="preserve"> 'Si Racha'</t>
  </si>
  <si>
    <t>(143</t>
  </si>
  <si>
    <t xml:space="preserve"> '2008'</t>
  </si>
  <si>
    <t xml:space="preserve"> 'เกาะสีชัง   '</t>
  </si>
  <si>
    <t xml:space="preserve"> 'Ko Sichang'</t>
  </si>
  <si>
    <t>(144</t>
  </si>
  <si>
    <t xml:space="preserve"> '2009'</t>
  </si>
  <si>
    <t xml:space="preserve"> 'สัตหีบ   '</t>
  </si>
  <si>
    <t xml:space="preserve"> 'Sattahip'</t>
  </si>
  <si>
    <t>(145</t>
  </si>
  <si>
    <t xml:space="preserve"> '2010'</t>
  </si>
  <si>
    <t xml:space="preserve"> 'บ่อทอง   '</t>
  </si>
  <si>
    <t xml:space="preserve"> 'Bo Thong'</t>
  </si>
  <si>
    <t>(146</t>
  </si>
  <si>
    <t xml:space="preserve"> '2011'</t>
  </si>
  <si>
    <t xml:space="preserve"> 'เกาะจันทร์   '</t>
  </si>
  <si>
    <t xml:space="preserve"> 'Ko Chan'</t>
  </si>
  <si>
    <t>(147</t>
  </si>
  <si>
    <t xml:space="preserve"> '2051'</t>
  </si>
  <si>
    <t xml:space="preserve"> 'สัตหีบ (สาขาตำบลบางเสร่)*   '</t>
  </si>
  <si>
    <t xml:space="preserve"> 'Sattahip(Bang Sre)*'</t>
  </si>
  <si>
    <t>(148</t>
  </si>
  <si>
    <t xml:space="preserve"> '2072'</t>
  </si>
  <si>
    <t xml:space="preserve"> 'ท้องถิ่นเทศบาลเมืองหนองปรือ*   '</t>
  </si>
  <si>
    <t xml:space="preserve"> 'Tong Tin Tetsaban Mueang Nong Prue*'</t>
  </si>
  <si>
    <t>(149</t>
  </si>
  <si>
    <t xml:space="preserve"> '2093'</t>
  </si>
  <si>
    <t xml:space="preserve"> 'เทศบาลตำบลแหลมฉบัง*   '</t>
  </si>
  <si>
    <t xml:space="preserve"> 'Tetsaban Tambon Lamsabang*'</t>
  </si>
  <si>
    <t>(150</t>
  </si>
  <si>
    <t xml:space="preserve"> '2099'</t>
  </si>
  <si>
    <t xml:space="preserve"> 'เทศบาลเมืองชลบุรี*   '</t>
  </si>
  <si>
    <t>(151</t>
  </si>
  <si>
    <t xml:space="preserve"> '2101'</t>
  </si>
  <si>
    <t xml:space="preserve"> 'เมืองระยอง   '</t>
  </si>
  <si>
    <t xml:space="preserve"> 'Mueang Rayong'</t>
  </si>
  <si>
    <t xml:space="preserve"> 12)</t>
  </si>
  <si>
    <t>(152</t>
  </si>
  <si>
    <t xml:space="preserve"> '2102'</t>
  </si>
  <si>
    <t xml:space="preserve"> 'บ้านฉาง   '</t>
  </si>
  <si>
    <t xml:space="preserve"> 'Ban Chang'</t>
  </si>
  <si>
    <t>(153</t>
  </si>
  <si>
    <t xml:space="preserve"> '2103'</t>
  </si>
  <si>
    <t xml:space="preserve"> 'แกลง   '</t>
  </si>
  <si>
    <t xml:space="preserve"> 'Klaeng'</t>
  </si>
  <si>
    <t>(154</t>
  </si>
  <si>
    <t xml:space="preserve"> '2104'</t>
  </si>
  <si>
    <t xml:space="preserve"> 'วังจันทร์   '</t>
  </si>
  <si>
    <t xml:space="preserve"> 'Wang Chan'</t>
  </si>
  <si>
    <t>(155</t>
  </si>
  <si>
    <t xml:space="preserve"> '2105'</t>
  </si>
  <si>
    <t xml:space="preserve"> 'บ้านค่าย   '</t>
  </si>
  <si>
    <t xml:space="preserve"> 'Ban Khai'</t>
  </si>
  <si>
    <t>(156</t>
  </si>
  <si>
    <t xml:space="preserve"> '2106'</t>
  </si>
  <si>
    <t xml:space="preserve"> 'ปลวกแดง   '</t>
  </si>
  <si>
    <t xml:space="preserve"> 'Pluak Daeng'</t>
  </si>
  <si>
    <t>(157</t>
  </si>
  <si>
    <t xml:space="preserve"> '2107'</t>
  </si>
  <si>
    <t xml:space="preserve"> 'เขาชะเมา   '</t>
  </si>
  <si>
    <t xml:space="preserve"> 'Khao Chamao'</t>
  </si>
  <si>
    <t>(158</t>
  </si>
  <si>
    <t xml:space="preserve"> '2108'</t>
  </si>
  <si>
    <t xml:space="preserve"> 'นิคมพัฒนา   '</t>
  </si>
  <si>
    <t xml:space="preserve"> 'Nikhom Phatthana'</t>
  </si>
  <si>
    <t>(159</t>
  </si>
  <si>
    <t xml:space="preserve"> '2151'</t>
  </si>
  <si>
    <t xml:space="preserve"> 'สาขาตำบลมาบข่า*   '</t>
  </si>
  <si>
    <t xml:space="preserve"> 'Saka Tambon Mabka'</t>
  </si>
  <si>
    <t>(160</t>
  </si>
  <si>
    <t xml:space="preserve"> '2201'</t>
  </si>
  <si>
    <t xml:space="preserve"> 'เมืองจันทบุรี   '</t>
  </si>
  <si>
    <t xml:space="preserve"> 'Mueang Chanthaburi'</t>
  </si>
  <si>
    <t xml:space="preserve"> 13)</t>
  </si>
  <si>
    <t>(161</t>
  </si>
  <si>
    <t xml:space="preserve"> '2202'</t>
  </si>
  <si>
    <t xml:space="preserve"> 'ขลุง   '</t>
  </si>
  <si>
    <t xml:space="preserve"> 'Khlung'</t>
  </si>
  <si>
    <t>(162</t>
  </si>
  <si>
    <t xml:space="preserve"> '2203'</t>
  </si>
  <si>
    <t xml:space="preserve"> 'ท่าใหม่   '</t>
  </si>
  <si>
    <t xml:space="preserve"> 'Tha Mai'</t>
  </si>
  <si>
    <t>(163</t>
  </si>
  <si>
    <t xml:space="preserve"> '2204'</t>
  </si>
  <si>
    <t xml:space="preserve"> 'โป่งน้ำร้อน   '</t>
  </si>
  <si>
    <t xml:space="preserve"> 'Pong Nam Ron'</t>
  </si>
  <si>
    <t>(164</t>
  </si>
  <si>
    <t xml:space="preserve"> '2205'</t>
  </si>
  <si>
    <t xml:space="preserve"> 'มะขาม   '</t>
  </si>
  <si>
    <t xml:space="preserve"> 'Makham'</t>
  </si>
  <si>
    <t>(165</t>
  </si>
  <si>
    <t xml:space="preserve"> '2206'</t>
  </si>
  <si>
    <t xml:space="preserve"> 'แหลมสิงห์   '</t>
  </si>
  <si>
    <t xml:space="preserve"> 'Laem Sing'</t>
  </si>
  <si>
    <t>(166</t>
  </si>
  <si>
    <t xml:space="preserve"> '2207'</t>
  </si>
  <si>
    <t xml:space="preserve"> 'สอยดาว   '</t>
  </si>
  <si>
    <t xml:space="preserve"> 'Soi Dao'</t>
  </si>
  <si>
    <t>(167</t>
  </si>
  <si>
    <t xml:space="preserve"> '2208'</t>
  </si>
  <si>
    <t xml:space="preserve"> 'แก่งหางแมว   '</t>
  </si>
  <si>
    <t xml:space="preserve"> 'Kaeng Hang Maeo'</t>
  </si>
  <si>
    <t>(168</t>
  </si>
  <si>
    <t xml:space="preserve"> '2209'</t>
  </si>
  <si>
    <t xml:space="preserve"> 'นายายอาม   '</t>
  </si>
  <si>
    <t xml:space="preserve"> 'Na Yai Am'</t>
  </si>
  <si>
    <t>(169</t>
  </si>
  <si>
    <t xml:space="preserve"> '2210'</t>
  </si>
  <si>
    <t xml:space="preserve"> 'เขาคิชฌกูฏ   '</t>
  </si>
  <si>
    <t xml:space="preserve"> 'Khoa Khitchakut'</t>
  </si>
  <si>
    <t>(170</t>
  </si>
  <si>
    <t xml:space="preserve"> '2281'</t>
  </si>
  <si>
    <t xml:space="preserve"> '*กิ่ง อ.กำพุธ  จ.จันทบุรี   '</t>
  </si>
  <si>
    <t xml:space="preserve"> '*King Amphoe Kampud'</t>
  </si>
  <si>
    <t>(171</t>
  </si>
  <si>
    <t xml:space="preserve"> '2301'</t>
  </si>
  <si>
    <t xml:space="preserve"> 'เมืองตราด   '</t>
  </si>
  <si>
    <t xml:space="preserve"> 'Mueang Trat'</t>
  </si>
  <si>
    <t xml:space="preserve"> 14)</t>
  </si>
  <si>
    <t>(172</t>
  </si>
  <si>
    <t xml:space="preserve"> '2302'</t>
  </si>
  <si>
    <t xml:space="preserve"> 'คลองใหญ่   '</t>
  </si>
  <si>
    <t xml:space="preserve"> 'Khlong Yai'</t>
  </si>
  <si>
    <t>(173</t>
  </si>
  <si>
    <t xml:space="preserve"> '2303'</t>
  </si>
  <si>
    <t xml:space="preserve"> 'เขาสมิง   '</t>
  </si>
  <si>
    <t xml:space="preserve"> 'Khao Saming'</t>
  </si>
  <si>
    <t>(174</t>
  </si>
  <si>
    <t xml:space="preserve"> '2304'</t>
  </si>
  <si>
    <t xml:space="preserve"> 'บ่อไร่   '</t>
  </si>
  <si>
    <t xml:space="preserve"> 'Bo Rai'</t>
  </si>
  <si>
    <t>(175</t>
  </si>
  <si>
    <t xml:space="preserve"> '2305'</t>
  </si>
  <si>
    <t xml:space="preserve"> 'แหลมงอบ   '</t>
  </si>
  <si>
    <t xml:space="preserve"> 'Laem Ngop'</t>
  </si>
  <si>
    <t>(176</t>
  </si>
  <si>
    <t xml:space="preserve"> '2306'</t>
  </si>
  <si>
    <t xml:space="preserve"> 'เกาะกูด   '</t>
  </si>
  <si>
    <t xml:space="preserve"> 'Ko Kut'</t>
  </si>
  <si>
    <t>(177</t>
  </si>
  <si>
    <t xml:space="preserve"> '2307'</t>
  </si>
  <si>
    <t xml:space="preserve"> 'เกาะช้าง   '</t>
  </si>
  <si>
    <t xml:space="preserve"> 'Ko Chang'</t>
  </si>
  <si>
    <t>(178</t>
  </si>
  <si>
    <t xml:space="preserve"> '2401'</t>
  </si>
  <si>
    <t xml:space="preserve"> 'เมืองฉะเชิงเทรา   '</t>
  </si>
  <si>
    <t xml:space="preserve"> 'Mueang Chachoengsao'</t>
  </si>
  <si>
    <t xml:space="preserve"> 15)</t>
  </si>
  <si>
    <t>(179</t>
  </si>
  <si>
    <t xml:space="preserve"> '2402'</t>
  </si>
  <si>
    <t xml:space="preserve"> 'บางคล้า   '</t>
  </si>
  <si>
    <t xml:space="preserve"> 'Bang Khla'</t>
  </si>
  <si>
    <t>(180</t>
  </si>
  <si>
    <t xml:space="preserve"> '2403'</t>
  </si>
  <si>
    <t xml:space="preserve"> 'บางน้ำเปรี้ยว   '</t>
  </si>
  <si>
    <t xml:space="preserve"> 'Bang Nam Priao'</t>
  </si>
  <si>
    <t>(181</t>
  </si>
  <si>
    <t xml:space="preserve"> '2404'</t>
  </si>
  <si>
    <t xml:space="preserve"> 'บางปะกง   '</t>
  </si>
  <si>
    <t xml:space="preserve"> 'Bang Pakong'</t>
  </si>
  <si>
    <t>(182</t>
  </si>
  <si>
    <t xml:space="preserve"> '2405'</t>
  </si>
  <si>
    <t xml:space="preserve"> 'บ้านโพธิ์   '</t>
  </si>
  <si>
    <t xml:space="preserve"> 'Ban Pho'</t>
  </si>
  <si>
    <t>(183</t>
  </si>
  <si>
    <t xml:space="preserve"> '2406'</t>
  </si>
  <si>
    <t xml:space="preserve"> 'พนมสารคาม   '</t>
  </si>
  <si>
    <t xml:space="preserve"> 'Phanom Sarakham'</t>
  </si>
  <si>
    <t>(184</t>
  </si>
  <si>
    <t xml:space="preserve"> '2407'</t>
  </si>
  <si>
    <t xml:space="preserve"> 'ราชสาส์น   '</t>
  </si>
  <si>
    <t xml:space="preserve"> 'Ratchasan'</t>
  </si>
  <si>
    <t>(185</t>
  </si>
  <si>
    <t xml:space="preserve"> '2408'</t>
  </si>
  <si>
    <t xml:space="preserve"> 'สนามชัยเขต   '</t>
  </si>
  <si>
    <t xml:space="preserve"> 'Sanam Chai Khet'</t>
  </si>
  <si>
    <t>(186</t>
  </si>
  <si>
    <t xml:space="preserve"> '2409'</t>
  </si>
  <si>
    <t xml:space="preserve"> 'แปลงยาว   '</t>
  </si>
  <si>
    <t xml:space="preserve"> 'Plaeng Yao'</t>
  </si>
  <si>
    <t>(187</t>
  </si>
  <si>
    <t xml:space="preserve"> '2410'</t>
  </si>
  <si>
    <t xml:space="preserve"> 'ท่าตะเกียบ   '</t>
  </si>
  <si>
    <t xml:space="preserve"> 'Tha Takiap'</t>
  </si>
  <si>
    <t>(188</t>
  </si>
  <si>
    <t xml:space="preserve"> '2411'</t>
  </si>
  <si>
    <t xml:space="preserve"> 'คลองเขื่อน   '</t>
  </si>
  <si>
    <t xml:space="preserve"> 'Khlong Khuean'</t>
  </si>
  <si>
    <t>(189</t>
  </si>
  <si>
    <t xml:space="preserve"> '2501'</t>
  </si>
  <si>
    <t xml:space="preserve"> 'เมืองปราจีนบุรี   '</t>
  </si>
  <si>
    <t xml:space="preserve"> 'Mueang Prachin Buri'</t>
  </si>
  <si>
    <t xml:space="preserve"> 16)</t>
  </si>
  <si>
    <t>(190</t>
  </si>
  <si>
    <t xml:space="preserve"> '2502'</t>
  </si>
  <si>
    <t xml:space="preserve"> 'กบินทร์บุรี   '</t>
  </si>
  <si>
    <t xml:space="preserve"> 'Kabin Buri'</t>
  </si>
  <si>
    <t>(191</t>
  </si>
  <si>
    <t xml:space="preserve"> '2503'</t>
  </si>
  <si>
    <t xml:space="preserve"> 'นาดี   '</t>
  </si>
  <si>
    <t xml:space="preserve"> 'Na Di'</t>
  </si>
  <si>
    <t>(192</t>
  </si>
  <si>
    <t xml:space="preserve"> '2504'</t>
  </si>
  <si>
    <t xml:space="preserve"> '*สระแก้ว   '</t>
  </si>
  <si>
    <t xml:space="preserve"> 'Sa Kaeo'</t>
  </si>
  <si>
    <t>(193</t>
  </si>
  <si>
    <t xml:space="preserve"> '2505'</t>
  </si>
  <si>
    <t xml:space="preserve"> '*วังน้ำเย็น   '</t>
  </si>
  <si>
    <t xml:space="preserve"> 'Wang Nam Yen'</t>
  </si>
  <si>
    <t>(194</t>
  </si>
  <si>
    <t xml:space="preserve"> '2506'</t>
  </si>
  <si>
    <t xml:space="preserve"> 'บ้านสร้าง   '</t>
  </si>
  <si>
    <t xml:space="preserve"> 'Ban Sang'</t>
  </si>
  <si>
    <t>(195</t>
  </si>
  <si>
    <t xml:space="preserve"> '2507'</t>
  </si>
  <si>
    <t xml:space="preserve"> 'ประจันตคาม   '</t>
  </si>
  <si>
    <t xml:space="preserve"> 'Prachantakham'</t>
  </si>
  <si>
    <t>(196</t>
  </si>
  <si>
    <t xml:space="preserve"> '2508'</t>
  </si>
  <si>
    <t xml:space="preserve"> 'ศรีมหาโพธิ   '</t>
  </si>
  <si>
    <t xml:space="preserve"> 'Si Maha Phot'</t>
  </si>
  <si>
    <t>(197</t>
  </si>
  <si>
    <t xml:space="preserve"> '2509'</t>
  </si>
  <si>
    <t xml:space="preserve"> 'ศรีมโหสถ   '</t>
  </si>
  <si>
    <t xml:space="preserve"> 'Si Mahosot'</t>
  </si>
  <si>
    <t>(198</t>
  </si>
  <si>
    <t xml:space="preserve"> '2510'</t>
  </si>
  <si>
    <t xml:space="preserve"> '*อรัญประเทศ   '</t>
  </si>
  <si>
    <t xml:space="preserve"> 'Aranyaprathet'</t>
  </si>
  <si>
    <t>(199</t>
  </si>
  <si>
    <t xml:space="preserve"> '2511'</t>
  </si>
  <si>
    <t xml:space="preserve"> '*ตาพระยา   '</t>
  </si>
  <si>
    <t xml:space="preserve"> 'Ta Phraya'</t>
  </si>
  <si>
    <t>(200</t>
  </si>
  <si>
    <t xml:space="preserve"> '2512'</t>
  </si>
  <si>
    <t xml:space="preserve"> '*วัฒนานคร   '</t>
  </si>
  <si>
    <t xml:space="preserve"> 'Watthana Nakhon'</t>
  </si>
  <si>
    <t>(201</t>
  </si>
  <si>
    <t xml:space="preserve"> '2513'</t>
  </si>
  <si>
    <t xml:space="preserve"> '*คลองหาด   '</t>
  </si>
  <si>
    <t xml:space="preserve"> 'Khlong Hat'</t>
  </si>
  <si>
    <t>(202</t>
  </si>
  <si>
    <t xml:space="preserve"> '2601'</t>
  </si>
  <si>
    <t xml:space="preserve"> 'เมืองนครนายก   '</t>
  </si>
  <si>
    <t xml:space="preserve"> 'Mueang Nakhon Nayok'</t>
  </si>
  <si>
    <t xml:space="preserve"> 17)</t>
  </si>
  <si>
    <t>(203</t>
  </si>
  <si>
    <t xml:space="preserve"> '2602'</t>
  </si>
  <si>
    <t xml:space="preserve"> 'ปากพลี   '</t>
  </si>
  <si>
    <t xml:space="preserve"> 'Pak Phli'</t>
  </si>
  <si>
    <t>(204</t>
  </si>
  <si>
    <t xml:space="preserve"> '2603'</t>
  </si>
  <si>
    <t xml:space="preserve"> 'บ้านนา   '</t>
  </si>
  <si>
    <t xml:space="preserve"> 'Ban Na'</t>
  </si>
  <si>
    <t>(205</t>
  </si>
  <si>
    <t xml:space="preserve"> '2604'</t>
  </si>
  <si>
    <t xml:space="preserve"> 'องครักษ์   '</t>
  </si>
  <si>
    <t xml:space="preserve"> 'Ongkharak'</t>
  </si>
  <si>
    <t>(206</t>
  </si>
  <si>
    <t xml:space="preserve"> '2701'</t>
  </si>
  <si>
    <t xml:space="preserve"> 'เมืองสระแก้ว   '</t>
  </si>
  <si>
    <t xml:space="preserve"> 'Mueang Sa Kaeo'</t>
  </si>
  <si>
    <t xml:space="preserve"> 18)</t>
  </si>
  <si>
    <t>(207</t>
  </si>
  <si>
    <t xml:space="preserve"> '2702'</t>
  </si>
  <si>
    <t xml:space="preserve"> 'คลองหาด   '</t>
  </si>
  <si>
    <t>(208</t>
  </si>
  <si>
    <t xml:space="preserve"> '2703'</t>
  </si>
  <si>
    <t xml:space="preserve"> 'ตาพระยา   '</t>
  </si>
  <si>
    <t>(209</t>
  </si>
  <si>
    <t xml:space="preserve"> '2704'</t>
  </si>
  <si>
    <t xml:space="preserve"> 'วังน้ำเย็น   '</t>
  </si>
  <si>
    <t>(210</t>
  </si>
  <si>
    <t xml:space="preserve"> '2705'</t>
  </si>
  <si>
    <t xml:space="preserve"> 'วัฒนานคร   '</t>
  </si>
  <si>
    <t>(211</t>
  </si>
  <si>
    <t xml:space="preserve"> '2706'</t>
  </si>
  <si>
    <t xml:space="preserve"> 'อรัญประเทศ   '</t>
  </si>
  <si>
    <t>(212</t>
  </si>
  <si>
    <t xml:space="preserve"> '2707'</t>
  </si>
  <si>
    <t xml:space="preserve"> 'เขาฉกรรจ์   '</t>
  </si>
  <si>
    <t xml:space="preserve"> 'Khao Chakan'</t>
  </si>
  <si>
    <t>(213</t>
  </si>
  <si>
    <t xml:space="preserve"> '2708'</t>
  </si>
  <si>
    <t xml:space="preserve"> 'โคกสูง   '</t>
  </si>
  <si>
    <t xml:space="preserve"> 'Khok Sung'</t>
  </si>
  <si>
    <t>(214</t>
  </si>
  <si>
    <t xml:space="preserve"> '2709'</t>
  </si>
  <si>
    <t xml:space="preserve"> 'วังสมบูรณ์   '</t>
  </si>
  <si>
    <t xml:space="preserve"> 'Wang Sombun'</t>
  </si>
  <si>
    <t>(215</t>
  </si>
  <si>
    <t xml:space="preserve"> '3001'</t>
  </si>
  <si>
    <t xml:space="preserve"> 'เมืองนครราชสีมา   '</t>
  </si>
  <si>
    <t xml:space="preserve"> 'Mueang Nakhon Ratchasima'</t>
  </si>
  <si>
    <t xml:space="preserve"> 19)</t>
  </si>
  <si>
    <t>(216</t>
  </si>
  <si>
    <t xml:space="preserve"> '3002'</t>
  </si>
  <si>
    <t xml:space="preserve"> 'ครบุรี   '</t>
  </si>
  <si>
    <t xml:space="preserve"> 'Khon Buri'</t>
  </si>
  <si>
    <t>(217</t>
  </si>
  <si>
    <t xml:space="preserve"> '3003'</t>
  </si>
  <si>
    <t xml:space="preserve"> 'เสิงสาง   '</t>
  </si>
  <si>
    <t xml:space="preserve"> 'Soeng Sang'</t>
  </si>
  <si>
    <t>(218</t>
  </si>
  <si>
    <t xml:space="preserve"> '3004'</t>
  </si>
  <si>
    <t xml:space="preserve"> 'คง   '</t>
  </si>
  <si>
    <t xml:space="preserve"> 'Khong'</t>
  </si>
  <si>
    <t>(219</t>
  </si>
  <si>
    <t xml:space="preserve"> '3005'</t>
  </si>
  <si>
    <t xml:space="preserve"> 'บ้านเหลื่อม   '</t>
  </si>
  <si>
    <t xml:space="preserve"> 'Ban Lueam'</t>
  </si>
  <si>
    <t>(220</t>
  </si>
  <si>
    <t xml:space="preserve"> '3006'</t>
  </si>
  <si>
    <t xml:space="preserve"> 'จักราช   '</t>
  </si>
  <si>
    <t xml:space="preserve"> 'Chakkarat'</t>
  </si>
  <si>
    <t>(221</t>
  </si>
  <si>
    <t xml:space="preserve"> '3007'</t>
  </si>
  <si>
    <t xml:space="preserve"> 'โชคชัย   '</t>
  </si>
  <si>
    <t xml:space="preserve"> 'Chok Chai'</t>
  </si>
  <si>
    <t>(222</t>
  </si>
  <si>
    <t xml:space="preserve"> '3008'</t>
  </si>
  <si>
    <t xml:space="preserve"> 'ด่านขุนทด   '</t>
  </si>
  <si>
    <t xml:space="preserve"> 'Dan Khun Thot'</t>
  </si>
  <si>
    <t>(223</t>
  </si>
  <si>
    <t xml:space="preserve"> '3009'</t>
  </si>
  <si>
    <t xml:space="preserve"> 'โนนไทย   '</t>
  </si>
  <si>
    <t xml:space="preserve"> 'Non Thai'</t>
  </si>
  <si>
    <t>(224</t>
  </si>
  <si>
    <t xml:space="preserve"> '3010'</t>
  </si>
  <si>
    <t xml:space="preserve"> 'โนนสูง   '</t>
  </si>
  <si>
    <t xml:space="preserve"> 'Non Sung'</t>
  </si>
  <si>
    <t>(225</t>
  </si>
  <si>
    <t xml:space="preserve"> '3011'</t>
  </si>
  <si>
    <t xml:space="preserve"> 'ขามสะแกแสง   '</t>
  </si>
  <si>
    <t xml:space="preserve"> 'Kham Sakaesaeng'</t>
  </si>
  <si>
    <t>(226</t>
  </si>
  <si>
    <t xml:space="preserve"> '3012'</t>
  </si>
  <si>
    <t xml:space="preserve"> 'บัวใหญ่   '</t>
  </si>
  <si>
    <t xml:space="preserve"> 'Bua Yai'</t>
  </si>
  <si>
    <t>(227</t>
  </si>
  <si>
    <t xml:space="preserve"> '3013'</t>
  </si>
  <si>
    <t xml:space="preserve"> 'ประทาย   '</t>
  </si>
  <si>
    <t xml:space="preserve"> 'Prathai'</t>
  </si>
  <si>
    <t>(228</t>
  </si>
  <si>
    <t xml:space="preserve"> '3014'</t>
  </si>
  <si>
    <t xml:space="preserve"> 'ปักธงชัย   '</t>
  </si>
  <si>
    <t xml:space="preserve"> 'Pak Thong Chai'</t>
  </si>
  <si>
    <t>(229</t>
  </si>
  <si>
    <t xml:space="preserve"> '3015'</t>
  </si>
  <si>
    <t xml:space="preserve"> 'พิมาย   '</t>
  </si>
  <si>
    <t xml:space="preserve"> 'Phimai'</t>
  </si>
  <si>
    <t>(230</t>
  </si>
  <si>
    <t xml:space="preserve"> '3016'</t>
  </si>
  <si>
    <t xml:space="preserve"> 'ห้วยแถลง   '</t>
  </si>
  <si>
    <t xml:space="preserve"> 'Huai Thalaeng'</t>
  </si>
  <si>
    <t>(231</t>
  </si>
  <si>
    <t xml:space="preserve"> '3017'</t>
  </si>
  <si>
    <t xml:space="preserve"> 'ชุมพวง   '</t>
  </si>
  <si>
    <t xml:space="preserve"> 'Chum Phuang'</t>
  </si>
  <si>
    <t>(232</t>
  </si>
  <si>
    <t xml:space="preserve"> '3018'</t>
  </si>
  <si>
    <t xml:space="preserve"> 'สูงเนิน   '</t>
  </si>
  <si>
    <t xml:space="preserve"> 'Sung Noen'</t>
  </si>
  <si>
    <t>(233</t>
  </si>
  <si>
    <t xml:space="preserve"> '3019'</t>
  </si>
  <si>
    <t xml:space="preserve"> 'ขามทะเลสอ   '</t>
  </si>
  <si>
    <t xml:space="preserve"> 'Kham Thale So'</t>
  </si>
  <si>
    <t>(234</t>
  </si>
  <si>
    <t xml:space="preserve"> '3020'</t>
  </si>
  <si>
    <t xml:space="preserve"> 'สีคิ้ว   '</t>
  </si>
  <si>
    <t xml:space="preserve"> 'Sikhio'</t>
  </si>
  <si>
    <t>(235</t>
  </si>
  <si>
    <t xml:space="preserve"> '3021'</t>
  </si>
  <si>
    <t xml:space="preserve"> 'ปากช่อง   '</t>
  </si>
  <si>
    <t xml:space="preserve"> 'Pak Chong'</t>
  </si>
  <si>
    <t>(236</t>
  </si>
  <si>
    <t xml:space="preserve"> '3022'</t>
  </si>
  <si>
    <t xml:space="preserve"> 'หนองบุญมาก   '</t>
  </si>
  <si>
    <t xml:space="preserve"> 'Nong Bunnak'</t>
  </si>
  <si>
    <t>(237</t>
  </si>
  <si>
    <t xml:space="preserve"> '3023'</t>
  </si>
  <si>
    <t xml:space="preserve"> 'แก้งสนามนาง   '</t>
  </si>
  <si>
    <t xml:space="preserve"> 'Kaeng Sanam Nang'</t>
  </si>
  <si>
    <t>(238</t>
  </si>
  <si>
    <t xml:space="preserve"> '3024'</t>
  </si>
  <si>
    <t xml:space="preserve"> 'โนนแดง   '</t>
  </si>
  <si>
    <t xml:space="preserve"> 'Non Daeng'</t>
  </si>
  <si>
    <t>(239</t>
  </si>
  <si>
    <t xml:space="preserve"> '3025'</t>
  </si>
  <si>
    <t xml:space="preserve"> 'วังน้ำเขียว   '</t>
  </si>
  <si>
    <t xml:space="preserve"> 'Wang Nam Khiao'</t>
  </si>
  <si>
    <t>(240</t>
  </si>
  <si>
    <t xml:space="preserve"> '3026'</t>
  </si>
  <si>
    <t xml:space="preserve"> 'เทพารักษ์   '</t>
  </si>
  <si>
    <t xml:space="preserve"> 'Thepharak'</t>
  </si>
  <si>
    <t>(241</t>
  </si>
  <si>
    <t xml:space="preserve"> '3027'</t>
  </si>
  <si>
    <t xml:space="preserve"> 'เมืองยาง   '</t>
  </si>
  <si>
    <t xml:space="preserve"> 'Mueang Yang'</t>
  </si>
  <si>
    <t>(242</t>
  </si>
  <si>
    <t xml:space="preserve"> '3028'</t>
  </si>
  <si>
    <t xml:space="preserve"> 'พระทองคำ   '</t>
  </si>
  <si>
    <t xml:space="preserve"> 'Phra Thong Kham'</t>
  </si>
  <si>
    <t>(243</t>
  </si>
  <si>
    <t xml:space="preserve"> '3029'</t>
  </si>
  <si>
    <t xml:space="preserve"> 'ลำทะเมนชัย   '</t>
  </si>
  <si>
    <t xml:space="preserve"> 'Lam Thamenchai'</t>
  </si>
  <si>
    <t>(244</t>
  </si>
  <si>
    <t xml:space="preserve"> '3030'</t>
  </si>
  <si>
    <t xml:space="preserve"> 'บัวลาย   '</t>
  </si>
  <si>
    <t xml:space="preserve"> 'Bua Lai'</t>
  </si>
  <si>
    <t>(245</t>
  </si>
  <si>
    <t xml:space="preserve"> '3031'</t>
  </si>
  <si>
    <t xml:space="preserve"> 'สีดา   '</t>
  </si>
  <si>
    <t xml:space="preserve"> 'Sida'</t>
  </si>
  <si>
    <t>(246</t>
  </si>
  <si>
    <t xml:space="preserve"> '3032'</t>
  </si>
  <si>
    <t>(247</t>
  </si>
  <si>
    <t xml:space="preserve"> '3049'</t>
  </si>
  <si>
    <t xml:space="preserve"> 'ท้องถิ่นเทศบาลตำบลโพธิ์กลาง*   '</t>
  </si>
  <si>
    <t xml:space="preserve"> 'Pho Krang'</t>
  </si>
  <si>
    <t>(248</t>
  </si>
  <si>
    <t xml:space="preserve"> '3051'</t>
  </si>
  <si>
    <t xml:space="preserve"> 'สาขาตำบลมะค่า-พลสงคราม*   '</t>
  </si>
  <si>
    <t xml:space="preserve"> 'Ma Ka-Pon Songkram*'</t>
  </si>
  <si>
    <t>(249</t>
  </si>
  <si>
    <t xml:space="preserve"> '3081'</t>
  </si>
  <si>
    <t xml:space="preserve"> '*โนนลาว   '</t>
  </si>
  <si>
    <t xml:space="preserve"> '*Non Lao'</t>
  </si>
  <si>
    <t>(250</t>
  </si>
  <si>
    <t xml:space="preserve"> '3101'</t>
  </si>
  <si>
    <t xml:space="preserve"> 'เมืองบุรีรัมย์   '</t>
  </si>
  <si>
    <t xml:space="preserve"> 'Mueang Buri Ram'</t>
  </si>
  <si>
    <t xml:space="preserve"> 20)</t>
  </si>
  <si>
    <t>(251</t>
  </si>
  <si>
    <t xml:space="preserve"> '3102'</t>
  </si>
  <si>
    <t xml:space="preserve"> 'คูเมือง   '</t>
  </si>
  <si>
    <t xml:space="preserve"> 'Khu Mueang'</t>
  </si>
  <si>
    <t>(252</t>
  </si>
  <si>
    <t xml:space="preserve"> '3103'</t>
  </si>
  <si>
    <t xml:space="preserve"> 'กระสัง'</t>
  </si>
  <si>
    <t xml:space="preserve"> 'Krasang'</t>
  </si>
  <si>
    <t>(253</t>
  </si>
  <si>
    <t xml:space="preserve"> '3104'</t>
  </si>
  <si>
    <t xml:space="preserve"> 'นางรอง   '</t>
  </si>
  <si>
    <t xml:space="preserve"> 'Nang Rong'</t>
  </si>
  <si>
    <t>(254</t>
  </si>
  <si>
    <t xml:space="preserve"> '3105'</t>
  </si>
  <si>
    <t xml:space="preserve"> 'หนองกี่   '</t>
  </si>
  <si>
    <t xml:space="preserve"> 'Nong Ki'</t>
  </si>
  <si>
    <t>(255</t>
  </si>
  <si>
    <t xml:space="preserve"> '3106'</t>
  </si>
  <si>
    <t xml:space="preserve"> 'ละหานทราย   '</t>
  </si>
  <si>
    <t xml:space="preserve"> 'Lahan Sai'</t>
  </si>
  <si>
    <t>(256</t>
  </si>
  <si>
    <t xml:space="preserve"> '3107'</t>
  </si>
  <si>
    <t xml:space="preserve"> 'ประโคนชัย   '</t>
  </si>
  <si>
    <t xml:space="preserve"> 'Prakhon Chai'</t>
  </si>
  <si>
    <t>(257</t>
  </si>
  <si>
    <t xml:space="preserve"> '3108'</t>
  </si>
  <si>
    <t xml:space="preserve"> 'บ้านกรวด   '</t>
  </si>
  <si>
    <t xml:space="preserve"> 'Ban Kruat'</t>
  </si>
  <si>
    <t>(258</t>
  </si>
  <si>
    <t xml:space="preserve"> '3109'</t>
  </si>
  <si>
    <t xml:space="preserve"> 'พุทไธสง   '</t>
  </si>
  <si>
    <t xml:space="preserve"> 'Phutthaisong'</t>
  </si>
  <si>
    <t>(259</t>
  </si>
  <si>
    <t xml:space="preserve"> '3110'</t>
  </si>
  <si>
    <t xml:space="preserve"> 'ลำปลายมาศ   '</t>
  </si>
  <si>
    <t xml:space="preserve"> 'Lam Plai Mat'</t>
  </si>
  <si>
    <t>(260</t>
  </si>
  <si>
    <t xml:space="preserve"> '3111'</t>
  </si>
  <si>
    <t xml:space="preserve"> 'สตึก   '</t>
  </si>
  <si>
    <t xml:space="preserve"> 'Satuek'</t>
  </si>
  <si>
    <t>(261</t>
  </si>
  <si>
    <t xml:space="preserve"> '3112'</t>
  </si>
  <si>
    <t xml:space="preserve"> 'ปะคำ   '</t>
  </si>
  <si>
    <t xml:space="preserve"> 'Pakham'</t>
  </si>
  <si>
    <t>(262</t>
  </si>
  <si>
    <t xml:space="preserve"> '3113'</t>
  </si>
  <si>
    <t xml:space="preserve"> 'นาโพธิ์   '</t>
  </si>
  <si>
    <t xml:space="preserve"> 'Na Pho'</t>
  </si>
  <si>
    <t>(263</t>
  </si>
  <si>
    <t xml:space="preserve"> '3114'</t>
  </si>
  <si>
    <t xml:space="preserve"> 'หนองหงส์   '</t>
  </si>
  <si>
    <t xml:space="preserve"> 'Nong Hong'</t>
  </si>
  <si>
    <t>(264</t>
  </si>
  <si>
    <t xml:space="preserve"> '3115'</t>
  </si>
  <si>
    <t xml:space="preserve"> 'พลับพลาชัย   '</t>
  </si>
  <si>
    <t xml:space="preserve"> 'Phlapphla Chai'</t>
  </si>
  <si>
    <t>(265</t>
  </si>
  <si>
    <t xml:space="preserve"> '3116'</t>
  </si>
  <si>
    <t xml:space="preserve"> 'ห้วยราช   '</t>
  </si>
  <si>
    <t xml:space="preserve"> 'Huai Rat'</t>
  </si>
  <si>
    <t>(266</t>
  </si>
  <si>
    <t xml:space="preserve"> '3117'</t>
  </si>
  <si>
    <t xml:space="preserve"> 'โนนสุวรรณ   '</t>
  </si>
  <si>
    <t xml:space="preserve"> 'Non Suwan'</t>
  </si>
  <si>
    <t>(267</t>
  </si>
  <si>
    <t xml:space="preserve"> '3118'</t>
  </si>
  <si>
    <t xml:space="preserve"> 'ชำนิ   '</t>
  </si>
  <si>
    <t xml:space="preserve"> 'Chamni'</t>
  </si>
  <si>
    <t>(268</t>
  </si>
  <si>
    <t xml:space="preserve"> '3119'</t>
  </si>
  <si>
    <t xml:space="preserve"> 'บ้านใหม่ไชยพจน์   '</t>
  </si>
  <si>
    <t xml:space="preserve"> 'Ban Mai Chaiyaphot'</t>
  </si>
  <si>
    <t>(269</t>
  </si>
  <si>
    <t xml:space="preserve"> '3120'</t>
  </si>
  <si>
    <t xml:space="preserve"> 'โนนดินแดง   '</t>
  </si>
  <si>
    <t xml:space="preserve"> 'Din Daeng'</t>
  </si>
  <si>
    <t>(270</t>
  </si>
  <si>
    <t xml:space="preserve"> '3121'</t>
  </si>
  <si>
    <t xml:space="preserve"> 'บ้านด่าน   '</t>
  </si>
  <si>
    <t xml:space="preserve"> 'Ban Dan'</t>
  </si>
  <si>
    <t>(271</t>
  </si>
  <si>
    <t xml:space="preserve"> '3122'</t>
  </si>
  <si>
    <t xml:space="preserve"> 'แคนดง   '</t>
  </si>
  <si>
    <t xml:space="preserve"> 'Khaen Dong'</t>
  </si>
  <si>
    <t>(272</t>
  </si>
  <si>
    <t xml:space="preserve"> '3123'</t>
  </si>
  <si>
    <t>(273</t>
  </si>
  <si>
    <t xml:space="preserve"> '3201'</t>
  </si>
  <si>
    <t xml:space="preserve"> 'เมืองสุรินทร์   '</t>
  </si>
  <si>
    <t xml:space="preserve"> 'Mueang Surin'</t>
  </si>
  <si>
    <t xml:space="preserve"> 21)</t>
  </si>
  <si>
    <t>(274</t>
  </si>
  <si>
    <t xml:space="preserve"> '3202'</t>
  </si>
  <si>
    <t xml:space="preserve"> 'ชุมพลบุรี   '</t>
  </si>
  <si>
    <t xml:space="preserve"> 'Chumphon Buri'</t>
  </si>
  <si>
    <t>(275</t>
  </si>
  <si>
    <t xml:space="preserve"> '3203'</t>
  </si>
  <si>
    <t xml:space="preserve"> 'ท่าตูม   '</t>
  </si>
  <si>
    <t xml:space="preserve"> 'Tha Tum'</t>
  </si>
  <si>
    <t>(276</t>
  </si>
  <si>
    <t xml:space="preserve"> '3204'</t>
  </si>
  <si>
    <t xml:space="preserve"> 'จอมพระ   '</t>
  </si>
  <si>
    <t xml:space="preserve"> 'Chom Phra'</t>
  </si>
  <si>
    <t>(277</t>
  </si>
  <si>
    <t xml:space="preserve"> '3205'</t>
  </si>
  <si>
    <t xml:space="preserve"> 'ปราสาท   '</t>
  </si>
  <si>
    <t xml:space="preserve"> 'Prasat'</t>
  </si>
  <si>
    <t>(278</t>
  </si>
  <si>
    <t xml:space="preserve"> '3206'</t>
  </si>
  <si>
    <t xml:space="preserve"> 'กาบเชิง   '</t>
  </si>
  <si>
    <t xml:space="preserve"> 'Kap Choeng'</t>
  </si>
  <si>
    <t>(279</t>
  </si>
  <si>
    <t xml:space="preserve"> '3207'</t>
  </si>
  <si>
    <t xml:space="preserve"> 'รัตนบุรี   '</t>
  </si>
  <si>
    <t xml:space="preserve"> 'Rattanaburi'</t>
  </si>
  <si>
    <t>(280</t>
  </si>
  <si>
    <t xml:space="preserve"> '3208'</t>
  </si>
  <si>
    <t xml:space="preserve"> 'สนม   '</t>
  </si>
  <si>
    <t xml:space="preserve"> 'Sanom'</t>
  </si>
  <si>
    <t>(281</t>
  </si>
  <si>
    <t xml:space="preserve"> '3209'</t>
  </si>
  <si>
    <t xml:space="preserve"> 'ศีขรภูมิ   '</t>
  </si>
  <si>
    <t xml:space="preserve"> 'Sikhoraphum'</t>
  </si>
  <si>
    <t>(282</t>
  </si>
  <si>
    <t xml:space="preserve"> '3210'</t>
  </si>
  <si>
    <t xml:space="preserve"> 'สังขะ   '</t>
  </si>
  <si>
    <t xml:space="preserve"> 'Sangkha'</t>
  </si>
  <si>
    <t>(283</t>
  </si>
  <si>
    <t xml:space="preserve"> '3211'</t>
  </si>
  <si>
    <t xml:space="preserve"> 'ลำดวน   '</t>
  </si>
  <si>
    <t xml:space="preserve"> 'Lamduan'</t>
  </si>
  <si>
    <t>(284</t>
  </si>
  <si>
    <t xml:space="preserve"> '3212'</t>
  </si>
  <si>
    <t xml:space="preserve"> 'สำโรงทาบ   '</t>
  </si>
  <si>
    <t xml:space="preserve"> 'Samrong Thap'</t>
  </si>
  <si>
    <t>(285</t>
  </si>
  <si>
    <t xml:space="preserve"> '3213'</t>
  </si>
  <si>
    <t xml:space="preserve"> 'บัวเชด   '</t>
  </si>
  <si>
    <t xml:space="preserve"> 'Buachet'</t>
  </si>
  <si>
    <t>(286</t>
  </si>
  <si>
    <t xml:space="preserve"> '3214'</t>
  </si>
  <si>
    <t xml:space="preserve"> 'พนมดงรัก   '</t>
  </si>
  <si>
    <t xml:space="preserve"> 'Phanom Dong Rak'</t>
  </si>
  <si>
    <t>(287</t>
  </si>
  <si>
    <t xml:space="preserve"> '3215'</t>
  </si>
  <si>
    <t xml:space="preserve"> 'ศรีณรงค์   '</t>
  </si>
  <si>
    <t xml:space="preserve"> 'Si Narong'</t>
  </si>
  <si>
    <t>(288</t>
  </si>
  <si>
    <t xml:space="preserve"> '3216'</t>
  </si>
  <si>
    <t xml:space="preserve"> 'เขวาสินรินทร์   '</t>
  </si>
  <si>
    <t xml:space="preserve"> 'Khwao Sinarin'</t>
  </si>
  <si>
    <t>(289</t>
  </si>
  <si>
    <t xml:space="preserve"> '3217'</t>
  </si>
  <si>
    <t xml:space="preserve"> 'โนนนารายณ์   '</t>
  </si>
  <si>
    <t xml:space="preserve"> 'Non Narai'</t>
  </si>
  <si>
    <t>(290</t>
  </si>
  <si>
    <t xml:space="preserve"> '3301'</t>
  </si>
  <si>
    <t xml:space="preserve"> 'เมืองศรีสะเกษ   '</t>
  </si>
  <si>
    <t xml:space="preserve"> 'Mueang Si Sa Ket'</t>
  </si>
  <si>
    <t xml:space="preserve"> 22)</t>
  </si>
  <si>
    <t>(291</t>
  </si>
  <si>
    <t xml:space="preserve"> '3302'</t>
  </si>
  <si>
    <t xml:space="preserve"> 'ยางชุมน้อย   '</t>
  </si>
  <si>
    <t xml:space="preserve"> 'Yang Chum Noi'</t>
  </si>
  <si>
    <t>(292</t>
  </si>
  <si>
    <t xml:space="preserve"> '3303'</t>
  </si>
  <si>
    <t xml:space="preserve"> 'กันทรารมย์   '</t>
  </si>
  <si>
    <t xml:space="preserve"> 'Kanthararom'</t>
  </si>
  <si>
    <t>(293</t>
  </si>
  <si>
    <t xml:space="preserve"> '3304'</t>
  </si>
  <si>
    <t xml:space="preserve"> 'กันทรลักษ์   '</t>
  </si>
  <si>
    <t xml:space="preserve"> 'Kantharalak'</t>
  </si>
  <si>
    <t>(294</t>
  </si>
  <si>
    <t xml:space="preserve"> '3305'</t>
  </si>
  <si>
    <t xml:space="preserve"> 'ขุขันธ์   '</t>
  </si>
  <si>
    <t xml:space="preserve"> 'Khukhan'</t>
  </si>
  <si>
    <t>(295</t>
  </si>
  <si>
    <t xml:space="preserve"> '3306'</t>
  </si>
  <si>
    <t xml:space="preserve"> 'ไพรบึง   '</t>
  </si>
  <si>
    <t xml:space="preserve"> 'Phrai Bueng'</t>
  </si>
  <si>
    <t>(296</t>
  </si>
  <si>
    <t xml:space="preserve"> '3307'</t>
  </si>
  <si>
    <t xml:space="preserve"> 'ปรางค์กู่   '</t>
  </si>
  <si>
    <t xml:space="preserve"> 'Prang Ku'</t>
  </si>
  <si>
    <t>(297</t>
  </si>
  <si>
    <t xml:space="preserve"> '3308'</t>
  </si>
  <si>
    <t xml:space="preserve"> 'ขุนหาญ   '</t>
  </si>
  <si>
    <t xml:space="preserve"> 'Khun Han'</t>
  </si>
  <si>
    <t>(298</t>
  </si>
  <si>
    <t xml:space="preserve"> '3309'</t>
  </si>
  <si>
    <t xml:space="preserve"> 'ราษีไศล   '</t>
  </si>
  <si>
    <t xml:space="preserve"> 'Rasi Salai'</t>
  </si>
  <si>
    <t>(299</t>
  </si>
  <si>
    <t xml:space="preserve"> '3310'</t>
  </si>
  <si>
    <t xml:space="preserve"> 'อุทุมพรพิสัย   '</t>
  </si>
  <si>
    <t xml:space="preserve"> 'Uthumphon Phisai'</t>
  </si>
  <si>
    <t>(300</t>
  </si>
  <si>
    <t xml:space="preserve"> '3311'</t>
  </si>
  <si>
    <t xml:space="preserve"> 'บึงบูรพ์   '</t>
  </si>
  <si>
    <t xml:space="preserve"> 'Bueng Bun'</t>
  </si>
  <si>
    <t>(301</t>
  </si>
  <si>
    <t xml:space="preserve"> '3312'</t>
  </si>
  <si>
    <t xml:space="preserve"> 'ห้วยทับทัน   '</t>
  </si>
  <si>
    <t xml:space="preserve"> 'Huai Thap Than'</t>
  </si>
  <si>
    <t>(302</t>
  </si>
  <si>
    <t xml:space="preserve"> '3313'</t>
  </si>
  <si>
    <t xml:space="preserve"> 'โนนคูณ   '</t>
  </si>
  <si>
    <t xml:space="preserve"> 'Non Khun'</t>
  </si>
  <si>
    <t>(303</t>
  </si>
  <si>
    <t xml:space="preserve"> '3314'</t>
  </si>
  <si>
    <t xml:space="preserve"> 'ศรีรัตนะ   '</t>
  </si>
  <si>
    <t xml:space="preserve"> 'Si Rattana'</t>
  </si>
  <si>
    <t>(304</t>
  </si>
  <si>
    <t xml:space="preserve"> '3315'</t>
  </si>
  <si>
    <t xml:space="preserve"> 'น้ำเกลี้ยง   '</t>
  </si>
  <si>
    <t>(305</t>
  </si>
  <si>
    <t xml:space="preserve"> '3316'</t>
  </si>
  <si>
    <t xml:space="preserve"> 'วังหิน   '</t>
  </si>
  <si>
    <t xml:space="preserve"> 'Wang Hin'</t>
  </si>
  <si>
    <t>(306</t>
  </si>
  <si>
    <t xml:space="preserve"> '3317'</t>
  </si>
  <si>
    <t xml:space="preserve"> 'ภูสิงห์   '</t>
  </si>
  <si>
    <t xml:space="preserve"> 'Phu Sing'</t>
  </si>
  <si>
    <t>(307</t>
  </si>
  <si>
    <t xml:space="preserve"> '3318'</t>
  </si>
  <si>
    <t xml:space="preserve"> 'เมืองจันทร์   '</t>
  </si>
  <si>
    <t xml:space="preserve"> 'Mueang Chan'</t>
  </si>
  <si>
    <t>(308</t>
  </si>
  <si>
    <t xml:space="preserve"> '3319'</t>
  </si>
  <si>
    <t xml:space="preserve"> 'เบญจลักษ์   '</t>
  </si>
  <si>
    <t xml:space="preserve"> 'Benchalak'</t>
  </si>
  <si>
    <t>(309</t>
  </si>
  <si>
    <t xml:space="preserve"> '3320'</t>
  </si>
  <si>
    <t xml:space="preserve"> 'พยุห์   '</t>
  </si>
  <si>
    <t xml:space="preserve"> 'Phayu'</t>
  </si>
  <si>
    <t>(310</t>
  </si>
  <si>
    <t xml:space="preserve"> '3321'</t>
  </si>
  <si>
    <t xml:space="preserve"> 'โพธิ์ศรีสุวรรณ   '</t>
  </si>
  <si>
    <t xml:space="preserve"> 'Pho Si Suwan'</t>
  </si>
  <si>
    <t>(311</t>
  </si>
  <si>
    <t xml:space="preserve"> '3322'</t>
  </si>
  <si>
    <t xml:space="preserve"> 'ศิลาลาด   '</t>
  </si>
  <si>
    <t xml:space="preserve"> 'Sila Lat'</t>
  </si>
  <si>
    <t>(312</t>
  </si>
  <si>
    <t xml:space="preserve"> '3401'</t>
  </si>
  <si>
    <t xml:space="preserve"> 'เมืองอุบลราชธานี   '</t>
  </si>
  <si>
    <t xml:space="preserve"> 'Mueang Ubon Ratchathani'</t>
  </si>
  <si>
    <t xml:space="preserve"> 23)</t>
  </si>
  <si>
    <t>(313</t>
  </si>
  <si>
    <t xml:space="preserve"> '3402'</t>
  </si>
  <si>
    <t xml:space="preserve"> 'ศรีเมืองใหม่   '</t>
  </si>
  <si>
    <t xml:space="preserve"> 'Si Mueang Mai'</t>
  </si>
  <si>
    <t>(314</t>
  </si>
  <si>
    <t xml:space="preserve"> '3403'</t>
  </si>
  <si>
    <t xml:space="preserve"> 'โขงเจียม   '</t>
  </si>
  <si>
    <t xml:space="preserve"> 'Khong Chiam'</t>
  </si>
  <si>
    <t>(315</t>
  </si>
  <si>
    <t xml:space="preserve"> '3404'</t>
  </si>
  <si>
    <t xml:space="preserve"> 'เขื่องใน   '</t>
  </si>
  <si>
    <t xml:space="preserve"> 'Khueang Nai'</t>
  </si>
  <si>
    <t>(316</t>
  </si>
  <si>
    <t xml:space="preserve"> '3405'</t>
  </si>
  <si>
    <t xml:space="preserve"> 'เขมราฐ   '</t>
  </si>
  <si>
    <t xml:space="preserve"> 'Khemarat'</t>
  </si>
  <si>
    <t>(317</t>
  </si>
  <si>
    <t xml:space="preserve"> '3406'</t>
  </si>
  <si>
    <t xml:space="preserve"> '*ชานุมาน   '</t>
  </si>
  <si>
    <t xml:space="preserve"> '*Shanuman'</t>
  </si>
  <si>
    <t>(318</t>
  </si>
  <si>
    <t xml:space="preserve"> '3407'</t>
  </si>
  <si>
    <t xml:space="preserve"> 'เดชอุดม   '</t>
  </si>
  <si>
    <t xml:space="preserve"> 'Det Udom'</t>
  </si>
  <si>
    <t>(319</t>
  </si>
  <si>
    <t xml:space="preserve"> '3408'</t>
  </si>
  <si>
    <t xml:space="preserve"> 'นาจะหลวย   '</t>
  </si>
  <si>
    <t xml:space="preserve"> 'Na Chaluai'</t>
  </si>
  <si>
    <t>(320</t>
  </si>
  <si>
    <t xml:space="preserve"> '3409'</t>
  </si>
  <si>
    <t xml:space="preserve"> 'น้ำยืน   '</t>
  </si>
  <si>
    <t xml:space="preserve"> 'Nam Yuen'</t>
  </si>
  <si>
    <t>(321</t>
  </si>
  <si>
    <t xml:space="preserve"> '3410'</t>
  </si>
  <si>
    <t xml:space="preserve"> 'บุณฑริก   '</t>
  </si>
  <si>
    <t xml:space="preserve"> 'Buntharik'</t>
  </si>
  <si>
    <t>(322</t>
  </si>
  <si>
    <t xml:space="preserve"> '3411'</t>
  </si>
  <si>
    <t xml:space="preserve"> 'ตระการพืชผล   '</t>
  </si>
  <si>
    <t xml:space="preserve"> 'Trakan Phuet Phon'</t>
  </si>
  <si>
    <t>(323</t>
  </si>
  <si>
    <t xml:space="preserve"> '3412'</t>
  </si>
  <si>
    <t xml:space="preserve"> 'กุดข้าวปุ้น   '</t>
  </si>
  <si>
    <t xml:space="preserve"> 'Kut Khaopun'</t>
  </si>
  <si>
    <t>(324</t>
  </si>
  <si>
    <t xml:space="preserve"> '3413'</t>
  </si>
  <si>
    <t xml:space="preserve"> '*พนา   '</t>
  </si>
  <si>
    <t xml:space="preserve"> '*Phana'</t>
  </si>
  <si>
    <t>(325</t>
  </si>
  <si>
    <t xml:space="preserve"> '3414'</t>
  </si>
  <si>
    <t xml:space="preserve"> 'ม่วงสามสิบ   '</t>
  </si>
  <si>
    <t xml:space="preserve"> 'Muang Sam Sip'</t>
  </si>
  <si>
    <t>(326</t>
  </si>
  <si>
    <t xml:space="preserve"> '3415'</t>
  </si>
  <si>
    <t xml:space="preserve"> 'วารินชำราบ   '</t>
  </si>
  <si>
    <t xml:space="preserve"> 'Warin Chamrap'</t>
  </si>
  <si>
    <t>(327</t>
  </si>
  <si>
    <t xml:space="preserve"> '3416'</t>
  </si>
  <si>
    <t xml:space="preserve"> '*อำนาจเจริญ   '</t>
  </si>
  <si>
    <t xml:space="preserve"> '*Amnat Charoen'</t>
  </si>
  <si>
    <t>(328</t>
  </si>
  <si>
    <t xml:space="preserve"> '3417'</t>
  </si>
  <si>
    <t xml:space="preserve"> '*เสนางคนิคม   '</t>
  </si>
  <si>
    <t xml:space="preserve"> '*Senangkhanikhom'</t>
  </si>
  <si>
    <t>(329</t>
  </si>
  <si>
    <t xml:space="preserve"> '3418'</t>
  </si>
  <si>
    <t xml:space="preserve"> '*หัวตะพาน   '</t>
  </si>
  <si>
    <t xml:space="preserve"> '*Hua Taphan'</t>
  </si>
  <si>
    <t>(330</t>
  </si>
  <si>
    <t xml:space="preserve"> '3419'</t>
  </si>
  <si>
    <t xml:space="preserve"> 'พิบูลมังสาหาร   '</t>
  </si>
  <si>
    <t xml:space="preserve"> 'Phibun Mangsahan'</t>
  </si>
  <si>
    <t>(331</t>
  </si>
  <si>
    <t xml:space="preserve"> '3420'</t>
  </si>
  <si>
    <t xml:space="preserve"> 'ตาลสุม   '</t>
  </si>
  <si>
    <t xml:space="preserve"> 'Tan Sum'</t>
  </si>
  <si>
    <t>(332</t>
  </si>
  <si>
    <t xml:space="preserve"> '3421'</t>
  </si>
  <si>
    <t xml:space="preserve"> 'โพธิ์ไทร   '</t>
  </si>
  <si>
    <t xml:space="preserve"> 'Pho Sai'</t>
  </si>
  <si>
    <t>(333</t>
  </si>
  <si>
    <t xml:space="preserve"> '3422'</t>
  </si>
  <si>
    <t xml:space="preserve"> 'สำโรง   '</t>
  </si>
  <si>
    <t xml:space="preserve"> 'Samrong'</t>
  </si>
  <si>
    <t>(334</t>
  </si>
  <si>
    <t xml:space="preserve"> '3423'</t>
  </si>
  <si>
    <t xml:space="preserve"> '*กิ่งอำเภอลืออำนาจ   '</t>
  </si>
  <si>
    <t xml:space="preserve"> '*King Amphoe Lue Amnat'</t>
  </si>
  <si>
    <t>(335</t>
  </si>
  <si>
    <t xml:space="preserve"> '3424'</t>
  </si>
  <si>
    <t xml:space="preserve"> 'ดอนมดแดง   '</t>
  </si>
  <si>
    <t xml:space="preserve"> 'Don Mot Daeng'</t>
  </si>
  <si>
    <t>(336</t>
  </si>
  <si>
    <t xml:space="preserve"> '3425'</t>
  </si>
  <si>
    <t xml:space="preserve"> 'สิรินธร   '</t>
  </si>
  <si>
    <t xml:space="preserve"> 'Sirindhorn'</t>
  </si>
  <si>
    <t>(337</t>
  </si>
  <si>
    <t xml:space="preserve"> '3426'</t>
  </si>
  <si>
    <t xml:space="preserve"> 'ทุ่งศรีอุดม   '</t>
  </si>
  <si>
    <t xml:space="preserve"> 'Thung Si Udom'</t>
  </si>
  <si>
    <t>(338</t>
  </si>
  <si>
    <t xml:space="preserve"> '3427'</t>
  </si>
  <si>
    <t xml:space="preserve"> '*ปทุมราชวงศา   '</t>
  </si>
  <si>
    <t xml:space="preserve"> '*Pathum Ratchawongsa'</t>
  </si>
  <si>
    <t>(339</t>
  </si>
  <si>
    <t xml:space="preserve"> '3428'</t>
  </si>
  <si>
    <t xml:space="preserve"> '*กิ่งอำเภอศรีหลักชัย   '</t>
  </si>
  <si>
    <t xml:space="preserve"> '*King Amphoe Sri Lunk Chai'</t>
  </si>
  <si>
    <t>(340</t>
  </si>
  <si>
    <t xml:space="preserve"> '3429'</t>
  </si>
  <si>
    <t xml:space="preserve"> 'นาเยีย   '</t>
  </si>
  <si>
    <t xml:space="preserve"> 'Na Yia'</t>
  </si>
  <si>
    <t>(341</t>
  </si>
  <si>
    <t xml:space="preserve"> '3430'</t>
  </si>
  <si>
    <t xml:space="preserve"> 'นาตาล   '</t>
  </si>
  <si>
    <t xml:space="preserve"> 'Na Tan'</t>
  </si>
  <si>
    <t>(342</t>
  </si>
  <si>
    <t xml:space="preserve"> '3431'</t>
  </si>
  <si>
    <t xml:space="preserve"> 'เหล่าเสือโก้ก   '</t>
  </si>
  <si>
    <t xml:space="preserve"> 'Lao Suea Kok'</t>
  </si>
  <si>
    <t>(343</t>
  </si>
  <si>
    <t xml:space="preserve"> '3432'</t>
  </si>
  <si>
    <t xml:space="preserve"> 'สว่างวีระวงศ์   '</t>
  </si>
  <si>
    <t xml:space="preserve"> 'Sawang Wirawong'</t>
  </si>
  <si>
    <t>(344</t>
  </si>
  <si>
    <t xml:space="preserve"> '3433'</t>
  </si>
  <si>
    <t xml:space="preserve"> 'น้ำขุ่น   '</t>
  </si>
  <si>
    <t xml:space="preserve"> 'Nam Khun'</t>
  </si>
  <si>
    <t>(345</t>
  </si>
  <si>
    <t xml:space="preserve"> '3481'</t>
  </si>
  <si>
    <t xml:space="preserve"> '*อ.สุวรรณวารี  จ.อุบลราชธานี   '</t>
  </si>
  <si>
    <t xml:space="preserve"> '*Suwan Wari'</t>
  </si>
  <si>
    <t>(346</t>
  </si>
  <si>
    <t xml:space="preserve"> '3501'</t>
  </si>
  <si>
    <t xml:space="preserve"> 'เมืองยโสธร   '</t>
  </si>
  <si>
    <t xml:space="preserve"> 'Mueang Yasothon'</t>
  </si>
  <si>
    <t xml:space="preserve"> 24)</t>
  </si>
  <si>
    <t>(347</t>
  </si>
  <si>
    <t xml:space="preserve"> '3502'</t>
  </si>
  <si>
    <t xml:space="preserve"> 'ทรายมูล   '</t>
  </si>
  <si>
    <t xml:space="preserve"> 'Sai Mun'</t>
  </si>
  <si>
    <t>(348</t>
  </si>
  <si>
    <t xml:space="preserve"> '3503'</t>
  </si>
  <si>
    <t xml:space="preserve"> 'กุดชุม   '</t>
  </si>
  <si>
    <t xml:space="preserve"> 'Kut Chum'</t>
  </si>
  <si>
    <t>(349</t>
  </si>
  <si>
    <t xml:space="preserve"> '3504'</t>
  </si>
  <si>
    <t xml:space="preserve"> 'คำเขื่อนแก้ว   '</t>
  </si>
  <si>
    <t xml:space="preserve"> 'Kham Khuean Kaeo'</t>
  </si>
  <si>
    <t>(350</t>
  </si>
  <si>
    <t xml:space="preserve"> '3505'</t>
  </si>
  <si>
    <t xml:space="preserve"> 'ป่าติ้ว   '</t>
  </si>
  <si>
    <t xml:space="preserve"> 'Pa Tio'</t>
  </si>
  <si>
    <t>(351</t>
  </si>
  <si>
    <t xml:space="preserve"> '3506'</t>
  </si>
  <si>
    <t xml:space="preserve"> 'มหาชนะชัย   '</t>
  </si>
  <si>
    <t xml:space="preserve"> 'Maha Chana Chai'</t>
  </si>
  <si>
    <t>(352</t>
  </si>
  <si>
    <t xml:space="preserve"> '3507'</t>
  </si>
  <si>
    <t xml:space="preserve"> 'ค้อวัง   '</t>
  </si>
  <si>
    <t xml:space="preserve"> 'Kho Wang'</t>
  </si>
  <si>
    <t>(353</t>
  </si>
  <si>
    <t xml:space="preserve"> '3508'</t>
  </si>
  <si>
    <t xml:space="preserve"> 'เลิงนกทา   '</t>
  </si>
  <si>
    <t xml:space="preserve"> 'Loeng Nok Tha'</t>
  </si>
  <si>
    <t>(354</t>
  </si>
  <si>
    <t xml:space="preserve"> '3509'</t>
  </si>
  <si>
    <t xml:space="preserve"> 'ไทยเจริญ   '</t>
  </si>
  <si>
    <t xml:space="preserve"> 'Thai Charoen'</t>
  </si>
  <si>
    <t>(355</t>
  </si>
  <si>
    <t xml:space="preserve"> '3601'</t>
  </si>
  <si>
    <t xml:space="preserve"> 'เมืองชัยภูมิ   '</t>
  </si>
  <si>
    <t xml:space="preserve"> 'Mueang Chaiyaphum'</t>
  </si>
  <si>
    <t xml:space="preserve"> 25)</t>
  </si>
  <si>
    <t>(356</t>
  </si>
  <si>
    <t xml:space="preserve"> '3602'</t>
  </si>
  <si>
    <t xml:space="preserve"> 'บ้านเขว้า   '</t>
  </si>
  <si>
    <t xml:space="preserve"> 'Ban Khwao'</t>
  </si>
  <si>
    <t>(357</t>
  </si>
  <si>
    <t xml:space="preserve"> '3603'</t>
  </si>
  <si>
    <t xml:space="preserve"> 'คอนสวรรค์   '</t>
  </si>
  <si>
    <t xml:space="preserve"> 'Khon Sawan'</t>
  </si>
  <si>
    <t>(358</t>
  </si>
  <si>
    <t xml:space="preserve"> '3604'</t>
  </si>
  <si>
    <t xml:space="preserve"> 'เกษตรสมบูรณ์   '</t>
  </si>
  <si>
    <t xml:space="preserve"> 'Kaset Sombun'</t>
  </si>
  <si>
    <t>(359</t>
  </si>
  <si>
    <t xml:space="preserve"> '3605'</t>
  </si>
  <si>
    <t xml:space="preserve"> 'หนองบัวแดง   '</t>
  </si>
  <si>
    <t xml:space="preserve"> 'Nong Bua Daeng'</t>
  </si>
  <si>
    <t>(360</t>
  </si>
  <si>
    <t xml:space="preserve"> '3606'</t>
  </si>
  <si>
    <t xml:space="preserve"> 'จัตุรัส   '</t>
  </si>
  <si>
    <t xml:space="preserve"> 'Chatturat'</t>
  </si>
  <si>
    <t>(361</t>
  </si>
  <si>
    <t xml:space="preserve"> '3607'</t>
  </si>
  <si>
    <t xml:space="preserve"> 'บำเหน็จณรงค์   '</t>
  </si>
  <si>
    <t xml:space="preserve"> 'Bamnet Narong'</t>
  </si>
  <si>
    <t>(362</t>
  </si>
  <si>
    <t xml:space="preserve"> '3608'</t>
  </si>
  <si>
    <t xml:space="preserve"> 'หนองบัวระเหว   '</t>
  </si>
  <si>
    <t xml:space="preserve"> 'Nong Bua Rawe'</t>
  </si>
  <si>
    <t>(363</t>
  </si>
  <si>
    <t xml:space="preserve"> '3609'</t>
  </si>
  <si>
    <t xml:space="preserve"> 'เทพสถิต   '</t>
  </si>
  <si>
    <t xml:space="preserve"> 'Thep Sathit'</t>
  </si>
  <si>
    <t>(364</t>
  </si>
  <si>
    <t xml:space="preserve"> '3610'</t>
  </si>
  <si>
    <t xml:space="preserve"> 'ภูเขียว   '</t>
  </si>
  <si>
    <t xml:space="preserve"> 'Phu Khiao'</t>
  </si>
  <si>
    <t>(365</t>
  </si>
  <si>
    <t xml:space="preserve"> '3611'</t>
  </si>
  <si>
    <t xml:space="preserve"> 'บ้านแท่น   '</t>
  </si>
  <si>
    <t xml:space="preserve"> 'Ban Thaen'</t>
  </si>
  <si>
    <t>(366</t>
  </si>
  <si>
    <t xml:space="preserve"> '3612'</t>
  </si>
  <si>
    <t xml:space="preserve"> 'แก้งคร้อ   '</t>
  </si>
  <si>
    <t xml:space="preserve"> 'Kaeng Khro'</t>
  </si>
  <si>
    <t>(367</t>
  </si>
  <si>
    <t xml:space="preserve"> '3613'</t>
  </si>
  <si>
    <t xml:space="preserve"> 'คอนสาร   '</t>
  </si>
  <si>
    <t xml:space="preserve"> 'Khon San'</t>
  </si>
  <si>
    <t>(368</t>
  </si>
  <si>
    <t xml:space="preserve"> '3614'</t>
  </si>
  <si>
    <t xml:space="preserve"> 'ภักดีชุมพล   '</t>
  </si>
  <si>
    <t xml:space="preserve"> 'Phakdi Chumphon'</t>
  </si>
  <si>
    <t>(369</t>
  </si>
  <si>
    <t xml:space="preserve"> '3615'</t>
  </si>
  <si>
    <t xml:space="preserve"> 'เนินสง่า   '</t>
  </si>
  <si>
    <t xml:space="preserve"> 'Noen Sa-nga'</t>
  </si>
  <si>
    <t>(370</t>
  </si>
  <si>
    <t xml:space="preserve"> '3616'</t>
  </si>
  <si>
    <t xml:space="preserve"> 'ซับใหญ่   '</t>
  </si>
  <si>
    <t xml:space="preserve"> 'Sap Yai'</t>
  </si>
  <si>
    <t>(371</t>
  </si>
  <si>
    <t xml:space="preserve"> '3651'</t>
  </si>
  <si>
    <t xml:space="preserve"> 'เมืองชัยภูมิ (สาขาตำบลโนนสำราญ)*   '</t>
  </si>
  <si>
    <t xml:space="preserve"> 'Mueang Chaiyaphum(Non Sumran)*'</t>
  </si>
  <si>
    <t>(372</t>
  </si>
  <si>
    <t xml:space="preserve"> '3652'</t>
  </si>
  <si>
    <t xml:space="preserve"> 'สาขาตำบลบ้านหว่าเฒ่า*   '</t>
  </si>
  <si>
    <t xml:space="preserve"> 'Ban Wha Tao*'</t>
  </si>
  <si>
    <t>(373</t>
  </si>
  <si>
    <t xml:space="preserve"> '3653'</t>
  </si>
  <si>
    <t xml:space="preserve"> 'หนองบัวแดง (สาขาตำบลวังชมภู)*   '</t>
  </si>
  <si>
    <t>(374</t>
  </si>
  <si>
    <t xml:space="preserve"> '3654'</t>
  </si>
  <si>
    <t xml:space="preserve"> 'กิ่งอำเภอซับใหญ่ (สาขาตำบลซับใหญ่)*   '</t>
  </si>
  <si>
    <t xml:space="preserve"> 'King Amphoe Sap Yai*'</t>
  </si>
  <si>
    <t>(375</t>
  </si>
  <si>
    <t xml:space="preserve"> '3655'</t>
  </si>
  <si>
    <t xml:space="preserve"> 'สาขาตำบลโคกเพชร*   '</t>
  </si>
  <si>
    <t xml:space="preserve"> 'Coke Phet*'</t>
  </si>
  <si>
    <t>(376</t>
  </si>
  <si>
    <t xml:space="preserve"> '3656'</t>
  </si>
  <si>
    <t xml:space="preserve"> 'เทพสถิต (สาขาตำบลนายางกลัก)*   '</t>
  </si>
  <si>
    <t xml:space="preserve"> 'Thep Sathit*'</t>
  </si>
  <si>
    <t>(377</t>
  </si>
  <si>
    <t xml:space="preserve"> '3657'</t>
  </si>
  <si>
    <t xml:space="preserve"> 'บ้านแท่น (สาขาตำบลบ้านเต่า)*   '</t>
  </si>
  <si>
    <t>(378</t>
  </si>
  <si>
    <t xml:space="preserve"> '3658'</t>
  </si>
  <si>
    <t xml:space="preserve"> 'แก้งคร้อ (สาขาตำบลท่ามะไฟหวาน)*   '</t>
  </si>
  <si>
    <t xml:space="preserve"> 'Kaeng Khro*'</t>
  </si>
  <si>
    <t>(379</t>
  </si>
  <si>
    <t xml:space="preserve"> '3659'</t>
  </si>
  <si>
    <t xml:space="preserve"> 'คอนสาร (สาขาตำบลโนนคูณ)*   '</t>
  </si>
  <si>
    <t xml:space="preserve"> 'Khon San*'</t>
  </si>
  <si>
    <t>(380</t>
  </si>
  <si>
    <t xml:space="preserve"> '3701'</t>
  </si>
  <si>
    <t xml:space="preserve"> 'เมืองอำนาจเจริญ   '</t>
  </si>
  <si>
    <t xml:space="preserve"> 'Mueang Amnat Charoen'</t>
  </si>
  <si>
    <t xml:space="preserve"> 26)</t>
  </si>
  <si>
    <t>(381</t>
  </si>
  <si>
    <t xml:space="preserve"> '3702'</t>
  </si>
  <si>
    <t xml:space="preserve"> 'ชานุมาน   '</t>
  </si>
  <si>
    <t xml:space="preserve"> 'Chanuman'</t>
  </si>
  <si>
    <t>(382</t>
  </si>
  <si>
    <t xml:space="preserve"> '3703'</t>
  </si>
  <si>
    <t xml:space="preserve"> 'ปทุมราชวงศา   '</t>
  </si>
  <si>
    <t xml:space="preserve"> 'Pathum Ratchawongsa'</t>
  </si>
  <si>
    <t>(383</t>
  </si>
  <si>
    <t xml:space="preserve"> '3704'</t>
  </si>
  <si>
    <t xml:space="preserve"> 'พนา   '</t>
  </si>
  <si>
    <t xml:space="preserve"> 'Phana'</t>
  </si>
  <si>
    <t>(384</t>
  </si>
  <si>
    <t xml:space="preserve"> '3705'</t>
  </si>
  <si>
    <t xml:space="preserve"> 'เสนางคนิคม   '</t>
  </si>
  <si>
    <t xml:space="preserve"> 'Senangkhanikhom'</t>
  </si>
  <si>
    <t>(385</t>
  </si>
  <si>
    <t xml:space="preserve"> '3706'</t>
  </si>
  <si>
    <t xml:space="preserve"> 'หัวตะพาน   '</t>
  </si>
  <si>
    <t xml:space="preserve"> 'Hua Taphan'</t>
  </si>
  <si>
    <t>(386</t>
  </si>
  <si>
    <t xml:space="preserve"> '3707'</t>
  </si>
  <si>
    <t xml:space="preserve"> 'ลืออำนาจ   '</t>
  </si>
  <si>
    <t xml:space="preserve"> 'Lue Amnat'</t>
  </si>
  <si>
    <t>(387</t>
  </si>
  <si>
    <t xml:space="preserve"> '3901'</t>
  </si>
  <si>
    <t xml:space="preserve"> 'เมืองหนองบัวลำภู   '</t>
  </si>
  <si>
    <t xml:space="preserve"> 'Mueang Nong Bua Lam Phu'</t>
  </si>
  <si>
    <t xml:space="preserve"> 27)</t>
  </si>
  <si>
    <t>(388</t>
  </si>
  <si>
    <t xml:space="preserve"> '3902'</t>
  </si>
  <si>
    <t xml:space="preserve"> 'นากลาง   '</t>
  </si>
  <si>
    <t xml:space="preserve"> 'Na Klang'</t>
  </si>
  <si>
    <t>(389</t>
  </si>
  <si>
    <t xml:space="preserve"> '3903'</t>
  </si>
  <si>
    <t xml:space="preserve"> 'โนนสัง   '</t>
  </si>
  <si>
    <t xml:space="preserve"> 'Non Sang'</t>
  </si>
  <si>
    <t>(390</t>
  </si>
  <si>
    <t xml:space="preserve"> '3904'</t>
  </si>
  <si>
    <t xml:space="preserve"> 'ศรีบุญเรือง   '</t>
  </si>
  <si>
    <t xml:space="preserve"> 'Si Bun Rueang'</t>
  </si>
  <si>
    <t>(391</t>
  </si>
  <si>
    <t xml:space="preserve"> '3905'</t>
  </si>
  <si>
    <t xml:space="preserve"> 'สุวรรณคูหา   '</t>
  </si>
  <si>
    <t xml:space="preserve"> 'Suwannakhuha'</t>
  </si>
  <si>
    <t>(392</t>
  </si>
  <si>
    <t xml:space="preserve"> '3906'</t>
  </si>
  <si>
    <t xml:space="preserve"> 'นาวัง   '</t>
  </si>
  <si>
    <t xml:space="preserve"> 'Na Wang'</t>
  </si>
  <si>
    <t>(393</t>
  </si>
  <si>
    <t xml:space="preserve"> '4001'</t>
  </si>
  <si>
    <t xml:space="preserve"> 'เมืองขอนแก่น   '</t>
  </si>
  <si>
    <t xml:space="preserve"> 'Mueang Khon Kaen'</t>
  </si>
  <si>
    <t xml:space="preserve"> 28)</t>
  </si>
  <si>
    <t>(394</t>
  </si>
  <si>
    <t xml:space="preserve"> '4002'</t>
  </si>
  <si>
    <t xml:space="preserve"> 'บ้านฝาง   '</t>
  </si>
  <si>
    <t xml:space="preserve"> 'Ban Fang'</t>
  </si>
  <si>
    <t>(395</t>
  </si>
  <si>
    <t xml:space="preserve"> '4003'</t>
  </si>
  <si>
    <t xml:space="preserve"> 'พระยืน   '</t>
  </si>
  <si>
    <t xml:space="preserve"> 'Phra Yuen'</t>
  </si>
  <si>
    <t>(396</t>
  </si>
  <si>
    <t xml:space="preserve"> '4004'</t>
  </si>
  <si>
    <t xml:space="preserve"> 'หนองเรือ   '</t>
  </si>
  <si>
    <t xml:space="preserve"> 'Nong Ruea'</t>
  </si>
  <si>
    <t>(397</t>
  </si>
  <si>
    <t xml:space="preserve"> '4005'</t>
  </si>
  <si>
    <t xml:space="preserve"> 'ชุมแพ   '</t>
  </si>
  <si>
    <t xml:space="preserve"> 'Chum Phae'</t>
  </si>
  <si>
    <t>(398</t>
  </si>
  <si>
    <t xml:space="preserve"> '4006'</t>
  </si>
  <si>
    <t xml:space="preserve"> 'สีชมพู   '</t>
  </si>
  <si>
    <t xml:space="preserve"> 'Si Chomphu'</t>
  </si>
  <si>
    <t>(399</t>
  </si>
  <si>
    <t xml:space="preserve"> '4007'</t>
  </si>
  <si>
    <t xml:space="preserve"> 'น้ำพอง   '</t>
  </si>
  <si>
    <t xml:space="preserve"> 'Nam Phong'</t>
  </si>
  <si>
    <t>(400</t>
  </si>
  <si>
    <t xml:space="preserve"> '4008'</t>
  </si>
  <si>
    <t xml:space="preserve"> 'อุบลรัตน์   '</t>
  </si>
  <si>
    <t xml:space="preserve"> 'Ubolratana'</t>
  </si>
  <si>
    <t>(401</t>
  </si>
  <si>
    <t xml:space="preserve"> '4009'</t>
  </si>
  <si>
    <t xml:space="preserve"> 'กระนวน   '</t>
  </si>
  <si>
    <t xml:space="preserve"> 'Kranuan'</t>
  </si>
  <si>
    <t>(402</t>
  </si>
  <si>
    <t xml:space="preserve"> '4010'</t>
  </si>
  <si>
    <t xml:space="preserve"> 'บ้านไผ่   '</t>
  </si>
  <si>
    <t xml:space="preserve"> 'Ban Phai'</t>
  </si>
  <si>
    <t>(403</t>
  </si>
  <si>
    <t xml:space="preserve"> '4011'</t>
  </si>
  <si>
    <t xml:space="preserve"> 'เปือยน้อย   '</t>
  </si>
  <si>
    <t xml:space="preserve"> 'Pueai Noi'</t>
  </si>
  <si>
    <t>(404</t>
  </si>
  <si>
    <t xml:space="preserve"> '4012'</t>
  </si>
  <si>
    <t xml:space="preserve"> 'พล   '</t>
  </si>
  <si>
    <t xml:space="preserve"> 'Phon'</t>
  </si>
  <si>
    <t>(405</t>
  </si>
  <si>
    <t xml:space="preserve"> '4013'</t>
  </si>
  <si>
    <t xml:space="preserve"> 'แวงใหญ่   '</t>
  </si>
  <si>
    <t xml:space="preserve"> 'Waeng Yai'</t>
  </si>
  <si>
    <t>(406</t>
  </si>
  <si>
    <t xml:space="preserve"> '4014'</t>
  </si>
  <si>
    <t xml:space="preserve"> 'แวงน้อย   '</t>
  </si>
  <si>
    <t xml:space="preserve"> 'Waeng Noi'</t>
  </si>
  <si>
    <t>(407</t>
  </si>
  <si>
    <t xml:space="preserve"> '4015'</t>
  </si>
  <si>
    <t xml:space="preserve"> 'หนองสองห้อง   '</t>
  </si>
  <si>
    <t xml:space="preserve"> 'Nong Song Hong'</t>
  </si>
  <si>
    <t>(408</t>
  </si>
  <si>
    <t xml:space="preserve"> '4016'</t>
  </si>
  <si>
    <t xml:space="preserve"> 'ภูเวียง   '</t>
  </si>
  <si>
    <t xml:space="preserve"> 'Phu Wiang'</t>
  </si>
  <si>
    <t>(409</t>
  </si>
  <si>
    <t xml:space="preserve"> '4017'</t>
  </si>
  <si>
    <t xml:space="preserve"> 'มัญจาคีรี   '</t>
  </si>
  <si>
    <t xml:space="preserve"> 'Mancha Khiri'</t>
  </si>
  <si>
    <t>(410</t>
  </si>
  <si>
    <t xml:space="preserve"> '4018'</t>
  </si>
  <si>
    <t xml:space="preserve"> 'ชนบท   '</t>
  </si>
  <si>
    <t xml:space="preserve"> 'Chonnabot'</t>
  </si>
  <si>
    <t>(411</t>
  </si>
  <si>
    <t xml:space="preserve"> '4019'</t>
  </si>
  <si>
    <t xml:space="preserve"> 'เขาสวนกวาง   '</t>
  </si>
  <si>
    <t xml:space="preserve"> 'Khao Suan Kwang'</t>
  </si>
  <si>
    <t>(412</t>
  </si>
  <si>
    <t xml:space="preserve"> '4020'</t>
  </si>
  <si>
    <t xml:space="preserve"> 'ภูผาม่าน   '</t>
  </si>
  <si>
    <t xml:space="preserve"> 'Phu Pha Man'</t>
  </si>
  <si>
    <t>(413</t>
  </si>
  <si>
    <t xml:space="preserve"> '4021'</t>
  </si>
  <si>
    <t xml:space="preserve"> 'ซำสูง   '</t>
  </si>
  <si>
    <t xml:space="preserve"> 'Sam Sung'</t>
  </si>
  <si>
    <t>(414</t>
  </si>
  <si>
    <t xml:space="preserve"> '4022'</t>
  </si>
  <si>
    <t xml:space="preserve"> 'โคกโพธิ์ไชย   '</t>
  </si>
  <si>
    <t xml:space="preserve"> 'Khok Pho Chai'</t>
  </si>
  <si>
    <t>(415</t>
  </si>
  <si>
    <t xml:space="preserve"> '4023'</t>
  </si>
  <si>
    <t xml:space="preserve"> 'หนองนาคำ   '</t>
  </si>
  <si>
    <t xml:space="preserve"> 'Nong Na Kham'</t>
  </si>
  <si>
    <t>(416</t>
  </si>
  <si>
    <t xml:space="preserve"> '4024'</t>
  </si>
  <si>
    <t xml:space="preserve"> 'บ้านแฮด   '</t>
  </si>
  <si>
    <t xml:space="preserve"> 'Ban Haet'</t>
  </si>
  <si>
    <t>(417</t>
  </si>
  <si>
    <t xml:space="preserve"> '4025'</t>
  </si>
  <si>
    <t xml:space="preserve"> 'โนนศิลา   '</t>
  </si>
  <si>
    <t xml:space="preserve"> 'Non Sila'</t>
  </si>
  <si>
    <t>(418</t>
  </si>
  <si>
    <t xml:space="preserve"> '4029'</t>
  </si>
  <si>
    <t xml:space="preserve"> 'เวียงเก่า   '</t>
  </si>
  <si>
    <t xml:space="preserve"> 'Wiang Kao'</t>
  </si>
  <si>
    <t>(419</t>
  </si>
  <si>
    <t xml:space="preserve"> '4068'</t>
  </si>
  <si>
    <t xml:space="preserve"> 'ท้องถิ่นเทศบาลตำบลบ้านเป็ด*   '</t>
  </si>
  <si>
    <t xml:space="preserve"> 'Ban Pet*'</t>
  </si>
  <si>
    <t>(420</t>
  </si>
  <si>
    <t xml:space="preserve"> '4098'</t>
  </si>
  <si>
    <t xml:space="preserve"> 'เทศบาลตำบลเมืองพล*   '</t>
  </si>
  <si>
    <t xml:space="preserve"> 'Tet Saban Tambon Muang Phon*'</t>
  </si>
  <si>
    <t>(421</t>
  </si>
  <si>
    <t xml:space="preserve"> '4101'</t>
  </si>
  <si>
    <t xml:space="preserve"> 'เมืองอุดรธานี   '</t>
  </si>
  <si>
    <t xml:space="preserve"> 'Mueang Udon Thani'</t>
  </si>
  <si>
    <t xml:space="preserve"> 29)</t>
  </si>
  <si>
    <t>(422</t>
  </si>
  <si>
    <t xml:space="preserve"> '4102'</t>
  </si>
  <si>
    <t xml:space="preserve"> 'กุดจับ   '</t>
  </si>
  <si>
    <t xml:space="preserve"> 'Kut Chap'</t>
  </si>
  <si>
    <t>(423</t>
  </si>
  <si>
    <t xml:space="preserve"> '4103'</t>
  </si>
  <si>
    <t xml:space="preserve"> 'หนองวัวซอ   '</t>
  </si>
  <si>
    <t xml:space="preserve"> 'Nong Wua So'</t>
  </si>
  <si>
    <t>(424</t>
  </si>
  <si>
    <t xml:space="preserve"> '4104'</t>
  </si>
  <si>
    <t xml:space="preserve"> 'กุมภวาปี   '</t>
  </si>
  <si>
    <t xml:space="preserve"> 'Kumphawapi'</t>
  </si>
  <si>
    <t>(425</t>
  </si>
  <si>
    <t xml:space="preserve"> '4105'</t>
  </si>
  <si>
    <t xml:space="preserve"> 'โนนสะอาด   '</t>
  </si>
  <si>
    <t xml:space="preserve"> 'Non Sa-at'</t>
  </si>
  <si>
    <t>(426</t>
  </si>
  <si>
    <t xml:space="preserve"> '4106'</t>
  </si>
  <si>
    <t xml:space="preserve"> 'หนองหาน   '</t>
  </si>
  <si>
    <t xml:space="preserve"> 'Nong Han'</t>
  </si>
  <si>
    <t>(427</t>
  </si>
  <si>
    <t xml:space="preserve"> '4107'</t>
  </si>
  <si>
    <t xml:space="preserve"> 'ทุ่งฝน   '</t>
  </si>
  <si>
    <t xml:space="preserve"> 'Thung Fon'</t>
  </si>
  <si>
    <t>(428</t>
  </si>
  <si>
    <t xml:space="preserve"> '4108'</t>
  </si>
  <si>
    <t xml:space="preserve"> 'ไชยวาน   '</t>
  </si>
  <si>
    <t xml:space="preserve"> 'Chai Wan'</t>
  </si>
  <si>
    <t>(429</t>
  </si>
  <si>
    <t xml:space="preserve"> '4109'</t>
  </si>
  <si>
    <t xml:space="preserve"> 'ศรีธาตุ   '</t>
  </si>
  <si>
    <t xml:space="preserve"> 'Si That'</t>
  </si>
  <si>
    <t>(430</t>
  </si>
  <si>
    <t xml:space="preserve"> '4110'</t>
  </si>
  <si>
    <t xml:space="preserve"> 'วังสามหมอ   '</t>
  </si>
  <si>
    <t xml:space="preserve"> 'Wang Sam Mo'</t>
  </si>
  <si>
    <t>(431</t>
  </si>
  <si>
    <t xml:space="preserve"> '4111'</t>
  </si>
  <si>
    <t xml:space="preserve"> 'บ้านดุง   '</t>
  </si>
  <si>
    <t xml:space="preserve"> 'Ban Dung'</t>
  </si>
  <si>
    <t>(432</t>
  </si>
  <si>
    <t xml:space="preserve"> '4112'</t>
  </si>
  <si>
    <t xml:space="preserve"> '*หนองบัวลำภู   '</t>
  </si>
  <si>
    <t xml:space="preserve"> '*Nong Bua Lam Phu'</t>
  </si>
  <si>
    <t>(433</t>
  </si>
  <si>
    <t xml:space="preserve"> '4113'</t>
  </si>
  <si>
    <t xml:space="preserve"> '*ศรีบุญเรือง   '</t>
  </si>
  <si>
    <t xml:space="preserve"> '*Si Bun Rueang'</t>
  </si>
  <si>
    <t>(434</t>
  </si>
  <si>
    <t xml:space="preserve"> '4114'</t>
  </si>
  <si>
    <t xml:space="preserve"> '*นากลาง   '</t>
  </si>
  <si>
    <t xml:space="preserve"> '*Na Klang'</t>
  </si>
  <si>
    <t>(435</t>
  </si>
  <si>
    <t xml:space="preserve"> '4115'</t>
  </si>
  <si>
    <t xml:space="preserve"> '*สุวรรณคูหา   '</t>
  </si>
  <si>
    <t xml:space="preserve"> '*Suwannakhuha'</t>
  </si>
  <si>
    <t>(436</t>
  </si>
  <si>
    <t xml:space="preserve"> '4116'</t>
  </si>
  <si>
    <t xml:space="preserve"> '*โนนสัง   '</t>
  </si>
  <si>
    <t xml:space="preserve"> '*Non Sang'</t>
  </si>
  <si>
    <t>(437</t>
  </si>
  <si>
    <t xml:space="preserve"> '4117'</t>
  </si>
  <si>
    <t xml:space="preserve"> 'บ้านผือ   '</t>
  </si>
  <si>
    <t xml:space="preserve"> 'Ban Phue'</t>
  </si>
  <si>
    <t>(438</t>
  </si>
  <si>
    <t xml:space="preserve"> '4118'</t>
  </si>
  <si>
    <t xml:space="preserve"> 'น้ำโสม   '</t>
  </si>
  <si>
    <t xml:space="preserve"> 'Nam Som'</t>
  </si>
  <si>
    <t>(439</t>
  </si>
  <si>
    <t xml:space="preserve"> '4119'</t>
  </si>
  <si>
    <t xml:space="preserve"> 'เพ็ญ   '</t>
  </si>
  <si>
    <t xml:space="preserve"> 'Phen'</t>
  </si>
  <si>
    <t>(440</t>
  </si>
  <si>
    <t xml:space="preserve"> '4120'</t>
  </si>
  <si>
    <t xml:space="preserve"> 'สร้างคอม   '</t>
  </si>
  <si>
    <t xml:space="preserve"> 'Sang Khom'</t>
  </si>
  <si>
    <t>(441</t>
  </si>
  <si>
    <t xml:space="preserve"> '4121'</t>
  </si>
  <si>
    <t xml:space="preserve"> 'หนองแสง   '</t>
  </si>
  <si>
    <t>(442</t>
  </si>
  <si>
    <t xml:space="preserve"> '4122'</t>
  </si>
  <si>
    <t xml:space="preserve"> 'นายูง   '</t>
  </si>
  <si>
    <t xml:space="preserve"> 'Na Yung'</t>
  </si>
  <si>
    <t>(443</t>
  </si>
  <si>
    <t xml:space="preserve"> '4123'</t>
  </si>
  <si>
    <t xml:space="preserve"> 'พิบูลย์รักษ์   '</t>
  </si>
  <si>
    <t xml:space="preserve"> 'Phibun Rak'</t>
  </si>
  <si>
    <t>(444</t>
  </si>
  <si>
    <t xml:space="preserve"> '4124'</t>
  </si>
  <si>
    <t xml:space="preserve"> 'กู่แก้ว   '</t>
  </si>
  <si>
    <t xml:space="preserve"> 'Ku Kaeo'</t>
  </si>
  <si>
    <t>(445</t>
  </si>
  <si>
    <t xml:space="preserve"> '4125'</t>
  </si>
  <si>
    <t xml:space="preserve"> 'ประจักษ์ศิลปาคม   '</t>
  </si>
  <si>
    <t xml:space="preserve"> 'rachak-sinlapakhom'</t>
  </si>
  <si>
    <t>(446</t>
  </si>
  <si>
    <t xml:space="preserve"> '4201'</t>
  </si>
  <si>
    <t xml:space="preserve"> 'เมืองเลย   '</t>
  </si>
  <si>
    <t xml:space="preserve"> 'Mueang Loei'</t>
  </si>
  <si>
    <t xml:space="preserve"> 30)</t>
  </si>
  <si>
    <t>(447</t>
  </si>
  <si>
    <t xml:space="preserve"> '4202'</t>
  </si>
  <si>
    <t xml:space="preserve"> 'นาด้วง   '</t>
  </si>
  <si>
    <t xml:space="preserve"> 'Na Duang'</t>
  </si>
  <si>
    <t>(448</t>
  </si>
  <si>
    <t xml:space="preserve"> '4203'</t>
  </si>
  <si>
    <t xml:space="preserve"> 'เชียงคาน   '</t>
  </si>
  <si>
    <t xml:space="preserve"> 'Chiang Khan'</t>
  </si>
  <si>
    <t>(449</t>
  </si>
  <si>
    <t xml:space="preserve"> '4204'</t>
  </si>
  <si>
    <t xml:space="preserve"> 'ปากชม   '</t>
  </si>
  <si>
    <t xml:space="preserve"> 'Pak Chom'</t>
  </si>
  <si>
    <t>(450</t>
  </si>
  <si>
    <t xml:space="preserve"> '4205'</t>
  </si>
  <si>
    <t xml:space="preserve"> 'ด่านซ้าย   '</t>
  </si>
  <si>
    <t xml:space="preserve"> 'Dan Sai'</t>
  </si>
  <si>
    <t>(451</t>
  </si>
  <si>
    <t xml:space="preserve"> '4206'</t>
  </si>
  <si>
    <t xml:space="preserve"> 'นาแห้ว   '</t>
  </si>
  <si>
    <t xml:space="preserve"> 'Na Haeo'</t>
  </si>
  <si>
    <t>(452</t>
  </si>
  <si>
    <t xml:space="preserve"> '4207'</t>
  </si>
  <si>
    <t xml:space="preserve"> 'ภูเรือ   '</t>
  </si>
  <si>
    <t xml:space="preserve"> 'Phu Ruea'</t>
  </si>
  <si>
    <t>(453</t>
  </si>
  <si>
    <t xml:space="preserve"> '4208'</t>
  </si>
  <si>
    <t xml:space="preserve"> 'ท่าลี่   '</t>
  </si>
  <si>
    <t xml:space="preserve"> 'Tha Li'</t>
  </si>
  <si>
    <t>(454</t>
  </si>
  <si>
    <t xml:space="preserve"> '4209'</t>
  </si>
  <si>
    <t xml:space="preserve"> 'วังสะพุง   '</t>
  </si>
  <si>
    <t xml:space="preserve"> 'Wang Saphung'</t>
  </si>
  <si>
    <t>(455</t>
  </si>
  <si>
    <t xml:space="preserve"> '4210'</t>
  </si>
  <si>
    <t xml:space="preserve"> 'ภูกระดึง   '</t>
  </si>
  <si>
    <t xml:space="preserve"> 'Phu Kradueng'</t>
  </si>
  <si>
    <t>(456</t>
  </si>
  <si>
    <t xml:space="preserve"> '4211'</t>
  </si>
  <si>
    <t xml:space="preserve"> 'ภูหลวง   '</t>
  </si>
  <si>
    <t xml:space="preserve"> 'Phu Luang'</t>
  </si>
  <si>
    <t>(457</t>
  </si>
  <si>
    <t xml:space="preserve"> '4212'</t>
  </si>
  <si>
    <t xml:space="preserve"> 'ผาขาว   '</t>
  </si>
  <si>
    <t xml:space="preserve"> 'Pha Khao'</t>
  </si>
  <si>
    <t>(458</t>
  </si>
  <si>
    <t xml:space="preserve"> '4213'</t>
  </si>
  <si>
    <t xml:space="preserve"> 'เอราวัณ   '</t>
  </si>
  <si>
    <t xml:space="preserve"> 'Erawan'</t>
  </si>
  <si>
    <t>(459</t>
  </si>
  <si>
    <t xml:space="preserve"> '4214'</t>
  </si>
  <si>
    <t xml:space="preserve"> 'หนองหิน   '</t>
  </si>
  <si>
    <t xml:space="preserve"> 'Nong Hin'</t>
  </si>
  <si>
    <t>(460</t>
  </si>
  <si>
    <t xml:space="preserve"> '4301'</t>
  </si>
  <si>
    <t xml:space="preserve"> 'เมืองหนองคาย   '</t>
  </si>
  <si>
    <t xml:space="preserve"> 'Mueang Nong Khai'</t>
  </si>
  <si>
    <t xml:space="preserve"> 31)</t>
  </si>
  <si>
    <t>(461</t>
  </si>
  <si>
    <t xml:space="preserve"> '4302'</t>
  </si>
  <si>
    <t xml:space="preserve"> 'ท่าบ่อ   '</t>
  </si>
  <si>
    <t xml:space="preserve"> 'Tha Bo'</t>
  </si>
  <si>
    <t>(462</t>
  </si>
  <si>
    <t xml:space="preserve"> '4303'</t>
  </si>
  <si>
    <t xml:space="preserve"> 'เมืองบึงกาฬ   '</t>
  </si>
  <si>
    <t xml:space="preserve"> 'Mueang Bueng Kan'</t>
  </si>
  <si>
    <t xml:space="preserve"> 97)</t>
  </si>
  <si>
    <t>(463</t>
  </si>
  <si>
    <t xml:space="preserve"> '4304'</t>
  </si>
  <si>
    <t xml:space="preserve"> 'พรเจริญ   '</t>
  </si>
  <si>
    <t xml:space="preserve"> 'Phon Charoen'</t>
  </si>
  <si>
    <t>(464</t>
  </si>
  <si>
    <t xml:space="preserve"> '4305'</t>
  </si>
  <si>
    <t xml:space="preserve"> 'โพนพิสัย   '</t>
  </si>
  <si>
    <t xml:space="preserve"> 'Phon Phisai'</t>
  </si>
  <si>
    <t>(465</t>
  </si>
  <si>
    <t xml:space="preserve"> '4306'</t>
  </si>
  <si>
    <t xml:space="preserve"> 'โซ่พิสัย   '</t>
  </si>
  <si>
    <t xml:space="preserve"> 'So Phisai'</t>
  </si>
  <si>
    <t>(466</t>
  </si>
  <si>
    <t xml:space="preserve"> '4307'</t>
  </si>
  <si>
    <t xml:space="preserve"> 'ศรีเชียงใหม่   '</t>
  </si>
  <si>
    <t xml:space="preserve"> 'Si Chiang Mai'</t>
  </si>
  <si>
    <t>(467</t>
  </si>
  <si>
    <t xml:space="preserve"> '4308'</t>
  </si>
  <si>
    <t xml:space="preserve"> 'สังคม   '</t>
  </si>
  <si>
    <t xml:space="preserve"> 'Sangkhom'</t>
  </si>
  <si>
    <t>(468</t>
  </si>
  <si>
    <t xml:space="preserve"> '4309'</t>
  </si>
  <si>
    <t xml:space="preserve"> 'เซกา   '</t>
  </si>
  <si>
    <t xml:space="preserve"> 'Seka'</t>
  </si>
  <si>
    <t>(469</t>
  </si>
  <si>
    <t xml:space="preserve"> '4310'</t>
  </si>
  <si>
    <t xml:space="preserve"> 'ปากคาด   '</t>
  </si>
  <si>
    <t xml:space="preserve"> 'Pak Khat'</t>
  </si>
  <si>
    <t>(470</t>
  </si>
  <si>
    <t xml:space="preserve"> '4311'</t>
  </si>
  <si>
    <t xml:space="preserve"> 'บึงโขงหลง   '</t>
  </si>
  <si>
    <t xml:space="preserve"> 'Bueng Khong Long'</t>
  </si>
  <si>
    <t>(471</t>
  </si>
  <si>
    <t xml:space="preserve"> '4312'</t>
  </si>
  <si>
    <t xml:space="preserve"> 'ศรีวิไล   '</t>
  </si>
  <si>
    <t xml:space="preserve"> 'Si Wilai'</t>
  </si>
  <si>
    <t>(472</t>
  </si>
  <si>
    <t xml:space="preserve"> '4313'</t>
  </si>
  <si>
    <t xml:space="preserve"> 'บุ่งคล้า   '</t>
  </si>
  <si>
    <t xml:space="preserve"> 'Bung Khla'</t>
  </si>
  <si>
    <t>(473</t>
  </si>
  <si>
    <t xml:space="preserve"> '4314'</t>
  </si>
  <si>
    <t xml:space="preserve"> 'สระใคร   '</t>
  </si>
  <si>
    <t xml:space="preserve"> 'Sakhrai'</t>
  </si>
  <si>
    <t>(474</t>
  </si>
  <si>
    <t xml:space="preserve"> '4315'</t>
  </si>
  <si>
    <t xml:space="preserve"> 'เฝ้าไร่   '</t>
  </si>
  <si>
    <t xml:space="preserve"> 'Fao Rai'</t>
  </si>
  <si>
    <t>(475</t>
  </si>
  <si>
    <t xml:space="preserve"> '4316'</t>
  </si>
  <si>
    <t xml:space="preserve"> 'รัตนวาปี   '</t>
  </si>
  <si>
    <t xml:space="preserve"> 'Rattanawapi'</t>
  </si>
  <si>
    <t>(476</t>
  </si>
  <si>
    <t xml:space="preserve"> '4317'</t>
  </si>
  <si>
    <t xml:space="preserve"> 'โพธิ์ตาก   '</t>
  </si>
  <si>
    <t xml:space="preserve"> 'Pho Tak'</t>
  </si>
  <si>
    <t>(477</t>
  </si>
  <si>
    <t xml:space="preserve"> '4401'</t>
  </si>
  <si>
    <t xml:space="preserve"> 'เมืองมหาสารคาม   '</t>
  </si>
  <si>
    <t xml:space="preserve"> 'Mueang Maha Sarakham'</t>
  </si>
  <si>
    <t xml:space="preserve"> 32)</t>
  </si>
  <si>
    <t>(478</t>
  </si>
  <si>
    <t xml:space="preserve"> '4402'</t>
  </si>
  <si>
    <t xml:space="preserve"> 'แกดำ   '</t>
  </si>
  <si>
    <t xml:space="preserve"> 'Kae Dam'</t>
  </si>
  <si>
    <t>(479</t>
  </si>
  <si>
    <t xml:space="preserve"> '4403'</t>
  </si>
  <si>
    <t xml:space="preserve"> 'โกสุมพิสัย   '</t>
  </si>
  <si>
    <t xml:space="preserve"> 'Kosum Phisai'</t>
  </si>
  <si>
    <t>(480</t>
  </si>
  <si>
    <t xml:space="preserve"> '4404'</t>
  </si>
  <si>
    <t xml:space="preserve"> 'กันทรวิชัย   '</t>
  </si>
  <si>
    <t xml:space="preserve"> 'Kantharawichai'</t>
  </si>
  <si>
    <t>(481</t>
  </si>
  <si>
    <t xml:space="preserve"> '4405'</t>
  </si>
  <si>
    <t xml:space="preserve"> 'เชียงยืน   '</t>
  </si>
  <si>
    <t>(482</t>
  </si>
  <si>
    <t xml:space="preserve"> '4406'</t>
  </si>
  <si>
    <t xml:space="preserve"> 'บรบือ   '</t>
  </si>
  <si>
    <t xml:space="preserve"> 'Borabue'</t>
  </si>
  <si>
    <t>(483</t>
  </si>
  <si>
    <t xml:space="preserve"> '4407'</t>
  </si>
  <si>
    <t xml:space="preserve"> 'นาเชือก   '</t>
  </si>
  <si>
    <t xml:space="preserve"> 'Na Chueak'</t>
  </si>
  <si>
    <t>(484</t>
  </si>
  <si>
    <t xml:space="preserve"> '4408'</t>
  </si>
  <si>
    <t xml:space="preserve"> 'พยัคฆภูมิพิสัย   '</t>
  </si>
  <si>
    <t xml:space="preserve"> 'Phayakkhaphum Phisai'</t>
  </si>
  <si>
    <t>(485</t>
  </si>
  <si>
    <t xml:space="preserve"> '4409'</t>
  </si>
  <si>
    <t xml:space="preserve"> 'วาปีปทุม   '</t>
  </si>
  <si>
    <t xml:space="preserve"> 'Wapi Pathum'</t>
  </si>
  <si>
    <t>(486</t>
  </si>
  <si>
    <t xml:space="preserve"> '4410'</t>
  </si>
  <si>
    <t xml:space="preserve"> 'นาดูน   '</t>
  </si>
  <si>
    <t xml:space="preserve"> 'Na Dun'</t>
  </si>
  <si>
    <t>(487</t>
  </si>
  <si>
    <t xml:space="preserve"> '4411'</t>
  </si>
  <si>
    <t xml:space="preserve"> 'ยางสีสุราช   '</t>
  </si>
  <si>
    <t xml:space="preserve"> 'Yang Sisurat'</t>
  </si>
  <si>
    <t>(488</t>
  </si>
  <si>
    <t xml:space="preserve"> '4412'</t>
  </si>
  <si>
    <t xml:space="preserve"> 'กุดรัง   '</t>
  </si>
  <si>
    <t xml:space="preserve"> 'Kut Rang'</t>
  </si>
  <si>
    <t>(489</t>
  </si>
  <si>
    <t xml:space="preserve"> '4413'</t>
  </si>
  <si>
    <t xml:space="preserve"> 'ชื่นชม   '</t>
  </si>
  <si>
    <t xml:space="preserve"> 'Chuen Chom'</t>
  </si>
  <si>
    <t>(490</t>
  </si>
  <si>
    <t xml:space="preserve"> '4481'</t>
  </si>
  <si>
    <t xml:space="preserve"> '*หลุบ   '</t>
  </si>
  <si>
    <t xml:space="preserve"> '*Lub'</t>
  </si>
  <si>
    <t>(491</t>
  </si>
  <si>
    <t xml:space="preserve"> '4501'</t>
  </si>
  <si>
    <t xml:space="preserve"> 'เมืองร้อยเอ็ด   '</t>
  </si>
  <si>
    <t xml:space="preserve"> 'Mueang Roi Et'</t>
  </si>
  <si>
    <t xml:space="preserve"> 33)</t>
  </si>
  <si>
    <t>(492</t>
  </si>
  <si>
    <t xml:space="preserve"> '4502'</t>
  </si>
  <si>
    <t xml:space="preserve"> 'เกษตรวิสัย   '</t>
  </si>
  <si>
    <t xml:space="preserve"> 'Kaset Wisai'</t>
  </si>
  <si>
    <t>(493</t>
  </si>
  <si>
    <t xml:space="preserve"> '4503'</t>
  </si>
  <si>
    <t xml:space="preserve"> 'ปทุมรัตต์   '</t>
  </si>
  <si>
    <t xml:space="preserve"> 'Pathum Rat'</t>
  </si>
  <si>
    <t>(494</t>
  </si>
  <si>
    <t xml:space="preserve"> '4504'</t>
  </si>
  <si>
    <t xml:space="preserve"> 'จตุรพักตรพิมาน   '</t>
  </si>
  <si>
    <t xml:space="preserve"> 'Chaturaphak Phiman'</t>
  </si>
  <si>
    <t>(495</t>
  </si>
  <si>
    <t xml:space="preserve"> '4505'</t>
  </si>
  <si>
    <t xml:space="preserve"> 'ธวัชบุรี   '</t>
  </si>
  <si>
    <t xml:space="preserve"> 'Thawat Buri'</t>
  </si>
  <si>
    <t>(496</t>
  </si>
  <si>
    <t xml:space="preserve"> '4506'</t>
  </si>
  <si>
    <t xml:space="preserve"> 'พนมไพร   '</t>
  </si>
  <si>
    <t xml:space="preserve"> 'Phanom Phrai'</t>
  </si>
  <si>
    <t>(497</t>
  </si>
  <si>
    <t xml:space="preserve"> '4507'</t>
  </si>
  <si>
    <t xml:space="preserve"> 'โพนทอง   '</t>
  </si>
  <si>
    <t xml:space="preserve"> 'Phon Thong'</t>
  </si>
  <si>
    <t>(498</t>
  </si>
  <si>
    <t xml:space="preserve"> '4508'</t>
  </si>
  <si>
    <t xml:space="preserve"> 'โพธิ์ชัย   '</t>
  </si>
  <si>
    <t xml:space="preserve"> 'Pho Chai'</t>
  </si>
  <si>
    <t>(499</t>
  </si>
  <si>
    <t xml:space="preserve"> '4509'</t>
  </si>
  <si>
    <t xml:space="preserve"> 'หนองพอก   '</t>
  </si>
  <si>
    <t xml:space="preserve"> 'Nong Phok'</t>
  </si>
  <si>
    <t>(500</t>
  </si>
  <si>
    <t xml:space="preserve"> '4510'</t>
  </si>
  <si>
    <t xml:space="preserve"> 'เสลภูมิ   '</t>
  </si>
  <si>
    <t xml:space="preserve"> 'Selaphum'</t>
  </si>
  <si>
    <t>(501</t>
  </si>
  <si>
    <t xml:space="preserve"> '4511'</t>
  </si>
  <si>
    <t xml:space="preserve"> 'สุวรรณภูมิ   '</t>
  </si>
  <si>
    <t xml:space="preserve"> 'Suwannaphum'</t>
  </si>
  <si>
    <t>(502</t>
  </si>
  <si>
    <t xml:space="preserve"> '4512'</t>
  </si>
  <si>
    <t xml:space="preserve"> 'เมืองสรวง   '</t>
  </si>
  <si>
    <t xml:space="preserve"> 'Mueang Suang'</t>
  </si>
  <si>
    <t>(503</t>
  </si>
  <si>
    <t xml:space="preserve"> '4513'</t>
  </si>
  <si>
    <t xml:space="preserve"> 'โพนทราย   '</t>
  </si>
  <si>
    <t xml:space="preserve"> 'Phon Sai'</t>
  </si>
  <si>
    <t>(504</t>
  </si>
  <si>
    <t xml:space="preserve"> '4514'</t>
  </si>
  <si>
    <t xml:space="preserve"> 'อาจสามารถ   '</t>
  </si>
  <si>
    <t xml:space="preserve"> 'At Samat'</t>
  </si>
  <si>
    <t>(505</t>
  </si>
  <si>
    <t xml:space="preserve"> '4515'</t>
  </si>
  <si>
    <t xml:space="preserve"> 'เมยวดี   '</t>
  </si>
  <si>
    <t xml:space="preserve"> 'Moei Wadi'</t>
  </si>
  <si>
    <t>(506</t>
  </si>
  <si>
    <t xml:space="preserve"> '4516'</t>
  </si>
  <si>
    <t xml:space="preserve"> 'ศรีสมเด็จ   '</t>
  </si>
  <si>
    <t xml:space="preserve"> 'Si Somdet'</t>
  </si>
  <si>
    <t>(507</t>
  </si>
  <si>
    <t xml:space="preserve"> '4517'</t>
  </si>
  <si>
    <t xml:space="preserve"> 'จังหาร   '</t>
  </si>
  <si>
    <t xml:space="preserve"> 'Changhan'</t>
  </si>
  <si>
    <t>(508</t>
  </si>
  <si>
    <t xml:space="preserve"> '4518'</t>
  </si>
  <si>
    <t xml:space="preserve"> 'เชียงขวัญ   '</t>
  </si>
  <si>
    <t xml:space="preserve"> 'Chiang Khwan'</t>
  </si>
  <si>
    <t>(509</t>
  </si>
  <si>
    <t xml:space="preserve"> '4519'</t>
  </si>
  <si>
    <t xml:space="preserve"> 'หนองฮี   '</t>
  </si>
  <si>
    <t xml:space="preserve"> 'Nong Hi'</t>
  </si>
  <si>
    <t>(510</t>
  </si>
  <si>
    <t xml:space="preserve"> '4520'</t>
  </si>
  <si>
    <t xml:space="preserve"> 'ทุ่งเขาหลวง   '</t>
  </si>
  <si>
    <t xml:space="preserve"> 'Thung Khao Luangกิ่'</t>
  </si>
  <si>
    <t>(511</t>
  </si>
  <si>
    <t xml:space="preserve"> '4601'</t>
  </si>
  <si>
    <t xml:space="preserve"> 'เมืองกาฬสินธุ์   '</t>
  </si>
  <si>
    <t xml:space="preserve"> 'Mueang Kalasin'</t>
  </si>
  <si>
    <t xml:space="preserve"> 34)</t>
  </si>
  <si>
    <t>(512</t>
  </si>
  <si>
    <t xml:space="preserve"> '4602'</t>
  </si>
  <si>
    <t xml:space="preserve"> 'นามน   '</t>
  </si>
  <si>
    <t xml:space="preserve"> 'Na Mon'</t>
  </si>
  <si>
    <t>(513</t>
  </si>
  <si>
    <t xml:space="preserve"> '4603'</t>
  </si>
  <si>
    <t xml:space="preserve"> 'กมลาไสย   '</t>
  </si>
  <si>
    <t xml:space="preserve"> 'Kamalasai'</t>
  </si>
  <si>
    <t>(514</t>
  </si>
  <si>
    <t xml:space="preserve"> '4604'</t>
  </si>
  <si>
    <t xml:space="preserve"> 'ร่องคำ   '</t>
  </si>
  <si>
    <t xml:space="preserve"> 'Rong Kham'</t>
  </si>
  <si>
    <t>(515</t>
  </si>
  <si>
    <t xml:space="preserve"> '4605'</t>
  </si>
  <si>
    <t xml:space="preserve"> 'กุฉินารายณ์   '</t>
  </si>
  <si>
    <t xml:space="preserve"> 'Kuchinarai'</t>
  </si>
  <si>
    <t>(516</t>
  </si>
  <si>
    <t xml:space="preserve"> '4606'</t>
  </si>
  <si>
    <t xml:space="preserve"> 'เขาวง   '</t>
  </si>
  <si>
    <t xml:space="preserve"> 'Khao Wong'</t>
  </si>
  <si>
    <t>(517</t>
  </si>
  <si>
    <t xml:space="preserve"> '4607'</t>
  </si>
  <si>
    <t xml:space="preserve"> 'ยางตลาด   '</t>
  </si>
  <si>
    <t xml:space="preserve"> 'Yang Talat'</t>
  </si>
  <si>
    <t>(518</t>
  </si>
  <si>
    <t xml:space="preserve"> '4608'</t>
  </si>
  <si>
    <t xml:space="preserve"> 'ห้วยเม็ก   '</t>
  </si>
  <si>
    <t xml:space="preserve"> 'Huai Mek'</t>
  </si>
  <si>
    <t>(519</t>
  </si>
  <si>
    <t xml:space="preserve"> '4609'</t>
  </si>
  <si>
    <t xml:space="preserve"> 'สหัสขันธ์   '</t>
  </si>
  <si>
    <t xml:space="preserve"> 'Sahatsakhan'</t>
  </si>
  <si>
    <t>(520</t>
  </si>
  <si>
    <t xml:space="preserve"> '4610'</t>
  </si>
  <si>
    <t xml:space="preserve"> 'คำม่วง   '</t>
  </si>
  <si>
    <t xml:space="preserve"> 'Kham Muang'</t>
  </si>
  <si>
    <t>(521</t>
  </si>
  <si>
    <t xml:space="preserve"> '4611'</t>
  </si>
  <si>
    <t xml:space="preserve"> 'ท่าคันโท   '</t>
  </si>
  <si>
    <t xml:space="preserve"> 'Tha Khantho'</t>
  </si>
  <si>
    <t>(522</t>
  </si>
  <si>
    <t xml:space="preserve"> '4612'</t>
  </si>
  <si>
    <t xml:space="preserve"> 'หนองกุงศรี   '</t>
  </si>
  <si>
    <t xml:space="preserve"> 'Nong Kung Si'</t>
  </si>
  <si>
    <t>(523</t>
  </si>
  <si>
    <t xml:space="preserve"> '4613'</t>
  </si>
  <si>
    <t xml:space="preserve"> 'สมเด็จ   '</t>
  </si>
  <si>
    <t xml:space="preserve"> 'Somdet'</t>
  </si>
  <si>
    <t>(524</t>
  </si>
  <si>
    <t xml:space="preserve"> '4614'</t>
  </si>
  <si>
    <t xml:space="preserve"> 'ห้วยผึ้ง   '</t>
  </si>
  <si>
    <t xml:space="preserve"> 'Huai Phueng'</t>
  </si>
  <si>
    <t>(525</t>
  </si>
  <si>
    <t xml:space="preserve"> '4615'</t>
  </si>
  <si>
    <t xml:space="preserve"> 'สามชัย   '</t>
  </si>
  <si>
    <t xml:space="preserve"> 'Sam Chai'</t>
  </si>
  <si>
    <t>(526</t>
  </si>
  <si>
    <t xml:space="preserve"> '4616'</t>
  </si>
  <si>
    <t xml:space="preserve"> 'นาคู   '</t>
  </si>
  <si>
    <t xml:space="preserve"> 'Na Khu'</t>
  </si>
  <si>
    <t>(527</t>
  </si>
  <si>
    <t xml:space="preserve"> '4617'</t>
  </si>
  <si>
    <t xml:space="preserve"> 'ดอนจาน   '</t>
  </si>
  <si>
    <t xml:space="preserve"> 'Don Chan'</t>
  </si>
  <si>
    <t>(528</t>
  </si>
  <si>
    <t xml:space="preserve"> '4618'</t>
  </si>
  <si>
    <t xml:space="preserve"> 'ฆ้องชัย   '</t>
  </si>
  <si>
    <t xml:space="preserve"> 'Khong Chai'</t>
  </si>
  <si>
    <t>(529</t>
  </si>
  <si>
    <t xml:space="preserve"> '4701'</t>
  </si>
  <si>
    <t xml:space="preserve"> 'เมืองสกลนคร   '</t>
  </si>
  <si>
    <t xml:space="preserve"> 'Mueang Sakon Nakhon'</t>
  </si>
  <si>
    <t xml:space="preserve"> 35)</t>
  </si>
  <si>
    <t>(530</t>
  </si>
  <si>
    <t xml:space="preserve"> '4702'</t>
  </si>
  <si>
    <t xml:space="preserve"> 'กุสุมาลย์   '</t>
  </si>
  <si>
    <t xml:space="preserve"> 'Kusuman'</t>
  </si>
  <si>
    <t>(531</t>
  </si>
  <si>
    <t xml:space="preserve"> '4703'</t>
  </si>
  <si>
    <t xml:space="preserve"> 'กุดบาก   '</t>
  </si>
  <si>
    <t xml:space="preserve"> 'Kut Bak'</t>
  </si>
  <si>
    <t>(532</t>
  </si>
  <si>
    <t xml:space="preserve"> '4704'</t>
  </si>
  <si>
    <t xml:space="preserve"> 'พรรณานิคม   '</t>
  </si>
  <si>
    <t xml:space="preserve"> 'Phanna Nikhom'</t>
  </si>
  <si>
    <t>(533</t>
  </si>
  <si>
    <t xml:space="preserve"> '4705'</t>
  </si>
  <si>
    <t xml:space="preserve"> 'พังโคน   '</t>
  </si>
  <si>
    <t xml:space="preserve"> 'Phang Khon'</t>
  </si>
  <si>
    <t>(534</t>
  </si>
  <si>
    <t xml:space="preserve"> '4706'</t>
  </si>
  <si>
    <t xml:space="preserve"> 'วาริชภูมิ   '</t>
  </si>
  <si>
    <t xml:space="preserve"> 'Waritchaphum'</t>
  </si>
  <si>
    <t>(535</t>
  </si>
  <si>
    <t xml:space="preserve"> '4707'</t>
  </si>
  <si>
    <t xml:space="preserve"> 'นิคมน้ำอูน   '</t>
  </si>
  <si>
    <t xml:space="preserve"> 'Nikhom Nam Un'</t>
  </si>
  <si>
    <t>(536</t>
  </si>
  <si>
    <t xml:space="preserve"> '4708'</t>
  </si>
  <si>
    <t xml:space="preserve"> 'วานรนิวาส   '</t>
  </si>
  <si>
    <t xml:space="preserve"> 'Wanon Niwat'</t>
  </si>
  <si>
    <t>(537</t>
  </si>
  <si>
    <t xml:space="preserve"> '4709'</t>
  </si>
  <si>
    <t xml:space="preserve"> 'คำตากล้า   '</t>
  </si>
  <si>
    <t xml:space="preserve"> 'Kham Ta Kla'</t>
  </si>
  <si>
    <t>(538</t>
  </si>
  <si>
    <t xml:space="preserve"> '4710'</t>
  </si>
  <si>
    <t xml:space="preserve"> 'บ้านม่วง   '</t>
  </si>
  <si>
    <t xml:space="preserve"> 'Ban Muang'</t>
  </si>
  <si>
    <t>(539</t>
  </si>
  <si>
    <t xml:space="preserve"> '4711'</t>
  </si>
  <si>
    <t xml:space="preserve"> 'อากาศอำนวย   '</t>
  </si>
  <si>
    <t xml:space="preserve"> 'Akat Amnuai'</t>
  </si>
  <si>
    <t>(540</t>
  </si>
  <si>
    <t xml:space="preserve"> '4712'</t>
  </si>
  <si>
    <t xml:space="preserve"> 'สว่างแดนดิน   '</t>
  </si>
  <si>
    <t xml:space="preserve"> 'Sawang Daen Din'</t>
  </si>
  <si>
    <t>(541</t>
  </si>
  <si>
    <t xml:space="preserve"> '4713'</t>
  </si>
  <si>
    <t xml:space="preserve"> 'ส่องดาว   '</t>
  </si>
  <si>
    <t xml:space="preserve"> 'Song Dao'</t>
  </si>
  <si>
    <t>(542</t>
  </si>
  <si>
    <t xml:space="preserve"> '4714'</t>
  </si>
  <si>
    <t xml:space="preserve"> 'เต่างอย   '</t>
  </si>
  <si>
    <t xml:space="preserve"> 'Tao Ngoi'</t>
  </si>
  <si>
    <t>(543</t>
  </si>
  <si>
    <t xml:space="preserve"> '4715'</t>
  </si>
  <si>
    <t xml:space="preserve"> 'โคกศรีสุพรรณ   '</t>
  </si>
  <si>
    <t xml:space="preserve"> 'Khok Si Suphan'</t>
  </si>
  <si>
    <t>(544</t>
  </si>
  <si>
    <t xml:space="preserve"> '4716'</t>
  </si>
  <si>
    <t xml:space="preserve"> 'เจริญศิลป์   '</t>
  </si>
  <si>
    <t xml:space="preserve"> 'Charoen Sin'</t>
  </si>
  <si>
    <t>(545</t>
  </si>
  <si>
    <t xml:space="preserve"> '4717'</t>
  </si>
  <si>
    <t xml:space="preserve"> 'โพนนาแก้ว   '</t>
  </si>
  <si>
    <t xml:space="preserve"> 'Phon Na Kaeo'</t>
  </si>
  <si>
    <t>(546</t>
  </si>
  <si>
    <t xml:space="preserve"> '4718'</t>
  </si>
  <si>
    <t xml:space="preserve"> 'ภูพาน   '</t>
  </si>
  <si>
    <t xml:space="preserve"> 'Phu Phan'</t>
  </si>
  <si>
    <t>(547</t>
  </si>
  <si>
    <t xml:space="preserve"> '4751'</t>
  </si>
  <si>
    <t xml:space="preserve"> 'วานรนิวาส (สาขาตำบลกุดเรือคำ)*   '</t>
  </si>
  <si>
    <t>(548</t>
  </si>
  <si>
    <t xml:space="preserve"> '4781'</t>
  </si>
  <si>
    <t xml:space="preserve"> '*อ.บ้านหัน  จ.สกลนคร   '</t>
  </si>
  <si>
    <t xml:space="preserve"> '*Banhan'</t>
  </si>
  <si>
    <t>(549</t>
  </si>
  <si>
    <t xml:space="preserve"> '4801'</t>
  </si>
  <si>
    <t xml:space="preserve"> 'เมืองนครพนม   '</t>
  </si>
  <si>
    <t xml:space="preserve"> 'Mueang Nakhon Phanom'</t>
  </si>
  <si>
    <t xml:space="preserve"> 36)</t>
  </si>
  <si>
    <t>(550</t>
  </si>
  <si>
    <t xml:space="preserve"> '4802'</t>
  </si>
  <si>
    <t xml:space="preserve"> 'ปลาปาก   '</t>
  </si>
  <si>
    <t xml:space="preserve"> 'Pla Pak'</t>
  </si>
  <si>
    <t>(551</t>
  </si>
  <si>
    <t xml:space="preserve"> '4803'</t>
  </si>
  <si>
    <t xml:space="preserve"> 'ท่าอุเทน   '</t>
  </si>
  <si>
    <t xml:space="preserve"> 'Tha Uthen'</t>
  </si>
  <si>
    <t>(552</t>
  </si>
  <si>
    <t xml:space="preserve"> '4804'</t>
  </si>
  <si>
    <t xml:space="preserve"> 'บ้านแพง   '</t>
  </si>
  <si>
    <t xml:space="preserve"> 'Ban Phaeng'</t>
  </si>
  <si>
    <t>(553</t>
  </si>
  <si>
    <t xml:space="preserve"> '4805'</t>
  </si>
  <si>
    <t xml:space="preserve"> 'ธาตุพนม   '</t>
  </si>
  <si>
    <t xml:space="preserve"> 'That Phanom'</t>
  </si>
  <si>
    <t>(554</t>
  </si>
  <si>
    <t xml:space="preserve"> '4806'</t>
  </si>
  <si>
    <t xml:space="preserve"> 'เรณูนคร   '</t>
  </si>
  <si>
    <t xml:space="preserve"> 'Renu Nakhon'</t>
  </si>
  <si>
    <t>(555</t>
  </si>
  <si>
    <t xml:space="preserve"> '4807'</t>
  </si>
  <si>
    <t xml:space="preserve"> 'นาแก   '</t>
  </si>
  <si>
    <t xml:space="preserve"> 'Na Kae'</t>
  </si>
  <si>
    <t>(556</t>
  </si>
  <si>
    <t xml:space="preserve"> '4808'</t>
  </si>
  <si>
    <t xml:space="preserve"> 'ศรีสงคราม   '</t>
  </si>
  <si>
    <t xml:space="preserve"> 'Si Songkhram'</t>
  </si>
  <si>
    <t>(557</t>
  </si>
  <si>
    <t xml:space="preserve"> '4809'</t>
  </si>
  <si>
    <t xml:space="preserve"> 'นาหว้า   '</t>
  </si>
  <si>
    <t xml:space="preserve"> 'Na Wa'</t>
  </si>
  <si>
    <t>(558</t>
  </si>
  <si>
    <t xml:space="preserve"> '4810'</t>
  </si>
  <si>
    <t xml:space="preserve"> 'โพนสวรรค์   '</t>
  </si>
  <si>
    <t xml:space="preserve"> 'Phon Sawan'</t>
  </si>
  <si>
    <t>(559</t>
  </si>
  <si>
    <t xml:space="preserve"> '4811'</t>
  </si>
  <si>
    <t xml:space="preserve"> 'นาทม   '</t>
  </si>
  <si>
    <t xml:space="preserve"> 'Na Thom'</t>
  </si>
  <si>
    <t>(560</t>
  </si>
  <si>
    <t xml:space="preserve"> '4812'</t>
  </si>
  <si>
    <t xml:space="preserve"> 'วังยาง   '</t>
  </si>
  <si>
    <t xml:space="preserve"> 'Wang Yang'</t>
  </si>
  <si>
    <t>(561</t>
  </si>
  <si>
    <t xml:space="preserve"> '4901'</t>
  </si>
  <si>
    <t xml:space="preserve"> 'เมืองมุกดาหาร   '</t>
  </si>
  <si>
    <t xml:space="preserve"> 'Mueang Mukdahan'</t>
  </si>
  <si>
    <t xml:space="preserve"> 37)</t>
  </si>
  <si>
    <t>(562</t>
  </si>
  <si>
    <t xml:space="preserve"> '4902'</t>
  </si>
  <si>
    <t xml:space="preserve"> 'นิคมคำสร้อย   '</t>
  </si>
  <si>
    <t xml:space="preserve"> 'Nikhom Kham Soi'</t>
  </si>
  <si>
    <t>(563</t>
  </si>
  <si>
    <t xml:space="preserve"> '4903'</t>
  </si>
  <si>
    <t xml:space="preserve"> 'ดอนตาล   '</t>
  </si>
  <si>
    <t xml:space="preserve"> 'Don Tan'</t>
  </si>
  <si>
    <t>(564</t>
  </si>
  <si>
    <t xml:space="preserve"> '4904'</t>
  </si>
  <si>
    <t xml:space="preserve"> 'ดงหลวง   '</t>
  </si>
  <si>
    <t xml:space="preserve"> 'Dong Luang'</t>
  </si>
  <si>
    <t>(565</t>
  </si>
  <si>
    <t xml:space="preserve"> '4905'</t>
  </si>
  <si>
    <t xml:space="preserve"> 'คำชะอี   '</t>
  </si>
  <si>
    <t xml:space="preserve"> 'Khamcha-i'</t>
  </si>
  <si>
    <t>(566</t>
  </si>
  <si>
    <t xml:space="preserve"> '4906'</t>
  </si>
  <si>
    <t xml:space="preserve"> 'หว้านใหญ่   '</t>
  </si>
  <si>
    <t xml:space="preserve"> 'Wan Yai'</t>
  </si>
  <si>
    <t>(567</t>
  </si>
  <si>
    <t xml:space="preserve"> '4907'</t>
  </si>
  <si>
    <t xml:space="preserve"> 'หนองสูง   '</t>
  </si>
  <si>
    <t xml:space="preserve"> 'Nong Sung'</t>
  </si>
  <si>
    <t>(568</t>
  </si>
  <si>
    <t xml:space="preserve"> '5001'</t>
  </si>
  <si>
    <t xml:space="preserve"> 'เมืองเชียงใหม่   '</t>
  </si>
  <si>
    <t xml:space="preserve"> 'Mueang Chiang Mai'</t>
  </si>
  <si>
    <t xml:space="preserve"> 38)</t>
  </si>
  <si>
    <t>(569</t>
  </si>
  <si>
    <t xml:space="preserve"> '5002'</t>
  </si>
  <si>
    <t xml:space="preserve"> 'จอมทอง   '</t>
  </si>
  <si>
    <t xml:space="preserve"> 'Chom Thong'</t>
  </si>
  <si>
    <t>(570</t>
  </si>
  <si>
    <t xml:space="preserve"> '5003'</t>
  </si>
  <si>
    <t xml:space="preserve"> 'แม่แจ่ม   '</t>
  </si>
  <si>
    <t xml:space="preserve"> 'Mae Chaem'</t>
  </si>
  <si>
    <t>(571</t>
  </si>
  <si>
    <t xml:space="preserve"> '5004'</t>
  </si>
  <si>
    <t xml:space="preserve"> 'เชียงดาว   '</t>
  </si>
  <si>
    <t xml:space="preserve"> 'Chiang Dao'</t>
  </si>
  <si>
    <t>(572</t>
  </si>
  <si>
    <t xml:space="preserve"> '5005'</t>
  </si>
  <si>
    <t xml:space="preserve"> 'ดอยสะเก็ด   '</t>
  </si>
  <si>
    <t xml:space="preserve"> 'Doi Saket'</t>
  </si>
  <si>
    <t>(573</t>
  </si>
  <si>
    <t xml:space="preserve"> '5006'</t>
  </si>
  <si>
    <t xml:space="preserve"> 'แม่แตง   '</t>
  </si>
  <si>
    <t xml:space="preserve"> 'Mae Taeng'</t>
  </si>
  <si>
    <t>(574</t>
  </si>
  <si>
    <t xml:space="preserve"> '5007'</t>
  </si>
  <si>
    <t xml:space="preserve"> 'แม่ริม   '</t>
  </si>
  <si>
    <t xml:space="preserve"> 'Mae Rim'</t>
  </si>
  <si>
    <t>(575</t>
  </si>
  <si>
    <t xml:space="preserve"> '5008'</t>
  </si>
  <si>
    <t xml:space="preserve"> 'สะเมิง   '</t>
  </si>
  <si>
    <t xml:space="preserve"> 'Samoeng'</t>
  </si>
  <si>
    <t>(576</t>
  </si>
  <si>
    <t xml:space="preserve"> '5009'</t>
  </si>
  <si>
    <t xml:space="preserve"> 'ฝาง   '</t>
  </si>
  <si>
    <t xml:space="preserve"> 'Fang'</t>
  </si>
  <si>
    <t>(577</t>
  </si>
  <si>
    <t xml:space="preserve"> '5010'</t>
  </si>
  <si>
    <t xml:space="preserve"> 'แม่อาย   '</t>
  </si>
  <si>
    <t xml:space="preserve"> 'Mae Ai'</t>
  </si>
  <si>
    <t>(578</t>
  </si>
  <si>
    <t xml:space="preserve"> '5011'</t>
  </si>
  <si>
    <t xml:space="preserve"> 'พร้าว   '</t>
  </si>
  <si>
    <t xml:space="preserve"> 'Phrao'</t>
  </si>
  <si>
    <t>(579</t>
  </si>
  <si>
    <t xml:space="preserve"> '5012'</t>
  </si>
  <si>
    <t xml:space="preserve"> 'สันป่าตอง   '</t>
  </si>
  <si>
    <t xml:space="preserve"> 'San Pa Tong'</t>
  </si>
  <si>
    <t>(580</t>
  </si>
  <si>
    <t xml:space="preserve"> '5013'</t>
  </si>
  <si>
    <t xml:space="preserve"> 'สันกำแพง   '</t>
  </si>
  <si>
    <t xml:space="preserve"> 'San Kamphaeng'</t>
  </si>
  <si>
    <t>(581</t>
  </si>
  <si>
    <t xml:space="preserve"> '5014'</t>
  </si>
  <si>
    <t xml:space="preserve"> 'สันทราย   '</t>
  </si>
  <si>
    <t xml:space="preserve"> 'San Sai'</t>
  </si>
  <si>
    <t>(582</t>
  </si>
  <si>
    <t xml:space="preserve"> '5015'</t>
  </si>
  <si>
    <t xml:space="preserve"> 'หางดง   '</t>
  </si>
  <si>
    <t xml:space="preserve"> 'Hang Dong'</t>
  </si>
  <si>
    <t>(583</t>
  </si>
  <si>
    <t xml:space="preserve"> '5016'</t>
  </si>
  <si>
    <t xml:space="preserve"> 'ฮอด   '</t>
  </si>
  <si>
    <t xml:space="preserve"> 'Hot'</t>
  </si>
  <si>
    <t>(584</t>
  </si>
  <si>
    <t xml:space="preserve"> '5017'</t>
  </si>
  <si>
    <t xml:space="preserve"> 'ดอยเต่า   '</t>
  </si>
  <si>
    <t xml:space="preserve"> 'Doi Tao'</t>
  </si>
  <si>
    <t>(585</t>
  </si>
  <si>
    <t xml:space="preserve"> '5018'</t>
  </si>
  <si>
    <t xml:space="preserve"> 'อมก๋อย   '</t>
  </si>
  <si>
    <t xml:space="preserve"> 'Omkoi'</t>
  </si>
  <si>
    <t>(586</t>
  </si>
  <si>
    <t xml:space="preserve"> '5019'</t>
  </si>
  <si>
    <t xml:space="preserve"> 'สารภี   '</t>
  </si>
  <si>
    <t xml:space="preserve"> 'Saraphi'</t>
  </si>
  <si>
    <t>(587</t>
  </si>
  <si>
    <t xml:space="preserve"> '5020'</t>
  </si>
  <si>
    <t xml:space="preserve"> 'เวียงแหง   '</t>
  </si>
  <si>
    <t xml:space="preserve"> 'Wiang Haeng'</t>
  </si>
  <si>
    <t>(588</t>
  </si>
  <si>
    <t xml:space="preserve"> '5021'</t>
  </si>
  <si>
    <t xml:space="preserve"> 'ไชยปราการ   '</t>
  </si>
  <si>
    <t xml:space="preserve"> 'Chai Prakan'</t>
  </si>
  <si>
    <t>(589</t>
  </si>
  <si>
    <t xml:space="preserve"> '5022'</t>
  </si>
  <si>
    <t xml:space="preserve"> 'แม่วาง   '</t>
  </si>
  <si>
    <t xml:space="preserve"> 'Mae Wang'</t>
  </si>
  <si>
    <t>(590</t>
  </si>
  <si>
    <t xml:space="preserve"> '5023'</t>
  </si>
  <si>
    <t xml:space="preserve"> 'แม่ออน   '</t>
  </si>
  <si>
    <t xml:space="preserve"> 'Mae On'</t>
  </si>
  <si>
    <t>(591</t>
  </si>
  <si>
    <t xml:space="preserve"> '5024'</t>
  </si>
  <si>
    <t xml:space="preserve"> 'ดอยหล่อ   '</t>
  </si>
  <si>
    <t xml:space="preserve"> 'Doi Lo'</t>
  </si>
  <si>
    <t>(592</t>
  </si>
  <si>
    <t xml:space="preserve"> '5051'</t>
  </si>
  <si>
    <t xml:space="preserve"> 'เทศบาลนครเชียงใหม่ (สาขาแขวงกาลวิละ)*   '</t>
  </si>
  <si>
    <t xml:space="preserve"> 'Tet Saban Nakorn Chiangmai(Kan lawi la)*'</t>
  </si>
  <si>
    <t>(593</t>
  </si>
  <si>
    <t xml:space="preserve"> '5052'</t>
  </si>
  <si>
    <t xml:space="preserve"> 'เทศบาลนครเชียงใหม่ (สาขาแขวงศรีวิชั)*   '</t>
  </si>
  <si>
    <t xml:space="preserve"> 'Tet Saban Nakorn Chiangmai(Sri Wi)*'</t>
  </si>
  <si>
    <t>(594</t>
  </si>
  <si>
    <t xml:space="preserve"> '5053'</t>
  </si>
  <si>
    <t xml:space="preserve"> 'เทศบาลนครเชียงใหม่ (สาขาเม็งราย)*   '</t>
  </si>
  <si>
    <t xml:space="preserve"> 'Tet Saban Nakorn Chiangmai(Meng Rai)*'</t>
  </si>
  <si>
    <t>(595</t>
  </si>
  <si>
    <t xml:space="preserve"> '5101'</t>
  </si>
  <si>
    <t xml:space="preserve"> 'เมืองลำพูน   '</t>
  </si>
  <si>
    <t xml:space="preserve"> 'Mueang Lamphun'</t>
  </si>
  <si>
    <t xml:space="preserve"> 39)</t>
  </si>
  <si>
    <t>(596</t>
  </si>
  <si>
    <t xml:space="preserve"> '5102'</t>
  </si>
  <si>
    <t xml:space="preserve"> 'แม่ทา   '</t>
  </si>
  <si>
    <t xml:space="preserve"> 'Mae Tha'</t>
  </si>
  <si>
    <t>(597</t>
  </si>
  <si>
    <t xml:space="preserve"> '5103'</t>
  </si>
  <si>
    <t xml:space="preserve"> 'บ้านโฮ่ง   '</t>
  </si>
  <si>
    <t xml:space="preserve"> 'Ban Hong'</t>
  </si>
  <si>
    <t>(598</t>
  </si>
  <si>
    <t xml:space="preserve"> '5104'</t>
  </si>
  <si>
    <t xml:space="preserve"> 'ลี้   '</t>
  </si>
  <si>
    <t xml:space="preserve"> 'Li'</t>
  </si>
  <si>
    <t>(599</t>
  </si>
  <si>
    <t xml:space="preserve"> '5105'</t>
  </si>
  <si>
    <t xml:space="preserve"> 'ทุ่งหัวช้าง   '</t>
  </si>
  <si>
    <t xml:space="preserve"> 'Thung Hua Chang'</t>
  </si>
  <si>
    <t>(600</t>
  </si>
  <si>
    <t xml:space="preserve"> '5106'</t>
  </si>
  <si>
    <t xml:space="preserve"> 'ป่าซาง   '</t>
  </si>
  <si>
    <t xml:space="preserve"> 'Pa Sang'</t>
  </si>
  <si>
    <t>(601</t>
  </si>
  <si>
    <t xml:space="preserve"> '5107'</t>
  </si>
  <si>
    <t xml:space="preserve"> 'บ้านธิ   '</t>
  </si>
  <si>
    <t xml:space="preserve"> 'Ban Thi'</t>
  </si>
  <si>
    <t>(602</t>
  </si>
  <si>
    <t xml:space="preserve"> '5108'</t>
  </si>
  <si>
    <t xml:space="preserve"> 'เวียงหนองล่อง   '</t>
  </si>
  <si>
    <t xml:space="preserve"> 'Wiang Nong Long'</t>
  </si>
  <si>
    <t>(603</t>
  </si>
  <si>
    <t xml:space="preserve"> '5201'</t>
  </si>
  <si>
    <t xml:space="preserve"> 'เมืองลำปาง   '</t>
  </si>
  <si>
    <t xml:space="preserve"> 'Mueang Lampang'</t>
  </si>
  <si>
    <t xml:space="preserve"> 40)</t>
  </si>
  <si>
    <t>(604</t>
  </si>
  <si>
    <t xml:space="preserve"> '5202'</t>
  </si>
  <si>
    <t xml:space="preserve"> 'แม่เมาะ   '</t>
  </si>
  <si>
    <t xml:space="preserve"> 'Mae Mo'</t>
  </si>
  <si>
    <t>(605</t>
  </si>
  <si>
    <t xml:space="preserve"> '5203'</t>
  </si>
  <si>
    <t xml:space="preserve"> 'เกาะคา   '</t>
  </si>
  <si>
    <t xml:space="preserve"> 'Ko Kha'</t>
  </si>
  <si>
    <t>(606</t>
  </si>
  <si>
    <t xml:space="preserve"> '5204'</t>
  </si>
  <si>
    <t xml:space="preserve"> 'เสริมงาม   '</t>
  </si>
  <si>
    <t xml:space="preserve"> 'Soem Ngam'</t>
  </si>
  <si>
    <t>(607</t>
  </si>
  <si>
    <t xml:space="preserve"> '5205'</t>
  </si>
  <si>
    <t xml:space="preserve"> 'งาว   '</t>
  </si>
  <si>
    <t xml:space="preserve"> 'Ngao'</t>
  </si>
  <si>
    <t>(608</t>
  </si>
  <si>
    <t xml:space="preserve"> '5206'</t>
  </si>
  <si>
    <t xml:space="preserve"> 'แจ้ห่ม   '</t>
  </si>
  <si>
    <t xml:space="preserve"> 'Chae Hom'</t>
  </si>
  <si>
    <t>(609</t>
  </si>
  <si>
    <t xml:space="preserve"> '5207'</t>
  </si>
  <si>
    <t xml:space="preserve"> 'วังเหนือ   '</t>
  </si>
  <si>
    <t xml:space="preserve"> 'Wang Nuea'</t>
  </si>
  <si>
    <t>(610</t>
  </si>
  <si>
    <t xml:space="preserve"> '5208'</t>
  </si>
  <si>
    <t xml:space="preserve"> 'เถิน   '</t>
  </si>
  <si>
    <t xml:space="preserve"> 'Thoen'</t>
  </si>
  <si>
    <t>(611</t>
  </si>
  <si>
    <t xml:space="preserve"> '5209'</t>
  </si>
  <si>
    <t xml:space="preserve"> 'แม่พริก   '</t>
  </si>
  <si>
    <t xml:space="preserve"> 'Mae Phrik'</t>
  </si>
  <si>
    <t>(612</t>
  </si>
  <si>
    <t xml:space="preserve"> '5210'</t>
  </si>
  <si>
    <t xml:space="preserve"> 'แม่ทะ   '</t>
  </si>
  <si>
    <t>(613</t>
  </si>
  <si>
    <t xml:space="preserve"> '5211'</t>
  </si>
  <si>
    <t xml:space="preserve"> 'สบปราบ   '</t>
  </si>
  <si>
    <t xml:space="preserve"> 'Sop Prap'</t>
  </si>
  <si>
    <t>(614</t>
  </si>
  <si>
    <t xml:space="preserve"> '5212'</t>
  </si>
  <si>
    <t xml:space="preserve"> 'ห้างฉัตร   '</t>
  </si>
  <si>
    <t xml:space="preserve"> 'Hang Chat'</t>
  </si>
  <si>
    <t>(615</t>
  </si>
  <si>
    <t xml:space="preserve"> '5213'</t>
  </si>
  <si>
    <t xml:space="preserve"> 'เมืองปาน   '</t>
  </si>
  <si>
    <t xml:space="preserve"> 'Mueang Pan'</t>
  </si>
  <si>
    <t>(616</t>
  </si>
  <si>
    <t xml:space="preserve"> '5301'</t>
  </si>
  <si>
    <t xml:space="preserve"> 'เมืองอุตรดิตถ์   '</t>
  </si>
  <si>
    <t xml:space="preserve"> 'Mueang Uttaradit'</t>
  </si>
  <si>
    <t xml:space="preserve"> 41)</t>
  </si>
  <si>
    <t>(617</t>
  </si>
  <si>
    <t xml:space="preserve"> '5302'</t>
  </si>
  <si>
    <t xml:space="preserve"> 'ตรอน   '</t>
  </si>
  <si>
    <t xml:space="preserve"> 'Tron'</t>
  </si>
  <si>
    <t>(618</t>
  </si>
  <si>
    <t xml:space="preserve"> '5303'</t>
  </si>
  <si>
    <t xml:space="preserve"> 'ท่าปลา   '</t>
  </si>
  <si>
    <t xml:space="preserve"> 'Tha Pla'</t>
  </si>
  <si>
    <t>(619</t>
  </si>
  <si>
    <t xml:space="preserve"> '5304'</t>
  </si>
  <si>
    <t xml:space="preserve"> 'น้ำปาด   '</t>
  </si>
  <si>
    <t xml:space="preserve"> 'Nam Pat'</t>
  </si>
  <si>
    <t>(620</t>
  </si>
  <si>
    <t xml:space="preserve"> '5305'</t>
  </si>
  <si>
    <t xml:space="preserve"> 'ฟากท่า   '</t>
  </si>
  <si>
    <t xml:space="preserve"> 'Fak Tha'</t>
  </si>
  <si>
    <t>(621</t>
  </si>
  <si>
    <t xml:space="preserve"> '5306'</t>
  </si>
  <si>
    <t xml:space="preserve"> 'บ้านโคก   '</t>
  </si>
  <si>
    <t xml:space="preserve"> 'Ban Khok'</t>
  </si>
  <si>
    <t>(622</t>
  </si>
  <si>
    <t xml:space="preserve"> '5307'</t>
  </si>
  <si>
    <t xml:space="preserve"> 'พิชัย   '</t>
  </si>
  <si>
    <t xml:space="preserve"> 'Phichai'</t>
  </si>
  <si>
    <t>(623</t>
  </si>
  <si>
    <t xml:space="preserve"> '5308'</t>
  </si>
  <si>
    <t xml:space="preserve"> 'ลับแล   '</t>
  </si>
  <si>
    <t xml:space="preserve"> 'Laplae'</t>
  </si>
  <si>
    <t>(624</t>
  </si>
  <si>
    <t xml:space="preserve"> '5309'</t>
  </si>
  <si>
    <t xml:space="preserve"> 'ทองแสนขัน   '</t>
  </si>
  <si>
    <t xml:space="preserve"> 'Thong Saen Khan'</t>
  </si>
  <si>
    <t>(625</t>
  </si>
  <si>
    <t xml:space="preserve"> '5401'</t>
  </si>
  <si>
    <t xml:space="preserve"> 'เมืองแพร่   '</t>
  </si>
  <si>
    <t xml:space="preserve"> 'Mueang Phrae'</t>
  </si>
  <si>
    <t xml:space="preserve"> 42)</t>
  </si>
  <si>
    <t>(626</t>
  </si>
  <si>
    <t xml:space="preserve"> '5402'</t>
  </si>
  <si>
    <t xml:space="preserve"> 'ร้องกวาง   '</t>
  </si>
  <si>
    <t xml:space="preserve"> 'Rong Kwang'</t>
  </si>
  <si>
    <t>(627</t>
  </si>
  <si>
    <t xml:space="preserve"> '5403'</t>
  </si>
  <si>
    <t xml:space="preserve"> 'ลอง   '</t>
  </si>
  <si>
    <t xml:space="preserve"> 'Long'</t>
  </si>
  <si>
    <t>(628</t>
  </si>
  <si>
    <t xml:space="preserve"> '5404'</t>
  </si>
  <si>
    <t xml:space="preserve"> 'สูงเม่น   '</t>
  </si>
  <si>
    <t xml:space="preserve"> 'Sung Men'</t>
  </si>
  <si>
    <t>(629</t>
  </si>
  <si>
    <t xml:space="preserve"> '5405'</t>
  </si>
  <si>
    <t xml:space="preserve"> 'เด่นชัย   '</t>
  </si>
  <si>
    <t xml:space="preserve"> 'Den Chai'</t>
  </si>
  <si>
    <t>(630</t>
  </si>
  <si>
    <t xml:space="preserve"> '5406'</t>
  </si>
  <si>
    <t xml:space="preserve"> 'สอง   '</t>
  </si>
  <si>
    <t xml:space="preserve"> 'Song'</t>
  </si>
  <si>
    <t>(631</t>
  </si>
  <si>
    <t xml:space="preserve"> '5407'</t>
  </si>
  <si>
    <t xml:space="preserve"> 'วังชิ้น   '</t>
  </si>
  <si>
    <t xml:space="preserve"> 'Wang Chin'</t>
  </si>
  <si>
    <t>(632</t>
  </si>
  <si>
    <t xml:space="preserve"> '5408'</t>
  </si>
  <si>
    <t xml:space="preserve"> 'หนองม่วงไข่   '</t>
  </si>
  <si>
    <t xml:space="preserve"> 'Nong Muang Khai'</t>
  </si>
  <si>
    <t>(633</t>
  </si>
  <si>
    <t xml:space="preserve"> '5501'</t>
  </si>
  <si>
    <t xml:space="preserve"> 'เมืองน่าน   '</t>
  </si>
  <si>
    <t xml:space="preserve"> 'Mueang Nan'</t>
  </si>
  <si>
    <t xml:space="preserve"> 43)</t>
  </si>
  <si>
    <t>(634</t>
  </si>
  <si>
    <t xml:space="preserve"> '5502'</t>
  </si>
  <si>
    <t xml:space="preserve"> 'แม่จริม   '</t>
  </si>
  <si>
    <t xml:space="preserve"> 'Mae Charim'</t>
  </si>
  <si>
    <t>(635</t>
  </si>
  <si>
    <t xml:space="preserve"> '5503'</t>
  </si>
  <si>
    <t xml:space="preserve"> 'บ้านหลวง   '</t>
  </si>
  <si>
    <t xml:space="preserve"> 'Ban Luang'</t>
  </si>
  <si>
    <t>(636</t>
  </si>
  <si>
    <t xml:space="preserve"> '5504'</t>
  </si>
  <si>
    <t xml:space="preserve"> 'นาน้อย   '</t>
  </si>
  <si>
    <t xml:space="preserve"> 'Na Noi'</t>
  </si>
  <si>
    <t>(637</t>
  </si>
  <si>
    <t xml:space="preserve"> '5505'</t>
  </si>
  <si>
    <t xml:space="preserve"> 'ปัว   '</t>
  </si>
  <si>
    <t xml:space="preserve"> 'Pua'</t>
  </si>
  <si>
    <t>(638</t>
  </si>
  <si>
    <t xml:space="preserve"> '5506'</t>
  </si>
  <si>
    <t xml:space="preserve"> 'ท่าวังผา   '</t>
  </si>
  <si>
    <t xml:space="preserve"> 'Tha Wang Pha'</t>
  </si>
  <si>
    <t>(639</t>
  </si>
  <si>
    <t xml:space="preserve"> '5507'</t>
  </si>
  <si>
    <t xml:space="preserve"> 'เวียงสา   '</t>
  </si>
  <si>
    <t xml:space="preserve"> 'Wiang Sa'</t>
  </si>
  <si>
    <t>(640</t>
  </si>
  <si>
    <t xml:space="preserve"> '5508'</t>
  </si>
  <si>
    <t xml:space="preserve"> 'ทุ่งช้าง   '</t>
  </si>
  <si>
    <t xml:space="preserve"> 'Thung Chang'</t>
  </si>
  <si>
    <t>(641</t>
  </si>
  <si>
    <t xml:space="preserve"> '5509'</t>
  </si>
  <si>
    <t xml:space="preserve"> 'เชียงกลาง   '</t>
  </si>
  <si>
    <t xml:space="preserve"> 'Chiang Klang'</t>
  </si>
  <si>
    <t>(642</t>
  </si>
  <si>
    <t xml:space="preserve"> '5510'</t>
  </si>
  <si>
    <t xml:space="preserve"> 'นาหมื่น   '</t>
  </si>
  <si>
    <t xml:space="preserve"> 'Na Muen'</t>
  </si>
  <si>
    <t>(643</t>
  </si>
  <si>
    <t xml:space="preserve"> '5511'</t>
  </si>
  <si>
    <t xml:space="preserve"> 'สันติสุข   '</t>
  </si>
  <si>
    <t xml:space="preserve"> 'Santi Suk'</t>
  </si>
  <si>
    <t>(644</t>
  </si>
  <si>
    <t xml:space="preserve"> '5512'</t>
  </si>
  <si>
    <t xml:space="preserve"> 'บ่อเกลือ   '</t>
  </si>
  <si>
    <t xml:space="preserve"> 'Bo Kluea'</t>
  </si>
  <si>
    <t>(645</t>
  </si>
  <si>
    <t xml:space="preserve"> '5513'</t>
  </si>
  <si>
    <t xml:space="preserve"> 'สองแคว   '</t>
  </si>
  <si>
    <t xml:space="preserve"> 'Song Khwae'</t>
  </si>
  <si>
    <t>(646</t>
  </si>
  <si>
    <t xml:space="preserve"> '5514'</t>
  </si>
  <si>
    <t xml:space="preserve"> 'ภูเพียง   '</t>
  </si>
  <si>
    <t xml:space="preserve"> 'Phu Phiang'</t>
  </si>
  <si>
    <t>(647</t>
  </si>
  <si>
    <t xml:space="preserve"> '5515'</t>
  </si>
  <si>
    <t>(648</t>
  </si>
  <si>
    <t xml:space="preserve"> '5601'</t>
  </si>
  <si>
    <t xml:space="preserve"> 'เมืองพะเยา   '</t>
  </si>
  <si>
    <t xml:space="preserve"> 'Mueang Phayao'</t>
  </si>
  <si>
    <t xml:space="preserve"> 44)</t>
  </si>
  <si>
    <t>(649</t>
  </si>
  <si>
    <t xml:space="preserve"> '5602'</t>
  </si>
  <si>
    <t xml:space="preserve"> 'จุน   '</t>
  </si>
  <si>
    <t xml:space="preserve"> 'Chun'</t>
  </si>
  <si>
    <t>(650</t>
  </si>
  <si>
    <t xml:space="preserve"> '5603'</t>
  </si>
  <si>
    <t xml:space="preserve"> 'เชียงคำ   '</t>
  </si>
  <si>
    <t xml:space="preserve"> 'Chiang Kham'</t>
  </si>
  <si>
    <t>(651</t>
  </si>
  <si>
    <t xml:space="preserve"> '5604'</t>
  </si>
  <si>
    <t xml:space="preserve"> 'เชียงม่วน   '</t>
  </si>
  <si>
    <t xml:space="preserve"> 'Chiang Muan'</t>
  </si>
  <si>
    <t>(652</t>
  </si>
  <si>
    <t xml:space="preserve"> '5605'</t>
  </si>
  <si>
    <t xml:space="preserve"> 'ดอกคำใต้   '</t>
  </si>
  <si>
    <t xml:space="preserve"> 'Dok Khamtai'</t>
  </si>
  <si>
    <t>(653</t>
  </si>
  <si>
    <t xml:space="preserve"> '5606'</t>
  </si>
  <si>
    <t xml:space="preserve"> 'ปง   '</t>
  </si>
  <si>
    <t xml:space="preserve"> 'Pong'</t>
  </si>
  <si>
    <t>(654</t>
  </si>
  <si>
    <t xml:space="preserve"> '5607'</t>
  </si>
  <si>
    <t xml:space="preserve"> 'แม่ใจ   '</t>
  </si>
  <si>
    <t xml:space="preserve"> 'Mae Chai'</t>
  </si>
  <si>
    <t>(655</t>
  </si>
  <si>
    <t xml:space="preserve"> '5608'</t>
  </si>
  <si>
    <t xml:space="preserve"> 'ภูซาง   '</t>
  </si>
  <si>
    <t xml:space="preserve"> 'Phu Sang'</t>
  </si>
  <si>
    <t>(656</t>
  </si>
  <si>
    <t xml:space="preserve"> '5609'</t>
  </si>
  <si>
    <t xml:space="preserve"> 'ภูกามยาว   '</t>
  </si>
  <si>
    <t xml:space="preserve"> 'Phu Kamyao'</t>
  </si>
  <si>
    <t>(657</t>
  </si>
  <si>
    <t xml:space="preserve"> '5701'</t>
  </si>
  <si>
    <t xml:space="preserve"> 'เมืองเชียงราย   '</t>
  </si>
  <si>
    <t xml:space="preserve"> 'Mueang Chiang Rai'</t>
  </si>
  <si>
    <t xml:space="preserve"> 45)</t>
  </si>
  <si>
    <t>(658</t>
  </si>
  <si>
    <t xml:space="preserve"> '5702'</t>
  </si>
  <si>
    <t xml:space="preserve"> 'เวียงชัย   '</t>
  </si>
  <si>
    <t xml:space="preserve"> 'Wiang Chai'</t>
  </si>
  <si>
    <t>(659</t>
  </si>
  <si>
    <t xml:space="preserve"> '5703'</t>
  </si>
  <si>
    <t xml:space="preserve"> 'เชียงของ   '</t>
  </si>
  <si>
    <t xml:space="preserve"> 'Chiang Khong'</t>
  </si>
  <si>
    <t>(660</t>
  </si>
  <si>
    <t xml:space="preserve"> '5704'</t>
  </si>
  <si>
    <t xml:space="preserve"> 'เทิง   '</t>
  </si>
  <si>
    <t xml:space="preserve"> 'Thoeng'</t>
  </si>
  <si>
    <t>(661</t>
  </si>
  <si>
    <t xml:space="preserve"> '5705'</t>
  </si>
  <si>
    <t xml:space="preserve"> 'พาน   '</t>
  </si>
  <si>
    <t xml:space="preserve"> 'Phan'</t>
  </si>
  <si>
    <t>(662</t>
  </si>
  <si>
    <t xml:space="preserve"> '5706'</t>
  </si>
  <si>
    <t xml:space="preserve"> 'ป่าแดด   '</t>
  </si>
  <si>
    <t xml:space="preserve"> 'Pa Daet'</t>
  </si>
  <si>
    <t>(663</t>
  </si>
  <si>
    <t xml:space="preserve"> '5707'</t>
  </si>
  <si>
    <t xml:space="preserve"> 'แม่จัน   '</t>
  </si>
  <si>
    <t xml:space="preserve"> 'Mae Chan'</t>
  </si>
  <si>
    <t>(664</t>
  </si>
  <si>
    <t xml:space="preserve"> '5708'</t>
  </si>
  <si>
    <t xml:space="preserve"> 'เชียงแสน   '</t>
  </si>
  <si>
    <t xml:space="preserve"> 'Chiang Saen'</t>
  </si>
  <si>
    <t>(665</t>
  </si>
  <si>
    <t xml:space="preserve"> '5709'</t>
  </si>
  <si>
    <t xml:space="preserve"> 'แม่สาย   '</t>
  </si>
  <si>
    <t xml:space="preserve"> 'Mae Sai'</t>
  </si>
  <si>
    <t>(666</t>
  </si>
  <si>
    <t xml:space="preserve"> '5710'</t>
  </si>
  <si>
    <t xml:space="preserve"> 'แม่สรวย   '</t>
  </si>
  <si>
    <t xml:space="preserve"> 'Mae Suai'</t>
  </si>
  <si>
    <t>(667</t>
  </si>
  <si>
    <t xml:space="preserve"> '5711'</t>
  </si>
  <si>
    <t xml:space="preserve"> 'เวียงป่าเป้า   '</t>
  </si>
  <si>
    <t xml:space="preserve"> 'Wiang Pa Pao'</t>
  </si>
  <si>
    <t>(668</t>
  </si>
  <si>
    <t xml:space="preserve"> '5712'</t>
  </si>
  <si>
    <t xml:space="preserve"> 'พญาเม็งราย   '</t>
  </si>
  <si>
    <t xml:space="preserve"> 'Phaya Mengrai'</t>
  </si>
  <si>
    <t>(669</t>
  </si>
  <si>
    <t xml:space="preserve"> '5713'</t>
  </si>
  <si>
    <t xml:space="preserve"> 'เวียงแก่น   '</t>
  </si>
  <si>
    <t xml:space="preserve"> 'Wiang Kaen'</t>
  </si>
  <si>
    <t>(670</t>
  </si>
  <si>
    <t xml:space="preserve"> '5714'</t>
  </si>
  <si>
    <t xml:space="preserve"> 'ขุนตาล   '</t>
  </si>
  <si>
    <t xml:space="preserve"> 'Khun Tan'</t>
  </si>
  <si>
    <t>(671</t>
  </si>
  <si>
    <t xml:space="preserve"> '5715'</t>
  </si>
  <si>
    <t xml:space="preserve"> 'แม่ฟ้าหลวง   '</t>
  </si>
  <si>
    <t xml:space="preserve"> 'Mae Fa Luang'</t>
  </si>
  <si>
    <t>(672</t>
  </si>
  <si>
    <t xml:space="preserve"> '5716'</t>
  </si>
  <si>
    <t xml:space="preserve"> 'แม่ลาว   '</t>
  </si>
  <si>
    <t xml:space="preserve"> 'Mae Lao'</t>
  </si>
  <si>
    <t>(673</t>
  </si>
  <si>
    <t xml:space="preserve"> '5717'</t>
  </si>
  <si>
    <t xml:space="preserve"> 'เวียงเชียงรุ้ง   '</t>
  </si>
  <si>
    <t xml:space="preserve"> 'Wiang Chiang Rung'</t>
  </si>
  <si>
    <t>(674</t>
  </si>
  <si>
    <t xml:space="preserve"> '5718'</t>
  </si>
  <si>
    <t xml:space="preserve"> 'ดอยหลวง   '</t>
  </si>
  <si>
    <t xml:space="preserve"> 'Doi Luang'</t>
  </si>
  <si>
    <t>(675</t>
  </si>
  <si>
    <t xml:space="preserve"> '5801'</t>
  </si>
  <si>
    <t xml:space="preserve"> 'เมืองแม่ฮ่องสอน   '</t>
  </si>
  <si>
    <t xml:space="preserve"> 'Mueang Mae Hong Son'</t>
  </si>
  <si>
    <t xml:space="preserve"> 46)</t>
  </si>
  <si>
    <t>(676</t>
  </si>
  <si>
    <t xml:space="preserve"> '5802'</t>
  </si>
  <si>
    <t xml:space="preserve"> 'ขุนยวม   '</t>
  </si>
  <si>
    <t xml:space="preserve"> 'Khun Yuam'</t>
  </si>
  <si>
    <t>(677</t>
  </si>
  <si>
    <t xml:space="preserve"> '5803'</t>
  </si>
  <si>
    <t xml:space="preserve"> 'ปาย   '</t>
  </si>
  <si>
    <t xml:space="preserve"> 'Pai'</t>
  </si>
  <si>
    <t>(678</t>
  </si>
  <si>
    <t xml:space="preserve"> '5804'</t>
  </si>
  <si>
    <t xml:space="preserve"> 'แม่สะเรียง   '</t>
  </si>
  <si>
    <t xml:space="preserve"> 'Mae Sariang'</t>
  </si>
  <si>
    <t>(679</t>
  </si>
  <si>
    <t xml:space="preserve"> '5805'</t>
  </si>
  <si>
    <t xml:space="preserve"> 'แม่ลาน้อย   '</t>
  </si>
  <si>
    <t xml:space="preserve"> 'Mae La Noi'</t>
  </si>
  <si>
    <t>(680</t>
  </si>
  <si>
    <t xml:space="preserve"> '5806'</t>
  </si>
  <si>
    <t xml:space="preserve"> 'สบเมย   '</t>
  </si>
  <si>
    <t xml:space="preserve"> 'Sop Moei'</t>
  </si>
  <si>
    <t>(681</t>
  </si>
  <si>
    <t xml:space="preserve"> '5807'</t>
  </si>
  <si>
    <t xml:space="preserve"> 'ปางมะผ้า   '</t>
  </si>
  <si>
    <t xml:space="preserve"> 'Pang Mapha'</t>
  </si>
  <si>
    <t>(682</t>
  </si>
  <si>
    <t xml:space="preserve"> '5881'</t>
  </si>
  <si>
    <t xml:space="preserve"> '*อ.ม่วยต่อ  จ.แม่ฮ่องสอน   '</t>
  </si>
  <si>
    <t xml:space="preserve"> 'Muen Tor'</t>
  </si>
  <si>
    <t>(683</t>
  </si>
  <si>
    <t xml:space="preserve"> '6001'</t>
  </si>
  <si>
    <t xml:space="preserve"> 'เมืองนครสวรรค์   '</t>
  </si>
  <si>
    <t xml:space="preserve"> 'Mueang Nakhon Sawan'</t>
  </si>
  <si>
    <t xml:space="preserve"> 47)</t>
  </si>
  <si>
    <t>(684</t>
  </si>
  <si>
    <t xml:space="preserve"> '6002'</t>
  </si>
  <si>
    <t xml:space="preserve"> 'โกรกพระ   '</t>
  </si>
  <si>
    <t xml:space="preserve"> 'Krok Phra'</t>
  </si>
  <si>
    <t>(685</t>
  </si>
  <si>
    <t xml:space="preserve"> '6003'</t>
  </si>
  <si>
    <t xml:space="preserve"> 'ชุมแสง   '</t>
  </si>
  <si>
    <t xml:space="preserve"> 'Chum Saeng'</t>
  </si>
  <si>
    <t>(686</t>
  </si>
  <si>
    <t xml:space="preserve"> '6004'</t>
  </si>
  <si>
    <t xml:space="preserve"> 'หนองบัว   '</t>
  </si>
  <si>
    <t xml:space="preserve"> 'Nong Bua'</t>
  </si>
  <si>
    <t>(687</t>
  </si>
  <si>
    <t xml:space="preserve"> '6005'</t>
  </si>
  <si>
    <t xml:space="preserve"> 'บรรพตพิสัย   '</t>
  </si>
  <si>
    <t xml:space="preserve"> 'Banphot Phisai'</t>
  </si>
  <si>
    <t>(688</t>
  </si>
  <si>
    <t xml:space="preserve"> '6006'</t>
  </si>
  <si>
    <t xml:space="preserve"> 'เก้าเลี้ยว   '</t>
  </si>
  <si>
    <t xml:space="preserve"> 'Kao Liao'</t>
  </si>
  <si>
    <t>(689</t>
  </si>
  <si>
    <t xml:space="preserve"> '6007'</t>
  </si>
  <si>
    <t xml:space="preserve"> 'ตาคลี   '</t>
  </si>
  <si>
    <t xml:space="preserve"> 'Takhli'</t>
  </si>
  <si>
    <t>(690</t>
  </si>
  <si>
    <t xml:space="preserve"> '6008'</t>
  </si>
  <si>
    <t xml:space="preserve"> 'ท่าตะโก   '</t>
  </si>
  <si>
    <t>(691</t>
  </si>
  <si>
    <t xml:space="preserve"> '6009'</t>
  </si>
  <si>
    <t xml:space="preserve"> 'ไพศาลี   '</t>
  </si>
  <si>
    <t xml:space="preserve"> 'Phaisali'</t>
  </si>
  <si>
    <t>(692</t>
  </si>
  <si>
    <t xml:space="preserve"> '6010'</t>
  </si>
  <si>
    <t xml:space="preserve"> 'พยุหะคีรี   '</t>
  </si>
  <si>
    <t xml:space="preserve"> 'Phayuha Khiri'</t>
  </si>
  <si>
    <t>(693</t>
  </si>
  <si>
    <t xml:space="preserve"> '6011'</t>
  </si>
  <si>
    <t xml:space="preserve"> 'ลาดยาว   '</t>
  </si>
  <si>
    <t>(694</t>
  </si>
  <si>
    <t xml:space="preserve"> '6012'</t>
  </si>
  <si>
    <t xml:space="preserve"> 'ตากฟ้า   '</t>
  </si>
  <si>
    <t xml:space="preserve"> 'Tak Fa'</t>
  </si>
  <si>
    <t>(695</t>
  </si>
  <si>
    <t xml:space="preserve"> '6013'</t>
  </si>
  <si>
    <t xml:space="preserve"> 'แม่วงก์   '</t>
  </si>
  <si>
    <t xml:space="preserve"> 'Mae Wong'</t>
  </si>
  <si>
    <t>(696</t>
  </si>
  <si>
    <t xml:space="preserve"> '6014'</t>
  </si>
  <si>
    <t xml:space="preserve"> 'แม่เปิน   '</t>
  </si>
  <si>
    <t xml:space="preserve"> 'Mae Poen'</t>
  </si>
  <si>
    <t>(697</t>
  </si>
  <si>
    <t xml:space="preserve"> '6015'</t>
  </si>
  <si>
    <t xml:space="preserve"> 'ชุมตาบง   '</t>
  </si>
  <si>
    <t xml:space="preserve"> 'Chum Ta Bong'</t>
  </si>
  <si>
    <t>(698</t>
  </si>
  <si>
    <t xml:space="preserve"> '6051'</t>
  </si>
  <si>
    <t xml:space="preserve"> 'สาขาตำบลห้วยน้ำหอม*   '</t>
  </si>
  <si>
    <t xml:space="preserve"> 'Huen Nam Hom'</t>
  </si>
  <si>
    <t>(699</t>
  </si>
  <si>
    <t xml:space="preserve"> '6052'</t>
  </si>
  <si>
    <t xml:space="preserve"> 'กิ่งอำเภอชุมตาบง (สาขาตำบลชุมตาบง)*   '</t>
  </si>
  <si>
    <t>(700</t>
  </si>
  <si>
    <t xml:space="preserve"> '6053'</t>
  </si>
  <si>
    <t xml:space="preserve"> 'แม่วงก์ (สาขาตำบลแม่เล่ย์)*   '</t>
  </si>
  <si>
    <t xml:space="preserve"> 'Mea Ley'</t>
  </si>
  <si>
    <t>(701</t>
  </si>
  <si>
    <t xml:space="preserve"> '6101'</t>
  </si>
  <si>
    <t xml:space="preserve"> 'เมืองอุทัยธานี   '</t>
  </si>
  <si>
    <t xml:space="preserve"> 'Mueang Uthai Thani'</t>
  </si>
  <si>
    <t xml:space="preserve"> 48)</t>
  </si>
  <si>
    <t>(702</t>
  </si>
  <si>
    <t xml:space="preserve"> '6102'</t>
  </si>
  <si>
    <t xml:space="preserve"> 'ทัพทัน   '</t>
  </si>
  <si>
    <t xml:space="preserve"> 'Thap Than'</t>
  </si>
  <si>
    <t>(703</t>
  </si>
  <si>
    <t xml:space="preserve"> '6103'</t>
  </si>
  <si>
    <t xml:space="preserve"> 'สว่างอารมณ์   '</t>
  </si>
  <si>
    <t xml:space="preserve"> 'Sawang Arom'</t>
  </si>
  <si>
    <t>(704</t>
  </si>
  <si>
    <t xml:space="preserve"> '6104'</t>
  </si>
  <si>
    <t xml:space="preserve"> 'หนองฉาง   '</t>
  </si>
  <si>
    <t xml:space="preserve"> 'Nong Chang'</t>
  </si>
  <si>
    <t>(705</t>
  </si>
  <si>
    <t xml:space="preserve"> '6105'</t>
  </si>
  <si>
    <t xml:space="preserve"> 'หนองขาหย่าง   '</t>
  </si>
  <si>
    <t xml:space="preserve"> 'Nong Khayang'</t>
  </si>
  <si>
    <t>(706</t>
  </si>
  <si>
    <t xml:space="preserve"> '6106'</t>
  </si>
  <si>
    <t xml:space="preserve"> 'บ้านไร่   '</t>
  </si>
  <si>
    <t xml:space="preserve"> 'Ban Rai'</t>
  </si>
  <si>
    <t>(707</t>
  </si>
  <si>
    <t xml:space="preserve"> '6107'</t>
  </si>
  <si>
    <t xml:space="preserve"> 'ลานสัก   '</t>
  </si>
  <si>
    <t xml:space="preserve"> 'Lan Sak'</t>
  </si>
  <si>
    <t>(708</t>
  </si>
  <si>
    <t xml:space="preserve"> '6108'</t>
  </si>
  <si>
    <t xml:space="preserve"> 'ห้วยคต   '</t>
  </si>
  <si>
    <t xml:space="preserve"> 'Huai Khot'</t>
  </si>
  <si>
    <t>(709</t>
  </si>
  <si>
    <t xml:space="preserve"> '6201'</t>
  </si>
  <si>
    <t xml:space="preserve"> 'เมืองกำแพงเพชร   '</t>
  </si>
  <si>
    <t xml:space="preserve"> 'Mueang Kamphaeng Phet'</t>
  </si>
  <si>
    <t xml:space="preserve"> 49)</t>
  </si>
  <si>
    <t>(710</t>
  </si>
  <si>
    <t xml:space="preserve"> '6202'</t>
  </si>
  <si>
    <t xml:space="preserve"> 'ไทรงาม   '</t>
  </si>
  <si>
    <t xml:space="preserve"> 'Sai Ngam'</t>
  </si>
  <si>
    <t>(711</t>
  </si>
  <si>
    <t xml:space="preserve"> '6203'</t>
  </si>
  <si>
    <t xml:space="preserve"> 'คลองลาน   '</t>
  </si>
  <si>
    <t xml:space="preserve"> 'Khlong Lan'</t>
  </si>
  <si>
    <t>(712</t>
  </si>
  <si>
    <t xml:space="preserve"> '6204'</t>
  </si>
  <si>
    <t xml:space="preserve"> 'ขาณุวรลักษบุรี   '</t>
  </si>
  <si>
    <t xml:space="preserve"> 'Khanu Woralaksaburi'</t>
  </si>
  <si>
    <t>(713</t>
  </si>
  <si>
    <t xml:space="preserve"> '6205'</t>
  </si>
  <si>
    <t xml:space="preserve"> 'คลองขลุง   '</t>
  </si>
  <si>
    <t xml:space="preserve"> 'Khlong Khlung'</t>
  </si>
  <si>
    <t>(714</t>
  </si>
  <si>
    <t xml:space="preserve"> '6206'</t>
  </si>
  <si>
    <t xml:space="preserve"> 'พรานกระต่าย   '</t>
  </si>
  <si>
    <t xml:space="preserve"> 'Phran Kratai'</t>
  </si>
  <si>
    <t>(715</t>
  </si>
  <si>
    <t xml:space="preserve"> '6207'</t>
  </si>
  <si>
    <t xml:space="preserve"> 'ลานกระบือ   '</t>
  </si>
  <si>
    <t xml:space="preserve"> 'Lan Krabue'</t>
  </si>
  <si>
    <t>(716</t>
  </si>
  <si>
    <t xml:space="preserve"> '6208'</t>
  </si>
  <si>
    <t xml:space="preserve"> 'ทรายทองวัฒนา   '</t>
  </si>
  <si>
    <t xml:space="preserve"> 'Sai Thong Watthana'</t>
  </si>
  <si>
    <t>(717</t>
  </si>
  <si>
    <t xml:space="preserve"> '6209'</t>
  </si>
  <si>
    <t xml:space="preserve"> 'ปางศิลาทอง   '</t>
  </si>
  <si>
    <t xml:space="preserve"> 'Pang Sila Thong'</t>
  </si>
  <si>
    <t>(718</t>
  </si>
  <si>
    <t xml:space="preserve"> '6210'</t>
  </si>
  <si>
    <t xml:space="preserve"> 'บึงสามัคคี   '</t>
  </si>
  <si>
    <t xml:space="preserve"> 'Bueng Samakkhi'</t>
  </si>
  <si>
    <t>(719</t>
  </si>
  <si>
    <t xml:space="preserve"> '6211'</t>
  </si>
  <si>
    <t xml:space="preserve"> 'โกสัมพีนคร   '</t>
  </si>
  <si>
    <t xml:space="preserve"> 'Kosamphi Nakhon'</t>
  </si>
  <si>
    <t>(720</t>
  </si>
  <si>
    <t xml:space="preserve"> '6301'</t>
  </si>
  <si>
    <t xml:space="preserve"> 'เมืองตาก   '</t>
  </si>
  <si>
    <t xml:space="preserve"> 'Mueang Tak'</t>
  </si>
  <si>
    <t xml:space="preserve"> 50)</t>
  </si>
  <si>
    <t>(721</t>
  </si>
  <si>
    <t xml:space="preserve"> '6302'</t>
  </si>
  <si>
    <t xml:space="preserve"> 'บ้านตาก   '</t>
  </si>
  <si>
    <t xml:space="preserve"> 'Ban Tak'</t>
  </si>
  <si>
    <t>(722</t>
  </si>
  <si>
    <t xml:space="preserve"> '6303'</t>
  </si>
  <si>
    <t xml:space="preserve"> 'สามเงา   '</t>
  </si>
  <si>
    <t xml:space="preserve"> 'Sam Ngao'</t>
  </si>
  <si>
    <t>(723</t>
  </si>
  <si>
    <t xml:space="preserve"> '6304'</t>
  </si>
  <si>
    <t xml:space="preserve"> 'แม่ระมาด   '</t>
  </si>
  <si>
    <t xml:space="preserve"> 'Mae Ramat'</t>
  </si>
  <si>
    <t>(724</t>
  </si>
  <si>
    <t xml:space="preserve"> '6305'</t>
  </si>
  <si>
    <t xml:space="preserve"> 'ท่าสองยาง   '</t>
  </si>
  <si>
    <t xml:space="preserve"> 'Tha Song Yang'</t>
  </si>
  <si>
    <t>(725</t>
  </si>
  <si>
    <t xml:space="preserve"> '6306'</t>
  </si>
  <si>
    <t xml:space="preserve"> 'แม่สอด   '</t>
  </si>
  <si>
    <t xml:space="preserve"> 'Mae Sot'</t>
  </si>
  <si>
    <t>(726</t>
  </si>
  <si>
    <t xml:space="preserve"> '6307'</t>
  </si>
  <si>
    <t xml:space="preserve"> 'พบพระ   '</t>
  </si>
  <si>
    <t xml:space="preserve"> 'Phop Phra'</t>
  </si>
  <si>
    <t>(727</t>
  </si>
  <si>
    <t xml:space="preserve"> '6308'</t>
  </si>
  <si>
    <t xml:space="preserve"> 'อุ้มผาง   '</t>
  </si>
  <si>
    <t xml:space="preserve"> 'Umphang'</t>
  </si>
  <si>
    <t>(728</t>
  </si>
  <si>
    <t xml:space="preserve"> '6309'</t>
  </si>
  <si>
    <t xml:space="preserve"> 'วังเจ้า   '</t>
  </si>
  <si>
    <t xml:space="preserve"> 'Wang Chao'</t>
  </si>
  <si>
    <t>(729</t>
  </si>
  <si>
    <t xml:space="preserve"> '6381'</t>
  </si>
  <si>
    <t xml:space="preserve"> '*กิ่ง อ.ท่าปุย  จ.ตาก   '</t>
  </si>
  <si>
    <t xml:space="preserve"> '*King Ta Pui'</t>
  </si>
  <si>
    <t>(730</t>
  </si>
  <si>
    <t xml:space="preserve"> '6401'</t>
  </si>
  <si>
    <t xml:space="preserve"> 'เมืองสุโขทัย   '</t>
  </si>
  <si>
    <t xml:space="preserve"> 'Mueang Sukhothai'</t>
  </si>
  <si>
    <t xml:space="preserve"> 51)</t>
  </si>
  <si>
    <t>(731</t>
  </si>
  <si>
    <t xml:space="preserve"> '6402'</t>
  </si>
  <si>
    <t xml:space="preserve"> 'บ้านด่านลานหอย   '</t>
  </si>
  <si>
    <t xml:space="preserve"> 'Ban Dan Lan Hoi'</t>
  </si>
  <si>
    <t>(732</t>
  </si>
  <si>
    <t xml:space="preserve"> '6403'</t>
  </si>
  <si>
    <t xml:space="preserve"> 'คีรีมาศ   '</t>
  </si>
  <si>
    <t xml:space="preserve"> 'Khiri Mat'</t>
  </si>
  <si>
    <t>(733</t>
  </si>
  <si>
    <t xml:space="preserve"> '6404'</t>
  </si>
  <si>
    <t xml:space="preserve"> 'กงไกรลาศ   '</t>
  </si>
  <si>
    <t xml:space="preserve"> 'Kong Krailat'</t>
  </si>
  <si>
    <t>(734</t>
  </si>
  <si>
    <t xml:space="preserve"> '6405'</t>
  </si>
  <si>
    <t xml:space="preserve"> 'ศรีสัชนาลัย   '</t>
  </si>
  <si>
    <t xml:space="preserve"> 'Si Satchanalai'</t>
  </si>
  <si>
    <t>(735</t>
  </si>
  <si>
    <t xml:space="preserve"> '6406'</t>
  </si>
  <si>
    <t xml:space="preserve"> 'ศรีสำโรง   '</t>
  </si>
  <si>
    <t xml:space="preserve"> 'Si Samrong'</t>
  </si>
  <si>
    <t>(736</t>
  </si>
  <si>
    <t xml:space="preserve"> '6407'</t>
  </si>
  <si>
    <t xml:space="preserve"> 'สวรรคโลก   '</t>
  </si>
  <si>
    <t xml:space="preserve"> 'Sawankhalok'</t>
  </si>
  <si>
    <t>(737</t>
  </si>
  <si>
    <t xml:space="preserve"> '6408'</t>
  </si>
  <si>
    <t xml:space="preserve"> 'ศรีนคร   '</t>
  </si>
  <si>
    <t xml:space="preserve"> 'Si Nakhon'</t>
  </si>
  <si>
    <t>(738</t>
  </si>
  <si>
    <t xml:space="preserve"> '6409'</t>
  </si>
  <si>
    <t xml:space="preserve"> 'ทุ่งเสลี่ยม   '</t>
  </si>
  <si>
    <t xml:space="preserve"> 'Thung Saliam'</t>
  </si>
  <si>
    <t>(739</t>
  </si>
  <si>
    <t xml:space="preserve"> '6501'</t>
  </si>
  <si>
    <t xml:space="preserve"> 'เมืองพิษณุโลก   '</t>
  </si>
  <si>
    <t xml:space="preserve"> 'Mueang Phitsanulok'</t>
  </si>
  <si>
    <t xml:space="preserve"> 52)</t>
  </si>
  <si>
    <t>(740</t>
  </si>
  <si>
    <t xml:space="preserve"> '6502'</t>
  </si>
  <si>
    <t xml:space="preserve"> 'นครไทย   '</t>
  </si>
  <si>
    <t xml:space="preserve"> 'Nakhon Thai'</t>
  </si>
  <si>
    <t>(741</t>
  </si>
  <si>
    <t xml:space="preserve"> '6503'</t>
  </si>
  <si>
    <t xml:space="preserve"> 'ชาติตระการ   '</t>
  </si>
  <si>
    <t xml:space="preserve"> 'Chat Trakan'</t>
  </si>
  <si>
    <t>(742</t>
  </si>
  <si>
    <t xml:space="preserve"> '6504'</t>
  </si>
  <si>
    <t xml:space="preserve"> 'บางระกำ   '</t>
  </si>
  <si>
    <t xml:space="preserve"> 'Bang Rakam'</t>
  </si>
  <si>
    <t>(743</t>
  </si>
  <si>
    <t xml:space="preserve"> '6505'</t>
  </si>
  <si>
    <t xml:space="preserve"> 'บางกระทุ่ม   '</t>
  </si>
  <si>
    <t xml:space="preserve"> 'Bang Krathum'</t>
  </si>
  <si>
    <t>(744</t>
  </si>
  <si>
    <t xml:space="preserve"> '6506'</t>
  </si>
  <si>
    <t xml:space="preserve"> 'พรหมพิราม   '</t>
  </si>
  <si>
    <t xml:space="preserve"> 'Phrom Phiram'</t>
  </si>
  <si>
    <t>(745</t>
  </si>
  <si>
    <t xml:space="preserve"> '6507'</t>
  </si>
  <si>
    <t xml:space="preserve"> 'วัดโบสถ์   '</t>
  </si>
  <si>
    <t xml:space="preserve"> 'Wat Bot'</t>
  </si>
  <si>
    <t>(746</t>
  </si>
  <si>
    <t xml:space="preserve"> '6508'</t>
  </si>
  <si>
    <t xml:space="preserve"> 'วังทอง   '</t>
  </si>
  <si>
    <t xml:space="preserve"> 'Wang Thong'</t>
  </si>
  <si>
    <t>(747</t>
  </si>
  <si>
    <t xml:space="preserve"> '6509'</t>
  </si>
  <si>
    <t xml:space="preserve"> 'เนินมะปราง   '</t>
  </si>
  <si>
    <t xml:space="preserve"> 'Noen Maprang'</t>
  </si>
  <si>
    <t>(748</t>
  </si>
  <si>
    <t xml:space="preserve"> '6601'</t>
  </si>
  <si>
    <t xml:space="preserve"> 'เมืองพิจิตร   '</t>
  </si>
  <si>
    <t xml:space="preserve"> 'Mueang Phichit'</t>
  </si>
  <si>
    <t xml:space="preserve"> 53)</t>
  </si>
  <si>
    <t>(749</t>
  </si>
  <si>
    <t xml:space="preserve"> '6602'</t>
  </si>
  <si>
    <t xml:space="preserve"> 'วังทรายพูน   '</t>
  </si>
  <si>
    <t xml:space="preserve"> 'Wang Sai Phun'</t>
  </si>
  <si>
    <t>(750</t>
  </si>
  <si>
    <t xml:space="preserve"> '6603'</t>
  </si>
  <si>
    <t xml:space="preserve"> 'โพธิ์ประทับช้าง   '</t>
  </si>
  <si>
    <t xml:space="preserve"> 'Pho Prathap Chang'</t>
  </si>
  <si>
    <t>(751</t>
  </si>
  <si>
    <t xml:space="preserve"> '6604'</t>
  </si>
  <si>
    <t xml:space="preserve"> 'ตะพานหิน   '</t>
  </si>
  <si>
    <t xml:space="preserve"> 'Taphan Hin'</t>
  </si>
  <si>
    <t>(752</t>
  </si>
  <si>
    <t xml:space="preserve"> '6605'</t>
  </si>
  <si>
    <t xml:space="preserve"> 'บางมูลนาก   '</t>
  </si>
  <si>
    <t xml:space="preserve"> 'Bang Mun Nak'</t>
  </si>
  <si>
    <t>(753</t>
  </si>
  <si>
    <t xml:space="preserve"> '6606'</t>
  </si>
  <si>
    <t xml:space="preserve"> 'โพทะเล   '</t>
  </si>
  <si>
    <t xml:space="preserve"> 'Pho Thale'</t>
  </si>
  <si>
    <t>(754</t>
  </si>
  <si>
    <t xml:space="preserve"> '6607'</t>
  </si>
  <si>
    <t xml:space="preserve"> 'สามง่าม   '</t>
  </si>
  <si>
    <t xml:space="preserve"> 'Sam Ngam'</t>
  </si>
  <si>
    <t>(755</t>
  </si>
  <si>
    <t xml:space="preserve"> '6608'</t>
  </si>
  <si>
    <t xml:space="preserve"> 'ทับคล้อ   '</t>
  </si>
  <si>
    <t xml:space="preserve"> 'Tap Khlo'</t>
  </si>
  <si>
    <t>(756</t>
  </si>
  <si>
    <t xml:space="preserve"> '6609'</t>
  </si>
  <si>
    <t xml:space="preserve"> 'สากเหล็ก   '</t>
  </si>
  <si>
    <t xml:space="preserve"> 'Sak Lek'</t>
  </si>
  <si>
    <t>(757</t>
  </si>
  <si>
    <t xml:space="preserve"> '6610'</t>
  </si>
  <si>
    <t xml:space="preserve"> 'บึงนาราง   '</t>
  </si>
  <si>
    <t xml:space="preserve"> 'Bueng Na Rang'</t>
  </si>
  <si>
    <t>(758</t>
  </si>
  <si>
    <t xml:space="preserve"> '6611'</t>
  </si>
  <si>
    <t xml:space="preserve"> 'ดงเจริญ   '</t>
  </si>
  <si>
    <t xml:space="preserve"> 'Dong Charoen'</t>
  </si>
  <si>
    <t>(759</t>
  </si>
  <si>
    <t xml:space="preserve"> '6612'</t>
  </si>
  <si>
    <t xml:space="preserve"> 'วชิรบารมี   '</t>
  </si>
  <si>
    <t xml:space="preserve"> 'Wachirabarami'</t>
  </si>
  <si>
    <t>(760</t>
  </si>
  <si>
    <t xml:space="preserve"> '6701'</t>
  </si>
  <si>
    <t xml:space="preserve"> 'เมืองเพชรบูรณ์   '</t>
  </si>
  <si>
    <t xml:space="preserve"> 'Mueang Phetchabun'</t>
  </si>
  <si>
    <t xml:space="preserve"> 54)</t>
  </si>
  <si>
    <t>(761</t>
  </si>
  <si>
    <t xml:space="preserve"> '6702'</t>
  </si>
  <si>
    <t xml:space="preserve"> 'ชนแดน   '</t>
  </si>
  <si>
    <t xml:space="preserve"> 'Chon Daen'</t>
  </si>
  <si>
    <t>(762</t>
  </si>
  <si>
    <t xml:space="preserve"> '6703'</t>
  </si>
  <si>
    <t xml:space="preserve"> 'หล่มสัก   '</t>
  </si>
  <si>
    <t xml:space="preserve"> 'Lom Sak'</t>
  </si>
  <si>
    <t>(763</t>
  </si>
  <si>
    <t xml:space="preserve"> '6704'</t>
  </si>
  <si>
    <t xml:space="preserve"> 'หล่มเก่า   '</t>
  </si>
  <si>
    <t xml:space="preserve"> 'Lom Kao'</t>
  </si>
  <si>
    <t>(764</t>
  </si>
  <si>
    <t xml:space="preserve"> '6705'</t>
  </si>
  <si>
    <t xml:space="preserve"> 'วิเชียรบุรี   '</t>
  </si>
  <si>
    <t xml:space="preserve"> 'Wichian Buri'</t>
  </si>
  <si>
    <t>(765</t>
  </si>
  <si>
    <t xml:space="preserve"> '6706'</t>
  </si>
  <si>
    <t xml:space="preserve"> 'ศรีเทพ   '</t>
  </si>
  <si>
    <t xml:space="preserve"> 'Si Thep'</t>
  </si>
  <si>
    <t>(766</t>
  </si>
  <si>
    <t xml:space="preserve"> '6707'</t>
  </si>
  <si>
    <t xml:space="preserve"> 'หนองไผ่   '</t>
  </si>
  <si>
    <t xml:space="preserve"> 'Nong Phai'</t>
  </si>
  <si>
    <t>(767</t>
  </si>
  <si>
    <t xml:space="preserve"> '6708'</t>
  </si>
  <si>
    <t xml:space="preserve"> 'บึงสามพัน   '</t>
  </si>
  <si>
    <t xml:space="preserve"> 'Bueng Sam Phan'</t>
  </si>
  <si>
    <t>(768</t>
  </si>
  <si>
    <t xml:space="preserve"> '6709'</t>
  </si>
  <si>
    <t xml:space="preserve"> 'น้ำหนาว   '</t>
  </si>
  <si>
    <t xml:space="preserve"> 'Nam Nao'</t>
  </si>
  <si>
    <t>(769</t>
  </si>
  <si>
    <t xml:space="preserve"> '6710'</t>
  </si>
  <si>
    <t xml:space="preserve"> 'วังโป่ง   '</t>
  </si>
  <si>
    <t xml:space="preserve"> 'Wang Pong'</t>
  </si>
  <si>
    <t>(770</t>
  </si>
  <si>
    <t xml:space="preserve"> '6711'</t>
  </si>
  <si>
    <t xml:space="preserve"> 'เขาค้อ   '</t>
  </si>
  <si>
    <t xml:space="preserve"> 'Khao Kho'</t>
  </si>
  <si>
    <t>(771</t>
  </si>
  <si>
    <t xml:space="preserve"> '7001'</t>
  </si>
  <si>
    <t xml:space="preserve"> 'เมืองราชบุรี   '</t>
  </si>
  <si>
    <t xml:space="preserve"> 'Mueang Ratchaburi'</t>
  </si>
  <si>
    <t xml:space="preserve"> 55)</t>
  </si>
  <si>
    <t>(772</t>
  </si>
  <si>
    <t xml:space="preserve"> '7002'</t>
  </si>
  <si>
    <t xml:space="preserve"> 'จอมบึง   '</t>
  </si>
  <si>
    <t xml:space="preserve"> 'Chom Bueng'</t>
  </si>
  <si>
    <t>(773</t>
  </si>
  <si>
    <t xml:space="preserve"> '7003'</t>
  </si>
  <si>
    <t xml:space="preserve"> 'สวนผึ้ง   '</t>
  </si>
  <si>
    <t xml:space="preserve"> 'Suan Phueng'</t>
  </si>
  <si>
    <t>(774</t>
  </si>
  <si>
    <t xml:space="preserve"> '7004'</t>
  </si>
  <si>
    <t xml:space="preserve"> 'ดำเนินสะดวก   '</t>
  </si>
  <si>
    <t xml:space="preserve"> 'Damnoen Saduak'</t>
  </si>
  <si>
    <t>(775</t>
  </si>
  <si>
    <t xml:space="preserve"> '7005'</t>
  </si>
  <si>
    <t xml:space="preserve"> 'บ้านโป่ง   '</t>
  </si>
  <si>
    <t xml:space="preserve"> 'Ban Pong'</t>
  </si>
  <si>
    <t>(776</t>
  </si>
  <si>
    <t xml:space="preserve"> '7006'</t>
  </si>
  <si>
    <t xml:space="preserve"> 'บางแพ   '</t>
  </si>
  <si>
    <t xml:space="preserve"> 'Bang Phae'</t>
  </si>
  <si>
    <t>(777</t>
  </si>
  <si>
    <t xml:space="preserve"> '7007'</t>
  </si>
  <si>
    <t xml:space="preserve"> 'โพธาราม   '</t>
  </si>
  <si>
    <t xml:space="preserve"> 'Photharam'</t>
  </si>
  <si>
    <t>(778</t>
  </si>
  <si>
    <t xml:space="preserve"> '7008'</t>
  </si>
  <si>
    <t xml:space="preserve"> 'ปากท่อ   '</t>
  </si>
  <si>
    <t xml:space="preserve"> 'Pak Tho'</t>
  </si>
  <si>
    <t>(779</t>
  </si>
  <si>
    <t xml:space="preserve"> '7009'</t>
  </si>
  <si>
    <t xml:space="preserve"> 'วัดเพลง   '</t>
  </si>
  <si>
    <t xml:space="preserve"> 'Wat Phleng'</t>
  </si>
  <si>
    <t>(780</t>
  </si>
  <si>
    <t xml:space="preserve"> '7010'</t>
  </si>
  <si>
    <t xml:space="preserve"> 'บ้านคา   '</t>
  </si>
  <si>
    <t xml:space="preserve"> 'Ban Kha'</t>
  </si>
  <si>
    <t>(781</t>
  </si>
  <si>
    <t xml:space="preserve"> '7074'</t>
  </si>
  <si>
    <t xml:space="preserve"> 'ท้องถิ่นเทศบาลตำบลบ้านฆ้อง   '</t>
  </si>
  <si>
    <t xml:space="preserve"> 'Tet Saban Ban Kong'</t>
  </si>
  <si>
    <t>(782</t>
  </si>
  <si>
    <t xml:space="preserve"> '7101'</t>
  </si>
  <si>
    <t xml:space="preserve"> 'เมืองกาญจนบุรี   '</t>
  </si>
  <si>
    <t xml:space="preserve"> 'Mueang Kanchanaburi'</t>
  </si>
  <si>
    <t xml:space="preserve"> 56)</t>
  </si>
  <si>
    <t>(783</t>
  </si>
  <si>
    <t xml:space="preserve"> '7102'</t>
  </si>
  <si>
    <t xml:space="preserve"> 'ไทรโยค   '</t>
  </si>
  <si>
    <t xml:space="preserve"> 'Sai Yok'</t>
  </si>
  <si>
    <t>(784</t>
  </si>
  <si>
    <t xml:space="preserve"> '7103'</t>
  </si>
  <si>
    <t xml:space="preserve"> 'บ่อพลอย   '</t>
  </si>
  <si>
    <t xml:space="preserve"> 'Bo Phloi'</t>
  </si>
  <si>
    <t>(785</t>
  </si>
  <si>
    <t xml:space="preserve"> '7104'</t>
  </si>
  <si>
    <t xml:space="preserve"> 'ศรีสวัสดิ์   '</t>
  </si>
  <si>
    <t xml:space="preserve"> 'Si Sawat'</t>
  </si>
  <si>
    <t>(786</t>
  </si>
  <si>
    <t xml:space="preserve"> '7105'</t>
  </si>
  <si>
    <t xml:space="preserve"> 'ท่ามะกา   '</t>
  </si>
  <si>
    <t xml:space="preserve"> 'Tha Maka'</t>
  </si>
  <si>
    <t>(787</t>
  </si>
  <si>
    <t xml:space="preserve"> '7106'</t>
  </si>
  <si>
    <t xml:space="preserve"> 'ท่าม่วง   '</t>
  </si>
  <si>
    <t xml:space="preserve"> 'Tha Muang'</t>
  </si>
  <si>
    <t>(788</t>
  </si>
  <si>
    <t xml:space="preserve"> '7107'</t>
  </si>
  <si>
    <t xml:space="preserve"> 'ทองผาภูมิ   '</t>
  </si>
  <si>
    <t xml:space="preserve"> 'Pha Phum'</t>
  </si>
  <si>
    <t>(789</t>
  </si>
  <si>
    <t xml:space="preserve"> '7108'</t>
  </si>
  <si>
    <t xml:space="preserve"> 'สังขละบุรี   '</t>
  </si>
  <si>
    <t xml:space="preserve"> 'Sangkhla Buri'</t>
  </si>
  <si>
    <t>(790</t>
  </si>
  <si>
    <t xml:space="preserve"> '7109'</t>
  </si>
  <si>
    <t xml:space="preserve"> 'พนมทวน   '</t>
  </si>
  <si>
    <t xml:space="preserve"> 'Phanom Thuan'</t>
  </si>
  <si>
    <t>(791</t>
  </si>
  <si>
    <t xml:space="preserve"> '7110'</t>
  </si>
  <si>
    <t xml:space="preserve"> 'เลาขวัญ   '</t>
  </si>
  <si>
    <t xml:space="preserve"> 'Lao Khwan'</t>
  </si>
  <si>
    <t>(792</t>
  </si>
  <si>
    <t xml:space="preserve"> '7111'</t>
  </si>
  <si>
    <t xml:space="preserve"> 'ด่านมะขามเตี้ย   '</t>
  </si>
  <si>
    <t xml:space="preserve"> 'Dan Makham Tia'</t>
  </si>
  <si>
    <t>(793</t>
  </si>
  <si>
    <t xml:space="preserve"> '7112'</t>
  </si>
  <si>
    <t xml:space="preserve"> 'หนองปรือ   '</t>
  </si>
  <si>
    <t xml:space="preserve"> 'Nong Prue'</t>
  </si>
  <si>
    <t>(794</t>
  </si>
  <si>
    <t xml:space="preserve"> '7113'</t>
  </si>
  <si>
    <t xml:space="preserve"> 'ห้วยกระเจา   '</t>
  </si>
  <si>
    <t xml:space="preserve"> 'Huai Krachao'</t>
  </si>
  <si>
    <t>(795</t>
  </si>
  <si>
    <t xml:space="preserve"> '7151'</t>
  </si>
  <si>
    <t xml:space="preserve"> 'สาขาตำบลท่ากระดาน*   '</t>
  </si>
  <si>
    <t xml:space="preserve"> 'Tha Kra Dan'</t>
  </si>
  <si>
    <t>(796</t>
  </si>
  <si>
    <t xml:space="preserve"> '7181'</t>
  </si>
  <si>
    <t xml:space="preserve"> '*บ้านทวน  จ.กาญจนบุรี   '</t>
  </si>
  <si>
    <t xml:space="preserve"> '*Ban Tuan'</t>
  </si>
  <si>
    <t>(797</t>
  </si>
  <si>
    <t xml:space="preserve"> '7201'</t>
  </si>
  <si>
    <t xml:space="preserve"> 'เมืองสุพรรณบุรี   '</t>
  </si>
  <si>
    <t xml:space="preserve"> 'Mueang Suphan Buri'</t>
  </si>
  <si>
    <t xml:space="preserve"> 57)</t>
  </si>
  <si>
    <t>(798</t>
  </si>
  <si>
    <t xml:space="preserve"> '7202'</t>
  </si>
  <si>
    <t xml:space="preserve"> 'เดิมบางนางบวช   '</t>
  </si>
  <si>
    <t xml:space="preserve"> 'Doem Bang Nang Buat'</t>
  </si>
  <si>
    <t>(799</t>
  </si>
  <si>
    <t xml:space="preserve"> '7203'</t>
  </si>
  <si>
    <t xml:space="preserve"> 'ด่านช้าง   '</t>
  </si>
  <si>
    <t xml:space="preserve"> 'Dan Chang'</t>
  </si>
  <si>
    <t>(800</t>
  </si>
  <si>
    <t xml:space="preserve"> '7204'</t>
  </si>
  <si>
    <t xml:space="preserve"> 'บางปลาม้า   '</t>
  </si>
  <si>
    <t xml:space="preserve"> 'Bang Pla Ma'</t>
  </si>
  <si>
    <t>(801</t>
  </si>
  <si>
    <t xml:space="preserve"> '7205'</t>
  </si>
  <si>
    <t xml:space="preserve"> 'ศรีประจันต์   '</t>
  </si>
  <si>
    <t xml:space="preserve"> 'Si Prachan'</t>
  </si>
  <si>
    <t>(802</t>
  </si>
  <si>
    <t xml:space="preserve"> '7206'</t>
  </si>
  <si>
    <t xml:space="preserve"> 'ดอนเจดีย์   '</t>
  </si>
  <si>
    <t xml:space="preserve"> 'Don Chedi'</t>
  </si>
  <si>
    <t>(803</t>
  </si>
  <si>
    <t xml:space="preserve"> '7207'</t>
  </si>
  <si>
    <t xml:space="preserve"> 'สองพี่น้อง   '</t>
  </si>
  <si>
    <t xml:space="preserve"> 'Song Phi Nong'</t>
  </si>
  <si>
    <t>(804</t>
  </si>
  <si>
    <t xml:space="preserve"> '7208'</t>
  </si>
  <si>
    <t xml:space="preserve"> 'สามชุก   '</t>
  </si>
  <si>
    <t xml:space="preserve"> 'Sam Chuk'</t>
  </si>
  <si>
    <t>(805</t>
  </si>
  <si>
    <t xml:space="preserve"> '7209'</t>
  </si>
  <si>
    <t xml:space="preserve"> 'อู่ทอง   '</t>
  </si>
  <si>
    <t xml:space="preserve"> 'U Thong'</t>
  </si>
  <si>
    <t>(806</t>
  </si>
  <si>
    <t xml:space="preserve"> '7210'</t>
  </si>
  <si>
    <t xml:space="preserve"> 'หนองหญ้าไซ   '</t>
  </si>
  <si>
    <t xml:space="preserve"> 'Nong Ya Sai'</t>
  </si>
  <si>
    <t>(807</t>
  </si>
  <si>
    <t xml:space="preserve"> '7301'</t>
  </si>
  <si>
    <t xml:space="preserve"> 'เมืองนครปฐม   '</t>
  </si>
  <si>
    <t xml:space="preserve"> 'Mueang Nakhon Pathom'</t>
  </si>
  <si>
    <t xml:space="preserve"> 58)</t>
  </si>
  <si>
    <t>(808</t>
  </si>
  <si>
    <t xml:space="preserve"> '7302'</t>
  </si>
  <si>
    <t xml:space="preserve"> 'กำแพงแสน   '</t>
  </si>
  <si>
    <t xml:space="preserve"> 'Kamphaeng Saen'</t>
  </si>
  <si>
    <t>(809</t>
  </si>
  <si>
    <t xml:space="preserve"> '7303'</t>
  </si>
  <si>
    <t xml:space="preserve"> 'นครชัยศรี   '</t>
  </si>
  <si>
    <t xml:space="preserve"> 'Nakhon Chai Si'</t>
  </si>
  <si>
    <t>(810</t>
  </si>
  <si>
    <t xml:space="preserve"> '7304'</t>
  </si>
  <si>
    <t xml:space="preserve"> 'ดอนตูม   '</t>
  </si>
  <si>
    <t xml:space="preserve"> 'Don Tum'</t>
  </si>
  <si>
    <t>(811</t>
  </si>
  <si>
    <t xml:space="preserve"> '7305'</t>
  </si>
  <si>
    <t xml:space="preserve"> 'บางเลน   '</t>
  </si>
  <si>
    <t xml:space="preserve"> 'Bang Len'</t>
  </si>
  <si>
    <t>(812</t>
  </si>
  <si>
    <t xml:space="preserve"> '7306'</t>
  </si>
  <si>
    <t xml:space="preserve"> 'สามพราน   '</t>
  </si>
  <si>
    <t xml:space="preserve"> 'Sam Phran'</t>
  </si>
  <si>
    <t>(813</t>
  </si>
  <si>
    <t xml:space="preserve"> '7307'</t>
  </si>
  <si>
    <t xml:space="preserve"> 'พุทธมณฑล   '</t>
  </si>
  <si>
    <t xml:space="preserve"> 'Phutthamonthon'</t>
  </si>
  <si>
    <t>(814</t>
  </si>
  <si>
    <t xml:space="preserve"> '7401'</t>
  </si>
  <si>
    <t xml:space="preserve"> 'เมืองสมุทรสาคร   '</t>
  </si>
  <si>
    <t xml:space="preserve"> 'Mueang Samut Sakhon'</t>
  </si>
  <si>
    <t xml:space="preserve"> 59)</t>
  </si>
  <si>
    <t>(815</t>
  </si>
  <si>
    <t xml:space="preserve"> '7402'</t>
  </si>
  <si>
    <t xml:space="preserve"> 'กระทุ่มแบน   '</t>
  </si>
  <si>
    <t xml:space="preserve"> 'Krathum Baen'</t>
  </si>
  <si>
    <t>(816</t>
  </si>
  <si>
    <t xml:space="preserve"> '7403'</t>
  </si>
  <si>
    <t xml:space="preserve"> 'บ้านแพ้ว   '</t>
  </si>
  <si>
    <t xml:space="preserve"> 'Ban Phaeo'</t>
  </si>
  <si>
    <t>(817</t>
  </si>
  <si>
    <t xml:space="preserve"> '7501'</t>
  </si>
  <si>
    <t xml:space="preserve"> 'เมืองสมุทรสงคราม   '</t>
  </si>
  <si>
    <t xml:space="preserve"> 'Mueang Samut Songkhram'</t>
  </si>
  <si>
    <t xml:space="preserve"> 60)</t>
  </si>
  <si>
    <t>(818</t>
  </si>
  <si>
    <t xml:space="preserve"> '7502'</t>
  </si>
  <si>
    <t xml:space="preserve"> 'บางคนที   '</t>
  </si>
  <si>
    <t xml:space="preserve"> 'Bang Khonthi'</t>
  </si>
  <si>
    <t>(819</t>
  </si>
  <si>
    <t xml:space="preserve"> '7503'</t>
  </si>
  <si>
    <t xml:space="preserve"> 'อัมพวา   '</t>
  </si>
  <si>
    <t xml:space="preserve"> 'Amphawa'</t>
  </si>
  <si>
    <t>(820</t>
  </si>
  <si>
    <t xml:space="preserve"> '7601'</t>
  </si>
  <si>
    <t xml:space="preserve"> 'เมืองเพชรบุรี   '</t>
  </si>
  <si>
    <t xml:space="preserve"> 'Mueang Phetchaburi'</t>
  </si>
  <si>
    <t xml:space="preserve"> 61)</t>
  </si>
  <si>
    <t>(821</t>
  </si>
  <si>
    <t xml:space="preserve"> '7602'</t>
  </si>
  <si>
    <t xml:space="preserve"> 'เขาย้อย   '</t>
  </si>
  <si>
    <t xml:space="preserve"> 'Khao Yoi'</t>
  </si>
  <si>
    <t>(822</t>
  </si>
  <si>
    <t xml:space="preserve"> '7603'</t>
  </si>
  <si>
    <t xml:space="preserve"> 'หนองหญ้าปล้อง   '</t>
  </si>
  <si>
    <t xml:space="preserve"> 'Nong Ya Plong'</t>
  </si>
  <si>
    <t>(823</t>
  </si>
  <si>
    <t xml:space="preserve"> '7604'</t>
  </si>
  <si>
    <t xml:space="preserve"> 'ชะอำ   '</t>
  </si>
  <si>
    <t xml:space="preserve"> 'Cha-am'</t>
  </si>
  <si>
    <t>(824</t>
  </si>
  <si>
    <t xml:space="preserve"> '7605'</t>
  </si>
  <si>
    <t xml:space="preserve"> 'ท่ายาง   '</t>
  </si>
  <si>
    <t xml:space="preserve"> 'Tha Yang'</t>
  </si>
  <si>
    <t>(825</t>
  </si>
  <si>
    <t xml:space="preserve"> '7606'</t>
  </si>
  <si>
    <t xml:space="preserve"> 'บ้านลาด   '</t>
  </si>
  <si>
    <t xml:space="preserve"> 'Ban Lat'</t>
  </si>
  <si>
    <t>(826</t>
  </si>
  <si>
    <t xml:space="preserve"> '7607'</t>
  </si>
  <si>
    <t xml:space="preserve"> 'บ้านแหลม   '</t>
  </si>
  <si>
    <t xml:space="preserve"> 'Ban Laem'</t>
  </si>
  <si>
    <t>(827</t>
  </si>
  <si>
    <t xml:space="preserve"> '7608'</t>
  </si>
  <si>
    <t xml:space="preserve"> 'แก่งกระจาน   '</t>
  </si>
  <si>
    <t xml:space="preserve"> 'Kaeng Krachan'</t>
  </si>
  <si>
    <t>(828</t>
  </si>
  <si>
    <t xml:space="preserve"> '7701'</t>
  </si>
  <si>
    <t xml:space="preserve"> 'เมืองประจวบคีรีขันธ์   '</t>
  </si>
  <si>
    <t xml:space="preserve"> 'Mueang Prachuap Khiri Khan'</t>
  </si>
  <si>
    <t xml:space="preserve"> 62)</t>
  </si>
  <si>
    <t>(829</t>
  </si>
  <si>
    <t xml:space="preserve"> '7702'</t>
  </si>
  <si>
    <t xml:space="preserve"> 'กุยบุรี   '</t>
  </si>
  <si>
    <t xml:space="preserve"> 'Kui Buri'</t>
  </si>
  <si>
    <t>(830</t>
  </si>
  <si>
    <t xml:space="preserve"> '7703'</t>
  </si>
  <si>
    <t xml:space="preserve"> 'ทับสะแก   '</t>
  </si>
  <si>
    <t xml:space="preserve"> 'Thap Sakae'</t>
  </si>
  <si>
    <t>(831</t>
  </si>
  <si>
    <t xml:space="preserve"> '7704'</t>
  </si>
  <si>
    <t xml:space="preserve"> 'บางสะพาน   '</t>
  </si>
  <si>
    <t xml:space="preserve"> 'Bang Saphan'</t>
  </si>
  <si>
    <t>(832</t>
  </si>
  <si>
    <t xml:space="preserve"> '7705'</t>
  </si>
  <si>
    <t xml:space="preserve"> 'บางสะพานน้อย   '</t>
  </si>
  <si>
    <t xml:space="preserve"> 'Bang Saphan Noi'</t>
  </si>
  <si>
    <t>(833</t>
  </si>
  <si>
    <t xml:space="preserve"> '7706'</t>
  </si>
  <si>
    <t xml:space="preserve"> 'ปราณบุรี   '</t>
  </si>
  <si>
    <t xml:space="preserve"> 'Pran Buri'</t>
  </si>
  <si>
    <t>(834</t>
  </si>
  <si>
    <t xml:space="preserve"> '7707'</t>
  </si>
  <si>
    <t xml:space="preserve"> 'หัวหิน   '</t>
  </si>
  <si>
    <t xml:space="preserve"> 'Hua Hin'</t>
  </si>
  <si>
    <t>(835</t>
  </si>
  <si>
    <t xml:space="preserve"> '7708'</t>
  </si>
  <si>
    <t xml:space="preserve"> 'สามร้อยยอด   '</t>
  </si>
  <si>
    <t xml:space="preserve"> 'Sam Roi Yot'</t>
  </si>
  <si>
    <t>(836</t>
  </si>
  <si>
    <t xml:space="preserve"> '8001'</t>
  </si>
  <si>
    <t xml:space="preserve"> 'เมืองนครศรีธรรมราช   '</t>
  </si>
  <si>
    <t xml:space="preserve"> 'Mueang Nakhon Si Thammarat'</t>
  </si>
  <si>
    <t xml:space="preserve"> 63)</t>
  </si>
  <si>
    <t>(837</t>
  </si>
  <si>
    <t xml:space="preserve"> '8002'</t>
  </si>
  <si>
    <t xml:space="preserve"> 'พรหมคีรี   '</t>
  </si>
  <si>
    <t xml:space="preserve"> 'Phrom Khiri'</t>
  </si>
  <si>
    <t>(838</t>
  </si>
  <si>
    <t xml:space="preserve"> '8003'</t>
  </si>
  <si>
    <t xml:space="preserve"> 'ลานสกา   '</t>
  </si>
  <si>
    <t xml:space="preserve"> 'Lan Saka'</t>
  </si>
  <si>
    <t>(839</t>
  </si>
  <si>
    <t xml:space="preserve"> '8004'</t>
  </si>
  <si>
    <t xml:space="preserve"> 'ฉวาง   '</t>
  </si>
  <si>
    <t xml:space="preserve"> 'Chawang'</t>
  </si>
  <si>
    <t>(840</t>
  </si>
  <si>
    <t xml:space="preserve"> '8005'</t>
  </si>
  <si>
    <t xml:space="preserve"> 'พิปูน   '</t>
  </si>
  <si>
    <t xml:space="preserve"> 'Phipun'</t>
  </si>
  <si>
    <t>(841</t>
  </si>
  <si>
    <t xml:space="preserve"> '8006'</t>
  </si>
  <si>
    <t xml:space="preserve"> 'เชียรใหญ่   '</t>
  </si>
  <si>
    <t xml:space="preserve"> 'Chian Yai'</t>
  </si>
  <si>
    <t>(842</t>
  </si>
  <si>
    <t xml:space="preserve"> '8007'</t>
  </si>
  <si>
    <t xml:space="preserve"> 'ชะอวด   '</t>
  </si>
  <si>
    <t xml:space="preserve"> 'Cha-uat'</t>
  </si>
  <si>
    <t>(843</t>
  </si>
  <si>
    <t xml:space="preserve"> '8008'</t>
  </si>
  <si>
    <t xml:space="preserve"> 'ท่าศาลา   '</t>
  </si>
  <si>
    <t xml:space="preserve"> 'Tha Sala'</t>
  </si>
  <si>
    <t>(844</t>
  </si>
  <si>
    <t xml:space="preserve"> '8009'</t>
  </si>
  <si>
    <t xml:space="preserve"> 'ทุ่งสง   '</t>
  </si>
  <si>
    <t xml:space="preserve"> 'Thung Song'</t>
  </si>
  <si>
    <t>(845</t>
  </si>
  <si>
    <t xml:space="preserve"> '8010'</t>
  </si>
  <si>
    <t xml:space="preserve"> 'นาบอน   '</t>
  </si>
  <si>
    <t xml:space="preserve"> 'Na Bon'</t>
  </si>
  <si>
    <t>(846</t>
  </si>
  <si>
    <t xml:space="preserve"> '8011'</t>
  </si>
  <si>
    <t xml:space="preserve"> 'ทุ่งใหญ่   '</t>
  </si>
  <si>
    <t xml:space="preserve"> 'Thung Yai'</t>
  </si>
  <si>
    <t>(847</t>
  </si>
  <si>
    <t xml:space="preserve"> '8012'</t>
  </si>
  <si>
    <t xml:space="preserve"> 'ปากพนัง   '</t>
  </si>
  <si>
    <t xml:space="preserve"> 'Pak Phanang'</t>
  </si>
  <si>
    <t>(848</t>
  </si>
  <si>
    <t xml:space="preserve"> '8013'</t>
  </si>
  <si>
    <t xml:space="preserve"> 'ร่อนพิบูลย์   '</t>
  </si>
  <si>
    <t xml:space="preserve"> 'Ron Phibun'</t>
  </si>
  <si>
    <t>(849</t>
  </si>
  <si>
    <t xml:space="preserve"> '8014'</t>
  </si>
  <si>
    <t xml:space="preserve"> 'สิชล   '</t>
  </si>
  <si>
    <t xml:space="preserve"> 'Sichon'</t>
  </si>
  <si>
    <t>(850</t>
  </si>
  <si>
    <t xml:space="preserve"> '8015'</t>
  </si>
  <si>
    <t xml:space="preserve"> 'ขนอม   '</t>
  </si>
  <si>
    <t xml:space="preserve"> 'Khanom'</t>
  </si>
  <si>
    <t>(851</t>
  </si>
  <si>
    <t xml:space="preserve"> '8016'</t>
  </si>
  <si>
    <t xml:space="preserve"> 'หัวไทร   '</t>
  </si>
  <si>
    <t xml:space="preserve"> 'Hua Sai'</t>
  </si>
  <si>
    <t>(852</t>
  </si>
  <si>
    <t xml:space="preserve"> '8017'</t>
  </si>
  <si>
    <t xml:space="preserve"> 'บางขัน   '</t>
  </si>
  <si>
    <t xml:space="preserve"> 'Bang Khan'</t>
  </si>
  <si>
    <t>(853</t>
  </si>
  <si>
    <t xml:space="preserve"> '8018'</t>
  </si>
  <si>
    <t xml:space="preserve"> 'ถ้ำพรรณรา   '</t>
  </si>
  <si>
    <t xml:space="preserve"> 'Tham Phannara'</t>
  </si>
  <si>
    <t>(854</t>
  </si>
  <si>
    <t xml:space="preserve"> '8019'</t>
  </si>
  <si>
    <t xml:space="preserve"> 'จุฬาภรณ์   '</t>
  </si>
  <si>
    <t xml:space="preserve"> 'Chulabhorn'</t>
  </si>
  <si>
    <t>(855</t>
  </si>
  <si>
    <t xml:space="preserve"> '8020'</t>
  </si>
  <si>
    <t xml:space="preserve"> 'พระพรหม   '</t>
  </si>
  <si>
    <t xml:space="preserve"> 'Phra Phrom'</t>
  </si>
  <si>
    <t>(856</t>
  </si>
  <si>
    <t xml:space="preserve"> '8021'</t>
  </si>
  <si>
    <t xml:space="preserve"> 'นบพิตำ   '</t>
  </si>
  <si>
    <t xml:space="preserve"> 'Nopphitam'</t>
  </si>
  <si>
    <t>(857</t>
  </si>
  <si>
    <t xml:space="preserve"> '8022'</t>
  </si>
  <si>
    <t xml:space="preserve"> 'ช้างกลาง   '</t>
  </si>
  <si>
    <t xml:space="preserve"> 'Chang Klang'</t>
  </si>
  <si>
    <t>(858</t>
  </si>
  <si>
    <t xml:space="preserve"> '8023'</t>
  </si>
  <si>
    <t>(859</t>
  </si>
  <si>
    <t xml:space="preserve"> '8051'</t>
  </si>
  <si>
    <t xml:space="preserve"> 'เชียรใหญ่ (สาขาตำบลเสือหึง)*   '</t>
  </si>
  <si>
    <t xml:space="preserve"> 'Chian Yai*'</t>
  </si>
  <si>
    <t>(860</t>
  </si>
  <si>
    <t xml:space="preserve"> '8052'</t>
  </si>
  <si>
    <t xml:space="preserve"> 'สาขาตำบลสวนหลวง**   '</t>
  </si>
  <si>
    <t xml:space="preserve"> 'Suan Luang'</t>
  </si>
  <si>
    <t>(861</t>
  </si>
  <si>
    <t xml:space="preserve"> '8053'</t>
  </si>
  <si>
    <t xml:space="preserve"> 'ร่อนพิบูลย์ (สาขาตำบลหินตก)*   '</t>
  </si>
  <si>
    <t>(862</t>
  </si>
  <si>
    <t xml:space="preserve"> '8054'</t>
  </si>
  <si>
    <t xml:space="preserve"> 'หัวไทร (สาขาตำบลควนชะลิก)*   '</t>
  </si>
  <si>
    <t>(863</t>
  </si>
  <si>
    <t xml:space="preserve"> '8055'</t>
  </si>
  <si>
    <t xml:space="preserve"> 'ทุ่งสง (สาขาตำบลกะปาง)*   '</t>
  </si>
  <si>
    <t>(864</t>
  </si>
  <si>
    <t xml:space="preserve"> '8101'</t>
  </si>
  <si>
    <t xml:space="preserve"> 'เมืองกระบี่   '</t>
  </si>
  <si>
    <t xml:space="preserve"> 'Mueang Krabi'</t>
  </si>
  <si>
    <t xml:space="preserve"> 64)</t>
  </si>
  <si>
    <t>(865</t>
  </si>
  <si>
    <t xml:space="preserve"> '8102'</t>
  </si>
  <si>
    <t xml:space="preserve"> 'เขาพนม   '</t>
  </si>
  <si>
    <t xml:space="preserve"> 'Khao Phanom'</t>
  </si>
  <si>
    <t>(866</t>
  </si>
  <si>
    <t xml:space="preserve"> '8103'</t>
  </si>
  <si>
    <t xml:space="preserve"> 'เกาะลันตา   '</t>
  </si>
  <si>
    <t xml:space="preserve"> 'Ko Lanta'</t>
  </si>
  <si>
    <t>(867</t>
  </si>
  <si>
    <t xml:space="preserve"> '8104'</t>
  </si>
  <si>
    <t xml:space="preserve"> 'คลองท่อม   '</t>
  </si>
  <si>
    <t xml:space="preserve"> 'Khlong Thom'</t>
  </si>
  <si>
    <t>(868</t>
  </si>
  <si>
    <t xml:space="preserve"> '8105'</t>
  </si>
  <si>
    <t xml:space="preserve"> 'อ่าวลึก   '</t>
  </si>
  <si>
    <t xml:space="preserve"> 'Ao Luek'</t>
  </si>
  <si>
    <t>(869</t>
  </si>
  <si>
    <t xml:space="preserve"> '8106'</t>
  </si>
  <si>
    <t xml:space="preserve"> 'ปลายพระยา   '</t>
  </si>
  <si>
    <t xml:space="preserve"> 'Plai Phraya'</t>
  </si>
  <si>
    <t>(870</t>
  </si>
  <si>
    <t xml:space="preserve"> '8107'</t>
  </si>
  <si>
    <t xml:space="preserve"> 'ลำทับ   '</t>
  </si>
  <si>
    <t xml:space="preserve"> 'Lam Thap'</t>
  </si>
  <si>
    <t>(871</t>
  </si>
  <si>
    <t xml:space="preserve"> '8108'</t>
  </si>
  <si>
    <t xml:space="preserve"> 'เหนือคลอง   '</t>
  </si>
  <si>
    <t xml:space="preserve"> 'Nuea Khlong'</t>
  </si>
  <si>
    <t>(872</t>
  </si>
  <si>
    <t xml:space="preserve"> '8201'</t>
  </si>
  <si>
    <t xml:space="preserve"> 'เมืองพังงา   '</t>
  </si>
  <si>
    <t xml:space="preserve"> 'Mueang Phang-nga'</t>
  </si>
  <si>
    <t xml:space="preserve"> 65)</t>
  </si>
  <si>
    <t>(873</t>
  </si>
  <si>
    <t xml:space="preserve"> '8202'</t>
  </si>
  <si>
    <t xml:space="preserve"> 'เกาะยาว   '</t>
  </si>
  <si>
    <t xml:space="preserve"> 'Ko Yao'</t>
  </si>
  <si>
    <t>(874</t>
  </si>
  <si>
    <t xml:space="preserve"> '8203'</t>
  </si>
  <si>
    <t xml:space="preserve"> 'กะปง   '</t>
  </si>
  <si>
    <t xml:space="preserve"> 'Kapong'</t>
  </si>
  <si>
    <t>(875</t>
  </si>
  <si>
    <t xml:space="preserve"> '8204'</t>
  </si>
  <si>
    <t xml:space="preserve"> 'ตะกั่วทุ่ง   '</t>
  </si>
  <si>
    <t xml:space="preserve"> 'Takua Thung'</t>
  </si>
  <si>
    <t>(876</t>
  </si>
  <si>
    <t xml:space="preserve"> '8205'</t>
  </si>
  <si>
    <t xml:space="preserve"> 'ตะกั่วป่า   '</t>
  </si>
  <si>
    <t xml:space="preserve"> 'Takua Pa'</t>
  </si>
  <si>
    <t>(877</t>
  </si>
  <si>
    <t xml:space="preserve"> '8206'</t>
  </si>
  <si>
    <t xml:space="preserve"> 'คุระบุรี   '</t>
  </si>
  <si>
    <t xml:space="preserve"> 'Khura Buri'</t>
  </si>
  <si>
    <t>(878</t>
  </si>
  <si>
    <t xml:space="preserve"> '8207'</t>
  </si>
  <si>
    <t xml:space="preserve"> 'ทับปุด   '</t>
  </si>
  <si>
    <t xml:space="preserve"> 'Thap Put'</t>
  </si>
  <si>
    <t>(879</t>
  </si>
  <si>
    <t xml:space="preserve"> '8208'</t>
  </si>
  <si>
    <t xml:space="preserve"> 'ท้ายเหมือง   '</t>
  </si>
  <si>
    <t xml:space="preserve"> 'Thai Mueang'</t>
  </si>
  <si>
    <t>(880</t>
  </si>
  <si>
    <t xml:space="preserve"> '8301'</t>
  </si>
  <si>
    <t xml:space="preserve"> 'เมืองภูเก็ต   '</t>
  </si>
  <si>
    <t xml:space="preserve"> 'Mueang Phuket'</t>
  </si>
  <si>
    <t xml:space="preserve"> 66)</t>
  </si>
  <si>
    <t>(881</t>
  </si>
  <si>
    <t xml:space="preserve"> '8302'</t>
  </si>
  <si>
    <t xml:space="preserve"> 'กะทู้   '</t>
  </si>
  <si>
    <t xml:space="preserve"> 'Kathu'</t>
  </si>
  <si>
    <t>(882</t>
  </si>
  <si>
    <t xml:space="preserve"> '8303'</t>
  </si>
  <si>
    <t xml:space="preserve"> 'ถลาง   '</t>
  </si>
  <si>
    <t xml:space="preserve"> 'Thalang'</t>
  </si>
  <si>
    <t>(883</t>
  </si>
  <si>
    <t xml:space="preserve"> '8381'</t>
  </si>
  <si>
    <t xml:space="preserve"> '*ทุ่งคา   '</t>
  </si>
  <si>
    <t xml:space="preserve"> '*Tung Ka'</t>
  </si>
  <si>
    <t>(884</t>
  </si>
  <si>
    <t xml:space="preserve"> '8401'</t>
  </si>
  <si>
    <t xml:space="preserve"> 'เมืองสุราษฎร์ธานี   '</t>
  </si>
  <si>
    <t xml:space="preserve"> 'Mueang Surat Thani'</t>
  </si>
  <si>
    <t xml:space="preserve"> 67)</t>
  </si>
  <si>
    <t>(885</t>
  </si>
  <si>
    <t xml:space="preserve"> '8402'</t>
  </si>
  <si>
    <t xml:space="preserve"> 'กาญจนดิษฐ์   '</t>
  </si>
  <si>
    <t xml:space="preserve"> 'Kanchanadit'</t>
  </si>
  <si>
    <t>(886</t>
  </si>
  <si>
    <t xml:space="preserve"> '8403'</t>
  </si>
  <si>
    <t xml:space="preserve"> 'ดอนสัก   '</t>
  </si>
  <si>
    <t xml:space="preserve"> 'Don Sak'</t>
  </si>
  <si>
    <t>(887</t>
  </si>
  <si>
    <t xml:space="preserve"> '8404'</t>
  </si>
  <si>
    <t xml:space="preserve"> 'เกาะสมุย   '</t>
  </si>
  <si>
    <t xml:space="preserve"> 'Ko Samui'</t>
  </si>
  <si>
    <t>(888</t>
  </si>
  <si>
    <t xml:space="preserve"> '8405'</t>
  </si>
  <si>
    <t xml:space="preserve"> 'เกาะพะงัน   '</t>
  </si>
  <si>
    <t xml:space="preserve"> 'Ko Pha-ngan'</t>
  </si>
  <si>
    <t>(889</t>
  </si>
  <si>
    <t xml:space="preserve"> '8406'</t>
  </si>
  <si>
    <t xml:space="preserve"> 'ไชยา   '</t>
  </si>
  <si>
    <t xml:space="preserve"> 'Chaiya'</t>
  </si>
  <si>
    <t>(890</t>
  </si>
  <si>
    <t xml:space="preserve"> '8407'</t>
  </si>
  <si>
    <t xml:space="preserve"> 'ท่าชนะ   '</t>
  </si>
  <si>
    <t xml:space="preserve"> 'Tha Chana'</t>
  </si>
  <si>
    <t>(891</t>
  </si>
  <si>
    <t xml:space="preserve"> '8408'</t>
  </si>
  <si>
    <t xml:space="preserve"> 'คีรีรัฐนิคม   '</t>
  </si>
  <si>
    <t xml:space="preserve"> 'Khiri Rat Nikhom'</t>
  </si>
  <si>
    <t>(892</t>
  </si>
  <si>
    <t xml:space="preserve"> '8409'</t>
  </si>
  <si>
    <t xml:space="preserve"> 'บ้านตาขุน   '</t>
  </si>
  <si>
    <t xml:space="preserve"> 'Ban Ta Khun'</t>
  </si>
  <si>
    <t>(893</t>
  </si>
  <si>
    <t xml:space="preserve"> '8410'</t>
  </si>
  <si>
    <t xml:space="preserve"> 'พนม   '</t>
  </si>
  <si>
    <t xml:space="preserve"> 'Phanom'</t>
  </si>
  <si>
    <t>(894</t>
  </si>
  <si>
    <t xml:space="preserve"> '8411'</t>
  </si>
  <si>
    <t xml:space="preserve"> 'ท่าฉาง   '</t>
  </si>
  <si>
    <t>(895</t>
  </si>
  <si>
    <t xml:space="preserve"> '8412'</t>
  </si>
  <si>
    <t xml:space="preserve"> 'บ้านนาสาร   '</t>
  </si>
  <si>
    <t xml:space="preserve"> 'Ban Na San'</t>
  </si>
  <si>
    <t>(896</t>
  </si>
  <si>
    <t xml:space="preserve"> '8413'</t>
  </si>
  <si>
    <t xml:space="preserve"> 'บ้านนาเดิม   '</t>
  </si>
  <si>
    <t xml:space="preserve"> 'Ban Na Doem'</t>
  </si>
  <si>
    <t>(897</t>
  </si>
  <si>
    <t xml:space="preserve"> '8414'</t>
  </si>
  <si>
    <t xml:space="preserve"> 'เคียนซา   '</t>
  </si>
  <si>
    <t xml:space="preserve"> 'Khian Sa'</t>
  </si>
  <si>
    <t>(898</t>
  </si>
  <si>
    <t xml:space="preserve"> '8415'</t>
  </si>
  <si>
    <t xml:space="preserve"> 'เวียงสระ   '</t>
  </si>
  <si>
    <t>(899</t>
  </si>
  <si>
    <t xml:space="preserve"> '8416'</t>
  </si>
  <si>
    <t xml:space="preserve"> 'พระแสง   '</t>
  </si>
  <si>
    <t xml:space="preserve"> 'Phrasaeng'</t>
  </si>
  <si>
    <t>(900</t>
  </si>
  <si>
    <t xml:space="preserve"> '8417'</t>
  </si>
  <si>
    <t xml:space="preserve"> 'พุนพิน   '</t>
  </si>
  <si>
    <t xml:space="preserve"> 'Phunphin'</t>
  </si>
  <si>
    <t>(901</t>
  </si>
  <si>
    <t xml:space="preserve"> '8418'</t>
  </si>
  <si>
    <t xml:space="preserve"> 'ชัยบุรี   '</t>
  </si>
  <si>
    <t xml:space="preserve"> 'Chai Buri'</t>
  </si>
  <si>
    <t>(902</t>
  </si>
  <si>
    <t xml:space="preserve"> '8419'</t>
  </si>
  <si>
    <t xml:space="preserve"> 'วิภาวดี   '</t>
  </si>
  <si>
    <t xml:space="preserve"> 'Vibhavadi'</t>
  </si>
  <si>
    <t>(903</t>
  </si>
  <si>
    <t xml:space="preserve"> '8451'</t>
  </si>
  <si>
    <t xml:space="preserve"> 'เกาะพงัน (สาขาตำบลเกาะเต่า)*   '</t>
  </si>
  <si>
    <t>(904</t>
  </si>
  <si>
    <t xml:space="preserve"> '8481'</t>
  </si>
  <si>
    <t xml:space="preserve"> '*อ.บ้านดอน  จ.สุราษฎร์ธานี   '</t>
  </si>
  <si>
    <t xml:space="preserve"> '*Ban Don'</t>
  </si>
  <si>
    <t>(905</t>
  </si>
  <si>
    <t xml:space="preserve"> '8501'</t>
  </si>
  <si>
    <t xml:space="preserve"> 'เมืองระนอง   '</t>
  </si>
  <si>
    <t xml:space="preserve"> 'Mueang Ranong'</t>
  </si>
  <si>
    <t xml:space="preserve"> 68)</t>
  </si>
  <si>
    <t>(906</t>
  </si>
  <si>
    <t xml:space="preserve"> '8502'</t>
  </si>
  <si>
    <t xml:space="preserve"> 'ละอุ่น   '</t>
  </si>
  <si>
    <t xml:space="preserve"> 'La-un'</t>
  </si>
  <si>
    <t>(907</t>
  </si>
  <si>
    <t xml:space="preserve"> '8503'</t>
  </si>
  <si>
    <t xml:space="preserve"> 'กะเปอร์   '</t>
  </si>
  <si>
    <t xml:space="preserve"> 'Kapoe'</t>
  </si>
  <si>
    <t>(908</t>
  </si>
  <si>
    <t xml:space="preserve"> '8504'</t>
  </si>
  <si>
    <t xml:space="preserve"> 'กระบุรี   '</t>
  </si>
  <si>
    <t xml:space="preserve"> 'Kra Buri'</t>
  </si>
  <si>
    <t>(909</t>
  </si>
  <si>
    <t xml:space="preserve"> '8505'</t>
  </si>
  <si>
    <t xml:space="preserve"> 'สุขสำราญ   '</t>
  </si>
  <si>
    <t xml:space="preserve"> 'Suk Samran'</t>
  </si>
  <si>
    <t>(910</t>
  </si>
  <si>
    <t xml:space="preserve"> '8601'</t>
  </si>
  <si>
    <t xml:space="preserve"> 'เมืองชุมพร   '</t>
  </si>
  <si>
    <t xml:space="preserve"> 'Mueang Chumphon'</t>
  </si>
  <si>
    <t xml:space="preserve"> 69)</t>
  </si>
  <si>
    <t>(911</t>
  </si>
  <si>
    <t xml:space="preserve"> '8602'</t>
  </si>
  <si>
    <t xml:space="preserve"> 'ท่าแซะ   '</t>
  </si>
  <si>
    <t xml:space="preserve"> 'Tha Sae'</t>
  </si>
  <si>
    <t>(912</t>
  </si>
  <si>
    <t xml:space="preserve"> '8603'</t>
  </si>
  <si>
    <t xml:space="preserve"> 'ปะทิว   '</t>
  </si>
  <si>
    <t xml:space="preserve"> 'Pathio'</t>
  </si>
  <si>
    <t>(913</t>
  </si>
  <si>
    <t xml:space="preserve"> '8604'</t>
  </si>
  <si>
    <t xml:space="preserve"> 'หลังสวน   '</t>
  </si>
  <si>
    <t xml:space="preserve"> 'Lang Suan'</t>
  </si>
  <si>
    <t>(914</t>
  </si>
  <si>
    <t xml:space="preserve"> '8605'</t>
  </si>
  <si>
    <t xml:space="preserve"> 'ละแม   '</t>
  </si>
  <si>
    <t xml:space="preserve"> 'Lamae'</t>
  </si>
  <si>
    <t>(915</t>
  </si>
  <si>
    <t xml:space="preserve"> '8606'</t>
  </si>
  <si>
    <t xml:space="preserve"> 'พะโต๊ะ   '</t>
  </si>
  <si>
    <t xml:space="preserve"> 'Phato'</t>
  </si>
  <si>
    <t>(916</t>
  </si>
  <si>
    <t xml:space="preserve"> '8607'</t>
  </si>
  <si>
    <t xml:space="preserve"> 'สวี   '</t>
  </si>
  <si>
    <t xml:space="preserve"> 'Sawi'</t>
  </si>
  <si>
    <t>(917</t>
  </si>
  <si>
    <t xml:space="preserve"> '8608'</t>
  </si>
  <si>
    <t xml:space="preserve"> 'ทุ่งตะโก   '</t>
  </si>
  <si>
    <t xml:space="preserve"> 'Thung Tako'</t>
  </si>
  <si>
    <t>(918</t>
  </si>
  <si>
    <t xml:space="preserve"> '9001'</t>
  </si>
  <si>
    <t xml:space="preserve"> 'เมืองสงขลา   '</t>
  </si>
  <si>
    <t xml:space="preserve"> 'Mueang Songkhla'</t>
  </si>
  <si>
    <t xml:space="preserve"> 70)</t>
  </si>
  <si>
    <t>(919</t>
  </si>
  <si>
    <t xml:space="preserve"> '9002'</t>
  </si>
  <si>
    <t xml:space="preserve"> 'สทิงพระ   '</t>
  </si>
  <si>
    <t xml:space="preserve"> 'Sathing Phra'</t>
  </si>
  <si>
    <t>(920</t>
  </si>
  <si>
    <t xml:space="preserve"> '9003'</t>
  </si>
  <si>
    <t xml:space="preserve"> 'จะนะ   '</t>
  </si>
  <si>
    <t xml:space="preserve"> 'Chana'</t>
  </si>
  <si>
    <t>(921</t>
  </si>
  <si>
    <t xml:space="preserve"> '9004'</t>
  </si>
  <si>
    <t xml:space="preserve"> 'นาทวี   '</t>
  </si>
  <si>
    <t xml:space="preserve"> 'Na Thawi'</t>
  </si>
  <si>
    <t>(922</t>
  </si>
  <si>
    <t xml:space="preserve"> '9005'</t>
  </si>
  <si>
    <t xml:space="preserve"> 'เทพา   '</t>
  </si>
  <si>
    <t xml:space="preserve"> 'Thepha'</t>
  </si>
  <si>
    <t>(923</t>
  </si>
  <si>
    <t xml:space="preserve"> '9006'</t>
  </si>
  <si>
    <t xml:space="preserve"> 'สะบ้าย้อย   '</t>
  </si>
  <si>
    <t xml:space="preserve"> 'Saba Yoi'</t>
  </si>
  <si>
    <t>(924</t>
  </si>
  <si>
    <t xml:space="preserve"> '9007'</t>
  </si>
  <si>
    <t xml:space="preserve"> 'ระโนด   '</t>
  </si>
  <si>
    <t xml:space="preserve"> 'Ranot'</t>
  </si>
  <si>
    <t>(925</t>
  </si>
  <si>
    <t xml:space="preserve"> '9008'</t>
  </si>
  <si>
    <t xml:space="preserve"> 'กระแสสินธุ์   '</t>
  </si>
  <si>
    <t xml:space="preserve"> 'Krasae Sin'</t>
  </si>
  <si>
    <t>(926</t>
  </si>
  <si>
    <t xml:space="preserve"> '9009'</t>
  </si>
  <si>
    <t xml:space="preserve"> 'รัตภูมิ   '</t>
  </si>
  <si>
    <t xml:space="preserve"> 'Rattaphum'</t>
  </si>
  <si>
    <t>(927</t>
  </si>
  <si>
    <t xml:space="preserve"> '9010'</t>
  </si>
  <si>
    <t xml:space="preserve"> 'สะเดา   '</t>
  </si>
  <si>
    <t xml:space="preserve"> 'Sadao'</t>
  </si>
  <si>
    <t>(928</t>
  </si>
  <si>
    <t xml:space="preserve"> '9011'</t>
  </si>
  <si>
    <t xml:space="preserve"> 'หาดใหญ่   '</t>
  </si>
  <si>
    <t xml:space="preserve"> 'Hat Yai'</t>
  </si>
  <si>
    <t>(929</t>
  </si>
  <si>
    <t xml:space="preserve"> '9012'</t>
  </si>
  <si>
    <t xml:space="preserve"> 'นาหม่อม   '</t>
  </si>
  <si>
    <t xml:space="preserve"> 'Na Mom'</t>
  </si>
  <si>
    <t>(930</t>
  </si>
  <si>
    <t xml:space="preserve"> '9013'</t>
  </si>
  <si>
    <t xml:space="preserve"> 'ควนเนียง   '</t>
  </si>
  <si>
    <t xml:space="preserve"> 'Khuan Niang'</t>
  </si>
  <si>
    <t>(931</t>
  </si>
  <si>
    <t xml:space="preserve"> '9014'</t>
  </si>
  <si>
    <t xml:space="preserve"> 'บางกล่ำ   '</t>
  </si>
  <si>
    <t xml:space="preserve"> 'Bang Klam'</t>
  </si>
  <si>
    <t>(932</t>
  </si>
  <si>
    <t xml:space="preserve"> '9015'</t>
  </si>
  <si>
    <t xml:space="preserve"> 'สิงหนคร   '</t>
  </si>
  <si>
    <t xml:space="preserve"> 'Singhanakhon'</t>
  </si>
  <si>
    <t>(933</t>
  </si>
  <si>
    <t xml:space="preserve"> '9016'</t>
  </si>
  <si>
    <t xml:space="preserve"> 'คลองหอยโข่ง   '</t>
  </si>
  <si>
    <t xml:space="preserve"> 'Khlong Hoi Khong'</t>
  </si>
  <si>
    <t>(934</t>
  </si>
  <si>
    <t xml:space="preserve"> '9077'</t>
  </si>
  <si>
    <t xml:space="preserve"> 'ท้องถิ่นเทศบาลตำบลสำนักขาม   '</t>
  </si>
  <si>
    <t xml:space="preserve"> 'Sum Nung Kam'</t>
  </si>
  <si>
    <t>(935</t>
  </si>
  <si>
    <t xml:space="preserve"> '9096'</t>
  </si>
  <si>
    <t xml:space="preserve"> 'เทศบาลตำบลบ้านพรุ*   '</t>
  </si>
  <si>
    <t xml:space="preserve"> 'Ban Pru*'</t>
  </si>
  <si>
    <t>(936</t>
  </si>
  <si>
    <t xml:space="preserve"> '9101'</t>
  </si>
  <si>
    <t xml:space="preserve"> 'เมืองสตูล   '</t>
  </si>
  <si>
    <t xml:space="preserve"> 'Mueang Satun'</t>
  </si>
  <si>
    <t xml:space="preserve"> 71)</t>
  </si>
  <si>
    <t>(937</t>
  </si>
  <si>
    <t xml:space="preserve"> '9102'</t>
  </si>
  <si>
    <t xml:space="preserve"> 'ควนโดน   '</t>
  </si>
  <si>
    <t xml:space="preserve"> 'Khuan Don'</t>
  </si>
  <si>
    <t>(938</t>
  </si>
  <si>
    <t xml:space="preserve"> '9103'</t>
  </si>
  <si>
    <t xml:space="preserve"> 'ควนกาหลง   '</t>
  </si>
  <si>
    <t xml:space="preserve"> 'Khuan Kalong'</t>
  </si>
  <si>
    <t>(939</t>
  </si>
  <si>
    <t xml:space="preserve"> '9104'</t>
  </si>
  <si>
    <t xml:space="preserve"> 'ท่าแพ   '</t>
  </si>
  <si>
    <t xml:space="preserve"> 'Tha Phae'</t>
  </si>
  <si>
    <t>(940</t>
  </si>
  <si>
    <t xml:space="preserve"> '9105'</t>
  </si>
  <si>
    <t xml:space="preserve"> 'ละงู   '</t>
  </si>
  <si>
    <t xml:space="preserve"> 'La-ngu'</t>
  </si>
  <si>
    <t>(941</t>
  </si>
  <si>
    <t xml:space="preserve"> '9106'</t>
  </si>
  <si>
    <t xml:space="preserve"> 'ทุ่งหว้า   '</t>
  </si>
  <si>
    <t xml:space="preserve"> 'Thung Wa'</t>
  </si>
  <si>
    <t>(942</t>
  </si>
  <si>
    <t xml:space="preserve"> '9107'</t>
  </si>
  <si>
    <t xml:space="preserve"> 'มะนัง   '</t>
  </si>
  <si>
    <t xml:space="preserve"> 'Manang'</t>
  </si>
  <si>
    <t>(943</t>
  </si>
  <si>
    <t xml:space="preserve"> '9201'</t>
  </si>
  <si>
    <t xml:space="preserve"> 'เมืองตรัง   '</t>
  </si>
  <si>
    <t xml:space="preserve"> 'Mueang Trang'</t>
  </si>
  <si>
    <t xml:space="preserve"> 72)</t>
  </si>
  <si>
    <t>(944</t>
  </si>
  <si>
    <t xml:space="preserve"> '9202'</t>
  </si>
  <si>
    <t xml:space="preserve"> 'กันตัง   '</t>
  </si>
  <si>
    <t xml:space="preserve"> 'Kantang'</t>
  </si>
  <si>
    <t>(945</t>
  </si>
  <si>
    <t xml:space="preserve"> '9203'</t>
  </si>
  <si>
    <t xml:space="preserve"> 'ย่านตาขาว   '</t>
  </si>
  <si>
    <t xml:space="preserve"> 'Yan Ta Khao'</t>
  </si>
  <si>
    <t>(946</t>
  </si>
  <si>
    <t xml:space="preserve"> '9204'</t>
  </si>
  <si>
    <t xml:space="preserve"> 'ปะเหลียน   '</t>
  </si>
  <si>
    <t xml:space="preserve"> 'Palian'</t>
  </si>
  <si>
    <t>(947</t>
  </si>
  <si>
    <t xml:space="preserve"> '9205'</t>
  </si>
  <si>
    <t xml:space="preserve"> 'สิเกา   '</t>
  </si>
  <si>
    <t xml:space="preserve"> 'Sikao'</t>
  </si>
  <si>
    <t>(948</t>
  </si>
  <si>
    <t xml:space="preserve"> '9206'</t>
  </si>
  <si>
    <t xml:space="preserve"> 'ห้วยยอด   '</t>
  </si>
  <si>
    <t xml:space="preserve"> 'Huai Yot'</t>
  </si>
  <si>
    <t>(949</t>
  </si>
  <si>
    <t xml:space="preserve"> '9207'</t>
  </si>
  <si>
    <t xml:space="preserve"> 'วังวิเศษ   '</t>
  </si>
  <si>
    <t xml:space="preserve"> 'Wang Wiset'</t>
  </si>
  <si>
    <t>(950</t>
  </si>
  <si>
    <t xml:space="preserve"> '9208'</t>
  </si>
  <si>
    <t xml:space="preserve"> 'นาโยง   '</t>
  </si>
  <si>
    <t xml:space="preserve"> 'Na Yong'</t>
  </si>
  <si>
    <t>(951</t>
  </si>
  <si>
    <t xml:space="preserve"> '9209'</t>
  </si>
  <si>
    <t xml:space="preserve"> 'รัษฎา   '</t>
  </si>
  <si>
    <t xml:space="preserve"> 'Ratsada'</t>
  </si>
  <si>
    <t>(952</t>
  </si>
  <si>
    <t xml:space="preserve"> '9210'</t>
  </si>
  <si>
    <t xml:space="preserve"> 'หาดสำราญ   '</t>
  </si>
  <si>
    <t xml:space="preserve"> 'Hat Samran'</t>
  </si>
  <si>
    <t>(953</t>
  </si>
  <si>
    <t xml:space="preserve"> '9251'</t>
  </si>
  <si>
    <t xml:space="preserve"> 'อำเภอเมืองตรัง(สาขาคลองเต็ง)**   '</t>
  </si>
  <si>
    <t xml:space="preserve"> 'Mueang Trang(Krong Teng)**'</t>
  </si>
  <si>
    <t>(954</t>
  </si>
  <si>
    <t xml:space="preserve"> '9301'</t>
  </si>
  <si>
    <t xml:space="preserve"> 'เมืองพัทลุง   '</t>
  </si>
  <si>
    <t xml:space="preserve"> 'Mueang Phatthalung'</t>
  </si>
  <si>
    <t xml:space="preserve"> 73)</t>
  </si>
  <si>
    <t>(955</t>
  </si>
  <si>
    <t xml:space="preserve"> '9302'</t>
  </si>
  <si>
    <t xml:space="preserve"> 'กงหรา   '</t>
  </si>
  <si>
    <t xml:space="preserve"> 'Kong Ra'</t>
  </si>
  <si>
    <t>(956</t>
  </si>
  <si>
    <t xml:space="preserve"> '9303'</t>
  </si>
  <si>
    <t xml:space="preserve"> 'เขาชัยสน   '</t>
  </si>
  <si>
    <t xml:space="preserve"> 'Khao Chaison'</t>
  </si>
  <si>
    <t>(957</t>
  </si>
  <si>
    <t xml:space="preserve"> '9304'</t>
  </si>
  <si>
    <t xml:space="preserve"> 'ตะโหมด   '</t>
  </si>
  <si>
    <t xml:space="preserve"> 'Tamot'</t>
  </si>
  <si>
    <t>(958</t>
  </si>
  <si>
    <t xml:space="preserve"> '9305'</t>
  </si>
  <si>
    <t xml:space="preserve"> 'ควนขนุน   '</t>
  </si>
  <si>
    <t xml:space="preserve"> 'Khuan Khanun'</t>
  </si>
  <si>
    <t>(959</t>
  </si>
  <si>
    <t xml:space="preserve"> '9306'</t>
  </si>
  <si>
    <t xml:space="preserve"> 'ปากพะยูน   '</t>
  </si>
  <si>
    <t xml:space="preserve"> 'Pak Phayun'</t>
  </si>
  <si>
    <t>(960</t>
  </si>
  <si>
    <t xml:space="preserve"> '9307'</t>
  </si>
  <si>
    <t xml:space="preserve"> 'ศรีบรรพต   '</t>
  </si>
  <si>
    <t xml:space="preserve"> 'Si Banphot'</t>
  </si>
  <si>
    <t>(961</t>
  </si>
  <si>
    <t xml:space="preserve"> '9308'</t>
  </si>
  <si>
    <t xml:space="preserve"> 'ป่าบอน   '</t>
  </si>
  <si>
    <t xml:space="preserve"> 'Pa Bon'</t>
  </si>
  <si>
    <t>(962</t>
  </si>
  <si>
    <t xml:space="preserve"> '9309'</t>
  </si>
  <si>
    <t xml:space="preserve"> 'บางแก้ว   '</t>
  </si>
  <si>
    <t xml:space="preserve"> 'Bang Kaeo'</t>
  </si>
  <si>
    <t>(963</t>
  </si>
  <si>
    <t xml:space="preserve"> '9310'</t>
  </si>
  <si>
    <t xml:space="preserve"> 'ป่าพะยอม   '</t>
  </si>
  <si>
    <t xml:space="preserve"> 'Pa Phayom'</t>
  </si>
  <si>
    <t>(964</t>
  </si>
  <si>
    <t xml:space="preserve"> '9311'</t>
  </si>
  <si>
    <t xml:space="preserve"> 'ศรีนครินทร์   '</t>
  </si>
  <si>
    <t xml:space="preserve"> 'Srinagarindra'</t>
  </si>
  <si>
    <t>(965</t>
  </si>
  <si>
    <t xml:space="preserve"> '9401'</t>
  </si>
  <si>
    <t xml:space="preserve"> 'เมืองปัตตานี   '</t>
  </si>
  <si>
    <t xml:space="preserve"> 'Mueang Pattani'</t>
  </si>
  <si>
    <t xml:space="preserve"> 74)</t>
  </si>
  <si>
    <t>(966</t>
  </si>
  <si>
    <t xml:space="preserve"> '9402'</t>
  </si>
  <si>
    <t xml:space="preserve"> 'โคกโพธิ์   '</t>
  </si>
  <si>
    <t xml:space="preserve"> 'Khok Pho'</t>
  </si>
  <si>
    <t>(967</t>
  </si>
  <si>
    <t xml:space="preserve"> '9403'</t>
  </si>
  <si>
    <t xml:space="preserve"> 'หนองจิก   '</t>
  </si>
  <si>
    <t xml:space="preserve"> 'Nong Chik'</t>
  </si>
  <si>
    <t>(968</t>
  </si>
  <si>
    <t xml:space="preserve"> '9404'</t>
  </si>
  <si>
    <t xml:space="preserve"> 'ปะนาเระ   '</t>
  </si>
  <si>
    <t xml:space="preserve"> 'Panare'</t>
  </si>
  <si>
    <t>(969</t>
  </si>
  <si>
    <t xml:space="preserve"> '9405'</t>
  </si>
  <si>
    <t xml:space="preserve"> 'มายอ   '</t>
  </si>
  <si>
    <t xml:space="preserve"> 'Mayo'</t>
  </si>
  <si>
    <t>(970</t>
  </si>
  <si>
    <t xml:space="preserve"> '9406'</t>
  </si>
  <si>
    <t xml:space="preserve"> 'ทุ่งยางแดง   '</t>
  </si>
  <si>
    <t xml:space="preserve"> 'Thung Yang Daeng'</t>
  </si>
  <si>
    <t>(971</t>
  </si>
  <si>
    <t xml:space="preserve"> '9407'</t>
  </si>
  <si>
    <t xml:space="preserve"> 'สายบุรี   '</t>
  </si>
  <si>
    <t xml:space="preserve"> 'Sai Buri'</t>
  </si>
  <si>
    <t>(972</t>
  </si>
  <si>
    <t xml:space="preserve"> '9408'</t>
  </si>
  <si>
    <t xml:space="preserve"> 'ไม้แก่น   '</t>
  </si>
  <si>
    <t xml:space="preserve"> 'Mai Kaen'</t>
  </si>
  <si>
    <t>(973</t>
  </si>
  <si>
    <t xml:space="preserve"> '9409'</t>
  </si>
  <si>
    <t xml:space="preserve"> 'ยะหริ่ง   '</t>
  </si>
  <si>
    <t xml:space="preserve"> 'Yaring'</t>
  </si>
  <si>
    <t>(974</t>
  </si>
  <si>
    <t xml:space="preserve"> '9410'</t>
  </si>
  <si>
    <t xml:space="preserve"> 'ยะรัง   '</t>
  </si>
  <si>
    <t xml:space="preserve"> 'Yarang'</t>
  </si>
  <si>
    <t>(975</t>
  </si>
  <si>
    <t xml:space="preserve"> '9411'</t>
  </si>
  <si>
    <t xml:space="preserve"> 'กะพ้อ   '</t>
  </si>
  <si>
    <t xml:space="preserve"> 'Kapho'</t>
  </si>
  <si>
    <t>(976</t>
  </si>
  <si>
    <t xml:space="preserve"> '9412'</t>
  </si>
  <si>
    <t xml:space="preserve"> 'แม่ลาน   '</t>
  </si>
  <si>
    <t xml:space="preserve"> 'Mae Lan'</t>
  </si>
  <si>
    <t>(977</t>
  </si>
  <si>
    <t xml:space="preserve"> '9501'</t>
  </si>
  <si>
    <t xml:space="preserve"> 'เมืองยะลา   '</t>
  </si>
  <si>
    <t xml:space="preserve"> 'Mueang Yala'</t>
  </si>
  <si>
    <t xml:space="preserve"> 75)</t>
  </si>
  <si>
    <t>(978</t>
  </si>
  <si>
    <t xml:space="preserve"> '9502'</t>
  </si>
  <si>
    <t xml:space="preserve"> 'เบตง   '</t>
  </si>
  <si>
    <t xml:space="preserve"> 'Betong'</t>
  </si>
  <si>
    <t>(979</t>
  </si>
  <si>
    <t xml:space="preserve"> '9503'</t>
  </si>
  <si>
    <t xml:space="preserve"> 'บันนังสตา   '</t>
  </si>
  <si>
    <t xml:space="preserve"> 'Bannang Sata'</t>
  </si>
  <si>
    <t>(980</t>
  </si>
  <si>
    <t xml:space="preserve"> '9504'</t>
  </si>
  <si>
    <t xml:space="preserve"> 'ธารโต   '</t>
  </si>
  <si>
    <t xml:space="preserve"> 'Than To'</t>
  </si>
  <si>
    <t>(981</t>
  </si>
  <si>
    <t xml:space="preserve"> '9505'</t>
  </si>
  <si>
    <t xml:space="preserve"> 'ยะหา   '</t>
  </si>
  <si>
    <t xml:space="preserve"> 'Yaha'</t>
  </si>
  <si>
    <t>(982</t>
  </si>
  <si>
    <t xml:space="preserve"> '9506'</t>
  </si>
  <si>
    <t xml:space="preserve"> 'รามัน   '</t>
  </si>
  <si>
    <t xml:space="preserve"> 'Raman'</t>
  </si>
  <si>
    <t>(983</t>
  </si>
  <si>
    <t xml:space="preserve"> '9507'</t>
  </si>
  <si>
    <t xml:space="preserve"> 'กาบัง   '</t>
  </si>
  <si>
    <t xml:space="preserve"> 'Kabang'</t>
  </si>
  <si>
    <t>(984</t>
  </si>
  <si>
    <t xml:space="preserve"> '9508'</t>
  </si>
  <si>
    <t xml:space="preserve"> 'กรงปินัง   '</t>
  </si>
  <si>
    <t xml:space="preserve"> 'Krong Pinang'</t>
  </si>
  <si>
    <t>(985</t>
  </si>
  <si>
    <t xml:space="preserve"> '9601'</t>
  </si>
  <si>
    <t xml:space="preserve"> 'เมืองนราธิวาส   '</t>
  </si>
  <si>
    <t xml:space="preserve"> 'Mueang Narathiwat'</t>
  </si>
  <si>
    <t xml:space="preserve"> 76)</t>
  </si>
  <si>
    <t>(986</t>
  </si>
  <si>
    <t xml:space="preserve"> '9602'</t>
  </si>
  <si>
    <t xml:space="preserve"> 'ตากใบ   '</t>
  </si>
  <si>
    <t xml:space="preserve"> 'Tak Bai'</t>
  </si>
  <si>
    <t>(987</t>
  </si>
  <si>
    <t xml:space="preserve"> '9603'</t>
  </si>
  <si>
    <t xml:space="preserve"> 'บาเจาะ   '</t>
  </si>
  <si>
    <t xml:space="preserve"> 'Bacho'</t>
  </si>
  <si>
    <t>(988</t>
  </si>
  <si>
    <t xml:space="preserve"> '9604'</t>
  </si>
  <si>
    <t xml:space="preserve"> 'ยี่งอ   '</t>
  </si>
  <si>
    <t xml:space="preserve"> 'Yi-ngo'</t>
  </si>
  <si>
    <t>(989</t>
  </si>
  <si>
    <t xml:space="preserve"> '9605'</t>
  </si>
  <si>
    <t xml:space="preserve"> 'ระแงะ   '</t>
  </si>
  <si>
    <t xml:space="preserve"> 'Ra-ngae'</t>
  </si>
  <si>
    <t>(990</t>
  </si>
  <si>
    <t xml:space="preserve"> '9606'</t>
  </si>
  <si>
    <t xml:space="preserve"> 'รือเสาะ   '</t>
  </si>
  <si>
    <t xml:space="preserve"> 'Rueso'</t>
  </si>
  <si>
    <t>(991</t>
  </si>
  <si>
    <t xml:space="preserve"> '9607'</t>
  </si>
  <si>
    <t xml:space="preserve"> 'ศรีสาคร   '</t>
  </si>
  <si>
    <t xml:space="preserve"> 'Si Sakhon'</t>
  </si>
  <si>
    <t>(992</t>
  </si>
  <si>
    <t xml:space="preserve"> '9608'</t>
  </si>
  <si>
    <t xml:space="preserve"> 'แว้ง   '</t>
  </si>
  <si>
    <t xml:space="preserve"> 'Waeng'</t>
  </si>
  <si>
    <t>(993</t>
  </si>
  <si>
    <t xml:space="preserve"> '9609'</t>
  </si>
  <si>
    <t xml:space="preserve"> 'สุคิริน   '</t>
  </si>
  <si>
    <t xml:space="preserve"> 'Sukhirin'</t>
  </si>
  <si>
    <t>(994</t>
  </si>
  <si>
    <t xml:space="preserve"> '9610'</t>
  </si>
  <si>
    <t xml:space="preserve"> 'สุไหงโก-ลก   '</t>
  </si>
  <si>
    <t xml:space="preserve"> 'Su-ngai Kolok'</t>
  </si>
  <si>
    <t>(995</t>
  </si>
  <si>
    <t xml:space="preserve"> '9611'</t>
  </si>
  <si>
    <t xml:space="preserve"> 'สุไหงปาดี   '</t>
  </si>
  <si>
    <t xml:space="preserve"> 'Su-ngai Padi'</t>
  </si>
  <si>
    <t>(996</t>
  </si>
  <si>
    <t xml:space="preserve"> '9612'</t>
  </si>
  <si>
    <t xml:space="preserve"> 'จะแนะ   '</t>
  </si>
  <si>
    <t xml:space="preserve"> 'Chanae'</t>
  </si>
  <si>
    <t>(997</t>
  </si>
  <si>
    <t xml:space="preserve"> '9613'</t>
  </si>
  <si>
    <t xml:space="preserve"> 'เจาะไอร้อง   '</t>
  </si>
  <si>
    <t xml:space="preserve"> 'Cho-airong'</t>
  </si>
  <si>
    <t>(998</t>
  </si>
  <si>
    <t xml:space="preserve"> '9681'</t>
  </si>
  <si>
    <t xml:space="preserve"> '*อ.บางนรา  จ.นราธิวาส   '</t>
  </si>
  <si>
    <t xml:space="preserve"> '*Bang Nra'</t>
  </si>
  <si>
    <t>(1005</t>
  </si>
  <si>
    <t xml:space="preserve"> '3807'</t>
  </si>
  <si>
    <t xml:space="preserve"> 'ปากคาด'</t>
  </si>
  <si>
    <t xml:space="preserve"> 77)</t>
  </si>
  <si>
    <t>(1004</t>
  </si>
  <si>
    <t xml:space="preserve"> '3806'</t>
  </si>
  <si>
    <t xml:space="preserve"> 'บึงโขงหลง'</t>
  </si>
  <si>
    <t>(1003</t>
  </si>
  <si>
    <t xml:space="preserve"> '3805'</t>
  </si>
  <si>
    <t xml:space="preserve"> 'ศรีวิไล'</t>
  </si>
  <si>
    <t>(1002</t>
  </si>
  <si>
    <t xml:space="preserve"> '3804'</t>
  </si>
  <si>
    <t xml:space="preserve"> 'พรเจริญ'</t>
  </si>
  <si>
    <t>(1001</t>
  </si>
  <si>
    <t xml:space="preserve"> '3803'</t>
  </si>
  <si>
    <t xml:space="preserve"> 'โซ่พิสัย'</t>
  </si>
  <si>
    <t>(1000</t>
  </si>
  <si>
    <t xml:space="preserve"> '3802'</t>
  </si>
  <si>
    <t xml:space="preserve"> 'เซกา'</t>
  </si>
  <si>
    <t>(999</t>
  </si>
  <si>
    <t xml:space="preserve"> '3801'</t>
  </si>
  <si>
    <t xml:space="preserve"> 'เมืองบึงกาฬ'</t>
  </si>
  <si>
    <t>(1006</t>
  </si>
  <si>
    <t xml:space="preserve"> '3808'</t>
  </si>
  <si>
    <t xml:space="preserve"> 'บุ่งคล้า'</t>
  </si>
  <si>
    <t xml:space="preserve"> 77);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</si>
</sst>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000"/>
    <numFmt numFmtId="165" formatCode="0000000"/>
    <numFmt numFmtId="166" formatCode="[$-107041E]d\ mmm\ yy;@"/>
    <numFmt numFmtId="167" formatCode="_(* #,##0_);_(* \(#,##0\);_(* &quot;-&quot;??_);_(@_)"/>
    <numFmt numFmtId="168" formatCode="000\-000\-0000"/>
    <numFmt numFmtId="169" formatCode="[$-1070000]d/m/yy;@"/>
    <numFmt numFmtId="170" formatCode="[$-1070000]d/mm/yyyy;@"/>
    <numFmt numFmtId="171" formatCode="[$-107041E]d\ mmmm\ yyyy;@"/>
    <numFmt numFmtId="172" formatCode="[$-1070000]d/mm/yyyy\ h:mm\ &quot;น.&quot;;@"/>
    <numFmt numFmtId="173" formatCode="_-[$฿-41E]* #,##0.00_-;\-[$฿-41E]* #,##0.00_-;_-[$฿-41E]* &quot;-&quot;??_-;_-@_-"/>
    <numFmt numFmtId="174" formatCode="[$-1010409]d/m/yyyy\ h:mm\ AM/PM;@"/>
    <numFmt numFmtId="175" formatCode="[$-F800]dddd\,\ mmmm\ dd\,\ yyyy"/>
  </numFmts>
  <fonts count="78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8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22"/>
      <name val="Calibri"/>
      <family val="2"/>
      <scheme val="minor"/>
    </font>
    <font>
      <sz val="22"/>
      <name val="Calibri"/>
      <family val="2"/>
      <scheme val="minor"/>
    </font>
    <font>
      <sz val="11"/>
      <color rgb="FF000000"/>
      <name val="Calibri"/>
      <family val="2"/>
    </font>
    <font>
      <b/>
      <sz val="22"/>
      <color rgb="FF000000"/>
      <name val="Calibri"/>
      <family val="2"/>
    </font>
    <font>
      <sz val="18"/>
      <color rgb="FF000000"/>
      <name val="Calibri"/>
      <family val="2"/>
    </font>
    <font>
      <sz val="8"/>
      <color rgb="FF000000"/>
      <name val="Tahoma"/>
      <family val="2"/>
    </font>
    <font>
      <sz val="16"/>
      <color rgb="FF000000"/>
      <name val="Tahoma"/>
      <family val="2"/>
    </font>
    <font>
      <sz val="14"/>
      <color rgb="FF000000"/>
      <name val="Tahoma"/>
      <family val="2"/>
    </font>
    <font>
      <b/>
      <sz val="16"/>
      <color rgb="FF000000"/>
      <name val="Tahoma"/>
      <family val="2"/>
    </font>
    <font>
      <b/>
      <sz val="22"/>
      <color rgb="FF000000"/>
      <name val="Tahoma"/>
      <family val="2"/>
    </font>
    <font>
      <sz val="12"/>
      <color rgb="FF000000"/>
      <name val="Tahoma"/>
      <family val="2"/>
    </font>
    <font>
      <sz val="18"/>
      <color rgb="FF000000"/>
      <name val="Tahoma"/>
      <family val="2"/>
    </font>
    <font>
      <sz val="18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22"/>
      <color rgb="FF000000"/>
      <name val="Tahoma"/>
      <family val="2"/>
    </font>
    <font>
      <sz val="11"/>
      <color rgb="FF000000"/>
      <name val="Tahoma"/>
      <family val="2"/>
    </font>
    <font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36"/>
      <color theme="1"/>
      <name val="Arial Narrow"/>
      <family val="2"/>
    </font>
    <font>
      <sz val="28"/>
      <color theme="1"/>
      <name val="Calibri"/>
      <family val="2"/>
      <scheme val="minor"/>
    </font>
    <font>
      <sz val="28"/>
      <color rgb="FFFF0000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8"/>
      <name val="Calibri"/>
      <family val="2"/>
      <scheme val="minor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9.5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8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theme="1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89999084444715716"/>
        <bgColor indexed="64"/>
      </patternFill>
    </fill>
  </fills>
  <borders count="7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 diagonalUp="1" diagonalDown="1">
      <left style="medium">
        <color auto="1"/>
      </left>
      <right/>
      <top/>
      <bottom/>
      <diagonal style="medium">
        <color auto="1"/>
      </diagonal>
    </border>
    <border diagonalUp="1" diagonalDown="1">
      <left/>
      <right/>
      <top/>
      <bottom/>
      <diagonal style="medium">
        <color auto="1"/>
      </diagonal>
    </border>
    <border diagonalUp="1" diagonalDown="1">
      <left/>
      <right style="medium">
        <color auto="1"/>
      </right>
      <top/>
      <bottom/>
      <diagonal style="medium">
        <color auto="1"/>
      </diagonal>
    </border>
    <border diagonalUp="1" diagonalDown="1">
      <left style="medium">
        <color auto="1"/>
      </left>
      <right/>
      <top/>
      <bottom style="thin">
        <color auto="1"/>
      </bottom>
      <diagonal style="medium">
        <color auto="1"/>
      </diagonal>
    </border>
    <border diagonalUp="1" diagonalDown="1">
      <left/>
      <right/>
      <top/>
      <bottom style="thin">
        <color auto="1"/>
      </bottom>
      <diagonal style="medium">
        <color auto="1"/>
      </diagonal>
    </border>
    <border diagonalUp="1" diagonalDown="1">
      <left/>
      <right style="medium">
        <color auto="1"/>
      </right>
      <top/>
      <bottom style="thin">
        <color auto="1"/>
      </bottom>
      <diagonal style="medium">
        <color auto="1"/>
      </diagonal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</borders>
  <cellStyleXfs count="30">
    <xf numFmtId="0" fontId="0" fillId="0" borderId="0"/>
    <xf numFmtId="43" fontId="4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919">
    <xf numFmtId="0" fontId="0" fillId="0" borderId="0" xfId="0"/>
    <xf numFmtId="0" fontId="0" fillId="0" borderId="0" xfId="0" applyProtection="1"/>
    <xf numFmtId="0" fontId="0" fillId="2" borderId="0" xfId="0" applyFont="1" applyFill="1" applyProtection="1"/>
    <xf numFmtId="0" fontId="0" fillId="0" borderId="0" xfId="0" applyFont="1" applyProtection="1"/>
    <xf numFmtId="166" fontId="2" fillId="0" borderId="27" xfId="0" applyNumberFormat="1" applyFont="1" applyBorder="1" applyProtection="1">
      <protection locked="0"/>
    </xf>
    <xf numFmtId="166" fontId="2" fillId="0" borderId="41" xfId="0" applyNumberFormat="1" applyFont="1" applyBorder="1" applyProtection="1">
      <protection locked="0"/>
    </xf>
    <xf numFmtId="0" fontId="2" fillId="0" borderId="36" xfId="0" applyFont="1" applyBorder="1" applyProtection="1">
      <protection locked="0"/>
    </xf>
    <xf numFmtId="166" fontId="2" fillId="0" borderId="18" xfId="0" applyNumberFormat="1" applyFont="1" applyBorder="1" applyProtection="1">
      <protection locked="0"/>
    </xf>
    <xf numFmtId="166" fontId="2" fillId="0" borderId="37" xfId="0" applyNumberFormat="1" applyFont="1" applyBorder="1" applyProtection="1">
      <protection locked="0"/>
    </xf>
    <xf numFmtId="0" fontId="2" fillId="0" borderId="0" xfId="0" applyFont="1" applyBorder="1" applyProtection="1"/>
    <xf numFmtId="0" fontId="2" fillId="0" borderId="27" xfId="0" applyFont="1" applyBorder="1" applyProtection="1"/>
    <xf numFmtId="0" fontId="2" fillId="0" borderId="18" xfId="0" applyFont="1" applyBorder="1" applyProtection="1"/>
    <xf numFmtId="0" fontId="7" fillId="0" borderId="0" xfId="0" applyFont="1" applyBorder="1" applyProtection="1"/>
    <xf numFmtId="166" fontId="2" fillId="0" borderId="0" xfId="0" applyNumberFormat="1" applyFont="1" applyBorder="1" applyProtection="1"/>
    <xf numFmtId="0" fontId="2" fillId="0" borderId="0" xfId="0" applyFont="1" applyProtection="1"/>
    <xf numFmtId="0" fontId="2" fillId="0" borderId="0" xfId="0" applyFont="1"/>
    <xf numFmtId="0" fontId="2" fillId="0" borderId="42" xfId="0" applyFont="1" applyBorder="1" applyProtection="1">
      <protection locked="0"/>
    </xf>
    <xf numFmtId="0" fontId="2" fillId="0" borderId="39" xfId="0" applyFont="1" applyBorder="1" applyProtection="1">
      <protection locked="0"/>
    </xf>
    <xf numFmtId="0" fontId="2" fillId="0" borderId="18" xfId="0" applyFont="1" applyBorder="1" applyProtection="1">
      <protection locked="0"/>
    </xf>
    <xf numFmtId="0" fontId="2" fillId="0" borderId="36" xfId="0" applyFont="1" applyBorder="1" applyProtection="1"/>
    <xf numFmtId="0" fontId="2" fillId="0" borderId="40" xfId="0" applyFont="1" applyBorder="1" applyProtection="1"/>
    <xf numFmtId="0" fontId="2" fillId="0" borderId="27" xfId="0" applyFont="1" applyBorder="1" applyProtection="1">
      <protection locked="0"/>
    </xf>
    <xf numFmtId="0" fontId="2" fillId="0" borderId="0" xfId="0" applyNumberFormat="1" applyFont="1" applyBorder="1" applyProtection="1"/>
    <xf numFmtId="0" fontId="2" fillId="0" borderId="41" xfId="0" applyNumberFormat="1" applyFont="1" applyBorder="1" applyProtection="1"/>
    <xf numFmtId="0" fontId="2" fillId="0" borderId="37" xfId="0" applyNumberFormat="1" applyFont="1" applyBorder="1" applyProtection="1"/>
    <xf numFmtId="0" fontId="2" fillId="0" borderId="40" xfId="0" applyNumberFormat="1" applyFont="1" applyBorder="1" applyProtection="1">
      <protection locked="0"/>
    </xf>
    <xf numFmtId="0" fontId="2" fillId="0" borderId="36" xfId="0" applyNumberFormat="1" applyFont="1" applyBorder="1" applyProtection="1">
      <protection locked="0"/>
    </xf>
    <xf numFmtId="0" fontId="2" fillId="0" borderId="0" xfId="0" applyFont="1" applyBorder="1"/>
    <xf numFmtId="166" fontId="2" fillId="0" borderId="0" xfId="0" applyNumberFormat="1" applyFont="1" applyBorder="1"/>
    <xf numFmtId="0" fontId="2" fillId="0" borderId="0" xfId="0" applyNumberFormat="1" applyFont="1" applyBorder="1"/>
    <xf numFmtId="0" fontId="5" fillId="2" borderId="0" xfId="0" applyFont="1" applyFill="1" applyBorder="1" applyProtection="1"/>
    <xf numFmtId="0" fontId="8" fillId="2" borderId="0" xfId="0" applyFont="1" applyFill="1" applyBorder="1" applyProtection="1"/>
    <xf numFmtId="166" fontId="2" fillId="2" borderId="0" xfId="0" applyNumberFormat="1" applyFont="1" applyFill="1" applyBorder="1" applyProtection="1"/>
    <xf numFmtId="0" fontId="2" fillId="2" borderId="0" xfId="0" applyFont="1" applyFill="1" applyBorder="1" applyProtection="1"/>
    <xf numFmtId="0" fontId="3" fillId="0" borderId="18" xfId="0" applyFont="1" applyBorder="1" applyAlignment="1" applyProtection="1">
      <alignment horizontal="center"/>
    </xf>
    <xf numFmtId="166" fontId="3" fillId="0" borderId="18" xfId="0" applyNumberFormat="1" applyFont="1" applyBorder="1" applyAlignment="1" applyProtection="1">
      <alignment horizontal="center"/>
    </xf>
    <xf numFmtId="0" fontId="2" fillId="0" borderId="18" xfId="0" applyFont="1" applyBorder="1" applyAlignment="1" applyProtection="1">
      <alignment horizontal="left"/>
    </xf>
    <xf numFmtId="166" fontId="0" fillId="0" borderId="0" xfId="0" applyNumberFormat="1"/>
    <xf numFmtId="166" fontId="0" fillId="0" borderId="0" xfId="0" applyNumberFormat="1" applyProtection="1"/>
    <xf numFmtId="166" fontId="2" fillId="0" borderId="18" xfId="0" applyNumberFormat="1" applyFont="1" applyBorder="1" applyAlignment="1" applyProtection="1">
      <alignment horizontal="left"/>
    </xf>
    <xf numFmtId="0" fontId="2" fillId="0" borderId="18" xfId="0" applyFont="1" applyBorder="1" applyAlignment="1" applyProtection="1">
      <alignment horizontal="left"/>
      <protection locked="0"/>
    </xf>
    <xf numFmtId="166" fontId="2" fillId="0" borderId="18" xfId="0" applyNumberFormat="1" applyFont="1" applyBorder="1" applyAlignment="1" applyProtection="1">
      <alignment horizontal="left"/>
      <protection locked="0"/>
    </xf>
    <xf numFmtId="0" fontId="2" fillId="0" borderId="39" xfId="0" applyFont="1" applyBorder="1" applyAlignment="1" applyProtection="1">
      <alignment horizontal="center"/>
      <protection locked="0"/>
    </xf>
    <xf numFmtId="166" fontId="5" fillId="2" borderId="0" xfId="0" applyNumberFormat="1" applyFont="1" applyFill="1" applyBorder="1" applyAlignment="1" applyProtection="1">
      <alignment horizontal="right"/>
    </xf>
    <xf numFmtId="166" fontId="8" fillId="2" borderId="0" xfId="0" applyNumberFormat="1" applyFont="1" applyFill="1" applyBorder="1" applyAlignment="1" applyProtection="1">
      <alignment horizontal="right"/>
    </xf>
    <xf numFmtId="166" fontId="3" fillId="0" borderId="18" xfId="0" applyNumberFormat="1" applyFont="1" applyBorder="1" applyAlignment="1" applyProtection="1">
      <alignment horizontal="right"/>
    </xf>
    <xf numFmtId="166" fontId="2" fillId="0" borderId="18" xfId="0" applyNumberFormat="1" applyFont="1" applyBorder="1" applyAlignment="1" applyProtection="1">
      <alignment horizontal="right"/>
      <protection locked="0"/>
    </xf>
    <xf numFmtId="166" fontId="0" fillId="0" borderId="0" xfId="0" applyNumberFormat="1" applyAlignment="1" applyProtection="1">
      <alignment horizontal="right"/>
    </xf>
    <xf numFmtId="166" fontId="0" fillId="0" borderId="0" xfId="0" applyNumberFormat="1" applyAlignment="1">
      <alignment horizontal="right"/>
    </xf>
    <xf numFmtId="166" fontId="2" fillId="0" borderId="0" xfId="0" applyNumberFormat="1" applyFont="1" applyAlignment="1">
      <alignment horizontal="right"/>
    </xf>
    <xf numFmtId="0" fontId="2" fillId="0" borderId="29" xfId="0" applyFont="1" applyBorder="1" applyAlignment="1" applyProtection="1">
      <alignment horizontal="left"/>
      <protection locked="0"/>
    </xf>
    <xf numFmtId="0" fontId="3" fillId="2" borderId="0" xfId="0" applyNumberFormat="1" applyFont="1" applyFill="1" applyBorder="1" applyAlignment="1" applyProtection="1">
      <alignment horizontal="left"/>
    </xf>
    <xf numFmtId="171" fontId="5" fillId="2" borderId="2" xfId="0" applyNumberFormat="1" applyFont="1" applyFill="1" applyBorder="1" applyAlignment="1" applyProtection="1"/>
    <xf numFmtId="0" fontId="10" fillId="0" borderId="0" xfId="0" applyFont="1" applyBorder="1" applyAlignment="1" applyProtection="1">
      <alignment horizontal="center"/>
    </xf>
    <xf numFmtId="166" fontId="9" fillId="2" borderId="0" xfId="0" applyNumberFormat="1" applyFont="1" applyFill="1" applyBorder="1" applyProtection="1"/>
    <xf numFmtId="0" fontId="13" fillId="2" borderId="0" xfId="0" applyFont="1" applyFill="1" applyBorder="1" applyProtection="1"/>
    <xf numFmtId="166" fontId="13" fillId="2" borderId="0" xfId="0" applyNumberFormat="1" applyFont="1" applyFill="1" applyBorder="1" applyAlignment="1" applyProtection="1">
      <alignment horizontal="right"/>
    </xf>
    <xf numFmtId="0" fontId="14" fillId="2" borderId="0" xfId="0" applyFont="1" applyFill="1" applyAlignment="1" applyProtection="1">
      <alignment horizontal="center"/>
    </xf>
    <xf numFmtId="0" fontId="13" fillId="2" borderId="0" xfId="0" applyNumberFormat="1" applyFont="1" applyFill="1" applyBorder="1" applyAlignment="1" applyProtection="1">
      <alignment horizontal="left"/>
    </xf>
    <xf numFmtId="0" fontId="9" fillId="0" borderId="0" xfId="0" applyFont="1" applyBorder="1"/>
    <xf numFmtId="0" fontId="3" fillId="0" borderId="18" xfId="0" applyFont="1" applyBorder="1" applyAlignment="1" applyProtection="1"/>
    <xf numFmtId="166" fontId="3" fillId="0" borderId="18" xfId="0" applyNumberFormat="1" applyFont="1" applyBorder="1" applyAlignment="1" applyProtection="1"/>
    <xf numFmtId="0" fontId="3" fillId="0" borderId="18" xfId="0" applyFont="1" applyBorder="1" applyAlignment="1" applyProtection="1">
      <alignment horizontal="right"/>
    </xf>
    <xf numFmtId="0" fontId="2" fillId="0" borderId="18" xfId="0" applyNumberFormat="1" applyFont="1" applyBorder="1" applyAlignment="1" applyProtection="1">
      <alignment horizontal="right"/>
      <protection locked="0"/>
    </xf>
    <xf numFmtId="0" fontId="2" fillId="0" borderId="36" xfId="0" applyNumberFormat="1" applyFont="1" applyBorder="1" applyAlignment="1" applyProtection="1">
      <alignment horizontal="right"/>
      <protection locked="0"/>
    </xf>
    <xf numFmtId="166" fontId="2" fillId="0" borderId="18" xfId="0" applyNumberFormat="1" applyFont="1" applyBorder="1" applyAlignment="1" applyProtection="1"/>
    <xf numFmtId="166" fontId="2" fillId="0" borderId="18" xfId="0" applyNumberFormat="1" applyFont="1" applyBorder="1" applyAlignment="1" applyProtection="1">
      <protection locked="0"/>
    </xf>
    <xf numFmtId="0" fontId="5" fillId="0" borderId="0" xfId="0" applyFont="1" applyFill="1" applyBorder="1" applyProtection="1"/>
    <xf numFmtId="0" fontId="2" fillId="0" borderId="29" xfId="0" applyFont="1" applyBorder="1" applyAlignment="1" applyProtection="1">
      <alignment horizontal="left"/>
    </xf>
    <xf numFmtId="166" fontId="0" fillId="0" borderId="0" xfId="0" applyNumberFormat="1" applyFill="1" applyBorder="1" applyAlignment="1" applyProtection="1">
      <alignment horizontal="right"/>
    </xf>
    <xf numFmtId="0" fontId="0" fillId="0" borderId="0" xfId="0" applyFill="1" applyBorder="1"/>
    <xf numFmtId="0" fontId="3" fillId="0" borderId="0" xfId="0" applyFont="1" applyFill="1" applyBorder="1" applyProtection="1"/>
    <xf numFmtId="166" fontId="3" fillId="0" borderId="0" xfId="0" applyNumberFormat="1" applyFont="1" applyFill="1" applyBorder="1" applyAlignment="1" applyProtection="1">
      <alignment horizontal="right"/>
    </xf>
    <xf numFmtId="0" fontId="3" fillId="0" borderId="0" xfId="0" applyFont="1" applyFill="1" applyBorder="1"/>
    <xf numFmtId="166" fontId="3" fillId="0" borderId="0" xfId="0" applyNumberFormat="1" applyFont="1" applyFill="1" applyBorder="1" applyAlignment="1">
      <alignment horizontal="right"/>
    </xf>
    <xf numFmtId="0" fontId="3" fillId="0" borderId="18" xfId="0" applyFont="1" applyFill="1" applyBorder="1" applyAlignment="1" applyProtection="1">
      <alignment horizontal="center"/>
    </xf>
    <xf numFmtId="166" fontId="3" fillId="0" borderId="18" xfId="0" applyNumberFormat="1" applyFont="1" applyFill="1" applyBorder="1" applyAlignment="1" applyProtection="1">
      <alignment horizontal="center"/>
    </xf>
    <xf numFmtId="0" fontId="2" fillId="0" borderId="18" xfId="0" applyFont="1" applyFill="1" applyBorder="1"/>
    <xf numFmtId="166" fontId="2" fillId="0" borderId="18" xfId="0" applyNumberFormat="1" applyFont="1" applyFill="1" applyBorder="1" applyAlignment="1">
      <alignment horizontal="right"/>
    </xf>
    <xf numFmtId="0" fontId="3" fillId="0" borderId="18" xfId="0" applyFont="1" applyFill="1" applyBorder="1" applyAlignment="1">
      <alignment horizontal="center"/>
    </xf>
    <xf numFmtId="166" fontId="3" fillId="0" borderId="18" xfId="0" applyNumberFormat="1" applyFont="1" applyFill="1" applyBorder="1" applyAlignment="1">
      <alignment horizontal="center"/>
    </xf>
    <xf numFmtId="0" fontId="2" fillId="0" borderId="18" xfId="0" applyFont="1" applyBorder="1"/>
    <xf numFmtId="166" fontId="2" fillId="0" borderId="18" xfId="0" applyNumberFormat="1" applyFont="1" applyBorder="1" applyAlignment="1">
      <alignment horizontal="right"/>
    </xf>
    <xf numFmtId="0" fontId="2" fillId="0" borderId="18" xfId="0" applyFont="1" applyBorder="1" applyAlignment="1" applyProtection="1">
      <alignment horizontal="right"/>
      <protection locked="0"/>
    </xf>
    <xf numFmtId="0" fontId="5" fillId="0" borderId="0" xfId="0" applyFont="1"/>
    <xf numFmtId="43" fontId="2" fillId="0" borderId="0" xfId="1" applyFont="1"/>
    <xf numFmtId="0" fontId="2" fillId="0" borderId="18" xfId="0" applyFont="1" applyBorder="1" applyAlignment="1">
      <alignment horizontal="center"/>
    </xf>
    <xf numFmtId="43" fontId="2" fillId="0" borderId="18" xfId="1" applyFont="1" applyBorder="1"/>
    <xf numFmtId="0" fontId="2" fillId="0" borderId="40" xfId="0" applyFont="1" applyFill="1" applyBorder="1" applyProtection="1">
      <protection locked="0"/>
    </xf>
    <xf numFmtId="0" fontId="2" fillId="0" borderId="0" xfId="0" applyFont="1" applyAlignment="1">
      <alignment horizontal="left"/>
    </xf>
    <xf numFmtId="0" fontId="2" fillId="0" borderId="27" xfId="0" applyFont="1" applyBorder="1"/>
    <xf numFmtId="0" fontId="2" fillId="0" borderId="0" xfId="0" applyFont="1" applyFill="1"/>
    <xf numFmtId="0" fontId="9" fillId="0" borderId="18" xfId="0" applyNumberFormat="1" applyFont="1" applyBorder="1" applyAlignment="1">
      <alignment horizontal="right"/>
    </xf>
    <xf numFmtId="0" fontId="2" fillId="0" borderId="40" xfId="0" applyNumberFormat="1" applyFont="1" applyFill="1" applyBorder="1" applyAlignment="1" applyProtection="1">
      <alignment horizontal="right"/>
      <protection locked="0"/>
    </xf>
    <xf numFmtId="0" fontId="9" fillId="0" borderId="40" xfId="0" applyNumberFormat="1" applyFont="1" applyBorder="1" applyAlignment="1">
      <alignment horizontal="right"/>
    </xf>
    <xf numFmtId="0" fontId="2" fillId="0" borderId="18" xfId="0" applyNumberFormat="1" applyFont="1" applyBorder="1" applyAlignment="1" applyProtection="1">
      <alignment horizontal="left"/>
      <protection locked="0"/>
    </xf>
    <xf numFmtId="0" fontId="2" fillId="0" borderId="18" xfId="0" applyFont="1" applyFill="1" applyBorder="1" applyAlignment="1" applyProtection="1">
      <alignment horizontal="left"/>
      <protection locked="0"/>
    </xf>
    <xf numFmtId="0" fontId="2" fillId="0" borderId="40" xfId="0" applyNumberFormat="1" applyFont="1" applyFill="1" applyBorder="1" applyProtection="1">
      <protection locked="0"/>
    </xf>
    <xf numFmtId="166" fontId="0" fillId="0" borderId="0" xfId="0" applyNumberFormat="1" applyFont="1" applyFill="1" applyBorder="1" applyAlignment="1" applyProtection="1">
      <alignment horizontal="right"/>
    </xf>
    <xf numFmtId="0" fontId="0" fillId="0" borderId="0" xfId="0" applyFont="1" applyFill="1" applyBorder="1" applyProtection="1"/>
    <xf numFmtId="166" fontId="0" fillId="0" borderId="0" xfId="0" applyNumberFormat="1" applyFont="1" applyAlignment="1" applyProtection="1">
      <alignment horizontal="right"/>
    </xf>
    <xf numFmtId="166" fontId="0" fillId="0" borderId="0" xfId="0" applyNumberFormat="1" applyFont="1" applyProtection="1"/>
    <xf numFmtId="166" fontId="2" fillId="0" borderId="18" xfId="0" applyNumberFormat="1" applyFont="1" applyFill="1" applyBorder="1" applyProtection="1">
      <protection locked="0"/>
    </xf>
    <xf numFmtId="0" fontId="2" fillId="0" borderId="18" xfId="0" applyFont="1" applyFill="1" applyBorder="1" applyAlignment="1" applyProtection="1">
      <alignment horizontal="left"/>
    </xf>
    <xf numFmtId="166" fontId="2" fillId="0" borderId="18" xfId="0" applyNumberFormat="1" applyFont="1" applyFill="1" applyBorder="1" applyAlignment="1" applyProtection="1">
      <alignment horizontal="right"/>
      <protection locked="0"/>
    </xf>
    <xf numFmtId="166" fontId="2" fillId="0" borderId="18" xfId="0" applyNumberFormat="1" applyFont="1" applyFill="1" applyBorder="1" applyAlignment="1" applyProtection="1">
      <alignment horizontal="left"/>
      <protection locked="0"/>
    </xf>
    <xf numFmtId="166" fontId="25" fillId="0" borderId="18" xfId="0" applyNumberFormat="1" applyFont="1" applyFill="1" applyBorder="1" applyAlignment="1">
      <alignment horizontal="center"/>
    </xf>
    <xf numFmtId="0" fontId="9" fillId="0" borderId="18" xfId="0" applyFont="1" applyFill="1" applyBorder="1"/>
    <xf numFmtId="43" fontId="2" fillId="0" borderId="18" xfId="1" applyFont="1" applyFill="1" applyBorder="1" applyAlignment="1">
      <alignment horizontal="center" vertical="center"/>
    </xf>
    <xf numFmtId="166" fontId="2" fillId="0" borderId="30" xfId="0" applyNumberFormat="1" applyFont="1" applyBorder="1"/>
    <xf numFmtId="0" fontId="2" fillId="0" borderId="26" xfId="0" applyFont="1" applyBorder="1"/>
    <xf numFmtId="0" fontId="5" fillId="0" borderId="0" xfId="0" applyFont="1" applyFill="1" applyBorder="1"/>
    <xf numFmtId="166" fontId="2" fillId="0" borderId="0" xfId="0" applyNumberFormat="1" applyFont="1" applyFill="1" applyBorder="1"/>
    <xf numFmtId="0" fontId="2" fillId="0" borderId="0" xfId="0" applyFont="1" applyFill="1" applyBorder="1"/>
    <xf numFmtId="43" fontId="2" fillId="0" borderId="0" xfId="1" applyFont="1" applyFill="1" applyBorder="1"/>
    <xf numFmtId="0" fontId="2" fillId="0" borderId="0" xfId="1" applyNumberFormat="1" applyFont="1"/>
    <xf numFmtId="43" fontId="2" fillId="0" borderId="18" xfId="1" applyFont="1" applyFill="1" applyBorder="1" applyAlignment="1">
      <alignment horizontal="center"/>
    </xf>
    <xf numFmtId="166" fontId="2" fillId="0" borderId="29" xfId="0" applyNumberFormat="1" applyFont="1" applyFill="1" applyBorder="1" applyAlignment="1">
      <alignment horizontal="center" vertical="center"/>
    </xf>
    <xf numFmtId="0" fontId="2" fillId="13" borderId="68" xfId="0" applyFont="1" applyFill="1" applyBorder="1"/>
    <xf numFmtId="43" fontId="2" fillId="13" borderId="18" xfId="1" applyFont="1" applyFill="1" applyBorder="1"/>
    <xf numFmtId="166" fontId="2" fillId="0" borderId="27" xfId="0" applyNumberFormat="1" applyFont="1" applyFill="1" applyBorder="1" applyAlignment="1">
      <alignment vertical="center"/>
    </xf>
    <xf numFmtId="43" fontId="2" fillId="0" borderId="30" xfId="1" applyFont="1" applyFill="1" applyBorder="1" applyAlignment="1">
      <alignment horizontal="center"/>
    </xf>
    <xf numFmtId="0" fontId="2" fillId="13" borderId="70" xfId="0" applyFont="1" applyFill="1" applyBorder="1"/>
    <xf numFmtId="166" fontId="2" fillId="0" borderId="24" xfId="0" applyNumberFormat="1" applyFont="1" applyBorder="1"/>
    <xf numFmtId="0" fontId="2" fillId="0" borderId="23" xfId="0" applyFont="1" applyBorder="1"/>
    <xf numFmtId="0" fontId="2" fillId="0" borderId="29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vertical="center"/>
    </xf>
    <xf numFmtId="43" fontId="2" fillId="0" borderId="0" xfId="1" applyFont="1" applyFill="1"/>
    <xf numFmtId="0" fontId="2" fillId="0" borderId="26" xfId="0" applyFont="1" applyFill="1" applyBorder="1"/>
    <xf numFmtId="0" fontId="2" fillId="0" borderId="29" xfId="0" applyFont="1" applyFill="1" applyBorder="1" applyAlignment="1">
      <alignment horizontal="center"/>
    </xf>
    <xf numFmtId="0" fontId="3" fillId="0" borderId="0" xfId="0" applyFont="1" applyFill="1"/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3" fillId="0" borderId="0" xfId="0" applyFont="1"/>
    <xf numFmtId="0" fontId="3" fillId="0" borderId="0" xfId="0" applyFont="1" applyAlignment="1">
      <alignment horizontal="right"/>
    </xf>
    <xf numFmtId="0" fontId="2" fillId="0" borderId="25" xfId="0" applyFont="1" applyBorder="1"/>
    <xf numFmtId="43" fontId="2" fillId="0" borderId="71" xfId="1" applyFont="1" applyBorder="1"/>
    <xf numFmtId="43" fontId="2" fillId="0" borderId="2" xfId="1" applyFont="1" applyBorder="1"/>
    <xf numFmtId="43" fontId="2" fillId="0" borderId="26" xfId="0" applyNumberFormat="1" applyFont="1" applyBorder="1"/>
    <xf numFmtId="0" fontId="3" fillId="0" borderId="0" xfId="0" applyFont="1" applyBorder="1" applyAlignment="1">
      <alignment horizontal="right"/>
    </xf>
    <xf numFmtId="0" fontId="3" fillId="0" borderId="0" xfId="0" applyFont="1" applyBorder="1"/>
    <xf numFmtId="0" fontId="3" fillId="0" borderId="2" xfId="0" applyFont="1" applyBorder="1" applyAlignment="1"/>
    <xf numFmtId="0" fontId="26" fillId="0" borderId="0" xfId="0" applyFont="1" applyAlignment="1"/>
    <xf numFmtId="22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vertical="center"/>
    </xf>
    <xf numFmtId="0" fontId="27" fillId="0" borderId="0" xfId="0" applyFont="1"/>
    <xf numFmtId="0" fontId="5" fillId="0" borderId="0" xfId="0" applyFont="1" applyFill="1" applyBorder="1" applyAlignment="1"/>
    <xf numFmtId="166" fontId="5" fillId="0" borderId="0" xfId="0" applyNumberFormat="1" applyFont="1" applyFill="1" applyBorder="1" applyAlignment="1"/>
    <xf numFmtId="166" fontId="2" fillId="0" borderId="29" xfId="0" applyNumberFormat="1" applyFont="1" applyFill="1" applyBorder="1" applyAlignment="1">
      <alignment horizontal="center"/>
    </xf>
    <xf numFmtId="166" fontId="2" fillId="0" borderId="27" xfId="0" applyNumberFormat="1" applyFont="1" applyFill="1" applyBorder="1" applyAlignment="1">
      <alignment horizontal="center"/>
    </xf>
    <xf numFmtId="166" fontId="2" fillId="13" borderId="27" xfId="0" applyNumberFormat="1" applyFont="1" applyFill="1" applyBorder="1"/>
    <xf numFmtId="166" fontId="2" fillId="13" borderId="18" xfId="0" applyNumberFormat="1" applyFont="1" applyFill="1" applyBorder="1"/>
    <xf numFmtId="0" fontId="2" fillId="0" borderId="19" xfId="0" applyFont="1" applyFill="1" applyBorder="1" applyAlignment="1">
      <alignment horizontal="center"/>
    </xf>
    <xf numFmtId="0" fontId="2" fillId="0" borderId="30" xfId="0" applyFont="1" applyBorder="1"/>
    <xf numFmtId="0" fontId="2" fillId="0" borderId="27" xfId="0" applyFont="1" applyFill="1" applyBorder="1" applyAlignment="1">
      <alignment horizontal="center"/>
    </xf>
    <xf numFmtId="0" fontId="2" fillId="0" borderId="23" xfId="0" applyFont="1" applyFill="1" applyBorder="1" applyAlignment="1">
      <alignment horizontal="center"/>
    </xf>
    <xf numFmtId="0" fontId="2" fillId="0" borderId="0" xfId="0" applyNumberFormat="1" applyFont="1" applyAlignment="1">
      <alignment vertical="center"/>
    </xf>
    <xf numFmtId="0" fontId="3" fillId="0" borderId="0" xfId="1" applyNumberFormat="1" applyFont="1" applyBorder="1" applyAlignment="1">
      <alignment horizontal="center"/>
    </xf>
    <xf numFmtId="0" fontId="2" fillId="0" borderId="0" xfId="0" applyNumberFormat="1" applyFont="1" applyBorder="1" applyAlignment="1">
      <alignment horizontal="center"/>
    </xf>
    <xf numFmtId="0" fontId="2" fillId="0" borderId="0" xfId="1" applyNumberFormat="1" applyFont="1" applyBorder="1"/>
    <xf numFmtId="0" fontId="26" fillId="0" borderId="0" xfId="0" applyNumberFormat="1" applyFont="1" applyBorder="1" applyAlignment="1">
      <alignment horizontal="center"/>
    </xf>
    <xf numFmtId="0" fontId="26" fillId="0" borderId="0" xfId="0" applyNumberFormat="1" applyFont="1" applyAlignment="1">
      <alignment horizontal="center"/>
    </xf>
    <xf numFmtId="0" fontId="2" fillId="0" borderId="0" xfId="0" applyNumberFormat="1" applyFont="1"/>
    <xf numFmtId="0" fontId="3" fillId="0" borderId="18" xfId="0" applyFont="1" applyBorder="1" applyAlignment="1">
      <alignment horizontal="center"/>
    </xf>
    <xf numFmtId="43" fontId="3" fillId="0" borderId="18" xfId="1" applyFont="1" applyBorder="1" applyAlignment="1">
      <alignment horizontal="center"/>
    </xf>
    <xf numFmtId="43" fontId="1" fillId="0" borderId="18" xfId="1" applyFont="1" applyBorder="1" applyAlignment="1">
      <alignment horizontal="center"/>
    </xf>
    <xf numFmtId="0" fontId="2" fillId="0" borderId="18" xfId="0" applyFont="1" applyFill="1" applyBorder="1" applyProtection="1">
      <protection locked="0"/>
    </xf>
    <xf numFmtId="0" fontId="2" fillId="0" borderId="0" xfId="0" applyFont="1" applyFill="1" applyBorder="1" applyAlignment="1">
      <alignment horizontal="center"/>
    </xf>
    <xf numFmtId="0" fontId="2" fillId="0" borderId="24" xfId="0" applyFont="1" applyBorder="1" applyAlignment="1">
      <alignment horizontal="center"/>
    </xf>
    <xf numFmtId="43" fontId="2" fillId="0" borderId="24" xfId="0" applyNumberFormat="1" applyFont="1" applyBorder="1" applyAlignment="1">
      <alignment horizontal="center"/>
    </xf>
    <xf numFmtId="43" fontId="2" fillId="0" borderId="18" xfId="0" applyNumberFormat="1" applyFont="1" applyBorder="1"/>
    <xf numFmtId="0" fontId="30" fillId="2" borderId="0" xfId="0" applyFont="1" applyFill="1"/>
    <xf numFmtId="0" fontId="30" fillId="0" borderId="0" xfId="0" applyFont="1"/>
    <xf numFmtId="0" fontId="30" fillId="2" borderId="0" xfId="0" applyFont="1" applyFill="1" applyAlignment="1">
      <alignment horizontal="right"/>
    </xf>
    <xf numFmtId="0" fontId="32" fillId="2" borderId="0" xfId="0" applyFont="1" applyFill="1" applyProtection="1"/>
    <xf numFmtId="0" fontId="33" fillId="2" borderId="0" xfId="0" applyFont="1" applyFill="1" applyProtection="1"/>
    <xf numFmtId="0" fontId="36" fillId="2" borderId="0" xfId="0" applyFont="1" applyFill="1" applyProtection="1"/>
    <xf numFmtId="0" fontId="37" fillId="2" borderId="0" xfId="0" applyFont="1" applyFill="1" applyProtection="1"/>
    <xf numFmtId="0" fontId="38" fillId="2" borderId="0" xfId="0" applyFont="1" applyFill="1" applyProtection="1"/>
    <xf numFmtId="0" fontId="36" fillId="2" borderId="0" xfId="0" applyFont="1" applyFill="1" applyAlignment="1" applyProtection="1">
      <alignment horizontal="right" vertical="center"/>
    </xf>
    <xf numFmtId="0" fontId="39" fillId="2" borderId="0" xfId="0" applyFont="1" applyFill="1" applyBorder="1" applyAlignment="1" applyProtection="1"/>
    <xf numFmtId="14" fontId="40" fillId="6" borderId="0" xfId="0" applyNumberFormat="1" applyFont="1" applyFill="1" applyProtection="1"/>
    <xf numFmtId="0" fontId="36" fillId="0" borderId="0" xfId="0" applyFont="1" applyProtection="1"/>
    <xf numFmtId="0" fontId="32" fillId="2" borderId="8" xfId="0" applyFont="1" applyFill="1" applyBorder="1" applyProtection="1"/>
    <xf numFmtId="0" fontId="33" fillId="2" borderId="8" xfId="0" applyFont="1" applyFill="1" applyBorder="1" applyProtection="1"/>
    <xf numFmtId="0" fontId="41" fillId="2" borderId="9" xfId="0" applyFont="1" applyFill="1" applyBorder="1" applyProtection="1"/>
    <xf numFmtId="0" fontId="32" fillId="2" borderId="9" xfId="0" applyFont="1" applyFill="1" applyBorder="1" applyProtection="1"/>
    <xf numFmtId="0" fontId="32" fillId="2" borderId="10" xfId="0" applyFont="1" applyFill="1" applyBorder="1" applyProtection="1"/>
    <xf numFmtId="0" fontId="32" fillId="0" borderId="0" xfId="0" applyFont="1" applyProtection="1"/>
    <xf numFmtId="0" fontId="32" fillId="2" borderId="11" xfId="0" applyFont="1" applyFill="1" applyBorder="1" applyProtection="1"/>
    <xf numFmtId="0" fontId="33" fillId="2" borderId="11" xfId="0" applyFont="1" applyFill="1" applyBorder="1" applyProtection="1"/>
    <xf numFmtId="0" fontId="32" fillId="2" borderId="0" xfId="0" applyFont="1" applyFill="1" applyBorder="1" applyProtection="1"/>
    <xf numFmtId="0" fontId="32" fillId="2" borderId="0" xfId="0" applyFont="1" applyFill="1" applyBorder="1" applyAlignment="1" applyProtection="1">
      <alignment horizontal="center"/>
    </xf>
    <xf numFmtId="0" fontId="41" fillId="2" borderId="2" xfId="0" applyFont="1" applyFill="1" applyBorder="1" applyAlignment="1" applyProtection="1">
      <protection locked="0"/>
    </xf>
    <xf numFmtId="0" fontId="32" fillId="2" borderId="2" xfId="0" applyFont="1" applyFill="1" applyBorder="1" applyAlignment="1" applyProtection="1">
      <protection locked="0"/>
    </xf>
    <xf numFmtId="0" fontId="32" fillId="2" borderId="7" xfId="0" applyFont="1" applyFill="1" applyBorder="1" applyProtection="1"/>
    <xf numFmtId="0" fontId="43" fillId="2" borderId="0" xfId="0" applyFont="1" applyFill="1" applyBorder="1" applyProtection="1"/>
    <xf numFmtId="0" fontId="32" fillId="2" borderId="0" xfId="0" applyFont="1" applyFill="1" applyBorder="1" applyAlignment="1" applyProtection="1">
      <alignment horizontal="right"/>
    </xf>
    <xf numFmtId="0" fontId="32" fillId="12" borderId="18" xfId="0" applyFont="1" applyFill="1" applyBorder="1" applyProtection="1">
      <protection locked="0"/>
    </xf>
    <xf numFmtId="0" fontId="32" fillId="2" borderId="2" xfId="0" applyFont="1" applyFill="1" applyBorder="1" applyProtection="1"/>
    <xf numFmtId="0" fontId="32" fillId="2" borderId="0" xfId="0" applyFont="1" applyFill="1" applyBorder="1" applyAlignment="1" applyProtection="1">
      <alignment vertical="center"/>
    </xf>
    <xf numFmtId="0" fontId="44" fillId="7" borderId="0" xfId="0" applyFont="1" applyFill="1" applyBorder="1" applyAlignment="1" applyProtection="1">
      <alignment horizontal="center"/>
      <protection locked="0"/>
    </xf>
    <xf numFmtId="0" fontId="43" fillId="2" borderId="11" xfId="0" applyFont="1" applyFill="1" applyBorder="1" applyAlignment="1" applyProtection="1">
      <alignment horizontal="center" vertical="center"/>
    </xf>
    <xf numFmtId="0" fontId="43" fillId="2" borderId="0" xfId="0" applyFont="1" applyFill="1" applyBorder="1" applyAlignment="1" applyProtection="1">
      <alignment horizontal="center" vertical="center"/>
    </xf>
    <xf numFmtId="0" fontId="43" fillId="2" borderId="0" xfId="0" applyFont="1" applyFill="1" applyBorder="1" applyAlignment="1" applyProtection="1">
      <alignment horizontal="center"/>
    </xf>
    <xf numFmtId="0" fontId="43" fillId="2" borderId="0" xfId="0" applyFont="1" applyFill="1" applyBorder="1" applyAlignment="1" applyProtection="1">
      <alignment horizontal="right"/>
    </xf>
    <xf numFmtId="0" fontId="32" fillId="2" borderId="0" xfId="0" applyFont="1" applyFill="1" applyBorder="1"/>
    <xf numFmtId="0" fontId="32" fillId="12" borderId="18" xfId="0" applyNumberFormat="1" applyFont="1" applyFill="1" applyBorder="1" applyAlignment="1" applyProtection="1">
      <protection locked="0"/>
    </xf>
    <xf numFmtId="0" fontId="32" fillId="2" borderId="3" xfId="0" applyFont="1" applyFill="1" applyBorder="1" applyAlignment="1" applyProtection="1"/>
    <xf numFmtId="0" fontId="32" fillId="2" borderId="0" xfId="0" applyFont="1" applyFill="1" applyBorder="1" applyAlignment="1" applyProtection="1">
      <alignment horizontal="left"/>
    </xf>
    <xf numFmtId="0" fontId="45" fillId="2" borderId="19" xfId="0" applyFont="1" applyFill="1" applyBorder="1" applyProtection="1"/>
    <xf numFmtId="0" fontId="32" fillId="2" borderId="25" xfId="0" applyFont="1" applyFill="1" applyBorder="1" applyProtection="1"/>
    <xf numFmtId="0" fontId="32" fillId="2" borderId="20" xfId="0" applyFont="1" applyFill="1" applyBorder="1" applyProtection="1"/>
    <xf numFmtId="14" fontId="32" fillId="12" borderId="18" xfId="0" applyNumberFormat="1" applyFont="1" applyFill="1" applyBorder="1" applyAlignment="1" applyProtection="1">
      <alignment horizontal="center"/>
      <protection locked="0"/>
    </xf>
    <xf numFmtId="0" fontId="46" fillId="2" borderId="0" xfId="0" applyFont="1" applyFill="1" applyBorder="1" applyProtection="1"/>
    <xf numFmtId="0" fontId="32" fillId="12" borderId="18" xfId="0" applyFont="1" applyFill="1" applyBorder="1" applyAlignment="1" applyProtection="1">
      <alignment horizontal="left"/>
      <protection locked="0"/>
    </xf>
    <xf numFmtId="166" fontId="32" fillId="12" borderId="3" xfId="0" applyNumberFormat="1" applyFont="1" applyFill="1" applyBorder="1" applyAlignment="1" applyProtection="1">
      <alignment horizontal="center"/>
      <protection locked="0"/>
    </xf>
    <xf numFmtId="0" fontId="32" fillId="2" borderId="21" xfId="0" applyFont="1" applyFill="1" applyBorder="1" applyProtection="1"/>
    <xf numFmtId="0" fontId="32" fillId="2" borderId="22" xfId="0" applyFont="1" applyFill="1" applyBorder="1" applyProtection="1"/>
    <xf numFmtId="0" fontId="47" fillId="2" borderId="0" xfId="0" applyFont="1" applyFill="1" applyBorder="1" applyAlignment="1">
      <alignment horizontal="center" vertical="center"/>
    </xf>
    <xf numFmtId="0" fontId="46" fillId="2" borderId="0" xfId="0" applyFont="1" applyFill="1" applyBorder="1" applyAlignment="1" applyProtection="1">
      <alignment horizontal="center"/>
    </xf>
    <xf numFmtId="0" fontId="49" fillId="7" borderId="0" xfId="0" applyFont="1" applyFill="1" applyBorder="1" applyAlignment="1" applyProtection="1">
      <alignment horizontal="center"/>
      <protection locked="0"/>
    </xf>
    <xf numFmtId="0" fontId="32" fillId="12" borderId="18" xfId="0" applyFont="1" applyFill="1" applyBorder="1" applyAlignment="1" applyProtection="1">
      <alignment horizontal="center"/>
      <protection locked="0"/>
    </xf>
    <xf numFmtId="0" fontId="43" fillId="2" borderId="0" xfId="0" applyFont="1" applyFill="1" applyBorder="1" applyAlignment="1">
      <alignment horizontal="center"/>
    </xf>
    <xf numFmtId="0" fontId="46" fillId="2" borderId="11" xfId="0" applyFont="1" applyFill="1" applyBorder="1" applyAlignment="1" applyProtection="1">
      <protection locked="0"/>
    </xf>
    <xf numFmtId="0" fontId="46" fillId="2" borderId="0" xfId="0" applyFont="1" applyFill="1" applyBorder="1" applyAlignment="1" applyProtection="1">
      <protection locked="0"/>
    </xf>
    <xf numFmtId="0" fontId="32" fillId="2" borderId="14" xfId="0" applyFont="1" applyFill="1" applyBorder="1" applyProtection="1"/>
    <xf numFmtId="0" fontId="32" fillId="2" borderId="16" xfId="0" applyFont="1" applyFill="1" applyBorder="1" applyProtection="1"/>
    <xf numFmtId="14" fontId="32" fillId="12" borderId="44" xfId="0" applyNumberFormat="1" applyFont="1" applyFill="1" applyBorder="1" applyAlignment="1" applyProtection="1">
      <alignment horizontal="center"/>
      <protection locked="0"/>
    </xf>
    <xf numFmtId="0" fontId="46" fillId="2" borderId="16" xfId="0" applyFont="1" applyFill="1" applyBorder="1" applyProtection="1"/>
    <xf numFmtId="0" fontId="32" fillId="2" borderId="16" xfId="0" applyFont="1" applyFill="1" applyBorder="1"/>
    <xf numFmtId="0" fontId="32" fillId="12" borderId="44" xfId="0" applyFont="1" applyFill="1" applyBorder="1" applyAlignment="1" applyProtection="1">
      <alignment horizontal="left"/>
      <protection locked="0"/>
    </xf>
    <xf numFmtId="0" fontId="32" fillId="12" borderId="44" xfId="0" applyFont="1" applyFill="1" applyBorder="1" applyAlignment="1" applyProtection="1">
      <alignment horizontal="center"/>
      <protection locked="0"/>
    </xf>
    <xf numFmtId="0" fontId="32" fillId="2" borderId="9" xfId="0" applyFont="1" applyFill="1" applyBorder="1" applyProtection="1">
      <protection locked="0"/>
    </xf>
    <xf numFmtId="0" fontId="42" fillId="2" borderId="9" xfId="0" applyFont="1" applyFill="1" applyBorder="1" applyAlignment="1" applyProtection="1">
      <alignment vertical="center"/>
    </xf>
    <xf numFmtId="0" fontId="32" fillId="2" borderId="9" xfId="0" applyFont="1" applyFill="1" applyBorder="1"/>
    <xf numFmtId="0" fontId="32" fillId="2" borderId="11" xfId="0" applyFont="1" applyFill="1" applyBorder="1" applyAlignment="1" applyProtection="1">
      <alignment vertical="center" wrapText="1"/>
    </xf>
    <xf numFmtId="0" fontId="32" fillId="2" borderId="0" xfId="0" applyFont="1" applyFill="1" applyBorder="1" applyAlignment="1" applyProtection="1">
      <alignment vertical="center" wrapText="1"/>
    </xf>
    <xf numFmtId="0" fontId="32" fillId="2" borderId="7" xfId="0" applyFont="1" applyFill="1" applyBorder="1" applyAlignment="1" applyProtection="1">
      <alignment vertical="center" wrapText="1"/>
    </xf>
    <xf numFmtId="0" fontId="32" fillId="2" borderId="23" xfId="0" applyFont="1" applyFill="1" applyBorder="1" applyProtection="1"/>
    <xf numFmtId="0" fontId="32" fillId="2" borderId="24" xfId="0" applyFont="1" applyFill="1" applyBorder="1" applyProtection="1"/>
    <xf numFmtId="0" fontId="52" fillId="2" borderId="0" xfId="0" applyFont="1" applyFill="1" applyBorder="1" applyProtection="1"/>
    <xf numFmtId="0" fontId="44" fillId="2" borderId="0" xfId="0" applyFont="1" applyFill="1" applyBorder="1" applyProtection="1"/>
    <xf numFmtId="0" fontId="52" fillId="2" borderId="0" xfId="0" applyFont="1" applyFill="1" applyBorder="1" applyAlignment="1" applyProtection="1">
      <alignment horizontal="right"/>
    </xf>
    <xf numFmtId="0" fontId="42" fillId="2" borderId="0" xfId="0" applyFont="1" applyFill="1" applyBorder="1" applyAlignment="1" applyProtection="1">
      <alignment vertical="center"/>
    </xf>
    <xf numFmtId="0" fontId="47" fillId="2" borderId="0" xfId="0" applyFont="1" applyFill="1" applyBorder="1" applyAlignment="1" applyProtection="1">
      <alignment horizontal="center" vertical="center"/>
    </xf>
    <xf numFmtId="0" fontId="43" fillId="2" borderId="7" xfId="0" applyFont="1" applyFill="1" applyBorder="1" applyAlignment="1" applyProtection="1">
      <alignment vertical="center"/>
    </xf>
    <xf numFmtId="0" fontId="42" fillId="2" borderId="11" xfId="0" applyFont="1" applyFill="1" applyBorder="1" applyAlignment="1" applyProtection="1">
      <alignment vertical="center"/>
    </xf>
    <xf numFmtId="0" fontId="42" fillId="2" borderId="7" xfId="0" applyFont="1" applyFill="1" applyBorder="1" applyAlignment="1" applyProtection="1">
      <alignment vertical="center"/>
    </xf>
    <xf numFmtId="0" fontId="42" fillId="0" borderId="0" xfId="0" applyFont="1" applyAlignment="1" applyProtection="1">
      <alignment horizontal="left" vertical="center"/>
    </xf>
    <xf numFmtId="0" fontId="46" fillId="2" borderId="11" xfId="0" applyFont="1" applyFill="1" applyBorder="1" applyAlignment="1" applyProtection="1">
      <alignment vertical="center"/>
    </xf>
    <xf numFmtId="0" fontId="46" fillId="2" borderId="0" xfId="0" applyFont="1" applyFill="1" applyBorder="1" applyAlignment="1" applyProtection="1">
      <alignment vertical="center"/>
    </xf>
    <xf numFmtId="0" fontId="32" fillId="12" borderId="30" xfId="0" applyFont="1" applyFill="1" applyBorder="1" applyProtection="1">
      <protection locked="0"/>
    </xf>
    <xf numFmtId="0" fontId="46" fillId="2" borderId="0" xfId="0" applyFont="1" applyFill="1" applyBorder="1"/>
    <xf numFmtId="0" fontId="46" fillId="2" borderId="11" xfId="0" applyFont="1" applyFill="1" applyBorder="1" applyProtection="1"/>
    <xf numFmtId="0" fontId="32" fillId="2" borderId="8" xfId="0" applyFont="1" applyFill="1" applyBorder="1" applyAlignment="1" applyProtection="1"/>
    <xf numFmtId="0" fontId="32" fillId="2" borderId="9" xfId="0" applyFont="1" applyFill="1" applyBorder="1" applyAlignment="1" applyProtection="1"/>
    <xf numFmtId="166" fontId="32" fillId="3" borderId="9" xfId="0" applyNumberFormat="1" applyFont="1" applyFill="1" applyBorder="1" applyAlignment="1" applyProtection="1"/>
    <xf numFmtId="0" fontId="32" fillId="3" borderId="10" xfId="0" applyFont="1" applyFill="1" applyBorder="1" applyAlignment="1" applyProtection="1">
      <alignment horizontal="left"/>
    </xf>
    <xf numFmtId="0" fontId="32" fillId="2" borderId="14" xfId="0" applyFont="1" applyFill="1" applyBorder="1" applyAlignment="1" applyProtection="1"/>
    <xf numFmtId="0" fontId="32" fillId="2" borderId="16" xfId="0" applyFont="1" applyFill="1" applyBorder="1" applyAlignment="1" applyProtection="1"/>
    <xf numFmtId="166" fontId="32" fillId="3" borderId="16" xfId="0" applyNumberFormat="1" applyFont="1" applyFill="1" applyBorder="1" applyAlignment="1" applyProtection="1">
      <alignment horizontal="right"/>
    </xf>
    <xf numFmtId="0" fontId="32" fillId="3" borderId="15" xfId="0" applyFont="1" applyFill="1" applyBorder="1" applyAlignment="1" applyProtection="1">
      <alignment horizontal="left"/>
    </xf>
    <xf numFmtId="0" fontId="46" fillId="2" borderId="11" xfId="0" applyFont="1" applyFill="1" applyBorder="1" applyProtection="1">
      <protection locked="0"/>
    </xf>
    <xf numFmtId="0" fontId="32" fillId="3" borderId="9" xfId="0" applyFont="1" applyFill="1" applyBorder="1" applyAlignment="1" applyProtection="1">
      <alignment horizontal="left"/>
    </xf>
    <xf numFmtId="166" fontId="32" fillId="3" borderId="10" xfId="0" applyNumberFormat="1" applyFont="1" applyFill="1" applyBorder="1" applyAlignment="1" applyProtection="1">
      <alignment horizontal="left"/>
    </xf>
    <xf numFmtId="0" fontId="32" fillId="3" borderId="16" xfId="0" applyFont="1" applyFill="1" applyBorder="1" applyAlignment="1" applyProtection="1">
      <alignment horizontal="left"/>
    </xf>
    <xf numFmtId="37" fontId="32" fillId="3" borderId="15" xfId="1" applyNumberFormat="1" applyFont="1" applyFill="1" applyBorder="1" applyAlignment="1" applyProtection="1">
      <alignment horizontal="left"/>
    </xf>
    <xf numFmtId="0" fontId="32" fillId="12" borderId="67" xfId="0" applyFont="1" applyFill="1" applyBorder="1" applyProtection="1">
      <protection locked="0"/>
    </xf>
    <xf numFmtId="0" fontId="32" fillId="12" borderId="44" xfId="0" applyFont="1" applyFill="1" applyBorder="1" applyProtection="1">
      <protection locked="0"/>
    </xf>
    <xf numFmtId="0" fontId="46" fillId="2" borderId="16" xfId="0" applyFont="1" applyFill="1" applyBorder="1"/>
    <xf numFmtId="0" fontId="43" fillId="2" borderId="15" xfId="0" applyFont="1" applyFill="1" applyBorder="1" applyAlignment="1" applyProtection="1">
      <alignment vertical="center"/>
    </xf>
    <xf numFmtId="0" fontId="46" fillId="2" borderId="14" xfId="0" applyFont="1" applyFill="1" applyBorder="1" applyProtection="1"/>
    <xf numFmtId="0" fontId="32" fillId="2" borderId="15" xfId="0" applyFont="1" applyFill="1" applyBorder="1" applyProtection="1"/>
    <xf numFmtId="0" fontId="42" fillId="2" borderId="0" xfId="0" applyFont="1" applyFill="1" applyBorder="1" applyAlignment="1" applyProtection="1">
      <alignment horizontal="center" vertical="center"/>
    </xf>
    <xf numFmtId="0" fontId="42" fillId="2" borderId="7" xfId="0" applyFont="1" applyFill="1" applyBorder="1" applyAlignment="1" applyProtection="1">
      <alignment horizontal="center" vertical="center"/>
    </xf>
    <xf numFmtId="0" fontId="46" fillId="2" borderId="8" xfId="0" applyFont="1" applyFill="1" applyBorder="1" applyProtection="1"/>
    <xf numFmtId="0" fontId="46" fillId="2" borderId="9" xfId="0" applyFont="1" applyFill="1" applyBorder="1" applyProtection="1"/>
    <xf numFmtId="0" fontId="46" fillId="2" borderId="0" xfId="0" applyFont="1" applyFill="1" applyBorder="1" applyProtection="1">
      <protection locked="0"/>
    </xf>
    <xf numFmtId="0" fontId="43" fillId="2" borderId="9" xfId="0" applyFont="1" applyFill="1" applyBorder="1" applyAlignment="1" applyProtection="1">
      <alignment horizontal="right" vertical="center"/>
    </xf>
    <xf numFmtId="0" fontId="55" fillId="2" borderId="0" xfId="0" applyFont="1" applyFill="1" applyBorder="1" applyAlignment="1" applyProtection="1">
      <alignment horizontal="center" vertical="center"/>
    </xf>
    <xf numFmtId="0" fontId="43" fillId="2" borderId="0" xfId="0" applyFont="1" applyFill="1" applyBorder="1" applyAlignment="1" applyProtection="1">
      <alignment horizontal="right" vertical="center"/>
    </xf>
    <xf numFmtId="0" fontId="32" fillId="2" borderId="0" xfId="0" applyFont="1" applyFill="1" applyBorder="1" applyAlignment="1">
      <alignment horizontal="center"/>
    </xf>
    <xf numFmtId="0" fontId="32" fillId="2" borderId="18" xfId="0" applyFont="1" applyFill="1" applyBorder="1" applyAlignment="1">
      <alignment horizontal="center"/>
    </xf>
    <xf numFmtId="0" fontId="32" fillId="0" borderId="0" xfId="0" applyFont="1"/>
    <xf numFmtId="0" fontId="32" fillId="2" borderId="11" xfId="0" applyFont="1" applyFill="1" applyBorder="1" applyAlignment="1" applyProtection="1"/>
    <xf numFmtId="0" fontId="43" fillId="0" borderId="0" xfId="0" applyFont="1" applyFill="1" applyBorder="1" applyAlignment="1" applyProtection="1"/>
    <xf numFmtId="0" fontId="43" fillId="0" borderId="0" xfId="0" applyFont="1" applyFill="1" applyBorder="1" applyAlignment="1" applyProtection="1">
      <alignment horizontal="right"/>
    </xf>
    <xf numFmtId="0" fontId="32" fillId="2" borderId="7" xfId="0" applyFont="1" applyFill="1" applyBorder="1"/>
    <xf numFmtId="0" fontId="43" fillId="2" borderId="11" xfId="0" applyFont="1" applyFill="1" applyBorder="1" applyAlignment="1">
      <alignment horizontal="center"/>
    </xf>
    <xf numFmtId="0" fontId="43" fillId="2" borderId="0" xfId="0" applyFont="1" applyFill="1" applyBorder="1" applyAlignment="1">
      <alignment horizontal="left"/>
    </xf>
    <xf numFmtId="0" fontId="43" fillId="2" borderId="7" xfId="0" applyFont="1" applyFill="1" applyBorder="1" applyAlignment="1">
      <alignment horizontal="center"/>
    </xf>
    <xf numFmtId="0" fontId="32" fillId="2" borderId="11" xfId="0" applyFont="1" applyFill="1" applyBorder="1"/>
    <xf numFmtId="0" fontId="32" fillId="12" borderId="18" xfId="0" applyNumberFormat="1" applyFont="1" applyFill="1" applyBorder="1" applyProtection="1">
      <protection locked="0"/>
    </xf>
    <xf numFmtId="43" fontId="32" fillId="12" borderId="18" xfId="1" applyFont="1" applyFill="1" applyBorder="1" applyProtection="1">
      <protection locked="0"/>
    </xf>
    <xf numFmtId="0" fontId="32" fillId="2" borderId="0" xfId="0" applyFont="1" applyFill="1" applyBorder="1" applyAlignment="1">
      <alignment horizontal="left"/>
    </xf>
    <xf numFmtId="172" fontId="32" fillId="2" borderId="0" xfId="0" applyNumberFormat="1" applyFont="1" applyFill="1" applyBorder="1" applyProtection="1">
      <protection locked="0"/>
    </xf>
    <xf numFmtId="0" fontId="32" fillId="12" borderId="37" xfId="0" applyFont="1" applyFill="1" applyBorder="1" applyProtection="1">
      <protection locked="0"/>
    </xf>
    <xf numFmtId="0" fontId="46" fillId="2" borderId="0" xfId="0" applyFont="1" applyFill="1" applyBorder="1" applyAlignment="1">
      <alignment horizontal="right"/>
    </xf>
    <xf numFmtId="0" fontId="43" fillId="2" borderId="26" xfId="0" applyFont="1" applyFill="1" applyBorder="1" applyAlignment="1" applyProtection="1">
      <alignment horizontal="left" vertical="center"/>
    </xf>
    <xf numFmtId="0" fontId="32" fillId="2" borderId="68" xfId="0" applyFont="1" applyFill="1" applyBorder="1" applyProtection="1"/>
    <xf numFmtId="0" fontId="43" fillId="2" borderId="0" xfId="0" applyFont="1" applyFill="1" applyBorder="1" applyAlignment="1" applyProtection="1">
      <alignment horizontal="left"/>
    </xf>
    <xf numFmtId="0" fontId="43" fillId="2" borderId="0" xfId="0" applyFont="1" applyFill="1" applyBorder="1" applyAlignment="1" applyProtection="1"/>
    <xf numFmtId="0" fontId="43" fillId="2" borderId="18" xfId="0" applyFont="1" applyFill="1" applyBorder="1" applyAlignment="1" applyProtection="1">
      <alignment horizontal="center" vertical="center"/>
    </xf>
    <xf numFmtId="0" fontId="32" fillId="2" borderId="37" xfId="0" applyFont="1" applyFill="1" applyBorder="1" applyAlignment="1" applyProtection="1">
      <alignment horizontal="left"/>
    </xf>
    <xf numFmtId="0" fontId="43" fillId="2" borderId="18" xfId="0" applyFont="1" applyFill="1" applyBorder="1" applyAlignment="1">
      <alignment horizontal="center"/>
    </xf>
    <xf numFmtId="0" fontId="32" fillId="2" borderId="37" xfId="0" applyFont="1" applyFill="1" applyBorder="1" applyAlignment="1">
      <alignment horizontal="left"/>
    </xf>
    <xf numFmtId="0" fontId="32" fillId="5" borderId="0" xfId="0" applyFont="1" applyFill="1" applyBorder="1" applyProtection="1"/>
    <xf numFmtId="0" fontId="43" fillId="2" borderId="18" xfId="0" applyFont="1" applyFill="1" applyBorder="1" applyAlignment="1" applyProtection="1">
      <alignment horizontal="center"/>
    </xf>
    <xf numFmtId="0" fontId="60" fillId="2" borderId="0" xfId="0" applyFont="1" applyFill="1" applyBorder="1" applyProtection="1"/>
    <xf numFmtId="0" fontId="32" fillId="8" borderId="29" xfId="0" applyFont="1" applyFill="1" applyBorder="1" applyAlignment="1" applyProtection="1">
      <alignment horizontal="center"/>
    </xf>
    <xf numFmtId="0" fontId="43" fillId="2" borderId="26" xfId="0" applyFont="1" applyFill="1" applyBorder="1"/>
    <xf numFmtId="0" fontId="32" fillId="5" borderId="0" xfId="0" applyFont="1" applyFill="1" applyBorder="1"/>
    <xf numFmtId="0" fontId="32" fillId="2" borderId="37" xfId="0" applyFont="1" applyFill="1" applyBorder="1" applyProtection="1"/>
    <xf numFmtId="169" fontId="32" fillId="2" borderId="7" xfId="0" applyNumberFormat="1" applyFont="1" applyFill="1" applyBorder="1" applyAlignment="1"/>
    <xf numFmtId="0" fontId="32" fillId="3" borderId="18" xfId="0" applyFont="1" applyFill="1" applyBorder="1" applyProtection="1"/>
    <xf numFmtId="0" fontId="32" fillId="5" borderId="0" xfId="0" applyFont="1" applyFill="1" applyBorder="1" applyAlignment="1">
      <alignment horizontal="center"/>
    </xf>
    <xf numFmtId="0" fontId="46" fillId="2" borderId="7" xfId="0" applyFont="1" applyFill="1" applyBorder="1"/>
    <xf numFmtId="0" fontId="34" fillId="2" borderId="0" xfId="0" applyFont="1" applyFill="1" applyBorder="1"/>
    <xf numFmtId="0" fontId="32" fillId="2" borderId="37" xfId="0" applyFont="1" applyFill="1" applyBorder="1"/>
    <xf numFmtId="0" fontId="32" fillId="0" borderId="0" xfId="0" applyFont="1" applyFill="1" applyProtection="1"/>
    <xf numFmtId="166" fontId="32" fillId="5" borderId="0" xfId="0" applyNumberFormat="1" applyFont="1" applyFill="1" applyBorder="1" applyAlignment="1" applyProtection="1">
      <alignment horizontal="left"/>
      <protection locked="0"/>
    </xf>
    <xf numFmtId="170" fontId="32" fillId="0" borderId="0" xfId="0" applyNumberFormat="1" applyFont="1" applyFill="1" applyProtection="1"/>
    <xf numFmtId="170" fontId="32" fillId="0" borderId="0" xfId="0" applyNumberFormat="1" applyFont="1" applyProtection="1"/>
    <xf numFmtId="2" fontId="32" fillId="2" borderId="11" xfId="0" applyNumberFormat="1" applyFont="1" applyFill="1" applyBorder="1" applyProtection="1"/>
    <xf numFmtId="0" fontId="32" fillId="2" borderId="11" xfId="0" applyFont="1" applyFill="1" applyBorder="1" applyAlignment="1"/>
    <xf numFmtId="0" fontId="45" fillId="2" borderId="0" xfId="0" applyFont="1" applyFill="1" applyBorder="1" applyProtection="1"/>
    <xf numFmtId="0" fontId="34" fillId="2" borderId="0" xfId="0" applyFont="1" applyFill="1" applyBorder="1" applyAlignment="1" applyProtection="1"/>
    <xf numFmtId="0" fontId="41" fillId="2" borderId="7" xfId="0" applyFont="1" applyFill="1" applyBorder="1" applyAlignment="1" applyProtection="1">
      <alignment vertical="center"/>
    </xf>
    <xf numFmtId="0" fontId="34" fillId="2" borderId="7" xfId="0" applyFont="1" applyFill="1" applyBorder="1"/>
    <xf numFmtId="0" fontId="62" fillId="2" borderId="14" xfId="0" applyFont="1" applyFill="1" applyBorder="1" applyAlignment="1" applyProtection="1">
      <alignment vertical="center"/>
    </xf>
    <xf numFmtId="0" fontId="43" fillId="2" borderId="16" xfId="0" applyFont="1" applyFill="1" applyBorder="1" applyAlignment="1" applyProtection="1">
      <alignment vertical="center"/>
    </xf>
    <xf numFmtId="0" fontId="32" fillId="2" borderId="15" xfId="0" applyFont="1" applyFill="1" applyBorder="1"/>
    <xf numFmtId="0" fontId="32" fillId="2" borderId="14" xfId="0" applyFont="1" applyFill="1" applyBorder="1"/>
    <xf numFmtId="0" fontId="32" fillId="2" borderId="16" xfId="0" applyNumberFormat="1" applyFont="1" applyFill="1" applyBorder="1"/>
    <xf numFmtId="0" fontId="46" fillId="2" borderId="0" xfId="0" applyFont="1" applyFill="1" applyProtection="1"/>
    <xf numFmtId="1" fontId="46" fillId="2" borderId="0" xfId="0" applyNumberFormat="1" applyFont="1" applyFill="1" applyProtection="1"/>
    <xf numFmtId="0" fontId="46" fillId="2" borderId="0" xfId="0" applyFont="1" applyFill="1"/>
    <xf numFmtId="0" fontId="32" fillId="2" borderId="0" xfId="0" applyFont="1" applyFill="1"/>
    <xf numFmtId="0" fontId="33" fillId="0" borderId="0" xfId="0" applyFont="1" applyProtection="1"/>
    <xf numFmtId="0" fontId="64" fillId="0" borderId="64" xfId="0" applyFont="1" applyBorder="1" applyAlignment="1" applyProtection="1">
      <alignment horizontal="center" vertical="center" wrapText="1"/>
      <protection locked="0"/>
    </xf>
    <xf numFmtId="0" fontId="65" fillId="0" borderId="65" xfId="0" applyFont="1" applyBorder="1" applyProtection="1">
      <protection locked="0"/>
    </xf>
    <xf numFmtId="0" fontId="64" fillId="0" borderId="65" xfId="0" applyFont="1" applyBorder="1" applyAlignment="1" applyProtection="1">
      <alignment horizontal="center" vertical="center" wrapText="1"/>
      <protection locked="0"/>
    </xf>
    <xf numFmtId="0" fontId="65" fillId="0" borderId="66" xfId="0" applyFont="1" applyBorder="1" applyProtection="1">
      <protection locked="0"/>
    </xf>
    <xf numFmtId="0" fontId="65" fillId="0" borderId="0" xfId="0" applyFont="1"/>
    <xf numFmtId="0" fontId="66" fillId="0" borderId="0" xfId="0" applyFont="1" applyProtection="1">
      <protection locked="0"/>
    </xf>
    <xf numFmtId="0" fontId="65" fillId="0" borderId="0" xfId="0" applyFont="1" applyAlignment="1">
      <alignment horizontal="right"/>
    </xf>
    <xf numFmtId="0" fontId="65" fillId="0" borderId="1" xfId="0" applyFont="1" applyBorder="1"/>
    <xf numFmtId="0" fontId="65" fillId="0" borderId="0" xfId="0" applyFont="1" applyAlignment="1">
      <alignment horizontal="left"/>
    </xf>
    <xf numFmtId="0" fontId="65" fillId="0" borderId="0" xfId="1" applyNumberFormat="1" applyFont="1"/>
    <xf numFmtId="43" fontId="65" fillId="0" borderId="0" xfId="1" applyFont="1" applyProtection="1">
      <protection locked="0"/>
    </xf>
    <xf numFmtId="43" fontId="65" fillId="0" borderId="0" xfId="1" applyFont="1"/>
    <xf numFmtId="0" fontId="65" fillId="0" borderId="29" xfId="0" applyFont="1" applyBorder="1"/>
    <xf numFmtId="0" fontId="65" fillId="0" borderId="20" xfId="0" applyFont="1" applyBorder="1" applyAlignment="1" applyProtection="1">
      <alignment horizontal="center"/>
      <protection locked="0"/>
    </xf>
    <xf numFmtId="0" fontId="65" fillId="0" borderId="29" xfId="0" applyFont="1" applyBorder="1" applyAlignment="1">
      <alignment horizontal="center"/>
    </xf>
    <xf numFmtId="0" fontId="65" fillId="0" borderId="69" xfId="0" applyFont="1" applyBorder="1" applyAlignment="1">
      <alignment horizontal="center"/>
    </xf>
    <xf numFmtId="0" fontId="65" fillId="0" borderId="29" xfId="0" applyFont="1" applyBorder="1" applyAlignment="1">
      <alignment horizontal="left"/>
    </xf>
    <xf numFmtId="43" fontId="65" fillId="0" borderId="29" xfId="1" applyFont="1" applyBorder="1" applyAlignment="1">
      <alignment horizontal="center"/>
    </xf>
    <xf numFmtId="43" fontId="65" fillId="0" borderId="29" xfId="1" applyFont="1" applyBorder="1" applyAlignment="1" applyProtection="1">
      <alignment horizontal="center"/>
      <protection locked="0"/>
    </xf>
    <xf numFmtId="43" fontId="65" fillId="0" borderId="19" xfId="1" applyFont="1" applyBorder="1" applyAlignment="1" applyProtection="1">
      <alignment horizontal="center"/>
      <protection locked="0"/>
    </xf>
    <xf numFmtId="43" fontId="65" fillId="0" borderId="19" xfId="1" applyFont="1" applyBorder="1" applyAlignment="1">
      <alignment horizontal="center"/>
    </xf>
    <xf numFmtId="0" fontId="65" fillId="0" borderId="27" xfId="0" applyFont="1" applyBorder="1"/>
    <xf numFmtId="0" fontId="65" fillId="0" borderId="24" xfId="0" applyFont="1" applyBorder="1" applyAlignment="1" applyProtection="1">
      <alignment horizontal="center"/>
      <protection locked="0"/>
    </xf>
    <xf numFmtId="0" fontId="65" fillId="0" borderId="27" xfId="0" applyFont="1" applyBorder="1" applyAlignment="1">
      <alignment horizontal="center"/>
    </xf>
    <xf numFmtId="0" fontId="65" fillId="0" borderId="27" xfId="0" applyFont="1" applyBorder="1" applyAlignment="1">
      <alignment horizontal="left"/>
    </xf>
    <xf numFmtId="43" fontId="65" fillId="0" borderId="27" xfId="1" applyFont="1" applyBorder="1" applyAlignment="1">
      <alignment horizontal="center"/>
    </xf>
    <xf numFmtId="43" fontId="65" fillId="0" borderId="27" xfId="1" applyFont="1" applyBorder="1" applyAlignment="1" applyProtection="1">
      <alignment horizontal="center"/>
      <protection locked="0"/>
    </xf>
    <xf numFmtId="43" fontId="65" fillId="0" borderId="18" xfId="1" applyFont="1" applyBorder="1" applyAlignment="1" applyProtection="1">
      <alignment horizontal="center"/>
      <protection locked="0"/>
    </xf>
    <xf numFmtId="0" fontId="67" fillId="2" borderId="18" xfId="0" applyFont="1" applyFill="1" applyBorder="1" applyProtection="1">
      <protection locked="0"/>
    </xf>
    <xf numFmtId="0" fontId="67" fillId="2" borderId="18" xfId="0" applyFont="1" applyFill="1" applyBorder="1"/>
    <xf numFmtId="0" fontId="67" fillId="2" borderId="18" xfId="0" applyFont="1" applyFill="1" applyBorder="1" applyAlignment="1">
      <alignment horizontal="left"/>
    </xf>
    <xf numFmtId="43" fontId="67" fillId="2" borderId="18" xfId="1" applyFont="1" applyFill="1" applyBorder="1"/>
    <xf numFmtId="43" fontId="67" fillId="2" borderId="18" xfId="1" applyFont="1" applyFill="1" applyBorder="1" applyProtection="1">
      <protection locked="0"/>
    </xf>
    <xf numFmtId="43" fontId="67" fillId="12" borderId="18" xfId="1" applyFont="1" applyFill="1" applyBorder="1" applyProtection="1">
      <protection locked="0"/>
    </xf>
    <xf numFmtId="0" fontId="65" fillId="0" borderId="18" xfId="0" applyFont="1" applyBorder="1"/>
    <xf numFmtId="0" fontId="65" fillId="0" borderId="0" xfId="0" applyFont="1" applyProtection="1">
      <protection locked="0"/>
    </xf>
    <xf numFmtId="0" fontId="68" fillId="0" borderId="0" xfId="0" applyFont="1" applyAlignment="1" applyProtection="1">
      <alignment horizontal="center"/>
      <protection locked="0"/>
    </xf>
    <xf numFmtId="0" fontId="69" fillId="0" borderId="0" xfId="0" applyNumberFormat="1" applyFont="1" applyProtection="1">
      <protection locked="0"/>
    </xf>
    <xf numFmtId="14" fontId="69" fillId="0" borderId="0" xfId="0" applyNumberFormat="1" applyFont="1" applyProtection="1">
      <protection locked="0"/>
    </xf>
    <xf numFmtId="14" fontId="69" fillId="0" borderId="47" xfId="0" applyNumberFormat="1" applyFont="1" applyBorder="1" applyProtection="1">
      <protection locked="0"/>
    </xf>
    <xf numFmtId="14" fontId="69" fillId="0" borderId="48" xfId="0" applyNumberFormat="1" applyFont="1" applyBorder="1" applyProtection="1">
      <protection locked="0"/>
    </xf>
    <xf numFmtId="14" fontId="69" fillId="0" borderId="49" xfId="0" applyNumberFormat="1" applyFont="1" applyBorder="1" applyProtection="1">
      <protection locked="0"/>
    </xf>
    <xf numFmtId="166" fontId="69" fillId="0" borderId="28" xfId="0" applyNumberFormat="1" applyFont="1" applyBorder="1" applyProtection="1">
      <protection locked="0"/>
    </xf>
    <xf numFmtId="166" fontId="69" fillId="0" borderId="47" xfId="0" applyNumberFormat="1" applyFont="1" applyBorder="1" applyProtection="1">
      <protection locked="0"/>
    </xf>
    <xf numFmtId="166" fontId="69" fillId="0" borderId="48" xfId="0" applyNumberFormat="1" applyFont="1" applyBorder="1" applyProtection="1">
      <protection locked="0"/>
    </xf>
    <xf numFmtId="166" fontId="69" fillId="0" borderId="49" xfId="0" applyNumberFormat="1" applyFont="1" applyBorder="1" applyProtection="1">
      <protection locked="0"/>
    </xf>
    <xf numFmtId="166" fontId="69" fillId="0" borderId="8" xfId="0" applyNumberFormat="1" applyFont="1" applyBorder="1" applyProtection="1">
      <protection locked="0"/>
    </xf>
    <xf numFmtId="14" fontId="70" fillId="0" borderId="8" xfId="0" applyNumberFormat="1" applyFont="1" applyBorder="1" applyProtection="1">
      <protection locked="0"/>
    </xf>
    <xf numFmtId="1" fontId="69" fillId="0" borderId="28" xfId="0" applyNumberFormat="1" applyFont="1" applyBorder="1" applyProtection="1">
      <protection locked="0"/>
    </xf>
    <xf numFmtId="0" fontId="69" fillId="0" borderId="0" xfId="0" applyFont="1" applyProtection="1">
      <protection locked="0"/>
    </xf>
    <xf numFmtId="0" fontId="69" fillId="5" borderId="47" xfId="0" applyFont="1" applyFill="1" applyBorder="1" applyProtection="1">
      <protection locked="0"/>
    </xf>
    <xf numFmtId="0" fontId="69" fillId="5" borderId="49" xfId="0" applyFont="1" applyFill="1" applyBorder="1" applyProtection="1">
      <protection locked="0"/>
    </xf>
    <xf numFmtId="0" fontId="69" fillId="9" borderId="20" xfId="0" applyFont="1" applyFill="1" applyBorder="1" applyProtection="1">
      <protection locked="0"/>
    </xf>
    <xf numFmtId="0" fontId="69" fillId="9" borderId="29" xfId="0" applyFont="1" applyFill="1" applyBorder="1" applyProtection="1">
      <protection locked="0"/>
    </xf>
    <xf numFmtId="0" fontId="69" fillId="9" borderId="19" xfId="0" applyFont="1" applyFill="1" applyBorder="1" applyProtection="1">
      <protection locked="0"/>
    </xf>
    <xf numFmtId="0" fontId="69" fillId="10" borderId="47" xfId="0" applyFont="1" applyFill="1" applyBorder="1" applyProtection="1">
      <protection locked="0"/>
    </xf>
    <xf numFmtId="0" fontId="69" fillId="10" borderId="48" xfId="0" applyFont="1" applyFill="1" applyBorder="1" applyProtection="1">
      <protection locked="0"/>
    </xf>
    <xf numFmtId="0" fontId="69" fillId="10" borderId="49" xfId="0" applyFont="1" applyFill="1" applyBorder="1" applyProtection="1">
      <protection locked="0"/>
    </xf>
    <xf numFmtId="0" fontId="69" fillId="4" borderId="47" xfId="0" applyFont="1" applyFill="1" applyBorder="1" applyProtection="1">
      <protection locked="0"/>
    </xf>
    <xf numFmtId="0" fontId="69" fillId="4" borderId="48" xfId="0" applyFont="1" applyFill="1" applyBorder="1" applyProtection="1">
      <protection locked="0"/>
    </xf>
    <xf numFmtId="0" fontId="69" fillId="4" borderId="49" xfId="0" applyFont="1" applyFill="1" applyBorder="1" applyProtection="1">
      <protection locked="0"/>
    </xf>
    <xf numFmtId="0" fontId="69" fillId="11" borderId="57" xfId="0" applyFont="1" applyFill="1" applyBorder="1" applyProtection="1">
      <protection locked="0"/>
    </xf>
    <xf numFmtId="0" fontId="69" fillId="11" borderId="48" xfId="0" applyFont="1" applyFill="1" applyBorder="1" applyProtection="1">
      <protection locked="0"/>
    </xf>
    <xf numFmtId="0" fontId="69" fillId="11" borderId="49" xfId="0" applyFont="1" applyFill="1" applyBorder="1" applyProtection="1">
      <protection locked="0"/>
    </xf>
    <xf numFmtId="0" fontId="69" fillId="0" borderId="0" xfId="0" applyFont="1" applyBorder="1" applyProtection="1"/>
    <xf numFmtId="0" fontId="71" fillId="0" borderId="0" xfId="0" applyFont="1" applyBorder="1" applyProtection="1"/>
    <xf numFmtId="166" fontId="69" fillId="0" borderId="0" xfId="0" applyNumberFormat="1" applyFont="1" applyBorder="1" applyProtection="1"/>
    <xf numFmtId="0" fontId="70" fillId="0" borderId="0" xfId="0" applyFont="1" applyBorder="1" applyProtection="1"/>
    <xf numFmtId="1" fontId="69" fillId="0" borderId="0" xfId="0" applyNumberFormat="1" applyFont="1" applyBorder="1" applyProtection="1"/>
    <xf numFmtId="0" fontId="69" fillId="0" borderId="0" xfId="0" applyFont="1" applyProtection="1"/>
    <xf numFmtId="0" fontId="69" fillId="5" borderId="1" xfId="0" applyFont="1" applyFill="1" applyBorder="1" applyAlignment="1" applyProtection="1">
      <alignment horizontal="center"/>
    </xf>
    <xf numFmtId="0" fontId="69" fillId="9" borderId="10" xfId="0" applyFont="1" applyFill="1" applyBorder="1" applyAlignment="1" applyProtection="1">
      <alignment horizontal="center"/>
    </xf>
    <xf numFmtId="0" fontId="69" fillId="9" borderId="28" xfId="0" applyFont="1" applyFill="1" applyBorder="1" applyAlignment="1" applyProtection="1">
      <alignment horizontal="center"/>
    </xf>
    <xf numFmtId="0" fontId="69" fillId="9" borderId="8" xfId="0" applyFont="1" applyFill="1" applyBorder="1" applyAlignment="1" applyProtection="1">
      <alignment horizontal="center"/>
    </xf>
    <xf numFmtId="0" fontId="69" fillId="10" borderId="28" xfId="0" applyFont="1" applyFill="1" applyBorder="1" applyAlignment="1" applyProtection="1">
      <alignment horizontal="center"/>
    </xf>
    <xf numFmtId="0" fontId="69" fillId="4" borderId="28" xfId="0" applyFont="1" applyFill="1" applyBorder="1" applyAlignment="1" applyProtection="1">
      <alignment horizontal="center"/>
    </xf>
    <xf numFmtId="0" fontId="69" fillId="11" borderId="10" xfId="0" applyFont="1" applyFill="1" applyBorder="1" applyAlignment="1" applyProtection="1">
      <alignment horizontal="center"/>
    </xf>
    <xf numFmtId="0" fontId="69" fillId="11" borderId="28" xfId="0" applyFont="1" applyFill="1" applyBorder="1" applyAlignment="1" applyProtection="1">
      <alignment horizontal="center"/>
    </xf>
    <xf numFmtId="0" fontId="69" fillId="0" borderId="10" xfId="0" applyFont="1" applyBorder="1" applyAlignment="1" applyProtection="1">
      <alignment horizontal="center" vertical="center" wrapText="1"/>
    </xf>
    <xf numFmtId="0" fontId="69" fillId="0" borderId="28" xfId="0" applyFont="1" applyBorder="1" applyAlignment="1" applyProtection="1">
      <alignment horizontal="center" vertical="center" wrapText="1"/>
    </xf>
    <xf numFmtId="0" fontId="69" fillId="0" borderId="8" xfId="0" applyFont="1" applyBorder="1" applyProtection="1"/>
    <xf numFmtId="0" fontId="69" fillId="0" borderId="9" xfId="0" applyFont="1" applyBorder="1" applyProtection="1"/>
    <xf numFmtId="0" fontId="69" fillId="0" borderId="33" xfId="0" applyFont="1" applyBorder="1" applyAlignment="1" applyProtection="1">
      <alignment vertical="center" wrapText="1"/>
    </xf>
    <xf numFmtId="0" fontId="69" fillId="0" borderId="34" xfId="0" applyFont="1" applyBorder="1" applyAlignment="1" applyProtection="1">
      <alignment vertical="center" wrapText="1"/>
    </xf>
    <xf numFmtId="0" fontId="69" fillId="0" borderId="52" xfId="0" applyFont="1" applyBorder="1" applyAlignment="1" applyProtection="1">
      <alignment vertical="center" wrapText="1"/>
    </xf>
    <xf numFmtId="166" fontId="69" fillId="0" borderId="54" xfId="0" applyNumberFormat="1" applyFont="1" applyBorder="1" applyAlignment="1" applyProtection="1">
      <alignment horizontal="center"/>
    </xf>
    <xf numFmtId="166" fontId="69" fillId="0" borderId="38" xfId="0" applyNumberFormat="1" applyFont="1" applyBorder="1" applyAlignment="1" applyProtection="1">
      <alignment horizontal="center"/>
    </xf>
    <xf numFmtId="166" fontId="69" fillId="0" borderId="50" xfId="0" applyNumberFormat="1" applyFont="1" applyBorder="1" applyAlignment="1" applyProtection="1">
      <alignment horizontal="center"/>
    </xf>
    <xf numFmtId="0" fontId="70" fillId="0" borderId="28" xfId="0" applyFont="1" applyBorder="1" applyAlignment="1" applyProtection="1">
      <alignment vertical="center" wrapText="1"/>
    </xf>
    <xf numFmtId="166" fontId="69" fillId="0" borderId="56" xfId="0" applyNumberFormat="1" applyFont="1" applyBorder="1" applyAlignment="1" applyProtection="1">
      <alignment horizontal="center" vertical="center" wrapText="1"/>
    </xf>
    <xf numFmtId="1" fontId="69" fillId="0" borderId="38" xfId="0" applyNumberFormat="1" applyFont="1" applyBorder="1" applyAlignment="1" applyProtection="1">
      <alignment horizontal="center" wrapText="1"/>
    </xf>
    <xf numFmtId="0" fontId="69" fillId="9" borderId="4" xfId="0" applyFont="1" applyFill="1" applyBorder="1" applyAlignment="1" applyProtection="1">
      <alignment vertical="center"/>
      <protection locked="0"/>
    </xf>
    <xf numFmtId="0" fontId="69" fillId="9" borderId="5" xfId="0" applyFont="1" applyFill="1" applyBorder="1" applyAlignment="1" applyProtection="1">
      <alignment vertical="center"/>
      <protection locked="0"/>
    </xf>
    <xf numFmtId="0" fontId="69" fillId="9" borderId="6" xfId="0" applyFont="1" applyFill="1" applyBorder="1" applyAlignment="1" applyProtection="1">
      <alignment vertical="center"/>
      <protection locked="0"/>
    </xf>
    <xf numFmtId="0" fontId="69" fillId="10" borderId="5" xfId="0" applyFont="1" applyFill="1" applyBorder="1" applyAlignment="1" applyProtection="1">
      <alignment vertical="center"/>
      <protection locked="0"/>
    </xf>
    <xf numFmtId="0" fontId="69" fillId="10" borderId="5" xfId="0" applyFont="1" applyFill="1" applyBorder="1" applyAlignment="1" applyProtection="1">
      <alignment horizontal="center" vertical="center"/>
      <protection locked="0"/>
    </xf>
    <xf numFmtId="0" fontId="69" fillId="4" borderId="4" xfId="0" applyFont="1" applyFill="1" applyBorder="1" applyAlignment="1" applyProtection="1">
      <alignment vertical="center"/>
    </xf>
    <xf numFmtId="0" fontId="69" fillId="4" borderId="5" xfId="0" applyFont="1" applyFill="1" applyBorder="1" applyAlignment="1" applyProtection="1">
      <alignment vertical="center"/>
      <protection locked="0"/>
    </xf>
    <xf numFmtId="0" fontId="69" fillId="4" borderId="6" xfId="0" applyFont="1" applyFill="1" applyBorder="1" applyAlignment="1" applyProtection="1">
      <alignment vertical="center"/>
      <protection locked="0"/>
    </xf>
    <xf numFmtId="0" fontId="69" fillId="11" borderId="4" xfId="0" applyFont="1" applyFill="1" applyBorder="1" applyAlignment="1" applyProtection="1">
      <alignment vertical="center"/>
    </xf>
    <xf numFmtId="0" fontId="69" fillId="11" borderId="5" xfId="0" applyFont="1" applyFill="1" applyBorder="1" applyAlignment="1" applyProtection="1">
      <alignment horizontal="center" vertical="center"/>
    </xf>
    <xf numFmtId="0" fontId="69" fillId="11" borderId="6" xfId="0" applyFont="1" applyFill="1" applyBorder="1" applyAlignment="1" applyProtection="1">
      <alignment horizontal="center" vertical="center"/>
    </xf>
    <xf numFmtId="0" fontId="69" fillId="0" borderId="7" xfId="0" applyFont="1" applyBorder="1" applyAlignment="1" applyProtection="1">
      <alignment horizontal="center"/>
    </xf>
    <xf numFmtId="0" fontId="69" fillId="0" borderId="32" xfId="0" applyFont="1" applyBorder="1" applyAlignment="1" applyProtection="1">
      <alignment horizontal="center"/>
    </xf>
    <xf numFmtId="0" fontId="69" fillId="0" borderId="14" xfId="0" applyFont="1" applyBorder="1" applyProtection="1"/>
    <xf numFmtId="0" fontId="69" fillId="0" borderId="16" xfId="0" applyFont="1" applyBorder="1" applyProtection="1"/>
    <xf numFmtId="0" fontId="69" fillId="0" borderId="43" xfId="0" applyFont="1" applyBorder="1" applyAlignment="1" applyProtection="1">
      <alignment vertical="center" wrapText="1"/>
    </xf>
    <xf numFmtId="0" fontId="69" fillId="0" borderId="44" xfId="0" applyFont="1" applyBorder="1" applyAlignment="1" applyProtection="1">
      <alignment vertical="center" wrapText="1"/>
    </xf>
    <xf numFmtId="0" fontId="69" fillId="0" borderId="53" xfId="0" applyFont="1" applyBorder="1" applyAlignment="1" applyProtection="1">
      <alignment vertical="center" wrapText="1"/>
    </xf>
    <xf numFmtId="0" fontId="69" fillId="0" borderId="17" xfId="0" applyFont="1" applyBorder="1" applyAlignment="1" applyProtection="1">
      <alignment horizontal="center" vertical="center" wrapText="1"/>
    </xf>
    <xf numFmtId="0" fontId="69" fillId="0" borderId="55" xfId="0" applyNumberFormat="1" applyFont="1" applyBorder="1" applyAlignment="1" applyProtection="1">
      <alignment horizontal="center"/>
      <protection locked="0"/>
    </xf>
    <xf numFmtId="0" fontId="69" fillId="0" borderId="43" xfId="0" applyNumberFormat="1" applyFont="1" applyBorder="1" applyAlignment="1" applyProtection="1">
      <alignment horizontal="center"/>
      <protection locked="0"/>
    </xf>
    <xf numFmtId="0" fontId="69" fillId="0" borderId="46" xfId="0" applyNumberFormat="1" applyFont="1" applyBorder="1" applyAlignment="1" applyProtection="1">
      <alignment horizontal="center"/>
      <protection locked="0"/>
    </xf>
    <xf numFmtId="0" fontId="69" fillId="0" borderId="51" xfId="0" applyNumberFormat="1" applyFont="1" applyBorder="1" applyAlignment="1" applyProtection="1">
      <alignment horizontal="center"/>
      <protection locked="0"/>
    </xf>
    <xf numFmtId="0" fontId="70" fillId="0" borderId="17" xfId="0" applyFont="1" applyBorder="1" applyAlignment="1" applyProtection="1">
      <alignment vertical="center" wrapText="1"/>
    </xf>
    <xf numFmtId="166" fontId="69" fillId="0" borderId="31" xfId="0" applyNumberFormat="1" applyFont="1" applyBorder="1" applyAlignment="1" applyProtection="1">
      <alignment horizontal="center" vertical="center" wrapText="1"/>
    </xf>
    <xf numFmtId="1" fontId="69" fillId="0" borderId="46" xfId="0" applyNumberFormat="1" applyFont="1" applyBorder="1" applyAlignment="1" applyProtection="1"/>
    <xf numFmtId="0" fontId="72" fillId="14" borderId="11" xfId="0" applyFont="1" applyFill="1" applyBorder="1" applyAlignment="1" applyProtection="1">
      <alignment horizontal="left" vertical="center"/>
      <protection locked="0"/>
    </xf>
    <xf numFmtId="0" fontId="72" fillId="14" borderId="0" xfId="0" applyFont="1" applyFill="1" applyBorder="1" applyAlignment="1" applyProtection="1">
      <alignment vertical="center"/>
      <protection locked="0"/>
    </xf>
    <xf numFmtId="0" fontId="72" fillId="14" borderId="7" xfId="0" applyFont="1" applyFill="1" applyBorder="1" applyAlignment="1" applyProtection="1">
      <alignment vertical="center"/>
      <protection locked="0"/>
    </xf>
    <xf numFmtId="0" fontId="72" fillId="14" borderId="14" xfId="0" applyFont="1" applyFill="1" applyBorder="1" applyAlignment="1" applyProtection="1">
      <alignment vertical="center"/>
      <protection locked="0"/>
    </xf>
    <xf numFmtId="0" fontId="69" fillId="9" borderId="16" xfId="0" applyFont="1" applyFill="1" applyBorder="1" applyAlignment="1" applyProtection="1">
      <alignment vertical="center"/>
      <protection locked="0"/>
    </xf>
    <xf numFmtId="0" fontId="69" fillId="10" borderId="14" xfId="0" applyFont="1" applyFill="1" applyBorder="1" applyAlignment="1" applyProtection="1">
      <alignment vertical="center"/>
      <protection locked="0"/>
    </xf>
    <xf numFmtId="0" fontId="69" fillId="10" borderId="16" xfId="0" applyFont="1" applyFill="1" applyBorder="1" applyAlignment="1" applyProtection="1">
      <alignment vertical="center"/>
      <protection locked="0"/>
    </xf>
    <xf numFmtId="0" fontId="69" fillId="10" borderId="15" xfId="0" applyFont="1" applyFill="1" applyBorder="1" applyAlignment="1" applyProtection="1">
      <alignment vertical="center"/>
      <protection locked="0"/>
    </xf>
    <xf numFmtId="0" fontId="69" fillId="4" borderId="14" xfId="0" applyFont="1" applyFill="1" applyBorder="1" applyAlignment="1" applyProtection="1">
      <alignment vertical="center"/>
    </xf>
    <xf numFmtId="0" fontId="69" fillId="4" borderId="16" xfId="0" applyFont="1" applyFill="1" applyBorder="1" applyAlignment="1" applyProtection="1">
      <alignment vertical="center"/>
      <protection locked="0"/>
    </xf>
    <xf numFmtId="0" fontId="69" fillId="4" borderId="15" xfId="0" applyFont="1" applyFill="1" applyBorder="1" applyAlignment="1" applyProtection="1">
      <alignment vertical="center"/>
      <protection locked="0"/>
    </xf>
    <xf numFmtId="0" fontId="69" fillId="11" borderId="16" xfId="0" applyFont="1" applyFill="1" applyBorder="1" applyAlignment="1" applyProtection="1">
      <alignment vertical="center"/>
    </xf>
    <xf numFmtId="0" fontId="69" fillId="11" borderId="16" xfId="0" applyFont="1" applyFill="1" applyBorder="1" applyAlignment="1" applyProtection="1">
      <alignment vertical="center"/>
      <protection locked="0"/>
    </xf>
    <xf numFmtId="0" fontId="69" fillId="11" borderId="15" xfId="0" applyFont="1" applyFill="1" applyBorder="1" applyAlignment="1" applyProtection="1">
      <alignment vertical="center"/>
      <protection locked="0"/>
    </xf>
    <xf numFmtId="0" fontId="69" fillId="0" borderId="30" xfId="0" applyFont="1" applyBorder="1" applyProtection="1"/>
    <xf numFmtId="0" fontId="69" fillId="0" borderId="18" xfId="0" applyFont="1" applyBorder="1" applyProtection="1"/>
    <xf numFmtId="0" fontId="69" fillId="0" borderId="40" xfId="0" applyFont="1" applyBorder="1" applyProtection="1">
      <protection locked="0"/>
    </xf>
    <xf numFmtId="0" fontId="69" fillId="0" borderId="27" xfId="0" applyFont="1" applyBorder="1" applyProtection="1"/>
    <xf numFmtId="0" fontId="69" fillId="0" borderId="41" xfId="0" applyFont="1" applyBorder="1" applyProtection="1"/>
    <xf numFmtId="166" fontId="69" fillId="0" borderId="42" xfId="0" applyNumberFormat="1" applyFont="1" applyBorder="1" applyProtection="1">
      <protection locked="0"/>
    </xf>
    <xf numFmtId="166" fontId="69" fillId="0" borderId="40" xfId="0" applyNumberFormat="1" applyFont="1" applyBorder="1" applyProtection="1">
      <protection locked="0"/>
    </xf>
    <xf numFmtId="166" fontId="69" fillId="0" borderId="27" xfId="0" applyNumberFormat="1" applyFont="1" applyBorder="1" applyProtection="1">
      <protection locked="0"/>
    </xf>
    <xf numFmtId="166" fontId="69" fillId="0" borderId="41" xfId="0" applyNumberFormat="1" applyFont="1" applyBorder="1" applyProtection="1">
      <protection locked="0"/>
    </xf>
    <xf numFmtId="166" fontId="69" fillId="0" borderId="12" xfId="0" applyNumberFormat="1" applyFont="1" applyBorder="1" applyProtection="1">
      <protection locked="0"/>
    </xf>
    <xf numFmtId="0" fontId="70" fillId="0" borderId="12" xfId="0" applyFont="1" applyBorder="1" applyProtection="1">
      <protection locked="0"/>
    </xf>
    <xf numFmtId="1" fontId="69" fillId="0" borderId="42" xfId="0" applyNumberFormat="1" applyFont="1" applyBorder="1" applyProtection="1">
      <protection locked="0"/>
    </xf>
    <xf numFmtId="0" fontId="69" fillId="5" borderId="11" xfId="0" applyFont="1" applyFill="1" applyBorder="1" applyProtection="1"/>
    <xf numFmtId="0" fontId="69" fillId="5" borderId="0" xfId="0" applyFont="1" applyFill="1" applyBorder="1" applyProtection="1"/>
    <xf numFmtId="0" fontId="69" fillId="5" borderId="7" xfId="0" applyFont="1" applyFill="1" applyBorder="1" applyProtection="1"/>
    <xf numFmtId="0" fontId="69" fillId="9" borderId="58" xfId="0" applyFont="1" applyFill="1" applyBorder="1" applyProtection="1"/>
    <xf numFmtId="0" fontId="69" fillId="9" borderId="59" xfId="0" applyFont="1" applyFill="1" applyBorder="1" applyProtection="1"/>
    <xf numFmtId="0" fontId="69" fillId="9" borderId="60" xfId="0" applyFont="1" applyFill="1" applyBorder="1" applyProtection="1"/>
    <xf numFmtId="0" fontId="69" fillId="10" borderId="58" xfId="0" applyFont="1" applyFill="1" applyBorder="1" applyProtection="1"/>
    <xf numFmtId="0" fontId="69" fillId="10" borderId="59" xfId="0" applyFont="1" applyFill="1" applyBorder="1" applyProtection="1"/>
    <xf numFmtId="0" fontId="69" fillId="10" borderId="60" xfId="0" applyFont="1" applyFill="1" applyBorder="1" applyProtection="1"/>
    <xf numFmtId="0" fontId="69" fillId="4" borderId="58" xfId="0" applyFont="1" applyFill="1" applyBorder="1" applyProtection="1"/>
    <xf numFmtId="0" fontId="69" fillId="4" borderId="59" xfId="0" applyFont="1" applyFill="1" applyBorder="1" applyProtection="1"/>
    <xf numFmtId="0" fontId="69" fillId="4" borderId="60" xfId="0" applyFont="1" applyFill="1" applyBorder="1" applyProtection="1"/>
    <xf numFmtId="0" fontId="69" fillId="11" borderId="59" xfId="0" applyFont="1" applyFill="1" applyBorder="1" applyProtection="1"/>
    <xf numFmtId="0" fontId="69" fillId="11" borderId="60" xfId="0" applyFont="1" applyFill="1" applyBorder="1" applyProtection="1"/>
    <xf numFmtId="166" fontId="69" fillId="0" borderId="30" xfId="0" applyNumberFormat="1" applyFont="1" applyBorder="1" applyProtection="1">
      <protection locked="0"/>
    </xf>
    <xf numFmtId="166" fontId="69" fillId="0" borderId="18" xfId="0" applyNumberFormat="1" applyFont="1" applyBorder="1" applyProtection="1">
      <protection locked="0"/>
    </xf>
    <xf numFmtId="1" fontId="69" fillId="0" borderId="42" xfId="0" applyNumberFormat="1" applyFont="1" applyFill="1" applyBorder="1" applyProtection="1">
      <protection locked="0"/>
    </xf>
    <xf numFmtId="0" fontId="71" fillId="5" borderId="7" xfId="0" applyFont="1" applyFill="1" applyBorder="1" applyAlignment="1" applyProtection="1"/>
    <xf numFmtId="0" fontId="71" fillId="9" borderId="58" xfId="0" applyFont="1" applyFill="1" applyBorder="1" applyAlignment="1" applyProtection="1"/>
    <xf numFmtId="0" fontId="71" fillId="9" borderId="59" xfId="0" applyFont="1" applyFill="1" applyBorder="1" applyAlignment="1" applyProtection="1"/>
    <xf numFmtId="0" fontId="71" fillId="9" borderId="60" xfId="0" applyFont="1" applyFill="1" applyBorder="1" applyAlignment="1" applyProtection="1"/>
    <xf numFmtId="0" fontId="71" fillId="10" borderId="58" xfId="0" applyFont="1" applyFill="1" applyBorder="1" applyAlignment="1" applyProtection="1"/>
    <xf numFmtId="0" fontId="71" fillId="10" borderId="59" xfId="0" applyFont="1" applyFill="1" applyBorder="1" applyAlignment="1" applyProtection="1"/>
    <xf numFmtId="0" fontId="71" fillId="10" borderId="60" xfId="0" applyFont="1" applyFill="1" applyBorder="1" applyAlignment="1" applyProtection="1"/>
    <xf numFmtId="0" fontId="71" fillId="4" borderId="59" xfId="0" applyFont="1" applyFill="1" applyBorder="1" applyAlignment="1" applyProtection="1"/>
    <xf numFmtId="0" fontId="71" fillId="4" borderId="60" xfId="0" applyFont="1" applyFill="1" applyBorder="1" applyAlignment="1" applyProtection="1"/>
    <xf numFmtId="0" fontId="71" fillId="11" borderId="59" xfId="0" applyFont="1" applyFill="1" applyBorder="1" applyAlignment="1" applyProtection="1"/>
    <xf numFmtId="0" fontId="71" fillId="11" borderId="60" xfId="0" applyFont="1" applyFill="1" applyBorder="1" applyAlignment="1" applyProtection="1"/>
    <xf numFmtId="0" fontId="69" fillId="5" borderId="11" xfId="0" applyFont="1" applyFill="1" applyBorder="1" applyProtection="1">
      <protection locked="0"/>
    </xf>
    <xf numFmtId="0" fontId="69" fillId="5" borderId="0" xfId="0" applyFont="1" applyFill="1" applyBorder="1" applyProtection="1">
      <protection locked="0"/>
    </xf>
    <xf numFmtId="0" fontId="69" fillId="5" borderId="7" xfId="0" applyFont="1" applyFill="1" applyBorder="1" applyProtection="1">
      <protection locked="0"/>
    </xf>
    <xf numFmtId="0" fontId="69" fillId="9" borderId="58" xfId="0" applyFont="1" applyFill="1" applyBorder="1" applyProtection="1">
      <protection locked="0"/>
    </xf>
    <xf numFmtId="0" fontId="69" fillId="9" borderId="59" xfId="0" applyFont="1" applyFill="1" applyBorder="1" applyProtection="1">
      <protection locked="0"/>
    </xf>
    <xf numFmtId="0" fontId="69" fillId="9" borderId="60" xfId="0" applyFont="1" applyFill="1" applyBorder="1" applyProtection="1">
      <protection locked="0"/>
    </xf>
    <xf numFmtId="0" fontId="69" fillId="10" borderId="58" xfId="0" applyFont="1" applyFill="1" applyBorder="1" applyProtection="1">
      <protection locked="0"/>
    </xf>
    <xf numFmtId="0" fontId="69" fillId="10" borderId="59" xfId="0" applyFont="1" applyFill="1" applyBorder="1" applyProtection="1">
      <protection locked="0"/>
    </xf>
    <xf numFmtId="0" fontId="69" fillId="10" borderId="60" xfId="0" applyFont="1" applyFill="1" applyBorder="1" applyProtection="1">
      <protection locked="0"/>
    </xf>
    <xf numFmtId="0" fontId="69" fillId="4" borderId="59" xfId="0" applyFont="1" applyFill="1" applyBorder="1" applyProtection="1">
      <protection locked="0"/>
    </xf>
    <xf numFmtId="0" fontId="69" fillId="4" borderId="60" xfId="0" applyFont="1" applyFill="1" applyBorder="1" applyProtection="1">
      <protection locked="0"/>
    </xf>
    <xf numFmtId="0" fontId="69" fillId="11" borderId="59" xfId="0" applyFont="1" applyFill="1" applyBorder="1" applyProtection="1">
      <protection locked="0"/>
    </xf>
    <xf numFmtId="0" fontId="69" fillId="11" borderId="60" xfId="0" applyFont="1" applyFill="1" applyBorder="1" applyProtection="1">
      <protection locked="0"/>
    </xf>
    <xf numFmtId="0" fontId="69" fillId="9" borderId="61" xfId="0" applyFont="1" applyFill="1" applyBorder="1" applyProtection="1"/>
    <xf numFmtId="0" fontId="69" fillId="9" borderId="62" xfId="0" applyFont="1" applyFill="1" applyBorder="1" applyProtection="1"/>
    <xf numFmtId="0" fontId="69" fillId="9" borderId="63" xfId="0" applyFont="1" applyFill="1" applyBorder="1" applyProtection="1"/>
    <xf numFmtId="0" fontId="69" fillId="10" borderId="61" xfId="0" applyFont="1" applyFill="1" applyBorder="1" applyProtection="1"/>
    <xf numFmtId="0" fontId="69" fillId="10" borderId="62" xfId="0" applyFont="1" applyFill="1" applyBorder="1" applyProtection="1"/>
    <xf numFmtId="0" fontId="69" fillId="10" borderId="63" xfId="0" applyFont="1" applyFill="1" applyBorder="1" applyProtection="1"/>
    <xf numFmtId="0" fontId="69" fillId="4" borderId="61" xfId="0" applyFont="1" applyFill="1" applyBorder="1" applyProtection="1"/>
    <xf numFmtId="0" fontId="69" fillId="4" borderId="62" xfId="0" applyFont="1" applyFill="1" applyBorder="1" applyProtection="1"/>
    <xf numFmtId="0" fontId="69" fillId="4" borderId="63" xfId="0" applyFont="1" applyFill="1" applyBorder="1" applyProtection="1"/>
    <xf numFmtId="0" fontId="69" fillId="11" borderId="62" xfId="0" applyFont="1" applyFill="1" applyBorder="1" applyProtection="1"/>
    <xf numFmtId="0" fontId="69" fillId="11" borderId="63" xfId="0" applyFont="1" applyFill="1" applyBorder="1" applyProtection="1"/>
    <xf numFmtId="0" fontId="69" fillId="0" borderId="40" xfId="0" applyFont="1" applyFill="1" applyBorder="1" applyProtection="1">
      <protection locked="0"/>
    </xf>
    <xf numFmtId="0" fontId="69" fillId="0" borderId="27" xfId="0" applyFont="1" applyFill="1" applyBorder="1" applyProtection="1"/>
    <xf numFmtId="0" fontId="69" fillId="0" borderId="41" xfId="0" applyFont="1" applyFill="1" applyBorder="1" applyProtection="1"/>
    <xf numFmtId="166" fontId="69" fillId="0" borderId="42" xfId="0" applyNumberFormat="1" applyFont="1" applyFill="1" applyBorder="1" applyProtection="1">
      <protection locked="0"/>
    </xf>
    <xf numFmtId="166" fontId="69" fillId="0" borderId="40" xfId="0" applyNumberFormat="1" applyFont="1" applyFill="1" applyBorder="1" applyProtection="1">
      <protection locked="0"/>
    </xf>
    <xf numFmtId="166" fontId="69" fillId="0" borderId="27" xfId="0" applyNumberFormat="1" applyFont="1" applyFill="1" applyBorder="1" applyProtection="1">
      <protection locked="0"/>
    </xf>
    <xf numFmtId="166" fontId="69" fillId="0" borderId="41" xfId="0" applyNumberFormat="1" applyFont="1" applyFill="1" applyBorder="1" applyProtection="1">
      <protection locked="0"/>
    </xf>
    <xf numFmtId="166" fontId="69" fillId="0" borderId="12" xfId="0" applyNumberFormat="1" applyFont="1" applyFill="1" applyBorder="1" applyProtection="1">
      <protection locked="0"/>
    </xf>
    <xf numFmtId="0" fontId="70" fillId="0" borderId="12" xfId="0" applyFont="1" applyFill="1" applyBorder="1" applyProtection="1">
      <protection locked="0"/>
    </xf>
    <xf numFmtId="0" fontId="69" fillId="5" borderId="36" xfId="0" applyFont="1" applyFill="1" applyBorder="1" applyProtection="1">
      <protection locked="0"/>
    </xf>
    <xf numFmtId="166" fontId="69" fillId="5" borderId="18" xfId="0" applyNumberFormat="1" applyFont="1" applyFill="1" applyBorder="1" applyProtection="1">
      <protection locked="0"/>
    </xf>
    <xf numFmtId="166" fontId="69" fillId="5" borderId="37" xfId="0" applyNumberFormat="1" applyFont="1" applyFill="1" applyBorder="1" applyProtection="1">
      <protection locked="0"/>
    </xf>
    <xf numFmtId="0" fontId="69" fillId="9" borderId="30" xfId="0" applyFont="1" applyFill="1" applyBorder="1" applyProtection="1">
      <protection locked="0"/>
    </xf>
    <xf numFmtId="166" fontId="69" fillId="9" borderId="18" xfId="0" applyNumberFormat="1" applyFont="1" applyFill="1" applyBorder="1" applyProtection="1">
      <protection locked="0"/>
    </xf>
    <xf numFmtId="166" fontId="69" fillId="9" borderId="26" xfId="0" applyNumberFormat="1" applyFont="1" applyFill="1" applyBorder="1" applyProtection="1">
      <protection locked="0"/>
    </xf>
    <xf numFmtId="0" fontId="69" fillId="10" borderId="36" xfId="0" applyFont="1" applyFill="1" applyBorder="1" applyProtection="1">
      <protection locked="0"/>
    </xf>
    <xf numFmtId="166" fontId="69" fillId="10" borderId="18" xfId="0" applyNumberFormat="1" applyFont="1" applyFill="1" applyBorder="1" applyProtection="1">
      <protection locked="0"/>
    </xf>
    <xf numFmtId="166" fontId="69" fillId="10" borderId="37" xfId="0" applyNumberFormat="1" applyFont="1" applyFill="1" applyBorder="1" applyProtection="1">
      <protection locked="0"/>
    </xf>
    <xf numFmtId="0" fontId="69" fillId="4" borderId="36" xfId="0" applyFont="1" applyFill="1" applyBorder="1" applyProtection="1">
      <protection locked="0"/>
    </xf>
    <xf numFmtId="166" fontId="69" fillId="4" borderId="18" xfId="0" applyNumberFormat="1" applyFont="1" applyFill="1" applyBorder="1" applyProtection="1">
      <protection locked="0"/>
    </xf>
    <xf numFmtId="166" fontId="69" fillId="4" borderId="37" xfId="0" applyNumberFormat="1" applyFont="1" applyFill="1" applyBorder="1" applyProtection="1">
      <protection locked="0"/>
    </xf>
    <xf numFmtId="0" fontId="69" fillId="11" borderId="3" xfId="0" applyFont="1" applyFill="1" applyBorder="1" applyProtection="1">
      <protection locked="0"/>
    </xf>
    <xf numFmtId="166" fontId="69" fillId="11" borderId="18" xfId="0" applyNumberFormat="1" applyFont="1" applyFill="1" applyBorder="1" applyProtection="1">
      <protection locked="0"/>
    </xf>
    <xf numFmtId="166" fontId="69" fillId="11" borderId="37" xfId="0" applyNumberFormat="1" applyFont="1" applyFill="1" applyBorder="1" applyProtection="1">
      <protection locked="0"/>
    </xf>
    <xf numFmtId="0" fontId="73" fillId="0" borderId="0" xfId="0" applyFont="1" applyProtection="1">
      <protection locked="0"/>
    </xf>
    <xf numFmtId="0" fontId="73" fillId="5" borderId="36" xfId="0" applyFont="1" applyFill="1" applyBorder="1" applyProtection="1">
      <protection locked="0"/>
    </xf>
    <xf numFmtId="166" fontId="73" fillId="5" borderId="18" xfId="0" applyNumberFormat="1" applyFont="1" applyFill="1" applyBorder="1" applyProtection="1">
      <protection locked="0"/>
    </xf>
    <xf numFmtId="166" fontId="73" fillId="5" borderId="37" xfId="0" applyNumberFormat="1" applyFont="1" applyFill="1" applyBorder="1" applyProtection="1">
      <protection locked="0"/>
    </xf>
    <xf numFmtId="0" fontId="73" fillId="9" borderId="30" xfId="0" applyFont="1" applyFill="1" applyBorder="1" applyProtection="1">
      <protection locked="0"/>
    </xf>
    <xf numFmtId="166" fontId="73" fillId="9" borderId="18" xfId="0" applyNumberFormat="1" applyFont="1" applyFill="1" applyBorder="1" applyProtection="1">
      <protection locked="0"/>
    </xf>
    <xf numFmtId="166" fontId="73" fillId="9" borderId="26" xfId="0" applyNumberFormat="1" applyFont="1" applyFill="1" applyBorder="1" applyProtection="1">
      <protection locked="0"/>
    </xf>
    <xf numFmtId="0" fontId="73" fillId="10" borderId="36" xfId="0" applyFont="1" applyFill="1" applyBorder="1" applyProtection="1">
      <protection locked="0"/>
    </xf>
    <xf numFmtId="166" fontId="73" fillId="10" borderId="18" xfId="0" applyNumberFormat="1" applyFont="1" applyFill="1" applyBorder="1" applyProtection="1">
      <protection locked="0"/>
    </xf>
    <xf numFmtId="166" fontId="73" fillId="10" borderId="37" xfId="0" applyNumberFormat="1" applyFont="1" applyFill="1" applyBorder="1" applyProtection="1">
      <protection locked="0"/>
    </xf>
    <xf numFmtId="0" fontId="73" fillId="4" borderId="36" xfId="0" applyFont="1" applyFill="1" applyBorder="1" applyProtection="1">
      <protection locked="0"/>
    </xf>
    <xf numFmtId="166" fontId="73" fillId="4" borderId="18" xfId="0" applyNumberFormat="1" applyFont="1" applyFill="1" applyBorder="1" applyProtection="1">
      <protection locked="0"/>
    </xf>
    <xf numFmtId="166" fontId="73" fillId="4" borderId="37" xfId="0" applyNumberFormat="1" applyFont="1" applyFill="1" applyBorder="1" applyProtection="1">
      <protection locked="0"/>
    </xf>
    <xf numFmtId="0" fontId="73" fillId="11" borderId="3" xfId="0" applyFont="1" applyFill="1" applyBorder="1" applyProtection="1">
      <protection locked="0"/>
    </xf>
    <xf numFmtId="166" fontId="73" fillId="11" borderId="18" xfId="0" applyNumberFormat="1" applyFont="1" applyFill="1" applyBorder="1" applyProtection="1">
      <protection locked="0"/>
    </xf>
    <xf numFmtId="166" fontId="73" fillId="11" borderId="37" xfId="0" applyNumberFormat="1" applyFont="1" applyFill="1" applyBorder="1" applyProtection="1">
      <protection locked="0"/>
    </xf>
    <xf numFmtId="166" fontId="73" fillId="0" borderId="30" xfId="0" applyNumberFormat="1" applyFont="1" applyBorder="1" applyProtection="1">
      <protection locked="0"/>
    </xf>
    <xf numFmtId="166" fontId="73" fillId="0" borderId="18" xfId="0" applyNumberFormat="1" applyFont="1" applyBorder="1" applyProtection="1">
      <protection locked="0"/>
    </xf>
    <xf numFmtId="0" fontId="69" fillId="0" borderId="40" xfId="0" applyFont="1" applyFill="1" applyBorder="1" applyAlignment="1" applyProtection="1">
      <alignment horizontal="right"/>
      <protection locked="0"/>
    </xf>
    <xf numFmtId="0" fontId="70" fillId="0" borderId="18" xfId="0" applyNumberFormat="1" applyFont="1" applyBorder="1" applyAlignment="1">
      <alignment horizontal="right"/>
    </xf>
    <xf numFmtId="0" fontId="69" fillId="0" borderId="40" xfId="0" applyNumberFormat="1" applyFont="1" applyFill="1" applyBorder="1" applyProtection="1">
      <protection locked="0"/>
    </xf>
    <xf numFmtId="0" fontId="69" fillId="0" borderId="0" xfId="0" applyFont="1"/>
    <xf numFmtId="0" fontId="74" fillId="0" borderId="0" xfId="0" applyFont="1"/>
    <xf numFmtId="0" fontId="70" fillId="0" borderId="0" xfId="0" applyFont="1" applyBorder="1" applyProtection="1">
      <protection locked="0"/>
    </xf>
    <xf numFmtId="166" fontId="74" fillId="0" borderId="0" xfId="0" applyNumberFormat="1" applyFont="1"/>
    <xf numFmtId="1" fontId="69" fillId="0" borderId="32" xfId="0" applyNumberFormat="1" applyFont="1" applyFill="1" applyBorder="1" applyProtection="1">
      <protection locked="0"/>
    </xf>
    <xf numFmtId="0" fontId="74" fillId="5" borderId="11" xfId="0" applyFont="1" applyFill="1" applyBorder="1"/>
    <xf numFmtId="0" fontId="74" fillId="5" borderId="0" xfId="0" applyFont="1" applyFill="1" applyBorder="1"/>
    <xf numFmtId="0" fontId="74" fillId="5" borderId="7" xfId="0" applyFont="1" applyFill="1" applyBorder="1"/>
    <xf numFmtId="0" fontId="74" fillId="9" borderId="0" xfId="0" applyFont="1" applyFill="1"/>
    <xf numFmtId="0" fontId="74" fillId="10" borderId="11" xfId="0" applyFont="1" applyFill="1" applyBorder="1"/>
    <xf numFmtId="0" fontId="74" fillId="10" borderId="0" xfId="0" applyFont="1" applyFill="1" applyBorder="1"/>
    <xf numFmtId="0" fontId="74" fillId="10" borderId="7" xfId="0" applyFont="1" applyFill="1" applyBorder="1"/>
    <xf numFmtId="0" fontId="74" fillId="4" borderId="11" xfId="0" applyFont="1" applyFill="1" applyBorder="1"/>
    <xf numFmtId="0" fontId="74" fillId="4" borderId="0" xfId="0" applyFont="1" applyFill="1" applyBorder="1"/>
    <xf numFmtId="0" fontId="74" fillId="4" borderId="7" xfId="0" applyFont="1" applyFill="1" applyBorder="1"/>
    <xf numFmtId="0" fontId="74" fillId="11" borderId="0" xfId="0" applyFont="1" applyFill="1" applyBorder="1"/>
    <xf numFmtId="0" fontId="74" fillId="11" borderId="7" xfId="0" applyFont="1" applyFill="1" applyBorder="1"/>
    <xf numFmtId="0" fontId="69" fillId="0" borderId="36" xfId="0" applyFont="1" applyBorder="1" applyProtection="1">
      <protection locked="0"/>
    </xf>
    <xf numFmtId="0" fontId="69" fillId="0" borderId="37" xfId="0" applyFont="1" applyBorder="1" applyProtection="1"/>
    <xf numFmtId="166" fontId="69" fillId="0" borderId="39" xfId="0" applyNumberFormat="1" applyFont="1" applyBorder="1" applyProtection="1">
      <protection locked="0"/>
    </xf>
    <xf numFmtId="166" fontId="69" fillId="0" borderId="36" xfId="0" applyNumberFormat="1" applyFont="1" applyBorder="1" applyProtection="1">
      <protection locked="0"/>
    </xf>
    <xf numFmtId="166" fontId="69" fillId="0" borderId="37" xfId="0" applyNumberFormat="1" applyFont="1" applyBorder="1" applyProtection="1">
      <protection locked="0"/>
    </xf>
    <xf numFmtId="166" fontId="69" fillId="0" borderId="13" xfId="0" applyNumberFormat="1" applyFont="1" applyBorder="1" applyProtection="1">
      <protection locked="0"/>
    </xf>
    <xf numFmtId="0" fontId="70" fillId="0" borderId="13" xfId="0" applyFont="1" applyBorder="1" applyProtection="1">
      <protection locked="0"/>
    </xf>
    <xf numFmtId="1" fontId="69" fillId="0" borderId="39" xfId="0" applyNumberFormat="1" applyFont="1" applyBorder="1" applyProtection="1">
      <protection locked="0"/>
    </xf>
    <xf numFmtId="0" fontId="69" fillId="5" borderId="18" xfId="0" applyFont="1" applyFill="1" applyBorder="1" applyProtection="1">
      <protection locked="0"/>
    </xf>
    <xf numFmtId="0" fontId="69" fillId="5" borderId="37" xfId="0" applyFont="1" applyFill="1" applyBorder="1" applyProtection="1">
      <protection locked="0"/>
    </xf>
    <xf numFmtId="0" fontId="69" fillId="9" borderId="18" xfId="0" applyFont="1" applyFill="1" applyBorder="1" applyProtection="1">
      <protection locked="0"/>
    </xf>
    <xf numFmtId="0" fontId="69" fillId="9" borderId="26" xfId="0" applyFont="1" applyFill="1" applyBorder="1" applyProtection="1">
      <protection locked="0"/>
    </xf>
    <xf numFmtId="0" fontId="69" fillId="10" borderId="18" xfId="0" applyFont="1" applyFill="1" applyBorder="1" applyProtection="1">
      <protection locked="0"/>
    </xf>
    <xf numFmtId="0" fontId="69" fillId="10" borderId="37" xfId="0" applyFont="1" applyFill="1" applyBorder="1" applyProtection="1">
      <protection locked="0"/>
    </xf>
    <xf numFmtId="0" fontId="69" fillId="4" borderId="18" xfId="0" applyFont="1" applyFill="1" applyBorder="1" applyProtection="1">
      <protection locked="0"/>
    </xf>
    <xf numFmtId="0" fontId="69" fillId="4" borderId="37" xfId="0" applyFont="1" applyFill="1" applyBorder="1" applyProtection="1">
      <protection locked="0"/>
    </xf>
    <xf numFmtId="0" fontId="69" fillId="11" borderId="30" xfId="0" applyFont="1" applyFill="1" applyBorder="1" applyProtection="1">
      <protection locked="0"/>
    </xf>
    <xf numFmtId="0" fontId="69" fillId="11" borderId="18" xfId="0" applyFont="1" applyFill="1" applyBorder="1" applyProtection="1">
      <protection locked="0"/>
    </xf>
    <xf numFmtId="0" fontId="69" fillId="11" borderId="37" xfId="0" applyFont="1" applyFill="1" applyBorder="1" applyProtection="1">
      <protection locked="0"/>
    </xf>
    <xf numFmtId="0" fontId="75" fillId="0" borderId="0" xfId="0" applyNumberFormat="1" applyFont="1" applyBorder="1" applyProtection="1">
      <protection locked="0"/>
    </xf>
    <xf numFmtId="165" fontId="75" fillId="0" borderId="0" xfId="1" applyNumberFormat="1" applyFont="1" applyBorder="1" applyProtection="1">
      <protection locked="0"/>
    </xf>
    <xf numFmtId="0" fontId="75" fillId="0" borderId="0" xfId="0" applyFont="1" applyBorder="1" applyProtection="1">
      <protection locked="0"/>
    </xf>
    <xf numFmtId="164" fontId="75" fillId="0" borderId="0" xfId="0" applyNumberFormat="1" applyFont="1" applyBorder="1" applyProtection="1">
      <protection locked="0"/>
    </xf>
    <xf numFmtId="165" fontId="75" fillId="0" borderId="0" xfId="0" applyNumberFormat="1" applyFont="1" applyBorder="1" applyProtection="1">
      <protection locked="0"/>
    </xf>
    <xf numFmtId="166" fontId="75" fillId="0" borderId="0" xfId="0" applyNumberFormat="1" applyFont="1" applyBorder="1" applyProtection="1">
      <protection locked="0"/>
    </xf>
    <xf numFmtId="166" fontId="75" fillId="0" borderId="0" xfId="1" applyNumberFormat="1" applyFont="1" applyBorder="1" applyAlignment="1" applyProtection="1">
      <alignment horizontal="center"/>
      <protection locked="0"/>
    </xf>
    <xf numFmtId="1" fontId="75" fillId="0" borderId="0" xfId="1" applyNumberFormat="1" applyFont="1" applyFill="1" applyBorder="1" applyAlignment="1" applyProtection="1">
      <alignment horizontal="center"/>
      <protection locked="0"/>
    </xf>
    <xf numFmtId="168" fontId="75" fillId="0" borderId="0" xfId="0" applyNumberFormat="1" applyFont="1" applyBorder="1" applyProtection="1">
      <protection locked="0"/>
    </xf>
    <xf numFmtId="167" fontId="75" fillId="0" borderId="0" xfId="1" applyNumberFormat="1" applyFont="1" applyBorder="1" applyProtection="1">
      <protection locked="0"/>
    </xf>
    <xf numFmtId="0" fontId="75" fillId="0" borderId="0" xfId="0" applyFont="1" applyProtection="1">
      <protection locked="0"/>
    </xf>
    <xf numFmtId="166" fontId="75" fillId="0" borderId="0" xfId="0" applyNumberFormat="1" applyFont="1" applyProtection="1">
      <protection locked="0"/>
    </xf>
    <xf numFmtId="0" fontId="75" fillId="0" borderId="0" xfId="0" applyFont="1" applyAlignment="1" applyProtection="1">
      <alignment horizontal="center"/>
      <protection locked="0"/>
    </xf>
    <xf numFmtId="43" fontId="75" fillId="0" borderId="0" xfId="1" applyFont="1" applyProtection="1">
      <protection locked="0"/>
    </xf>
    <xf numFmtId="0" fontId="75" fillId="2" borderId="33" xfId="0" applyNumberFormat="1" applyFont="1" applyFill="1" applyBorder="1" applyAlignment="1" applyProtection="1">
      <protection locked="0"/>
    </xf>
    <xf numFmtId="0" fontId="75" fillId="2" borderId="34" xfId="0" applyNumberFormat="1" applyFont="1" applyFill="1" applyBorder="1" applyAlignment="1" applyProtection="1">
      <protection locked="0"/>
    </xf>
    <xf numFmtId="0" fontId="75" fillId="2" borderId="35" xfId="0" applyNumberFormat="1" applyFont="1" applyFill="1" applyBorder="1" applyAlignment="1" applyProtection="1">
      <protection locked="0"/>
    </xf>
    <xf numFmtId="0" fontId="75" fillId="2" borderId="50" xfId="0" applyNumberFormat="1" applyFont="1" applyFill="1" applyBorder="1" applyAlignment="1" applyProtection="1">
      <alignment horizontal="center"/>
      <protection locked="0"/>
    </xf>
    <xf numFmtId="0" fontId="75" fillId="2" borderId="0" xfId="0" applyNumberFormat="1" applyFont="1" applyFill="1" applyBorder="1" applyAlignment="1" applyProtection="1">
      <protection locked="0"/>
    </xf>
    <xf numFmtId="0" fontId="75" fillId="2" borderId="21" xfId="0" applyNumberFormat="1" applyFont="1" applyFill="1" applyBorder="1" applyAlignment="1" applyProtection="1">
      <protection locked="0"/>
    </xf>
    <xf numFmtId="166" fontId="75" fillId="2" borderId="21" xfId="0" applyNumberFormat="1" applyFont="1" applyFill="1" applyBorder="1" applyAlignment="1" applyProtection="1">
      <protection locked="0"/>
    </xf>
    <xf numFmtId="0" fontId="75" fillId="2" borderId="18" xfId="0" applyNumberFormat="1" applyFont="1" applyFill="1" applyBorder="1" applyAlignment="1" applyProtection="1">
      <protection locked="0"/>
    </xf>
    <xf numFmtId="0" fontId="75" fillId="2" borderId="43" xfId="0" applyNumberFormat="1" applyFont="1" applyFill="1" applyBorder="1" applyProtection="1">
      <protection locked="0"/>
    </xf>
    <xf numFmtId="0" fontId="75" fillId="2" borderId="44" xfId="1" applyNumberFormat="1" applyFont="1" applyFill="1" applyBorder="1" applyProtection="1">
      <protection locked="0"/>
    </xf>
    <xf numFmtId="0" fontId="75" fillId="2" borderId="45" xfId="0" applyFont="1" applyFill="1" applyBorder="1" applyProtection="1">
      <protection locked="0"/>
    </xf>
    <xf numFmtId="0" fontId="75" fillId="2" borderId="51" xfId="0" applyNumberFormat="1" applyFont="1" applyFill="1" applyBorder="1" applyProtection="1">
      <protection locked="0"/>
    </xf>
    <xf numFmtId="0" fontId="75" fillId="2" borderId="43" xfId="0" applyFont="1" applyFill="1" applyBorder="1" applyProtection="1">
      <protection locked="0"/>
    </xf>
    <xf numFmtId="164" fontId="75" fillId="2" borderId="45" xfId="0" applyNumberFormat="1" applyFont="1" applyFill="1" applyBorder="1" applyProtection="1">
      <protection locked="0"/>
    </xf>
    <xf numFmtId="0" fontId="75" fillId="2" borderId="0" xfId="0" applyFont="1" applyFill="1" applyBorder="1" applyProtection="1">
      <protection locked="0"/>
    </xf>
    <xf numFmtId="165" fontId="76" fillId="2" borderId="2" xfId="0" applyNumberFormat="1" applyFont="1" applyFill="1" applyBorder="1" applyAlignment="1" applyProtection="1">
      <alignment vertical="top"/>
      <protection locked="0"/>
    </xf>
    <xf numFmtId="165" fontId="76" fillId="2" borderId="2" xfId="0" applyNumberFormat="1" applyFont="1" applyFill="1" applyBorder="1" applyAlignment="1" applyProtection="1">
      <alignment vertical="center"/>
      <protection locked="0"/>
    </xf>
    <xf numFmtId="0" fontId="75" fillId="2" borderId="0" xfId="1" applyNumberFormat="1" applyFont="1" applyFill="1" applyBorder="1" applyAlignment="1" applyProtection="1">
      <alignment horizontal="center"/>
      <protection locked="0"/>
    </xf>
    <xf numFmtId="166" fontId="75" fillId="2" borderId="0" xfId="1" applyNumberFormat="1" applyFont="1" applyFill="1" applyBorder="1" applyAlignment="1" applyProtection="1">
      <alignment horizontal="center"/>
      <protection locked="0"/>
    </xf>
    <xf numFmtId="0" fontId="75" fillId="2" borderId="0" xfId="0" applyFont="1" applyFill="1" applyProtection="1">
      <protection locked="0"/>
    </xf>
    <xf numFmtId="0" fontId="77" fillId="0" borderId="0" xfId="0" applyNumberFormat="1" applyFont="1" applyProtection="1">
      <protection locked="0"/>
    </xf>
    <xf numFmtId="165" fontId="77" fillId="0" borderId="0" xfId="1" applyNumberFormat="1" applyFont="1" applyProtection="1">
      <protection locked="0"/>
    </xf>
    <xf numFmtId="0" fontId="77" fillId="0" borderId="0" xfId="0" applyFont="1" applyProtection="1">
      <protection locked="0"/>
    </xf>
    <xf numFmtId="164" fontId="77" fillId="0" borderId="0" xfId="0" applyNumberFormat="1" applyFont="1" applyProtection="1">
      <protection locked="0"/>
    </xf>
    <xf numFmtId="165" fontId="77" fillId="0" borderId="29" xfId="0" applyNumberFormat="1" applyFont="1" applyBorder="1" applyAlignment="1" applyProtection="1">
      <alignment horizontal="center" vertical="center"/>
      <protection locked="0"/>
    </xf>
    <xf numFmtId="166" fontId="77" fillId="0" borderId="29" xfId="0" applyNumberFormat="1" applyFont="1" applyBorder="1" applyAlignment="1" applyProtection="1">
      <alignment horizontal="center" vertical="center"/>
      <protection locked="0"/>
    </xf>
    <xf numFmtId="166" fontId="77" fillId="0" borderId="29" xfId="1" applyNumberFormat="1" applyFont="1" applyBorder="1" applyAlignment="1" applyProtection="1">
      <alignment horizontal="center" vertical="center"/>
      <protection locked="0"/>
    </xf>
    <xf numFmtId="1" fontId="77" fillId="0" borderId="19" xfId="1" applyNumberFormat="1" applyFont="1" applyFill="1" applyBorder="1" applyAlignment="1" applyProtection="1">
      <alignment horizontal="center" vertical="center"/>
      <protection locked="0"/>
    </xf>
    <xf numFmtId="0" fontId="77" fillId="0" borderId="29" xfId="0" applyFont="1" applyBorder="1" applyAlignment="1" applyProtection="1">
      <alignment horizontal="center" vertical="center"/>
      <protection locked="0"/>
    </xf>
    <xf numFmtId="0" fontId="77" fillId="0" borderId="18" xfId="0" applyFont="1" applyBorder="1" applyAlignment="1" applyProtection="1">
      <alignment horizontal="center" vertical="center"/>
      <protection locked="0"/>
    </xf>
    <xf numFmtId="166" fontId="77" fillId="0" borderId="18" xfId="0" applyNumberFormat="1" applyFont="1" applyBorder="1" applyProtection="1">
      <protection locked="0"/>
    </xf>
    <xf numFmtId="0" fontId="77" fillId="0" borderId="18" xfId="0" applyFont="1" applyBorder="1" applyAlignment="1" applyProtection="1">
      <alignment horizontal="center"/>
      <protection locked="0"/>
    </xf>
    <xf numFmtId="0" fontId="75" fillId="0" borderId="18" xfId="0" applyFont="1" applyBorder="1" applyProtection="1">
      <protection locked="0"/>
    </xf>
    <xf numFmtId="0" fontId="75" fillId="0" borderId="18" xfId="0" applyFont="1" applyBorder="1" applyAlignment="1" applyProtection="1">
      <alignment horizontal="center"/>
      <protection locked="0"/>
    </xf>
    <xf numFmtId="43" fontId="75" fillId="0" borderId="18" xfId="1" applyFont="1" applyBorder="1" applyAlignment="1" applyProtection="1">
      <alignment horizontal="center"/>
      <protection locked="0"/>
    </xf>
    <xf numFmtId="0" fontId="77" fillId="0" borderId="0" xfId="0" applyNumberFormat="1" applyFont="1" applyAlignment="1" applyProtection="1">
      <alignment horizontal="center"/>
      <protection locked="0"/>
    </xf>
    <xf numFmtId="165" fontId="77" fillId="0" borderId="27" xfId="0" applyNumberFormat="1" applyFont="1" applyBorder="1" applyAlignment="1" applyProtection="1">
      <alignment horizontal="center" vertical="center"/>
      <protection locked="0"/>
    </xf>
    <xf numFmtId="166" fontId="77" fillId="0" borderId="27" xfId="0" applyNumberFormat="1" applyFont="1" applyBorder="1" applyAlignment="1" applyProtection="1">
      <alignment horizontal="center" vertical="center"/>
      <protection locked="0"/>
    </xf>
    <xf numFmtId="166" fontId="77" fillId="0" borderId="27" xfId="1" applyNumberFormat="1" applyFont="1" applyBorder="1" applyAlignment="1" applyProtection="1">
      <alignment horizontal="center" vertical="center"/>
      <protection locked="0"/>
    </xf>
    <xf numFmtId="1" fontId="77" fillId="0" borderId="27" xfId="1" applyNumberFormat="1" applyFont="1" applyFill="1" applyBorder="1" applyAlignment="1" applyProtection="1">
      <alignment horizontal="center" vertical="center"/>
      <protection locked="0"/>
    </xf>
    <xf numFmtId="0" fontId="77" fillId="0" borderId="27" xfId="0" applyFont="1" applyBorder="1" applyAlignment="1" applyProtection="1">
      <alignment horizontal="center" vertical="center"/>
      <protection locked="0"/>
    </xf>
    <xf numFmtId="168" fontId="77" fillId="0" borderId="18" xfId="0" applyNumberFormat="1" applyFont="1" applyBorder="1" applyAlignment="1" applyProtection="1">
      <alignment horizontal="center" vertical="center"/>
      <protection locked="0"/>
    </xf>
    <xf numFmtId="166" fontId="77" fillId="0" borderId="18" xfId="0" applyNumberFormat="1" applyFont="1" applyBorder="1" applyAlignment="1" applyProtection="1">
      <alignment horizontal="center" vertical="center"/>
      <protection locked="0"/>
    </xf>
    <xf numFmtId="167" fontId="77" fillId="0" borderId="18" xfId="1" applyNumberFormat="1" applyFont="1" applyBorder="1" applyAlignment="1" applyProtection="1">
      <alignment horizontal="center" vertical="center"/>
      <protection locked="0"/>
    </xf>
    <xf numFmtId="0" fontId="77" fillId="0" borderId="18" xfId="0" applyFont="1" applyFill="1" applyBorder="1" applyAlignment="1" applyProtection="1">
      <alignment horizontal="center"/>
      <protection locked="0"/>
    </xf>
    <xf numFmtId="0" fontId="75" fillId="0" borderId="0" xfId="0" applyNumberFormat="1" applyFont="1" applyFill="1" applyProtection="1">
      <protection locked="0"/>
    </xf>
    <xf numFmtId="165" fontId="75" fillId="0" borderId="0" xfId="1" applyNumberFormat="1" applyFont="1" applyFill="1" applyAlignment="1" applyProtection="1">
      <alignment horizontal="left"/>
      <protection locked="0"/>
    </xf>
    <xf numFmtId="0" fontId="75" fillId="0" borderId="0" xfId="0" applyFont="1" applyFill="1" applyProtection="1">
      <protection locked="0"/>
    </xf>
    <xf numFmtId="164" fontId="75" fillId="0" borderId="0" xfId="0" applyNumberFormat="1" applyFont="1" applyFill="1" applyProtection="1">
      <protection locked="0"/>
    </xf>
    <xf numFmtId="0" fontId="75" fillId="0" borderId="0" xfId="0" quotePrefix="1" applyFont="1" applyFill="1" applyProtection="1">
      <protection locked="0"/>
    </xf>
    <xf numFmtId="165" fontId="75" fillId="0" borderId="18" xfId="0" applyNumberFormat="1" applyFont="1" applyFill="1" applyBorder="1" applyProtection="1">
      <protection locked="0"/>
    </xf>
    <xf numFmtId="166" fontId="75" fillId="0" borderId="18" xfId="0" applyNumberFormat="1" applyFont="1" applyBorder="1" applyProtection="1">
      <protection locked="0"/>
    </xf>
    <xf numFmtId="166" fontId="75" fillId="0" borderId="18" xfId="1" applyNumberFormat="1" applyFont="1" applyBorder="1" applyAlignment="1" applyProtection="1">
      <alignment horizontal="center"/>
      <protection locked="0"/>
    </xf>
    <xf numFmtId="1" fontId="75" fillId="0" borderId="18" xfId="1" applyNumberFormat="1" applyFont="1" applyFill="1" applyBorder="1" applyAlignment="1" applyProtection="1">
      <alignment horizontal="center"/>
      <protection locked="0"/>
    </xf>
    <xf numFmtId="0" fontId="75" fillId="0" borderId="18" xfId="0" applyFont="1" applyFill="1" applyBorder="1" applyAlignment="1" applyProtection="1">
      <alignment horizontal="center"/>
      <protection locked="0"/>
    </xf>
    <xf numFmtId="168" fontId="75" fillId="0" borderId="18" xfId="0" applyNumberFormat="1" applyFont="1" applyBorder="1" applyProtection="1">
      <protection locked="0"/>
    </xf>
    <xf numFmtId="167" fontId="75" fillId="0" borderId="18" xfId="1" applyNumberFormat="1" applyFont="1" applyBorder="1" applyProtection="1">
      <protection locked="0"/>
    </xf>
    <xf numFmtId="0" fontId="75" fillId="0" borderId="18" xfId="0" applyFont="1" applyFill="1" applyBorder="1" applyProtection="1">
      <protection locked="0"/>
    </xf>
    <xf numFmtId="43" fontId="75" fillId="0" borderId="18" xfId="1" applyFont="1" applyBorder="1" applyProtection="1">
      <protection locked="0"/>
    </xf>
    <xf numFmtId="0" fontId="75" fillId="0" borderId="0" xfId="0" applyNumberFormat="1" applyFont="1" applyProtection="1">
      <protection locked="0"/>
    </xf>
    <xf numFmtId="165" fontId="75" fillId="0" borderId="0" xfId="1" applyNumberFormat="1" applyFont="1" applyAlignment="1" applyProtection="1">
      <alignment horizontal="left"/>
      <protection locked="0"/>
    </xf>
    <xf numFmtId="164" fontId="75" fillId="0" borderId="0" xfId="0" applyNumberFormat="1" applyFont="1" applyProtection="1">
      <protection locked="0"/>
    </xf>
    <xf numFmtId="0" fontId="75" fillId="0" borderId="0" xfId="0" quotePrefix="1" applyFont="1" applyProtection="1">
      <protection locked="0"/>
    </xf>
    <xf numFmtId="43" fontId="75" fillId="0" borderId="18" xfId="1" applyFont="1" applyFill="1" applyBorder="1" applyProtection="1">
      <protection locked="0"/>
    </xf>
    <xf numFmtId="165" fontId="75" fillId="2" borderId="18" xfId="0" applyNumberFormat="1" applyFont="1" applyFill="1" applyBorder="1" applyProtection="1">
      <protection locked="0"/>
    </xf>
    <xf numFmtId="1" fontId="75" fillId="2" borderId="18" xfId="1" applyNumberFormat="1" applyFont="1" applyFill="1" applyBorder="1" applyAlignment="1" applyProtection="1">
      <alignment horizontal="center"/>
      <protection locked="0"/>
    </xf>
    <xf numFmtId="0" fontId="75" fillId="2" borderId="18" xfId="0" applyFont="1" applyFill="1" applyBorder="1" applyAlignment="1" applyProtection="1">
      <alignment horizontal="center"/>
      <protection locked="0"/>
    </xf>
    <xf numFmtId="0" fontId="75" fillId="2" borderId="0" xfId="0" applyNumberFormat="1" applyFont="1" applyFill="1" applyProtection="1">
      <protection locked="0"/>
    </xf>
    <xf numFmtId="165" fontId="75" fillId="2" borderId="0" xfId="1" applyNumberFormat="1" applyFont="1" applyFill="1" applyAlignment="1" applyProtection="1">
      <alignment horizontal="left"/>
      <protection locked="0"/>
    </xf>
    <xf numFmtId="164" fontId="75" fillId="2" borderId="0" xfId="0" applyNumberFormat="1" applyFont="1" applyFill="1" applyProtection="1">
      <protection locked="0"/>
    </xf>
    <xf numFmtId="0" fontId="75" fillId="2" borderId="0" xfId="0" quotePrefix="1" applyFont="1" applyFill="1" applyProtection="1">
      <protection locked="0"/>
    </xf>
    <xf numFmtId="0" fontId="75" fillId="2" borderId="18" xfId="0" applyFont="1" applyFill="1" applyBorder="1" applyProtection="1">
      <protection locked="0"/>
    </xf>
    <xf numFmtId="43" fontId="75" fillId="2" borderId="18" xfId="1" applyFont="1" applyFill="1" applyBorder="1" applyProtection="1">
      <protection locked="0"/>
    </xf>
    <xf numFmtId="166" fontId="75" fillId="0" borderId="26" xfId="0" applyNumberFormat="1" applyFont="1" applyBorder="1" applyProtection="1">
      <protection locked="0"/>
    </xf>
    <xf numFmtId="166" fontId="75" fillId="0" borderId="3" xfId="0" applyNumberFormat="1" applyFont="1" applyBorder="1" applyProtection="1">
      <protection locked="0"/>
    </xf>
    <xf numFmtId="1" fontId="75" fillId="0" borderId="3" xfId="1" applyNumberFormat="1" applyFont="1" applyFill="1" applyBorder="1" applyAlignment="1" applyProtection="1">
      <alignment horizontal="center"/>
      <protection locked="0"/>
    </xf>
    <xf numFmtId="0" fontId="75" fillId="0" borderId="3" xfId="0" applyFont="1" applyFill="1" applyBorder="1" applyAlignment="1" applyProtection="1">
      <alignment horizontal="center"/>
      <protection locked="0"/>
    </xf>
    <xf numFmtId="0" fontId="75" fillId="0" borderId="30" xfId="0" applyFont="1" applyFill="1" applyBorder="1" applyAlignment="1" applyProtection="1">
      <alignment horizontal="center"/>
      <protection locked="0"/>
    </xf>
    <xf numFmtId="1" fontId="75" fillId="0" borderId="18" xfId="1" applyNumberFormat="1" applyFont="1" applyFill="1" applyBorder="1" applyAlignment="1" applyProtection="1">
      <protection locked="0"/>
    </xf>
    <xf numFmtId="165" fontId="75" fillId="0" borderId="0" xfId="1" applyNumberFormat="1" applyFont="1" applyProtection="1">
      <protection locked="0"/>
    </xf>
    <xf numFmtId="165" fontId="75" fillId="0" borderId="18" xfId="0" applyNumberFormat="1" applyFont="1" applyBorder="1" applyProtection="1">
      <protection locked="0"/>
    </xf>
    <xf numFmtId="0" fontId="9" fillId="0" borderId="12" xfId="0" applyFont="1" applyFill="1" applyBorder="1" applyProtection="1">
      <protection locked="0"/>
    </xf>
    <xf numFmtId="0" fontId="2" fillId="10" borderId="36" xfId="0" applyFont="1" applyFill="1" applyBorder="1" applyProtection="1">
      <protection locked="0"/>
    </xf>
    <xf numFmtId="0" fontId="2" fillId="9" borderId="30" xfId="0" applyFont="1" applyFill="1" applyBorder="1" applyProtection="1">
      <protection locked="0"/>
    </xf>
    <xf numFmtId="0" fontId="2" fillId="0" borderId="41" xfId="0" applyFont="1" applyFill="1" applyBorder="1" applyProtection="1"/>
    <xf numFmtId="0" fontId="2" fillId="4" borderId="36" xfId="0" applyFont="1" applyFill="1" applyBorder="1" applyProtection="1">
      <protection locked="0"/>
    </xf>
    <xf numFmtId="0" fontId="2" fillId="11" borderId="3" xfId="0" applyFont="1" applyFill="1" applyBorder="1" applyProtection="1">
      <protection locked="0"/>
    </xf>
    <xf numFmtId="0" fontId="31" fillId="2" borderId="8" xfId="0" applyFont="1" applyFill="1" applyBorder="1" applyAlignment="1">
      <alignment horizontal="center" vertical="center"/>
    </xf>
    <xf numFmtId="0" fontId="31" fillId="2" borderId="9" xfId="0" applyFont="1" applyFill="1" applyBorder="1" applyAlignment="1">
      <alignment horizontal="center" vertical="center"/>
    </xf>
    <xf numFmtId="0" fontId="31" fillId="2" borderId="10" xfId="0" applyFont="1" applyFill="1" applyBorder="1" applyAlignment="1">
      <alignment horizontal="center" vertical="center"/>
    </xf>
    <xf numFmtId="0" fontId="31" fillId="2" borderId="11" xfId="0" applyFont="1" applyFill="1" applyBorder="1" applyAlignment="1">
      <alignment horizontal="center" vertical="center"/>
    </xf>
    <xf numFmtId="0" fontId="31" fillId="2" borderId="0" xfId="0" applyFont="1" applyFill="1" applyBorder="1" applyAlignment="1">
      <alignment horizontal="center" vertical="center"/>
    </xf>
    <xf numFmtId="0" fontId="31" fillId="2" borderId="7" xfId="0" applyFont="1" applyFill="1" applyBorder="1" applyAlignment="1">
      <alignment horizontal="center" vertical="center"/>
    </xf>
    <xf numFmtId="0" fontId="31" fillId="2" borderId="14" xfId="0" applyFont="1" applyFill="1" applyBorder="1" applyAlignment="1">
      <alignment horizontal="center" vertical="center"/>
    </xf>
    <xf numFmtId="0" fontId="31" fillId="2" borderId="16" xfId="0" applyFont="1" applyFill="1" applyBorder="1" applyAlignment="1">
      <alignment horizontal="center" vertical="center"/>
    </xf>
    <xf numFmtId="0" fontId="31" fillId="2" borderId="15" xfId="0" applyFont="1" applyFill="1" applyBorder="1" applyAlignment="1">
      <alignment horizontal="center" vertical="center"/>
    </xf>
    <xf numFmtId="174" fontId="30" fillId="2" borderId="9" xfId="0" applyNumberFormat="1" applyFont="1" applyFill="1" applyBorder="1" applyAlignment="1">
      <alignment horizontal="center"/>
    </xf>
    <xf numFmtId="0" fontId="30" fillId="2" borderId="9" xfId="0" applyFont="1" applyFill="1" applyBorder="1" applyAlignment="1">
      <alignment horizontal="left" wrapText="1"/>
    </xf>
    <xf numFmtId="0" fontId="30" fillId="2" borderId="0" xfId="0" applyFont="1" applyFill="1" applyAlignment="1">
      <alignment horizontal="left" wrapText="1"/>
    </xf>
    <xf numFmtId="14" fontId="30" fillId="2" borderId="0" xfId="0" applyNumberFormat="1" applyFont="1" applyFill="1" applyAlignment="1">
      <alignment horizontal="right"/>
    </xf>
    <xf numFmtId="175" fontId="30" fillId="2" borderId="16" xfId="0" applyNumberFormat="1" applyFont="1" applyFill="1" applyBorder="1" applyAlignment="1">
      <alignment horizontal="left"/>
    </xf>
    <xf numFmtId="0" fontId="43" fillId="2" borderId="11" xfId="0" applyFont="1" applyFill="1" applyBorder="1" applyAlignment="1" applyProtection="1">
      <alignment horizontal="center"/>
    </xf>
    <xf numFmtId="0" fontId="43" fillId="2" borderId="0" xfId="0" applyFont="1" applyFill="1" applyBorder="1" applyAlignment="1" applyProtection="1">
      <alignment horizontal="center"/>
    </xf>
    <xf numFmtId="0" fontId="43" fillId="2" borderId="7" xfId="0" applyFont="1" applyFill="1" applyBorder="1" applyAlignment="1" applyProtection="1">
      <alignment horizontal="center"/>
    </xf>
    <xf numFmtId="43" fontId="61" fillId="12" borderId="13" xfId="1" applyFont="1" applyFill="1" applyBorder="1" applyAlignment="1" applyProtection="1">
      <alignment horizontal="center"/>
      <protection locked="0"/>
    </xf>
    <xf numFmtId="43" fontId="61" fillId="12" borderId="30" xfId="1" applyFont="1" applyFill="1" applyBorder="1" applyAlignment="1" applyProtection="1">
      <alignment horizontal="center"/>
      <protection locked="0"/>
    </xf>
    <xf numFmtId="0" fontId="32" fillId="12" borderId="26" xfId="0" applyFont="1" applyFill="1" applyBorder="1" applyAlignment="1" applyProtection="1">
      <alignment horizontal="left" vertical="center"/>
      <protection locked="0"/>
    </xf>
    <xf numFmtId="0" fontId="32" fillId="12" borderId="3" xfId="0" applyFont="1" applyFill="1" applyBorder="1" applyAlignment="1" applyProtection="1">
      <alignment horizontal="left" vertical="center"/>
      <protection locked="0"/>
    </xf>
    <xf numFmtId="0" fontId="32" fillId="12" borderId="30" xfId="0" applyFont="1" applyFill="1" applyBorder="1" applyAlignment="1" applyProtection="1">
      <alignment horizontal="left" vertical="center"/>
      <protection locked="0"/>
    </xf>
    <xf numFmtId="0" fontId="32" fillId="12" borderId="53" xfId="0" applyFont="1" applyFill="1" applyBorder="1" applyAlignment="1" applyProtection="1">
      <alignment horizontal="left" vertical="center"/>
      <protection locked="0"/>
    </xf>
    <xf numFmtId="0" fontId="32" fillId="12" borderId="31" xfId="0" applyFont="1" applyFill="1" applyBorder="1" applyAlignment="1" applyProtection="1">
      <alignment horizontal="left" vertical="center"/>
      <protection locked="0"/>
    </xf>
    <xf numFmtId="0" fontId="32" fillId="12" borderId="67" xfId="0" applyFont="1" applyFill="1" applyBorder="1" applyAlignment="1" applyProtection="1">
      <alignment horizontal="left" vertical="center"/>
      <protection locked="0"/>
    </xf>
    <xf numFmtId="0" fontId="56" fillId="2" borderId="8" xfId="0" applyFont="1" applyFill="1" applyBorder="1" applyAlignment="1" applyProtection="1">
      <alignment horizontal="center" vertical="center" wrapText="1"/>
    </xf>
    <xf numFmtId="0" fontId="56" fillId="2" borderId="14" xfId="0" applyFont="1" applyFill="1" applyBorder="1" applyAlignment="1" applyProtection="1">
      <alignment horizontal="center" vertical="center" wrapText="1"/>
    </xf>
    <xf numFmtId="173" fontId="57" fillId="2" borderId="9" xfId="1" applyNumberFormat="1" applyFont="1" applyFill="1" applyBorder="1" applyAlignment="1" applyProtection="1">
      <alignment horizontal="center" vertical="center"/>
    </xf>
    <xf numFmtId="173" fontId="57" fillId="2" borderId="10" xfId="1" applyNumberFormat="1" applyFont="1" applyFill="1" applyBorder="1" applyAlignment="1" applyProtection="1">
      <alignment horizontal="center" vertical="center"/>
    </xf>
    <xf numFmtId="173" fontId="57" fillId="2" borderId="16" xfId="1" applyNumberFormat="1" applyFont="1" applyFill="1" applyBorder="1" applyAlignment="1" applyProtection="1">
      <alignment horizontal="center" vertical="center"/>
    </xf>
    <xf numFmtId="173" fontId="57" fillId="2" borderId="15" xfId="1" applyNumberFormat="1" applyFont="1" applyFill="1" applyBorder="1" applyAlignment="1" applyProtection="1">
      <alignment horizontal="center" vertical="center"/>
    </xf>
    <xf numFmtId="0" fontId="35" fillId="2" borderId="8" xfId="0" applyFont="1" applyFill="1" applyBorder="1" applyAlignment="1" applyProtection="1">
      <alignment horizontal="center" vertical="center" wrapText="1"/>
    </xf>
    <xf numFmtId="0" fontId="35" fillId="2" borderId="9" xfId="0" applyFont="1" applyFill="1" applyBorder="1" applyAlignment="1" applyProtection="1">
      <alignment horizontal="center" vertical="center" wrapText="1"/>
    </xf>
    <xf numFmtId="0" fontId="35" fillId="2" borderId="10" xfId="0" applyFont="1" applyFill="1" applyBorder="1" applyAlignment="1" applyProtection="1">
      <alignment horizontal="center" vertical="center" wrapText="1"/>
    </xf>
    <xf numFmtId="0" fontId="35" fillId="2" borderId="11" xfId="0" applyFont="1" applyFill="1" applyBorder="1" applyAlignment="1" applyProtection="1">
      <alignment horizontal="center" vertical="center" wrapText="1"/>
    </xf>
    <xf numFmtId="0" fontId="35" fillId="2" borderId="0" xfId="0" applyFont="1" applyFill="1" applyBorder="1" applyAlignment="1" applyProtection="1">
      <alignment horizontal="center" vertical="center" wrapText="1"/>
    </xf>
    <xf numFmtId="0" fontId="35" fillId="2" borderId="7" xfId="0" applyFont="1" applyFill="1" applyBorder="1" applyAlignment="1" applyProtection="1">
      <alignment horizontal="center" vertical="center" wrapText="1"/>
    </xf>
    <xf numFmtId="0" fontId="42" fillId="2" borderId="11" xfId="0" applyFont="1" applyFill="1" applyBorder="1" applyAlignment="1" applyProtection="1">
      <alignment horizontal="center" vertical="center"/>
    </xf>
    <xf numFmtId="0" fontId="42" fillId="2" borderId="0" xfId="0" applyFont="1" applyFill="1" applyBorder="1" applyAlignment="1" applyProtection="1">
      <alignment horizontal="center" vertical="center"/>
    </xf>
    <xf numFmtId="0" fontId="42" fillId="2" borderId="7" xfId="0" applyFont="1" applyFill="1" applyBorder="1" applyAlignment="1" applyProtection="1">
      <alignment horizontal="center" vertical="center"/>
    </xf>
    <xf numFmtId="0" fontId="50" fillId="2" borderId="14" xfId="0" applyFont="1" applyFill="1" applyBorder="1" applyAlignment="1" applyProtection="1">
      <alignment horizontal="center" vertical="center"/>
    </xf>
    <xf numFmtId="0" fontId="50" fillId="2" borderId="16" xfId="0" applyFont="1" applyFill="1" applyBorder="1" applyAlignment="1" applyProtection="1">
      <alignment horizontal="center" vertical="center"/>
    </xf>
    <xf numFmtId="0" fontId="50" fillId="2" borderId="15" xfId="0" applyFont="1" applyFill="1" applyBorder="1" applyAlignment="1" applyProtection="1">
      <alignment horizontal="center" vertical="center"/>
    </xf>
    <xf numFmtId="0" fontId="58" fillId="2" borderId="8" xfId="0" applyFont="1" applyFill="1" applyBorder="1" applyAlignment="1">
      <alignment horizontal="center" vertical="center"/>
    </xf>
    <xf numFmtId="0" fontId="58" fillId="2" borderId="9" xfId="0" applyFont="1" applyFill="1" applyBorder="1" applyAlignment="1">
      <alignment horizontal="center" vertical="center"/>
    </xf>
    <xf numFmtId="0" fontId="58" fillId="2" borderId="10" xfId="0" applyFont="1" applyFill="1" applyBorder="1" applyAlignment="1">
      <alignment horizontal="center" vertical="center"/>
    </xf>
    <xf numFmtId="0" fontId="58" fillId="2" borderId="14" xfId="0" applyFont="1" applyFill="1" applyBorder="1" applyAlignment="1">
      <alignment horizontal="center" vertical="center"/>
    </xf>
    <xf numFmtId="0" fontId="58" fillId="2" borderId="16" xfId="0" applyFont="1" applyFill="1" applyBorder="1" applyAlignment="1">
      <alignment horizontal="center" vertical="center"/>
    </xf>
    <xf numFmtId="0" fontId="58" fillId="2" borderId="15" xfId="0" applyFont="1" applyFill="1" applyBorder="1" applyAlignment="1">
      <alignment horizontal="center" vertical="center"/>
    </xf>
    <xf numFmtId="0" fontId="42" fillId="2" borderId="8" xfId="0" applyFont="1" applyFill="1" applyBorder="1" applyAlignment="1" applyProtection="1">
      <alignment horizontal="center" vertical="center"/>
    </xf>
    <xf numFmtId="0" fontId="42" fillId="2" borderId="9" xfId="0" applyFont="1" applyFill="1" applyBorder="1" applyAlignment="1" applyProtection="1">
      <alignment horizontal="center" vertical="center"/>
    </xf>
    <xf numFmtId="0" fontId="43" fillId="2" borderId="0" xfId="0" applyFont="1" applyFill="1" applyBorder="1" applyAlignment="1" applyProtection="1">
      <alignment horizontal="center" vertical="center"/>
    </xf>
    <xf numFmtId="0" fontId="55" fillId="2" borderId="0" xfId="0" applyFont="1" applyFill="1" applyBorder="1" applyAlignment="1" applyProtection="1">
      <alignment horizontal="left" vertical="center"/>
    </xf>
    <xf numFmtId="172" fontId="32" fillId="2" borderId="0" xfId="0" applyNumberFormat="1" applyFont="1" applyFill="1" applyBorder="1" applyAlignment="1" applyProtection="1">
      <alignment horizontal="center"/>
      <protection locked="0"/>
    </xf>
    <xf numFmtId="172" fontId="32" fillId="2" borderId="16" xfId="0" applyNumberFormat="1" applyFont="1" applyFill="1" applyBorder="1" applyAlignment="1" applyProtection="1">
      <alignment horizontal="center"/>
      <protection locked="0"/>
    </xf>
    <xf numFmtId="0" fontId="32" fillId="2" borderId="21" xfId="0" applyFont="1" applyFill="1" applyBorder="1" applyAlignment="1">
      <alignment horizontal="left"/>
    </xf>
    <xf numFmtId="0" fontId="32" fillId="2" borderId="22" xfId="0" applyFont="1" applyFill="1" applyBorder="1" applyAlignment="1">
      <alignment horizontal="left"/>
    </xf>
    <xf numFmtId="0" fontId="32" fillId="2" borderId="23" xfId="0" applyFont="1" applyFill="1" applyBorder="1" applyAlignment="1">
      <alignment horizontal="left"/>
    </xf>
    <xf numFmtId="0" fontId="32" fillId="2" borderId="24" xfId="0" applyFont="1" applyFill="1" applyBorder="1" applyAlignment="1">
      <alignment horizontal="left"/>
    </xf>
    <xf numFmtId="0" fontId="32" fillId="2" borderId="31" xfId="0" applyFont="1" applyFill="1" applyBorder="1" applyAlignment="1" applyProtection="1">
      <alignment horizontal="center"/>
      <protection locked="0"/>
    </xf>
    <xf numFmtId="0" fontId="32" fillId="2" borderId="11" xfId="0" applyFont="1" applyFill="1" applyBorder="1" applyAlignment="1" applyProtection="1">
      <alignment horizontal="center"/>
    </xf>
    <xf numFmtId="0" fontId="32" fillId="2" borderId="22" xfId="0" applyFont="1" applyFill="1" applyBorder="1" applyAlignment="1" applyProtection="1">
      <alignment horizontal="center"/>
    </xf>
    <xf numFmtId="0" fontId="32" fillId="2" borderId="12" xfId="0" applyFont="1" applyFill="1" applyBorder="1" applyAlignment="1" applyProtection="1">
      <alignment horizontal="center"/>
    </xf>
    <xf numFmtId="0" fontId="32" fillId="2" borderId="24" xfId="0" applyFont="1" applyFill="1" applyBorder="1" applyAlignment="1" applyProtection="1">
      <alignment horizontal="center"/>
    </xf>
    <xf numFmtId="0" fontId="43" fillId="2" borderId="13" xfId="0" applyFont="1" applyFill="1" applyBorder="1" applyAlignment="1" applyProtection="1">
      <alignment horizontal="center"/>
    </xf>
    <xf numFmtId="0" fontId="43" fillId="2" borderId="30" xfId="0" applyFont="1" applyFill="1" applyBorder="1" applyAlignment="1" applyProtection="1">
      <alignment horizontal="center"/>
    </xf>
    <xf numFmtId="0" fontId="43" fillId="2" borderId="26" xfId="0" applyFont="1" applyFill="1" applyBorder="1" applyAlignment="1">
      <alignment horizontal="center"/>
    </xf>
    <xf numFmtId="0" fontId="43" fillId="2" borderId="30" xfId="0" applyFont="1" applyFill="1" applyBorder="1" applyAlignment="1">
      <alignment horizontal="center"/>
    </xf>
    <xf numFmtId="0" fontId="32" fillId="2" borderId="19" xfId="0" applyFont="1" applyFill="1" applyBorder="1" applyAlignment="1">
      <alignment horizontal="left"/>
    </xf>
    <xf numFmtId="0" fontId="32" fillId="2" borderId="20" xfId="0" applyFont="1" applyFill="1" applyBorder="1" applyAlignment="1">
      <alignment horizontal="left"/>
    </xf>
    <xf numFmtId="0" fontId="51" fillId="2" borderId="9" xfId="0" applyFont="1" applyFill="1" applyBorder="1" applyAlignment="1" applyProtection="1">
      <alignment horizontal="center"/>
    </xf>
    <xf numFmtId="0" fontId="53" fillId="2" borderId="16" xfId="0" applyFont="1" applyFill="1" applyBorder="1" applyAlignment="1" applyProtection="1">
      <alignment horizontal="center"/>
    </xf>
    <xf numFmtId="166" fontId="32" fillId="5" borderId="0" xfId="0" applyNumberFormat="1" applyFont="1" applyFill="1" applyBorder="1" applyAlignment="1">
      <alignment horizontal="center"/>
    </xf>
    <xf numFmtId="0" fontId="32" fillId="5" borderId="0" xfId="0" applyFont="1" applyFill="1" applyBorder="1" applyAlignment="1">
      <alignment horizontal="center"/>
    </xf>
    <xf numFmtId="0" fontId="59" fillId="5" borderId="0" xfId="0" applyFont="1" applyFill="1" applyBorder="1" applyAlignment="1" applyProtection="1">
      <alignment horizontal="center"/>
    </xf>
    <xf numFmtId="166" fontId="32" fillId="3" borderId="26" xfId="0" applyNumberFormat="1" applyFont="1" applyFill="1" applyBorder="1" applyAlignment="1" applyProtection="1">
      <alignment horizontal="center"/>
      <protection locked="0"/>
    </xf>
    <xf numFmtId="166" fontId="32" fillId="3" borderId="30" xfId="0" applyNumberFormat="1" applyFont="1" applyFill="1" applyBorder="1" applyAlignment="1" applyProtection="1">
      <alignment horizontal="center"/>
      <protection locked="0"/>
    </xf>
    <xf numFmtId="0" fontId="32" fillId="3" borderId="9" xfId="0" applyFont="1" applyFill="1" applyBorder="1" applyAlignment="1" applyProtection="1">
      <alignment horizontal="left"/>
    </xf>
    <xf numFmtId="0" fontId="32" fillId="3" borderId="16" xfId="0" applyFont="1" applyFill="1" applyBorder="1" applyAlignment="1" applyProtection="1">
      <alignment horizontal="left"/>
    </xf>
    <xf numFmtId="168" fontId="32" fillId="3" borderId="9" xfId="0" applyNumberFormat="1" applyFont="1" applyFill="1" applyBorder="1" applyAlignment="1" applyProtection="1">
      <alignment horizontal="left"/>
    </xf>
    <xf numFmtId="168" fontId="32" fillId="3" borderId="10" xfId="0" applyNumberFormat="1" applyFont="1" applyFill="1" applyBorder="1" applyAlignment="1" applyProtection="1">
      <alignment horizontal="left"/>
    </xf>
    <xf numFmtId="168" fontId="32" fillId="3" borderId="16" xfId="0" applyNumberFormat="1" applyFont="1" applyFill="1" applyBorder="1" applyAlignment="1" applyProtection="1">
      <alignment horizontal="left"/>
    </xf>
    <xf numFmtId="168" fontId="32" fillId="3" borderId="15" xfId="0" applyNumberFormat="1" applyFont="1" applyFill="1" applyBorder="1" applyAlignment="1" applyProtection="1">
      <alignment horizontal="left"/>
    </xf>
    <xf numFmtId="0" fontId="32" fillId="2" borderId="9" xfId="0" applyFont="1" applyFill="1" applyBorder="1" applyAlignment="1" applyProtection="1">
      <alignment horizontal="center"/>
    </xf>
    <xf numFmtId="0" fontId="32" fillId="2" borderId="16" xfId="0" applyFont="1" applyFill="1" applyBorder="1" applyAlignment="1" applyProtection="1">
      <alignment horizontal="center"/>
    </xf>
    <xf numFmtId="0" fontId="48" fillId="6" borderId="8" xfId="0" applyFont="1" applyFill="1" applyBorder="1" applyAlignment="1" applyProtection="1">
      <alignment horizontal="center" vertical="center"/>
    </xf>
    <xf numFmtId="0" fontId="48" fillId="6" borderId="9" xfId="0" applyFont="1" applyFill="1" applyBorder="1" applyAlignment="1" applyProtection="1">
      <alignment horizontal="center" vertical="center"/>
    </xf>
    <xf numFmtId="0" fontId="48" fillId="6" borderId="10" xfId="0" applyFont="1" applyFill="1" applyBorder="1" applyAlignment="1" applyProtection="1">
      <alignment horizontal="center" vertical="center"/>
    </xf>
    <xf numFmtId="0" fontId="48" fillId="6" borderId="14" xfId="0" applyFont="1" applyFill="1" applyBorder="1" applyAlignment="1" applyProtection="1">
      <alignment horizontal="center" vertical="center"/>
    </xf>
    <xf numFmtId="0" fontId="48" fillId="6" borderId="16" xfId="0" applyFont="1" applyFill="1" applyBorder="1" applyAlignment="1" applyProtection="1">
      <alignment horizontal="center" vertical="center"/>
    </xf>
    <xf numFmtId="0" fontId="48" fillId="6" borderId="15" xfId="0" applyFont="1" applyFill="1" applyBorder="1" applyAlignment="1" applyProtection="1">
      <alignment horizontal="center" vertical="center"/>
    </xf>
    <xf numFmtId="166" fontId="48" fillId="6" borderId="8" xfId="0" applyNumberFormat="1" applyFont="1" applyFill="1" applyBorder="1" applyAlignment="1" applyProtection="1">
      <alignment horizontal="center" vertical="center"/>
    </xf>
    <xf numFmtId="166" fontId="48" fillId="6" borderId="9" xfId="0" applyNumberFormat="1" applyFont="1" applyFill="1" applyBorder="1" applyAlignment="1" applyProtection="1">
      <alignment horizontal="center" vertical="center"/>
    </xf>
    <xf numFmtId="166" fontId="48" fillId="6" borderId="10" xfId="0" applyNumberFormat="1" applyFont="1" applyFill="1" applyBorder="1" applyAlignment="1" applyProtection="1">
      <alignment horizontal="center" vertical="center"/>
    </xf>
    <xf numFmtId="166" fontId="48" fillId="6" borderId="14" xfId="0" applyNumberFormat="1" applyFont="1" applyFill="1" applyBorder="1" applyAlignment="1" applyProtection="1">
      <alignment horizontal="center" vertical="center"/>
    </xf>
    <xf numFmtId="166" fontId="48" fillId="6" borderId="16" xfId="0" applyNumberFormat="1" applyFont="1" applyFill="1" applyBorder="1" applyAlignment="1" applyProtection="1">
      <alignment horizontal="center" vertical="center"/>
    </xf>
    <xf numFmtId="166" fontId="48" fillId="6" borderId="15" xfId="0" applyNumberFormat="1" applyFont="1" applyFill="1" applyBorder="1" applyAlignment="1" applyProtection="1">
      <alignment horizontal="center" vertical="center"/>
    </xf>
    <xf numFmtId="0" fontId="32" fillId="3" borderId="29" xfId="0" applyFont="1" applyFill="1" applyBorder="1" applyAlignment="1" applyProtection="1">
      <alignment horizontal="center" vertical="center"/>
      <protection locked="0"/>
    </xf>
    <xf numFmtId="0" fontId="32" fillId="3" borderId="27" xfId="0" applyFont="1" applyFill="1" applyBorder="1" applyAlignment="1" applyProtection="1">
      <alignment horizontal="center" vertical="center"/>
      <protection locked="0"/>
    </xf>
    <xf numFmtId="0" fontId="32" fillId="5" borderId="29" xfId="0" applyFont="1" applyFill="1" applyBorder="1" applyAlignment="1" applyProtection="1">
      <alignment horizontal="center" vertical="center"/>
    </xf>
    <xf numFmtId="0" fontId="32" fillId="5" borderId="27" xfId="0" applyFont="1" applyFill="1" applyBorder="1" applyAlignment="1" applyProtection="1">
      <alignment horizontal="center" vertical="center"/>
    </xf>
    <xf numFmtId="0" fontId="43" fillId="2" borderId="0" xfId="0" applyFont="1" applyFill="1" applyBorder="1" applyAlignment="1" applyProtection="1">
      <alignment horizontal="right"/>
    </xf>
    <xf numFmtId="0" fontId="55" fillId="5" borderId="29" xfId="0" applyFont="1" applyFill="1" applyBorder="1" applyAlignment="1" applyProtection="1">
      <alignment horizontal="center" vertical="center"/>
    </xf>
    <xf numFmtId="0" fontId="55" fillId="5" borderId="27" xfId="0" applyFont="1" applyFill="1" applyBorder="1" applyAlignment="1" applyProtection="1">
      <alignment horizontal="center" vertical="center"/>
    </xf>
    <xf numFmtId="0" fontId="32" fillId="2" borderId="0" xfId="0" applyFont="1" applyFill="1" applyBorder="1" applyAlignment="1" applyProtection="1">
      <alignment horizontal="center"/>
    </xf>
    <xf numFmtId="0" fontId="32" fillId="12" borderId="2" xfId="0" applyFont="1" applyFill="1" applyBorder="1" applyAlignment="1" applyProtection="1">
      <alignment horizontal="left"/>
      <protection locked="0"/>
    </xf>
    <xf numFmtId="0" fontId="32" fillId="2" borderId="0" xfId="0" applyFont="1" applyFill="1" applyBorder="1" applyAlignment="1" applyProtection="1">
      <alignment horizontal="center" vertical="center"/>
    </xf>
    <xf numFmtId="0" fontId="40" fillId="3" borderId="8" xfId="0" applyFont="1" applyFill="1" applyBorder="1" applyAlignment="1" applyProtection="1">
      <alignment horizontal="center" vertical="center"/>
      <protection locked="0"/>
    </xf>
    <xf numFmtId="0" fontId="40" fillId="3" borderId="10" xfId="0" applyFont="1" applyFill="1" applyBorder="1" applyAlignment="1" applyProtection="1">
      <alignment horizontal="center" vertical="center"/>
      <protection locked="0"/>
    </xf>
    <xf numFmtId="0" fontId="40" fillId="3" borderId="14" xfId="0" applyFont="1" applyFill="1" applyBorder="1" applyAlignment="1" applyProtection="1">
      <alignment horizontal="center" vertical="center"/>
      <protection locked="0"/>
    </xf>
    <xf numFmtId="0" fontId="40" fillId="3" borderId="15" xfId="0" applyFont="1" applyFill="1" applyBorder="1" applyAlignment="1" applyProtection="1">
      <alignment horizontal="center" vertical="center"/>
      <protection locked="0"/>
    </xf>
    <xf numFmtId="0" fontId="48" fillId="3" borderId="8" xfId="0" applyFont="1" applyFill="1" applyBorder="1" applyAlignment="1" applyProtection="1">
      <alignment horizontal="center" vertical="center"/>
      <protection locked="0"/>
    </xf>
    <xf numFmtId="0" fontId="48" fillId="3" borderId="10" xfId="0" applyFont="1" applyFill="1" applyBorder="1" applyAlignment="1" applyProtection="1">
      <alignment horizontal="center" vertical="center"/>
      <protection locked="0"/>
    </xf>
    <xf numFmtId="0" fontId="48" fillId="3" borderId="11" xfId="0" applyFont="1" applyFill="1" applyBorder="1" applyAlignment="1" applyProtection="1">
      <alignment horizontal="center" vertical="center"/>
      <protection locked="0"/>
    </xf>
    <xf numFmtId="0" fontId="48" fillId="3" borderId="7" xfId="0" applyFont="1" applyFill="1" applyBorder="1" applyAlignment="1" applyProtection="1">
      <alignment horizontal="center" vertical="center"/>
      <protection locked="0"/>
    </xf>
    <xf numFmtId="0" fontId="43" fillId="2" borderId="2" xfId="0" applyFont="1" applyFill="1" applyBorder="1" applyAlignment="1" applyProtection="1">
      <alignment horizontal="left"/>
    </xf>
    <xf numFmtId="0" fontId="32" fillId="2" borderId="0" xfId="0" applyFont="1" applyFill="1" applyBorder="1" applyAlignment="1" applyProtection="1">
      <alignment horizontal="right"/>
    </xf>
    <xf numFmtId="166" fontId="32" fillId="2" borderId="2" xfId="0" applyNumberFormat="1" applyFont="1" applyFill="1" applyBorder="1" applyAlignment="1" applyProtection="1">
      <alignment horizontal="center"/>
    </xf>
    <xf numFmtId="0" fontId="32" fillId="12" borderId="3" xfId="0" applyFont="1" applyFill="1" applyBorder="1" applyAlignment="1" applyProtection="1">
      <alignment horizontal="left"/>
      <protection locked="0"/>
    </xf>
    <xf numFmtId="166" fontId="32" fillId="12" borderId="2" xfId="0" applyNumberFormat="1" applyFont="1" applyFill="1" applyBorder="1" applyAlignment="1" applyProtection="1">
      <alignment horizontal="left"/>
      <protection locked="0"/>
    </xf>
    <xf numFmtId="0" fontId="32" fillId="2" borderId="25" xfId="0" applyFont="1" applyFill="1" applyBorder="1" applyAlignment="1" applyProtection="1">
      <alignment horizontal="center"/>
    </xf>
    <xf numFmtId="39" fontId="32" fillId="12" borderId="2" xfId="1" applyNumberFormat="1" applyFont="1" applyFill="1" applyBorder="1" applyAlignment="1" applyProtection="1">
      <alignment horizontal="left"/>
      <protection locked="0"/>
    </xf>
    <xf numFmtId="168" fontId="32" fillId="12" borderId="3" xfId="0" applyNumberFormat="1" applyFont="1" applyFill="1" applyBorder="1" applyAlignment="1" applyProtection="1">
      <alignment horizontal="left"/>
      <protection locked="0"/>
    </xf>
    <xf numFmtId="22" fontId="43" fillId="2" borderId="0" xfId="0" applyNumberFormat="1" applyFont="1" applyFill="1" applyBorder="1" applyAlignment="1" applyProtection="1">
      <alignment horizontal="center"/>
    </xf>
    <xf numFmtId="0" fontId="54" fillId="6" borderId="8" xfId="0" applyFont="1" applyFill="1" applyBorder="1" applyAlignment="1" applyProtection="1">
      <alignment horizontal="center" vertical="center"/>
    </xf>
    <xf numFmtId="0" fontId="54" fillId="6" borderId="9" xfId="0" applyFont="1" applyFill="1" applyBorder="1" applyAlignment="1" applyProtection="1">
      <alignment horizontal="center" vertical="center"/>
    </xf>
    <xf numFmtId="0" fontId="54" fillId="6" borderId="14" xfId="0" applyFont="1" applyFill="1" applyBorder="1" applyAlignment="1" applyProtection="1">
      <alignment horizontal="center" vertical="center"/>
    </xf>
    <xf numFmtId="0" fontId="54" fillId="6" borderId="16" xfId="0" applyFont="1" applyFill="1" applyBorder="1" applyAlignment="1" applyProtection="1">
      <alignment horizontal="center" vertical="center"/>
    </xf>
    <xf numFmtId="0" fontId="34" fillId="4" borderId="26" xfId="0" applyFont="1" applyFill="1" applyBorder="1" applyAlignment="1" applyProtection="1">
      <alignment horizontal="center"/>
      <protection locked="0"/>
    </xf>
    <xf numFmtId="0" fontId="34" fillId="4" borderId="30" xfId="0" applyFont="1" applyFill="1" applyBorder="1" applyAlignment="1" applyProtection="1">
      <alignment horizontal="center"/>
      <protection locked="0"/>
    </xf>
    <xf numFmtId="0" fontId="54" fillId="5" borderId="8" xfId="0" applyNumberFormat="1" applyFont="1" applyFill="1" applyBorder="1" applyAlignment="1" applyProtection="1">
      <alignment horizontal="center" vertical="center"/>
      <protection locked="0"/>
    </xf>
    <xf numFmtId="0" fontId="54" fillId="5" borderId="10" xfId="0" applyNumberFormat="1" applyFont="1" applyFill="1" applyBorder="1" applyAlignment="1" applyProtection="1">
      <alignment horizontal="center" vertical="center"/>
      <protection locked="0"/>
    </xf>
    <xf numFmtId="0" fontId="54" fillId="5" borderId="14" xfId="0" applyNumberFormat="1" applyFont="1" applyFill="1" applyBorder="1" applyAlignment="1" applyProtection="1">
      <alignment horizontal="center" vertical="center"/>
      <protection locked="0"/>
    </xf>
    <xf numFmtId="0" fontId="54" fillId="5" borderId="15" xfId="0" applyNumberFormat="1" applyFont="1" applyFill="1" applyBorder="1" applyAlignment="1" applyProtection="1">
      <alignment horizontal="center" vertical="center"/>
      <protection locked="0"/>
    </xf>
    <xf numFmtId="0" fontId="54" fillId="2" borderId="8" xfId="0" applyFont="1" applyFill="1" applyBorder="1" applyAlignment="1" applyProtection="1">
      <alignment horizontal="left" vertical="center"/>
    </xf>
    <xf numFmtId="0" fontId="54" fillId="2" borderId="9" xfId="0" applyFont="1" applyFill="1" applyBorder="1" applyAlignment="1" applyProtection="1">
      <alignment horizontal="left" vertical="center"/>
    </xf>
    <xf numFmtId="0" fontId="54" fillId="2" borderId="11" xfId="0" applyFont="1" applyFill="1" applyBorder="1" applyAlignment="1" applyProtection="1">
      <alignment horizontal="left" vertical="center"/>
    </xf>
    <xf numFmtId="0" fontId="54" fillId="2" borderId="0" xfId="0" applyFont="1" applyFill="1" applyBorder="1" applyAlignment="1" applyProtection="1">
      <alignment horizontal="left" vertical="center"/>
    </xf>
    <xf numFmtId="0" fontId="32" fillId="2" borderId="7" xfId="0" applyFont="1" applyFill="1" applyBorder="1" applyAlignment="1" applyProtection="1">
      <alignment horizontal="center"/>
    </xf>
    <xf numFmtId="0" fontId="38" fillId="2" borderId="16" xfId="0" applyFont="1" applyFill="1" applyBorder="1" applyAlignment="1" applyProtection="1">
      <alignment horizontal="left"/>
    </xf>
    <xf numFmtId="0" fontId="34" fillId="2" borderId="0" xfId="0" applyFont="1" applyFill="1" applyAlignment="1" applyProtection="1">
      <alignment horizontal="left"/>
    </xf>
    <xf numFmtId="0" fontId="63" fillId="2" borderId="16" xfId="0" applyFont="1" applyFill="1" applyBorder="1" applyAlignment="1" applyProtection="1">
      <alignment horizontal="center" vertical="center"/>
    </xf>
    <xf numFmtId="2" fontId="46" fillId="2" borderId="0" xfId="0" applyNumberFormat="1" applyFont="1" applyFill="1" applyBorder="1" applyAlignment="1" applyProtection="1">
      <alignment horizontal="center"/>
    </xf>
    <xf numFmtId="0" fontId="56" fillId="2" borderId="31" xfId="0" applyFont="1" applyFill="1" applyBorder="1" applyAlignment="1" applyProtection="1">
      <alignment horizontal="center" vertical="center"/>
    </xf>
    <xf numFmtId="0" fontId="34" fillId="4" borderId="3" xfId="0" applyFont="1" applyFill="1" applyBorder="1" applyAlignment="1" applyProtection="1">
      <alignment horizontal="center"/>
      <protection locked="0"/>
    </xf>
    <xf numFmtId="0" fontId="34" fillId="2" borderId="0" xfId="0" applyFont="1" applyFill="1" applyBorder="1" applyAlignment="1" applyProtection="1">
      <alignment horizontal="center"/>
    </xf>
    <xf numFmtId="0" fontId="32" fillId="12" borderId="18" xfId="0" applyFont="1" applyFill="1" applyBorder="1" applyAlignment="1" applyProtection="1">
      <alignment horizontal="left"/>
      <protection locked="0"/>
    </xf>
    <xf numFmtId="0" fontId="32" fillId="12" borderId="44" xfId="0" applyFont="1" applyFill="1" applyBorder="1" applyAlignment="1" applyProtection="1">
      <alignment horizontal="left"/>
      <protection locked="0"/>
    </xf>
    <xf numFmtId="0" fontId="43" fillId="2" borderId="9" xfId="0" applyFont="1" applyFill="1" applyBorder="1" applyAlignment="1" applyProtection="1">
      <alignment horizontal="center"/>
    </xf>
    <xf numFmtId="0" fontId="43" fillId="2" borderId="10" xfId="0" applyFont="1" applyFill="1" applyBorder="1" applyAlignment="1" applyProtection="1">
      <alignment horizontal="center"/>
    </xf>
    <xf numFmtId="0" fontId="77" fillId="0" borderId="26" xfId="0" applyFont="1" applyBorder="1" applyAlignment="1" applyProtection="1">
      <alignment horizontal="center" vertical="center"/>
      <protection locked="0"/>
    </xf>
    <xf numFmtId="0" fontId="77" fillId="0" borderId="3" xfId="0" applyFont="1" applyBorder="1" applyAlignment="1" applyProtection="1">
      <alignment horizontal="center" vertical="center"/>
      <protection locked="0"/>
    </xf>
    <xf numFmtId="0" fontId="77" fillId="0" borderId="30" xfId="0" applyFont="1" applyBorder="1" applyAlignment="1" applyProtection="1">
      <alignment horizontal="center" vertical="center"/>
      <protection locked="0"/>
    </xf>
    <xf numFmtId="0" fontId="77" fillId="0" borderId="18" xfId="0" applyFont="1" applyBorder="1" applyAlignment="1" applyProtection="1">
      <alignment horizontal="center" vertical="center"/>
      <protection locked="0"/>
    </xf>
    <xf numFmtId="0" fontId="77" fillId="0" borderId="19" xfId="0" applyFont="1" applyBorder="1" applyAlignment="1" applyProtection="1">
      <alignment horizontal="center" vertical="center"/>
      <protection locked="0"/>
    </xf>
    <xf numFmtId="0" fontId="77" fillId="0" borderId="25" xfId="0" applyFont="1" applyBorder="1" applyAlignment="1" applyProtection="1">
      <alignment horizontal="center" vertical="center"/>
      <protection locked="0"/>
    </xf>
    <xf numFmtId="166" fontId="2" fillId="0" borderId="34" xfId="0" applyNumberFormat="1" applyFont="1" applyBorder="1" applyAlignment="1" applyProtection="1">
      <alignment horizontal="center" vertical="center" wrapText="1"/>
      <protection locked="0"/>
    </xf>
    <xf numFmtId="166" fontId="2" fillId="0" borderId="44" xfId="0" applyNumberFormat="1" applyFont="1" applyBorder="1" applyAlignment="1" applyProtection="1">
      <alignment horizontal="center" vertical="center" wrapText="1"/>
      <protection locked="0"/>
    </xf>
    <xf numFmtId="166" fontId="2" fillId="0" borderId="35" xfId="0" applyNumberFormat="1" applyFont="1" applyBorder="1" applyAlignment="1" applyProtection="1">
      <alignment horizontal="center" vertical="center" wrapText="1"/>
      <protection locked="0"/>
    </xf>
    <xf numFmtId="166" fontId="2" fillId="0" borderId="45" xfId="0" applyNumberFormat="1" applyFont="1" applyBorder="1" applyAlignment="1" applyProtection="1">
      <alignment horizontal="center" vertical="center" wrapText="1"/>
      <protection locked="0"/>
    </xf>
    <xf numFmtId="0" fontId="2" fillId="0" borderId="33" xfId="0" applyNumberFormat="1" applyFont="1" applyBorder="1" applyAlignment="1" applyProtection="1">
      <alignment horizontal="center" vertical="center" wrapText="1"/>
      <protection locked="0"/>
    </xf>
    <xf numFmtId="0" fontId="2" fillId="0" borderId="43" xfId="0" applyNumberFormat="1" applyFont="1" applyBorder="1" applyAlignment="1" applyProtection="1">
      <alignment horizontal="center" vertical="center" wrapText="1"/>
      <protection locked="0"/>
    </xf>
    <xf numFmtId="0" fontId="2" fillId="0" borderId="38" xfId="0" applyFont="1" applyBorder="1" applyAlignment="1" applyProtection="1">
      <alignment horizontal="center" vertical="center" wrapText="1"/>
      <protection locked="0"/>
    </xf>
    <xf numFmtId="0" fontId="2" fillId="0" borderId="46" xfId="0" applyFont="1" applyBorder="1" applyAlignment="1" applyProtection="1">
      <alignment horizontal="center" vertical="center" wrapText="1"/>
      <protection locked="0"/>
    </xf>
    <xf numFmtId="0" fontId="2" fillId="0" borderId="33" xfId="0" applyFont="1" applyBorder="1" applyAlignment="1" applyProtection="1">
      <alignment horizontal="center" vertical="center" wrapText="1"/>
    </xf>
    <xf numFmtId="0" fontId="2" fillId="0" borderId="43" xfId="0" applyFont="1" applyBorder="1" applyAlignment="1" applyProtection="1">
      <alignment horizontal="center" vertical="center" wrapText="1"/>
    </xf>
    <xf numFmtId="0" fontId="2" fillId="0" borderId="34" xfId="0" applyFont="1" applyBorder="1" applyAlignment="1" applyProtection="1">
      <alignment horizontal="center" vertical="center" wrapText="1"/>
    </xf>
    <xf numFmtId="0" fontId="2" fillId="0" borderId="44" xfId="0" applyFont="1" applyBorder="1" applyAlignment="1" applyProtection="1">
      <alignment horizontal="center" vertical="center" wrapText="1"/>
    </xf>
    <xf numFmtId="0" fontId="2" fillId="0" borderId="35" xfId="0" applyNumberFormat="1" applyFont="1" applyBorder="1" applyAlignment="1" applyProtection="1">
      <alignment horizontal="center" vertical="center" wrapText="1"/>
    </xf>
    <xf numFmtId="0" fontId="2" fillId="0" borderId="45" xfId="0" applyNumberFormat="1" applyFont="1" applyBorder="1" applyAlignment="1" applyProtection="1">
      <alignment horizontal="center" vertical="center" wrapText="1"/>
    </xf>
    <xf numFmtId="171" fontId="13" fillId="2" borderId="0" xfId="0" applyNumberFormat="1" applyFont="1" applyFill="1" applyBorder="1" applyAlignment="1" applyProtection="1">
      <alignment horizontal="left"/>
    </xf>
    <xf numFmtId="171" fontId="5" fillId="0" borderId="0" xfId="0" applyNumberFormat="1" applyFont="1" applyFill="1" applyBorder="1" applyAlignment="1" applyProtection="1">
      <alignment horizontal="left"/>
    </xf>
    <xf numFmtId="171" fontId="5" fillId="2" borderId="2" xfId="0" applyNumberFormat="1" applyFont="1" applyFill="1" applyBorder="1" applyAlignment="1" applyProtection="1">
      <alignment horizontal="left"/>
    </xf>
    <xf numFmtId="0" fontId="71" fillId="5" borderId="11" xfId="0" applyFont="1" applyFill="1" applyBorder="1" applyAlignment="1" applyProtection="1">
      <alignment horizontal="center"/>
    </xf>
    <xf numFmtId="0" fontId="71" fillId="5" borderId="0" xfId="0" applyFont="1" applyFill="1" applyBorder="1" applyAlignment="1" applyProtection="1">
      <alignment horizontal="center"/>
    </xf>
    <xf numFmtId="0" fontId="2" fillId="5" borderId="4" xfId="0" applyFont="1" applyFill="1" applyBorder="1" applyAlignment="1" applyProtection="1">
      <alignment horizontal="center" vertical="center"/>
      <protection locked="0"/>
    </xf>
    <xf numFmtId="0" fontId="69" fillId="5" borderId="5" xfId="0" applyFont="1" applyFill="1" applyBorder="1" applyAlignment="1" applyProtection="1">
      <alignment horizontal="center" vertical="center"/>
      <protection locked="0"/>
    </xf>
    <xf numFmtId="0" fontId="69" fillId="5" borderId="6" xfId="0" applyFont="1" applyFill="1" applyBorder="1" applyAlignment="1" applyProtection="1">
      <alignment horizontal="center" vertical="center"/>
      <protection locked="0"/>
    </xf>
    <xf numFmtId="166" fontId="69" fillId="0" borderId="33" xfId="0" applyNumberFormat="1" applyFont="1" applyBorder="1" applyAlignment="1" applyProtection="1">
      <alignment horizontal="center"/>
    </xf>
    <xf numFmtId="166" fontId="69" fillId="0" borderId="34" xfId="0" applyNumberFormat="1" applyFont="1" applyBorder="1" applyAlignment="1" applyProtection="1">
      <alignment horizontal="center"/>
    </xf>
    <xf numFmtId="166" fontId="69" fillId="0" borderId="35" xfId="0" applyNumberFormat="1" applyFont="1" applyBorder="1" applyAlignment="1" applyProtection="1">
      <alignment horizontal="center"/>
    </xf>
    <xf numFmtId="43" fontId="65" fillId="0" borderId="26" xfId="1" applyFont="1" applyBorder="1" applyAlignment="1" applyProtection="1">
      <alignment horizontal="center"/>
      <protection locked="0"/>
    </xf>
    <xf numFmtId="43" fontId="65" fillId="0" borderId="3" xfId="1" applyFont="1" applyBorder="1" applyAlignment="1" applyProtection="1">
      <alignment horizontal="center"/>
      <protection locked="0"/>
    </xf>
    <xf numFmtId="43" fontId="65" fillId="0" borderId="30" xfId="1" applyFont="1" applyBorder="1" applyAlignment="1" applyProtection="1">
      <alignment horizontal="center"/>
      <protection locked="0"/>
    </xf>
    <xf numFmtId="43" fontId="2" fillId="0" borderId="3" xfId="1" applyFont="1" applyFill="1" applyBorder="1" applyAlignment="1">
      <alignment horizontal="center"/>
    </xf>
    <xf numFmtId="43" fontId="2" fillId="0" borderId="30" xfId="1" applyFont="1" applyFill="1" applyBorder="1" applyAlignment="1">
      <alignment horizontal="center"/>
    </xf>
    <xf numFmtId="166" fontId="2" fillId="0" borderId="18" xfId="0" applyNumberFormat="1" applyFont="1" applyBorder="1" applyAlignment="1"/>
    <xf numFmtId="0" fontId="6" fillId="0" borderId="18" xfId="0" applyFont="1" applyBorder="1" applyAlignment="1">
      <alignment horizontal="center"/>
    </xf>
    <xf numFmtId="22" fontId="26" fillId="0" borderId="72" xfId="0" applyNumberFormat="1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3" fillId="0" borderId="0" xfId="0" applyFont="1" applyBorder="1" applyAlignment="1">
      <alignment horizontal="right"/>
    </xf>
    <xf numFmtId="0" fontId="3" fillId="0" borderId="0" xfId="0" applyFont="1" applyBorder="1" applyAlignment="1">
      <alignment horizontal="left"/>
    </xf>
    <xf numFmtId="43" fontId="3" fillId="0" borderId="0" xfId="1" applyFont="1" applyBorder="1" applyAlignment="1">
      <alignment horizontal="center"/>
    </xf>
    <xf numFmtId="43" fontId="3" fillId="0" borderId="2" xfId="1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0" fontId="2" fillId="0" borderId="25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8" xfId="0" applyFont="1" applyBorder="1" applyAlignment="1">
      <alignment horizontal="right"/>
    </xf>
    <xf numFmtId="43" fontId="2" fillId="0" borderId="18" xfId="1" applyFont="1" applyBorder="1" applyAlignment="1">
      <alignment horizontal="center"/>
    </xf>
    <xf numFmtId="0" fontId="2" fillId="0" borderId="18" xfId="0" applyFont="1" applyBorder="1" applyAlignment="1">
      <alignment horizontal="left"/>
    </xf>
    <xf numFmtId="166" fontId="2" fillId="0" borderId="18" xfId="0" applyNumberFormat="1" applyFont="1" applyBorder="1" applyAlignment="1">
      <alignment horizontal="center"/>
    </xf>
    <xf numFmtId="0" fontId="0" fillId="2" borderId="0" xfId="0" applyFont="1" applyFill="1" applyBorder="1" applyProtection="1"/>
  </cellXfs>
  <cellStyles count="30">
    <cellStyle name="Comma" xfId="1" builtinId="3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Normal" xfId="0" builtinId="0"/>
  </cellStyles>
  <dxfs count="187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0066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layout>
        <c:manualLayout>
          <c:xMode val="edge"/>
          <c:yMode val="edge"/>
          <c:x val="2.4318730732224552E-3"/>
          <c:y val="0.88829284637292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991888422706286"/>
          <c:y val="5.006564356519741E-2"/>
          <c:w val="0.80866992355882517"/>
          <c:h val="0.717124144528662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BILL!$P$6</c:f>
              <c:strCache>
                <c:ptCount val="1"/>
                <c:pt idx="0">
                  <c:v>กำลังซ่อม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BILL!$Q$7:$Q$20</c:f>
              <c:strCache>
                <c:ptCount val="14"/>
                <c:pt idx="0">
                  <c:v>TNI</c:v>
                </c:pt>
                <c:pt idx="1">
                  <c:v>DEV</c:v>
                </c:pt>
                <c:pt idx="2">
                  <c:v>KPI</c:v>
                </c:pt>
                <c:pt idx="3">
                  <c:v>MUT</c:v>
                </c:pt>
                <c:pt idx="4">
                  <c:v>SEI</c:v>
                </c:pt>
                <c:pt idx="5">
                  <c:v>TOY</c:v>
                </c:pt>
                <c:pt idx="6">
                  <c:v>CPY</c:v>
                </c:pt>
                <c:pt idx="7">
                  <c:v>MIT</c:v>
                </c:pt>
                <c:pt idx="8">
                  <c:v>INT</c:v>
                </c:pt>
                <c:pt idx="9">
                  <c:v>ASI</c:v>
                </c:pt>
                <c:pt idx="10">
                  <c:v>QBE</c:v>
                </c:pt>
                <c:pt idx="11">
                  <c:v>BKI</c:v>
                </c:pt>
                <c:pt idx="12">
                  <c:v>THV</c:v>
                </c:pt>
                <c:pt idx="13">
                  <c:v>DRA</c:v>
                </c:pt>
              </c:strCache>
            </c:strRef>
          </c:cat>
          <c:val>
            <c:numRef>
              <c:f>BILL!$P$7:$P$20</c:f>
              <c:numCache>
                <c:formatCode>_(* #,##0.00_);_(* \(#,##0.00\);_(* "-"??_);_(@_)</c:formatCode>
                <c:ptCount val="14"/>
                <c:pt idx="0">
                  <c:v>20</c:v>
                </c:pt>
                <c:pt idx="1">
                  <c:v>11</c:v>
                </c:pt>
                <c:pt idx="2">
                  <c:v>7</c:v>
                </c:pt>
                <c:pt idx="3">
                  <c:v>14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F10-46CF-AF21-9228524FE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045760"/>
        <c:axId val="57047296"/>
      </c:barChart>
      <c:catAx>
        <c:axId val="5704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47296"/>
        <c:crosses val="autoZero"/>
        <c:auto val="1"/>
        <c:lblAlgn val="ctr"/>
        <c:lblOffset val="100"/>
        <c:noMultiLvlLbl val="0"/>
      </c:catAx>
      <c:valAx>
        <c:axId val="5704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4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h-TH"/>
              <a:t>รายได้</a:t>
            </a:r>
          </a:p>
        </c:rich>
      </c:tx>
      <c:layout>
        <c:manualLayout>
          <c:xMode val="edge"/>
          <c:yMode val="edge"/>
          <c:x val="1.254703688354745E-2"/>
          <c:y val="0.8882928463729267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6991888422706286"/>
          <c:y val="5.006564356519741E-2"/>
          <c:w val="0.58876018787125295"/>
          <c:h val="0.717124144528662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BILL!$S$6</c:f>
              <c:strCache>
                <c:ptCount val="1"/>
                <c:pt idx="0">
                  <c:v>จำนวนเงิน+vat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BILL!$R$7:$R$18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BILL!$S$7:$S$18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220-49C5-B0B4-257C8B3D7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7107200"/>
        <c:axId val="57108736"/>
      </c:barChart>
      <c:lineChart>
        <c:grouping val="standard"/>
        <c:varyColors val="0"/>
        <c:ser>
          <c:idx val="1"/>
          <c:order val="1"/>
          <c:tx>
            <c:strRef>
              <c:f>BILL!$T$6</c:f>
              <c:strCache>
                <c:ptCount val="1"/>
                <c:pt idx="0">
                  <c:v>สะสม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BILL!$T$7:$T$18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220-49C5-B0B4-257C8B3D7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6544"/>
        <c:axId val="57114624"/>
      </c:lineChart>
      <c:catAx>
        <c:axId val="571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08736"/>
        <c:crosses val="autoZero"/>
        <c:auto val="1"/>
        <c:lblAlgn val="ctr"/>
        <c:lblOffset val="100"/>
        <c:noMultiLvlLbl val="0"/>
      </c:catAx>
      <c:valAx>
        <c:axId val="5710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07200"/>
        <c:crosses val="autoZero"/>
        <c:crossBetween val="between"/>
      </c:valAx>
      <c:valAx>
        <c:axId val="57114624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16544"/>
        <c:crosses val="max"/>
        <c:crossBetween val="between"/>
        <c:dispUnits>
          <c:builtInUnit val="million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57116544"/>
        <c:scaling>
          <c:orientation val="minMax"/>
        </c:scaling>
        <c:delete val="1"/>
        <c:axPos val="b"/>
        <c:majorTickMark val="out"/>
        <c:minorTickMark val="none"/>
        <c:tickLblPos val="nextTo"/>
        <c:crossAx val="571146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CheckBox" fmlaLink="$B$20" lockText="1" noThreeD="1"/>
</file>

<file path=xl/ctrlProps/ctrlProp5.xml><?xml version="1.0" encoding="utf-8"?>
<formControlPr xmlns="http://schemas.microsoft.com/office/spreadsheetml/2009/9/main" objectType="CheckBox" fmlaLink="$B$21" lockText="1" noThreeD="1"/>
</file>

<file path=xl/ctrlProps/ctrlProp6.xml><?xml version="1.0" encoding="utf-8"?>
<formControlPr xmlns="http://schemas.microsoft.com/office/spreadsheetml/2009/9/main" objectType="CheckBox" fmlaLink="$B$22" lockText="1" noThreeD="1"/>
</file>

<file path=xl/ctrlProps/ctrlProp7.xml><?xml version="1.0" encoding="utf-8"?>
<formControlPr xmlns="http://schemas.microsoft.com/office/spreadsheetml/2009/9/main" objectType="CheckBox" fmlaLink="$B$23" lockText="1" noThreeD="1"/>
</file>

<file path=xl/ctrlProps/ctrlProp8.xml><?xml version="1.0" encoding="utf-8"?>
<formControlPr xmlns="http://schemas.microsoft.com/office/spreadsheetml/2009/9/main" objectType="CheckBox" fmlaLink="$B$24" lockText="1" noThreeD="1"/>
</file>

<file path=xl/ctrlProps/ctrlProp9.xml><?xml version="1.0" encoding="utf-8"?>
<formControlPr xmlns="http://schemas.microsoft.com/office/spreadsheetml/2009/9/main" objectType="CheckBox" fmlaLink="$B$25" lockText="1" noThreeD="1"/>
</file>

<file path=xl/ctrlProps/ctrlProp10.xml><?xml version="1.0" encoding="utf-8"?>
<formControlPr xmlns="http://schemas.microsoft.com/office/spreadsheetml/2009/9/main" objectType="CheckBox" fmlaLink="$B$26" lockText="1" noThreeD="1"/>
</file>

<file path=xl/ctrlProps/ctrlProp11.xml><?xml version="1.0" encoding="utf-8"?>
<formControlPr xmlns="http://schemas.microsoft.com/office/spreadsheetml/2009/9/main" objectType="CheckBox" fmlaLink="$B$27" lockText="1" noThreeD="1"/>
</file>

<file path=xl/ctrlProps/ctrlProp12.xml><?xml version="1.0" encoding="utf-8"?>
<formControlPr xmlns="http://schemas.microsoft.com/office/spreadsheetml/2009/9/main" objectType="CheckBox" fmlaLink="$B$28" lockText="1" noThreeD="1"/>
</file>

<file path=xl/ctrlProps/ctrlProp13.xml><?xml version="1.0" encoding="utf-8"?>
<formControlPr xmlns="http://schemas.microsoft.com/office/spreadsheetml/2009/9/main" objectType="CheckBox" fmlaLink="$B$29" lockText="1" noThreeD="1"/>
</file>

<file path=xl/ctrlProps/ctrlProp14.xml><?xml version="1.0" encoding="utf-8"?>
<formControlPr xmlns="http://schemas.microsoft.com/office/spreadsheetml/2009/9/main" objectType="CheckBox" fmlaLink="$B$30" lockText="1" noThreeD="1"/>
</file>

<file path=xl/ctrlProps/ctrlProp15.xml><?xml version="1.0" encoding="utf-8"?>
<formControlPr xmlns="http://schemas.microsoft.com/office/spreadsheetml/2009/9/main" objectType="CheckBox" fmlaLink="$B$31" lockText="1" noThreeD="1"/>
</file>

<file path=xl/ctrlProps/ctrlProp16.xml><?xml version="1.0" encoding="utf-8"?>
<formControlPr xmlns="http://schemas.microsoft.com/office/spreadsheetml/2009/9/main" objectType="CheckBox" fmlaLink="$B$32" lockText="1" noThreeD="1"/>
</file>

<file path=xl/ctrlProps/ctrlProp17.xml><?xml version="1.0" encoding="utf-8"?>
<formControlPr xmlns="http://schemas.microsoft.com/office/spreadsheetml/2009/9/main" objectType="CheckBox" fmlaLink="$B$33" lockText="1" noThreeD="1"/>
</file>

<file path=xl/ctrlProps/ctrlProp18.xml><?xml version="1.0" encoding="utf-8"?>
<formControlPr xmlns="http://schemas.microsoft.com/office/spreadsheetml/2009/9/main" objectType="CheckBox" fmlaLink="$B$34" lockText="1" noThreeD="1"/>
</file>

<file path=xl/ctrlProps/ctrlProp19.xml><?xml version="1.0" encoding="utf-8"?>
<formControlPr xmlns="http://schemas.microsoft.com/office/spreadsheetml/2009/9/main" objectType="CheckBox" fmlaLink="$B$35" lockText="1" noThreeD="1"/>
</file>

<file path=xl/ctrlProps/ctrlProp20.xml><?xml version="1.0" encoding="utf-8"?>
<formControlPr xmlns="http://schemas.microsoft.com/office/spreadsheetml/2009/9/main" objectType="CheckBox" fmlaLink="$B$36" lockText="1" noThreeD="1"/>
</file>

<file path=xl/ctrlProps/ctrlProp21.xml><?xml version="1.0" encoding="utf-8"?>
<formControlPr xmlns="http://schemas.microsoft.com/office/spreadsheetml/2009/9/main" objectType="CheckBox" fmlaLink="$B$37" lockText="1" noThreeD="1"/>
</file>

<file path=xl/ctrlProps/ctrlProp22.xml><?xml version="1.0" encoding="utf-8"?>
<formControlPr xmlns="http://schemas.microsoft.com/office/spreadsheetml/2009/9/main" objectType="CheckBox" fmlaLink="$B$38" lockText="1" noThreeD="1"/>
</file>

<file path=xl/ctrlProps/ctrlProp23.xml><?xml version="1.0" encoding="utf-8"?>
<formControlPr xmlns="http://schemas.microsoft.com/office/spreadsheetml/2009/9/main" objectType="CheckBox" fmlaLink="$B$39" lockText="1" noThreeD="1"/>
</file>

<file path=xl/ctrlProps/ctrlProp24.xml><?xml version="1.0" encoding="utf-8"?>
<formControlPr xmlns="http://schemas.microsoft.com/office/spreadsheetml/2009/9/main" objectType="CheckBox" fmlaLink="$B$40" lockText="1" noThreeD="1"/>
</file>

<file path=xl/ctrlProps/ctrlProp25.xml><?xml version="1.0" encoding="utf-8"?>
<formControlPr xmlns="http://schemas.microsoft.com/office/spreadsheetml/2009/9/main" objectType="CheckBox" fmlaLink="$B$41" lockText="1" noThreeD="1"/>
</file>

<file path=xl/ctrlProps/ctrlProp26.xml><?xml version="1.0" encoding="utf-8"?>
<formControlPr xmlns="http://schemas.microsoft.com/office/spreadsheetml/2009/9/main" objectType="CheckBox" fmlaLink="$B$42" lockText="1" noThreeD="1"/>
</file>

<file path=xl/ctrlProps/ctrlProp27.xml><?xml version="1.0" encoding="utf-8"?>
<formControlPr xmlns="http://schemas.microsoft.com/office/spreadsheetml/2009/9/main" objectType="CheckBox" fmlaLink="$B$43" lockText="1" noThreeD="1"/>
</file>

<file path=xl/ctrlProps/ctrlProp28.xml><?xml version="1.0" encoding="utf-8"?>
<formControlPr xmlns="http://schemas.microsoft.com/office/spreadsheetml/2009/9/main" objectType="CheckBox" fmlaLink="$B$44" lockText="1" noThreeD="1"/>
</file>

<file path=xl/ctrlProps/ctrlProp29.xml><?xml version="1.0" encoding="utf-8"?>
<formControlPr xmlns="http://schemas.microsoft.com/office/spreadsheetml/2009/9/main" objectType="CheckBox" fmlaLink="$B$45" lockText="1" noThreeD="1"/>
</file>

<file path=xl/ctrlProps/ctrlProp30.xml><?xml version="1.0" encoding="utf-8"?>
<formControlPr xmlns="http://schemas.microsoft.com/office/spreadsheetml/2009/9/main" objectType="CheckBox" fmlaLink="$B$46" lockText="1" noThreeD="1"/>
</file>

<file path=xl/ctrlProps/ctrlProp31.xml><?xml version="1.0" encoding="utf-8"?>
<formControlPr xmlns="http://schemas.microsoft.com/office/spreadsheetml/2009/9/main" objectType="CheckBox" fmlaLink="$B$47" lockText="1" noThreeD="1"/>
</file>

<file path=xl/ctrlProps/ctrlProp32.xml><?xml version="1.0" encoding="utf-8"?>
<formControlPr xmlns="http://schemas.microsoft.com/office/spreadsheetml/2009/9/main" objectType="CheckBox" fmlaLink="$B$48" lockText="1" noThreeD="1"/>
</file>

<file path=xl/ctrlProps/ctrlProp33.xml><?xml version="1.0" encoding="utf-8"?>
<formControlPr xmlns="http://schemas.microsoft.com/office/spreadsheetml/2009/9/main" objectType="CheckBox" fmlaLink="$B$49" lockText="1" noThreeD="1"/>
</file>

<file path=xl/ctrlProps/ctrlProp34.xml><?xml version="1.0" encoding="utf-8"?>
<formControlPr xmlns="http://schemas.microsoft.com/office/spreadsheetml/2009/9/main" objectType="CheckBox" fmlaLink="$B$50" lockText="1" noThreeD="1"/>
</file>

<file path=xl/ctrlProps/ctrlProp35.xml><?xml version="1.0" encoding="utf-8"?>
<formControlPr xmlns="http://schemas.microsoft.com/office/spreadsheetml/2009/9/main" objectType="CheckBox" fmlaLink="$B$53" lockText="1" noThreeD="1"/>
</file>

<file path=xl/ctrlProps/ctrlProp36.xml><?xml version="1.0" encoding="utf-8"?>
<formControlPr xmlns="http://schemas.microsoft.com/office/spreadsheetml/2009/9/main" objectType="CheckBox" fmlaLink="$B$54" lockText="1" noThreeD="1"/>
</file>

<file path=xl/ctrlProps/ctrlProp37.xml><?xml version="1.0" encoding="utf-8"?>
<formControlPr xmlns="http://schemas.microsoft.com/office/spreadsheetml/2009/9/main" objectType="CheckBox" fmlaLink="$B$55" lockText="1" noThreeD="1"/>
</file>

<file path=xl/ctrlProps/ctrlProp38.xml><?xml version="1.0" encoding="utf-8"?>
<formControlPr xmlns="http://schemas.microsoft.com/office/spreadsheetml/2009/9/main" objectType="CheckBox" fmlaLink="$B$56" lockText="1" noThreeD="1"/>
</file>

<file path=xl/ctrlProps/ctrlProp39.xml><?xml version="1.0" encoding="utf-8"?>
<formControlPr xmlns="http://schemas.microsoft.com/office/spreadsheetml/2009/9/main" objectType="CheckBox" fmlaLink="$B$57" lockText="1" noThreeD="1"/>
</file>

<file path=xl/ctrlProps/ctrlProp40.xml><?xml version="1.0" encoding="utf-8"?>
<formControlPr xmlns="http://schemas.microsoft.com/office/spreadsheetml/2009/9/main" objectType="CheckBox" fmlaLink="$B$58" lockText="1" noThreeD="1"/>
</file>

<file path=xl/ctrlProps/ctrlProp41.xml><?xml version="1.0" encoding="utf-8"?>
<formControlPr xmlns="http://schemas.microsoft.com/office/spreadsheetml/2009/9/main" objectType="CheckBox" fmlaLink="$B$59" lockText="1" noThreeD="1"/>
</file>

<file path=xl/ctrlProps/ctrlProp42.xml><?xml version="1.0" encoding="utf-8"?>
<formControlPr xmlns="http://schemas.microsoft.com/office/spreadsheetml/2009/9/main" objectType="CheckBox" fmlaLink="$B$60" lockText="1" noThreeD="1"/>
</file>

<file path=xl/ctrlProps/ctrlProp43.xml><?xml version="1.0" encoding="utf-8"?>
<formControlPr xmlns="http://schemas.microsoft.com/office/spreadsheetml/2009/9/main" objectType="CheckBox" fmlaLink="$B$61" lockText="1" noThreeD="1"/>
</file>

<file path=xl/ctrlProps/ctrlProp44.xml><?xml version="1.0" encoding="utf-8"?>
<formControlPr xmlns="http://schemas.microsoft.com/office/spreadsheetml/2009/9/main" objectType="CheckBox" fmlaLink="$B$62" lockText="1" noThreeD="1"/>
</file>

<file path=xl/ctrlProps/ctrlProp45.xml><?xml version="1.0" encoding="utf-8"?>
<formControlPr xmlns="http://schemas.microsoft.com/office/spreadsheetml/2009/9/main" objectType="CheckBox" fmlaLink="$B$63" lockText="1" noThreeD="1"/>
</file>

<file path=xl/ctrlProps/ctrlProp46.xml><?xml version="1.0" encoding="utf-8"?>
<formControlPr xmlns="http://schemas.microsoft.com/office/spreadsheetml/2009/9/main" objectType="CheckBox" fmlaLink="$B$64" lockText="1" noThreeD="1"/>
</file>

<file path=xl/ctrlProps/ctrlProp47.xml><?xml version="1.0" encoding="utf-8"?>
<formControlPr xmlns="http://schemas.microsoft.com/office/spreadsheetml/2009/9/main" objectType="CheckBox" fmlaLink="$B$65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CheckBox" fmlaLink="$B$20" lockText="1" noThreeD="1"/>
</file>

<file path=xl/ctrlProps/ctrlProp54.xml><?xml version="1.0" encoding="utf-8"?>
<formControlPr xmlns="http://schemas.microsoft.com/office/spreadsheetml/2009/9/main" objectType="CheckBox" fmlaLink="$B$21" lockText="1" noThreeD="1"/>
</file>

<file path=xl/ctrlProps/ctrlProp55.xml><?xml version="1.0" encoding="utf-8"?>
<formControlPr xmlns="http://schemas.microsoft.com/office/spreadsheetml/2009/9/main" objectType="CheckBox" fmlaLink="$B$22" lockText="1" noThreeD="1"/>
</file>

<file path=xl/ctrlProps/ctrlProp56.xml><?xml version="1.0" encoding="utf-8"?>
<formControlPr xmlns="http://schemas.microsoft.com/office/spreadsheetml/2009/9/main" objectType="CheckBox" fmlaLink="$B$23" lockText="1" noThreeD="1"/>
</file>

<file path=xl/ctrlProps/ctrlProp57.xml><?xml version="1.0" encoding="utf-8"?>
<formControlPr xmlns="http://schemas.microsoft.com/office/spreadsheetml/2009/9/main" objectType="CheckBox" fmlaLink="$B$24" lockText="1" noThreeD="1"/>
</file>

<file path=xl/ctrlProps/ctrlProp58.xml><?xml version="1.0" encoding="utf-8"?>
<formControlPr xmlns="http://schemas.microsoft.com/office/spreadsheetml/2009/9/main" objectType="CheckBox" fmlaLink="$B$25" lockText="1" noThreeD="1"/>
</file>

<file path=xl/ctrlProps/ctrlProp59.xml><?xml version="1.0" encoding="utf-8"?>
<formControlPr xmlns="http://schemas.microsoft.com/office/spreadsheetml/2009/9/main" objectType="CheckBox" fmlaLink="$B$26" lockText="1" noThreeD="1"/>
</file>

<file path=xl/ctrlProps/ctrlProp60.xml><?xml version="1.0" encoding="utf-8"?>
<formControlPr xmlns="http://schemas.microsoft.com/office/spreadsheetml/2009/9/main" objectType="CheckBox" fmlaLink="$B$27" lockText="1" noThreeD="1"/>
</file>

<file path=xl/ctrlProps/ctrlProp61.xml><?xml version="1.0" encoding="utf-8"?>
<formControlPr xmlns="http://schemas.microsoft.com/office/spreadsheetml/2009/9/main" objectType="CheckBox" fmlaLink="$B$28" lockText="1" noThreeD="1"/>
</file>

<file path=xl/ctrlProps/ctrlProp62.xml><?xml version="1.0" encoding="utf-8"?>
<formControlPr xmlns="http://schemas.microsoft.com/office/spreadsheetml/2009/9/main" objectType="CheckBox" fmlaLink="$B$29" lockText="1" noThreeD="1"/>
</file>

<file path=xl/ctrlProps/ctrlProp63.xml><?xml version="1.0" encoding="utf-8"?>
<formControlPr xmlns="http://schemas.microsoft.com/office/spreadsheetml/2009/9/main" objectType="CheckBox" fmlaLink="$B$30" lockText="1" noThreeD="1"/>
</file>

<file path=xl/ctrlProps/ctrlProp64.xml><?xml version="1.0" encoding="utf-8"?>
<formControlPr xmlns="http://schemas.microsoft.com/office/spreadsheetml/2009/9/main" objectType="CheckBox" fmlaLink="$B$31" lockText="1" noThreeD="1"/>
</file>

<file path=xl/ctrlProps/ctrlProp65.xml><?xml version="1.0" encoding="utf-8"?>
<formControlPr xmlns="http://schemas.microsoft.com/office/spreadsheetml/2009/9/main" objectType="CheckBox" fmlaLink="$B$32" lockText="1" noThreeD="1"/>
</file>

<file path=xl/ctrlProps/ctrlProp66.xml><?xml version="1.0" encoding="utf-8"?>
<formControlPr xmlns="http://schemas.microsoft.com/office/spreadsheetml/2009/9/main" objectType="CheckBox" fmlaLink="$B$33" lockText="1" noThreeD="1"/>
</file>

<file path=xl/ctrlProps/ctrlProp67.xml><?xml version="1.0" encoding="utf-8"?>
<formControlPr xmlns="http://schemas.microsoft.com/office/spreadsheetml/2009/9/main" objectType="CheckBox" fmlaLink="$B$34" lockText="1" noThreeD="1"/>
</file>

<file path=xl/ctrlProps/ctrlProp68.xml><?xml version="1.0" encoding="utf-8"?>
<formControlPr xmlns="http://schemas.microsoft.com/office/spreadsheetml/2009/9/main" objectType="CheckBox" fmlaLink="$B$35" lockText="1" noThreeD="1"/>
</file>

<file path=xl/ctrlProps/ctrlProp69.xml><?xml version="1.0" encoding="utf-8"?>
<formControlPr xmlns="http://schemas.microsoft.com/office/spreadsheetml/2009/9/main" objectType="CheckBox" fmlaLink="$B$36" lockText="1" noThreeD="1"/>
</file>

<file path=xl/ctrlProps/ctrlProp70.xml><?xml version="1.0" encoding="utf-8"?>
<formControlPr xmlns="http://schemas.microsoft.com/office/spreadsheetml/2009/9/main" objectType="CheckBox" fmlaLink="$B$37" lockText="1" noThreeD="1"/>
</file>

<file path=xl/ctrlProps/ctrlProp71.xml><?xml version="1.0" encoding="utf-8"?>
<formControlPr xmlns="http://schemas.microsoft.com/office/spreadsheetml/2009/9/main" objectType="CheckBox" fmlaLink="$B$38" lockText="1" noThreeD="1"/>
</file>

<file path=xl/ctrlProps/ctrlProp72.xml><?xml version="1.0" encoding="utf-8"?>
<formControlPr xmlns="http://schemas.microsoft.com/office/spreadsheetml/2009/9/main" objectType="CheckBox" fmlaLink="$B$39" lockText="1" noThreeD="1"/>
</file>

<file path=xl/ctrlProps/ctrlProp73.xml><?xml version="1.0" encoding="utf-8"?>
<formControlPr xmlns="http://schemas.microsoft.com/office/spreadsheetml/2009/9/main" objectType="CheckBox" fmlaLink="$B$40" lockText="1" noThreeD="1"/>
</file>

<file path=xl/ctrlProps/ctrlProp74.xml><?xml version="1.0" encoding="utf-8"?>
<formControlPr xmlns="http://schemas.microsoft.com/office/spreadsheetml/2009/9/main" objectType="CheckBox" fmlaLink="$B$41" lockText="1" noThreeD="1"/>
</file>

<file path=xl/ctrlProps/ctrlProp75.xml><?xml version="1.0" encoding="utf-8"?>
<formControlPr xmlns="http://schemas.microsoft.com/office/spreadsheetml/2009/9/main" objectType="CheckBox" fmlaLink="$B$42" lockText="1" noThreeD="1"/>
</file>

<file path=xl/ctrlProps/ctrlProp76.xml><?xml version="1.0" encoding="utf-8"?>
<formControlPr xmlns="http://schemas.microsoft.com/office/spreadsheetml/2009/9/main" objectType="CheckBox" fmlaLink="$B$43" lockText="1" noThreeD="1"/>
</file>

<file path=xl/ctrlProps/ctrlProp77.xml><?xml version="1.0" encoding="utf-8"?>
<formControlPr xmlns="http://schemas.microsoft.com/office/spreadsheetml/2009/9/main" objectType="CheckBox" fmlaLink="$B$44" lockText="1" noThreeD="1"/>
</file>

<file path=xl/ctrlProps/ctrlProp78.xml><?xml version="1.0" encoding="utf-8"?>
<formControlPr xmlns="http://schemas.microsoft.com/office/spreadsheetml/2009/9/main" objectType="CheckBox" fmlaLink="$B$45" lockText="1" noThreeD="1"/>
</file>

<file path=xl/ctrlProps/ctrlProp79.xml><?xml version="1.0" encoding="utf-8"?>
<formControlPr xmlns="http://schemas.microsoft.com/office/spreadsheetml/2009/9/main" objectType="CheckBox" fmlaLink="$B$46" lockText="1" noThreeD="1"/>
</file>

<file path=xl/ctrlProps/ctrlProp80.xml><?xml version="1.0" encoding="utf-8"?>
<formControlPr xmlns="http://schemas.microsoft.com/office/spreadsheetml/2009/9/main" objectType="CheckBox" fmlaLink="$B$47" lockText="1" noThreeD="1"/>
</file>

<file path=xl/ctrlProps/ctrlProp81.xml><?xml version="1.0" encoding="utf-8"?>
<formControlPr xmlns="http://schemas.microsoft.com/office/spreadsheetml/2009/9/main" objectType="CheckBox" fmlaLink="$B$48" lockText="1" noThreeD="1"/>
</file>

<file path=xl/ctrlProps/ctrlProp82.xml><?xml version="1.0" encoding="utf-8"?>
<formControlPr xmlns="http://schemas.microsoft.com/office/spreadsheetml/2009/9/main" objectType="CheckBox" fmlaLink="$B$49" lockText="1" noThreeD="1"/>
</file>

<file path=xl/ctrlProps/ctrlProp83.xml><?xml version="1.0" encoding="utf-8"?>
<formControlPr xmlns="http://schemas.microsoft.com/office/spreadsheetml/2009/9/main" objectType="CheckBox" fmlaLink="$B$50" lockText="1" noThreeD="1"/>
</file>

<file path=xl/ctrlProps/ctrlProp84.xml><?xml version="1.0" encoding="utf-8"?>
<formControlPr xmlns="http://schemas.microsoft.com/office/spreadsheetml/2009/9/main" objectType="CheckBox" fmlaLink="$B$53" lockText="1" noThreeD="1"/>
</file>

<file path=xl/ctrlProps/ctrlProp85.xml><?xml version="1.0" encoding="utf-8"?>
<formControlPr xmlns="http://schemas.microsoft.com/office/spreadsheetml/2009/9/main" objectType="CheckBox" fmlaLink="$B$54" lockText="1" noThreeD="1"/>
</file>

<file path=xl/ctrlProps/ctrlProp86.xml><?xml version="1.0" encoding="utf-8"?>
<formControlPr xmlns="http://schemas.microsoft.com/office/spreadsheetml/2009/9/main" objectType="CheckBox" fmlaLink="$B$55" lockText="1" noThreeD="1"/>
</file>

<file path=xl/ctrlProps/ctrlProp87.xml><?xml version="1.0" encoding="utf-8"?>
<formControlPr xmlns="http://schemas.microsoft.com/office/spreadsheetml/2009/9/main" objectType="CheckBox" fmlaLink="$B$56" lockText="1" noThreeD="1"/>
</file>

<file path=xl/ctrlProps/ctrlProp88.xml><?xml version="1.0" encoding="utf-8"?>
<formControlPr xmlns="http://schemas.microsoft.com/office/spreadsheetml/2009/9/main" objectType="CheckBox" fmlaLink="$B$57" lockText="1" noThreeD="1"/>
</file>

<file path=xl/ctrlProps/ctrlProp89.xml><?xml version="1.0" encoding="utf-8"?>
<formControlPr xmlns="http://schemas.microsoft.com/office/spreadsheetml/2009/9/main" objectType="CheckBox" fmlaLink="$B$58" lockText="1" noThreeD="1"/>
</file>

<file path=xl/ctrlProps/ctrlProp90.xml><?xml version="1.0" encoding="utf-8"?>
<formControlPr xmlns="http://schemas.microsoft.com/office/spreadsheetml/2009/9/main" objectType="CheckBox" fmlaLink="$B$59" lockText="1" noThreeD="1"/>
</file>

<file path=xl/ctrlProps/ctrlProp91.xml><?xml version="1.0" encoding="utf-8"?>
<formControlPr xmlns="http://schemas.microsoft.com/office/spreadsheetml/2009/9/main" objectType="CheckBox" fmlaLink="$B$60" lockText="1" noThreeD="1"/>
</file>

<file path=xl/ctrlProps/ctrlProp92.xml><?xml version="1.0" encoding="utf-8"?>
<formControlPr xmlns="http://schemas.microsoft.com/office/spreadsheetml/2009/9/main" objectType="CheckBox" fmlaLink="$B$61" lockText="1" noThreeD="1"/>
</file>

<file path=xl/ctrlProps/ctrlProp93.xml><?xml version="1.0" encoding="utf-8"?>
<formControlPr xmlns="http://schemas.microsoft.com/office/spreadsheetml/2009/9/main" objectType="CheckBox" fmlaLink="$B$62" lockText="1" noThreeD="1"/>
</file>

<file path=xl/ctrlProps/ctrlProp94.xml><?xml version="1.0" encoding="utf-8"?>
<formControlPr xmlns="http://schemas.microsoft.com/office/spreadsheetml/2009/9/main" objectType="CheckBox" fmlaLink="$B$63" lockText="1" noThreeD="1"/>
</file>

<file path=xl/ctrlProps/ctrlProp95.xml><?xml version="1.0" encoding="utf-8"?>
<formControlPr xmlns="http://schemas.microsoft.com/office/spreadsheetml/2009/9/main" objectType="CheckBox" fmlaLink="$B$64" lockText="1" noThreeD="1"/>
</file>

<file path=xl/ctrlProps/ctrlProp96.xml><?xml version="1.0" encoding="utf-8"?>
<formControlPr xmlns="http://schemas.microsoft.com/office/spreadsheetml/2009/9/main" objectType="CheckBox" fmlaLink="$B$65" lockText="1" noThreeD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eg"/><Relationship Id="rId1" Type="http://schemas.openxmlformats.org/officeDocument/2006/relationships/image" Target="../media/image2.jpeg"/><Relationship Id="rId6" Type="http://schemas.openxmlformats.org/officeDocument/2006/relationships/image" Target="../media/image7.jpeg"/><Relationship Id="rId5" Type="http://schemas.openxmlformats.org/officeDocument/2006/relationships/image" Target="../media/image6.jpeg"/><Relationship Id="rId4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647700</xdr:colOff>
      <xdr:row>24</xdr:row>
      <xdr:rowOff>47625</xdr:rowOff>
    </xdr:from>
    <xdr:to>
      <xdr:col>2</xdr:col>
      <xdr:colOff>87900</xdr:colOff>
      <xdr:row>24</xdr:row>
      <xdr:rowOff>173625</xdr:rowOff>
    </xdr:to>
    <xdr:pic>
      <xdr:nvPicPr>
        <xdr:cNvPr id="23553" name="Picture 1" descr="ผลการค้นหารูปภาพสำหรับ copyright logo">
          <a:extLst>
            <a:ext uri="{FF2B5EF4-FFF2-40B4-BE49-F238E27FC236}">
              <a16:creationId xmlns:a16="http://schemas.microsoft.com/office/drawing/2014/main" xmlns="" id="{00000000-0008-0000-0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019300" y="5133975"/>
          <a:ext cx="126000" cy="1260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142875</xdr:colOff>
      <xdr:row>9</xdr:row>
      <xdr:rowOff>202407</xdr:rowOff>
    </xdr:from>
    <xdr:to>
      <xdr:col>39</xdr:col>
      <xdr:colOff>854827</xdr:colOff>
      <xdr:row>23</xdr:row>
      <xdr:rowOff>35719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41500" y="2524126"/>
          <a:ext cx="3676608" cy="3500437"/>
        </a:xfrm>
        <a:prstGeom prst="rect">
          <a:avLst/>
        </a:prstGeom>
      </xdr:spPr>
    </xdr:pic>
    <xdr:clientData/>
  </xdr:twoCellAnchor>
  <xdr:twoCellAnchor editAs="oneCell">
    <xdr:from>
      <xdr:col>36</xdr:col>
      <xdr:colOff>685801</xdr:colOff>
      <xdr:row>24</xdr:row>
      <xdr:rowOff>85727</xdr:rowOff>
    </xdr:from>
    <xdr:to>
      <xdr:col>39</xdr:col>
      <xdr:colOff>171451</xdr:colOff>
      <xdr:row>28</xdr:row>
      <xdr:rowOff>213745</xdr:rowOff>
    </xdr:to>
    <xdr:pic>
      <xdr:nvPicPr>
        <xdr:cNvPr id="336" name="Picture 335" descr="ผลการค้นหารูปภาพสำหรับ car">
          <a:extLst>
            <a:ext uri="{FF2B5EF4-FFF2-40B4-BE49-F238E27FC236}">
              <a16:creationId xmlns:a16="http://schemas.microsoft.com/office/drawing/2014/main" xmlns="" id="{00000000-0008-0000-0100-00005001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25" t="13088" r="3250" b="11248"/>
        <a:stretch/>
      </xdr:blipFill>
      <xdr:spPr bwMode="auto">
        <a:xfrm>
          <a:off x="27774901" y="6438902"/>
          <a:ext cx="2457450" cy="11948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142875</xdr:colOff>
      <xdr:row>38</xdr:row>
      <xdr:rowOff>95250</xdr:rowOff>
    </xdr:from>
    <xdr:to>
      <xdr:col>22</xdr:col>
      <xdr:colOff>447675</xdr:colOff>
      <xdr:row>45</xdr:row>
      <xdr:rowOff>57150</xdr:rowOff>
    </xdr:to>
    <xdr:pic>
      <xdr:nvPicPr>
        <xdr:cNvPr id="338" name="Picture 337" descr="ผลการค้นหารูปภาพสำหรับ สีนกแก้ว">
          <a:extLst>
            <a:ext uri="{FF2B5EF4-FFF2-40B4-BE49-F238E27FC236}">
              <a16:creationId xmlns:a16="http://schemas.microsoft.com/office/drawing/2014/main" xmlns="" id="{00000000-0008-0000-0100-00005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77525" y="10182225"/>
          <a:ext cx="1828800" cy="1828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152400</xdr:colOff>
      <xdr:row>45</xdr:row>
      <xdr:rowOff>142876</xdr:rowOff>
    </xdr:from>
    <xdr:to>
      <xdr:col>22</xdr:col>
      <xdr:colOff>457200</xdr:colOff>
      <xdr:row>50</xdr:row>
      <xdr:rowOff>171868</xdr:rowOff>
    </xdr:to>
    <xdr:pic>
      <xdr:nvPicPr>
        <xdr:cNvPr id="339" name="Picture 338" descr="ผลการค้นหารูปภาพสำหรับ nax premila">
          <a:extLst>
            <a:ext uri="{FF2B5EF4-FFF2-40B4-BE49-F238E27FC236}">
              <a16:creationId xmlns:a16="http://schemas.microsoft.com/office/drawing/2014/main" xmlns="" id="{00000000-0008-0000-0100-00005301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375" t="20555" r="23333" b="27500"/>
        <a:stretch/>
      </xdr:blipFill>
      <xdr:spPr bwMode="auto">
        <a:xfrm>
          <a:off x="10687050" y="12096751"/>
          <a:ext cx="1828800" cy="13624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152400</xdr:colOff>
      <xdr:row>51</xdr:row>
      <xdr:rowOff>0</xdr:rowOff>
    </xdr:from>
    <xdr:to>
      <xdr:col>22</xdr:col>
      <xdr:colOff>476250</xdr:colOff>
      <xdr:row>57</xdr:row>
      <xdr:rowOff>109061</xdr:rowOff>
    </xdr:to>
    <xdr:pic>
      <xdr:nvPicPr>
        <xdr:cNvPr id="340" name="Picture 339" descr="ผลการค้นหารูปภาพสำหรับ toa auto mate">
          <a:extLst>
            <a:ext uri="{FF2B5EF4-FFF2-40B4-BE49-F238E27FC236}">
              <a16:creationId xmlns:a16="http://schemas.microsoft.com/office/drawing/2014/main" xmlns="" id="{00000000-0008-0000-0100-00005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87050" y="13554075"/>
          <a:ext cx="1847850" cy="17092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361950</xdr:colOff>
      <xdr:row>57</xdr:row>
      <xdr:rowOff>219075</xdr:rowOff>
    </xdr:from>
    <xdr:to>
      <xdr:col>22</xdr:col>
      <xdr:colOff>312093</xdr:colOff>
      <xdr:row>65</xdr:row>
      <xdr:rowOff>200025</xdr:rowOff>
    </xdr:to>
    <xdr:pic>
      <xdr:nvPicPr>
        <xdr:cNvPr id="341" name="Picture 340" descr="ผลการค้นหารูปภาพสำหรับ lezzon">
          <a:extLst>
            <a:ext uri="{FF2B5EF4-FFF2-40B4-BE49-F238E27FC236}">
              <a16:creationId xmlns:a16="http://schemas.microsoft.com/office/drawing/2014/main" xmlns="" id="{00000000-0008-0000-0100-00005501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429" r="14857"/>
        <a:stretch/>
      </xdr:blipFill>
      <xdr:spPr bwMode="auto">
        <a:xfrm>
          <a:off x="10896600" y="15373350"/>
          <a:ext cx="1474143" cy="2114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</xdr:row>
          <xdr:rowOff>0</xdr:rowOff>
        </xdr:from>
        <xdr:to>
          <xdr:col>8</xdr:col>
          <xdr:colOff>76200</xdr:colOff>
          <xdr:row>7</xdr:row>
          <xdr:rowOff>76200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th-T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ข้อมูลทั่วไป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7</xdr:row>
          <xdr:rowOff>152400</xdr:rowOff>
        </xdr:from>
        <xdr:to>
          <xdr:col>8</xdr:col>
          <xdr:colOff>76200</xdr:colOff>
          <xdr:row>12</xdr:row>
          <xdr:rowOff>76200</xdr:rowOff>
        </xdr:to>
        <xdr:sp macro="" textlink="">
          <xdr:nvSpPr>
            <xdr:cNvPr id="4098" name="Group Box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th-T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ข้อมูลลูกค้า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12</xdr:row>
          <xdr:rowOff>152400</xdr:rowOff>
        </xdr:from>
        <xdr:to>
          <xdr:col>8</xdr:col>
          <xdr:colOff>76200</xdr:colOff>
          <xdr:row>17</xdr:row>
          <xdr:rowOff>76200</xdr:rowOff>
        </xdr:to>
        <xdr:sp macro="" textlink="">
          <xdr:nvSpPr>
            <xdr:cNvPr id="4099" name="Group Box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th-T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ข้อมูลรถยนต์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19</xdr:row>
          <xdr:rowOff>28575</xdr:rowOff>
        </xdr:from>
        <xdr:to>
          <xdr:col>4</xdr:col>
          <xdr:colOff>609600</xdr:colOff>
          <xdr:row>20</xdr:row>
          <xdr:rowOff>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20</xdr:row>
          <xdr:rowOff>19050</xdr:rowOff>
        </xdr:from>
        <xdr:to>
          <xdr:col>4</xdr:col>
          <xdr:colOff>609600</xdr:colOff>
          <xdr:row>20</xdr:row>
          <xdr:rowOff>247650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21</xdr:row>
          <xdr:rowOff>19050</xdr:rowOff>
        </xdr:from>
        <xdr:to>
          <xdr:col>4</xdr:col>
          <xdr:colOff>609600</xdr:colOff>
          <xdr:row>21</xdr:row>
          <xdr:rowOff>247650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22</xdr:row>
          <xdr:rowOff>28575</xdr:rowOff>
        </xdr:from>
        <xdr:to>
          <xdr:col>4</xdr:col>
          <xdr:colOff>609600</xdr:colOff>
          <xdr:row>23</xdr:row>
          <xdr:rowOff>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23</xdr:row>
          <xdr:rowOff>19050</xdr:rowOff>
        </xdr:from>
        <xdr:to>
          <xdr:col>4</xdr:col>
          <xdr:colOff>609600</xdr:colOff>
          <xdr:row>23</xdr:row>
          <xdr:rowOff>247650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24</xdr:row>
          <xdr:rowOff>19050</xdr:rowOff>
        </xdr:from>
        <xdr:to>
          <xdr:col>4</xdr:col>
          <xdr:colOff>609600</xdr:colOff>
          <xdr:row>24</xdr:row>
          <xdr:rowOff>247650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25</xdr:row>
          <xdr:rowOff>19050</xdr:rowOff>
        </xdr:from>
        <xdr:to>
          <xdr:col>4</xdr:col>
          <xdr:colOff>609600</xdr:colOff>
          <xdr:row>25</xdr:row>
          <xdr:rowOff>247650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26</xdr:row>
          <xdr:rowOff>95250</xdr:rowOff>
        </xdr:from>
        <xdr:to>
          <xdr:col>4</xdr:col>
          <xdr:colOff>609600</xdr:colOff>
          <xdr:row>27</xdr:row>
          <xdr:rowOff>19050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27</xdr:row>
          <xdr:rowOff>95250</xdr:rowOff>
        </xdr:from>
        <xdr:to>
          <xdr:col>4</xdr:col>
          <xdr:colOff>609600</xdr:colOff>
          <xdr:row>28</xdr:row>
          <xdr:rowOff>19050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28</xdr:row>
          <xdr:rowOff>95250</xdr:rowOff>
        </xdr:from>
        <xdr:to>
          <xdr:col>4</xdr:col>
          <xdr:colOff>609600</xdr:colOff>
          <xdr:row>29</xdr:row>
          <xdr:rowOff>19050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29</xdr:row>
          <xdr:rowOff>95250</xdr:rowOff>
        </xdr:from>
        <xdr:to>
          <xdr:col>4</xdr:col>
          <xdr:colOff>609600</xdr:colOff>
          <xdr:row>30</xdr:row>
          <xdr:rowOff>19050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30</xdr:row>
          <xdr:rowOff>95250</xdr:rowOff>
        </xdr:from>
        <xdr:to>
          <xdr:col>4</xdr:col>
          <xdr:colOff>609600</xdr:colOff>
          <xdr:row>31</xdr:row>
          <xdr:rowOff>19050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31</xdr:row>
          <xdr:rowOff>95250</xdr:rowOff>
        </xdr:from>
        <xdr:to>
          <xdr:col>4</xdr:col>
          <xdr:colOff>609600</xdr:colOff>
          <xdr:row>32</xdr:row>
          <xdr:rowOff>19050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32</xdr:row>
          <xdr:rowOff>95250</xdr:rowOff>
        </xdr:from>
        <xdr:to>
          <xdr:col>4</xdr:col>
          <xdr:colOff>609600</xdr:colOff>
          <xdr:row>33</xdr:row>
          <xdr:rowOff>19050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33</xdr:row>
          <xdr:rowOff>95250</xdr:rowOff>
        </xdr:from>
        <xdr:to>
          <xdr:col>4</xdr:col>
          <xdr:colOff>609600</xdr:colOff>
          <xdr:row>34</xdr:row>
          <xdr:rowOff>19050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34</xdr:row>
          <xdr:rowOff>95250</xdr:rowOff>
        </xdr:from>
        <xdr:to>
          <xdr:col>4</xdr:col>
          <xdr:colOff>609600</xdr:colOff>
          <xdr:row>34</xdr:row>
          <xdr:rowOff>238125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35</xdr:row>
          <xdr:rowOff>95250</xdr:rowOff>
        </xdr:from>
        <xdr:to>
          <xdr:col>4</xdr:col>
          <xdr:colOff>609600</xdr:colOff>
          <xdr:row>36</xdr:row>
          <xdr:rowOff>19050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36</xdr:row>
          <xdr:rowOff>95250</xdr:rowOff>
        </xdr:from>
        <xdr:to>
          <xdr:col>4</xdr:col>
          <xdr:colOff>609600</xdr:colOff>
          <xdr:row>37</xdr:row>
          <xdr:rowOff>19050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37</xdr:row>
          <xdr:rowOff>95250</xdr:rowOff>
        </xdr:from>
        <xdr:to>
          <xdr:col>4</xdr:col>
          <xdr:colOff>609600</xdr:colOff>
          <xdr:row>38</xdr:row>
          <xdr:rowOff>9525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38</xdr:row>
          <xdr:rowOff>95250</xdr:rowOff>
        </xdr:from>
        <xdr:to>
          <xdr:col>4</xdr:col>
          <xdr:colOff>609600</xdr:colOff>
          <xdr:row>39</xdr:row>
          <xdr:rowOff>9525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39</xdr:row>
          <xdr:rowOff>95250</xdr:rowOff>
        </xdr:from>
        <xdr:to>
          <xdr:col>4</xdr:col>
          <xdr:colOff>609600</xdr:colOff>
          <xdr:row>40</xdr:row>
          <xdr:rowOff>9525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40</xdr:row>
          <xdr:rowOff>95250</xdr:rowOff>
        </xdr:from>
        <xdr:to>
          <xdr:col>4</xdr:col>
          <xdr:colOff>609600</xdr:colOff>
          <xdr:row>41</xdr:row>
          <xdr:rowOff>19050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41</xdr:row>
          <xdr:rowOff>95250</xdr:rowOff>
        </xdr:from>
        <xdr:to>
          <xdr:col>4</xdr:col>
          <xdr:colOff>609600</xdr:colOff>
          <xdr:row>42</xdr:row>
          <xdr:rowOff>19050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42</xdr:row>
          <xdr:rowOff>95250</xdr:rowOff>
        </xdr:from>
        <xdr:to>
          <xdr:col>4</xdr:col>
          <xdr:colOff>609600</xdr:colOff>
          <xdr:row>43</xdr:row>
          <xdr:rowOff>19050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43</xdr:row>
          <xdr:rowOff>95250</xdr:rowOff>
        </xdr:from>
        <xdr:to>
          <xdr:col>4</xdr:col>
          <xdr:colOff>609600</xdr:colOff>
          <xdr:row>44</xdr:row>
          <xdr:rowOff>19050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44</xdr:row>
          <xdr:rowOff>95250</xdr:rowOff>
        </xdr:from>
        <xdr:to>
          <xdr:col>4</xdr:col>
          <xdr:colOff>609600</xdr:colOff>
          <xdr:row>44</xdr:row>
          <xdr:rowOff>238125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45</xdr:row>
          <xdr:rowOff>95250</xdr:rowOff>
        </xdr:from>
        <xdr:to>
          <xdr:col>4</xdr:col>
          <xdr:colOff>609600</xdr:colOff>
          <xdr:row>46</xdr:row>
          <xdr:rowOff>19050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46</xdr:row>
          <xdr:rowOff>95250</xdr:rowOff>
        </xdr:from>
        <xdr:to>
          <xdr:col>4</xdr:col>
          <xdr:colOff>609600</xdr:colOff>
          <xdr:row>46</xdr:row>
          <xdr:rowOff>238125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47</xdr:row>
          <xdr:rowOff>95250</xdr:rowOff>
        </xdr:from>
        <xdr:to>
          <xdr:col>4</xdr:col>
          <xdr:colOff>609600</xdr:colOff>
          <xdr:row>48</xdr:row>
          <xdr:rowOff>19050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48</xdr:row>
          <xdr:rowOff>95250</xdr:rowOff>
        </xdr:from>
        <xdr:to>
          <xdr:col>4</xdr:col>
          <xdr:colOff>609600</xdr:colOff>
          <xdr:row>49</xdr:row>
          <xdr:rowOff>19050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49</xdr:row>
          <xdr:rowOff>95250</xdr:rowOff>
        </xdr:from>
        <xdr:to>
          <xdr:col>4</xdr:col>
          <xdr:colOff>609600</xdr:colOff>
          <xdr:row>50</xdr:row>
          <xdr:rowOff>19050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52</xdr:row>
          <xdr:rowOff>66675</xdr:rowOff>
        </xdr:from>
        <xdr:to>
          <xdr:col>3</xdr:col>
          <xdr:colOff>104775</xdr:colOff>
          <xdr:row>52</xdr:row>
          <xdr:rowOff>247650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53</xdr:row>
          <xdr:rowOff>66675</xdr:rowOff>
        </xdr:from>
        <xdr:to>
          <xdr:col>3</xdr:col>
          <xdr:colOff>104775</xdr:colOff>
          <xdr:row>53</xdr:row>
          <xdr:rowOff>247650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54</xdr:row>
          <xdr:rowOff>66675</xdr:rowOff>
        </xdr:from>
        <xdr:to>
          <xdr:col>3</xdr:col>
          <xdr:colOff>104775</xdr:colOff>
          <xdr:row>54</xdr:row>
          <xdr:rowOff>247650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55</xdr:row>
          <xdr:rowOff>66675</xdr:rowOff>
        </xdr:from>
        <xdr:to>
          <xdr:col>3</xdr:col>
          <xdr:colOff>104775</xdr:colOff>
          <xdr:row>55</xdr:row>
          <xdr:rowOff>247650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56</xdr:row>
          <xdr:rowOff>66675</xdr:rowOff>
        </xdr:from>
        <xdr:to>
          <xdr:col>3</xdr:col>
          <xdr:colOff>104775</xdr:colOff>
          <xdr:row>56</xdr:row>
          <xdr:rowOff>247650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57</xdr:row>
          <xdr:rowOff>66675</xdr:rowOff>
        </xdr:from>
        <xdr:to>
          <xdr:col>3</xdr:col>
          <xdr:colOff>104775</xdr:colOff>
          <xdr:row>57</xdr:row>
          <xdr:rowOff>247650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58</xdr:row>
          <xdr:rowOff>66675</xdr:rowOff>
        </xdr:from>
        <xdr:to>
          <xdr:col>3</xdr:col>
          <xdr:colOff>104775</xdr:colOff>
          <xdr:row>58</xdr:row>
          <xdr:rowOff>247650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59</xdr:row>
          <xdr:rowOff>66675</xdr:rowOff>
        </xdr:from>
        <xdr:to>
          <xdr:col>3</xdr:col>
          <xdr:colOff>104775</xdr:colOff>
          <xdr:row>59</xdr:row>
          <xdr:rowOff>247650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60</xdr:row>
          <xdr:rowOff>66675</xdr:rowOff>
        </xdr:from>
        <xdr:to>
          <xdr:col>3</xdr:col>
          <xdr:colOff>104775</xdr:colOff>
          <xdr:row>60</xdr:row>
          <xdr:rowOff>247650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61</xdr:row>
          <xdr:rowOff>66675</xdr:rowOff>
        </xdr:from>
        <xdr:to>
          <xdr:col>3</xdr:col>
          <xdr:colOff>104775</xdr:colOff>
          <xdr:row>61</xdr:row>
          <xdr:rowOff>247650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62</xdr:row>
          <xdr:rowOff>66675</xdr:rowOff>
        </xdr:from>
        <xdr:to>
          <xdr:col>3</xdr:col>
          <xdr:colOff>104775</xdr:colOff>
          <xdr:row>62</xdr:row>
          <xdr:rowOff>247650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63</xdr:row>
          <xdr:rowOff>66675</xdr:rowOff>
        </xdr:from>
        <xdr:to>
          <xdr:col>3</xdr:col>
          <xdr:colOff>104775</xdr:colOff>
          <xdr:row>63</xdr:row>
          <xdr:rowOff>247650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64</xdr:row>
          <xdr:rowOff>66675</xdr:rowOff>
        </xdr:from>
        <xdr:to>
          <xdr:col>3</xdr:col>
          <xdr:colOff>104775</xdr:colOff>
          <xdr:row>64</xdr:row>
          <xdr:rowOff>247650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60</xdr:row>
          <xdr:rowOff>133350</xdr:rowOff>
        </xdr:from>
        <xdr:to>
          <xdr:col>12</xdr:col>
          <xdr:colOff>762000</xdr:colOff>
          <xdr:row>62</xdr:row>
          <xdr:rowOff>209550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บันทึกข้อมูลเข้าซ่อม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63</xdr:row>
          <xdr:rowOff>28575</xdr:rowOff>
        </xdr:from>
        <xdr:to>
          <xdr:col>12</xdr:col>
          <xdr:colOff>762000</xdr:colOff>
          <xdr:row>64</xdr:row>
          <xdr:rowOff>161925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ล้างข้อมูล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66675</xdr:colOff>
          <xdr:row>3</xdr:row>
          <xdr:rowOff>257175</xdr:rowOff>
        </xdr:from>
        <xdr:to>
          <xdr:col>20</xdr:col>
          <xdr:colOff>466725</xdr:colOff>
          <xdr:row>5</xdr:row>
          <xdr:rowOff>123825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ค้นหา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66675</xdr:colOff>
          <xdr:row>5</xdr:row>
          <xdr:rowOff>152400</xdr:rowOff>
        </xdr:from>
        <xdr:to>
          <xdr:col>20</xdr:col>
          <xdr:colOff>476250</xdr:colOff>
          <xdr:row>7</xdr:row>
          <xdr:rowOff>19050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ล้างข้อมูล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2</xdr:row>
          <xdr:rowOff>19050</xdr:rowOff>
        </xdr:from>
        <xdr:to>
          <xdr:col>13</xdr:col>
          <xdr:colOff>123825</xdr:colOff>
          <xdr:row>3</xdr:row>
          <xdr:rowOff>104775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call ref.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19</xdr:row>
          <xdr:rowOff>19050</xdr:rowOff>
        </xdr:from>
        <xdr:to>
          <xdr:col>8</xdr:col>
          <xdr:colOff>28575</xdr:colOff>
          <xdr:row>20</xdr:row>
          <xdr:rowOff>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20</xdr:row>
          <xdr:rowOff>9525</xdr:rowOff>
        </xdr:from>
        <xdr:to>
          <xdr:col>8</xdr:col>
          <xdr:colOff>28575</xdr:colOff>
          <xdr:row>21</xdr:row>
          <xdr:rowOff>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21</xdr:row>
          <xdr:rowOff>9525</xdr:rowOff>
        </xdr:from>
        <xdr:to>
          <xdr:col>8</xdr:col>
          <xdr:colOff>28575</xdr:colOff>
          <xdr:row>22</xdr:row>
          <xdr:rowOff>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22</xdr:row>
          <xdr:rowOff>19050</xdr:rowOff>
        </xdr:from>
        <xdr:to>
          <xdr:col>8</xdr:col>
          <xdr:colOff>28575</xdr:colOff>
          <xdr:row>23</xdr:row>
          <xdr:rowOff>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22</xdr:row>
          <xdr:rowOff>247650</xdr:rowOff>
        </xdr:from>
        <xdr:to>
          <xdr:col>8</xdr:col>
          <xdr:colOff>28575</xdr:colOff>
          <xdr:row>24</xdr:row>
          <xdr:rowOff>28575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23</xdr:row>
          <xdr:rowOff>219075</xdr:rowOff>
        </xdr:from>
        <xdr:to>
          <xdr:col>8</xdr:col>
          <xdr:colOff>28575</xdr:colOff>
          <xdr:row>25</xdr:row>
          <xdr:rowOff>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25</xdr:row>
          <xdr:rowOff>19050</xdr:rowOff>
        </xdr:from>
        <xdr:to>
          <xdr:col>8</xdr:col>
          <xdr:colOff>19050</xdr:colOff>
          <xdr:row>26</xdr:row>
          <xdr:rowOff>57150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26</xdr:row>
          <xdr:rowOff>9525</xdr:rowOff>
        </xdr:from>
        <xdr:to>
          <xdr:col>8</xdr:col>
          <xdr:colOff>19050</xdr:colOff>
          <xdr:row>27</xdr:row>
          <xdr:rowOff>9525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27</xdr:row>
          <xdr:rowOff>9525</xdr:rowOff>
        </xdr:from>
        <xdr:to>
          <xdr:col>8</xdr:col>
          <xdr:colOff>19050</xdr:colOff>
          <xdr:row>28</xdr:row>
          <xdr:rowOff>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28</xdr:row>
          <xdr:rowOff>9525</xdr:rowOff>
        </xdr:from>
        <xdr:to>
          <xdr:col>8</xdr:col>
          <xdr:colOff>19050</xdr:colOff>
          <xdr:row>29</xdr:row>
          <xdr:rowOff>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29</xdr:row>
          <xdr:rowOff>9525</xdr:rowOff>
        </xdr:from>
        <xdr:to>
          <xdr:col>8</xdr:col>
          <xdr:colOff>19050</xdr:colOff>
          <xdr:row>30</xdr:row>
          <xdr:rowOff>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30</xdr:row>
          <xdr:rowOff>9525</xdr:rowOff>
        </xdr:from>
        <xdr:to>
          <xdr:col>8</xdr:col>
          <xdr:colOff>19050</xdr:colOff>
          <xdr:row>31</xdr:row>
          <xdr:rowOff>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31</xdr:row>
          <xdr:rowOff>9525</xdr:rowOff>
        </xdr:from>
        <xdr:to>
          <xdr:col>8</xdr:col>
          <xdr:colOff>19050</xdr:colOff>
          <xdr:row>32</xdr:row>
          <xdr:rowOff>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32</xdr:row>
          <xdr:rowOff>9525</xdr:rowOff>
        </xdr:from>
        <xdr:to>
          <xdr:col>8</xdr:col>
          <xdr:colOff>19050</xdr:colOff>
          <xdr:row>33</xdr:row>
          <xdr:rowOff>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33</xdr:row>
          <xdr:rowOff>9525</xdr:rowOff>
        </xdr:from>
        <xdr:to>
          <xdr:col>8</xdr:col>
          <xdr:colOff>19050</xdr:colOff>
          <xdr:row>34</xdr:row>
          <xdr:rowOff>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34</xdr:row>
          <xdr:rowOff>9525</xdr:rowOff>
        </xdr:from>
        <xdr:to>
          <xdr:col>8</xdr:col>
          <xdr:colOff>19050</xdr:colOff>
          <xdr:row>35</xdr:row>
          <xdr:rowOff>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35</xdr:row>
          <xdr:rowOff>9525</xdr:rowOff>
        </xdr:from>
        <xdr:to>
          <xdr:col>8</xdr:col>
          <xdr:colOff>19050</xdr:colOff>
          <xdr:row>36</xdr:row>
          <xdr:rowOff>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36</xdr:row>
          <xdr:rowOff>9525</xdr:rowOff>
        </xdr:from>
        <xdr:to>
          <xdr:col>8</xdr:col>
          <xdr:colOff>19050</xdr:colOff>
          <xdr:row>37</xdr:row>
          <xdr:rowOff>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37</xdr:row>
          <xdr:rowOff>9525</xdr:rowOff>
        </xdr:from>
        <xdr:to>
          <xdr:col>8</xdr:col>
          <xdr:colOff>19050</xdr:colOff>
          <xdr:row>38</xdr:row>
          <xdr:rowOff>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38</xdr:row>
          <xdr:rowOff>9525</xdr:rowOff>
        </xdr:from>
        <xdr:to>
          <xdr:col>8</xdr:col>
          <xdr:colOff>19050</xdr:colOff>
          <xdr:row>38</xdr:row>
          <xdr:rowOff>257175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39</xdr:row>
          <xdr:rowOff>9525</xdr:rowOff>
        </xdr:from>
        <xdr:to>
          <xdr:col>8</xdr:col>
          <xdr:colOff>19050</xdr:colOff>
          <xdr:row>39</xdr:row>
          <xdr:rowOff>247650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40</xdr:row>
          <xdr:rowOff>9525</xdr:rowOff>
        </xdr:from>
        <xdr:to>
          <xdr:col>8</xdr:col>
          <xdr:colOff>19050</xdr:colOff>
          <xdr:row>40</xdr:row>
          <xdr:rowOff>257175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41</xdr:row>
          <xdr:rowOff>9525</xdr:rowOff>
        </xdr:from>
        <xdr:to>
          <xdr:col>8</xdr:col>
          <xdr:colOff>19050</xdr:colOff>
          <xdr:row>42</xdr:row>
          <xdr:rowOff>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42</xdr:row>
          <xdr:rowOff>9525</xdr:rowOff>
        </xdr:from>
        <xdr:to>
          <xdr:col>8</xdr:col>
          <xdr:colOff>19050</xdr:colOff>
          <xdr:row>43</xdr:row>
          <xdr:rowOff>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43</xdr:row>
          <xdr:rowOff>9525</xdr:rowOff>
        </xdr:from>
        <xdr:to>
          <xdr:col>8</xdr:col>
          <xdr:colOff>19050</xdr:colOff>
          <xdr:row>44</xdr:row>
          <xdr:rowOff>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44</xdr:row>
          <xdr:rowOff>9525</xdr:rowOff>
        </xdr:from>
        <xdr:to>
          <xdr:col>8</xdr:col>
          <xdr:colOff>19050</xdr:colOff>
          <xdr:row>45</xdr:row>
          <xdr:rowOff>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45</xdr:row>
          <xdr:rowOff>9525</xdr:rowOff>
        </xdr:from>
        <xdr:to>
          <xdr:col>8</xdr:col>
          <xdr:colOff>19050</xdr:colOff>
          <xdr:row>46</xdr:row>
          <xdr:rowOff>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46</xdr:row>
          <xdr:rowOff>9525</xdr:rowOff>
        </xdr:from>
        <xdr:to>
          <xdr:col>8</xdr:col>
          <xdr:colOff>19050</xdr:colOff>
          <xdr:row>47</xdr:row>
          <xdr:rowOff>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47</xdr:row>
          <xdr:rowOff>9525</xdr:rowOff>
        </xdr:from>
        <xdr:to>
          <xdr:col>8</xdr:col>
          <xdr:colOff>19050</xdr:colOff>
          <xdr:row>48</xdr:row>
          <xdr:rowOff>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48</xdr:row>
          <xdr:rowOff>9525</xdr:rowOff>
        </xdr:from>
        <xdr:to>
          <xdr:col>8</xdr:col>
          <xdr:colOff>19050</xdr:colOff>
          <xdr:row>49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49</xdr:row>
          <xdr:rowOff>9525</xdr:rowOff>
        </xdr:from>
        <xdr:to>
          <xdr:col>8</xdr:col>
          <xdr:colOff>19050</xdr:colOff>
          <xdr:row>50</xdr:row>
          <xdr:rowOff>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52</xdr:row>
          <xdr:rowOff>0</xdr:rowOff>
        </xdr:from>
        <xdr:to>
          <xdr:col>8</xdr:col>
          <xdr:colOff>19050</xdr:colOff>
          <xdr:row>52</xdr:row>
          <xdr:rowOff>257175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53</xdr:row>
          <xdr:rowOff>0</xdr:rowOff>
        </xdr:from>
        <xdr:to>
          <xdr:col>8</xdr:col>
          <xdr:colOff>19050</xdr:colOff>
          <xdr:row>53</xdr:row>
          <xdr:rowOff>257175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54</xdr:row>
          <xdr:rowOff>0</xdr:rowOff>
        </xdr:from>
        <xdr:to>
          <xdr:col>8</xdr:col>
          <xdr:colOff>19050</xdr:colOff>
          <xdr:row>54</xdr:row>
          <xdr:rowOff>257175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55</xdr:row>
          <xdr:rowOff>0</xdr:rowOff>
        </xdr:from>
        <xdr:to>
          <xdr:col>8</xdr:col>
          <xdr:colOff>19050</xdr:colOff>
          <xdr:row>55</xdr:row>
          <xdr:rowOff>257175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56</xdr:row>
          <xdr:rowOff>0</xdr:rowOff>
        </xdr:from>
        <xdr:to>
          <xdr:col>8</xdr:col>
          <xdr:colOff>19050</xdr:colOff>
          <xdr:row>56</xdr:row>
          <xdr:rowOff>257175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57</xdr:row>
          <xdr:rowOff>0</xdr:rowOff>
        </xdr:from>
        <xdr:to>
          <xdr:col>8</xdr:col>
          <xdr:colOff>19050</xdr:colOff>
          <xdr:row>57</xdr:row>
          <xdr:rowOff>257175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58</xdr:row>
          <xdr:rowOff>0</xdr:rowOff>
        </xdr:from>
        <xdr:to>
          <xdr:col>8</xdr:col>
          <xdr:colOff>19050</xdr:colOff>
          <xdr:row>58</xdr:row>
          <xdr:rowOff>257175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59</xdr:row>
          <xdr:rowOff>0</xdr:rowOff>
        </xdr:from>
        <xdr:to>
          <xdr:col>8</xdr:col>
          <xdr:colOff>19050</xdr:colOff>
          <xdr:row>59</xdr:row>
          <xdr:rowOff>257175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60</xdr:row>
          <xdr:rowOff>0</xdr:rowOff>
        </xdr:from>
        <xdr:to>
          <xdr:col>8</xdr:col>
          <xdr:colOff>19050</xdr:colOff>
          <xdr:row>60</xdr:row>
          <xdr:rowOff>257175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61</xdr:row>
          <xdr:rowOff>0</xdr:rowOff>
        </xdr:from>
        <xdr:to>
          <xdr:col>8</xdr:col>
          <xdr:colOff>19050</xdr:colOff>
          <xdr:row>61</xdr:row>
          <xdr:rowOff>257175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62</xdr:row>
          <xdr:rowOff>0</xdr:rowOff>
        </xdr:from>
        <xdr:to>
          <xdr:col>8</xdr:col>
          <xdr:colOff>19050</xdr:colOff>
          <xdr:row>62</xdr:row>
          <xdr:rowOff>257175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63</xdr:row>
          <xdr:rowOff>0</xdr:rowOff>
        </xdr:from>
        <xdr:to>
          <xdr:col>8</xdr:col>
          <xdr:colOff>19050</xdr:colOff>
          <xdr:row>63</xdr:row>
          <xdr:rowOff>257175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64</xdr:row>
          <xdr:rowOff>0</xdr:rowOff>
        </xdr:from>
        <xdr:to>
          <xdr:col>8</xdr:col>
          <xdr:colOff>19050</xdr:colOff>
          <xdr:row>64</xdr:row>
          <xdr:rowOff>257175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371475</xdr:colOff>
          <xdr:row>1</xdr:row>
          <xdr:rowOff>95250</xdr:rowOff>
        </xdr:from>
        <xdr:to>
          <xdr:col>9</xdr:col>
          <xdr:colOff>123825</xdr:colOff>
          <xdr:row>1</xdr:row>
          <xdr:rowOff>390525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4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เขียนประวัติ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47</xdr:row>
          <xdr:rowOff>57150</xdr:rowOff>
        </xdr:from>
        <xdr:to>
          <xdr:col>12</xdr:col>
          <xdr:colOff>333375</xdr:colOff>
          <xdr:row>49</xdr:row>
          <xdr:rowOff>66675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th-TH" sz="16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จัดคิวงาน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219075</xdr:colOff>
          <xdr:row>30</xdr:row>
          <xdr:rowOff>85725</xdr:rowOff>
        </xdr:from>
        <xdr:to>
          <xdr:col>22</xdr:col>
          <xdr:colOff>9525</xdr:colOff>
          <xdr:row>32</xdr:row>
          <xdr:rowOff>76200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เพิ่มรายการสั่งสี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219075</xdr:colOff>
          <xdr:row>32</xdr:row>
          <xdr:rowOff>133350</xdr:rowOff>
        </xdr:from>
        <xdr:to>
          <xdr:col>22</xdr:col>
          <xdr:colOff>9525</xdr:colOff>
          <xdr:row>34</xdr:row>
          <xdr:rowOff>114300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แจ้งรับสี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295275</xdr:colOff>
          <xdr:row>67</xdr:row>
          <xdr:rowOff>57150</xdr:rowOff>
        </xdr:from>
        <xdr:to>
          <xdr:col>13</xdr:col>
          <xdr:colOff>200025</xdr:colOff>
          <xdr:row>73</xdr:row>
          <xdr:rowOff>9525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</a:rPr>
                <a:t>UPDATE </a:t>
              </a:r>
              <a:r>
                <a:rPr lang="th-TH" sz="22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ข้อมูลทั้งหมด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4</xdr:row>
          <xdr:rowOff>19050</xdr:rowOff>
        </xdr:from>
        <xdr:to>
          <xdr:col>22</xdr:col>
          <xdr:colOff>409575</xdr:colOff>
          <xdr:row>5</xdr:row>
          <xdr:rowOff>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th-TH" sz="1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เรียกดู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5</xdr:row>
          <xdr:rowOff>19050</xdr:rowOff>
        </xdr:from>
        <xdr:to>
          <xdr:col>22</xdr:col>
          <xdr:colOff>409575</xdr:colOff>
          <xdr:row>6</xdr:row>
          <xdr:rowOff>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th-TH" sz="1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เรียกดู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6</xdr:row>
          <xdr:rowOff>19050</xdr:rowOff>
        </xdr:from>
        <xdr:to>
          <xdr:col>22</xdr:col>
          <xdr:colOff>409575</xdr:colOff>
          <xdr:row>7</xdr:row>
          <xdr:rowOff>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th-TH" sz="1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เรียกดู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7</xdr:row>
          <xdr:rowOff>19050</xdr:rowOff>
        </xdr:from>
        <xdr:to>
          <xdr:col>22</xdr:col>
          <xdr:colOff>409575</xdr:colOff>
          <xdr:row>8</xdr:row>
          <xdr:rowOff>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th-TH" sz="1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เรียกดู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8</xdr:row>
          <xdr:rowOff>19050</xdr:rowOff>
        </xdr:from>
        <xdr:to>
          <xdr:col>22</xdr:col>
          <xdr:colOff>409575</xdr:colOff>
          <xdr:row>9</xdr:row>
          <xdr:rowOff>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th-TH" sz="1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เรียกดู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5</xdr:row>
          <xdr:rowOff>28575</xdr:rowOff>
        </xdr:from>
        <xdr:to>
          <xdr:col>28</xdr:col>
          <xdr:colOff>695325</xdr:colOff>
          <xdr:row>5</xdr:row>
          <xdr:rowOff>209550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28575</xdr:rowOff>
        </xdr:from>
        <xdr:to>
          <xdr:col>28</xdr:col>
          <xdr:colOff>695325</xdr:colOff>
          <xdr:row>6</xdr:row>
          <xdr:rowOff>209550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7</xdr:row>
          <xdr:rowOff>28575</xdr:rowOff>
        </xdr:from>
        <xdr:to>
          <xdr:col>28</xdr:col>
          <xdr:colOff>695325</xdr:colOff>
          <xdr:row>7</xdr:row>
          <xdr:rowOff>209550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28575</xdr:rowOff>
        </xdr:from>
        <xdr:to>
          <xdr:col>28</xdr:col>
          <xdr:colOff>695325</xdr:colOff>
          <xdr:row>8</xdr:row>
          <xdr:rowOff>209550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19050</xdr:colOff>
          <xdr:row>5</xdr:row>
          <xdr:rowOff>28575</xdr:rowOff>
        </xdr:from>
        <xdr:to>
          <xdr:col>33</xdr:col>
          <xdr:colOff>685800</xdr:colOff>
          <xdr:row>5</xdr:row>
          <xdr:rowOff>209550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19050</xdr:colOff>
          <xdr:row>6</xdr:row>
          <xdr:rowOff>28575</xdr:rowOff>
        </xdr:from>
        <xdr:to>
          <xdr:col>33</xdr:col>
          <xdr:colOff>685800</xdr:colOff>
          <xdr:row>6</xdr:row>
          <xdr:rowOff>209550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19050</xdr:colOff>
          <xdr:row>7</xdr:row>
          <xdr:rowOff>28575</xdr:rowOff>
        </xdr:from>
        <xdr:to>
          <xdr:col>33</xdr:col>
          <xdr:colOff>685800</xdr:colOff>
          <xdr:row>7</xdr:row>
          <xdr:rowOff>209550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19050</xdr:colOff>
          <xdr:row>8</xdr:row>
          <xdr:rowOff>28575</xdr:rowOff>
        </xdr:from>
        <xdr:to>
          <xdr:col>33</xdr:col>
          <xdr:colOff>685800</xdr:colOff>
          <xdr:row>8</xdr:row>
          <xdr:rowOff>209550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409575</xdr:colOff>
          <xdr:row>12</xdr:row>
          <xdr:rowOff>28575</xdr:rowOff>
        </xdr:from>
        <xdr:to>
          <xdr:col>34</xdr:col>
          <xdr:colOff>1076325</xdr:colOff>
          <xdr:row>12</xdr:row>
          <xdr:rowOff>209550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409575</xdr:colOff>
          <xdr:row>13</xdr:row>
          <xdr:rowOff>28575</xdr:rowOff>
        </xdr:from>
        <xdr:to>
          <xdr:col>34</xdr:col>
          <xdr:colOff>1076325</xdr:colOff>
          <xdr:row>13</xdr:row>
          <xdr:rowOff>209550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409575</xdr:colOff>
          <xdr:row>14</xdr:row>
          <xdr:rowOff>28575</xdr:rowOff>
        </xdr:from>
        <xdr:to>
          <xdr:col>34</xdr:col>
          <xdr:colOff>1076325</xdr:colOff>
          <xdr:row>14</xdr:row>
          <xdr:rowOff>209550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409575</xdr:colOff>
          <xdr:row>15</xdr:row>
          <xdr:rowOff>28575</xdr:rowOff>
        </xdr:from>
        <xdr:to>
          <xdr:col>34</xdr:col>
          <xdr:colOff>1076325</xdr:colOff>
          <xdr:row>15</xdr:row>
          <xdr:rowOff>209550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409575</xdr:colOff>
          <xdr:row>16</xdr:row>
          <xdr:rowOff>28575</xdr:rowOff>
        </xdr:from>
        <xdr:to>
          <xdr:col>34</xdr:col>
          <xdr:colOff>1076325</xdr:colOff>
          <xdr:row>16</xdr:row>
          <xdr:rowOff>209550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409575</xdr:colOff>
          <xdr:row>17</xdr:row>
          <xdr:rowOff>28575</xdr:rowOff>
        </xdr:from>
        <xdr:to>
          <xdr:col>34</xdr:col>
          <xdr:colOff>1076325</xdr:colOff>
          <xdr:row>17</xdr:row>
          <xdr:rowOff>209550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409575</xdr:colOff>
          <xdr:row>18</xdr:row>
          <xdr:rowOff>28575</xdr:rowOff>
        </xdr:from>
        <xdr:to>
          <xdr:col>34</xdr:col>
          <xdr:colOff>1076325</xdr:colOff>
          <xdr:row>18</xdr:row>
          <xdr:rowOff>209550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409575</xdr:colOff>
          <xdr:row>19</xdr:row>
          <xdr:rowOff>28575</xdr:rowOff>
        </xdr:from>
        <xdr:to>
          <xdr:col>34</xdr:col>
          <xdr:colOff>1076325</xdr:colOff>
          <xdr:row>19</xdr:row>
          <xdr:rowOff>209550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409575</xdr:colOff>
          <xdr:row>20</xdr:row>
          <xdr:rowOff>28575</xdr:rowOff>
        </xdr:from>
        <xdr:to>
          <xdr:col>34</xdr:col>
          <xdr:colOff>1076325</xdr:colOff>
          <xdr:row>20</xdr:row>
          <xdr:rowOff>209550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409575</xdr:colOff>
          <xdr:row>21</xdr:row>
          <xdr:rowOff>28575</xdr:rowOff>
        </xdr:from>
        <xdr:to>
          <xdr:col>34</xdr:col>
          <xdr:colOff>1076325</xdr:colOff>
          <xdr:row>21</xdr:row>
          <xdr:rowOff>209550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409575</xdr:colOff>
          <xdr:row>22</xdr:row>
          <xdr:rowOff>28575</xdr:rowOff>
        </xdr:from>
        <xdr:to>
          <xdr:col>34</xdr:col>
          <xdr:colOff>1076325</xdr:colOff>
          <xdr:row>22</xdr:row>
          <xdr:rowOff>209550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409575</xdr:colOff>
          <xdr:row>23</xdr:row>
          <xdr:rowOff>28575</xdr:rowOff>
        </xdr:from>
        <xdr:to>
          <xdr:col>34</xdr:col>
          <xdr:colOff>1076325</xdr:colOff>
          <xdr:row>23</xdr:row>
          <xdr:rowOff>209550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771525</xdr:colOff>
          <xdr:row>5</xdr:row>
          <xdr:rowOff>19050</xdr:rowOff>
        </xdr:from>
        <xdr:to>
          <xdr:col>28</xdr:col>
          <xdr:colOff>1438275</xdr:colOff>
          <xdr:row>5</xdr:row>
          <xdr:rowOff>209550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เรียบร้อย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771525</xdr:colOff>
          <xdr:row>6</xdr:row>
          <xdr:rowOff>19050</xdr:rowOff>
        </xdr:from>
        <xdr:to>
          <xdr:col>28</xdr:col>
          <xdr:colOff>1438275</xdr:colOff>
          <xdr:row>6</xdr:row>
          <xdr:rowOff>209550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เรียบร้อย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771525</xdr:colOff>
          <xdr:row>7</xdr:row>
          <xdr:rowOff>19050</xdr:rowOff>
        </xdr:from>
        <xdr:to>
          <xdr:col>28</xdr:col>
          <xdr:colOff>1438275</xdr:colOff>
          <xdr:row>7</xdr:row>
          <xdr:rowOff>209550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เรียบร้อย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771525</xdr:colOff>
          <xdr:row>8</xdr:row>
          <xdr:rowOff>19050</xdr:rowOff>
        </xdr:from>
        <xdr:to>
          <xdr:col>28</xdr:col>
          <xdr:colOff>1438275</xdr:colOff>
          <xdr:row>8</xdr:row>
          <xdr:rowOff>209550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เรียบร้อย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762000</xdr:colOff>
          <xdr:row>5</xdr:row>
          <xdr:rowOff>19050</xdr:rowOff>
        </xdr:from>
        <xdr:to>
          <xdr:col>34</xdr:col>
          <xdr:colOff>438150</xdr:colOff>
          <xdr:row>5</xdr:row>
          <xdr:rowOff>209550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เรียบร้อย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762000</xdr:colOff>
          <xdr:row>6</xdr:row>
          <xdr:rowOff>19050</xdr:rowOff>
        </xdr:from>
        <xdr:to>
          <xdr:col>34</xdr:col>
          <xdr:colOff>438150</xdr:colOff>
          <xdr:row>6</xdr:row>
          <xdr:rowOff>209550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เรียบร้อย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762000</xdr:colOff>
          <xdr:row>7</xdr:row>
          <xdr:rowOff>19050</xdr:rowOff>
        </xdr:from>
        <xdr:to>
          <xdr:col>34</xdr:col>
          <xdr:colOff>438150</xdr:colOff>
          <xdr:row>7</xdr:row>
          <xdr:rowOff>209550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เรียบร้อย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762000</xdr:colOff>
          <xdr:row>8</xdr:row>
          <xdr:rowOff>19050</xdr:rowOff>
        </xdr:from>
        <xdr:to>
          <xdr:col>34</xdr:col>
          <xdr:colOff>438150</xdr:colOff>
          <xdr:row>8</xdr:row>
          <xdr:rowOff>209550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เรียบร้อย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29</xdr:row>
          <xdr:rowOff>9525</xdr:rowOff>
        </xdr:from>
        <xdr:to>
          <xdr:col>30</xdr:col>
          <xdr:colOff>19050</xdr:colOff>
          <xdr:row>29</xdr:row>
          <xdr:rowOff>247650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29</xdr:row>
          <xdr:rowOff>19050</xdr:rowOff>
        </xdr:from>
        <xdr:to>
          <xdr:col>36</xdr:col>
          <xdr:colOff>809625</xdr:colOff>
          <xdr:row>29</xdr:row>
          <xdr:rowOff>257175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29</xdr:row>
          <xdr:rowOff>19050</xdr:rowOff>
        </xdr:from>
        <xdr:to>
          <xdr:col>37</xdr:col>
          <xdr:colOff>676275</xdr:colOff>
          <xdr:row>29</xdr:row>
          <xdr:rowOff>257175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30</xdr:row>
          <xdr:rowOff>9525</xdr:rowOff>
        </xdr:from>
        <xdr:to>
          <xdr:col>30</xdr:col>
          <xdr:colOff>19050</xdr:colOff>
          <xdr:row>30</xdr:row>
          <xdr:rowOff>247650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30</xdr:row>
          <xdr:rowOff>19050</xdr:rowOff>
        </xdr:from>
        <xdr:to>
          <xdr:col>36</xdr:col>
          <xdr:colOff>809625</xdr:colOff>
          <xdr:row>30</xdr:row>
          <xdr:rowOff>257175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30</xdr:row>
          <xdr:rowOff>19050</xdr:rowOff>
        </xdr:from>
        <xdr:to>
          <xdr:col>37</xdr:col>
          <xdr:colOff>676275</xdr:colOff>
          <xdr:row>30</xdr:row>
          <xdr:rowOff>257175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31</xdr:row>
          <xdr:rowOff>9525</xdr:rowOff>
        </xdr:from>
        <xdr:to>
          <xdr:col>30</xdr:col>
          <xdr:colOff>19050</xdr:colOff>
          <xdr:row>31</xdr:row>
          <xdr:rowOff>247650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31</xdr:row>
          <xdr:rowOff>19050</xdr:rowOff>
        </xdr:from>
        <xdr:to>
          <xdr:col>36</xdr:col>
          <xdr:colOff>809625</xdr:colOff>
          <xdr:row>31</xdr:row>
          <xdr:rowOff>257175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31</xdr:row>
          <xdr:rowOff>19050</xdr:rowOff>
        </xdr:from>
        <xdr:to>
          <xdr:col>37</xdr:col>
          <xdr:colOff>676275</xdr:colOff>
          <xdr:row>31</xdr:row>
          <xdr:rowOff>257175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32</xdr:row>
          <xdr:rowOff>9525</xdr:rowOff>
        </xdr:from>
        <xdr:to>
          <xdr:col>30</xdr:col>
          <xdr:colOff>19050</xdr:colOff>
          <xdr:row>32</xdr:row>
          <xdr:rowOff>247650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32</xdr:row>
          <xdr:rowOff>19050</xdr:rowOff>
        </xdr:from>
        <xdr:to>
          <xdr:col>36</xdr:col>
          <xdr:colOff>809625</xdr:colOff>
          <xdr:row>32</xdr:row>
          <xdr:rowOff>257175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32</xdr:row>
          <xdr:rowOff>19050</xdr:rowOff>
        </xdr:from>
        <xdr:to>
          <xdr:col>37</xdr:col>
          <xdr:colOff>676275</xdr:colOff>
          <xdr:row>32</xdr:row>
          <xdr:rowOff>257175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33</xdr:row>
          <xdr:rowOff>9525</xdr:rowOff>
        </xdr:from>
        <xdr:to>
          <xdr:col>30</xdr:col>
          <xdr:colOff>19050</xdr:colOff>
          <xdr:row>33</xdr:row>
          <xdr:rowOff>247650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33</xdr:row>
          <xdr:rowOff>19050</xdr:rowOff>
        </xdr:from>
        <xdr:to>
          <xdr:col>36</xdr:col>
          <xdr:colOff>809625</xdr:colOff>
          <xdr:row>33</xdr:row>
          <xdr:rowOff>257175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33</xdr:row>
          <xdr:rowOff>19050</xdr:rowOff>
        </xdr:from>
        <xdr:to>
          <xdr:col>37</xdr:col>
          <xdr:colOff>676275</xdr:colOff>
          <xdr:row>33</xdr:row>
          <xdr:rowOff>257175</xdr:rowOff>
        </xdr:to>
        <xdr:sp macro="" textlink="">
          <xdr:nvSpPr>
            <xdr:cNvPr id="4309" name="Button 213" hidden="1">
              <a:extLst>
                <a:ext uri="{63B3BB69-23CF-44E3-9099-C40C66FF867C}">
                  <a14:compatExt spid="_x0000_s4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34</xdr:row>
          <xdr:rowOff>9525</xdr:rowOff>
        </xdr:from>
        <xdr:to>
          <xdr:col>30</xdr:col>
          <xdr:colOff>19050</xdr:colOff>
          <xdr:row>34</xdr:row>
          <xdr:rowOff>247650</xdr:rowOff>
        </xdr:to>
        <xdr:sp macro="" textlink="">
          <xdr:nvSpPr>
            <xdr:cNvPr id="4310" name="Button 214" hidden="1">
              <a:extLst>
                <a:ext uri="{63B3BB69-23CF-44E3-9099-C40C66FF867C}">
                  <a14:compatExt spid="_x0000_s4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34</xdr:row>
          <xdr:rowOff>19050</xdr:rowOff>
        </xdr:from>
        <xdr:to>
          <xdr:col>36</xdr:col>
          <xdr:colOff>809625</xdr:colOff>
          <xdr:row>34</xdr:row>
          <xdr:rowOff>257175</xdr:rowOff>
        </xdr:to>
        <xdr:sp macro="" textlink="">
          <xdr:nvSpPr>
            <xdr:cNvPr id="4311" name="Button 215" hidden="1">
              <a:extLst>
                <a:ext uri="{63B3BB69-23CF-44E3-9099-C40C66FF867C}">
                  <a14:compatExt spid="_x0000_s4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34</xdr:row>
          <xdr:rowOff>19050</xdr:rowOff>
        </xdr:from>
        <xdr:to>
          <xdr:col>37</xdr:col>
          <xdr:colOff>676275</xdr:colOff>
          <xdr:row>34</xdr:row>
          <xdr:rowOff>257175</xdr:rowOff>
        </xdr:to>
        <xdr:sp macro="" textlink="">
          <xdr:nvSpPr>
            <xdr:cNvPr id="4312" name="Button 216" hidden="1">
              <a:extLst>
                <a:ext uri="{63B3BB69-23CF-44E3-9099-C40C66FF867C}">
                  <a14:compatExt spid="_x0000_s4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35</xdr:row>
          <xdr:rowOff>9525</xdr:rowOff>
        </xdr:from>
        <xdr:to>
          <xdr:col>30</xdr:col>
          <xdr:colOff>19050</xdr:colOff>
          <xdr:row>35</xdr:row>
          <xdr:rowOff>247650</xdr:rowOff>
        </xdr:to>
        <xdr:sp macro="" textlink="">
          <xdr:nvSpPr>
            <xdr:cNvPr id="4313" name="Button 217" hidden="1">
              <a:extLst>
                <a:ext uri="{63B3BB69-23CF-44E3-9099-C40C66FF867C}">
                  <a14:compatExt spid="_x0000_s4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35</xdr:row>
          <xdr:rowOff>19050</xdr:rowOff>
        </xdr:from>
        <xdr:to>
          <xdr:col>36</xdr:col>
          <xdr:colOff>809625</xdr:colOff>
          <xdr:row>35</xdr:row>
          <xdr:rowOff>257175</xdr:rowOff>
        </xdr:to>
        <xdr:sp macro="" textlink="">
          <xdr:nvSpPr>
            <xdr:cNvPr id="4314" name="Button 218" hidden="1">
              <a:extLst>
                <a:ext uri="{63B3BB69-23CF-44E3-9099-C40C66FF867C}">
                  <a14:compatExt spid="_x0000_s4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35</xdr:row>
          <xdr:rowOff>19050</xdr:rowOff>
        </xdr:from>
        <xdr:to>
          <xdr:col>37</xdr:col>
          <xdr:colOff>676275</xdr:colOff>
          <xdr:row>35</xdr:row>
          <xdr:rowOff>257175</xdr:rowOff>
        </xdr:to>
        <xdr:sp macro="" textlink="">
          <xdr:nvSpPr>
            <xdr:cNvPr id="4315" name="Button 219" hidden="1">
              <a:extLst>
                <a:ext uri="{63B3BB69-23CF-44E3-9099-C40C66FF867C}">
                  <a14:compatExt spid="_x0000_s4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36</xdr:row>
          <xdr:rowOff>9525</xdr:rowOff>
        </xdr:from>
        <xdr:to>
          <xdr:col>30</xdr:col>
          <xdr:colOff>19050</xdr:colOff>
          <xdr:row>36</xdr:row>
          <xdr:rowOff>247650</xdr:rowOff>
        </xdr:to>
        <xdr:sp macro="" textlink="">
          <xdr:nvSpPr>
            <xdr:cNvPr id="4316" name="Button 220" hidden="1">
              <a:extLst>
                <a:ext uri="{63B3BB69-23CF-44E3-9099-C40C66FF867C}">
                  <a14:compatExt spid="_x0000_s4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36</xdr:row>
          <xdr:rowOff>19050</xdr:rowOff>
        </xdr:from>
        <xdr:to>
          <xdr:col>36</xdr:col>
          <xdr:colOff>809625</xdr:colOff>
          <xdr:row>36</xdr:row>
          <xdr:rowOff>257175</xdr:rowOff>
        </xdr:to>
        <xdr:sp macro="" textlink="">
          <xdr:nvSpPr>
            <xdr:cNvPr id="4317" name="Button 221" hidden="1">
              <a:extLst>
                <a:ext uri="{63B3BB69-23CF-44E3-9099-C40C66FF867C}">
                  <a14:compatExt spid="_x0000_s4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36</xdr:row>
          <xdr:rowOff>19050</xdr:rowOff>
        </xdr:from>
        <xdr:to>
          <xdr:col>37</xdr:col>
          <xdr:colOff>676275</xdr:colOff>
          <xdr:row>36</xdr:row>
          <xdr:rowOff>257175</xdr:rowOff>
        </xdr:to>
        <xdr:sp macro="" textlink="">
          <xdr:nvSpPr>
            <xdr:cNvPr id="4318" name="Button 222" hidden="1">
              <a:extLst>
                <a:ext uri="{63B3BB69-23CF-44E3-9099-C40C66FF867C}">
                  <a14:compatExt spid="_x0000_s4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37</xdr:row>
          <xdr:rowOff>9525</xdr:rowOff>
        </xdr:from>
        <xdr:to>
          <xdr:col>30</xdr:col>
          <xdr:colOff>19050</xdr:colOff>
          <xdr:row>37</xdr:row>
          <xdr:rowOff>247650</xdr:rowOff>
        </xdr:to>
        <xdr:sp macro="" textlink="">
          <xdr:nvSpPr>
            <xdr:cNvPr id="4319" name="Button 223" hidden="1">
              <a:extLst>
                <a:ext uri="{63B3BB69-23CF-44E3-9099-C40C66FF867C}">
                  <a14:compatExt spid="_x0000_s4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37</xdr:row>
          <xdr:rowOff>19050</xdr:rowOff>
        </xdr:from>
        <xdr:to>
          <xdr:col>36</xdr:col>
          <xdr:colOff>809625</xdr:colOff>
          <xdr:row>37</xdr:row>
          <xdr:rowOff>257175</xdr:rowOff>
        </xdr:to>
        <xdr:sp macro="" textlink="">
          <xdr:nvSpPr>
            <xdr:cNvPr id="4320" name="Button 224" hidden="1">
              <a:extLst>
                <a:ext uri="{63B3BB69-23CF-44E3-9099-C40C66FF867C}">
                  <a14:compatExt spid="_x0000_s4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37</xdr:row>
          <xdr:rowOff>19050</xdr:rowOff>
        </xdr:from>
        <xdr:to>
          <xdr:col>37</xdr:col>
          <xdr:colOff>676275</xdr:colOff>
          <xdr:row>37</xdr:row>
          <xdr:rowOff>257175</xdr:rowOff>
        </xdr:to>
        <xdr:sp macro="" textlink="">
          <xdr:nvSpPr>
            <xdr:cNvPr id="4321" name="Button 225" hidden="1">
              <a:extLst>
                <a:ext uri="{63B3BB69-23CF-44E3-9099-C40C66FF867C}">
                  <a14:compatExt spid="_x0000_s4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38</xdr:row>
          <xdr:rowOff>9525</xdr:rowOff>
        </xdr:from>
        <xdr:to>
          <xdr:col>30</xdr:col>
          <xdr:colOff>19050</xdr:colOff>
          <xdr:row>38</xdr:row>
          <xdr:rowOff>247650</xdr:rowOff>
        </xdr:to>
        <xdr:sp macro="" textlink="">
          <xdr:nvSpPr>
            <xdr:cNvPr id="4322" name="Button 226" hidden="1">
              <a:extLst>
                <a:ext uri="{63B3BB69-23CF-44E3-9099-C40C66FF867C}">
                  <a14:compatExt spid="_x0000_s4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38</xdr:row>
          <xdr:rowOff>19050</xdr:rowOff>
        </xdr:from>
        <xdr:to>
          <xdr:col>36</xdr:col>
          <xdr:colOff>809625</xdr:colOff>
          <xdr:row>38</xdr:row>
          <xdr:rowOff>257175</xdr:rowOff>
        </xdr:to>
        <xdr:sp macro="" textlink="">
          <xdr:nvSpPr>
            <xdr:cNvPr id="4323" name="Button 227" hidden="1">
              <a:extLst>
                <a:ext uri="{63B3BB69-23CF-44E3-9099-C40C66FF867C}">
                  <a14:compatExt spid="_x0000_s4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38</xdr:row>
          <xdr:rowOff>19050</xdr:rowOff>
        </xdr:from>
        <xdr:to>
          <xdr:col>37</xdr:col>
          <xdr:colOff>676275</xdr:colOff>
          <xdr:row>38</xdr:row>
          <xdr:rowOff>257175</xdr:rowOff>
        </xdr:to>
        <xdr:sp macro="" textlink="">
          <xdr:nvSpPr>
            <xdr:cNvPr id="4324" name="Button 228" hidden="1">
              <a:extLst>
                <a:ext uri="{63B3BB69-23CF-44E3-9099-C40C66FF867C}">
                  <a14:compatExt spid="_x0000_s4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39</xdr:row>
          <xdr:rowOff>9525</xdr:rowOff>
        </xdr:from>
        <xdr:to>
          <xdr:col>30</xdr:col>
          <xdr:colOff>19050</xdr:colOff>
          <xdr:row>39</xdr:row>
          <xdr:rowOff>247650</xdr:rowOff>
        </xdr:to>
        <xdr:sp macro="" textlink="">
          <xdr:nvSpPr>
            <xdr:cNvPr id="4325" name="Button 229" hidden="1">
              <a:extLst>
                <a:ext uri="{63B3BB69-23CF-44E3-9099-C40C66FF867C}">
                  <a14:compatExt spid="_x0000_s4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39</xdr:row>
          <xdr:rowOff>19050</xdr:rowOff>
        </xdr:from>
        <xdr:to>
          <xdr:col>36</xdr:col>
          <xdr:colOff>809625</xdr:colOff>
          <xdr:row>39</xdr:row>
          <xdr:rowOff>257175</xdr:rowOff>
        </xdr:to>
        <xdr:sp macro="" textlink="">
          <xdr:nvSpPr>
            <xdr:cNvPr id="4326" name="Button 230" hidden="1">
              <a:extLst>
                <a:ext uri="{63B3BB69-23CF-44E3-9099-C40C66FF867C}">
                  <a14:compatExt spid="_x0000_s4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39</xdr:row>
          <xdr:rowOff>19050</xdr:rowOff>
        </xdr:from>
        <xdr:to>
          <xdr:col>37</xdr:col>
          <xdr:colOff>676275</xdr:colOff>
          <xdr:row>39</xdr:row>
          <xdr:rowOff>257175</xdr:rowOff>
        </xdr:to>
        <xdr:sp macro="" textlink="">
          <xdr:nvSpPr>
            <xdr:cNvPr id="4327" name="Button 231" hidden="1">
              <a:extLst>
                <a:ext uri="{63B3BB69-23CF-44E3-9099-C40C66FF867C}">
                  <a14:compatExt spid="_x0000_s4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40</xdr:row>
          <xdr:rowOff>9525</xdr:rowOff>
        </xdr:from>
        <xdr:to>
          <xdr:col>30</xdr:col>
          <xdr:colOff>19050</xdr:colOff>
          <xdr:row>40</xdr:row>
          <xdr:rowOff>247650</xdr:rowOff>
        </xdr:to>
        <xdr:sp macro="" textlink="">
          <xdr:nvSpPr>
            <xdr:cNvPr id="4328" name="Button 232" hidden="1">
              <a:extLst>
                <a:ext uri="{63B3BB69-23CF-44E3-9099-C40C66FF867C}">
                  <a14:compatExt spid="_x0000_s4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40</xdr:row>
          <xdr:rowOff>19050</xdr:rowOff>
        </xdr:from>
        <xdr:to>
          <xdr:col>36</xdr:col>
          <xdr:colOff>809625</xdr:colOff>
          <xdr:row>40</xdr:row>
          <xdr:rowOff>257175</xdr:rowOff>
        </xdr:to>
        <xdr:sp macro="" textlink="">
          <xdr:nvSpPr>
            <xdr:cNvPr id="4329" name="Button 233" hidden="1">
              <a:extLst>
                <a:ext uri="{63B3BB69-23CF-44E3-9099-C40C66FF867C}">
                  <a14:compatExt spid="_x0000_s4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40</xdr:row>
          <xdr:rowOff>19050</xdr:rowOff>
        </xdr:from>
        <xdr:to>
          <xdr:col>37</xdr:col>
          <xdr:colOff>676275</xdr:colOff>
          <xdr:row>40</xdr:row>
          <xdr:rowOff>257175</xdr:rowOff>
        </xdr:to>
        <xdr:sp macro="" textlink="">
          <xdr:nvSpPr>
            <xdr:cNvPr id="4330" name="Button 234" hidden="1">
              <a:extLst>
                <a:ext uri="{63B3BB69-23CF-44E3-9099-C40C66FF867C}">
                  <a14:compatExt spid="_x0000_s4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41</xdr:row>
          <xdr:rowOff>9525</xdr:rowOff>
        </xdr:from>
        <xdr:to>
          <xdr:col>30</xdr:col>
          <xdr:colOff>19050</xdr:colOff>
          <xdr:row>41</xdr:row>
          <xdr:rowOff>247650</xdr:rowOff>
        </xdr:to>
        <xdr:sp macro="" textlink="">
          <xdr:nvSpPr>
            <xdr:cNvPr id="4331" name="Button 235" hidden="1">
              <a:extLst>
                <a:ext uri="{63B3BB69-23CF-44E3-9099-C40C66FF867C}">
                  <a14:compatExt spid="_x0000_s4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41</xdr:row>
          <xdr:rowOff>19050</xdr:rowOff>
        </xdr:from>
        <xdr:to>
          <xdr:col>36</xdr:col>
          <xdr:colOff>809625</xdr:colOff>
          <xdr:row>41</xdr:row>
          <xdr:rowOff>257175</xdr:rowOff>
        </xdr:to>
        <xdr:sp macro="" textlink="">
          <xdr:nvSpPr>
            <xdr:cNvPr id="4332" name="Button 236" hidden="1">
              <a:extLst>
                <a:ext uri="{63B3BB69-23CF-44E3-9099-C40C66FF867C}">
                  <a14:compatExt spid="_x0000_s4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41</xdr:row>
          <xdr:rowOff>19050</xdr:rowOff>
        </xdr:from>
        <xdr:to>
          <xdr:col>37</xdr:col>
          <xdr:colOff>676275</xdr:colOff>
          <xdr:row>41</xdr:row>
          <xdr:rowOff>257175</xdr:rowOff>
        </xdr:to>
        <xdr:sp macro="" textlink="">
          <xdr:nvSpPr>
            <xdr:cNvPr id="4333" name="Button 237" hidden="1">
              <a:extLst>
                <a:ext uri="{63B3BB69-23CF-44E3-9099-C40C66FF867C}">
                  <a14:compatExt spid="_x0000_s4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42</xdr:row>
          <xdr:rowOff>9525</xdr:rowOff>
        </xdr:from>
        <xdr:to>
          <xdr:col>30</xdr:col>
          <xdr:colOff>19050</xdr:colOff>
          <xdr:row>42</xdr:row>
          <xdr:rowOff>247650</xdr:rowOff>
        </xdr:to>
        <xdr:sp macro="" textlink="">
          <xdr:nvSpPr>
            <xdr:cNvPr id="4334" name="Button 238" hidden="1">
              <a:extLst>
                <a:ext uri="{63B3BB69-23CF-44E3-9099-C40C66FF867C}">
                  <a14:compatExt spid="_x0000_s4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42</xdr:row>
          <xdr:rowOff>19050</xdr:rowOff>
        </xdr:from>
        <xdr:to>
          <xdr:col>36</xdr:col>
          <xdr:colOff>809625</xdr:colOff>
          <xdr:row>42</xdr:row>
          <xdr:rowOff>257175</xdr:rowOff>
        </xdr:to>
        <xdr:sp macro="" textlink="">
          <xdr:nvSpPr>
            <xdr:cNvPr id="4335" name="Button 239" hidden="1">
              <a:extLst>
                <a:ext uri="{63B3BB69-23CF-44E3-9099-C40C66FF867C}">
                  <a14:compatExt spid="_x0000_s4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42</xdr:row>
          <xdr:rowOff>19050</xdr:rowOff>
        </xdr:from>
        <xdr:to>
          <xdr:col>37</xdr:col>
          <xdr:colOff>676275</xdr:colOff>
          <xdr:row>42</xdr:row>
          <xdr:rowOff>257175</xdr:rowOff>
        </xdr:to>
        <xdr:sp macro="" textlink="">
          <xdr:nvSpPr>
            <xdr:cNvPr id="4336" name="Button 240" hidden="1">
              <a:extLst>
                <a:ext uri="{63B3BB69-23CF-44E3-9099-C40C66FF867C}">
                  <a14:compatExt spid="_x0000_s4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43</xdr:row>
          <xdr:rowOff>9525</xdr:rowOff>
        </xdr:from>
        <xdr:to>
          <xdr:col>30</xdr:col>
          <xdr:colOff>19050</xdr:colOff>
          <xdr:row>43</xdr:row>
          <xdr:rowOff>247650</xdr:rowOff>
        </xdr:to>
        <xdr:sp macro="" textlink="">
          <xdr:nvSpPr>
            <xdr:cNvPr id="4337" name="Button 241" hidden="1">
              <a:extLst>
                <a:ext uri="{63B3BB69-23CF-44E3-9099-C40C66FF867C}">
                  <a14:compatExt spid="_x0000_s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43</xdr:row>
          <xdr:rowOff>19050</xdr:rowOff>
        </xdr:from>
        <xdr:to>
          <xdr:col>36</xdr:col>
          <xdr:colOff>809625</xdr:colOff>
          <xdr:row>43</xdr:row>
          <xdr:rowOff>257175</xdr:rowOff>
        </xdr:to>
        <xdr:sp macro="" textlink="">
          <xdr:nvSpPr>
            <xdr:cNvPr id="4338" name="Button 242" hidden="1">
              <a:extLst>
                <a:ext uri="{63B3BB69-23CF-44E3-9099-C40C66FF867C}">
                  <a14:compatExt spid="_x0000_s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43</xdr:row>
          <xdr:rowOff>19050</xdr:rowOff>
        </xdr:from>
        <xdr:to>
          <xdr:col>37</xdr:col>
          <xdr:colOff>676275</xdr:colOff>
          <xdr:row>43</xdr:row>
          <xdr:rowOff>257175</xdr:rowOff>
        </xdr:to>
        <xdr:sp macro="" textlink="">
          <xdr:nvSpPr>
            <xdr:cNvPr id="4339" name="Button 243" hidden="1">
              <a:extLst>
                <a:ext uri="{63B3BB69-23CF-44E3-9099-C40C66FF867C}">
                  <a14:compatExt spid="_x0000_s4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44</xdr:row>
          <xdr:rowOff>9525</xdr:rowOff>
        </xdr:from>
        <xdr:to>
          <xdr:col>30</xdr:col>
          <xdr:colOff>19050</xdr:colOff>
          <xdr:row>44</xdr:row>
          <xdr:rowOff>247650</xdr:rowOff>
        </xdr:to>
        <xdr:sp macro="" textlink="">
          <xdr:nvSpPr>
            <xdr:cNvPr id="4340" name="Button 244" hidden="1">
              <a:extLst>
                <a:ext uri="{63B3BB69-23CF-44E3-9099-C40C66FF867C}">
                  <a14:compatExt spid="_x0000_s4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44</xdr:row>
          <xdr:rowOff>19050</xdr:rowOff>
        </xdr:from>
        <xdr:to>
          <xdr:col>36</xdr:col>
          <xdr:colOff>809625</xdr:colOff>
          <xdr:row>44</xdr:row>
          <xdr:rowOff>257175</xdr:rowOff>
        </xdr:to>
        <xdr:sp macro="" textlink="">
          <xdr:nvSpPr>
            <xdr:cNvPr id="4341" name="Button 245" hidden="1">
              <a:extLst>
                <a:ext uri="{63B3BB69-23CF-44E3-9099-C40C66FF867C}">
                  <a14:compatExt spid="_x0000_s4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44</xdr:row>
          <xdr:rowOff>19050</xdr:rowOff>
        </xdr:from>
        <xdr:to>
          <xdr:col>37</xdr:col>
          <xdr:colOff>676275</xdr:colOff>
          <xdr:row>44</xdr:row>
          <xdr:rowOff>257175</xdr:rowOff>
        </xdr:to>
        <xdr:sp macro="" textlink="">
          <xdr:nvSpPr>
            <xdr:cNvPr id="4342" name="Button 246" hidden="1">
              <a:extLst>
                <a:ext uri="{63B3BB69-23CF-44E3-9099-C40C66FF867C}">
                  <a14:compatExt spid="_x0000_s43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45</xdr:row>
          <xdr:rowOff>9525</xdr:rowOff>
        </xdr:from>
        <xdr:to>
          <xdr:col>30</xdr:col>
          <xdr:colOff>19050</xdr:colOff>
          <xdr:row>45</xdr:row>
          <xdr:rowOff>247650</xdr:rowOff>
        </xdr:to>
        <xdr:sp macro="" textlink="">
          <xdr:nvSpPr>
            <xdr:cNvPr id="4343" name="Button 247" hidden="1">
              <a:extLst>
                <a:ext uri="{63B3BB69-23CF-44E3-9099-C40C66FF867C}">
                  <a14:compatExt spid="_x0000_s43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45</xdr:row>
          <xdr:rowOff>19050</xdr:rowOff>
        </xdr:from>
        <xdr:to>
          <xdr:col>36</xdr:col>
          <xdr:colOff>809625</xdr:colOff>
          <xdr:row>45</xdr:row>
          <xdr:rowOff>257175</xdr:rowOff>
        </xdr:to>
        <xdr:sp macro="" textlink="">
          <xdr:nvSpPr>
            <xdr:cNvPr id="4344" name="Button 248" hidden="1">
              <a:extLst>
                <a:ext uri="{63B3BB69-23CF-44E3-9099-C40C66FF867C}">
                  <a14:compatExt spid="_x0000_s43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45</xdr:row>
          <xdr:rowOff>19050</xdr:rowOff>
        </xdr:from>
        <xdr:to>
          <xdr:col>37</xdr:col>
          <xdr:colOff>676275</xdr:colOff>
          <xdr:row>45</xdr:row>
          <xdr:rowOff>257175</xdr:rowOff>
        </xdr:to>
        <xdr:sp macro="" textlink="">
          <xdr:nvSpPr>
            <xdr:cNvPr id="4345" name="Button 249" hidden="1">
              <a:extLst>
                <a:ext uri="{63B3BB69-23CF-44E3-9099-C40C66FF867C}">
                  <a14:compatExt spid="_x0000_s4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46</xdr:row>
          <xdr:rowOff>9525</xdr:rowOff>
        </xdr:from>
        <xdr:to>
          <xdr:col>30</xdr:col>
          <xdr:colOff>19050</xdr:colOff>
          <xdr:row>46</xdr:row>
          <xdr:rowOff>247650</xdr:rowOff>
        </xdr:to>
        <xdr:sp macro="" textlink="">
          <xdr:nvSpPr>
            <xdr:cNvPr id="4346" name="Butto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46</xdr:row>
          <xdr:rowOff>19050</xdr:rowOff>
        </xdr:from>
        <xdr:to>
          <xdr:col>36</xdr:col>
          <xdr:colOff>809625</xdr:colOff>
          <xdr:row>46</xdr:row>
          <xdr:rowOff>257175</xdr:rowOff>
        </xdr:to>
        <xdr:sp macro="" textlink="">
          <xdr:nvSpPr>
            <xdr:cNvPr id="4347" name="Button 251" hidden="1">
              <a:extLst>
                <a:ext uri="{63B3BB69-23CF-44E3-9099-C40C66FF867C}">
                  <a14:compatExt spid="_x0000_s4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46</xdr:row>
          <xdr:rowOff>19050</xdr:rowOff>
        </xdr:from>
        <xdr:to>
          <xdr:col>37</xdr:col>
          <xdr:colOff>676275</xdr:colOff>
          <xdr:row>46</xdr:row>
          <xdr:rowOff>257175</xdr:rowOff>
        </xdr:to>
        <xdr:sp macro="" textlink="">
          <xdr:nvSpPr>
            <xdr:cNvPr id="4348" name="Button 252" hidden="1">
              <a:extLst>
                <a:ext uri="{63B3BB69-23CF-44E3-9099-C40C66FF867C}">
                  <a14:compatExt spid="_x0000_s4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47</xdr:row>
          <xdr:rowOff>9525</xdr:rowOff>
        </xdr:from>
        <xdr:to>
          <xdr:col>30</xdr:col>
          <xdr:colOff>19050</xdr:colOff>
          <xdr:row>47</xdr:row>
          <xdr:rowOff>247650</xdr:rowOff>
        </xdr:to>
        <xdr:sp macro="" textlink="">
          <xdr:nvSpPr>
            <xdr:cNvPr id="4349" name="Button 253" hidden="1">
              <a:extLst>
                <a:ext uri="{63B3BB69-23CF-44E3-9099-C40C66FF867C}">
                  <a14:compatExt spid="_x0000_s4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47</xdr:row>
          <xdr:rowOff>19050</xdr:rowOff>
        </xdr:from>
        <xdr:to>
          <xdr:col>36</xdr:col>
          <xdr:colOff>809625</xdr:colOff>
          <xdr:row>47</xdr:row>
          <xdr:rowOff>257175</xdr:rowOff>
        </xdr:to>
        <xdr:sp macro="" textlink="">
          <xdr:nvSpPr>
            <xdr:cNvPr id="4350" name="Button 254" hidden="1">
              <a:extLst>
                <a:ext uri="{63B3BB69-23CF-44E3-9099-C40C66FF867C}">
                  <a14:compatExt spid="_x0000_s4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47</xdr:row>
          <xdr:rowOff>19050</xdr:rowOff>
        </xdr:from>
        <xdr:to>
          <xdr:col>37</xdr:col>
          <xdr:colOff>676275</xdr:colOff>
          <xdr:row>47</xdr:row>
          <xdr:rowOff>257175</xdr:rowOff>
        </xdr:to>
        <xdr:sp macro="" textlink="">
          <xdr:nvSpPr>
            <xdr:cNvPr id="4351" name="Button 255" hidden="1">
              <a:extLst>
                <a:ext uri="{63B3BB69-23CF-44E3-9099-C40C66FF867C}">
                  <a14:compatExt spid="_x0000_s43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48</xdr:row>
          <xdr:rowOff>9525</xdr:rowOff>
        </xdr:from>
        <xdr:to>
          <xdr:col>30</xdr:col>
          <xdr:colOff>19050</xdr:colOff>
          <xdr:row>48</xdr:row>
          <xdr:rowOff>247650</xdr:rowOff>
        </xdr:to>
        <xdr:sp macro="" textlink="">
          <xdr:nvSpPr>
            <xdr:cNvPr id="4352" name="Button 256" hidden="1">
              <a:extLst>
                <a:ext uri="{63B3BB69-23CF-44E3-9099-C40C66FF867C}">
                  <a14:compatExt spid="_x0000_s4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48</xdr:row>
          <xdr:rowOff>19050</xdr:rowOff>
        </xdr:from>
        <xdr:to>
          <xdr:col>36</xdr:col>
          <xdr:colOff>809625</xdr:colOff>
          <xdr:row>48</xdr:row>
          <xdr:rowOff>257175</xdr:rowOff>
        </xdr:to>
        <xdr:sp macro="" textlink="">
          <xdr:nvSpPr>
            <xdr:cNvPr id="4353" name="Button 257" hidden="1">
              <a:extLst>
                <a:ext uri="{63B3BB69-23CF-44E3-9099-C40C66FF867C}">
                  <a14:compatExt spid="_x0000_s4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48</xdr:row>
          <xdr:rowOff>19050</xdr:rowOff>
        </xdr:from>
        <xdr:to>
          <xdr:col>37</xdr:col>
          <xdr:colOff>676275</xdr:colOff>
          <xdr:row>48</xdr:row>
          <xdr:rowOff>257175</xdr:rowOff>
        </xdr:to>
        <xdr:sp macro="" textlink="">
          <xdr:nvSpPr>
            <xdr:cNvPr id="4354" name="Button 258" hidden="1">
              <a:extLst>
                <a:ext uri="{63B3BB69-23CF-44E3-9099-C40C66FF867C}">
                  <a14:compatExt spid="_x0000_s43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49</xdr:row>
          <xdr:rowOff>9525</xdr:rowOff>
        </xdr:from>
        <xdr:to>
          <xdr:col>30</xdr:col>
          <xdr:colOff>19050</xdr:colOff>
          <xdr:row>49</xdr:row>
          <xdr:rowOff>247650</xdr:rowOff>
        </xdr:to>
        <xdr:sp macro="" textlink="">
          <xdr:nvSpPr>
            <xdr:cNvPr id="4355" name="Button 259" hidden="1">
              <a:extLst>
                <a:ext uri="{63B3BB69-23CF-44E3-9099-C40C66FF867C}">
                  <a14:compatExt spid="_x0000_s4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49</xdr:row>
          <xdr:rowOff>19050</xdr:rowOff>
        </xdr:from>
        <xdr:to>
          <xdr:col>36</xdr:col>
          <xdr:colOff>809625</xdr:colOff>
          <xdr:row>49</xdr:row>
          <xdr:rowOff>257175</xdr:rowOff>
        </xdr:to>
        <xdr:sp macro="" textlink="">
          <xdr:nvSpPr>
            <xdr:cNvPr id="4356" name="Button 260" hidden="1">
              <a:extLst>
                <a:ext uri="{63B3BB69-23CF-44E3-9099-C40C66FF867C}">
                  <a14:compatExt spid="_x0000_s4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49</xdr:row>
          <xdr:rowOff>19050</xdr:rowOff>
        </xdr:from>
        <xdr:to>
          <xdr:col>37</xdr:col>
          <xdr:colOff>676275</xdr:colOff>
          <xdr:row>49</xdr:row>
          <xdr:rowOff>257175</xdr:rowOff>
        </xdr:to>
        <xdr:sp macro="" textlink="">
          <xdr:nvSpPr>
            <xdr:cNvPr id="4357" name="Button 261" hidden="1">
              <a:extLst>
                <a:ext uri="{63B3BB69-23CF-44E3-9099-C40C66FF867C}">
                  <a14:compatExt spid="_x0000_s4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50</xdr:row>
          <xdr:rowOff>9525</xdr:rowOff>
        </xdr:from>
        <xdr:to>
          <xdr:col>30</xdr:col>
          <xdr:colOff>19050</xdr:colOff>
          <xdr:row>50</xdr:row>
          <xdr:rowOff>247650</xdr:rowOff>
        </xdr:to>
        <xdr:sp macro="" textlink="">
          <xdr:nvSpPr>
            <xdr:cNvPr id="4358" name="Button 262" hidden="1">
              <a:extLst>
                <a:ext uri="{63B3BB69-23CF-44E3-9099-C40C66FF867C}">
                  <a14:compatExt spid="_x0000_s4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50</xdr:row>
          <xdr:rowOff>19050</xdr:rowOff>
        </xdr:from>
        <xdr:to>
          <xdr:col>36</xdr:col>
          <xdr:colOff>809625</xdr:colOff>
          <xdr:row>50</xdr:row>
          <xdr:rowOff>257175</xdr:rowOff>
        </xdr:to>
        <xdr:sp macro="" textlink="">
          <xdr:nvSpPr>
            <xdr:cNvPr id="4359" name="Button 263" hidden="1">
              <a:extLst>
                <a:ext uri="{63B3BB69-23CF-44E3-9099-C40C66FF867C}">
                  <a14:compatExt spid="_x0000_s4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50</xdr:row>
          <xdr:rowOff>19050</xdr:rowOff>
        </xdr:from>
        <xdr:to>
          <xdr:col>37</xdr:col>
          <xdr:colOff>676275</xdr:colOff>
          <xdr:row>50</xdr:row>
          <xdr:rowOff>257175</xdr:rowOff>
        </xdr:to>
        <xdr:sp macro="" textlink="">
          <xdr:nvSpPr>
            <xdr:cNvPr id="4360" name="Button 264" hidden="1">
              <a:extLst>
                <a:ext uri="{63B3BB69-23CF-44E3-9099-C40C66FF867C}">
                  <a14:compatExt spid="_x0000_s43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51</xdr:row>
          <xdr:rowOff>9525</xdr:rowOff>
        </xdr:from>
        <xdr:to>
          <xdr:col>30</xdr:col>
          <xdr:colOff>19050</xdr:colOff>
          <xdr:row>51</xdr:row>
          <xdr:rowOff>247650</xdr:rowOff>
        </xdr:to>
        <xdr:sp macro="" textlink="">
          <xdr:nvSpPr>
            <xdr:cNvPr id="4361" name="Button 265" hidden="1">
              <a:extLst>
                <a:ext uri="{63B3BB69-23CF-44E3-9099-C40C66FF867C}">
                  <a14:compatExt spid="_x0000_s4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51</xdr:row>
          <xdr:rowOff>19050</xdr:rowOff>
        </xdr:from>
        <xdr:to>
          <xdr:col>36</xdr:col>
          <xdr:colOff>809625</xdr:colOff>
          <xdr:row>51</xdr:row>
          <xdr:rowOff>257175</xdr:rowOff>
        </xdr:to>
        <xdr:sp macro="" textlink="">
          <xdr:nvSpPr>
            <xdr:cNvPr id="4362" name="Button 266" hidden="1">
              <a:extLst>
                <a:ext uri="{63B3BB69-23CF-44E3-9099-C40C66FF867C}">
                  <a14:compatExt spid="_x0000_s4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51</xdr:row>
          <xdr:rowOff>19050</xdr:rowOff>
        </xdr:from>
        <xdr:to>
          <xdr:col>37</xdr:col>
          <xdr:colOff>676275</xdr:colOff>
          <xdr:row>51</xdr:row>
          <xdr:rowOff>257175</xdr:rowOff>
        </xdr:to>
        <xdr:sp macro="" textlink="">
          <xdr:nvSpPr>
            <xdr:cNvPr id="4363" name="Button 267" hidden="1">
              <a:extLst>
                <a:ext uri="{63B3BB69-23CF-44E3-9099-C40C66FF867C}">
                  <a14:compatExt spid="_x0000_s4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52</xdr:row>
          <xdr:rowOff>9525</xdr:rowOff>
        </xdr:from>
        <xdr:to>
          <xdr:col>30</xdr:col>
          <xdr:colOff>19050</xdr:colOff>
          <xdr:row>52</xdr:row>
          <xdr:rowOff>247650</xdr:rowOff>
        </xdr:to>
        <xdr:sp macro="" textlink="">
          <xdr:nvSpPr>
            <xdr:cNvPr id="4364" name="Button 268" hidden="1">
              <a:extLst>
                <a:ext uri="{63B3BB69-23CF-44E3-9099-C40C66FF867C}">
                  <a14:compatExt spid="_x0000_s4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52</xdr:row>
          <xdr:rowOff>19050</xdr:rowOff>
        </xdr:from>
        <xdr:to>
          <xdr:col>36</xdr:col>
          <xdr:colOff>809625</xdr:colOff>
          <xdr:row>52</xdr:row>
          <xdr:rowOff>257175</xdr:rowOff>
        </xdr:to>
        <xdr:sp macro="" textlink="">
          <xdr:nvSpPr>
            <xdr:cNvPr id="4365" name="Button 269" hidden="1">
              <a:extLst>
                <a:ext uri="{63B3BB69-23CF-44E3-9099-C40C66FF867C}">
                  <a14:compatExt spid="_x0000_s4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52</xdr:row>
          <xdr:rowOff>19050</xdr:rowOff>
        </xdr:from>
        <xdr:to>
          <xdr:col>37</xdr:col>
          <xdr:colOff>676275</xdr:colOff>
          <xdr:row>52</xdr:row>
          <xdr:rowOff>257175</xdr:rowOff>
        </xdr:to>
        <xdr:sp macro="" textlink="">
          <xdr:nvSpPr>
            <xdr:cNvPr id="4366" name="Button 270" hidden="1">
              <a:extLst>
                <a:ext uri="{63B3BB69-23CF-44E3-9099-C40C66FF867C}">
                  <a14:compatExt spid="_x0000_s4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54</xdr:row>
          <xdr:rowOff>9525</xdr:rowOff>
        </xdr:from>
        <xdr:to>
          <xdr:col>30</xdr:col>
          <xdr:colOff>19050</xdr:colOff>
          <xdr:row>54</xdr:row>
          <xdr:rowOff>247650</xdr:rowOff>
        </xdr:to>
        <xdr:sp macro="" textlink="">
          <xdr:nvSpPr>
            <xdr:cNvPr id="4367" name="Button 271" hidden="1">
              <a:extLst>
                <a:ext uri="{63B3BB69-23CF-44E3-9099-C40C66FF867C}">
                  <a14:compatExt spid="_x0000_s4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54</xdr:row>
          <xdr:rowOff>19050</xdr:rowOff>
        </xdr:from>
        <xdr:to>
          <xdr:col>36</xdr:col>
          <xdr:colOff>809625</xdr:colOff>
          <xdr:row>54</xdr:row>
          <xdr:rowOff>257175</xdr:rowOff>
        </xdr:to>
        <xdr:sp macro="" textlink="">
          <xdr:nvSpPr>
            <xdr:cNvPr id="4368" name="Button 272" hidden="1">
              <a:extLst>
                <a:ext uri="{63B3BB69-23CF-44E3-9099-C40C66FF867C}">
                  <a14:compatExt spid="_x0000_s4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54</xdr:row>
          <xdr:rowOff>19050</xdr:rowOff>
        </xdr:from>
        <xdr:to>
          <xdr:col>37</xdr:col>
          <xdr:colOff>676275</xdr:colOff>
          <xdr:row>54</xdr:row>
          <xdr:rowOff>257175</xdr:rowOff>
        </xdr:to>
        <xdr:sp macro="" textlink="">
          <xdr:nvSpPr>
            <xdr:cNvPr id="4369" name="Button 273" hidden="1">
              <a:extLst>
                <a:ext uri="{63B3BB69-23CF-44E3-9099-C40C66FF867C}">
                  <a14:compatExt spid="_x0000_s4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53</xdr:row>
          <xdr:rowOff>9525</xdr:rowOff>
        </xdr:from>
        <xdr:to>
          <xdr:col>30</xdr:col>
          <xdr:colOff>19050</xdr:colOff>
          <xdr:row>53</xdr:row>
          <xdr:rowOff>247650</xdr:rowOff>
        </xdr:to>
        <xdr:sp macro="" textlink="">
          <xdr:nvSpPr>
            <xdr:cNvPr id="4370" name="Button 274" hidden="1">
              <a:extLst>
                <a:ext uri="{63B3BB69-23CF-44E3-9099-C40C66FF867C}">
                  <a14:compatExt spid="_x0000_s4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53</xdr:row>
          <xdr:rowOff>19050</xdr:rowOff>
        </xdr:from>
        <xdr:to>
          <xdr:col>36</xdr:col>
          <xdr:colOff>809625</xdr:colOff>
          <xdr:row>53</xdr:row>
          <xdr:rowOff>257175</xdr:rowOff>
        </xdr:to>
        <xdr:sp macro="" textlink="">
          <xdr:nvSpPr>
            <xdr:cNvPr id="4371" name="Button 275" hidden="1">
              <a:extLst>
                <a:ext uri="{63B3BB69-23CF-44E3-9099-C40C66FF867C}">
                  <a14:compatExt spid="_x0000_s4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53</xdr:row>
          <xdr:rowOff>19050</xdr:rowOff>
        </xdr:from>
        <xdr:to>
          <xdr:col>37</xdr:col>
          <xdr:colOff>676275</xdr:colOff>
          <xdr:row>53</xdr:row>
          <xdr:rowOff>257175</xdr:rowOff>
        </xdr:to>
        <xdr:sp macro="" textlink="">
          <xdr:nvSpPr>
            <xdr:cNvPr id="4372" name="Button 276" hidden="1">
              <a:extLst>
                <a:ext uri="{63B3BB69-23CF-44E3-9099-C40C66FF867C}">
                  <a14:compatExt spid="_x0000_s4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55</xdr:row>
          <xdr:rowOff>9525</xdr:rowOff>
        </xdr:from>
        <xdr:to>
          <xdr:col>30</xdr:col>
          <xdr:colOff>19050</xdr:colOff>
          <xdr:row>55</xdr:row>
          <xdr:rowOff>247650</xdr:rowOff>
        </xdr:to>
        <xdr:sp macro="" textlink="">
          <xdr:nvSpPr>
            <xdr:cNvPr id="4373" name="Button 277" hidden="1">
              <a:extLst>
                <a:ext uri="{63B3BB69-23CF-44E3-9099-C40C66FF867C}">
                  <a14:compatExt spid="_x0000_s4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55</xdr:row>
          <xdr:rowOff>19050</xdr:rowOff>
        </xdr:from>
        <xdr:to>
          <xdr:col>36</xdr:col>
          <xdr:colOff>809625</xdr:colOff>
          <xdr:row>55</xdr:row>
          <xdr:rowOff>257175</xdr:rowOff>
        </xdr:to>
        <xdr:sp macro="" textlink="">
          <xdr:nvSpPr>
            <xdr:cNvPr id="4374" name="Button 278" hidden="1">
              <a:extLst>
                <a:ext uri="{63B3BB69-23CF-44E3-9099-C40C66FF867C}">
                  <a14:compatExt spid="_x0000_s4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55</xdr:row>
          <xdr:rowOff>19050</xdr:rowOff>
        </xdr:from>
        <xdr:to>
          <xdr:col>37</xdr:col>
          <xdr:colOff>676275</xdr:colOff>
          <xdr:row>55</xdr:row>
          <xdr:rowOff>257175</xdr:rowOff>
        </xdr:to>
        <xdr:sp macro="" textlink="">
          <xdr:nvSpPr>
            <xdr:cNvPr id="4375" name="Button 279" hidden="1">
              <a:extLst>
                <a:ext uri="{63B3BB69-23CF-44E3-9099-C40C66FF867C}">
                  <a14:compatExt spid="_x0000_s4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56</xdr:row>
          <xdr:rowOff>9525</xdr:rowOff>
        </xdr:from>
        <xdr:to>
          <xdr:col>30</xdr:col>
          <xdr:colOff>19050</xdr:colOff>
          <xdr:row>56</xdr:row>
          <xdr:rowOff>247650</xdr:rowOff>
        </xdr:to>
        <xdr:sp macro="" textlink="">
          <xdr:nvSpPr>
            <xdr:cNvPr id="4376" name="Button 280" hidden="1">
              <a:extLst>
                <a:ext uri="{63B3BB69-23CF-44E3-9099-C40C66FF867C}">
                  <a14:compatExt spid="_x0000_s4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56</xdr:row>
          <xdr:rowOff>19050</xdr:rowOff>
        </xdr:from>
        <xdr:to>
          <xdr:col>36</xdr:col>
          <xdr:colOff>809625</xdr:colOff>
          <xdr:row>56</xdr:row>
          <xdr:rowOff>257175</xdr:rowOff>
        </xdr:to>
        <xdr:sp macro="" textlink="">
          <xdr:nvSpPr>
            <xdr:cNvPr id="4377" name="Button 281" hidden="1">
              <a:extLst>
                <a:ext uri="{63B3BB69-23CF-44E3-9099-C40C66FF867C}">
                  <a14:compatExt spid="_x0000_s4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56</xdr:row>
          <xdr:rowOff>19050</xdr:rowOff>
        </xdr:from>
        <xdr:to>
          <xdr:col>37</xdr:col>
          <xdr:colOff>676275</xdr:colOff>
          <xdr:row>56</xdr:row>
          <xdr:rowOff>257175</xdr:rowOff>
        </xdr:to>
        <xdr:sp macro="" textlink="">
          <xdr:nvSpPr>
            <xdr:cNvPr id="4378" name="Button 282" hidden="1">
              <a:extLst>
                <a:ext uri="{63B3BB69-23CF-44E3-9099-C40C66FF867C}">
                  <a14:compatExt spid="_x0000_s4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57</xdr:row>
          <xdr:rowOff>9525</xdr:rowOff>
        </xdr:from>
        <xdr:to>
          <xdr:col>30</xdr:col>
          <xdr:colOff>19050</xdr:colOff>
          <xdr:row>57</xdr:row>
          <xdr:rowOff>247650</xdr:rowOff>
        </xdr:to>
        <xdr:sp macro="" textlink="">
          <xdr:nvSpPr>
            <xdr:cNvPr id="4379" name="Button 283" hidden="1">
              <a:extLst>
                <a:ext uri="{63B3BB69-23CF-44E3-9099-C40C66FF867C}">
                  <a14:compatExt spid="_x0000_s4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57</xdr:row>
          <xdr:rowOff>19050</xdr:rowOff>
        </xdr:from>
        <xdr:to>
          <xdr:col>36</xdr:col>
          <xdr:colOff>809625</xdr:colOff>
          <xdr:row>57</xdr:row>
          <xdr:rowOff>257175</xdr:rowOff>
        </xdr:to>
        <xdr:sp macro="" textlink="">
          <xdr:nvSpPr>
            <xdr:cNvPr id="4380" name="Button 284" hidden="1">
              <a:extLst>
                <a:ext uri="{63B3BB69-23CF-44E3-9099-C40C66FF867C}">
                  <a14:compatExt spid="_x0000_s4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57</xdr:row>
          <xdr:rowOff>19050</xdr:rowOff>
        </xdr:from>
        <xdr:to>
          <xdr:col>37</xdr:col>
          <xdr:colOff>676275</xdr:colOff>
          <xdr:row>57</xdr:row>
          <xdr:rowOff>257175</xdr:rowOff>
        </xdr:to>
        <xdr:sp macro="" textlink="">
          <xdr:nvSpPr>
            <xdr:cNvPr id="4381" name="Button 285" hidden="1">
              <a:extLst>
                <a:ext uri="{63B3BB69-23CF-44E3-9099-C40C66FF867C}">
                  <a14:compatExt spid="_x0000_s4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58</xdr:row>
          <xdr:rowOff>9525</xdr:rowOff>
        </xdr:from>
        <xdr:to>
          <xdr:col>30</xdr:col>
          <xdr:colOff>19050</xdr:colOff>
          <xdr:row>58</xdr:row>
          <xdr:rowOff>247650</xdr:rowOff>
        </xdr:to>
        <xdr:sp macro="" textlink="">
          <xdr:nvSpPr>
            <xdr:cNvPr id="4382" name="Button 286" hidden="1">
              <a:extLst>
                <a:ext uri="{63B3BB69-23CF-44E3-9099-C40C66FF867C}">
                  <a14:compatExt spid="_x0000_s4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58</xdr:row>
          <xdr:rowOff>19050</xdr:rowOff>
        </xdr:from>
        <xdr:to>
          <xdr:col>36</xdr:col>
          <xdr:colOff>809625</xdr:colOff>
          <xdr:row>58</xdr:row>
          <xdr:rowOff>257175</xdr:rowOff>
        </xdr:to>
        <xdr:sp macro="" textlink="">
          <xdr:nvSpPr>
            <xdr:cNvPr id="4383" name="Button 287" hidden="1">
              <a:extLst>
                <a:ext uri="{63B3BB69-23CF-44E3-9099-C40C66FF867C}">
                  <a14:compatExt spid="_x0000_s4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58</xdr:row>
          <xdr:rowOff>19050</xdr:rowOff>
        </xdr:from>
        <xdr:to>
          <xdr:col>37</xdr:col>
          <xdr:colOff>676275</xdr:colOff>
          <xdr:row>58</xdr:row>
          <xdr:rowOff>257175</xdr:rowOff>
        </xdr:to>
        <xdr:sp macro="" textlink="">
          <xdr:nvSpPr>
            <xdr:cNvPr id="4384" name="Button 288" hidden="1">
              <a:extLst>
                <a:ext uri="{63B3BB69-23CF-44E3-9099-C40C66FF867C}">
                  <a14:compatExt spid="_x0000_s43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59</xdr:row>
          <xdr:rowOff>9525</xdr:rowOff>
        </xdr:from>
        <xdr:to>
          <xdr:col>30</xdr:col>
          <xdr:colOff>19050</xdr:colOff>
          <xdr:row>59</xdr:row>
          <xdr:rowOff>247650</xdr:rowOff>
        </xdr:to>
        <xdr:sp macro="" textlink="">
          <xdr:nvSpPr>
            <xdr:cNvPr id="4385" name="Button 289" hidden="1">
              <a:extLst>
                <a:ext uri="{63B3BB69-23CF-44E3-9099-C40C66FF867C}">
                  <a14:compatExt spid="_x0000_s4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59</xdr:row>
          <xdr:rowOff>19050</xdr:rowOff>
        </xdr:from>
        <xdr:to>
          <xdr:col>36</xdr:col>
          <xdr:colOff>809625</xdr:colOff>
          <xdr:row>59</xdr:row>
          <xdr:rowOff>257175</xdr:rowOff>
        </xdr:to>
        <xdr:sp macro="" textlink="">
          <xdr:nvSpPr>
            <xdr:cNvPr id="4386" name="Button 290" hidden="1">
              <a:extLst>
                <a:ext uri="{63B3BB69-23CF-44E3-9099-C40C66FF867C}">
                  <a14:compatExt spid="_x0000_s4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59</xdr:row>
          <xdr:rowOff>19050</xdr:rowOff>
        </xdr:from>
        <xdr:to>
          <xdr:col>37</xdr:col>
          <xdr:colOff>676275</xdr:colOff>
          <xdr:row>59</xdr:row>
          <xdr:rowOff>257175</xdr:rowOff>
        </xdr:to>
        <xdr:sp macro="" textlink="">
          <xdr:nvSpPr>
            <xdr:cNvPr id="4387" name="Button 291" hidden="1">
              <a:extLst>
                <a:ext uri="{63B3BB69-23CF-44E3-9099-C40C66FF867C}">
                  <a14:compatExt spid="_x0000_s4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60</xdr:row>
          <xdr:rowOff>9525</xdr:rowOff>
        </xdr:from>
        <xdr:to>
          <xdr:col>30</xdr:col>
          <xdr:colOff>19050</xdr:colOff>
          <xdr:row>60</xdr:row>
          <xdr:rowOff>247650</xdr:rowOff>
        </xdr:to>
        <xdr:sp macro="" textlink="">
          <xdr:nvSpPr>
            <xdr:cNvPr id="4388" name="Button 292" hidden="1">
              <a:extLst>
                <a:ext uri="{63B3BB69-23CF-44E3-9099-C40C66FF867C}">
                  <a14:compatExt spid="_x0000_s4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60</xdr:row>
          <xdr:rowOff>19050</xdr:rowOff>
        </xdr:from>
        <xdr:to>
          <xdr:col>36</xdr:col>
          <xdr:colOff>809625</xdr:colOff>
          <xdr:row>60</xdr:row>
          <xdr:rowOff>257175</xdr:rowOff>
        </xdr:to>
        <xdr:sp macro="" textlink="">
          <xdr:nvSpPr>
            <xdr:cNvPr id="4389" name="Button 293" hidden="1">
              <a:extLst>
                <a:ext uri="{63B3BB69-23CF-44E3-9099-C40C66FF867C}">
                  <a14:compatExt spid="_x0000_s4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60</xdr:row>
          <xdr:rowOff>19050</xdr:rowOff>
        </xdr:from>
        <xdr:to>
          <xdr:col>37</xdr:col>
          <xdr:colOff>676275</xdr:colOff>
          <xdr:row>60</xdr:row>
          <xdr:rowOff>257175</xdr:rowOff>
        </xdr:to>
        <xdr:sp macro="" textlink="">
          <xdr:nvSpPr>
            <xdr:cNvPr id="4390" name="Button 294" hidden="1">
              <a:extLst>
                <a:ext uri="{63B3BB69-23CF-44E3-9099-C40C66FF867C}">
                  <a14:compatExt spid="_x0000_s4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61</xdr:row>
          <xdr:rowOff>9525</xdr:rowOff>
        </xdr:from>
        <xdr:to>
          <xdr:col>30</xdr:col>
          <xdr:colOff>19050</xdr:colOff>
          <xdr:row>61</xdr:row>
          <xdr:rowOff>247650</xdr:rowOff>
        </xdr:to>
        <xdr:sp macro="" textlink="">
          <xdr:nvSpPr>
            <xdr:cNvPr id="4391" name="Button 295" hidden="1">
              <a:extLst>
                <a:ext uri="{63B3BB69-23CF-44E3-9099-C40C66FF867C}">
                  <a14:compatExt spid="_x0000_s4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61</xdr:row>
          <xdr:rowOff>19050</xdr:rowOff>
        </xdr:from>
        <xdr:to>
          <xdr:col>36</xdr:col>
          <xdr:colOff>809625</xdr:colOff>
          <xdr:row>61</xdr:row>
          <xdr:rowOff>257175</xdr:rowOff>
        </xdr:to>
        <xdr:sp macro="" textlink="">
          <xdr:nvSpPr>
            <xdr:cNvPr id="4392" name="Button 296" hidden="1">
              <a:extLst>
                <a:ext uri="{63B3BB69-23CF-44E3-9099-C40C66FF867C}">
                  <a14:compatExt spid="_x0000_s4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61</xdr:row>
          <xdr:rowOff>19050</xdr:rowOff>
        </xdr:from>
        <xdr:to>
          <xdr:col>37</xdr:col>
          <xdr:colOff>676275</xdr:colOff>
          <xdr:row>61</xdr:row>
          <xdr:rowOff>257175</xdr:rowOff>
        </xdr:to>
        <xdr:sp macro="" textlink="">
          <xdr:nvSpPr>
            <xdr:cNvPr id="4393" name="Button 297" hidden="1">
              <a:extLst>
                <a:ext uri="{63B3BB69-23CF-44E3-9099-C40C66FF867C}">
                  <a14:compatExt spid="_x0000_s4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62</xdr:row>
          <xdr:rowOff>9525</xdr:rowOff>
        </xdr:from>
        <xdr:to>
          <xdr:col>30</xdr:col>
          <xdr:colOff>19050</xdr:colOff>
          <xdr:row>62</xdr:row>
          <xdr:rowOff>247650</xdr:rowOff>
        </xdr:to>
        <xdr:sp macro="" textlink="">
          <xdr:nvSpPr>
            <xdr:cNvPr id="4394" name="Button 298" hidden="1">
              <a:extLst>
                <a:ext uri="{63B3BB69-23CF-44E3-9099-C40C66FF867C}">
                  <a14:compatExt spid="_x0000_s4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62</xdr:row>
          <xdr:rowOff>19050</xdr:rowOff>
        </xdr:from>
        <xdr:to>
          <xdr:col>36</xdr:col>
          <xdr:colOff>809625</xdr:colOff>
          <xdr:row>62</xdr:row>
          <xdr:rowOff>257175</xdr:rowOff>
        </xdr:to>
        <xdr:sp macro="" textlink="">
          <xdr:nvSpPr>
            <xdr:cNvPr id="4395" name="Button 299" hidden="1">
              <a:extLst>
                <a:ext uri="{63B3BB69-23CF-44E3-9099-C40C66FF867C}">
                  <a14:compatExt spid="_x0000_s4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62</xdr:row>
          <xdr:rowOff>19050</xdr:rowOff>
        </xdr:from>
        <xdr:to>
          <xdr:col>37</xdr:col>
          <xdr:colOff>676275</xdr:colOff>
          <xdr:row>62</xdr:row>
          <xdr:rowOff>257175</xdr:rowOff>
        </xdr:to>
        <xdr:sp macro="" textlink="">
          <xdr:nvSpPr>
            <xdr:cNvPr id="4396" name="Button 300" hidden="1">
              <a:extLst>
                <a:ext uri="{63B3BB69-23CF-44E3-9099-C40C66FF867C}">
                  <a14:compatExt spid="_x0000_s4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63</xdr:row>
          <xdr:rowOff>9525</xdr:rowOff>
        </xdr:from>
        <xdr:to>
          <xdr:col>30</xdr:col>
          <xdr:colOff>19050</xdr:colOff>
          <xdr:row>63</xdr:row>
          <xdr:rowOff>247650</xdr:rowOff>
        </xdr:to>
        <xdr:sp macro="" textlink="">
          <xdr:nvSpPr>
            <xdr:cNvPr id="4397" name="Button 301" hidden="1">
              <a:extLst>
                <a:ext uri="{63B3BB69-23CF-44E3-9099-C40C66FF867C}">
                  <a14:compatExt spid="_x0000_s4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63</xdr:row>
          <xdr:rowOff>19050</xdr:rowOff>
        </xdr:from>
        <xdr:to>
          <xdr:col>36</xdr:col>
          <xdr:colOff>809625</xdr:colOff>
          <xdr:row>63</xdr:row>
          <xdr:rowOff>257175</xdr:rowOff>
        </xdr:to>
        <xdr:sp macro="" textlink="">
          <xdr:nvSpPr>
            <xdr:cNvPr id="4398" name="Button 302" hidden="1">
              <a:extLst>
                <a:ext uri="{63B3BB69-23CF-44E3-9099-C40C66FF867C}">
                  <a14:compatExt spid="_x0000_s4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63</xdr:row>
          <xdr:rowOff>19050</xdr:rowOff>
        </xdr:from>
        <xdr:to>
          <xdr:col>37</xdr:col>
          <xdr:colOff>676275</xdr:colOff>
          <xdr:row>63</xdr:row>
          <xdr:rowOff>257175</xdr:rowOff>
        </xdr:to>
        <xdr:sp macro="" textlink="">
          <xdr:nvSpPr>
            <xdr:cNvPr id="4399" name="Button 303" hidden="1">
              <a:extLst>
                <a:ext uri="{63B3BB69-23CF-44E3-9099-C40C66FF867C}">
                  <a14:compatExt spid="_x0000_s4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714375</xdr:colOff>
          <xdr:row>64</xdr:row>
          <xdr:rowOff>9525</xdr:rowOff>
        </xdr:from>
        <xdr:to>
          <xdr:col>30</xdr:col>
          <xdr:colOff>19050</xdr:colOff>
          <xdr:row>64</xdr:row>
          <xdr:rowOff>247650</xdr:rowOff>
        </xdr:to>
        <xdr:sp macro="" textlink="">
          <xdr:nvSpPr>
            <xdr:cNvPr id="4400" name="Button 304" hidden="1">
              <a:extLst>
                <a:ext uri="{63B3BB69-23CF-44E3-9099-C40C66FF867C}">
                  <a14:compatExt spid="_x0000_s4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64</xdr:row>
          <xdr:rowOff>19050</xdr:rowOff>
        </xdr:from>
        <xdr:to>
          <xdr:col>36</xdr:col>
          <xdr:colOff>809625</xdr:colOff>
          <xdr:row>64</xdr:row>
          <xdr:rowOff>257175</xdr:rowOff>
        </xdr:to>
        <xdr:sp macro="" textlink="">
          <xdr:nvSpPr>
            <xdr:cNvPr id="4401" name="Button 305" hidden="1">
              <a:extLst>
                <a:ext uri="{63B3BB69-23CF-44E3-9099-C40C66FF867C}">
                  <a14:compatExt spid="_x0000_s4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64</xdr:row>
          <xdr:rowOff>19050</xdr:rowOff>
        </xdr:from>
        <xdr:to>
          <xdr:col>37</xdr:col>
          <xdr:colOff>676275</xdr:colOff>
          <xdr:row>64</xdr:row>
          <xdr:rowOff>257175</xdr:rowOff>
        </xdr:to>
        <xdr:sp macro="" textlink="">
          <xdr:nvSpPr>
            <xdr:cNvPr id="4402" name="Button 306" hidden="1">
              <a:extLst>
                <a:ext uri="{63B3BB69-23CF-44E3-9099-C40C66FF867C}">
                  <a14:compatExt spid="_x0000_s4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47</xdr:row>
          <xdr:rowOff>19050</xdr:rowOff>
        </xdr:from>
        <xdr:to>
          <xdr:col>37</xdr:col>
          <xdr:colOff>676275</xdr:colOff>
          <xdr:row>47</xdr:row>
          <xdr:rowOff>257175</xdr:rowOff>
        </xdr:to>
        <xdr:sp macro="" textlink="">
          <xdr:nvSpPr>
            <xdr:cNvPr id="4420" name="Button 324" hidden="1">
              <a:extLst>
                <a:ext uri="{63B3BB69-23CF-44E3-9099-C40C66FF867C}">
                  <a14:compatExt spid="_x0000_s4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47</xdr:row>
          <xdr:rowOff>19050</xdr:rowOff>
        </xdr:from>
        <xdr:to>
          <xdr:col>37</xdr:col>
          <xdr:colOff>676275</xdr:colOff>
          <xdr:row>47</xdr:row>
          <xdr:rowOff>257175</xdr:rowOff>
        </xdr:to>
        <xdr:sp macro="" textlink="">
          <xdr:nvSpPr>
            <xdr:cNvPr id="4421" name="Button 325" hidden="1">
              <a:extLst>
                <a:ext uri="{63B3BB69-23CF-44E3-9099-C40C66FF867C}">
                  <a14:compatExt spid="_x0000_s4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47</xdr:row>
          <xdr:rowOff>19050</xdr:rowOff>
        </xdr:from>
        <xdr:to>
          <xdr:col>37</xdr:col>
          <xdr:colOff>676275</xdr:colOff>
          <xdr:row>47</xdr:row>
          <xdr:rowOff>257175</xdr:rowOff>
        </xdr:to>
        <xdr:sp macro="" textlink="">
          <xdr:nvSpPr>
            <xdr:cNvPr id="4422" name="Button 326" hidden="1">
              <a:extLst>
                <a:ext uri="{63B3BB69-23CF-44E3-9099-C40C66FF867C}">
                  <a14:compatExt spid="_x0000_s4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48</xdr:row>
          <xdr:rowOff>19050</xdr:rowOff>
        </xdr:from>
        <xdr:to>
          <xdr:col>37</xdr:col>
          <xdr:colOff>676275</xdr:colOff>
          <xdr:row>48</xdr:row>
          <xdr:rowOff>257175</xdr:rowOff>
        </xdr:to>
        <xdr:sp macro="" textlink="">
          <xdr:nvSpPr>
            <xdr:cNvPr id="4423" name="Button 327" hidden="1">
              <a:extLst>
                <a:ext uri="{63B3BB69-23CF-44E3-9099-C40C66FF867C}">
                  <a14:compatExt spid="_x0000_s4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48</xdr:row>
          <xdr:rowOff>19050</xdr:rowOff>
        </xdr:from>
        <xdr:to>
          <xdr:col>37</xdr:col>
          <xdr:colOff>676275</xdr:colOff>
          <xdr:row>48</xdr:row>
          <xdr:rowOff>257175</xdr:rowOff>
        </xdr:to>
        <xdr:sp macro="" textlink="">
          <xdr:nvSpPr>
            <xdr:cNvPr id="4424" name="Button 328" hidden="1">
              <a:extLst>
                <a:ext uri="{63B3BB69-23CF-44E3-9099-C40C66FF867C}">
                  <a14:compatExt spid="_x0000_s4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49</xdr:row>
          <xdr:rowOff>19050</xdr:rowOff>
        </xdr:from>
        <xdr:to>
          <xdr:col>37</xdr:col>
          <xdr:colOff>676275</xdr:colOff>
          <xdr:row>49</xdr:row>
          <xdr:rowOff>257175</xdr:rowOff>
        </xdr:to>
        <xdr:sp macro="" textlink="">
          <xdr:nvSpPr>
            <xdr:cNvPr id="4425" name="Button 329" hidden="1">
              <a:extLst>
                <a:ext uri="{63B3BB69-23CF-44E3-9099-C40C66FF867C}">
                  <a14:compatExt spid="_x0000_s4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49</xdr:row>
          <xdr:rowOff>19050</xdr:rowOff>
        </xdr:from>
        <xdr:to>
          <xdr:col>37</xdr:col>
          <xdr:colOff>676275</xdr:colOff>
          <xdr:row>49</xdr:row>
          <xdr:rowOff>257175</xdr:rowOff>
        </xdr:to>
        <xdr:sp macro="" textlink="">
          <xdr:nvSpPr>
            <xdr:cNvPr id="4426" name="Button 330" hidden="1">
              <a:extLst>
                <a:ext uri="{63B3BB69-23CF-44E3-9099-C40C66FF867C}">
                  <a14:compatExt spid="_x0000_s4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49</xdr:row>
          <xdr:rowOff>19050</xdr:rowOff>
        </xdr:from>
        <xdr:to>
          <xdr:col>37</xdr:col>
          <xdr:colOff>676275</xdr:colOff>
          <xdr:row>49</xdr:row>
          <xdr:rowOff>257175</xdr:rowOff>
        </xdr:to>
        <xdr:sp macro="" textlink="">
          <xdr:nvSpPr>
            <xdr:cNvPr id="4427" name="Button 331" hidden="1">
              <a:extLst>
                <a:ext uri="{63B3BB69-23CF-44E3-9099-C40C66FF867C}">
                  <a14:compatExt spid="_x0000_s4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50</xdr:row>
          <xdr:rowOff>19050</xdr:rowOff>
        </xdr:from>
        <xdr:to>
          <xdr:col>37</xdr:col>
          <xdr:colOff>676275</xdr:colOff>
          <xdr:row>50</xdr:row>
          <xdr:rowOff>257175</xdr:rowOff>
        </xdr:to>
        <xdr:sp macro="" textlink="">
          <xdr:nvSpPr>
            <xdr:cNvPr id="4428" name="Button 332" hidden="1">
              <a:extLst>
                <a:ext uri="{63B3BB69-23CF-44E3-9099-C40C66FF867C}">
                  <a14:compatExt spid="_x0000_s4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50</xdr:row>
          <xdr:rowOff>19050</xdr:rowOff>
        </xdr:from>
        <xdr:to>
          <xdr:col>37</xdr:col>
          <xdr:colOff>676275</xdr:colOff>
          <xdr:row>50</xdr:row>
          <xdr:rowOff>257175</xdr:rowOff>
        </xdr:to>
        <xdr:sp macro="" textlink="">
          <xdr:nvSpPr>
            <xdr:cNvPr id="4429" name="Button 333" hidden="1">
              <a:extLst>
                <a:ext uri="{63B3BB69-23CF-44E3-9099-C40C66FF867C}">
                  <a14:compatExt spid="_x0000_s4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50</xdr:row>
          <xdr:rowOff>19050</xdr:rowOff>
        </xdr:from>
        <xdr:to>
          <xdr:col>37</xdr:col>
          <xdr:colOff>676275</xdr:colOff>
          <xdr:row>50</xdr:row>
          <xdr:rowOff>257175</xdr:rowOff>
        </xdr:to>
        <xdr:sp macro="" textlink="">
          <xdr:nvSpPr>
            <xdr:cNvPr id="4430" name="Butto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51</xdr:row>
          <xdr:rowOff>19050</xdr:rowOff>
        </xdr:from>
        <xdr:to>
          <xdr:col>37</xdr:col>
          <xdr:colOff>676275</xdr:colOff>
          <xdr:row>51</xdr:row>
          <xdr:rowOff>257175</xdr:rowOff>
        </xdr:to>
        <xdr:sp macro="" textlink="">
          <xdr:nvSpPr>
            <xdr:cNvPr id="4431" name="Button 335" hidden="1">
              <a:extLst>
                <a:ext uri="{63B3BB69-23CF-44E3-9099-C40C66FF867C}">
                  <a14:compatExt spid="_x0000_s4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51</xdr:row>
          <xdr:rowOff>19050</xdr:rowOff>
        </xdr:from>
        <xdr:to>
          <xdr:col>37</xdr:col>
          <xdr:colOff>676275</xdr:colOff>
          <xdr:row>51</xdr:row>
          <xdr:rowOff>257175</xdr:rowOff>
        </xdr:to>
        <xdr:sp macro="" textlink="">
          <xdr:nvSpPr>
            <xdr:cNvPr id="4432" name="Button 336" hidden="1">
              <a:extLst>
                <a:ext uri="{63B3BB69-23CF-44E3-9099-C40C66FF867C}">
                  <a14:compatExt spid="_x0000_s4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51</xdr:row>
          <xdr:rowOff>19050</xdr:rowOff>
        </xdr:from>
        <xdr:to>
          <xdr:col>37</xdr:col>
          <xdr:colOff>676275</xdr:colOff>
          <xdr:row>51</xdr:row>
          <xdr:rowOff>257175</xdr:rowOff>
        </xdr:to>
        <xdr:sp macro="" textlink="">
          <xdr:nvSpPr>
            <xdr:cNvPr id="4433" name="Button 337" hidden="1">
              <a:extLst>
                <a:ext uri="{63B3BB69-23CF-44E3-9099-C40C66FF867C}">
                  <a14:compatExt spid="_x0000_s4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52</xdr:row>
          <xdr:rowOff>19050</xdr:rowOff>
        </xdr:from>
        <xdr:to>
          <xdr:col>37</xdr:col>
          <xdr:colOff>676275</xdr:colOff>
          <xdr:row>52</xdr:row>
          <xdr:rowOff>257175</xdr:rowOff>
        </xdr:to>
        <xdr:sp macro="" textlink="">
          <xdr:nvSpPr>
            <xdr:cNvPr id="4434" name="Button 338" hidden="1">
              <a:extLst>
                <a:ext uri="{63B3BB69-23CF-44E3-9099-C40C66FF867C}">
                  <a14:compatExt spid="_x0000_s4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52</xdr:row>
          <xdr:rowOff>19050</xdr:rowOff>
        </xdr:from>
        <xdr:to>
          <xdr:col>37</xdr:col>
          <xdr:colOff>676275</xdr:colOff>
          <xdr:row>52</xdr:row>
          <xdr:rowOff>257175</xdr:rowOff>
        </xdr:to>
        <xdr:sp macro="" textlink="">
          <xdr:nvSpPr>
            <xdr:cNvPr id="4435" name="Button 339" hidden="1">
              <a:extLst>
                <a:ext uri="{63B3BB69-23CF-44E3-9099-C40C66FF867C}">
                  <a14:compatExt spid="_x0000_s4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52</xdr:row>
          <xdr:rowOff>19050</xdr:rowOff>
        </xdr:from>
        <xdr:to>
          <xdr:col>37</xdr:col>
          <xdr:colOff>676275</xdr:colOff>
          <xdr:row>52</xdr:row>
          <xdr:rowOff>257175</xdr:rowOff>
        </xdr:to>
        <xdr:sp macro="" textlink="">
          <xdr:nvSpPr>
            <xdr:cNvPr id="4436" name="Button 340" hidden="1">
              <a:extLst>
                <a:ext uri="{63B3BB69-23CF-44E3-9099-C40C66FF867C}">
                  <a14:compatExt spid="_x0000_s4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53</xdr:row>
          <xdr:rowOff>19050</xdr:rowOff>
        </xdr:from>
        <xdr:to>
          <xdr:col>37</xdr:col>
          <xdr:colOff>676275</xdr:colOff>
          <xdr:row>53</xdr:row>
          <xdr:rowOff>257175</xdr:rowOff>
        </xdr:to>
        <xdr:sp macro="" textlink="">
          <xdr:nvSpPr>
            <xdr:cNvPr id="4437" name="Button 341" hidden="1">
              <a:extLst>
                <a:ext uri="{63B3BB69-23CF-44E3-9099-C40C66FF867C}">
                  <a14:compatExt spid="_x0000_s4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53</xdr:row>
          <xdr:rowOff>19050</xdr:rowOff>
        </xdr:from>
        <xdr:to>
          <xdr:col>37</xdr:col>
          <xdr:colOff>676275</xdr:colOff>
          <xdr:row>53</xdr:row>
          <xdr:rowOff>257175</xdr:rowOff>
        </xdr:to>
        <xdr:sp macro="" textlink="">
          <xdr:nvSpPr>
            <xdr:cNvPr id="4438" name="Button 342" hidden="1">
              <a:extLst>
                <a:ext uri="{63B3BB69-23CF-44E3-9099-C40C66FF867C}">
                  <a14:compatExt spid="_x0000_s4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53</xdr:row>
          <xdr:rowOff>19050</xdr:rowOff>
        </xdr:from>
        <xdr:to>
          <xdr:col>37</xdr:col>
          <xdr:colOff>676275</xdr:colOff>
          <xdr:row>53</xdr:row>
          <xdr:rowOff>257175</xdr:rowOff>
        </xdr:to>
        <xdr:sp macro="" textlink="">
          <xdr:nvSpPr>
            <xdr:cNvPr id="4439" name="Button 343" hidden="1">
              <a:extLst>
                <a:ext uri="{63B3BB69-23CF-44E3-9099-C40C66FF867C}">
                  <a14:compatExt spid="_x0000_s4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54</xdr:row>
          <xdr:rowOff>19050</xdr:rowOff>
        </xdr:from>
        <xdr:to>
          <xdr:col>37</xdr:col>
          <xdr:colOff>676275</xdr:colOff>
          <xdr:row>54</xdr:row>
          <xdr:rowOff>257175</xdr:rowOff>
        </xdr:to>
        <xdr:sp macro="" textlink="">
          <xdr:nvSpPr>
            <xdr:cNvPr id="4440" name="Button 344" hidden="1">
              <a:extLst>
                <a:ext uri="{63B3BB69-23CF-44E3-9099-C40C66FF867C}">
                  <a14:compatExt spid="_x0000_s4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54</xdr:row>
          <xdr:rowOff>19050</xdr:rowOff>
        </xdr:from>
        <xdr:to>
          <xdr:col>37</xdr:col>
          <xdr:colOff>676275</xdr:colOff>
          <xdr:row>54</xdr:row>
          <xdr:rowOff>257175</xdr:rowOff>
        </xdr:to>
        <xdr:sp macro="" textlink="">
          <xdr:nvSpPr>
            <xdr:cNvPr id="4441" name="Button 345" hidden="1">
              <a:extLst>
                <a:ext uri="{63B3BB69-23CF-44E3-9099-C40C66FF867C}">
                  <a14:compatExt spid="_x0000_s4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54</xdr:row>
          <xdr:rowOff>19050</xdr:rowOff>
        </xdr:from>
        <xdr:to>
          <xdr:col>37</xdr:col>
          <xdr:colOff>676275</xdr:colOff>
          <xdr:row>54</xdr:row>
          <xdr:rowOff>257175</xdr:rowOff>
        </xdr:to>
        <xdr:sp macro="" textlink="">
          <xdr:nvSpPr>
            <xdr:cNvPr id="4442" name="Button 346" hidden="1">
              <a:extLst>
                <a:ext uri="{63B3BB69-23CF-44E3-9099-C40C66FF867C}">
                  <a14:compatExt spid="_x0000_s4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55</xdr:row>
          <xdr:rowOff>19050</xdr:rowOff>
        </xdr:from>
        <xdr:to>
          <xdr:col>37</xdr:col>
          <xdr:colOff>676275</xdr:colOff>
          <xdr:row>55</xdr:row>
          <xdr:rowOff>257175</xdr:rowOff>
        </xdr:to>
        <xdr:sp macro="" textlink="">
          <xdr:nvSpPr>
            <xdr:cNvPr id="4443" name="Button 347" hidden="1">
              <a:extLst>
                <a:ext uri="{63B3BB69-23CF-44E3-9099-C40C66FF867C}">
                  <a14:compatExt spid="_x0000_s4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55</xdr:row>
          <xdr:rowOff>19050</xdr:rowOff>
        </xdr:from>
        <xdr:to>
          <xdr:col>37</xdr:col>
          <xdr:colOff>676275</xdr:colOff>
          <xdr:row>55</xdr:row>
          <xdr:rowOff>257175</xdr:rowOff>
        </xdr:to>
        <xdr:sp macro="" textlink="">
          <xdr:nvSpPr>
            <xdr:cNvPr id="4444" name="Button 348" hidden="1">
              <a:extLst>
                <a:ext uri="{63B3BB69-23CF-44E3-9099-C40C66FF867C}">
                  <a14:compatExt spid="_x0000_s4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876300</xdr:colOff>
          <xdr:row>55</xdr:row>
          <xdr:rowOff>19050</xdr:rowOff>
        </xdr:from>
        <xdr:to>
          <xdr:col>37</xdr:col>
          <xdr:colOff>676275</xdr:colOff>
          <xdr:row>55</xdr:row>
          <xdr:rowOff>257175</xdr:rowOff>
        </xdr:to>
        <xdr:sp macro="" textlink="">
          <xdr:nvSpPr>
            <xdr:cNvPr id="4445" name="Button 349" hidden="1">
              <a:extLst>
                <a:ext uri="{63B3BB69-23CF-44E3-9099-C40C66FF867C}">
                  <a14:compatExt spid="_x0000_s4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เบิกอะไหล่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7</xdr:row>
          <xdr:rowOff>209550</xdr:rowOff>
        </xdr:from>
        <xdr:to>
          <xdr:col>20</xdr:col>
          <xdr:colOff>466725</xdr:colOff>
          <xdr:row>8</xdr:row>
          <xdr:rowOff>238125</xdr:rowOff>
        </xdr:to>
        <xdr:sp macro="" textlink="">
          <xdr:nvSpPr>
            <xdr:cNvPr id="4495" name="Button 399" hidden="1">
              <a:extLst>
                <a:ext uri="{63B3BB69-23CF-44E3-9099-C40C66FF867C}">
                  <a14:compatExt spid="_x0000_s4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แจ้งรถออก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619125</xdr:colOff>
          <xdr:row>26</xdr:row>
          <xdr:rowOff>161925</xdr:rowOff>
        </xdr:from>
        <xdr:to>
          <xdr:col>12</xdr:col>
          <xdr:colOff>1057275</xdr:colOff>
          <xdr:row>28</xdr:row>
          <xdr:rowOff>238125</xdr:rowOff>
        </xdr:to>
        <xdr:sp macro="" textlink="">
          <xdr:nvSpPr>
            <xdr:cNvPr id="4496" name="Button 400" hidden="1">
              <a:extLst>
                <a:ext uri="{63B3BB69-23CF-44E3-9099-C40C66FF867C}">
                  <a14:compatExt spid="_x0000_s4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บันทึกประวัติลูกค้า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0</xdr:row>
          <xdr:rowOff>209550</xdr:rowOff>
        </xdr:from>
        <xdr:to>
          <xdr:col>6</xdr:col>
          <xdr:colOff>742950</xdr:colOff>
          <xdr:row>2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th-TH" sz="1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ลบข้อมูล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0</xdr:row>
          <xdr:rowOff>219075</xdr:rowOff>
        </xdr:from>
        <xdr:to>
          <xdr:col>5</xdr:col>
          <xdr:colOff>495300</xdr:colOff>
          <xdr:row>2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th-TH" sz="1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จัดเรียง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219075</xdr:rowOff>
        </xdr:from>
        <xdr:to>
          <xdr:col>4</xdr:col>
          <xdr:colOff>247650</xdr:colOff>
          <xdr:row>2</xdr:row>
          <xdr:rowOff>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</a:rPr>
                <a:t>UPDATE Q.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390525</xdr:colOff>
          <xdr:row>0</xdr:row>
          <xdr:rowOff>323850</xdr:rowOff>
        </xdr:from>
        <xdr:to>
          <xdr:col>18</xdr:col>
          <xdr:colOff>228600</xdr:colOff>
          <xdr:row>1</xdr:row>
          <xdr:rowOff>257175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104775</xdr:colOff>
          <xdr:row>7</xdr:row>
          <xdr:rowOff>104775</xdr:rowOff>
        </xdr:from>
        <xdr:to>
          <xdr:col>35</xdr:col>
          <xdr:colOff>133350</xdr:colOff>
          <xdr:row>9</xdr:row>
          <xdr:rowOff>114300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th-TH" sz="1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ไปที่เลือก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0</xdr:row>
          <xdr:rowOff>9525</xdr:rowOff>
        </xdr:from>
        <xdr:to>
          <xdr:col>10</xdr:col>
          <xdr:colOff>1152525</xdr:colOff>
          <xdr:row>0</xdr:row>
          <xdr:rowOff>361950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th-TH" sz="16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ไปที่ค้น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0</xdr:row>
          <xdr:rowOff>9525</xdr:rowOff>
        </xdr:from>
        <xdr:to>
          <xdr:col>12</xdr:col>
          <xdr:colOff>1152525</xdr:colOff>
          <xdr:row>0</xdr:row>
          <xdr:rowOff>361950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th-TH" sz="16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ไปท้ายรายการ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0</xdr:row>
          <xdr:rowOff>9525</xdr:rowOff>
        </xdr:from>
        <xdr:to>
          <xdr:col>11</xdr:col>
          <xdr:colOff>1152525</xdr:colOff>
          <xdr:row>0</xdr:row>
          <xdr:rowOff>361950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th-TH" sz="16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ไปต้นรายการ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857250</xdr:colOff>
          <xdr:row>0</xdr:row>
          <xdr:rowOff>95250</xdr:rowOff>
        </xdr:from>
        <xdr:to>
          <xdr:col>14</xdr:col>
          <xdr:colOff>742950</xdr:colOff>
          <xdr:row>1</xdr:row>
          <xdr:rowOff>190500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th-TH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ดึงข้อมูล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857250</xdr:colOff>
          <xdr:row>2</xdr:row>
          <xdr:rowOff>28575</xdr:rowOff>
        </xdr:from>
        <xdr:to>
          <xdr:col>14</xdr:col>
          <xdr:colOff>742950</xdr:colOff>
          <xdr:row>3</xdr:row>
          <xdr:rowOff>180975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th-TH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ล้างข้อมูล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904875</xdr:colOff>
          <xdr:row>0</xdr:row>
          <xdr:rowOff>95250</xdr:rowOff>
        </xdr:from>
        <xdr:to>
          <xdr:col>16</xdr:col>
          <xdr:colOff>400050</xdr:colOff>
          <xdr:row>1</xdr:row>
          <xdr:rowOff>190500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th-TH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พิมพ์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396875</xdr:colOff>
      <xdr:row>21</xdr:row>
      <xdr:rowOff>222250</xdr:rowOff>
    </xdr:from>
    <xdr:to>
      <xdr:col>17</xdr:col>
      <xdr:colOff>79375</xdr:colOff>
      <xdr:row>35</xdr:row>
      <xdr:rowOff>212725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158752</xdr:colOff>
      <xdr:row>21</xdr:row>
      <xdr:rowOff>212724</xdr:rowOff>
    </xdr:from>
    <xdr:to>
      <xdr:col>22</xdr:col>
      <xdr:colOff>206377</xdr:colOff>
      <xdr:row>35</xdr:row>
      <xdr:rowOff>203199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COM2\Users\Users\Hungping\Desktop\RUNGSAP%20V3.0%20&#3626;&#3635;&#3619;&#3629;&#3591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yright"/>
      <sheetName val="INDEX"/>
      <sheetName val="PROFILE"/>
      <sheetName val="REFINISH"/>
      <sheetName val="JOBLIST"/>
      <sheetName val="QUEUE"/>
      <sheetName val="KPI"/>
      <sheetName val="BILL_LIST"/>
      <sheetName val="BILL"/>
      <sheetName val="OWE"/>
      <sheetName val="Contact"/>
      <sheetName val="รถหนัก"/>
      <sheetName val="สรุปยอด"/>
      <sheetName val="Part"/>
    </sheetNames>
    <sheetDataSet>
      <sheetData sheetId="0"/>
      <sheetData sheetId="1"/>
      <sheetData sheetId="2"/>
      <sheetData sheetId="3">
        <row r="4">
          <cell r="F4">
            <v>1701012</v>
          </cell>
          <cell r="G4" t="str">
            <v>MAZDA</v>
          </cell>
          <cell r="H4">
            <v>3</v>
          </cell>
          <cell r="I4" t="str">
            <v>1กร 6299</v>
          </cell>
          <cell r="J4" t="str">
            <v>กลาง</v>
          </cell>
          <cell r="K4">
            <v>0</v>
          </cell>
          <cell r="L4">
            <v>1</v>
          </cell>
          <cell r="M4" t="str">
            <v>สมพร</v>
          </cell>
          <cell r="N4">
            <v>42745.377080555554</v>
          </cell>
          <cell r="O4">
            <v>42745.384700810187</v>
          </cell>
        </row>
        <row r="5">
          <cell r="F5">
            <v>1701001</v>
          </cell>
          <cell r="G5" t="str">
            <v>ISUZU</v>
          </cell>
          <cell r="H5" t="str">
            <v>DMAX</v>
          </cell>
          <cell r="I5" t="str">
            <v>1ฒพ6139</v>
          </cell>
          <cell r="J5" t="str">
            <v>กลาง</v>
          </cell>
          <cell r="K5">
            <v>0</v>
          </cell>
          <cell r="L5">
            <v>0.5</v>
          </cell>
          <cell r="M5" t="str">
            <v>มังกร</v>
          </cell>
          <cell r="N5">
            <v>42745.381010648147</v>
          </cell>
          <cell r="O5">
            <v>42745.383409722221</v>
          </cell>
        </row>
        <row r="6">
          <cell r="F6">
            <v>1701013</v>
          </cell>
          <cell r="G6" t="str">
            <v>TOYOTA</v>
          </cell>
          <cell r="H6" t="str">
            <v>AVANZA</v>
          </cell>
          <cell r="I6" t="str">
            <v>5กฎ8642</v>
          </cell>
          <cell r="J6" t="str">
            <v>เบา</v>
          </cell>
          <cell r="K6">
            <v>0</v>
          </cell>
          <cell r="L6">
            <v>0.5</v>
          </cell>
          <cell r="M6" t="str">
            <v>มังกร</v>
          </cell>
          <cell r="N6">
            <v>42745.382920023148</v>
          </cell>
          <cell r="O6">
            <v>42748.691946180559</v>
          </cell>
        </row>
        <row r="7">
          <cell r="F7">
            <v>1701004</v>
          </cell>
          <cell r="G7" t="str">
            <v>TOYOTA</v>
          </cell>
          <cell r="H7" t="str">
            <v>CAMRY</v>
          </cell>
          <cell r="I7" t="str">
            <v>ชส9724</v>
          </cell>
          <cell r="J7" t="str">
            <v>เบา</v>
          </cell>
          <cell r="K7">
            <v>0</v>
          </cell>
          <cell r="L7">
            <v>0.5</v>
          </cell>
          <cell r="M7" t="str">
            <v>มังกร</v>
          </cell>
          <cell r="N7">
            <v>42745.384171180558</v>
          </cell>
          <cell r="O7">
            <v>42745.384462499998</v>
          </cell>
        </row>
        <row r="8">
          <cell r="F8">
            <v>1701003</v>
          </cell>
          <cell r="G8" t="str">
            <v>ISUZU</v>
          </cell>
          <cell r="H8" t="str">
            <v>CAB-4</v>
          </cell>
          <cell r="I8" t="str">
            <v>ฌข6051</v>
          </cell>
          <cell r="J8" t="str">
            <v>กลาง</v>
          </cell>
          <cell r="K8">
            <v>0</v>
          </cell>
          <cell r="L8">
            <v>0.5</v>
          </cell>
          <cell r="M8" t="str">
            <v>มังกร</v>
          </cell>
          <cell r="N8">
            <v>42745.385524537036</v>
          </cell>
          <cell r="O8">
            <v>42745.385772800924</v>
          </cell>
        </row>
        <row r="9">
          <cell r="F9">
            <v>1701015</v>
          </cell>
          <cell r="G9" t="str">
            <v>MITSUBISHI</v>
          </cell>
          <cell r="H9" t="str">
            <v>TRITON</v>
          </cell>
          <cell r="I9" t="str">
            <v>ถจ4467</v>
          </cell>
          <cell r="J9" t="str">
            <v>กลาง</v>
          </cell>
          <cell r="K9">
            <v>0</v>
          </cell>
          <cell r="L9">
            <v>1</v>
          </cell>
          <cell r="M9" t="str">
            <v>ชัยรุ่งเรือง</v>
          </cell>
          <cell r="N9">
            <v>42745.386878124998</v>
          </cell>
          <cell r="O9">
            <v>42748.692176388889</v>
          </cell>
        </row>
        <row r="10">
          <cell r="F10">
            <v>1701010</v>
          </cell>
          <cell r="G10" t="str">
            <v>TOYOTA</v>
          </cell>
          <cell r="H10" t="str">
            <v>VIGO</v>
          </cell>
          <cell r="I10" t="str">
            <v>ถง846</v>
          </cell>
          <cell r="J10" t="str">
            <v>รอบคัน</v>
          </cell>
          <cell r="K10">
            <v>0</v>
          </cell>
          <cell r="L10">
            <v>3</v>
          </cell>
          <cell r="M10" t="str">
            <v>เทพารักษ์</v>
          </cell>
          <cell r="N10">
            <v>42745.388478703702</v>
          </cell>
          <cell r="O10">
            <v>42745.389236805553</v>
          </cell>
        </row>
        <row r="11">
          <cell r="F11">
            <v>1701009</v>
          </cell>
          <cell r="G11" t="str">
            <v>HONDA</v>
          </cell>
          <cell r="H11" t="str">
            <v>CIVIC</v>
          </cell>
          <cell r="I11" t="str">
            <v>4กธ3446</v>
          </cell>
          <cell r="J11" t="str">
            <v>รอบคัน</v>
          </cell>
          <cell r="K11">
            <v>0</v>
          </cell>
          <cell r="L11">
            <v>3</v>
          </cell>
          <cell r="M11" t="str">
            <v>เทพารักษ์</v>
          </cell>
          <cell r="N11">
            <v>42745.388888310183</v>
          </cell>
          <cell r="O11">
            <v>42745.389479976853</v>
          </cell>
        </row>
        <row r="12">
          <cell r="F12">
            <v>1701002</v>
          </cell>
          <cell r="G12" t="str">
            <v>MITSUBISHI</v>
          </cell>
          <cell r="H12" t="str">
            <v>TRIRON</v>
          </cell>
          <cell r="I12" t="str">
            <v>บล8031</v>
          </cell>
          <cell r="J12" t="str">
            <v>เบา</v>
          </cell>
          <cell r="K12">
            <v>0</v>
          </cell>
          <cell r="L12">
            <v>0.5</v>
          </cell>
          <cell r="M12" t="str">
            <v>เทพารักษ์</v>
          </cell>
          <cell r="N12">
            <v>42745.390179861111</v>
          </cell>
          <cell r="O12">
            <v>42745.424470717589</v>
          </cell>
        </row>
        <row r="13">
          <cell r="F13">
            <v>1701030</v>
          </cell>
          <cell r="G13" t="str">
            <v>MTISUBISHI</v>
          </cell>
          <cell r="H13" t="str">
            <v>TRITON</v>
          </cell>
          <cell r="I13" t="str">
            <v>1ฒฌ1401</v>
          </cell>
          <cell r="J13" t="str">
            <v>กลาง</v>
          </cell>
          <cell r="K13">
            <v>0</v>
          </cell>
          <cell r="L13">
            <v>0.5</v>
          </cell>
          <cell r="M13" t="str">
            <v>เทพารักษ์</v>
          </cell>
          <cell r="N13">
            <v>42745.42241875</v>
          </cell>
          <cell r="O13">
            <v>42745.423556944443</v>
          </cell>
        </row>
        <row r="14">
          <cell r="F14">
            <v>1701005</v>
          </cell>
          <cell r="G14" t="str">
            <v>HONDA</v>
          </cell>
          <cell r="H14" t="str">
            <v>CITY</v>
          </cell>
          <cell r="I14" t="str">
            <v>4กฆ5093</v>
          </cell>
          <cell r="J14" t="str">
            <v>หนัก</v>
          </cell>
          <cell r="K14">
            <v>0</v>
          </cell>
          <cell r="L14">
            <v>1</v>
          </cell>
          <cell r="M14" t="str">
            <v>มังกร</v>
          </cell>
          <cell r="N14">
            <v>42745.579375347224</v>
          </cell>
          <cell r="O14">
            <v>42745.580634722224</v>
          </cell>
        </row>
        <row r="15">
          <cell r="F15">
            <v>1701027</v>
          </cell>
          <cell r="G15" t="str">
            <v>TOYOTA</v>
          </cell>
          <cell r="H15" t="str">
            <v>FORTUNER</v>
          </cell>
          <cell r="I15" t="str">
            <v>ฆฐ1607</v>
          </cell>
          <cell r="J15" t="str">
            <v>เบา</v>
          </cell>
          <cell r="K15">
            <v>0</v>
          </cell>
          <cell r="L15">
            <v>0.5</v>
          </cell>
          <cell r="M15" t="str">
            <v>เทพารักษ์</v>
          </cell>
          <cell r="N15">
            <v>42746.495517361109</v>
          </cell>
          <cell r="O15">
            <v>42752.64234791667</v>
          </cell>
        </row>
        <row r="16">
          <cell r="F16">
            <v>1701008</v>
          </cell>
          <cell r="G16" t="str">
            <v>NISSAN</v>
          </cell>
          <cell r="H16" t="str">
            <v>FRONTIER</v>
          </cell>
          <cell r="I16" t="str">
            <v>ตษ1703</v>
          </cell>
          <cell r="J16" t="str">
            <v>เบา</v>
          </cell>
          <cell r="K16">
            <v>0</v>
          </cell>
          <cell r="L16">
            <v>0.5</v>
          </cell>
          <cell r="M16" t="str">
            <v>เทพารักษ์</v>
          </cell>
          <cell r="N16">
            <v>42746.496623148145</v>
          </cell>
          <cell r="O16">
            <v>42746.7244474537</v>
          </cell>
        </row>
        <row r="17">
          <cell r="F17">
            <v>1701029</v>
          </cell>
          <cell r="G17" t="str">
            <v>HONDA</v>
          </cell>
          <cell r="H17" t="str">
            <v>CITY</v>
          </cell>
          <cell r="I17" t="str">
            <v>ฎร1106</v>
          </cell>
          <cell r="J17" t="str">
            <v>กลาง</v>
          </cell>
          <cell r="K17">
            <v>0</v>
          </cell>
          <cell r="L17">
            <v>1</v>
          </cell>
          <cell r="M17" t="str">
            <v>เทพารักษ์</v>
          </cell>
          <cell r="N17">
            <v>42746.497799652781</v>
          </cell>
          <cell r="O17">
            <v>42749.691770717596</v>
          </cell>
        </row>
        <row r="18">
          <cell r="F18">
            <v>1701025</v>
          </cell>
          <cell r="G18" t="str">
            <v>TOYOTA</v>
          </cell>
          <cell r="H18" t="str">
            <v>VIGO</v>
          </cell>
          <cell r="I18" t="str">
            <v>ชช5609</v>
          </cell>
          <cell r="J18" t="str">
            <v>รอบคัน</v>
          </cell>
          <cell r="K18">
            <v>0</v>
          </cell>
          <cell r="L18">
            <v>4</v>
          </cell>
          <cell r="M18" t="str">
            <v>มังกร</v>
          </cell>
          <cell r="N18">
            <v>42746.498909027781</v>
          </cell>
          <cell r="O18">
            <v>42746.581068634259</v>
          </cell>
        </row>
        <row r="19">
          <cell r="F19">
            <v>1701026</v>
          </cell>
          <cell r="G19" t="str">
            <v>TOYOTA</v>
          </cell>
          <cell r="H19" t="str">
            <v>VIGO</v>
          </cell>
          <cell r="I19" t="str">
            <v>ญว6994</v>
          </cell>
          <cell r="J19" t="str">
            <v>รอบคัน</v>
          </cell>
          <cell r="K19">
            <v>0</v>
          </cell>
          <cell r="L19">
            <v>4</v>
          </cell>
          <cell r="M19" t="str">
            <v>มังกร</v>
          </cell>
          <cell r="N19">
            <v>42746.499635532404</v>
          </cell>
          <cell r="O19">
            <v>42746.582070949073</v>
          </cell>
        </row>
        <row r="20">
          <cell r="F20">
            <v>1701028</v>
          </cell>
          <cell r="G20" t="str">
            <v>TOYOTA</v>
          </cell>
          <cell r="H20" t="str">
            <v>ALTIS</v>
          </cell>
          <cell r="I20" t="str">
            <v>ญณ9645</v>
          </cell>
          <cell r="J20" t="str">
            <v>เบา</v>
          </cell>
          <cell r="K20">
            <v>0</v>
          </cell>
          <cell r="L20">
            <v>0.5</v>
          </cell>
          <cell r="M20" t="str">
            <v>ชัยรุ่งเรือง</v>
          </cell>
          <cell r="N20">
            <v>42746.501906481484</v>
          </cell>
          <cell r="O20">
            <v>42748.691554745368</v>
          </cell>
        </row>
        <row r="21">
          <cell r="F21">
            <v>1701024</v>
          </cell>
          <cell r="G21" t="str">
            <v>HONDA</v>
          </cell>
          <cell r="H21" t="str">
            <v>JAZZ</v>
          </cell>
          <cell r="I21" t="str">
            <v>กฉ2420</v>
          </cell>
          <cell r="J21" t="str">
            <v>กลาง</v>
          </cell>
          <cell r="K21">
            <v>0</v>
          </cell>
          <cell r="L21">
            <v>0.5</v>
          </cell>
          <cell r="M21" t="str">
            <v>ชัยรุ่งเรือง</v>
          </cell>
          <cell r="N21">
            <v>42746.502793171298</v>
          </cell>
          <cell r="O21">
            <v>42751.556547569446</v>
          </cell>
        </row>
        <row r="22">
          <cell r="F22">
            <v>1701031</v>
          </cell>
          <cell r="G22" t="str">
            <v>HONDA</v>
          </cell>
          <cell r="H22" t="str">
            <v>BRIO</v>
          </cell>
          <cell r="I22" t="str">
            <v>3กฌ9475</v>
          </cell>
          <cell r="J22" t="str">
            <v>รอบคัน</v>
          </cell>
          <cell r="K22">
            <v>0</v>
          </cell>
          <cell r="L22">
            <v>3</v>
          </cell>
          <cell r="M22" t="str">
            <v>มังกร</v>
          </cell>
          <cell r="N22">
            <v>42747.664606712962</v>
          </cell>
          <cell r="O22">
            <v>42755.692130787036</v>
          </cell>
        </row>
        <row r="23">
          <cell r="F23">
            <v>1701066</v>
          </cell>
          <cell r="G23" t="str">
            <v>MAZDA</v>
          </cell>
          <cell r="H23">
            <v>3</v>
          </cell>
          <cell r="I23" t="str">
            <v>2กต2665</v>
          </cell>
          <cell r="J23" t="str">
            <v>กลาง</v>
          </cell>
          <cell r="K23">
            <v>0</v>
          </cell>
          <cell r="L23">
            <v>0.5</v>
          </cell>
          <cell r="M23" t="str">
            <v>เทพารักษ์</v>
          </cell>
          <cell r="N23">
            <v>42749.691094444446</v>
          </cell>
          <cell r="O23">
            <v>42749.691349768516</v>
          </cell>
        </row>
        <row r="24">
          <cell r="F24">
            <v>1701006</v>
          </cell>
          <cell r="G24" t="str">
            <v>HONDA</v>
          </cell>
          <cell r="H24" t="str">
            <v>CITY</v>
          </cell>
          <cell r="I24" t="str">
            <v>ฎบ4333</v>
          </cell>
          <cell r="J24" t="str">
            <v>กลาง</v>
          </cell>
          <cell r="K24">
            <v>0</v>
          </cell>
          <cell r="L24">
            <v>1</v>
          </cell>
          <cell r="M24" t="str">
            <v>เทพารักษ์</v>
          </cell>
          <cell r="N24">
            <v>42751.372683680558</v>
          </cell>
          <cell r="O24">
            <v>42753.719945370372</v>
          </cell>
        </row>
        <row r="25">
          <cell r="F25">
            <v>1701007</v>
          </cell>
          <cell r="G25" t="str">
            <v>MAZDA</v>
          </cell>
          <cell r="H25">
            <v>3</v>
          </cell>
          <cell r="I25" t="str">
            <v>ชต5641</v>
          </cell>
          <cell r="J25" t="str">
            <v>กลาง</v>
          </cell>
          <cell r="K25">
            <v>0</v>
          </cell>
          <cell r="L25">
            <v>1.5</v>
          </cell>
          <cell r="M25" t="str">
            <v>ชัยรุ่งเรือง</v>
          </cell>
          <cell r="N25">
            <v>42751.411859259257</v>
          </cell>
          <cell r="O25">
            <v>42753.461389351854</v>
          </cell>
        </row>
        <row r="26">
          <cell r="F26">
            <v>1701069</v>
          </cell>
          <cell r="G26" t="str">
            <v>NISSAN</v>
          </cell>
          <cell r="H26" t="str">
            <v>ALMERA</v>
          </cell>
          <cell r="I26" t="str">
            <v>1กบ2617</v>
          </cell>
          <cell r="J26" t="str">
            <v>กลาง</v>
          </cell>
          <cell r="K26">
            <v>0</v>
          </cell>
          <cell r="L26">
            <v>1</v>
          </cell>
          <cell r="M26" t="str">
            <v>ชัยรุ่งเรือง</v>
          </cell>
          <cell r="N26">
            <v>42751.638382060184</v>
          </cell>
          <cell r="O26">
            <v>42753.461601157411</v>
          </cell>
        </row>
        <row r="27">
          <cell r="F27">
            <v>1701088</v>
          </cell>
          <cell r="G27" t="str">
            <v>HONDA</v>
          </cell>
          <cell r="H27" t="str">
            <v>CIVIC</v>
          </cell>
          <cell r="I27" t="str">
            <v>ฌต7387</v>
          </cell>
          <cell r="J27" t="str">
            <v>รอบคัน</v>
          </cell>
          <cell r="K27">
            <v>0</v>
          </cell>
          <cell r="L27">
            <v>5</v>
          </cell>
          <cell r="M27" t="str">
            <v>มังกร</v>
          </cell>
          <cell r="N27">
            <v>42752.399606597224</v>
          </cell>
          <cell r="O27">
            <v>42760.661128125001</v>
          </cell>
        </row>
        <row r="28">
          <cell r="F28">
            <v>1701084</v>
          </cell>
          <cell r="G28" t="str">
            <v>NISSAN</v>
          </cell>
          <cell r="H28" t="str">
            <v>NAVARA</v>
          </cell>
          <cell r="I28" t="str">
            <v>1ฒล8412</v>
          </cell>
          <cell r="J28" t="str">
            <v>รอบคัน</v>
          </cell>
          <cell r="K28">
            <v>0</v>
          </cell>
          <cell r="L28">
            <v>5</v>
          </cell>
          <cell r="M28" t="str">
            <v>มังกร</v>
          </cell>
          <cell r="N28">
            <v>42752.400098032405</v>
          </cell>
          <cell r="O28">
            <v>42760.661608449074</v>
          </cell>
        </row>
        <row r="29">
          <cell r="F29">
            <v>1701077</v>
          </cell>
          <cell r="G29" t="str">
            <v>TOYOTA</v>
          </cell>
          <cell r="H29" t="str">
            <v>VIOS</v>
          </cell>
          <cell r="I29" t="str">
            <v>ฆศ5217</v>
          </cell>
          <cell r="J29" t="str">
            <v>รอบคัน</v>
          </cell>
          <cell r="K29">
            <v>0</v>
          </cell>
          <cell r="L29">
            <v>5</v>
          </cell>
          <cell r="M29" t="str">
            <v>มังกร</v>
          </cell>
          <cell r="N29">
            <v>42752.400752893518</v>
          </cell>
          <cell r="O29">
            <v>42761.489270370374</v>
          </cell>
        </row>
        <row r="30">
          <cell r="F30">
            <v>1701089</v>
          </cell>
          <cell r="G30" t="str">
            <v>TOYOTA</v>
          </cell>
          <cell r="H30" t="str">
            <v>VIOS</v>
          </cell>
          <cell r="I30" t="str">
            <v>ษห7082</v>
          </cell>
          <cell r="J30" t="str">
            <v>กลาง</v>
          </cell>
          <cell r="K30">
            <v>0</v>
          </cell>
          <cell r="L30">
            <v>0.5</v>
          </cell>
          <cell r="M30" t="str">
            <v>เทพารักษ์</v>
          </cell>
          <cell r="N30">
            <v>42752.442524537037</v>
          </cell>
          <cell r="O30">
            <v>42756.547485185183</v>
          </cell>
        </row>
        <row r="31">
          <cell r="F31">
            <v>1701065</v>
          </cell>
          <cell r="G31" t="str">
            <v>TOYOTA</v>
          </cell>
          <cell r="H31" t="str">
            <v>VIOS</v>
          </cell>
          <cell r="I31" t="str">
            <v>ญผ2407</v>
          </cell>
          <cell r="J31" t="str">
            <v>เบา</v>
          </cell>
          <cell r="K31">
            <v>0</v>
          </cell>
          <cell r="L31">
            <v>1</v>
          </cell>
          <cell r="M31" t="str">
            <v>มังกร</v>
          </cell>
          <cell r="N31">
            <v>42752.444887384256</v>
          </cell>
          <cell r="O31">
            <v>42753.605376157408</v>
          </cell>
        </row>
        <row r="32">
          <cell r="F32">
            <v>1701093</v>
          </cell>
          <cell r="G32" t="str">
            <v>MITSUBISHI</v>
          </cell>
          <cell r="H32" t="str">
            <v>PAJERO</v>
          </cell>
          <cell r="I32" t="str">
            <v>3กน5366</v>
          </cell>
          <cell r="J32" t="str">
            <v>เบา</v>
          </cell>
          <cell r="K32">
            <v>0</v>
          </cell>
          <cell r="L32">
            <v>0.5</v>
          </cell>
          <cell r="M32" t="str">
            <v>มังกร</v>
          </cell>
          <cell r="N32">
            <v>42752.445210763886</v>
          </cell>
          <cell r="O32">
            <v>42752.68569525463</v>
          </cell>
        </row>
        <row r="33">
          <cell r="F33">
            <v>1701083</v>
          </cell>
          <cell r="G33" t="str">
            <v>NISSAN</v>
          </cell>
          <cell r="H33" t="str">
            <v>SUNNY NEO</v>
          </cell>
          <cell r="I33" t="str">
            <v>ษต6242</v>
          </cell>
          <cell r="J33" t="str">
            <v>กลาง</v>
          </cell>
          <cell r="K33">
            <v>0</v>
          </cell>
          <cell r="L33">
            <v>1</v>
          </cell>
          <cell r="M33" t="str">
            <v>ชัยรุ่งเรือง</v>
          </cell>
          <cell r="N33">
            <v>42752.445473263891</v>
          </cell>
          <cell r="O33">
            <v>42756.548232754627</v>
          </cell>
        </row>
        <row r="34">
          <cell r="F34">
            <v>1701080</v>
          </cell>
          <cell r="G34" t="str">
            <v>ISUZU</v>
          </cell>
          <cell r="H34" t="str">
            <v>DMAX</v>
          </cell>
          <cell r="I34" t="str">
            <v>ฒณ3969</v>
          </cell>
          <cell r="J34" t="str">
            <v>เบา</v>
          </cell>
          <cell r="K34">
            <v>0</v>
          </cell>
          <cell r="L34">
            <v>0.5</v>
          </cell>
          <cell r="M34" t="str">
            <v>มังกร</v>
          </cell>
          <cell r="N34">
            <v>42753.468976851851</v>
          </cell>
          <cell r="O34">
            <v>42754.627588541669</v>
          </cell>
        </row>
        <row r="35">
          <cell r="F35">
            <v>1701079</v>
          </cell>
          <cell r="G35" t="str">
            <v>TOYOTA</v>
          </cell>
          <cell r="H35" t="str">
            <v>VIGO</v>
          </cell>
          <cell r="I35" t="str">
            <v>ฒท8048</v>
          </cell>
          <cell r="J35" t="str">
            <v>เบา</v>
          </cell>
          <cell r="K35">
            <v>0</v>
          </cell>
          <cell r="L35">
            <v>0.5</v>
          </cell>
          <cell r="M35" t="str">
            <v>เทพารักษ์</v>
          </cell>
          <cell r="N35">
            <v>42753.469251736111</v>
          </cell>
          <cell r="O35">
            <v>42755.595616666666</v>
          </cell>
        </row>
        <row r="36">
          <cell r="F36">
            <v>1701098</v>
          </cell>
          <cell r="G36" t="str">
            <v>MITSUBISHI</v>
          </cell>
          <cell r="H36" t="str">
            <v>PAJERO</v>
          </cell>
          <cell r="I36" t="str">
            <v>1กธ5891</v>
          </cell>
          <cell r="J36" t="str">
            <v>กลาง</v>
          </cell>
          <cell r="K36">
            <v>0</v>
          </cell>
          <cell r="L36">
            <v>0.5</v>
          </cell>
          <cell r="M36" t="str">
            <v>มังกร</v>
          </cell>
          <cell r="N36">
            <v>42753.589803935189</v>
          </cell>
          <cell r="O36">
            <v>42754.627830555553</v>
          </cell>
        </row>
        <row r="37">
          <cell r="F37">
            <v>1701095</v>
          </cell>
          <cell r="G37" t="str">
            <v>HONDA</v>
          </cell>
          <cell r="H37" t="str">
            <v>CIVIC</v>
          </cell>
          <cell r="I37" t="str">
            <v>ชฎ6014</v>
          </cell>
          <cell r="J37" t="str">
            <v>กลาง</v>
          </cell>
          <cell r="K37">
            <v>0</v>
          </cell>
          <cell r="L37">
            <v>0.5</v>
          </cell>
          <cell r="M37" t="str">
            <v>ชัยรุ่งเรือง</v>
          </cell>
          <cell r="N37">
            <v>42753.590255439813</v>
          </cell>
          <cell r="O37">
            <v>42756.547889120367</v>
          </cell>
        </row>
        <row r="38">
          <cell r="F38">
            <v>1701038</v>
          </cell>
          <cell r="G38" t="str">
            <v>MAZDA</v>
          </cell>
          <cell r="H38">
            <v>2</v>
          </cell>
          <cell r="I38" t="str">
            <v>ฆค3065</v>
          </cell>
          <cell r="J38" t="str">
            <v>โคม่า</v>
          </cell>
          <cell r="K38">
            <v>0</v>
          </cell>
          <cell r="L38">
            <v>3</v>
          </cell>
          <cell r="M38" t="str">
            <v>ชัยรุ่งเรือง</v>
          </cell>
          <cell r="N38">
            <v>42753.590606712962</v>
          </cell>
          <cell r="O38">
            <v>42758.705489236112</v>
          </cell>
        </row>
        <row r="39">
          <cell r="F39">
            <v>1701040</v>
          </cell>
          <cell r="G39" t="str">
            <v>MITSUBISHI</v>
          </cell>
          <cell r="H39" t="str">
            <v>MIRAGE</v>
          </cell>
          <cell r="I39" t="str">
            <v>2กช9411</v>
          </cell>
          <cell r="J39" t="str">
            <v>โคม่า</v>
          </cell>
          <cell r="K39">
            <v>0</v>
          </cell>
          <cell r="L39">
            <v>1.5</v>
          </cell>
          <cell r="M39" t="str">
            <v>เทพารักษ์</v>
          </cell>
          <cell r="N39">
            <v>42753.590856481482</v>
          </cell>
          <cell r="O39">
            <v>42756.701642245367</v>
          </cell>
        </row>
        <row r="40">
          <cell r="F40">
            <v>1701078</v>
          </cell>
          <cell r="G40" t="str">
            <v>HONDA</v>
          </cell>
          <cell r="H40" t="str">
            <v>CIVIC</v>
          </cell>
          <cell r="I40" t="str">
            <v>ภข2047</v>
          </cell>
          <cell r="J40" t="str">
            <v>เบา</v>
          </cell>
          <cell r="K40">
            <v>0</v>
          </cell>
          <cell r="L40">
            <v>0.5</v>
          </cell>
          <cell r="M40" t="str">
            <v>มังกร</v>
          </cell>
          <cell r="N40">
            <v>42753.605896064815</v>
          </cell>
          <cell r="O40">
            <v>42753.606100115743</v>
          </cell>
        </row>
        <row r="41">
          <cell r="F41">
            <v>1701014</v>
          </cell>
          <cell r="G41" t="str">
            <v>MITSUBISHI</v>
          </cell>
          <cell r="H41" t="str">
            <v>MIRAGE</v>
          </cell>
          <cell r="I41" t="str">
            <v>2กศ4570</v>
          </cell>
          <cell r="J41" t="str">
            <v>กลาง</v>
          </cell>
          <cell r="K41">
            <v>0</v>
          </cell>
          <cell r="L41">
            <v>1.5</v>
          </cell>
          <cell r="M41" t="str">
            <v>ชัยรุ่งเรือง</v>
          </cell>
          <cell r="N41">
            <v>42755.367638310185</v>
          </cell>
          <cell r="O41">
            <v>42759.55100590278</v>
          </cell>
        </row>
        <row r="42">
          <cell r="F42">
            <v>1701085</v>
          </cell>
          <cell r="G42" t="str">
            <v>TOYOTA</v>
          </cell>
          <cell r="H42" t="str">
            <v>VIOS</v>
          </cell>
          <cell r="I42" t="str">
            <v>3กช3180</v>
          </cell>
          <cell r="J42" t="str">
            <v>กลาง</v>
          </cell>
          <cell r="K42">
            <v>0</v>
          </cell>
          <cell r="L42">
            <v>0.5</v>
          </cell>
          <cell r="M42" t="str">
            <v>เทพารักษ์</v>
          </cell>
          <cell r="N42">
            <v>42755.369045717591</v>
          </cell>
          <cell r="O42">
            <v>42755.691777546293</v>
          </cell>
        </row>
        <row r="43">
          <cell r="F43">
            <v>1701103</v>
          </cell>
          <cell r="G43" t="str">
            <v>TOYOTA</v>
          </cell>
          <cell r="H43" t="str">
            <v>ALTIS</v>
          </cell>
          <cell r="I43" t="str">
            <v>1กผ3064</v>
          </cell>
          <cell r="J43" t="str">
            <v>กลาง</v>
          </cell>
          <cell r="K43">
            <v>0</v>
          </cell>
          <cell r="L43">
            <v>0.5</v>
          </cell>
          <cell r="M43" t="str">
            <v>มังกร</v>
          </cell>
          <cell r="N43">
            <v>42755.369917939817</v>
          </cell>
          <cell r="O43">
            <v>42756.548592708335</v>
          </cell>
        </row>
        <row r="44">
          <cell r="F44">
            <v>1701107</v>
          </cell>
          <cell r="G44" t="str">
            <v>ISUZU</v>
          </cell>
          <cell r="H44" t="str">
            <v>MU-7</v>
          </cell>
          <cell r="I44" t="str">
            <v>ฌจ3858</v>
          </cell>
          <cell r="J44" t="str">
            <v>หนัก</v>
          </cell>
          <cell r="K44">
            <v>0</v>
          </cell>
          <cell r="L44">
            <v>1</v>
          </cell>
          <cell r="M44" t="str">
            <v>ชัยรุ่งเรือง</v>
          </cell>
          <cell r="N44">
            <v>42755.371465162039</v>
          </cell>
          <cell r="O44">
            <v>42766.431346759258</v>
          </cell>
        </row>
        <row r="45">
          <cell r="F45">
            <v>1701096</v>
          </cell>
          <cell r="G45" t="str">
            <v>ISUZU</v>
          </cell>
          <cell r="H45" t="str">
            <v>CAB-4</v>
          </cell>
          <cell r="I45" t="str">
            <v>5กผ5412</v>
          </cell>
          <cell r="J45" t="str">
            <v>กลาง</v>
          </cell>
          <cell r="K45">
            <v>0</v>
          </cell>
          <cell r="L45">
            <v>0.5</v>
          </cell>
          <cell r="M45" t="str">
            <v>ชัยรุ่งเรือง</v>
          </cell>
          <cell r="N45">
            <v>42755.404903819443</v>
          </cell>
          <cell r="O45">
            <v>42759.739532638887</v>
          </cell>
        </row>
        <row r="46">
          <cell r="F46">
            <v>1701120</v>
          </cell>
          <cell r="G46" t="str">
            <v>TOYOTA</v>
          </cell>
          <cell r="H46" t="str">
            <v>VIOS</v>
          </cell>
          <cell r="I46" t="str">
            <v>ญธ4088</v>
          </cell>
          <cell r="J46" t="str">
            <v>กลาง</v>
          </cell>
          <cell r="K46">
            <v>0</v>
          </cell>
          <cell r="L46">
            <v>0.5</v>
          </cell>
          <cell r="M46" t="str">
            <v>มังกร</v>
          </cell>
          <cell r="N46">
            <v>42758.576339236111</v>
          </cell>
          <cell r="O46">
            <v>42760.660777199075</v>
          </cell>
        </row>
        <row r="47">
          <cell r="F47">
            <v>1701121</v>
          </cell>
          <cell r="G47" t="str">
            <v>TOYOTA</v>
          </cell>
          <cell r="H47" t="str">
            <v>VIGO</v>
          </cell>
          <cell r="I47" t="str">
            <v>ถร8075</v>
          </cell>
          <cell r="J47" t="str">
            <v>กลาง</v>
          </cell>
          <cell r="K47">
            <v>0</v>
          </cell>
          <cell r="L47">
            <v>1.5</v>
          </cell>
          <cell r="M47" t="str">
            <v>เทพารักษ์</v>
          </cell>
          <cell r="N47">
            <v>42758.627570254626</v>
          </cell>
          <cell r="O47">
            <v>42777.454102777781</v>
          </cell>
        </row>
        <row r="48">
          <cell r="F48">
            <v>1701134</v>
          </cell>
          <cell r="G48" t="str">
            <v>TOYOTA</v>
          </cell>
          <cell r="H48" t="str">
            <v>VIOS</v>
          </cell>
          <cell r="I48" t="str">
            <v>สฎ3396</v>
          </cell>
          <cell r="J48" t="str">
            <v>เบา</v>
          </cell>
          <cell r="K48">
            <v>0</v>
          </cell>
          <cell r="L48">
            <v>0.5</v>
          </cell>
          <cell r="M48" t="str">
            <v>มังกร</v>
          </cell>
          <cell r="N48">
            <v>42759.407241203706</v>
          </cell>
          <cell r="O48">
            <v>42759.550764236112</v>
          </cell>
        </row>
        <row r="49">
          <cell r="F49">
            <v>1701131</v>
          </cell>
          <cell r="G49" t="str">
            <v>MAZDA</v>
          </cell>
          <cell r="H49" t="str">
            <v>BT-50</v>
          </cell>
          <cell r="I49" t="str">
            <v>ฒถ7932</v>
          </cell>
          <cell r="J49" t="str">
            <v>กลาง</v>
          </cell>
          <cell r="K49">
            <v>0</v>
          </cell>
          <cell r="L49">
            <v>0.5</v>
          </cell>
          <cell r="M49" t="str">
            <v>ชัยรุ่งเรือง</v>
          </cell>
          <cell r="N49">
            <v>42760.658987037037</v>
          </cell>
          <cell r="O49">
            <v>42766.601539814816</v>
          </cell>
        </row>
        <row r="50">
          <cell r="F50">
            <v>1701125</v>
          </cell>
          <cell r="G50" t="str">
            <v>HONDA</v>
          </cell>
          <cell r="H50" t="str">
            <v>CITY</v>
          </cell>
          <cell r="I50" t="str">
            <v>วว1088</v>
          </cell>
          <cell r="J50" t="str">
            <v>กลาง</v>
          </cell>
          <cell r="K50">
            <v>0</v>
          </cell>
          <cell r="L50">
            <v>0.5</v>
          </cell>
          <cell r="M50" t="str">
            <v>มังกร</v>
          </cell>
          <cell r="N50">
            <v>42760.659268055555</v>
          </cell>
          <cell r="O50">
            <v>42766.451096064811</v>
          </cell>
        </row>
        <row r="51">
          <cell r="F51">
            <v>1701133</v>
          </cell>
          <cell r="G51" t="str">
            <v>FORD</v>
          </cell>
          <cell r="H51" t="str">
            <v>RANGER</v>
          </cell>
          <cell r="I51" t="str">
            <v>1ฒฒ4721</v>
          </cell>
          <cell r="J51" t="str">
            <v>เบา</v>
          </cell>
          <cell r="K51">
            <v>0</v>
          </cell>
          <cell r="L51">
            <v>0.5</v>
          </cell>
          <cell r="M51" t="str">
            <v>ชัยรุ่งเรือง</v>
          </cell>
          <cell r="N51">
            <v>42760.659570949072</v>
          </cell>
          <cell r="O51">
            <v>42761.70072523148</v>
          </cell>
        </row>
        <row r="52">
          <cell r="F52">
            <v>1701112</v>
          </cell>
          <cell r="G52" t="str">
            <v>TOYOTA</v>
          </cell>
          <cell r="H52" t="str">
            <v>VIOS</v>
          </cell>
          <cell r="I52" t="str">
            <v>5กจ7450</v>
          </cell>
          <cell r="J52">
            <v>0</v>
          </cell>
          <cell r="K52">
            <v>0</v>
          </cell>
          <cell r="L52">
            <v>0.5</v>
          </cell>
          <cell r="M52" t="str">
            <v>เทพารักษ์</v>
          </cell>
          <cell r="N52">
            <v>42760.659928356479</v>
          </cell>
          <cell r="O52">
            <v>42760.720713773146</v>
          </cell>
        </row>
        <row r="53">
          <cell r="F53">
            <v>1701135</v>
          </cell>
          <cell r="G53" t="str">
            <v>TOYOTA</v>
          </cell>
          <cell r="H53" t="str">
            <v>VIOS</v>
          </cell>
          <cell r="I53" t="str">
            <v>2กค4169</v>
          </cell>
          <cell r="J53" t="str">
            <v>กลาง</v>
          </cell>
          <cell r="K53">
            <v>0</v>
          </cell>
          <cell r="L53">
            <v>0.5</v>
          </cell>
          <cell r="M53" t="str">
            <v>เทพารักษ์</v>
          </cell>
          <cell r="N53">
            <v>42760.660240046294</v>
          </cell>
          <cell r="O53">
            <v>42850.413947453701</v>
          </cell>
        </row>
        <row r="54">
          <cell r="F54">
            <v>1701124</v>
          </cell>
          <cell r="G54" t="str">
            <v>MITSUBISHI</v>
          </cell>
          <cell r="H54" t="str">
            <v>STRADA</v>
          </cell>
          <cell r="I54" t="str">
            <v>ณข1099</v>
          </cell>
          <cell r="J54" t="str">
            <v>กลาง</v>
          </cell>
          <cell r="K54">
            <v>0</v>
          </cell>
          <cell r="L54">
            <v>0.5</v>
          </cell>
          <cell r="M54" t="str">
            <v>มังกร</v>
          </cell>
          <cell r="N54">
            <v>42760.660494212963</v>
          </cell>
          <cell r="O54">
            <v>42762.760012152779</v>
          </cell>
        </row>
        <row r="55">
          <cell r="F55">
            <v>1701132</v>
          </cell>
          <cell r="G55" t="str">
            <v>MAZDA</v>
          </cell>
          <cell r="H55">
            <v>3</v>
          </cell>
          <cell r="I55" t="str">
            <v>ฎป8538</v>
          </cell>
          <cell r="J55" t="str">
            <v>กลาง</v>
          </cell>
          <cell r="K55">
            <v>0</v>
          </cell>
          <cell r="L55">
            <v>1</v>
          </cell>
          <cell r="M55" t="str">
            <v>มังกร</v>
          </cell>
          <cell r="N55">
            <v>42761.415546643519</v>
          </cell>
          <cell r="O55">
            <v>42762.760233333334</v>
          </cell>
        </row>
        <row r="56">
          <cell r="F56">
            <v>1701144</v>
          </cell>
          <cell r="G56" t="str">
            <v>PROTON</v>
          </cell>
          <cell r="H56" t="str">
            <v>PERSONA</v>
          </cell>
          <cell r="I56" t="str">
            <v>4กม6439</v>
          </cell>
          <cell r="J56" t="str">
            <v>เบา</v>
          </cell>
          <cell r="K56">
            <v>0</v>
          </cell>
          <cell r="L56">
            <v>0.5</v>
          </cell>
          <cell r="M56" t="str">
            <v>ชัยรุ่งเรือง</v>
          </cell>
          <cell r="N56">
            <v>42761.448111226855</v>
          </cell>
          <cell r="O56">
            <v>42766.431097800923</v>
          </cell>
        </row>
        <row r="57">
          <cell r="F57">
            <v>1701126</v>
          </cell>
          <cell r="G57" t="str">
            <v>MITSUBISHI</v>
          </cell>
          <cell r="H57" t="str">
            <v>TRIRON</v>
          </cell>
          <cell r="I57" t="str">
            <v>สศ1829</v>
          </cell>
          <cell r="J57" t="str">
            <v>เบา</v>
          </cell>
          <cell r="K57">
            <v>0</v>
          </cell>
          <cell r="L57">
            <v>0.5</v>
          </cell>
          <cell r="M57" t="str">
            <v>เทพารักษ์</v>
          </cell>
          <cell r="N57">
            <v>42761.712477083332</v>
          </cell>
          <cell r="O57">
            <v>42761.713770138886</v>
          </cell>
        </row>
        <row r="58">
          <cell r="F58">
            <v>1701160</v>
          </cell>
          <cell r="G58" t="str">
            <v>TOYOTA</v>
          </cell>
          <cell r="H58" t="str">
            <v>VIGO</v>
          </cell>
          <cell r="I58" t="str">
            <v>1ฒฉ3770</v>
          </cell>
          <cell r="J58" t="str">
            <v>เบา</v>
          </cell>
          <cell r="K58">
            <v>0</v>
          </cell>
          <cell r="L58">
            <v>0.5</v>
          </cell>
          <cell r="M58" t="str">
            <v>ชัยรุ่งเรือง</v>
          </cell>
          <cell r="N58">
            <v>42767.633047916665</v>
          </cell>
          <cell r="O58">
            <v>42777.45549108796</v>
          </cell>
        </row>
        <row r="59">
          <cell r="F59">
            <v>1701162</v>
          </cell>
          <cell r="G59" t="str">
            <v>TOYOTA</v>
          </cell>
          <cell r="H59" t="str">
            <v>VIOS</v>
          </cell>
          <cell r="I59" t="str">
            <v>5กฉ8506</v>
          </cell>
          <cell r="J59" t="str">
            <v>กลาง</v>
          </cell>
          <cell r="K59">
            <v>0</v>
          </cell>
          <cell r="L59">
            <v>1</v>
          </cell>
          <cell r="M59" t="str">
            <v>ชัยรุ่งเรือง</v>
          </cell>
          <cell r="N59">
            <v>42767.634269907408</v>
          </cell>
          <cell r="O59">
            <v>42777.454426273151</v>
          </cell>
        </row>
        <row r="60">
          <cell r="F60">
            <v>1701159</v>
          </cell>
          <cell r="G60" t="str">
            <v>TOYOTA</v>
          </cell>
          <cell r="H60" t="str">
            <v>VIGO</v>
          </cell>
          <cell r="I60" t="str">
            <v>ถห5340</v>
          </cell>
          <cell r="J60" t="str">
            <v>กลาง</v>
          </cell>
          <cell r="K60">
            <v>0</v>
          </cell>
          <cell r="L60">
            <v>1.5</v>
          </cell>
          <cell r="M60" t="str">
            <v>เทพารักษ์</v>
          </cell>
          <cell r="N60">
            <v>42767.635608680554</v>
          </cell>
          <cell r="O60">
            <v>42777.454727199074</v>
          </cell>
        </row>
        <row r="61">
          <cell r="F61">
            <v>1701161</v>
          </cell>
          <cell r="G61" t="str">
            <v>HONDA</v>
          </cell>
          <cell r="H61" t="str">
            <v>CITY</v>
          </cell>
          <cell r="I61" t="str">
            <v>ฎป8239</v>
          </cell>
          <cell r="J61" t="str">
            <v>หนัก</v>
          </cell>
          <cell r="K61">
            <v>0</v>
          </cell>
          <cell r="L61">
            <v>1.5</v>
          </cell>
          <cell r="M61" t="str">
            <v>มังกร</v>
          </cell>
          <cell r="N61">
            <v>42767.637439351849</v>
          </cell>
          <cell r="O61">
            <v>42777.456401157404</v>
          </cell>
        </row>
        <row r="62">
          <cell r="F62">
            <v>1701171</v>
          </cell>
          <cell r="G62" t="str">
            <v>TOYOTA</v>
          </cell>
          <cell r="H62" t="str">
            <v>VIGO</v>
          </cell>
          <cell r="I62" t="str">
            <v>ตร1644</v>
          </cell>
          <cell r="J62" t="str">
            <v>รอบคัน</v>
          </cell>
          <cell r="K62">
            <v>0</v>
          </cell>
          <cell r="L62">
            <v>4</v>
          </cell>
          <cell r="M62" t="str">
            <v>มังกร</v>
          </cell>
          <cell r="N62">
            <v>42768.378025115744</v>
          </cell>
          <cell r="O62">
            <v>42780.66344178241</v>
          </cell>
        </row>
        <row r="63">
          <cell r="F63">
            <v>1701150</v>
          </cell>
          <cell r="G63" t="str">
            <v>CHEVROLET</v>
          </cell>
          <cell r="H63" t="str">
            <v>COLORADO</v>
          </cell>
          <cell r="I63" t="str">
            <v>1ฒศ3239</v>
          </cell>
          <cell r="J63" t="str">
            <v>เบา</v>
          </cell>
          <cell r="K63">
            <v>0</v>
          </cell>
          <cell r="L63">
            <v>0.5</v>
          </cell>
          <cell r="M63" t="str">
            <v>มังกร</v>
          </cell>
          <cell r="N63">
            <v>42768.383513773151</v>
          </cell>
          <cell r="O63">
            <v>42768.613329282409</v>
          </cell>
        </row>
        <row r="64">
          <cell r="F64">
            <v>1701137</v>
          </cell>
          <cell r="G64" t="str">
            <v>HONDA</v>
          </cell>
          <cell r="H64" t="str">
            <v>CITY</v>
          </cell>
          <cell r="I64" t="str">
            <v>กท9320</v>
          </cell>
          <cell r="J64" t="str">
            <v>รอบคัน</v>
          </cell>
          <cell r="K64">
            <v>0</v>
          </cell>
          <cell r="L64">
            <v>4</v>
          </cell>
          <cell r="M64" t="str">
            <v>มังกร</v>
          </cell>
          <cell r="N64">
            <v>42768.417425231484</v>
          </cell>
          <cell r="O64">
            <v>42768.613054050926</v>
          </cell>
        </row>
        <row r="65">
          <cell r="F65">
            <v>1701170</v>
          </cell>
          <cell r="G65" t="str">
            <v>TOYOTA</v>
          </cell>
          <cell r="H65" t="str">
            <v>VIOS</v>
          </cell>
          <cell r="I65" t="str">
            <v>2กจ8863</v>
          </cell>
          <cell r="J65" t="str">
            <v>รอบคัน</v>
          </cell>
          <cell r="K65">
            <v>0</v>
          </cell>
          <cell r="L65">
            <v>4</v>
          </cell>
          <cell r="M65" t="str">
            <v>มังกร</v>
          </cell>
          <cell r="N65">
            <v>42768.41813460648</v>
          </cell>
          <cell r="O65">
            <v>42780.662931250001</v>
          </cell>
        </row>
        <row r="66">
          <cell r="F66">
            <v>1701172</v>
          </cell>
          <cell r="G66" t="str">
            <v>TOYOTA</v>
          </cell>
          <cell r="H66" t="str">
            <v>VIOS</v>
          </cell>
          <cell r="I66" t="str">
            <v>ญญ2226</v>
          </cell>
          <cell r="J66" t="str">
            <v>เบา</v>
          </cell>
          <cell r="K66">
            <v>0</v>
          </cell>
          <cell r="L66">
            <v>1</v>
          </cell>
          <cell r="M66" t="str">
            <v>ชัยรุ่งเรือง</v>
          </cell>
          <cell r="N66">
            <v>42768.421019791669</v>
          </cell>
          <cell r="O66">
            <v>42775.669654166668</v>
          </cell>
        </row>
        <row r="67">
          <cell r="F67">
            <v>1702002</v>
          </cell>
          <cell r="G67" t="str">
            <v>ISUZU</v>
          </cell>
          <cell r="H67" t="str">
            <v>D-MAX</v>
          </cell>
          <cell r="I67" t="str">
            <v>ลย1225</v>
          </cell>
          <cell r="J67" t="str">
            <v>รอบคัน</v>
          </cell>
          <cell r="K67">
            <v>0</v>
          </cell>
          <cell r="L67">
            <v>0.5</v>
          </cell>
          <cell r="M67" t="str">
            <v>เทพารักษ์</v>
          </cell>
          <cell r="N67">
            <v>42768.421298726855</v>
          </cell>
          <cell r="O67">
            <v>42773.749052662039</v>
          </cell>
        </row>
        <row r="68">
          <cell r="F68">
            <v>1701119</v>
          </cell>
          <cell r="G68" t="str">
            <v>NISSAN</v>
          </cell>
          <cell r="H68" t="str">
            <v>CEFIRO</v>
          </cell>
          <cell r="I68" t="str">
            <v>วต2115</v>
          </cell>
          <cell r="J68" t="str">
            <v>เบา</v>
          </cell>
          <cell r="K68">
            <v>0</v>
          </cell>
          <cell r="L68">
            <v>0.5</v>
          </cell>
          <cell r="M68" t="str">
            <v>เทพารักษ์</v>
          </cell>
          <cell r="N68">
            <v>42768.421559953706</v>
          </cell>
          <cell r="O68">
            <v>42777.461745486115</v>
          </cell>
        </row>
        <row r="69">
          <cell r="F69">
            <v>1702010</v>
          </cell>
          <cell r="G69" t="str">
            <v>TOYOTA</v>
          </cell>
          <cell r="H69" t="str">
            <v>VIGO</v>
          </cell>
          <cell r="I69" t="str">
            <v>ฒษ2411</v>
          </cell>
          <cell r="J69" t="str">
            <v>กลาง</v>
          </cell>
          <cell r="K69">
            <v>0</v>
          </cell>
          <cell r="L69">
            <v>0.5</v>
          </cell>
          <cell r="M69" t="str">
            <v>มังกร</v>
          </cell>
          <cell r="N69">
            <v>42772.399000347221</v>
          </cell>
          <cell r="O69">
            <v>42774.676405902777</v>
          </cell>
        </row>
        <row r="70">
          <cell r="F70">
            <v>1701047</v>
          </cell>
          <cell r="G70" t="str">
            <v>HONDA</v>
          </cell>
          <cell r="H70" t="str">
            <v>CITY</v>
          </cell>
          <cell r="I70" t="str">
            <v>2กญ6637</v>
          </cell>
          <cell r="J70" t="str">
            <v>โคม่า</v>
          </cell>
          <cell r="K70">
            <v>0</v>
          </cell>
          <cell r="L70">
            <v>1</v>
          </cell>
          <cell r="M70" t="str">
            <v>ชัยรุ่งเรือง</v>
          </cell>
          <cell r="N70">
            <v>42772.403198958331</v>
          </cell>
          <cell r="O70">
            <v>42773.747351967591</v>
          </cell>
        </row>
        <row r="71">
          <cell r="F71">
            <v>1702005</v>
          </cell>
          <cell r="G71" t="str">
            <v>TOYOTA</v>
          </cell>
          <cell r="H71" t="str">
            <v>CAMRY</v>
          </cell>
          <cell r="I71" t="str">
            <v>ษฐ2513</v>
          </cell>
          <cell r="J71" t="str">
            <v>กลาง</v>
          </cell>
          <cell r="K71">
            <v>0</v>
          </cell>
          <cell r="L71">
            <v>1.5</v>
          </cell>
          <cell r="M71" t="str">
            <v>ชัยรุ่งเรือง</v>
          </cell>
          <cell r="N71">
            <v>42772.403730439815</v>
          </cell>
          <cell r="O71">
            <v>42787.417120370374</v>
          </cell>
        </row>
        <row r="72">
          <cell r="F72">
            <v>1701070</v>
          </cell>
          <cell r="G72" t="str">
            <v>TOYOTA</v>
          </cell>
          <cell r="H72" t="str">
            <v>VIOS</v>
          </cell>
          <cell r="I72" t="str">
            <v>ศช325</v>
          </cell>
          <cell r="J72" t="str">
            <v>กลาง</v>
          </cell>
          <cell r="K72">
            <v>0</v>
          </cell>
          <cell r="L72">
            <v>0.5</v>
          </cell>
          <cell r="M72" t="str">
            <v>เทพารักษ์</v>
          </cell>
          <cell r="N72">
            <v>42772.403994328706</v>
          </cell>
          <cell r="O72">
            <v>42777.462251504629</v>
          </cell>
        </row>
        <row r="73">
          <cell r="F73">
            <v>1702003</v>
          </cell>
          <cell r="G73" t="str">
            <v>NISSAN</v>
          </cell>
          <cell r="H73" t="str">
            <v>SUNNY</v>
          </cell>
          <cell r="I73" t="str">
            <v>ศว9499</v>
          </cell>
          <cell r="J73" t="str">
            <v>กลาง</v>
          </cell>
          <cell r="K73">
            <v>0</v>
          </cell>
          <cell r="L73">
            <v>1</v>
          </cell>
          <cell r="M73" t="str">
            <v>เทพารักษ์</v>
          </cell>
          <cell r="N73">
            <v>42772.404283564814</v>
          </cell>
          <cell r="O73">
            <v>42777.462744328703</v>
          </cell>
        </row>
        <row r="74">
          <cell r="F74">
            <v>1701143</v>
          </cell>
          <cell r="G74" t="str">
            <v>TOYOTA</v>
          </cell>
          <cell r="H74" t="str">
            <v>VIGO</v>
          </cell>
          <cell r="I74" t="str">
            <v>5กค174</v>
          </cell>
          <cell r="J74" t="str">
            <v>รอบคัน</v>
          </cell>
          <cell r="K74">
            <v>0</v>
          </cell>
          <cell r="L74">
            <v>4</v>
          </cell>
          <cell r="M74" t="str">
            <v>มังกร</v>
          </cell>
          <cell r="N74">
            <v>42774.49501875</v>
          </cell>
          <cell r="O74">
            <v>42794.494193402781</v>
          </cell>
        </row>
        <row r="75">
          <cell r="F75">
            <v>1701064</v>
          </cell>
          <cell r="G75" t="str">
            <v>TOYOTA</v>
          </cell>
          <cell r="H75" t="str">
            <v>VIGO</v>
          </cell>
          <cell r="I75" t="str">
            <v>ฒม9087</v>
          </cell>
          <cell r="J75" t="str">
            <v>เบา</v>
          </cell>
          <cell r="K75">
            <v>0</v>
          </cell>
          <cell r="L75">
            <v>0.5</v>
          </cell>
          <cell r="M75" t="str">
            <v>เทพารักษ์</v>
          </cell>
          <cell r="N75">
            <v>42774.683839583333</v>
          </cell>
          <cell r="O75">
            <v>42777.461272685185</v>
          </cell>
        </row>
        <row r="76">
          <cell r="F76">
            <v>1702006</v>
          </cell>
          <cell r="G76" t="str">
            <v>TOYOTA</v>
          </cell>
          <cell r="H76" t="str">
            <v>VIOS</v>
          </cell>
          <cell r="I76" t="str">
            <v>ญฬ9213</v>
          </cell>
          <cell r="J76" t="str">
            <v>กลาง</v>
          </cell>
          <cell r="K76">
            <v>0</v>
          </cell>
          <cell r="L76">
            <v>1</v>
          </cell>
          <cell r="M76" t="str">
            <v>เทพารักษ์</v>
          </cell>
          <cell r="N76">
            <v>42774.684214120367</v>
          </cell>
          <cell r="O76">
            <v>42779.615639351854</v>
          </cell>
        </row>
        <row r="77">
          <cell r="F77">
            <v>1702027</v>
          </cell>
          <cell r="G77" t="str">
            <v>NISSAN</v>
          </cell>
          <cell r="H77" t="str">
            <v>NAVARA</v>
          </cell>
          <cell r="I77" t="str">
            <v>ฆว9253</v>
          </cell>
          <cell r="J77" t="str">
            <v>เบา</v>
          </cell>
          <cell r="K77">
            <v>0</v>
          </cell>
          <cell r="L77">
            <v>0.5</v>
          </cell>
          <cell r="M77" t="str">
            <v>ชัยรุ่งเรือง</v>
          </cell>
          <cell r="N77">
            <v>42775.414017361109</v>
          </cell>
          <cell r="O77">
            <v>42777.705789699074</v>
          </cell>
        </row>
        <row r="78">
          <cell r="F78">
            <v>1701156</v>
          </cell>
          <cell r="G78" t="str">
            <v>TOYOTA</v>
          </cell>
          <cell r="H78" t="str">
            <v>VIOS</v>
          </cell>
          <cell r="I78" t="str">
            <v>3กต3262</v>
          </cell>
          <cell r="J78" t="str">
            <v>กลาง</v>
          </cell>
          <cell r="K78">
            <v>0</v>
          </cell>
          <cell r="L78">
            <v>1</v>
          </cell>
          <cell r="M78" t="str">
            <v>ชัยรุ่งเรือง</v>
          </cell>
          <cell r="N78">
            <v>42775.414286458334</v>
          </cell>
          <cell r="O78">
            <v>42776.583653472226</v>
          </cell>
        </row>
        <row r="79">
          <cell r="F79">
            <v>1701136</v>
          </cell>
          <cell r="G79" t="str">
            <v>FORD</v>
          </cell>
          <cell r="H79" t="str">
            <v>FIESTA</v>
          </cell>
          <cell r="I79" t="str">
            <v>ฆง1162</v>
          </cell>
          <cell r="J79" t="str">
            <v>กลาง</v>
          </cell>
          <cell r="K79">
            <v>0</v>
          </cell>
          <cell r="L79">
            <v>3</v>
          </cell>
          <cell r="M79" t="str">
            <v>มังกร</v>
          </cell>
          <cell r="N79">
            <v>42775.41742395833</v>
          </cell>
          <cell r="O79">
            <v>42776.663174305555</v>
          </cell>
        </row>
        <row r="80">
          <cell r="F80">
            <v>1702028</v>
          </cell>
          <cell r="G80" t="str">
            <v>ISUZU</v>
          </cell>
          <cell r="H80" t="str">
            <v>SPACECAB</v>
          </cell>
          <cell r="I80" t="str">
            <v>ถฬ1662</v>
          </cell>
          <cell r="J80" t="str">
            <v>กลาง</v>
          </cell>
          <cell r="K80">
            <v>0</v>
          </cell>
          <cell r="L80">
            <v>1</v>
          </cell>
          <cell r="M80" t="str">
            <v>มังกร</v>
          </cell>
          <cell r="N80">
            <v>42775.419369907409</v>
          </cell>
          <cell r="O80">
            <v>42776.663430787034</v>
          </cell>
        </row>
        <row r="81">
          <cell r="F81">
            <v>1701050</v>
          </cell>
          <cell r="G81" t="str">
            <v>TOYOTA</v>
          </cell>
          <cell r="H81" t="str">
            <v>VIOS</v>
          </cell>
          <cell r="I81" t="str">
            <v>ฌถ3979</v>
          </cell>
          <cell r="J81" t="str">
            <v>โคม่า</v>
          </cell>
          <cell r="K81">
            <v>0</v>
          </cell>
          <cell r="L81">
            <v>1</v>
          </cell>
          <cell r="M81" t="str">
            <v>เทพารักษ์</v>
          </cell>
          <cell r="N81">
            <v>42775.41961921296</v>
          </cell>
        </row>
        <row r="82">
          <cell r="F82">
            <v>1701053</v>
          </cell>
          <cell r="G82" t="str">
            <v>TOYOTA</v>
          </cell>
          <cell r="H82" t="str">
            <v>VIOS</v>
          </cell>
          <cell r="I82" t="str">
            <v>ฆอ7539</v>
          </cell>
          <cell r="J82" t="str">
            <v>หนัก</v>
          </cell>
          <cell r="K82">
            <v>0</v>
          </cell>
          <cell r="L82">
            <v>1</v>
          </cell>
          <cell r="M82" t="str">
            <v>เทพารักษ์</v>
          </cell>
          <cell r="N82">
            <v>42777.453599074077</v>
          </cell>
          <cell r="O82">
            <v>42777.706463194445</v>
          </cell>
        </row>
        <row r="83">
          <cell r="F83">
            <v>1702030</v>
          </cell>
          <cell r="G83" t="str">
            <v>SUZUKI</v>
          </cell>
          <cell r="H83" t="str">
            <v>SWIFT</v>
          </cell>
          <cell r="I83" t="str">
            <v>2กค7775</v>
          </cell>
          <cell r="J83" t="str">
            <v>เบา</v>
          </cell>
          <cell r="K83">
            <v>0</v>
          </cell>
          <cell r="L83">
            <v>0.5</v>
          </cell>
          <cell r="M83" t="str">
            <v>ชัยรุ่งเรือง</v>
          </cell>
          <cell r="N83">
            <v>42777.463830671295</v>
          </cell>
          <cell r="O83">
            <v>42777.706055902781</v>
          </cell>
        </row>
        <row r="84">
          <cell r="F84">
            <v>1702012</v>
          </cell>
          <cell r="G84" t="str">
            <v>TOYOTA</v>
          </cell>
          <cell r="H84" t="str">
            <v>VIOS</v>
          </cell>
          <cell r="I84" t="str">
            <v>ชท4008</v>
          </cell>
          <cell r="J84" t="str">
            <v>รอบคัน</v>
          </cell>
          <cell r="K84">
            <v>0</v>
          </cell>
          <cell r="L84">
            <v>4</v>
          </cell>
          <cell r="M84" t="str">
            <v>เทพารักษ์</v>
          </cell>
          <cell r="N84">
            <v>42777.620616782406</v>
          </cell>
          <cell r="O84">
            <v>42783.609553125003</v>
          </cell>
        </row>
        <row r="85">
          <cell r="F85">
            <v>1702011</v>
          </cell>
          <cell r="G85" t="str">
            <v>TOYOTA</v>
          </cell>
          <cell r="H85" t="str">
            <v>VIOS</v>
          </cell>
          <cell r="I85" t="str">
            <v>ฌจ7073</v>
          </cell>
          <cell r="J85" t="str">
            <v>รอบคัน</v>
          </cell>
          <cell r="K85">
            <v>0</v>
          </cell>
          <cell r="L85">
            <v>4</v>
          </cell>
          <cell r="M85" t="str">
            <v>มังกร</v>
          </cell>
          <cell r="N85">
            <v>42777.621102430552</v>
          </cell>
          <cell r="O85">
            <v>42780.663190277781</v>
          </cell>
        </row>
        <row r="86">
          <cell r="F86">
            <v>1702040</v>
          </cell>
          <cell r="G86" t="str">
            <v>MAZDA</v>
          </cell>
          <cell r="H86" t="str">
            <v>BT-50</v>
          </cell>
          <cell r="I86" t="str">
            <v>1ฒข5065</v>
          </cell>
          <cell r="J86" t="str">
            <v>รอบคัน</v>
          </cell>
          <cell r="K86">
            <v>0</v>
          </cell>
          <cell r="L86">
            <v>4</v>
          </cell>
          <cell r="M86" t="str">
            <v>มังกร</v>
          </cell>
          <cell r="N86">
            <v>42777.629435879629</v>
          </cell>
          <cell r="O86">
            <v>42783.609274652779</v>
          </cell>
        </row>
        <row r="87">
          <cell r="F87">
            <v>1702037</v>
          </cell>
          <cell r="G87" t="str">
            <v>TOYOTA</v>
          </cell>
          <cell r="H87" t="str">
            <v>VIGO</v>
          </cell>
          <cell r="I87" t="str">
            <v>ฒฬ4980</v>
          </cell>
          <cell r="J87" t="str">
            <v>กลาง</v>
          </cell>
          <cell r="K87">
            <v>0</v>
          </cell>
          <cell r="L87">
            <v>0.5</v>
          </cell>
          <cell r="M87" t="str">
            <v>เทพารักษ์</v>
          </cell>
          <cell r="N87">
            <v>42777.635612962964</v>
          </cell>
          <cell r="O87">
            <v>42781.672943750003</v>
          </cell>
        </row>
        <row r="88">
          <cell r="F88">
            <v>1701048</v>
          </cell>
          <cell r="G88" t="str">
            <v>TOYOTA</v>
          </cell>
          <cell r="H88" t="str">
            <v>SOLUNA</v>
          </cell>
          <cell r="I88" t="str">
            <v>ฎฮ1450</v>
          </cell>
          <cell r="J88" t="str">
            <v>โคม่า</v>
          </cell>
          <cell r="K88">
            <v>0</v>
          </cell>
          <cell r="L88">
            <v>1</v>
          </cell>
          <cell r="M88" t="str">
            <v>เทพารักษ์</v>
          </cell>
          <cell r="N88">
            <v>42777.635883101852</v>
          </cell>
          <cell r="O88">
            <v>42780.704916782408</v>
          </cell>
        </row>
        <row r="89">
          <cell r="F89">
            <v>1701123</v>
          </cell>
          <cell r="G89" t="str">
            <v>ISUZU</v>
          </cell>
          <cell r="H89" t="str">
            <v>DMAX</v>
          </cell>
          <cell r="I89" t="str">
            <v>ฒค2586</v>
          </cell>
          <cell r="J89" t="str">
            <v>กลาง</v>
          </cell>
          <cell r="K89">
            <v>0</v>
          </cell>
          <cell r="L89">
            <v>1</v>
          </cell>
          <cell r="M89" t="str">
            <v>ชัยรุ่งเรือง</v>
          </cell>
          <cell r="N89">
            <v>42777.63611712963</v>
          </cell>
          <cell r="O89">
            <v>42781.467701273148</v>
          </cell>
        </row>
        <row r="90">
          <cell r="F90">
            <v>1702031</v>
          </cell>
          <cell r="G90" t="str">
            <v>MITSUBISHI</v>
          </cell>
          <cell r="H90" t="str">
            <v>TRITON</v>
          </cell>
          <cell r="I90" t="str">
            <v>ฒธ8151</v>
          </cell>
          <cell r="J90" t="str">
            <v>เบา</v>
          </cell>
          <cell r="K90">
            <v>0</v>
          </cell>
          <cell r="L90">
            <v>1</v>
          </cell>
          <cell r="M90" t="str">
            <v>เทพารักษ์</v>
          </cell>
          <cell r="N90">
            <v>42777.636573032411</v>
          </cell>
          <cell r="O90">
            <v>42781.673130902775</v>
          </cell>
        </row>
        <row r="91">
          <cell r="F91">
            <v>1702051</v>
          </cell>
          <cell r="G91" t="str">
            <v>NISSAN</v>
          </cell>
          <cell r="H91" t="str">
            <v>FRONTIER</v>
          </cell>
          <cell r="I91" t="str">
            <v>ตศ5103</v>
          </cell>
          <cell r="J91" t="str">
            <v>เบา</v>
          </cell>
          <cell r="K91">
            <v>0</v>
          </cell>
          <cell r="L91">
            <v>0.5</v>
          </cell>
          <cell r="M91" t="str">
            <v>เทพารักษ์</v>
          </cell>
          <cell r="N91">
            <v>42780.404006712961</v>
          </cell>
          <cell r="O91">
            <v>42780.632521990738</v>
          </cell>
        </row>
        <row r="92">
          <cell r="F92">
            <v>1702039</v>
          </cell>
          <cell r="G92" t="str">
            <v>TOYOTA</v>
          </cell>
          <cell r="H92" t="str">
            <v>VIGO</v>
          </cell>
          <cell r="I92" t="str">
            <v>ถจ7258</v>
          </cell>
          <cell r="J92" t="str">
            <v>กลาง</v>
          </cell>
          <cell r="K92">
            <v>0</v>
          </cell>
          <cell r="L92">
            <v>2</v>
          </cell>
          <cell r="M92" t="str">
            <v>เทพารักษ์</v>
          </cell>
          <cell r="N92">
            <v>42780.405941203702</v>
          </cell>
          <cell r="O92">
            <v>42780.632315393515</v>
          </cell>
        </row>
        <row r="93">
          <cell r="F93">
            <v>1702049</v>
          </cell>
          <cell r="G93" t="str">
            <v>TOYOTA</v>
          </cell>
          <cell r="H93" t="str">
            <v>VIOS</v>
          </cell>
          <cell r="I93" t="str">
            <v>ศง1685</v>
          </cell>
          <cell r="J93" t="str">
            <v>กลาง</v>
          </cell>
          <cell r="K93">
            <v>0</v>
          </cell>
          <cell r="L93">
            <v>0.5</v>
          </cell>
          <cell r="M93" t="str">
            <v>ชัยรุ่งเรือง</v>
          </cell>
          <cell r="N93">
            <v>42780.407461574076</v>
          </cell>
        </row>
        <row r="94">
          <cell r="F94">
            <v>1701129</v>
          </cell>
          <cell r="G94" t="str">
            <v>ISUZU</v>
          </cell>
          <cell r="H94" t="str">
            <v>SPACECAB</v>
          </cell>
          <cell r="I94" t="str">
            <v>ถน7643</v>
          </cell>
          <cell r="J94" t="str">
            <v>เบา</v>
          </cell>
          <cell r="K94">
            <v>0</v>
          </cell>
          <cell r="L94">
            <v>0.5</v>
          </cell>
          <cell r="M94" t="str">
            <v>มังกร</v>
          </cell>
          <cell r="N94">
            <v>42780.408519791665</v>
          </cell>
          <cell r="O94">
            <v>42784.492798842592</v>
          </cell>
        </row>
        <row r="95">
          <cell r="F95">
            <v>1702050</v>
          </cell>
          <cell r="G95" t="str">
            <v>ISUZU</v>
          </cell>
          <cell r="H95" t="str">
            <v>D-MAX</v>
          </cell>
          <cell r="I95" t="str">
            <v>ณอ2851</v>
          </cell>
          <cell r="J95" t="str">
            <v>กลาง</v>
          </cell>
          <cell r="K95">
            <v>0</v>
          </cell>
          <cell r="L95">
            <v>0.5</v>
          </cell>
          <cell r="M95" t="str">
            <v>มังกร</v>
          </cell>
          <cell r="N95">
            <v>42780.411616666664</v>
          </cell>
          <cell r="O95">
            <v>42782.702151620368</v>
          </cell>
        </row>
        <row r="96">
          <cell r="F96">
            <v>1701072</v>
          </cell>
          <cell r="G96" t="str">
            <v>ISUZU</v>
          </cell>
          <cell r="H96" t="str">
            <v>CAB-4</v>
          </cell>
          <cell r="I96" t="str">
            <v>3กย9176</v>
          </cell>
          <cell r="J96" t="str">
            <v>เบา</v>
          </cell>
          <cell r="K96">
            <v>0</v>
          </cell>
          <cell r="L96">
            <v>1</v>
          </cell>
          <cell r="M96" t="str">
            <v>เทพารักษ์</v>
          </cell>
          <cell r="N96">
            <v>42780.63521458333</v>
          </cell>
          <cell r="O96">
            <v>42780.635484953702</v>
          </cell>
        </row>
        <row r="97">
          <cell r="F97">
            <v>1702043</v>
          </cell>
          <cell r="G97" t="str">
            <v>ISUZU</v>
          </cell>
          <cell r="H97" t="str">
            <v>MU-7</v>
          </cell>
          <cell r="I97" t="str">
            <v>ญฎ6792</v>
          </cell>
          <cell r="J97" t="str">
            <v>กลาง</v>
          </cell>
          <cell r="K97">
            <v>0</v>
          </cell>
          <cell r="L97">
            <v>1</v>
          </cell>
          <cell r="M97" t="str">
            <v>เทพารักษ์</v>
          </cell>
          <cell r="N97">
            <v>42782.427076851855</v>
          </cell>
          <cell r="O97">
            <v>42787.675738773149</v>
          </cell>
        </row>
        <row r="98">
          <cell r="F98">
            <v>1701023</v>
          </cell>
          <cell r="G98" t="str">
            <v>MITSUBISHI</v>
          </cell>
          <cell r="H98" t="str">
            <v>TRITON</v>
          </cell>
          <cell r="I98" t="str">
            <v>บว4324</v>
          </cell>
          <cell r="J98" t="str">
            <v>กลาง</v>
          </cell>
          <cell r="K98">
            <v>0</v>
          </cell>
          <cell r="L98">
            <v>1</v>
          </cell>
          <cell r="M98" t="str">
            <v>เทพารักษ์</v>
          </cell>
          <cell r="N98">
            <v>42782.431635069443</v>
          </cell>
          <cell r="O98">
            <v>42784.481771527775</v>
          </cell>
        </row>
        <row r="99">
          <cell r="F99">
            <v>1701036</v>
          </cell>
          <cell r="G99" t="str">
            <v>SUZUKI</v>
          </cell>
          <cell r="H99" t="str">
            <v>SWITF</v>
          </cell>
          <cell r="I99" t="str">
            <v>4กจ3890</v>
          </cell>
          <cell r="J99" t="str">
            <v>โคม่า</v>
          </cell>
          <cell r="K99">
            <v>0</v>
          </cell>
          <cell r="L99">
            <v>1</v>
          </cell>
          <cell r="M99" t="str">
            <v>ชัยรุ่งเรือง</v>
          </cell>
          <cell r="N99">
            <v>42782.553133564812</v>
          </cell>
          <cell r="O99">
            <v>42783.609785879627</v>
          </cell>
        </row>
        <row r="100">
          <cell r="F100">
            <v>1701055</v>
          </cell>
          <cell r="G100" t="str">
            <v>TOYOTA</v>
          </cell>
          <cell r="H100" t="str">
            <v>VIGO</v>
          </cell>
          <cell r="I100" t="str">
            <v>ถษ1439</v>
          </cell>
          <cell r="J100" t="str">
            <v>กลาง</v>
          </cell>
          <cell r="K100">
            <v>0</v>
          </cell>
          <cell r="L100">
            <v>0.5</v>
          </cell>
          <cell r="M100" t="str">
            <v>มังกร</v>
          </cell>
          <cell r="N100">
            <v>42782.553695717594</v>
          </cell>
          <cell r="O100">
            <v>42784.481355555552</v>
          </cell>
        </row>
        <row r="101">
          <cell r="F101">
            <v>1702033</v>
          </cell>
          <cell r="G101" t="str">
            <v>TOYOTA</v>
          </cell>
          <cell r="H101" t="str">
            <v>CAMRY</v>
          </cell>
          <cell r="I101" t="str">
            <v>1กผ9867</v>
          </cell>
          <cell r="J101" t="str">
            <v>รอบคัน</v>
          </cell>
          <cell r="K101">
            <v>0</v>
          </cell>
          <cell r="L101">
            <v>1</v>
          </cell>
          <cell r="M101" t="str">
            <v>ชัยรุ่งเรือง</v>
          </cell>
          <cell r="N101">
            <v>42782.555153240741</v>
          </cell>
          <cell r="O101">
            <v>42782.555386921296</v>
          </cell>
        </row>
        <row r="102">
          <cell r="F102">
            <v>1701155</v>
          </cell>
          <cell r="G102" t="str">
            <v>CHEVROLEY</v>
          </cell>
          <cell r="H102" t="str">
            <v>COLORADO</v>
          </cell>
          <cell r="I102" t="str">
            <v>3กม5321</v>
          </cell>
          <cell r="J102" t="str">
            <v>เบา</v>
          </cell>
          <cell r="K102">
            <v>0</v>
          </cell>
          <cell r="L102">
            <v>0.5</v>
          </cell>
          <cell r="M102" t="str">
            <v>ชัยรุ่งเรือง</v>
          </cell>
          <cell r="N102">
            <v>42784.722629282405</v>
          </cell>
        </row>
        <row r="103">
          <cell r="F103">
            <v>1701118</v>
          </cell>
          <cell r="G103" t="str">
            <v>MAZDA</v>
          </cell>
          <cell r="H103">
            <v>3</v>
          </cell>
          <cell r="I103" t="str">
            <v>5กณ9002</v>
          </cell>
          <cell r="J103" t="str">
            <v>กลาง</v>
          </cell>
          <cell r="K103">
            <v>0</v>
          </cell>
          <cell r="L103">
            <v>1</v>
          </cell>
          <cell r="M103" t="str">
            <v>ชัยรุ่งเรือง</v>
          </cell>
          <cell r="N103">
            <v>42787.601556712965</v>
          </cell>
          <cell r="O103">
            <v>42789.558151967591</v>
          </cell>
        </row>
        <row r="104">
          <cell r="F104">
            <v>1702066</v>
          </cell>
          <cell r="G104" t="str">
            <v>TOYOTA</v>
          </cell>
          <cell r="H104" t="str">
            <v>VIGO</v>
          </cell>
          <cell r="I104" t="str">
            <v>ชษ5638</v>
          </cell>
          <cell r="J104" t="str">
            <v>กลาง</v>
          </cell>
          <cell r="K104">
            <v>0</v>
          </cell>
          <cell r="L104">
            <v>1</v>
          </cell>
          <cell r="M104" t="str">
            <v>ชัยรุ่งเรือง</v>
          </cell>
          <cell r="N104">
            <v>42787.602205555559</v>
          </cell>
          <cell r="O104">
            <v>42789.558428935183</v>
          </cell>
        </row>
        <row r="105">
          <cell r="F105">
            <v>1702058</v>
          </cell>
          <cell r="G105" t="str">
            <v>ISUZU</v>
          </cell>
          <cell r="H105" t="str">
            <v>D-MAX</v>
          </cell>
          <cell r="I105" t="str">
            <v>ฒฒ2395</v>
          </cell>
          <cell r="J105" t="str">
            <v>กลาง</v>
          </cell>
          <cell r="K105">
            <v>0</v>
          </cell>
          <cell r="L105">
            <v>3</v>
          </cell>
          <cell r="M105" t="str">
            <v>เทพารักษ์</v>
          </cell>
          <cell r="N105">
            <v>42787.675314814813</v>
          </cell>
          <cell r="O105">
            <v>42787.676151041669</v>
          </cell>
        </row>
        <row r="106">
          <cell r="F106">
            <v>1701059</v>
          </cell>
          <cell r="G106" t="str">
            <v>NISSAN</v>
          </cell>
          <cell r="H106" t="str">
            <v>ALMERA</v>
          </cell>
          <cell r="I106" t="str">
            <v>4กฬ6729</v>
          </cell>
          <cell r="J106" t="str">
            <v>โคม่า</v>
          </cell>
          <cell r="K106">
            <v>0</v>
          </cell>
          <cell r="L106">
            <v>1</v>
          </cell>
          <cell r="M106" t="str">
            <v>เทพารักษ์</v>
          </cell>
          <cell r="N106">
            <v>42788.390588773145</v>
          </cell>
          <cell r="O106">
            <v>42790.478272453707</v>
          </cell>
        </row>
        <row r="107">
          <cell r="F107">
            <v>1701061</v>
          </cell>
          <cell r="G107" t="str">
            <v>TOYOTA</v>
          </cell>
          <cell r="H107" t="str">
            <v>VIGO</v>
          </cell>
          <cell r="I107" t="str">
            <v>1ฒณ8987</v>
          </cell>
          <cell r="J107" t="str">
            <v>โคม่า</v>
          </cell>
          <cell r="K107">
            <v>0</v>
          </cell>
          <cell r="L107">
            <v>1.5</v>
          </cell>
          <cell r="M107" t="str">
            <v>มังกร</v>
          </cell>
          <cell r="N107">
            <v>42788.396687037035</v>
          </cell>
          <cell r="O107">
            <v>42788.729475694447</v>
          </cell>
        </row>
        <row r="108">
          <cell r="F108">
            <v>1702075</v>
          </cell>
          <cell r="G108" t="str">
            <v>HONDA</v>
          </cell>
          <cell r="H108" t="str">
            <v>CIVIC</v>
          </cell>
          <cell r="I108" t="str">
            <v>2กท7127</v>
          </cell>
          <cell r="J108" t="str">
            <v>กลาง</v>
          </cell>
          <cell r="K108">
            <v>0</v>
          </cell>
          <cell r="L108">
            <v>0.5</v>
          </cell>
          <cell r="M108" t="str">
            <v>เทพารักษ์</v>
          </cell>
          <cell r="N108">
            <v>42788.397068634258</v>
          </cell>
          <cell r="O108">
            <v>42789.663915972225</v>
          </cell>
        </row>
        <row r="109">
          <cell r="F109">
            <v>1701060</v>
          </cell>
          <cell r="G109" t="str">
            <v>TOYOTA</v>
          </cell>
          <cell r="H109" t="str">
            <v>ALTIS</v>
          </cell>
          <cell r="I109" t="str">
            <v>ภม6402</v>
          </cell>
          <cell r="J109" t="str">
            <v>โคม่า</v>
          </cell>
          <cell r="K109">
            <v>0</v>
          </cell>
          <cell r="L109">
            <v>1</v>
          </cell>
          <cell r="M109" t="str">
            <v>มังกร</v>
          </cell>
          <cell r="N109">
            <v>42788.397624537036</v>
          </cell>
          <cell r="O109">
            <v>42788.732649305559</v>
          </cell>
        </row>
        <row r="110">
          <cell r="F110">
            <v>1702038</v>
          </cell>
          <cell r="G110" t="str">
            <v>ISUZU</v>
          </cell>
          <cell r="H110" t="str">
            <v>D-MAX</v>
          </cell>
          <cell r="I110" t="str">
            <v>ชห590</v>
          </cell>
          <cell r="J110" t="str">
            <v>รอบคัน</v>
          </cell>
          <cell r="K110">
            <v>0</v>
          </cell>
          <cell r="L110">
            <v>4</v>
          </cell>
          <cell r="M110" t="str">
            <v>มังกร</v>
          </cell>
          <cell r="N110">
            <v>42788.451914814817</v>
          </cell>
          <cell r="O110">
            <v>42795.719507175927</v>
          </cell>
        </row>
        <row r="111">
          <cell r="F111">
            <v>1702071</v>
          </cell>
          <cell r="G111" t="str">
            <v>MITSUBISHI</v>
          </cell>
          <cell r="H111" t="str">
            <v>TRITON</v>
          </cell>
          <cell r="I111" t="str">
            <v>กจ4033</v>
          </cell>
          <cell r="J111" t="str">
            <v>รอบคัน</v>
          </cell>
          <cell r="K111">
            <v>0</v>
          </cell>
          <cell r="L111">
            <v>4</v>
          </cell>
          <cell r="M111" t="str">
            <v>มังกร</v>
          </cell>
          <cell r="N111">
            <v>42788.452509259259</v>
          </cell>
          <cell r="O111">
            <v>42790.569808564818</v>
          </cell>
        </row>
        <row r="112">
          <cell r="F112">
            <v>1702053</v>
          </cell>
          <cell r="G112" t="str">
            <v>TOYOTA</v>
          </cell>
          <cell r="H112" t="str">
            <v>ALTIS</v>
          </cell>
          <cell r="I112" t="str">
            <v>วม533</v>
          </cell>
          <cell r="J112" t="str">
            <v>กลาง</v>
          </cell>
          <cell r="K112">
            <v>0</v>
          </cell>
          <cell r="L112">
            <v>1</v>
          </cell>
          <cell r="M112" t="str">
            <v>มังกร</v>
          </cell>
          <cell r="N112">
            <v>42788.728955208331</v>
          </cell>
          <cell r="O112">
            <v>42788.729810879631</v>
          </cell>
        </row>
        <row r="113">
          <cell r="F113">
            <v>1701128</v>
          </cell>
          <cell r="G113" t="str">
            <v>TOYOTA</v>
          </cell>
          <cell r="H113" t="str">
            <v>ALTIS</v>
          </cell>
          <cell r="I113" t="str">
            <v>ชฉ2232</v>
          </cell>
          <cell r="J113" t="str">
            <v>โคม่า</v>
          </cell>
          <cell r="K113">
            <v>0</v>
          </cell>
          <cell r="L113">
            <v>1</v>
          </cell>
          <cell r="M113" t="str">
            <v>เทพารักษ์</v>
          </cell>
          <cell r="N113">
            <v>42789.372470254631</v>
          </cell>
          <cell r="O113">
            <v>42818.474075694445</v>
          </cell>
        </row>
        <row r="114">
          <cell r="F114">
            <v>1702076</v>
          </cell>
          <cell r="G114" t="str">
            <v>TOYOTA</v>
          </cell>
          <cell r="H114" t="str">
            <v>VIOS</v>
          </cell>
          <cell r="I114" t="str">
            <v>ศน3564</v>
          </cell>
          <cell r="J114" t="str">
            <v>กลาง</v>
          </cell>
          <cell r="K114">
            <v>0</v>
          </cell>
          <cell r="L114">
            <v>0.5</v>
          </cell>
          <cell r="M114" t="str">
            <v>มังกร</v>
          </cell>
          <cell r="N114">
            <v>42789.448909606479</v>
          </cell>
          <cell r="O114">
            <v>42794.708793287034</v>
          </cell>
        </row>
        <row r="115">
          <cell r="F115">
            <v>1702060</v>
          </cell>
          <cell r="G115" t="str">
            <v>HONDA</v>
          </cell>
          <cell r="H115" t="str">
            <v>CIVIC</v>
          </cell>
          <cell r="I115" t="str">
            <v>ฎถ5553</v>
          </cell>
          <cell r="J115" t="str">
            <v>กลาง</v>
          </cell>
          <cell r="K115">
            <v>0</v>
          </cell>
          <cell r="L115">
            <v>1</v>
          </cell>
          <cell r="M115" t="str">
            <v>ชัยรุ่งเรือง</v>
          </cell>
          <cell r="N115">
            <v>42789.449490740742</v>
          </cell>
          <cell r="O115">
            <v>42818.688903472219</v>
          </cell>
        </row>
        <row r="116">
          <cell r="F116">
            <v>1702077</v>
          </cell>
          <cell r="G116" t="str">
            <v>TOYOTA</v>
          </cell>
          <cell r="H116" t="str">
            <v>ALTIS</v>
          </cell>
          <cell r="I116" t="str">
            <v>ษข3042</v>
          </cell>
          <cell r="J116" t="str">
            <v>เบา</v>
          </cell>
          <cell r="K116">
            <v>0</v>
          </cell>
          <cell r="L116">
            <v>0.5</v>
          </cell>
          <cell r="M116" t="str">
            <v>เทพารักษ์</v>
          </cell>
          <cell r="N116">
            <v>42789.45962199074</v>
          </cell>
          <cell r="O116">
            <v>42791.689424884258</v>
          </cell>
        </row>
        <row r="117">
          <cell r="F117">
            <v>1701022</v>
          </cell>
          <cell r="G117" t="str">
            <v>CHEVROLET</v>
          </cell>
          <cell r="H117" t="str">
            <v>COLORADO</v>
          </cell>
          <cell r="I117" t="str">
            <v>บย9580</v>
          </cell>
          <cell r="J117" t="str">
            <v>กลาง</v>
          </cell>
          <cell r="K117">
            <v>0</v>
          </cell>
          <cell r="L117">
            <v>1</v>
          </cell>
          <cell r="M117" t="str">
            <v>มังกร</v>
          </cell>
          <cell r="N117">
            <v>42789.549076388888</v>
          </cell>
          <cell r="O117">
            <v>42802.396234490741</v>
          </cell>
        </row>
        <row r="118">
          <cell r="F118">
            <v>1701039</v>
          </cell>
          <cell r="G118" t="str">
            <v>NISSAN</v>
          </cell>
          <cell r="H118" t="str">
            <v>ALMERA</v>
          </cell>
          <cell r="I118" t="str">
            <v>1กญ7104</v>
          </cell>
          <cell r="J118" t="str">
            <v>โคม่า</v>
          </cell>
          <cell r="K118">
            <v>0</v>
          </cell>
          <cell r="L118">
            <v>1</v>
          </cell>
          <cell r="M118" t="str">
            <v>มังกร</v>
          </cell>
          <cell r="N118">
            <v>42790.455887268516</v>
          </cell>
          <cell r="O118">
            <v>42791.688495833332</v>
          </cell>
        </row>
        <row r="119">
          <cell r="F119">
            <v>1702080</v>
          </cell>
          <cell r="G119" t="str">
            <v>NISSAN</v>
          </cell>
          <cell r="H119" t="str">
            <v>NAVARA</v>
          </cell>
          <cell r="I119" t="str">
            <v>ถม8499</v>
          </cell>
          <cell r="J119" t="str">
            <v>เบา</v>
          </cell>
          <cell r="K119">
            <v>0</v>
          </cell>
          <cell r="L119">
            <v>0.5</v>
          </cell>
          <cell r="M119" t="str">
            <v>เทพารักษ์</v>
          </cell>
          <cell r="N119">
            <v>42790.459794097223</v>
          </cell>
          <cell r="O119">
            <v>42791.689790046294</v>
          </cell>
        </row>
        <row r="120">
          <cell r="F120">
            <v>1702007</v>
          </cell>
          <cell r="G120" t="str">
            <v>TOYOTA</v>
          </cell>
          <cell r="H120" t="str">
            <v>VIGO</v>
          </cell>
          <cell r="I120" t="str">
            <v>1ฒถ6042</v>
          </cell>
          <cell r="J120" t="str">
            <v>กลาง</v>
          </cell>
          <cell r="K120">
            <v>0</v>
          </cell>
          <cell r="L120">
            <v>1.5</v>
          </cell>
          <cell r="M120" t="str">
            <v>ชัยรุ่งเรือง</v>
          </cell>
          <cell r="N120">
            <v>42790.476915162035</v>
          </cell>
          <cell r="O120">
            <v>42791.688655439815</v>
          </cell>
        </row>
        <row r="121">
          <cell r="F121">
            <v>1702025</v>
          </cell>
          <cell r="G121" t="str">
            <v>TOYOTA</v>
          </cell>
          <cell r="H121" t="str">
            <v>VIOS</v>
          </cell>
          <cell r="I121" t="str">
            <v>ญค7406</v>
          </cell>
          <cell r="J121" t="str">
            <v>กลาง</v>
          </cell>
          <cell r="K121">
            <v>0</v>
          </cell>
          <cell r="L121">
            <v>1</v>
          </cell>
          <cell r="M121" t="str">
            <v>ชัยรุ่งเรือง</v>
          </cell>
          <cell r="N121">
            <v>42791.684297453707</v>
          </cell>
        </row>
        <row r="122">
          <cell r="F122">
            <v>1702078</v>
          </cell>
          <cell r="G122" t="str">
            <v>FORD</v>
          </cell>
          <cell r="H122" t="str">
            <v>RANGER</v>
          </cell>
          <cell r="I122" t="str">
            <v>สฎ391</v>
          </cell>
          <cell r="J122" t="str">
            <v>เบา</v>
          </cell>
          <cell r="K122">
            <v>0</v>
          </cell>
          <cell r="L122">
            <v>0.5</v>
          </cell>
          <cell r="M122" t="str">
            <v>มังกร</v>
          </cell>
          <cell r="N122">
            <v>42791.685017939817</v>
          </cell>
          <cell r="O122">
            <v>42791.688339930559</v>
          </cell>
        </row>
        <row r="123">
          <cell r="F123">
            <v>1702094</v>
          </cell>
          <cell r="G123" t="str">
            <v>HONDA</v>
          </cell>
          <cell r="H123" t="str">
            <v>CITY</v>
          </cell>
          <cell r="I123" t="str">
            <v>ฆร4635</v>
          </cell>
          <cell r="J123" t="str">
            <v>กลาง</v>
          </cell>
          <cell r="K123">
            <v>0</v>
          </cell>
          <cell r="L123">
            <v>0.5</v>
          </cell>
          <cell r="M123" t="str">
            <v>เทพารักษ์</v>
          </cell>
          <cell r="N123">
            <v>42791.68651053241</v>
          </cell>
          <cell r="O123">
            <v>42940.656409143521</v>
          </cell>
        </row>
        <row r="124">
          <cell r="F124">
            <v>1702085</v>
          </cell>
          <cell r="G124" t="str">
            <v>MAZDA</v>
          </cell>
          <cell r="H124">
            <v>2</v>
          </cell>
          <cell r="I124" t="str">
            <v>ฆค7823</v>
          </cell>
          <cell r="J124" t="str">
            <v>กลาง</v>
          </cell>
          <cell r="K124">
            <v>0</v>
          </cell>
          <cell r="L124">
            <v>1</v>
          </cell>
          <cell r="M124" t="str">
            <v>เทพารักษ์</v>
          </cell>
          <cell r="N124">
            <v>42791.686836458335</v>
          </cell>
          <cell r="O124">
            <v>42794.710372800924</v>
          </cell>
        </row>
        <row r="125">
          <cell r="F125">
            <v>1702090</v>
          </cell>
          <cell r="G125" t="str">
            <v>ISUZU</v>
          </cell>
          <cell r="H125" t="str">
            <v>SPACECAB</v>
          </cell>
          <cell r="I125" t="str">
            <v>ฒอ2812</v>
          </cell>
          <cell r="J125" t="str">
            <v>เบา</v>
          </cell>
          <cell r="K125">
            <v>0</v>
          </cell>
          <cell r="L125">
            <v>0.5</v>
          </cell>
          <cell r="M125" t="str">
            <v>ชัยรุ่งเรือง</v>
          </cell>
          <cell r="N125">
            <v>42791.687118287038</v>
          </cell>
        </row>
        <row r="126">
          <cell r="F126">
            <v>1701092</v>
          </cell>
          <cell r="G126" t="str">
            <v>ISUZU</v>
          </cell>
          <cell r="H126" t="str">
            <v>HILANDER</v>
          </cell>
          <cell r="I126" t="str">
            <v>2กภ9105</v>
          </cell>
          <cell r="J126" t="str">
            <v>โคม่า</v>
          </cell>
          <cell r="K126">
            <v>0</v>
          </cell>
          <cell r="L126">
            <v>2</v>
          </cell>
          <cell r="M126" t="str">
            <v>มังกร</v>
          </cell>
          <cell r="N126">
            <v>42791.687345833336</v>
          </cell>
          <cell r="O126">
            <v>42802.396663078704</v>
          </cell>
        </row>
        <row r="127">
          <cell r="F127">
            <v>1702061</v>
          </cell>
          <cell r="G127" t="str">
            <v>TOOYTA</v>
          </cell>
          <cell r="H127" t="str">
            <v>VIGO</v>
          </cell>
          <cell r="I127" t="str">
            <v>1ฒว1183</v>
          </cell>
          <cell r="J127" t="str">
            <v>โคม่า</v>
          </cell>
          <cell r="K127">
            <v>0</v>
          </cell>
          <cell r="L127">
            <v>1</v>
          </cell>
          <cell r="M127" t="str">
            <v>มังกร</v>
          </cell>
          <cell r="N127">
            <v>42791.687529050927</v>
          </cell>
        </row>
        <row r="128">
          <cell r="F128">
            <v>1701071</v>
          </cell>
          <cell r="G128" t="str">
            <v>ISUZU</v>
          </cell>
          <cell r="H128" t="str">
            <v>D-MAX</v>
          </cell>
          <cell r="I128" t="str">
            <v>ฒฐ8043</v>
          </cell>
          <cell r="J128" t="str">
            <v>เบา</v>
          </cell>
          <cell r="K128">
            <v>0</v>
          </cell>
          <cell r="L128">
            <v>0.5</v>
          </cell>
          <cell r="M128" t="str">
            <v>เทพารักษ์</v>
          </cell>
          <cell r="N128">
            <v>42791.687772569443</v>
          </cell>
          <cell r="O128">
            <v>42798.609634143519</v>
          </cell>
        </row>
        <row r="129">
          <cell r="F129">
            <v>1701109</v>
          </cell>
          <cell r="G129" t="str">
            <v>MITSUBISHI</v>
          </cell>
          <cell r="H129" t="str">
            <v>PAJERO SPORT</v>
          </cell>
          <cell r="I129" t="str">
            <v>ญภ6367</v>
          </cell>
          <cell r="J129" t="str">
            <v>โคม่า</v>
          </cell>
          <cell r="K129">
            <v>0</v>
          </cell>
          <cell r="L129">
            <v>1</v>
          </cell>
          <cell r="M129" t="str">
            <v>เทพารักษ์</v>
          </cell>
          <cell r="N129">
            <v>42791.68802303241</v>
          </cell>
          <cell r="O129">
            <v>42826.667281828704</v>
          </cell>
        </row>
        <row r="130">
          <cell r="F130">
            <v>1701157</v>
          </cell>
          <cell r="G130" t="str">
            <v>HONDA</v>
          </cell>
          <cell r="H130" t="str">
            <v>CITY</v>
          </cell>
          <cell r="I130" t="str">
            <v>ฎฐ8725</v>
          </cell>
          <cell r="J130" t="str">
            <v>กลาง</v>
          </cell>
          <cell r="K130">
            <v>0</v>
          </cell>
          <cell r="L130">
            <v>0.5</v>
          </cell>
          <cell r="M130" t="str">
            <v>ชัยรุ่งเรือง</v>
          </cell>
          <cell r="N130">
            <v>42791.688971527779</v>
          </cell>
          <cell r="O130">
            <v>42791.689147685189</v>
          </cell>
        </row>
        <row r="131">
          <cell r="F131">
            <v>1702062</v>
          </cell>
          <cell r="G131" t="str">
            <v>HONDA</v>
          </cell>
          <cell r="H131" t="str">
            <v>CITY</v>
          </cell>
          <cell r="I131" t="str">
            <v>4กฉ4821</v>
          </cell>
          <cell r="J131" t="str">
            <v>รอบคัน</v>
          </cell>
          <cell r="K131">
            <v>0</v>
          </cell>
          <cell r="L131">
            <v>4</v>
          </cell>
          <cell r="M131" t="str">
            <v>มังกร</v>
          </cell>
          <cell r="N131">
            <v>42794.707915046296</v>
          </cell>
          <cell r="O131">
            <v>42794.708356134259</v>
          </cell>
        </row>
        <row r="132">
          <cell r="F132">
            <v>1701074</v>
          </cell>
          <cell r="G132" t="str">
            <v>ISUZU</v>
          </cell>
          <cell r="H132" t="str">
            <v>D-MAX</v>
          </cell>
          <cell r="I132" t="str">
            <v>บฉ9670</v>
          </cell>
          <cell r="J132" t="str">
            <v>เบา</v>
          </cell>
          <cell r="K132">
            <v>0</v>
          </cell>
          <cell r="L132">
            <v>0.5</v>
          </cell>
          <cell r="M132" t="str">
            <v>เทพารักษ์</v>
          </cell>
          <cell r="N132">
            <v>42795.466926967594</v>
          </cell>
          <cell r="O132">
            <v>42802.402185879633</v>
          </cell>
        </row>
        <row r="133">
          <cell r="F133">
            <v>1702046</v>
          </cell>
          <cell r="G133" t="str">
            <v>MAZDA</v>
          </cell>
          <cell r="H133">
            <v>2</v>
          </cell>
          <cell r="I133" t="str">
            <v>กฉ455</v>
          </cell>
          <cell r="J133" t="str">
            <v>กลาง</v>
          </cell>
          <cell r="K133">
            <v>0</v>
          </cell>
          <cell r="L133">
            <v>0.5</v>
          </cell>
          <cell r="M133" t="str">
            <v>เทพารักษ์</v>
          </cell>
          <cell r="N133">
            <v>42795.47012337963</v>
          </cell>
          <cell r="O133">
            <v>42802.397795254627</v>
          </cell>
        </row>
        <row r="134">
          <cell r="F134">
            <v>1701045</v>
          </cell>
          <cell r="G134" t="str">
            <v>ISUZU</v>
          </cell>
          <cell r="H134" t="str">
            <v>SPACECAB</v>
          </cell>
          <cell r="I134" t="str">
            <v>ตส5776</v>
          </cell>
          <cell r="J134" t="str">
            <v>โคม่า</v>
          </cell>
          <cell r="K134">
            <v>0</v>
          </cell>
          <cell r="L134">
            <v>1</v>
          </cell>
          <cell r="M134" t="str">
            <v>ชัยรุ่งเรือง</v>
          </cell>
          <cell r="N134">
            <v>42795.471191666664</v>
          </cell>
          <cell r="O134">
            <v>42797.486195949074</v>
          </cell>
        </row>
        <row r="135">
          <cell r="F135">
            <v>1701073</v>
          </cell>
          <cell r="G135" t="str">
            <v>NISSAN</v>
          </cell>
          <cell r="H135" t="str">
            <v>MARCH</v>
          </cell>
          <cell r="I135" t="str">
            <v>1กม3976</v>
          </cell>
          <cell r="J135" t="str">
            <v>เบา</v>
          </cell>
          <cell r="K135">
            <v>0</v>
          </cell>
          <cell r="L135">
            <v>1.5</v>
          </cell>
          <cell r="M135" t="str">
            <v>ชัยรุ่งเรือง</v>
          </cell>
          <cell r="N135">
            <v>42795.472428240741</v>
          </cell>
        </row>
        <row r="136">
          <cell r="F136">
            <v>1701018</v>
          </cell>
          <cell r="G136" t="str">
            <v>ISUZU</v>
          </cell>
          <cell r="H136" t="str">
            <v>SPACECAB</v>
          </cell>
          <cell r="I136" t="str">
            <v>ฒว649</v>
          </cell>
          <cell r="J136" t="str">
            <v>เบา</v>
          </cell>
          <cell r="K136">
            <v>0</v>
          </cell>
          <cell r="L136">
            <v>0.5</v>
          </cell>
          <cell r="M136" t="str">
            <v>เทพารักษ์</v>
          </cell>
          <cell r="N136">
            <v>42795.473426041666</v>
          </cell>
          <cell r="O136">
            <v>42802.401821180552</v>
          </cell>
        </row>
        <row r="137">
          <cell r="F137">
            <v>1701130</v>
          </cell>
          <cell r="G137" t="str">
            <v>TOYOTA</v>
          </cell>
          <cell r="H137" t="str">
            <v>VIGO</v>
          </cell>
          <cell r="I137" t="str">
            <v>บท6173</v>
          </cell>
          <cell r="J137" t="str">
            <v>หนัก</v>
          </cell>
          <cell r="K137">
            <v>0</v>
          </cell>
          <cell r="L137">
            <v>1</v>
          </cell>
          <cell r="M137" t="str">
            <v>มังกร</v>
          </cell>
          <cell r="N137">
            <v>42795.475413888889</v>
          </cell>
          <cell r="O137">
            <v>42802.397331828703</v>
          </cell>
        </row>
        <row r="138">
          <cell r="F138">
            <v>1701117</v>
          </cell>
          <cell r="G138" t="str">
            <v>ISUZU</v>
          </cell>
          <cell r="H138" t="str">
            <v>SPACECAB</v>
          </cell>
          <cell r="I138" t="str">
            <v>ฒญ4290</v>
          </cell>
          <cell r="J138" t="str">
            <v>เบา</v>
          </cell>
          <cell r="K138">
            <v>0</v>
          </cell>
          <cell r="L138">
            <v>1</v>
          </cell>
          <cell r="M138" t="str">
            <v>มังกร</v>
          </cell>
          <cell r="N138">
            <v>42795.475958912037</v>
          </cell>
          <cell r="O138">
            <v>42802.402602893519</v>
          </cell>
        </row>
        <row r="139">
          <cell r="F139">
            <v>1701163</v>
          </cell>
          <cell r="G139" t="str">
            <v>HONDA</v>
          </cell>
          <cell r="H139" t="str">
            <v>ACCORD</v>
          </cell>
          <cell r="I139" t="str">
            <v>ฎร6818</v>
          </cell>
          <cell r="J139" t="str">
            <v>กลาง</v>
          </cell>
          <cell r="K139">
            <v>0</v>
          </cell>
          <cell r="L139">
            <v>1.5</v>
          </cell>
          <cell r="M139" t="str">
            <v>ชัยรุ่งเรือง</v>
          </cell>
          <cell r="N139">
            <v>42795.477260648149</v>
          </cell>
          <cell r="O139">
            <v>42797.486698842593</v>
          </cell>
        </row>
        <row r="140">
          <cell r="F140">
            <v>1701037</v>
          </cell>
          <cell r="G140" t="str">
            <v>HONDA</v>
          </cell>
          <cell r="H140" t="str">
            <v>JAZZ</v>
          </cell>
          <cell r="I140" t="str">
            <v>สห4188</v>
          </cell>
          <cell r="J140" t="str">
            <v>โคม่า</v>
          </cell>
          <cell r="K140">
            <v>0</v>
          </cell>
          <cell r="L140">
            <v>1</v>
          </cell>
          <cell r="M140" t="str">
            <v>ชัยรุ่งเรือง</v>
          </cell>
          <cell r="N140">
            <v>42795.477904050924</v>
          </cell>
          <cell r="O140">
            <v>42797.487383217594</v>
          </cell>
        </row>
        <row r="141">
          <cell r="F141">
            <v>1701158</v>
          </cell>
          <cell r="G141" t="str">
            <v>HONDA</v>
          </cell>
          <cell r="H141" t="str">
            <v>CIVIC</v>
          </cell>
          <cell r="I141" t="str">
            <v>กฉ4881</v>
          </cell>
          <cell r="J141" t="str">
            <v>หนัก</v>
          </cell>
          <cell r="K141">
            <v>0</v>
          </cell>
          <cell r="L141">
            <v>1</v>
          </cell>
          <cell r="M141" t="str">
            <v>ชัยรุ่งเรือง</v>
          </cell>
          <cell r="N141">
            <v>42795.478478240744</v>
          </cell>
          <cell r="O141">
            <v>42802.402924074071</v>
          </cell>
        </row>
        <row r="142">
          <cell r="F142">
            <v>1703004</v>
          </cell>
          <cell r="G142" t="str">
            <v>BENZ</v>
          </cell>
          <cell r="H142" t="str">
            <v>E200</v>
          </cell>
          <cell r="I142" t="str">
            <v>4กอ7022</v>
          </cell>
          <cell r="J142" t="str">
            <v>กลาง</v>
          </cell>
          <cell r="K142">
            <v>0</v>
          </cell>
          <cell r="L142">
            <v>0.5</v>
          </cell>
          <cell r="M142" t="str">
            <v>มังกร</v>
          </cell>
          <cell r="N142">
            <v>42795.692866319441</v>
          </cell>
          <cell r="O142">
            <v>42802.397002083337</v>
          </cell>
        </row>
        <row r="143">
          <cell r="F143">
            <v>1701051</v>
          </cell>
          <cell r="G143" t="str">
            <v>TOYOTA</v>
          </cell>
          <cell r="H143" t="str">
            <v>VIOS</v>
          </cell>
          <cell r="I143" t="str">
            <v>ชภ7512</v>
          </cell>
          <cell r="J143" t="str">
            <v>โคม่า</v>
          </cell>
          <cell r="K143">
            <v>0</v>
          </cell>
          <cell r="L143">
            <v>2</v>
          </cell>
          <cell r="M143" t="str">
            <v>ชัยรุ่งเรือง</v>
          </cell>
          <cell r="N143">
            <v>42797.48359398148</v>
          </cell>
          <cell r="O143">
            <v>42808.647134259256</v>
          </cell>
        </row>
        <row r="144">
          <cell r="F144">
            <v>1701122</v>
          </cell>
          <cell r="G144" t="str">
            <v>BENZ</v>
          </cell>
          <cell r="H144" t="str">
            <v>E220</v>
          </cell>
          <cell r="I144" t="str">
            <v>ษธ885</v>
          </cell>
          <cell r="J144" t="str">
            <v>โคม่า</v>
          </cell>
          <cell r="K144">
            <v>0</v>
          </cell>
          <cell r="L144">
            <v>1</v>
          </cell>
          <cell r="M144" t="str">
            <v>ชัยรุ่งเรือง</v>
          </cell>
          <cell r="N144">
            <v>42798.44094108796</v>
          </cell>
          <cell r="O144">
            <v>42802.392898148151</v>
          </cell>
        </row>
        <row r="145">
          <cell r="F145">
            <v>1703007</v>
          </cell>
          <cell r="G145" t="str">
            <v>MITSUBISHI</v>
          </cell>
          <cell r="H145" t="str">
            <v>TRITON</v>
          </cell>
          <cell r="I145" t="str">
            <v>ญค8378</v>
          </cell>
          <cell r="J145" t="str">
            <v>รอบคัน</v>
          </cell>
          <cell r="K145">
            <v>0</v>
          </cell>
          <cell r="L145">
            <v>5</v>
          </cell>
          <cell r="M145" t="str">
            <v>มังกร</v>
          </cell>
          <cell r="N145">
            <v>42798.488020370372</v>
          </cell>
          <cell r="O145">
            <v>42808.487528819445</v>
          </cell>
        </row>
        <row r="146">
          <cell r="F146">
            <v>1702015</v>
          </cell>
          <cell r="G146" t="str">
            <v>ISUZU</v>
          </cell>
          <cell r="H146" t="str">
            <v>D-MAX</v>
          </cell>
          <cell r="I146" t="str">
            <v>ถบ5709</v>
          </cell>
          <cell r="J146" t="str">
            <v>กลาง</v>
          </cell>
          <cell r="K146">
            <v>0</v>
          </cell>
          <cell r="L146">
            <v>1</v>
          </cell>
          <cell r="M146" t="str">
            <v>เทพารักษ์</v>
          </cell>
          <cell r="N146">
            <v>42798.488545023145</v>
          </cell>
          <cell r="O146">
            <v>42812.417671759256</v>
          </cell>
        </row>
        <row r="147">
          <cell r="F147">
            <v>1701063</v>
          </cell>
          <cell r="G147" t="str">
            <v>TOYOTA</v>
          </cell>
          <cell r="H147" t="str">
            <v>VIGO</v>
          </cell>
          <cell r="I147" t="str">
            <v>ตษ2890</v>
          </cell>
          <cell r="J147" t="str">
            <v>โคม่า</v>
          </cell>
          <cell r="K147">
            <v>0</v>
          </cell>
          <cell r="L147">
            <v>1</v>
          </cell>
          <cell r="M147" t="str">
            <v>เทพารักษ์</v>
          </cell>
          <cell r="N147">
            <v>42798.489049537035</v>
          </cell>
          <cell r="O147">
            <v>42802.40444583333</v>
          </cell>
        </row>
        <row r="148">
          <cell r="F148">
            <v>1701042</v>
          </cell>
          <cell r="G148" t="str">
            <v>ISUZU</v>
          </cell>
          <cell r="H148" t="str">
            <v>SPACECAB</v>
          </cell>
          <cell r="I148" t="str">
            <v>ถล8994</v>
          </cell>
          <cell r="J148" t="str">
            <v>โคม่า</v>
          </cell>
          <cell r="K148">
            <v>0</v>
          </cell>
          <cell r="L148">
            <v>1</v>
          </cell>
          <cell r="M148" t="str">
            <v>เทพารักษ์</v>
          </cell>
          <cell r="N148">
            <v>42798.489571759259</v>
          </cell>
          <cell r="O148">
            <v>42804.641059027781</v>
          </cell>
        </row>
        <row r="149">
          <cell r="F149">
            <v>1701145</v>
          </cell>
          <cell r="G149" t="str">
            <v>TOYOTA</v>
          </cell>
          <cell r="H149" t="str">
            <v>ALTIS</v>
          </cell>
          <cell r="I149" t="str">
            <v>1กฆ8286</v>
          </cell>
          <cell r="J149" t="str">
            <v>โคม่า</v>
          </cell>
          <cell r="K149">
            <v>0</v>
          </cell>
          <cell r="L149">
            <v>1.5</v>
          </cell>
          <cell r="M149" t="str">
            <v>เทพารักษ์</v>
          </cell>
          <cell r="N149">
            <v>42798.490133449071</v>
          </cell>
          <cell r="O149">
            <v>42802.392499884256</v>
          </cell>
        </row>
        <row r="150">
          <cell r="F150">
            <v>1701044</v>
          </cell>
          <cell r="G150" t="str">
            <v>TOYOTA</v>
          </cell>
          <cell r="H150" t="str">
            <v>VIOS</v>
          </cell>
          <cell r="I150" t="str">
            <v>กท2312</v>
          </cell>
          <cell r="J150" t="str">
            <v>โคม่า</v>
          </cell>
          <cell r="K150">
            <v>0</v>
          </cell>
          <cell r="L150">
            <v>3</v>
          </cell>
          <cell r="M150" t="str">
            <v>มังกร</v>
          </cell>
          <cell r="N150">
            <v>42798.544424189815</v>
          </cell>
          <cell r="O150">
            <v>42802.395714583334</v>
          </cell>
        </row>
        <row r="151">
          <cell r="F151">
            <v>1702036</v>
          </cell>
          <cell r="G151" t="str">
            <v>TOYOTA</v>
          </cell>
          <cell r="H151" t="str">
            <v>COROLLA</v>
          </cell>
          <cell r="I151" t="str">
            <v>กว3526</v>
          </cell>
          <cell r="J151" t="str">
            <v>โคม่า</v>
          </cell>
          <cell r="K151">
            <v>0</v>
          </cell>
          <cell r="L151">
            <v>2</v>
          </cell>
          <cell r="M151" t="str">
            <v>มังกร</v>
          </cell>
          <cell r="N151">
            <v>42798.544980439816</v>
          </cell>
          <cell r="O151">
            <v>42802.725868171299</v>
          </cell>
        </row>
        <row r="152">
          <cell r="F152">
            <v>1701041</v>
          </cell>
          <cell r="G152" t="str">
            <v>ISUZU</v>
          </cell>
          <cell r="H152" t="str">
            <v>SPACECAB</v>
          </cell>
          <cell r="I152" t="str">
            <v>ถฮ764</v>
          </cell>
          <cell r="J152" t="str">
            <v>โคม่า</v>
          </cell>
          <cell r="K152">
            <v>0</v>
          </cell>
          <cell r="L152">
            <v>2</v>
          </cell>
          <cell r="M152" t="str">
            <v>ชัยรุ่งเรือง</v>
          </cell>
          <cell r="N152">
            <v>42798.572731250002</v>
          </cell>
          <cell r="O152">
            <v>42808.463951041667</v>
          </cell>
        </row>
        <row r="153">
          <cell r="F153">
            <v>1701058</v>
          </cell>
          <cell r="G153" t="str">
            <v>TOYOTA</v>
          </cell>
          <cell r="H153" t="str">
            <v>YARIS</v>
          </cell>
          <cell r="I153" t="str">
            <v>ฆช1310</v>
          </cell>
          <cell r="J153" t="str">
            <v>โคม่า</v>
          </cell>
          <cell r="K153">
            <v>0</v>
          </cell>
          <cell r="L153">
            <v>2</v>
          </cell>
          <cell r="M153" t="str">
            <v>ชัยรุ่งเรือง</v>
          </cell>
          <cell r="N153">
            <v>42798.573215856479</v>
          </cell>
          <cell r="O153">
            <v>42802.404074768521</v>
          </cell>
        </row>
        <row r="154">
          <cell r="F154">
            <v>1701049</v>
          </cell>
          <cell r="G154" t="str">
            <v>HONDA</v>
          </cell>
          <cell r="H154" t="str">
            <v>ACCORD</v>
          </cell>
          <cell r="I154" t="str">
            <v>ภท1042</v>
          </cell>
          <cell r="J154" t="str">
            <v>โคม่า</v>
          </cell>
          <cell r="K154">
            <v>0</v>
          </cell>
          <cell r="L154">
            <v>2</v>
          </cell>
          <cell r="M154" t="str">
            <v>ชัยรุ่งเรือง</v>
          </cell>
          <cell r="N154">
            <v>42798.688673495373</v>
          </cell>
          <cell r="O154">
            <v>42802.725234837962</v>
          </cell>
        </row>
        <row r="155">
          <cell r="F155">
            <v>1703003</v>
          </cell>
          <cell r="G155" t="str">
            <v>TOYOTA</v>
          </cell>
          <cell r="H155" t="str">
            <v>TIGER</v>
          </cell>
          <cell r="I155" t="str">
            <v>ปจ2546</v>
          </cell>
          <cell r="J155" t="str">
            <v>กลาง</v>
          </cell>
          <cell r="K155">
            <v>0</v>
          </cell>
          <cell r="L155">
            <v>0.5</v>
          </cell>
          <cell r="M155" t="str">
            <v>ชัยรุ่งเรือง</v>
          </cell>
          <cell r="N155">
            <v>42800.421740972219</v>
          </cell>
          <cell r="O155">
            <v>42808.493204745369</v>
          </cell>
        </row>
        <row r="156">
          <cell r="F156">
            <v>1701146</v>
          </cell>
          <cell r="G156" t="str">
            <v>TOYOTA</v>
          </cell>
          <cell r="H156" t="str">
            <v>VIGO</v>
          </cell>
          <cell r="I156" t="str">
            <v>ถห3834</v>
          </cell>
          <cell r="J156" t="str">
            <v>หนัก</v>
          </cell>
          <cell r="K156">
            <v>0</v>
          </cell>
          <cell r="L156">
            <v>1</v>
          </cell>
          <cell r="M156" t="str">
            <v>ชัยรุ่งเรือง</v>
          </cell>
          <cell r="N156">
            <v>42802.369209259261</v>
          </cell>
          <cell r="O156">
            <v>42804.400883333336</v>
          </cell>
        </row>
        <row r="157">
          <cell r="F157">
            <v>1703005</v>
          </cell>
          <cell r="G157" t="str">
            <v>HONDA</v>
          </cell>
          <cell r="H157" t="str">
            <v>CIVIC</v>
          </cell>
          <cell r="I157" t="str">
            <v>ฎง7675</v>
          </cell>
          <cell r="J157" t="str">
            <v>กลาง</v>
          </cell>
          <cell r="K157">
            <v>0</v>
          </cell>
          <cell r="L157">
            <v>1</v>
          </cell>
          <cell r="M157" t="str">
            <v>ชัยรุ่งเรือง</v>
          </cell>
          <cell r="N157">
            <v>42802.369703703705</v>
          </cell>
        </row>
        <row r="158">
          <cell r="F158">
            <v>1703020</v>
          </cell>
          <cell r="G158" t="str">
            <v>HONDA</v>
          </cell>
          <cell r="H158" t="str">
            <v>JAZZ</v>
          </cell>
          <cell r="I158" t="str">
            <v>2กค6775</v>
          </cell>
          <cell r="J158" t="str">
            <v>กลาง</v>
          </cell>
          <cell r="K158">
            <v>0</v>
          </cell>
          <cell r="L158">
            <v>0.5</v>
          </cell>
          <cell r="M158" t="str">
            <v>ชัยรุ่งเรือง</v>
          </cell>
          <cell r="N158">
            <v>42802.374768981485</v>
          </cell>
          <cell r="O158">
            <v>42807.749275000002</v>
          </cell>
        </row>
        <row r="159">
          <cell r="F159">
            <v>1702034</v>
          </cell>
          <cell r="G159" t="str">
            <v>TOYOTA</v>
          </cell>
          <cell r="H159" t="str">
            <v>ALTIS</v>
          </cell>
          <cell r="I159" t="str">
            <v>ฌจ4528</v>
          </cell>
          <cell r="J159" t="str">
            <v>กลาง</v>
          </cell>
          <cell r="K159">
            <v>0</v>
          </cell>
          <cell r="L159">
            <v>1</v>
          </cell>
          <cell r="M159" t="str">
            <v>มังกร</v>
          </cell>
          <cell r="N159">
            <v>42802.375426041668</v>
          </cell>
          <cell r="O159">
            <v>42804.561225925929</v>
          </cell>
        </row>
        <row r="160">
          <cell r="F160">
            <v>1702020</v>
          </cell>
          <cell r="G160" t="str">
            <v>TOYOTA</v>
          </cell>
          <cell r="H160" t="str">
            <v>VIOS</v>
          </cell>
          <cell r="I160" t="str">
            <v>ฆด7869</v>
          </cell>
          <cell r="J160" t="str">
            <v>กลาง</v>
          </cell>
          <cell r="K160">
            <v>0</v>
          </cell>
          <cell r="L160">
            <v>1.5</v>
          </cell>
          <cell r="M160" t="str">
            <v>มังกร</v>
          </cell>
          <cell r="N160">
            <v>42802.375932870367</v>
          </cell>
          <cell r="O160">
            <v>42808.477263541667</v>
          </cell>
        </row>
        <row r="161">
          <cell r="F161">
            <v>1702013</v>
          </cell>
          <cell r="G161" t="str">
            <v>TOYOTA</v>
          </cell>
          <cell r="H161" t="str">
            <v>VIOS</v>
          </cell>
          <cell r="I161" t="str">
            <v>ษฉ5823</v>
          </cell>
          <cell r="J161" t="str">
            <v>เบา</v>
          </cell>
          <cell r="K161">
            <v>0</v>
          </cell>
          <cell r="L161">
            <v>0.5</v>
          </cell>
          <cell r="M161" t="str">
            <v>ชัยรุ่งเรือง</v>
          </cell>
          <cell r="N161">
            <v>42802.378205208333</v>
          </cell>
          <cell r="O161">
            <v>42812.573733912039</v>
          </cell>
        </row>
        <row r="162">
          <cell r="F162">
            <v>1702093</v>
          </cell>
          <cell r="G162" t="str">
            <v>HONDA</v>
          </cell>
          <cell r="H162" t="str">
            <v>BRIO</v>
          </cell>
          <cell r="I162" t="str">
            <v>3กฐ6543</v>
          </cell>
          <cell r="J162" t="str">
            <v>เบา</v>
          </cell>
          <cell r="K162">
            <v>0</v>
          </cell>
          <cell r="L162">
            <v>0.5</v>
          </cell>
          <cell r="M162" t="str">
            <v>เทพารักษ์</v>
          </cell>
          <cell r="N162">
            <v>42802.380006481479</v>
          </cell>
          <cell r="O162">
            <v>42804.640243634261</v>
          </cell>
        </row>
        <row r="163">
          <cell r="F163">
            <v>1702048</v>
          </cell>
          <cell r="G163" t="str">
            <v>ISUZU</v>
          </cell>
          <cell r="H163" t="str">
            <v>SPACECAB</v>
          </cell>
          <cell r="I163" t="str">
            <v>ถจ8390</v>
          </cell>
          <cell r="J163" t="str">
            <v>กลาง</v>
          </cell>
          <cell r="K163">
            <v>0</v>
          </cell>
          <cell r="L163">
            <v>0.5</v>
          </cell>
          <cell r="M163" t="str">
            <v>เทพารักษ์</v>
          </cell>
          <cell r="N163">
            <v>42802.381154513889</v>
          </cell>
          <cell r="O163">
            <v>42812.421692939817</v>
          </cell>
        </row>
        <row r="164">
          <cell r="F164">
            <v>1701090</v>
          </cell>
          <cell r="G164" t="str">
            <v>MITSUBISHI</v>
          </cell>
          <cell r="H164" t="str">
            <v>LANCER</v>
          </cell>
          <cell r="I164" t="str">
            <v>ฆญ6645</v>
          </cell>
          <cell r="J164" t="str">
            <v>เบา</v>
          </cell>
          <cell r="K164">
            <v>0</v>
          </cell>
          <cell r="L164">
            <v>0.5</v>
          </cell>
          <cell r="M164" t="str">
            <v>ชัยรุ่งเรือง</v>
          </cell>
          <cell r="N164">
            <v>42802.383018981483</v>
          </cell>
          <cell r="O164">
            <v>42808.49357997685</v>
          </cell>
        </row>
        <row r="165">
          <cell r="F165">
            <v>1702024</v>
          </cell>
          <cell r="G165" t="str">
            <v>TOYOTA</v>
          </cell>
          <cell r="H165" t="str">
            <v>ALTIS</v>
          </cell>
          <cell r="I165" t="str">
            <v>ญค2725</v>
          </cell>
          <cell r="J165" t="str">
            <v>กลาง</v>
          </cell>
          <cell r="K165">
            <v>0</v>
          </cell>
          <cell r="L165">
            <v>1</v>
          </cell>
          <cell r="M165" t="str">
            <v>ชัยรุ่งเรือง</v>
          </cell>
          <cell r="N165">
            <v>42802.383584490737</v>
          </cell>
          <cell r="O165">
            <v>42808.496084143517</v>
          </cell>
        </row>
        <row r="166">
          <cell r="F166">
            <v>1703019</v>
          </cell>
          <cell r="G166" t="str">
            <v>HONDA</v>
          </cell>
          <cell r="H166" t="str">
            <v>CIVIC</v>
          </cell>
          <cell r="I166" t="str">
            <v>ชณ3448</v>
          </cell>
          <cell r="J166" t="str">
            <v>กลาง</v>
          </cell>
          <cell r="K166">
            <v>0</v>
          </cell>
          <cell r="L166">
            <v>0.5</v>
          </cell>
          <cell r="M166" t="str">
            <v>เทพารักษ์</v>
          </cell>
          <cell r="N166">
            <v>42802.38435497685</v>
          </cell>
          <cell r="O166">
            <v>42808.463179629631</v>
          </cell>
        </row>
        <row r="167">
          <cell r="F167">
            <v>1701087</v>
          </cell>
          <cell r="G167" t="str">
            <v>NISSAN</v>
          </cell>
          <cell r="H167" t="str">
            <v>NAVARA</v>
          </cell>
          <cell r="I167" t="str">
            <v>1ฒภ8482</v>
          </cell>
          <cell r="J167" t="str">
            <v>กลาง</v>
          </cell>
          <cell r="K167">
            <v>0</v>
          </cell>
          <cell r="L167">
            <v>1</v>
          </cell>
          <cell r="M167" t="str">
            <v>ชัยรุ่งเรือง</v>
          </cell>
          <cell r="N167">
            <v>42802.384837152778</v>
          </cell>
          <cell r="O167">
            <v>42812.420830902774</v>
          </cell>
        </row>
        <row r="168">
          <cell r="F168">
            <v>1702035</v>
          </cell>
          <cell r="G168" t="str">
            <v>TOYOTA</v>
          </cell>
          <cell r="H168" t="str">
            <v>VIGO</v>
          </cell>
          <cell r="I168" t="str">
            <v>ฒถ3689</v>
          </cell>
          <cell r="J168" t="str">
            <v>กลาง</v>
          </cell>
          <cell r="K168">
            <v>0</v>
          </cell>
          <cell r="L168">
            <v>1</v>
          </cell>
          <cell r="M168" t="str">
            <v>มังกร</v>
          </cell>
          <cell r="N168">
            <v>42802.385871064813</v>
          </cell>
          <cell r="O168">
            <v>42804.561664814813</v>
          </cell>
        </row>
        <row r="169">
          <cell r="F169">
            <v>1703015</v>
          </cell>
          <cell r="G169" t="str">
            <v>TOYOTA</v>
          </cell>
          <cell r="H169" t="str">
            <v>ALTIS</v>
          </cell>
          <cell r="I169" t="str">
            <v>ศท9580</v>
          </cell>
          <cell r="J169" t="str">
            <v>กลาง</v>
          </cell>
          <cell r="K169">
            <v>0</v>
          </cell>
          <cell r="L169">
            <v>1.5</v>
          </cell>
          <cell r="M169" t="str">
            <v>มังกร</v>
          </cell>
          <cell r="N169">
            <v>42802.386997337962</v>
          </cell>
          <cell r="O169">
            <v>42808.486003472222</v>
          </cell>
        </row>
        <row r="170">
          <cell r="F170">
            <v>1701100</v>
          </cell>
          <cell r="G170" t="str">
            <v>HONDA</v>
          </cell>
          <cell r="H170" t="str">
            <v>JAZZ</v>
          </cell>
          <cell r="I170" t="str">
            <v>ญฮ4948</v>
          </cell>
          <cell r="J170" t="str">
            <v>เบา</v>
          </cell>
          <cell r="K170">
            <v>0</v>
          </cell>
          <cell r="L170">
            <v>1.5</v>
          </cell>
          <cell r="M170" t="str">
            <v>มังกร</v>
          </cell>
          <cell r="N170">
            <v>42802.38755486111</v>
          </cell>
          <cell r="O170">
            <v>42805.581472916667</v>
          </cell>
        </row>
        <row r="171">
          <cell r="F171">
            <v>1701057</v>
          </cell>
          <cell r="G171" t="str">
            <v>NISSAN</v>
          </cell>
          <cell r="H171" t="str">
            <v>FRONTIER</v>
          </cell>
          <cell r="I171" t="str">
            <v>ถส1578</v>
          </cell>
          <cell r="J171" t="str">
            <v>เบา</v>
          </cell>
          <cell r="K171">
            <v>0</v>
          </cell>
          <cell r="L171">
            <v>0.5</v>
          </cell>
          <cell r="M171" t="str">
            <v>เทพารักษ์</v>
          </cell>
          <cell r="N171">
            <v>42802.388090277775</v>
          </cell>
          <cell r="O171">
            <v>42808.462731712963</v>
          </cell>
        </row>
        <row r="172">
          <cell r="F172">
            <v>1701017</v>
          </cell>
          <cell r="G172" t="str">
            <v>TOYOTA</v>
          </cell>
          <cell r="H172" t="str">
            <v>ALTIS</v>
          </cell>
          <cell r="I172" t="str">
            <v>ญค3395</v>
          </cell>
          <cell r="J172" t="str">
            <v>เบา</v>
          </cell>
          <cell r="K172">
            <v>0</v>
          </cell>
          <cell r="L172">
            <v>0.5</v>
          </cell>
          <cell r="M172" t="str">
            <v>เทพารักษ์</v>
          </cell>
          <cell r="N172">
            <v>42802.388552314813</v>
          </cell>
        </row>
        <row r="173">
          <cell r="F173">
            <v>1701019</v>
          </cell>
          <cell r="G173" t="str">
            <v>HONDA</v>
          </cell>
          <cell r="H173" t="str">
            <v>CIVIC</v>
          </cell>
          <cell r="I173" t="str">
            <v>ฆฒ1995</v>
          </cell>
          <cell r="J173" t="str">
            <v>กลาง</v>
          </cell>
          <cell r="K173">
            <v>0</v>
          </cell>
          <cell r="L173">
            <v>0.5</v>
          </cell>
          <cell r="M173" t="str">
            <v>เทพารักษ์</v>
          </cell>
          <cell r="N173">
            <v>42802.389238310185</v>
          </cell>
          <cell r="O173">
            <v>42804.640603125001</v>
          </cell>
        </row>
        <row r="174">
          <cell r="F174">
            <v>1701054</v>
          </cell>
          <cell r="G174" t="str">
            <v>HONDA</v>
          </cell>
          <cell r="H174" t="str">
            <v>JAZZ</v>
          </cell>
          <cell r="I174" t="str">
            <v>ฆธ5948</v>
          </cell>
          <cell r="J174" t="str">
            <v>กลาง</v>
          </cell>
          <cell r="K174">
            <v>0</v>
          </cell>
          <cell r="L174">
            <v>0.5</v>
          </cell>
          <cell r="M174" t="str">
            <v>เทพารักษ์</v>
          </cell>
          <cell r="N174">
            <v>42802.389674999999</v>
          </cell>
          <cell r="O174">
            <v>42808.463547222222</v>
          </cell>
        </row>
        <row r="175">
          <cell r="F175">
            <v>1701086</v>
          </cell>
          <cell r="G175" t="str">
            <v>NISSAN</v>
          </cell>
          <cell r="H175" t="str">
            <v>NAVARA</v>
          </cell>
          <cell r="I175" t="str">
            <v>ผล138</v>
          </cell>
          <cell r="J175" t="str">
            <v>โคม่า</v>
          </cell>
          <cell r="K175">
            <v>0</v>
          </cell>
          <cell r="L175">
            <v>1.5</v>
          </cell>
          <cell r="M175" t="str">
            <v>มังกร</v>
          </cell>
          <cell r="N175">
            <v>42802.395180902779</v>
          </cell>
        </row>
        <row r="176">
          <cell r="F176">
            <v>1701153</v>
          </cell>
          <cell r="G176" t="str">
            <v>TOYOTA</v>
          </cell>
          <cell r="H176" t="str">
            <v>VIGO</v>
          </cell>
          <cell r="I176" t="str">
            <v>3กจ9405</v>
          </cell>
          <cell r="J176" t="str">
            <v>กลาง</v>
          </cell>
          <cell r="K176">
            <v>0</v>
          </cell>
          <cell r="L176">
            <v>1</v>
          </cell>
          <cell r="M176" t="str">
            <v>ชัยรุ่งเรือง</v>
          </cell>
          <cell r="N176">
            <v>42802.72440590278</v>
          </cell>
          <cell r="O176">
            <v>42802.724777662035</v>
          </cell>
        </row>
        <row r="177">
          <cell r="F177">
            <v>1703032</v>
          </cell>
          <cell r="G177" t="str">
            <v>CHEVROLET</v>
          </cell>
          <cell r="H177" t="str">
            <v>OPTRA</v>
          </cell>
          <cell r="I177" t="str">
            <v>ฌก6970</v>
          </cell>
          <cell r="J177" t="str">
            <v>กลาง</v>
          </cell>
          <cell r="K177">
            <v>0</v>
          </cell>
          <cell r="L177">
            <v>1</v>
          </cell>
          <cell r="M177" t="str">
            <v>ชัยรุ่งเรือง</v>
          </cell>
          <cell r="N177">
            <v>42804.399494907404</v>
          </cell>
        </row>
        <row r="178">
          <cell r="F178">
            <v>1703028</v>
          </cell>
          <cell r="G178" t="str">
            <v>NISSAN</v>
          </cell>
          <cell r="H178" t="str">
            <v>SYLPHY</v>
          </cell>
          <cell r="I178" t="str">
            <v>2กพ2362</v>
          </cell>
          <cell r="J178" t="str">
            <v>กลาง</v>
          </cell>
          <cell r="K178">
            <v>0</v>
          </cell>
          <cell r="L178">
            <v>1</v>
          </cell>
          <cell r="M178" t="str">
            <v>มังกร</v>
          </cell>
          <cell r="N178">
            <v>42804.5587900463</v>
          </cell>
          <cell r="O178">
            <v>42809.672760069443</v>
          </cell>
        </row>
        <row r="179">
          <cell r="F179">
            <v>1703013</v>
          </cell>
          <cell r="G179" t="str">
            <v>SUZUKI</v>
          </cell>
          <cell r="H179" t="str">
            <v>SWIFT</v>
          </cell>
          <cell r="I179" t="str">
            <v>3กฮ5950</v>
          </cell>
          <cell r="J179" t="str">
            <v>รอบคัน</v>
          </cell>
          <cell r="K179">
            <v>0</v>
          </cell>
          <cell r="L179">
            <v>4</v>
          </cell>
          <cell r="M179" t="str">
            <v>มังกร</v>
          </cell>
          <cell r="N179">
            <v>42805.489896180552</v>
          </cell>
          <cell r="O179">
            <v>42809.673135648147</v>
          </cell>
        </row>
        <row r="180">
          <cell r="F180">
            <v>1703034</v>
          </cell>
          <cell r="G180" t="str">
            <v>SUZUKI</v>
          </cell>
          <cell r="H180" t="str">
            <v>ERTIGA</v>
          </cell>
          <cell r="I180" t="str">
            <v>4กฉ5548</v>
          </cell>
          <cell r="J180" t="str">
            <v>เบา</v>
          </cell>
          <cell r="K180">
            <v>0</v>
          </cell>
          <cell r="L180">
            <v>0.5</v>
          </cell>
          <cell r="M180" t="str">
            <v>ชัยรุ่งเรือง</v>
          </cell>
          <cell r="N180">
            <v>42807.624164699075</v>
          </cell>
        </row>
        <row r="181">
          <cell r="F181">
            <v>1702008</v>
          </cell>
          <cell r="G181" t="str">
            <v>SUZUKI</v>
          </cell>
          <cell r="H181" t="str">
            <v>SWIFT</v>
          </cell>
          <cell r="I181" t="str">
            <v>กท1083</v>
          </cell>
          <cell r="J181" t="str">
            <v>เบา</v>
          </cell>
          <cell r="K181">
            <v>0</v>
          </cell>
          <cell r="L181">
            <v>0.5</v>
          </cell>
          <cell r="M181" t="str">
            <v>เทพารักษ์</v>
          </cell>
          <cell r="N181">
            <v>42808.389284143515</v>
          </cell>
          <cell r="O181">
            <v>42809.475395601854</v>
          </cell>
        </row>
        <row r="182">
          <cell r="F182">
            <v>1702044</v>
          </cell>
          <cell r="G182" t="str">
            <v>TOYOTA</v>
          </cell>
          <cell r="H182" t="str">
            <v>VIGO</v>
          </cell>
          <cell r="I182" t="str">
            <v>ญน533</v>
          </cell>
          <cell r="J182" t="str">
            <v>เบา</v>
          </cell>
          <cell r="K182">
            <v>0</v>
          </cell>
          <cell r="L182">
            <v>0.5</v>
          </cell>
          <cell r="M182" t="str">
            <v>เทพารักษ์</v>
          </cell>
          <cell r="N182">
            <v>42808.389810879627</v>
          </cell>
          <cell r="O182">
            <v>42812.39679259259</v>
          </cell>
        </row>
        <row r="183">
          <cell r="F183">
            <v>1703038</v>
          </cell>
          <cell r="G183" t="str">
            <v>HONDA</v>
          </cell>
          <cell r="H183" t="str">
            <v>JAZZ</v>
          </cell>
          <cell r="I183" t="str">
            <v>1กจ4869</v>
          </cell>
          <cell r="J183" t="str">
            <v>กลาง</v>
          </cell>
          <cell r="K183">
            <v>0</v>
          </cell>
          <cell r="L183">
            <v>0.5</v>
          </cell>
          <cell r="M183" t="str">
            <v>เทพารักษ์</v>
          </cell>
          <cell r="N183">
            <v>42808.406444328706</v>
          </cell>
          <cell r="O183">
            <v>42812.415696296295</v>
          </cell>
        </row>
        <row r="184">
          <cell r="F184">
            <v>1701164</v>
          </cell>
          <cell r="G184" t="str">
            <v>TOYOTA</v>
          </cell>
          <cell r="H184" t="str">
            <v>VIGO</v>
          </cell>
          <cell r="I184" t="str">
            <v>ตต3318</v>
          </cell>
          <cell r="J184" t="str">
            <v>รอบคัน</v>
          </cell>
          <cell r="K184">
            <v>0</v>
          </cell>
          <cell r="L184">
            <v>4</v>
          </cell>
          <cell r="M184" t="str">
            <v>มังกร</v>
          </cell>
          <cell r="N184">
            <v>42808.415707870372</v>
          </cell>
          <cell r="O184">
            <v>42815.600790856479</v>
          </cell>
        </row>
        <row r="185">
          <cell r="F185">
            <v>1702057</v>
          </cell>
          <cell r="G185" t="str">
            <v>MITSUBISHI</v>
          </cell>
          <cell r="H185" t="str">
            <v>TRITON</v>
          </cell>
          <cell r="I185" t="str">
            <v>ถอ6587</v>
          </cell>
          <cell r="J185" t="str">
            <v>รอบคัน</v>
          </cell>
          <cell r="K185">
            <v>0</v>
          </cell>
          <cell r="L185">
            <v>4</v>
          </cell>
          <cell r="M185" t="str">
            <v>มังกร</v>
          </cell>
          <cell r="N185">
            <v>42808.41806423611</v>
          </cell>
          <cell r="O185">
            <v>42817.670612037036</v>
          </cell>
        </row>
        <row r="186">
          <cell r="F186">
            <v>1701108</v>
          </cell>
          <cell r="G186" t="str">
            <v>MITSUBISHI</v>
          </cell>
          <cell r="H186" t="str">
            <v>TRIRON</v>
          </cell>
          <cell r="I186" t="str">
            <v>ฎธ4725</v>
          </cell>
          <cell r="J186" t="str">
            <v>กลาง</v>
          </cell>
          <cell r="K186">
            <v>0</v>
          </cell>
          <cell r="L186">
            <v>1</v>
          </cell>
          <cell r="M186" t="str">
            <v>เทพารักษ์</v>
          </cell>
          <cell r="N186">
            <v>42808.426339814818</v>
          </cell>
          <cell r="O186">
            <v>42812.416074768516</v>
          </cell>
        </row>
        <row r="187">
          <cell r="F187">
            <v>1701148</v>
          </cell>
          <cell r="G187" t="str">
            <v>ISUZU</v>
          </cell>
          <cell r="H187" t="str">
            <v>D-MAX</v>
          </cell>
          <cell r="I187" t="str">
            <v>1ฒต5953</v>
          </cell>
          <cell r="J187" t="str">
            <v>กลาง</v>
          </cell>
          <cell r="K187">
            <v>0</v>
          </cell>
          <cell r="L187">
            <v>2</v>
          </cell>
          <cell r="M187" t="str">
            <v>ชัยรุ่งเรือง</v>
          </cell>
          <cell r="N187">
            <v>42808.447883217596</v>
          </cell>
          <cell r="O187">
            <v>42812.414461111111</v>
          </cell>
        </row>
        <row r="188">
          <cell r="F188">
            <v>1703040</v>
          </cell>
          <cell r="G188" t="str">
            <v>TOYOTA</v>
          </cell>
          <cell r="H188" t="str">
            <v>VIGO</v>
          </cell>
          <cell r="I188" t="str">
            <v>กฉ1300</v>
          </cell>
          <cell r="J188" t="str">
            <v>กลาง</v>
          </cell>
          <cell r="K188">
            <v>0</v>
          </cell>
          <cell r="L188">
            <v>1</v>
          </cell>
          <cell r="M188" t="str">
            <v>เทพารักษ์</v>
          </cell>
          <cell r="N188">
            <v>42808.452375462963</v>
          </cell>
          <cell r="O188">
            <v>42812.416483912035</v>
          </cell>
        </row>
        <row r="189">
          <cell r="F189">
            <v>1701075</v>
          </cell>
          <cell r="G189" t="str">
            <v>ISUZU</v>
          </cell>
          <cell r="H189" t="str">
            <v>SPACECAB</v>
          </cell>
          <cell r="I189" t="str">
            <v>ผพ8222</v>
          </cell>
          <cell r="J189" t="str">
            <v>เบา</v>
          </cell>
          <cell r="K189">
            <v>0</v>
          </cell>
          <cell r="L189">
            <v>1</v>
          </cell>
          <cell r="M189" t="str">
            <v>ชัยรุ่งเรือง</v>
          </cell>
          <cell r="N189">
            <v>42808.453540740738</v>
          </cell>
          <cell r="O189">
            <v>42812.414765624999</v>
          </cell>
        </row>
        <row r="190">
          <cell r="F190">
            <v>1703042</v>
          </cell>
          <cell r="G190" t="str">
            <v>HONDA</v>
          </cell>
          <cell r="H190" t="str">
            <v>ACCORD</v>
          </cell>
          <cell r="I190" t="str">
            <v>ญท5554</v>
          </cell>
          <cell r="J190" t="str">
            <v>เบา</v>
          </cell>
          <cell r="K190">
            <v>0</v>
          </cell>
          <cell r="L190">
            <v>0.5</v>
          </cell>
          <cell r="M190" t="str">
            <v>เทพารักษ์</v>
          </cell>
          <cell r="N190">
            <v>42809.463543171296</v>
          </cell>
          <cell r="O190">
            <v>42822.488356250004</v>
          </cell>
        </row>
        <row r="191">
          <cell r="F191">
            <v>1703036</v>
          </cell>
          <cell r="G191" t="str">
            <v>MAZDA</v>
          </cell>
          <cell r="H191">
            <v>2</v>
          </cell>
          <cell r="I191" t="str">
            <v>5กช5361</v>
          </cell>
          <cell r="J191" t="str">
            <v>เบา</v>
          </cell>
          <cell r="K191">
            <v>0</v>
          </cell>
          <cell r="L191">
            <v>0.5</v>
          </cell>
          <cell r="M191" t="str">
            <v>ชัยรุ่งเรือง</v>
          </cell>
          <cell r="N191">
            <v>42809.464409722219</v>
          </cell>
          <cell r="O191">
            <v>42812.414107291668</v>
          </cell>
        </row>
        <row r="192">
          <cell r="F192">
            <v>1701141</v>
          </cell>
          <cell r="G192" t="str">
            <v>MITSUBISHI</v>
          </cell>
          <cell r="H192" t="str">
            <v>MIRAGE</v>
          </cell>
          <cell r="I192" t="str">
            <v>1กภ6437</v>
          </cell>
          <cell r="J192" t="str">
            <v>กลาง</v>
          </cell>
          <cell r="K192">
            <v>0</v>
          </cell>
          <cell r="L192">
            <v>1</v>
          </cell>
          <cell r="M192" t="str">
            <v>มังกร</v>
          </cell>
          <cell r="N192">
            <v>42809.464819212961</v>
          </cell>
          <cell r="O192">
            <v>42816.58064965278</v>
          </cell>
        </row>
        <row r="193">
          <cell r="F193">
            <v>1703024</v>
          </cell>
          <cell r="G193" t="str">
            <v>MITSUBISHI</v>
          </cell>
          <cell r="H193" t="str">
            <v>MIRAGE</v>
          </cell>
          <cell r="I193" t="str">
            <v>1กจ5865</v>
          </cell>
          <cell r="J193" t="str">
            <v>เบา</v>
          </cell>
          <cell r="K193">
            <v>0</v>
          </cell>
          <cell r="L193">
            <v>0.5</v>
          </cell>
          <cell r="M193" t="str">
            <v>ชัยรุ่งเรือง</v>
          </cell>
          <cell r="N193">
            <v>42809.668610995373</v>
          </cell>
          <cell r="O193">
            <v>42809.669963657405</v>
          </cell>
        </row>
        <row r="194">
          <cell r="F194">
            <v>1703041</v>
          </cell>
          <cell r="G194" t="str">
            <v>MAZDA</v>
          </cell>
          <cell r="H194">
            <v>2</v>
          </cell>
          <cell r="I194" t="str">
            <v>1กจ9768</v>
          </cell>
          <cell r="J194" t="str">
            <v>กลาง</v>
          </cell>
          <cell r="K194">
            <v>0</v>
          </cell>
          <cell r="L194">
            <v>0.5</v>
          </cell>
          <cell r="M194" t="str">
            <v>เทพารักษ์</v>
          </cell>
          <cell r="N194">
            <v>42812.408898379632</v>
          </cell>
          <cell r="O194">
            <v>42814.483436805553</v>
          </cell>
        </row>
        <row r="195">
          <cell r="F195">
            <v>1701076</v>
          </cell>
          <cell r="G195" t="str">
            <v>TOYOTA</v>
          </cell>
          <cell r="H195" t="str">
            <v>VIOS</v>
          </cell>
          <cell r="I195" t="str">
            <v>3กค7607</v>
          </cell>
          <cell r="J195" t="str">
            <v>กลาง</v>
          </cell>
          <cell r="K195">
            <v>0</v>
          </cell>
          <cell r="L195">
            <v>0.5</v>
          </cell>
          <cell r="M195" t="str">
            <v>เทพารักษ์</v>
          </cell>
          <cell r="N195">
            <v>42812.416919560186</v>
          </cell>
          <cell r="O195">
            <v>42812.417307523145</v>
          </cell>
        </row>
        <row r="196">
          <cell r="F196">
            <v>1701138</v>
          </cell>
          <cell r="G196" t="str">
            <v>TOYOTA</v>
          </cell>
          <cell r="H196" t="str">
            <v>VIGO</v>
          </cell>
          <cell r="I196" t="str">
            <v>ฒล9414</v>
          </cell>
          <cell r="J196" t="str">
            <v>เบา</v>
          </cell>
          <cell r="K196">
            <v>0</v>
          </cell>
          <cell r="L196">
            <v>0.5</v>
          </cell>
          <cell r="M196" t="str">
            <v>เทพารักษ์</v>
          </cell>
          <cell r="N196">
            <v>42812.418208101852</v>
          </cell>
          <cell r="O196">
            <v>42812.418516435187</v>
          </cell>
        </row>
        <row r="197">
          <cell r="F197">
            <v>1701032</v>
          </cell>
          <cell r="G197" t="str">
            <v>ISUZU</v>
          </cell>
          <cell r="H197" t="str">
            <v>D-MAX SPACECAB</v>
          </cell>
          <cell r="I197" t="str">
            <v>1ฒฆ5821</v>
          </cell>
          <cell r="J197" t="str">
            <v>กลาง</v>
          </cell>
          <cell r="K197">
            <v>0</v>
          </cell>
          <cell r="L197">
            <v>0.5</v>
          </cell>
          <cell r="M197" t="str">
            <v>เทพารักษ์</v>
          </cell>
          <cell r="N197">
            <v>42815.576035185186</v>
          </cell>
          <cell r="O197">
            <v>42825.43516828704</v>
          </cell>
        </row>
        <row r="198">
          <cell r="F198">
            <v>1703056</v>
          </cell>
          <cell r="G198" t="str">
            <v>TOYOTA</v>
          </cell>
          <cell r="H198" t="str">
            <v>SPORT RIDER</v>
          </cell>
          <cell r="I198" t="str">
            <v>กจ5554</v>
          </cell>
          <cell r="J198" t="str">
            <v>เบา</v>
          </cell>
          <cell r="K198">
            <v>0</v>
          </cell>
          <cell r="L198">
            <v>0.5</v>
          </cell>
          <cell r="M198" t="str">
            <v>ชัยรุ่งเรือง</v>
          </cell>
          <cell r="N198">
            <v>42815.576868171294</v>
          </cell>
          <cell r="O198">
            <v>42816.661457870374</v>
          </cell>
        </row>
        <row r="199">
          <cell r="F199">
            <v>1703053</v>
          </cell>
          <cell r="G199" t="str">
            <v>ISUZU</v>
          </cell>
          <cell r="H199" t="str">
            <v>D-MAX</v>
          </cell>
          <cell r="I199" t="str">
            <v>1ฒส3691</v>
          </cell>
          <cell r="J199" t="str">
            <v>กลาง</v>
          </cell>
          <cell r="K199">
            <v>0</v>
          </cell>
          <cell r="L199">
            <v>0.5</v>
          </cell>
          <cell r="M199" t="str">
            <v>ชัยรุ่งเรือง</v>
          </cell>
          <cell r="N199">
            <v>42815.577484490743</v>
          </cell>
          <cell r="O199">
            <v>42816.661085995373</v>
          </cell>
        </row>
        <row r="200">
          <cell r="F200">
            <v>1703039</v>
          </cell>
          <cell r="G200" t="str">
            <v>HONDA</v>
          </cell>
          <cell r="H200" t="str">
            <v>CIVIC</v>
          </cell>
          <cell r="I200" t="str">
            <v>2กย7935</v>
          </cell>
          <cell r="J200" t="str">
            <v>กลาง</v>
          </cell>
          <cell r="K200">
            <v>0</v>
          </cell>
          <cell r="L200">
            <v>0.5</v>
          </cell>
          <cell r="M200" t="str">
            <v>มังกร</v>
          </cell>
          <cell r="N200">
            <v>42815.578187268518</v>
          </cell>
          <cell r="O200">
            <v>42816.608573148151</v>
          </cell>
        </row>
        <row r="201">
          <cell r="F201">
            <v>1703044</v>
          </cell>
          <cell r="G201" t="str">
            <v>CHEVROLET</v>
          </cell>
          <cell r="H201" t="str">
            <v>SONIC</v>
          </cell>
          <cell r="I201" t="str">
            <v>2กญ6272</v>
          </cell>
          <cell r="J201" t="str">
            <v>เบา</v>
          </cell>
          <cell r="K201">
            <v>0</v>
          </cell>
          <cell r="L201">
            <v>0.5</v>
          </cell>
          <cell r="M201" t="str">
            <v>เทพารักษ์</v>
          </cell>
          <cell r="N201">
            <v>42815.578656712962</v>
          </cell>
          <cell r="O201">
            <v>42817.671080555556</v>
          </cell>
        </row>
        <row r="202">
          <cell r="F202">
            <v>1703046</v>
          </cell>
          <cell r="G202" t="str">
            <v>TOYOTA</v>
          </cell>
          <cell r="H202" t="str">
            <v>REVO</v>
          </cell>
          <cell r="I202" t="str">
            <v>1ฒภ4170</v>
          </cell>
          <cell r="J202" t="str">
            <v>กลาง</v>
          </cell>
          <cell r="K202">
            <v>0</v>
          </cell>
          <cell r="L202">
            <v>0.5</v>
          </cell>
          <cell r="M202" t="str">
            <v>มังกร</v>
          </cell>
          <cell r="N202">
            <v>42816.491792361114</v>
          </cell>
          <cell r="O202">
            <v>42818.486535416669</v>
          </cell>
        </row>
        <row r="203">
          <cell r="F203">
            <v>1701114</v>
          </cell>
          <cell r="G203" t="str">
            <v>FORD</v>
          </cell>
          <cell r="H203" t="str">
            <v>RANGER</v>
          </cell>
          <cell r="I203" t="str">
            <v>1กล7595</v>
          </cell>
          <cell r="J203" t="str">
            <v>เบา</v>
          </cell>
          <cell r="K203">
            <v>0</v>
          </cell>
          <cell r="L203">
            <v>0.5</v>
          </cell>
          <cell r="M203" t="str">
            <v>ชัยรุ่งเรือง</v>
          </cell>
          <cell r="N203">
            <v>42816.493136921294</v>
          </cell>
          <cell r="O203">
            <v>42818.487387384259</v>
          </cell>
        </row>
        <row r="204">
          <cell r="F204">
            <v>1703055</v>
          </cell>
          <cell r="G204" t="str">
            <v>NISSAN</v>
          </cell>
          <cell r="H204" t="str">
            <v>SUNNY</v>
          </cell>
          <cell r="I204" t="str">
            <v>วข1577</v>
          </cell>
          <cell r="J204" t="str">
            <v>เบา</v>
          </cell>
          <cell r="K204">
            <v>0</v>
          </cell>
          <cell r="L204">
            <v>0.5</v>
          </cell>
          <cell r="M204" t="str">
            <v>เทพารักษ์</v>
          </cell>
          <cell r="N204">
            <v>42816.493765393519</v>
          </cell>
        </row>
        <row r="205">
          <cell r="F205">
            <v>1702022</v>
          </cell>
          <cell r="G205" t="str">
            <v>ISUZU</v>
          </cell>
          <cell r="H205" t="str">
            <v>SPACECAB</v>
          </cell>
          <cell r="I205" t="str">
            <v>ฒต7035</v>
          </cell>
          <cell r="J205" t="str">
            <v>กลาง</v>
          </cell>
          <cell r="K205">
            <v>0</v>
          </cell>
          <cell r="L205">
            <v>1</v>
          </cell>
          <cell r="M205" t="str">
            <v>มังกร</v>
          </cell>
          <cell r="N205">
            <v>42816.609279166667</v>
          </cell>
          <cell r="O205">
            <v>42816.612192245368</v>
          </cell>
        </row>
        <row r="206">
          <cell r="F206">
            <v>1703059</v>
          </cell>
          <cell r="G206" t="str">
            <v>HONDA</v>
          </cell>
          <cell r="H206" t="str">
            <v>FREED</v>
          </cell>
          <cell r="I206" t="str">
            <v>ฎฐ5338</v>
          </cell>
          <cell r="J206" t="str">
            <v>กลาง</v>
          </cell>
          <cell r="K206">
            <v>0</v>
          </cell>
          <cell r="L206">
            <v>0.5</v>
          </cell>
          <cell r="M206" t="str">
            <v>ชัยรุ่งเรือง</v>
          </cell>
          <cell r="N206">
            <v>42822.386696296293</v>
          </cell>
          <cell r="O206">
            <v>42822.387011689818</v>
          </cell>
        </row>
        <row r="207">
          <cell r="F207">
            <v>1701166</v>
          </cell>
          <cell r="G207" t="str">
            <v>CHEVROLET</v>
          </cell>
          <cell r="H207" t="str">
            <v>CAPTIVA</v>
          </cell>
          <cell r="I207" t="str">
            <v>ญถ5500</v>
          </cell>
          <cell r="J207" t="str">
            <v>เบา</v>
          </cell>
          <cell r="K207">
            <v>0</v>
          </cell>
          <cell r="L207">
            <v>0.5</v>
          </cell>
          <cell r="M207" t="str">
            <v>เทพารักษ์</v>
          </cell>
          <cell r="N207">
            <v>42822.388424189812</v>
          </cell>
          <cell r="O207">
            <v>42822.389205208332</v>
          </cell>
        </row>
        <row r="208">
          <cell r="F208">
            <v>1703037</v>
          </cell>
          <cell r="G208" t="str">
            <v>CHEVROLET</v>
          </cell>
          <cell r="H208" t="str">
            <v>AVEO</v>
          </cell>
          <cell r="I208" t="str">
            <v>ชฉ3440</v>
          </cell>
          <cell r="J208" t="str">
            <v>เบา</v>
          </cell>
          <cell r="K208">
            <v>0</v>
          </cell>
          <cell r="L208">
            <v>0.5</v>
          </cell>
          <cell r="M208" t="str">
            <v>เทพารักษ์</v>
          </cell>
          <cell r="N208">
            <v>42822.388802314817</v>
          </cell>
          <cell r="O208">
            <v>42822.389545601851</v>
          </cell>
        </row>
        <row r="209">
          <cell r="F209">
            <v>1703017</v>
          </cell>
          <cell r="G209" t="str">
            <v>ISUZU</v>
          </cell>
          <cell r="H209" t="str">
            <v>HI-LANDER</v>
          </cell>
          <cell r="I209" t="str">
            <v>ฒบ8391</v>
          </cell>
          <cell r="J209" t="str">
            <v>เบา</v>
          </cell>
          <cell r="K209">
            <v>0</v>
          </cell>
          <cell r="L209">
            <v>0.5</v>
          </cell>
          <cell r="M209" t="str">
            <v>ชัยรุ่งเรือง</v>
          </cell>
          <cell r="N209">
            <v>42823.628251041664</v>
          </cell>
          <cell r="O209">
            <v>42824.675134490739</v>
          </cell>
        </row>
        <row r="210">
          <cell r="F210">
            <v>1703051</v>
          </cell>
          <cell r="G210" t="str">
            <v>ISUZU</v>
          </cell>
          <cell r="H210">
            <v>0</v>
          </cell>
          <cell r="I210" t="str">
            <v>รต6785</v>
          </cell>
          <cell r="J210" t="str">
            <v>กลาง</v>
          </cell>
          <cell r="K210">
            <v>0</v>
          </cell>
          <cell r="L210">
            <v>0.5</v>
          </cell>
          <cell r="M210" t="str">
            <v>ชัยรุ่งเรือง</v>
          </cell>
          <cell r="N210">
            <v>42823.628657291665</v>
          </cell>
          <cell r="O210">
            <v>42824.675515509261</v>
          </cell>
        </row>
        <row r="211">
          <cell r="F211">
            <v>1702019</v>
          </cell>
          <cell r="G211" t="str">
            <v>TOYOTA</v>
          </cell>
          <cell r="H211" t="str">
            <v>VIGO</v>
          </cell>
          <cell r="I211" t="str">
            <v>ฒฮ4157</v>
          </cell>
          <cell r="J211" t="str">
            <v>กลาง</v>
          </cell>
          <cell r="K211">
            <v>0</v>
          </cell>
          <cell r="L211">
            <v>0.5</v>
          </cell>
          <cell r="M211" t="str">
            <v>มังกร</v>
          </cell>
          <cell r="N211">
            <v>42823.647343402779</v>
          </cell>
          <cell r="O211">
            <v>42826.604313541669</v>
          </cell>
        </row>
        <row r="212">
          <cell r="F212">
            <v>1703063</v>
          </cell>
          <cell r="G212" t="str">
            <v>TOYOTA</v>
          </cell>
          <cell r="H212" t="str">
            <v>FORTUNER</v>
          </cell>
          <cell r="I212" t="str">
            <v>ญญ9987</v>
          </cell>
          <cell r="J212" t="str">
            <v>โคม่า</v>
          </cell>
          <cell r="K212">
            <v>0</v>
          </cell>
          <cell r="L212">
            <v>1</v>
          </cell>
          <cell r="M212" t="str">
            <v>มังกร</v>
          </cell>
          <cell r="N212">
            <v>42823.647892592591</v>
          </cell>
          <cell r="O212">
            <v>42826.603772916664</v>
          </cell>
        </row>
        <row r="213">
          <cell r="F213">
            <v>1703062</v>
          </cell>
          <cell r="G213" t="str">
            <v>ISUZU</v>
          </cell>
          <cell r="H213" t="str">
            <v>D-MAX</v>
          </cell>
          <cell r="I213" t="str">
            <v>ฒต6034</v>
          </cell>
          <cell r="J213" t="str">
            <v>กลาง</v>
          </cell>
          <cell r="K213">
            <v>0</v>
          </cell>
          <cell r="L213">
            <v>0.5</v>
          </cell>
          <cell r="M213" t="str">
            <v>เทพารักษ์</v>
          </cell>
          <cell r="N213">
            <v>42823.648353124998</v>
          </cell>
          <cell r="O213">
            <v>42825.477411689812</v>
          </cell>
        </row>
        <row r="214">
          <cell r="F214">
            <v>1703065</v>
          </cell>
          <cell r="G214" t="str">
            <v>TOYOTA</v>
          </cell>
          <cell r="H214" t="str">
            <v>VIOS</v>
          </cell>
          <cell r="I214" t="str">
            <v>ฆม622</v>
          </cell>
          <cell r="J214" t="str">
            <v>เบา</v>
          </cell>
          <cell r="K214">
            <v>0</v>
          </cell>
          <cell r="L214">
            <v>0.5</v>
          </cell>
          <cell r="M214" t="str">
            <v>เทพารักษ์</v>
          </cell>
          <cell r="N214">
            <v>42823.648821759256</v>
          </cell>
          <cell r="O214">
            <v>42824.675831365741</v>
          </cell>
        </row>
        <row r="215">
          <cell r="F215">
            <v>1702079</v>
          </cell>
          <cell r="G215" t="str">
            <v>ISUZU</v>
          </cell>
          <cell r="H215" t="str">
            <v>SPACECAB</v>
          </cell>
          <cell r="I215" t="str">
            <v>ฒต2696</v>
          </cell>
          <cell r="J215" t="str">
            <v>โคม่า</v>
          </cell>
          <cell r="K215">
            <v>0</v>
          </cell>
          <cell r="L215">
            <v>1</v>
          </cell>
          <cell r="M215" t="str">
            <v>มังกร</v>
          </cell>
          <cell r="N215">
            <v>42823.718637268517</v>
          </cell>
        </row>
        <row r="216">
          <cell r="F216">
            <v>1702087</v>
          </cell>
          <cell r="G216" t="str">
            <v>TOYOTA</v>
          </cell>
          <cell r="H216" t="str">
            <v>VIOS</v>
          </cell>
          <cell r="I216" t="str">
            <v>ญล4108</v>
          </cell>
          <cell r="J216" t="str">
            <v>กลาง</v>
          </cell>
          <cell r="K216">
            <v>0</v>
          </cell>
          <cell r="L216">
            <v>0.5</v>
          </cell>
          <cell r="M216" t="str">
            <v>มังกร</v>
          </cell>
          <cell r="N216">
            <v>42823.723302662038</v>
          </cell>
          <cell r="O216">
            <v>42991.401632638888</v>
          </cell>
        </row>
        <row r="217">
          <cell r="F217">
            <v>1703052</v>
          </cell>
          <cell r="G217" t="str">
            <v>TOYOTA</v>
          </cell>
          <cell r="H217" t="str">
            <v>VIOS</v>
          </cell>
          <cell r="I217" t="str">
            <v>ญฬ9213</v>
          </cell>
          <cell r="J217" t="str">
            <v>กลาง</v>
          </cell>
          <cell r="K217">
            <v>0</v>
          </cell>
          <cell r="L217">
            <v>1</v>
          </cell>
          <cell r="M217" t="str">
            <v>ชัยรุ่งเรือง</v>
          </cell>
          <cell r="N217">
            <v>42825.418199305554</v>
          </cell>
          <cell r="O217">
            <v>42825.418554166667</v>
          </cell>
        </row>
        <row r="218">
          <cell r="F218">
            <v>1703078</v>
          </cell>
          <cell r="G218" t="str">
            <v>ISUZU</v>
          </cell>
          <cell r="H218" t="str">
            <v>D-MAX</v>
          </cell>
          <cell r="I218" t="str">
            <v>ตร6918</v>
          </cell>
          <cell r="J218" t="str">
            <v>กลาง</v>
          </cell>
          <cell r="K218">
            <v>0</v>
          </cell>
          <cell r="L218">
            <v>0.5</v>
          </cell>
          <cell r="M218" t="str">
            <v>เทพารักษ์</v>
          </cell>
          <cell r="N218">
            <v>42825.709736574077</v>
          </cell>
          <cell r="O218">
            <v>42832.709384837966</v>
          </cell>
        </row>
        <row r="219">
          <cell r="F219">
            <v>1703012</v>
          </cell>
          <cell r="G219" t="str">
            <v>TOYOTA</v>
          </cell>
          <cell r="H219" t="str">
            <v>HOAH</v>
          </cell>
          <cell r="I219" t="str">
            <v>4กว5355</v>
          </cell>
          <cell r="J219" t="str">
            <v>เบา</v>
          </cell>
          <cell r="K219">
            <v>0</v>
          </cell>
          <cell r="L219">
            <v>0.5</v>
          </cell>
          <cell r="M219" t="str">
            <v>เทพารักษ์</v>
          </cell>
          <cell r="N219">
            <v>42825.713142708337</v>
          </cell>
          <cell r="O219">
            <v>42826.593219212962</v>
          </cell>
        </row>
        <row r="220">
          <cell r="F220">
            <v>1701116</v>
          </cell>
          <cell r="G220" t="str">
            <v>MAZDA</v>
          </cell>
          <cell r="H220">
            <v>2</v>
          </cell>
          <cell r="I220" t="str">
            <v>2กฒ8201</v>
          </cell>
          <cell r="J220" t="str">
            <v>กลาง</v>
          </cell>
          <cell r="K220">
            <v>0</v>
          </cell>
          <cell r="L220">
            <v>0.5</v>
          </cell>
          <cell r="M220" t="str">
            <v>เทพารักษ์</v>
          </cell>
          <cell r="N220">
            <v>42825.714111921297</v>
          </cell>
          <cell r="O220">
            <v>42832.708006828703</v>
          </cell>
        </row>
        <row r="221">
          <cell r="F221">
            <v>1703008</v>
          </cell>
          <cell r="G221" t="str">
            <v>TOYOTA</v>
          </cell>
          <cell r="H221" t="str">
            <v>VIGO</v>
          </cell>
          <cell r="I221" t="str">
            <v>ฎก2821</v>
          </cell>
          <cell r="J221" t="str">
            <v>กลาง</v>
          </cell>
          <cell r="K221">
            <v>0</v>
          </cell>
          <cell r="L221">
            <v>0.5</v>
          </cell>
          <cell r="M221" t="str">
            <v>เทพารักษ์</v>
          </cell>
          <cell r="N221">
            <v>42825.71537233796</v>
          </cell>
          <cell r="O221">
            <v>42832.708474999999</v>
          </cell>
        </row>
        <row r="222">
          <cell r="F222">
            <v>1703021</v>
          </cell>
          <cell r="G222" t="str">
            <v>CHEVROLET</v>
          </cell>
          <cell r="H222" t="str">
            <v>CAPTIVA</v>
          </cell>
          <cell r="I222" t="str">
            <v>ญฒ4950</v>
          </cell>
          <cell r="J222" t="str">
            <v>หนัก</v>
          </cell>
          <cell r="K222">
            <v>0</v>
          </cell>
          <cell r="L222">
            <v>0.5</v>
          </cell>
          <cell r="M222" t="str">
            <v>ชัยรุ่งเรือง</v>
          </cell>
          <cell r="N222">
            <v>42825.737346643517</v>
          </cell>
          <cell r="O222">
            <v>42828.719359027775</v>
          </cell>
        </row>
        <row r="223">
          <cell r="F223">
            <v>1703045</v>
          </cell>
          <cell r="G223" t="str">
            <v>TOYOTA</v>
          </cell>
          <cell r="H223" t="str">
            <v>PRIUS</v>
          </cell>
          <cell r="I223" t="str">
            <v>ฆฎ694</v>
          </cell>
          <cell r="J223" t="str">
            <v>กลาง</v>
          </cell>
          <cell r="K223">
            <v>0</v>
          </cell>
          <cell r="L223">
            <v>0.5</v>
          </cell>
          <cell r="M223" t="str">
            <v>ชัยรุ่งเรือง</v>
          </cell>
          <cell r="N223">
            <v>42825.737811342595</v>
          </cell>
          <cell r="O223">
            <v>42828.719033449073</v>
          </cell>
        </row>
        <row r="224">
          <cell r="F224">
            <v>1701034</v>
          </cell>
          <cell r="G224" t="str">
            <v>MITSUBISHI</v>
          </cell>
          <cell r="H224" t="str">
            <v>TRITON</v>
          </cell>
          <cell r="I224" t="str">
            <v>ตณ2810</v>
          </cell>
          <cell r="J224" t="str">
            <v>โคม่า</v>
          </cell>
          <cell r="K224">
            <v>0</v>
          </cell>
          <cell r="L224">
            <v>0.5</v>
          </cell>
          <cell r="M224" t="str">
            <v>มังกร</v>
          </cell>
          <cell r="N224">
            <v>42825.738479861109</v>
          </cell>
        </row>
        <row r="225">
          <cell r="F225">
            <v>1703079</v>
          </cell>
          <cell r="G225" t="str">
            <v>TOYOTA</v>
          </cell>
          <cell r="H225" t="str">
            <v>VIOS</v>
          </cell>
          <cell r="I225" t="str">
            <v>ญย7206</v>
          </cell>
          <cell r="J225" t="str">
            <v>ชิ้นส่วน</v>
          </cell>
          <cell r="K225">
            <v>0</v>
          </cell>
          <cell r="L225">
            <v>0.5</v>
          </cell>
          <cell r="M225" t="str">
            <v>มังกร</v>
          </cell>
          <cell r="N225">
            <v>42825.74064733796</v>
          </cell>
          <cell r="O225">
            <v>42829.710912268521</v>
          </cell>
        </row>
        <row r="226">
          <cell r="F226">
            <v>1701142</v>
          </cell>
          <cell r="G226" t="str">
            <v>TOYOTA</v>
          </cell>
          <cell r="H226" t="str">
            <v>YARIS</v>
          </cell>
          <cell r="I226" t="str">
            <v>ฌฬ2810</v>
          </cell>
          <cell r="J226" t="str">
            <v>กลาง</v>
          </cell>
          <cell r="K226">
            <v>0</v>
          </cell>
          <cell r="L226">
            <v>0.5</v>
          </cell>
          <cell r="M226" t="str">
            <v>มังกร</v>
          </cell>
          <cell r="N226">
            <v>42829.711383449074</v>
          </cell>
          <cell r="O226">
            <v>42829.711890625003</v>
          </cell>
        </row>
        <row r="227">
          <cell r="F227">
            <v>1701113</v>
          </cell>
          <cell r="G227" t="str">
            <v>NISSAN</v>
          </cell>
          <cell r="H227" t="str">
            <v>ALMERA</v>
          </cell>
          <cell r="I227" t="str">
            <v>ฆฒ1310</v>
          </cell>
          <cell r="J227" t="str">
            <v>กลาง</v>
          </cell>
          <cell r="K227">
            <v>0</v>
          </cell>
          <cell r="L227">
            <v>0.5</v>
          </cell>
          <cell r="M227" t="str">
            <v>เทพารักษ์</v>
          </cell>
          <cell r="N227">
            <v>42831.416028240739</v>
          </cell>
          <cell r="O227">
            <v>42832.710524305556</v>
          </cell>
        </row>
        <row r="228">
          <cell r="F228">
            <v>1702054</v>
          </cell>
          <cell r="G228" t="str">
            <v>TOYOTA</v>
          </cell>
          <cell r="H228" t="str">
            <v>VIOS</v>
          </cell>
          <cell r="I228" t="str">
            <v>ญบ6348</v>
          </cell>
          <cell r="J228" t="str">
            <v>กลาง</v>
          </cell>
          <cell r="K228">
            <v>0</v>
          </cell>
          <cell r="L228">
            <v>0.5</v>
          </cell>
          <cell r="M228" t="str">
            <v>เทพารักษ์</v>
          </cell>
          <cell r="N228">
            <v>42831.420602314814</v>
          </cell>
        </row>
        <row r="229">
          <cell r="F229">
            <v>1702047</v>
          </cell>
          <cell r="G229" t="str">
            <v>HONDA</v>
          </cell>
          <cell r="H229" t="str">
            <v>CR-V</v>
          </cell>
          <cell r="I229" t="str">
            <v>2กฐ6034</v>
          </cell>
          <cell r="J229" t="str">
            <v>กลาง</v>
          </cell>
          <cell r="K229">
            <v>0</v>
          </cell>
          <cell r="L229">
            <v>0.5</v>
          </cell>
          <cell r="M229" t="str">
            <v>ชัยรุ่งเรือง</v>
          </cell>
          <cell r="N229">
            <v>42831.422727777775</v>
          </cell>
          <cell r="O229">
            <v>42832.703961689818</v>
          </cell>
        </row>
        <row r="230">
          <cell r="F230">
            <v>1701082</v>
          </cell>
          <cell r="G230" t="str">
            <v>MITSUBISHI</v>
          </cell>
          <cell r="H230" t="str">
            <v>TRITON</v>
          </cell>
          <cell r="I230" t="str">
            <v>ฮพ3158</v>
          </cell>
          <cell r="J230" t="str">
            <v>เบา</v>
          </cell>
          <cell r="K230">
            <v>0</v>
          </cell>
          <cell r="L230">
            <v>1</v>
          </cell>
          <cell r="M230" t="str">
            <v>มังกร</v>
          </cell>
          <cell r="N230">
            <v>42831.423120254629</v>
          </cell>
          <cell r="O230">
            <v>42832.705180671299</v>
          </cell>
        </row>
        <row r="231">
          <cell r="F231">
            <v>1702097</v>
          </cell>
          <cell r="G231" t="str">
            <v>HONDA</v>
          </cell>
          <cell r="H231" t="str">
            <v>BRIO</v>
          </cell>
          <cell r="I231" t="str">
            <v>ฆพ1257</v>
          </cell>
          <cell r="J231" t="str">
            <v>เบา</v>
          </cell>
          <cell r="K231">
            <v>0</v>
          </cell>
          <cell r="L231">
            <v>0.5</v>
          </cell>
          <cell r="M231" t="str">
            <v>มังกร</v>
          </cell>
          <cell r="N231">
            <v>42832.365612384259</v>
          </cell>
          <cell r="O231">
            <v>42832.366319791669</v>
          </cell>
        </row>
        <row r="232">
          <cell r="F232">
            <v>1704018</v>
          </cell>
          <cell r="G232" t="str">
            <v>HONDA</v>
          </cell>
          <cell r="H232" t="str">
            <v>CITY</v>
          </cell>
          <cell r="I232" t="str">
            <v>กฉ906</v>
          </cell>
          <cell r="J232" t="str">
            <v>กลาง</v>
          </cell>
          <cell r="K232">
            <v>0</v>
          </cell>
          <cell r="L232">
            <v>1</v>
          </cell>
          <cell r="M232" t="str">
            <v>ชัยรุ่งเรือง</v>
          </cell>
          <cell r="N232">
            <v>42847.374506134256</v>
          </cell>
          <cell r="O232">
            <v>42847.378924537035</v>
          </cell>
        </row>
        <row r="233">
          <cell r="F233">
            <v>1702069</v>
          </cell>
          <cell r="G233" t="str">
            <v>ISUZU</v>
          </cell>
          <cell r="H233" t="str">
            <v>HILANDER</v>
          </cell>
          <cell r="I233" t="str">
            <v>ฒบ8391</v>
          </cell>
          <cell r="J233" t="str">
            <v>กลาง</v>
          </cell>
          <cell r="K233">
            <v>0</v>
          </cell>
          <cell r="L233">
            <v>1</v>
          </cell>
          <cell r="M233" t="str">
            <v>ชัยรุ่งเรือง</v>
          </cell>
          <cell r="N233">
            <v>42847.377372685187</v>
          </cell>
          <cell r="O233">
            <v>42850.661649884256</v>
          </cell>
        </row>
        <row r="234">
          <cell r="F234">
            <v>1704016</v>
          </cell>
          <cell r="G234" t="str">
            <v>HONDA</v>
          </cell>
          <cell r="H234" t="str">
            <v>CR-V</v>
          </cell>
          <cell r="I234" t="str">
            <v>กต9891</v>
          </cell>
          <cell r="J234" t="str">
            <v>กลาง</v>
          </cell>
          <cell r="K234">
            <v>0</v>
          </cell>
          <cell r="L234">
            <v>0.5</v>
          </cell>
          <cell r="M234" t="str">
            <v>มังกร</v>
          </cell>
          <cell r="N234">
            <v>42847.378092245373</v>
          </cell>
          <cell r="O234">
            <v>42849.629182870369</v>
          </cell>
        </row>
        <row r="235">
          <cell r="F235">
            <v>1703058</v>
          </cell>
          <cell r="G235" t="str">
            <v>ISUZU</v>
          </cell>
          <cell r="H235" t="str">
            <v>D-MAX</v>
          </cell>
          <cell r="I235" t="str">
            <v>3กน1534</v>
          </cell>
          <cell r="J235" t="str">
            <v>กลาง</v>
          </cell>
          <cell r="K235">
            <v>0</v>
          </cell>
          <cell r="L235">
            <v>0.5</v>
          </cell>
          <cell r="M235" t="str">
            <v>มังกร</v>
          </cell>
          <cell r="N235">
            <v>42847.378491550924</v>
          </cell>
          <cell r="O235">
            <v>42849.628474884259</v>
          </cell>
        </row>
        <row r="236">
          <cell r="F236">
            <v>1704017</v>
          </cell>
          <cell r="G236" t="str">
            <v>ISUZU</v>
          </cell>
          <cell r="H236" t="str">
            <v>SPACECAB</v>
          </cell>
          <cell r="I236" t="str">
            <v>ฒก5239</v>
          </cell>
          <cell r="J236" t="str">
            <v>หนัก</v>
          </cell>
          <cell r="K236">
            <v>0</v>
          </cell>
          <cell r="L236">
            <v>1</v>
          </cell>
          <cell r="M236" t="str">
            <v>เทพารักษ์</v>
          </cell>
          <cell r="N236">
            <v>42847.445540624998</v>
          </cell>
          <cell r="O236">
            <v>42850.41335451389</v>
          </cell>
        </row>
        <row r="237">
          <cell r="F237">
            <v>1701097</v>
          </cell>
          <cell r="G237" t="str">
            <v>MITSUBISHI</v>
          </cell>
          <cell r="H237" t="str">
            <v>STRADA</v>
          </cell>
          <cell r="I237" t="str">
            <v>1ฒย6588</v>
          </cell>
          <cell r="J237" t="str">
            <v>กลาง</v>
          </cell>
          <cell r="K237">
            <v>0</v>
          </cell>
          <cell r="L237">
            <v>1</v>
          </cell>
          <cell r="M237" t="str">
            <v>เทพารักษ์</v>
          </cell>
          <cell r="N237">
            <v>42847.44601712963</v>
          </cell>
          <cell r="O237">
            <v>42853.492691203704</v>
          </cell>
        </row>
        <row r="238">
          <cell r="F238">
            <v>1701102</v>
          </cell>
          <cell r="G238" t="str">
            <v>TOYOTA</v>
          </cell>
          <cell r="H238" t="str">
            <v>YARIS</v>
          </cell>
          <cell r="I238" t="str">
            <v>3กฒ6468</v>
          </cell>
          <cell r="J238" t="str">
            <v>เบา</v>
          </cell>
          <cell r="K238">
            <v>0</v>
          </cell>
          <cell r="L238">
            <v>0.5</v>
          </cell>
          <cell r="M238" t="str">
            <v>เทพารักษ์</v>
          </cell>
          <cell r="N238">
            <v>42849.462034837961</v>
          </cell>
          <cell r="O238">
            <v>42851.612822337964</v>
          </cell>
        </row>
        <row r="239">
          <cell r="F239">
            <v>1702099</v>
          </cell>
          <cell r="G239" t="str">
            <v>ISUZU</v>
          </cell>
          <cell r="H239" t="str">
            <v>D-MAX</v>
          </cell>
          <cell r="I239" t="str">
            <v>ถม3133</v>
          </cell>
          <cell r="J239" t="str">
            <v>เบา</v>
          </cell>
          <cell r="K239">
            <v>0</v>
          </cell>
          <cell r="L239">
            <v>0.5</v>
          </cell>
          <cell r="M239" t="str">
            <v>เทพารักษ์</v>
          </cell>
          <cell r="N239">
            <v>42849.462648032408</v>
          </cell>
          <cell r="O239">
            <v>42851.613541550927</v>
          </cell>
        </row>
        <row r="240">
          <cell r="F240">
            <v>1703061</v>
          </cell>
          <cell r="G240" t="str">
            <v>TOYOTA</v>
          </cell>
          <cell r="H240" t="str">
            <v>VIGO</v>
          </cell>
          <cell r="I240" t="str">
            <v>2กฉ8391</v>
          </cell>
          <cell r="J240" t="str">
            <v>กลาง</v>
          </cell>
          <cell r="K240">
            <v>0</v>
          </cell>
          <cell r="L240">
            <v>1</v>
          </cell>
          <cell r="M240" t="str">
            <v>มังกร</v>
          </cell>
          <cell r="N240">
            <v>42849.464589120369</v>
          </cell>
        </row>
        <row r="241">
          <cell r="F241">
            <v>1701149</v>
          </cell>
          <cell r="G241" t="str">
            <v>ISUZU</v>
          </cell>
          <cell r="H241" t="str">
            <v>MU-X</v>
          </cell>
          <cell r="I241" t="str">
            <v>3กอ1773</v>
          </cell>
          <cell r="J241" t="str">
            <v>กลาง</v>
          </cell>
          <cell r="K241">
            <v>0</v>
          </cell>
          <cell r="L241">
            <v>0.5</v>
          </cell>
          <cell r="M241" t="str">
            <v>มังกร</v>
          </cell>
          <cell r="N241">
            <v>42849.465939930553</v>
          </cell>
          <cell r="O241">
            <v>42850.662334722219</v>
          </cell>
        </row>
        <row r="242">
          <cell r="F242">
            <v>1702073</v>
          </cell>
          <cell r="G242" t="str">
            <v>TOYOTA</v>
          </cell>
          <cell r="H242" t="str">
            <v>TIGER</v>
          </cell>
          <cell r="I242" t="str">
            <v>ณจ6761</v>
          </cell>
          <cell r="J242" t="str">
            <v>เบา</v>
          </cell>
          <cell r="K242">
            <v>0</v>
          </cell>
          <cell r="L242">
            <v>0.5</v>
          </cell>
          <cell r="M242" t="str">
            <v>ชัยรุ่งเรือง</v>
          </cell>
          <cell r="N242">
            <v>42849.466513541665</v>
          </cell>
          <cell r="O242">
            <v>42850.663228356483</v>
          </cell>
        </row>
        <row r="243">
          <cell r="F243">
            <v>1702095</v>
          </cell>
          <cell r="G243" t="str">
            <v>CHEVROLET</v>
          </cell>
          <cell r="H243" t="str">
            <v>OPTRA</v>
          </cell>
          <cell r="I243" t="str">
            <v>ศฉ8658</v>
          </cell>
          <cell r="J243" t="str">
            <v>กลาง</v>
          </cell>
          <cell r="K243">
            <v>0</v>
          </cell>
          <cell r="L243">
            <v>0.5</v>
          </cell>
          <cell r="M243" t="str">
            <v>ชัยรุ่งเรือง</v>
          </cell>
          <cell r="N243">
            <v>42849.467192939817</v>
          </cell>
          <cell r="O243">
            <v>42850.411821296293</v>
          </cell>
        </row>
        <row r="244">
          <cell r="F244">
            <v>1703076</v>
          </cell>
          <cell r="G244" t="str">
            <v>FORD</v>
          </cell>
          <cell r="H244" t="str">
            <v>ECOSPORT</v>
          </cell>
          <cell r="I244" t="str">
            <v>4กจ7487</v>
          </cell>
          <cell r="J244" t="str">
            <v>กลาง</v>
          </cell>
          <cell r="K244">
            <v>0</v>
          </cell>
          <cell r="L244">
            <v>0.5</v>
          </cell>
          <cell r="M244" t="str">
            <v>เทพารักษ์</v>
          </cell>
          <cell r="N244">
            <v>42852.386213773148</v>
          </cell>
        </row>
        <row r="245">
          <cell r="F245">
            <v>1704027</v>
          </cell>
          <cell r="G245" t="str">
            <v>TOYOTA</v>
          </cell>
          <cell r="H245" t="str">
            <v>VIGO</v>
          </cell>
          <cell r="I245" t="str">
            <v>สย3990</v>
          </cell>
          <cell r="J245" t="str">
            <v>กลาง</v>
          </cell>
          <cell r="K245">
            <v>0</v>
          </cell>
          <cell r="L245">
            <v>0.5</v>
          </cell>
          <cell r="M245" t="str">
            <v>เทพารักษ์</v>
          </cell>
          <cell r="N245">
            <v>42852.481355902775</v>
          </cell>
          <cell r="O245">
            <v>42853.660263888887</v>
          </cell>
        </row>
        <row r="246">
          <cell r="F246">
            <v>1704009</v>
          </cell>
          <cell r="G246" t="str">
            <v>TOYOTA</v>
          </cell>
          <cell r="H246" t="str">
            <v>FORTUNER</v>
          </cell>
          <cell r="I246" t="str">
            <v>2กช9870</v>
          </cell>
          <cell r="J246" t="str">
            <v>ชิ้นส่วน</v>
          </cell>
          <cell r="K246">
            <v>0</v>
          </cell>
          <cell r="L246">
            <v>0.5</v>
          </cell>
          <cell r="M246" t="str">
            <v>มังกร</v>
          </cell>
          <cell r="N246">
            <v>42852.481691666668</v>
          </cell>
        </row>
        <row r="247">
          <cell r="F247">
            <v>1704034</v>
          </cell>
          <cell r="G247" t="str">
            <v>ISUZU</v>
          </cell>
          <cell r="H247" t="str">
            <v>SPACECAB</v>
          </cell>
          <cell r="I247" t="str">
            <v>1กส2291</v>
          </cell>
          <cell r="J247" t="str">
            <v>ชิ้นส่วน</v>
          </cell>
          <cell r="K247">
            <v>0</v>
          </cell>
          <cell r="L247">
            <v>0.5</v>
          </cell>
          <cell r="M247" t="str">
            <v>ชัยรุ่งเรือง</v>
          </cell>
          <cell r="N247">
            <v>42852.482052083331</v>
          </cell>
          <cell r="O247">
            <v>42853.620022569441</v>
          </cell>
        </row>
        <row r="248">
          <cell r="F248">
            <v>1703080</v>
          </cell>
          <cell r="G248" t="str">
            <v>FORD</v>
          </cell>
          <cell r="H248" t="str">
            <v>RANGER</v>
          </cell>
          <cell r="I248" t="str">
            <v>2กฬ5934</v>
          </cell>
          <cell r="J248" t="str">
            <v>กลาง</v>
          </cell>
          <cell r="K248">
            <v>0</v>
          </cell>
          <cell r="L248">
            <v>0.5</v>
          </cell>
          <cell r="M248" t="str">
            <v>ชัยรุ่งเรือง</v>
          </cell>
          <cell r="N248">
            <v>42852.482380208334</v>
          </cell>
          <cell r="O248">
            <v>42853.492278935184</v>
          </cell>
        </row>
        <row r="249">
          <cell r="F249">
            <v>1703033</v>
          </cell>
          <cell r="G249" t="str">
            <v>CHEVROLET</v>
          </cell>
          <cell r="H249" t="str">
            <v>OPTRA</v>
          </cell>
          <cell r="I249" t="str">
            <v>ฌถ6970</v>
          </cell>
          <cell r="J249" t="str">
            <v>กลาง</v>
          </cell>
          <cell r="K249">
            <v>0</v>
          </cell>
          <cell r="L249">
            <v>0.5</v>
          </cell>
          <cell r="M249" t="str">
            <v>มังกร</v>
          </cell>
          <cell r="N249">
            <v>42854.642128587962</v>
          </cell>
          <cell r="O249">
            <v>42854.642461805553</v>
          </cell>
        </row>
        <row r="250">
          <cell r="F250">
            <v>1703002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0.5</v>
          </cell>
          <cell r="M250" t="str">
            <v>ชัยรุ่งเรือง</v>
          </cell>
          <cell r="N250">
            <v>42861.394975000003</v>
          </cell>
          <cell r="O250">
            <v>42864.419162962964</v>
          </cell>
        </row>
        <row r="251">
          <cell r="F251">
            <v>1705008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1</v>
          </cell>
          <cell r="M251" t="str">
            <v>มังกร</v>
          </cell>
          <cell r="N251">
            <v>42861.395390277779</v>
          </cell>
          <cell r="O251">
            <v>42864.628254398151</v>
          </cell>
        </row>
        <row r="252">
          <cell r="F252">
            <v>1705009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0.5</v>
          </cell>
          <cell r="M252" t="str">
            <v>เทพารักษ์</v>
          </cell>
          <cell r="N252">
            <v>42861.442256944443</v>
          </cell>
          <cell r="O252">
            <v>42863.593351041665</v>
          </cell>
        </row>
        <row r="253">
          <cell r="F253">
            <v>1703048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0.5</v>
          </cell>
          <cell r="M253" t="str">
            <v>ชัยรุ่งเรือง</v>
          </cell>
          <cell r="N253">
            <v>42861.442703819448</v>
          </cell>
          <cell r="O253">
            <v>42861.701228587961</v>
          </cell>
        </row>
        <row r="254">
          <cell r="F254">
            <v>1703035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0.5</v>
          </cell>
          <cell r="M254" t="str">
            <v>เทพารักษ์</v>
          </cell>
          <cell r="N254">
            <v>42861.443167824073</v>
          </cell>
          <cell r="O254">
            <v>42863.444059259258</v>
          </cell>
        </row>
        <row r="255">
          <cell r="F255">
            <v>1705001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0.5</v>
          </cell>
          <cell r="M255" t="str">
            <v>เทพารักษ์</v>
          </cell>
          <cell r="N255">
            <v>42863.446839814816</v>
          </cell>
          <cell r="O255">
            <v>42863.447904976849</v>
          </cell>
        </row>
        <row r="256">
          <cell r="F256">
            <v>1703057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0.5</v>
          </cell>
          <cell r="M256" t="str">
            <v>เทพารักษ์</v>
          </cell>
          <cell r="N256">
            <v>42863.686978356483</v>
          </cell>
          <cell r="O256">
            <v>42866.380203587963</v>
          </cell>
        </row>
        <row r="257">
          <cell r="F257">
            <v>1705024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1</v>
          </cell>
          <cell r="M257" t="str">
            <v>มังกร</v>
          </cell>
          <cell r="N257">
            <v>42863.687361111108</v>
          </cell>
          <cell r="O257">
            <v>42866.429880902775</v>
          </cell>
        </row>
        <row r="258">
          <cell r="F258">
            <v>1705026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0.5</v>
          </cell>
          <cell r="M258" t="str">
            <v>ชัยรุ่งเรือง</v>
          </cell>
          <cell r="N258">
            <v>42863.687726504628</v>
          </cell>
          <cell r="O258">
            <v>42866.583064583334</v>
          </cell>
        </row>
        <row r="259">
          <cell r="F259">
            <v>1704012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1</v>
          </cell>
          <cell r="M259" t="str">
            <v>มังกร</v>
          </cell>
          <cell r="N259">
            <v>42863.688081944441</v>
          </cell>
          <cell r="O259">
            <v>42866.42957083333</v>
          </cell>
        </row>
        <row r="260">
          <cell r="F260">
            <v>1704022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0.5</v>
          </cell>
          <cell r="M260" t="str">
            <v>เทพารักษ์</v>
          </cell>
          <cell r="N260">
            <v>42863.688424305554</v>
          </cell>
          <cell r="O260">
            <v>42868.385922800924</v>
          </cell>
        </row>
        <row r="261">
          <cell r="F261">
            <v>1704029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0.5</v>
          </cell>
          <cell r="M261" t="str">
            <v>เทพารักษ์</v>
          </cell>
          <cell r="N261">
            <v>42864.627151273147</v>
          </cell>
          <cell r="O261">
            <v>42866.380508912036</v>
          </cell>
        </row>
        <row r="262">
          <cell r="F262">
            <v>1704026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0.5</v>
          </cell>
          <cell r="M262" t="str">
            <v>มังกร</v>
          </cell>
          <cell r="N262">
            <v>42866.390063888888</v>
          </cell>
          <cell r="O262">
            <v>42867.677846527775</v>
          </cell>
        </row>
        <row r="263">
          <cell r="F263">
            <v>1704038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1</v>
          </cell>
          <cell r="M263" t="str">
            <v>มังกร</v>
          </cell>
          <cell r="N263">
            <v>42866.390517824075</v>
          </cell>
          <cell r="O263">
            <v>42868.542858680557</v>
          </cell>
        </row>
        <row r="264">
          <cell r="F264">
            <v>1704004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1</v>
          </cell>
          <cell r="M264" t="str">
            <v>มังกร</v>
          </cell>
          <cell r="N264">
            <v>42866.390999074072</v>
          </cell>
          <cell r="O264">
            <v>42868.542358449071</v>
          </cell>
        </row>
        <row r="265">
          <cell r="F265">
            <v>1702009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0.5</v>
          </cell>
          <cell r="M265" t="str">
            <v>เทพารักษ์</v>
          </cell>
          <cell r="N265">
            <v>42866.639799074073</v>
          </cell>
          <cell r="O265">
            <v>42874.488011805559</v>
          </cell>
        </row>
        <row r="266">
          <cell r="F266">
            <v>1704030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1</v>
          </cell>
          <cell r="M266" t="str">
            <v>ชัยรุ่งเรือง</v>
          </cell>
          <cell r="N266">
            <v>42866.640800694448</v>
          </cell>
          <cell r="O266">
            <v>42868.631748148146</v>
          </cell>
        </row>
        <row r="267">
          <cell r="F267">
            <v>1702067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0.5</v>
          </cell>
          <cell r="M267" t="str">
            <v>ชัยรุ่งเรือง</v>
          </cell>
          <cell r="N267">
            <v>42866.641473263888</v>
          </cell>
          <cell r="O267">
            <v>42868.632045833336</v>
          </cell>
        </row>
        <row r="268">
          <cell r="F268">
            <v>1704003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0.5</v>
          </cell>
          <cell r="M268" t="str">
            <v>เทพารักษ์</v>
          </cell>
          <cell r="N268">
            <v>42866.642642129627</v>
          </cell>
          <cell r="O268">
            <v>42868.633116898149</v>
          </cell>
        </row>
        <row r="269">
          <cell r="F269">
            <v>1703072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0.5</v>
          </cell>
          <cell r="M269" t="str">
            <v>เทพารักษ์</v>
          </cell>
          <cell r="N269">
            <v>42866.643127083335</v>
          </cell>
          <cell r="O269">
            <v>42868.632763425929</v>
          </cell>
        </row>
        <row r="270">
          <cell r="F270">
            <v>1702017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0.5</v>
          </cell>
          <cell r="M270" t="str">
            <v>เทพารักษ์</v>
          </cell>
          <cell r="N270">
            <v>42866.643654282409</v>
          </cell>
          <cell r="O270">
            <v>42872.402073148151</v>
          </cell>
        </row>
        <row r="271">
          <cell r="F271">
            <v>1705028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1</v>
          </cell>
          <cell r="M271" t="str">
            <v>ชัยรุ่งเรือง</v>
          </cell>
          <cell r="N271">
            <v>42866.644297685183</v>
          </cell>
          <cell r="O271">
            <v>42871.65520671296</v>
          </cell>
        </row>
        <row r="272">
          <cell r="F272">
            <v>1705016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0.5</v>
          </cell>
          <cell r="M272" t="str">
            <v>เทพารักษ์</v>
          </cell>
          <cell r="N272">
            <v>42866.644823148148</v>
          </cell>
          <cell r="O272">
            <v>42868.633493981484</v>
          </cell>
        </row>
        <row r="273">
          <cell r="F273">
            <v>1705002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0.5</v>
          </cell>
          <cell r="M273" t="str">
            <v>เทพารักษ์</v>
          </cell>
          <cell r="N273">
            <v>42868.438897685184</v>
          </cell>
          <cell r="O273">
            <v>42868.439888310182</v>
          </cell>
        </row>
        <row r="274">
          <cell r="F274">
            <v>1705036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1</v>
          </cell>
          <cell r="M274" t="str">
            <v>มังกร</v>
          </cell>
          <cell r="N274">
            <v>42870.425262384262</v>
          </cell>
          <cell r="O274">
            <v>42872.633589120371</v>
          </cell>
        </row>
        <row r="275">
          <cell r="F275">
            <v>1704001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0.5</v>
          </cell>
          <cell r="M275" t="str">
            <v>ชัยรุ่งเรือง</v>
          </cell>
          <cell r="N275">
            <v>42870.42585428241</v>
          </cell>
          <cell r="O275">
            <v>42872.636547106478</v>
          </cell>
        </row>
        <row r="276">
          <cell r="F276">
            <v>1702055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0.5</v>
          </cell>
          <cell r="M276" t="str">
            <v>ชัยรุ่งเรือง</v>
          </cell>
          <cell r="N276">
            <v>42870.429418171298</v>
          </cell>
          <cell r="O276">
            <v>42879.553747569444</v>
          </cell>
        </row>
        <row r="277">
          <cell r="F277">
            <v>1705012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0.5</v>
          </cell>
          <cell r="M277" t="str">
            <v>เทพารักษ์</v>
          </cell>
          <cell r="N277">
            <v>42870.43982615741</v>
          </cell>
          <cell r="O277">
            <v>42874.486824305553</v>
          </cell>
        </row>
        <row r="278">
          <cell r="F278">
            <v>1701151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0.5</v>
          </cell>
          <cell r="M278" t="str">
            <v>เทพารักษ์</v>
          </cell>
          <cell r="N278">
            <v>42872.402918055559</v>
          </cell>
          <cell r="O278">
            <v>42872.403910995374</v>
          </cell>
        </row>
        <row r="279">
          <cell r="F279">
            <v>1705037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0.5</v>
          </cell>
          <cell r="M279" t="str">
            <v>เทพารักษ์</v>
          </cell>
          <cell r="N279">
            <v>42874.650953472221</v>
          </cell>
        </row>
        <row r="280">
          <cell r="F280">
            <v>1705039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0.5</v>
          </cell>
          <cell r="M280" t="str">
            <v>ชัยรุ่งเรือง</v>
          </cell>
          <cell r="N280">
            <v>42874.669865046293</v>
          </cell>
          <cell r="O280">
            <v>42875.605424768517</v>
          </cell>
        </row>
        <row r="281">
          <cell r="F281">
            <v>1703083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0.5</v>
          </cell>
          <cell r="M281" t="str">
            <v>เทพารักษ์</v>
          </cell>
          <cell r="N281">
            <v>42874.670326273146</v>
          </cell>
          <cell r="O281">
            <v>42881.44662372685</v>
          </cell>
        </row>
        <row r="282">
          <cell r="F282">
            <v>1701168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0.5</v>
          </cell>
          <cell r="M282" t="str">
            <v>เทพารักษ์</v>
          </cell>
          <cell r="N282">
            <v>42874.671775462964</v>
          </cell>
          <cell r="O282">
            <v>42879.553313425924</v>
          </cell>
        </row>
        <row r="283">
          <cell r="F283">
            <v>1702026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0.5</v>
          </cell>
          <cell r="M283" t="str">
            <v>ชัยรุ่งเรือง</v>
          </cell>
          <cell r="N283">
            <v>42874.672604398147</v>
          </cell>
          <cell r="O283">
            <v>42875.60576377315</v>
          </cell>
        </row>
        <row r="284">
          <cell r="F284">
            <v>1705042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1</v>
          </cell>
          <cell r="M284" t="str">
            <v>ชัยรุ่งเรือง</v>
          </cell>
          <cell r="N284">
            <v>42874.673328009259</v>
          </cell>
          <cell r="O284">
            <v>42875.605116782404</v>
          </cell>
        </row>
        <row r="285">
          <cell r="F285">
            <v>1704011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1</v>
          </cell>
          <cell r="M285" t="str">
            <v>มังกร</v>
          </cell>
          <cell r="N285">
            <v>42874.675110416669</v>
          </cell>
          <cell r="O285">
            <v>42878.642437037037</v>
          </cell>
        </row>
        <row r="286">
          <cell r="F286">
            <v>1703047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0.5</v>
          </cell>
          <cell r="M286" t="str">
            <v>เทพารักษ์</v>
          </cell>
          <cell r="N286">
            <v>42874.67735474537</v>
          </cell>
          <cell r="O286">
            <v>42877.703640509259</v>
          </cell>
        </row>
        <row r="287">
          <cell r="F287">
            <v>1703014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0.5</v>
          </cell>
          <cell r="M287" t="str">
            <v>เทพารักษ์</v>
          </cell>
          <cell r="N287">
            <v>42874.68048599537</v>
          </cell>
          <cell r="O287">
            <v>42884.390617129633</v>
          </cell>
        </row>
        <row r="288">
          <cell r="F288">
            <v>1703050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1</v>
          </cell>
          <cell r="M288" t="str">
            <v>มังกร</v>
          </cell>
          <cell r="N288">
            <v>42874.68312858796</v>
          </cell>
          <cell r="O288">
            <v>42877.703313078702</v>
          </cell>
        </row>
        <row r="289">
          <cell r="F289">
            <v>1701104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1</v>
          </cell>
          <cell r="M289" t="str">
            <v>มังกร</v>
          </cell>
          <cell r="N289">
            <v>42879.386873263888</v>
          </cell>
        </row>
        <row r="290">
          <cell r="F290">
            <v>1704042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1.5</v>
          </cell>
          <cell r="M290" t="str">
            <v>ชัยรุ่งเรือง</v>
          </cell>
          <cell r="N290">
            <v>42879.387528240739</v>
          </cell>
          <cell r="O290">
            <v>42882.54478611111</v>
          </cell>
        </row>
        <row r="291">
          <cell r="F291">
            <v>1705015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0.5</v>
          </cell>
          <cell r="M291" t="str">
            <v>เทพารักษ์</v>
          </cell>
          <cell r="N291">
            <v>42879.387973263889</v>
          </cell>
          <cell r="O291">
            <v>42884.391737615741</v>
          </cell>
        </row>
        <row r="292">
          <cell r="F292">
            <v>1704039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0.5</v>
          </cell>
          <cell r="M292" t="str">
            <v>ชัยรุ่งเรือง</v>
          </cell>
          <cell r="N292">
            <v>42879.388877777776</v>
          </cell>
          <cell r="O292">
            <v>42880.700861574071</v>
          </cell>
        </row>
        <row r="293">
          <cell r="F293">
            <v>1705021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0.5</v>
          </cell>
          <cell r="M293" t="str">
            <v>ชัยรุ่งเรือง</v>
          </cell>
          <cell r="N293">
            <v>42879.389398495368</v>
          </cell>
          <cell r="O293">
            <v>42879.696765046298</v>
          </cell>
        </row>
        <row r="294">
          <cell r="F294">
            <v>1705048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0.5</v>
          </cell>
          <cell r="M294" t="str">
            <v>เทพารักษ์</v>
          </cell>
          <cell r="N294">
            <v>42879.391218287034</v>
          </cell>
          <cell r="O294">
            <v>42887.571282870369</v>
          </cell>
        </row>
        <row r="295">
          <cell r="F295">
            <v>1703082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0.5</v>
          </cell>
          <cell r="M295" t="str">
            <v>เทพารักษ์</v>
          </cell>
          <cell r="N295">
            <v>42879.392032638891</v>
          </cell>
          <cell r="O295">
            <v>42898.70617662037</v>
          </cell>
        </row>
        <row r="296">
          <cell r="F296">
            <v>1703006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0.5</v>
          </cell>
          <cell r="M296" t="str">
            <v>เทพารักษ์</v>
          </cell>
          <cell r="N296">
            <v>42879.392468402781</v>
          </cell>
          <cell r="O296">
            <v>42885.671437847224</v>
          </cell>
        </row>
        <row r="297">
          <cell r="F297">
            <v>1703029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0.5</v>
          </cell>
          <cell r="M297" t="str">
            <v>ชัยรุ่งเรือง</v>
          </cell>
          <cell r="N297">
            <v>42879.393256134259</v>
          </cell>
          <cell r="O297">
            <v>42880.701214814813</v>
          </cell>
        </row>
        <row r="298">
          <cell r="F298">
            <v>1702063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0.5</v>
          </cell>
          <cell r="M298" t="str">
            <v>เทพารักษ์</v>
          </cell>
          <cell r="N298">
            <v>42881.623160300929</v>
          </cell>
          <cell r="O298">
            <v>42885.668962037038</v>
          </cell>
        </row>
        <row r="299">
          <cell r="F299">
            <v>1701021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0.5</v>
          </cell>
          <cell r="M299" t="str">
            <v>เทพารักษ์</v>
          </cell>
          <cell r="N299">
            <v>42881.623565046299</v>
          </cell>
          <cell r="O299">
            <v>42882.546761921294</v>
          </cell>
        </row>
        <row r="300">
          <cell r="F300">
            <v>1704015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0.5</v>
          </cell>
          <cell r="M300" t="str">
            <v>เทพารักษ์</v>
          </cell>
          <cell r="N300">
            <v>42885.567936805557</v>
          </cell>
          <cell r="O300">
            <v>42887.570824768518</v>
          </cell>
        </row>
        <row r="301">
          <cell r="F301">
            <v>1705033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1</v>
          </cell>
          <cell r="M301" t="str">
            <v>ชัยรุ่งเรือง</v>
          </cell>
          <cell r="N301">
            <v>42885.568667361113</v>
          </cell>
          <cell r="O301">
            <v>42888.491840509261</v>
          </cell>
        </row>
        <row r="302">
          <cell r="F302">
            <v>1705059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0.5</v>
          </cell>
          <cell r="M302" t="str">
            <v>เทพารักษ์</v>
          </cell>
          <cell r="N302">
            <v>42885.587938310186</v>
          </cell>
          <cell r="O302">
            <v>42887.387272916669</v>
          </cell>
        </row>
        <row r="303">
          <cell r="F303">
            <v>1703073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0.5</v>
          </cell>
          <cell r="M303" t="str">
            <v>เทพารักษ์</v>
          </cell>
          <cell r="N303">
            <v>42885.58837824074</v>
          </cell>
          <cell r="O303">
            <v>42887.386946412036</v>
          </cell>
        </row>
        <row r="304">
          <cell r="F304">
            <v>1703075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2</v>
          </cell>
          <cell r="M304" t="str">
            <v>มังกร</v>
          </cell>
          <cell r="N304">
            <v>42885.589114467592</v>
          </cell>
          <cell r="O304">
            <v>42887.382929050924</v>
          </cell>
        </row>
        <row r="305">
          <cell r="F305">
            <v>1703081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1</v>
          </cell>
          <cell r="M305" t="str">
            <v>ชัยรุ่งเรือง</v>
          </cell>
          <cell r="N305">
            <v>42885.591200810188</v>
          </cell>
          <cell r="O305">
            <v>42887.380910879627</v>
          </cell>
        </row>
        <row r="306">
          <cell r="F306">
            <v>1705029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2</v>
          </cell>
          <cell r="M306" t="str">
            <v>มังกร</v>
          </cell>
          <cell r="N306">
            <v>42885.594034837966</v>
          </cell>
          <cell r="O306">
            <v>42887.38591261574</v>
          </cell>
        </row>
        <row r="307">
          <cell r="F307">
            <v>1705055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0.5</v>
          </cell>
          <cell r="M307" t="str">
            <v>เทพารักษ์</v>
          </cell>
          <cell r="N307">
            <v>42891.579282407409</v>
          </cell>
          <cell r="O307">
            <v>42894.690409953706</v>
          </cell>
        </row>
        <row r="308">
          <cell r="F308">
            <v>1702083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0.5</v>
          </cell>
          <cell r="M308" t="str">
            <v>เทพารักษ์</v>
          </cell>
          <cell r="N308">
            <v>42891.580395949073</v>
          </cell>
        </row>
        <row r="309">
          <cell r="F309">
            <v>1706013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0.5</v>
          </cell>
          <cell r="M309" t="str">
            <v>เทพารักษ์</v>
          </cell>
          <cell r="N309">
            <v>42893.575869097222</v>
          </cell>
          <cell r="O309">
            <v>42896.428749768522</v>
          </cell>
        </row>
        <row r="310">
          <cell r="F310">
            <v>1701101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0.5</v>
          </cell>
          <cell r="M310" t="str">
            <v>เทพารักษ์</v>
          </cell>
          <cell r="N310">
            <v>42893.576292708334</v>
          </cell>
        </row>
        <row r="311">
          <cell r="F311">
            <v>1705044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1</v>
          </cell>
          <cell r="M311" t="str">
            <v>ชัยรุ่งเรือง</v>
          </cell>
          <cell r="N311">
            <v>42896.638704513891</v>
          </cell>
          <cell r="O311">
            <v>42899.657967476851</v>
          </cell>
        </row>
        <row r="312">
          <cell r="F312">
            <v>1705050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0.5</v>
          </cell>
          <cell r="M312" t="str">
            <v>เทพารักษ์</v>
          </cell>
          <cell r="N312">
            <v>42896.63930787037</v>
          </cell>
        </row>
        <row r="313">
          <cell r="F313">
            <v>1704024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0.5</v>
          </cell>
          <cell r="M313" t="str">
            <v>ชัยรุ่งเรือง</v>
          </cell>
          <cell r="N313">
            <v>42896.639911921295</v>
          </cell>
          <cell r="O313">
            <v>42899.65830185185</v>
          </cell>
        </row>
        <row r="314">
          <cell r="F314">
            <v>1703049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0.5</v>
          </cell>
          <cell r="M314" t="str">
            <v>เทพารักษ์</v>
          </cell>
          <cell r="N314">
            <v>42896.641048495374</v>
          </cell>
          <cell r="O314">
            <v>42898.706852199073</v>
          </cell>
        </row>
        <row r="315">
          <cell r="F315">
            <v>1704007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0.5</v>
          </cell>
          <cell r="M315" t="str">
            <v>เทพารักษ์</v>
          </cell>
          <cell r="N315">
            <v>42896.641489120368</v>
          </cell>
          <cell r="O315">
            <v>42899.658586111109</v>
          </cell>
        </row>
        <row r="316">
          <cell r="F316">
            <v>1704037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0.5</v>
          </cell>
          <cell r="M316" t="str">
            <v>เทพารักษ์</v>
          </cell>
          <cell r="N316">
            <v>42899.452249421294</v>
          </cell>
        </row>
        <row r="317">
          <cell r="F317">
            <v>1706026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0.5</v>
          </cell>
          <cell r="M317" t="str">
            <v>เทพารักษ์</v>
          </cell>
          <cell r="N317">
            <v>42899.45271435185</v>
          </cell>
          <cell r="O317">
            <v>42902.562031828704</v>
          </cell>
        </row>
        <row r="318">
          <cell r="F318">
            <v>1705060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1</v>
          </cell>
          <cell r="M318" t="str">
            <v>มังกร</v>
          </cell>
          <cell r="N318">
            <v>42899.454010185182</v>
          </cell>
          <cell r="O318">
            <v>42901.72590578704</v>
          </cell>
        </row>
        <row r="319">
          <cell r="F319">
            <v>1706038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1</v>
          </cell>
          <cell r="M319" t="str">
            <v>มังกร</v>
          </cell>
          <cell r="N319">
            <v>42900.69903113426</v>
          </cell>
        </row>
        <row r="320">
          <cell r="F320">
            <v>1704025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0.5</v>
          </cell>
          <cell r="M320" t="str">
            <v>มังกร</v>
          </cell>
          <cell r="N320">
            <v>42900.699462962963</v>
          </cell>
          <cell r="O320">
            <v>42901.72642175926</v>
          </cell>
        </row>
        <row r="321">
          <cell r="F321">
            <v>1706037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0.5</v>
          </cell>
          <cell r="M321" t="str">
            <v>ชัยรุ่งเรือง</v>
          </cell>
          <cell r="N321">
            <v>42900.699853587961</v>
          </cell>
          <cell r="O321">
            <v>42902.561602893518</v>
          </cell>
        </row>
        <row r="322">
          <cell r="F322">
            <v>1706036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0.5</v>
          </cell>
          <cell r="M322" t="str">
            <v>เทพารักษ์</v>
          </cell>
          <cell r="N322">
            <v>42900.700227199071</v>
          </cell>
          <cell r="O322">
            <v>42905.476516087961</v>
          </cell>
        </row>
        <row r="323">
          <cell r="F323">
            <v>1705058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0.5</v>
          </cell>
          <cell r="M323" t="str">
            <v>เทพารักษ์</v>
          </cell>
          <cell r="N323">
            <v>42902.558396064815</v>
          </cell>
          <cell r="O323">
            <v>42905.475956249997</v>
          </cell>
        </row>
        <row r="324">
          <cell r="F324">
            <v>1705051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0.5</v>
          </cell>
          <cell r="M324" t="str">
            <v>เทพารักษ์</v>
          </cell>
          <cell r="N324">
            <v>42905.450253356481</v>
          </cell>
          <cell r="O324">
            <v>42908.552670486111</v>
          </cell>
        </row>
        <row r="325">
          <cell r="F325">
            <v>1705014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0.5</v>
          </cell>
          <cell r="M325" t="str">
            <v>มังกร</v>
          </cell>
          <cell r="N325">
            <v>42905.450737615742</v>
          </cell>
          <cell r="O325">
            <v>42908.373667129628</v>
          </cell>
        </row>
        <row r="326">
          <cell r="F326">
            <v>1705054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0.5</v>
          </cell>
          <cell r="M326" t="str">
            <v>เทพารักษ์</v>
          </cell>
          <cell r="N326">
            <v>42905.474754513889</v>
          </cell>
          <cell r="O326">
            <v>42907.412062268515</v>
          </cell>
        </row>
        <row r="327">
          <cell r="F327">
            <v>1704020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0.5</v>
          </cell>
          <cell r="M327" t="str">
            <v>เทพารักษ์</v>
          </cell>
          <cell r="N327">
            <v>42906.693843287037</v>
          </cell>
          <cell r="O327">
            <v>42908.552317013891</v>
          </cell>
        </row>
        <row r="328">
          <cell r="F328">
            <v>1703084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1</v>
          </cell>
          <cell r="M328" t="str">
            <v>มังกร</v>
          </cell>
          <cell r="N328">
            <v>42906.694412847224</v>
          </cell>
          <cell r="O328">
            <v>42908.587722916665</v>
          </cell>
        </row>
        <row r="329">
          <cell r="F329">
            <v>1705018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0.5</v>
          </cell>
          <cell r="M329" t="str">
            <v>ชัยรุ่งเรือง</v>
          </cell>
          <cell r="N329">
            <v>42906.694902777781</v>
          </cell>
          <cell r="O329">
            <v>42908.37325300926</v>
          </cell>
        </row>
        <row r="330">
          <cell r="F330">
            <v>1702065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0.5</v>
          </cell>
          <cell r="M330" t="str">
            <v>ชัยรุ่งเรือง</v>
          </cell>
          <cell r="N330">
            <v>42906.695882523149</v>
          </cell>
          <cell r="O330">
            <v>42908.553124999999</v>
          </cell>
        </row>
        <row r="331">
          <cell r="F331">
            <v>1706048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0.5</v>
          </cell>
          <cell r="M331" t="str">
            <v>ชัยรุ่งเรือง</v>
          </cell>
          <cell r="N331">
            <v>42906.696388078701</v>
          </cell>
          <cell r="O331">
            <v>42909.399073379631</v>
          </cell>
        </row>
        <row r="332">
          <cell r="F332">
            <v>1705049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1</v>
          </cell>
          <cell r="M332" t="str">
            <v>ชัยรุ่งเรือง</v>
          </cell>
          <cell r="N332">
            <v>42906.696904861114</v>
          </cell>
          <cell r="O332">
            <v>42908.586999421299</v>
          </cell>
        </row>
        <row r="333">
          <cell r="F333">
            <v>1706022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1</v>
          </cell>
          <cell r="M333" t="str">
            <v>มังกร</v>
          </cell>
          <cell r="N333">
            <v>42909.60536076389</v>
          </cell>
          <cell r="O333">
            <v>42927.406295370369</v>
          </cell>
        </row>
        <row r="334">
          <cell r="F334">
            <v>1706018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1</v>
          </cell>
          <cell r="M334" t="str">
            <v>เทพารักษ์</v>
          </cell>
          <cell r="N334">
            <v>42909.631806944446</v>
          </cell>
          <cell r="O334">
            <v>42990.422155902779</v>
          </cell>
        </row>
        <row r="335">
          <cell r="F335">
            <v>1706049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1</v>
          </cell>
          <cell r="M335" t="str">
            <v>เทพารักษ์</v>
          </cell>
          <cell r="N335">
            <v>42909.632238541664</v>
          </cell>
          <cell r="O335">
            <v>42921.414807754627</v>
          </cell>
        </row>
        <row r="336">
          <cell r="F336">
            <v>1704028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0.5</v>
          </cell>
          <cell r="M336" t="str">
            <v>เทพารักษ์</v>
          </cell>
          <cell r="N336">
            <v>42912.452402314811</v>
          </cell>
          <cell r="O336">
            <v>42916.690128935188</v>
          </cell>
        </row>
        <row r="337">
          <cell r="F337">
            <v>1706059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1</v>
          </cell>
          <cell r="M337" t="str">
            <v>มังกร</v>
          </cell>
          <cell r="N337">
            <v>42912.452713888888</v>
          </cell>
          <cell r="O337">
            <v>42913.672556365738</v>
          </cell>
        </row>
        <row r="338">
          <cell r="F338">
            <v>1706034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0.5</v>
          </cell>
          <cell r="M338" t="str">
            <v>เทพารักษ์</v>
          </cell>
          <cell r="N338">
            <v>42912.453097685182</v>
          </cell>
        </row>
        <row r="339"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0.5</v>
          </cell>
          <cell r="M339" t="str">
            <v>เทพารักษ์</v>
          </cell>
          <cell r="N339">
            <v>42912.453279745372</v>
          </cell>
        </row>
        <row r="340">
          <cell r="F340">
            <v>1706033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0.5</v>
          </cell>
          <cell r="M340" t="str">
            <v>เทพารักษ์</v>
          </cell>
          <cell r="N340">
            <v>42912.507703240743</v>
          </cell>
        </row>
        <row r="341">
          <cell r="F341">
            <v>1706008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0.5</v>
          </cell>
          <cell r="M341" t="str">
            <v>เทพารักษ์</v>
          </cell>
          <cell r="N341">
            <v>42913.44085983796</v>
          </cell>
          <cell r="O341">
            <v>42916.687726620374</v>
          </cell>
        </row>
        <row r="342">
          <cell r="F342">
            <v>1706007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0.5</v>
          </cell>
          <cell r="M342" t="str">
            <v>มังกร</v>
          </cell>
          <cell r="N342">
            <v>42913.441496412037</v>
          </cell>
          <cell r="O342">
            <v>42916.689485300929</v>
          </cell>
        </row>
        <row r="343">
          <cell r="F343">
            <v>1706019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0.5</v>
          </cell>
          <cell r="M343" t="str">
            <v>เทพารักษ์</v>
          </cell>
          <cell r="N343">
            <v>42913.442802199075</v>
          </cell>
          <cell r="O343">
            <v>42921.411557291663</v>
          </cell>
        </row>
        <row r="344">
          <cell r="F344">
            <v>1706015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0.5</v>
          </cell>
          <cell r="M344" t="str">
            <v>ชัยรุ่งเรือง</v>
          </cell>
          <cell r="N344">
            <v>42913.443845486108</v>
          </cell>
          <cell r="O344">
            <v>42916.688143634259</v>
          </cell>
        </row>
        <row r="345">
          <cell r="F345">
            <v>1706065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0.5</v>
          </cell>
          <cell r="M345" t="str">
            <v>เทพารักษ์</v>
          </cell>
          <cell r="N345">
            <v>42913.444827314815</v>
          </cell>
          <cell r="O345">
            <v>42921.397066435187</v>
          </cell>
        </row>
        <row r="346">
          <cell r="F346">
            <v>1705061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0.5</v>
          </cell>
          <cell r="M346" t="str">
            <v>เทพารักษ์</v>
          </cell>
          <cell r="N346">
            <v>42914.402582754628</v>
          </cell>
          <cell r="O346">
            <v>42916.68980925926</v>
          </cell>
        </row>
        <row r="347">
          <cell r="F347">
            <v>1705038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0.5</v>
          </cell>
          <cell r="M347" t="str">
            <v>เทพารักษ์</v>
          </cell>
          <cell r="N347">
            <v>42914.403157060187</v>
          </cell>
          <cell r="O347">
            <v>42921.412060300929</v>
          </cell>
        </row>
        <row r="348">
          <cell r="F348">
            <v>1706067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1</v>
          </cell>
          <cell r="M348" t="str">
            <v>มังกร</v>
          </cell>
          <cell r="N348">
            <v>42916.686690046299</v>
          </cell>
          <cell r="O348">
            <v>42916.687000925929</v>
          </cell>
        </row>
        <row r="349">
          <cell r="F349">
            <v>1706052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0.5</v>
          </cell>
          <cell r="M349" t="str">
            <v>มังกร</v>
          </cell>
          <cell r="N349">
            <v>42921.379947685185</v>
          </cell>
          <cell r="O349">
            <v>42923.476233680558</v>
          </cell>
        </row>
        <row r="350">
          <cell r="F350">
            <v>1706060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0.5</v>
          </cell>
          <cell r="M350" t="str">
            <v>มังกร</v>
          </cell>
          <cell r="N350">
            <v>42921.380354166664</v>
          </cell>
          <cell r="O350">
            <v>42922.640669444445</v>
          </cell>
        </row>
        <row r="351">
          <cell r="F351">
            <v>1706044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0.5</v>
          </cell>
          <cell r="M351" t="str">
            <v>ชัยรุ่งเรือง</v>
          </cell>
          <cell r="N351">
            <v>42921.381127777779</v>
          </cell>
          <cell r="O351">
            <v>42922.455781712961</v>
          </cell>
        </row>
        <row r="352">
          <cell r="F352">
            <v>1705047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0.5</v>
          </cell>
          <cell r="M352" t="str">
            <v>เทพารักษ์</v>
          </cell>
          <cell r="N352">
            <v>42921.38147025463</v>
          </cell>
          <cell r="O352">
            <v>42923.608468634258</v>
          </cell>
        </row>
        <row r="353">
          <cell r="F353">
            <v>1704019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0.5</v>
          </cell>
          <cell r="M353" t="str">
            <v>เทพารักษ์</v>
          </cell>
          <cell r="N353">
            <v>42921.412516666664</v>
          </cell>
          <cell r="O353">
            <v>42921.413070717594</v>
          </cell>
        </row>
        <row r="354">
          <cell r="F354">
            <v>1707004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1</v>
          </cell>
          <cell r="M354" t="str">
            <v>มังกร</v>
          </cell>
          <cell r="N354">
            <v>42922.606164699071</v>
          </cell>
          <cell r="O354">
            <v>42928.681373726853</v>
          </cell>
        </row>
        <row r="355">
          <cell r="F355">
            <v>1706058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0.5</v>
          </cell>
          <cell r="M355" t="str">
            <v>เทพารักษ์</v>
          </cell>
          <cell r="N355">
            <v>42922.606615509256</v>
          </cell>
          <cell r="O355">
            <v>42923.607575000002</v>
          </cell>
        </row>
        <row r="356">
          <cell r="F356">
            <v>1707007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1</v>
          </cell>
          <cell r="M356" t="str">
            <v>มังกร</v>
          </cell>
          <cell r="N356">
            <v>42923.427105671297</v>
          </cell>
          <cell r="O356">
            <v>42926.460105902777</v>
          </cell>
        </row>
        <row r="357">
          <cell r="F357">
            <v>1707011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1</v>
          </cell>
          <cell r="M357" t="str">
            <v>มังกร</v>
          </cell>
          <cell r="N357">
            <v>42923.427870949075</v>
          </cell>
          <cell r="O357">
            <v>42928.4727025463</v>
          </cell>
        </row>
        <row r="358">
          <cell r="F358">
            <v>1707012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0.5</v>
          </cell>
          <cell r="M358" t="str">
            <v>เทพารักษ์</v>
          </cell>
          <cell r="N358">
            <v>42923.428491666666</v>
          </cell>
          <cell r="O358">
            <v>42927.404342939815</v>
          </cell>
        </row>
        <row r="359">
          <cell r="F359">
            <v>1706002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0.5</v>
          </cell>
          <cell r="M359" t="str">
            <v>เทพารักษ์</v>
          </cell>
          <cell r="N359">
            <v>42923.428887731483</v>
          </cell>
          <cell r="O359">
            <v>42927.402468402775</v>
          </cell>
        </row>
        <row r="360">
          <cell r="F360">
            <v>1706028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0.5</v>
          </cell>
          <cell r="M360" t="str">
            <v>เทพารักษ์</v>
          </cell>
          <cell r="N360">
            <v>42927.399723495371</v>
          </cell>
          <cell r="O360">
            <v>42927.401457870372</v>
          </cell>
        </row>
        <row r="361">
          <cell r="F361">
            <v>1707013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1</v>
          </cell>
          <cell r="M361" t="str">
            <v>มังกร</v>
          </cell>
          <cell r="N361">
            <v>42927.415506134261</v>
          </cell>
          <cell r="O361">
            <v>42934.702179513886</v>
          </cell>
        </row>
        <row r="362">
          <cell r="F362">
            <v>1705041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0.5</v>
          </cell>
          <cell r="M362" t="str">
            <v>เทพารักษ์</v>
          </cell>
          <cell r="N362">
            <v>42927.420381597221</v>
          </cell>
          <cell r="O362">
            <v>42928.682234953703</v>
          </cell>
        </row>
        <row r="363">
          <cell r="F363">
            <v>1706047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1</v>
          </cell>
          <cell r="M363" t="str">
            <v>มังกร</v>
          </cell>
          <cell r="N363">
            <v>42927.421043634262</v>
          </cell>
          <cell r="O363">
            <v>42928.473698263886</v>
          </cell>
        </row>
        <row r="364">
          <cell r="F364">
            <v>1706032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0.5</v>
          </cell>
          <cell r="M364" t="str">
            <v>เทพารักษ์</v>
          </cell>
          <cell r="N364">
            <v>42927.477034027776</v>
          </cell>
          <cell r="O364">
            <v>42928.683040625001</v>
          </cell>
        </row>
        <row r="365">
          <cell r="F365">
            <v>1701105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0.5</v>
          </cell>
          <cell r="M365" t="str">
            <v>ชัยรุ่งเรือง</v>
          </cell>
          <cell r="N365">
            <v>42927.483394212963</v>
          </cell>
          <cell r="O365">
            <v>42930.407715162037</v>
          </cell>
        </row>
        <row r="366">
          <cell r="F366">
            <v>1706053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0.5</v>
          </cell>
          <cell r="M366" t="str">
            <v>ชัยรุ่งเรือง</v>
          </cell>
          <cell r="N366">
            <v>42928.457245138889</v>
          </cell>
          <cell r="O366">
            <v>42930.665767824074</v>
          </cell>
        </row>
        <row r="367">
          <cell r="F367">
            <v>1706016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1</v>
          </cell>
          <cell r="M367" t="str">
            <v>มังกร</v>
          </cell>
          <cell r="N367">
            <v>42928.457741087965</v>
          </cell>
          <cell r="O367">
            <v>42930.435484027781</v>
          </cell>
        </row>
        <row r="368">
          <cell r="F368">
            <v>1706012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0.5</v>
          </cell>
          <cell r="M368" t="str">
            <v>เทพารักษ์</v>
          </cell>
          <cell r="N368">
            <v>42928.566797916668</v>
          </cell>
          <cell r="O368">
            <v>42930.567563425924</v>
          </cell>
        </row>
        <row r="369">
          <cell r="F369">
            <v>1707003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0.5</v>
          </cell>
          <cell r="M369" t="str">
            <v>เทพารักษ์</v>
          </cell>
          <cell r="N369">
            <v>42931.467936689813</v>
          </cell>
          <cell r="O369">
            <v>42937.403636805553</v>
          </cell>
        </row>
        <row r="370">
          <cell r="F370">
            <v>1705063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0.5</v>
          </cell>
          <cell r="M370" t="str">
            <v>เทพารักษ์</v>
          </cell>
          <cell r="N370">
            <v>42933.501334259257</v>
          </cell>
          <cell r="O370">
            <v>42935.453634837962</v>
          </cell>
        </row>
        <row r="371">
          <cell r="F371">
            <v>1706057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0.5</v>
          </cell>
          <cell r="M371" t="str">
            <v>เทพารักษ์</v>
          </cell>
          <cell r="N371">
            <v>42933.591890162039</v>
          </cell>
          <cell r="O371">
            <v>42937.555718055555</v>
          </cell>
        </row>
        <row r="372">
          <cell r="F372">
            <v>1707002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0.5</v>
          </cell>
          <cell r="M372" t="str">
            <v>เทพารักษ์</v>
          </cell>
          <cell r="N372">
            <v>42933.592315509261</v>
          </cell>
          <cell r="O372">
            <v>42937.40327210648</v>
          </cell>
        </row>
        <row r="373">
          <cell r="F373">
            <v>1707037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0.5</v>
          </cell>
          <cell r="M373" t="str">
            <v>ชัยรุ่งเรือง</v>
          </cell>
          <cell r="N373">
            <v>42933.592699189816</v>
          </cell>
          <cell r="O373">
            <v>42935.548526736115</v>
          </cell>
        </row>
        <row r="374">
          <cell r="F374">
            <v>1707034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0.5</v>
          </cell>
          <cell r="M374" t="str">
            <v>มังกร</v>
          </cell>
          <cell r="N374">
            <v>42933.593108680558</v>
          </cell>
          <cell r="O374">
            <v>42937.401443750001</v>
          </cell>
        </row>
        <row r="375">
          <cell r="F375">
            <v>1706025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0.5</v>
          </cell>
          <cell r="M375" t="str">
            <v>ชัยรุ่งเรือง</v>
          </cell>
          <cell r="N375">
            <v>42934.457145949076</v>
          </cell>
          <cell r="O375">
            <v>42937.401140856484</v>
          </cell>
        </row>
        <row r="376">
          <cell r="F376">
            <v>1702091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0.5</v>
          </cell>
          <cell r="M376" t="str">
            <v>เทพารักษ์</v>
          </cell>
          <cell r="N376">
            <v>42934.45781284722</v>
          </cell>
          <cell r="O376">
            <v>42937.402535648151</v>
          </cell>
        </row>
        <row r="377">
          <cell r="F377">
            <v>1707038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0.5</v>
          </cell>
          <cell r="M377" t="str">
            <v>เทพารักษ์</v>
          </cell>
          <cell r="N377">
            <v>42934.458742824077</v>
          </cell>
          <cell r="O377">
            <v>42937.401763541668</v>
          </cell>
        </row>
        <row r="378">
          <cell r="F378">
            <v>1705017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0.5</v>
          </cell>
          <cell r="M378" t="str">
            <v>มังกร</v>
          </cell>
          <cell r="N378">
            <v>42934.459205555555</v>
          </cell>
          <cell r="O378">
            <v>42937.404870023151</v>
          </cell>
        </row>
        <row r="379">
          <cell r="F379">
            <v>1702014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1</v>
          </cell>
          <cell r="M379" t="str">
            <v>มังกร</v>
          </cell>
          <cell r="N379">
            <v>42934.459689120369</v>
          </cell>
          <cell r="O379">
            <v>42937.408417708335</v>
          </cell>
        </row>
        <row r="380">
          <cell r="F380">
            <v>1706066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0.5</v>
          </cell>
          <cell r="M380" t="str">
            <v>เทพารักษ์</v>
          </cell>
          <cell r="N380">
            <v>42934.460632407405</v>
          </cell>
          <cell r="O380">
            <v>42937.555364583335</v>
          </cell>
        </row>
        <row r="381">
          <cell r="F381">
            <v>1707041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0.5</v>
          </cell>
          <cell r="M381" t="str">
            <v>มังกร</v>
          </cell>
          <cell r="N381">
            <v>42934.461123032408</v>
          </cell>
          <cell r="O381">
            <v>42937.407319212965</v>
          </cell>
        </row>
        <row r="382">
          <cell r="F382">
            <v>1707014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0.5</v>
          </cell>
          <cell r="M382" t="str">
            <v>ชัยรุ่งเรือง</v>
          </cell>
          <cell r="N382">
            <v>42934.461629398145</v>
          </cell>
          <cell r="O382">
            <v>42937.399519212966</v>
          </cell>
        </row>
        <row r="383">
          <cell r="F383">
            <v>1706046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0.5</v>
          </cell>
          <cell r="M383" t="str">
            <v>เทพารักษ์</v>
          </cell>
          <cell r="N383">
            <v>42934.703286111115</v>
          </cell>
          <cell r="O383">
            <v>42934.70376921296</v>
          </cell>
        </row>
        <row r="384">
          <cell r="F384">
            <v>1706050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0.5</v>
          </cell>
          <cell r="M384" t="str">
            <v>เทพารักษ์</v>
          </cell>
          <cell r="N384">
            <v>42937.554117708336</v>
          </cell>
          <cell r="O384">
            <v>42940.655946990744</v>
          </cell>
        </row>
        <row r="385">
          <cell r="F385">
            <v>1706064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0.5</v>
          </cell>
          <cell r="M385" t="str">
            <v>เทพารักษ์</v>
          </cell>
          <cell r="N385">
            <v>42937.554540972225</v>
          </cell>
          <cell r="O385">
            <v>42940.657102314814</v>
          </cell>
        </row>
        <row r="386">
          <cell r="F386">
            <v>1705043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0.5</v>
          </cell>
          <cell r="M386" t="str">
            <v>เทพารักษ์</v>
          </cell>
          <cell r="N386">
            <v>42937.55495046296</v>
          </cell>
        </row>
        <row r="387">
          <cell r="F387">
            <v>1707025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1.5</v>
          </cell>
          <cell r="M387" t="str">
            <v>มังกร</v>
          </cell>
          <cell r="N387">
            <v>42938.46516284722</v>
          </cell>
          <cell r="O387">
            <v>42943.461337499997</v>
          </cell>
        </row>
        <row r="388">
          <cell r="F388">
            <v>1707054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0.5</v>
          </cell>
          <cell r="M388" t="str">
            <v>เทพารักษ์</v>
          </cell>
          <cell r="N388">
            <v>42940.58947673611</v>
          </cell>
          <cell r="O388">
            <v>42942.561685879627</v>
          </cell>
        </row>
        <row r="389">
          <cell r="F389">
            <v>1706010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0.5</v>
          </cell>
          <cell r="M389" t="str">
            <v>ชัยรุ่งเรือง</v>
          </cell>
          <cell r="N389">
            <v>42940.589886921298</v>
          </cell>
          <cell r="O389">
            <v>42943.704271296294</v>
          </cell>
        </row>
        <row r="390">
          <cell r="F390">
            <v>1706040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0.5</v>
          </cell>
          <cell r="M390" t="str">
            <v>เทพารักษ์</v>
          </cell>
          <cell r="N390">
            <v>42940.590341550924</v>
          </cell>
          <cell r="O390">
            <v>42943.410372685183</v>
          </cell>
        </row>
        <row r="391">
          <cell r="F391">
            <v>1706068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0.5</v>
          </cell>
          <cell r="M391" t="str">
            <v>มังกร</v>
          </cell>
          <cell r="N391">
            <v>42940.591001620371</v>
          </cell>
          <cell r="O391">
            <v>42944.70850439815</v>
          </cell>
        </row>
        <row r="392">
          <cell r="F392">
            <v>1707055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1</v>
          </cell>
          <cell r="M392" t="str">
            <v>ชัยรุ่งเรือง</v>
          </cell>
          <cell r="N392">
            <v>42941.698469212963</v>
          </cell>
          <cell r="O392">
            <v>42943.703780439813</v>
          </cell>
        </row>
        <row r="393">
          <cell r="F393">
            <v>1707051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1</v>
          </cell>
          <cell r="M393" t="str">
            <v>มังกร</v>
          </cell>
          <cell r="N393">
            <v>42941.698829513887</v>
          </cell>
        </row>
        <row r="394">
          <cell r="F394">
            <v>1706069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0.5</v>
          </cell>
          <cell r="M394" t="str">
            <v>เทพารักษ์</v>
          </cell>
          <cell r="N394">
            <v>42941.699265972224</v>
          </cell>
          <cell r="O394">
            <v>42942.559131249996</v>
          </cell>
        </row>
        <row r="395">
          <cell r="F395">
            <v>1707027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1.5</v>
          </cell>
          <cell r="M395" t="str">
            <v>มังกร</v>
          </cell>
          <cell r="N395">
            <v>42943.43653402778</v>
          </cell>
          <cell r="O395">
            <v>42945.453348263887</v>
          </cell>
        </row>
        <row r="396">
          <cell r="F396">
            <v>1706054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0.5</v>
          </cell>
          <cell r="M396" t="str">
            <v>เทพารักษ์</v>
          </cell>
          <cell r="N396">
            <v>42943.438559837959</v>
          </cell>
          <cell r="O396">
            <v>42943.72544328704</v>
          </cell>
        </row>
        <row r="397">
          <cell r="F397">
            <v>1707058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0.5</v>
          </cell>
          <cell r="M397" t="str">
            <v>ชัยรุ่งเรือง</v>
          </cell>
          <cell r="N397">
            <v>42943.439353009257</v>
          </cell>
          <cell r="O397">
            <v>42943.70309988426</v>
          </cell>
        </row>
        <row r="398">
          <cell r="F398">
            <v>1707031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1.5</v>
          </cell>
          <cell r="M398" t="str">
            <v>ชัยรุ่งเรือง</v>
          </cell>
          <cell r="N398">
            <v>42945.619586921297</v>
          </cell>
          <cell r="O398">
            <v>42948.606783101852</v>
          </cell>
        </row>
        <row r="399">
          <cell r="F399">
            <v>1702096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0.5</v>
          </cell>
          <cell r="M399" t="str">
            <v>ชัยรุ่งเรือง</v>
          </cell>
          <cell r="N399">
            <v>42945.621157986112</v>
          </cell>
        </row>
        <row r="400">
          <cell r="F400">
            <v>1707018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2</v>
          </cell>
          <cell r="M400" t="str">
            <v>มังกร</v>
          </cell>
          <cell r="N400">
            <v>42945.622516087962</v>
          </cell>
          <cell r="O400">
            <v>42947.602406828701</v>
          </cell>
        </row>
        <row r="401">
          <cell r="F401">
            <v>1707046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0.5</v>
          </cell>
          <cell r="M401" t="str">
            <v>เทพารักษ์</v>
          </cell>
          <cell r="N401">
            <v>42947.707878587964</v>
          </cell>
          <cell r="O401">
            <v>42947.708764583331</v>
          </cell>
        </row>
        <row r="402">
          <cell r="F402">
            <v>1707057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1</v>
          </cell>
          <cell r="M402" t="str">
            <v>เทพารักษ์</v>
          </cell>
          <cell r="N402">
            <v>42947.709253587964</v>
          </cell>
          <cell r="O402">
            <v>42947.70957673611</v>
          </cell>
        </row>
        <row r="403">
          <cell r="F403">
            <v>1707064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1</v>
          </cell>
          <cell r="M403" t="str">
            <v>ชัยรุ่งเรือง</v>
          </cell>
          <cell r="N403">
            <v>42948.494816666665</v>
          </cell>
          <cell r="O403">
            <v>42952.381610416669</v>
          </cell>
        </row>
        <row r="404">
          <cell r="F404">
            <v>1707066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1.5</v>
          </cell>
          <cell r="M404" t="str">
            <v>ชัยรุ่งเรือง</v>
          </cell>
          <cell r="N404">
            <v>42948.495298958333</v>
          </cell>
          <cell r="O404">
            <v>42952.377568055555</v>
          </cell>
        </row>
        <row r="405">
          <cell r="F405">
            <v>1705057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1.5</v>
          </cell>
          <cell r="M405" t="str">
            <v>มังกร</v>
          </cell>
          <cell r="N405">
            <v>42948.49581064815</v>
          </cell>
        </row>
        <row r="406">
          <cell r="F406">
            <v>1707017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1</v>
          </cell>
          <cell r="M406" t="str">
            <v>มังกร</v>
          </cell>
          <cell r="N406">
            <v>42948.496209722223</v>
          </cell>
          <cell r="O406">
            <v>42952.377078472222</v>
          </cell>
        </row>
        <row r="407">
          <cell r="F407">
            <v>1707010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0.5</v>
          </cell>
          <cell r="M407" t="str">
            <v>เทพารักษ์</v>
          </cell>
          <cell r="N407">
            <v>42948.4966375</v>
          </cell>
          <cell r="O407">
            <v>42949.706601041667</v>
          </cell>
        </row>
        <row r="408">
          <cell r="F408">
            <v>1705032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0.5</v>
          </cell>
          <cell r="M408" t="str">
            <v>เทพารักษ์</v>
          </cell>
          <cell r="N408">
            <v>42948.497080439818</v>
          </cell>
          <cell r="O408">
            <v>42949.707162615741</v>
          </cell>
        </row>
        <row r="409">
          <cell r="F409">
            <v>1707042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0.5</v>
          </cell>
          <cell r="M409" t="str">
            <v>เทพารักษ์</v>
          </cell>
          <cell r="N409">
            <v>42949.470742361111</v>
          </cell>
          <cell r="O409">
            <v>42952.698861458332</v>
          </cell>
        </row>
        <row r="410">
          <cell r="F410">
            <v>1707006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1.5</v>
          </cell>
          <cell r="M410" t="str">
            <v>เทพารักษ์</v>
          </cell>
          <cell r="N410">
            <v>42950.623550810182</v>
          </cell>
          <cell r="O410">
            <v>42952.425317476853</v>
          </cell>
        </row>
        <row r="411">
          <cell r="F411">
            <v>1707050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1.5</v>
          </cell>
          <cell r="M411" t="str">
            <v>เทพารักษ์</v>
          </cell>
          <cell r="N411">
            <v>42950.624296875001</v>
          </cell>
          <cell r="O411">
            <v>42952.640256597224</v>
          </cell>
        </row>
        <row r="412">
          <cell r="F412">
            <v>1705045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0.5</v>
          </cell>
          <cell r="M412" t="str">
            <v>เทพารักษ์</v>
          </cell>
          <cell r="N412">
            <v>42950.625908333335</v>
          </cell>
          <cell r="O412">
            <v>42952.426268402778</v>
          </cell>
        </row>
        <row r="413">
          <cell r="F413">
            <v>1706020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1.5</v>
          </cell>
          <cell r="M413" t="str">
            <v>ชัยรุ่งเรือง</v>
          </cell>
          <cell r="N413">
            <v>42950.635578935187</v>
          </cell>
          <cell r="O413">
            <v>42952.607565046295</v>
          </cell>
        </row>
        <row r="414">
          <cell r="F414">
            <v>1707044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0.5</v>
          </cell>
          <cell r="M414" t="str">
            <v>เทพารักษ์</v>
          </cell>
          <cell r="N414">
            <v>42952.624662731483</v>
          </cell>
          <cell r="O414">
            <v>42954.690770023146</v>
          </cell>
        </row>
        <row r="415">
          <cell r="F415">
            <v>1708020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1.5</v>
          </cell>
          <cell r="M415" t="str">
            <v>เทพารักษ์</v>
          </cell>
          <cell r="N415">
            <v>42962.449180902775</v>
          </cell>
          <cell r="O415">
            <v>42965.715815046293</v>
          </cell>
        </row>
        <row r="416">
          <cell r="F416">
            <v>1707068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1.5</v>
          </cell>
          <cell r="M416" t="str">
            <v>เทพารักษ์</v>
          </cell>
          <cell r="N416">
            <v>42962.449571990743</v>
          </cell>
          <cell r="O416">
            <v>42963.382418518515</v>
          </cell>
        </row>
        <row r="417">
          <cell r="F417">
            <v>1707032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1</v>
          </cell>
          <cell r="M417" t="str">
            <v>ชัยรุ่งเรือง</v>
          </cell>
          <cell r="N417">
            <v>42962.449948379632</v>
          </cell>
          <cell r="O417">
            <v>42965.676723263889</v>
          </cell>
        </row>
        <row r="418">
          <cell r="F418">
            <v>1707024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1</v>
          </cell>
          <cell r="M418" t="str">
            <v>มังกร</v>
          </cell>
          <cell r="N418">
            <v>42962.450359259259</v>
          </cell>
          <cell r="O418">
            <v>42964.712191782404</v>
          </cell>
        </row>
        <row r="419">
          <cell r="F419">
            <v>1707045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0.5</v>
          </cell>
          <cell r="M419" t="str">
            <v>มังกร</v>
          </cell>
          <cell r="N419">
            <v>42963.605893287036</v>
          </cell>
          <cell r="O419">
            <v>42964.71255138889</v>
          </cell>
        </row>
        <row r="420">
          <cell r="F420">
            <v>1707023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1</v>
          </cell>
          <cell r="M420" t="str">
            <v>ชัยรุ่งเรือง</v>
          </cell>
          <cell r="N420">
            <v>42963.609165740738</v>
          </cell>
        </row>
        <row r="421">
          <cell r="F421">
            <v>1707026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1</v>
          </cell>
          <cell r="M421" t="str">
            <v>เทพารักษ์</v>
          </cell>
          <cell r="N421">
            <v>42963.609571064815</v>
          </cell>
          <cell r="O421">
            <v>42965.563804976853</v>
          </cell>
        </row>
        <row r="422">
          <cell r="F422">
            <v>1706061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1</v>
          </cell>
          <cell r="M422" t="str">
            <v>เทพารักษ์</v>
          </cell>
          <cell r="N422">
            <v>42963.609952662038</v>
          </cell>
          <cell r="O422">
            <v>42965.716887152776</v>
          </cell>
        </row>
        <row r="423">
          <cell r="F423">
            <v>1708028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1</v>
          </cell>
          <cell r="M423" t="str">
            <v>มังกร</v>
          </cell>
          <cell r="N423">
            <v>42963.610797800924</v>
          </cell>
          <cell r="O423">
            <v>42966.493958449071</v>
          </cell>
        </row>
        <row r="424">
          <cell r="F424">
            <v>1708034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1.5</v>
          </cell>
          <cell r="M424" t="str">
            <v>เทพารักษ์</v>
          </cell>
          <cell r="N424">
            <v>42970.45475798611</v>
          </cell>
          <cell r="O424">
            <v>42973.367638425923</v>
          </cell>
        </row>
        <row r="425">
          <cell r="F425">
            <v>1708001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0.5</v>
          </cell>
          <cell r="M425" t="str">
            <v>เทพารักษ์</v>
          </cell>
          <cell r="N425">
            <v>42970.455082523149</v>
          </cell>
          <cell r="O425">
            <v>42972.392083680556</v>
          </cell>
        </row>
        <row r="426">
          <cell r="F426">
            <v>1708036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0.5</v>
          </cell>
          <cell r="M426" t="str">
            <v>มังกร</v>
          </cell>
          <cell r="N426">
            <v>42970.455497106479</v>
          </cell>
          <cell r="O426">
            <v>42972.39070300926</v>
          </cell>
        </row>
        <row r="427">
          <cell r="F427">
            <v>1702016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0.5</v>
          </cell>
          <cell r="M427" t="str">
            <v>ชัยรุ่งเรือง</v>
          </cell>
          <cell r="N427">
            <v>42970.45607615741</v>
          </cell>
          <cell r="O427">
            <v>42973.378284027778</v>
          </cell>
        </row>
        <row r="428">
          <cell r="F428">
            <v>1708019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1</v>
          </cell>
          <cell r="M428" t="str">
            <v>เทพารักษ์</v>
          </cell>
          <cell r="N428">
            <v>42970.45648090278</v>
          </cell>
          <cell r="O428">
            <v>42972.39240138889</v>
          </cell>
        </row>
        <row r="429">
          <cell r="F429">
            <v>1708033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1.5</v>
          </cell>
          <cell r="M429" t="str">
            <v>ชัยรุ่งเรือง</v>
          </cell>
          <cell r="N429">
            <v>42970.456900231482</v>
          </cell>
          <cell r="O429">
            <v>42973.377800231479</v>
          </cell>
        </row>
        <row r="430">
          <cell r="F430">
            <v>1707020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1</v>
          </cell>
          <cell r="M430" t="str">
            <v>มังกร</v>
          </cell>
          <cell r="N430">
            <v>42970.457254398149</v>
          </cell>
          <cell r="O430">
            <v>42972.391215972224</v>
          </cell>
        </row>
        <row r="431">
          <cell r="F431">
            <v>1708013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0.5</v>
          </cell>
          <cell r="M431" t="str">
            <v>ชัยรุ่งเรือง</v>
          </cell>
          <cell r="N431">
            <v>42970.457620949077</v>
          </cell>
          <cell r="O431">
            <v>42973.379498032409</v>
          </cell>
        </row>
        <row r="432">
          <cell r="F432">
            <v>1707047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0.5</v>
          </cell>
          <cell r="M432" t="str">
            <v>มังกร</v>
          </cell>
          <cell r="N432">
            <v>42970.458170717589</v>
          </cell>
          <cell r="O432">
            <v>42972.420696527777</v>
          </cell>
        </row>
        <row r="433">
          <cell r="F433">
            <v>1708016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2</v>
          </cell>
          <cell r="M433" t="str">
            <v>เทพารักษ์</v>
          </cell>
          <cell r="N433">
            <v>42970.458890277776</v>
          </cell>
          <cell r="O433">
            <v>42973.368276620371</v>
          </cell>
        </row>
        <row r="434">
          <cell r="F434">
            <v>1708067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0.5</v>
          </cell>
          <cell r="M434" t="str">
            <v>เทพารักษ์</v>
          </cell>
          <cell r="N434">
            <v>42975.389342245369</v>
          </cell>
          <cell r="O434">
            <v>42976.385458912038</v>
          </cell>
        </row>
        <row r="435">
          <cell r="F435">
            <v>1708063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0.5</v>
          </cell>
          <cell r="M435" t="str">
            <v>เทพารักษ์</v>
          </cell>
          <cell r="N435">
            <v>42976.381721527781</v>
          </cell>
          <cell r="O435">
            <v>42976.385123958331</v>
          </cell>
        </row>
        <row r="436">
          <cell r="F436">
            <v>1708026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0.5</v>
          </cell>
          <cell r="M436" t="str">
            <v>เทพารักษ์</v>
          </cell>
          <cell r="N436">
            <v>42976.594146296295</v>
          </cell>
          <cell r="O436">
            <v>42976.677746296293</v>
          </cell>
        </row>
        <row r="437">
          <cell r="F437">
            <v>1707062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0.5</v>
          </cell>
          <cell r="M437" t="str">
            <v>เทพารักษ์</v>
          </cell>
          <cell r="N437">
            <v>42976.676339120371</v>
          </cell>
          <cell r="O437">
            <v>42976.677217824072</v>
          </cell>
        </row>
        <row r="438">
          <cell r="F438">
            <v>1707016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1</v>
          </cell>
          <cell r="M438" t="str">
            <v>เทพารักษ์</v>
          </cell>
          <cell r="N438">
            <v>42978.447413541668</v>
          </cell>
          <cell r="O438">
            <v>42979.592645486111</v>
          </cell>
        </row>
        <row r="439">
          <cell r="F439">
            <v>1708007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0.5</v>
          </cell>
          <cell r="M439" t="str">
            <v>ชัยรุ่งเรือง</v>
          </cell>
          <cell r="N439">
            <v>42978.450195486112</v>
          </cell>
          <cell r="O439">
            <v>42979.641734490739</v>
          </cell>
        </row>
        <row r="440">
          <cell r="F440">
            <v>1708006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1.5</v>
          </cell>
          <cell r="M440" t="str">
            <v>มังกร</v>
          </cell>
          <cell r="N440">
            <v>42978.600799305554</v>
          </cell>
          <cell r="O440">
            <v>42980.645851157409</v>
          </cell>
        </row>
        <row r="441">
          <cell r="F441">
            <v>1708012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0.5</v>
          </cell>
          <cell r="M441" t="str">
            <v>เทพารักษ์</v>
          </cell>
          <cell r="N441">
            <v>42978.601422916669</v>
          </cell>
          <cell r="O441">
            <v>42979.590051273146</v>
          </cell>
        </row>
        <row r="442">
          <cell r="F442">
            <v>1709001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0.5</v>
          </cell>
          <cell r="M442" t="str">
            <v>เทพารักษ์</v>
          </cell>
          <cell r="N442">
            <v>42982.686793634261</v>
          </cell>
          <cell r="O442">
            <v>42982.687555439814</v>
          </cell>
        </row>
        <row r="443">
          <cell r="F443">
            <v>1708046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0.5</v>
          </cell>
          <cell r="M443" t="str">
            <v>มังกร</v>
          </cell>
          <cell r="N443">
            <v>42982.688022106478</v>
          </cell>
          <cell r="O443">
            <v>42983.628251851849</v>
          </cell>
        </row>
        <row r="444">
          <cell r="F444">
            <v>1707019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1</v>
          </cell>
          <cell r="M444" t="str">
            <v>เทพารักษ์</v>
          </cell>
          <cell r="N444">
            <v>42982.688441087965</v>
          </cell>
          <cell r="O444">
            <v>42983.580554513886</v>
          </cell>
        </row>
        <row r="445">
          <cell r="F445">
            <v>1707069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0.5</v>
          </cell>
          <cell r="M445" t="str">
            <v>มังกร</v>
          </cell>
          <cell r="N445">
            <v>42982.688911458332</v>
          </cell>
        </row>
        <row r="446">
          <cell r="F446">
            <v>1708010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1</v>
          </cell>
          <cell r="M446" t="str">
            <v>ชัยรุ่งเรือง</v>
          </cell>
          <cell r="N446">
            <v>42982.689318171295</v>
          </cell>
          <cell r="O446">
            <v>42984.44008252315</v>
          </cell>
        </row>
        <row r="447">
          <cell r="F447">
            <v>1708039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0.5</v>
          </cell>
          <cell r="M447" t="str">
            <v>เทพารักษ์</v>
          </cell>
          <cell r="N447">
            <v>42982.689816550926</v>
          </cell>
          <cell r="O447">
            <v>42983.654314467596</v>
          </cell>
        </row>
        <row r="448">
          <cell r="F448">
            <v>1709005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1</v>
          </cell>
          <cell r="M448" t="str">
            <v>ชัยรุ่งเรือง</v>
          </cell>
          <cell r="N448">
            <v>42982.691101273151</v>
          </cell>
          <cell r="O448">
            <v>42984.439518402774</v>
          </cell>
        </row>
        <row r="449">
          <cell r="F449">
            <v>1708047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0.5</v>
          </cell>
          <cell r="M449" t="str">
            <v>ชัยรุ่งเรือง</v>
          </cell>
          <cell r="N449">
            <v>42982.691576157406</v>
          </cell>
          <cell r="O449">
            <v>42984.440520254633</v>
          </cell>
        </row>
        <row r="450">
          <cell r="F450">
            <v>1709009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1</v>
          </cell>
          <cell r="M450" t="str">
            <v>มังกร</v>
          </cell>
          <cell r="N450">
            <v>42982.692053819446</v>
          </cell>
        </row>
        <row r="451">
          <cell r="F451">
            <v>1707043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0.5</v>
          </cell>
          <cell r="M451" t="str">
            <v>เทพารักษ์</v>
          </cell>
          <cell r="N451">
            <v>42982.692639236113</v>
          </cell>
          <cell r="O451">
            <v>42983.580927430557</v>
          </cell>
        </row>
        <row r="452">
          <cell r="F452">
            <v>1708022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0.5</v>
          </cell>
          <cell r="M452" t="str">
            <v>เทพารักษ์</v>
          </cell>
          <cell r="N452">
            <v>42983.651686921294</v>
          </cell>
          <cell r="O452">
            <v>42986.58223310185</v>
          </cell>
        </row>
        <row r="453">
          <cell r="F453">
            <v>1708035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0.5</v>
          </cell>
          <cell r="M453" t="str">
            <v>เทพารักษ์</v>
          </cell>
          <cell r="N453">
            <v>42983.652100115738</v>
          </cell>
          <cell r="O453">
            <v>42985.589723958336</v>
          </cell>
        </row>
        <row r="454">
          <cell r="F454">
            <v>1708054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1.5</v>
          </cell>
          <cell r="M454" t="str">
            <v>เทพารักษ์</v>
          </cell>
          <cell r="N454">
            <v>42983.652631712961</v>
          </cell>
          <cell r="O454">
            <v>42986.582613657411</v>
          </cell>
        </row>
        <row r="455">
          <cell r="F455">
            <v>1709026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1.5</v>
          </cell>
          <cell r="M455" t="str">
            <v>เทพารักษ์</v>
          </cell>
          <cell r="N455">
            <v>42986.439125694444</v>
          </cell>
        </row>
        <row r="456">
          <cell r="F456">
            <v>1709022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0.5</v>
          </cell>
          <cell r="M456" t="str">
            <v>เทพารักษ์</v>
          </cell>
          <cell r="N456">
            <v>42986.44242673611</v>
          </cell>
          <cell r="O456">
            <v>42991.400764351849</v>
          </cell>
        </row>
        <row r="457">
          <cell r="F457">
            <v>1706056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0.5</v>
          </cell>
          <cell r="M457" t="str">
            <v>เทพารักษ์</v>
          </cell>
          <cell r="N457">
            <v>42986.442889814818</v>
          </cell>
          <cell r="O457">
            <v>42991.627285879629</v>
          </cell>
        </row>
        <row r="458">
          <cell r="F458">
            <v>1709029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1</v>
          </cell>
          <cell r="M458" t="str">
            <v>มังกร</v>
          </cell>
          <cell r="N458">
            <v>42986.476451504626</v>
          </cell>
          <cell r="O458">
            <v>42990.399015740739</v>
          </cell>
        </row>
        <row r="459">
          <cell r="F459">
            <v>1708018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1</v>
          </cell>
          <cell r="M459" t="str">
            <v>มังกร</v>
          </cell>
          <cell r="N459">
            <v>42987.452963425923</v>
          </cell>
          <cell r="O459">
            <v>42987.453354050929</v>
          </cell>
        </row>
        <row r="460">
          <cell r="F460">
            <v>1701165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0.5</v>
          </cell>
          <cell r="M460" t="str">
            <v>มังกร</v>
          </cell>
          <cell r="N460">
            <v>42990.406052314815</v>
          </cell>
          <cell r="O460">
            <v>42990.706672916669</v>
          </cell>
        </row>
        <row r="461">
          <cell r="F461">
            <v>1708030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0.5</v>
          </cell>
          <cell r="M461" t="str">
            <v>มังกร</v>
          </cell>
          <cell r="N461">
            <v>42990.477814004633</v>
          </cell>
          <cell r="O461">
            <v>42991.625737615737</v>
          </cell>
        </row>
        <row r="462">
          <cell r="F462">
            <v>1707049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0.5</v>
          </cell>
          <cell r="M462" t="str">
            <v>เทพารักษ์</v>
          </cell>
          <cell r="N462">
            <v>42991.401217939812</v>
          </cell>
        </row>
        <row r="463">
          <cell r="F463">
            <v>1707053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0.5</v>
          </cell>
          <cell r="M463" t="str">
            <v>เทพารักษ์</v>
          </cell>
          <cell r="N463">
            <v>42991.478628240744</v>
          </cell>
          <cell r="O463">
            <v>42993.610582407404</v>
          </cell>
        </row>
        <row r="464">
          <cell r="F464">
            <v>1708072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1.5</v>
          </cell>
          <cell r="M464" t="str">
            <v>เทพารักษ์</v>
          </cell>
          <cell r="N464">
            <v>42991.479063194442</v>
          </cell>
          <cell r="O464">
            <v>42996.654130324074</v>
          </cell>
        </row>
        <row r="465">
          <cell r="F465">
            <v>1709006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1</v>
          </cell>
          <cell r="M465" t="str">
            <v>เทพารักษ์</v>
          </cell>
          <cell r="N465">
            <v>42991.479450231483</v>
          </cell>
          <cell r="O465">
            <v>42996.653692129628</v>
          </cell>
        </row>
        <row r="466">
          <cell r="F466">
            <v>1708043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1</v>
          </cell>
          <cell r="M466" t="str">
            <v>เทพารักษ์</v>
          </cell>
          <cell r="N466">
            <v>42992.437485532406</v>
          </cell>
          <cell r="O466">
            <v>42993.610934606484</v>
          </cell>
        </row>
        <row r="467">
          <cell r="F467">
            <v>1707060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1</v>
          </cell>
          <cell r="M467" t="str">
            <v>ชัยรุ่งเรือง</v>
          </cell>
          <cell r="N467">
            <v>42992.58534513889</v>
          </cell>
          <cell r="O467">
            <v>42992.585793865743</v>
          </cell>
        </row>
        <row r="468">
          <cell r="F468">
            <v>1708038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1</v>
          </cell>
          <cell r="M468" t="str">
            <v>เทพารักษ์</v>
          </cell>
          <cell r="N468">
            <v>42993.611677314817</v>
          </cell>
          <cell r="O468">
            <v>42993.612118171295</v>
          </cell>
        </row>
        <row r="469">
          <cell r="F469">
            <v>1708025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0.5</v>
          </cell>
          <cell r="M469" t="str">
            <v>มังกร</v>
          </cell>
          <cell r="N469">
            <v>42996.598848379632</v>
          </cell>
        </row>
        <row r="470">
          <cell r="F470">
            <v>1709053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1</v>
          </cell>
          <cell r="M470" t="str">
            <v>เทพารักษ์</v>
          </cell>
          <cell r="N470">
            <v>42996.60047824074</v>
          </cell>
          <cell r="O470">
            <v>42997.722148842593</v>
          </cell>
        </row>
        <row r="471">
          <cell r="F471">
            <v>1709034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0.5</v>
          </cell>
          <cell r="M471" t="str">
            <v>เทพารักษ์</v>
          </cell>
          <cell r="N471">
            <v>42996.60088125</v>
          </cell>
          <cell r="O471">
            <v>42997.72131400463</v>
          </cell>
        </row>
        <row r="472">
          <cell r="F472">
            <v>1708071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0.5</v>
          </cell>
          <cell r="M472" t="str">
            <v>เทพารักษ์</v>
          </cell>
          <cell r="N472">
            <v>42998.444467939815</v>
          </cell>
        </row>
        <row r="473">
          <cell r="F473">
            <v>1708058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0.5</v>
          </cell>
          <cell r="M473" t="str">
            <v>เทพารักษ์</v>
          </cell>
          <cell r="N473">
            <v>42998.44503333333</v>
          </cell>
        </row>
        <row r="474"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</row>
        <row r="475"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</row>
        <row r="476"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</row>
        <row r="477"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</row>
        <row r="478"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</row>
        <row r="479"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</row>
        <row r="480"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</row>
        <row r="481"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</row>
        <row r="482"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</row>
        <row r="483"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</row>
        <row r="484"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</row>
        <row r="485"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</row>
        <row r="486"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</row>
        <row r="487"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</row>
        <row r="488"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</row>
        <row r="489"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</row>
        <row r="490"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</row>
        <row r="491"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</row>
        <row r="492"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</row>
        <row r="493"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</row>
        <row r="494"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</row>
        <row r="495"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</row>
        <row r="496"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</row>
        <row r="497"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</row>
        <row r="498"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</row>
        <row r="499"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</row>
        <row r="500"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</row>
        <row r="501"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</row>
        <row r="502"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</row>
        <row r="503"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</row>
        <row r="504"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</row>
        <row r="505"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</row>
        <row r="506"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</row>
        <row r="507"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</row>
        <row r="508"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</row>
        <row r="509"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</row>
        <row r="510"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</row>
        <row r="511"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</row>
        <row r="512"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</row>
        <row r="513"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</row>
        <row r="514"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</row>
        <row r="515"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</row>
        <row r="516"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</row>
        <row r="517"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</row>
        <row r="518"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</row>
        <row r="519"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</row>
        <row r="520"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</row>
        <row r="521"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</row>
        <row r="522"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</row>
        <row r="523"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</row>
        <row r="524"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</row>
        <row r="525"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</row>
        <row r="526"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</row>
        <row r="527"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</row>
        <row r="528"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</row>
        <row r="529"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</row>
        <row r="530"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</row>
        <row r="531"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</row>
        <row r="532"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</row>
        <row r="533"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</row>
        <row r="534"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</row>
        <row r="535"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</row>
        <row r="536"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</row>
        <row r="537"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</row>
        <row r="538"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</row>
        <row r="539"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</row>
        <row r="540"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</row>
        <row r="541"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</row>
        <row r="542"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</row>
        <row r="543"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</row>
        <row r="544"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</row>
        <row r="545"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</row>
        <row r="546"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</row>
        <row r="547"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</row>
        <row r="548"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</row>
        <row r="549"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</row>
        <row r="550"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</row>
        <row r="551"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</row>
        <row r="552"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</row>
        <row r="553"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</row>
        <row r="554"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</row>
        <row r="555"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</row>
        <row r="556"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</row>
        <row r="557"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</row>
        <row r="558"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</row>
        <row r="559"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</row>
        <row r="561"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</row>
        <row r="562"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</row>
        <row r="563"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</row>
        <row r="565"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</row>
        <row r="566"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</row>
        <row r="567"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</row>
        <row r="569"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</row>
        <row r="570"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</row>
        <row r="571"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</row>
        <row r="573"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</row>
        <row r="574"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</row>
        <row r="575"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</row>
        <row r="577"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</row>
        <row r="579"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</row>
        <row r="580"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</row>
        <row r="581"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</row>
        <row r="582"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</row>
        <row r="583"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</row>
        <row r="585"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</row>
        <row r="587"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</row>
        <row r="588"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</row>
        <row r="589"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</row>
        <row r="590"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</row>
        <row r="592"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</row>
        <row r="594"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</row>
        <row r="595"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</row>
        <row r="596"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</row>
        <row r="597"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</row>
        <row r="599"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</row>
        <row r="601"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</row>
        <row r="602"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</row>
        <row r="603"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</row>
        <row r="604"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</row>
        <row r="605"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</row>
        <row r="606"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</row>
        <row r="607"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</row>
        <row r="608"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</row>
        <row r="610"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</row>
        <row r="612"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</row>
        <row r="613"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</row>
        <row r="614"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</row>
        <row r="615"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</row>
        <row r="617"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</row>
        <row r="618"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</row>
        <row r="620"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</row>
        <row r="622"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</row>
        <row r="623"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</row>
        <row r="625"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</row>
        <row r="626"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</row>
        <row r="627"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</row>
        <row r="628"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</row>
        <row r="629"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</row>
        <row r="631"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</row>
        <row r="633"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</row>
        <row r="634"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</row>
        <row r="635"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</row>
        <row r="636"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</row>
        <row r="637"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</row>
        <row r="639"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</row>
        <row r="641"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</row>
        <row r="642"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</row>
        <row r="643"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</row>
        <row r="644"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</row>
        <row r="646"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</row>
        <row r="648"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</row>
        <row r="649"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</row>
        <row r="650"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</row>
        <row r="651"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</row>
        <row r="652"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</row>
        <row r="653"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</row>
        <row r="655"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</row>
        <row r="656"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</row>
        <row r="657"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</row>
        <row r="658"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</row>
        <row r="659"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</row>
        <row r="661"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</row>
        <row r="663"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</row>
        <row r="664"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</row>
        <row r="665"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</row>
        <row r="666"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</row>
        <row r="667"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</row>
        <row r="669"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</row>
        <row r="670"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</row>
        <row r="672"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</row>
        <row r="673"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</row>
        <row r="674"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</row>
        <row r="675"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</row>
        <row r="676"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</row>
        <row r="678"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</row>
        <row r="680"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</row>
        <row r="681"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</row>
        <row r="682"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</row>
        <row r="683"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</row>
        <row r="684"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</row>
        <row r="685"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</row>
        <row r="687"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</row>
        <row r="688"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</row>
        <row r="689"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</row>
        <row r="690"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</row>
        <row r="691"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</row>
        <row r="692"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</row>
        <row r="694"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</row>
        <row r="696"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</row>
        <row r="697"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</row>
        <row r="698"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</row>
        <row r="699"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</row>
        <row r="701"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</row>
        <row r="702"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</row>
        <row r="705"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</row>
        <row r="707"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</row>
        <row r="708"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</row>
        <row r="709"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</row>
        <row r="710"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</row>
        <row r="712"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</row>
        <row r="714"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</row>
        <row r="715"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</row>
        <row r="716"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</row>
        <row r="717"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</row>
        <row r="718"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</row>
        <row r="719"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</row>
        <row r="721"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</row>
        <row r="722"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</row>
        <row r="724"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</row>
        <row r="725"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</row>
        <row r="726"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</row>
        <row r="727"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</row>
        <row r="728"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</row>
        <row r="729"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</row>
        <row r="730"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</row>
        <row r="731"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</row>
        <row r="732"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</row>
        <row r="733"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</row>
        <row r="734"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</row>
        <row r="735"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</row>
        <row r="736"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</row>
        <row r="737"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</row>
        <row r="738"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</row>
        <row r="739"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</row>
        <row r="740"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</row>
        <row r="741"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</row>
        <row r="742"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</row>
        <row r="743"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</row>
        <row r="744"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</row>
        <row r="745"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</row>
        <row r="746"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</row>
        <row r="747"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</row>
        <row r="748"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</row>
        <row r="749"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</row>
        <row r="750"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</row>
        <row r="751"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</row>
        <row r="752"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</row>
        <row r="753"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</row>
        <row r="754"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</row>
        <row r="755"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</row>
        <row r="756"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</row>
        <row r="757"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</row>
        <row r="758"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</row>
        <row r="759"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</row>
        <row r="760"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</row>
        <row r="761"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</row>
        <row r="762"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</row>
        <row r="763"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</row>
        <row r="764"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</row>
        <row r="765"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</row>
        <row r="766"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</row>
        <row r="767"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</row>
        <row r="768"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</row>
        <row r="769"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</row>
        <row r="770"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</row>
        <row r="771"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</row>
        <row r="772"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</row>
        <row r="773"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</row>
        <row r="774"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</row>
        <row r="775"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</row>
        <row r="776"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</row>
        <row r="777"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</row>
        <row r="778"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</row>
        <row r="779"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</row>
        <row r="780"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</row>
        <row r="781"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</row>
        <row r="782"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</row>
        <row r="783"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</row>
        <row r="784"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</row>
        <row r="785"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</row>
        <row r="786"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</row>
        <row r="787"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</row>
        <row r="788"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</row>
        <row r="789"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</row>
        <row r="790"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</row>
        <row r="791"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</row>
        <row r="792"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</row>
        <row r="793"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</row>
        <row r="794"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</row>
        <row r="795"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</row>
        <row r="796"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</row>
        <row r="797"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</row>
        <row r="798"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</row>
        <row r="799"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</row>
        <row r="800"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</row>
        <row r="801"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</row>
        <row r="802"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</row>
        <row r="803"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</row>
        <row r="804"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</row>
        <row r="805"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</row>
        <row r="806"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</row>
        <row r="807"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</row>
        <row r="808"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</row>
        <row r="809"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</row>
        <row r="810"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</row>
        <row r="811"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</row>
        <row r="812"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</row>
        <row r="813"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</row>
        <row r="814"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</row>
        <row r="815"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</row>
        <row r="816"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</row>
        <row r="817"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</row>
        <row r="818"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</row>
        <row r="819"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</row>
        <row r="820"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</row>
        <row r="821"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</row>
        <row r="822"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</row>
        <row r="823"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</row>
        <row r="824"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</row>
        <row r="825"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</row>
        <row r="826"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</row>
        <row r="827"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</row>
        <row r="828"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</row>
        <row r="829"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</row>
        <row r="830"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</row>
        <row r="831"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</row>
        <row r="832"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</row>
        <row r="833"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</row>
        <row r="834"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</row>
        <row r="835"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</row>
        <row r="836"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</row>
        <row r="837"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</row>
        <row r="838"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</row>
        <row r="839"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</row>
        <row r="840"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</row>
        <row r="841"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</row>
        <row r="842"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</row>
        <row r="843"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</row>
        <row r="844"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</row>
        <row r="845"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</row>
        <row r="846"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</row>
        <row r="847"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</row>
        <row r="848"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</row>
        <row r="849"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</row>
        <row r="850"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</row>
        <row r="851"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</row>
        <row r="852"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</row>
        <row r="853"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</row>
        <row r="854"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</row>
        <row r="855"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</row>
        <row r="856"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</row>
        <row r="857"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</row>
        <row r="858"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</row>
        <row r="859"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</row>
        <row r="860"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</row>
        <row r="861"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</row>
        <row r="862"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</row>
        <row r="863"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</row>
        <row r="864"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</row>
        <row r="865"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</row>
        <row r="866"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</row>
        <row r="867"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</row>
        <row r="868"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</row>
        <row r="869"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</row>
        <row r="870"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</row>
        <row r="871"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</row>
        <row r="872"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</row>
        <row r="873"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</row>
        <row r="874"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</row>
        <row r="875"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</row>
        <row r="876"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</row>
        <row r="877"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</row>
        <row r="878"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</row>
        <row r="879"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</row>
        <row r="880"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</row>
        <row r="881"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</row>
        <row r="882"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</row>
        <row r="883"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</row>
        <row r="884"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</row>
        <row r="885"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</row>
        <row r="886"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</row>
        <row r="887"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</row>
        <row r="888"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</row>
        <row r="889"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</row>
        <row r="890"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</row>
        <row r="891"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</row>
        <row r="892"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</row>
        <row r="893"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</row>
        <row r="894"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</row>
        <row r="895"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</row>
        <row r="896"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</row>
        <row r="897"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</row>
        <row r="898"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</row>
        <row r="899"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</row>
        <row r="900"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</row>
        <row r="901"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</row>
        <row r="902"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</row>
        <row r="903"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</row>
        <row r="904"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</row>
        <row r="905"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</row>
        <row r="906"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</row>
        <row r="907"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</row>
        <row r="908"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</row>
        <row r="909"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</row>
        <row r="910"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</row>
        <row r="911"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</row>
        <row r="912"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</row>
        <row r="913"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</row>
        <row r="914"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</row>
        <row r="915"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</row>
        <row r="916"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</row>
        <row r="917"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</row>
        <row r="918"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</row>
        <row r="919"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</row>
        <row r="920"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</row>
        <row r="921"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</row>
        <row r="922"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</row>
        <row r="923"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</row>
        <row r="924"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</row>
        <row r="925"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</row>
        <row r="926"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</row>
        <row r="927"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</row>
        <row r="928"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</row>
        <row r="929"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</row>
        <row r="930"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</row>
        <row r="931"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</row>
        <row r="932"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</row>
        <row r="933"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</row>
        <row r="934"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</row>
        <row r="935"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</row>
        <row r="936"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</row>
        <row r="937"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</row>
        <row r="938"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</row>
        <row r="939"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</row>
        <row r="940"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</row>
        <row r="941"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</row>
        <row r="942"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</row>
        <row r="943"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</row>
        <row r="944"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</row>
        <row r="945"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</row>
        <row r="946"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</row>
        <row r="947"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</row>
        <row r="948"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</row>
        <row r="949"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</row>
        <row r="950"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</row>
        <row r="951"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</row>
        <row r="952"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</row>
        <row r="953"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</row>
        <row r="954"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</row>
        <row r="955"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</row>
        <row r="956"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</row>
        <row r="957"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</row>
        <row r="958"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</row>
        <row r="959"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</row>
        <row r="960"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</row>
        <row r="961"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</row>
        <row r="962"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</row>
        <row r="963"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</row>
        <row r="964"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</row>
        <row r="965"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</row>
        <row r="966"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</row>
        <row r="967"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</row>
        <row r="968"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</row>
        <row r="969"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</row>
        <row r="970"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</row>
        <row r="971"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</row>
        <row r="972"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</row>
        <row r="973"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</row>
        <row r="974"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</row>
        <row r="975"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</row>
        <row r="976"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</row>
        <row r="977"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</row>
        <row r="978"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</row>
        <row r="979"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</row>
        <row r="980"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</row>
        <row r="981"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</row>
        <row r="982"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</row>
        <row r="983"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</row>
        <row r="984"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</row>
        <row r="985"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</row>
        <row r="986"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</row>
        <row r="987"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</row>
        <row r="988"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</row>
        <row r="989"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</row>
        <row r="990"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</row>
        <row r="991"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</row>
        <row r="992"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</row>
        <row r="993"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</row>
        <row r="994"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</row>
        <row r="995"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</row>
        <row r="996"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</row>
        <row r="997"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</row>
        <row r="998"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</row>
        <row r="999"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</row>
        <row r="1000"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</row>
      </sheetData>
      <sheetData sheetId="4"/>
      <sheetData sheetId="5">
        <row r="11">
          <cell r="F11">
            <v>1701013</v>
          </cell>
          <cell r="G11" t="str">
            <v>TOYOTA</v>
          </cell>
          <cell r="H11" t="str">
            <v>AVANZA</v>
          </cell>
          <cell r="I11" t="str">
            <v>5กฎ8642</v>
          </cell>
          <cell r="J11" t="str">
            <v>เบา</v>
          </cell>
          <cell r="K11">
            <v>42740</v>
          </cell>
          <cell r="L11">
            <v>42741</v>
          </cell>
          <cell r="M11">
            <v>0</v>
          </cell>
          <cell r="N11">
            <v>0</v>
          </cell>
          <cell r="O11">
            <v>0</v>
          </cell>
          <cell r="P11">
            <v>42742</v>
          </cell>
          <cell r="Q11">
            <v>0</v>
          </cell>
          <cell r="R11">
            <v>0</v>
          </cell>
          <cell r="S11">
            <v>0</v>
          </cell>
          <cell r="T11">
            <v>42744</v>
          </cell>
          <cell r="U11">
            <v>42745</v>
          </cell>
          <cell r="V11">
            <v>0</v>
          </cell>
          <cell r="W11">
            <v>0</v>
          </cell>
          <cell r="X11" t="str">
            <v>สมบูรณ์</v>
          </cell>
        </row>
        <row r="12">
          <cell r="F12">
            <v>1701003</v>
          </cell>
          <cell r="G12" t="str">
            <v>ISUZU</v>
          </cell>
          <cell r="H12" t="str">
            <v>CAB-4</v>
          </cell>
          <cell r="I12" t="str">
            <v>ฌข6051</v>
          </cell>
          <cell r="J12" t="str">
            <v>กลาง</v>
          </cell>
          <cell r="K12">
            <v>0</v>
          </cell>
          <cell r="L12">
            <v>42741</v>
          </cell>
          <cell r="M12">
            <v>0</v>
          </cell>
          <cell r="N12">
            <v>0</v>
          </cell>
          <cell r="O12">
            <v>0</v>
          </cell>
          <cell r="P12">
            <v>42742</v>
          </cell>
          <cell r="Q12">
            <v>0</v>
          </cell>
          <cell r="R12">
            <v>0</v>
          </cell>
          <cell r="S12">
            <v>0</v>
          </cell>
          <cell r="T12">
            <v>42744</v>
          </cell>
          <cell r="U12">
            <v>42745</v>
          </cell>
          <cell r="V12">
            <v>0</v>
          </cell>
          <cell r="W12">
            <v>0</v>
          </cell>
          <cell r="X12" t="str">
            <v>สมบูรณ์</v>
          </cell>
        </row>
        <row r="13">
          <cell r="F13">
            <v>1701001</v>
          </cell>
          <cell r="G13" t="str">
            <v>ISUZU</v>
          </cell>
          <cell r="H13" t="str">
            <v>DMAX</v>
          </cell>
          <cell r="I13" t="str">
            <v>1ฒพ6139</v>
          </cell>
          <cell r="J13" t="str">
            <v>กลาง</v>
          </cell>
          <cell r="K13">
            <v>42740</v>
          </cell>
          <cell r="L13">
            <v>42741</v>
          </cell>
          <cell r="M13">
            <v>0</v>
          </cell>
          <cell r="N13">
            <v>0</v>
          </cell>
          <cell r="O13">
            <v>0</v>
          </cell>
          <cell r="P13">
            <v>42742</v>
          </cell>
          <cell r="Q13">
            <v>0</v>
          </cell>
          <cell r="R13">
            <v>0</v>
          </cell>
          <cell r="S13">
            <v>0</v>
          </cell>
          <cell r="T13">
            <v>42744</v>
          </cell>
          <cell r="U13">
            <v>42745</v>
          </cell>
          <cell r="V13">
            <v>0</v>
          </cell>
          <cell r="W13">
            <v>0</v>
          </cell>
          <cell r="X13" t="str">
            <v>สมบูรณ์</v>
          </cell>
        </row>
        <row r="14">
          <cell r="F14">
            <v>1701012</v>
          </cell>
          <cell r="G14" t="str">
            <v>MAZDA</v>
          </cell>
          <cell r="H14">
            <v>3</v>
          </cell>
          <cell r="I14" t="str">
            <v>1กร 6299</v>
          </cell>
          <cell r="J14" t="str">
            <v>กลาง</v>
          </cell>
          <cell r="K14">
            <v>42737</v>
          </cell>
          <cell r="L14">
            <v>42738</v>
          </cell>
          <cell r="M14">
            <v>0</v>
          </cell>
          <cell r="N14">
            <v>0</v>
          </cell>
          <cell r="O14">
            <v>0</v>
          </cell>
          <cell r="P14">
            <v>42739</v>
          </cell>
          <cell r="Q14">
            <v>42740</v>
          </cell>
          <cell r="R14">
            <v>42741</v>
          </cell>
          <cell r="S14">
            <v>0</v>
          </cell>
          <cell r="T14">
            <v>42742</v>
          </cell>
          <cell r="U14">
            <v>42744</v>
          </cell>
          <cell r="V14">
            <v>0</v>
          </cell>
          <cell r="W14">
            <v>42745</v>
          </cell>
          <cell r="X14" t="str">
            <v>สมบูรณ์</v>
          </cell>
        </row>
        <row r="15">
          <cell r="F15">
            <v>1701010</v>
          </cell>
          <cell r="G15" t="str">
            <v>TOYOTA</v>
          </cell>
          <cell r="H15" t="str">
            <v>VIGO</v>
          </cell>
          <cell r="I15" t="str">
            <v>ถง846</v>
          </cell>
          <cell r="J15" t="str">
            <v>รอบคัน</v>
          </cell>
          <cell r="K15">
            <v>42740</v>
          </cell>
          <cell r="L15">
            <v>42741</v>
          </cell>
          <cell r="M15">
            <v>0</v>
          </cell>
          <cell r="N15">
            <v>0</v>
          </cell>
          <cell r="O15">
            <v>0</v>
          </cell>
          <cell r="P15">
            <v>42742</v>
          </cell>
          <cell r="Q15">
            <v>42744</v>
          </cell>
          <cell r="R15">
            <v>42745</v>
          </cell>
          <cell r="S15">
            <v>42746</v>
          </cell>
          <cell r="T15">
            <v>42747</v>
          </cell>
          <cell r="U15">
            <v>42748</v>
          </cell>
          <cell r="V15">
            <v>0</v>
          </cell>
          <cell r="W15">
            <v>42749</v>
          </cell>
          <cell r="X15" t="str">
            <v>สมบูรณ์</v>
          </cell>
        </row>
        <row r="16">
          <cell r="F16">
            <v>1701005</v>
          </cell>
          <cell r="G16" t="str">
            <v>HONDA</v>
          </cell>
          <cell r="H16" t="str">
            <v>CITY</v>
          </cell>
          <cell r="I16" t="str">
            <v>4กฆ5093</v>
          </cell>
          <cell r="J16" t="str">
            <v>หนัก</v>
          </cell>
          <cell r="K16">
            <v>42741</v>
          </cell>
          <cell r="L16">
            <v>42742</v>
          </cell>
          <cell r="M16">
            <v>0</v>
          </cell>
          <cell r="N16">
            <v>0</v>
          </cell>
          <cell r="O16">
            <v>0</v>
          </cell>
          <cell r="P16">
            <v>42744</v>
          </cell>
          <cell r="Q16">
            <v>0</v>
          </cell>
          <cell r="R16">
            <v>0</v>
          </cell>
          <cell r="S16">
            <v>0</v>
          </cell>
          <cell r="T16">
            <v>42745</v>
          </cell>
          <cell r="U16">
            <v>42746</v>
          </cell>
          <cell r="V16">
            <v>0</v>
          </cell>
          <cell r="W16">
            <v>0</v>
          </cell>
          <cell r="X16" t="str">
            <v>สมบูรณ์</v>
          </cell>
        </row>
        <row r="17">
          <cell r="F17">
            <v>1701009</v>
          </cell>
          <cell r="G17" t="str">
            <v>HONDA</v>
          </cell>
          <cell r="H17" t="str">
            <v>CIVIC</v>
          </cell>
          <cell r="I17" t="str">
            <v>4กธ3446</v>
          </cell>
          <cell r="J17" t="str">
            <v>รอบคัน</v>
          </cell>
          <cell r="K17">
            <v>42740</v>
          </cell>
          <cell r="L17">
            <v>42741</v>
          </cell>
          <cell r="M17">
            <v>0</v>
          </cell>
          <cell r="N17">
            <v>0</v>
          </cell>
          <cell r="O17">
            <v>0</v>
          </cell>
          <cell r="P17">
            <v>42742</v>
          </cell>
          <cell r="Q17">
            <v>42744</v>
          </cell>
          <cell r="R17">
            <v>42745</v>
          </cell>
          <cell r="S17">
            <v>42746</v>
          </cell>
          <cell r="T17">
            <v>42747</v>
          </cell>
          <cell r="U17">
            <v>42748</v>
          </cell>
          <cell r="V17">
            <v>0</v>
          </cell>
          <cell r="W17">
            <v>42749</v>
          </cell>
          <cell r="X17" t="str">
            <v>สมบูรณ์</v>
          </cell>
        </row>
        <row r="18">
          <cell r="F18">
            <v>1701004</v>
          </cell>
          <cell r="G18" t="str">
            <v>TOYOTA</v>
          </cell>
          <cell r="H18" t="str">
            <v>CAMRY</v>
          </cell>
          <cell r="I18" t="str">
            <v>ชส9724</v>
          </cell>
          <cell r="J18" t="str">
            <v>เบา</v>
          </cell>
          <cell r="K18">
            <v>0</v>
          </cell>
          <cell r="L18">
            <v>42744</v>
          </cell>
          <cell r="M18">
            <v>0</v>
          </cell>
          <cell r="N18">
            <v>0</v>
          </cell>
          <cell r="O18">
            <v>0</v>
          </cell>
          <cell r="P18">
            <v>42745</v>
          </cell>
          <cell r="Q18">
            <v>0</v>
          </cell>
          <cell r="R18">
            <v>0</v>
          </cell>
          <cell r="S18">
            <v>0</v>
          </cell>
          <cell r="T18">
            <v>42746</v>
          </cell>
          <cell r="U18">
            <v>0</v>
          </cell>
          <cell r="V18">
            <v>0</v>
          </cell>
          <cell r="W18">
            <v>0</v>
          </cell>
          <cell r="X18" t="str">
            <v>สมบูรณ์</v>
          </cell>
        </row>
        <row r="19">
          <cell r="F19">
            <v>1701002</v>
          </cell>
          <cell r="G19" t="str">
            <v>MITSUBISHI</v>
          </cell>
          <cell r="H19" t="str">
            <v>TRIRON</v>
          </cell>
          <cell r="I19" t="str">
            <v>บล8031</v>
          </cell>
          <cell r="J19" t="str">
            <v>เบา</v>
          </cell>
          <cell r="K19">
            <v>0</v>
          </cell>
          <cell r="L19">
            <v>42744</v>
          </cell>
          <cell r="M19">
            <v>0</v>
          </cell>
          <cell r="N19">
            <v>0</v>
          </cell>
          <cell r="O19">
            <v>0</v>
          </cell>
          <cell r="P19">
            <v>42745</v>
          </cell>
          <cell r="Q19">
            <v>42746</v>
          </cell>
          <cell r="R19">
            <v>0</v>
          </cell>
          <cell r="S19">
            <v>0</v>
          </cell>
          <cell r="T19">
            <v>42747</v>
          </cell>
          <cell r="U19">
            <v>42748</v>
          </cell>
          <cell r="V19">
            <v>0</v>
          </cell>
          <cell r="W19">
            <v>0</v>
          </cell>
          <cell r="X19" t="str">
            <v>สมบูรณ์</v>
          </cell>
        </row>
        <row r="20">
          <cell r="F20">
            <v>1701016</v>
          </cell>
          <cell r="G20" t="str">
            <v>MITSUBISHI</v>
          </cell>
          <cell r="H20" t="str">
            <v>TRITON</v>
          </cell>
          <cell r="I20" t="str">
            <v>ฒห6913</v>
          </cell>
          <cell r="J20" t="str">
            <v>เบา</v>
          </cell>
          <cell r="K20">
            <v>0</v>
          </cell>
          <cell r="L20">
            <v>42745</v>
          </cell>
          <cell r="M20">
            <v>0</v>
          </cell>
          <cell r="N20">
            <v>0</v>
          </cell>
          <cell r="O20">
            <v>0</v>
          </cell>
          <cell r="P20">
            <v>42746</v>
          </cell>
          <cell r="Q20">
            <v>0</v>
          </cell>
          <cell r="R20">
            <v>0</v>
          </cell>
          <cell r="S20">
            <v>0</v>
          </cell>
          <cell r="T20">
            <v>42747</v>
          </cell>
          <cell r="U20">
            <v>42748</v>
          </cell>
          <cell r="V20">
            <v>0</v>
          </cell>
          <cell r="W20">
            <v>0</v>
          </cell>
          <cell r="X20" t="str">
            <v>สมบูรณ์</v>
          </cell>
        </row>
        <row r="21">
          <cell r="F21">
            <v>1701006</v>
          </cell>
          <cell r="G21" t="str">
            <v>HONDA</v>
          </cell>
          <cell r="H21" t="str">
            <v>CITY</v>
          </cell>
          <cell r="I21" t="str">
            <v>ฎบ4333</v>
          </cell>
          <cell r="J21" t="str">
            <v>กลาง</v>
          </cell>
          <cell r="K21">
            <v>0</v>
          </cell>
          <cell r="L21">
            <v>42744</v>
          </cell>
          <cell r="M21">
            <v>0</v>
          </cell>
          <cell r="N21">
            <v>0</v>
          </cell>
          <cell r="O21">
            <v>0</v>
          </cell>
          <cell r="P21">
            <v>42745</v>
          </cell>
          <cell r="Q21">
            <v>42746</v>
          </cell>
          <cell r="R21">
            <v>0</v>
          </cell>
          <cell r="S21">
            <v>0</v>
          </cell>
          <cell r="T21">
            <v>42747</v>
          </cell>
          <cell r="U21">
            <v>42748</v>
          </cell>
          <cell r="V21">
            <v>0</v>
          </cell>
          <cell r="W21">
            <v>0</v>
          </cell>
          <cell r="X21" t="str">
            <v>สมบูรณ์</v>
          </cell>
        </row>
        <row r="22">
          <cell r="F22">
            <v>1701008</v>
          </cell>
          <cell r="G22" t="str">
            <v>NISSAN</v>
          </cell>
          <cell r="H22" t="str">
            <v>FRONTIER</v>
          </cell>
          <cell r="I22" t="str">
            <v>ตษ1703/1</v>
          </cell>
          <cell r="J22" t="str">
            <v>เบา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42744</v>
          </cell>
          <cell r="Q22">
            <v>0</v>
          </cell>
          <cell r="R22">
            <v>0</v>
          </cell>
          <cell r="S22">
            <v>0</v>
          </cell>
          <cell r="T22">
            <v>42745</v>
          </cell>
          <cell r="U22">
            <v>42746</v>
          </cell>
          <cell r="V22">
            <v>0</v>
          </cell>
          <cell r="W22">
            <v>0</v>
          </cell>
          <cell r="X22" t="str">
            <v>สมบูรณ์</v>
          </cell>
        </row>
        <row r="23">
          <cell r="F23">
            <v>1701007</v>
          </cell>
          <cell r="G23" t="str">
            <v>MAZDA</v>
          </cell>
          <cell r="H23">
            <v>3</v>
          </cell>
          <cell r="I23" t="str">
            <v>ชต5641</v>
          </cell>
          <cell r="J23" t="str">
            <v>กลาง</v>
          </cell>
          <cell r="K23">
            <v>0</v>
          </cell>
          <cell r="L23">
            <v>42741</v>
          </cell>
          <cell r="M23">
            <v>42742</v>
          </cell>
          <cell r="N23">
            <v>0</v>
          </cell>
          <cell r="O23">
            <v>0</v>
          </cell>
          <cell r="P23">
            <v>42744</v>
          </cell>
          <cell r="Q23">
            <v>42745</v>
          </cell>
          <cell r="R23">
            <v>42746</v>
          </cell>
          <cell r="S23">
            <v>0</v>
          </cell>
          <cell r="T23">
            <v>42747</v>
          </cell>
          <cell r="U23">
            <v>42748</v>
          </cell>
          <cell r="V23">
            <v>0</v>
          </cell>
          <cell r="W23">
            <v>42749</v>
          </cell>
          <cell r="X23" t="str">
            <v>สมบูรณ์</v>
          </cell>
        </row>
        <row r="24">
          <cell r="F24">
            <v>1701024</v>
          </cell>
          <cell r="G24" t="str">
            <v>HONDA</v>
          </cell>
          <cell r="H24" t="str">
            <v>JAZZ</v>
          </cell>
          <cell r="I24" t="str">
            <v>กฉ2420/1</v>
          </cell>
          <cell r="J24" t="str">
            <v>กลาง</v>
          </cell>
          <cell r="K24">
            <v>0</v>
          </cell>
          <cell r="L24">
            <v>42744</v>
          </cell>
          <cell r="M24">
            <v>0</v>
          </cell>
          <cell r="N24">
            <v>0</v>
          </cell>
          <cell r="O24">
            <v>0</v>
          </cell>
          <cell r="P24">
            <v>42745</v>
          </cell>
          <cell r="Q24">
            <v>42746</v>
          </cell>
          <cell r="R24">
            <v>0</v>
          </cell>
          <cell r="S24">
            <v>0</v>
          </cell>
          <cell r="T24">
            <v>42747</v>
          </cell>
          <cell r="U24">
            <v>42748</v>
          </cell>
          <cell r="V24">
            <v>0</v>
          </cell>
          <cell r="W24">
            <v>42749</v>
          </cell>
          <cell r="X24" t="str">
            <v>สมบูรณ์</v>
          </cell>
        </row>
        <row r="25">
          <cell r="F25">
            <v>1701026</v>
          </cell>
          <cell r="G25" t="str">
            <v>TOYOTA</v>
          </cell>
          <cell r="H25" t="str">
            <v>VIGO</v>
          </cell>
          <cell r="I25" t="str">
            <v>ญว6994</v>
          </cell>
          <cell r="J25" t="str">
            <v>รอบคัน</v>
          </cell>
          <cell r="K25">
            <v>42746</v>
          </cell>
          <cell r="L25">
            <v>42747</v>
          </cell>
          <cell r="M25">
            <v>0</v>
          </cell>
          <cell r="N25">
            <v>0</v>
          </cell>
          <cell r="O25">
            <v>0</v>
          </cell>
          <cell r="P25">
            <v>42748</v>
          </cell>
          <cell r="Q25">
            <v>42749</v>
          </cell>
          <cell r="R25">
            <v>42751</v>
          </cell>
          <cell r="S25">
            <v>42752</v>
          </cell>
          <cell r="T25">
            <v>42753</v>
          </cell>
          <cell r="U25">
            <v>42754</v>
          </cell>
          <cell r="V25">
            <v>42755</v>
          </cell>
          <cell r="W25">
            <v>42756</v>
          </cell>
          <cell r="X25" t="str">
            <v>สมบูรณ์</v>
          </cell>
        </row>
        <row r="26">
          <cell r="F26">
            <v>1701025</v>
          </cell>
          <cell r="G26" t="str">
            <v>TOYOTA</v>
          </cell>
          <cell r="H26" t="str">
            <v>VIGO</v>
          </cell>
          <cell r="I26" t="str">
            <v>ชช5609</v>
          </cell>
          <cell r="J26" t="str">
            <v>รอบคัน</v>
          </cell>
          <cell r="K26">
            <v>42746</v>
          </cell>
          <cell r="L26">
            <v>42747</v>
          </cell>
          <cell r="M26">
            <v>0</v>
          </cell>
          <cell r="N26">
            <v>0</v>
          </cell>
          <cell r="O26">
            <v>0</v>
          </cell>
          <cell r="P26">
            <v>42748</v>
          </cell>
          <cell r="Q26">
            <v>42749</v>
          </cell>
          <cell r="R26">
            <v>42751</v>
          </cell>
          <cell r="S26">
            <v>42752</v>
          </cell>
          <cell r="T26">
            <v>42753</v>
          </cell>
          <cell r="U26">
            <v>42754</v>
          </cell>
          <cell r="V26">
            <v>42755</v>
          </cell>
          <cell r="W26">
            <v>42756</v>
          </cell>
          <cell r="X26" t="str">
            <v>สมบูรณ์</v>
          </cell>
        </row>
        <row r="27">
          <cell r="F27">
            <v>1701028</v>
          </cell>
          <cell r="G27" t="str">
            <v>TOYOTA</v>
          </cell>
          <cell r="H27" t="str">
            <v>ALTIS</v>
          </cell>
          <cell r="I27" t="str">
            <v>ญณ9645</v>
          </cell>
          <cell r="J27" t="str">
            <v>เบา</v>
          </cell>
          <cell r="K27">
            <v>0</v>
          </cell>
          <cell r="L27">
            <v>42742</v>
          </cell>
          <cell r="M27">
            <v>0</v>
          </cell>
          <cell r="N27">
            <v>0</v>
          </cell>
          <cell r="O27">
            <v>0</v>
          </cell>
          <cell r="P27">
            <v>42744</v>
          </cell>
          <cell r="Q27">
            <v>0</v>
          </cell>
          <cell r="R27">
            <v>0</v>
          </cell>
          <cell r="S27">
            <v>0</v>
          </cell>
          <cell r="T27">
            <v>42745</v>
          </cell>
          <cell r="U27">
            <v>42746</v>
          </cell>
          <cell r="V27">
            <v>0</v>
          </cell>
          <cell r="W27">
            <v>42747</v>
          </cell>
          <cell r="X27" t="str">
            <v>สมบูรณ์</v>
          </cell>
        </row>
        <row r="28">
          <cell r="F28">
            <v>1701029</v>
          </cell>
          <cell r="G28" t="str">
            <v>HONDA</v>
          </cell>
          <cell r="H28" t="str">
            <v>CITY</v>
          </cell>
          <cell r="I28" t="str">
            <v>ฎร1106</v>
          </cell>
          <cell r="J28" t="str">
            <v>กลาง</v>
          </cell>
          <cell r="K28">
            <v>0</v>
          </cell>
          <cell r="L28">
            <v>42377</v>
          </cell>
          <cell r="M28">
            <v>0</v>
          </cell>
          <cell r="N28">
            <v>0</v>
          </cell>
          <cell r="O28">
            <v>0</v>
          </cell>
          <cell r="P28">
            <v>42378</v>
          </cell>
          <cell r="Q28">
            <v>42380</v>
          </cell>
          <cell r="R28">
            <v>0</v>
          </cell>
          <cell r="S28">
            <v>0</v>
          </cell>
          <cell r="T28">
            <v>42381</v>
          </cell>
          <cell r="U28">
            <v>42382</v>
          </cell>
          <cell r="V28">
            <v>0</v>
          </cell>
          <cell r="W28">
            <v>0</v>
          </cell>
          <cell r="X28" t="str">
            <v>สมบูรณ์</v>
          </cell>
        </row>
        <row r="29">
          <cell r="F29">
            <v>1701027</v>
          </cell>
          <cell r="G29" t="str">
            <v>TOYOTA</v>
          </cell>
          <cell r="H29" t="str">
            <v>FORTUNER</v>
          </cell>
          <cell r="I29" t="str">
            <v>ฆฐ1607</v>
          </cell>
          <cell r="J29" t="str">
            <v>เบา</v>
          </cell>
          <cell r="K29">
            <v>42744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42745</v>
          </cell>
          <cell r="Q29">
            <v>42746</v>
          </cell>
          <cell r="R29">
            <v>0</v>
          </cell>
          <cell r="S29">
            <v>0</v>
          </cell>
          <cell r="T29">
            <v>42747</v>
          </cell>
          <cell r="U29">
            <v>42748</v>
          </cell>
          <cell r="V29">
            <v>0</v>
          </cell>
          <cell r="W29">
            <v>0</v>
          </cell>
          <cell r="X29" t="str">
            <v>สมบูรณ์</v>
          </cell>
        </row>
        <row r="30">
          <cell r="F30">
            <v>1701030</v>
          </cell>
          <cell r="G30" t="str">
            <v>MTISUBISHI</v>
          </cell>
          <cell r="H30" t="str">
            <v>TRITON</v>
          </cell>
          <cell r="I30" t="str">
            <v>1ฒฌ1401</v>
          </cell>
          <cell r="J30" t="str">
            <v>กลาง</v>
          </cell>
          <cell r="K30">
            <v>0</v>
          </cell>
          <cell r="L30">
            <v>42744</v>
          </cell>
          <cell r="M30">
            <v>0</v>
          </cell>
          <cell r="N30">
            <v>0</v>
          </cell>
          <cell r="O30">
            <v>0</v>
          </cell>
          <cell r="P30">
            <v>42745</v>
          </cell>
          <cell r="Q30">
            <v>0</v>
          </cell>
          <cell r="R30">
            <v>0</v>
          </cell>
          <cell r="S30">
            <v>0</v>
          </cell>
          <cell r="T30">
            <v>42746</v>
          </cell>
          <cell r="U30">
            <v>42747</v>
          </cell>
          <cell r="V30">
            <v>0</v>
          </cell>
          <cell r="W30">
            <v>0</v>
          </cell>
          <cell r="X30" t="str">
            <v>สมบูรณ์</v>
          </cell>
        </row>
        <row r="31">
          <cell r="F31">
            <v>1701031</v>
          </cell>
          <cell r="G31" t="str">
            <v>HONDA</v>
          </cell>
          <cell r="H31" t="str">
            <v>BRIO</v>
          </cell>
          <cell r="I31" t="str">
            <v>3กฌ9475</v>
          </cell>
          <cell r="J31" t="str">
            <v>รอบคัน</v>
          </cell>
          <cell r="K31">
            <v>42746</v>
          </cell>
          <cell r="L31">
            <v>42747</v>
          </cell>
          <cell r="M31">
            <v>0</v>
          </cell>
          <cell r="N31">
            <v>0</v>
          </cell>
          <cell r="O31">
            <v>0</v>
          </cell>
          <cell r="P31">
            <v>42748</v>
          </cell>
          <cell r="Q31">
            <v>42749</v>
          </cell>
          <cell r="R31">
            <v>42751</v>
          </cell>
          <cell r="S31">
            <v>42752</v>
          </cell>
          <cell r="T31">
            <v>42753</v>
          </cell>
          <cell r="U31">
            <v>42754</v>
          </cell>
          <cell r="V31">
            <v>42755</v>
          </cell>
          <cell r="W31">
            <v>42756</v>
          </cell>
          <cell r="X31" t="str">
            <v>สมบูรณ์</v>
          </cell>
        </row>
        <row r="32">
          <cell r="F32">
            <v>1701014</v>
          </cell>
          <cell r="G32" t="str">
            <v>MITSUBISHI</v>
          </cell>
          <cell r="H32" t="str">
            <v>MIRAGE</v>
          </cell>
          <cell r="I32" t="str">
            <v>2กศ4570</v>
          </cell>
          <cell r="J32" t="str">
            <v>กลาง</v>
          </cell>
          <cell r="K32">
            <v>0</v>
          </cell>
          <cell r="L32">
            <v>42746</v>
          </cell>
          <cell r="M32">
            <v>42747</v>
          </cell>
          <cell r="N32">
            <v>0</v>
          </cell>
          <cell r="O32">
            <v>0</v>
          </cell>
          <cell r="P32">
            <v>42748</v>
          </cell>
          <cell r="Q32">
            <v>42749</v>
          </cell>
          <cell r="R32">
            <v>0</v>
          </cell>
          <cell r="S32">
            <v>0</v>
          </cell>
          <cell r="T32">
            <v>42751</v>
          </cell>
          <cell r="U32">
            <v>42752</v>
          </cell>
          <cell r="V32">
            <v>42753</v>
          </cell>
          <cell r="W32">
            <v>42754</v>
          </cell>
          <cell r="X32" t="str">
            <v>สมบูรณ์</v>
          </cell>
        </row>
        <row r="33">
          <cell r="F33">
            <v>1701015</v>
          </cell>
          <cell r="G33" t="str">
            <v>MITSUBISHI</v>
          </cell>
          <cell r="H33" t="str">
            <v>TRITON</v>
          </cell>
          <cell r="I33" t="str">
            <v>ถจ4467</v>
          </cell>
          <cell r="J33" t="str">
            <v>กลาง</v>
          </cell>
          <cell r="K33">
            <v>0</v>
          </cell>
          <cell r="L33">
            <v>42747</v>
          </cell>
          <cell r="M33">
            <v>0</v>
          </cell>
          <cell r="N33">
            <v>0</v>
          </cell>
          <cell r="O33">
            <v>0</v>
          </cell>
          <cell r="P33">
            <v>42748</v>
          </cell>
          <cell r="Q33">
            <v>42749</v>
          </cell>
          <cell r="R33">
            <v>0</v>
          </cell>
          <cell r="S33">
            <v>0</v>
          </cell>
          <cell r="T33">
            <v>42751</v>
          </cell>
          <cell r="U33">
            <v>42752</v>
          </cell>
          <cell r="V33">
            <v>0</v>
          </cell>
          <cell r="W33">
            <v>42753</v>
          </cell>
          <cell r="X33" t="str">
            <v>สมบูรณ์</v>
          </cell>
        </row>
        <row r="34">
          <cell r="F34">
            <v>1701065</v>
          </cell>
          <cell r="G34" t="str">
            <v>TOYOTA</v>
          </cell>
          <cell r="H34" t="str">
            <v>VIOS</v>
          </cell>
          <cell r="I34" t="str">
            <v>ญผ2407</v>
          </cell>
          <cell r="J34" t="str">
            <v>เบา</v>
          </cell>
          <cell r="K34">
            <v>0</v>
          </cell>
          <cell r="L34">
            <v>42746</v>
          </cell>
          <cell r="M34">
            <v>0</v>
          </cell>
          <cell r="N34">
            <v>0</v>
          </cell>
          <cell r="O34">
            <v>0</v>
          </cell>
          <cell r="P34">
            <v>42747</v>
          </cell>
          <cell r="Q34">
            <v>42748</v>
          </cell>
          <cell r="R34">
            <v>0</v>
          </cell>
          <cell r="S34">
            <v>0</v>
          </cell>
          <cell r="T34">
            <v>42749</v>
          </cell>
          <cell r="U34">
            <v>42751</v>
          </cell>
          <cell r="V34">
            <v>0</v>
          </cell>
          <cell r="W34">
            <v>42752</v>
          </cell>
          <cell r="X34" t="str">
            <v>สมบูรณ์</v>
          </cell>
        </row>
        <row r="35">
          <cell r="F35">
            <v>1701066</v>
          </cell>
          <cell r="G35" t="str">
            <v>MAZDA</v>
          </cell>
          <cell r="H35">
            <v>3</v>
          </cell>
          <cell r="I35" t="str">
            <v>2กต2665</v>
          </cell>
          <cell r="J35" t="str">
            <v>กลาง</v>
          </cell>
          <cell r="K35">
            <v>0</v>
          </cell>
          <cell r="L35">
            <v>42744</v>
          </cell>
          <cell r="M35">
            <v>0</v>
          </cell>
          <cell r="N35">
            <v>0</v>
          </cell>
          <cell r="O35">
            <v>0</v>
          </cell>
          <cell r="P35">
            <v>42745</v>
          </cell>
          <cell r="Q35">
            <v>0</v>
          </cell>
          <cell r="R35">
            <v>0</v>
          </cell>
          <cell r="S35">
            <v>0</v>
          </cell>
          <cell r="T35">
            <v>42746</v>
          </cell>
          <cell r="U35">
            <v>42747</v>
          </cell>
          <cell r="V35">
            <v>0</v>
          </cell>
          <cell r="W35">
            <v>0</v>
          </cell>
          <cell r="X35" t="str">
            <v>สมบูรณ์</v>
          </cell>
        </row>
        <row r="36">
          <cell r="F36">
            <v>1701040</v>
          </cell>
          <cell r="G36" t="str">
            <v>MITSUBISHI</v>
          </cell>
          <cell r="H36" t="str">
            <v>MIRAGE</v>
          </cell>
          <cell r="I36" t="str">
            <v>2กช9411</v>
          </cell>
          <cell r="J36" t="str">
            <v>โคม่า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42749</v>
          </cell>
          <cell r="Q36">
            <v>42751</v>
          </cell>
          <cell r="R36">
            <v>42752</v>
          </cell>
          <cell r="S36">
            <v>0</v>
          </cell>
          <cell r="T36">
            <v>42753</v>
          </cell>
          <cell r="U36">
            <v>42754</v>
          </cell>
          <cell r="V36">
            <v>42755</v>
          </cell>
          <cell r="W36">
            <v>42756</v>
          </cell>
          <cell r="X36" t="str">
            <v>สมบูรณ์</v>
          </cell>
        </row>
        <row r="37">
          <cell r="F37">
            <v>1701077</v>
          </cell>
          <cell r="G37" t="str">
            <v>TOYOTA</v>
          </cell>
          <cell r="H37" t="str">
            <v>VIOS</v>
          </cell>
          <cell r="I37" t="str">
            <v>ฆศ5217</v>
          </cell>
          <cell r="J37" t="str">
            <v>รอบคัน</v>
          </cell>
          <cell r="K37">
            <v>42762</v>
          </cell>
          <cell r="L37">
            <v>42763</v>
          </cell>
          <cell r="M37">
            <v>0</v>
          </cell>
          <cell r="N37">
            <v>0</v>
          </cell>
          <cell r="O37">
            <v>0</v>
          </cell>
          <cell r="P37">
            <v>42765</v>
          </cell>
          <cell r="Q37">
            <v>42766</v>
          </cell>
          <cell r="R37">
            <v>42767</v>
          </cell>
          <cell r="S37">
            <v>42768</v>
          </cell>
          <cell r="T37">
            <v>42769</v>
          </cell>
          <cell r="U37">
            <v>42770</v>
          </cell>
          <cell r="V37">
            <v>42772</v>
          </cell>
          <cell r="W37">
            <v>42773</v>
          </cell>
          <cell r="X37" t="str">
            <v>สมบูรณ์</v>
          </cell>
        </row>
        <row r="38">
          <cell r="F38">
            <v>1701033</v>
          </cell>
          <cell r="G38" t="str">
            <v>HONDA</v>
          </cell>
          <cell r="H38" t="str">
            <v>CITY</v>
          </cell>
          <cell r="I38" t="str">
            <v>ชฮ6962</v>
          </cell>
          <cell r="J38" t="str">
            <v>โคม่า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 t="str">
            <v>สมบูรณ์</v>
          </cell>
        </row>
        <row r="39">
          <cell r="F39">
            <v>1701034</v>
          </cell>
          <cell r="G39" t="str">
            <v>MITSUBISHI</v>
          </cell>
          <cell r="H39" t="str">
            <v>TRITON</v>
          </cell>
          <cell r="I39" t="str">
            <v>ตณ2810</v>
          </cell>
          <cell r="J39" t="str">
            <v>โคม่า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 t="str">
            <v>สมบูรณ์</v>
          </cell>
        </row>
        <row r="40">
          <cell r="F40">
            <v>1701035</v>
          </cell>
          <cell r="G40" t="str">
            <v>TOYOTA</v>
          </cell>
          <cell r="H40" t="str">
            <v>TIGER</v>
          </cell>
          <cell r="I40" t="str">
            <v>บต2350</v>
          </cell>
          <cell r="J40" t="str">
            <v>โคม่า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 t="str">
            <v>สมบูรณ์</v>
          </cell>
        </row>
        <row r="41">
          <cell r="F41">
            <v>1701036</v>
          </cell>
          <cell r="G41" t="str">
            <v>SUZUKI</v>
          </cell>
          <cell r="H41" t="str">
            <v>SWITF</v>
          </cell>
          <cell r="I41" t="str">
            <v>4กจ3890</v>
          </cell>
          <cell r="J41" t="str">
            <v>โคม่า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 t="str">
            <v>สมบูรณ์</v>
          </cell>
        </row>
        <row r="42">
          <cell r="F42">
            <v>1701037</v>
          </cell>
          <cell r="G42" t="str">
            <v>HONDA</v>
          </cell>
          <cell r="H42" t="str">
            <v>JAZZ</v>
          </cell>
          <cell r="I42" t="str">
            <v>สห4188/1</v>
          </cell>
          <cell r="J42" t="str">
            <v>โคม่า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 t="str">
            <v>สมบูรณ์</v>
          </cell>
        </row>
        <row r="43">
          <cell r="F43">
            <v>1701038</v>
          </cell>
          <cell r="G43" t="str">
            <v>MAZDA</v>
          </cell>
          <cell r="H43">
            <v>2</v>
          </cell>
          <cell r="I43" t="str">
            <v>ฆค3065</v>
          </cell>
          <cell r="J43" t="str">
            <v>โคม่า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 t="str">
            <v>สมบูรณ์</v>
          </cell>
        </row>
        <row r="44">
          <cell r="F44">
            <v>1701039</v>
          </cell>
          <cell r="G44" t="str">
            <v>NISSAN</v>
          </cell>
          <cell r="H44" t="str">
            <v>ALMERA</v>
          </cell>
          <cell r="I44" t="str">
            <v>1กญ7104</v>
          </cell>
          <cell r="J44" t="str">
            <v>โคม่า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 t="str">
            <v>รอส่ง</v>
          </cell>
        </row>
        <row r="45">
          <cell r="F45">
            <v>1701041</v>
          </cell>
          <cell r="G45" t="str">
            <v>ISUZU</v>
          </cell>
          <cell r="H45" t="str">
            <v>SPACECAB</v>
          </cell>
          <cell r="I45" t="str">
            <v>ถฮ764</v>
          </cell>
          <cell r="J45" t="str">
            <v>โคม่า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 t="str">
            <v>สมบูรณ์</v>
          </cell>
        </row>
        <row r="46">
          <cell r="F46">
            <v>1701042</v>
          </cell>
          <cell r="G46" t="str">
            <v>ISUZU</v>
          </cell>
          <cell r="H46" t="str">
            <v>SPACECAB</v>
          </cell>
          <cell r="I46" t="str">
            <v>ถล8994</v>
          </cell>
          <cell r="J46" t="str">
            <v>โคม่า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 t="str">
            <v>สมบูรณ์</v>
          </cell>
        </row>
        <row r="47">
          <cell r="F47">
            <v>1701043</v>
          </cell>
          <cell r="G47" t="str">
            <v>TOYOTA</v>
          </cell>
          <cell r="H47" t="str">
            <v>YARIS</v>
          </cell>
          <cell r="I47" t="str">
            <v>2กธ4613</v>
          </cell>
          <cell r="J47" t="str">
            <v>โคม่า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 t="str">
            <v>สมบูรณ์</v>
          </cell>
        </row>
        <row r="48">
          <cell r="F48">
            <v>1701044</v>
          </cell>
          <cell r="G48" t="str">
            <v>TOYOTA</v>
          </cell>
          <cell r="H48" t="str">
            <v>VIOS</v>
          </cell>
          <cell r="I48" t="str">
            <v>กท2312</v>
          </cell>
          <cell r="J48" t="str">
            <v>โคม่า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 t="str">
            <v>สมบูรณ์</v>
          </cell>
        </row>
        <row r="49">
          <cell r="F49">
            <v>1701045</v>
          </cell>
          <cell r="G49" t="str">
            <v>ISUZU</v>
          </cell>
          <cell r="H49" t="str">
            <v>SPACECAB</v>
          </cell>
          <cell r="I49" t="str">
            <v>ตส5776</v>
          </cell>
          <cell r="J49" t="str">
            <v>โคม่า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 t="str">
            <v>สมบูรณ์</v>
          </cell>
        </row>
        <row r="50">
          <cell r="F50">
            <v>1701046</v>
          </cell>
          <cell r="G50" t="str">
            <v>TOYOTA</v>
          </cell>
          <cell r="H50" t="str">
            <v>SOLUNA</v>
          </cell>
          <cell r="I50" t="str">
            <v>ฎฮ1450</v>
          </cell>
          <cell r="J50" t="str">
            <v>โคม่า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 t="str">
            <v>สมบูรณ์</v>
          </cell>
        </row>
        <row r="51">
          <cell r="F51">
            <v>1701047</v>
          </cell>
          <cell r="G51" t="str">
            <v>HONDA</v>
          </cell>
          <cell r="H51" t="str">
            <v>CITY</v>
          </cell>
          <cell r="I51" t="str">
            <v>2กญ6637</v>
          </cell>
          <cell r="J51" t="str">
            <v>โคม่า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 t="str">
            <v>สมบูรณ์</v>
          </cell>
        </row>
        <row r="52">
          <cell r="F52" t="str">
            <v>xxxxxxx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</row>
        <row r="53">
          <cell r="F53">
            <v>1701049</v>
          </cell>
          <cell r="G53" t="str">
            <v>HONDA</v>
          </cell>
          <cell r="H53" t="str">
            <v>ACCORD</v>
          </cell>
          <cell r="I53" t="str">
            <v>ภท1042</v>
          </cell>
          <cell r="J53" t="str">
            <v>โคม่า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 t="str">
            <v>สมบูรณ์</v>
          </cell>
        </row>
        <row r="54">
          <cell r="F54">
            <v>1701050</v>
          </cell>
          <cell r="G54" t="str">
            <v>TOYOTA</v>
          </cell>
          <cell r="H54" t="str">
            <v>VIOS</v>
          </cell>
          <cell r="I54" t="str">
            <v>ฌถ3979</v>
          </cell>
          <cell r="J54" t="str">
            <v>โคม่า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 t="str">
            <v>สมบูรณ์</v>
          </cell>
        </row>
        <row r="55">
          <cell r="F55">
            <v>1701051</v>
          </cell>
          <cell r="G55" t="str">
            <v>TOYOTA</v>
          </cell>
          <cell r="H55" t="str">
            <v>VIOS</v>
          </cell>
          <cell r="I55" t="str">
            <v>ชภ7512</v>
          </cell>
          <cell r="J55" t="str">
            <v>โคม่า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 t="str">
            <v>สมบูรณ์</v>
          </cell>
        </row>
        <row r="56">
          <cell r="F56">
            <v>1701052</v>
          </cell>
          <cell r="G56" t="str">
            <v>TOYOTA</v>
          </cell>
          <cell r="H56" t="str">
            <v>VIOS</v>
          </cell>
          <cell r="I56" t="str">
            <v>3กภ6310</v>
          </cell>
          <cell r="J56" t="str">
            <v>โคม่า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 t="str">
            <v>ประกอบ+ขัด</v>
          </cell>
        </row>
        <row r="57">
          <cell r="F57">
            <v>1701058</v>
          </cell>
          <cell r="G57" t="str">
            <v>TOYOTA</v>
          </cell>
          <cell r="H57" t="str">
            <v>YARIS</v>
          </cell>
          <cell r="I57" t="str">
            <v>ฆช1310</v>
          </cell>
          <cell r="J57" t="str">
            <v>โคม่า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 t="str">
            <v>สมบูรณ์</v>
          </cell>
        </row>
        <row r="58">
          <cell r="F58">
            <v>1701059</v>
          </cell>
          <cell r="G58" t="str">
            <v>NISSAN</v>
          </cell>
          <cell r="H58" t="str">
            <v>ALMERA</v>
          </cell>
          <cell r="I58" t="str">
            <v>4กฬ6729</v>
          </cell>
          <cell r="J58" t="str">
            <v>โคม่า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 t="str">
            <v>สมบูรณ์</v>
          </cell>
        </row>
        <row r="59">
          <cell r="F59">
            <v>1701060</v>
          </cell>
          <cell r="G59" t="str">
            <v>TOYOTA</v>
          </cell>
          <cell r="H59" t="str">
            <v>ALTIS</v>
          </cell>
          <cell r="I59" t="str">
            <v>ภม6402</v>
          </cell>
          <cell r="J59" t="str">
            <v>โคม่า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 t="str">
            <v>สมบูรณ์</v>
          </cell>
        </row>
        <row r="60">
          <cell r="F60">
            <v>1701061</v>
          </cell>
          <cell r="G60" t="str">
            <v>TOYOTA</v>
          </cell>
          <cell r="H60" t="str">
            <v>VIGO</v>
          </cell>
          <cell r="I60" t="str">
            <v>1ฒณ8987</v>
          </cell>
          <cell r="J60" t="str">
            <v>โคม่า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 t="str">
            <v>สมบูรณ์</v>
          </cell>
        </row>
        <row r="61">
          <cell r="F61">
            <v>1701063</v>
          </cell>
          <cell r="G61" t="str">
            <v>TOYOTA</v>
          </cell>
          <cell r="H61" t="str">
            <v>VIGO</v>
          </cell>
          <cell r="I61" t="str">
            <v>ตษ2890</v>
          </cell>
          <cell r="J61" t="str">
            <v>โคม่า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 t="str">
            <v>สมบูรณ์</v>
          </cell>
        </row>
        <row r="62">
          <cell r="F62">
            <v>1701078</v>
          </cell>
          <cell r="G62" t="str">
            <v>HONDA</v>
          </cell>
          <cell r="H62" t="str">
            <v>CIVIC</v>
          </cell>
          <cell r="I62" t="str">
            <v>ภข2047</v>
          </cell>
          <cell r="J62" t="str">
            <v>เบา</v>
          </cell>
          <cell r="K62">
            <v>0</v>
          </cell>
          <cell r="L62">
            <v>42751</v>
          </cell>
          <cell r="M62">
            <v>0</v>
          </cell>
          <cell r="N62">
            <v>0</v>
          </cell>
          <cell r="O62">
            <v>0</v>
          </cell>
          <cell r="P62">
            <v>42752</v>
          </cell>
          <cell r="Q62">
            <v>0</v>
          </cell>
          <cell r="R62">
            <v>0</v>
          </cell>
          <cell r="S62">
            <v>0</v>
          </cell>
          <cell r="T62">
            <v>42753</v>
          </cell>
          <cell r="U62">
            <v>42754</v>
          </cell>
          <cell r="V62">
            <v>0</v>
          </cell>
          <cell r="W62">
            <v>42755</v>
          </cell>
          <cell r="X62" t="str">
            <v>สมบูรณ์</v>
          </cell>
        </row>
        <row r="63">
          <cell r="F63">
            <v>1701079</v>
          </cell>
          <cell r="G63" t="str">
            <v>TOYOTA</v>
          </cell>
          <cell r="H63" t="str">
            <v>VIGO</v>
          </cell>
          <cell r="I63" t="str">
            <v>ฒท8048</v>
          </cell>
          <cell r="J63" t="str">
            <v>เบา</v>
          </cell>
          <cell r="K63">
            <v>0</v>
          </cell>
          <cell r="L63">
            <v>42385</v>
          </cell>
          <cell r="M63">
            <v>0</v>
          </cell>
          <cell r="N63">
            <v>0</v>
          </cell>
          <cell r="O63">
            <v>0</v>
          </cell>
          <cell r="P63">
            <v>42387</v>
          </cell>
          <cell r="Q63">
            <v>0</v>
          </cell>
          <cell r="R63">
            <v>0</v>
          </cell>
          <cell r="S63">
            <v>0</v>
          </cell>
          <cell r="T63">
            <v>42388</v>
          </cell>
          <cell r="U63">
            <v>42389</v>
          </cell>
          <cell r="V63">
            <v>0</v>
          </cell>
          <cell r="W63">
            <v>42390</v>
          </cell>
          <cell r="X63" t="str">
            <v>สมบูรณ์</v>
          </cell>
        </row>
        <row r="64">
          <cell r="F64">
            <v>1701080</v>
          </cell>
          <cell r="G64" t="str">
            <v>ISUZU</v>
          </cell>
          <cell r="H64" t="str">
            <v>DMAX</v>
          </cell>
          <cell r="I64" t="str">
            <v>ฒณ3969</v>
          </cell>
          <cell r="J64" t="str">
            <v>เบา</v>
          </cell>
          <cell r="K64">
            <v>0</v>
          </cell>
          <cell r="L64">
            <v>42751</v>
          </cell>
          <cell r="M64">
            <v>0</v>
          </cell>
          <cell r="N64">
            <v>0</v>
          </cell>
          <cell r="O64">
            <v>0</v>
          </cell>
          <cell r="P64">
            <v>42752</v>
          </cell>
          <cell r="Q64">
            <v>0</v>
          </cell>
          <cell r="R64">
            <v>0</v>
          </cell>
          <cell r="S64">
            <v>0</v>
          </cell>
          <cell r="T64">
            <v>42753</v>
          </cell>
          <cell r="U64">
            <v>42754</v>
          </cell>
          <cell r="V64">
            <v>0</v>
          </cell>
          <cell r="W64">
            <v>0</v>
          </cell>
          <cell r="X64" t="str">
            <v>สมบูรณ์</v>
          </cell>
        </row>
        <row r="65">
          <cell r="F65">
            <v>1701083</v>
          </cell>
          <cell r="G65" t="str">
            <v>NISSAN</v>
          </cell>
          <cell r="H65" t="str">
            <v>SUNNY NEO</v>
          </cell>
          <cell r="I65" t="str">
            <v>ษต6242</v>
          </cell>
          <cell r="J65" t="str">
            <v>กลาง</v>
          </cell>
          <cell r="K65">
            <v>0</v>
          </cell>
          <cell r="L65">
            <v>42751</v>
          </cell>
          <cell r="M65">
            <v>0</v>
          </cell>
          <cell r="N65">
            <v>0</v>
          </cell>
          <cell r="O65">
            <v>0</v>
          </cell>
          <cell r="P65">
            <v>42752</v>
          </cell>
          <cell r="Q65">
            <v>42753</v>
          </cell>
          <cell r="R65">
            <v>42754</v>
          </cell>
          <cell r="S65">
            <v>0</v>
          </cell>
          <cell r="T65">
            <v>42755</v>
          </cell>
          <cell r="U65">
            <v>42756</v>
          </cell>
          <cell r="V65">
            <v>0</v>
          </cell>
          <cell r="W65">
            <v>42758</v>
          </cell>
          <cell r="X65" t="str">
            <v>สมบูรณ์</v>
          </cell>
        </row>
        <row r="66">
          <cell r="F66">
            <v>1701084</v>
          </cell>
          <cell r="G66" t="str">
            <v>NISSAN</v>
          </cell>
          <cell r="H66" t="str">
            <v>NAVARA</v>
          </cell>
          <cell r="I66" t="str">
            <v>1ฒล8412</v>
          </cell>
          <cell r="J66" t="str">
            <v>รอบคัน</v>
          </cell>
          <cell r="K66">
            <v>42765</v>
          </cell>
          <cell r="L66">
            <v>42766</v>
          </cell>
          <cell r="M66">
            <v>0</v>
          </cell>
          <cell r="N66">
            <v>0</v>
          </cell>
          <cell r="O66">
            <v>0</v>
          </cell>
          <cell r="P66">
            <v>42767</v>
          </cell>
          <cell r="Q66">
            <v>42768</v>
          </cell>
          <cell r="R66">
            <v>42769</v>
          </cell>
          <cell r="S66">
            <v>42770</v>
          </cell>
          <cell r="T66">
            <v>42772</v>
          </cell>
          <cell r="U66">
            <v>42773</v>
          </cell>
          <cell r="V66">
            <v>42774</v>
          </cell>
          <cell r="W66">
            <v>42775</v>
          </cell>
          <cell r="X66" t="str">
            <v>สมบูรณ์</v>
          </cell>
        </row>
        <row r="67">
          <cell r="F67">
            <v>1701085</v>
          </cell>
          <cell r="G67" t="str">
            <v>TOYOTA</v>
          </cell>
          <cell r="H67" t="str">
            <v>VIOS</v>
          </cell>
          <cell r="I67" t="str">
            <v>3กช3180</v>
          </cell>
          <cell r="J67" t="str">
            <v>กลาง</v>
          </cell>
          <cell r="K67">
            <v>0</v>
          </cell>
          <cell r="L67">
            <v>42755</v>
          </cell>
          <cell r="M67">
            <v>0</v>
          </cell>
          <cell r="N67">
            <v>0</v>
          </cell>
          <cell r="O67">
            <v>0</v>
          </cell>
          <cell r="P67">
            <v>42756</v>
          </cell>
          <cell r="Q67">
            <v>0</v>
          </cell>
          <cell r="R67">
            <v>0</v>
          </cell>
          <cell r="S67">
            <v>0</v>
          </cell>
          <cell r="T67">
            <v>42758</v>
          </cell>
          <cell r="U67">
            <v>42759</v>
          </cell>
          <cell r="V67">
            <v>0</v>
          </cell>
          <cell r="W67">
            <v>42760</v>
          </cell>
          <cell r="X67" t="str">
            <v>สมบูรณ์</v>
          </cell>
        </row>
        <row r="68">
          <cell r="F68">
            <v>1701089</v>
          </cell>
          <cell r="G68" t="str">
            <v>TOYOTA</v>
          </cell>
          <cell r="H68" t="str">
            <v>VIOS</v>
          </cell>
          <cell r="I68" t="str">
            <v>ษห7082</v>
          </cell>
          <cell r="J68" t="str">
            <v>กลาง</v>
          </cell>
          <cell r="K68">
            <v>0</v>
          </cell>
          <cell r="L68">
            <v>42755</v>
          </cell>
          <cell r="M68">
            <v>0</v>
          </cell>
          <cell r="N68">
            <v>0</v>
          </cell>
          <cell r="O68">
            <v>0</v>
          </cell>
          <cell r="P68">
            <v>42756</v>
          </cell>
          <cell r="Q68">
            <v>0</v>
          </cell>
          <cell r="R68">
            <v>0</v>
          </cell>
          <cell r="S68">
            <v>0</v>
          </cell>
          <cell r="T68">
            <v>42758</v>
          </cell>
          <cell r="U68">
            <v>42759</v>
          </cell>
          <cell r="V68">
            <v>0</v>
          </cell>
          <cell r="W68">
            <v>42760</v>
          </cell>
          <cell r="X68" t="str">
            <v>สมบูรณ์</v>
          </cell>
        </row>
        <row r="69">
          <cell r="F69">
            <v>1701069</v>
          </cell>
          <cell r="G69" t="str">
            <v>NISSAN</v>
          </cell>
          <cell r="H69" t="str">
            <v>ALMERA</v>
          </cell>
          <cell r="I69" t="str">
            <v>1กบ2617</v>
          </cell>
          <cell r="J69" t="str">
            <v>กลาง</v>
          </cell>
          <cell r="K69">
            <v>0</v>
          </cell>
          <cell r="L69">
            <v>42751</v>
          </cell>
          <cell r="M69">
            <v>42752</v>
          </cell>
          <cell r="N69">
            <v>0</v>
          </cell>
          <cell r="O69">
            <v>0</v>
          </cell>
          <cell r="P69">
            <v>42753</v>
          </cell>
          <cell r="Q69">
            <v>0</v>
          </cell>
          <cell r="R69">
            <v>0</v>
          </cell>
          <cell r="S69">
            <v>0</v>
          </cell>
          <cell r="T69">
            <v>42754</v>
          </cell>
          <cell r="U69">
            <v>42755</v>
          </cell>
          <cell r="V69">
            <v>0</v>
          </cell>
          <cell r="W69">
            <v>42756</v>
          </cell>
          <cell r="X69" t="str">
            <v>สมบูรณ์</v>
          </cell>
        </row>
        <row r="70">
          <cell r="F70">
            <v>1701088</v>
          </cell>
          <cell r="G70" t="str">
            <v>HONDA</v>
          </cell>
          <cell r="H70" t="str">
            <v>CIVIC</v>
          </cell>
          <cell r="I70" t="str">
            <v>ฌต7387</v>
          </cell>
          <cell r="J70" t="str">
            <v>รอบคัน</v>
          </cell>
          <cell r="K70">
            <v>0</v>
          </cell>
          <cell r="L70">
            <v>42769</v>
          </cell>
          <cell r="M70">
            <v>42770</v>
          </cell>
          <cell r="N70">
            <v>0</v>
          </cell>
          <cell r="O70">
            <v>0</v>
          </cell>
          <cell r="P70">
            <v>42772</v>
          </cell>
          <cell r="Q70">
            <v>42773</v>
          </cell>
          <cell r="R70">
            <v>42774</v>
          </cell>
          <cell r="S70">
            <v>42775</v>
          </cell>
          <cell r="T70">
            <v>42776</v>
          </cell>
          <cell r="U70">
            <v>42777</v>
          </cell>
          <cell r="V70">
            <v>42779</v>
          </cell>
          <cell r="W70">
            <v>42780</v>
          </cell>
          <cell r="X70" t="str">
            <v>สมบูรณ์</v>
          </cell>
        </row>
        <row r="71">
          <cell r="F71">
            <v>1701093</v>
          </cell>
          <cell r="G71" t="str">
            <v>MITSUBISHI</v>
          </cell>
          <cell r="H71" t="str">
            <v>PAJERO</v>
          </cell>
          <cell r="I71" t="str">
            <v>3กน5366</v>
          </cell>
          <cell r="J71" t="str">
            <v>เบา</v>
          </cell>
          <cell r="K71">
            <v>0</v>
          </cell>
          <cell r="L71">
            <v>42751</v>
          </cell>
          <cell r="M71">
            <v>0</v>
          </cell>
          <cell r="N71">
            <v>0</v>
          </cell>
          <cell r="O71">
            <v>0</v>
          </cell>
          <cell r="P71">
            <v>42752</v>
          </cell>
          <cell r="Q71">
            <v>0</v>
          </cell>
          <cell r="R71">
            <v>0</v>
          </cell>
          <cell r="S71">
            <v>0</v>
          </cell>
          <cell r="T71">
            <v>42753</v>
          </cell>
          <cell r="U71">
            <v>0</v>
          </cell>
          <cell r="V71">
            <v>0</v>
          </cell>
          <cell r="W71">
            <v>0</v>
          </cell>
          <cell r="X71" t="str">
            <v>สมบูรณ์</v>
          </cell>
        </row>
        <row r="72">
          <cell r="F72">
            <v>1701095</v>
          </cell>
          <cell r="G72" t="str">
            <v>HONDA</v>
          </cell>
          <cell r="H72" t="str">
            <v>CIVIC</v>
          </cell>
          <cell r="I72" t="str">
            <v>ชฎ6014</v>
          </cell>
          <cell r="J72" t="str">
            <v>กลาง</v>
          </cell>
          <cell r="K72">
            <v>0</v>
          </cell>
          <cell r="L72">
            <v>42751</v>
          </cell>
          <cell r="M72">
            <v>0</v>
          </cell>
          <cell r="N72">
            <v>0</v>
          </cell>
          <cell r="O72">
            <v>0</v>
          </cell>
          <cell r="P72">
            <v>42752</v>
          </cell>
          <cell r="Q72">
            <v>42753</v>
          </cell>
          <cell r="R72">
            <v>0</v>
          </cell>
          <cell r="S72">
            <v>0</v>
          </cell>
          <cell r="T72">
            <v>42754</v>
          </cell>
          <cell r="U72">
            <v>42755</v>
          </cell>
          <cell r="V72">
            <v>0</v>
          </cell>
          <cell r="W72">
            <v>42756</v>
          </cell>
          <cell r="X72" t="str">
            <v>สมบูรณ์</v>
          </cell>
        </row>
        <row r="73">
          <cell r="F73">
            <v>1701096</v>
          </cell>
          <cell r="G73" t="str">
            <v>ISUZU</v>
          </cell>
          <cell r="H73" t="str">
            <v>CAB-4</v>
          </cell>
          <cell r="I73" t="str">
            <v>5กผ5412</v>
          </cell>
          <cell r="J73" t="str">
            <v>กลาง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42752</v>
          </cell>
          <cell r="Q73">
            <v>0</v>
          </cell>
          <cell r="R73">
            <v>0</v>
          </cell>
          <cell r="S73">
            <v>0</v>
          </cell>
          <cell r="T73">
            <v>42753</v>
          </cell>
          <cell r="U73">
            <v>42754</v>
          </cell>
          <cell r="V73">
            <v>0</v>
          </cell>
          <cell r="W73">
            <v>0</v>
          </cell>
          <cell r="X73" t="str">
            <v>สมบูรณ์</v>
          </cell>
        </row>
        <row r="74">
          <cell r="F74">
            <v>1701098</v>
          </cell>
          <cell r="G74" t="str">
            <v>MITSUBISHI</v>
          </cell>
          <cell r="H74" t="str">
            <v>PAJERO</v>
          </cell>
          <cell r="I74" t="str">
            <v>1กธ5891</v>
          </cell>
          <cell r="J74" t="str">
            <v>กลาง</v>
          </cell>
          <cell r="K74">
            <v>0</v>
          </cell>
          <cell r="L74">
            <v>42751</v>
          </cell>
          <cell r="M74">
            <v>0</v>
          </cell>
          <cell r="N74">
            <v>0</v>
          </cell>
          <cell r="O74">
            <v>0</v>
          </cell>
          <cell r="P74">
            <v>42752</v>
          </cell>
          <cell r="Q74">
            <v>0</v>
          </cell>
          <cell r="R74">
            <v>0</v>
          </cell>
          <cell r="S74">
            <v>0</v>
          </cell>
          <cell r="T74">
            <v>42753</v>
          </cell>
          <cell r="U74">
            <v>42754</v>
          </cell>
          <cell r="V74">
            <v>0</v>
          </cell>
          <cell r="W74">
            <v>0</v>
          </cell>
          <cell r="X74" t="str">
            <v>สมบูรณ์</v>
          </cell>
        </row>
        <row r="75">
          <cell r="F75">
            <v>1701103</v>
          </cell>
          <cell r="G75" t="str">
            <v>TOYOTA</v>
          </cell>
          <cell r="H75" t="str">
            <v>ALTIS</v>
          </cell>
          <cell r="I75" t="str">
            <v>1กผ3064</v>
          </cell>
          <cell r="J75" t="str">
            <v>กลาง</v>
          </cell>
          <cell r="K75">
            <v>0</v>
          </cell>
          <cell r="L75">
            <v>42755</v>
          </cell>
          <cell r="M75">
            <v>0</v>
          </cell>
          <cell r="N75">
            <v>0</v>
          </cell>
          <cell r="O75">
            <v>0</v>
          </cell>
          <cell r="P75">
            <v>42756</v>
          </cell>
          <cell r="Q75">
            <v>0</v>
          </cell>
          <cell r="R75">
            <v>0</v>
          </cell>
          <cell r="S75">
            <v>0</v>
          </cell>
          <cell r="T75">
            <v>42758</v>
          </cell>
          <cell r="U75">
            <v>42759</v>
          </cell>
          <cell r="V75">
            <v>0</v>
          </cell>
          <cell r="W75">
            <v>42760</v>
          </cell>
          <cell r="X75" t="str">
            <v>ยกเลิกเคลม</v>
          </cell>
        </row>
        <row r="76">
          <cell r="F76">
            <v>1701107</v>
          </cell>
          <cell r="G76" t="str">
            <v>ISUZU</v>
          </cell>
          <cell r="H76" t="str">
            <v>MU-7</v>
          </cell>
          <cell r="I76" t="str">
            <v>ฌจ3858</v>
          </cell>
          <cell r="J76" t="str">
            <v>หนัก</v>
          </cell>
          <cell r="K76">
            <v>0</v>
          </cell>
          <cell r="L76">
            <v>42758</v>
          </cell>
          <cell r="M76">
            <v>42759</v>
          </cell>
          <cell r="N76">
            <v>0</v>
          </cell>
          <cell r="O76">
            <v>0</v>
          </cell>
          <cell r="P76">
            <v>42760</v>
          </cell>
          <cell r="Q76">
            <v>42761</v>
          </cell>
          <cell r="R76">
            <v>42762</v>
          </cell>
          <cell r="S76">
            <v>0</v>
          </cell>
          <cell r="T76">
            <v>42763</v>
          </cell>
          <cell r="U76">
            <v>42765</v>
          </cell>
          <cell r="V76">
            <v>42766</v>
          </cell>
          <cell r="W76">
            <v>42767</v>
          </cell>
          <cell r="X76" t="str">
            <v>สมบูรณ์</v>
          </cell>
        </row>
        <row r="77">
          <cell r="F77">
            <v>1701086</v>
          </cell>
          <cell r="G77" t="str">
            <v>NISSAN</v>
          </cell>
          <cell r="H77" t="str">
            <v>NAVARA</v>
          </cell>
          <cell r="I77" t="str">
            <v>ผล138</v>
          </cell>
          <cell r="J77" t="str">
            <v>โคม่า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 t="str">
            <v>สมบูรณ์</v>
          </cell>
        </row>
        <row r="78">
          <cell r="F78">
            <v>1701092</v>
          </cell>
          <cell r="G78" t="str">
            <v>ISUZU</v>
          </cell>
          <cell r="H78" t="str">
            <v>HILANDER</v>
          </cell>
          <cell r="I78" t="str">
            <v>2กภ9105</v>
          </cell>
          <cell r="J78" t="str">
            <v>โคม่า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 t="str">
            <v>สมบูรณ์</v>
          </cell>
        </row>
        <row r="79">
          <cell r="F79">
            <v>1701109</v>
          </cell>
          <cell r="G79" t="str">
            <v>MITSUBISHI</v>
          </cell>
          <cell r="H79" t="str">
            <v>PAJERO SPORT</v>
          </cell>
          <cell r="I79" t="str">
            <v>ญภ6367</v>
          </cell>
          <cell r="J79" t="str">
            <v>โคม่า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 t="str">
            <v>สมบูรณ์</v>
          </cell>
        </row>
        <row r="80">
          <cell r="F80">
            <v>1701112</v>
          </cell>
          <cell r="G80" t="str">
            <v>TOYOTA</v>
          </cell>
          <cell r="H80" t="str">
            <v>VIOS</v>
          </cell>
          <cell r="I80" t="str">
            <v>5กจ7450</v>
          </cell>
          <cell r="J80">
            <v>0</v>
          </cell>
          <cell r="K80">
            <v>0</v>
          </cell>
          <cell r="L80">
            <v>42756</v>
          </cell>
          <cell r="M80">
            <v>0</v>
          </cell>
          <cell r="N80">
            <v>0</v>
          </cell>
          <cell r="O80">
            <v>0</v>
          </cell>
          <cell r="P80">
            <v>42758</v>
          </cell>
          <cell r="Q80">
            <v>42759</v>
          </cell>
          <cell r="R80">
            <v>0</v>
          </cell>
          <cell r="S80">
            <v>0</v>
          </cell>
          <cell r="T80">
            <v>42760</v>
          </cell>
          <cell r="U80">
            <v>42761</v>
          </cell>
          <cell r="V80">
            <v>0</v>
          </cell>
          <cell r="W80">
            <v>0</v>
          </cell>
          <cell r="X80" t="str">
            <v>สมบูรณ์</v>
          </cell>
        </row>
        <row r="81">
          <cell r="F81">
            <v>1701120</v>
          </cell>
          <cell r="G81" t="str">
            <v>TOYOTA</v>
          </cell>
          <cell r="H81" t="str">
            <v>VIOS</v>
          </cell>
          <cell r="I81" t="str">
            <v>ญธ4088</v>
          </cell>
          <cell r="J81" t="str">
            <v>กลาง</v>
          </cell>
          <cell r="K81">
            <v>0</v>
          </cell>
          <cell r="L81">
            <v>42760</v>
          </cell>
          <cell r="M81">
            <v>0</v>
          </cell>
          <cell r="N81">
            <v>0</v>
          </cell>
          <cell r="O81">
            <v>0</v>
          </cell>
          <cell r="P81">
            <v>42761</v>
          </cell>
          <cell r="Q81">
            <v>42762</v>
          </cell>
          <cell r="R81">
            <v>0</v>
          </cell>
          <cell r="S81">
            <v>0</v>
          </cell>
          <cell r="T81">
            <v>42763</v>
          </cell>
          <cell r="U81">
            <v>42765</v>
          </cell>
          <cell r="V81">
            <v>0</v>
          </cell>
          <cell r="W81">
            <v>0</v>
          </cell>
          <cell r="X81" t="str">
            <v>สมบูรณ์</v>
          </cell>
        </row>
        <row r="82">
          <cell r="F82">
            <v>1701121</v>
          </cell>
          <cell r="G82" t="str">
            <v>TOYOTA</v>
          </cell>
          <cell r="H82" t="str">
            <v>VIGO</v>
          </cell>
          <cell r="I82" t="str">
            <v>ถร8075</v>
          </cell>
          <cell r="J82" t="str">
            <v>กลาง</v>
          </cell>
          <cell r="K82">
            <v>0</v>
          </cell>
          <cell r="L82">
            <v>42763</v>
          </cell>
          <cell r="M82">
            <v>0</v>
          </cell>
          <cell r="N82">
            <v>0</v>
          </cell>
          <cell r="O82">
            <v>0</v>
          </cell>
          <cell r="P82">
            <v>42765</v>
          </cell>
          <cell r="Q82">
            <v>42766</v>
          </cell>
          <cell r="R82">
            <v>42767</v>
          </cell>
          <cell r="S82">
            <v>0</v>
          </cell>
          <cell r="T82">
            <v>42768</v>
          </cell>
          <cell r="U82">
            <v>42769</v>
          </cell>
          <cell r="V82">
            <v>0</v>
          </cell>
          <cell r="W82">
            <v>42770</v>
          </cell>
          <cell r="X82" t="str">
            <v>สมบูรณ์</v>
          </cell>
        </row>
        <row r="83">
          <cell r="F83">
            <v>1111111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</row>
        <row r="84">
          <cell r="F84">
            <v>1701124</v>
          </cell>
          <cell r="G84" t="str">
            <v>MITSUBISHI</v>
          </cell>
          <cell r="H84" t="str">
            <v>STRADA</v>
          </cell>
          <cell r="I84" t="str">
            <v>ณข1099</v>
          </cell>
          <cell r="J84" t="str">
            <v>กลาง</v>
          </cell>
          <cell r="K84">
            <v>0</v>
          </cell>
          <cell r="L84">
            <v>42759</v>
          </cell>
          <cell r="M84">
            <v>0</v>
          </cell>
          <cell r="N84">
            <v>0</v>
          </cell>
          <cell r="O84">
            <v>0</v>
          </cell>
          <cell r="P84">
            <v>42760</v>
          </cell>
          <cell r="Q84">
            <v>0</v>
          </cell>
          <cell r="R84">
            <v>0</v>
          </cell>
          <cell r="S84">
            <v>0</v>
          </cell>
          <cell r="T84">
            <v>42761</v>
          </cell>
          <cell r="U84">
            <v>42762</v>
          </cell>
          <cell r="V84">
            <v>0</v>
          </cell>
          <cell r="W84">
            <v>0</v>
          </cell>
          <cell r="X84" t="str">
            <v>สมบูรณ์</v>
          </cell>
        </row>
        <row r="85">
          <cell r="F85">
            <v>1701125</v>
          </cell>
          <cell r="G85" t="str">
            <v>HONDA</v>
          </cell>
          <cell r="H85" t="str">
            <v>CITY</v>
          </cell>
          <cell r="I85" t="str">
            <v>วว1088</v>
          </cell>
          <cell r="J85" t="str">
            <v>กลาง</v>
          </cell>
          <cell r="K85">
            <v>0</v>
          </cell>
          <cell r="L85">
            <v>42759</v>
          </cell>
          <cell r="M85">
            <v>0</v>
          </cell>
          <cell r="N85">
            <v>0</v>
          </cell>
          <cell r="O85">
            <v>0</v>
          </cell>
          <cell r="P85">
            <v>42760</v>
          </cell>
          <cell r="Q85">
            <v>0</v>
          </cell>
          <cell r="R85">
            <v>0</v>
          </cell>
          <cell r="S85">
            <v>0</v>
          </cell>
          <cell r="T85">
            <v>42761</v>
          </cell>
          <cell r="U85">
            <v>42762</v>
          </cell>
          <cell r="V85">
            <v>0</v>
          </cell>
          <cell r="W85">
            <v>0</v>
          </cell>
          <cell r="X85" t="str">
            <v>สมบูรณ์</v>
          </cell>
        </row>
        <row r="86">
          <cell r="F86">
            <v>1701126</v>
          </cell>
          <cell r="G86" t="str">
            <v>MITSUBISHI</v>
          </cell>
          <cell r="H86" t="str">
            <v>TRIRON</v>
          </cell>
          <cell r="I86" t="str">
            <v>สศ1829</v>
          </cell>
          <cell r="J86" t="str">
            <v>เบา</v>
          </cell>
          <cell r="K86">
            <v>0</v>
          </cell>
          <cell r="L86">
            <v>42759</v>
          </cell>
          <cell r="M86">
            <v>0</v>
          </cell>
          <cell r="N86">
            <v>0</v>
          </cell>
          <cell r="O86">
            <v>0</v>
          </cell>
          <cell r="P86">
            <v>42760</v>
          </cell>
          <cell r="Q86">
            <v>0</v>
          </cell>
          <cell r="R86">
            <v>0</v>
          </cell>
          <cell r="S86">
            <v>0</v>
          </cell>
          <cell r="T86">
            <v>42761</v>
          </cell>
          <cell r="U86">
            <v>42762</v>
          </cell>
          <cell r="V86">
            <v>0</v>
          </cell>
          <cell r="W86">
            <v>0</v>
          </cell>
          <cell r="X86" t="str">
            <v>สมบูรณ์</v>
          </cell>
        </row>
        <row r="87">
          <cell r="F87">
            <v>1701131</v>
          </cell>
          <cell r="G87" t="str">
            <v>MAZDA</v>
          </cell>
          <cell r="H87" t="str">
            <v>BT-50</v>
          </cell>
          <cell r="I87" t="str">
            <v>ฒถ7932</v>
          </cell>
          <cell r="J87" t="str">
            <v>กลาง</v>
          </cell>
          <cell r="K87">
            <v>0</v>
          </cell>
          <cell r="L87">
            <v>42761</v>
          </cell>
          <cell r="M87">
            <v>0</v>
          </cell>
          <cell r="N87">
            <v>0</v>
          </cell>
          <cell r="O87">
            <v>0</v>
          </cell>
          <cell r="P87">
            <v>42762</v>
          </cell>
          <cell r="Q87">
            <v>42763</v>
          </cell>
          <cell r="R87">
            <v>0</v>
          </cell>
          <cell r="S87">
            <v>0</v>
          </cell>
          <cell r="T87">
            <v>42765</v>
          </cell>
          <cell r="U87">
            <v>42766</v>
          </cell>
          <cell r="V87">
            <v>0</v>
          </cell>
          <cell r="W87">
            <v>42767</v>
          </cell>
          <cell r="X87" t="str">
            <v>สมบูรณ์</v>
          </cell>
        </row>
        <row r="88">
          <cell r="F88">
            <v>1701132</v>
          </cell>
          <cell r="G88" t="str">
            <v>MAZDA</v>
          </cell>
          <cell r="H88">
            <v>3</v>
          </cell>
          <cell r="I88" t="str">
            <v>ฎป8538</v>
          </cell>
          <cell r="J88" t="str">
            <v>กลาง</v>
          </cell>
          <cell r="K88">
            <v>0</v>
          </cell>
          <cell r="L88">
            <v>42765</v>
          </cell>
          <cell r="M88">
            <v>0</v>
          </cell>
          <cell r="N88">
            <v>0</v>
          </cell>
          <cell r="O88">
            <v>0</v>
          </cell>
          <cell r="P88">
            <v>42766</v>
          </cell>
          <cell r="Q88">
            <v>42767</v>
          </cell>
          <cell r="R88">
            <v>0</v>
          </cell>
          <cell r="S88">
            <v>0</v>
          </cell>
          <cell r="T88">
            <v>42768</v>
          </cell>
          <cell r="U88">
            <v>42769</v>
          </cell>
          <cell r="V88">
            <v>0</v>
          </cell>
          <cell r="W88">
            <v>42770</v>
          </cell>
          <cell r="X88" t="str">
            <v>สมบูรณ์</v>
          </cell>
        </row>
        <row r="89">
          <cell r="F89">
            <v>1701133</v>
          </cell>
          <cell r="G89" t="str">
            <v>FORD</v>
          </cell>
          <cell r="H89" t="str">
            <v>RANGER</v>
          </cell>
          <cell r="I89" t="str">
            <v>1ฒฒ4721</v>
          </cell>
          <cell r="J89" t="str">
            <v>เบา</v>
          </cell>
          <cell r="K89">
            <v>0</v>
          </cell>
          <cell r="L89">
            <v>42758</v>
          </cell>
          <cell r="M89">
            <v>0</v>
          </cell>
          <cell r="N89">
            <v>0</v>
          </cell>
          <cell r="O89">
            <v>0</v>
          </cell>
          <cell r="P89">
            <v>42759</v>
          </cell>
          <cell r="Q89">
            <v>0</v>
          </cell>
          <cell r="R89">
            <v>0</v>
          </cell>
          <cell r="S89">
            <v>0</v>
          </cell>
          <cell r="T89">
            <v>42760</v>
          </cell>
          <cell r="U89">
            <v>0</v>
          </cell>
          <cell r="V89">
            <v>0</v>
          </cell>
          <cell r="W89">
            <v>0</v>
          </cell>
          <cell r="X89" t="str">
            <v>สมบูรณ์</v>
          </cell>
        </row>
        <row r="90">
          <cell r="F90">
            <v>1701135</v>
          </cell>
          <cell r="G90" t="str">
            <v>TOYOTA</v>
          </cell>
          <cell r="H90" t="str">
            <v>VIOS</v>
          </cell>
          <cell r="I90" t="str">
            <v>2กค4169</v>
          </cell>
          <cell r="J90" t="str">
            <v>กลาง</v>
          </cell>
          <cell r="K90">
            <v>0</v>
          </cell>
          <cell r="L90">
            <v>42758</v>
          </cell>
          <cell r="M90">
            <v>0</v>
          </cell>
          <cell r="N90">
            <v>0</v>
          </cell>
          <cell r="O90">
            <v>0</v>
          </cell>
          <cell r="P90">
            <v>42759</v>
          </cell>
          <cell r="Q90">
            <v>42760</v>
          </cell>
          <cell r="R90">
            <v>0</v>
          </cell>
          <cell r="S90">
            <v>0</v>
          </cell>
          <cell r="T90">
            <v>42761</v>
          </cell>
          <cell r="U90">
            <v>42762</v>
          </cell>
          <cell r="V90">
            <v>0</v>
          </cell>
          <cell r="W90">
            <v>0</v>
          </cell>
          <cell r="X90" t="str">
            <v>สมบูรณ์</v>
          </cell>
        </row>
        <row r="91">
          <cell r="F91">
            <v>1701137</v>
          </cell>
          <cell r="G91" t="str">
            <v>HONDA</v>
          </cell>
          <cell r="H91" t="str">
            <v>CITY</v>
          </cell>
          <cell r="I91" t="str">
            <v>กท9320</v>
          </cell>
          <cell r="J91" t="str">
            <v>รอบคัน</v>
          </cell>
          <cell r="K91">
            <v>42774</v>
          </cell>
          <cell r="L91">
            <v>42775</v>
          </cell>
          <cell r="M91">
            <v>0</v>
          </cell>
          <cell r="N91">
            <v>0</v>
          </cell>
          <cell r="O91">
            <v>0</v>
          </cell>
          <cell r="P91">
            <v>42776</v>
          </cell>
          <cell r="Q91">
            <v>42777</v>
          </cell>
          <cell r="R91">
            <v>42779</v>
          </cell>
          <cell r="S91">
            <v>42780</v>
          </cell>
          <cell r="T91">
            <v>42781</v>
          </cell>
          <cell r="U91">
            <v>42782</v>
          </cell>
          <cell r="V91">
            <v>42783</v>
          </cell>
          <cell r="W91">
            <v>42784</v>
          </cell>
          <cell r="X91" t="str">
            <v>สมบูรณ์</v>
          </cell>
        </row>
        <row r="92">
          <cell r="F92">
            <v>1701144</v>
          </cell>
          <cell r="G92" t="str">
            <v>PROTON</v>
          </cell>
          <cell r="H92" t="str">
            <v>PERSONA</v>
          </cell>
          <cell r="I92" t="str">
            <v>4กม6439</v>
          </cell>
          <cell r="J92" t="str">
            <v>เบา</v>
          </cell>
          <cell r="K92">
            <v>0</v>
          </cell>
          <cell r="L92">
            <v>42765</v>
          </cell>
          <cell r="M92">
            <v>0</v>
          </cell>
          <cell r="N92">
            <v>0</v>
          </cell>
          <cell r="O92">
            <v>0</v>
          </cell>
          <cell r="P92">
            <v>42766</v>
          </cell>
          <cell r="Q92">
            <v>0</v>
          </cell>
          <cell r="R92">
            <v>0</v>
          </cell>
          <cell r="S92">
            <v>0</v>
          </cell>
          <cell r="T92">
            <v>42767</v>
          </cell>
          <cell r="U92">
            <v>42768</v>
          </cell>
          <cell r="V92">
            <v>0</v>
          </cell>
          <cell r="W92">
            <v>0</v>
          </cell>
          <cell r="X92" t="str">
            <v>สมบูรณ์</v>
          </cell>
        </row>
        <row r="93">
          <cell r="F93">
            <v>1701143</v>
          </cell>
          <cell r="G93" t="str">
            <v>TOYOTA</v>
          </cell>
          <cell r="H93" t="str">
            <v>VIGO</v>
          </cell>
          <cell r="I93" t="str">
            <v>5กค174</v>
          </cell>
          <cell r="J93" t="str">
            <v>รอบคัน</v>
          </cell>
          <cell r="K93">
            <v>0</v>
          </cell>
          <cell r="L93">
            <v>42765</v>
          </cell>
          <cell r="M93">
            <v>42766</v>
          </cell>
          <cell r="N93">
            <v>0</v>
          </cell>
          <cell r="O93">
            <v>0</v>
          </cell>
          <cell r="P93">
            <v>42767</v>
          </cell>
          <cell r="Q93">
            <v>42768</v>
          </cell>
          <cell r="R93">
            <v>42769</v>
          </cell>
          <cell r="S93">
            <v>42770</v>
          </cell>
          <cell r="T93">
            <v>42772</v>
          </cell>
          <cell r="U93">
            <v>42773</v>
          </cell>
          <cell r="V93">
            <v>42774</v>
          </cell>
          <cell r="W93">
            <v>42775</v>
          </cell>
          <cell r="X93" t="str">
            <v>สมบูรณ์</v>
          </cell>
        </row>
        <row r="94">
          <cell r="F94">
            <v>1701150</v>
          </cell>
          <cell r="G94" t="str">
            <v>CHEVROLET</v>
          </cell>
          <cell r="H94" t="str">
            <v>COLORADO</v>
          </cell>
          <cell r="I94" t="str">
            <v>1ฒศ3239</v>
          </cell>
          <cell r="J94" t="str">
            <v>เบา</v>
          </cell>
          <cell r="K94">
            <v>0</v>
          </cell>
          <cell r="L94">
            <v>42765</v>
          </cell>
          <cell r="M94">
            <v>0</v>
          </cell>
          <cell r="N94">
            <v>0</v>
          </cell>
          <cell r="O94">
            <v>0</v>
          </cell>
          <cell r="P94">
            <v>42766</v>
          </cell>
          <cell r="Q94">
            <v>0</v>
          </cell>
          <cell r="R94">
            <v>0</v>
          </cell>
          <cell r="S94">
            <v>0</v>
          </cell>
          <cell r="T94">
            <v>42767</v>
          </cell>
          <cell r="U94">
            <v>42768</v>
          </cell>
          <cell r="V94">
            <v>0</v>
          </cell>
          <cell r="W94">
            <v>42769</v>
          </cell>
          <cell r="X94" t="str">
            <v>สมบูรณ์</v>
          </cell>
        </row>
        <row r="95">
          <cell r="F95">
            <v>1701159</v>
          </cell>
          <cell r="G95" t="str">
            <v>TOYOTA</v>
          </cell>
          <cell r="H95" t="str">
            <v>VIGO</v>
          </cell>
          <cell r="I95" t="str">
            <v>ถห5340</v>
          </cell>
          <cell r="J95" t="str">
            <v>กลาง</v>
          </cell>
          <cell r="K95">
            <v>0</v>
          </cell>
          <cell r="L95">
            <v>42769</v>
          </cell>
          <cell r="M95">
            <v>0</v>
          </cell>
          <cell r="N95">
            <v>0</v>
          </cell>
          <cell r="O95">
            <v>0</v>
          </cell>
          <cell r="P95">
            <v>42770</v>
          </cell>
          <cell r="Q95">
            <v>42772</v>
          </cell>
          <cell r="R95">
            <v>42773</v>
          </cell>
          <cell r="S95">
            <v>0</v>
          </cell>
          <cell r="T95">
            <v>42774</v>
          </cell>
          <cell r="U95">
            <v>42775</v>
          </cell>
          <cell r="V95">
            <v>0</v>
          </cell>
          <cell r="W95">
            <v>42776</v>
          </cell>
          <cell r="X95" t="str">
            <v>สมบูรณ์</v>
          </cell>
        </row>
        <row r="96">
          <cell r="F96">
            <v>1701160</v>
          </cell>
          <cell r="G96" t="str">
            <v>TOYOTA</v>
          </cell>
          <cell r="H96" t="str">
            <v>VIGO</v>
          </cell>
          <cell r="I96" t="str">
            <v>1ฒฉ3770</v>
          </cell>
          <cell r="J96" t="str">
            <v>เบา</v>
          </cell>
          <cell r="K96">
            <v>0</v>
          </cell>
          <cell r="L96">
            <v>42767</v>
          </cell>
          <cell r="M96">
            <v>0</v>
          </cell>
          <cell r="N96">
            <v>0</v>
          </cell>
          <cell r="O96">
            <v>0</v>
          </cell>
          <cell r="P96">
            <v>42768</v>
          </cell>
          <cell r="Q96">
            <v>42769</v>
          </cell>
          <cell r="R96">
            <v>0</v>
          </cell>
          <cell r="S96">
            <v>0</v>
          </cell>
          <cell r="T96">
            <v>42770</v>
          </cell>
          <cell r="U96">
            <v>42772</v>
          </cell>
          <cell r="V96">
            <v>0</v>
          </cell>
          <cell r="W96">
            <v>42773</v>
          </cell>
          <cell r="X96" t="str">
            <v>สมบูรณ์</v>
          </cell>
        </row>
        <row r="97">
          <cell r="F97">
            <v>1701161</v>
          </cell>
          <cell r="G97" t="str">
            <v>HONDA</v>
          </cell>
          <cell r="H97" t="str">
            <v>CITY</v>
          </cell>
          <cell r="I97" t="str">
            <v>ฎป8239</v>
          </cell>
          <cell r="J97" t="str">
            <v>หนัก</v>
          </cell>
          <cell r="K97">
            <v>0</v>
          </cell>
          <cell r="L97">
            <v>42770</v>
          </cell>
          <cell r="M97">
            <v>0</v>
          </cell>
          <cell r="N97">
            <v>0</v>
          </cell>
          <cell r="O97">
            <v>0</v>
          </cell>
          <cell r="P97">
            <v>42772</v>
          </cell>
          <cell r="Q97">
            <v>42773</v>
          </cell>
          <cell r="R97">
            <v>0</v>
          </cell>
          <cell r="S97">
            <v>0</v>
          </cell>
          <cell r="T97">
            <v>42774</v>
          </cell>
          <cell r="U97">
            <v>42775</v>
          </cell>
          <cell r="V97">
            <v>42776</v>
          </cell>
          <cell r="W97">
            <v>42777</v>
          </cell>
          <cell r="X97" t="str">
            <v>สมบูรณ์</v>
          </cell>
        </row>
        <row r="98">
          <cell r="F98">
            <v>1701162</v>
          </cell>
          <cell r="G98" t="str">
            <v>TOYOTA</v>
          </cell>
          <cell r="H98" t="str">
            <v>VIOS</v>
          </cell>
          <cell r="I98" t="str">
            <v>5กฉ8506</v>
          </cell>
          <cell r="J98" t="str">
            <v>กลาง</v>
          </cell>
          <cell r="K98">
            <v>0</v>
          </cell>
          <cell r="L98">
            <v>42772</v>
          </cell>
          <cell r="M98">
            <v>0</v>
          </cell>
          <cell r="N98">
            <v>0</v>
          </cell>
          <cell r="O98">
            <v>0</v>
          </cell>
          <cell r="P98">
            <v>42773</v>
          </cell>
          <cell r="Q98">
            <v>42774</v>
          </cell>
          <cell r="R98">
            <v>42775</v>
          </cell>
          <cell r="S98">
            <v>0</v>
          </cell>
          <cell r="T98">
            <v>42776</v>
          </cell>
          <cell r="U98">
            <v>42777</v>
          </cell>
          <cell r="V98">
            <v>42779</v>
          </cell>
          <cell r="W98">
            <v>42780</v>
          </cell>
          <cell r="X98" t="str">
            <v>สมบูรณ์</v>
          </cell>
        </row>
        <row r="99">
          <cell r="F99" t="str">
            <v>xxxxxxx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</row>
        <row r="100">
          <cell r="F100" t="str">
            <v>xxxxxxx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</row>
        <row r="101">
          <cell r="F101" t="str">
            <v>xxxxxxx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</row>
        <row r="102">
          <cell r="F102" t="str">
            <v>xxxxxxx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</row>
        <row r="103">
          <cell r="F103">
            <v>1701170</v>
          </cell>
          <cell r="G103" t="str">
            <v>TOYOTA</v>
          </cell>
          <cell r="H103" t="str">
            <v>VIOS</v>
          </cell>
          <cell r="I103" t="str">
            <v>2กจ8863</v>
          </cell>
          <cell r="J103" t="str">
            <v>รอบคัน</v>
          </cell>
          <cell r="K103">
            <v>42774</v>
          </cell>
          <cell r="L103">
            <v>42775</v>
          </cell>
          <cell r="M103">
            <v>0</v>
          </cell>
          <cell r="N103">
            <v>0</v>
          </cell>
          <cell r="O103">
            <v>0</v>
          </cell>
          <cell r="P103">
            <v>42776</v>
          </cell>
          <cell r="Q103">
            <v>42777</v>
          </cell>
          <cell r="R103">
            <v>42779</v>
          </cell>
          <cell r="S103">
            <v>42780</v>
          </cell>
          <cell r="T103">
            <v>42781</v>
          </cell>
          <cell r="U103">
            <v>42782</v>
          </cell>
          <cell r="V103">
            <v>42783</v>
          </cell>
          <cell r="W103">
            <v>42784</v>
          </cell>
          <cell r="X103" t="str">
            <v>สมบูรณ์</v>
          </cell>
        </row>
        <row r="104">
          <cell r="F104">
            <v>1701171</v>
          </cell>
          <cell r="G104" t="str">
            <v>TOYOTA</v>
          </cell>
          <cell r="H104" t="str">
            <v>VIGO</v>
          </cell>
          <cell r="I104" t="str">
            <v>ตร1644</v>
          </cell>
          <cell r="J104" t="str">
            <v>รอบคัน</v>
          </cell>
          <cell r="K104">
            <v>42774</v>
          </cell>
          <cell r="L104">
            <v>42775</v>
          </cell>
          <cell r="M104">
            <v>0</v>
          </cell>
          <cell r="N104">
            <v>0</v>
          </cell>
          <cell r="O104">
            <v>0</v>
          </cell>
          <cell r="P104">
            <v>42776</v>
          </cell>
          <cell r="Q104">
            <v>42777</v>
          </cell>
          <cell r="R104">
            <v>42779</v>
          </cell>
          <cell r="S104">
            <v>42780</v>
          </cell>
          <cell r="T104">
            <v>42781</v>
          </cell>
          <cell r="U104">
            <v>42782</v>
          </cell>
          <cell r="V104">
            <v>42783</v>
          </cell>
          <cell r="W104">
            <v>42784</v>
          </cell>
          <cell r="X104" t="str">
            <v>สมบูรณ์</v>
          </cell>
        </row>
        <row r="105">
          <cell r="F105">
            <v>1701172</v>
          </cell>
          <cell r="G105" t="str">
            <v>TOYOTA</v>
          </cell>
          <cell r="H105" t="str">
            <v>VIOS</v>
          </cell>
          <cell r="I105" t="str">
            <v>ญญ2226</v>
          </cell>
          <cell r="J105" t="str">
            <v>เบา</v>
          </cell>
          <cell r="K105">
            <v>0</v>
          </cell>
          <cell r="L105">
            <v>42770</v>
          </cell>
          <cell r="M105">
            <v>0</v>
          </cell>
          <cell r="N105">
            <v>0</v>
          </cell>
          <cell r="O105">
            <v>0</v>
          </cell>
          <cell r="P105">
            <v>42772</v>
          </cell>
          <cell r="Q105">
            <v>42773</v>
          </cell>
          <cell r="R105">
            <v>0</v>
          </cell>
          <cell r="S105">
            <v>0</v>
          </cell>
          <cell r="T105">
            <v>42774</v>
          </cell>
          <cell r="U105">
            <v>42775</v>
          </cell>
          <cell r="V105">
            <v>0</v>
          </cell>
          <cell r="W105">
            <v>42776</v>
          </cell>
          <cell r="X105" t="str">
            <v>สมบูรณ์</v>
          </cell>
        </row>
        <row r="106">
          <cell r="F106">
            <v>1702001</v>
          </cell>
          <cell r="G106" t="str">
            <v>ISUZU</v>
          </cell>
          <cell r="H106" t="str">
            <v>D-MAX</v>
          </cell>
          <cell r="I106" t="str">
            <v>ลย1225/1</v>
          </cell>
          <cell r="J106" t="str">
            <v>เบา</v>
          </cell>
          <cell r="K106">
            <v>0</v>
          </cell>
          <cell r="L106">
            <v>42770</v>
          </cell>
          <cell r="M106">
            <v>0</v>
          </cell>
          <cell r="N106">
            <v>0</v>
          </cell>
          <cell r="O106">
            <v>0</v>
          </cell>
          <cell r="P106">
            <v>42772</v>
          </cell>
          <cell r="Q106">
            <v>0</v>
          </cell>
          <cell r="R106">
            <v>0</v>
          </cell>
          <cell r="S106">
            <v>0</v>
          </cell>
          <cell r="T106">
            <v>42773</v>
          </cell>
          <cell r="U106">
            <v>42774</v>
          </cell>
          <cell r="V106">
            <v>0</v>
          </cell>
          <cell r="W106">
            <v>42775</v>
          </cell>
          <cell r="X106" t="str">
            <v>สมบูรณ์</v>
          </cell>
        </row>
        <row r="107">
          <cell r="F107">
            <v>1702003</v>
          </cell>
          <cell r="G107" t="str">
            <v>NISSAN</v>
          </cell>
          <cell r="H107" t="str">
            <v>SUNNY</v>
          </cell>
          <cell r="I107" t="str">
            <v>ศว9499</v>
          </cell>
          <cell r="J107" t="str">
            <v>กลาง</v>
          </cell>
          <cell r="K107">
            <v>0</v>
          </cell>
          <cell r="L107">
            <v>42774</v>
          </cell>
          <cell r="M107">
            <v>0</v>
          </cell>
          <cell r="N107">
            <v>0</v>
          </cell>
          <cell r="O107">
            <v>0</v>
          </cell>
          <cell r="P107">
            <v>42775</v>
          </cell>
          <cell r="Q107">
            <v>0</v>
          </cell>
          <cell r="R107">
            <v>0</v>
          </cell>
          <cell r="S107">
            <v>0</v>
          </cell>
          <cell r="T107">
            <v>42776</v>
          </cell>
          <cell r="U107">
            <v>42777</v>
          </cell>
          <cell r="V107">
            <v>0</v>
          </cell>
          <cell r="W107">
            <v>42779</v>
          </cell>
          <cell r="X107" t="str">
            <v>สมบูรณ์</v>
          </cell>
        </row>
        <row r="108">
          <cell r="F108">
            <v>1701119</v>
          </cell>
          <cell r="G108" t="str">
            <v>NISSAN</v>
          </cell>
          <cell r="H108" t="str">
            <v>CEFIRO</v>
          </cell>
          <cell r="I108" t="str">
            <v>วต2115</v>
          </cell>
          <cell r="J108" t="str">
            <v>เบา</v>
          </cell>
          <cell r="K108">
            <v>0</v>
          </cell>
          <cell r="L108">
            <v>42768</v>
          </cell>
          <cell r="M108">
            <v>0</v>
          </cell>
          <cell r="N108">
            <v>0</v>
          </cell>
          <cell r="O108">
            <v>0</v>
          </cell>
          <cell r="P108">
            <v>42769</v>
          </cell>
          <cell r="Q108">
            <v>0</v>
          </cell>
          <cell r="R108">
            <v>0</v>
          </cell>
          <cell r="S108">
            <v>0</v>
          </cell>
          <cell r="T108">
            <v>42770</v>
          </cell>
          <cell r="U108">
            <v>42772</v>
          </cell>
          <cell r="V108">
            <v>0</v>
          </cell>
          <cell r="W108">
            <v>0</v>
          </cell>
          <cell r="X108" t="str">
            <v>สมบูรณ์</v>
          </cell>
        </row>
        <row r="109">
          <cell r="F109">
            <v>1702005</v>
          </cell>
          <cell r="G109" t="str">
            <v>TOYOTA</v>
          </cell>
          <cell r="H109" t="str">
            <v>CAMRY</v>
          </cell>
          <cell r="I109" t="str">
            <v>ษฐ2513</v>
          </cell>
          <cell r="J109" t="str">
            <v>กลาง</v>
          </cell>
          <cell r="K109">
            <v>0</v>
          </cell>
          <cell r="L109">
            <v>42772</v>
          </cell>
          <cell r="M109">
            <v>0</v>
          </cell>
          <cell r="N109">
            <v>0</v>
          </cell>
          <cell r="O109">
            <v>0</v>
          </cell>
          <cell r="P109">
            <v>42773</v>
          </cell>
          <cell r="Q109">
            <v>42774</v>
          </cell>
          <cell r="R109">
            <v>0</v>
          </cell>
          <cell r="S109">
            <v>0</v>
          </cell>
          <cell r="T109">
            <v>42775</v>
          </cell>
          <cell r="U109">
            <v>42776</v>
          </cell>
          <cell r="V109">
            <v>0</v>
          </cell>
          <cell r="W109">
            <v>42777</v>
          </cell>
          <cell r="X109" t="str">
            <v>สมบูรณ์</v>
          </cell>
        </row>
        <row r="110">
          <cell r="F110">
            <v>1702006</v>
          </cell>
          <cell r="G110" t="str">
            <v>TOYOTA</v>
          </cell>
          <cell r="H110" t="str">
            <v>VIOS</v>
          </cell>
          <cell r="I110" t="str">
            <v>ญฬ9213</v>
          </cell>
          <cell r="J110" t="str">
            <v>กลาง</v>
          </cell>
          <cell r="K110">
            <v>0</v>
          </cell>
          <cell r="L110">
            <v>42775</v>
          </cell>
          <cell r="M110">
            <v>0</v>
          </cell>
          <cell r="N110">
            <v>0</v>
          </cell>
          <cell r="O110">
            <v>0</v>
          </cell>
          <cell r="P110">
            <v>42776</v>
          </cell>
          <cell r="Q110">
            <v>42777</v>
          </cell>
          <cell r="R110">
            <v>0</v>
          </cell>
          <cell r="S110">
            <v>0</v>
          </cell>
          <cell r="T110">
            <v>42779</v>
          </cell>
          <cell r="U110">
            <v>42780</v>
          </cell>
          <cell r="V110">
            <v>0</v>
          </cell>
          <cell r="W110">
            <v>42781</v>
          </cell>
          <cell r="X110" t="str">
            <v>สมบูรณ์</v>
          </cell>
        </row>
        <row r="111">
          <cell r="F111">
            <v>1701070</v>
          </cell>
          <cell r="G111" t="str">
            <v>TOYOTA</v>
          </cell>
          <cell r="H111" t="str">
            <v>VIOS</v>
          </cell>
          <cell r="I111" t="str">
            <v>ศช325</v>
          </cell>
          <cell r="J111" t="str">
            <v>กลาง</v>
          </cell>
          <cell r="K111">
            <v>0</v>
          </cell>
          <cell r="L111">
            <v>42770</v>
          </cell>
          <cell r="M111">
            <v>0</v>
          </cell>
          <cell r="N111">
            <v>0</v>
          </cell>
          <cell r="O111">
            <v>0</v>
          </cell>
          <cell r="P111">
            <v>42772</v>
          </cell>
          <cell r="Q111">
            <v>42773</v>
          </cell>
          <cell r="R111">
            <v>0</v>
          </cell>
          <cell r="S111">
            <v>0</v>
          </cell>
          <cell r="T111">
            <v>42774</v>
          </cell>
          <cell r="U111">
            <v>42775</v>
          </cell>
          <cell r="V111">
            <v>0</v>
          </cell>
          <cell r="W111">
            <v>42776</v>
          </cell>
          <cell r="X111" t="str">
            <v>สมบูรณ์</v>
          </cell>
        </row>
        <row r="112">
          <cell r="F112">
            <v>1702010</v>
          </cell>
          <cell r="G112" t="str">
            <v>TOYOTA</v>
          </cell>
          <cell r="H112" t="str">
            <v>VIGO</v>
          </cell>
          <cell r="I112" t="str">
            <v>ฒษ2411</v>
          </cell>
          <cell r="J112" t="str">
            <v>กลาง</v>
          </cell>
          <cell r="K112">
            <v>0</v>
          </cell>
          <cell r="L112">
            <v>42769</v>
          </cell>
          <cell r="M112">
            <v>0</v>
          </cell>
          <cell r="N112">
            <v>0</v>
          </cell>
          <cell r="O112">
            <v>0</v>
          </cell>
          <cell r="P112">
            <v>42770</v>
          </cell>
          <cell r="Q112">
            <v>0</v>
          </cell>
          <cell r="R112">
            <v>0</v>
          </cell>
          <cell r="S112">
            <v>0</v>
          </cell>
          <cell r="T112">
            <v>42772</v>
          </cell>
          <cell r="U112">
            <v>42773</v>
          </cell>
          <cell r="V112">
            <v>0</v>
          </cell>
          <cell r="W112">
            <v>0</v>
          </cell>
          <cell r="X112" t="str">
            <v>สมบูรณ์</v>
          </cell>
        </row>
        <row r="113">
          <cell r="F113">
            <v>1702011</v>
          </cell>
          <cell r="G113" t="str">
            <v>TOYOTA</v>
          </cell>
          <cell r="H113" t="str">
            <v>VIOS</v>
          </cell>
          <cell r="I113" t="str">
            <v>ฌจ7073</v>
          </cell>
          <cell r="J113" t="str">
            <v>รอบคัน</v>
          </cell>
          <cell r="K113">
            <v>42774</v>
          </cell>
          <cell r="L113">
            <v>42775</v>
          </cell>
          <cell r="M113">
            <v>0</v>
          </cell>
          <cell r="N113">
            <v>0</v>
          </cell>
          <cell r="O113">
            <v>0</v>
          </cell>
          <cell r="P113">
            <v>42776</v>
          </cell>
          <cell r="Q113">
            <v>42777</v>
          </cell>
          <cell r="R113">
            <v>42779</v>
          </cell>
          <cell r="S113">
            <v>42780</v>
          </cell>
          <cell r="T113">
            <v>42781</v>
          </cell>
          <cell r="U113">
            <v>42782</v>
          </cell>
          <cell r="V113">
            <v>42783</v>
          </cell>
          <cell r="W113">
            <v>42784</v>
          </cell>
          <cell r="X113" t="str">
            <v>สมบูรณ์</v>
          </cell>
        </row>
        <row r="114">
          <cell r="F114">
            <v>1702012</v>
          </cell>
          <cell r="G114" t="str">
            <v>TOYOTA</v>
          </cell>
          <cell r="H114" t="str">
            <v>VIOS</v>
          </cell>
          <cell r="I114" t="str">
            <v>ชท4008</v>
          </cell>
          <cell r="J114" t="str">
            <v>รอบคัน</v>
          </cell>
          <cell r="K114">
            <v>42781</v>
          </cell>
          <cell r="L114">
            <v>42782</v>
          </cell>
          <cell r="M114">
            <v>0</v>
          </cell>
          <cell r="N114">
            <v>0</v>
          </cell>
          <cell r="O114">
            <v>0</v>
          </cell>
          <cell r="P114">
            <v>42783</v>
          </cell>
          <cell r="Q114">
            <v>42784</v>
          </cell>
          <cell r="R114">
            <v>42786</v>
          </cell>
          <cell r="S114">
            <v>42787</v>
          </cell>
          <cell r="T114">
            <v>42788</v>
          </cell>
          <cell r="U114">
            <v>42789</v>
          </cell>
          <cell r="V114">
            <v>42790</v>
          </cell>
          <cell r="W114">
            <v>42791</v>
          </cell>
          <cell r="X114" t="str">
            <v>สมบูรณ์</v>
          </cell>
        </row>
        <row r="115">
          <cell r="F115">
            <v>1701053</v>
          </cell>
          <cell r="G115" t="str">
            <v>TOYOTA</v>
          </cell>
          <cell r="H115" t="str">
            <v>VIOS</v>
          </cell>
          <cell r="I115" t="str">
            <v>ฆอ7539</v>
          </cell>
          <cell r="J115" t="str">
            <v>หนัก</v>
          </cell>
          <cell r="K115">
            <v>0</v>
          </cell>
          <cell r="L115">
            <v>42770</v>
          </cell>
          <cell r="M115">
            <v>42772</v>
          </cell>
          <cell r="N115">
            <v>0</v>
          </cell>
          <cell r="O115">
            <v>0</v>
          </cell>
          <cell r="P115">
            <v>42773</v>
          </cell>
          <cell r="Q115">
            <v>42774</v>
          </cell>
          <cell r="R115">
            <v>42775</v>
          </cell>
          <cell r="S115">
            <v>0</v>
          </cell>
          <cell r="T115">
            <v>42776</v>
          </cell>
          <cell r="U115">
            <v>42777</v>
          </cell>
          <cell r="V115">
            <v>42779</v>
          </cell>
          <cell r="W115">
            <v>42780</v>
          </cell>
          <cell r="X115" t="str">
            <v>สมบูรณ์</v>
          </cell>
        </row>
        <row r="116">
          <cell r="F116">
            <v>1701136</v>
          </cell>
          <cell r="G116" t="str">
            <v>FORD</v>
          </cell>
          <cell r="H116" t="str">
            <v>FIESTA</v>
          </cell>
          <cell r="I116" t="str">
            <v>ฆง1162</v>
          </cell>
          <cell r="J116" t="str">
            <v>กลาง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 t="str">
            <v>สมบูรณ์</v>
          </cell>
        </row>
        <row r="117">
          <cell r="F117">
            <v>1701064</v>
          </cell>
          <cell r="G117" t="str">
            <v>TOYOTA</v>
          </cell>
          <cell r="H117" t="str">
            <v>VIGO</v>
          </cell>
          <cell r="I117" t="str">
            <v>ฒม9087</v>
          </cell>
          <cell r="J117" t="str">
            <v>เบา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 t="str">
            <v>สมบูรณ์</v>
          </cell>
        </row>
        <row r="118">
          <cell r="F118">
            <v>1702027</v>
          </cell>
          <cell r="G118" t="str">
            <v>NISSAN</v>
          </cell>
          <cell r="H118" t="str">
            <v>NAVARA</v>
          </cell>
          <cell r="I118" t="str">
            <v>ฆว9253</v>
          </cell>
          <cell r="J118" t="str">
            <v>เบา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 t="str">
            <v>สมบูรณ์</v>
          </cell>
        </row>
        <row r="119">
          <cell r="F119">
            <v>1702028</v>
          </cell>
          <cell r="G119" t="str">
            <v>ISUZU</v>
          </cell>
          <cell r="H119" t="str">
            <v>SPACECAB</v>
          </cell>
          <cell r="I119" t="str">
            <v>ถฬ1662</v>
          </cell>
          <cell r="J119" t="str">
            <v>กลาง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 t="str">
            <v>สมบูรณ์</v>
          </cell>
        </row>
        <row r="120">
          <cell r="F120">
            <v>1702029</v>
          </cell>
          <cell r="G120" t="str">
            <v>NISSAN</v>
          </cell>
          <cell r="H120">
            <v>0</v>
          </cell>
          <cell r="I120" t="str">
            <v>บต8155</v>
          </cell>
          <cell r="J120" t="str">
            <v>เบา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 t="str">
            <v>สมบูรณ์</v>
          </cell>
        </row>
        <row r="121">
          <cell r="F121">
            <v>1702030</v>
          </cell>
          <cell r="G121" t="str">
            <v>SUZUKI</v>
          </cell>
          <cell r="H121" t="str">
            <v>SWIFT</v>
          </cell>
          <cell r="I121" t="str">
            <v>2กค7775</v>
          </cell>
          <cell r="J121" t="str">
            <v>เบา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 t="str">
            <v>สมบูรณ์</v>
          </cell>
        </row>
        <row r="122">
          <cell r="F122">
            <v>1702031</v>
          </cell>
          <cell r="G122" t="str">
            <v>MITSUBISHI</v>
          </cell>
          <cell r="H122" t="str">
            <v>TRITON</v>
          </cell>
          <cell r="I122" t="str">
            <v>ฒธ8151</v>
          </cell>
          <cell r="J122" t="str">
            <v>เบา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 t="str">
            <v>สมบูรณ์</v>
          </cell>
        </row>
        <row r="123">
          <cell r="F123">
            <v>1701123</v>
          </cell>
          <cell r="G123" t="str">
            <v>ISUZU</v>
          </cell>
          <cell r="H123" t="str">
            <v>DMAX</v>
          </cell>
          <cell r="I123" t="str">
            <v>ฒค2586</v>
          </cell>
          <cell r="J123" t="str">
            <v>กลาง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 t="str">
            <v>สมบูรณ์</v>
          </cell>
        </row>
        <row r="124">
          <cell r="F124">
            <v>1701156</v>
          </cell>
          <cell r="G124" t="str">
            <v>TOYOTA</v>
          </cell>
          <cell r="H124" t="str">
            <v>VIOS</v>
          </cell>
          <cell r="I124" t="str">
            <v>3กต3262</v>
          </cell>
          <cell r="J124" t="str">
            <v>กลาง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 t="str">
            <v>สมบูรณ์</v>
          </cell>
        </row>
        <row r="125">
          <cell r="F125">
            <v>1702037</v>
          </cell>
          <cell r="G125" t="str">
            <v>TOYOTA</v>
          </cell>
          <cell r="H125" t="str">
            <v>VIGO</v>
          </cell>
          <cell r="I125" t="str">
            <v>ฒฬ4980</v>
          </cell>
          <cell r="J125" t="str">
            <v>กลาง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 t="str">
            <v>สมบูรณ์</v>
          </cell>
        </row>
        <row r="126">
          <cell r="F126">
            <v>1702033</v>
          </cell>
          <cell r="G126" t="str">
            <v>TOYOTA</v>
          </cell>
          <cell r="H126" t="str">
            <v>CAMRY</v>
          </cell>
          <cell r="I126" t="str">
            <v>1กผ9867</v>
          </cell>
          <cell r="J126" t="str">
            <v>รอบคัน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 t="str">
            <v>สมบูรณ์</v>
          </cell>
        </row>
        <row r="127">
          <cell r="F127">
            <v>1702039</v>
          </cell>
          <cell r="G127" t="str">
            <v>TOYOTA</v>
          </cell>
          <cell r="H127" t="str">
            <v>VIGO</v>
          </cell>
          <cell r="I127" t="str">
            <v>ถจ7258</v>
          </cell>
          <cell r="J127" t="str">
            <v>กลาง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 t="str">
            <v>สมบูรณ์</v>
          </cell>
        </row>
        <row r="128">
          <cell r="F128">
            <v>1702040</v>
          </cell>
          <cell r="G128" t="str">
            <v>MAZDA</v>
          </cell>
          <cell r="H128" t="str">
            <v>BT-50</v>
          </cell>
          <cell r="I128" t="str">
            <v>1ฒข5065</v>
          </cell>
          <cell r="J128" t="str">
            <v>รอบคัน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 t="str">
            <v>สมบูรณ์</v>
          </cell>
        </row>
        <row r="129">
          <cell r="F129">
            <v>1702043</v>
          </cell>
          <cell r="G129" t="str">
            <v>ISUZU</v>
          </cell>
          <cell r="H129" t="str">
            <v>MU-7</v>
          </cell>
          <cell r="I129" t="str">
            <v>ญฎ6792</v>
          </cell>
          <cell r="J129" t="str">
            <v>กลาง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 t="str">
            <v>สมบูรณ์</v>
          </cell>
        </row>
        <row r="130">
          <cell r="F130">
            <v>1701072</v>
          </cell>
          <cell r="G130" t="str">
            <v>ISUZU</v>
          </cell>
          <cell r="H130" t="str">
            <v>CAB-4</v>
          </cell>
          <cell r="I130" t="str">
            <v>3กย9176</v>
          </cell>
          <cell r="J130" t="str">
            <v>เบา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 t="str">
            <v>สมบูรณ์</v>
          </cell>
        </row>
        <row r="131">
          <cell r="F131">
            <v>1701022</v>
          </cell>
          <cell r="G131" t="str">
            <v>CHEVROLET</v>
          </cell>
          <cell r="H131" t="str">
            <v>COLORADO</v>
          </cell>
          <cell r="I131" t="str">
            <v>บย9580</v>
          </cell>
          <cell r="J131" t="str">
            <v>กลาง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 t="str">
            <v>สมบูรณ์</v>
          </cell>
        </row>
        <row r="132">
          <cell r="F132">
            <v>1701023</v>
          </cell>
          <cell r="G132" t="str">
            <v>MITSUBISHI</v>
          </cell>
          <cell r="H132" t="str">
            <v>TRITON</v>
          </cell>
          <cell r="I132" t="str">
            <v>บว4324</v>
          </cell>
          <cell r="J132" t="str">
            <v>กลาง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 t="str">
            <v>สมบูรณ์</v>
          </cell>
        </row>
        <row r="133">
          <cell r="F133">
            <v>1701055</v>
          </cell>
          <cell r="G133" t="str">
            <v>TOYOTA</v>
          </cell>
          <cell r="H133" t="str">
            <v>VIGO</v>
          </cell>
          <cell r="I133" t="str">
            <v>ถษ1439</v>
          </cell>
          <cell r="J133" t="str">
            <v>กลาง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 t="str">
            <v>สมบูรณ์</v>
          </cell>
        </row>
        <row r="134">
          <cell r="F134">
            <v>1701118</v>
          </cell>
          <cell r="G134" t="str">
            <v>MAZDA</v>
          </cell>
          <cell r="H134">
            <v>3</v>
          </cell>
          <cell r="I134" t="str">
            <v>5กณ9002</v>
          </cell>
          <cell r="J134" t="str">
            <v>กลาง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 t="str">
            <v>สมบูรณ์</v>
          </cell>
        </row>
        <row r="135">
          <cell r="F135">
            <v>1701129</v>
          </cell>
          <cell r="G135" t="str">
            <v>ISUZU</v>
          </cell>
          <cell r="H135" t="str">
            <v>SPACECAB</v>
          </cell>
          <cell r="I135" t="str">
            <v>ถน7643</v>
          </cell>
          <cell r="J135" t="str">
            <v>เบา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 t="str">
            <v>สมบูรณ์</v>
          </cell>
        </row>
        <row r="136">
          <cell r="F136">
            <v>1702049</v>
          </cell>
          <cell r="G136" t="str">
            <v>TOYOTA</v>
          </cell>
          <cell r="H136" t="str">
            <v>VIOS</v>
          </cell>
          <cell r="I136" t="str">
            <v>ศง1685</v>
          </cell>
          <cell r="J136" t="str">
            <v>กลาง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 t="str">
            <v>สมบูรณ์</v>
          </cell>
        </row>
        <row r="137">
          <cell r="F137">
            <v>1702050</v>
          </cell>
          <cell r="G137" t="str">
            <v>ISUZU</v>
          </cell>
          <cell r="H137" t="str">
            <v>D-MAX</v>
          </cell>
          <cell r="I137" t="str">
            <v>ณอ2851</v>
          </cell>
          <cell r="J137" t="str">
            <v>กลาง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 t="str">
            <v>สมบูรณ์</v>
          </cell>
        </row>
        <row r="138">
          <cell r="F138">
            <v>1702051</v>
          </cell>
          <cell r="G138" t="str">
            <v>NISSAN</v>
          </cell>
          <cell r="H138" t="str">
            <v>FRONTIER</v>
          </cell>
          <cell r="I138" t="str">
            <v>ตศ5103</v>
          </cell>
          <cell r="J138" t="str">
            <v>เบา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 t="str">
            <v>สมบูรณ์</v>
          </cell>
        </row>
        <row r="139">
          <cell r="F139">
            <v>1702053</v>
          </cell>
          <cell r="G139" t="str">
            <v>TOYOTA</v>
          </cell>
          <cell r="H139" t="str">
            <v>ALTIS</v>
          </cell>
          <cell r="I139" t="str">
            <v>วม533</v>
          </cell>
          <cell r="J139" t="str">
            <v>กลาง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 t="str">
            <v>สมบูรณ์</v>
          </cell>
        </row>
        <row r="140">
          <cell r="F140">
            <v>1701155</v>
          </cell>
          <cell r="G140" t="str">
            <v>CHEVROLEY</v>
          </cell>
          <cell r="H140" t="str">
            <v>COLORADO</v>
          </cell>
          <cell r="I140" t="str">
            <v>3กม5321</v>
          </cell>
          <cell r="J140" t="str">
            <v>เบา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 t="str">
            <v>สมบูรณ์</v>
          </cell>
        </row>
        <row r="141">
          <cell r="F141">
            <v>1702058</v>
          </cell>
          <cell r="G141" t="str">
            <v>ISUZU</v>
          </cell>
          <cell r="H141" t="str">
            <v>D-MAX</v>
          </cell>
          <cell r="I141" t="str">
            <v>ฒฒ2395</v>
          </cell>
          <cell r="J141" t="str">
            <v>กลาง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 t="str">
            <v>สมบูรณ์</v>
          </cell>
        </row>
        <row r="142">
          <cell r="F142">
            <v>1702060</v>
          </cell>
          <cell r="G142" t="str">
            <v>HONDA</v>
          </cell>
          <cell r="H142" t="str">
            <v>CIVIC</v>
          </cell>
          <cell r="I142" t="str">
            <v>ฎถ5553</v>
          </cell>
          <cell r="J142" t="str">
            <v>กลาง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 t="str">
            <v>สมบูรณ์</v>
          </cell>
        </row>
        <row r="143">
          <cell r="F143" t="str">
            <v>xxxxxxx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</row>
        <row r="144">
          <cell r="F144" t="str">
            <v>xxxxxxx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</row>
        <row r="145">
          <cell r="F145">
            <v>1702066</v>
          </cell>
          <cell r="G145" t="str">
            <v>TOYOTA</v>
          </cell>
          <cell r="H145" t="str">
            <v>VIGO</v>
          </cell>
          <cell r="I145" t="str">
            <v>ชษ5638</v>
          </cell>
          <cell r="J145" t="str">
            <v>กลาง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 t="str">
            <v>สมบูรณ์</v>
          </cell>
        </row>
        <row r="146">
          <cell r="F146">
            <v>1702070</v>
          </cell>
          <cell r="G146" t="str">
            <v>TOYOTA</v>
          </cell>
          <cell r="H146" t="str">
            <v>VIOS</v>
          </cell>
          <cell r="I146" t="str">
            <v>1กฒ9038</v>
          </cell>
          <cell r="J146" t="str">
            <v>รอบคัน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 t="str">
            <v>สมบูรณ์</v>
          </cell>
        </row>
        <row r="147">
          <cell r="F147">
            <v>1701122</v>
          </cell>
          <cell r="G147" t="str">
            <v>BENZ</v>
          </cell>
          <cell r="H147" t="str">
            <v>E220</v>
          </cell>
          <cell r="I147" t="str">
            <v>ษธ885</v>
          </cell>
          <cell r="J147" t="str">
            <v>โคม่า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 t="str">
            <v>สมบูรณ์</v>
          </cell>
        </row>
        <row r="148">
          <cell r="F148">
            <v>1702007</v>
          </cell>
          <cell r="G148" t="str">
            <v>TOYOTA</v>
          </cell>
          <cell r="H148" t="str">
            <v>VIGO</v>
          </cell>
          <cell r="I148" t="str">
            <v>1ฒถ6042</v>
          </cell>
          <cell r="J148" t="str">
            <v>กลาง</v>
          </cell>
          <cell r="K148">
            <v>0</v>
          </cell>
          <cell r="L148">
            <v>42786</v>
          </cell>
          <cell r="M148">
            <v>0</v>
          </cell>
          <cell r="N148">
            <v>0</v>
          </cell>
          <cell r="O148">
            <v>0</v>
          </cell>
          <cell r="P148">
            <v>42787</v>
          </cell>
          <cell r="Q148">
            <v>42788</v>
          </cell>
          <cell r="R148">
            <v>0</v>
          </cell>
          <cell r="S148">
            <v>0</v>
          </cell>
          <cell r="T148">
            <v>42789</v>
          </cell>
          <cell r="U148">
            <v>42790</v>
          </cell>
          <cell r="V148">
            <v>42791</v>
          </cell>
          <cell r="W148">
            <v>42793</v>
          </cell>
          <cell r="X148" t="str">
            <v>สมบูรณ์</v>
          </cell>
        </row>
        <row r="149">
          <cell r="F149">
            <v>1702075</v>
          </cell>
          <cell r="G149" t="str">
            <v>HONDA</v>
          </cell>
          <cell r="H149" t="str">
            <v>CIVIC</v>
          </cell>
          <cell r="I149" t="str">
            <v>2กท7127</v>
          </cell>
          <cell r="J149" t="str">
            <v>กลาง</v>
          </cell>
          <cell r="K149">
            <v>0</v>
          </cell>
          <cell r="L149">
            <v>42754</v>
          </cell>
          <cell r="M149">
            <v>0</v>
          </cell>
          <cell r="N149">
            <v>0</v>
          </cell>
          <cell r="O149">
            <v>0</v>
          </cell>
          <cell r="P149">
            <v>42755</v>
          </cell>
          <cell r="Q149">
            <v>42756</v>
          </cell>
          <cell r="R149">
            <v>0</v>
          </cell>
          <cell r="S149">
            <v>0</v>
          </cell>
          <cell r="T149">
            <v>42758</v>
          </cell>
          <cell r="U149">
            <v>42759</v>
          </cell>
          <cell r="V149">
            <v>0</v>
          </cell>
          <cell r="W149">
            <v>0</v>
          </cell>
          <cell r="X149" t="str">
            <v>สมบูรณ์</v>
          </cell>
        </row>
        <row r="150">
          <cell r="F150">
            <v>1702076</v>
          </cell>
          <cell r="G150" t="str">
            <v>TOYOTA</v>
          </cell>
          <cell r="H150" t="str">
            <v>VIOS</v>
          </cell>
          <cell r="I150" t="str">
            <v>ศน3564</v>
          </cell>
          <cell r="J150" t="str">
            <v>กลาง</v>
          </cell>
          <cell r="K150">
            <v>0</v>
          </cell>
          <cell r="L150">
            <v>42786</v>
          </cell>
          <cell r="M150">
            <v>0</v>
          </cell>
          <cell r="N150">
            <v>0</v>
          </cell>
          <cell r="O150">
            <v>0</v>
          </cell>
          <cell r="P150">
            <v>42787</v>
          </cell>
          <cell r="Q150">
            <v>0</v>
          </cell>
          <cell r="R150">
            <v>0</v>
          </cell>
          <cell r="S150">
            <v>0</v>
          </cell>
          <cell r="T150">
            <v>42788</v>
          </cell>
          <cell r="U150">
            <v>42789</v>
          </cell>
          <cell r="V150">
            <v>0</v>
          </cell>
          <cell r="W150">
            <v>42790</v>
          </cell>
          <cell r="X150" t="str">
            <v>สมบูรณ์</v>
          </cell>
        </row>
        <row r="151">
          <cell r="F151">
            <v>1701153</v>
          </cell>
          <cell r="G151" t="str">
            <v>TOYOTA</v>
          </cell>
          <cell r="H151" t="str">
            <v>VIGO</v>
          </cell>
          <cell r="I151" t="str">
            <v>3กจ9405</v>
          </cell>
          <cell r="J151" t="str">
            <v>กลาง</v>
          </cell>
          <cell r="K151">
            <v>42787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 t="str">
            <v>สมบูรณ์</v>
          </cell>
        </row>
        <row r="152">
          <cell r="F152">
            <v>1702077</v>
          </cell>
          <cell r="G152" t="str">
            <v>TOYOTA</v>
          </cell>
          <cell r="H152" t="str">
            <v>ALTIS</v>
          </cell>
          <cell r="I152" t="str">
            <v>ษข3042</v>
          </cell>
          <cell r="J152" t="str">
            <v>เบา</v>
          </cell>
          <cell r="K152">
            <v>42786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42787</v>
          </cell>
          <cell r="Q152">
            <v>0</v>
          </cell>
          <cell r="R152">
            <v>0</v>
          </cell>
          <cell r="S152">
            <v>0</v>
          </cell>
          <cell r="T152">
            <v>42788</v>
          </cell>
          <cell r="U152">
            <v>0</v>
          </cell>
          <cell r="V152">
            <v>0</v>
          </cell>
          <cell r="W152">
            <v>0</v>
          </cell>
          <cell r="X152" t="str">
            <v>สมบูรณ์</v>
          </cell>
        </row>
        <row r="153">
          <cell r="F153">
            <v>1701099</v>
          </cell>
          <cell r="G153" t="str">
            <v>TOYOTA</v>
          </cell>
          <cell r="H153" t="str">
            <v>VIGO</v>
          </cell>
          <cell r="I153" t="str">
            <v>ถจ3961</v>
          </cell>
          <cell r="J153" t="str">
            <v>เบา</v>
          </cell>
          <cell r="K153">
            <v>0</v>
          </cell>
          <cell r="L153">
            <v>42786</v>
          </cell>
          <cell r="M153">
            <v>0</v>
          </cell>
          <cell r="N153">
            <v>0</v>
          </cell>
          <cell r="O153">
            <v>0</v>
          </cell>
          <cell r="P153">
            <v>42787</v>
          </cell>
          <cell r="Q153">
            <v>0</v>
          </cell>
          <cell r="R153">
            <v>0</v>
          </cell>
          <cell r="S153">
            <v>0</v>
          </cell>
          <cell r="T153">
            <v>42788</v>
          </cell>
          <cell r="U153">
            <v>0</v>
          </cell>
          <cell r="V153">
            <v>0</v>
          </cell>
          <cell r="W153">
            <v>0</v>
          </cell>
          <cell r="X153" t="str">
            <v>สมบูรณ์</v>
          </cell>
        </row>
        <row r="154">
          <cell r="F154">
            <v>1702078</v>
          </cell>
          <cell r="G154" t="str">
            <v>FORD</v>
          </cell>
          <cell r="H154" t="str">
            <v>RANGER</v>
          </cell>
          <cell r="I154" t="str">
            <v>สฎ391</v>
          </cell>
          <cell r="J154" t="str">
            <v>เบา</v>
          </cell>
          <cell r="K154">
            <v>0</v>
          </cell>
          <cell r="L154">
            <v>42787</v>
          </cell>
          <cell r="M154">
            <v>0</v>
          </cell>
          <cell r="N154">
            <v>0</v>
          </cell>
          <cell r="O154">
            <v>0</v>
          </cell>
          <cell r="P154">
            <v>42788</v>
          </cell>
          <cell r="Q154">
            <v>0</v>
          </cell>
          <cell r="R154">
            <v>0</v>
          </cell>
          <cell r="S154">
            <v>0</v>
          </cell>
          <cell r="T154">
            <v>42789</v>
          </cell>
          <cell r="U154">
            <v>42790</v>
          </cell>
          <cell r="V154">
            <v>0</v>
          </cell>
          <cell r="W154">
            <v>0</v>
          </cell>
          <cell r="X154" t="str">
            <v>สมบูรณ์</v>
          </cell>
        </row>
        <row r="155">
          <cell r="F155">
            <v>1702080</v>
          </cell>
          <cell r="G155" t="str">
            <v>NISSAN</v>
          </cell>
          <cell r="H155" t="str">
            <v>NAVARA</v>
          </cell>
          <cell r="I155" t="str">
            <v>ถม8499</v>
          </cell>
          <cell r="J155" t="str">
            <v>เบา</v>
          </cell>
          <cell r="K155">
            <v>0</v>
          </cell>
          <cell r="L155">
            <v>42786</v>
          </cell>
          <cell r="M155">
            <v>0</v>
          </cell>
          <cell r="N155">
            <v>0</v>
          </cell>
          <cell r="O155">
            <v>0</v>
          </cell>
          <cell r="P155">
            <v>42787</v>
          </cell>
          <cell r="Q155">
            <v>0</v>
          </cell>
          <cell r="R155">
            <v>0</v>
          </cell>
          <cell r="S155">
            <v>0</v>
          </cell>
          <cell r="T155">
            <v>42788</v>
          </cell>
          <cell r="U155">
            <v>42789</v>
          </cell>
          <cell r="V155">
            <v>0</v>
          </cell>
          <cell r="W155">
            <v>0</v>
          </cell>
          <cell r="X155" t="str">
            <v>สมบูรณ์</v>
          </cell>
        </row>
        <row r="156">
          <cell r="F156">
            <v>1702081</v>
          </cell>
          <cell r="G156" t="str">
            <v>TOYOTA</v>
          </cell>
          <cell r="H156" t="str">
            <v>VIGO</v>
          </cell>
          <cell r="I156" t="str">
            <v>4กฒ2859</v>
          </cell>
          <cell r="J156" t="str">
            <v>เบา</v>
          </cell>
          <cell r="K156">
            <v>0</v>
          </cell>
          <cell r="L156">
            <v>42786</v>
          </cell>
          <cell r="M156">
            <v>0</v>
          </cell>
          <cell r="N156">
            <v>0</v>
          </cell>
          <cell r="O156">
            <v>0</v>
          </cell>
          <cell r="P156">
            <v>42787</v>
          </cell>
          <cell r="Q156">
            <v>0</v>
          </cell>
          <cell r="R156">
            <v>0</v>
          </cell>
          <cell r="S156">
            <v>0</v>
          </cell>
          <cell r="T156">
            <v>42788</v>
          </cell>
          <cell r="U156">
            <v>42789</v>
          </cell>
          <cell r="V156">
            <v>0</v>
          </cell>
          <cell r="W156">
            <v>0</v>
          </cell>
          <cell r="X156" t="str">
            <v>สมบูรณ์</v>
          </cell>
        </row>
        <row r="157">
          <cell r="F157">
            <v>1701062</v>
          </cell>
          <cell r="G157" t="str">
            <v>FORD</v>
          </cell>
          <cell r="H157" t="str">
            <v>RANGER</v>
          </cell>
          <cell r="I157" t="str">
            <v>1ฒท9647</v>
          </cell>
          <cell r="J157" t="str">
            <v>เบา</v>
          </cell>
          <cell r="K157">
            <v>42787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 t="str">
            <v>สมบูรณ์</v>
          </cell>
        </row>
        <row r="158">
          <cell r="F158">
            <v>1701073</v>
          </cell>
          <cell r="G158" t="str">
            <v>NISSAN</v>
          </cell>
          <cell r="H158" t="str">
            <v>MARCH</v>
          </cell>
          <cell r="I158" t="str">
            <v>1กม3976</v>
          </cell>
          <cell r="J158" t="str">
            <v>เบา</v>
          </cell>
          <cell r="K158">
            <v>0</v>
          </cell>
          <cell r="L158">
            <v>42786</v>
          </cell>
          <cell r="M158">
            <v>0</v>
          </cell>
          <cell r="N158">
            <v>0</v>
          </cell>
          <cell r="O158">
            <v>0</v>
          </cell>
          <cell r="P158">
            <v>42787</v>
          </cell>
          <cell r="Q158">
            <v>42788</v>
          </cell>
          <cell r="R158">
            <v>42789</v>
          </cell>
          <cell r="S158">
            <v>0</v>
          </cell>
          <cell r="T158">
            <v>42790</v>
          </cell>
          <cell r="U158">
            <v>42791</v>
          </cell>
          <cell r="V158">
            <v>42793</v>
          </cell>
          <cell r="W158">
            <v>42794</v>
          </cell>
          <cell r="X158" t="str">
            <v>สมบูรณ์</v>
          </cell>
        </row>
        <row r="159">
          <cell r="F159">
            <v>1701091</v>
          </cell>
          <cell r="G159" t="str">
            <v>ISUZU</v>
          </cell>
          <cell r="H159" t="str">
            <v>SPACECAB</v>
          </cell>
          <cell r="I159" t="str">
            <v>ฒษ956</v>
          </cell>
          <cell r="J159" t="str">
            <v>กลาง</v>
          </cell>
          <cell r="K159">
            <v>0</v>
          </cell>
          <cell r="L159">
            <v>42787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42788</v>
          </cell>
          <cell r="U159">
            <v>0</v>
          </cell>
          <cell r="V159">
            <v>0</v>
          </cell>
          <cell r="W159">
            <v>0</v>
          </cell>
          <cell r="X159" t="str">
            <v>สมบูรณ์</v>
          </cell>
        </row>
        <row r="160">
          <cell r="F160">
            <v>1702025</v>
          </cell>
          <cell r="G160" t="str">
            <v>TOYOTA</v>
          </cell>
          <cell r="H160" t="str">
            <v>VIOS</v>
          </cell>
          <cell r="I160" t="str">
            <v>ญค7406</v>
          </cell>
          <cell r="J160" t="str">
            <v>กลาง</v>
          </cell>
          <cell r="K160">
            <v>0</v>
          </cell>
          <cell r="L160">
            <v>42788</v>
          </cell>
          <cell r="M160">
            <v>0</v>
          </cell>
          <cell r="N160">
            <v>0</v>
          </cell>
          <cell r="O160">
            <v>0</v>
          </cell>
          <cell r="P160">
            <v>42789</v>
          </cell>
          <cell r="Q160">
            <v>42790</v>
          </cell>
          <cell r="R160">
            <v>0</v>
          </cell>
          <cell r="S160">
            <v>0</v>
          </cell>
          <cell r="T160">
            <v>42791</v>
          </cell>
          <cell r="U160">
            <v>42793</v>
          </cell>
          <cell r="V160">
            <v>42794</v>
          </cell>
          <cell r="W160">
            <v>42795</v>
          </cell>
          <cell r="X160" t="str">
            <v>สมบูรณ์</v>
          </cell>
        </row>
        <row r="161">
          <cell r="F161">
            <v>1111111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42786</v>
          </cell>
          <cell r="M161">
            <v>0</v>
          </cell>
          <cell r="N161">
            <v>0</v>
          </cell>
          <cell r="O161">
            <v>0</v>
          </cell>
          <cell r="P161">
            <v>42787</v>
          </cell>
          <cell r="Q161">
            <v>0</v>
          </cell>
          <cell r="R161">
            <v>0</v>
          </cell>
          <cell r="S161">
            <v>0</v>
          </cell>
          <cell r="T161">
            <v>42788</v>
          </cell>
          <cell r="U161">
            <v>42789</v>
          </cell>
          <cell r="V161">
            <v>42790</v>
          </cell>
          <cell r="W161">
            <v>0</v>
          </cell>
          <cell r="X161">
            <v>0</v>
          </cell>
        </row>
        <row r="162">
          <cell r="F162">
            <v>1702059</v>
          </cell>
          <cell r="G162" t="str">
            <v>TOYOTA</v>
          </cell>
          <cell r="H162" t="str">
            <v>VIGO</v>
          </cell>
          <cell r="I162" t="str">
            <v>ฒจ3146</v>
          </cell>
          <cell r="J162" t="str">
            <v>เบา</v>
          </cell>
          <cell r="K162">
            <v>0</v>
          </cell>
          <cell r="L162">
            <v>42789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 t="str">
            <v>สมบูรณ์</v>
          </cell>
        </row>
        <row r="163">
          <cell r="F163">
            <v>1702085</v>
          </cell>
          <cell r="G163" t="str">
            <v>MAZDA</v>
          </cell>
          <cell r="H163">
            <v>2</v>
          </cell>
          <cell r="I163" t="str">
            <v>ฆค7823</v>
          </cell>
          <cell r="J163" t="str">
            <v>กลาง</v>
          </cell>
          <cell r="K163">
            <v>0</v>
          </cell>
          <cell r="L163">
            <v>42788</v>
          </cell>
          <cell r="M163">
            <v>0</v>
          </cell>
          <cell r="N163">
            <v>0</v>
          </cell>
          <cell r="O163">
            <v>0</v>
          </cell>
          <cell r="P163">
            <v>42789</v>
          </cell>
          <cell r="Q163">
            <v>42790</v>
          </cell>
          <cell r="R163">
            <v>0</v>
          </cell>
          <cell r="S163">
            <v>0</v>
          </cell>
          <cell r="T163">
            <v>42791</v>
          </cell>
          <cell r="U163">
            <v>42793</v>
          </cell>
          <cell r="V163">
            <v>0</v>
          </cell>
          <cell r="W163">
            <v>0</v>
          </cell>
          <cell r="X163" t="str">
            <v>สมบูรณ์</v>
          </cell>
        </row>
        <row r="164">
          <cell r="F164">
            <v>1702036</v>
          </cell>
          <cell r="G164" t="str">
            <v>TOYOTA</v>
          </cell>
          <cell r="H164" t="str">
            <v>COROLLA</v>
          </cell>
          <cell r="I164" t="str">
            <v>กว3526</v>
          </cell>
          <cell r="J164" t="str">
            <v>โคม่า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 t="str">
            <v>สมบูรณ์</v>
          </cell>
        </row>
        <row r="165">
          <cell r="F165">
            <v>1702055</v>
          </cell>
          <cell r="G165" t="str">
            <v>CHEVROLET</v>
          </cell>
          <cell r="H165" t="str">
            <v>COLORADO</v>
          </cell>
          <cell r="I165" t="str">
            <v>ตจ8097</v>
          </cell>
          <cell r="J165" t="str">
            <v>โคม่า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 t="str">
            <v>เคาะ</v>
          </cell>
        </row>
        <row r="166">
          <cell r="F166">
            <v>1702061</v>
          </cell>
          <cell r="G166" t="str">
            <v>TOOYTA</v>
          </cell>
          <cell r="H166" t="str">
            <v>VIGO</v>
          </cell>
          <cell r="I166" t="str">
            <v>1ฒว1183</v>
          </cell>
          <cell r="J166" t="str">
            <v>โคม่า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 t="str">
            <v>สมบูรณ์</v>
          </cell>
        </row>
        <row r="167">
          <cell r="F167">
            <v>1702079</v>
          </cell>
          <cell r="G167" t="str">
            <v>ISUZU</v>
          </cell>
          <cell r="H167" t="str">
            <v>SPACECAB</v>
          </cell>
          <cell r="I167" t="str">
            <v>ฒต2696</v>
          </cell>
          <cell r="J167" t="str">
            <v>โคม่า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 t="str">
            <v>สมบูรณ์</v>
          </cell>
        </row>
        <row r="168">
          <cell r="F168">
            <v>1701071</v>
          </cell>
          <cell r="G168" t="str">
            <v>ISUZU</v>
          </cell>
          <cell r="H168" t="str">
            <v>D-MAX</v>
          </cell>
          <cell r="I168" t="str">
            <v>ฒฐ8043</v>
          </cell>
          <cell r="J168" t="str">
            <v>เบา</v>
          </cell>
          <cell r="K168">
            <v>0</v>
          </cell>
          <cell r="L168">
            <v>42791</v>
          </cell>
          <cell r="M168">
            <v>0</v>
          </cell>
          <cell r="N168">
            <v>0</v>
          </cell>
          <cell r="O168">
            <v>0</v>
          </cell>
          <cell r="P168">
            <v>42793</v>
          </cell>
          <cell r="Q168">
            <v>0</v>
          </cell>
          <cell r="R168">
            <v>0</v>
          </cell>
          <cell r="S168">
            <v>0</v>
          </cell>
          <cell r="T168">
            <v>42794</v>
          </cell>
          <cell r="U168">
            <v>42795</v>
          </cell>
          <cell r="V168">
            <v>0</v>
          </cell>
          <cell r="W168">
            <v>0</v>
          </cell>
          <cell r="X168" t="str">
            <v>สมบูรณ์</v>
          </cell>
        </row>
        <row r="169">
          <cell r="F169">
            <v>1702090</v>
          </cell>
          <cell r="G169" t="str">
            <v>ISUZU</v>
          </cell>
          <cell r="H169" t="str">
            <v>SPACECAB</v>
          </cell>
          <cell r="I169" t="str">
            <v>ฒอ2812</v>
          </cell>
          <cell r="J169" t="str">
            <v>เบา</v>
          </cell>
          <cell r="K169">
            <v>0</v>
          </cell>
          <cell r="L169">
            <v>42791</v>
          </cell>
          <cell r="M169">
            <v>0</v>
          </cell>
          <cell r="N169">
            <v>0</v>
          </cell>
          <cell r="O169">
            <v>0</v>
          </cell>
          <cell r="P169">
            <v>42793</v>
          </cell>
          <cell r="Q169">
            <v>0</v>
          </cell>
          <cell r="R169">
            <v>0</v>
          </cell>
          <cell r="S169">
            <v>0</v>
          </cell>
          <cell r="T169">
            <v>42794</v>
          </cell>
          <cell r="U169">
            <v>42795</v>
          </cell>
          <cell r="V169">
            <v>0</v>
          </cell>
          <cell r="W169">
            <v>0</v>
          </cell>
          <cell r="X169" t="str">
            <v>สมบูรณ์</v>
          </cell>
        </row>
        <row r="170">
          <cell r="F170">
            <v>1702038</v>
          </cell>
          <cell r="G170" t="str">
            <v>ISUZU</v>
          </cell>
          <cell r="H170" t="str">
            <v>D-MAX</v>
          </cell>
          <cell r="I170" t="str">
            <v>ชห590</v>
          </cell>
          <cell r="J170" t="str">
            <v>รอบคัน</v>
          </cell>
          <cell r="K170">
            <v>0</v>
          </cell>
          <cell r="L170">
            <v>42791</v>
          </cell>
          <cell r="M170">
            <v>0</v>
          </cell>
          <cell r="N170">
            <v>0</v>
          </cell>
          <cell r="O170">
            <v>0</v>
          </cell>
          <cell r="P170">
            <v>42793</v>
          </cell>
          <cell r="Q170">
            <v>0</v>
          </cell>
          <cell r="R170">
            <v>0</v>
          </cell>
          <cell r="S170">
            <v>0</v>
          </cell>
          <cell r="T170">
            <v>42794</v>
          </cell>
          <cell r="U170">
            <v>42795</v>
          </cell>
          <cell r="V170">
            <v>0</v>
          </cell>
          <cell r="W170">
            <v>0</v>
          </cell>
          <cell r="X170" t="str">
            <v>สมบูรณ์</v>
          </cell>
        </row>
        <row r="171">
          <cell r="F171">
            <v>1701018</v>
          </cell>
          <cell r="G171" t="str">
            <v>ISUZU</v>
          </cell>
          <cell r="H171" t="str">
            <v>SPACECAB</v>
          </cell>
          <cell r="I171" t="str">
            <v>ฒว649</v>
          </cell>
          <cell r="J171" t="str">
            <v>เบา</v>
          </cell>
          <cell r="K171">
            <v>0</v>
          </cell>
          <cell r="L171">
            <v>42786</v>
          </cell>
          <cell r="M171">
            <v>0</v>
          </cell>
          <cell r="N171">
            <v>0</v>
          </cell>
          <cell r="O171">
            <v>0</v>
          </cell>
          <cell r="P171">
            <v>42787</v>
          </cell>
          <cell r="Q171">
            <v>0</v>
          </cell>
          <cell r="R171">
            <v>0</v>
          </cell>
          <cell r="S171">
            <v>0</v>
          </cell>
          <cell r="T171">
            <v>42788</v>
          </cell>
          <cell r="U171">
            <v>42789</v>
          </cell>
          <cell r="V171">
            <v>0</v>
          </cell>
          <cell r="W171">
            <v>0</v>
          </cell>
          <cell r="X171" t="str">
            <v>สมบูรณ์</v>
          </cell>
        </row>
        <row r="172">
          <cell r="F172">
            <v>1701074</v>
          </cell>
          <cell r="G172" t="str">
            <v>ISUZU</v>
          </cell>
          <cell r="H172" t="str">
            <v>D-MAX</v>
          </cell>
          <cell r="I172" t="str">
            <v>บฉ9670</v>
          </cell>
          <cell r="J172" t="str">
            <v>เบา</v>
          </cell>
          <cell r="K172">
            <v>0</v>
          </cell>
          <cell r="L172">
            <v>42786</v>
          </cell>
          <cell r="M172">
            <v>0</v>
          </cell>
          <cell r="N172">
            <v>0</v>
          </cell>
          <cell r="O172">
            <v>0</v>
          </cell>
          <cell r="P172">
            <v>42787</v>
          </cell>
          <cell r="Q172">
            <v>0</v>
          </cell>
          <cell r="R172">
            <v>0</v>
          </cell>
          <cell r="S172">
            <v>0</v>
          </cell>
          <cell r="T172">
            <v>42788</v>
          </cell>
          <cell r="U172">
            <v>0</v>
          </cell>
          <cell r="V172">
            <v>0</v>
          </cell>
          <cell r="W172">
            <v>0</v>
          </cell>
          <cell r="X172" t="str">
            <v>สมบูรณ์</v>
          </cell>
        </row>
        <row r="173">
          <cell r="F173">
            <v>1702046</v>
          </cell>
          <cell r="G173" t="str">
            <v>MAZDA</v>
          </cell>
          <cell r="H173">
            <v>2</v>
          </cell>
          <cell r="I173" t="str">
            <v>กฉ455</v>
          </cell>
          <cell r="J173" t="str">
            <v>กลาง</v>
          </cell>
          <cell r="K173">
            <v>0</v>
          </cell>
          <cell r="L173">
            <v>42784</v>
          </cell>
          <cell r="M173">
            <v>0</v>
          </cell>
          <cell r="N173">
            <v>0</v>
          </cell>
          <cell r="O173">
            <v>0</v>
          </cell>
          <cell r="P173">
            <v>42786</v>
          </cell>
          <cell r="Q173">
            <v>0</v>
          </cell>
          <cell r="R173">
            <v>0</v>
          </cell>
          <cell r="S173">
            <v>0</v>
          </cell>
          <cell r="T173">
            <v>42787</v>
          </cell>
          <cell r="U173">
            <v>42788</v>
          </cell>
          <cell r="V173">
            <v>0</v>
          </cell>
          <cell r="W173">
            <v>42789</v>
          </cell>
          <cell r="X173" t="str">
            <v>สมบูรณ์</v>
          </cell>
        </row>
        <row r="174">
          <cell r="F174">
            <v>1702062</v>
          </cell>
          <cell r="G174" t="str">
            <v>HONDA</v>
          </cell>
          <cell r="H174" t="str">
            <v>CITY</v>
          </cell>
          <cell r="I174" t="str">
            <v>4กฉ4821</v>
          </cell>
          <cell r="J174" t="str">
            <v>รอบคัน</v>
          </cell>
          <cell r="K174">
            <v>0</v>
          </cell>
          <cell r="L174">
            <v>42788</v>
          </cell>
          <cell r="M174">
            <v>0</v>
          </cell>
          <cell r="N174">
            <v>0</v>
          </cell>
          <cell r="O174">
            <v>0</v>
          </cell>
          <cell r="P174">
            <v>42789</v>
          </cell>
          <cell r="Q174">
            <v>42790</v>
          </cell>
          <cell r="R174">
            <v>42791</v>
          </cell>
          <cell r="S174">
            <v>42793</v>
          </cell>
          <cell r="T174">
            <v>42794</v>
          </cell>
          <cell r="U174">
            <v>42795</v>
          </cell>
          <cell r="V174">
            <v>42796</v>
          </cell>
          <cell r="W174">
            <v>42797</v>
          </cell>
          <cell r="X174" t="str">
            <v>สมบูรณ์</v>
          </cell>
        </row>
        <row r="175">
          <cell r="F175">
            <v>1702071</v>
          </cell>
          <cell r="G175" t="str">
            <v>MITSUBISHI</v>
          </cell>
          <cell r="H175" t="str">
            <v>TRITON</v>
          </cell>
          <cell r="I175" t="str">
            <v>กจ4033</v>
          </cell>
          <cell r="J175" t="str">
            <v>รอบคัน</v>
          </cell>
          <cell r="K175">
            <v>0</v>
          </cell>
          <cell r="L175">
            <v>42795</v>
          </cell>
          <cell r="M175">
            <v>0</v>
          </cell>
          <cell r="N175">
            <v>0</v>
          </cell>
          <cell r="O175">
            <v>0</v>
          </cell>
          <cell r="P175">
            <v>42796</v>
          </cell>
          <cell r="Q175">
            <v>42797</v>
          </cell>
          <cell r="R175">
            <v>42798</v>
          </cell>
          <cell r="S175">
            <v>42800</v>
          </cell>
          <cell r="T175">
            <v>42801</v>
          </cell>
          <cell r="U175">
            <v>42802</v>
          </cell>
          <cell r="V175">
            <v>42803</v>
          </cell>
          <cell r="W175">
            <v>42804</v>
          </cell>
          <cell r="X175" t="str">
            <v>สมบูรณ์</v>
          </cell>
        </row>
        <row r="176">
          <cell r="F176">
            <v>1702094</v>
          </cell>
          <cell r="G176" t="str">
            <v>HONDA</v>
          </cell>
          <cell r="H176" t="str">
            <v>CITY</v>
          </cell>
          <cell r="I176" t="str">
            <v>ฆร4635</v>
          </cell>
          <cell r="J176" t="str">
            <v>กลาง</v>
          </cell>
          <cell r="K176">
            <v>0</v>
          </cell>
          <cell r="L176">
            <v>42793</v>
          </cell>
          <cell r="M176">
            <v>0</v>
          </cell>
          <cell r="N176">
            <v>0</v>
          </cell>
          <cell r="O176">
            <v>0</v>
          </cell>
          <cell r="P176">
            <v>42794</v>
          </cell>
          <cell r="Q176">
            <v>42795</v>
          </cell>
          <cell r="R176">
            <v>0</v>
          </cell>
          <cell r="S176">
            <v>0</v>
          </cell>
          <cell r="T176">
            <v>42796</v>
          </cell>
          <cell r="U176">
            <v>42797</v>
          </cell>
          <cell r="V176">
            <v>0</v>
          </cell>
          <cell r="W176">
            <v>0</v>
          </cell>
          <cell r="X176" t="str">
            <v>สมบูรณ์</v>
          </cell>
        </row>
        <row r="177">
          <cell r="F177">
            <v>1701110</v>
          </cell>
          <cell r="G177" t="str">
            <v>TOYOTA</v>
          </cell>
          <cell r="H177" t="str">
            <v>VIGO</v>
          </cell>
          <cell r="I177" t="str">
            <v>ฒฉ6472/1</v>
          </cell>
          <cell r="J177" t="str">
            <v>เบา</v>
          </cell>
          <cell r="K177">
            <v>0</v>
          </cell>
          <cell r="L177">
            <v>42796</v>
          </cell>
          <cell r="M177">
            <v>0</v>
          </cell>
          <cell r="N177">
            <v>0</v>
          </cell>
          <cell r="O177">
            <v>0</v>
          </cell>
          <cell r="P177">
            <v>42797</v>
          </cell>
          <cell r="Q177">
            <v>0</v>
          </cell>
          <cell r="R177">
            <v>0</v>
          </cell>
          <cell r="S177">
            <v>0</v>
          </cell>
          <cell r="T177">
            <v>42798</v>
          </cell>
          <cell r="U177">
            <v>0</v>
          </cell>
          <cell r="V177">
            <v>0</v>
          </cell>
          <cell r="W177">
            <v>0</v>
          </cell>
          <cell r="X177" t="str">
            <v>สมบูรณ์</v>
          </cell>
        </row>
        <row r="178">
          <cell r="F178">
            <v>1701117</v>
          </cell>
          <cell r="G178" t="str">
            <v>ISUZU</v>
          </cell>
          <cell r="H178" t="str">
            <v>SPACECAB</v>
          </cell>
          <cell r="I178" t="str">
            <v>ฒญ4290</v>
          </cell>
          <cell r="J178" t="str">
            <v>เบา</v>
          </cell>
          <cell r="K178">
            <v>0</v>
          </cell>
          <cell r="L178">
            <v>42794</v>
          </cell>
          <cell r="M178">
            <v>0</v>
          </cell>
          <cell r="N178">
            <v>0</v>
          </cell>
          <cell r="O178">
            <v>0</v>
          </cell>
          <cell r="P178">
            <v>42795</v>
          </cell>
          <cell r="Q178">
            <v>0</v>
          </cell>
          <cell r="R178">
            <v>0</v>
          </cell>
          <cell r="S178">
            <v>0</v>
          </cell>
          <cell r="T178">
            <v>42796</v>
          </cell>
          <cell r="U178">
            <v>42797</v>
          </cell>
          <cell r="V178">
            <v>0</v>
          </cell>
          <cell r="W178">
            <v>0</v>
          </cell>
          <cell r="X178" t="str">
            <v>สมบูรณ์</v>
          </cell>
        </row>
        <row r="179">
          <cell r="F179">
            <v>1701130</v>
          </cell>
          <cell r="G179" t="str">
            <v>TOYOTA</v>
          </cell>
          <cell r="H179" t="str">
            <v>VIGO</v>
          </cell>
          <cell r="I179" t="str">
            <v>บท6173</v>
          </cell>
          <cell r="J179" t="str">
            <v>หนัก</v>
          </cell>
          <cell r="K179">
            <v>0</v>
          </cell>
          <cell r="L179">
            <v>42793</v>
          </cell>
          <cell r="M179">
            <v>0</v>
          </cell>
          <cell r="N179">
            <v>0</v>
          </cell>
          <cell r="O179">
            <v>0</v>
          </cell>
          <cell r="P179">
            <v>42794</v>
          </cell>
          <cell r="Q179">
            <v>42795</v>
          </cell>
          <cell r="R179">
            <v>0</v>
          </cell>
          <cell r="S179">
            <v>0</v>
          </cell>
          <cell r="T179">
            <v>42796</v>
          </cell>
          <cell r="U179">
            <v>42797</v>
          </cell>
          <cell r="V179">
            <v>42798</v>
          </cell>
          <cell r="W179">
            <v>42800</v>
          </cell>
          <cell r="X179" t="str">
            <v>สมบูรณ์</v>
          </cell>
        </row>
        <row r="180">
          <cell r="F180">
            <v>1701163</v>
          </cell>
          <cell r="G180" t="str">
            <v>HONDA</v>
          </cell>
          <cell r="H180" t="str">
            <v>ACCORD</v>
          </cell>
          <cell r="I180" t="str">
            <v>ฎร6818</v>
          </cell>
          <cell r="J180" t="str">
            <v>กลาง</v>
          </cell>
          <cell r="K180">
            <v>0</v>
          </cell>
          <cell r="L180">
            <v>42793</v>
          </cell>
          <cell r="M180">
            <v>0</v>
          </cell>
          <cell r="N180">
            <v>0</v>
          </cell>
          <cell r="O180">
            <v>0</v>
          </cell>
          <cell r="P180">
            <v>42794</v>
          </cell>
          <cell r="Q180">
            <v>42795</v>
          </cell>
          <cell r="R180">
            <v>0</v>
          </cell>
          <cell r="S180">
            <v>0</v>
          </cell>
          <cell r="T180">
            <v>42796</v>
          </cell>
          <cell r="U180">
            <v>42797</v>
          </cell>
          <cell r="V180">
            <v>42798</v>
          </cell>
          <cell r="W180">
            <v>42800</v>
          </cell>
          <cell r="X180" t="str">
            <v>สมบูรณ์</v>
          </cell>
        </row>
        <row r="181">
          <cell r="F181">
            <v>1703001</v>
          </cell>
          <cell r="G181" t="str">
            <v>TOYOTA</v>
          </cell>
          <cell r="H181" t="str">
            <v>VIOS</v>
          </cell>
          <cell r="I181" t="str">
            <v>ชม1385</v>
          </cell>
          <cell r="J181" t="str">
            <v>กลาง</v>
          </cell>
          <cell r="K181">
            <v>0</v>
          </cell>
          <cell r="L181">
            <v>42794</v>
          </cell>
          <cell r="M181">
            <v>0</v>
          </cell>
          <cell r="N181">
            <v>0</v>
          </cell>
          <cell r="O181">
            <v>0</v>
          </cell>
          <cell r="P181">
            <v>42795</v>
          </cell>
          <cell r="Q181">
            <v>0</v>
          </cell>
          <cell r="R181">
            <v>0</v>
          </cell>
          <cell r="S181">
            <v>0</v>
          </cell>
          <cell r="T181">
            <v>42796</v>
          </cell>
          <cell r="U181">
            <v>42797</v>
          </cell>
          <cell r="V181">
            <v>0</v>
          </cell>
          <cell r="W181">
            <v>0</v>
          </cell>
          <cell r="X181" t="str">
            <v>สมบูรณ์</v>
          </cell>
        </row>
        <row r="182">
          <cell r="F182">
            <v>1703003</v>
          </cell>
          <cell r="G182" t="str">
            <v>TOYOTA</v>
          </cell>
          <cell r="H182" t="str">
            <v>TIGER</v>
          </cell>
          <cell r="I182" t="str">
            <v>ปจ2546</v>
          </cell>
          <cell r="J182" t="str">
            <v>กลาง</v>
          </cell>
          <cell r="K182">
            <v>0</v>
          </cell>
          <cell r="L182">
            <v>42794</v>
          </cell>
          <cell r="M182">
            <v>0</v>
          </cell>
          <cell r="N182">
            <v>0</v>
          </cell>
          <cell r="O182">
            <v>0</v>
          </cell>
          <cell r="P182">
            <v>42795</v>
          </cell>
          <cell r="Q182">
            <v>0</v>
          </cell>
          <cell r="R182">
            <v>0</v>
          </cell>
          <cell r="S182">
            <v>0</v>
          </cell>
          <cell r="T182">
            <v>42796</v>
          </cell>
          <cell r="U182">
            <v>42797</v>
          </cell>
          <cell r="V182">
            <v>0</v>
          </cell>
          <cell r="W182">
            <v>0</v>
          </cell>
          <cell r="X182" t="str">
            <v>สมบูรณ์</v>
          </cell>
        </row>
        <row r="183">
          <cell r="F183">
            <v>1703004</v>
          </cell>
          <cell r="G183" t="str">
            <v>BENZ</v>
          </cell>
          <cell r="H183" t="str">
            <v>E200</v>
          </cell>
          <cell r="I183" t="str">
            <v>4กอ7022</v>
          </cell>
          <cell r="J183" t="str">
            <v>กลาง</v>
          </cell>
          <cell r="K183">
            <v>0</v>
          </cell>
          <cell r="L183">
            <v>42794</v>
          </cell>
          <cell r="M183">
            <v>0</v>
          </cell>
          <cell r="N183">
            <v>0</v>
          </cell>
          <cell r="O183">
            <v>0</v>
          </cell>
          <cell r="P183">
            <v>42795</v>
          </cell>
          <cell r="Q183">
            <v>0</v>
          </cell>
          <cell r="R183">
            <v>0</v>
          </cell>
          <cell r="S183">
            <v>0</v>
          </cell>
          <cell r="T183">
            <v>42796</v>
          </cell>
          <cell r="U183">
            <v>42797</v>
          </cell>
          <cell r="V183">
            <v>0</v>
          </cell>
          <cell r="W183">
            <v>0</v>
          </cell>
          <cell r="X183" t="str">
            <v>สมบูรณ์</v>
          </cell>
        </row>
        <row r="184">
          <cell r="F184">
            <v>1701019</v>
          </cell>
          <cell r="G184" t="str">
            <v>HONDA</v>
          </cell>
          <cell r="H184" t="str">
            <v>CIVIC</v>
          </cell>
          <cell r="I184" t="str">
            <v>ฆฒ1995</v>
          </cell>
          <cell r="J184" t="str">
            <v>กลาง</v>
          </cell>
          <cell r="K184">
            <v>0</v>
          </cell>
          <cell r="L184">
            <v>42798</v>
          </cell>
          <cell r="M184">
            <v>0</v>
          </cell>
          <cell r="N184">
            <v>0</v>
          </cell>
          <cell r="O184">
            <v>0</v>
          </cell>
          <cell r="P184">
            <v>42800</v>
          </cell>
          <cell r="Q184">
            <v>42801</v>
          </cell>
          <cell r="R184">
            <v>0</v>
          </cell>
          <cell r="S184">
            <v>0</v>
          </cell>
          <cell r="T184">
            <v>42802</v>
          </cell>
          <cell r="U184">
            <v>42803</v>
          </cell>
          <cell r="V184">
            <v>0</v>
          </cell>
          <cell r="W184">
            <v>42804</v>
          </cell>
          <cell r="X184" t="str">
            <v>สมบูรณ์</v>
          </cell>
        </row>
        <row r="185">
          <cell r="F185">
            <v>1702035</v>
          </cell>
          <cell r="G185" t="str">
            <v>TOYOTA</v>
          </cell>
          <cell r="H185" t="str">
            <v>VIGO</v>
          </cell>
          <cell r="I185" t="str">
            <v>ฒถ3689</v>
          </cell>
          <cell r="J185" t="str">
            <v>กลาง</v>
          </cell>
          <cell r="K185">
            <v>0</v>
          </cell>
          <cell r="L185">
            <v>42798</v>
          </cell>
          <cell r="M185">
            <v>0</v>
          </cell>
          <cell r="N185">
            <v>0</v>
          </cell>
          <cell r="O185">
            <v>0</v>
          </cell>
          <cell r="P185">
            <v>42800</v>
          </cell>
          <cell r="Q185">
            <v>42801</v>
          </cell>
          <cell r="R185">
            <v>0</v>
          </cell>
          <cell r="S185">
            <v>0</v>
          </cell>
          <cell r="T185">
            <v>42802</v>
          </cell>
          <cell r="U185">
            <v>42803</v>
          </cell>
          <cell r="V185">
            <v>0</v>
          </cell>
          <cell r="W185">
            <v>42804</v>
          </cell>
          <cell r="X185" t="str">
            <v>สมบูรณ์</v>
          </cell>
        </row>
        <row r="186">
          <cell r="F186">
            <v>1703007</v>
          </cell>
          <cell r="G186" t="str">
            <v>MITSUBISHI</v>
          </cell>
          <cell r="H186" t="str">
            <v>TRITON</v>
          </cell>
          <cell r="I186" t="str">
            <v>ญค8378</v>
          </cell>
          <cell r="J186" t="str">
            <v>รอบคัน</v>
          </cell>
          <cell r="K186">
            <v>0</v>
          </cell>
          <cell r="L186">
            <v>42800</v>
          </cell>
          <cell r="M186">
            <v>0</v>
          </cell>
          <cell r="N186">
            <v>0</v>
          </cell>
          <cell r="O186">
            <v>0</v>
          </cell>
          <cell r="P186">
            <v>42801</v>
          </cell>
          <cell r="Q186">
            <v>42802</v>
          </cell>
          <cell r="R186">
            <v>42803</v>
          </cell>
          <cell r="S186">
            <v>42804</v>
          </cell>
          <cell r="T186">
            <v>42805</v>
          </cell>
          <cell r="U186">
            <v>42807</v>
          </cell>
          <cell r="V186">
            <v>42808</v>
          </cell>
          <cell r="W186">
            <v>42809</v>
          </cell>
          <cell r="X186" t="str">
            <v>สมบูรณ์</v>
          </cell>
        </row>
        <row r="187">
          <cell r="F187">
            <v>1701054</v>
          </cell>
          <cell r="G187" t="str">
            <v>HONDA</v>
          </cell>
          <cell r="H187" t="str">
            <v>JAZZ</v>
          </cell>
          <cell r="I187" t="str">
            <v>ฆธ5948</v>
          </cell>
          <cell r="J187" t="str">
            <v>กลาง</v>
          </cell>
          <cell r="K187">
            <v>0</v>
          </cell>
          <cell r="L187">
            <v>42798</v>
          </cell>
          <cell r="M187">
            <v>0</v>
          </cell>
          <cell r="N187">
            <v>0</v>
          </cell>
          <cell r="O187">
            <v>0</v>
          </cell>
          <cell r="P187">
            <v>42800</v>
          </cell>
          <cell r="Q187">
            <v>42801</v>
          </cell>
          <cell r="R187">
            <v>0</v>
          </cell>
          <cell r="S187">
            <v>0</v>
          </cell>
          <cell r="T187">
            <v>42802</v>
          </cell>
          <cell r="U187">
            <v>42803</v>
          </cell>
          <cell r="V187">
            <v>0</v>
          </cell>
          <cell r="W187">
            <v>0</v>
          </cell>
          <cell r="X187" t="str">
            <v>สมบูรณ์</v>
          </cell>
        </row>
        <row r="188">
          <cell r="F188">
            <v>1701057</v>
          </cell>
          <cell r="G188" t="str">
            <v>NISSAN</v>
          </cell>
          <cell r="H188" t="str">
            <v>FRONTIER</v>
          </cell>
          <cell r="I188" t="str">
            <v>ถส1578</v>
          </cell>
          <cell r="J188" t="str">
            <v>เบา</v>
          </cell>
          <cell r="K188">
            <v>0</v>
          </cell>
          <cell r="L188">
            <v>42797</v>
          </cell>
          <cell r="M188">
            <v>0</v>
          </cell>
          <cell r="N188">
            <v>0</v>
          </cell>
          <cell r="O188">
            <v>0</v>
          </cell>
          <cell r="P188">
            <v>42798</v>
          </cell>
          <cell r="Q188">
            <v>0</v>
          </cell>
          <cell r="R188">
            <v>0</v>
          </cell>
          <cell r="S188">
            <v>0</v>
          </cell>
          <cell r="T188">
            <v>42800</v>
          </cell>
          <cell r="U188">
            <v>42801</v>
          </cell>
          <cell r="V188">
            <v>0</v>
          </cell>
          <cell r="W188">
            <v>0</v>
          </cell>
          <cell r="X188" t="str">
            <v>สมบูรณ์</v>
          </cell>
        </row>
        <row r="189">
          <cell r="F189">
            <v>1701100</v>
          </cell>
          <cell r="G189" t="str">
            <v>HONDA</v>
          </cell>
          <cell r="H189" t="str">
            <v>JAZZ</v>
          </cell>
          <cell r="I189" t="str">
            <v>ญฮ4948</v>
          </cell>
          <cell r="J189" t="str">
            <v>เบา</v>
          </cell>
          <cell r="K189">
            <v>0</v>
          </cell>
          <cell r="L189">
            <v>42798</v>
          </cell>
          <cell r="M189">
            <v>0</v>
          </cell>
          <cell r="N189">
            <v>0</v>
          </cell>
          <cell r="O189">
            <v>0</v>
          </cell>
          <cell r="P189">
            <v>42800</v>
          </cell>
          <cell r="Q189">
            <v>42801</v>
          </cell>
          <cell r="R189">
            <v>0</v>
          </cell>
          <cell r="S189">
            <v>0</v>
          </cell>
          <cell r="T189">
            <v>42802</v>
          </cell>
          <cell r="U189">
            <v>42803</v>
          </cell>
          <cell r="V189">
            <v>0</v>
          </cell>
          <cell r="W189">
            <v>42804</v>
          </cell>
          <cell r="X189" t="str">
            <v>สมบูรณ์</v>
          </cell>
        </row>
        <row r="190">
          <cell r="F190">
            <v>1702048</v>
          </cell>
          <cell r="G190" t="str">
            <v>ISUZU</v>
          </cell>
          <cell r="H190" t="str">
            <v>SPACECAB</v>
          </cell>
          <cell r="I190" t="str">
            <v>ถจ8390</v>
          </cell>
          <cell r="J190" t="str">
            <v>กลาง</v>
          </cell>
          <cell r="K190">
            <v>0</v>
          </cell>
          <cell r="L190">
            <v>42800</v>
          </cell>
          <cell r="M190">
            <v>0</v>
          </cell>
          <cell r="N190">
            <v>0</v>
          </cell>
          <cell r="O190">
            <v>0</v>
          </cell>
          <cell r="P190">
            <v>42801</v>
          </cell>
          <cell r="Q190">
            <v>0</v>
          </cell>
          <cell r="R190">
            <v>0</v>
          </cell>
          <cell r="S190">
            <v>0</v>
          </cell>
          <cell r="T190">
            <v>42802</v>
          </cell>
          <cell r="U190">
            <v>42803</v>
          </cell>
          <cell r="V190">
            <v>0</v>
          </cell>
          <cell r="W190">
            <v>42804</v>
          </cell>
          <cell r="X190" t="str">
            <v>สมบูรณ์</v>
          </cell>
        </row>
        <row r="191">
          <cell r="F191">
            <v>1702093</v>
          </cell>
          <cell r="G191" t="str">
            <v>HONDA</v>
          </cell>
          <cell r="H191" t="str">
            <v>BRIO</v>
          </cell>
          <cell r="I191" t="str">
            <v>3กฐ6543</v>
          </cell>
          <cell r="J191" t="str">
            <v>เบา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42801</v>
          </cell>
          <cell r="Q191">
            <v>0</v>
          </cell>
          <cell r="R191">
            <v>0</v>
          </cell>
          <cell r="S191">
            <v>0</v>
          </cell>
          <cell r="T191">
            <v>42802</v>
          </cell>
          <cell r="U191">
            <v>42803</v>
          </cell>
          <cell r="V191">
            <v>0</v>
          </cell>
          <cell r="W191">
            <v>0</v>
          </cell>
          <cell r="X191" t="str">
            <v>สมบูรณ์</v>
          </cell>
        </row>
        <row r="192">
          <cell r="F192">
            <v>1701017</v>
          </cell>
          <cell r="G192" t="str">
            <v>TOYOTA</v>
          </cell>
          <cell r="H192" t="str">
            <v>ALTIS</v>
          </cell>
          <cell r="I192" t="str">
            <v>ญค3395</v>
          </cell>
          <cell r="J192" t="str">
            <v>เบา</v>
          </cell>
          <cell r="K192">
            <v>0</v>
          </cell>
          <cell r="L192">
            <v>42800</v>
          </cell>
          <cell r="M192">
            <v>0</v>
          </cell>
          <cell r="N192">
            <v>0</v>
          </cell>
          <cell r="O192">
            <v>0</v>
          </cell>
          <cell r="P192">
            <v>42801</v>
          </cell>
          <cell r="Q192">
            <v>42802</v>
          </cell>
          <cell r="R192">
            <v>0</v>
          </cell>
          <cell r="S192">
            <v>0</v>
          </cell>
          <cell r="T192">
            <v>42803</v>
          </cell>
          <cell r="U192">
            <v>42804</v>
          </cell>
          <cell r="V192">
            <v>0</v>
          </cell>
          <cell r="W192">
            <v>0</v>
          </cell>
          <cell r="X192" t="str">
            <v>สมบูรณ์</v>
          </cell>
        </row>
        <row r="193">
          <cell r="F193">
            <v>1701087</v>
          </cell>
          <cell r="G193" t="str">
            <v>NISSAN</v>
          </cell>
          <cell r="H193" t="str">
            <v>NAVARA</v>
          </cell>
          <cell r="I193" t="str">
            <v>1ฒภ8482</v>
          </cell>
          <cell r="J193" t="str">
            <v>กลาง</v>
          </cell>
          <cell r="K193">
            <v>0</v>
          </cell>
          <cell r="L193">
            <v>42800</v>
          </cell>
          <cell r="M193">
            <v>0</v>
          </cell>
          <cell r="N193">
            <v>0</v>
          </cell>
          <cell r="O193">
            <v>0</v>
          </cell>
          <cell r="P193">
            <v>42801</v>
          </cell>
          <cell r="Q193">
            <v>42802</v>
          </cell>
          <cell r="R193">
            <v>0</v>
          </cell>
          <cell r="S193">
            <v>0</v>
          </cell>
          <cell r="T193">
            <v>42803</v>
          </cell>
          <cell r="U193">
            <v>42804</v>
          </cell>
          <cell r="V193">
            <v>0</v>
          </cell>
          <cell r="W193">
            <v>42805</v>
          </cell>
          <cell r="X193" t="str">
            <v>สมบูรณ์</v>
          </cell>
        </row>
        <row r="194">
          <cell r="F194">
            <v>1701090</v>
          </cell>
          <cell r="G194" t="str">
            <v>MITSUBISHI</v>
          </cell>
          <cell r="H194" t="str">
            <v>LANCER</v>
          </cell>
          <cell r="I194" t="str">
            <v>ฆญ6645</v>
          </cell>
          <cell r="J194" t="str">
            <v>เบา</v>
          </cell>
          <cell r="K194">
            <v>0</v>
          </cell>
          <cell r="L194">
            <v>42774</v>
          </cell>
          <cell r="M194">
            <v>0</v>
          </cell>
          <cell r="N194">
            <v>0</v>
          </cell>
          <cell r="O194">
            <v>0</v>
          </cell>
          <cell r="P194">
            <v>42775</v>
          </cell>
          <cell r="Q194">
            <v>42776</v>
          </cell>
          <cell r="R194">
            <v>0</v>
          </cell>
          <cell r="S194">
            <v>0</v>
          </cell>
          <cell r="T194">
            <v>42777</v>
          </cell>
          <cell r="U194">
            <v>42779</v>
          </cell>
          <cell r="V194">
            <v>0</v>
          </cell>
          <cell r="W194">
            <v>0</v>
          </cell>
          <cell r="X194" t="str">
            <v>สมบูรณ์</v>
          </cell>
        </row>
        <row r="195">
          <cell r="F195">
            <v>1701138</v>
          </cell>
          <cell r="G195" t="str">
            <v>TOYOTA</v>
          </cell>
          <cell r="H195" t="str">
            <v>VIGO</v>
          </cell>
          <cell r="I195" t="str">
            <v>ฒล9414</v>
          </cell>
          <cell r="J195" t="str">
            <v>เบา</v>
          </cell>
          <cell r="K195">
            <v>0</v>
          </cell>
          <cell r="L195">
            <v>42801</v>
          </cell>
          <cell r="M195">
            <v>0</v>
          </cell>
          <cell r="N195">
            <v>0</v>
          </cell>
          <cell r="O195">
            <v>0</v>
          </cell>
          <cell r="P195">
            <v>42802</v>
          </cell>
          <cell r="Q195">
            <v>0</v>
          </cell>
          <cell r="R195">
            <v>0</v>
          </cell>
          <cell r="S195">
            <v>0</v>
          </cell>
          <cell r="T195">
            <v>42803</v>
          </cell>
          <cell r="U195">
            <v>42804</v>
          </cell>
          <cell r="V195">
            <v>0</v>
          </cell>
          <cell r="W195">
            <v>0</v>
          </cell>
          <cell r="X195" t="str">
            <v>สมบูรณ์</v>
          </cell>
        </row>
        <row r="196">
          <cell r="F196">
            <v>1701164</v>
          </cell>
          <cell r="G196" t="str">
            <v>TOYOTA</v>
          </cell>
          <cell r="H196" t="str">
            <v>VIGO</v>
          </cell>
          <cell r="I196" t="str">
            <v>ตต3318</v>
          </cell>
          <cell r="J196" t="str">
            <v>รอบคัน</v>
          </cell>
          <cell r="K196">
            <v>0</v>
          </cell>
          <cell r="L196">
            <v>42804</v>
          </cell>
          <cell r="M196">
            <v>42805</v>
          </cell>
          <cell r="N196">
            <v>0</v>
          </cell>
          <cell r="O196">
            <v>0</v>
          </cell>
          <cell r="P196">
            <v>42807</v>
          </cell>
          <cell r="Q196">
            <v>42808</v>
          </cell>
          <cell r="R196">
            <v>42809</v>
          </cell>
          <cell r="S196">
            <v>42810</v>
          </cell>
          <cell r="T196">
            <v>42811</v>
          </cell>
          <cell r="U196">
            <v>42812</v>
          </cell>
          <cell r="V196">
            <v>42814</v>
          </cell>
          <cell r="W196">
            <v>42815</v>
          </cell>
          <cell r="X196" t="str">
            <v>สมบูรณ์</v>
          </cell>
        </row>
        <row r="197">
          <cell r="F197">
            <v>1702013</v>
          </cell>
          <cell r="G197" t="str">
            <v>TOYOTA</v>
          </cell>
          <cell r="H197" t="str">
            <v>VIOS</v>
          </cell>
          <cell r="I197" t="str">
            <v>ษฉ5823</v>
          </cell>
          <cell r="J197" t="str">
            <v>เบา</v>
          </cell>
          <cell r="K197">
            <v>42801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42802</v>
          </cell>
          <cell r="Q197">
            <v>0</v>
          </cell>
          <cell r="R197">
            <v>0</v>
          </cell>
          <cell r="S197">
            <v>0</v>
          </cell>
          <cell r="T197">
            <v>42803</v>
          </cell>
          <cell r="U197">
            <v>42804</v>
          </cell>
          <cell r="V197">
            <v>0</v>
          </cell>
          <cell r="W197">
            <v>0</v>
          </cell>
          <cell r="X197" t="str">
            <v>สมบูรณ์</v>
          </cell>
        </row>
        <row r="198">
          <cell r="F198">
            <v>1702020</v>
          </cell>
          <cell r="G198" t="str">
            <v>TOYOTA</v>
          </cell>
          <cell r="H198" t="str">
            <v>VIOS</v>
          </cell>
          <cell r="I198" t="str">
            <v>ฆด7869</v>
          </cell>
          <cell r="J198" t="str">
            <v>กลาง</v>
          </cell>
          <cell r="K198">
            <v>0</v>
          </cell>
          <cell r="L198">
            <v>42798</v>
          </cell>
          <cell r="M198">
            <v>0</v>
          </cell>
          <cell r="N198">
            <v>0</v>
          </cell>
          <cell r="O198">
            <v>0</v>
          </cell>
          <cell r="P198">
            <v>42800</v>
          </cell>
          <cell r="Q198">
            <v>42801</v>
          </cell>
          <cell r="R198">
            <v>42802</v>
          </cell>
          <cell r="S198">
            <v>0</v>
          </cell>
          <cell r="T198">
            <v>42803</v>
          </cell>
          <cell r="U198">
            <v>42804</v>
          </cell>
          <cell r="V198">
            <v>42805</v>
          </cell>
          <cell r="W198">
            <v>42807</v>
          </cell>
          <cell r="X198" t="str">
            <v>สมบูรณ์</v>
          </cell>
        </row>
        <row r="199">
          <cell r="F199">
            <v>1702024</v>
          </cell>
          <cell r="G199" t="str">
            <v>TOYOTA</v>
          </cell>
          <cell r="H199" t="str">
            <v>ALTIS</v>
          </cell>
          <cell r="I199" t="str">
            <v>ญค2725</v>
          </cell>
          <cell r="J199" t="str">
            <v>กลาง</v>
          </cell>
          <cell r="K199">
            <v>0</v>
          </cell>
          <cell r="L199">
            <v>42800</v>
          </cell>
          <cell r="M199">
            <v>0</v>
          </cell>
          <cell r="N199">
            <v>0</v>
          </cell>
          <cell r="O199">
            <v>0</v>
          </cell>
          <cell r="P199">
            <v>42801</v>
          </cell>
          <cell r="Q199">
            <v>42802</v>
          </cell>
          <cell r="R199">
            <v>42803</v>
          </cell>
          <cell r="S199">
            <v>0</v>
          </cell>
          <cell r="T199">
            <v>42804</v>
          </cell>
          <cell r="U199">
            <v>42805</v>
          </cell>
          <cell r="V199">
            <v>42807</v>
          </cell>
          <cell r="W199">
            <v>42808</v>
          </cell>
          <cell r="X199" t="str">
            <v>สมบูรณ์</v>
          </cell>
        </row>
        <row r="200">
          <cell r="F200">
            <v>1702034</v>
          </cell>
          <cell r="G200" t="str">
            <v>TOYOTA</v>
          </cell>
          <cell r="H200" t="str">
            <v>ALTIS</v>
          </cell>
          <cell r="I200" t="str">
            <v>ฌจ4528</v>
          </cell>
          <cell r="J200" t="str">
            <v>กลาง</v>
          </cell>
          <cell r="K200">
            <v>0</v>
          </cell>
          <cell r="L200">
            <v>42803</v>
          </cell>
          <cell r="M200">
            <v>0</v>
          </cell>
          <cell r="N200">
            <v>0</v>
          </cell>
          <cell r="O200">
            <v>0</v>
          </cell>
          <cell r="P200">
            <v>42804</v>
          </cell>
          <cell r="Q200">
            <v>42805</v>
          </cell>
          <cell r="R200">
            <v>0</v>
          </cell>
          <cell r="S200">
            <v>0</v>
          </cell>
          <cell r="T200">
            <v>42807</v>
          </cell>
          <cell r="U200">
            <v>42808</v>
          </cell>
          <cell r="V200">
            <v>42809</v>
          </cell>
          <cell r="W200">
            <v>42810</v>
          </cell>
          <cell r="X200" t="str">
            <v>สมบูรณ์</v>
          </cell>
        </row>
        <row r="201">
          <cell r="F201">
            <v>1702074</v>
          </cell>
          <cell r="G201" t="str">
            <v>TOYOTA</v>
          </cell>
          <cell r="H201" t="str">
            <v>VIGO</v>
          </cell>
          <cell r="I201" t="str">
            <v>1ฒฒ2884</v>
          </cell>
          <cell r="J201" t="str">
            <v>เบา</v>
          </cell>
          <cell r="K201">
            <v>0</v>
          </cell>
          <cell r="L201">
            <v>42801</v>
          </cell>
          <cell r="M201">
            <v>0</v>
          </cell>
          <cell r="N201">
            <v>0</v>
          </cell>
          <cell r="O201">
            <v>0</v>
          </cell>
          <cell r="P201">
            <v>42802</v>
          </cell>
          <cell r="Q201">
            <v>0</v>
          </cell>
          <cell r="R201">
            <v>0</v>
          </cell>
          <cell r="S201">
            <v>0</v>
          </cell>
          <cell r="T201">
            <v>42803</v>
          </cell>
          <cell r="U201">
            <v>0</v>
          </cell>
          <cell r="V201">
            <v>0</v>
          </cell>
          <cell r="W201">
            <v>0</v>
          </cell>
          <cell r="X201" t="str">
            <v>สมบูรณ์</v>
          </cell>
        </row>
        <row r="202">
          <cell r="F202">
            <v>1703005</v>
          </cell>
          <cell r="G202" t="str">
            <v>HONDA</v>
          </cell>
          <cell r="H202" t="str">
            <v>CIVIC</v>
          </cell>
          <cell r="I202" t="str">
            <v>ฎง7675</v>
          </cell>
          <cell r="J202" t="str">
            <v>กลาง</v>
          </cell>
          <cell r="K202">
            <v>0</v>
          </cell>
          <cell r="L202">
            <v>42800</v>
          </cell>
          <cell r="M202">
            <v>0</v>
          </cell>
          <cell r="N202">
            <v>0</v>
          </cell>
          <cell r="O202">
            <v>0</v>
          </cell>
          <cell r="P202">
            <v>42801</v>
          </cell>
          <cell r="Q202">
            <v>42802</v>
          </cell>
          <cell r="R202">
            <v>0</v>
          </cell>
          <cell r="S202">
            <v>0</v>
          </cell>
          <cell r="T202">
            <v>42803</v>
          </cell>
          <cell r="U202">
            <v>42804</v>
          </cell>
          <cell r="V202">
            <v>42805</v>
          </cell>
          <cell r="W202">
            <v>42807</v>
          </cell>
          <cell r="X202" t="str">
            <v>สมบูรณ์</v>
          </cell>
        </row>
        <row r="203">
          <cell r="F203">
            <v>1703013</v>
          </cell>
          <cell r="G203" t="str">
            <v>SUZUKI</v>
          </cell>
          <cell r="H203" t="str">
            <v>SWIFT</v>
          </cell>
          <cell r="I203" t="str">
            <v>3กฮ5950</v>
          </cell>
          <cell r="J203" t="str">
            <v>รอบคัน</v>
          </cell>
          <cell r="K203">
            <v>42802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42803</v>
          </cell>
          <cell r="Q203">
            <v>42804</v>
          </cell>
          <cell r="R203">
            <v>42805</v>
          </cell>
          <cell r="S203">
            <v>42807</v>
          </cell>
          <cell r="T203">
            <v>42808</v>
          </cell>
          <cell r="U203">
            <v>42809</v>
          </cell>
          <cell r="V203">
            <v>42810</v>
          </cell>
          <cell r="W203">
            <v>42811</v>
          </cell>
          <cell r="X203" t="str">
            <v>สมบูรณ์</v>
          </cell>
        </row>
        <row r="204">
          <cell r="F204">
            <v>1703015</v>
          </cell>
          <cell r="G204" t="str">
            <v>TOYOTA</v>
          </cell>
          <cell r="H204" t="str">
            <v>ALTIS</v>
          </cell>
          <cell r="I204" t="str">
            <v>ศท9580</v>
          </cell>
          <cell r="J204" t="str">
            <v>กลาง</v>
          </cell>
          <cell r="K204">
            <v>0</v>
          </cell>
          <cell r="L204">
            <v>42802</v>
          </cell>
          <cell r="M204">
            <v>0</v>
          </cell>
          <cell r="N204">
            <v>0</v>
          </cell>
          <cell r="O204">
            <v>0</v>
          </cell>
          <cell r="P204">
            <v>42803</v>
          </cell>
          <cell r="Q204">
            <v>42804</v>
          </cell>
          <cell r="R204">
            <v>0</v>
          </cell>
          <cell r="S204">
            <v>0</v>
          </cell>
          <cell r="T204">
            <v>42805</v>
          </cell>
          <cell r="U204">
            <v>42807</v>
          </cell>
          <cell r="V204">
            <v>42808</v>
          </cell>
          <cell r="W204">
            <v>42809</v>
          </cell>
          <cell r="X204" t="str">
            <v>สมบูรณ์</v>
          </cell>
        </row>
        <row r="205">
          <cell r="F205">
            <v>1703018</v>
          </cell>
          <cell r="G205" t="str">
            <v>HONDA</v>
          </cell>
          <cell r="H205" t="str">
            <v>CITY</v>
          </cell>
          <cell r="I205" t="str">
            <v>กท9320</v>
          </cell>
          <cell r="J205" t="str">
            <v>เบา</v>
          </cell>
          <cell r="K205">
            <v>42803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42804</v>
          </cell>
          <cell r="Q205">
            <v>0</v>
          </cell>
          <cell r="R205">
            <v>0</v>
          </cell>
          <cell r="S205">
            <v>0</v>
          </cell>
          <cell r="T205">
            <v>42805</v>
          </cell>
          <cell r="U205">
            <v>0</v>
          </cell>
          <cell r="V205">
            <v>0</v>
          </cell>
          <cell r="W205">
            <v>0</v>
          </cell>
          <cell r="X205" t="str">
            <v>ซ้ำ</v>
          </cell>
        </row>
        <row r="206">
          <cell r="F206">
            <v>1703019</v>
          </cell>
          <cell r="G206" t="str">
            <v>HONDA</v>
          </cell>
          <cell r="H206" t="str">
            <v>CIVIC</v>
          </cell>
          <cell r="I206" t="str">
            <v>ชณ3448</v>
          </cell>
          <cell r="J206" t="str">
            <v>กลาง</v>
          </cell>
          <cell r="K206">
            <v>0</v>
          </cell>
          <cell r="L206">
            <v>42803</v>
          </cell>
          <cell r="M206">
            <v>0</v>
          </cell>
          <cell r="N206">
            <v>0</v>
          </cell>
          <cell r="O206">
            <v>0</v>
          </cell>
          <cell r="P206">
            <v>42804</v>
          </cell>
          <cell r="Q206">
            <v>0</v>
          </cell>
          <cell r="R206">
            <v>0</v>
          </cell>
          <cell r="S206">
            <v>0</v>
          </cell>
          <cell r="T206">
            <v>42805</v>
          </cell>
          <cell r="U206">
            <v>42807</v>
          </cell>
          <cell r="V206">
            <v>0</v>
          </cell>
          <cell r="W206">
            <v>42808</v>
          </cell>
          <cell r="X206" t="str">
            <v>สมบูรณ์</v>
          </cell>
        </row>
        <row r="207">
          <cell r="F207">
            <v>1703020</v>
          </cell>
          <cell r="G207" t="str">
            <v>HONDA</v>
          </cell>
          <cell r="H207" t="str">
            <v>JAZZ</v>
          </cell>
          <cell r="I207" t="str">
            <v>2กค6775</v>
          </cell>
          <cell r="J207" t="str">
            <v>กลาง</v>
          </cell>
          <cell r="K207">
            <v>42801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42802</v>
          </cell>
          <cell r="Q207">
            <v>0</v>
          </cell>
          <cell r="R207">
            <v>0</v>
          </cell>
          <cell r="S207">
            <v>0</v>
          </cell>
          <cell r="T207">
            <v>42803</v>
          </cell>
          <cell r="U207">
            <v>42804</v>
          </cell>
          <cell r="V207">
            <v>0</v>
          </cell>
          <cell r="W207">
            <v>0</v>
          </cell>
          <cell r="X207" t="str">
            <v>สมบูรณ์</v>
          </cell>
        </row>
        <row r="208">
          <cell r="F208">
            <v>1703021</v>
          </cell>
          <cell r="G208" t="str">
            <v>CHEVROLET</v>
          </cell>
          <cell r="H208" t="str">
            <v>CAPTIVA</v>
          </cell>
          <cell r="I208" t="str">
            <v>ญฒ4950</v>
          </cell>
          <cell r="J208" t="str">
            <v>หนัก</v>
          </cell>
          <cell r="K208">
            <v>42803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 t="str">
            <v>สมบูรณ์</v>
          </cell>
        </row>
        <row r="209">
          <cell r="F209">
            <v>1703024</v>
          </cell>
          <cell r="G209" t="str">
            <v>MITSUBISHI</v>
          </cell>
          <cell r="H209" t="str">
            <v>MIRAGE</v>
          </cell>
          <cell r="I209" t="str">
            <v>1กจ5865</v>
          </cell>
          <cell r="J209" t="str">
            <v>เบา</v>
          </cell>
          <cell r="K209">
            <v>0</v>
          </cell>
          <cell r="L209">
            <v>42803</v>
          </cell>
          <cell r="M209">
            <v>0</v>
          </cell>
          <cell r="N209">
            <v>0</v>
          </cell>
          <cell r="O209">
            <v>0</v>
          </cell>
          <cell r="P209">
            <v>42804</v>
          </cell>
          <cell r="Q209">
            <v>0</v>
          </cell>
          <cell r="R209">
            <v>0</v>
          </cell>
          <cell r="S209">
            <v>0</v>
          </cell>
          <cell r="T209">
            <v>42805</v>
          </cell>
          <cell r="U209">
            <v>42807</v>
          </cell>
          <cell r="V209">
            <v>0</v>
          </cell>
          <cell r="W209">
            <v>0</v>
          </cell>
          <cell r="X209" t="str">
            <v>สมบูรณ์</v>
          </cell>
        </row>
        <row r="210">
          <cell r="F210">
            <v>1703028</v>
          </cell>
          <cell r="G210" t="str">
            <v>NISSAN</v>
          </cell>
          <cell r="H210" t="str">
            <v>SYLPHY</v>
          </cell>
          <cell r="I210" t="str">
            <v>2กพ2362</v>
          </cell>
          <cell r="J210" t="str">
            <v>กลาง</v>
          </cell>
          <cell r="K210">
            <v>0</v>
          </cell>
          <cell r="L210">
            <v>42803</v>
          </cell>
          <cell r="M210">
            <v>0</v>
          </cell>
          <cell r="N210">
            <v>0</v>
          </cell>
          <cell r="O210">
            <v>0</v>
          </cell>
          <cell r="P210">
            <v>42804</v>
          </cell>
          <cell r="Q210">
            <v>42805</v>
          </cell>
          <cell r="R210">
            <v>0</v>
          </cell>
          <cell r="S210">
            <v>0</v>
          </cell>
          <cell r="T210">
            <v>42807</v>
          </cell>
          <cell r="U210">
            <v>42808</v>
          </cell>
          <cell r="V210">
            <v>0</v>
          </cell>
          <cell r="W210">
            <v>42809</v>
          </cell>
          <cell r="X210" t="str">
            <v>สมบูรณ์</v>
          </cell>
        </row>
        <row r="211">
          <cell r="F211">
            <v>1701108</v>
          </cell>
          <cell r="G211" t="str">
            <v>MITSUBISHI</v>
          </cell>
          <cell r="H211" t="str">
            <v>TRIRON</v>
          </cell>
          <cell r="I211" t="str">
            <v>ฎธ4725</v>
          </cell>
          <cell r="J211" t="str">
            <v>กลาง</v>
          </cell>
          <cell r="K211">
            <v>0</v>
          </cell>
          <cell r="L211">
            <v>42809</v>
          </cell>
          <cell r="M211">
            <v>0</v>
          </cell>
          <cell r="N211">
            <v>0</v>
          </cell>
          <cell r="O211">
            <v>0</v>
          </cell>
          <cell r="P211">
            <v>42810</v>
          </cell>
          <cell r="Q211">
            <v>42811</v>
          </cell>
          <cell r="R211">
            <v>0</v>
          </cell>
          <cell r="S211">
            <v>0</v>
          </cell>
          <cell r="T211">
            <v>42812</v>
          </cell>
          <cell r="U211">
            <v>42814</v>
          </cell>
          <cell r="V211">
            <v>42815</v>
          </cell>
          <cell r="W211">
            <v>42816</v>
          </cell>
          <cell r="X211" t="str">
            <v>สมบูรณ์</v>
          </cell>
        </row>
        <row r="212">
          <cell r="F212">
            <v>1703032</v>
          </cell>
          <cell r="G212" t="str">
            <v>CHEVROLET</v>
          </cell>
          <cell r="H212" t="str">
            <v>OPTRA</v>
          </cell>
          <cell r="I212" t="str">
            <v>ฌก6970/1</v>
          </cell>
          <cell r="J212" t="str">
            <v>กลาง</v>
          </cell>
          <cell r="K212">
            <v>0</v>
          </cell>
          <cell r="L212">
            <v>42807</v>
          </cell>
          <cell r="M212">
            <v>0</v>
          </cell>
          <cell r="N212">
            <v>0</v>
          </cell>
          <cell r="O212">
            <v>0</v>
          </cell>
          <cell r="P212">
            <v>42808</v>
          </cell>
          <cell r="Q212">
            <v>42809</v>
          </cell>
          <cell r="R212">
            <v>0</v>
          </cell>
          <cell r="S212">
            <v>0</v>
          </cell>
          <cell r="T212">
            <v>42810</v>
          </cell>
          <cell r="U212">
            <v>42811</v>
          </cell>
          <cell r="V212">
            <v>0</v>
          </cell>
          <cell r="W212">
            <v>0</v>
          </cell>
          <cell r="X212" t="str">
            <v>สมบูรณ์</v>
          </cell>
        </row>
        <row r="213">
          <cell r="F213">
            <v>1701158</v>
          </cell>
          <cell r="G213" t="str">
            <v>HONDA</v>
          </cell>
          <cell r="H213" t="str">
            <v>CIVIC</v>
          </cell>
          <cell r="I213" t="str">
            <v>กฉ4881</v>
          </cell>
          <cell r="J213" t="str">
            <v>หนัก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42804</v>
          </cell>
          <cell r="Q213">
            <v>42805</v>
          </cell>
          <cell r="R213">
            <v>0</v>
          </cell>
          <cell r="S213">
            <v>0</v>
          </cell>
          <cell r="T213">
            <v>42807</v>
          </cell>
          <cell r="U213">
            <v>42808</v>
          </cell>
          <cell r="V213">
            <v>42809</v>
          </cell>
          <cell r="W213">
            <v>42810</v>
          </cell>
          <cell r="X213" t="str">
            <v>สมบูรณ์</v>
          </cell>
        </row>
        <row r="214">
          <cell r="F214">
            <v>1703030</v>
          </cell>
          <cell r="G214" t="str">
            <v>HONDA</v>
          </cell>
          <cell r="H214" t="str">
            <v>JAZZ</v>
          </cell>
          <cell r="I214" t="str">
            <v>4กท7980</v>
          </cell>
          <cell r="J214" t="str">
            <v>กลาง</v>
          </cell>
          <cell r="K214">
            <v>0</v>
          </cell>
          <cell r="L214">
            <v>42807</v>
          </cell>
          <cell r="M214">
            <v>0</v>
          </cell>
          <cell r="N214">
            <v>0</v>
          </cell>
          <cell r="O214">
            <v>0</v>
          </cell>
          <cell r="P214">
            <v>42808</v>
          </cell>
          <cell r="Q214">
            <v>42809</v>
          </cell>
          <cell r="R214">
            <v>0</v>
          </cell>
          <cell r="S214">
            <v>0</v>
          </cell>
          <cell r="T214">
            <v>42810</v>
          </cell>
          <cell r="U214">
            <v>42811</v>
          </cell>
          <cell r="V214">
            <v>0</v>
          </cell>
          <cell r="W214">
            <v>42812</v>
          </cell>
          <cell r="X214" t="str">
            <v>สมบูรณ์</v>
          </cell>
        </row>
        <row r="215">
          <cell r="F215">
            <v>1703034</v>
          </cell>
          <cell r="G215" t="str">
            <v>SUZUKI</v>
          </cell>
          <cell r="H215" t="str">
            <v>ERTIGA</v>
          </cell>
          <cell r="I215" t="str">
            <v>4กฉ5548</v>
          </cell>
          <cell r="J215" t="str">
            <v>เบา</v>
          </cell>
          <cell r="K215">
            <v>42807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42808</v>
          </cell>
          <cell r="Q215">
            <v>0</v>
          </cell>
          <cell r="R215">
            <v>0</v>
          </cell>
          <cell r="S215">
            <v>0</v>
          </cell>
          <cell r="T215">
            <v>42809</v>
          </cell>
          <cell r="U215">
            <v>42810</v>
          </cell>
          <cell r="V215">
            <v>0</v>
          </cell>
          <cell r="W215">
            <v>0</v>
          </cell>
          <cell r="X215" t="str">
            <v>สมบูรณ์</v>
          </cell>
        </row>
        <row r="216">
          <cell r="F216">
            <v>1701076</v>
          </cell>
          <cell r="G216" t="str">
            <v>TOYOTA</v>
          </cell>
          <cell r="H216" t="str">
            <v>VIOS</v>
          </cell>
          <cell r="I216" t="str">
            <v>3กค7607</v>
          </cell>
          <cell r="J216" t="str">
            <v>กลาง</v>
          </cell>
          <cell r="K216">
            <v>0</v>
          </cell>
          <cell r="L216">
            <v>42808</v>
          </cell>
          <cell r="M216">
            <v>0</v>
          </cell>
          <cell r="N216">
            <v>0</v>
          </cell>
          <cell r="O216">
            <v>0</v>
          </cell>
          <cell r="P216">
            <v>42809</v>
          </cell>
          <cell r="Q216">
            <v>0</v>
          </cell>
          <cell r="R216">
            <v>0</v>
          </cell>
          <cell r="S216">
            <v>0</v>
          </cell>
          <cell r="T216">
            <v>42810</v>
          </cell>
          <cell r="U216">
            <v>42811</v>
          </cell>
          <cell r="V216">
            <v>0</v>
          </cell>
          <cell r="W216">
            <v>0</v>
          </cell>
          <cell r="X216" t="str">
            <v>สมบูรณ์</v>
          </cell>
        </row>
        <row r="217">
          <cell r="F217">
            <v>1701141</v>
          </cell>
          <cell r="G217" t="str">
            <v>MITSUBISHI</v>
          </cell>
          <cell r="H217" t="str">
            <v>MIRAGE</v>
          </cell>
          <cell r="I217" t="str">
            <v>1กภ6437</v>
          </cell>
          <cell r="J217" t="str">
            <v>กลาง</v>
          </cell>
          <cell r="K217">
            <v>0</v>
          </cell>
          <cell r="L217">
            <v>42808</v>
          </cell>
          <cell r="M217">
            <v>0</v>
          </cell>
          <cell r="N217">
            <v>0</v>
          </cell>
          <cell r="O217">
            <v>0</v>
          </cell>
          <cell r="P217">
            <v>42809</v>
          </cell>
          <cell r="Q217">
            <v>0</v>
          </cell>
          <cell r="R217">
            <v>0</v>
          </cell>
          <cell r="S217">
            <v>0</v>
          </cell>
          <cell r="T217">
            <v>42810</v>
          </cell>
          <cell r="U217">
            <v>42811</v>
          </cell>
          <cell r="V217">
            <v>0</v>
          </cell>
          <cell r="W217">
            <v>0</v>
          </cell>
          <cell r="X217" t="str">
            <v>สมบูรณ์</v>
          </cell>
        </row>
        <row r="218">
          <cell r="F218">
            <v>1701075</v>
          </cell>
          <cell r="G218" t="str">
            <v>ISUZU</v>
          </cell>
          <cell r="H218" t="str">
            <v>SPACECAB</v>
          </cell>
          <cell r="I218" t="str">
            <v>ผพ8222</v>
          </cell>
          <cell r="J218" t="str">
            <v>เบา</v>
          </cell>
          <cell r="K218">
            <v>0</v>
          </cell>
          <cell r="L218">
            <v>42807</v>
          </cell>
          <cell r="M218">
            <v>0</v>
          </cell>
          <cell r="N218">
            <v>0</v>
          </cell>
          <cell r="O218">
            <v>0</v>
          </cell>
          <cell r="P218">
            <v>42808</v>
          </cell>
          <cell r="Q218">
            <v>42809</v>
          </cell>
          <cell r="R218">
            <v>0</v>
          </cell>
          <cell r="S218">
            <v>0</v>
          </cell>
          <cell r="T218">
            <v>42810</v>
          </cell>
          <cell r="U218">
            <v>42811</v>
          </cell>
          <cell r="V218">
            <v>0</v>
          </cell>
          <cell r="W218">
            <v>42812</v>
          </cell>
          <cell r="X218" t="str">
            <v>สมบูรณ์</v>
          </cell>
        </row>
        <row r="219">
          <cell r="F219">
            <v>1701148</v>
          </cell>
          <cell r="G219" t="str">
            <v>ISUZU</v>
          </cell>
          <cell r="H219" t="str">
            <v>D-MAX</v>
          </cell>
          <cell r="I219" t="str">
            <v>1ฒต5953</v>
          </cell>
          <cell r="J219" t="str">
            <v>กลาง</v>
          </cell>
          <cell r="K219">
            <v>0</v>
          </cell>
          <cell r="L219">
            <v>42810</v>
          </cell>
          <cell r="M219">
            <v>0</v>
          </cell>
          <cell r="N219">
            <v>0</v>
          </cell>
          <cell r="O219">
            <v>0</v>
          </cell>
          <cell r="P219">
            <v>42811</v>
          </cell>
          <cell r="Q219">
            <v>42812</v>
          </cell>
          <cell r="R219">
            <v>42814</v>
          </cell>
          <cell r="S219">
            <v>0</v>
          </cell>
          <cell r="T219">
            <v>42815</v>
          </cell>
          <cell r="U219">
            <v>42816</v>
          </cell>
          <cell r="V219">
            <v>42817</v>
          </cell>
          <cell r="W219">
            <v>42818</v>
          </cell>
          <cell r="X219" t="str">
            <v>สมบูรณ์</v>
          </cell>
        </row>
        <row r="220">
          <cell r="F220">
            <v>1702008</v>
          </cell>
          <cell r="G220" t="str">
            <v>SUZUKI</v>
          </cell>
          <cell r="H220" t="str">
            <v>SWIFT</v>
          </cell>
          <cell r="I220" t="str">
            <v>กท1083</v>
          </cell>
          <cell r="J220" t="str">
            <v>เบา</v>
          </cell>
          <cell r="K220">
            <v>0</v>
          </cell>
          <cell r="L220">
            <v>42808</v>
          </cell>
          <cell r="M220">
            <v>0</v>
          </cell>
          <cell r="N220">
            <v>0</v>
          </cell>
          <cell r="O220">
            <v>0</v>
          </cell>
          <cell r="P220">
            <v>42809</v>
          </cell>
          <cell r="Q220">
            <v>0</v>
          </cell>
          <cell r="R220">
            <v>0</v>
          </cell>
          <cell r="S220">
            <v>0</v>
          </cell>
          <cell r="T220">
            <v>42810</v>
          </cell>
          <cell r="U220">
            <v>42811</v>
          </cell>
          <cell r="V220">
            <v>0</v>
          </cell>
          <cell r="W220">
            <v>0</v>
          </cell>
          <cell r="X220" t="str">
            <v>สมบูรณ์</v>
          </cell>
        </row>
        <row r="221">
          <cell r="F221">
            <v>1702022</v>
          </cell>
          <cell r="G221" t="str">
            <v>ISUZU</v>
          </cell>
          <cell r="H221" t="str">
            <v>SPACECAB</v>
          </cell>
          <cell r="I221" t="str">
            <v>ฒต7035</v>
          </cell>
          <cell r="J221" t="str">
            <v>กลาง</v>
          </cell>
          <cell r="K221">
            <v>0</v>
          </cell>
          <cell r="L221">
            <v>42812</v>
          </cell>
          <cell r="M221">
            <v>0</v>
          </cell>
          <cell r="N221">
            <v>0</v>
          </cell>
          <cell r="O221">
            <v>0</v>
          </cell>
          <cell r="P221">
            <v>42814</v>
          </cell>
          <cell r="Q221">
            <v>42815</v>
          </cell>
          <cell r="R221">
            <v>0</v>
          </cell>
          <cell r="S221">
            <v>0</v>
          </cell>
          <cell r="T221">
            <v>42816</v>
          </cell>
          <cell r="U221">
            <v>42817</v>
          </cell>
          <cell r="V221">
            <v>42818</v>
          </cell>
          <cell r="W221">
            <v>42819</v>
          </cell>
          <cell r="X221" t="str">
            <v>สมบูรณ์</v>
          </cell>
        </row>
        <row r="222">
          <cell r="F222">
            <v>1702044</v>
          </cell>
          <cell r="G222" t="str">
            <v>TOYOTA</v>
          </cell>
          <cell r="H222" t="str">
            <v>VIGO</v>
          </cell>
          <cell r="I222" t="str">
            <v>ญน533</v>
          </cell>
          <cell r="J222" t="str">
            <v>เบา</v>
          </cell>
          <cell r="K222">
            <v>0</v>
          </cell>
          <cell r="L222">
            <v>42808</v>
          </cell>
          <cell r="M222">
            <v>0</v>
          </cell>
          <cell r="N222">
            <v>0</v>
          </cell>
          <cell r="O222">
            <v>0</v>
          </cell>
          <cell r="P222">
            <v>42809</v>
          </cell>
          <cell r="Q222">
            <v>0</v>
          </cell>
          <cell r="R222">
            <v>0</v>
          </cell>
          <cell r="S222">
            <v>0</v>
          </cell>
          <cell r="T222">
            <v>42810</v>
          </cell>
          <cell r="U222">
            <v>42811</v>
          </cell>
          <cell r="V222">
            <v>0</v>
          </cell>
          <cell r="W222">
            <v>0</v>
          </cell>
          <cell r="X222" t="str">
            <v>สมบูรณ์</v>
          </cell>
        </row>
        <row r="223">
          <cell r="F223">
            <v>1703036</v>
          </cell>
          <cell r="G223" t="str">
            <v>MAZDA</v>
          </cell>
          <cell r="H223">
            <v>2</v>
          </cell>
          <cell r="I223" t="str">
            <v>5กช5361</v>
          </cell>
          <cell r="J223" t="str">
            <v>เบา</v>
          </cell>
          <cell r="K223">
            <v>0</v>
          </cell>
          <cell r="L223">
            <v>42808</v>
          </cell>
          <cell r="M223">
            <v>0</v>
          </cell>
          <cell r="N223">
            <v>0</v>
          </cell>
          <cell r="O223">
            <v>0</v>
          </cell>
          <cell r="P223">
            <v>42809</v>
          </cell>
          <cell r="Q223">
            <v>0</v>
          </cell>
          <cell r="R223">
            <v>0</v>
          </cell>
          <cell r="S223">
            <v>0</v>
          </cell>
          <cell r="T223">
            <v>42810</v>
          </cell>
          <cell r="U223">
            <v>42811</v>
          </cell>
          <cell r="V223">
            <v>0</v>
          </cell>
          <cell r="W223">
            <v>0</v>
          </cell>
          <cell r="X223" t="str">
            <v>สมบูรณ์</v>
          </cell>
        </row>
        <row r="224">
          <cell r="F224">
            <v>1703038</v>
          </cell>
          <cell r="G224" t="str">
            <v>HONDA</v>
          </cell>
          <cell r="H224" t="str">
            <v>JAZZ</v>
          </cell>
          <cell r="I224" t="str">
            <v>1กจ4869</v>
          </cell>
          <cell r="J224" t="str">
            <v>กลาง</v>
          </cell>
          <cell r="K224">
            <v>0</v>
          </cell>
          <cell r="L224">
            <v>42810</v>
          </cell>
          <cell r="M224">
            <v>0</v>
          </cell>
          <cell r="N224">
            <v>0</v>
          </cell>
          <cell r="O224">
            <v>0</v>
          </cell>
          <cell r="P224">
            <v>42811</v>
          </cell>
          <cell r="Q224">
            <v>0</v>
          </cell>
          <cell r="R224">
            <v>0</v>
          </cell>
          <cell r="S224">
            <v>0</v>
          </cell>
          <cell r="T224">
            <v>42812</v>
          </cell>
          <cell r="U224">
            <v>42814</v>
          </cell>
          <cell r="V224">
            <v>0</v>
          </cell>
          <cell r="W224">
            <v>42815</v>
          </cell>
          <cell r="X224" t="str">
            <v>สมบูรณ์</v>
          </cell>
        </row>
        <row r="225">
          <cell r="F225">
            <v>1703039</v>
          </cell>
          <cell r="G225" t="str">
            <v>HONDA</v>
          </cell>
          <cell r="H225" t="str">
            <v>CIVIC</v>
          </cell>
          <cell r="I225" t="str">
            <v>2กย7935</v>
          </cell>
          <cell r="J225" t="str">
            <v>กลาง</v>
          </cell>
          <cell r="K225">
            <v>0</v>
          </cell>
          <cell r="L225">
            <v>42811</v>
          </cell>
          <cell r="M225">
            <v>0</v>
          </cell>
          <cell r="N225">
            <v>0</v>
          </cell>
          <cell r="O225">
            <v>0</v>
          </cell>
          <cell r="P225">
            <v>42812</v>
          </cell>
          <cell r="Q225">
            <v>0</v>
          </cell>
          <cell r="R225">
            <v>0</v>
          </cell>
          <cell r="S225">
            <v>0</v>
          </cell>
          <cell r="T225">
            <v>42814</v>
          </cell>
          <cell r="U225">
            <v>42815</v>
          </cell>
          <cell r="V225">
            <v>0</v>
          </cell>
          <cell r="W225">
            <v>42816</v>
          </cell>
          <cell r="X225" t="str">
            <v>สมบูรณ์</v>
          </cell>
        </row>
        <row r="226">
          <cell r="F226">
            <v>1703040</v>
          </cell>
          <cell r="G226" t="str">
            <v>TOYOTA</v>
          </cell>
          <cell r="H226" t="str">
            <v>VIGO</v>
          </cell>
          <cell r="I226" t="str">
            <v>กฉ1300</v>
          </cell>
          <cell r="J226" t="str">
            <v>กลาง</v>
          </cell>
          <cell r="K226">
            <v>0</v>
          </cell>
          <cell r="L226">
            <v>42810</v>
          </cell>
          <cell r="M226">
            <v>0</v>
          </cell>
          <cell r="N226">
            <v>0</v>
          </cell>
          <cell r="O226">
            <v>0</v>
          </cell>
          <cell r="P226">
            <v>42811</v>
          </cell>
          <cell r="Q226">
            <v>0</v>
          </cell>
          <cell r="R226">
            <v>0</v>
          </cell>
          <cell r="S226">
            <v>0</v>
          </cell>
          <cell r="T226">
            <v>42812</v>
          </cell>
          <cell r="U226">
            <v>42814</v>
          </cell>
          <cell r="V226">
            <v>0</v>
          </cell>
          <cell r="W226">
            <v>0</v>
          </cell>
          <cell r="X226" t="str">
            <v>สมบูรณ์</v>
          </cell>
        </row>
        <row r="227">
          <cell r="F227">
            <v>1703041</v>
          </cell>
          <cell r="G227" t="str">
            <v>MAZDA</v>
          </cell>
          <cell r="H227">
            <v>2</v>
          </cell>
          <cell r="I227" t="str">
            <v>1กจ9768</v>
          </cell>
          <cell r="J227" t="str">
            <v>กลาง</v>
          </cell>
          <cell r="K227">
            <v>0</v>
          </cell>
          <cell r="L227">
            <v>42809</v>
          </cell>
          <cell r="M227">
            <v>0</v>
          </cell>
          <cell r="N227">
            <v>0</v>
          </cell>
          <cell r="O227">
            <v>0</v>
          </cell>
          <cell r="P227">
            <v>42810</v>
          </cell>
          <cell r="Q227">
            <v>42811</v>
          </cell>
          <cell r="R227">
            <v>0</v>
          </cell>
          <cell r="S227">
            <v>0</v>
          </cell>
          <cell r="T227">
            <v>42812</v>
          </cell>
          <cell r="U227">
            <v>42814</v>
          </cell>
          <cell r="V227">
            <v>42815</v>
          </cell>
          <cell r="W227">
            <v>42816</v>
          </cell>
          <cell r="X227" t="str">
            <v>สมบูรณ์</v>
          </cell>
        </row>
        <row r="228">
          <cell r="F228">
            <v>1701114</v>
          </cell>
          <cell r="G228" t="str">
            <v>FORD</v>
          </cell>
          <cell r="H228" t="str">
            <v>RANGER</v>
          </cell>
          <cell r="I228" t="str">
            <v>1กล7595</v>
          </cell>
          <cell r="J228" t="str">
            <v>เบา</v>
          </cell>
          <cell r="K228">
            <v>0</v>
          </cell>
          <cell r="L228">
            <v>42812</v>
          </cell>
          <cell r="M228">
            <v>0</v>
          </cell>
          <cell r="N228">
            <v>0</v>
          </cell>
          <cell r="O228">
            <v>0</v>
          </cell>
          <cell r="P228">
            <v>42814</v>
          </cell>
          <cell r="Q228">
            <v>0</v>
          </cell>
          <cell r="R228">
            <v>0</v>
          </cell>
          <cell r="S228">
            <v>0</v>
          </cell>
          <cell r="T228">
            <v>42815</v>
          </cell>
          <cell r="U228">
            <v>42816</v>
          </cell>
          <cell r="V228">
            <v>0</v>
          </cell>
          <cell r="W228">
            <v>0</v>
          </cell>
          <cell r="X228" t="str">
            <v>สมบูรณ์</v>
          </cell>
        </row>
        <row r="229">
          <cell r="F229">
            <v>1702057</v>
          </cell>
          <cell r="G229" t="str">
            <v>MITSUBISHI</v>
          </cell>
          <cell r="H229" t="str">
            <v>TRITON</v>
          </cell>
          <cell r="I229" t="str">
            <v>ถอ6587</v>
          </cell>
          <cell r="J229" t="str">
            <v>รอบคัน</v>
          </cell>
          <cell r="K229">
            <v>0</v>
          </cell>
          <cell r="L229">
            <v>42814</v>
          </cell>
          <cell r="M229">
            <v>42815</v>
          </cell>
          <cell r="N229">
            <v>0</v>
          </cell>
          <cell r="O229">
            <v>0</v>
          </cell>
          <cell r="P229">
            <v>42816</v>
          </cell>
          <cell r="Q229">
            <v>42817</v>
          </cell>
          <cell r="R229">
            <v>42818</v>
          </cell>
          <cell r="S229">
            <v>42819</v>
          </cell>
          <cell r="T229">
            <v>42821</v>
          </cell>
          <cell r="U229">
            <v>42822</v>
          </cell>
          <cell r="V229">
            <v>42823</v>
          </cell>
          <cell r="W229">
            <v>42824</v>
          </cell>
          <cell r="X229" t="str">
            <v>สมบูรณ์</v>
          </cell>
        </row>
        <row r="230">
          <cell r="F230">
            <v>1703042</v>
          </cell>
          <cell r="G230" t="str">
            <v>HONDA</v>
          </cell>
          <cell r="H230" t="str">
            <v>ACCORD</v>
          </cell>
          <cell r="I230" t="str">
            <v>ญท5554</v>
          </cell>
          <cell r="J230" t="str">
            <v>เบา</v>
          </cell>
          <cell r="K230">
            <v>0</v>
          </cell>
          <cell r="L230">
            <v>42814</v>
          </cell>
          <cell r="M230">
            <v>0</v>
          </cell>
          <cell r="N230">
            <v>0</v>
          </cell>
          <cell r="O230">
            <v>0</v>
          </cell>
          <cell r="P230">
            <v>42815</v>
          </cell>
          <cell r="Q230">
            <v>0</v>
          </cell>
          <cell r="R230">
            <v>0</v>
          </cell>
          <cell r="S230">
            <v>0</v>
          </cell>
          <cell r="T230">
            <v>42816</v>
          </cell>
          <cell r="U230">
            <v>42817</v>
          </cell>
          <cell r="V230">
            <v>0</v>
          </cell>
          <cell r="W230">
            <v>0</v>
          </cell>
          <cell r="X230" t="str">
            <v>สมบูรณ์</v>
          </cell>
        </row>
        <row r="231">
          <cell r="F231">
            <v>1703044</v>
          </cell>
          <cell r="G231" t="str">
            <v>CHEVROLET</v>
          </cell>
          <cell r="H231" t="str">
            <v>SONIC</v>
          </cell>
          <cell r="I231" t="str">
            <v>2กญ6272</v>
          </cell>
          <cell r="J231" t="str">
            <v>เบา</v>
          </cell>
          <cell r="K231">
            <v>42811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42812</v>
          </cell>
          <cell r="Q231">
            <v>42814</v>
          </cell>
          <cell r="R231">
            <v>0</v>
          </cell>
          <cell r="S231">
            <v>0</v>
          </cell>
          <cell r="T231">
            <v>42815</v>
          </cell>
          <cell r="U231">
            <v>42816</v>
          </cell>
          <cell r="V231">
            <v>0</v>
          </cell>
          <cell r="W231">
            <v>42817</v>
          </cell>
          <cell r="X231" t="str">
            <v>สมบูรณ์</v>
          </cell>
        </row>
        <row r="232">
          <cell r="F232">
            <v>1703046</v>
          </cell>
          <cell r="G232" t="str">
            <v>TOYOTA</v>
          </cell>
          <cell r="H232" t="str">
            <v>REVO</v>
          </cell>
          <cell r="I232" t="str">
            <v>1ฒภ4170</v>
          </cell>
          <cell r="J232" t="str">
            <v>กลาง</v>
          </cell>
          <cell r="K232">
            <v>0</v>
          </cell>
          <cell r="L232">
            <v>42812</v>
          </cell>
          <cell r="M232">
            <v>0</v>
          </cell>
          <cell r="N232">
            <v>0</v>
          </cell>
          <cell r="O232">
            <v>0</v>
          </cell>
          <cell r="P232">
            <v>42814</v>
          </cell>
          <cell r="Q232">
            <v>0</v>
          </cell>
          <cell r="R232">
            <v>0</v>
          </cell>
          <cell r="S232">
            <v>0</v>
          </cell>
          <cell r="T232">
            <v>42815</v>
          </cell>
          <cell r="U232">
            <v>42816</v>
          </cell>
          <cell r="V232">
            <v>0</v>
          </cell>
          <cell r="W232">
            <v>42817</v>
          </cell>
          <cell r="X232" t="str">
            <v>สมบูรณ์</v>
          </cell>
        </row>
        <row r="233">
          <cell r="F233">
            <v>1701032</v>
          </cell>
          <cell r="G233" t="str">
            <v>ISUZU</v>
          </cell>
          <cell r="H233" t="str">
            <v>D-MAX SPACECAB</v>
          </cell>
          <cell r="I233" t="str">
            <v>1ฒฆ5821</v>
          </cell>
          <cell r="J233" t="str">
            <v>กลาง</v>
          </cell>
          <cell r="K233">
            <v>0</v>
          </cell>
          <cell r="L233">
            <v>42818</v>
          </cell>
          <cell r="M233">
            <v>0</v>
          </cell>
          <cell r="N233">
            <v>0</v>
          </cell>
          <cell r="O233">
            <v>0</v>
          </cell>
          <cell r="P233">
            <v>42819</v>
          </cell>
          <cell r="Q233">
            <v>42821</v>
          </cell>
          <cell r="R233">
            <v>0</v>
          </cell>
          <cell r="S233">
            <v>0</v>
          </cell>
          <cell r="T233">
            <v>42822</v>
          </cell>
          <cell r="U233">
            <v>42823</v>
          </cell>
          <cell r="V233">
            <v>0</v>
          </cell>
          <cell r="W233">
            <v>42824</v>
          </cell>
          <cell r="X233" t="str">
            <v>สมบูรณ์</v>
          </cell>
        </row>
        <row r="234">
          <cell r="F234">
            <v>1701166</v>
          </cell>
          <cell r="G234" t="str">
            <v>CHEVROLET</v>
          </cell>
          <cell r="H234" t="str">
            <v>CAPTIVA</v>
          </cell>
          <cell r="I234" t="str">
            <v>ญถ5500</v>
          </cell>
          <cell r="J234" t="str">
            <v>เบา</v>
          </cell>
          <cell r="K234">
            <v>0</v>
          </cell>
          <cell r="L234">
            <v>42818</v>
          </cell>
          <cell r="M234">
            <v>0</v>
          </cell>
          <cell r="N234">
            <v>0</v>
          </cell>
          <cell r="O234">
            <v>0</v>
          </cell>
          <cell r="P234">
            <v>42819</v>
          </cell>
          <cell r="Q234">
            <v>42821</v>
          </cell>
          <cell r="R234">
            <v>0</v>
          </cell>
          <cell r="S234">
            <v>0</v>
          </cell>
          <cell r="T234">
            <v>42822</v>
          </cell>
          <cell r="U234">
            <v>42823</v>
          </cell>
          <cell r="V234">
            <v>42824</v>
          </cell>
          <cell r="W234">
            <v>0</v>
          </cell>
          <cell r="X234" t="str">
            <v>สมบูรณ์</v>
          </cell>
        </row>
        <row r="235">
          <cell r="F235">
            <v>1702052</v>
          </cell>
          <cell r="G235" t="str">
            <v>ISUZU</v>
          </cell>
          <cell r="H235" t="str">
            <v>SPACECAB</v>
          </cell>
          <cell r="I235" t="str">
            <v>ฒต9608</v>
          </cell>
          <cell r="J235" t="str">
            <v>กลาง</v>
          </cell>
          <cell r="K235">
            <v>0</v>
          </cell>
          <cell r="L235">
            <v>42821</v>
          </cell>
          <cell r="M235">
            <v>0</v>
          </cell>
          <cell r="N235">
            <v>0</v>
          </cell>
          <cell r="O235">
            <v>0</v>
          </cell>
          <cell r="P235">
            <v>42822</v>
          </cell>
          <cell r="Q235">
            <v>42823</v>
          </cell>
          <cell r="R235">
            <v>42824</v>
          </cell>
          <cell r="S235">
            <v>42825</v>
          </cell>
          <cell r="T235">
            <v>42826</v>
          </cell>
          <cell r="U235">
            <v>42828</v>
          </cell>
          <cell r="V235">
            <v>42829</v>
          </cell>
          <cell r="W235">
            <v>42830</v>
          </cell>
          <cell r="X235" t="str">
            <v>สมบูรณ์</v>
          </cell>
        </row>
        <row r="236">
          <cell r="F236">
            <v>1702087</v>
          </cell>
          <cell r="G236" t="str">
            <v>TOYOTA</v>
          </cell>
          <cell r="H236" t="str">
            <v>VIOS</v>
          </cell>
          <cell r="I236" t="str">
            <v>ญล4108</v>
          </cell>
          <cell r="J236" t="str">
            <v>กลาง</v>
          </cell>
          <cell r="K236">
            <v>0</v>
          </cell>
          <cell r="L236">
            <v>42821</v>
          </cell>
          <cell r="M236">
            <v>0</v>
          </cell>
          <cell r="N236">
            <v>0</v>
          </cell>
          <cell r="O236">
            <v>0</v>
          </cell>
          <cell r="P236">
            <v>42822</v>
          </cell>
          <cell r="Q236">
            <v>0</v>
          </cell>
          <cell r="R236">
            <v>0</v>
          </cell>
          <cell r="S236">
            <v>0</v>
          </cell>
          <cell r="T236">
            <v>42823</v>
          </cell>
          <cell r="U236">
            <v>42824</v>
          </cell>
          <cell r="V236">
            <v>42825</v>
          </cell>
          <cell r="W236">
            <v>0</v>
          </cell>
          <cell r="X236" t="str">
            <v>สมบูรณ์</v>
          </cell>
        </row>
        <row r="237">
          <cell r="F237">
            <v>1702097</v>
          </cell>
          <cell r="G237" t="str">
            <v>HONDA</v>
          </cell>
          <cell r="H237" t="str">
            <v>BRIO</v>
          </cell>
          <cell r="I237" t="str">
            <v>ฆพ1257</v>
          </cell>
          <cell r="J237" t="str">
            <v>เบา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42818</v>
          </cell>
          <cell r="Q237">
            <v>0</v>
          </cell>
          <cell r="R237">
            <v>0</v>
          </cell>
          <cell r="S237">
            <v>0</v>
          </cell>
          <cell r="T237">
            <v>42819</v>
          </cell>
          <cell r="U237">
            <v>0</v>
          </cell>
          <cell r="V237">
            <v>0</v>
          </cell>
          <cell r="W237">
            <v>0</v>
          </cell>
          <cell r="X237" t="str">
            <v>สมบูรณ์</v>
          </cell>
        </row>
        <row r="238">
          <cell r="F238">
            <v>1703037</v>
          </cell>
          <cell r="G238" t="str">
            <v>CHEVROLET</v>
          </cell>
          <cell r="H238" t="str">
            <v>AVEO</v>
          </cell>
          <cell r="I238" t="str">
            <v>ชฉ3440</v>
          </cell>
          <cell r="J238" t="str">
            <v>เบา</v>
          </cell>
          <cell r="K238">
            <v>42821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42822</v>
          </cell>
          <cell r="Q238">
            <v>0</v>
          </cell>
          <cell r="R238">
            <v>0</v>
          </cell>
          <cell r="S238">
            <v>0</v>
          </cell>
          <cell r="T238">
            <v>42823</v>
          </cell>
          <cell r="U238">
            <v>42824</v>
          </cell>
          <cell r="V238">
            <v>0</v>
          </cell>
          <cell r="W238">
            <v>0</v>
          </cell>
          <cell r="X238" t="str">
            <v>สมบูรณ์</v>
          </cell>
        </row>
        <row r="239">
          <cell r="F239">
            <v>1703052</v>
          </cell>
          <cell r="G239" t="str">
            <v>TOYOTA</v>
          </cell>
          <cell r="H239" t="str">
            <v>VIOS</v>
          </cell>
          <cell r="I239" t="str">
            <v>ญฬ9213</v>
          </cell>
          <cell r="J239" t="str">
            <v>กลาง</v>
          </cell>
          <cell r="K239">
            <v>0</v>
          </cell>
          <cell r="L239">
            <v>42819</v>
          </cell>
          <cell r="M239">
            <v>0</v>
          </cell>
          <cell r="N239">
            <v>0</v>
          </cell>
          <cell r="O239">
            <v>0</v>
          </cell>
          <cell r="P239">
            <v>42821</v>
          </cell>
          <cell r="Q239">
            <v>42822</v>
          </cell>
          <cell r="R239">
            <v>0</v>
          </cell>
          <cell r="S239">
            <v>0</v>
          </cell>
          <cell r="T239">
            <v>42823</v>
          </cell>
          <cell r="U239">
            <v>42824</v>
          </cell>
          <cell r="V239">
            <v>42825</v>
          </cell>
          <cell r="W239">
            <v>42826</v>
          </cell>
          <cell r="X239" t="str">
            <v>สมบูรณ์</v>
          </cell>
        </row>
        <row r="240">
          <cell r="F240">
            <v>1703053</v>
          </cell>
          <cell r="G240" t="str">
            <v>ISUZU</v>
          </cell>
          <cell r="H240" t="str">
            <v>D-MAX</v>
          </cell>
          <cell r="I240" t="str">
            <v>1ฒส3691</v>
          </cell>
          <cell r="J240" t="str">
            <v>กลาง</v>
          </cell>
          <cell r="K240">
            <v>0</v>
          </cell>
          <cell r="L240">
            <v>42817</v>
          </cell>
          <cell r="M240">
            <v>0</v>
          </cell>
          <cell r="N240">
            <v>0</v>
          </cell>
          <cell r="O240">
            <v>0</v>
          </cell>
          <cell r="P240">
            <v>42818</v>
          </cell>
          <cell r="Q240">
            <v>42819</v>
          </cell>
          <cell r="R240">
            <v>0</v>
          </cell>
          <cell r="S240">
            <v>0</v>
          </cell>
          <cell r="T240">
            <v>42821</v>
          </cell>
          <cell r="U240">
            <v>42822</v>
          </cell>
          <cell r="V240">
            <v>0</v>
          </cell>
          <cell r="W240">
            <v>0</v>
          </cell>
          <cell r="X240" t="str">
            <v>สมบูรณ์</v>
          </cell>
        </row>
        <row r="241">
          <cell r="F241">
            <v>1703055</v>
          </cell>
          <cell r="G241" t="str">
            <v>NISSAN</v>
          </cell>
          <cell r="H241" t="str">
            <v>SUNNY</v>
          </cell>
          <cell r="I241" t="str">
            <v>วข1577</v>
          </cell>
          <cell r="J241" t="str">
            <v>เบา</v>
          </cell>
          <cell r="K241">
            <v>42815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42816</v>
          </cell>
          <cell r="Q241">
            <v>0</v>
          </cell>
          <cell r="R241">
            <v>0</v>
          </cell>
          <cell r="S241">
            <v>0</v>
          </cell>
          <cell r="T241">
            <v>42817</v>
          </cell>
          <cell r="U241">
            <v>42818</v>
          </cell>
          <cell r="V241">
            <v>0</v>
          </cell>
          <cell r="W241">
            <v>0</v>
          </cell>
          <cell r="X241" t="str">
            <v>สมบูรณ์</v>
          </cell>
        </row>
        <row r="242">
          <cell r="F242">
            <v>1703056</v>
          </cell>
          <cell r="G242" t="str">
            <v>TOYOTA</v>
          </cell>
          <cell r="H242" t="str">
            <v>SPORT RIDER</v>
          </cell>
          <cell r="I242" t="str">
            <v>กจ5554</v>
          </cell>
          <cell r="J242" t="str">
            <v>เบา</v>
          </cell>
          <cell r="K242">
            <v>0</v>
          </cell>
          <cell r="L242">
            <v>42818</v>
          </cell>
          <cell r="M242">
            <v>0</v>
          </cell>
          <cell r="N242">
            <v>0</v>
          </cell>
          <cell r="O242">
            <v>0</v>
          </cell>
          <cell r="P242">
            <v>42819</v>
          </cell>
          <cell r="Q242">
            <v>0</v>
          </cell>
          <cell r="R242">
            <v>0</v>
          </cell>
          <cell r="S242">
            <v>0</v>
          </cell>
          <cell r="T242">
            <v>42821</v>
          </cell>
          <cell r="U242">
            <v>42822</v>
          </cell>
          <cell r="V242">
            <v>0</v>
          </cell>
          <cell r="W242">
            <v>0</v>
          </cell>
          <cell r="X242" t="str">
            <v>สมบูรณ์</v>
          </cell>
        </row>
        <row r="243">
          <cell r="F243">
            <v>1703059</v>
          </cell>
          <cell r="G243" t="str">
            <v>HONDA</v>
          </cell>
          <cell r="H243" t="str">
            <v>FREED</v>
          </cell>
          <cell r="I243" t="str">
            <v>ฎฐ5338</v>
          </cell>
          <cell r="J243" t="str">
            <v>กลาง</v>
          </cell>
          <cell r="K243">
            <v>0</v>
          </cell>
          <cell r="L243">
            <v>42821</v>
          </cell>
          <cell r="M243">
            <v>0</v>
          </cell>
          <cell r="N243">
            <v>0</v>
          </cell>
          <cell r="O243">
            <v>0</v>
          </cell>
          <cell r="P243">
            <v>42822</v>
          </cell>
          <cell r="Q243">
            <v>42823</v>
          </cell>
          <cell r="R243">
            <v>0</v>
          </cell>
          <cell r="S243">
            <v>0</v>
          </cell>
          <cell r="T243">
            <v>42824</v>
          </cell>
          <cell r="U243">
            <v>42825</v>
          </cell>
          <cell r="V243">
            <v>42826</v>
          </cell>
          <cell r="W243">
            <v>0</v>
          </cell>
          <cell r="X243" t="str">
            <v>สมบูรณ์</v>
          </cell>
        </row>
        <row r="244">
          <cell r="F244">
            <v>1703062</v>
          </cell>
          <cell r="G244" t="str">
            <v>ISUZU</v>
          </cell>
          <cell r="H244" t="str">
            <v>D-MAX</v>
          </cell>
          <cell r="I244" t="str">
            <v>ฒต6034</v>
          </cell>
          <cell r="J244" t="str">
            <v>กลาง</v>
          </cell>
          <cell r="K244">
            <v>0</v>
          </cell>
          <cell r="L244">
            <v>42821</v>
          </cell>
          <cell r="M244">
            <v>0</v>
          </cell>
          <cell r="N244">
            <v>0</v>
          </cell>
          <cell r="O244">
            <v>0</v>
          </cell>
          <cell r="P244">
            <v>42822</v>
          </cell>
          <cell r="Q244">
            <v>0</v>
          </cell>
          <cell r="R244">
            <v>0</v>
          </cell>
          <cell r="S244">
            <v>0</v>
          </cell>
          <cell r="T244">
            <v>42823</v>
          </cell>
          <cell r="U244">
            <v>42824</v>
          </cell>
          <cell r="V244">
            <v>0</v>
          </cell>
          <cell r="W244">
            <v>0</v>
          </cell>
          <cell r="X244" t="str">
            <v>สมบูรณ์</v>
          </cell>
        </row>
        <row r="245">
          <cell r="F245">
            <v>1703051</v>
          </cell>
          <cell r="G245" t="str">
            <v>ISUZU</v>
          </cell>
          <cell r="H245">
            <v>0</v>
          </cell>
          <cell r="I245" t="str">
            <v>รต6785</v>
          </cell>
          <cell r="J245" t="str">
            <v>กลาง</v>
          </cell>
          <cell r="K245">
            <v>0</v>
          </cell>
          <cell r="L245">
            <v>42821</v>
          </cell>
          <cell r="M245">
            <v>0</v>
          </cell>
          <cell r="N245">
            <v>0</v>
          </cell>
          <cell r="O245">
            <v>0</v>
          </cell>
          <cell r="P245">
            <v>42822</v>
          </cell>
          <cell r="Q245">
            <v>0</v>
          </cell>
          <cell r="R245">
            <v>0</v>
          </cell>
          <cell r="S245">
            <v>0</v>
          </cell>
          <cell r="T245">
            <v>42823</v>
          </cell>
          <cell r="U245">
            <v>42824</v>
          </cell>
          <cell r="V245">
            <v>0</v>
          </cell>
          <cell r="W245">
            <v>0</v>
          </cell>
          <cell r="X245" t="str">
            <v>สมบูรณ์</v>
          </cell>
        </row>
        <row r="246">
          <cell r="F246">
            <v>1702019</v>
          </cell>
          <cell r="G246" t="str">
            <v>TOYOTA</v>
          </cell>
          <cell r="H246" t="str">
            <v>VIGO</v>
          </cell>
          <cell r="I246" t="str">
            <v>ฒฮ4157</v>
          </cell>
          <cell r="J246" t="str">
            <v>กลาง</v>
          </cell>
          <cell r="K246">
            <v>0</v>
          </cell>
          <cell r="L246">
            <v>42821</v>
          </cell>
          <cell r="M246">
            <v>0</v>
          </cell>
          <cell r="N246">
            <v>0</v>
          </cell>
          <cell r="O246">
            <v>0</v>
          </cell>
          <cell r="P246">
            <v>42822</v>
          </cell>
          <cell r="Q246">
            <v>0</v>
          </cell>
          <cell r="R246">
            <v>0</v>
          </cell>
          <cell r="S246">
            <v>0</v>
          </cell>
          <cell r="T246">
            <v>42823</v>
          </cell>
          <cell r="U246">
            <v>42824</v>
          </cell>
          <cell r="V246">
            <v>0</v>
          </cell>
          <cell r="W246">
            <v>0</v>
          </cell>
          <cell r="X246" t="str">
            <v>สมบูรณ์</v>
          </cell>
        </row>
        <row r="247">
          <cell r="F247">
            <v>1703065</v>
          </cell>
          <cell r="G247" t="str">
            <v>TOYOTA</v>
          </cell>
          <cell r="H247" t="str">
            <v>VIOS</v>
          </cell>
          <cell r="I247" t="str">
            <v>ฆม622</v>
          </cell>
          <cell r="J247" t="str">
            <v>เบา</v>
          </cell>
          <cell r="K247">
            <v>0</v>
          </cell>
          <cell r="L247">
            <v>42821</v>
          </cell>
          <cell r="M247">
            <v>0</v>
          </cell>
          <cell r="N247">
            <v>0</v>
          </cell>
          <cell r="O247">
            <v>0</v>
          </cell>
          <cell r="P247">
            <v>42822</v>
          </cell>
          <cell r="Q247">
            <v>0</v>
          </cell>
          <cell r="R247">
            <v>0</v>
          </cell>
          <cell r="S247">
            <v>0</v>
          </cell>
          <cell r="T247">
            <v>42823</v>
          </cell>
          <cell r="U247">
            <v>0</v>
          </cell>
          <cell r="V247">
            <v>0</v>
          </cell>
          <cell r="W247">
            <v>0</v>
          </cell>
          <cell r="X247" t="str">
            <v>สมบูรณ์</v>
          </cell>
        </row>
        <row r="248">
          <cell r="F248">
            <v>1701116</v>
          </cell>
          <cell r="G248" t="str">
            <v>MAZDA</v>
          </cell>
          <cell r="H248">
            <v>2</v>
          </cell>
          <cell r="I248" t="str">
            <v>2กฒ8201</v>
          </cell>
          <cell r="J248" t="str">
            <v>กลาง</v>
          </cell>
          <cell r="K248">
            <v>0</v>
          </cell>
          <cell r="L248">
            <v>42825</v>
          </cell>
          <cell r="M248">
            <v>0</v>
          </cell>
          <cell r="N248">
            <v>0</v>
          </cell>
          <cell r="O248">
            <v>0</v>
          </cell>
          <cell r="P248">
            <v>42826</v>
          </cell>
          <cell r="Q248">
            <v>42828</v>
          </cell>
          <cell r="R248">
            <v>0</v>
          </cell>
          <cell r="S248">
            <v>0</v>
          </cell>
          <cell r="T248">
            <v>42829</v>
          </cell>
          <cell r="U248">
            <v>42830</v>
          </cell>
          <cell r="V248">
            <v>0</v>
          </cell>
          <cell r="W248">
            <v>0</v>
          </cell>
          <cell r="X248" t="str">
            <v>สมบูรณ์</v>
          </cell>
        </row>
        <row r="249">
          <cell r="F249">
            <v>1701142</v>
          </cell>
          <cell r="G249" t="str">
            <v>TOYOTA</v>
          </cell>
          <cell r="H249" t="str">
            <v>YARIS</v>
          </cell>
          <cell r="I249" t="str">
            <v>ฌฬ2810</v>
          </cell>
          <cell r="J249" t="str">
            <v>กลาง</v>
          </cell>
          <cell r="K249">
            <v>42828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42829</v>
          </cell>
          <cell r="Q249">
            <v>42830</v>
          </cell>
          <cell r="R249">
            <v>0</v>
          </cell>
          <cell r="S249">
            <v>0</v>
          </cell>
          <cell r="T249">
            <v>42831</v>
          </cell>
          <cell r="U249">
            <v>42832</v>
          </cell>
          <cell r="V249">
            <v>0</v>
          </cell>
          <cell r="W249">
            <v>0</v>
          </cell>
          <cell r="X249" t="str">
            <v>สมบูรณ์</v>
          </cell>
        </row>
        <row r="250">
          <cell r="F250">
            <v>1701152</v>
          </cell>
          <cell r="G250" t="str">
            <v>TOYOTA</v>
          </cell>
          <cell r="H250" t="str">
            <v>CAMRY</v>
          </cell>
          <cell r="I250" t="str">
            <v>กฉ3913</v>
          </cell>
          <cell r="J250" t="str">
            <v>กลาง</v>
          </cell>
          <cell r="K250">
            <v>0</v>
          </cell>
          <cell r="L250">
            <v>42826</v>
          </cell>
          <cell r="M250">
            <v>0</v>
          </cell>
          <cell r="N250">
            <v>0</v>
          </cell>
          <cell r="O250">
            <v>0</v>
          </cell>
          <cell r="P250">
            <v>42828</v>
          </cell>
          <cell r="Q250">
            <v>42829</v>
          </cell>
          <cell r="R250">
            <v>42830</v>
          </cell>
          <cell r="S250">
            <v>0</v>
          </cell>
          <cell r="T250">
            <v>42831</v>
          </cell>
          <cell r="U250">
            <v>42832</v>
          </cell>
          <cell r="V250">
            <v>0</v>
          </cell>
          <cell r="W250">
            <v>0</v>
          </cell>
          <cell r="X250" t="str">
            <v>สมบูรณ์</v>
          </cell>
        </row>
        <row r="251">
          <cell r="F251">
            <v>1702004</v>
          </cell>
          <cell r="G251" t="str">
            <v>TOYOTA</v>
          </cell>
          <cell r="H251" t="str">
            <v>FORTUNER</v>
          </cell>
          <cell r="I251" t="str">
            <v>ฎฐ4297</v>
          </cell>
          <cell r="J251" t="str">
            <v>กลาง</v>
          </cell>
          <cell r="K251">
            <v>42831</v>
          </cell>
          <cell r="L251">
            <v>42832</v>
          </cell>
          <cell r="M251">
            <v>0</v>
          </cell>
          <cell r="N251">
            <v>0</v>
          </cell>
          <cell r="O251">
            <v>0</v>
          </cell>
          <cell r="P251">
            <v>42833</v>
          </cell>
          <cell r="Q251">
            <v>42835</v>
          </cell>
          <cell r="R251">
            <v>42836</v>
          </cell>
          <cell r="S251">
            <v>42837</v>
          </cell>
          <cell r="T251">
            <v>42838</v>
          </cell>
          <cell r="U251">
            <v>42839</v>
          </cell>
          <cell r="V251">
            <v>42840</v>
          </cell>
          <cell r="W251">
            <v>42842</v>
          </cell>
          <cell r="X251" t="str">
            <v>สมบูรณ์</v>
          </cell>
        </row>
        <row r="252">
          <cell r="F252">
            <v>1703008</v>
          </cell>
          <cell r="G252" t="str">
            <v>TOYOTA</v>
          </cell>
          <cell r="H252" t="str">
            <v>VIGO</v>
          </cell>
          <cell r="I252" t="str">
            <v>ฎก2821</v>
          </cell>
          <cell r="J252" t="str">
            <v>กลาง</v>
          </cell>
          <cell r="K252">
            <v>0</v>
          </cell>
          <cell r="L252">
            <v>42828</v>
          </cell>
          <cell r="M252">
            <v>0</v>
          </cell>
          <cell r="N252">
            <v>0</v>
          </cell>
          <cell r="O252">
            <v>0</v>
          </cell>
          <cell r="P252">
            <v>42829</v>
          </cell>
          <cell r="Q252">
            <v>42830</v>
          </cell>
          <cell r="R252">
            <v>0</v>
          </cell>
          <cell r="S252">
            <v>0</v>
          </cell>
          <cell r="T252">
            <v>42831</v>
          </cell>
          <cell r="U252">
            <v>42832</v>
          </cell>
          <cell r="V252">
            <v>0</v>
          </cell>
          <cell r="W252">
            <v>0</v>
          </cell>
          <cell r="X252" t="str">
            <v>สมบูรณ์</v>
          </cell>
        </row>
        <row r="253">
          <cell r="F253">
            <v>1703017</v>
          </cell>
          <cell r="G253" t="str">
            <v>ISUZU</v>
          </cell>
          <cell r="H253" t="str">
            <v>HI-LANDER</v>
          </cell>
          <cell r="I253" t="str">
            <v>ฒบ8391</v>
          </cell>
          <cell r="J253" t="str">
            <v>เบา</v>
          </cell>
          <cell r="K253">
            <v>0</v>
          </cell>
          <cell r="L253">
            <v>42825</v>
          </cell>
          <cell r="M253">
            <v>0</v>
          </cell>
          <cell r="N253">
            <v>0</v>
          </cell>
          <cell r="O253">
            <v>0</v>
          </cell>
          <cell r="P253">
            <v>42826</v>
          </cell>
          <cell r="Q253">
            <v>0</v>
          </cell>
          <cell r="R253">
            <v>0</v>
          </cell>
          <cell r="S253">
            <v>0</v>
          </cell>
          <cell r="T253">
            <v>42828</v>
          </cell>
          <cell r="U253">
            <v>42829</v>
          </cell>
          <cell r="V253">
            <v>0</v>
          </cell>
          <cell r="W253">
            <v>42830</v>
          </cell>
          <cell r="X253" t="str">
            <v>สมบูรณ์</v>
          </cell>
        </row>
        <row r="254">
          <cell r="F254">
            <v>1703078</v>
          </cell>
          <cell r="G254" t="str">
            <v>ISUZU</v>
          </cell>
          <cell r="H254" t="str">
            <v>D-MAX</v>
          </cell>
          <cell r="I254" t="str">
            <v>ตร6918</v>
          </cell>
          <cell r="J254" t="str">
            <v>กลาง</v>
          </cell>
          <cell r="K254">
            <v>0</v>
          </cell>
          <cell r="L254">
            <v>42826</v>
          </cell>
          <cell r="M254">
            <v>0</v>
          </cell>
          <cell r="N254">
            <v>0</v>
          </cell>
          <cell r="O254">
            <v>0</v>
          </cell>
          <cell r="P254">
            <v>42828</v>
          </cell>
          <cell r="Q254">
            <v>0</v>
          </cell>
          <cell r="R254">
            <v>0</v>
          </cell>
          <cell r="S254">
            <v>0</v>
          </cell>
          <cell r="T254">
            <v>42829</v>
          </cell>
          <cell r="U254">
            <v>42830</v>
          </cell>
          <cell r="V254">
            <v>0</v>
          </cell>
          <cell r="W254">
            <v>0</v>
          </cell>
          <cell r="X254" t="str">
            <v>สมบูรณ์</v>
          </cell>
        </row>
        <row r="255">
          <cell r="F255">
            <v>1703079</v>
          </cell>
          <cell r="G255" t="str">
            <v>TOYOTA</v>
          </cell>
          <cell r="H255" t="str">
            <v>VIOS</v>
          </cell>
          <cell r="I255" t="str">
            <v>ญย7206</v>
          </cell>
          <cell r="J255" t="str">
            <v>ชิ้นส่วน</v>
          </cell>
          <cell r="K255">
            <v>42828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42829</v>
          </cell>
          <cell r="Q255">
            <v>0</v>
          </cell>
          <cell r="R255">
            <v>0</v>
          </cell>
          <cell r="S255">
            <v>0</v>
          </cell>
          <cell r="T255">
            <v>42830</v>
          </cell>
          <cell r="U255">
            <v>42831</v>
          </cell>
          <cell r="V255">
            <v>0</v>
          </cell>
          <cell r="W255">
            <v>0</v>
          </cell>
          <cell r="X255" t="str">
            <v>สมบูรณ์</v>
          </cell>
        </row>
        <row r="256">
          <cell r="F256">
            <v>1703012</v>
          </cell>
          <cell r="G256" t="str">
            <v>TOYOTA</v>
          </cell>
          <cell r="H256" t="str">
            <v>HOAH</v>
          </cell>
          <cell r="I256" t="str">
            <v>4กว5355</v>
          </cell>
          <cell r="J256" t="str">
            <v>เบา</v>
          </cell>
          <cell r="K256">
            <v>42828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42829</v>
          </cell>
          <cell r="Q256">
            <v>0</v>
          </cell>
          <cell r="R256">
            <v>0</v>
          </cell>
          <cell r="S256">
            <v>0</v>
          </cell>
          <cell r="T256">
            <v>42830</v>
          </cell>
          <cell r="U256">
            <v>42831</v>
          </cell>
          <cell r="V256">
            <v>0</v>
          </cell>
          <cell r="W256">
            <v>0</v>
          </cell>
          <cell r="X256" t="str">
            <v>สมบูรณ์</v>
          </cell>
        </row>
        <row r="257">
          <cell r="F257">
            <v>1703045</v>
          </cell>
          <cell r="G257" t="str">
            <v>TOYOTA</v>
          </cell>
          <cell r="H257" t="str">
            <v>PRIUS</v>
          </cell>
          <cell r="I257" t="str">
            <v>ฆฎ694</v>
          </cell>
          <cell r="J257" t="str">
            <v>กลาง</v>
          </cell>
          <cell r="K257">
            <v>42829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42830</v>
          </cell>
          <cell r="Q257">
            <v>0</v>
          </cell>
          <cell r="R257">
            <v>0</v>
          </cell>
          <cell r="S257">
            <v>0</v>
          </cell>
          <cell r="T257">
            <v>42831</v>
          </cell>
          <cell r="U257">
            <v>42832</v>
          </cell>
          <cell r="V257">
            <v>0</v>
          </cell>
          <cell r="W257">
            <v>0</v>
          </cell>
          <cell r="X257" t="str">
            <v>สมบูรณ์</v>
          </cell>
        </row>
        <row r="258">
          <cell r="F258">
            <v>1701146</v>
          </cell>
          <cell r="G258" t="str">
            <v>TOYOTA</v>
          </cell>
          <cell r="H258" t="str">
            <v>VIGO</v>
          </cell>
          <cell r="I258" t="str">
            <v>ถห3834</v>
          </cell>
          <cell r="J258" t="str">
            <v>หนัก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 t="str">
            <v>สมบูรณ์</v>
          </cell>
        </row>
        <row r="259">
          <cell r="F259">
            <v>1701082</v>
          </cell>
          <cell r="G259" t="str">
            <v>MITSUBISHI</v>
          </cell>
          <cell r="H259" t="str">
            <v>TRITON</v>
          </cell>
          <cell r="I259" t="str">
            <v>ฮพ3158</v>
          </cell>
          <cell r="J259" t="str">
            <v>เบา</v>
          </cell>
          <cell r="K259">
            <v>0</v>
          </cell>
          <cell r="L259">
            <v>42830</v>
          </cell>
          <cell r="M259">
            <v>0</v>
          </cell>
          <cell r="N259">
            <v>0</v>
          </cell>
          <cell r="O259">
            <v>0</v>
          </cell>
          <cell r="P259">
            <v>42831</v>
          </cell>
          <cell r="Q259">
            <v>42832</v>
          </cell>
          <cell r="R259">
            <v>0</v>
          </cell>
          <cell r="S259">
            <v>0</v>
          </cell>
          <cell r="T259">
            <v>42833</v>
          </cell>
          <cell r="U259">
            <v>42835</v>
          </cell>
          <cell r="V259">
            <v>0</v>
          </cell>
          <cell r="W259">
            <v>0</v>
          </cell>
          <cell r="X259" t="str">
            <v>สมบูรณ์</v>
          </cell>
        </row>
        <row r="260">
          <cell r="F260">
            <v>1702054</v>
          </cell>
          <cell r="G260" t="str">
            <v>TOYOTA</v>
          </cell>
          <cell r="H260" t="str">
            <v>VIOS</v>
          </cell>
          <cell r="I260" t="str">
            <v>ญบ6348</v>
          </cell>
          <cell r="J260" t="str">
            <v>กลาง</v>
          </cell>
          <cell r="K260">
            <v>42828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42829</v>
          </cell>
          <cell r="Q260">
            <v>42830</v>
          </cell>
          <cell r="R260">
            <v>0</v>
          </cell>
          <cell r="S260">
            <v>0</v>
          </cell>
          <cell r="T260">
            <v>42831</v>
          </cell>
          <cell r="U260">
            <v>42832</v>
          </cell>
          <cell r="V260">
            <v>0</v>
          </cell>
          <cell r="W260">
            <v>0</v>
          </cell>
          <cell r="X260" t="str">
            <v>สมบูรณ์</v>
          </cell>
        </row>
        <row r="261">
          <cell r="F261">
            <v>1702047</v>
          </cell>
          <cell r="G261" t="str">
            <v>HONDA</v>
          </cell>
          <cell r="H261" t="str">
            <v>CR-V</v>
          </cell>
          <cell r="I261" t="str">
            <v>2กฐ6034</v>
          </cell>
          <cell r="J261" t="str">
            <v>กลาง</v>
          </cell>
          <cell r="K261">
            <v>0</v>
          </cell>
          <cell r="L261">
            <v>42828</v>
          </cell>
          <cell r="M261">
            <v>0</v>
          </cell>
          <cell r="N261">
            <v>0</v>
          </cell>
          <cell r="O261">
            <v>0</v>
          </cell>
          <cell r="P261">
            <v>42829</v>
          </cell>
          <cell r="Q261">
            <v>42830</v>
          </cell>
          <cell r="R261">
            <v>0</v>
          </cell>
          <cell r="S261">
            <v>0</v>
          </cell>
          <cell r="T261">
            <v>42831</v>
          </cell>
          <cell r="U261">
            <v>42832</v>
          </cell>
          <cell r="V261">
            <v>42833</v>
          </cell>
          <cell r="W261">
            <v>42835</v>
          </cell>
          <cell r="X261" t="str">
            <v>สมบูรณ์</v>
          </cell>
        </row>
        <row r="262">
          <cell r="F262">
            <v>1701113</v>
          </cell>
          <cell r="G262" t="str">
            <v>NISSAN</v>
          </cell>
          <cell r="H262" t="str">
            <v>ALMERA</v>
          </cell>
          <cell r="I262" t="str">
            <v>ฆฒ1310</v>
          </cell>
          <cell r="J262" t="str">
            <v>กลาง</v>
          </cell>
          <cell r="K262">
            <v>42832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42833</v>
          </cell>
          <cell r="Q262">
            <v>0</v>
          </cell>
          <cell r="R262">
            <v>0</v>
          </cell>
          <cell r="S262">
            <v>0</v>
          </cell>
          <cell r="T262">
            <v>42835</v>
          </cell>
          <cell r="U262">
            <v>0</v>
          </cell>
          <cell r="V262">
            <v>0</v>
          </cell>
          <cell r="W262">
            <v>0</v>
          </cell>
          <cell r="X262" t="str">
            <v>สมบูรณ์</v>
          </cell>
        </row>
        <row r="263">
          <cell r="F263">
            <v>1701154</v>
          </cell>
          <cell r="G263" t="str">
            <v>TOYOTA</v>
          </cell>
          <cell r="H263" t="str">
            <v>VIOS</v>
          </cell>
          <cell r="I263" t="str">
            <v>ชล9582</v>
          </cell>
          <cell r="J263" t="str">
            <v>หนัก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 t="str">
            <v>สมบูรณ์</v>
          </cell>
        </row>
        <row r="264">
          <cell r="F264">
            <v>1703063</v>
          </cell>
          <cell r="G264" t="str">
            <v>TOYOTA</v>
          </cell>
          <cell r="H264" t="str">
            <v>FORTUNER</v>
          </cell>
          <cell r="I264" t="str">
            <v>ญญ9987</v>
          </cell>
          <cell r="J264" t="str">
            <v>โคม่า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 t="str">
            <v>สมบูรณ์</v>
          </cell>
        </row>
        <row r="265">
          <cell r="F265">
            <v>1704001</v>
          </cell>
          <cell r="G265" t="str">
            <v>TOYOTA</v>
          </cell>
          <cell r="H265" t="str">
            <v>FORTUNER</v>
          </cell>
          <cell r="I265" t="str">
            <v>2กล614</v>
          </cell>
          <cell r="J265" t="str">
            <v>โคม่า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 t="str">
            <v>สมบูรณ์</v>
          </cell>
        </row>
        <row r="266">
          <cell r="F266">
            <v>1703043</v>
          </cell>
          <cell r="G266" t="str">
            <v>MITSUBISHI</v>
          </cell>
          <cell r="H266" t="str">
            <v>TRITON</v>
          </cell>
          <cell r="I266" t="str">
            <v>ถร7699</v>
          </cell>
          <cell r="J266" t="str">
            <v>โคม่า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 t="str">
            <v>สมบูรณ์</v>
          </cell>
        </row>
        <row r="267">
          <cell r="F267">
            <v>1703081</v>
          </cell>
          <cell r="G267" t="str">
            <v>TOYOTA</v>
          </cell>
          <cell r="H267" t="str">
            <v>AVANZA</v>
          </cell>
          <cell r="I267" t="str">
            <v>2กย1134</v>
          </cell>
          <cell r="J267" t="str">
            <v>โคม่า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 t="str">
            <v>ประกอบ+ขัด</v>
          </cell>
        </row>
        <row r="268">
          <cell r="F268">
            <v>1704004</v>
          </cell>
          <cell r="G268" t="str">
            <v>TATA</v>
          </cell>
          <cell r="H268" t="str">
            <v>XENON</v>
          </cell>
          <cell r="I268" t="str">
            <v>ถษ1980</v>
          </cell>
          <cell r="J268" t="str">
            <v>โคม่า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 t="str">
            <v>สมบูรณ์</v>
          </cell>
        </row>
        <row r="269">
          <cell r="F269">
            <v>1702101</v>
          </cell>
          <cell r="G269" t="str">
            <v>NISSAN</v>
          </cell>
          <cell r="H269" t="str">
            <v>TIIDA</v>
          </cell>
          <cell r="I269" t="str">
            <v>ฌอ411</v>
          </cell>
          <cell r="J269" t="str">
            <v>โคม่า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 t="str">
            <v>คืนซาก</v>
          </cell>
        </row>
        <row r="270">
          <cell r="F270">
            <v>1703075</v>
          </cell>
          <cell r="G270" t="str">
            <v>NISSAN</v>
          </cell>
          <cell r="H270" t="str">
            <v>TEANA</v>
          </cell>
          <cell r="I270" t="str">
            <v>ฌค5647</v>
          </cell>
          <cell r="J270" t="str">
            <v>โคม่า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 t="str">
            <v>ประกอบ+ขัด</v>
          </cell>
        </row>
        <row r="271">
          <cell r="F271">
            <v>1702069</v>
          </cell>
          <cell r="G271" t="str">
            <v>ISUZU</v>
          </cell>
          <cell r="H271" t="str">
            <v>HILANDER</v>
          </cell>
          <cell r="I271" t="str">
            <v>ฒบ8391</v>
          </cell>
          <cell r="J271" t="str">
            <v>กลาง</v>
          </cell>
          <cell r="K271">
            <v>0</v>
          </cell>
          <cell r="L271">
            <v>42842</v>
          </cell>
          <cell r="M271">
            <v>0</v>
          </cell>
          <cell r="N271">
            <v>0</v>
          </cell>
          <cell r="O271">
            <v>0</v>
          </cell>
          <cell r="P271">
            <v>42843</v>
          </cell>
          <cell r="Q271">
            <v>42844</v>
          </cell>
          <cell r="R271">
            <v>42845</v>
          </cell>
          <cell r="S271">
            <v>0</v>
          </cell>
          <cell r="T271">
            <v>42846</v>
          </cell>
          <cell r="U271">
            <v>42847</v>
          </cell>
          <cell r="V271">
            <v>42849</v>
          </cell>
          <cell r="W271">
            <v>42850</v>
          </cell>
          <cell r="X271" t="str">
            <v>สมบูรณ์</v>
          </cell>
        </row>
        <row r="272">
          <cell r="F272">
            <v>1702073</v>
          </cell>
          <cell r="G272" t="str">
            <v>TOYOTA</v>
          </cell>
          <cell r="H272" t="str">
            <v>TIGER</v>
          </cell>
          <cell r="I272" t="str">
            <v>ณจ6761</v>
          </cell>
          <cell r="J272" t="str">
            <v>เบา</v>
          </cell>
          <cell r="K272">
            <v>0</v>
          </cell>
          <cell r="L272">
            <v>42849</v>
          </cell>
          <cell r="M272">
            <v>0</v>
          </cell>
          <cell r="N272">
            <v>0</v>
          </cell>
          <cell r="O272">
            <v>0</v>
          </cell>
          <cell r="P272">
            <v>42850</v>
          </cell>
          <cell r="Q272">
            <v>42851</v>
          </cell>
          <cell r="R272">
            <v>0</v>
          </cell>
          <cell r="S272">
            <v>0</v>
          </cell>
          <cell r="T272">
            <v>42852</v>
          </cell>
          <cell r="U272">
            <v>42853</v>
          </cell>
          <cell r="V272">
            <v>42854</v>
          </cell>
          <cell r="W272">
            <v>42856</v>
          </cell>
          <cell r="X272" t="str">
            <v>สมบูรณ์</v>
          </cell>
        </row>
        <row r="273">
          <cell r="F273">
            <v>1702082</v>
          </cell>
          <cell r="G273" t="str">
            <v>TOYOTA</v>
          </cell>
          <cell r="H273" t="str">
            <v>CAMRY</v>
          </cell>
          <cell r="I273" t="str">
            <v>1กจ8275</v>
          </cell>
          <cell r="J273" t="str">
            <v>รอบคัน</v>
          </cell>
          <cell r="K273">
            <v>0</v>
          </cell>
          <cell r="L273">
            <v>42851</v>
          </cell>
          <cell r="M273">
            <v>0</v>
          </cell>
          <cell r="N273">
            <v>0</v>
          </cell>
          <cell r="O273">
            <v>0</v>
          </cell>
          <cell r="P273">
            <v>42852</v>
          </cell>
          <cell r="Q273">
            <v>42853</v>
          </cell>
          <cell r="R273">
            <v>42854</v>
          </cell>
          <cell r="S273">
            <v>42856</v>
          </cell>
          <cell r="T273">
            <v>42857</v>
          </cell>
          <cell r="U273">
            <v>42858</v>
          </cell>
          <cell r="V273">
            <v>42859</v>
          </cell>
          <cell r="W273">
            <v>42860</v>
          </cell>
          <cell r="X273" t="str">
            <v>สมบูรณ์</v>
          </cell>
        </row>
        <row r="274">
          <cell r="F274">
            <v>1702095</v>
          </cell>
          <cell r="G274" t="str">
            <v>CHEVROLET</v>
          </cell>
          <cell r="H274" t="str">
            <v>OPTRA</v>
          </cell>
          <cell r="I274" t="str">
            <v>ศฉ8658</v>
          </cell>
          <cell r="J274" t="str">
            <v>กลาง</v>
          </cell>
          <cell r="K274">
            <v>0</v>
          </cell>
          <cell r="L274">
            <v>42849</v>
          </cell>
          <cell r="M274">
            <v>0</v>
          </cell>
          <cell r="N274">
            <v>0</v>
          </cell>
          <cell r="O274">
            <v>0</v>
          </cell>
          <cell r="P274">
            <v>42850</v>
          </cell>
          <cell r="Q274">
            <v>42851</v>
          </cell>
          <cell r="R274">
            <v>0</v>
          </cell>
          <cell r="S274">
            <v>0</v>
          </cell>
          <cell r="T274">
            <v>42852</v>
          </cell>
          <cell r="U274">
            <v>42853</v>
          </cell>
          <cell r="V274">
            <v>0</v>
          </cell>
          <cell r="W274">
            <v>42854</v>
          </cell>
          <cell r="X274" t="str">
            <v>สมบูรณ์</v>
          </cell>
        </row>
        <row r="275">
          <cell r="F275">
            <v>1703027</v>
          </cell>
          <cell r="G275" t="str">
            <v>TOYOTA</v>
          </cell>
          <cell r="H275" t="str">
            <v>VIGO</v>
          </cell>
          <cell r="I275" t="str">
            <v>1กล3061</v>
          </cell>
          <cell r="J275" t="str">
            <v>กลาง</v>
          </cell>
          <cell r="K275">
            <v>0</v>
          </cell>
          <cell r="L275">
            <v>42854</v>
          </cell>
          <cell r="M275">
            <v>0</v>
          </cell>
          <cell r="N275">
            <v>0</v>
          </cell>
          <cell r="O275">
            <v>0</v>
          </cell>
          <cell r="P275">
            <v>42856</v>
          </cell>
          <cell r="Q275">
            <v>42857</v>
          </cell>
          <cell r="R275">
            <v>0</v>
          </cell>
          <cell r="S275">
            <v>0</v>
          </cell>
          <cell r="T275">
            <v>42858</v>
          </cell>
          <cell r="U275">
            <v>42859</v>
          </cell>
          <cell r="V275">
            <v>42860</v>
          </cell>
          <cell r="W275">
            <v>42861</v>
          </cell>
          <cell r="X275" t="str">
            <v>สมบูรณ์</v>
          </cell>
        </row>
        <row r="276">
          <cell r="F276">
            <v>1704006</v>
          </cell>
          <cell r="G276" t="str">
            <v>TOYOTA</v>
          </cell>
          <cell r="H276" t="str">
            <v>ALTIS</v>
          </cell>
          <cell r="I276" t="str">
            <v>มจ1055</v>
          </cell>
          <cell r="J276" t="str">
            <v>รอบคัน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 t="str">
            <v>สมบูรณ์</v>
          </cell>
        </row>
        <row r="277">
          <cell r="F277">
            <v>1704016</v>
          </cell>
          <cell r="G277" t="str">
            <v>HONDA</v>
          </cell>
          <cell r="H277" t="str">
            <v>CR-V</v>
          </cell>
          <cell r="I277" t="str">
            <v>กต9891</v>
          </cell>
          <cell r="J277" t="str">
            <v>กลาง</v>
          </cell>
          <cell r="K277">
            <v>0</v>
          </cell>
          <cell r="L277">
            <v>42843</v>
          </cell>
          <cell r="M277">
            <v>0</v>
          </cell>
          <cell r="N277">
            <v>0</v>
          </cell>
          <cell r="O277">
            <v>0</v>
          </cell>
          <cell r="P277">
            <v>42844</v>
          </cell>
          <cell r="Q277">
            <v>0</v>
          </cell>
          <cell r="R277">
            <v>0</v>
          </cell>
          <cell r="S277">
            <v>0</v>
          </cell>
          <cell r="T277">
            <v>42845</v>
          </cell>
          <cell r="U277">
            <v>42846</v>
          </cell>
          <cell r="V277">
            <v>0</v>
          </cell>
          <cell r="W277">
            <v>0</v>
          </cell>
          <cell r="X277" t="str">
            <v>สมบูรณ์</v>
          </cell>
        </row>
        <row r="278">
          <cell r="F278">
            <v>1704017</v>
          </cell>
          <cell r="G278" t="str">
            <v>ISUZU</v>
          </cell>
          <cell r="H278" t="str">
            <v>SPACECAB</v>
          </cell>
          <cell r="I278" t="str">
            <v>ฒก5239</v>
          </cell>
          <cell r="J278" t="str">
            <v>หนัก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42858</v>
          </cell>
          <cell r="Q278">
            <v>42859</v>
          </cell>
          <cell r="R278">
            <v>42860</v>
          </cell>
          <cell r="S278">
            <v>0</v>
          </cell>
          <cell r="T278">
            <v>42861</v>
          </cell>
          <cell r="U278">
            <v>42863</v>
          </cell>
          <cell r="V278">
            <v>42864</v>
          </cell>
          <cell r="W278">
            <v>42865</v>
          </cell>
          <cell r="X278" t="str">
            <v>สมบูรณ์</v>
          </cell>
        </row>
        <row r="279">
          <cell r="F279">
            <v>1704018</v>
          </cell>
          <cell r="G279" t="str">
            <v>HONDA</v>
          </cell>
          <cell r="H279" t="str">
            <v>CITY</v>
          </cell>
          <cell r="I279" t="str">
            <v>กฉ906</v>
          </cell>
          <cell r="J279" t="str">
            <v>กลาง</v>
          </cell>
          <cell r="K279">
            <v>0</v>
          </cell>
          <cell r="L279">
            <v>42842</v>
          </cell>
          <cell r="M279">
            <v>0</v>
          </cell>
          <cell r="N279">
            <v>0</v>
          </cell>
          <cell r="O279">
            <v>0</v>
          </cell>
          <cell r="P279">
            <v>42843</v>
          </cell>
          <cell r="Q279">
            <v>42844</v>
          </cell>
          <cell r="R279">
            <v>42845</v>
          </cell>
          <cell r="S279">
            <v>0</v>
          </cell>
          <cell r="T279">
            <v>42846</v>
          </cell>
          <cell r="U279">
            <v>42847</v>
          </cell>
          <cell r="V279">
            <v>0</v>
          </cell>
          <cell r="W279">
            <v>42849</v>
          </cell>
          <cell r="X279" t="str">
            <v>สมบูรณ์</v>
          </cell>
        </row>
        <row r="280">
          <cell r="F280">
            <v>1704023</v>
          </cell>
          <cell r="G280" t="str">
            <v>HONDA</v>
          </cell>
          <cell r="H280" t="str">
            <v>CITY</v>
          </cell>
          <cell r="I280" t="str">
            <v>วจ4860</v>
          </cell>
          <cell r="J280" t="str">
            <v>ชิ้นส่วน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42845</v>
          </cell>
          <cell r="Q280">
            <v>0</v>
          </cell>
          <cell r="R280">
            <v>0</v>
          </cell>
          <cell r="S280">
            <v>0</v>
          </cell>
          <cell r="T280">
            <v>42846</v>
          </cell>
          <cell r="U280">
            <v>42847</v>
          </cell>
          <cell r="V280">
            <v>0</v>
          </cell>
          <cell r="W280">
            <v>0</v>
          </cell>
          <cell r="X280" t="str">
            <v>สมบูรณ์</v>
          </cell>
        </row>
        <row r="281">
          <cell r="F281">
            <v>1701097</v>
          </cell>
          <cell r="G281" t="str">
            <v>MITSUBISHI</v>
          </cell>
          <cell r="H281" t="str">
            <v>STRADA</v>
          </cell>
          <cell r="I281" t="str">
            <v>1ฒย6588</v>
          </cell>
          <cell r="J281" t="str">
            <v>กลาง</v>
          </cell>
          <cell r="K281">
            <v>0</v>
          </cell>
          <cell r="L281">
            <v>42850</v>
          </cell>
          <cell r="M281">
            <v>0</v>
          </cell>
          <cell r="N281">
            <v>0</v>
          </cell>
          <cell r="O281">
            <v>0</v>
          </cell>
          <cell r="P281">
            <v>42851</v>
          </cell>
          <cell r="Q281">
            <v>0</v>
          </cell>
          <cell r="R281">
            <v>0</v>
          </cell>
          <cell r="S281">
            <v>0</v>
          </cell>
          <cell r="T281">
            <v>42852</v>
          </cell>
          <cell r="U281">
            <v>42853</v>
          </cell>
          <cell r="V281">
            <v>0</v>
          </cell>
          <cell r="W281">
            <v>0</v>
          </cell>
          <cell r="X281" t="str">
            <v>สมบูรณ์</v>
          </cell>
        </row>
        <row r="282">
          <cell r="F282">
            <v>1701102</v>
          </cell>
          <cell r="G282" t="str">
            <v>TOYOTA</v>
          </cell>
          <cell r="H282" t="str">
            <v>YARIS</v>
          </cell>
          <cell r="I282" t="str">
            <v>3กฒ6468</v>
          </cell>
          <cell r="J282" t="str">
            <v>เบา</v>
          </cell>
          <cell r="K282">
            <v>0</v>
          </cell>
          <cell r="L282">
            <v>42853</v>
          </cell>
          <cell r="M282">
            <v>0</v>
          </cell>
          <cell r="N282">
            <v>0</v>
          </cell>
          <cell r="O282">
            <v>0</v>
          </cell>
          <cell r="P282">
            <v>42854</v>
          </cell>
          <cell r="Q282">
            <v>42856</v>
          </cell>
          <cell r="R282">
            <v>0</v>
          </cell>
          <cell r="S282">
            <v>0</v>
          </cell>
          <cell r="T282">
            <v>42857</v>
          </cell>
          <cell r="U282">
            <v>42858</v>
          </cell>
          <cell r="V282">
            <v>42859</v>
          </cell>
          <cell r="W282">
            <v>42860</v>
          </cell>
          <cell r="X282" t="str">
            <v>สมบูรณ์</v>
          </cell>
        </row>
        <row r="283">
          <cell r="F283">
            <v>1701149</v>
          </cell>
          <cell r="G283" t="str">
            <v>ISUZU</v>
          </cell>
          <cell r="H283" t="str">
            <v>MU-X</v>
          </cell>
          <cell r="I283" t="str">
            <v>3กอ1773</v>
          </cell>
          <cell r="J283" t="str">
            <v>กลาง</v>
          </cell>
          <cell r="K283">
            <v>0</v>
          </cell>
          <cell r="L283">
            <v>42849</v>
          </cell>
          <cell r="M283">
            <v>0</v>
          </cell>
          <cell r="N283">
            <v>0</v>
          </cell>
          <cell r="O283">
            <v>0</v>
          </cell>
          <cell r="P283">
            <v>42850</v>
          </cell>
          <cell r="Q283">
            <v>42851</v>
          </cell>
          <cell r="R283">
            <v>0</v>
          </cell>
          <cell r="S283">
            <v>0</v>
          </cell>
          <cell r="T283">
            <v>42852</v>
          </cell>
          <cell r="U283">
            <v>42853</v>
          </cell>
          <cell r="V283">
            <v>42854</v>
          </cell>
          <cell r="W283">
            <v>0</v>
          </cell>
          <cell r="X283" t="str">
            <v>สมบูรณ์</v>
          </cell>
        </row>
        <row r="284">
          <cell r="F284">
            <v>1702084</v>
          </cell>
          <cell r="G284" t="str">
            <v>HONDA</v>
          </cell>
          <cell r="H284" t="str">
            <v>CIVIC</v>
          </cell>
          <cell r="I284" t="str">
            <v>ญม9612</v>
          </cell>
          <cell r="J284" t="str">
            <v>รอบคัน</v>
          </cell>
          <cell r="K284">
            <v>42857</v>
          </cell>
          <cell r="L284">
            <v>42858</v>
          </cell>
          <cell r="M284">
            <v>0</v>
          </cell>
          <cell r="N284">
            <v>0</v>
          </cell>
          <cell r="O284">
            <v>0</v>
          </cell>
          <cell r="P284">
            <v>42859</v>
          </cell>
          <cell r="Q284">
            <v>42860</v>
          </cell>
          <cell r="R284">
            <v>42861</v>
          </cell>
          <cell r="S284">
            <v>42863</v>
          </cell>
          <cell r="T284">
            <v>42864</v>
          </cell>
          <cell r="U284">
            <v>42865</v>
          </cell>
          <cell r="V284">
            <v>42866</v>
          </cell>
          <cell r="W284">
            <v>42867</v>
          </cell>
          <cell r="X284" t="str">
            <v>สมบูรณ์</v>
          </cell>
        </row>
        <row r="285">
          <cell r="F285">
            <v>1702092</v>
          </cell>
          <cell r="G285" t="str">
            <v>TOYOTA</v>
          </cell>
          <cell r="H285" t="str">
            <v>VIGO</v>
          </cell>
          <cell r="I285" t="str">
            <v>กฉ9322</v>
          </cell>
          <cell r="J285" t="str">
            <v>เบา</v>
          </cell>
          <cell r="K285">
            <v>42849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42850</v>
          </cell>
          <cell r="Q285">
            <v>0</v>
          </cell>
          <cell r="R285">
            <v>0</v>
          </cell>
          <cell r="S285">
            <v>0</v>
          </cell>
          <cell r="T285">
            <v>42851</v>
          </cell>
          <cell r="U285">
            <v>42852</v>
          </cell>
          <cell r="V285">
            <v>0</v>
          </cell>
          <cell r="W285">
            <v>0</v>
          </cell>
          <cell r="X285" t="str">
            <v>สมบูรณ์</v>
          </cell>
        </row>
        <row r="286">
          <cell r="F286">
            <v>1704031</v>
          </cell>
          <cell r="G286" t="str">
            <v>TOYOTA</v>
          </cell>
          <cell r="H286" t="str">
            <v>VIOS</v>
          </cell>
          <cell r="I286" t="str">
            <v>2กค4169</v>
          </cell>
          <cell r="J286" t="str">
            <v>กลาง</v>
          </cell>
          <cell r="K286">
            <v>0</v>
          </cell>
          <cell r="L286">
            <v>42852</v>
          </cell>
          <cell r="M286">
            <v>0</v>
          </cell>
          <cell r="N286">
            <v>0</v>
          </cell>
          <cell r="O286">
            <v>0</v>
          </cell>
          <cell r="P286">
            <v>42853</v>
          </cell>
          <cell r="Q286">
            <v>42854</v>
          </cell>
          <cell r="R286">
            <v>42856</v>
          </cell>
          <cell r="S286">
            <v>0</v>
          </cell>
          <cell r="T286">
            <v>42857</v>
          </cell>
          <cell r="U286">
            <v>42858</v>
          </cell>
          <cell r="V286">
            <v>42859</v>
          </cell>
          <cell r="W286">
            <v>42860</v>
          </cell>
          <cell r="X286" t="str">
            <v>สมบูรณ์</v>
          </cell>
        </row>
        <row r="287">
          <cell r="F287">
            <v>1702099</v>
          </cell>
          <cell r="G287" t="str">
            <v>ISUZU</v>
          </cell>
          <cell r="H287" t="str">
            <v>D-MAX</v>
          </cell>
          <cell r="I287" t="str">
            <v>ถม3133</v>
          </cell>
          <cell r="J287" t="str">
            <v>เบา</v>
          </cell>
          <cell r="K287">
            <v>0</v>
          </cell>
          <cell r="L287">
            <v>42852</v>
          </cell>
          <cell r="M287">
            <v>0</v>
          </cell>
          <cell r="N287">
            <v>0</v>
          </cell>
          <cell r="O287">
            <v>0</v>
          </cell>
          <cell r="P287">
            <v>42853</v>
          </cell>
          <cell r="Q287">
            <v>42854</v>
          </cell>
          <cell r="R287">
            <v>0</v>
          </cell>
          <cell r="S287">
            <v>0</v>
          </cell>
          <cell r="T287">
            <v>42856</v>
          </cell>
          <cell r="U287">
            <v>42857</v>
          </cell>
          <cell r="V287">
            <v>0</v>
          </cell>
          <cell r="W287">
            <v>0</v>
          </cell>
          <cell r="X287" t="str">
            <v>สมบูรณ์</v>
          </cell>
        </row>
        <row r="288">
          <cell r="F288">
            <v>1703061</v>
          </cell>
          <cell r="G288" t="str">
            <v>TOYOTA</v>
          </cell>
          <cell r="H288" t="str">
            <v>VIGO</v>
          </cell>
          <cell r="I288" t="str">
            <v>2กฉ8391</v>
          </cell>
          <cell r="J288" t="str">
            <v>กลาง</v>
          </cell>
          <cell r="K288">
            <v>0</v>
          </cell>
          <cell r="L288">
            <v>42851</v>
          </cell>
          <cell r="M288">
            <v>0</v>
          </cell>
          <cell r="N288">
            <v>0</v>
          </cell>
          <cell r="O288">
            <v>0</v>
          </cell>
          <cell r="P288">
            <v>42852</v>
          </cell>
          <cell r="Q288">
            <v>42853</v>
          </cell>
          <cell r="R288">
            <v>0</v>
          </cell>
          <cell r="S288">
            <v>0</v>
          </cell>
          <cell r="T288">
            <v>42854</v>
          </cell>
          <cell r="U288">
            <v>42856</v>
          </cell>
          <cell r="V288">
            <v>42857</v>
          </cell>
          <cell r="W288">
            <v>42858</v>
          </cell>
          <cell r="X288" t="str">
            <v>สมบูรณ์</v>
          </cell>
        </row>
        <row r="289">
          <cell r="F289">
            <v>1704009</v>
          </cell>
          <cell r="G289" t="str">
            <v>TOYOTA</v>
          </cell>
          <cell r="H289" t="str">
            <v>FORTUNER</v>
          </cell>
          <cell r="I289" t="str">
            <v>2กช9870</v>
          </cell>
          <cell r="J289" t="str">
            <v>ชิ้นส่วน</v>
          </cell>
          <cell r="K289">
            <v>42850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42851</v>
          </cell>
          <cell r="Q289">
            <v>0</v>
          </cell>
          <cell r="R289">
            <v>0</v>
          </cell>
          <cell r="S289">
            <v>0</v>
          </cell>
          <cell r="T289">
            <v>42852</v>
          </cell>
          <cell r="U289">
            <v>42853</v>
          </cell>
          <cell r="V289">
            <v>0</v>
          </cell>
          <cell r="W289">
            <v>0</v>
          </cell>
          <cell r="X289" t="str">
            <v>สมบูรณ์</v>
          </cell>
        </row>
        <row r="290">
          <cell r="F290">
            <v>1704034</v>
          </cell>
          <cell r="G290" t="str">
            <v>ISUZU</v>
          </cell>
          <cell r="H290" t="str">
            <v>SPACECAB</v>
          </cell>
          <cell r="I290" t="str">
            <v>1กส2291</v>
          </cell>
          <cell r="J290" t="str">
            <v>ชิ้นส่วน</v>
          </cell>
          <cell r="K290">
            <v>42857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42858</v>
          </cell>
          <cell r="Q290">
            <v>0</v>
          </cell>
          <cell r="R290">
            <v>0</v>
          </cell>
          <cell r="S290">
            <v>0</v>
          </cell>
          <cell r="T290">
            <v>42859</v>
          </cell>
          <cell r="U290">
            <v>42860</v>
          </cell>
          <cell r="V290">
            <v>0</v>
          </cell>
          <cell r="W290">
            <v>0</v>
          </cell>
          <cell r="X290" t="str">
            <v>สมบูรณ์</v>
          </cell>
        </row>
        <row r="291">
          <cell r="F291">
            <v>1703076</v>
          </cell>
          <cell r="G291" t="str">
            <v>FORD</v>
          </cell>
          <cell r="H291" t="str">
            <v>ECOSPORT</v>
          </cell>
          <cell r="I291" t="str">
            <v>4กจ7487</v>
          </cell>
          <cell r="J291" t="str">
            <v>กลาง</v>
          </cell>
          <cell r="K291">
            <v>0</v>
          </cell>
          <cell r="L291">
            <v>42858</v>
          </cell>
          <cell r="M291">
            <v>0</v>
          </cell>
          <cell r="N291">
            <v>0</v>
          </cell>
          <cell r="O291">
            <v>0</v>
          </cell>
          <cell r="P291">
            <v>42859</v>
          </cell>
          <cell r="Q291">
            <v>42860</v>
          </cell>
          <cell r="R291">
            <v>0</v>
          </cell>
          <cell r="S291">
            <v>0</v>
          </cell>
          <cell r="T291">
            <v>42861</v>
          </cell>
          <cell r="U291">
            <v>42863</v>
          </cell>
          <cell r="V291">
            <v>0</v>
          </cell>
          <cell r="W291">
            <v>42864</v>
          </cell>
          <cell r="X291" t="str">
            <v>สมบูรณ์</v>
          </cell>
        </row>
        <row r="292">
          <cell r="F292">
            <v>1703080</v>
          </cell>
          <cell r="G292" t="str">
            <v>FORD</v>
          </cell>
          <cell r="H292" t="str">
            <v>RANGER</v>
          </cell>
          <cell r="I292" t="str">
            <v>2กฬ5934</v>
          </cell>
          <cell r="J292" t="str">
            <v>กลาง</v>
          </cell>
          <cell r="K292">
            <v>0</v>
          </cell>
          <cell r="L292">
            <v>42856</v>
          </cell>
          <cell r="M292">
            <v>0</v>
          </cell>
          <cell r="N292">
            <v>0</v>
          </cell>
          <cell r="O292">
            <v>0</v>
          </cell>
          <cell r="P292">
            <v>42857</v>
          </cell>
          <cell r="Q292">
            <v>42858</v>
          </cell>
          <cell r="R292">
            <v>0</v>
          </cell>
          <cell r="S292">
            <v>0</v>
          </cell>
          <cell r="T292">
            <v>42859</v>
          </cell>
          <cell r="U292">
            <v>42860</v>
          </cell>
          <cell r="V292">
            <v>42861</v>
          </cell>
          <cell r="W292">
            <v>0</v>
          </cell>
          <cell r="X292" t="str">
            <v>สมบูรณ์</v>
          </cell>
        </row>
        <row r="293">
          <cell r="F293">
            <v>1704027</v>
          </cell>
          <cell r="G293" t="str">
            <v>TOYOTA</v>
          </cell>
          <cell r="H293" t="str">
            <v>VIGO</v>
          </cell>
          <cell r="I293" t="str">
            <v>สย3990</v>
          </cell>
          <cell r="J293" t="str">
            <v>กลาง</v>
          </cell>
          <cell r="K293">
            <v>0</v>
          </cell>
          <cell r="L293">
            <v>42858</v>
          </cell>
          <cell r="M293">
            <v>0</v>
          </cell>
          <cell r="N293">
            <v>0</v>
          </cell>
          <cell r="O293">
            <v>0</v>
          </cell>
          <cell r="P293">
            <v>42859</v>
          </cell>
          <cell r="Q293">
            <v>42860</v>
          </cell>
          <cell r="R293">
            <v>0</v>
          </cell>
          <cell r="S293">
            <v>0</v>
          </cell>
          <cell r="T293">
            <v>42861</v>
          </cell>
          <cell r="U293">
            <v>42863</v>
          </cell>
          <cell r="V293">
            <v>42864</v>
          </cell>
          <cell r="W293">
            <v>0</v>
          </cell>
          <cell r="X293" t="str">
            <v>สมบูรณ์</v>
          </cell>
        </row>
        <row r="294">
          <cell r="F294">
            <v>1703058</v>
          </cell>
          <cell r="G294" t="str">
            <v>ISUZU</v>
          </cell>
          <cell r="H294" t="str">
            <v>D-MAX</v>
          </cell>
          <cell r="I294" t="str">
            <v>3กน1534</v>
          </cell>
          <cell r="J294" t="str">
            <v>กลาง</v>
          </cell>
          <cell r="K294">
            <v>0</v>
          </cell>
          <cell r="L294">
            <v>42849</v>
          </cell>
          <cell r="M294">
            <v>0</v>
          </cell>
          <cell r="N294">
            <v>0</v>
          </cell>
          <cell r="O294">
            <v>0</v>
          </cell>
          <cell r="P294">
            <v>42850</v>
          </cell>
          <cell r="Q294">
            <v>42851</v>
          </cell>
          <cell r="R294">
            <v>0</v>
          </cell>
          <cell r="S294">
            <v>0</v>
          </cell>
          <cell r="T294">
            <v>42852</v>
          </cell>
          <cell r="U294">
            <v>42853</v>
          </cell>
          <cell r="V294">
            <v>42854</v>
          </cell>
          <cell r="W294">
            <v>0</v>
          </cell>
          <cell r="X294" t="str">
            <v>สมบูรณ์</v>
          </cell>
        </row>
        <row r="295">
          <cell r="F295">
            <v>1704014</v>
          </cell>
          <cell r="G295" t="str">
            <v>TOYOTA</v>
          </cell>
          <cell r="H295" t="str">
            <v>FORTUNER</v>
          </cell>
          <cell r="I295" t="str">
            <v>สฬ4291</v>
          </cell>
          <cell r="J295" t="str">
            <v>กลาง</v>
          </cell>
          <cell r="K295">
            <v>0</v>
          </cell>
          <cell r="L295">
            <v>42859</v>
          </cell>
          <cell r="M295">
            <v>0</v>
          </cell>
          <cell r="N295">
            <v>0</v>
          </cell>
          <cell r="O295">
            <v>0</v>
          </cell>
          <cell r="P295">
            <v>42860</v>
          </cell>
          <cell r="Q295">
            <v>42861</v>
          </cell>
          <cell r="R295">
            <v>0</v>
          </cell>
          <cell r="S295">
            <v>0</v>
          </cell>
          <cell r="T295">
            <v>42863</v>
          </cell>
          <cell r="U295">
            <v>42864</v>
          </cell>
          <cell r="V295">
            <v>0</v>
          </cell>
          <cell r="W295">
            <v>0</v>
          </cell>
          <cell r="X295" t="str">
            <v>สมบูรณ์</v>
          </cell>
        </row>
        <row r="296">
          <cell r="F296">
            <v>1704029</v>
          </cell>
          <cell r="G296" t="str">
            <v>CHEVROLET</v>
          </cell>
          <cell r="H296" t="str">
            <v>OPTRA</v>
          </cell>
          <cell r="I296" t="str">
            <v>ฌพ634</v>
          </cell>
          <cell r="J296" t="str">
            <v>กลาง</v>
          </cell>
          <cell r="K296">
            <v>0</v>
          </cell>
          <cell r="L296">
            <v>42860</v>
          </cell>
          <cell r="M296">
            <v>0</v>
          </cell>
          <cell r="N296">
            <v>0</v>
          </cell>
          <cell r="O296">
            <v>0</v>
          </cell>
          <cell r="P296">
            <v>42861</v>
          </cell>
          <cell r="Q296">
            <v>0</v>
          </cell>
          <cell r="R296">
            <v>0</v>
          </cell>
          <cell r="S296">
            <v>0</v>
          </cell>
          <cell r="T296">
            <v>42863</v>
          </cell>
          <cell r="U296">
            <v>42864</v>
          </cell>
          <cell r="V296">
            <v>0</v>
          </cell>
          <cell r="W296">
            <v>0</v>
          </cell>
          <cell r="X296" t="str">
            <v>สมบูรณ์</v>
          </cell>
        </row>
        <row r="297">
          <cell r="F297">
            <v>1701020</v>
          </cell>
          <cell r="G297" t="str">
            <v>ISUZU</v>
          </cell>
          <cell r="H297" t="str">
            <v>SPACE CAB</v>
          </cell>
          <cell r="I297" t="str">
            <v>ถฎ1867</v>
          </cell>
          <cell r="J297" t="str">
            <v>รอบคัน</v>
          </cell>
          <cell r="K297">
            <v>0</v>
          </cell>
          <cell r="L297">
            <v>42870</v>
          </cell>
          <cell r="M297">
            <v>0</v>
          </cell>
          <cell r="N297">
            <v>0</v>
          </cell>
          <cell r="O297">
            <v>0</v>
          </cell>
          <cell r="P297">
            <v>42871</v>
          </cell>
          <cell r="Q297">
            <v>42872</v>
          </cell>
          <cell r="R297">
            <v>42873</v>
          </cell>
          <cell r="S297">
            <v>42874</v>
          </cell>
          <cell r="T297">
            <v>42875</v>
          </cell>
          <cell r="U297">
            <v>42877</v>
          </cell>
          <cell r="V297">
            <v>42878</v>
          </cell>
          <cell r="W297">
            <v>42879</v>
          </cell>
          <cell r="X297" t="str">
            <v>สมบูรณ์</v>
          </cell>
        </row>
        <row r="298">
          <cell r="F298">
            <v>1702100</v>
          </cell>
          <cell r="G298" t="str">
            <v>TOYOTA</v>
          </cell>
          <cell r="H298" t="str">
            <v>VIOS</v>
          </cell>
          <cell r="I298" t="str">
            <v>ฎง5091</v>
          </cell>
          <cell r="J298" t="str">
            <v>รอบคัน</v>
          </cell>
          <cell r="K298">
            <v>0</v>
          </cell>
          <cell r="L298">
            <v>42870</v>
          </cell>
          <cell r="M298">
            <v>0</v>
          </cell>
          <cell r="N298">
            <v>0</v>
          </cell>
          <cell r="O298">
            <v>0</v>
          </cell>
          <cell r="P298">
            <v>42871</v>
          </cell>
          <cell r="Q298">
            <v>42872</v>
          </cell>
          <cell r="R298">
            <v>42873</v>
          </cell>
          <cell r="S298">
            <v>42874</v>
          </cell>
          <cell r="T298">
            <v>42875</v>
          </cell>
          <cell r="U298">
            <v>42877</v>
          </cell>
          <cell r="V298">
            <v>42878</v>
          </cell>
          <cell r="W298">
            <v>42879</v>
          </cell>
          <cell r="X298" t="str">
            <v>รอส่ง</v>
          </cell>
        </row>
        <row r="299">
          <cell r="F299">
            <v>1703016</v>
          </cell>
          <cell r="G299" t="str">
            <v>FORD</v>
          </cell>
          <cell r="H299" t="str">
            <v>FIESTA</v>
          </cell>
          <cell r="I299" t="str">
            <v>3กข1723</v>
          </cell>
          <cell r="J299" t="str">
            <v>กลาง</v>
          </cell>
          <cell r="K299">
            <v>0</v>
          </cell>
          <cell r="L299">
            <v>42863</v>
          </cell>
          <cell r="M299">
            <v>0</v>
          </cell>
          <cell r="N299">
            <v>0</v>
          </cell>
          <cell r="O299">
            <v>0</v>
          </cell>
          <cell r="P299">
            <v>42864</v>
          </cell>
          <cell r="Q299">
            <v>42865</v>
          </cell>
          <cell r="R299">
            <v>42866</v>
          </cell>
          <cell r="S299">
            <v>0</v>
          </cell>
          <cell r="T299">
            <v>42867</v>
          </cell>
          <cell r="U299">
            <v>42868</v>
          </cell>
          <cell r="V299">
            <v>42870</v>
          </cell>
          <cell r="W299">
            <v>42871</v>
          </cell>
          <cell r="X299" t="str">
            <v>สมบูรณ์</v>
          </cell>
        </row>
        <row r="300">
          <cell r="F300">
            <v>1704026</v>
          </cell>
          <cell r="G300" t="str">
            <v>MITSUBISHI</v>
          </cell>
          <cell r="H300" t="str">
            <v>LANCER</v>
          </cell>
          <cell r="I300" t="str">
            <v>7ษ1703</v>
          </cell>
          <cell r="J300" t="str">
            <v>กลาง</v>
          </cell>
          <cell r="K300">
            <v>0</v>
          </cell>
          <cell r="L300">
            <v>42861</v>
          </cell>
          <cell r="M300">
            <v>0</v>
          </cell>
          <cell r="N300">
            <v>0</v>
          </cell>
          <cell r="O300">
            <v>0</v>
          </cell>
          <cell r="P300">
            <v>42863</v>
          </cell>
          <cell r="Q300">
            <v>0</v>
          </cell>
          <cell r="R300">
            <v>0</v>
          </cell>
          <cell r="S300">
            <v>0</v>
          </cell>
          <cell r="T300">
            <v>42864</v>
          </cell>
          <cell r="U300">
            <v>42865</v>
          </cell>
          <cell r="V300">
            <v>0</v>
          </cell>
          <cell r="W300">
            <v>0</v>
          </cell>
          <cell r="X300" t="str">
            <v>สมบูรณ์</v>
          </cell>
        </row>
        <row r="301">
          <cell r="F301">
            <v>1704038</v>
          </cell>
          <cell r="G301" t="str">
            <v>ISUZU</v>
          </cell>
          <cell r="H301" t="str">
            <v>D-MAX</v>
          </cell>
          <cell r="I301" t="str">
            <v>ฒญ9795</v>
          </cell>
          <cell r="J301" t="str">
            <v>กลาง</v>
          </cell>
          <cell r="K301">
            <v>42859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 t="str">
            <v>ประกอบ+ขัด</v>
          </cell>
        </row>
        <row r="302">
          <cell r="F302">
            <v>1705001</v>
          </cell>
          <cell r="G302" t="str">
            <v>HONDA</v>
          </cell>
          <cell r="H302" t="str">
            <v>CIVIC</v>
          </cell>
          <cell r="I302" t="str">
            <v>ฎส4975</v>
          </cell>
          <cell r="J302" t="str">
            <v>กลาง</v>
          </cell>
          <cell r="K302">
            <v>0</v>
          </cell>
          <cell r="L302">
            <v>42859</v>
          </cell>
          <cell r="M302">
            <v>0</v>
          </cell>
          <cell r="N302">
            <v>0</v>
          </cell>
          <cell r="O302">
            <v>0</v>
          </cell>
          <cell r="P302">
            <v>42860</v>
          </cell>
          <cell r="Q302">
            <v>0</v>
          </cell>
          <cell r="R302">
            <v>0</v>
          </cell>
          <cell r="S302">
            <v>0</v>
          </cell>
          <cell r="T302">
            <v>42861</v>
          </cell>
          <cell r="U302">
            <v>42863</v>
          </cell>
          <cell r="V302">
            <v>0</v>
          </cell>
          <cell r="W302">
            <v>42864</v>
          </cell>
          <cell r="X302" t="str">
            <v>สมบูรณ์</v>
          </cell>
        </row>
        <row r="303">
          <cell r="F303">
            <v>1705002</v>
          </cell>
          <cell r="G303" t="str">
            <v>NISSAN</v>
          </cell>
          <cell r="H303" t="str">
            <v>SYLPHY</v>
          </cell>
          <cell r="I303" t="str">
            <v>1กพ3104</v>
          </cell>
          <cell r="J303" t="str">
            <v>กลาง</v>
          </cell>
          <cell r="K303">
            <v>0</v>
          </cell>
          <cell r="L303">
            <v>42859</v>
          </cell>
          <cell r="M303">
            <v>0</v>
          </cell>
          <cell r="N303">
            <v>0</v>
          </cell>
          <cell r="O303">
            <v>0</v>
          </cell>
          <cell r="P303">
            <v>42860</v>
          </cell>
          <cell r="Q303">
            <v>42861</v>
          </cell>
          <cell r="R303">
            <v>0</v>
          </cell>
          <cell r="S303">
            <v>0</v>
          </cell>
          <cell r="T303">
            <v>42863</v>
          </cell>
          <cell r="U303">
            <v>42864</v>
          </cell>
          <cell r="V303">
            <v>0</v>
          </cell>
          <cell r="W303">
            <v>42865</v>
          </cell>
          <cell r="X303" t="str">
            <v>สมบูรณ์</v>
          </cell>
        </row>
        <row r="304">
          <cell r="F304">
            <v>1705003</v>
          </cell>
          <cell r="G304" t="str">
            <v>NISSAN</v>
          </cell>
          <cell r="H304" t="str">
            <v>FRONTIER</v>
          </cell>
          <cell r="I304" t="str">
            <v>ฒร3116</v>
          </cell>
          <cell r="J304" t="str">
            <v>รอบคัน</v>
          </cell>
          <cell r="K304">
            <v>0</v>
          </cell>
          <cell r="L304">
            <v>42870</v>
          </cell>
          <cell r="M304">
            <v>0</v>
          </cell>
          <cell r="N304">
            <v>0</v>
          </cell>
          <cell r="O304">
            <v>0</v>
          </cell>
          <cell r="P304">
            <v>42871</v>
          </cell>
          <cell r="Q304">
            <v>42872</v>
          </cell>
          <cell r="R304">
            <v>42873</v>
          </cell>
          <cell r="S304">
            <v>42874</v>
          </cell>
          <cell r="T304">
            <v>42875</v>
          </cell>
          <cell r="U304">
            <v>42877</v>
          </cell>
          <cell r="V304">
            <v>42878</v>
          </cell>
          <cell r="W304">
            <v>42879</v>
          </cell>
          <cell r="X304" t="str">
            <v>รอส่ง</v>
          </cell>
        </row>
        <row r="305">
          <cell r="F305">
            <v>1703026</v>
          </cell>
          <cell r="G305" t="str">
            <v>CHEVROLET</v>
          </cell>
          <cell r="H305" t="str">
            <v>OPTRA</v>
          </cell>
          <cell r="I305" t="str">
            <v>ฎพ1996</v>
          </cell>
          <cell r="J305" t="str">
            <v>รอบคัน</v>
          </cell>
          <cell r="K305">
            <v>42872</v>
          </cell>
          <cell r="L305">
            <v>42873</v>
          </cell>
          <cell r="M305">
            <v>0</v>
          </cell>
          <cell r="N305">
            <v>0</v>
          </cell>
          <cell r="O305">
            <v>0</v>
          </cell>
          <cell r="P305">
            <v>42874</v>
          </cell>
          <cell r="Q305">
            <v>42875</v>
          </cell>
          <cell r="R305">
            <v>42877</v>
          </cell>
          <cell r="S305">
            <v>42878</v>
          </cell>
          <cell r="T305">
            <v>42879</v>
          </cell>
          <cell r="U305">
            <v>42880</v>
          </cell>
          <cell r="V305">
            <v>42881</v>
          </cell>
          <cell r="W305">
            <v>42882</v>
          </cell>
          <cell r="X305" t="str">
            <v>รอส่ง</v>
          </cell>
        </row>
        <row r="306">
          <cell r="F306">
            <v>1703060</v>
          </cell>
          <cell r="G306" t="str">
            <v>HONDA</v>
          </cell>
          <cell r="H306" t="str">
            <v>CITY</v>
          </cell>
          <cell r="I306" t="str">
            <v>ฎผ963</v>
          </cell>
          <cell r="J306" t="str">
            <v>กลาง</v>
          </cell>
          <cell r="K306">
            <v>0</v>
          </cell>
          <cell r="L306">
            <v>42863</v>
          </cell>
          <cell r="M306">
            <v>0</v>
          </cell>
          <cell r="N306">
            <v>0</v>
          </cell>
          <cell r="O306">
            <v>0</v>
          </cell>
          <cell r="P306">
            <v>42864</v>
          </cell>
          <cell r="Q306">
            <v>42865</v>
          </cell>
          <cell r="R306">
            <v>0</v>
          </cell>
          <cell r="S306">
            <v>0</v>
          </cell>
          <cell r="T306">
            <v>42866</v>
          </cell>
          <cell r="U306">
            <v>42867</v>
          </cell>
          <cell r="V306">
            <v>0</v>
          </cell>
          <cell r="W306">
            <v>42868</v>
          </cell>
          <cell r="X306" t="str">
            <v>สมบูรณ์</v>
          </cell>
        </row>
        <row r="307">
          <cell r="F307">
            <v>1703068</v>
          </cell>
          <cell r="G307" t="str">
            <v>TOYOTA</v>
          </cell>
          <cell r="H307" t="str">
            <v>VIOS</v>
          </cell>
          <cell r="I307" t="str">
            <v>ฆฬ4923</v>
          </cell>
          <cell r="J307" t="str">
            <v>กลาง</v>
          </cell>
          <cell r="K307">
            <v>0</v>
          </cell>
          <cell r="L307">
            <v>42860</v>
          </cell>
          <cell r="M307">
            <v>0</v>
          </cell>
          <cell r="N307">
            <v>0</v>
          </cell>
          <cell r="O307">
            <v>0</v>
          </cell>
          <cell r="P307">
            <v>42861</v>
          </cell>
          <cell r="Q307">
            <v>42863</v>
          </cell>
          <cell r="R307">
            <v>42864</v>
          </cell>
          <cell r="S307">
            <v>0</v>
          </cell>
          <cell r="T307">
            <v>42865</v>
          </cell>
          <cell r="U307">
            <v>42866</v>
          </cell>
          <cell r="V307">
            <v>42867</v>
          </cell>
          <cell r="W307">
            <v>42868</v>
          </cell>
          <cell r="X307" t="str">
            <v>สมบูรณ์</v>
          </cell>
        </row>
        <row r="308">
          <cell r="F308">
            <v>1704013</v>
          </cell>
          <cell r="G308" t="str">
            <v>MAZDA</v>
          </cell>
          <cell r="H308">
            <v>2</v>
          </cell>
          <cell r="I308" t="str">
            <v>ญณ5207</v>
          </cell>
          <cell r="J308" t="str">
            <v>รอบคัน</v>
          </cell>
          <cell r="K308">
            <v>42872</v>
          </cell>
          <cell r="L308">
            <v>42873</v>
          </cell>
          <cell r="M308">
            <v>0</v>
          </cell>
          <cell r="N308">
            <v>0</v>
          </cell>
          <cell r="O308">
            <v>0</v>
          </cell>
          <cell r="P308">
            <v>42874</v>
          </cell>
          <cell r="Q308">
            <v>42875</v>
          </cell>
          <cell r="R308">
            <v>42877</v>
          </cell>
          <cell r="S308">
            <v>42878</v>
          </cell>
          <cell r="T308">
            <v>42879</v>
          </cell>
          <cell r="U308">
            <v>42880</v>
          </cell>
          <cell r="V308">
            <v>42881</v>
          </cell>
          <cell r="W308">
            <v>42882</v>
          </cell>
          <cell r="X308" t="str">
            <v>รอส่ง</v>
          </cell>
        </row>
        <row r="309">
          <cell r="F309">
            <v>1705009</v>
          </cell>
          <cell r="G309" t="str">
            <v>TOYOTA</v>
          </cell>
          <cell r="H309" t="str">
            <v>VIGO</v>
          </cell>
          <cell r="I309" t="str">
            <v>ชว4001</v>
          </cell>
          <cell r="J309" t="str">
            <v>เบา</v>
          </cell>
          <cell r="K309">
            <v>0</v>
          </cell>
          <cell r="L309">
            <v>42859</v>
          </cell>
          <cell r="M309">
            <v>0</v>
          </cell>
          <cell r="N309">
            <v>0</v>
          </cell>
          <cell r="O309">
            <v>0</v>
          </cell>
          <cell r="P309">
            <v>42860</v>
          </cell>
          <cell r="Q309">
            <v>0</v>
          </cell>
          <cell r="R309">
            <v>0</v>
          </cell>
          <cell r="S309">
            <v>0</v>
          </cell>
          <cell r="T309">
            <v>42861</v>
          </cell>
          <cell r="U309">
            <v>42863</v>
          </cell>
          <cell r="V309">
            <v>0</v>
          </cell>
          <cell r="W309">
            <v>0</v>
          </cell>
          <cell r="X309" t="str">
            <v>สมบูรณ์</v>
          </cell>
        </row>
        <row r="310">
          <cell r="F310">
            <v>1705013</v>
          </cell>
          <cell r="G310" t="str">
            <v>TOYOTA</v>
          </cell>
          <cell r="H310" t="str">
            <v>VIOS</v>
          </cell>
          <cell r="I310" t="str">
            <v>กอ390</v>
          </cell>
          <cell r="J310" t="str">
            <v>กลาง</v>
          </cell>
          <cell r="K310">
            <v>0</v>
          </cell>
          <cell r="L310">
            <v>42861</v>
          </cell>
          <cell r="M310">
            <v>0</v>
          </cell>
          <cell r="N310">
            <v>0</v>
          </cell>
          <cell r="O310">
            <v>0</v>
          </cell>
          <cell r="P310">
            <v>42863</v>
          </cell>
          <cell r="Q310">
            <v>0</v>
          </cell>
          <cell r="R310">
            <v>0</v>
          </cell>
          <cell r="S310">
            <v>0</v>
          </cell>
          <cell r="T310">
            <v>42864</v>
          </cell>
          <cell r="U310">
            <v>42865</v>
          </cell>
          <cell r="V310">
            <v>0</v>
          </cell>
          <cell r="W310">
            <v>0</v>
          </cell>
          <cell r="X310" t="str">
            <v>สมบูรณ์</v>
          </cell>
        </row>
        <row r="311">
          <cell r="F311">
            <v>1703035</v>
          </cell>
          <cell r="G311" t="str">
            <v>HONDA</v>
          </cell>
          <cell r="H311" t="str">
            <v>CIVIC</v>
          </cell>
          <cell r="I311" t="str">
            <v>ญศ6383</v>
          </cell>
          <cell r="J311" t="str">
            <v>กลาง</v>
          </cell>
          <cell r="K311">
            <v>0</v>
          </cell>
          <cell r="L311">
            <v>42863</v>
          </cell>
          <cell r="M311">
            <v>0</v>
          </cell>
          <cell r="N311">
            <v>0</v>
          </cell>
          <cell r="O311">
            <v>0</v>
          </cell>
          <cell r="P311">
            <v>42864</v>
          </cell>
          <cell r="Q311">
            <v>42865</v>
          </cell>
          <cell r="R311">
            <v>0</v>
          </cell>
          <cell r="S311">
            <v>0</v>
          </cell>
          <cell r="T311">
            <v>42866</v>
          </cell>
          <cell r="U311">
            <v>42867</v>
          </cell>
          <cell r="V311">
            <v>42868</v>
          </cell>
          <cell r="W311">
            <v>42870</v>
          </cell>
          <cell r="X311" t="str">
            <v>สมบูรณ์</v>
          </cell>
        </row>
        <row r="312">
          <cell r="F312">
            <v>1703071</v>
          </cell>
          <cell r="G312" t="str">
            <v>TOYOTA</v>
          </cell>
          <cell r="H312" t="str">
            <v>AVANZA</v>
          </cell>
          <cell r="I312" t="str">
            <v>กฉ8303</v>
          </cell>
          <cell r="J312" t="str">
            <v>หนัก</v>
          </cell>
          <cell r="K312">
            <v>42868</v>
          </cell>
          <cell r="L312">
            <v>42870</v>
          </cell>
          <cell r="M312">
            <v>0</v>
          </cell>
          <cell r="N312">
            <v>0</v>
          </cell>
          <cell r="O312">
            <v>0</v>
          </cell>
          <cell r="P312">
            <v>42871</v>
          </cell>
          <cell r="Q312">
            <v>42872</v>
          </cell>
          <cell r="R312">
            <v>42873</v>
          </cell>
          <cell r="S312">
            <v>42874</v>
          </cell>
          <cell r="T312">
            <v>42875</v>
          </cell>
          <cell r="U312">
            <v>42877</v>
          </cell>
          <cell r="V312">
            <v>42878</v>
          </cell>
          <cell r="W312">
            <v>42879</v>
          </cell>
          <cell r="X312" t="str">
            <v>สมบูรณ์</v>
          </cell>
        </row>
        <row r="313">
          <cell r="F313">
            <v>1703048</v>
          </cell>
          <cell r="G313" t="str">
            <v>FORD</v>
          </cell>
          <cell r="H313" t="str">
            <v>FIESTA</v>
          </cell>
          <cell r="I313" t="str">
            <v>3กฒ3714</v>
          </cell>
          <cell r="J313" t="str">
            <v>เบา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42863</v>
          </cell>
          <cell r="Q313">
            <v>0</v>
          </cell>
          <cell r="R313">
            <v>0</v>
          </cell>
          <cell r="S313">
            <v>0</v>
          </cell>
          <cell r="T313">
            <v>42864</v>
          </cell>
          <cell r="U313">
            <v>42865</v>
          </cell>
          <cell r="V313">
            <v>0</v>
          </cell>
          <cell r="W313">
            <v>0</v>
          </cell>
          <cell r="X313" t="str">
            <v>สมบูรณ์</v>
          </cell>
        </row>
        <row r="314">
          <cell r="F314">
            <v>1703057</v>
          </cell>
          <cell r="G314" t="str">
            <v>TOYOTA</v>
          </cell>
          <cell r="H314" t="str">
            <v>VIGO</v>
          </cell>
          <cell r="I314" t="str">
            <v>ฒฉ6472</v>
          </cell>
          <cell r="J314" t="str">
            <v>กลาง</v>
          </cell>
          <cell r="K314">
            <v>0</v>
          </cell>
          <cell r="L314">
            <v>42865</v>
          </cell>
          <cell r="M314">
            <v>0</v>
          </cell>
          <cell r="N314">
            <v>0</v>
          </cell>
          <cell r="O314">
            <v>0</v>
          </cell>
          <cell r="P314">
            <v>42866</v>
          </cell>
          <cell r="Q314">
            <v>42867</v>
          </cell>
          <cell r="R314">
            <v>0</v>
          </cell>
          <cell r="S314">
            <v>0</v>
          </cell>
          <cell r="T314">
            <v>42868</v>
          </cell>
          <cell r="U314">
            <v>42870</v>
          </cell>
          <cell r="V314">
            <v>0</v>
          </cell>
          <cell r="W314">
            <v>0</v>
          </cell>
          <cell r="X314" t="str">
            <v>สมบูรณ์</v>
          </cell>
        </row>
        <row r="315">
          <cell r="F315">
            <v>1704012</v>
          </cell>
          <cell r="G315" t="str">
            <v>MITSUBISHI</v>
          </cell>
          <cell r="H315" t="str">
            <v>TRITON</v>
          </cell>
          <cell r="I315" t="str">
            <v>1ฒณ5320</v>
          </cell>
          <cell r="J315" t="str">
            <v>กลาง</v>
          </cell>
          <cell r="K315">
            <v>0</v>
          </cell>
          <cell r="L315">
            <v>42868</v>
          </cell>
          <cell r="M315">
            <v>0</v>
          </cell>
          <cell r="N315">
            <v>0</v>
          </cell>
          <cell r="O315">
            <v>0</v>
          </cell>
          <cell r="P315">
            <v>42870</v>
          </cell>
          <cell r="Q315">
            <v>42871</v>
          </cell>
          <cell r="R315">
            <v>0</v>
          </cell>
          <cell r="S315">
            <v>0</v>
          </cell>
          <cell r="T315">
            <v>42872</v>
          </cell>
          <cell r="U315">
            <v>42873</v>
          </cell>
          <cell r="V315">
            <v>0</v>
          </cell>
          <cell r="W315">
            <v>0</v>
          </cell>
          <cell r="X315" t="str">
            <v>สมบูรณ์</v>
          </cell>
        </row>
        <row r="316">
          <cell r="F316">
            <v>1704022</v>
          </cell>
          <cell r="G316" t="str">
            <v>HONDA</v>
          </cell>
          <cell r="H316" t="str">
            <v>CITY</v>
          </cell>
          <cell r="I316" t="str">
            <v>กบ6391</v>
          </cell>
          <cell r="J316" t="str">
            <v>ชิ้นส่วน</v>
          </cell>
          <cell r="K316">
            <v>42863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42864</v>
          </cell>
          <cell r="Q316">
            <v>42865</v>
          </cell>
          <cell r="R316">
            <v>0</v>
          </cell>
          <cell r="S316">
            <v>0</v>
          </cell>
          <cell r="T316">
            <v>42866</v>
          </cell>
          <cell r="U316">
            <v>42867</v>
          </cell>
          <cell r="V316">
            <v>0</v>
          </cell>
          <cell r="W316">
            <v>0</v>
          </cell>
          <cell r="X316" t="str">
            <v>สมบูรณ์</v>
          </cell>
        </row>
        <row r="317">
          <cell r="F317">
            <v>1705016</v>
          </cell>
          <cell r="G317" t="str">
            <v>ISUZU</v>
          </cell>
          <cell r="H317" t="str">
            <v>D-MAX</v>
          </cell>
          <cell r="I317" t="str">
            <v>ผจ2948</v>
          </cell>
          <cell r="J317" t="str">
            <v>กลาง</v>
          </cell>
          <cell r="K317">
            <v>0</v>
          </cell>
          <cell r="L317">
            <v>42864</v>
          </cell>
          <cell r="M317">
            <v>0</v>
          </cell>
          <cell r="N317">
            <v>0</v>
          </cell>
          <cell r="O317">
            <v>0</v>
          </cell>
          <cell r="P317">
            <v>42865</v>
          </cell>
          <cell r="Q317">
            <v>0</v>
          </cell>
          <cell r="R317">
            <v>0</v>
          </cell>
          <cell r="S317">
            <v>0</v>
          </cell>
          <cell r="T317">
            <v>42866</v>
          </cell>
          <cell r="U317">
            <v>42867</v>
          </cell>
          <cell r="V317">
            <v>0</v>
          </cell>
          <cell r="W317">
            <v>0</v>
          </cell>
          <cell r="X317" t="str">
            <v>สมบูรณ์</v>
          </cell>
        </row>
        <row r="318">
          <cell r="F318">
            <v>1705024</v>
          </cell>
          <cell r="G318" t="str">
            <v>MITSUBISHI</v>
          </cell>
          <cell r="H318" t="str">
            <v>ATTRAGE</v>
          </cell>
          <cell r="I318" t="str">
            <v>3กน2666</v>
          </cell>
          <cell r="J318" t="str">
            <v>กลาง</v>
          </cell>
          <cell r="K318">
            <v>42866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42867</v>
          </cell>
          <cell r="Q318">
            <v>42868</v>
          </cell>
          <cell r="R318">
            <v>0</v>
          </cell>
          <cell r="S318">
            <v>0</v>
          </cell>
          <cell r="T318">
            <v>42870</v>
          </cell>
          <cell r="U318">
            <v>42871</v>
          </cell>
          <cell r="V318">
            <v>0</v>
          </cell>
          <cell r="W318">
            <v>42872</v>
          </cell>
          <cell r="X318" t="str">
            <v>สมบูรณ์</v>
          </cell>
        </row>
        <row r="319">
          <cell r="F319">
            <v>1703070</v>
          </cell>
          <cell r="G319" t="str">
            <v>HONDA</v>
          </cell>
          <cell r="H319" t="str">
            <v>JAZZ</v>
          </cell>
          <cell r="I319" t="str">
            <v>1กจ4869</v>
          </cell>
          <cell r="J319" t="str">
            <v>กลาง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 t="str">
            <v>สมบูรณ์</v>
          </cell>
        </row>
        <row r="320">
          <cell r="F320">
            <v>1705007</v>
          </cell>
          <cell r="G320" t="str">
            <v>HONDA</v>
          </cell>
          <cell r="H320" t="str">
            <v>CIVIC</v>
          </cell>
          <cell r="I320" t="str">
            <v>5กต2970</v>
          </cell>
          <cell r="J320" t="str">
            <v>โคม่า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 t="str">
            <v>ตรวจสอบ</v>
          </cell>
        </row>
        <row r="321">
          <cell r="F321">
            <v>1705008</v>
          </cell>
          <cell r="G321" t="str">
            <v>NISSAN</v>
          </cell>
          <cell r="H321" t="str">
            <v>MARCH</v>
          </cell>
          <cell r="I321" t="str">
            <v>5กค3592</v>
          </cell>
          <cell r="J321" t="str">
            <v>หนัก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 t="str">
            <v>พ่น</v>
          </cell>
        </row>
        <row r="322">
          <cell r="F322">
            <v>1705011</v>
          </cell>
          <cell r="G322" t="str">
            <v>TOYOTA</v>
          </cell>
          <cell r="H322" t="str">
            <v>CAMRY</v>
          </cell>
          <cell r="I322" t="str">
            <v>ฎอ8806</v>
          </cell>
          <cell r="J322" t="str">
            <v>โคม่า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 t="str">
            <v>โป๊ว</v>
          </cell>
        </row>
        <row r="323">
          <cell r="F323">
            <v>1705026</v>
          </cell>
          <cell r="G323" t="str">
            <v>HONDA</v>
          </cell>
          <cell r="H323" t="str">
            <v>CIVIC</v>
          </cell>
          <cell r="I323" t="str">
            <v>ฌศ6371</v>
          </cell>
          <cell r="J323" t="str">
            <v>กลาง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 t="str">
            <v>สมบูรณ์</v>
          </cell>
        </row>
        <row r="324">
          <cell r="F324">
            <v>1702009</v>
          </cell>
          <cell r="G324" t="str">
            <v>TOYOTA</v>
          </cell>
          <cell r="H324" t="str">
            <v>CAMRY</v>
          </cell>
          <cell r="I324" t="str">
            <v>ภน643</v>
          </cell>
          <cell r="J324" t="str">
            <v>กลาง</v>
          </cell>
          <cell r="K324">
            <v>0</v>
          </cell>
          <cell r="L324">
            <v>42867</v>
          </cell>
          <cell r="M324">
            <v>0</v>
          </cell>
          <cell r="N324">
            <v>0</v>
          </cell>
          <cell r="O324">
            <v>0</v>
          </cell>
          <cell r="P324">
            <v>42868</v>
          </cell>
          <cell r="Q324">
            <v>42870</v>
          </cell>
          <cell r="R324">
            <v>42871</v>
          </cell>
          <cell r="S324">
            <v>0</v>
          </cell>
          <cell r="T324">
            <v>42872</v>
          </cell>
          <cell r="U324">
            <v>42873</v>
          </cell>
          <cell r="V324">
            <v>42874</v>
          </cell>
          <cell r="W324">
            <v>42875</v>
          </cell>
          <cell r="X324" t="str">
            <v>สมบูรณ์</v>
          </cell>
        </row>
        <row r="325">
          <cell r="F325">
            <v>1702067</v>
          </cell>
          <cell r="G325" t="str">
            <v>NISSAN</v>
          </cell>
          <cell r="H325" t="str">
            <v>ALMERA</v>
          </cell>
          <cell r="I325" t="str">
            <v>3กต270</v>
          </cell>
          <cell r="J325" t="str">
            <v>กลาง</v>
          </cell>
          <cell r="K325">
            <v>0</v>
          </cell>
          <cell r="L325">
            <v>42867</v>
          </cell>
          <cell r="M325">
            <v>0</v>
          </cell>
          <cell r="N325">
            <v>0</v>
          </cell>
          <cell r="O325">
            <v>0</v>
          </cell>
          <cell r="P325">
            <v>42868</v>
          </cell>
          <cell r="Q325">
            <v>42870</v>
          </cell>
          <cell r="R325">
            <v>0</v>
          </cell>
          <cell r="S325">
            <v>0</v>
          </cell>
          <cell r="T325">
            <v>42871</v>
          </cell>
          <cell r="U325">
            <v>42872</v>
          </cell>
          <cell r="V325">
            <v>42873</v>
          </cell>
          <cell r="W325">
            <v>0</v>
          </cell>
          <cell r="X325" t="str">
            <v>สมบูรณ์</v>
          </cell>
        </row>
        <row r="326">
          <cell r="F326">
            <v>1704003</v>
          </cell>
          <cell r="G326" t="str">
            <v>MITSUBISHI</v>
          </cell>
          <cell r="H326" t="str">
            <v>TRITON</v>
          </cell>
          <cell r="I326" t="str">
            <v>3กฮ9074</v>
          </cell>
          <cell r="J326" t="str">
            <v>ชิ้นส่วน</v>
          </cell>
          <cell r="K326">
            <v>42867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42868</v>
          </cell>
          <cell r="Q326">
            <v>0</v>
          </cell>
          <cell r="R326">
            <v>0</v>
          </cell>
          <cell r="S326">
            <v>0</v>
          </cell>
          <cell r="T326">
            <v>42870</v>
          </cell>
          <cell r="U326">
            <v>42871</v>
          </cell>
          <cell r="V326">
            <v>0</v>
          </cell>
          <cell r="W326">
            <v>0</v>
          </cell>
          <cell r="X326" t="str">
            <v>สมบูรณ์</v>
          </cell>
        </row>
        <row r="327">
          <cell r="F327">
            <v>1704030</v>
          </cell>
          <cell r="G327" t="str">
            <v>MAZDA</v>
          </cell>
          <cell r="H327">
            <v>3</v>
          </cell>
          <cell r="I327" t="str">
            <v>ฎฉ7499</v>
          </cell>
          <cell r="J327" t="str">
            <v>กลาง</v>
          </cell>
          <cell r="K327">
            <v>0</v>
          </cell>
          <cell r="L327">
            <v>42866</v>
          </cell>
          <cell r="M327">
            <v>0</v>
          </cell>
          <cell r="N327">
            <v>0</v>
          </cell>
          <cell r="O327">
            <v>0</v>
          </cell>
          <cell r="P327">
            <v>42867</v>
          </cell>
          <cell r="Q327">
            <v>42868</v>
          </cell>
          <cell r="R327">
            <v>42870</v>
          </cell>
          <cell r="S327">
            <v>0</v>
          </cell>
          <cell r="T327">
            <v>42871</v>
          </cell>
          <cell r="U327">
            <v>42872</v>
          </cell>
          <cell r="V327">
            <v>42873</v>
          </cell>
          <cell r="W327">
            <v>42874</v>
          </cell>
          <cell r="X327" t="str">
            <v>สมบูรณ์</v>
          </cell>
        </row>
        <row r="328">
          <cell r="F328">
            <v>1705028</v>
          </cell>
          <cell r="G328" t="str">
            <v>TOYOTA</v>
          </cell>
          <cell r="H328" t="str">
            <v>VIGO</v>
          </cell>
          <cell r="I328" t="str">
            <v>ฒข7222</v>
          </cell>
          <cell r="J328" t="str">
            <v>โคม่า</v>
          </cell>
          <cell r="K328">
            <v>0</v>
          </cell>
          <cell r="L328">
            <v>42831</v>
          </cell>
          <cell r="M328">
            <v>42832</v>
          </cell>
          <cell r="N328">
            <v>0</v>
          </cell>
          <cell r="O328">
            <v>0</v>
          </cell>
          <cell r="P328">
            <v>42833</v>
          </cell>
          <cell r="Q328">
            <v>42835</v>
          </cell>
          <cell r="R328">
            <v>42836</v>
          </cell>
          <cell r="S328">
            <v>0</v>
          </cell>
          <cell r="T328">
            <v>42837</v>
          </cell>
          <cell r="U328">
            <v>42838</v>
          </cell>
          <cell r="V328">
            <v>42839</v>
          </cell>
          <cell r="W328">
            <v>42840</v>
          </cell>
          <cell r="X328" t="str">
            <v>สมบูรณ์</v>
          </cell>
        </row>
        <row r="329">
          <cell r="F329">
            <v>1705029</v>
          </cell>
          <cell r="G329" t="str">
            <v>TOYOTA</v>
          </cell>
          <cell r="H329" t="str">
            <v>YARIS</v>
          </cell>
          <cell r="I329" t="str">
            <v>2กฬ5382</v>
          </cell>
          <cell r="J329" t="str">
            <v>รอบคัน</v>
          </cell>
          <cell r="K329">
            <v>42872</v>
          </cell>
          <cell r="L329">
            <v>42873</v>
          </cell>
          <cell r="M329">
            <v>0</v>
          </cell>
          <cell r="N329">
            <v>0</v>
          </cell>
          <cell r="O329">
            <v>0</v>
          </cell>
          <cell r="P329">
            <v>42874</v>
          </cell>
          <cell r="Q329">
            <v>42875</v>
          </cell>
          <cell r="R329">
            <v>42877</v>
          </cell>
          <cell r="S329">
            <v>42878</v>
          </cell>
          <cell r="T329">
            <v>42879</v>
          </cell>
          <cell r="U329">
            <v>42880</v>
          </cell>
          <cell r="V329">
            <v>42881</v>
          </cell>
          <cell r="W329">
            <v>42882</v>
          </cell>
          <cell r="X329" t="str">
            <v>สมบูรณ์</v>
          </cell>
        </row>
        <row r="330">
          <cell r="F330">
            <v>1705034</v>
          </cell>
          <cell r="G330" t="str">
            <v>ISUZU</v>
          </cell>
          <cell r="H330" t="str">
            <v>D-MAX</v>
          </cell>
          <cell r="I330" t="str">
            <v>ปม5152</v>
          </cell>
          <cell r="J330" t="str">
            <v>รอบคัน</v>
          </cell>
          <cell r="K330">
            <v>42872</v>
          </cell>
          <cell r="L330">
            <v>42873</v>
          </cell>
          <cell r="M330">
            <v>0</v>
          </cell>
          <cell r="N330">
            <v>0</v>
          </cell>
          <cell r="O330">
            <v>0</v>
          </cell>
          <cell r="P330">
            <v>42874</v>
          </cell>
          <cell r="Q330">
            <v>42875</v>
          </cell>
          <cell r="R330">
            <v>42877</v>
          </cell>
          <cell r="S330">
            <v>42878</v>
          </cell>
          <cell r="T330">
            <v>42879</v>
          </cell>
          <cell r="U330">
            <v>42880</v>
          </cell>
          <cell r="V330">
            <v>42881</v>
          </cell>
          <cell r="W330">
            <v>42882</v>
          </cell>
          <cell r="X330" t="str">
            <v>โป๊ว</v>
          </cell>
        </row>
        <row r="331">
          <cell r="F331">
            <v>1701151</v>
          </cell>
          <cell r="G331" t="str">
            <v>TOYOTA</v>
          </cell>
          <cell r="H331" t="str">
            <v>AVANZA</v>
          </cell>
          <cell r="I331" t="str">
            <v>ญณ1134</v>
          </cell>
          <cell r="J331" t="str">
            <v>เบา</v>
          </cell>
          <cell r="K331">
            <v>0</v>
          </cell>
          <cell r="L331">
            <v>42870</v>
          </cell>
          <cell r="M331">
            <v>0</v>
          </cell>
          <cell r="N331">
            <v>0</v>
          </cell>
          <cell r="O331">
            <v>0</v>
          </cell>
          <cell r="P331">
            <v>42871</v>
          </cell>
          <cell r="Q331">
            <v>0</v>
          </cell>
          <cell r="R331">
            <v>0</v>
          </cell>
          <cell r="S331">
            <v>0</v>
          </cell>
          <cell r="T331">
            <v>42872</v>
          </cell>
          <cell r="U331">
            <v>42873</v>
          </cell>
          <cell r="V331">
            <v>42874</v>
          </cell>
          <cell r="W331">
            <v>0</v>
          </cell>
          <cell r="X331" t="str">
            <v>สมบูรณ์</v>
          </cell>
        </row>
        <row r="332">
          <cell r="F332">
            <v>1702017</v>
          </cell>
          <cell r="G332" t="str">
            <v>TOYOTA</v>
          </cell>
          <cell r="H332" t="str">
            <v>VIGO</v>
          </cell>
          <cell r="I332" t="str">
            <v>ชภ1896</v>
          </cell>
          <cell r="J332" t="str">
            <v>กลาง</v>
          </cell>
          <cell r="K332">
            <v>0</v>
          </cell>
          <cell r="L332">
            <v>42870</v>
          </cell>
          <cell r="M332">
            <v>0</v>
          </cell>
          <cell r="N332">
            <v>0</v>
          </cell>
          <cell r="O332">
            <v>0</v>
          </cell>
          <cell r="P332">
            <v>42871</v>
          </cell>
          <cell r="Q332">
            <v>0</v>
          </cell>
          <cell r="R332">
            <v>0</v>
          </cell>
          <cell r="S332">
            <v>0</v>
          </cell>
          <cell r="T332">
            <v>42872</v>
          </cell>
          <cell r="U332">
            <v>42873</v>
          </cell>
          <cell r="V332">
            <v>42874</v>
          </cell>
          <cell r="W332">
            <v>0</v>
          </cell>
          <cell r="X332" t="str">
            <v>สมบูรณ์</v>
          </cell>
        </row>
        <row r="333">
          <cell r="F333">
            <v>1703072</v>
          </cell>
          <cell r="G333" t="str">
            <v>MAZDA</v>
          </cell>
          <cell r="H333">
            <v>3</v>
          </cell>
          <cell r="I333" t="str">
            <v>ฌป8770</v>
          </cell>
          <cell r="J333" t="str">
            <v>กลาง</v>
          </cell>
          <cell r="K333">
            <v>0</v>
          </cell>
          <cell r="L333">
            <v>42870</v>
          </cell>
          <cell r="M333">
            <v>0</v>
          </cell>
          <cell r="N333">
            <v>0</v>
          </cell>
          <cell r="O333">
            <v>0</v>
          </cell>
          <cell r="P333">
            <v>42871</v>
          </cell>
          <cell r="Q333">
            <v>0</v>
          </cell>
          <cell r="R333">
            <v>0</v>
          </cell>
          <cell r="S333">
            <v>0</v>
          </cell>
          <cell r="T333">
            <v>42872</v>
          </cell>
          <cell r="U333">
            <v>42873</v>
          </cell>
          <cell r="V333">
            <v>42874</v>
          </cell>
          <cell r="W333">
            <v>0</v>
          </cell>
          <cell r="X333" t="str">
            <v>สมบูรณ์</v>
          </cell>
        </row>
        <row r="334">
          <cell r="F334">
            <v>1705012</v>
          </cell>
          <cell r="G334" t="str">
            <v>TOYOTA</v>
          </cell>
          <cell r="H334" t="str">
            <v>CAMRY</v>
          </cell>
          <cell r="I334" t="str">
            <v>ญง4188</v>
          </cell>
          <cell r="J334" t="str">
            <v>กลาง</v>
          </cell>
          <cell r="K334">
            <v>0</v>
          </cell>
          <cell r="L334">
            <v>42870</v>
          </cell>
          <cell r="M334">
            <v>0</v>
          </cell>
          <cell r="N334">
            <v>0</v>
          </cell>
          <cell r="O334">
            <v>0</v>
          </cell>
          <cell r="P334">
            <v>42871</v>
          </cell>
          <cell r="Q334">
            <v>42872</v>
          </cell>
          <cell r="R334">
            <v>0</v>
          </cell>
          <cell r="S334">
            <v>0</v>
          </cell>
          <cell r="T334">
            <v>42873</v>
          </cell>
          <cell r="U334">
            <v>42874</v>
          </cell>
          <cell r="V334">
            <v>42875</v>
          </cell>
          <cell r="W334">
            <v>42877</v>
          </cell>
          <cell r="X334" t="str">
            <v>สมบูรณ์</v>
          </cell>
        </row>
        <row r="335">
          <cell r="F335">
            <v>1705037</v>
          </cell>
          <cell r="G335" t="str">
            <v>ISUZU</v>
          </cell>
          <cell r="H335" t="str">
            <v>D-MAX</v>
          </cell>
          <cell r="I335" t="str">
            <v>ฒม2156</v>
          </cell>
          <cell r="J335" t="str">
            <v>กลาง</v>
          </cell>
          <cell r="K335">
            <v>0</v>
          </cell>
          <cell r="L335">
            <v>42874</v>
          </cell>
          <cell r="M335">
            <v>0</v>
          </cell>
          <cell r="N335">
            <v>0</v>
          </cell>
          <cell r="O335">
            <v>0</v>
          </cell>
          <cell r="P335">
            <v>42875</v>
          </cell>
          <cell r="Q335">
            <v>42877</v>
          </cell>
          <cell r="R335">
            <v>0</v>
          </cell>
          <cell r="S335">
            <v>0</v>
          </cell>
          <cell r="T335">
            <v>42878</v>
          </cell>
          <cell r="U335">
            <v>42879</v>
          </cell>
          <cell r="V335">
            <v>0</v>
          </cell>
          <cell r="W335">
            <v>42880</v>
          </cell>
          <cell r="X335" t="str">
            <v>สมบูรณ์</v>
          </cell>
        </row>
        <row r="336">
          <cell r="F336">
            <v>1705039</v>
          </cell>
          <cell r="G336" t="str">
            <v>TOYOTA</v>
          </cell>
          <cell r="H336" t="str">
            <v>FORTUNER</v>
          </cell>
          <cell r="I336" t="str">
            <v>สจ4329</v>
          </cell>
          <cell r="J336" t="str">
            <v>กลาง</v>
          </cell>
          <cell r="K336">
            <v>0</v>
          </cell>
          <cell r="L336">
            <v>42874</v>
          </cell>
          <cell r="M336">
            <v>0</v>
          </cell>
          <cell r="N336">
            <v>0</v>
          </cell>
          <cell r="O336">
            <v>0</v>
          </cell>
          <cell r="P336">
            <v>42875</v>
          </cell>
          <cell r="Q336">
            <v>42877</v>
          </cell>
          <cell r="R336">
            <v>0</v>
          </cell>
          <cell r="S336">
            <v>0</v>
          </cell>
          <cell r="T336">
            <v>42878</v>
          </cell>
          <cell r="U336">
            <v>42879</v>
          </cell>
          <cell r="V336">
            <v>0</v>
          </cell>
          <cell r="W336">
            <v>42880</v>
          </cell>
          <cell r="X336" t="str">
            <v>รอส่ง</v>
          </cell>
        </row>
        <row r="337">
          <cell r="F337">
            <v>1701168</v>
          </cell>
          <cell r="G337" t="str">
            <v>TOYOTA</v>
          </cell>
          <cell r="H337" t="str">
            <v>VIGO</v>
          </cell>
          <cell r="I337" t="str">
            <v>1ฒฒ6855</v>
          </cell>
          <cell r="J337" t="str">
            <v>เบา</v>
          </cell>
          <cell r="K337">
            <v>0</v>
          </cell>
          <cell r="L337">
            <v>42874</v>
          </cell>
          <cell r="M337">
            <v>0</v>
          </cell>
          <cell r="N337">
            <v>0</v>
          </cell>
          <cell r="O337">
            <v>0</v>
          </cell>
          <cell r="P337">
            <v>42875</v>
          </cell>
          <cell r="Q337">
            <v>0</v>
          </cell>
          <cell r="R337">
            <v>0</v>
          </cell>
          <cell r="S337">
            <v>0</v>
          </cell>
          <cell r="T337">
            <v>42877</v>
          </cell>
          <cell r="U337">
            <v>42878</v>
          </cell>
          <cell r="V337">
            <v>0</v>
          </cell>
          <cell r="W337">
            <v>0</v>
          </cell>
          <cell r="X337" t="str">
            <v>สมบูรณ์</v>
          </cell>
        </row>
        <row r="338">
          <cell r="F338">
            <v>1702026</v>
          </cell>
          <cell r="G338" t="str">
            <v>HONDA</v>
          </cell>
          <cell r="H338" t="str">
            <v>CITY</v>
          </cell>
          <cell r="I338" t="str">
            <v>1กก7785</v>
          </cell>
          <cell r="J338" t="str">
            <v>กลาง</v>
          </cell>
          <cell r="K338">
            <v>0</v>
          </cell>
          <cell r="L338">
            <v>42873</v>
          </cell>
          <cell r="M338">
            <v>0</v>
          </cell>
          <cell r="N338">
            <v>0</v>
          </cell>
          <cell r="O338">
            <v>0</v>
          </cell>
          <cell r="P338">
            <v>42874</v>
          </cell>
          <cell r="Q338">
            <v>42875</v>
          </cell>
          <cell r="R338">
            <v>0</v>
          </cell>
          <cell r="S338">
            <v>0</v>
          </cell>
          <cell r="T338">
            <v>42877</v>
          </cell>
          <cell r="U338">
            <v>42878</v>
          </cell>
          <cell r="V338">
            <v>0</v>
          </cell>
          <cell r="W338">
            <v>42879</v>
          </cell>
          <cell r="X338" t="str">
            <v>สมบูรณ์</v>
          </cell>
        </row>
        <row r="339">
          <cell r="F339">
            <v>1703047</v>
          </cell>
          <cell r="G339" t="str">
            <v>TOYOTA</v>
          </cell>
          <cell r="H339" t="str">
            <v>VIOS</v>
          </cell>
          <cell r="I339" t="str">
            <v>ชย1256</v>
          </cell>
          <cell r="J339" t="str">
            <v>กลาง</v>
          </cell>
          <cell r="K339">
            <v>0</v>
          </cell>
          <cell r="L339">
            <v>42871</v>
          </cell>
          <cell r="M339">
            <v>0</v>
          </cell>
          <cell r="N339">
            <v>0</v>
          </cell>
          <cell r="O339">
            <v>0</v>
          </cell>
          <cell r="P339">
            <v>42872</v>
          </cell>
          <cell r="Q339">
            <v>0</v>
          </cell>
          <cell r="R339">
            <v>0</v>
          </cell>
          <cell r="S339">
            <v>0</v>
          </cell>
          <cell r="T339">
            <v>42873</v>
          </cell>
          <cell r="U339">
            <v>42874</v>
          </cell>
          <cell r="V339">
            <v>0</v>
          </cell>
          <cell r="W339">
            <v>0</v>
          </cell>
          <cell r="X339" t="str">
            <v>สมบูรณ์</v>
          </cell>
        </row>
        <row r="340">
          <cell r="F340">
            <v>1703083</v>
          </cell>
          <cell r="G340" t="str">
            <v>TOYOTA</v>
          </cell>
          <cell r="H340" t="str">
            <v>INNOVA</v>
          </cell>
          <cell r="I340" t="str">
            <v>ฆฉ8515</v>
          </cell>
          <cell r="J340" t="str">
            <v>ชิ้นส่วน</v>
          </cell>
          <cell r="K340">
            <v>0</v>
          </cell>
          <cell r="L340">
            <v>42874</v>
          </cell>
          <cell r="M340">
            <v>0</v>
          </cell>
          <cell r="N340">
            <v>0</v>
          </cell>
          <cell r="O340">
            <v>0</v>
          </cell>
          <cell r="P340">
            <v>42875</v>
          </cell>
          <cell r="Q340">
            <v>0</v>
          </cell>
          <cell r="R340">
            <v>0</v>
          </cell>
          <cell r="S340">
            <v>0</v>
          </cell>
          <cell r="T340">
            <v>42877</v>
          </cell>
          <cell r="U340">
            <v>42878</v>
          </cell>
          <cell r="V340">
            <v>0</v>
          </cell>
          <cell r="W340">
            <v>0</v>
          </cell>
          <cell r="X340" t="str">
            <v>สมบูรณ์</v>
          </cell>
        </row>
        <row r="341">
          <cell r="F341">
            <v>1704011</v>
          </cell>
          <cell r="G341" t="str">
            <v>NISSAN</v>
          </cell>
          <cell r="H341" t="str">
            <v>FRONTIER</v>
          </cell>
          <cell r="I341" t="str">
            <v>ตณ8381</v>
          </cell>
          <cell r="J341" t="str">
            <v>หนัก</v>
          </cell>
          <cell r="K341">
            <v>0</v>
          </cell>
          <cell r="L341">
            <v>42874</v>
          </cell>
          <cell r="M341">
            <v>0</v>
          </cell>
          <cell r="N341">
            <v>0</v>
          </cell>
          <cell r="O341">
            <v>0</v>
          </cell>
          <cell r="P341">
            <v>42875</v>
          </cell>
          <cell r="Q341">
            <v>42877</v>
          </cell>
          <cell r="R341">
            <v>42878</v>
          </cell>
          <cell r="S341">
            <v>0</v>
          </cell>
          <cell r="T341">
            <v>42879</v>
          </cell>
          <cell r="U341">
            <v>42880</v>
          </cell>
          <cell r="V341">
            <v>42881</v>
          </cell>
          <cell r="W341">
            <v>42882</v>
          </cell>
          <cell r="X341" t="str">
            <v>สมบูรณ์</v>
          </cell>
        </row>
        <row r="342">
          <cell r="F342">
            <v>1705042</v>
          </cell>
          <cell r="G342" t="str">
            <v>TOYOTA</v>
          </cell>
          <cell r="H342" t="str">
            <v>CAMRY</v>
          </cell>
          <cell r="I342" t="str">
            <v>สอ5053</v>
          </cell>
          <cell r="J342" t="str">
            <v>กลาง</v>
          </cell>
          <cell r="K342">
            <v>0</v>
          </cell>
          <cell r="L342">
            <v>42870</v>
          </cell>
          <cell r="M342">
            <v>0</v>
          </cell>
          <cell r="N342">
            <v>0</v>
          </cell>
          <cell r="O342">
            <v>0</v>
          </cell>
          <cell r="P342">
            <v>42871</v>
          </cell>
          <cell r="Q342">
            <v>42872</v>
          </cell>
          <cell r="R342">
            <v>0</v>
          </cell>
          <cell r="S342">
            <v>0</v>
          </cell>
          <cell r="T342">
            <v>42873</v>
          </cell>
          <cell r="U342">
            <v>42874</v>
          </cell>
          <cell r="V342">
            <v>42875</v>
          </cell>
          <cell r="W342">
            <v>42877</v>
          </cell>
          <cell r="X342" t="str">
            <v>สมบูรณ์</v>
          </cell>
        </row>
        <row r="343">
          <cell r="F343">
            <v>1703014</v>
          </cell>
          <cell r="G343" t="str">
            <v>TOYOTA</v>
          </cell>
          <cell r="H343" t="str">
            <v>ALTIS</v>
          </cell>
          <cell r="I343" t="str">
            <v>ฆญ7180</v>
          </cell>
          <cell r="J343" t="str">
            <v>กลาง</v>
          </cell>
          <cell r="K343">
            <v>0</v>
          </cell>
          <cell r="L343">
            <v>42875</v>
          </cell>
          <cell r="M343">
            <v>0</v>
          </cell>
          <cell r="N343">
            <v>0</v>
          </cell>
          <cell r="O343">
            <v>0</v>
          </cell>
          <cell r="P343">
            <v>42877</v>
          </cell>
          <cell r="Q343">
            <v>42878</v>
          </cell>
          <cell r="R343">
            <v>0</v>
          </cell>
          <cell r="S343">
            <v>0</v>
          </cell>
          <cell r="T343">
            <v>42879</v>
          </cell>
          <cell r="U343">
            <v>42880</v>
          </cell>
          <cell r="V343">
            <v>42881</v>
          </cell>
          <cell r="W343">
            <v>42882</v>
          </cell>
          <cell r="X343" t="str">
            <v>สมบูรณ์</v>
          </cell>
        </row>
        <row r="344">
          <cell r="F344">
            <v>1703050</v>
          </cell>
          <cell r="G344" t="str">
            <v>ISUZU</v>
          </cell>
          <cell r="H344" t="str">
            <v>D-MAX</v>
          </cell>
          <cell r="I344" t="str">
            <v>5กณ3290</v>
          </cell>
          <cell r="J344" t="str">
            <v>กลาง</v>
          </cell>
          <cell r="K344">
            <v>0</v>
          </cell>
          <cell r="L344">
            <v>42873</v>
          </cell>
          <cell r="M344">
            <v>0</v>
          </cell>
          <cell r="N344">
            <v>0</v>
          </cell>
          <cell r="O344">
            <v>0</v>
          </cell>
          <cell r="P344">
            <v>42874</v>
          </cell>
          <cell r="Q344">
            <v>42875</v>
          </cell>
          <cell r="R344">
            <v>0</v>
          </cell>
          <cell r="S344">
            <v>0</v>
          </cell>
          <cell r="T344">
            <v>42877</v>
          </cell>
          <cell r="U344">
            <v>42878</v>
          </cell>
          <cell r="V344">
            <v>0</v>
          </cell>
          <cell r="W344">
            <v>42879</v>
          </cell>
          <cell r="X344" t="str">
            <v>สมบูรณ์</v>
          </cell>
        </row>
        <row r="345">
          <cell r="F345">
            <v>1705025</v>
          </cell>
          <cell r="G345" t="str">
            <v>ISUZU</v>
          </cell>
          <cell r="H345" t="str">
            <v>SPACECAB</v>
          </cell>
          <cell r="I345" t="str">
            <v>1ฒย2823</v>
          </cell>
          <cell r="J345" t="str">
            <v>กลาง</v>
          </cell>
          <cell r="K345">
            <v>0</v>
          </cell>
          <cell r="L345">
            <v>42871</v>
          </cell>
          <cell r="M345">
            <v>0</v>
          </cell>
          <cell r="N345">
            <v>0</v>
          </cell>
          <cell r="O345">
            <v>0</v>
          </cell>
          <cell r="P345">
            <v>42872</v>
          </cell>
          <cell r="Q345">
            <v>0</v>
          </cell>
          <cell r="R345">
            <v>0</v>
          </cell>
          <cell r="S345">
            <v>0</v>
          </cell>
          <cell r="T345">
            <v>42873</v>
          </cell>
          <cell r="U345">
            <v>0</v>
          </cell>
          <cell r="V345">
            <v>0</v>
          </cell>
          <cell r="W345">
            <v>0</v>
          </cell>
          <cell r="X345" t="str">
            <v>สมบูรณ์</v>
          </cell>
        </row>
        <row r="346">
          <cell r="F346">
            <v>1701104</v>
          </cell>
          <cell r="G346" t="str">
            <v>SUZUKI</v>
          </cell>
          <cell r="H346" t="str">
            <v>SWIFT</v>
          </cell>
          <cell r="I346" t="str">
            <v>ญต7124</v>
          </cell>
          <cell r="J346" t="str">
            <v>เบา</v>
          </cell>
          <cell r="K346">
            <v>0</v>
          </cell>
          <cell r="L346">
            <v>42877</v>
          </cell>
          <cell r="M346">
            <v>0</v>
          </cell>
          <cell r="N346">
            <v>0</v>
          </cell>
          <cell r="O346">
            <v>0</v>
          </cell>
          <cell r="P346">
            <v>42878</v>
          </cell>
          <cell r="Q346">
            <v>42879</v>
          </cell>
          <cell r="R346">
            <v>0</v>
          </cell>
          <cell r="S346">
            <v>0</v>
          </cell>
          <cell r="T346">
            <v>42880</v>
          </cell>
          <cell r="U346">
            <v>42881</v>
          </cell>
          <cell r="V346">
            <v>42882</v>
          </cell>
          <cell r="W346">
            <v>42884</v>
          </cell>
          <cell r="X346" t="str">
            <v>รอส่ง</v>
          </cell>
        </row>
        <row r="347">
          <cell r="F347">
            <v>1704042</v>
          </cell>
          <cell r="G347" t="str">
            <v>MITSUBISHI</v>
          </cell>
          <cell r="H347" t="str">
            <v>TRITON</v>
          </cell>
          <cell r="I347" t="str">
            <v>ฒถ2722</v>
          </cell>
          <cell r="J347" t="str">
            <v>กลาง</v>
          </cell>
          <cell r="K347">
            <v>0</v>
          </cell>
          <cell r="L347">
            <v>42879</v>
          </cell>
          <cell r="M347">
            <v>0</v>
          </cell>
          <cell r="N347">
            <v>0</v>
          </cell>
          <cell r="O347">
            <v>0</v>
          </cell>
          <cell r="P347">
            <v>42880</v>
          </cell>
          <cell r="Q347">
            <v>42881</v>
          </cell>
          <cell r="R347">
            <v>42882</v>
          </cell>
          <cell r="S347">
            <v>0</v>
          </cell>
          <cell r="T347">
            <v>42884</v>
          </cell>
          <cell r="U347">
            <v>42885</v>
          </cell>
          <cell r="V347">
            <v>42886</v>
          </cell>
          <cell r="W347">
            <v>42887</v>
          </cell>
          <cell r="X347" t="str">
            <v>รอส่ง</v>
          </cell>
        </row>
        <row r="348">
          <cell r="F348">
            <v>1705015</v>
          </cell>
          <cell r="G348" t="str">
            <v>TOYOTA</v>
          </cell>
          <cell r="H348" t="str">
            <v>COROLLA</v>
          </cell>
          <cell r="I348" t="str">
            <v>ฆฌ6713</v>
          </cell>
          <cell r="J348" t="str">
            <v>เบา</v>
          </cell>
          <cell r="K348">
            <v>0</v>
          </cell>
          <cell r="L348">
            <v>42881</v>
          </cell>
          <cell r="M348">
            <v>0</v>
          </cell>
          <cell r="N348">
            <v>0</v>
          </cell>
          <cell r="O348">
            <v>0</v>
          </cell>
          <cell r="P348">
            <v>42882</v>
          </cell>
          <cell r="Q348">
            <v>0</v>
          </cell>
          <cell r="R348">
            <v>0</v>
          </cell>
          <cell r="S348">
            <v>0</v>
          </cell>
          <cell r="T348">
            <v>42884</v>
          </cell>
          <cell r="U348">
            <v>42885</v>
          </cell>
          <cell r="V348">
            <v>0</v>
          </cell>
          <cell r="W348">
            <v>0</v>
          </cell>
          <cell r="X348" t="str">
            <v>สมบูรณ์</v>
          </cell>
        </row>
        <row r="349">
          <cell r="F349">
            <v>1705052</v>
          </cell>
          <cell r="G349" t="str">
            <v>HONDA</v>
          </cell>
          <cell r="H349" t="str">
            <v>CITY</v>
          </cell>
          <cell r="I349" t="str">
            <v>สช9042</v>
          </cell>
          <cell r="J349" t="str">
            <v>รอบคัน</v>
          </cell>
          <cell r="K349">
            <v>42884</v>
          </cell>
          <cell r="L349">
            <v>42885</v>
          </cell>
          <cell r="M349">
            <v>0</v>
          </cell>
          <cell r="N349">
            <v>0</v>
          </cell>
          <cell r="O349">
            <v>0</v>
          </cell>
          <cell r="P349">
            <v>42886</v>
          </cell>
          <cell r="Q349">
            <v>42887</v>
          </cell>
          <cell r="R349">
            <v>42888</v>
          </cell>
          <cell r="S349">
            <v>42889</v>
          </cell>
          <cell r="T349">
            <v>42891</v>
          </cell>
          <cell r="U349">
            <v>42892</v>
          </cell>
          <cell r="V349">
            <v>42893</v>
          </cell>
          <cell r="W349">
            <v>42894</v>
          </cell>
          <cell r="X349" t="str">
            <v>ประกอบ+ขัด</v>
          </cell>
        </row>
        <row r="350">
          <cell r="F350">
            <v>1703006</v>
          </cell>
          <cell r="G350" t="str">
            <v>HONDA</v>
          </cell>
          <cell r="H350" t="str">
            <v>CIVIC</v>
          </cell>
          <cell r="I350" t="str">
            <v>ฌพ541</v>
          </cell>
          <cell r="J350" t="str">
            <v>เบา</v>
          </cell>
          <cell r="K350">
            <v>0</v>
          </cell>
          <cell r="L350">
            <v>42877</v>
          </cell>
          <cell r="M350">
            <v>0</v>
          </cell>
          <cell r="N350">
            <v>0</v>
          </cell>
          <cell r="O350">
            <v>0</v>
          </cell>
          <cell r="P350">
            <v>42878</v>
          </cell>
          <cell r="Q350">
            <v>42879</v>
          </cell>
          <cell r="R350">
            <v>42880</v>
          </cell>
          <cell r="S350">
            <v>0</v>
          </cell>
          <cell r="T350">
            <v>42881</v>
          </cell>
          <cell r="U350">
            <v>42882</v>
          </cell>
          <cell r="V350">
            <v>42884</v>
          </cell>
          <cell r="W350">
            <v>42885</v>
          </cell>
          <cell r="X350" t="str">
            <v>ประกอบ+ขัด</v>
          </cell>
        </row>
        <row r="351">
          <cell r="F351">
            <v>1703029</v>
          </cell>
          <cell r="G351" t="str">
            <v>TOYOTA</v>
          </cell>
          <cell r="H351" t="str">
            <v>PRIUS</v>
          </cell>
          <cell r="I351" t="str">
            <v>ญอ8498</v>
          </cell>
          <cell r="J351" t="str">
            <v>ชิ้นส่วน</v>
          </cell>
          <cell r="K351">
            <v>42877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42878</v>
          </cell>
          <cell r="Q351">
            <v>42879</v>
          </cell>
          <cell r="R351">
            <v>0</v>
          </cell>
          <cell r="S351">
            <v>0</v>
          </cell>
          <cell r="T351">
            <v>42880</v>
          </cell>
          <cell r="U351">
            <v>42881</v>
          </cell>
          <cell r="V351">
            <v>0</v>
          </cell>
          <cell r="W351">
            <v>0</v>
          </cell>
          <cell r="X351" t="str">
            <v>สมบูรณ์</v>
          </cell>
        </row>
        <row r="352">
          <cell r="F352">
            <v>1703082</v>
          </cell>
          <cell r="G352" t="str">
            <v>MITSUBISHI</v>
          </cell>
          <cell r="H352" t="str">
            <v>TRITON</v>
          </cell>
          <cell r="I352" t="str">
            <v>ฒธ192</v>
          </cell>
          <cell r="J352" t="str">
            <v>กลาง</v>
          </cell>
          <cell r="K352">
            <v>0</v>
          </cell>
          <cell r="L352">
            <v>42880</v>
          </cell>
          <cell r="M352">
            <v>0</v>
          </cell>
          <cell r="N352">
            <v>0</v>
          </cell>
          <cell r="O352">
            <v>0</v>
          </cell>
          <cell r="P352">
            <v>42881</v>
          </cell>
          <cell r="Q352">
            <v>42882</v>
          </cell>
          <cell r="R352">
            <v>0</v>
          </cell>
          <cell r="S352">
            <v>0</v>
          </cell>
          <cell r="T352">
            <v>42884</v>
          </cell>
          <cell r="U352">
            <v>42885</v>
          </cell>
          <cell r="V352">
            <v>0</v>
          </cell>
          <cell r="W352">
            <v>42886</v>
          </cell>
          <cell r="X352" t="str">
            <v>สมบูรณ์</v>
          </cell>
        </row>
        <row r="353">
          <cell r="F353">
            <v>1704039</v>
          </cell>
          <cell r="G353" t="str">
            <v>CHEVROLET</v>
          </cell>
          <cell r="H353" t="str">
            <v>CRUZE</v>
          </cell>
          <cell r="I353" t="str">
            <v>ญน9450</v>
          </cell>
          <cell r="J353" t="str">
            <v>กลาง</v>
          </cell>
          <cell r="K353">
            <v>0</v>
          </cell>
          <cell r="L353">
            <v>42879</v>
          </cell>
          <cell r="M353">
            <v>0</v>
          </cell>
          <cell r="N353">
            <v>0</v>
          </cell>
          <cell r="O353">
            <v>0</v>
          </cell>
          <cell r="P353">
            <v>42880</v>
          </cell>
          <cell r="Q353">
            <v>42881</v>
          </cell>
          <cell r="R353">
            <v>0</v>
          </cell>
          <cell r="S353">
            <v>0</v>
          </cell>
          <cell r="T353">
            <v>42882</v>
          </cell>
          <cell r="U353">
            <v>42884</v>
          </cell>
          <cell r="V353">
            <v>0</v>
          </cell>
          <cell r="W353">
            <v>42885</v>
          </cell>
          <cell r="X353" t="str">
            <v>สมบูรณ์</v>
          </cell>
        </row>
        <row r="354">
          <cell r="F354">
            <v>1705021</v>
          </cell>
          <cell r="G354" t="str">
            <v>TOYOTA</v>
          </cell>
          <cell r="H354" t="str">
            <v>VIOS</v>
          </cell>
          <cell r="I354" t="str">
            <v>ฆธ3643</v>
          </cell>
          <cell r="J354" t="str">
            <v>ชิ้นส่วน</v>
          </cell>
          <cell r="K354">
            <v>42877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42878</v>
          </cell>
          <cell r="Q354">
            <v>0</v>
          </cell>
          <cell r="R354">
            <v>0</v>
          </cell>
          <cell r="S354">
            <v>0</v>
          </cell>
          <cell r="T354">
            <v>42879</v>
          </cell>
          <cell r="U354">
            <v>42880</v>
          </cell>
          <cell r="V354">
            <v>0</v>
          </cell>
          <cell r="W354">
            <v>0</v>
          </cell>
          <cell r="X354" t="str">
            <v>สมบูรณ์</v>
          </cell>
        </row>
        <row r="355">
          <cell r="F355">
            <v>1705048</v>
          </cell>
          <cell r="G355" t="str">
            <v>PROTON</v>
          </cell>
          <cell r="H355" t="str">
            <v>SAVVY</v>
          </cell>
          <cell r="I355" t="str">
            <v>ฌศ4793</v>
          </cell>
          <cell r="J355" t="str">
            <v>เบา</v>
          </cell>
          <cell r="K355">
            <v>42879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42880</v>
          </cell>
          <cell r="Q355">
            <v>42881</v>
          </cell>
          <cell r="R355">
            <v>0</v>
          </cell>
          <cell r="S355">
            <v>0</v>
          </cell>
          <cell r="T355">
            <v>42882</v>
          </cell>
          <cell r="U355">
            <v>42884</v>
          </cell>
          <cell r="V355">
            <v>0</v>
          </cell>
          <cell r="W355">
            <v>42885</v>
          </cell>
          <cell r="X355" t="str">
            <v>สมบูรณ์</v>
          </cell>
        </row>
        <row r="356">
          <cell r="F356">
            <v>1701021</v>
          </cell>
          <cell r="G356" t="str">
            <v>TOYOTA</v>
          </cell>
          <cell r="H356" t="str">
            <v>VIOS</v>
          </cell>
          <cell r="I356" t="str">
            <v>ฏอ4104</v>
          </cell>
          <cell r="J356" t="str">
            <v>ชิ้นส่วน</v>
          </cell>
          <cell r="K356">
            <v>42881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42882</v>
          </cell>
          <cell r="Q356">
            <v>0</v>
          </cell>
          <cell r="R356">
            <v>0</v>
          </cell>
          <cell r="S356">
            <v>0</v>
          </cell>
          <cell r="T356">
            <v>42884</v>
          </cell>
          <cell r="U356">
            <v>42885</v>
          </cell>
          <cell r="V356">
            <v>0</v>
          </cell>
          <cell r="W356">
            <v>0</v>
          </cell>
          <cell r="X356" t="str">
            <v>สมบูรณ์</v>
          </cell>
        </row>
        <row r="357">
          <cell r="F357">
            <v>1702063</v>
          </cell>
          <cell r="G357" t="str">
            <v>TOYOTA</v>
          </cell>
          <cell r="H357" t="str">
            <v>VIOS</v>
          </cell>
          <cell r="I357" t="str">
            <v>ญน6975</v>
          </cell>
          <cell r="J357" t="str">
            <v>กลาง</v>
          </cell>
          <cell r="K357">
            <v>0</v>
          </cell>
          <cell r="L357">
            <v>42882</v>
          </cell>
          <cell r="M357">
            <v>0</v>
          </cell>
          <cell r="N357">
            <v>0</v>
          </cell>
          <cell r="O357">
            <v>0</v>
          </cell>
          <cell r="P357">
            <v>42884</v>
          </cell>
          <cell r="Q357">
            <v>42885</v>
          </cell>
          <cell r="R357">
            <v>0</v>
          </cell>
          <cell r="S357">
            <v>0</v>
          </cell>
          <cell r="T357">
            <v>42886</v>
          </cell>
          <cell r="U357">
            <v>42887</v>
          </cell>
          <cell r="V357">
            <v>0</v>
          </cell>
          <cell r="W357">
            <v>42888</v>
          </cell>
          <cell r="X357" t="str">
            <v>สมบูรณ์</v>
          </cell>
        </row>
        <row r="358">
          <cell r="F358">
            <v>1703073</v>
          </cell>
          <cell r="G358" t="str">
            <v>HONDA</v>
          </cell>
          <cell r="H358" t="str">
            <v>CIVIC</v>
          </cell>
          <cell r="I358" t="str">
            <v>ฌฉ2671</v>
          </cell>
          <cell r="J358" t="str">
            <v>ชิ้นส่วน</v>
          </cell>
          <cell r="K358">
            <v>42889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42891</v>
          </cell>
          <cell r="Q358">
            <v>0</v>
          </cell>
          <cell r="R358">
            <v>0</v>
          </cell>
          <cell r="S358">
            <v>0</v>
          </cell>
          <cell r="T358">
            <v>42892</v>
          </cell>
          <cell r="U358">
            <v>42893</v>
          </cell>
          <cell r="V358">
            <v>0</v>
          </cell>
          <cell r="W358">
            <v>0</v>
          </cell>
          <cell r="X358" t="str">
            <v>สมบูรณ์</v>
          </cell>
        </row>
        <row r="359">
          <cell r="F359">
            <v>1705059</v>
          </cell>
          <cell r="G359" t="str">
            <v>ISUZU</v>
          </cell>
          <cell r="H359" t="str">
            <v>D-MAX</v>
          </cell>
          <cell r="I359" t="str">
            <v>ชธ6932</v>
          </cell>
          <cell r="J359" t="str">
            <v>เบา</v>
          </cell>
          <cell r="K359">
            <v>0</v>
          </cell>
          <cell r="L359">
            <v>42891</v>
          </cell>
          <cell r="M359">
            <v>0</v>
          </cell>
          <cell r="N359">
            <v>0</v>
          </cell>
          <cell r="O359">
            <v>0</v>
          </cell>
          <cell r="P359">
            <v>42892</v>
          </cell>
          <cell r="Q359">
            <v>0</v>
          </cell>
          <cell r="R359">
            <v>0</v>
          </cell>
          <cell r="S359">
            <v>0</v>
          </cell>
          <cell r="T359">
            <v>42893</v>
          </cell>
          <cell r="U359">
            <v>42894</v>
          </cell>
          <cell r="V359">
            <v>0</v>
          </cell>
          <cell r="W359">
            <v>0</v>
          </cell>
          <cell r="X359" t="str">
            <v>สมบูรณ์</v>
          </cell>
        </row>
        <row r="360">
          <cell r="F360">
            <v>1703054</v>
          </cell>
          <cell r="G360" t="str">
            <v>TOYOTA</v>
          </cell>
          <cell r="H360" t="str">
            <v>ALTIS</v>
          </cell>
          <cell r="I360" t="str">
            <v>กจ2310</v>
          </cell>
          <cell r="J360" t="str">
            <v>รอบคัน</v>
          </cell>
          <cell r="K360">
            <v>42891</v>
          </cell>
          <cell r="L360">
            <v>42892</v>
          </cell>
          <cell r="M360">
            <v>0</v>
          </cell>
          <cell r="N360">
            <v>0</v>
          </cell>
          <cell r="O360">
            <v>0</v>
          </cell>
          <cell r="P360">
            <v>42893</v>
          </cell>
          <cell r="Q360">
            <v>42894</v>
          </cell>
          <cell r="R360">
            <v>42895</v>
          </cell>
          <cell r="S360">
            <v>42896</v>
          </cell>
          <cell r="T360">
            <v>42898</v>
          </cell>
          <cell r="U360">
            <v>42899</v>
          </cell>
          <cell r="V360">
            <v>42900</v>
          </cell>
          <cell r="W360">
            <v>42901</v>
          </cell>
          <cell r="X360" t="str">
            <v>พ่น</v>
          </cell>
        </row>
        <row r="361">
          <cell r="F361">
            <v>1704015</v>
          </cell>
          <cell r="G361" t="str">
            <v>MAZDA</v>
          </cell>
          <cell r="H361">
            <v>2</v>
          </cell>
          <cell r="I361" t="str">
            <v>2กม3110</v>
          </cell>
          <cell r="J361" t="str">
            <v>กลาง</v>
          </cell>
          <cell r="K361">
            <v>0</v>
          </cell>
          <cell r="L361">
            <v>42889</v>
          </cell>
          <cell r="M361">
            <v>0</v>
          </cell>
          <cell r="N361">
            <v>0</v>
          </cell>
          <cell r="O361">
            <v>0</v>
          </cell>
          <cell r="P361">
            <v>42891</v>
          </cell>
          <cell r="Q361">
            <v>42892</v>
          </cell>
          <cell r="R361">
            <v>0</v>
          </cell>
          <cell r="S361">
            <v>0</v>
          </cell>
          <cell r="T361">
            <v>42893</v>
          </cell>
          <cell r="U361">
            <v>42894</v>
          </cell>
          <cell r="V361">
            <v>0</v>
          </cell>
          <cell r="W361">
            <v>0</v>
          </cell>
          <cell r="X361" t="str">
            <v>สมบูรณ์</v>
          </cell>
        </row>
        <row r="362">
          <cell r="F362">
            <v>1705033</v>
          </cell>
          <cell r="G362" t="str">
            <v>TOYOTA</v>
          </cell>
          <cell r="H362" t="str">
            <v>REVO</v>
          </cell>
          <cell r="I362" t="str">
            <v>4กบ2109</v>
          </cell>
          <cell r="J362" t="str">
            <v>กลาง</v>
          </cell>
          <cell r="K362">
            <v>0</v>
          </cell>
          <cell r="L362">
            <v>42888</v>
          </cell>
          <cell r="M362">
            <v>0</v>
          </cell>
          <cell r="N362">
            <v>0</v>
          </cell>
          <cell r="O362">
            <v>0</v>
          </cell>
          <cell r="P362">
            <v>42889</v>
          </cell>
          <cell r="Q362">
            <v>42891</v>
          </cell>
          <cell r="R362">
            <v>42892</v>
          </cell>
          <cell r="S362">
            <v>0</v>
          </cell>
          <cell r="T362">
            <v>42893</v>
          </cell>
          <cell r="U362">
            <v>42894</v>
          </cell>
          <cell r="V362">
            <v>42895</v>
          </cell>
          <cell r="W362">
            <v>42896</v>
          </cell>
          <cell r="X362" t="str">
            <v>ประกอบ+ขัด</v>
          </cell>
        </row>
        <row r="363">
          <cell r="F363">
            <v>1702083</v>
          </cell>
          <cell r="G363" t="str">
            <v>MITSUBISHI</v>
          </cell>
          <cell r="H363" t="str">
            <v>STRADA</v>
          </cell>
          <cell r="I363" t="str">
            <v>ฒง5605</v>
          </cell>
          <cell r="J363" t="str">
            <v>เบา</v>
          </cell>
          <cell r="K363">
            <v>0</v>
          </cell>
          <cell r="L363">
            <v>42892</v>
          </cell>
          <cell r="M363">
            <v>0</v>
          </cell>
          <cell r="N363">
            <v>0</v>
          </cell>
          <cell r="O363">
            <v>0</v>
          </cell>
          <cell r="P363">
            <v>42893</v>
          </cell>
          <cell r="Q363">
            <v>0</v>
          </cell>
          <cell r="R363">
            <v>0</v>
          </cell>
          <cell r="S363">
            <v>0</v>
          </cell>
          <cell r="T363">
            <v>42894</v>
          </cell>
          <cell r="U363">
            <v>42895</v>
          </cell>
          <cell r="V363">
            <v>0</v>
          </cell>
          <cell r="W363">
            <v>0</v>
          </cell>
          <cell r="X363" t="str">
            <v>พ่น</v>
          </cell>
        </row>
        <row r="364">
          <cell r="F364">
            <v>1705027</v>
          </cell>
          <cell r="G364" t="str">
            <v>HONDA</v>
          </cell>
          <cell r="H364" t="str">
            <v>JAZZ</v>
          </cell>
          <cell r="I364" t="str">
            <v>5กง8262</v>
          </cell>
          <cell r="J364" t="str">
            <v>ชิ้นส่วน</v>
          </cell>
          <cell r="K364">
            <v>0</v>
          </cell>
          <cell r="L364">
            <v>42859</v>
          </cell>
          <cell r="M364">
            <v>0</v>
          </cell>
          <cell r="N364">
            <v>0</v>
          </cell>
          <cell r="O364">
            <v>0</v>
          </cell>
          <cell r="P364">
            <v>42860</v>
          </cell>
          <cell r="Q364">
            <v>0</v>
          </cell>
          <cell r="R364">
            <v>0</v>
          </cell>
          <cell r="S364">
            <v>0</v>
          </cell>
          <cell r="T364">
            <v>42861</v>
          </cell>
          <cell r="U364">
            <v>0</v>
          </cell>
          <cell r="V364">
            <v>0</v>
          </cell>
          <cell r="W364">
            <v>0</v>
          </cell>
          <cell r="X364" t="str">
            <v>สมบูรณ์</v>
          </cell>
        </row>
        <row r="365">
          <cell r="F365">
            <v>1706006</v>
          </cell>
          <cell r="G365" t="str">
            <v>MITSUBISHI</v>
          </cell>
          <cell r="H365" t="str">
            <v>TRITON</v>
          </cell>
          <cell r="I365" t="str">
            <v>ฒต4084</v>
          </cell>
          <cell r="J365" t="str">
            <v>รอบคัน</v>
          </cell>
          <cell r="K365">
            <v>0</v>
          </cell>
          <cell r="L365">
            <v>42898</v>
          </cell>
          <cell r="M365">
            <v>0</v>
          </cell>
          <cell r="N365">
            <v>0</v>
          </cell>
          <cell r="O365">
            <v>0</v>
          </cell>
          <cell r="P365">
            <v>42899</v>
          </cell>
          <cell r="Q365">
            <v>42900</v>
          </cell>
          <cell r="R365">
            <v>42901</v>
          </cell>
          <cell r="S365">
            <v>42902</v>
          </cell>
          <cell r="T365">
            <v>42903</v>
          </cell>
          <cell r="U365">
            <v>42905</v>
          </cell>
          <cell r="V365">
            <v>42906</v>
          </cell>
          <cell r="W365">
            <v>42907</v>
          </cell>
          <cell r="X365" t="str">
            <v>โป๊ว</v>
          </cell>
        </row>
        <row r="366">
          <cell r="F366">
            <v>1701101</v>
          </cell>
          <cell r="G366" t="str">
            <v>TOYOTA</v>
          </cell>
          <cell r="H366" t="str">
            <v>CAMRY</v>
          </cell>
          <cell r="I366" t="str">
            <v>กฉ2552</v>
          </cell>
          <cell r="J366" t="str">
            <v>เบา</v>
          </cell>
          <cell r="K366">
            <v>42892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42893</v>
          </cell>
          <cell r="Q366">
            <v>0</v>
          </cell>
          <cell r="R366">
            <v>0</v>
          </cell>
          <cell r="S366">
            <v>0</v>
          </cell>
          <cell r="T366">
            <v>42894</v>
          </cell>
          <cell r="U366">
            <v>0</v>
          </cell>
          <cell r="V366">
            <v>0</v>
          </cell>
          <cell r="W366">
            <v>0</v>
          </cell>
          <cell r="X366" t="str">
            <v>สมบูรณ์</v>
          </cell>
        </row>
        <row r="367">
          <cell r="F367">
            <v>1702018</v>
          </cell>
          <cell r="G367" t="str">
            <v>MITSUBISHI</v>
          </cell>
          <cell r="H367" t="str">
            <v>PAJERO SPORT</v>
          </cell>
          <cell r="I367" t="str">
            <v>ฌม1812</v>
          </cell>
          <cell r="J367" t="str">
            <v>กลาง</v>
          </cell>
          <cell r="K367">
            <v>42900</v>
          </cell>
          <cell r="L367">
            <v>42901</v>
          </cell>
          <cell r="M367">
            <v>0</v>
          </cell>
          <cell r="N367">
            <v>0</v>
          </cell>
          <cell r="O367">
            <v>0</v>
          </cell>
          <cell r="P367">
            <v>42902</v>
          </cell>
          <cell r="Q367">
            <v>42903</v>
          </cell>
          <cell r="R367">
            <v>42905</v>
          </cell>
          <cell r="S367">
            <v>42906</v>
          </cell>
          <cell r="T367">
            <v>42907</v>
          </cell>
          <cell r="U367">
            <v>42908</v>
          </cell>
          <cell r="V367">
            <v>42909</v>
          </cell>
          <cell r="W367">
            <v>42910</v>
          </cell>
          <cell r="X367" t="str">
            <v>พ่น</v>
          </cell>
        </row>
        <row r="368">
          <cell r="F368">
            <v>1703033</v>
          </cell>
          <cell r="G368" t="str">
            <v>CHEVROLET</v>
          </cell>
          <cell r="H368" t="str">
            <v>OPTRA</v>
          </cell>
          <cell r="I368" t="str">
            <v>ฌถ6970</v>
          </cell>
          <cell r="J368" t="str">
            <v>กลาง</v>
          </cell>
          <cell r="K368">
            <v>0</v>
          </cell>
          <cell r="L368">
            <v>42893</v>
          </cell>
          <cell r="M368">
            <v>0</v>
          </cell>
          <cell r="N368">
            <v>0</v>
          </cell>
          <cell r="O368">
            <v>0</v>
          </cell>
          <cell r="P368">
            <v>42894</v>
          </cell>
          <cell r="Q368">
            <v>42895</v>
          </cell>
          <cell r="R368">
            <v>42896</v>
          </cell>
          <cell r="S368">
            <v>0</v>
          </cell>
          <cell r="T368">
            <v>42898</v>
          </cell>
          <cell r="U368">
            <v>42899</v>
          </cell>
          <cell r="V368">
            <v>42900</v>
          </cell>
          <cell r="W368">
            <v>42901</v>
          </cell>
          <cell r="X368" t="str">
            <v>โป๊ว</v>
          </cell>
        </row>
        <row r="369">
          <cell r="F369">
            <v>1703049</v>
          </cell>
          <cell r="G369" t="str">
            <v>ISUZU</v>
          </cell>
          <cell r="H369" t="str">
            <v>D-MAX</v>
          </cell>
          <cell r="I369" t="str">
            <v>ฒว9477</v>
          </cell>
          <cell r="J369" t="str">
            <v>กลาง</v>
          </cell>
          <cell r="K369">
            <v>0</v>
          </cell>
          <cell r="L369">
            <v>42892</v>
          </cell>
          <cell r="M369">
            <v>0</v>
          </cell>
          <cell r="N369">
            <v>0</v>
          </cell>
          <cell r="O369">
            <v>0</v>
          </cell>
          <cell r="P369">
            <v>42893</v>
          </cell>
          <cell r="Q369">
            <v>0</v>
          </cell>
          <cell r="R369">
            <v>0</v>
          </cell>
          <cell r="S369">
            <v>0</v>
          </cell>
          <cell r="T369">
            <v>42894</v>
          </cell>
          <cell r="U369">
            <v>0</v>
          </cell>
          <cell r="V369">
            <v>0</v>
          </cell>
          <cell r="W369">
            <v>0</v>
          </cell>
          <cell r="X369" t="str">
            <v>โป๊ว</v>
          </cell>
        </row>
        <row r="370">
          <cell r="F370">
            <v>1704024</v>
          </cell>
          <cell r="G370" t="str">
            <v>MITSUBISHI</v>
          </cell>
          <cell r="H370" t="str">
            <v>PAJERO SPORT</v>
          </cell>
          <cell r="I370" t="str">
            <v>5กศ1012</v>
          </cell>
          <cell r="J370" t="str">
            <v>กลาง</v>
          </cell>
          <cell r="K370">
            <v>0</v>
          </cell>
          <cell r="L370">
            <v>42905</v>
          </cell>
          <cell r="M370">
            <v>0</v>
          </cell>
          <cell r="N370">
            <v>0</v>
          </cell>
          <cell r="O370">
            <v>0</v>
          </cell>
          <cell r="P370">
            <v>42906</v>
          </cell>
          <cell r="Q370">
            <v>42907</v>
          </cell>
          <cell r="R370">
            <v>0</v>
          </cell>
          <cell r="S370">
            <v>0</v>
          </cell>
          <cell r="T370">
            <v>42908</v>
          </cell>
          <cell r="U370">
            <v>42909</v>
          </cell>
          <cell r="V370">
            <v>0</v>
          </cell>
          <cell r="W370">
            <v>42910</v>
          </cell>
          <cell r="X370" t="str">
            <v>พ่น</v>
          </cell>
        </row>
        <row r="371">
          <cell r="F371">
            <v>1705019</v>
          </cell>
          <cell r="G371" t="str">
            <v>SUZUKI</v>
          </cell>
          <cell r="H371" t="str">
            <v>SWIFT</v>
          </cell>
          <cell r="I371" t="str">
            <v>3กว112</v>
          </cell>
          <cell r="J371" t="str">
            <v>ชิ้นส่วน</v>
          </cell>
          <cell r="K371">
            <v>42886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42887</v>
          </cell>
          <cell r="Q371">
            <v>42888</v>
          </cell>
          <cell r="R371">
            <v>0</v>
          </cell>
          <cell r="S371">
            <v>0</v>
          </cell>
          <cell r="T371">
            <v>42889</v>
          </cell>
          <cell r="U371">
            <v>42891</v>
          </cell>
          <cell r="V371">
            <v>0</v>
          </cell>
          <cell r="W371">
            <v>0</v>
          </cell>
          <cell r="X371" t="str">
            <v>สมบูรณ์</v>
          </cell>
        </row>
        <row r="372">
          <cell r="F372">
            <v>1705055</v>
          </cell>
          <cell r="G372" t="str">
            <v>TOYOTA</v>
          </cell>
          <cell r="H372" t="str">
            <v>ALTIS</v>
          </cell>
          <cell r="I372" t="str">
            <v>ฎษ1733</v>
          </cell>
          <cell r="J372" t="str">
            <v>เบา</v>
          </cell>
          <cell r="K372">
            <v>42891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42892</v>
          </cell>
          <cell r="Q372">
            <v>0</v>
          </cell>
          <cell r="R372">
            <v>0</v>
          </cell>
          <cell r="S372">
            <v>0</v>
          </cell>
          <cell r="T372">
            <v>42893</v>
          </cell>
          <cell r="U372">
            <v>0</v>
          </cell>
          <cell r="V372">
            <v>0</v>
          </cell>
          <cell r="W372">
            <v>0</v>
          </cell>
          <cell r="X372" t="str">
            <v>สมบูรณ์</v>
          </cell>
        </row>
        <row r="373">
          <cell r="F373">
            <v>1706013</v>
          </cell>
          <cell r="G373" t="str">
            <v>TOYOTA</v>
          </cell>
          <cell r="H373" t="str">
            <v>VIGO</v>
          </cell>
          <cell r="I373" t="str">
            <v>ฒส9861</v>
          </cell>
          <cell r="J373" t="str">
            <v>กลาง</v>
          </cell>
          <cell r="K373">
            <v>0</v>
          </cell>
          <cell r="L373">
            <v>42893</v>
          </cell>
          <cell r="M373">
            <v>0</v>
          </cell>
          <cell r="N373">
            <v>0</v>
          </cell>
          <cell r="O373">
            <v>0</v>
          </cell>
          <cell r="P373">
            <v>42894</v>
          </cell>
          <cell r="Q373">
            <v>42895</v>
          </cell>
          <cell r="R373">
            <v>0</v>
          </cell>
          <cell r="S373">
            <v>0</v>
          </cell>
          <cell r="T373">
            <v>42896</v>
          </cell>
          <cell r="U373">
            <v>42898</v>
          </cell>
          <cell r="V373">
            <v>0</v>
          </cell>
          <cell r="W373">
            <v>42899</v>
          </cell>
          <cell r="X373" t="str">
            <v>โป๊ว</v>
          </cell>
        </row>
        <row r="374">
          <cell r="F374">
            <v>1706017</v>
          </cell>
          <cell r="G374" t="str">
            <v>CHEVROLET</v>
          </cell>
          <cell r="H374" t="str">
            <v>CRUZE</v>
          </cell>
          <cell r="I374" t="str">
            <v>1กถ8128</v>
          </cell>
          <cell r="J374" t="str">
            <v>รอบคัน</v>
          </cell>
          <cell r="K374">
            <v>42901</v>
          </cell>
          <cell r="L374">
            <v>42902</v>
          </cell>
          <cell r="M374">
            <v>0</v>
          </cell>
          <cell r="N374">
            <v>0</v>
          </cell>
          <cell r="O374">
            <v>0</v>
          </cell>
          <cell r="P374">
            <v>42903</v>
          </cell>
          <cell r="Q374">
            <v>42905</v>
          </cell>
          <cell r="R374">
            <v>42906</v>
          </cell>
          <cell r="S374">
            <v>42907</v>
          </cell>
          <cell r="T374">
            <v>42908</v>
          </cell>
          <cell r="U374">
            <v>42909</v>
          </cell>
          <cell r="V374">
            <v>42910</v>
          </cell>
          <cell r="W374">
            <v>42912</v>
          </cell>
          <cell r="X374" t="str">
            <v>รื้อ</v>
          </cell>
        </row>
        <row r="375">
          <cell r="F375">
            <v>1704040</v>
          </cell>
          <cell r="G375" t="str">
            <v>HONDA</v>
          </cell>
          <cell r="H375" t="str">
            <v>JAZZ</v>
          </cell>
          <cell r="I375" t="str">
            <v>กฉ2420</v>
          </cell>
          <cell r="J375" t="str">
            <v>กลาง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42898</v>
          </cell>
          <cell r="Q375">
            <v>42899</v>
          </cell>
          <cell r="R375">
            <v>0</v>
          </cell>
          <cell r="S375">
            <v>0</v>
          </cell>
          <cell r="T375">
            <v>42900</v>
          </cell>
          <cell r="U375">
            <v>42901</v>
          </cell>
          <cell r="V375">
            <v>0</v>
          </cell>
          <cell r="W375">
            <v>0</v>
          </cell>
          <cell r="X375" t="str">
            <v>โป๊ว</v>
          </cell>
        </row>
        <row r="376">
          <cell r="F376">
            <v>1704007</v>
          </cell>
          <cell r="G376" t="str">
            <v>HONDA</v>
          </cell>
          <cell r="H376" t="str">
            <v>AMAZE</v>
          </cell>
          <cell r="I376" t="str">
            <v>2กฆ2242</v>
          </cell>
          <cell r="J376" t="str">
            <v>กลาง</v>
          </cell>
          <cell r="K376">
            <v>0</v>
          </cell>
          <cell r="L376">
            <v>42898</v>
          </cell>
          <cell r="M376">
            <v>0</v>
          </cell>
          <cell r="N376">
            <v>0</v>
          </cell>
          <cell r="O376">
            <v>0</v>
          </cell>
          <cell r="P376">
            <v>42899</v>
          </cell>
          <cell r="Q376">
            <v>42900</v>
          </cell>
          <cell r="R376">
            <v>0</v>
          </cell>
          <cell r="S376">
            <v>0</v>
          </cell>
          <cell r="T376">
            <v>42901</v>
          </cell>
          <cell r="U376">
            <v>42902</v>
          </cell>
          <cell r="V376">
            <v>0</v>
          </cell>
          <cell r="W376">
            <v>0</v>
          </cell>
          <cell r="X376" t="str">
            <v>เคาะ</v>
          </cell>
        </row>
        <row r="377">
          <cell r="F377">
            <v>1704037</v>
          </cell>
          <cell r="G377" t="str">
            <v>MITSUBISHI</v>
          </cell>
          <cell r="H377" t="str">
            <v>GRANDIS</v>
          </cell>
          <cell r="I377" t="str">
            <v>กจ2155</v>
          </cell>
          <cell r="J377" t="str">
            <v>กลาง</v>
          </cell>
          <cell r="K377">
            <v>0</v>
          </cell>
          <cell r="L377">
            <v>42901</v>
          </cell>
          <cell r="M377">
            <v>0</v>
          </cell>
          <cell r="N377">
            <v>0</v>
          </cell>
          <cell r="O377">
            <v>0</v>
          </cell>
          <cell r="P377">
            <v>42902</v>
          </cell>
          <cell r="Q377">
            <v>0</v>
          </cell>
          <cell r="R377">
            <v>0</v>
          </cell>
          <cell r="S377">
            <v>0</v>
          </cell>
          <cell r="T377">
            <v>42903</v>
          </cell>
          <cell r="U377">
            <v>42905</v>
          </cell>
          <cell r="V377">
            <v>0</v>
          </cell>
          <cell r="W377">
            <v>42906</v>
          </cell>
          <cell r="X377" t="str">
            <v>เคาะ</v>
          </cell>
        </row>
        <row r="378">
          <cell r="F378">
            <v>1705023</v>
          </cell>
          <cell r="G378" t="str">
            <v>NISSAN</v>
          </cell>
          <cell r="H378" t="str">
            <v>MARGH</v>
          </cell>
          <cell r="I378" t="str">
            <v>ฆธ436</v>
          </cell>
          <cell r="J378" t="str">
            <v>รอบคัน</v>
          </cell>
          <cell r="K378">
            <v>0</v>
          </cell>
          <cell r="L378">
            <v>42905</v>
          </cell>
          <cell r="M378">
            <v>0</v>
          </cell>
          <cell r="N378">
            <v>0</v>
          </cell>
          <cell r="O378">
            <v>0</v>
          </cell>
          <cell r="P378">
            <v>42906</v>
          </cell>
          <cell r="Q378">
            <v>42907</v>
          </cell>
          <cell r="R378">
            <v>42908</v>
          </cell>
          <cell r="S378">
            <v>42909</v>
          </cell>
          <cell r="T378">
            <v>42910</v>
          </cell>
          <cell r="U378">
            <v>42912</v>
          </cell>
          <cell r="V378">
            <v>42913</v>
          </cell>
          <cell r="W378">
            <v>42914</v>
          </cell>
          <cell r="X378" t="str">
            <v>เคาะ</v>
          </cell>
        </row>
        <row r="379">
          <cell r="F379">
            <v>1705044</v>
          </cell>
          <cell r="G379" t="str">
            <v>MITSUBISHI</v>
          </cell>
          <cell r="H379" t="str">
            <v>TRITON</v>
          </cell>
          <cell r="I379" t="str">
            <v>ถน4956</v>
          </cell>
          <cell r="J379" t="str">
            <v>กลาง</v>
          </cell>
          <cell r="K379">
            <v>0</v>
          </cell>
          <cell r="L379">
            <v>42898</v>
          </cell>
          <cell r="M379">
            <v>0</v>
          </cell>
          <cell r="N379">
            <v>0</v>
          </cell>
          <cell r="O379">
            <v>0</v>
          </cell>
          <cell r="P379">
            <v>42899</v>
          </cell>
          <cell r="Q379">
            <v>42900</v>
          </cell>
          <cell r="R379">
            <v>42901</v>
          </cell>
          <cell r="S379">
            <v>0</v>
          </cell>
          <cell r="T379">
            <v>42902</v>
          </cell>
          <cell r="U379">
            <v>42903</v>
          </cell>
          <cell r="V379">
            <v>42905</v>
          </cell>
          <cell r="W379">
            <v>0</v>
          </cell>
          <cell r="X379" t="str">
            <v>โป๊ว</v>
          </cell>
        </row>
        <row r="380">
          <cell r="F380">
            <v>1705050</v>
          </cell>
          <cell r="G380" t="str">
            <v>TOYOTA</v>
          </cell>
          <cell r="H380" t="str">
            <v>VIGO</v>
          </cell>
          <cell r="I380" t="str">
            <v>1ฒค4167</v>
          </cell>
          <cell r="J380" t="str">
            <v>เบา</v>
          </cell>
          <cell r="K380">
            <v>0</v>
          </cell>
          <cell r="L380">
            <v>42898</v>
          </cell>
          <cell r="M380">
            <v>0</v>
          </cell>
          <cell r="N380">
            <v>0</v>
          </cell>
          <cell r="O380">
            <v>0</v>
          </cell>
          <cell r="P380">
            <v>42899</v>
          </cell>
          <cell r="Q380">
            <v>42900</v>
          </cell>
          <cell r="R380">
            <v>0</v>
          </cell>
          <cell r="S380">
            <v>0</v>
          </cell>
          <cell r="T380">
            <v>42901</v>
          </cell>
          <cell r="U380">
            <v>42902</v>
          </cell>
          <cell r="V380">
            <v>0</v>
          </cell>
          <cell r="W380">
            <v>0</v>
          </cell>
          <cell r="X380" t="str">
            <v>โป๊ว</v>
          </cell>
        </row>
        <row r="381">
          <cell r="F381">
            <v>1705060</v>
          </cell>
          <cell r="G381" t="str">
            <v>TOYOTA</v>
          </cell>
          <cell r="H381" t="str">
            <v>ALTIS</v>
          </cell>
          <cell r="I381" t="str">
            <v>ชฬ4632</v>
          </cell>
          <cell r="J381" t="str">
            <v>กลาง</v>
          </cell>
          <cell r="K381">
            <v>42900</v>
          </cell>
          <cell r="L381">
            <v>42901</v>
          </cell>
          <cell r="M381">
            <v>0</v>
          </cell>
          <cell r="N381">
            <v>0</v>
          </cell>
          <cell r="O381">
            <v>0</v>
          </cell>
          <cell r="P381">
            <v>42902</v>
          </cell>
          <cell r="Q381">
            <v>42903</v>
          </cell>
          <cell r="R381">
            <v>0</v>
          </cell>
          <cell r="S381">
            <v>0</v>
          </cell>
          <cell r="T381">
            <v>42905</v>
          </cell>
          <cell r="U381">
            <v>42906</v>
          </cell>
          <cell r="V381">
            <v>42907</v>
          </cell>
          <cell r="W381">
            <v>42908</v>
          </cell>
          <cell r="X381" t="str">
            <v>เคาะ</v>
          </cell>
        </row>
        <row r="382">
          <cell r="F382">
            <v>1706026</v>
          </cell>
          <cell r="G382" t="str">
            <v>MITSUBISHI</v>
          </cell>
          <cell r="H382" t="str">
            <v>PAJERO</v>
          </cell>
          <cell r="I382" t="str">
            <v>ญฮ8081</v>
          </cell>
          <cell r="J382" t="str">
            <v>เบา</v>
          </cell>
          <cell r="K382">
            <v>0</v>
          </cell>
          <cell r="L382">
            <v>42899</v>
          </cell>
          <cell r="M382">
            <v>0</v>
          </cell>
          <cell r="N382">
            <v>0</v>
          </cell>
          <cell r="O382">
            <v>0</v>
          </cell>
          <cell r="P382">
            <v>42900</v>
          </cell>
          <cell r="Q382">
            <v>0</v>
          </cell>
          <cell r="R382">
            <v>0</v>
          </cell>
          <cell r="S382">
            <v>0</v>
          </cell>
          <cell r="T382">
            <v>42901</v>
          </cell>
          <cell r="U382">
            <v>42902</v>
          </cell>
          <cell r="V382">
            <v>0</v>
          </cell>
          <cell r="W382">
            <v>0</v>
          </cell>
          <cell r="X382" t="str">
            <v>เคาะ</v>
          </cell>
        </row>
        <row r="383"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</row>
        <row r="384"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</row>
        <row r="385"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</row>
        <row r="386"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</row>
        <row r="387"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</row>
        <row r="388"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</row>
        <row r="389"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</row>
        <row r="390"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</row>
        <row r="391"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</row>
        <row r="392"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</row>
        <row r="393"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</row>
        <row r="394"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</row>
        <row r="395"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</row>
        <row r="396"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</row>
        <row r="397"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</row>
        <row r="398"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</row>
        <row r="399"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</row>
        <row r="400"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</row>
        <row r="401"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</row>
        <row r="402"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</row>
        <row r="403"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</row>
        <row r="404"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</row>
        <row r="405"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</row>
        <row r="406"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</row>
        <row r="407"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</row>
        <row r="408"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</row>
        <row r="409"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</row>
        <row r="410"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</row>
        <row r="411"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</row>
        <row r="412"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</row>
        <row r="413"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</row>
        <row r="414"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</row>
        <row r="415"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</row>
        <row r="416"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</row>
        <row r="417"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</row>
        <row r="418"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</row>
        <row r="419"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</row>
        <row r="420"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</row>
        <row r="421"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</row>
        <row r="422"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</row>
        <row r="423"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</row>
        <row r="424"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</row>
        <row r="425"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</row>
        <row r="426"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</row>
        <row r="427"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</row>
        <row r="428"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</row>
        <row r="429"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</row>
        <row r="430"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</row>
        <row r="431"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</row>
        <row r="432"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</row>
        <row r="433"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</row>
        <row r="434"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</row>
        <row r="435"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</row>
        <row r="436"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</row>
        <row r="437"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</row>
        <row r="438"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</row>
        <row r="439"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</row>
        <row r="440"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</row>
        <row r="441"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</row>
        <row r="442"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</row>
        <row r="443"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</row>
        <row r="444"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</row>
        <row r="445"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</row>
        <row r="446"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</row>
        <row r="447"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</row>
        <row r="448"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</row>
        <row r="449"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</row>
        <row r="450"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</row>
        <row r="451"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</row>
        <row r="452"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</row>
        <row r="453"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</row>
        <row r="454"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</row>
        <row r="455"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</row>
        <row r="456"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</row>
        <row r="457"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</row>
        <row r="458"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</row>
        <row r="459"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</row>
        <row r="460"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</row>
        <row r="461"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</row>
        <row r="462"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</row>
        <row r="463"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</row>
        <row r="464"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</row>
        <row r="465"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</row>
        <row r="466"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</row>
        <row r="467"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</row>
        <row r="468"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</row>
        <row r="469"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0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</row>
        <row r="470"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</row>
        <row r="471"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</row>
        <row r="472"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</row>
        <row r="473"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</row>
        <row r="474"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</row>
        <row r="475"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</row>
        <row r="476"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</row>
        <row r="477"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</row>
        <row r="478"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</row>
        <row r="479"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</row>
        <row r="480"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</row>
        <row r="481"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</row>
        <row r="482"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</row>
        <row r="483"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</row>
        <row r="484"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</row>
        <row r="485"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</row>
        <row r="486"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</row>
        <row r="487"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</row>
        <row r="488"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</row>
        <row r="489"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</row>
        <row r="490"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</row>
        <row r="491"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</row>
        <row r="492"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</row>
        <row r="493"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</row>
        <row r="494"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</row>
        <row r="495"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</row>
        <row r="496"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</row>
        <row r="497"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</row>
        <row r="498"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</row>
        <row r="499"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</row>
        <row r="500"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</row>
        <row r="501"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</row>
        <row r="502"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</row>
        <row r="503"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</row>
        <row r="504"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</row>
        <row r="505"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</row>
        <row r="506"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</row>
        <row r="507"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</row>
        <row r="508"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</row>
        <row r="509"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</row>
        <row r="510"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</row>
        <row r="511"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</row>
        <row r="512"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</row>
        <row r="513"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</row>
        <row r="514"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</row>
        <row r="515"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</row>
        <row r="516"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</row>
        <row r="517"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</row>
        <row r="518"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</row>
        <row r="519"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</row>
        <row r="520"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</row>
        <row r="521"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</row>
        <row r="522"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</row>
        <row r="523"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</row>
        <row r="524"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</row>
        <row r="525"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</row>
        <row r="526"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</row>
        <row r="527"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</row>
        <row r="528"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</row>
        <row r="529"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</row>
        <row r="530"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</row>
        <row r="531"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</row>
        <row r="532"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</row>
        <row r="533"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</row>
        <row r="534"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</row>
        <row r="535"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</row>
        <row r="536"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0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</row>
        <row r="537"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</row>
        <row r="538"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</row>
        <row r="539"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</row>
        <row r="540"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</row>
        <row r="541"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</row>
        <row r="542"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</row>
        <row r="543"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</row>
        <row r="544"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</row>
        <row r="545"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</row>
        <row r="546"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</row>
        <row r="547"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</row>
        <row r="548"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</row>
        <row r="549"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</row>
        <row r="550"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</row>
        <row r="551"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</row>
        <row r="552"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</row>
        <row r="553"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</row>
        <row r="554"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</row>
        <row r="555"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</row>
        <row r="556"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</row>
        <row r="557"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</row>
        <row r="558"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</row>
        <row r="559"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</row>
        <row r="560"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</row>
        <row r="561"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</row>
        <row r="562"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</row>
        <row r="563"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</row>
        <row r="564"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0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</row>
        <row r="565"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</row>
        <row r="566"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</row>
        <row r="567"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</row>
        <row r="568"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</row>
        <row r="569"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</row>
        <row r="570"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</row>
        <row r="571"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</row>
        <row r="572"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</row>
        <row r="573"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</row>
        <row r="574"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</row>
        <row r="575"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</row>
        <row r="576"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</row>
        <row r="577"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</row>
        <row r="578"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</row>
        <row r="579"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</row>
        <row r="580"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</row>
        <row r="581"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</row>
        <row r="582"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</row>
        <row r="583"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</row>
        <row r="584"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</row>
        <row r="585"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</row>
        <row r="586"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</row>
        <row r="587"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</row>
        <row r="588"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</row>
        <row r="589"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</row>
        <row r="590"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</row>
        <row r="591"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</row>
        <row r="592"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</row>
        <row r="593"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</row>
        <row r="594"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</row>
        <row r="595"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</row>
        <row r="596"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</row>
        <row r="597"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</row>
        <row r="598"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</row>
        <row r="599"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</row>
        <row r="600"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</row>
        <row r="601"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</row>
        <row r="602"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</row>
        <row r="603"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</row>
        <row r="604"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</row>
        <row r="605"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</row>
        <row r="606"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</row>
        <row r="607"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</row>
        <row r="608"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</row>
        <row r="609"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</row>
        <row r="610"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</row>
        <row r="611"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</row>
        <row r="612"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</row>
        <row r="613"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</row>
        <row r="614"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</row>
        <row r="615"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</row>
        <row r="616"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</row>
        <row r="617"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</row>
        <row r="618"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</row>
        <row r="619"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0</v>
          </cell>
          <cell r="Q619">
            <v>0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</row>
        <row r="620"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Q620">
            <v>0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</row>
        <row r="621"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Q621">
            <v>0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</row>
        <row r="622"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</row>
        <row r="623"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</row>
        <row r="624"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0</v>
          </cell>
          <cell r="Q624">
            <v>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</row>
        <row r="625"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</row>
        <row r="626"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</row>
        <row r="627"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</row>
        <row r="628"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</row>
        <row r="629"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0</v>
          </cell>
          <cell r="Q629">
            <v>0</v>
          </cell>
          <cell r="R629">
            <v>0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</row>
        <row r="630"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</row>
        <row r="631"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  <cell r="X631">
            <v>0</v>
          </cell>
        </row>
        <row r="632"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0</v>
          </cell>
          <cell r="X632">
            <v>0</v>
          </cell>
        </row>
        <row r="633"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Q633">
            <v>0</v>
          </cell>
          <cell r="R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0</v>
          </cell>
          <cell r="X633">
            <v>0</v>
          </cell>
        </row>
        <row r="634"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Q634">
            <v>0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</row>
        <row r="635"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  <cell r="Q635">
            <v>0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</row>
        <row r="636"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</row>
        <row r="637"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Q637">
            <v>0</v>
          </cell>
          <cell r="R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</row>
        <row r="638"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</row>
        <row r="639"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</row>
        <row r="640"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</row>
        <row r="641"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</row>
        <row r="642"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V642">
            <v>0</v>
          </cell>
          <cell r="W642">
            <v>0</v>
          </cell>
          <cell r="X642">
            <v>0</v>
          </cell>
        </row>
        <row r="643"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0</v>
          </cell>
          <cell r="X643">
            <v>0</v>
          </cell>
        </row>
        <row r="644"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0</v>
          </cell>
          <cell r="X644">
            <v>0</v>
          </cell>
        </row>
        <row r="645"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  <cell r="W645">
            <v>0</v>
          </cell>
          <cell r="X645">
            <v>0</v>
          </cell>
        </row>
        <row r="646"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V646">
            <v>0</v>
          </cell>
          <cell r="W646">
            <v>0</v>
          </cell>
          <cell r="X646">
            <v>0</v>
          </cell>
        </row>
        <row r="647"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0</v>
          </cell>
          <cell r="X647">
            <v>0</v>
          </cell>
        </row>
        <row r="648"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0</v>
          </cell>
          <cell r="X648">
            <v>0</v>
          </cell>
        </row>
        <row r="649"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0</v>
          </cell>
          <cell r="X649">
            <v>0</v>
          </cell>
        </row>
        <row r="650"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0</v>
          </cell>
          <cell r="X650">
            <v>0</v>
          </cell>
        </row>
        <row r="651"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V651">
            <v>0</v>
          </cell>
          <cell r="W651">
            <v>0</v>
          </cell>
          <cell r="X651">
            <v>0</v>
          </cell>
        </row>
        <row r="652"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0</v>
          </cell>
          <cell r="P652">
            <v>0</v>
          </cell>
          <cell r="Q652">
            <v>0</v>
          </cell>
          <cell r="R652">
            <v>0</v>
          </cell>
          <cell r="S652">
            <v>0</v>
          </cell>
          <cell r="T652">
            <v>0</v>
          </cell>
          <cell r="U652">
            <v>0</v>
          </cell>
          <cell r="V652">
            <v>0</v>
          </cell>
          <cell r="W652">
            <v>0</v>
          </cell>
          <cell r="X652">
            <v>0</v>
          </cell>
        </row>
        <row r="653"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0</v>
          </cell>
          <cell r="X653">
            <v>0</v>
          </cell>
        </row>
        <row r="654"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V654">
            <v>0</v>
          </cell>
          <cell r="W654">
            <v>0</v>
          </cell>
          <cell r="X654">
            <v>0</v>
          </cell>
        </row>
        <row r="655"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0</v>
          </cell>
          <cell r="X655">
            <v>0</v>
          </cell>
        </row>
        <row r="656"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V656">
            <v>0</v>
          </cell>
          <cell r="W656">
            <v>0</v>
          </cell>
          <cell r="X656">
            <v>0</v>
          </cell>
        </row>
        <row r="657"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0</v>
          </cell>
          <cell r="X657">
            <v>0</v>
          </cell>
        </row>
        <row r="658"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V658">
            <v>0</v>
          </cell>
          <cell r="W658">
            <v>0</v>
          </cell>
          <cell r="X658">
            <v>0</v>
          </cell>
        </row>
        <row r="659"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V659">
            <v>0</v>
          </cell>
          <cell r="W659">
            <v>0</v>
          </cell>
          <cell r="X659">
            <v>0</v>
          </cell>
        </row>
        <row r="660"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V660">
            <v>0</v>
          </cell>
          <cell r="W660">
            <v>0</v>
          </cell>
          <cell r="X660">
            <v>0</v>
          </cell>
        </row>
        <row r="661"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V661">
            <v>0</v>
          </cell>
          <cell r="W661">
            <v>0</v>
          </cell>
          <cell r="X661">
            <v>0</v>
          </cell>
        </row>
        <row r="662"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V662">
            <v>0</v>
          </cell>
          <cell r="W662">
            <v>0</v>
          </cell>
          <cell r="X662">
            <v>0</v>
          </cell>
        </row>
        <row r="663"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V663">
            <v>0</v>
          </cell>
          <cell r="W663">
            <v>0</v>
          </cell>
          <cell r="X663">
            <v>0</v>
          </cell>
        </row>
        <row r="664"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0</v>
          </cell>
          <cell r="X664">
            <v>0</v>
          </cell>
        </row>
        <row r="665"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  <cell r="X665">
            <v>0</v>
          </cell>
        </row>
        <row r="666"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0</v>
          </cell>
          <cell r="X666">
            <v>0</v>
          </cell>
        </row>
        <row r="667"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0</v>
          </cell>
          <cell r="Q667">
            <v>0</v>
          </cell>
          <cell r="R667">
            <v>0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0</v>
          </cell>
          <cell r="X667">
            <v>0</v>
          </cell>
        </row>
        <row r="668"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0</v>
          </cell>
          <cell r="X668">
            <v>0</v>
          </cell>
        </row>
        <row r="669"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0</v>
          </cell>
          <cell r="X669">
            <v>0</v>
          </cell>
        </row>
        <row r="670"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0</v>
          </cell>
          <cell r="X670">
            <v>0</v>
          </cell>
        </row>
        <row r="671"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0</v>
          </cell>
          <cell r="X671">
            <v>0</v>
          </cell>
        </row>
        <row r="672"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0</v>
          </cell>
          <cell r="X672">
            <v>0</v>
          </cell>
        </row>
        <row r="673"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0</v>
          </cell>
          <cell r="X673">
            <v>0</v>
          </cell>
        </row>
        <row r="674"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0</v>
          </cell>
          <cell r="Q674">
            <v>0</v>
          </cell>
          <cell r="R674">
            <v>0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  <cell r="X674">
            <v>0</v>
          </cell>
        </row>
        <row r="675"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0</v>
          </cell>
          <cell r="X675">
            <v>0</v>
          </cell>
        </row>
        <row r="676"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0</v>
          </cell>
          <cell r="Q676">
            <v>0</v>
          </cell>
          <cell r="R676">
            <v>0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0</v>
          </cell>
          <cell r="X676">
            <v>0</v>
          </cell>
        </row>
        <row r="677"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V677">
            <v>0</v>
          </cell>
          <cell r="W677">
            <v>0</v>
          </cell>
          <cell r="X677">
            <v>0</v>
          </cell>
        </row>
        <row r="678"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V678">
            <v>0</v>
          </cell>
          <cell r="W678">
            <v>0</v>
          </cell>
          <cell r="X678">
            <v>0</v>
          </cell>
        </row>
        <row r="679"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0</v>
          </cell>
          <cell r="Q679">
            <v>0</v>
          </cell>
          <cell r="R679">
            <v>0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  <cell r="W679">
            <v>0</v>
          </cell>
          <cell r="X679">
            <v>0</v>
          </cell>
        </row>
        <row r="680"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  <cell r="Q680">
            <v>0</v>
          </cell>
          <cell r="R680">
            <v>0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  <cell r="X680">
            <v>0</v>
          </cell>
        </row>
        <row r="681"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0</v>
          </cell>
          <cell r="Q681">
            <v>0</v>
          </cell>
          <cell r="R681">
            <v>0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0</v>
          </cell>
          <cell r="X681">
            <v>0</v>
          </cell>
        </row>
        <row r="682"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0</v>
          </cell>
          <cell r="P682">
            <v>0</v>
          </cell>
          <cell r="Q682">
            <v>0</v>
          </cell>
          <cell r="R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0</v>
          </cell>
          <cell r="X682">
            <v>0</v>
          </cell>
        </row>
        <row r="683"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V683">
            <v>0</v>
          </cell>
          <cell r="W683">
            <v>0</v>
          </cell>
          <cell r="X683">
            <v>0</v>
          </cell>
        </row>
        <row r="684"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0</v>
          </cell>
          <cell r="P684">
            <v>0</v>
          </cell>
          <cell r="Q684">
            <v>0</v>
          </cell>
          <cell r="R684">
            <v>0</v>
          </cell>
          <cell r="S684">
            <v>0</v>
          </cell>
          <cell r="T684">
            <v>0</v>
          </cell>
          <cell r="U684">
            <v>0</v>
          </cell>
          <cell r="V684">
            <v>0</v>
          </cell>
          <cell r="W684">
            <v>0</v>
          </cell>
          <cell r="X684">
            <v>0</v>
          </cell>
        </row>
        <row r="685"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  <cell r="X685">
            <v>0</v>
          </cell>
        </row>
        <row r="686"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V686">
            <v>0</v>
          </cell>
          <cell r="W686">
            <v>0</v>
          </cell>
          <cell r="X686">
            <v>0</v>
          </cell>
        </row>
        <row r="687"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0</v>
          </cell>
          <cell r="P687">
            <v>0</v>
          </cell>
          <cell r="Q687">
            <v>0</v>
          </cell>
          <cell r="R687">
            <v>0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0</v>
          </cell>
          <cell r="X687">
            <v>0</v>
          </cell>
        </row>
        <row r="688"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  <cell r="W688">
            <v>0</v>
          </cell>
          <cell r="X688">
            <v>0</v>
          </cell>
        </row>
        <row r="689"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0</v>
          </cell>
          <cell r="X689">
            <v>0</v>
          </cell>
        </row>
        <row r="690"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V690">
            <v>0</v>
          </cell>
          <cell r="W690">
            <v>0</v>
          </cell>
          <cell r="X690">
            <v>0</v>
          </cell>
        </row>
        <row r="691"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V691">
            <v>0</v>
          </cell>
          <cell r="W691">
            <v>0</v>
          </cell>
          <cell r="X691">
            <v>0</v>
          </cell>
        </row>
        <row r="692"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V692">
            <v>0</v>
          </cell>
          <cell r="W692">
            <v>0</v>
          </cell>
          <cell r="X692">
            <v>0</v>
          </cell>
        </row>
        <row r="693"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V693">
            <v>0</v>
          </cell>
          <cell r="W693">
            <v>0</v>
          </cell>
          <cell r="X693">
            <v>0</v>
          </cell>
        </row>
        <row r="694"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V694">
            <v>0</v>
          </cell>
          <cell r="W694">
            <v>0</v>
          </cell>
          <cell r="X694">
            <v>0</v>
          </cell>
        </row>
        <row r="695"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V695">
            <v>0</v>
          </cell>
          <cell r="W695">
            <v>0</v>
          </cell>
          <cell r="X695">
            <v>0</v>
          </cell>
        </row>
        <row r="696"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V696">
            <v>0</v>
          </cell>
          <cell r="W696">
            <v>0</v>
          </cell>
          <cell r="X696">
            <v>0</v>
          </cell>
        </row>
        <row r="697"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0</v>
          </cell>
          <cell r="V697">
            <v>0</v>
          </cell>
          <cell r="W697">
            <v>0</v>
          </cell>
          <cell r="X697">
            <v>0</v>
          </cell>
        </row>
        <row r="698"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Q698">
            <v>0</v>
          </cell>
          <cell r="R698">
            <v>0</v>
          </cell>
          <cell r="S698">
            <v>0</v>
          </cell>
          <cell r="T698">
            <v>0</v>
          </cell>
          <cell r="U698">
            <v>0</v>
          </cell>
          <cell r="V698">
            <v>0</v>
          </cell>
          <cell r="W698">
            <v>0</v>
          </cell>
          <cell r="X698">
            <v>0</v>
          </cell>
        </row>
        <row r="699"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  <cell r="Q699">
            <v>0</v>
          </cell>
          <cell r="R699">
            <v>0</v>
          </cell>
          <cell r="S699">
            <v>0</v>
          </cell>
          <cell r="T699">
            <v>0</v>
          </cell>
          <cell r="U699">
            <v>0</v>
          </cell>
          <cell r="V699">
            <v>0</v>
          </cell>
          <cell r="W699">
            <v>0</v>
          </cell>
          <cell r="X699">
            <v>0</v>
          </cell>
        </row>
        <row r="700"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0</v>
          </cell>
          <cell r="P700">
            <v>0</v>
          </cell>
          <cell r="Q700">
            <v>0</v>
          </cell>
          <cell r="R700">
            <v>0</v>
          </cell>
          <cell r="S700">
            <v>0</v>
          </cell>
          <cell r="T700">
            <v>0</v>
          </cell>
          <cell r="U700">
            <v>0</v>
          </cell>
          <cell r="V700">
            <v>0</v>
          </cell>
          <cell r="W700">
            <v>0</v>
          </cell>
          <cell r="X700">
            <v>0</v>
          </cell>
        </row>
        <row r="701"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Q701">
            <v>0</v>
          </cell>
          <cell r="R701">
            <v>0</v>
          </cell>
          <cell r="S701">
            <v>0</v>
          </cell>
          <cell r="T701">
            <v>0</v>
          </cell>
          <cell r="U701">
            <v>0</v>
          </cell>
          <cell r="V701">
            <v>0</v>
          </cell>
          <cell r="W701">
            <v>0</v>
          </cell>
          <cell r="X701">
            <v>0</v>
          </cell>
        </row>
        <row r="702"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0</v>
          </cell>
          <cell r="Q702">
            <v>0</v>
          </cell>
          <cell r="R702">
            <v>0</v>
          </cell>
          <cell r="S702">
            <v>0</v>
          </cell>
          <cell r="T702">
            <v>0</v>
          </cell>
          <cell r="U702">
            <v>0</v>
          </cell>
          <cell r="V702">
            <v>0</v>
          </cell>
          <cell r="W702">
            <v>0</v>
          </cell>
          <cell r="X702">
            <v>0</v>
          </cell>
        </row>
        <row r="703"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  <cell r="W703">
            <v>0</v>
          </cell>
          <cell r="X703">
            <v>0</v>
          </cell>
        </row>
        <row r="704"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  <cell r="Q704">
            <v>0</v>
          </cell>
          <cell r="R704">
            <v>0</v>
          </cell>
          <cell r="S704">
            <v>0</v>
          </cell>
          <cell r="T704">
            <v>0</v>
          </cell>
          <cell r="U704">
            <v>0</v>
          </cell>
          <cell r="V704">
            <v>0</v>
          </cell>
          <cell r="W704">
            <v>0</v>
          </cell>
          <cell r="X704">
            <v>0</v>
          </cell>
        </row>
        <row r="705"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Q705">
            <v>0</v>
          </cell>
          <cell r="R705">
            <v>0</v>
          </cell>
          <cell r="S705">
            <v>0</v>
          </cell>
          <cell r="T705">
            <v>0</v>
          </cell>
          <cell r="U705">
            <v>0</v>
          </cell>
          <cell r="V705">
            <v>0</v>
          </cell>
          <cell r="W705">
            <v>0</v>
          </cell>
          <cell r="X705">
            <v>0</v>
          </cell>
        </row>
        <row r="706"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Q706">
            <v>0</v>
          </cell>
          <cell r="R706">
            <v>0</v>
          </cell>
          <cell r="S706">
            <v>0</v>
          </cell>
          <cell r="T706">
            <v>0</v>
          </cell>
          <cell r="U706">
            <v>0</v>
          </cell>
          <cell r="V706">
            <v>0</v>
          </cell>
          <cell r="W706">
            <v>0</v>
          </cell>
          <cell r="X706">
            <v>0</v>
          </cell>
        </row>
        <row r="707"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Q707">
            <v>0</v>
          </cell>
          <cell r="R707">
            <v>0</v>
          </cell>
          <cell r="S707">
            <v>0</v>
          </cell>
          <cell r="T707">
            <v>0</v>
          </cell>
          <cell r="U707">
            <v>0</v>
          </cell>
          <cell r="V707">
            <v>0</v>
          </cell>
          <cell r="W707">
            <v>0</v>
          </cell>
          <cell r="X707">
            <v>0</v>
          </cell>
        </row>
        <row r="708"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Q708">
            <v>0</v>
          </cell>
          <cell r="R708">
            <v>0</v>
          </cell>
          <cell r="S708">
            <v>0</v>
          </cell>
          <cell r="T708">
            <v>0</v>
          </cell>
          <cell r="U708">
            <v>0</v>
          </cell>
          <cell r="V708">
            <v>0</v>
          </cell>
          <cell r="W708">
            <v>0</v>
          </cell>
          <cell r="X708">
            <v>0</v>
          </cell>
        </row>
        <row r="709"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0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0</v>
          </cell>
          <cell r="X709">
            <v>0</v>
          </cell>
        </row>
        <row r="710"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0</v>
          </cell>
          <cell r="Q710">
            <v>0</v>
          </cell>
          <cell r="R710">
            <v>0</v>
          </cell>
          <cell r="S710">
            <v>0</v>
          </cell>
          <cell r="T710">
            <v>0</v>
          </cell>
          <cell r="U710">
            <v>0</v>
          </cell>
          <cell r="V710">
            <v>0</v>
          </cell>
          <cell r="W710">
            <v>0</v>
          </cell>
          <cell r="X710">
            <v>0</v>
          </cell>
        </row>
        <row r="711"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0</v>
          </cell>
          <cell r="Q711">
            <v>0</v>
          </cell>
          <cell r="R711">
            <v>0</v>
          </cell>
          <cell r="S711">
            <v>0</v>
          </cell>
          <cell r="T711">
            <v>0</v>
          </cell>
          <cell r="U711">
            <v>0</v>
          </cell>
          <cell r="V711">
            <v>0</v>
          </cell>
          <cell r="W711">
            <v>0</v>
          </cell>
          <cell r="X711">
            <v>0</v>
          </cell>
        </row>
        <row r="712"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Q712">
            <v>0</v>
          </cell>
          <cell r="R712">
            <v>0</v>
          </cell>
          <cell r="S712">
            <v>0</v>
          </cell>
          <cell r="T712">
            <v>0</v>
          </cell>
          <cell r="U712">
            <v>0</v>
          </cell>
          <cell r="V712">
            <v>0</v>
          </cell>
          <cell r="W712">
            <v>0</v>
          </cell>
          <cell r="X712">
            <v>0</v>
          </cell>
        </row>
        <row r="713"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Q713">
            <v>0</v>
          </cell>
          <cell r="R713">
            <v>0</v>
          </cell>
          <cell r="S713">
            <v>0</v>
          </cell>
          <cell r="T713">
            <v>0</v>
          </cell>
          <cell r="U713">
            <v>0</v>
          </cell>
          <cell r="V713">
            <v>0</v>
          </cell>
          <cell r="W713">
            <v>0</v>
          </cell>
          <cell r="X713">
            <v>0</v>
          </cell>
        </row>
        <row r="714"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V714">
            <v>0</v>
          </cell>
          <cell r="W714">
            <v>0</v>
          </cell>
          <cell r="X714">
            <v>0</v>
          </cell>
        </row>
        <row r="715"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V715">
            <v>0</v>
          </cell>
          <cell r="W715">
            <v>0</v>
          </cell>
          <cell r="X715">
            <v>0</v>
          </cell>
        </row>
        <row r="716"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0</v>
          </cell>
          <cell r="X716">
            <v>0</v>
          </cell>
        </row>
        <row r="717"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  <cell r="O717">
            <v>0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0</v>
          </cell>
          <cell r="V717">
            <v>0</v>
          </cell>
          <cell r="W717">
            <v>0</v>
          </cell>
          <cell r="X717">
            <v>0</v>
          </cell>
        </row>
        <row r="718"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V718">
            <v>0</v>
          </cell>
          <cell r="W718">
            <v>0</v>
          </cell>
          <cell r="X718">
            <v>0</v>
          </cell>
        </row>
        <row r="719"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V719">
            <v>0</v>
          </cell>
          <cell r="W719">
            <v>0</v>
          </cell>
          <cell r="X719">
            <v>0</v>
          </cell>
        </row>
        <row r="720"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V720">
            <v>0</v>
          </cell>
          <cell r="W720">
            <v>0</v>
          </cell>
          <cell r="X720">
            <v>0</v>
          </cell>
        </row>
        <row r="721"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  <cell r="W721">
            <v>0</v>
          </cell>
          <cell r="X721">
            <v>0</v>
          </cell>
        </row>
        <row r="722"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0</v>
          </cell>
          <cell r="V722">
            <v>0</v>
          </cell>
          <cell r="W722">
            <v>0</v>
          </cell>
          <cell r="X722">
            <v>0</v>
          </cell>
        </row>
        <row r="723"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V723">
            <v>0</v>
          </cell>
          <cell r="W723">
            <v>0</v>
          </cell>
          <cell r="X723">
            <v>0</v>
          </cell>
        </row>
        <row r="724"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V724">
            <v>0</v>
          </cell>
          <cell r="W724">
            <v>0</v>
          </cell>
          <cell r="X724">
            <v>0</v>
          </cell>
        </row>
        <row r="725"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0</v>
          </cell>
          <cell r="X725">
            <v>0</v>
          </cell>
        </row>
        <row r="726"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V726">
            <v>0</v>
          </cell>
          <cell r="W726">
            <v>0</v>
          </cell>
          <cell r="X726">
            <v>0</v>
          </cell>
        </row>
        <row r="727"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V727">
            <v>0</v>
          </cell>
          <cell r="W727">
            <v>0</v>
          </cell>
          <cell r="X727">
            <v>0</v>
          </cell>
        </row>
        <row r="728"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V728">
            <v>0</v>
          </cell>
          <cell r="W728">
            <v>0</v>
          </cell>
          <cell r="X728">
            <v>0</v>
          </cell>
        </row>
        <row r="729"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V729">
            <v>0</v>
          </cell>
          <cell r="W729">
            <v>0</v>
          </cell>
          <cell r="X729">
            <v>0</v>
          </cell>
        </row>
        <row r="730"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0</v>
          </cell>
          <cell r="X730">
            <v>0</v>
          </cell>
        </row>
        <row r="731"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V731">
            <v>0</v>
          </cell>
          <cell r="W731">
            <v>0</v>
          </cell>
          <cell r="X731">
            <v>0</v>
          </cell>
        </row>
        <row r="732"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V732">
            <v>0</v>
          </cell>
          <cell r="W732">
            <v>0</v>
          </cell>
          <cell r="X732">
            <v>0</v>
          </cell>
        </row>
        <row r="733"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V733">
            <v>0</v>
          </cell>
          <cell r="W733">
            <v>0</v>
          </cell>
          <cell r="X733">
            <v>0</v>
          </cell>
        </row>
        <row r="734"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V734">
            <v>0</v>
          </cell>
          <cell r="W734">
            <v>0</v>
          </cell>
          <cell r="X734">
            <v>0</v>
          </cell>
        </row>
        <row r="735"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V735">
            <v>0</v>
          </cell>
          <cell r="W735">
            <v>0</v>
          </cell>
          <cell r="X735">
            <v>0</v>
          </cell>
        </row>
        <row r="736"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V736">
            <v>0</v>
          </cell>
          <cell r="W736">
            <v>0</v>
          </cell>
          <cell r="X736">
            <v>0</v>
          </cell>
        </row>
        <row r="737"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0</v>
          </cell>
          <cell r="Q737">
            <v>0</v>
          </cell>
          <cell r="R737">
            <v>0</v>
          </cell>
          <cell r="S737">
            <v>0</v>
          </cell>
          <cell r="T737">
            <v>0</v>
          </cell>
          <cell r="U737">
            <v>0</v>
          </cell>
          <cell r="V737">
            <v>0</v>
          </cell>
          <cell r="W737">
            <v>0</v>
          </cell>
          <cell r="X737">
            <v>0</v>
          </cell>
        </row>
        <row r="738"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V738">
            <v>0</v>
          </cell>
          <cell r="W738">
            <v>0</v>
          </cell>
          <cell r="X738">
            <v>0</v>
          </cell>
        </row>
        <row r="739"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  <cell r="O739">
            <v>0</v>
          </cell>
          <cell r="P739">
            <v>0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0</v>
          </cell>
          <cell r="V739">
            <v>0</v>
          </cell>
          <cell r="W739">
            <v>0</v>
          </cell>
          <cell r="X739">
            <v>0</v>
          </cell>
        </row>
        <row r="740"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  <cell r="Q740">
            <v>0</v>
          </cell>
          <cell r="R740">
            <v>0</v>
          </cell>
          <cell r="S740">
            <v>0</v>
          </cell>
          <cell r="T740">
            <v>0</v>
          </cell>
          <cell r="U740">
            <v>0</v>
          </cell>
          <cell r="V740">
            <v>0</v>
          </cell>
          <cell r="W740">
            <v>0</v>
          </cell>
          <cell r="X740">
            <v>0</v>
          </cell>
        </row>
        <row r="741"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V741">
            <v>0</v>
          </cell>
          <cell r="W741">
            <v>0</v>
          </cell>
          <cell r="X741">
            <v>0</v>
          </cell>
        </row>
        <row r="742"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V742">
            <v>0</v>
          </cell>
          <cell r="W742">
            <v>0</v>
          </cell>
          <cell r="X742">
            <v>0</v>
          </cell>
        </row>
        <row r="743"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V743">
            <v>0</v>
          </cell>
          <cell r="W743">
            <v>0</v>
          </cell>
          <cell r="X743">
            <v>0</v>
          </cell>
        </row>
        <row r="744"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V744">
            <v>0</v>
          </cell>
          <cell r="W744">
            <v>0</v>
          </cell>
          <cell r="X744">
            <v>0</v>
          </cell>
        </row>
        <row r="745"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V745">
            <v>0</v>
          </cell>
          <cell r="W745">
            <v>0</v>
          </cell>
          <cell r="X745">
            <v>0</v>
          </cell>
        </row>
        <row r="746"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V746">
            <v>0</v>
          </cell>
          <cell r="W746">
            <v>0</v>
          </cell>
          <cell r="X746">
            <v>0</v>
          </cell>
        </row>
        <row r="747"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V747">
            <v>0</v>
          </cell>
          <cell r="W747">
            <v>0</v>
          </cell>
          <cell r="X747">
            <v>0</v>
          </cell>
        </row>
        <row r="748"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V748">
            <v>0</v>
          </cell>
          <cell r="W748">
            <v>0</v>
          </cell>
          <cell r="X748">
            <v>0</v>
          </cell>
        </row>
        <row r="749"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V749">
            <v>0</v>
          </cell>
          <cell r="W749">
            <v>0</v>
          </cell>
          <cell r="X749">
            <v>0</v>
          </cell>
        </row>
        <row r="750"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0</v>
          </cell>
          <cell r="X750">
            <v>0</v>
          </cell>
        </row>
        <row r="751"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V751">
            <v>0</v>
          </cell>
          <cell r="W751">
            <v>0</v>
          </cell>
          <cell r="X751">
            <v>0</v>
          </cell>
        </row>
        <row r="752"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V752">
            <v>0</v>
          </cell>
          <cell r="W752">
            <v>0</v>
          </cell>
          <cell r="X752">
            <v>0</v>
          </cell>
        </row>
        <row r="753"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V753">
            <v>0</v>
          </cell>
          <cell r="W753">
            <v>0</v>
          </cell>
          <cell r="X753">
            <v>0</v>
          </cell>
        </row>
        <row r="754"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  <cell r="W754">
            <v>0</v>
          </cell>
          <cell r="X754">
            <v>0</v>
          </cell>
        </row>
        <row r="755"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V755">
            <v>0</v>
          </cell>
          <cell r="W755">
            <v>0</v>
          </cell>
          <cell r="X755">
            <v>0</v>
          </cell>
        </row>
        <row r="756"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  <cell r="Q756">
            <v>0</v>
          </cell>
          <cell r="R756">
            <v>0</v>
          </cell>
          <cell r="S756">
            <v>0</v>
          </cell>
          <cell r="T756">
            <v>0</v>
          </cell>
          <cell r="U756">
            <v>0</v>
          </cell>
          <cell r="V756">
            <v>0</v>
          </cell>
          <cell r="W756">
            <v>0</v>
          </cell>
          <cell r="X756">
            <v>0</v>
          </cell>
        </row>
        <row r="757"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0</v>
          </cell>
          <cell r="Q757">
            <v>0</v>
          </cell>
          <cell r="R757">
            <v>0</v>
          </cell>
          <cell r="S757">
            <v>0</v>
          </cell>
          <cell r="T757">
            <v>0</v>
          </cell>
          <cell r="U757">
            <v>0</v>
          </cell>
          <cell r="V757">
            <v>0</v>
          </cell>
          <cell r="W757">
            <v>0</v>
          </cell>
          <cell r="X757">
            <v>0</v>
          </cell>
        </row>
        <row r="758"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0</v>
          </cell>
          <cell r="Q758">
            <v>0</v>
          </cell>
          <cell r="R758">
            <v>0</v>
          </cell>
          <cell r="S758">
            <v>0</v>
          </cell>
          <cell r="T758">
            <v>0</v>
          </cell>
          <cell r="U758">
            <v>0</v>
          </cell>
          <cell r="V758">
            <v>0</v>
          </cell>
          <cell r="W758">
            <v>0</v>
          </cell>
          <cell r="X758">
            <v>0</v>
          </cell>
        </row>
        <row r="759"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  <cell r="Q759">
            <v>0</v>
          </cell>
          <cell r="R759">
            <v>0</v>
          </cell>
          <cell r="S759">
            <v>0</v>
          </cell>
          <cell r="T759">
            <v>0</v>
          </cell>
          <cell r="U759">
            <v>0</v>
          </cell>
          <cell r="V759">
            <v>0</v>
          </cell>
          <cell r="W759">
            <v>0</v>
          </cell>
          <cell r="X759">
            <v>0</v>
          </cell>
        </row>
        <row r="760"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0</v>
          </cell>
          <cell r="Q760">
            <v>0</v>
          </cell>
          <cell r="R760">
            <v>0</v>
          </cell>
          <cell r="S760">
            <v>0</v>
          </cell>
          <cell r="T760">
            <v>0</v>
          </cell>
          <cell r="U760">
            <v>0</v>
          </cell>
          <cell r="V760">
            <v>0</v>
          </cell>
          <cell r="W760">
            <v>0</v>
          </cell>
          <cell r="X760">
            <v>0</v>
          </cell>
        </row>
        <row r="761"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0</v>
          </cell>
          <cell r="Q761">
            <v>0</v>
          </cell>
          <cell r="R761">
            <v>0</v>
          </cell>
          <cell r="S761">
            <v>0</v>
          </cell>
          <cell r="T761">
            <v>0</v>
          </cell>
          <cell r="U761">
            <v>0</v>
          </cell>
          <cell r="V761">
            <v>0</v>
          </cell>
          <cell r="W761">
            <v>0</v>
          </cell>
          <cell r="X761">
            <v>0</v>
          </cell>
        </row>
        <row r="762"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0</v>
          </cell>
          <cell r="Q762">
            <v>0</v>
          </cell>
          <cell r="R762">
            <v>0</v>
          </cell>
          <cell r="S762">
            <v>0</v>
          </cell>
          <cell r="T762">
            <v>0</v>
          </cell>
          <cell r="U762">
            <v>0</v>
          </cell>
          <cell r="V762">
            <v>0</v>
          </cell>
          <cell r="W762">
            <v>0</v>
          </cell>
          <cell r="X762">
            <v>0</v>
          </cell>
        </row>
        <row r="763"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0</v>
          </cell>
          <cell r="Q763">
            <v>0</v>
          </cell>
          <cell r="R763">
            <v>0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0</v>
          </cell>
          <cell r="X763">
            <v>0</v>
          </cell>
        </row>
        <row r="764"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  <cell r="Q764">
            <v>0</v>
          </cell>
          <cell r="R764">
            <v>0</v>
          </cell>
          <cell r="S764">
            <v>0</v>
          </cell>
          <cell r="T764">
            <v>0</v>
          </cell>
          <cell r="U764">
            <v>0</v>
          </cell>
          <cell r="V764">
            <v>0</v>
          </cell>
          <cell r="W764">
            <v>0</v>
          </cell>
          <cell r="X764">
            <v>0</v>
          </cell>
        </row>
        <row r="765"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  <cell r="Q765">
            <v>0</v>
          </cell>
          <cell r="R765">
            <v>0</v>
          </cell>
          <cell r="S765">
            <v>0</v>
          </cell>
          <cell r="T765">
            <v>0</v>
          </cell>
          <cell r="U765">
            <v>0</v>
          </cell>
          <cell r="V765">
            <v>0</v>
          </cell>
          <cell r="W765">
            <v>0</v>
          </cell>
          <cell r="X765">
            <v>0</v>
          </cell>
        </row>
        <row r="766"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  <cell r="O766">
            <v>0</v>
          </cell>
          <cell r="P766">
            <v>0</v>
          </cell>
          <cell r="Q766">
            <v>0</v>
          </cell>
          <cell r="R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0</v>
          </cell>
          <cell r="X766">
            <v>0</v>
          </cell>
        </row>
        <row r="767"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  <cell r="Q767">
            <v>0</v>
          </cell>
          <cell r="R767">
            <v>0</v>
          </cell>
          <cell r="S767">
            <v>0</v>
          </cell>
          <cell r="T767">
            <v>0</v>
          </cell>
          <cell r="U767">
            <v>0</v>
          </cell>
          <cell r="V767">
            <v>0</v>
          </cell>
          <cell r="W767">
            <v>0</v>
          </cell>
          <cell r="X767">
            <v>0</v>
          </cell>
        </row>
        <row r="768"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0</v>
          </cell>
          <cell r="S768">
            <v>0</v>
          </cell>
          <cell r="T768">
            <v>0</v>
          </cell>
          <cell r="U768">
            <v>0</v>
          </cell>
          <cell r="V768">
            <v>0</v>
          </cell>
          <cell r="W768">
            <v>0</v>
          </cell>
          <cell r="X768">
            <v>0</v>
          </cell>
        </row>
        <row r="769"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V769">
            <v>0</v>
          </cell>
          <cell r="W769">
            <v>0</v>
          </cell>
          <cell r="X769">
            <v>0</v>
          </cell>
        </row>
        <row r="770"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0</v>
          </cell>
          <cell r="S770">
            <v>0</v>
          </cell>
          <cell r="T770">
            <v>0</v>
          </cell>
          <cell r="U770">
            <v>0</v>
          </cell>
          <cell r="V770">
            <v>0</v>
          </cell>
          <cell r="W770">
            <v>0</v>
          </cell>
          <cell r="X770">
            <v>0</v>
          </cell>
        </row>
        <row r="771"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0</v>
          </cell>
          <cell r="S771">
            <v>0</v>
          </cell>
          <cell r="T771">
            <v>0</v>
          </cell>
          <cell r="U771">
            <v>0</v>
          </cell>
          <cell r="V771">
            <v>0</v>
          </cell>
          <cell r="W771">
            <v>0</v>
          </cell>
          <cell r="X771">
            <v>0</v>
          </cell>
        </row>
        <row r="772"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  <cell r="W772">
            <v>0</v>
          </cell>
          <cell r="X772">
            <v>0</v>
          </cell>
        </row>
        <row r="773"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0</v>
          </cell>
          <cell r="X773">
            <v>0</v>
          </cell>
        </row>
        <row r="774"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0</v>
          </cell>
          <cell r="S774">
            <v>0</v>
          </cell>
          <cell r="T774">
            <v>0</v>
          </cell>
          <cell r="U774">
            <v>0</v>
          </cell>
          <cell r="V774">
            <v>0</v>
          </cell>
          <cell r="W774">
            <v>0</v>
          </cell>
          <cell r="X774">
            <v>0</v>
          </cell>
        </row>
        <row r="775"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  <cell r="Q775">
            <v>0</v>
          </cell>
          <cell r="R775">
            <v>0</v>
          </cell>
          <cell r="S775">
            <v>0</v>
          </cell>
          <cell r="T775">
            <v>0</v>
          </cell>
          <cell r="U775">
            <v>0</v>
          </cell>
          <cell r="V775">
            <v>0</v>
          </cell>
          <cell r="W775">
            <v>0</v>
          </cell>
          <cell r="X775">
            <v>0</v>
          </cell>
        </row>
        <row r="776"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0</v>
          </cell>
          <cell r="S776">
            <v>0</v>
          </cell>
          <cell r="T776">
            <v>0</v>
          </cell>
          <cell r="U776">
            <v>0</v>
          </cell>
          <cell r="V776">
            <v>0</v>
          </cell>
          <cell r="W776">
            <v>0</v>
          </cell>
          <cell r="X776">
            <v>0</v>
          </cell>
        </row>
        <row r="777"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V777">
            <v>0</v>
          </cell>
          <cell r="W777">
            <v>0</v>
          </cell>
          <cell r="X777">
            <v>0</v>
          </cell>
        </row>
        <row r="778"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V778">
            <v>0</v>
          </cell>
          <cell r="W778">
            <v>0</v>
          </cell>
          <cell r="X778">
            <v>0</v>
          </cell>
        </row>
        <row r="779"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0</v>
          </cell>
          <cell r="X779">
            <v>0</v>
          </cell>
        </row>
        <row r="780"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0</v>
          </cell>
          <cell r="X780">
            <v>0</v>
          </cell>
        </row>
        <row r="781"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  <cell r="O781">
            <v>0</v>
          </cell>
          <cell r="P781">
            <v>0</v>
          </cell>
          <cell r="Q781">
            <v>0</v>
          </cell>
          <cell r="R781">
            <v>0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0</v>
          </cell>
          <cell r="X781">
            <v>0</v>
          </cell>
        </row>
        <row r="782"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Q782">
            <v>0</v>
          </cell>
          <cell r="R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0</v>
          </cell>
          <cell r="X782">
            <v>0</v>
          </cell>
        </row>
        <row r="783"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Q783">
            <v>0</v>
          </cell>
          <cell r="R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0</v>
          </cell>
          <cell r="X783">
            <v>0</v>
          </cell>
        </row>
        <row r="784"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0</v>
          </cell>
          <cell r="Q784">
            <v>0</v>
          </cell>
          <cell r="R784">
            <v>0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0</v>
          </cell>
          <cell r="X784">
            <v>0</v>
          </cell>
        </row>
        <row r="785"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Q785">
            <v>0</v>
          </cell>
          <cell r="R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0</v>
          </cell>
          <cell r="X785">
            <v>0</v>
          </cell>
        </row>
        <row r="786"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0</v>
          </cell>
          <cell r="Q786">
            <v>0</v>
          </cell>
          <cell r="R786">
            <v>0</v>
          </cell>
          <cell r="S786">
            <v>0</v>
          </cell>
          <cell r="T786">
            <v>0</v>
          </cell>
          <cell r="U786">
            <v>0</v>
          </cell>
          <cell r="V786">
            <v>0</v>
          </cell>
          <cell r="W786">
            <v>0</v>
          </cell>
          <cell r="X786">
            <v>0</v>
          </cell>
        </row>
        <row r="787"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  <cell r="O787">
            <v>0</v>
          </cell>
          <cell r="P787">
            <v>0</v>
          </cell>
          <cell r="Q787">
            <v>0</v>
          </cell>
          <cell r="R787">
            <v>0</v>
          </cell>
          <cell r="S787">
            <v>0</v>
          </cell>
          <cell r="T787">
            <v>0</v>
          </cell>
          <cell r="U787">
            <v>0</v>
          </cell>
          <cell r="V787">
            <v>0</v>
          </cell>
          <cell r="W787">
            <v>0</v>
          </cell>
          <cell r="X787">
            <v>0</v>
          </cell>
        </row>
        <row r="788"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0</v>
          </cell>
          <cell r="X788">
            <v>0</v>
          </cell>
        </row>
        <row r="789"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  <cell r="Q789">
            <v>0</v>
          </cell>
          <cell r="R789">
            <v>0</v>
          </cell>
          <cell r="S789">
            <v>0</v>
          </cell>
          <cell r="T789">
            <v>0</v>
          </cell>
          <cell r="U789">
            <v>0</v>
          </cell>
          <cell r="V789">
            <v>0</v>
          </cell>
          <cell r="W789">
            <v>0</v>
          </cell>
          <cell r="X789">
            <v>0</v>
          </cell>
        </row>
        <row r="790"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  <cell r="Q790">
            <v>0</v>
          </cell>
          <cell r="R790">
            <v>0</v>
          </cell>
          <cell r="S790">
            <v>0</v>
          </cell>
          <cell r="T790">
            <v>0</v>
          </cell>
          <cell r="U790">
            <v>0</v>
          </cell>
          <cell r="V790">
            <v>0</v>
          </cell>
          <cell r="W790">
            <v>0</v>
          </cell>
          <cell r="X790">
            <v>0</v>
          </cell>
        </row>
        <row r="791"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0</v>
          </cell>
          <cell r="Q791">
            <v>0</v>
          </cell>
          <cell r="R791">
            <v>0</v>
          </cell>
          <cell r="S791">
            <v>0</v>
          </cell>
          <cell r="T791">
            <v>0</v>
          </cell>
          <cell r="U791">
            <v>0</v>
          </cell>
          <cell r="V791">
            <v>0</v>
          </cell>
          <cell r="W791">
            <v>0</v>
          </cell>
          <cell r="X791">
            <v>0</v>
          </cell>
        </row>
        <row r="792"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0</v>
          </cell>
          <cell r="S792">
            <v>0</v>
          </cell>
          <cell r="T792">
            <v>0</v>
          </cell>
          <cell r="U792">
            <v>0</v>
          </cell>
          <cell r="V792">
            <v>0</v>
          </cell>
          <cell r="W792">
            <v>0</v>
          </cell>
          <cell r="X792">
            <v>0</v>
          </cell>
        </row>
        <row r="793"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V793">
            <v>0</v>
          </cell>
          <cell r="W793">
            <v>0</v>
          </cell>
          <cell r="X793">
            <v>0</v>
          </cell>
        </row>
        <row r="794"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0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  <cell r="W794">
            <v>0</v>
          </cell>
          <cell r="X794">
            <v>0</v>
          </cell>
        </row>
        <row r="795"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0</v>
          </cell>
          <cell r="T795">
            <v>0</v>
          </cell>
          <cell r="U795">
            <v>0</v>
          </cell>
          <cell r="V795">
            <v>0</v>
          </cell>
          <cell r="W795">
            <v>0</v>
          </cell>
          <cell r="X795">
            <v>0</v>
          </cell>
        </row>
        <row r="796"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V796">
            <v>0</v>
          </cell>
          <cell r="W796">
            <v>0</v>
          </cell>
          <cell r="X796">
            <v>0</v>
          </cell>
        </row>
        <row r="797"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V797">
            <v>0</v>
          </cell>
          <cell r="W797">
            <v>0</v>
          </cell>
          <cell r="X797">
            <v>0</v>
          </cell>
        </row>
        <row r="798"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0</v>
          </cell>
          <cell r="S798">
            <v>0</v>
          </cell>
          <cell r="T798">
            <v>0</v>
          </cell>
          <cell r="U798">
            <v>0</v>
          </cell>
          <cell r="V798">
            <v>0</v>
          </cell>
          <cell r="W798">
            <v>0</v>
          </cell>
          <cell r="X798">
            <v>0</v>
          </cell>
        </row>
        <row r="799"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0</v>
          </cell>
          <cell r="X799">
            <v>0</v>
          </cell>
        </row>
        <row r="800"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0</v>
          </cell>
          <cell r="X800">
            <v>0</v>
          </cell>
        </row>
        <row r="801"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V801">
            <v>0</v>
          </cell>
          <cell r="W801">
            <v>0</v>
          </cell>
          <cell r="X801">
            <v>0</v>
          </cell>
        </row>
        <row r="802"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V802">
            <v>0</v>
          </cell>
          <cell r="W802">
            <v>0</v>
          </cell>
          <cell r="X802">
            <v>0</v>
          </cell>
        </row>
        <row r="803"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V803">
            <v>0</v>
          </cell>
          <cell r="W803">
            <v>0</v>
          </cell>
          <cell r="X803">
            <v>0</v>
          </cell>
        </row>
        <row r="804"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V804">
            <v>0</v>
          </cell>
          <cell r="W804">
            <v>0</v>
          </cell>
          <cell r="X804">
            <v>0</v>
          </cell>
        </row>
        <row r="805"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0</v>
          </cell>
          <cell r="X805">
            <v>0</v>
          </cell>
        </row>
        <row r="806"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0</v>
          </cell>
          <cell r="Q806">
            <v>0</v>
          </cell>
          <cell r="R806">
            <v>0</v>
          </cell>
          <cell r="S806">
            <v>0</v>
          </cell>
          <cell r="T806">
            <v>0</v>
          </cell>
          <cell r="U806">
            <v>0</v>
          </cell>
          <cell r="V806">
            <v>0</v>
          </cell>
          <cell r="W806">
            <v>0</v>
          </cell>
          <cell r="X806">
            <v>0</v>
          </cell>
        </row>
        <row r="807"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  <cell r="Q807">
            <v>0</v>
          </cell>
          <cell r="R807">
            <v>0</v>
          </cell>
          <cell r="S807">
            <v>0</v>
          </cell>
          <cell r="T807">
            <v>0</v>
          </cell>
          <cell r="U807">
            <v>0</v>
          </cell>
          <cell r="V807">
            <v>0</v>
          </cell>
          <cell r="W807">
            <v>0</v>
          </cell>
          <cell r="X807">
            <v>0</v>
          </cell>
        </row>
        <row r="808"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Q808">
            <v>0</v>
          </cell>
          <cell r="R808">
            <v>0</v>
          </cell>
          <cell r="S808">
            <v>0</v>
          </cell>
          <cell r="T808">
            <v>0</v>
          </cell>
          <cell r="U808">
            <v>0</v>
          </cell>
          <cell r="V808">
            <v>0</v>
          </cell>
          <cell r="W808">
            <v>0</v>
          </cell>
          <cell r="X808">
            <v>0</v>
          </cell>
        </row>
        <row r="809"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  <cell r="Q809">
            <v>0</v>
          </cell>
          <cell r="R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0</v>
          </cell>
          <cell r="X809">
            <v>0</v>
          </cell>
        </row>
        <row r="810"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O810">
            <v>0</v>
          </cell>
          <cell r="P810">
            <v>0</v>
          </cell>
          <cell r="Q810">
            <v>0</v>
          </cell>
          <cell r="R810">
            <v>0</v>
          </cell>
          <cell r="S810">
            <v>0</v>
          </cell>
          <cell r="T810">
            <v>0</v>
          </cell>
          <cell r="U810">
            <v>0</v>
          </cell>
          <cell r="V810">
            <v>0</v>
          </cell>
          <cell r="W810">
            <v>0</v>
          </cell>
          <cell r="X810">
            <v>0</v>
          </cell>
        </row>
        <row r="811"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V811">
            <v>0</v>
          </cell>
          <cell r="W811">
            <v>0</v>
          </cell>
          <cell r="X811">
            <v>0</v>
          </cell>
        </row>
        <row r="812"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0</v>
          </cell>
          <cell r="Q812">
            <v>0</v>
          </cell>
          <cell r="R812">
            <v>0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  <cell r="W812">
            <v>0</v>
          </cell>
          <cell r="X812">
            <v>0</v>
          </cell>
        </row>
        <row r="813"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O813">
            <v>0</v>
          </cell>
          <cell r="P813">
            <v>0</v>
          </cell>
          <cell r="Q813">
            <v>0</v>
          </cell>
          <cell r="R813">
            <v>0</v>
          </cell>
          <cell r="S813">
            <v>0</v>
          </cell>
          <cell r="T813">
            <v>0</v>
          </cell>
          <cell r="U813">
            <v>0</v>
          </cell>
          <cell r="V813">
            <v>0</v>
          </cell>
          <cell r="W813">
            <v>0</v>
          </cell>
          <cell r="X813">
            <v>0</v>
          </cell>
        </row>
        <row r="814"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0</v>
          </cell>
          <cell r="Q814">
            <v>0</v>
          </cell>
          <cell r="R814">
            <v>0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0</v>
          </cell>
          <cell r="X814">
            <v>0</v>
          </cell>
        </row>
        <row r="815"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Q815">
            <v>0</v>
          </cell>
          <cell r="R815">
            <v>0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  <cell r="X815">
            <v>0</v>
          </cell>
        </row>
        <row r="816"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  <cell r="Q816">
            <v>0</v>
          </cell>
          <cell r="R816">
            <v>0</v>
          </cell>
          <cell r="S816">
            <v>0</v>
          </cell>
          <cell r="T816">
            <v>0</v>
          </cell>
          <cell r="U816">
            <v>0</v>
          </cell>
          <cell r="V816">
            <v>0</v>
          </cell>
          <cell r="W816">
            <v>0</v>
          </cell>
          <cell r="X816">
            <v>0</v>
          </cell>
        </row>
        <row r="817"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V817">
            <v>0</v>
          </cell>
          <cell r="W817">
            <v>0</v>
          </cell>
          <cell r="X817">
            <v>0</v>
          </cell>
        </row>
        <row r="818"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0</v>
          </cell>
          <cell r="Q818">
            <v>0</v>
          </cell>
          <cell r="R818">
            <v>0</v>
          </cell>
          <cell r="S818">
            <v>0</v>
          </cell>
          <cell r="T818">
            <v>0</v>
          </cell>
          <cell r="U818">
            <v>0</v>
          </cell>
          <cell r="V818">
            <v>0</v>
          </cell>
          <cell r="W818">
            <v>0</v>
          </cell>
          <cell r="X818">
            <v>0</v>
          </cell>
        </row>
        <row r="819"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V819">
            <v>0</v>
          </cell>
          <cell r="W819">
            <v>0</v>
          </cell>
          <cell r="X819">
            <v>0</v>
          </cell>
        </row>
        <row r="820"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V820">
            <v>0</v>
          </cell>
          <cell r="W820">
            <v>0</v>
          </cell>
          <cell r="X820">
            <v>0</v>
          </cell>
        </row>
        <row r="821"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  <cell r="O821">
            <v>0</v>
          </cell>
          <cell r="P821">
            <v>0</v>
          </cell>
          <cell r="Q821">
            <v>0</v>
          </cell>
          <cell r="R821">
            <v>0</v>
          </cell>
          <cell r="S821">
            <v>0</v>
          </cell>
          <cell r="T821">
            <v>0</v>
          </cell>
          <cell r="U821">
            <v>0</v>
          </cell>
          <cell r="V821">
            <v>0</v>
          </cell>
          <cell r="W821">
            <v>0</v>
          </cell>
          <cell r="X821">
            <v>0</v>
          </cell>
        </row>
        <row r="822"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  <cell r="O822">
            <v>0</v>
          </cell>
          <cell r="P822">
            <v>0</v>
          </cell>
          <cell r="Q822">
            <v>0</v>
          </cell>
          <cell r="R822">
            <v>0</v>
          </cell>
          <cell r="S822">
            <v>0</v>
          </cell>
          <cell r="T822">
            <v>0</v>
          </cell>
          <cell r="U822">
            <v>0</v>
          </cell>
          <cell r="V822">
            <v>0</v>
          </cell>
          <cell r="W822">
            <v>0</v>
          </cell>
          <cell r="X822">
            <v>0</v>
          </cell>
        </row>
        <row r="823"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V823">
            <v>0</v>
          </cell>
          <cell r="W823">
            <v>0</v>
          </cell>
          <cell r="X823">
            <v>0</v>
          </cell>
        </row>
        <row r="824"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  <cell r="O824">
            <v>0</v>
          </cell>
          <cell r="P824">
            <v>0</v>
          </cell>
          <cell r="Q824">
            <v>0</v>
          </cell>
          <cell r="R824">
            <v>0</v>
          </cell>
          <cell r="S824">
            <v>0</v>
          </cell>
          <cell r="T824">
            <v>0</v>
          </cell>
          <cell r="U824">
            <v>0</v>
          </cell>
          <cell r="V824">
            <v>0</v>
          </cell>
          <cell r="W824">
            <v>0</v>
          </cell>
          <cell r="X824">
            <v>0</v>
          </cell>
        </row>
        <row r="825"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V825">
            <v>0</v>
          </cell>
          <cell r="W825">
            <v>0</v>
          </cell>
          <cell r="X825">
            <v>0</v>
          </cell>
        </row>
        <row r="826"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V826">
            <v>0</v>
          </cell>
          <cell r="W826">
            <v>0</v>
          </cell>
          <cell r="X826">
            <v>0</v>
          </cell>
        </row>
        <row r="827"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  <cell r="O827">
            <v>0</v>
          </cell>
          <cell r="P827">
            <v>0</v>
          </cell>
          <cell r="Q827">
            <v>0</v>
          </cell>
          <cell r="R827">
            <v>0</v>
          </cell>
          <cell r="S827">
            <v>0</v>
          </cell>
          <cell r="T827">
            <v>0</v>
          </cell>
          <cell r="U827">
            <v>0</v>
          </cell>
          <cell r="V827">
            <v>0</v>
          </cell>
          <cell r="W827">
            <v>0</v>
          </cell>
          <cell r="X827">
            <v>0</v>
          </cell>
        </row>
        <row r="828"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  <cell r="O828">
            <v>0</v>
          </cell>
          <cell r="P828">
            <v>0</v>
          </cell>
          <cell r="Q828">
            <v>0</v>
          </cell>
          <cell r="R828">
            <v>0</v>
          </cell>
          <cell r="S828">
            <v>0</v>
          </cell>
          <cell r="T828">
            <v>0</v>
          </cell>
          <cell r="U828">
            <v>0</v>
          </cell>
          <cell r="V828">
            <v>0</v>
          </cell>
          <cell r="W828">
            <v>0</v>
          </cell>
          <cell r="X828">
            <v>0</v>
          </cell>
        </row>
        <row r="829"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  <cell r="O829">
            <v>0</v>
          </cell>
          <cell r="P829">
            <v>0</v>
          </cell>
          <cell r="Q829">
            <v>0</v>
          </cell>
          <cell r="R829">
            <v>0</v>
          </cell>
          <cell r="S829">
            <v>0</v>
          </cell>
          <cell r="T829">
            <v>0</v>
          </cell>
          <cell r="U829">
            <v>0</v>
          </cell>
          <cell r="V829">
            <v>0</v>
          </cell>
          <cell r="W829">
            <v>0</v>
          </cell>
          <cell r="X829">
            <v>0</v>
          </cell>
        </row>
        <row r="830"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  <cell r="P830">
            <v>0</v>
          </cell>
          <cell r="Q830">
            <v>0</v>
          </cell>
          <cell r="R830">
            <v>0</v>
          </cell>
          <cell r="S830">
            <v>0</v>
          </cell>
          <cell r="T830">
            <v>0</v>
          </cell>
          <cell r="U830">
            <v>0</v>
          </cell>
          <cell r="V830">
            <v>0</v>
          </cell>
          <cell r="W830">
            <v>0</v>
          </cell>
          <cell r="X830">
            <v>0</v>
          </cell>
        </row>
        <row r="831"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  <cell r="O831">
            <v>0</v>
          </cell>
          <cell r="P831">
            <v>0</v>
          </cell>
          <cell r="Q831">
            <v>0</v>
          </cell>
          <cell r="R831">
            <v>0</v>
          </cell>
          <cell r="S831">
            <v>0</v>
          </cell>
          <cell r="T831">
            <v>0</v>
          </cell>
          <cell r="U831">
            <v>0</v>
          </cell>
          <cell r="V831">
            <v>0</v>
          </cell>
          <cell r="W831">
            <v>0</v>
          </cell>
          <cell r="X831">
            <v>0</v>
          </cell>
        </row>
        <row r="832"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  <cell r="O832">
            <v>0</v>
          </cell>
          <cell r="P832">
            <v>0</v>
          </cell>
          <cell r="Q832">
            <v>0</v>
          </cell>
          <cell r="R832">
            <v>0</v>
          </cell>
          <cell r="S832">
            <v>0</v>
          </cell>
          <cell r="T832">
            <v>0</v>
          </cell>
          <cell r="U832">
            <v>0</v>
          </cell>
          <cell r="V832">
            <v>0</v>
          </cell>
          <cell r="W832">
            <v>0</v>
          </cell>
          <cell r="X832">
            <v>0</v>
          </cell>
        </row>
        <row r="833"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V833">
            <v>0</v>
          </cell>
          <cell r="W833">
            <v>0</v>
          </cell>
          <cell r="X833">
            <v>0</v>
          </cell>
        </row>
        <row r="834"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  <cell r="O834">
            <v>0</v>
          </cell>
          <cell r="P834">
            <v>0</v>
          </cell>
          <cell r="Q834">
            <v>0</v>
          </cell>
          <cell r="R834">
            <v>0</v>
          </cell>
          <cell r="S834">
            <v>0</v>
          </cell>
          <cell r="T834">
            <v>0</v>
          </cell>
          <cell r="U834">
            <v>0</v>
          </cell>
          <cell r="V834">
            <v>0</v>
          </cell>
          <cell r="W834">
            <v>0</v>
          </cell>
          <cell r="X834">
            <v>0</v>
          </cell>
        </row>
        <row r="835"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  <cell r="O835">
            <v>0</v>
          </cell>
          <cell r="P835">
            <v>0</v>
          </cell>
          <cell r="Q835">
            <v>0</v>
          </cell>
          <cell r="R835">
            <v>0</v>
          </cell>
          <cell r="S835">
            <v>0</v>
          </cell>
          <cell r="T835">
            <v>0</v>
          </cell>
          <cell r="U835">
            <v>0</v>
          </cell>
          <cell r="V835">
            <v>0</v>
          </cell>
          <cell r="W835">
            <v>0</v>
          </cell>
          <cell r="X835">
            <v>0</v>
          </cell>
        </row>
        <row r="836"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  <cell r="O836">
            <v>0</v>
          </cell>
          <cell r="P836">
            <v>0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0</v>
          </cell>
          <cell r="V836">
            <v>0</v>
          </cell>
          <cell r="W836">
            <v>0</v>
          </cell>
          <cell r="X836">
            <v>0</v>
          </cell>
        </row>
        <row r="837"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  <cell r="O837">
            <v>0</v>
          </cell>
          <cell r="P837">
            <v>0</v>
          </cell>
          <cell r="Q837">
            <v>0</v>
          </cell>
          <cell r="R837">
            <v>0</v>
          </cell>
          <cell r="S837">
            <v>0</v>
          </cell>
          <cell r="T837">
            <v>0</v>
          </cell>
          <cell r="U837">
            <v>0</v>
          </cell>
          <cell r="V837">
            <v>0</v>
          </cell>
          <cell r="W837">
            <v>0</v>
          </cell>
          <cell r="X837">
            <v>0</v>
          </cell>
        </row>
        <row r="838"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  <cell r="O838">
            <v>0</v>
          </cell>
          <cell r="P838">
            <v>0</v>
          </cell>
          <cell r="Q838">
            <v>0</v>
          </cell>
          <cell r="R838">
            <v>0</v>
          </cell>
          <cell r="S838">
            <v>0</v>
          </cell>
          <cell r="T838">
            <v>0</v>
          </cell>
          <cell r="U838">
            <v>0</v>
          </cell>
          <cell r="V838">
            <v>0</v>
          </cell>
          <cell r="W838">
            <v>0</v>
          </cell>
          <cell r="X838">
            <v>0</v>
          </cell>
        </row>
        <row r="839"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  <cell r="O839">
            <v>0</v>
          </cell>
          <cell r="P839">
            <v>0</v>
          </cell>
          <cell r="Q839">
            <v>0</v>
          </cell>
          <cell r="R839">
            <v>0</v>
          </cell>
          <cell r="S839">
            <v>0</v>
          </cell>
          <cell r="T839">
            <v>0</v>
          </cell>
          <cell r="U839">
            <v>0</v>
          </cell>
          <cell r="V839">
            <v>0</v>
          </cell>
          <cell r="W839">
            <v>0</v>
          </cell>
          <cell r="X839">
            <v>0</v>
          </cell>
        </row>
        <row r="840"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  <cell r="O840">
            <v>0</v>
          </cell>
          <cell r="P840">
            <v>0</v>
          </cell>
          <cell r="Q840">
            <v>0</v>
          </cell>
          <cell r="R840">
            <v>0</v>
          </cell>
          <cell r="S840">
            <v>0</v>
          </cell>
          <cell r="T840">
            <v>0</v>
          </cell>
          <cell r="U840">
            <v>0</v>
          </cell>
          <cell r="V840">
            <v>0</v>
          </cell>
          <cell r="W840">
            <v>0</v>
          </cell>
          <cell r="X840">
            <v>0</v>
          </cell>
        </row>
        <row r="841"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  <cell r="O841">
            <v>0</v>
          </cell>
          <cell r="P841">
            <v>0</v>
          </cell>
          <cell r="Q841">
            <v>0</v>
          </cell>
          <cell r="R841">
            <v>0</v>
          </cell>
          <cell r="S841">
            <v>0</v>
          </cell>
          <cell r="T841">
            <v>0</v>
          </cell>
          <cell r="U841">
            <v>0</v>
          </cell>
          <cell r="V841">
            <v>0</v>
          </cell>
          <cell r="W841">
            <v>0</v>
          </cell>
          <cell r="X841">
            <v>0</v>
          </cell>
        </row>
        <row r="842"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  <cell r="O842">
            <v>0</v>
          </cell>
          <cell r="P842">
            <v>0</v>
          </cell>
          <cell r="Q842">
            <v>0</v>
          </cell>
          <cell r="R842">
            <v>0</v>
          </cell>
          <cell r="S842">
            <v>0</v>
          </cell>
          <cell r="T842">
            <v>0</v>
          </cell>
          <cell r="U842">
            <v>0</v>
          </cell>
          <cell r="V842">
            <v>0</v>
          </cell>
          <cell r="W842">
            <v>0</v>
          </cell>
          <cell r="X842">
            <v>0</v>
          </cell>
        </row>
        <row r="843"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V843">
            <v>0</v>
          </cell>
          <cell r="W843">
            <v>0</v>
          </cell>
          <cell r="X843">
            <v>0</v>
          </cell>
        </row>
        <row r="844"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  <cell r="O844">
            <v>0</v>
          </cell>
          <cell r="P844">
            <v>0</v>
          </cell>
          <cell r="Q844">
            <v>0</v>
          </cell>
          <cell r="R844">
            <v>0</v>
          </cell>
          <cell r="S844">
            <v>0</v>
          </cell>
          <cell r="T844">
            <v>0</v>
          </cell>
          <cell r="U844">
            <v>0</v>
          </cell>
          <cell r="V844">
            <v>0</v>
          </cell>
          <cell r="W844">
            <v>0</v>
          </cell>
          <cell r="X844">
            <v>0</v>
          </cell>
        </row>
        <row r="845"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  <cell r="O845">
            <v>0</v>
          </cell>
          <cell r="P845">
            <v>0</v>
          </cell>
          <cell r="Q845">
            <v>0</v>
          </cell>
          <cell r="R845">
            <v>0</v>
          </cell>
          <cell r="S845">
            <v>0</v>
          </cell>
          <cell r="T845">
            <v>0</v>
          </cell>
          <cell r="U845">
            <v>0</v>
          </cell>
          <cell r="V845">
            <v>0</v>
          </cell>
          <cell r="W845">
            <v>0</v>
          </cell>
          <cell r="X845">
            <v>0</v>
          </cell>
        </row>
        <row r="846"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  <cell r="O846">
            <v>0</v>
          </cell>
          <cell r="P846">
            <v>0</v>
          </cell>
          <cell r="Q846">
            <v>0</v>
          </cell>
          <cell r="R846">
            <v>0</v>
          </cell>
          <cell r="S846">
            <v>0</v>
          </cell>
          <cell r="T846">
            <v>0</v>
          </cell>
          <cell r="U846">
            <v>0</v>
          </cell>
          <cell r="V846">
            <v>0</v>
          </cell>
          <cell r="W846">
            <v>0</v>
          </cell>
          <cell r="X846">
            <v>0</v>
          </cell>
        </row>
        <row r="847"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  <cell r="O847">
            <v>0</v>
          </cell>
          <cell r="P847">
            <v>0</v>
          </cell>
          <cell r="Q847">
            <v>0</v>
          </cell>
          <cell r="R847">
            <v>0</v>
          </cell>
          <cell r="S847">
            <v>0</v>
          </cell>
          <cell r="T847">
            <v>0</v>
          </cell>
          <cell r="U847">
            <v>0</v>
          </cell>
          <cell r="V847">
            <v>0</v>
          </cell>
          <cell r="W847">
            <v>0</v>
          </cell>
          <cell r="X847">
            <v>0</v>
          </cell>
        </row>
        <row r="848"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  <cell r="O848">
            <v>0</v>
          </cell>
          <cell r="P848">
            <v>0</v>
          </cell>
          <cell r="Q848">
            <v>0</v>
          </cell>
          <cell r="R848">
            <v>0</v>
          </cell>
          <cell r="S848">
            <v>0</v>
          </cell>
          <cell r="T848">
            <v>0</v>
          </cell>
          <cell r="U848">
            <v>0</v>
          </cell>
          <cell r="V848">
            <v>0</v>
          </cell>
          <cell r="W848">
            <v>0</v>
          </cell>
          <cell r="X848">
            <v>0</v>
          </cell>
        </row>
        <row r="849"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  <cell r="O849">
            <v>0</v>
          </cell>
          <cell r="P849">
            <v>0</v>
          </cell>
          <cell r="Q849">
            <v>0</v>
          </cell>
          <cell r="R849">
            <v>0</v>
          </cell>
          <cell r="S849">
            <v>0</v>
          </cell>
          <cell r="T849">
            <v>0</v>
          </cell>
          <cell r="U849">
            <v>0</v>
          </cell>
          <cell r="V849">
            <v>0</v>
          </cell>
          <cell r="W849">
            <v>0</v>
          </cell>
          <cell r="X849">
            <v>0</v>
          </cell>
        </row>
        <row r="850"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  <cell r="O850">
            <v>0</v>
          </cell>
          <cell r="P850">
            <v>0</v>
          </cell>
          <cell r="Q850">
            <v>0</v>
          </cell>
          <cell r="R850">
            <v>0</v>
          </cell>
          <cell r="S850">
            <v>0</v>
          </cell>
          <cell r="T850">
            <v>0</v>
          </cell>
          <cell r="U850">
            <v>0</v>
          </cell>
          <cell r="V850">
            <v>0</v>
          </cell>
          <cell r="W850">
            <v>0</v>
          </cell>
          <cell r="X850">
            <v>0</v>
          </cell>
        </row>
        <row r="851"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  <cell r="O851">
            <v>0</v>
          </cell>
          <cell r="P851">
            <v>0</v>
          </cell>
          <cell r="Q851">
            <v>0</v>
          </cell>
          <cell r="R851">
            <v>0</v>
          </cell>
          <cell r="S851">
            <v>0</v>
          </cell>
          <cell r="T851">
            <v>0</v>
          </cell>
          <cell r="U851">
            <v>0</v>
          </cell>
          <cell r="V851">
            <v>0</v>
          </cell>
          <cell r="W851">
            <v>0</v>
          </cell>
          <cell r="X851">
            <v>0</v>
          </cell>
        </row>
        <row r="852"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  <cell r="O852">
            <v>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0</v>
          </cell>
          <cell r="V852">
            <v>0</v>
          </cell>
          <cell r="W852">
            <v>0</v>
          </cell>
          <cell r="X852">
            <v>0</v>
          </cell>
        </row>
        <row r="853"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V853">
            <v>0</v>
          </cell>
          <cell r="W853">
            <v>0</v>
          </cell>
          <cell r="X853">
            <v>0</v>
          </cell>
        </row>
        <row r="854"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  <cell r="O854">
            <v>0</v>
          </cell>
          <cell r="P854">
            <v>0</v>
          </cell>
          <cell r="Q854">
            <v>0</v>
          </cell>
          <cell r="R854">
            <v>0</v>
          </cell>
          <cell r="S854">
            <v>0</v>
          </cell>
          <cell r="T854">
            <v>0</v>
          </cell>
          <cell r="U854">
            <v>0</v>
          </cell>
          <cell r="V854">
            <v>0</v>
          </cell>
          <cell r="W854">
            <v>0</v>
          </cell>
          <cell r="X854">
            <v>0</v>
          </cell>
        </row>
        <row r="855"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  <cell r="O855">
            <v>0</v>
          </cell>
          <cell r="P855">
            <v>0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</row>
        <row r="856"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  <cell r="O856">
            <v>0</v>
          </cell>
          <cell r="P856">
            <v>0</v>
          </cell>
          <cell r="Q856">
            <v>0</v>
          </cell>
          <cell r="R856">
            <v>0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</row>
        <row r="857"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  <cell r="Q857">
            <v>0</v>
          </cell>
          <cell r="R857">
            <v>0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</row>
        <row r="858"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</row>
        <row r="859"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V859">
            <v>0</v>
          </cell>
          <cell r="W859">
            <v>0</v>
          </cell>
          <cell r="X859">
            <v>0</v>
          </cell>
        </row>
        <row r="860"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0</v>
          </cell>
          <cell r="V860">
            <v>0</v>
          </cell>
          <cell r="W860">
            <v>0</v>
          </cell>
          <cell r="X860">
            <v>0</v>
          </cell>
        </row>
        <row r="861"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</row>
        <row r="862"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  <cell r="P862">
            <v>0</v>
          </cell>
          <cell r="Q862">
            <v>0</v>
          </cell>
          <cell r="R862">
            <v>0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</row>
        <row r="863"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0</v>
          </cell>
          <cell r="V863">
            <v>0</v>
          </cell>
          <cell r="W863">
            <v>0</v>
          </cell>
          <cell r="X863">
            <v>0</v>
          </cell>
        </row>
        <row r="864"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  <cell r="Q864">
            <v>0</v>
          </cell>
          <cell r="R864">
            <v>0</v>
          </cell>
          <cell r="S864">
            <v>0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</row>
        <row r="865"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  <cell r="Q865">
            <v>0</v>
          </cell>
          <cell r="R865">
            <v>0</v>
          </cell>
          <cell r="S865">
            <v>0</v>
          </cell>
          <cell r="T865">
            <v>0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</row>
        <row r="866"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  <cell r="O866">
            <v>0</v>
          </cell>
          <cell r="P866">
            <v>0</v>
          </cell>
          <cell r="Q866">
            <v>0</v>
          </cell>
          <cell r="R866">
            <v>0</v>
          </cell>
          <cell r="S866">
            <v>0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</row>
        <row r="867"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  <cell r="Q867">
            <v>0</v>
          </cell>
          <cell r="R867">
            <v>0</v>
          </cell>
          <cell r="S867">
            <v>0</v>
          </cell>
          <cell r="T867">
            <v>0</v>
          </cell>
          <cell r="U867">
            <v>0</v>
          </cell>
          <cell r="V867">
            <v>0</v>
          </cell>
          <cell r="W867">
            <v>0</v>
          </cell>
          <cell r="X867">
            <v>0</v>
          </cell>
        </row>
        <row r="868"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  <cell r="O868">
            <v>0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0</v>
          </cell>
          <cell r="V868">
            <v>0</v>
          </cell>
          <cell r="W868">
            <v>0</v>
          </cell>
          <cell r="X868">
            <v>0</v>
          </cell>
        </row>
        <row r="869"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</row>
        <row r="870"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  <cell r="O870">
            <v>0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0</v>
          </cell>
          <cell r="V870">
            <v>0</v>
          </cell>
          <cell r="W870">
            <v>0</v>
          </cell>
          <cell r="X870">
            <v>0</v>
          </cell>
        </row>
        <row r="871"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  <cell r="O871">
            <v>0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0</v>
          </cell>
          <cell r="V871">
            <v>0</v>
          </cell>
          <cell r="W871">
            <v>0</v>
          </cell>
          <cell r="X871">
            <v>0</v>
          </cell>
        </row>
        <row r="872"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V872">
            <v>0</v>
          </cell>
          <cell r="W872">
            <v>0</v>
          </cell>
          <cell r="X872">
            <v>0</v>
          </cell>
        </row>
        <row r="873"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  <cell r="O873">
            <v>0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0</v>
          </cell>
          <cell r="V873">
            <v>0</v>
          </cell>
          <cell r="W873">
            <v>0</v>
          </cell>
          <cell r="X873">
            <v>0</v>
          </cell>
        </row>
        <row r="874"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V874">
            <v>0</v>
          </cell>
          <cell r="W874">
            <v>0</v>
          </cell>
          <cell r="X874">
            <v>0</v>
          </cell>
        </row>
        <row r="875"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0</v>
          </cell>
          <cell r="T875">
            <v>0</v>
          </cell>
          <cell r="U875">
            <v>0</v>
          </cell>
          <cell r="V875">
            <v>0</v>
          </cell>
          <cell r="W875">
            <v>0</v>
          </cell>
          <cell r="X875">
            <v>0</v>
          </cell>
        </row>
        <row r="876"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0</v>
          </cell>
          <cell r="T876">
            <v>0</v>
          </cell>
          <cell r="U876">
            <v>0</v>
          </cell>
          <cell r="V876">
            <v>0</v>
          </cell>
          <cell r="W876">
            <v>0</v>
          </cell>
          <cell r="X876">
            <v>0</v>
          </cell>
        </row>
        <row r="877"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V877">
            <v>0</v>
          </cell>
          <cell r="W877">
            <v>0</v>
          </cell>
          <cell r="X877">
            <v>0</v>
          </cell>
        </row>
        <row r="878"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0</v>
          </cell>
          <cell r="S878">
            <v>0</v>
          </cell>
          <cell r="T878">
            <v>0</v>
          </cell>
          <cell r="U878">
            <v>0</v>
          </cell>
          <cell r="V878">
            <v>0</v>
          </cell>
          <cell r="W878">
            <v>0</v>
          </cell>
          <cell r="X878">
            <v>0</v>
          </cell>
        </row>
        <row r="879"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  <cell r="Q879">
            <v>0</v>
          </cell>
          <cell r="R879">
            <v>0</v>
          </cell>
          <cell r="S879">
            <v>0</v>
          </cell>
          <cell r="T879">
            <v>0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</row>
        <row r="880"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  <cell r="O880">
            <v>0</v>
          </cell>
          <cell r="P880">
            <v>0</v>
          </cell>
          <cell r="Q880">
            <v>0</v>
          </cell>
          <cell r="R880">
            <v>0</v>
          </cell>
          <cell r="S880">
            <v>0</v>
          </cell>
          <cell r="T880">
            <v>0</v>
          </cell>
          <cell r="U880">
            <v>0</v>
          </cell>
          <cell r="V880">
            <v>0</v>
          </cell>
          <cell r="W880">
            <v>0</v>
          </cell>
          <cell r="X880">
            <v>0</v>
          </cell>
        </row>
        <row r="881"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  <cell r="O881">
            <v>0</v>
          </cell>
          <cell r="P881">
            <v>0</v>
          </cell>
          <cell r="Q881">
            <v>0</v>
          </cell>
          <cell r="R881">
            <v>0</v>
          </cell>
          <cell r="S881">
            <v>0</v>
          </cell>
          <cell r="T881">
            <v>0</v>
          </cell>
          <cell r="U881">
            <v>0</v>
          </cell>
          <cell r="V881">
            <v>0</v>
          </cell>
          <cell r="W881">
            <v>0</v>
          </cell>
          <cell r="X881">
            <v>0</v>
          </cell>
        </row>
        <row r="882"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  <cell r="N882">
            <v>0</v>
          </cell>
          <cell r="O882">
            <v>0</v>
          </cell>
          <cell r="P882">
            <v>0</v>
          </cell>
          <cell r="Q882">
            <v>0</v>
          </cell>
          <cell r="R882">
            <v>0</v>
          </cell>
          <cell r="S882">
            <v>0</v>
          </cell>
          <cell r="T882">
            <v>0</v>
          </cell>
          <cell r="U882">
            <v>0</v>
          </cell>
          <cell r="V882">
            <v>0</v>
          </cell>
          <cell r="W882">
            <v>0</v>
          </cell>
          <cell r="X882">
            <v>0</v>
          </cell>
        </row>
        <row r="883"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  <cell r="O883">
            <v>0</v>
          </cell>
          <cell r="P883">
            <v>0</v>
          </cell>
          <cell r="Q883">
            <v>0</v>
          </cell>
          <cell r="R883">
            <v>0</v>
          </cell>
          <cell r="S883">
            <v>0</v>
          </cell>
          <cell r="T883">
            <v>0</v>
          </cell>
          <cell r="U883">
            <v>0</v>
          </cell>
          <cell r="V883">
            <v>0</v>
          </cell>
          <cell r="W883">
            <v>0</v>
          </cell>
          <cell r="X883">
            <v>0</v>
          </cell>
        </row>
        <row r="884"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  <cell r="O884">
            <v>0</v>
          </cell>
          <cell r="P884">
            <v>0</v>
          </cell>
          <cell r="Q884">
            <v>0</v>
          </cell>
          <cell r="R884">
            <v>0</v>
          </cell>
          <cell r="S884">
            <v>0</v>
          </cell>
          <cell r="T884">
            <v>0</v>
          </cell>
          <cell r="U884">
            <v>0</v>
          </cell>
          <cell r="V884">
            <v>0</v>
          </cell>
          <cell r="W884">
            <v>0</v>
          </cell>
          <cell r="X884">
            <v>0</v>
          </cell>
        </row>
        <row r="885"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  <cell r="O885">
            <v>0</v>
          </cell>
          <cell r="P885">
            <v>0</v>
          </cell>
          <cell r="Q885">
            <v>0</v>
          </cell>
          <cell r="R885">
            <v>0</v>
          </cell>
          <cell r="S885">
            <v>0</v>
          </cell>
          <cell r="T885">
            <v>0</v>
          </cell>
          <cell r="U885">
            <v>0</v>
          </cell>
          <cell r="V885">
            <v>0</v>
          </cell>
          <cell r="W885">
            <v>0</v>
          </cell>
          <cell r="X885">
            <v>0</v>
          </cell>
        </row>
        <row r="886"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  <cell r="O886">
            <v>0</v>
          </cell>
          <cell r="P886">
            <v>0</v>
          </cell>
          <cell r="Q886">
            <v>0</v>
          </cell>
          <cell r="R886">
            <v>0</v>
          </cell>
          <cell r="S886">
            <v>0</v>
          </cell>
          <cell r="T886">
            <v>0</v>
          </cell>
          <cell r="U886">
            <v>0</v>
          </cell>
          <cell r="V886">
            <v>0</v>
          </cell>
          <cell r="W886">
            <v>0</v>
          </cell>
          <cell r="X886">
            <v>0</v>
          </cell>
        </row>
        <row r="887"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  <cell r="O887">
            <v>0</v>
          </cell>
          <cell r="P887">
            <v>0</v>
          </cell>
          <cell r="Q887">
            <v>0</v>
          </cell>
          <cell r="R887">
            <v>0</v>
          </cell>
          <cell r="S887">
            <v>0</v>
          </cell>
          <cell r="T887">
            <v>0</v>
          </cell>
          <cell r="U887">
            <v>0</v>
          </cell>
          <cell r="V887">
            <v>0</v>
          </cell>
          <cell r="W887">
            <v>0</v>
          </cell>
          <cell r="X887">
            <v>0</v>
          </cell>
        </row>
        <row r="888"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  <cell r="O888">
            <v>0</v>
          </cell>
          <cell r="P888">
            <v>0</v>
          </cell>
          <cell r="Q888">
            <v>0</v>
          </cell>
          <cell r="R888">
            <v>0</v>
          </cell>
          <cell r="S888">
            <v>0</v>
          </cell>
          <cell r="T888">
            <v>0</v>
          </cell>
          <cell r="U888">
            <v>0</v>
          </cell>
          <cell r="V888">
            <v>0</v>
          </cell>
          <cell r="W888">
            <v>0</v>
          </cell>
          <cell r="X888">
            <v>0</v>
          </cell>
        </row>
        <row r="889"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  <cell r="O889">
            <v>0</v>
          </cell>
          <cell r="P889">
            <v>0</v>
          </cell>
          <cell r="Q889">
            <v>0</v>
          </cell>
          <cell r="R889">
            <v>0</v>
          </cell>
          <cell r="S889">
            <v>0</v>
          </cell>
          <cell r="T889">
            <v>0</v>
          </cell>
          <cell r="U889">
            <v>0</v>
          </cell>
          <cell r="V889">
            <v>0</v>
          </cell>
          <cell r="W889">
            <v>0</v>
          </cell>
          <cell r="X889">
            <v>0</v>
          </cell>
        </row>
        <row r="890"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  <cell r="O890">
            <v>0</v>
          </cell>
          <cell r="P890">
            <v>0</v>
          </cell>
          <cell r="Q890">
            <v>0</v>
          </cell>
          <cell r="R890">
            <v>0</v>
          </cell>
          <cell r="S890">
            <v>0</v>
          </cell>
          <cell r="T890">
            <v>0</v>
          </cell>
          <cell r="U890">
            <v>0</v>
          </cell>
          <cell r="V890">
            <v>0</v>
          </cell>
          <cell r="W890">
            <v>0</v>
          </cell>
          <cell r="X890">
            <v>0</v>
          </cell>
        </row>
        <row r="891"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  <cell r="O891">
            <v>0</v>
          </cell>
          <cell r="P891">
            <v>0</v>
          </cell>
          <cell r="Q891">
            <v>0</v>
          </cell>
          <cell r="R891">
            <v>0</v>
          </cell>
          <cell r="S891">
            <v>0</v>
          </cell>
          <cell r="T891">
            <v>0</v>
          </cell>
          <cell r="U891">
            <v>0</v>
          </cell>
          <cell r="V891">
            <v>0</v>
          </cell>
          <cell r="W891">
            <v>0</v>
          </cell>
          <cell r="X891">
            <v>0</v>
          </cell>
        </row>
        <row r="892"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V892">
            <v>0</v>
          </cell>
          <cell r="W892">
            <v>0</v>
          </cell>
          <cell r="X892">
            <v>0</v>
          </cell>
        </row>
        <row r="893"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V893">
            <v>0</v>
          </cell>
          <cell r="W893">
            <v>0</v>
          </cell>
          <cell r="X893">
            <v>0</v>
          </cell>
        </row>
        <row r="894"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V894">
            <v>0</v>
          </cell>
          <cell r="W894">
            <v>0</v>
          </cell>
          <cell r="X894">
            <v>0</v>
          </cell>
        </row>
        <row r="895"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V895">
            <v>0</v>
          </cell>
          <cell r="W895">
            <v>0</v>
          </cell>
          <cell r="X895">
            <v>0</v>
          </cell>
        </row>
        <row r="896"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V896">
            <v>0</v>
          </cell>
          <cell r="W896">
            <v>0</v>
          </cell>
          <cell r="X896">
            <v>0</v>
          </cell>
        </row>
        <row r="897"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V897">
            <v>0</v>
          </cell>
          <cell r="W897">
            <v>0</v>
          </cell>
          <cell r="X897">
            <v>0</v>
          </cell>
        </row>
        <row r="898"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V898">
            <v>0</v>
          </cell>
          <cell r="W898">
            <v>0</v>
          </cell>
          <cell r="X898">
            <v>0</v>
          </cell>
        </row>
        <row r="899"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V899">
            <v>0</v>
          </cell>
          <cell r="W899">
            <v>0</v>
          </cell>
          <cell r="X899">
            <v>0</v>
          </cell>
        </row>
        <row r="900"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  <cell r="N900">
            <v>0</v>
          </cell>
          <cell r="O900">
            <v>0</v>
          </cell>
          <cell r="P900">
            <v>0</v>
          </cell>
          <cell r="Q900">
            <v>0</v>
          </cell>
          <cell r="R900">
            <v>0</v>
          </cell>
          <cell r="S900">
            <v>0</v>
          </cell>
          <cell r="T900">
            <v>0</v>
          </cell>
          <cell r="U900">
            <v>0</v>
          </cell>
          <cell r="V900">
            <v>0</v>
          </cell>
          <cell r="W900">
            <v>0</v>
          </cell>
          <cell r="X900">
            <v>0</v>
          </cell>
        </row>
        <row r="901"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  <cell r="N901">
            <v>0</v>
          </cell>
          <cell r="O901">
            <v>0</v>
          </cell>
          <cell r="P901">
            <v>0</v>
          </cell>
          <cell r="Q901">
            <v>0</v>
          </cell>
          <cell r="R901">
            <v>0</v>
          </cell>
          <cell r="S901">
            <v>0</v>
          </cell>
          <cell r="T901">
            <v>0</v>
          </cell>
          <cell r="U901">
            <v>0</v>
          </cell>
          <cell r="V901">
            <v>0</v>
          </cell>
          <cell r="W901">
            <v>0</v>
          </cell>
          <cell r="X901">
            <v>0</v>
          </cell>
        </row>
        <row r="902"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  <cell r="N902">
            <v>0</v>
          </cell>
          <cell r="O902">
            <v>0</v>
          </cell>
          <cell r="P902">
            <v>0</v>
          </cell>
          <cell r="Q902">
            <v>0</v>
          </cell>
          <cell r="R902">
            <v>0</v>
          </cell>
          <cell r="S902">
            <v>0</v>
          </cell>
          <cell r="T902">
            <v>0</v>
          </cell>
          <cell r="U902">
            <v>0</v>
          </cell>
          <cell r="V902">
            <v>0</v>
          </cell>
          <cell r="W902">
            <v>0</v>
          </cell>
          <cell r="X902">
            <v>0</v>
          </cell>
        </row>
        <row r="903"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  <cell r="N903">
            <v>0</v>
          </cell>
          <cell r="O903">
            <v>0</v>
          </cell>
          <cell r="P903">
            <v>0</v>
          </cell>
          <cell r="Q903">
            <v>0</v>
          </cell>
          <cell r="R903">
            <v>0</v>
          </cell>
          <cell r="S903">
            <v>0</v>
          </cell>
          <cell r="T903">
            <v>0</v>
          </cell>
          <cell r="U903">
            <v>0</v>
          </cell>
          <cell r="V903">
            <v>0</v>
          </cell>
          <cell r="W903">
            <v>0</v>
          </cell>
          <cell r="X903">
            <v>0</v>
          </cell>
        </row>
        <row r="904"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  <cell r="N904">
            <v>0</v>
          </cell>
          <cell r="O904">
            <v>0</v>
          </cell>
          <cell r="P904">
            <v>0</v>
          </cell>
          <cell r="Q904">
            <v>0</v>
          </cell>
          <cell r="R904">
            <v>0</v>
          </cell>
          <cell r="S904">
            <v>0</v>
          </cell>
          <cell r="T904">
            <v>0</v>
          </cell>
          <cell r="U904">
            <v>0</v>
          </cell>
          <cell r="V904">
            <v>0</v>
          </cell>
          <cell r="W904">
            <v>0</v>
          </cell>
          <cell r="X904">
            <v>0</v>
          </cell>
        </row>
        <row r="905"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  <cell r="N905">
            <v>0</v>
          </cell>
          <cell r="O905">
            <v>0</v>
          </cell>
          <cell r="P905">
            <v>0</v>
          </cell>
          <cell r="Q905">
            <v>0</v>
          </cell>
          <cell r="R905">
            <v>0</v>
          </cell>
          <cell r="S905">
            <v>0</v>
          </cell>
          <cell r="T905">
            <v>0</v>
          </cell>
          <cell r="U905">
            <v>0</v>
          </cell>
          <cell r="V905">
            <v>0</v>
          </cell>
          <cell r="W905">
            <v>0</v>
          </cell>
          <cell r="X905">
            <v>0</v>
          </cell>
        </row>
        <row r="906"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  <cell r="N906">
            <v>0</v>
          </cell>
          <cell r="O906">
            <v>0</v>
          </cell>
          <cell r="P906">
            <v>0</v>
          </cell>
          <cell r="Q906">
            <v>0</v>
          </cell>
          <cell r="R906">
            <v>0</v>
          </cell>
          <cell r="S906">
            <v>0</v>
          </cell>
          <cell r="T906">
            <v>0</v>
          </cell>
          <cell r="U906">
            <v>0</v>
          </cell>
          <cell r="V906">
            <v>0</v>
          </cell>
          <cell r="W906">
            <v>0</v>
          </cell>
          <cell r="X906">
            <v>0</v>
          </cell>
        </row>
        <row r="907"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  <cell r="N907">
            <v>0</v>
          </cell>
          <cell r="O907">
            <v>0</v>
          </cell>
          <cell r="P907">
            <v>0</v>
          </cell>
          <cell r="Q907">
            <v>0</v>
          </cell>
          <cell r="R907">
            <v>0</v>
          </cell>
          <cell r="S907">
            <v>0</v>
          </cell>
          <cell r="T907">
            <v>0</v>
          </cell>
          <cell r="U907">
            <v>0</v>
          </cell>
          <cell r="V907">
            <v>0</v>
          </cell>
          <cell r="W907">
            <v>0</v>
          </cell>
          <cell r="X907">
            <v>0</v>
          </cell>
        </row>
        <row r="908"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  <cell r="N908">
            <v>0</v>
          </cell>
          <cell r="O908">
            <v>0</v>
          </cell>
          <cell r="P908">
            <v>0</v>
          </cell>
          <cell r="Q908">
            <v>0</v>
          </cell>
          <cell r="R908">
            <v>0</v>
          </cell>
          <cell r="S908">
            <v>0</v>
          </cell>
          <cell r="T908">
            <v>0</v>
          </cell>
          <cell r="U908">
            <v>0</v>
          </cell>
          <cell r="V908">
            <v>0</v>
          </cell>
          <cell r="W908">
            <v>0</v>
          </cell>
          <cell r="X908">
            <v>0</v>
          </cell>
        </row>
        <row r="909"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V909">
            <v>0</v>
          </cell>
          <cell r="W909">
            <v>0</v>
          </cell>
          <cell r="X909">
            <v>0</v>
          </cell>
        </row>
        <row r="910"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  <cell r="N910">
            <v>0</v>
          </cell>
          <cell r="O910">
            <v>0</v>
          </cell>
          <cell r="P910">
            <v>0</v>
          </cell>
          <cell r="Q910">
            <v>0</v>
          </cell>
          <cell r="R910">
            <v>0</v>
          </cell>
          <cell r="S910">
            <v>0</v>
          </cell>
          <cell r="T910">
            <v>0</v>
          </cell>
          <cell r="U910">
            <v>0</v>
          </cell>
          <cell r="V910">
            <v>0</v>
          </cell>
          <cell r="W910">
            <v>0</v>
          </cell>
          <cell r="X910">
            <v>0</v>
          </cell>
        </row>
        <row r="911"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  <cell r="N911">
            <v>0</v>
          </cell>
          <cell r="O911">
            <v>0</v>
          </cell>
          <cell r="P911">
            <v>0</v>
          </cell>
          <cell r="Q911">
            <v>0</v>
          </cell>
          <cell r="R911">
            <v>0</v>
          </cell>
          <cell r="S911">
            <v>0</v>
          </cell>
          <cell r="T911">
            <v>0</v>
          </cell>
          <cell r="U911">
            <v>0</v>
          </cell>
          <cell r="V911">
            <v>0</v>
          </cell>
          <cell r="W911">
            <v>0</v>
          </cell>
          <cell r="X911">
            <v>0</v>
          </cell>
        </row>
        <row r="912"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  <cell r="N912">
            <v>0</v>
          </cell>
          <cell r="O912">
            <v>0</v>
          </cell>
          <cell r="P912">
            <v>0</v>
          </cell>
          <cell r="Q912">
            <v>0</v>
          </cell>
          <cell r="R912">
            <v>0</v>
          </cell>
          <cell r="S912">
            <v>0</v>
          </cell>
          <cell r="T912">
            <v>0</v>
          </cell>
          <cell r="U912">
            <v>0</v>
          </cell>
          <cell r="V912">
            <v>0</v>
          </cell>
          <cell r="W912">
            <v>0</v>
          </cell>
          <cell r="X912">
            <v>0</v>
          </cell>
        </row>
        <row r="913"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  <cell r="N913">
            <v>0</v>
          </cell>
          <cell r="O913">
            <v>0</v>
          </cell>
          <cell r="P913">
            <v>0</v>
          </cell>
          <cell r="Q913">
            <v>0</v>
          </cell>
          <cell r="R913">
            <v>0</v>
          </cell>
          <cell r="S913">
            <v>0</v>
          </cell>
          <cell r="T913">
            <v>0</v>
          </cell>
          <cell r="U913">
            <v>0</v>
          </cell>
          <cell r="V913">
            <v>0</v>
          </cell>
          <cell r="W913">
            <v>0</v>
          </cell>
          <cell r="X913">
            <v>0</v>
          </cell>
        </row>
        <row r="914"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  <cell r="N914">
            <v>0</v>
          </cell>
          <cell r="O914">
            <v>0</v>
          </cell>
          <cell r="P914">
            <v>0</v>
          </cell>
          <cell r="Q914">
            <v>0</v>
          </cell>
          <cell r="R914">
            <v>0</v>
          </cell>
          <cell r="S914">
            <v>0</v>
          </cell>
          <cell r="T914">
            <v>0</v>
          </cell>
          <cell r="U914">
            <v>0</v>
          </cell>
          <cell r="V914">
            <v>0</v>
          </cell>
          <cell r="W914">
            <v>0</v>
          </cell>
          <cell r="X914">
            <v>0</v>
          </cell>
        </row>
        <row r="915"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  <cell r="N915">
            <v>0</v>
          </cell>
          <cell r="O915">
            <v>0</v>
          </cell>
          <cell r="P915">
            <v>0</v>
          </cell>
          <cell r="Q915">
            <v>0</v>
          </cell>
          <cell r="R915">
            <v>0</v>
          </cell>
          <cell r="S915">
            <v>0</v>
          </cell>
          <cell r="T915">
            <v>0</v>
          </cell>
          <cell r="U915">
            <v>0</v>
          </cell>
          <cell r="V915">
            <v>0</v>
          </cell>
          <cell r="W915">
            <v>0</v>
          </cell>
          <cell r="X915">
            <v>0</v>
          </cell>
        </row>
        <row r="916"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V916">
            <v>0</v>
          </cell>
          <cell r="W916">
            <v>0</v>
          </cell>
          <cell r="X916">
            <v>0</v>
          </cell>
        </row>
        <row r="917"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V917">
            <v>0</v>
          </cell>
          <cell r="W917">
            <v>0</v>
          </cell>
          <cell r="X917">
            <v>0</v>
          </cell>
        </row>
        <row r="918"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  <cell r="N918">
            <v>0</v>
          </cell>
          <cell r="O918">
            <v>0</v>
          </cell>
          <cell r="P918">
            <v>0</v>
          </cell>
          <cell r="Q918">
            <v>0</v>
          </cell>
          <cell r="R918">
            <v>0</v>
          </cell>
          <cell r="S918">
            <v>0</v>
          </cell>
          <cell r="T918">
            <v>0</v>
          </cell>
          <cell r="U918">
            <v>0</v>
          </cell>
          <cell r="V918">
            <v>0</v>
          </cell>
          <cell r="W918">
            <v>0</v>
          </cell>
          <cell r="X918">
            <v>0</v>
          </cell>
        </row>
        <row r="919"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  <cell r="N919">
            <v>0</v>
          </cell>
          <cell r="O919">
            <v>0</v>
          </cell>
          <cell r="P919">
            <v>0</v>
          </cell>
          <cell r="Q919">
            <v>0</v>
          </cell>
          <cell r="R919">
            <v>0</v>
          </cell>
          <cell r="S919">
            <v>0</v>
          </cell>
          <cell r="T919">
            <v>0</v>
          </cell>
          <cell r="U919">
            <v>0</v>
          </cell>
          <cell r="V919">
            <v>0</v>
          </cell>
          <cell r="W919">
            <v>0</v>
          </cell>
          <cell r="X919">
            <v>0</v>
          </cell>
        </row>
        <row r="920"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  <cell r="N920">
            <v>0</v>
          </cell>
          <cell r="O920">
            <v>0</v>
          </cell>
          <cell r="P920">
            <v>0</v>
          </cell>
          <cell r="Q920">
            <v>0</v>
          </cell>
          <cell r="R920">
            <v>0</v>
          </cell>
          <cell r="S920">
            <v>0</v>
          </cell>
          <cell r="T920">
            <v>0</v>
          </cell>
          <cell r="U920">
            <v>0</v>
          </cell>
          <cell r="V920">
            <v>0</v>
          </cell>
          <cell r="W920">
            <v>0</v>
          </cell>
          <cell r="X920">
            <v>0</v>
          </cell>
        </row>
        <row r="921"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V921">
            <v>0</v>
          </cell>
          <cell r="W921">
            <v>0</v>
          </cell>
          <cell r="X921">
            <v>0</v>
          </cell>
        </row>
        <row r="922"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V922">
            <v>0</v>
          </cell>
          <cell r="W922">
            <v>0</v>
          </cell>
          <cell r="X922">
            <v>0</v>
          </cell>
        </row>
        <row r="923"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V923">
            <v>0</v>
          </cell>
          <cell r="W923">
            <v>0</v>
          </cell>
          <cell r="X923">
            <v>0</v>
          </cell>
        </row>
        <row r="924"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  <cell r="N924">
            <v>0</v>
          </cell>
          <cell r="O924">
            <v>0</v>
          </cell>
          <cell r="P924">
            <v>0</v>
          </cell>
          <cell r="Q924">
            <v>0</v>
          </cell>
          <cell r="R924">
            <v>0</v>
          </cell>
          <cell r="S924">
            <v>0</v>
          </cell>
          <cell r="T924">
            <v>0</v>
          </cell>
          <cell r="U924">
            <v>0</v>
          </cell>
          <cell r="V924">
            <v>0</v>
          </cell>
          <cell r="W924">
            <v>0</v>
          </cell>
          <cell r="X924">
            <v>0</v>
          </cell>
        </row>
        <row r="925"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  <cell r="N925">
            <v>0</v>
          </cell>
          <cell r="O925">
            <v>0</v>
          </cell>
          <cell r="P925">
            <v>0</v>
          </cell>
          <cell r="Q925">
            <v>0</v>
          </cell>
          <cell r="R925">
            <v>0</v>
          </cell>
          <cell r="S925">
            <v>0</v>
          </cell>
          <cell r="T925">
            <v>0</v>
          </cell>
          <cell r="U925">
            <v>0</v>
          </cell>
          <cell r="V925">
            <v>0</v>
          </cell>
          <cell r="W925">
            <v>0</v>
          </cell>
          <cell r="X925">
            <v>0</v>
          </cell>
        </row>
        <row r="926"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V926">
            <v>0</v>
          </cell>
          <cell r="W926">
            <v>0</v>
          </cell>
          <cell r="X926">
            <v>0</v>
          </cell>
        </row>
        <row r="927"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  <cell r="N927">
            <v>0</v>
          </cell>
          <cell r="O927">
            <v>0</v>
          </cell>
          <cell r="P927">
            <v>0</v>
          </cell>
          <cell r="Q927">
            <v>0</v>
          </cell>
          <cell r="R927">
            <v>0</v>
          </cell>
          <cell r="S927">
            <v>0</v>
          </cell>
          <cell r="T927">
            <v>0</v>
          </cell>
          <cell r="U927">
            <v>0</v>
          </cell>
          <cell r="V927">
            <v>0</v>
          </cell>
          <cell r="W927">
            <v>0</v>
          </cell>
          <cell r="X927">
            <v>0</v>
          </cell>
        </row>
        <row r="928"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  <cell r="N928">
            <v>0</v>
          </cell>
          <cell r="O928">
            <v>0</v>
          </cell>
          <cell r="P928">
            <v>0</v>
          </cell>
          <cell r="Q928">
            <v>0</v>
          </cell>
          <cell r="R928">
            <v>0</v>
          </cell>
          <cell r="S928">
            <v>0</v>
          </cell>
          <cell r="T928">
            <v>0</v>
          </cell>
          <cell r="U928">
            <v>0</v>
          </cell>
          <cell r="V928">
            <v>0</v>
          </cell>
          <cell r="W928">
            <v>0</v>
          </cell>
          <cell r="X928">
            <v>0</v>
          </cell>
        </row>
        <row r="929"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  <cell r="N929">
            <v>0</v>
          </cell>
          <cell r="O929">
            <v>0</v>
          </cell>
          <cell r="P929">
            <v>0</v>
          </cell>
          <cell r="Q929">
            <v>0</v>
          </cell>
          <cell r="R929">
            <v>0</v>
          </cell>
          <cell r="S929">
            <v>0</v>
          </cell>
          <cell r="T929">
            <v>0</v>
          </cell>
          <cell r="U929">
            <v>0</v>
          </cell>
          <cell r="V929">
            <v>0</v>
          </cell>
          <cell r="W929">
            <v>0</v>
          </cell>
          <cell r="X929">
            <v>0</v>
          </cell>
        </row>
        <row r="930"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V930">
            <v>0</v>
          </cell>
          <cell r="W930">
            <v>0</v>
          </cell>
          <cell r="X930">
            <v>0</v>
          </cell>
        </row>
        <row r="931"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V931">
            <v>0</v>
          </cell>
          <cell r="W931">
            <v>0</v>
          </cell>
          <cell r="X931">
            <v>0</v>
          </cell>
        </row>
        <row r="932"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V932">
            <v>0</v>
          </cell>
          <cell r="W932">
            <v>0</v>
          </cell>
          <cell r="X932">
            <v>0</v>
          </cell>
        </row>
        <row r="933"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  <cell r="N933">
            <v>0</v>
          </cell>
          <cell r="O933">
            <v>0</v>
          </cell>
          <cell r="P933">
            <v>0</v>
          </cell>
          <cell r="Q933">
            <v>0</v>
          </cell>
          <cell r="R933">
            <v>0</v>
          </cell>
          <cell r="S933">
            <v>0</v>
          </cell>
          <cell r="T933">
            <v>0</v>
          </cell>
          <cell r="U933">
            <v>0</v>
          </cell>
          <cell r="V933">
            <v>0</v>
          </cell>
          <cell r="W933">
            <v>0</v>
          </cell>
          <cell r="X933">
            <v>0</v>
          </cell>
        </row>
        <row r="934"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  <cell r="N934">
            <v>0</v>
          </cell>
          <cell r="O934">
            <v>0</v>
          </cell>
          <cell r="P934">
            <v>0</v>
          </cell>
          <cell r="Q934">
            <v>0</v>
          </cell>
          <cell r="R934">
            <v>0</v>
          </cell>
          <cell r="S934">
            <v>0</v>
          </cell>
          <cell r="T934">
            <v>0</v>
          </cell>
          <cell r="U934">
            <v>0</v>
          </cell>
          <cell r="V934">
            <v>0</v>
          </cell>
          <cell r="W934">
            <v>0</v>
          </cell>
          <cell r="X934">
            <v>0</v>
          </cell>
        </row>
        <row r="935"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  <cell r="N935">
            <v>0</v>
          </cell>
          <cell r="O935">
            <v>0</v>
          </cell>
          <cell r="P935">
            <v>0</v>
          </cell>
          <cell r="Q935">
            <v>0</v>
          </cell>
          <cell r="R935">
            <v>0</v>
          </cell>
          <cell r="S935">
            <v>0</v>
          </cell>
          <cell r="T935">
            <v>0</v>
          </cell>
          <cell r="U935">
            <v>0</v>
          </cell>
          <cell r="V935">
            <v>0</v>
          </cell>
          <cell r="W935">
            <v>0</v>
          </cell>
          <cell r="X935">
            <v>0</v>
          </cell>
        </row>
        <row r="936"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  <cell r="N936">
            <v>0</v>
          </cell>
          <cell r="O936">
            <v>0</v>
          </cell>
          <cell r="P936">
            <v>0</v>
          </cell>
          <cell r="Q936">
            <v>0</v>
          </cell>
          <cell r="R936">
            <v>0</v>
          </cell>
          <cell r="S936">
            <v>0</v>
          </cell>
          <cell r="T936">
            <v>0</v>
          </cell>
          <cell r="U936">
            <v>0</v>
          </cell>
          <cell r="V936">
            <v>0</v>
          </cell>
          <cell r="W936">
            <v>0</v>
          </cell>
          <cell r="X936">
            <v>0</v>
          </cell>
        </row>
        <row r="937"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  <cell r="N937">
            <v>0</v>
          </cell>
          <cell r="O937">
            <v>0</v>
          </cell>
          <cell r="P937">
            <v>0</v>
          </cell>
          <cell r="Q937">
            <v>0</v>
          </cell>
          <cell r="R937">
            <v>0</v>
          </cell>
          <cell r="S937">
            <v>0</v>
          </cell>
          <cell r="T937">
            <v>0</v>
          </cell>
          <cell r="U937">
            <v>0</v>
          </cell>
          <cell r="V937">
            <v>0</v>
          </cell>
          <cell r="W937">
            <v>0</v>
          </cell>
          <cell r="X937">
            <v>0</v>
          </cell>
        </row>
        <row r="938"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V938">
            <v>0</v>
          </cell>
          <cell r="W938">
            <v>0</v>
          </cell>
          <cell r="X938">
            <v>0</v>
          </cell>
        </row>
        <row r="939"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  <cell r="N939">
            <v>0</v>
          </cell>
          <cell r="O939">
            <v>0</v>
          </cell>
          <cell r="P939">
            <v>0</v>
          </cell>
          <cell r="Q939">
            <v>0</v>
          </cell>
          <cell r="R939">
            <v>0</v>
          </cell>
          <cell r="S939">
            <v>0</v>
          </cell>
          <cell r="T939">
            <v>0</v>
          </cell>
          <cell r="U939">
            <v>0</v>
          </cell>
          <cell r="V939">
            <v>0</v>
          </cell>
          <cell r="W939">
            <v>0</v>
          </cell>
          <cell r="X939">
            <v>0</v>
          </cell>
        </row>
        <row r="940"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V940">
            <v>0</v>
          </cell>
          <cell r="W940">
            <v>0</v>
          </cell>
          <cell r="X940">
            <v>0</v>
          </cell>
        </row>
        <row r="941"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  <cell r="N941">
            <v>0</v>
          </cell>
          <cell r="O941">
            <v>0</v>
          </cell>
          <cell r="P941">
            <v>0</v>
          </cell>
          <cell r="Q941">
            <v>0</v>
          </cell>
          <cell r="R941">
            <v>0</v>
          </cell>
          <cell r="S941">
            <v>0</v>
          </cell>
          <cell r="T941">
            <v>0</v>
          </cell>
          <cell r="U941">
            <v>0</v>
          </cell>
          <cell r="V941">
            <v>0</v>
          </cell>
          <cell r="W941">
            <v>0</v>
          </cell>
          <cell r="X941">
            <v>0</v>
          </cell>
        </row>
        <row r="942"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  <cell r="N942">
            <v>0</v>
          </cell>
          <cell r="O942">
            <v>0</v>
          </cell>
          <cell r="P942">
            <v>0</v>
          </cell>
          <cell r="Q942">
            <v>0</v>
          </cell>
          <cell r="R942">
            <v>0</v>
          </cell>
          <cell r="S942">
            <v>0</v>
          </cell>
          <cell r="T942">
            <v>0</v>
          </cell>
          <cell r="U942">
            <v>0</v>
          </cell>
          <cell r="V942">
            <v>0</v>
          </cell>
          <cell r="W942">
            <v>0</v>
          </cell>
          <cell r="X942">
            <v>0</v>
          </cell>
        </row>
        <row r="943"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  <cell r="N943">
            <v>0</v>
          </cell>
          <cell r="O943">
            <v>0</v>
          </cell>
          <cell r="P943">
            <v>0</v>
          </cell>
          <cell r="Q943">
            <v>0</v>
          </cell>
          <cell r="R943">
            <v>0</v>
          </cell>
          <cell r="S943">
            <v>0</v>
          </cell>
          <cell r="T943">
            <v>0</v>
          </cell>
          <cell r="U943">
            <v>0</v>
          </cell>
          <cell r="V943">
            <v>0</v>
          </cell>
          <cell r="W943">
            <v>0</v>
          </cell>
          <cell r="X943">
            <v>0</v>
          </cell>
        </row>
        <row r="944"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V944">
            <v>0</v>
          </cell>
          <cell r="W944">
            <v>0</v>
          </cell>
          <cell r="X944">
            <v>0</v>
          </cell>
        </row>
        <row r="945"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0</v>
          </cell>
          <cell r="S945">
            <v>0</v>
          </cell>
          <cell r="T945">
            <v>0</v>
          </cell>
          <cell r="U945">
            <v>0</v>
          </cell>
          <cell r="V945">
            <v>0</v>
          </cell>
          <cell r="W945">
            <v>0</v>
          </cell>
          <cell r="X945">
            <v>0</v>
          </cell>
        </row>
        <row r="946"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0</v>
          </cell>
          <cell r="S946">
            <v>0</v>
          </cell>
          <cell r="T946">
            <v>0</v>
          </cell>
          <cell r="U946">
            <v>0</v>
          </cell>
          <cell r="V946">
            <v>0</v>
          </cell>
          <cell r="W946">
            <v>0</v>
          </cell>
          <cell r="X946">
            <v>0</v>
          </cell>
        </row>
        <row r="947"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V947">
            <v>0</v>
          </cell>
          <cell r="W947">
            <v>0</v>
          </cell>
          <cell r="X947">
            <v>0</v>
          </cell>
        </row>
        <row r="948"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V948">
            <v>0</v>
          </cell>
          <cell r="W948">
            <v>0</v>
          </cell>
          <cell r="X948">
            <v>0</v>
          </cell>
        </row>
        <row r="949"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  <cell r="N949">
            <v>0</v>
          </cell>
          <cell r="O949">
            <v>0</v>
          </cell>
          <cell r="P949">
            <v>0</v>
          </cell>
          <cell r="Q949">
            <v>0</v>
          </cell>
          <cell r="R949">
            <v>0</v>
          </cell>
          <cell r="S949">
            <v>0</v>
          </cell>
          <cell r="T949">
            <v>0</v>
          </cell>
          <cell r="U949">
            <v>0</v>
          </cell>
          <cell r="V949">
            <v>0</v>
          </cell>
          <cell r="W949">
            <v>0</v>
          </cell>
          <cell r="X949">
            <v>0</v>
          </cell>
        </row>
        <row r="950"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  <cell r="N950">
            <v>0</v>
          </cell>
          <cell r="O950">
            <v>0</v>
          </cell>
          <cell r="P950">
            <v>0</v>
          </cell>
          <cell r="Q950">
            <v>0</v>
          </cell>
          <cell r="R950">
            <v>0</v>
          </cell>
          <cell r="S950">
            <v>0</v>
          </cell>
          <cell r="T950">
            <v>0</v>
          </cell>
          <cell r="U950">
            <v>0</v>
          </cell>
          <cell r="V950">
            <v>0</v>
          </cell>
          <cell r="W950">
            <v>0</v>
          </cell>
          <cell r="X950">
            <v>0</v>
          </cell>
        </row>
        <row r="951"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V951">
            <v>0</v>
          </cell>
          <cell r="W951">
            <v>0</v>
          </cell>
          <cell r="X951">
            <v>0</v>
          </cell>
        </row>
        <row r="952"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  <cell r="N952">
            <v>0</v>
          </cell>
          <cell r="O952">
            <v>0</v>
          </cell>
          <cell r="P952">
            <v>0</v>
          </cell>
          <cell r="Q952">
            <v>0</v>
          </cell>
          <cell r="R952">
            <v>0</v>
          </cell>
          <cell r="S952">
            <v>0</v>
          </cell>
          <cell r="T952">
            <v>0</v>
          </cell>
          <cell r="U952">
            <v>0</v>
          </cell>
          <cell r="V952">
            <v>0</v>
          </cell>
          <cell r="W952">
            <v>0</v>
          </cell>
          <cell r="X952">
            <v>0</v>
          </cell>
        </row>
        <row r="953"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  <cell r="N953">
            <v>0</v>
          </cell>
          <cell r="O953">
            <v>0</v>
          </cell>
          <cell r="P953">
            <v>0</v>
          </cell>
          <cell r="Q953">
            <v>0</v>
          </cell>
          <cell r="R953">
            <v>0</v>
          </cell>
          <cell r="S953">
            <v>0</v>
          </cell>
          <cell r="T953">
            <v>0</v>
          </cell>
          <cell r="U953">
            <v>0</v>
          </cell>
          <cell r="V953">
            <v>0</v>
          </cell>
          <cell r="W953">
            <v>0</v>
          </cell>
          <cell r="X953">
            <v>0</v>
          </cell>
        </row>
        <row r="954"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  <cell r="N954">
            <v>0</v>
          </cell>
          <cell r="O954">
            <v>0</v>
          </cell>
          <cell r="P954">
            <v>0</v>
          </cell>
          <cell r="Q954">
            <v>0</v>
          </cell>
          <cell r="R954">
            <v>0</v>
          </cell>
          <cell r="S954">
            <v>0</v>
          </cell>
          <cell r="T954">
            <v>0</v>
          </cell>
          <cell r="U954">
            <v>0</v>
          </cell>
          <cell r="V954">
            <v>0</v>
          </cell>
          <cell r="W954">
            <v>0</v>
          </cell>
          <cell r="X954">
            <v>0</v>
          </cell>
        </row>
        <row r="955"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  <cell r="N955">
            <v>0</v>
          </cell>
          <cell r="O955">
            <v>0</v>
          </cell>
          <cell r="P955">
            <v>0</v>
          </cell>
          <cell r="Q955">
            <v>0</v>
          </cell>
          <cell r="R955">
            <v>0</v>
          </cell>
          <cell r="S955">
            <v>0</v>
          </cell>
          <cell r="T955">
            <v>0</v>
          </cell>
          <cell r="U955">
            <v>0</v>
          </cell>
          <cell r="V955">
            <v>0</v>
          </cell>
          <cell r="W955">
            <v>0</v>
          </cell>
          <cell r="X955">
            <v>0</v>
          </cell>
        </row>
        <row r="956"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  <cell r="N956">
            <v>0</v>
          </cell>
          <cell r="O956">
            <v>0</v>
          </cell>
          <cell r="P956">
            <v>0</v>
          </cell>
          <cell r="Q956">
            <v>0</v>
          </cell>
          <cell r="R956">
            <v>0</v>
          </cell>
          <cell r="S956">
            <v>0</v>
          </cell>
          <cell r="T956">
            <v>0</v>
          </cell>
          <cell r="U956">
            <v>0</v>
          </cell>
          <cell r="V956">
            <v>0</v>
          </cell>
          <cell r="W956">
            <v>0</v>
          </cell>
          <cell r="X956">
            <v>0</v>
          </cell>
        </row>
        <row r="957"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  <cell r="N957">
            <v>0</v>
          </cell>
          <cell r="O957">
            <v>0</v>
          </cell>
          <cell r="P957">
            <v>0</v>
          </cell>
          <cell r="Q957">
            <v>0</v>
          </cell>
          <cell r="R957">
            <v>0</v>
          </cell>
          <cell r="S957">
            <v>0</v>
          </cell>
          <cell r="T957">
            <v>0</v>
          </cell>
          <cell r="U957">
            <v>0</v>
          </cell>
          <cell r="V957">
            <v>0</v>
          </cell>
          <cell r="W957">
            <v>0</v>
          </cell>
          <cell r="X957">
            <v>0</v>
          </cell>
        </row>
        <row r="958"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  <cell r="N958">
            <v>0</v>
          </cell>
          <cell r="O958">
            <v>0</v>
          </cell>
          <cell r="P958">
            <v>0</v>
          </cell>
          <cell r="Q958">
            <v>0</v>
          </cell>
          <cell r="R958">
            <v>0</v>
          </cell>
          <cell r="S958">
            <v>0</v>
          </cell>
          <cell r="T958">
            <v>0</v>
          </cell>
          <cell r="U958">
            <v>0</v>
          </cell>
          <cell r="V958">
            <v>0</v>
          </cell>
          <cell r="W958">
            <v>0</v>
          </cell>
          <cell r="X958">
            <v>0</v>
          </cell>
        </row>
        <row r="959"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  <cell r="O959">
            <v>0</v>
          </cell>
          <cell r="P959">
            <v>0</v>
          </cell>
          <cell r="Q959">
            <v>0</v>
          </cell>
          <cell r="R959">
            <v>0</v>
          </cell>
          <cell r="S959">
            <v>0</v>
          </cell>
          <cell r="T959">
            <v>0</v>
          </cell>
          <cell r="U959">
            <v>0</v>
          </cell>
          <cell r="V959">
            <v>0</v>
          </cell>
          <cell r="W959">
            <v>0</v>
          </cell>
          <cell r="X959">
            <v>0</v>
          </cell>
        </row>
        <row r="960"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  <cell r="O960">
            <v>0</v>
          </cell>
          <cell r="P960">
            <v>0</v>
          </cell>
          <cell r="Q960">
            <v>0</v>
          </cell>
          <cell r="R960">
            <v>0</v>
          </cell>
          <cell r="S960">
            <v>0</v>
          </cell>
          <cell r="T960">
            <v>0</v>
          </cell>
          <cell r="U960">
            <v>0</v>
          </cell>
          <cell r="V960">
            <v>0</v>
          </cell>
          <cell r="W960">
            <v>0</v>
          </cell>
          <cell r="X960">
            <v>0</v>
          </cell>
        </row>
        <row r="961"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  <cell r="N961">
            <v>0</v>
          </cell>
          <cell r="O961">
            <v>0</v>
          </cell>
          <cell r="P961">
            <v>0</v>
          </cell>
          <cell r="Q961">
            <v>0</v>
          </cell>
          <cell r="R961">
            <v>0</v>
          </cell>
          <cell r="S961">
            <v>0</v>
          </cell>
          <cell r="T961">
            <v>0</v>
          </cell>
          <cell r="U961">
            <v>0</v>
          </cell>
          <cell r="V961">
            <v>0</v>
          </cell>
          <cell r="W961">
            <v>0</v>
          </cell>
          <cell r="X961">
            <v>0</v>
          </cell>
        </row>
        <row r="962"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  <cell r="N962">
            <v>0</v>
          </cell>
          <cell r="O962">
            <v>0</v>
          </cell>
          <cell r="P962">
            <v>0</v>
          </cell>
          <cell r="Q962">
            <v>0</v>
          </cell>
          <cell r="R962">
            <v>0</v>
          </cell>
          <cell r="S962">
            <v>0</v>
          </cell>
          <cell r="T962">
            <v>0</v>
          </cell>
          <cell r="U962">
            <v>0</v>
          </cell>
          <cell r="V962">
            <v>0</v>
          </cell>
          <cell r="W962">
            <v>0</v>
          </cell>
          <cell r="X962">
            <v>0</v>
          </cell>
        </row>
        <row r="963"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  <cell r="N963">
            <v>0</v>
          </cell>
          <cell r="O963">
            <v>0</v>
          </cell>
          <cell r="P963">
            <v>0</v>
          </cell>
          <cell r="Q963">
            <v>0</v>
          </cell>
          <cell r="R963">
            <v>0</v>
          </cell>
          <cell r="S963">
            <v>0</v>
          </cell>
          <cell r="T963">
            <v>0</v>
          </cell>
          <cell r="U963">
            <v>0</v>
          </cell>
          <cell r="V963">
            <v>0</v>
          </cell>
          <cell r="W963">
            <v>0</v>
          </cell>
          <cell r="X963">
            <v>0</v>
          </cell>
        </row>
        <row r="964"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  <cell r="N964">
            <v>0</v>
          </cell>
          <cell r="O964">
            <v>0</v>
          </cell>
          <cell r="P964">
            <v>0</v>
          </cell>
          <cell r="Q964">
            <v>0</v>
          </cell>
          <cell r="R964">
            <v>0</v>
          </cell>
          <cell r="S964">
            <v>0</v>
          </cell>
          <cell r="T964">
            <v>0</v>
          </cell>
          <cell r="U964">
            <v>0</v>
          </cell>
          <cell r="V964">
            <v>0</v>
          </cell>
          <cell r="W964">
            <v>0</v>
          </cell>
          <cell r="X964">
            <v>0</v>
          </cell>
        </row>
        <row r="965"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V965">
            <v>0</v>
          </cell>
          <cell r="W965">
            <v>0</v>
          </cell>
          <cell r="X965">
            <v>0</v>
          </cell>
        </row>
        <row r="966"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  <cell r="O966">
            <v>0</v>
          </cell>
          <cell r="P966">
            <v>0</v>
          </cell>
          <cell r="Q966">
            <v>0</v>
          </cell>
          <cell r="R966">
            <v>0</v>
          </cell>
          <cell r="S966">
            <v>0</v>
          </cell>
          <cell r="T966">
            <v>0</v>
          </cell>
          <cell r="U966">
            <v>0</v>
          </cell>
          <cell r="V966">
            <v>0</v>
          </cell>
          <cell r="W966">
            <v>0</v>
          </cell>
          <cell r="X966">
            <v>0</v>
          </cell>
        </row>
        <row r="967"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  <cell r="N967">
            <v>0</v>
          </cell>
          <cell r="O967">
            <v>0</v>
          </cell>
          <cell r="P967">
            <v>0</v>
          </cell>
          <cell r="Q967">
            <v>0</v>
          </cell>
          <cell r="R967">
            <v>0</v>
          </cell>
          <cell r="S967">
            <v>0</v>
          </cell>
          <cell r="T967">
            <v>0</v>
          </cell>
          <cell r="U967">
            <v>0</v>
          </cell>
          <cell r="V967">
            <v>0</v>
          </cell>
          <cell r="W967">
            <v>0</v>
          </cell>
          <cell r="X967">
            <v>0</v>
          </cell>
        </row>
        <row r="968"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V968">
            <v>0</v>
          </cell>
          <cell r="W968">
            <v>0</v>
          </cell>
          <cell r="X968">
            <v>0</v>
          </cell>
        </row>
        <row r="969"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  <cell r="N969">
            <v>0</v>
          </cell>
          <cell r="O969">
            <v>0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0</v>
          </cell>
          <cell r="V969">
            <v>0</v>
          </cell>
          <cell r="W969">
            <v>0</v>
          </cell>
          <cell r="X969">
            <v>0</v>
          </cell>
        </row>
        <row r="970"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0</v>
          </cell>
          <cell r="T970">
            <v>0</v>
          </cell>
          <cell r="U970">
            <v>0</v>
          </cell>
          <cell r="V970">
            <v>0</v>
          </cell>
          <cell r="W970">
            <v>0</v>
          </cell>
          <cell r="X970">
            <v>0</v>
          </cell>
        </row>
        <row r="971"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  <cell r="O971">
            <v>0</v>
          </cell>
          <cell r="P971">
            <v>0</v>
          </cell>
          <cell r="Q971">
            <v>0</v>
          </cell>
          <cell r="R971">
            <v>0</v>
          </cell>
          <cell r="S971">
            <v>0</v>
          </cell>
          <cell r="T971">
            <v>0</v>
          </cell>
          <cell r="U971">
            <v>0</v>
          </cell>
          <cell r="V971">
            <v>0</v>
          </cell>
          <cell r="W971">
            <v>0</v>
          </cell>
          <cell r="X971">
            <v>0</v>
          </cell>
        </row>
        <row r="972"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  <cell r="N972">
            <v>0</v>
          </cell>
          <cell r="O972">
            <v>0</v>
          </cell>
          <cell r="P972">
            <v>0</v>
          </cell>
          <cell r="Q972">
            <v>0</v>
          </cell>
          <cell r="R972">
            <v>0</v>
          </cell>
          <cell r="S972">
            <v>0</v>
          </cell>
          <cell r="T972">
            <v>0</v>
          </cell>
          <cell r="U972">
            <v>0</v>
          </cell>
          <cell r="V972">
            <v>0</v>
          </cell>
          <cell r="W972">
            <v>0</v>
          </cell>
          <cell r="X972">
            <v>0</v>
          </cell>
        </row>
        <row r="973"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V973">
            <v>0</v>
          </cell>
          <cell r="W973">
            <v>0</v>
          </cell>
          <cell r="X973">
            <v>0</v>
          </cell>
        </row>
        <row r="974"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  <cell r="O974">
            <v>0</v>
          </cell>
          <cell r="P974">
            <v>0</v>
          </cell>
          <cell r="Q974">
            <v>0</v>
          </cell>
          <cell r="R974">
            <v>0</v>
          </cell>
          <cell r="S974">
            <v>0</v>
          </cell>
          <cell r="T974">
            <v>0</v>
          </cell>
          <cell r="U974">
            <v>0</v>
          </cell>
          <cell r="V974">
            <v>0</v>
          </cell>
          <cell r="W974">
            <v>0</v>
          </cell>
          <cell r="X974">
            <v>0</v>
          </cell>
        </row>
        <row r="975"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  <cell r="O975">
            <v>0</v>
          </cell>
          <cell r="P975">
            <v>0</v>
          </cell>
          <cell r="Q975">
            <v>0</v>
          </cell>
          <cell r="R975">
            <v>0</v>
          </cell>
          <cell r="S975">
            <v>0</v>
          </cell>
          <cell r="T975">
            <v>0</v>
          </cell>
          <cell r="U975">
            <v>0</v>
          </cell>
          <cell r="V975">
            <v>0</v>
          </cell>
          <cell r="W975">
            <v>0</v>
          </cell>
          <cell r="X975">
            <v>0</v>
          </cell>
        </row>
        <row r="976"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0</v>
          </cell>
          <cell r="S976">
            <v>0</v>
          </cell>
          <cell r="T976">
            <v>0</v>
          </cell>
          <cell r="U976">
            <v>0</v>
          </cell>
          <cell r="V976">
            <v>0</v>
          </cell>
          <cell r="W976">
            <v>0</v>
          </cell>
          <cell r="X976">
            <v>0</v>
          </cell>
        </row>
        <row r="977"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  <cell r="Q977">
            <v>0</v>
          </cell>
          <cell r="R977">
            <v>0</v>
          </cell>
          <cell r="S977">
            <v>0</v>
          </cell>
          <cell r="T977">
            <v>0</v>
          </cell>
          <cell r="U977">
            <v>0</v>
          </cell>
          <cell r="V977">
            <v>0</v>
          </cell>
          <cell r="W977">
            <v>0</v>
          </cell>
          <cell r="X977">
            <v>0</v>
          </cell>
        </row>
        <row r="978"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  <cell r="N978">
            <v>0</v>
          </cell>
          <cell r="O978">
            <v>0</v>
          </cell>
          <cell r="P978">
            <v>0</v>
          </cell>
          <cell r="Q978">
            <v>0</v>
          </cell>
          <cell r="R978">
            <v>0</v>
          </cell>
          <cell r="S978">
            <v>0</v>
          </cell>
          <cell r="T978">
            <v>0</v>
          </cell>
          <cell r="U978">
            <v>0</v>
          </cell>
          <cell r="V978">
            <v>0</v>
          </cell>
          <cell r="W978">
            <v>0</v>
          </cell>
          <cell r="X978">
            <v>0</v>
          </cell>
        </row>
        <row r="979"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  <cell r="N979">
            <v>0</v>
          </cell>
          <cell r="O979">
            <v>0</v>
          </cell>
          <cell r="P979">
            <v>0</v>
          </cell>
          <cell r="Q979">
            <v>0</v>
          </cell>
          <cell r="R979">
            <v>0</v>
          </cell>
          <cell r="S979">
            <v>0</v>
          </cell>
          <cell r="T979">
            <v>0</v>
          </cell>
          <cell r="U979">
            <v>0</v>
          </cell>
          <cell r="V979">
            <v>0</v>
          </cell>
          <cell r="W979">
            <v>0</v>
          </cell>
          <cell r="X979">
            <v>0</v>
          </cell>
        </row>
        <row r="980"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  <cell r="N980">
            <v>0</v>
          </cell>
          <cell r="O980">
            <v>0</v>
          </cell>
          <cell r="P980">
            <v>0</v>
          </cell>
          <cell r="Q980">
            <v>0</v>
          </cell>
          <cell r="R980">
            <v>0</v>
          </cell>
          <cell r="S980">
            <v>0</v>
          </cell>
          <cell r="T980">
            <v>0</v>
          </cell>
          <cell r="U980">
            <v>0</v>
          </cell>
          <cell r="V980">
            <v>0</v>
          </cell>
          <cell r="W980">
            <v>0</v>
          </cell>
          <cell r="X980">
            <v>0</v>
          </cell>
        </row>
        <row r="981"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  <cell r="N981">
            <v>0</v>
          </cell>
          <cell r="O981">
            <v>0</v>
          </cell>
          <cell r="P981">
            <v>0</v>
          </cell>
          <cell r="Q981">
            <v>0</v>
          </cell>
          <cell r="R981">
            <v>0</v>
          </cell>
          <cell r="S981">
            <v>0</v>
          </cell>
          <cell r="T981">
            <v>0</v>
          </cell>
          <cell r="U981">
            <v>0</v>
          </cell>
          <cell r="V981">
            <v>0</v>
          </cell>
          <cell r="W981">
            <v>0</v>
          </cell>
          <cell r="X981">
            <v>0</v>
          </cell>
        </row>
        <row r="982"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  <cell r="N982">
            <v>0</v>
          </cell>
          <cell r="O982">
            <v>0</v>
          </cell>
          <cell r="P982">
            <v>0</v>
          </cell>
          <cell r="Q982">
            <v>0</v>
          </cell>
          <cell r="R982">
            <v>0</v>
          </cell>
          <cell r="S982">
            <v>0</v>
          </cell>
          <cell r="T982">
            <v>0</v>
          </cell>
          <cell r="U982">
            <v>0</v>
          </cell>
          <cell r="V982">
            <v>0</v>
          </cell>
          <cell r="W982">
            <v>0</v>
          </cell>
          <cell r="X982">
            <v>0</v>
          </cell>
        </row>
        <row r="983"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  <cell r="N983">
            <v>0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0</v>
          </cell>
          <cell r="T983">
            <v>0</v>
          </cell>
          <cell r="U983">
            <v>0</v>
          </cell>
          <cell r="V983">
            <v>0</v>
          </cell>
          <cell r="W983">
            <v>0</v>
          </cell>
          <cell r="X983">
            <v>0</v>
          </cell>
        </row>
        <row r="984"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  <cell r="N984">
            <v>0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0</v>
          </cell>
          <cell r="T984">
            <v>0</v>
          </cell>
          <cell r="U984">
            <v>0</v>
          </cell>
          <cell r="V984">
            <v>0</v>
          </cell>
          <cell r="W984">
            <v>0</v>
          </cell>
          <cell r="X984">
            <v>0</v>
          </cell>
        </row>
        <row r="985"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  <cell r="N985">
            <v>0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0</v>
          </cell>
          <cell r="U985">
            <v>0</v>
          </cell>
          <cell r="V985">
            <v>0</v>
          </cell>
          <cell r="W985">
            <v>0</v>
          </cell>
          <cell r="X985">
            <v>0</v>
          </cell>
        </row>
        <row r="986"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  <cell r="N986">
            <v>0</v>
          </cell>
          <cell r="O986">
            <v>0</v>
          </cell>
          <cell r="P986">
            <v>0</v>
          </cell>
          <cell r="Q986">
            <v>0</v>
          </cell>
          <cell r="R986">
            <v>0</v>
          </cell>
          <cell r="S986">
            <v>0</v>
          </cell>
          <cell r="T986">
            <v>0</v>
          </cell>
          <cell r="U986">
            <v>0</v>
          </cell>
          <cell r="V986">
            <v>0</v>
          </cell>
          <cell r="W986">
            <v>0</v>
          </cell>
          <cell r="X986">
            <v>0</v>
          </cell>
        </row>
        <row r="987"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  <cell r="N987">
            <v>0</v>
          </cell>
          <cell r="O987">
            <v>0</v>
          </cell>
          <cell r="P987">
            <v>0</v>
          </cell>
          <cell r="Q987">
            <v>0</v>
          </cell>
          <cell r="R987">
            <v>0</v>
          </cell>
          <cell r="S987">
            <v>0</v>
          </cell>
          <cell r="T987">
            <v>0</v>
          </cell>
          <cell r="U987">
            <v>0</v>
          </cell>
          <cell r="V987">
            <v>0</v>
          </cell>
          <cell r="W987">
            <v>0</v>
          </cell>
          <cell r="X987">
            <v>0</v>
          </cell>
        </row>
        <row r="988"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  <cell r="N988">
            <v>0</v>
          </cell>
          <cell r="O988">
            <v>0</v>
          </cell>
          <cell r="P988">
            <v>0</v>
          </cell>
          <cell r="Q988">
            <v>0</v>
          </cell>
          <cell r="R988">
            <v>0</v>
          </cell>
          <cell r="S988">
            <v>0</v>
          </cell>
          <cell r="T988">
            <v>0</v>
          </cell>
          <cell r="U988">
            <v>0</v>
          </cell>
          <cell r="V988">
            <v>0</v>
          </cell>
          <cell r="W988">
            <v>0</v>
          </cell>
          <cell r="X988">
            <v>0</v>
          </cell>
        </row>
        <row r="989"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  <cell r="N989">
            <v>0</v>
          </cell>
          <cell r="O989">
            <v>0</v>
          </cell>
          <cell r="P989">
            <v>0</v>
          </cell>
          <cell r="Q989">
            <v>0</v>
          </cell>
          <cell r="R989">
            <v>0</v>
          </cell>
          <cell r="S989">
            <v>0</v>
          </cell>
          <cell r="T989">
            <v>0</v>
          </cell>
          <cell r="U989">
            <v>0</v>
          </cell>
          <cell r="V989">
            <v>0</v>
          </cell>
          <cell r="W989">
            <v>0</v>
          </cell>
          <cell r="X989">
            <v>0</v>
          </cell>
        </row>
        <row r="990"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  <cell r="N990">
            <v>0</v>
          </cell>
          <cell r="O990">
            <v>0</v>
          </cell>
          <cell r="P990">
            <v>0</v>
          </cell>
          <cell r="Q990">
            <v>0</v>
          </cell>
          <cell r="R990">
            <v>0</v>
          </cell>
          <cell r="S990">
            <v>0</v>
          </cell>
          <cell r="T990">
            <v>0</v>
          </cell>
          <cell r="U990">
            <v>0</v>
          </cell>
          <cell r="V990">
            <v>0</v>
          </cell>
          <cell r="W990">
            <v>0</v>
          </cell>
          <cell r="X990">
            <v>0</v>
          </cell>
        </row>
        <row r="991"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  <cell r="N991">
            <v>0</v>
          </cell>
          <cell r="O991">
            <v>0</v>
          </cell>
          <cell r="P991">
            <v>0</v>
          </cell>
          <cell r="Q991">
            <v>0</v>
          </cell>
          <cell r="R991">
            <v>0</v>
          </cell>
          <cell r="S991">
            <v>0</v>
          </cell>
          <cell r="T991">
            <v>0</v>
          </cell>
          <cell r="U991">
            <v>0</v>
          </cell>
          <cell r="V991">
            <v>0</v>
          </cell>
          <cell r="W991">
            <v>0</v>
          </cell>
          <cell r="X991">
            <v>0</v>
          </cell>
        </row>
        <row r="992"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  <cell r="N992">
            <v>0</v>
          </cell>
          <cell r="O992">
            <v>0</v>
          </cell>
          <cell r="P992">
            <v>0</v>
          </cell>
          <cell r="Q992">
            <v>0</v>
          </cell>
          <cell r="R992">
            <v>0</v>
          </cell>
          <cell r="S992">
            <v>0</v>
          </cell>
          <cell r="T992">
            <v>0</v>
          </cell>
          <cell r="U992">
            <v>0</v>
          </cell>
          <cell r="V992">
            <v>0</v>
          </cell>
          <cell r="W992">
            <v>0</v>
          </cell>
          <cell r="X992">
            <v>0</v>
          </cell>
        </row>
        <row r="993"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  <cell r="N993">
            <v>0</v>
          </cell>
          <cell r="O993">
            <v>0</v>
          </cell>
          <cell r="P993">
            <v>0</v>
          </cell>
          <cell r="Q993">
            <v>0</v>
          </cell>
          <cell r="R993">
            <v>0</v>
          </cell>
          <cell r="S993">
            <v>0</v>
          </cell>
          <cell r="T993">
            <v>0</v>
          </cell>
          <cell r="U993">
            <v>0</v>
          </cell>
          <cell r="V993">
            <v>0</v>
          </cell>
          <cell r="W993">
            <v>0</v>
          </cell>
          <cell r="X993">
            <v>0</v>
          </cell>
        </row>
        <row r="994"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  <cell r="N994">
            <v>0</v>
          </cell>
          <cell r="O994">
            <v>0</v>
          </cell>
          <cell r="P994">
            <v>0</v>
          </cell>
          <cell r="Q994">
            <v>0</v>
          </cell>
          <cell r="R994">
            <v>0</v>
          </cell>
          <cell r="S994">
            <v>0</v>
          </cell>
          <cell r="T994">
            <v>0</v>
          </cell>
          <cell r="U994">
            <v>0</v>
          </cell>
          <cell r="V994">
            <v>0</v>
          </cell>
          <cell r="W994">
            <v>0</v>
          </cell>
          <cell r="X994">
            <v>0</v>
          </cell>
        </row>
        <row r="995"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  <cell r="N995">
            <v>0</v>
          </cell>
          <cell r="O995">
            <v>0</v>
          </cell>
          <cell r="P995">
            <v>0</v>
          </cell>
          <cell r="Q995">
            <v>0</v>
          </cell>
          <cell r="R995">
            <v>0</v>
          </cell>
          <cell r="S995">
            <v>0</v>
          </cell>
          <cell r="T995">
            <v>0</v>
          </cell>
          <cell r="U995">
            <v>0</v>
          </cell>
          <cell r="V995">
            <v>0</v>
          </cell>
          <cell r="W995">
            <v>0</v>
          </cell>
          <cell r="X995">
            <v>0</v>
          </cell>
        </row>
        <row r="996"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  <cell r="N996">
            <v>0</v>
          </cell>
          <cell r="O996">
            <v>0</v>
          </cell>
          <cell r="P996">
            <v>0</v>
          </cell>
          <cell r="Q996">
            <v>0</v>
          </cell>
          <cell r="R996">
            <v>0</v>
          </cell>
          <cell r="S996">
            <v>0</v>
          </cell>
          <cell r="T996">
            <v>0</v>
          </cell>
          <cell r="U996">
            <v>0</v>
          </cell>
          <cell r="V996">
            <v>0</v>
          </cell>
          <cell r="W996">
            <v>0</v>
          </cell>
          <cell r="X996">
            <v>0</v>
          </cell>
        </row>
        <row r="997"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  <cell r="N997">
            <v>0</v>
          </cell>
          <cell r="O997">
            <v>0</v>
          </cell>
          <cell r="P997">
            <v>0</v>
          </cell>
          <cell r="Q997">
            <v>0</v>
          </cell>
          <cell r="R997">
            <v>0</v>
          </cell>
          <cell r="S997">
            <v>0</v>
          </cell>
          <cell r="T997">
            <v>0</v>
          </cell>
          <cell r="U997">
            <v>0</v>
          </cell>
          <cell r="V997">
            <v>0</v>
          </cell>
          <cell r="W997">
            <v>0</v>
          </cell>
          <cell r="X997">
            <v>0</v>
          </cell>
        </row>
        <row r="998"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  <cell r="N998">
            <v>0</v>
          </cell>
          <cell r="O998">
            <v>0</v>
          </cell>
          <cell r="P998">
            <v>0</v>
          </cell>
          <cell r="Q998">
            <v>0</v>
          </cell>
          <cell r="R998">
            <v>0</v>
          </cell>
          <cell r="S998">
            <v>0</v>
          </cell>
          <cell r="T998">
            <v>0</v>
          </cell>
          <cell r="U998">
            <v>0</v>
          </cell>
          <cell r="V998">
            <v>0</v>
          </cell>
          <cell r="W998">
            <v>0</v>
          </cell>
          <cell r="X998">
            <v>0</v>
          </cell>
        </row>
        <row r="999"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  <cell r="O999">
            <v>0</v>
          </cell>
          <cell r="P999">
            <v>0</v>
          </cell>
          <cell r="Q999">
            <v>0</v>
          </cell>
          <cell r="R999">
            <v>0</v>
          </cell>
          <cell r="S999">
            <v>0</v>
          </cell>
          <cell r="T999">
            <v>0</v>
          </cell>
          <cell r="U999">
            <v>0</v>
          </cell>
          <cell r="V999">
            <v>0</v>
          </cell>
          <cell r="W999">
            <v>0</v>
          </cell>
          <cell r="X999">
            <v>0</v>
          </cell>
        </row>
        <row r="1000"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  <cell r="N1000">
            <v>0</v>
          </cell>
          <cell r="O1000">
            <v>0</v>
          </cell>
          <cell r="P1000">
            <v>0</v>
          </cell>
          <cell r="Q1000">
            <v>0</v>
          </cell>
          <cell r="R1000">
            <v>0</v>
          </cell>
          <cell r="S1000">
            <v>0</v>
          </cell>
          <cell r="T1000">
            <v>0</v>
          </cell>
          <cell r="U1000">
            <v>0</v>
          </cell>
          <cell r="V1000">
            <v>0</v>
          </cell>
          <cell r="W1000">
            <v>0</v>
          </cell>
          <cell r="X1000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26" Type="http://schemas.openxmlformats.org/officeDocument/2006/relationships/ctrlProp" Target="../ctrlProps/ctrlProp223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68" Type="http://schemas.openxmlformats.org/officeDocument/2006/relationships/ctrlProp" Target="../ctrlProps/ctrlProp265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2" Type="http://schemas.openxmlformats.org/officeDocument/2006/relationships/ctrlProp" Target="../ctrlProps/ctrlProp199.xml"/><Relationship Id="rId207" Type="http://schemas.openxmlformats.org/officeDocument/2006/relationships/ctrlProp" Target="../ctrlProps/ctrlProp204.xml"/><Relationship Id="rId223" Type="http://schemas.openxmlformats.org/officeDocument/2006/relationships/ctrlProp" Target="../ctrlProps/ctrlProp220.xml"/><Relationship Id="rId228" Type="http://schemas.openxmlformats.org/officeDocument/2006/relationships/ctrlProp" Target="../ctrlProps/ctrlProp225.xml"/><Relationship Id="rId244" Type="http://schemas.openxmlformats.org/officeDocument/2006/relationships/ctrlProp" Target="../ctrlProps/ctrlProp241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65" Type="http://schemas.openxmlformats.org/officeDocument/2006/relationships/ctrlProp" Target="../ctrlProps/ctrlProp262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3" Type="http://schemas.openxmlformats.org/officeDocument/2006/relationships/ctrlProp" Target="../ctrlProps/ctrlProp210.xml"/><Relationship Id="rId218" Type="http://schemas.openxmlformats.org/officeDocument/2006/relationships/ctrlProp" Target="../ctrlProps/ctrlProp215.xml"/><Relationship Id="rId234" Type="http://schemas.openxmlformats.org/officeDocument/2006/relationships/ctrlProp" Target="../ctrlProps/ctrlProp231.xml"/><Relationship Id="rId239" Type="http://schemas.openxmlformats.org/officeDocument/2006/relationships/ctrlProp" Target="../ctrlProps/ctrlProp236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6.xml"/><Relationship Id="rId250" Type="http://schemas.openxmlformats.org/officeDocument/2006/relationships/ctrlProp" Target="../ctrlProps/ctrlProp247.xml"/><Relationship Id="rId255" Type="http://schemas.openxmlformats.org/officeDocument/2006/relationships/ctrlProp" Target="../ctrlProps/ctrlProp252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0" Type="http://schemas.openxmlformats.org/officeDocument/2006/relationships/ctrlProp" Target="../ctrlProps/ctrlProp237.xml"/><Relationship Id="rId245" Type="http://schemas.openxmlformats.org/officeDocument/2006/relationships/ctrlProp" Target="../ctrlProps/ctrlProp242.xml"/><Relationship Id="rId261" Type="http://schemas.openxmlformats.org/officeDocument/2006/relationships/ctrlProp" Target="../ctrlProps/ctrlProp258.xml"/><Relationship Id="rId266" Type="http://schemas.openxmlformats.org/officeDocument/2006/relationships/ctrlProp" Target="../ctrlProps/ctrlProp263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219" Type="http://schemas.openxmlformats.org/officeDocument/2006/relationships/ctrlProp" Target="../ctrlProps/ctrlProp21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0" Type="http://schemas.openxmlformats.org/officeDocument/2006/relationships/ctrlProp" Target="../ctrlProps/ctrlProp227.xml"/><Relationship Id="rId235" Type="http://schemas.openxmlformats.org/officeDocument/2006/relationships/ctrlProp" Target="../ctrlProps/ctrlProp232.xml"/><Relationship Id="rId251" Type="http://schemas.openxmlformats.org/officeDocument/2006/relationships/ctrlProp" Target="../ctrlProps/ctrlProp248.xml"/><Relationship Id="rId256" Type="http://schemas.openxmlformats.org/officeDocument/2006/relationships/ctrlProp" Target="../ctrlProps/ctrlProp253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72" Type="http://schemas.openxmlformats.org/officeDocument/2006/relationships/ctrlProp" Target="../ctrlProps/ctrlProp269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0" Type="http://schemas.openxmlformats.org/officeDocument/2006/relationships/ctrlProp" Target="../ctrlProps/ctrlProp217.xml"/><Relationship Id="rId225" Type="http://schemas.openxmlformats.org/officeDocument/2006/relationships/ctrlProp" Target="../ctrlProps/ctrlProp222.xml"/><Relationship Id="rId241" Type="http://schemas.openxmlformats.org/officeDocument/2006/relationships/ctrlProp" Target="../ctrlProps/ctrlProp238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262" Type="http://schemas.openxmlformats.org/officeDocument/2006/relationships/ctrlProp" Target="../ctrlProps/ctrlProp259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7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73.xml"/><Relationship Id="rId5" Type="http://schemas.openxmlformats.org/officeDocument/2006/relationships/ctrlProp" Target="../ctrlProps/ctrlProp272.xml"/><Relationship Id="rId4" Type="http://schemas.openxmlformats.org/officeDocument/2006/relationships/ctrlProp" Target="../ctrlProps/ctrlProp27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7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278.xml"/><Relationship Id="rId4" Type="http://schemas.openxmlformats.org/officeDocument/2006/relationships/ctrlProp" Target="../ctrlProps/ctrlProp27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81.xml"/><Relationship Id="rId5" Type="http://schemas.openxmlformats.org/officeDocument/2006/relationships/ctrlProp" Target="../ctrlProps/ctrlProp280.xml"/><Relationship Id="rId4" Type="http://schemas.openxmlformats.org/officeDocument/2006/relationships/ctrlProp" Target="../ctrlProps/ctrlProp27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82"/>
  <sheetViews>
    <sheetView workbookViewId="0">
      <selection activeCell="R11" sqref="R11"/>
    </sheetView>
  </sheetViews>
  <sheetFormatPr defaultColWidth="9" defaultRowHeight="15" x14ac:dyDescent="0.25"/>
  <cols>
    <col min="1" max="1" width="4.5703125" style="172" customWidth="1"/>
    <col min="2" max="16384" width="9" style="172"/>
  </cols>
  <sheetData>
    <row r="1" spans="1:35" ht="15.75" thickBot="1" x14ac:dyDescent="0.3">
      <c r="A1" s="729" t="s">
        <v>1911</v>
      </c>
      <c r="B1" s="729"/>
      <c r="C1" s="730">
        <v>43028</v>
      </c>
      <c r="D1" s="730"/>
      <c r="E1" s="730"/>
      <c r="F1" s="730"/>
      <c r="G1" s="730"/>
      <c r="H1" s="730"/>
      <c r="I1" s="730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</row>
    <row r="2" spans="1:35" x14ac:dyDescent="0.25">
      <c r="A2" s="171"/>
      <c r="B2" s="717" t="s">
        <v>289</v>
      </c>
      <c r="C2" s="718"/>
      <c r="D2" s="718"/>
      <c r="E2" s="718"/>
      <c r="F2" s="718"/>
      <c r="G2" s="718"/>
      <c r="H2" s="718"/>
      <c r="I2" s="718"/>
      <c r="J2" s="718"/>
      <c r="K2" s="718"/>
      <c r="L2" s="718"/>
      <c r="M2" s="718"/>
      <c r="N2" s="718"/>
      <c r="O2" s="718"/>
      <c r="P2" s="718"/>
      <c r="Q2" s="719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</row>
    <row r="3" spans="1:35" x14ac:dyDescent="0.25">
      <c r="A3" s="171"/>
      <c r="B3" s="720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2"/>
      <c r="R3" s="171"/>
      <c r="S3" s="171"/>
      <c r="T3" s="171"/>
      <c r="U3" s="171"/>
      <c r="V3" s="171"/>
      <c r="W3" s="171"/>
      <c r="X3" s="171"/>
      <c r="Y3" s="171"/>
      <c r="Z3" s="171"/>
      <c r="AA3" s="171"/>
      <c r="AB3" s="171"/>
      <c r="AC3" s="171"/>
      <c r="AD3" s="171"/>
      <c r="AE3" s="171"/>
      <c r="AF3" s="171"/>
      <c r="AG3" s="171"/>
      <c r="AH3" s="171"/>
      <c r="AI3" s="171"/>
    </row>
    <row r="4" spans="1:35" x14ac:dyDescent="0.25">
      <c r="A4" s="171"/>
      <c r="B4" s="720"/>
      <c r="C4" s="721"/>
      <c r="D4" s="721"/>
      <c r="E4" s="721"/>
      <c r="F4" s="721"/>
      <c r="G4" s="721"/>
      <c r="H4" s="721"/>
      <c r="I4" s="721"/>
      <c r="J4" s="721"/>
      <c r="K4" s="721"/>
      <c r="L4" s="721"/>
      <c r="M4" s="721"/>
      <c r="N4" s="721"/>
      <c r="O4" s="721"/>
      <c r="P4" s="721"/>
      <c r="Q4" s="722"/>
      <c r="R4" s="171"/>
      <c r="S4" s="171"/>
      <c r="T4" s="171"/>
      <c r="U4" s="171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1"/>
      <c r="AG4" s="171"/>
      <c r="AH4" s="171"/>
      <c r="AI4" s="171"/>
    </row>
    <row r="5" spans="1:35" x14ac:dyDescent="0.25">
      <c r="A5" s="171"/>
      <c r="B5" s="720"/>
      <c r="C5" s="721"/>
      <c r="D5" s="721"/>
      <c r="E5" s="721"/>
      <c r="F5" s="721"/>
      <c r="G5" s="721"/>
      <c r="H5" s="721"/>
      <c r="I5" s="721"/>
      <c r="J5" s="721"/>
      <c r="K5" s="721"/>
      <c r="L5" s="721"/>
      <c r="M5" s="721"/>
      <c r="N5" s="721"/>
      <c r="O5" s="721"/>
      <c r="P5" s="721"/>
      <c r="Q5" s="722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</row>
    <row r="6" spans="1:35" x14ac:dyDescent="0.25">
      <c r="A6" s="171"/>
      <c r="B6" s="720"/>
      <c r="C6" s="721"/>
      <c r="D6" s="721"/>
      <c r="E6" s="721"/>
      <c r="F6" s="721"/>
      <c r="G6" s="721"/>
      <c r="H6" s="721"/>
      <c r="I6" s="721"/>
      <c r="J6" s="721"/>
      <c r="K6" s="721"/>
      <c r="L6" s="721"/>
      <c r="M6" s="721"/>
      <c r="N6" s="721"/>
      <c r="O6" s="721"/>
      <c r="P6" s="721"/>
      <c r="Q6" s="722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</row>
    <row r="7" spans="1:35" x14ac:dyDescent="0.25">
      <c r="A7" s="171"/>
      <c r="B7" s="720"/>
      <c r="C7" s="721"/>
      <c r="D7" s="721"/>
      <c r="E7" s="721"/>
      <c r="F7" s="721"/>
      <c r="G7" s="721"/>
      <c r="H7" s="721"/>
      <c r="I7" s="721"/>
      <c r="J7" s="721"/>
      <c r="K7" s="721"/>
      <c r="L7" s="721"/>
      <c r="M7" s="721"/>
      <c r="N7" s="721"/>
      <c r="O7" s="721"/>
      <c r="P7" s="721"/>
      <c r="Q7" s="722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</row>
    <row r="8" spans="1:35" x14ac:dyDescent="0.25">
      <c r="A8" s="171"/>
      <c r="B8" s="720"/>
      <c r="C8" s="721"/>
      <c r="D8" s="721"/>
      <c r="E8" s="721"/>
      <c r="F8" s="721"/>
      <c r="G8" s="721"/>
      <c r="H8" s="721"/>
      <c r="I8" s="721"/>
      <c r="J8" s="721"/>
      <c r="K8" s="721"/>
      <c r="L8" s="721"/>
      <c r="M8" s="721"/>
      <c r="N8" s="721"/>
      <c r="O8" s="721"/>
      <c r="P8" s="721"/>
      <c r="Q8" s="722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</row>
    <row r="9" spans="1:35" x14ac:dyDescent="0.25">
      <c r="A9" s="171"/>
      <c r="B9" s="720"/>
      <c r="C9" s="721"/>
      <c r="D9" s="721"/>
      <c r="E9" s="721"/>
      <c r="F9" s="721"/>
      <c r="G9" s="721"/>
      <c r="H9" s="721"/>
      <c r="I9" s="721"/>
      <c r="J9" s="721"/>
      <c r="K9" s="721"/>
      <c r="L9" s="721"/>
      <c r="M9" s="721"/>
      <c r="N9" s="721"/>
      <c r="O9" s="721"/>
      <c r="P9" s="721"/>
      <c r="Q9" s="722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</row>
    <row r="10" spans="1:35" x14ac:dyDescent="0.25">
      <c r="A10" s="171"/>
      <c r="B10" s="720"/>
      <c r="C10" s="721"/>
      <c r="D10" s="721"/>
      <c r="E10" s="721"/>
      <c r="F10" s="721"/>
      <c r="G10" s="721"/>
      <c r="H10" s="721"/>
      <c r="I10" s="721"/>
      <c r="J10" s="721"/>
      <c r="K10" s="721"/>
      <c r="L10" s="721"/>
      <c r="M10" s="721"/>
      <c r="N10" s="721"/>
      <c r="O10" s="721"/>
      <c r="P10" s="721"/>
      <c r="Q10" s="722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</row>
    <row r="11" spans="1:35" x14ac:dyDescent="0.25">
      <c r="A11" s="171"/>
      <c r="B11" s="720"/>
      <c r="C11" s="721"/>
      <c r="D11" s="721"/>
      <c r="E11" s="721"/>
      <c r="F11" s="721"/>
      <c r="G11" s="721"/>
      <c r="H11" s="721"/>
      <c r="I11" s="721"/>
      <c r="J11" s="721"/>
      <c r="K11" s="721"/>
      <c r="L11" s="721"/>
      <c r="M11" s="721"/>
      <c r="N11" s="721"/>
      <c r="O11" s="721"/>
      <c r="P11" s="721"/>
      <c r="Q11" s="722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</row>
    <row r="12" spans="1:35" x14ac:dyDescent="0.25">
      <c r="A12" s="171"/>
      <c r="B12" s="720"/>
      <c r="C12" s="721"/>
      <c r="D12" s="721"/>
      <c r="E12" s="721"/>
      <c r="F12" s="721"/>
      <c r="G12" s="721"/>
      <c r="H12" s="721"/>
      <c r="I12" s="721"/>
      <c r="J12" s="721"/>
      <c r="K12" s="721"/>
      <c r="L12" s="721"/>
      <c r="M12" s="721"/>
      <c r="N12" s="721"/>
      <c r="O12" s="721"/>
      <c r="P12" s="721"/>
      <c r="Q12" s="722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</row>
    <row r="13" spans="1:35" x14ac:dyDescent="0.25">
      <c r="A13" s="171"/>
      <c r="B13" s="720"/>
      <c r="C13" s="721"/>
      <c r="D13" s="721"/>
      <c r="E13" s="721"/>
      <c r="F13" s="721"/>
      <c r="G13" s="721"/>
      <c r="H13" s="721"/>
      <c r="I13" s="721"/>
      <c r="J13" s="721"/>
      <c r="K13" s="721"/>
      <c r="L13" s="721"/>
      <c r="M13" s="721"/>
      <c r="N13" s="721"/>
      <c r="O13" s="721"/>
      <c r="P13" s="721"/>
      <c r="Q13" s="722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</row>
    <row r="14" spans="1:35" x14ac:dyDescent="0.25">
      <c r="A14" s="171"/>
      <c r="B14" s="720"/>
      <c r="C14" s="721"/>
      <c r="D14" s="721"/>
      <c r="E14" s="721"/>
      <c r="F14" s="721"/>
      <c r="G14" s="721"/>
      <c r="H14" s="721"/>
      <c r="I14" s="721"/>
      <c r="J14" s="721"/>
      <c r="K14" s="721"/>
      <c r="L14" s="721"/>
      <c r="M14" s="721"/>
      <c r="N14" s="721"/>
      <c r="O14" s="721"/>
      <c r="P14" s="721"/>
      <c r="Q14" s="722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</row>
    <row r="15" spans="1:35" x14ac:dyDescent="0.25">
      <c r="A15" s="171"/>
      <c r="B15" s="720"/>
      <c r="C15" s="721"/>
      <c r="D15" s="721"/>
      <c r="E15" s="721"/>
      <c r="F15" s="721"/>
      <c r="G15" s="721"/>
      <c r="H15" s="721"/>
      <c r="I15" s="721"/>
      <c r="J15" s="721"/>
      <c r="K15" s="721"/>
      <c r="L15" s="721"/>
      <c r="M15" s="721"/>
      <c r="N15" s="721"/>
      <c r="O15" s="721"/>
      <c r="P15" s="721"/>
      <c r="Q15" s="722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</row>
    <row r="16" spans="1:35" x14ac:dyDescent="0.25">
      <c r="A16" s="171"/>
      <c r="B16" s="720"/>
      <c r="C16" s="721"/>
      <c r="D16" s="721"/>
      <c r="E16" s="721"/>
      <c r="F16" s="721"/>
      <c r="G16" s="721"/>
      <c r="H16" s="721"/>
      <c r="I16" s="721"/>
      <c r="J16" s="721"/>
      <c r="K16" s="721"/>
      <c r="L16" s="721"/>
      <c r="M16" s="721"/>
      <c r="N16" s="721"/>
      <c r="O16" s="721"/>
      <c r="P16" s="721"/>
      <c r="Q16" s="722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</row>
    <row r="17" spans="1:35" x14ac:dyDescent="0.25">
      <c r="A17" s="171"/>
      <c r="B17" s="720"/>
      <c r="C17" s="721"/>
      <c r="D17" s="721"/>
      <c r="E17" s="721"/>
      <c r="F17" s="721"/>
      <c r="G17" s="721"/>
      <c r="H17" s="721"/>
      <c r="I17" s="721"/>
      <c r="J17" s="721"/>
      <c r="K17" s="721"/>
      <c r="L17" s="721"/>
      <c r="M17" s="721"/>
      <c r="N17" s="721"/>
      <c r="O17" s="721"/>
      <c r="P17" s="721"/>
      <c r="Q17" s="722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</row>
    <row r="18" spans="1:35" x14ac:dyDescent="0.25">
      <c r="A18" s="171"/>
      <c r="B18" s="720"/>
      <c r="C18" s="721"/>
      <c r="D18" s="721"/>
      <c r="E18" s="721"/>
      <c r="F18" s="721"/>
      <c r="G18" s="721"/>
      <c r="H18" s="721"/>
      <c r="I18" s="721"/>
      <c r="J18" s="721"/>
      <c r="K18" s="721"/>
      <c r="L18" s="721"/>
      <c r="M18" s="721"/>
      <c r="N18" s="721"/>
      <c r="O18" s="721"/>
      <c r="P18" s="721"/>
      <c r="Q18" s="722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</row>
    <row r="19" spans="1:35" x14ac:dyDescent="0.25">
      <c r="A19" s="171"/>
      <c r="B19" s="720"/>
      <c r="C19" s="721"/>
      <c r="D19" s="721"/>
      <c r="E19" s="721"/>
      <c r="F19" s="721"/>
      <c r="G19" s="721"/>
      <c r="H19" s="721"/>
      <c r="I19" s="721"/>
      <c r="J19" s="721"/>
      <c r="K19" s="721"/>
      <c r="L19" s="721"/>
      <c r="M19" s="721"/>
      <c r="N19" s="721"/>
      <c r="O19" s="721"/>
      <c r="P19" s="721"/>
      <c r="Q19" s="722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</row>
    <row r="20" spans="1:35" x14ac:dyDescent="0.25">
      <c r="A20" s="171"/>
      <c r="B20" s="720"/>
      <c r="C20" s="721"/>
      <c r="D20" s="721"/>
      <c r="E20" s="721"/>
      <c r="F20" s="721"/>
      <c r="G20" s="721"/>
      <c r="H20" s="721"/>
      <c r="I20" s="721"/>
      <c r="J20" s="721"/>
      <c r="K20" s="721"/>
      <c r="L20" s="721"/>
      <c r="M20" s="721"/>
      <c r="N20" s="721"/>
      <c r="O20" s="721"/>
      <c r="P20" s="721"/>
      <c r="Q20" s="722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</row>
    <row r="21" spans="1:35" x14ac:dyDescent="0.25">
      <c r="A21" s="171"/>
      <c r="B21" s="720"/>
      <c r="C21" s="721"/>
      <c r="D21" s="721"/>
      <c r="E21" s="721"/>
      <c r="F21" s="721"/>
      <c r="G21" s="721"/>
      <c r="H21" s="721"/>
      <c r="I21" s="721"/>
      <c r="J21" s="721"/>
      <c r="K21" s="721"/>
      <c r="L21" s="721"/>
      <c r="M21" s="721"/>
      <c r="N21" s="721"/>
      <c r="O21" s="721"/>
      <c r="P21" s="721"/>
      <c r="Q21" s="722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</row>
    <row r="22" spans="1:35" x14ac:dyDescent="0.25">
      <c r="A22" s="171"/>
      <c r="B22" s="720"/>
      <c r="C22" s="721"/>
      <c r="D22" s="721"/>
      <c r="E22" s="721"/>
      <c r="F22" s="721"/>
      <c r="G22" s="721"/>
      <c r="H22" s="721"/>
      <c r="I22" s="721"/>
      <c r="J22" s="721"/>
      <c r="K22" s="721"/>
      <c r="L22" s="721"/>
      <c r="M22" s="721"/>
      <c r="N22" s="721"/>
      <c r="O22" s="721"/>
      <c r="P22" s="721"/>
      <c r="Q22" s="722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</row>
    <row r="23" spans="1:35" x14ac:dyDescent="0.25">
      <c r="A23" s="171"/>
      <c r="B23" s="720"/>
      <c r="C23" s="721"/>
      <c r="D23" s="721"/>
      <c r="E23" s="721"/>
      <c r="F23" s="721"/>
      <c r="G23" s="721"/>
      <c r="H23" s="721"/>
      <c r="I23" s="721"/>
      <c r="J23" s="721"/>
      <c r="K23" s="721"/>
      <c r="L23" s="721"/>
      <c r="M23" s="721"/>
      <c r="N23" s="721"/>
      <c r="O23" s="721"/>
      <c r="P23" s="721"/>
      <c r="Q23" s="722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</row>
    <row r="24" spans="1:35" ht="15.75" thickBot="1" x14ac:dyDescent="0.3">
      <c r="A24" s="171"/>
      <c r="B24" s="723"/>
      <c r="C24" s="724"/>
      <c r="D24" s="724"/>
      <c r="E24" s="724"/>
      <c r="F24" s="724"/>
      <c r="G24" s="724"/>
      <c r="H24" s="724"/>
      <c r="I24" s="724"/>
      <c r="J24" s="724"/>
      <c r="K24" s="724"/>
      <c r="L24" s="724"/>
      <c r="M24" s="724"/>
      <c r="N24" s="724"/>
      <c r="O24" s="724"/>
      <c r="P24" s="724"/>
      <c r="Q24" s="725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</row>
    <row r="25" spans="1:35" x14ac:dyDescent="0.25">
      <c r="A25" s="171"/>
      <c r="B25" s="727" t="s">
        <v>291</v>
      </c>
      <c r="C25" s="727"/>
      <c r="D25" s="727"/>
      <c r="E25" s="727"/>
      <c r="F25" s="727"/>
      <c r="G25" s="727"/>
      <c r="H25" s="727"/>
      <c r="I25" s="727"/>
      <c r="J25" s="727"/>
      <c r="K25" s="727"/>
      <c r="L25" s="727"/>
      <c r="M25" s="173" t="s">
        <v>290</v>
      </c>
      <c r="N25" s="726">
        <v>42742.096656365742</v>
      </c>
      <c r="O25" s="726"/>
      <c r="P25" s="726"/>
      <c r="Q25" s="726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</row>
    <row r="26" spans="1:35" x14ac:dyDescent="0.25">
      <c r="A26" s="171"/>
      <c r="B26" s="728"/>
      <c r="C26" s="728"/>
      <c r="D26" s="728"/>
      <c r="E26" s="728"/>
      <c r="F26" s="728"/>
      <c r="G26" s="728"/>
      <c r="H26" s="728"/>
      <c r="I26" s="728"/>
      <c r="J26" s="728"/>
      <c r="K26" s="728"/>
      <c r="L26" s="728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</row>
    <row r="27" spans="1:35" x14ac:dyDescent="0.25">
      <c r="A27" s="171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</row>
    <row r="28" spans="1:35" x14ac:dyDescent="0.25">
      <c r="A28" s="171"/>
      <c r="B28" s="171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</row>
    <row r="29" spans="1:35" x14ac:dyDescent="0.25">
      <c r="A29" s="171"/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</row>
    <row r="30" spans="1:35" x14ac:dyDescent="0.25">
      <c r="A30" s="171"/>
      <c r="B30" s="171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</row>
    <row r="31" spans="1:35" x14ac:dyDescent="0.25">
      <c r="A31" s="171"/>
      <c r="B31" s="171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</row>
    <row r="32" spans="1:35" x14ac:dyDescent="0.25">
      <c r="A32" s="171"/>
      <c r="B32" s="171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</row>
    <row r="33" spans="1:35" x14ac:dyDescent="0.25">
      <c r="A33" s="171"/>
      <c r="B33" s="171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</row>
    <row r="34" spans="1:35" x14ac:dyDescent="0.25">
      <c r="A34" s="171"/>
      <c r="B34" s="171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</row>
    <row r="35" spans="1:35" x14ac:dyDescent="0.25">
      <c r="A35" s="171"/>
      <c r="B35" s="171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</row>
    <row r="36" spans="1:35" x14ac:dyDescent="0.25">
      <c r="A36" s="171"/>
      <c r="B36" s="171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</row>
    <row r="37" spans="1:35" x14ac:dyDescent="0.25">
      <c r="A37" s="171"/>
      <c r="B37" s="171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</row>
    <row r="38" spans="1:35" x14ac:dyDescent="0.25">
      <c r="A38" s="171"/>
      <c r="B38" s="171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</row>
    <row r="39" spans="1:35" x14ac:dyDescent="0.25">
      <c r="A39" s="171"/>
      <c r="B39" s="171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</row>
    <row r="40" spans="1:35" x14ac:dyDescent="0.25">
      <c r="A40" s="171"/>
      <c r="B40" s="171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</row>
    <row r="41" spans="1:35" x14ac:dyDescent="0.25">
      <c r="A41" s="171"/>
      <c r="B41" s="171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</row>
    <row r="42" spans="1:35" x14ac:dyDescent="0.25">
      <c r="A42" s="171"/>
      <c r="B42" s="171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</row>
    <row r="43" spans="1:35" x14ac:dyDescent="0.25">
      <c r="A43" s="171"/>
      <c r="B43" s="171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</row>
    <row r="44" spans="1:35" x14ac:dyDescent="0.25">
      <c r="A44" s="171"/>
      <c r="B44" s="171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</row>
    <row r="45" spans="1:35" x14ac:dyDescent="0.25">
      <c r="A45" s="171"/>
      <c r="B45" s="171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  <c r="AI45" s="171"/>
    </row>
    <row r="46" spans="1:35" x14ac:dyDescent="0.25">
      <c r="A46" s="171"/>
      <c r="B46" s="171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</row>
    <row r="47" spans="1:35" x14ac:dyDescent="0.25">
      <c r="A47" s="171"/>
      <c r="B47" s="171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</row>
    <row r="48" spans="1:35" x14ac:dyDescent="0.25">
      <c r="A48" s="171"/>
      <c r="B48" s="171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71"/>
      <c r="AI48" s="171"/>
    </row>
    <row r="49" spans="1:35" x14ac:dyDescent="0.25">
      <c r="A49" s="171"/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</row>
    <row r="50" spans="1:35" x14ac:dyDescent="0.25">
      <c r="A50" s="171"/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</row>
    <row r="51" spans="1:35" x14ac:dyDescent="0.25">
      <c r="A51" s="171"/>
      <c r="B51" s="171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</row>
    <row r="52" spans="1:35" x14ac:dyDescent="0.25">
      <c r="A52" s="171"/>
      <c r="B52" s="171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</row>
    <row r="53" spans="1:35" x14ac:dyDescent="0.25">
      <c r="A53" s="171"/>
      <c r="B53" s="171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</row>
    <row r="54" spans="1:35" x14ac:dyDescent="0.25">
      <c r="A54" s="171"/>
      <c r="B54" s="171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</row>
    <row r="55" spans="1:35" x14ac:dyDescent="0.25">
      <c r="A55" s="171"/>
      <c r="B55" s="171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</row>
    <row r="56" spans="1:35" x14ac:dyDescent="0.25">
      <c r="A56" s="171"/>
      <c r="B56" s="171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</row>
    <row r="57" spans="1:35" x14ac:dyDescent="0.25">
      <c r="A57" s="171"/>
      <c r="B57" s="171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</row>
    <row r="58" spans="1:35" x14ac:dyDescent="0.25">
      <c r="A58" s="171"/>
      <c r="B58" s="171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</row>
    <row r="59" spans="1:35" x14ac:dyDescent="0.25">
      <c r="A59" s="171"/>
      <c r="B59" s="171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</row>
    <row r="60" spans="1:35" x14ac:dyDescent="0.25">
      <c r="A60" s="171"/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</row>
    <row r="61" spans="1:35" x14ac:dyDescent="0.25">
      <c r="A61" s="171"/>
      <c r="B61" s="171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71"/>
      <c r="AI61" s="171"/>
    </row>
    <row r="62" spans="1:35" x14ac:dyDescent="0.25">
      <c r="A62" s="171"/>
      <c r="B62" s="171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71"/>
      <c r="AI62" s="171"/>
    </row>
    <row r="63" spans="1:35" x14ac:dyDescent="0.25">
      <c r="A63" s="171"/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</row>
    <row r="64" spans="1:35" x14ac:dyDescent="0.25">
      <c r="A64" s="171"/>
      <c r="B64" s="171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71"/>
      <c r="AI64" s="171"/>
    </row>
    <row r="65" spans="1:35" x14ac:dyDescent="0.25">
      <c r="A65" s="171"/>
      <c r="B65" s="171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71"/>
      <c r="AI65" s="171"/>
    </row>
    <row r="66" spans="1:35" x14ac:dyDescent="0.25">
      <c r="A66" s="171"/>
      <c r="B66" s="171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71"/>
      <c r="AI66" s="171"/>
    </row>
    <row r="67" spans="1:35" x14ac:dyDescent="0.25">
      <c r="A67" s="171"/>
      <c r="B67" s="171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71"/>
      <c r="AI67" s="171"/>
    </row>
    <row r="68" spans="1:35" x14ac:dyDescent="0.25">
      <c r="A68" s="171"/>
      <c r="B68" s="171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71"/>
      <c r="AI68" s="171"/>
    </row>
    <row r="69" spans="1:35" x14ac:dyDescent="0.25">
      <c r="A69" s="171"/>
      <c r="B69" s="171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71"/>
      <c r="AI69" s="171"/>
    </row>
    <row r="70" spans="1:35" x14ac:dyDescent="0.25">
      <c r="A70" s="171"/>
      <c r="B70" s="171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71"/>
      <c r="AI70" s="171"/>
    </row>
    <row r="71" spans="1:35" x14ac:dyDescent="0.25">
      <c r="A71" s="171"/>
      <c r="B71" s="171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71"/>
      <c r="AI71" s="171"/>
    </row>
    <row r="72" spans="1:35" x14ac:dyDescent="0.25">
      <c r="A72" s="171"/>
      <c r="B72" s="171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71"/>
      <c r="AI72" s="171"/>
    </row>
    <row r="73" spans="1:35" x14ac:dyDescent="0.25">
      <c r="A73" s="171"/>
      <c r="B73" s="171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71"/>
      <c r="AI73" s="171"/>
    </row>
    <row r="74" spans="1:35" x14ac:dyDescent="0.25">
      <c r="A74" s="171"/>
      <c r="B74" s="171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71"/>
      <c r="AI74" s="171"/>
    </row>
    <row r="75" spans="1:35" x14ac:dyDescent="0.25">
      <c r="A75" s="171"/>
      <c r="B75" s="171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71"/>
      <c r="AI75" s="171"/>
    </row>
    <row r="76" spans="1:35" x14ac:dyDescent="0.25">
      <c r="A76" s="171"/>
      <c r="B76" s="171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71"/>
      <c r="AI76" s="171"/>
    </row>
    <row r="77" spans="1:35" x14ac:dyDescent="0.25">
      <c r="A77" s="171"/>
      <c r="B77" s="171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71"/>
      <c r="AI77" s="171"/>
    </row>
    <row r="78" spans="1:35" x14ac:dyDescent="0.25">
      <c r="A78" s="171"/>
      <c r="B78" s="171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71"/>
      <c r="AI78" s="171"/>
    </row>
    <row r="79" spans="1:35" x14ac:dyDescent="0.25">
      <c r="A79" s="171"/>
      <c r="B79" s="171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H79" s="171"/>
      <c r="AI79" s="171"/>
    </row>
    <row r="80" spans="1:35" x14ac:dyDescent="0.25">
      <c r="A80" s="171"/>
      <c r="B80" s="171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71"/>
      <c r="AE80" s="171"/>
      <c r="AF80" s="171"/>
      <c r="AG80" s="171"/>
      <c r="AH80" s="171"/>
      <c r="AI80" s="171"/>
    </row>
    <row r="81" spans="1:35" x14ac:dyDescent="0.25">
      <c r="A81" s="171"/>
      <c r="B81" s="171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71"/>
      <c r="AE81" s="171"/>
      <c r="AF81" s="171"/>
      <c r="AG81" s="171"/>
      <c r="AH81" s="171"/>
      <c r="AI81" s="171"/>
    </row>
    <row r="82" spans="1:35" x14ac:dyDescent="0.25">
      <c r="A82" s="171"/>
      <c r="B82" s="171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71"/>
      <c r="AI82" s="171"/>
    </row>
  </sheetData>
  <mergeCells count="5">
    <mergeCell ref="B2:Q24"/>
    <mergeCell ref="N25:Q25"/>
    <mergeCell ref="B25:L26"/>
    <mergeCell ref="A1:B1"/>
    <mergeCell ref="C1:I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U85"/>
  <sheetViews>
    <sheetView topLeftCell="B25" zoomScaleSheetLayoutView="125" zoomScalePageLayoutView="125" workbookViewId="0">
      <selection activeCell="M51" sqref="A51:M52"/>
    </sheetView>
  </sheetViews>
  <sheetFormatPr defaultColWidth="8.85546875" defaultRowHeight="15" x14ac:dyDescent="0.25"/>
  <cols>
    <col min="1" max="1" width="9.42578125" style="188" hidden="1" customWidth="1"/>
    <col min="2" max="2" width="2.85546875" style="339" customWidth="1"/>
    <col min="3" max="3" width="11" style="188" customWidth="1"/>
    <col min="4" max="4" width="4.140625" style="188" customWidth="1"/>
    <col min="5" max="5" width="12.5703125" style="188" customWidth="1"/>
    <col min="6" max="6" width="1.42578125" style="188" customWidth="1"/>
    <col min="7" max="7" width="4.140625" style="188" customWidth="1"/>
    <col min="8" max="8" width="17.42578125" style="188" customWidth="1"/>
    <col min="9" max="9" width="3.5703125" style="188" customWidth="1"/>
    <col min="10" max="10" width="4.42578125" style="188" customWidth="1"/>
    <col min="11" max="11" width="16.5703125" style="188" customWidth="1"/>
    <col min="12" max="12" width="4.42578125" style="188" customWidth="1"/>
    <col min="13" max="13" width="16.5703125" style="188" customWidth="1"/>
    <col min="14" max="15" width="2.85546875" style="188" customWidth="1"/>
    <col min="16" max="16" width="2.42578125" style="188" customWidth="1"/>
    <col min="17" max="17" width="12.5703125" style="188" customWidth="1"/>
    <col min="18" max="18" width="15.28515625" style="188" customWidth="1"/>
    <col min="19" max="22" width="11.42578125" style="188" customWidth="1"/>
    <col min="23" max="23" width="8.85546875" style="188" customWidth="1"/>
    <col min="24" max="24" width="6.28515625" style="188" customWidth="1"/>
    <col min="25" max="25" width="12.140625" style="188" customWidth="1"/>
    <col min="26" max="26" width="8.7109375" style="188" customWidth="1"/>
    <col min="27" max="27" width="12.85546875" style="188" customWidth="1"/>
    <col min="28" max="28" width="22.85546875" style="188" customWidth="1"/>
    <col min="29" max="29" width="23.140625" style="188" customWidth="1"/>
    <col min="30" max="30" width="20.42578125" style="188" customWidth="1"/>
    <col min="31" max="31" width="18.5703125" style="188" customWidth="1"/>
    <col min="32" max="33" width="21.140625" style="188" customWidth="1"/>
    <col min="34" max="34" width="14.85546875" style="188" customWidth="1"/>
    <col min="35" max="35" width="18.5703125" style="188" customWidth="1"/>
    <col min="36" max="36" width="15.85546875" style="188" customWidth="1"/>
    <col min="37" max="49" width="14.85546875" style="188" customWidth="1"/>
    <col min="50" max="16384" width="8.85546875" style="188"/>
  </cols>
  <sheetData>
    <row r="1" spans="1:41" s="174" customFormat="1" ht="11.25" customHeight="1" x14ac:dyDescent="0.25">
      <c r="B1" s="175"/>
      <c r="I1" s="857"/>
      <c r="J1" s="857"/>
      <c r="K1" s="857"/>
      <c r="M1" s="174" t="s">
        <v>2410</v>
      </c>
      <c r="AK1" s="748" t="s">
        <v>268</v>
      </c>
      <c r="AL1" s="749"/>
      <c r="AM1" s="749"/>
      <c r="AN1" s="750"/>
    </row>
    <row r="2" spans="1:41" s="182" customFormat="1" ht="36.75" thickBot="1" x14ac:dyDescent="0.6">
      <c r="A2" s="176"/>
      <c r="B2" s="177"/>
      <c r="C2" s="178" t="s">
        <v>205</v>
      </c>
      <c r="D2" s="176"/>
      <c r="E2" s="176"/>
      <c r="F2" s="176"/>
      <c r="G2" s="176"/>
      <c r="H2" s="179"/>
      <c r="I2" s="180"/>
      <c r="J2" s="180"/>
      <c r="K2" s="180"/>
      <c r="L2" s="176"/>
      <c r="M2" s="181"/>
      <c r="N2" s="176"/>
      <c r="O2" s="856" t="s">
        <v>204</v>
      </c>
      <c r="P2" s="856"/>
      <c r="Q2" s="856"/>
      <c r="R2" s="856"/>
      <c r="S2" s="856"/>
      <c r="T2" s="856"/>
      <c r="U2" s="856"/>
      <c r="V2" s="856"/>
      <c r="W2" s="85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751"/>
      <c r="AL2" s="752"/>
      <c r="AM2" s="752"/>
      <c r="AN2" s="753"/>
    </row>
    <row r="3" spans="1:41" ht="11.25" customHeight="1" x14ac:dyDescent="0.35">
      <c r="A3" s="183"/>
      <c r="B3" s="184"/>
      <c r="C3" s="185"/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7"/>
      <c r="O3" s="186"/>
      <c r="P3" s="186"/>
      <c r="Q3" s="186"/>
      <c r="R3" s="186"/>
      <c r="S3" s="186"/>
      <c r="T3" s="186"/>
      <c r="U3" s="186"/>
      <c r="V3" s="186"/>
      <c r="W3" s="187"/>
      <c r="X3" s="766" t="s">
        <v>224</v>
      </c>
      <c r="Y3" s="767"/>
      <c r="Z3" s="767"/>
      <c r="AA3" s="767"/>
      <c r="AB3" s="186"/>
      <c r="AC3" s="186"/>
      <c r="AD3" s="186"/>
      <c r="AE3" s="186"/>
      <c r="AF3" s="186"/>
      <c r="AG3" s="186"/>
      <c r="AH3" s="186"/>
      <c r="AI3" s="186"/>
      <c r="AJ3" s="186"/>
      <c r="AK3" s="751"/>
      <c r="AL3" s="752"/>
      <c r="AM3" s="752"/>
      <c r="AN3" s="753"/>
    </row>
    <row r="4" spans="1:41" ht="21" customHeight="1" thickBot="1" x14ac:dyDescent="0.4">
      <c r="A4" s="189"/>
      <c r="B4" s="190"/>
      <c r="C4" s="191"/>
      <c r="D4" s="191"/>
      <c r="E4" s="191"/>
      <c r="F4" s="191"/>
      <c r="G4" s="821" t="s">
        <v>288</v>
      </c>
      <c r="H4" s="821"/>
      <c r="I4" s="192"/>
      <c r="J4" s="821" t="s">
        <v>99</v>
      </c>
      <c r="K4" s="821"/>
      <c r="L4" s="193"/>
      <c r="M4" s="194"/>
      <c r="N4" s="195"/>
      <c r="O4" s="191"/>
      <c r="P4" s="191"/>
      <c r="Q4" s="196" t="s">
        <v>81</v>
      </c>
      <c r="R4" s="191"/>
      <c r="S4" s="191"/>
      <c r="T4" s="191"/>
      <c r="U4" s="191"/>
      <c r="V4" s="821" t="s">
        <v>132</v>
      </c>
      <c r="W4" s="855"/>
      <c r="X4" s="754"/>
      <c r="Y4" s="755"/>
      <c r="Z4" s="755"/>
      <c r="AA4" s="755"/>
      <c r="AB4" s="191"/>
      <c r="AC4" s="191"/>
      <c r="AD4" s="191"/>
      <c r="AE4" s="191"/>
      <c r="AF4" s="191"/>
      <c r="AG4" s="191"/>
      <c r="AH4" s="191"/>
      <c r="AI4" s="191"/>
      <c r="AJ4" s="191"/>
      <c r="AK4" s="751"/>
      <c r="AL4" s="752"/>
      <c r="AM4" s="752"/>
      <c r="AN4" s="753"/>
    </row>
    <row r="5" spans="1:41" ht="21" customHeight="1" x14ac:dyDescent="0.25">
      <c r="A5" s="189"/>
      <c r="B5" s="190"/>
      <c r="C5" s="197" t="s">
        <v>11</v>
      </c>
      <c r="D5" s="198">
        <v>4</v>
      </c>
      <c r="E5" s="199" t="str">
        <f>IF(D5="","",VLOOKUP(D5,J7:K10,2))</f>
        <v>อื่นๆ</v>
      </c>
      <c r="F5" s="191"/>
      <c r="G5" s="198">
        <v>4</v>
      </c>
      <c r="H5" s="199" t="str">
        <f>IF(G5="","",IF(G5&gt;12,VLOOKUP(G5,L12:M23,2),(VLOOKUP(G5,J12:K23,2))))</f>
        <v>เมืองไทย</v>
      </c>
      <c r="I5" s="191"/>
      <c r="J5" s="832" t="s">
        <v>28</v>
      </c>
      <c r="K5" s="832"/>
      <c r="L5" s="191"/>
      <c r="M5" s="191"/>
      <c r="N5" s="195"/>
      <c r="O5" s="191"/>
      <c r="P5" s="191"/>
      <c r="Q5" s="200" t="s">
        <v>82</v>
      </c>
      <c r="R5" s="824"/>
      <c r="S5" s="825"/>
      <c r="T5" s="191"/>
      <c r="U5" s="191"/>
      <c r="V5" s="201"/>
      <c r="W5" s="195"/>
      <c r="X5" s="202" t="s">
        <v>191</v>
      </c>
      <c r="Y5" s="203" t="s">
        <v>223</v>
      </c>
      <c r="Z5" s="732" t="s">
        <v>122</v>
      </c>
      <c r="AA5" s="732"/>
      <c r="AB5" s="204" t="s">
        <v>225</v>
      </c>
      <c r="AC5" s="204"/>
      <c r="AD5" s="205" t="s">
        <v>226</v>
      </c>
      <c r="AE5" s="203" t="s">
        <v>223</v>
      </c>
      <c r="AF5" s="204" t="s">
        <v>122</v>
      </c>
      <c r="AG5" s="204" t="s">
        <v>225</v>
      </c>
      <c r="AH5" s="191"/>
      <c r="AI5" s="206"/>
      <c r="AJ5" s="206"/>
      <c r="AK5" s="751"/>
      <c r="AL5" s="752"/>
      <c r="AM5" s="752"/>
      <c r="AN5" s="753"/>
    </row>
    <row r="6" spans="1:41" ht="21" customHeight="1" thickBot="1" x14ac:dyDescent="0.3">
      <c r="A6" s="189"/>
      <c r="B6" s="190"/>
      <c r="C6" s="833" t="s">
        <v>27</v>
      </c>
      <c r="D6" s="833"/>
      <c r="E6" s="833"/>
      <c r="F6" s="833"/>
      <c r="G6" s="207"/>
      <c r="H6" s="208" t="str">
        <f>IF(G6="","",VLOOKUP(G6,L7:M11,2))</f>
        <v/>
      </c>
      <c r="I6" s="209"/>
      <c r="J6" s="210" t="s">
        <v>11</v>
      </c>
      <c r="K6" s="211"/>
      <c r="L6" s="210" t="s">
        <v>80</v>
      </c>
      <c r="M6" s="212"/>
      <c r="N6" s="195"/>
      <c r="O6" s="191"/>
      <c r="P6" s="191"/>
      <c r="Q6" s="200" t="s">
        <v>124</v>
      </c>
      <c r="R6" s="826"/>
      <c r="S6" s="827"/>
      <c r="T6" s="191"/>
      <c r="U6" s="191"/>
      <c r="V6" s="201"/>
      <c r="W6" s="195"/>
      <c r="X6" s="189" t="str">
        <f>IF(Z6="","",1)</f>
        <v/>
      </c>
      <c r="Y6" s="191" t="str">
        <f>IF(Z6="","",$R$8&amp;"O-"&amp;Z6)</f>
        <v/>
      </c>
      <c r="Z6" s="863"/>
      <c r="AA6" s="863"/>
      <c r="AB6" s="213"/>
      <c r="AC6" s="214" t="str">
        <f>T9&amp;"O-1"</f>
        <v>O-1</v>
      </c>
      <c r="AD6" s="206" t="str">
        <f>IF(AF6="","",5)</f>
        <v/>
      </c>
      <c r="AE6" s="206" t="str">
        <f>IF(AF6="","",$R$8&amp;"O-"&amp;AD6)</f>
        <v/>
      </c>
      <c r="AF6" s="215"/>
      <c r="AG6" s="213"/>
      <c r="AH6" s="214" t="str">
        <f>T9&amp;"O-5"</f>
        <v>O-5</v>
      </c>
      <c r="AI6" s="206"/>
      <c r="AJ6" s="204" t="s">
        <v>247</v>
      </c>
      <c r="AK6" s="754" t="s">
        <v>262</v>
      </c>
      <c r="AL6" s="755"/>
      <c r="AM6" s="755"/>
      <c r="AN6" s="756"/>
    </row>
    <row r="7" spans="1:41" ht="21" customHeight="1" thickBot="1" x14ac:dyDescent="0.3">
      <c r="A7" s="189"/>
      <c r="B7" s="190"/>
      <c r="C7" s="197" t="s">
        <v>3</v>
      </c>
      <c r="D7" s="834">
        <f ca="1">NOW()</f>
        <v>43032.973902199075</v>
      </c>
      <c r="E7" s="834"/>
      <c r="F7" s="821" t="s">
        <v>100</v>
      </c>
      <c r="G7" s="821"/>
      <c r="H7" s="216"/>
      <c r="I7" s="209"/>
      <c r="J7" s="217">
        <v>1</v>
      </c>
      <c r="K7" s="191" t="s">
        <v>29</v>
      </c>
      <c r="L7" s="217">
        <v>1</v>
      </c>
      <c r="M7" s="218" t="s">
        <v>102</v>
      </c>
      <c r="N7" s="195"/>
      <c r="O7" s="191"/>
      <c r="P7" s="191"/>
      <c r="Q7" s="174"/>
      <c r="R7" s="174"/>
      <c r="S7" s="174"/>
      <c r="T7" s="174"/>
      <c r="U7" s="191"/>
      <c r="V7" s="201"/>
      <c r="W7" s="195"/>
      <c r="X7" s="189" t="str">
        <f>IF(Z7="","",X6+1)</f>
        <v/>
      </c>
      <c r="Y7" s="191" t="str">
        <f>IF(Z7="","",$R$8&amp;"O-"&amp;Z7)</f>
        <v/>
      </c>
      <c r="Z7" s="863"/>
      <c r="AA7" s="863"/>
      <c r="AB7" s="213"/>
      <c r="AC7" s="214" t="str">
        <f>T9&amp;"O-2"</f>
        <v>O-2</v>
      </c>
      <c r="AD7" s="206" t="str">
        <f>IF(AF7="","",AD6+1)</f>
        <v/>
      </c>
      <c r="AE7" s="206" t="str">
        <f t="shared" ref="AE7:AE9" si="0">IF(AF7="","",$R$8&amp;"O-"&amp;AD7)</f>
        <v/>
      </c>
      <c r="AF7" s="215"/>
      <c r="AG7" s="213"/>
      <c r="AH7" s="214" t="str">
        <f>T9&amp;"O-6"</f>
        <v>O-6</v>
      </c>
      <c r="AI7" s="206"/>
      <c r="AJ7" s="219">
        <f>COUNTA(Z6:AA9,AF6:AF9)</f>
        <v>0</v>
      </c>
      <c r="AK7" s="754"/>
      <c r="AL7" s="755"/>
      <c r="AM7" s="755"/>
      <c r="AN7" s="756"/>
    </row>
    <row r="8" spans="1:41" ht="21" customHeight="1" x14ac:dyDescent="0.25">
      <c r="A8" s="189"/>
      <c r="B8" s="190"/>
      <c r="C8" s="197"/>
      <c r="D8" s="191"/>
      <c r="E8" s="191"/>
      <c r="F8" s="191"/>
      <c r="G8" s="191"/>
      <c r="H8" s="191"/>
      <c r="I8" s="191"/>
      <c r="J8" s="217">
        <v>2</v>
      </c>
      <c r="K8" s="191" t="s">
        <v>16</v>
      </c>
      <c r="L8" s="217">
        <v>2</v>
      </c>
      <c r="M8" s="218" t="s">
        <v>43</v>
      </c>
      <c r="N8" s="195"/>
      <c r="O8" s="191"/>
      <c r="P8" s="191"/>
      <c r="Q8" s="823" t="s">
        <v>83</v>
      </c>
      <c r="R8" s="828"/>
      <c r="S8" s="829"/>
      <c r="T8" s="214"/>
      <c r="U8" s="220" t="s">
        <v>98</v>
      </c>
      <c r="V8" s="221"/>
      <c r="W8" s="195"/>
      <c r="X8" s="189" t="str">
        <f>IF(Z8="","",X7+1)</f>
        <v/>
      </c>
      <c r="Y8" s="191" t="str">
        <f>IF(Z8="","",$R$8&amp;"O-"&amp;Z8)</f>
        <v/>
      </c>
      <c r="Z8" s="863"/>
      <c r="AA8" s="863"/>
      <c r="AB8" s="213"/>
      <c r="AC8" s="214" t="str">
        <f>T9&amp;"O-3"</f>
        <v>O-3</v>
      </c>
      <c r="AD8" s="206" t="str">
        <f t="shared" ref="AD8:AD9" si="1">IF(AF8="","",AD7+1)</f>
        <v/>
      </c>
      <c r="AE8" s="206" t="str">
        <f t="shared" si="0"/>
        <v/>
      </c>
      <c r="AF8" s="215"/>
      <c r="AG8" s="222"/>
      <c r="AH8" s="214" t="str">
        <f>T9&amp;"O-7"</f>
        <v>O-7</v>
      </c>
      <c r="AI8" s="206"/>
      <c r="AJ8" s="223" t="s">
        <v>122</v>
      </c>
      <c r="AK8" s="754"/>
      <c r="AL8" s="755"/>
      <c r="AM8" s="755"/>
      <c r="AN8" s="756"/>
    </row>
    <row r="9" spans="1:41" ht="21" customHeight="1" thickBot="1" x14ac:dyDescent="0.3">
      <c r="A9" s="189"/>
      <c r="B9" s="190"/>
      <c r="C9" s="197" t="s">
        <v>10</v>
      </c>
      <c r="D9" s="822"/>
      <c r="E9" s="822"/>
      <c r="F9" s="822"/>
      <c r="G9" s="822"/>
      <c r="H9" s="209"/>
      <c r="I9" s="191"/>
      <c r="J9" s="217">
        <v>3</v>
      </c>
      <c r="K9" s="191" t="s">
        <v>30</v>
      </c>
      <c r="L9" s="217">
        <v>3</v>
      </c>
      <c r="M9" s="218" t="s">
        <v>44</v>
      </c>
      <c r="N9" s="195"/>
      <c r="O9" s="191"/>
      <c r="P9" s="191"/>
      <c r="Q9" s="823"/>
      <c r="R9" s="830"/>
      <c r="S9" s="831"/>
      <c r="T9" s="224"/>
      <c r="U9" s="225"/>
      <c r="V9" s="221"/>
      <c r="W9" s="195"/>
      <c r="X9" s="226" t="str">
        <f>IF(Z9="","",X8+1)</f>
        <v/>
      </c>
      <c r="Y9" s="227" t="str">
        <f>IF(Z9="","",$R$8&amp;"O-"&amp;Z9)</f>
        <v/>
      </c>
      <c r="Z9" s="864"/>
      <c r="AA9" s="864"/>
      <c r="AB9" s="228"/>
      <c r="AC9" s="229" t="str">
        <f>T9&amp;"O-4"</f>
        <v>O-4</v>
      </c>
      <c r="AD9" s="230" t="str">
        <f t="shared" si="1"/>
        <v/>
      </c>
      <c r="AE9" s="230" t="str">
        <f t="shared" si="0"/>
        <v/>
      </c>
      <c r="AF9" s="231"/>
      <c r="AG9" s="232"/>
      <c r="AH9" s="229" t="str">
        <f>T9&amp;"O-8"</f>
        <v>O-8</v>
      </c>
      <c r="AI9" s="230"/>
      <c r="AJ9" s="230"/>
      <c r="AK9" s="757" t="s">
        <v>263</v>
      </c>
      <c r="AL9" s="758"/>
      <c r="AM9" s="758"/>
      <c r="AN9" s="759"/>
    </row>
    <row r="10" spans="1:41" ht="21" customHeight="1" x14ac:dyDescent="0.25">
      <c r="A10" s="189"/>
      <c r="B10" s="190"/>
      <c r="C10" s="197" t="s">
        <v>12</v>
      </c>
      <c r="D10" s="822"/>
      <c r="E10" s="822"/>
      <c r="F10" s="822"/>
      <c r="G10" s="822"/>
      <c r="H10" s="822"/>
      <c r="I10" s="191"/>
      <c r="J10" s="217">
        <v>4</v>
      </c>
      <c r="K10" s="191" t="s">
        <v>76</v>
      </c>
      <c r="L10" s="217">
        <v>4</v>
      </c>
      <c r="M10" s="218" t="s">
        <v>45</v>
      </c>
      <c r="N10" s="195"/>
      <c r="O10" s="183"/>
      <c r="P10" s="186"/>
      <c r="Q10" s="186"/>
      <c r="R10" s="233"/>
      <c r="S10" s="787" t="s">
        <v>137</v>
      </c>
      <c r="T10" s="787"/>
      <c r="U10" s="186"/>
      <c r="V10" s="186"/>
      <c r="W10" s="187"/>
      <c r="X10" s="766" t="s">
        <v>203</v>
      </c>
      <c r="Y10" s="767"/>
      <c r="Z10" s="767"/>
      <c r="AA10" s="767"/>
      <c r="AB10" s="234"/>
      <c r="AC10" s="234"/>
      <c r="AD10" s="235"/>
      <c r="AE10" s="235"/>
      <c r="AF10" s="234"/>
      <c r="AG10" s="234"/>
      <c r="AH10" s="186"/>
      <c r="AI10" s="865" t="s">
        <v>249</v>
      </c>
      <c r="AJ10" s="866"/>
      <c r="AK10" s="236"/>
      <c r="AL10" s="237"/>
      <c r="AM10" s="237"/>
      <c r="AN10" s="238"/>
    </row>
    <row r="11" spans="1:41" ht="21" customHeight="1" thickBot="1" x14ac:dyDescent="0.35">
      <c r="A11" s="189"/>
      <c r="B11" s="190"/>
      <c r="C11" s="197" t="s">
        <v>14</v>
      </c>
      <c r="D11" s="839"/>
      <c r="E11" s="839"/>
      <c r="F11" s="839"/>
      <c r="G11" s="839"/>
      <c r="H11" s="839"/>
      <c r="I11" s="191"/>
      <c r="J11" s="210" t="s">
        <v>16</v>
      </c>
      <c r="K11" s="211"/>
      <c r="L11" s="239">
        <v>5</v>
      </c>
      <c r="M11" s="240" t="s">
        <v>179</v>
      </c>
      <c r="N11" s="195"/>
      <c r="O11" s="189"/>
      <c r="P11" s="191"/>
      <c r="Q11" s="241" t="s">
        <v>85</v>
      </c>
      <c r="R11" s="191"/>
      <c r="S11" s="788" t="str">
        <f>IF(R5="","","พบข้อมูลจำนวน  "&amp;PROFILE!A3&amp;"  ข้อมูล")</f>
        <v/>
      </c>
      <c r="T11" s="788"/>
      <c r="U11" s="242"/>
      <c r="V11" s="243" t="s">
        <v>174</v>
      </c>
      <c r="W11" s="195"/>
      <c r="X11" s="754"/>
      <c r="Y11" s="755"/>
      <c r="Z11" s="755"/>
      <c r="AA11" s="755"/>
      <c r="AB11" s="244"/>
      <c r="AC11" s="244"/>
      <c r="AD11" s="244"/>
      <c r="AE11" s="244"/>
      <c r="AF11" s="244"/>
      <c r="AG11" s="244"/>
      <c r="AH11" s="244"/>
      <c r="AI11" s="245">
        <f>COUNTA(AD13:AD24)</f>
        <v>0</v>
      </c>
      <c r="AJ11" s="246" t="s">
        <v>250</v>
      </c>
      <c r="AK11" s="247"/>
      <c r="AL11" s="244"/>
      <c r="AM11" s="244"/>
      <c r="AN11" s="248"/>
      <c r="AO11" s="249"/>
    </row>
    <row r="12" spans="1:41" ht="21" customHeight="1" x14ac:dyDescent="0.25">
      <c r="A12" s="189"/>
      <c r="B12" s="190"/>
      <c r="C12" s="197" t="s">
        <v>15</v>
      </c>
      <c r="D12" s="839"/>
      <c r="E12" s="839"/>
      <c r="F12" s="839"/>
      <c r="G12" s="839"/>
      <c r="H12" s="839"/>
      <c r="I12" s="191"/>
      <c r="J12" s="217">
        <v>1</v>
      </c>
      <c r="K12" s="918" t="s">
        <v>31</v>
      </c>
      <c r="L12" s="191">
        <v>13</v>
      </c>
      <c r="M12" s="218" t="s">
        <v>201</v>
      </c>
      <c r="N12" s="195"/>
      <c r="O12" s="189"/>
      <c r="P12" s="191"/>
      <c r="Q12" s="802" t="str">
        <f>IFERROR("งาน"&amp;VLOOKUP(T9,QUEUE!F5:X946,19,FALSE),"รอคิวซ่อม")</f>
        <v>รอคิวซ่อม</v>
      </c>
      <c r="R12" s="803"/>
      <c r="S12" s="804"/>
      <c r="T12" s="808" t="str">
        <f>IFERROR(VLOOKUP(T9,QUEUE!F5:Y946,20,FALSE),"ยังไม่กำหนด")</f>
        <v>ยังไม่กำหนด</v>
      </c>
      <c r="U12" s="809"/>
      <c r="V12" s="810"/>
      <c r="W12" s="195"/>
      <c r="X12" s="202" t="s">
        <v>191</v>
      </c>
      <c r="Y12" s="203" t="s">
        <v>214</v>
      </c>
      <c r="Z12" s="768" t="s">
        <v>146</v>
      </c>
      <c r="AA12" s="768"/>
      <c r="AB12" s="203" t="s">
        <v>218</v>
      </c>
      <c r="AC12" s="203" t="s">
        <v>220</v>
      </c>
      <c r="AD12" s="768" t="s">
        <v>219</v>
      </c>
      <c r="AE12" s="768"/>
      <c r="AF12" s="768"/>
      <c r="AG12" s="768"/>
      <c r="AH12" s="768"/>
      <c r="AI12" s="768"/>
      <c r="AJ12" s="246"/>
      <c r="AK12" s="250">
        <v>35</v>
      </c>
      <c r="AL12" s="251">
        <v>36</v>
      </c>
      <c r="AM12" s="244"/>
      <c r="AN12" s="248"/>
      <c r="AO12" s="249"/>
    </row>
    <row r="13" spans="1:41" ht="21" customHeight="1" thickBot="1" x14ac:dyDescent="0.3">
      <c r="A13" s="189"/>
      <c r="B13" s="190"/>
      <c r="C13" s="197"/>
      <c r="D13" s="192"/>
      <c r="E13" s="192"/>
      <c r="F13" s="192"/>
      <c r="G13" s="192"/>
      <c r="H13" s="191"/>
      <c r="I13" s="191"/>
      <c r="J13" s="217">
        <v>2</v>
      </c>
      <c r="K13" s="191" t="s">
        <v>32</v>
      </c>
      <c r="L13" s="191">
        <v>14</v>
      </c>
      <c r="M13" s="218" t="s">
        <v>202</v>
      </c>
      <c r="N13" s="195"/>
      <c r="O13" s="189"/>
      <c r="P13" s="191"/>
      <c r="Q13" s="805"/>
      <c r="R13" s="806"/>
      <c r="S13" s="807"/>
      <c r="T13" s="811"/>
      <c r="U13" s="812"/>
      <c r="V13" s="813"/>
      <c r="W13" s="195"/>
      <c r="X13" s="189" t="str">
        <f>IF(AB13="","",1)</f>
        <v/>
      </c>
      <c r="Y13" s="191" t="str">
        <f>IF(AB13="","",$R$8&amp;"C-"&amp;X13)</f>
        <v/>
      </c>
      <c r="Z13" s="770"/>
      <c r="AA13" s="770"/>
      <c r="AB13" s="252"/>
      <c r="AC13" s="198"/>
      <c r="AD13" s="736"/>
      <c r="AE13" s="737"/>
      <c r="AF13" s="737"/>
      <c r="AG13" s="737"/>
      <c r="AH13" s="738"/>
      <c r="AI13" s="253" t="str">
        <f>$T$9&amp;"C-"&amp;AK13</f>
        <v>C-1</v>
      </c>
      <c r="AJ13" s="246"/>
      <c r="AK13" s="254">
        <v>1</v>
      </c>
      <c r="AL13" s="214">
        <v>18</v>
      </c>
      <c r="AM13" s="191"/>
      <c r="AN13" s="195"/>
    </row>
    <row r="14" spans="1:41" ht="21" customHeight="1" x14ac:dyDescent="0.25">
      <c r="A14" s="189"/>
      <c r="B14" s="190"/>
      <c r="C14" s="197" t="s">
        <v>0</v>
      </c>
      <c r="D14" s="822"/>
      <c r="E14" s="822"/>
      <c r="F14" s="191"/>
      <c r="G14" s="821" t="s">
        <v>105</v>
      </c>
      <c r="H14" s="821"/>
      <c r="I14" s="191"/>
      <c r="J14" s="217">
        <v>3</v>
      </c>
      <c r="K14" s="191" t="s">
        <v>33</v>
      </c>
      <c r="L14" s="191">
        <v>15</v>
      </c>
      <c r="M14" s="218"/>
      <c r="N14" s="195"/>
      <c r="O14" s="189"/>
      <c r="P14" s="191"/>
      <c r="Q14" s="802" t="str">
        <f>T24</f>
        <v/>
      </c>
      <c r="R14" s="804"/>
      <c r="S14" s="802" t="str">
        <f>"REF.NO:  "&amp;T9</f>
        <v xml:space="preserve">REF.NO:  </v>
      </c>
      <c r="T14" s="803"/>
      <c r="U14" s="803"/>
      <c r="V14" s="804"/>
      <c r="W14" s="195"/>
      <c r="X14" s="189" t="str">
        <f>IF(AB14="","",X13+1)</f>
        <v/>
      </c>
      <c r="Y14" s="191" t="str">
        <f t="shared" ref="Y14:Y24" si="2">IF(AB14="","",$R$8&amp;"C-"&amp;X14)</f>
        <v/>
      </c>
      <c r="Z14" s="770"/>
      <c r="AA14" s="770"/>
      <c r="AB14" s="252"/>
      <c r="AC14" s="198"/>
      <c r="AD14" s="736"/>
      <c r="AE14" s="737"/>
      <c r="AF14" s="737"/>
      <c r="AG14" s="737"/>
      <c r="AH14" s="738"/>
      <c r="AI14" s="253" t="str">
        <f t="shared" ref="AI14:AI24" si="3">$T$9&amp;"C-"&amp;AK14</f>
        <v>C-2</v>
      </c>
      <c r="AJ14" s="246"/>
      <c r="AK14" s="254">
        <v>2</v>
      </c>
      <c r="AL14" s="214">
        <v>19</v>
      </c>
      <c r="AM14" s="191"/>
      <c r="AN14" s="195"/>
    </row>
    <row r="15" spans="1:41" ht="21" customHeight="1" thickBot="1" x14ac:dyDescent="0.3">
      <c r="A15" s="189"/>
      <c r="B15" s="190"/>
      <c r="C15" s="197" t="s">
        <v>1</v>
      </c>
      <c r="D15" s="835"/>
      <c r="E15" s="835"/>
      <c r="F15" s="191"/>
      <c r="G15" s="836"/>
      <c r="H15" s="836"/>
      <c r="I15" s="191"/>
      <c r="J15" s="217">
        <v>4</v>
      </c>
      <c r="K15" s="918" t="s">
        <v>34</v>
      </c>
      <c r="L15" s="191">
        <v>16</v>
      </c>
      <c r="M15" s="218"/>
      <c r="N15" s="195"/>
      <c r="O15" s="189"/>
      <c r="P15" s="191"/>
      <c r="Q15" s="805"/>
      <c r="R15" s="807"/>
      <c r="S15" s="805"/>
      <c r="T15" s="806"/>
      <c r="U15" s="806"/>
      <c r="V15" s="807"/>
      <c r="W15" s="195"/>
      <c r="X15" s="189" t="str">
        <f t="shared" ref="X15:X24" si="4">IF(AB15="","",X14+1)</f>
        <v/>
      </c>
      <c r="Y15" s="191" t="str">
        <f t="shared" si="2"/>
        <v/>
      </c>
      <c r="Z15" s="770"/>
      <c r="AA15" s="770"/>
      <c r="AB15" s="252"/>
      <c r="AC15" s="198"/>
      <c r="AD15" s="736"/>
      <c r="AE15" s="737"/>
      <c r="AF15" s="737"/>
      <c r="AG15" s="737"/>
      <c r="AH15" s="738"/>
      <c r="AI15" s="253" t="str">
        <f t="shared" si="3"/>
        <v>C-3</v>
      </c>
      <c r="AJ15" s="246"/>
      <c r="AK15" s="254">
        <v>3</v>
      </c>
      <c r="AL15" s="214">
        <v>20</v>
      </c>
      <c r="AM15" s="191"/>
      <c r="AN15" s="195"/>
    </row>
    <row r="16" spans="1:41" ht="21" customHeight="1" thickBot="1" x14ac:dyDescent="0.3">
      <c r="A16" s="189"/>
      <c r="B16" s="190"/>
      <c r="C16" s="197" t="s">
        <v>6</v>
      </c>
      <c r="D16" s="835"/>
      <c r="E16" s="835"/>
      <c r="F16" s="191"/>
      <c r="G16" s="837" t="s">
        <v>106</v>
      </c>
      <c r="H16" s="837"/>
      <c r="I16" s="191"/>
      <c r="J16" s="217">
        <v>5</v>
      </c>
      <c r="K16" s="918" t="s">
        <v>35</v>
      </c>
      <c r="L16" s="191">
        <v>17</v>
      </c>
      <c r="M16" s="218"/>
      <c r="N16" s="195"/>
      <c r="O16" s="189"/>
      <c r="P16" s="191"/>
      <c r="Q16" s="196" t="s">
        <v>97</v>
      </c>
      <c r="R16" s="191"/>
      <c r="S16" s="191"/>
      <c r="T16" s="191"/>
      <c r="U16" s="191"/>
      <c r="V16" s="191"/>
      <c r="W16" s="195"/>
      <c r="X16" s="189" t="str">
        <f t="shared" si="4"/>
        <v/>
      </c>
      <c r="Y16" s="191" t="str">
        <f t="shared" si="2"/>
        <v/>
      </c>
      <c r="Z16" s="770"/>
      <c r="AA16" s="770"/>
      <c r="AB16" s="252"/>
      <c r="AC16" s="198"/>
      <c r="AD16" s="736"/>
      <c r="AE16" s="737"/>
      <c r="AF16" s="737"/>
      <c r="AG16" s="737"/>
      <c r="AH16" s="738"/>
      <c r="AI16" s="253" t="str">
        <f t="shared" si="3"/>
        <v>C-4</v>
      </c>
      <c r="AJ16" s="246"/>
      <c r="AK16" s="254">
        <v>4</v>
      </c>
      <c r="AL16" s="214">
        <v>21</v>
      </c>
      <c r="AM16" s="191"/>
      <c r="AN16" s="195"/>
    </row>
    <row r="17" spans="1:40" ht="21" customHeight="1" x14ac:dyDescent="0.25">
      <c r="A17" s="189"/>
      <c r="B17" s="190"/>
      <c r="C17" s="197" t="s">
        <v>2</v>
      </c>
      <c r="D17" s="835"/>
      <c r="E17" s="835"/>
      <c r="F17" s="191"/>
      <c r="G17" s="838"/>
      <c r="H17" s="838"/>
      <c r="I17" s="191"/>
      <c r="J17" s="217">
        <v>6</v>
      </c>
      <c r="K17" s="918" t="s">
        <v>36</v>
      </c>
      <c r="L17" s="191">
        <v>18</v>
      </c>
      <c r="M17" s="218"/>
      <c r="N17" s="195"/>
      <c r="O17" s="189"/>
      <c r="P17" s="191"/>
      <c r="Q17" s="255" t="s">
        <v>94</v>
      </c>
      <c r="R17" s="256"/>
      <c r="S17" s="257" t="str">
        <f>IF(T9="","",VLOOKUP(T9,PROFILE!B6:S1000,8,0))</f>
        <v/>
      </c>
      <c r="T17" s="800" t="s">
        <v>96</v>
      </c>
      <c r="U17" s="800"/>
      <c r="V17" s="258" t="str">
        <f>IF(T9="","",VLOOKUP(T9,PROFILE!B6:S1000,17,0))</f>
        <v/>
      </c>
      <c r="W17" s="195"/>
      <c r="X17" s="189" t="str">
        <f t="shared" si="4"/>
        <v/>
      </c>
      <c r="Y17" s="191" t="str">
        <f t="shared" si="2"/>
        <v/>
      </c>
      <c r="Z17" s="770"/>
      <c r="AA17" s="770"/>
      <c r="AB17" s="252"/>
      <c r="AC17" s="198"/>
      <c r="AD17" s="736"/>
      <c r="AE17" s="737"/>
      <c r="AF17" s="737"/>
      <c r="AG17" s="737"/>
      <c r="AH17" s="738"/>
      <c r="AI17" s="253" t="str">
        <f t="shared" si="3"/>
        <v>C-5</v>
      </c>
      <c r="AJ17" s="246"/>
      <c r="AK17" s="254">
        <v>5</v>
      </c>
      <c r="AL17" s="214">
        <v>22</v>
      </c>
      <c r="AM17" s="191"/>
      <c r="AN17" s="195"/>
    </row>
    <row r="18" spans="1:40" ht="21" customHeight="1" thickBot="1" x14ac:dyDescent="0.3">
      <c r="A18" s="189"/>
      <c r="B18" s="190"/>
      <c r="C18" s="191"/>
      <c r="D18" s="191"/>
      <c r="E18" s="191"/>
      <c r="F18" s="191"/>
      <c r="G18" s="191"/>
      <c r="H18" s="191"/>
      <c r="I18" s="191"/>
      <c r="J18" s="217">
        <v>7</v>
      </c>
      <c r="K18" s="191" t="s">
        <v>37</v>
      </c>
      <c r="L18" s="191">
        <v>19</v>
      </c>
      <c r="M18" s="218"/>
      <c r="N18" s="195"/>
      <c r="O18" s="189"/>
      <c r="P18" s="191"/>
      <c r="Q18" s="259" t="s">
        <v>95</v>
      </c>
      <c r="R18" s="260"/>
      <c r="S18" s="261" t="str">
        <f>IF(T9="","",IF(VLOOKUP(T9,PROFILE!B6:S1000,9,0)=0,"ไม่กำหนด",VLOOKUP(T9,PROFILE!B6:S1000,9,0)))</f>
        <v/>
      </c>
      <c r="T18" s="801" t="s">
        <v>13</v>
      </c>
      <c r="U18" s="801"/>
      <c r="V18" s="262" t="str">
        <f>IF(T9="","",VLOOKUP(T9,PROFILE!B6:S1000,18,0))</f>
        <v/>
      </c>
      <c r="W18" s="195"/>
      <c r="X18" s="189" t="str">
        <f t="shared" si="4"/>
        <v/>
      </c>
      <c r="Y18" s="191" t="str">
        <f t="shared" si="2"/>
        <v/>
      </c>
      <c r="Z18" s="770"/>
      <c r="AA18" s="770"/>
      <c r="AB18" s="252"/>
      <c r="AC18" s="198"/>
      <c r="AD18" s="736"/>
      <c r="AE18" s="737"/>
      <c r="AF18" s="737"/>
      <c r="AG18" s="737"/>
      <c r="AH18" s="738"/>
      <c r="AI18" s="253" t="str">
        <f t="shared" si="3"/>
        <v>C-6</v>
      </c>
      <c r="AJ18" s="246"/>
      <c r="AK18" s="254">
        <v>6</v>
      </c>
      <c r="AL18" s="214">
        <v>23</v>
      </c>
      <c r="AM18" s="191"/>
      <c r="AN18" s="195"/>
    </row>
    <row r="19" spans="1:40" ht="21" customHeight="1" thickBot="1" x14ac:dyDescent="0.3">
      <c r="A19" s="189"/>
      <c r="B19" s="190"/>
      <c r="C19" s="197" t="s">
        <v>46</v>
      </c>
      <c r="D19" s="191"/>
      <c r="E19" s="191"/>
      <c r="F19" s="821" t="s">
        <v>77</v>
      </c>
      <c r="G19" s="821"/>
      <c r="H19" s="821"/>
      <c r="I19" s="191"/>
      <c r="J19" s="217">
        <v>8</v>
      </c>
      <c r="K19" s="918" t="s">
        <v>38</v>
      </c>
      <c r="L19" s="191">
        <v>20</v>
      </c>
      <c r="M19" s="218"/>
      <c r="N19" s="195"/>
      <c r="O19" s="189"/>
      <c r="P19" s="191"/>
      <c r="Q19" s="196" t="s">
        <v>17</v>
      </c>
      <c r="R19" s="191"/>
      <c r="S19" s="191"/>
      <c r="T19" s="191"/>
      <c r="U19" s="191"/>
      <c r="V19" s="191"/>
      <c r="W19" s="195"/>
      <c r="X19" s="189" t="str">
        <f t="shared" si="4"/>
        <v/>
      </c>
      <c r="Y19" s="191" t="str">
        <f t="shared" si="2"/>
        <v/>
      </c>
      <c r="Z19" s="770"/>
      <c r="AA19" s="770"/>
      <c r="AB19" s="252"/>
      <c r="AC19" s="198"/>
      <c r="AD19" s="736"/>
      <c r="AE19" s="737"/>
      <c r="AF19" s="737"/>
      <c r="AG19" s="737"/>
      <c r="AH19" s="738"/>
      <c r="AI19" s="253" t="str">
        <f t="shared" si="3"/>
        <v>C-7</v>
      </c>
      <c r="AJ19" s="246"/>
      <c r="AK19" s="254">
        <v>7</v>
      </c>
      <c r="AL19" s="214">
        <v>24</v>
      </c>
      <c r="AM19" s="191"/>
      <c r="AN19" s="195"/>
    </row>
    <row r="20" spans="1:40" ht="21" customHeight="1" x14ac:dyDescent="0.25">
      <c r="A20" s="189">
        <f>IF(B20=TRUE,I20,0)</f>
        <v>0</v>
      </c>
      <c r="B20" s="263"/>
      <c r="C20" s="197"/>
      <c r="D20" s="191" t="s">
        <v>47</v>
      </c>
      <c r="E20" s="191"/>
      <c r="F20" s="822"/>
      <c r="G20" s="822"/>
      <c r="H20" s="822"/>
      <c r="I20" s="214">
        <v>0.17</v>
      </c>
      <c r="J20" s="217">
        <v>9</v>
      </c>
      <c r="K20" s="191" t="s">
        <v>39</v>
      </c>
      <c r="L20" s="191">
        <v>21</v>
      </c>
      <c r="M20" s="218"/>
      <c r="N20" s="195"/>
      <c r="O20" s="189"/>
      <c r="P20" s="191"/>
      <c r="Q20" s="183" t="s">
        <v>10</v>
      </c>
      <c r="R20" s="794" t="str">
        <f>IF(T9="","",VLOOKUP(T9,PROFILE!B6:W1000,19,0))</f>
        <v/>
      </c>
      <c r="S20" s="794"/>
      <c r="T20" s="186" t="s">
        <v>92</v>
      </c>
      <c r="U20" s="796" t="str">
        <f>IF(T9="","",VLOOKUP(T9,PROFILE!B6:W1000,21,0))</f>
        <v/>
      </c>
      <c r="V20" s="797"/>
      <c r="W20" s="195"/>
      <c r="X20" s="189" t="str">
        <f t="shared" si="4"/>
        <v/>
      </c>
      <c r="Y20" s="191" t="str">
        <f t="shared" si="2"/>
        <v/>
      </c>
      <c r="Z20" s="770"/>
      <c r="AA20" s="770"/>
      <c r="AB20" s="252"/>
      <c r="AC20" s="198"/>
      <c r="AD20" s="736"/>
      <c r="AE20" s="737"/>
      <c r="AF20" s="737"/>
      <c r="AG20" s="737"/>
      <c r="AH20" s="738"/>
      <c r="AI20" s="253" t="str">
        <f t="shared" si="3"/>
        <v>C-8</v>
      </c>
      <c r="AJ20" s="246"/>
      <c r="AK20" s="254">
        <v>8</v>
      </c>
      <c r="AL20" s="214">
        <v>25</v>
      </c>
      <c r="AM20" s="191"/>
      <c r="AN20" s="195"/>
    </row>
    <row r="21" spans="1:40" ht="21" customHeight="1" thickBot="1" x14ac:dyDescent="0.3">
      <c r="A21" s="189">
        <f t="shared" ref="A21:A50" si="5">IF(B21=TRUE,I21,0)</f>
        <v>0</v>
      </c>
      <c r="B21" s="263"/>
      <c r="C21" s="191"/>
      <c r="D21" s="191" t="s">
        <v>48</v>
      </c>
      <c r="E21" s="191"/>
      <c r="F21" s="822"/>
      <c r="G21" s="822"/>
      <c r="H21" s="822"/>
      <c r="I21" s="214">
        <v>0.17</v>
      </c>
      <c r="J21" s="217">
        <v>10</v>
      </c>
      <c r="K21" s="191" t="s">
        <v>40</v>
      </c>
      <c r="L21" s="191">
        <v>22</v>
      </c>
      <c r="M21" s="218"/>
      <c r="N21" s="195"/>
      <c r="O21" s="189"/>
      <c r="P21" s="191"/>
      <c r="Q21" s="226" t="s">
        <v>12</v>
      </c>
      <c r="R21" s="795" t="str">
        <f>IF(T9="","",VLOOKUP(T9,PROFILE!B6:W1000,20,0))</f>
        <v/>
      </c>
      <c r="S21" s="795"/>
      <c r="T21" s="227" t="s">
        <v>93</v>
      </c>
      <c r="U21" s="798" t="str">
        <f>IF(T9="","",VLOOKUP(T9,PROFILE!B6:W1000,22,0))</f>
        <v/>
      </c>
      <c r="V21" s="799"/>
      <c r="W21" s="195"/>
      <c r="X21" s="189" t="str">
        <f t="shared" si="4"/>
        <v/>
      </c>
      <c r="Y21" s="191" t="str">
        <f t="shared" si="2"/>
        <v/>
      </c>
      <c r="Z21" s="770"/>
      <c r="AA21" s="770"/>
      <c r="AB21" s="252"/>
      <c r="AC21" s="198"/>
      <c r="AD21" s="736"/>
      <c r="AE21" s="737"/>
      <c r="AF21" s="737"/>
      <c r="AG21" s="737"/>
      <c r="AH21" s="738"/>
      <c r="AI21" s="253" t="str">
        <f t="shared" si="3"/>
        <v>C-9</v>
      </c>
      <c r="AJ21" s="246"/>
      <c r="AK21" s="254">
        <v>9</v>
      </c>
      <c r="AL21" s="214">
        <v>26</v>
      </c>
      <c r="AM21" s="191"/>
      <c r="AN21" s="195"/>
    </row>
    <row r="22" spans="1:40" ht="21" customHeight="1" thickBot="1" x14ac:dyDescent="0.3">
      <c r="A22" s="189">
        <f t="shared" si="5"/>
        <v>0</v>
      </c>
      <c r="B22" s="263"/>
      <c r="C22" s="191"/>
      <c r="D22" s="191" t="s">
        <v>49</v>
      </c>
      <c r="E22" s="191"/>
      <c r="F22" s="822"/>
      <c r="G22" s="822"/>
      <c r="H22" s="822"/>
      <c r="I22" s="214">
        <v>0.1</v>
      </c>
      <c r="J22" s="217">
        <v>11</v>
      </c>
      <c r="K22" s="191" t="s">
        <v>41</v>
      </c>
      <c r="L22" s="191">
        <v>23</v>
      </c>
      <c r="M22" s="218"/>
      <c r="N22" s="195"/>
      <c r="O22" s="189"/>
      <c r="P22" s="191"/>
      <c r="Q22" s="196" t="s">
        <v>84</v>
      </c>
      <c r="R22" s="191"/>
      <c r="S22" s="191"/>
      <c r="T22" s="191"/>
      <c r="U22" s="191"/>
      <c r="V22" s="191"/>
      <c r="W22" s="195"/>
      <c r="X22" s="189" t="str">
        <f t="shared" si="4"/>
        <v/>
      </c>
      <c r="Y22" s="191" t="str">
        <f t="shared" si="2"/>
        <v/>
      </c>
      <c r="Z22" s="770"/>
      <c r="AA22" s="770"/>
      <c r="AB22" s="252"/>
      <c r="AC22" s="198"/>
      <c r="AD22" s="736"/>
      <c r="AE22" s="737"/>
      <c r="AF22" s="737"/>
      <c r="AG22" s="737"/>
      <c r="AH22" s="738"/>
      <c r="AI22" s="253" t="str">
        <f t="shared" si="3"/>
        <v>C-10</v>
      </c>
      <c r="AJ22" s="246"/>
      <c r="AK22" s="254">
        <v>10</v>
      </c>
      <c r="AL22" s="214">
        <v>27</v>
      </c>
      <c r="AM22" s="191"/>
      <c r="AN22" s="195"/>
    </row>
    <row r="23" spans="1:40" ht="21" customHeight="1" x14ac:dyDescent="0.25">
      <c r="A23" s="189">
        <f t="shared" si="5"/>
        <v>0</v>
      </c>
      <c r="B23" s="263"/>
      <c r="C23" s="191"/>
      <c r="D23" s="191" t="s">
        <v>50</v>
      </c>
      <c r="E23" s="191"/>
      <c r="F23" s="822"/>
      <c r="G23" s="822"/>
      <c r="H23" s="822"/>
      <c r="I23" s="214">
        <v>0.1</v>
      </c>
      <c r="J23" s="239">
        <v>12</v>
      </c>
      <c r="K23" s="199" t="s">
        <v>42</v>
      </c>
      <c r="L23" s="199">
        <v>24</v>
      </c>
      <c r="M23" s="240"/>
      <c r="N23" s="195"/>
      <c r="O23" s="189"/>
      <c r="P23" s="191"/>
      <c r="Q23" s="183" t="s">
        <v>0</v>
      </c>
      <c r="R23" s="264" t="str">
        <f>IF(T9="","",VLOOKUP(T9,PROFILE!B6:AA1000,24,FALSE))</f>
        <v/>
      </c>
      <c r="S23" s="186" t="s">
        <v>1</v>
      </c>
      <c r="T23" s="264" t="str">
        <f>IF(T9="","",VLOOKUP(T9,PROFILE!B6:AA1000,25,0))</f>
        <v/>
      </c>
      <c r="U23" s="186" t="s">
        <v>123</v>
      </c>
      <c r="V23" s="265" t="str">
        <f>IF(T9="","",VLOOKUP(T9,PROFILE!B6:AC1000,27,0))</f>
        <v/>
      </c>
      <c r="W23" s="195"/>
      <c r="X23" s="189" t="str">
        <f t="shared" si="4"/>
        <v/>
      </c>
      <c r="Y23" s="191" t="str">
        <f t="shared" si="2"/>
        <v/>
      </c>
      <c r="Z23" s="770"/>
      <c r="AA23" s="770"/>
      <c r="AB23" s="252"/>
      <c r="AC23" s="198"/>
      <c r="AD23" s="736"/>
      <c r="AE23" s="737"/>
      <c r="AF23" s="737"/>
      <c r="AG23" s="737"/>
      <c r="AH23" s="738"/>
      <c r="AI23" s="253" t="str">
        <f t="shared" si="3"/>
        <v>C-11</v>
      </c>
      <c r="AJ23" s="246"/>
      <c r="AK23" s="254">
        <v>11</v>
      </c>
      <c r="AL23" s="214">
        <v>28</v>
      </c>
      <c r="AM23" s="191"/>
      <c r="AN23" s="195"/>
    </row>
    <row r="24" spans="1:40" ht="21" customHeight="1" thickBot="1" x14ac:dyDescent="0.3">
      <c r="A24" s="189">
        <f t="shared" si="5"/>
        <v>0</v>
      </c>
      <c r="B24" s="263"/>
      <c r="C24" s="191"/>
      <c r="D24" s="191" t="s">
        <v>51</v>
      </c>
      <c r="E24" s="191"/>
      <c r="F24" s="822"/>
      <c r="G24" s="822"/>
      <c r="H24" s="822"/>
      <c r="I24" s="214">
        <v>0.33</v>
      </c>
      <c r="J24" s="191"/>
      <c r="K24" s="191"/>
      <c r="L24" s="191"/>
      <c r="M24" s="191"/>
      <c r="N24" s="195"/>
      <c r="O24" s="189"/>
      <c r="P24" s="191"/>
      <c r="Q24" s="226" t="s">
        <v>6</v>
      </c>
      <c r="R24" s="266" t="str">
        <f>IF(T9="","",VLOOKUP(T9,PROFILE!B6:AA1000,26,0))</f>
        <v/>
      </c>
      <c r="S24" s="227" t="s">
        <v>2</v>
      </c>
      <c r="T24" s="266" t="str">
        <f>IF(T9="","",VLOOKUP(T9,PROFILE!B6:AA1000,23,FALSE))</f>
        <v/>
      </c>
      <c r="U24" s="227" t="s">
        <v>106</v>
      </c>
      <c r="V24" s="267" t="str">
        <f>IF(T9="","",VLOOKUP(T9,PROFILE!B6:AC1000,28,0))</f>
        <v/>
      </c>
      <c r="W24" s="195"/>
      <c r="X24" s="226" t="str">
        <f t="shared" si="4"/>
        <v/>
      </c>
      <c r="Y24" s="227" t="str">
        <f t="shared" si="2"/>
        <v/>
      </c>
      <c r="Z24" s="771"/>
      <c r="AA24" s="771"/>
      <c r="AB24" s="268"/>
      <c r="AC24" s="269"/>
      <c r="AD24" s="739"/>
      <c r="AE24" s="740"/>
      <c r="AF24" s="740"/>
      <c r="AG24" s="740"/>
      <c r="AH24" s="741"/>
      <c r="AI24" s="270" t="str">
        <f t="shared" si="3"/>
        <v>C-12</v>
      </c>
      <c r="AJ24" s="271"/>
      <c r="AK24" s="272">
        <v>12</v>
      </c>
      <c r="AL24" s="229">
        <v>29</v>
      </c>
      <c r="AM24" s="227"/>
      <c r="AN24" s="273"/>
    </row>
    <row r="25" spans="1:40" ht="21" customHeight="1" thickBot="1" x14ac:dyDescent="0.3">
      <c r="A25" s="189">
        <f t="shared" si="5"/>
        <v>0</v>
      </c>
      <c r="B25" s="263"/>
      <c r="C25" s="191"/>
      <c r="D25" s="191" t="s">
        <v>78</v>
      </c>
      <c r="E25" s="191"/>
      <c r="F25" s="822"/>
      <c r="G25" s="822"/>
      <c r="H25" s="822"/>
      <c r="I25" s="214">
        <v>0.33</v>
      </c>
      <c r="J25" s="191" t="s">
        <v>101</v>
      </c>
      <c r="K25" s="191"/>
      <c r="L25" s="191" t="s">
        <v>195</v>
      </c>
      <c r="M25" s="191"/>
      <c r="N25" s="195"/>
      <c r="O25" s="226"/>
      <c r="P25" s="227"/>
      <c r="Q25" s="227"/>
      <c r="R25" s="227"/>
      <c r="S25" s="227"/>
      <c r="T25" s="227"/>
      <c r="U25" s="227"/>
      <c r="V25" s="227"/>
      <c r="W25" s="227"/>
      <c r="X25" s="754" t="s">
        <v>121</v>
      </c>
      <c r="Y25" s="755"/>
      <c r="Z25" s="755"/>
      <c r="AA25" s="755"/>
      <c r="AB25" s="274"/>
      <c r="AC25" s="274"/>
      <c r="AD25" s="274"/>
      <c r="AE25" s="274"/>
      <c r="AF25" s="274"/>
      <c r="AG25" s="244"/>
      <c r="AH25" s="203"/>
      <c r="AI25" s="274"/>
      <c r="AJ25" s="275"/>
      <c r="AK25" s="276">
        <v>13</v>
      </c>
      <c r="AL25" s="277">
        <v>30</v>
      </c>
      <c r="AM25" s="186"/>
      <c r="AN25" s="187"/>
    </row>
    <row r="26" spans="1:40" ht="21" customHeight="1" thickBot="1" x14ac:dyDescent="0.3">
      <c r="A26" s="189">
        <f>IF(B26=TRUE,M26,0)</f>
        <v>0</v>
      </c>
      <c r="B26" s="263"/>
      <c r="C26" s="191"/>
      <c r="D26" s="200" t="s">
        <v>79</v>
      </c>
      <c r="E26" s="191"/>
      <c r="F26" s="822"/>
      <c r="G26" s="822"/>
      <c r="H26" s="822"/>
      <c r="I26" s="278"/>
      <c r="J26" s="191">
        <v>1</v>
      </c>
      <c r="K26" s="191" t="s">
        <v>20</v>
      </c>
      <c r="L26" s="198"/>
      <c r="M26" s="214">
        <v>0.25</v>
      </c>
      <c r="N26" s="195"/>
      <c r="O26" s="766" t="s">
        <v>156</v>
      </c>
      <c r="P26" s="767"/>
      <c r="Q26" s="767"/>
      <c r="R26" s="767"/>
      <c r="S26" s="767"/>
      <c r="T26" s="279" t="s">
        <v>9</v>
      </c>
      <c r="U26" s="841" t="str">
        <f>IF(T9="","",IFERROR(IF(VLOOKUP(T9,REFINISH!F4:O1000,10,FALSE)="","กำลังดำเนินการ","ON SHELVES"),"ยังไม่ได้สั่ง"))</f>
        <v/>
      </c>
      <c r="V26" s="842"/>
      <c r="W26" s="842"/>
      <c r="X26" s="754"/>
      <c r="Y26" s="755"/>
      <c r="Z26" s="755"/>
      <c r="AA26" s="755"/>
      <c r="AB26" s="203"/>
      <c r="AC26" s="203"/>
      <c r="AD26" s="769" t="s">
        <v>215</v>
      </c>
      <c r="AE26" s="769"/>
      <c r="AF26" s="280" t="s">
        <v>217</v>
      </c>
      <c r="AG26" s="191"/>
      <c r="AH26" s="742" t="s">
        <v>261</v>
      </c>
      <c r="AI26" s="744">
        <f>SUM(AC30:AC65)</f>
        <v>0</v>
      </c>
      <c r="AJ26" s="745"/>
      <c r="AK26" s="254">
        <v>14</v>
      </c>
      <c r="AL26" s="214">
        <v>31</v>
      </c>
      <c r="AM26" s="191"/>
      <c r="AN26" s="195"/>
    </row>
    <row r="27" spans="1:40" ht="21" customHeight="1" thickBot="1" x14ac:dyDescent="0.3">
      <c r="A27" s="189">
        <f t="shared" ref="A27:A32" si="6">IF(B27=TRUE,M27,0)</f>
        <v>0</v>
      </c>
      <c r="B27" s="263"/>
      <c r="C27" s="191"/>
      <c r="D27" s="191" t="s">
        <v>52</v>
      </c>
      <c r="E27" s="191"/>
      <c r="F27" s="822"/>
      <c r="G27" s="822"/>
      <c r="H27" s="822"/>
      <c r="I27" s="278"/>
      <c r="J27" s="191">
        <v>2</v>
      </c>
      <c r="K27" s="191" t="s">
        <v>125</v>
      </c>
      <c r="L27" s="191"/>
      <c r="M27" s="214">
        <v>0.17</v>
      </c>
      <c r="N27" s="195"/>
      <c r="O27" s="754"/>
      <c r="P27" s="755"/>
      <c r="Q27" s="755"/>
      <c r="R27" s="755"/>
      <c r="S27" s="755"/>
      <c r="T27" s="281"/>
      <c r="U27" s="843"/>
      <c r="V27" s="844"/>
      <c r="W27" s="844"/>
      <c r="X27" s="760" t="s">
        <v>251</v>
      </c>
      <c r="Y27" s="761"/>
      <c r="Z27" s="761"/>
      <c r="AA27" s="762"/>
      <c r="AB27" s="282"/>
      <c r="AC27" s="282"/>
      <c r="AD27" s="283">
        <f>COUNTA(AB30:AB66)</f>
        <v>0</v>
      </c>
      <c r="AE27" s="282" t="s">
        <v>216</v>
      </c>
      <c r="AF27" s="283" t="str">
        <f>IF(R8="","",IF(AD27=AF28,"ครบ","รอจัดส่ง"))</f>
        <v/>
      </c>
      <c r="AG27" s="191"/>
      <c r="AH27" s="743"/>
      <c r="AI27" s="746"/>
      <c r="AJ27" s="747"/>
      <c r="AK27" s="254">
        <v>15</v>
      </c>
      <c r="AL27" s="214">
        <v>32</v>
      </c>
      <c r="AM27" s="284"/>
      <c r="AN27" s="195"/>
    </row>
    <row r="28" spans="1:40" ht="21" customHeight="1" thickBot="1" x14ac:dyDescent="0.3">
      <c r="A28" s="189">
        <f t="shared" si="6"/>
        <v>0</v>
      </c>
      <c r="B28" s="263"/>
      <c r="C28" s="191"/>
      <c r="D28" s="191" t="s">
        <v>53</v>
      </c>
      <c r="E28" s="191"/>
      <c r="F28" s="822"/>
      <c r="G28" s="822"/>
      <c r="H28" s="822"/>
      <c r="I28" s="278"/>
      <c r="J28" s="191">
        <v>3</v>
      </c>
      <c r="K28" s="191" t="s">
        <v>21</v>
      </c>
      <c r="L28" s="191"/>
      <c r="M28" s="214">
        <v>0.17</v>
      </c>
      <c r="N28" s="195"/>
      <c r="O28" s="285"/>
      <c r="P28" s="732" t="s">
        <v>83</v>
      </c>
      <c r="Q28" s="732"/>
      <c r="R28" s="286">
        <f>T9</f>
        <v>0</v>
      </c>
      <c r="S28" s="196"/>
      <c r="T28" s="287" t="s">
        <v>146</v>
      </c>
      <c r="U28" s="840">
        <f ca="1">NOW()</f>
        <v>43032.973902199075</v>
      </c>
      <c r="V28" s="840"/>
      <c r="W28" s="191"/>
      <c r="X28" s="763"/>
      <c r="Y28" s="764"/>
      <c r="Z28" s="764"/>
      <c r="AA28" s="765"/>
      <c r="AB28" s="206"/>
      <c r="AC28" s="206"/>
      <c r="AD28" s="206"/>
      <c r="AE28" s="206"/>
      <c r="AF28" s="253">
        <f>COUNTIF(AF30:AF65,"&gt;0")</f>
        <v>0</v>
      </c>
      <c r="AG28" s="206"/>
      <c r="AH28" s="282"/>
      <c r="AI28" s="206"/>
      <c r="AJ28" s="288"/>
      <c r="AK28" s="254">
        <v>16</v>
      </c>
      <c r="AL28" s="214">
        <v>33</v>
      </c>
      <c r="AM28" s="206"/>
      <c r="AN28" s="195"/>
    </row>
    <row r="29" spans="1:40" ht="21" customHeight="1" x14ac:dyDescent="0.25">
      <c r="A29" s="189">
        <f t="shared" si="6"/>
        <v>0</v>
      </c>
      <c r="B29" s="263"/>
      <c r="C29" s="191"/>
      <c r="D29" s="191" t="s">
        <v>54</v>
      </c>
      <c r="E29" s="191"/>
      <c r="F29" s="822"/>
      <c r="G29" s="822"/>
      <c r="H29" s="822"/>
      <c r="I29" s="278"/>
      <c r="J29" s="191">
        <v>4</v>
      </c>
      <c r="K29" s="191" t="s">
        <v>22</v>
      </c>
      <c r="L29" s="191"/>
      <c r="M29" s="214">
        <v>0.17</v>
      </c>
      <c r="N29" s="195"/>
      <c r="O29" s="189"/>
      <c r="P29" s="818" t="s">
        <v>144</v>
      </c>
      <c r="Q29" s="818"/>
      <c r="R29" s="819" t="str">
        <f>T24</f>
        <v/>
      </c>
      <c r="S29" s="205" t="s">
        <v>143</v>
      </c>
      <c r="T29" s="819" t="str">
        <f>R23</f>
        <v/>
      </c>
      <c r="U29" s="205" t="s">
        <v>145</v>
      </c>
      <c r="V29" s="819" t="str">
        <f>T23</f>
        <v/>
      </c>
      <c r="W29" s="191"/>
      <c r="X29" s="289" t="s">
        <v>191</v>
      </c>
      <c r="Y29" s="223" t="s">
        <v>213</v>
      </c>
      <c r="Z29" s="223" t="s">
        <v>11</v>
      </c>
      <c r="AA29" s="223" t="s">
        <v>206</v>
      </c>
      <c r="AB29" s="223" t="s">
        <v>122</v>
      </c>
      <c r="AC29" s="223" t="s">
        <v>227</v>
      </c>
      <c r="AD29" s="290" t="s">
        <v>11</v>
      </c>
      <c r="AE29" s="223" t="s">
        <v>140</v>
      </c>
      <c r="AF29" s="223" t="s">
        <v>142</v>
      </c>
      <c r="AG29" s="223" t="s">
        <v>141</v>
      </c>
      <c r="AH29" s="223" t="s">
        <v>209</v>
      </c>
      <c r="AI29" s="204" t="s">
        <v>208</v>
      </c>
      <c r="AJ29" s="291" t="s">
        <v>207</v>
      </c>
      <c r="AK29" s="254">
        <v>17</v>
      </c>
      <c r="AL29" s="214">
        <v>34</v>
      </c>
      <c r="AM29" s="206"/>
      <c r="AN29" s="195"/>
    </row>
    <row r="30" spans="1:40" ht="21" customHeight="1" x14ac:dyDescent="0.25">
      <c r="A30" s="189">
        <f t="shared" si="6"/>
        <v>0</v>
      </c>
      <c r="B30" s="263"/>
      <c r="C30" s="191"/>
      <c r="D30" s="191" t="s">
        <v>55</v>
      </c>
      <c r="E30" s="191"/>
      <c r="F30" s="822"/>
      <c r="G30" s="822"/>
      <c r="H30" s="822"/>
      <c r="I30" s="278"/>
      <c r="J30" s="191">
        <v>5</v>
      </c>
      <c r="K30" s="191" t="s">
        <v>23</v>
      </c>
      <c r="L30" s="191"/>
      <c r="M30" s="214">
        <v>0.17</v>
      </c>
      <c r="N30" s="195"/>
      <c r="O30" s="189"/>
      <c r="P30" s="191"/>
      <c r="Q30" s="191"/>
      <c r="R30" s="820"/>
      <c r="S30" s="191"/>
      <c r="T30" s="820"/>
      <c r="U30" s="191"/>
      <c r="V30" s="820"/>
      <c r="W30" s="191"/>
      <c r="X30" s="292" t="str">
        <f>IF(AB30="","",1)</f>
        <v/>
      </c>
      <c r="Y30" s="206" t="str">
        <f>IF(AB30="","",$R$8&amp;"P-"&amp;X30)</f>
        <v/>
      </c>
      <c r="Z30" s="198"/>
      <c r="AA30" s="293"/>
      <c r="AB30" s="198"/>
      <c r="AC30" s="294"/>
      <c r="AD30" s="295" t="str">
        <f t="shared" ref="AD30:AD65" si="7">IF(AB30="","",VLOOKUP(Z30,$AM$31:$AN$34,2,FALSE))</f>
        <v/>
      </c>
      <c r="AE30" s="296"/>
      <c r="AF30" s="296"/>
      <c r="AG30" s="206" t="str">
        <f>IF(AB30="","",VLOOKUP(AA30,$AM$36:$AN$65,2,FALSE))</f>
        <v/>
      </c>
      <c r="AH30" s="198"/>
      <c r="AI30" s="296"/>
      <c r="AJ30" s="297"/>
      <c r="AK30" s="189"/>
      <c r="AL30" s="298" t="str">
        <f>$T$9&amp;"P-"&amp;AK13</f>
        <v>P-1</v>
      </c>
      <c r="AM30" s="299" t="s">
        <v>253</v>
      </c>
      <c r="AN30" s="300"/>
    </row>
    <row r="31" spans="1:40" ht="21" customHeight="1" x14ac:dyDescent="0.25">
      <c r="A31" s="189">
        <f t="shared" si="6"/>
        <v>0</v>
      </c>
      <c r="B31" s="263"/>
      <c r="C31" s="191"/>
      <c r="D31" s="191" t="s">
        <v>56</v>
      </c>
      <c r="E31" s="191"/>
      <c r="F31" s="822"/>
      <c r="G31" s="822"/>
      <c r="H31" s="822"/>
      <c r="I31" s="278"/>
      <c r="J31" s="191">
        <v>6</v>
      </c>
      <c r="K31" s="191" t="s">
        <v>24</v>
      </c>
      <c r="L31" s="191"/>
      <c r="M31" s="214">
        <v>0.17</v>
      </c>
      <c r="N31" s="195"/>
      <c r="O31" s="189"/>
      <c r="P31" s="196" t="s">
        <v>150</v>
      </c>
      <c r="Q31" s="191"/>
      <c r="R31" s="191"/>
      <c r="S31" s="301"/>
      <c r="T31" s="302"/>
      <c r="U31" s="191"/>
      <c r="V31" s="191"/>
      <c r="W31" s="191"/>
      <c r="X31" s="292" t="str">
        <f>IF(AB31="","",X30+1)</f>
        <v/>
      </c>
      <c r="Y31" s="206" t="str">
        <f t="shared" ref="Y31:Y48" si="8">IF(AB31="","",$R$8&amp;"P-"&amp;X31)</f>
        <v/>
      </c>
      <c r="Z31" s="198"/>
      <c r="AA31" s="293"/>
      <c r="AB31" s="198"/>
      <c r="AC31" s="294"/>
      <c r="AD31" s="295" t="str">
        <f t="shared" si="7"/>
        <v/>
      </c>
      <c r="AE31" s="296"/>
      <c r="AF31" s="296"/>
      <c r="AG31" s="206" t="str">
        <f t="shared" ref="AG31:AG65" si="9">IF(AB31="","",VLOOKUP(AA31,$AM$36:$AN$65,2,FALSE))</f>
        <v/>
      </c>
      <c r="AH31" s="198"/>
      <c r="AI31" s="296"/>
      <c r="AJ31" s="297"/>
      <c r="AK31" s="189"/>
      <c r="AL31" s="298" t="str">
        <f t="shared" ref="AL31:AL46" si="10">$T$9&amp;"P-"&amp;AK14</f>
        <v>P-2</v>
      </c>
      <c r="AM31" s="303">
        <v>1</v>
      </c>
      <c r="AN31" s="304" t="s">
        <v>252</v>
      </c>
    </row>
    <row r="32" spans="1:40" ht="21" customHeight="1" x14ac:dyDescent="0.25">
      <c r="A32" s="189">
        <f t="shared" si="6"/>
        <v>0</v>
      </c>
      <c r="B32" s="263"/>
      <c r="C32" s="191"/>
      <c r="D32" s="191" t="s">
        <v>57</v>
      </c>
      <c r="E32" s="191"/>
      <c r="F32" s="822"/>
      <c r="G32" s="822"/>
      <c r="H32" s="822"/>
      <c r="I32" s="278"/>
      <c r="J32" s="191">
        <v>7</v>
      </c>
      <c r="K32" s="191" t="s">
        <v>1157</v>
      </c>
      <c r="L32" s="191"/>
      <c r="M32" s="214">
        <v>0.17</v>
      </c>
      <c r="N32" s="195"/>
      <c r="O32" s="189"/>
      <c r="P32" s="191">
        <v>1</v>
      </c>
      <c r="Q32" s="191" t="s">
        <v>147</v>
      </c>
      <c r="R32" s="196" t="s">
        <v>154</v>
      </c>
      <c r="S32" s="301" t="s">
        <v>151</v>
      </c>
      <c r="T32" s="302" t="s">
        <v>152</v>
      </c>
      <c r="U32" s="191"/>
      <c r="V32" s="191"/>
      <c r="W32" s="191"/>
      <c r="X32" s="292" t="str">
        <f t="shared" ref="X32:X48" si="11">IF(AB32="","",X31+1)</f>
        <v/>
      </c>
      <c r="Y32" s="206" t="str">
        <f t="shared" si="8"/>
        <v/>
      </c>
      <c r="Z32" s="198"/>
      <c r="AA32" s="293"/>
      <c r="AB32" s="198"/>
      <c r="AC32" s="294"/>
      <c r="AD32" s="295" t="str">
        <f t="shared" si="7"/>
        <v/>
      </c>
      <c r="AE32" s="296"/>
      <c r="AF32" s="296"/>
      <c r="AG32" s="206" t="str">
        <f t="shared" si="9"/>
        <v/>
      </c>
      <c r="AH32" s="198"/>
      <c r="AI32" s="296"/>
      <c r="AJ32" s="297"/>
      <c r="AK32" s="292"/>
      <c r="AL32" s="298" t="str">
        <f t="shared" si="10"/>
        <v>P-3</v>
      </c>
      <c r="AM32" s="305">
        <v>2</v>
      </c>
      <c r="AN32" s="306" t="s">
        <v>254</v>
      </c>
    </row>
    <row r="33" spans="1:47" ht="21" customHeight="1" x14ac:dyDescent="0.25">
      <c r="A33" s="189">
        <f t="shared" si="5"/>
        <v>0</v>
      </c>
      <c r="B33" s="263"/>
      <c r="C33" s="191"/>
      <c r="D33" s="191" t="s">
        <v>58</v>
      </c>
      <c r="E33" s="191"/>
      <c r="F33" s="822"/>
      <c r="G33" s="822"/>
      <c r="H33" s="822"/>
      <c r="I33" s="278">
        <v>0.17</v>
      </c>
      <c r="J33" s="191"/>
      <c r="K33" s="191"/>
      <c r="L33" s="191"/>
      <c r="M33" s="191"/>
      <c r="N33" s="195"/>
      <c r="O33" s="189"/>
      <c r="P33" s="191">
        <v>2</v>
      </c>
      <c r="Q33" s="191" t="s">
        <v>148</v>
      </c>
      <c r="R33" s="816" t="str">
        <f>IFERROR(VLOOKUP(S33,P32:Q34,2,FALSE),"")</f>
        <v/>
      </c>
      <c r="S33" s="814"/>
      <c r="T33" s="814"/>
      <c r="U33" s="191"/>
      <c r="V33" s="191"/>
      <c r="W33" s="191"/>
      <c r="X33" s="292" t="str">
        <f t="shared" si="11"/>
        <v/>
      </c>
      <c r="Y33" s="206" t="str">
        <f t="shared" si="8"/>
        <v/>
      </c>
      <c r="Z33" s="198"/>
      <c r="AA33" s="293"/>
      <c r="AB33" s="198"/>
      <c r="AC33" s="294"/>
      <c r="AD33" s="295" t="str">
        <f t="shared" si="7"/>
        <v/>
      </c>
      <c r="AE33" s="296"/>
      <c r="AF33" s="296"/>
      <c r="AG33" s="206" t="str">
        <f t="shared" si="9"/>
        <v/>
      </c>
      <c r="AH33" s="198"/>
      <c r="AI33" s="296"/>
      <c r="AJ33" s="297"/>
      <c r="AK33" s="292"/>
      <c r="AL33" s="298" t="str">
        <f t="shared" si="10"/>
        <v>P-4</v>
      </c>
      <c r="AM33" s="305">
        <v>3</v>
      </c>
      <c r="AN33" s="306" t="s">
        <v>255</v>
      </c>
    </row>
    <row r="34" spans="1:47" ht="21" customHeight="1" x14ac:dyDescent="0.25">
      <c r="A34" s="189">
        <f t="shared" si="5"/>
        <v>0</v>
      </c>
      <c r="B34" s="263"/>
      <c r="C34" s="191"/>
      <c r="D34" s="191" t="s">
        <v>59</v>
      </c>
      <c r="E34" s="191"/>
      <c r="F34" s="822"/>
      <c r="G34" s="822"/>
      <c r="H34" s="822"/>
      <c r="I34" s="214">
        <v>0.17</v>
      </c>
      <c r="J34" s="307"/>
      <c r="K34" s="791" t="s">
        <v>128</v>
      </c>
      <c r="L34" s="791"/>
      <c r="M34" s="791"/>
      <c r="N34" s="195"/>
      <c r="O34" s="189"/>
      <c r="P34" s="191">
        <v>3</v>
      </c>
      <c r="Q34" s="191" t="s">
        <v>149</v>
      </c>
      <c r="R34" s="817"/>
      <c r="S34" s="815"/>
      <c r="T34" s="815"/>
      <c r="U34" s="191"/>
      <c r="V34" s="191"/>
      <c r="W34" s="191"/>
      <c r="X34" s="292" t="str">
        <f t="shared" si="11"/>
        <v/>
      </c>
      <c r="Y34" s="206" t="str">
        <f t="shared" si="8"/>
        <v/>
      </c>
      <c r="Z34" s="198"/>
      <c r="AA34" s="293"/>
      <c r="AB34" s="198"/>
      <c r="AC34" s="294"/>
      <c r="AD34" s="295" t="str">
        <f t="shared" si="7"/>
        <v/>
      </c>
      <c r="AE34" s="296"/>
      <c r="AF34" s="296"/>
      <c r="AG34" s="206" t="str">
        <f t="shared" si="9"/>
        <v/>
      </c>
      <c r="AH34" s="198"/>
      <c r="AI34" s="296"/>
      <c r="AJ34" s="297"/>
      <c r="AK34" s="292"/>
      <c r="AL34" s="298" t="str">
        <f t="shared" si="10"/>
        <v>P-5</v>
      </c>
      <c r="AM34" s="308">
        <v>4</v>
      </c>
      <c r="AN34" s="306" t="s">
        <v>256</v>
      </c>
    </row>
    <row r="35" spans="1:47" ht="21" customHeight="1" thickBot="1" x14ac:dyDescent="0.3">
      <c r="A35" s="189">
        <f t="shared" si="5"/>
        <v>0</v>
      </c>
      <c r="B35" s="263"/>
      <c r="C35" s="191"/>
      <c r="D35" s="191" t="s">
        <v>60</v>
      </c>
      <c r="E35" s="191"/>
      <c r="F35" s="822"/>
      <c r="G35" s="822"/>
      <c r="H35" s="822"/>
      <c r="I35" s="214">
        <v>0.17</v>
      </c>
      <c r="J35" s="307"/>
      <c r="K35" s="791"/>
      <c r="L35" s="791"/>
      <c r="M35" s="791"/>
      <c r="N35" s="195"/>
      <c r="O35" s="189"/>
      <c r="P35" s="191">
        <v>4</v>
      </c>
      <c r="Q35" s="191" t="s">
        <v>286</v>
      </c>
      <c r="R35" s="309" t="s">
        <v>178</v>
      </c>
      <c r="S35" s="310" t="str">
        <f>IFERROR(VLOOKUP(T9,REFINISH!F4:M1000,8,FALSE),"ไม่มีรายการ")</f>
        <v>เทพารักษ์</v>
      </c>
      <c r="T35" s="310" t="str">
        <f>IFERROR(VLOOKUP(T9,REFINISH!F4:M1000,7,FALSE)&amp;" COTS","ไม่มีรายการ")</f>
        <v>0.5 COTS</v>
      </c>
      <c r="U35" s="191"/>
      <c r="V35" s="191"/>
      <c r="W35" s="191"/>
      <c r="X35" s="292" t="str">
        <f t="shared" si="11"/>
        <v/>
      </c>
      <c r="Y35" s="206" t="str">
        <f t="shared" si="8"/>
        <v/>
      </c>
      <c r="Z35" s="198"/>
      <c r="AA35" s="293"/>
      <c r="AB35" s="198"/>
      <c r="AC35" s="294"/>
      <c r="AD35" s="295" t="str">
        <f t="shared" si="7"/>
        <v/>
      </c>
      <c r="AE35" s="296"/>
      <c r="AF35" s="296"/>
      <c r="AG35" s="206" t="str">
        <f t="shared" si="9"/>
        <v/>
      </c>
      <c r="AH35" s="198"/>
      <c r="AI35" s="296"/>
      <c r="AJ35" s="297"/>
      <c r="AK35" s="292"/>
      <c r="AL35" s="298" t="str">
        <f t="shared" si="10"/>
        <v>P-6</v>
      </c>
      <c r="AM35" s="311" t="s">
        <v>257</v>
      </c>
      <c r="AN35" s="300"/>
    </row>
    <row r="36" spans="1:47" ht="21" customHeight="1" x14ac:dyDescent="0.25">
      <c r="A36" s="189">
        <f t="shared" si="5"/>
        <v>0</v>
      </c>
      <c r="B36" s="263"/>
      <c r="C36" s="191"/>
      <c r="D36" s="191" t="s">
        <v>61</v>
      </c>
      <c r="E36" s="191"/>
      <c r="F36" s="822"/>
      <c r="G36" s="822"/>
      <c r="H36" s="822"/>
      <c r="I36" s="214">
        <v>0.17</v>
      </c>
      <c r="J36" s="307"/>
      <c r="K36" s="312" t="s">
        <v>27</v>
      </c>
      <c r="L36" s="790" t="str">
        <f>IFERROR(VLOOKUP(L46,PROFILE!B7:R1000,17,FALSE),"")</f>
        <v/>
      </c>
      <c r="M36" s="790"/>
      <c r="N36" s="288"/>
      <c r="O36" s="183"/>
      <c r="P36" s="186" t="s">
        <v>138</v>
      </c>
      <c r="Q36" s="186"/>
      <c r="R36" s="186" t="s">
        <v>194</v>
      </c>
      <c r="S36" s="186"/>
      <c r="T36" s="186"/>
      <c r="U36" s="186"/>
      <c r="V36" s="186"/>
      <c r="W36" s="186"/>
      <c r="X36" s="292" t="str">
        <f t="shared" si="11"/>
        <v/>
      </c>
      <c r="Y36" s="206" t="str">
        <f t="shared" si="8"/>
        <v/>
      </c>
      <c r="Z36" s="198"/>
      <c r="AA36" s="293"/>
      <c r="AB36" s="198"/>
      <c r="AC36" s="294"/>
      <c r="AD36" s="295" t="str">
        <f t="shared" si="7"/>
        <v/>
      </c>
      <c r="AE36" s="296"/>
      <c r="AF36" s="296"/>
      <c r="AG36" s="206" t="str">
        <f t="shared" si="9"/>
        <v/>
      </c>
      <c r="AH36" s="198"/>
      <c r="AI36" s="296"/>
      <c r="AJ36" s="297"/>
      <c r="AK36" s="292"/>
      <c r="AL36" s="298" t="str">
        <f t="shared" si="10"/>
        <v>P-7</v>
      </c>
      <c r="AM36" s="308">
        <v>1</v>
      </c>
      <c r="AN36" s="313"/>
    </row>
    <row r="37" spans="1:47" ht="21" customHeight="1" x14ac:dyDescent="0.25">
      <c r="A37" s="189">
        <f t="shared" si="5"/>
        <v>0</v>
      </c>
      <c r="B37" s="263"/>
      <c r="C37" s="191"/>
      <c r="D37" s="191" t="s">
        <v>62</v>
      </c>
      <c r="E37" s="191"/>
      <c r="F37" s="822"/>
      <c r="G37" s="822"/>
      <c r="H37" s="822"/>
      <c r="I37" s="214">
        <v>0.33</v>
      </c>
      <c r="J37" s="307"/>
      <c r="K37" s="312" t="s">
        <v>126</v>
      </c>
      <c r="L37" s="789" t="str">
        <f>IF(P37="",IFERROR(VLOOKUP(L46,PROFILE!B7:J1000,9,FALSE),""),P37)</f>
        <v/>
      </c>
      <c r="M37" s="789"/>
      <c r="N37" s="314"/>
      <c r="O37" s="189"/>
      <c r="P37" s="792"/>
      <c r="Q37" s="793"/>
      <c r="R37" s="315" t="str">
        <f>IFERROR(VLOOKUP(L26,J26:K32,2,FALSE),"")</f>
        <v/>
      </c>
      <c r="S37" s="191"/>
      <c r="T37" s="191"/>
      <c r="U37" s="191"/>
      <c r="V37" s="191"/>
      <c r="W37" s="191"/>
      <c r="X37" s="292" t="str">
        <f t="shared" si="11"/>
        <v/>
      </c>
      <c r="Y37" s="206" t="str">
        <f t="shared" si="8"/>
        <v/>
      </c>
      <c r="Z37" s="198"/>
      <c r="AA37" s="293"/>
      <c r="AB37" s="198"/>
      <c r="AC37" s="294"/>
      <c r="AD37" s="295" t="str">
        <f t="shared" si="7"/>
        <v/>
      </c>
      <c r="AE37" s="296"/>
      <c r="AF37" s="296"/>
      <c r="AG37" s="206" t="str">
        <f t="shared" si="9"/>
        <v/>
      </c>
      <c r="AH37" s="198"/>
      <c r="AI37" s="296"/>
      <c r="AJ37" s="297"/>
      <c r="AK37" s="292"/>
      <c r="AL37" s="298" t="str">
        <f t="shared" si="10"/>
        <v>P-8</v>
      </c>
      <c r="AM37" s="308">
        <v>2</v>
      </c>
      <c r="AN37" s="313"/>
    </row>
    <row r="38" spans="1:47" ht="21" customHeight="1" thickBot="1" x14ac:dyDescent="0.3">
      <c r="A38" s="189">
        <f t="shared" si="5"/>
        <v>0</v>
      </c>
      <c r="B38" s="263"/>
      <c r="C38" s="191"/>
      <c r="D38" s="191" t="s">
        <v>63</v>
      </c>
      <c r="E38" s="191"/>
      <c r="F38" s="822"/>
      <c r="G38" s="822"/>
      <c r="H38" s="822"/>
      <c r="I38" s="214">
        <v>0.33</v>
      </c>
      <c r="J38" s="307"/>
      <c r="K38" s="312" t="s">
        <v>86</v>
      </c>
      <c r="L38" s="293"/>
      <c r="M38" s="316" t="s">
        <v>104</v>
      </c>
      <c r="N38" s="317">
        <f>IF(L38&gt;1,1,L38)</f>
        <v>0</v>
      </c>
      <c r="O38" s="226"/>
      <c r="P38" s="776"/>
      <c r="Q38" s="776"/>
      <c r="R38" s="227"/>
      <c r="S38" s="227"/>
      <c r="T38" s="227"/>
      <c r="U38" s="227"/>
      <c r="V38" s="227"/>
      <c r="W38" s="227"/>
      <c r="X38" s="292" t="str">
        <f t="shared" si="11"/>
        <v/>
      </c>
      <c r="Y38" s="206" t="str">
        <f t="shared" si="8"/>
        <v/>
      </c>
      <c r="Z38" s="198"/>
      <c r="AA38" s="293"/>
      <c r="AB38" s="198"/>
      <c r="AC38" s="294"/>
      <c r="AD38" s="295" t="str">
        <f t="shared" si="7"/>
        <v/>
      </c>
      <c r="AE38" s="296"/>
      <c r="AF38" s="296"/>
      <c r="AG38" s="206" t="str">
        <f t="shared" si="9"/>
        <v/>
      </c>
      <c r="AH38" s="198"/>
      <c r="AI38" s="296"/>
      <c r="AJ38" s="297"/>
      <c r="AK38" s="292"/>
      <c r="AL38" s="298" t="str">
        <f t="shared" si="10"/>
        <v>P-9</v>
      </c>
      <c r="AM38" s="308">
        <v>3</v>
      </c>
      <c r="AN38" s="313"/>
    </row>
    <row r="39" spans="1:47" ht="21" customHeight="1" x14ac:dyDescent="0.25">
      <c r="A39" s="189">
        <f t="shared" si="5"/>
        <v>0</v>
      </c>
      <c r="B39" s="263"/>
      <c r="C39" s="191"/>
      <c r="D39" s="191" t="s">
        <v>64</v>
      </c>
      <c r="E39" s="191"/>
      <c r="F39" s="822"/>
      <c r="G39" s="822"/>
      <c r="H39" s="822"/>
      <c r="I39" s="214">
        <v>0.05</v>
      </c>
      <c r="J39" s="307"/>
      <c r="K39" s="312" t="s">
        <v>87</v>
      </c>
      <c r="L39" s="293"/>
      <c r="M39" s="316" t="s">
        <v>104</v>
      </c>
      <c r="N39" s="253">
        <f>IF(L39&gt;4,4,L39)</f>
        <v>0</v>
      </c>
      <c r="O39" s="851" t="s">
        <v>188</v>
      </c>
      <c r="P39" s="852"/>
      <c r="Q39" s="852"/>
      <c r="R39" s="852"/>
      <c r="S39" s="852"/>
      <c r="T39" s="186"/>
      <c r="U39" s="186"/>
      <c r="V39" s="186"/>
      <c r="W39" s="186"/>
      <c r="X39" s="292" t="str">
        <f t="shared" si="11"/>
        <v/>
      </c>
      <c r="Y39" s="206" t="str">
        <f t="shared" si="8"/>
        <v/>
      </c>
      <c r="Z39" s="198"/>
      <c r="AA39" s="293"/>
      <c r="AB39" s="198"/>
      <c r="AC39" s="294"/>
      <c r="AD39" s="295" t="str">
        <f t="shared" si="7"/>
        <v/>
      </c>
      <c r="AE39" s="296"/>
      <c r="AF39" s="296"/>
      <c r="AG39" s="206" t="str">
        <f t="shared" si="9"/>
        <v/>
      </c>
      <c r="AH39" s="198"/>
      <c r="AI39" s="296"/>
      <c r="AJ39" s="297"/>
      <c r="AK39" s="292"/>
      <c r="AL39" s="298" t="str">
        <f t="shared" si="10"/>
        <v>P-10</v>
      </c>
      <c r="AM39" s="308">
        <v>4</v>
      </c>
      <c r="AN39" s="313"/>
    </row>
    <row r="40" spans="1:47" ht="21" customHeight="1" x14ac:dyDescent="0.25">
      <c r="A40" s="189">
        <f t="shared" si="5"/>
        <v>0</v>
      </c>
      <c r="B40" s="263" t="b">
        <v>0</v>
      </c>
      <c r="C40" s="191"/>
      <c r="D40" s="191" t="s">
        <v>65</v>
      </c>
      <c r="E40" s="191"/>
      <c r="F40" s="822"/>
      <c r="G40" s="822"/>
      <c r="H40" s="822"/>
      <c r="I40" s="214">
        <v>0.05</v>
      </c>
      <c r="J40" s="307"/>
      <c r="K40" s="312" t="s">
        <v>88</v>
      </c>
      <c r="L40" s="293"/>
      <c r="M40" s="316" t="s">
        <v>104</v>
      </c>
      <c r="N40" s="253">
        <f>IF(L40&gt;4,4,L40)</f>
        <v>0</v>
      </c>
      <c r="O40" s="853"/>
      <c r="P40" s="854"/>
      <c r="Q40" s="854"/>
      <c r="R40" s="854"/>
      <c r="S40" s="854"/>
      <c r="T40" s="191"/>
      <c r="U40" s="191"/>
      <c r="V40" s="284"/>
      <c r="W40" s="191"/>
      <c r="X40" s="292" t="str">
        <f t="shared" si="11"/>
        <v/>
      </c>
      <c r="Y40" s="206" t="str">
        <f t="shared" si="8"/>
        <v/>
      </c>
      <c r="Z40" s="198"/>
      <c r="AA40" s="293"/>
      <c r="AB40" s="198"/>
      <c r="AC40" s="294"/>
      <c r="AD40" s="295" t="str">
        <f t="shared" si="7"/>
        <v/>
      </c>
      <c r="AE40" s="296"/>
      <c r="AF40" s="296"/>
      <c r="AG40" s="206" t="str">
        <f t="shared" si="9"/>
        <v/>
      </c>
      <c r="AH40" s="198"/>
      <c r="AI40" s="296"/>
      <c r="AJ40" s="297"/>
      <c r="AK40" s="292"/>
      <c r="AL40" s="298" t="str">
        <f t="shared" si="10"/>
        <v>P-11</v>
      </c>
      <c r="AM40" s="308">
        <v>5</v>
      </c>
      <c r="AN40" s="313"/>
    </row>
    <row r="41" spans="1:47" ht="21" customHeight="1" x14ac:dyDescent="0.25">
      <c r="A41" s="189">
        <f t="shared" si="5"/>
        <v>0</v>
      </c>
      <c r="B41" s="263"/>
      <c r="C41" s="191"/>
      <c r="D41" s="191" t="s">
        <v>66</v>
      </c>
      <c r="E41" s="191"/>
      <c r="F41" s="835"/>
      <c r="G41" s="835"/>
      <c r="H41" s="835"/>
      <c r="I41" s="214">
        <v>0.35</v>
      </c>
      <c r="J41" s="307"/>
      <c r="K41" s="312" t="s">
        <v>89</v>
      </c>
      <c r="L41" s="293"/>
      <c r="M41" s="316" t="s">
        <v>104</v>
      </c>
      <c r="N41" s="253">
        <f>IF(L41&gt;1,1,L41)</f>
        <v>0</v>
      </c>
      <c r="O41" s="781" t="s">
        <v>191</v>
      </c>
      <c r="P41" s="782"/>
      <c r="Q41" s="783" t="s">
        <v>192</v>
      </c>
      <c r="R41" s="784"/>
      <c r="S41" s="783" t="s">
        <v>193</v>
      </c>
      <c r="T41" s="784"/>
      <c r="U41" s="253" t="s">
        <v>189</v>
      </c>
      <c r="V41" s="253" t="s">
        <v>190</v>
      </c>
      <c r="W41" s="318"/>
      <c r="X41" s="292" t="str">
        <f t="shared" si="11"/>
        <v/>
      </c>
      <c r="Y41" s="206" t="str">
        <f t="shared" si="8"/>
        <v/>
      </c>
      <c r="Z41" s="198"/>
      <c r="AA41" s="293"/>
      <c r="AB41" s="198"/>
      <c r="AC41" s="294"/>
      <c r="AD41" s="295" t="str">
        <f t="shared" si="7"/>
        <v/>
      </c>
      <c r="AE41" s="296"/>
      <c r="AF41" s="296"/>
      <c r="AG41" s="206" t="str">
        <f t="shared" si="9"/>
        <v/>
      </c>
      <c r="AH41" s="198"/>
      <c r="AI41" s="296"/>
      <c r="AJ41" s="297"/>
      <c r="AK41" s="292"/>
      <c r="AL41" s="298" t="str">
        <f t="shared" si="10"/>
        <v>P-12</v>
      </c>
      <c r="AM41" s="308">
        <v>6</v>
      </c>
      <c r="AN41" s="319"/>
      <c r="AO41" s="284"/>
      <c r="AP41" s="320"/>
      <c r="AQ41" s="320"/>
      <c r="AR41" s="320"/>
      <c r="AS41" s="320"/>
      <c r="AT41" s="320"/>
    </row>
    <row r="42" spans="1:47" ht="21" customHeight="1" x14ac:dyDescent="0.25">
      <c r="A42" s="189">
        <f t="shared" si="5"/>
        <v>0</v>
      </c>
      <c r="B42" s="263"/>
      <c r="C42" s="191"/>
      <c r="D42" s="191" t="s">
        <v>67</v>
      </c>
      <c r="E42" s="191"/>
      <c r="F42" s="822"/>
      <c r="G42" s="822"/>
      <c r="H42" s="822"/>
      <c r="I42" s="214"/>
      <c r="J42" s="307"/>
      <c r="K42" s="312" t="s">
        <v>90</v>
      </c>
      <c r="L42" s="293"/>
      <c r="M42" s="316" t="s">
        <v>104</v>
      </c>
      <c r="N42" s="253">
        <f>IF(L42&gt;2,2,L42)</f>
        <v>0</v>
      </c>
      <c r="O42" s="777">
        <v>1</v>
      </c>
      <c r="P42" s="778"/>
      <c r="Q42" s="772" t="str">
        <f>IFERROR(IF(VLOOKUP($T$9,PROFILE!$B$5:$DC$1000,U42,0)=0,"",VLOOKUP($T$9,PROFILE!$B$6:$DC$1000,U42,0)),"")</f>
        <v/>
      </c>
      <c r="R42" s="773"/>
      <c r="S42" s="785" t="str">
        <f>IFERROR(IF(VLOOKUP($T$9,PROFILE!$B$6:$DC$1000,V42,0)=0,"",VLOOKUP($T$9,PROFILE!$B$6:$DC$1000,V42,0)),"")</f>
        <v/>
      </c>
      <c r="T42" s="786"/>
      <c r="U42" s="253">
        <v>32</v>
      </c>
      <c r="V42" s="253">
        <v>33</v>
      </c>
      <c r="W42" s="318"/>
      <c r="X42" s="292" t="str">
        <f t="shared" si="11"/>
        <v/>
      </c>
      <c r="Y42" s="206" t="str">
        <f t="shared" si="8"/>
        <v/>
      </c>
      <c r="Z42" s="198"/>
      <c r="AA42" s="293"/>
      <c r="AB42" s="198"/>
      <c r="AC42" s="294"/>
      <c r="AD42" s="295" t="str">
        <f t="shared" si="7"/>
        <v/>
      </c>
      <c r="AE42" s="296"/>
      <c r="AF42" s="296"/>
      <c r="AG42" s="206" t="str">
        <f t="shared" si="9"/>
        <v/>
      </c>
      <c r="AH42" s="198"/>
      <c r="AI42" s="296"/>
      <c r="AJ42" s="297"/>
      <c r="AK42" s="292"/>
      <c r="AL42" s="298" t="str">
        <f t="shared" si="10"/>
        <v>P-13</v>
      </c>
      <c r="AM42" s="308">
        <v>7</v>
      </c>
      <c r="AN42" s="319"/>
      <c r="AO42" s="284"/>
      <c r="AP42" s="320"/>
      <c r="AQ42" s="320"/>
      <c r="AR42" s="320"/>
      <c r="AS42" s="320"/>
      <c r="AT42" s="320"/>
    </row>
    <row r="43" spans="1:47" ht="21" customHeight="1" x14ac:dyDescent="0.25">
      <c r="A43" s="189">
        <f t="shared" si="5"/>
        <v>0</v>
      </c>
      <c r="B43" s="263"/>
      <c r="C43" s="191"/>
      <c r="D43" s="191" t="s">
        <v>68</v>
      </c>
      <c r="E43" s="191"/>
      <c r="F43" s="822"/>
      <c r="G43" s="822"/>
      <c r="H43" s="822"/>
      <c r="I43" s="214"/>
      <c r="J43" s="307"/>
      <c r="K43" s="312" t="s">
        <v>129</v>
      </c>
      <c r="L43" s="293"/>
      <c r="M43" s="316" t="s">
        <v>104</v>
      </c>
      <c r="N43" s="253">
        <f>IF(L43&gt;1,1,L43)</f>
        <v>0</v>
      </c>
      <c r="O43" s="777" t="str">
        <f t="shared" ref="O43:O60" si="12">IF(Q43&lt;&gt;"",O42+1,"")</f>
        <v/>
      </c>
      <c r="P43" s="778"/>
      <c r="Q43" s="772" t="str">
        <f>IFERROR(IF(VLOOKUP($T$9,PROFILE!$B$6:$DC$1000,U43,0)=0,"",VLOOKUP($T$9,PROFILE!$B$6:$DC$1000,U43,0)),"")</f>
        <v/>
      </c>
      <c r="R43" s="773"/>
      <c r="S43" s="772" t="str">
        <f>IFERROR(IF(VLOOKUP($T$9,PROFILE!$B$6:$DC$1000,V43,0)=0,"",VLOOKUP($T$9,PROFILE!$B$6:$DC$1000,V43,0)),"")</f>
        <v/>
      </c>
      <c r="T43" s="773"/>
      <c r="U43" s="253">
        <v>34</v>
      </c>
      <c r="V43" s="253">
        <v>35</v>
      </c>
      <c r="W43" s="318"/>
      <c r="X43" s="292" t="str">
        <f t="shared" si="11"/>
        <v/>
      </c>
      <c r="Y43" s="206" t="str">
        <f t="shared" si="8"/>
        <v/>
      </c>
      <c r="Z43" s="198"/>
      <c r="AA43" s="293"/>
      <c r="AB43" s="198"/>
      <c r="AC43" s="294"/>
      <c r="AD43" s="295" t="str">
        <f t="shared" si="7"/>
        <v/>
      </c>
      <c r="AE43" s="296"/>
      <c r="AF43" s="296"/>
      <c r="AG43" s="206" t="str">
        <f t="shared" si="9"/>
        <v/>
      </c>
      <c r="AH43" s="198"/>
      <c r="AI43" s="296"/>
      <c r="AJ43" s="297"/>
      <c r="AK43" s="292"/>
      <c r="AL43" s="298" t="str">
        <f t="shared" si="10"/>
        <v>P-14</v>
      </c>
      <c r="AM43" s="308">
        <v>8</v>
      </c>
      <c r="AN43" s="319"/>
      <c r="AO43" s="284"/>
      <c r="AP43" s="320"/>
      <c r="AQ43" s="320"/>
      <c r="AR43" s="320"/>
      <c r="AS43" s="320"/>
      <c r="AT43" s="320"/>
    </row>
    <row r="44" spans="1:47" ht="21" customHeight="1" x14ac:dyDescent="0.25">
      <c r="A44" s="189">
        <f t="shared" si="5"/>
        <v>0</v>
      </c>
      <c r="B44" s="263"/>
      <c r="C44" s="191"/>
      <c r="D44" s="191" t="s">
        <v>69</v>
      </c>
      <c r="E44" s="191"/>
      <c r="F44" s="822"/>
      <c r="G44" s="822"/>
      <c r="H44" s="822"/>
      <c r="I44" s="214"/>
      <c r="J44" s="307"/>
      <c r="K44" s="312" t="s">
        <v>127</v>
      </c>
      <c r="L44" s="307">
        <f>SUM(L38:L43)</f>
        <v>0</v>
      </c>
      <c r="M44" s="316" t="s">
        <v>104</v>
      </c>
      <c r="N44" s="253">
        <f>SUM(N38:N43)</f>
        <v>0</v>
      </c>
      <c r="O44" s="777" t="str">
        <f t="shared" si="12"/>
        <v/>
      </c>
      <c r="P44" s="778"/>
      <c r="Q44" s="772" t="str">
        <f>IFERROR(IF(VLOOKUP($T$9,PROFILE!$B$6:$DC$1000,U44,0)=0,"",VLOOKUP($T$9,PROFILE!$B$6:$DC$1000,U44,0)),"")</f>
        <v/>
      </c>
      <c r="R44" s="773"/>
      <c r="S44" s="772" t="str">
        <f>IFERROR(IF(VLOOKUP($T$9,PROFILE!$B$6:$DC$1000,V44,0)=0,"",VLOOKUP($T$9,PROFILE!$B$6:$DC$1000,V44,0)),"")</f>
        <v/>
      </c>
      <c r="T44" s="773"/>
      <c r="U44" s="253">
        <v>36</v>
      </c>
      <c r="V44" s="253">
        <v>37</v>
      </c>
      <c r="W44" s="318"/>
      <c r="X44" s="292" t="str">
        <f t="shared" si="11"/>
        <v/>
      </c>
      <c r="Y44" s="206" t="str">
        <f t="shared" si="8"/>
        <v/>
      </c>
      <c r="Z44" s="198"/>
      <c r="AA44" s="293"/>
      <c r="AB44" s="198"/>
      <c r="AC44" s="294"/>
      <c r="AD44" s="295" t="str">
        <f t="shared" si="7"/>
        <v/>
      </c>
      <c r="AE44" s="296"/>
      <c r="AF44" s="296"/>
      <c r="AG44" s="206" t="str">
        <f t="shared" si="9"/>
        <v/>
      </c>
      <c r="AH44" s="198"/>
      <c r="AI44" s="296"/>
      <c r="AJ44" s="297"/>
      <c r="AK44" s="292"/>
      <c r="AL44" s="298" t="str">
        <f t="shared" si="10"/>
        <v>P-15</v>
      </c>
      <c r="AM44" s="308">
        <v>9</v>
      </c>
      <c r="AN44" s="319"/>
      <c r="AO44" s="284"/>
      <c r="AP44" s="320"/>
      <c r="AQ44" s="320"/>
      <c r="AR44" s="320"/>
      <c r="AS44" s="320"/>
      <c r="AT44" s="320"/>
    </row>
    <row r="45" spans="1:47" ht="21" customHeight="1" thickBot="1" x14ac:dyDescent="0.3">
      <c r="A45" s="189">
        <f t="shared" si="5"/>
        <v>0</v>
      </c>
      <c r="B45" s="263"/>
      <c r="C45" s="191"/>
      <c r="D45" s="191" t="s">
        <v>70</v>
      </c>
      <c r="E45" s="191"/>
      <c r="F45" s="822"/>
      <c r="G45" s="822"/>
      <c r="H45" s="822"/>
      <c r="I45" s="214"/>
      <c r="J45" s="307"/>
      <c r="K45" s="307"/>
      <c r="L45" s="307" t="s">
        <v>136</v>
      </c>
      <c r="M45" s="307"/>
      <c r="N45" s="214"/>
      <c r="O45" s="777" t="str">
        <f t="shared" si="12"/>
        <v/>
      </c>
      <c r="P45" s="778"/>
      <c r="Q45" s="772" t="str">
        <f>IFERROR(IF(VLOOKUP($T$9,PROFILE!$B$6:$DC$1000,U45,0)=0,"",VLOOKUP($T$9,PROFILE!$B$6:$DC$1000,U45,0)),"")</f>
        <v/>
      </c>
      <c r="R45" s="773"/>
      <c r="S45" s="772" t="str">
        <f>IFERROR(IF(VLOOKUP($T$9,PROFILE!$B$6:$DC$1000,V45,0)=0,"",VLOOKUP($T$9,PROFILE!$B$6:$DC$1000,V45,0)),"")</f>
        <v/>
      </c>
      <c r="T45" s="773"/>
      <c r="U45" s="253">
        <v>38</v>
      </c>
      <c r="V45" s="253">
        <v>39</v>
      </c>
      <c r="W45" s="318"/>
      <c r="X45" s="292" t="str">
        <f t="shared" si="11"/>
        <v/>
      </c>
      <c r="Y45" s="206" t="str">
        <f t="shared" si="8"/>
        <v/>
      </c>
      <c r="Z45" s="198"/>
      <c r="AA45" s="293"/>
      <c r="AB45" s="198"/>
      <c r="AC45" s="294"/>
      <c r="AD45" s="295" t="str">
        <f t="shared" si="7"/>
        <v/>
      </c>
      <c r="AE45" s="296"/>
      <c r="AF45" s="296"/>
      <c r="AG45" s="206" t="str">
        <f t="shared" si="9"/>
        <v/>
      </c>
      <c r="AH45" s="198"/>
      <c r="AI45" s="296"/>
      <c r="AJ45" s="297"/>
      <c r="AK45" s="292"/>
      <c r="AL45" s="298" t="str">
        <f t="shared" si="10"/>
        <v>P-16</v>
      </c>
      <c r="AM45" s="308">
        <v>10</v>
      </c>
      <c r="AN45" s="319"/>
      <c r="AO45" s="284"/>
      <c r="AP45" s="320"/>
      <c r="AQ45" s="320"/>
      <c r="AR45" s="320"/>
      <c r="AS45" s="320"/>
      <c r="AT45" s="320"/>
    </row>
    <row r="46" spans="1:47" ht="21" customHeight="1" x14ac:dyDescent="0.25">
      <c r="A46" s="189">
        <f t="shared" si="5"/>
        <v>0</v>
      </c>
      <c r="B46" s="263"/>
      <c r="C46" s="191"/>
      <c r="D46" s="191" t="s">
        <v>71</v>
      </c>
      <c r="E46" s="191"/>
      <c r="F46" s="822"/>
      <c r="G46" s="822"/>
      <c r="H46" s="822"/>
      <c r="I46" s="214"/>
      <c r="J46" s="312" t="s">
        <v>130</v>
      </c>
      <c r="K46" s="321">
        <v>43059</v>
      </c>
      <c r="L46" s="847">
        <f>T9</f>
        <v>0</v>
      </c>
      <c r="M46" s="848"/>
      <c r="N46" s="191"/>
      <c r="O46" s="777" t="str">
        <f t="shared" si="12"/>
        <v/>
      </c>
      <c r="P46" s="778"/>
      <c r="Q46" s="772" t="str">
        <f>IFERROR(IF(VLOOKUP($T$9,PROFILE!$B$6:$DC$1000,U46,0)=0,"",VLOOKUP($T$9,PROFILE!$B$6:$DC$1000,U46,0)),"")</f>
        <v/>
      </c>
      <c r="R46" s="773"/>
      <c r="S46" s="772" t="str">
        <f>IFERROR(IF(VLOOKUP($T$9,PROFILE!$B$6:$DC$1000,V46,0)=0,"",VLOOKUP($T$9,PROFILE!$B$6:$DC$1000,V46,0)),"")</f>
        <v/>
      </c>
      <c r="T46" s="773"/>
      <c r="U46" s="253">
        <v>40</v>
      </c>
      <c r="V46" s="253">
        <v>41</v>
      </c>
      <c r="W46" s="318"/>
      <c r="X46" s="292" t="str">
        <f t="shared" si="11"/>
        <v/>
      </c>
      <c r="Y46" s="206" t="str">
        <f t="shared" si="8"/>
        <v/>
      </c>
      <c r="Z46" s="198"/>
      <c r="AA46" s="293"/>
      <c r="AB46" s="198"/>
      <c r="AC46" s="294"/>
      <c r="AD46" s="295" t="str">
        <f t="shared" si="7"/>
        <v/>
      </c>
      <c r="AE46" s="296"/>
      <c r="AF46" s="296"/>
      <c r="AG46" s="206" t="str">
        <f t="shared" si="9"/>
        <v/>
      </c>
      <c r="AH46" s="198"/>
      <c r="AI46" s="296"/>
      <c r="AJ46" s="297"/>
      <c r="AK46" s="292"/>
      <c r="AL46" s="298" t="str">
        <f t="shared" si="10"/>
        <v>P-17</v>
      </c>
      <c r="AM46" s="308">
        <v>11</v>
      </c>
      <c r="AN46" s="319"/>
      <c r="AO46" s="284"/>
      <c r="AP46" s="320"/>
      <c r="AQ46" s="320"/>
      <c r="AR46" s="320"/>
      <c r="AS46" s="320"/>
      <c r="AT46" s="320"/>
    </row>
    <row r="47" spans="1:47" ht="21" customHeight="1" thickBot="1" x14ac:dyDescent="0.3">
      <c r="A47" s="189">
        <f t="shared" si="5"/>
        <v>0</v>
      </c>
      <c r="B47" s="263"/>
      <c r="C47" s="191"/>
      <c r="D47" s="191" t="s">
        <v>72</v>
      </c>
      <c r="E47" s="191"/>
      <c r="F47" s="822"/>
      <c r="G47" s="822"/>
      <c r="H47" s="822"/>
      <c r="I47" s="214"/>
      <c r="J47" s="312" t="s">
        <v>131</v>
      </c>
      <c r="K47" s="312" t="str">
        <f>CHOOSE(WEEKDAY(K46),"Sunday","Monday","Tuesday","Wednesday","Thursday","Friday","Saturday")</f>
        <v>Monday</v>
      </c>
      <c r="L47" s="849"/>
      <c r="M47" s="850"/>
      <c r="N47" s="191"/>
      <c r="O47" s="777" t="str">
        <f t="shared" si="12"/>
        <v/>
      </c>
      <c r="P47" s="778"/>
      <c r="Q47" s="772" t="str">
        <f>IFERROR(IF(VLOOKUP($T$9,PROFILE!$B$6:$DC$1000,U47,0)=0,"",VLOOKUP($T$9,PROFILE!$B$6:$DC$1000,U47,0)),"")</f>
        <v/>
      </c>
      <c r="R47" s="773"/>
      <c r="S47" s="772" t="str">
        <f>IFERROR(IF(VLOOKUP($T$9,PROFILE!$B$6:$DC$1000,V47,0)=0,"",VLOOKUP($T$9,PROFILE!$B$6:$DC$1000,V47,0)),"")</f>
        <v/>
      </c>
      <c r="T47" s="773"/>
      <c r="U47" s="253">
        <v>42</v>
      </c>
      <c r="V47" s="253">
        <v>43</v>
      </c>
      <c r="W47" s="318"/>
      <c r="X47" s="292" t="str">
        <f t="shared" si="11"/>
        <v/>
      </c>
      <c r="Y47" s="206" t="str">
        <f t="shared" si="8"/>
        <v/>
      </c>
      <c r="Z47" s="198"/>
      <c r="AA47" s="293"/>
      <c r="AB47" s="198"/>
      <c r="AC47" s="294"/>
      <c r="AD47" s="295" t="str">
        <f t="shared" si="7"/>
        <v/>
      </c>
      <c r="AE47" s="296"/>
      <c r="AF47" s="296"/>
      <c r="AG47" s="206" t="str">
        <f t="shared" si="9"/>
        <v/>
      </c>
      <c r="AH47" s="198"/>
      <c r="AI47" s="296"/>
      <c r="AJ47" s="297"/>
      <c r="AK47" s="292"/>
      <c r="AL47" s="298" t="str">
        <f>$T$9&amp;"P-"&amp;AL13</f>
        <v>P-18</v>
      </c>
      <c r="AM47" s="308">
        <v>12</v>
      </c>
      <c r="AN47" s="319"/>
      <c r="AO47" s="284"/>
      <c r="AP47" s="322"/>
      <c r="AQ47" s="322"/>
      <c r="AR47" s="322"/>
      <c r="AS47" s="322"/>
      <c r="AT47" s="322"/>
      <c r="AU47" s="323"/>
    </row>
    <row r="48" spans="1:47" ht="21" customHeight="1" x14ac:dyDescent="0.25">
      <c r="A48" s="189">
        <f t="shared" si="5"/>
        <v>0</v>
      </c>
      <c r="B48" s="263"/>
      <c r="C48" s="191"/>
      <c r="D48" s="191" t="s">
        <v>73</v>
      </c>
      <c r="E48" s="191"/>
      <c r="F48" s="822"/>
      <c r="G48" s="822"/>
      <c r="H48" s="822"/>
      <c r="I48" s="214">
        <v>0.05</v>
      </c>
      <c r="J48" s="307"/>
      <c r="K48" s="307"/>
      <c r="L48" s="307"/>
      <c r="M48" s="307"/>
      <c r="N48" s="191"/>
      <c r="O48" s="777" t="str">
        <f t="shared" si="12"/>
        <v/>
      </c>
      <c r="P48" s="778"/>
      <c r="Q48" s="772" t="str">
        <f>IFERROR(IF(VLOOKUP($T$9,PROFILE!$B$6:$DC$1000,U48,0)=0,"",VLOOKUP($T$9,PROFILE!$B$6:$DC$1000,U48,0)),"")</f>
        <v/>
      </c>
      <c r="R48" s="773"/>
      <c r="S48" s="772" t="str">
        <f>IFERROR(IF(VLOOKUP($T$9,PROFILE!$B$6:$DC$1000,V48,0)=0,"",VLOOKUP($T$9,PROFILE!$B$6:$DC$1000,V48,0)),"")</f>
        <v/>
      </c>
      <c r="T48" s="773"/>
      <c r="U48" s="253">
        <v>44</v>
      </c>
      <c r="V48" s="253">
        <v>45</v>
      </c>
      <c r="W48" s="318"/>
      <c r="X48" s="292" t="str">
        <f t="shared" si="11"/>
        <v/>
      </c>
      <c r="Y48" s="206" t="str">
        <f t="shared" si="8"/>
        <v/>
      </c>
      <c r="Z48" s="198"/>
      <c r="AA48" s="293"/>
      <c r="AB48" s="198"/>
      <c r="AC48" s="294"/>
      <c r="AD48" s="295" t="str">
        <f t="shared" si="7"/>
        <v/>
      </c>
      <c r="AE48" s="296"/>
      <c r="AF48" s="296"/>
      <c r="AG48" s="206" t="str">
        <f t="shared" si="9"/>
        <v/>
      </c>
      <c r="AH48" s="198"/>
      <c r="AI48" s="296"/>
      <c r="AJ48" s="297"/>
      <c r="AK48" s="292"/>
      <c r="AL48" s="298" t="str">
        <f t="shared" ref="AL48:AL63" si="13">$T$9&amp;"P-"&amp;AL14</f>
        <v>P-19</v>
      </c>
      <c r="AM48" s="308">
        <v>13</v>
      </c>
      <c r="AN48" s="319"/>
      <c r="AO48" s="284"/>
      <c r="AP48" s="320"/>
      <c r="AQ48" s="320"/>
      <c r="AR48" s="320"/>
      <c r="AS48" s="320"/>
      <c r="AT48" s="320"/>
    </row>
    <row r="49" spans="1:46" ht="21" customHeight="1" x14ac:dyDescent="0.25">
      <c r="A49" s="189">
        <f t="shared" si="5"/>
        <v>0</v>
      </c>
      <c r="B49" s="263"/>
      <c r="C49" s="191"/>
      <c r="D49" s="191" t="s">
        <v>74</v>
      </c>
      <c r="E49" s="191"/>
      <c r="F49" s="822"/>
      <c r="G49" s="822"/>
      <c r="H49" s="822"/>
      <c r="I49" s="214"/>
      <c r="J49" s="307"/>
      <c r="K49" s="307"/>
      <c r="L49" s="307"/>
      <c r="M49" s="307"/>
      <c r="N49" s="191"/>
      <c r="O49" s="777" t="str">
        <f t="shared" si="12"/>
        <v/>
      </c>
      <c r="P49" s="778"/>
      <c r="Q49" s="772" t="str">
        <f>IFERROR(IF(VLOOKUP($T$9,PROFILE!$B$6:$DC$1000,U49,0)=0,"",VLOOKUP($T$9,PROFILE!$B$6:$DC$1000,U49,0)),"")</f>
        <v/>
      </c>
      <c r="R49" s="773"/>
      <c r="S49" s="772" t="str">
        <f>IFERROR(IF(VLOOKUP($T$9,PROFILE!$B$6:$DC$1000,V49,0)=0,"",VLOOKUP($T$9,PROFILE!$B$6:$DC$1000,V49,0)),"")</f>
        <v/>
      </c>
      <c r="T49" s="773"/>
      <c r="U49" s="253">
        <v>46</v>
      </c>
      <c r="V49" s="253">
        <v>47</v>
      </c>
      <c r="W49" s="318"/>
      <c r="X49" s="292" t="str">
        <f t="shared" ref="X49:X66" si="14">IF(AB49="","",X48+1)</f>
        <v/>
      </c>
      <c r="Y49" s="206" t="str">
        <f t="shared" ref="Y49:Y66" si="15">IF(AB49="","",$R$8&amp;"P-"&amp;X49)</f>
        <v/>
      </c>
      <c r="Z49" s="198"/>
      <c r="AA49" s="293"/>
      <c r="AB49" s="198"/>
      <c r="AC49" s="294"/>
      <c r="AD49" s="295" t="str">
        <f t="shared" si="7"/>
        <v/>
      </c>
      <c r="AE49" s="296"/>
      <c r="AF49" s="296"/>
      <c r="AG49" s="206" t="str">
        <f t="shared" si="9"/>
        <v/>
      </c>
      <c r="AH49" s="198"/>
      <c r="AI49" s="296"/>
      <c r="AJ49" s="297"/>
      <c r="AK49" s="292"/>
      <c r="AL49" s="298" t="str">
        <f t="shared" si="13"/>
        <v>P-20</v>
      </c>
      <c r="AM49" s="308">
        <v>14</v>
      </c>
      <c r="AN49" s="319"/>
      <c r="AO49" s="284"/>
      <c r="AP49" s="320"/>
      <c r="AQ49" s="320"/>
      <c r="AR49" s="320"/>
      <c r="AS49" s="320"/>
      <c r="AT49" s="320"/>
    </row>
    <row r="50" spans="1:46" ht="21" customHeight="1" x14ac:dyDescent="0.25">
      <c r="A50" s="189">
        <f t="shared" si="5"/>
        <v>0</v>
      </c>
      <c r="B50" s="263"/>
      <c r="C50" s="191"/>
      <c r="D50" s="191" t="s">
        <v>75</v>
      </c>
      <c r="E50" s="191"/>
      <c r="F50" s="822"/>
      <c r="G50" s="822"/>
      <c r="H50" s="822"/>
      <c r="I50" s="191"/>
      <c r="J50" s="307"/>
      <c r="K50" s="307"/>
      <c r="L50" s="307"/>
      <c r="M50" s="307"/>
      <c r="N50" s="191"/>
      <c r="O50" s="777" t="str">
        <f t="shared" si="12"/>
        <v/>
      </c>
      <c r="P50" s="778"/>
      <c r="Q50" s="772" t="str">
        <f>IFERROR(IF(VLOOKUP($T$9,PROFILE!$B$6:$DC$1000,U50,0)=0,"",VLOOKUP($T$9,PROFILE!$B$6:$DC$1000,U50,0)),"")</f>
        <v/>
      </c>
      <c r="R50" s="773"/>
      <c r="S50" s="772" t="str">
        <f>IFERROR(IF(VLOOKUP($T$9,PROFILE!$B$6:$DC$1000,V50,0)=0,"",VLOOKUP($T$9,PROFILE!$B$6:$DC$1000,V50,0)),"")</f>
        <v/>
      </c>
      <c r="T50" s="773"/>
      <c r="U50" s="253">
        <v>48</v>
      </c>
      <c r="V50" s="253">
        <v>49</v>
      </c>
      <c r="W50" s="318"/>
      <c r="X50" s="292" t="str">
        <f t="shared" si="14"/>
        <v/>
      </c>
      <c r="Y50" s="284"/>
      <c r="Z50" s="198"/>
      <c r="AA50" s="293"/>
      <c r="AB50" s="198"/>
      <c r="AC50" s="294"/>
      <c r="AD50" s="295" t="str">
        <f t="shared" si="7"/>
        <v/>
      </c>
      <c r="AE50" s="296"/>
      <c r="AF50" s="296"/>
      <c r="AG50" s="206" t="str">
        <f t="shared" si="9"/>
        <v/>
      </c>
      <c r="AH50" s="198"/>
      <c r="AI50" s="296"/>
      <c r="AJ50" s="297"/>
      <c r="AK50" s="292"/>
      <c r="AL50" s="298" t="str">
        <f t="shared" si="13"/>
        <v>P-21</v>
      </c>
      <c r="AM50" s="308">
        <v>15</v>
      </c>
      <c r="AN50" s="319"/>
      <c r="AO50" s="284"/>
      <c r="AP50" s="320"/>
      <c r="AQ50" s="320"/>
      <c r="AR50" s="320"/>
      <c r="AS50" s="320"/>
      <c r="AT50" s="320"/>
    </row>
    <row r="51" spans="1:46" ht="21" customHeight="1" x14ac:dyDescent="0.25">
      <c r="A51" s="324">
        <f>IF(G6=1,3,SUM(A20:A50))</f>
        <v>0</v>
      </c>
      <c r="B51" s="254"/>
      <c r="C51" s="191"/>
      <c r="D51" s="191"/>
      <c r="E51" s="191"/>
      <c r="F51" s="191"/>
      <c r="G51" s="191"/>
      <c r="H51" s="191"/>
      <c r="I51" s="191"/>
      <c r="J51" s="191"/>
      <c r="K51" s="196" t="s">
        <v>28</v>
      </c>
      <c r="L51" s="191"/>
      <c r="M51" s="191"/>
      <c r="N51" s="191"/>
      <c r="O51" s="777" t="str">
        <f t="shared" si="12"/>
        <v/>
      </c>
      <c r="P51" s="778"/>
      <c r="Q51" s="772" t="str">
        <f>IFERROR(IF(VLOOKUP($T$9,PROFILE!$B$6:$DC$1000,U51,0)=0,"",VLOOKUP($T$9,PROFILE!$B$6:$DC$1000,U51,0)),"")</f>
        <v/>
      </c>
      <c r="R51" s="773"/>
      <c r="S51" s="772" t="str">
        <f>IFERROR(IF(VLOOKUP($T$9,PROFILE!$B$6:$DC$1000,V51,0)=0,"",VLOOKUP($T$9,PROFILE!$B$6:$DC$1000,V51,0)),"")</f>
        <v/>
      </c>
      <c r="T51" s="773"/>
      <c r="U51" s="253">
        <v>50</v>
      </c>
      <c r="V51" s="284"/>
      <c r="W51" s="318"/>
      <c r="X51" s="292" t="str">
        <f t="shared" si="14"/>
        <v/>
      </c>
      <c r="Y51" s="206" t="str">
        <f t="shared" si="15"/>
        <v/>
      </c>
      <c r="Z51" s="198"/>
      <c r="AA51" s="293"/>
      <c r="AB51" s="198"/>
      <c r="AC51" s="294"/>
      <c r="AD51" s="295" t="str">
        <f t="shared" si="7"/>
        <v/>
      </c>
      <c r="AE51" s="296"/>
      <c r="AF51" s="296"/>
      <c r="AG51" s="206" t="str">
        <f t="shared" si="9"/>
        <v/>
      </c>
      <c r="AH51" s="198"/>
      <c r="AI51" s="296"/>
      <c r="AJ51" s="297"/>
      <c r="AK51" s="325"/>
      <c r="AL51" s="298" t="str">
        <f t="shared" si="13"/>
        <v>P-22</v>
      </c>
      <c r="AM51" s="308">
        <v>16</v>
      </c>
      <c r="AN51" s="319"/>
      <c r="AO51" s="284"/>
      <c r="AP51" s="320"/>
      <c r="AQ51" s="320"/>
      <c r="AR51" s="320"/>
      <c r="AS51" s="320"/>
      <c r="AT51" s="320"/>
    </row>
    <row r="52" spans="1:46" ht="21" customHeight="1" x14ac:dyDescent="0.25">
      <c r="A52" s="189"/>
      <c r="B52" s="254"/>
      <c r="C52" s="191"/>
      <c r="D52" s="191" t="s">
        <v>76</v>
      </c>
      <c r="E52" s="191"/>
      <c r="F52" s="191"/>
      <c r="G52" s="191"/>
      <c r="H52" s="191"/>
      <c r="I52" s="862" t="s">
        <v>108</v>
      </c>
      <c r="J52" s="862"/>
      <c r="K52" s="326" t="s">
        <v>109</v>
      </c>
      <c r="L52" s="191"/>
      <c r="M52" s="191"/>
      <c r="N52" s="191"/>
      <c r="O52" s="777" t="str">
        <f t="shared" si="12"/>
        <v/>
      </c>
      <c r="P52" s="778"/>
      <c r="Q52" s="772" t="str">
        <f>IFERROR(IF(VLOOKUP($T$9,PROFILE!$B$6:$DC$1000,U52,0)=0,"",VLOOKUP($T$9,PROFILE!$B$6:$DC$1000,U52,0)),"")</f>
        <v/>
      </c>
      <c r="R52" s="773"/>
      <c r="S52" s="772" t="str">
        <f>IFERROR(IF(VLOOKUP($T$9,PROFILE!$B$6:$DC$1000,V52,0)=0,"",VLOOKUP($T$9,PROFILE!$B$6:$DC$1000,V52,0)),"")</f>
        <v/>
      </c>
      <c r="T52" s="773"/>
      <c r="U52" s="253">
        <v>52</v>
      </c>
      <c r="V52" s="253">
        <v>53</v>
      </c>
      <c r="W52" s="318"/>
      <c r="X52" s="292" t="str">
        <f t="shared" si="14"/>
        <v/>
      </c>
      <c r="Y52" s="206" t="str">
        <f t="shared" si="15"/>
        <v/>
      </c>
      <c r="Z52" s="198"/>
      <c r="AA52" s="293"/>
      <c r="AB52" s="198"/>
      <c r="AC52" s="294"/>
      <c r="AD52" s="295" t="str">
        <f t="shared" si="7"/>
        <v/>
      </c>
      <c r="AE52" s="296"/>
      <c r="AF52" s="296"/>
      <c r="AG52" s="206" t="str">
        <f t="shared" si="9"/>
        <v/>
      </c>
      <c r="AH52" s="198"/>
      <c r="AI52" s="296"/>
      <c r="AJ52" s="297"/>
      <c r="AK52" s="189"/>
      <c r="AL52" s="298" t="str">
        <f t="shared" si="13"/>
        <v>P-23</v>
      </c>
      <c r="AM52" s="308">
        <v>17</v>
      </c>
      <c r="AN52" s="319"/>
      <c r="AO52" s="284"/>
      <c r="AP52" s="320"/>
      <c r="AQ52" s="320"/>
      <c r="AR52" s="320"/>
      <c r="AS52" s="320"/>
      <c r="AT52" s="320"/>
    </row>
    <row r="53" spans="1:46" ht="21" customHeight="1" x14ac:dyDescent="0.25">
      <c r="A53" s="189">
        <f>IF(B53=TRUE,IF(I53=1,$N$53,IF(I53=2,$N$54,IF(I53=3,$N$55,IF(I53=4,$N$56,0)))),0)</f>
        <v>0</v>
      </c>
      <c r="B53" s="263"/>
      <c r="C53" s="191"/>
      <c r="D53" s="191">
        <v>1</v>
      </c>
      <c r="E53" s="822"/>
      <c r="F53" s="822"/>
      <c r="G53" s="822"/>
      <c r="H53" s="822"/>
      <c r="I53" s="845"/>
      <c r="J53" s="846"/>
      <c r="K53" s="327" t="s">
        <v>110</v>
      </c>
      <c r="L53" s="191"/>
      <c r="M53" s="191"/>
      <c r="N53" s="214">
        <v>0.05</v>
      </c>
      <c r="O53" s="777" t="str">
        <f t="shared" si="12"/>
        <v/>
      </c>
      <c r="P53" s="778"/>
      <c r="Q53" s="772" t="str">
        <f>IFERROR(IF(VLOOKUP($T$9,PROFILE!$B$6:$DC$1000,U53,0)=0,"",VLOOKUP($T$9,PROFILE!$B$6:$DC$1000,U53,0)),"")</f>
        <v/>
      </c>
      <c r="R53" s="773"/>
      <c r="S53" s="772" t="str">
        <f>IFERROR(IF(VLOOKUP($T$9,PROFILE!$B$6:$DC$1000,V53,0)=0,"",VLOOKUP($T$9,PROFILE!$B$6:$DC$1000,V53,0)),"")</f>
        <v/>
      </c>
      <c r="T53" s="773"/>
      <c r="U53" s="253">
        <v>54</v>
      </c>
      <c r="V53" s="253">
        <v>55</v>
      </c>
      <c r="W53" s="318"/>
      <c r="X53" s="292" t="str">
        <f t="shared" si="14"/>
        <v/>
      </c>
      <c r="Y53" s="206" t="str">
        <f t="shared" si="15"/>
        <v/>
      </c>
      <c r="Z53" s="198"/>
      <c r="AA53" s="293"/>
      <c r="AB53" s="198"/>
      <c r="AC53" s="294"/>
      <c r="AD53" s="295" t="str">
        <f t="shared" si="7"/>
        <v/>
      </c>
      <c r="AE53" s="296"/>
      <c r="AF53" s="296"/>
      <c r="AG53" s="206" t="str">
        <f t="shared" si="9"/>
        <v/>
      </c>
      <c r="AH53" s="198"/>
      <c r="AI53" s="296"/>
      <c r="AJ53" s="297"/>
      <c r="AK53" s="189"/>
      <c r="AL53" s="298" t="str">
        <f t="shared" si="13"/>
        <v>P-24</v>
      </c>
      <c r="AM53" s="308">
        <v>18</v>
      </c>
      <c r="AN53" s="319"/>
      <c r="AO53" s="284"/>
      <c r="AP53" s="320"/>
      <c r="AQ53" s="320"/>
      <c r="AR53" s="320"/>
      <c r="AS53" s="320"/>
      <c r="AT53" s="320"/>
    </row>
    <row r="54" spans="1:46" ht="21" customHeight="1" x14ac:dyDescent="0.25">
      <c r="A54" s="189">
        <f t="shared" ref="A54:A65" si="16">IF(B54=TRUE,IF(I54=1,$N$53,IF(I54=2,$N$54,IF(I54=3,$N$55,IF(I54=4,$N$56,0)))),0)</f>
        <v>0</v>
      </c>
      <c r="B54" s="263"/>
      <c r="C54" s="191"/>
      <c r="D54" s="191">
        <v>2</v>
      </c>
      <c r="E54" s="822"/>
      <c r="F54" s="822"/>
      <c r="G54" s="822"/>
      <c r="H54" s="822"/>
      <c r="I54" s="845"/>
      <c r="J54" s="846"/>
      <c r="K54" s="191" t="s">
        <v>111</v>
      </c>
      <c r="L54" s="191"/>
      <c r="M54" s="191"/>
      <c r="N54" s="214">
        <v>0.17</v>
      </c>
      <c r="O54" s="777" t="str">
        <f t="shared" si="12"/>
        <v/>
      </c>
      <c r="P54" s="778"/>
      <c r="Q54" s="772" t="str">
        <f>IFERROR(IF(VLOOKUP($T$9,PROFILE!$B$6:$DC$1000,U54,0)=0,"",VLOOKUP($T$9,PROFILE!$B$6:$DC$1000,U54,0)),"")</f>
        <v/>
      </c>
      <c r="R54" s="773"/>
      <c r="S54" s="772" t="str">
        <f>IFERROR(IF(VLOOKUP($T$9,PROFILE!$B$6:$DC$1000,V54,0)=0,"",VLOOKUP($T$9,PROFILE!$B$6:$DC$1000,V54,0)),"")</f>
        <v/>
      </c>
      <c r="T54" s="773"/>
      <c r="U54" s="253">
        <v>56</v>
      </c>
      <c r="V54" s="253">
        <v>57</v>
      </c>
      <c r="W54" s="318"/>
      <c r="X54" s="292" t="str">
        <f t="shared" si="14"/>
        <v/>
      </c>
      <c r="Y54" s="206" t="str">
        <f t="shared" si="15"/>
        <v/>
      </c>
      <c r="Z54" s="198"/>
      <c r="AA54" s="293"/>
      <c r="AB54" s="198"/>
      <c r="AC54" s="294"/>
      <c r="AD54" s="295" t="str">
        <f t="shared" si="7"/>
        <v/>
      </c>
      <c r="AE54" s="296"/>
      <c r="AF54" s="296"/>
      <c r="AG54" s="206" t="str">
        <f t="shared" si="9"/>
        <v/>
      </c>
      <c r="AH54" s="198"/>
      <c r="AI54" s="296"/>
      <c r="AJ54" s="297"/>
      <c r="AK54" s="189"/>
      <c r="AL54" s="298" t="str">
        <f t="shared" si="13"/>
        <v>P-25</v>
      </c>
      <c r="AM54" s="308">
        <v>19</v>
      </c>
      <c r="AN54" s="319"/>
      <c r="AO54" s="284"/>
      <c r="AP54" s="320"/>
      <c r="AQ54" s="320"/>
      <c r="AR54" s="320"/>
      <c r="AS54" s="320"/>
      <c r="AT54" s="320"/>
    </row>
    <row r="55" spans="1:46" ht="21" customHeight="1" x14ac:dyDescent="0.25">
      <c r="A55" s="189">
        <f t="shared" si="16"/>
        <v>0</v>
      </c>
      <c r="B55" s="263"/>
      <c r="C55" s="191"/>
      <c r="D55" s="191">
        <v>3</v>
      </c>
      <c r="E55" s="822"/>
      <c r="F55" s="822"/>
      <c r="G55" s="822"/>
      <c r="H55" s="822"/>
      <c r="I55" s="845"/>
      <c r="J55" s="846"/>
      <c r="K55" s="191" t="s">
        <v>112</v>
      </c>
      <c r="L55" s="191"/>
      <c r="M55" s="191"/>
      <c r="N55" s="214">
        <v>0.35</v>
      </c>
      <c r="O55" s="777" t="str">
        <f t="shared" si="12"/>
        <v/>
      </c>
      <c r="P55" s="778"/>
      <c r="Q55" s="772" t="str">
        <f>IFERROR(IF(VLOOKUP($T$9,PROFILE!$B$6:$DC$1000,U55,0)=0,"",VLOOKUP($T$9,PROFILE!$B$6:$DC$1000,U55,0)),"")</f>
        <v/>
      </c>
      <c r="R55" s="773"/>
      <c r="S55" s="772" t="str">
        <f>IFERROR(IF(VLOOKUP($T$9,PROFILE!$B$6:$DC$1000,V55,0)=0,"",VLOOKUP($T$9,PROFILE!$B$6:$DC$1000,V55,0)),"")</f>
        <v/>
      </c>
      <c r="T55" s="773"/>
      <c r="U55" s="253">
        <v>58</v>
      </c>
      <c r="V55" s="253">
        <v>59</v>
      </c>
      <c r="W55" s="318"/>
      <c r="X55" s="292" t="str">
        <f t="shared" si="14"/>
        <v/>
      </c>
      <c r="Y55" s="206" t="str">
        <f t="shared" si="15"/>
        <v/>
      </c>
      <c r="Z55" s="198"/>
      <c r="AA55" s="293"/>
      <c r="AB55" s="198"/>
      <c r="AC55" s="294"/>
      <c r="AD55" s="295" t="str">
        <f t="shared" si="7"/>
        <v/>
      </c>
      <c r="AE55" s="296"/>
      <c r="AF55" s="296"/>
      <c r="AG55" s="206" t="str">
        <f t="shared" si="9"/>
        <v/>
      </c>
      <c r="AH55" s="198"/>
      <c r="AI55" s="296"/>
      <c r="AJ55" s="297"/>
      <c r="AK55" s="292"/>
      <c r="AL55" s="298" t="str">
        <f t="shared" si="13"/>
        <v>P-26</v>
      </c>
      <c r="AM55" s="308">
        <v>20</v>
      </c>
      <c r="AN55" s="319"/>
      <c r="AO55" s="284"/>
      <c r="AP55" s="320"/>
      <c r="AQ55" s="320"/>
      <c r="AR55" s="320"/>
      <c r="AS55" s="320"/>
      <c r="AT55" s="320"/>
    </row>
    <row r="56" spans="1:46" ht="21" customHeight="1" thickBot="1" x14ac:dyDescent="0.3">
      <c r="A56" s="189">
        <f t="shared" si="16"/>
        <v>0</v>
      </c>
      <c r="B56" s="263"/>
      <c r="C56" s="191"/>
      <c r="D56" s="191">
        <v>4</v>
      </c>
      <c r="E56" s="822"/>
      <c r="F56" s="822"/>
      <c r="G56" s="822"/>
      <c r="H56" s="822"/>
      <c r="I56" s="845"/>
      <c r="J56" s="846"/>
      <c r="K56" s="191" t="s">
        <v>113</v>
      </c>
      <c r="L56" s="191"/>
      <c r="M56" s="191"/>
      <c r="N56" s="214">
        <v>0.5</v>
      </c>
      <c r="O56" s="777" t="str">
        <f t="shared" si="12"/>
        <v/>
      </c>
      <c r="P56" s="778"/>
      <c r="Q56" s="772" t="str">
        <f>IFERROR(IF(VLOOKUP($T$9,PROFILE!$B$6:$DC$1000,U56,0)=0,"",VLOOKUP($T$9,PROFILE!$B$6:$DC$1000,U56,0)),"")</f>
        <v/>
      </c>
      <c r="R56" s="773"/>
      <c r="S56" s="772" t="str">
        <f>IFERROR(IF(VLOOKUP($T$9,PROFILE!$B$6:$DC$1000,V56,0)=0,"",VLOOKUP($T$9,PROFILE!$B$6:$DC$1000,V56,0)),"")</f>
        <v/>
      </c>
      <c r="T56" s="773"/>
      <c r="U56" s="253">
        <v>60</v>
      </c>
      <c r="V56" s="253">
        <v>61</v>
      </c>
      <c r="W56" s="318"/>
      <c r="X56" s="292" t="str">
        <f t="shared" si="14"/>
        <v/>
      </c>
      <c r="Y56" s="206" t="str">
        <f t="shared" si="15"/>
        <v/>
      </c>
      <c r="Z56" s="198"/>
      <c r="AA56" s="293"/>
      <c r="AB56" s="198"/>
      <c r="AC56" s="294"/>
      <c r="AD56" s="295" t="str">
        <f t="shared" si="7"/>
        <v/>
      </c>
      <c r="AE56" s="296"/>
      <c r="AF56" s="296"/>
      <c r="AG56" s="206" t="str">
        <f t="shared" si="9"/>
        <v/>
      </c>
      <c r="AH56" s="198"/>
      <c r="AI56" s="296"/>
      <c r="AJ56" s="297"/>
      <c r="AK56" s="292"/>
      <c r="AL56" s="298" t="str">
        <f t="shared" si="13"/>
        <v>P-27</v>
      </c>
      <c r="AM56" s="308">
        <v>21</v>
      </c>
      <c r="AN56" s="319"/>
      <c r="AO56" s="284"/>
      <c r="AP56" s="320"/>
      <c r="AQ56" s="320"/>
      <c r="AR56" s="320"/>
      <c r="AS56" s="320"/>
      <c r="AT56" s="320"/>
    </row>
    <row r="57" spans="1:46" ht="21" customHeight="1" x14ac:dyDescent="0.25">
      <c r="A57" s="189">
        <f t="shared" si="16"/>
        <v>0</v>
      </c>
      <c r="B57" s="263"/>
      <c r="C57" s="191"/>
      <c r="D57" s="191">
        <v>5</v>
      </c>
      <c r="E57" s="822"/>
      <c r="F57" s="822"/>
      <c r="G57" s="822"/>
      <c r="H57" s="822"/>
      <c r="I57" s="845"/>
      <c r="J57" s="861"/>
      <c r="K57" s="183"/>
      <c r="L57" s="186"/>
      <c r="M57" s="187"/>
      <c r="N57" s="191"/>
      <c r="O57" s="777" t="str">
        <f t="shared" si="12"/>
        <v/>
      </c>
      <c r="P57" s="778"/>
      <c r="Q57" s="772" t="str">
        <f>IFERROR(IF(VLOOKUP($T$9,PROFILE!$B$6:$DC$1000,U57,0)=0,"",VLOOKUP($T$9,PROFILE!$B$6:$DC$1000,U57,0)),"")</f>
        <v/>
      </c>
      <c r="R57" s="773"/>
      <c r="S57" s="772" t="str">
        <f>IFERROR(IF(VLOOKUP($T$9,PROFILE!$B$6:$DC$1000,V57,0)=0,"",VLOOKUP($T$9,PROFILE!$B$6:$DC$1000,V57,0)),"")</f>
        <v/>
      </c>
      <c r="T57" s="773"/>
      <c r="U57" s="253">
        <v>62</v>
      </c>
      <c r="V57" s="253">
        <v>63</v>
      </c>
      <c r="W57" s="318"/>
      <c r="X57" s="292" t="str">
        <f t="shared" si="14"/>
        <v/>
      </c>
      <c r="Y57" s="284"/>
      <c r="Z57" s="198"/>
      <c r="AA57" s="293"/>
      <c r="AB57" s="198"/>
      <c r="AC57" s="294"/>
      <c r="AD57" s="295" t="str">
        <f t="shared" si="7"/>
        <v/>
      </c>
      <c r="AE57" s="296"/>
      <c r="AF57" s="296"/>
      <c r="AG57" s="206" t="str">
        <f t="shared" si="9"/>
        <v/>
      </c>
      <c r="AH57" s="198"/>
      <c r="AI57" s="296"/>
      <c r="AJ57" s="297"/>
      <c r="AK57" s="292"/>
      <c r="AL57" s="298" t="str">
        <f t="shared" si="13"/>
        <v>P-28</v>
      </c>
      <c r="AM57" s="308">
        <v>22</v>
      </c>
      <c r="AN57" s="319"/>
      <c r="AO57" s="284"/>
      <c r="AP57" s="320"/>
      <c r="AQ57" s="320"/>
      <c r="AR57" s="320"/>
      <c r="AS57" s="320"/>
      <c r="AT57" s="320"/>
    </row>
    <row r="58" spans="1:46" ht="21" customHeight="1" x14ac:dyDescent="0.25">
      <c r="A58" s="189">
        <f t="shared" si="16"/>
        <v>0</v>
      </c>
      <c r="B58" s="263"/>
      <c r="C58" s="191"/>
      <c r="D58" s="191">
        <v>6</v>
      </c>
      <c r="E58" s="822"/>
      <c r="F58" s="822"/>
      <c r="G58" s="822"/>
      <c r="H58" s="822"/>
      <c r="I58" s="845"/>
      <c r="J58" s="861"/>
      <c r="K58" s="731" t="s">
        <v>264</v>
      </c>
      <c r="L58" s="732"/>
      <c r="M58" s="733"/>
      <c r="N58" s="191"/>
      <c r="O58" s="777" t="str">
        <f t="shared" si="12"/>
        <v/>
      </c>
      <c r="P58" s="778"/>
      <c r="Q58" s="772" t="str">
        <f>IFERROR(IF(VLOOKUP($T$9,PROFILE!$B$6:$DC$1000,U58,0)=0,"",VLOOKUP($T$9,PROFILE!$B$6:$DC$1000,U58,0)),"")</f>
        <v/>
      </c>
      <c r="R58" s="773"/>
      <c r="S58" s="772" t="str">
        <f>IFERROR(IF(VLOOKUP($T$9,PROFILE!$B$6:$DC$1000,V58,0)=0,"",VLOOKUP($T$9,PROFILE!$B$6:$DC$1000,V58,0)),"")</f>
        <v/>
      </c>
      <c r="T58" s="773"/>
      <c r="U58" s="253">
        <v>64</v>
      </c>
      <c r="V58" s="253">
        <v>65</v>
      </c>
      <c r="W58" s="318"/>
      <c r="X58" s="292" t="str">
        <f t="shared" si="14"/>
        <v/>
      </c>
      <c r="Y58" s="206" t="str">
        <f t="shared" si="15"/>
        <v/>
      </c>
      <c r="Z58" s="198"/>
      <c r="AA58" s="293"/>
      <c r="AB58" s="198"/>
      <c r="AC58" s="294"/>
      <c r="AD58" s="295" t="str">
        <f t="shared" si="7"/>
        <v/>
      </c>
      <c r="AE58" s="296"/>
      <c r="AF58" s="296"/>
      <c r="AG58" s="206" t="str">
        <f t="shared" si="9"/>
        <v/>
      </c>
      <c r="AH58" s="198"/>
      <c r="AI58" s="296"/>
      <c r="AJ58" s="297"/>
      <c r="AK58" s="292"/>
      <c r="AL58" s="298" t="str">
        <f t="shared" si="13"/>
        <v>P-29</v>
      </c>
      <c r="AM58" s="308">
        <v>23</v>
      </c>
      <c r="AN58" s="319"/>
      <c r="AO58" s="284"/>
      <c r="AP58" s="320"/>
      <c r="AQ58" s="320"/>
      <c r="AR58" s="320"/>
      <c r="AS58" s="320"/>
      <c r="AT58" s="320"/>
    </row>
    <row r="59" spans="1:46" ht="21" customHeight="1" x14ac:dyDescent="0.35">
      <c r="A59" s="189">
        <f t="shared" si="16"/>
        <v>0</v>
      </c>
      <c r="B59" s="263"/>
      <c r="C59" s="191"/>
      <c r="D59" s="191">
        <v>7</v>
      </c>
      <c r="E59" s="822"/>
      <c r="F59" s="822"/>
      <c r="G59" s="822"/>
      <c r="H59" s="822"/>
      <c r="I59" s="845"/>
      <c r="J59" s="861"/>
      <c r="K59" s="734"/>
      <c r="L59" s="735"/>
      <c r="M59" s="328" t="s">
        <v>265</v>
      </c>
      <c r="N59" s="191"/>
      <c r="O59" s="777" t="str">
        <f t="shared" si="12"/>
        <v/>
      </c>
      <c r="P59" s="778"/>
      <c r="Q59" s="772" t="str">
        <f>IFERROR(IF(VLOOKUP($T$9,PROFILE!$B$6:$DC$1000,U59,0)=0,"",VLOOKUP($T$9,PROFILE!$B$6:$DC$1000,U59,0)),"")</f>
        <v/>
      </c>
      <c r="R59" s="773"/>
      <c r="S59" s="772" t="str">
        <f>IFERROR(IF(VLOOKUP($T$9,PROFILE!$B$6:$DC$1000,V59,0)=0,"",VLOOKUP($T$9,PROFILE!$B$6:$DC$1000,V59,0)),"")</f>
        <v/>
      </c>
      <c r="T59" s="773"/>
      <c r="U59" s="253">
        <v>66</v>
      </c>
      <c r="V59" s="253">
        <v>67</v>
      </c>
      <c r="W59" s="318"/>
      <c r="X59" s="292" t="str">
        <f t="shared" si="14"/>
        <v/>
      </c>
      <c r="Y59" s="206" t="str">
        <f t="shared" si="15"/>
        <v/>
      </c>
      <c r="Z59" s="198"/>
      <c r="AA59" s="293"/>
      <c r="AB59" s="198"/>
      <c r="AC59" s="294"/>
      <c r="AD59" s="295" t="str">
        <f t="shared" si="7"/>
        <v/>
      </c>
      <c r="AE59" s="296"/>
      <c r="AF59" s="296"/>
      <c r="AG59" s="206" t="str">
        <f t="shared" si="9"/>
        <v/>
      </c>
      <c r="AH59" s="198"/>
      <c r="AI59" s="296"/>
      <c r="AJ59" s="297"/>
      <c r="AK59" s="292"/>
      <c r="AL59" s="298" t="str">
        <f t="shared" si="13"/>
        <v>P-30</v>
      </c>
      <c r="AM59" s="308">
        <v>24</v>
      </c>
      <c r="AN59" s="319"/>
      <c r="AO59" s="284"/>
      <c r="AP59" s="320"/>
      <c r="AQ59" s="320"/>
      <c r="AR59" s="320"/>
      <c r="AS59" s="320"/>
      <c r="AT59" s="320"/>
    </row>
    <row r="60" spans="1:46" ht="21" customHeight="1" x14ac:dyDescent="0.25">
      <c r="A60" s="189">
        <f t="shared" si="16"/>
        <v>0</v>
      </c>
      <c r="B60" s="263"/>
      <c r="C60" s="191"/>
      <c r="D60" s="191">
        <v>8</v>
      </c>
      <c r="E60" s="822"/>
      <c r="F60" s="822"/>
      <c r="G60" s="822"/>
      <c r="H60" s="822"/>
      <c r="I60" s="845"/>
      <c r="J60" s="861"/>
      <c r="K60" s="190" t="s">
        <v>266</v>
      </c>
      <c r="L60" s="191"/>
      <c r="M60" s="195"/>
      <c r="N60" s="191"/>
      <c r="O60" s="777" t="str">
        <f t="shared" si="12"/>
        <v/>
      </c>
      <c r="P60" s="778"/>
      <c r="Q60" s="772" t="str">
        <f>IFERROR(IF(VLOOKUP($T$9,PROFILE!$B$6:$DC$1000,U60,0)=0,"",VLOOKUP($T$9,PROFILE!$B$6:$DC$1000,U60,0)),"")</f>
        <v/>
      </c>
      <c r="R60" s="773"/>
      <c r="S60" s="772" t="str">
        <f>IFERROR(IF(VLOOKUP($T$9,PROFILE!$B$6:$DC$1000,V60,0)=0,"",VLOOKUP($T$9,PROFILE!$B$6:$DC$1000,V60,0)),"")</f>
        <v/>
      </c>
      <c r="T60" s="773"/>
      <c r="U60" s="253">
        <v>68</v>
      </c>
      <c r="V60" s="253">
        <v>69</v>
      </c>
      <c r="W60" s="318"/>
      <c r="X60" s="292" t="str">
        <f t="shared" si="14"/>
        <v/>
      </c>
      <c r="Y60" s="206" t="str">
        <f t="shared" si="15"/>
        <v/>
      </c>
      <c r="Z60" s="198"/>
      <c r="AA60" s="293"/>
      <c r="AB60" s="198"/>
      <c r="AC60" s="294"/>
      <c r="AD60" s="295" t="str">
        <f t="shared" si="7"/>
        <v/>
      </c>
      <c r="AE60" s="296"/>
      <c r="AF60" s="296"/>
      <c r="AG60" s="206" t="str">
        <f t="shared" si="9"/>
        <v/>
      </c>
      <c r="AH60" s="198"/>
      <c r="AI60" s="296"/>
      <c r="AJ60" s="297"/>
      <c r="AK60" s="292"/>
      <c r="AL60" s="298" t="str">
        <f t="shared" si="13"/>
        <v>P-31</v>
      </c>
      <c r="AM60" s="308">
        <v>25</v>
      </c>
      <c r="AN60" s="319"/>
      <c r="AO60" s="284"/>
      <c r="AP60" s="320"/>
      <c r="AQ60" s="320"/>
      <c r="AR60" s="320"/>
      <c r="AS60" s="320"/>
      <c r="AT60" s="320"/>
    </row>
    <row r="61" spans="1:46" ht="21" customHeight="1" x14ac:dyDescent="0.25">
      <c r="A61" s="189">
        <f t="shared" si="16"/>
        <v>0</v>
      </c>
      <c r="B61" s="263"/>
      <c r="C61" s="191"/>
      <c r="D61" s="191">
        <v>9</v>
      </c>
      <c r="E61" s="822"/>
      <c r="F61" s="822"/>
      <c r="G61" s="822"/>
      <c r="H61" s="822"/>
      <c r="I61" s="845"/>
      <c r="J61" s="861"/>
      <c r="K61" s="189"/>
      <c r="L61" s="191"/>
      <c r="M61" s="195"/>
      <c r="N61" s="191"/>
      <c r="O61" s="777" t="str">
        <f t="shared" ref="O61:O65" si="17">IF(Q61&lt;&gt;"",O60+1,"")</f>
        <v/>
      </c>
      <c r="P61" s="778"/>
      <c r="Q61" s="772" t="str">
        <f>IFERROR(IF(VLOOKUP($T$9,PROFILE!$B$6:$DC$1000,U61,0)=0,"",VLOOKUP($T$9,PROFILE!$B$6:$DC$1000,U61,0)),"")</f>
        <v/>
      </c>
      <c r="R61" s="773"/>
      <c r="S61" s="772" t="str">
        <f>IFERROR(IF(VLOOKUP($T$9,PROFILE!$B$6:$DC$1000,V61,0)=0,"",VLOOKUP($T$9,PROFILE!$B$6:$DC$1000,V61,0)),"")</f>
        <v/>
      </c>
      <c r="T61" s="773"/>
      <c r="U61" s="253">
        <v>70</v>
      </c>
      <c r="V61" s="253">
        <v>71</v>
      </c>
      <c r="W61" s="318"/>
      <c r="X61" s="292" t="str">
        <f t="shared" si="14"/>
        <v/>
      </c>
      <c r="Y61" s="206" t="str">
        <f t="shared" si="15"/>
        <v/>
      </c>
      <c r="Z61" s="198"/>
      <c r="AA61" s="293"/>
      <c r="AB61" s="198"/>
      <c r="AC61" s="294"/>
      <c r="AD61" s="295" t="str">
        <f t="shared" si="7"/>
        <v/>
      </c>
      <c r="AE61" s="296"/>
      <c r="AF61" s="296"/>
      <c r="AG61" s="206" t="str">
        <f t="shared" si="9"/>
        <v/>
      </c>
      <c r="AH61" s="198"/>
      <c r="AI61" s="296"/>
      <c r="AJ61" s="297"/>
      <c r="AK61" s="292"/>
      <c r="AL61" s="298" t="str">
        <f t="shared" si="13"/>
        <v>P-32</v>
      </c>
      <c r="AM61" s="308">
        <v>26</v>
      </c>
      <c r="AN61" s="319"/>
      <c r="AO61" s="284"/>
      <c r="AP61" s="320"/>
      <c r="AQ61" s="320"/>
      <c r="AR61" s="320"/>
      <c r="AS61" s="320"/>
      <c r="AT61" s="320"/>
    </row>
    <row r="62" spans="1:46" ht="21" customHeight="1" x14ac:dyDescent="0.25">
      <c r="A62" s="189">
        <f t="shared" si="16"/>
        <v>0</v>
      </c>
      <c r="B62" s="263"/>
      <c r="C62" s="191"/>
      <c r="D62" s="191">
        <v>10</v>
      </c>
      <c r="E62" s="822"/>
      <c r="F62" s="822"/>
      <c r="G62" s="822"/>
      <c r="H62" s="822"/>
      <c r="I62" s="845"/>
      <c r="J62" s="861"/>
      <c r="K62" s="189"/>
      <c r="L62" s="191"/>
      <c r="M62" s="195"/>
      <c r="N62" s="191"/>
      <c r="O62" s="777" t="str">
        <f t="shared" si="17"/>
        <v/>
      </c>
      <c r="P62" s="778"/>
      <c r="Q62" s="772" t="str">
        <f>IFERROR(IF(VLOOKUP($T$9,PROFILE!$B$6:$DC$1000,U62,0)=0,"",VLOOKUP($T$9,PROFILE!$B$6:$DC$1000,U62,0)),"")</f>
        <v/>
      </c>
      <c r="R62" s="773"/>
      <c r="S62" s="772" t="str">
        <f>IFERROR(IF(VLOOKUP($T$9,PROFILE!$B$6:$DC$1000,V62,0)=0,"",VLOOKUP($T$9,PROFILE!$B$6:$DC$1000,V62,0)),"")</f>
        <v/>
      </c>
      <c r="T62" s="773"/>
      <c r="U62" s="253">
        <v>72</v>
      </c>
      <c r="V62" s="253">
        <v>73</v>
      </c>
      <c r="W62" s="318"/>
      <c r="X62" s="292" t="str">
        <f t="shared" si="14"/>
        <v/>
      </c>
      <c r="Y62" s="206" t="str">
        <f t="shared" si="15"/>
        <v/>
      </c>
      <c r="Z62" s="198"/>
      <c r="AA62" s="293"/>
      <c r="AB62" s="198"/>
      <c r="AC62" s="294"/>
      <c r="AD62" s="295" t="str">
        <f t="shared" si="7"/>
        <v/>
      </c>
      <c r="AE62" s="296"/>
      <c r="AF62" s="296"/>
      <c r="AG62" s="206" t="str">
        <f t="shared" si="9"/>
        <v/>
      </c>
      <c r="AH62" s="198"/>
      <c r="AI62" s="296"/>
      <c r="AJ62" s="297"/>
      <c r="AK62" s="292"/>
      <c r="AL62" s="298" t="str">
        <f t="shared" si="13"/>
        <v>P-33</v>
      </c>
      <c r="AM62" s="308">
        <v>27</v>
      </c>
      <c r="AN62" s="319"/>
      <c r="AO62" s="284"/>
      <c r="AP62" s="320"/>
      <c r="AQ62" s="320"/>
      <c r="AR62" s="320"/>
      <c r="AS62" s="320"/>
      <c r="AT62" s="320"/>
    </row>
    <row r="63" spans="1:46" ht="21" customHeight="1" x14ac:dyDescent="0.25">
      <c r="A63" s="189">
        <f t="shared" si="16"/>
        <v>0</v>
      </c>
      <c r="B63" s="263"/>
      <c r="C63" s="191"/>
      <c r="D63" s="191">
        <v>11</v>
      </c>
      <c r="E63" s="822"/>
      <c r="F63" s="822"/>
      <c r="G63" s="822"/>
      <c r="H63" s="822"/>
      <c r="I63" s="845"/>
      <c r="J63" s="861"/>
      <c r="K63" s="189"/>
      <c r="L63" s="191"/>
      <c r="M63" s="195"/>
      <c r="N63" s="191"/>
      <c r="O63" s="777" t="str">
        <f t="shared" si="17"/>
        <v/>
      </c>
      <c r="P63" s="778"/>
      <c r="Q63" s="772" t="str">
        <f>IFERROR(IF(VLOOKUP($T$9,PROFILE!$B$6:$DC$1000,U63,0)=0,"",VLOOKUP($T$9,PROFILE!$B$6:$DC$1000,U63,0)),"")</f>
        <v/>
      </c>
      <c r="R63" s="773"/>
      <c r="S63" s="772" t="str">
        <f>IFERROR(IF(VLOOKUP($T$9,PROFILE!$B$6:$DC$1000,V63,0)=0,"",VLOOKUP($T$9,PROFILE!$B$6:$DC$1000,V63,0)),"")</f>
        <v/>
      </c>
      <c r="T63" s="773"/>
      <c r="U63" s="253">
        <v>74</v>
      </c>
      <c r="V63" s="253">
        <v>75</v>
      </c>
      <c r="W63" s="329"/>
      <c r="X63" s="292" t="str">
        <f t="shared" si="14"/>
        <v/>
      </c>
      <c r="Y63" s="206" t="str">
        <f t="shared" si="15"/>
        <v/>
      </c>
      <c r="Z63" s="198"/>
      <c r="AA63" s="293"/>
      <c r="AB63" s="198"/>
      <c r="AC63" s="294"/>
      <c r="AD63" s="295" t="str">
        <f t="shared" si="7"/>
        <v/>
      </c>
      <c r="AE63" s="296"/>
      <c r="AF63" s="296"/>
      <c r="AG63" s="206" t="str">
        <f t="shared" si="9"/>
        <v/>
      </c>
      <c r="AH63" s="198"/>
      <c r="AI63" s="296"/>
      <c r="AJ63" s="297"/>
      <c r="AK63" s="292"/>
      <c r="AL63" s="298" t="str">
        <f t="shared" si="13"/>
        <v>P-34</v>
      </c>
      <c r="AM63" s="308">
        <v>28</v>
      </c>
      <c r="AN63" s="319"/>
      <c r="AO63" s="284"/>
      <c r="AP63" s="320"/>
      <c r="AQ63" s="320"/>
      <c r="AR63" s="320"/>
      <c r="AS63" s="320"/>
      <c r="AT63" s="320"/>
    </row>
    <row r="64" spans="1:46" ht="21" customHeight="1" x14ac:dyDescent="0.25">
      <c r="A64" s="189">
        <f t="shared" si="16"/>
        <v>0</v>
      </c>
      <c r="B64" s="263"/>
      <c r="C64" s="191"/>
      <c r="D64" s="191">
        <v>12</v>
      </c>
      <c r="E64" s="822"/>
      <c r="F64" s="822"/>
      <c r="G64" s="822"/>
      <c r="H64" s="822"/>
      <c r="I64" s="845"/>
      <c r="J64" s="861"/>
      <c r="K64" s="189"/>
      <c r="L64" s="191"/>
      <c r="M64" s="195"/>
      <c r="N64" s="191"/>
      <c r="O64" s="777" t="str">
        <f t="shared" si="17"/>
        <v/>
      </c>
      <c r="P64" s="778"/>
      <c r="Q64" s="772" t="str">
        <f>IFERROR(IF(VLOOKUP($T$9,PROFILE!$B$6:$DC$1000,U64,0)=0,"",VLOOKUP($T$9,PROFILE!$B$6:$DC$1000,U64,0)),"")</f>
        <v/>
      </c>
      <c r="R64" s="773"/>
      <c r="S64" s="772" t="str">
        <f>IFERROR(IF(VLOOKUP($T$9,PROFILE!$B$6:$DC$1000,V64,0)=0,"",VLOOKUP($T$9,PROFILE!$B$6:$DC$1000,V64,0)),"")</f>
        <v/>
      </c>
      <c r="T64" s="773"/>
      <c r="U64" s="253">
        <v>76</v>
      </c>
      <c r="V64" s="253">
        <v>77</v>
      </c>
      <c r="W64" s="329"/>
      <c r="X64" s="292" t="str">
        <f t="shared" si="14"/>
        <v/>
      </c>
      <c r="Y64" s="206" t="str">
        <f t="shared" si="15"/>
        <v/>
      </c>
      <c r="Z64" s="198"/>
      <c r="AA64" s="293"/>
      <c r="AB64" s="198"/>
      <c r="AC64" s="294"/>
      <c r="AD64" s="295" t="str">
        <f t="shared" si="7"/>
        <v/>
      </c>
      <c r="AE64" s="296"/>
      <c r="AF64" s="296"/>
      <c r="AG64" s="206" t="str">
        <f t="shared" si="9"/>
        <v/>
      </c>
      <c r="AH64" s="198"/>
      <c r="AI64" s="296"/>
      <c r="AJ64" s="297"/>
      <c r="AK64" s="292"/>
      <c r="AL64" s="298" t="str">
        <f>$T$9&amp;"P-"&amp;AK12</f>
        <v>P-35</v>
      </c>
      <c r="AM64" s="308">
        <v>29</v>
      </c>
      <c r="AN64" s="319"/>
      <c r="AO64" s="284"/>
      <c r="AP64" s="320"/>
      <c r="AQ64" s="320"/>
      <c r="AR64" s="320"/>
      <c r="AS64" s="320"/>
      <c r="AT64" s="320"/>
    </row>
    <row r="65" spans="1:46" ht="21" customHeight="1" thickBot="1" x14ac:dyDescent="0.3">
      <c r="A65" s="189">
        <f t="shared" si="16"/>
        <v>0</v>
      </c>
      <c r="B65" s="263"/>
      <c r="C65" s="191"/>
      <c r="D65" s="191">
        <v>13</v>
      </c>
      <c r="E65" s="822"/>
      <c r="F65" s="822"/>
      <c r="G65" s="822"/>
      <c r="H65" s="822"/>
      <c r="I65" s="845"/>
      <c r="J65" s="861"/>
      <c r="K65" s="226"/>
      <c r="L65" s="227"/>
      <c r="M65" s="273"/>
      <c r="N65" s="191"/>
      <c r="O65" s="779" t="str">
        <f t="shared" si="17"/>
        <v/>
      </c>
      <c r="P65" s="780"/>
      <c r="Q65" s="774" t="str">
        <f>IFERROR(IF(VLOOKUP($T$9,PROFILE!$B$6:$DC$1000,U65,0)=0,"",VLOOKUP($T$9,PROFILE!$B$6:$DC$1000,U65,0)),"")</f>
        <v/>
      </c>
      <c r="R65" s="775"/>
      <c r="S65" s="774" t="str">
        <f>IFERROR(IF(VLOOKUP($T$9,PROFILE!$B$6:$DC$1000,V65,0)=0,"",VLOOKUP($T$9,PROFILE!$B$6:$DC$1000,V65,0)),"")</f>
        <v/>
      </c>
      <c r="T65" s="775"/>
      <c r="U65" s="253">
        <v>78</v>
      </c>
      <c r="V65" s="253">
        <v>79</v>
      </c>
      <c r="W65" s="329"/>
      <c r="X65" s="292" t="str">
        <f t="shared" si="14"/>
        <v/>
      </c>
      <c r="Y65" s="206" t="str">
        <f t="shared" si="15"/>
        <v/>
      </c>
      <c r="Z65" s="198"/>
      <c r="AA65" s="293"/>
      <c r="AB65" s="198"/>
      <c r="AC65" s="294"/>
      <c r="AD65" s="295" t="str">
        <f t="shared" si="7"/>
        <v/>
      </c>
      <c r="AE65" s="296"/>
      <c r="AF65" s="296"/>
      <c r="AG65" s="206" t="str">
        <f t="shared" si="9"/>
        <v/>
      </c>
      <c r="AH65" s="198"/>
      <c r="AI65" s="296"/>
      <c r="AJ65" s="297"/>
      <c r="AK65" s="292"/>
      <c r="AL65" s="298" t="str">
        <f>$T$9&amp;"P-"&amp;AL12</f>
        <v>P-36</v>
      </c>
      <c r="AM65" s="308">
        <v>30</v>
      </c>
      <c r="AN65" s="319"/>
      <c r="AO65" s="284"/>
      <c r="AP65" s="320"/>
      <c r="AQ65" s="320"/>
      <c r="AR65" s="320"/>
      <c r="AS65" s="320"/>
      <c r="AT65" s="320"/>
    </row>
    <row r="66" spans="1:46" ht="21" customHeight="1" thickBot="1" x14ac:dyDescent="0.3">
      <c r="A66" s="226">
        <f>SUM(A53:A65)</f>
        <v>0</v>
      </c>
      <c r="B66" s="330"/>
      <c r="C66" s="331"/>
      <c r="D66" s="331"/>
      <c r="E66" s="860" t="s">
        <v>119</v>
      </c>
      <c r="F66" s="860"/>
      <c r="G66" s="860"/>
      <c r="H66" s="860"/>
      <c r="I66" s="858" t="str">
        <f>A66+A51&amp;"    COTTONS"</f>
        <v>0    COTTONS</v>
      </c>
      <c r="J66" s="858"/>
      <c r="K66" s="858"/>
      <c r="L66" s="227"/>
      <c r="M66" s="227"/>
      <c r="N66" s="227"/>
      <c r="O66" s="226"/>
      <c r="P66" s="230"/>
      <c r="Q66" s="230"/>
      <c r="R66" s="230"/>
      <c r="S66" s="230"/>
      <c r="T66" s="230"/>
      <c r="U66" s="230"/>
      <c r="V66" s="230"/>
      <c r="W66" s="332"/>
      <c r="X66" s="333" t="str">
        <f t="shared" si="14"/>
        <v/>
      </c>
      <c r="Y66" s="230" t="str">
        <f t="shared" si="15"/>
        <v/>
      </c>
      <c r="Z66" s="230"/>
      <c r="AA66" s="334"/>
      <c r="AB66" s="230"/>
      <c r="AC66" s="230"/>
      <c r="AD66" s="230"/>
      <c r="AE66" s="230"/>
      <c r="AF66" s="230"/>
      <c r="AG66" s="230"/>
      <c r="AH66" s="230"/>
      <c r="AI66" s="230"/>
      <c r="AJ66" s="332"/>
      <c r="AK66" s="333"/>
      <c r="AL66" s="230"/>
      <c r="AM66" s="230"/>
      <c r="AN66" s="332"/>
      <c r="AO66" s="284"/>
      <c r="AP66" s="284"/>
      <c r="AQ66" s="284"/>
      <c r="AR66" s="284"/>
      <c r="AS66" s="320"/>
      <c r="AT66" s="320"/>
    </row>
    <row r="67" spans="1:46" ht="15" customHeight="1" x14ac:dyDescent="0.25">
      <c r="A67" s="174" t="s">
        <v>114</v>
      </c>
      <c r="B67" s="859">
        <f>A66+A51</f>
        <v>0</v>
      </c>
      <c r="C67" s="859"/>
      <c r="D67" s="335" t="s">
        <v>115</v>
      </c>
      <c r="E67" s="335">
        <f>IF(ROUND(B67,0)=B67,B67,IF(B67&gt;1,B67*100-(H67*100),B67*100))</f>
        <v>0</v>
      </c>
      <c r="F67" s="335"/>
      <c r="G67" s="335" t="s">
        <v>116</v>
      </c>
      <c r="H67" s="336">
        <f>TRUNC(B67,0)</f>
        <v>0</v>
      </c>
      <c r="I67" s="335" t="s">
        <v>117</v>
      </c>
      <c r="J67" s="335"/>
      <c r="K67" s="335">
        <f>IF(E67&lt;50,50,100)</f>
        <v>50</v>
      </c>
      <c r="L67" s="335" t="s">
        <v>118</v>
      </c>
      <c r="M67" s="335">
        <f>H67+(K67/100)</f>
        <v>0.5</v>
      </c>
      <c r="N67" s="335"/>
      <c r="O67" s="335"/>
      <c r="P67" s="337"/>
      <c r="Q67" s="337"/>
      <c r="R67" s="337"/>
      <c r="S67" s="337"/>
      <c r="T67" s="337"/>
      <c r="U67" s="337"/>
      <c r="V67" s="337"/>
      <c r="W67" s="337"/>
      <c r="X67" s="338"/>
      <c r="Y67" s="338"/>
      <c r="Z67" s="206"/>
      <c r="AA67" s="206"/>
      <c r="AB67" s="206"/>
      <c r="AC67" s="206"/>
      <c r="AD67" s="338"/>
      <c r="AE67" s="338"/>
      <c r="AF67" s="338"/>
      <c r="AG67" s="338"/>
      <c r="AH67" s="338"/>
      <c r="AI67" s="338"/>
      <c r="AJ67" s="338"/>
      <c r="AK67" s="338"/>
      <c r="AL67" s="338"/>
      <c r="AM67" s="338"/>
      <c r="AN67" s="338"/>
      <c r="AO67" s="284"/>
      <c r="AP67" s="284"/>
      <c r="AQ67" s="284"/>
      <c r="AR67" s="284"/>
      <c r="AS67" s="320"/>
      <c r="AT67" s="320"/>
    </row>
    <row r="68" spans="1:46" ht="15" customHeight="1" x14ac:dyDescent="0.25">
      <c r="A68" s="174"/>
      <c r="B68" s="175"/>
      <c r="C68" s="174"/>
      <c r="D68" s="174"/>
      <c r="E68" s="174"/>
      <c r="F68" s="174"/>
      <c r="G68" s="174"/>
      <c r="H68" s="174"/>
      <c r="I68" s="174"/>
      <c r="J68" s="174"/>
      <c r="K68" s="174"/>
      <c r="L68" s="174"/>
      <c r="M68" s="174"/>
      <c r="N68" s="174"/>
      <c r="O68" s="174"/>
      <c r="P68" s="174"/>
      <c r="Q68" s="174"/>
      <c r="R68" s="174"/>
      <c r="S68" s="174"/>
      <c r="T68" s="174"/>
      <c r="U68" s="174"/>
      <c r="V68" s="174"/>
      <c r="W68" s="174"/>
      <c r="X68" s="174"/>
      <c r="Y68" s="174"/>
      <c r="Z68" s="174"/>
      <c r="AA68" s="174"/>
      <c r="AB68" s="174"/>
      <c r="AC68" s="174"/>
      <c r="AD68" s="174"/>
      <c r="AE68" s="174"/>
      <c r="AF68" s="174"/>
      <c r="AG68" s="338"/>
      <c r="AH68" s="174"/>
      <c r="AI68" s="174"/>
      <c r="AJ68" s="174"/>
      <c r="AK68" s="174"/>
      <c r="AL68" s="174"/>
      <c r="AM68" s="174"/>
      <c r="AN68" s="174"/>
    </row>
    <row r="69" spans="1:46" ht="16.5" customHeight="1" x14ac:dyDescent="0.25">
      <c r="A69" s="174"/>
      <c r="B69" s="175"/>
      <c r="C69" s="174"/>
      <c r="D69" s="174"/>
      <c r="E69" s="174"/>
      <c r="F69" s="174"/>
      <c r="G69" s="174"/>
      <c r="H69" s="174"/>
      <c r="I69" s="174"/>
      <c r="J69" s="174"/>
      <c r="K69" s="338"/>
      <c r="L69" s="338"/>
      <c r="M69" s="338"/>
      <c r="N69" s="174"/>
      <c r="O69" s="174"/>
      <c r="P69" s="174"/>
      <c r="Q69" s="174"/>
      <c r="R69" s="174"/>
      <c r="S69" s="174"/>
      <c r="T69" s="174"/>
      <c r="U69" s="174"/>
      <c r="V69" s="174"/>
      <c r="W69" s="174"/>
      <c r="X69" s="174"/>
      <c r="Y69" s="174"/>
      <c r="Z69" s="174"/>
      <c r="AA69" s="174"/>
      <c r="AB69" s="174"/>
      <c r="AC69" s="174"/>
      <c r="AD69" s="174"/>
      <c r="AE69" s="174"/>
      <c r="AF69" s="174"/>
      <c r="AG69" s="338"/>
      <c r="AH69" s="174"/>
      <c r="AI69" s="174"/>
      <c r="AJ69" s="174"/>
      <c r="AK69" s="174"/>
      <c r="AL69" s="174"/>
      <c r="AM69" s="174"/>
      <c r="AN69" s="174"/>
    </row>
    <row r="70" spans="1:46" ht="15" customHeight="1" x14ac:dyDescent="0.25">
      <c r="A70" s="174"/>
      <c r="B70" s="175"/>
      <c r="C70" s="174"/>
      <c r="D70" s="174"/>
      <c r="E70" s="174"/>
      <c r="F70" s="174"/>
      <c r="G70" s="174"/>
      <c r="H70" s="174"/>
      <c r="I70" s="174"/>
      <c r="J70" s="174"/>
      <c r="K70" s="338"/>
      <c r="L70" s="338"/>
      <c r="M70" s="338"/>
      <c r="N70" s="174"/>
      <c r="O70" s="174"/>
      <c r="P70" s="174"/>
      <c r="Q70" s="174"/>
      <c r="R70" s="174"/>
      <c r="S70" s="174"/>
      <c r="T70" s="174"/>
      <c r="U70" s="174"/>
      <c r="V70" s="174"/>
      <c r="W70" s="174"/>
      <c r="X70" s="174"/>
      <c r="Y70" s="174"/>
      <c r="Z70" s="174"/>
      <c r="AA70" s="174"/>
      <c r="AB70" s="174"/>
      <c r="AC70" s="174"/>
      <c r="AD70" s="174"/>
      <c r="AE70" s="174"/>
      <c r="AF70" s="174"/>
      <c r="AG70" s="338"/>
      <c r="AH70" s="174"/>
      <c r="AI70" s="174"/>
      <c r="AJ70" s="174"/>
      <c r="AK70" s="174"/>
      <c r="AL70" s="174"/>
      <c r="AM70" s="174"/>
      <c r="AN70" s="174"/>
    </row>
    <row r="71" spans="1:46" ht="15.75" customHeight="1" x14ac:dyDescent="0.25">
      <c r="A71" s="174"/>
      <c r="B71" s="175"/>
      <c r="C71" s="174"/>
      <c r="D71" s="174"/>
      <c r="E71" s="174"/>
      <c r="F71" s="174"/>
      <c r="G71" s="174"/>
      <c r="H71" s="174"/>
      <c r="I71" s="174"/>
      <c r="J71" s="174"/>
      <c r="K71" s="338"/>
      <c r="L71" s="338"/>
      <c r="M71" s="338"/>
      <c r="N71" s="174"/>
      <c r="O71" s="174"/>
      <c r="P71" s="174"/>
      <c r="Q71" s="174"/>
      <c r="R71" s="174"/>
      <c r="S71" s="174"/>
      <c r="T71" s="174"/>
      <c r="U71" s="174"/>
      <c r="V71" s="174"/>
      <c r="W71" s="174"/>
      <c r="X71" s="174"/>
      <c r="Y71" s="174"/>
      <c r="Z71" s="174"/>
      <c r="AA71" s="174"/>
      <c r="AB71" s="174"/>
      <c r="AC71" s="174"/>
      <c r="AD71" s="174"/>
      <c r="AE71" s="174"/>
      <c r="AF71" s="174"/>
      <c r="AG71" s="338"/>
      <c r="AH71" s="174"/>
      <c r="AI71" s="174"/>
      <c r="AJ71" s="174"/>
      <c r="AK71" s="174"/>
      <c r="AL71" s="174"/>
      <c r="AM71" s="174"/>
      <c r="AN71" s="174"/>
    </row>
    <row r="72" spans="1:46" x14ac:dyDescent="0.25">
      <c r="A72" s="174"/>
      <c r="B72" s="175"/>
      <c r="C72" s="174"/>
      <c r="D72" s="174"/>
      <c r="E72" s="174"/>
      <c r="F72" s="174"/>
      <c r="G72" s="174"/>
      <c r="H72" s="174"/>
      <c r="I72" s="174"/>
      <c r="J72" s="174"/>
      <c r="K72" s="174"/>
      <c r="L72" s="174"/>
      <c r="M72" s="174"/>
      <c r="N72" s="174"/>
      <c r="O72" s="174"/>
      <c r="P72" s="174"/>
      <c r="Q72" s="174"/>
      <c r="R72" s="174"/>
      <c r="S72" s="174"/>
      <c r="T72" s="174"/>
      <c r="U72" s="174"/>
      <c r="V72" s="174"/>
      <c r="W72" s="174"/>
      <c r="X72" s="174"/>
      <c r="Y72" s="174"/>
      <c r="Z72" s="174"/>
      <c r="AA72" s="174"/>
      <c r="AB72" s="174"/>
      <c r="AC72" s="174"/>
      <c r="AD72" s="174"/>
      <c r="AE72" s="174"/>
      <c r="AF72" s="174"/>
      <c r="AG72" s="338"/>
      <c r="AH72" s="174"/>
      <c r="AI72" s="174"/>
      <c r="AJ72" s="174"/>
      <c r="AK72" s="174"/>
      <c r="AL72" s="174"/>
      <c r="AM72" s="174"/>
      <c r="AN72" s="174"/>
    </row>
    <row r="73" spans="1:46" x14ac:dyDescent="0.25">
      <c r="A73" s="174"/>
      <c r="B73" s="175"/>
      <c r="C73" s="174"/>
      <c r="D73" s="174"/>
      <c r="E73" s="174"/>
      <c r="F73" s="174"/>
      <c r="G73" s="174"/>
      <c r="H73" s="174"/>
      <c r="I73" s="174"/>
      <c r="J73" s="174"/>
      <c r="K73" s="174"/>
      <c r="L73" s="174"/>
      <c r="M73" s="174"/>
      <c r="N73" s="174"/>
      <c r="O73" s="174"/>
      <c r="P73" s="174"/>
      <c r="Q73" s="174"/>
      <c r="R73" s="174"/>
      <c r="S73" s="174"/>
      <c r="T73" s="174"/>
      <c r="U73" s="174"/>
      <c r="V73" s="174"/>
      <c r="W73" s="174"/>
      <c r="X73" s="174"/>
      <c r="Y73" s="174"/>
      <c r="Z73" s="174"/>
      <c r="AA73" s="174"/>
      <c r="AB73" s="174"/>
      <c r="AC73" s="174"/>
      <c r="AD73" s="174"/>
      <c r="AE73" s="174"/>
      <c r="AF73" s="174"/>
      <c r="AG73" s="338"/>
      <c r="AH73" s="174"/>
      <c r="AI73" s="174"/>
      <c r="AJ73" s="174"/>
      <c r="AK73" s="174"/>
      <c r="AL73" s="174"/>
      <c r="AM73" s="174"/>
      <c r="AN73" s="174"/>
    </row>
    <row r="74" spans="1:46" x14ac:dyDescent="0.25">
      <c r="A74" s="174"/>
      <c r="B74" s="175"/>
      <c r="C74" s="174"/>
      <c r="D74" s="174"/>
      <c r="E74" s="174"/>
      <c r="F74" s="174"/>
      <c r="G74" s="174"/>
      <c r="H74" s="174"/>
      <c r="I74" s="174"/>
      <c r="J74" s="174"/>
      <c r="K74" s="174"/>
      <c r="L74" s="174"/>
      <c r="M74" s="174"/>
      <c r="N74" s="174"/>
      <c r="O74" s="174"/>
      <c r="P74" s="174"/>
      <c r="Q74" s="174"/>
      <c r="R74" s="174"/>
      <c r="S74" s="174"/>
      <c r="T74" s="174"/>
      <c r="U74" s="174"/>
      <c r="V74" s="174"/>
      <c r="W74" s="174"/>
      <c r="X74" s="174"/>
      <c r="Y74" s="174"/>
      <c r="Z74" s="174"/>
      <c r="AA74" s="174"/>
      <c r="AB74" s="174"/>
      <c r="AC74" s="174"/>
      <c r="AD74" s="174"/>
      <c r="AE74" s="174"/>
      <c r="AF74" s="174"/>
      <c r="AG74" s="338"/>
      <c r="AH74" s="174"/>
      <c r="AI74" s="174"/>
      <c r="AJ74" s="174"/>
      <c r="AK74" s="174"/>
      <c r="AL74" s="174"/>
      <c r="AM74" s="174"/>
      <c r="AN74" s="174"/>
    </row>
    <row r="75" spans="1:46" x14ac:dyDescent="0.25">
      <c r="A75" s="174"/>
      <c r="B75" s="175"/>
      <c r="C75" s="174"/>
      <c r="D75" s="174"/>
      <c r="E75" s="174"/>
      <c r="F75" s="174"/>
      <c r="G75" s="174"/>
      <c r="H75" s="174"/>
      <c r="I75" s="174"/>
      <c r="J75" s="174"/>
      <c r="K75" s="174"/>
      <c r="L75" s="174"/>
      <c r="M75" s="174"/>
      <c r="N75" s="174"/>
      <c r="O75" s="174"/>
      <c r="P75" s="174"/>
      <c r="Q75" s="174"/>
      <c r="R75" s="174"/>
      <c r="S75" s="174"/>
      <c r="T75" s="174"/>
      <c r="U75" s="174"/>
      <c r="V75" s="174"/>
      <c r="W75" s="174"/>
      <c r="X75" s="174"/>
      <c r="Y75" s="174"/>
      <c r="Z75" s="174"/>
      <c r="AA75" s="174"/>
      <c r="AB75" s="174"/>
      <c r="AC75" s="174"/>
      <c r="AD75" s="174"/>
      <c r="AE75" s="174"/>
      <c r="AF75" s="174"/>
      <c r="AG75" s="338"/>
      <c r="AH75" s="174"/>
      <c r="AI75" s="174"/>
      <c r="AJ75" s="174"/>
      <c r="AK75" s="174"/>
      <c r="AL75" s="174"/>
      <c r="AM75" s="174"/>
      <c r="AN75" s="174"/>
    </row>
    <row r="76" spans="1:46" x14ac:dyDescent="0.25">
      <c r="A76" s="174"/>
      <c r="B76" s="175"/>
      <c r="C76" s="174"/>
      <c r="D76" s="174"/>
      <c r="E76" s="174"/>
      <c r="F76" s="174"/>
      <c r="G76" s="174"/>
      <c r="H76" s="174"/>
      <c r="I76" s="174"/>
      <c r="J76" s="174"/>
      <c r="K76" s="174"/>
      <c r="L76" s="174"/>
      <c r="M76" s="174"/>
      <c r="N76" s="174"/>
      <c r="O76" s="174"/>
      <c r="P76" s="174"/>
      <c r="Q76" s="174"/>
      <c r="R76" s="174"/>
      <c r="S76" s="174"/>
      <c r="T76" s="174"/>
      <c r="U76" s="174"/>
      <c r="V76" s="174"/>
      <c r="W76" s="174"/>
      <c r="X76" s="174"/>
      <c r="Y76" s="174"/>
      <c r="Z76" s="174"/>
      <c r="AA76" s="174"/>
      <c r="AB76" s="174"/>
      <c r="AC76" s="174"/>
      <c r="AD76" s="174"/>
      <c r="AE76" s="174"/>
      <c r="AF76" s="174"/>
      <c r="AG76" s="338"/>
      <c r="AH76" s="174"/>
      <c r="AI76" s="174"/>
      <c r="AJ76" s="174"/>
      <c r="AK76" s="174"/>
      <c r="AL76" s="174"/>
      <c r="AM76" s="174"/>
      <c r="AN76" s="174"/>
    </row>
    <row r="77" spans="1:46" x14ac:dyDescent="0.25">
      <c r="A77" s="174"/>
      <c r="B77" s="175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74"/>
      <c r="P77" s="174"/>
      <c r="Q77" s="174"/>
      <c r="R77" s="174"/>
      <c r="S77" s="174"/>
      <c r="T77" s="174"/>
      <c r="U77" s="174"/>
      <c r="V77" s="174"/>
      <c r="W77" s="174"/>
      <c r="X77" s="174"/>
      <c r="Y77" s="174"/>
      <c r="Z77" s="174"/>
      <c r="AA77" s="174"/>
      <c r="AB77" s="174"/>
      <c r="AC77" s="174"/>
      <c r="AD77" s="174"/>
      <c r="AE77" s="174"/>
      <c r="AF77" s="174"/>
      <c r="AG77" s="338"/>
      <c r="AH77" s="174"/>
      <c r="AI77" s="174"/>
      <c r="AJ77" s="174"/>
      <c r="AK77" s="174"/>
      <c r="AL77" s="174"/>
      <c r="AM77" s="174"/>
      <c r="AN77" s="174"/>
    </row>
    <row r="78" spans="1:46" x14ac:dyDescent="0.25">
      <c r="A78" s="174"/>
      <c r="B78" s="175"/>
      <c r="C78" s="174"/>
      <c r="D78" s="174"/>
      <c r="E78" s="174"/>
      <c r="F78" s="174"/>
      <c r="G78" s="174"/>
      <c r="H78" s="174"/>
      <c r="I78" s="174"/>
      <c r="J78" s="174"/>
      <c r="K78" s="174"/>
      <c r="L78" s="174"/>
      <c r="M78" s="174"/>
      <c r="N78" s="174"/>
      <c r="O78" s="174"/>
      <c r="P78" s="174"/>
      <c r="Q78" s="174"/>
      <c r="R78" s="174"/>
      <c r="S78" s="174"/>
      <c r="T78" s="174"/>
      <c r="U78" s="174"/>
      <c r="V78" s="174"/>
      <c r="W78" s="174"/>
      <c r="X78" s="174"/>
      <c r="Y78" s="174"/>
      <c r="Z78" s="174"/>
      <c r="AA78" s="174"/>
      <c r="AB78" s="174"/>
      <c r="AC78" s="174"/>
      <c r="AD78" s="174"/>
      <c r="AE78" s="174"/>
      <c r="AF78" s="174"/>
      <c r="AG78" s="338"/>
      <c r="AH78" s="174"/>
      <c r="AI78" s="174"/>
      <c r="AJ78" s="174"/>
      <c r="AK78" s="174"/>
      <c r="AL78" s="174"/>
      <c r="AM78" s="174"/>
      <c r="AN78" s="174"/>
    </row>
    <row r="79" spans="1:46" x14ac:dyDescent="0.25">
      <c r="A79" s="174"/>
      <c r="B79" s="175"/>
      <c r="C79" s="174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338"/>
      <c r="AH79" s="174"/>
      <c r="AI79" s="174"/>
      <c r="AJ79" s="174"/>
      <c r="AK79" s="174"/>
      <c r="AL79" s="174"/>
      <c r="AM79" s="174"/>
      <c r="AN79" s="174"/>
    </row>
    <row r="80" spans="1:46" x14ac:dyDescent="0.25">
      <c r="A80" s="174"/>
      <c r="B80" s="175"/>
      <c r="C80" s="174"/>
      <c r="D80" s="174"/>
      <c r="E80" s="174"/>
      <c r="F80" s="174"/>
      <c r="G80" s="174"/>
      <c r="H80" s="174"/>
      <c r="I80" s="174"/>
      <c r="J80" s="174"/>
      <c r="K80" s="174"/>
      <c r="L80" s="174"/>
      <c r="M80" s="174"/>
      <c r="N80" s="174"/>
      <c r="O80" s="174"/>
      <c r="P80" s="174"/>
      <c r="Q80" s="174"/>
      <c r="R80" s="174"/>
      <c r="S80" s="174"/>
      <c r="T80" s="174"/>
      <c r="U80" s="174"/>
      <c r="V80" s="174"/>
      <c r="W80" s="174"/>
      <c r="X80" s="174"/>
      <c r="Y80" s="174"/>
      <c r="Z80" s="174"/>
      <c r="AA80" s="174"/>
      <c r="AB80" s="174"/>
      <c r="AC80" s="174"/>
      <c r="AD80" s="174"/>
      <c r="AE80" s="174"/>
      <c r="AF80" s="174"/>
      <c r="AG80" s="338"/>
      <c r="AH80" s="174"/>
      <c r="AI80" s="174"/>
      <c r="AJ80" s="174"/>
      <c r="AK80" s="174"/>
      <c r="AL80" s="174"/>
      <c r="AM80" s="174"/>
      <c r="AN80" s="174"/>
    </row>
    <row r="81" spans="1:40" x14ac:dyDescent="0.25">
      <c r="A81" s="174"/>
      <c r="B81" s="175"/>
      <c r="C81" s="174"/>
      <c r="D81" s="174"/>
      <c r="E81" s="174"/>
      <c r="F81" s="174"/>
      <c r="G81" s="174"/>
      <c r="H81" s="174"/>
      <c r="I81" s="174"/>
      <c r="J81" s="174"/>
      <c r="K81" s="174"/>
      <c r="L81" s="174"/>
      <c r="M81" s="174"/>
      <c r="N81" s="174"/>
      <c r="O81" s="174"/>
      <c r="P81" s="174"/>
      <c r="Q81" s="174"/>
      <c r="R81" s="174"/>
      <c r="S81" s="174"/>
      <c r="T81" s="174"/>
      <c r="U81" s="174"/>
      <c r="V81" s="174"/>
      <c r="W81" s="174"/>
      <c r="X81" s="174"/>
      <c r="Y81" s="174"/>
      <c r="Z81" s="174"/>
      <c r="AA81" s="174"/>
      <c r="AB81" s="174"/>
      <c r="AC81" s="174"/>
      <c r="AD81" s="174"/>
      <c r="AE81" s="174"/>
      <c r="AF81" s="174"/>
      <c r="AG81" s="338"/>
      <c r="AH81" s="174"/>
      <c r="AI81" s="174"/>
      <c r="AJ81" s="174"/>
      <c r="AK81" s="174"/>
      <c r="AL81" s="174"/>
      <c r="AM81" s="174"/>
      <c r="AN81" s="174"/>
    </row>
    <row r="82" spans="1:40" x14ac:dyDescent="0.25">
      <c r="A82" s="174"/>
      <c r="B82" s="175"/>
      <c r="C82" s="174"/>
      <c r="D82" s="174"/>
      <c r="E82" s="174"/>
      <c r="F82" s="174"/>
      <c r="G82" s="174"/>
      <c r="H82" s="174"/>
      <c r="I82" s="174"/>
      <c r="J82" s="174"/>
      <c r="K82" s="174"/>
      <c r="L82" s="174"/>
      <c r="M82" s="174"/>
      <c r="N82" s="174"/>
      <c r="O82" s="174"/>
      <c r="P82" s="174"/>
      <c r="Q82" s="174"/>
      <c r="R82" s="174"/>
      <c r="S82" s="174"/>
      <c r="T82" s="174"/>
      <c r="U82" s="174"/>
      <c r="V82" s="174"/>
      <c r="W82" s="174"/>
      <c r="X82" s="174"/>
      <c r="Y82" s="174"/>
      <c r="Z82" s="174"/>
      <c r="AA82" s="174"/>
      <c r="AB82" s="174"/>
      <c r="AC82" s="174"/>
      <c r="AD82" s="174"/>
      <c r="AE82" s="174"/>
      <c r="AF82" s="174"/>
      <c r="AG82" s="338"/>
      <c r="AH82" s="174"/>
      <c r="AI82" s="174"/>
      <c r="AJ82" s="174"/>
      <c r="AK82" s="174"/>
      <c r="AL82" s="174"/>
      <c r="AM82" s="174"/>
      <c r="AN82" s="174"/>
    </row>
    <row r="83" spans="1:40" x14ac:dyDescent="0.25">
      <c r="A83" s="174"/>
      <c r="B83" s="175"/>
      <c r="C83" s="174"/>
      <c r="D83" s="174"/>
      <c r="E83" s="174"/>
      <c r="F83" s="174"/>
      <c r="G83" s="174"/>
      <c r="H83" s="174"/>
      <c r="I83" s="174"/>
      <c r="J83" s="174"/>
      <c r="K83" s="174"/>
      <c r="L83" s="174"/>
      <c r="M83" s="174"/>
      <c r="N83" s="174"/>
      <c r="O83" s="174"/>
      <c r="P83" s="174"/>
      <c r="Q83" s="174"/>
      <c r="R83" s="174"/>
      <c r="S83" s="174"/>
      <c r="T83" s="174"/>
      <c r="U83" s="174"/>
      <c r="V83" s="174"/>
      <c r="W83" s="174"/>
      <c r="X83" s="174"/>
      <c r="Y83" s="174"/>
      <c r="Z83" s="174"/>
      <c r="AA83" s="174"/>
      <c r="AB83" s="174"/>
      <c r="AC83" s="174"/>
      <c r="AD83" s="174"/>
      <c r="AE83" s="174"/>
      <c r="AF83" s="174"/>
      <c r="AG83" s="174"/>
      <c r="AH83" s="174"/>
      <c r="AI83" s="174"/>
      <c r="AJ83" s="174"/>
      <c r="AK83" s="174"/>
      <c r="AL83" s="174"/>
      <c r="AM83" s="174"/>
      <c r="AN83" s="174"/>
    </row>
    <row r="84" spans="1:40" x14ac:dyDescent="0.25">
      <c r="A84" s="174"/>
      <c r="B84" s="175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74"/>
      <c r="P84" s="174"/>
      <c r="Q84" s="174"/>
      <c r="R84" s="174"/>
      <c r="S84" s="174"/>
      <c r="T84" s="174"/>
      <c r="U84" s="174"/>
      <c r="V84" s="174"/>
      <c r="W84" s="174"/>
      <c r="X84" s="174"/>
      <c r="Y84" s="174"/>
      <c r="Z84" s="174"/>
      <c r="AA84" s="174"/>
      <c r="AB84" s="174"/>
      <c r="AC84" s="174"/>
      <c r="AD84" s="174"/>
      <c r="AE84" s="174"/>
      <c r="AF84" s="174"/>
      <c r="AG84" s="174"/>
      <c r="AH84" s="174"/>
      <c r="AI84" s="174"/>
      <c r="AJ84" s="174"/>
      <c r="AK84" s="174"/>
      <c r="AL84" s="174"/>
      <c r="AM84" s="174"/>
      <c r="AN84" s="174"/>
    </row>
    <row r="85" spans="1:40" x14ac:dyDescent="0.25">
      <c r="A85" s="174"/>
      <c r="B85" s="175"/>
      <c r="C85" s="174"/>
      <c r="D85" s="174"/>
      <c r="E85" s="174"/>
      <c r="F85" s="174"/>
      <c r="G85" s="174"/>
      <c r="H85" s="174"/>
      <c r="I85" s="174"/>
      <c r="J85" s="174"/>
      <c r="K85" s="174"/>
      <c r="L85" s="174"/>
      <c r="M85" s="174"/>
      <c r="N85" s="174"/>
      <c r="O85" s="174"/>
      <c r="P85" s="174"/>
      <c r="Q85" s="174"/>
      <c r="R85" s="174"/>
      <c r="S85" s="174"/>
      <c r="T85" s="174"/>
      <c r="U85" s="174"/>
      <c r="V85" s="174"/>
      <c r="W85" s="174"/>
      <c r="X85" s="174"/>
      <c r="Y85" s="174"/>
      <c r="Z85" s="174"/>
      <c r="AA85" s="174"/>
      <c r="AB85" s="174"/>
      <c r="AC85" s="174"/>
      <c r="AD85" s="174"/>
      <c r="AE85" s="174"/>
      <c r="AF85" s="174"/>
      <c r="AG85" s="174"/>
      <c r="AH85" s="174"/>
      <c r="AI85" s="174"/>
      <c r="AJ85" s="174"/>
      <c r="AK85" s="174"/>
      <c r="AL85" s="174"/>
      <c r="AM85" s="174"/>
      <c r="AN85" s="174"/>
    </row>
  </sheetData>
  <sheetProtection selectLockedCells="1"/>
  <mergeCells count="235">
    <mergeCell ref="AD21:AH21"/>
    <mergeCell ref="AD22:AH22"/>
    <mergeCell ref="Z15:AA15"/>
    <mergeCell ref="AD13:AH13"/>
    <mergeCell ref="AD14:AH14"/>
    <mergeCell ref="AD15:AH15"/>
    <mergeCell ref="AD16:AH16"/>
    <mergeCell ref="AD17:AH17"/>
    <mergeCell ref="AD18:AH18"/>
    <mergeCell ref="AD19:AH19"/>
    <mergeCell ref="AD20:AH20"/>
    <mergeCell ref="X3:AA4"/>
    <mergeCell ref="Z5:AA5"/>
    <mergeCell ref="Z6:AA6"/>
    <mergeCell ref="Z7:AA7"/>
    <mergeCell ref="Z8:AA8"/>
    <mergeCell ref="Z9:AA9"/>
    <mergeCell ref="AI10:AJ10"/>
    <mergeCell ref="Z13:AA13"/>
    <mergeCell ref="Z14:AA14"/>
    <mergeCell ref="V4:W4"/>
    <mergeCell ref="O2:W2"/>
    <mergeCell ref="I1:K1"/>
    <mergeCell ref="I66:K66"/>
    <mergeCell ref="B67:C67"/>
    <mergeCell ref="E66:H66"/>
    <mergeCell ref="I61:J61"/>
    <mergeCell ref="I62:J62"/>
    <mergeCell ref="I63:J63"/>
    <mergeCell ref="I64:J64"/>
    <mergeCell ref="I65:J65"/>
    <mergeCell ref="E65:H65"/>
    <mergeCell ref="I56:J56"/>
    <mergeCell ref="I57:J57"/>
    <mergeCell ref="I58:J58"/>
    <mergeCell ref="I59:J59"/>
    <mergeCell ref="I60:J60"/>
    <mergeCell ref="I52:J52"/>
    <mergeCell ref="I53:J53"/>
    <mergeCell ref="I54:J54"/>
    <mergeCell ref="F36:H36"/>
    <mergeCell ref="F20:H20"/>
    <mergeCell ref="F22:H22"/>
    <mergeCell ref="F23:H23"/>
    <mergeCell ref="F26:H26"/>
    <mergeCell ref="V29:V30"/>
    <mergeCell ref="U28:V28"/>
    <mergeCell ref="U26:W27"/>
    <mergeCell ref="O26:S27"/>
    <mergeCell ref="E60:H60"/>
    <mergeCell ref="I55:J55"/>
    <mergeCell ref="F49:H49"/>
    <mergeCell ref="L46:M47"/>
    <mergeCell ref="O39:S40"/>
    <mergeCell ref="O50:P50"/>
    <mergeCell ref="O51:P51"/>
    <mergeCell ref="O52:P52"/>
    <mergeCell ref="O53:P53"/>
    <mergeCell ref="O54:P54"/>
    <mergeCell ref="O55:P55"/>
    <mergeCell ref="O56:P56"/>
    <mergeCell ref="Q52:R52"/>
    <mergeCell ref="S52:T52"/>
    <mergeCell ref="Q53:R53"/>
    <mergeCell ref="S53:T53"/>
    <mergeCell ref="Q54:R54"/>
    <mergeCell ref="S54:T54"/>
    <mergeCell ref="Q55:R55"/>
    <mergeCell ref="E61:H61"/>
    <mergeCell ref="D10:H10"/>
    <mergeCell ref="D11:H11"/>
    <mergeCell ref="D12:H12"/>
    <mergeCell ref="F46:H46"/>
    <mergeCell ref="F40:H40"/>
    <mergeCell ref="F29:H29"/>
    <mergeCell ref="F30:H30"/>
    <mergeCell ref="F31:H31"/>
    <mergeCell ref="F32:H32"/>
    <mergeCell ref="F33:H33"/>
    <mergeCell ref="F34:H34"/>
    <mergeCell ref="F42:H42"/>
    <mergeCell ref="F43:H43"/>
    <mergeCell ref="F44:H44"/>
    <mergeCell ref="F45:H45"/>
    <mergeCell ref="F35:H35"/>
    <mergeCell ref="F37:H37"/>
    <mergeCell ref="F38:H38"/>
    <mergeCell ref="F39:H39"/>
    <mergeCell ref="F41:H41"/>
    <mergeCell ref="F25:H25"/>
    <mergeCell ref="F27:H27"/>
    <mergeCell ref="F28:H28"/>
    <mergeCell ref="E62:H62"/>
    <mergeCell ref="E63:H63"/>
    <mergeCell ref="E64:H64"/>
    <mergeCell ref="D14:E14"/>
    <mergeCell ref="D15:E15"/>
    <mergeCell ref="D16:E16"/>
    <mergeCell ref="D17:E17"/>
    <mergeCell ref="G14:H14"/>
    <mergeCell ref="G15:H15"/>
    <mergeCell ref="G16:H16"/>
    <mergeCell ref="G17:H17"/>
    <mergeCell ref="E59:H59"/>
    <mergeCell ref="E58:H58"/>
    <mergeCell ref="E53:H53"/>
    <mergeCell ref="E54:H54"/>
    <mergeCell ref="E55:H55"/>
    <mergeCell ref="E56:H56"/>
    <mergeCell ref="E57:H57"/>
    <mergeCell ref="F47:H47"/>
    <mergeCell ref="F48:H48"/>
    <mergeCell ref="F50:H50"/>
    <mergeCell ref="F19:H19"/>
    <mergeCell ref="F21:H21"/>
    <mergeCell ref="F24:H24"/>
    <mergeCell ref="G4:H4"/>
    <mergeCell ref="D9:G9"/>
    <mergeCell ref="Q8:Q9"/>
    <mergeCell ref="R5:S6"/>
    <mergeCell ref="R8:S9"/>
    <mergeCell ref="J4:K4"/>
    <mergeCell ref="J5:K5"/>
    <mergeCell ref="C6:F6"/>
    <mergeCell ref="F7:G7"/>
    <mergeCell ref="D7:E7"/>
    <mergeCell ref="U20:V20"/>
    <mergeCell ref="U21:V21"/>
    <mergeCell ref="T17:U17"/>
    <mergeCell ref="T18:U18"/>
    <mergeCell ref="S14:V15"/>
    <mergeCell ref="Q14:R15"/>
    <mergeCell ref="Q12:S13"/>
    <mergeCell ref="T12:V13"/>
    <mergeCell ref="S33:S34"/>
    <mergeCell ref="T33:T34"/>
    <mergeCell ref="R33:R34"/>
    <mergeCell ref="P29:Q29"/>
    <mergeCell ref="P28:Q28"/>
    <mergeCell ref="R29:R30"/>
    <mergeCell ref="T29:T30"/>
    <mergeCell ref="S42:T42"/>
    <mergeCell ref="Q43:R43"/>
    <mergeCell ref="S10:T10"/>
    <mergeCell ref="S11:T11"/>
    <mergeCell ref="L37:M37"/>
    <mergeCell ref="L36:M36"/>
    <mergeCell ref="K34:M35"/>
    <mergeCell ref="P37:Q37"/>
    <mergeCell ref="R20:S20"/>
    <mergeCell ref="R21:S21"/>
    <mergeCell ref="O64:P64"/>
    <mergeCell ref="O65:P65"/>
    <mergeCell ref="S55:T55"/>
    <mergeCell ref="Q56:R56"/>
    <mergeCell ref="S56:T56"/>
    <mergeCell ref="Q51:R51"/>
    <mergeCell ref="S51:T51"/>
    <mergeCell ref="O41:P41"/>
    <mergeCell ref="O42:P42"/>
    <mergeCell ref="O43:P43"/>
    <mergeCell ref="O44:P44"/>
    <mergeCell ref="O45:P45"/>
    <mergeCell ref="O46:P46"/>
    <mergeCell ref="O47:P47"/>
    <mergeCell ref="O48:P48"/>
    <mergeCell ref="O49:P49"/>
    <mergeCell ref="S48:T48"/>
    <mergeCell ref="Q49:R49"/>
    <mergeCell ref="S49:T49"/>
    <mergeCell ref="Q50:R50"/>
    <mergeCell ref="S50:T50"/>
    <mergeCell ref="Q41:R41"/>
    <mergeCell ref="S41:T41"/>
    <mergeCell ref="Q42:R42"/>
    <mergeCell ref="S45:T45"/>
    <mergeCell ref="Q62:R62"/>
    <mergeCell ref="S62:T62"/>
    <mergeCell ref="Q63:R63"/>
    <mergeCell ref="S63:T63"/>
    <mergeCell ref="O57:P57"/>
    <mergeCell ref="O58:P58"/>
    <mergeCell ref="O59:P59"/>
    <mergeCell ref="O60:P60"/>
    <mergeCell ref="O61:P61"/>
    <mergeCell ref="O62:P62"/>
    <mergeCell ref="O63:P63"/>
    <mergeCell ref="Q64:R64"/>
    <mergeCell ref="S64:T64"/>
    <mergeCell ref="Q65:R65"/>
    <mergeCell ref="S65:T65"/>
    <mergeCell ref="P38:Q38"/>
    <mergeCell ref="Q57:R57"/>
    <mergeCell ref="S57:T57"/>
    <mergeCell ref="Q58:R58"/>
    <mergeCell ref="S58:T58"/>
    <mergeCell ref="Q59:R59"/>
    <mergeCell ref="S59:T59"/>
    <mergeCell ref="Q60:R60"/>
    <mergeCell ref="S60:T60"/>
    <mergeCell ref="Q61:R61"/>
    <mergeCell ref="S61:T61"/>
    <mergeCell ref="Q46:R46"/>
    <mergeCell ref="S46:T46"/>
    <mergeCell ref="Q47:R47"/>
    <mergeCell ref="S47:T47"/>
    <mergeCell ref="Q48:R48"/>
    <mergeCell ref="S43:T43"/>
    <mergeCell ref="Q44:R44"/>
    <mergeCell ref="S44:T44"/>
    <mergeCell ref="Q45:R45"/>
    <mergeCell ref="K58:M58"/>
    <mergeCell ref="K59:L59"/>
    <mergeCell ref="AD23:AH23"/>
    <mergeCell ref="AD24:AH24"/>
    <mergeCell ref="AH26:AH27"/>
    <mergeCell ref="AI26:AJ27"/>
    <mergeCell ref="AK1:AN5"/>
    <mergeCell ref="AK6:AN8"/>
    <mergeCell ref="AK9:AN9"/>
    <mergeCell ref="X25:AA26"/>
    <mergeCell ref="X27:AA28"/>
    <mergeCell ref="X10:AA11"/>
    <mergeCell ref="Z12:AA12"/>
    <mergeCell ref="AD26:AE26"/>
    <mergeCell ref="Z16:AA16"/>
    <mergeCell ref="Z17:AA17"/>
    <mergeCell ref="Z18:AA18"/>
    <mergeCell ref="Z19:AA19"/>
    <mergeCell ref="Z20:AA20"/>
    <mergeCell ref="Z21:AA21"/>
    <mergeCell ref="Z22:AA22"/>
    <mergeCell ref="Z23:AA23"/>
    <mergeCell ref="Z24:AA24"/>
    <mergeCell ref="AD12:AI12"/>
  </mergeCells>
  <pageMargins left="0.7" right="0.7" top="0.75" bottom="0.75" header="0.3" footer="0.3"/>
  <pageSetup paperSize="9" scale="80" orientation="portrait" horizontalDpi="180" verticalDpi="180" r:id="rId1"/>
  <colBreaks count="2" manualBreakCount="2">
    <brk id="14" max="66" man="1"/>
    <brk id="2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Group Box 1">
              <controlPr defaultSize="0" autoFill="0" autoPict="0">
                <anchor moveWithCells="1">
                  <from>
                    <xdr:col>1</xdr:col>
                    <xdr:colOff>133350</xdr:colOff>
                    <xdr:row>3</xdr:row>
                    <xdr:rowOff>0</xdr:rowOff>
                  </from>
                  <to>
                    <xdr:col>8</xdr:col>
                    <xdr:colOff>76200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Group Box 2">
              <controlPr defaultSize="0" autoFill="0" autoPict="0">
                <anchor moveWithCells="1">
                  <from>
                    <xdr:col>1</xdr:col>
                    <xdr:colOff>133350</xdr:colOff>
                    <xdr:row>7</xdr:row>
                    <xdr:rowOff>152400</xdr:rowOff>
                  </from>
                  <to>
                    <xdr:col>8</xdr:col>
                    <xdr:colOff>76200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Group Box 3">
              <controlPr defaultSize="0" autoFill="0" autoPict="0">
                <anchor moveWithCells="1">
                  <from>
                    <xdr:col>1</xdr:col>
                    <xdr:colOff>133350</xdr:colOff>
                    <xdr:row>12</xdr:row>
                    <xdr:rowOff>152400</xdr:rowOff>
                  </from>
                  <to>
                    <xdr:col>8</xdr:col>
                    <xdr:colOff>76200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7" name="Check Box 14">
              <controlPr defaultSize="0" autoFill="0" autoLine="0" autoPict="0">
                <anchor moveWithCells="1">
                  <from>
                    <xdr:col>2</xdr:col>
                    <xdr:colOff>171450</xdr:colOff>
                    <xdr:row>19</xdr:row>
                    <xdr:rowOff>28575</xdr:rowOff>
                  </from>
                  <to>
                    <xdr:col>4</xdr:col>
                    <xdr:colOff>609600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8" name="Check Box 15">
              <controlPr defaultSize="0" autoFill="0" autoLine="0" autoPict="0">
                <anchor moveWithCells="1">
                  <from>
                    <xdr:col>2</xdr:col>
                    <xdr:colOff>171450</xdr:colOff>
                    <xdr:row>20</xdr:row>
                    <xdr:rowOff>19050</xdr:rowOff>
                  </from>
                  <to>
                    <xdr:col>4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9" name="Check Box 16">
              <controlPr defaultSize="0" autoFill="0" autoLine="0" autoPict="0">
                <anchor moveWithCells="1">
                  <from>
                    <xdr:col>2</xdr:col>
                    <xdr:colOff>171450</xdr:colOff>
                    <xdr:row>21</xdr:row>
                    <xdr:rowOff>19050</xdr:rowOff>
                  </from>
                  <to>
                    <xdr:col>4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0" name="Check Box 17">
              <controlPr defaultSize="0" autoFill="0" autoLine="0" autoPict="0">
                <anchor moveWithCells="1">
                  <from>
                    <xdr:col>2</xdr:col>
                    <xdr:colOff>171450</xdr:colOff>
                    <xdr:row>22</xdr:row>
                    <xdr:rowOff>28575</xdr:rowOff>
                  </from>
                  <to>
                    <xdr:col>4</xdr:col>
                    <xdr:colOff>609600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1" name="Check Box 18">
              <controlPr defaultSize="0" autoFill="0" autoLine="0" autoPict="0">
                <anchor moveWithCells="1">
                  <from>
                    <xdr:col>2</xdr:col>
                    <xdr:colOff>171450</xdr:colOff>
                    <xdr:row>23</xdr:row>
                    <xdr:rowOff>19050</xdr:rowOff>
                  </from>
                  <to>
                    <xdr:col>4</xdr:col>
                    <xdr:colOff>609600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2" name="Check Box 19">
              <controlPr defaultSize="0" autoFill="0" autoLine="0" autoPict="0">
                <anchor moveWithCells="1">
                  <from>
                    <xdr:col>2</xdr:col>
                    <xdr:colOff>171450</xdr:colOff>
                    <xdr:row>24</xdr:row>
                    <xdr:rowOff>19050</xdr:rowOff>
                  </from>
                  <to>
                    <xdr:col>4</xdr:col>
                    <xdr:colOff>609600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3" name="Check Box 20">
              <controlPr defaultSize="0" autoFill="0" autoLine="0" autoPict="0">
                <anchor moveWithCells="1">
                  <from>
                    <xdr:col>2</xdr:col>
                    <xdr:colOff>171450</xdr:colOff>
                    <xdr:row>25</xdr:row>
                    <xdr:rowOff>19050</xdr:rowOff>
                  </from>
                  <to>
                    <xdr:col>4</xdr:col>
                    <xdr:colOff>609600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4" name="Check Box 21">
              <controlPr defaultSize="0" autoFill="0" autoLine="0" autoPict="0">
                <anchor moveWithCells="1">
                  <from>
                    <xdr:col>2</xdr:col>
                    <xdr:colOff>171450</xdr:colOff>
                    <xdr:row>26</xdr:row>
                    <xdr:rowOff>95250</xdr:rowOff>
                  </from>
                  <to>
                    <xdr:col>4</xdr:col>
                    <xdr:colOff>609600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5" name="Check Box 23">
              <controlPr defaultSize="0" autoFill="0" autoLine="0" autoPict="0">
                <anchor moveWithCells="1">
                  <from>
                    <xdr:col>2</xdr:col>
                    <xdr:colOff>171450</xdr:colOff>
                    <xdr:row>27</xdr:row>
                    <xdr:rowOff>95250</xdr:rowOff>
                  </from>
                  <to>
                    <xdr:col>4</xdr:col>
                    <xdr:colOff>609600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6" name="Check Box 24">
              <controlPr defaultSize="0" autoFill="0" autoLine="0" autoPict="0">
                <anchor moveWithCells="1">
                  <from>
                    <xdr:col>2</xdr:col>
                    <xdr:colOff>171450</xdr:colOff>
                    <xdr:row>28</xdr:row>
                    <xdr:rowOff>95250</xdr:rowOff>
                  </from>
                  <to>
                    <xdr:col>4</xdr:col>
                    <xdr:colOff>609600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7" name="Check Box 25">
              <controlPr defaultSize="0" autoFill="0" autoLine="0" autoPict="0">
                <anchor moveWithCells="1">
                  <from>
                    <xdr:col>2</xdr:col>
                    <xdr:colOff>171450</xdr:colOff>
                    <xdr:row>29</xdr:row>
                    <xdr:rowOff>95250</xdr:rowOff>
                  </from>
                  <to>
                    <xdr:col>4</xdr:col>
                    <xdr:colOff>609600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8" name="Check Box 26">
              <controlPr defaultSize="0" autoFill="0" autoLine="0" autoPict="0">
                <anchor moveWithCells="1">
                  <from>
                    <xdr:col>2</xdr:col>
                    <xdr:colOff>171450</xdr:colOff>
                    <xdr:row>30</xdr:row>
                    <xdr:rowOff>95250</xdr:rowOff>
                  </from>
                  <to>
                    <xdr:col>4</xdr:col>
                    <xdr:colOff>609600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9" name="Check Box 27">
              <controlPr defaultSize="0" autoFill="0" autoLine="0" autoPict="0">
                <anchor moveWithCells="1">
                  <from>
                    <xdr:col>2</xdr:col>
                    <xdr:colOff>171450</xdr:colOff>
                    <xdr:row>31</xdr:row>
                    <xdr:rowOff>95250</xdr:rowOff>
                  </from>
                  <to>
                    <xdr:col>4</xdr:col>
                    <xdr:colOff>609600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0" name="Check Box 28">
              <controlPr defaultSize="0" autoFill="0" autoLine="0" autoPict="0">
                <anchor moveWithCells="1">
                  <from>
                    <xdr:col>2</xdr:col>
                    <xdr:colOff>171450</xdr:colOff>
                    <xdr:row>32</xdr:row>
                    <xdr:rowOff>95250</xdr:rowOff>
                  </from>
                  <to>
                    <xdr:col>4</xdr:col>
                    <xdr:colOff>609600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1" name="Check Box 29">
              <controlPr defaultSize="0" autoFill="0" autoLine="0" autoPict="0">
                <anchor moveWithCells="1">
                  <from>
                    <xdr:col>2</xdr:col>
                    <xdr:colOff>171450</xdr:colOff>
                    <xdr:row>33</xdr:row>
                    <xdr:rowOff>95250</xdr:rowOff>
                  </from>
                  <to>
                    <xdr:col>4</xdr:col>
                    <xdr:colOff>609600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2" name="Check Box 30">
              <controlPr defaultSize="0" autoFill="0" autoLine="0" autoPict="0">
                <anchor moveWithCells="1">
                  <from>
                    <xdr:col>2</xdr:col>
                    <xdr:colOff>171450</xdr:colOff>
                    <xdr:row>34</xdr:row>
                    <xdr:rowOff>95250</xdr:rowOff>
                  </from>
                  <to>
                    <xdr:col>4</xdr:col>
                    <xdr:colOff>609600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3" name="Check Box 31">
              <controlPr defaultSize="0" autoFill="0" autoLine="0" autoPict="0">
                <anchor moveWithCells="1">
                  <from>
                    <xdr:col>2</xdr:col>
                    <xdr:colOff>171450</xdr:colOff>
                    <xdr:row>35</xdr:row>
                    <xdr:rowOff>95250</xdr:rowOff>
                  </from>
                  <to>
                    <xdr:col>4</xdr:col>
                    <xdr:colOff>609600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4" name="Check Box 32">
              <controlPr defaultSize="0" autoFill="0" autoLine="0" autoPict="0">
                <anchor moveWithCells="1">
                  <from>
                    <xdr:col>2</xdr:col>
                    <xdr:colOff>171450</xdr:colOff>
                    <xdr:row>36</xdr:row>
                    <xdr:rowOff>95250</xdr:rowOff>
                  </from>
                  <to>
                    <xdr:col>4</xdr:col>
                    <xdr:colOff>609600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5" name="Check Box 33">
              <controlPr defaultSize="0" autoFill="0" autoLine="0" autoPict="0">
                <anchor moveWithCells="1">
                  <from>
                    <xdr:col>2</xdr:col>
                    <xdr:colOff>171450</xdr:colOff>
                    <xdr:row>37</xdr:row>
                    <xdr:rowOff>95250</xdr:rowOff>
                  </from>
                  <to>
                    <xdr:col>4</xdr:col>
                    <xdr:colOff>609600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6" name="Check Box 34">
              <controlPr defaultSize="0" autoFill="0" autoLine="0" autoPict="0">
                <anchor moveWithCells="1">
                  <from>
                    <xdr:col>2</xdr:col>
                    <xdr:colOff>171450</xdr:colOff>
                    <xdr:row>38</xdr:row>
                    <xdr:rowOff>95250</xdr:rowOff>
                  </from>
                  <to>
                    <xdr:col>4</xdr:col>
                    <xdr:colOff>609600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7" name="Check Box 35">
              <controlPr defaultSize="0" autoFill="0" autoLine="0" autoPict="0">
                <anchor moveWithCells="1">
                  <from>
                    <xdr:col>2</xdr:col>
                    <xdr:colOff>171450</xdr:colOff>
                    <xdr:row>39</xdr:row>
                    <xdr:rowOff>95250</xdr:rowOff>
                  </from>
                  <to>
                    <xdr:col>4</xdr:col>
                    <xdr:colOff>609600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8" name="Check Box 36">
              <controlPr defaultSize="0" autoFill="0" autoLine="0" autoPict="0">
                <anchor moveWithCells="1">
                  <from>
                    <xdr:col>2</xdr:col>
                    <xdr:colOff>171450</xdr:colOff>
                    <xdr:row>40</xdr:row>
                    <xdr:rowOff>95250</xdr:rowOff>
                  </from>
                  <to>
                    <xdr:col>4</xdr:col>
                    <xdr:colOff>609600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29" name="Check Box 37">
              <controlPr defaultSize="0" autoFill="0" autoLine="0" autoPict="0">
                <anchor moveWithCells="1">
                  <from>
                    <xdr:col>2</xdr:col>
                    <xdr:colOff>171450</xdr:colOff>
                    <xdr:row>41</xdr:row>
                    <xdr:rowOff>95250</xdr:rowOff>
                  </from>
                  <to>
                    <xdr:col>4</xdr:col>
                    <xdr:colOff>609600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0" name="Check Box 38">
              <controlPr defaultSize="0" autoFill="0" autoLine="0" autoPict="0">
                <anchor moveWithCells="1">
                  <from>
                    <xdr:col>2</xdr:col>
                    <xdr:colOff>171450</xdr:colOff>
                    <xdr:row>42</xdr:row>
                    <xdr:rowOff>95250</xdr:rowOff>
                  </from>
                  <to>
                    <xdr:col>4</xdr:col>
                    <xdr:colOff>609600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1" name="Check Box 39">
              <controlPr defaultSize="0" autoFill="0" autoLine="0" autoPict="0">
                <anchor moveWithCells="1">
                  <from>
                    <xdr:col>2</xdr:col>
                    <xdr:colOff>171450</xdr:colOff>
                    <xdr:row>43</xdr:row>
                    <xdr:rowOff>95250</xdr:rowOff>
                  </from>
                  <to>
                    <xdr:col>4</xdr:col>
                    <xdr:colOff>609600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2" name="Check Box 40">
              <controlPr defaultSize="0" autoFill="0" autoLine="0" autoPict="0">
                <anchor moveWithCells="1">
                  <from>
                    <xdr:col>2</xdr:col>
                    <xdr:colOff>171450</xdr:colOff>
                    <xdr:row>44</xdr:row>
                    <xdr:rowOff>95250</xdr:rowOff>
                  </from>
                  <to>
                    <xdr:col>4</xdr:col>
                    <xdr:colOff>609600</xdr:colOff>
                    <xdr:row>44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3" name="Check Box 41">
              <controlPr defaultSize="0" autoFill="0" autoLine="0" autoPict="0">
                <anchor moveWithCells="1">
                  <from>
                    <xdr:col>2</xdr:col>
                    <xdr:colOff>171450</xdr:colOff>
                    <xdr:row>45</xdr:row>
                    <xdr:rowOff>95250</xdr:rowOff>
                  </from>
                  <to>
                    <xdr:col>4</xdr:col>
                    <xdr:colOff>609600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4" name="Check Box 42">
              <controlPr defaultSize="0" autoFill="0" autoLine="0" autoPict="0">
                <anchor moveWithCells="1">
                  <from>
                    <xdr:col>2</xdr:col>
                    <xdr:colOff>171450</xdr:colOff>
                    <xdr:row>46</xdr:row>
                    <xdr:rowOff>95250</xdr:rowOff>
                  </from>
                  <to>
                    <xdr:col>4</xdr:col>
                    <xdr:colOff>609600</xdr:colOff>
                    <xdr:row>46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5" name="Check Box 43">
              <controlPr defaultSize="0" autoFill="0" autoLine="0" autoPict="0">
                <anchor moveWithCells="1">
                  <from>
                    <xdr:col>2</xdr:col>
                    <xdr:colOff>171450</xdr:colOff>
                    <xdr:row>47</xdr:row>
                    <xdr:rowOff>95250</xdr:rowOff>
                  </from>
                  <to>
                    <xdr:col>4</xdr:col>
                    <xdr:colOff>609600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6" name="Check Box 44">
              <controlPr defaultSize="0" autoFill="0" autoLine="0" autoPict="0">
                <anchor moveWithCells="1">
                  <from>
                    <xdr:col>2</xdr:col>
                    <xdr:colOff>171450</xdr:colOff>
                    <xdr:row>48</xdr:row>
                    <xdr:rowOff>95250</xdr:rowOff>
                  </from>
                  <to>
                    <xdr:col>4</xdr:col>
                    <xdr:colOff>609600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7" name="Check Box 45">
              <controlPr defaultSize="0" autoFill="0" autoLine="0" autoPict="0">
                <anchor moveWithCells="1">
                  <from>
                    <xdr:col>2</xdr:col>
                    <xdr:colOff>171450</xdr:colOff>
                    <xdr:row>49</xdr:row>
                    <xdr:rowOff>95250</xdr:rowOff>
                  </from>
                  <to>
                    <xdr:col>4</xdr:col>
                    <xdr:colOff>609600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38" name="Check Box 47">
              <controlPr defaultSize="0" autoFill="0" autoLine="0" autoPict="0">
                <anchor moveWithCells="1">
                  <from>
                    <xdr:col>2</xdr:col>
                    <xdr:colOff>171450</xdr:colOff>
                    <xdr:row>52</xdr:row>
                    <xdr:rowOff>66675</xdr:rowOff>
                  </from>
                  <to>
                    <xdr:col>3</xdr:col>
                    <xdr:colOff>104775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39" name="Check Box 48">
              <controlPr defaultSize="0" autoFill="0" autoLine="0" autoPict="0">
                <anchor moveWithCells="1">
                  <from>
                    <xdr:col>2</xdr:col>
                    <xdr:colOff>171450</xdr:colOff>
                    <xdr:row>53</xdr:row>
                    <xdr:rowOff>66675</xdr:rowOff>
                  </from>
                  <to>
                    <xdr:col>3</xdr:col>
                    <xdr:colOff>104775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0" name="Check Box 49">
              <controlPr defaultSize="0" autoFill="0" autoLine="0" autoPict="0">
                <anchor moveWithCells="1">
                  <from>
                    <xdr:col>2</xdr:col>
                    <xdr:colOff>171450</xdr:colOff>
                    <xdr:row>54</xdr:row>
                    <xdr:rowOff>66675</xdr:rowOff>
                  </from>
                  <to>
                    <xdr:col>3</xdr:col>
                    <xdr:colOff>104775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41" name="Check Box 50">
              <controlPr defaultSize="0" autoFill="0" autoLine="0" autoPict="0">
                <anchor moveWithCells="1">
                  <from>
                    <xdr:col>2</xdr:col>
                    <xdr:colOff>171450</xdr:colOff>
                    <xdr:row>55</xdr:row>
                    <xdr:rowOff>66675</xdr:rowOff>
                  </from>
                  <to>
                    <xdr:col>3</xdr:col>
                    <xdr:colOff>104775</xdr:colOff>
                    <xdr:row>55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42" name="Check Box 51">
              <controlPr defaultSize="0" autoFill="0" autoLine="0" autoPict="0">
                <anchor moveWithCells="1">
                  <from>
                    <xdr:col>2</xdr:col>
                    <xdr:colOff>171450</xdr:colOff>
                    <xdr:row>56</xdr:row>
                    <xdr:rowOff>66675</xdr:rowOff>
                  </from>
                  <to>
                    <xdr:col>3</xdr:col>
                    <xdr:colOff>104775</xdr:colOff>
                    <xdr:row>56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43" name="Check Box 52">
              <controlPr defaultSize="0" autoFill="0" autoLine="0" autoPict="0">
                <anchor moveWithCells="1">
                  <from>
                    <xdr:col>2</xdr:col>
                    <xdr:colOff>171450</xdr:colOff>
                    <xdr:row>57</xdr:row>
                    <xdr:rowOff>66675</xdr:rowOff>
                  </from>
                  <to>
                    <xdr:col>3</xdr:col>
                    <xdr:colOff>104775</xdr:colOff>
                    <xdr:row>57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44" name="Check Box 53">
              <controlPr defaultSize="0" autoFill="0" autoLine="0" autoPict="0">
                <anchor moveWithCells="1">
                  <from>
                    <xdr:col>2</xdr:col>
                    <xdr:colOff>171450</xdr:colOff>
                    <xdr:row>58</xdr:row>
                    <xdr:rowOff>66675</xdr:rowOff>
                  </from>
                  <to>
                    <xdr:col>3</xdr:col>
                    <xdr:colOff>104775</xdr:colOff>
                    <xdr:row>58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45" name="Check Box 54">
              <controlPr defaultSize="0" autoFill="0" autoLine="0" autoPict="0">
                <anchor moveWithCells="1">
                  <from>
                    <xdr:col>2</xdr:col>
                    <xdr:colOff>171450</xdr:colOff>
                    <xdr:row>59</xdr:row>
                    <xdr:rowOff>66675</xdr:rowOff>
                  </from>
                  <to>
                    <xdr:col>3</xdr:col>
                    <xdr:colOff>104775</xdr:colOff>
                    <xdr:row>59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46" name="Check Box 55">
              <controlPr defaultSize="0" autoFill="0" autoLine="0" autoPict="0">
                <anchor moveWithCells="1">
                  <from>
                    <xdr:col>2</xdr:col>
                    <xdr:colOff>171450</xdr:colOff>
                    <xdr:row>60</xdr:row>
                    <xdr:rowOff>66675</xdr:rowOff>
                  </from>
                  <to>
                    <xdr:col>3</xdr:col>
                    <xdr:colOff>104775</xdr:colOff>
                    <xdr:row>60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47" name="Check Box 56">
              <controlPr defaultSize="0" autoFill="0" autoLine="0" autoPict="0">
                <anchor moveWithCells="1">
                  <from>
                    <xdr:col>2</xdr:col>
                    <xdr:colOff>171450</xdr:colOff>
                    <xdr:row>61</xdr:row>
                    <xdr:rowOff>66675</xdr:rowOff>
                  </from>
                  <to>
                    <xdr:col>3</xdr:col>
                    <xdr:colOff>104775</xdr:colOff>
                    <xdr:row>61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48" name="Check Box 57">
              <controlPr defaultSize="0" autoFill="0" autoLine="0" autoPict="0">
                <anchor moveWithCells="1">
                  <from>
                    <xdr:col>2</xdr:col>
                    <xdr:colOff>171450</xdr:colOff>
                    <xdr:row>62</xdr:row>
                    <xdr:rowOff>66675</xdr:rowOff>
                  </from>
                  <to>
                    <xdr:col>3</xdr:col>
                    <xdr:colOff>104775</xdr:colOff>
                    <xdr:row>62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49" name="Check Box 58">
              <controlPr defaultSize="0" autoFill="0" autoLine="0" autoPict="0">
                <anchor moveWithCells="1">
                  <from>
                    <xdr:col>2</xdr:col>
                    <xdr:colOff>171450</xdr:colOff>
                    <xdr:row>63</xdr:row>
                    <xdr:rowOff>66675</xdr:rowOff>
                  </from>
                  <to>
                    <xdr:col>3</xdr:col>
                    <xdr:colOff>104775</xdr:colOff>
                    <xdr:row>63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50" name="Check Box 59">
              <controlPr defaultSize="0" autoFill="0" autoLine="0" autoPict="0">
                <anchor moveWithCells="1">
                  <from>
                    <xdr:col>2</xdr:col>
                    <xdr:colOff>171450</xdr:colOff>
                    <xdr:row>64</xdr:row>
                    <xdr:rowOff>66675</xdr:rowOff>
                  </from>
                  <to>
                    <xdr:col>3</xdr:col>
                    <xdr:colOff>104775</xdr:colOff>
                    <xdr:row>64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51" name="Button 60">
              <controlPr defaultSize="0" print="0" autoFill="0" autoPict="0" macro="[0]!newadd">
                <anchor moveWithCells="1" sizeWithCells="1">
                  <from>
                    <xdr:col>10</xdr:col>
                    <xdr:colOff>323850</xdr:colOff>
                    <xdr:row>60</xdr:row>
                    <xdr:rowOff>133350</xdr:rowOff>
                  </from>
                  <to>
                    <xdr:col>12</xdr:col>
                    <xdr:colOff>762000</xdr:colOff>
                    <xdr:row>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52" name="Button 61">
              <controlPr defaultSize="0" print="0" autoFill="0" autoPict="0" macro="[0]!clearadd">
                <anchor moveWithCells="1" sizeWithCells="1">
                  <from>
                    <xdr:col>10</xdr:col>
                    <xdr:colOff>323850</xdr:colOff>
                    <xdr:row>63</xdr:row>
                    <xdr:rowOff>28575</xdr:rowOff>
                  </from>
                  <to>
                    <xdr:col>12</xdr:col>
                    <xdr:colOff>762000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53" name="Button 62">
              <controlPr defaultSize="0" print="0" autoFill="0" autoPict="0" macro="[0]!_xludf.search">
                <anchor moveWithCells="1" sizeWithCells="1">
                  <from>
                    <xdr:col>19</xdr:col>
                    <xdr:colOff>66675</xdr:colOff>
                    <xdr:row>3</xdr:row>
                    <xdr:rowOff>257175</xdr:rowOff>
                  </from>
                  <to>
                    <xdr:col>20</xdr:col>
                    <xdr:colOff>466725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54" name="Button 63">
              <controlPr defaultSize="0" print="0" autoFill="0" autoPict="0" macro="[0]!clearser">
                <anchor moveWithCells="1" sizeWithCells="1">
                  <from>
                    <xdr:col>19</xdr:col>
                    <xdr:colOff>66675</xdr:colOff>
                    <xdr:row>5</xdr:row>
                    <xdr:rowOff>152400</xdr:rowOff>
                  </from>
                  <to>
                    <xdr:col>20</xdr:col>
                    <xdr:colOff>476250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55" name="Button 64">
              <controlPr defaultSize="0" print="0" autoFill="0" autoPict="0" macro="[0]!callref">
                <anchor moveWithCells="1" sizeWithCells="1">
                  <from>
                    <xdr:col>12</xdr:col>
                    <xdr:colOff>581025</xdr:colOff>
                    <xdr:row>2</xdr:row>
                    <xdr:rowOff>19050</xdr:rowOff>
                  </from>
                  <to>
                    <xdr:col>13</xdr:col>
                    <xdr:colOff>123825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56" name="Check Box 73">
              <controlPr defaultSize="0" autoFill="0" autoLine="0" autoPict="0">
                <anchor moveWithCells="1">
                  <from>
                    <xdr:col>7</xdr:col>
                    <xdr:colOff>723900</xdr:colOff>
                    <xdr:row>19</xdr:row>
                    <xdr:rowOff>19050</xdr:rowOff>
                  </from>
                  <to>
                    <xdr:col>8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57" name="Check Box 74">
              <controlPr defaultSize="0" autoFill="0" autoLine="0" autoPict="0">
                <anchor moveWithCells="1">
                  <from>
                    <xdr:col>7</xdr:col>
                    <xdr:colOff>714375</xdr:colOff>
                    <xdr:row>20</xdr:row>
                    <xdr:rowOff>9525</xdr:rowOff>
                  </from>
                  <to>
                    <xdr:col>8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58" name="Check Box 75">
              <controlPr defaultSize="0" autoFill="0" autoLine="0" autoPict="0">
                <anchor moveWithCells="1">
                  <from>
                    <xdr:col>7</xdr:col>
                    <xdr:colOff>714375</xdr:colOff>
                    <xdr:row>21</xdr:row>
                    <xdr:rowOff>9525</xdr:rowOff>
                  </from>
                  <to>
                    <xdr:col>8</xdr:col>
                    <xdr:colOff>28575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59" name="Check Box 76">
              <controlPr defaultSize="0" autoFill="0" autoLine="0" autoPict="0">
                <anchor moveWithCells="1">
                  <from>
                    <xdr:col>7</xdr:col>
                    <xdr:colOff>714375</xdr:colOff>
                    <xdr:row>22</xdr:row>
                    <xdr:rowOff>19050</xdr:rowOff>
                  </from>
                  <to>
                    <xdr:col>8</xdr:col>
                    <xdr:colOff>28575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60" name="Check Box 77">
              <controlPr defaultSize="0" autoFill="0" autoLine="0" autoPict="0">
                <anchor moveWithCells="1">
                  <from>
                    <xdr:col>7</xdr:col>
                    <xdr:colOff>714375</xdr:colOff>
                    <xdr:row>22</xdr:row>
                    <xdr:rowOff>247650</xdr:rowOff>
                  </from>
                  <to>
                    <xdr:col>8</xdr:col>
                    <xdr:colOff>28575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61" name="Check Box 78">
              <controlPr defaultSize="0" autoFill="0" autoLine="0" autoPict="0">
                <anchor moveWithCells="1">
                  <from>
                    <xdr:col>7</xdr:col>
                    <xdr:colOff>714375</xdr:colOff>
                    <xdr:row>23</xdr:row>
                    <xdr:rowOff>219075</xdr:rowOff>
                  </from>
                  <to>
                    <xdr:col>8</xdr:col>
                    <xdr:colOff>28575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62" name="Check Box 79">
              <controlPr defaultSize="0" autoFill="0" autoLine="0" autoPict="0">
                <anchor moveWithCells="1">
                  <from>
                    <xdr:col>7</xdr:col>
                    <xdr:colOff>714375</xdr:colOff>
                    <xdr:row>25</xdr:row>
                    <xdr:rowOff>19050</xdr:rowOff>
                  </from>
                  <to>
                    <xdr:col>8</xdr:col>
                    <xdr:colOff>19050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63" name="Check Box 80">
              <controlPr defaultSize="0" autoFill="0" autoLine="0" autoPict="0">
                <anchor moveWithCells="1">
                  <from>
                    <xdr:col>7</xdr:col>
                    <xdr:colOff>714375</xdr:colOff>
                    <xdr:row>26</xdr:row>
                    <xdr:rowOff>9525</xdr:rowOff>
                  </from>
                  <to>
                    <xdr:col>8</xdr:col>
                    <xdr:colOff>19050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64" name="Check Box 81">
              <controlPr defaultSize="0" autoFill="0" autoLine="0" autoPict="0">
                <anchor moveWithCells="1">
                  <from>
                    <xdr:col>7</xdr:col>
                    <xdr:colOff>714375</xdr:colOff>
                    <xdr:row>27</xdr:row>
                    <xdr:rowOff>9525</xdr:rowOff>
                  </from>
                  <to>
                    <xdr:col>8</xdr:col>
                    <xdr:colOff>19050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65" name="Check Box 82">
              <controlPr defaultSize="0" autoFill="0" autoLine="0" autoPict="0">
                <anchor moveWithCells="1">
                  <from>
                    <xdr:col>7</xdr:col>
                    <xdr:colOff>714375</xdr:colOff>
                    <xdr:row>28</xdr:row>
                    <xdr:rowOff>9525</xdr:rowOff>
                  </from>
                  <to>
                    <xdr:col>8</xdr:col>
                    <xdr:colOff>19050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66" name="Check Box 83">
              <controlPr defaultSize="0" autoFill="0" autoLine="0" autoPict="0">
                <anchor moveWithCells="1">
                  <from>
                    <xdr:col>7</xdr:col>
                    <xdr:colOff>714375</xdr:colOff>
                    <xdr:row>29</xdr:row>
                    <xdr:rowOff>9525</xdr:rowOff>
                  </from>
                  <to>
                    <xdr:col>8</xdr:col>
                    <xdr:colOff>19050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67" name="Check Box 84">
              <controlPr defaultSize="0" autoFill="0" autoLine="0" autoPict="0">
                <anchor moveWithCells="1">
                  <from>
                    <xdr:col>7</xdr:col>
                    <xdr:colOff>714375</xdr:colOff>
                    <xdr:row>30</xdr:row>
                    <xdr:rowOff>9525</xdr:rowOff>
                  </from>
                  <to>
                    <xdr:col>8</xdr:col>
                    <xdr:colOff>19050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68" name="Check Box 85">
              <controlPr defaultSize="0" autoFill="0" autoLine="0" autoPict="0">
                <anchor moveWithCells="1">
                  <from>
                    <xdr:col>7</xdr:col>
                    <xdr:colOff>714375</xdr:colOff>
                    <xdr:row>31</xdr:row>
                    <xdr:rowOff>9525</xdr:rowOff>
                  </from>
                  <to>
                    <xdr:col>8</xdr:col>
                    <xdr:colOff>19050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69" name="Check Box 86">
              <controlPr defaultSize="0" autoFill="0" autoLine="0" autoPict="0">
                <anchor moveWithCells="1">
                  <from>
                    <xdr:col>7</xdr:col>
                    <xdr:colOff>714375</xdr:colOff>
                    <xdr:row>32</xdr:row>
                    <xdr:rowOff>9525</xdr:rowOff>
                  </from>
                  <to>
                    <xdr:col>8</xdr:col>
                    <xdr:colOff>19050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70" name="Check Box 87">
              <controlPr defaultSize="0" autoFill="0" autoLine="0" autoPict="0">
                <anchor moveWithCells="1">
                  <from>
                    <xdr:col>7</xdr:col>
                    <xdr:colOff>714375</xdr:colOff>
                    <xdr:row>33</xdr:row>
                    <xdr:rowOff>9525</xdr:rowOff>
                  </from>
                  <to>
                    <xdr:col>8</xdr:col>
                    <xdr:colOff>19050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71" name="Check Box 88">
              <controlPr defaultSize="0" autoFill="0" autoLine="0" autoPict="0">
                <anchor moveWithCells="1">
                  <from>
                    <xdr:col>7</xdr:col>
                    <xdr:colOff>714375</xdr:colOff>
                    <xdr:row>34</xdr:row>
                    <xdr:rowOff>9525</xdr:rowOff>
                  </from>
                  <to>
                    <xdr:col>8</xdr:col>
                    <xdr:colOff>19050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72" name="Check Box 89">
              <controlPr defaultSize="0" autoFill="0" autoLine="0" autoPict="0">
                <anchor moveWithCells="1">
                  <from>
                    <xdr:col>7</xdr:col>
                    <xdr:colOff>714375</xdr:colOff>
                    <xdr:row>35</xdr:row>
                    <xdr:rowOff>9525</xdr:rowOff>
                  </from>
                  <to>
                    <xdr:col>8</xdr:col>
                    <xdr:colOff>19050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73" name="Check Box 90">
              <controlPr defaultSize="0" autoFill="0" autoLine="0" autoPict="0">
                <anchor moveWithCells="1">
                  <from>
                    <xdr:col>7</xdr:col>
                    <xdr:colOff>714375</xdr:colOff>
                    <xdr:row>36</xdr:row>
                    <xdr:rowOff>9525</xdr:rowOff>
                  </from>
                  <to>
                    <xdr:col>8</xdr:col>
                    <xdr:colOff>19050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74" name="Check Box 91">
              <controlPr defaultSize="0" autoFill="0" autoLine="0" autoPict="0">
                <anchor moveWithCells="1">
                  <from>
                    <xdr:col>7</xdr:col>
                    <xdr:colOff>714375</xdr:colOff>
                    <xdr:row>37</xdr:row>
                    <xdr:rowOff>9525</xdr:rowOff>
                  </from>
                  <to>
                    <xdr:col>8</xdr:col>
                    <xdr:colOff>19050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75" name="Check Box 92">
              <controlPr defaultSize="0" autoFill="0" autoLine="0" autoPict="0">
                <anchor moveWithCells="1">
                  <from>
                    <xdr:col>7</xdr:col>
                    <xdr:colOff>714375</xdr:colOff>
                    <xdr:row>38</xdr:row>
                    <xdr:rowOff>9525</xdr:rowOff>
                  </from>
                  <to>
                    <xdr:col>8</xdr:col>
                    <xdr:colOff>19050</xdr:colOff>
                    <xdr:row>38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76" name="Check Box 93">
              <controlPr defaultSize="0" autoFill="0" autoLine="0" autoPict="0">
                <anchor moveWithCells="1">
                  <from>
                    <xdr:col>7</xdr:col>
                    <xdr:colOff>714375</xdr:colOff>
                    <xdr:row>39</xdr:row>
                    <xdr:rowOff>9525</xdr:rowOff>
                  </from>
                  <to>
                    <xdr:col>8</xdr:col>
                    <xdr:colOff>19050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77" name="Check Box 94">
              <controlPr defaultSize="0" autoFill="0" autoLine="0" autoPict="0">
                <anchor moveWithCells="1">
                  <from>
                    <xdr:col>7</xdr:col>
                    <xdr:colOff>714375</xdr:colOff>
                    <xdr:row>40</xdr:row>
                    <xdr:rowOff>9525</xdr:rowOff>
                  </from>
                  <to>
                    <xdr:col>8</xdr:col>
                    <xdr:colOff>19050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78" name="Check Box 95">
              <controlPr defaultSize="0" autoFill="0" autoLine="0" autoPict="0">
                <anchor moveWithCells="1">
                  <from>
                    <xdr:col>7</xdr:col>
                    <xdr:colOff>714375</xdr:colOff>
                    <xdr:row>41</xdr:row>
                    <xdr:rowOff>9525</xdr:rowOff>
                  </from>
                  <to>
                    <xdr:col>8</xdr:col>
                    <xdr:colOff>19050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79" name="Check Box 96">
              <controlPr defaultSize="0" autoFill="0" autoLine="0" autoPict="0">
                <anchor moveWithCells="1">
                  <from>
                    <xdr:col>7</xdr:col>
                    <xdr:colOff>714375</xdr:colOff>
                    <xdr:row>42</xdr:row>
                    <xdr:rowOff>9525</xdr:rowOff>
                  </from>
                  <to>
                    <xdr:col>8</xdr:col>
                    <xdr:colOff>19050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80" name="Check Box 97">
              <controlPr defaultSize="0" autoFill="0" autoLine="0" autoPict="0">
                <anchor moveWithCells="1">
                  <from>
                    <xdr:col>7</xdr:col>
                    <xdr:colOff>714375</xdr:colOff>
                    <xdr:row>43</xdr:row>
                    <xdr:rowOff>9525</xdr:rowOff>
                  </from>
                  <to>
                    <xdr:col>8</xdr:col>
                    <xdr:colOff>19050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81" name="Check Box 98">
              <controlPr defaultSize="0" autoFill="0" autoLine="0" autoPict="0">
                <anchor moveWithCells="1">
                  <from>
                    <xdr:col>7</xdr:col>
                    <xdr:colOff>714375</xdr:colOff>
                    <xdr:row>44</xdr:row>
                    <xdr:rowOff>9525</xdr:rowOff>
                  </from>
                  <to>
                    <xdr:col>8</xdr:col>
                    <xdr:colOff>19050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82" name="Check Box 99">
              <controlPr defaultSize="0" autoFill="0" autoLine="0" autoPict="0">
                <anchor moveWithCells="1">
                  <from>
                    <xdr:col>7</xdr:col>
                    <xdr:colOff>714375</xdr:colOff>
                    <xdr:row>45</xdr:row>
                    <xdr:rowOff>9525</xdr:rowOff>
                  </from>
                  <to>
                    <xdr:col>8</xdr:col>
                    <xdr:colOff>19050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83" name="Check Box 100">
              <controlPr defaultSize="0" autoFill="0" autoLine="0" autoPict="0">
                <anchor moveWithCells="1">
                  <from>
                    <xdr:col>7</xdr:col>
                    <xdr:colOff>714375</xdr:colOff>
                    <xdr:row>46</xdr:row>
                    <xdr:rowOff>9525</xdr:rowOff>
                  </from>
                  <to>
                    <xdr:col>8</xdr:col>
                    <xdr:colOff>19050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84" name="Check Box 101">
              <controlPr defaultSize="0" autoFill="0" autoLine="0" autoPict="0">
                <anchor moveWithCells="1">
                  <from>
                    <xdr:col>7</xdr:col>
                    <xdr:colOff>714375</xdr:colOff>
                    <xdr:row>47</xdr:row>
                    <xdr:rowOff>9525</xdr:rowOff>
                  </from>
                  <to>
                    <xdr:col>8</xdr:col>
                    <xdr:colOff>19050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85" name="Check Box 102">
              <controlPr defaultSize="0" autoFill="0" autoLine="0" autoPict="0">
                <anchor moveWithCells="1">
                  <from>
                    <xdr:col>7</xdr:col>
                    <xdr:colOff>714375</xdr:colOff>
                    <xdr:row>48</xdr:row>
                    <xdr:rowOff>9525</xdr:rowOff>
                  </from>
                  <to>
                    <xdr:col>8</xdr:col>
                    <xdr:colOff>19050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86" name="Check Box 103">
              <controlPr defaultSize="0" autoFill="0" autoLine="0" autoPict="0">
                <anchor moveWithCells="1">
                  <from>
                    <xdr:col>7</xdr:col>
                    <xdr:colOff>714375</xdr:colOff>
                    <xdr:row>49</xdr:row>
                    <xdr:rowOff>9525</xdr:rowOff>
                  </from>
                  <to>
                    <xdr:col>8</xdr:col>
                    <xdr:colOff>19050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87" name="Check Box 104">
              <controlPr defaultSize="0" autoFill="0" autoLine="0" autoPict="0">
                <anchor moveWithCells="1">
                  <from>
                    <xdr:col>7</xdr:col>
                    <xdr:colOff>714375</xdr:colOff>
                    <xdr:row>52</xdr:row>
                    <xdr:rowOff>0</xdr:rowOff>
                  </from>
                  <to>
                    <xdr:col>8</xdr:col>
                    <xdr:colOff>19050</xdr:colOff>
                    <xdr:row>52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88" name="Check Box 105">
              <controlPr defaultSize="0" autoFill="0" autoLine="0" autoPict="0">
                <anchor moveWithCells="1">
                  <from>
                    <xdr:col>7</xdr:col>
                    <xdr:colOff>714375</xdr:colOff>
                    <xdr:row>53</xdr:row>
                    <xdr:rowOff>0</xdr:rowOff>
                  </from>
                  <to>
                    <xdr:col>8</xdr:col>
                    <xdr:colOff>19050</xdr:colOff>
                    <xdr:row>53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89" name="Check Box 106">
              <controlPr defaultSize="0" autoFill="0" autoLine="0" autoPict="0">
                <anchor moveWithCells="1">
                  <from>
                    <xdr:col>7</xdr:col>
                    <xdr:colOff>714375</xdr:colOff>
                    <xdr:row>54</xdr:row>
                    <xdr:rowOff>0</xdr:rowOff>
                  </from>
                  <to>
                    <xdr:col>8</xdr:col>
                    <xdr:colOff>19050</xdr:colOff>
                    <xdr:row>54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90" name="Check Box 107">
              <controlPr defaultSize="0" autoFill="0" autoLine="0" autoPict="0">
                <anchor moveWithCells="1">
                  <from>
                    <xdr:col>7</xdr:col>
                    <xdr:colOff>714375</xdr:colOff>
                    <xdr:row>55</xdr:row>
                    <xdr:rowOff>0</xdr:rowOff>
                  </from>
                  <to>
                    <xdr:col>8</xdr:col>
                    <xdr:colOff>19050</xdr:colOff>
                    <xdr:row>55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91" name="Check Box 108">
              <controlPr defaultSize="0" autoFill="0" autoLine="0" autoPict="0">
                <anchor moveWithCells="1">
                  <from>
                    <xdr:col>7</xdr:col>
                    <xdr:colOff>714375</xdr:colOff>
                    <xdr:row>56</xdr:row>
                    <xdr:rowOff>0</xdr:rowOff>
                  </from>
                  <to>
                    <xdr:col>8</xdr:col>
                    <xdr:colOff>19050</xdr:colOff>
                    <xdr:row>56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92" name="Check Box 109">
              <controlPr defaultSize="0" autoFill="0" autoLine="0" autoPict="0">
                <anchor moveWithCells="1">
                  <from>
                    <xdr:col>7</xdr:col>
                    <xdr:colOff>714375</xdr:colOff>
                    <xdr:row>57</xdr:row>
                    <xdr:rowOff>0</xdr:rowOff>
                  </from>
                  <to>
                    <xdr:col>8</xdr:col>
                    <xdr:colOff>19050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93" name="Check Box 110">
              <controlPr defaultSize="0" autoFill="0" autoLine="0" autoPict="0">
                <anchor moveWithCells="1">
                  <from>
                    <xdr:col>7</xdr:col>
                    <xdr:colOff>714375</xdr:colOff>
                    <xdr:row>58</xdr:row>
                    <xdr:rowOff>0</xdr:rowOff>
                  </from>
                  <to>
                    <xdr:col>8</xdr:col>
                    <xdr:colOff>19050</xdr:colOff>
                    <xdr:row>58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94" name="Check Box 111">
              <controlPr defaultSize="0" autoFill="0" autoLine="0" autoPict="0">
                <anchor moveWithCells="1">
                  <from>
                    <xdr:col>7</xdr:col>
                    <xdr:colOff>714375</xdr:colOff>
                    <xdr:row>59</xdr:row>
                    <xdr:rowOff>0</xdr:rowOff>
                  </from>
                  <to>
                    <xdr:col>8</xdr:col>
                    <xdr:colOff>19050</xdr:colOff>
                    <xdr:row>59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95" name="Check Box 112">
              <controlPr defaultSize="0" autoFill="0" autoLine="0" autoPict="0">
                <anchor moveWithCells="1">
                  <from>
                    <xdr:col>7</xdr:col>
                    <xdr:colOff>714375</xdr:colOff>
                    <xdr:row>60</xdr:row>
                    <xdr:rowOff>0</xdr:rowOff>
                  </from>
                  <to>
                    <xdr:col>8</xdr:col>
                    <xdr:colOff>19050</xdr:colOff>
                    <xdr:row>60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96" name="Check Box 113">
              <controlPr defaultSize="0" autoFill="0" autoLine="0" autoPict="0">
                <anchor moveWithCells="1">
                  <from>
                    <xdr:col>7</xdr:col>
                    <xdr:colOff>714375</xdr:colOff>
                    <xdr:row>61</xdr:row>
                    <xdr:rowOff>0</xdr:rowOff>
                  </from>
                  <to>
                    <xdr:col>8</xdr:col>
                    <xdr:colOff>19050</xdr:colOff>
                    <xdr:row>61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97" name="Check Box 114">
              <controlPr defaultSize="0" autoFill="0" autoLine="0" autoPict="0">
                <anchor moveWithCells="1">
                  <from>
                    <xdr:col>7</xdr:col>
                    <xdr:colOff>714375</xdr:colOff>
                    <xdr:row>62</xdr:row>
                    <xdr:rowOff>0</xdr:rowOff>
                  </from>
                  <to>
                    <xdr:col>8</xdr:col>
                    <xdr:colOff>19050</xdr:colOff>
                    <xdr:row>62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98" name="Check Box 115">
              <controlPr defaultSize="0" autoFill="0" autoLine="0" autoPict="0">
                <anchor moveWithCells="1">
                  <from>
                    <xdr:col>7</xdr:col>
                    <xdr:colOff>714375</xdr:colOff>
                    <xdr:row>63</xdr:row>
                    <xdr:rowOff>0</xdr:rowOff>
                  </from>
                  <to>
                    <xdr:col>8</xdr:col>
                    <xdr:colOff>19050</xdr:colOff>
                    <xdr:row>63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99" name="Check Box 116">
              <controlPr defaultSize="0" autoFill="0" autoLine="0" autoPict="0">
                <anchor moveWithCells="1">
                  <from>
                    <xdr:col>7</xdr:col>
                    <xdr:colOff>714375</xdr:colOff>
                    <xdr:row>64</xdr:row>
                    <xdr:rowOff>0</xdr:rowOff>
                  </from>
                  <to>
                    <xdr:col>8</xdr:col>
                    <xdr:colOff>19050</xdr:colOff>
                    <xdr:row>64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00" name="Button 117">
              <controlPr defaultSize="0" print="0" autoFill="0" autoPict="0" macro="[0]!callold">
                <anchor moveWithCells="1" sizeWithCells="1">
                  <from>
                    <xdr:col>7</xdr:col>
                    <xdr:colOff>371475</xdr:colOff>
                    <xdr:row>1</xdr:row>
                    <xdr:rowOff>95250</xdr:rowOff>
                  </from>
                  <to>
                    <xdr:col>9</xdr:col>
                    <xdr:colOff>123825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01" name="Button 118">
              <controlPr defaultSize="0" print="0" autoFill="0" autoPict="0" macro="[0]!qwork">
                <anchor moveWithCells="1" sizeWithCells="1">
                  <from>
                    <xdr:col>10</xdr:col>
                    <xdr:colOff>276225</xdr:colOff>
                    <xdr:row>47</xdr:row>
                    <xdr:rowOff>57150</xdr:rowOff>
                  </from>
                  <to>
                    <xdr:col>12</xdr:col>
                    <xdr:colOff>333375</xdr:colOff>
                    <xdr:row>49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02" name="Button 120">
              <controlPr defaultSize="0" print="0" autoFill="0" autoPict="0" macro="[0]!addcolor">
                <anchor moveWithCells="1" sizeWithCells="1">
                  <from>
                    <xdr:col>20</xdr:col>
                    <xdr:colOff>219075</xdr:colOff>
                    <xdr:row>30</xdr:row>
                    <xdr:rowOff>85725</xdr:rowOff>
                  </from>
                  <to>
                    <xdr:col>22</xdr:col>
                    <xdr:colOff>9525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03" name="Button 122">
              <controlPr defaultSize="0" print="0" autoFill="0" autoPict="0" macro="[0]!recievecolor">
                <anchor moveWithCells="1" sizeWithCells="1">
                  <from>
                    <xdr:col>20</xdr:col>
                    <xdr:colOff>219075</xdr:colOff>
                    <xdr:row>32</xdr:row>
                    <xdr:rowOff>133350</xdr:rowOff>
                  </from>
                  <to>
                    <xdr:col>22</xdr:col>
                    <xdr:colOff>9525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04" name="Button 123">
              <controlPr defaultSize="0" print="0" autoFill="0" autoPict="0" macro="[0]!updateprc">
                <anchor moveWithCells="1" sizeWithCells="1">
                  <from>
                    <xdr:col>9</xdr:col>
                    <xdr:colOff>295275</xdr:colOff>
                    <xdr:row>67</xdr:row>
                    <xdr:rowOff>57150</xdr:rowOff>
                  </from>
                  <to>
                    <xdr:col>13</xdr:col>
                    <xdr:colOff>200025</xdr:colOff>
                    <xdr:row>73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05" name="Button 124">
              <controlPr defaultSize="0" print="0" autoFill="0" autoPict="0" macro="[0]!Module5.seede1">
                <anchor moveWithCells="1" sizeWithCells="1">
                  <from>
                    <xdr:col>22</xdr:col>
                    <xdr:colOff>38100</xdr:colOff>
                    <xdr:row>4</xdr:row>
                    <xdr:rowOff>19050</xdr:rowOff>
                  </from>
                  <to>
                    <xdr:col>22</xdr:col>
                    <xdr:colOff>409575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06" name="Button 125">
              <controlPr defaultSize="0" print="0" autoFill="0" autoPict="0" macro="[0]!Module5.seede2">
                <anchor moveWithCells="1" sizeWithCells="1">
                  <from>
                    <xdr:col>22</xdr:col>
                    <xdr:colOff>38100</xdr:colOff>
                    <xdr:row>5</xdr:row>
                    <xdr:rowOff>19050</xdr:rowOff>
                  </from>
                  <to>
                    <xdr:col>22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07" name="Button 126">
              <controlPr defaultSize="0" print="0" autoFill="0" autoPict="0" macro="[0]!Module5.seede3">
                <anchor moveWithCells="1" sizeWithCells="1">
                  <from>
                    <xdr:col>22</xdr:col>
                    <xdr:colOff>38100</xdr:colOff>
                    <xdr:row>6</xdr:row>
                    <xdr:rowOff>19050</xdr:rowOff>
                  </from>
                  <to>
                    <xdr:col>22</xdr:col>
                    <xdr:colOff>409575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08" name="Button 127">
              <controlPr defaultSize="0" print="0" autoFill="0" autoPict="0" macro="[0]!Module5.seede4">
                <anchor moveWithCells="1" sizeWithCells="1">
                  <from>
                    <xdr:col>22</xdr:col>
                    <xdr:colOff>38100</xdr:colOff>
                    <xdr:row>7</xdr:row>
                    <xdr:rowOff>19050</xdr:rowOff>
                  </from>
                  <to>
                    <xdr:col>22</xdr:col>
                    <xdr:colOff>409575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09" name="Button 128">
              <controlPr defaultSize="0" print="0" autoFill="0" autoPict="0" macro="[0]!Module5.seede5">
                <anchor moveWithCells="1" sizeWithCells="1">
                  <from>
                    <xdr:col>22</xdr:col>
                    <xdr:colOff>38100</xdr:colOff>
                    <xdr:row>8</xdr:row>
                    <xdr:rowOff>19050</xdr:rowOff>
                  </from>
                  <to>
                    <xdr:col>22</xdr:col>
                    <xdr:colOff>409575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10" name="Button 130">
              <controlPr defaultSize="0" print="0" autoFill="0" autoPict="0" macro="[0]!owein1">
                <anchor moveWithCells="1" sizeWithCells="1">
                  <from>
                    <xdr:col>28</xdr:col>
                    <xdr:colOff>28575</xdr:colOff>
                    <xdr:row>5</xdr:row>
                    <xdr:rowOff>28575</xdr:rowOff>
                  </from>
                  <to>
                    <xdr:col>28</xdr:col>
                    <xdr:colOff>695325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11" name="Button 131">
              <controlPr defaultSize="0" print="0" autoFill="0" autoPict="0" macro="[0]!owein2">
                <anchor moveWithCells="1" sizeWithCells="1">
                  <from>
                    <xdr:col>28</xdr:col>
                    <xdr:colOff>28575</xdr:colOff>
                    <xdr:row>6</xdr:row>
                    <xdr:rowOff>28575</xdr:rowOff>
                  </from>
                  <to>
                    <xdr:col>28</xdr:col>
                    <xdr:colOff>695325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12" name="Button 132">
              <controlPr defaultSize="0" print="0" autoFill="0" autoPict="0" macro="[0]!owein3">
                <anchor moveWithCells="1" sizeWithCells="1">
                  <from>
                    <xdr:col>28</xdr:col>
                    <xdr:colOff>28575</xdr:colOff>
                    <xdr:row>7</xdr:row>
                    <xdr:rowOff>28575</xdr:rowOff>
                  </from>
                  <to>
                    <xdr:col>28</xdr:col>
                    <xdr:colOff>695325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13" name="Button 133">
              <controlPr defaultSize="0" print="0" autoFill="0" autoPict="0" macro="[0]!owein4">
                <anchor moveWithCells="1" sizeWithCells="1">
                  <from>
                    <xdr:col>28</xdr:col>
                    <xdr:colOff>28575</xdr:colOff>
                    <xdr:row>8</xdr:row>
                    <xdr:rowOff>28575</xdr:rowOff>
                  </from>
                  <to>
                    <xdr:col>28</xdr:col>
                    <xdr:colOff>695325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14" name="Button 135">
              <controlPr defaultSize="0" print="0" autoFill="0" autoPict="0" macro="[0]!owein5">
                <anchor moveWithCells="1" sizeWithCells="1">
                  <from>
                    <xdr:col>33</xdr:col>
                    <xdr:colOff>19050</xdr:colOff>
                    <xdr:row>5</xdr:row>
                    <xdr:rowOff>28575</xdr:rowOff>
                  </from>
                  <to>
                    <xdr:col>33</xdr:col>
                    <xdr:colOff>685800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15" name="Button 136">
              <controlPr defaultSize="0" print="0" autoFill="0" autoPict="0" macro="[0]!owein6">
                <anchor moveWithCells="1" sizeWithCells="1">
                  <from>
                    <xdr:col>33</xdr:col>
                    <xdr:colOff>19050</xdr:colOff>
                    <xdr:row>6</xdr:row>
                    <xdr:rowOff>28575</xdr:rowOff>
                  </from>
                  <to>
                    <xdr:col>33</xdr:col>
                    <xdr:colOff>685800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16" name="Button 137">
              <controlPr defaultSize="0" print="0" autoFill="0" autoPict="0" macro="[0]!owein7">
                <anchor moveWithCells="1" sizeWithCells="1">
                  <from>
                    <xdr:col>33</xdr:col>
                    <xdr:colOff>19050</xdr:colOff>
                    <xdr:row>7</xdr:row>
                    <xdr:rowOff>28575</xdr:rowOff>
                  </from>
                  <to>
                    <xdr:col>33</xdr:col>
                    <xdr:colOff>685800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17" name="Button 138">
              <controlPr defaultSize="0" print="0" autoFill="0" autoPict="0" macro="[0]!owein8">
                <anchor moveWithCells="1" sizeWithCells="1">
                  <from>
                    <xdr:col>33</xdr:col>
                    <xdr:colOff>19050</xdr:colOff>
                    <xdr:row>8</xdr:row>
                    <xdr:rowOff>28575</xdr:rowOff>
                  </from>
                  <to>
                    <xdr:col>33</xdr:col>
                    <xdr:colOff>685800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18" name="Button 139">
              <controlPr defaultSize="0" print="0" autoFill="0" autoPict="0" macro="[0]!cont1">
                <anchor moveWithCells="1" sizeWithCells="1">
                  <from>
                    <xdr:col>34</xdr:col>
                    <xdr:colOff>409575</xdr:colOff>
                    <xdr:row>12</xdr:row>
                    <xdr:rowOff>28575</xdr:rowOff>
                  </from>
                  <to>
                    <xdr:col>34</xdr:col>
                    <xdr:colOff>1076325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19" name="Button 140">
              <controlPr defaultSize="0" print="0" autoFill="0" autoPict="0" macro="[0]!cont2">
                <anchor moveWithCells="1" sizeWithCells="1">
                  <from>
                    <xdr:col>34</xdr:col>
                    <xdr:colOff>409575</xdr:colOff>
                    <xdr:row>13</xdr:row>
                    <xdr:rowOff>28575</xdr:rowOff>
                  </from>
                  <to>
                    <xdr:col>34</xdr:col>
                    <xdr:colOff>1076325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20" name="Button 141">
              <controlPr defaultSize="0" print="0" autoFill="0" autoPict="0" macro="[0]!cont3">
                <anchor moveWithCells="1" sizeWithCells="1">
                  <from>
                    <xdr:col>34</xdr:col>
                    <xdr:colOff>409575</xdr:colOff>
                    <xdr:row>14</xdr:row>
                    <xdr:rowOff>28575</xdr:rowOff>
                  </from>
                  <to>
                    <xdr:col>34</xdr:col>
                    <xdr:colOff>1076325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21" name="Button 142">
              <controlPr defaultSize="0" print="0" autoFill="0" autoPict="0" macro="[0]!cont4">
                <anchor moveWithCells="1" sizeWithCells="1">
                  <from>
                    <xdr:col>34</xdr:col>
                    <xdr:colOff>409575</xdr:colOff>
                    <xdr:row>15</xdr:row>
                    <xdr:rowOff>28575</xdr:rowOff>
                  </from>
                  <to>
                    <xdr:col>34</xdr:col>
                    <xdr:colOff>1076325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22" name="Button 143">
              <controlPr defaultSize="0" print="0" autoFill="0" autoPict="0" macro="[0]!cont5">
                <anchor moveWithCells="1" sizeWithCells="1">
                  <from>
                    <xdr:col>34</xdr:col>
                    <xdr:colOff>409575</xdr:colOff>
                    <xdr:row>16</xdr:row>
                    <xdr:rowOff>28575</xdr:rowOff>
                  </from>
                  <to>
                    <xdr:col>34</xdr:col>
                    <xdr:colOff>1076325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23" name="Button 144">
              <controlPr defaultSize="0" print="0" autoFill="0" autoPict="0" macro="[0]!cont6">
                <anchor moveWithCells="1" sizeWithCells="1">
                  <from>
                    <xdr:col>34</xdr:col>
                    <xdr:colOff>409575</xdr:colOff>
                    <xdr:row>17</xdr:row>
                    <xdr:rowOff>28575</xdr:rowOff>
                  </from>
                  <to>
                    <xdr:col>34</xdr:col>
                    <xdr:colOff>1076325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24" name="Button 145">
              <controlPr defaultSize="0" print="0" autoFill="0" autoPict="0" macro="[0]!cont7">
                <anchor moveWithCells="1" sizeWithCells="1">
                  <from>
                    <xdr:col>34</xdr:col>
                    <xdr:colOff>409575</xdr:colOff>
                    <xdr:row>18</xdr:row>
                    <xdr:rowOff>28575</xdr:rowOff>
                  </from>
                  <to>
                    <xdr:col>34</xdr:col>
                    <xdr:colOff>1076325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25" name="Button 146">
              <controlPr defaultSize="0" print="0" autoFill="0" autoPict="0" macro="[0]!cont8">
                <anchor moveWithCells="1" sizeWithCells="1">
                  <from>
                    <xdr:col>34</xdr:col>
                    <xdr:colOff>409575</xdr:colOff>
                    <xdr:row>19</xdr:row>
                    <xdr:rowOff>28575</xdr:rowOff>
                  </from>
                  <to>
                    <xdr:col>34</xdr:col>
                    <xdr:colOff>1076325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26" name="Button 147">
              <controlPr defaultSize="0" print="0" autoFill="0" autoPict="0" macro="[0]!cont9">
                <anchor moveWithCells="1" sizeWithCells="1">
                  <from>
                    <xdr:col>34</xdr:col>
                    <xdr:colOff>409575</xdr:colOff>
                    <xdr:row>20</xdr:row>
                    <xdr:rowOff>28575</xdr:rowOff>
                  </from>
                  <to>
                    <xdr:col>34</xdr:col>
                    <xdr:colOff>1076325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27" name="Button 148">
              <controlPr defaultSize="0" print="0" autoFill="0" autoPict="0" macro="[0]!cont10">
                <anchor moveWithCells="1" sizeWithCells="1">
                  <from>
                    <xdr:col>34</xdr:col>
                    <xdr:colOff>409575</xdr:colOff>
                    <xdr:row>21</xdr:row>
                    <xdr:rowOff>28575</xdr:rowOff>
                  </from>
                  <to>
                    <xdr:col>34</xdr:col>
                    <xdr:colOff>1076325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28" name="Button 149">
              <controlPr defaultSize="0" print="0" autoFill="0" autoPict="0" macro="[0]!cont11">
                <anchor moveWithCells="1" sizeWithCells="1">
                  <from>
                    <xdr:col>34</xdr:col>
                    <xdr:colOff>409575</xdr:colOff>
                    <xdr:row>22</xdr:row>
                    <xdr:rowOff>28575</xdr:rowOff>
                  </from>
                  <to>
                    <xdr:col>34</xdr:col>
                    <xdr:colOff>1076325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29" name="Button 150">
              <controlPr defaultSize="0" print="0" autoFill="0" autoPict="0" macro="[0]!cont12">
                <anchor moveWithCells="1" sizeWithCells="1">
                  <from>
                    <xdr:col>34</xdr:col>
                    <xdr:colOff>409575</xdr:colOff>
                    <xdr:row>23</xdr:row>
                    <xdr:rowOff>28575</xdr:rowOff>
                  </from>
                  <to>
                    <xdr:col>34</xdr:col>
                    <xdr:colOff>1076325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30" name="Button 163">
              <controlPr defaultSize="0" print="0" autoFill="0" autoPict="0" macro="[0]!oweout1">
                <anchor moveWithCells="1" sizeWithCells="1">
                  <from>
                    <xdr:col>28</xdr:col>
                    <xdr:colOff>771525</xdr:colOff>
                    <xdr:row>5</xdr:row>
                    <xdr:rowOff>19050</xdr:rowOff>
                  </from>
                  <to>
                    <xdr:col>28</xdr:col>
                    <xdr:colOff>1438275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31" name="Button 164">
              <controlPr defaultSize="0" print="0" autoFill="0" autoPict="0" macro="[0]!oweout2">
                <anchor moveWithCells="1" sizeWithCells="1">
                  <from>
                    <xdr:col>28</xdr:col>
                    <xdr:colOff>771525</xdr:colOff>
                    <xdr:row>6</xdr:row>
                    <xdr:rowOff>19050</xdr:rowOff>
                  </from>
                  <to>
                    <xdr:col>28</xdr:col>
                    <xdr:colOff>1438275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32" name="Button 165">
              <controlPr defaultSize="0" print="0" autoFill="0" autoPict="0" macro="[0]!oweout3">
                <anchor moveWithCells="1" sizeWithCells="1">
                  <from>
                    <xdr:col>28</xdr:col>
                    <xdr:colOff>771525</xdr:colOff>
                    <xdr:row>7</xdr:row>
                    <xdr:rowOff>19050</xdr:rowOff>
                  </from>
                  <to>
                    <xdr:col>28</xdr:col>
                    <xdr:colOff>1438275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33" name="Button 166">
              <controlPr defaultSize="0" print="0" autoFill="0" autoPict="0" macro="[0]!oweout4">
                <anchor moveWithCells="1" sizeWithCells="1">
                  <from>
                    <xdr:col>28</xdr:col>
                    <xdr:colOff>771525</xdr:colOff>
                    <xdr:row>8</xdr:row>
                    <xdr:rowOff>19050</xdr:rowOff>
                  </from>
                  <to>
                    <xdr:col>28</xdr:col>
                    <xdr:colOff>1438275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34" name="Button 168">
              <controlPr defaultSize="0" print="0" autoFill="0" autoPict="0" macro="[0]!oweout5">
                <anchor moveWithCells="1" sizeWithCells="1">
                  <from>
                    <xdr:col>33</xdr:col>
                    <xdr:colOff>762000</xdr:colOff>
                    <xdr:row>5</xdr:row>
                    <xdr:rowOff>19050</xdr:rowOff>
                  </from>
                  <to>
                    <xdr:col>34</xdr:col>
                    <xdr:colOff>438150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35" name="Button 169">
              <controlPr defaultSize="0" print="0" autoFill="0" autoPict="0" macro="[0]!oweout6">
                <anchor moveWithCells="1" sizeWithCells="1">
                  <from>
                    <xdr:col>33</xdr:col>
                    <xdr:colOff>762000</xdr:colOff>
                    <xdr:row>6</xdr:row>
                    <xdr:rowOff>19050</xdr:rowOff>
                  </from>
                  <to>
                    <xdr:col>34</xdr:col>
                    <xdr:colOff>438150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36" name="Button 170">
              <controlPr defaultSize="0" print="0" autoFill="0" autoPict="0" macro="[0]!oweout7">
                <anchor moveWithCells="1" sizeWithCells="1">
                  <from>
                    <xdr:col>33</xdr:col>
                    <xdr:colOff>762000</xdr:colOff>
                    <xdr:row>7</xdr:row>
                    <xdr:rowOff>19050</xdr:rowOff>
                  </from>
                  <to>
                    <xdr:col>34</xdr:col>
                    <xdr:colOff>438150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37" name="Button 171">
              <controlPr defaultSize="0" print="0" autoFill="0" autoPict="0" macro="[0]!oweout8">
                <anchor moveWithCells="1" sizeWithCells="1">
                  <from>
                    <xdr:col>33</xdr:col>
                    <xdr:colOff>762000</xdr:colOff>
                    <xdr:row>8</xdr:row>
                    <xdr:rowOff>19050</xdr:rowOff>
                  </from>
                  <to>
                    <xdr:col>34</xdr:col>
                    <xdr:colOff>438150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138" name="Button 198">
              <controlPr defaultSize="0" print="0" autoFill="0" autoPict="0" macro="[0]!partadd1">
                <anchor moveWithCells="1" sizeWithCells="1">
                  <from>
                    <xdr:col>29</xdr:col>
                    <xdr:colOff>714375</xdr:colOff>
                    <xdr:row>29</xdr:row>
                    <xdr:rowOff>9525</xdr:rowOff>
                  </from>
                  <to>
                    <xdr:col>30</xdr:col>
                    <xdr:colOff>19050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139" name="Button 199">
              <controlPr defaultSize="0" print="0" autoFill="0" autoPict="0" macro="[0]!partrec1">
                <anchor moveWithCells="1" sizeWithCells="1">
                  <from>
                    <xdr:col>36</xdr:col>
                    <xdr:colOff>19050</xdr:colOff>
                    <xdr:row>29</xdr:row>
                    <xdr:rowOff>19050</xdr:rowOff>
                  </from>
                  <to>
                    <xdr:col>36</xdr:col>
                    <xdr:colOff>809625</xdr:colOff>
                    <xdr:row>29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140" name="Button 201">
              <controlPr defaultSize="0" print="0" autoFill="0" autoPict="0" macro="[0]!partream1">
                <anchor moveWithCells="1" sizeWithCells="1">
                  <from>
                    <xdr:col>36</xdr:col>
                    <xdr:colOff>876300</xdr:colOff>
                    <xdr:row>29</xdr:row>
                    <xdr:rowOff>19050</xdr:rowOff>
                  </from>
                  <to>
                    <xdr:col>37</xdr:col>
                    <xdr:colOff>676275</xdr:colOff>
                    <xdr:row>29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141" name="Button 202">
              <controlPr defaultSize="0" print="0" autoFill="0" autoPict="0" macro="[0]!partadd2">
                <anchor moveWithCells="1" sizeWithCells="1">
                  <from>
                    <xdr:col>29</xdr:col>
                    <xdr:colOff>714375</xdr:colOff>
                    <xdr:row>30</xdr:row>
                    <xdr:rowOff>9525</xdr:rowOff>
                  </from>
                  <to>
                    <xdr:col>30</xdr:col>
                    <xdr:colOff>19050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142" name="Button 203">
              <controlPr defaultSize="0" print="0" autoFill="0" autoPict="0" macro="[0]!partrec2">
                <anchor moveWithCells="1" sizeWithCells="1">
                  <from>
                    <xdr:col>36</xdr:col>
                    <xdr:colOff>19050</xdr:colOff>
                    <xdr:row>30</xdr:row>
                    <xdr:rowOff>19050</xdr:rowOff>
                  </from>
                  <to>
                    <xdr:col>36</xdr:col>
                    <xdr:colOff>809625</xdr:colOff>
                    <xdr:row>30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143" name="Button 204">
              <controlPr defaultSize="0" print="0" autoFill="0" autoPict="0" macro="[0]!partream2">
                <anchor moveWithCells="1" sizeWithCells="1">
                  <from>
                    <xdr:col>36</xdr:col>
                    <xdr:colOff>876300</xdr:colOff>
                    <xdr:row>30</xdr:row>
                    <xdr:rowOff>19050</xdr:rowOff>
                  </from>
                  <to>
                    <xdr:col>37</xdr:col>
                    <xdr:colOff>676275</xdr:colOff>
                    <xdr:row>30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144" name="Button 205">
              <controlPr defaultSize="0" print="0" autoFill="0" autoPict="0" macro="[0]!partadd3">
                <anchor moveWithCells="1" sizeWithCells="1">
                  <from>
                    <xdr:col>29</xdr:col>
                    <xdr:colOff>714375</xdr:colOff>
                    <xdr:row>31</xdr:row>
                    <xdr:rowOff>9525</xdr:rowOff>
                  </from>
                  <to>
                    <xdr:col>30</xdr:col>
                    <xdr:colOff>19050</xdr:colOff>
                    <xdr:row>31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145" name="Button 206">
              <controlPr defaultSize="0" print="0" autoFill="0" autoPict="0" macro="[0]!partrec3">
                <anchor moveWithCells="1" sizeWithCells="1">
                  <from>
                    <xdr:col>36</xdr:col>
                    <xdr:colOff>19050</xdr:colOff>
                    <xdr:row>31</xdr:row>
                    <xdr:rowOff>19050</xdr:rowOff>
                  </from>
                  <to>
                    <xdr:col>36</xdr:col>
                    <xdr:colOff>809625</xdr:colOff>
                    <xdr:row>31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146" name="Button 207">
              <controlPr defaultSize="0" print="0" autoFill="0" autoPict="0" macro="[0]!partream3">
                <anchor moveWithCells="1" sizeWithCells="1">
                  <from>
                    <xdr:col>36</xdr:col>
                    <xdr:colOff>876300</xdr:colOff>
                    <xdr:row>31</xdr:row>
                    <xdr:rowOff>19050</xdr:rowOff>
                  </from>
                  <to>
                    <xdr:col>37</xdr:col>
                    <xdr:colOff>676275</xdr:colOff>
                    <xdr:row>31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147" name="Button 208">
              <controlPr defaultSize="0" print="0" autoFill="0" autoPict="0" macro="[0]!partadd4">
                <anchor moveWithCells="1" sizeWithCells="1">
                  <from>
                    <xdr:col>29</xdr:col>
                    <xdr:colOff>714375</xdr:colOff>
                    <xdr:row>32</xdr:row>
                    <xdr:rowOff>9525</xdr:rowOff>
                  </from>
                  <to>
                    <xdr:col>30</xdr:col>
                    <xdr:colOff>19050</xdr:colOff>
                    <xdr:row>32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148" name="Button 209">
              <controlPr defaultSize="0" print="0" autoFill="0" autoPict="0" macro="[0]!partrec4">
                <anchor moveWithCells="1" sizeWithCells="1">
                  <from>
                    <xdr:col>36</xdr:col>
                    <xdr:colOff>19050</xdr:colOff>
                    <xdr:row>32</xdr:row>
                    <xdr:rowOff>19050</xdr:rowOff>
                  </from>
                  <to>
                    <xdr:col>36</xdr:col>
                    <xdr:colOff>809625</xdr:colOff>
                    <xdr:row>32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149" name="Button 210">
              <controlPr defaultSize="0" print="0" autoFill="0" autoPict="0" macro="[0]!partream4">
                <anchor moveWithCells="1" sizeWithCells="1">
                  <from>
                    <xdr:col>36</xdr:col>
                    <xdr:colOff>876300</xdr:colOff>
                    <xdr:row>32</xdr:row>
                    <xdr:rowOff>19050</xdr:rowOff>
                  </from>
                  <to>
                    <xdr:col>37</xdr:col>
                    <xdr:colOff>676275</xdr:colOff>
                    <xdr:row>32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150" name="Button 211">
              <controlPr defaultSize="0" print="0" autoFill="0" autoPict="0" macro="[0]!partadd5">
                <anchor moveWithCells="1" sizeWithCells="1">
                  <from>
                    <xdr:col>29</xdr:col>
                    <xdr:colOff>714375</xdr:colOff>
                    <xdr:row>33</xdr:row>
                    <xdr:rowOff>9525</xdr:rowOff>
                  </from>
                  <to>
                    <xdr:col>30</xdr:col>
                    <xdr:colOff>19050</xdr:colOff>
                    <xdr:row>33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151" name="Button 212">
              <controlPr defaultSize="0" print="0" autoFill="0" autoPict="0" macro="[0]!partrec5">
                <anchor moveWithCells="1" sizeWithCells="1">
                  <from>
                    <xdr:col>36</xdr:col>
                    <xdr:colOff>19050</xdr:colOff>
                    <xdr:row>33</xdr:row>
                    <xdr:rowOff>19050</xdr:rowOff>
                  </from>
                  <to>
                    <xdr:col>36</xdr:col>
                    <xdr:colOff>809625</xdr:colOff>
                    <xdr:row>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" r:id="rId152" name="Button 213">
              <controlPr defaultSize="0" print="0" autoFill="0" autoPict="0" macro="[0]!partream5">
                <anchor moveWithCells="1" sizeWithCells="1">
                  <from>
                    <xdr:col>36</xdr:col>
                    <xdr:colOff>876300</xdr:colOff>
                    <xdr:row>33</xdr:row>
                    <xdr:rowOff>19050</xdr:rowOff>
                  </from>
                  <to>
                    <xdr:col>37</xdr:col>
                    <xdr:colOff>676275</xdr:colOff>
                    <xdr:row>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" r:id="rId153" name="Button 214">
              <controlPr defaultSize="0" print="0" autoFill="0" autoPict="0" macro="[0]!partadd6">
                <anchor moveWithCells="1" sizeWithCells="1">
                  <from>
                    <xdr:col>29</xdr:col>
                    <xdr:colOff>714375</xdr:colOff>
                    <xdr:row>34</xdr:row>
                    <xdr:rowOff>9525</xdr:rowOff>
                  </from>
                  <to>
                    <xdr:col>30</xdr:col>
                    <xdr:colOff>19050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" r:id="rId154" name="Button 215">
              <controlPr defaultSize="0" print="0" autoFill="0" autoPict="0" macro="[0]!partrec6">
                <anchor moveWithCells="1" sizeWithCells="1">
                  <from>
                    <xdr:col>36</xdr:col>
                    <xdr:colOff>19050</xdr:colOff>
                    <xdr:row>34</xdr:row>
                    <xdr:rowOff>19050</xdr:rowOff>
                  </from>
                  <to>
                    <xdr:col>36</xdr:col>
                    <xdr:colOff>809625</xdr:colOff>
                    <xdr:row>34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" r:id="rId155" name="Button 216">
              <controlPr defaultSize="0" print="0" autoFill="0" autoPict="0" macro="[0]!partream6">
                <anchor moveWithCells="1" sizeWithCells="1">
                  <from>
                    <xdr:col>36</xdr:col>
                    <xdr:colOff>876300</xdr:colOff>
                    <xdr:row>34</xdr:row>
                    <xdr:rowOff>19050</xdr:rowOff>
                  </from>
                  <to>
                    <xdr:col>37</xdr:col>
                    <xdr:colOff>676275</xdr:colOff>
                    <xdr:row>34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" r:id="rId156" name="Button 217">
              <controlPr defaultSize="0" print="0" autoFill="0" autoPict="0" macro="[0]!partadd7">
                <anchor moveWithCells="1" sizeWithCells="1">
                  <from>
                    <xdr:col>29</xdr:col>
                    <xdr:colOff>714375</xdr:colOff>
                    <xdr:row>35</xdr:row>
                    <xdr:rowOff>9525</xdr:rowOff>
                  </from>
                  <to>
                    <xdr:col>30</xdr:col>
                    <xdr:colOff>19050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" r:id="rId157" name="Button 218">
              <controlPr defaultSize="0" print="0" autoFill="0" autoPict="0" macro="[0]!partrec7">
                <anchor moveWithCells="1" sizeWithCells="1">
                  <from>
                    <xdr:col>36</xdr:col>
                    <xdr:colOff>19050</xdr:colOff>
                    <xdr:row>35</xdr:row>
                    <xdr:rowOff>19050</xdr:rowOff>
                  </from>
                  <to>
                    <xdr:col>36</xdr:col>
                    <xdr:colOff>809625</xdr:colOff>
                    <xdr:row>35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" r:id="rId158" name="Button 219">
              <controlPr defaultSize="0" print="0" autoFill="0" autoPict="0" macro="[0]!partream7">
                <anchor moveWithCells="1" sizeWithCells="1">
                  <from>
                    <xdr:col>36</xdr:col>
                    <xdr:colOff>876300</xdr:colOff>
                    <xdr:row>35</xdr:row>
                    <xdr:rowOff>19050</xdr:rowOff>
                  </from>
                  <to>
                    <xdr:col>37</xdr:col>
                    <xdr:colOff>676275</xdr:colOff>
                    <xdr:row>35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" r:id="rId159" name="Button 220">
              <controlPr defaultSize="0" print="0" autoFill="0" autoPict="0" macro="[0]!partadd8">
                <anchor moveWithCells="1" sizeWithCells="1">
                  <from>
                    <xdr:col>29</xdr:col>
                    <xdr:colOff>714375</xdr:colOff>
                    <xdr:row>36</xdr:row>
                    <xdr:rowOff>9525</xdr:rowOff>
                  </from>
                  <to>
                    <xdr:col>30</xdr:col>
                    <xdr:colOff>19050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" r:id="rId160" name="Button 221">
              <controlPr defaultSize="0" print="0" autoFill="0" autoPict="0" macro="[0]!partrec8">
                <anchor moveWithCells="1" sizeWithCells="1">
                  <from>
                    <xdr:col>36</xdr:col>
                    <xdr:colOff>19050</xdr:colOff>
                    <xdr:row>36</xdr:row>
                    <xdr:rowOff>19050</xdr:rowOff>
                  </from>
                  <to>
                    <xdr:col>36</xdr:col>
                    <xdr:colOff>809625</xdr:colOff>
                    <xdr:row>36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" r:id="rId161" name="Button 222">
              <controlPr defaultSize="0" print="0" autoFill="0" autoPict="0" macro="[0]!partream8">
                <anchor moveWithCells="1" sizeWithCells="1">
                  <from>
                    <xdr:col>36</xdr:col>
                    <xdr:colOff>876300</xdr:colOff>
                    <xdr:row>36</xdr:row>
                    <xdr:rowOff>19050</xdr:rowOff>
                  </from>
                  <to>
                    <xdr:col>37</xdr:col>
                    <xdr:colOff>676275</xdr:colOff>
                    <xdr:row>36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" r:id="rId162" name="Button 223">
              <controlPr defaultSize="0" print="0" autoFill="0" autoPict="0" macro="[0]!partadd9">
                <anchor moveWithCells="1" sizeWithCells="1">
                  <from>
                    <xdr:col>29</xdr:col>
                    <xdr:colOff>714375</xdr:colOff>
                    <xdr:row>37</xdr:row>
                    <xdr:rowOff>9525</xdr:rowOff>
                  </from>
                  <to>
                    <xdr:col>30</xdr:col>
                    <xdr:colOff>19050</xdr:colOff>
                    <xdr:row>37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" r:id="rId163" name="Button 224">
              <controlPr defaultSize="0" print="0" autoFill="0" autoPict="0" macro="[0]!partrec9">
                <anchor moveWithCells="1" sizeWithCells="1">
                  <from>
                    <xdr:col>36</xdr:col>
                    <xdr:colOff>19050</xdr:colOff>
                    <xdr:row>37</xdr:row>
                    <xdr:rowOff>19050</xdr:rowOff>
                  </from>
                  <to>
                    <xdr:col>36</xdr:col>
                    <xdr:colOff>809625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" r:id="rId164" name="Button 225">
              <controlPr defaultSize="0" print="0" autoFill="0" autoPict="0" macro="[0]!partream9">
                <anchor moveWithCells="1" sizeWithCells="1">
                  <from>
                    <xdr:col>36</xdr:col>
                    <xdr:colOff>876300</xdr:colOff>
                    <xdr:row>37</xdr:row>
                    <xdr:rowOff>19050</xdr:rowOff>
                  </from>
                  <to>
                    <xdr:col>37</xdr:col>
                    <xdr:colOff>676275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" r:id="rId165" name="Button 226">
              <controlPr defaultSize="0" print="0" autoFill="0" autoPict="0" macro="[0]!partadd10">
                <anchor moveWithCells="1" sizeWithCells="1">
                  <from>
                    <xdr:col>29</xdr:col>
                    <xdr:colOff>714375</xdr:colOff>
                    <xdr:row>38</xdr:row>
                    <xdr:rowOff>9525</xdr:rowOff>
                  </from>
                  <to>
                    <xdr:col>30</xdr:col>
                    <xdr:colOff>19050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" r:id="rId166" name="Button 227">
              <controlPr defaultSize="0" print="0" autoFill="0" autoPict="0" macro="[0]!partrec10">
                <anchor moveWithCells="1" sizeWithCells="1">
                  <from>
                    <xdr:col>36</xdr:col>
                    <xdr:colOff>19050</xdr:colOff>
                    <xdr:row>38</xdr:row>
                    <xdr:rowOff>19050</xdr:rowOff>
                  </from>
                  <to>
                    <xdr:col>36</xdr:col>
                    <xdr:colOff>809625</xdr:colOff>
                    <xdr:row>38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" r:id="rId167" name="Button 228">
              <controlPr defaultSize="0" print="0" autoFill="0" autoPict="0" macro="[0]!partream10">
                <anchor moveWithCells="1" sizeWithCells="1">
                  <from>
                    <xdr:col>36</xdr:col>
                    <xdr:colOff>876300</xdr:colOff>
                    <xdr:row>38</xdr:row>
                    <xdr:rowOff>19050</xdr:rowOff>
                  </from>
                  <to>
                    <xdr:col>37</xdr:col>
                    <xdr:colOff>676275</xdr:colOff>
                    <xdr:row>38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" r:id="rId168" name="Button 229">
              <controlPr defaultSize="0" print="0" autoFill="0" autoPict="0" macro="[0]!partadd11">
                <anchor moveWithCells="1" sizeWithCells="1">
                  <from>
                    <xdr:col>29</xdr:col>
                    <xdr:colOff>714375</xdr:colOff>
                    <xdr:row>39</xdr:row>
                    <xdr:rowOff>9525</xdr:rowOff>
                  </from>
                  <to>
                    <xdr:col>30</xdr:col>
                    <xdr:colOff>19050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" r:id="rId169" name="Button 230">
              <controlPr defaultSize="0" print="0" autoFill="0" autoPict="0" macro="[0]!partrec11">
                <anchor moveWithCells="1" sizeWithCells="1">
                  <from>
                    <xdr:col>36</xdr:col>
                    <xdr:colOff>19050</xdr:colOff>
                    <xdr:row>39</xdr:row>
                    <xdr:rowOff>19050</xdr:rowOff>
                  </from>
                  <to>
                    <xdr:col>36</xdr:col>
                    <xdr:colOff>809625</xdr:colOff>
                    <xdr:row>39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" r:id="rId170" name="Button 231">
              <controlPr defaultSize="0" print="0" autoFill="0" autoPict="0" macro="[0]!partream11">
                <anchor moveWithCells="1" sizeWithCells="1">
                  <from>
                    <xdr:col>36</xdr:col>
                    <xdr:colOff>876300</xdr:colOff>
                    <xdr:row>39</xdr:row>
                    <xdr:rowOff>19050</xdr:rowOff>
                  </from>
                  <to>
                    <xdr:col>37</xdr:col>
                    <xdr:colOff>676275</xdr:colOff>
                    <xdr:row>39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" r:id="rId171" name="Button 232">
              <controlPr defaultSize="0" print="0" autoFill="0" autoPict="0" macro="[0]!partadd12">
                <anchor moveWithCells="1" sizeWithCells="1">
                  <from>
                    <xdr:col>29</xdr:col>
                    <xdr:colOff>714375</xdr:colOff>
                    <xdr:row>40</xdr:row>
                    <xdr:rowOff>9525</xdr:rowOff>
                  </from>
                  <to>
                    <xdr:col>30</xdr:col>
                    <xdr:colOff>19050</xdr:colOff>
                    <xdr:row>40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" r:id="rId172" name="Button 233">
              <controlPr defaultSize="0" print="0" autoFill="0" autoPict="0" macro="[0]!partrec12">
                <anchor moveWithCells="1" sizeWithCells="1">
                  <from>
                    <xdr:col>36</xdr:col>
                    <xdr:colOff>19050</xdr:colOff>
                    <xdr:row>40</xdr:row>
                    <xdr:rowOff>19050</xdr:rowOff>
                  </from>
                  <to>
                    <xdr:col>36</xdr:col>
                    <xdr:colOff>809625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" r:id="rId173" name="Button 234">
              <controlPr defaultSize="0" print="0" autoFill="0" autoPict="0" macro="[0]!partream12">
                <anchor moveWithCells="1" sizeWithCells="1">
                  <from>
                    <xdr:col>36</xdr:col>
                    <xdr:colOff>876300</xdr:colOff>
                    <xdr:row>40</xdr:row>
                    <xdr:rowOff>19050</xdr:rowOff>
                  </from>
                  <to>
                    <xdr:col>37</xdr:col>
                    <xdr:colOff>676275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" r:id="rId174" name="Button 235">
              <controlPr defaultSize="0" print="0" autoFill="0" autoPict="0" macro="[0]!partadd13">
                <anchor moveWithCells="1" sizeWithCells="1">
                  <from>
                    <xdr:col>29</xdr:col>
                    <xdr:colOff>714375</xdr:colOff>
                    <xdr:row>41</xdr:row>
                    <xdr:rowOff>9525</xdr:rowOff>
                  </from>
                  <to>
                    <xdr:col>30</xdr:col>
                    <xdr:colOff>19050</xdr:colOff>
                    <xdr:row>41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2" r:id="rId175" name="Button 236">
              <controlPr defaultSize="0" print="0" autoFill="0" autoPict="0" macro="[0]!partrec13">
                <anchor moveWithCells="1" sizeWithCells="1">
                  <from>
                    <xdr:col>36</xdr:col>
                    <xdr:colOff>19050</xdr:colOff>
                    <xdr:row>41</xdr:row>
                    <xdr:rowOff>19050</xdr:rowOff>
                  </from>
                  <to>
                    <xdr:col>36</xdr:col>
                    <xdr:colOff>809625</xdr:colOff>
                    <xdr:row>41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" r:id="rId176" name="Button 237">
              <controlPr defaultSize="0" print="0" autoFill="0" autoPict="0" macro="[0]!partream13">
                <anchor moveWithCells="1" sizeWithCells="1">
                  <from>
                    <xdr:col>36</xdr:col>
                    <xdr:colOff>876300</xdr:colOff>
                    <xdr:row>41</xdr:row>
                    <xdr:rowOff>19050</xdr:rowOff>
                  </from>
                  <to>
                    <xdr:col>37</xdr:col>
                    <xdr:colOff>676275</xdr:colOff>
                    <xdr:row>41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4" r:id="rId177" name="Button 238">
              <controlPr defaultSize="0" print="0" autoFill="0" autoPict="0" macro="[0]!partadd14">
                <anchor moveWithCells="1" sizeWithCells="1">
                  <from>
                    <xdr:col>29</xdr:col>
                    <xdr:colOff>714375</xdr:colOff>
                    <xdr:row>42</xdr:row>
                    <xdr:rowOff>9525</xdr:rowOff>
                  </from>
                  <to>
                    <xdr:col>30</xdr:col>
                    <xdr:colOff>19050</xdr:colOff>
                    <xdr:row>42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5" r:id="rId178" name="Button 239">
              <controlPr defaultSize="0" print="0" autoFill="0" autoPict="0" macro="[0]!partrec14">
                <anchor moveWithCells="1" sizeWithCells="1">
                  <from>
                    <xdr:col>36</xdr:col>
                    <xdr:colOff>19050</xdr:colOff>
                    <xdr:row>42</xdr:row>
                    <xdr:rowOff>19050</xdr:rowOff>
                  </from>
                  <to>
                    <xdr:col>36</xdr:col>
                    <xdr:colOff>809625</xdr:colOff>
                    <xdr:row>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6" r:id="rId179" name="Button 240">
              <controlPr defaultSize="0" print="0" autoFill="0" autoPict="0" macro="[0]!partream14">
                <anchor moveWithCells="1" sizeWithCells="1">
                  <from>
                    <xdr:col>36</xdr:col>
                    <xdr:colOff>876300</xdr:colOff>
                    <xdr:row>42</xdr:row>
                    <xdr:rowOff>19050</xdr:rowOff>
                  </from>
                  <to>
                    <xdr:col>37</xdr:col>
                    <xdr:colOff>676275</xdr:colOff>
                    <xdr:row>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7" r:id="rId180" name="Button 241">
              <controlPr defaultSize="0" print="0" autoFill="0" autoPict="0" macro="[0]!partadd15">
                <anchor moveWithCells="1" sizeWithCells="1">
                  <from>
                    <xdr:col>29</xdr:col>
                    <xdr:colOff>714375</xdr:colOff>
                    <xdr:row>43</xdr:row>
                    <xdr:rowOff>9525</xdr:rowOff>
                  </from>
                  <to>
                    <xdr:col>30</xdr:col>
                    <xdr:colOff>19050</xdr:colOff>
                    <xdr:row>43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8" r:id="rId181" name="Button 242">
              <controlPr defaultSize="0" print="0" autoFill="0" autoPict="0" macro="[0]!partrec15">
                <anchor moveWithCells="1" sizeWithCells="1">
                  <from>
                    <xdr:col>36</xdr:col>
                    <xdr:colOff>19050</xdr:colOff>
                    <xdr:row>43</xdr:row>
                    <xdr:rowOff>19050</xdr:rowOff>
                  </from>
                  <to>
                    <xdr:col>36</xdr:col>
                    <xdr:colOff>809625</xdr:colOff>
                    <xdr:row>43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9" r:id="rId182" name="Button 243">
              <controlPr defaultSize="0" print="0" autoFill="0" autoPict="0" macro="[0]!partream15">
                <anchor moveWithCells="1" sizeWithCells="1">
                  <from>
                    <xdr:col>36</xdr:col>
                    <xdr:colOff>876300</xdr:colOff>
                    <xdr:row>43</xdr:row>
                    <xdr:rowOff>19050</xdr:rowOff>
                  </from>
                  <to>
                    <xdr:col>37</xdr:col>
                    <xdr:colOff>676275</xdr:colOff>
                    <xdr:row>43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0" r:id="rId183" name="Button 244">
              <controlPr defaultSize="0" print="0" autoFill="0" autoPict="0" macro="[0]!partadd16">
                <anchor moveWithCells="1" sizeWithCells="1">
                  <from>
                    <xdr:col>29</xdr:col>
                    <xdr:colOff>714375</xdr:colOff>
                    <xdr:row>44</xdr:row>
                    <xdr:rowOff>9525</xdr:rowOff>
                  </from>
                  <to>
                    <xdr:col>30</xdr:col>
                    <xdr:colOff>19050</xdr:colOff>
                    <xdr:row>44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" r:id="rId184" name="Button 245">
              <controlPr defaultSize="0" print="0" autoFill="0" autoPict="0" macro="[0]!partrec16">
                <anchor moveWithCells="1" sizeWithCells="1">
                  <from>
                    <xdr:col>36</xdr:col>
                    <xdr:colOff>19050</xdr:colOff>
                    <xdr:row>44</xdr:row>
                    <xdr:rowOff>19050</xdr:rowOff>
                  </from>
                  <to>
                    <xdr:col>36</xdr:col>
                    <xdr:colOff>809625</xdr:colOff>
                    <xdr:row>44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2" r:id="rId185" name="Button 246">
              <controlPr defaultSize="0" print="0" autoFill="0" autoPict="0" macro="[0]!partream16">
                <anchor moveWithCells="1" sizeWithCells="1">
                  <from>
                    <xdr:col>36</xdr:col>
                    <xdr:colOff>876300</xdr:colOff>
                    <xdr:row>44</xdr:row>
                    <xdr:rowOff>19050</xdr:rowOff>
                  </from>
                  <to>
                    <xdr:col>37</xdr:col>
                    <xdr:colOff>676275</xdr:colOff>
                    <xdr:row>44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" r:id="rId186" name="Button 247">
              <controlPr defaultSize="0" print="0" autoFill="0" autoPict="0" macro="[0]!partadd17">
                <anchor moveWithCells="1" sizeWithCells="1">
                  <from>
                    <xdr:col>29</xdr:col>
                    <xdr:colOff>714375</xdr:colOff>
                    <xdr:row>45</xdr:row>
                    <xdr:rowOff>9525</xdr:rowOff>
                  </from>
                  <to>
                    <xdr:col>30</xdr:col>
                    <xdr:colOff>19050</xdr:colOff>
                    <xdr:row>45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4" r:id="rId187" name="Button 248">
              <controlPr defaultSize="0" print="0" autoFill="0" autoPict="0" macro="[0]!partrec17">
                <anchor moveWithCells="1" sizeWithCells="1">
                  <from>
                    <xdr:col>36</xdr:col>
                    <xdr:colOff>19050</xdr:colOff>
                    <xdr:row>45</xdr:row>
                    <xdr:rowOff>19050</xdr:rowOff>
                  </from>
                  <to>
                    <xdr:col>36</xdr:col>
                    <xdr:colOff>809625</xdr:colOff>
                    <xdr:row>45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5" r:id="rId188" name="Button 249">
              <controlPr defaultSize="0" print="0" autoFill="0" autoPict="0" macro="[0]!partream17">
                <anchor moveWithCells="1" sizeWithCells="1">
                  <from>
                    <xdr:col>36</xdr:col>
                    <xdr:colOff>876300</xdr:colOff>
                    <xdr:row>45</xdr:row>
                    <xdr:rowOff>19050</xdr:rowOff>
                  </from>
                  <to>
                    <xdr:col>37</xdr:col>
                    <xdr:colOff>676275</xdr:colOff>
                    <xdr:row>45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6" r:id="rId189" name="Button 250">
              <controlPr defaultSize="0" print="0" autoFill="0" autoPict="0" macro="[0]!partadd18">
                <anchor moveWithCells="1" sizeWithCells="1">
                  <from>
                    <xdr:col>29</xdr:col>
                    <xdr:colOff>714375</xdr:colOff>
                    <xdr:row>46</xdr:row>
                    <xdr:rowOff>9525</xdr:rowOff>
                  </from>
                  <to>
                    <xdr:col>30</xdr:col>
                    <xdr:colOff>19050</xdr:colOff>
                    <xdr:row>46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" r:id="rId190" name="Button 251">
              <controlPr defaultSize="0" print="0" autoFill="0" autoPict="0" macro="[0]!partrec18">
                <anchor moveWithCells="1" sizeWithCells="1">
                  <from>
                    <xdr:col>36</xdr:col>
                    <xdr:colOff>19050</xdr:colOff>
                    <xdr:row>46</xdr:row>
                    <xdr:rowOff>19050</xdr:rowOff>
                  </from>
                  <to>
                    <xdr:col>36</xdr:col>
                    <xdr:colOff>809625</xdr:colOff>
                    <xdr:row>46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" r:id="rId191" name="Button 252">
              <controlPr defaultSize="0" print="0" autoFill="0" autoPict="0" macro="[0]!partream18">
                <anchor moveWithCells="1" sizeWithCells="1">
                  <from>
                    <xdr:col>36</xdr:col>
                    <xdr:colOff>876300</xdr:colOff>
                    <xdr:row>46</xdr:row>
                    <xdr:rowOff>19050</xdr:rowOff>
                  </from>
                  <to>
                    <xdr:col>37</xdr:col>
                    <xdr:colOff>676275</xdr:colOff>
                    <xdr:row>46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9" r:id="rId192" name="Button 253">
              <controlPr defaultSize="0" print="0" autoFill="0" autoPict="0" macro="[0]!partadd19">
                <anchor moveWithCells="1" sizeWithCells="1">
                  <from>
                    <xdr:col>29</xdr:col>
                    <xdr:colOff>714375</xdr:colOff>
                    <xdr:row>47</xdr:row>
                    <xdr:rowOff>9525</xdr:rowOff>
                  </from>
                  <to>
                    <xdr:col>30</xdr:col>
                    <xdr:colOff>19050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0" r:id="rId193" name="Button 254">
              <controlPr defaultSize="0" print="0" autoFill="0" autoPict="0" macro="[0]!partrec19">
                <anchor moveWithCells="1" sizeWithCells="1">
                  <from>
                    <xdr:col>36</xdr:col>
                    <xdr:colOff>19050</xdr:colOff>
                    <xdr:row>47</xdr:row>
                    <xdr:rowOff>19050</xdr:rowOff>
                  </from>
                  <to>
                    <xdr:col>36</xdr:col>
                    <xdr:colOff>809625</xdr:colOff>
                    <xdr:row>47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1" r:id="rId194" name="Button 255">
              <controlPr defaultSize="0" print="0" autoFill="0" autoPict="0" macro="[0]!partream19">
                <anchor moveWithCells="1" sizeWithCells="1">
                  <from>
                    <xdr:col>36</xdr:col>
                    <xdr:colOff>876300</xdr:colOff>
                    <xdr:row>47</xdr:row>
                    <xdr:rowOff>19050</xdr:rowOff>
                  </from>
                  <to>
                    <xdr:col>37</xdr:col>
                    <xdr:colOff>676275</xdr:colOff>
                    <xdr:row>47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" r:id="rId195" name="Button 256">
              <controlPr defaultSize="0" print="0" autoFill="0" autoPict="0" macro="[0]!partadd20">
                <anchor moveWithCells="1" sizeWithCells="1">
                  <from>
                    <xdr:col>29</xdr:col>
                    <xdr:colOff>714375</xdr:colOff>
                    <xdr:row>48</xdr:row>
                    <xdr:rowOff>9525</xdr:rowOff>
                  </from>
                  <to>
                    <xdr:col>30</xdr:col>
                    <xdr:colOff>19050</xdr:colOff>
                    <xdr:row>48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" r:id="rId196" name="Button 257">
              <controlPr defaultSize="0" print="0" autoFill="0" autoPict="0" macro="[0]!partrec20">
                <anchor moveWithCells="1" sizeWithCells="1">
                  <from>
                    <xdr:col>36</xdr:col>
                    <xdr:colOff>19050</xdr:colOff>
                    <xdr:row>48</xdr:row>
                    <xdr:rowOff>19050</xdr:rowOff>
                  </from>
                  <to>
                    <xdr:col>36</xdr:col>
                    <xdr:colOff>809625</xdr:colOff>
                    <xdr:row>48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4" r:id="rId197" name="Button 258">
              <controlPr defaultSize="0" print="0" autoFill="0" autoPict="0" macro="[0]!partream20">
                <anchor moveWithCells="1" sizeWithCells="1">
                  <from>
                    <xdr:col>36</xdr:col>
                    <xdr:colOff>876300</xdr:colOff>
                    <xdr:row>48</xdr:row>
                    <xdr:rowOff>19050</xdr:rowOff>
                  </from>
                  <to>
                    <xdr:col>37</xdr:col>
                    <xdr:colOff>676275</xdr:colOff>
                    <xdr:row>48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5" r:id="rId198" name="Button 259">
              <controlPr defaultSize="0" print="0" autoFill="0" autoPict="0" macro="[0]!partadd21">
                <anchor moveWithCells="1" sizeWithCells="1">
                  <from>
                    <xdr:col>29</xdr:col>
                    <xdr:colOff>714375</xdr:colOff>
                    <xdr:row>49</xdr:row>
                    <xdr:rowOff>9525</xdr:rowOff>
                  </from>
                  <to>
                    <xdr:col>30</xdr:col>
                    <xdr:colOff>19050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" r:id="rId199" name="Button 260">
              <controlPr defaultSize="0" print="0" autoFill="0" autoPict="0" macro="[0]!partrec21">
                <anchor moveWithCells="1" sizeWithCells="1">
                  <from>
                    <xdr:col>36</xdr:col>
                    <xdr:colOff>19050</xdr:colOff>
                    <xdr:row>49</xdr:row>
                    <xdr:rowOff>19050</xdr:rowOff>
                  </from>
                  <to>
                    <xdr:col>36</xdr:col>
                    <xdr:colOff>809625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" r:id="rId200" name="Button 261">
              <controlPr defaultSize="0" print="0" autoFill="0" autoPict="0" macro="[0]!partream21">
                <anchor moveWithCells="1" sizeWithCells="1">
                  <from>
                    <xdr:col>36</xdr:col>
                    <xdr:colOff>876300</xdr:colOff>
                    <xdr:row>49</xdr:row>
                    <xdr:rowOff>19050</xdr:rowOff>
                  </from>
                  <to>
                    <xdr:col>37</xdr:col>
                    <xdr:colOff>676275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" r:id="rId201" name="Button 262">
              <controlPr defaultSize="0" print="0" autoFill="0" autoPict="0" macro="[0]!partadd22">
                <anchor moveWithCells="1" sizeWithCells="1">
                  <from>
                    <xdr:col>29</xdr:col>
                    <xdr:colOff>714375</xdr:colOff>
                    <xdr:row>50</xdr:row>
                    <xdr:rowOff>9525</xdr:rowOff>
                  </from>
                  <to>
                    <xdr:col>30</xdr:col>
                    <xdr:colOff>19050</xdr:colOff>
                    <xdr:row>50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" r:id="rId202" name="Button 263">
              <controlPr defaultSize="0" print="0" autoFill="0" autoPict="0" macro="[0]!partrec22">
                <anchor moveWithCells="1" sizeWithCells="1">
                  <from>
                    <xdr:col>36</xdr:col>
                    <xdr:colOff>19050</xdr:colOff>
                    <xdr:row>50</xdr:row>
                    <xdr:rowOff>19050</xdr:rowOff>
                  </from>
                  <to>
                    <xdr:col>36</xdr:col>
                    <xdr:colOff>809625</xdr:colOff>
                    <xdr:row>50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0" r:id="rId203" name="Button 264">
              <controlPr defaultSize="0" print="0" autoFill="0" autoPict="0" macro="[0]!partream22">
                <anchor moveWithCells="1" sizeWithCells="1">
                  <from>
                    <xdr:col>36</xdr:col>
                    <xdr:colOff>876300</xdr:colOff>
                    <xdr:row>50</xdr:row>
                    <xdr:rowOff>19050</xdr:rowOff>
                  </from>
                  <to>
                    <xdr:col>37</xdr:col>
                    <xdr:colOff>676275</xdr:colOff>
                    <xdr:row>50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1" r:id="rId204" name="Button 265">
              <controlPr defaultSize="0" print="0" autoFill="0" autoPict="0" macro="[0]!partadd23">
                <anchor moveWithCells="1" sizeWithCells="1">
                  <from>
                    <xdr:col>29</xdr:col>
                    <xdr:colOff>714375</xdr:colOff>
                    <xdr:row>51</xdr:row>
                    <xdr:rowOff>9525</xdr:rowOff>
                  </from>
                  <to>
                    <xdr:col>30</xdr:col>
                    <xdr:colOff>19050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2" r:id="rId205" name="Button 266">
              <controlPr defaultSize="0" print="0" autoFill="0" autoPict="0" macro="[0]!partrec23">
                <anchor moveWithCells="1" sizeWithCells="1">
                  <from>
                    <xdr:col>36</xdr:col>
                    <xdr:colOff>19050</xdr:colOff>
                    <xdr:row>51</xdr:row>
                    <xdr:rowOff>19050</xdr:rowOff>
                  </from>
                  <to>
                    <xdr:col>36</xdr:col>
                    <xdr:colOff>809625</xdr:colOff>
                    <xdr:row>51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3" r:id="rId206" name="Button 267">
              <controlPr defaultSize="0" print="0" autoFill="0" autoPict="0" macro="[0]!partream23">
                <anchor moveWithCells="1" sizeWithCells="1">
                  <from>
                    <xdr:col>36</xdr:col>
                    <xdr:colOff>876300</xdr:colOff>
                    <xdr:row>51</xdr:row>
                    <xdr:rowOff>19050</xdr:rowOff>
                  </from>
                  <to>
                    <xdr:col>37</xdr:col>
                    <xdr:colOff>676275</xdr:colOff>
                    <xdr:row>51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4" r:id="rId207" name="Button 268">
              <controlPr defaultSize="0" print="0" autoFill="0" autoPict="0" macro="[0]!partadd24">
                <anchor moveWithCells="1" sizeWithCells="1">
                  <from>
                    <xdr:col>29</xdr:col>
                    <xdr:colOff>714375</xdr:colOff>
                    <xdr:row>52</xdr:row>
                    <xdr:rowOff>9525</xdr:rowOff>
                  </from>
                  <to>
                    <xdr:col>30</xdr:col>
                    <xdr:colOff>19050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5" r:id="rId208" name="Button 269">
              <controlPr defaultSize="0" print="0" autoFill="0" autoPict="0" macro="[0]!partrec24">
                <anchor moveWithCells="1" sizeWithCells="1">
                  <from>
                    <xdr:col>36</xdr:col>
                    <xdr:colOff>19050</xdr:colOff>
                    <xdr:row>52</xdr:row>
                    <xdr:rowOff>19050</xdr:rowOff>
                  </from>
                  <to>
                    <xdr:col>36</xdr:col>
                    <xdr:colOff>809625</xdr:colOff>
                    <xdr:row>52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6" r:id="rId209" name="Button 270">
              <controlPr defaultSize="0" print="0" autoFill="0" autoPict="0" macro="[0]!partream24">
                <anchor moveWithCells="1" sizeWithCells="1">
                  <from>
                    <xdr:col>36</xdr:col>
                    <xdr:colOff>876300</xdr:colOff>
                    <xdr:row>52</xdr:row>
                    <xdr:rowOff>19050</xdr:rowOff>
                  </from>
                  <to>
                    <xdr:col>37</xdr:col>
                    <xdr:colOff>676275</xdr:colOff>
                    <xdr:row>52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7" r:id="rId210" name="Button 271">
              <controlPr defaultSize="0" print="0" autoFill="0" autoPict="0" macro="[0]!partadd26">
                <anchor moveWithCells="1" sizeWithCells="1">
                  <from>
                    <xdr:col>29</xdr:col>
                    <xdr:colOff>714375</xdr:colOff>
                    <xdr:row>54</xdr:row>
                    <xdr:rowOff>9525</xdr:rowOff>
                  </from>
                  <to>
                    <xdr:col>30</xdr:col>
                    <xdr:colOff>19050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8" r:id="rId211" name="Button 272">
              <controlPr defaultSize="0" print="0" autoFill="0" autoPict="0" macro="[0]!partrec26">
                <anchor moveWithCells="1" sizeWithCells="1">
                  <from>
                    <xdr:col>36</xdr:col>
                    <xdr:colOff>19050</xdr:colOff>
                    <xdr:row>54</xdr:row>
                    <xdr:rowOff>19050</xdr:rowOff>
                  </from>
                  <to>
                    <xdr:col>36</xdr:col>
                    <xdr:colOff>809625</xdr:colOff>
                    <xdr:row>54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9" r:id="rId212" name="Button 273">
              <controlPr defaultSize="0" print="0" autoFill="0" autoPict="0" macro="[0]!partream26">
                <anchor moveWithCells="1" sizeWithCells="1">
                  <from>
                    <xdr:col>36</xdr:col>
                    <xdr:colOff>876300</xdr:colOff>
                    <xdr:row>54</xdr:row>
                    <xdr:rowOff>19050</xdr:rowOff>
                  </from>
                  <to>
                    <xdr:col>37</xdr:col>
                    <xdr:colOff>676275</xdr:colOff>
                    <xdr:row>54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0" r:id="rId213" name="Button 274">
              <controlPr defaultSize="0" print="0" autoFill="0" autoPict="0" macro="[0]!partadd25">
                <anchor moveWithCells="1" sizeWithCells="1">
                  <from>
                    <xdr:col>29</xdr:col>
                    <xdr:colOff>714375</xdr:colOff>
                    <xdr:row>53</xdr:row>
                    <xdr:rowOff>9525</xdr:rowOff>
                  </from>
                  <to>
                    <xdr:col>30</xdr:col>
                    <xdr:colOff>19050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1" r:id="rId214" name="Button 275">
              <controlPr defaultSize="0" print="0" autoFill="0" autoPict="0" macro="[0]!partrec25">
                <anchor moveWithCells="1" sizeWithCells="1">
                  <from>
                    <xdr:col>36</xdr:col>
                    <xdr:colOff>19050</xdr:colOff>
                    <xdr:row>53</xdr:row>
                    <xdr:rowOff>19050</xdr:rowOff>
                  </from>
                  <to>
                    <xdr:col>36</xdr:col>
                    <xdr:colOff>809625</xdr:colOff>
                    <xdr:row>53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2" r:id="rId215" name="Button 276">
              <controlPr defaultSize="0" print="0" autoFill="0" autoPict="0" macro="[0]!partream25">
                <anchor moveWithCells="1" sizeWithCells="1">
                  <from>
                    <xdr:col>36</xdr:col>
                    <xdr:colOff>876300</xdr:colOff>
                    <xdr:row>53</xdr:row>
                    <xdr:rowOff>19050</xdr:rowOff>
                  </from>
                  <to>
                    <xdr:col>37</xdr:col>
                    <xdr:colOff>676275</xdr:colOff>
                    <xdr:row>53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3" r:id="rId216" name="Button 277">
              <controlPr defaultSize="0" print="0" autoFill="0" autoPict="0" macro="[0]!partadd27">
                <anchor moveWithCells="1" sizeWithCells="1">
                  <from>
                    <xdr:col>29</xdr:col>
                    <xdr:colOff>714375</xdr:colOff>
                    <xdr:row>55</xdr:row>
                    <xdr:rowOff>9525</xdr:rowOff>
                  </from>
                  <to>
                    <xdr:col>30</xdr:col>
                    <xdr:colOff>19050</xdr:colOff>
                    <xdr:row>55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4" r:id="rId217" name="Button 278">
              <controlPr defaultSize="0" print="0" autoFill="0" autoPict="0" macro="[0]!partrec27">
                <anchor moveWithCells="1" sizeWithCells="1">
                  <from>
                    <xdr:col>36</xdr:col>
                    <xdr:colOff>19050</xdr:colOff>
                    <xdr:row>55</xdr:row>
                    <xdr:rowOff>19050</xdr:rowOff>
                  </from>
                  <to>
                    <xdr:col>36</xdr:col>
                    <xdr:colOff>809625</xdr:colOff>
                    <xdr:row>55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5" r:id="rId218" name="Button 279">
              <controlPr defaultSize="0" print="0" autoFill="0" autoPict="0" macro="[0]!partream27">
                <anchor moveWithCells="1" sizeWithCells="1">
                  <from>
                    <xdr:col>36</xdr:col>
                    <xdr:colOff>876300</xdr:colOff>
                    <xdr:row>55</xdr:row>
                    <xdr:rowOff>19050</xdr:rowOff>
                  </from>
                  <to>
                    <xdr:col>37</xdr:col>
                    <xdr:colOff>676275</xdr:colOff>
                    <xdr:row>55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6" r:id="rId219" name="Button 280">
              <controlPr defaultSize="0" print="0" autoFill="0" autoPict="0" macro="[0]!partadd28">
                <anchor moveWithCells="1" sizeWithCells="1">
                  <from>
                    <xdr:col>29</xdr:col>
                    <xdr:colOff>714375</xdr:colOff>
                    <xdr:row>56</xdr:row>
                    <xdr:rowOff>9525</xdr:rowOff>
                  </from>
                  <to>
                    <xdr:col>30</xdr:col>
                    <xdr:colOff>19050</xdr:colOff>
                    <xdr:row>56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7" r:id="rId220" name="Button 281">
              <controlPr defaultSize="0" print="0" autoFill="0" autoPict="0" macro="[0]!partrec28">
                <anchor moveWithCells="1" sizeWithCells="1">
                  <from>
                    <xdr:col>36</xdr:col>
                    <xdr:colOff>19050</xdr:colOff>
                    <xdr:row>56</xdr:row>
                    <xdr:rowOff>19050</xdr:rowOff>
                  </from>
                  <to>
                    <xdr:col>36</xdr:col>
                    <xdr:colOff>809625</xdr:colOff>
                    <xdr:row>56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8" r:id="rId221" name="Button 282">
              <controlPr defaultSize="0" print="0" autoFill="0" autoPict="0" macro="[0]!partream28">
                <anchor moveWithCells="1" sizeWithCells="1">
                  <from>
                    <xdr:col>36</xdr:col>
                    <xdr:colOff>876300</xdr:colOff>
                    <xdr:row>56</xdr:row>
                    <xdr:rowOff>19050</xdr:rowOff>
                  </from>
                  <to>
                    <xdr:col>37</xdr:col>
                    <xdr:colOff>676275</xdr:colOff>
                    <xdr:row>56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9" r:id="rId222" name="Button 283">
              <controlPr defaultSize="0" print="0" autoFill="0" autoPict="0" macro="[0]!partadd29">
                <anchor moveWithCells="1" sizeWithCells="1">
                  <from>
                    <xdr:col>29</xdr:col>
                    <xdr:colOff>714375</xdr:colOff>
                    <xdr:row>57</xdr:row>
                    <xdr:rowOff>9525</xdr:rowOff>
                  </from>
                  <to>
                    <xdr:col>30</xdr:col>
                    <xdr:colOff>19050</xdr:colOff>
                    <xdr:row>57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0" r:id="rId223" name="Button 284">
              <controlPr defaultSize="0" print="0" autoFill="0" autoPict="0" macro="[0]!partrec29">
                <anchor moveWithCells="1" sizeWithCells="1">
                  <from>
                    <xdr:col>36</xdr:col>
                    <xdr:colOff>19050</xdr:colOff>
                    <xdr:row>57</xdr:row>
                    <xdr:rowOff>19050</xdr:rowOff>
                  </from>
                  <to>
                    <xdr:col>36</xdr:col>
                    <xdr:colOff>809625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1" r:id="rId224" name="Button 285">
              <controlPr defaultSize="0" print="0" autoFill="0" autoPict="0" macro="[0]!partream29">
                <anchor moveWithCells="1" sizeWithCells="1">
                  <from>
                    <xdr:col>36</xdr:col>
                    <xdr:colOff>876300</xdr:colOff>
                    <xdr:row>57</xdr:row>
                    <xdr:rowOff>19050</xdr:rowOff>
                  </from>
                  <to>
                    <xdr:col>37</xdr:col>
                    <xdr:colOff>676275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2" r:id="rId225" name="Button 286">
              <controlPr defaultSize="0" print="0" autoFill="0" autoPict="0" macro="[0]!partadd30">
                <anchor moveWithCells="1" sizeWithCells="1">
                  <from>
                    <xdr:col>29</xdr:col>
                    <xdr:colOff>714375</xdr:colOff>
                    <xdr:row>58</xdr:row>
                    <xdr:rowOff>9525</xdr:rowOff>
                  </from>
                  <to>
                    <xdr:col>30</xdr:col>
                    <xdr:colOff>19050</xdr:colOff>
                    <xdr:row>58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3" r:id="rId226" name="Button 287">
              <controlPr defaultSize="0" print="0" autoFill="0" autoPict="0" macro="[0]!partrec30">
                <anchor moveWithCells="1" sizeWithCells="1">
                  <from>
                    <xdr:col>36</xdr:col>
                    <xdr:colOff>19050</xdr:colOff>
                    <xdr:row>58</xdr:row>
                    <xdr:rowOff>19050</xdr:rowOff>
                  </from>
                  <to>
                    <xdr:col>36</xdr:col>
                    <xdr:colOff>809625</xdr:colOff>
                    <xdr:row>58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4" r:id="rId227" name="Button 288">
              <controlPr defaultSize="0" print="0" autoFill="0" autoPict="0" macro="[0]!partream30">
                <anchor moveWithCells="1" sizeWithCells="1">
                  <from>
                    <xdr:col>36</xdr:col>
                    <xdr:colOff>876300</xdr:colOff>
                    <xdr:row>58</xdr:row>
                    <xdr:rowOff>19050</xdr:rowOff>
                  </from>
                  <to>
                    <xdr:col>37</xdr:col>
                    <xdr:colOff>676275</xdr:colOff>
                    <xdr:row>58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5" r:id="rId228" name="Button 289">
              <controlPr defaultSize="0" print="0" autoFill="0" autoPict="0" macro="[0]!partadd31">
                <anchor moveWithCells="1" sizeWithCells="1">
                  <from>
                    <xdr:col>29</xdr:col>
                    <xdr:colOff>714375</xdr:colOff>
                    <xdr:row>59</xdr:row>
                    <xdr:rowOff>9525</xdr:rowOff>
                  </from>
                  <to>
                    <xdr:col>30</xdr:col>
                    <xdr:colOff>19050</xdr:colOff>
                    <xdr:row>59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6" r:id="rId229" name="Button 290">
              <controlPr defaultSize="0" print="0" autoFill="0" autoPict="0" macro="[0]!partrec31">
                <anchor moveWithCells="1" sizeWithCells="1">
                  <from>
                    <xdr:col>36</xdr:col>
                    <xdr:colOff>19050</xdr:colOff>
                    <xdr:row>59</xdr:row>
                    <xdr:rowOff>19050</xdr:rowOff>
                  </from>
                  <to>
                    <xdr:col>36</xdr:col>
                    <xdr:colOff>809625</xdr:colOff>
                    <xdr:row>59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7" r:id="rId230" name="Button 291">
              <controlPr defaultSize="0" print="0" autoFill="0" autoPict="0" macro="[0]!partream31">
                <anchor moveWithCells="1" sizeWithCells="1">
                  <from>
                    <xdr:col>36</xdr:col>
                    <xdr:colOff>876300</xdr:colOff>
                    <xdr:row>59</xdr:row>
                    <xdr:rowOff>19050</xdr:rowOff>
                  </from>
                  <to>
                    <xdr:col>37</xdr:col>
                    <xdr:colOff>676275</xdr:colOff>
                    <xdr:row>59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8" r:id="rId231" name="Button 292">
              <controlPr defaultSize="0" print="0" autoFill="0" autoPict="0" macro="[0]!partadd32">
                <anchor moveWithCells="1" sizeWithCells="1">
                  <from>
                    <xdr:col>29</xdr:col>
                    <xdr:colOff>714375</xdr:colOff>
                    <xdr:row>60</xdr:row>
                    <xdr:rowOff>9525</xdr:rowOff>
                  </from>
                  <to>
                    <xdr:col>30</xdr:col>
                    <xdr:colOff>19050</xdr:colOff>
                    <xdr:row>60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9" r:id="rId232" name="Button 293">
              <controlPr defaultSize="0" print="0" autoFill="0" autoPict="0" macro="[0]!partrec32">
                <anchor moveWithCells="1" sizeWithCells="1">
                  <from>
                    <xdr:col>36</xdr:col>
                    <xdr:colOff>19050</xdr:colOff>
                    <xdr:row>60</xdr:row>
                    <xdr:rowOff>19050</xdr:rowOff>
                  </from>
                  <to>
                    <xdr:col>36</xdr:col>
                    <xdr:colOff>809625</xdr:colOff>
                    <xdr:row>60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0" r:id="rId233" name="Button 294">
              <controlPr defaultSize="0" print="0" autoFill="0" autoPict="0" macro="[0]!partream32">
                <anchor moveWithCells="1" sizeWithCells="1">
                  <from>
                    <xdr:col>36</xdr:col>
                    <xdr:colOff>876300</xdr:colOff>
                    <xdr:row>60</xdr:row>
                    <xdr:rowOff>19050</xdr:rowOff>
                  </from>
                  <to>
                    <xdr:col>37</xdr:col>
                    <xdr:colOff>676275</xdr:colOff>
                    <xdr:row>60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1" r:id="rId234" name="Button 295">
              <controlPr defaultSize="0" print="0" autoFill="0" autoPict="0" macro="[0]!partadd33">
                <anchor moveWithCells="1" sizeWithCells="1">
                  <from>
                    <xdr:col>29</xdr:col>
                    <xdr:colOff>714375</xdr:colOff>
                    <xdr:row>61</xdr:row>
                    <xdr:rowOff>9525</xdr:rowOff>
                  </from>
                  <to>
                    <xdr:col>30</xdr:col>
                    <xdr:colOff>19050</xdr:colOff>
                    <xdr:row>61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2" r:id="rId235" name="Button 296">
              <controlPr defaultSize="0" print="0" autoFill="0" autoPict="0" macro="[0]!partrec33">
                <anchor moveWithCells="1" sizeWithCells="1">
                  <from>
                    <xdr:col>36</xdr:col>
                    <xdr:colOff>19050</xdr:colOff>
                    <xdr:row>61</xdr:row>
                    <xdr:rowOff>19050</xdr:rowOff>
                  </from>
                  <to>
                    <xdr:col>36</xdr:col>
                    <xdr:colOff>809625</xdr:colOff>
                    <xdr:row>61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3" r:id="rId236" name="Button 297">
              <controlPr defaultSize="0" print="0" autoFill="0" autoPict="0" macro="[0]!partream33">
                <anchor moveWithCells="1" sizeWithCells="1">
                  <from>
                    <xdr:col>36</xdr:col>
                    <xdr:colOff>876300</xdr:colOff>
                    <xdr:row>61</xdr:row>
                    <xdr:rowOff>19050</xdr:rowOff>
                  </from>
                  <to>
                    <xdr:col>37</xdr:col>
                    <xdr:colOff>676275</xdr:colOff>
                    <xdr:row>61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4" r:id="rId237" name="Button 298">
              <controlPr defaultSize="0" print="0" autoFill="0" autoPict="0" macro="[0]!partadd34">
                <anchor moveWithCells="1" sizeWithCells="1">
                  <from>
                    <xdr:col>29</xdr:col>
                    <xdr:colOff>714375</xdr:colOff>
                    <xdr:row>62</xdr:row>
                    <xdr:rowOff>9525</xdr:rowOff>
                  </from>
                  <to>
                    <xdr:col>30</xdr:col>
                    <xdr:colOff>19050</xdr:colOff>
                    <xdr:row>62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5" r:id="rId238" name="Button 299">
              <controlPr defaultSize="0" print="0" autoFill="0" autoPict="0" macro="[0]!partrec34">
                <anchor moveWithCells="1" sizeWithCells="1">
                  <from>
                    <xdr:col>36</xdr:col>
                    <xdr:colOff>19050</xdr:colOff>
                    <xdr:row>62</xdr:row>
                    <xdr:rowOff>19050</xdr:rowOff>
                  </from>
                  <to>
                    <xdr:col>36</xdr:col>
                    <xdr:colOff>809625</xdr:colOff>
                    <xdr:row>62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6" r:id="rId239" name="Button 300">
              <controlPr defaultSize="0" print="0" autoFill="0" autoPict="0" macro="[0]!partream34">
                <anchor moveWithCells="1" sizeWithCells="1">
                  <from>
                    <xdr:col>36</xdr:col>
                    <xdr:colOff>876300</xdr:colOff>
                    <xdr:row>62</xdr:row>
                    <xdr:rowOff>19050</xdr:rowOff>
                  </from>
                  <to>
                    <xdr:col>37</xdr:col>
                    <xdr:colOff>676275</xdr:colOff>
                    <xdr:row>62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7" r:id="rId240" name="Button 301">
              <controlPr defaultSize="0" print="0" autoFill="0" autoPict="0" macro="[0]!partadd35">
                <anchor moveWithCells="1" sizeWithCells="1">
                  <from>
                    <xdr:col>29</xdr:col>
                    <xdr:colOff>714375</xdr:colOff>
                    <xdr:row>63</xdr:row>
                    <xdr:rowOff>9525</xdr:rowOff>
                  </from>
                  <to>
                    <xdr:col>30</xdr:col>
                    <xdr:colOff>19050</xdr:colOff>
                    <xdr:row>63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8" r:id="rId241" name="Button 302">
              <controlPr defaultSize="0" print="0" autoFill="0" autoPict="0" macro="[0]!partrec35">
                <anchor moveWithCells="1" sizeWithCells="1">
                  <from>
                    <xdr:col>36</xdr:col>
                    <xdr:colOff>19050</xdr:colOff>
                    <xdr:row>63</xdr:row>
                    <xdr:rowOff>19050</xdr:rowOff>
                  </from>
                  <to>
                    <xdr:col>36</xdr:col>
                    <xdr:colOff>809625</xdr:colOff>
                    <xdr:row>63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9" r:id="rId242" name="Button 303">
              <controlPr defaultSize="0" print="0" autoFill="0" autoPict="0" macro="[0]!partream35">
                <anchor moveWithCells="1" sizeWithCells="1">
                  <from>
                    <xdr:col>36</xdr:col>
                    <xdr:colOff>876300</xdr:colOff>
                    <xdr:row>63</xdr:row>
                    <xdr:rowOff>19050</xdr:rowOff>
                  </from>
                  <to>
                    <xdr:col>37</xdr:col>
                    <xdr:colOff>676275</xdr:colOff>
                    <xdr:row>63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0" r:id="rId243" name="Button 304">
              <controlPr defaultSize="0" print="0" autoFill="0" autoPict="0" macro="[0]!partadd36">
                <anchor moveWithCells="1" sizeWithCells="1">
                  <from>
                    <xdr:col>29</xdr:col>
                    <xdr:colOff>714375</xdr:colOff>
                    <xdr:row>64</xdr:row>
                    <xdr:rowOff>9525</xdr:rowOff>
                  </from>
                  <to>
                    <xdr:col>30</xdr:col>
                    <xdr:colOff>19050</xdr:colOff>
                    <xdr:row>64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1" r:id="rId244" name="Button 305">
              <controlPr defaultSize="0" print="0" autoFill="0" autoPict="0" macro="[0]!partrec36">
                <anchor moveWithCells="1" sizeWithCells="1">
                  <from>
                    <xdr:col>36</xdr:col>
                    <xdr:colOff>19050</xdr:colOff>
                    <xdr:row>64</xdr:row>
                    <xdr:rowOff>19050</xdr:rowOff>
                  </from>
                  <to>
                    <xdr:col>36</xdr:col>
                    <xdr:colOff>809625</xdr:colOff>
                    <xdr:row>64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2" r:id="rId245" name="Button 306">
              <controlPr defaultSize="0" print="0" autoFill="0" autoPict="0" macro="[0]!partream36">
                <anchor moveWithCells="1" sizeWithCells="1">
                  <from>
                    <xdr:col>36</xdr:col>
                    <xdr:colOff>876300</xdr:colOff>
                    <xdr:row>64</xdr:row>
                    <xdr:rowOff>19050</xdr:rowOff>
                  </from>
                  <to>
                    <xdr:col>37</xdr:col>
                    <xdr:colOff>676275</xdr:colOff>
                    <xdr:row>64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0" r:id="rId246" name="Button 324">
              <controlPr defaultSize="0" print="0" autoFill="0" autoPict="0" macro="[0]!partream1">
                <anchor moveWithCells="1" sizeWithCells="1">
                  <from>
                    <xdr:col>36</xdr:col>
                    <xdr:colOff>876300</xdr:colOff>
                    <xdr:row>47</xdr:row>
                    <xdr:rowOff>19050</xdr:rowOff>
                  </from>
                  <to>
                    <xdr:col>37</xdr:col>
                    <xdr:colOff>676275</xdr:colOff>
                    <xdr:row>47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1" r:id="rId247" name="Button 325">
              <controlPr defaultSize="0" print="0" autoFill="0" autoPict="0" macro="[0]!partream18">
                <anchor moveWithCells="1" sizeWithCells="1">
                  <from>
                    <xdr:col>36</xdr:col>
                    <xdr:colOff>876300</xdr:colOff>
                    <xdr:row>47</xdr:row>
                    <xdr:rowOff>19050</xdr:rowOff>
                  </from>
                  <to>
                    <xdr:col>37</xdr:col>
                    <xdr:colOff>676275</xdr:colOff>
                    <xdr:row>47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2" r:id="rId248" name="Button 326">
              <controlPr defaultSize="0" print="0" autoFill="0" autoPict="0" macro="[0]!partream1">
                <anchor moveWithCells="1" sizeWithCells="1">
                  <from>
                    <xdr:col>36</xdr:col>
                    <xdr:colOff>876300</xdr:colOff>
                    <xdr:row>47</xdr:row>
                    <xdr:rowOff>19050</xdr:rowOff>
                  </from>
                  <to>
                    <xdr:col>37</xdr:col>
                    <xdr:colOff>676275</xdr:colOff>
                    <xdr:row>47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3" r:id="rId249" name="Button 327">
              <controlPr defaultSize="0" print="0" autoFill="0" autoPict="0" macro="[0]!partream18">
                <anchor moveWithCells="1" sizeWithCells="1">
                  <from>
                    <xdr:col>36</xdr:col>
                    <xdr:colOff>876300</xdr:colOff>
                    <xdr:row>48</xdr:row>
                    <xdr:rowOff>19050</xdr:rowOff>
                  </from>
                  <to>
                    <xdr:col>37</xdr:col>
                    <xdr:colOff>676275</xdr:colOff>
                    <xdr:row>48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4" r:id="rId250" name="Button 328">
              <controlPr defaultSize="0" print="0" autoFill="0" autoPict="0" macro="[0]!partream1">
                <anchor moveWithCells="1" sizeWithCells="1">
                  <from>
                    <xdr:col>36</xdr:col>
                    <xdr:colOff>876300</xdr:colOff>
                    <xdr:row>48</xdr:row>
                    <xdr:rowOff>19050</xdr:rowOff>
                  </from>
                  <to>
                    <xdr:col>37</xdr:col>
                    <xdr:colOff>676275</xdr:colOff>
                    <xdr:row>48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5" r:id="rId251" name="Button 329">
              <controlPr defaultSize="0" print="0" autoFill="0" autoPict="0" macro="[0]!partream20">
                <anchor moveWithCells="1" sizeWithCells="1">
                  <from>
                    <xdr:col>36</xdr:col>
                    <xdr:colOff>876300</xdr:colOff>
                    <xdr:row>49</xdr:row>
                    <xdr:rowOff>19050</xdr:rowOff>
                  </from>
                  <to>
                    <xdr:col>37</xdr:col>
                    <xdr:colOff>676275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6" r:id="rId252" name="Button 330">
              <controlPr defaultSize="0" print="0" autoFill="0" autoPict="0" macro="[0]!partream18">
                <anchor moveWithCells="1" sizeWithCells="1">
                  <from>
                    <xdr:col>36</xdr:col>
                    <xdr:colOff>876300</xdr:colOff>
                    <xdr:row>49</xdr:row>
                    <xdr:rowOff>19050</xdr:rowOff>
                  </from>
                  <to>
                    <xdr:col>37</xdr:col>
                    <xdr:colOff>676275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7" r:id="rId253" name="Button 331">
              <controlPr defaultSize="0" print="0" autoFill="0" autoPict="0" macro="[0]!partream1">
                <anchor moveWithCells="1" sizeWithCells="1">
                  <from>
                    <xdr:col>36</xdr:col>
                    <xdr:colOff>876300</xdr:colOff>
                    <xdr:row>49</xdr:row>
                    <xdr:rowOff>19050</xdr:rowOff>
                  </from>
                  <to>
                    <xdr:col>37</xdr:col>
                    <xdr:colOff>676275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8" r:id="rId254" name="Button 332">
              <controlPr defaultSize="0" print="0" autoFill="0" autoPict="0" macro="[0]!partream20">
                <anchor moveWithCells="1" sizeWithCells="1">
                  <from>
                    <xdr:col>36</xdr:col>
                    <xdr:colOff>876300</xdr:colOff>
                    <xdr:row>50</xdr:row>
                    <xdr:rowOff>19050</xdr:rowOff>
                  </from>
                  <to>
                    <xdr:col>37</xdr:col>
                    <xdr:colOff>676275</xdr:colOff>
                    <xdr:row>50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9" r:id="rId255" name="Button 333">
              <controlPr defaultSize="0" print="0" autoFill="0" autoPict="0" macro="[0]!partream18">
                <anchor moveWithCells="1" sizeWithCells="1">
                  <from>
                    <xdr:col>36</xdr:col>
                    <xdr:colOff>876300</xdr:colOff>
                    <xdr:row>50</xdr:row>
                    <xdr:rowOff>19050</xdr:rowOff>
                  </from>
                  <to>
                    <xdr:col>37</xdr:col>
                    <xdr:colOff>676275</xdr:colOff>
                    <xdr:row>50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0" r:id="rId256" name="Button 334">
              <controlPr defaultSize="0" print="0" autoFill="0" autoPict="0" macro="[0]!partream1">
                <anchor moveWithCells="1" sizeWithCells="1">
                  <from>
                    <xdr:col>36</xdr:col>
                    <xdr:colOff>876300</xdr:colOff>
                    <xdr:row>50</xdr:row>
                    <xdr:rowOff>19050</xdr:rowOff>
                  </from>
                  <to>
                    <xdr:col>37</xdr:col>
                    <xdr:colOff>676275</xdr:colOff>
                    <xdr:row>50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1" r:id="rId257" name="Button 335">
              <controlPr defaultSize="0" print="0" autoFill="0" autoPict="0" macro="[0]!partream20">
                <anchor moveWithCells="1" sizeWithCells="1">
                  <from>
                    <xdr:col>36</xdr:col>
                    <xdr:colOff>876300</xdr:colOff>
                    <xdr:row>51</xdr:row>
                    <xdr:rowOff>19050</xdr:rowOff>
                  </from>
                  <to>
                    <xdr:col>37</xdr:col>
                    <xdr:colOff>676275</xdr:colOff>
                    <xdr:row>51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2" r:id="rId258" name="Button 336">
              <controlPr defaultSize="0" print="0" autoFill="0" autoPict="0" macro="[0]!partream18">
                <anchor moveWithCells="1" sizeWithCells="1">
                  <from>
                    <xdr:col>36</xdr:col>
                    <xdr:colOff>876300</xdr:colOff>
                    <xdr:row>51</xdr:row>
                    <xdr:rowOff>19050</xdr:rowOff>
                  </from>
                  <to>
                    <xdr:col>37</xdr:col>
                    <xdr:colOff>676275</xdr:colOff>
                    <xdr:row>51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" r:id="rId259" name="Button 337">
              <controlPr defaultSize="0" print="0" autoFill="0" autoPict="0" macro="[0]!partream1">
                <anchor moveWithCells="1" sizeWithCells="1">
                  <from>
                    <xdr:col>36</xdr:col>
                    <xdr:colOff>876300</xdr:colOff>
                    <xdr:row>51</xdr:row>
                    <xdr:rowOff>19050</xdr:rowOff>
                  </from>
                  <to>
                    <xdr:col>37</xdr:col>
                    <xdr:colOff>676275</xdr:colOff>
                    <xdr:row>51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4" r:id="rId260" name="Button 338">
              <controlPr defaultSize="0" print="0" autoFill="0" autoPict="0" macro="[0]!partream20">
                <anchor moveWithCells="1" sizeWithCells="1">
                  <from>
                    <xdr:col>36</xdr:col>
                    <xdr:colOff>876300</xdr:colOff>
                    <xdr:row>52</xdr:row>
                    <xdr:rowOff>19050</xdr:rowOff>
                  </from>
                  <to>
                    <xdr:col>37</xdr:col>
                    <xdr:colOff>676275</xdr:colOff>
                    <xdr:row>52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5" r:id="rId261" name="Button 339">
              <controlPr defaultSize="0" print="0" autoFill="0" autoPict="0" macro="[0]!partream18">
                <anchor moveWithCells="1" sizeWithCells="1">
                  <from>
                    <xdr:col>36</xdr:col>
                    <xdr:colOff>876300</xdr:colOff>
                    <xdr:row>52</xdr:row>
                    <xdr:rowOff>19050</xdr:rowOff>
                  </from>
                  <to>
                    <xdr:col>37</xdr:col>
                    <xdr:colOff>676275</xdr:colOff>
                    <xdr:row>52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6" r:id="rId262" name="Button 340">
              <controlPr defaultSize="0" print="0" autoFill="0" autoPict="0" macro="[0]!partream1">
                <anchor moveWithCells="1" sizeWithCells="1">
                  <from>
                    <xdr:col>36</xdr:col>
                    <xdr:colOff>876300</xdr:colOff>
                    <xdr:row>52</xdr:row>
                    <xdr:rowOff>19050</xdr:rowOff>
                  </from>
                  <to>
                    <xdr:col>37</xdr:col>
                    <xdr:colOff>676275</xdr:colOff>
                    <xdr:row>52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7" r:id="rId263" name="Button 341">
              <controlPr defaultSize="0" print="0" autoFill="0" autoPict="0" macro="[0]!partream20">
                <anchor moveWithCells="1" sizeWithCells="1">
                  <from>
                    <xdr:col>36</xdr:col>
                    <xdr:colOff>876300</xdr:colOff>
                    <xdr:row>53</xdr:row>
                    <xdr:rowOff>19050</xdr:rowOff>
                  </from>
                  <to>
                    <xdr:col>37</xdr:col>
                    <xdr:colOff>676275</xdr:colOff>
                    <xdr:row>53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8" r:id="rId264" name="Button 342">
              <controlPr defaultSize="0" print="0" autoFill="0" autoPict="0" macro="[0]!partream18">
                <anchor moveWithCells="1" sizeWithCells="1">
                  <from>
                    <xdr:col>36</xdr:col>
                    <xdr:colOff>876300</xdr:colOff>
                    <xdr:row>53</xdr:row>
                    <xdr:rowOff>19050</xdr:rowOff>
                  </from>
                  <to>
                    <xdr:col>37</xdr:col>
                    <xdr:colOff>676275</xdr:colOff>
                    <xdr:row>53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9" r:id="rId265" name="Button 343">
              <controlPr defaultSize="0" print="0" autoFill="0" autoPict="0" macro="[0]!partream1">
                <anchor moveWithCells="1" sizeWithCells="1">
                  <from>
                    <xdr:col>36</xdr:col>
                    <xdr:colOff>876300</xdr:colOff>
                    <xdr:row>53</xdr:row>
                    <xdr:rowOff>19050</xdr:rowOff>
                  </from>
                  <to>
                    <xdr:col>37</xdr:col>
                    <xdr:colOff>676275</xdr:colOff>
                    <xdr:row>53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" r:id="rId266" name="Button 344">
              <controlPr defaultSize="0" print="0" autoFill="0" autoPict="0" macro="[0]!partream20">
                <anchor moveWithCells="1" sizeWithCells="1">
                  <from>
                    <xdr:col>36</xdr:col>
                    <xdr:colOff>876300</xdr:colOff>
                    <xdr:row>54</xdr:row>
                    <xdr:rowOff>19050</xdr:rowOff>
                  </from>
                  <to>
                    <xdr:col>37</xdr:col>
                    <xdr:colOff>676275</xdr:colOff>
                    <xdr:row>54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" r:id="rId267" name="Button 345">
              <controlPr defaultSize="0" print="0" autoFill="0" autoPict="0" macro="[0]!partream18">
                <anchor moveWithCells="1" sizeWithCells="1">
                  <from>
                    <xdr:col>36</xdr:col>
                    <xdr:colOff>876300</xdr:colOff>
                    <xdr:row>54</xdr:row>
                    <xdr:rowOff>19050</xdr:rowOff>
                  </from>
                  <to>
                    <xdr:col>37</xdr:col>
                    <xdr:colOff>676275</xdr:colOff>
                    <xdr:row>54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" r:id="rId268" name="Button 346">
              <controlPr defaultSize="0" print="0" autoFill="0" autoPict="0" macro="[0]!partream1">
                <anchor moveWithCells="1" sizeWithCells="1">
                  <from>
                    <xdr:col>36</xdr:col>
                    <xdr:colOff>876300</xdr:colOff>
                    <xdr:row>54</xdr:row>
                    <xdr:rowOff>19050</xdr:rowOff>
                  </from>
                  <to>
                    <xdr:col>37</xdr:col>
                    <xdr:colOff>676275</xdr:colOff>
                    <xdr:row>54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" r:id="rId269" name="Button 347">
              <controlPr defaultSize="0" print="0" autoFill="0" autoPict="0" macro="[0]!partream20">
                <anchor moveWithCells="1" sizeWithCells="1">
                  <from>
                    <xdr:col>36</xdr:col>
                    <xdr:colOff>876300</xdr:colOff>
                    <xdr:row>55</xdr:row>
                    <xdr:rowOff>19050</xdr:rowOff>
                  </from>
                  <to>
                    <xdr:col>37</xdr:col>
                    <xdr:colOff>676275</xdr:colOff>
                    <xdr:row>55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" r:id="rId270" name="Button 348">
              <controlPr defaultSize="0" print="0" autoFill="0" autoPict="0" macro="[0]!partream18">
                <anchor moveWithCells="1" sizeWithCells="1">
                  <from>
                    <xdr:col>36</xdr:col>
                    <xdr:colOff>876300</xdr:colOff>
                    <xdr:row>55</xdr:row>
                    <xdr:rowOff>19050</xdr:rowOff>
                  </from>
                  <to>
                    <xdr:col>37</xdr:col>
                    <xdr:colOff>676275</xdr:colOff>
                    <xdr:row>55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" r:id="rId271" name="Button 349">
              <controlPr defaultSize="0" print="0" autoFill="0" autoPict="0" macro="[0]!partream1">
                <anchor moveWithCells="1" sizeWithCells="1">
                  <from>
                    <xdr:col>36</xdr:col>
                    <xdr:colOff>876300</xdr:colOff>
                    <xdr:row>55</xdr:row>
                    <xdr:rowOff>19050</xdr:rowOff>
                  </from>
                  <to>
                    <xdr:col>37</xdr:col>
                    <xdr:colOff>676275</xdr:colOff>
                    <xdr:row>55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" r:id="rId272" name="Button 399">
              <controlPr defaultSize="0" print="0" autoFill="0" autoPict="0" macro="[0]!chkout">
                <anchor moveWithCells="1" sizeWithCells="1">
                  <from>
                    <xdr:col>19</xdr:col>
                    <xdr:colOff>76200</xdr:colOff>
                    <xdr:row>7</xdr:row>
                    <xdr:rowOff>209550</xdr:rowOff>
                  </from>
                  <to>
                    <xdr:col>20</xdr:col>
                    <xdr:colOff>466725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6" r:id="rId273" name="Button 400">
              <controlPr defaultSize="0" print="0" autoFill="0" autoPict="0" macro="[0]!newaddwt">
                <anchor moveWithCells="1" sizeWithCells="1">
                  <from>
                    <xdr:col>10</xdr:col>
                    <xdr:colOff>619125</xdr:colOff>
                    <xdr:row>26</xdr:row>
                    <xdr:rowOff>161925</xdr:rowOff>
                  </from>
                  <to>
                    <xdr:col>12</xdr:col>
                    <xdr:colOff>1057275</xdr:colOff>
                    <xdr:row>28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Q5311"/>
  <sheetViews>
    <sheetView topLeftCell="X1" zoomScale="110" zoomScaleNormal="110" workbookViewId="0">
      <pane ySplit="5" topLeftCell="A668" activePane="bottomLeft" state="frozen"/>
      <selection activeCell="H3" sqref="H3"/>
      <selection pane="bottomLeft" activeCell="AG683" sqref="AG683"/>
    </sheetView>
  </sheetViews>
  <sheetFormatPr defaultColWidth="8.85546875" defaultRowHeight="15" x14ac:dyDescent="0.25"/>
  <cols>
    <col min="1" max="1" width="13.42578125" style="689" hidden="1" customWidth="1"/>
    <col min="2" max="2" width="11.28515625" style="709" hidden="1" customWidth="1"/>
    <col min="3" max="3" width="11.42578125" style="626" hidden="1" customWidth="1"/>
    <col min="4" max="5" width="9.140625" style="626" hidden="1" customWidth="1"/>
    <col min="6" max="6" width="12.85546875" style="691" hidden="1" customWidth="1"/>
    <col min="7" max="7" width="9.140625" style="626" hidden="1" customWidth="1"/>
    <col min="8" max="8" width="9.140625" style="710" customWidth="1"/>
    <col min="9" max="10" width="11" style="681" customWidth="1"/>
    <col min="11" max="11" width="11" style="682" customWidth="1"/>
    <col min="12" max="12" width="11.85546875" style="683" customWidth="1"/>
    <col min="13" max="16" width="11.85546875" style="662" customWidth="1"/>
    <col min="17" max="17" width="10.42578125" style="662" customWidth="1"/>
    <col min="18" max="18" width="11.28515625" style="662" customWidth="1"/>
    <col min="19" max="19" width="10.140625" style="662" customWidth="1"/>
    <col min="20" max="20" width="16.42578125" style="662" customWidth="1"/>
    <col min="21" max="21" width="14.28515625" style="662" customWidth="1"/>
    <col min="22" max="22" width="16.42578125" style="685" customWidth="1"/>
    <col min="23" max="23" width="16.42578125" style="685" hidden="1" customWidth="1"/>
    <col min="24" max="24" width="10.5703125" style="662" customWidth="1"/>
    <col min="25" max="27" width="8.85546875" style="662"/>
    <col min="28" max="28" width="12.5703125" style="681" customWidth="1"/>
    <col min="29" max="29" width="14.28515625" style="686" customWidth="1"/>
    <col min="30" max="32" width="14.28515625" style="625" customWidth="1"/>
    <col min="33" max="107" width="9.140625" style="626" hidden="1" customWidth="1"/>
    <col min="108" max="111" width="8.85546875" style="626" hidden="1" customWidth="1"/>
    <col min="112" max="112" width="13.85546875" style="627" customWidth="1"/>
    <col min="113" max="113" width="10.7109375" style="626" customWidth="1"/>
    <col min="114" max="114" width="10.7109375" style="628" customWidth="1"/>
    <col min="115" max="115" width="8" style="626" customWidth="1"/>
    <col min="116" max="116" width="10.28515625" style="626" customWidth="1"/>
    <col min="117" max="117" width="11.42578125" style="629" customWidth="1"/>
    <col min="118" max="16384" width="8.85546875" style="626"/>
  </cols>
  <sheetData>
    <row r="1" spans="1:407" ht="15.75" hidden="1" thickBot="1" x14ac:dyDescent="0.3">
      <c r="A1" s="616"/>
      <c r="B1" s="617"/>
      <c r="C1" s="618"/>
      <c r="D1" s="618"/>
      <c r="E1" s="618"/>
      <c r="F1" s="619"/>
      <c r="G1" s="618"/>
      <c r="H1" s="620"/>
      <c r="I1" s="621"/>
      <c r="J1" s="621"/>
      <c r="K1" s="622"/>
      <c r="L1" s="623"/>
      <c r="M1" s="618"/>
      <c r="N1" s="618"/>
      <c r="O1" s="618"/>
      <c r="P1" s="618"/>
      <c r="Q1" s="618"/>
      <c r="R1" s="618"/>
      <c r="S1" s="618"/>
      <c r="T1" s="618"/>
      <c r="U1" s="618"/>
      <c r="V1" s="624"/>
      <c r="W1" s="624"/>
      <c r="X1" s="618"/>
      <c r="Y1" s="618"/>
      <c r="Z1" s="618"/>
      <c r="AA1" s="618"/>
      <c r="AB1" s="621"/>
      <c r="AC1" s="625"/>
    </row>
    <row r="2" spans="1:407" s="637" customFormat="1" ht="15" hidden="1" customHeight="1" x14ac:dyDescent="0.25">
      <c r="A2" s="630" t="s">
        <v>248</v>
      </c>
      <c r="B2" s="631" t="s">
        <v>2</v>
      </c>
      <c r="C2" s="632" t="s">
        <v>259</v>
      </c>
      <c r="D2" s="633" t="s">
        <v>241</v>
      </c>
      <c r="E2" s="630" t="s">
        <v>258</v>
      </c>
      <c r="F2" s="632" t="s">
        <v>260</v>
      </c>
      <c r="G2" s="634">
        <v>7</v>
      </c>
      <c r="H2" s="634">
        <v>8</v>
      </c>
      <c r="I2" s="635">
        <v>9</v>
      </c>
      <c r="J2" s="634">
        <v>10</v>
      </c>
      <c r="K2" s="636">
        <v>11</v>
      </c>
      <c r="L2" s="634">
        <v>12</v>
      </c>
      <c r="M2" s="635">
        <v>13</v>
      </c>
      <c r="N2" s="634">
        <v>14</v>
      </c>
      <c r="O2" s="635">
        <v>15</v>
      </c>
      <c r="P2" s="634">
        <v>16</v>
      </c>
      <c r="Q2" s="635">
        <v>17</v>
      </c>
      <c r="R2" s="634">
        <v>18</v>
      </c>
      <c r="S2" s="635">
        <v>19</v>
      </c>
      <c r="T2" s="634">
        <v>20</v>
      </c>
      <c r="U2" s="635">
        <v>21</v>
      </c>
      <c r="V2" s="634">
        <v>22</v>
      </c>
      <c r="W2" s="635">
        <v>23</v>
      </c>
      <c r="X2" s="634">
        <v>24</v>
      </c>
      <c r="Y2" s="635">
        <v>25</v>
      </c>
      <c r="Z2" s="634">
        <v>26</v>
      </c>
      <c r="AA2" s="635">
        <v>27</v>
      </c>
      <c r="AB2" s="634">
        <v>28</v>
      </c>
      <c r="AC2" s="635">
        <v>29</v>
      </c>
      <c r="AD2" s="634">
        <v>30</v>
      </c>
      <c r="AE2" s="635">
        <v>31</v>
      </c>
      <c r="AF2" s="634">
        <v>32</v>
      </c>
      <c r="AG2" s="635">
        <v>33</v>
      </c>
      <c r="AH2" s="634">
        <v>34</v>
      </c>
      <c r="AI2" s="635">
        <v>35</v>
      </c>
      <c r="AJ2" s="634">
        <v>36</v>
      </c>
      <c r="AK2" s="635">
        <v>37</v>
      </c>
      <c r="AL2" s="634">
        <v>38</v>
      </c>
      <c r="AM2" s="635">
        <v>39</v>
      </c>
      <c r="AN2" s="634">
        <v>40</v>
      </c>
      <c r="AO2" s="635">
        <v>41</v>
      </c>
      <c r="AP2" s="634">
        <v>42</v>
      </c>
      <c r="AQ2" s="635">
        <v>43</v>
      </c>
      <c r="AR2" s="634">
        <v>44</v>
      </c>
      <c r="AS2" s="635">
        <v>45</v>
      </c>
      <c r="AT2" s="634">
        <v>46</v>
      </c>
      <c r="AU2" s="635">
        <v>47</v>
      </c>
      <c r="AV2" s="634">
        <v>48</v>
      </c>
      <c r="AW2" s="635">
        <v>49</v>
      </c>
      <c r="AX2" s="634">
        <v>50</v>
      </c>
      <c r="AY2" s="635">
        <v>51</v>
      </c>
      <c r="AZ2" s="634">
        <v>52</v>
      </c>
      <c r="BA2" s="635">
        <v>53</v>
      </c>
      <c r="BB2" s="634">
        <v>54</v>
      </c>
      <c r="BC2" s="635">
        <v>55</v>
      </c>
      <c r="BD2" s="634">
        <v>56</v>
      </c>
      <c r="BE2" s="635">
        <v>57</v>
      </c>
      <c r="BF2" s="634">
        <v>58</v>
      </c>
      <c r="BG2" s="635">
        <v>59</v>
      </c>
      <c r="BH2" s="634">
        <v>60</v>
      </c>
      <c r="BI2" s="635">
        <v>61</v>
      </c>
      <c r="BJ2" s="634">
        <v>62</v>
      </c>
      <c r="BK2" s="635">
        <v>63</v>
      </c>
      <c r="BL2" s="634">
        <v>64</v>
      </c>
      <c r="BM2" s="635">
        <v>65</v>
      </c>
      <c r="BN2" s="634">
        <v>66</v>
      </c>
      <c r="BO2" s="635">
        <v>67</v>
      </c>
      <c r="BP2" s="634">
        <v>68</v>
      </c>
      <c r="BQ2" s="635">
        <v>69</v>
      </c>
      <c r="BR2" s="634">
        <v>70</v>
      </c>
      <c r="BS2" s="635">
        <v>71</v>
      </c>
      <c r="BT2" s="634">
        <v>72</v>
      </c>
      <c r="BU2" s="635">
        <v>73</v>
      </c>
      <c r="BV2" s="634">
        <v>74</v>
      </c>
      <c r="BW2" s="635">
        <v>75</v>
      </c>
      <c r="BX2" s="634">
        <v>76</v>
      </c>
      <c r="BY2" s="635">
        <v>77</v>
      </c>
      <c r="BZ2" s="634">
        <v>78</v>
      </c>
      <c r="CA2" s="635">
        <v>79</v>
      </c>
      <c r="CB2" s="634">
        <v>80</v>
      </c>
      <c r="CC2" s="635">
        <v>81</v>
      </c>
      <c r="CD2" s="634">
        <v>82</v>
      </c>
      <c r="CE2" s="635">
        <v>83</v>
      </c>
      <c r="CF2" s="634">
        <v>84</v>
      </c>
      <c r="CG2" s="635">
        <v>85</v>
      </c>
      <c r="CH2" s="634">
        <v>86</v>
      </c>
      <c r="CI2" s="635">
        <v>87</v>
      </c>
      <c r="CJ2" s="634">
        <v>88</v>
      </c>
      <c r="CK2" s="635">
        <v>89</v>
      </c>
      <c r="CL2" s="634">
        <v>90</v>
      </c>
      <c r="CM2" s="635">
        <v>91</v>
      </c>
      <c r="CN2" s="634">
        <v>92</v>
      </c>
      <c r="CO2" s="635">
        <v>93</v>
      </c>
      <c r="CP2" s="634">
        <v>94</v>
      </c>
      <c r="CQ2" s="635">
        <v>95</v>
      </c>
      <c r="CR2" s="634">
        <v>96</v>
      </c>
      <c r="CS2" s="635">
        <v>97</v>
      </c>
      <c r="CT2" s="634">
        <v>98</v>
      </c>
      <c r="CU2" s="635">
        <v>99</v>
      </c>
      <c r="CV2" s="634">
        <v>100</v>
      </c>
      <c r="CW2" s="635">
        <v>101</v>
      </c>
      <c r="CX2" s="634">
        <v>102</v>
      </c>
      <c r="CY2" s="635">
        <v>103</v>
      </c>
      <c r="CZ2" s="634">
        <v>104</v>
      </c>
      <c r="DA2" s="635">
        <v>105</v>
      </c>
      <c r="DB2" s="634">
        <v>106</v>
      </c>
      <c r="DC2" s="635">
        <v>107</v>
      </c>
      <c r="DD2" s="635">
        <v>108</v>
      </c>
      <c r="DE2" s="635">
        <v>109</v>
      </c>
      <c r="DF2" s="635">
        <v>110</v>
      </c>
      <c r="DG2" s="635">
        <v>111</v>
      </c>
      <c r="DH2" s="635">
        <v>112</v>
      </c>
      <c r="DI2" s="626"/>
      <c r="DJ2" s="628"/>
      <c r="DK2" s="626"/>
      <c r="DL2" s="626"/>
      <c r="DM2" s="629"/>
      <c r="DN2" s="626"/>
      <c r="DO2" s="626"/>
      <c r="DP2" s="626"/>
      <c r="DQ2" s="626"/>
      <c r="DR2" s="626"/>
      <c r="DS2" s="626"/>
      <c r="DT2" s="626"/>
      <c r="DU2" s="626"/>
      <c r="DV2" s="626"/>
      <c r="DW2" s="626"/>
      <c r="DX2" s="626"/>
      <c r="DY2" s="626"/>
      <c r="DZ2" s="626"/>
      <c r="EA2" s="626"/>
      <c r="EB2" s="626"/>
      <c r="EC2" s="626"/>
      <c r="ED2" s="626"/>
      <c r="EE2" s="626"/>
      <c r="EF2" s="626"/>
      <c r="EG2" s="626"/>
      <c r="EH2" s="626"/>
      <c r="EI2" s="626"/>
      <c r="EJ2" s="626"/>
      <c r="EK2" s="626"/>
      <c r="EL2" s="626"/>
      <c r="EM2" s="626"/>
      <c r="EN2" s="626"/>
      <c r="EO2" s="626"/>
      <c r="EP2" s="626"/>
      <c r="EQ2" s="626"/>
      <c r="ER2" s="626"/>
      <c r="ES2" s="626"/>
      <c r="ET2" s="626"/>
      <c r="EU2" s="626"/>
      <c r="EV2" s="626"/>
      <c r="EW2" s="626"/>
      <c r="EX2" s="626"/>
      <c r="EY2" s="626"/>
      <c r="EZ2" s="626"/>
      <c r="FA2" s="626"/>
      <c r="FB2" s="626"/>
      <c r="FC2" s="626"/>
      <c r="FD2" s="626"/>
      <c r="FE2" s="626"/>
      <c r="FF2" s="626"/>
      <c r="FG2" s="626"/>
      <c r="FH2" s="626"/>
      <c r="FI2" s="626"/>
      <c r="FJ2" s="626"/>
      <c r="FK2" s="626"/>
      <c r="FL2" s="626"/>
      <c r="FM2" s="626"/>
      <c r="FN2" s="626"/>
      <c r="FO2" s="626"/>
      <c r="FP2" s="626"/>
      <c r="FQ2" s="626"/>
      <c r="FR2" s="626"/>
      <c r="FS2" s="626"/>
      <c r="FT2" s="626"/>
      <c r="FU2" s="626"/>
      <c r="FV2" s="626"/>
      <c r="FW2" s="626"/>
      <c r="FX2" s="626"/>
      <c r="FY2" s="626"/>
      <c r="FZ2" s="626"/>
      <c r="GA2" s="626"/>
      <c r="GB2" s="626"/>
      <c r="GC2" s="626"/>
      <c r="GD2" s="626"/>
      <c r="GE2" s="626"/>
      <c r="GF2" s="626"/>
      <c r="GG2" s="626"/>
      <c r="GH2" s="626"/>
      <c r="GI2" s="626"/>
      <c r="GJ2" s="626"/>
      <c r="GK2" s="626"/>
      <c r="GL2" s="626"/>
      <c r="GM2" s="626"/>
      <c r="GN2" s="626"/>
      <c r="GO2" s="626"/>
      <c r="GP2" s="626"/>
      <c r="GQ2" s="626"/>
      <c r="GR2" s="626"/>
      <c r="GS2" s="626"/>
      <c r="GT2" s="626"/>
      <c r="GU2" s="626"/>
      <c r="GV2" s="626"/>
      <c r="GW2" s="626"/>
      <c r="GX2" s="626"/>
      <c r="GY2" s="626"/>
      <c r="GZ2" s="626"/>
      <c r="HA2" s="626"/>
      <c r="HB2" s="626"/>
      <c r="HC2" s="626"/>
      <c r="HD2" s="626"/>
      <c r="HE2" s="626"/>
      <c r="HF2" s="626"/>
      <c r="HG2" s="626"/>
      <c r="HH2" s="626"/>
      <c r="HI2" s="626"/>
      <c r="HJ2" s="626"/>
      <c r="HK2" s="626"/>
      <c r="HL2" s="626"/>
      <c r="HM2" s="626"/>
      <c r="HN2" s="626"/>
      <c r="HO2" s="626"/>
      <c r="HP2" s="626"/>
      <c r="HQ2" s="626"/>
      <c r="HR2" s="626"/>
      <c r="HS2" s="626"/>
      <c r="HT2" s="626"/>
      <c r="HU2" s="626"/>
      <c r="HV2" s="626"/>
      <c r="HW2" s="626"/>
      <c r="HX2" s="626"/>
      <c r="HY2" s="626"/>
      <c r="HZ2" s="626"/>
      <c r="IA2" s="626"/>
      <c r="IB2" s="626"/>
      <c r="IC2" s="626"/>
      <c r="ID2" s="626"/>
      <c r="IE2" s="626"/>
      <c r="IF2" s="626"/>
      <c r="IG2" s="626"/>
      <c r="IH2" s="626"/>
      <c r="II2" s="626"/>
      <c r="IJ2" s="626"/>
      <c r="IK2" s="626"/>
      <c r="IL2" s="626"/>
      <c r="IM2" s="626"/>
      <c r="IN2" s="626"/>
      <c r="IO2" s="626"/>
      <c r="IP2" s="626"/>
      <c r="IQ2" s="626"/>
      <c r="IR2" s="626"/>
      <c r="IS2" s="626"/>
      <c r="IT2" s="626"/>
      <c r="IU2" s="626"/>
      <c r="IV2" s="626"/>
      <c r="IW2" s="626"/>
      <c r="IX2" s="626"/>
      <c r="IY2" s="626"/>
      <c r="IZ2" s="626"/>
      <c r="JA2" s="626"/>
      <c r="JB2" s="626"/>
      <c r="JC2" s="626"/>
      <c r="JD2" s="626"/>
      <c r="JE2" s="626"/>
      <c r="JF2" s="626"/>
      <c r="JG2" s="626"/>
      <c r="JH2" s="626"/>
      <c r="JI2" s="626"/>
      <c r="JJ2" s="626"/>
      <c r="JK2" s="626"/>
      <c r="JL2" s="626"/>
      <c r="JM2" s="626"/>
      <c r="JN2" s="626"/>
      <c r="JO2" s="626"/>
      <c r="JP2" s="626"/>
      <c r="JQ2" s="626"/>
      <c r="JR2" s="626"/>
      <c r="JS2" s="626"/>
      <c r="JT2" s="626"/>
      <c r="JU2" s="626"/>
      <c r="JV2" s="626"/>
      <c r="JW2" s="626"/>
      <c r="JX2" s="626"/>
      <c r="JY2" s="626"/>
      <c r="JZ2" s="626"/>
      <c r="KA2" s="626"/>
      <c r="KB2" s="626"/>
      <c r="KC2" s="626"/>
      <c r="KD2" s="626"/>
      <c r="KE2" s="626"/>
      <c r="KF2" s="626"/>
      <c r="KG2" s="626"/>
      <c r="KH2" s="626"/>
      <c r="KI2" s="626"/>
      <c r="KJ2" s="626"/>
      <c r="KK2" s="626"/>
      <c r="KL2" s="626"/>
      <c r="KM2" s="626"/>
      <c r="KN2" s="626"/>
      <c r="KO2" s="626"/>
      <c r="KP2" s="626"/>
      <c r="KQ2" s="626"/>
      <c r="KR2" s="626"/>
      <c r="KS2" s="626"/>
      <c r="KT2" s="626"/>
      <c r="KU2" s="626"/>
      <c r="KV2" s="626"/>
      <c r="KW2" s="626"/>
      <c r="KX2" s="626"/>
      <c r="KY2" s="626"/>
      <c r="KZ2" s="626"/>
      <c r="LA2" s="626"/>
      <c r="LB2" s="626"/>
      <c r="LC2" s="626"/>
      <c r="LD2" s="626"/>
      <c r="LE2" s="626"/>
      <c r="LF2" s="626"/>
      <c r="LG2" s="626"/>
      <c r="LH2" s="626"/>
      <c r="LI2" s="626"/>
      <c r="LJ2" s="626"/>
      <c r="LK2" s="626"/>
      <c r="LL2" s="626"/>
      <c r="LM2" s="626"/>
      <c r="LN2" s="626"/>
      <c r="LO2" s="626"/>
      <c r="LP2" s="626"/>
      <c r="LQ2" s="626"/>
      <c r="LR2" s="626"/>
      <c r="LS2" s="626"/>
      <c r="LT2" s="626"/>
      <c r="LU2" s="626"/>
      <c r="LV2" s="626"/>
      <c r="LW2" s="626"/>
      <c r="LX2" s="626"/>
      <c r="LY2" s="626"/>
      <c r="LZ2" s="626"/>
      <c r="MA2" s="626"/>
      <c r="MB2" s="626"/>
      <c r="MC2" s="626"/>
      <c r="MD2" s="626"/>
      <c r="ME2" s="626"/>
      <c r="MF2" s="626"/>
      <c r="MG2" s="626"/>
      <c r="MH2" s="626"/>
      <c r="MI2" s="626"/>
      <c r="MJ2" s="626"/>
      <c r="MK2" s="626"/>
      <c r="ML2" s="626"/>
      <c r="MM2" s="626"/>
      <c r="MN2" s="626"/>
      <c r="MO2" s="626"/>
      <c r="MP2" s="626"/>
      <c r="MQ2" s="626"/>
      <c r="MR2" s="626"/>
      <c r="MS2" s="626"/>
      <c r="MT2" s="626"/>
      <c r="MU2" s="626"/>
      <c r="MV2" s="626"/>
      <c r="MW2" s="626"/>
      <c r="MX2" s="626"/>
      <c r="MY2" s="626"/>
      <c r="MZ2" s="626"/>
      <c r="NA2" s="626"/>
      <c r="NB2" s="626"/>
      <c r="NC2" s="626"/>
      <c r="ND2" s="626"/>
      <c r="NE2" s="626"/>
      <c r="NF2" s="626"/>
      <c r="NG2" s="626"/>
      <c r="NH2" s="626"/>
      <c r="NI2" s="626"/>
      <c r="NJ2" s="626"/>
      <c r="NK2" s="626"/>
      <c r="NL2" s="626"/>
      <c r="NM2" s="626"/>
      <c r="NN2" s="626"/>
      <c r="NO2" s="626"/>
      <c r="NP2" s="626"/>
      <c r="NQ2" s="626"/>
      <c r="NR2" s="626"/>
      <c r="NS2" s="626"/>
      <c r="NT2" s="626"/>
      <c r="NU2" s="626"/>
      <c r="NV2" s="626"/>
      <c r="NW2" s="626"/>
      <c r="NX2" s="626"/>
      <c r="NY2" s="626"/>
      <c r="NZ2" s="626"/>
      <c r="OA2" s="626"/>
      <c r="OB2" s="626"/>
      <c r="OC2" s="626"/>
      <c r="OD2" s="626"/>
      <c r="OE2" s="626"/>
      <c r="OF2" s="626"/>
      <c r="OG2" s="626"/>
      <c r="OH2" s="626"/>
      <c r="OI2" s="626"/>
      <c r="OJ2" s="626"/>
      <c r="OK2" s="626"/>
      <c r="OL2" s="626"/>
      <c r="OM2" s="626"/>
      <c r="ON2" s="626"/>
      <c r="OO2" s="626"/>
      <c r="OP2" s="626"/>
      <c r="OQ2" s="626"/>
    </row>
    <row r="3" spans="1:407" s="649" customFormat="1" ht="36" customHeight="1" thickBot="1" x14ac:dyDescent="0.3">
      <c r="A3" s="638">
        <f>COUNTIF(A4:A1000,B3)</f>
        <v>0</v>
      </c>
      <c r="B3" s="639">
        <f>INDEX!R5</f>
        <v>0</v>
      </c>
      <c r="C3" s="640" t="e">
        <f>VLOOKUP(INDEX!T9,B6:KG999,107,FALSE)</f>
        <v>#N/A</v>
      </c>
      <c r="D3" s="641">
        <f>COUNTA(DH1:DH1000)+3</f>
        <v>828</v>
      </c>
      <c r="E3" s="642" t="e">
        <f>VLOOKUP(B3,A265:B999,2,FALSE)</f>
        <v>#N/A</v>
      </c>
      <c r="F3" s="643" t="e">
        <f>VLOOKUP(B3,A6:C999,3,FALSE)</f>
        <v>#N/A</v>
      </c>
      <c r="G3" s="644">
        <v>1708075</v>
      </c>
      <c r="H3" s="645" t="s">
        <v>17</v>
      </c>
      <c r="I3" s="646"/>
      <c r="J3" s="646"/>
      <c r="K3" s="647">
        <v>10</v>
      </c>
      <c r="L3" s="623">
        <v>11</v>
      </c>
      <c r="M3" s="647">
        <v>12</v>
      </c>
      <c r="N3" s="623">
        <v>13</v>
      </c>
      <c r="O3" s="647">
        <v>14</v>
      </c>
      <c r="P3" s="623">
        <v>15</v>
      </c>
      <c r="Q3" s="647">
        <v>16</v>
      </c>
      <c r="R3" s="623">
        <v>17</v>
      </c>
      <c r="S3" s="647">
        <v>18</v>
      </c>
      <c r="T3" s="623">
        <v>19</v>
      </c>
      <c r="U3" s="647">
        <v>20</v>
      </c>
      <c r="V3" s="623">
        <v>21</v>
      </c>
      <c r="W3" s="647">
        <v>22</v>
      </c>
      <c r="X3" s="623">
        <v>23</v>
      </c>
      <c r="Y3" s="647">
        <v>24</v>
      </c>
      <c r="Z3" s="623">
        <v>25</v>
      </c>
      <c r="AA3" s="647">
        <v>26</v>
      </c>
      <c r="AB3" s="623">
        <v>27</v>
      </c>
      <c r="AC3" s="647">
        <v>28</v>
      </c>
      <c r="AD3" s="623">
        <v>29</v>
      </c>
      <c r="AE3" s="647">
        <v>30</v>
      </c>
      <c r="AF3" s="623">
        <v>31</v>
      </c>
      <c r="AG3" s="647">
        <v>32</v>
      </c>
      <c r="AH3" s="623">
        <v>33</v>
      </c>
      <c r="AI3" s="647">
        <v>34</v>
      </c>
      <c r="AJ3" s="623">
        <v>35</v>
      </c>
      <c r="AK3" s="647">
        <v>36</v>
      </c>
      <c r="AL3" s="623">
        <v>37</v>
      </c>
      <c r="AM3" s="647">
        <v>38</v>
      </c>
      <c r="AN3" s="623">
        <v>39</v>
      </c>
      <c r="AO3" s="647">
        <v>40</v>
      </c>
      <c r="AP3" s="623">
        <v>41</v>
      </c>
      <c r="AQ3" s="647">
        <v>42</v>
      </c>
      <c r="AR3" s="623">
        <v>43</v>
      </c>
      <c r="AS3" s="647">
        <v>44</v>
      </c>
      <c r="AT3" s="623">
        <v>45</v>
      </c>
      <c r="AU3" s="647">
        <v>46</v>
      </c>
      <c r="AV3" s="623">
        <v>47</v>
      </c>
      <c r="AW3" s="647">
        <v>48</v>
      </c>
      <c r="AX3" s="623">
        <v>49</v>
      </c>
      <c r="AY3" s="647">
        <v>50</v>
      </c>
      <c r="AZ3" s="623">
        <v>51</v>
      </c>
      <c r="BA3" s="647">
        <v>52</v>
      </c>
      <c r="BB3" s="623">
        <v>53</v>
      </c>
      <c r="BC3" s="647">
        <v>54</v>
      </c>
      <c r="BD3" s="623">
        <v>55</v>
      </c>
      <c r="BE3" s="647">
        <v>56</v>
      </c>
      <c r="BF3" s="623">
        <v>57</v>
      </c>
      <c r="BG3" s="647">
        <v>58</v>
      </c>
      <c r="BH3" s="623">
        <v>59</v>
      </c>
      <c r="BI3" s="647">
        <v>60</v>
      </c>
      <c r="BJ3" s="623">
        <v>61</v>
      </c>
      <c r="BK3" s="647">
        <v>62</v>
      </c>
      <c r="BL3" s="623">
        <v>63</v>
      </c>
      <c r="BM3" s="647">
        <v>64</v>
      </c>
      <c r="BN3" s="623">
        <v>65</v>
      </c>
      <c r="BO3" s="647">
        <v>66</v>
      </c>
      <c r="BP3" s="623">
        <v>67</v>
      </c>
      <c r="BQ3" s="647">
        <v>68</v>
      </c>
      <c r="BR3" s="623">
        <v>69</v>
      </c>
      <c r="BS3" s="647">
        <v>70</v>
      </c>
      <c r="BT3" s="623">
        <v>71</v>
      </c>
      <c r="BU3" s="647">
        <v>72</v>
      </c>
      <c r="BV3" s="623">
        <v>73</v>
      </c>
      <c r="BW3" s="647">
        <v>74</v>
      </c>
      <c r="BX3" s="623">
        <v>75</v>
      </c>
      <c r="BY3" s="647">
        <v>76</v>
      </c>
      <c r="BZ3" s="623">
        <v>77</v>
      </c>
      <c r="CA3" s="647">
        <v>78</v>
      </c>
      <c r="CB3" s="623">
        <v>79</v>
      </c>
      <c r="CC3" s="647">
        <v>80</v>
      </c>
      <c r="CD3" s="623">
        <v>81</v>
      </c>
      <c r="CE3" s="647">
        <v>82</v>
      </c>
      <c r="CF3" s="623">
        <v>83</v>
      </c>
      <c r="CG3" s="647">
        <v>84</v>
      </c>
      <c r="CH3" s="623">
        <v>85</v>
      </c>
      <c r="CI3" s="647">
        <v>86</v>
      </c>
      <c r="CJ3" s="623">
        <v>87</v>
      </c>
      <c r="CK3" s="647">
        <v>88</v>
      </c>
      <c r="CL3" s="623">
        <v>89</v>
      </c>
      <c r="CM3" s="647">
        <v>90</v>
      </c>
      <c r="CN3" s="623">
        <v>91</v>
      </c>
      <c r="CO3" s="647">
        <v>92</v>
      </c>
      <c r="CP3" s="623">
        <v>93</v>
      </c>
      <c r="CQ3" s="647">
        <v>94</v>
      </c>
      <c r="CR3" s="623">
        <v>95</v>
      </c>
      <c r="CS3" s="647">
        <v>96</v>
      </c>
      <c r="CT3" s="623">
        <v>97</v>
      </c>
      <c r="CU3" s="647">
        <v>98</v>
      </c>
      <c r="CV3" s="623">
        <v>99</v>
      </c>
      <c r="CW3" s="647">
        <v>100</v>
      </c>
      <c r="CX3" s="623">
        <v>101</v>
      </c>
      <c r="CY3" s="647">
        <v>102</v>
      </c>
      <c r="CZ3" s="623">
        <v>103</v>
      </c>
      <c r="DA3" s="647">
        <v>104</v>
      </c>
      <c r="DB3" s="623">
        <v>105</v>
      </c>
      <c r="DC3" s="647">
        <v>106</v>
      </c>
      <c r="DD3" s="623">
        <v>107</v>
      </c>
      <c r="DE3" s="647">
        <v>108</v>
      </c>
      <c r="DF3" s="623">
        <v>109</v>
      </c>
      <c r="DG3" s="647">
        <v>110</v>
      </c>
      <c r="DH3" s="623">
        <v>111</v>
      </c>
      <c r="DI3" s="647">
        <v>112</v>
      </c>
      <c r="DJ3" s="623">
        <v>113</v>
      </c>
      <c r="DK3" s="647">
        <v>114</v>
      </c>
      <c r="DL3" s="623">
        <v>115</v>
      </c>
      <c r="DM3" s="647">
        <v>116</v>
      </c>
      <c r="DN3" s="623"/>
      <c r="DO3" s="647"/>
      <c r="DP3" s="623"/>
      <c r="DQ3" s="647"/>
      <c r="DR3" s="623"/>
      <c r="DS3" s="647"/>
      <c r="DT3" s="623"/>
      <c r="DU3" s="648"/>
      <c r="DV3" s="623"/>
      <c r="DW3" s="648"/>
      <c r="DX3" s="623"/>
      <c r="DY3" s="648"/>
      <c r="DZ3" s="623"/>
      <c r="EA3" s="648"/>
      <c r="EB3" s="623"/>
      <c r="EC3" s="648"/>
      <c r="ED3" s="623"/>
      <c r="EE3" s="648"/>
      <c r="EF3" s="623"/>
      <c r="EG3" s="648"/>
      <c r="EH3" s="623"/>
      <c r="EI3" s="648"/>
      <c r="EJ3" s="623"/>
      <c r="EK3" s="648"/>
      <c r="EL3" s="623"/>
      <c r="EM3" s="648"/>
      <c r="EN3" s="623"/>
      <c r="EO3" s="648"/>
      <c r="EP3" s="623"/>
      <c r="EQ3" s="648"/>
      <c r="ER3" s="623"/>
      <c r="ES3" s="648"/>
      <c r="ET3" s="623"/>
      <c r="EU3" s="648"/>
      <c r="EV3" s="623"/>
      <c r="EW3" s="648"/>
      <c r="EX3" s="623"/>
      <c r="EY3" s="648"/>
      <c r="EZ3" s="623"/>
      <c r="FA3" s="648"/>
      <c r="FB3" s="623"/>
      <c r="FC3" s="648"/>
      <c r="FD3" s="623"/>
      <c r="FE3" s="648"/>
      <c r="FF3" s="623"/>
      <c r="FG3" s="648"/>
      <c r="FH3" s="623"/>
      <c r="FI3" s="648"/>
      <c r="FJ3" s="623"/>
      <c r="FK3" s="648"/>
      <c r="FL3" s="623"/>
      <c r="FM3" s="648"/>
      <c r="FN3" s="623"/>
      <c r="FO3" s="648"/>
      <c r="FP3" s="623"/>
      <c r="FQ3" s="648"/>
      <c r="FR3" s="623"/>
      <c r="FS3" s="648"/>
      <c r="FT3" s="623"/>
      <c r="FU3" s="648"/>
      <c r="FV3" s="623"/>
      <c r="FW3" s="648"/>
      <c r="FX3" s="623"/>
      <c r="FY3" s="648"/>
      <c r="FZ3" s="623"/>
      <c r="GA3" s="648"/>
      <c r="GB3" s="623"/>
      <c r="GC3" s="648"/>
      <c r="GD3" s="623"/>
      <c r="GE3" s="648"/>
      <c r="GF3" s="623"/>
      <c r="GG3" s="648"/>
      <c r="GH3" s="623"/>
      <c r="GI3" s="648"/>
      <c r="GJ3" s="623"/>
      <c r="GK3" s="648"/>
      <c r="GL3" s="623"/>
      <c r="GM3" s="648"/>
      <c r="GN3" s="623"/>
      <c r="GO3" s="648"/>
      <c r="GP3" s="623"/>
      <c r="GQ3" s="648"/>
      <c r="GR3" s="623"/>
      <c r="GS3" s="648"/>
      <c r="GT3" s="623"/>
      <c r="GU3" s="648"/>
      <c r="GV3" s="623"/>
      <c r="GW3" s="648"/>
      <c r="GX3" s="623"/>
      <c r="GY3" s="648"/>
      <c r="GZ3" s="623"/>
      <c r="HA3" s="648"/>
      <c r="HB3" s="626"/>
      <c r="HC3" s="626"/>
      <c r="HD3" s="626"/>
      <c r="HE3" s="626"/>
      <c r="HF3" s="626"/>
      <c r="HG3" s="626"/>
      <c r="HH3" s="626"/>
      <c r="HI3" s="626"/>
      <c r="HJ3" s="626"/>
      <c r="HK3" s="626"/>
      <c r="HL3" s="626"/>
      <c r="HM3" s="626"/>
      <c r="HN3" s="626"/>
      <c r="HO3" s="626"/>
      <c r="HP3" s="626"/>
      <c r="HQ3" s="626"/>
      <c r="HR3" s="626"/>
      <c r="HS3" s="626"/>
      <c r="HT3" s="626"/>
      <c r="HU3" s="626"/>
      <c r="HV3" s="626"/>
      <c r="HW3" s="626"/>
      <c r="HX3" s="626"/>
      <c r="HY3" s="626"/>
      <c r="HZ3" s="626"/>
      <c r="IA3" s="626"/>
      <c r="IB3" s="626"/>
      <c r="IC3" s="626"/>
      <c r="ID3" s="626"/>
      <c r="IE3" s="626"/>
      <c r="IF3" s="626"/>
      <c r="IG3" s="626"/>
      <c r="IH3" s="626"/>
      <c r="II3" s="626"/>
      <c r="IJ3" s="626"/>
      <c r="IK3" s="626"/>
      <c r="IL3" s="626"/>
      <c r="IM3" s="626"/>
      <c r="IN3" s="626"/>
      <c r="IO3" s="626"/>
      <c r="IP3" s="626"/>
      <c r="IQ3" s="626"/>
      <c r="IR3" s="626"/>
      <c r="IS3" s="626"/>
      <c r="IT3" s="626"/>
      <c r="IU3" s="626"/>
      <c r="IV3" s="626"/>
      <c r="IW3" s="626"/>
      <c r="IX3" s="626"/>
      <c r="IY3" s="626"/>
      <c r="IZ3" s="626"/>
      <c r="JA3" s="626"/>
      <c r="JB3" s="626"/>
      <c r="JC3" s="626"/>
      <c r="JD3" s="626"/>
      <c r="JE3" s="626"/>
      <c r="JF3" s="626"/>
      <c r="JG3" s="626"/>
      <c r="JH3" s="626"/>
      <c r="JI3" s="626"/>
      <c r="JJ3" s="626"/>
      <c r="JK3" s="626"/>
      <c r="JL3" s="626"/>
      <c r="JM3" s="626"/>
      <c r="JN3" s="626"/>
      <c r="JO3" s="626"/>
      <c r="JP3" s="626"/>
      <c r="JQ3" s="626"/>
      <c r="JR3" s="626"/>
      <c r="JS3" s="626"/>
      <c r="JT3" s="626"/>
      <c r="JU3" s="626"/>
      <c r="JV3" s="626"/>
      <c r="JW3" s="626"/>
      <c r="JX3" s="626"/>
      <c r="JY3" s="626"/>
      <c r="JZ3" s="626"/>
      <c r="KA3" s="626"/>
      <c r="KB3" s="626"/>
      <c r="KC3" s="626"/>
      <c r="KD3" s="626"/>
      <c r="KE3" s="626"/>
      <c r="KF3" s="626"/>
      <c r="KG3" s="626"/>
      <c r="KH3" s="626"/>
      <c r="KI3" s="626"/>
      <c r="KJ3" s="626"/>
      <c r="KK3" s="626"/>
      <c r="KL3" s="626"/>
      <c r="KM3" s="626"/>
      <c r="KN3" s="626"/>
      <c r="KO3" s="626"/>
      <c r="KP3" s="626"/>
      <c r="KQ3" s="626"/>
      <c r="KR3" s="626"/>
      <c r="KS3" s="626"/>
      <c r="KT3" s="626"/>
      <c r="KU3" s="626"/>
      <c r="KV3" s="626"/>
      <c r="KW3" s="626"/>
      <c r="KX3" s="626"/>
      <c r="KY3" s="626"/>
      <c r="KZ3" s="626"/>
      <c r="LA3" s="626"/>
      <c r="LB3" s="626"/>
      <c r="LC3" s="626"/>
      <c r="LD3" s="626"/>
      <c r="LE3" s="626"/>
      <c r="LF3" s="626"/>
      <c r="LG3" s="626"/>
      <c r="LH3" s="626"/>
      <c r="LI3" s="626"/>
      <c r="LJ3" s="626"/>
      <c r="LK3" s="626"/>
      <c r="LL3" s="626"/>
      <c r="LM3" s="626"/>
      <c r="LN3" s="626"/>
      <c r="LO3" s="626"/>
      <c r="LP3" s="626"/>
      <c r="LQ3" s="626"/>
      <c r="LR3" s="626"/>
      <c r="LS3" s="626"/>
      <c r="LT3" s="626"/>
      <c r="LU3" s="626"/>
      <c r="LV3" s="626"/>
      <c r="LW3" s="626"/>
      <c r="LX3" s="626"/>
      <c r="LY3" s="626"/>
      <c r="LZ3" s="626"/>
      <c r="MA3" s="626"/>
      <c r="MB3" s="626"/>
      <c r="MC3" s="626"/>
      <c r="MD3" s="626"/>
      <c r="ME3" s="626"/>
      <c r="MF3" s="626"/>
      <c r="MG3" s="626"/>
      <c r="MH3" s="626"/>
      <c r="MI3" s="626"/>
      <c r="MJ3" s="626"/>
      <c r="MK3" s="626"/>
      <c r="ML3" s="626"/>
      <c r="MM3" s="626"/>
      <c r="MN3" s="626"/>
      <c r="MO3" s="626"/>
      <c r="MP3" s="626"/>
      <c r="MQ3" s="626"/>
      <c r="MR3" s="626"/>
      <c r="MS3" s="626"/>
      <c r="MT3" s="626"/>
      <c r="MU3" s="626"/>
      <c r="MV3" s="626"/>
      <c r="MW3" s="626"/>
      <c r="MX3" s="626"/>
      <c r="MY3" s="626"/>
      <c r="MZ3" s="626"/>
      <c r="NA3" s="626"/>
      <c r="NB3" s="626"/>
      <c r="NC3" s="626"/>
      <c r="ND3" s="626"/>
      <c r="NE3" s="626"/>
      <c r="NF3" s="626"/>
      <c r="NG3" s="626"/>
      <c r="NH3" s="626"/>
      <c r="NI3" s="626"/>
      <c r="NJ3" s="626"/>
      <c r="NK3" s="626"/>
      <c r="NL3" s="626"/>
      <c r="NM3" s="626"/>
      <c r="NN3" s="626"/>
      <c r="NO3" s="626"/>
      <c r="NP3" s="626"/>
      <c r="NQ3" s="626"/>
      <c r="NR3" s="626"/>
      <c r="NS3" s="626"/>
      <c r="NT3" s="626"/>
      <c r="NU3" s="626"/>
      <c r="NV3" s="626"/>
      <c r="NW3" s="626"/>
      <c r="NX3" s="626"/>
      <c r="NY3" s="626"/>
      <c r="NZ3" s="626"/>
      <c r="OA3" s="626"/>
      <c r="OB3" s="626"/>
      <c r="OC3" s="626"/>
      <c r="OD3" s="626"/>
      <c r="OE3" s="626"/>
      <c r="OF3" s="626"/>
      <c r="OG3" s="626"/>
      <c r="OH3" s="626"/>
      <c r="OI3" s="626"/>
      <c r="OJ3" s="626"/>
      <c r="OK3" s="626"/>
      <c r="OL3" s="626"/>
      <c r="OM3" s="626"/>
      <c r="ON3" s="626"/>
      <c r="OO3" s="626"/>
      <c r="OP3" s="626"/>
      <c r="OQ3" s="626"/>
    </row>
    <row r="4" spans="1:407" s="652" customFormat="1" ht="15" customHeight="1" x14ac:dyDescent="0.25">
      <c r="A4" s="650" t="s">
        <v>8</v>
      </c>
      <c r="B4" s="651" t="s">
        <v>5</v>
      </c>
      <c r="C4" s="652" t="s">
        <v>180</v>
      </c>
      <c r="D4" s="652" t="s">
        <v>6</v>
      </c>
      <c r="E4" s="652" t="s">
        <v>7</v>
      </c>
      <c r="F4" s="653" t="s">
        <v>4</v>
      </c>
      <c r="H4" s="654" t="s">
        <v>4</v>
      </c>
      <c r="I4" s="655" t="s">
        <v>3</v>
      </c>
      <c r="J4" s="655" t="s">
        <v>25</v>
      </c>
      <c r="K4" s="656" t="s">
        <v>26</v>
      </c>
      <c r="L4" s="657"/>
      <c r="M4" s="871" t="s">
        <v>9</v>
      </c>
      <c r="N4" s="872"/>
      <c r="O4" s="872"/>
      <c r="P4" s="872"/>
      <c r="Q4" s="658" t="s">
        <v>11</v>
      </c>
      <c r="R4" s="658" t="s">
        <v>239</v>
      </c>
      <c r="S4" s="658" t="s">
        <v>16</v>
      </c>
      <c r="T4" s="867" t="s">
        <v>17</v>
      </c>
      <c r="U4" s="868"/>
      <c r="V4" s="868"/>
      <c r="W4" s="869"/>
      <c r="X4" s="870" t="s">
        <v>18</v>
      </c>
      <c r="Y4" s="870"/>
      <c r="Z4" s="870"/>
      <c r="AA4" s="870"/>
      <c r="AB4" s="870"/>
      <c r="AC4" s="870"/>
      <c r="AD4" s="659" t="s">
        <v>244</v>
      </c>
      <c r="AE4" s="659" t="s">
        <v>244</v>
      </c>
      <c r="AF4" s="659" t="s">
        <v>244</v>
      </c>
      <c r="DH4" s="660"/>
      <c r="DI4" s="661" t="s">
        <v>353</v>
      </c>
      <c r="DJ4" s="661"/>
      <c r="DK4" s="662"/>
      <c r="DL4" s="663" t="s">
        <v>444</v>
      </c>
      <c r="DM4" s="664" t="s">
        <v>579</v>
      </c>
      <c r="DN4" s="626"/>
      <c r="DO4" s="626"/>
      <c r="DP4" s="626"/>
      <c r="DQ4" s="626"/>
      <c r="DR4" s="626"/>
      <c r="DS4" s="626"/>
      <c r="DT4" s="626"/>
      <c r="DU4" s="626"/>
      <c r="DV4" s="626"/>
      <c r="DW4" s="626"/>
      <c r="DX4" s="626"/>
      <c r="DY4" s="626"/>
      <c r="DZ4" s="626"/>
      <c r="EA4" s="626"/>
      <c r="EB4" s="626"/>
      <c r="EC4" s="626"/>
      <c r="ED4" s="626"/>
      <c r="EE4" s="626"/>
      <c r="EF4" s="626"/>
      <c r="EG4" s="626"/>
      <c r="EH4" s="626"/>
      <c r="EI4" s="626"/>
      <c r="EJ4" s="626"/>
      <c r="EK4" s="626"/>
      <c r="EL4" s="626"/>
      <c r="EM4" s="626"/>
      <c r="EN4" s="626"/>
      <c r="EO4" s="626"/>
      <c r="EP4" s="626"/>
      <c r="EQ4" s="626"/>
      <c r="ER4" s="626"/>
      <c r="ES4" s="626"/>
      <c r="ET4" s="626"/>
      <c r="EU4" s="626"/>
      <c r="EV4" s="626"/>
      <c r="EW4" s="626"/>
      <c r="EX4" s="626"/>
      <c r="EY4" s="626"/>
      <c r="EZ4" s="626"/>
      <c r="FA4" s="626"/>
      <c r="FB4" s="626"/>
      <c r="FC4" s="626"/>
      <c r="FD4" s="626"/>
      <c r="FE4" s="626"/>
      <c r="FF4" s="626"/>
      <c r="FG4" s="626"/>
      <c r="FH4" s="626"/>
      <c r="FI4" s="626"/>
      <c r="FJ4" s="626"/>
      <c r="FK4" s="626"/>
      <c r="FL4" s="626"/>
      <c r="FM4" s="626"/>
      <c r="FN4" s="626"/>
      <c r="FO4" s="626"/>
      <c r="FP4" s="626"/>
      <c r="FQ4" s="626"/>
      <c r="FR4" s="626"/>
      <c r="FS4" s="626"/>
      <c r="FT4" s="626"/>
      <c r="FU4" s="626"/>
      <c r="FV4" s="626"/>
      <c r="FW4" s="626"/>
      <c r="FX4" s="626"/>
      <c r="FY4" s="626"/>
      <c r="FZ4" s="626"/>
      <c r="GA4" s="626"/>
      <c r="GB4" s="626"/>
      <c r="GC4" s="626"/>
      <c r="GD4" s="626"/>
      <c r="GE4" s="626"/>
      <c r="GF4" s="626"/>
      <c r="GG4" s="626"/>
      <c r="GH4" s="626"/>
      <c r="GI4" s="626"/>
      <c r="GJ4" s="626"/>
      <c r="GK4" s="626"/>
      <c r="GL4" s="626"/>
      <c r="GM4" s="626"/>
      <c r="GN4" s="626"/>
      <c r="GO4" s="626"/>
      <c r="GP4" s="626"/>
      <c r="GQ4" s="626"/>
      <c r="GR4" s="626"/>
      <c r="GS4" s="626"/>
      <c r="GT4" s="626"/>
      <c r="GU4" s="626"/>
      <c r="GV4" s="626"/>
      <c r="GW4" s="626"/>
      <c r="GX4" s="626"/>
      <c r="GY4" s="626"/>
      <c r="GZ4" s="626"/>
      <c r="HA4" s="626"/>
      <c r="HB4" s="626"/>
      <c r="HC4" s="626"/>
      <c r="HD4" s="626"/>
      <c r="HE4" s="626"/>
      <c r="HF4" s="626"/>
      <c r="HG4" s="626"/>
      <c r="HH4" s="626"/>
      <c r="HI4" s="626"/>
      <c r="HJ4" s="626"/>
      <c r="HK4" s="626"/>
      <c r="HL4" s="626"/>
      <c r="HM4" s="626"/>
      <c r="HN4" s="626"/>
      <c r="HO4" s="626"/>
      <c r="HP4" s="626"/>
      <c r="HQ4" s="626"/>
      <c r="HR4" s="626"/>
      <c r="HS4" s="626"/>
      <c r="HT4" s="626"/>
      <c r="HU4" s="626"/>
      <c r="HV4" s="626"/>
      <c r="HW4" s="626"/>
      <c r="HX4" s="626"/>
      <c r="HY4" s="626"/>
      <c r="HZ4" s="626"/>
      <c r="IA4" s="626"/>
      <c r="IB4" s="626"/>
      <c r="IC4" s="626"/>
      <c r="ID4" s="626"/>
      <c r="IE4" s="626"/>
      <c r="IF4" s="626"/>
      <c r="IG4" s="626"/>
      <c r="IH4" s="626"/>
      <c r="II4" s="626"/>
      <c r="IJ4" s="626"/>
      <c r="IK4" s="626"/>
      <c r="IL4" s="626"/>
      <c r="IM4" s="626"/>
      <c r="IN4" s="626"/>
      <c r="IO4" s="626"/>
      <c r="IP4" s="626"/>
      <c r="IQ4" s="626"/>
      <c r="IR4" s="626"/>
      <c r="IS4" s="626"/>
      <c r="IT4" s="626"/>
      <c r="IU4" s="626"/>
      <c r="IV4" s="626"/>
      <c r="IW4" s="626"/>
      <c r="IX4" s="626"/>
      <c r="IY4" s="626"/>
      <c r="IZ4" s="626"/>
      <c r="JA4" s="626"/>
      <c r="JB4" s="626"/>
      <c r="JC4" s="626"/>
      <c r="JD4" s="626"/>
      <c r="JE4" s="626"/>
      <c r="JF4" s="626"/>
      <c r="JG4" s="626"/>
      <c r="JH4" s="626"/>
      <c r="JI4" s="626"/>
      <c r="JJ4" s="626"/>
      <c r="JK4" s="626"/>
      <c r="JL4" s="626"/>
      <c r="JM4" s="626"/>
      <c r="JN4" s="626"/>
      <c r="JO4" s="626"/>
      <c r="JP4" s="626"/>
      <c r="JQ4" s="626"/>
      <c r="JR4" s="626"/>
      <c r="JS4" s="626"/>
      <c r="JT4" s="626"/>
      <c r="JU4" s="626"/>
      <c r="JV4" s="626"/>
      <c r="JW4" s="626"/>
      <c r="JX4" s="626"/>
      <c r="JY4" s="626"/>
      <c r="JZ4" s="626"/>
      <c r="KA4" s="626"/>
      <c r="KB4" s="626"/>
      <c r="KC4" s="626"/>
      <c r="KD4" s="626"/>
      <c r="KE4" s="626"/>
      <c r="KF4" s="626"/>
      <c r="KG4" s="626"/>
      <c r="KH4" s="626"/>
      <c r="KI4" s="626"/>
      <c r="KJ4" s="626"/>
      <c r="KK4" s="626"/>
      <c r="KL4" s="626"/>
      <c r="KM4" s="626"/>
      <c r="KN4" s="626"/>
      <c r="KO4" s="626"/>
      <c r="KP4" s="626"/>
      <c r="KQ4" s="626"/>
      <c r="KR4" s="626"/>
      <c r="KS4" s="626"/>
      <c r="KT4" s="626"/>
      <c r="KU4" s="626"/>
      <c r="KV4" s="626"/>
      <c r="KW4" s="626"/>
      <c r="KX4" s="626"/>
      <c r="KY4" s="626"/>
      <c r="KZ4" s="626"/>
      <c r="LA4" s="626"/>
      <c r="LB4" s="626"/>
      <c r="LC4" s="626"/>
      <c r="LD4" s="626"/>
      <c r="LE4" s="626"/>
      <c r="LF4" s="626"/>
      <c r="LG4" s="626"/>
      <c r="LH4" s="626"/>
      <c r="LI4" s="626"/>
      <c r="LJ4" s="626"/>
      <c r="LK4" s="626"/>
      <c r="LL4" s="626"/>
      <c r="LM4" s="626"/>
      <c r="LN4" s="626"/>
      <c r="LO4" s="626"/>
      <c r="LP4" s="626"/>
      <c r="LQ4" s="626"/>
      <c r="LR4" s="626"/>
      <c r="LS4" s="626"/>
      <c r="LT4" s="626"/>
      <c r="LU4" s="626"/>
      <c r="LV4" s="626"/>
      <c r="LW4" s="626"/>
      <c r="LX4" s="626"/>
      <c r="LY4" s="626"/>
      <c r="LZ4" s="626"/>
      <c r="MA4" s="626"/>
      <c r="MB4" s="626"/>
      <c r="MC4" s="626"/>
      <c r="MD4" s="626"/>
      <c r="ME4" s="626"/>
      <c r="MF4" s="626"/>
      <c r="MG4" s="626"/>
      <c r="MH4" s="626"/>
      <c r="MI4" s="626"/>
      <c r="MJ4" s="626"/>
      <c r="MK4" s="626"/>
      <c r="ML4" s="626"/>
      <c r="MM4" s="626"/>
      <c r="MN4" s="626"/>
      <c r="MO4" s="626"/>
      <c r="MP4" s="626"/>
      <c r="MQ4" s="626"/>
      <c r="MR4" s="626"/>
      <c r="MS4" s="626"/>
      <c r="MT4" s="626"/>
      <c r="MU4" s="626"/>
      <c r="MV4" s="626"/>
      <c r="MW4" s="626"/>
      <c r="MX4" s="626"/>
      <c r="MY4" s="626"/>
      <c r="MZ4" s="626"/>
      <c r="NA4" s="626"/>
      <c r="NB4" s="626"/>
      <c r="NC4" s="626"/>
      <c r="ND4" s="626"/>
      <c r="NE4" s="626"/>
      <c r="NF4" s="626"/>
      <c r="NG4" s="626"/>
      <c r="NH4" s="626"/>
      <c r="NI4" s="626"/>
      <c r="NJ4" s="626"/>
      <c r="NK4" s="626"/>
      <c r="NL4" s="626"/>
      <c r="NM4" s="626"/>
      <c r="NN4" s="626"/>
      <c r="NO4" s="626"/>
      <c r="NP4" s="626"/>
      <c r="NQ4" s="626"/>
      <c r="NR4" s="626"/>
      <c r="NS4" s="626"/>
      <c r="NT4" s="626"/>
      <c r="NU4" s="626"/>
      <c r="NV4" s="626"/>
      <c r="NW4" s="626"/>
      <c r="NX4" s="626"/>
      <c r="NY4" s="626"/>
      <c r="NZ4" s="626"/>
      <c r="OA4" s="626"/>
      <c r="OB4" s="626"/>
      <c r="OC4" s="626"/>
      <c r="OD4" s="626"/>
      <c r="OE4" s="626"/>
      <c r="OF4" s="626"/>
      <c r="OG4" s="626"/>
      <c r="OH4" s="626"/>
      <c r="OI4" s="626"/>
      <c r="OJ4" s="626"/>
      <c r="OK4" s="626"/>
      <c r="OL4" s="626"/>
      <c r="OM4" s="626"/>
      <c r="ON4" s="626"/>
      <c r="OO4" s="626"/>
      <c r="OP4" s="626"/>
      <c r="OQ4" s="626"/>
    </row>
    <row r="5" spans="1:407" s="652" customFormat="1" x14ac:dyDescent="0.25">
      <c r="A5" s="665">
        <f>COUNTA(I4:I1003)+5</f>
        <v>661</v>
      </c>
      <c r="B5" s="651" t="s">
        <v>19</v>
      </c>
      <c r="C5" s="626">
        <v>5</v>
      </c>
      <c r="E5" s="652" t="str">
        <f>TEXT(I5,"mm")</f>
        <v>01</v>
      </c>
      <c r="F5" s="653">
        <v>0</v>
      </c>
      <c r="H5" s="666"/>
      <c r="I5" s="667"/>
      <c r="J5" s="667"/>
      <c r="K5" s="668"/>
      <c r="L5" s="669" t="s">
        <v>200</v>
      </c>
      <c r="M5" s="670" t="s">
        <v>196</v>
      </c>
      <c r="N5" s="670" t="s">
        <v>197</v>
      </c>
      <c r="O5" s="670" t="s">
        <v>177</v>
      </c>
      <c r="P5" s="670" t="s">
        <v>198</v>
      </c>
      <c r="Q5" s="670"/>
      <c r="R5" s="670" t="s">
        <v>240</v>
      </c>
      <c r="S5" s="670"/>
      <c r="T5" s="659" t="s">
        <v>10</v>
      </c>
      <c r="U5" s="659" t="s">
        <v>12</v>
      </c>
      <c r="V5" s="671" t="s">
        <v>221</v>
      </c>
      <c r="W5" s="671" t="s">
        <v>222</v>
      </c>
      <c r="X5" s="659" t="s">
        <v>2</v>
      </c>
      <c r="Y5" s="659" t="s">
        <v>0</v>
      </c>
      <c r="Z5" s="659" t="s">
        <v>1</v>
      </c>
      <c r="AA5" s="659" t="s">
        <v>6</v>
      </c>
      <c r="AB5" s="672" t="s">
        <v>107</v>
      </c>
      <c r="AC5" s="673" t="s">
        <v>106</v>
      </c>
      <c r="AD5" s="673" t="s">
        <v>246</v>
      </c>
      <c r="AE5" s="673" t="s">
        <v>219</v>
      </c>
      <c r="AF5" s="673" t="s">
        <v>245</v>
      </c>
      <c r="AG5" s="652" t="s">
        <v>199</v>
      </c>
      <c r="DD5" s="652" t="s">
        <v>180</v>
      </c>
      <c r="DE5" s="652" t="s">
        <v>276</v>
      </c>
      <c r="DF5" s="652" t="s">
        <v>277</v>
      </c>
      <c r="DG5" s="652" t="s">
        <v>278</v>
      </c>
      <c r="DH5" s="660" t="s">
        <v>287</v>
      </c>
      <c r="DI5" s="674" t="s">
        <v>354</v>
      </c>
      <c r="DJ5" s="674" t="s">
        <v>355</v>
      </c>
      <c r="DK5" s="662" t="s">
        <v>434</v>
      </c>
      <c r="DL5" s="663" t="s">
        <v>445</v>
      </c>
      <c r="DM5" s="664" t="s">
        <v>580</v>
      </c>
      <c r="DN5" s="626"/>
      <c r="DO5" s="626"/>
      <c r="DP5" s="626"/>
      <c r="DQ5" s="626"/>
      <c r="DR5" s="626"/>
      <c r="DS5" s="626"/>
      <c r="DT5" s="626"/>
      <c r="DU5" s="626"/>
      <c r="DV5" s="626"/>
      <c r="DW5" s="626"/>
      <c r="DX5" s="626"/>
      <c r="DY5" s="626"/>
      <c r="DZ5" s="626"/>
      <c r="EA5" s="626"/>
      <c r="EB5" s="626"/>
      <c r="EC5" s="626"/>
      <c r="ED5" s="626"/>
      <c r="EE5" s="626"/>
      <c r="EF5" s="626"/>
      <c r="EG5" s="626"/>
      <c r="EH5" s="626"/>
      <c r="EI5" s="626"/>
      <c r="EJ5" s="626"/>
      <c r="EK5" s="626"/>
      <c r="EL5" s="626"/>
      <c r="EM5" s="626"/>
      <c r="EN5" s="626"/>
      <c r="EO5" s="626"/>
      <c r="EP5" s="626"/>
      <c r="EQ5" s="626"/>
      <c r="ER5" s="626"/>
      <c r="ES5" s="626"/>
      <c r="ET5" s="626"/>
      <c r="EU5" s="626"/>
      <c r="EV5" s="626"/>
      <c r="EW5" s="626"/>
      <c r="EX5" s="626"/>
      <c r="EY5" s="626"/>
      <c r="EZ5" s="626"/>
      <c r="FA5" s="626"/>
      <c r="FB5" s="626"/>
      <c r="FC5" s="626"/>
      <c r="FD5" s="626"/>
      <c r="FE5" s="626"/>
      <c r="FF5" s="626"/>
      <c r="FG5" s="626"/>
      <c r="FH5" s="626"/>
      <c r="FI5" s="626"/>
      <c r="FJ5" s="626"/>
      <c r="FK5" s="626"/>
      <c r="FL5" s="626"/>
      <c r="FM5" s="626"/>
      <c r="FN5" s="626"/>
      <c r="FO5" s="626"/>
      <c r="FP5" s="626"/>
      <c r="FQ5" s="626"/>
      <c r="FR5" s="626"/>
      <c r="FS5" s="626"/>
      <c r="FT5" s="626"/>
      <c r="FU5" s="626"/>
      <c r="FV5" s="626"/>
      <c r="FW5" s="626"/>
      <c r="FX5" s="626"/>
      <c r="FY5" s="626"/>
      <c r="FZ5" s="626"/>
      <c r="GA5" s="626"/>
      <c r="GB5" s="626"/>
      <c r="GC5" s="626"/>
      <c r="GD5" s="626"/>
      <c r="GE5" s="626"/>
      <c r="GF5" s="626"/>
      <c r="GG5" s="626"/>
      <c r="GH5" s="626"/>
      <c r="GI5" s="626"/>
      <c r="GJ5" s="626"/>
      <c r="GK5" s="626"/>
      <c r="GL5" s="626"/>
      <c r="GM5" s="626"/>
      <c r="GN5" s="626"/>
      <c r="GO5" s="626"/>
      <c r="GP5" s="626"/>
      <c r="GQ5" s="626"/>
      <c r="GR5" s="626"/>
      <c r="GS5" s="626"/>
      <c r="GT5" s="626"/>
      <c r="GU5" s="626"/>
      <c r="GV5" s="626"/>
      <c r="GW5" s="626"/>
      <c r="GX5" s="626"/>
      <c r="GY5" s="626"/>
      <c r="GZ5" s="626"/>
      <c r="HA5" s="626"/>
      <c r="HB5" s="626"/>
      <c r="HC5" s="626"/>
      <c r="HD5" s="626"/>
      <c r="HE5" s="626"/>
      <c r="HF5" s="626"/>
      <c r="HG5" s="626"/>
      <c r="HH5" s="626"/>
      <c r="HI5" s="626"/>
      <c r="HJ5" s="626"/>
      <c r="HK5" s="626"/>
      <c r="HL5" s="626"/>
      <c r="HM5" s="626"/>
      <c r="HN5" s="626"/>
      <c r="HO5" s="626"/>
      <c r="HP5" s="626"/>
      <c r="HQ5" s="626"/>
      <c r="HR5" s="626"/>
      <c r="HS5" s="626"/>
      <c r="HT5" s="626"/>
      <c r="HU5" s="626"/>
      <c r="HV5" s="626"/>
      <c r="HW5" s="626"/>
      <c r="HX5" s="626"/>
      <c r="HY5" s="626"/>
      <c r="HZ5" s="626"/>
      <c r="IA5" s="626"/>
      <c r="IB5" s="626"/>
      <c r="IC5" s="626"/>
      <c r="ID5" s="626"/>
      <c r="IE5" s="626"/>
      <c r="IF5" s="626"/>
      <c r="IG5" s="626"/>
      <c r="IH5" s="626"/>
      <c r="II5" s="626"/>
      <c r="IJ5" s="626"/>
      <c r="IK5" s="626"/>
      <c r="IL5" s="626"/>
      <c r="IM5" s="626"/>
      <c r="IN5" s="626"/>
      <c r="IO5" s="626"/>
      <c r="IP5" s="626"/>
      <c r="IQ5" s="626"/>
      <c r="IR5" s="626"/>
      <c r="IS5" s="626"/>
      <c r="IT5" s="626"/>
      <c r="IU5" s="626"/>
      <c r="IV5" s="626"/>
      <c r="IW5" s="626"/>
      <c r="IX5" s="626"/>
      <c r="IY5" s="626"/>
      <c r="IZ5" s="626"/>
      <c r="JA5" s="626"/>
      <c r="JB5" s="626"/>
      <c r="JC5" s="626"/>
      <c r="JD5" s="626"/>
      <c r="JE5" s="626"/>
      <c r="JF5" s="626"/>
      <c r="JG5" s="626"/>
      <c r="JH5" s="626"/>
      <c r="JI5" s="626"/>
      <c r="JJ5" s="626"/>
      <c r="JK5" s="626"/>
      <c r="JL5" s="626"/>
      <c r="JM5" s="626"/>
      <c r="JN5" s="626"/>
      <c r="JO5" s="626"/>
      <c r="JP5" s="626"/>
      <c r="JQ5" s="626"/>
      <c r="JR5" s="626"/>
      <c r="JS5" s="626"/>
      <c r="JT5" s="626"/>
      <c r="JU5" s="626"/>
      <c r="JV5" s="626"/>
      <c r="JW5" s="626"/>
      <c r="JX5" s="626"/>
      <c r="JY5" s="626"/>
      <c r="JZ5" s="626"/>
      <c r="KA5" s="626"/>
      <c r="KB5" s="626"/>
      <c r="KC5" s="626"/>
      <c r="KD5" s="626"/>
      <c r="KE5" s="626"/>
      <c r="KF5" s="626"/>
      <c r="KG5" s="626"/>
      <c r="KH5" s="626"/>
      <c r="KI5" s="626"/>
      <c r="KJ5" s="626"/>
      <c r="KK5" s="626"/>
      <c r="KL5" s="626"/>
      <c r="KM5" s="626"/>
      <c r="KN5" s="626"/>
      <c r="KO5" s="626"/>
      <c r="KP5" s="626"/>
      <c r="KQ5" s="626"/>
      <c r="KR5" s="626"/>
      <c r="KS5" s="626"/>
      <c r="KT5" s="626"/>
      <c r="KU5" s="626"/>
      <c r="KV5" s="626"/>
      <c r="KW5" s="626"/>
      <c r="KX5" s="626"/>
      <c r="KY5" s="626"/>
      <c r="KZ5" s="626"/>
      <c r="LA5" s="626"/>
      <c r="LB5" s="626"/>
      <c r="LC5" s="626"/>
      <c r="LD5" s="626"/>
      <c r="LE5" s="626"/>
      <c r="LF5" s="626"/>
      <c r="LG5" s="626"/>
      <c r="LH5" s="626"/>
      <c r="LI5" s="626"/>
      <c r="LJ5" s="626"/>
      <c r="LK5" s="626"/>
      <c r="LL5" s="626"/>
      <c r="LM5" s="626"/>
      <c r="LN5" s="626"/>
      <c r="LO5" s="626"/>
      <c r="LP5" s="626"/>
      <c r="LQ5" s="626"/>
      <c r="LR5" s="626"/>
      <c r="LS5" s="626"/>
      <c r="LT5" s="626"/>
      <c r="LU5" s="626"/>
      <c r="LV5" s="626"/>
      <c r="LW5" s="626"/>
      <c r="LX5" s="626"/>
      <c r="LY5" s="626"/>
      <c r="LZ5" s="626"/>
      <c r="MA5" s="626"/>
      <c r="MB5" s="626"/>
      <c r="MC5" s="626"/>
      <c r="MD5" s="626"/>
      <c r="ME5" s="626"/>
      <c r="MF5" s="626"/>
      <c r="MG5" s="626"/>
      <c r="MH5" s="626"/>
      <c r="MI5" s="626"/>
      <c r="MJ5" s="626"/>
      <c r="MK5" s="626"/>
      <c r="ML5" s="626"/>
      <c r="MM5" s="626"/>
      <c r="MN5" s="626"/>
      <c r="MO5" s="626"/>
      <c r="MP5" s="626"/>
      <c r="MQ5" s="626"/>
      <c r="MR5" s="626"/>
      <c r="MS5" s="626"/>
      <c r="MT5" s="626"/>
      <c r="MU5" s="626"/>
      <c r="MV5" s="626"/>
      <c r="MW5" s="626"/>
      <c r="MX5" s="626"/>
      <c r="MY5" s="626"/>
      <c r="MZ5" s="626"/>
      <c r="NA5" s="626"/>
      <c r="NB5" s="626"/>
      <c r="NC5" s="626"/>
      <c r="ND5" s="626"/>
      <c r="NE5" s="626"/>
      <c r="NF5" s="626"/>
      <c r="NG5" s="626"/>
      <c r="NH5" s="626"/>
      <c r="NI5" s="626"/>
      <c r="NJ5" s="626"/>
      <c r="NK5" s="626"/>
      <c r="NL5" s="626"/>
      <c r="NM5" s="626"/>
      <c r="NN5" s="626"/>
      <c r="NO5" s="626"/>
      <c r="NP5" s="626"/>
      <c r="NQ5" s="626"/>
      <c r="NR5" s="626"/>
      <c r="NS5" s="626"/>
      <c r="NT5" s="626"/>
      <c r="NU5" s="626"/>
      <c r="NV5" s="626"/>
      <c r="NW5" s="626"/>
      <c r="NX5" s="626"/>
      <c r="NY5" s="626"/>
      <c r="NZ5" s="626"/>
      <c r="OA5" s="626"/>
      <c r="OB5" s="626"/>
      <c r="OC5" s="626"/>
      <c r="OD5" s="626"/>
      <c r="OE5" s="626"/>
      <c r="OF5" s="626"/>
      <c r="OG5" s="626"/>
      <c r="OH5" s="626"/>
      <c r="OI5" s="626"/>
      <c r="OJ5" s="626"/>
      <c r="OK5" s="626"/>
      <c r="OL5" s="626"/>
      <c r="OM5" s="626"/>
      <c r="ON5" s="626"/>
      <c r="OO5" s="626"/>
      <c r="OP5" s="626"/>
      <c r="OQ5" s="626"/>
    </row>
    <row r="6" spans="1:407" s="677" customFormat="1" x14ac:dyDescent="0.25">
      <c r="A6" s="675">
        <f>IFERROR(VALUE(RIGHT(X6,4)),IFERROR(VALUE(RIGHT(X6,3)),VALUE(RIGHT(X6,2))))</f>
        <v>6139</v>
      </c>
      <c r="B6" s="676">
        <f>VALUE(H6)</f>
        <v>1701001</v>
      </c>
      <c r="C6" s="677">
        <v>6</v>
      </c>
      <c r="D6" s="677" t="str">
        <f>TEXT(DH6,"yy")</f>
        <v>17</v>
      </c>
      <c r="E6" s="677" t="str">
        <f>TEXT(DH6,"mm")</f>
        <v>01</v>
      </c>
      <c r="F6" s="678">
        <f>IF(E6=E5,F5+1,1)</f>
        <v>1</v>
      </c>
      <c r="G6" s="679" t="str">
        <f>TEXT(F6,"000")</f>
        <v>001</v>
      </c>
      <c r="H6" s="680" t="str">
        <f t="shared" ref="H6:H69" si="0">IF(DH6="","",D6&amp;E6&amp;G6)</f>
        <v>1701001</v>
      </c>
      <c r="I6" s="681">
        <v>42742.729352430557</v>
      </c>
      <c r="J6" s="681"/>
      <c r="K6" s="682">
        <v>42748.414389583333</v>
      </c>
      <c r="L6" s="683" t="s">
        <v>555</v>
      </c>
      <c r="M6" s="684" t="s">
        <v>555</v>
      </c>
      <c r="N6" s="684" t="s">
        <v>555</v>
      </c>
      <c r="O6" s="684" t="s">
        <v>555</v>
      </c>
      <c r="P6" s="684" t="s">
        <v>555</v>
      </c>
      <c r="Q6" s="662" t="s">
        <v>16</v>
      </c>
      <c r="R6" s="662" t="s">
        <v>44</v>
      </c>
      <c r="S6" s="662" t="s">
        <v>31</v>
      </c>
      <c r="T6" s="662" t="s">
        <v>292</v>
      </c>
      <c r="U6" s="662"/>
      <c r="V6" s="685">
        <v>833816926</v>
      </c>
      <c r="W6" s="685"/>
      <c r="X6" s="662" t="s">
        <v>293</v>
      </c>
      <c r="Y6" s="662" t="s">
        <v>294</v>
      </c>
      <c r="Z6" s="662" t="s">
        <v>295</v>
      </c>
      <c r="AA6" s="662">
        <v>2015</v>
      </c>
      <c r="AB6" s="681">
        <v>43010</v>
      </c>
      <c r="AC6" s="686" t="s">
        <v>296</v>
      </c>
      <c r="AD6" s="686"/>
      <c r="AE6" s="686"/>
      <c r="AF6" s="686"/>
      <c r="AG6" s="626" t="s">
        <v>60</v>
      </c>
      <c r="AH6" s="626"/>
      <c r="AI6" s="626" t="s">
        <v>62</v>
      </c>
      <c r="AJ6" s="626"/>
      <c r="AK6" s="626"/>
      <c r="AL6" s="626"/>
      <c r="AM6" s="626"/>
      <c r="AN6" s="626"/>
      <c r="AO6" s="626"/>
      <c r="AP6" s="626"/>
      <c r="AQ6" s="626"/>
      <c r="AR6" s="626"/>
      <c r="AS6" s="626"/>
      <c r="AT6" s="626"/>
      <c r="AU6" s="626"/>
      <c r="AV6" s="626"/>
      <c r="AW6" s="626"/>
      <c r="AX6" s="626"/>
      <c r="AY6" s="626"/>
      <c r="AZ6" s="626"/>
      <c r="BA6" s="626"/>
      <c r="BB6" s="626"/>
      <c r="BC6" s="626"/>
      <c r="BD6" s="626"/>
      <c r="BE6" s="626"/>
      <c r="BF6" s="626"/>
      <c r="BG6" s="626"/>
      <c r="BH6" s="626"/>
      <c r="BI6" s="626"/>
      <c r="BJ6" s="626"/>
      <c r="BK6" s="626"/>
      <c r="BL6" s="626"/>
      <c r="BM6" s="626"/>
      <c r="BN6" s="626"/>
      <c r="BO6" s="626"/>
      <c r="BP6" s="626"/>
      <c r="BQ6" s="626"/>
      <c r="BR6" s="626"/>
      <c r="BS6" s="626"/>
      <c r="BT6" s="626"/>
      <c r="BU6" s="626"/>
      <c r="BV6" s="626"/>
      <c r="BW6" s="626"/>
      <c r="BX6" s="626"/>
      <c r="BY6" s="626"/>
      <c r="BZ6" s="626"/>
      <c r="CA6" s="626"/>
      <c r="CB6" s="626"/>
      <c r="CC6" s="626"/>
      <c r="CD6" s="626"/>
      <c r="CE6" s="626"/>
      <c r="CF6" s="626"/>
      <c r="CG6" s="626"/>
      <c r="CH6" s="626"/>
      <c r="CI6" s="626"/>
      <c r="CJ6" s="626"/>
      <c r="CK6" s="626"/>
      <c r="CL6" s="626"/>
      <c r="CM6" s="626"/>
      <c r="CN6" s="626"/>
      <c r="CO6" s="626"/>
      <c r="CP6" s="626"/>
      <c r="CQ6" s="626"/>
      <c r="CR6" s="626"/>
      <c r="CS6" s="626"/>
      <c r="CT6" s="626"/>
      <c r="CU6" s="626"/>
      <c r="CV6" s="626"/>
      <c r="CW6" s="626"/>
      <c r="CX6" s="626"/>
      <c r="CY6" s="626"/>
      <c r="CZ6" s="626"/>
      <c r="DA6" s="626"/>
      <c r="DB6" s="626"/>
      <c r="DC6" s="626"/>
      <c r="DD6" s="626">
        <v>6</v>
      </c>
      <c r="DE6" s="626"/>
      <c r="DF6" s="626"/>
      <c r="DG6" s="626">
        <v>0.5</v>
      </c>
      <c r="DH6" s="681">
        <v>42742.614865509262</v>
      </c>
      <c r="DI6" s="662"/>
      <c r="DJ6" s="663"/>
      <c r="DK6" s="662"/>
      <c r="DL6" s="687" t="str">
        <f t="shared" ref="DL6:DL37" si="1">IF(DH6="","",IF(OR(M6="NON",M6=""),"รออนุมัติ",IF(AF6="","พร้อมซ่อม",IF(AF6=DE6,"พร้อมซ่อม","รออะไหล่"))))</f>
        <v>พร้อมซ่อม</v>
      </c>
      <c r="DM6" s="688"/>
    </row>
    <row r="7" spans="1:407" x14ac:dyDescent="0.25">
      <c r="A7" s="689">
        <f t="shared" ref="A7:A8" si="2">IFERROR(VALUE(RIGHT(X7,4)),IFERROR(VALUE(RIGHT(X7,3)),VALUE(RIGHT(X7,2))))</f>
        <v>8031</v>
      </c>
      <c r="B7" s="690">
        <f t="shared" ref="B7:B8" si="3">VALUE(H7)</f>
        <v>1701002</v>
      </c>
      <c r="C7" s="626">
        <v>7</v>
      </c>
      <c r="D7" s="677" t="str">
        <f t="shared" ref="D7:D70" si="4">TEXT(DH7,"yy")</f>
        <v>17</v>
      </c>
      <c r="E7" s="677" t="str">
        <f t="shared" ref="E7:E70" si="5">TEXT(DH7,"mm")</f>
        <v>01</v>
      </c>
      <c r="F7" s="691">
        <f t="shared" ref="F7:F8" si="6">IF(E7=E6,F6+1,1)</f>
        <v>2</v>
      </c>
      <c r="G7" s="692" t="str">
        <f t="shared" ref="G7:G8" si="7">TEXT(F7,"000")</f>
        <v>002</v>
      </c>
      <c r="H7" s="680" t="str">
        <f t="shared" si="0"/>
        <v>1701002</v>
      </c>
      <c r="I7" s="681">
        <v>42742.733274999999</v>
      </c>
      <c r="K7" s="682">
        <v>42753.720440856479</v>
      </c>
      <c r="L7" s="683" t="s">
        <v>555</v>
      </c>
      <c r="M7" s="684" t="s">
        <v>555</v>
      </c>
      <c r="N7" s="684" t="s">
        <v>555</v>
      </c>
      <c r="O7" s="684" t="s">
        <v>555</v>
      </c>
      <c r="P7" s="684" t="s">
        <v>555</v>
      </c>
      <c r="Q7" s="662" t="s">
        <v>16</v>
      </c>
      <c r="R7" s="662" t="s">
        <v>43</v>
      </c>
      <c r="S7" s="662" t="s">
        <v>31</v>
      </c>
      <c r="T7" s="662" t="s">
        <v>297</v>
      </c>
      <c r="V7" s="685">
        <v>808145938</v>
      </c>
      <c r="W7" s="685">
        <v>870700499</v>
      </c>
      <c r="X7" s="662" t="s">
        <v>298</v>
      </c>
      <c r="Y7" s="662" t="s">
        <v>299</v>
      </c>
      <c r="Z7" s="662" t="s">
        <v>300</v>
      </c>
      <c r="AA7" s="662">
        <v>2013</v>
      </c>
      <c r="AB7" s="681">
        <v>42815</v>
      </c>
      <c r="AC7" s="686" t="s">
        <v>301</v>
      </c>
      <c r="AD7" s="686"/>
      <c r="AE7" s="686"/>
      <c r="AF7" s="686"/>
      <c r="AG7" s="626" t="s">
        <v>47</v>
      </c>
      <c r="AI7" s="626" t="s">
        <v>79</v>
      </c>
      <c r="AK7" s="626" t="s">
        <v>53</v>
      </c>
      <c r="AM7" s="626" t="s">
        <v>57</v>
      </c>
      <c r="AO7" s="626" t="s">
        <v>71</v>
      </c>
      <c r="AP7" s="626" t="s">
        <v>340</v>
      </c>
      <c r="DD7" s="626">
        <v>7</v>
      </c>
      <c r="DG7" s="626">
        <v>0.5</v>
      </c>
      <c r="DH7" s="681">
        <v>42742.619375578703</v>
      </c>
      <c r="DI7" s="662"/>
      <c r="DJ7" s="663"/>
      <c r="DK7" s="662"/>
      <c r="DL7" s="687" t="str">
        <f t="shared" si="1"/>
        <v>พร้อมซ่อม</v>
      </c>
      <c r="DM7" s="688">
        <v>3800</v>
      </c>
    </row>
    <row r="8" spans="1:407" x14ac:dyDescent="0.25">
      <c r="A8" s="689">
        <f t="shared" si="2"/>
        <v>6051</v>
      </c>
      <c r="B8" s="690">
        <f t="shared" si="3"/>
        <v>1701003</v>
      </c>
      <c r="C8" s="626">
        <v>8</v>
      </c>
      <c r="D8" s="677" t="str">
        <f t="shared" si="4"/>
        <v>17</v>
      </c>
      <c r="E8" s="677" t="str">
        <f t="shared" si="5"/>
        <v>01</v>
      </c>
      <c r="F8" s="691">
        <f t="shared" si="6"/>
        <v>3</v>
      </c>
      <c r="G8" s="692" t="str">
        <f t="shared" si="7"/>
        <v>003</v>
      </c>
      <c r="H8" s="680" t="str">
        <f t="shared" si="0"/>
        <v>1701003</v>
      </c>
      <c r="I8" s="681">
        <v>42742.735475810186</v>
      </c>
      <c r="K8" s="682">
        <v>42747.653147453704</v>
      </c>
      <c r="L8" s="683" t="s">
        <v>555</v>
      </c>
      <c r="M8" s="684" t="s">
        <v>555</v>
      </c>
      <c r="N8" s="684" t="s">
        <v>555</v>
      </c>
      <c r="O8" s="684" t="s">
        <v>555</v>
      </c>
      <c r="P8" s="684" t="s">
        <v>555</v>
      </c>
      <c r="Q8" s="662" t="s">
        <v>16</v>
      </c>
      <c r="R8" s="662" t="e">
        <v>#N/A</v>
      </c>
      <c r="S8" s="662" t="s">
        <v>31</v>
      </c>
      <c r="T8" s="662" t="s">
        <v>302</v>
      </c>
      <c r="U8" s="662" t="s">
        <v>303</v>
      </c>
      <c r="V8" s="685">
        <v>991276039</v>
      </c>
      <c r="W8" s="685">
        <v>23951075</v>
      </c>
      <c r="X8" s="662" t="s">
        <v>304</v>
      </c>
      <c r="Y8" s="662" t="s">
        <v>294</v>
      </c>
      <c r="Z8" s="662" t="s">
        <v>305</v>
      </c>
      <c r="AA8" s="662">
        <v>2008</v>
      </c>
      <c r="AB8" s="681">
        <v>43022</v>
      </c>
      <c r="AC8" s="686" t="s">
        <v>306</v>
      </c>
      <c r="AD8" s="686"/>
      <c r="AE8" s="686"/>
      <c r="AF8" s="686"/>
      <c r="AG8" s="626" t="s">
        <v>56</v>
      </c>
      <c r="AI8" s="626" t="s">
        <v>58</v>
      </c>
      <c r="AK8" s="626" t="s">
        <v>348</v>
      </c>
      <c r="DD8" s="626">
        <v>8</v>
      </c>
      <c r="DG8" s="626">
        <v>0.5</v>
      </c>
      <c r="DH8" s="681">
        <v>42742.621517245374</v>
      </c>
      <c r="DI8" s="662"/>
      <c r="DJ8" s="663"/>
      <c r="DK8" s="662"/>
      <c r="DL8" s="687" t="str">
        <f t="shared" si="1"/>
        <v>พร้อมซ่อม</v>
      </c>
      <c r="DM8" s="688">
        <v>33375</v>
      </c>
    </row>
    <row r="9" spans="1:407" x14ac:dyDescent="0.25">
      <c r="A9" s="689">
        <f t="shared" ref="A9:A72" si="8">IFERROR(VALUE(RIGHT(X9,4)),IFERROR(VALUE(RIGHT(X9,3)),VALUE(RIGHT(X9,2))))</f>
        <v>9724</v>
      </c>
      <c r="B9" s="690">
        <f t="shared" ref="B9:B72" si="9">VALUE(H9)</f>
        <v>1701004</v>
      </c>
      <c r="C9" s="626">
        <v>9</v>
      </c>
      <c r="D9" s="677" t="str">
        <f t="shared" si="4"/>
        <v>17</v>
      </c>
      <c r="E9" s="677" t="str">
        <f t="shared" si="5"/>
        <v>01</v>
      </c>
      <c r="F9" s="691">
        <f t="shared" ref="F9:F72" si="10">IF(E9=E8,F8+1,1)</f>
        <v>4</v>
      </c>
      <c r="G9" s="692" t="str">
        <f t="shared" ref="G9:G72" si="11">TEXT(F9,"000")</f>
        <v>004</v>
      </c>
      <c r="H9" s="680" t="str">
        <f t="shared" si="0"/>
        <v>1701004</v>
      </c>
      <c r="I9" s="681">
        <v>42742.727351388887</v>
      </c>
      <c r="K9" s="682">
        <v>42748.685693634259</v>
      </c>
      <c r="L9" s="683" t="s">
        <v>555</v>
      </c>
      <c r="M9" s="684" t="s">
        <v>555</v>
      </c>
      <c r="N9" s="684" t="s">
        <v>555</v>
      </c>
      <c r="O9" s="684" t="s">
        <v>555</v>
      </c>
      <c r="P9" s="684" t="s">
        <v>555</v>
      </c>
      <c r="Q9" s="662" t="s">
        <v>16</v>
      </c>
      <c r="R9" s="662" t="s">
        <v>43</v>
      </c>
      <c r="S9" s="662" t="s">
        <v>32</v>
      </c>
      <c r="T9" s="662" t="s">
        <v>307</v>
      </c>
      <c r="U9" s="662" t="s">
        <v>308</v>
      </c>
      <c r="V9" s="685">
        <v>869887997</v>
      </c>
      <c r="W9" s="685">
        <v>940513824</v>
      </c>
      <c r="X9" s="662" t="s">
        <v>309</v>
      </c>
      <c r="Y9" s="662" t="s">
        <v>310</v>
      </c>
      <c r="Z9" s="662" t="s">
        <v>311</v>
      </c>
      <c r="AA9" s="662">
        <v>2008</v>
      </c>
      <c r="AB9" s="681">
        <v>42464</v>
      </c>
      <c r="AC9" s="686" t="s">
        <v>296</v>
      </c>
      <c r="AD9" s="686"/>
      <c r="AE9" s="686"/>
      <c r="AF9" s="686"/>
      <c r="AG9" s="626" t="s">
        <v>48</v>
      </c>
      <c r="AI9" s="626" t="s">
        <v>72</v>
      </c>
      <c r="AJ9" s="626" t="s">
        <v>340</v>
      </c>
      <c r="DD9" s="626">
        <v>9</v>
      </c>
      <c r="DG9" s="626">
        <v>0.5</v>
      </c>
      <c r="DH9" s="681">
        <v>42742.622799421297</v>
      </c>
      <c r="DI9" s="662"/>
      <c r="DJ9" s="663"/>
      <c r="DK9" s="662"/>
      <c r="DL9" s="687" t="str">
        <f t="shared" si="1"/>
        <v>พร้อมซ่อม</v>
      </c>
      <c r="DM9" s="688"/>
    </row>
    <row r="10" spans="1:407" x14ac:dyDescent="0.25">
      <c r="A10" s="689">
        <f t="shared" si="8"/>
        <v>5093</v>
      </c>
      <c r="B10" s="690">
        <f t="shared" si="9"/>
        <v>1701005</v>
      </c>
      <c r="C10" s="626">
        <v>10</v>
      </c>
      <c r="D10" s="677" t="str">
        <f t="shared" si="4"/>
        <v>17</v>
      </c>
      <c r="E10" s="677" t="str">
        <f t="shared" si="5"/>
        <v>01</v>
      </c>
      <c r="F10" s="691">
        <f t="shared" si="10"/>
        <v>5</v>
      </c>
      <c r="G10" s="692" t="str">
        <f t="shared" si="11"/>
        <v>005</v>
      </c>
      <c r="H10" s="680" t="str">
        <f t="shared" si="0"/>
        <v>1701005</v>
      </c>
      <c r="I10" s="681">
        <v>42742.725130324077</v>
      </c>
      <c r="K10" s="682">
        <v>42748.686040509259</v>
      </c>
      <c r="L10" s="683" t="s">
        <v>555</v>
      </c>
      <c r="M10" s="684" t="s">
        <v>555</v>
      </c>
      <c r="N10" s="684" t="s">
        <v>555</v>
      </c>
      <c r="O10" s="684" t="s">
        <v>555</v>
      </c>
      <c r="P10" s="684" t="s">
        <v>555</v>
      </c>
      <c r="Q10" s="662" t="s">
        <v>16</v>
      </c>
      <c r="R10" s="662" t="s">
        <v>45</v>
      </c>
      <c r="S10" s="662" t="s">
        <v>31</v>
      </c>
      <c r="T10" s="662" t="s">
        <v>312</v>
      </c>
      <c r="U10" s="662" t="s">
        <v>313</v>
      </c>
      <c r="V10" s="685">
        <v>875535415</v>
      </c>
      <c r="X10" s="662" t="s">
        <v>314</v>
      </c>
      <c r="Y10" s="662" t="s">
        <v>315</v>
      </c>
      <c r="Z10" s="662" t="s">
        <v>316</v>
      </c>
      <c r="AA10" s="662">
        <v>2013</v>
      </c>
      <c r="AB10" s="681">
        <v>42765</v>
      </c>
      <c r="AC10" s="686" t="s">
        <v>317</v>
      </c>
      <c r="AD10" s="686"/>
      <c r="AE10" s="686"/>
      <c r="AF10" s="686"/>
      <c r="AG10" s="626" t="s">
        <v>48</v>
      </c>
      <c r="AI10" s="626" t="s">
        <v>78</v>
      </c>
      <c r="AK10" s="626" t="s">
        <v>345</v>
      </c>
      <c r="AM10" s="626" t="s">
        <v>346</v>
      </c>
      <c r="AO10" s="626" t="s">
        <v>347</v>
      </c>
      <c r="DD10" s="626">
        <v>10</v>
      </c>
      <c r="DH10" s="681">
        <v>42742.641192939816</v>
      </c>
      <c r="DI10" s="662"/>
      <c r="DJ10" s="663"/>
      <c r="DK10" s="662">
        <v>1</v>
      </c>
      <c r="DL10" s="687" t="str">
        <f t="shared" si="1"/>
        <v>พร้อมซ่อม</v>
      </c>
      <c r="DM10" s="688">
        <v>4300</v>
      </c>
    </row>
    <row r="11" spans="1:407" x14ac:dyDescent="0.25">
      <c r="A11" s="689">
        <f t="shared" si="8"/>
        <v>4333</v>
      </c>
      <c r="B11" s="690">
        <f t="shared" si="9"/>
        <v>1701006</v>
      </c>
      <c r="C11" s="626">
        <v>11</v>
      </c>
      <c r="D11" s="677" t="str">
        <f t="shared" si="4"/>
        <v>17</v>
      </c>
      <c r="E11" s="677" t="str">
        <f t="shared" si="5"/>
        <v>01</v>
      </c>
      <c r="F11" s="691">
        <f t="shared" si="10"/>
        <v>6</v>
      </c>
      <c r="G11" s="692" t="str">
        <f t="shared" si="11"/>
        <v>006</v>
      </c>
      <c r="H11" s="680" t="str">
        <f t="shared" si="0"/>
        <v>1701006</v>
      </c>
      <c r="I11" s="681">
        <v>42742.738412500003</v>
      </c>
      <c r="K11" s="682" t="str">
        <f>IF(OR(N11="OUT",N11="สมบูรณ์"),"ไม่ระบุ","")</f>
        <v>ไม่ระบุ</v>
      </c>
      <c r="L11" s="683" t="s">
        <v>555</v>
      </c>
      <c r="M11" s="684" t="s">
        <v>555</v>
      </c>
      <c r="N11" s="684" t="s">
        <v>555</v>
      </c>
      <c r="O11" s="684" t="s">
        <v>555</v>
      </c>
      <c r="P11" s="684" t="s">
        <v>555</v>
      </c>
      <c r="Q11" s="662" t="s">
        <v>16</v>
      </c>
      <c r="R11" s="662" t="s">
        <v>44</v>
      </c>
      <c r="S11" s="662" t="s">
        <v>32</v>
      </c>
      <c r="T11" s="662" t="s">
        <v>318</v>
      </c>
      <c r="U11" s="662" t="s">
        <v>319</v>
      </c>
      <c r="V11" s="685">
        <v>864084984</v>
      </c>
      <c r="X11" s="662" t="s">
        <v>320</v>
      </c>
      <c r="Y11" s="662" t="s">
        <v>315</v>
      </c>
      <c r="Z11" s="662" t="s">
        <v>316</v>
      </c>
      <c r="AA11" s="662">
        <v>2010</v>
      </c>
      <c r="AB11" s="681">
        <v>42857</v>
      </c>
      <c r="AC11" s="686" t="s">
        <v>301</v>
      </c>
      <c r="AD11" s="686"/>
      <c r="AE11" s="686"/>
      <c r="AF11" s="686"/>
      <c r="AG11" s="626" t="s">
        <v>48</v>
      </c>
      <c r="AH11" s="626" t="s">
        <v>340</v>
      </c>
      <c r="AI11" s="626" t="s">
        <v>78</v>
      </c>
      <c r="AK11" s="626" t="s">
        <v>59</v>
      </c>
      <c r="AM11" s="626" t="s">
        <v>72</v>
      </c>
      <c r="AN11" s="626" t="s">
        <v>340</v>
      </c>
      <c r="DD11" s="626">
        <v>11</v>
      </c>
      <c r="DG11" s="626">
        <v>1</v>
      </c>
      <c r="DH11" s="681">
        <v>42742.649181365741</v>
      </c>
      <c r="DI11" s="662"/>
      <c r="DJ11" s="663"/>
      <c r="DK11" s="662"/>
      <c r="DL11" s="687" t="str">
        <f t="shared" si="1"/>
        <v>พร้อมซ่อม</v>
      </c>
      <c r="DM11" s="688"/>
    </row>
    <row r="12" spans="1:407" x14ac:dyDescent="0.25">
      <c r="A12" s="689">
        <f t="shared" si="8"/>
        <v>5641</v>
      </c>
      <c r="B12" s="690">
        <f t="shared" si="9"/>
        <v>1701007</v>
      </c>
      <c r="C12" s="626">
        <v>12</v>
      </c>
      <c r="D12" s="677" t="str">
        <f t="shared" si="4"/>
        <v>17</v>
      </c>
      <c r="E12" s="677" t="str">
        <f t="shared" si="5"/>
        <v>01</v>
      </c>
      <c r="F12" s="691">
        <f t="shared" si="10"/>
        <v>7</v>
      </c>
      <c r="G12" s="692" t="str">
        <f t="shared" si="11"/>
        <v>007</v>
      </c>
      <c r="H12" s="680" t="str">
        <f t="shared" si="0"/>
        <v>1701007</v>
      </c>
      <c r="I12" s="681">
        <v>42742.744203935188</v>
      </c>
      <c r="K12" s="682">
        <v>42765.456052199072</v>
      </c>
      <c r="L12" s="683" t="s">
        <v>555</v>
      </c>
      <c r="M12" s="684" t="s">
        <v>555</v>
      </c>
      <c r="N12" s="684" t="s">
        <v>555</v>
      </c>
      <c r="O12" s="684" t="s">
        <v>555</v>
      </c>
      <c r="P12" s="684" t="s">
        <v>555</v>
      </c>
      <c r="Q12" s="662" t="s">
        <v>16</v>
      </c>
      <c r="R12" s="662" t="s">
        <v>44</v>
      </c>
      <c r="S12" s="662" t="s">
        <v>34</v>
      </c>
      <c r="T12" s="662" t="s">
        <v>321</v>
      </c>
      <c r="V12" s="685">
        <v>847233455</v>
      </c>
      <c r="X12" s="662" t="s">
        <v>322</v>
      </c>
      <c r="Y12" s="662" t="s">
        <v>323</v>
      </c>
      <c r="Z12" s="662">
        <v>3</v>
      </c>
      <c r="AA12" s="662">
        <v>2006</v>
      </c>
      <c r="AB12" s="681">
        <v>42750</v>
      </c>
      <c r="AC12" s="686" t="s">
        <v>324</v>
      </c>
      <c r="AD12" s="686"/>
      <c r="AE12" s="686">
        <v>1</v>
      </c>
      <c r="AF12" s="686"/>
      <c r="AG12" s="626" t="s">
        <v>48</v>
      </c>
      <c r="AI12" s="626" t="s">
        <v>78</v>
      </c>
      <c r="AK12" s="626" t="s">
        <v>53</v>
      </c>
      <c r="AM12" s="626" t="s">
        <v>57</v>
      </c>
      <c r="AN12" s="626" t="s">
        <v>349</v>
      </c>
      <c r="AO12" s="626" t="s">
        <v>59</v>
      </c>
      <c r="AQ12" s="626" t="s">
        <v>65</v>
      </c>
      <c r="AR12" s="626" t="s">
        <v>340</v>
      </c>
      <c r="AS12" s="626" t="s">
        <v>350</v>
      </c>
      <c r="AU12" s="626" t="s">
        <v>346</v>
      </c>
      <c r="DD12" s="626">
        <v>12</v>
      </c>
      <c r="DH12" s="681">
        <v>42742.651970949075</v>
      </c>
      <c r="DI12" s="662"/>
      <c r="DJ12" s="663"/>
      <c r="DK12" s="662">
        <v>1</v>
      </c>
      <c r="DL12" s="687" t="str">
        <f t="shared" si="1"/>
        <v>พร้อมซ่อม</v>
      </c>
      <c r="DM12" s="688">
        <v>4000</v>
      </c>
    </row>
    <row r="13" spans="1:407" x14ac:dyDescent="0.25">
      <c r="A13" s="689">
        <f t="shared" si="8"/>
        <v>1703</v>
      </c>
      <c r="B13" s="690">
        <f t="shared" si="9"/>
        <v>1701008</v>
      </c>
      <c r="C13" s="626">
        <v>13</v>
      </c>
      <c r="D13" s="677" t="str">
        <f t="shared" si="4"/>
        <v>17</v>
      </c>
      <c r="E13" s="677" t="str">
        <f t="shared" si="5"/>
        <v>01</v>
      </c>
      <c r="F13" s="691">
        <f t="shared" si="10"/>
        <v>8</v>
      </c>
      <c r="G13" s="692" t="str">
        <f t="shared" si="11"/>
        <v>008</v>
      </c>
      <c r="H13" s="680" t="str">
        <f t="shared" si="0"/>
        <v>1701008</v>
      </c>
      <c r="I13" s="681">
        <v>42742.717612499997</v>
      </c>
      <c r="K13" s="682">
        <v>42749.607561226854</v>
      </c>
      <c r="L13" s="683" t="s">
        <v>555</v>
      </c>
      <c r="M13" s="684" t="s">
        <v>555</v>
      </c>
      <c r="N13" s="684" t="s">
        <v>555</v>
      </c>
      <c r="O13" s="684" t="s">
        <v>555</v>
      </c>
      <c r="P13" s="684" t="s">
        <v>555</v>
      </c>
      <c r="Q13" s="662" t="s">
        <v>16</v>
      </c>
      <c r="R13" s="662" t="s">
        <v>43</v>
      </c>
      <c r="S13" s="662" t="s">
        <v>33</v>
      </c>
      <c r="T13" s="662" t="s">
        <v>325</v>
      </c>
      <c r="U13" s="662" t="s">
        <v>326</v>
      </c>
      <c r="V13" s="685">
        <v>815710299</v>
      </c>
      <c r="X13" s="662" t="s">
        <v>327</v>
      </c>
      <c r="Y13" s="662" t="s">
        <v>328</v>
      </c>
      <c r="Z13" s="662" t="s">
        <v>329</v>
      </c>
      <c r="AA13" s="662">
        <v>2007</v>
      </c>
      <c r="AB13" s="681" t="s">
        <v>330</v>
      </c>
      <c r="AD13" s="686"/>
      <c r="AE13" s="686"/>
      <c r="AF13" s="686"/>
      <c r="AG13" s="626" t="s">
        <v>47</v>
      </c>
      <c r="DD13" s="626">
        <v>13</v>
      </c>
      <c r="DH13" s="681">
        <v>42742.654678935185</v>
      </c>
      <c r="DI13" s="662"/>
      <c r="DJ13" s="663"/>
      <c r="DK13" s="662"/>
      <c r="DL13" s="687" t="str">
        <f t="shared" si="1"/>
        <v>พร้อมซ่อม</v>
      </c>
      <c r="DM13" s="688">
        <v>5560.75</v>
      </c>
    </row>
    <row r="14" spans="1:407" x14ac:dyDescent="0.25">
      <c r="A14" s="689">
        <f t="shared" si="8"/>
        <v>3446</v>
      </c>
      <c r="B14" s="690">
        <f t="shared" si="9"/>
        <v>1701009</v>
      </c>
      <c r="C14" s="626">
        <v>14</v>
      </c>
      <c r="D14" s="677" t="str">
        <f t="shared" si="4"/>
        <v>17</v>
      </c>
      <c r="E14" s="677" t="str">
        <f t="shared" si="5"/>
        <v>01</v>
      </c>
      <c r="F14" s="691">
        <f t="shared" si="10"/>
        <v>9</v>
      </c>
      <c r="G14" s="692" t="str">
        <f t="shared" si="11"/>
        <v>009</v>
      </c>
      <c r="H14" s="680" t="str">
        <f t="shared" si="0"/>
        <v>1701009</v>
      </c>
      <c r="I14" s="681">
        <v>42742.703406828703</v>
      </c>
      <c r="K14" s="682">
        <v>42762.743797800926</v>
      </c>
      <c r="L14" s="683" t="s">
        <v>555</v>
      </c>
      <c r="M14" s="684" t="s">
        <v>555</v>
      </c>
      <c r="N14" s="684" t="s">
        <v>555</v>
      </c>
      <c r="O14" s="684" t="s">
        <v>555</v>
      </c>
      <c r="P14" s="684" t="s">
        <v>555</v>
      </c>
      <c r="Q14" s="662" t="s">
        <v>16</v>
      </c>
      <c r="R14" s="662" t="s">
        <v>102</v>
      </c>
      <c r="S14" s="662" t="s">
        <v>33</v>
      </c>
      <c r="T14" s="662" t="s">
        <v>331</v>
      </c>
      <c r="V14" s="685">
        <v>9098625279</v>
      </c>
      <c r="W14" s="685">
        <v>954762885</v>
      </c>
      <c r="X14" s="662" t="s">
        <v>332</v>
      </c>
      <c r="Y14" s="662" t="s">
        <v>315</v>
      </c>
      <c r="Z14" s="662" t="s">
        <v>333</v>
      </c>
      <c r="AA14" s="662">
        <v>2013</v>
      </c>
      <c r="AB14" s="681" t="s">
        <v>330</v>
      </c>
      <c r="AD14" s="686"/>
      <c r="AE14" s="686"/>
      <c r="AF14" s="686"/>
      <c r="AG14" s="626" t="s">
        <v>47</v>
      </c>
      <c r="AH14" s="626" t="s">
        <v>340</v>
      </c>
      <c r="AI14" s="626" t="s">
        <v>343</v>
      </c>
      <c r="AK14" s="626" t="s">
        <v>344</v>
      </c>
      <c r="DD14" s="626">
        <v>14</v>
      </c>
      <c r="DG14" s="626">
        <v>3</v>
      </c>
      <c r="DH14" s="681">
        <v>42742.672324768515</v>
      </c>
      <c r="DI14" s="662"/>
      <c r="DJ14" s="663"/>
      <c r="DK14" s="662">
        <v>1</v>
      </c>
      <c r="DL14" s="687" t="str">
        <f t="shared" si="1"/>
        <v>พร้อมซ่อม</v>
      </c>
      <c r="DM14" s="688">
        <v>7100</v>
      </c>
    </row>
    <row r="15" spans="1:407" x14ac:dyDescent="0.25">
      <c r="A15" s="689">
        <f t="shared" si="8"/>
        <v>846</v>
      </c>
      <c r="B15" s="690">
        <f t="shared" si="9"/>
        <v>1701010</v>
      </c>
      <c r="C15" s="626">
        <v>15</v>
      </c>
      <c r="D15" s="677" t="str">
        <f t="shared" si="4"/>
        <v>17</v>
      </c>
      <c r="E15" s="677" t="str">
        <f t="shared" si="5"/>
        <v>01</v>
      </c>
      <c r="F15" s="691">
        <f t="shared" si="10"/>
        <v>10</v>
      </c>
      <c r="G15" s="692" t="str">
        <f t="shared" si="11"/>
        <v>010</v>
      </c>
      <c r="H15" s="680" t="str">
        <f t="shared" si="0"/>
        <v>1701010</v>
      </c>
      <c r="I15" s="681">
        <v>42742.697474768516</v>
      </c>
      <c r="K15" s="682">
        <v>42762.638569675924</v>
      </c>
      <c r="L15" s="683" t="s">
        <v>555</v>
      </c>
      <c r="M15" s="684" t="s">
        <v>555</v>
      </c>
      <c r="N15" s="684" t="s">
        <v>555</v>
      </c>
      <c r="O15" s="684" t="s">
        <v>555</v>
      </c>
      <c r="P15" s="684" t="s">
        <v>555</v>
      </c>
      <c r="Q15" s="662" t="s">
        <v>16</v>
      </c>
      <c r="R15" s="662" t="s">
        <v>102</v>
      </c>
      <c r="S15" s="662" t="s">
        <v>32</v>
      </c>
      <c r="T15" s="662" t="s">
        <v>334</v>
      </c>
      <c r="U15" s="662" t="s">
        <v>326</v>
      </c>
      <c r="V15" s="685">
        <v>890092153</v>
      </c>
      <c r="W15" s="685">
        <v>890154329</v>
      </c>
      <c r="X15" s="662" t="s">
        <v>335</v>
      </c>
      <c r="Y15" s="662" t="s">
        <v>310</v>
      </c>
      <c r="Z15" s="662" t="s">
        <v>336</v>
      </c>
      <c r="AA15" s="662">
        <v>2007</v>
      </c>
      <c r="AB15" s="681">
        <v>43002</v>
      </c>
      <c r="AC15" s="686" t="s">
        <v>337</v>
      </c>
      <c r="AD15" s="686"/>
      <c r="AE15" s="686"/>
      <c r="AF15" s="686"/>
      <c r="AG15" s="626" t="s">
        <v>47</v>
      </c>
      <c r="AH15" s="626" t="s">
        <v>340</v>
      </c>
      <c r="AI15" s="626" t="s">
        <v>50</v>
      </c>
      <c r="AJ15" s="626" t="s">
        <v>340</v>
      </c>
      <c r="AK15" s="626" t="s">
        <v>67</v>
      </c>
      <c r="AL15" s="626" t="s">
        <v>340</v>
      </c>
      <c r="AM15" s="626" t="s">
        <v>72</v>
      </c>
      <c r="AN15" s="626" t="s">
        <v>340</v>
      </c>
      <c r="AO15" s="626" t="s">
        <v>73</v>
      </c>
      <c r="AP15" s="626" t="s">
        <v>340</v>
      </c>
      <c r="AQ15" s="626" t="s">
        <v>341</v>
      </c>
      <c r="AS15" s="626" t="s">
        <v>342</v>
      </c>
      <c r="DD15" s="626">
        <v>15</v>
      </c>
      <c r="DG15" s="626">
        <v>3</v>
      </c>
      <c r="DH15" s="681">
        <v>42742.6770875</v>
      </c>
      <c r="DI15" s="662"/>
      <c r="DJ15" s="663"/>
      <c r="DK15" s="662">
        <v>1</v>
      </c>
      <c r="DL15" s="687" t="str">
        <f t="shared" si="1"/>
        <v>พร้อมซ่อม</v>
      </c>
      <c r="DM15" s="688">
        <v>9880</v>
      </c>
    </row>
    <row r="16" spans="1:407" x14ac:dyDescent="0.25">
      <c r="A16" s="689">
        <f t="shared" si="8"/>
        <v>5076</v>
      </c>
      <c r="B16" s="690">
        <f t="shared" si="9"/>
        <v>1701011</v>
      </c>
      <c r="C16" s="626">
        <v>16</v>
      </c>
      <c r="D16" s="677" t="str">
        <f t="shared" si="4"/>
        <v>17</v>
      </c>
      <c r="E16" s="677" t="str">
        <f t="shared" si="5"/>
        <v>01</v>
      </c>
      <c r="F16" s="691">
        <f t="shared" si="10"/>
        <v>11</v>
      </c>
      <c r="G16" s="692" t="str">
        <f t="shared" si="11"/>
        <v>011</v>
      </c>
      <c r="H16" s="680" t="str">
        <f t="shared" si="0"/>
        <v>1701011</v>
      </c>
      <c r="I16" s="681">
        <v>43014.548495601855</v>
      </c>
      <c r="K16" s="682">
        <v>42939.958816550927</v>
      </c>
      <c r="L16" s="683" t="s">
        <v>555</v>
      </c>
      <c r="M16" s="684" t="s">
        <v>555</v>
      </c>
      <c r="N16" s="684" t="s">
        <v>555</v>
      </c>
      <c r="O16" s="684" t="s">
        <v>555</v>
      </c>
      <c r="P16" s="684" t="s">
        <v>555</v>
      </c>
      <c r="Q16" s="662" t="s">
        <v>16</v>
      </c>
      <c r="R16" s="662" t="s">
        <v>102</v>
      </c>
      <c r="S16" s="662" t="s">
        <v>36</v>
      </c>
      <c r="T16" s="662" t="s">
        <v>352</v>
      </c>
      <c r="U16" s="662" t="s">
        <v>303</v>
      </c>
      <c r="V16" s="685">
        <v>899822449</v>
      </c>
      <c r="X16" s="662" t="s">
        <v>338</v>
      </c>
      <c r="Y16" s="662" t="s">
        <v>323</v>
      </c>
      <c r="Z16" s="662">
        <v>2</v>
      </c>
      <c r="AA16" s="662">
        <v>2013</v>
      </c>
      <c r="AB16" s="681">
        <v>42104</v>
      </c>
      <c r="AC16" s="686" t="s">
        <v>339</v>
      </c>
      <c r="AD16" s="686">
        <v>1</v>
      </c>
      <c r="AE16" s="686">
        <v>1</v>
      </c>
      <c r="AF16" s="686">
        <v>11</v>
      </c>
      <c r="AG16" s="626" t="s">
        <v>47</v>
      </c>
      <c r="AI16" s="626" t="s">
        <v>51</v>
      </c>
      <c r="AK16" s="626" t="s">
        <v>78</v>
      </c>
      <c r="AM16" s="626" t="s">
        <v>79</v>
      </c>
      <c r="AO16" s="626" t="s">
        <v>52</v>
      </c>
      <c r="AQ16" s="626" t="s">
        <v>54</v>
      </c>
      <c r="AS16" s="626" t="s">
        <v>56</v>
      </c>
      <c r="AU16" s="626" t="s">
        <v>58</v>
      </c>
      <c r="AW16" s="626" t="s">
        <v>60</v>
      </c>
      <c r="AY16" s="626" t="s">
        <v>62</v>
      </c>
      <c r="BA16" s="626" t="s">
        <v>64</v>
      </c>
      <c r="BC16" s="626" t="s">
        <v>66</v>
      </c>
      <c r="BE16" s="626" t="s">
        <v>73</v>
      </c>
      <c r="BG16" s="626" t="s">
        <v>73</v>
      </c>
      <c r="BI16" s="626" t="s">
        <v>2375</v>
      </c>
      <c r="BK16" s="626" t="s">
        <v>60</v>
      </c>
      <c r="BM16" s="626" t="s">
        <v>61</v>
      </c>
      <c r="BO16" s="626" t="s">
        <v>62</v>
      </c>
      <c r="BQ16" s="626" t="s">
        <v>63</v>
      </c>
      <c r="BS16" s="626" t="s">
        <v>64</v>
      </c>
      <c r="BU16" s="626" t="s">
        <v>65</v>
      </c>
      <c r="BW16" s="626" t="s">
        <v>66</v>
      </c>
      <c r="BY16" s="626" t="s">
        <v>67</v>
      </c>
      <c r="CA16" s="626" t="s">
        <v>47</v>
      </c>
      <c r="CC16" s="626" t="s">
        <v>78</v>
      </c>
      <c r="CE16" s="626" t="s">
        <v>52</v>
      </c>
      <c r="CG16" s="626" t="s">
        <v>71</v>
      </c>
      <c r="CI16" s="626" t="s">
        <v>72</v>
      </c>
      <c r="CK16" s="626" t="s">
        <v>73</v>
      </c>
      <c r="CM16" s="626" t="s">
        <v>74</v>
      </c>
      <c r="CO16" s="626" t="s">
        <v>75</v>
      </c>
      <c r="DD16" s="626">
        <v>16</v>
      </c>
      <c r="DE16" s="626">
        <v>1</v>
      </c>
      <c r="DF16" s="626">
        <v>30300</v>
      </c>
      <c r="DH16" s="681">
        <v>42742.680495717592</v>
      </c>
      <c r="DI16" s="662">
        <v>0</v>
      </c>
      <c r="DJ16" s="663">
        <v>11</v>
      </c>
      <c r="DK16" s="662">
        <v>1</v>
      </c>
      <c r="DL16" s="687" t="str">
        <f t="shared" si="1"/>
        <v>รออะไหล่</v>
      </c>
      <c r="DM16" s="688">
        <v>26306</v>
      </c>
      <c r="DN16" s="626" t="s">
        <v>3039</v>
      </c>
    </row>
    <row r="17" spans="1:117" x14ac:dyDescent="0.25">
      <c r="A17" s="689">
        <f t="shared" si="8"/>
        <v>6299</v>
      </c>
      <c r="B17" s="690">
        <f t="shared" si="9"/>
        <v>1701012</v>
      </c>
      <c r="C17" s="626">
        <v>17</v>
      </c>
      <c r="D17" s="677" t="str">
        <f t="shared" si="4"/>
        <v>17</v>
      </c>
      <c r="E17" s="677" t="str">
        <f t="shared" si="5"/>
        <v>01</v>
      </c>
      <c r="F17" s="691">
        <f t="shared" si="10"/>
        <v>12</v>
      </c>
      <c r="G17" s="692" t="str">
        <f t="shared" si="11"/>
        <v>012</v>
      </c>
      <c r="H17" s="680" t="str">
        <f t="shared" si="0"/>
        <v>1701012</v>
      </c>
      <c r="I17" s="681">
        <v>42744.472874421299</v>
      </c>
      <c r="K17" s="682">
        <v>42752.643309027779</v>
      </c>
      <c r="L17" s="683" t="s">
        <v>555</v>
      </c>
      <c r="M17" s="684" t="s">
        <v>555</v>
      </c>
      <c r="N17" s="684" t="s">
        <v>555</v>
      </c>
      <c r="O17" s="684" t="s">
        <v>555</v>
      </c>
      <c r="P17" s="684" t="s">
        <v>555</v>
      </c>
      <c r="Q17" s="662" t="s">
        <v>16</v>
      </c>
      <c r="R17" s="662" t="s">
        <v>44</v>
      </c>
      <c r="S17" s="662" t="s">
        <v>33</v>
      </c>
      <c r="T17" s="662" t="s">
        <v>356</v>
      </c>
      <c r="U17" s="662" t="s">
        <v>303</v>
      </c>
      <c r="V17" s="685">
        <v>891222680</v>
      </c>
      <c r="X17" s="662" t="s">
        <v>357</v>
      </c>
      <c r="Y17" s="662" t="s">
        <v>323</v>
      </c>
      <c r="Z17" s="662">
        <v>3</v>
      </c>
      <c r="AA17" s="662">
        <v>2012</v>
      </c>
      <c r="AB17" s="681">
        <v>42766</v>
      </c>
      <c r="AC17" s="686" t="s">
        <v>358</v>
      </c>
      <c r="AD17" s="686"/>
      <c r="AE17" s="686"/>
      <c r="AF17" s="686"/>
      <c r="AG17" s="626" t="s">
        <v>47</v>
      </c>
      <c r="AI17" s="626" t="s">
        <v>51</v>
      </c>
      <c r="AK17" s="626" t="s">
        <v>78</v>
      </c>
      <c r="AM17" s="626" t="s">
        <v>55</v>
      </c>
      <c r="AO17" s="626" t="s">
        <v>59</v>
      </c>
      <c r="AQ17" s="626" t="s">
        <v>64</v>
      </c>
      <c r="AS17" s="626" t="s">
        <v>65</v>
      </c>
      <c r="AU17" s="626" t="s">
        <v>371</v>
      </c>
      <c r="AW17" s="626" t="s">
        <v>372</v>
      </c>
      <c r="DD17" s="626">
        <v>17</v>
      </c>
      <c r="DG17" s="626">
        <v>1</v>
      </c>
      <c r="DH17" s="681">
        <v>42744.387799884258</v>
      </c>
      <c r="DI17" s="662" t="s">
        <v>370</v>
      </c>
      <c r="DJ17" s="663">
        <v>5</v>
      </c>
      <c r="DK17" s="662"/>
      <c r="DL17" s="687" t="str">
        <f t="shared" si="1"/>
        <v>พร้อมซ่อม</v>
      </c>
      <c r="DM17" s="688">
        <v>5900</v>
      </c>
    </row>
    <row r="18" spans="1:117" x14ac:dyDescent="0.25">
      <c r="A18" s="689">
        <f t="shared" si="8"/>
        <v>8642</v>
      </c>
      <c r="B18" s="690">
        <f t="shared" si="9"/>
        <v>1701013</v>
      </c>
      <c r="C18" s="626">
        <v>18</v>
      </c>
      <c r="D18" s="677" t="str">
        <f t="shared" si="4"/>
        <v>17</v>
      </c>
      <c r="E18" s="677" t="str">
        <f t="shared" si="5"/>
        <v>01</v>
      </c>
      <c r="F18" s="691">
        <f t="shared" si="10"/>
        <v>13</v>
      </c>
      <c r="G18" s="692" t="str">
        <f t="shared" si="11"/>
        <v>013</v>
      </c>
      <c r="H18" s="680" t="str">
        <f t="shared" si="0"/>
        <v>1701013</v>
      </c>
      <c r="I18" s="681">
        <v>42744.480255787035</v>
      </c>
      <c r="K18" s="682">
        <v>42746.691151041668</v>
      </c>
      <c r="L18" s="683" t="s">
        <v>555</v>
      </c>
      <c r="M18" s="684" t="s">
        <v>555</v>
      </c>
      <c r="N18" s="684" t="s">
        <v>555</v>
      </c>
      <c r="O18" s="684" t="s">
        <v>555</v>
      </c>
      <c r="P18" s="684" t="s">
        <v>555</v>
      </c>
      <c r="Q18" s="662" t="s">
        <v>16</v>
      </c>
      <c r="R18" s="662" t="s">
        <v>43</v>
      </c>
      <c r="S18" s="662" t="s">
        <v>201</v>
      </c>
      <c r="T18" s="662" t="s">
        <v>359</v>
      </c>
      <c r="V18" s="685">
        <v>877084654</v>
      </c>
      <c r="X18" s="662" t="s">
        <v>360</v>
      </c>
      <c r="Y18" s="662" t="s">
        <v>310</v>
      </c>
      <c r="Z18" s="662" t="s">
        <v>361</v>
      </c>
      <c r="AA18" s="662">
        <v>2016</v>
      </c>
      <c r="AB18" s="681" t="s">
        <v>330</v>
      </c>
      <c r="AD18" s="686"/>
      <c r="AE18" s="686"/>
      <c r="AF18" s="686"/>
      <c r="AG18" s="626" t="s">
        <v>47</v>
      </c>
      <c r="AI18" s="626" t="s">
        <v>48</v>
      </c>
      <c r="AK18" s="626" t="s">
        <v>78</v>
      </c>
      <c r="DD18" s="626">
        <v>18</v>
      </c>
      <c r="DG18" s="626">
        <v>0.5</v>
      </c>
      <c r="DH18" s="681">
        <v>42744.392639467595</v>
      </c>
      <c r="DI18" s="662" t="s">
        <v>359</v>
      </c>
      <c r="DJ18" s="663">
        <v>3</v>
      </c>
      <c r="DK18" s="662"/>
      <c r="DL18" s="687" t="str">
        <f t="shared" si="1"/>
        <v>พร้อมซ่อม</v>
      </c>
      <c r="DM18" s="688"/>
    </row>
    <row r="19" spans="1:117" x14ac:dyDescent="0.25">
      <c r="A19" s="689">
        <f t="shared" si="8"/>
        <v>4570</v>
      </c>
      <c r="B19" s="690">
        <f t="shared" si="9"/>
        <v>1701014</v>
      </c>
      <c r="C19" s="626">
        <v>19</v>
      </c>
      <c r="D19" s="677" t="str">
        <f t="shared" si="4"/>
        <v>17</v>
      </c>
      <c r="E19" s="677" t="str">
        <f t="shared" si="5"/>
        <v>01</v>
      </c>
      <c r="F19" s="691">
        <f t="shared" si="10"/>
        <v>14</v>
      </c>
      <c r="G19" s="692" t="str">
        <f t="shared" si="11"/>
        <v>014</v>
      </c>
      <c r="H19" s="680" t="str">
        <f t="shared" si="0"/>
        <v>1701014</v>
      </c>
      <c r="I19" s="681">
        <v>42744.47712048611</v>
      </c>
      <c r="K19" s="682">
        <v>42779.733696296295</v>
      </c>
      <c r="L19" s="683" t="str">
        <f>IF(I19="","",IF(J19="","No fix",J19-I19))</f>
        <v>No fix</v>
      </c>
      <c r="M19" s="684" t="str">
        <f>IF(I19="","",IF(AG19="","NON","JOB"))</f>
        <v>JOB</v>
      </c>
      <c r="N19" s="684" t="str">
        <f>IF(I19="","",IFERROR(VLOOKUP(B19,QUEUE!$F$11:$X$1000,19,FALSE),"NON"))</f>
        <v>สมบูรณ์</v>
      </c>
      <c r="O19" s="684" t="str">
        <f>IF(I19="","",IFERROR(IF(VLOOKUP(B19,[1]REFINISH!$F$4:$O$1000,10,FALSE)="",VLOOKUP(B19,[1]REFINISH!$F$4:$O$1000,8,FALSE),"OK"),"NON"))</f>
        <v>OK</v>
      </c>
      <c r="P19" s="684" t="str">
        <f>IF(I19="","",IF(AF19=0,"NON",IF(AF19-DE19=0,"OK","ขาด"&amp;AF19-DE19&amp;"ชิ้น")))</f>
        <v>NON</v>
      </c>
      <c r="Q19" s="662" t="s">
        <v>16</v>
      </c>
      <c r="R19" s="662" t="s">
        <v>44</v>
      </c>
      <c r="S19" s="662" t="s">
        <v>31</v>
      </c>
      <c r="T19" s="662" t="s">
        <v>362</v>
      </c>
      <c r="U19" s="662" t="s">
        <v>326</v>
      </c>
      <c r="V19" s="685">
        <v>97234619</v>
      </c>
      <c r="W19" s="685">
        <v>871172730</v>
      </c>
      <c r="X19" s="662" t="s">
        <v>363</v>
      </c>
      <c r="Y19" s="662" t="s">
        <v>299</v>
      </c>
      <c r="Z19" s="662" t="s">
        <v>364</v>
      </c>
      <c r="AA19" s="662">
        <v>2013</v>
      </c>
      <c r="AB19" s="681">
        <v>43040</v>
      </c>
      <c r="AC19" s="686" t="s">
        <v>365</v>
      </c>
      <c r="AD19" s="686"/>
      <c r="AE19" s="686"/>
      <c r="AF19" s="686"/>
      <c r="AG19" s="626" t="s">
        <v>47</v>
      </c>
      <c r="AI19" s="626" t="s">
        <v>48</v>
      </c>
      <c r="AK19" s="626" t="s">
        <v>51</v>
      </c>
      <c r="AM19" s="626" t="s">
        <v>79</v>
      </c>
      <c r="AO19" s="626" t="s">
        <v>54</v>
      </c>
      <c r="AQ19" s="626" t="s">
        <v>55</v>
      </c>
      <c r="AS19" s="626" t="s">
        <v>57</v>
      </c>
      <c r="AU19" s="626" t="s">
        <v>72</v>
      </c>
      <c r="AV19" s="626" t="s">
        <v>340</v>
      </c>
      <c r="AW19" s="626" t="s">
        <v>371</v>
      </c>
      <c r="DD19" s="626">
        <v>19</v>
      </c>
      <c r="DH19" s="681">
        <v>42744.395047916667</v>
      </c>
      <c r="DI19" s="662" t="s">
        <v>373</v>
      </c>
      <c r="DJ19" s="663">
        <v>7</v>
      </c>
      <c r="DK19" s="662"/>
      <c r="DL19" s="687" t="str">
        <f t="shared" si="1"/>
        <v>พร้อมซ่อม</v>
      </c>
      <c r="DM19" s="693"/>
    </row>
    <row r="20" spans="1:117" x14ac:dyDescent="0.25">
      <c r="A20" s="689">
        <f t="shared" si="8"/>
        <v>4467</v>
      </c>
      <c r="B20" s="690">
        <f t="shared" si="9"/>
        <v>1701015</v>
      </c>
      <c r="C20" s="626">
        <v>20</v>
      </c>
      <c r="D20" s="677" t="str">
        <f t="shared" si="4"/>
        <v>17</v>
      </c>
      <c r="E20" s="677" t="str">
        <f t="shared" si="5"/>
        <v>01</v>
      </c>
      <c r="F20" s="691">
        <f t="shared" si="10"/>
        <v>15</v>
      </c>
      <c r="G20" s="692" t="str">
        <f t="shared" si="11"/>
        <v>015</v>
      </c>
      <c r="H20" s="680" t="str">
        <f t="shared" si="0"/>
        <v>1701015</v>
      </c>
      <c r="I20" s="681">
        <v>42744.479433912034</v>
      </c>
      <c r="K20" s="682">
        <v>42754.629688657405</v>
      </c>
      <c r="L20" s="683" t="s">
        <v>555</v>
      </c>
      <c r="M20" s="684" t="s">
        <v>555</v>
      </c>
      <c r="N20" s="684" t="s">
        <v>555</v>
      </c>
      <c r="O20" s="684" t="s">
        <v>555</v>
      </c>
      <c r="P20" s="684" t="s">
        <v>555</v>
      </c>
      <c r="Q20" s="662" t="s">
        <v>16</v>
      </c>
      <c r="R20" s="662" t="s">
        <v>44</v>
      </c>
      <c r="S20" s="662" t="s">
        <v>31</v>
      </c>
      <c r="T20" s="662" t="s">
        <v>366</v>
      </c>
      <c r="U20" s="662" t="s">
        <v>308</v>
      </c>
      <c r="X20" s="662" t="s">
        <v>367</v>
      </c>
      <c r="Y20" s="662" t="s">
        <v>299</v>
      </c>
      <c r="Z20" s="662" t="s">
        <v>368</v>
      </c>
      <c r="AA20" s="662">
        <v>5</v>
      </c>
      <c r="AB20" s="681">
        <v>42851</v>
      </c>
      <c r="AC20" s="686" t="s">
        <v>369</v>
      </c>
      <c r="AD20" s="686"/>
      <c r="AE20" s="686"/>
      <c r="AF20" s="686"/>
      <c r="AG20" s="626" t="s">
        <v>52</v>
      </c>
      <c r="AI20" s="626" t="s">
        <v>56</v>
      </c>
      <c r="AK20" s="626" t="s">
        <v>60</v>
      </c>
      <c r="AM20" s="626" t="s">
        <v>64</v>
      </c>
      <c r="AO20" s="626" t="s">
        <v>375</v>
      </c>
      <c r="DD20" s="626">
        <v>20</v>
      </c>
      <c r="DG20" s="626">
        <v>1</v>
      </c>
      <c r="DH20" s="681">
        <v>42744.398876388892</v>
      </c>
      <c r="DI20" s="662" t="s">
        <v>374</v>
      </c>
      <c r="DJ20" s="663">
        <v>3</v>
      </c>
      <c r="DK20" s="662"/>
      <c r="DL20" s="687" t="str">
        <f t="shared" si="1"/>
        <v>พร้อมซ่อม</v>
      </c>
      <c r="DM20" s="688"/>
    </row>
    <row r="21" spans="1:117" x14ac:dyDescent="0.25">
      <c r="A21" s="689">
        <f t="shared" si="8"/>
        <v>6913</v>
      </c>
      <c r="B21" s="690">
        <f t="shared" si="9"/>
        <v>1701016</v>
      </c>
      <c r="C21" s="626">
        <v>21</v>
      </c>
      <c r="D21" s="677" t="str">
        <f t="shared" si="4"/>
        <v>17</v>
      </c>
      <c r="E21" s="677" t="str">
        <f t="shared" si="5"/>
        <v>01</v>
      </c>
      <c r="F21" s="691">
        <f t="shared" si="10"/>
        <v>16</v>
      </c>
      <c r="G21" s="692" t="str">
        <f t="shared" si="11"/>
        <v>016</v>
      </c>
      <c r="H21" s="680" t="str">
        <f t="shared" si="0"/>
        <v>1701016</v>
      </c>
      <c r="I21" s="681">
        <v>42744.499108796299</v>
      </c>
      <c r="J21" s="681">
        <v>42749</v>
      </c>
      <c r="K21" s="682">
        <v>42751.743194444447</v>
      </c>
      <c r="L21" s="683" t="s">
        <v>555</v>
      </c>
      <c r="M21" s="684" t="s">
        <v>555</v>
      </c>
      <c r="N21" s="684" t="s">
        <v>555</v>
      </c>
      <c r="O21" s="684" t="s">
        <v>555</v>
      </c>
      <c r="P21" s="684" t="s">
        <v>555</v>
      </c>
      <c r="Q21" s="662" t="s">
        <v>16</v>
      </c>
      <c r="R21" s="662" t="s">
        <v>43</v>
      </c>
      <c r="S21" s="662" t="s">
        <v>31</v>
      </c>
      <c r="T21" s="662" t="s">
        <v>376</v>
      </c>
      <c r="U21" s="662" t="s">
        <v>308</v>
      </c>
      <c r="V21" s="685">
        <v>801239650</v>
      </c>
      <c r="X21" s="662" t="s">
        <v>377</v>
      </c>
      <c r="Y21" s="662" t="s">
        <v>299</v>
      </c>
      <c r="Z21" s="662" t="s">
        <v>368</v>
      </c>
      <c r="AA21" s="662">
        <v>2013</v>
      </c>
      <c r="AB21" s="681">
        <v>42896</v>
      </c>
      <c r="AC21" s="686" t="s">
        <v>378</v>
      </c>
      <c r="AD21" s="686"/>
      <c r="AE21" s="686"/>
      <c r="AF21" s="686"/>
      <c r="AG21" s="626" t="s">
        <v>379</v>
      </c>
      <c r="AI21" s="626" t="s">
        <v>380</v>
      </c>
      <c r="DD21" s="626">
        <v>21</v>
      </c>
      <c r="DH21" s="681">
        <v>42744.497868171296</v>
      </c>
      <c r="DI21" s="662">
        <v>0</v>
      </c>
      <c r="DJ21" s="663">
        <v>0</v>
      </c>
      <c r="DK21" s="662"/>
      <c r="DL21" s="687" t="str">
        <f t="shared" si="1"/>
        <v>พร้อมซ่อม</v>
      </c>
      <c r="DM21" s="688"/>
    </row>
    <row r="22" spans="1:117" x14ac:dyDescent="0.25">
      <c r="A22" s="689">
        <f t="shared" si="8"/>
        <v>3395</v>
      </c>
      <c r="B22" s="690">
        <f t="shared" si="9"/>
        <v>1701017</v>
      </c>
      <c r="C22" s="626">
        <v>22</v>
      </c>
      <c r="D22" s="677" t="str">
        <f t="shared" si="4"/>
        <v>17</v>
      </c>
      <c r="E22" s="677" t="str">
        <f t="shared" si="5"/>
        <v>01</v>
      </c>
      <c r="F22" s="691">
        <f t="shared" si="10"/>
        <v>17</v>
      </c>
      <c r="G22" s="692" t="str">
        <f t="shared" si="11"/>
        <v>017</v>
      </c>
      <c r="H22" s="680" t="str">
        <f t="shared" si="0"/>
        <v>1701017</v>
      </c>
      <c r="I22" s="681">
        <v>42800.654672337965</v>
      </c>
      <c r="K22" s="682" t="str">
        <f>IF(OR(N22="OUT",N22="สมบูรณ์"),"ไม่ระบุ","")</f>
        <v>ไม่ระบุ</v>
      </c>
      <c r="L22" s="683" t="str">
        <f>IF(I22="","",IF(J22="","No fix",J22-I22))</f>
        <v>No fix</v>
      </c>
      <c r="M22" s="684" t="str">
        <f>IF(I22="","",IF(AG22="","NON","JOB"))</f>
        <v>JOB</v>
      </c>
      <c r="N22" s="684" t="str">
        <f>IF(I22="","",IFERROR(VLOOKUP(B22,QUEUE!$F$11:$X$1000,19,FALSE),"NON"))</f>
        <v>สมบูรณ์</v>
      </c>
      <c r="O22" s="684" t="str">
        <f>IF(I22="","",IFERROR(IF(VLOOKUP(B22,[1]REFINISH!$F$4:$O$1000,10,FALSE)="",VLOOKUP(B22,[1]REFINISH!$F$4:$O$1000,8,FALSE),"OK"),"NON"))</f>
        <v>เทพารักษ์</v>
      </c>
      <c r="P22" s="684" t="str">
        <f>IF(I22="","",IF(AF22=0,"NON",IF(AF22-DE22=0,"OK","ขาด"&amp;AF22-DE22&amp;"ชิ้น")))</f>
        <v>NON</v>
      </c>
      <c r="Q22" s="662" t="s">
        <v>16</v>
      </c>
      <c r="R22" s="662" t="s">
        <v>43</v>
      </c>
      <c r="S22" s="662" t="s">
        <v>32</v>
      </c>
      <c r="T22" s="662" t="s">
        <v>381</v>
      </c>
      <c r="U22" s="662" t="s">
        <v>382</v>
      </c>
      <c r="V22" s="685">
        <v>629453994</v>
      </c>
      <c r="X22" s="662" t="s">
        <v>383</v>
      </c>
      <c r="Y22" s="662" t="s">
        <v>310</v>
      </c>
      <c r="Z22" s="662" t="s">
        <v>384</v>
      </c>
      <c r="AA22" s="662">
        <v>2010</v>
      </c>
      <c r="AB22" s="681">
        <v>42786</v>
      </c>
      <c r="AC22" s="686" t="s">
        <v>385</v>
      </c>
      <c r="AD22" s="686"/>
      <c r="AE22" s="686"/>
      <c r="AF22" s="686"/>
      <c r="AG22" s="626" t="s">
        <v>47</v>
      </c>
      <c r="AI22" s="626" t="s">
        <v>48</v>
      </c>
      <c r="AK22" s="626" t="s">
        <v>570</v>
      </c>
      <c r="AM22" s="626" t="s">
        <v>1123</v>
      </c>
      <c r="AO22" s="626" t="s">
        <v>1328</v>
      </c>
      <c r="DD22" s="626">
        <v>22</v>
      </c>
      <c r="DG22" s="626">
        <v>0.5</v>
      </c>
      <c r="DH22" s="681">
        <v>42744.58507025463</v>
      </c>
      <c r="DI22" s="662">
        <v>0</v>
      </c>
      <c r="DJ22" s="663">
        <v>2</v>
      </c>
      <c r="DK22" s="662">
        <v>1</v>
      </c>
      <c r="DL22" s="687" t="str">
        <f t="shared" si="1"/>
        <v>พร้อมซ่อม</v>
      </c>
      <c r="DM22" s="688"/>
    </row>
    <row r="23" spans="1:117" x14ac:dyDescent="0.25">
      <c r="A23" s="689">
        <f t="shared" si="8"/>
        <v>649</v>
      </c>
      <c r="B23" s="690">
        <f t="shared" si="9"/>
        <v>1701018</v>
      </c>
      <c r="C23" s="626">
        <v>23</v>
      </c>
      <c r="D23" s="677" t="str">
        <f t="shared" si="4"/>
        <v>17</v>
      </c>
      <c r="E23" s="677" t="str">
        <f t="shared" si="5"/>
        <v>01</v>
      </c>
      <c r="F23" s="691">
        <f t="shared" si="10"/>
        <v>18</v>
      </c>
      <c r="G23" s="692" t="str">
        <f t="shared" si="11"/>
        <v>018</v>
      </c>
      <c r="H23" s="680" t="str">
        <f t="shared" si="0"/>
        <v>1701018</v>
      </c>
      <c r="I23" s="681">
        <v>42791.482715740742</v>
      </c>
      <c r="K23" s="682">
        <v>42798.738937037037</v>
      </c>
      <c r="L23" s="683" t="s">
        <v>555</v>
      </c>
      <c r="M23" s="684" t="s">
        <v>555</v>
      </c>
      <c r="N23" s="684" t="s">
        <v>555</v>
      </c>
      <c r="O23" s="684" t="s">
        <v>555</v>
      </c>
      <c r="P23" s="684" t="s">
        <v>555</v>
      </c>
      <c r="Q23" s="662" t="s">
        <v>16</v>
      </c>
      <c r="R23" s="662" t="s">
        <v>43</v>
      </c>
      <c r="S23" s="662" t="s">
        <v>31</v>
      </c>
      <c r="T23" s="662" t="s">
        <v>386</v>
      </c>
      <c r="U23" s="662" t="s">
        <v>387</v>
      </c>
      <c r="V23" s="685">
        <v>896981602</v>
      </c>
      <c r="X23" s="662" t="s">
        <v>388</v>
      </c>
      <c r="Y23" s="662" t="s">
        <v>294</v>
      </c>
      <c r="Z23" s="662" t="s">
        <v>389</v>
      </c>
      <c r="AA23" s="662">
        <v>2013</v>
      </c>
      <c r="AB23" s="681">
        <v>42745</v>
      </c>
      <c r="AC23" s="686" t="s">
        <v>390</v>
      </c>
      <c r="AD23" s="686"/>
      <c r="AE23" s="686"/>
      <c r="AF23" s="686"/>
      <c r="AG23" s="626" t="s">
        <v>47</v>
      </c>
      <c r="AI23" s="626" t="s">
        <v>50</v>
      </c>
      <c r="AJ23" s="626" t="s">
        <v>340</v>
      </c>
      <c r="AK23" s="626" t="s">
        <v>73</v>
      </c>
      <c r="AL23" s="626" t="s">
        <v>340</v>
      </c>
      <c r="AM23" s="626" t="s">
        <v>615</v>
      </c>
      <c r="DD23" s="626">
        <v>23</v>
      </c>
      <c r="DH23" s="681">
        <v>42744.587184490738</v>
      </c>
      <c r="DI23" s="662">
        <v>0</v>
      </c>
      <c r="DJ23" s="663">
        <v>1</v>
      </c>
      <c r="DK23" s="662"/>
      <c r="DL23" s="687" t="str">
        <f t="shared" si="1"/>
        <v>พร้อมซ่อม</v>
      </c>
      <c r="DM23" s="688">
        <v>3700</v>
      </c>
    </row>
    <row r="24" spans="1:117" x14ac:dyDescent="0.25">
      <c r="A24" s="689">
        <f t="shared" si="8"/>
        <v>1995</v>
      </c>
      <c r="B24" s="690">
        <f t="shared" si="9"/>
        <v>1701019</v>
      </c>
      <c r="C24" s="626">
        <v>24</v>
      </c>
      <c r="D24" s="677" t="str">
        <f t="shared" si="4"/>
        <v>17</v>
      </c>
      <c r="E24" s="677" t="str">
        <f t="shared" si="5"/>
        <v>01</v>
      </c>
      <c r="F24" s="691">
        <f t="shared" si="10"/>
        <v>19</v>
      </c>
      <c r="G24" s="692" t="str">
        <f t="shared" si="11"/>
        <v>019</v>
      </c>
      <c r="H24" s="680" t="str">
        <f t="shared" si="0"/>
        <v>1701019</v>
      </c>
      <c r="I24" s="681">
        <v>42796.728438541664</v>
      </c>
      <c r="K24" s="682">
        <v>42822.572961342594</v>
      </c>
      <c r="L24" s="683" t="s">
        <v>555</v>
      </c>
      <c r="M24" s="684" t="s">
        <v>555</v>
      </c>
      <c r="N24" s="684" t="s">
        <v>555</v>
      </c>
      <c r="O24" s="684" t="s">
        <v>555</v>
      </c>
      <c r="P24" s="684" t="s">
        <v>555</v>
      </c>
      <c r="Q24" s="662" t="s">
        <v>16</v>
      </c>
      <c r="R24" s="662" t="s">
        <v>44</v>
      </c>
      <c r="S24" s="662" t="s">
        <v>37</v>
      </c>
      <c r="T24" s="662" t="s">
        <v>391</v>
      </c>
      <c r="U24" s="662" t="s">
        <v>392</v>
      </c>
      <c r="V24" s="685">
        <v>894879211</v>
      </c>
      <c r="X24" s="662" t="s">
        <v>393</v>
      </c>
      <c r="Y24" s="662" t="s">
        <v>315</v>
      </c>
      <c r="Z24" s="662" t="s">
        <v>333</v>
      </c>
      <c r="AA24" s="662">
        <v>2012</v>
      </c>
      <c r="AB24" s="681">
        <v>42803</v>
      </c>
      <c r="AC24" s="686" t="s">
        <v>390</v>
      </c>
      <c r="AD24" s="686"/>
      <c r="AE24" s="686"/>
      <c r="AF24" s="686"/>
      <c r="AG24" s="626" t="s">
        <v>47</v>
      </c>
      <c r="AI24" s="626" t="s">
        <v>51</v>
      </c>
      <c r="AJ24" s="626" t="s">
        <v>340</v>
      </c>
      <c r="AK24" s="626" t="s">
        <v>73</v>
      </c>
      <c r="AL24" s="626" t="s">
        <v>340</v>
      </c>
      <c r="AM24" s="626" t="s">
        <v>667</v>
      </c>
      <c r="AO24" s="626" t="s">
        <v>570</v>
      </c>
      <c r="AQ24" s="626" t="s">
        <v>1294</v>
      </c>
      <c r="AS24" s="626" t="s">
        <v>1126</v>
      </c>
      <c r="AU24" s="626" t="s">
        <v>1295</v>
      </c>
      <c r="DD24" s="626">
        <v>24</v>
      </c>
      <c r="DG24" s="626">
        <v>0.5</v>
      </c>
      <c r="DH24" s="681">
        <v>42744.605160763887</v>
      </c>
      <c r="DI24" s="662">
        <v>0</v>
      </c>
      <c r="DJ24" s="663">
        <v>2</v>
      </c>
      <c r="DK24" s="662"/>
      <c r="DL24" s="687" t="str">
        <f t="shared" si="1"/>
        <v>พร้อมซ่อม</v>
      </c>
      <c r="DM24" s="688">
        <v>25000</v>
      </c>
    </row>
    <row r="25" spans="1:117" x14ac:dyDescent="0.25">
      <c r="A25" s="689">
        <f t="shared" si="8"/>
        <v>1867</v>
      </c>
      <c r="B25" s="690">
        <f t="shared" si="9"/>
        <v>1701020</v>
      </c>
      <c r="C25" s="626">
        <v>25</v>
      </c>
      <c r="D25" s="677" t="str">
        <f t="shared" si="4"/>
        <v>17</v>
      </c>
      <c r="E25" s="677" t="str">
        <f t="shared" si="5"/>
        <v>01</v>
      </c>
      <c r="F25" s="691">
        <f t="shared" si="10"/>
        <v>20</v>
      </c>
      <c r="G25" s="692" t="str">
        <f t="shared" si="11"/>
        <v>020</v>
      </c>
      <c r="H25" s="680" t="str">
        <f t="shared" si="0"/>
        <v>1701020</v>
      </c>
      <c r="I25" s="681">
        <v>42857</v>
      </c>
      <c r="J25" s="681">
        <v>42882</v>
      </c>
      <c r="K25" s="682">
        <v>42888.733721990742</v>
      </c>
      <c r="L25" s="683" t="s">
        <v>555</v>
      </c>
      <c r="M25" s="684" t="s">
        <v>555</v>
      </c>
      <c r="N25" s="684" t="s">
        <v>555</v>
      </c>
      <c r="O25" s="684" t="s">
        <v>555</v>
      </c>
      <c r="P25" s="684" t="s">
        <v>555</v>
      </c>
      <c r="Q25" s="662" t="s">
        <v>16</v>
      </c>
      <c r="R25" s="662" t="s">
        <v>102</v>
      </c>
      <c r="S25" s="662" t="s">
        <v>33</v>
      </c>
      <c r="T25" s="662" t="s">
        <v>394</v>
      </c>
      <c r="U25" s="662" t="s">
        <v>392</v>
      </c>
      <c r="V25" s="685">
        <v>879286872</v>
      </c>
      <c r="X25" s="662" t="s">
        <v>395</v>
      </c>
      <c r="Y25" s="662" t="s">
        <v>294</v>
      </c>
      <c r="Z25" s="662" t="s">
        <v>396</v>
      </c>
      <c r="AA25" s="662">
        <v>2008</v>
      </c>
      <c r="AB25" s="681">
        <v>42885</v>
      </c>
      <c r="AC25" s="686" t="s">
        <v>301</v>
      </c>
      <c r="AD25" s="686"/>
      <c r="AE25" s="686"/>
      <c r="AF25" s="686"/>
      <c r="AG25" s="626" t="s">
        <v>341</v>
      </c>
      <c r="AI25" s="626" t="s">
        <v>1718</v>
      </c>
      <c r="AK25" s="626" t="s">
        <v>1734</v>
      </c>
      <c r="AM25" s="626" t="s">
        <v>1735</v>
      </c>
      <c r="AO25" s="626" t="s">
        <v>1736</v>
      </c>
      <c r="DD25" s="626">
        <v>25</v>
      </c>
      <c r="DH25" s="681">
        <v>42744.610328819443</v>
      </c>
      <c r="DI25" s="662"/>
      <c r="DJ25" s="663"/>
      <c r="DK25" s="662">
        <v>1</v>
      </c>
      <c r="DL25" s="687" t="str">
        <f t="shared" si="1"/>
        <v>พร้อมซ่อม</v>
      </c>
      <c r="DM25" s="688">
        <v>9440</v>
      </c>
    </row>
    <row r="26" spans="1:117" x14ac:dyDescent="0.25">
      <c r="A26" s="689">
        <f t="shared" si="8"/>
        <v>4104</v>
      </c>
      <c r="B26" s="690">
        <f t="shared" si="9"/>
        <v>1701021</v>
      </c>
      <c r="C26" s="626">
        <v>26</v>
      </c>
      <c r="D26" s="677" t="str">
        <f t="shared" si="4"/>
        <v>17</v>
      </c>
      <c r="E26" s="677" t="str">
        <f t="shared" si="5"/>
        <v>01</v>
      </c>
      <c r="F26" s="691">
        <f t="shared" si="10"/>
        <v>21</v>
      </c>
      <c r="G26" s="692" t="str">
        <f t="shared" si="11"/>
        <v>021</v>
      </c>
      <c r="H26" s="680" t="str">
        <f t="shared" si="0"/>
        <v>1701021</v>
      </c>
      <c r="I26" s="681">
        <v>42878.414033564812</v>
      </c>
      <c r="J26" s="681">
        <v>42885</v>
      </c>
      <c r="K26" s="682" t="str">
        <f>IF(OR(N26="OUT",N26="สมบูรณ์"),"ไม่ระบุ","")</f>
        <v>ไม่ระบุ</v>
      </c>
      <c r="L26" s="683">
        <f>IF(I26="","",IF(J26="","No fix",J26-I26))</f>
        <v>6.5859664351883112</v>
      </c>
      <c r="M26" s="684" t="str">
        <f>IF(I26="","",IF(AG26="","NON","JOB"))</f>
        <v>JOB</v>
      </c>
      <c r="N26" s="684" t="str">
        <f>IF(I26="","",IFERROR(VLOOKUP(B26,QUEUE!$F$11:$X$1000,19,FALSE),"NON"))</f>
        <v>สมบูรณ์</v>
      </c>
      <c r="O26" s="684" t="str">
        <f>IF(I26="","",IFERROR(IF(VLOOKUP(B26,[1]REFINISH!$F$4:$O$1000,10,FALSE)="",VLOOKUP(B26,[1]REFINISH!$F$4:$O$1000,8,FALSE),"OK"),"NON"))</f>
        <v>OK</v>
      </c>
      <c r="P26" s="684" t="str">
        <f>IF(I26="","",IF(AF26=0,"NON",IF(AF26-DE26=0,"OK","ขาด"&amp;AF26-DE26&amp;"ชิ้น")))</f>
        <v>NON</v>
      </c>
      <c r="Q26" s="662" t="s">
        <v>16</v>
      </c>
      <c r="R26" s="662" t="s">
        <v>43</v>
      </c>
      <c r="S26" s="662" t="s">
        <v>201</v>
      </c>
      <c r="T26" s="662" t="s">
        <v>397</v>
      </c>
      <c r="U26" s="662" t="s">
        <v>398</v>
      </c>
      <c r="V26" s="685">
        <v>849396438</v>
      </c>
      <c r="X26" s="662" t="s">
        <v>399</v>
      </c>
      <c r="Y26" s="662" t="s">
        <v>310</v>
      </c>
      <c r="Z26" s="662" t="s">
        <v>400</v>
      </c>
      <c r="AA26" s="662">
        <v>2010</v>
      </c>
      <c r="AB26" s="681">
        <v>43041</v>
      </c>
      <c r="AC26" s="686" t="s">
        <v>324</v>
      </c>
      <c r="AD26" s="686"/>
      <c r="AE26" s="686"/>
      <c r="AF26" s="686"/>
      <c r="AG26" s="626" t="s">
        <v>47</v>
      </c>
      <c r="AI26" s="626" t="s">
        <v>73</v>
      </c>
      <c r="AK26" s="626" t="s">
        <v>1299</v>
      </c>
      <c r="AM26" s="626" t="s">
        <v>1526</v>
      </c>
      <c r="AO26" s="626" t="s">
        <v>901</v>
      </c>
      <c r="DD26" s="626">
        <v>26</v>
      </c>
      <c r="DG26" s="626">
        <v>0.5</v>
      </c>
      <c r="DH26" s="681">
        <v>42744.61432453704</v>
      </c>
      <c r="DI26" s="662">
        <v>0</v>
      </c>
      <c r="DJ26" s="663">
        <v>1</v>
      </c>
      <c r="DK26" s="662"/>
      <c r="DL26" s="687" t="str">
        <f t="shared" si="1"/>
        <v>พร้อมซ่อม</v>
      </c>
      <c r="DM26" s="688"/>
    </row>
    <row r="27" spans="1:117" x14ac:dyDescent="0.25">
      <c r="A27" s="689">
        <f t="shared" si="8"/>
        <v>9580</v>
      </c>
      <c r="B27" s="690">
        <f t="shared" si="9"/>
        <v>1701022</v>
      </c>
      <c r="C27" s="626">
        <v>27</v>
      </c>
      <c r="D27" s="677" t="str">
        <f t="shared" si="4"/>
        <v>17</v>
      </c>
      <c r="E27" s="677" t="str">
        <f t="shared" si="5"/>
        <v>01</v>
      </c>
      <c r="F27" s="691">
        <f t="shared" si="10"/>
        <v>22</v>
      </c>
      <c r="G27" s="692" t="str">
        <f t="shared" si="11"/>
        <v>022</v>
      </c>
      <c r="H27" s="680" t="str">
        <f t="shared" si="0"/>
        <v>1701022</v>
      </c>
      <c r="I27" s="681">
        <v>42779.583373148147</v>
      </c>
      <c r="J27" s="681">
        <v>42784</v>
      </c>
      <c r="K27" s="682">
        <v>42798.714560416665</v>
      </c>
      <c r="L27" s="683" t="s">
        <v>555</v>
      </c>
      <c r="M27" s="684" t="s">
        <v>555</v>
      </c>
      <c r="N27" s="684" t="s">
        <v>555</v>
      </c>
      <c r="O27" s="684" t="s">
        <v>555</v>
      </c>
      <c r="P27" s="684" t="s">
        <v>555</v>
      </c>
      <c r="Q27" s="662" t="s">
        <v>16</v>
      </c>
      <c r="R27" s="662" t="s">
        <v>44</v>
      </c>
      <c r="S27" s="662" t="s">
        <v>31</v>
      </c>
      <c r="T27" s="662" t="s">
        <v>401</v>
      </c>
      <c r="V27" s="685">
        <v>881392865</v>
      </c>
      <c r="X27" s="662" t="s">
        <v>402</v>
      </c>
      <c r="Y27" s="662" t="s">
        <v>403</v>
      </c>
      <c r="Z27" s="662" t="s">
        <v>404</v>
      </c>
      <c r="AA27" s="662">
        <v>2016</v>
      </c>
      <c r="AB27" s="681">
        <v>42808</v>
      </c>
      <c r="AC27" s="686" t="s">
        <v>405</v>
      </c>
      <c r="AD27" s="686"/>
      <c r="AE27" s="686">
        <v>1</v>
      </c>
      <c r="AF27" s="686"/>
      <c r="AG27" s="626" t="s">
        <v>47</v>
      </c>
      <c r="AH27" s="626" t="s">
        <v>340</v>
      </c>
      <c r="AI27" s="626" t="s">
        <v>53</v>
      </c>
      <c r="AK27" s="626" t="s">
        <v>60</v>
      </c>
      <c r="AM27" s="626" t="s">
        <v>62</v>
      </c>
      <c r="DD27" s="626">
        <v>27</v>
      </c>
      <c r="DH27" s="681">
        <v>42744.618580902781</v>
      </c>
      <c r="DI27" s="662"/>
      <c r="DJ27" s="663">
        <v>4</v>
      </c>
      <c r="DK27" s="662"/>
      <c r="DL27" s="687" t="str">
        <f t="shared" si="1"/>
        <v>พร้อมซ่อม</v>
      </c>
      <c r="DM27" s="688">
        <v>9850</v>
      </c>
    </row>
    <row r="28" spans="1:117" x14ac:dyDescent="0.25">
      <c r="A28" s="689">
        <f t="shared" si="8"/>
        <v>4324</v>
      </c>
      <c r="B28" s="690">
        <f t="shared" si="9"/>
        <v>1701023</v>
      </c>
      <c r="C28" s="626">
        <v>28</v>
      </c>
      <c r="D28" s="677" t="str">
        <f t="shared" si="4"/>
        <v>17</v>
      </c>
      <c r="E28" s="677" t="str">
        <f t="shared" si="5"/>
        <v>01</v>
      </c>
      <c r="F28" s="691">
        <f t="shared" si="10"/>
        <v>23</v>
      </c>
      <c r="G28" s="692" t="str">
        <f t="shared" si="11"/>
        <v>023</v>
      </c>
      <c r="H28" s="680" t="str">
        <f t="shared" si="0"/>
        <v>1701023</v>
      </c>
      <c r="I28" s="681">
        <v>42779.57748414352</v>
      </c>
      <c r="J28" s="681">
        <v>42790</v>
      </c>
      <c r="K28" s="682">
        <v>42797.557313541663</v>
      </c>
      <c r="L28" s="683" t="s">
        <v>555</v>
      </c>
      <c r="M28" s="684" t="s">
        <v>555</v>
      </c>
      <c r="N28" s="684" t="s">
        <v>555</v>
      </c>
      <c r="O28" s="684" t="s">
        <v>555</v>
      </c>
      <c r="P28" s="684" t="s">
        <v>555</v>
      </c>
      <c r="Q28" s="662" t="s">
        <v>16</v>
      </c>
      <c r="R28" s="662" t="s">
        <v>44</v>
      </c>
      <c r="S28" s="662" t="s">
        <v>32</v>
      </c>
      <c r="T28" s="662" t="s">
        <v>406</v>
      </c>
      <c r="V28" s="685">
        <v>998278836</v>
      </c>
      <c r="X28" s="662" t="s">
        <v>407</v>
      </c>
      <c r="Y28" s="662" t="s">
        <v>299</v>
      </c>
      <c r="Z28" s="662" t="s">
        <v>368</v>
      </c>
      <c r="AA28" s="662">
        <v>2007</v>
      </c>
      <c r="AB28" s="681">
        <v>42732</v>
      </c>
      <c r="AC28" s="686" t="s">
        <v>408</v>
      </c>
      <c r="AD28" s="686"/>
      <c r="AE28" s="686"/>
      <c r="AF28" s="686"/>
      <c r="AG28" s="626" t="s">
        <v>47</v>
      </c>
      <c r="AI28" s="626" t="s">
        <v>51</v>
      </c>
      <c r="AK28" s="626" t="s">
        <v>79</v>
      </c>
      <c r="AM28" s="626" t="s">
        <v>53</v>
      </c>
      <c r="AO28" s="626" t="s">
        <v>68</v>
      </c>
      <c r="AP28" s="626" t="s">
        <v>340</v>
      </c>
      <c r="AQ28" s="626" t="s">
        <v>73</v>
      </c>
      <c r="AR28" s="626" t="s">
        <v>340</v>
      </c>
      <c r="AS28" s="626" t="s">
        <v>667</v>
      </c>
      <c r="AU28" s="626" t="s">
        <v>975</v>
      </c>
      <c r="DD28" s="626">
        <v>28</v>
      </c>
      <c r="DG28" s="626">
        <v>1</v>
      </c>
      <c r="DH28" s="681">
        <v>42744.621438194445</v>
      </c>
      <c r="DI28" s="662"/>
      <c r="DJ28" s="663">
        <v>4</v>
      </c>
      <c r="DK28" s="662"/>
      <c r="DL28" s="687" t="str">
        <f t="shared" si="1"/>
        <v>พร้อมซ่อม</v>
      </c>
      <c r="DM28" s="688">
        <v>11280.37</v>
      </c>
    </row>
    <row r="29" spans="1:117" x14ac:dyDescent="0.25">
      <c r="A29" s="689">
        <f t="shared" si="8"/>
        <v>2420</v>
      </c>
      <c r="B29" s="690">
        <f t="shared" si="9"/>
        <v>1701024</v>
      </c>
      <c r="C29" s="626">
        <v>29</v>
      </c>
      <c r="D29" s="677" t="str">
        <f t="shared" si="4"/>
        <v>17</v>
      </c>
      <c r="E29" s="677" t="str">
        <f t="shared" si="5"/>
        <v>01</v>
      </c>
      <c r="F29" s="691">
        <f t="shared" si="10"/>
        <v>24</v>
      </c>
      <c r="G29" s="692" t="str">
        <f t="shared" si="11"/>
        <v>024</v>
      </c>
      <c r="H29" s="680" t="str">
        <f t="shared" si="0"/>
        <v>1701024</v>
      </c>
      <c r="I29" s="681">
        <v>42854.669767129628</v>
      </c>
      <c r="J29" s="681">
        <v>0</v>
      </c>
      <c r="K29" s="682">
        <v>42916.686204166668</v>
      </c>
      <c r="L29" s="683" t="s">
        <v>555</v>
      </c>
      <c r="M29" s="684" t="s">
        <v>555</v>
      </c>
      <c r="N29" s="684" t="s">
        <v>555</v>
      </c>
      <c r="O29" s="684" t="s">
        <v>555</v>
      </c>
      <c r="P29" s="684" t="s">
        <v>555</v>
      </c>
      <c r="Q29" s="662" t="s">
        <v>16</v>
      </c>
      <c r="R29" s="662" t="s">
        <v>44</v>
      </c>
      <c r="S29" s="662" t="s">
        <v>40</v>
      </c>
      <c r="T29" s="662" t="s">
        <v>409</v>
      </c>
      <c r="U29" s="662" t="s">
        <v>308</v>
      </c>
      <c r="V29" s="685">
        <v>812661293</v>
      </c>
      <c r="X29" s="662" t="s">
        <v>410</v>
      </c>
      <c r="Y29" s="662" t="s">
        <v>315</v>
      </c>
      <c r="Z29" s="662" t="s">
        <v>411</v>
      </c>
      <c r="AA29" s="662">
        <v>2008</v>
      </c>
      <c r="AB29" s="681">
        <v>42996</v>
      </c>
      <c r="AC29" s="686" t="s">
        <v>412</v>
      </c>
      <c r="AD29" s="686"/>
      <c r="AE29" s="686"/>
      <c r="AF29" s="686"/>
      <c r="AG29" s="626" t="s">
        <v>1709</v>
      </c>
      <c r="AH29" s="626" t="s">
        <v>340</v>
      </c>
      <c r="AI29" s="626" t="s">
        <v>78</v>
      </c>
      <c r="AK29" s="626" t="s">
        <v>54</v>
      </c>
      <c r="AM29" s="626" t="s">
        <v>71</v>
      </c>
      <c r="AN29" s="626" t="s">
        <v>340</v>
      </c>
      <c r="DD29" s="626">
        <v>29</v>
      </c>
      <c r="DH29" s="681">
        <v>42744.644590277778</v>
      </c>
      <c r="DI29" s="662" t="s">
        <v>1708</v>
      </c>
      <c r="DJ29" s="663">
        <v>0</v>
      </c>
      <c r="DK29" s="662">
        <v>1</v>
      </c>
      <c r="DL29" s="687" t="str">
        <f t="shared" si="1"/>
        <v>พร้อมซ่อม</v>
      </c>
      <c r="DM29" s="688">
        <v>6300</v>
      </c>
    </row>
    <row r="30" spans="1:117" x14ac:dyDescent="0.25">
      <c r="A30" s="689">
        <f t="shared" si="8"/>
        <v>5609</v>
      </c>
      <c r="B30" s="690">
        <f t="shared" si="9"/>
        <v>1701025</v>
      </c>
      <c r="C30" s="626">
        <v>30</v>
      </c>
      <c r="D30" s="677" t="str">
        <f t="shared" si="4"/>
        <v>17</v>
      </c>
      <c r="E30" s="677" t="str">
        <f t="shared" si="5"/>
        <v>01</v>
      </c>
      <c r="F30" s="691">
        <f t="shared" si="10"/>
        <v>25</v>
      </c>
      <c r="G30" s="692" t="str">
        <f t="shared" si="11"/>
        <v>025</v>
      </c>
      <c r="H30" s="680" t="str">
        <f t="shared" si="0"/>
        <v>1701025</v>
      </c>
      <c r="I30" s="681">
        <v>42744.707222800927</v>
      </c>
      <c r="K30" s="682">
        <v>42772.768969907411</v>
      </c>
      <c r="L30" s="683" t="str">
        <f>IF(I30="","",IF(J30="","No fix",J30-I30))</f>
        <v>No fix</v>
      </c>
      <c r="M30" s="684" t="str">
        <f>IF(I30="","",IF(AG30="","NON","JOB"))</f>
        <v>JOB</v>
      </c>
      <c r="N30" s="684" t="str">
        <f>IF(I30="","",IFERROR(VLOOKUP(B30,QUEUE!$F$11:$X$1000,19,FALSE),"NON"))</f>
        <v>สมบูรณ์</v>
      </c>
      <c r="O30" s="684" t="str">
        <f>IF(I30="","",IFERROR(IF(VLOOKUP(B30,[1]REFINISH!$F$4:$O$1000,10,FALSE)="",VLOOKUP(B30,[1]REFINISH!$F$4:$O$1000,8,FALSE),"OK"),"NON"))</f>
        <v>OK</v>
      </c>
      <c r="P30" s="684" t="str">
        <f>IF(I30="","",IF(AF30=0,"NON",IF(AF30-DE30=0,"OK","ขาด"&amp;AF30-DE30&amp;"ชิ้น")))</f>
        <v>NON</v>
      </c>
      <c r="Q30" s="662" t="s">
        <v>16</v>
      </c>
      <c r="R30" s="662" t="s">
        <v>102</v>
      </c>
      <c r="S30" s="662" t="s">
        <v>31</v>
      </c>
      <c r="T30" s="662" t="s">
        <v>413</v>
      </c>
      <c r="U30" s="662" t="s">
        <v>392</v>
      </c>
      <c r="V30" s="685">
        <v>852211665</v>
      </c>
      <c r="X30" s="662" t="s">
        <v>414</v>
      </c>
      <c r="Y30" s="662" t="s">
        <v>310</v>
      </c>
      <c r="Z30" s="662" t="s">
        <v>336</v>
      </c>
      <c r="AA30" s="662">
        <v>2007</v>
      </c>
      <c r="AB30" s="681">
        <v>42782</v>
      </c>
      <c r="AC30" s="686" t="s">
        <v>301</v>
      </c>
      <c r="AD30" s="686"/>
      <c r="AE30" s="686"/>
      <c r="AF30" s="686"/>
      <c r="AG30" s="626" t="s">
        <v>50</v>
      </c>
      <c r="AH30" s="626" t="s">
        <v>340</v>
      </c>
      <c r="AI30" s="626" t="s">
        <v>71</v>
      </c>
      <c r="AJ30" s="626" t="s">
        <v>340</v>
      </c>
      <c r="AK30" s="626" t="s">
        <v>72</v>
      </c>
      <c r="AL30" s="626" t="s">
        <v>340</v>
      </c>
      <c r="AM30" s="626" t="s">
        <v>341</v>
      </c>
      <c r="AO30" s="626" t="s">
        <v>430</v>
      </c>
      <c r="DD30" s="626">
        <v>30</v>
      </c>
      <c r="DH30" s="681">
        <v>42744.647790393516</v>
      </c>
      <c r="DI30" s="662" t="s">
        <v>429</v>
      </c>
      <c r="DJ30" s="663">
        <v>0</v>
      </c>
      <c r="DK30" s="662"/>
      <c r="DL30" s="687" t="str">
        <f t="shared" si="1"/>
        <v>พร้อมซ่อม</v>
      </c>
      <c r="DM30" s="688"/>
    </row>
    <row r="31" spans="1:117" x14ac:dyDescent="0.25">
      <c r="A31" s="689">
        <f t="shared" si="8"/>
        <v>6994</v>
      </c>
      <c r="B31" s="690">
        <f t="shared" si="9"/>
        <v>1701026</v>
      </c>
      <c r="C31" s="626">
        <v>31</v>
      </c>
      <c r="D31" s="677" t="str">
        <f t="shared" si="4"/>
        <v>17</v>
      </c>
      <c r="E31" s="677" t="str">
        <f t="shared" si="5"/>
        <v>01</v>
      </c>
      <c r="F31" s="691">
        <f t="shared" si="10"/>
        <v>26</v>
      </c>
      <c r="G31" s="692" t="str">
        <f t="shared" si="11"/>
        <v>026</v>
      </c>
      <c r="H31" s="680" t="str">
        <f t="shared" si="0"/>
        <v>1701026</v>
      </c>
      <c r="I31" s="681">
        <v>42744.714077199074</v>
      </c>
      <c r="K31" s="682">
        <v>42761.446129282405</v>
      </c>
      <c r="L31" s="683" t="s">
        <v>555</v>
      </c>
      <c r="M31" s="684" t="s">
        <v>555</v>
      </c>
      <c r="N31" s="684" t="s">
        <v>555</v>
      </c>
      <c r="O31" s="684" t="s">
        <v>555</v>
      </c>
      <c r="P31" s="684" t="s">
        <v>555</v>
      </c>
      <c r="Q31" s="662" t="s">
        <v>16</v>
      </c>
      <c r="R31" s="662" t="s">
        <v>102</v>
      </c>
      <c r="S31" s="662" t="s">
        <v>31</v>
      </c>
      <c r="T31" s="662" t="s">
        <v>415</v>
      </c>
      <c r="U31" s="662" t="s">
        <v>326</v>
      </c>
      <c r="V31" s="685">
        <v>890558072</v>
      </c>
      <c r="X31" s="662" t="s">
        <v>416</v>
      </c>
      <c r="Y31" s="662" t="s">
        <v>310</v>
      </c>
      <c r="Z31" s="662" t="s">
        <v>336</v>
      </c>
      <c r="AA31" s="662">
        <v>2011</v>
      </c>
      <c r="AB31" s="681">
        <v>42794</v>
      </c>
      <c r="AC31" s="686" t="s">
        <v>417</v>
      </c>
      <c r="AD31" s="686"/>
      <c r="AE31" s="686"/>
      <c r="AF31" s="686"/>
      <c r="AG31" s="626" t="s">
        <v>341</v>
      </c>
      <c r="DD31" s="626">
        <v>31</v>
      </c>
      <c r="DH31" s="681">
        <v>42744.64949664352</v>
      </c>
      <c r="DI31" s="662" t="s">
        <v>431</v>
      </c>
      <c r="DJ31" s="663">
        <v>0</v>
      </c>
      <c r="DK31" s="662"/>
      <c r="DL31" s="687" t="str">
        <f t="shared" si="1"/>
        <v>พร้อมซ่อม</v>
      </c>
      <c r="DM31" s="688">
        <v>1500</v>
      </c>
    </row>
    <row r="32" spans="1:117" x14ac:dyDescent="0.25">
      <c r="A32" s="689">
        <f t="shared" si="8"/>
        <v>1607</v>
      </c>
      <c r="B32" s="690">
        <f t="shared" si="9"/>
        <v>1701027</v>
      </c>
      <c r="C32" s="626">
        <v>32</v>
      </c>
      <c r="D32" s="677" t="str">
        <f t="shared" si="4"/>
        <v>17</v>
      </c>
      <c r="E32" s="677" t="str">
        <f t="shared" si="5"/>
        <v>01</v>
      </c>
      <c r="F32" s="691">
        <f t="shared" si="10"/>
        <v>27</v>
      </c>
      <c r="G32" s="692" t="str">
        <f t="shared" si="11"/>
        <v>027</v>
      </c>
      <c r="H32" s="680" t="str">
        <f t="shared" si="0"/>
        <v>1701027</v>
      </c>
      <c r="I32" s="681">
        <v>42744.718386111112</v>
      </c>
      <c r="K32" s="682" t="str">
        <f>IF(OR(N32="OUT",N32="สมบูรณ์"),"ไม่ระบุ","")</f>
        <v>ไม่ระบุ</v>
      </c>
      <c r="L32" s="683" t="str">
        <f>IF(I32="","",IF(J32="","No fix",J32-I32))</f>
        <v>No fix</v>
      </c>
      <c r="M32" s="684" t="str">
        <f>IF(I32="","",IF(AG32="","NON","JOB"))</f>
        <v>JOB</v>
      </c>
      <c r="N32" s="684" t="str">
        <f>IF(I32="","",IFERROR(VLOOKUP(B32,QUEUE!$F$11:$X$1000,19,FALSE),"NON"))</f>
        <v>สมบูรณ์</v>
      </c>
      <c r="O32" s="684" t="str">
        <f>IF(I32="","",IFERROR(IF(VLOOKUP(B32,[1]REFINISH!$F$4:$O$1000,10,FALSE)="",VLOOKUP(B32,[1]REFINISH!$F$4:$O$1000,8,FALSE),"OK"),"NON"))</f>
        <v>OK</v>
      </c>
      <c r="P32" s="684" t="str">
        <f>IF(I32="","",IF(AF32=0,"NON",IF(AF32-DE32=0,"OK","ขาด"&amp;AF32-DE32&amp;"ชิ้น")))</f>
        <v>NON</v>
      </c>
      <c r="Q32" s="662" t="s">
        <v>16</v>
      </c>
      <c r="R32" s="662" t="s">
        <v>43</v>
      </c>
      <c r="S32" s="662" t="s">
        <v>31</v>
      </c>
      <c r="T32" s="662" t="s">
        <v>418</v>
      </c>
      <c r="U32" s="662" t="s">
        <v>286</v>
      </c>
      <c r="V32" s="685">
        <v>836089864</v>
      </c>
      <c r="X32" s="662" t="s">
        <v>419</v>
      </c>
      <c r="Y32" s="662" t="s">
        <v>310</v>
      </c>
      <c r="Z32" s="662" t="s">
        <v>420</v>
      </c>
      <c r="AA32" s="662">
        <v>2012</v>
      </c>
      <c r="AB32" s="681">
        <v>42796</v>
      </c>
      <c r="AC32" s="686" t="s">
        <v>421</v>
      </c>
      <c r="AD32" s="686"/>
      <c r="AE32" s="686"/>
      <c r="AF32" s="686"/>
      <c r="AG32" s="626" t="s">
        <v>47</v>
      </c>
      <c r="AI32" s="626" t="s">
        <v>48</v>
      </c>
      <c r="AK32" s="626" t="s">
        <v>72</v>
      </c>
      <c r="AL32" s="626" t="s">
        <v>340</v>
      </c>
      <c r="AM32" s="626" t="s">
        <v>432</v>
      </c>
      <c r="DD32" s="626">
        <v>32</v>
      </c>
      <c r="DH32" s="681">
        <v>42744.651177893516</v>
      </c>
      <c r="DI32" s="662">
        <v>0</v>
      </c>
      <c r="DJ32" s="663">
        <v>2</v>
      </c>
      <c r="DK32" s="662"/>
      <c r="DL32" s="687" t="str">
        <f t="shared" si="1"/>
        <v>พร้อมซ่อม</v>
      </c>
      <c r="DM32" s="688"/>
    </row>
    <row r="33" spans="1:117" x14ac:dyDescent="0.25">
      <c r="A33" s="689">
        <f t="shared" si="8"/>
        <v>9645</v>
      </c>
      <c r="B33" s="690">
        <f t="shared" si="9"/>
        <v>1701028</v>
      </c>
      <c r="C33" s="626">
        <v>33</v>
      </c>
      <c r="D33" s="677" t="str">
        <f t="shared" si="4"/>
        <v>17</v>
      </c>
      <c r="E33" s="677" t="str">
        <f t="shared" si="5"/>
        <v>01</v>
      </c>
      <c r="F33" s="691">
        <f t="shared" si="10"/>
        <v>28</v>
      </c>
      <c r="G33" s="692" t="str">
        <f t="shared" si="11"/>
        <v>028</v>
      </c>
      <c r="H33" s="680" t="str">
        <f t="shared" si="0"/>
        <v>1701028</v>
      </c>
      <c r="I33" s="681">
        <v>42744.726781134261</v>
      </c>
      <c r="K33" s="682">
        <v>42753.456194328704</v>
      </c>
      <c r="L33" s="683" t="s">
        <v>555</v>
      </c>
      <c r="M33" s="684" t="s">
        <v>555</v>
      </c>
      <c r="N33" s="684" t="s">
        <v>555</v>
      </c>
      <c r="O33" s="684" t="s">
        <v>555</v>
      </c>
      <c r="P33" s="684" t="s">
        <v>555</v>
      </c>
      <c r="Q33" s="662" t="s">
        <v>16</v>
      </c>
      <c r="R33" s="662" t="s">
        <v>43</v>
      </c>
      <c r="S33" s="662" t="s">
        <v>31</v>
      </c>
      <c r="T33" s="662" t="s">
        <v>422</v>
      </c>
      <c r="U33" s="662" t="s">
        <v>387</v>
      </c>
      <c r="V33" s="685">
        <v>818595039</v>
      </c>
      <c r="X33" s="662" t="s">
        <v>423</v>
      </c>
      <c r="Y33" s="662" t="s">
        <v>310</v>
      </c>
      <c r="Z33" s="662" t="s">
        <v>384</v>
      </c>
      <c r="AA33" s="662">
        <v>2010</v>
      </c>
      <c r="AB33" s="681">
        <v>42793</v>
      </c>
      <c r="AC33" s="686" t="s">
        <v>424</v>
      </c>
      <c r="AD33" s="686"/>
      <c r="AE33" s="686"/>
      <c r="AF33" s="686"/>
      <c r="AG33" s="626" t="s">
        <v>48</v>
      </c>
      <c r="AH33" s="626" t="s">
        <v>340</v>
      </c>
      <c r="AI33" s="626" t="s">
        <v>346</v>
      </c>
      <c r="DD33" s="626">
        <v>33</v>
      </c>
      <c r="DH33" s="681">
        <v>42744.655522106485</v>
      </c>
      <c r="DI33" s="662">
        <v>0</v>
      </c>
      <c r="DJ33" s="663">
        <v>1</v>
      </c>
      <c r="DK33" s="662">
        <v>1</v>
      </c>
      <c r="DL33" s="687" t="str">
        <f t="shared" si="1"/>
        <v>พร้อมซ่อม</v>
      </c>
      <c r="DM33" s="688">
        <v>10464</v>
      </c>
    </row>
    <row r="34" spans="1:117" x14ac:dyDescent="0.25">
      <c r="A34" s="689">
        <f t="shared" si="8"/>
        <v>1106</v>
      </c>
      <c r="B34" s="690">
        <f t="shared" si="9"/>
        <v>1701029</v>
      </c>
      <c r="C34" s="626">
        <v>34</v>
      </c>
      <c r="D34" s="677" t="str">
        <f t="shared" si="4"/>
        <v>17</v>
      </c>
      <c r="E34" s="677" t="str">
        <f t="shared" si="5"/>
        <v>01</v>
      </c>
      <c r="F34" s="691">
        <f t="shared" si="10"/>
        <v>29</v>
      </c>
      <c r="G34" s="692" t="str">
        <f t="shared" si="11"/>
        <v>029</v>
      </c>
      <c r="H34" s="680" t="str">
        <f t="shared" si="0"/>
        <v>1701029</v>
      </c>
      <c r="I34" s="681">
        <v>42744.730010416664</v>
      </c>
      <c r="K34" s="682">
        <v>42753.729800462963</v>
      </c>
      <c r="L34" s="683" t="s">
        <v>555</v>
      </c>
      <c r="M34" s="684" t="s">
        <v>555</v>
      </c>
      <c r="N34" s="684" t="s">
        <v>555</v>
      </c>
      <c r="O34" s="684" t="s">
        <v>555</v>
      </c>
      <c r="P34" s="684" t="s">
        <v>555</v>
      </c>
      <c r="Q34" s="662" t="s">
        <v>16</v>
      </c>
      <c r="R34" s="662" t="s">
        <v>44</v>
      </c>
      <c r="S34" s="662" t="s">
        <v>31</v>
      </c>
      <c r="T34" s="662" t="s">
        <v>425</v>
      </c>
      <c r="U34" s="662" t="s">
        <v>426</v>
      </c>
      <c r="V34" s="685">
        <v>898821239</v>
      </c>
      <c r="X34" s="662" t="s">
        <v>427</v>
      </c>
      <c r="Y34" s="662" t="s">
        <v>315</v>
      </c>
      <c r="Z34" s="662" t="s">
        <v>316</v>
      </c>
      <c r="AA34" s="662">
        <v>2010</v>
      </c>
      <c r="AB34" s="681">
        <v>42916</v>
      </c>
      <c r="AC34" s="686" t="s">
        <v>301</v>
      </c>
      <c r="AD34" s="686"/>
      <c r="AE34" s="686"/>
      <c r="AF34" s="686"/>
      <c r="AG34" s="626" t="s">
        <v>48</v>
      </c>
      <c r="AI34" s="626" t="s">
        <v>54</v>
      </c>
      <c r="AK34" s="626" t="s">
        <v>58</v>
      </c>
      <c r="AM34" s="626" t="s">
        <v>433</v>
      </c>
      <c r="AO34" s="626" t="s">
        <v>346</v>
      </c>
      <c r="DD34" s="626">
        <v>34</v>
      </c>
      <c r="DH34" s="681">
        <v>42744.65920115741</v>
      </c>
      <c r="DI34" s="662" t="s">
        <v>428</v>
      </c>
      <c r="DJ34" s="663">
        <v>3</v>
      </c>
      <c r="DK34" s="662">
        <v>1</v>
      </c>
      <c r="DL34" s="687" t="str">
        <f t="shared" si="1"/>
        <v>พร้อมซ่อม</v>
      </c>
      <c r="DM34" s="688">
        <v>5864.5</v>
      </c>
    </row>
    <row r="35" spans="1:117" x14ac:dyDescent="0.25">
      <c r="A35" s="689">
        <f t="shared" si="8"/>
        <v>2810</v>
      </c>
      <c r="B35" s="690">
        <f t="shared" si="9"/>
        <v>1701030</v>
      </c>
      <c r="C35" s="626">
        <v>35</v>
      </c>
      <c r="D35" s="677" t="str">
        <f t="shared" si="4"/>
        <v>17</v>
      </c>
      <c r="E35" s="677" t="str">
        <f t="shared" si="5"/>
        <v>01</v>
      </c>
      <c r="F35" s="691">
        <f t="shared" si="10"/>
        <v>30</v>
      </c>
      <c r="G35" s="692" t="str">
        <f t="shared" si="11"/>
        <v>030</v>
      </c>
      <c r="H35" s="680" t="str">
        <f t="shared" si="0"/>
        <v>1701030</v>
      </c>
      <c r="I35" s="681">
        <v>42604.403928240739</v>
      </c>
      <c r="K35" s="682" t="str">
        <f>IF(OR(N35="OUT",N35="สมบูรณ์"),"ไม่ระบุ","")</f>
        <v>ไม่ระบุ</v>
      </c>
      <c r="L35" s="683" t="str">
        <f t="shared" ref="L35:L40" si="12">IF(I35="","",IF(J35="","No fix",J35-I35))</f>
        <v>No fix</v>
      </c>
      <c r="M35" s="684" t="str">
        <f>IF(I35="","",IF(AG35="","NON","JOB"))</f>
        <v>NON</v>
      </c>
      <c r="N35" s="684" t="str">
        <f>IF(I35="","",IFERROR(VLOOKUP(B35,[1]QUEUE!$F$11:$X$1000,19,FALSE),"NON"))</f>
        <v>สมบูรณ์</v>
      </c>
      <c r="O35" s="684" t="str">
        <f>IF(I35="","",IFERROR(IF(VLOOKUP(B35,[1]REFINISH!$F$4:$O$1000,10,FALSE)="",VLOOKUP(B35,[1]REFINISH!$F$4:$O$1000,8,FALSE),"OK"),"NON"))</f>
        <v>OK</v>
      </c>
      <c r="P35" s="684" t="str">
        <f t="shared" ref="P35:P40" si="13">IF(I35="","",IF(AF35=0,"NON",IF(AF35-DE35=0,"OK","ขาด"&amp;AF35-DE35&amp;"ชิ้น")))</f>
        <v>NON</v>
      </c>
      <c r="Q35" s="662" t="s">
        <v>16</v>
      </c>
      <c r="R35" s="662" t="s">
        <v>179</v>
      </c>
      <c r="S35" s="662" t="s">
        <v>31</v>
      </c>
      <c r="T35" s="662" t="s">
        <v>469</v>
      </c>
      <c r="U35" s="662" t="s">
        <v>326</v>
      </c>
      <c r="V35" s="685">
        <v>884981219</v>
      </c>
      <c r="X35" s="662" t="s">
        <v>470</v>
      </c>
      <c r="Y35" s="662" t="s">
        <v>299</v>
      </c>
      <c r="Z35" s="662" t="s">
        <v>368</v>
      </c>
      <c r="AA35" s="662">
        <v>2005</v>
      </c>
      <c r="AB35" s="681">
        <v>0</v>
      </c>
      <c r="AC35" s="686">
        <v>0</v>
      </c>
      <c r="AD35" s="686"/>
      <c r="AE35" s="686"/>
      <c r="AF35" s="686"/>
      <c r="DD35" s="626">
        <v>35</v>
      </c>
      <c r="DG35" s="626">
        <v>0.5</v>
      </c>
      <c r="DH35" s="681">
        <v>42745</v>
      </c>
      <c r="DI35" s="662"/>
      <c r="DJ35" s="663"/>
      <c r="DK35" s="662">
        <v>1</v>
      </c>
      <c r="DL35" s="687" t="str">
        <f t="shared" si="1"/>
        <v>รออนุมัติ</v>
      </c>
      <c r="DM35" s="688"/>
    </row>
    <row r="36" spans="1:117" x14ac:dyDescent="0.25">
      <c r="A36" s="689">
        <f t="shared" si="8"/>
        <v>9411</v>
      </c>
      <c r="B36" s="690">
        <f t="shared" si="9"/>
        <v>1701031</v>
      </c>
      <c r="C36" s="626">
        <v>36</v>
      </c>
      <c r="D36" s="677" t="str">
        <f t="shared" si="4"/>
        <v>17</v>
      </c>
      <c r="E36" s="677" t="str">
        <f t="shared" si="5"/>
        <v>01</v>
      </c>
      <c r="F36" s="691">
        <f t="shared" si="10"/>
        <v>31</v>
      </c>
      <c r="G36" s="692" t="str">
        <f t="shared" si="11"/>
        <v>031</v>
      </c>
      <c r="H36" s="680" t="str">
        <f t="shared" si="0"/>
        <v>1701031</v>
      </c>
      <c r="I36" s="681">
        <v>42695.693609722221</v>
      </c>
      <c r="K36" s="682">
        <v>42770.754185763886</v>
      </c>
      <c r="L36" s="683" t="str">
        <f t="shared" si="12"/>
        <v>No fix</v>
      </c>
      <c r="M36" s="684" t="s">
        <v>849</v>
      </c>
      <c r="N36" s="684" t="str">
        <f>IF(I36="","",IFERROR(VLOOKUP(B36,[1]QUEUE!$F$11:$X$1000,19,FALSE),"NON"))</f>
        <v>สมบูรณ์</v>
      </c>
      <c r="O36" s="684" t="str">
        <f>IF(I36="","",IFERROR(IF(VLOOKUP(B36,[1]REFINISH!$F$4:$O$1000,10,FALSE)="",VLOOKUP(B36,[1]REFINISH!$F$4:$O$1000,8,FALSE),"OK"),"NON"))</f>
        <v>OK</v>
      </c>
      <c r="P36" s="684" t="str">
        <f t="shared" si="13"/>
        <v>NON</v>
      </c>
      <c r="Q36" s="662" t="s">
        <v>16</v>
      </c>
      <c r="R36" s="662" t="s">
        <v>179</v>
      </c>
      <c r="S36" s="662" t="s">
        <v>31</v>
      </c>
      <c r="T36" s="662" t="s">
        <v>489</v>
      </c>
      <c r="U36" s="662" t="s">
        <v>326</v>
      </c>
      <c r="V36" s="685">
        <v>843832419</v>
      </c>
      <c r="X36" s="662" t="s">
        <v>490</v>
      </c>
      <c r="Y36" s="662" t="s">
        <v>299</v>
      </c>
      <c r="Z36" s="662" t="s">
        <v>364</v>
      </c>
      <c r="AA36" s="662">
        <v>2013</v>
      </c>
      <c r="AB36" s="681">
        <v>42881</v>
      </c>
      <c r="AC36" s="686" t="s">
        <v>306</v>
      </c>
      <c r="AD36" s="686"/>
      <c r="AE36" s="686"/>
      <c r="AF36" s="686"/>
      <c r="DD36" s="626">
        <v>36</v>
      </c>
      <c r="DG36" s="626">
        <v>1.5</v>
      </c>
      <c r="DH36" s="681">
        <v>42745</v>
      </c>
      <c r="DI36" s="662"/>
      <c r="DJ36" s="663"/>
      <c r="DK36" s="662"/>
      <c r="DL36" s="687" t="str">
        <f t="shared" si="1"/>
        <v>รออนุมัติ</v>
      </c>
      <c r="DM36" s="688"/>
    </row>
    <row r="37" spans="1:117" s="677" customFormat="1" x14ac:dyDescent="0.25">
      <c r="A37" s="675">
        <f t="shared" si="8"/>
        <v>4613</v>
      </c>
      <c r="B37" s="676">
        <f t="shared" si="9"/>
        <v>1701032</v>
      </c>
      <c r="C37" s="677">
        <v>37</v>
      </c>
      <c r="D37" s="677" t="str">
        <f t="shared" si="4"/>
        <v>17</v>
      </c>
      <c r="E37" s="677" t="str">
        <f t="shared" si="5"/>
        <v>01</v>
      </c>
      <c r="F37" s="678">
        <f t="shared" si="10"/>
        <v>32</v>
      </c>
      <c r="G37" s="679" t="str">
        <f t="shared" si="11"/>
        <v>032</v>
      </c>
      <c r="H37" s="680" t="str">
        <f t="shared" si="0"/>
        <v>1701032</v>
      </c>
      <c r="I37" s="681">
        <v>42710.383723263891</v>
      </c>
      <c r="J37" s="681"/>
      <c r="K37" s="682" t="str">
        <f>IF(OR(N37="OUT",N37="สมบูรณ์"),"ไม่ระบุ","")</f>
        <v>ไม่ระบุ</v>
      </c>
      <c r="L37" s="683" t="str">
        <f t="shared" si="12"/>
        <v>No fix</v>
      </c>
      <c r="M37" s="684" t="str">
        <f>IF(I37="","",IF(AG37="","NON","JOB"))</f>
        <v>NON</v>
      </c>
      <c r="N37" s="684" t="str">
        <f>IF(I37="","",IFERROR(VLOOKUP(B37,[1]QUEUE!$F$11:$X$1000,19,FALSE),"NON"))</f>
        <v>สมบูรณ์</v>
      </c>
      <c r="O37" s="684" t="str">
        <f>IF(I37="","",IFERROR(IF(VLOOKUP(B37,[1]REFINISH!$F$4:$O$1000,10,FALSE)="",VLOOKUP(B37,[1]REFINISH!$F$4:$O$1000,8,FALSE),"OK"),"NON"))</f>
        <v>OK</v>
      </c>
      <c r="P37" s="684" t="str">
        <f t="shared" si="13"/>
        <v>NON</v>
      </c>
      <c r="Q37" s="662" t="s">
        <v>16</v>
      </c>
      <c r="R37" s="662" t="s">
        <v>179</v>
      </c>
      <c r="S37" s="662" t="s">
        <v>34</v>
      </c>
      <c r="T37" s="662" t="s">
        <v>497</v>
      </c>
      <c r="U37" s="662" t="s">
        <v>319</v>
      </c>
      <c r="V37" s="685">
        <v>886836555</v>
      </c>
      <c r="W37" s="685"/>
      <c r="X37" s="662" t="s">
        <v>498</v>
      </c>
      <c r="Y37" s="662" t="s">
        <v>310</v>
      </c>
      <c r="Z37" s="662" t="s">
        <v>499</v>
      </c>
      <c r="AA37" s="662">
        <v>2013</v>
      </c>
      <c r="AB37" s="681">
        <v>42938</v>
      </c>
      <c r="AC37" s="686" t="s">
        <v>390</v>
      </c>
      <c r="AD37" s="686"/>
      <c r="AE37" s="686"/>
      <c r="AF37" s="686"/>
      <c r="AG37" s="626"/>
      <c r="AH37" s="626"/>
      <c r="AI37" s="626"/>
      <c r="AJ37" s="626"/>
      <c r="AK37" s="626"/>
      <c r="AL37" s="626"/>
      <c r="AM37" s="626"/>
      <c r="AN37" s="626"/>
      <c r="AO37" s="626"/>
      <c r="AP37" s="626"/>
      <c r="AQ37" s="626"/>
      <c r="AR37" s="626"/>
      <c r="AS37" s="626"/>
      <c r="AT37" s="626"/>
      <c r="AU37" s="626"/>
      <c r="AV37" s="626"/>
      <c r="AW37" s="626"/>
      <c r="AX37" s="626"/>
      <c r="AY37" s="626"/>
      <c r="AZ37" s="626"/>
      <c r="BA37" s="626"/>
      <c r="BB37" s="626"/>
      <c r="BC37" s="626"/>
      <c r="BD37" s="626"/>
      <c r="BE37" s="626"/>
      <c r="BF37" s="626"/>
      <c r="BG37" s="626"/>
      <c r="BH37" s="626"/>
      <c r="BI37" s="626"/>
      <c r="BJ37" s="626"/>
      <c r="BK37" s="626"/>
      <c r="BL37" s="626"/>
      <c r="BM37" s="626"/>
      <c r="BN37" s="626"/>
      <c r="BO37" s="626"/>
      <c r="BP37" s="626"/>
      <c r="BQ37" s="626"/>
      <c r="BR37" s="626"/>
      <c r="BS37" s="626"/>
      <c r="BT37" s="626"/>
      <c r="BU37" s="626"/>
      <c r="BV37" s="626"/>
      <c r="BW37" s="626"/>
      <c r="BX37" s="626"/>
      <c r="BY37" s="626"/>
      <c r="BZ37" s="626"/>
      <c r="CA37" s="626"/>
      <c r="CB37" s="626"/>
      <c r="CC37" s="626"/>
      <c r="CD37" s="626"/>
      <c r="CE37" s="626"/>
      <c r="CF37" s="626"/>
      <c r="CG37" s="626"/>
      <c r="CH37" s="626"/>
      <c r="CI37" s="626"/>
      <c r="CJ37" s="626"/>
      <c r="CK37" s="626"/>
      <c r="CL37" s="626"/>
      <c r="CM37" s="626"/>
      <c r="CN37" s="626"/>
      <c r="CO37" s="626"/>
      <c r="CP37" s="626"/>
      <c r="CQ37" s="626"/>
      <c r="CR37" s="626"/>
      <c r="CS37" s="626"/>
      <c r="CT37" s="626"/>
      <c r="CU37" s="626"/>
      <c r="CV37" s="626"/>
      <c r="CW37" s="626"/>
      <c r="CX37" s="626"/>
      <c r="CY37" s="626"/>
      <c r="CZ37" s="626"/>
      <c r="DA37" s="626"/>
      <c r="DB37" s="626"/>
      <c r="DC37" s="626"/>
      <c r="DD37" s="626">
        <v>37</v>
      </c>
      <c r="DE37" s="626"/>
      <c r="DF37" s="626"/>
      <c r="DG37" s="626"/>
      <c r="DH37" s="681">
        <v>42745</v>
      </c>
      <c r="DI37" s="662"/>
      <c r="DJ37" s="663"/>
      <c r="DK37" s="662"/>
      <c r="DL37" s="687" t="str">
        <f t="shared" si="1"/>
        <v>รออนุมัติ</v>
      </c>
      <c r="DM37" s="688"/>
    </row>
    <row r="38" spans="1:117" x14ac:dyDescent="0.25">
      <c r="A38" s="689">
        <f t="shared" si="8"/>
        <v>2312</v>
      </c>
      <c r="B38" s="690">
        <f t="shared" si="9"/>
        <v>1701033</v>
      </c>
      <c r="C38" s="626">
        <v>38</v>
      </c>
      <c r="D38" s="677" t="str">
        <f t="shared" si="4"/>
        <v>17</v>
      </c>
      <c r="E38" s="677" t="str">
        <f t="shared" si="5"/>
        <v>01</v>
      </c>
      <c r="F38" s="691">
        <f t="shared" si="10"/>
        <v>33</v>
      </c>
      <c r="G38" s="692" t="str">
        <f t="shared" si="11"/>
        <v>033</v>
      </c>
      <c r="H38" s="680" t="str">
        <f t="shared" si="0"/>
        <v>1701033</v>
      </c>
      <c r="I38" s="681">
        <v>42711.680239814814</v>
      </c>
      <c r="K38" s="682" t="str">
        <f>IF(OR(N38="OUT",N38="สมบูรณ์"),"ไม่ระบุ","")</f>
        <v>ไม่ระบุ</v>
      </c>
      <c r="L38" s="683" t="str">
        <f t="shared" si="12"/>
        <v>No fix</v>
      </c>
      <c r="M38" s="684" t="str">
        <f>IF(I38="","",IF(AG38="","NON","JOB"))</f>
        <v>NON</v>
      </c>
      <c r="N38" s="684" t="str">
        <f>IF(I38="","",IFERROR(VLOOKUP(B38,[1]QUEUE!$F$11:$X$1000,19,FALSE),"NON"))</f>
        <v>สมบูรณ์</v>
      </c>
      <c r="O38" s="684" t="str">
        <f>IF(I38="","",IFERROR(IF(VLOOKUP(B38,[1]REFINISH!$F$4:$O$1000,10,FALSE)="",VLOOKUP(B38,[1]REFINISH!$F$4:$O$1000,8,FALSE),"OK"),"NON"))</f>
        <v>NON</v>
      </c>
      <c r="P38" s="684" t="str">
        <f t="shared" si="13"/>
        <v>NON</v>
      </c>
      <c r="Q38" s="662" t="s">
        <v>16</v>
      </c>
      <c r="R38" s="662" t="s">
        <v>179</v>
      </c>
      <c r="S38" s="662" t="s">
        <v>34</v>
      </c>
      <c r="T38" s="662" t="s">
        <v>500</v>
      </c>
      <c r="U38" s="662" t="s">
        <v>501</v>
      </c>
      <c r="V38" s="685">
        <v>984573719</v>
      </c>
      <c r="X38" s="662" t="s">
        <v>502</v>
      </c>
      <c r="Y38" s="662" t="s">
        <v>310</v>
      </c>
      <c r="Z38" s="662" t="s">
        <v>400</v>
      </c>
      <c r="AA38" s="662">
        <v>2009</v>
      </c>
      <c r="AB38" s="681">
        <v>42987</v>
      </c>
      <c r="AC38" s="686" t="s">
        <v>301</v>
      </c>
      <c r="AD38" s="686"/>
      <c r="AE38" s="686"/>
      <c r="AF38" s="686"/>
      <c r="DD38" s="626">
        <v>38</v>
      </c>
      <c r="DG38" s="626">
        <v>3</v>
      </c>
      <c r="DH38" s="681">
        <v>42745</v>
      </c>
      <c r="DI38" s="662"/>
      <c r="DJ38" s="663"/>
      <c r="DK38" s="662">
        <v>1</v>
      </c>
      <c r="DL38" s="687" t="str">
        <f t="shared" ref="DL38:DL69" si="14">IF(DH38="","",IF(OR(M38="NON",M38=""),"รออนุมัติ",IF(AF38="","พร้อมซ่อม",IF(AF38=DE38,"พร้อมซ่อม","รออะไหล่"))))</f>
        <v>รออนุมัติ</v>
      </c>
      <c r="DM38" s="688"/>
    </row>
    <row r="39" spans="1:117" x14ac:dyDescent="0.25">
      <c r="A39" s="689">
        <f t="shared" si="8"/>
        <v>1450</v>
      </c>
      <c r="B39" s="690">
        <f t="shared" si="9"/>
        <v>1701034</v>
      </c>
      <c r="C39" s="626">
        <v>39</v>
      </c>
      <c r="D39" s="677" t="str">
        <f t="shared" si="4"/>
        <v>17</v>
      </c>
      <c r="E39" s="677" t="str">
        <f t="shared" si="5"/>
        <v>01</v>
      </c>
      <c r="F39" s="691">
        <f t="shared" si="10"/>
        <v>34</v>
      </c>
      <c r="G39" s="692" t="str">
        <f t="shared" si="11"/>
        <v>034</v>
      </c>
      <c r="H39" s="694" t="str">
        <f t="shared" si="0"/>
        <v>1701034</v>
      </c>
      <c r="I39" s="681">
        <v>42725</v>
      </c>
      <c r="K39" s="682" t="str">
        <f>IF(OR(N39="OUT",N39="สมบูรณ์"),"ไม่ระบุ","")</f>
        <v>ไม่ระบุ</v>
      </c>
      <c r="L39" s="695" t="str">
        <f t="shared" si="12"/>
        <v>No fix</v>
      </c>
      <c r="M39" s="696" t="str">
        <f>IF(I39="","",IF(AG39="","NON","JOB"))</f>
        <v>NON</v>
      </c>
      <c r="N39" s="696" t="str">
        <f>IF(I39="","",IFERROR(VLOOKUP(B39,[1]QUEUE!$F$11:$X$1000,19,FALSE),"NON"))</f>
        <v>สมบูรณ์</v>
      </c>
      <c r="O39" s="696" t="str">
        <f>IF(I39="","",IFERROR(IF(VLOOKUP(B39,[1]REFINISH!$F$4:$O$1000,10,FALSE)="",VLOOKUP(B39,[1]REFINISH!$F$4:$O$1000,8,FALSE),"OK"),"NON"))</f>
        <v>มังกร</v>
      </c>
      <c r="P39" s="696" t="str">
        <f t="shared" si="13"/>
        <v>NON</v>
      </c>
      <c r="Q39" s="662" t="s">
        <v>16</v>
      </c>
      <c r="R39" s="662" t="s">
        <v>179</v>
      </c>
      <c r="S39" s="662" t="s">
        <v>34</v>
      </c>
      <c r="T39" s="662" t="s">
        <v>505</v>
      </c>
      <c r="U39" s="662" t="s">
        <v>387</v>
      </c>
      <c r="V39" s="685">
        <v>813915293</v>
      </c>
      <c r="X39" s="662" t="s">
        <v>506</v>
      </c>
      <c r="Y39" s="662" t="s">
        <v>310</v>
      </c>
      <c r="Z39" s="662" t="s">
        <v>507</v>
      </c>
      <c r="AA39" s="662">
        <v>2010</v>
      </c>
      <c r="AB39" s="681">
        <v>43029</v>
      </c>
      <c r="AC39" s="686" t="s">
        <v>508</v>
      </c>
      <c r="AD39" s="686"/>
      <c r="AE39" s="686"/>
      <c r="AF39" s="686"/>
      <c r="DD39" s="626">
        <v>39</v>
      </c>
      <c r="DH39" s="681">
        <v>42745</v>
      </c>
      <c r="DI39" s="662"/>
      <c r="DJ39" s="663"/>
      <c r="DK39" s="662">
        <v>1</v>
      </c>
      <c r="DL39" s="687" t="str">
        <f t="shared" si="14"/>
        <v>รออนุมัติ</v>
      </c>
      <c r="DM39" s="688">
        <v>0</v>
      </c>
    </row>
    <row r="40" spans="1:117" x14ac:dyDescent="0.25">
      <c r="A40" s="689">
        <f t="shared" si="8"/>
        <v>3979</v>
      </c>
      <c r="B40" s="690">
        <f t="shared" si="9"/>
        <v>1701035</v>
      </c>
      <c r="C40" s="626">
        <v>40</v>
      </c>
      <c r="D40" s="677" t="str">
        <f t="shared" si="4"/>
        <v>17</v>
      </c>
      <c r="E40" s="677" t="str">
        <f t="shared" si="5"/>
        <v>01</v>
      </c>
      <c r="F40" s="691">
        <f t="shared" si="10"/>
        <v>35</v>
      </c>
      <c r="G40" s="692" t="str">
        <f t="shared" si="11"/>
        <v>035</v>
      </c>
      <c r="H40" s="680" t="str">
        <f t="shared" si="0"/>
        <v>1701035</v>
      </c>
      <c r="I40" s="681">
        <v>42726.569130439813</v>
      </c>
      <c r="K40" s="682">
        <v>42780.629040277781</v>
      </c>
      <c r="L40" s="683" t="str">
        <f t="shared" si="12"/>
        <v>No fix</v>
      </c>
      <c r="M40" s="684" t="str">
        <f>IF(I40="","",IF(AG40="","NON","JOB"))</f>
        <v>NON</v>
      </c>
      <c r="N40" s="684" t="str">
        <f>IF(I40="","",IFERROR(VLOOKUP(B40,[1]QUEUE!$F$11:$X$1000,19,FALSE),"NON"))</f>
        <v>สมบูรณ์</v>
      </c>
      <c r="O40" s="684" t="str">
        <f>IF(I40="","",IFERROR(IF(VLOOKUP(B40,[1]REFINISH!$F$4:$O$1000,10,FALSE)="",VLOOKUP(B40,[1]REFINISH!$F$4:$O$1000,8,FALSE),"OK"),"NON"))</f>
        <v>NON</v>
      </c>
      <c r="P40" s="684" t="str">
        <f t="shared" si="13"/>
        <v>NON</v>
      </c>
      <c r="Q40" s="662" t="s">
        <v>16</v>
      </c>
      <c r="R40" s="662" t="s">
        <v>179</v>
      </c>
      <c r="S40" s="662" t="s">
        <v>31</v>
      </c>
      <c r="T40" s="662" t="s">
        <v>512</v>
      </c>
      <c r="U40" s="662" t="s">
        <v>501</v>
      </c>
      <c r="V40" s="685">
        <v>937123093</v>
      </c>
      <c r="X40" s="662" t="s">
        <v>518</v>
      </c>
      <c r="Y40" s="662" t="s">
        <v>310</v>
      </c>
      <c r="Z40" s="662" t="s">
        <v>400</v>
      </c>
      <c r="AA40" s="662">
        <v>2008</v>
      </c>
      <c r="AB40" s="681">
        <v>43008</v>
      </c>
      <c r="AC40" s="686" t="s">
        <v>523</v>
      </c>
      <c r="AD40" s="686"/>
      <c r="AE40" s="686"/>
      <c r="AF40" s="686"/>
      <c r="DD40" s="626">
        <v>40</v>
      </c>
      <c r="DG40" s="626">
        <v>1</v>
      </c>
      <c r="DH40" s="681">
        <v>42745</v>
      </c>
      <c r="DI40" s="662"/>
      <c r="DJ40" s="663"/>
      <c r="DK40" s="662"/>
      <c r="DL40" s="687" t="str">
        <f t="shared" si="14"/>
        <v>รออนุมัติ</v>
      </c>
      <c r="DM40" s="688"/>
    </row>
    <row r="41" spans="1:117" x14ac:dyDescent="0.25">
      <c r="A41" s="689">
        <f t="shared" si="8"/>
        <v>6962</v>
      </c>
      <c r="B41" s="690">
        <f t="shared" si="9"/>
        <v>1701036</v>
      </c>
      <c r="C41" s="626">
        <v>41</v>
      </c>
      <c r="D41" s="677" t="str">
        <f t="shared" si="4"/>
        <v>17</v>
      </c>
      <c r="E41" s="677" t="str">
        <f t="shared" si="5"/>
        <v>01</v>
      </c>
      <c r="F41" s="691">
        <f t="shared" si="10"/>
        <v>36</v>
      </c>
      <c r="G41" s="692" t="str">
        <f t="shared" si="11"/>
        <v>036</v>
      </c>
      <c r="H41" s="680" t="str">
        <f t="shared" si="0"/>
        <v>1701036</v>
      </c>
      <c r="I41" s="681">
        <v>42592</v>
      </c>
      <c r="K41" s="682">
        <v>42815.399107754631</v>
      </c>
      <c r="L41" s="683" t="s">
        <v>555</v>
      </c>
      <c r="M41" s="684" t="s">
        <v>555</v>
      </c>
      <c r="N41" s="684" t="s">
        <v>555</v>
      </c>
      <c r="O41" s="684" t="s">
        <v>555</v>
      </c>
      <c r="P41" s="684" t="s">
        <v>555</v>
      </c>
      <c r="Q41" s="662" t="s">
        <v>16</v>
      </c>
      <c r="R41" s="662" t="s">
        <v>179</v>
      </c>
      <c r="S41" s="662" t="s">
        <v>31</v>
      </c>
      <c r="T41" s="662" t="s">
        <v>467</v>
      </c>
      <c r="U41" s="662" t="s">
        <v>319</v>
      </c>
      <c r="V41" s="685">
        <v>0</v>
      </c>
      <c r="X41" s="662" t="s">
        <v>468</v>
      </c>
      <c r="Y41" s="662" t="s">
        <v>315</v>
      </c>
      <c r="Z41" s="662" t="s">
        <v>316</v>
      </c>
      <c r="AA41" s="662">
        <v>2008</v>
      </c>
      <c r="AB41" s="681">
        <v>42807</v>
      </c>
      <c r="AC41" s="686" t="s">
        <v>337</v>
      </c>
      <c r="AD41" s="686"/>
      <c r="AE41" s="686"/>
      <c r="AF41" s="686"/>
      <c r="DD41" s="626">
        <v>41</v>
      </c>
      <c r="DH41" s="681">
        <v>42745</v>
      </c>
      <c r="DI41" s="662"/>
      <c r="DJ41" s="663"/>
      <c r="DK41" s="662"/>
      <c r="DL41" s="687" t="str">
        <f t="shared" si="14"/>
        <v>พร้อมซ่อม</v>
      </c>
      <c r="DM41" s="688"/>
    </row>
    <row r="42" spans="1:117" x14ac:dyDescent="0.25">
      <c r="A42" s="689">
        <f t="shared" si="8"/>
        <v>2350</v>
      </c>
      <c r="B42" s="690">
        <f t="shared" si="9"/>
        <v>1701037</v>
      </c>
      <c r="C42" s="626">
        <v>42</v>
      </c>
      <c r="D42" s="677" t="str">
        <f t="shared" si="4"/>
        <v>17</v>
      </c>
      <c r="E42" s="677" t="str">
        <f t="shared" si="5"/>
        <v>01</v>
      </c>
      <c r="F42" s="691">
        <f t="shared" si="10"/>
        <v>37</v>
      </c>
      <c r="G42" s="692" t="str">
        <f t="shared" si="11"/>
        <v>037</v>
      </c>
      <c r="H42" s="680" t="str">
        <f t="shared" si="0"/>
        <v>1701037</v>
      </c>
      <c r="I42" s="681">
        <v>42606.674639583332</v>
      </c>
      <c r="K42" s="682">
        <v>42756.385543518518</v>
      </c>
      <c r="L42" s="683" t="s">
        <v>555</v>
      </c>
      <c r="M42" s="684" t="s">
        <v>555</v>
      </c>
      <c r="N42" s="684" t="s">
        <v>555</v>
      </c>
      <c r="O42" s="684" t="s">
        <v>555</v>
      </c>
      <c r="P42" s="684" t="s">
        <v>555</v>
      </c>
      <c r="Q42" s="662" t="s">
        <v>16</v>
      </c>
      <c r="R42" s="662" t="s">
        <v>179</v>
      </c>
      <c r="S42" s="662" t="s">
        <v>31</v>
      </c>
      <c r="T42" s="662" t="s">
        <v>471</v>
      </c>
      <c r="U42" s="662" t="s">
        <v>398</v>
      </c>
      <c r="V42" s="685">
        <v>819217204</v>
      </c>
      <c r="X42" s="662" t="s">
        <v>472</v>
      </c>
      <c r="Y42" s="662" t="s">
        <v>310</v>
      </c>
      <c r="Z42" s="662" t="s">
        <v>473</v>
      </c>
      <c r="AA42" s="662">
        <v>2003</v>
      </c>
      <c r="AB42" s="681">
        <v>42659</v>
      </c>
      <c r="AC42" s="686" t="s">
        <v>306</v>
      </c>
      <c r="AD42" s="686"/>
      <c r="AE42" s="686"/>
      <c r="AF42" s="686"/>
      <c r="DD42" s="626">
        <v>42</v>
      </c>
      <c r="DH42" s="681">
        <v>42745</v>
      </c>
      <c r="DI42" s="662"/>
      <c r="DJ42" s="663"/>
      <c r="DK42" s="662"/>
      <c r="DL42" s="687" t="str">
        <f t="shared" si="14"/>
        <v>พร้อมซ่อม</v>
      </c>
      <c r="DM42" s="688">
        <v>2302.7399999999998</v>
      </c>
    </row>
    <row r="43" spans="1:117" x14ac:dyDescent="0.25">
      <c r="A43" s="689">
        <f t="shared" si="8"/>
        <v>3890</v>
      </c>
      <c r="B43" s="690">
        <f t="shared" si="9"/>
        <v>1701038</v>
      </c>
      <c r="C43" s="626">
        <v>43</v>
      </c>
      <c r="D43" s="677" t="str">
        <f t="shared" si="4"/>
        <v>17</v>
      </c>
      <c r="E43" s="677" t="str">
        <f t="shared" si="5"/>
        <v>01</v>
      </c>
      <c r="F43" s="691">
        <f t="shared" si="10"/>
        <v>38</v>
      </c>
      <c r="G43" s="692" t="str">
        <f t="shared" si="11"/>
        <v>038</v>
      </c>
      <c r="H43" s="680" t="str">
        <f t="shared" si="0"/>
        <v>1701038</v>
      </c>
      <c r="I43" s="681">
        <v>42661.68650891204</v>
      </c>
      <c r="K43" s="682">
        <v>42861.555349652779</v>
      </c>
      <c r="L43" s="683" t="s">
        <v>555</v>
      </c>
      <c r="M43" s="684" t="s">
        <v>555</v>
      </c>
      <c r="N43" s="684" t="s">
        <v>555</v>
      </c>
      <c r="O43" s="684" t="s">
        <v>555</v>
      </c>
      <c r="P43" s="684" t="s">
        <v>555</v>
      </c>
      <c r="Q43" s="662" t="s">
        <v>16</v>
      </c>
      <c r="R43" s="662" t="s">
        <v>179</v>
      </c>
      <c r="S43" s="662" t="s">
        <v>34</v>
      </c>
      <c r="T43" s="662" t="s">
        <v>474</v>
      </c>
      <c r="U43" s="662" t="s">
        <v>475</v>
      </c>
      <c r="V43" s="685">
        <v>850656325</v>
      </c>
      <c r="X43" s="662" t="s">
        <v>476</v>
      </c>
      <c r="Y43" s="662" t="s">
        <v>477</v>
      </c>
      <c r="Z43" s="662" t="s">
        <v>478</v>
      </c>
      <c r="AA43" s="662">
        <v>2014</v>
      </c>
      <c r="AB43" s="681">
        <v>42653</v>
      </c>
      <c r="AC43" s="686" t="s">
        <v>317</v>
      </c>
      <c r="AD43" s="686"/>
      <c r="AE43" s="686"/>
      <c r="AF43" s="686"/>
      <c r="DD43" s="626">
        <v>43</v>
      </c>
      <c r="DG43" s="626">
        <v>1</v>
      </c>
      <c r="DH43" s="681">
        <v>42745</v>
      </c>
      <c r="DI43" s="662"/>
      <c r="DJ43" s="663"/>
      <c r="DK43" s="662"/>
      <c r="DL43" s="687" t="str">
        <f t="shared" si="14"/>
        <v>พร้อมซ่อม</v>
      </c>
      <c r="DM43" s="688"/>
    </row>
    <row r="44" spans="1:117" x14ac:dyDescent="0.25">
      <c r="A44" s="689">
        <f t="shared" si="8"/>
        <v>4188</v>
      </c>
      <c r="B44" s="690">
        <f t="shared" si="9"/>
        <v>1701039</v>
      </c>
      <c r="C44" s="626">
        <v>44</v>
      </c>
      <c r="D44" s="677" t="str">
        <f t="shared" si="4"/>
        <v>17</v>
      </c>
      <c r="E44" s="677" t="str">
        <f t="shared" si="5"/>
        <v>01</v>
      </c>
      <c r="F44" s="691">
        <f t="shared" si="10"/>
        <v>39</v>
      </c>
      <c r="G44" s="692" t="str">
        <f t="shared" si="11"/>
        <v>039</v>
      </c>
      <c r="H44" s="680" t="str">
        <f t="shared" si="0"/>
        <v>1701039</v>
      </c>
      <c r="I44" s="681">
        <v>42683.731956597221</v>
      </c>
      <c r="K44" s="682">
        <v>42885.671772569447</v>
      </c>
      <c r="L44" s="683" t="s">
        <v>555</v>
      </c>
      <c r="M44" s="684" t="s">
        <v>555</v>
      </c>
      <c r="N44" s="684" t="s">
        <v>555</v>
      </c>
      <c r="O44" s="684" t="s">
        <v>555</v>
      </c>
      <c r="P44" s="684" t="s">
        <v>555</v>
      </c>
      <c r="Q44" s="662" t="s">
        <v>16</v>
      </c>
      <c r="R44" s="662" t="s">
        <v>179</v>
      </c>
      <c r="S44" s="662" t="s">
        <v>31</v>
      </c>
      <c r="T44" s="662" t="s">
        <v>479</v>
      </c>
      <c r="U44" s="662" t="s">
        <v>480</v>
      </c>
      <c r="V44" s="685">
        <v>911759160</v>
      </c>
      <c r="W44" s="685">
        <v>627262277</v>
      </c>
      <c r="X44" s="662" t="s">
        <v>481</v>
      </c>
      <c r="Y44" s="662" t="s">
        <v>315</v>
      </c>
      <c r="Z44" s="662" t="s">
        <v>411</v>
      </c>
      <c r="AA44" s="662">
        <v>0</v>
      </c>
      <c r="AB44" s="681" t="s">
        <v>330</v>
      </c>
      <c r="AC44" s="686">
        <v>0</v>
      </c>
      <c r="AD44" s="686"/>
      <c r="AE44" s="686">
        <v>1</v>
      </c>
      <c r="AF44" s="686"/>
      <c r="DD44" s="626">
        <v>44</v>
      </c>
      <c r="DH44" s="681">
        <v>42745</v>
      </c>
      <c r="DI44" s="662"/>
      <c r="DJ44" s="663"/>
      <c r="DK44" s="662"/>
      <c r="DL44" s="687" t="str">
        <f t="shared" si="14"/>
        <v>พร้อมซ่อม</v>
      </c>
      <c r="DM44" s="688">
        <v>26000</v>
      </c>
    </row>
    <row r="45" spans="1:117" x14ac:dyDescent="0.25">
      <c r="A45" s="689">
        <f t="shared" si="8"/>
        <v>3065</v>
      </c>
      <c r="B45" s="690">
        <f t="shared" si="9"/>
        <v>1701040</v>
      </c>
      <c r="C45" s="626">
        <v>45</v>
      </c>
      <c r="D45" s="677" t="str">
        <f t="shared" si="4"/>
        <v>17</v>
      </c>
      <c r="E45" s="677" t="str">
        <f t="shared" si="5"/>
        <v>01</v>
      </c>
      <c r="F45" s="691">
        <f t="shared" si="10"/>
        <v>40</v>
      </c>
      <c r="G45" s="692" t="str">
        <f t="shared" si="11"/>
        <v>040</v>
      </c>
      <c r="H45" s="680" t="str">
        <f t="shared" si="0"/>
        <v>1701040</v>
      </c>
      <c r="I45" s="681">
        <v>42685.372429513889</v>
      </c>
      <c r="K45" s="682">
        <v>42826.758406365741</v>
      </c>
      <c r="L45" s="683" t="s">
        <v>555</v>
      </c>
      <c r="M45" s="684" t="s">
        <v>555</v>
      </c>
      <c r="N45" s="684" t="s">
        <v>555</v>
      </c>
      <c r="O45" s="684" t="s">
        <v>555</v>
      </c>
      <c r="P45" s="684" t="s">
        <v>555</v>
      </c>
      <c r="Q45" s="662" t="s">
        <v>16</v>
      </c>
      <c r="R45" s="662" t="s">
        <v>179</v>
      </c>
      <c r="S45" s="662" t="s">
        <v>34</v>
      </c>
      <c r="T45" s="662" t="s">
        <v>482</v>
      </c>
      <c r="U45" s="662" t="s">
        <v>483</v>
      </c>
      <c r="V45" s="685">
        <v>618585878</v>
      </c>
      <c r="X45" s="662" t="s">
        <v>484</v>
      </c>
      <c r="Y45" s="662" t="s">
        <v>323</v>
      </c>
      <c r="Z45" s="662">
        <v>2</v>
      </c>
      <c r="AA45" s="662">
        <v>2011</v>
      </c>
      <c r="AB45" s="681">
        <v>43017</v>
      </c>
      <c r="AC45" s="686" t="s">
        <v>461</v>
      </c>
      <c r="AD45" s="686"/>
      <c r="AE45" s="686"/>
      <c r="AF45" s="686"/>
      <c r="DD45" s="626">
        <v>45</v>
      </c>
      <c r="DG45" s="626">
        <v>3</v>
      </c>
      <c r="DH45" s="681">
        <v>42745</v>
      </c>
      <c r="DI45" s="662"/>
      <c r="DJ45" s="663"/>
      <c r="DK45" s="662"/>
      <c r="DL45" s="687" t="str">
        <f t="shared" si="14"/>
        <v>พร้อมซ่อม</v>
      </c>
      <c r="DM45" s="688">
        <v>9360</v>
      </c>
    </row>
    <row r="46" spans="1:117" x14ac:dyDescent="0.25">
      <c r="A46" s="689">
        <f t="shared" si="8"/>
        <v>7104</v>
      </c>
      <c r="B46" s="690">
        <f t="shared" si="9"/>
        <v>1701041</v>
      </c>
      <c r="C46" s="626">
        <v>46</v>
      </c>
      <c r="D46" s="677" t="str">
        <f t="shared" si="4"/>
        <v>17</v>
      </c>
      <c r="E46" s="677" t="str">
        <f t="shared" si="5"/>
        <v>01</v>
      </c>
      <c r="F46" s="691">
        <f t="shared" si="10"/>
        <v>41</v>
      </c>
      <c r="G46" s="692" t="str">
        <f t="shared" si="11"/>
        <v>041</v>
      </c>
      <c r="H46" s="680" t="str">
        <f t="shared" si="0"/>
        <v>1701041</v>
      </c>
      <c r="I46" s="681">
        <v>42691.664356365742</v>
      </c>
      <c r="K46" s="682">
        <v>42905.371769444442</v>
      </c>
      <c r="L46" s="683" t="s">
        <v>555</v>
      </c>
      <c r="M46" s="684" t="s">
        <v>555</v>
      </c>
      <c r="N46" s="684" t="s">
        <v>555</v>
      </c>
      <c r="O46" s="684" t="s">
        <v>555</v>
      </c>
      <c r="P46" s="684" t="s">
        <v>555</v>
      </c>
      <c r="Q46" s="662" t="s">
        <v>16</v>
      </c>
      <c r="R46" s="662" t="s">
        <v>179</v>
      </c>
      <c r="S46" s="662" t="s">
        <v>33</v>
      </c>
      <c r="T46" s="662" t="s">
        <v>485</v>
      </c>
      <c r="U46" s="662" t="s">
        <v>319</v>
      </c>
      <c r="V46" s="685">
        <v>898813134</v>
      </c>
      <c r="X46" s="662" t="s">
        <v>486</v>
      </c>
      <c r="Y46" s="662" t="s">
        <v>328</v>
      </c>
      <c r="Z46" s="662" t="s">
        <v>487</v>
      </c>
      <c r="AA46" s="662">
        <v>2012</v>
      </c>
      <c r="AB46" s="681">
        <v>43008</v>
      </c>
      <c r="AC46" s="686" t="s">
        <v>488</v>
      </c>
      <c r="AD46" s="686"/>
      <c r="AE46" s="686"/>
      <c r="AF46" s="686"/>
      <c r="DD46" s="626">
        <v>46</v>
      </c>
      <c r="DG46" s="626">
        <v>1</v>
      </c>
      <c r="DH46" s="681">
        <v>42745</v>
      </c>
      <c r="DI46" s="662"/>
      <c r="DJ46" s="663"/>
      <c r="DK46" s="662">
        <v>1</v>
      </c>
      <c r="DL46" s="687" t="str">
        <f t="shared" si="14"/>
        <v>พร้อมซ่อม</v>
      </c>
      <c r="DM46" s="688">
        <v>8000</v>
      </c>
    </row>
    <row r="47" spans="1:117" x14ac:dyDescent="0.25">
      <c r="A47" s="689">
        <f t="shared" si="8"/>
        <v>764</v>
      </c>
      <c r="B47" s="690">
        <f t="shared" si="9"/>
        <v>1701042</v>
      </c>
      <c r="C47" s="626">
        <v>47</v>
      </c>
      <c r="D47" s="677" t="str">
        <f t="shared" si="4"/>
        <v>17</v>
      </c>
      <c r="E47" s="677" t="str">
        <f t="shared" si="5"/>
        <v>01</v>
      </c>
      <c r="F47" s="691">
        <f t="shared" si="10"/>
        <v>42</v>
      </c>
      <c r="G47" s="692" t="str">
        <f t="shared" si="11"/>
        <v>042</v>
      </c>
      <c r="H47" s="680" t="str">
        <f t="shared" si="0"/>
        <v>1701042</v>
      </c>
      <c r="I47" s="681">
        <v>42696.490985069446</v>
      </c>
      <c r="K47" s="682">
        <v>42879.373119328702</v>
      </c>
      <c r="L47" s="683" t="s">
        <v>555</v>
      </c>
      <c r="M47" s="684" t="s">
        <v>555</v>
      </c>
      <c r="N47" s="684" t="s">
        <v>555</v>
      </c>
      <c r="O47" s="684" t="s">
        <v>555</v>
      </c>
      <c r="P47" s="684" t="s">
        <v>555</v>
      </c>
      <c r="Q47" s="662" t="s">
        <v>16</v>
      </c>
      <c r="R47" s="662" t="s">
        <v>179</v>
      </c>
      <c r="S47" s="662" t="s">
        <v>31</v>
      </c>
      <c r="T47" s="662" t="s">
        <v>491</v>
      </c>
      <c r="U47" s="662" t="s">
        <v>387</v>
      </c>
      <c r="V47" s="685">
        <v>879676971</v>
      </c>
      <c r="X47" s="662" t="s">
        <v>492</v>
      </c>
      <c r="Y47" s="662" t="s">
        <v>294</v>
      </c>
      <c r="Z47" s="662" t="s">
        <v>389</v>
      </c>
      <c r="AA47" s="662">
        <v>2010</v>
      </c>
      <c r="AB47" s="681">
        <v>42898</v>
      </c>
      <c r="AC47" s="686" t="s">
        <v>378</v>
      </c>
      <c r="AD47" s="686"/>
      <c r="AE47" s="686"/>
      <c r="AF47" s="686"/>
      <c r="DD47" s="626">
        <v>47</v>
      </c>
      <c r="DG47" s="626">
        <v>2</v>
      </c>
      <c r="DH47" s="681">
        <v>42745</v>
      </c>
      <c r="DI47" s="662"/>
      <c r="DJ47" s="663"/>
      <c r="DK47" s="662">
        <v>1</v>
      </c>
      <c r="DL47" s="687" t="str">
        <f t="shared" si="14"/>
        <v>พร้อมซ่อม</v>
      </c>
      <c r="DM47" s="688">
        <v>4700</v>
      </c>
    </row>
    <row r="48" spans="1:117" x14ac:dyDescent="0.25">
      <c r="A48" s="689">
        <f t="shared" si="8"/>
        <v>8994</v>
      </c>
      <c r="B48" s="690">
        <f t="shared" si="9"/>
        <v>1701043</v>
      </c>
      <c r="C48" s="626">
        <v>48</v>
      </c>
      <c r="D48" s="677" t="str">
        <f t="shared" si="4"/>
        <v>17</v>
      </c>
      <c r="E48" s="677" t="str">
        <f t="shared" si="5"/>
        <v>01</v>
      </c>
      <c r="F48" s="691">
        <f t="shared" si="10"/>
        <v>43</v>
      </c>
      <c r="G48" s="692" t="str">
        <f t="shared" si="11"/>
        <v>043</v>
      </c>
      <c r="H48" s="680" t="str">
        <f t="shared" si="0"/>
        <v>1701043</v>
      </c>
      <c r="I48" s="681">
        <v>42707.714337152778</v>
      </c>
      <c r="K48" s="682">
        <v>42826.757647569444</v>
      </c>
      <c r="L48" s="683" t="s">
        <v>555</v>
      </c>
      <c r="M48" s="684" t="s">
        <v>555</v>
      </c>
      <c r="N48" s="684" t="s">
        <v>555</v>
      </c>
      <c r="O48" s="684" t="s">
        <v>555</v>
      </c>
      <c r="P48" s="684" t="s">
        <v>555</v>
      </c>
      <c r="Q48" s="662" t="s">
        <v>16</v>
      </c>
      <c r="R48" s="662" t="s">
        <v>179</v>
      </c>
      <c r="S48" s="662" t="s">
        <v>31</v>
      </c>
      <c r="T48" s="662" t="s">
        <v>493</v>
      </c>
      <c r="U48" s="662" t="s">
        <v>494</v>
      </c>
      <c r="V48" s="685">
        <v>860778145</v>
      </c>
      <c r="W48" s="685">
        <v>870431628</v>
      </c>
      <c r="X48" s="662" t="s">
        <v>495</v>
      </c>
      <c r="Y48" s="662" t="s">
        <v>294</v>
      </c>
      <c r="Z48" s="662" t="s">
        <v>389</v>
      </c>
      <c r="AA48" s="662">
        <v>2010</v>
      </c>
      <c r="AB48" s="681">
        <v>42729</v>
      </c>
      <c r="AC48" s="686" t="s">
        <v>496</v>
      </c>
      <c r="AD48" s="686"/>
      <c r="AE48" s="686"/>
      <c r="AF48" s="686"/>
      <c r="DD48" s="626">
        <v>48</v>
      </c>
      <c r="DG48" s="626">
        <v>1</v>
      </c>
      <c r="DH48" s="681">
        <v>42745</v>
      </c>
      <c r="DI48" s="662"/>
      <c r="DJ48" s="663"/>
      <c r="DK48" s="662">
        <v>1</v>
      </c>
      <c r="DL48" s="687" t="str">
        <f t="shared" si="14"/>
        <v>พร้อมซ่อม</v>
      </c>
      <c r="DM48" s="688">
        <v>5700</v>
      </c>
    </row>
    <row r="49" spans="1:117" x14ac:dyDescent="0.25">
      <c r="A49" s="689">
        <f t="shared" si="8"/>
        <v>5776</v>
      </c>
      <c r="B49" s="690">
        <f t="shared" si="9"/>
        <v>1701044</v>
      </c>
      <c r="C49" s="626">
        <v>49</v>
      </c>
      <c r="D49" s="677" t="str">
        <f t="shared" si="4"/>
        <v>17</v>
      </c>
      <c r="E49" s="677" t="str">
        <f t="shared" si="5"/>
        <v>01</v>
      </c>
      <c r="F49" s="691">
        <f t="shared" si="10"/>
        <v>44</v>
      </c>
      <c r="G49" s="692" t="str">
        <f t="shared" si="11"/>
        <v>044</v>
      </c>
      <c r="H49" s="680" t="str">
        <f t="shared" si="0"/>
        <v>1701044</v>
      </c>
      <c r="I49" s="681">
        <v>42712.719776967591</v>
      </c>
      <c r="K49" s="682">
        <v>42823.417654745368</v>
      </c>
      <c r="L49" s="683" t="s">
        <v>555</v>
      </c>
      <c r="M49" s="684" t="s">
        <v>555</v>
      </c>
      <c r="N49" s="684" t="s">
        <v>555</v>
      </c>
      <c r="O49" s="684" t="s">
        <v>555</v>
      </c>
      <c r="P49" s="684" t="s">
        <v>555</v>
      </c>
      <c r="Q49" s="662" t="s">
        <v>16</v>
      </c>
      <c r="R49" s="662" t="s">
        <v>179</v>
      </c>
      <c r="S49" s="662" t="s">
        <v>31</v>
      </c>
      <c r="T49" s="662" t="s">
        <v>503</v>
      </c>
      <c r="U49" s="662" t="s">
        <v>398</v>
      </c>
      <c r="V49" s="685">
        <v>824992957</v>
      </c>
      <c r="X49" s="662" t="s">
        <v>504</v>
      </c>
      <c r="Y49" s="662" t="s">
        <v>294</v>
      </c>
      <c r="Z49" s="662" t="s">
        <v>389</v>
      </c>
      <c r="AA49" s="662">
        <v>2007</v>
      </c>
      <c r="AB49" s="681" t="s">
        <v>330</v>
      </c>
      <c r="AC49" s="686">
        <v>0</v>
      </c>
      <c r="AD49" s="686"/>
      <c r="AE49" s="686"/>
      <c r="AF49" s="686">
        <v>19</v>
      </c>
      <c r="DD49" s="626">
        <v>49</v>
      </c>
      <c r="DF49" s="626">
        <v>26468</v>
      </c>
      <c r="DH49" s="681">
        <v>42745</v>
      </c>
      <c r="DI49" s="662"/>
      <c r="DJ49" s="663"/>
      <c r="DK49" s="662"/>
      <c r="DL49" s="687" t="str">
        <f t="shared" si="14"/>
        <v>รออะไหล่</v>
      </c>
      <c r="DM49" s="688"/>
    </row>
    <row r="50" spans="1:117" x14ac:dyDescent="0.25">
      <c r="A50" s="689">
        <f t="shared" si="8"/>
        <v>6637</v>
      </c>
      <c r="B50" s="690">
        <f t="shared" si="9"/>
        <v>1701045</v>
      </c>
      <c r="C50" s="626">
        <v>50</v>
      </c>
      <c r="D50" s="677" t="str">
        <f t="shared" si="4"/>
        <v>17</v>
      </c>
      <c r="E50" s="677" t="str">
        <f t="shared" si="5"/>
        <v>01</v>
      </c>
      <c r="F50" s="691">
        <f t="shared" si="10"/>
        <v>45</v>
      </c>
      <c r="G50" s="692" t="str">
        <f t="shared" si="11"/>
        <v>045</v>
      </c>
      <c r="H50" s="680" t="str">
        <f t="shared" si="0"/>
        <v>1701045</v>
      </c>
      <c r="I50" s="681">
        <v>42719.635112152777</v>
      </c>
      <c r="K50" s="682">
        <v>42815.38058020833</v>
      </c>
      <c r="L50" s="683" t="s">
        <v>555</v>
      </c>
      <c r="M50" s="684" t="s">
        <v>555</v>
      </c>
      <c r="N50" s="684" t="s">
        <v>555</v>
      </c>
      <c r="O50" s="684" t="s">
        <v>555</v>
      </c>
      <c r="P50" s="684" t="s">
        <v>555</v>
      </c>
      <c r="Q50" s="662" t="s">
        <v>16</v>
      </c>
      <c r="R50" s="662" t="s">
        <v>179</v>
      </c>
      <c r="S50" s="662" t="s">
        <v>34</v>
      </c>
      <c r="T50" s="662" t="s">
        <v>509</v>
      </c>
      <c r="U50" s="662" t="s">
        <v>510</v>
      </c>
      <c r="V50" s="685">
        <v>806510700</v>
      </c>
      <c r="X50" s="662" t="s">
        <v>515</v>
      </c>
      <c r="Y50" s="662" t="s">
        <v>315</v>
      </c>
      <c r="Z50" s="662" t="s">
        <v>316</v>
      </c>
      <c r="AA50" s="662">
        <v>2013</v>
      </c>
      <c r="AB50" s="681">
        <v>42916</v>
      </c>
      <c r="AC50" s="686" t="s">
        <v>521</v>
      </c>
      <c r="AD50" s="686"/>
      <c r="AE50" s="686"/>
      <c r="AF50" s="686"/>
      <c r="DD50" s="626">
        <v>50</v>
      </c>
      <c r="DG50" s="626">
        <v>1</v>
      </c>
      <c r="DH50" s="681">
        <v>42745</v>
      </c>
      <c r="DI50" s="662"/>
      <c r="DJ50" s="663"/>
      <c r="DK50" s="662"/>
      <c r="DL50" s="687" t="str">
        <f t="shared" si="14"/>
        <v>พร้อมซ่อม</v>
      </c>
      <c r="DM50" s="688"/>
    </row>
    <row r="51" spans="1:117" s="649" customFormat="1" x14ac:dyDescent="0.25">
      <c r="A51" s="697">
        <f t="shared" si="8"/>
        <v>1450</v>
      </c>
      <c r="B51" s="698">
        <f t="shared" si="9"/>
        <v>1701046</v>
      </c>
      <c r="C51" s="649">
        <v>51</v>
      </c>
      <c r="D51" s="649" t="str">
        <f t="shared" si="4"/>
        <v>17</v>
      </c>
      <c r="E51" s="649" t="str">
        <f t="shared" si="5"/>
        <v>01</v>
      </c>
      <c r="F51" s="699">
        <f t="shared" si="10"/>
        <v>46</v>
      </c>
      <c r="G51" s="700" t="str">
        <f t="shared" si="11"/>
        <v>046</v>
      </c>
      <c r="H51" s="680" t="str">
        <f t="shared" si="0"/>
        <v>1701046</v>
      </c>
      <c r="I51" s="681">
        <v>42725.564563310189</v>
      </c>
      <c r="J51" s="681"/>
      <c r="K51" s="682">
        <v>42787.430229050929</v>
      </c>
      <c r="L51" s="683" t="s">
        <v>555</v>
      </c>
      <c r="M51" s="684" t="s">
        <v>555</v>
      </c>
      <c r="N51" s="684" t="s">
        <v>555</v>
      </c>
      <c r="O51" s="684" t="s">
        <v>555</v>
      </c>
      <c r="P51" s="684" t="s">
        <v>555</v>
      </c>
      <c r="Q51" s="662" t="s">
        <v>16</v>
      </c>
      <c r="R51" s="662" t="s">
        <v>179</v>
      </c>
      <c r="S51" s="662" t="s">
        <v>34</v>
      </c>
      <c r="T51" s="662" t="s">
        <v>505</v>
      </c>
      <c r="U51" s="662" t="s">
        <v>387</v>
      </c>
      <c r="V51" s="685">
        <v>813915293</v>
      </c>
      <c r="W51" s="685"/>
      <c r="X51" s="662" t="s">
        <v>506</v>
      </c>
      <c r="Y51" s="662" t="s">
        <v>310</v>
      </c>
      <c r="Z51" s="662" t="s">
        <v>507</v>
      </c>
      <c r="AA51" s="662">
        <v>2010</v>
      </c>
      <c r="AB51" s="681">
        <v>43029</v>
      </c>
      <c r="AC51" s="686" t="s">
        <v>508</v>
      </c>
      <c r="AD51" s="686"/>
      <c r="AE51" s="686"/>
      <c r="AF51" s="686">
        <v>1</v>
      </c>
      <c r="AG51" s="626"/>
      <c r="AH51" s="626"/>
      <c r="AI51" s="626"/>
      <c r="AJ51" s="626"/>
      <c r="AK51" s="626"/>
      <c r="AL51" s="626"/>
      <c r="AM51" s="626"/>
      <c r="AN51" s="626"/>
      <c r="AO51" s="626"/>
      <c r="AP51" s="626"/>
      <c r="AQ51" s="626"/>
      <c r="AR51" s="626"/>
      <c r="AS51" s="626"/>
      <c r="AT51" s="626"/>
      <c r="AU51" s="626"/>
      <c r="AV51" s="626"/>
      <c r="AW51" s="626"/>
      <c r="AX51" s="626"/>
      <c r="AY51" s="626"/>
      <c r="AZ51" s="626"/>
      <c r="BA51" s="626"/>
      <c r="BB51" s="626"/>
      <c r="BC51" s="626"/>
      <c r="BD51" s="626"/>
      <c r="BE51" s="626"/>
      <c r="BF51" s="626"/>
      <c r="BG51" s="626"/>
      <c r="BH51" s="626"/>
      <c r="BI51" s="626"/>
      <c r="BJ51" s="626"/>
      <c r="BK51" s="626"/>
      <c r="BL51" s="626"/>
      <c r="BM51" s="626"/>
      <c r="BN51" s="626"/>
      <c r="BO51" s="626"/>
      <c r="BP51" s="626"/>
      <c r="BQ51" s="626"/>
      <c r="BR51" s="626"/>
      <c r="BS51" s="626"/>
      <c r="BT51" s="626"/>
      <c r="BU51" s="626"/>
      <c r="BV51" s="626"/>
      <c r="BW51" s="626"/>
      <c r="BX51" s="626"/>
      <c r="BY51" s="626"/>
      <c r="BZ51" s="626"/>
      <c r="CA51" s="626"/>
      <c r="CB51" s="626"/>
      <c r="CC51" s="626"/>
      <c r="CD51" s="626"/>
      <c r="CE51" s="626"/>
      <c r="CF51" s="626"/>
      <c r="CG51" s="626"/>
      <c r="CH51" s="626"/>
      <c r="CI51" s="626"/>
      <c r="CJ51" s="626"/>
      <c r="CK51" s="626"/>
      <c r="CL51" s="626"/>
      <c r="CM51" s="626"/>
      <c r="CN51" s="626"/>
      <c r="CO51" s="626"/>
      <c r="CP51" s="626"/>
      <c r="CQ51" s="626"/>
      <c r="CR51" s="626"/>
      <c r="CS51" s="626"/>
      <c r="CT51" s="626"/>
      <c r="CU51" s="626"/>
      <c r="CV51" s="626"/>
      <c r="CW51" s="626"/>
      <c r="CX51" s="626"/>
      <c r="CY51" s="626"/>
      <c r="CZ51" s="626"/>
      <c r="DA51" s="626"/>
      <c r="DB51" s="626"/>
      <c r="DC51" s="626"/>
      <c r="DD51" s="626">
        <v>51</v>
      </c>
      <c r="DE51" s="626"/>
      <c r="DF51" s="626">
        <v>0</v>
      </c>
      <c r="DG51" s="626">
        <v>1</v>
      </c>
      <c r="DH51" s="681">
        <v>42745</v>
      </c>
      <c r="DI51" s="662"/>
      <c r="DJ51" s="663"/>
      <c r="DK51" s="662">
        <v>1</v>
      </c>
      <c r="DL51" s="687" t="str">
        <f t="shared" si="14"/>
        <v>รออะไหล่</v>
      </c>
      <c r="DM51" s="688">
        <v>0</v>
      </c>
    </row>
    <row r="52" spans="1:117" x14ac:dyDescent="0.25">
      <c r="A52" s="689">
        <f t="shared" si="8"/>
        <v>1042</v>
      </c>
      <c r="B52" s="690">
        <f t="shared" si="9"/>
        <v>1701047</v>
      </c>
      <c r="C52" s="626">
        <v>52</v>
      </c>
      <c r="D52" s="677" t="str">
        <f t="shared" si="4"/>
        <v>17</v>
      </c>
      <c r="E52" s="677" t="str">
        <f t="shared" si="5"/>
        <v>01</v>
      </c>
      <c r="F52" s="691">
        <f t="shared" si="10"/>
        <v>47</v>
      </c>
      <c r="G52" s="692" t="str">
        <f t="shared" si="11"/>
        <v>047</v>
      </c>
      <c r="H52" s="680" t="str">
        <f t="shared" si="0"/>
        <v>1701047</v>
      </c>
      <c r="I52" s="681">
        <v>42725.571454398145</v>
      </c>
      <c r="K52" s="682">
        <v>42835.732765509259</v>
      </c>
      <c r="L52" s="683" t="s">
        <v>555</v>
      </c>
      <c r="M52" s="684" t="s">
        <v>555</v>
      </c>
      <c r="N52" s="684" t="s">
        <v>555</v>
      </c>
      <c r="O52" s="684" t="s">
        <v>555</v>
      </c>
      <c r="P52" s="684" t="s">
        <v>555</v>
      </c>
      <c r="Q52" s="662" t="s">
        <v>16</v>
      </c>
      <c r="R52" s="662" t="s">
        <v>179</v>
      </c>
      <c r="S52" s="662" t="s">
        <v>31</v>
      </c>
      <c r="T52" s="662" t="s">
        <v>511</v>
      </c>
      <c r="U52" s="662" t="s">
        <v>501</v>
      </c>
      <c r="V52" s="685">
        <v>817507086</v>
      </c>
      <c r="X52" s="662" t="s">
        <v>516</v>
      </c>
      <c r="Y52" s="662" t="s">
        <v>315</v>
      </c>
      <c r="Z52" s="662" t="s">
        <v>517</v>
      </c>
      <c r="AA52" s="662">
        <v>2000</v>
      </c>
      <c r="AB52" s="681">
        <v>42765</v>
      </c>
      <c r="AC52" s="686" t="s">
        <v>522</v>
      </c>
      <c r="AD52" s="686"/>
      <c r="AE52" s="686"/>
      <c r="AF52" s="686"/>
      <c r="DD52" s="626">
        <v>52</v>
      </c>
      <c r="DH52" s="681">
        <v>42745</v>
      </c>
      <c r="DI52" s="662"/>
      <c r="DJ52" s="663"/>
      <c r="DK52" s="662"/>
      <c r="DL52" s="687" t="str">
        <f t="shared" si="14"/>
        <v>พร้อมซ่อม</v>
      </c>
      <c r="DM52" s="688">
        <v>1890</v>
      </c>
    </row>
    <row r="53" spans="1:117" x14ac:dyDescent="0.25">
      <c r="A53" s="689">
        <f t="shared" si="8"/>
        <v>7512</v>
      </c>
      <c r="B53" s="690">
        <f t="shared" si="9"/>
        <v>1701048</v>
      </c>
      <c r="C53" s="626">
        <v>53</v>
      </c>
      <c r="D53" s="677" t="str">
        <f t="shared" si="4"/>
        <v>17</v>
      </c>
      <c r="E53" s="677" t="str">
        <f t="shared" si="5"/>
        <v>01</v>
      </c>
      <c r="F53" s="691">
        <f t="shared" si="10"/>
        <v>48</v>
      </c>
      <c r="G53" s="692" t="str">
        <f t="shared" si="11"/>
        <v>048</v>
      </c>
      <c r="H53" s="680" t="str">
        <f t="shared" si="0"/>
        <v>1701048</v>
      </c>
      <c r="I53" s="681">
        <v>42731.593760532407</v>
      </c>
      <c r="K53" s="682">
        <v>42815.380117824076</v>
      </c>
      <c r="L53" s="683" t="s">
        <v>555</v>
      </c>
      <c r="M53" s="684" t="s">
        <v>555</v>
      </c>
      <c r="N53" s="684" t="s">
        <v>555</v>
      </c>
      <c r="O53" s="684" t="s">
        <v>555</v>
      </c>
      <c r="P53" s="684" t="s">
        <v>555</v>
      </c>
      <c r="Q53" s="662" t="s">
        <v>16</v>
      </c>
      <c r="R53" s="662" t="s">
        <v>179</v>
      </c>
      <c r="S53" s="662" t="s">
        <v>32</v>
      </c>
      <c r="T53" s="662" t="s">
        <v>513</v>
      </c>
      <c r="U53" s="662" t="s">
        <v>308</v>
      </c>
      <c r="V53" s="685">
        <v>859367703</v>
      </c>
      <c r="X53" s="662" t="s">
        <v>519</v>
      </c>
      <c r="Y53" s="662" t="s">
        <v>310</v>
      </c>
      <c r="Z53" s="662" t="s">
        <v>400</v>
      </c>
      <c r="AA53" s="662">
        <v>2007</v>
      </c>
      <c r="AB53" s="681">
        <v>42956</v>
      </c>
      <c r="AC53" s="686" t="s">
        <v>524</v>
      </c>
      <c r="AD53" s="686"/>
      <c r="AE53" s="686"/>
      <c r="AF53" s="686"/>
      <c r="DD53" s="626">
        <v>53</v>
      </c>
      <c r="DG53" s="626">
        <v>2</v>
      </c>
      <c r="DH53" s="681">
        <v>42745</v>
      </c>
      <c r="DI53" s="662"/>
      <c r="DJ53" s="663"/>
      <c r="DK53" s="662">
        <v>1</v>
      </c>
      <c r="DL53" s="687" t="str">
        <f t="shared" si="14"/>
        <v>พร้อมซ่อม</v>
      </c>
      <c r="DM53" s="688">
        <v>9900</v>
      </c>
    </row>
    <row r="54" spans="1:117" x14ac:dyDescent="0.25">
      <c r="A54" s="689">
        <f t="shared" si="8"/>
        <v>6310</v>
      </c>
      <c r="B54" s="690">
        <f t="shared" si="9"/>
        <v>1701049</v>
      </c>
      <c r="C54" s="626">
        <v>54</v>
      </c>
      <c r="D54" s="677" t="str">
        <f t="shared" si="4"/>
        <v>17</v>
      </c>
      <c r="E54" s="677" t="str">
        <f t="shared" si="5"/>
        <v>01</v>
      </c>
      <c r="F54" s="691">
        <f t="shared" si="10"/>
        <v>49</v>
      </c>
      <c r="G54" s="692" t="str">
        <f t="shared" si="11"/>
        <v>049</v>
      </c>
      <c r="H54" s="680" t="str">
        <f t="shared" si="0"/>
        <v>1701049</v>
      </c>
      <c r="I54" s="681">
        <v>42732.725051388887</v>
      </c>
      <c r="K54" s="682">
        <v>42935.359730671298</v>
      </c>
      <c r="L54" s="683" t="s">
        <v>555</v>
      </c>
      <c r="M54" s="684" t="s">
        <v>555</v>
      </c>
      <c r="N54" s="684" t="s">
        <v>555</v>
      </c>
      <c r="O54" s="684" t="s">
        <v>555</v>
      </c>
      <c r="P54" s="684" t="s">
        <v>555</v>
      </c>
      <c r="Q54" s="662" t="s">
        <v>16</v>
      </c>
      <c r="R54" s="662" t="s">
        <v>179</v>
      </c>
      <c r="S54" s="662" t="s">
        <v>201</v>
      </c>
      <c r="T54" s="662" t="s">
        <v>514</v>
      </c>
      <c r="U54" s="662" t="s">
        <v>319</v>
      </c>
      <c r="V54" s="685">
        <v>826336807</v>
      </c>
      <c r="X54" s="662" t="s">
        <v>520</v>
      </c>
      <c r="Y54" s="662" t="s">
        <v>310</v>
      </c>
      <c r="Z54" s="662" t="s">
        <v>400</v>
      </c>
      <c r="AA54" s="662">
        <v>2014</v>
      </c>
      <c r="AB54" s="681">
        <v>42992</v>
      </c>
      <c r="AC54" s="686" t="s">
        <v>525</v>
      </c>
      <c r="AD54" s="686"/>
      <c r="AE54" s="686"/>
      <c r="AF54" s="686"/>
      <c r="DD54" s="626">
        <v>54</v>
      </c>
      <c r="DH54" s="681">
        <v>42745</v>
      </c>
      <c r="DI54" s="662"/>
      <c r="DJ54" s="663"/>
      <c r="DK54" s="662">
        <v>1</v>
      </c>
      <c r="DL54" s="687" t="str">
        <f t="shared" si="14"/>
        <v>พร้อมซ่อม</v>
      </c>
      <c r="DM54" s="688">
        <v>5000</v>
      </c>
    </row>
    <row r="55" spans="1:117" x14ac:dyDescent="0.25">
      <c r="A55" s="689">
        <f t="shared" si="8"/>
        <v>1401</v>
      </c>
      <c r="B55" s="690">
        <f t="shared" si="9"/>
        <v>1701050</v>
      </c>
      <c r="C55" s="626">
        <v>55</v>
      </c>
      <c r="D55" s="677" t="str">
        <f t="shared" si="4"/>
        <v>17</v>
      </c>
      <c r="E55" s="677" t="str">
        <f t="shared" si="5"/>
        <v>01</v>
      </c>
      <c r="F55" s="691">
        <f t="shared" si="10"/>
        <v>50</v>
      </c>
      <c r="G55" s="692" t="str">
        <f t="shared" si="11"/>
        <v>050</v>
      </c>
      <c r="H55" s="680" t="str">
        <f t="shared" si="0"/>
        <v>1701050</v>
      </c>
      <c r="I55" s="681">
        <v>42745.419650347219</v>
      </c>
      <c r="K55" s="682">
        <v>42774.730777199075</v>
      </c>
      <c r="L55" s="683" t="str">
        <f>IF(I55="","",IF(J55="","No fix",J55-I55))</f>
        <v>No fix</v>
      </c>
      <c r="M55" s="684" t="str">
        <f>IF(I55="","",IF(AG55="","NON","JOB"))</f>
        <v>JOB</v>
      </c>
      <c r="N55" s="684" t="str">
        <f>IF(I55="","",IFERROR(VLOOKUP(B55,QUEUE!$F$11:$X$1000,19,FALSE),"NON"))</f>
        <v>สมบูรณ์</v>
      </c>
      <c r="O55" s="684" t="str">
        <f>IF(I55="","",IFERROR(IF(VLOOKUP(B55,[1]REFINISH!$F$4:$O$1000,10,FALSE)="",VLOOKUP(B55,[1]REFINISH!$F$4:$O$1000,8,FALSE),"OK"),"NON"))</f>
        <v>เทพารักษ์</v>
      </c>
      <c r="P55" s="684" t="str">
        <f>IF(I55="","",IF(AF55=0,"NON",IF(AF55-DE55=0,"OK","ขาด"&amp;AF55-DE55&amp;"ชิ้น")))</f>
        <v>NON</v>
      </c>
      <c r="Q55" s="662" t="s">
        <v>16</v>
      </c>
      <c r="R55" s="662" t="s">
        <v>44</v>
      </c>
      <c r="S55" s="662" t="s">
        <v>31</v>
      </c>
      <c r="T55" s="662" t="s">
        <v>446</v>
      </c>
      <c r="U55" s="662" t="s">
        <v>387</v>
      </c>
      <c r="V55" s="685">
        <v>909925262</v>
      </c>
      <c r="X55" s="662" t="s">
        <v>447</v>
      </c>
      <c r="Y55" s="662" t="s">
        <v>448</v>
      </c>
      <c r="Z55" s="662" t="s">
        <v>368</v>
      </c>
      <c r="AA55" s="662">
        <v>2008</v>
      </c>
      <c r="AB55" s="681">
        <v>42818</v>
      </c>
      <c r="AC55" s="686" t="s">
        <v>449</v>
      </c>
      <c r="AD55" s="686"/>
      <c r="AE55" s="686"/>
      <c r="AF55" s="686"/>
      <c r="AG55" s="626" t="s">
        <v>47</v>
      </c>
      <c r="AH55" s="626" t="s">
        <v>340</v>
      </c>
      <c r="AI55" s="626" t="s">
        <v>51</v>
      </c>
      <c r="AK55" s="626" t="s">
        <v>73</v>
      </c>
      <c r="AL55" s="626" t="s">
        <v>340</v>
      </c>
      <c r="AM55" s="626" t="s">
        <v>451</v>
      </c>
      <c r="AO55" s="626" t="s">
        <v>452</v>
      </c>
      <c r="AQ55" s="626" t="s">
        <v>453</v>
      </c>
      <c r="AS55" s="626" t="s">
        <v>454</v>
      </c>
      <c r="AU55" s="626" t="s">
        <v>455</v>
      </c>
      <c r="AW55" s="626" t="s">
        <v>456</v>
      </c>
      <c r="AY55" s="626" t="s">
        <v>457</v>
      </c>
      <c r="BA55" s="626" t="s">
        <v>458</v>
      </c>
      <c r="DD55" s="626">
        <v>55</v>
      </c>
      <c r="DG55" s="626">
        <v>0.5</v>
      </c>
      <c r="DH55" s="681">
        <v>42745.409175578701</v>
      </c>
      <c r="DI55" s="662" t="s">
        <v>450</v>
      </c>
      <c r="DJ55" s="663">
        <v>2</v>
      </c>
      <c r="DK55" s="662"/>
      <c r="DL55" s="687" t="str">
        <f t="shared" si="14"/>
        <v>พร้อมซ่อม</v>
      </c>
      <c r="DM55" s="688"/>
    </row>
    <row r="56" spans="1:117" x14ac:dyDescent="0.25">
      <c r="A56" s="689">
        <f t="shared" si="8"/>
        <v>9475</v>
      </c>
      <c r="B56" s="690">
        <f t="shared" si="9"/>
        <v>1701051</v>
      </c>
      <c r="C56" s="626">
        <v>56</v>
      </c>
      <c r="D56" s="677" t="str">
        <f t="shared" si="4"/>
        <v>17</v>
      </c>
      <c r="E56" s="677" t="str">
        <f t="shared" si="5"/>
        <v>01</v>
      </c>
      <c r="F56" s="691">
        <f t="shared" si="10"/>
        <v>51</v>
      </c>
      <c r="G56" s="692" t="str">
        <f t="shared" si="11"/>
        <v>051</v>
      </c>
      <c r="H56" s="680" t="str">
        <f t="shared" si="0"/>
        <v>1701051</v>
      </c>
      <c r="I56" s="681">
        <v>42745.466718518517</v>
      </c>
      <c r="K56" s="682">
        <v>42767.718730902779</v>
      </c>
      <c r="L56" s="683" t="s">
        <v>555</v>
      </c>
      <c r="M56" s="684" t="s">
        <v>555</v>
      </c>
      <c r="N56" s="684" t="s">
        <v>555</v>
      </c>
      <c r="O56" s="684" t="s">
        <v>555</v>
      </c>
      <c r="P56" s="684" t="s">
        <v>555</v>
      </c>
      <c r="Q56" s="662" t="s">
        <v>16</v>
      </c>
      <c r="R56" s="662" t="s">
        <v>102</v>
      </c>
      <c r="S56" s="662" t="s">
        <v>31</v>
      </c>
      <c r="T56" s="662" t="s">
        <v>560</v>
      </c>
      <c r="V56" s="685">
        <v>918010200</v>
      </c>
      <c r="X56" s="662" t="s">
        <v>459</v>
      </c>
      <c r="Y56" s="662" t="s">
        <v>315</v>
      </c>
      <c r="Z56" s="662" t="s">
        <v>460</v>
      </c>
      <c r="AA56" s="662">
        <v>2014</v>
      </c>
      <c r="AB56" s="681">
        <v>42707</v>
      </c>
      <c r="AC56" s="686" t="s">
        <v>461</v>
      </c>
      <c r="AD56" s="686"/>
      <c r="AE56" s="686"/>
      <c r="AF56" s="686"/>
      <c r="AG56" s="626" t="s">
        <v>466</v>
      </c>
      <c r="DD56" s="626">
        <v>56</v>
      </c>
      <c r="DG56" s="626">
        <v>3</v>
      </c>
      <c r="DH56" s="681">
        <v>42745.458302893516</v>
      </c>
      <c r="DI56" s="662" t="s">
        <v>465</v>
      </c>
      <c r="DJ56" s="663">
        <v>0</v>
      </c>
      <c r="DK56" s="662"/>
      <c r="DL56" s="687" t="str">
        <f t="shared" si="14"/>
        <v>พร้อมซ่อม</v>
      </c>
      <c r="DM56" s="688">
        <v>0</v>
      </c>
    </row>
    <row r="57" spans="1:117" x14ac:dyDescent="0.25">
      <c r="A57" s="689">
        <f t="shared" si="8"/>
        <v>5821</v>
      </c>
      <c r="B57" s="690">
        <f t="shared" si="9"/>
        <v>1701052</v>
      </c>
      <c r="C57" s="626">
        <v>57</v>
      </c>
      <c r="D57" s="677" t="str">
        <f t="shared" si="4"/>
        <v>17</v>
      </c>
      <c r="E57" s="677" t="str">
        <f t="shared" si="5"/>
        <v>01</v>
      </c>
      <c r="F57" s="691">
        <f t="shared" si="10"/>
        <v>52</v>
      </c>
      <c r="G57" s="692" t="str">
        <f t="shared" si="11"/>
        <v>052</v>
      </c>
      <c r="H57" s="680" t="str">
        <f t="shared" si="0"/>
        <v>1701052</v>
      </c>
      <c r="I57" s="681">
        <v>42814.584725925924</v>
      </c>
      <c r="J57" s="681">
        <v>42824</v>
      </c>
      <c r="K57" s="682">
        <v>42830.732916550929</v>
      </c>
      <c r="L57" s="683" t="s">
        <v>555</v>
      </c>
      <c r="M57" s="684" t="s">
        <v>555</v>
      </c>
      <c r="N57" s="684" t="s">
        <v>555</v>
      </c>
      <c r="O57" s="684" t="s">
        <v>555</v>
      </c>
      <c r="P57" s="684" t="s">
        <v>555</v>
      </c>
      <c r="Q57" s="662" t="s">
        <v>16</v>
      </c>
      <c r="R57" s="662" t="s">
        <v>44</v>
      </c>
      <c r="S57" s="662" t="s">
        <v>31</v>
      </c>
      <c r="T57" s="662" t="s">
        <v>462</v>
      </c>
      <c r="U57" s="662" t="s">
        <v>286</v>
      </c>
      <c r="V57" s="685">
        <v>984420211</v>
      </c>
      <c r="X57" s="662" t="s">
        <v>463</v>
      </c>
      <c r="Y57" s="662" t="s">
        <v>294</v>
      </c>
      <c r="Z57" s="662" t="s">
        <v>464</v>
      </c>
      <c r="AA57" s="662">
        <v>2014</v>
      </c>
      <c r="AB57" s="681">
        <v>43094</v>
      </c>
      <c r="AC57" s="686" t="s">
        <v>385</v>
      </c>
      <c r="AD57" s="686"/>
      <c r="AE57" s="686"/>
      <c r="AF57" s="686"/>
      <c r="AG57" s="626" t="s">
        <v>79</v>
      </c>
      <c r="AI57" s="626" t="s">
        <v>62</v>
      </c>
      <c r="AK57" s="626" t="s">
        <v>63</v>
      </c>
      <c r="AM57" s="626" t="s">
        <v>1486</v>
      </c>
      <c r="DD57" s="626">
        <v>57</v>
      </c>
      <c r="DG57" s="626">
        <v>0.5</v>
      </c>
      <c r="DH57" s="681">
        <v>42745.462598032405</v>
      </c>
      <c r="DI57" s="662">
        <v>0</v>
      </c>
      <c r="DJ57" s="663">
        <v>3</v>
      </c>
      <c r="DK57" s="662"/>
      <c r="DL57" s="687" t="str">
        <f t="shared" si="14"/>
        <v>พร้อมซ่อม</v>
      </c>
      <c r="DM57" s="688"/>
    </row>
    <row r="58" spans="1:117" x14ac:dyDescent="0.25">
      <c r="A58" s="689">
        <f t="shared" si="8"/>
        <v>7539</v>
      </c>
      <c r="B58" s="690">
        <f t="shared" si="9"/>
        <v>1701053</v>
      </c>
      <c r="C58" s="626">
        <v>58</v>
      </c>
      <c r="D58" s="677" t="str">
        <f t="shared" si="4"/>
        <v>17</v>
      </c>
      <c r="E58" s="677" t="str">
        <f t="shared" si="5"/>
        <v>01</v>
      </c>
      <c r="F58" s="691">
        <f t="shared" si="10"/>
        <v>53</v>
      </c>
      <c r="G58" s="692" t="str">
        <f t="shared" si="11"/>
        <v>053</v>
      </c>
      <c r="H58" s="680" t="str">
        <f t="shared" si="0"/>
        <v>1701053</v>
      </c>
      <c r="I58" s="681">
        <v>42745.638202546295</v>
      </c>
      <c r="K58" s="682">
        <v>42781.703422916667</v>
      </c>
      <c r="L58" s="683" t="str">
        <f>IF(I58="","",IF(J58="","No fix",J58-I58))</f>
        <v>No fix</v>
      </c>
      <c r="M58" s="684" t="str">
        <f>IF(I58="","",IF(AG58="","NON","JOB"))</f>
        <v>NON</v>
      </c>
      <c r="N58" s="684" t="str">
        <f>IF(I58="","",IFERROR(VLOOKUP(B58,[1]QUEUE!$F$11:$X$1000,19,FALSE),"NON"))</f>
        <v>สมบูรณ์</v>
      </c>
      <c r="O58" s="684" t="str">
        <f>IF(I58="","",IFERROR(IF(VLOOKUP(B58,[1]REFINISH!$F$4:$O$1000,10,FALSE)="",VLOOKUP(B58,[1]REFINISH!$F$4:$O$1000,8,FALSE),"OK"),"NON"))</f>
        <v>OK</v>
      </c>
      <c r="P58" s="684" t="str">
        <f>IF(I58="","",IF(AF58=0,"NON",IF(AF58-DE58=0,"OK","ขาด"&amp;AF58-DE58&amp;"ชิ้น")))</f>
        <v>NON</v>
      </c>
      <c r="Q58" s="662" t="s">
        <v>16</v>
      </c>
      <c r="R58" s="662" t="s">
        <v>45</v>
      </c>
      <c r="S58" s="662" t="s">
        <v>34</v>
      </c>
      <c r="T58" s="662" t="s">
        <v>526</v>
      </c>
      <c r="U58" s="662" t="s">
        <v>527</v>
      </c>
      <c r="V58" s="685">
        <v>984876709</v>
      </c>
      <c r="X58" s="662" t="s">
        <v>528</v>
      </c>
      <c r="Y58" s="662" t="s">
        <v>310</v>
      </c>
      <c r="Z58" s="662" t="s">
        <v>400</v>
      </c>
      <c r="AA58" s="662">
        <v>2012</v>
      </c>
      <c r="AB58" s="681" t="s">
        <v>330</v>
      </c>
      <c r="AD58" s="686"/>
      <c r="AE58" s="686"/>
      <c r="AF58" s="686"/>
      <c r="DD58" s="626">
        <v>58</v>
      </c>
      <c r="DH58" s="681">
        <v>42745.626637499998</v>
      </c>
      <c r="DI58" s="662">
        <v>0</v>
      </c>
      <c r="DJ58" s="663">
        <v>0</v>
      </c>
      <c r="DK58" s="662"/>
      <c r="DL58" s="687" t="str">
        <f t="shared" si="14"/>
        <v>รออนุมัติ</v>
      </c>
      <c r="DM58" s="688"/>
    </row>
    <row r="59" spans="1:117" x14ac:dyDescent="0.25">
      <c r="A59" s="689">
        <f t="shared" si="8"/>
        <v>5948</v>
      </c>
      <c r="B59" s="690">
        <f t="shared" si="9"/>
        <v>1701054</v>
      </c>
      <c r="C59" s="626">
        <v>59</v>
      </c>
      <c r="D59" s="677" t="str">
        <f t="shared" si="4"/>
        <v>17</v>
      </c>
      <c r="E59" s="677" t="str">
        <f t="shared" si="5"/>
        <v>01</v>
      </c>
      <c r="F59" s="691">
        <f t="shared" si="10"/>
        <v>54</v>
      </c>
      <c r="G59" s="692" t="str">
        <f t="shared" si="11"/>
        <v>054</v>
      </c>
      <c r="H59" s="680" t="str">
        <f t="shared" si="0"/>
        <v>1701054</v>
      </c>
      <c r="I59" s="681">
        <v>42797.576504976852</v>
      </c>
      <c r="K59" s="682" t="str">
        <f>IF(OR(N59="OUT",N59="สมบูรณ์"),"ไม่ระบุ","")</f>
        <v>ไม่ระบุ</v>
      </c>
      <c r="L59" s="683" t="str">
        <f>IF(I59="","",IF(J59="","No fix",J59-I59))</f>
        <v>No fix</v>
      </c>
      <c r="M59" s="684" t="str">
        <f>IF(I59="","",IF(AG59="","NON","JOB"))</f>
        <v>JOB</v>
      </c>
      <c r="N59" s="684" t="str">
        <f>IF(I59="","",IFERROR(VLOOKUP(B59,QUEUE!$F$11:$X$1000,19,FALSE),"NON"))</f>
        <v>สมบูรณ์</v>
      </c>
      <c r="O59" s="684" t="str">
        <f>IF(I59="","",IFERROR(IF(VLOOKUP(B59,[1]REFINISH!$F$4:$O$1000,10,FALSE)="",VLOOKUP(B59,[1]REFINISH!$F$4:$O$1000,8,FALSE),"OK"),"NON"))</f>
        <v>OK</v>
      </c>
      <c r="P59" s="684" t="str">
        <f>IF(I59="","",IF(AF59=0,"NON",IF(AF59-DE59=0,"OK","ขาด"&amp;AF59-DE59&amp;"ชิ้น")))</f>
        <v>NON</v>
      </c>
      <c r="Q59" s="662" t="s">
        <v>16</v>
      </c>
      <c r="R59" s="662" t="s">
        <v>44</v>
      </c>
      <c r="S59" s="662" t="s">
        <v>31</v>
      </c>
      <c r="T59" s="662" t="s">
        <v>529</v>
      </c>
      <c r="U59" s="662" t="s">
        <v>308</v>
      </c>
      <c r="V59" s="685">
        <v>898968994</v>
      </c>
      <c r="X59" s="662" t="s">
        <v>530</v>
      </c>
      <c r="Y59" s="662" t="s">
        <v>315</v>
      </c>
      <c r="Z59" s="662" t="s">
        <v>411</v>
      </c>
      <c r="AA59" s="662">
        <v>2010</v>
      </c>
      <c r="AB59" s="681">
        <v>42814</v>
      </c>
      <c r="AC59" s="686" t="s">
        <v>424</v>
      </c>
      <c r="AD59" s="686"/>
      <c r="AE59" s="686"/>
      <c r="AF59" s="686"/>
      <c r="AG59" s="626" t="s">
        <v>47</v>
      </c>
      <c r="AI59" s="626" t="s">
        <v>48</v>
      </c>
      <c r="AK59" s="626" t="s">
        <v>1299</v>
      </c>
      <c r="DD59" s="626">
        <v>59</v>
      </c>
      <c r="DG59" s="626">
        <v>0.5</v>
      </c>
      <c r="DH59" s="681">
        <v>42745.631028703705</v>
      </c>
      <c r="DI59" s="662" t="s">
        <v>801</v>
      </c>
      <c r="DJ59" s="663">
        <v>2</v>
      </c>
      <c r="DK59" s="662">
        <v>1</v>
      </c>
      <c r="DL59" s="687" t="str">
        <f t="shared" si="14"/>
        <v>พร้อมซ่อม</v>
      </c>
      <c r="DM59" s="688">
        <v>22514.66</v>
      </c>
    </row>
    <row r="60" spans="1:117" x14ac:dyDescent="0.25">
      <c r="A60" s="689">
        <f t="shared" si="8"/>
        <v>1439</v>
      </c>
      <c r="B60" s="690">
        <f t="shared" si="9"/>
        <v>1701055</v>
      </c>
      <c r="C60" s="626">
        <v>60</v>
      </c>
      <c r="D60" s="677" t="str">
        <f t="shared" si="4"/>
        <v>17</v>
      </c>
      <c r="E60" s="677" t="str">
        <f t="shared" si="5"/>
        <v>01</v>
      </c>
      <c r="F60" s="691">
        <f t="shared" si="10"/>
        <v>55</v>
      </c>
      <c r="G60" s="692" t="str">
        <f t="shared" si="11"/>
        <v>055</v>
      </c>
      <c r="H60" s="680" t="str">
        <f t="shared" si="0"/>
        <v>1701055</v>
      </c>
      <c r="I60" s="681">
        <v>42779.591306018519</v>
      </c>
      <c r="J60" s="681">
        <v>42789</v>
      </c>
      <c r="K60" s="682">
        <v>42791.755225925925</v>
      </c>
      <c r="L60" s="683" t="s">
        <v>555</v>
      </c>
      <c r="M60" s="684" t="s">
        <v>555</v>
      </c>
      <c r="N60" s="684" t="s">
        <v>555</v>
      </c>
      <c r="O60" s="684" t="s">
        <v>555</v>
      </c>
      <c r="P60" s="684" t="s">
        <v>555</v>
      </c>
      <c r="Q60" s="662" t="s">
        <v>16</v>
      </c>
      <c r="R60" s="662" t="s">
        <v>44</v>
      </c>
      <c r="S60" s="662" t="s">
        <v>32</v>
      </c>
      <c r="T60" s="662" t="s">
        <v>531</v>
      </c>
      <c r="U60" s="662" t="s">
        <v>532</v>
      </c>
      <c r="V60" s="685">
        <v>800495932</v>
      </c>
      <c r="X60" s="662" t="s">
        <v>533</v>
      </c>
      <c r="Y60" s="662" t="s">
        <v>310</v>
      </c>
      <c r="Z60" s="662" t="s">
        <v>336</v>
      </c>
      <c r="AA60" s="662">
        <v>2010</v>
      </c>
      <c r="AB60" s="681" t="s">
        <v>330</v>
      </c>
      <c r="AD60" s="686"/>
      <c r="AE60" s="686"/>
      <c r="AF60" s="686"/>
      <c r="AG60" s="626" t="s">
        <v>47</v>
      </c>
      <c r="AI60" s="626" t="s">
        <v>50</v>
      </c>
      <c r="AJ60" s="626" t="s">
        <v>340</v>
      </c>
      <c r="AK60" s="626" t="s">
        <v>976</v>
      </c>
      <c r="AM60" s="626" t="s">
        <v>615</v>
      </c>
      <c r="DD60" s="626">
        <v>60</v>
      </c>
      <c r="DG60" s="626">
        <v>0.5</v>
      </c>
      <c r="DH60" s="681">
        <v>42745.63444386574</v>
      </c>
      <c r="DI60" s="662"/>
      <c r="DJ60" s="663">
        <v>1</v>
      </c>
      <c r="DK60" s="662"/>
      <c r="DL60" s="687" t="str">
        <f t="shared" si="14"/>
        <v>พร้อมซ่อม</v>
      </c>
      <c r="DM60" s="688">
        <v>2500</v>
      </c>
    </row>
    <row r="61" spans="1:117" x14ac:dyDescent="0.25">
      <c r="A61" s="689">
        <f t="shared" si="8"/>
        <v>4652</v>
      </c>
      <c r="B61" s="690">
        <f t="shared" si="9"/>
        <v>1701056</v>
      </c>
      <c r="C61" s="626">
        <v>61</v>
      </c>
      <c r="D61" s="677" t="str">
        <f t="shared" si="4"/>
        <v>17</v>
      </c>
      <c r="E61" s="677" t="str">
        <f t="shared" si="5"/>
        <v>01</v>
      </c>
      <c r="F61" s="691">
        <f t="shared" si="10"/>
        <v>56</v>
      </c>
      <c r="G61" s="692" t="str">
        <f t="shared" si="11"/>
        <v>056</v>
      </c>
      <c r="H61" s="680" t="str">
        <f t="shared" si="0"/>
        <v>1701056</v>
      </c>
      <c r="L61" s="683" t="str">
        <f>IF(I61="","",IF(J61="","No fix",J61-I61))</f>
        <v/>
      </c>
      <c r="M61" s="684" t="str">
        <f>IF(I61="","",IF(AG61="","NON","JOB"))</f>
        <v/>
      </c>
      <c r="N61" s="684" t="str">
        <f>IF(I61="","",IFERROR(VLOOKUP(B61,[1]QUEUE!$F$11:$X$1000,19,FALSE),"NON"))</f>
        <v/>
      </c>
      <c r="O61" s="684" t="str">
        <f>IF(I61="","",IFERROR(IF(VLOOKUP(B61,[1]REFINISH!$F$4:$O$1000,10,FALSE)="",VLOOKUP(B61,[1]REFINISH!$F$4:$O$1000,8,FALSE),"OK"),"NON"))</f>
        <v/>
      </c>
      <c r="P61" s="684" t="str">
        <f>IF(I61="","",IF(AF61=0,"NON",IF(AF61-DE61=0,"OK","ขาด"&amp;AF61-DE61&amp;"ชิ้น")))</f>
        <v/>
      </c>
      <c r="Q61" s="662" t="s">
        <v>16</v>
      </c>
      <c r="R61" s="662" t="s">
        <v>43</v>
      </c>
      <c r="S61" s="662" t="s">
        <v>32</v>
      </c>
      <c r="T61" s="662" t="s">
        <v>536</v>
      </c>
      <c r="U61" s="662" t="s">
        <v>326</v>
      </c>
      <c r="V61" s="685">
        <v>819896859</v>
      </c>
      <c r="X61" s="662" t="s">
        <v>537</v>
      </c>
      <c r="Y61" s="662" t="s">
        <v>538</v>
      </c>
      <c r="Z61" s="662" t="s">
        <v>539</v>
      </c>
      <c r="AA61" s="662">
        <v>2012</v>
      </c>
      <c r="AB61" s="681" t="s">
        <v>330</v>
      </c>
      <c r="AD61" s="686"/>
      <c r="AE61" s="686"/>
      <c r="AF61" s="686"/>
      <c r="DD61" s="626">
        <v>61</v>
      </c>
      <c r="DH61" s="681">
        <v>42746.568640162041</v>
      </c>
      <c r="DI61" s="662"/>
      <c r="DJ61" s="663"/>
      <c r="DK61" s="662"/>
      <c r="DL61" s="687" t="str">
        <f t="shared" si="14"/>
        <v>รออนุมัติ</v>
      </c>
      <c r="DM61" s="688"/>
    </row>
    <row r="62" spans="1:117" x14ac:dyDescent="0.25">
      <c r="A62" s="689">
        <f t="shared" si="8"/>
        <v>1578</v>
      </c>
      <c r="B62" s="690">
        <f t="shared" si="9"/>
        <v>1701057</v>
      </c>
      <c r="C62" s="626">
        <v>62</v>
      </c>
      <c r="D62" s="677" t="str">
        <f t="shared" si="4"/>
        <v>17</v>
      </c>
      <c r="E62" s="677" t="str">
        <f t="shared" si="5"/>
        <v>01</v>
      </c>
      <c r="F62" s="691">
        <f t="shared" si="10"/>
        <v>57</v>
      </c>
      <c r="G62" s="692" t="str">
        <f t="shared" si="11"/>
        <v>057</v>
      </c>
      <c r="H62" s="680" t="str">
        <f t="shared" si="0"/>
        <v>1701057</v>
      </c>
      <c r="I62" s="681">
        <v>42797.56270613426</v>
      </c>
      <c r="K62" s="682" t="str">
        <f>IF(OR(N62="OUT",N62="สมบูรณ์"),"ไม่ระบุ","")</f>
        <v>ไม่ระบุ</v>
      </c>
      <c r="L62" s="683" t="str">
        <f>IF(I62="","",IF(J62="","No fix",J62-I62))</f>
        <v>No fix</v>
      </c>
      <c r="M62" s="684" t="str">
        <f>IF(I62="","",IF(AG62="","NON","JOB"))</f>
        <v>JOB</v>
      </c>
      <c r="N62" s="684" t="str">
        <f>IF(I62="","",IFERROR(VLOOKUP(B62,QUEUE!$F$11:$X$1000,19,FALSE),"NON"))</f>
        <v>สมบูรณ์</v>
      </c>
      <c r="O62" s="684" t="str">
        <f>IF(I62="","",IFERROR(IF(VLOOKUP(B62,[1]REFINISH!$F$4:$O$1000,10,FALSE)="",VLOOKUP(B62,[1]REFINISH!$F$4:$O$1000,8,FALSE),"OK"),"NON"))</f>
        <v>OK</v>
      </c>
      <c r="P62" s="684" t="str">
        <f>IF(I62="","",IF(AF62=0,"NON",IF(AF62-DE62=0,"OK","ขาด"&amp;AF62-DE62&amp;"ชิ้น")))</f>
        <v>NON</v>
      </c>
      <c r="Q62" s="662" t="s">
        <v>16</v>
      </c>
      <c r="R62" s="662" t="s">
        <v>43</v>
      </c>
      <c r="S62" s="662" t="s">
        <v>31</v>
      </c>
      <c r="T62" s="662" t="s">
        <v>540</v>
      </c>
      <c r="U62" s="662" t="s">
        <v>387</v>
      </c>
      <c r="V62" s="685">
        <v>979658795</v>
      </c>
      <c r="X62" s="662" t="s">
        <v>541</v>
      </c>
      <c r="Y62" s="662" t="s">
        <v>328</v>
      </c>
      <c r="Z62" s="662" t="s">
        <v>329</v>
      </c>
      <c r="AA62" s="662">
        <v>2010</v>
      </c>
      <c r="AB62" s="681">
        <v>43066</v>
      </c>
      <c r="AC62" s="686" t="s">
        <v>542</v>
      </c>
      <c r="AD62" s="686"/>
      <c r="AE62" s="686"/>
      <c r="AF62" s="686"/>
      <c r="AG62" s="626" t="s">
        <v>47</v>
      </c>
      <c r="AI62" s="626" t="s">
        <v>68</v>
      </c>
      <c r="AJ62" s="626" t="s">
        <v>340</v>
      </c>
      <c r="DD62" s="626">
        <v>62</v>
      </c>
      <c r="DG62" s="626">
        <v>0.5</v>
      </c>
      <c r="DH62" s="681">
        <v>42746.57311041667</v>
      </c>
      <c r="DI62" s="662" t="s">
        <v>1144</v>
      </c>
      <c r="DJ62" s="663">
        <v>1</v>
      </c>
      <c r="DK62" s="662"/>
      <c r="DL62" s="687" t="str">
        <f t="shared" si="14"/>
        <v>พร้อมซ่อม</v>
      </c>
      <c r="DM62" s="688"/>
    </row>
    <row r="63" spans="1:117" x14ac:dyDescent="0.25">
      <c r="A63" s="689">
        <f t="shared" si="8"/>
        <v>1310</v>
      </c>
      <c r="B63" s="690">
        <f t="shared" si="9"/>
        <v>1701058</v>
      </c>
      <c r="C63" s="626">
        <v>63</v>
      </c>
      <c r="D63" s="677" t="str">
        <f t="shared" si="4"/>
        <v>17</v>
      </c>
      <c r="E63" s="677" t="str">
        <f t="shared" si="5"/>
        <v>01</v>
      </c>
      <c r="F63" s="691">
        <f t="shared" si="10"/>
        <v>58</v>
      </c>
      <c r="G63" s="692" t="str">
        <f t="shared" si="11"/>
        <v>058</v>
      </c>
      <c r="H63" s="680" t="str">
        <f t="shared" si="0"/>
        <v>1701058</v>
      </c>
      <c r="I63" s="681">
        <v>42747.565777777774</v>
      </c>
      <c r="K63" s="682" t="str">
        <f>IF(OR(N63="OUT",N63="สมบูรณ์"),"ไม่ระบุ","")</f>
        <v>ไม่ระบุ</v>
      </c>
      <c r="L63" s="683" t="str">
        <f>IF(I63="","",IF(J63="","No fix",J63-I63))</f>
        <v>No fix</v>
      </c>
      <c r="M63" s="684" t="str">
        <f>IF(I63="","",IF(AG63="","NON","JOB"))</f>
        <v>NON</v>
      </c>
      <c r="N63" s="684" t="str">
        <f>IF(I63="","",IFERROR(VLOOKUP(B63,[1]QUEUE!$F$11:$X$1000,19,FALSE),"NON"))</f>
        <v>สมบูรณ์</v>
      </c>
      <c r="O63" s="684" t="str">
        <f>IF(I63="","",IFERROR(IF(VLOOKUP(B63,[1]REFINISH!$F$4:$O$1000,10,FALSE)="",VLOOKUP(B63,[1]REFINISH!$F$4:$O$1000,8,FALSE),"OK"),"NON"))</f>
        <v>OK</v>
      </c>
      <c r="P63" s="684" t="str">
        <f>IF(I63="","",IF(AF63=0,"NON",IF(AF63-DE63=0,"OK","ขาด"&amp;AF63-DE63&amp;"ชิ้น")))</f>
        <v>NON</v>
      </c>
      <c r="Q63" s="662" t="s">
        <v>16</v>
      </c>
      <c r="R63" s="662" t="s">
        <v>179</v>
      </c>
      <c r="S63" s="662" t="s">
        <v>31</v>
      </c>
      <c r="T63" s="662" t="s">
        <v>543</v>
      </c>
      <c r="U63" s="662" t="s">
        <v>286</v>
      </c>
      <c r="V63" s="685">
        <v>922688176</v>
      </c>
      <c r="X63" s="662" t="s">
        <v>544</v>
      </c>
      <c r="Y63" s="662" t="s">
        <v>310</v>
      </c>
      <c r="Z63" s="662" t="s">
        <v>499</v>
      </c>
      <c r="AA63" s="662">
        <v>2012</v>
      </c>
      <c r="AB63" s="681">
        <v>42789</v>
      </c>
      <c r="AC63" s="686" t="s">
        <v>545</v>
      </c>
      <c r="AD63" s="686"/>
      <c r="AE63" s="686"/>
      <c r="AF63" s="686"/>
      <c r="DD63" s="626">
        <v>63</v>
      </c>
      <c r="DH63" s="681">
        <v>42746.596971874998</v>
      </c>
      <c r="DI63" s="662">
        <v>0</v>
      </c>
      <c r="DJ63" s="663">
        <v>0</v>
      </c>
      <c r="DK63" s="662"/>
      <c r="DL63" s="687" t="str">
        <f t="shared" si="14"/>
        <v>รออนุมัติ</v>
      </c>
      <c r="DM63" s="688"/>
    </row>
    <row r="64" spans="1:117" x14ac:dyDescent="0.25">
      <c r="A64" s="689">
        <f t="shared" si="8"/>
        <v>6729</v>
      </c>
      <c r="B64" s="690">
        <f t="shared" si="9"/>
        <v>1701059</v>
      </c>
      <c r="C64" s="626">
        <v>64</v>
      </c>
      <c r="D64" s="677" t="str">
        <f t="shared" si="4"/>
        <v>17</v>
      </c>
      <c r="E64" s="677" t="str">
        <f t="shared" si="5"/>
        <v>01</v>
      </c>
      <c r="F64" s="691">
        <f t="shared" si="10"/>
        <v>59</v>
      </c>
      <c r="G64" s="692" t="str">
        <f t="shared" si="11"/>
        <v>059</v>
      </c>
      <c r="H64" s="680" t="str">
        <f t="shared" si="0"/>
        <v>1701059</v>
      </c>
      <c r="I64" s="681">
        <v>42746.612931944444</v>
      </c>
      <c r="K64" s="682">
        <v>42802.736920254632</v>
      </c>
      <c r="L64" s="683" t="s">
        <v>555</v>
      </c>
      <c r="M64" s="684" t="s">
        <v>555</v>
      </c>
      <c r="N64" s="684" t="s">
        <v>555</v>
      </c>
      <c r="O64" s="684" t="s">
        <v>555</v>
      </c>
      <c r="P64" s="684" t="s">
        <v>555</v>
      </c>
      <c r="Q64" s="662" t="s">
        <v>16</v>
      </c>
      <c r="R64" s="662" t="s">
        <v>179</v>
      </c>
      <c r="S64" s="662" t="s">
        <v>31</v>
      </c>
      <c r="T64" s="662" t="s">
        <v>546</v>
      </c>
      <c r="U64" s="662" t="s">
        <v>532</v>
      </c>
      <c r="V64" s="685">
        <v>830338804</v>
      </c>
      <c r="X64" s="662" t="s">
        <v>547</v>
      </c>
      <c r="Y64" s="662" t="s">
        <v>328</v>
      </c>
      <c r="Z64" s="662" t="s">
        <v>487</v>
      </c>
      <c r="AA64" s="662">
        <v>2013</v>
      </c>
      <c r="AB64" s="681" t="s">
        <v>330</v>
      </c>
      <c r="AD64" s="686"/>
      <c r="AE64" s="686"/>
      <c r="AF64" s="686"/>
      <c r="DD64" s="626">
        <v>64</v>
      </c>
      <c r="DH64" s="681">
        <v>42746.599841550924</v>
      </c>
      <c r="DI64" s="662" t="s">
        <v>553</v>
      </c>
      <c r="DJ64" s="663">
        <v>0</v>
      </c>
      <c r="DK64" s="662">
        <v>1</v>
      </c>
      <c r="DL64" s="687" t="str">
        <f t="shared" si="14"/>
        <v>พร้อมซ่อม</v>
      </c>
      <c r="DM64" s="688">
        <v>1985.98</v>
      </c>
    </row>
    <row r="65" spans="1:117" x14ac:dyDescent="0.25">
      <c r="A65" s="689">
        <f t="shared" si="8"/>
        <v>6402</v>
      </c>
      <c r="B65" s="690">
        <f t="shared" si="9"/>
        <v>1701060</v>
      </c>
      <c r="C65" s="626">
        <v>65</v>
      </c>
      <c r="D65" s="677" t="str">
        <f t="shared" si="4"/>
        <v>17</v>
      </c>
      <c r="E65" s="677" t="str">
        <f t="shared" si="5"/>
        <v>01</v>
      </c>
      <c r="F65" s="691">
        <f t="shared" si="10"/>
        <v>60</v>
      </c>
      <c r="G65" s="692" t="str">
        <f t="shared" si="11"/>
        <v>060</v>
      </c>
      <c r="H65" s="680" t="str">
        <f t="shared" si="0"/>
        <v>1701060</v>
      </c>
      <c r="I65" s="681">
        <v>42746.613471875004</v>
      </c>
      <c r="K65" s="682">
        <v>42798.713456365738</v>
      </c>
      <c r="L65" s="683" t="s">
        <v>555</v>
      </c>
      <c r="M65" s="684" t="s">
        <v>555</v>
      </c>
      <c r="N65" s="684" t="s">
        <v>555</v>
      </c>
      <c r="O65" s="684" t="s">
        <v>555</v>
      </c>
      <c r="P65" s="684" t="s">
        <v>555</v>
      </c>
      <c r="Q65" s="662" t="s">
        <v>16</v>
      </c>
      <c r="R65" s="662" t="s">
        <v>179</v>
      </c>
      <c r="S65" s="662" t="s">
        <v>201</v>
      </c>
      <c r="T65" s="662" t="s">
        <v>548</v>
      </c>
      <c r="U65" s="662" t="s">
        <v>549</v>
      </c>
      <c r="V65" s="685">
        <v>817348972</v>
      </c>
      <c r="W65" s="685">
        <v>904162652</v>
      </c>
      <c r="X65" s="662" t="s">
        <v>550</v>
      </c>
      <c r="Y65" s="662" t="s">
        <v>310</v>
      </c>
      <c r="Z65" s="662" t="s">
        <v>384</v>
      </c>
      <c r="AA65" s="662">
        <v>2000</v>
      </c>
      <c r="AB65" s="681">
        <v>42930</v>
      </c>
      <c r="AC65" s="686" t="s">
        <v>412</v>
      </c>
      <c r="AD65" s="686"/>
      <c r="AE65" s="686"/>
      <c r="AF65" s="686"/>
      <c r="DD65" s="626">
        <v>65</v>
      </c>
      <c r="DH65" s="681">
        <v>42746.60316770833</v>
      </c>
      <c r="DI65" s="662" t="s">
        <v>554</v>
      </c>
      <c r="DJ65" s="663">
        <v>0</v>
      </c>
      <c r="DK65" s="662">
        <v>1</v>
      </c>
      <c r="DL65" s="687" t="str">
        <f t="shared" si="14"/>
        <v>พร้อมซ่อม</v>
      </c>
      <c r="DM65" s="688">
        <v>6077.6</v>
      </c>
    </row>
    <row r="66" spans="1:117" x14ac:dyDescent="0.25">
      <c r="A66" s="689">
        <f t="shared" si="8"/>
        <v>8987</v>
      </c>
      <c r="B66" s="690">
        <f t="shared" si="9"/>
        <v>1701061</v>
      </c>
      <c r="C66" s="626">
        <v>66</v>
      </c>
      <c r="D66" s="677" t="str">
        <f t="shared" si="4"/>
        <v>17</v>
      </c>
      <c r="E66" s="677" t="str">
        <f t="shared" si="5"/>
        <v>01</v>
      </c>
      <c r="F66" s="691">
        <f t="shared" si="10"/>
        <v>61</v>
      </c>
      <c r="G66" s="692" t="str">
        <f t="shared" si="11"/>
        <v>061</v>
      </c>
      <c r="H66" s="680" t="str">
        <f t="shared" si="0"/>
        <v>1701061</v>
      </c>
      <c r="I66" s="681">
        <v>42746.614430671296</v>
      </c>
      <c r="K66" s="682">
        <v>42791.755720601854</v>
      </c>
      <c r="L66" s="683" t="s">
        <v>555</v>
      </c>
      <c r="M66" s="684" t="s">
        <v>555</v>
      </c>
      <c r="N66" s="684" t="s">
        <v>555</v>
      </c>
      <c r="O66" s="684" t="s">
        <v>555</v>
      </c>
      <c r="P66" s="684" t="s">
        <v>555</v>
      </c>
      <c r="Q66" s="662" t="s">
        <v>16</v>
      </c>
      <c r="R66" s="662" t="s">
        <v>179</v>
      </c>
      <c r="S66" s="662" t="s">
        <v>34</v>
      </c>
      <c r="T66" s="662" t="s">
        <v>551</v>
      </c>
      <c r="U66" s="662" t="s">
        <v>532</v>
      </c>
      <c r="V66" s="685">
        <v>867528691</v>
      </c>
      <c r="W66" s="685">
        <v>931187879</v>
      </c>
      <c r="X66" s="662" t="s">
        <v>552</v>
      </c>
      <c r="Y66" s="662" t="s">
        <v>310</v>
      </c>
      <c r="Z66" s="662" t="s">
        <v>336</v>
      </c>
      <c r="AA66" s="662">
        <v>2015</v>
      </c>
      <c r="AB66" s="681">
        <v>42744</v>
      </c>
      <c r="AC66" s="686" t="s">
        <v>424</v>
      </c>
      <c r="AD66" s="686"/>
      <c r="AE66" s="686"/>
      <c r="AF66" s="686"/>
      <c r="DD66" s="626">
        <v>66</v>
      </c>
      <c r="DH66" s="681">
        <v>42746.609355092594</v>
      </c>
      <c r="DI66" s="662" t="s">
        <v>553</v>
      </c>
      <c r="DJ66" s="663">
        <v>0</v>
      </c>
      <c r="DK66" s="662">
        <v>1</v>
      </c>
      <c r="DL66" s="687" t="str">
        <f t="shared" si="14"/>
        <v>พร้อมซ่อม</v>
      </c>
      <c r="DM66" s="688">
        <v>4189.3999999999996</v>
      </c>
    </row>
    <row r="67" spans="1:117" x14ac:dyDescent="0.25">
      <c r="A67" s="689">
        <f t="shared" si="8"/>
        <v>9647</v>
      </c>
      <c r="B67" s="690">
        <f t="shared" si="9"/>
        <v>1701062</v>
      </c>
      <c r="C67" s="626">
        <v>67</v>
      </c>
      <c r="D67" s="677" t="str">
        <f t="shared" si="4"/>
        <v>17</v>
      </c>
      <c r="E67" s="677" t="str">
        <f t="shared" si="5"/>
        <v>01</v>
      </c>
      <c r="F67" s="691">
        <f t="shared" si="10"/>
        <v>62</v>
      </c>
      <c r="G67" s="692" t="str">
        <f t="shared" si="11"/>
        <v>062</v>
      </c>
      <c r="H67" s="680" t="str">
        <f t="shared" si="0"/>
        <v>1701062</v>
      </c>
      <c r="I67" s="681">
        <v>42776.671221180557</v>
      </c>
      <c r="J67" s="681">
        <v>42776</v>
      </c>
      <c r="K67" s="682">
        <v>42776.67154560185</v>
      </c>
      <c r="L67" s="683">
        <f>IF(I67="","",IF(J67="","No fix",J67-I67))</f>
        <v>-0.6712211805570405</v>
      </c>
      <c r="M67" s="684" t="str">
        <f>IF(I67="","",IF(AG67="","NON","JOB"))</f>
        <v>JOB</v>
      </c>
      <c r="N67" s="684" t="str">
        <f>IF(I67="","",IFERROR(VLOOKUP(B67,QUEUE!$F$11:$X$1000,19,FALSE),"NON"))</f>
        <v>สมบูรณ์</v>
      </c>
      <c r="O67" s="684" t="str">
        <f>IF(I67="","",IFERROR(IF(VLOOKUP(B67,[1]REFINISH!$F$4:$O$1000,10,FALSE)="",VLOOKUP(B67,[1]REFINISH!$F$4:$O$1000,8,FALSE),"OK"),"NON"))</f>
        <v>NON</v>
      </c>
      <c r="P67" s="684" t="str">
        <f>IF(I67="","",IF(AF67=0,"NON",IF(AF67-DE67=0,"OK","ขาด"&amp;AF67-DE67&amp;"ชิ้น")))</f>
        <v>NON</v>
      </c>
      <c r="Q67" s="662" t="s">
        <v>16</v>
      </c>
      <c r="R67" s="662" t="s">
        <v>43</v>
      </c>
      <c r="S67" s="662" t="s">
        <v>31</v>
      </c>
      <c r="T67" s="662" t="s">
        <v>556</v>
      </c>
      <c r="U67" s="662" t="s">
        <v>392</v>
      </c>
      <c r="V67" s="685">
        <v>982855039</v>
      </c>
      <c r="X67" s="662" t="s">
        <v>557</v>
      </c>
      <c r="Y67" s="662" t="s">
        <v>538</v>
      </c>
      <c r="Z67" s="662" t="s">
        <v>539</v>
      </c>
      <c r="AA67" s="662">
        <v>2014</v>
      </c>
      <c r="AB67" s="681">
        <v>43095</v>
      </c>
      <c r="AC67" s="686" t="s">
        <v>558</v>
      </c>
      <c r="AD67" s="686"/>
      <c r="AE67" s="686"/>
      <c r="AF67" s="686"/>
      <c r="AG67" s="626" t="s">
        <v>71</v>
      </c>
      <c r="AH67" s="626" t="s">
        <v>340</v>
      </c>
      <c r="DD67" s="626">
        <v>67</v>
      </c>
      <c r="DH67" s="681">
        <v>42746.724067361109</v>
      </c>
      <c r="DI67" s="662"/>
      <c r="DJ67" s="663">
        <v>0</v>
      </c>
      <c r="DK67" s="662"/>
      <c r="DL67" s="687" t="str">
        <f t="shared" si="14"/>
        <v>พร้อมซ่อม</v>
      </c>
      <c r="DM67" s="688">
        <v>9200</v>
      </c>
    </row>
    <row r="68" spans="1:117" x14ac:dyDescent="0.25">
      <c r="A68" s="689">
        <f t="shared" si="8"/>
        <v>2890</v>
      </c>
      <c r="B68" s="690">
        <f t="shared" si="9"/>
        <v>1701063</v>
      </c>
      <c r="C68" s="626">
        <v>68</v>
      </c>
      <c r="D68" s="677" t="str">
        <f t="shared" si="4"/>
        <v>17</v>
      </c>
      <c r="E68" s="677" t="str">
        <f t="shared" si="5"/>
        <v>01</v>
      </c>
      <c r="F68" s="691">
        <f t="shared" si="10"/>
        <v>63</v>
      </c>
      <c r="G68" s="692" t="str">
        <f t="shared" si="11"/>
        <v>063</v>
      </c>
      <c r="H68" s="680" t="str">
        <f t="shared" si="0"/>
        <v>1701063</v>
      </c>
      <c r="I68" s="681">
        <v>42747.476531712964</v>
      </c>
      <c r="K68" s="682">
        <v>42843.401591898146</v>
      </c>
      <c r="L68" s="683" t="s">
        <v>555</v>
      </c>
      <c r="M68" s="684" t="s">
        <v>555</v>
      </c>
      <c r="N68" s="684" t="s">
        <v>555</v>
      </c>
      <c r="O68" s="684" t="s">
        <v>555</v>
      </c>
      <c r="P68" s="684" t="s">
        <v>555</v>
      </c>
      <c r="Q68" s="662" t="s">
        <v>16</v>
      </c>
      <c r="R68" s="662" t="s">
        <v>179</v>
      </c>
      <c r="S68" s="662" t="s">
        <v>37</v>
      </c>
      <c r="T68" s="662" t="s">
        <v>562</v>
      </c>
      <c r="U68" s="662" t="s">
        <v>563</v>
      </c>
      <c r="V68" s="685">
        <v>814243678</v>
      </c>
      <c r="W68" s="685">
        <v>917920352</v>
      </c>
      <c r="X68" s="662" t="s">
        <v>564</v>
      </c>
      <c r="Y68" s="662" t="s">
        <v>310</v>
      </c>
      <c r="Z68" s="662" t="s">
        <v>336</v>
      </c>
      <c r="AA68" s="662">
        <v>2007</v>
      </c>
      <c r="AB68" s="681">
        <v>42885</v>
      </c>
      <c r="AC68" s="686" t="s">
        <v>301</v>
      </c>
      <c r="AD68" s="686"/>
      <c r="AE68" s="686"/>
      <c r="AF68" s="686"/>
      <c r="DD68" s="626">
        <v>68</v>
      </c>
      <c r="DG68" s="626">
        <v>1</v>
      </c>
      <c r="DH68" s="681">
        <v>42747.47569201389</v>
      </c>
      <c r="DI68" s="662">
        <v>0</v>
      </c>
      <c r="DJ68" s="663">
        <v>0</v>
      </c>
      <c r="DK68" s="662">
        <v>1</v>
      </c>
      <c r="DL68" s="687" t="str">
        <f t="shared" si="14"/>
        <v>พร้อมซ่อม</v>
      </c>
      <c r="DM68" s="688">
        <v>7878.97</v>
      </c>
    </row>
    <row r="69" spans="1:117" x14ac:dyDescent="0.25">
      <c r="A69" s="689">
        <f t="shared" si="8"/>
        <v>9087</v>
      </c>
      <c r="B69" s="690">
        <f t="shared" si="9"/>
        <v>1701064</v>
      </c>
      <c r="C69" s="626">
        <v>69</v>
      </c>
      <c r="D69" s="677" t="str">
        <f t="shared" si="4"/>
        <v>17</v>
      </c>
      <c r="E69" s="677" t="str">
        <f t="shared" si="5"/>
        <v>01</v>
      </c>
      <c r="F69" s="691">
        <f t="shared" si="10"/>
        <v>64</v>
      </c>
      <c r="G69" s="692" t="str">
        <f t="shared" si="11"/>
        <v>064</v>
      </c>
      <c r="H69" s="680" t="str">
        <f t="shared" si="0"/>
        <v>1701064</v>
      </c>
      <c r="I69" s="681">
        <v>42772.662201851854</v>
      </c>
      <c r="J69" s="681">
        <v>42776</v>
      </c>
      <c r="K69" s="682">
        <v>42777.558233333337</v>
      </c>
      <c r="L69" s="683">
        <f>IF(I69="","",IF(J69="","No fix",J69-I69))</f>
        <v>3.3377981481462484</v>
      </c>
      <c r="M69" s="684" t="str">
        <f>IF(I69="","",IF(AG69="","NON","JOB"))</f>
        <v>JOB</v>
      </c>
      <c r="N69" s="684" t="str">
        <f>IF(I69="","",IFERROR(VLOOKUP(B69,QUEUE!$F$11:$X$1000,19,FALSE),"NON"))</f>
        <v>สมบูรณ์</v>
      </c>
      <c r="O69" s="684" t="str">
        <f>IF(I69="","",IFERROR(IF(VLOOKUP(B69,[1]REFINISH!$F$4:$O$1000,10,FALSE)="",VLOOKUP(B69,[1]REFINISH!$F$4:$O$1000,8,FALSE),"OK"),"NON"))</f>
        <v>OK</v>
      </c>
      <c r="P69" s="684" t="str">
        <f>IF(I69="","",IF(AF69=0,"NON",IF(AF69-DE69=0,"OK","ขาด"&amp;AF69-DE69&amp;"ชิ้น")))</f>
        <v>NON</v>
      </c>
      <c r="Q69" s="662" t="s">
        <v>16</v>
      </c>
      <c r="R69" s="662" t="s">
        <v>43</v>
      </c>
      <c r="S69" s="662" t="s">
        <v>31</v>
      </c>
      <c r="T69" s="662" t="s">
        <v>565</v>
      </c>
      <c r="U69" s="662" t="s">
        <v>326</v>
      </c>
      <c r="V69" s="685">
        <v>870254788</v>
      </c>
      <c r="X69" s="662" t="s">
        <v>566</v>
      </c>
      <c r="Y69" s="662" t="s">
        <v>310</v>
      </c>
      <c r="Z69" s="662" t="s">
        <v>336</v>
      </c>
      <c r="AA69" s="662">
        <v>2012</v>
      </c>
      <c r="AB69" s="681">
        <v>43054</v>
      </c>
      <c r="AC69" s="686" t="s">
        <v>567</v>
      </c>
      <c r="AD69" s="686"/>
      <c r="AE69" s="686"/>
      <c r="AF69" s="686"/>
      <c r="AG69" s="626" t="s">
        <v>57</v>
      </c>
      <c r="DD69" s="626">
        <v>69</v>
      </c>
      <c r="DG69" s="626">
        <v>0.5</v>
      </c>
      <c r="DH69" s="681">
        <v>42747.641673842591</v>
      </c>
      <c r="DI69" s="662"/>
      <c r="DJ69" s="663">
        <v>1</v>
      </c>
      <c r="DK69" s="662">
        <v>1</v>
      </c>
      <c r="DL69" s="687" t="str">
        <f t="shared" si="14"/>
        <v>พร้อมซ่อม</v>
      </c>
      <c r="DM69" s="688">
        <v>7934.3</v>
      </c>
    </row>
    <row r="70" spans="1:117" x14ac:dyDescent="0.25">
      <c r="A70" s="689">
        <f t="shared" si="8"/>
        <v>2407</v>
      </c>
      <c r="B70" s="690">
        <f t="shared" si="9"/>
        <v>1701065</v>
      </c>
      <c r="C70" s="626">
        <v>70</v>
      </c>
      <c r="D70" s="677" t="str">
        <f t="shared" si="4"/>
        <v>17</v>
      </c>
      <c r="E70" s="677" t="str">
        <f t="shared" si="5"/>
        <v>01</v>
      </c>
      <c r="F70" s="691">
        <f t="shared" si="10"/>
        <v>65</v>
      </c>
      <c r="G70" s="692" t="str">
        <f t="shared" si="11"/>
        <v>065</v>
      </c>
      <c r="H70" s="680" t="str">
        <f t="shared" ref="H70:H133" si="15">IF(DH70="","",D70&amp;E70&amp;G70)</f>
        <v>1701065</v>
      </c>
      <c r="I70" s="681">
        <v>42747.649898263888</v>
      </c>
      <c r="K70" s="682">
        <v>42758.640505671297</v>
      </c>
      <c r="L70" s="683" t="s">
        <v>555</v>
      </c>
      <c r="M70" s="684" t="s">
        <v>555</v>
      </c>
      <c r="N70" s="684" t="s">
        <v>555</v>
      </c>
      <c r="O70" s="684" t="s">
        <v>555</v>
      </c>
      <c r="P70" s="684" t="s">
        <v>555</v>
      </c>
      <c r="Q70" s="662" t="s">
        <v>16</v>
      </c>
      <c r="R70" s="662" t="s">
        <v>43</v>
      </c>
      <c r="S70" s="662" t="s">
        <v>37</v>
      </c>
      <c r="T70" s="662" t="s">
        <v>568</v>
      </c>
      <c r="U70" s="662" t="s">
        <v>392</v>
      </c>
      <c r="V70" s="685">
        <v>878074405</v>
      </c>
      <c r="W70" s="685">
        <v>860128333</v>
      </c>
      <c r="X70" s="662" t="s">
        <v>569</v>
      </c>
      <c r="Y70" s="662" t="s">
        <v>310</v>
      </c>
      <c r="Z70" s="662" t="s">
        <v>400</v>
      </c>
      <c r="AA70" s="662">
        <v>2011</v>
      </c>
      <c r="AB70" s="681">
        <v>42864</v>
      </c>
      <c r="AC70" s="686" t="s">
        <v>301</v>
      </c>
      <c r="AD70" s="686"/>
      <c r="AE70" s="686"/>
      <c r="AF70" s="686"/>
      <c r="AG70" s="626" t="s">
        <v>47</v>
      </c>
      <c r="AI70" s="626" t="s">
        <v>48</v>
      </c>
      <c r="AJ70" s="626" t="s">
        <v>340</v>
      </c>
      <c r="AK70" s="626" t="s">
        <v>346</v>
      </c>
      <c r="AM70" s="626" t="s">
        <v>570</v>
      </c>
      <c r="AO70" s="626" t="s">
        <v>571</v>
      </c>
      <c r="DD70" s="626">
        <v>70</v>
      </c>
      <c r="DH70" s="681">
        <v>42747.644137731484</v>
      </c>
      <c r="DI70" s="662">
        <v>0</v>
      </c>
      <c r="DJ70" s="663">
        <v>2</v>
      </c>
      <c r="DK70" s="662">
        <v>1</v>
      </c>
      <c r="DL70" s="687" t="str">
        <f t="shared" ref="DL70:DL101" si="16">IF(DH70="","",IF(OR(M70="NON",M70=""),"รออนุมัติ",IF(AF70="","พร้อมซ่อม",IF(AF70=DE70,"พร้อมซ่อม","รออะไหล่"))))</f>
        <v>พร้อมซ่อม</v>
      </c>
      <c r="DM70" s="688">
        <v>5000</v>
      </c>
    </row>
    <row r="71" spans="1:117" x14ac:dyDescent="0.25">
      <c r="A71" s="689">
        <f t="shared" si="8"/>
        <v>2665</v>
      </c>
      <c r="B71" s="690">
        <f t="shared" si="9"/>
        <v>1701066</v>
      </c>
      <c r="C71" s="626">
        <v>71</v>
      </c>
      <c r="D71" s="677" t="str">
        <f t="shared" ref="D71:D134" si="17">TEXT(DH71,"yy")</f>
        <v>17</v>
      </c>
      <c r="E71" s="677" t="str">
        <f t="shared" ref="E71:E134" si="18">TEXT(DH71,"mm")</f>
        <v>01</v>
      </c>
      <c r="F71" s="691">
        <f t="shared" si="10"/>
        <v>66</v>
      </c>
      <c r="G71" s="692" t="str">
        <f t="shared" si="11"/>
        <v>066</v>
      </c>
      <c r="H71" s="680" t="str">
        <f t="shared" si="15"/>
        <v>1701066</v>
      </c>
      <c r="I71" s="681">
        <v>42747.660156597223</v>
      </c>
      <c r="K71" s="682">
        <v>42748.722553125001</v>
      </c>
      <c r="L71" s="683" t="s">
        <v>555</v>
      </c>
      <c r="M71" s="684" t="s">
        <v>555</v>
      </c>
      <c r="N71" s="684" t="s">
        <v>555</v>
      </c>
      <c r="O71" s="684" t="s">
        <v>555</v>
      </c>
      <c r="P71" s="684" t="s">
        <v>555</v>
      </c>
      <c r="Q71" s="662" t="s">
        <v>29</v>
      </c>
      <c r="R71" s="662" t="s">
        <v>44</v>
      </c>
      <c r="S71" s="662" t="s">
        <v>103</v>
      </c>
      <c r="T71" s="662" t="s">
        <v>572</v>
      </c>
      <c r="X71" s="662" t="s">
        <v>573</v>
      </c>
      <c r="Y71" s="662" t="s">
        <v>323</v>
      </c>
      <c r="Z71" s="662">
        <v>3</v>
      </c>
      <c r="AD71" s="686"/>
      <c r="AE71" s="686"/>
      <c r="AF71" s="686"/>
      <c r="AG71" s="626" t="s">
        <v>54</v>
      </c>
      <c r="AH71" s="626" t="s">
        <v>340</v>
      </c>
      <c r="AI71" s="626" t="s">
        <v>67</v>
      </c>
      <c r="AJ71" s="626" t="s">
        <v>340</v>
      </c>
      <c r="DD71" s="626">
        <v>71</v>
      </c>
      <c r="DG71" s="626">
        <v>0.5</v>
      </c>
      <c r="DH71" s="681">
        <v>42747.651628472224</v>
      </c>
      <c r="DI71" s="662">
        <v>0</v>
      </c>
      <c r="DJ71" s="663">
        <v>1</v>
      </c>
      <c r="DK71" s="662"/>
      <c r="DL71" s="687" t="str">
        <f t="shared" si="16"/>
        <v>พร้อมซ่อม</v>
      </c>
      <c r="DM71" s="688">
        <v>0</v>
      </c>
    </row>
    <row r="72" spans="1:117" x14ac:dyDescent="0.25">
      <c r="A72" s="689">
        <f t="shared" si="8"/>
        <v>8506</v>
      </c>
      <c r="B72" s="690">
        <f t="shared" si="9"/>
        <v>1701067</v>
      </c>
      <c r="C72" s="626">
        <v>72</v>
      </c>
      <c r="D72" s="677" t="str">
        <f t="shared" si="17"/>
        <v>17</v>
      </c>
      <c r="E72" s="677" t="str">
        <f t="shared" si="18"/>
        <v>01</v>
      </c>
      <c r="F72" s="691">
        <f t="shared" si="10"/>
        <v>67</v>
      </c>
      <c r="G72" s="692" t="str">
        <f t="shared" si="11"/>
        <v>067</v>
      </c>
      <c r="H72" s="680" t="str">
        <f t="shared" si="15"/>
        <v>1701067</v>
      </c>
      <c r="L72" s="683" t="str">
        <f>IF(I72="","",IF(J72="","No fix",J72-I72))</f>
        <v/>
      </c>
      <c r="M72" s="684" t="str">
        <f>IF(I72="","",IF(AG72="","NON","JOB"))</f>
        <v/>
      </c>
      <c r="N72" s="684" t="str">
        <f>IF(I72="","",IFERROR(VLOOKUP(B72,[1]QUEUE!$F$11:$X$1000,19,FALSE),"NON"))</f>
        <v/>
      </c>
      <c r="O72" s="684" t="str">
        <f>IF(I72="","",IFERROR(IF(VLOOKUP(B72,[1]REFINISH!$F$4:$O$1000,10,FALSE)="",VLOOKUP(B72,[1]REFINISH!$F$4:$O$1000,8,FALSE),"OK"),"NON"))</f>
        <v/>
      </c>
      <c r="P72" s="684" t="str">
        <f>IF(I72="","",IF(AF72=0,"NON",IF(AF72-DE72=0,"OK","ขาด"&amp;AF72-DE72&amp;"ชิ้น")))</f>
        <v/>
      </c>
      <c r="Q72" s="662" t="s">
        <v>16</v>
      </c>
      <c r="R72" s="662" t="s">
        <v>45</v>
      </c>
      <c r="S72" s="662" t="s">
        <v>31</v>
      </c>
      <c r="T72" s="662" t="s">
        <v>574</v>
      </c>
      <c r="U72" s="662" t="s">
        <v>501</v>
      </c>
      <c r="V72" s="685">
        <v>983931580</v>
      </c>
      <c r="X72" s="662" t="s">
        <v>575</v>
      </c>
      <c r="Y72" s="662" t="s">
        <v>310</v>
      </c>
      <c r="Z72" s="662" t="s">
        <v>400</v>
      </c>
      <c r="AA72" s="662">
        <v>2015</v>
      </c>
      <c r="AB72" s="681">
        <v>43077</v>
      </c>
      <c r="AC72" s="686" t="s">
        <v>405</v>
      </c>
      <c r="AD72" s="686"/>
      <c r="AE72" s="686"/>
      <c r="AF72" s="686"/>
      <c r="DD72" s="626">
        <v>72</v>
      </c>
      <c r="DH72" s="681">
        <v>42747.656715740741</v>
      </c>
      <c r="DI72" s="662"/>
      <c r="DJ72" s="663"/>
      <c r="DK72" s="662">
        <v>1</v>
      </c>
      <c r="DL72" s="687" t="str">
        <f t="shared" si="16"/>
        <v>รออนุมัติ</v>
      </c>
      <c r="DM72" s="688">
        <v>0</v>
      </c>
    </row>
    <row r="73" spans="1:117" x14ac:dyDescent="0.25">
      <c r="A73" s="689">
        <f t="shared" ref="A73:A136" si="19">IFERROR(VALUE(RIGHT(X73,4)),IFERROR(VALUE(RIGHT(X73,3)),VALUE(RIGHT(X73,2))))</f>
        <v>565</v>
      </c>
      <c r="B73" s="690">
        <f t="shared" ref="B73:B136" si="20">VALUE(H73)</f>
        <v>1701068</v>
      </c>
      <c r="C73" s="626">
        <v>73</v>
      </c>
      <c r="D73" s="677" t="str">
        <f t="shared" si="17"/>
        <v>17</v>
      </c>
      <c r="E73" s="677" t="str">
        <f t="shared" si="18"/>
        <v>01</v>
      </c>
      <c r="F73" s="691">
        <f t="shared" ref="F73:F136" si="21">IF(E73=E72,F72+1,1)</f>
        <v>68</v>
      </c>
      <c r="G73" s="692" t="str">
        <f t="shared" ref="G73:G136" si="22">TEXT(F73,"000")</f>
        <v>068</v>
      </c>
      <c r="H73" s="680" t="str">
        <f t="shared" si="15"/>
        <v>1701068</v>
      </c>
      <c r="I73" s="681">
        <v>42906.375324421293</v>
      </c>
      <c r="J73" s="681">
        <v>0</v>
      </c>
      <c r="K73" s="682">
        <v>42926.388549074072</v>
      </c>
      <c r="L73" s="683" t="s">
        <v>555</v>
      </c>
      <c r="M73" s="684" t="s">
        <v>555</v>
      </c>
      <c r="N73" s="684" t="s">
        <v>555</v>
      </c>
      <c r="O73" s="684" t="s">
        <v>555</v>
      </c>
      <c r="P73" s="684" t="s">
        <v>555</v>
      </c>
      <c r="Q73" s="662" t="s">
        <v>16</v>
      </c>
      <c r="R73" s="662" t="s">
        <v>44</v>
      </c>
      <c r="S73" s="662" t="s">
        <v>34</v>
      </c>
      <c r="T73" s="662" t="s">
        <v>576</v>
      </c>
      <c r="U73" s="662" t="s">
        <v>392</v>
      </c>
      <c r="V73" s="685">
        <v>830508012</v>
      </c>
      <c r="X73" s="662" t="s">
        <v>577</v>
      </c>
      <c r="Y73" s="662" t="s">
        <v>310</v>
      </c>
      <c r="Z73" s="662" t="s">
        <v>499</v>
      </c>
      <c r="AA73" s="662">
        <v>2009</v>
      </c>
      <c r="AB73" s="681">
        <v>42914</v>
      </c>
      <c r="AC73" s="686" t="s">
        <v>524</v>
      </c>
      <c r="AD73" s="686"/>
      <c r="AE73" s="686"/>
      <c r="AF73" s="686">
        <v>3</v>
      </c>
      <c r="AG73" s="626" t="s">
        <v>65</v>
      </c>
      <c r="AH73" s="626" t="s">
        <v>340</v>
      </c>
      <c r="AI73" s="626" t="s">
        <v>72</v>
      </c>
      <c r="AJ73" s="626" t="s">
        <v>340</v>
      </c>
      <c r="AK73" s="626" t="s">
        <v>341</v>
      </c>
      <c r="AM73" s="626" t="s">
        <v>2098</v>
      </c>
      <c r="DD73" s="626">
        <v>73</v>
      </c>
      <c r="DF73" s="626">
        <v>3404.55</v>
      </c>
      <c r="DH73" s="681">
        <v>42747.670698148147</v>
      </c>
      <c r="DI73" s="662" t="s">
        <v>1542</v>
      </c>
      <c r="DJ73" s="663">
        <v>0</v>
      </c>
      <c r="DK73" s="662"/>
      <c r="DL73" s="687" t="str">
        <f t="shared" si="16"/>
        <v>รออะไหล่</v>
      </c>
      <c r="DM73" s="688">
        <v>2500</v>
      </c>
    </row>
    <row r="74" spans="1:117" x14ac:dyDescent="0.25">
      <c r="A74" s="689">
        <f t="shared" si="19"/>
        <v>2617</v>
      </c>
      <c r="B74" s="690">
        <f t="shared" si="20"/>
        <v>1701069</v>
      </c>
      <c r="C74" s="626">
        <v>74</v>
      </c>
      <c r="D74" s="677" t="str">
        <f t="shared" si="17"/>
        <v>17</v>
      </c>
      <c r="E74" s="677" t="str">
        <f t="shared" si="18"/>
        <v>01</v>
      </c>
      <c r="F74" s="691">
        <f t="shared" si="21"/>
        <v>69</v>
      </c>
      <c r="G74" s="692" t="str">
        <f t="shared" si="22"/>
        <v>069</v>
      </c>
      <c r="H74" s="680" t="str">
        <f t="shared" si="15"/>
        <v>1701069</v>
      </c>
      <c r="I74" s="681">
        <v>42748.374709374999</v>
      </c>
      <c r="K74" s="682" t="str">
        <f>IF(OR(N74="OUT",N74="สมบูรณ์"),"ไม่ระบุ","")</f>
        <v>ไม่ระบุ</v>
      </c>
      <c r="L74" s="683" t="str">
        <f>IF(I74="","",IF(J74="","No fix",J74-I74))</f>
        <v>No fix</v>
      </c>
      <c r="M74" s="684" t="s">
        <v>196</v>
      </c>
      <c r="N74" s="684" t="str">
        <f>IF(I74="","",IFERROR(VLOOKUP(B74,QUEUE!$F$11:$X$1000,19,FALSE),"NON"))</f>
        <v>สมบูรณ์</v>
      </c>
      <c r="O74" s="684" t="str">
        <f>IF(I74="","",IFERROR(IF(VLOOKUP(B74,[1]REFINISH!$F$4:$O$1000,10,FALSE)="",VLOOKUP(B74,[1]REFINISH!$F$4:$O$1000,8,FALSE),"OK"),"NON"))</f>
        <v>OK</v>
      </c>
      <c r="P74" s="684" t="str">
        <f>IF(I74="","",IF(AF74=0,"NON",IF(AF74-DE74=0,"OK","ขาด"&amp;AF74-DE74&amp;"ชิ้น")))</f>
        <v>NON</v>
      </c>
      <c r="Q74" s="662" t="s">
        <v>29</v>
      </c>
      <c r="R74" s="662" t="s">
        <v>44</v>
      </c>
      <c r="S74" s="662" t="s">
        <v>103</v>
      </c>
      <c r="T74" s="662" t="s">
        <v>583</v>
      </c>
      <c r="V74" s="685">
        <v>616144716</v>
      </c>
      <c r="X74" s="662" t="s">
        <v>584</v>
      </c>
      <c r="Y74" s="662" t="s">
        <v>328</v>
      </c>
      <c r="Z74" s="662" t="s">
        <v>487</v>
      </c>
      <c r="AD74" s="686"/>
      <c r="AE74" s="686"/>
      <c r="AF74" s="686"/>
      <c r="DD74" s="626">
        <v>74</v>
      </c>
      <c r="DG74" s="626">
        <v>1</v>
      </c>
      <c r="DH74" s="681">
        <v>42748.373835879633</v>
      </c>
      <c r="DI74" s="662">
        <v>0</v>
      </c>
      <c r="DJ74" s="663">
        <v>0</v>
      </c>
      <c r="DK74" s="662">
        <v>1</v>
      </c>
      <c r="DL74" s="687" t="str">
        <f t="shared" si="16"/>
        <v>พร้อมซ่อม</v>
      </c>
      <c r="DM74" s="688">
        <v>6400</v>
      </c>
    </row>
    <row r="75" spans="1:117" x14ac:dyDescent="0.25">
      <c r="A75" s="689">
        <f t="shared" si="19"/>
        <v>325</v>
      </c>
      <c r="B75" s="690">
        <f t="shared" si="20"/>
        <v>1701070</v>
      </c>
      <c r="C75" s="626">
        <v>75</v>
      </c>
      <c r="D75" s="677" t="str">
        <f t="shared" si="17"/>
        <v>17</v>
      </c>
      <c r="E75" s="677" t="str">
        <f t="shared" si="18"/>
        <v>01</v>
      </c>
      <c r="F75" s="691">
        <f t="shared" si="21"/>
        <v>70</v>
      </c>
      <c r="G75" s="692" t="str">
        <f t="shared" si="22"/>
        <v>070</v>
      </c>
      <c r="H75" s="680" t="str">
        <f t="shared" si="15"/>
        <v>1701070</v>
      </c>
      <c r="I75" s="681">
        <v>42768.493503935184</v>
      </c>
      <c r="J75" s="681">
        <v>42776</v>
      </c>
      <c r="K75" s="682">
        <v>42777.405393749999</v>
      </c>
      <c r="L75" s="683">
        <f>IF(I75="","",IF(J75="","No fix",J75-I75))</f>
        <v>7.5064960648160195</v>
      </c>
      <c r="M75" s="684" t="str">
        <f>IF(I75="","",IF(AG75="","NON","JOB"))</f>
        <v>JOB</v>
      </c>
      <c r="N75" s="684" t="str">
        <f>IF(I75="","",IFERROR(VLOOKUP(B75,QUEUE!$F$11:$X$1000,19,FALSE),"NON"))</f>
        <v>สมบูรณ์</v>
      </c>
      <c r="O75" s="684" t="str">
        <f>IF(I75="","",IFERROR(IF(VLOOKUP(B75,[1]REFINISH!$F$4:$O$1000,10,FALSE)="",VLOOKUP(B75,[1]REFINISH!$F$4:$O$1000,8,FALSE),"OK"),"NON"))</f>
        <v>OK</v>
      </c>
      <c r="P75" s="684" t="str">
        <f>IF(I75="","",IF(AF75=0,"NON",IF(AF75-DE75=0,"OK","ขาด"&amp;AF75-DE75&amp;"ชิ้น")))</f>
        <v>NON</v>
      </c>
      <c r="Q75" s="662" t="s">
        <v>16</v>
      </c>
      <c r="R75" s="662" t="s">
        <v>44</v>
      </c>
      <c r="S75" s="662" t="s">
        <v>31</v>
      </c>
      <c r="T75" s="662" t="s">
        <v>585</v>
      </c>
      <c r="U75" s="662" t="s">
        <v>398</v>
      </c>
      <c r="V75" s="685">
        <v>856614576</v>
      </c>
      <c r="W75" s="685">
        <v>865618475</v>
      </c>
      <c r="X75" s="662" t="s">
        <v>586</v>
      </c>
      <c r="Y75" s="662" t="s">
        <v>310</v>
      </c>
      <c r="Z75" s="662" t="s">
        <v>400</v>
      </c>
      <c r="AA75" s="662">
        <v>2004</v>
      </c>
      <c r="AB75" s="681">
        <v>42712</v>
      </c>
      <c r="AC75" s="686" t="s">
        <v>587</v>
      </c>
      <c r="AD75" s="686"/>
      <c r="AE75" s="686"/>
      <c r="AF75" s="686"/>
      <c r="AG75" s="626" t="s">
        <v>47</v>
      </c>
      <c r="AI75" s="626" t="s">
        <v>51</v>
      </c>
      <c r="AK75" s="626" t="s">
        <v>53</v>
      </c>
      <c r="DD75" s="626">
        <v>75</v>
      </c>
      <c r="DG75" s="626">
        <v>0.5</v>
      </c>
      <c r="DH75" s="681">
        <v>42748.681998958331</v>
      </c>
      <c r="DI75" s="662" t="s">
        <v>614</v>
      </c>
      <c r="DJ75" s="663">
        <v>3</v>
      </c>
      <c r="DK75" s="662"/>
      <c r="DL75" s="687" t="str">
        <f t="shared" si="16"/>
        <v>พร้อมซ่อม</v>
      </c>
      <c r="DM75" s="688">
        <v>0</v>
      </c>
    </row>
    <row r="76" spans="1:117" x14ac:dyDescent="0.25">
      <c r="A76" s="689">
        <f t="shared" si="19"/>
        <v>8043</v>
      </c>
      <c r="B76" s="690">
        <f t="shared" si="20"/>
        <v>1701071</v>
      </c>
      <c r="C76" s="626">
        <v>76</v>
      </c>
      <c r="D76" s="677" t="str">
        <f t="shared" si="17"/>
        <v>17</v>
      </c>
      <c r="E76" s="677" t="str">
        <f t="shared" si="18"/>
        <v>01</v>
      </c>
      <c r="F76" s="691">
        <f t="shared" si="21"/>
        <v>71</v>
      </c>
      <c r="G76" s="692" t="str">
        <f t="shared" si="22"/>
        <v>071</v>
      </c>
      <c r="H76" s="680" t="str">
        <f t="shared" si="15"/>
        <v>1701071</v>
      </c>
      <c r="I76" s="681">
        <v>42789.380383912037</v>
      </c>
      <c r="K76" s="682">
        <v>42798.61018541667</v>
      </c>
      <c r="L76" s="683" t="s">
        <v>555</v>
      </c>
      <c r="M76" s="684" t="s">
        <v>555</v>
      </c>
      <c r="N76" s="684" t="str">
        <f>IF(I76="","",IFERROR(VLOOKUP(B76,QUEUE!$F$11:$X$1000,19,FALSE),"NON"))</f>
        <v>สมบูรณ์</v>
      </c>
      <c r="O76" s="684" t="s">
        <v>555</v>
      </c>
      <c r="P76" s="684" t="s">
        <v>555</v>
      </c>
      <c r="Q76" s="662" t="s">
        <v>16</v>
      </c>
      <c r="R76" s="662" t="s">
        <v>43</v>
      </c>
      <c r="S76" s="662" t="s">
        <v>34</v>
      </c>
      <c r="T76" s="662" t="s">
        <v>588</v>
      </c>
      <c r="V76" s="685">
        <v>991638419</v>
      </c>
      <c r="X76" s="662" t="s">
        <v>589</v>
      </c>
      <c r="Y76" s="662" t="s">
        <v>294</v>
      </c>
      <c r="Z76" s="662" t="s">
        <v>590</v>
      </c>
      <c r="AA76" s="662">
        <v>2012</v>
      </c>
      <c r="AB76" s="681">
        <v>42981</v>
      </c>
      <c r="AC76" s="686" t="s">
        <v>317</v>
      </c>
      <c r="AD76" s="686"/>
      <c r="AE76" s="686"/>
      <c r="AF76" s="686"/>
      <c r="AG76" s="626" t="s">
        <v>62</v>
      </c>
      <c r="DD76" s="626">
        <v>76</v>
      </c>
      <c r="DG76" s="626">
        <v>0.5</v>
      </c>
      <c r="DH76" s="681">
        <v>42748.685124305557</v>
      </c>
      <c r="DI76" s="662" t="s">
        <v>1116</v>
      </c>
      <c r="DJ76" s="663">
        <v>1</v>
      </c>
      <c r="DK76" s="662"/>
      <c r="DL76" s="687" t="str">
        <f t="shared" si="16"/>
        <v>พร้อมซ่อม</v>
      </c>
      <c r="DM76" s="688">
        <v>7058</v>
      </c>
    </row>
    <row r="77" spans="1:117" x14ac:dyDescent="0.25">
      <c r="A77" s="689">
        <f t="shared" si="19"/>
        <v>9176</v>
      </c>
      <c r="B77" s="690">
        <f t="shared" si="20"/>
        <v>1701072</v>
      </c>
      <c r="C77" s="626">
        <v>77</v>
      </c>
      <c r="D77" s="677" t="str">
        <f t="shared" si="17"/>
        <v>17</v>
      </c>
      <c r="E77" s="677" t="str">
        <f t="shared" si="18"/>
        <v>01</v>
      </c>
      <c r="F77" s="691">
        <f t="shared" si="21"/>
        <v>72</v>
      </c>
      <c r="G77" s="692" t="str">
        <f t="shared" si="22"/>
        <v>072</v>
      </c>
      <c r="H77" s="680" t="str">
        <f t="shared" si="15"/>
        <v>1701072</v>
      </c>
      <c r="I77" s="681">
        <v>42777.565852777778</v>
      </c>
      <c r="J77" s="681">
        <v>42783</v>
      </c>
      <c r="K77" s="682">
        <v>42787.43408564815</v>
      </c>
      <c r="L77" s="683" t="s">
        <v>555</v>
      </c>
      <c r="M77" s="684" t="s">
        <v>555</v>
      </c>
      <c r="N77" s="684" t="str">
        <f>IF(I77="","",IFERROR(VLOOKUP(B77,QUEUE!$F$11:$X$1000,19,FALSE),"NON"))</f>
        <v>สมบูรณ์</v>
      </c>
      <c r="O77" s="684" t="s">
        <v>555</v>
      </c>
      <c r="P77" s="684" t="s">
        <v>555</v>
      </c>
      <c r="Q77" s="662" t="s">
        <v>16</v>
      </c>
      <c r="R77" s="662" t="s">
        <v>43</v>
      </c>
      <c r="S77" s="662" t="s">
        <v>31</v>
      </c>
      <c r="T77" s="662" t="s">
        <v>592</v>
      </c>
      <c r="U77" s="662" t="s">
        <v>398</v>
      </c>
      <c r="V77" s="685">
        <v>845123329</v>
      </c>
      <c r="X77" s="662" t="s">
        <v>593</v>
      </c>
      <c r="Y77" s="662" t="s">
        <v>294</v>
      </c>
      <c r="Z77" s="662" t="s">
        <v>305</v>
      </c>
      <c r="AA77" s="662">
        <v>2014</v>
      </c>
      <c r="AB77" s="681">
        <v>42991</v>
      </c>
      <c r="AC77" s="686" t="s">
        <v>594</v>
      </c>
      <c r="AD77" s="686"/>
      <c r="AE77" s="686"/>
      <c r="AF77" s="686"/>
      <c r="AG77" s="626" t="s">
        <v>62</v>
      </c>
      <c r="AI77" s="626" t="s">
        <v>977</v>
      </c>
      <c r="DD77" s="626">
        <v>77</v>
      </c>
      <c r="DG77" s="626">
        <v>1</v>
      </c>
      <c r="DH77" s="681">
        <v>42749.644963888888</v>
      </c>
      <c r="DI77" s="662"/>
      <c r="DJ77" s="663">
        <v>1</v>
      </c>
      <c r="DK77" s="662">
        <v>1</v>
      </c>
      <c r="DL77" s="687" t="str">
        <f t="shared" si="16"/>
        <v>พร้อมซ่อม</v>
      </c>
      <c r="DM77" s="688"/>
    </row>
    <row r="78" spans="1:117" x14ac:dyDescent="0.25">
      <c r="A78" s="689">
        <f t="shared" si="19"/>
        <v>3976</v>
      </c>
      <c r="B78" s="690">
        <f t="shared" si="20"/>
        <v>1701073</v>
      </c>
      <c r="C78" s="626">
        <v>78</v>
      </c>
      <c r="D78" s="677" t="str">
        <f t="shared" si="17"/>
        <v>17</v>
      </c>
      <c r="E78" s="677" t="str">
        <f t="shared" si="18"/>
        <v>01</v>
      </c>
      <c r="F78" s="691">
        <f t="shared" si="21"/>
        <v>73</v>
      </c>
      <c r="G78" s="692" t="str">
        <f t="shared" si="22"/>
        <v>073</v>
      </c>
      <c r="H78" s="680" t="str">
        <f t="shared" si="15"/>
        <v>1701073</v>
      </c>
      <c r="I78" s="681">
        <v>42787.709521064811</v>
      </c>
      <c r="K78" s="682">
        <v>42804.472771412038</v>
      </c>
      <c r="L78" s="683" t="s">
        <v>555</v>
      </c>
      <c r="M78" s="684" t="s">
        <v>555</v>
      </c>
      <c r="N78" s="684" t="str">
        <f>IF(I78="","",IFERROR(VLOOKUP(B78,QUEUE!$F$11:$X$1000,19,FALSE),"NON"))</f>
        <v>สมบูรณ์</v>
      </c>
      <c r="O78" s="684" t="s">
        <v>555</v>
      </c>
      <c r="P78" s="684" t="s">
        <v>555</v>
      </c>
      <c r="Q78" s="662" t="s">
        <v>16</v>
      </c>
      <c r="R78" s="662" t="s">
        <v>43</v>
      </c>
      <c r="S78" s="662" t="s">
        <v>36</v>
      </c>
      <c r="T78" s="662" t="s">
        <v>595</v>
      </c>
      <c r="U78" s="662" t="s">
        <v>596</v>
      </c>
      <c r="V78" s="685">
        <v>820568015</v>
      </c>
      <c r="X78" s="662" t="s">
        <v>597</v>
      </c>
      <c r="Y78" s="662" t="s">
        <v>328</v>
      </c>
      <c r="Z78" s="662" t="s">
        <v>598</v>
      </c>
      <c r="AA78" s="662">
        <v>2012</v>
      </c>
      <c r="AB78" s="681">
        <v>42823</v>
      </c>
      <c r="AC78" s="686" t="s">
        <v>524</v>
      </c>
      <c r="AD78" s="686"/>
      <c r="AE78" s="686"/>
      <c r="AF78" s="686"/>
      <c r="AG78" s="626" t="s">
        <v>47</v>
      </c>
      <c r="AI78" s="626" t="s">
        <v>52</v>
      </c>
      <c r="AK78" s="626" t="s">
        <v>53</v>
      </c>
      <c r="AM78" s="626" t="s">
        <v>54</v>
      </c>
      <c r="AO78" s="626" t="s">
        <v>56</v>
      </c>
      <c r="AQ78" s="626" t="s">
        <v>58</v>
      </c>
      <c r="DD78" s="626">
        <v>78</v>
      </c>
      <c r="DH78" s="681">
        <v>42749.685704629628</v>
      </c>
      <c r="DI78" s="662">
        <v>0</v>
      </c>
      <c r="DJ78" s="663">
        <v>6</v>
      </c>
      <c r="DK78" s="662">
        <v>1</v>
      </c>
      <c r="DL78" s="687" t="str">
        <f t="shared" si="16"/>
        <v>พร้อมซ่อม</v>
      </c>
      <c r="DM78" s="688"/>
    </row>
    <row r="79" spans="1:117" x14ac:dyDescent="0.25">
      <c r="A79" s="689">
        <f t="shared" si="19"/>
        <v>9670</v>
      </c>
      <c r="B79" s="690">
        <f t="shared" si="20"/>
        <v>1701074</v>
      </c>
      <c r="C79" s="626">
        <v>79</v>
      </c>
      <c r="D79" s="677" t="str">
        <f t="shared" si="17"/>
        <v>17</v>
      </c>
      <c r="E79" s="677" t="str">
        <f t="shared" si="18"/>
        <v>01</v>
      </c>
      <c r="F79" s="691">
        <f t="shared" si="21"/>
        <v>74</v>
      </c>
      <c r="G79" s="692" t="str">
        <f t="shared" si="22"/>
        <v>074</v>
      </c>
      <c r="H79" s="680" t="str">
        <f t="shared" si="15"/>
        <v>1701074</v>
      </c>
      <c r="I79" s="681">
        <v>42791.692208101849</v>
      </c>
      <c r="K79" s="682">
        <v>42798.57535324074</v>
      </c>
      <c r="L79" s="683" t="s">
        <v>555</v>
      </c>
      <c r="M79" s="684" t="s">
        <v>555</v>
      </c>
      <c r="N79" s="684" t="str">
        <f>IF(I79="","",IFERROR(VLOOKUP(B79,QUEUE!$F$11:$X$1000,19,FALSE),"NON"))</f>
        <v>สมบูรณ์</v>
      </c>
      <c r="O79" s="684" t="s">
        <v>555</v>
      </c>
      <c r="P79" s="684" t="s">
        <v>555</v>
      </c>
      <c r="Q79" s="662" t="s">
        <v>16</v>
      </c>
      <c r="R79" s="662" t="s">
        <v>43</v>
      </c>
      <c r="S79" s="662" t="s">
        <v>31</v>
      </c>
      <c r="T79" s="662" t="s">
        <v>599</v>
      </c>
      <c r="U79" s="662" t="s">
        <v>392</v>
      </c>
      <c r="V79" s="685">
        <v>984606046</v>
      </c>
      <c r="X79" s="662" t="s">
        <v>600</v>
      </c>
      <c r="Y79" s="662" t="s">
        <v>294</v>
      </c>
      <c r="Z79" s="662" t="s">
        <v>590</v>
      </c>
      <c r="AA79" s="662">
        <v>2005</v>
      </c>
      <c r="AB79" s="681">
        <v>42947</v>
      </c>
      <c r="AC79" s="686" t="s">
        <v>523</v>
      </c>
      <c r="AD79" s="686"/>
      <c r="AE79" s="686"/>
      <c r="AF79" s="686"/>
      <c r="AG79" s="626" t="s">
        <v>72</v>
      </c>
      <c r="AH79" s="626" t="s">
        <v>340</v>
      </c>
      <c r="AI79" s="626" t="s">
        <v>1250</v>
      </c>
      <c r="DD79" s="626">
        <v>79</v>
      </c>
      <c r="DH79" s="681">
        <v>42749.687321527781</v>
      </c>
      <c r="DI79" s="662" t="s">
        <v>431</v>
      </c>
      <c r="DJ79" s="663">
        <v>0</v>
      </c>
      <c r="DK79" s="662"/>
      <c r="DL79" s="687" t="str">
        <f t="shared" si="16"/>
        <v>พร้อมซ่อม</v>
      </c>
      <c r="DM79" s="688">
        <v>0</v>
      </c>
    </row>
    <row r="80" spans="1:117" x14ac:dyDescent="0.25">
      <c r="A80" s="689">
        <f t="shared" si="19"/>
        <v>8222</v>
      </c>
      <c r="B80" s="690">
        <f t="shared" si="20"/>
        <v>1701075</v>
      </c>
      <c r="C80" s="626">
        <v>80</v>
      </c>
      <c r="D80" s="677" t="str">
        <f t="shared" si="17"/>
        <v>17</v>
      </c>
      <c r="E80" s="677" t="str">
        <f t="shared" si="18"/>
        <v>01</v>
      </c>
      <c r="F80" s="691">
        <f t="shared" si="21"/>
        <v>75</v>
      </c>
      <c r="G80" s="692" t="str">
        <f t="shared" si="22"/>
        <v>075</v>
      </c>
      <c r="H80" s="680" t="str">
        <f t="shared" si="15"/>
        <v>1701075</v>
      </c>
      <c r="I80" s="681">
        <v>42807.721640046293</v>
      </c>
      <c r="J80" s="681">
        <v>42812</v>
      </c>
      <c r="K80" s="682">
        <v>42819.556009259257</v>
      </c>
      <c r="L80" s="683" t="s">
        <v>555</v>
      </c>
      <c r="M80" s="684" t="s">
        <v>555</v>
      </c>
      <c r="N80" s="684" t="str">
        <f>IF(I80="","",IFERROR(VLOOKUP(B80,QUEUE!$F$11:$X$1000,19,FALSE),"NON"))</f>
        <v>สมบูรณ์</v>
      </c>
      <c r="O80" s="684" t="s">
        <v>555</v>
      </c>
      <c r="P80" s="684" t="s">
        <v>555</v>
      </c>
      <c r="Q80" s="662" t="s">
        <v>16</v>
      </c>
      <c r="R80" s="662" t="s">
        <v>43</v>
      </c>
      <c r="S80" s="662" t="s">
        <v>31</v>
      </c>
      <c r="T80" s="662" t="s">
        <v>601</v>
      </c>
      <c r="U80" s="662" t="s">
        <v>398</v>
      </c>
      <c r="V80" s="685">
        <v>632491995</v>
      </c>
      <c r="X80" s="662" t="s">
        <v>602</v>
      </c>
      <c r="Y80" s="662" t="s">
        <v>294</v>
      </c>
      <c r="Z80" s="662" t="s">
        <v>389</v>
      </c>
      <c r="AA80" s="662">
        <v>2012</v>
      </c>
      <c r="AB80" s="681">
        <v>43064</v>
      </c>
      <c r="AC80" s="686" t="s">
        <v>317</v>
      </c>
      <c r="AD80" s="686"/>
      <c r="AE80" s="686"/>
      <c r="AF80" s="686"/>
      <c r="AG80" s="626" t="s">
        <v>60</v>
      </c>
      <c r="AI80" s="626" t="s">
        <v>62</v>
      </c>
      <c r="AK80" s="626" t="s">
        <v>1239</v>
      </c>
      <c r="DD80" s="626">
        <v>80</v>
      </c>
      <c r="DG80" s="626">
        <v>1</v>
      </c>
      <c r="DH80" s="681">
        <v>42749.688907754629</v>
      </c>
      <c r="DI80" s="662" t="s">
        <v>1144</v>
      </c>
      <c r="DJ80" s="663">
        <v>2</v>
      </c>
      <c r="DK80" s="662">
        <v>1</v>
      </c>
      <c r="DL80" s="687" t="str">
        <f t="shared" si="16"/>
        <v>พร้อมซ่อม</v>
      </c>
      <c r="DM80" s="688">
        <v>25082.82</v>
      </c>
    </row>
    <row r="81" spans="1:117" x14ac:dyDescent="0.25">
      <c r="A81" s="689">
        <f t="shared" si="19"/>
        <v>7607</v>
      </c>
      <c r="B81" s="690">
        <f t="shared" si="20"/>
        <v>1701076</v>
      </c>
      <c r="C81" s="626">
        <v>81</v>
      </c>
      <c r="D81" s="677" t="str">
        <f t="shared" si="17"/>
        <v>17</v>
      </c>
      <c r="E81" s="677" t="str">
        <f t="shared" si="18"/>
        <v>01</v>
      </c>
      <c r="F81" s="691">
        <f t="shared" si="21"/>
        <v>76</v>
      </c>
      <c r="G81" s="692" t="str">
        <f t="shared" si="22"/>
        <v>076</v>
      </c>
      <c r="H81" s="680" t="str">
        <f t="shared" si="15"/>
        <v>1701076</v>
      </c>
      <c r="I81" s="681">
        <v>42805.586761574072</v>
      </c>
      <c r="J81" s="681">
        <v>42812</v>
      </c>
      <c r="K81" s="682">
        <v>42833.606281597225</v>
      </c>
      <c r="L81" s="683" t="s">
        <v>555</v>
      </c>
      <c r="M81" s="684" t="s">
        <v>555</v>
      </c>
      <c r="N81" s="684" t="str">
        <f>IF(I81="","",IFERROR(VLOOKUP(B81,QUEUE!$F$11:$X$1000,19,FALSE),"NON"))</f>
        <v>สมบูรณ์</v>
      </c>
      <c r="O81" s="684" t="s">
        <v>555</v>
      </c>
      <c r="P81" s="684" t="s">
        <v>555</v>
      </c>
      <c r="Q81" s="662" t="s">
        <v>16</v>
      </c>
      <c r="R81" s="662" t="s">
        <v>44</v>
      </c>
      <c r="S81" s="662" t="s">
        <v>35</v>
      </c>
      <c r="T81" s="662" t="s">
        <v>603</v>
      </c>
      <c r="U81" s="662" t="s">
        <v>319</v>
      </c>
      <c r="V81" s="685">
        <v>963860825</v>
      </c>
      <c r="X81" s="662" t="s">
        <v>604</v>
      </c>
      <c r="Y81" s="662" t="s">
        <v>310</v>
      </c>
      <c r="Z81" s="662" t="s">
        <v>400</v>
      </c>
      <c r="AA81" s="662">
        <v>2014</v>
      </c>
      <c r="AB81" s="681">
        <v>42804</v>
      </c>
      <c r="AC81" s="686" t="s">
        <v>567</v>
      </c>
      <c r="AD81" s="686"/>
      <c r="AE81" s="686"/>
      <c r="AF81" s="686"/>
      <c r="AG81" s="626" t="s">
        <v>47</v>
      </c>
      <c r="AI81" s="626" t="s">
        <v>52</v>
      </c>
      <c r="AK81" s="626" t="s">
        <v>1407</v>
      </c>
      <c r="AM81" s="626" t="s">
        <v>1299</v>
      </c>
      <c r="DD81" s="626">
        <v>81</v>
      </c>
      <c r="DG81" s="626">
        <v>0.5</v>
      </c>
      <c r="DH81" s="681">
        <v>42749.698301736113</v>
      </c>
      <c r="DI81" s="662" t="s">
        <v>1063</v>
      </c>
      <c r="DJ81" s="663">
        <v>2</v>
      </c>
      <c r="DK81" s="662"/>
      <c r="DL81" s="687" t="str">
        <f t="shared" si="16"/>
        <v>พร้อมซ่อม</v>
      </c>
      <c r="DM81" s="688"/>
    </row>
    <row r="82" spans="1:117" x14ac:dyDescent="0.25">
      <c r="A82" s="689">
        <f t="shared" si="19"/>
        <v>5217</v>
      </c>
      <c r="B82" s="690">
        <f t="shared" si="20"/>
        <v>1701077</v>
      </c>
      <c r="C82" s="626">
        <v>82</v>
      </c>
      <c r="D82" s="677" t="str">
        <f t="shared" si="17"/>
        <v>17</v>
      </c>
      <c r="E82" s="677" t="str">
        <f t="shared" si="18"/>
        <v>01</v>
      </c>
      <c r="F82" s="691">
        <f t="shared" si="21"/>
        <v>77</v>
      </c>
      <c r="G82" s="692" t="str">
        <f t="shared" si="22"/>
        <v>077</v>
      </c>
      <c r="H82" s="680" t="str">
        <f t="shared" si="15"/>
        <v>1701077</v>
      </c>
      <c r="I82" s="681">
        <v>42749.726045833333</v>
      </c>
      <c r="J82" s="681">
        <v>42774</v>
      </c>
      <c r="K82" s="682">
        <v>42770.755080092589</v>
      </c>
      <c r="L82" s="683">
        <f>IF(I82="","",IF(J82="","No fix",J82-I82))</f>
        <v>24.273954166666954</v>
      </c>
      <c r="M82" s="684" t="str">
        <f>IF(I82="","",IF(AG82="","NON","JOB"))</f>
        <v>JOB</v>
      </c>
      <c r="N82" s="684" t="str">
        <f>IF(I82="","",IFERROR(VLOOKUP(B82,QUEUE!$F$11:$X$1000,19,FALSE),"NON"))</f>
        <v>สมบูรณ์</v>
      </c>
      <c r="O82" s="684" t="str">
        <f>IF(I82="","",IFERROR(IF(VLOOKUP(B82,[1]REFINISH!$F$4:$O$1000,10,FALSE)="",VLOOKUP(B82,[1]REFINISH!$F$4:$O$1000,8,FALSE),"OK"),"NON"))</f>
        <v>OK</v>
      </c>
      <c r="P82" s="684" t="str">
        <f>IF(I82="","",IF(AF82=0,"NON",IF(AF82-DE82=0,"OK","ขาด"&amp;AF82-DE82&amp;"ชิ้น")))</f>
        <v>NON</v>
      </c>
      <c r="Q82" s="662" t="s">
        <v>16</v>
      </c>
      <c r="R82" s="662" t="s">
        <v>102</v>
      </c>
      <c r="S82" s="662" t="s">
        <v>31</v>
      </c>
      <c r="T82" s="662" t="s">
        <v>605</v>
      </c>
      <c r="U82" s="662" t="s">
        <v>326</v>
      </c>
      <c r="V82" s="685">
        <v>894971525</v>
      </c>
      <c r="W82" s="685">
        <v>860039790</v>
      </c>
      <c r="X82" s="662" t="s">
        <v>606</v>
      </c>
      <c r="Y82" s="662" t="s">
        <v>310</v>
      </c>
      <c r="Z82" s="662" t="s">
        <v>400</v>
      </c>
      <c r="AA82" s="662">
        <v>2012</v>
      </c>
      <c r="AB82" s="681">
        <v>42959</v>
      </c>
      <c r="AC82" s="686" t="s">
        <v>488</v>
      </c>
      <c r="AD82" s="686"/>
      <c r="AE82" s="686"/>
      <c r="AF82" s="686"/>
      <c r="AG82" s="626" t="s">
        <v>341</v>
      </c>
      <c r="DD82" s="626">
        <v>82</v>
      </c>
      <c r="DH82" s="681">
        <v>42749.722731250004</v>
      </c>
      <c r="DI82" s="662" t="s">
        <v>607</v>
      </c>
      <c r="DJ82" s="663">
        <v>0</v>
      </c>
      <c r="DK82" s="662"/>
      <c r="DL82" s="687" t="str">
        <f t="shared" si="16"/>
        <v>พร้อมซ่อม</v>
      </c>
      <c r="DM82" s="688"/>
    </row>
    <row r="83" spans="1:117" x14ac:dyDescent="0.25">
      <c r="A83" s="689">
        <f t="shared" si="19"/>
        <v>2047</v>
      </c>
      <c r="B83" s="690">
        <f t="shared" si="20"/>
        <v>1701078</v>
      </c>
      <c r="C83" s="626">
        <v>83</v>
      </c>
      <c r="D83" s="677" t="str">
        <f t="shared" si="17"/>
        <v>17</v>
      </c>
      <c r="E83" s="677" t="str">
        <f t="shared" si="18"/>
        <v>01</v>
      </c>
      <c r="F83" s="691">
        <f t="shared" si="21"/>
        <v>78</v>
      </c>
      <c r="G83" s="692" t="str">
        <f t="shared" si="22"/>
        <v>078</v>
      </c>
      <c r="H83" s="680" t="str">
        <f t="shared" si="15"/>
        <v>1701078</v>
      </c>
      <c r="I83" s="681">
        <v>42751.392860416665</v>
      </c>
      <c r="J83" s="681">
        <v>42756</v>
      </c>
      <c r="K83" s="682">
        <v>42760.716844675924</v>
      </c>
      <c r="L83" s="683" t="s">
        <v>555</v>
      </c>
      <c r="M83" s="684" t="s">
        <v>555</v>
      </c>
      <c r="N83" s="684" t="str">
        <f>IF(I83="","",IFERROR(VLOOKUP(B83,QUEUE!$F$11:$X$1000,19,FALSE),"NON"))</f>
        <v>สมบูรณ์</v>
      </c>
      <c r="O83" s="684" t="s">
        <v>555</v>
      </c>
      <c r="P83" s="684" t="s">
        <v>555</v>
      </c>
      <c r="Q83" s="662" t="s">
        <v>16</v>
      </c>
      <c r="R83" s="662" t="s">
        <v>43</v>
      </c>
      <c r="S83" s="662" t="s">
        <v>32</v>
      </c>
      <c r="T83" s="662" t="s">
        <v>608</v>
      </c>
      <c r="U83" s="662" t="s">
        <v>392</v>
      </c>
      <c r="V83" s="685">
        <v>957583883</v>
      </c>
      <c r="X83" s="662" t="s">
        <v>609</v>
      </c>
      <c r="Y83" s="662" t="s">
        <v>315</v>
      </c>
      <c r="Z83" s="662" t="s">
        <v>333</v>
      </c>
      <c r="AA83" s="662">
        <v>1999</v>
      </c>
      <c r="AB83" s="681">
        <v>43066</v>
      </c>
      <c r="AC83" s="686">
        <v>3</v>
      </c>
      <c r="AD83" s="686"/>
      <c r="AE83" s="686"/>
      <c r="AF83" s="686"/>
      <c r="AG83" s="626" t="s">
        <v>48</v>
      </c>
      <c r="AI83" s="626" t="s">
        <v>55</v>
      </c>
      <c r="DD83" s="626">
        <v>83</v>
      </c>
      <c r="DG83" s="626">
        <v>0.5</v>
      </c>
      <c r="DH83" s="681">
        <v>42751.391392939811</v>
      </c>
      <c r="DI83" s="662" t="s">
        <v>610</v>
      </c>
      <c r="DJ83" s="663">
        <v>2</v>
      </c>
      <c r="DK83" s="662"/>
      <c r="DL83" s="687" t="str">
        <f t="shared" si="16"/>
        <v>พร้อมซ่อม</v>
      </c>
      <c r="DM83" s="688"/>
    </row>
    <row r="84" spans="1:117" x14ac:dyDescent="0.25">
      <c r="A84" s="689">
        <f t="shared" si="19"/>
        <v>8048</v>
      </c>
      <c r="B84" s="690">
        <f t="shared" si="20"/>
        <v>1701079</v>
      </c>
      <c r="C84" s="626">
        <v>84</v>
      </c>
      <c r="D84" s="677" t="str">
        <f t="shared" si="17"/>
        <v>17</v>
      </c>
      <c r="E84" s="677" t="str">
        <f t="shared" si="18"/>
        <v>01</v>
      </c>
      <c r="F84" s="691">
        <f t="shared" si="21"/>
        <v>79</v>
      </c>
      <c r="G84" s="692" t="str">
        <f t="shared" si="22"/>
        <v>079</v>
      </c>
      <c r="H84" s="680" t="str">
        <f t="shared" si="15"/>
        <v>1701079</v>
      </c>
      <c r="I84" s="681">
        <v>42751.422877199075</v>
      </c>
      <c r="K84" s="682">
        <v>42759.744687615741</v>
      </c>
      <c r="L84" s="683" t="s">
        <v>555</v>
      </c>
      <c r="M84" s="684" t="s">
        <v>555</v>
      </c>
      <c r="N84" s="684" t="str">
        <f>IF(I84="","",IFERROR(VLOOKUP(B84,QUEUE!$F$11:$X$1000,19,FALSE),"NON"))</f>
        <v>สมบูรณ์</v>
      </c>
      <c r="O84" s="684" t="s">
        <v>555</v>
      </c>
      <c r="P84" s="684" t="s">
        <v>555</v>
      </c>
      <c r="Q84" s="662" t="s">
        <v>16</v>
      </c>
      <c r="R84" s="662" t="s">
        <v>43</v>
      </c>
      <c r="S84" s="662" t="s">
        <v>31</v>
      </c>
      <c r="T84" s="662" t="s">
        <v>611</v>
      </c>
      <c r="U84" s="662" t="s">
        <v>612</v>
      </c>
      <c r="V84" s="685">
        <v>615788229</v>
      </c>
      <c r="X84" s="662" t="s">
        <v>613</v>
      </c>
      <c r="Y84" s="662" t="s">
        <v>310</v>
      </c>
      <c r="Z84" s="662" t="s">
        <v>336</v>
      </c>
      <c r="AA84" s="662">
        <v>2012</v>
      </c>
      <c r="AB84" s="681">
        <v>42880</v>
      </c>
      <c r="AC84" s="686" t="s">
        <v>523</v>
      </c>
      <c r="AD84" s="686"/>
      <c r="AE84" s="686"/>
      <c r="AF84" s="686">
        <v>6</v>
      </c>
      <c r="AG84" s="626" t="s">
        <v>50</v>
      </c>
      <c r="AH84" s="626" t="s">
        <v>340</v>
      </c>
      <c r="AI84" s="626" t="s">
        <v>79</v>
      </c>
      <c r="AK84" s="626" t="s">
        <v>71</v>
      </c>
      <c r="AL84" s="626" t="s">
        <v>616</v>
      </c>
      <c r="AM84" s="626" t="s">
        <v>615</v>
      </c>
      <c r="DD84" s="626">
        <v>84</v>
      </c>
      <c r="DE84" s="626">
        <v>6</v>
      </c>
      <c r="DF84" s="626">
        <v>0</v>
      </c>
      <c r="DG84" s="626">
        <v>0.5</v>
      </c>
      <c r="DH84" s="681">
        <v>42751.400129861111</v>
      </c>
      <c r="DI84" s="662" t="s">
        <v>614</v>
      </c>
      <c r="DJ84" s="663">
        <v>1</v>
      </c>
      <c r="DK84" s="662"/>
      <c r="DL84" s="687" t="str">
        <f t="shared" si="16"/>
        <v>พร้อมซ่อม</v>
      </c>
      <c r="DM84" s="688"/>
    </row>
    <row r="85" spans="1:117" x14ac:dyDescent="0.25">
      <c r="A85" s="689">
        <f t="shared" si="19"/>
        <v>3969</v>
      </c>
      <c r="B85" s="690">
        <f t="shared" si="20"/>
        <v>1701080</v>
      </c>
      <c r="C85" s="626">
        <v>85</v>
      </c>
      <c r="D85" s="677" t="str">
        <f t="shared" si="17"/>
        <v>17</v>
      </c>
      <c r="E85" s="677" t="str">
        <f t="shared" si="18"/>
        <v>01</v>
      </c>
      <c r="F85" s="691">
        <f t="shared" si="21"/>
        <v>80</v>
      </c>
      <c r="G85" s="692" t="str">
        <f t="shared" si="22"/>
        <v>080</v>
      </c>
      <c r="H85" s="680" t="str">
        <f t="shared" si="15"/>
        <v>1701080</v>
      </c>
      <c r="I85" s="681">
        <v>42751.498047800924</v>
      </c>
      <c r="K85" s="682">
        <v>42954</v>
      </c>
      <c r="L85" s="683" t="s">
        <v>555</v>
      </c>
      <c r="M85" s="684" t="s">
        <v>555</v>
      </c>
      <c r="N85" s="684" t="s">
        <v>555</v>
      </c>
      <c r="O85" s="684" t="s">
        <v>555</v>
      </c>
      <c r="P85" s="684" t="s">
        <v>555</v>
      </c>
      <c r="Q85" s="662" t="s">
        <v>16</v>
      </c>
      <c r="R85" s="662" t="s">
        <v>43</v>
      </c>
      <c r="S85" s="662" t="s">
        <v>33</v>
      </c>
      <c r="T85" s="662" t="s">
        <v>617</v>
      </c>
      <c r="U85" s="662" t="s">
        <v>532</v>
      </c>
      <c r="V85" s="685">
        <v>818173764</v>
      </c>
      <c r="X85" s="662" t="s">
        <v>618</v>
      </c>
      <c r="Y85" s="662" t="s">
        <v>294</v>
      </c>
      <c r="Z85" s="662" t="s">
        <v>295</v>
      </c>
      <c r="AA85" s="662">
        <v>2012</v>
      </c>
      <c r="AB85" s="681">
        <v>42785</v>
      </c>
      <c r="AC85" s="686" t="s">
        <v>405</v>
      </c>
      <c r="AD85" s="686"/>
      <c r="AE85" s="686"/>
      <c r="AF85" s="686"/>
      <c r="AG85" s="626" t="s">
        <v>47</v>
      </c>
      <c r="AH85" s="626" t="s">
        <v>340</v>
      </c>
      <c r="AI85" s="626" t="s">
        <v>79</v>
      </c>
      <c r="AK85" s="626" t="s">
        <v>73</v>
      </c>
      <c r="AL85" s="626" t="s">
        <v>619</v>
      </c>
      <c r="AM85" s="626" t="s">
        <v>620</v>
      </c>
      <c r="DD85" s="626">
        <v>85</v>
      </c>
      <c r="DG85" s="626">
        <v>0.5</v>
      </c>
      <c r="DH85" s="681">
        <v>42751.494986458332</v>
      </c>
      <c r="DI85" s="662" t="s">
        <v>553</v>
      </c>
      <c r="DJ85" s="663">
        <v>2</v>
      </c>
      <c r="DK85" s="662"/>
      <c r="DL85" s="687" t="str">
        <f t="shared" si="16"/>
        <v>พร้อมซ่อม</v>
      </c>
      <c r="DM85" s="688">
        <v>4042.05</v>
      </c>
    </row>
    <row r="86" spans="1:117" x14ac:dyDescent="0.25">
      <c r="A86" s="689" t="e">
        <f t="shared" si="19"/>
        <v>#VALUE!</v>
      </c>
      <c r="B86" s="690">
        <f t="shared" si="20"/>
        <v>1701081</v>
      </c>
      <c r="C86" s="626">
        <v>86</v>
      </c>
      <c r="D86" s="677" t="str">
        <f t="shared" si="17"/>
        <v>17</v>
      </c>
      <c r="E86" s="677" t="str">
        <f t="shared" si="18"/>
        <v>01</v>
      </c>
      <c r="F86" s="691">
        <f t="shared" si="21"/>
        <v>81</v>
      </c>
      <c r="G86" s="692" t="str">
        <f t="shared" si="22"/>
        <v>081</v>
      </c>
      <c r="H86" s="680" t="str">
        <f t="shared" si="15"/>
        <v>1701081</v>
      </c>
      <c r="I86" s="681">
        <v>42826.489974768519</v>
      </c>
      <c r="J86" s="681">
        <v>42835</v>
      </c>
      <c r="K86" s="682" t="str">
        <f>IF(OR(M86="OUT",N86="OUT",N86="สมบูรณ์"),"ไม่ระบุ","")</f>
        <v>ไม่ระบุ</v>
      </c>
      <c r="L86" s="683">
        <f>IF(I86="","",IF(J86="","No fix",J86-I86))</f>
        <v>8.5100252314805402</v>
      </c>
      <c r="M86" s="684" t="s">
        <v>555</v>
      </c>
      <c r="N86" s="684" t="str">
        <f>IF(I86="","",IFERROR(VLOOKUP(B86,QUEUE!$F$11:$X$1000,19,FALSE),"NON"))</f>
        <v>NON</v>
      </c>
      <c r="O86" s="684" t="s">
        <v>1251</v>
      </c>
      <c r="P86" s="684" t="s">
        <v>555</v>
      </c>
      <c r="Q86" s="662" t="s">
        <v>1549</v>
      </c>
      <c r="R86" s="662" t="s">
        <v>1549</v>
      </c>
      <c r="S86" s="662" t="s">
        <v>1549</v>
      </c>
      <c r="T86" s="662" t="s">
        <v>1549</v>
      </c>
      <c r="U86" s="662" t="s">
        <v>1549</v>
      </c>
      <c r="V86" s="662" t="s">
        <v>1549</v>
      </c>
      <c r="W86" s="662" t="s">
        <v>1549</v>
      </c>
      <c r="X86" s="662" t="s">
        <v>1549</v>
      </c>
      <c r="Y86" s="662" t="s">
        <v>1549</v>
      </c>
      <c r="Z86" s="662" t="s">
        <v>1549</v>
      </c>
      <c r="AA86" s="662" t="s">
        <v>1549</v>
      </c>
      <c r="AB86" s="662" t="s">
        <v>1549</v>
      </c>
      <c r="AC86" s="662" t="s">
        <v>1549</v>
      </c>
      <c r="AD86" s="686"/>
      <c r="AE86" s="686"/>
      <c r="AF86" s="686"/>
      <c r="AG86" s="626" t="s">
        <v>47</v>
      </c>
      <c r="AH86" s="626" t="s">
        <v>340</v>
      </c>
      <c r="AI86" s="626" t="s">
        <v>50</v>
      </c>
      <c r="AJ86" s="626" t="s">
        <v>340</v>
      </c>
      <c r="AK86" s="626" t="s">
        <v>79</v>
      </c>
      <c r="AM86" s="626" t="s">
        <v>73</v>
      </c>
      <c r="AN86" s="626" t="s">
        <v>340</v>
      </c>
      <c r="AO86" s="626" t="s">
        <v>667</v>
      </c>
      <c r="AQ86" s="626" t="s">
        <v>901</v>
      </c>
      <c r="AS86" s="626" t="s">
        <v>1571</v>
      </c>
      <c r="AU86" s="626" t="s">
        <v>453</v>
      </c>
      <c r="AW86" s="626" t="s">
        <v>1572</v>
      </c>
      <c r="DD86" s="626">
        <v>86</v>
      </c>
      <c r="DH86" s="681">
        <v>42751.57927303241</v>
      </c>
      <c r="DI86" s="662">
        <v>0</v>
      </c>
      <c r="DJ86" s="663">
        <v>2</v>
      </c>
      <c r="DK86" s="662"/>
      <c r="DL86" s="687" t="str">
        <f t="shared" si="16"/>
        <v>พร้อมซ่อม</v>
      </c>
      <c r="DM86" s="688">
        <v>0</v>
      </c>
    </row>
    <row r="87" spans="1:117" x14ac:dyDescent="0.25">
      <c r="A87" s="689">
        <f t="shared" si="19"/>
        <v>3158</v>
      </c>
      <c r="B87" s="690">
        <f t="shared" si="20"/>
        <v>1701082</v>
      </c>
      <c r="C87" s="626">
        <v>87</v>
      </c>
      <c r="D87" s="677" t="str">
        <f t="shared" si="17"/>
        <v>17</v>
      </c>
      <c r="E87" s="677" t="str">
        <f t="shared" si="18"/>
        <v>01</v>
      </c>
      <c r="F87" s="691">
        <f t="shared" si="21"/>
        <v>82</v>
      </c>
      <c r="G87" s="692" t="str">
        <f t="shared" si="22"/>
        <v>082</v>
      </c>
      <c r="H87" s="680" t="str">
        <f t="shared" si="15"/>
        <v>1701082</v>
      </c>
      <c r="I87" s="681">
        <v>42826.485754050926</v>
      </c>
      <c r="J87" s="681">
        <v>42835</v>
      </c>
      <c r="K87" s="682">
        <v>42851.716863888891</v>
      </c>
      <c r="L87" s="683" t="s">
        <v>555</v>
      </c>
      <c r="M87" s="684" t="s">
        <v>555</v>
      </c>
      <c r="N87" s="684" t="str">
        <f>IF(I87="","",IFERROR(VLOOKUP(B87,QUEUE!$F$11:$X$1000,19,FALSE),"NON"))</f>
        <v>สมบูรณ์</v>
      </c>
      <c r="O87" s="684" t="s">
        <v>555</v>
      </c>
      <c r="P87" s="684" t="s">
        <v>555</v>
      </c>
      <c r="Q87" s="662" t="s">
        <v>16</v>
      </c>
      <c r="R87" s="662" t="s">
        <v>43</v>
      </c>
      <c r="S87" s="662" t="s">
        <v>35</v>
      </c>
      <c r="T87" s="662" t="s">
        <v>621</v>
      </c>
      <c r="U87" s="662" t="s">
        <v>501</v>
      </c>
      <c r="V87" s="685">
        <v>898874821</v>
      </c>
      <c r="W87" s="685" t="s">
        <v>103</v>
      </c>
      <c r="X87" s="662" t="s">
        <v>622</v>
      </c>
      <c r="Y87" s="662" t="s">
        <v>299</v>
      </c>
      <c r="Z87" s="662" t="s">
        <v>368</v>
      </c>
      <c r="AA87" s="662">
        <v>2012</v>
      </c>
      <c r="AB87" s="681">
        <v>42804</v>
      </c>
      <c r="AC87" s="686" t="s">
        <v>623</v>
      </c>
      <c r="AD87" s="686"/>
      <c r="AE87" s="686"/>
      <c r="AF87" s="686"/>
      <c r="AG87" s="626" t="s">
        <v>47</v>
      </c>
      <c r="AH87" s="626" t="s">
        <v>340</v>
      </c>
      <c r="AI87" s="626" t="s">
        <v>50</v>
      </c>
      <c r="AJ87" s="626" t="s">
        <v>340</v>
      </c>
      <c r="AK87" s="626" t="s">
        <v>79</v>
      </c>
      <c r="AM87" s="626" t="s">
        <v>73</v>
      </c>
      <c r="AN87" s="626" t="s">
        <v>340</v>
      </c>
      <c r="AO87" s="626" t="s">
        <v>667</v>
      </c>
      <c r="AQ87" s="626" t="s">
        <v>901</v>
      </c>
      <c r="AS87" s="626" t="s">
        <v>1570</v>
      </c>
      <c r="AU87" s="626" t="s">
        <v>453</v>
      </c>
      <c r="AW87" s="626" t="s">
        <v>862</v>
      </c>
      <c r="DD87" s="626">
        <v>87</v>
      </c>
      <c r="DG87" s="626">
        <v>1</v>
      </c>
      <c r="DH87" s="681">
        <v>42751.580443749997</v>
      </c>
      <c r="DI87" s="662">
        <v>0</v>
      </c>
      <c r="DJ87" s="663">
        <v>2</v>
      </c>
      <c r="DK87" s="662"/>
      <c r="DL87" s="687" t="str">
        <f t="shared" si="16"/>
        <v>พร้อมซ่อม</v>
      </c>
      <c r="DM87" s="688">
        <v>6357.95</v>
      </c>
    </row>
    <row r="88" spans="1:117" x14ac:dyDescent="0.25">
      <c r="A88" s="689">
        <f t="shared" si="19"/>
        <v>6242</v>
      </c>
      <c r="B88" s="690">
        <f t="shared" si="20"/>
        <v>1701083</v>
      </c>
      <c r="C88" s="626">
        <v>88</v>
      </c>
      <c r="D88" s="677" t="str">
        <f t="shared" si="17"/>
        <v>17</v>
      </c>
      <c r="E88" s="677" t="str">
        <f t="shared" si="18"/>
        <v>01</v>
      </c>
      <c r="F88" s="691">
        <f t="shared" si="21"/>
        <v>83</v>
      </c>
      <c r="G88" s="692" t="str">
        <f t="shared" si="22"/>
        <v>083</v>
      </c>
      <c r="H88" s="680" t="str">
        <f t="shared" si="15"/>
        <v>1701083</v>
      </c>
      <c r="I88" s="681">
        <v>42751.637166319444</v>
      </c>
      <c r="J88" s="681">
        <v>42762</v>
      </c>
      <c r="K88" s="682">
        <v>42766.677401388886</v>
      </c>
      <c r="L88" s="683" t="s">
        <v>555</v>
      </c>
      <c r="M88" s="684" t="s">
        <v>555</v>
      </c>
      <c r="N88" s="684" t="str">
        <f>IF(I88="","",IFERROR(VLOOKUP(B88,QUEUE!$F$11:$X$1000,19,FALSE),"NON"))</f>
        <v>สมบูรณ์</v>
      </c>
      <c r="O88" s="684" t="s">
        <v>555</v>
      </c>
      <c r="P88" s="684" t="s">
        <v>555</v>
      </c>
      <c r="Q88" s="662" t="s">
        <v>16</v>
      </c>
      <c r="R88" s="662" t="s">
        <v>44</v>
      </c>
      <c r="S88" s="662" t="s">
        <v>31</v>
      </c>
      <c r="T88" s="662" t="s">
        <v>624</v>
      </c>
      <c r="V88" s="685">
        <v>952495230</v>
      </c>
      <c r="X88" s="662" t="s">
        <v>625</v>
      </c>
      <c r="Y88" s="662" t="s">
        <v>328</v>
      </c>
      <c r="Z88" s="662" t="s">
        <v>626</v>
      </c>
      <c r="AA88" s="662">
        <v>2004</v>
      </c>
      <c r="AB88" s="681">
        <v>42915</v>
      </c>
      <c r="AC88" s="686" t="s">
        <v>627</v>
      </c>
      <c r="AD88" s="686"/>
      <c r="AE88" s="686"/>
      <c r="AF88" s="686"/>
      <c r="AG88" s="626" t="s">
        <v>47</v>
      </c>
      <c r="AI88" s="626" t="s">
        <v>51</v>
      </c>
      <c r="AK88" s="626" t="s">
        <v>52</v>
      </c>
      <c r="AM88" s="626" t="s">
        <v>53</v>
      </c>
      <c r="AO88" s="626" t="s">
        <v>67</v>
      </c>
      <c r="AP88" s="626" t="s">
        <v>340</v>
      </c>
      <c r="AQ88" s="626" t="s">
        <v>68</v>
      </c>
      <c r="AR88" s="626" t="s">
        <v>340</v>
      </c>
      <c r="AS88" s="626" t="s">
        <v>73</v>
      </c>
      <c r="AT88" s="626" t="s">
        <v>340</v>
      </c>
      <c r="AU88" s="626" t="s">
        <v>633</v>
      </c>
      <c r="DD88" s="626">
        <v>88</v>
      </c>
      <c r="DH88" s="681">
        <v>42751.59108460648</v>
      </c>
      <c r="DI88" s="662">
        <v>0</v>
      </c>
      <c r="DJ88" s="663">
        <v>4</v>
      </c>
      <c r="DK88" s="662"/>
      <c r="DL88" s="687" t="str">
        <f t="shared" si="16"/>
        <v>พร้อมซ่อม</v>
      </c>
      <c r="DM88" s="688">
        <v>23971.99</v>
      </c>
    </row>
    <row r="89" spans="1:117" x14ac:dyDescent="0.25">
      <c r="A89" s="689">
        <f t="shared" si="19"/>
        <v>8412</v>
      </c>
      <c r="B89" s="690">
        <f t="shared" si="20"/>
        <v>1701084</v>
      </c>
      <c r="C89" s="626">
        <v>89</v>
      </c>
      <c r="D89" s="677" t="str">
        <f t="shared" si="17"/>
        <v>17</v>
      </c>
      <c r="E89" s="677" t="str">
        <f t="shared" si="18"/>
        <v>01</v>
      </c>
      <c r="F89" s="691">
        <f t="shared" si="21"/>
        <v>84</v>
      </c>
      <c r="G89" s="692" t="str">
        <f t="shared" si="22"/>
        <v>084</v>
      </c>
      <c r="H89" s="680" t="str">
        <f t="shared" si="15"/>
        <v>1701084</v>
      </c>
      <c r="I89" s="681">
        <v>42751.659650694448</v>
      </c>
      <c r="J89" s="681">
        <v>42776</v>
      </c>
      <c r="K89" s="682">
        <v>42776.429491898147</v>
      </c>
      <c r="L89" s="683">
        <f>IF(I89="","",IF(J89="","No fix",J89-I89))</f>
        <v>24.340349305552081</v>
      </c>
      <c r="M89" s="684" t="str">
        <f>IF(I89="","",IF(AG89="","NON","JOB"))</f>
        <v>JOB</v>
      </c>
      <c r="N89" s="684" t="str">
        <f>IF(I89="","",IFERROR(VLOOKUP(B89,QUEUE!$F$11:$X$1000,19,FALSE),"NON"))</f>
        <v>สมบูรณ์</v>
      </c>
      <c r="O89" s="684" t="str">
        <f>IF(I89="","",IFERROR(IF(VLOOKUP(B89,[1]REFINISH!$F$4:$O$1000,10,FALSE)="",VLOOKUP(B89,[1]REFINISH!$F$4:$O$1000,8,FALSE),"OK"),"NON"))</f>
        <v>OK</v>
      </c>
      <c r="P89" s="684" t="str">
        <f>IF(I89="","",IF(AF89=0,"NON",IF(AF89-DE89=0,"OK","ขาด"&amp;AF89-DE89&amp;"ชิ้น")))</f>
        <v>NON</v>
      </c>
      <c r="Q89" s="662" t="s">
        <v>16</v>
      </c>
      <c r="R89" s="662" t="s">
        <v>102</v>
      </c>
      <c r="S89" s="662" t="s">
        <v>31</v>
      </c>
      <c r="T89" s="662" t="s">
        <v>628</v>
      </c>
      <c r="U89" s="662" t="s">
        <v>392</v>
      </c>
      <c r="V89" s="685">
        <v>821984425</v>
      </c>
      <c r="X89" s="662" t="s">
        <v>629</v>
      </c>
      <c r="Y89" s="662" t="s">
        <v>328</v>
      </c>
      <c r="Z89" s="662" t="s">
        <v>630</v>
      </c>
      <c r="AA89" s="662">
        <v>2015</v>
      </c>
      <c r="AB89" s="681" t="s">
        <v>330</v>
      </c>
      <c r="AD89" s="686"/>
      <c r="AE89" s="686"/>
      <c r="AF89" s="686"/>
      <c r="AG89" s="626" t="s">
        <v>72</v>
      </c>
      <c r="AH89" s="626" t="s">
        <v>340</v>
      </c>
      <c r="AI89" s="626" t="s">
        <v>341</v>
      </c>
      <c r="DD89" s="626">
        <v>89</v>
      </c>
      <c r="DH89" s="681">
        <v>42751.612256250002</v>
      </c>
      <c r="DI89" s="662" t="s">
        <v>635</v>
      </c>
      <c r="DJ89" s="663">
        <v>0</v>
      </c>
      <c r="DK89" s="662">
        <v>1</v>
      </c>
      <c r="DL89" s="687" t="str">
        <f t="shared" si="16"/>
        <v>พร้อมซ่อม</v>
      </c>
      <c r="DM89" s="693">
        <v>5560.74</v>
      </c>
    </row>
    <row r="90" spans="1:117" x14ac:dyDescent="0.25">
      <c r="A90" s="689">
        <f t="shared" si="19"/>
        <v>3180</v>
      </c>
      <c r="B90" s="690">
        <f t="shared" si="20"/>
        <v>1701085</v>
      </c>
      <c r="C90" s="626">
        <v>90</v>
      </c>
      <c r="D90" s="677" t="str">
        <f t="shared" si="17"/>
        <v>17</v>
      </c>
      <c r="E90" s="677" t="str">
        <f t="shared" si="18"/>
        <v>01</v>
      </c>
      <c r="F90" s="691">
        <f t="shared" si="21"/>
        <v>85</v>
      </c>
      <c r="G90" s="692" t="str">
        <f t="shared" si="22"/>
        <v>085</v>
      </c>
      <c r="H90" s="680" t="str">
        <f t="shared" si="15"/>
        <v>1701085</v>
      </c>
      <c r="I90" s="681">
        <v>42751.643709490738</v>
      </c>
      <c r="J90" s="681">
        <v>42760</v>
      </c>
      <c r="K90" s="682">
        <v>42762.742735185187</v>
      </c>
      <c r="L90" s="683" t="s">
        <v>555</v>
      </c>
      <c r="M90" s="684" t="s">
        <v>555</v>
      </c>
      <c r="N90" s="684" t="str">
        <f>IF(I90="","",IFERROR(VLOOKUP(B90,QUEUE!$F$11:$X$1000,19,FALSE),"NON"))</f>
        <v>สมบูรณ์</v>
      </c>
      <c r="O90" s="684" t="s">
        <v>555</v>
      </c>
      <c r="P90" s="684" t="s">
        <v>555</v>
      </c>
      <c r="Q90" s="662" t="s">
        <v>16</v>
      </c>
      <c r="R90" s="662" t="s">
        <v>44</v>
      </c>
      <c r="S90" s="662" t="s">
        <v>34</v>
      </c>
      <c r="T90" s="662" t="s">
        <v>631</v>
      </c>
      <c r="U90" s="662" t="s">
        <v>510</v>
      </c>
      <c r="V90" s="685">
        <v>917133317</v>
      </c>
      <c r="X90" s="662" t="s">
        <v>632</v>
      </c>
      <c r="Y90" s="662" t="s">
        <v>310</v>
      </c>
      <c r="Z90" s="662" t="s">
        <v>400</v>
      </c>
      <c r="AA90" s="662">
        <v>2012</v>
      </c>
      <c r="AB90" s="681">
        <v>42842</v>
      </c>
      <c r="AC90" s="686" t="s">
        <v>390</v>
      </c>
      <c r="AD90" s="686"/>
      <c r="AE90" s="686"/>
      <c r="AF90" s="686">
        <v>1</v>
      </c>
      <c r="AG90" s="626" t="s">
        <v>47</v>
      </c>
      <c r="AH90" s="626" t="s">
        <v>340</v>
      </c>
      <c r="AI90" s="626" t="s">
        <v>48</v>
      </c>
      <c r="AK90" s="626" t="s">
        <v>634</v>
      </c>
      <c r="DD90" s="626">
        <v>90</v>
      </c>
      <c r="DF90" s="626">
        <v>1500</v>
      </c>
      <c r="DH90" s="681">
        <v>42751.613793402779</v>
      </c>
      <c r="DI90" s="662">
        <v>0</v>
      </c>
      <c r="DJ90" s="663">
        <v>2</v>
      </c>
      <c r="DK90" s="662"/>
      <c r="DL90" s="687" t="str">
        <f t="shared" si="16"/>
        <v>รออะไหล่</v>
      </c>
      <c r="DM90" s="688"/>
    </row>
    <row r="91" spans="1:117" x14ac:dyDescent="0.25">
      <c r="A91" s="689">
        <f t="shared" si="19"/>
        <v>138</v>
      </c>
      <c r="B91" s="690">
        <f t="shared" si="20"/>
        <v>1701086</v>
      </c>
      <c r="C91" s="626">
        <v>91</v>
      </c>
      <c r="D91" s="677" t="str">
        <f t="shared" si="17"/>
        <v>17</v>
      </c>
      <c r="E91" s="677" t="str">
        <f t="shared" si="18"/>
        <v>01</v>
      </c>
      <c r="F91" s="691">
        <f t="shared" si="21"/>
        <v>86</v>
      </c>
      <c r="G91" s="692" t="str">
        <f t="shared" si="22"/>
        <v>086</v>
      </c>
      <c r="H91" s="680" t="str">
        <f t="shared" si="15"/>
        <v>1701086</v>
      </c>
      <c r="I91" s="681">
        <v>42751.666270601854</v>
      </c>
      <c r="K91" s="682">
        <v>42832.371917013887</v>
      </c>
      <c r="L91" s="683" t="s">
        <v>555</v>
      </c>
      <c r="M91" s="684" t="s">
        <v>555</v>
      </c>
      <c r="N91" s="684" t="str">
        <f>IF(I91="","",IFERROR(VLOOKUP(B91,QUEUE!$F$11:$X$1000,19,FALSE),"NON"))</f>
        <v>สมบูรณ์</v>
      </c>
      <c r="O91" s="684" t="s">
        <v>555</v>
      </c>
      <c r="P91" s="684" t="s">
        <v>555</v>
      </c>
      <c r="Q91" s="662" t="s">
        <v>16</v>
      </c>
      <c r="R91" s="662" t="s">
        <v>179</v>
      </c>
      <c r="S91" s="662" t="s">
        <v>32</v>
      </c>
      <c r="T91" s="662" t="s">
        <v>636</v>
      </c>
      <c r="U91" s="662" t="s">
        <v>303</v>
      </c>
      <c r="V91" s="685">
        <v>925518211</v>
      </c>
      <c r="X91" s="662" t="s">
        <v>637</v>
      </c>
      <c r="Y91" s="662" t="s">
        <v>328</v>
      </c>
      <c r="Z91" s="662" t="s">
        <v>630</v>
      </c>
      <c r="AA91" s="662">
        <v>2012</v>
      </c>
      <c r="AB91" s="681" t="s">
        <v>330</v>
      </c>
      <c r="AD91" s="686"/>
      <c r="AE91" s="686"/>
      <c r="AF91" s="686"/>
      <c r="DD91" s="626">
        <v>91</v>
      </c>
      <c r="DG91" s="626">
        <v>1.5</v>
      </c>
      <c r="DH91" s="681">
        <v>42751.665629976851</v>
      </c>
      <c r="DI91" s="662">
        <v>0</v>
      </c>
      <c r="DJ91" s="663">
        <v>0</v>
      </c>
      <c r="DK91" s="662"/>
      <c r="DL91" s="687" t="str">
        <f t="shared" si="16"/>
        <v>พร้อมซ่อม</v>
      </c>
      <c r="DM91" s="688"/>
    </row>
    <row r="92" spans="1:117" x14ac:dyDescent="0.25">
      <c r="A92" s="689">
        <f t="shared" si="19"/>
        <v>8482</v>
      </c>
      <c r="B92" s="690">
        <f t="shared" si="20"/>
        <v>1701087</v>
      </c>
      <c r="C92" s="626">
        <v>92</v>
      </c>
      <c r="D92" s="677" t="str">
        <f t="shared" si="17"/>
        <v>17</v>
      </c>
      <c r="E92" s="677" t="str">
        <f t="shared" si="18"/>
        <v>01</v>
      </c>
      <c r="F92" s="691">
        <f t="shared" si="21"/>
        <v>87</v>
      </c>
      <c r="G92" s="692" t="str">
        <f t="shared" si="22"/>
        <v>087</v>
      </c>
      <c r="H92" s="680" t="str">
        <f t="shared" si="15"/>
        <v>1701087</v>
      </c>
      <c r="I92" s="681">
        <v>42798.741825231482</v>
      </c>
      <c r="K92" s="682">
        <v>42812.421127777779</v>
      </c>
      <c r="L92" s="683" t="s">
        <v>555</v>
      </c>
      <c r="M92" s="684" t="s">
        <v>555</v>
      </c>
      <c r="N92" s="684" t="str">
        <f>IF(I92="","",IFERROR(VLOOKUP(B92,QUEUE!$F$11:$X$1000,19,FALSE),"NON"))</f>
        <v>สมบูรณ์</v>
      </c>
      <c r="O92" s="684" t="s">
        <v>555</v>
      </c>
      <c r="P92" s="684" t="s">
        <v>555</v>
      </c>
      <c r="Q92" s="662" t="s">
        <v>16</v>
      </c>
      <c r="R92" s="662" t="s">
        <v>44</v>
      </c>
      <c r="S92" s="662" t="s">
        <v>31</v>
      </c>
      <c r="T92" s="662" t="s">
        <v>638</v>
      </c>
      <c r="U92" s="662" t="s">
        <v>398</v>
      </c>
      <c r="V92" s="685">
        <v>833001890</v>
      </c>
      <c r="X92" s="662" t="s">
        <v>639</v>
      </c>
      <c r="Y92" s="662" t="s">
        <v>328</v>
      </c>
      <c r="Z92" s="662" t="s">
        <v>630</v>
      </c>
      <c r="AA92" s="662">
        <v>2014</v>
      </c>
      <c r="AB92" s="681">
        <v>42757</v>
      </c>
      <c r="AC92" s="686" t="s">
        <v>567</v>
      </c>
      <c r="AD92" s="686"/>
      <c r="AE92" s="686"/>
      <c r="AF92" s="686"/>
      <c r="AG92" s="626" t="s">
        <v>51</v>
      </c>
      <c r="AI92" s="626" t="s">
        <v>56</v>
      </c>
      <c r="AK92" s="626" t="s">
        <v>60</v>
      </c>
      <c r="AM92" s="626" t="s">
        <v>62</v>
      </c>
      <c r="AO92" s="626" t="s">
        <v>1320</v>
      </c>
      <c r="DD92" s="626">
        <v>92</v>
      </c>
      <c r="DG92" s="626">
        <v>1</v>
      </c>
      <c r="DH92" s="681">
        <v>42751.669031018515</v>
      </c>
      <c r="DI92" s="662" t="s">
        <v>635</v>
      </c>
      <c r="DJ92" s="663">
        <v>4</v>
      </c>
      <c r="DK92" s="662"/>
      <c r="DL92" s="687" t="str">
        <f t="shared" si="16"/>
        <v>พร้อมซ่อม</v>
      </c>
      <c r="DM92" s="688"/>
    </row>
    <row r="93" spans="1:117" x14ac:dyDescent="0.25">
      <c r="A93" s="689">
        <f t="shared" si="19"/>
        <v>7387</v>
      </c>
      <c r="B93" s="690">
        <f t="shared" si="20"/>
        <v>1701088</v>
      </c>
      <c r="C93" s="626">
        <v>93</v>
      </c>
      <c r="D93" s="677" t="str">
        <f t="shared" si="17"/>
        <v>17</v>
      </c>
      <c r="E93" s="677" t="str">
        <f t="shared" si="18"/>
        <v>01</v>
      </c>
      <c r="F93" s="691">
        <f t="shared" si="21"/>
        <v>88</v>
      </c>
      <c r="G93" s="692" t="str">
        <f t="shared" si="22"/>
        <v>088</v>
      </c>
      <c r="H93" s="680" t="str">
        <f t="shared" si="15"/>
        <v>1701088</v>
      </c>
      <c r="I93" s="681">
        <v>42751.691519097221</v>
      </c>
      <c r="J93" s="681">
        <v>42781</v>
      </c>
      <c r="K93" s="682">
        <v>42791.475376041664</v>
      </c>
      <c r="L93" s="683" t="s">
        <v>555</v>
      </c>
      <c r="M93" s="684" t="s">
        <v>555</v>
      </c>
      <c r="N93" s="684" t="str">
        <f>IF(I93="","",IFERROR(VLOOKUP(B93,QUEUE!$F$11:$X$1000,19,FALSE),"NON"))</f>
        <v>สมบูรณ์</v>
      </c>
      <c r="O93" s="684" t="s">
        <v>555</v>
      </c>
      <c r="P93" s="684" t="s">
        <v>555</v>
      </c>
      <c r="Q93" s="662" t="s">
        <v>16</v>
      </c>
      <c r="R93" s="662" t="s">
        <v>102</v>
      </c>
      <c r="S93" s="662" t="s">
        <v>33</v>
      </c>
      <c r="T93" s="662" t="s">
        <v>640</v>
      </c>
      <c r="U93" s="662" t="s">
        <v>480</v>
      </c>
      <c r="V93" s="685">
        <v>851678357</v>
      </c>
      <c r="X93" s="662" t="s">
        <v>641</v>
      </c>
      <c r="Y93" s="662" t="s">
        <v>315</v>
      </c>
      <c r="Z93" s="662" t="s">
        <v>333</v>
      </c>
      <c r="AA93" s="662">
        <v>2008</v>
      </c>
      <c r="AB93" s="681" t="s">
        <v>330</v>
      </c>
      <c r="AD93" s="686"/>
      <c r="AE93" s="686"/>
      <c r="AF93" s="686"/>
      <c r="DD93" s="626">
        <v>93</v>
      </c>
      <c r="DH93" s="681">
        <v>42751.67106296296</v>
      </c>
      <c r="DI93" s="662" t="s">
        <v>370</v>
      </c>
      <c r="DJ93" s="663">
        <v>0</v>
      </c>
      <c r="DK93" s="662"/>
      <c r="DL93" s="687" t="str">
        <f t="shared" si="16"/>
        <v>พร้อมซ่อม</v>
      </c>
      <c r="DM93" s="688"/>
    </row>
    <row r="94" spans="1:117" x14ac:dyDescent="0.25">
      <c r="A94" s="689">
        <f t="shared" si="19"/>
        <v>7082</v>
      </c>
      <c r="B94" s="690">
        <f t="shared" si="20"/>
        <v>1701089</v>
      </c>
      <c r="C94" s="626">
        <v>94</v>
      </c>
      <c r="D94" s="677" t="str">
        <f t="shared" si="17"/>
        <v>17</v>
      </c>
      <c r="E94" s="677" t="str">
        <f t="shared" si="18"/>
        <v>01</v>
      </c>
      <c r="F94" s="691">
        <f t="shared" si="21"/>
        <v>89</v>
      </c>
      <c r="G94" s="692" t="str">
        <f t="shared" si="22"/>
        <v>089</v>
      </c>
      <c r="H94" s="680" t="str">
        <f t="shared" si="15"/>
        <v>1701089</v>
      </c>
      <c r="I94" s="681">
        <v>42751.735224652781</v>
      </c>
      <c r="J94" s="681">
        <v>42760</v>
      </c>
      <c r="K94" s="682">
        <v>42762.743033680556</v>
      </c>
      <c r="L94" s="683" t="s">
        <v>555</v>
      </c>
      <c r="M94" s="684" t="s">
        <v>555</v>
      </c>
      <c r="N94" s="684" t="str">
        <f>IF(I94="","",IFERROR(VLOOKUP(B94,QUEUE!$F$11:$X$1000,19,FALSE),"NON"))</f>
        <v>สมบูรณ์</v>
      </c>
      <c r="O94" s="684" t="s">
        <v>555</v>
      </c>
      <c r="P94" s="684" t="s">
        <v>555</v>
      </c>
      <c r="Q94" s="662" t="s">
        <v>16</v>
      </c>
      <c r="R94" s="662" t="s">
        <v>44</v>
      </c>
      <c r="S94" s="662" t="s">
        <v>31</v>
      </c>
      <c r="T94" s="662" t="s">
        <v>642</v>
      </c>
      <c r="U94" s="662" t="s">
        <v>643</v>
      </c>
      <c r="V94" s="685">
        <v>811443937</v>
      </c>
      <c r="X94" s="662" t="s">
        <v>644</v>
      </c>
      <c r="Y94" s="662" t="s">
        <v>310</v>
      </c>
      <c r="Z94" s="662" t="s">
        <v>400</v>
      </c>
      <c r="AA94" s="662">
        <v>2004</v>
      </c>
      <c r="AB94" s="681">
        <v>42821</v>
      </c>
      <c r="AC94" s="686" t="s">
        <v>522</v>
      </c>
      <c r="AD94" s="686"/>
      <c r="AE94" s="686"/>
      <c r="AF94" s="686"/>
      <c r="AG94" s="626" t="s">
        <v>48</v>
      </c>
      <c r="AH94" s="626" t="s">
        <v>340</v>
      </c>
      <c r="AI94" s="626" t="s">
        <v>54</v>
      </c>
      <c r="AK94" s="626" t="s">
        <v>71</v>
      </c>
      <c r="AL94" s="626" t="s">
        <v>340</v>
      </c>
      <c r="DD94" s="626">
        <v>94</v>
      </c>
      <c r="DG94" s="626">
        <v>1</v>
      </c>
      <c r="DH94" s="681">
        <v>42751.732797916666</v>
      </c>
      <c r="DI94" s="662" t="s">
        <v>645</v>
      </c>
      <c r="DJ94" s="663">
        <v>2</v>
      </c>
      <c r="DK94" s="662"/>
      <c r="DL94" s="687" t="str">
        <f t="shared" si="16"/>
        <v>พร้อมซ่อม</v>
      </c>
      <c r="DM94" s="688"/>
    </row>
    <row r="95" spans="1:117" x14ac:dyDescent="0.25">
      <c r="A95" s="689">
        <f t="shared" si="19"/>
        <v>6645</v>
      </c>
      <c r="B95" s="690">
        <f t="shared" si="20"/>
        <v>1701090</v>
      </c>
      <c r="C95" s="626">
        <v>95</v>
      </c>
      <c r="D95" s="677" t="str">
        <f t="shared" si="17"/>
        <v>17</v>
      </c>
      <c r="E95" s="677" t="str">
        <f t="shared" si="18"/>
        <v>01</v>
      </c>
      <c r="F95" s="691">
        <f t="shared" si="21"/>
        <v>90</v>
      </c>
      <c r="G95" s="692" t="str">
        <f t="shared" si="22"/>
        <v>090</v>
      </c>
      <c r="H95" s="680" t="str">
        <f t="shared" si="15"/>
        <v>1701090</v>
      </c>
      <c r="I95" s="681">
        <v>42800.471648148145</v>
      </c>
      <c r="K95" s="682" t="str">
        <f>IF(OR(N95="OUT",N95="สมบูรณ์"),"ไม่ระบุ","")</f>
        <v>ไม่ระบุ</v>
      </c>
      <c r="L95" s="683" t="str">
        <f>IF(I95="","",IF(J95="","No fix",J95-I95))</f>
        <v>No fix</v>
      </c>
      <c r="M95" s="684" t="str">
        <f>IF(I95="","",IF(AG95="","NON","JOB"))</f>
        <v>JOB</v>
      </c>
      <c r="N95" s="684" t="str">
        <f>IF(I95="","",IFERROR(VLOOKUP(B95,QUEUE!$F$11:$X$1000,19,FALSE),"NON"))</f>
        <v>สมบูรณ์</v>
      </c>
      <c r="O95" s="684" t="str">
        <f>IF(I95="","",IFERROR(IF(VLOOKUP(B95,[1]REFINISH!$F$4:$O$1000,10,FALSE)="",VLOOKUP(B95,[1]REFINISH!$F$4:$O$1000,8,FALSE),"OK"),"NON"))</f>
        <v>OK</v>
      </c>
      <c r="P95" s="684" t="str">
        <f>IF(I95="","",IF(AF95=0,"NON",IF(AF95-DE95=0,"OK","ขาด"&amp;AF95-DE95&amp;"ชิ้น")))</f>
        <v>NON</v>
      </c>
      <c r="Q95" s="662" t="s">
        <v>16</v>
      </c>
      <c r="R95" s="662" t="s">
        <v>43</v>
      </c>
      <c r="S95" s="662" t="s">
        <v>31</v>
      </c>
      <c r="T95" s="662" t="s">
        <v>646</v>
      </c>
      <c r="U95" s="662" t="s">
        <v>398</v>
      </c>
      <c r="V95" s="685">
        <v>835476595</v>
      </c>
      <c r="X95" s="662" t="s">
        <v>647</v>
      </c>
      <c r="Y95" s="662" t="s">
        <v>299</v>
      </c>
      <c r="Z95" s="662" t="s">
        <v>648</v>
      </c>
      <c r="AA95" s="662">
        <v>2001</v>
      </c>
      <c r="AB95" s="681">
        <v>43026</v>
      </c>
      <c r="AC95" s="686" t="s">
        <v>306</v>
      </c>
      <c r="AD95" s="686"/>
      <c r="AE95" s="686"/>
      <c r="AF95" s="686"/>
      <c r="AG95" s="626" t="s">
        <v>47</v>
      </c>
      <c r="AI95" s="626" t="s">
        <v>48</v>
      </c>
      <c r="DD95" s="626">
        <v>95</v>
      </c>
      <c r="DG95" s="626">
        <v>0.5</v>
      </c>
      <c r="DH95" s="681">
        <v>42751.737937268517</v>
      </c>
      <c r="DI95" s="662" t="s">
        <v>1144</v>
      </c>
      <c r="DJ95" s="663">
        <v>2</v>
      </c>
      <c r="DK95" s="662"/>
      <c r="DL95" s="687" t="str">
        <f t="shared" si="16"/>
        <v>พร้อมซ่อม</v>
      </c>
      <c r="DM95" s="688"/>
    </row>
    <row r="96" spans="1:117" x14ac:dyDescent="0.25">
      <c r="A96" s="689">
        <f t="shared" si="19"/>
        <v>956</v>
      </c>
      <c r="B96" s="690">
        <f t="shared" si="20"/>
        <v>1701091</v>
      </c>
      <c r="C96" s="626">
        <v>96</v>
      </c>
      <c r="D96" s="677" t="str">
        <f t="shared" si="17"/>
        <v>17</v>
      </c>
      <c r="E96" s="677" t="str">
        <f t="shared" si="18"/>
        <v>01</v>
      </c>
      <c r="F96" s="691">
        <f t="shared" si="21"/>
        <v>91</v>
      </c>
      <c r="G96" s="692" t="str">
        <f t="shared" si="22"/>
        <v>091</v>
      </c>
      <c r="H96" s="680" t="str">
        <f t="shared" si="15"/>
        <v>1701091</v>
      </c>
      <c r="I96" s="681">
        <v>42786.391195254633</v>
      </c>
      <c r="K96" s="682">
        <v>42786.391724652778</v>
      </c>
      <c r="L96" s="683" t="str">
        <f>IF(I96="","",IF(J96="","No fix",J96-I96))</f>
        <v>No fix</v>
      </c>
      <c r="M96" s="684" t="str">
        <f>IF(I96="","",IF(AG96="","NON","JOB"))</f>
        <v>JOB</v>
      </c>
      <c r="N96" s="684" t="str">
        <f>IF(I96="","",IFERROR(VLOOKUP(B96,QUEUE!$F$11:$X$1000,19,FALSE),"NON"))</f>
        <v>สมบูรณ์</v>
      </c>
      <c r="O96" s="684" t="str">
        <f>IF(I96="","",IFERROR(IF(VLOOKUP(B96,[1]REFINISH!$F$4:$O$1000,10,FALSE)="",VLOOKUP(B96,[1]REFINISH!$F$4:$O$1000,8,FALSE),"OK"),"NON"))</f>
        <v>NON</v>
      </c>
      <c r="P96" s="684" t="str">
        <f>IF(I96="","",IF(AF96=0,"NON",IF(AF96-DE96=0,"OK","ขาด"&amp;AF96-DE96&amp;"ชิ้น")))</f>
        <v>NON</v>
      </c>
      <c r="Q96" s="662" t="s">
        <v>16</v>
      </c>
      <c r="R96" s="662" t="s">
        <v>44</v>
      </c>
      <c r="S96" s="662" t="s">
        <v>31</v>
      </c>
      <c r="T96" s="662" t="s">
        <v>649</v>
      </c>
      <c r="U96" s="662" t="s">
        <v>387</v>
      </c>
      <c r="V96" s="685">
        <v>837883715</v>
      </c>
      <c r="X96" s="662" t="s">
        <v>650</v>
      </c>
      <c r="Y96" s="662" t="s">
        <v>294</v>
      </c>
      <c r="Z96" s="662" t="s">
        <v>389</v>
      </c>
      <c r="AA96" s="662">
        <v>2013</v>
      </c>
      <c r="AB96" s="681">
        <v>42770</v>
      </c>
      <c r="AC96" s="686" t="s">
        <v>390</v>
      </c>
      <c r="AD96" s="686"/>
      <c r="AE96" s="686"/>
      <c r="AF96" s="686"/>
      <c r="AG96" s="626" t="s">
        <v>50</v>
      </c>
      <c r="AH96" s="626" t="s">
        <v>340</v>
      </c>
      <c r="AI96" s="626" t="s">
        <v>64</v>
      </c>
      <c r="AJ96" s="626" t="s">
        <v>340</v>
      </c>
      <c r="AK96" s="626" t="s">
        <v>71</v>
      </c>
      <c r="AL96" s="626" t="s">
        <v>340</v>
      </c>
      <c r="DD96" s="626">
        <v>96</v>
      </c>
      <c r="DH96" s="681">
        <v>42751.739703587962</v>
      </c>
      <c r="DI96" s="662">
        <v>0</v>
      </c>
      <c r="DJ96" s="663">
        <v>0</v>
      </c>
      <c r="DK96" s="662"/>
      <c r="DL96" s="687" t="str">
        <f t="shared" si="16"/>
        <v>พร้อมซ่อม</v>
      </c>
      <c r="DM96" s="688"/>
    </row>
    <row r="97" spans="1:117" x14ac:dyDescent="0.25">
      <c r="A97" s="689">
        <f t="shared" si="19"/>
        <v>9105</v>
      </c>
      <c r="B97" s="690">
        <f t="shared" si="20"/>
        <v>1701092</v>
      </c>
      <c r="C97" s="626">
        <v>97</v>
      </c>
      <c r="D97" s="677" t="str">
        <f t="shared" si="17"/>
        <v>17</v>
      </c>
      <c r="E97" s="677" t="str">
        <f t="shared" si="18"/>
        <v>01</v>
      </c>
      <c r="F97" s="691">
        <f t="shared" si="21"/>
        <v>92</v>
      </c>
      <c r="G97" s="692" t="str">
        <f t="shared" si="22"/>
        <v>092</v>
      </c>
      <c r="H97" s="680" t="str">
        <f t="shared" si="15"/>
        <v>1701092</v>
      </c>
      <c r="I97" s="681">
        <v>42751.742412384257</v>
      </c>
      <c r="K97" s="682">
        <v>42854.747355439817</v>
      </c>
      <c r="L97" s="683" t="s">
        <v>555</v>
      </c>
      <c r="M97" s="684" t="s">
        <v>555</v>
      </c>
      <c r="N97" s="684" t="str">
        <f>IF(I97="","",IFERROR(VLOOKUP(B97,QUEUE!$F$11:$X$1000,19,FALSE),"NON"))</f>
        <v>สมบูรณ์</v>
      </c>
      <c r="O97" s="684" t="s">
        <v>555</v>
      </c>
      <c r="P97" s="684" t="s">
        <v>555</v>
      </c>
      <c r="Q97" s="662" t="s">
        <v>16</v>
      </c>
      <c r="R97" s="662" t="s">
        <v>179</v>
      </c>
      <c r="S97" s="662" t="s">
        <v>31</v>
      </c>
      <c r="T97" s="662" t="s">
        <v>651</v>
      </c>
      <c r="U97" s="662" t="s">
        <v>326</v>
      </c>
      <c r="V97" s="685">
        <v>616085905</v>
      </c>
      <c r="X97" s="662" t="s">
        <v>652</v>
      </c>
      <c r="Y97" s="662" t="s">
        <v>294</v>
      </c>
      <c r="Z97" s="662" t="s">
        <v>653</v>
      </c>
      <c r="AA97" s="662">
        <v>2013</v>
      </c>
      <c r="AB97" s="681">
        <v>42973</v>
      </c>
      <c r="AC97" s="686" t="s">
        <v>654</v>
      </c>
      <c r="AD97" s="686"/>
      <c r="AE97" s="686"/>
      <c r="AF97" s="686"/>
      <c r="DD97" s="626">
        <v>97</v>
      </c>
      <c r="DG97" s="626">
        <v>2</v>
      </c>
      <c r="DH97" s="681">
        <v>42751.742012847222</v>
      </c>
      <c r="DI97" s="662" t="s">
        <v>655</v>
      </c>
      <c r="DJ97" s="663">
        <v>0</v>
      </c>
      <c r="DK97" s="662"/>
      <c r="DL97" s="687" t="str">
        <f t="shared" si="16"/>
        <v>พร้อมซ่อม</v>
      </c>
      <c r="DM97" s="688">
        <v>28205.62</v>
      </c>
    </row>
    <row r="98" spans="1:117" x14ac:dyDescent="0.25">
      <c r="A98" s="689">
        <f t="shared" si="19"/>
        <v>5366</v>
      </c>
      <c r="B98" s="690">
        <f t="shared" si="20"/>
        <v>1701093</v>
      </c>
      <c r="C98" s="626">
        <v>98</v>
      </c>
      <c r="D98" s="677" t="str">
        <f t="shared" si="17"/>
        <v>17</v>
      </c>
      <c r="E98" s="677" t="str">
        <f t="shared" si="18"/>
        <v>01</v>
      </c>
      <c r="F98" s="691">
        <f t="shared" si="21"/>
        <v>93</v>
      </c>
      <c r="G98" s="692" t="str">
        <f t="shared" si="22"/>
        <v>093</v>
      </c>
      <c r="H98" s="680" t="str">
        <f t="shared" si="15"/>
        <v>1701093</v>
      </c>
      <c r="I98" s="681">
        <v>42984.397992824073</v>
      </c>
      <c r="J98" s="681">
        <v>42985</v>
      </c>
      <c r="K98" s="682" t="str">
        <f>IF(OR(N98="OUT",N98="สมบูรณ์"),"ไม่ระบุ","")</f>
        <v>ไม่ระบุ</v>
      </c>
      <c r="L98" s="683">
        <f>IF(I98="","",IF(J98="","No fix",J98-I98))</f>
        <v>0.60200717592670117</v>
      </c>
      <c r="M98" s="684" t="str">
        <f>IF(I98="","",IF(AG98="","NON","JOB"))</f>
        <v>JOB</v>
      </c>
      <c r="N98" s="684" t="str">
        <f>IF(I98="","",IFERROR(VLOOKUP(B98,QUEUE!$F$11:$X$1000,19,FALSE),"NON"))</f>
        <v>สมบูรณ์</v>
      </c>
      <c r="O98" s="684" t="str">
        <f>IF(I98="","",IFERROR(IF(VLOOKUP(B98,[1]REFINISH!$F$4:$O$1000,10,FALSE)="",VLOOKUP(B98,[1]REFINISH!$F$4:$O$1000,8,FALSE),"OK"),"NON"))</f>
        <v>OK</v>
      </c>
      <c r="P98" s="684" t="str">
        <f>IF(I98="","",IF(AF98=0,"NON",IF(AF98-DE98=0,"OK","ขาด"&amp;AF98-DE98&amp;"ชิ้น")))</f>
        <v>NON</v>
      </c>
      <c r="Q98" s="662" t="s">
        <v>16</v>
      </c>
      <c r="R98" s="662" t="s">
        <v>43</v>
      </c>
      <c r="S98" s="662" t="s">
        <v>38</v>
      </c>
      <c r="T98" s="662" t="s">
        <v>658</v>
      </c>
      <c r="U98" s="662" t="s">
        <v>286</v>
      </c>
      <c r="V98" s="685">
        <v>846754441</v>
      </c>
      <c r="X98" s="662" t="s">
        <v>659</v>
      </c>
      <c r="Y98" s="662" t="s">
        <v>299</v>
      </c>
      <c r="Z98" s="662" t="s">
        <v>660</v>
      </c>
      <c r="AA98" s="662">
        <v>2014</v>
      </c>
      <c r="AB98" s="681">
        <v>43045</v>
      </c>
      <c r="AC98" s="686" t="s">
        <v>661</v>
      </c>
      <c r="AD98" s="686"/>
      <c r="AE98" s="686"/>
      <c r="AF98" s="686"/>
      <c r="AG98" s="626" t="s">
        <v>47</v>
      </c>
      <c r="AH98" s="626" t="s">
        <v>340</v>
      </c>
      <c r="AI98" s="626" t="s">
        <v>52</v>
      </c>
      <c r="AK98" s="626" t="s">
        <v>2720</v>
      </c>
      <c r="AM98" s="626" t="s">
        <v>1980</v>
      </c>
      <c r="AO98" s="626" t="s">
        <v>1677</v>
      </c>
      <c r="AQ98" s="626" t="s">
        <v>901</v>
      </c>
      <c r="DD98" s="626">
        <v>98</v>
      </c>
      <c r="DH98" s="681">
        <v>42752.412129050928</v>
      </c>
      <c r="DI98" s="662">
        <v>0</v>
      </c>
      <c r="DJ98" s="663">
        <v>2</v>
      </c>
      <c r="DK98" s="662"/>
      <c r="DL98" s="687" t="str">
        <f t="shared" si="16"/>
        <v>พร้อมซ่อม</v>
      </c>
      <c r="DM98" s="688">
        <v>0</v>
      </c>
    </row>
    <row r="99" spans="1:117" x14ac:dyDescent="0.25">
      <c r="A99" s="689">
        <f t="shared" si="19"/>
        <v>3078</v>
      </c>
      <c r="B99" s="690">
        <f t="shared" si="20"/>
        <v>1701094</v>
      </c>
      <c r="C99" s="626">
        <v>99</v>
      </c>
      <c r="D99" s="677" t="str">
        <f t="shared" si="17"/>
        <v>17</v>
      </c>
      <c r="E99" s="677" t="str">
        <f t="shared" si="18"/>
        <v>01</v>
      </c>
      <c r="F99" s="691">
        <f t="shared" si="21"/>
        <v>94</v>
      </c>
      <c r="G99" s="692" t="str">
        <f t="shared" si="22"/>
        <v>094</v>
      </c>
      <c r="H99" s="680" t="str">
        <f t="shared" si="15"/>
        <v>1701094</v>
      </c>
      <c r="K99" s="682">
        <v>42843.405121064818</v>
      </c>
      <c r="L99" s="683" t="s">
        <v>555</v>
      </c>
      <c r="M99" s="684" t="s">
        <v>555</v>
      </c>
      <c r="N99" s="684" t="str">
        <f>IF(I99="","",IFERROR(VLOOKUP(B99,QUEUE!$F$11:$X$1000,19,FALSE),"NON"))</f>
        <v/>
      </c>
      <c r="O99" s="684" t="s">
        <v>555</v>
      </c>
      <c r="P99" s="684" t="s">
        <v>555</v>
      </c>
      <c r="Q99" s="662" t="s">
        <v>16</v>
      </c>
      <c r="R99" s="662" t="s">
        <v>43</v>
      </c>
      <c r="S99" s="662" t="s">
        <v>37</v>
      </c>
      <c r="T99" s="662" t="s">
        <v>662</v>
      </c>
      <c r="U99" s="662" t="s">
        <v>398</v>
      </c>
      <c r="V99" s="685">
        <v>631911899</v>
      </c>
      <c r="X99" s="662" t="s">
        <v>663</v>
      </c>
      <c r="Y99" s="662" t="s">
        <v>310</v>
      </c>
      <c r="Z99" s="662" t="s">
        <v>336</v>
      </c>
      <c r="AA99" s="662">
        <v>2013</v>
      </c>
      <c r="AB99" s="681">
        <v>42981</v>
      </c>
      <c r="AC99" s="686" t="s">
        <v>661</v>
      </c>
      <c r="AD99" s="686"/>
      <c r="AE99" s="686"/>
      <c r="AF99" s="686"/>
      <c r="DD99" s="626">
        <v>99</v>
      </c>
      <c r="DH99" s="681">
        <v>42752.463861226854</v>
      </c>
      <c r="DI99" s="662"/>
      <c r="DJ99" s="663"/>
      <c r="DK99" s="662"/>
      <c r="DL99" s="687" t="str">
        <f t="shared" si="16"/>
        <v>พร้อมซ่อม</v>
      </c>
      <c r="DM99" s="688">
        <v>0</v>
      </c>
    </row>
    <row r="100" spans="1:117" x14ac:dyDescent="0.25">
      <c r="A100" s="689">
        <f t="shared" si="19"/>
        <v>6014</v>
      </c>
      <c r="B100" s="690">
        <f t="shared" si="20"/>
        <v>1701095</v>
      </c>
      <c r="C100" s="626">
        <v>100</v>
      </c>
      <c r="D100" s="677" t="str">
        <f t="shared" si="17"/>
        <v>17</v>
      </c>
      <c r="E100" s="677" t="str">
        <f t="shared" si="18"/>
        <v>01</v>
      </c>
      <c r="F100" s="691">
        <f t="shared" si="21"/>
        <v>95</v>
      </c>
      <c r="G100" s="692" t="str">
        <f t="shared" si="22"/>
        <v>095</v>
      </c>
      <c r="H100" s="680" t="str">
        <f t="shared" si="15"/>
        <v>1701095</v>
      </c>
      <c r="I100" s="681">
        <v>42752.588288310188</v>
      </c>
      <c r="J100" s="681">
        <v>42756</v>
      </c>
      <c r="K100" s="682">
        <v>42766.459448842594</v>
      </c>
      <c r="L100" s="683" t="s">
        <v>555</v>
      </c>
      <c r="M100" s="684" t="s">
        <v>555</v>
      </c>
      <c r="N100" s="684" t="str">
        <f>IF(I100="","",IFERROR(VLOOKUP(B100,QUEUE!$F$11:$X$1000,19,FALSE),"NON"))</f>
        <v>สมบูรณ์</v>
      </c>
      <c r="O100" s="684" t="s">
        <v>555</v>
      </c>
      <c r="P100" s="684" t="s">
        <v>555</v>
      </c>
      <c r="Q100" s="662" t="s">
        <v>16</v>
      </c>
      <c r="R100" s="662" t="s">
        <v>44</v>
      </c>
      <c r="S100" s="662" t="s">
        <v>31</v>
      </c>
      <c r="T100" s="662" t="s">
        <v>664</v>
      </c>
      <c r="U100" s="662" t="s">
        <v>665</v>
      </c>
      <c r="V100" s="685">
        <v>618206593</v>
      </c>
      <c r="X100" s="662" t="s">
        <v>666</v>
      </c>
      <c r="Y100" s="662" t="s">
        <v>315</v>
      </c>
      <c r="Z100" s="662" t="s">
        <v>333</v>
      </c>
      <c r="AA100" s="662">
        <v>2007</v>
      </c>
      <c r="AB100" s="681">
        <v>42808</v>
      </c>
      <c r="AC100" s="686" t="s">
        <v>306</v>
      </c>
      <c r="AD100" s="686"/>
      <c r="AE100" s="686"/>
      <c r="AF100" s="686"/>
      <c r="AG100" s="626" t="s">
        <v>47</v>
      </c>
      <c r="AI100" s="626" t="s">
        <v>51</v>
      </c>
      <c r="AJ100" s="626" t="s">
        <v>340</v>
      </c>
      <c r="AK100" s="626" t="s">
        <v>52</v>
      </c>
      <c r="AM100" s="626" t="s">
        <v>53</v>
      </c>
      <c r="AO100" s="626" t="s">
        <v>67</v>
      </c>
      <c r="AP100" s="626" t="s">
        <v>340</v>
      </c>
      <c r="AQ100" s="626" t="s">
        <v>73</v>
      </c>
      <c r="AS100" s="626" t="s">
        <v>667</v>
      </c>
      <c r="AU100" s="626" t="s">
        <v>668</v>
      </c>
      <c r="DD100" s="626">
        <v>100</v>
      </c>
      <c r="DG100" s="626">
        <v>0.5</v>
      </c>
      <c r="DH100" s="681">
        <v>42752.583697916663</v>
      </c>
      <c r="DI100" s="662" t="s">
        <v>645</v>
      </c>
      <c r="DJ100" s="663">
        <v>4</v>
      </c>
      <c r="DK100" s="662"/>
      <c r="DL100" s="687" t="str">
        <f t="shared" si="16"/>
        <v>พร้อมซ่อม</v>
      </c>
      <c r="DM100" s="688"/>
    </row>
    <row r="101" spans="1:117" x14ac:dyDescent="0.25">
      <c r="A101" s="689">
        <f t="shared" si="19"/>
        <v>5412</v>
      </c>
      <c r="B101" s="690">
        <f t="shared" si="20"/>
        <v>1701096</v>
      </c>
      <c r="C101" s="626">
        <v>101</v>
      </c>
      <c r="D101" s="677" t="str">
        <f t="shared" si="17"/>
        <v>17</v>
      </c>
      <c r="E101" s="677" t="str">
        <f t="shared" si="18"/>
        <v>01</v>
      </c>
      <c r="F101" s="691">
        <f t="shared" si="21"/>
        <v>96</v>
      </c>
      <c r="G101" s="692" t="str">
        <f t="shared" si="22"/>
        <v>096</v>
      </c>
      <c r="H101" s="680" t="str">
        <f t="shared" si="15"/>
        <v>1701096</v>
      </c>
      <c r="I101" s="681">
        <v>42752.634860763887</v>
      </c>
      <c r="J101" s="681">
        <v>0</v>
      </c>
      <c r="K101" s="682">
        <v>42774.452768634263</v>
      </c>
      <c r="L101" s="683">
        <f>IF(I101="","",IF(J101="","No fix",J101-I101))</f>
        <v>-42752.634860763887</v>
      </c>
      <c r="M101" s="684" t="str">
        <f>IF(I101="","",IF(AG101="","NON","JOB"))</f>
        <v>JOB</v>
      </c>
      <c r="N101" s="684" t="str">
        <f>IF(I101="","",IFERROR(VLOOKUP(B101,QUEUE!$F$11:$X$1000,19,FALSE),"NON"))</f>
        <v>สมบูรณ์</v>
      </c>
      <c r="O101" s="684" t="str">
        <f>IF(I101="","",IFERROR(IF(VLOOKUP(B101,[1]REFINISH!$F$4:$O$1000,10,FALSE)="",VLOOKUP(B101,[1]REFINISH!$F$4:$O$1000,8,FALSE),"OK"),"NON"))</f>
        <v>OK</v>
      </c>
      <c r="P101" s="684" t="str">
        <f>IF(I101="","",IF(AF101=0,"NON",IF(AF101-DE101=0,"OK","ขาด"&amp;AF101-DE101&amp;"ชิ้น")))</f>
        <v>NON</v>
      </c>
      <c r="Q101" s="662" t="s">
        <v>16</v>
      </c>
      <c r="R101" s="662" t="s">
        <v>44</v>
      </c>
      <c r="S101" s="662" t="s">
        <v>103</v>
      </c>
      <c r="T101" s="662" t="s">
        <v>669</v>
      </c>
      <c r="U101" s="662" t="s">
        <v>670</v>
      </c>
      <c r="V101" s="685">
        <v>615903753</v>
      </c>
      <c r="X101" s="662" t="s">
        <v>672</v>
      </c>
      <c r="Y101" s="662" t="s">
        <v>294</v>
      </c>
      <c r="Z101" s="662" t="s">
        <v>305</v>
      </c>
      <c r="AA101" s="662">
        <v>2016</v>
      </c>
      <c r="AB101" s="681">
        <v>42976</v>
      </c>
      <c r="AC101" s="686" t="s">
        <v>671</v>
      </c>
      <c r="AD101" s="686"/>
      <c r="AE101" s="686"/>
      <c r="AF101" s="686"/>
      <c r="AG101" s="626" t="s">
        <v>673</v>
      </c>
      <c r="AI101" s="626" t="s">
        <v>674</v>
      </c>
      <c r="AK101" s="626" t="s">
        <v>675</v>
      </c>
      <c r="AM101" s="626" t="s">
        <v>676</v>
      </c>
      <c r="AO101" s="626" t="s">
        <v>677</v>
      </c>
      <c r="AQ101" s="626" t="s">
        <v>678</v>
      </c>
      <c r="AS101" s="626" t="s">
        <v>679</v>
      </c>
      <c r="AU101" s="626" t="s">
        <v>680</v>
      </c>
      <c r="AW101" s="626" t="s">
        <v>681</v>
      </c>
      <c r="DD101" s="626">
        <v>101</v>
      </c>
      <c r="DG101" s="626">
        <v>0.5</v>
      </c>
      <c r="DH101" s="681">
        <v>42752.620065972224</v>
      </c>
      <c r="DI101" s="662">
        <v>0</v>
      </c>
      <c r="DJ101" s="663">
        <v>0</v>
      </c>
      <c r="DK101" s="662"/>
      <c r="DL101" s="687" t="str">
        <f t="shared" si="16"/>
        <v>พร้อมซ่อม</v>
      </c>
      <c r="DM101" s="688"/>
    </row>
    <row r="102" spans="1:117" x14ac:dyDescent="0.25">
      <c r="A102" s="689">
        <f t="shared" si="19"/>
        <v>6588</v>
      </c>
      <c r="B102" s="690">
        <f t="shared" si="20"/>
        <v>1701097</v>
      </c>
      <c r="C102" s="626">
        <v>102</v>
      </c>
      <c r="D102" s="677" t="str">
        <f t="shared" si="17"/>
        <v>17</v>
      </c>
      <c r="E102" s="677" t="str">
        <f t="shared" si="18"/>
        <v>01</v>
      </c>
      <c r="F102" s="691">
        <f t="shared" si="21"/>
        <v>97</v>
      </c>
      <c r="G102" s="692" t="str">
        <f t="shared" si="22"/>
        <v>097</v>
      </c>
      <c r="H102" s="680" t="str">
        <f t="shared" si="15"/>
        <v>1701097</v>
      </c>
      <c r="I102" s="681">
        <v>42847.407450231483</v>
      </c>
      <c r="J102" s="681">
        <v>42854</v>
      </c>
      <c r="K102" s="682">
        <v>42860.455417592595</v>
      </c>
      <c r="L102" s="683" t="s">
        <v>555</v>
      </c>
      <c r="M102" s="684" t="s">
        <v>555</v>
      </c>
      <c r="N102" s="684" t="str">
        <f>IF(I102="","",IFERROR(VLOOKUP(B102,QUEUE!$F$11:$X$1000,19,FALSE),"NON"))</f>
        <v>สมบูรณ์</v>
      </c>
      <c r="O102" s="684" t="s">
        <v>555</v>
      </c>
      <c r="P102" s="684" t="s">
        <v>555</v>
      </c>
      <c r="Q102" s="662" t="s">
        <v>16</v>
      </c>
      <c r="R102" s="662" t="s">
        <v>44</v>
      </c>
      <c r="S102" s="662" t="s">
        <v>31</v>
      </c>
      <c r="T102" s="662" t="s">
        <v>682</v>
      </c>
      <c r="U102" s="662" t="s">
        <v>527</v>
      </c>
      <c r="V102" s="685">
        <v>624098697</v>
      </c>
      <c r="X102" s="662" t="s">
        <v>683</v>
      </c>
      <c r="Y102" s="662" t="s">
        <v>299</v>
      </c>
      <c r="Z102" s="662" t="s">
        <v>684</v>
      </c>
      <c r="AA102" s="662">
        <v>2005</v>
      </c>
      <c r="AB102" s="681">
        <v>42798</v>
      </c>
      <c r="AC102" s="686" t="s">
        <v>587</v>
      </c>
      <c r="AD102" s="686"/>
      <c r="AE102" s="686"/>
      <c r="AF102" s="686"/>
      <c r="AG102" s="626" t="s">
        <v>79</v>
      </c>
      <c r="AH102" s="626" t="s">
        <v>340</v>
      </c>
      <c r="AI102" s="626" t="s">
        <v>63</v>
      </c>
      <c r="AK102" s="626" t="s">
        <v>72</v>
      </c>
      <c r="AL102" s="626" t="s">
        <v>340</v>
      </c>
      <c r="AM102" s="626" t="s">
        <v>965</v>
      </c>
      <c r="DD102" s="626">
        <v>102</v>
      </c>
      <c r="DG102" s="626">
        <v>1</v>
      </c>
      <c r="DH102" s="681">
        <v>42752.639358912034</v>
      </c>
      <c r="DI102" s="662">
        <v>0</v>
      </c>
      <c r="DJ102" s="663">
        <v>2</v>
      </c>
      <c r="DK102" s="662"/>
      <c r="DL102" s="687" t="str">
        <f t="shared" ref="DL102:DL122" si="23">IF(DH102="","",IF(OR(M102="NON",M102=""),"รออนุมัติ",IF(AF102="","พร้อมซ่อม",IF(AF102=DE102,"พร้อมซ่อม","รออะไหล่"))))</f>
        <v>พร้อมซ่อม</v>
      </c>
      <c r="DM102" s="688"/>
    </row>
    <row r="103" spans="1:117" x14ac:dyDescent="0.25">
      <c r="A103" s="689">
        <f t="shared" si="19"/>
        <v>5891</v>
      </c>
      <c r="B103" s="690">
        <f t="shared" si="20"/>
        <v>1701098</v>
      </c>
      <c r="C103" s="626">
        <v>103</v>
      </c>
      <c r="D103" s="677" t="str">
        <f t="shared" si="17"/>
        <v>17</v>
      </c>
      <c r="E103" s="677" t="str">
        <f t="shared" si="18"/>
        <v>01</v>
      </c>
      <c r="F103" s="691">
        <f t="shared" si="21"/>
        <v>98</v>
      </c>
      <c r="G103" s="692" t="str">
        <f t="shared" si="22"/>
        <v>098</v>
      </c>
      <c r="H103" s="680" t="str">
        <f t="shared" si="15"/>
        <v>1701098</v>
      </c>
      <c r="I103" s="681">
        <v>42752.674793518519</v>
      </c>
      <c r="J103" s="681">
        <v>42755</v>
      </c>
      <c r="K103" s="682">
        <v>42756.699616782411</v>
      </c>
      <c r="L103" s="683" t="s">
        <v>555</v>
      </c>
      <c r="M103" s="684" t="s">
        <v>555</v>
      </c>
      <c r="N103" s="684" t="str">
        <f>IF(I103="","",IFERROR(VLOOKUP(B103,QUEUE!$F$11:$X$1000,19,FALSE),"NON"))</f>
        <v>สมบูรณ์</v>
      </c>
      <c r="O103" s="684" t="s">
        <v>555</v>
      </c>
      <c r="P103" s="684" t="s">
        <v>555</v>
      </c>
      <c r="Q103" s="662" t="s">
        <v>16</v>
      </c>
      <c r="R103" s="662" t="s">
        <v>44</v>
      </c>
      <c r="S103" s="662" t="s">
        <v>33</v>
      </c>
      <c r="T103" s="662" t="s">
        <v>685</v>
      </c>
      <c r="U103" s="662" t="s">
        <v>319</v>
      </c>
      <c r="V103" s="685">
        <v>816458861</v>
      </c>
      <c r="X103" s="662" t="s">
        <v>686</v>
      </c>
      <c r="Y103" s="662" t="s">
        <v>299</v>
      </c>
      <c r="Z103" s="662" t="s">
        <v>660</v>
      </c>
      <c r="AA103" s="662">
        <v>2012</v>
      </c>
      <c r="AB103" s="681">
        <v>42749</v>
      </c>
      <c r="AC103" s="686" t="s">
        <v>421</v>
      </c>
      <c r="AD103" s="686"/>
      <c r="AE103" s="686"/>
      <c r="AF103" s="686"/>
      <c r="AG103" s="626" t="s">
        <v>52</v>
      </c>
      <c r="AH103" s="626" t="s">
        <v>340</v>
      </c>
      <c r="AI103" s="626" t="s">
        <v>688</v>
      </c>
      <c r="AK103" s="626" t="s">
        <v>689</v>
      </c>
      <c r="DD103" s="626">
        <v>103</v>
      </c>
      <c r="DG103" s="626">
        <v>0.5</v>
      </c>
      <c r="DH103" s="681">
        <v>42752.670165162039</v>
      </c>
      <c r="DI103" s="662" t="s">
        <v>687</v>
      </c>
      <c r="DJ103" s="663">
        <v>1</v>
      </c>
      <c r="DK103" s="662"/>
      <c r="DL103" s="687" t="str">
        <f t="shared" si="23"/>
        <v>พร้อมซ่อม</v>
      </c>
      <c r="DM103" s="688"/>
    </row>
    <row r="104" spans="1:117" x14ac:dyDescent="0.25">
      <c r="A104" s="689">
        <f t="shared" si="19"/>
        <v>3961</v>
      </c>
      <c r="B104" s="690">
        <f t="shared" si="20"/>
        <v>1701099</v>
      </c>
      <c r="C104" s="626">
        <v>104</v>
      </c>
      <c r="D104" s="677" t="str">
        <f t="shared" si="17"/>
        <v>17</v>
      </c>
      <c r="E104" s="677" t="str">
        <f t="shared" si="18"/>
        <v>01</v>
      </c>
      <c r="F104" s="691">
        <f t="shared" si="21"/>
        <v>99</v>
      </c>
      <c r="G104" s="692" t="str">
        <f t="shared" si="22"/>
        <v>099</v>
      </c>
      <c r="H104" s="680" t="str">
        <f t="shared" si="15"/>
        <v>1701099</v>
      </c>
      <c r="I104" s="681">
        <v>42787.49069525463</v>
      </c>
      <c r="K104" s="682">
        <v>42788.740419560185</v>
      </c>
      <c r="L104" s="683" t="s">
        <v>555</v>
      </c>
      <c r="M104" s="684" t="s">
        <v>555</v>
      </c>
      <c r="N104" s="684" t="str">
        <f>IF(I104="","",IFERROR(VLOOKUP(B104,QUEUE!$F$11:$X$1000,19,FALSE),"NON"))</f>
        <v>สมบูรณ์</v>
      </c>
      <c r="O104" s="684" t="s">
        <v>555</v>
      </c>
      <c r="P104" s="684" t="s">
        <v>555</v>
      </c>
      <c r="Q104" s="662" t="s">
        <v>16</v>
      </c>
      <c r="R104" s="662" t="s">
        <v>43</v>
      </c>
      <c r="S104" s="662" t="s">
        <v>31</v>
      </c>
      <c r="T104" s="662" t="s">
        <v>690</v>
      </c>
      <c r="U104" s="662" t="s">
        <v>501</v>
      </c>
      <c r="V104" s="685">
        <v>890201930</v>
      </c>
      <c r="X104" s="662" t="s">
        <v>691</v>
      </c>
      <c r="Y104" s="662" t="s">
        <v>310</v>
      </c>
      <c r="Z104" s="662" t="s">
        <v>336</v>
      </c>
      <c r="AA104" s="662">
        <v>2008</v>
      </c>
      <c r="AB104" s="681">
        <v>42791</v>
      </c>
      <c r="AC104" s="686" t="s">
        <v>369</v>
      </c>
      <c r="AD104" s="686"/>
      <c r="AE104" s="686"/>
      <c r="AF104" s="686"/>
      <c r="AG104" s="626" t="s">
        <v>50</v>
      </c>
      <c r="AH104" s="626" t="s">
        <v>340</v>
      </c>
      <c r="AI104" s="626" t="s">
        <v>615</v>
      </c>
      <c r="AK104" s="626" t="s">
        <v>965</v>
      </c>
      <c r="DD104" s="626">
        <v>104</v>
      </c>
      <c r="DH104" s="681">
        <v>42753.592624537036</v>
      </c>
      <c r="DI104" s="662" t="s">
        <v>1178</v>
      </c>
      <c r="DJ104" s="663">
        <v>0</v>
      </c>
      <c r="DK104" s="662"/>
      <c r="DL104" s="701" t="str">
        <f t="shared" si="23"/>
        <v>พร้อมซ่อม</v>
      </c>
      <c r="DM104" s="702"/>
    </row>
    <row r="105" spans="1:117" x14ac:dyDescent="0.25">
      <c r="A105" s="689">
        <f t="shared" si="19"/>
        <v>4948</v>
      </c>
      <c r="B105" s="690">
        <f t="shared" si="20"/>
        <v>1701100</v>
      </c>
      <c r="C105" s="626">
        <v>105</v>
      </c>
      <c r="D105" s="677" t="str">
        <f t="shared" si="17"/>
        <v>17</v>
      </c>
      <c r="E105" s="677" t="str">
        <f t="shared" si="18"/>
        <v>01</v>
      </c>
      <c r="F105" s="691">
        <f t="shared" si="21"/>
        <v>100</v>
      </c>
      <c r="G105" s="692" t="str">
        <f t="shared" si="22"/>
        <v>100</v>
      </c>
      <c r="H105" s="680" t="str">
        <f t="shared" si="15"/>
        <v>1701100</v>
      </c>
      <c r="I105" s="681">
        <v>42797.726947453702</v>
      </c>
      <c r="K105" s="682" t="str">
        <f>IF(OR(N105="OUT",N105="สมบูรณ์"),"ไม่ระบุ","")</f>
        <v>ไม่ระบุ</v>
      </c>
      <c r="L105" s="683" t="str">
        <f>IF(I105="","",IF(J105="","No fix",J105-I105))</f>
        <v>No fix</v>
      </c>
      <c r="M105" s="684" t="str">
        <f>IF(I105="","",IF(AG105="","NON","JOB"))</f>
        <v>JOB</v>
      </c>
      <c r="N105" s="684" t="str">
        <f>IF(I105="","",IFERROR(VLOOKUP(B105,QUEUE!$F$11:$X$1000,19,FALSE),"NON"))</f>
        <v>สมบูรณ์</v>
      </c>
      <c r="O105" s="684" t="str">
        <f>IF(I105="","",IFERROR(IF(VLOOKUP(B105,[1]REFINISH!$F$4:$O$1000,10,FALSE)="",VLOOKUP(B105,[1]REFINISH!$F$4:$O$1000,8,FALSE),"OK"),"NON"))</f>
        <v>OK</v>
      </c>
      <c r="P105" s="684" t="str">
        <f>IF(I105="","",IF(AF105=0,"NON",IF(AF105-DE105=0,"OK","ขาด"&amp;AF105-DE105&amp;"ชิ้น")))</f>
        <v>NON</v>
      </c>
      <c r="Q105" s="662" t="s">
        <v>16</v>
      </c>
      <c r="R105" s="662" t="s">
        <v>43</v>
      </c>
      <c r="S105" s="662" t="s">
        <v>31</v>
      </c>
      <c r="T105" s="662" t="s">
        <v>692</v>
      </c>
      <c r="U105" s="662" t="s">
        <v>398</v>
      </c>
      <c r="V105" s="685">
        <v>815536987</v>
      </c>
      <c r="X105" s="662" t="s">
        <v>693</v>
      </c>
      <c r="Y105" s="662" t="s">
        <v>315</v>
      </c>
      <c r="Z105" s="662" t="s">
        <v>411</v>
      </c>
      <c r="AA105" s="662">
        <v>2012</v>
      </c>
      <c r="AB105" s="681">
        <v>42613</v>
      </c>
      <c r="AC105" s="686" t="s">
        <v>694</v>
      </c>
      <c r="AD105" s="686"/>
      <c r="AE105" s="686"/>
      <c r="AF105" s="686"/>
      <c r="AG105" s="626" t="s">
        <v>48</v>
      </c>
      <c r="AI105" s="626" t="s">
        <v>78</v>
      </c>
      <c r="AK105" s="626" t="s">
        <v>1123</v>
      </c>
      <c r="DD105" s="626">
        <v>105</v>
      </c>
      <c r="DG105" s="626">
        <v>1.5</v>
      </c>
      <c r="DH105" s="681">
        <v>42753.596622685189</v>
      </c>
      <c r="DI105" s="662" t="s">
        <v>431</v>
      </c>
      <c r="DJ105" s="663">
        <v>2</v>
      </c>
      <c r="DK105" s="662"/>
      <c r="DL105" s="687" t="str">
        <f t="shared" si="23"/>
        <v>พร้อมซ่อม</v>
      </c>
      <c r="DM105" s="688"/>
    </row>
    <row r="106" spans="1:117" x14ac:dyDescent="0.25">
      <c r="A106" s="689">
        <f t="shared" si="19"/>
        <v>2552</v>
      </c>
      <c r="B106" s="690">
        <f t="shared" si="20"/>
        <v>1701101</v>
      </c>
      <c r="C106" s="626">
        <v>106</v>
      </c>
      <c r="D106" s="677" t="str">
        <f t="shared" si="17"/>
        <v>17</v>
      </c>
      <c r="E106" s="677" t="str">
        <f t="shared" si="18"/>
        <v>01</v>
      </c>
      <c r="F106" s="691">
        <f t="shared" si="21"/>
        <v>101</v>
      </c>
      <c r="G106" s="692" t="str">
        <f t="shared" si="22"/>
        <v>101</v>
      </c>
      <c r="H106" s="680" t="str">
        <f t="shared" si="15"/>
        <v>1701101</v>
      </c>
      <c r="I106" s="681">
        <v>42892.456290277776</v>
      </c>
      <c r="J106" s="681">
        <v>42895</v>
      </c>
      <c r="K106" s="682">
        <v>42896.739263888892</v>
      </c>
      <c r="L106" s="683" t="s">
        <v>555</v>
      </c>
      <c r="M106" s="684" t="s">
        <v>555</v>
      </c>
      <c r="N106" s="684" t="s">
        <v>555</v>
      </c>
      <c r="O106" s="684" t="s">
        <v>555</v>
      </c>
      <c r="P106" s="684" t="s">
        <v>555</v>
      </c>
      <c r="Q106" s="662" t="s">
        <v>16</v>
      </c>
      <c r="R106" s="662" t="s">
        <v>43</v>
      </c>
      <c r="S106" s="662" t="s">
        <v>31</v>
      </c>
      <c r="T106" s="662" t="s">
        <v>695</v>
      </c>
      <c r="U106" s="662" t="s">
        <v>303</v>
      </c>
      <c r="V106" s="685">
        <v>850570556</v>
      </c>
      <c r="X106" s="662" t="s">
        <v>696</v>
      </c>
      <c r="Y106" s="662" t="s">
        <v>310</v>
      </c>
      <c r="Z106" s="662" t="s">
        <v>311</v>
      </c>
      <c r="AA106" s="662">
        <v>2012</v>
      </c>
      <c r="AB106" s="681">
        <v>42954</v>
      </c>
      <c r="AC106" s="686" t="s">
        <v>697</v>
      </c>
      <c r="AD106" s="686"/>
      <c r="AE106" s="686"/>
      <c r="AF106" s="686"/>
      <c r="AG106" s="626" t="s">
        <v>48</v>
      </c>
      <c r="AI106" s="626" t="s">
        <v>1978</v>
      </c>
      <c r="DD106" s="626">
        <v>106</v>
      </c>
      <c r="DG106" s="626">
        <v>0.5</v>
      </c>
      <c r="DH106" s="681">
        <v>42753.608387384258</v>
      </c>
      <c r="DI106" s="662">
        <v>0</v>
      </c>
      <c r="DJ106" s="663">
        <v>1</v>
      </c>
      <c r="DK106" s="662"/>
      <c r="DL106" s="687" t="str">
        <f t="shared" si="23"/>
        <v>พร้อมซ่อม</v>
      </c>
      <c r="DM106" s="688">
        <v>2362.5</v>
      </c>
    </row>
    <row r="107" spans="1:117" x14ac:dyDescent="0.25">
      <c r="A107" s="689">
        <f t="shared" si="19"/>
        <v>6468</v>
      </c>
      <c r="B107" s="690">
        <f t="shared" si="20"/>
        <v>1701102</v>
      </c>
      <c r="C107" s="626">
        <v>107</v>
      </c>
      <c r="D107" s="677" t="str">
        <f t="shared" si="17"/>
        <v>17</v>
      </c>
      <c r="E107" s="677" t="str">
        <f t="shared" si="18"/>
        <v>01</v>
      </c>
      <c r="F107" s="691">
        <f t="shared" si="21"/>
        <v>102</v>
      </c>
      <c r="G107" s="692" t="str">
        <f t="shared" si="22"/>
        <v>102</v>
      </c>
      <c r="H107" s="680" t="str">
        <f t="shared" si="15"/>
        <v>1701102</v>
      </c>
      <c r="I107" s="681">
        <v>42847.659266898147</v>
      </c>
      <c r="J107" s="681">
        <v>42860</v>
      </c>
      <c r="K107" s="682" t="str">
        <f>IF(OR(N107="OUT",N107="สมบูรณ์"),"ไม่ระบุ","")</f>
        <v>ไม่ระบุ</v>
      </c>
      <c r="L107" s="683">
        <f>IF(I107="","",IF(J107="","No fix",J107-I107))</f>
        <v>12.340733101853402</v>
      </c>
      <c r="M107" s="684" t="str">
        <f>IF(I107="","",IF(AG107="","NON","JOB"))</f>
        <v>JOB</v>
      </c>
      <c r="N107" s="684" t="str">
        <f>IF(I107="","",IFERROR(VLOOKUP(B107,QUEUE!$F$11:$X$1000,19,FALSE),"NON"))</f>
        <v>สมบูรณ์</v>
      </c>
      <c r="O107" s="684" t="str">
        <f>IF(I107="","",IFERROR(IF(VLOOKUP(B107,[1]REFINISH!$F$4:$O$1000,10,FALSE)="",VLOOKUP(B107,[1]REFINISH!$F$4:$O$1000,8,FALSE),"OK"),"NON"))</f>
        <v>OK</v>
      </c>
      <c r="P107" s="684" t="str">
        <f>IF(I107="","",IF(AF107=0,"NON",IF(AF107-DE107=0,"OK","ขาด"&amp;AF107-DE107&amp;"ชิ้น")))</f>
        <v>NON</v>
      </c>
      <c r="Q107" s="662" t="s">
        <v>16</v>
      </c>
      <c r="R107" s="662" t="s">
        <v>43</v>
      </c>
      <c r="S107" s="662" t="s">
        <v>31</v>
      </c>
      <c r="T107" s="662" t="s">
        <v>698</v>
      </c>
      <c r="U107" s="662" t="s">
        <v>313</v>
      </c>
      <c r="V107" s="685">
        <v>643200734</v>
      </c>
      <c r="X107" s="662" t="s">
        <v>699</v>
      </c>
      <c r="Y107" s="662" t="s">
        <v>310</v>
      </c>
      <c r="Z107" s="662" t="s">
        <v>499</v>
      </c>
      <c r="AA107" s="662">
        <v>2014</v>
      </c>
      <c r="AB107" s="681">
        <v>42812</v>
      </c>
      <c r="AC107" s="686" t="s">
        <v>365</v>
      </c>
      <c r="AD107" s="686"/>
      <c r="AE107" s="686"/>
      <c r="AF107" s="686"/>
      <c r="AG107" s="626" t="s">
        <v>47</v>
      </c>
      <c r="AH107" s="626" t="s">
        <v>340</v>
      </c>
      <c r="AI107" s="626" t="s">
        <v>53</v>
      </c>
      <c r="AK107" s="626" t="s">
        <v>56</v>
      </c>
      <c r="AM107" s="626" t="s">
        <v>68</v>
      </c>
      <c r="AN107" s="626" t="s">
        <v>340</v>
      </c>
      <c r="AO107" s="626" t="s">
        <v>570</v>
      </c>
      <c r="AQ107" s="626" t="s">
        <v>1668</v>
      </c>
      <c r="AS107" s="626" t="s">
        <v>454</v>
      </c>
      <c r="AU107" s="626" t="s">
        <v>1548</v>
      </c>
      <c r="AW107" s="626" t="s">
        <v>1320</v>
      </c>
      <c r="AY107" s="626" t="s">
        <v>1669</v>
      </c>
      <c r="DD107" s="626">
        <v>107</v>
      </c>
      <c r="DG107" s="626">
        <v>0.5</v>
      </c>
      <c r="DH107" s="681">
        <v>42753.640184490738</v>
      </c>
      <c r="DI107" s="662">
        <v>0</v>
      </c>
      <c r="DJ107" s="663">
        <v>3</v>
      </c>
      <c r="DK107" s="662">
        <v>1</v>
      </c>
      <c r="DL107" s="687" t="str">
        <f t="shared" si="23"/>
        <v>พร้อมซ่อม</v>
      </c>
      <c r="DM107" s="688">
        <v>4850</v>
      </c>
    </row>
    <row r="108" spans="1:117" x14ac:dyDescent="0.25">
      <c r="A108" s="689">
        <f t="shared" si="19"/>
        <v>3064</v>
      </c>
      <c r="B108" s="690">
        <f t="shared" si="20"/>
        <v>1701103</v>
      </c>
      <c r="C108" s="626">
        <v>108</v>
      </c>
      <c r="D108" s="677" t="str">
        <f t="shared" si="17"/>
        <v>17</v>
      </c>
      <c r="E108" s="677" t="str">
        <f t="shared" si="18"/>
        <v>01</v>
      </c>
      <c r="F108" s="691">
        <f t="shared" si="21"/>
        <v>103</v>
      </c>
      <c r="G108" s="692" t="str">
        <f t="shared" si="22"/>
        <v>103</v>
      </c>
      <c r="H108" s="680" t="str">
        <f t="shared" si="15"/>
        <v>1701103</v>
      </c>
      <c r="I108" s="681">
        <v>42753.649562847226</v>
      </c>
      <c r="J108" s="681">
        <v>42760</v>
      </c>
      <c r="K108" s="682" t="str">
        <f>IF(OR(M108="OUT",N108="OUT",N108="สมบูรณ์"),"ไม่ระบุ","")</f>
        <v/>
      </c>
      <c r="L108" s="683">
        <f>IF(I108="","",IF(J108="","No fix",J108-I108))</f>
        <v>6.3504371527742478</v>
      </c>
      <c r="M108" s="684" t="str">
        <f>IF(I108="","",IF(AG108="","NON","JOB"))</f>
        <v>JOB</v>
      </c>
      <c r="N108" s="684" t="str">
        <f>IF(I108="","",IFERROR(VLOOKUP(B108,QUEUE!$F$11:$X$1000,19,FALSE),"NON"))</f>
        <v>ยกเลิกเคลม</v>
      </c>
      <c r="O108" s="684" t="str">
        <f>IF(I108="","",IFERROR(IF(VLOOKUP(B108,[1]REFINISH!$F$4:$O$1000,10,FALSE)="",VLOOKUP(B108,[1]REFINISH!$F$4:$O$1000,8,FALSE),"OK"),"NON"))</f>
        <v>OK</v>
      </c>
      <c r="P108" s="684" t="str">
        <f>IF(I108="","",IF(AF108=0,"NON",IF(AF108-DE108=0,"OK","ขาด"&amp;AF108-DE108&amp;"ชิ้น")))</f>
        <v>NON</v>
      </c>
      <c r="Q108" s="662" t="s">
        <v>16</v>
      </c>
      <c r="R108" s="662" t="s">
        <v>44</v>
      </c>
      <c r="S108" s="662" t="s">
        <v>31</v>
      </c>
      <c r="T108" s="662" t="s">
        <v>700</v>
      </c>
      <c r="U108" s="662" t="s">
        <v>398</v>
      </c>
      <c r="V108" s="685">
        <v>880224946</v>
      </c>
      <c r="X108" s="662" t="s">
        <v>701</v>
      </c>
      <c r="Y108" s="662" t="s">
        <v>310</v>
      </c>
      <c r="Z108" s="662" t="s">
        <v>384</v>
      </c>
      <c r="AA108" s="662">
        <v>2005</v>
      </c>
      <c r="AB108" s="681">
        <v>42916</v>
      </c>
      <c r="AC108" s="686" t="s">
        <v>306</v>
      </c>
      <c r="AD108" s="686"/>
      <c r="AE108" s="686"/>
      <c r="AF108" s="686"/>
      <c r="AG108" s="626" t="s">
        <v>47</v>
      </c>
      <c r="AI108" s="626" t="s">
        <v>53</v>
      </c>
      <c r="AK108" s="626" t="s">
        <v>702</v>
      </c>
      <c r="AM108" s="626" t="s">
        <v>703</v>
      </c>
      <c r="AO108" s="626" t="s">
        <v>704</v>
      </c>
      <c r="DD108" s="626">
        <v>108</v>
      </c>
      <c r="DH108" s="681">
        <v>42753.646120717596</v>
      </c>
      <c r="DI108" s="662">
        <v>0</v>
      </c>
      <c r="DJ108" s="663">
        <v>2</v>
      </c>
      <c r="DK108" s="662">
        <v>1</v>
      </c>
      <c r="DL108" s="687" t="str">
        <f t="shared" si="23"/>
        <v>พร้อมซ่อม</v>
      </c>
      <c r="DM108" s="688"/>
    </row>
    <row r="109" spans="1:117" x14ac:dyDescent="0.25">
      <c r="A109" s="689">
        <f t="shared" si="19"/>
        <v>7124</v>
      </c>
      <c r="B109" s="690">
        <f t="shared" si="20"/>
        <v>1701104</v>
      </c>
      <c r="C109" s="626">
        <v>109</v>
      </c>
      <c r="D109" s="677" t="str">
        <f t="shared" si="17"/>
        <v>17</v>
      </c>
      <c r="E109" s="677" t="str">
        <f t="shared" si="18"/>
        <v>01</v>
      </c>
      <c r="F109" s="691">
        <f t="shared" si="21"/>
        <v>104</v>
      </c>
      <c r="G109" s="692" t="str">
        <f t="shared" si="22"/>
        <v>104</v>
      </c>
      <c r="H109" s="680" t="str">
        <f t="shared" si="15"/>
        <v>1701104</v>
      </c>
      <c r="I109" s="681">
        <v>42875.598178009262</v>
      </c>
      <c r="J109" s="681">
        <v>42885</v>
      </c>
      <c r="K109" s="682">
        <v>42898.707293287036</v>
      </c>
      <c r="L109" s="683" t="s">
        <v>555</v>
      </c>
      <c r="M109" s="684" t="s">
        <v>555</v>
      </c>
      <c r="N109" s="684" t="s">
        <v>555</v>
      </c>
      <c r="O109" s="684" t="s">
        <v>555</v>
      </c>
      <c r="P109" s="684" t="s">
        <v>555</v>
      </c>
      <c r="Q109" s="662" t="s">
        <v>16</v>
      </c>
      <c r="R109" s="662" t="s">
        <v>43</v>
      </c>
      <c r="S109" s="662" t="s">
        <v>34</v>
      </c>
      <c r="T109" s="662" t="s">
        <v>705</v>
      </c>
      <c r="U109" s="662" t="s">
        <v>392</v>
      </c>
      <c r="V109" s="685">
        <v>812863432</v>
      </c>
      <c r="X109" s="662" t="s">
        <v>706</v>
      </c>
      <c r="Y109" s="662" t="s">
        <v>477</v>
      </c>
      <c r="Z109" s="662" t="s">
        <v>707</v>
      </c>
      <c r="AA109" s="662">
        <v>2011</v>
      </c>
      <c r="AB109" s="681">
        <v>42786</v>
      </c>
      <c r="AC109" s="686" t="s">
        <v>378</v>
      </c>
      <c r="AD109" s="686"/>
      <c r="AE109" s="686"/>
      <c r="AF109" s="686"/>
      <c r="AG109" s="626" t="s">
        <v>47</v>
      </c>
      <c r="AI109" s="626" t="s">
        <v>48</v>
      </c>
      <c r="AK109" s="626" t="s">
        <v>53</v>
      </c>
      <c r="AM109" s="626" t="s">
        <v>55</v>
      </c>
      <c r="AO109" s="626" t="s">
        <v>57</v>
      </c>
      <c r="AQ109" s="626" t="s">
        <v>59</v>
      </c>
      <c r="AS109" s="626" t="s">
        <v>65</v>
      </c>
      <c r="AT109" s="626" t="s">
        <v>1893</v>
      </c>
      <c r="AU109" s="626" t="s">
        <v>1424</v>
      </c>
      <c r="DD109" s="626">
        <v>109</v>
      </c>
      <c r="DG109" s="626">
        <v>1</v>
      </c>
      <c r="DH109" s="681">
        <v>42753.713361921298</v>
      </c>
      <c r="DI109" s="662">
        <v>0</v>
      </c>
      <c r="DJ109" s="663">
        <v>6</v>
      </c>
      <c r="DK109" s="662"/>
      <c r="DL109" s="687" t="str">
        <f t="shared" si="23"/>
        <v>พร้อมซ่อม</v>
      </c>
      <c r="DM109" s="688">
        <v>2000</v>
      </c>
    </row>
    <row r="110" spans="1:117" x14ac:dyDescent="0.25">
      <c r="A110" s="689">
        <f t="shared" si="19"/>
        <v>2651</v>
      </c>
      <c r="B110" s="690">
        <f t="shared" si="20"/>
        <v>1701105</v>
      </c>
      <c r="C110" s="626">
        <v>110</v>
      </c>
      <c r="D110" s="677" t="str">
        <f t="shared" si="17"/>
        <v>17</v>
      </c>
      <c r="E110" s="677" t="str">
        <f t="shared" si="18"/>
        <v>01</v>
      </c>
      <c r="F110" s="691">
        <f t="shared" si="21"/>
        <v>105</v>
      </c>
      <c r="G110" s="692" t="str">
        <f t="shared" si="22"/>
        <v>105</v>
      </c>
      <c r="H110" s="680" t="str">
        <f t="shared" si="15"/>
        <v>1701105</v>
      </c>
      <c r="I110" s="681">
        <v>42926.605844328704</v>
      </c>
      <c r="J110" s="681">
        <v>42933</v>
      </c>
      <c r="K110" s="682">
        <v>42938.056056250003</v>
      </c>
      <c r="L110" s="683" t="s">
        <v>555</v>
      </c>
      <c r="M110" s="684" t="s">
        <v>555</v>
      </c>
      <c r="N110" s="684" t="s">
        <v>555</v>
      </c>
      <c r="O110" s="684" t="s">
        <v>555</v>
      </c>
      <c r="P110" s="684" t="s">
        <v>555</v>
      </c>
      <c r="Q110" s="662" t="s">
        <v>16</v>
      </c>
      <c r="R110" s="662" t="s">
        <v>45</v>
      </c>
      <c r="S110" s="662" t="s">
        <v>34</v>
      </c>
      <c r="T110" s="662" t="s">
        <v>708</v>
      </c>
      <c r="U110" s="662" t="s">
        <v>392</v>
      </c>
      <c r="V110" s="685">
        <v>865151380</v>
      </c>
      <c r="X110" s="662" t="s">
        <v>709</v>
      </c>
      <c r="Y110" s="662" t="s">
        <v>315</v>
      </c>
      <c r="Z110" s="662" t="s">
        <v>411</v>
      </c>
      <c r="AA110" s="662">
        <v>2006</v>
      </c>
      <c r="AB110" s="681" t="s">
        <v>330</v>
      </c>
      <c r="AD110" s="686"/>
      <c r="AE110" s="686"/>
      <c r="AF110" s="686"/>
      <c r="AG110" s="626" t="s">
        <v>53</v>
      </c>
      <c r="AI110" s="626" t="s">
        <v>57</v>
      </c>
      <c r="AJ110" s="626" t="s">
        <v>2229</v>
      </c>
      <c r="AK110" s="626" t="s">
        <v>65</v>
      </c>
      <c r="AL110" s="626" t="s">
        <v>2230</v>
      </c>
      <c r="AM110" s="626" t="s">
        <v>2231</v>
      </c>
      <c r="AO110" s="626" t="s">
        <v>1618</v>
      </c>
      <c r="DD110" s="626">
        <v>110</v>
      </c>
      <c r="DG110" s="626">
        <v>0.5</v>
      </c>
      <c r="DH110" s="681">
        <v>42753.715865625003</v>
      </c>
      <c r="DI110" s="662">
        <v>0</v>
      </c>
      <c r="DJ110" s="663">
        <v>2</v>
      </c>
      <c r="DK110" s="662"/>
      <c r="DL110" s="687" t="str">
        <f t="shared" si="23"/>
        <v>พร้อมซ่อม</v>
      </c>
      <c r="DM110" s="688">
        <v>3860</v>
      </c>
    </row>
    <row r="111" spans="1:117" x14ac:dyDescent="0.25">
      <c r="A111" s="689">
        <f t="shared" si="19"/>
        <v>8181</v>
      </c>
      <c r="B111" s="690">
        <f t="shared" si="20"/>
        <v>1701106</v>
      </c>
      <c r="C111" s="626">
        <v>111</v>
      </c>
      <c r="D111" s="677" t="str">
        <f t="shared" si="17"/>
        <v>17</v>
      </c>
      <c r="E111" s="677" t="str">
        <f t="shared" si="18"/>
        <v>01</v>
      </c>
      <c r="F111" s="691">
        <f t="shared" si="21"/>
        <v>106</v>
      </c>
      <c r="G111" s="692" t="str">
        <f t="shared" si="22"/>
        <v>106</v>
      </c>
      <c r="H111" s="680" t="str">
        <f t="shared" si="15"/>
        <v>1701106</v>
      </c>
      <c r="L111" s="683" t="str">
        <f>IF(I111="","",IF(J111="","No fix",J111-I111))</f>
        <v/>
      </c>
      <c r="M111" s="684" t="str">
        <f>IF(I111="","",IF(AG111="","NON","JOB"))</f>
        <v/>
      </c>
      <c r="N111" s="684" t="str">
        <f>IF(I111="","",IFERROR(VLOOKUP(B111,QUEUE!$F$11:$X$1000,19,FALSE),"NON"))</f>
        <v/>
      </c>
      <c r="O111" s="684" t="str">
        <f>IF(I111="","",IFERROR(IF(VLOOKUP(B111,[1]REFINISH!$F$4:$O$1000,10,FALSE)="",VLOOKUP(B111,[1]REFINISH!$F$4:$O$1000,8,FALSE),"OK"),"NON"))</f>
        <v/>
      </c>
      <c r="P111" s="684" t="str">
        <f>IF(I111="","",IF(AF111=0,"NON",IF(AF111-DE111=0,"OK","ขาด"&amp;AF111-DE111&amp;"ชิ้น")))</f>
        <v/>
      </c>
      <c r="Q111" s="662" t="s">
        <v>16</v>
      </c>
      <c r="R111" s="662" t="s">
        <v>43</v>
      </c>
      <c r="S111" s="662" t="s">
        <v>34</v>
      </c>
      <c r="T111" s="662" t="s">
        <v>710</v>
      </c>
      <c r="U111" s="662" t="s">
        <v>326</v>
      </c>
      <c r="V111" s="685">
        <v>853955614</v>
      </c>
      <c r="X111" s="662" t="s">
        <v>711</v>
      </c>
      <c r="Y111" s="662" t="s">
        <v>294</v>
      </c>
      <c r="Z111" s="662" t="s">
        <v>590</v>
      </c>
      <c r="AA111" s="662">
        <v>2009</v>
      </c>
      <c r="AB111" s="681">
        <v>42823</v>
      </c>
      <c r="AC111" s="686" t="s">
        <v>661</v>
      </c>
      <c r="AD111" s="686"/>
      <c r="AE111" s="686"/>
      <c r="AF111" s="686"/>
      <c r="DD111" s="626">
        <v>111</v>
      </c>
      <c r="DH111" s="681">
        <v>42753.719615624999</v>
      </c>
      <c r="DI111" s="662"/>
      <c r="DJ111" s="663"/>
      <c r="DK111" s="662"/>
      <c r="DL111" s="687" t="str">
        <f t="shared" si="23"/>
        <v>รออนุมัติ</v>
      </c>
      <c r="DM111" s="688"/>
    </row>
    <row r="112" spans="1:117" x14ac:dyDescent="0.25">
      <c r="A112" s="689">
        <f t="shared" si="19"/>
        <v>3858</v>
      </c>
      <c r="B112" s="690">
        <f t="shared" si="20"/>
        <v>1701107</v>
      </c>
      <c r="C112" s="626">
        <v>112</v>
      </c>
      <c r="D112" s="677" t="str">
        <f t="shared" si="17"/>
        <v>17</v>
      </c>
      <c r="E112" s="677" t="str">
        <f t="shared" si="18"/>
        <v>01</v>
      </c>
      <c r="F112" s="691">
        <f t="shared" si="21"/>
        <v>107</v>
      </c>
      <c r="G112" s="692" t="str">
        <f t="shared" si="22"/>
        <v>107</v>
      </c>
      <c r="H112" s="680" t="str">
        <f t="shared" si="15"/>
        <v>1701107</v>
      </c>
      <c r="I112" s="681">
        <v>42754.404783449078</v>
      </c>
      <c r="J112" s="681">
        <v>42767</v>
      </c>
      <c r="K112" s="682">
        <v>42776.731441550925</v>
      </c>
      <c r="L112" s="683">
        <f>IF(I112="","",IF(J112="","No fix",J112-I112))</f>
        <v>12.595216550922487</v>
      </c>
      <c r="M112" s="684" t="str">
        <f>IF(I112="","",IF(AG112="","NON","JOB"))</f>
        <v>JOB</v>
      </c>
      <c r="N112" s="684" t="str">
        <f>IF(I112="","",IFERROR(VLOOKUP(B112,QUEUE!$F$11:$X$1000,19,FALSE),"NON"))</f>
        <v>สมบูรณ์</v>
      </c>
      <c r="O112" s="684" t="str">
        <f>IF(I112="","",IFERROR(IF(VLOOKUP(B112,[1]REFINISH!$F$4:$O$1000,10,FALSE)="",VLOOKUP(B112,[1]REFINISH!$F$4:$O$1000,8,FALSE),"OK"),"NON"))</f>
        <v>OK</v>
      </c>
      <c r="P112" s="684" t="str">
        <f>IF(I112="","",IF(AF112=0,"NON",IF(AF112-DE112=0,"OK","ขาด"&amp;AF112-DE112&amp;"ชิ้น")))</f>
        <v>NON</v>
      </c>
      <c r="Q112" s="662" t="s">
        <v>16</v>
      </c>
      <c r="R112" s="662" t="s">
        <v>45</v>
      </c>
      <c r="S112" s="662" t="s">
        <v>41</v>
      </c>
      <c r="T112" s="662" t="s">
        <v>712</v>
      </c>
      <c r="U112" s="662" t="s">
        <v>713</v>
      </c>
      <c r="V112" s="685">
        <v>858185188</v>
      </c>
      <c r="X112" s="662" t="s">
        <v>714</v>
      </c>
      <c r="Y112" s="662" t="s">
        <v>294</v>
      </c>
      <c r="Z112" s="662" t="s">
        <v>715</v>
      </c>
      <c r="AA112" s="662">
        <v>2007</v>
      </c>
      <c r="AB112" s="681">
        <v>42899</v>
      </c>
      <c r="AC112" s="686" t="s">
        <v>339</v>
      </c>
      <c r="AD112" s="686"/>
      <c r="AE112" s="686"/>
      <c r="AF112" s="686"/>
      <c r="AG112" s="626" t="s">
        <v>717</v>
      </c>
      <c r="DD112" s="626">
        <v>112</v>
      </c>
      <c r="DH112" s="681">
        <v>42754.39926215278</v>
      </c>
      <c r="DI112" s="662" t="s">
        <v>716</v>
      </c>
      <c r="DJ112" s="663">
        <v>0</v>
      </c>
      <c r="DK112" s="662"/>
      <c r="DL112" s="687" t="str">
        <f t="shared" si="23"/>
        <v>พร้อมซ่อม</v>
      </c>
      <c r="DM112" s="688">
        <v>9110</v>
      </c>
    </row>
    <row r="113" spans="1:117" x14ac:dyDescent="0.25">
      <c r="A113" s="689">
        <f t="shared" si="19"/>
        <v>4725</v>
      </c>
      <c r="B113" s="690">
        <f t="shared" si="20"/>
        <v>1701108</v>
      </c>
      <c r="C113" s="626">
        <v>113</v>
      </c>
      <c r="D113" s="677" t="str">
        <f t="shared" si="17"/>
        <v>17</v>
      </c>
      <c r="E113" s="677" t="str">
        <f t="shared" si="18"/>
        <v>01</v>
      </c>
      <c r="F113" s="691">
        <f t="shared" si="21"/>
        <v>108</v>
      </c>
      <c r="G113" s="692" t="str">
        <f t="shared" si="22"/>
        <v>108</v>
      </c>
      <c r="H113" s="680" t="str">
        <f t="shared" si="15"/>
        <v>1701108</v>
      </c>
      <c r="I113" s="681">
        <v>42803.718074074073</v>
      </c>
      <c r="J113" s="681">
        <v>42816</v>
      </c>
      <c r="K113" s="682">
        <v>42833.731832060184</v>
      </c>
      <c r="L113" s="683" t="s">
        <v>555</v>
      </c>
      <c r="M113" s="684" t="s">
        <v>555</v>
      </c>
      <c r="N113" s="684" t="str">
        <f>IF(I113="","",IFERROR(VLOOKUP(B113,QUEUE!$F$11:$X$1000,19,FALSE),"NON"))</f>
        <v>สมบูรณ์</v>
      </c>
      <c r="O113" s="684" t="s">
        <v>555</v>
      </c>
      <c r="P113" s="684" t="s">
        <v>555</v>
      </c>
      <c r="Q113" s="662" t="s">
        <v>16</v>
      </c>
      <c r="R113" s="662" t="s">
        <v>44</v>
      </c>
      <c r="S113" s="662" t="s">
        <v>36</v>
      </c>
      <c r="T113" s="662" t="s">
        <v>718</v>
      </c>
      <c r="U113" s="662" t="s">
        <v>392</v>
      </c>
      <c r="V113" s="685">
        <v>863838434</v>
      </c>
      <c r="X113" s="662" t="s">
        <v>719</v>
      </c>
      <c r="Y113" s="662" t="s">
        <v>299</v>
      </c>
      <c r="Z113" s="662" t="s">
        <v>300</v>
      </c>
      <c r="AA113" s="662">
        <v>2010</v>
      </c>
      <c r="AB113" s="681">
        <v>42826</v>
      </c>
      <c r="AC113" s="686" t="s">
        <v>390</v>
      </c>
      <c r="AD113" s="686"/>
      <c r="AE113" s="686"/>
      <c r="AF113" s="686">
        <v>1</v>
      </c>
      <c r="AG113" s="626" t="s">
        <v>47</v>
      </c>
      <c r="AI113" s="626" t="s">
        <v>51</v>
      </c>
      <c r="AK113" s="626" t="s">
        <v>52</v>
      </c>
      <c r="AM113" s="626" t="s">
        <v>56</v>
      </c>
      <c r="AO113" s="626" t="s">
        <v>73</v>
      </c>
      <c r="AP113" s="626" t="s">
        <v>340</v>
      </c>
      <c r="AQ113" s="626" t="s">
        <v>1380</v>
      </c>
      <c r="AS113" s="626" t="s">
        <v>1381</v>
      </c>
      <c r="AU113" s="626" t="s">
        <v>1164</v>
      </c>
      <c r="AW113" s="626" t="s">
        <v>667</v>
      </c>
      <c r="AY113" s="626" t="s">
        <v>1165</v>
      </c>
      <c r="BA113" s="626" t="s">
        <v>1382</v>
      </c>
      <c r="BC113" s="626" t="s">
        <v>1383</v>
      </c>
      <c r="BE113" s="626" t="s">
        <v>1384</v>
      </c>
      <c r="BG113" s="626" t="s">
        <v>1385</v>
      </c>
      <c r="BI113" s="626" t="s">
        <v>1386</v>
      </c>
      <c r="DD113" s="626">
        <v>113</v>
      </c>
      <c r="DF113" s="626">
        <v>2500</v>
      </c>
      <c r="DG113" s="626">
        <v>1</v>
      </c>
      <c r="DH113" s="681">
        <v>42754.408292245367</v>
      </c>
      <c r="DI113" s="662">
        <v>0</v>
      </c>
      <c r="DJ113" s="663">
        <v>4</v>
      </c>
      <c r="DK113" s="662"/>
      <c r="DL113" s="687" t="str">
        <f t="shared" si="23"/>
        <v>รออะไหล่</v>
      </c>
      <c r="DM113" s="688">
        <v>17805.509999999998</v>
      </c>
    </row>
    <row r="114" spans="1:117" x14ac:dyDescent="0.25">
      <c r="A114" s="689">
        <f t="shared" si="19"/>
        <v>6367</v>
      </c>
      <c r="B114" s="690">
        <f t="shared" si="20"/>
        <v>1701109</v>
      </c>
      <c r="C114" s="626">
        <v>114</v>
      </c>
      <c r="D114" s="677" t="str">
        <f t="shared" si="17"/>
        <v>17</v>
      </c>
      <c r="E114" s="677" t="str">
        <f t="shared" si="18"/>
        <v>01</v>
      </c>
      <c r="F114" s="691">
        <f t="shared" si="21"/>
        <v>109</v>
      </c>
      <c r="G114" s="692" t="str">
        <f t="shared" si="22"/>
        <v>109</v>
      </c>
      <c r="H114" s="680" t="str">
        <f t="shared" si="15"/>
        <v>1701109</v>
      </c>
      <c r="I114" s="681">
        <v>42754.632010300928</v>
      </c>
      <c r="J114" s="681">
        <v>0</v>
      </c>
      <c r="K114" s="682">
        <v>42826.667693055555</v>
      </c>
      <c r="L114" s="683" t="s">
        <v>555</v>
      </c>
      <c r="M114" s="684" t="s">
        <v>555</v>
      </c>
      <c r="N114" s="684" t="str">
        <f>IF(I114="","",IFERROR(VLOOKUP(B114,QUEUE!$F$11:$X$1000,19,FALSE),"NON"))</f>
        <v>สมบูรณ์</v>
      </c>
      <c r="O114" s="684" t="s">
        <v>555</v>
      </c>
      <c r="P114" s="684" t="s">
        <v>555</v>
      </c>
      <c r="Q114" s="662" t="s">
        <v>16</v>
      </c>
      <c r="R114" s="662" t="s">
        <v>179</v>
      </c>
      <c r="S114" s="662" t="s">
        <v>33</v>
      </c>
      <c r="T114" s="662" t="s">
        <v>720</v>
      </c>
      <c r="U114" s="662" t="s">
        <v>713</v>
      </c>
      <c r="V114" s="685">
        <v>817509831</v>
      </c>
      <c r="X114" s="662" t="s">
        <v>721</v>
      </c>
      <c r="Y114" s="662" t="s">
        <v>299</v>
      </c>
      <c r="Z114" s="662" t="s">
        <v>722</v>
      </c>
      <c r="AA114" s="662">
        <v>2011</v>
      </c>
      <c r="AB114" s="681">
        <v>42882</v>
      </c>
      <c r="AC114" s="686" t="s">
        <v>723</v>
      </c>
      <c r="AD114" s="686"/>
      <c r="AE114" s="686"/>
      <c r="AF114" s="686"/>
      <c r="AG114" s="626" t="s">
        <v>725</v>
      </c>
      <c r="DD114" s="626">
        <v>114</v>
      </c>
      <c r="DG114" s="626">
        <v>1</v>
      </c>
      <c r="DH114" s="681">
        <v>42754.63109988426</v>
      </c>
      <c r="DI114" s="662" t="s">
        <v>724</v>
      </c>
      <c r="DJ114" s="663">
        <v>0</v>
      </c>
      <c r="DK114" s="662"/>
      <c r="DL114" s="687" t="str">
        <f t="shared" si="23"/>
        <v>พร้อมซ่อม</v>
      </c>
      <c r="DM114" s="688"/>
    </row>
    <row r="115" spans="1:117" x14ac:dyDescent="0.25">
      <c r="A115" s="689">
        <f t="shared" si="19"/>
        <v>6472</v>
      </c>
      <c r="B115" s="690">
        <f t="shared" si="20"/>
        <v>1701110</v>
      </c>
      <c r="C115" s="626">
        <v>115</v>
      </c>
      <c r="D115" s="677" t="str">
        <f t="shared" si="17"/>
        <v>17</v>
      </c>
      <c r="E115" s="677" t="str">
        <f t="shared" si="18"/>
        <v>01</v>
      </c>
      <c r="F115" s="691">
        <f t="shared" si="21"/>
        <v>110</v>
      </c>
      <c r="G115" s="692" t="str">
        <f t="shared" si="22"/>
        <v>110</v>
      </c>
      <c r="H115" s="680" t="str">
        <f t="shared" si="15"/>
        <v>1701110</v>
      </c>
      <c r="I115" s="681">
        <v>42794.744501041663</v>
      </c>
      <c r="K115" s="682">
        <v>42798.612301504632</v>
      </c>
      <c r="L115" s="683" t="s">
        <v>555</v>
      </c>
      <c r="M115" s="684" t="s">
        <v>555</v>
      </c>
      <c r="N115" s="684" t="str">
        <f>IF(I115="","",IFERROR(VLOOKUP(B115,QUEUE!$F$11:$X$1000,19,FALSE),"NON"))</f>
        <v>สมบูรณ์</v>
      </c>
      <c r="O115" s="684" t="s">
        <v>555</v>
      </c>
      <c r="P115" s="684" t="s">
        <v>555</v>
      </c>
      <c r="Q115" s="662" t="s">
        <v>16</v>
      </c>
      <c r="R115" s="662" t="s">
        <v>43</v>
      </c>
      <c r="S115" s="662" t="s">
        <v>33</v>
      </c>
      <c r="T115" s="662" t="s">
        <v>727</v>
      </c>
      <c r="U115" s="662" t="s">
        <v>387</v>
      </c>
      <c r="V115" s="685">
        <v>934744865</v>
      </c>
      <c r="X115" s="662" t="s">
        <v>728</v>
      </c>
      <c r="Y115" s="662" t="s">
        <v>310</v>
      </c>
      <c r="Z115" s="662" t="s">
        <v>336</v>
      </c>
      <c r="AA115" s="662">
        <v>2011</v>
      </c>
      <c r="AB115" s="681">
        <v>42812</v>
      </c>
      <c r="AC115" s="686" t="s">
        <v>390</v>
      </c>
      <c r="AD115" s="686"/>
      <c r="AE115" s="686"/>
      <c r="AF115" s="686"/>
      <c r="AG115" s="626" t="s">
        <v>71</v>
      </c>
      <c r="AH115" s="626" t="s">
        <v>340</v>
      </c>
      <c r="AI115" s="626" t="s">
        <v>615</v>
      </c>
      <c r="DD115" s="626">
        <v>115</v>
      </c>
      <c r="DH115" s="681">
        <v>42755.694035995373</v>
      </c>
      <c r="DI115" s="662" t="s">
        <v>1009</v>
      </c>
      <c r="DJ115" s="663">
        <v>0</v>
      </c>
      <c r="DK115" s="662"/>
      <c r="DL115" s="687" t="str">
        <f t="shared" si="23"/>
        <v>พร้อมซ่อม</v>
      </c>
      <c r="DM115" s="688"/>
    </row>
    <row r="116" spans="1:117" x14ac:dyDescent="0.25">
      <c r="A116" s="689">
        <f t="shared" si="19"/>
        <v>2247</v>
      </c>
      <c r="B116" s="690">
        <f t="shared" si="20"/>
        <v>1701111</v>
      </c>
      <c r="C116" s="626">
        <v>116</v>
      </c>
      <c r="D116" s="677" t="str">
        <f t="shared" si="17"/>
        <v>17</v>
      </c>
      <c r="E116" s="677" t="str">
        <f t="shared" si="18"/>
        <v>01</v>
      </c>
      <c r="F116" s="691">
        <f t="shared" si="21"/>
        <v>111</v>
      </c>
      <c r="G116" s="692" t="str">
        <f t="shared" si="22"/>
        <v>111</v>
      </c>
      <c r="H116" s="680" t="str">
        <f t="shared" si="15"/>
        <v>1701111</v>
      </c>
      <c r="I116" s="681">
        <v>1</v>
      </c>
      <c r="K116" s="682" t="str">
        <f>IF(OR(M116="OUT",N116="OUT",N116="สมบูรณ์"),"ไม่ระบุ","")</f>
        <v/>
      </c>
      <c r="L116" s="683" t="str">
        <f>IF(I116="","",IF(J116="","No fix",J116-I116))</f>
        <v>No fix</v>
      </c>
      <c r="M116" s="684" t="str">
        <f>IF(I116="","",IF(AG116="","NON","JOB"))</f>
        <v>NON</v>
      </c>
      <c r="N116" s="684" t="str">
        <f>IF(I116="","",IFERROR(VLOOKUP(B116,QUEUE!$F$11:$X$1000,19,FALSE),"NON"))</f>
        <v>NON</v>
      </c>
      <c r="O116" s="684" t="str">
        <f>IF(I116="","",IFERROR(IF(VLOOKUP(B116,[1]REFINISH!$F$4:$O$1000,10,FALSE)="",VLOOKUP(B116,[1]REFINISH!$F$4:$O$1000,8,FALSE),"OK"),"NON"))</f>
        <v>NON</v>
      </c>
      <c r="P116" s="684" t="str">
        <f>IF(I116="","",IF(AF116=0,"NON",IF(AF116-DE116=0,"OK","ขาด"&amp;AF116-DE116&amp;"ชิ้น")))</f>
        <v>NON</v>
      </c>
      <c r="Q116" s="662" t="s">
        <v>16</v>
      </c>
      <c r="R116" s="662" t="s">
        <v>43</v>
      </c>
      <c r="S116" s="662" t="s">
        <v>31</v>
      </c>
      <c r="T116" s="662" t="s">
        <v>729</v>
      </c>
      <c r="U116" s="662" t="s">
        <v>387</v>
      </c>
      <c r="V116" s="685">
        <v>980961047</v>
      </c>
      <c r="X116" s="662" t="s">
        <v>730</v>
      </c>
      <c r="Y116" s="662" t="s">
        <v>310</v>
      </c>
      <c r="Z116" s="662" t="s">
        <v>400</v>
      </c>
      <c r="AA116" s="662">
        <v>2004</v>
      </c>
      <c r="AB116" s="681">
        <v>42855</v>
      </c>
      <c r="AC116" s="686" t="s">
        <v>521</v>
      </c>
      <c r="AD116" s="686"/>
      <c r="AE116" s="686"/>
      <c r="AF116" s="686"/>
      <c r="DD116" s="626">
        <v>116</v>
      </c>
      <c r="DH116" s="681">
        <v>42755.695421180557</v>
      </c>
      <c r="DI116" s="662"/>
      <c r="DJ116" s="663"/>
      <c r="DK116" s="662">
        <v>1</v>
      </c>
      <c r="DL116" s="687" t="str">
        <f t="shared" si="23"/>
        <v>รออนุมัติ</v>
      </c>
      <c r="DM116" s="688">
        <v>0</v>
      </c>
    </row>
    <row r="117" spans="1:117" x14ac:dyDescent="0.25">
      <c r="A117" s="689">
        <f t="shared" si="19"/>
        <v>7450</v>
      </c>
      <c r="B117" s="690">
        <f t="shared" si="20"/>
        <v>1701112</v>
      </c>
      <c r="C117" s="626">
        <v>117</v>
      </c>
      <c r="D117" s="677" t="str">
        <f t="shared" si="17"/>
        <v>17</v>
      </c>
      <c r="E117" s="677" t="str">
        <f t="shared" si="18"/>
        <v>01</v>
      </c>
      <c r="F117" s="691">
        <f t="shared" si="21"/>
        <v>112</v>
      </c>
      <c r="G117" s="692" t="str">
        <f t="shared" si="22"/>
        <v>112</v>
      </c>
      <c r="H117" s="680" t="str">
        <f t="shared" si="15"/>
        <v>1701112</v>
      </c>
      <c r="I117" s="681">
        <v>42755.704998958332</v>
      </c>
      <c r="J117" s="681">
        <v>42761</v>
      </c>
      <c r="K117" s="682">
        <v>42767.596072106484</v>
      </c>
      <c r="L117" s="683" t="s">
        <v>555</v>
      </c>
      <c r="M117" s="684" t="s">
        <v>555</v>
      </c>
      <c r="N117" s="684" t="str">
        <f>IF(I117="","",IFERROR(VLOOKUP(B117,QUEUE!$F$11:$X$1000,19,FALSE),"NON"))</f>
        <v>สมบูรณ์</v>
      </c>
      <c r="O117" s="684" t="s">
        <v>555</v>
      </c>
      <c r="P117" s="684" t="s">
        <v>555</v>
      </c>
      <c r="Q117" s="662" t="s">
        <v>103</v>
      </c>
      <c r="R117" s="662" t="s">
        <v>103</v>
      </c>
      <c r="S117" s="662" t="s">
        <v>103</v>
      </c>
      <c r="T117" s="662" t="s">
        <v>729</v>
      </c>
      <c r="U117" s="662" t="s">
        <v>387</v>
      </c>
      <c r="V117" s="685">
        <v>980961047</v>
      </c>
      <c r="W117" s="685">
        <v>0</v>
      </c>
      <c r="X117" s="662" t="s">
        <v>731</v>
      </c>
      <c r="Y117" s="662" t="s">
        <v>310</v>
      </c>
      <c r="Z117" s="662" t="s">
        <v>400</v>
      </c>
      <c r="AA117" s="662">
        <v>2004</v>
      </c>
      <c r="AB117" s="681">
        <v>42855</v>
      </c>
      <c r="AC117" s="686" t="s">
        <v>521</v>
      </c>
      <c r="AD117" s="686"/>
      <c r="AE117" s="686"/>
      <c r="AF117" s="686"/>
      <c r="AG117" s="626" t="s">
        <v>48</v>
      </c>
      <c r="AH117" s="626" t="s">
        <v>340</v>
      </c>
      <c r="AI117" s="626" t="s">
        <v>54</v>
      </c>
      <c r="AK117" s="626" t="s">
        <v>71</v>
      </c>
      <c r="AL117" s="626" t="s">
        <v>340</v>
      </c>
      <c r="DD117" s="626">
        <v>117</v>
      </c>
      <c r="DG117" s="626">
        <v>0.5</v>
      </c>
      <c r="DH117" s="681">
        <v>42755.698437615742</v>
      </c>
      <c r="DI117" s="662" t="s">
        <v>645</v>
      </c>
      <c r="DJ117" s="663">
        <v>2</v>
      </c>
      <c r="DK117" s="662"/>
      <c r="DL117" s="687" t="str">
        <f t="shared" si="23"/>
        <v>พร้อมซ่อม</v>
      </c>
      <c r="DM117" s="688">
        <v>6200</v>
      </c>
    </row>
    <row r="118" spans="1:117" x14ac:dyDescent="0.25">
      <c r="A118" s="689">
        <f t="shared" si="19"/>
        <v>1310</v>
      </c>
      <c r="B118" s="690">
        <f t="shared" si="20"/>
        <v>1701113</v>
      </c>
      <c r="C118" s="626">
        <v>118</v>
      </c>
      <c r="D118" s="677" t="str">
        <f t="shared" si="17"/>
        <v>17</v>
      </c>
      <c r="E118" s="677" t="str">
        <f t="shared" si="18"/>
        <v>01</v>
      </c>
      <c r="F118" s="691">
        <f t="shared" si="21"/>
        <v>113</v>
      </c>
      <c r="G118" s="692" t="str">
        <f t="shared" si="22"/>
        <v>113</v>
      </c>
      <c r="H118" s="680" t="str">
        <f t="shared" si="15"/>
        <v>1701113</v>
      </c>
      <c r="I118" s="681">
        <v>42825.495982870372</v>
      </c>
      <c r="J118" s="681">
        <v>42833</v>
      </c>
      <c r="K118" s="682">
        <v>42835.733954166666</v>
      </c>
      <c r="L118" s="683" t="s">
        <v>555</v>
      </c>
      <c r="M118" s="684" t="s">
        <v>555</v>
      </c>
      <c r="N118" s="684" t="str">
        <f>IF(I118="","",IFERROR(VLOOKUP(B118,QUEUE!$F$11:$X$1000,19,FALSE),"NON"))</f>
        <v>สมบูรณ์</v>
      </c>
      <c r="O118" s="684" t="s">
        <v>555</v>
      </c>
      <c r="P118" s="684" t="s">
        <v>555</v>
      </c>
      <c r="Q118" s="662" t="s">
        <v>16</v>
      </c>
      <c r="R118" s="662" t="s">
        <v>44</v>
      </c>
      <c r="S118" s="662" t="s">
        <v>32</v>
      </c>
      <c r="T118" s="662" t="s">
        <v>732</v>
      </c>
      <c r="U118" s="662" t="s">
        <v>308</v>
      </c>
      <c r="V118" s="685">
        <v>834498294</v>
      </c>
      <c r="X118" s="662" t="s">
        <v>733</v>
      </c>
      <c r="Y118" s="662" t="s">
        <v>328</v>
      </c>
      <c r="Z118" s="662" t="s">
        <v>487</v>
      </c>
      <c r="AA118" s="662">
        <v>2012</v>
      </c>
      <c r="AB118" s="681">
        <v>42797</v>
      </c>
      <c r="AC118" s="686" t="s">
        <v>734</v>
      </c>
      <c r="AD118" s="686"/>
      <c r="AE118" s="686"/>
      <c r="AF118" s="686"/>
      <c r="AG118" s="626" t="s">
        <v>47</v>
      </c>
      <c r="AI118" s="626" t="s">
        <v>48</v>
      </c>
      <c r="AK118" s="626" t="s">
        <v>72</v>
      </c>
      <c r="AL118" s="626" t="s">
        <v>340</v>
      </c>
      <c r="AM118" s="626" t="s">
        <v>1567</v>
      </c>
      <c r="DD118" s="626">
        <v>118</v>
      </c>
      <c r="DG118" s="626">
        <v>0.5</v>
      </c>
      <c r="DH118" s="681">
        <v>42756.552233912036</v>
      </c>
      <c r="DI118" s="662" t="s">
        <v>1566</v>
      </c>
      <c r="DJ118" s="663">
        <v>2</v>
      </c>
      <c r="DK118" s="662">
        <v>1</v>
      </c>
      <c r="DL118" s="687" t="str">
        <f t="shared" si="23"/>
        <v>พร้อมซ่อม</v>
      </c>
      <c r="DM118" s="688">
        <v>6580</v>
      </c>
    </row>
    <row r="119" spans="1:117" x14ac:dyDescent="0.25">
      <c r="A119" s="689">
        <f t="shared" si="19"/>
        <v>7595</v>
      </c>
      <c r="B119" s="690">
        <f t="shared" si="20"/>
        <v>1701114</v>
      </c>
      <c r="C119" s="626">
        <v>119</v>
      </c>
      <c r="D119" s="677" t="str">
        <f t="shared" si="17"/>
        <v>17</v>
      </c>
      <c r="E119" s="677" t="str">
        <f t="shared" si="18"/>
        <v>01</v>
      </c>
      <c r="F119" s="691">
        <f t="shared" si="21"/>
        <v>114</v>
      </c>
      <c r="G119" s="692" t="str">
        <f t="shared" si="22"/>
        <v>114</v>
      </c>
      <c r="H119" s="680" t="str">
        <f t="shared" si="15"/>
        <v>1701114</v>
      </c>
      <c r="I119" s="681">
        <v>42809.700220254628</v>
      </c>
      <c r="J119" s="681">
        <v>42816</v>
      </c>
      <c r="K119" s="682">
        <v>42824.410406944444</v>
      </c>
      <c r="L119" s="683" t="s">
        <v>555</v>
      </c>
      <c r="M119" s="684" t="s">
        <v>555</v>
      </c>
      <c r="N119" s="684" t="str">
        <f>IF(I119="","",IFERROR(VLOOKUP(B119,QUEUE!$F$11:$X$1000,19,FALSE),"NON"))</f>
        <v>สมบูรณ์</v>
      </c>
      <c r="O119" s="684" t="s">
        <v>555</v>
      </c>
      <c r="P119" s="684" t="s">
        <v>555</v>
      </c>
      <c r="Q119" s="662" t="s">
        <v>16</v>
      </c>
      <c r="R119" s="662" t="s">
        <v>43</v>
      </c>
      <c r="S119" s="662" t="s">
        <v>34</v>
      </c>
      <c r="T119" s="662" t="s">
        <v>735</v>
      </c>
      <c r="U119" s="662" t="s">
        <v>670</v>
      </c>
      <c r="V119" s="685">
        <v>984600907</v>
      </c>
      <c r="X119" s="662" t="s">
        <v>736</v>
      </c>
      <c r="Y119" s="662" t="s">
        <v>538</v>
      </c>
      <c r="Z119" s="662" t="s">
        <v>539</v>
      </c>
      <c r="AA119" s="662">
        <v>2012</v>
      </c>
      <c r="AB119" s="681" t="s">
        <v>330</v>
      </c>
      <c r="AD119" s="686"/>
      <c r="AE119" s="686"/>
      <c r="AF119" s="686"/>
      <c r="AG119" s="626" t="s">
        <v>47</v>
      </c>
      <c r="AI119" s="626" t="s">
        <v>73</v>
      </c>
      <c r="AJ119" s="626" t="s">
        <v>340</v>
      </c>
      <c r="DD119" s="626">
        <v>119</v>
      </c>
      <c r="DG119" s="626">
        <v>0.5</v>
      </c>
      <c r="DH119" s="681">
        <v>42756.555912384261</v>
      </c>
      <c r="DI119" s="662" t="s">
        <v>968</v>
      </c>
      <c r="DJ119" s="663">
        <v>1</v>
      </c>
      <c r="DK119" s="662">
        <v>1</v>
      </c>
      <c r="DL119" s="687" t="str">
        <f t="shared" si="23"/>
        <v>พร้อมซ่อม</v>
      </c>
      <c r="DM119" s="688">
        <v>4475</v>
      </c>
    </row>
    <row r="120" spans="1:117" x14ac:dyDescent="0.25">
      <c r="A120" s="689">
        <f t="shared" si="19"/>
        <v>9672</v>
      </c>
      <c r="B120" s="690">
        <f t="shared" si="20"/>
        <v>1701115</v>
      </c>
      <c r="C120" s="626">
        <v>120</v>
      </c>
      <c r="D120" s="677" t="str">
        <f t="shared" si="17"/>
        <v>17</v>
      </c>
      <c r="E120" s="677" t="str">
        <f t="shared" si="18"/>
        <v>01</v>
      </c>
      <c r="F120" s="691">
        <f t="shared" si="21"/>
        <v>115</v>
      </c>
      <c r="G120" s="692" t="str">
        <f t="shared" si="22"/>
        <v>115</v>
      </c>
      <c r="H120" s="680" t="str">
        <f t="shared" si="15"/>
        <v>1701115</v>
      </c>
      <c r="I120" s="681">
        <v>42910.724627662035</v>
      </c>
      <c r="J120" s="681">
        <v>42916</v>
      </c>
      <c r="K120" s="682">
        <v>42921.384445370371</v>
      </c>
      <c r="L120" s="683" t="s">
        <v>555</v>
      </c>
      <c r="M120" s="684" t="s">
        <v>555</v>
      </c>
      <c r="N120" s="684" t="s">
        <v>555</v>
      </c>
      <c r="O120" s="684" t="s">
        <v>555</v>
      </c>
      <c r="P120" s="684" t="s">
        <v>555</v>
      </c>
      <c r="Q120" s="662" t="s">
        <v>16</v>
      </c>
      <c r="R120" s="662" t="s">
        <v>43</v>
      </c>
      <c r="S120" s="662" t="s">
        <v>31</v>
      </c>
      <c r="T120" s="662" t="s">
        <v>737</v>
      </c>
      <c r="U120" s="662" t="s">
        <v>387</v>
      </c>
      <c r="V120" s="685">
        <v>616162950</v>
      </c>
      <c r="X120" s="662" t="s">
        <v>738</v>
      </c>
      <c r="Y120" s="662" t="s">
        <v>294</v>
      </c>
      <c r="Z120" s="662" t="s">
        <v>389</v>
      </c>
      <c r="AA120" s="662">
        <v>2011</v>
      </c>
      <c r="AB120" s="681">
        <v>42805</v>
      </c>
      <c r="AC120" s="686" t="s">
        <v>661</v>
      </c>
      <c r="AD120" s="686"/>
      <c r="AE120" s="686"/>
      <c r="AF120" s="686"/>
      <c r="AG120" s="626" t="s">
        <v>47</v>
      </c>
      <c r="AI120" s="626" t="s">
        <v>1509</v>
      </c>
      <c r="AK120" s="626" t="s">
        <v>2138</v>
      </c>
      <c r="DD120" s="626">
        <v>120</v>
      </c>
      <c r="DH120" s="681">
        <v>42756.559947569447</v>
      </c>
      <c r="DI120" s="662" t="s">
        <v>429</v>
      </c>
      <c r="DJ120" s="663">
        <v>1</v>
      </c>
      <c r="DK120" s="662">
        <v>1</v>
      </c>
      <c r="DL120" s="687" t="str">
        <f t="shared" si="23"/>
        <v>พร้อมซ่อม</v>
      </c>
      <c r="DM120" s="688">
        <v>1900</v>
      </c>
    </row>
    <row r="121" spans="1:117" x14ac:dyDescent="0.25">
      <c r="A121" s="689">
        <f t="shared" si="19"/>
        <v>8201</v>
      </c>
      <c r="B121" s="690">
        <f t="shared" si="20"/>
        <v>1701116</v>
      </c>
      <c r="C121" s="626">
        <v>121</v>
      </c>
      <c r="D121" s="677" t="str">
        <f t="shared" si="17"/>
        <v>17</v>
      </c>
      <c r="E121" s="677" t="str">
        <f t="shared" si="18"/>
        <v>01</v>
      </c>
      <c r="F121" s="691">
        <f t="shared" si="21"/>
        <v>116</v>
      </c>
      <c r="G121" s="692" t="str">
        <f t="shared" si="22"/>
        <v>116</v>
      </c>
      <c r="H121" s="680" t="str">
        <f t="shared" si="15"/>
        <v>1701116</v>
      </c>
      <c r="I121" s="681">
        <v>42822.435190856479</v>
      </c>
      <c r="J121" s="681">
        <v>42830</v>
      </c>
      <c r="K121" s="682">
        <v>42832.363255902776</v>
      </c>
      <c r="L121" s="683" t="s">
        <v>555</v>
      </c>
      <c r="M121" s="684" t="s">
        <v>555</v>
      </c>
      <c r="N121" s="684" t="str">
        <f>IF(I121="","",IFERROR(VLOOKUP(B121,QUEUE!$F$11:$X$1000,19,FALSE),"NON"))</f>
        <v>สมบูรณ์</v>
      </c>
      <c r="O121" s="684" t="s">
        <v>555</v>
      </c>
      <c r="P121" s="684" t="s">
        <v>555</v>
      </c>
      <c r="Q121" s="662" t="s">
        <v>16</v>
      </c>
      <c r="R121" s="662" t="s">
        <v>44</v>
      </c>
      <c r="S121" s="662" t="s">
        <v>40</v>
      </c>
      <c r="T121" s="662" t="s">
        <v>739</v>
      </c>
      <c r="U121" s="662" t="s">
        <v>303</v>
      </c>
      <c r="V121" s="685">
        <v>952516238</v>
      </c>
      <c r="X121" s="662" t="s">
        <v>740</v>
      </c>
      <c r="Y121" s="662" t="s">
        <v>323</v>
      </c>
      <c r="Z121" s="662">
        <v>2</v>
      </c>
      <c r="AA121" s="662">
        <v>2013</v>
      </c>
      <c r="AB121" s="681">
        <v>42886</v>
      </c>
      <c r="AC121" s="686" t="s">
        <v>301</v>
      </c>
      <c r="AD121" s="686"/>
      <c r="AE121" s="686"/>
      <c r="AF121" s="686"/>
      <c r="AG121" s="626" t="s">
        <v>54</v>
      </c>
      <c r="AI121" s="626" t="s">
        <v>58</v>
      </c>
      <c r="DD121" s="626">
        <v>121</v>
      </c>
      <c r="DG121" s="626">
        <v>0.5</v>
      </c>
      <c r="DH121" s="681">
        <v>42756.564023611114</v>
      </c>
      <c r="DI121" s="662" t="s">
        <v>1540</v>
      </c>
      <c r="DJ121" s="663">
        <v>2</v>
      </c>
      <c r="DK121" s="662"/>
      <c r="DL121" s="687" t="str">
        <f t="shared" si="23"/>
        <v>พร้อมซ่อม</v>
      </c>
      <c r="DM121" s="688"/>
    </row>
    <row r="122" spans="1:117" x14ac:dyDescent="0.25">
      <c r="A122" s="689">
        <f t="shared" si="19"/>
        <v>4290</v>
      </c>
      <c r="B122" s="690">
        <f t="shared" si="20"/>
        <v>1701117</v>
      </c>
      <c r="C122" s="626">
        <v>122</v>
      </c>
      <c r="D122" s="677" t="str">
        <f t="shared" si="17"/>
        <v>17</v>
      </c>
      <c r="E122" s="677" t="str">
        <f t="shared" si="18"/>
        <v>01</v>
      </c>
      <c r="F122" s="691">
        <f t="shared" si="21"/>
        <v>117</v>
      </c>
      <c r="G122" s="692" t="str">
        <f t="shared" si="22"/>
        <v>117</v>
      </c>
      <c r="H122" s="680" t="str">
        <f t="shared" si="15"/>
        <v>1701117</v>
      </c>
      <c r="I122" s="681">
        <v>42794.400852662038</v>
      </c>
      <c r="K122" s="682" t="str">
        <f>IF(OR(N122="OUT",N122="สมบูรณ์"),"ไม่ระบุ","")</f>
        <v>ไม่ระบุ</v>
      </c>
      <c r="L122" s="683" t="str">
        <f>IF(I122="","",IF(J122="","No fix",J122-I122))</f>
        <v>No fix</v>
      </c>
      <c r="M122" s="684" t="str">
        <f>IF(I122="","",IF(AG122="","NON","JOB"))</f>
        <v>JOB</v>
      </c>
      <c r="N122" s="684" t="str">
        <f>IF(I122="","",IFERROR(VLOOKUP(B122,QUEUE!$F$11:$X$1000,19,FALSE),"NON"))</f>
        <v>สมบูรณ์</v>
      </c>
      <c r="O122" s="684" t="str">
        <f>IF(I122="","",IFERROR(IF(VLOOKUP(B122,[1]REFINISH!$F$4:$O$1000,10,FALSE)="",VLOOKUP(B122,[1]REFINISH!$F$4:$O$1000,8,FALSE),"OK"),"NON"))</f>
        <v>OK</v>
      </c>
      <c r="P122" s="684" t="str">
        <f>IF(I122="","",IF(AF122=0,"NON",IF(AF122-DE122=0,"OK","ขาด"&amp;AF122-DE122&amp;"ชิ้น")))</f>
        <v>NON</v>
      </c>
      <c r="Q122" s="662" t="s">
        <v>16</v>
      </c>
      <c r="R122" s="662" t="s">
        <v>43</v>
      </c>
      <c r="S122" s="662" t="s">
        <v>31</v>
      </c>
      <c r="T122" s="662" t="s">
        <v>741</v>
      </c>
      <c r="U122" s="662" t="s">
        <v>326</v>
      </c>
      <c r="V122" s="685">
        <v>896752294</v>
      </c>
      <c r="X122" s="662" t="s">
        <v>742</v>
      </c>
      <c r="Y122" s="662" t="s">
        <v>294</v>
      </c>
      <c r="Z122" s="662" t="s">
        <v>389</v>
      </c>
      <c r="AA122" s="662">
        <v>2011</v>
      </c>
      <c r="AB122" s="681">
        <v>42984</v>
      </c>
      <c r="AC122" s="686" t="s">
        <v>743</v>
      </c>
      <c r="AD122" s="686"/>
      <c r="AE122" s="686"/>
      <c r="AF122" s="686"/>
      <c r="AG122" s="626" t="s">
        <v>63</v>
      </c>
      <c r="AI122" s="626" t="s">
        <v>72</v>
      </c>
      <c r="AJ122" s="626" t="s">
        <v>340</v>
      </c>
      <c r="DD122" s="626">
        <v>122</v>
      </c>
      <c r="DH122" s="681">
        <v>42756.685568402776</v>
      </c>
      <c r="DI122" s="662" t="s">
        <v>1261</v>
      </c>
      <c r="DJ122" s="663">
        <v>1</v>
      </c>
      <c r="DK122" s="662"/>
      <c r="DL122" s="687" t="str">
        <f t="shared" si="23"/>
        <v>พร้อมซ่อม</v>
      </c>
      <c r="DM122" s="688"/>
    </row>
    <row r="123" spans="1:117" x14ac:dyDescent="0.25">
      <c r="A123" s="689">
        <f t="shared" si="19"/>
        <v>9002</v>
      </c>
      <c r="B123" s="690">
        <f t="shared" si="20"/>
        <v>1701118</v>
      </c>
      <c r="C123" s="626">
        <v>123</v>
      </c>
      <c r="D123" s="677" t="str">
        <f t="shared" si="17"/>
        <v>17</v>
      </c>
      <c r="E123" s="677" t="str">
        <f t="shared" si="18"/>
        <v>01</v>
      </c>
      <c r="F123" s="691">
        <f t="shared" si="21"/>
        <v>118</v>
      </c>
      <c r="G123" s="692" t="str">
        <f t="shared" si="22"/>
        <v>118</v>
      </c>
      <c r="H123" s="680" t="str">
        <f t="shared" si="15"/>
        <v>1701118</v>
      </c>
      <c r="I123" s="681">
        <v>42779.587583564811</v>
      </c>
      <c r="J123" s="681">
        <v>42788</v>
      </c>
      <c r="K123" s="682">
        <v>42791.75600011574</v>
      </c>
      <c r="L123" s="683" t="s">
        <v>555</v>
      </c>
      <c r="M123" s="684" t="s">
        <v>555</v>
      </c>
      <c r="N123" s="684" t="str">
        <f>IF(I123="","",IFERROR(VLOOKUP(B123,QUEUE!$F$11:$X$1000,19,FALSE),"NON"))</f>
        <v>สมบูรณ์</v>
      </c>
      <c r="O123" s="684" t="s">
        <v>555</v>
      </c>
      <c r="P123" s="684" t="s">
        <v>555</v>
      </c>
      <c r="Q123" s="662" t="s">
        <v>16</v>
      </c>
      <c r="R123" s="662" t="s">
        <v>44</v>
      </c>
      <c r="S123" s="662" t="s">
        <v>201</v>
      </c>
      <c r="T123" s="662" t="s">
        <v>744</v>
      </c>
      <c r="U123" s="662" t="s">
        <v>745</v>
      </c>
      <c r="V123" s="685">
        <v>979393659</v>
      </c>
      <c r="W123" s="685">
        <v>619894485</v>
      </c>
      <c r="X123" s="662" t="s">
        <v>746</v>
      </c>
      <c r="Y123" s="662" t="s">
        <v>323</v>
      </c>
      <c r="Z123" s="662">
        <v>3</v>
      </c>
      <c r="AA123" s="662">
        <v>2005</v>
      </c>
      <c r="AB123" s="681" t="s">
        <v>330</v>
      </c>
      <c r="AD123" s="686"/>
      <c r="AE123" s="686"/>
      <c r="AF123" s="686"/>
      <c r="AG123" s="626" t="s">
        <v>48</v>
      </c>
      <c r="AH123" s="626" t="s">
        <v>340</v>
      </c>
      <c r="AI123" s="626" t="s">
        <v>78</v>
      </c>
      <c r="AK123" s="626" t="s">
        <v>978</v>
      </c>
      <c r="AM123" s="626" t="s">
        <v>345</v>
      </c>
      <c r="AO123" s="626" t="s">
        <v>979</v>
      </c>
      <c r="AQ123" s="626" t="s">
        <v>980</v>
      </c>
      <c r="AS123" s="626" t="s">
        <v>981</v>
      </c>
      <c r="AU123" s="626" t="s">
        <v>371</v>
      </c>
      <c r="DD123" s="626">
        <v>123</v>
      </c>
      <c r="DG123" s="626">
        <v>1</v>
      </c>
      <c r="DH123" s="681">
        <v>42756.691441087962</v>
      </c>
      <c r="DI123" s="662"/>
      <c r="DJ123" s="663">
        <v>2</v>
      </c>
      <c r="DK123" s="662"/>
      <c r="DL123" s="687"/>
      <c r="DM123" s="688"/>
    </row>
    <row r="124" spans="1:117" x14ac:dyDescent="0.25">
      <c r="A124" s="689">
        <f t="shared" si="19"/>
        <v>2115</v>
      </c>
      <c r="B124" s="690">
        <f t="shared" si="20"/>
        <v>1701119</v>
      </c>
      <c r="C124" s="626">
        <v>124</v>
      </c>
      <c r="D124" s="677" t="str">
        <f t="shared" si="17"/>
        <v>17</v>
      </c>
      <c r="E124" s="677" t="str">
        <f t="shared" si="18"/>
        <v>01</v>
      </c>
      <c r="F124" s="691">
        <f t="shared" si="21"/>
        <v>119</v>
      </c>
      <c r="G124" s="692" t="str">
        <f t="shared" si="22"/>
        <v>119</v>
      </c>
      <c r="H124" s="680" t="str">
        <f t="shared" si="15"/>
        <v>1701119</v>
      </c>
      <c r="I124" s="681">
        <v>42767.630519675928</v>
      </c>
      <c r="J124" s="681">
        <v>42772</v>
      </c>
      <c r="K124" s="682">
        <v>42772.76835092593</v>
      </c>
      <c r="L124" s="683">
        <f>IF(I124="","",IF(J124="","No fix",J124-I124))</f>
        <v>4.3694803240723559</v>
      </c>
      <c r="M124" s="684" t="str">
        <f>IF(I124="","",IF(AG124="","NON","JOB"))</f>
        <v>JOB</v>
      </c>
      <c r="N124" s="684" t="str">
        <f>IF(I124="","",IFERROR(VLOOKUP(B124,QUEUE!$F$11:$X$1000,19,FALSE),"NON"))</f>
        <v>สมบูรณ์</v>
      </c>
      <c r="O124" s="684" t="str">
        <f>IF(I124="","",IFERROR(IF(VLOOKUP(B124,[1]REFINISH!$F$4:$O$1000,10,FALSE)="",VLOOKUP(B124,[1]REFINISH!$F$4:$O$1000,8,FALSE),"OK"),"NON"))</f>
        <v>OK</v>
      </c>
      <c r="P124" s="684" t="str">
        <f>IF(I124="","",IF(AF124=0,"NON",IF(AF124-DE124=0,"OK","ขาด"&amp;AF124-DE124&amp;"ชิ้น")))</f>
        <v>NON</v>
      </c>
      <c r="Q124" s="662" t="s">
        <v>16</v>
      </c>
      <c r="R124" s="662" t="s">
        <v>43</v>
      </c>
      <c r="S124" s="662" t="s">
        <v>34</v>
      </c>
      <c r="T124" s="662" t="s">
        <v>747</v>
      </c>
      <c r="U124" s="662" t="s">
        <v>303</v>
      </c>
      <c r="V124" s="685">
        <v>896610115</v>
      </c>
      <c r="W124" s="685">
        <v>815658114</v>
      </c>
      <c r="X124" s="662" t="s">
        <v>748</v>
      </c>
      <c r="Y124" s="662" t="s">
        <v>328</v>
      </c>
      <c r="Z124" s="662" t="s">
        <v>749</v>
      </c>
      <c r="AA124" s="662">
        <v>2002</v>
      </c>
      <c r="AB124" s="681">
        <v>42836</v>
      </c>
      <c r="AC124" s="686" t="s">
        <v>522</v>
      </c>
      <c r="AD124" s="686"/>
      <c r="AE124" s="686"/>
      <c r="AF124" s="686"/>
      <c r="AG124" s="626" t="s">
        <v>48</v>
      </c>
      <c r="DD124" s="626">
        <v>124</v>
      </c>
      <c r="DG124" s="626">
        <v>0.5</v>
      </c>
      <c r="DH124" s="681">
        <v>42756.695165972225</v>
      </c>
      <c r="DI124" s="662" t="s">
        <v>956</v>
      </c>
      <c r="DJ124" s="663">
        <v>1</v>
      </c>
      <c r="DK124" s="662">
        <v>1</v>
      </c>
      <c r="DL124" s="687" t="str">
        <f t="shared" ref="DL124:DL187" si="24">IF(DH124="","",IF(OR(M124="NON",M124=""),"รออนุมัติ",IF(AF124="","พร้อมซ่อม",IF(AF124=DE124,"พร้อมซ่อม","รออะไหล่"))))</f>
        <v>พร้อมซ่อม</v>
      </c>
      <c r="DM124" s="688">
        <v>4841.9799999999996</v>
      </c>
    </row>
    <row r="125" spans="1:117" x14ac:dyDescent="0.25">
      <c r="A125" s="689">
        <f t="shared" si="19"/>
        <v>4088</v>
      </c>
      <c r="B125" s="690">
        <f t="shared" si="20"/>
        <v>1701120</v>
      </c>
      <c r="C125" s="626">
        <v>125</v>
      </c>
      <c r="D125" s="677" t="str">
        <f t="shared" si="17"/>
        <v>17</v>
      </c>
      <c r="E125" s="677" t="str">
        <f t="shared" si="18"/>
        <v>01</v>
      </c>
      <c r="F125" s="691">
        <f t="shared" si="21"/>
        <v>120</v>
      </c>
      <c r="G125" s="692" t="str">
        <f t="shared" si="22"/>
        <v>120</v>
      </c>
      <c r="H125" s="680" t="str">
        <f t="shared" si="15"/>
        <v>1701120</v>
      </c>
      <c r="I125" s="681">
        <v>42756.697737847222</v>
      </c>
      <c r="J125" s="681">
        <v>42765</v>
      </c>
      <c r="K125" s="682">
        <v>42772.769206018522</v>
      </c>
      <c r="L125" s="683">
        <f>IF(I125="","",IF(J125="","No fix",J125-I125))</f>
        <v>8.3022621527779847</v>
      </c>
      <c r="M125" s="684" t="str">
        <f>IF(I125="","",IF(AG125="","NON","JOB"))</f>
        <v>JOB</v>
      </c>
      <c r="N125" s="684" t="str">
        <f>IF(I125="","",IFERROR(VLOOKUP(B125,QUEUE!$F$11:$X$1000,19,FALSE),"NON"))</f>
        <v>สมบูรณ์</v>
      </c>
      <c r="O125" s="684" t="str">
        <f>IF(I125="","",IFERROR(IF(VLOOKUP(B125,[1]REFINISH!$F$4:$O$1000,10,FALSE)="",VLOOKUP(B125,[1]REFINISH!$F$4:$O$1000,8,FALSE),"OK"),"NON"))</f>
        <v>OK</v>
      </c>
      <c r="P125" s="684" t="str">
        <f>IF(I125="","",IF(AF125=0,"NON",IF(AF125-DE125=0,"OK","ขาด"&amp;AF125-DE125&amp;"ชิ้น")))</f>
        <v>NON</v>
      </c>
      <c r="Q125" s="662" t="s">
        <v>29</v>
      </c>
      <c r="R125" s="662" t="s">
        <v>44</v>
      </c>
      <c r="S125" s="662" t="s">
        <v>103</v>
      </c>
      <c r="T125" s="662" t="s">
        <v>750</v>
      </c>
      <c r="U125" s="662" t="s">
        <v>303</v>
      </c>
      <c r="V125" s="685">
        <v>802949872</v>
      </c>
      <c r="X125" s="662" t="s">
        <v>751</v>
      </c>
      <c r="Y125" s="662" t="s">
        <v>310</v>
      </c>
      <c r="Z125" s="662" t="s">
        <v>400</v>
      </c>
      <c r="AD125" s="686"/>
      <c r="AE125" s="686"/>
      <c r="AF125" s="686"/>
      <c r="AG125" s="626" t="s">
        <v>48</v>
      </c>
      <c r="AI125" s="626" t="s">
        <v>55</v>
      </c>
      <c r="AK125" s="626" t="s">
        <v>72</v>
      </c>
      <c r="AL125" s="626" t="s">
        <v>340</v>
      </c>
      <c r="DD125" s="626">
        <v>125</v>
      </c>
      <c r="DH125" s="681">
        <v>42756.696515625001</v>
      </c>
      <c r="DI125" s="662">
        <v>0</v>
      </c>
      <c r="DJ125" s="663">
        <v>2</v>
      </c>
      <c r="DK125" s="662"/>
      <c r="DL125" s="687" t="str">
        <f t="shared" si="24"/>
        <v>พร้อมซ่อม</v>
      </c>
      <c r="DM125" s="688">
        <v>37417.78</v>
      </c>
    </row>
    <row r="126" spans="1:117" x14ac:dyDescent="0.25">
      <c r="A126" s="689">
        <f t="shared" si="19"/>
        <v>8075</v>
      </c>
      <c r="B126" s="690">
        <f t="shared" si="20"/>
        <v>1701121</v>
      </c>
      <c r="C126" s="626">
        <v>126</v>
      </c>
      <c r="D126" s="677" t="str">
        <f t="shared" si="17"/>
        <v>17</v>
      </c>
      <c r="E126" s="677" t="str">
        <f t="shared" si="18"/>
        <v>01</v>
      </c>
      <c r="F126" s="691">
        <f t="shared" si="21"/>
        <v>121</v>
      </c>
      <c r="G126" s="692" t="str">
        <f t="shared" si="22"/>
        <v>121</v>
      </c>
      <c r="H126" s="680" t="str">
        <f t="shared" si="15"/>
        <v>1701121</v>
      </c>
      <c r="I126" s="681">
        <v>42756.726676736114</v>
      </c>
      <c r="J126" s="681">
        <v>42770</v>
      </c>
      <c r="K126" s="682">
        <v>42775.349485995372</v>
      </c>
      <c r="L126" s="683">
        <f>IF(I126="","",IF(J126="","No fix",J126-I126))</f>
        <v>13.273323263885686</v>
      </c>
      <c r="M126" s="684" t="str">
        <f>IF(I126="","",IF(AG126="","NON","JOB"))</f>
        <v>JOB</v>
      </c>
      <c r="N126" s="684" t="str">
        <f>IF(I126="","",IFERROR(VLOOKUP(B126,QUEUE!$F$11:$X$1000,19,FALSE),"NON"))</f>
        <v>สมบูรณ์</v>
      </c>
      <c r="O126" s="684" t="str">
        <f>IF(I126="","",IFERROR(IF(VLOOKUP(B126,[1]REFINISH!$F$4:$O$1000,10,FALSE)="",VLOOKUP(B126,[1]REFINISH!$F$4:$O$1000,8,FALSE),"OK"),"NON"))</f>
        <v>OK</v>
      </c>
      <c r="P126" s="684" t="str">
        <f>IF(I126="","",IF(AF126=0,"NON",IF(AF126-DE126=0,"OK","ขาด"&amp;AF126-DE126&amp;"ชิ้น")))</f>
        <v>NON</v>
      </c>
      <c r="Q126" s="662" t="s">
        <v>16</v>
      </c>
      <c r="R126" s="662" t="s">
        <v>44</v>
      </c>
      <c r="S126" s="662" t="s">
        <v>32</v>
      </c>
      <c r="T126" s="662" t="s">
        <v>752</v>
      </c>
      <c r="U126" s="662" t="s">
        <v>308</v>
      </c>
      <c r="V126" s="685">
        <v>945520315</v>
      </c>
      <c r="X126" s="662" t="s">
        <v>753</v>
      </c>
      <c r="Y126" s="662" t="s">
        <v>310</v>
      </c>
      <c r="Z126" s="662" t="s">
        <v>336</v>
      </c>
      <c r="AA126" s="662">
        <v>2009</v>
      </c>
      <c r="AB126" s="681">
        <v>43092</v>
      </c>
      <c r="AC126" s="686" t="s">
        <v>378</v>
      </c>
      <c r="AD126" s="686"/>
      <c r="AE126" s="686"/>
      <c r="AF126" s="686"/>
      <c r="AG126" s="626" t="s">
        <v>47</v>
      </c>
      <c r="AI126" s="626" t="s">
        <v>79</v>
      </c>
      <c r="AK126" s="626" t="s">
        <v>52</v>
      </c>
      <c r="AM126" s="626" t="s">
        <v>56</v>
      </c>
      <c r="AO126" s="626" t="s">
        <v>60</v>
      </c>
      <c r="AQ126" s="626" t="s">
        <v>62</v>
      </c>
      <c r="AS126" s="626" t="s">
        <v>63</v>
      </c>
      <c r="AU126" s="626" t="s">
        <v>73</v>
      </c>
      <c r="AV126" s="626" t="s">
        <v>340</v>
      </c>
      <c r="DD126" s="626">
        <v>126</v>
      </c>
      <c r="DH126" s="681">
        <v>42756.723049537039</v>
      </c>
      <c r="DI126" s="662" t="s">
        <v>754</v>
      </c>
      <c r="DJ126" s="663">
        <v>7</v>
      </c>
      <c r="DK126" s="662"/>
      <c r="DL126" s="687" t="str">
        <f t="shared" si="24"/>
        <v>พร้อมซ่อม</v>
      </c>
      <c r="DM126" s="688"/>
    </row>
    <row r="127" spans="1:117" x14ac:dyDescent="0.25">
      <c r="A127" s="689">
        <f t="shared" si="19"/>
        <v>885</v>
      </c>
      <c r="B127" s="690">
        <f t="shared" si="20"/>
        <v>1701122</v>
      </c>
      <c r="C127" s="626">
        <v>127</v>
      </c>
      <c r="D127" s="677" t="str">
        <f t="shared" si="17"/>
        <v>17</v>
      </c>
      <c r="E127" s="677" t="str">
        <f t="shared" si="18"/>
        <v>01</v>
      </c>
      <c r="F127" s="691">
        <f t="shared" si="21"/>
        <v>122</v>
      </c>
      <c r="G127" s="692" t="str">
        <f t="shared" si="22"/>
        <v>122</v>
      </c>
      <c r="H127" s="680" t="str">
        <f t="shared" si="15"/>
        <v>1701122</v>
      </c>
      <c r="I127" s="681">
        <v>42758.484618634262</v>
      </c>
      <c r="J127" s="681">
        <v>0</v>
      </c>
      <c r="K127" s="682">
        <v>42861.70164525463</v>
      </c>
      <c r="L127" s="683" t="s">
        <v>555</v>
      </c>
      <c r="M127" s="684" t="s">
        <v>555</v>
      </c>
      <c r="N127" s="684" t="str">
        <f>IF(I127="","",IFERROR(VLOOKUP(B127,QUEUE!$F$11:$X$1000,19,FALSE),"NON"))</f>
        <v>สมบูรณ์</v>
      </c>
      <c r="O127" s="684" t="s">
        <v>555</v>
      </c>
      <c r="P127" s="684" t="s">
        <v>555</v>
      </c>
      <c r="Q127" s="662" t="s">
        <v>16</v>
      </c>
      <c r="R127" s="662" t="s">
        <v>179</v>
      </c>
      <c r="S127" s="662" t="s">
        <v>39</v>
      </c>
      <c r="T127" s="662" t="s">
        <v>757</v>
      </c>
      <c r="U127" s="662" t="s">
        <v>398</v>
      </c>
      <c r="V127" s="685">
        <v>811705153</v>
      </c>
      <c r="W127" s="685">
        <v>0</v>
      </c>
      <c r="X127" s="662" t="s">
        <v>758</v>
      </c>
      <c r="Y127" s="662" t="s">
        <v>759</v>
      </c>
      <c r="Z127" s="662" t="s">
        <v>760</v>
      </c>
      <c r="AA127" s="662">
        <v>2004</v>
      </c>
      <c r="AB127" s="681">
        <v>42803</v>
      </c>
      <c r="AC127" s="686" t="s">
        <v>761</v>
      </c>
      <c r="AD127" s="686"/>
      <c r="AE127" s="686"/>
      <c r="AF127" s="686"/>
      <c r="DD127" s="626">
        <v>127</v>
      </c>
      <c r="DG127" s="626">
        <v>1</v>
      </c>
      <c r="DH127" s="681">
        <v>42758.484242592589</v>
      </c>
      <c r="DI127" s="662" t="s">
        <v>762</v>
      </c>
      <c r="DJ127" s="663">
        <v>0</v>
      </c>
      <c r="DK127" s="662"/>
      <c r="DL127" s="687" t="str">
        <f t="shared" si="24"/>
        <v>พร้อมซ่อม</v>
      </c>
      <c r="DM127" s="688">
        <v>280.37</v>
      </c>
    </row>
    <row r="128" spans="1:117" x14ac:dyDescent="0.25">
      <c r="A128" s="689">
        <f t="shared" si="19"/>
        <v>2586</v>
      </c>
      <c r="B128" s="690">
        <f t="shared" si="20"/>
        <v>1701123</v>
      </c>
      <c r="C128" s="626">
        <v>128</v>
      </c>
      <c r="D128" s="677" t="str">
        <f t="shared" si="17"/>
        <v>17</v>
      </c>
      <c r="E128" s="677" t="str">
        <f t="shared" si="18"/>
        <v>01</v>
      </c>
      <c r="F128" s="691">
        <f t="shared" si="21"/>
        <v>123</v>
      </c>
      <c r="G128" s="692" t="str">
        <f t="shared" si="22"/>
        <v>123</v>
      </c>
      <c r="H128" s="680" t="str">
        <f t="shared" si="15"/>
        <v>1701123</v>
      </c>
      <c r="I128" s="681">
        <v>42773.608945370368</v>
      </c>
      <c r="J128" s="681">
        <v>42781</v>
      </c>
      <c r="K128" s="682">
        <v>42789.747918518522</v>
      </c>
      <c r="L128" s="683" t="s">
        <v>555</v>
      </c>
      <c r="M128" s="684" t="s">
        <v>555</v>
      </c>
      <c r="N128" s="684" t="str">
        <f>IF(I128="","",IFERROR(VLOOKUP(B128,QUEUE!$F$11:$X$1000,19,FALSE),"NON"))</f>
        <v>สมบูรณ์</v>
      </c>
      <c r="O128" s="684" t="s">
        <v>555</v>
      </c>
      <c r="P128" s="684" t="s">
        <v>555</v>
      </c>
      <c r="Q128" s="662" t="s">
        <v>16</v>
      </c>
      <c r="R128" s="662" t="s">
        <v>44</v>
      </c>
      <c r="S128" s="662" t="s">
        <v>31</v>
      </c>
      <c r="T128" s="662" t="s">
        <v>763</v>
      </c>
      <c r="U128" s="662" t="s">
        <v>532</v>
      </c>
      <c r="V128" s="685">
        <v>899544324</v>
      </c>
      <c r="W128" s="685">
        <v>982591134</v>
      </c>
      <c r="X128" s="662" t="s">
        <v>764</v>
      </c>
      <c r="Y128" s="662" t="s">
        <v>294</v>
      </c>
      <c r="Z128" s="662" t="s">
        <v>295</v>
      </c>
      <c r="AA128" s="662">
        <v>2011</v>
      </c>
      <c r="AB128" s="681">
        <v>43120</v>
      </c>
      <c r="AC128" s="686" t="s">
        <v>765</v>
      </c>
      <c r="AD128" s="686"/>
      <c r="AE128" s="686">
        <v>1</v>
      </c>
      <c r="AF128" s="686"/>
      <c r="AG128" s="626" t="s">
        <v>47</v>
      </c>
      <c r="AH128" s="626" t="s">
        <v>340</v>
      </c>
      <c r="AI128" s="626" t="s">
        <v>51</v>
      </c>
      <c r="AJ128" s="626" t="s">
        <v>340</v>
      </c>
      <c r="AK128" s="626" t="s">
        <v>78</v>
      </c>
      <c r="AM128" s="626" t="s">
        <v>52</v>
      </c>
      <c r="AO128" s="626" t="s">
        <v>56</v>
      </c>
      <c r="AQ128" s="626" t="s">
        <v>67</v>
      </c>
      <c r="AR128" s="626" t="s">
        <v>340</v>
      </c>
      <c r="AS128" s="626" t="s">
        <v>73</v>
      </c>
      <c r="AT128" s="626" t="s">
        <v>340</v>
      </c>
      <c r="AU128" s="626" t="s">
        <v>667</v>
      </c>
      <c r="AW128" s="626" t="s">
        <v>982</v>
      </c>
      <c r="AY128" s="626" t="s">
        <v>983</v>
      </c>
      <c r="BA128" s="626" t="s">
        <v>984</v>
      </c>
      <c r="BC128" s="626" t="s">
        <v>985</v>
      </c>
      <c r="BE128" s="626" t="s">
        <v>986</v>
      </c>
      <c r="BG128" s="626" t="s">
        <v>901</v>
      </c>
      <c r="DD128" s="626">
        <v>128</v>
      </c>
      <c r="DG128" s="626">
        <v>1</v>
      </c>
      <c r="DH128" s="681">
        <v>42758.486395486114</v>
      </c>
      <c r="DI128" s="662" t="s">
        <v>766</v>
      </c>
      <c r="DJ128" s="663">
        <v>5</v>
      </c>
      <c r="DK128" s="662"/>
      <c r="DL128" s="687" t="str">
        <f t="shared" si="24"/>
        <v>พร้อมซ่อม</v>
      </c>
      <c r="DM128" s="688"/>
    </row>
    <row r="129" spans="1:117" x14ac:dyDescent="0.25">
      <c r="A129" s="689">
        <f t="shared" si="19"/>
        <v>1099</v>
      </c>
      <c r="B129" s="690">
        <f t="shared" si="20"/>
        <v>1701124</v>
      </c>
      <c r="C129" s="626">
        <v>129</v>
      </c>
      <c r="D129" s="677" t="str">
        <f t="shared" si="17"/>
        <v>17</v>
      </c>
      <c r="E129" s="677" t="str">
        <f t="shared" si="18"/>
        <v>01</v>
      </c>
      <c r="F129" s="691">
        <f t="shared" si="21"/>
        <v>124</v>
      </c>
      <c r="G129" s="692" t="str">
        <f t="shared" si="22"/>
        <v>124</v>
      </c>
      <c r="H129" s="680" t="str">
        <f t="shared" si="15"/>
        <v>1701124</v>
      </c>
      <c r="I129" s="681">
        <v>42758.490976851848</v>
      </c>
      <c r="J129" s="681">
        <v>0</v>
      </c>
      <c r="K129" s="682">
        <v>42768.569323611111</v>
      </c>
      <c r="L129" s="683" t="s">
        <v>555</v>
      </c>
      <c r="M129" s="684" t="s">
        <v>555</v>
      </c>
      <c r="N129" s="684" t="str">
        <f>IF(I129="","",IFERROR(VLOOKUP(B129,QUEUE!$F$11:$X$1000,19,FALSE),"NON"))</f>
        <v>สมบูรณ์</v>
      </c>
      <c r="O129" s="684" t="s">
        <v>555</v>
      </c>
      <c r="P129" s="684" t="s">
        <v>555</v>
      </c>
      <c r="Q129" s="662" t="s">
        <v>16</v>
      </c>
      <c r="R129" s="662" t="s">
        <v>44</v>
      </c>
      <c r="S129" s="662" t="s">
        <v>33</v>
      </c>
      <c r="T129" s="662" t="s">
        <v>767</v>
      </c>
      <c r="U129" s="662" t="s">
        <v>713</v>
      </c>
      <c r="V129" s="685">
        <v>841121920</v>
      </c>
      <c r="W129" s="685">
        <v>815559602</v>
      </c>
      <c r="X129" s="662" t="s">
        <v>768</v>
      </c>
      <c r="Y129" s="662" t="s">
        <v>299</v>
      </c>
      <c r="Z129" s="662" t="s">
        <v>684</v>
      </c>
      <c r="AA129" s="662">
        <v>0</v>
      </c>
      <c r="AB129" s="681" t="s">
        <v>19</v>
      </c>
      <c r="AC129" s="686" t="s">
        <v>769</v>
      </c>
      <c r="AD129" s="686"/>
      <c r="AE129" s="686"/>
      <c r="AF129" s="686"/>
      <c r="AG129" s="626" t="s">
        <v>47</v>
      </c>
      <c r="AI129" s="626" t="s">
        <v>52</v>
      </c>
      <c r="AJ129" s="626" t="s">
        <v>340</v>
      </c>
      <c r="DD129" s="626">
        <v>129</v>
      </c>
      <c r="DG129" s="626">
        <v>0.5</v>
      </c>
      <c r="DH129" s="681">
        <v>42758.490105555553</v>
      </c>
      <c r="DI129" s="662" t="s">
        <v>770</v>
      </c>
      <c r="DJ129" s="663">
        <v>2</v>
      </c>
      <c r="DK129" s="662"/>
      <c r="DL129" s="687" t="str">
        <f t="shared" si="24"/>
        <v>พร้อมซ่อม</v>
      </c>
      <c r="DM129" s="688">
        <v>2224.3000000000002</v>
      </c>
    </row>
    <row r="130" spans="1:117" x14ac:dyDescent="0.25">
      <c r="A130" s="689">
        <f t="shared" si="19"/>
        <v>1088</v>
      </c>
      <c r="B130" s="690">
        <f t="shared" si="20"/>
        <v>1701125</v>
      </c>
      <c r="C130" s="626">
        <v>130</v>
      </c>
      <c r="D130" s="677" t="str">
        <f t="shared" si="17"/>
        <v>17</v>
      </c>
      <c r="E130" s="677" t="str">
        <f t="shared" si="18"/>
        <v>01</v>
      </c>
      <c r="F130" s="691">
        <f t="shared" si="21"/>
        <v>125</v>
      </c>
      <c r="G130" s="692" t="str">
        <f t="shared" si="22"/>
        <v>125</v>
      </c>
      <c r="H130" s="680" t="str">
        <f t="shared" si="15"/>
        <v>1701125</v>
      </c>
      <c r="I130" s="681">
        <v>42758.495610648148</v>
      </c>
      <c r="J130" s="681">
        <v>42763</v>
      </c>
      <c r="K130" s="682">
        <v>42781.722231481479</v>
      </c>
      <c r="L130" s="683">
        <f>IF(I130="","",IF(J130="","No fix",J130-I130))</f>
        <v>4.5043893518522964</v>
      </c>
      <c r="M130" s="684" t="str">
        <f>IF(I130="","",IF(AG130="","NON","JOB"))</f>
        <v>JOB</v>
      </c>
      <c r="N130" s="684" t="str">
        <f>IF(I130="","",IFERROR(VLOOKUP(B130,QUEUE!$F$11:$X$1000,19,FALSE),"NON"))</f>
        <v>สมบูรณ์</v>
      </c>
      <c r="O130" s="684" t="str">
        <f>IF(I130="","",IFERROR(IF(VLOOKUP(B130,[1]REFINISH!$F$4:$O$1000,10,FALSE)="",VLOOKUP(B130,[1]REFINISH!$F$4:$O$1000,8,FALSE),"OK"),"NON"))</f>
        <v>OK</v>
      </c>
      <c r="P130" s="684" t="str">
        <f>IF(I130="","",IF(AF130=0,"NON",IF(AF130-DE130=0,"OK","ขาด"&amp;AF130-DE130&amp;"ชิ้น")))</f>
        <v>NON</v>
      </c>
      <c r="Q130" s="662" t="s">
        <v>16</v>
      </c>
      <c r="R130" s="662" t="s">
        <v>44</v>
      </c>
      <c r="S130" s="662" t="s">
        <v>31</v>
      </c>
      <c r="T130" s="662" t="s">
        <v>771</v>
      </c>
      <c r="U130" s="662" t="s">
        <v>392</v>
      </c>
      <c r="V130" s="685">
        <v>802622627</v>
      </c>
      <c r="W130" s="685">
        <v>846420738</v>
      </c>
      <c r="X130" s="662" t="s">
        <v>772</v>
      </c>
      <c r="Y130" s="662" t="s">
        <v>315</v>
      </c>
      <c r="Z130" s="662" t="s">
        <v>316</v>
      </c>
      <c r="AA130" s="662">
        <v>2003</v>
      </c>
      <c r="AB130" s="681">
        <v>42891</v>
      </c>
      <c r="AC130" s="686" t="s">
        <v>306</v>
      </c>
      <c r="AD130" s="686"/>
      <c r="AE130" s="686">
        <v>1</v>
      </c>
      <c r="AF130" s="686"/>
      <c r="AG130" s="626" t="s">
        <v>48</v>
      </c>
      <c r="AH130" s="626" t="s">
        <v>773</v>
      </c>
      <c r="AI130" s="626" t="s">
        <v>54</v>
      </c>
      <c r="AK130" s="626" t="s">
        <v>71</v>
      </c>
      <c r="AL130" s="626" t="s">
        <v>340</v>
      </c>
      <c r="AM130" s="626" t="s">
        <v>774</v>
      </c>
      <c r="AO130" s="626" t="s">
        <v>775</v>
      </c>
      <c r="AQ130" s="626" t="s">
        <v>776</v>
      </c>
      <c r="DD130" s="626">
        <v>130</v>
      </c>
      <c r="DG130" s="626">
        <v>0.5</v>
      </c>
      <c r="DH130" s="681">
        <v>42758.49334976852</v>
      </c>
      <c r="DI130" s="662" t="s">
        <v>431</v>
      </c>
      <c r="DJ130" s="663">
        <v>2</v>
      </c>
      <c r="DK130" s="662"/>
      <c r="DL130" s="687" t="str">
        <f t="shared" si="24"/>
        <v>พร้อมซ่อม</v>
      </c>
      <c r="DM130" s="688">
        <v>56848.95</v>
      </c>
    </row>
    <row r="131" spans="1:117" x14ac:dyDescent="0.25">
      <c r="A131" s="689">
        <f t="shared" si="19"/>
        <v>1829</v>
      </c>
      <c r="B131" s="690">
        <f t="shared" si="20"/>
        <v>1701126</v>
      </c>
      <c r="C131" s="626">
        <v>131</v>
      </c>
      <c r="D131" s="677" t="str">
        <f t="shared" si="17"/>
        <v>17</v>
      </c>
      <c r="E131" s="677" t="str">
        <f t="shared" si="18"/>
        <v>01</v>
      </c>
      <c r="F131" s="691">
        <f t="shared" si="21"/>
        <v>126</v>
      </c>
      <c r="G131" s="692" t="str">
        <f t="shared" si="22"/>
        <v>126</v>
      </c>
      <c r="H131" s="680" t="str">
        <f t="shared" si="15"/>
        <v>1701126</v>
      </c>
      <c r="I131" s="681">
        <v>42758.498824652779</v>
      </c>
      <c r="K131" s="682">
        <v>42772.551954976851</v>
      </c>
      <c r="L131" s="683" t="str">
        <f>IF(I131="","",IF(J131="","No fix",J131-I131))</f>
        <v>No fix</v>
      </c>
      <c r="M131" s="684" t="str">
        <f>IF(I131="","",IF(AG131="","NON","JOB"))</f>
        <v>JOB</v>
      </c>
      <c r="N131" s="684" t="str">
        <f>IF(I131="","",IFERROR(VLOOKUP(B131,QUEUE!$F$11:$X$1000,19,FALSE),"NON"))</f>
        <v>สมบูรณ์</v>
      </c>
      <c r="O131" s="684" t="str">
        <f>IF(I131="","",IFERROR(IF(VLOOKUP(B131,[1]REFINISH!$F$4:$O$1000,10,FALSE)="",VLOOKUP(B131,[1]REFINISH!$F$4:$O$1000,8,FALSE),"OK"),"NON"))</f>
        <v>OK</v>
      </c>
      <c r="P131" s="684" t="str">
        <f>IF(I131="","",IF(AF131=0,"NON",IF(AF131-DE131=0,"OK","ขาด"&amp;AF131-DE131&amp;"ชิ้น")))</f>
        <v>NON</v>
      </c>
      <c r="Q131" s="662" t="s">
        <v>16</v>
      </c>
      <c r="R131" s="662" t="s">
        <v>43</v>
      </c>
      <c r="S131" s="662" t="s">
        <v>37</v>
      </c>
      <c r="T131" s="662" t="s">
        <v>777</v>
      </c>
      <c r="U131" s="662" t="s">
        <v>303</v>
      </c>
      <c r="V131" s="685">
        <v>982707977</v>
      </c>
      <c r="W131" s="685">
        <v>0</v>
      </c>
      <c r="X131" s="662" t="s">
        <v>778</v>
      </c>
      <c r="Y131" s="662" t="s">
        <v>299</v>
      </c>
      <c r="Z131" s="662" t="s">
        <v>300</v>
      </c>
      <c r="AA131" s="662">
        <v>2006</v>
      </c>
      <c r="AB131" s="681">
        <v>42869</v>
      </c>
      <c r="AC131" s="686" t="s">
        <v>365</v>
      </c>
      <c r="AD131" s="686"/>
      <c r="AE131" s="686"/>
      <c r="AF131" s="686"/>
      <c r="AG131" s="626" t="s">
        <v>79</v>
      </c>
      <c r="AI131" s="626" t="s">
        <v>780</v>
      </c>
      <c r="AK131" s="626" t="s">
        <v>781</v>
      </c>
      <c r="AM131" s="626" t="s">
        <v>782</v>
      </c>
      <c r="DD131" s="626">
        <v>131</v>
      </c>
      <c r="DH131" s="681">
        <v>42758.496880671293</v>
      </c>
      <c r="DI131" s="662" t="s">
        <v>779</v>
      </c>
      <c r="DJ131" s="663">
        <v>1</v>
      </c>
      <c r="DK131" s="662">
        <v>1</v>
      </c>
      <c r="DL131" s="687" t="str">
        <f t="shared" si="24"/>
        <v>พร้อมซ่อม</v>
      </c>
      <c r="DM131" s="688"/>
    </row>
    <row r="132" spans="1:117" x14ac:dyDescent="0.25">
      <c r="A132" s="689">
        <f t="shared" si="19"/>
        <v>4053</v>
      </c>
      <c r="B132" s="690">
        <f t="shared" si="20"/>
        <v>1701127</v>
      </c>
      <c r="C132" s="626">
        <v>132</v>
      </c>
      <c r="D132" s="677" t="str">
        <f t="shared" si="17"/>
        <v>17</v>
      </c>
      <c r="E132" s="677" t="str">
        <f t="shared" si="18"/>
        <v>01</v>
      </c>
      <c r="F132" s="691">
        <f t="shared" si="21"/>
        <v>127</v>
      </c>
      <c r="G132" s="692" t="str">
        <f t="shared" si="22"/>
        <v>127</v>
      </c>
      <c r="H132" s="680" t="str">
        <f t="shared" si="15"/>
        <v>1701127</v>
      </c>
      <c r="I132" s="681">
        <v>42758.500833217593</v>
      </c>
      <c r="K132" s="682">
        <v>42761.37639351852</v>
      </c>
      <c r="L132" s="683" t="s">
        <v>555</v>
      </c>
      <c r="M132" s="684" t="s">
        <v>555</v>
      </c>
      <c r="N132" s="684" t="str">
        <f>IF(I132="","",IFERROR(VLOOKUP(B132,QUEUE!$F$11:$X$1000,19,FALSE),"NON"))</f>
        <v>NON</v>
      </c>
      <c r="O132" s="684" t="s">
        <v>555</v>
      </c>
      <c r="P132" s="684" t="s">
        <v>555</v>
      </c>
      <c r="Q132" s="662" t="s">
        <v>16</v>
      </c>
      <c r="R132" s="662" t="s">
        <v>179</v>
      </c>
      <c r="S132" s="662" t="s">
        <v>40</v>
      </c>
      <c r="T132" s="662" t="s">
        <v>783</v>
      </c>
      <c r="U132" s="662" t="s">
        <v>326</v>
      </c>
      <c r="V132" s="685">
        <v>625144525</v>
      </c>
      <c r="X132" s="662" t="s">
        <v>784</v>
      </c>
      <c r="Y132" s="662" t="s">
        <v>328</v>
      </c>
      <c r="Z132" s="662" t="s">
        <v>785</v>
      </c>
      <c r="AA132" s="662">
        <v>0</v>
      </c>
      <c r="AB132" s="681">
        <v>43067</v>
      </c>
      <c r="AC132" s="686">
        <v>3</v>
      </c>
      <c r="AD132" s="686"/>
      <c r="AE132" s="686"/>
      <c r="AF132" s="686"/>
      <c r="AG132" s="626" t="s">
        <v>725</v>
      </c>
      <c r="DD132" s="626">
        <v>132</v>
      </c>
      <c r="DH132" s="681">
        <v>42758.500242939816</v>
      </c>
      <c r="DI132" s="662" t="s">
        <v>786</v>
      </c>
      <c r="DJ132" s="663">
        <v>0</v>
      </c>
      <c r="DK132" s="662"/>
      <c r="DL132" s="687" t="str">
        <f t="shared" si="24"/>
        <v>พร้อมซ่อม</v>
      </c>
      <c r="DM132" s="688">
        <v>0</v>
      </c>
    </row>
    <row r="133" spans="1:117" x14ac:dyDescent="0.25">
      <c r="A133" s="689">
        <f t="shared" si="19"/>
        <v>2232</v>
      </c>
      <c r="B133" s="690">
        <f t="shared" si="20"/>
        <v>1701128</v>
      </c>
      <c r="C133" s="626">
        <v>133</v>
      </c>
      <c r="D133" s="677" t="str">
        <f t="shared" si="17"/>
        <v>17</v>
      </c>
      <c r="E133" s="677" t="str">
        <f t="shared" si="18"/>
        <v>01</v>
      </c>
      <c r="F133" s="691">
        <f t="shared" si="21"/>
        <v>128</v>
      </c>
      <c r="G133" s="692" t="str">
        <f t="shared" si="22"/>
        <v>128</v>
      </c>
      <c r="H133" s="680" t="str">
        <f t="shared" si="15"/>
        <v>1701128</v>
      </c>
      <c r="I133" s="681">
        <v>42758.697554513892</v>
      </c>
      <c r="J133" s="681">
        <v>0</v>
      </c>
      <c r="K133" s="682">
        <v>42794.741910879631</v>
      </c>
      <c r="L133" s="683" t="s">
        <v>555</v>
      </c>
      <c r="M133" s="684" t="s">
        <v>555</v>
      </c>
      <c r="N133" s="684" t="str">
        <f>IF(I133="","",IFERROR(VLOOKUP(B133,QUEUE!$F$11:$X$1000,19,FALSE),"NON"))</f>
        <v>NON</v>
      </c>
      <c r="O133" s="684" t="s">
        <v>555</v>
      </c>
      <c r="P133" s="684" t="s">
        <v>555</v>
      </c>
      <c r="Q133" s="662" t="s">
        <v>16</v>
      </c>
      <c r="R133" s="662" t="s">
        <v>179</v>
      </c>
      <c r="S133" s="662" t="s">
        <v>32</v>
      </c>
      <c r="T133" s="662" t="s">
        <v>787</v>
      </c>
      <c r="U133" s="662" t="s">
        <v>788</v>
      </c>
      <c r="V133" s="685">
        <v>819612232</v>
      </c>
      <c r="W133" s="685">
        <v>819362232</v>
      </c>
      <c r="X133" s="662" t="s">
        <v>789</v>
      </c>
      <c r="Y133" s="662" t="s">
        <v>310</v>
      </c>
      <c r="Z133" s="662" t="s">
        <v>384</v>
      </c>
      <c r="AA133" s="662">
        <v>2006</v>
      </c>
      <c r="AB133" s="681" t="s">
        <v>330</v>
      </c>
      <c r="AD133" s="686"/>
      <c r="AE133" s="686"/>
      <c r="AF133" s="686"/>
      <c r="DD133" s="626">
        <v>133</v>
      </c>
      <c r="DG133" s="626">
        <v>1</v>
      </c>
      <c r="DH133" s="681">
        <v>42758.665187500003</v>
      </c>
      <c r="DI133" s="662" t="s">
        <v>801</v>
      </c>
      <c r="DJ133" s="663">
        <v>0</v>
      </c>
      <c r="DK133" s="662">
        <v>1</v>
      </c>
      <c r="DL133" s="687" t="str">
        <f t="shared" si="24"/>
        <v>พร้อมซ่อม</v>
      </c>
      <c r="DM133" s="688">
        <v>11313.4</v>
      </c>
    </row>
    <row r="134" spans="1:117" x14ac:dyDescent="0.25">
      <c r="A134" s="689">
        <f t="shared" si="19"/>
        <v>7643</v>
      </c>
      <c r="B134" s="690">
        <f t="shared" si="20"/>
        <v>1701129</v>
      </c>
      <c r="C134" s="626">
        <v>134</v>
      </c>
      <c r="D134" s="677" t="str">
        <f t="shared" si="17"/>
        <v>17</v>
      </c>
      <c r="E134" s="677" t="str">
        <f t="shared" si="18"/>
        <v>01</v>
      </c>
      <c r="F134" s="691">
        <f t="shared" si="21"/>
        <v>129</v>
      </c>
      <c r="G134" s="692" t="str">
        <f t="shared" si="22"/>
        <v>129</v>
      </c>
      <c r="H134" s="680" t="str">
        <f t="shared" ref="H134:H197" si="25">IF(DH134="","",D134&amp;E134&amp;G134)</f>
        <v>1701129</v>
      </c>
      <c r="I134" s="681">
        <v>42784.643062268522</v>
      </c>
      <c r="J134" s="681">
        <v>42783</v>
      </c>
      <c r="K134" s="682">
        <v>42791.472057638886</v>
      </c>
      <c r="L134" s="683" t="s">
        <v>555</v>
      </c>
      <c r="M134" s="684" t="s">
        <v>555</v>
      </c>
      <c r="N134" s="684" t="str">
        <f>IF(I134="","",IFERROR(VLOOKUP(B134,QUEUE!$F$11:$X$1000,19,FALSE),"NON"))</f>
        <v>สมบูรณ์</v>
      </c>
      <c r="O134" s="684" t="s">
        <v>555</v>
      </c>
      <c r="P134" s="684" t="s">
        <v>555</v>
      </c>
      <c r="Q134" s="662" t="s">
        <v>16</v>
      </c>
      <c r="R134" s="662" t="s">
        <v>43</v>
      </c>
      <c r="S134" s="662" t="s">
        <v>31</v>
      </c>
      <c r="T134" s="662" t="s">
        <v>790</v>
      </c>
      <c r="U134" s="662" t="s">
        <v>303</v>
      </c>
      <c r="V134" s="685">
        <v>870271860</v>
      </c>
      <c r="X134" s="662" t="s">
        <v>791</v>
      </c>
      <c r="Y134" s="662" t="s">
        <v>294</v>
      </c>
      <c r="Z134" s="662" t="s">
        <v>389</v>
      </c>
      <c r="AA134" s="662">
        <v>2009</v>
      </c>
      <c r="AB134" s="681">
        <v>42877</v>
      </c>
      <c r="AC134" s="686" t="s">
        <v>488</v>
      </c>
      <c r="AD134" s="686"/>
      <c r="AE134" s="686"/>
      <c r="AF134" s="686"/>
      <c r="AG134" s="626" t="s">
        <v>341</v>
      </c>
      <c r="AI134" s="626" t="s">
        <v>987</v>
      </c>
      <c r="AK134" s="626" t="s">
        <v>988</v>
      </c>
      <c r="AM134" s="626" t="s">
        <v>989</v>
      </c>
      <c r="DD134" s="626">
        <v>134</v>
      </c>
      <c r="DG134" s="626">
        <v>0.5</v>
      </c>
      <c r="DH134" s="681">
        <v>42758.673053472223</v>
      </c>
      <c r="DI134" s="662">
        <v>0</v>
      </c>
      <c r="DJ134" s="663">
        <v>0</v>
      </c>
      <c r="DK134" s="662"/>
      <c r="DL134" s="687" t="str">
        <f t="shared" si="24"/>
        <v>พร้อมซ่อม</v>
      </c>
      <c r="DM134" s="688"/>
    </row>
    <row r="135" spans="1:117" x14ac:dyDescent="0.25">
      <c r="A135" s="689">
        <f t="shared" si="19"/>
        <v>6173</v>
      </c>
      <c r="B135" s="690">
        <f t="shared" si="20"/>
        <v>1701130</v>
      </c>
      <c r="C135" s="626">
        <v>135</v>
      </c>
      <c r="D135" s="677" t="str">
        <f t="shared" ref="D135:D198" si="26">TEXT(DH135,"yy")</f>
        <v>17</v>
      </c>
      <c r="E135" s="677" t="str">
        <f t="shared" ref="E135:E198" si="27">TEXT(DH135,"mm")</f>
        <v>01</v>
      </c>
      <c r="F135" s="691">
        <f t="shared" si="21"/>
        <v>130</v>
      </c>
      <c r="G135" s="692" t="str">
        <f t="shared" si="22"/>
        <v>130</v>
      </c>
      <c r="H135" s="680" t="str">
        <f t="shared" si="25"/>
        <v>1701130</v>
      </c>
      <c r="I135" s="681">
        <v>42794.398385532404</v>
      </c>
      <c r="K135" s="682">
        <v>42812.419325462964</v>
      </c>
      <c r="L135" s="683" t="s">
        <v>555</v>
      </c>
      <c r="M135" s="684" t="s">
        <v>555</v>
      </c>
      <c r="N135" s="684" t="str">
        <f>IF(I135="","",IFERROR(VLOOKUP(B135,QUEUE!$F$11:$X$1000,19,FALSE),"NON"))</f>
        <v>สมบูรณ์</v>
      </c>
      <c r="O135" s="684" t="s">
        <v>555</v>
      </c>
      <c r="P135" s="684" t="s">
        <v>555</v>
      </c>
      <c r="Q135" s="662" t="s">
        <v>16</v>
      </c>
      <c r="R135" s="662" t="s">
        <v>45</v>
      </c>
      <c r="S135" s="662" t="s">
        <v>35</v>
      </c>
      <c r="T135" s="662" t="s">
        <v>792</v>
      </c>
      <c r="V135" s="685">
        <v>879573594</v>
      </c>
      <c r="W135" s="685">
        <v>879573592</v>
      </c>
      <c r="X135" s="662" t="s">
        <v>793</v>
      </c>
      <c r="Y135" s="662" t="s">
        <v>310</v>
      </c>
      <c r="Z135" s="662" t="s">
        <v>336</v>
      </c>
      <c r="AA135" s="662">
        <v>2008</v>
      </c>
      <c r="AB135" s="681">
        <v>42764</v>
      </c>
      <c r="AC135" s="686" t="s">
        <v>301</v>
      </c>
      <c r="AD135" s="686"/>
      <c r="AE135" s="686"/>
      <c r="AF135" s="686"/>
      <c r="AG135" s="626" t="s">
        <v>47</v>
      </c>
      <c r="AI135" s="626" t="s">
        <v>53</v>
      </c>
      <c r="AK135" s="626" t="s">
        <v>57</v>
      </c>
      <c r="AL135" s="626" t="s">
        <v>340</v>
      </c>
      <c r="AM135" s="626" t="s">
        <v>1257</v>
      </c>
      <c r="AO135" s="626" t="s">
        <v>1258</v>
      </c>
      <c r="AQ135" s="626" t="s">
        <v>1259</v>
      </c>
      <c r="AS135" s="626" t="s">
        <v>1260</v>
      </c>
      <c r="DD135" s="626">
        <v>135</v>
      </c>
      <c r="DH135" s="681">
        <v>42758.675039004629</v>
      </c>
      <c r="DI135" s="662" t="s">
        <v>1256</v>
      </c>
      <c r="DJ135" s="663">
        <v>3</v>
      </c>
      <c r="DK135" s="662">
        <v>1</v>
      </c>
      <c r="DL135" s="687" t="str">
        <f t="shared" si="24"/>
        <v>พร้อมซ่อม</v>
      </c>
      <c r="DM135" s="688">
        <v>0</v>
      </c>
    </row>
    <row r="136" spans="1:117" x14ac:dyDescent="0.25">
      <c r="A136" s="689">
        <f t="shared" si="19"/>
        <v>7932</v>
      </c>
      <c r="B136" s="690">
        <f t="shared" si="20"/>
        <v>1701131</v>
      </c>
      <c r="C136" s="626">
        <v>136</v>
      </c>
      <c r="D136" s="677" t="str">
        <f t="shared" si="26"/>
        <v>17</v>
      </c>
      <c r="E136" s="677" t="str">
        <f t="shared" si="27"/>
        <v>01</v>
      </c>
      <c r="F136" s="691">
        <f t="shared" si="21"/>
        <v>131</v>
      </c>
      <c r="G136" s="692" t="str">
        <f t="shared" si="22"/>
        <v>131</v>
      </c>
      <c r="H136" s="680" t="str">
        <f t="shared" si="25"/>
        <v>1701131</v>
      </c>
      <c r="I136" s="681">
        <v>42758.701310069446</v>
      </c>
      <c r="J136" s="681">
        <v>42767</v>
      </c>
      <c r="K136" s="682" t="str">
        <f>IF(OR(N136="OUT",N136="สมบูรณ์"),"ไม่ระบุ","")</f>
        <v>ไม่ระบุ</v>
      </c>
      <c r="L136" s="683">
        <f>IF(I136="","",IF(J136="","No fix",J136-I136))</f>
        <v>8.2986899305542465</v>
      </c>
      <c r="M136" s="684" t="str">
        <f>IF(I136="","",IF(AG136="","NON","JOB"))</f>
        <v>JOB</v>
      </c>
      <c r="N136" s="684" t="str">
        <f>IF(I136="","",IFERROR(VLOOKUP(B136,QUEUE!$F$11:$X$1000,19,FALSE),"NON"))</f>
        <v>สมบูรณ์</v>
      </c>
      <c r="O136" s="684" t="str">
        <f>IF(I136="","",IFERROR(IF(VLOOKUP(B136,[1]REFINISH!$F$4:$O$1000,10,FALSE)="",VLOOKUP(B136,[1]REFINISH!$F$4:$O$1000,8,FALSE),"OK"),"NON"))</f>
        <v>OK</v>
      </c>
      <c r="P136" s="684" t="str">
        <f>IF(I136="","",IF(AF136=0,"NON",IF(AF136-DE136=0,"OK","ขาด"&amp;AF136-DE136&amp;"ชิ้น")))</f>
        <v>NON</v>
      </c>
      <c r="Q136" s="662" t="s">
        <v>16</v>
      </c>
      <c r="R136" s="662" t="s">
        <v>44</v>
      </c>
      <c r="S136" s="662" t="s">
        <v>33</v>
      </c>
      <c r="T136" s="662" t="s">
        <v>794</v>
      </c>
      <c r="V136" s="685">
        <v>926201384</v>
      </c>
      <c r="X136" s="662" t="s">
        <v>795</v>
      </c>
      <c r="Y136" s="662" t="s">
        <v>323</v>
      </c>
      <c r="Z136" s="662" t="s">
        <v>796</v>
      </c>
      <c r="AA136" s="662">
        <v>2012</v>
      </c>
      <c r="AB136" s="681">
        <v>42817</v>
      </c>
      <c r="AC136" s="686" t="s">
        <v>412</v>
      </c>
      <c r="AD136" s="686"/>
      <c r="AE136" s="686"/>
      <c r="AF136" s="686"/>
      <c r="AG136" s="626" t="s">
        <v>47</v>
      </c>
      <c r="AH136" s="626" t="s">
        <v>340</v>
      </c>
      <c r="AI136" s="626" t="s">
        <v>53</v>
      </c>
      <c r="AJ136" s="626" t="s">
        <v>340</v>
      </c>
      <c r="AK136" s="626" t="s">
        <v>68</v>
      </c>
      <c r="AL136" s="626" t="s">
        <v>340</v>
      </c>
      <c r="AM136" s="626" t="s">
        <v>802</v>
      </c>
      <c r="DD136" s="626">
        <v>136</v>
      </c>
      <c r="DG136" s="626">
        <v>0.5</v>
      </c>
      <c r="DH136" s="681">
        <v>42758.679111689817</v>
      </c>
      <c r="DI136" s="662">
        <v>0</v>
      </c>
      <c r="DJ136" s="663">
        <v>2</v>
      </c>
      <c r="DK136" s="662"/>
      <c r="DL136" s="687" t="str">
        <f t="shared" si="24"/>
        <v>พร้อมซ่อม</v>
      </c>
      <c r="DM136" s="688"/>
    </row>
    <row r="137" spans="1:117" x14ac:dyDescent="0.25">
      <c r="A137" s="689">
        <f t="shared" ref="A137:A200" si="28">IFERROR(VALUE(RIGHT(X137,4)),IFERROR(VALUE(RIGHT(X137,3)),VALUE(RIGHT(X137,2))))</f>
        <v>8538</v>
      </c>
      <c r="B137" s="690">
        <f t="shared" ref="B137:B200" si="29">VALUE(H137)</f>
        <v>1701132</v>
      </c>
      <c r="C137" s="626">
        <v>137</v>
      </c>
      <c r="D137" s="677" t="str">
        <f t="shared" si="26"/>
        <v>17</v>
      </c>
      <c r="E137" s="677" t="str">
        <f t="shared" si="27"/>
        <v>01</v>
      </c>
      <c r="F137" s="691">
        <f t="shared" ref="F137:F200" si="30">IF(E137=E136,F136+1,1)</f>
        <v>132</v>
      </c>
      <c r="G137" s="692" t="str">
        <f t="shared" ref="G137:G200" si="31">TEXT(F137,"000")</f>
        <v>132</v>
      </c>
      <c r="H137" s="680" t="str">
        <f t="shared" si="25"/>
        <v>1701132</v>
      </c>
      <c r="I137" s="681">
        <v>42758.707990625</v>
      </c>
      <c r="J137" s="681">
        <v>42770</v>
      </c>
      <c r="K137" s="682">
        <v>42770.686809953702</v>
      </c>
      <c r="L137" s="683">
        <f>IF(I137="","",IF(J137="","No fix",J137-I137))</f>
        <v>11.292009374999907</v>
      </c>
      <c r="M137" s="684" t="str">
        <f>IF(I137="","",IF(AG137="","NON","JOB"))</f>
        <v>JOB</v>
      </c>
      <c r="N137" s="684" t="str">
        <f>IF(I137="","",IFERROR(VLOOKUP(B137,QUEUE!$F$11:$X$1000,19,FALSE),"NON"))</f>
        <v>สมบูรณ์</v>
      </c>
      <c r="O137" s="684" t="str">
        <f>IF(I137="","",IFERROR(IF(VLOOKUP(B137,[1]REFINISH!$F$4:$O$1000,10,FALSE)="",VLOOKUP(B137,[1]REFINISH!$F$4:$O$1000,8,FALSE),"OK"),"NON"))</f>
        <v>OK</v>
      </c>
      <c r="P137" s="684" t="str">
        <f>IF(I137="","",IF(AF137=0,"NON",IF(AF137-DE137=0,"OK","ขาด"&amp;AF137-DE137&amp;"ชิ้น")))</f>
        <v>NON</v>
      </c>
      <c r="Q137" s="662" t="s">
        <v>16</v>
      </c>
      <c r="R137" s="662" t="s">
        <v>44</v>
      </c>
      <c r="S137" s="662" t="s">
        <v>32</v>
      </c>
      <c r="T137" s="662" t="s">
        <v>797</v>
      </c>
      <c r="U137" s="662" t="s">
        <v>319</v>
      </c>
      <c r="V137" s="685">
        <v>817336411</v>
      </c>
      <c r="X137" s="662" t="s">
        <v>798</v>
      </c>
      <c r="Y137" s="662" t="s">
        <v>323</v>
      </c>
      <c r="Z137" s="662">
        <v>3</v>
      </c>
      <c r="AA137" s="662">
        <v>2010</v>
      </c>
      <c r="AB137" s="681">
        <v>42793</v>
      </c>
      <c r="AC137" s="686" t="s">
        <v>317</v>
      </c>
      <c r="AD137" s="686"/>
      <c r="AE137" s="686"/>
      <c r="AF137" s="686"/>
      <c r="AG137" s="626" t="s">
        <v>54</v>
      </c>
      <c r="AI137" s="626" t="s">
        <v>56</v>
      </c>
      <c r="AK137" s="626" t="s">
        <v>58</v>
      </c>
      <c r="AM137" s="626" t="s">
        <v>803</v>
      </c>
      <c r="AO137" s="626" t="s">
        <v>804</v>
      </c>
      <c r="DD137" s="626">
        <v>137</v>
      </c>
      <c r="DG137" s="626">
        <v>1</v>
      </c>
      <c r="DH137" s="681">
        <v>42758.693754050924</v>
      </c>
      <c r="DI137" s="662">
        <v>0</v>
      </c>
      <c r="DJ137" s="663">
        <v>3</v>
      </c>
      <c r="DK137" s="662"/>
      <c r="DL137" s="687" t="str">
        <f t="shared" si="24"/>
        <v>พร้อมซ่อม</v>
      </c>
      <c r="DM137" s="688">
        <v>14000</v>
      </c>
    </row>
    <row r="138" spans="1:117" x14ac:dyDescent="0.25">
      <c r="A138" s="689">
        <f t="shared" si="28"/>
        <v>4721</v>
      </c>
      <c r="B138" s="690">
        <f t="shared" si="29"/>
        <v>1701133</v>
      </c>
      <c r="C138" s="626">
        <v>138</v>
      </c>
      <c r="D138" s="677" t="str">
        <f t="shared" si="26"/>
        <v>17</v>
      </c>
      <c r="E138" s="677" t="str">
        <f t="shared" si="27"/>
        <v>01</v>
      </c>
      <c r="F138" s="691">
        <f t="shared" si="30"/>
        <v>133</v>
      </c>
      <c r="G138" s="692" t="str">
        <f t="shared" si="31"/>
        <v>133</v>
      </c>
      <c r="H138" s="680" t="str">
        <f t="shared" si="25"/>
        <v>1701133</v>
      </c>
      <c r="I138" s="681">
        <v>42758.709819791664</v>
      </c>
      <c r="J138" s="681">
        <v>42761</v>
      </c>
      <c r="K138" s="682">
        <v>42762.734633680557</v>
      </c>
      <c r="L138" s="683" t="s">
        <v>555</v>
      </c>
      <c r="M138" s="684" t="s">
        <v>555</v>
      </c>
      <c r="N138" s="684" t="str">
        <f>IF(I138="","",IFERROR(VLOOKUP(B138,QUEUE!$F$11:$X$1000,19,FALSE),"NON"))</f>
        <v>สมบูรณ์</v>
      </c>
      <c r="O138" s="684" t="s">
        <v>555</v>
      </c>
      <c r="P138" s="684" t="s">
        <v>555</v>
      </c>
      <c r="Q138" s="662" t="s">
        <v>16</v>
      </c>
      <c r="R138" s="662" t="s">
        <v>43</v>
      </c>
      <c r="S138" s="662" t="s">
        <v>34</v>
      </c>
      <c r="T138" s="662" t="s">
        <v>799</v>
      </c>
      <c r="V138" s="685">
        <v>991688211</v>
      </c>
      <c r="X138" s="662" t="s">
        <v>800</v>
      </c>
      <c r="Y138" s="662" t="s">
        <v>538</v>
      </c>
      <c r="Z138" s="662" t="s">
        <v>539</v>
      </c>
      <c r="AA138" s="662">
        <v>2014</v>
      </c>
      <c r="AB138" s="681" t="s">
        <v>330</v>
      </c>
      <c r="AD138" s="686"/>
      <c r="AE138" s="686"/>
      <c r="AF138" s="686"/>
      <c r="AG138" s="626" t="s">
        <v>47</v>
      </c>
      <c r="AH138" s="626" t="s">
        <v>340</v>
      </c>
      <c r="DD138" s="626">
        <v>138</v>
      </c>
      <c r="DG138" s="626">
        <v>0.5</v>
      </c>
      <c r="DH138" s="681">
        <v>42758.696918055553</v>
      </c>
      <c r="DI138" s="662" t="s">
        <v>805</v>
      </c>
      <c r="DJ138" s="663">
        <v>1</v>
      </c>
      <c r="DK138" s="662">
        <v>1</v>
      </c>
      <c r="DL138" s="687" t="str">
        <f t="shared" si="24"/>
        <v>พร้อมซ่อม</v>
      </c>
      <c r="DM138" s="688">
        <v>3000</v>
      </c>
    </row>
    <row r="139" spans="1:117" x14ac:dyDescent="0.25">
      <c r="A139" s="689">
        <f t="shared" si="28"/>
        <v>3396</v>
      </c>
      <c r="B139" s="690">
        <f t="shared" si="29"/>
        <v>1701134</v>
      </c>
      <c r="C139" s="626">
        <v>139</v>
      </c>
      <c r="D139" s="677" t="str">
        <f t="shared" si="26"/>
        <v>17</v>
      </c>
      <c r="E139" s="677" t="str">
        <f t="shared" si="27"/>
        <v>01</v>
      </c>
      <c r="F139" s="691">
        <f t="shared" si="30"/>
        <v>134</v>
      </c>
      <c r="G139" s="692" t="str">
        <f t="shared" si="31"/>
        <v>134</v>
      </c>
      <c r="H139" s="680" t="str">
        <f t="shared" si="25"/>
        <v>1701134</v>
      </c>
      <c r="I139" s="681">
        <v>42759.406921875001</v>
      </c>
      <c r="J139" s="681">
        <v>0</v>
      </c>
      <c r="K139" s="682" t="str">
        <f>IF(OR(M139="OUT",N139="OUT",N139="สมบูรณ์"),"ไม่ระบุ","")</f>
        <v/>
      </c>
      <c r="L139" s="683">
        <f>IF(I139="","",IF(J139="","No fix",J139-I139))</f>
        <v>-42759.406921875001</v>
      </c>
      <c r="M139" s="684" t="str">
        <f>IF(I139="","",IF(AG139="","NON","JOB"))</f>
        <v>NON</v>
      </c>
      <c r="N139" s="684" t="str">
        <f>IF(I139="","",IFERROR(VLOOKUP(B139,QUEUE!$F$11:$X$1000,19,FALSE),"NON"))</f>
        <v>NON</v>
      </c>
      <c r="O139" s="684" t="str">
        <f>IF(I139="","",IFERROR(IF(VLOOKUP(B139,[1]REFINISH!$F$4:$O$1000,10,FALSE)="",VLOOKUP(B139,[1]REFINISH!$F$4:$O$1000,8,FALSE),"OK"),"NON"))</f>
        <v>OK</v>
      </c>
      <c r="P139" s="684" t="str">
        <f>IF(I139="","",IF(AF139=0,"NON",IF(AF139-DE139=0,"OK","ขาด"&amp;AF139-DE139&amp;"ชิ้น")))</f>
        <v>NON</v>
      </c>
      <c r="Q139" s="662" t="s">
        <v>29</v>
      </c>
      <c r="R139" s="662" t="s">
        <v>43</v>
      </c>
      <c r="S139" s="662" t="s">
        <v>103</v>
      </c>
      <c r="T139" s="662" t="s">
        <v>806</v>
      </c>
      <c r="V139" s="685">
        <v>830809607</v>
      </c>
      <c r="W139" s="685">
        <v>813710632</v>
      </c>
      <c r="X139" s="662" t="s">
        <v>807</v>
      </c>
      <c r="Y139" s="662" t="s">
        <v>310</v>
      </c>
      <c r="Z139" s="662" t="s">
        <v>400</v>
      </c>
      <c r="AD139" s="686"/>
      <c r="AE139" s="686"/>
      <c r="AF139" s="686"/>
      <c r="DD139" s="626">
        <v>139</v>
      </c>
      <c r="DG139" s="626">
        <v>0.5</v>
      </c>
      <c r="DH139" s="681">
        <v>42759.40647361111</v>
      </c>
      <c r="DI139" s="662">
        <v>0</v>
      </c>
      <c r="DJ139" s="663">
        <v>0</v>
      </c>
      <c r="DK139" s="662"/>
      <c r="DL139" s="687" t="str">
        <f t="shared" si="24"/>
        <v>รออนุมัติ</v>
      </c>
      <c r="DM139" s="688">
        <v>4500</v>
      </c>
    </row>
    <row r="140" spans="1:117" x14ac:dyDescent="0.25">
      <c r="A140" s="689">
        <f t="shared" si="28"/>
        <v>4169</v>
      </c>
      <c r="B140" s="690">
        <f t="shared" si="29"/>
        <v>1701135</v>
      </c>
      <c r="C140" s="626">
        <v>140</v>
      </c>
      <c r="D140" s="677" t="str">
        <f t="shared" si="26"/>
        <v>17</v>
      </c>
      <c r="E140" s="677" t="str">
        <f t="shared" si="27"/>
        <v>01</v>
      </c>
      <c r="F140" s="691">
        <f t="shared" si="30"/>
        <v>135</v>
      </c>
      <c r="G140" s="692" t="str">
        <f t="shared" si="31"/>
        <v>135</v>
      </c>
      <c r="H140" s="680" t="str">
        <f t="shared" si="25"/>
        <v>1701135</v>
      </c>
      <c r="I140" s="681">
        <v>42759.499408333337</v>
      </c>
      <c r="J140" s="681">
        <v>0</v>
      </c>
      <c r="K140" s="682">
        <v>42766.459201157406</v>
      </c>
      <c r="L140" s="683" t="s">
        <v>555</v>
      </c>
      <c r="M140" s="684" t="s">
        <v>555</v>
      </c>
      <c r="N140" s="684" t="str">
        <f>IF(I140="","",IFERROR(VLOOKUP(B140,QUEUE!$F$11:$X$1000,19,FALSE),"NON"))</f>
        <v>สมบูรณ์</v>
      </c>
      <c r="O140" s="684" t="s">
        <v>555</v>
      </c>
      <c r="P140" s="684" t="s">
        <v>555</v>
      </c>
      <c r="Q140" s="662" t="s">
        <v>16</v>
      </c>
      <c r="R140" s="662" t="s">
        <v>44</v>
      </c>
      <c r="S140" s="662" t="s">
        <v>201</v>
      </c>
      <c r="T140" s="662" t="s">
        <v>808</v>
      </c>
      <c r="V140" s="685">
        <v>800238465</v>
      </c>
      <c r="X140" s="662" t="s">
        <v>809</v>
      </c>
      <c r="Y140" s="662" t="s">
        <v>310</v>
      </c>
      <c r="Z140" s="662" t="s">
        <v>400</v>
      </c>
      <c r="AA140" s="662">
        <v>2013</v>
      </c>
      <c r="AB140" s="681">
        <v>42851</v>
      </c>
      <c r="AC140" s="686" t="s">
        <v>661</v>
      </c>
      <c r="AD140" s="686">
        <v>2</v>
      </c>
      <c r="AE140" s="686"/>
      <c r="AF140" s="686"/>
      <c r="AG140" s="626" t="s">
        <v>47</v>
      </c>
      <c r="AI140" s="626" t="s">
        <v>48</v>
      </c>
      <c r="AK140" s="626" t="s">
        <v>54</v>
      </c>
      <c r="AM140" s="626" t="s">
        <v>71</v>
      </c>
      <c r="AN140" s="626" t="s">
        <v>810</v>
      </c>
      <c r="DD140" s="626">
        <v>140</v>
      </c>
      <c r="DG140" s="626">
        <v>0.5</v>
      </c>
      <c r="DH140" s="681">
        <v>42759.498704166668</v>
      </c>
      <c r="DI140" s="662">
        <v>0</v>
      </c>
      <c r="DJ140" s="663">
        <v>3</v>
      </c>
      <c r="DK140" s="662">
        <v>1</v>
      </c>
      <c r="DL140" s="687" t="str">
        <f t="shared" si="24"/>
        <v>พร้อมซ่อม</v>
      </c>
      <c r="DM140" s="688">
        <v>2626.17</v>
      </c>
    </row>
    <row r="141" spans="1:117" x14ac:dyDescent="0.25">
      <c r="A141" s="689">
        <f t="shared" si="28"/>
        <v>1162</v>
      </c>
      <c r="B141" s="690">
        <f t="shared" si="29"/>
        <v>1701136</v>
      </c>
      <c r="C141" s="626">
        <v>141</v>
      </c>
      <c r="D141" s="677" t="str">
        <f t="shared" si="26"/>
        <v>17</v>
      </c>
      <c r="E141" s="677" t="str">
        <f t="shared" si="27"/>
        <v>01</v>
      </c>
      <c r="F141" s="691">
        <f t="shared" si="30"/>
        <v>136</v>
      </c>
      <c r="G141" s="692" t="str">
        <f t="shared" si="31"/>
        <v>136</v>
      </c>
      <c r="H141" s="680" t="str">
        <f t="shared" si="25"/>
        <v>1701136</v>
      </c>
      <c r="K141" s="682">
        <v>42814.469209722221</v>
      </c>
      <c r="L141" s="683" t="s">
        <v>555</v>
      </c>
      <c r="M141" s="684" t="s">
        <v>555</v>
      </c>
      <c r="N141" s="684" t="str">
        <f>IF(I141="","",IFERROR(VLOOKUP(B141,QUEUE!$F$11:$X$1000,19,FALSE),"NON"))</f>
        <v/>
      </c>
      <c r="O141" s="684" t="s">
        <v>555</v>
      </c>
      <c r="P141" s="684" t="s">
        <v>555</v>
      </c>
      <c r="Q141" s="662" t="s">
        <v>16</v>
      </c>
      <c r="R141" s="662" t="s">
        <v>44</v>
      </c>
      <c r="S141" s="662" t="s">
        <v>34</v>
      </c>
      <c r="T141" s="662" t="s">
        <v>811</v>
      </c>
      <c r="U141" s="662" t="s">
        <v>387</v>
      </c>
      <c r="V141" s="685">
        <v>981349877</v>
      </c>
      <c r="X141" s="662" t="s">
        <v>812</v>
      </c>
      <c r="Y141" s="662" t="s">
        <v>538</v>
      </c>
      <c r="Z141" s="662" t="s">
        <v>813</v>
      </c>
      <c r="AA141" s="662">
        <v>2011</v>
      </c>
      <c r="AB141" s="681">
        <v>42720</v>
      </c>
      <c r="AC141" s="686" t="s">
        <v>814</v>
      </c>
      <c r="AD141" s="686"/>
      <c r="AE141" s="686"/>
      <c r="AF141" s="686"/>
      <c r="DD141" s="626">
        <v>141</v>
      </c>
      <c r="DG141" s="626">
        <v>3</v>
      </c>
      <c r="DH141" s="681">
        <v>42759.55831886574</v>
      </c>
      <c r="DI141" s="662"/>
      <c r="DJ141" s="663"/>
      <c r="DK141" s="662">
        <v>1</v>
      </c>
      <c r="DL141" s="687" t="str">
        <f t="shared" si="24"/>
        <v>พร้อมซ่อม</v>
      </c>
      <c r="DM141" s="688">
        <v>7200</v>
      </c>
    </row>
    <row r="142" spans="1:117" x14ac:dyDescent="0.25">
      <c r="A142" s="689">
        <f t="shared" si="28"/>
        <v>9320</v>
      </c>
      <c r="B142" s="690">
        <f t="shared" si="29"/>
        <v>1701137</v>
      </c>
      <c r="C142" s="626">
        <v>142</v>
      </c>
      <c r="D142" s="677" t="str">
        <f t="shared" si="26"/>
        <v>17</v>
      </c>
      <c r="E142" s="677" t="str">
        <f t="shared" si="27"/>
        <v>01</v>
      </c>
      <c r="F142" s="691">
        <f t="shared" si="30"/>
        <v>137</v>
      </c>
      <c r="G142" s="692" t="str">
        <f t="shared" si="31"/>
        <v>137</v>
      </c>
      <c r="H142" s="680" t="str">
        <f t="shared" si="25"/>
        <v>1701137</v>
      </c>
      <c r="I142" s="681">
        <v>42759.568281481479</v>
      </c>
      <c r="J142" s="681">
        <v>42784</v>
      </c>
      <c r="K142" s="682">
        <v>42779.370437500002</v>
      </c>
      <c r="L142" s="683">
        <f>IF(I142="","",IF(J142="","No fix",J142-I142))</f>
        <v>24.431718518520938</v>
      </c>
      <c r="M142" s="684" t="str">
        <f>IF(I142="","",IF(AG142="","NON","JOB"))</f>
        <v>JOB</v>
      </c>
      <c r="N142" s="684" t="str">
        <f>IF(I142="","",IFERROR(VLOOKUP(B142,QUEUE!$F$11:$X$1000,19,FALSE),"NON"))</f>
        <v>สมบูรณ์</v>
      </c>
      <c r="O142" s="684" t="str">
        <f>IF(I142="","",IFERROR(IF(VLOOKUP(B142,[1]REFINISH!$F$4:$O$1000,10,FALSE)="",VLOOKUP(B142,[1]REFINISH!$F$4:$O$1000,8,FALSE),"OK"),"NON"))</f>
        <v>OK</v>
      </c>
      <c r="P142" s="684" t="str">
        <f>IF(I142="","",IF(AF142=0,"NON",IF(AF142-DE142=0,"OK","ขาด"&amp;AF142-DE142&amp;"ชิ้น")))</f>
        <v>NON</v>
      </c>
      <c r="Q142" s="662" t="s">
        <v>16</v>
      </c>
      <c r="R142" s="662" t="s">
        <v>102</v>
      </c>
      <c r="S142" s="662" t="s">
        <v>32</v>
      </c>
      <c r="T142" s="662" t="s">
        <v>815</v>
      </c>
      <c r="U142" s="662" t="s">
        <v>527</v>
      </c>
      <c r="V142" s="685">
        <v>890770627</v>
      </c>
      <c r="X142" s="662" t="s">
        <v>816</v>
      </c>
      <c r="Y142" s="662" t="s">
        <v>315</v>
      </c>
      <c r="Z142" s="662" t="s">
        <v>316</v>
      </c>
      <c r="AA142" s="662">
        <v>2012</v>
      </c>
      <c r="AB142" s="681">
        <v>42956</v>
      </c>
      <c r="AC142" s="686" t="s">
        <v>545</v>
      </c>
      <c r="AD142" s="686"/>
      <c r="AE142" s="686">
        <v>1</v>
      </c>
      <c r="AF142" s="686"/>
      <c r="AG142" s="626" t="s">
        <v>341</v>
      </c>
      <c r="AI142" s="626" t="s">
        <v>804</v>
      </c>
      <c r="AK142" s="626" t="s">
        <v>819</v>
      </c>
      <c r="AM142" s="626" t="s">
        <v>820</v>
      </c>
      <c r="DD142" s="626">
        <v>142</v>
      </c>
      <c r="DH142" s="681">
        <v>42759.561556597226</v>
      </c>
      <c r="DI142" s="662" t="s">
        <v>645</v>
      </c>
      <c r="DJ142" s="663">
        <v>0</v>
      </c>
      <c r="DK142" s="662"/>
      <c r="DL142" s="687" t="str">
        <f t="shared" si="24"/>
        <v>พร้อมซ่อม</v>
      </c>
      <c r="DM142" s="688">
        <v>6672</v>
      </c>
    </row>
    <row r="143" spans="1:117" x14ac:dyDescent="0.25">
      <c r="A143" s="689">
        <f t="shared" si="28"/>
        <v>9414</v>
      </c>
      <c r="B143" s="690">
        <f t="shared" si="29"/>
        <v>1701138</v>
      </c>
      <c r="C143" s="626">
        <v>143</v>
      </c>
      <c r="D143" s="677" t="str">
        <f t="shared" si="26"/>
        <v>17</v>
      </c>
      <c r="E143" s="677" t="str">
        <f t="shared" si="27"/>
        <v>01</v>
      </c>
      <c r="F143" s="691">
        <f t="shared" si="30"/>
        <v>138</v>
      </c>
      <c r="G143" s="692" t="str">
        <f t="shared" si="31"/>
        <v>138</v>
      </c>
      <c r="H143" s="680" t="str">
        <f t="shared" si="25"/>
        <v>1701138</v>
      </c>
      <c r="I143" s="681">
        <v>42801.459148032409</v>
      </c>
      <c r="K143" s="682">
        <v>42816.750845601855</v>
      </c>
      <c r="L143" s="683" t="s">
        <v>555</v>
      </c>
      <c r="M143" s="684" t="s">
        <v>555</v>
      </c>
      <c r="N143" s="684" t="str">
        <f>IF(I143="","",IFERROR(VLOOKUP(B143,QUEUE!$F$11:$X$1000,19,FALSE),"NON"))</f>
        <v>สมบูรณ์</v>
      </c>
      <c r="O143" s="684" t="s">
        <v>555</v>
      </c>
      <c r="P143" s="684" t="s">
        <v>555</v>
      </c>
      <c r="Q143" s="662" t="s">
        <v>16</v>
      </c>
      <c r="R143" s="662" t="s">
        <v>43</v>
      </c>
      <c r="S143" s="662" t="s">
        <v>31</v>
      </c>
      <c r="T143" s="662" t="s">
        <v>817</v>
      </c>
      <c r="U143" s="662" t="s">
        <v>308</v>
      </c>
      <c r="V143" s="685">
        <v>870687476</v>
      </c>
      <c r="X143" s="662" t="s">
        <v>818</v>
      </c>
      <c r="Y143" s="662" t="s">
        <v>310</v>
      </c>
      <c r="Z143" s="662" t="s">
        <v>336</v>
      </c>
      <c r="AA143" s="662">
        <v>2013</v>
      </c>
      <c r="AB143" s="681">
        <v>42796</v>
      </c>
      <c r="AC143" s="686" t="s">
        <v>542</v>
      </c>
      <c r="AD143" s="686"/>
      <c r="AE143" s="686"/>
      <c r="AF143" s="686"/>
      <c r="AG143" s="626" t="s">
        <v>47</v>
      </c>
      <c r="AI143" s="626" t="s">
        <v>52</v>
      </c>
      <c r="DD143" s="626">
        <v>143</v>
      </c>
      <c r="DG143" s="626">
        <v>0.5</v>
      </c>
      <c r="DH143" s="681">
        <v>42759.564061111108</v>
      </c>
      <c r="DI143" s="662" t="s">
        <v>614</v>
      </c>
      <c r="DJ143" s="663">
        <v>2</v>
      </c>
      <c r="DK143" s="662">
        <v>1</v>
      </c>
      <c r="DL143" s="687" t="str">
        <f t="shared" si="24"/>
        <v>พร้อมซ่อม</v>
      </c>
      <c r="DM143" s="688">
        <v>2190.59</v>
      </c>
    </row>
    <row r="144" spans="1:117" x14ac:dyDescent="0.25">
      <c r="A144" s="689">
        <f t="shared" si="28"/>
        <v>7864</v>
      </c>
      <c r="B144" s="690">
        <f t="shared" si="29"/>
        <v>1701139</v>
      </c>
      <c r="C144" s="626">
        <v>144</v>
      </c>
      <c r="D144" s="677" t="str">
        <f t="shared" si="26"/>
        <v>17</v>
      </c>
      <c r="E144" s="677" t="str">
        <f t="shared" si="27"/>
        <v>01</v>
      </c>
      <c r="F144" s="691">
        <f t="shared" si="30"/>
        <v>139</v>
      </c>
      <c r="G144" s="692" t="str">
        <f t="shared" si="31"/>
        <v>139</v>
      </c>
      <c r="H144" s="680" t="str">
        <f t="shared" si="25"/>
        <v>1701139</v>
      </c>
      <c r="L144" s="683" t="str">
        <f>IF(I144="","",IF(J144="","No fix",J144-I144))</f>
        <v/>
      </c>
      <c r="M144" s="684" t="str">
        <f>IF(I144="","",IF(AG144="","NON","JOB"))</f>
        <v/>
      </c>
      <c r="N144" s="684" t="str">
        <f>IF(I144="","",IFERROR(VLOOKUP(B144,QUEUE!$F$11:$X$1000,19,FALSE),"NON"))</f>
        <v/>
      </c>
      <c r="O144" s="684" t="str">
        <f>IF(I144="","",IFERROR(IF(VLOOKUP(B144,[1]REFINISH!$F$4:$O$1000,10,FALSE)="",VLOOKUP(B144,[1]REFINISH!$F$4:$O$1000,8,FALSE),"OK"),"NON"))</f>
        <v/>
      </c>
      <c r="P144" s="684" t="str">
        <f>IF(I144="","",IF(AF144=0,"NON",IF(AF144-DE144=0,"OK","ขาด"&amp;AF144-DE144&amp;"ชิ้น")))</f>
        <v/>
      </c>
      <c r="Q144" s="662" t="s">
        <v>16</v>
      </c>
      <c r="R144" s="662" t="s">
        <v>43</v>
      </c>
      <c r="S144" s="662" t="s">
        <v>31</v>
      </c>
      <c r="T144" s="662" t="s">
        <v>822</v>
      </c>
      <c r="U144" s="662" t="s">
        <v>387</v>
      </c>
      <c r="V144" s="685">
        <v>891233224</v>
      </c>
      <c r="X144" s="662" t="s">
        <v>823</v>
      </c>
      <c r="Y144" s="662" t="s">
        <v>310</v>
      </c>
      <c r="Z144" s="662" t="s">
        <v>420</v>
      </c>
      <c r="AA144" s="662">
        <v>2011</v>
      </c>
      <c r="AB144" s="681">
        <v>42818</v>
      </c>
      <c r="AC144" s="686" t="s">
        <v>824</v>
      </c>
      <c r="AD144" s="686"/>
      <c r="AE144" s="686"/>
      <c r="AF144" s="686"/>
      <c r="DD144" s="626">
        <v>144</v>
      </c>
      <c r="DH144" s="681">
        <v>42760.359657986111</v>
      </c>
      <c r="DI144" s="662"/>
      <c r="DJ144" s="663"/>
      <c r="DK144" s="662">
        <v>1</v>
      </c>
      <c r="DL144" s="687" t="str">
        <f t="shared" si="24"/>
        <v>รออนุมัติ</v>
      </c>
      <c r="DM144" s="688">
        <v>5277.66</v>
      </c>
    </row>
    <row r="145" spans="1:117" x14ac:dyDescent="0.25">
      <c r="A145" s="689">
        <f t="shared" si="28"/>
        <v>4687</v>
      </c>
      <c r="B145" s="690">
        <f t="shared" si="29"/>
        <v>1701140</v>
      </c>
      <c r="C145" s="626">
        <v>145</v>
      </c>
      <c r="D145" s="677" t="str">
        <f t="shared" si="26"/>
        <v>17</v>
      </c>
      <c r="E145" s="677" t="str">
        <f t="shared" si="27"/>
        <v>01</v>
      </c>
      <c r="F145" s="691">
        <f t="shared" si="30"/>
        <v>140</v>
      </c>
      <c r="G145" s="692" t="str">
        <f t="shared" si="31"/>
        <v>140</v>
      </c>
      <c r="H145" s="680" t="str">
        <f t="shared" si="25"/>
        <v>1701140</v>
      </c>
      <c r="L145" s="683" t="str">
        <f>IF(I145="","",IF(J145="","No fix",J145-I145))</f>
        <v/>
      </c>
      <c r="M145" s="684" t="str">
        <f>IF(I145="","",IF(AG145="","NON","JOB"))</f>
        <v/>
      </c>
      <c r="N145" s="684" t="str">
        <f>IF(I145="","",IFERROR(VLOOKUP(B145,QUEUE!$F$11:$X$1000,19,FALSE),"NON"))</f>
        <v/>
      </c>
      <c r="O145" s="684" t="str">
        <f>IF(I145="","",IFERROR(IF(VLOOKUP(B145,[1]REFINISH!$F$4:$O$1000,10,FALSE)="",VLOOKUP(B145,[1]REFINISH!$F$4:$O$1000,8,FALSE),"OK"),"NON"))</f>
        <v/>
      </c>
      <c r="P145" s="684" t="str">
        <f>IF(I145="","",IF(AF145=0,"NON",IF(AF145-DE145=0,"OK","ขาด"&amp;AF145-DE145&amp;"ชิ้น")))</f>
        <v/>
      </c>
      <c r="Q145" s="662" t="s">
        <v>16</v>
      </c>
      <c r="R145" s="662" t="s">
        <v>44</v>
      </c>
      <c r="S145" s="662" t="s">
        <v>31</v>
      </c>
      <c r="T145" s="662" t="s">
        <v>825</v>
      </c>
      <c r="U145" s="662" t="s">
        <v>826</v>
      </c>
      <c r="V145" s="685">
        <v>926782240</v>
      </c>
      <c r="W145" s="685">
        <v>854958918</v>
      </c>
      <c r="X145" s="662" t="s">
        <v>827</v>
      </c>
      <c r="Y145" s="662" t="s">
        <v>310</v>
      </c>
      <c r="Z145" s="662" t="s">
        <v>336</v>
      </c>
      <c r="AA145" s="662">
        <v>2006</v>
      </c>
      <c r="AB145" s="681" t="s">
        <v>330</v>
      </c>
      <c r="AD145" s="686"/>
      <c r="AE145" s="686"/>
      <c r="AF145" s="686"/>
      <c r="DD145" s="626">
        <v>145</v>
      </c>
      <c r="DH145" s="681">
        <v>42760.364370370371</v>
      </c>
      <c r="DI145" s="662"/>
      <c r="DJ145" s="663"/>
      <c r="DK145" s="662"/>
      <c r="DL145" s="687" t="str">
        <f t="shared" si="24"/>
        <v>รออนุมัติ</v>
      </c>
      <c r="DM145" s="688">
        <v>0</v>
      </c>
    </row>
    <row r="146" spans="1:117" x14ac:dyDescent="0.25">
      <c r="A146" s="689">
        <f t="shared" si="28"/>
        <v>6437</v>
      </c>
      <c r="B146" s="690">
        <f t="shared" si="29"/>
        <v>1701141</v>
      </c>
      <c r="C146" s="626">
        <v>146</v>
      </c>
      <c r="D146" s="677" t="str">
        <f t="shared" si="26"/>
        <v>17</v>
      </c>
      <c r="E146" s="677" t="str">
        <f t="shared" si="27"/>
        <v>01</v>
      </c>
      <c r="F146" s="691">
        <f t="shared" si="30"/>
        <v>141</v>
      </c>
      <c r="G146" s="692" t="str">
        <f t="shared" si="31"/>
        <v>141</v>
      </c>
      <c r="H146" s="680" t="str">
        <f t="shared" si="25"/>
        <v>1701141</v>
      </c>
      <c r="I146" s="681">
        <v>42805.655612268522</v>
      </c>
      <c r="J146" s="681">
        <v>42812</v>
      </c>
      <c r="K146" s="682">
        <v>42816.752706712963</v>
      </c>
      <c r="L146" s="683" t="s">
        <v>555</v>
      </c>
      <c r="M146" s="684" t="s">
        <v>555</v>
      </c>
      <c r="N146" s="684" t="str">
        <f>IF(I146="","",IFERROR(VLOOKUP(B146,QUEUE!$F$11:$X$1000,19,FALSE),"NON"))</f>
        <v>สมบูรณ์</v>
      </c>
      <c r="O146" s="684" t="s">
        <v>555</v>
      </c>
      <c r="P146" s="684" t="s">
        <v>555</v>
      </c>
      <c r="Q146" s="662" t="s">
        <v>16</v>
      </c>
      <c r="R146" s="662" t="s">
        <v>44</v>
      </c>
      <c r="S146" s="662" t="s">
        <v>31</v>
      </c>
      <c r="T146" s="662" t="s">
        <v>828</v>
      </c>
      <c r="U146" s="662" t="s">
        <v>326</v>
      </c>
      <c r="V146" s="685">
        <v>898626549</v>
      </c>
      <c r="X146" s="662" t="s">
        <v>829</v>
      </c>
      <c r="Y146" s="662" t="s">
        <v>299</v>
      </c>
      <c r="Z146" s="662" t="s">
        <v>364</v>
      </c>
      <c r="AA146" s="662">
        <v>2013</v>
      </c>
      <c r="AB146" s="681">
        <v>42757</v>
      </c>
      <c r="AC146" s="686" t="s">
        <v>524</v>
      </c>
      <c r="AD146" s="686"/>
      <c r="AE146" s="686"/>
      <c r="AF146" s="686"/>
      <c r="AG146" s="626" t="s">
        <v>47</v>
      </c>
      <c r="AI146" s="626" t="s">
        <v>52</v>
      </c>
      <c r="AK146" s="626" t="s">
        <v>56</v>
      </c>
      <c r="DD146" s="626">
        <v>146</v>
      </c>
      <c r="DG146" s="626">
        <v>1</v>
      </c>
      <c r="DH146" s="681">
        <v>42760.62625173611</v>
      </c>
      <c r="DI146" s="662" t="s">
        <v>614</v>
      </c>
      <c r="DJ146" s="663">
        <v>3</v>
      </c>
      <c r="DK146" s="662">
        <v>1</v>
      </c>
      <c r="DL146" s="687" t="str">
        <f t="shared" si="24"/>
        <v>พร้อมซ่อม</v>
      </c>
      <c r="DM146" s="688">
        <v>5303.74</v>
      </c>
    </row>
    <row r="147" spans="1:117" x14ac:dyDescent="0.25">
      <c r="A147" s="689">
        <f t="shared" si="28"/>
        <v>2810</v>
      </c>
      <c r="B147" s="690">
        <f t="shared" si="29"/>
        <v>1701142</v>
      </c>
      <c r="C147" s="626">
        <v>147</v>
      </c>
      <c r="D147" s="677" t="str">
        <f t="shared" si="26"/>
        <v>17</v>
      </c>
      <c r="E147" s="677" t="str">
        <f t="shared" si="27"/>
        <v>01</v>
      </c>
      <c r="F147" s="691">
        <f t="shared" si="30"/>
        <v>142</v>
      </c>
      <c r="G147" s="692" t="str">
        <f t="shared" si="31"/>
        <v>142</v>
      </c>
      <c r="H147" s="680" t="str">
        <f t="shared" si="25"/>
        <v>1701142</v>
      </c>
      <c r="I147" s="681">
        <v>42832.409404513892</v>
      </c>
      <c r="J147" s="681">
        <v>0</v>
      </c>
      <c r="K147" s="682">
        <v>42843.386593055555</v>
      </c>
      <c r="L147" s="683" t="s">
        <v>555</v>
      </c>
      <c r="M147" s="684" t="s">
        <v>555</v>
      </c>
      <c r="N147" s="684" t="str">
        <f>IF(I147="","",IFERROR(VLOOKUP(B147,QUEUE!$F$11:$X$1000,19,FALSE),"NON"))</f>
        <v>สมบูรณ์</v>
      </c>
      <c r="O147" s="684" t="s">
        <v>555</v>
      </c>
      <c r="P147" s="684" t="s">
        <v>555</v>
      </c>
      <c r="Q147" s="662" t="s">
        <v>16</v>
      </c>
      <c r="R147" s="662" t="s">
        <v>44</v>
      </c>
      <c r="S147" s="662" t="s">
        <v>33</v>
      </c>
      <c r="T147" s="662" t="s">
        <v>830</v>
      </c>
      <c r="U147" s="662" t="s">
        <v>319</v>
      </c>
      <c r="V147" s="685">
        <v>936496151</v>
      </c>
      <c r="X147" s="662" t="s">
        <v>831</v>
      </c>
      <c r="Y147" s="662" t="s">
        <v>310</v>
      </c>
      <c r="Z147" s="662" t="s">
        <v>499</v>
      </c>
      <c r="AA147" s="662">
        <v>2009</v>
      </c>
      <c r="AB147" s="681">
        <v>42558</v>
      </c>
      <c r="AC147" s="686" t="s">
        <v>832</v>
      </c>
      <c r="AD147" s="686"/>
      <c r="AE147" s="686"/>
      <c r="AF147" s="686"/>
      <c r="AG147" s="626" t="s">
        <v>48</v>
      </c>
      <c r="AI147" s="626" t="s">
        <v>1548</v>
      </c>
      <c r="AK147" s="626" t="s">
        <v>1299</v>
      </c>
      <c r="AM147" s="626" t="s">
        <v>1328</v>
      </c>
      <c r="DD147" s="626">
        <v>147</v>
      </c>
      <c r="DG147" s="626">
        <v>0.5</v>
      </c>
      <c r="DH147" s="681">
        <v>42760.628062615739</v>
      </c>
      <c r="DI147" s="662">
        <v>0</v>
      </c>
      <c r="DJ147" s="663">
        <v>0</v>
      </c>
      <c r="DK147" s="662">
        <v>1</v>
      </c>
      <c r="DL147" s="687" t="str">
        <f t="shared" si="24"/>
        <v>พร้อมซ่อม</v>
      </c>
      <c r="DM147" s="688">
        <v>5440</v>
      </c>
    </row>
    <row r="148" spans="1:117" x14ac:dyDescent="0.25">
      <c r="A148" s="689">
        <f t="shared" si="28"/>
        <v>174</v>
      </c>
      <c r="B148" s="690">
        <f t="shared" si="29"/>
        <v>1701143</v>
      </c>
      <c r="C148" s="626">
        <v>148</v>
      </c>
      <c r="D148" s="677" t="str">
        <f t="shared" si="26"/>
        <v>17</v>
      </c>
      <c r="E148" s="677" t="str">
        <f t="shared" si="27"/>
        <v>01</v>
      </c>
      <c r="F148" s="691">
        <f t="shared" si="30"/>
        <v>143</v>
      </c>
      <c r="G148" s="692" t="str">
        <f t="shared" si="31"/>
        <v>143</v>
      </c>
      <c r="H148" s="680" t="str">
        <f t="shared" si="25"/>
        <v>1701143</v>
      </c>
      <c r="I148" s="681">
        <v>42761.717495023149</v>
      </c>
      <c r="K148" s="682" t="str">
        <f>IF(OR(N148="OUT",N148="สมบูรณ์"),"ไม่ระบุ","")</f>
        <v>ไม่ระบุ</v>
      </c>
      <c r="L148" s="683" t="str">
        <f>IF(I148="","",IF(J148="","No fix",J148-I148))</f>
        <v>No fix</v>
      </c>
      <c r="M148" s="684" t="str">
        <f>IF(I148="","",IF(AG148="","NON","JOB"))</f>
        <v>JOB</v>
      </c>
      <c r="N148" s="684" t="str">
        <f>IF(I148="","",IFERROR(VLOOKUP(B148,QUEUE!$F$11:$X$1000,19,FALSE),"NON"))</f>
        <v>สมบูรณ์</v>
      </c>
      <c r="O148" s="684" t="str">
        <f>IF(I148="","",IFERROR(IF(VLOOKUP(B148,[1]REFINISH!$F$4:$O$1000,10,FALSE)="",VLOOKUP(B148,[1]REFINISH!$F$4:$O$1000,8,FALSE),"OK"),"NON"))</f>
        <v>OK</v>
      </c>
      <c r="P148" s="684" t="str">
        <f>IF(I148="","",IF(AF148=0,"NON",IF(AF148-DE148=0,"OK","ขาด"&amp;AF148-DE148&amp;"ชิ้น")))</f>
        <v>ขาด1ชิ้น</v>
      </c>
      <c r="Q148" s="662" t="s">
        <v>16</v>
      </c>
      <c r="R148" s="662" t="s">
        <v>102</v>
      </c>
      <c r="S148" s="662" t="s">
        <v>32</v>
      </c>
      <c r="T148" s="662" t="s">
        <v>833</v>
      </c>
      <c r="U148" s="662" t="s">
        <v>834</v>
      </c>
      <c r="V148" s="685">
        <v>924536550</v>
      </c>
      <c r="X148" s="662" t="s">
        <v>835</v>
      </c>
      <c r="Y148" s="662" t="s">
        <v>310</v>
      </c>
      <c r="Z148" s="662" t="s">
        <v>336</v>
      </c>
      <c r="AA148" s="662">
        <v>2008</v>
      </c>
      <c r="AB148" s="681">
        <v>42798</v>
      </c>
      <c r="AC148" s="686" t="s">
        <v>424</v>
      </c>
      <c r="AD148" s="686"/>
      <c r="AE148" s="686"/>
      <c r="AF148" s="686">
        <v>1</v>
      </c>
      <c r="AG148" s="626" t="s">
        <v>50</v>
      </c>
      <c r="AH148" s="626" t="s">
        <v>340</v>
      </c>
      <c r="AI148" s="626" t="s">
        <v>79</v>
      </c>
      <c r="AJ148" s="626" t="s">
        <v>340</v>
      </c>
      <c r="AK148" s="626" t="s">
        <v>73</v>
      </c>
      <c r="AL148" s="626" t="s">
        <v>340</v>
      </c>
      <c r="AM148" s="626" t="s">
        <v>341</v>
      </c>
      <c r="DD148" s="626">
        <v>148</v>
      </c>
      <c r="DF148" s="626">
        <v>14403.91</v>
      </c>
      <c r="DG148" s="626">
        <v>4</v>
      </c>
      <c r="DH148" s="681">
        <v>42760.629834375002</v>
      </c>
      <c r="DI148" s="662" t="s">
        <v>841</v>
      </c>
      <c r="DJ148" s="663">
        <v>1</v>
      </c>
      <c r="DK148" s="662">
        <v>1</v>
      </c>
      <c r="DL148" s="687" t="str">
        <f t="shared" si="24"/>
        <v>รออะไหล่</v>
      </c>
      <c r="DM148" s="688">
        <v>10000</v>
      </c>
    </row>
    <row r="149" spans="1:117" x14ac:dyDescent="0.25">
      <c r="A149" s="689">
        <f t="shared" si="28"/>
        <v>6439</v>
      </c>
      <c r="B149" s="690">
        <f t="shared" si="29"/>
        <v>1701144</v>
      </c>
      <c r="C149" s="626">
        <v>149</v>
      </c>
      <c r="D149" s="677" t="str">
        <f t="shared" si="26"/>
        <v>17</v>
      </c>
      <c r="E149" s="677" t="str">
        <f t="shared" si="27"/>
        <v>01</v>
      </c>
      <c r="F149" s="691">
        <f t="shared" si="30"/>
        <v>144</v>
      </c>
      <c r="G149" s="692" t="str">
        <f t="shared" si="31"/>
        <v>144</v>
      </c>
      <c r="H149" s="680" t="str">
        <f t="shared" si="25"/>
        <v>1701144</v>
      </c>
      <c r="I149" s="681">
        <v>42760.640671990739</v>
      </c>
      <c r="J149" s="681">
        <v>42769</v>
      </c>
      <c r="K149" s="682">
        <v>42774.698554513889</v>
      </c>
      <c r="L149" s="683">
        <f>IF(I149="","",IF(J149="","No fix",J149-I149))</f>
        <v>8.3593280092609348</v>
      </c>
      <c r="M149" s="684" t="str">
        <f>IF(I149="","",IF(AG149="","NON","JOB"))</f>
        <v>JOB</v>
      </c>
      <c r="N149" s="684" t="str">
        <f>IF(I149="","",IFERROR(VLOOKUP(B149,QUEUE!$F$11:$X$1000,19,FALSE),"NON"))</f>
        <v>สมบูรณ์</v>
      </c>
      <c r="O149" s="684" t="str">
        <f>IF(I149="","",IFERROR(IF(VLOOKUP(B149,[1]REFINISH!$F$4:$O$1000,10,FALSE)="",VLOOKUP(B149,[1]REFINISH!$F$4:$O$1000,8,FALSE),"OK"),"NON"))</f>
        <v>OK</v>
      </c>
      <c r="P149" s="684" t="str">
        <f>IF(I149="","",IF(AF149=0,"NON",IF(AF149-DE149=0,"OK","ขาด"&amp;AF149-DE149&amp;"ชิ้น")))</f>
        <v>NON</v>
      </c>
      <c r="Q149" s="662" t="s">
        <v>16</v>
      </c>
      <c r="R149" s="662" t="s">
        <v>43</v>
      </c>
      <c r="S149" s="662" t="s">
        <v>31</v>
      </c>
      <c r="T149" s="662" t="s">
        <v>836</v>
      </c>
      <c r="U149" s="662" t="s">
        <v>501</v>
      </c>
      <c r="V149" s="685">
        <v>972806665</v>
      </c>
      <c r="X149" s="662" t="s">
        <v>837</v>
      </c>
      <c r="Y149" s="662" t="s">
        <v>838</v>
      </c>
      <c r="Z149" s="662" t="s">
        <v>839</v>
      </c>
      <c r="AA149" s="662">
        <v>2010</v>
      </c>
      <c r="AB149" s="681">
        <v>42752</v>
      </c>
      <c r="AC149" s="686" t="s">
        <v>521</v>
      </c>
      <c r="AD149" s="686"/>
      <c r="AE149" s="686">
        <v>1</v>
      </c>
      <c r="AF149" s="686"/>
      <c r="AG149" s="626" t="s">
        <v>48</v>
      </c>
      <c r="AI149" s="626" t="s">
        <v>840</v>
      </c>
      <c r="DD149" s="626">
        <v>149</v>
      </c>
      <c r="DG149" s="626">
        <v>0.5</v>
      </c>
      <c r="DH149" s="681">
        <v>42760.637753587966</v>
      </c>
      <c r="DI149" s="662" t="s">
        <v>431</v>
      </c>
      <c r="DJ149" s="663">
        <v>1</v>
      </c>
      <c r="DK149" s="662">
        <v>1</v>
      </c>
      <c r="DL149" s="687" t="str">
        <f t="shared" si="24"/>
        <v>พร้อมซ่อม</v>
      </c>
      <c r="DM149" s="688">
        <v>18665</v>
      </c>
    </row>
    <row r="150" spans="1:117" x14ac:dyDescent="0.25">
      <c r="A150" s="689">
        <f t="shared" si="28"/>
        <v>8286</v>
      </c>
      <c r="B150" s="690">
        <f t="shared" si="29"/>
        <v>1701145</v>
      </c>
      <c r="C150" s="626">
        <v>150</v>
      </c>
      <c r="D150" s="677" t="str">
        <f t="shared" si="26"/>
        <v>17</v>
      </c>
      <c r="E150" s="677" t="str">
        <f t="shared" si="27"/>
        <v>01</v>
      </c>
      <c r="F150" s="691">
        <f t="shared" si="30"/>
        <v>145</v>
      </c>
      <c r="G150" s="692" t="str">
        <f t="shared" si="31"/>
        <v>145</v>
      </c>
      <c r="H150" s="680" t="str">
        <f t="shared" si="25"/>
        <v>1701145</v>
      </c>
      <c r="I150" s="681">
        <v>42762.759086342594</v>
      </c>
      <c r="J150" s="681">
        <v>0</v>
      </c>
      <c r="K150" s="682">
        <v>42843.396791435189</v>
      </c>
      <c r="L150" s="683" t="s">
        <v>555</v>
      </c>
      <c r="M150" s="684" t="s">
        <v>555</v>
      </c>
      <c r="N150" s="684" t="str">
        <f>IF(I150="","",IFERROR(VLOOKUP(B150,QUEUE!$F$11:$X$1000,19,FALSE),"NON"))</f>
        <v>NON</v>
      </c>
      <c r="O150" s="684" t="s">
        <v>555</v>
      </c>
      <c r="P150" s="684" t="s">
        <v>555</v>
      </c>
      <c r="Q150" s="662" t="s">
        <v>16</v>
      </c>
      <c r="R150" s="662" t="s">
        <v>179</v>
      </c>
      <c r="S150" s="662" t="s">
        <v>201</v>
      </c>
      <c r="T150" s="662" t="s">
        <v>842</v>
      </c>
      <c r="U150" s="662" t="s">
        <v>527</v>
      </c>
      <c r="V150" s="685">
        <v>891554289</v>
      </c>
      <c r="X150" s="662" t="s">
        <v>843</v>
      </c>
      <c r="Y150" s="662" t="s">
        <v>310</v>
      </c>
      <c r="Z150" s="662" t="s">
        <v>384</v>
      </c>
      <c r="AA150" s="662">
        <v>2012</v>
      </c>
      <c r="AB150" s="681">
        <v>43025</v>
      </c>
      <c r="AC150" s="686" t="s">
        <v>844</v>
      </c>
      <c r="AD150" s="686"/>
      <c r="AE150" s="686"/>
      <c r="AF150" s="686"/>
      <c r="DD150" s="626">
        <v>150</v>
      </c>
      <c r="DG150" s="626">
        <v>1.5</v>
      </c>
      <c r="DH150" s="681">
        <v>42762.755765277776</v>
      </c>
      <c r="DI150" s="662" t="s">
        <v>847</v>
      </c>
      <c r="DJ150" s="663">
        <v>0</v>
      </c>
      <c r="DK150" s="662"/>
      <c r="DL150" s="687" t="str">
        <f t="shared" si="24"/>
        <v>พร้อมซ่อม</v>
      </c>
      <c r="DM150" s="688">
        <v>0</v>
      </c>
    </row>
    <row r="151" spans="1:117" x14ac:dyDescent="0.25">
      <c r="A151" s="689">
        <f t="shared" si="28"/>
        <v>3834</v>
      </c>
      <c r="B151" s="690">
        <f t="shared" si="29"/>
        <v>1701146</v>
      </c>
      <c r="C151" s="626">
        <v>151</v>
      </c>
      <c r="D151" s="677" t="str">
        <f t="shared" si="26"/>
        <v>17</v>
      </c>
      <c r="E151" s="677" t="str">
        <f t="shared" si="27"/>
        <v>01</v>
      </c>
      <c r="F151" s="691">
        <f t="shared" si="30"/>
        <v>146</v>
      </c>
      <c r="G151" s="692" t="str">
        <f t="shared" si="31"/>
        <v>146</v>
      </c>
      <c r="H151" s="680" t="str">
        <f t="shared" si="25"/>
        <v>1701146</v>
      </c>
      <c r="I151" s="681">
        <v>42762.759670023152</v>
      </c>
      <c r="J151" s="681">
        <v>0</v>
      </c>
      <c r="K151" s="682">
        <v>42843.397454398146</v>
      </c>
      <c r="L151" s="683" t="s">
        <v>555</v>
      </c>
      <c r="M151" s="684" t="s">
        <v>555</v>
      </c>
      <c r="N151" s="684" t="str">
        <f>IF(I151="","",IFERROR(VLOOKUP(B151,QUEUE!$F$11:$X$1000,19,FALSE),"NON"))</f>
        <v>สมบูรณ์</v>
      </c>
      <c r="O151" s="684" t="s">
        <v>555</v>
      </c>
      <c r="P151" s="684" t="s">
        <v>555</v>
      </c>
      <c r="Q151" s="662" t="s">
        <v>16</v>
      </c>
      <c r="R151" s="662" t="s">
        <v>45</v>
      </c>
      <c r="S151" s="662" t="s">
        <v>34</v>
      </c>
      <c r="T151" s="662" t="s">
        <v>845</v>
      </c>
      <c r="U151" s="662" t="s">
        <v>398</v>
      </c>
      <c r="V151" s="685">
        <v>968955655</v>
      </c>
      <c r="X151" s="662" t="s">
        <v>846</v>
      </c>
      <c r="Y151" s="662" t="s">
        <v>310</v>
      </c>
      <c r="Z151" s="662" t="s">
        <v>336</v>
      </c>
      <c r="AA151" s="662">
        <v>2010</v>
      </c>
      <c r="AB151" s="681">
        <v>42927</v>
      </c>
      <c r="AC151" s="686" t="s">
        <v>378</v>
      </c>
      <c r="AD151" s="686"/>
      <c r="AE151" s="686"/>
      <c r="AF151" s="686">
        <v>19</v>
      </c>
      <c r="DD151" s="626">
        <v>151</v>
      </c>
      <c r="DE151" s="626">
        <v>11</v>
      </c>
      <c r="DG151" s="626">
        <v>1</v>
      </c>
      <c r="DH151" s="681">
        <v>42762.757175462961</v>
      </c>
      <c r="DI151" s="662" t="s">
        <v>848</v>
      </c>
      <c r="DJ151" s="663">
        <v>0</v>
      </c>
      <c r="DK151" s="662">
        <v>1</v>
      </c>
      <c r="DL151" s="687" t="str">
        <f t="shared" si="24"/>
        <v>รออะไหล่</v>
      </c>
      <c r="DM151" s="688">
        <v>4677.57</v>
      </c>
    </row>
    <row r="152" spans="1:117" x14ac:dyDescent="0.25">
      <c r="A152" s="689">
        <f t="shared" si="28"/>
        <v>5449</v>
      </c>
      <c r="B152" s="690">
        <f t="shared" si="29"/>
        <v>1701147</v>
      </c>
      <c r="C152" s="626">
        <v>152</v>
      </c>
      <c r="D152" s="677" t="str">
        <f t="shared" si="26"/>
        <v>17</v>
      </c>
      <c r="E152" s="677" t="str">
        <f t="shared" si="27"/>
        <v>01</v>
      </c>
      <c r="F152" s="691">
        <f t="shared" si="30"/>
        <v>147</v>
      </c>
      <c r="G152" s="692" t="str">
        <f t="shared" si="31"/>
        <v>147</v>
      </c>
      <c r="H152" s="680" t="str">
        <f t="shared" si="25"/>
        <v>1701147</v>
      </c>
      <c r="L152" s="683" t="str">
        <f>IF(I152="","",IF(J152="","No fix",J152-I152))</f>
        <v/>
      </c>
      <c r="M152" s="684" t="str">
        <f>IF(I152="","",IF(AG152="","NON","JOB"))</f>
        <v/>
      </c>
      <c r="N152" s="684" t="str">
        <f>IF(I152="","",IFERROR(VLOOKUP(B152,QUEUE!$F$11:$X$1000,19,FALSE),"NON"))</f>
        <v/>
      </c>
      <c r="O152" s="684" t="str">
        <f>IF(I152="","",IFERROR(IF(VLOOKUP(B152,[1]REFINISH!$F$4:$O$1000,10,FALSE)="",VLOOKUP(B152,[1]REFINISH!$F$4:$O$1000,8,FALSE),"OK"),"NON"))</f>
        <v/>
      </c>
      <c r="P152" s="684" t="str">
        <f>IF(I152="","",IF(AF152=0,"NON",IF(AF152-DE152=0,"OK","ขาด"&amp;AF152-DE152&amp;"ชิ้น")))</f>
        <v/>
      </c>
      <c r="Q152" s="662" t="s">
        <v>16</v>
      </c>
      <c r="R152" s="662" t="s">
        <v>44</v>
      </c>
      <c r="S152" s="662" t="s">
        <v>31</v>
      </c>
      <c r="T152" s="662" t="s">
        <v>850</v>
      </c>
      <c r="U152" s="662" t="s">
        <v>480</v>
      </c>
      <c r="V152" s="685">
        <v>627435892</v>
      </c>
      <c r="X152" s="662" t="s">
        <v>851</v>
      </c>
      <c r="Y152" s="662" t="s">
        <v>310</v>
      </c>
      <c r="Z152" s="662" t="s">
        <v>336</v>
      </c>
      <c r="AA152" s="662">
        <v>2013</v>
      </c>
      <c r="AB152" s="681" t="s">
        <v>330</v>
      </c>
      <c r="AD152" s="686"/>
      <c r="AE152" s="686"/>
      <c r="AF152" s="686"/>
      <c r="DD152" s="626">
        <v>152</v>
      </c>
      <c r="DH152" s="681">
        <v>42765.449166203703</v>
      </c>
      <c r="DI152" s="662"/>
      <c r="DJ152" s="663"/>
      <c r="DK152" s="662"/>
      <c r="DL152" s="687" t="str">
        <f t="shared" si="24"/>
        <v>รออนุมัติ</v>
      </c>
      <c r="DM152" s="688"/>
    </row>
    <row r="153" spans="1:117" x14ac:dyDescent="0.25">
      <c r="A153" s="689">
        <f t="shared" si="28"/>
        <v>5953</v>
      </c>
      <c r="B153" s="690">
        <f t="shared" si="29"/>
        <v>1701148</v>
      </c>
      <c r="C153" s="626">
        <v>153</v>
      </c>
      <c r="D153" s="677" t="str">
        <f t="shared" si="26"/>
        <v>17</v>
      </c>
      <c r="E153" s="677" t="str">
        <f t="shared" si="27"/>
        <v>01</v>
      </c>
      <c r="F153" s="691">
        <f t="shared" si="30"/>
        <v>148</v>
      </c>
      <c r="G153" s="692" t="str">
        <f t="shared" si="31"/>
        <v>148</v>
      </c>
      <c r="H153" s="680" t="str">
        <f t="shared" si="25"/>
        <v>1701148</v>
      </c>
      <c r="I153" s="681">
        <v>42807.745647800926</v>
      </c>
      <c r="J153" s="681">
        <v>42819</v>
      </c>
      <c r="K153" s="682">
        <v>42835.733147685183</v>
      </c>
      <c r="L153" s="683" t="s">
        <v>555</v>
      </c>
      <c r="M153" s="684" t="s">
        <v>555</v>
      </c>
      <c r="N153" s="684" t="str">
        <f>IF(I153="","",IFERROR(VLOOKUP(B153,QUEUE!$F$11:$X$1000,19,FALSE),"NON"))</f>
        <v>สมบูรณ์</v>
      </c>
      <c r="O153" s="684" t="s">
        <v>555</v>
      </c>
      <c r="P153" s="684" t="s">
        <v>555</v>
      </c>
      <c r="Q153" s="662" t="s">
        <v>16</v>
      </c>
      <c r="R153" s="662" t="s">
        <v>44</v>
      </c>
      <c r="S153" s="662" t="s">
        <v>201</v>
      </c>
      <c r="T153" s="662" t="s">
        <v>852</v>
      </c>
      <c r="U153" s="662" t="s">
        <v>392</v>
      </c>
      <c r="V153" s="685">
        <v>852347045</v>
      </c>
      <c r="X153" s="662" t="s">
        <v>853</v>
      </c>
      <c r="Y153" s="662" t="s">
        <v>294</v>
      </c>
      <c r="Z153" s="662" t="s">
        <v>590</v>
      </c>
      <c r="AA153" s="662">
        <v>2014</v>
      </c>
      <c r="AB153" s="681">
        <v>42947</v>
      </c>
      <c r="AC153" s="686" t="s">
        <v>567</v>
      </c>
      <c r="AD153" s="686"/>
      <c r="AE153" s="686"/>
      <c r="AF153" s="686"/>
      <c r="AG153" s="626" t="s">
        <v>47</v>
      </c>
      <c r="AI153" s="626" t="s">
        <v>50</v>
      </c>
      <c r="AJ153" s="626" t="s">
        <v>340</v>
      </c>
      <c r="AK153" s="626" t="s">
        <v>79</v>
      </c>
      <c r="AM153" s="626" t="s">
        <v>57</v>
      </c>
      <c r="AO153" s="626" t="s">
        <v>61</v>
      </c>
      <c r="AQ153" s="626" t="s">
        <v>62</v>
      </c>
      <c r="AS153" s="626" t="s">
        <v>63</v>
      </c>
      <c r="AU153" s="626" t="s">
        <v>72</v>
      </c>
      <c r="AV153" s="626" t="s">
        <v>340</v>
      </c>
      <c r="AW153" s="626" t="s">
        <v>1424</v>
      </c>
      <c r="AY153" s="626" t="s">
        <v>965</v>
      </c>
      <c r="BA153" s="626" t="s">
        <v>1425</v>
      </c>
      <c r="DD153" s="626">
        <v>153</v>
      </c>
      <c r="DG153" s="626">
        <v>2</v>
      </c>
      <c r="DH153" s="681">
        <v>42765.454514583333</v>
      </c>
      <c r="DI153" s="662" t="s">
        <v>847</v>
      </c>
      <c r="DJ153" s="663">
        <v>6</v>
      </c>
      <c r="DK153" s="662">
        <v>1</v>
      </c>
      <c r="DL153" s="687" t="str">
        <f t="shared" si="24"/>
        <v>พร้อมซ่อม</v>
      </c>
      <c r="DM153" s="688">
        <v>3600</v>
      </c>
    </row>
    <row r="154" spans="1:117" x14ac:dyDescent="0.25">
      <c r="A154" s="689">
        <f t="shared" si="28"/>
        <v>1773</v>
      </c>
      <c r="B154" s="690">
        <f t="shared" si="29"/>
        <v>1701149</v>
      </c>
      <c r="C154" s="626">
        <v>154</v>
      </c>
      <c r="D154" s="677" t="str">
        <f t="shared" si="26"/>
        <v>17</v>
      </c>
      <c r="E154" s="677" t="str">
        <f t="shared" si="27"/>
        <v>01</v>
      </c>
      <c r="F154" s="691">
        <f t="shared" si="30"/>
        <v>149</v>
      </c>
      <c r="G154" s="692" t="str">
        <f t="shared" si="31"/>
        <v>149</v>
      </c>
      <c r="H154" s="680" t="str">
        <f t="shared" si="25"/>
        <v>1701149</v>
      </c>
      <c r="I154" s="681">
        <v>42847.610014467595</v>
      </c>
      <c r="J154" s="681">
        <v>42854</v>
      </c>
      <c r="K154" s="682">
        <v>42860.711711574077</v>
      </c>
      <c r="L154" s="683" t="s">
        <v>555</v>
      </c>
      <c r="M154" s="684" t="s">
        <v>555</v>
      </c>
      <c r="N154" s="684" t="str">
        <f>IF(I154="","",IFERROR(VLOOKUP(B154,QUEUE!$F$11:$X$1000,19,FALSE),"NON"))</f>
        <v>สมบูรณ์</v>
      </c>
      <c r="O154" s="684" t="s">
        <v>555</v>
      </c>
      <c r="P154" s="684" t="s">
        <v>555</v>
      </c>
      <c r="Q154" s="662" t="s">
        <v>16</v>
      </c>
      <c r="R154" s="662" t="s">
        <v>44</v>
      </c>
      <c r="S154" s="662" t="s">
        <v>34</v>
      </c>
      <c r="T154" s="662" t="s">
        <v>854</v>
      </c>
      <c r="U154" s="662">
        <v>811947748</v>
      </c>
      <c r="V154" s="685" t="s">
        <v>855</v>
      </c>
      <c r="W154" s="685">
        <v>811947748</v>
      </c>
      <c r="X154" s="662" t="s">
        <v>856</v>
      </c>
      <c r="Y154" s="662" t="s">
        <v>294</v>
      </c>
      <c r="Z154" s="662" t="s">
        <v>857</v>
      </c>
      <c r="AA154" s="662">
        <v>2014</v>
      </c>
      <c r="AB154" s="681">
        <v>43089</v>
      </c>
      <c r="AC154" s="686" t="s">
        <v>858</v>
      </c>
      <c r="AD154" s="686"/>
      <c r="AE154" s="686"/>
      <c r="AF154" s="686"/>
      <c r="AG154" s="626" t="s">
        <v>47</v>
      </c>
      <c r="AI154" s="626" t="s">
        <v>51</v>
      </c>
      <c r="AK154" s="626" t="s">
        <v>52</v>
      </c>
      <c r="AM154" s="626" t="s">
        <v>1667</v>
      </c>
      <c r="DD154" s="626">
        <v>154</v>
      </c>
      <c r="DG154" s="626">
        <v>0.5</v>
      </c>
      <c r="DH154" s="681">
        <v>42765.45938148148</v>
      </c>
      <c r="DI154" s="662">
        <v>0</v>
      </c>
      <c r="DJ154" s="663">
        <v>3</v>
      </c>
      <c r="DK154" s="662"/>
      <c r="DL154" s="687" t="str">
        <f t="shared" si="24"/>
        <v>พร้อมซ่อม</v>
      </c>
      <c r="DM154" s="688">
        <v>2983</v>
      </c>
    </row>
    <row r="155" spans="1:117" x14ac:dyDescent="0.25">
      <c r="A155" s="689">
        <f t="shared" si="28"/>
        <v>3239</v>
      </c>
      <c r="B155" s="690">
        <f t="shared" si="29"/>
        <v>1701150</v>
      </c>
      <c r="C155" s="626">
        <v>155</v>
      </c>
      <c r="D155" s="677" t="str">
        <f t="shared" si="26"/>
        <v>17</v>
      </c>
      <c r="E155" s="677" t="str">
        <f t="shared" si="27"/>
        <v>01</v>
      </c>
      <c r="F155" s="691">
        <f t="shared" si="30"/>
        <v>150</v>
      </c>
      <c r="G155" s="692" t="str">
        <f t="shared" si="31"/>
        <v>150</v>
      </c>
      <c r="H155" s="680" t="str">
        <f t="shared" si="25"/>
        <v>1701150</v>
      </c>
      <c r="I155" s="681">
        <v>42765.46666111111</v>
      </c>
      <c r="J155" s="681">
        <v>42770</v>
      </c>
      <c r="K155" s="682">
        <v>42770.75481273148</v>
      </c>
      <c r="L155" s="683">
        <f>IF(I155="","",IF(J155="","No fix",J155-I155))</f>
        <v>4.5333388888902846</v>
      </c>
      <c r="M155" s="684" t="str">
        <f>IF(I155="","",IF(AG155="","NON","JOB"))</f>
        <v>JOB</v>
      </c>
      <c r="N155" s="684" t="str">
        <f>IF(I155="","",IFERROR(VLOOKUP(B155,QUEUE!$F$11:$X$1000,19,FALSE),"NON"))</f>
        <v>สมบูรณ์</v>
      </c>
      <c r="O155" s="684" t="str">
        <f>IF(I155="","",IFERROR(IF(VLOOKUP(B155,[1]REFINISH!$F$4:$O$1000,10,FALSE)="",VLOOKUP(B155,[1]REFINISH!$F$4:$O$1000,8,FALSE),"OK"),"NON"))</f>
        <v>OK</v>
      </c>
      <c r="P155" s="684" t="str">
        <f>IF(I155="","",IF(AF155=0,"NON",IF(AF155-DE155=0,"OK","ขาด"&amp;AF155-DE155&amp;"ชิ้น")))</f>
        <v>NON</v>
      </c>
      <c r="Q155" s="662" t="s">
        <v>16</v>
      </c>
      <c r="R155" s="662" t="s">
        <v>43</v>
      </c>
      <c r="S155" s="662" t="s">
        <v>31</v>
      </c>
      <c r="T155" s="662" t="s">
        <v>859</v>
      </c>
      <c r="U155" s="662" t="s">
        <v>392</v>
      </c>
      <c r="V155" s="685">
        <v>617083460</v>
      </c>
      <c r="X155" s="662" t="s">
        <v>860</v>
      </c>
      <c r="Y155" s="662" t="s">
        <v>403</v>
      </c>
      <c r="Z155" s="662" t="s">
        <v>404</v>
      </c>
      <c r="AA155" s="662">
        <v>2016</v>
      </c>
      <c r="AB155" s="681">
        <v>42906</v>
      </c>
      <c r="AC155" s="686" t="s">
        <v>861</v>
      </c>
      <c r="AD155" s="686"/>
      <c r="AE155" s="686"/>
      <c r="AF155" s="686"/>
      <c r="AG155" s="626" t="s">
        <v>50</v>
      </c>
      <c r="AH155" s="626" t="s">
        <v>340</v>
      </c>
      <c r="AI155" s="626" t="s">
        <v>79</v>
      </c>
      <c r="AK155" s="626" t="s">
        <v>72</v>
      </c>
      <c r="AL155" s="626" t="s">
        <v>340</v>
      </c>
      <c r="AM155" s="626" t="s">
        <v>862</v>
      </c>
      <c r="DD155" s="626">
        <v>155</v>
      </c>
      <c r="DG155" s="626">
        <v>0.5</v>
      </c>
      <c r="DH155" s="681">
        <v>42765.46496597222</v>
      </c>
      <c r="DI155" s="662" t="s">
        <v>635</v>
      </c>
      <c r="DJ155" s="663">
        <v>1</v>
      </c>
      <c r="DK155" s="662">
        <v>1</v>
      </c>
      <c r="DL155" s="687" t="str">
        <f t="shared" si="24"/>
        <v>พร้อมซ่อม</v>
      </c>
      <c r="DM155" s="688">
        <v>3900</v>
      </c>
    </row>
    <row r="156" spans="1:117" x14ac:dyDescent="0.25">
      <c r="A156" s="689">
        <f t="shared" si="28"/>
        <v>1134</v>
      </c>
      <c r="B156" s="690">
        <f t="shared" si="29"/>
        <v>1701151</v>
      </c>
      <c r="C156" s="626">
        <v>156</v>
      </c>
      <c r="D156" s="677" t="str">
        <f t="shared" si="26"/>
        <v>17</v>
      </c>
      <c r="E156" s="677" t="str">
        <f t="shared" si="27"/>
        <v>01</v>
      </c>
      <c r="F156" s="691">
        <f t="shared" si="30"/>
        <v>151</v>
      </c>
      <c r="G156" s="692" t="str">
        <f t="shared" si="31"/>
        <v>151</v>
      </c>
      <c r="H156" s="680" t="str">
        <f t="shared" si="25"/>
        <v>1701151</v>
      </c>
      <c r="I156" s="681">
        <v>42866.596061574077</v>
      </c>
      <c r="J156" s="681">
        <v>42875</v>
      </c>
      <c r="K156" s="682">
        <v>42879.373892013886</v>
      </c>
      <c r="L156" s="683" t="s">
        <v>555</v>
      </c>
      <c r="M156" s="684" t="s">
        <v>555</v>
      </c>
      <c r="N156" s="684" t="s">
        <v>555</v>
      </c>
      <c r="O156" s="684" t="s">
        <v>555</v>
      </c>
      <c r="P156" s="684" t="s">
        <v>555</v>
      </c>
      <c r="Q156" s="662" t="s">
        <v>16</v>
      </c>
      <c r="R156" s="662" t="s">
        <v>43</v>
      </c>
      <c r="S156" s="662" t="s">
        <v>863</v>
      </c>
      <c r="T156" s="662" t="s">
        <v>864</v>
      </c>
      <c r="U156" s="662" t="s">
        <v>387</v>
      </c>
      <c r="V156" s="685">
        <v>909569843</v>
      </c>
      <c r="X156" s="662" t="s">
        <v>865</v>
      </c>
      <c r="Y156" s="662" t="s">
        <v>310</v>
      </c>
      <c r="Z156" s="662" t="s">
        <v>361</v>
      </c>
      <c r="AA156" s="662">
        <v>2011</v>
      </c>
      <c r="AB156" s="681">
        <v>42824</v>
      </c>
      <c r="AC156" s="686" t="s">
        <v>734</v>
      </c>
      <c r="AD156" s="686"/>
      <c r="AE156" s="686"/>
      <c r="AF156" s="686"/>
      <c r="AG156" s="626" t="s">
        <v>47</v>
      </c>
      <c r="AI156" s="626" t="s">
        <v>56</v>
      </c>
      <c r="AK156" s="626" t="s">
        <v>58</v>
      </c>
      <c r="AM156" s="626" t="s">
        <v>1824</v>
      </c>
      <c r="AO156" s="626" t="s">
        <v>1825</v>
      </c>
      <c r="DD156" s="626">
        <v>156</v>
      </c>
      <c r="DG156" s="626">
        <v>0.5</v>
      </c>
      <c r="DH156" s="681">
        <v>42765.579751504629</v>
      </c>
      <c r="DI156" s="662">
        <v>0</v>
      </c>
      <c r="DJ156" s="663">
        <v>3</v>
      </c>
      <c r="DK156" s="662">
        <v>1</v>
      </c>
      <c r="DL156" s="687" t="str">
        <f t="shared" si="24"/>
        <v>พร้อมซ่อม</v>
      </c>
      <c r="DM156" s="688">
        <v>10510</v>
      </c>
    </row>
    <row r="157" spans="1:117" x14ac:dyDescent="0.25">
      <c r="A157" s="689">
        <f t="shared" si="28"/>
        <v>3913</v>
      </c>
      <c r="B157" s="690">
        <f t="shared" si="29"/>
        <v>1701152</v>
      </c>
      <c r="C157" s="626">
        <v>157</v>
      </c>
      <c r="D157" s="677" t="str">
        <f t="shared" si="26"/>
        <v>17</v>
      </c>
      <c r="E157" s="677" t="str">
        <f t="shared" si="27"/>
        <v>01</v>
      </c>
      <c r="F157" s="691">
        <f t="shared" si="30"/>
        <v>152</v>
      </c>
      <c r="G157" s="692" t="str">
        <f t="shared" si="31"/>
        <v>152</v>
      </c>
      <c r="H157" s="680" t="str">
        <f t="shared" si="25"/>
        <v>1701152</v>
      </c>
      <c r="I157" s="681">
        <v>42825.466551504629</v>
      </c>
      <c r="J157" s="681">
        <v>0</v>
      </c>
      <c r="K157" s="682">
        <v>42852.476508680556</v>
      </c>
      <c r="L157" s="683" t="s">
        <v>555</v>
      </c>
      <c r="M157" s="684" t="s">
        <v>555</v>
      </c>
      <c r="N157" s="684" t="str">
        <f>IF(I157="","",IFERROR(VLOOKUP(B157,QUEUE!$F$11:$X$1000,19,FALSE),"NON"))</f>
        <v>สมบูรณ์</v>
      </c>
      <c r="O157" s="684" t="s">
        <v>555</v>
      </c>
      <c r="P157" s="684" t="s">
        <v>555</v>
      </c>
      <c r="Q157" s="662" t="s">
        <v>16</v>
      </c>
      <c r="R157" s="662" t="s">
        <v>44</v>
      </c>
      <c r="S157" s="662" t="s">
        <v>34</v>
      </c>
      <c r="T157" s="662" t="s">
        <v>866</v>
      </c>
      <c r="U157" s="662" t="s">
        <v>286</v>
      </c>
      <c r="V157" s="685">
        <v>814089838</v>
      </c>
      <c r="X157" s="662" t="s">
        <v>867</v>
      </c>
      <c r="Y157" s="662" t="s">
        <v>310</v>
      </c>
      <c r="Z157" s="662" t="s">
        <v>311</v>
      </c>
      <c r="AA157" s="662">
        <v>2005</v>
      </c>
      <c r="AB157" s="681">
        <v>42984</v>
      </c>
      <c r="AC157" s="686" t="s">
        <v>868</v>
      </c>
      <c r="AD157" s="686"/>
      <c r="AE157" s="686"/>
      <c r="AF157" s="686"/>
      <c r="AG157" s="626" t="s">
        <v>47</v>
      </c>
      <c r="AH157" s="626" t="s">
        <v>340</v>
      </c>
      <c r="AI157" s="626" t="s">
        <v>48</v>
      </c>
      <c r="AJ157" s="626" t="s">
        <v>340</v>
      </c>
      <c r="AK157" s="626" t="s">
        <v>341</v>
      </c>
      <c r="AM157" s="626" t="s">
        <v>1564</v>
      </c>
      <c r="AO157" s="626" t="s">
        <v>1565</v>
      </c>
      <c r="DD157" s="626">
        <v>157</v>
      </c>
      <c r="DH157" s="681">
        <v>42765.636229976852</v>
      </c>
      <c r="DI157" s="662">
        <v>0</v>
      </c>
      <c r="DJ157" s="663">
        <v>2</v>
      </c>
      <c r="DK157" s="662">
        <v>1</v>
      </c>
      <c r="DL157" s="687" t="str">
        <f t="shared" si="24"/>
        <v>พร้อมซ่อม</v>
      </c>
      <c r="DM157" s="688">
        <v>10009.35</v>
      </c>
    </row>
    <row r="158" spans="1:117" x14ac:dyDescent="0.25">
      <c r="A158" s="689">
        <f t="shared" si="28"/>
        <v>9405</v>
      </c>
      <c r="B158" s="690">
        <f t="shared" si="29"/>
        <v>1701153</v>
      </c>
      <c r="C158" s="626">
        <v>158</v>
      </c>
      <c r="D158" s="677" t="str">
        <f t="shared" si="26"/>
        <v>17</v>
      </c>
      <c r="E158" s="677" t="str">
        <f t="shared" si="27"/>
        <v>01</v>
      </c>
      <c r="F158" s="691">
        <f t="shared" si="30"/>
        <v>153</v>
      </c>
      <c r="G158" s="692" t="str">
        <f t="shared" si="31"/>
        <v>153</v>
      </c>
      <c r="H158" s="680" t="str">
        <f t="shared" si="25"/>
        <v>1701153</v>
      </c>
      <c r="I158" s="681">
        <v>42787.483254861108</v>
      </c>
      <c r="K158" s="682">
        <v>42829.688647800926</v>
      </c>
      <c r="L158" s="683" t="s">
        <v>555</v>
      </c>
      <c r="M158" s="684" t="s">
        <v>555</v>
      </c>
      <c r="N158" s="684" t="str">
        <f>IF(I158="","",IFERROR(VLOOKUP(B158,QUEUE!$F$11:$X$1000,19,FALSE),"NON"))</f>
        <v>สมบูรณ์</v>
      </c>
      <c r="O158" s="684" t="s">
        <v>555</v>
      </c>
      <c r="P158" s="684" t="s">
        <v>555</v>
      </c>
      <c r="Q158" s="662" t="s">
        <v>16</v>
      </c>
      <c r="R158" s="662" t="s">
        <v>44</v>
      </c>
      <c r="S158" s="662" t="s">
        <v>201</v>
      </c>
      <c r="T158" s="662" t="s">
        <v>869</v>
      </c>
      <c r="U158" s="662" t="s">
        <v>398</v>
      </c>
      <c r="V158" s="685">
        <v>854838009</v>
      </c>
      <c r="X158" s="662" t="s">
        <v>870</v>
      </c>
      <c r="Y158" s="662" t="s">
        <v>310</v>
      </c>
      <c r="Z158" s="662" t="s">
        <v>336</v>
      </c>
      <c r="AA158" s="662">
        <v>2014</v>
      </c>
      <c r="AB158" s="681">
        <v>42810</v>
      </c>
      <c r="AC158" s="686" t="s">
        <v>296</v>
      </c>
      <c r="AD158" s="686"/>
      <c r="AE158" s="686">
        <v>1</v>
      </c>
      <c r="AF158" s="686"/>
      <c r="AG158" s="626" t="s">
        <v>1175</v>
      </c>
      <c r="DD158" s="626">
        <v>158</v>
      </c>
      <c r="DG158" s="626">
        <v>1</v>
      </c>
      <c r="DH158" s="681">
        <v>42765.650416898148</v>
      </c>
      <c r="DI158" s="662">
        <v>0</v>
      </c>
      <c r="DJ158" s="663">
        <v>0</v>
      </c>
      <c r="DK158" s="662">
        <v>1</v>
      </c>
      <c r="DL158" s="687" t="str">
        <f t="shared" si="24"/>
        <v>พร้อมซ่อม</v>
      </c>
      <c r="DM158" s="688">
        <v>24039.52</v>
      </c>
    </row>
    <row r="159" spans="1:117" x14ac:dyDescent="0.25">
      <c r="A159" s="689">
        <f t="shared" si="28"/>
        <v>9582</v>
      </c>
      <c r="B159" s="690">
        <f t="shared" si="29"/>
        <v>1701154</v>
      </c>
      <c r="C159" s="626">
        <v>159</v>
      </c>
      <c r="D159" s="677" t="str">
        <f t="shared" si="26"/>
        <v>17</v>
      </c>
      <c r="E159" s="677" t="str">
        <f t="shared" si="27"/>
        <v>01</v>
      </c>
      <c r="F159" s="691">
        <f t="shared" si="30"/>
        <v>154</v>
      </c>
      <c r="G159" s="692" t="str">
        <f t="shared" si="31"/>
        <v>154</v>
      </c>
      <c r="H159" s="680" t="str">
        <f t="shared" si="25"/>
        <v>1701154</v>
      </c>
      <c r="I159" s="681">
        <v>42830.695480439812</v>
      </c>
      <c r="J159" s="681">
        <v>42836</v>
      </c>
      <c r="K159" s="682">
        <v>42860.464482407406</v>
      </c>
      <c r="L159" s="683" t="s">
        <v>555</v>
      </c>
      <c r="M159" s="684" t="s">
        <v>555</v>
      </c>
      <c r="N159" s="684" t="str">
        <f>IF(I159="","",IFERROR(VLOOKUP(B159,QUEUE!$F$11:$X$1000,19,FALSE),"NON"))</f>
        <v>สมบูรณ์</v>
      </c>
      <c r="O159" s="684" t="s">
        <v>555</v>
      </c>
      <c r="P159" s="684" t="s">
        <v>555</v>
      </c>
      <c r="Q159" s="662" t="s">
        <v>16</v>
      </c>
      <c r="R159" s="662" t="s">
        <v>45</v>
      </c>
      <c r="S159" s="662" t="s">
        <v>201</v>
      </c>
      <c r="T159" s="662" t="s">
        <v>871</v>
      </c>
      <c r="U159" s="662" t="s">
        <v>480</v>
      </c>
      <c r="V159" s="685">
        <v>849122139</v>
      </c>
      <c r="X159" s="662" t="s">
        <v>872</v>
      </c>
      <c r="Y159" s="662" t="s">
        <v>310</v>
      </c>
      <c r="Z159" s="662" t="s">
        <v>400</v>
      </c>
      <c r="AA159" s="662">
        <v>2007</v>
      </c>
      <c r="AB159" s="681">
        <v>43090</v>
      </c>
      <c r="AC159" s="686" t="s">
        <v>412</v>
      </c>
      <c r="AD159" s="686"/>
      <c r="AE159" s="686"/>
      <c r="AF159" s="686"/>
      <c r="DD159" s="626">
        <v>159</v>
      </c>
      <c r="DH159" s="681">
        <v>42765.663563194445</v>
      </c>
      <c r="DI159" s="662">
        <v>0</v>
      </c>
      <c r="DJ159" s="663">
        <v>0</v>
      </c>
      <c r="DK159" s="662">
        <v>1</v>
      </c>
      <c r="DL159" s="687" t="str">
        <f t="shared" si="24"/>
        <v>พร้อมซ่อม</v>
      </c>
      <c r="DM159" s="688">
        <v>7121</v>
      </c>
    </row>
    <row r="160" spans="1:117" x14ac:dyDescent="0.25">
      <c r="A160" s="689">
        <f t="shared" si="28"/>
        <v>5321</v>
      </c>
      <c r="B160" s="690">
        <f t="shared" si="29"/>
        <v>1701155</v>
      </c>
      <c r="C160" s="626">
        <v>160</v>
      </c>
      <c r="D160" s="677" t="str">
        <f t="shared" si="26"/>
        <v>17</v>
      </c>
      <c r="E160" s="677" t="str">
        <f t="shared" si="27"/>
        <v>01</v>
      </c>
      <c r="F160" s="691">
        <f t="shared" si="30"/>
        <v>155</v>
      </c>
      <c r="G160" s="692" t="str">
        <f t="shared" si="31"/>
        <v>155</v>
      </c>
      <c r="H160" s="680" t="str">
        <f t="shared" si="25"/>
        <v>1701155</v>
      </c>
      <c r="I160" s="681">
        <v>42781.42101111111</v>
      </c>
      <c r="J160" s="681">
        <v>42788</v>
      </c>
      <c r="K160" s="682">
        <v>42791.475155092594</v>
      </c>
      <c r="L160" s="683" t="s">
        <v>555</v>
      </c>
      <c r="M160" s="684" t="s">
        <v>555</v>
      </c>
      <c r="N160" s="684" t="str">
        <f>IF(I160="","",IFERROR(VLOOKUP(B160,QUEUE!$F$11:$X$1000,19,FALSE),"NON"))</f>
        <v>สมบูรณ์</v>
      </c>
      <c r="O160" s="684" t="s">
        <v>555</v>
      </c>
      <c r="P160" s="684" t="s">
        <v>555</v>
      </c>
      <c r="Q160" s="662" t="s">
        <v>16</v>
      </c>
      <c r="R160" s="662" t="s">
        <v>43</v>
      </c>
      <c r="S160" s="662" t="s">
        <v>31</v>
      </c>
      <c r="T160" s="662" t="s">
        <v>873</v>
      </c>
      <c r="U160" s="662" t="s">
        <v>326</v>
      </c>
      <c r="V160" s="685">
        <v>612195674</v>
      </c>
      <c r="X160" s="662" t="s">
        <v>874</v>
      </c>
      <c r="Y160" s="662" t="s">
        <v>875</v>
      </c>
      <c r="Z160" s="662" t="s">
        <v>404</v>
      </c>
      <c r="AA160" s="662">
        <v>2014</v>
      </c>
      <c r="AB160" s="681">
        <v>42973</v>
      </c>
      <c r="AC160" s="686" t="s">
        <v>876</v>
      </c>
      <c r="AD160" s="686"/>
      <c r="AE160" s="686"/>
      <c r="AF160" s="686"/>
      <c r="AG160" s="626" t="s">
        <v>62</v>
      </c>
      <c r="AI160" s="626" t="s">
        <v>71</v>
      </c>
      <c r="AJ160" s="626" t="s">
        <v>340</v>
      </c>
      <c r="DD160" s="626">
        <v>160</v>
      </c>
      <c r="DH160" s="681">
        <v>42765.665954050928</v>
      </c>
      <c r="DI160" s="662"/>
      <c r="DJ160" s="663">
        <v>1</v>
      </c>
      <c r="DK160" s="662"/>
      <c r="DL160" s="687" t="str">
        <f t="shared" si="24"/>
        <v>พร้อมซ่อม</v>
      </c>
      <c r="DM160" s="688"/>
    </row>
    <row r="161" spans="1:117" x14ac:dyDescent="0.25">
      <c r="A161" s="689">
        <f t="shared" si="28"/>
        <v>3262</v>
      </c>
      <c r="B161" s="690">
        <f t="shared" si="29"/>
        <v>1701156</v>
      </c>
      <c r="C161" s="626">
        <v>161</v>
      </c>
      <c r="D161" s="677" t="str">
        <f t="shared" si="26"/>
        <v>17</v>
      </c>
      <c r="E161" s="677" t="str">
        <f t="shared" si="27"/>
        <v>01</v>
      </c>
      <c r="F161" s="691">
        <f t="shared" si="30"/>
        <v>156</v>
      </c>
      <c r="G161" s="692" t="str">
        <f t="shared" si="31"/>
        <v>156</v>
      </c>
      <c r="H161" s="680" t="str">
        <f t="shared" si="25"/>
        <v>1701156</v>
      </c>
      <c r="I161" s="681">
        <v>42774.450760995373</v>
      </c>
      <c r="J161" s="681">
        <v>42777</v>
      </c>
      <c r="K161" s="682">
        <v>42779.369752546299</v>
      </c>
      <c r="L161" s="683">
        <f>IF(I161="","",IF(J161="","No fix",J161-I161))</f>
        <v>2.5492390046274522</v>
      </c>
      <c r="M161" s="684" t="str">
        <f>IF(I161="","",IF(AG161="","NON","JOB"))</f>
        <v>JOB</v>
      </c>
      <c r="N161" s="684" t="str">
        <f>IF(I161="","",IFERROR(VLOOKUP(B161,QUEUE!$F$11:$X$1000,19,FALSE),"NON"))</f>
        <v>สมบูรณ์</v>
      </c>
      <c r="O161" s="684" t="str">
        <f>IF(I161="","",IFERROR(IF(VLOOKUP(B161,[1]REFINISH!$F$4:$O$1000,10,FALSE)="",VLOOKUP(B161,[1]REFINISH!$F$4:$O$1000,8,FALSE),"OK"),"NON"))</f>
        <v>OK</v>
      </c>
      <c r="P161" s="684" t="str">
        <f>IF(I161="","",IF(AF161=0,"NON",IF(AF161-DE161=0,"OK","ขาด"&amp;AF161-DE161&amp;"ชิ้น")))</f>
        <v>NON</v>
      </c>
      <c r="Q161" s="662" t="s">
        <v>16</v>
      </c>
      <c r="R161" s="662" t="s">
        <v>44</v>
      </c>
      <c r="S161" s="662" t="s">
        <v>32</v>
      </c>
      <c r="T161" s="662" t="s">
        <v>877</v>
      </c>
      <c r="U161" s="662" t="s">
        <v>308</v>
      </c>
      <c r="V161" s="685">
        <v>849093739</v>
      </c>
      <c r="X161" s="662" t="s">
        <v>878</v>
      </c>
      <c r="Y161" s="662" t="s">
        <v>310</v>
      </c>
      <c r="Z161" s="662" t="s">
        <v>400</v>
      </c>
      <c r="AA161" s="662">
        <v>2014</v>
      </c>
      <c r="AB161" s="681">
        <v>43019</v>
      </c>
      <c r="AC161" s="686" t="s">
        <v>317</v>
      </c>
      <c r="AD161" s="686"/>
      <c r="AE161" s="686"/>
      <c r="AF161" s="686"/>
      <c r="AG161" s="626" t="s">
        <v>47</v>
      </c>
      <c r="AI161" s="626" t="s">
        <v>48</v>
      </c>
      <c r="AK161" s="626" t="s">
        <v>55</v>
      </c>
      <c r="AM161" s="626" t="s">
        <v>72</v>
      </c>
      <c r="AN161" s="626" t="s">
        <v>340</v>
      </c>
      <c r="AO161" s="626" t="s">
        <v>990</v>
      </c>
      <c r="DD161" s="626">
        <v>161</v>
      </c>
      <c r="DG161" s="626">
        <v>1</v>
      </c>
      <c r="DH161" s="681">
        <v>42765.676598032405</v>
      </c>
      <c r="DI161" s="662"/>
      <c r="DJ161" s="663">
        <v>3</v>
      </c>
      <c r="DK161" s="662"/>
      <c r="DL161" s="687" t="str">
        <f t="shared" si="24"/>
        <v>พร้อมซ่อม</v>
      </c>
      <c r="DM161" s="688">
        <v>2983</v>
      </c>
    </row>
    <row r="162" spans="1:117" x14ac:dyDescent="0.25">
      <c r="A162" s="689">
        <f t="shared" si="28"/>
        <v>8725</v>
      </c>
      <c r="B162" s="690">
        <f t="shared" si="29"/>
        <v>1701157</v>
      </c>
      <c r="C162" s="626">
        <v>162</v>
      </c>
      <c r="D162" s="677" t="str">
        <f t="shared" si="26"/>
        <v>17</v>
      </c>
      <c r="E162" s="677" t="str">
        <f t="shared" si="27"/>
        <v>01</v>
      </c>
      <c r="F162" s="691">
        <f t="shared" si="30"/>
        <v>157</v>
      </c>
      <c r="G162" s="692" t="str">
        <f t="shared" si="31"/>
        <v>157</v>
      </c>
      <c r="H162" s="680" t="str">
        <f t="shared" si="25"/>
        <v>1701157</v>
      </c>
      <c r="I162" s="681">
        <v>42930.721133680556</v>
      </c>
      <c r="J162" s="681">
        <v>42930</v>
      </c>
      <c r="K162" s="682">
        <v>42935.360411226851</v>
      </c>
      <c r="L162" s="683" t="s">
        <v>555</v>
      </c>
      <c r="M162" s="684" t="s">
        <v>555</v>
      </c>
      <c r="N162" s="684" t="s">
        <v>555</v>
      </c>
      <c r="O162" s="684" t="s">
        <v>555</v>
      </c>
      <c r="P162" s="684" t="s">
        <v>555</v>
      </c>
      <c r="Q162" s="662" t="s">
        <v>16</v>
      </c>
      <c r="R162" s="662" t="s">
        <v>44</v>
      </c>
      <c r="S162" s="662" t="s">
        <v>38</v>
      </c>
      <c r="T162" s="662" t="s">
        <v>879</v>
      </c>
      <c r="U162" s="662" t="s">
        <v>308</v>
      </c>
      <c r="V162" s="685">
        <v>987825692</v>
      </c>
      <c r="X162" s="662" t="s">
        <v>880</v>
      </c>
      <c r="Y162" s="662" t="s">
        <v>315</v>
      </c>
      <c r="Z162" s="662" t="s">
        <v>316</v>
      </c>
      <c r="AA162" s="662">
        <v>2010</v>
      </c>
      <c r="AB162" s="681">
        <v>42794</v>
      </c>
      <c r="AC162" s="686" t="s">
        <v>301</v>
      </c>
      <c r="AD162" s="686"/>
      <c r="AE162" s="686"/>
      <c r="AF162" s="686"/>
      <c r="AG162" s="626" t="s">
        <v>47</v>
      </c>
      <c r="AH162" s="626" t="s">
        <v>340</v>
      </c>
      <c r="AI162" s="626" t="s">
        <v>570</v>
      </c>
      <c r="AK162" s="626" t="s">
        <v>1244</v>
      </c>
      <c r="AM162" s="626" t="s">
        <v>1245</v>
      </c>
      <c r="DD162" s="626">
        <v>162</v>
      </c>
      <c r="DG162" s="626">
        <v>0.5</v>
      </c>
      <c r="DH162" s="681">
        <v>42765.681895949077</v>
      </c>
      <c r="DI162" s="662">
        <v>0</v>
      </c>
      <c r="DJ162" s="663">
        <v>1</v>
      </c>
      <c r="DK162" s="662">
        <v>1</v>
      </c>
      <c r="DL162" s="687" t="str">
        <f t="shared" si="24"/>
        <v>พร้อมซ่อม</v>
      </c>
      <c r="DM162" s="688">
        <v>3000</v>
      </c>
    </row>
    <row r="163" spans="1:117" x14ac:dyDescent="0.25">
      <c r="A163" s="689">
        <f t="shared" si="28"/>
        <v>4881</v>
      </c>
      <c r="B163" s="690">
        <f t="shared" si="29"/>
        <v>1701158</v>
      </c>
      <c r="C163" s="626">
        <v>163</v>
      </c>
      <c r="D163" s="677" t="str">
        <f t="shared" si="26"/>
        <v>17</v>
      </c>
      <c r="E163" s="677" t="str">
        <f t="shared" si="27"/>
        <v>01</v>
      </c>
      <c r="F163" s="691">
        <f t="shared" si="30"/>
        <v>158</v>
      </c>
      <c r="G163" s="692" t="str">
        <f t="shared" si="31"/>
        <v>158</v>
      </c>
      <c r="H163" s="680" t="str">
        <f t="shared" si="25"/>
        <v>1701158</v>
      </c>
      <c r="I163" s="681">
        <v>42765.720161458332</v>
      </c>
      <c r="J163" s="681">
        <v>0</v>
      </c>
      <c r="K163" s="682" t="str">
        <f>IF(OR(N163="OUT",N163="สมบูรณ์"),"ไม่ระบุ","")</f>
        <v>ไม่ระบุ</v>
      </c>
      <c r="L163" s="683">
        <f>IF(I163="","",IF(J163="","No fix",J163-I163))</f>
        <v>-42765.720161458332</v>
      </c>
      <c r="M163" s="684" t="str">
        <f>IF(I163="","",IF(AG163="","NON","JOB"))</f>
        <v>NON</v>
      </c>
      <c r="N163" s="684" t="str">
        <f>IF(I163="","",IFERROR(VLOOKUP(B163,QUEUE!$F$11:$X$1000,19,FALSE),"NON"))</f>
        <v>สมบูรณ์</v>
      </c>
      <c r="O163" s="684" t="str">
        <f>IF(I163="","",IFERROR(IF(VLOOKUP(B163,[1]REFINISH!$F$4:$O$1000,10,FALSE)="",VLOOKUP(B163,[1]REFINISH!$F$4:$O$1000,8,FALSE),"OK"),"NON"))</f>
        <v>OK</v>
      </c>
      <c r="P163" s="684" t="str">
        <f>IF(I163="","",IF(AF163=0,"NON",IF(AF163-DE163=0,"OK","ขาด"&amp;AF163-DE163&amp;"ชิ้น")))</f>
        <v>NON</v>
      </c>
      <c r="Q163" s="662" t="s">
        <v>16</v>
      </c>
      <c r="R163" s="662" t="s">
        <v>45</v>
      </c>
      <c r="S163" s="662" t="s">
        <v>31</v>
      </c>
      <c r="T163" s="662" t="s">
        <v>881</v>
      </c>
      <c r="U163" s="662" t="s">
        <v>308</v>
      </c>
      <c r="V163" s="685">
        <v>876938859</v>
      </c>
      <c r="X163" s="662" t="s">
        <v>882</v>
      </c>
      <c r="Y163" s="662" t="s">
        <v>315</v>
      </c>
      <c r="Z163" s="662" t="s">
        <v>333</v>
      </c>
      <c r="AA163" s="662">
        <v>2009</v>
      </c>
      <c r="AB163" s="681">
        <v>43095</v>
      </c>
      <c r="AC163" s="686" t="s">
        <v>306</v>
      </c>
      <c r="AD163" s="686"/>
      <c r="AE163" s="686"/>
      <c r="AF163" s="686"/>
      <c r="DD163" s="626">
        <v>163</v>
      </c>
      <c r="DH163" s="681">
        <v>42765.7011375</v>
      </c>
      <c r="DI163" s="662" t="s">
        <v>635</v>
      </c>
      <c r="DJ163" s="663">
        <v>0</v>
      </c>
      <c r="DK163" s="662"/>
      <c r="DL163" s="687" t="str">
        <f t="shared" si="24"/>
        <v>รออนุมัติ</v>
      </c>
      <c r="DM163" s="688">
        <v>35000</v>
      </c>
    </row>
    <row r="164" spans="1:117" x14ac:dyDescent="0.25">
      <c r="A164" s="689">
        <f t="shared" si="28"/>
        <v>5340</v>
      </c>
      <c r="B164" s="690">
        <f t="shared" si="29"/>
        <v>1701159</v>
      </c>
      <c r="C164" s="626">
        <v>164</v>
      </c>
      <c r="D164" s="677" t="str">
        <f t="shared" si="26"/>
        <v>17</v>
      </c>
      <c r="E164" s="677" t="str">
        <f t="shared" si="27"/>
        <v>01</v>
      </c>
      <c r="F164" s="691">
        <f t="shared" si="30"/>
        <v>159</v>
      </c>
      <c r="G164" s="692" t="str">
        <f t="shared" si="31"/>
        <v>159</v>
      </c>
      <c r="H164" s="680" t="str">
        <f t="shared" si="25"/>
        <v>1701159</v>
      </c>
      <c r="I164" s="681">
        <v>42765.726041435184</v>
      </c>
      <c r="J164" s="681">
        <v>42776</v>
      </c>
      <c r="K164" s="682">
        <v>42777.558007754633</v>
      </c>
      <c r="L164" s="683">
        <f>IF(I164="","",IF(J164="","No fix",J164-I164))</f>
        <v>10.273958564815985</v>
      </c>
      <c r="M164" s="684" t="str">
        <f>IF(I164="","",IF(AG164="","NON","JOB"))</f>
        <v>JOB</v>
      </c>
      <c r="N164" s="684" t="str">
        <f>IF(I164="","",IFERROR(VLOOKUP(B164,QUEUE!$F$11:$X$1000,19,FALSE),"NON"))</f>
        <v>สมบูรณ์</v>
      </c>
      <c r="O164" s="684" t="str">
        <f>IF(I164="","",IFERROR(IF(VLOOKUP(B164,[1]REFINISH!$F$4:$O$1000,10,FALSE)="",VLOOKUP(B164,[1]REFINISH!$F$4:$O$1000,8,FALSE),"OK"),"NON"))</f>
        <v>OK</v>
      </c>
      <c r="P164" s="684" t="str">
        <f>IF(I164="","",IF(AF164=0,"NON",IF(AF164-DE164=0,"OK","ขาด"&amp;AF164-DE164&amp;"ชิ้น")))</f>
        <v>NON</v>
      </c>
      <c r="Q164" s="662" t="s">
        <v>16</v>
      </c>
      <c r="R164" s="662" t="s">
        <v>44</v>
      </c>
      <c r="S164" s="662" t="s">
        <v>32</v>
      </c>
      <c r="T164" s="662" t="s">
        <v>883</v>
      </c>
      <c r="U164" s="662" t="s">
        <v>670</v>
      </c>
      <c r="V164" s="685">
        <v>800097128</v>
      </c>
      <c r="X164" s="662" t="s">
        <v>884</v>
      </c>
      <c r="Y164" s="662" t="s">
        <v>310</v>
      </c>
      <c r="Z164" s="662" t="s">
        <v>336</v>
      </c>
      <c r="AA164" s="662">
        <v>2010</v>
      </c>
      <c r="AB164" s="681">
        <v>42709</v>
      </c>
      <c r="AC164" s="686" t="s">
        <v>545</v>
      </c>
      <c r="AD164" s="686"/>
      <c r="AE164" s="686"/>
      <c r="AF164" s="686"/>
      <c r="AG164" s="626" t="s">
        <v>47</v>
      </c>
      <c r="AI164" s="626" t="s">
        <v>51</v>
      </c>
      <c r="AK164" s="626" t="s">
        <v>52</v>
      </c>
      <c r="AM164" s="626" t="s">
        <v>53</v>
      </c>
      <c r="AO164" s="626" t="s">
        <v>63</v>
      </c>
      <c r="AQ164" s="626" t="s">
        <v>66</v>
      </c>
      <c r="AS164" s="626" t="s">
        <v>72</v>
      </c>
      <c r="AT164" s="626" t="s">
        <v>340</v>
      </c>
      <c r="AU164" s="626" t="s">
        <v>73</v>
      </c>
      <c r="AW164" s="626" t="s">
        <v>889</v>
      </c>
      <c r="AY164" s="626" t="s">
        <v>890</v>
      </c>
      <c r="DD164" s="626">
        <v>164</v>
      </c>
      <c r="DG164" s="626">
        <v>1.5</v>
      </c>
      <c r="DH164" s="681">
        <v>42765.703890046294</v>
      </c>
      <c r="DI164" s="662" t="s">
        <v>805</v>
      </c>
      <c r="DJ164" s="663">
        <v>6</v>
      </c>
      <c r="DK164" s="662">
        <v>1</v>
      </c>
      <c r="DL164" s="687" t="str">
        <f t="shared" si="24"/>
        <v>พร้อมซ่อม</v>
      </c>
      <c r="DM164" s="688">
        <v>6523</v>
      </c>
    </row>
    <row r="165" spans="1:117" x14ac:dyDescent="0.25">
      <c r="A165" s="689">
        <f t="shared" si="28"/>
        <v>3770</v>
      </c>
      <c r="B165" s="690">
        <f t="shared" si="29"/>
        <v>1701160</v>
      </c>
      <c r="C165" s="626">
        <v>165</v>
      </c>
      <c r="D165" s="677" t="str">
        <f t="shared" si="26"/>
        <v>17</v>
      </c>
      <c r="E165" s="677" t="str">
        <f t="shared" si="27"/>
        <v>01</v>
      </c>
      <c r="F165" s="691">
        <f t="shared" si="30"/>
        <v>160</v>
      </c>
      <c r="G165" s="692" t="str">
        <f t="shared" si="31"/>
        <v>160</v>
      </c>
      <c r="H165" s="680" t="str">
        <f t="shared" si="25"/>
        <v>1701160</v>
      </c>
      <c r="I165" s="681">
        <v>42765.731107754633</v>
      </c>
      <c r="J165" s="681">
        <v>42773</v>
      </c>
      <c r="K165" s="682">
        <v>42772.76870173611</v>
      </c>
      <c r="L165" s="683">
        <f>IF(I165="","",IF(J165="","No fix",J165-I165))</f>
        <v>7.2688922453671694</v>
      </c>
      <c r="M165" s="684" t="str">
        <f>IF(I165="","",IF(AG165="","NON","JOB"))</f>
        <v>JOB</v>
      </c>
      <c r="N165" s="684" t="str">
        <f>IF(I165="","",IFERROR(VLOOKUP(B165,QUEUE!$F$11:$X$1000,19,FALSE),"NON"))</f>
        <v>สมบูรณ์</v>
      </c>
      <c r="O165" s="684" t="str">
        <f>IF(I165="","",IFERROR(IF(VLOOKUP(B165,[1]REFINISH!$F$4:$O$1000,10,FALSE)="",VLOOKUP(B165,[1]REFINISH!$F$4:$O$1000,8,FALSE),"OK"),"NON"))</f>
        <v>OK</v>
      </c>
      <c r="P165" s="684" t="str">
        <f>IF(I165="","",IF(AF165=0,"NON",IF(AF165-DE165=0,"OK","ขาด"&amp;AF165-DE165&amp;"ชิ้น")))</f>
        <v>NON</v>
      </c>
      <c r="Q165" s="662" t="s">
        <v>16</v>
      </c>
      <c r="R165" s="662" t="s">
        <v>43</v>
      </c>
      <c r="S165" s="662" t="s">
        <v>31</v>
      </c>
      <c r="T165" s="662" t="s">
        <v>885</v>
      </c>
      <c r="V165" s="685">
        <v>985051088</v>
      </c>
      <c r="X165" s="662" t="s">
        <v>886</v>
      </c>
      <c r="Y165" s="662" t="s">
        <v>310</v>
      </c>
      <c r="Z165" s="662" t="s">
        <v>336</v>
      </c>
      <c r="AA165" s="662">
        <v>2014</v>
      </c>
      <c r="AB165" s="681" t="s">
        <v>330</v>
      </c>
      <c r="AD165" s="686"/>
      <c r="AE165" s="686"/>
      <c r="AF165" s="686"/>
      <c r="AG165" s="626" t="s">
        <v>52</v>
      </c>
      <c r="AI165" s="626" t="s">
        <v>56</v>
      </c>
      <c r="DD165" s="626">
        <v>165</v>
      </c>
      <c r="DG165" s="626">
        <v>0.5</v>
      </c>
      <c r="DH165" s="681">
        <v>42765.706123958335</v>
      </c>
      <c r="DI165" s="662" t="s">
        <v>891</v>
      </c>
      <c r="DJ165" s="663">
        <v>2</v>
      </c>
      <c r="DK165" s="662">
        <v>1</v>
      </c>
      <c r="DL165" s="687" t="str">
        <f t="shared" si="24"/>
        <v>พร้อมซ่อม</v>
      </c>
      <c r="DM165" s="688"/>
    </row>
    <row r="166" spans="1:117" x14ac:dyDescent="0.25">
      <c r="A166" s="689">
        <f t="shared" si="28"/>
        <v>8239</v>
      </c>
      <c r="B166" s="690">
        <f t="shared" si="29"/>
        <v>1701161</v>
      </c>
      <c r="C166" s="626">
        <v>166</v>
      </c>
      <c r="D166" s="677" t="str">
        <f t="shared" si="26"/>
        <v>17</v>
      </c>
      <c r="E166" s="677" t="str">
        <f t="shared" si="27"/>
        <v>01</v>
      </c>
      <c r="F166" s="691">
        <f t="shared" si="30"/>
        <v>161</v>
      </c>
      <c r="G166" s="692" t="str">
        <f t="shared" si="31"/>
        <v>161</v>
      </c>
      <c r="H166" s="680" t="str">
        <f t="shared" si="25"/>
        <v>1701161</v>
      </c>
      <c r="I166" s="681">
        <v>42765.746794791667</v>
      </c>
      <c r="J166" s="681">
        <v>42777</v>
      </c>
      <c r="K166" s="682">
        <v>42787.432302777779</v>
      </c>
      <c r="L166" s="683" t="s">
        <v>555</v>
      </c>
      <c r="M166" s="684" t="s">
        <v>555</v>
      </c>
      <c r="N166" s="684" t="str">
        <f>IF(I166="","",IFERROR(VLOOKUP(B166,QUEUE!$F$11:$X$1000,19,FALSE),"NON"))</f>
        <v>สมบูรณ์</v>
      </c>
      <c r="O166" s="684" t="s">
        <v>555</v>
      </c>
      <c r="P166" s="684" t="s">
        <v>555</v>
      </c>
      <c r="Q166" s="662" t="s">
        <v>16</v>
      </c>
      <c r="R166" s="662" t="s">
        <v>45</v>
      </c>
      <c r="S166" s="662" t="s">
        <v>34</v>
      </c>
      <c r="T166" s="662" t="s">
        <v>887</v>
      </c>
      <c r="V166" s="685">
        <v>892168707</v>
      </c>
      <c r="X166" s="662" t="s">
        <v>888</v>
      </c>
      <c r="Y166" s="662" t="s">
        <v>315</v>
      </c>
      <c r="Z166" s="662" t="s">
        <v>316</v>
      </c>
      <c r="AA166" s="662">
        <v>2010</v>
      </c>
      <c r="AB166" s="681">
        <v>42874</v>
      </c>
      <c r="AC166" s="686" t="s">
        <v>301</v>
      </c>
      <c r="AD166" s="686"/>
      <c r="AE166" s="686"/>
      <c r="AF166" s="686"/>
      <c r="AG166" s="626" t="s">
        <v>47</v>
      </c>
      <c r="AI166" s="626" t="s">
        <v>48</v>
      </c>
      <c r="AJ166" s="626" t="s">
        <v>340</v>
      </c>
      <c r="AK166" s="626" t="s">
        <v>51</v>
      </c>
      <c r="AM166" s="626" t="s">
        <v>78</v>
      </c>
      <c r="AN166" s="626" t="s">
        <v>340</v>
      </c>
      <c r="AO166" s="626" t="s">
        <v>52</v>
      </c>
      <c r="AQ166" s="626" t="s">
        <v>54</v>
      </c>
      <c r="AS166" s="626" t="s">
        <v>55</v>
      </c>
      <c r="AU166" s="626" t="s">
        <v>64</v>
      </c>
      <c r="AW166" s="626" t="s">
        <v>72</v>
      </c>
      <c r="AX166" s="626" t="s">
        <v>340</v>
      </c>
      <c r="AY166" s="626" t="s">
        <v>892</v>
      </c>
      <c r="BA166" s="626" t="s">
        <v>893</v>
      </c>
      <c r="BC166" s="626" t="s">
        <v>894</v>
      </c>
      <c r="BE166" s="626" t="s">
        <v>347</v>
      </c>
      <c r="BG166" s="626" t="s">
        <v>895</v>
      </c>
      <c r="DD166" s="626">
        <v>166</v>
      </c>
      <c r="DG166" s="626">
        <v>1.5</v>
      </c>
      <c r="DH166" s="681">
        <v>42765.712741898147</v>
      </c>
      <c r="DI166" s="662">
        <v>0</v>
      </c>
      <c r="DJ166" s="663">
        <v>7</v>
      </c>
      <c r="DK166" s="662">
        <v>1</v>
      </c>
      <c r="DL166" s="687" t="str">
        <f t="shared" si="24"/>
        <v>พร้อมซ่อม</v>
      </c>
      <c r="DM166" s="688">
        <v>467.29</v>
      </c>
    </row>
    <row r="167" spans="1:117" x14ac:dyDescent="0.25">
      <c r="A167" s="689">
        <f t="shared" si="28"/>
        <v>8506</v>
      </c>
      <c r="B167" s="690">
        <f t="shared" si="29"/>
        <v>1701162</v>
      </c>
      <c r="C167" s="626">
        <v>167</v>
      </c>
      <c r="D167" s="677" t="str">
        <f t="shared" si="26"/>
        <v>17</v>
      </c>
      <c r="E167" s="677" t="str">
        <f t="shared" si="27"/>
        <v>01</v>
      </c>
      <c r="F167" s="691">
        <f t="shared" si="30"/>
        <v>162</v>
      </c>
      <c r="G167" s="692" t="str">
        <f t="shared" si="31"/>
        <v>162</v>
      </c>
      <c r="H167" s="680" t="str">
        <f t="shared" si="25"/>
        <v>1701162</v>
      </c>
      <c r="I167" s="681">
        <v>42765.756522916665</v>
      </c>
      <c r="J167" s="681">
        <v>42780</v>
      </c>
      <c r="K167" s="682">
        <v>42779.370742708335</v>
      </c>
      <c r="L167" s="683">
        <f>IF(I167="","",IF(J167="","No fix",J167-I167))</f>
        <v>14.243477083335165</v>
      </c>
      <c r="M167" s="684" t="str">
        <f>IF(I167="","",IF(AG167="","NON","JOB"))</f>
        <v>JOB</v>
      </c>
      <c r="N167" s="684" t="str">
        <f>IF(I167="","",IFERROR(VLOOKUP(B167,QUEUE!$F$11:$X$1000,19,FALSE),"NON"))</f>
        <v>สมบูรณ์</v>
      </c>
      <c r="O167" s="684" t="str">
        <f>IF(I167="","",IFERROR(IF(VLOOKUP(B167,[1]REFINISH!$F$4:$O$1000,10,FALSE)="",VLOOKUP(B167,[1]REFINISH!$F$4:$O$1000,8,FALSE),"OK"),"NON"))</f>
        <v>OK</v>
      </c>
      <c r="P167" s="684" t="str">
        <f>IF(I167="","",IF(AF167=0,"NON",IF(AF167-DE167=0,"OK","ขาด"&amp;AF167-DE167&amp;"ชิ้น")))</f>
        <v>NON</v>
      </c>
      <c r="Q167" s="662" t="s">
        <v>16</v>
      </c>
      <c r="R167" s="662" t="s">
        <v>44</v>
      </c>
      <c r="S167" s="662" t="s">
        <v>31</v>
      </c>
      <c r="T167" s="662" t="s">
        <v>574</v>
      </c>
      <c r="U167" s="662" t="s">
        <v>501</v>
      </c>
      <c r="V167" s="685">
        <v>983931580</v>
      </c>
      <c r="X167" s="662" t="s">
        <v>575</v>
      </c>
      <c r="Y167" s="662" t="s">
        <v>310</v>
      </c>
      <c r="Z167" s="662" t="s">
        <v>400</v>
      </c>
      <c r="AA167" s="662">
        <v>2015</v>
      </c>
      <c r="AB167" s="681">
        <v>43077</v>
      </c>
      <c r="AC167" s="686" t="s">
        <v>405</v>
      </c>
      <c r="AD167" s="686"/>
      <c r="AE167" s="686"/>
      <c r="AF167" s="686"/>
      <c r="AG167" s="626" t="s">
        <v>47</v>
      </c>
      <c r="AH167" s="626" t="s">
        <v>340</v>
      </c>
      <c r="AI167" s="626" t="s">
        <v>51</v>
      </c>
      <c r="AK167" s="626" t="s">
        <v>52</v>
      </c>
      <c r="AM167" s="626" t="s">
        <v>53</v>
      </c>
      <c r="AO167" s="626" t="s">
        <v>73</v>
      </c>
      <c r="AP167" s="626" t="s">
        <v>340</v>
      </c>
      <c r="AQ167" s="626" t="s">
        <v>897</v>
      </c>
      <c r="AS167" s="626" t="s">
        <v>898</v>
      </c>
      <c r="AU167" s="626" t="s">
        <v>899</v>
      </c>
      <c r="AW167" s="626" t="s">
        <v>453</v>
      </c>
      <c r="AY167" s="626" t="s">
        <v>900</v>
      </c>
      <c r="BA167" s="626" t="s">
        <v>570</v>
      </c>
      <c r="BC167" s="626" t="s">
        <v>901</v>
      </c>
      <c r="DD167" s="626">
        <v>167</v>
      </c>
      <c r="DG167" s="626">
        <v>1</v>
      </c>
      <c r="DH167" s="681">
        <v>42765.716673726849</v>
      </c>
      <c r="DI167" s="662" t="s">
        <v>896</v>
      </c>
      <c r="DJ167" s="663">
        <v>4</v>
      </c>
      <c r="DK167" s="662">
        <v>1</v>
      </c>
      <c r="DL167" s="687" t="str">
        <f t="shared" si="24"/>
        <v>พร้อมซ่อม</v>
      </c>
      <c r="DM167" s="688">
        <v>5424</v>
      </c>
    </row>
    <row r="168" spans="1:117" x14ac:dyDescent="0.25">
      <c r="A168" s="689">
        <f t="shared" si="28"/>
        <v>6818</v>
      </c>
      <c r="B168" s="690">
        <f t="shared" si="29"/>
        <v>1701163</v>
      </c>
      <c r="C168" s="626">
        <v>168</v>
      </c>
      <c r="D168" s="677" t="str">
        <f t="shared" si="26"/>
        <v>17</v>
      </c>
      <c r="E168" s="677" t="str">
        <f t="shared" si="27"/>
        <v>01</v>
      </c>
      <c r="F168" s="691">
        <f t="shared" si="30"/>
        <v>163</v>
      </c>
      <c r="G168" s="692" t="str">
        <f t="shared" si="31"/>
        <v>163</v>
      </c>
      <c r="H168" s="680" t="str">
        <f t="shared" si="25"/>
        <v>1701163</v>
      </c>
      <c r="I168" s="681">
        <v>42794.488499305553</v>
      </c>
      <c r="K168" s="682">
        <v>42803.737083333333</v>
      </c>
      <c r="L168" s="683" t="s">
        <v>555</v>
      </c>
      <c r="M168" s="684" t="s">
        <v>555</v>
      </c>
      <c r="N168" s="684" t="str">
        <f>IF(I168="","",IFERROR(VLOOKUP(B168,QUEUE!$F$11:$X$1000,19,FALSE),"NON"))</f>
        <v>สมบูรณ์</v>
      </c>
      <c r="O168" s="684" t="s">
        <v>555</v>
      </c>
      <c r="P168" s="684" t="s">
        <v>555</v>
      </c>
      <c r="Q168" s="662" t="s">
        <v>16</v>
      </c>
      <c r="R168" s="662" t="s">
        <v>44</v>
      </c>
      <c r="S168" s="662" t="s">
        <v>32</v>
      </c>
      <c r="T168" s="662" t="s">
        <v>904</v>
      </c>
      <c r="U168" s="662" t="s">
        <v>308</v>
      </c>
      <c r="V168" s="685">
        <v>917823353</v>
      </c>
      <c r="X168" s="662" t="s">
        <v>905</v>
      </c>
      <c r="Y168" s="662" t="s">
        <v>315</v>
      </c>
      <c r="Z168" s="662" t="s">
        <v>517</v>
      </c>
      <c r="AA168" s="662">
        <v>2010</v>
      </c>
      <c r="AB168" s="681">
        <v>42660</v>
      </c>
      <c r="AC168" s="686" t="s">
        <v>761</v>
      </c>
      <c r="AD168" s="686"/>
      <c r="AE168" s="686"/>
      <c r="AF168" s="686"/>
      <c r="AG168" s="626" t="s">
        <v>47</v>
      </c>
      <c r="AI168" s="626" t="s">
        <v>51</v>
      </c>
      <c r="AK168" s="626" t="s">
        <v>54</v>
      </c>
      <c r="AM168" s="626" t="s">
        <v>58</v>
      </c>
      <c r="AO168" s="626" t="s">
        <v>65</v>
      </c>
      <c r="AQ168" s="626" t="s">
        <v>73</v>
      </c>
      <c r="AR168" s="626" t="s">
        <v>340</v>
      </c>
      <c r="AS168" s="626" t="s">
        <v>901</v>
      </c>
      <c r="DD168" s="626">
        <v>168</v>
      </c>
      <c r="DH168" s="681">
        <v>42766.604142476855</v>
      </c>
      <c r="DI168" s="662" t="s">
        <v>1063</v>
      </c>
      <c r="DJ168" s="663">
        <v>4</v>
      </c>
      <c r="DK168" s="662">
        <v>1</v>
      </c>
      <c r="DL168" s="687" t="str">
        <f t="shared" si="24"/>
        <v>พร้อมซ่อม</v>
      </c>
      <c r="DM168" s="688">
        <v>0</v>
      </c>
    </row>
    <row r="169" spans="1:117" x14ac:dyDescent="0.25">
      <c r="A169" s="689">
        <f t="shared" si="28"/>
        <v>3318</v>
      </c>
      <c r="B169" s="690">
        <f t="shared" si="29"/>
        <v>1701164</v>
      </c>
      <c r="C169" s="626">
        <v>169</v>
      </c>
      <c r="D169" s="677" t="str">
        <f t="shared" si="26"/>
        <v>17</v>
      </c>
      <c r="E169" s="677" t="str">
        <f t="shared" si="27"/>
        <v>01</v>
      </c>
      <c r="F169" s="691">
        <f t="shared" si="30"/>
        <v>164</v>
      </c>
      <c r="G169" s="692" t="str">
        <f t="shared" si="31"/>
        <v>164</v>
      </c>
      <c r="H169" s="680" t="str">
        <f t="shared" si="25"/>
        <v>1701164</v>
      </c>
      <c r="I169" s="681">
        <v>42801.559151273148</v>
      </c>
      <c r="K169" s="682">
        <v>42860.464098842589</v>
      </c>
      <c r="L169" s="683" t="s">
        <v>555</v>
      </c>
      <c r="M169" s="684" t="s">
        <v>555</v>
      </c>
      <c r="N169" s="684" t="str">
        <f>IF(I169="","",IFERROR(VLOOKUP(B169,QUEUE!$F$11:$X$1000,19,FALSE),"NON"))</f>
        <v>สมบูรณ์</v>
      </c>
      <c r="O169" s="684" t="s">
        <v>555</v>
      </c>
      <c r="P169" s="684" t="s">
        <v>555</v>
      </c>
      <c r="Q169" s="662" t="s">
        <v>16</v>
      </c>
      <c r="R169" s="662" t="s">
        <v>102</v>
      </c>
      <c r="S169" s="662" t="s">
        <v>33</v>
      </c>
      <c r="T169" s="662" t="s">
        <v>906</v>
      </c>
      <c r="U169" s="662" t="s">
        <v>398</v>
      </c>
      <c r="V169" s="685">
        <v>813002894</v>
      </c>
      <c r="X169" s="662" t="s">
        <v>907</v>
      </c>
      <c r="Y169" s="662" t="s">
        <v>310</v>
      </c>
      <c r="Z169" s="662" t="s">
        <v>336</v>
      </c>
      <c r="AA169" s="662">
        <v>2006</v>
      </c>
      <c r="AB169" s="681">
        <v>42943</v>
      </c>
      <c r="AC169" s="686" t="s">
        <v>908</v>
      </c>
      <c r="AD169" s="686"/>
      <c r="AE169" s="686"/>
      <c r="AF169" s="686"/>
      <c r="AG169" s="626" t="s">
        <v>47</v>
      </c>
      <c r="AH169" s="626" t="s">
        <v>340</v>
      </c>
      <c r="AI169" s="626" t="s">
        <v>50</v>
      </c>
      <c r="AJ169" s="626" t="s">
        <v>340</v>
      </c>
      <c r="AK169" s="626" t="s">
        <v>67</v>
      </c>
      <c r="AM169" s="626" t="s">
        <v>72</v>
      </c>
      <c r="AO169" s="626" t="s">
        <v>341</v>
      </c>
      <c r="AQ169" s="626" t="s">
        <v>1359</v>
      </c>
      <c r="DD169" s="626">
        <v>169</v>
      </c>
      <c r="DG169" s="626">
        <v>4</v>
      </c>
      <c r="DH169" s="681">
        <v>42766.606442939817</v>
      </c>
      <c r="DI169" s="662" t="s">
        <v>370</v>
      </c>
      <c r="DJ169" s="663">
        <v>1</v>
      </c>
      <c r="DK169" s="662"/>
      <c r="DL169" s="687" t="str">
        <f t="shared" si="24"/>
        <v>พร้อมซ่อม</v>
      </c>
      <c r="DM169" s="688"/>
    </row>
    <row r="170" spans="1:117" x14ac:dyDescent="0.25">
      <c r="A170" s="689">
        <f t="shared" si="28"/>
        <v>6883</v>
      </c>
      <c r="B170" s="690">
        <f t="shared" si="29"/>
        <v>1701165</v>
      </c>
      <c r="C170" s="626">
        <v>170</v>
      </c>
      <c r="D170" s="677" t="str">
        <f t="shared" si="26"/>
        <v>17</v>
      </c>
      <c r="E170" s="677" t="str">
        <f t="shared" si="27"/>
        <v>01</v>
      </c>
      <c r="F170" s="691">
        <f t="shared" si="30"/>
        <v>165</v>
      </c>
      <c r="G170" s="692" t="str">
        <f t="shared" si="31"/>
        <v>165</v>
      </c>
      <c r="H170" s="680" t="str">
        <f t="shared" si="25"/>
        <v>1701165</v>
      </c>
      <c r="I170" s="681">
        <v>42987.457161689817</v>
      </c>
      <c r="J170" s="681">
        <v>42998</v>
      </c>
      <c r="K170" s="682">
        <v>42991</v>
      </c>
      <c r="L170" s="683" t="s">
        <v>555</v>
      </c>
      <c r="M170" s="684" t="s">
        <v>555</v>
      </c>
      <c r="N170" s="684" t="s">
        <v>555</v>
      </c>
      <c r="O170" s="684" t="s">
        <v>555</v>
      </c>
      <c r="P170" s="684" t="s">
        <v>555</v>
      </c>
      <c r="Q170" s="662" t="s">
        <v>16</v>
      </c>
      <c r="R170" s="662" t="s">
        <v>43</v>
      </c>
      <c r="S170" s="662" t="s">
        <v>38</v>
      </c>
      <c r="T170" s="662" t="s">
        <v>909</v>
      </c>
      <c r="U170" s="662" t="s">
        <v>308</v>
      </c>
      <c r="V170" s="685">
        <v>909948837</v>
      </c>
      <c r="X170" s="662" t="s">
        <v>910</v>
      </c>
      <c r="Y170" s="662" t="s">
        <v>315</v>
      </c>
      <c r="Z170" s="662" t="s">
        <v>316</v>
      </c>
      <c r="AA170" s="662">
        <v>2012</v>
      </c>
      <c r="AB170" s="681">
        <v>43084</v>
      </c>
      <c r="AC170" s="686" t="s">
        <v>324</v>
      </c>
      <c r="AD170" s="686"/>
      <c r="AE170" s="686"/>
      <c r="AF170" s="686"/>
      <c r="AG170" s="626" t="s">
        <v>47</v>
      </c>
      <c r="AI170" s="626" t="s">
        <v>48</v>
      </c>
      <c r="AK170" s="626" t="s">
        <v>54</v>
      </c>
      <c r="AM170" s="626" t="s">
        <v>2535</v>
      </c>
      <c r="AO170" s="626" t="s">
        <v>1123</v>
      </c>
      <c r="DD170" s="626">
        <v>170</v>
      </c>
      <c r="DG170" s="626">
        <v>0.5</v>
      </c>
      <c r="DH170" s="681">
        <v>42766.608080208331</v>
      </c>
      <c r="DI170" s="662">
        <v>0</v>
      </c>
      <c r="DJ170" s="663">
        <v>3</v>
      </c>
      <c r="DK170" s="662">
        <v>1</v>
      </c>
      <c r="DL170" s="687" t="str">
        <f t="shared" si="24"/>
        <v>พร้อมซ่อม</v>
      </c>
      <c r="DM170" s="688">
        <v>8100</v>
      </c>
    </row>
    <row r="171" spans="1:117" x14ac:dyDescent="0.25">
      <c r="A171" s="689">
        <f t="shared" si="28"/>
        <v>5500</v>
      </c>
      <c r="B171" s="690">
        <f t="shared" si="29"/>
        <v>1701166</v>
      </c>
      <c r="C171" s="626">
        <v>171</v>
      </c>
      <c r="D171" s="677" t="str">
        <f t="shared" si="26"/>
        <v>17</v>
      </c>
      <c r="E171" s="677" t="str">
        <f t="shared" si="27"/>
        <v>01</v>
      </c>
      <c r="F171" s="691">
        <f t="shared" si="30"/>
        <v>166</v>
      </c>
      <c r="G171" s="692" t="str">
        <f t="shared" si="31"/>
        <v>166</v>
      </c>
      <c r="H171" s="680" t="str">
        <f t="shared" si="25"/>
        <v>1701166</v>
      </c>
      <c r="I171" s="681">
        <v>42816.67058888889</v>
      </c>
      <c r="J171" s="681">
        <v>42824</v>
      </c>
      <c r="K171" s="682">
        <v>42835.732415046296</v>
      </c>
      <c r="L171" s="683" t="s">
        <v>555</v>
      </c>
      <c r="M171" s="684" t="s">
        <v>555</v>
      </c>
      <c r="N171" s="684" t="str">
        <f>IF(I171="","",IFERROR(VLOOKUP(B171,QUEUE!$F$11:$X$1000,19,FALSE),"NON"))</f>
        <v>สมบูรณ์</v>
      </c>
      <c r="O171" s="684" t="s">
        <v>555</v>
      </c>
      <c r="P171" s="684" t="s">
        <v>555</v>
      </c>
      <c r="Q171" s="662" t="s">
        <v>16</v>
      </c>
      <c r="R171" s="662" t="s">
        <v>43</v>
      </c>
      <c r="S171" s="662" t="s">
        <v>31</v>
      </c>
      <c r="T171" s="662" t="s">
        <v>911</v>
      </c>
      <c r="U171" s="662" t="s">
        <v>501</v>
      </c>
      <c r="V171" s="685">
        <v>863745359</v>
      </c>
      <c r="X171" s="662" t="s">
        <v>912</v>
      </c>
      <c r="Y171" s="662" t="s">
        <v>403</v>
      </c>
      <c r="Z171" s="662" t="s">
        <v>913</v>
      </c>
      <c r="AA171" s="662">
        <v>2011</v>
      </c>
      <c r="AB171" s="681" t="s">
        <v>330</v>
      </c>
      <c r="AD171" s="686"/>
      <c r="AE171" s="686"/>
      <c r="AF171" s="686"/>
      <c r="AG171" s="626" t="s">
        <v>47</v>
      </c>
      <c r="AI171" s="626" t="s">
        <v>48</v>
      </c>
      <c r="AK171" s="626" t="s">
        <v>78</v>
      </c>
      <c r="AM171" s="626" t="s">
        <v>1509</v>
      </c>
      <c r="AO171" s="626" t="s">
        <v>1510</v>
      </c>
      <c r="AQ171" s="626" t="s">
        <v>894</v>
      </c>
      <c r="DD171" s="626">
        <v>171</v>
      </c>
      <c r="DG171" s="626">
        <v>0.5</v>
      </c>
      <c r="DH171" s="681">
        <v>42766.659141435186</v>
      </c>
      <c r="DI171" s="662" t="s">
        <v>1508</v>
      </c>
      <c r="DJ171" s="663">
        <v>3</v>
      </c>
      <c r="DK171" s="662">
        <v>1</v>
      </c>
      <c r="DL171" s="687" t="str">
        <f t="shared" si="24"/>
        <v>พร้อมซ่อม</v>
      </c>
      <c r="DM171" s="688">
        <v>16023.37</v>
      </c>
    </row>
    <row r="172" spans="1:117" x14ac:dyDescent="0.25">
      <c r="A172" s="689">
        <f t="shared" si="28"/>
        <v>5337</v>
      </c>
      <c r="B172" s="690">
        <f t="shared" si="29"/>
        <v>1701167</v>
      </c>
      <c r="C172" s="626">
        <v>172</v>
      </c>
      <c r="D172" s="677" t="str">
        <f t="shared" si="26"/>
        <v>17</v>
      </c>
      <c r="E172" s="677" t="str">
        <f t="shared" si="27"/>
        <v>01</v>
      </c>
      <c r="F172" s="691">
        <f t="shared" si="30"/>
        <v>167</v>
      </c>
      <c r="G172" s="692" t="str">
        <f t="shared" si="31"/>
        <v>167</v>
      </c>
      <c r="H172" s="680" t="str">
        <f t="shared" si="25"/>
        <v>1701167</v>
      </c>
      <c r="L172" s="683" t="str">
        <f>IF(I172="","",IF(J172="","No fix",J172-I172))</f>
        <v/>
      </c>
      <c r="M172" s="684" t="str">
        <f>IF(I172="","",IF(AG172="","NON","JOB"))</f>
        <v/>
      </c>
      <c r="N172" s="684" t="str">
        <f>IF(I172="","",IFERROR(VLOOKUP(B172,QUEUE!$F$11:$X$1000,19,FALSE),"NON"))</f>
        <v/>
      </c>
      <c r="O172" s="684" t="str">
        <f>IF(I172="","",IFERROR(IF(VLOOKUP(B172,[1]REFINISH!$F$4:$O$1000,10,FALSE)="",VLOOKUP(B172,[1]REFINISH!$F$4:$O$1000,8,FALSE),"OK"),"NON"))</f>
        <v/>
      </c>
      <c r="P172" s="684" t="str">
        <f>IF(I172="","",IF(AF172=0,"NON",IF(AF172-DE172=0,"OK","ขาด"&amp;AF172-DE172&amp;"ชิ้น")))</f>
        <v/>
      </c>
      <c r="Q172" s="662" t="s">
        <v>16</v>
      </c>
      <c r="R172" s="662" t="s">
        <v>43</v>
      </c>
      <c r="S172" s="662" t="s">
        <v>36</v>
      </c>
      <c r="T172" s="662" t="s">
        <v>914</v>
      </c>
      <c r="U172" s="662" t="s">
        <v>387</v>
      </c>
      <c r="V172" s="685">
        <v>819171606</v>
      </c>
      <c r="X172" s="662" t="s">
        <v>915</v>
      </c>
      <c r="Y172" s="662" t="s">
        <v>299</v>
      </c>
      <c r="Z172" s="662" t="s">
        <v>648</v>
      </c>
      <c r="AA172" s="662">
        <v>2010</v>
      </c>
      <c r="AB172" s="681">
        <v>43112</v>
      </c>
      <c r="AC172" s="686" t="s">
        <v>916</v>
      </c>
      <c r="AD172" s="686"/>
      <c r="AE172" s="686"/>
      <c r="AF172" s="686"/>
      <c r="DD172" s="626">
        <v>172</v>
      </c>
      <c r="DH172" s="681">
        <v>42766.661985879633</v>
      </c>
      <c r="DI172" s="662"/>
      <c r="DJ172" s="663"/>
      <c r="DK172" s="662">
        <v>1</v>
      </c>
      <c r="DL172" s="687" t="str">
        <f t="shared" si="24"/>
        <v>รออนุมัติ</v>
      </c>
      <c r="DM172" s="688">
        <v>6710.28</v>
      </c>
    </row>
    <row r="173" spans="1:117" x14ac:dyDescent="0.25">
      <c r="A173" s="689">
        <f t="shared" si="28"/>
        <v>6855</v>
      </c>
      <c r="B173" s="690">
        <f t="shared" si="29"/>
        <v>1701168</v>
      </c>
      <c r="C173" s="626">
        <v>173</v>
      </c>
      <c r="D173" s="677" t="str">
        <f t="shared" si="26"/>
        <v>17</v>
      </c>
      <c r="E173" s="677" t="str">
        <f t="shared" si="27"/>
        <v>01</v>
      </c>
      <c r="F173" s="691">
        <f t="shared" si="30"/>
        <v>168</v>
      </c>
      <c r="G173" s="692" t="str">
        <f t="shared" si="31"/>
        <v>168</v>
      </c>
      <c r="H173" s="680" t="str">
        <f t="shared" si="25"/>
        <v>1701168</v>
      </c>
      <c r="I173" s="681">
        <v>42870.467834374998</v>
      </c>
      <c r="J173" s="681">
        <v>42878</v>
      </c>
      <c r="K173" s="682">
        <v>42882.721615625</v>
      </c>
      <c r="L173" s="683" t="s">
        <v>555</v>
      </c>
      <c r="M173" s="684" t="s">
        <v>555</v>
      </c>
      <c r="N173" s="684" t="s">
        <v>555</v>
      </c>
      <c r="O173" s="684" t="s">
        <v>555</v>
      </c>
      <c r="P173" s="684" t="s">
        <v>555</v>
      </c>
      <c r="Q173" s="662" t="s">
        <v>16</v>
      </c>
      <c r="R173" s="662" t="s">
        <v>43</v>
      </c>
      <c r="S173" s="662" t="s">
        <v>35</v>
      </c>
      <c r="T173" s="662" t="s">
        <v>917</v>
      </c>
      <c r="U173" s="662" t="s">
        <v>303</v>
      </c>
      <c r="V173" s="685">
        <v>870363872</v>
      </c>
      <c r="X173" s="662" t="s">
        <v>918</v>
      </c>
      <c r="Y173" s="662" t="s">
        <v>310</v>
      </c>
      <c r="Z173" s="662" t="s">
        <v>336</v>
      </c>
      <c r="AA173" s="662">
        <v>2014</v>
      </c>
      <c r="AB173" s="681">
        <v>43091</v>
      </c>
      <c r="AC173" s="686" t="s">
        <v>417</v>
      </c>
      <c r="AD173" s="686"/>
      <c r="AE173" s="686"/>
      <c r="AF173" s="686"/>
      <c r="AG173" s="626" t="s">
        <v>56</v>
      </c>
      <c r="AI173" s="626" t="s">
        <v>1285</v>
      </c>
      <c r="DD173" s="626">
        <v>173</v>
      </c>
      <c r="DG173" s="626">
        <v>0.5</v>
      </c>
      <c r="DH173" s="681">
        <v>42766.664642361109</v>
      </c>
      <c r="DI173" s="662">
        <v>0</v>
      </c>
      <c r="DJ173" s="663">
        <v>1</v>
      </c>
      <c r="DK173" s="662"/>
      <c r="DL173" s="687" t="str">
        <f t="shared" si="24"/>
        <v>พร้อมซ่อม</v>
      </c>
      <c r="DM173" s="688">
        <v>10000</v>
      </c>
    </row>
    <row r="174" spans="1:117" x14ac:dyDescent="0.25">
      <c r="A174" s="689">
        <f t="shared" si="28"/>
        <v>9055</v>
      </c>
      <c r="B174" s="690">
        <f t="shared" si="29"/>
        <v>1701169</v>
      </c>
      <c r="C174" s="626">
        <v>174</v>
      </c>
      <c r="D174" s="677" t="str">
        <f t="shared" si="26"/>
        <v>17</v>
      </c>
      <c r="E174" s="677" t="str">
        <f t="shared" si="27"/>
        <v>01</v>
      </c>
      <c r="F174" s="691">
        <f t="shared" si="30"/>
        <v>169</v>
      </c>
      <c r="G174" s="692" t="str">
        <f t="shared" si="31"/>
        <v>169</v>
      </c>
      <c r="H174" s="680" t="str">
        <f t="shared" si="25"/>
        <v>1701169</v>
      </c>
      <c r="L174" s="683" t="str">
        <f>IF(I174="","",IF(J174="","No fix",J174-I174))</f>
        <v/>
      </c>
      <c r="M174" s="684" t="str">
        <f>IF(I174="","",IF(AG174="","NON","JOB"))</f>
        <v/>
      </c>
      <c r="N174" s="684" t="str">
        <f>IF(I174="","",IFERROR(VLOOKUP(B174,QUEUE!$F$11:$X$1000,19,FALSE),"NON"))</f>
        <v/>
      </c>
      <c r="O174" s="684" t="str">
        <f>IF(I174="","",IFERROR(IF(VLOOKUP(B174,[1]REFINISH!$F$4:$O$1000,10,FALSE)="",VLOOKUP(B174,[1]REFINISH!$F$4:$O$1000,8,FALSE),"OK"),"NON"))</f>
        <v/>
      </c>
      <c r="P174" s="684" t="str">
        <f>IF(I174="","",IF(AF174=0,"NON",IF(AF174-DE174=0,"OK","ขาด"&amp;AF174-DE174&amp;"ชิ้น")))</f>
        <v/>
      </c>
      <c r="Q174" s="662" t="s">
        <v>16</v>
      </c>
      <c r="R174" s="662" t="s">
        <v>43</v>
      </c>
      <c r="S174" s="662" t="s">
        <v>37</v>
      </c>
      <c r="T174" s="662" t="s">
        <v>919</v>
      </c>
      <c r="U174" s="662" t="s">
        <v>475</v>
      </c>
      <c r="V174" s="685">
        <v>994054941</v>
      </c>
      <c r="X174" s="662" t="s">
        <v>920</v>
      </c>
      <c r="Y174" s="662" t="s">
        <v>310</v>
      </c>
      <c r="Z174" s="662" t="s">
        <v>921</v>
      </c>
      <c r="AA174" s="662">
        <v>2004</v>
      </c>
      <c r="AB174" s="681">
        <v>42667</v>
      </c>
      <c r="AC174" s="686" t="s">
        <v>922</v>
      </c>
      <c r="AD174" s="686"/>
      <c r="AE174" s="686"/>
      <c r="AF174" s="686"/>
      <c r="DD174" s="626">
        <v>174</v>
      </c>
      <c r="DH174" s="681">
        <v>42766.666749421296</v>
      </c>
      <c r="DI174" s="662"/>
      <c r="DJ174" s="663"/>
      <c r="DK174" s="662">
        <v>1</v>
      </c>
      <c r="DL174" s="687" t="str">
        <f t="shared" si="24"/>
        <v>รออนุมัติ</v>
      </c>
      <c r="DM174" s="688">
        <v>0</v>
      </c>
    </row>
    <row r="175" spans="1:117" x14ac:dyDescent="0.25">
      <c r="A175" s="689">
        <f t="shared" si="28"/>
        <v>8863</v>
      </c>
      <c r="B175" s="690">
        <f t="shared" si="29"/>
        <v>1701170</v>
      </c>
      <c r="C175" s="626">
        <v>175</v>
      </c>
      <c r="D175" s="677" t="str">
        <f t="shared" si="26"/>
        <v>17</v>
      </c>
      <c r="E175" s="677" t="str">
        <f t="shared" si="27"/>
        <v>01</v>
      </c>
      <c r="F175" s="691">
        <f t="shared" si="30"/>
        <v>170</v>
      </c>
      <c r="G175" s="692" t="str">
        <f t="shared" si="31"/>
        <v>170</v>
      </c>
      <c r="H175" s="680" t="str">
        <f t="shared" si="25"/>
        <v>1701170</v>
      </c>
      <c r="I175" s="681">
        <v>42767.380491898148</v>
      </c>
      <c r="J175" s="681">
        <v>42786</v>
      </c>
      <c r="K175" s="682">
        <v>42788.739091435185</v>
      </c>
      <c r="L175" s="683" t="s">
        <v>555</v>
      </c>
      <c r="M175" s="684" t="s">
        <v>555</v>
      </c>
      <c r="N175" s="684" t="str">
        <f>IF(I175="","",IFERROR(VLOOKUP(B175,QUEUE!$F$11:$X$1000,19,FALSE),"NON"))</f>
        <v>สมบูรณ์</v>
      </c>
      <c r="O175" s="684" t="s">
        <v>555</v>
      </c>
      <c r="P175" s="684" t="s">
        <v>555</v>
      </c>
      <c r="Q175" s="662" t="s">
        <v>16</v>
      </c>
      <c r="R175" s="662" t="s">
        <v>102</v>
      </c>
      <c r="S175" s="662" t="s">
        <v>32</v>
      </c>
      <c r="T175" s="662" t="s">
        <v>923</v>
      </c>
      <c r="U175" s="662" t="s">
        <v>501</v>
      </c>
      <c r="V175" s="685">
        <v>837883194</v>
      </c>
      <c r="X175" s="662" t="s">
        <v>924</v>
      </c>
      <c r="Y175" s="662" t="s">
        <v>310</v>
      </c>
      <c r="Z175" s="662" t="s">
        <v>400</v>
      </c>
      <c r="AA175" s="662">
        <v>2013</v>
      </c>
      <c r="AB175" s="681">
        <v>42857</v>
      </c>
      <c r="AC175" s="686" t="s">
        <v>390</v>
      </c>
      <c r="AD175" s="686"/>
      <c r="AE175" s="686"/>
      <c r="AF175" s="686"/>
      <c r="AG175" s="626" t="s">
        <v>341</v>
      </c>
      <c r="DD175" s="626">
        <v>175</v>
      </c>
      <c r="DH175" s="681">
        <v>42766.688785648148</v>
      </c>
      <c r="DI175" s="662" t="s">
        <v>801</v>
      </c>
      <c r="DJ175" s="663">
        <v>0</v>
      </c>
      <c r="DK175" s="662">
        <v>1</v>
      </c>
      <c r="DL175" s="687" t="str">
        <f t="shared" si="24"/>
        <v>พร้อมซ่อม</v>
      </c>
      <c r="DM175" s="688">
        <v>6000</v>
      </c>
    </row>
    <row r="176" spans="1:117" x14ac:dyDescent="0.25">
      <c r="A176" s="689">
        <f t="shared" si="28"/>
        <v>1644</v>
      </c>
      <c r="B176" s="690">
        <f t="shared" si="29"/>
        <v>1701171</v>
      </c>
      <c r="C176" s="626">
        <v>176</v>
      </c>
      <c r="D176" s="677" t="str">
        <f t="shared" si="26"/>
        <v>17</v>
      </c>
      <c r="E176" s="677" t="str">
        <f t="shared" si="27"/>
        <v>01</v>
      </c>
      <c r="F176" s="691">
        <f t="shared" si="30"/>
        <v>171</v>
      </c>
      <c r="G176" s="692" t="str">
        <f t="shared" si="31"/>
        <v>171</v>
      </c>
      <c r="H176" s="680" t="str">
        <f t="shared" si="25"/>
        <v>1701171</v>
      </c>
      <c r="I176" s="681">
        <v>42767.391243749997</v>
      </c>
      <c r="J176" s="681">
        <v>42786</v>
      </c>
      <c r="K176" s="682" t="str">
        <f>IF(OR(N176="OUT",N176="สมบูรณ์"),"ไม่ระบุ","")</f>
        <v>ไม่ระบุ</v>
      </c>
      <c r="L176" s="683">
        <f>IF(I176="","",IF(J176="","No fix",J176-I176))</f>
        <v>18.608756250003353</v>
      </c>
      <c r="M176" s="684" t="str">
        <f>IF(I176="","",IF(AG176="","NON","JOB"))</f>
        <v>JOB</v>
      </c>
      <c r="N176" s="684" t="str">
        <f>IF(I176="","",IFERROR(VLOOKUP(B176,QUEUE!$F$11:$X$1000,19,FALSE),"NON"))</f>
        <v>สมบูรณ์</v>
      </c>
      <c r="O176" s="684" t="str">
        <f>IF(I176="","",IFERROR(IF(VLOOKUP(B176,[1]REFINISH!$F$4:$O$1000,10,FALSE)="",VLOOKUP(B176,[1]REFINISH!$F$4:$O$1000,8,FALSE),"OK"),"NON"))</f>
        <v>OK</v>
      </c>
      <c r="P176" s="684" t="str">
        <f>IF(I176="","",IF(AF176=0,"NON",IF(AF176-DE176=0,"OK","ขาด"&amp;AF176-DE176&amp;"ชิ้น")))</f>
        <v>NON</v>
      </c>
      <c r="Q176" s="662" t="s">
        <v>16</v>
      </c>
      <c r="R176" s="662" t="s">
        <v>102</v>
      </c>
      <c r="S176" s="662" t="s">
        <v>32</v>
      </c>
      <c r="T176" s="662" t="s">
        <v>925</v>
      </c>
      <c r="U176" s="662" t="s">
        <v>926</v>
      </c>
      <c r="V176" s="685">
        <v>850997826</v>
      </c>
      <c r="X176" s="662" t="s">
        <v>927</v>
      </c>
      <c r="Y176" s="662" t="s">
        <v>310</v>
      </c>
      <c r="Z176" s="662" t="s">
        <v>336</v>
      </c>
      <c r="AA176" s="662">
        <v>2006</v>
      </c>
      <c r="AB176" s="681">
        <v>42705</v>
      </c>
      <c r="AC176" s="686" t="s">
        <v>408</v>
      </c>
      <c r="AD176" s="686"/>
      <c r="AE176" s="686"/>
      <c r="AF176" s="686"/>
      <c r="AG176" s="626" t="s">
        <v>50</v>
      </c>
      <c r="AH176" s="626" t="s">
        <v>340</v>
      </c>
      <c r="AI176" s="626" t="s">
        <v>341</v>
      </c>
      <c r="AK176" s="626" t="s">
        <v>931</v>
      </c>
      <c r="DD176" s="626">
        <v>176</v>
      </c>
      <c r="DG176" s="626">
        <v>4</v>
      </c>
      <c r="DH176" s="681">
        <v>42766.694428935189</v>
      </c>
      <c r="DI176" s="662" t="s">
        <v>930</v>
      </c>
      <c r="DJ176" s="663">
        <v>0</v>
      </c>
      <c r="DK176" s="662"/>
      <c r="DL176" s="687" t="str">
        <f t="shared" si="24"/>
        <v>พร้อมซ่อม</v>
      </c>
      <c r="DM176" s="688">
        <v>0</v>
      </c>
    </row>
    <row r="177" spans="1:117" x14ac:dyDescent="0.25">
      <c r="A177" s="689">
        <f t="shared" si="28"/>
        <v>2226</v>
      </c>
      <c r="B177" s="690">
        <f t="shared" si="29"/>
        <v>1701172</v>
      </c>
      <c r="C177" s="626">
        <v>177</v>
      </c>
      <c r="D177" s="677" t="str">
        <f t="shared" si="26"/>
        <v>17</v>
      </c>
      <c r="E177" s="677" t="str">
        <f t="shared" si="27"/>
        <v>01</v>
      </c>
      <c r="F177" s="691">
        <f t="shared" si="30"/>
        <v>172</v>
      </c>
      <c r="G177" s="692" t="str">
        <f t="shared" si="31"/>
        <v>172</v>
      </c>
      <c r="H177" s="680" t="str">
        <f t="shared" si="25"/>
        <v>1701172</v>
      </c>
      <c r="I177" s="681">
        <v>42767.396418055556</v>
      </c>
      <c r="J177" s="681">
        <v>42776</v>
      </c>
      <c r="K177" s="682">
        <v>42776.66251076389</v>
      </c>
      <c r="L177" s="683">
        <f>IF(I177="","",IF(J177="","No fix",J177-I177))</f>
        <v>8.6035819444441586</v>
      </c>
      <c r="M177" s="684" t="str">
        <f>IF(I177="","",IF(AG177="","NON","JOB"))</f>
        <v>JOB</v>
      </c>
      <c r="N177" s="684" t="str">
        <f>IF(I177="","",IFERROR(VLOOKUP(B177,QUEUE!$F$11:$X$1000,19,FALSE),"NON"))</f>
        <v>สมบูรณ์</v>
      </c>
      <c r="O177" s="684" t="str">
        <f>IF(I177="","",IFERROR(IF(VLOOKUP(B177,[1]REFINISH!$F$4:$O$1000,10,FALSE)="",VLOOKUP(B177,[1]REFINISH!$F$4:$O$1000,8,FALSE),"OK"),"NON"))</f>
        <v>OK</v>
      </c>
      <c r="P177" s="684" t="str">
        <f>IF(I177="","",IF(AF177=0,"NON",IF(AF177-DE177=0,"OK","ขาด"&amp;AF177-DE177&amp;"ชิ้น")))</f>
        <v>NON</v>
      </c>
      <c r="Q177" s="662" t="s">
        <v>16</v>
      </c>
      <c r="R177" s="662" t="s">
        <v>43</v>
      </c>
      <c r="S177" s="662" t="s">
        <v>31</v>
      </c>
      <c r="T177" s="662" t="s">
        <v>928</v>
      </c>
      <c r="U177" s="662" t="s">
        <v>387</v>
      </c>
      <c r="V177" s="685">
        <v>928294164</v>
      </c>
      <c r="X177" s="662" t="s">
        <v>929</v>
      </c>
      <c r="Y177" s="662" t="s">
        <v>310</v>
      </c>
      <c r="Z177" s="662" t="s">
        <v>400</v>
      </c>
      <c r="AA177" s="662">
        <v>2011</v>
      </c>
      <c r="AB177" s="681">
        <v>42817</v>
      </c>
      <c r="AC177" s="686" t="s">
        <v>408</v>
      </c>
      <c r="AD177" s="686"/>
      <c r="AE177" s="686">
        <v>1</v>
      </c>
      <c r="AF177" s="686"/>
      <c r="AG177" s="626" t="s">
        <v>48</v>
      </c>
      <c r="AH177" s="626" t="s">
        <v>340</v>
      </c>
      <c r="AI177" s="626" t="s">
        <v>78</v>
      </c>
      <c r="AK177" s="626" t="s">
        <v>54</v>
      </c>
      <c r="AM177" s="626" t="s">
        <v>71</v>
      </c>
      <c r="AN177" s="626" t="s">
        <v>340</v>
      </c>
      <c r="AO177" s="626" t="s">
        <v>933</v>
      </c>
      <c r="DD177" s="626">
        <v>177</v>
      </c>
      <c r="DG177" s="626">
        <v>1</v>
      </c>
      <c r="DH177" s="681">
        <v>42766.703950115741</v>
      </c>
      <c r="DI177" s="662" t="s">
        <v>932</v>
      </c>
      <c r="DJ177" s="663">
        <v>3</v>
      </c>
      <c r="DK177" s="662"/>
      <c r="DL177" s="687" t="str">
        <f t="shared" si="24"/>
        <v>พร้อมซ่อม</v>
      </c>
      <c r="DM177" s="688">
        <v>9073.4699999999993</v>
      </c>
    </row>
    <row r="178" spans="1:117" x14ac:dyDescent="0.25">
      <c r="A178" s="689">
        <f t="shared" si="28"/>
        <v>1225</v>
      </c>
      <c r="B178" s="690">
        <f t="shared" si="29"/>
        <v>1702001</v>
      </c>
      <c r="C178" s="626">
        <v>178</v>
      </c>
      <c r="D178" s="677" t="str">
        <f t="shared" si="26"/>
        <v>17</v>
      </c>
      <c r="E178" s="677" t="str">
        <f t="shared" si="27"/>
        <v>02</v>
      </c>
      <c r="F178" s="691">
        <f t="shared" si="30"/>
        <v>1</v>
      </c>
      <c r="G178" s="692" t="str">
        <f t="shared" si="31"/>
        <v>001</v>
      </c>
      <c r="H178" s="680" t="str">
        <f t="shared" si="25"/>
        <v>1702001</v>
      </c>
      <c r="I178" s="681">
        <v>42767.418032060188</v>
      </c>
      <c r="J178" s="681">
        <v>42775</v>
      </c>
      <c r="K178" s="682">
        <v>42774.646795601853</v>
      </c>
      <c r="L178" s="683">
        <f>IF(I178="","",IF(J178="","No fix",J178-I178))</f>
        <v>7.5819679398118751</v>
      </c>
      <c r="M178" s="684" t="str">
        <f>IF(I178="","",IF(AG178="","NON","JOB"))</f>
        <v>JOB</v>
      </c>
      <c r="N178" s="684" t="str">
        <f>IF(I178="","",IFERROR(VLOOKUP(B178,QUEUE!$F$11:$X$1000,19,FALSE),"NON"))</f>
        <v>สมบูรณ์</v>
      </c>
      <c r="O178" s="684" t="str">
        <f>IF(I178="","",IFERROR(IF(VLOOKUP(B178,[1]REFINISH!$F$4:$O$1000,10,FALSE)="",VLOOKUP(B178,[1]REFINISH!$F$4:$O$1000,8,FALSE),"OK"),"NON"))</f>
        <v>NON</v>
      </c>
      <c r="P178" s="684" t="str">
        <f>IF(I178="","",IF(AF178=0,"NON",IF(AF178-DE178=0,"OK","ขาด"&amp;AF178-DE178&amp;"ชิ้น")))</f>
        <v>NON</v>
      </c>
      <c r="Q178" s="662" t="s">
        <v>16</v>
      </c>
      <c r="R178" s="662" t="s">
        <v>43</v>
      </c>
      <c r="S178" s="662" t="s">
        <v>32</v>
      </c>
      <c r="T178" s="662" t="s">
        <v>934</v>
      </c>
      <c r="U178" s="662" t="s">
        <v>392</v>
      </c>
      <c r="V178" s="685">
        <v>811724884</v>
      </c>
      <c r="X178" s="662" t="s">
        <v>935</v>
      </c>
      <c r="Y178" s="662" t="s">
        <v>294</v>
      </c>
      <c r="Z178" s="662" t="s">
        <v>590</v>
      </c>
      <c r="AA178" s="662">
        <v>2000</v>
      </c>
      <c r="AB178" s="681" t="s">
        <v>330</v>
      </c>
      <c r="AD178" s="686"/>
      <c r="AE178" s="686"/>
      <c r="AF178" s="686"/>
      <c r="AG178" s="626" t="s">
        <v>62</v>
      </c>
      <c r="AI178" s="626" t="s">
        <v>71</v>
      </c>
      <c r="AJ178" s="626" t="s">
        <v>340</v>
      </c>
      <c r="DD178" s="626">
        <v>178</v>
      </c>
      <c r="DH178" s="681">
        <v>42767.402587268516</v>
      </c>
      <c r="DI178" s="662" t="s">
        <v>936</v>
      </c>
      <c r="DJ178" s="663">
        <v>1</v>
      </c>
      <c r="DK178" s="662">
        <v>1</v>
      </c>
      <c r="DL178" s="687" t="str">
        <f t="shared" si="24"/>
        <v>พร้อมซ่อม</v>
      </c>
      <c r="DM178" s="688">
        <v>3448.21</v>
      </c>
    </row>
    <row r="179" spans="1:117" x14ac:dyDescent="0.25">
      <c r="A179" s="689">
        <f t="shared" si="28"/>
        <v>1225</v>
      </c>
      <c r="B179" s="690">
        <f t="shared" si="29"/>
        <v>1702002</v>
      </c>
      <c r="C179" s="626">
        <v>179</v>
      </c>
      <c r="D179" s="677" t="str">
        <f t="shared" si="26"/>
        <v>17</v>
      </c>
      <c r="E179" s="677" t="str">
        <f t="shared" si="27"/>
        <v>02</v>
      </c>
      <c r="F179" s="691">
        <f t="shared" si="30"/>
        <v>2</v>
      </c>
      <c r="G179" s="692" t="str">
        <f t="shared" si="31"/>
        <v>002</v>
      </c>
      <c r="H179" s="680" t="str">
        <f t="shared" si="25"/>
        <v>1702002</v>
      </c>
      <c r="I179" s="681">
        <v>42767.420835532408</v>
      </c>
      <c r="J179" s="681">
        <v>42775</v>
      </c>
      <c r="K179" s="682">
        <v>42774.647159259257</v>
      </c>
      <c r="L179" s="683">
        <f>IF(I179="","",IF(J179="","No fix",J179-I179))</f>
        <v>7.5791644675919088</v>
      </c>
      <c r="M179" s="684" t="s">
        <v>555</v>
      </c>
      <c r="N179" s="684" t="str">
        <f>IF(I179="","",IFERROR(VLOOKUP(B179,QUEUE!$F$11:$X$1000,19,FALSE),"NON"))</f>
        <v>NON</v>
      </c>
      <c r="O179" s="684" t="s">
        <v>555</v>
      </c>
      <c r="P179" s="684" t="s">
        <v>555</v>
      </c>
      <c r="Q179" s="662" t="s">
        <v>16</v>
      </c>
      <c r="R179" s="662" t="s">
        <v>102</v>
      </c>
      <c r="S179" s="662" t="s">
        <v>31</v>
      </c>
      <c r="T179" s="662" t="s">
        <v>934</v>
      </c>
      <c r="U179" s="662" t="s">
        <v>392</v>
      </c>
      <c r="V179" s="685">
        <v>811724884</v>
      </c>
      <c r="W179" s="685">
        <v>0</v>
      </c>
      <c r="X179" s="662" t="s">
        <v>935</v>
      </c>
      <c r="Y179" s="662" t="s">
        <v>294</v>
      </c>
      <c r="Z179" s="662" t="s">
        <v>590</v>
      </c>
      <c r="AA179" s="662">
        <v>2000</v>
      </c>
      <c r="AB179" s="681" t="s">
        <v>330</v>
      </c>
      <c r="AC179" s="686">
        <v>0</v>
      </c>
      <c r="AD179" s="686"/>
      <c r="AE179" s="686"/>
      <c r="AF179" s="686"/>
      <c r="AG179" s="626" t="s">
        <v>79</v>
      </c>
      <c r="DD179" s="626">
        <v>179</v>
      </c>
      <c r="DG179" s="626">
        <v>0.5</v>
      </c>
      <c r="DH179" s="681">
        <v>42767.404487384258</v>
      </c>
      <c r="DI179" s="662" t="s">
        <v>635</v>
      </c>
      <c r="DJ179" s="663">
        <v>1</v>
      </c>
      <c r="DK179" s="662">
        <v>1</v>
      </c>
      <c r="DL179" s="687" t="str">
        <f t="shared" si="24"/>
        <v>พร้อมซ่อม</v>
      </c>
      <c r="DM179" s="688">
        <v>0</v>
      </c>
    </row>
    <row r="180" spans="1:117" x14ac:dyDescent="0.25">
      <c r="A180" s="689">
        <f t="shared" si="28"/>
        <v>9499</v>
      </c>
      <c r="B180" s="690">
        <f t="shared" si="29"/>
        <v>1702003</v>
      </c>
      <c r="C180" s="626">
        <v>180</v>
      </c>
      <c r="D180" s="677" t="str">
        <f t="shared" si="26"/>
        <v>17</v>
      </c>
      <c r="E180" s="677" t="str">
        <f t="shared" si="27"/>
        <v>02</v>
      </c>
      <c r="F180" s="691">
        <f t="shared" si="30"/>
        <v>3</v>
      </c>
      <c r="G180" s="692" t="str">
        <f t="shared" si="31"/>
        <v>003</v>
      </c>
      <c r="H180" s="680" t="str">
        <f t="shared" si="25"/>
        <v>1702003</v>
      </c>
      <c r="I180" s="681">
        <v>42767.450852430557</v>
      </c>
      <c r="J180" s="681">
        <v>42779</v>
      </c>
      <c r="K180" s="682">
        <v>42777.710179861111</v>
      </c>
      <c r="L180" s="683">
        <f>IF(I180="","",IF(J180="","No fix",J180-I180))</f>
        <v>11.549147569443448</v>
      </c>
      <c r="M180" s="684" t="str">
        <f>IF(I180="","",IF(AG180="","NON","JOB"))</f>
        <v>JOB</v>
      </c>
      <c r="N180" s="684" t="str">
        <f>IF(I180="","",IFERROR(VLOOKUP(B180,QUEUE!$F$11:$X$1000,19,FALSE),"NON"))</f>
        <v>สมบูรณ์</v>
      </c>
      <c r="O180" s="684" t="str">
        <f>IF(I180="","",IFERROR(IF(VLOOKUP(B180,[1]REFINISH!$F$4:$O$1000,10,FALSE)="",VLOOKUP(B180,[1]REFINISH!$F$4:$O$1000,8,FALSE),"OK"),"NON"))</f>
        <v>OK</v>
      </c>
      <c r="P180" s="684" t="str">
        <f>IF(I180="","",IF(AF180=0,"NON",IF(AF180-DE180=0,"OK","ขาด"&amp;AF180-DE180&amp;"ชิ้น")))</f>
        <v>NON</v>
      </c>
      <c r="Q180" s="662" t="s">
        <v>16</v>
      </c>
      <c r="R180" s="662" t="s">
        <v>44</v>
      </c>
      <c r="S180" s="662" t="s">
        <v>33</v>
      </c>
      <c r="T180" s="662" t="s">
        <v>937</v>
      </c>
      <c r="U180" s="662" t="s">
        <v>938</v>
      </c>
      <c r="V180" s="685">
        <v>864102280</v>
      </c>
      <c r="X180" s="662" t="s">
        <v>939</v>
      </c>
      <c r="Y180" s="662" t="s">
        <v>328</v>
      </c>
      <c r="Z180" s="662" t="s">
        <v>785</v>
      </c>
      <c r="AA180" s="662">
        <v>2005</v>
      </c>
      <c r="AB180" s="681" t="s">
        <v>330</v>
      </c>
      <c r="AD180" s="686"/>
      <c r="AE180" s="686"/>
      <c r="AF180" s="686"/>
      <c r="AG180" s="626" t="s">
        <v>64</v>
      </c>
      <c r="AH180" s="626" t="s">
        <v>340</v>
      </c>
      <c r="AI180" s="626" t="s">
        <v>941</v>
      </c>
      <c r="AK180" s="626" t="s">
        <v>942</v>
      </c>
      <c r="DD180" s="626">
        <v>180</v>
      </c>
      <c r="DG180" s="626">
        <v>1</v>
      </c>
      <c r="DH180" s="681">
        <v>42767.440732060182</v>
      </c>
      <c r="DI180" s="662" t="s">
        <v>940</v>
      </c>
      <c r="DJ180" s="663">
        <v>0</v>
      </c>
      <c r="DK180" s="662"/>
      <c r="DL180" s="687" t="str">
        <f t="shared" si="24"/>
        <v>พร้อมซ่อม</v>
      </c>
      <c r="DM180" s="688"/>
    </row>
    <row r="181" spans="1:117" x14ac:dyDescent="0.25">
      <c r="A181" s="689">
        <f t="shared" si="28"/>
        <v>4297</v>
      </c>
      <c r="B181" s="690">
        <f t="shared" si="29"/>
        <v>1702004</v>
      </c>
      <c r="C181" s="626">
        <v>181</v>
      </c>
      <c r="D181" s="677" t="str">
        <f t="shared" si="26"/>
        <v>17</v>
      </c>
      <c r="E181" s="677" t="str">
        <f t="shared" si="27"/>
        <v>02</v>
      </c>
      <c r="F181" s="691">
        <f t="shared" si="30"/>
        <v>4</v>
      </c>
      <c r="G181" s="692" t="str">
        <f t="shared" si="31"/>
        <v>004</v>
      </c>
      <c r="H181" s="680" t="str">
        <f t="shared" si="25"/>
        <v>1702004</v>
      </c>
      <c r="I181" s="681">
        <v>42822.440293287036</v>
      </c>
      <c r="J181" s="681">
        <v>0</v>
      </c>
      <c r="K181" s="682">
        <v>42864.716774768516</v>
      </c>
      <c r="L181" s="683" t="s">
        <v>555</v>
      </c>
      <c r="M181" s="684" t="s">
        <v>555</v>
      </c>
      <c r="N181" s="684" t="str">
        <f>IF(I181="","",IFERROR(VLOOKUP(B181,QUEUE!$F$11:$X$1000,19,FALSE),"NON"))</f>
        <v>สมบูรณ์</v>
      </c>
      <c r="O181" s="684" t="s">
        <v>555</v>
      </c>
      <c r="P181" s="684" t="s">
        <v>555</v>
      </c>
      <c r="Q181" s="662" t="s">
        <v>16</v>
      </c>
      <c r="R181" s="662" t="s">
        <v>44</v>
      </c>
      <c r="S181" s="662" t="s">
        <v>32</v>
      </c>
      <c r="T181" s="662" t="s">
        <v>943</v>
      </c>
      <c r="U181" s="662" t="s">
        <v>501</v>
      </c>
      <c r="V181" s="685">
        <v>942410947</v>
      </c>
      <c r="W181" s="685">
        <v>854832030</v>
      </c>
      <c r="X181" s="662" t="s">
        <v>944</v>
      </c>
      <c r="Y181" s="662" t="s">
        <v>310</v>
      </c>
      <c r="Z181" s="662" t="s">
        <v>420</v>
      </c>
      <c r="AA181" s="662">
        <v>2010</v>
      </c>
      <c r="AB181" s="681">
        <v>42757</v>
      </c>
      <c r="AC181" s="686" t="s">
        <v>945</v>
      </c>
      <c r="AD181" s="686"/>
      <c r="AE181" s="686"/>
      <c r="AF181" s="686"/>
      <c r="AG181" s="626" t="s">
        <v>341</v>
      </c>
      <c r="AI181" s="626" t="s">
        <v>980</v>
      </c>
      <c r="AK181" s="626" t="s">
        <v>1541</v>
      </c>
      <c r="DD181" s="626">
        <v>181</v>
      </c>
      <c r="DH181" s="681">
        <v>42767.464563541667</v>
      </c>
      <c r="DI181" s="662">
        <v>0</v>
      </c>
      <c r="DJ181" s="663">
        <v>0</v>
      </c>
      <c r="DK181" s="662"/>
      <c r="DL181" s="687" t="str">
        <f t="shared" si="24"/>
        <v>พร้อมซ่อม</v>
      </c>
      <c r="DM181" s="688">
        <v>2065.42</v>
      </c>
    </row>
    <row r="182" spans="1:117" x14ac:dyDescent="0.25">
      <c r="A182" s="689">
        <f t="shared" si="28"/>
        <v>2513</v>
      </c>
      <c r="B182" s="690">
        <f t="shared" si="29"/>
        <v>1702005</v>
      </c>
      <c r="C182" s="626">
        <v>182</v>
      </c>
      <c r="D182" s="677" t="str">
        <f t="shared" si="26"/>
        <v>17</v>
      </c>
      <c r="E182" s="677" t="str">
        <f t="shared" si="27"/>
        <v>02</v>
      </c>
      <c r="F182" s="691">
        <f t="shared" si="30"/>
        <v>5</v>
      </c>
      <c r="G182" s="692" t="str">
        <f t="shared" si="31"/>
        <v>005</v>
      </c>
      <c r="H182" s="680" t="str">
        <f t="shared" si="25"/>
        <v>1702005</v>
      </c>
      <c r="I182" s="681">
        <v>42767.602420138886</v>
      </c>
      <c r="J182" s="681">
        <v>42777</v>
      </c>
      <c r="K182" s="682">
        <v>42787.430490740742</v>
      </c>
      <c r="L182" s="683" t="s">
        <v>555</v>
      </c>
      <c r="M182" s="684" t="s">
        <v>555</v>
      </c>
      <c r="N182" s="684" t="str">
        <f>IF(I182="","",IFERROR(VLOOKUP(B182,QUEUE!$F$11:$X$1000,19,FALSE),"NON"))</f>
        <v>สมบูรณ์</v>
      </c>
      <c r="O182" s="684" t="s">
        <v>555</v>
      </c>
      <c r="P182" s="684" t="s">
        <v>555</v>
      </c>
      <c r="Q182" s="662" t="s">
        <v>16</v>
      </c>
      <c r="R182" s="662" t="s">
        <v>44</v>
      </c>
      <c r="S182" s="662" t="s">
        <v>31</v>
      </c>
      <c r="T182" s="662" t="s">
        <v>946</v>
      </c>
      <c r="U182" s="662" t="s">
        <v>326</v>
      </c>
      <c r="V182" s="685">
        <v>878064772</v>
      </c>
      <c r="X182" s="662" t="s">
        <v>947</v>
      </c>
      <c r="Y182" s="662" t="s">
        <v>310</v>
      </c>
      <c r="Z182" s="662" t="s">
        <v>311</v>
      </c>
      <c r="AA182" s="662">
        <v>2003</v>
      </c>
      <c r="AD182" s="686"/>
      <c r="AE182" s="686">
        <v>1</v>
      </c>
      <c r="AF182" s="686">
        <v>1</v>
      </c>
      <c r="AG182" s="626" t="s">
        <v>47</v>
      </c>
      <c r="AH182" s="626" t="s">
        <v>340</v>
      </c>
      <c r="AI182" s="626" t="s">
        <v>51</v>
      </c>
      <c r="AK182" s="626" t="s">
        <v>52</v>
      </c>
      <c r="AM182" s="626" t="s">
        <v>53</v>
      </c>
      <c r="AO182" s="626" t="s">
        <v>67</v>
      </c>
      <c r="AP182" s="626" t="s">
        <v>340</v>
      </c>
      <c r="AQ182" s="626" t="s">
        <v>73</v>
      </c>
      <c r="AR182" s="626" t="s">
        <v>340</v>
      </c>
      <c r="AS182" s="626" t="s">
        <v>951</v>
      </c>
      <c r="DD182" s="626">
        <v>182</v>
      </c>
      <c r="DF182" s="626">
        <v>6500</v>
      </c>
      <c r="DG182" s="626">
        <v>1.5</v>
      </c>
      <c r="DH182" s="681">
        <v>42767.493973495373</v>
      </c>
      <c r="DI182" s="662" t="s">
        <v>645</v>
      </c>
      <c r="DJ182" s="663">
        <v>4</v>
      </c>
      <c r="DK182" s="662"/>
      <c r="DL182" s="687" t="str">
        <f t="shared" si="24"/>
        <v>รออะไหล่</v>
      </c>
      <c r="DM182" s="688">
        <v>8107.46</v>
      </c>
    </row>
    <row r="183" spans="1:117" x14ac:dyDescent="0.25">
      <c r="A183" s="689">
        <f t="shared" si="28"/>
        <v>9213</v>
      </c>
      <c r="B183" s="690">
        <f t="shared" si="29"/>
        <v>1702006</v>
      </c>
      <c r="C183" s="626">
        <v>183</v>
      </c>
      <c r="D183" s="677" t="str">
        <f t="shared" si="26"/>
        <v>17</v>
      </c>
      <c r="E183" s="677" t="str">
        <f t="shared" si="27"/>
        <v>02</v>
      </c>
      <c r="F183" s="691">
        <f t="shared" si="30"/>
        <v>6</v>
      </c>
      <c r="G183" s="692" t="str">
        <f t="shared" si="31"/>
        <v>006</v>
      </c>
      <c r="H183" s="680" t="str">
        <f t="shared" si="25"/>
        <v>1702006</v>
      </c>
      <c r="I183" s="681">
        <v>42767.584754745367</v>
      </c>
      <c r="J183" s="681">
        <v>42781</v>
      </c>
      <c r="K183" s="682">
        <v>42787.676646643522</v>
      </c>
      <c r="L183" s="683" t="s">
        <v>555</v>
      </c>
      <c r="M183" s="684" t="s">
        <v>555</v>
      </c>
      <c r="N183" s="684" t="str">
        <f>IF(I183="","",IFERROR(VLOOKUP(B183,QUEUE!$F$11:$X$1000,19,FALSE),"NON"))</f>
        <v>สมบูรณ์</v>
      </c>
      <c r="O183" s="684" t="s">
        <v>555</v>
      </c>
      <c r="P183" s="684" t="s">
        <v>555</v>
      </c>
      <c r="Q183" s="662" t="s">
        <v>16</v>
      </c>
      <c r="R183" s="662" t="s">
        <v>44</v>
      </c>
      <c r="S183" s="662" t="s">
        <v>34</v>
      </c>
      <c r="T183" s="662" t="s">
        <v>948</v>
      </c>
      <c r="U183" s="662" t="s">
        <v>392</v>
      </c>
      <c r="V183" s="685">
        <v>926872544</v>
      </c>
      <c r="X183" s="662" t="s">
        <v>3001</v>
      </c>
      <c r="Y183" s="662" t="s">
        <v>310</v>
      </c>
      <c r="Z183" s="662" t="s">
        <v>400</v>
      </c>
      <c r="AA183" s="662">
        <v>2011</v>
      </c>
      <c r="AB183" s="681" t="s">
        <v>950</v>
      </c>
      <c r="AC183" s="686" t="s">
        <v>950</v>
      </c>
      <c r="AD183" s="686"/>
      <c r="AE183" s="686"/>
      <c r="AF183" s="686"/>
      <c r="AG183" s="626" t="s">
        <v>47</v>
      </c>
      <c r="AI183" s="626" t="s">
        <v>53</v>
      </c>
      <c r="AK183" s="626" t="s">
        <v>57</v>
      </c>
      <c r="AM183" s="626" t="s">
        <v>64</v>
      </c>
      <c r="AN183" s="626" t="s">
        <v>340</v>
      </c>
      <c r="AO183" s="626" t="s">
        <v>72</v>
      </c>
      <c r="AP183" s="626" t="s">
        <v>340</v>
      </c>
      <c r="AQ183" s="626" t="s">
        <v>895</v>
      </c>
      <c r="DD183" s="626">
        <v>183</v>
      </c>
      <c r="DG183" s="626">
        <v>1</v>
      </c>
      <c r="DH183" s="681">
        <v>42767.565550115738</v>
      </c>
      <c r="DI183" s="662" t="s">
        <v>645</v>
      </c>
      <c r="DJ183" s="663">
        <v>3</v>
      </c>
      <c r="DK183" s="662">
        <v>1</v>
      </c>
      <c r="DL183" s="687" t="str">
        <f t="shared" si="24"/>
        <v>พร้อมซ่อม</v>
      </c>
      <c r="DM183" s="688">
        <v>4210.28</v>
      </c>
    </row>
    <row r="184" spans="1:117" x14ac:dyDescent="0.25">
      <c r="A184" s="689">
        <f t="shared" si="28"/>
        <v>6042</v>
      </c>
      <c r="B184" s="690">
        <f t="shared" si="29"/>
        <v>1702007</v>
      </c>
      <c r="C184" s="626">
        <v>184</v>
      </c>
      <c r="D184" s="677" t="str">
        <f t="shared" si="26"/>
        <v>17</v>
      </c>
      <c r="E184" s="677" t="str">
        <f t="shared" si="27"/>
        <v>02</v>
      </c>
      <c r="F184" s="691">
        <f t="shared" si="30"/>
        <v>7</v>
      </c>
      <c r="G184" s="692" t="str">
        <f t="shared" si="31"/>
        <v>007</v>
      </c>
      <c r="H184" s="680" t="str">
        <f t="shared" si="25"/>
        <v>1702007</v>
      </c>
      <c r="I184" s="681">
        <v>42787.46251435185</v>
      </c>
      <c r="K184" s="682">
        <v>42798.712152546294</v>
      </c>
      <c r="L184" s="683" t="s">
        <v>555</v>
      </c>
      <c r="M184" s="684" t="s">
        <v>555</v>
      </c>
      <c r="N184" s="684" t="str">
        <f>IF(I184="","",IFERROR(VLOOKUP(B184,QUEUE!$F$11:$X$1000,19,FALSE),"NON"))</f>
        <v>สมบูรณ์</v>
      </c>
      <c r="O184" s="684" t="s">
        <v>555</v>
      </c>
      <c r="P184" s="684" t="s">
        <v>555</v>
      </c>
      <c r="Q184" s="662" t="s">
        <v>16</v>
      </c>
      <c r="R184" s="662" t="s">
        <v>44</v>
      </c>
      <c r="S184" s="662" t="s">
        <v>32</v>
      </c>
      <c r="T184" s="662" t="s">
        <v>952</v>
      </c>
      <c r="U184" s="662" t="s">
        <v>501</v>
      </c>
      <c r="V184" s="685">
        <v>636410744</v>
      </c>
      <c r="X184" s="662" t="s">
        <v>953</v>
      </c>
      <c r="Y184" s="662" t="s">
        <v>310</v>
      </c>
      <c r="Z184" s="662" t="s">
        <v>336</v>
      </c>
      <c r="AA184" s="662">
        <v>2014</v>
      </c>
      <c r="AB184" s="681">
        <v>42804</v>
      </c>
      <c r="AC184" s="686">
        <v>2.0000000000000001E-4</v>
      </c>
      <c r="AD184" s="686"/>
      <c r="AE184" s="686"/>
      <c r="AF184" s="686"/>
      <c r="AG184" s="626" t="s">
        <v>47</v>
      </c>
      <c r="AH184" s="626" t="s">
        <v>340</v>
      </c>
      <c r="AI184" s="626" t="s">
        <v>50</v>
      </c>
      <c r="AJ184" s="626" t="s">
        <v>340</v>
      </c>
      <c r="AK184" s="626" t="s">
        <v>51</v>
      </c>
      <c r="AM184" s="626" t="s">
        <v>52</v>
      </c>
      <c r="AN184" s="626" t="s">
        <v>340</v>
      </c>
      <c r="AO184" s="626" t="s">
        <v>53</v>
      </c>
      <c r="AQ184" s="626" t="s">
        <v>67</v>
      </c>
      <c r="AR184" s="626" t="s">
        <v>340</v>
      </c>
      <c r="AS184" s="626" t="s">
        <v>68</v>
      </c>
      <c r="AT184" s="626" t="s">
        <v>340</v>
      </c>
      <c r="AU184" s="626" t="s">
        <v>73</v>
      </c>
      <c r="AV184" s="626" t="s">
        <v>340</v>
      </c>
      <c r="AW184" s="626" t="s">
        <v>1162</v>
      </c>
      <c r="AY184" s="626" t="s">
        <v>1163</v>
      </c>
      <c r="BA184" s="626" t="s">
        <v>894</v>
      </c>
      <c r="BC184" s="626" t="s">
        <v>371</v>
      </c>
      <c r="BE184" s="626" t="s">
        <v>1164</v>
      </c>
      <c r="BG184" s="626" t="s">
        <v>667</v>
      </c>
      <c r="BI184" s="626" t="s">
        <v>1165</v>
      </c>
      <c r="BK184" s="626" t="s">
        <v>1166</v>
      </c>
      <c r="BM184" s="626" t="s">
        <v>456</v>
      </c>
      <c r="BO184" s="626" t="s">
        <v>1167</v>
      </c>
      <c r="DD184" s="626">
        <v>184</v>
      </c>
      <c r="DG184" s="626">
        <v>1.5</v>
      </c>
      <c r="DH184" s="681">
        <v>42767.604518749999</v>
      </c>
      <c r="DI184" s="662" t="s">
        <v>431</v>
      </c>
      <c r="DJ184" s="663">
        <v>4</v>
      </c>
      <c r="DK184" s="662">
        <v>1</v>
      </c>
      <c r="DL184" s="687" t="str">
        <f t="shared" si="24"/>
        <v>พร้อมซ่อม</v>
      </c>
      <c r="DM184" s="688">
        <v>12745</v>
      </c>
    </row>
    <row r="185" spans="1:117" x14ac:dyDescent="0.25">
      <c r="A185" s="689">
        <f t="shared" si="28"/>
        <v>1083</v>
      </c>
      <c r="B185" s="690">
        <f t="shared" si="29"/>
        <v>1702008</v>
      </c>
      <c r="C185" s="626">
        <v>185</v>
      </c>
      <c r="D185" s="677" t="str">
        <f t="shared" si="26"/>
        <v>17</v>
      </c>
      <c r="E185" s="677" t="str">
        <f t="shared" si="27"/>
        <v>02</v>
      </c>
      <c r="F185" s="691">
        <f t="shared" si="30"/>
        <v>8</v>
      </c>
      <c r="G185" s="692" t="str">
        <f t="shared" si="31"/>
        <v>008</v>
      </c>
      <c r="H185" s="680" t="str">
        <f t="shared" si="25"/>
        <v>1702008</v>
      </c>
      <c r="I185" s="681">
        <v>42807.737370717594</v>
      </c>
      <c r="J185" s="681">
        <v>42812</v>
      </c>
      <c r="K185" s="682">
        <v>42817.748613194446</v>
      </c>
      <c r="L185" s="683" t="s">
        <v>555</v>
      </c>
      <c r="M185" s="684" t="s">
        <v>555</v>
      </c>
      <c r="N185" s="684" t="str">
        <f>IF(I185="","",IFERROR(VLOOKUP(B185,QUEUE!$F$11:$X$1000,19,FALSE),"NON"))</f>
        <v>สมบูรณ์</v>
      </c>
      <c r="O185" s="684" t="s">
        <v>555</v>
      </c>
      <c r="P185" s="684" t="s">
        <v>555</v>
      </c>
      <c r="Q185" s="662" t="s">
        <v>16</v>
      </c>
      <c r="R185" s="662" t="s">
        <v>43</v>
      </c>
      <c r="S185" s="662" t="s">
        <v>34</v>
      </c>
      <c r="T185" s="662" t="s">
        <v>954</v>
      </c>
      <c r="U185" s="662" t="s">
        <v>480</v>
      </c>
      <c r="V185" s="685">
        <v>874859557</v>
      </c>
      <c r="X185" s="662" t="s">
        <v>955</v>
      </c>
      <c r="Y185" s="662" t="s">
        <v>477</v>
      </c>
      <c r="Z185" s="662" t="s">
        <v>707</v>
      </c>
      <c r="AA185" s="662">
        <v>2014</v>
      </c>
      <c r="AB185" s="681">
        <v>42792</v>
      </c>
      <c r="AC185" s="686" t="s">
        <v>424</v>
      </c>
      <c r="AD185" s="686"/>
      <c r="AE185" s="686"/>
      <c r="AF185" s="686"/>
      <c r="AG185" s="626" t="s">
        <v>47</v>
      </c>
      <c r="AI185" s="626" t="s">
        <v>52</v>
      </c>
      <c r="DD185" s="626">
        <v>185</v>
      </c>
      <c r="DG185" s="626">
        <v>0.5</v>
      </c>
      <c r="DH185" s="681">
        <v>42767.628711689817</v>
      </c>
      <c r="DI185" s="662" t="s">
        <v>956</v>
      </c>
      <c r="DJ185" s="663">
        <v>2</v>
      </c>
      <c r="DK185" s="662"/>
      <c r="DL185" s="687" t="str">
        <f t="shared" si="24"/>
        <v>พร้อมซ่อม</v>
      </c>
      <c r="DM185" s="688">
        <v>6300</v>
      </c>
    </row>
    <row r="186" spans="1:117" x14ac:dyDescent="0.25">
      <c r="A186" s="689">
        <f t="shared" si="28"/>
        <v>643</v>
      </c>
      <c r="B186" s="690">
        <f t="shared" si="29"/>
        <v>1702009</v>
      </c>
      <c r="C186" s="626">
        <v>186</v>
      </c>
      <c r="D186" s="677" t="str">
        <f t="shared" si="26"/>
        <v>17</v>
      </c>
      <c r="E186" s="677" t="str">
        <f t="shared" si="27"/>
        <v>02</v>
      </c>
      <c r="F186" s="691">
        <f t="shared" si="30"/>
        <v>9</v>
      </c>
      <c r="G186" s="692" t="str">
        <f t="shared" si="31"/>
        <v>009</v>
      </c>
      <c r="H186" s="680" t="str">
        <f t="shared" si="25"/>
        <v>1702009</v>
      </c>
      <c r="I186" s="681">
        <v>42863.652329398152</v>
      </c>
      <c r="J186" s="681">
        <v>42875</v>
      </c>
      <c r="K186" s="682">
        <v>42882.721125694443</v>
      </c>
      <c r="L186" s="683" t="s">
        <v>555</v>
      </c>
      <c r="M186" s="684" t="s">
        <v>555</v>
      </c>
      <c r="N186" s="684" t="s">
        <v>555</v>
      </c>
      <c r="O186" s="684" t="s">
        <v>555</v>
      </c>
      <c r="P186" s="684" t="s">
        <v>555</v>
      </c>
      <c r="Q186" s="662" t="s">
        <v>16</v>
      </c>
      <c r="R186" s="662" t="s">
        <v>44</v>
      </c>
      <c r="S186" s="662" t="s">
        <v>33</v>
      </c>
      <c r="T186" s="662" t="s">
        <v>958</v>
      </c>
      <c r="U186" s="662" t="s">
        <v>713</v>
      </c>
      <c r="V186" s="685">
        <v>851330314</v>
      </c>
      <c r="W186" s="685">
        <v>81363223</v>
      </c>
      <c r="X186" s="662" t="s">
        <v>959</v>
      </c>
      <c r="Y186" s="662" t="s">
        <v>310</v>
      </c>
      <c r="Z186" s="662" t="s">
        <v>311</v>
      </c>
      <c r="AA186" s="662">
        <v>2000</v>
      </c>
      <c r="AB186" s="681">
        <v>42986</v>
      </c>
      <c r="AC186" s="686" t="s">
        <v>412</v>
      </c>
      <c r="AD186" s="686"/>
      <c r="AE186" s="686"/>
      <c r="AF186" s="686"/>
      <c r="AG186" s="626" t="s">
        <v>47</v>
      </c>
      <c r="AH186" s="626" t="s">
        <v>340</v>
      </c>
      <c r="AI186" s="626" t="s">
        <v>48</v>
      </c>
      <c r="AJ186" s="626" t="s">
        <v>340</v>
      </c>
      <c r="AK186" s="626" t="s">
        <v>51</v>
      </c>
      <c r="AM186" s="626" t="s">
        <v>78</v>
      </c>
      <c r="AN186" s="626" t="s">
        <v>340</v>
      </c>
      <c r="AO186" s="626" t="s">
        <v>54</v>
      </c>
      <c r="AQ186" s="626" t="s">
        <v>71</v>
      </c>
      <c r="AR186" s="626" t="s">
        <v>340</v>
      </c>
      <c r="AS186" s="626" t="s">
        <v>73</v>
      </c>
      <c r="AT186" s="626" t="s">
        <v>340</v>
      </c>
      <c r="AU186" s="626" t="s">
        <v>667</v>
      </c>
      <c r="AW186" s="626" t="s">
        <v>1800</v>
      </c>
      <c r="AY186" s="626" t="s">
        <v>1801</v>
      </c>
      <c r="BA186" s="626" t="s">
        <v>1802</v>
      </c>
      <c r="BC186" s="626" t="s">
        <v>1803</v>
      </c>
      <c r="DD186" s="626">
        <v>186</v>
      </c>
      <c r="DG186" s="626">
        <v>0.5</v>
      </c>
      <c r="DH186" s="681">
        <v>42768.435431944446</v>
      </c>
      <c r="DI186" s="662" t="s">
        <v>370</v>
      </c>
      <c r="DJ186" s="663">
        <v>5</v>
      </c>
      <c r="DK186" s="662">
        <v>1</v>
      </c>
      <c r="DL186" s="687" t="str">
        <f t="shared" si="24"/>
        <v>พร้อมซ่อม</v>
      </c>
      <c r="DM186" s="688">
        <v>8075</v>
      </c>
    </row>
    <row r="187" spans="1:117" x14ac:dyDescent="0.25">
      <c r="A187" s="689">
        <f t="shared" si="28"/>
        <v>2411</v>
      </c>
      <c r="B187" s="690">
        <f t="shared" si="29"/>
        <v>1702010</v>
      </c>
      <c r="C187" s="626">
        <v>187</v>
      </c>
      <c r="D187" s="677" t="str">
        <f t="shared" si="26"/>
        <v>17</v>
      </c>
      <c r="E187" s="677" t="str">
        <f t="shared" si="27"/>
        <v>02</v>
      </c>
      <c r="F187" s="691">
        <f t="shared" si="30"/>
        <v>10</v>
      </c>
      <c r="G187" s="692" t="str">
        <f t="shared" si="31"/>
        <v>010</v>
      </c>
      <c r="H187" s="680" t="str">
        <f t="shared" si="25"/>
        <v>1702010</v>
      </c>
      <c r="I187" s="681">
        <v>42768.486707523145</v>
      </c>
      <c r="J187" s="681">
        <v>42773</v>
      </c>
      <c r="K187" s="682">
        <v>42774.731100694444</v>
      </c>
      <c r="L187" s="683">
        <f>IF(I187="","",IF(J187="","No fix",J187-I187))</f>
        <v>4.5132924768549856</v>
      </c>
      <c r="M187" s="684" t="str">
        <f>IF(I187="","",IF(AG187="","NON","JOB"))</f>
        <v>JOB</v>
      </c>
      <c r="N187" s="684" t="str">
        <f>IF(I187="","",IFERROR(VLOOKUP(B187,QUEUE!$F$11:$X$1000,19,FALSE),"NON"))</f>
        <v>สมบูรณ์</v>
      </c>
      <c r="O187" s="684" t="str">
        <f>IF(I187="","",IFERROR(IF(VLOOKUP(B187,[1]REFINISH!$F$4:$O$1000,10,FALSE)="",VLOOKUP(B187,[1]REFINISH!$F$4:$O$1000,8,FALSE),"OK"),"NON"))</f>
        <v>OK</v>
      </c>
      <c r="P187" s="684" t="str">
        <f>IF(I187="","",IF(AF187=0,"NON",IF(AF187-DE187=0,"OK","ขาด"&amp;AF187-DE187&amp;"ชิ้น")))</f>
        <v>NON</v>
      </c>
      <c r="Q187" s="662" t="s">
        <v>16</v>
      </c>
      <c r="R187" s="662" t="s">
        <v>44</v>
      </c>
      <c r="S187" s="662" t="s">
        <v>31</v>
      </c>
      <c r="T187" s="662" t="s">
        <v>960</v>
      </c>
      <c r="U187" s="662" t="s">
        <v>326</v>
      </c>
      <c r="V187" s="685">
        <v>876849746</v>
      </c>
      <c r="X187" s="662" t="s">
        <v>961</v>
      </c>
      <c r="Y187" s="662" t="s">
        <v>310</v>
      </c>
      <c r="Z187" s="662" t="s">
        <v>336</v>
      </c>
      <c r="AA187" s="662">
        <v>2013</v>
      </c>
      <c r="AB187" s="681">
        <v>42821</v>
      </c>
      <c r="AC187" s="686" t="s">
        <v>317</v>
      </c>
      <c r="AD187" s="686"/>
      <c r="AE187" s="686"/>
      <c r="AF187" s="686"/>
      <c r="AG187" s="626" t="s">
        <v>50</v>
      </c>
      <c r="AH187" s="626" t="s">
        <v>340</v>
      </c>
      <c r="AI187" s="626" t="s">
        <v>965</v>
      </c>
      <c r="AK187" s="626" t="s">
        <v>371</v>
      </c>
      <c r="DD187" s="626">
        <v>187</v>
      </c>
      <c r="DG187" s="626">
        <v>0.5</v>
      </c>
      <c r="DH187" s="681">
        <v>42768.461246064813</v>
      </c>
      <c r="DI187" s="662" t="s">
        <v>635</v>
      </c>
      <c r="DJ187" s="663">
        <v>0</v>
      </c>
      <c r="DK187" s="662"/>
      <c r="DL187" s="687" t="str">
        <f t="shared" si="24"/>
        <v>พร้อมซ่อม</v>
      </c>
      <c r="DM187" s="688">
        <v>6035.51</v>
      </c>
    </row>
    <row r="188" spans="1:117" x14ac:dyDescent="0.25">
      <c r="A188" s="689">
        <f t="shared" si="28"/>
        <v>7073</v>
      </c>
      <c r="B188" s="690">
        <f t="shared" si="29"/>
        <v>1702011</v>
      </c>
      <c r="C188" s="626">
        <v>188</v>
      </c>
      <c r="D188" s="677" t="str">
        <f t="shared" si="26"/>
        <v>17</v>
      </c>
      <c r="E188" s="677" t="str">
        <f t="shared" si="27"/>
        <v>02</v>
      </c>
      <c r="F188" s="691">
        <f t="shared" si="30"/>
        <v>11</v>
      </c>
      <c r="G188" s="692" t="str">
        <f t="shared" si="31"/>
        <v>011</v>
      </c>
      <c r="H188" s="680" t="str">
        <f t="shared" si="25"/>
        <v>1702011</v>
      </c>
      <c r="I188" s="681">
        <v>42768.480558680552</v>
      </c>
      <c r="J188" s="681">
        <v>42784</v>
      </c>
      <c r="K188" s="682">
        <v>42801.434140046294</v>
      </c>
      <c r="L188" s="683" t="s">
        <v>555</v>
      </c>
      <c r="M188" s="684" t="s">
        <v>555</v>
      </c>
      <c r="N188" s="684" t="str">
        <f>IF(I188="","",IFERROR(VLOOKUP(B188,QUEUE!$F$11:$X$1000,19,FALSE),"NON"))</f>
        <v>สมบูรณ์</v>
      </c>
      <c r="O188" s="684" t="s">
        <v>555</v>
      </c>
      <c r="P188" s="684" t="s">
        <v>555</v>
      </c>
      <c r="Q188" s="662" t="s">
        <v>16</v>
      </c>
      <c r="R188" s="662" t="s">
        <v>102</v>
      </c>
      <c r="S188" s="662" t="s">
        <v>33</v>
      </c>
      <c r="T188" s="662" t="s">
        <v>962</v>
      </c>
      <c r="U188" s="662" t="s">
        <v>398</v>
      </c>
      <c r="V188" s="685">
        <v>827968559</v>
      </c>
      <c r="X188" s="662" t="s">
        <v>963</v>
      </c>
      <c r="Y188" s="662" t="s">
        <v>310</v>
      </c>
      <c r="Z188" s="662" t="s">
        <v>400</v>
      </c>
      <c r="AA188" s="662">
        <v>2007</v>
      </c>
      <c r="AB188" s="681" t="s">
        <v>330</v>
      </c>
      <c r="AD188" s="686"/>
      <c r="AE188" s="686">
        <v>1</v>
      </c>
      <c r="AF188" s="686"/>
      <c r="AG188" s="626" t="s">
        <v>48</v>
      </c>
      <c r="AH188" s="626" t="s">
        <v>340</v>
      </c>
      <c r="AI188" s="626" t="s">
        <v>72</v>
      </c>
      <c r="AJ188" s="626" t="s">
        <v>340</v>
      </c>
      <c r="AK188" s="626" t="s">
        <v>341</v>
      </c>
      <c r="AM188" s="626" t="s">
        <v>964</v>
      </c>
      <c r="DD188" s="626">
        <v>188</v>
      </c>
      <c r="DG188" s="626">
        <v>4</v>
      </c>
      <c r="DH188" s="681">
        <v>42768.477409259256</v>
      </c>
      <c r="DI188" s="662">
        <v>0</v>
      </c>
      <c r="DJ188" s="663">
        <v>1</v>
      </c>
      <c r="DK188" s="662"/>
      <c r="DL188" s="687" t="str">
        <f t="shared" ref="DL188:DL251" si="32">IF(DH188="","",IF(OR(M188="NON",M188=""),"รออนุมัติ",IF(AF188="","พร้อมซ่อม",IF(AF188=DE188,"พร้อมซ่อม","รออะไหล่"))))</f>
        <v>พร้อมซ่อม</v>
      </c>
      <c r="DM188" s="688">
        <v>12280</v>
      </c>
    </row>
    <row r="189" spans="1:117" x14ac:dyDescent="0.25">
      <c r="A189" s="689">
        <f t="shared" si="28"/>
        <v>4008</v>
      </c>
      <c r="B189" s="690">
        <f t="shared" si="29"/>
        <v>1702012</v>
      </c>
      <c r="C189" s="626">
        <v>189</v>
      </c>
      <c r="D189" s="677" t="str">
        <f t="shared" si="26"/>
        <v>17</v>
      </c>
      <c r="E189" s="677" t="str">
        <f t="shared" si="27"/>
        <v>02</v>
      </c>
      <c r="F189" s="691">
        <f t="shared" si="30"/>
        <v>12</v>
      </c>
      <c r="G189" s="692" t="str">
        <f t="shared" si="31"/>
        <v>012</v>
      </c>
      <c r="H189" s="680" t="str">
        <f t="shared" si="25"/>
        <v>1702012</v>
      </c>
      <c r="I189" s="681">
        <v>42768.649927314815</v>
      </c>
      <c r="J189" s="681">
        <v>42791</v>
      </c>
      <c r="K189" s="682">
        <v>42795.721125231481</v>
      </c>
      <c r="L189" s="683" t="s">
        <v>555</v>
      </c>
      <c r="M189" s="684" t="s">
        <v>555</v>
      </c>
      <c r="N189" s="684" t="str">
        <f>IF(I189="","",IFERROR(VLOOKUP(B189,QUEUE!$F$11:$X$1000,19,FALSE),"NON"))</f>
        <v>สมบูรณ์</v>
      </c>
      <c r="O189" s="684" t="s">
        <v>555</v>
      </c>
      <c r="P189" s="684" t="s">
        <v>555</v>
      </c>
      <c r="Q189" s="662" t="s">
        <v>16</v>
      </c>
      <c r="R189" s="662" t="s">
        <v>102</v>
      </c>
      <c r="S189" s="662" t="s">
        <v>33</v>
      </c>
      <c r="T189" s="662" t="s">
        <v>966</v>
      </c>
      <c r="U189" s="662" t="s">
        <v>303</v>
      </c>
      <c r="V189" s="685">
        <v>924943311</v>
      </c>
      <c r="X189" s="662" t="s">
        <v>967</v>
      </c>
      <c r="Y189" s="662" t="s">
        <v>310</v>
      </c>
      <c r="Z189" s="662" t="s">
        <v>400</v>
      </c>
      <c r="AA189" s="662">
        <v>2007</v>
      </c>
      <c r="AB189" s="681">
        <v>42842</v>
      </c>
      <c r="AC189" s="686" t="s">
        <v>365</v>
      </c>
      <c r="AD189" s="686"/>
      <c r="AE189" s="686"/>
      <c r="AF189" s="686"/>
      <c r="AG189" s="626" t="s">
        <v>48</v>
      </c>
      <c r="AH189" s="626" t="s">
        <v>340</v>
      </c>
      <c r="AI189" s="626" t="s">
        <v>78</v>
      </c>
      <c r="AJ189" s="626" t="s">
        <v>340</v>
      </c>
      <c r="AK189" s="626" t="s">
        <v>67</v>
      </c>
      <c r="AL189" s="626" t="s">
        <v>340</v>
      </c>
      <c r="AM189" s="626" t="s">
        <v>68</v>
      </c>
      <c r="AN189" s="626" t="s">
        <v>340</v>
      </c>
      <c r="AO189" s="626" t="s">
        <v>71</v>
      </c>
      <c r="AP189" s="626" t="s">
        <v>340</v>
      </c>
      <c r="AQ189" s="626" t="s">
        <v>72</v>
      </c>
      <c r="AR189" s="626" t="s">
        <v>340</v>
      </c>
      <c r="AS189" s="626" t="s">
        <v>341</v>
      </c>
      <c r="AU189" s="626" t="s">
        <v>347</v>
      </c>
      <c r="AW189" s="626" t="s">
        <v>969</v>
      </c>
      <c r="AY189" s="626" t="s">
        <v>970</v>
      </c>
      <c r="BA189" s="626" t="s">
        <v>371</v>
      </c>
      <c r="BC189" s="626" t="s">
        <v>971</v>
      </c>
      <c r="BE189" s="626" t="s">
        <v>972</v>
      </c>
      <c r="DD189" s="626">
        <v>189</v>
      </c>
      <c r="DG189" s="626">
        <v>4</v>
      </c>
      <c r="DH189" s="681">
        <v>42768.49503460648</v>
      </c>
      <c r="DI189" s="662" t="s">
        <v>968</v>
      </c>
      <c r="DJ189" s="663">
        <v>2</v>
      </c>
      <c r="DK189" s="662">
        <v>1</v>
      </c>
      <c r="DL189" s="687" t="str">
        <f t="shared" si="32"/>
        <v>พร้อมซ่อม</v>
      </c>
      <c r="DM189" s="688">
        <v>14080</v>
      </c>
    </row>
    <row r="190" spans="1:117" x14ac:dyDescent="0.25">
      <c r="A190" s="689">
        <f t="shared" si="28"/>
        <v>5823</v>
      </c>
      <c r="B190" s="690">
        <f t="shared" si="29"/>
        <v>1702013</v>
      </c>
      <c r="C190" s="626">
        <v>190</v>
      </c>
      <c r="D190" s="677" t="str">
        <f t="shared" si="26"/>
        <v>17</v>
      </c>
      <c r="E190" s="677" t="str">
        <f t="shared" si="27"/>
        <v>02</v>
      </c>
      <c r="F190" s="691">
        <f t="shared" si="30"/>
        <v>13</v>
      </c>
      <c r="G190" s="692" t="str">
        <f t="shared" si="31"/>
        <v>013</v>
      </c>
      <c r="H190" s="680" t="str">
        <f t="shared" si="25"/>
        <v>1702013</v>
      </c>
      <c r="I190" s="681">
        <v>42801.400415625001</v>
      </c>
      <c r="K190" s="682">
        <v>42812.576798032409</v>
      </c>
      <c r="L190" s="683" t="s">
        <v>555</v>
      </c>
      <c r="M190" s="684" t="s">
        <v>555</v>
      </c>
      <c r="N190" s="684" t="str">
        <f>IF(I190="","",IFERROR(VLOOKUP(B190,QUEUE!$F$11:$X$1000,19,FALSE),"NON"))</f>
        <v>สมบูรณ์</v>
      </c>
      <c r="O190" s="684" t="s">
        <v>555</v>
      </c>
      <c r="P190" s="684" t="s">
        <v>555</v>
      </c>
      <c r="Q190" s="662" t="s">
        <v>16</v>
      </c>
      <c r="R190" s="662" t="s">
        <v>43</v>
      </c>
      <c r="S190" s="662" t="s">
        <v>35</v>
      </c>
      <c r="T190" s="662" t="s">
        <v>973</v>
      </c>
      <c r="U190" s="662" t="s">
        <v>326</v>
      </c>
      <c r="V190" s="685">
        <v>946979444</v>
      </c>
      <c r="X190" s="662" t="s">
        <v>974</v>
      </c>
      <c r="Y190" s="662" t="s">
        <v>310</v>
      </c>
      <c r="Z190" s="662" t="s">
        <v>400</v>
      </c>
      <c r="AB190" s="681" t="s">
        <v>330</v>
      </c>
      <c r="AD190" s="686"/>
      <c r="AE190" s="686"/>
      <c r="AF190" s="686"/>
      <c r="AG190" s="626" t="s">
        <v>48</v>
      </c>
      <c r="DD190" s="626">
        <v>190</v>
      </c>
      <c r="DG190" s="626">
        <v>0.5</v>
      </c>
      <c r="DH190" s="681">
        <v>42768.71823958333</v>
      </c>
      <c r="DI190" s="662">
        <v>0</v>
      </c>
      <c r="DJ190" s="663">
        <v>1</v>
      </c>
      <c r="DK190" s="662"/>
      <c r="DL190" s="687" t="str">
        <f t="shared" si="32"/>
        <v>พร้อมซ่อม</v>
      </c>
      <c r="DM190" s="688">
        <v>0</v>
      </c>
    </row>
    <row r="191" spans="1:117" x14ac:dyDescent="0.25">
      <c r="A191" s="689">
        <f t="shared" si="28"/>
        <v>5396</v>
      </c>
      <c r="B191" s="690">
        <f t="shared" si="29"/>
        <v>1702014</v>
      </c>
      <c r="C191" s="626">
        <v>191</v>
      </c>
      <c r="D191" s="677" t="str">
        <f t="shared" si="26"/>
        <v>17</v>
      </c>
      <c r="E191" s="677" t="str">
        <f t="shared" si="27"/>
        <v>02</v>
      </c>
      <c r="F191" s="691">
        <f t="shared" si="30"/>
        <v>14</v>
      </c>
      <c r="G191" s="692" t="str">
        <f t="shared" si="31"/>
        <v>014</v>
      </c>
      <c r="H191" s="680" t="str">
        <f t="shared" si="25"/>
        <v>1702014</v>
      </c>
      <c r="I191" s="681">
        <v>42933.582433449075</v>
      </c>
      <c r="J191" s="681">
        <v>42945</v>
      </c>
      <c r="K191" s="682">
        <v>42952</v>
      </c>
      <c r="L191" s="683" t="s">
        <v>555</v>
      </c>
      <c r="M191" s="684" t="s">
        <v>555</v>
      </c>
      <c r="N191" s="684" t="s">
        <v>555</v>
      </c>
      <c r="O191" s="684" t="s">
        <v>555</v>
      </c>
      <c r="P191" s="684" t="s">
        <v>555</v>
      </c>
      <c r="Q191" s="662" t="s">
        <v>16</v>
      </c>
      <c r="R191" s="662" t="s">
        <v>44</v>
      </c>
      <c r="S191" s="662" t="s">
        <v>32</v>
      </c>
      <c r="T191" s="662" t="s">
        <v>991</v>
      </c>
      <c r="U191" s="662" t="s">
        <v>326</v>
      </c>
      <c r="V191" s="685">
        <v>928233658</v>
      </c>
      <c r="X191" s="662" t="s">
        <v>992</v>
      </c>
      <c r="Y191" s="662" t="s">
        <v>310</v>
      </c>
      <c r="Z191" s="662" t="s">
        <v>384</v>
      </c>
      <c r="AA191" s="662">
        <v>2012</v>
      </c>
      <c r="AB191" s="681">
        <v>42756</v>
      </c>
      <c r="AC191" s="686" t="s">
        <v>339</v>
      </c>
      <c r="AD191" s="686"/>
      <c r="AE191" s="686"/>
      <c r="AF191" s="686"/>
      <c r="AG191" s="626" t="s">
        <v>48</v>
      </c>
      <c r="AI191" s="626" t="s">
        <v>51</v>
      </c>
      <c r="AK191" s="626" t="s">
        <v>54</v>
      </c>
      <c r="AM191" s="626" t="s">
        <v>55</v>
      </c>
      <c r="AO191" s="626" t="s">
        <v>58</v>
      </c>
      <c r="AP191" s="626" t="s">
        <v>2022</v>
      </c>
      <c r="AQ191" s="626" t="s">
        <v>59</v>
      </c>
      <c r="AS191" s="626" t="s">
        <v>2300</v>
      </c>
      <c r="AU191" s="626" t="s">
        <v>1725</v>
      </c>
      <c r="DD191" s="626">
        <v>191</v>
      </c>
      <c r="DG191" s="626">
        <v>1</v>
      </c>
      <c r="DH191" s="681">
        <v>42769.609283101854</v>
      </c>
      <c r="DI191" s="662" t="s">
        <v>1063</v>
      </c>
      <c r="DJ191" s="663">
        <v>6</v>
      </c>
      <c r="DK191" s="662">
        <v>1</v>
      </c>
      <c r="DL191" s="687" t="str">
        <f t="shared" si="32"/>
        <v>พร้อมซ่อม</v>
      </c>
      <c r="DM191" s="688">
        <v>0</v>
      </c>
    </row>
    <row r="192" spans="1:117" x14ac:dyDescent="0.25">
      <c r="A192" s="689">
        <f t="shared" si="28"/>
        <v>5709</v>
      </c>
      <c r="B192" s="690">
        <f t="shared" si="29"/>
        <v>1702015</v>
      </c>
      <c r="C192" s="626">
        <v>192</v>
      </c>
      <c r="D192" s="677" t="str">
        <f t="shared" si="26"/>
        <v>17</v>
      </c>
      <c r="E192" s="677" t="str">
        <f t="shared" si="27"/>
        <v>02</v>
      </c>
      <c r="F192" s="691">
        <f t="shared" si="30"/>
        <v>15</v>
      </c>
      <c r="G192" s="692" t="str">
        <f t="shared" si="31"/>
        <v>015</v>
      </c>
      <c r="H192" s="680" t="str">
        <f t="shared" si="25"/>
        <v>1702015</v>
      </c>
      <c r="K192" s="682">
        <v>42819.4098099537</v>
      </c>
      <c r="L192" s="683" t="s">
        <v>555</v>
      </c>
      <c r="M192" s="684" t="s">
        <v>555</v>
      </c>
      <c r="N192" s="684" t="str">
        <f>IF(I192="","",IFERROR(VLOOKUP(B192,QUEUE!$F$11:$X$1000,19,FALSE),"NON"))</f>
        <v/>
      </c>
      <c r="O192" s="684" t="s">
        <v>555</v>
      </c>
      <c r="P192" s="684" t="s">
        <v>555</v>
      </c>
      <c r="Q192" s="662" t="s">
        <v>16</v>
      </c>
      <c r="R192" s="662" t="s">
        <v>44</v>
      </c>
      <c r="S192" s="662" t="s">
        <v>32</v>
      </c>
      <c r="T192" s="662" t="s">
        <v>993</v>
      </c>
      <c r="U192" s="662" t="s">
        <v>308</v>
      </c>
      <c r="V192" s="685">
        <v>879172814</v>
      </c>
      <c r="X192" s="662" t="s">
        <v>994</v>
      </c>
      <c r="Y192" s="662" t="s">
        <v>294</v>
      </c>
      <c r="Z192" s="662" t="s">
        <v>590</v>
      </c>
      <c r="AA192" s="662">
        <v>2009</v>
      </c>
      <c r="AB192" s="681">
        <v>42903</v>
      </c>
      <c r="AC192" s="686" t="s">
        <v>378</v>
      </c>
      <c r="AD192" s="686">
        <v>2</v>
      </c>
      <c r="AE192" s="686"/>
      <c r="AF192" s="686"/>
      <c r="DD192" s="626">
        <v>192</v>
      </c>
      <c r="DG192" s="626">
        <v>1</v>
      </c>
      <c r="DH192" s="681">
        <v>42769.720720833335</v>
      </c>
      <c r="DI192" s="662">
        <v>0</v>
      </c>
      <c r="DJ192" s="663"/>
      <c r="DK192" s="662">
        <v>1</v>
      </c>
      <c r="DL192" s="687" t="str">
        <f t="shared" si="32"/>
        <v>พร้อมซ่อม</v>
      </c>
      <c r="DM192" s="688">
        <v>0</v>
      </c>
    </row>
    <row r="193" spans="1:117" x14ac:dyDescent="0.25">
      <c r="A193" s="689">
        <f t="shared" si="28"/>
        <v>5365</v>
      </c>
      <c r="B193" s="690">
        <f t="shared" si="29"/>
        <v>1702016</v>
      </c>
      <c r="C193" s="626">
        <v>193</v>
      </c>
      <c r="D193" s="677" t="str">
        <f t="shared" si="26"/>
        <v>17</v>
      </c>
      <c r="E193" s="677" t="str">
        <f t="shared" si="27"/>
        <v>02</v>
      </c>
      <c r="F193" s="691">
        <f t="shared" si="30"/>
        <v>16</v>
      </c>
      <c r="G193" s="692" t="str">
        <f t="shared" si="31"/>
        <v>016</v>
      </c>
      <c r="H193" s="680" t="str">
        <f t="shared" si="25"/>
        <v>1702016</v>
      </c>
      <c r="I193" s="681">
        <v>42966.616376504629</v>
      </c>
      <c r="J193" s="681">
        <v>42971</v>
      </c>
      <c r="K193" s="682">
        <v>42973</v>
      </c>
      <c r="L193" s="683" t="s">
        <v>555</v>
      </c>
      <c r="M193" s="684" t="s">
        <v>555</v>
      </c>
      <c r="N193" s="684" t="s">
        <v>555</v>
      </c>
      <c r="O193" s="684" t="s">
        <v>555</v>
      </c>
      <c r="P193" s="684" t="s">
        <v>555</v>
      </c>
      <c r="Q193" s="662" t="s">
        <v>16</v>
      </c>
      <c r="R193" s="662" t="s">
        <v>43</v>
      </c>
      <c r="S193" s="662" t="s">
        <v>31</v>
      </c>
      <c r="T193" s="662" t="s">
        <v>995</v>
      </c>
      <c r="U193" s="662" t="s">
        <v>510</v>
      </c>
      <c r="V193" s="685">
        <v>992465169</v>
      </c>
      <c r="W193" s="685">
        <v>954988657</v>
      </c>
      <c r="X193" s="662" t="s">
        <v>996</v>
      </c>
      <c r="Y193" s="662" t="s">
        <v>310</v>
      </c>
      <c r="Z193" s="662">
        <v>2</v>
      </c>
      <c r="AA193" s="662">
        <v>2011</v>
      </c>
      <c r="AB193" s="681">
        <v>43049</v>
      </c>
      <c r="AC193" s="686" t="s">
        <v>694</v>
      </c>
      <c r="AD193" s="686"/>
      <c r="AE193" s="686"/>
      <c r="AF193" s="686"/>
      <c r="AG193" s="626" t="s">
        <v>47</v>
      </c>
      <c r="AI193" s="626" t="s">
        <v>2575</v>
      </c>
      <c r="DD193" s="626">
        <v>193</v>
      </c>
      <c r="DG193" s="626">
        <v>0.5</v>
      </c>
      <c r="DH193" s="681">
        <v>42770.605686226852</v>
      </c>
      <c r="DI193" s="662">
        <v>0</v>
      </c>
      <c r="DJ193" s="663">
        <v>1</v>
      </c>
      <c r="DK193" s="662">
        <v>1</v>
      </c>
      <c r="DL193" s="687" t="str">
        <f t="shared" si="32"/>
        <v>พร้อมซ่อม</v>
      </c>
      <c r="DM193" s="688">
        <v>3500</v>
      </c>
    </row>
    <row r="194" spans="1:117" x14ac:dyDescent="0.25">
      <c r="A194" s="689">
        <f t="shared" si="28"/>
        <v>1896</v>
      </c>
      <c r="B194" s="690">
        <f t="shared" si="29"/>
        <v>1702017</v>
      </c>
      <c r="C194" s="626">
        <v>194</v>
      </c>
      <c r="D194" s="677" t="str">
        <f t="shared" si="26"/>
        <v>17</v>
      </c>
      <c r="E194" s="677" t="str">
        <f t="shared" si="27"/>
        <v>02</v>
      </c>
      <c r="F194" s="691">
        <f t="shared" si="30"/>
        <v>17</v>
      </c>
      <c r="G194" s="692" t="str">
        <f t="shared" si="31"/>
        <v>017</v>
      </c>
      <c r="H194" s="680" t="str">
        <f t="shared" si="25"/>
        <v>1702017</v>
      </c>
      <c r="I194" s="681">
        <v>42866.379359722225</v>
      </c>
      <c r="J194" s="681">
        <v>42865</v>
      </c>
      <c r="K194" s="682">
        <v>42886.573301504628</v>
      </c>
      <c r="L194" s="683" t="s">
        <v>555</v>
      </c>
      <c r="M194" s="684" t="s">
        <v>555</v>
      </c>
      <c r="N194" s="684" t="s">
        <v>555</v>
      </c>
      <c r="O194" s="684" t="s">
        <v>555</v>
      </c>
      <c r="P194" s="684" t="s">
        <v>555</v>
      </c>
      <c r="Q194" s="662" t="s">
        <v>16</v>
      </c>
      <c r="R194" s="662" t="s">
        <v>44</v>
      </c>
      <c r="S194" s="662" t="s">
        <v>35</v>
      </c>
      <c r="T194" s="662" t="s">
        <v>997</v>
      </c>
      <c r="U194" s="662" t="s">
        <v>398</v>
      </c>
      <c r="V194" s="685">
        <v>898112396</v>
      </c>
      <c r="X194" s="662" t="s">
        <v>998</v>
      </c>
      <c r="Y194" s="662" t="s">
        <v>310</v>
      </c>
      <c r="Z194" s="662" t="s">
        <v>336</v>
      </c>
      <c r="AA194" s="662">
        <v>2007</v>
      </c>
      <c r="AB194" s="681">
        <v>42939</v>
      </c>
      <c r="AC194" s="686" t="s">
        <v>301</v>
      </c>
      <c r="AD194" s="686"/>
      <c r="AE194" s="686"/>
      <c r="AF194" s="686"/>
      <c r="AG194" s="626" t="s">
        <v>47</v>
      </c>
      <c r="AI194" s="626" t="s">
        <v>50</v>
      </c>
      <c r="AJ194" s="626" t="s">
        <v>340</v>
      </c>
      <c r="AK194" s="626" t="s">
        <v>62</v>
      </c>
      <c r="DD194" s="626">
        <v>194</v>
      </c>
      <c r="DG194" s="626">
        <v>0.5</v>
      </c>
      <c r="DH194" s="681">
        <v>42770.613769097225</v>
      </c>
      <c r="DI194" s="662">
        <v>0</v>
      </c>
      <c r="DJ194" s="663">
        <v>2</v>
      </c>
      <c r="DK194" s="662">
        <v>1</v>
      </c>
      <c r="DL194" s="687" t="str">
        <f t="shared" si="32"/>
        <v>พร้อมซ่อม</v>
      </c>
      <c r="DM194" s="688">
        <v>3600</v>
      </c>
    </row>
    <row r="195" spans="1:117" x14ac:dyDescent="0.25">
      <c r="A195" s="689">
        <f t="shared" si="28"/>
        <v>1812</v>
      </c>
      <c r="B195" s="690">
        <f t="shared" si="29"/>
        <v>1702018</v>
      </c>
      <c r="C195" s="626">
        <v>195</v>
      </c>
      <c r="D195" s="677" t="str">
        <f t="shared" si="26"/>
        <v>17</v>
      </c>
      <c r="E195" s="677" t="str">
        <f t="shared" si="27"/>
        <v>02</v>
      </c>
      <c r="F195" s="691">
        <f t="shared" si="30"/>
        <v>18</v>
      </c>
      <c r="G195" s="692" t="str">
        <f t="shared" si="31"/>
        <v>018</v>
      </c>
      <c r="H195" s="680" t="str">
        <f t="shared" si="25"/>
        <v>1702018</v>
      </c>
      <c r="I195" s="681">
        <v>42892.560767129631</v>
      </c>
      <c r="J195" s="681">
        <v>42913</v>
      </c>
      <c r="K195" s="682">
        <v>42935.362369444447</v>
      </c>
      <c r="L195" s="683" t="s">
        <v>555</v>
      </c>
      <c r="M195" s="684" t="s">
        <v>555</v>
      </c>
      <c r="N195" s="684" t="s">
        <v>555</v>
      </c>
      <c r="O195" s="684" t="s">
        <v>555</v>
      </c>
      <c r="P195" s="684" t="s">
        <v>555</v>
      </c>
      <c r="Q195" s="662" t="s">
        <v>16</v>
      </c>
      <c r="R195" s="662" t="s">
        <v>44</v>
      </c>
      <c r="S195" s="662" t="s">
        <v>32</v>
      </c>
      <c r="T195" s="662" t="s">
        <v>999</v>
      </c>
      <c r="U195" s="662" t="s">
        <v>392</v>
      </c>
      <c r="V195" s="685">
        <v>890088788</v>
      </c>
      <c r="X195" s="662" t="s">
        <v>1000</v>
      </c>
      <c r="Y195" s="662" t="s">
        <v>299</v>
      </c>
      <c r="Z195" s="662" t="s">
        <v>722</v>
      </c>
      <c r="AA195" s="662">
        <v>2008</v>
      </c>
      <c r="AB195" s="681">
        <v>42713</v>
      </c>
      <c r="AC195" s="686" t="s">
        <v>1001</v>
      </c>
      <c r="AD195" s="686"/>
      <c r="AE195" s="686"/>
      <c r="AF195" s="686"/>
      <c r="AG195" s="626" t="s">
        <v>48</v>
      </c>
      <c r="AH195" s="626" t="s">
        <v>340</v>
      </c>
      <c r="AI195" s="626" t="s">
        <v>341</v>
      </c>
      <c r="AK195" s="626" t="s">
        <v>1979</v>
      </c>
      <c r="AM195" s="626" t="s">
        <v>1980</v>
      </c>
      <c r="DD195" s="626">
        <v>195</v>
      </c>
      <c r="DH195" s="681">
        <v>42772.578234143519</v>
      </c>
      <c r="DI195" s="662">
        <v>0</v>
      </c>
      <c r="DJ195" s="663">
        <v>1</v>
      </c>
      <c r="DK195" s="662">
        <v>1</v>
      </c>
      <c r="DL195" s="687" t="str">
        <f t="shared" si="32"/>
        <v>พร้อมซ่อม</v>
      </c>
      <c r="DM195" s="688">
        <v>5900</v>
      </c>
    </row>
    <row r="196" spans="1:117" x14ac:dyDescent="0.25">
      <c r="A196" s="689">
        <f t="shared" si="28"/>
        <v>4157</v>
      </c>
      <c r="B196" s="690">
        <f t="shared" si="29"/>
        <v>1702019</v>
      </c>
      <c r="C196" s="626">
        <v>196</v>
      </c>
      <c r="D196" s="677" t="str">
        <f t="shared" si="26"/>
        <v>17</v>
      </c>
      <c r="E196" s="677" t="str">
        <f t="shared" si="27"/>
        <v>02</v>
      </c>
      <c r="F196" s="691">
        <f t="shared" si="30"/>
        <v>19</v>
      </c>
      <c r="G196" s="692" t="str">
        <f t="shared" si="31"/>
        <v>019</v>
      </c>
      <c r="H196" s="680" t="str">
        <f t="shared" si="25"/>
        <v>1702019</v>
      </c>
      <c r="I196" s="681">
        <v>42819.739731712965</v>
      </c>
      <c r="K196" s="682" t="str">
        <f>IF(OR(N196="OUT",N196="สมบูรณ์"),"ไม่ระบุ","")</f>
        <v>ไม่ระบุ</v>
      </c>
      <c r="L196" s="683" t="str">
        <f>IF(I196="","",IF(J196="","No fix",J196-I196))</f>
        <v>No fix</v>
      </c>
      <c r="M196" s="684" t="str">
        <f>IF(I196="","",IF(AG196="","NON","JOB"))</f>
        <v>JOB</v>
      </c>
      <c r="N196" s="684" t="str">
        <f>IF(I196="","",IFERROR(VLOOKUP(B196,QUEUE!$F$11:$X$1000,19,FALSE),"NON"))</f>
        <v>สมบูรณ์</v>
      </c>
      <c r="O196" s="684" t="str">
        <f>IF(I196="","",IFERROR(IF(VLOOKUP(B196,[1]REFINISH!$F$4:$O$1000,10,FALSE)="",VLOOKUP(B196,[1]REFINISH!$F$4:$O$1000,8,FALSE),"OK"),"NON"))</f>
        <v>OK</v>
      </c>
      <c r="P196" s="684" t="str">
        <f>IF(I196="","",IF(AF196=0,"NON",IF(AF196-DE196=0,"OK","ขาด"&amp;AF196-DE196&amp;"ชิ้น")))</f>
        <v>NON</v>
      </c>
      <c r="Q196" s="662" t="s">
        <v>16</v>
      </c>
      <c r="R196" s="662" t="s">
        <v>44</v>
      </c>
      <c r="S196" s="662" t="s">
        <v>35</v>
      </c>
      <c r="T196" s="662" t="s">
        <v>1002</v>
      </c>
      <c r="U196" s="662" t="s">
        <v>480</v>
      </c>
      <c r="V196" s="685">
        <v>867748114</v>
      </c>
      <c r="X196" s="662" t="s">
        <v>1003</v>
      </c>
      <c r="Y196" s="662" t="s">
        <v>310</v>
      </c>
      <c r="Z196" s="662" t="s">
        <v>336</v>
      </c>
      <c r="AA196" s="662">
        <v>2013</v>
      </c>
      <c r="AB196" s="681">
        <v>43022</v>
      </c>
      <c r="AC196" s="686" t="s">
        <v>317</v>
      </c>
      <c r="AD196" s="686"/>
      <c r="AE196" s="686"/>
      <c r="AF196" s="686"/>
      <c r="AG196" s="626" t="s">
        <v>47</v>
      </c>
      <c r="AH196" s="626" t="s">
        <v>340</v>
      </c>
      <c r="AI196" s="626" t="s">
        <v>73</v>
      </c>
      <c r="AJ196" s="626" t="s">
        <v>340</v>
      </c>
      <c r="AK196" s="626" t="s">
        <v>1525</v>
      </c>
      <c r="AM196" s="626" t="s">
        <v>702</v>
      </c>
      <c r="AO196" s="626" t="s">
        <v>1526</v>
      </c>
      <c r="DD196" s="626">
        <v>196</v>
      </c>
      <c r="DG196" s="626">
        <v>0.5</v>
      </c>
      <c r="DH196" s="681">
        <v>42772.580393634256</v>
      </c>
      <c r="DI196" s="662" t="s">
        <v>1004</v>
      </c>
      <c r="DJ196" s="663">
        <v>1</v>
      </c>
      <c r="DK196" s="662">
        <v>1</v>
      </c>
      <c r="DL196" s="687" t="str">
        <f t="shared" si="32"/>
        <v>พร้อมซ่อม</v>
      </c>
      <c r="DM196" s="688">
        <v>4607.47</v>
      </c>
    </row>
    <row r="197" spans="1:117" x14ac:dyDescent="0.25">
      <c r="A197" s="689">
        <f t="shared" si="28"/>
        <v>7869</v>
      </c>
      <c r="B197" s="690">
        <f t="shared" si="29"/>
        <v>1702020</v>
      </c>
      <c r="C197" s="626">
        <v>197</v>
      </c>
      <c r="D197" s="677" t="str">
        <f t="shared" si="26"/>
        <v>17</v>
      </c>
      <c r="E197" s="677" t="str">
        <f t="shared" si="27"/>
        <v>02</v>
      </c>
      <c r="F197" s="691">
        <f t="shared" si="30"/>
        <v>20</v>
      </c>
      <c r="G197" s="692" t="str">
        <f t="shared" si="31"/>
        <v>020</v>
      </c>
      <c r="H197" s="680" t="str">
        <f t="shared" si="25"/>
        <v>1702020</v>
      </c>
      <c r="I197" s="681">
        <v>42801.392618634258</v>
      </c>
      <c r="K197" s="682">
        <v>42835.466118518518</v>
      </c>
      <c r="L197" s="683" t="s">
        <v>555</v>
      </c>
      <c r="M197" s="684" t="s">
        <v>555</v>
      </c>
      <c r="N197" s="684" t="str">
        <f>IF(I197="","",IFERROR(VLOOKUP(B197,QUEUE!$F$11:$X$1000,19,FALSE),"NON"))</f>
        <v>สมบูรณ์</v>
      </c>
      <c r="O197" s="684" t="s">
        <v>555</v>
      </c>
      <c r="P197" s="684" t="s">
        <v>555</v>
      </c>
      <c r="Q197" s="662" t="s">
        <v>16</v>
      </c>
      <c r="R197" s="662" t="s">
        <v>44</v>
      </c>
      <c r="S197" s="662" t="s">
        <v>34</v>
      </c>
      <c r="T197" s="662" t="s">
        <v>1005</v>
      </c>
      <c r="U197" s="662" t="s">
        <v>308</v>
      </c>
      <c r="V197" s="685">
        <v>843872040</v>
      </c>
      <c r="X197" s="662" t="s">
        <v>1006</v>
      </c>
      <c r="Y197" s="662" t="s">
        <v>310</v>
      </c>
      <c r="Z197" s="662" t="s">
        <v>400</v>
      </c>
      <c r="AA197" s="662">
        <v>2012</v>
      </c>
      <c r="AB197" s="681" t="s">
        <v>330</v>
      </c>
      <c r="AD197" s="686"/>
      <c r="AE197" s="686"/>
      <c r="AF197" s="686"/>
      <c r="AG197" s="626" t="s">
        <v>47</v>
      </c>
      <c r="AI197" s="626" t="s">
        <v>48</v>
      </c>
      <c r="AJ197" s="626" t="s">
        <v>340</v>
      </c>
      <c r="AK197" s="626" t="s">
        <v>51</v>
      </c>
      <c r="AM197" s="626" t="s">
        <v>78</v>
      </c>
      <c r="AN197" s="626" t="s">
        <v>340</v>
      </c>
      <c r="AO197" s="626" t="s">
        <v>72</v>
      </c>
      <c r="AP197" s="626" t="s">
        <v>340</v>
      </c>
      <c r="AQ197" s="626" t="s">
        <v>1299</v>
      </c>
      <c r="AS197" s="626" t="s">
        <v>1337</v>
      </c>
      <c r="AU197" s="626" t="s">
        <v>1338</v>
      </c>
      <c r="AW197" s="626" t="s">
        <v>345</v>
      </c>
      <c r="AY197" s="626" t="s">
        <v>980</v>
      </c>
      <c r="BA197" s="626" t="s">
        <v>1339</v>
      </c>
      <c r="BC197" s="626" t="s">
        <v>1340</v>
      </c>
      <c r="BE197" s="626" t="s">
        <v>1341</v>
      </c>
      <c r="BG197" s="626" t="s">
        <v>1342</v>
      </c>
      <c r="BI197" s="626" t="s">
        <v>1343</v>
      </c>
      <c r="BK197" s="626" t="s">
        <v>894</v>
      </c>
      <c r="BM197" s="626" t="s">
        <v>371</v>
      </c>
      <c r="DD197" s="626">
        <v>197</v>
      </c>
      <c r="DG197" s="626">
        <v>1.5</v>
      </c>
      <c r="DH197" s="681">
        <v>42772.583988541664</v>
      </c>
      <c r="DI197" s="662">
        <v>0</v>
      </c>
      <c r="DJ197" s="663">
        <v>4</v>
      </c>
      <c r="DK197" s="662"/>
      <c r="DL197" s="687" t="str">
        <f t="shared" si="32"/>
        <v>พร้อมซ่อม</v>
      </c>
      <c r="DM197" s="688"/>
    </row>
    <row r="198" spans="1:117" x14ac:dyDescent="0.25">
      <c r="A198" s="689">
        <f t="shared" si="28"/>
        <v>1218</v>
      </c>
      <c r="B198" s="690">
        <f t="shared" si="29"/>
        <v>1702021</v>
      </c>
      <c r="C198" s="626">
        <v>198</v>
      </c>
      <c r="D198" s="677" t="str">
        <f t="shared" si="26"/>
        <v>17</v>
      </c>
      <c r="E198" s="677" t="str">
        <f t="shared" si="27"/>
        <v>02</v>
      </c>
      <c r="F198" s="691">
        <f t="shared" si="30"/>
        <v>21</v>
      </c>
      <c r="G198" s="692" t="str">
        <f t="shared" si="31"/>
        <v>021</v>
      </c>
      <c r="H198" s="680" t="str">
        <f t="shared" ref="H198:H261" si="33">IF(DH198="","",D198&amp;E198&amp;G198)</f>
        <v>1702021</v>
      </c>
      <c r="L198" s="683" t="str">
        <f>IF(I198="","",IF(J198="","No fix",J198-I198))</f>
        <v/>
      </c>
      <c r="M198" s="684" t="str">
        <f>IF(I198="","",IF(AG198="","NON","JOB"))</f>
        <v/>
      </c>
      <c r="N198" s="684" t="str">
        <f>IF(I198="","",IFERROR(VLOOKUP(B198,QUEUE!$F$11:$X$1000,19,FALSE),"NON"))</f>
        <v/>
      </c>
      <c r="O198" s="684" t="str">
        <f>IF(I198="","",IFERROR(IF(VLOOKUP(B198,[1]REFINISH!$F$4:$O$1000,10,FALSE)="",VLOOKUP(B198,[1]REFINISH!$F$4:$O$1000,8,FALSE),"OK"),"NON"))</f>
        <v/>
      </c>
      <c r="P198" s="684" t="str">
        <f>IF(I198="","",IF(AF198=0,"NON",IF(AF198-DE198=0,"OK","ขาด"&amp;AF198-DE198&amp;"ชิ้น")))</f>
        <v/>
      </c>
      <c r="Q198" s="662" t="s">
        <v>16</v>
      </c>
      <c r="R198" s="662" t="s">
        <v>43</v>
      </c>
      <c r="S198" s="662" t="s">
        <v>34</v>
      </c>
      <c r="T198" s="662" t="s">
        <v>1007</v>
      </c>
      <c r="U198" s="662" t="s">
        <v>303</v>
      </c>
      <c r="V198" s="685">
        <v>816580782</v>
      </c>
      <c r="X198" s="662" t="s">
        <v>1008</v>
      </c>
      <c r="Y198" s="662" t="s">
        <v>310</v>
      </c>
      <c r="Z198" s="662" t="s">
        <v>384</v>
      </c>
      <c r="AA198" s="662">
        <v>2011</v>
      </c>
      <c r="AB198" s="681">
        <v>42780</v>
      </c>
      <c r="AC198" s="686" t="s">
        <v>317</v>
      </c>
      <c r="AD198" s="686"/>
      <c r="AE198" s="686"/>
      <c r="AF198" s="686"/>
      <c r="DD198" s="626">
        <v>198</v>
      </c>
      <c r="DH198" s="681">
        <v>42772.608256250001</v>
      </c>
      <c r="DI198" s="662" t="s">
        <v>1009</v>
      </c>
      <c r="DJ198" s="663"/>
      <c r="DK198" s="662">
        <v>1</v>
      </c>
      <c r="DL198" s="687" t="str">
        <f t="shared" si="32"/>
        <v>รออนุมัติ</v>
      </c>
      <c r="DM198" s="688">
        <v>3900</v>
      </c>
    </row>
    <row r="199" spans="1:117" x14ac:dyDescent="0.25">
      <c r="A199" s="689">
        <f t="shared" si="28"/>
        <v>7035</v>
      </c>
      <c r="B199" s="690">
        <f t="shared" si="29"/>
        <v>1702022</v>
      </c>
      <c r="C199" s="626">
        <v>199</v>
      </c>
      <c r="D199" s="677" t="str">
        <f t="shared" ref="D199:D262" si="34">TEXT(DH199,"yy")</f>
        <v>17</v>
      </c>
      <c r="E199" s="677" t="str">
        <f t="shared" ref="E199:E262" si="35">TEXT(DH199,"mm")</f>
        <v>02</v>
      </c>
      <c r="F199" s="691">
        <f t="shared" si="30"/>
        <v>22</v>
      </c>
      <c r="G199" s="692" t="str">
        <f t="shared" si="31"/>
        <v>022</v>
      </c>
      <c r="H199" s="680" t="str">
        <f t="shared" si="33"/>
        <v>1702022</v>
      </c>
      <c r="I199" s="681">
        <v>42807.735602777779</v>
      </c>
      <c r="J199" s="681">
        <v>42819</v>
      </c>
      <c r="K199" s="682">
        <v>42829.73029097222</v>
      </c>
      <c r="L199" s="683" t="s">
        <v>555</v>
      </c>
      <c r="M199" s="684" t="s">
        <v>555</v>
      </c>
      <c r="N199" s="684" t="str">
        <f>IF(I199="","",IFERROR(VLOOKUP(B199,QUEUE!$F$11:$X$1000,19,FALSE),"NON"))</f>
        <v>สมบูรณ์</v>
      </c>
      <c r="O199" s="684" t="s">
        <v>555</v>
      </c>
      <c r="P199" s="684" t="s">
        <v>555</v>
      </c>
      <c r="Q199" s="662" t="s">
        <v>16</v>
      </c>
      <c r="R199" s="662" t="s">
        <v>44</v>
      </c>
      <c r="S199" s="662" t="s">
        <v>31</v>
      </c>
      <c r="T199" s="662" t="s">
        <v>1010</v>
      </c>
      <c r="U199" s="662" t="s">
        <v>426</v>
      </c>
      <c r="V199" s="685">
        <v>948829356</v>
      </c>
      <c r="X199" s="662" t="s">
        <v>1011</v>
      </c>
      <c r="Y199" s="662" t="s">
        <v>294</v>
      </c>
      <c r="Z199" s="662" t="s">
        <v>389</v>
      </c>
      <c r="AA199" s="662">
        <v>2012</v>
      </c>
      <c r="AB199" s="681">
        <v>42796</v>
      </c>
      <c r="AC199" s="686" t="s">
        <v>1012</v>
      </c>
      <c r="AD199" s="686"/>
      <c r="AE199" s="686"/>
      <c r="AF199" s="686"/>
      <c r="AG199" s="626" t="s">
        <v>47</v>
      </c>
      <c r="AH199" s="626" t="s">
        <v>340</v>
      </c>
      <c r="AI199" s="626" t="s">
        <v>51</v>
      </c>
      <c r="AK199" s="626" t="s">
        <v>53</v>
      </c>
      <c r="AM199" s="626" t="s">
        <v>54</v>
      </c>
      <c r="AO199" s="626" t="s">
        <v>68</v>
      </c>
      <c r="AP199" s="626" t="s">
        <v>340</v>
      </c>
      <c r="AQ199" s="626" t="s">
        <v>73</v>
      </c>
      <c r="AR199" s="626" t="s">
        <v>340</v>
      </c>
      <c r="AS199" s="626" t="s">
        <v>667</v>
      </c>
      <c r="AU199" s="626" t="s">
        <v>1421</v>
      </c>
      <c r="AW199" s="626" t="s">
        <v>1422</v>
      </c>
      <c r="AY199" s="626" t="s">
        <v>702</v>
      </c>
      <c r="BA199" s="626" t="s">
        <v>1423</v>
      </c>
      <c r="DD199" s="626">
        <v>199</v>
      </c>
      <c r="DG199" s="626">
        <v>1</v>
      </c>
      <c r="DH199" s="681">
        <v>42772.611950115737</v>
      </c>
      <c r="DI199" s="662" t="s">
        <v>1420</v>
      </c>
      <c r="DJ199" s="663">
        <v>4</v>
      </c>
      <c r="DK199" s="662">
        <v>1</v>
      </c>
      <c r="DL199" s="687" t="str">
        <f t="shared" si="32"/>
        <v>พร้อมซ่อม</v>
      </c>
      <c r="DM199" s="688">
        <v>4051.4</v>
      </c>
    </row>
    <row r="200" spans="1:117" x14ac:dyDescent="0.25">
      <c r="A200" s="689">
        <f t="shared" si="28"/>
        <v>7358</v>
      </c>
      <c r="B200" s="690">
        <f t="shared" si="29"/>
        <v>1702023</v>
      </c>
      <c r="C200" s="626">
        <v>200</v>
      </c>
      <c r="D200" s="677" t="str">
        <f t="shared" si="34"/>
        <v>17</v>
      </c>
      <c r="E200" s="677" t="str">
        <f t="shared" si="35"/>
        <v>02</v>
      </c>
      <c r="F200" s="691">
        <f t="shared" si="30"/>
        <v>23</v>
      </c>
      <c r="G200" s="692" t="str">
        <f t="shared" si="31"/>
        <v>023</v>
      </c>
      <c r="H200" s="680" t="str">
        <f t="shared" si="33"/>
        <v>1702023</v>
      </c>
      <c r="I200" s="681">
        <v>42805.418954050925</v>
      </c>
      <c r="J200" s="681">
        <v>42805</v>
      </c>
      <c r="K200" s="682">
        <v>42805.419596643522</v>
      </c>
      <c r="L200" s="683" t="s">
        <v>555</v>
      </c>
      <c r="M200" s="684" t="s">
        <v>555</v>
      </c>
      <c r="N200" s="684" t="str">
        <f>IF(I200="","",IFERROR(VLOOKUP(B200,QUEUE!$F$11:$X$1000,19,FALSE),"NON"))</f>
        <v>NON</v>
      </c>
      <c r="O200" s="684" t="s">
        <v>555</v>
      </c>
      <c r="P200" s="684" t="s">
        <v>555</v>
      </c>
      <c r="Q200" s="662" t="s">
        <v>16</v>
      </c>
      <c r="R200" s="662" t="s">
        <v>43</v>
      </c>
      <c r="S200" s="662" t="s">
        <v>32</v>
      </c>
      <c r="T200" s="662" t="s">
        <v>1014</v>
      </c>
      <c r="U200" s="662" t="s">
        <v>313</v>
      </c>
      <c r="V200" s="685">
        <v>873237502</v>
      </c>
      <c r="X200" s="662" t="s">
        <v>1015</v>
      </c>
      <c r="Y200" s="662" t="s">
        <v>294</v>
      </c>
      <c r="Z200" s="662" t="s">
        <v>715</v>
      </c>
      <c r="AA200" s="662">
        <v>2005</v>
      </c>
      <c r="AB200" s="681">
        <v>42785</v>
      </c>
      <c r="AC200" s="686" t="s">
        <v>412</v>
      </c>
      <c r="AD200" s="686"/>
      <c r="AE200" s="686"/>
      <c r="AF200" s="686"/>
      <c r="AG200" s="626" t="s">
        <v>1398</v>
      </c>
      <c r="DD200" s="626">
        <v>200</v>
      </c>
      <c r="DH200" s="681">
        <v>42772.624219907404</v>
      </c>
      <c r="DI200" s="662">
        <v>0</v>
      </c>
      <c r="DJ200" s="663">
        <v>0</v>
      </c>
      <c r="DK200" s="662">
        <v>1</v>
      </c>
      <c r="DL200" s="687" t="str">
        <f t="shared" si="32"/>
        <v>พร้อมซ่อม</v>
      </c>
      <c r="DM200" s="688">
        <v>11366.36</v>
      </c>
    </row>
    <row r="201" spans="1:117" x14ac:dyDescent="0.25">
      <c r="A201" s="689">
        <f t="shared" ref="A201:A264" si="36">IFERROR(VALUE(RIGHT(X201,4)),IFERROR(VALUE(RIGHT(X201,3)),VALUE(RIGHT(X201,2))))</f>
        <v>2725</v>
      </c>
      <c r="B201" s="690">
        <f t="shared" ref="B201:B264" si="37">VALUE(H201)</f>
        <v>1702024</v>
      </c>
      <c r="C201" s="626">
        <v>201</v>
      </c>
      <c r="D201" s="677" t="str">
        <f t="shared" si="34"/>
        <v>17</v>
      </c>
      <c r="E201" s="677" t="str">
        <f t="shared" si="35"/>
        <v>02</v>
      </c>
      <c r="F201" s="691">
        <f t="shared" ref="F201:F264" si="38">IF(E201=E200,F200+1,1)</f>
        <v>24</v>
      </c>
      <c r="G201" s="692" t="str">
        <f t="shared" ref="G201:G264" si="39">TEXT(F201,"000")</f>
        <v>024</v>
      </c>
      <c r="H201" s="680" t="str">
        <f t="shared" si="33"/>
        <v>1702024</v>
      </c>
      <c r="I201" s="681">
        <v>42800.674978009258</v>
      </c>
      <c r="K201" s="682">
        <v>42823.416075000001</v>
      </c>
      <c r="L201" s="683" t="s">
        <v>555</v>
      </c>
      <c r="M201" s="684" t="s">
        <v>555</v>
      </c>
      <c r="N201" s="684" t="str">
        <f>IF(I201="","",IFERROR(VLOOKUP(B201,QUEUE!$F$11:$X$1000,19,FALSE),"NON"))</f>
        <v>สมบูรณ์</v>
      </c>
      <c r="O201" s="684" t="s">
        <v>555</v>
      </c>
      <c r="P201" s="684" t="s">
        <v>555</v>
      </c>
      <c r="Q201" s="662" t="s">
        <v>16</v>
      </c>
      <c r="R201" s="662" t="s">
        <v>44</v>
      </c>
      <c r="S201" s="662" t="s">
        <v>34</v>
      </c>
      <c r="T201" s="662" t="s">
        <v>1016</v>
      </c>
      <c r="U201" s="662" t="s">
        <v>527</v>
      </c>
      <c r="V201" s="685">
        <v>819279293</v>
      </c>
      <c r="X201" s="662" t="s">
        <v>1017</v>
      </c>
      <c r="Y201" s="662" t="s">
        <v>310</v>
      </c>
      <c r="Z201" s="662" t="s">
        <v>384</v>
      </c>
      <c r="AB201" s="681" t="s">
        <v>330</v>
      </c>
      <c r="AD201" s="686"/>
      <c r="AE201" s="686"/>
      <c r="AF201" s="686"/>
      <c r="AG201" s="626" t="s">
        <v>47</v>
      </c>
      <c r="AH201" s="626" t="s">
        <v>340</v>
      </c>
      <c r="AI201" s="626" t="s">
        <v>48</v>
      </c>
      <c r="AJ201" s="626" t="s">
        <v>340</v>
      </c>
      <c r="AK201" s="626" t="s">
        <v>51</v>
      </c>
      <c r="AM201" s="626" t="s">
        <v>52</v>
      </c>
      <c r="AO201" s="626" t="s">
        <v>56</v>
      </c>
      <c r="AQ201" s="626" t="s">
        <v>1331</v>
      </c>
      <c r="AS201" s="626" t="s">
        <v>1332</v>
      </c>
      <c r="DD201" s="626">
        <v>201</v>
      </c>
      <c r="DG201" s="626">
        <v>1</v>
      </c>
      <c r="DH201" s="681">
        <v>42772.627199652779</v>
      </c>
      <c r="DI201" s="662">
        <v>0</v>
      </c>
      <c r="DJ201" s="663">
        <v>5</v>
      </c>
      <c r="DK201" s="662">
        <v>1</v>
      </c>
      <c r="DL201" s="687" t="str">
        <f t="shared" si="32"/>
        <v>พร้อมซ่อม</v>
      </c>
      <c r="DM201" s="688">
        <v>3900</v>
      </c>
    </row>
    <row r="202" spans="1:117" x14ac:dyDescent="0.25">
      <c r="A202" s="689">
        <f t="shared" si="36"/>
        <v>7406</v>
      </c>
      <c r="B202" s="690">
        <f t="shared" si="37"/>
        <v>1702025</v>
      </c>
      <c r="C202" s="626">
        <v>202</v>
      </c>
      <c r="D202" s="677" t="str">
        <f t="shared" si="34"/>
        <v>17</v>
      </c>
      <c r="E202" s="677" t="str">
        <f t="shared" si="35"/>
        <v>02</v>
      </c>
      <c r="F202" s="691">
        <f t="shared" si="38"/>
        <v>25</v>
      </c>
      <c r="G202" s="692" t="str">
        <f t="shared" si="39"/>
        <v>025</v>
      </c>
      <c r="H202" s="680" t="str">
        <f t="shared" si="33"/>
        <v>1702025</v>
      </c>
      <c r="I202" s="681">
        <v>42787.703483680554</v>
      </c>
      <c r="K202" s="682">
        <v>42815.599762152779</v>
      </c>
      <c r="L202" s="683" t="s">
        <v>555</v>
      </c>
      <c r="M202" s="684" t="s">
        <v>555</v>
      </c>
      <c r="N202" s="684" t="str">
        <f>IF(I202="","",IFERROR(VLOOKUP(B202,QUEUE!$F$11:$X$1000,19,FALSE),"NON"))</f>
        <v>สมบูรณ์</v>
      </c>
      <c r="O202" s="684" t="s">
        <v>555</v>
      </c>
      <c r="P202" s="684" t="s">
        <v>555</v>
      </c>
      <c r="Q202" s="662" t="s">
        <v>16</v>
      </c>
      <c r="R202" s="662" t="s">
        <v>44</v>
      </c>
      <c r="S202" s="662" t="s">
        <v>32</v>
      </c>
      <c r="T202" s="662" t="s">
        <v>1018</v>
      </c>
      <c r="U202" s="662" t="s">
        <v>387</v>
      </c>
      <c r="V202" s="685">
        <v>952453664</v>
      </c>
      <c r="X202" s="662" t="s">
        <v>1019</v>
      </c>
      <c r="Y202" s="662" t="s">
        <v>310</v>
      </c>
      <c r="Z202" s="662" t="s">
        <v>400</v>
      </c>
      <c r="AA202" s="662">
        <v>2010</v>
      </c>
      <c r="AB202" s="681" t="s">
        <v>330</v>
      </c>
      <c r="AD202" s="686"/>
      <c r="AE202" s="686"/>
      <c r="AF202" s="686"/>
      <c r="AG202" s="626" t="s">
        <v>48</v>
      </c>
      <c r="AH202" s="626" t="s">
        <v>340</v>
      </c>
      <c r="AI202" s="626" t="s">
        <v>78</v>
      </c>
      <c r="AK202" s="626" t="s">
        <v>55</v>
      </c>
      <c r="AM202" s="626" t="s">
        <v>72</v>
      </c>
      <c r="AN202" s="626" t="s">
        <v>340</v>
      </c>
      <c r="AO202" s="626" t="s">
        <v>1123</v>
      </c>
      <c r="AQ202" s="626" t="s">
        <v>1191</v>
      </c>
      <c r="AS202" s="626" t="s">
        <v>1192</v>
      </c>
      <c r="AU202" s="626" t="s">
        <v>894</v>
      </c>
      <c r="DD202" s="626">
        <v>202</v>
      </c>
      <c r="DH202" s="681">
        <v>42772.631764583333</v>
      </c>
      <c r="DI202" s="662">
        <v>0</v>
      </c>
      <c r="DJ202" s="663">
        <v>3</v>
      </c>
      <c r="DK202" s="662"/>
      <c r="DL202" s="687" t="str">
        <f t="shared" si="32"/>
        <v>พร้อมซ่อม</v>
      </c>
      <c r="DM202" s="688">
        <v>2000</v>
      </c>
    </row>
    <row r="203" spans="1:117" x14ac:dyDescent="0.25">
      <c r="A203" s="689">
        <f t="shared" si="36"/>
        <v>7785</v>
      </c>
      <c r="B203" s="690">
        <f t="shared" si="37"/>
        <v>1702026</v>
      </c>
      <c r="C203" s="626">
        <v>203</v>
      </c>
      <c r="D203" s="677" t="str">
        <f t="shared" si="34"/>
        <v>17</v>
      </c>
      <c r="E203" s="677" t="str">
        <f t="shared" si="35"/>
        <v>02</v>
      </c>
      <c r="F203" s="691">
        <f t="shared" si="38"/>
        <v>26</v>
      </c>
      <c r="G203" s="692" t="str">
        <f t="shared" si="39"/>
        <v>026</v>
      </c>
      <c r="H203" s="680" t="str">
        <f t="shared" si="33"/>
        <v>1702026</v>
      </c>
      <c r="I203" s="681">
        <v>42870.706769328703</v>
      </c>
      <c r="J203" s="681">
        <v>42879</v>
      </c>
      <c r="K203" s="682">
        <v>42887.553194791668</v>
      </c>
      <c r="L203" s="683" t="s">
        <v>555</v>
      </c>
      <c r="M203" s="684" t="s">
        <v>555</v>
      </c>
      <c r="N203" s="684" t="s">
        <v>555</v>
      </c>
      <c r="O203" s="684" t="s">
        <v>555</v>
      </c>
      <c r="P203" s="684" t="s">
        <v>555</v>
      </c>
      <c r="Q203" s="662" t="s">
        <v>16</v>
      </c>
      <c r="R203" s="662" t="s">
        <v>44</v>
      </c>
      <c r="S203" s="662" t="s">
        <v>35</v>
      </c>
      <c r="T203" s="662" t="s">
        <v>1020</v>
      </c>
      <c r="U203" s="662" t="s">
        <v>501</v>
      </c>
      <c r="V203" s="685">
        <v>917279991</v>
      </c>
      <c r="X203" s="662" t="s">
        <v>1021</v>
      </c>
      <c r="Y203" s="662" t="s">
        <v>315</v>
      </c>
      <c r="Z203" s="662" t="s">
        <v>316</v>
      </c>
      <c r="AA203" s="662">
        <v>2012</v>
      </c>
      <c r="AB203" s="681" t="s">
        <v>330</v>
      </c>
      <c r="AD203" s="686"/>
      <c r="AE203" s="686"/>
      <c r="AF203" s="686"/>
      <c r="AG203" s="626" t="s">
        <v>47</v>
      </c>
      <c r="AH203" s="626" t="s">
        <v>340</v>
      </c>
      <c r="AI203" s="626" t="s">
        <v>51</v>
      </c>
      <c r="AK203" s="626" t="s">
        <v>53</v>
      </c>
      <c r="AM203" s="626" t="s">
        <v>68</v>
      </c>
      <c r="AN203" s="626" t="s">
        <v>340</v>
      </c>
      <c r="AO203" s="626" t="s">
        <v>1421</v>
      </c>
      <c r="AQ203" s="626" t="s">
        <v>1845</v>
      </c>
      <c r="DD203" s="626">
        <v>203</v>
      </c>
      <c r="DG203" s="626">
        <v>0.5</v>
      </c>
      <c r="DH203" s="681">
        <v>42772.633526736114</v>
      </c>
      <c r="DI203" s="662">
        <v>0</v>
      </c>
      <c r="DJ203" s="663">
        <v>3</v>
      </c>
      <c r="DK203" s="662"/>
      <c r="DL203" s="687" t="str">
        <f t="shared" si="32"/>
        <v>พร้อมซ่อม</v>
      </c>
      <c r="DM203" s="688">
        <v>9390</v>
      </c>
    </row>
    <row r="204" spans="1:117" x14ac:dyDescent="0.25">
      <c r="A204" s="689">
        <f t="shared" si="36"/>
        <v>9253</v>
      </c>
      <c r="B204" s="690">
        <f t="shared" si="37"/>
        <v>1702027</v>
      </c>
      <c r="C204" s="626">
        <v>204</v>
      </c>
      <c r="D204" s="677" t="str">
        <f t="shared" si="34"/>
        <v>17</v>
      </c>
      <c r="E204" s="677" t="str">
        <f t="shared" si="35"/>
        <v>02</v>
      </c>
      <c r="F204" s="691">
        <f t="shared" si="38"/>
        <v>27</v>
      </c>
      <c r="G204" s="692" t="str">
        <f t="shared" si="39"/>
        <v>027</v>
      </c>
      <c r="H204" s="680" t="str">
        <f t="shared" si="33"/>
        <v>1702027</v>
      </c>
      <c r="I204" s="681">
        <v>42772.660640509261</v>
      </c>
      <c r="J204" s="681">
        <v>42776</v>
      </c>
      <c r="K204" s="682">
        <v>42782.555748726852</v>
      </c>
      <c r="L204" s="683">
        <f t="shared" ref="L204:L210" si="40">IF(I204="","",IF(J204="","No fix",J204-I204))</f>
        <v>3.3393594907392981</v>
      </c>
      <c r="M204" s="684" t="str">
        <f>IF(I204="","",IF(AG204="","NON","JOB"))</f>
        <v>JOB</v>
      </c>
      <c r="N204" s="684" t="str">
        <f>IF(I204="","",IFERROR(VLOOKUP(B204,QUEUE!$F$11:$X$1000,19,FALSE),"NON"))</f>
        <v>สมบูรณ์</v>
      </c>
      <c r="O204" s="684" t="str">
        <f>IF(I204="","",IFERROR(IF(VLOOKUP(B204,[1]REFINISH!$F$4:$O$1000,10,FALSE)="",VLOOKUP(B204,[1]REFINISH!$F$4:$O$1000,8,FALSE),"OK"),"NON"))</f>
        <v>OK</v>
      </c>
      <c r="P204" s="684" t="str">
        <f>IF(I204="","",IF(AF204=0,"NON",IF(AF204-DE204=0,"OK","ขาด"&amp;AF204-DE204&amp;"ชิ้น")))</f>
        <v>NON</v>
      </c>
      <c r="Q204" s="662" t="s">
        <v>16</v>
      </c>
      <c r="R204" s="662" t="s">
        <v>43</v>
      </c>
      <c r="S204" s="662" t="s">
        <v>31</v>
      </c>
      <c r="T204" s="662" t="s">
        <v>1022</v>
      </c>
      <c r="U204" s="662" t="s">
        <v>326</v>
      </c>
      <c r="V204" s="685">
        <v>814073255</v>
      </c>
      <c r="X204" s="662" t="s">
        <v>1023</v>
      </c>
      <c r="Y204" s="662" t="s">
        <v>328</v>
      </c>
      <c r="Z204" s="662" t="s">
        <v>630</v>
      </c>
      <c r="AA204" s="662">
        <v>2012</v>
      </c>
      <c r="AB204" s="681" t="s">
        <v>330</v>
      </c>
      <c r="AD204" s="686"/>
      <c r="AE204" s="686"/>
      <c r="AF204" s="686"/>
      <c r="AG204" s="626" t="s">
        <v>63</v>
      </c>
      <c r="DD204" s="626">
        <v>204</v>
      </c>
      <c r="DG204" s="626">
        <v>0.5</v>
      </c>
      <c r="DH204" s="681">
        <v>42772.63716539352</v>
      </c>
      <c r="DI204" s="662" t="s">
        <v>1013</v>
      </c>
      <c r="DJ204" s="663">
        <v>1</v>
      </c>
      <c r="DK204" s="662"/>
      <c r="DL204" s="687" t="str">
        <f t="shared" si="32"/>
        <v>พร้อมซ่อม</v>
      </c>
      <c r="DM204" s="688"/>
    </row>
    <row r="205" spans="1:117" x14ac:dyDescent="0.25">
      <c r="A205" s="689">
        <f t="shared" si="36"/>
        <v>1662</v>
      </c>
      <c r="B205" s="690">
        <f t="shared" si="37"/>
        <v>1702028</v>
      </c>
      <c r="C205" s="626">
        <v>205</v>
      </c>
      <c r="D205" s="677" t="str">
        <f t="shared" si="34"/>
        <v>17</v>
      </c>
      <c r="E205" s="677" t="str">
        <f t="shared" si="35"/>
        <v>02</v>
      </c>
      <c r="F205" s="691">
        <f t="shared" si="38"/>
        <v>28</v>
      </c>
      <c r="G205" s="692" t="str">
        <f t="shared" si="39"/>
        <v>028</v>
      </c>
      <c r="H205" s="680" t="str">
        <f t="shared" si="33"/>
        <v>1702028</v>
      </c>
      <c r="I205" s="681">
        <v>42772.663824421295</v>
      </c>
      <c r="J205" s="681">
        <v>42776</v>
      </c>
      <c r="K205" s="682">
        <v>42783.475358912037</v>
      </c>
      <c r="L205" s="683">
        <f t="shared" si="40"/>
        <v>3.3361755787045695</v>
      </c>
      <c r="M205" s="684" t="str">
        <f>IF(I205="","",IF(AG205="","NON","JOB"))</f>
        <v>JOB</v>
      </c>
      <c r="N205" s="684" t="str">
        <f>IF(I205="","",IFERROR(VLOOKUP(B205,QUEUE!$F$11:$X$1000,19,FALSE),"NON"))</f>
        <v>สมบูรณ์</v>
      </c>
      <c r="O205" s="684" t="str">
        <f>IF(I205="","",IFERROR(IF(VLOOKUP(B205,[1]REFINISH!$F$4:$O$1000,10,FALSE)="",VLOOKUP(B205,[1]REFINISH!$F$4:$O$1000,8,FALSE),"OK"),"NON"))</f>
        <v>OK</v>
      </c>
      <c r="P205" s="684" t="str">
        <f>IF(I205="","",IF(AF205=0,"NON",IF(AF205-DE205=0,"OK","ขาด"&amp;AF205-DE205&amp;"ชิ้น")))</f>
        <v>NON</v>
      </c>
      <c r="Q205" s="662" t="s">
        <v>16</v>
      </c>
      <c r="R205" s="662" t="s">
        <v>44</v>
      </c>
      <c r="S205" s="662" t="s">
        <v>31</v>
      </c>
      <c r="T205" s="662" t="s">
        <v>1024</v>
      </c>
      <c r="U205" s="662" t="s">
        <v>319</v>
      </c>
      <c r="V205" s="685">
        <v>819110590</v>
      </c>
      <c r="X205" s="662" t="s">
        <v>1025</v>
      </c>
      <c r="Y205" s="662" t="s">
        <v>294</v>
      </c>
      <c r="Z205" s="662" t="s">
        <v>389</v>
      </c>
      <c r="AA205" s="662">
        <v>2010</v>
      </c>
      <c r="AB205" s="681">
        <v>42909</v>
      </c>
      <c r="AC205" s="686" t="s">
        <v>488</v>
      </c>
      <c r="AD205" s="686"/>
      <c r="AE205" s="686"/>
      <c r="AF205" s="686"/>
      <c r="AG205" s="626" t="s">
        <v>47</v>
      </c>
      <c r="AI205" s="626" t="s">
        <v>52</v>
      </c>
      <c r="AK205" s="626" t="s">
        <v>62</v>
      </c>
      <c r="DD205" s="626">
        <v>205</v>
      </c>
      <c r="DG205" s="626">
        <v>1</v>
      </c>
      <c r="DH205" s="681">
        <v>42772.638975231479</v>
      </c>
      <c r="DI205" s="662" t="s">
        <v>891</v>
      </c>
      <c r="DJ205" s="663">
        <v>3</v>
      </c>
      <c r="DK205" s="662"/>
      <c r="DL205" s="687" t="str">
        <f t="shared" si="32"/>
        <v>พร้อมซ่อม</v>
      </c>
      <c r="DM205" s="688">
        <v>1563.4</v>
      </c>
    </row>
    <row r="206" spans="1:117" x14ac:dyDescent="0.25">
      <c r="A206" s="689">
        <f t="shared" si="36"/>
        <v>8155</v>
      </c>
      <c r="B206" s="690">
        <f t="shared" si="37"/>
        <v>1702029</v>
      </c>
      <c r="C206" s="626">
        <v>206</v>
      </c>
      <c r="D206" s="677" t="str">
        <f t="shared" si="34"/>
        <v>17</v>
      </c>
      <c r="E206" s="677" t="str">
        <f t="shared" si="35"/>
        <v>02</v>
      </c>
      <c r="F206" s="691">
        <f t="shared" si="38"/>
        <v>29</v>
      </c>
      <c r="G206" s="692" t="str">
        <f t="shared" si="39"/>
        <v>029</v>
      </c>
      <c r="H206" s="680" t="str">
        <f t="shared" si="33"/>
        <v>1702029</v>
      </c>
      <c r="I206" s="681">
        <v>42772.666038773146</v>
      </c>
      <c r="J206" s="681">
        <v>42775</v>
      </c>
      <c r="K206" s="682">
        <v>42777.710839467596</v>
      </c>
      <c r="L206" s="683">
        <f t="shared" si="40"/>
        <v>2.3339612268537167</v>
      </c>
      <c r="M206" s="684" t="str">
        <f>IF(I206="","",IF(AG206="","NON","JOB"))</f>
        <v>JOB</v>
      </c>
      <c r="N206" s="684" t="str">
        <f>IF(I206="","",IFERROR(VLOOKUP(B206,QUEUE!$F$11:$X$1000,19,FALSE),"NON"))</f>
        <v>สมบูรณ์</v>
      </c>
      <c r="O206" s="684" t="str">
        <f>IF(I206="","",IFERROR(IF(VLOOKUP(B206,[1]REFINISH!$F$4:$O$1000,10,FALSE)="",VLOOKUP(B206,[1]REFINISH!$F$4:$O$1000,8,FALSE),"OK"),"NON"))</f>
        <v>NON</v>
      </c>
      <c r="P206" s="684" t="str">
        <f>IF(I206="","",IF(AF206=0,"NON",IF(AF206-DE206=0,"OK","ขาด"&amp;AF206-DE206&amp;"ชิ้น")))</f>
        <v>NON</v>
      </c>
      <c r="Q206" s="662" t="s">
        <v>16</v>
      </c>
      <c r="R206" s="662" t="s">
        <v>43</v>
      </c>
      <c r="S206" s="662" t="s">
        <v>36</v>
      </c>
      <c r="T206" s="662" t="s">
        <v>1026</v>
      </c>
      <c r="U206" s="662" t="s">
        <v>326</v>
      </c>
      <c r="V206" s="685">
        <v>802170804</v>
      </c>
      <c r="X206" s="662" t="s">
        <v>1027</v>
      </c>
      <c r="Y206" s="662" t="s">
        <v>328</v>
      </c>
      <c r="AB206" s="681" t="s">
        <v>330</v>
      </c>
      <c r="AD206" s="686"/>
      <c r="AE206" s="686"/>
      <c r="AF206" s="686"/>
      <c r="AG206" s="626" t="s">
        <v>47</v>
      </c>
      <c r="AI206" s="626" t="s">
        <v>69</v>
      </c>
      <c r="AJ206" s="626" t="s">
        <v>340</v>
      </c>
      <c r="AK206" s="626" t="s">
        <v>70</v>
      </c>
      <c r="AL206" s="626" t="s">
        <v>340</v>
      </c>
      <c r="DD206" s="626">
        <v>206</v>
      </c>
      <c r="DH206" s="681">
        <v>42772.653061111108</v>
      </c>
      <c r="DI206" s="662">
        <v>0</v>
      </c>
      <c r="DJ206" s="663">
        <v>1</v>
      </c>
      <c r="DK206" s="662"/>
      <c r="DL206" s="687" t="str">
        <f t="shared" si="32"/>
        <v>พร้อมซ่อม</v>
      </c>
      <c r="DM206" s="688">
        <v>3747</v>
      </c>
    </row>
    <row r="207" spans="1:117" x14ac:dyDescent="0.25">
      <c r="A207" s="689">
        <f t="shared" si="36"/>
        <v>7775</v>
      </c>
      <c r="B207" s="690">
        <f t="shared" si="37"/>
        <v>1702030</v>
      </c>
      <c r="C207" s="626">
        <v>207</v>
      </c>
      <c r="D207" s="677" t="str">
        <f t="shared" si="34"/>
        <v>17</v>
      </c>
      <c r="E207" s="677" t="str">
        <f t="shared" si="35"/>
        <v>02</v>
      </c>
      <c r="F207" s="691">
        <f t="shared" si="38"/>
        <v>30</v>
      </c>
      <c r="G207" s="692" t="str">
        <f t="shared" si="39"/>
        <v>030</v>
      </c>
      <c r="H207" s="680" t="str">
        <f t="shared" si="33"/>
        <v>1702030</v>
      </c>
      <c r="I207" s="681">
        <v>42772.701455092596</v>
      </c>
      <c r="J207" s="681">
        <v>42776</v>
      </c>
      <c r="K207" s="682">
        <v>42780.709136111109</v>
      </c>
      <c r="L207" s="683">
        <f t="shared" si="40"/>
        <v>3.2985449074039934</v>
      </c>
      <c r="M207" s="684" t="str">
        <f>IF(I207="","",IF(AG207="","NON","JOB"))</f>
        <v>JOB</v>
      </c>
      <c r="N207" s="684" t="str">
        <f>IF(I207="","",IFERROR(VLOOKUP(B207,QUEUE!$F$11:$X$1000,19,FALSE),"NON"))</f>
        <v>สมบูรณ์</v>
      </c>
      <c r="O207" s="684" t="str">
        <f>IF(I207="","",IFERROR(IF(VLOOKUP(B207,[1]REFINISH!$F$4:$O$1000,10,FALSE)="",VLOOKUP(B207,[1]REFINISH!$F$4:$O$1000,8,FALSE),"OK"),"NON"))</f>
        <v>OK</v>
      </c>
      <c r="P207" s="684" t="str">
        <f>IF(I207="","",IF(AF207=0,"NON",IF(AF207-DE207=0,"OK","ขาด"&amp;AF207-DE207&amp;"ชิ้น")))</f>
        <v>NON</v>
      </c>
      <c r="Q207" s="662" t="s">
        <v>16</v>
      </c>
      <c r="R207" s="662" t="s">
        <v>43</v>
      </c>
      <c r="S207" s="662" t="s">
        <v>32</v>
      </c>
      <c r="T207" s="662" t="s">
        <v>1028</v>
      </c>
      <c r="U207" s="662" t="s">
        <v>1029</v>
      </c>
      <c r="V207" s="685">
        <v>866691725</v>
      </c>
      <c r="X207" s="662" t="s">
        <v>1030</v>
      </c>
      <c r="Y207" s="662" t="s">
        <v>477</v>
      </c>
      <c r="Z207" s="662" t="s">
        <v>707</v>
      </c>
      <c r="AA207" s="662">
        <v>2013</v>
      </c>
      <c r="AB207" s="681">
        <v>42851</v>
      </c>
      <c r="AC207" s="686" t="s">
        <v>832</v>
      </c>
      <c r="AD207" s="686"/>
      <c r="AE207" s="686"/>
      <c r="AF207" s="686"/>
      <c r="AG207" s="626" t="s">
        <v>48</v>
      </c>
      <c r="AH207" s="626" t="s">
        <v>340</v>
      </c>
      <c r="AI207" s="626" t="s">
        <v>980</v>
      </c>
      <c r="AK207" s="626" t="s">
        <v>1031</v>
      </c>
      <c r="DD207" s="626">
        <v>207</v>
      </c>
      <c r="DG207" s="626">
        <v>0.5</v>
      </c>
      <c r="DH207" s="681">
        <v>42772.678594212965</v>
      </c>
      <c r="DI207" s="662" t="s">
        <v>1032</v>
      </c>
      <c r="DJ207" s="663">
        <v>1</v>
      </c>
      <c r="DK207" s="662"/>
      <c r="DL207" s="687" t="str">
        <f t="shared" si="32"/>
        <v>พร้อมซ่อม</v>
      </c>
      <c r="DM207" s="688">
        <v>5029</v>
      </c>
    </row>
    <row r="208" spans="1:117" x14ac:dyDescent="0.25">
      <c r="A208" s="689">
        <f t="shared" si="36"/>
        <v>8151</v>
      </c>
      <c r="B208" s="690">
        <f t="shared" si="37"/>
        <v>1702031</v>
      </c>
      <c r="C208" s="626">
        <v>208</v>
      </c>
      <c r="D208" s="677" t="str">
        <f t="shared" si="34"/>
        <v>17</v>
      </c>
      <c r="E208" s="677" t="str">
        <f t="shared" si="35"/>
        <v>02</v>
      </c>
      <c r="F208" s="691">
        <f t="shared" si="38"/>
        <v>31</v>
      </c>
      <c r="G208" s="692" t="str">
        <f t="shared" si="39"/>
        <v>031</v>
      </c>
      <c r="H208" s="680" t="str">
        <f t="shared" si="33"/>
        <v>1702031</v>
      </c>
      <c r="I208" s="681">
        <v>42772.705240393516</v>
      </c>
      <c r="J208" s="681">
        <v>42781</v>
      </c>
      <c r="K208" s="682" t="str">
        <f>IF(OR(N208="OUT",N208="สมบูรณ์"),"ไม่ระบุ","")</f>
        <v>ไม่ระบุ</v>
      </c>
      <c r="L208" s="683">
        <f t="shared" si="40"/>
        <v>8.2947596064841491</v>
      </c>
      <c r="M208" s="684" t="str">
        <f>IF(I208="","",IF(AG208="","NON","JOB"))</f>
        <v>JOB</v>
      </c>
      <c r="N208" s="684" t="str">
        <f>IF(I208="","",IFERROR(VLOOKUP(B208,QUEUE!$F$11:$X$1000,19,FALSE),"NON"))</f>
        <v>สมบูรณ์</v>
      </c>
      <c r="O208" s="684" t="str">
        <f>IF(I208="","",IFERROR(IF(VLOOKUP(B208,[1]REFINISH!$F$4:$O$1000,10,FALSE)="",VLOOKUP(B208,[1]REFINISH!$F$4:$O$1000,8,FALSE),"OK"),"NON"))</f>
        <v>OK</v>
      </c>
      <c r="P208" s="684" t="str">
        <f>IF(I208="","",IF(AF208=0,"NON",IF(AF208-DE208=0,"OK","ขาด"&amp;AF208-DE208&amp;"ชิ้น")))</f>
        <v>NON</v>
      </c>
      <c r="Q208" s="662" t="s">
        <v>16</v>
      </c>
      <c r="R208" s="662" t="s">
        <v>43</v>
      </c>
      <c r="S208" s="662" t="s">
        <v>31</v>
      </c>
      <c r="T208" s="662" t="s">
        <v>1033</v>
      </c>
      <c r="U208" s="662" t="s">
        <v>326</v>
      </c>
      <c r="V208" s="685">
        <v>923986918</v>
      </c>
      <c r="X208" s="662" t="s">
        <v>1034</v>
      </c>
      <c r="Y208" s="662" t="s">
        <v>299</v>
      </c>
      <c r="Z208" s="662" t="s">
        <v>368</v>
      </c>
      <c r="AA208" s="662">
        <v>2012</v>
      </c>
      <c r="AB208" s="681">
        <v>42886</v>
      </c>
      <c r="AC208" s="686" t="s">
        <v>1035</v>
      </c>
      <c r="AD208" s="686"/>
      <c r="AE208" s="686"/>
      <c r="AF208" s="686"/>
      <c r="AG208" s="626" t="s">
        <v>47</v>
      </c>
      <c r="AH208" s="626" t="s">
        <v>340</v>
      </c>
      <c r="AI208" s="626" t="s">
        <v>49</v>
      </c>
      <c r="AJ208" s="626" t="s">
        <v>340</v>
      </c>
      <c r="AK208" s="626" t="s">
        <v>73</v>
      </c>
      <c r="AL208" s="626" t="s">
        <v>340</v>
      </c>
      <c r="AM208" s="626" t="s">
        <v>452</v>
      </c>
      <c r="AO208" s="626" t="s">
        <v>1036</v>
      </c>
      <c r="AQ208" s="626" t="s">
        <v>453</v>
      </c>
      <c r="DD208" s="626">
        <v>208</v>
      </c>
      <c r="DG208" s="626">
        <v>1</v>
      </c>
      <c r="DH208" s="681">
        <v>42772.698269907407</v>
      </c>
      <c r="DI208" s="662" t="s">
        <v>1037</v>
      </c>
      <c r="DJ208" s="663">
        <v>1</v>
      </c>
      <c r="DK208" s="662"/>
      <c r="DL208" s="687" t="str">
        <f t="shared" si="32"/>
        <v>พร้อมซ่อม</v>
      </c>
      <c r="DM208" s="688"/>
    </row>
    <row r="209" spans="1:117" x14ac:dyDescent="0.25">
      <c r="A209" s="689">
        <f t="shared" si="36"/>
        <v>9867</v>
      </c>
      <c r="B209" s="690">
        <f t="shared" si="37"/>
        <v>1702032</v>
      </c>
      <c r="C209" s="626">
        <v>209</v>
      </c>
      <c r="D209" s="677" t="str">
        <f t="shared" si="34"/>
        <v>17</v>
      </c>
      <c r="E209" s="677" t="str">
        <f t="shared" si="35"/>
        <v>02</v>
      </c>
      <c r="F209" s="691">
        <f t="shared" si="38"/>
        <v>32</v>
      </c>
      <c r="G209" s="692" t="str">
        <f t="shared" si="39"/>
        <v>032</v>
      </c>
      <c r="H209" s="680" t="str">
        <f t="shared" si="33"/>
        <v>1702032</v>
      </c>
      <c r="I209" s="681">
        <v>42773.74392291667</v>
      </c>
      <c r="J209" s="681">
        <v>42777</v>
      </c>
      <c r="K209" s="682" t="str">
        <f>IF(OR(M209="OUT",N209="OUT",N209="สมบูรณ์"),"ไม่ระบุ","")</f>
        <v>ไม่ระบุ</v>
      </c>
      <c r="L209" s="683">
        <f t="shared" si="40"/>
        <v>3.2560770833297283</v>
      </c>
      <c r="M209" s="684" t="s">
        <v>555</v>
      </c>
      <c r="N209" s="684" t="str">
        <f>IF(I209="","",IFERROR(VLOOKUP(B209,QUEUE!$F$11:$X$1000,19,FALSE),"NON"))</f>
        <v>NON</v>
      </c>
      <c r="O209" s="684" t="s">
        <v>555</v>
      </c>
      <c r="P209" s="684" t="s">
        <v>555</v>
      </c>
      <c r="Q209" s="662" t="s">
        <v>16</v>
      </c>
      <c r="R209" s="662" t="s">
        <v>44</v>
      </c>
      <c r="S209" s="662" t="s">
        <v>36</v>
      </c>
      <c r="T209" s="662" t="s">
        <v>1038</v>
      </c>
      <c r="U209" s="662" t="s">
        <v>834</v>
      </c>
      <c r="V209" s="685">
        <v>614038762</v>
      </c>
      <c r="X209" s="662" t="s">
        <v>1039</v>
      </c>
      <c r="Y209" s="662" t="s">
        <v>310</v>
      </c>
      <c r="Z209" s="662" t="s">
        <v>311</v>
      </c>
      <c r="AA209" s="662">
        <v>2009</v>
      </c>
      <c r="AB209" s="681">
        <v>42902</v>
      </c>
      <c r="AC209" s="686" t="s">
        <v>824</v>
      </c>
      <c r="AD209" s="686"/>
      <c r="AE209" s="686"/>
      <c r="AF209" s="686"/>
      <c r="AG209" s="626" t="s">
        <v>65</v>
      </c>
      <c r="AH209" s="626" t="s">
        <v>340</v>
      </c>
      <c r="AI209" s="626" t="s">
        <v>67</v>
      </c>
      <c r="AJ209" s="626" t="s">
        <v>340</v>
      </c>
      <c r="AK209" s="626" t="s">
        <v>68</v>
      </c>
      <c r="AL209" s="626" t="s">
        <v>340</v>
      </c>
      <c r="AM209" s="626" t="s">
        <v>73</v>
      </c>
      <c r="AN209" s="626" t="s">
        <v>340</v>
      </c>
      <c r="AO209" s="626" t="s">
        <v>570</v>
      </c>
      <c r="AQ209" s="626" t="s">
        <v>1040</v>
      </c>
      <c r="AS209" s="626" t="s">
        <v>1041</v>
      </c>
      <c r="AU209" s="626" t="s">
        <v>1042</v>
      </c>
      <c r="DD209" s="626">
        <v>209</v>
      </c>
      <c r="DH209" s="681">
        <v>42773.733270717596</v>
      </c>
      <c r="DI209" s="662" t="s">
        <v>1043</v>
      </c>
      <c r="DJ209" s="663">
        <v>0</v>
      </c>
      <c r="DK209" s="662"/>
      <c r="DL209" s="687" t="str">
        <f t="shared" si="32"/>
        <v>พร้อมซ่อม</v>
      </c>
      <c r="DM209" s="688">
        <v>321</v>
      </c>
    </row>
    <row r="210" spans="1:117" x14ac:dyDescent="0.25">
      <c r="A210" s="689">
        <f t="shared" si="36"/>
        <v>9867</v>
      </c>
      <c r="B210" s="690">
        <f t="shared" si="37"/>
        <v>1702033</v>
      </c>
      <c r="C210" s="626">
        <v>210</v>
      </c>
      <c r="D210" s="677" t="str">
        <f t="shared" si="34"/>
        <v>17</v>
      </c>
      <c r="E210" s="677" t="str">
        <f t="shared" si="35"/>
        <v>02</v>
      </c>
      <c r="F210" s="691">
        <f t="shared" si="38"/>
        <v>33</v>
      </c>
      <c r="G210" s="692" t="str">
        <f t="shared" si="39"/>
        <v>033</v>
      </c>
      <c r="H210" s="680" t="str">
        <f t="shared" si="33"/>
        <v>1702033</v>
      </c>
      <c r="I210" s="681">
        <v>42773.74392291667</v>
      </c>
      <c r="J210" s="681">
        <v>42777</v>
      </c>
      <c r="K210" s="682" t="str">
        <f>IF(OR(N210="OUT",N210="สมบูรณ์"),"ไม่ระบุ","")</f>
        <v>ไม่ระบุ</v>
      </c>
      <c r="L210" s="683">
        <f t="shared" si="40"/>
        <v>3.2560770833297283</v>
      </c>
      <c r="M210" s="684" t="str">
        <f>IF(I210="","",IF(AG210="","NON","JOB"))</f>
        <v>NON</v>
      </c>
      <c r="N210" s="684" t="str">
        <f>IF(I210="","",IFERROR(VLOOKUP(B210,QUEUE!$F$11:$X$1000,19,FALSE),"NON"))</f>
        <v>สมบูรณ์</v>
      </c>
      <c r="O210" s="684" t="str">
        <f>IF(I210="","",IFERROR(IF(VLOOKUP(B210,[1]REFINISH!$F$4:$O$1000,10,FALSE)="",VLOOKUP(B210,[1]REFINISH!$F$4:$O$1000,8,FALSE),"OK"),"NON"))</f>
        <v>OK</v>
      </c>
      <c r="P210" s="684" t="str">
        <f>IF(I210="","",IF(AF210=0,"NON",IF(AF210-DE210=0,"OK","ขาด"&amp;AF210-DE210&amp;"ชิ้น")))</f>
        <v>NON</v>
      </c>
      <c r="Q210" s="662" t="s">
        <v>16</v>
      </c>
      <c r="R210" s="662" t="s">
        <v>102</v>
      </c>
      <c r="S210" s="662" t="s">
        <v>33</v>
      </c>
      <c r="T210" s="662" t="s">
        <v>1038</v>
      </c>
      <c r="U210" s="662" t="s">
        <v>834</v>
      </c>
      <c r="V210" s="685">
        <v>614038762</v>
      </c>
      <c r="W210" s="685">
        <v>0</v>
      </c>
      <c r="X210" s="662" t="s">
        <v>1039</v>
      </c>
      <c r="Y210" s="662" t="s">
        <v>310</v>
      </c>
      <c r="Z210" s="662" t="s">
        <v>311</v>
      </c>
      <c r="AA210" s="662">
        <v>2009</v>
      </c>
      <c r="AB210" s="681">
        <v>42902</v>
      </c>
      <c r="AC210" s="686" t="s">
        <v>824</v>
      </c>
      <c r="AD210" s="686"/>
      <c r="AE210" s="686"/>
      <c r="AF210" s="686"/>
      <c r="DD210" s="626">
        <v>210</v>
      </c>
      <c r="DG210" s="626">
        <v>1</v>
      </c>
      <c r="DH210" s="681">
        <v>42773.734846296298</v>
      </c>
      <c r="DI210" s="662" t="s">
        <v>1009</v>
      </c>
      <c r="DJ210" s="663"/>
      <c r="DK210" s="662">
        <v>1</v>
      </c>
      <c r="DL210" s="687" t="str">
        <f t="shared" si="32"/>
        <v>รออนุมัติ</v>
      </c>
      <c r="DM210" s="688">
        <v>6000</v>
      </c>
    </row>
    <row r="211" spans="1:117" x14ac:dyDescent="0.25">
      <c r="A211" s="689">
        <f t="shared" si="36"/>
        <v>4528</v>
      </c>
      <c r="B211" s="690">
        <f t="shared" si="37"/>
        <v>1702034</v>
      </c>
      <c r="C211" s="626">
        <v>211</v>
      </c>
      <c r="D211" s="677" t="str">
        <f t="shared" si="34"/>
        <v>17</v>
      </c>
      <c r="E211" s="677" t="str">
        <f t="shared" si="35"/>
        <v>02</v>
      </c>
      <c r="F211" s="691">
        <f t="shared" si="38"/>
        <v>34</v>
      </c>
      <c r="G211" s="692" t="str">
        <f t="shared" si="39"/>
        <v>034</v>
      </c>
      <c r="H211" s="680" t="str">
        <f t="shared" si="33"/>
        <v>1702034</v>
      </c>
      <c r="I211" s="681">
        <v>42801.410388194447</v>
      </c>
      <c r="K211" s="682">
        <v>42830.592579166667</v>
      </c>
      <c r="L211" s="683" t="s">
        <v>555</v>
      </c>
      <c r="M211" s="684" t="s">
        <v>555</v>
      </c>
      <c r="N211" s="684" t="str">
        <f>IF(I211="","",IFERROR(VLOOKUP(B211,QUEUE!$F$11:$X$1000,19,FALSE),"NON"))</f>
        <v>สมบูรณ์</v>
      </c>
      <c r="O211" s="684" t="s">
        <v>555</v>
      </c>
      <c r="P211" s="684" t="s">
        <v>555</v>
      </c>
      <c r="Q211" s="662" t="s">
        <v>16</v>
      </c>
      <c r="R211" s="662" t="s">
        <v>44</v>
      </c>
      <c r="S211" s="662" t="s">
        <v>32</v>
      </c>
      <c r="T211" s="662" t="s">
        <v>1044</v>
      </c>
      <c r="U211" s="662" t="s">
        <v>501</v>
      </c>
      <c r="V211" s="685">
        <v>818665946</v>
      </c>
      <c r="X211" s="662" t="s">
        <v>1045</v>
      </c>
      <c r="Y211" s="662" t="s">
        <v>310</v>
      </c>
      <c r="Z211" s="662" t="s">
        <v>384</v>
      </c>
      <c r="AA211" s="662">
        <v>2008</v>
      </c>
      <c r="AB211" s="681">
        <v>42975</v>
      </c>
      <c r="AC211" s="686" t="s">
        <v>461</v>
      </c>
      <c r="AD211" s="686"/>
      <c r="AE211" s="686">
        <v>1</v>
      </c>
      <c r="AF211" s="686"/>
      <c r="AG211" s="626" t="s">
        <v>47</v>
      </c>
      <c r="AI211" s="626" t="s">
        <v>48</v>
      </c>
      <c r="AK211" s="626" t="s">
        <v>51</v>
      </c>
      <c r="AM211" s="626" t="s">
        <v>66</v>
      </c>
      <c r="AO211" s="626" t="s">
        <v>1299</v>
      </c>
      <c r="AQ211" s="626" t="s">
        <v>1123</v>
      </c>
      <c r="DD211" s="626">
        <v>211</v>
      </c>
      <c r="DG211" s="626">
        <v>1</v>
      </c>
      <c r="DH211" s="681">
        <v>42774.44185949074</v>
      </c>
      <c r="DI211" s="662" t="s">
        <v>1327</v>
      </c>
      <c r="DJ211" s="663">
        <v>4</v>
      </c>
      <c r="DK211" s="662">
        <v>1</v>
      </c>
      <c r="DL211" s="687" t="str">
        <f t="shared" si="32"/>
        <v>พร้อมซ่อม</v>
      </c>
      <c r="DM211" s="688">
        <v>12836.06</v>
      </c>
    </row>
    <row r="212" spans="1:117" x14ac:dyDescent="0.25">
      <c r="A212" s="689">
        <f t="shared" si="36"/>
        <v>3689</v>
      </c>
      <c r="B212" s="690">
        <f t="shared" si="37"/>
        <v>1702035</v>
      </c>
      <c r="C212" s="626">
        <v>212</v>
      </c>
      <c r="D212" s="677" t="str">
        <f t="shared" si="34"/>
        <v>17</v>
      </c>
      <c r="E212" s="677" t="str">
        <f t="shared" si="35"/>
        <v>02</v>
      </c>
      <c r="F212" s="691">
        <f t="shared" si="38"/>
        <v>35</v>
      </c>
      <c r="G212" s="692" t="str">
        <f t="shared" si="39"/>
        <v>035</v>
      </c>
      <c r="H212" s="680" t="str">
        <f t="shared" si="33"/>
        <v>1702035</v>
      </c>
      <c r="I212" s="681">
        <v>42796.395448263887</v>
      </c>
      <c r="K212" s="682">
        <v>42812.427869444444</v>
      </c>
      <c r="L212" s="683" t="s">
        <v>555</v>
      </c>
      <c r="M212" s="684" t="s">
        <v>555</v>
      </c>
      <c r="N212" s="684" t="str">
        <f>IF(I212="","",IFERROR(VLOOKUP(B212,QUEUE!$F$11:$X$1000,19,FALSE),"NON"))</f>
        <v>สมบูรณ์</v>
      </c>
      <c r="O212" s="684" t="s">
        <v>555</v>
      </c>
      <c r="P212" s="684" t="s">
        <v>555</v>
      </c>
      <c r="Q212" s="662" t="s">
        <v>16</v>
      </c>
      <c r="R212" s="662" t="s">
        <v>44</v>
      </c>
      <c r="S212" s="662" t="s">
        <v>31</v>
      </c>
      <c r="T212" s="662" t="s">
        <v>1046</v>
      </c>
      <c r="U212" s="662" t="s">
        <v>303</v>
      </c>
      <c r="V212" s="685">
        <v>875047448</v>
      </c>
      <c r="X212" s="662" t="s">
        <v>1047</v>
      </c>
      <c r="Y212" s="662" t="s">
        <v>310</v>
      </c>
      <c r="Z212" s="662" t="s">
        <v>336</v>
      </c>
      <c r="AA212" s="662">
        <v>2012</v>
      </c>
      <c r="AB212" s="681">
        <v>42835</v>
      </c>
      <c r="AC212" s="686" t="s">
        <v>496</v>
      </c>
      <c r="AD212" s="686"/>
      <c r="AE212" s="686"/>
      <c r="AF212" s="686"/>
      <c r="AG212" s="626" t="s">
        <v>47</v>
      </c>
      <c r="AI212" s="626" t="s">
        <v>56</v>
      </c>
      <c r="AK212" s="626" t="s">
        <v>60</v>
      </c>
      <c r="AM212" s="626" t="s">
        <v>1285</v>
      </c>
      <c r="AO212" s="626" t="s">
        <v>1286</v>
      </c>
      <c r="DD212" s="626">
        <v>212</v>
      </c>
      <c r="DG212" s="626">
        <v>1</v>
      </c>
      <c r="DH212" s="681">
        <v>42774.44415787037</v>
      </c>
      <c r="DI212" s="662" t="s">
        <v>614</v>
      </c>
      <c r="DJ212" s="663">
        <v>3</v>
      </c>
      <c r="DK212" s="662"/>
      <c r="DL212" s="687" t="str">
        <f t="shared" si="32"/>
        <v>พร้อมซ่อม</v>
      </c>
      <c r="DM212" s="688">
        <v>0</v>
      </c>
    </row>
    <row r="213" spans="1:117" x14ac:dyDescent="0.25">
      <c r="A213" s="689">
        <f t="shared" si="36"/>
        <v>3526</v>
      </c>
      <c r="B213" s="690">
        <f t="shared" si="37"/>
        <v>1702036</v>
      </c>
      <c r="C213" s="626">
        <v>213</v>
      </c>
      <c r="D213" s="677" t="str">
        <f t="shared" si="34"/>
        <v>17</v>
      </c>
      <c r="E213" s="677" t="str">
        <f t="shared" si="35"/>
        <v>02</v>
      </c>
      <c r="F213" s="691">
        <f t="shared" si="38"/>
        <v>36</v>
      </c>
      <c r="G213" s="692" t="str">
        <f t="shared" si="39"/>
        <v>036</v>
      </c>
      <c r="H213" s="680" t="str">
        <f t="shared" si="33"/>
        <v>1702036</v>
      </c>
      <c r="I213" s="681">
        <v>42774.446598148148</v>
      </c>
      <c r="J213" s="681">
        <v>0</v>
      </c>
      <c r="K213" s="682">
        <v>42822.584144907407</v>
      </c>
      <c r="L213" s="683" t="s">
        <v>555</v>
      </c>
      <c r="M213" s="684" t="s">
        <v>555</v>
      </c>
      <c r="N213" s="684" t="str">
        <f>IF(I213="","",IFERROR(VLOOKUP(B213,QUEUE!$F$11:$X$1000,19,FALSE),"NON"))</f>
        <v>สมบูรณ์</v>
      </c>
      <c r="O213" s="684" t="s">
        <v>555</v>
      </c>
      <c r="P213" s="684" t="s">
        <v>555</v>
      </c>
      <c r="Q213" s="662" t="s">
        <v>16</v>
      </c>
      <c r="R213" s="662" t="s">
        <v>179</v>
      </c>
      <c r="S213" s="662" t="s">
        <v>37</v>
      </c>
      <c r="T213" s="662" t="s">
        <v>1048</v>
      </c>
      <c r="U213" s="662" t="s">
        <v>303</v>
      </c>
      <c r="V213" s="685">
        <v>902469526</v>
      </c>
      <c r="W213" s="685">
        <v>623232452</v>
      </c>
      <c r="X213" s="662" t="s">
        <v>1049</v>
      </c>
      <c r="Y213" s="662" t="s">
        <v>310</v>
      </c>
      <c r="Z213" s="662" t="s">
        <v>1050</v>
      </c>
      <c r="AA213" s="662">
        <v>2000</v>
      </c>
      <c r="AB213" s="681">
        <v>42931</v>
      </c>
      <c r="AC213" s="686" t="s">
        <v>1051</v>
      </c>
      <c r="AD213" s="686"/>
      <c r="AE213" s="686"/>
      <c r="AF213" s="686"/>
      <c r="DD213" s="626">
        <v>213</v>
      </c>
      <c r="DG213" s="626">
        <v>2</v>
      </c>
      <c r="DH213" s="681">
        <v>42774.446033680557</v>
      </c>
      <c r="DI213" s="662" t="s">
        <v>1052</v>
      </c>
      <c r="DJ213" s="663">
        <v>0</v>
      </c>
      <c r="DK213" s="662">
        <v>1</v>
      </c>
      <c r="DL213" s="687" t="str">
        <f t="shared" si="32"/>
        <v>พร้อมซ่อม</v>
      </c>
      <c r="DM213" s="688">
        <v>12471.9</v>
      </c>
    </row>
    <row r="214" spans="1:117" x14ac:dyDescent="0.25">
      <c r="A214" s="689">
        <f t="shared" si="36"/>
        <v>4980</v>
      </c>
      <c r="B214" s="690">
        <f t="shared" si="37"/>
        <v>1702037</v>
      </c>
      <c r="C214" s="626">
        <v>214</v>
      </c>
      <c r="D214" s="677" t="str">
        <f t="shared" si="34"/>
        <v>17</v>
      </c>
      <c r="E214" s="677" t="str">
        <f t="shared" si="35"/>
        <v>02</v>
      </c>
      <c r="F214" s="691">
        <f t="shared" si="38"/>
        <v>37</v>
      </c>
      <c r="G214" s="692" t="str">
        <f t="shared" si="39"/>
        <v>037</v>
      </c>
      <c r="H214" s="680" t="str">
        <f t="shared" si="33"/>
        <v>1702037</v>
      </c>
      <c r="I214" s="681">
        <v>42774.558436458334</v>
      </c>
      <c r="J214" s="681">
        <v>42781</v>
      </c>
      <c r="K214" s="682">
        <v>42784.494228124997</v>
      </c>
      <c r="L214" s="683">
        <f>IF(I214="","",IF(J214="","No fix",J214-I214))</f>
        <v>6.4415635416662553</v>
      </c>
      <c r="M214" s="684" t="str">
        <f>IF(I214="","",IF(AG214="","NON","JOB"))</f>
        <v>JOB</v>
      </c>
      <c r="N214" s="684" t="str">
        <f>IF(I214="","",IFERROR(VLOOKUP(B214,QUEUE!$F$11:$X$1000,19,FALSE),"NON"))</f>
        <v>สมบูรณ์</v>
      </c>
      <c r="O214" s="684" t="str">
        <f>IF(I214="","",IFERROR(IF(VLOOKUP(B214,[1]REFINISH!$F$4:$O$1000,10,FALSE)="",VLOOKUP(B214,[1]REFINISH!$F$4:$O$1000,8,FALSE),"OK"),"NON"))</f>
        <v>OK</v>
      </c>
      <c r="P214" s="684" t="str">
        <f>IF(I214="","",IF(AF214=0,"NON",IF(AF214-DE214=0,"OK","ขาด"&amp;AF214-DE214&amp;"ชิ้น")))</f>
        <v>NON</v>
      </c>
      <c r="Q214" s="662" t="s">
        <v>16</v>
      </c>
      <c r="R214" s="662" t="s">
        <v>44</v>
      </c>
      <c r="S214" s="662" t="s">
        <v>31</v>
      </c>
      <c r="T214" s="662" t="s">
        <v>1053</v>
      </c>
      <c r="U214" s="662" t="s">
        <v>501</v>
      </c>
      <c r="V214" s="685">
        <v>890485714</v>
      </c>
      <c r="W214" s="685">
        <v>879252684</v>
      </c>
      <c r="X214" s="662" t="s">
        <v>1054</v>
      </c>
      <c r="Y214" s="662" t="s">
        <v>310</v>
      </c>
      <c r="Z214" s="662" t="s">
        <v>336</v>
      </c>
      <c r="AA214" s="662">
        <v>2013</v>
      </c>
      <c r="AB214" s="681">
        <v>42926</v>
      </c>
      <c r="AC214" s="686" t="s">
        <v>385</v>
      </c>
      <c r="AD214" s="686"/>
      <c r="AE214" s="686"/>
      <c r="AF214" s="686"/>
      <c r="AG214" s="626" t="s">
        <v>47</v>
      </c>
      <c r="AH214" s="626" t="s">
        <v>340</v>
      </c>
      <c r="AI214" s="626" t="s">
        <v>454</v>
      </c>
      <c r="DD214" s="626">
        <v>214</v>
      </c>
      <c r="DG214" s="626">
        <v>0.5</v>
      </c>
      <c r="DH214" s="681">
        <v>42774.555168171297</v>
      </c>
      <c r="DI214" s="662" t="s">
        <v>1013</v>
      </c>
      <c r="DJ214" s="663">
        <v>1</v>
      </c>
      <c r="DK214" s="662"/>
      <c r="DL214" s="687" t="str">
        <f t="shared" si="32"/>
        <v>พร้อมซ่อม</v>
      </c>
      <c r="DM214" s="688">
        <v>2869.12</v>
      </c>
    </row>
    <row r="215" spans="1:117" x14ac:dyDescent="0.25">
      <c r="A215" s="689">
        <f t="shared" si="36"/>
        <v>590</v>
      </c>
      <c r="B215" s="690">
        <f t="shared" si="37"/>
        <v>1702038</v>
      </c>
      <c r="C215" s="626">
        <v>215</v>
      </c>
      <c r="D215" s="677" t="str">
        <f t="shared" si="34"/>
        <v>17</v>
      </c>
      <c r="E215" s="677" t="str">
        <f t="shared" si="35"/>
        <v>02</v>
      </c>
      <c r="F215" s="691">
        <f t="shared" si="38"/>
        <v>38</v>
      </c>
      <c r="G215" s="692" t="str">
        <f t="shared" si="39"/>
        <v>038</v>
      </c>
      <c r="H215" s="680" t="str">
        <f t="shared" si="33"/>
        <v>1702038</v>
      </c>
      <c r="K215" s="682">
        <v>42808.654084490743</v>
      </c>
      <c r="L215" s="683" t="s">
        <v>555</v>
      </c>
      <c r="M215" s="684" t="s">
        <v>555</v>
      </c>
      <c r="N215" s="684" t="str">
        <f>IF(I215="","",IFERROR(VLOOKUP(B215,QUEUE!$F$11:$X$1000,19,FALSE),"NON"))</f>
        <v/>
      </c>
      <c r="O215" s="684" t="s">
        <v>555</v>
      </c>
      <c r="P215" s="684" t="s">
        <v>555</v>
      </c>
      <c r="Q215" s="662" t="s">
        <v>16</v>
      </c>
      <c r="R215" s="662" t="s">
        <v>102</v>
      </c>
      <c r="S215" s="662" t="s">
        <v>36</v>
      </c>
      <c r="T215" s="662" t="s">
        <v>1055</v>
      </c>
      <c r="U215" s="662" t="s">
        <v>392</v>
      </c>
      <c r="V215" s="685">
        <v>870442156</v>
      </c>
      <c r="X215" s="662" t="s">
        <v>1056</v>
      </c>
      <c r="Y215" s="662" t="s">
        <v>294</v>
      </c>
      <c r="Z215" s="662" t="s">
        <v>590</v>
      </c>
      <c r="AA215" s="662">
        <v>2007</v>
      </c>
      <c r="AB215" s="681">
        <v>43085</v>
      </c>
      <c r="AC215" s="686" t="s">
        <v>916</v>
      </c>
      <c r="AD215" s="686"/>
      <c r="AE215" s="686"/>
      <c r="AF215" s="686"/>
      <c r="DD215" s="626">
        <v>215</v>
      </c>
      <c r="DH215" s="681">
        <v>42775.62646284722</v>
      </c>
      <c r="DI215" s="662"/>
      <c r="DJ215" s="663"/>
      <c r="DK215" s="662">
        <v>1</v>
      </c>
      <c r="DL215" s="687" t="str">
        <f t="shared" si="32"/>
        <v>พร้อมซ่อม</v>
      </c>
      <c r="DM215" s="688">
        <v>4060</v>
      </c>
    </row>
    <row r="216" spans="1:117" x14ac:dyDescent="0.25">
      <c r="A216" s="689">
        <f t="shared" si="36"/>
        <v>7258</v>
      </c>
      <c r="B216" s="690">
        <f t="shared" si="37"/>
        <v>1702039</v>
      </c>
      <c r="C216" s="626">
        <v>216</v>
      </c>
      <c r="D216" s="677" t="str">
        <f t="shared" si="34"/>
        <v>17</v>
      </c>
      <c r="E216" s="677" t="str">
        <f t="shared" si="35"/>
        <v>02</v>
      </c>
      <c r="F216" s="691">
        <f t="shared" si="38"/>
        <v>39</v>
      </c>
      <c r="G216" s="692" t="str">
        <f t="shared" si="39"/>
        <v>039</v>
      </c>
      <c r="H216" s="680" t="str">
        <f t="shared" si="33"/>
        <v>1702039</v>
      </c>
      <c r="I216" s="681">
        <v>42776.359230324073</v>
      </c>
      <c r="J216" s="681">
        <v>42781</v>
      </c>
      <c r="K216" s="682">
        <v>42787.43200601852</v>
      </c>
      <c r="L216" s="683" t="s">
        <v>555</v>
      </c>
      <c r="M216" s="684" t="s">
        <v>555</v>
      </c>
      <c r="N216" s="684" t="str">
        <f>IF(I216="","",IFERROR(VLOOKUP(B216,QUEUE!$F$11:$X$1000,19,FALSE),"NON"))</f>
        <v>สมบูรณ์</v>
      </c>
      <c r="O216" s="684" t="s">
        <v>555</v>
      </c>
      <c r="P216" s="684" t="s">
        <v>555</v>
      </c>
      <c r="Q216" s="662" t="s">
        <v>16</v>
      </c>
      <c r="R216" s="662" t="s">
        <v>44</v>
      </c>
      <c r="S216" s="662" t="s">
        <v>31</v>
      </c>
      <c r="T216" s="662" t="s">
        <v>1057</v>
      </c>
      <c r="U216" s="662" t="s">
        <v>387</v>
      </c>
      <c r="V216" s="685">
        <v>874078691</v>
      </c>
      <c r="W216" s="685">
        <v>827360329</v>
      </c>
      <c r="X216" s="662" t="s">
        <v>1058</v>
      </c>
      <c r="Y216" s="662" t="s">
        <v>310</v>
      </c>
      <c r="Z216" s="662" t="s">
        <v>336</v>
      </c>
      <c r="AA216" s="662">
        <v>2008</v>
      </c>
      <c r="AB216" s="681">
        <v>42688</v>
      </c>
      <c r="AC216" s="686" t="s">
        <v>1012</v>
      </c>
      <c r="AD216" s="686"/>
      <c r="AE216" s="686"/>
      <c r="AF216" s="686"/>
      <c r="AG216" s="626" t="s">
        <v>47</v>
      </c>
      <c r="AI216" s="626" t="s">
        <v>79</v>
      </c>
      <c r="AK216" s="626" t="s">
        <v>63</v>
      </c>
      <c r="AM216" s="626" t="s">
        <v>72</v>
      </c>
      <c r="AN216" s="626" t="s">
        <v>340</v>
      </c>
      <c r="DD216" s="626">
        <v>216</v>
      </c>
      <c r="DG216" s="626">
        <v>2</v>
      </c>
      <c r="DH216" s="681">
        <v>42776.354999189818</v>
      </c>
      <c r="DI216" s="662" t="s">
        <v>1059</v>
      </c>
      <c r="DJ216" s="663">
        <v>3</v>
      </c>
      <c r="DK216" s="662">
        <v>1</v>
      </c>
      <c r="DL216" s="687" t="str">
        <f t="shared" si="32"/>
        <v>พร้อมซ่อม</v>
      </c>
      <c r="DM216" s="688">
        <v>13690.08</v>
      </c>
    </row>
    <row r="217" spans="1:117" x14ac:dyDescent="0.25">
      <c r="A217" s="689">
        <f t="shared" si="36"/>
        <v>5065</v>
      </c>
      <c r="B217" s="690">
        <f t="shared" si="37"/>
        <v>1702040</v>
      </c>
      <c r="C217" s="626">
        <v>217</v>
      </c>
      <c r="D217" s="677" t="str">
        <f t="shared" si="34"/>
        <v>17</v>
      </c>
      <c r="E217" s="677" t="str">
        <f t="shared" si="35"/>
        <v>02</v>
      </c>
      <c r="F217" s="691">
        <f t="shared" si="38"/>
        <v>40</v>
      </c>
      <c r="G217" s="692" t="str">
        <f t="shared" si="39"/>
        <v>040</v>
      </c>
      <c r="H217" s="680" t="str">
        <f t="shared" si="33"/>
        <v>1702040</v>
      </c>
      <c r="I217" s="681">
        <v>42776.726401504631</v>
      </c>
      <c r="J217" s="681">
        <v>42801</v>
      </c>
      <c r="K217" s="682">
        <v>42818.489398379628</v>
      </c>
      <c r="L217" s="683" t="s">
        <v>555</v>
      </c>
      <c r="M217" s="684" t="s">
        <v>555</v>
      </c>
      <c r="N217" s="684" t="str">
        <f>IF(I217="","",IFERROR(VLOOKUP(B217,QUEUE!$F$11:$X$1000,19,FALSE),"NON"))</f>
        <v>สมบูรณ์</v>
      </c>
      <c r="O217" s="684" t="s">
        <v>555</v>
      </c>
      <c r="P217" s="684" t="s">
        <v>555</v>
      </c>
      <c r="Q217" s="662" t="s">
        <v>16</v>
      </c>
      <c r="R217" s="662" t="s">
        <v>102</v>
      </c>
      <c r="S217" s="662" t="s">
        <v>32</v>
      </c>
      <c r="T217" s="662" t="s">
        <v>1060</v>
      </c>
      <c r="U217" s="662" t="s">
        <v>532</v>
      </c>
      <c r="V217" s="685">
        <v>815746461</v>
      </c>
      <c r="X217" s="662" t="s">
        <v>1061</v>
      </c>
      <c r="Y217" s="662" t="s">
        <v>323</v>
      </c>
      <c r="Z217" s="662" t="s">
        <v>796</v>
      </c>
      <c r="AA217" s="662">
        <v>2013</v>
      </c>
      <c r="AB217" s="681" t="s">
        <v>330</v>
      </c>
      <c r="AD217" s="686"/>
      <c r="AE217" s="686"/>
      <c r="AF217" s="686"/>
      <c r="AG217" s="626" t="s">
        <v>49</v>
      </c>
      <c r="AH217" s="626" t="s">
        <v>340</v>
      </c>
      <c r="AI217" s="626" t="s">
        <v>50</v>
      </c>
      <c r="AJ217" s="626" t="s">
        <v>340</v>
      </c>
      <c r="AK217" s="626" t="s">
        <v>64</v>
      </c>
      <c r="AL217" s="626" t="s">
        <v>340</v>
      </c>
      <c r="AM217" s="626" t="s">
        <v>341</v>
      </c>
      <c r="AO217" s="626" t="s">
        <v>1062</v>
      </c>
      <c r="DD217" s="626">
        <v>217</v>
      </c>
      <c r="DG217" s="626">
        <v>4</v>
      </c>
      <c r="DH217" s="681">
        <v>42776.615474768521</v>
      </c>
      <c r="DI217" s="662" t="s">
        <v>1063</v>
      </c>
      <c r="DJ217" s="663">
        <v>0</v>
      </c>
      <c r="DK217" s="662">
        <v>1</v>
      </c>
      <c r="DL217" s="687" t="str">
        <f t="shared" si="32"/>
        <v>พร้อมซ่อม</v>
      </c>
      <c r="DM217" s="688">
        <v>3788</v>
      </c>
    </row>
    <row r="218" spans="1:117" x14ac:dyDescent="0.25">
      <c r="A218" s="689">
        <f t="shared" si="36"/>
        <v>3626</v>
      </c>
      <c r="B218" s="690">
        <f t="shared" si="37"/>
        <v>1702041</v>
      </c>
      <c r="C218" s="626">
        <v>218</v>
      </c>
      <c r="D218" s="677" t="str">
        <f t="shared" si="34"/>
        <v>17</v>
      </c>
      <c r="E218" s="677" t="str">
        <f t="shared" si="35"/>
        <v>02</v>
      </c>
      <c r="F218" s="691">
        <f t="shared" si="38"/>
        <v>41</v>
      </c>
      <c r="G218" s="692" t="str">
        <f t="shared" si="39"/>
        <v>041</v>
      </c>
      <c r="H218" s="680" t="str">
        <f t="shared" si="33"/>
        <v>1702041</v>
      </c>
      <c r="L218" s="683" t="str">
        <f>IF(I218="","",IF(J218="","No fix",J218-I218))</f>
        <v/>
      </c>
      <c r="M218" s="684" t="str">
        <f>IF(I218="","",IF(AG218="","NON","JOB"))</f>
        <v/>
      </c>
      <c r="N218" s="684" t="str">
        <f>IF(I218="","",IFERROR(VLOOKUP(B218,QUEUE!$F$11:$X$1000,19,FALSE),"NON"))</f>
        <v/>
      </c>
      <c r="O218" s="684" t="str">
        <f>IF(I218="","",IFERROR(IF(VLOOKUP(B218,[1]REFINISH!$F$4:$O$1000,10,FALSE)="",VLOOKUP(B218,[1]REFINISH!$F$4:$O$1000,8,FALSE),"OK"),"NON"))</f>
        <v/>
      </c>
      <c r="P218" s="684" t="str">
        <f>IF(I218="","",IF(AF218=0,"NON",IF(AF218-DE218=0,"OK","ขาด"&amp;AF218-DE218&amp;"ชิ้น")))</f>
        <v/>
      </c>
      <c r="Q218" s="662" t="s">
        <v>16</v>
      </c>
      <c r="R218" s="662" t="s">
        <v>43</v>
      </c>
      <c r="S218" s="662" t="s">
        <v>31</v>
      </c>
      <c r="T218" s="662" t="s">
        <v>1064</v>
      </c>
      <c r="U218" s="662" t="s">
        <v>387</v>
      </c>
      <c r="V218" s="685">
        <v>944252940</v>
      </c>
      <c r="X218" s="662" t="s">
        <v>1065</v>
      </c>
      <c r="Y218" s="662" t="s">
        <v>294</v>
      </c>
      <c r="Z218" s="662" t="s">
        <v>653</v>
      </c>
      <c r="AA218" s="662">
        <v>2013</v>
      </c>
      <c r="AB218" s="681">
        <v>42884</v>
      </c>
      <c r="AC218" s="686" t="s">
        <v>417</v>
      </c>
      <c r="AD218" s="686"/>
      <c r="AE218" s="686"/>
      <c r="AF218" s="686"/>
      <c r="DD218" s="626">
        <v>218</v>
      </c>
      <c r="DH218" s="681">
        <v>42776.668206712966</v>
      </c>
      <c r="DI218" s="662">
        <v>0</v>
      </c>
      <c r="DJ218" s="663"/>
      <c r="DK218" s="662">
        <v>1</v>
      </c>
      <c r="DL218" s="687" t="str">
        <f t="shared" si="32"/>
        <v>รออนุมัติ</v>
      </c>
      <c r="DM218" s="688">
        <v>7455</v>
      </c>
    </row>
    <row r="219" spans="1:117" x14ac:dyDescent="0.25">
      <c r="A219" s="689">
        <f t="shared" si="36"/>
        <v>5459</v>
      </c>
      <c r="B219" s="690">
        <f t="shared" si="37"/>
        <v>1702042</v>
      </c>
      <c r="C219" s="626">
        <v>219</v>
      </c>
      <c r="D219" s="677" t="str">
        <f t="shared" si="34"/>
        <v>17</v>
      </c>
      <c r="E219" s="677" t="str">
        <f t="shared" si="35"/>
        <v>02</v>
      </c>
      <c r="F219" s="691">
        <f t="shared" si="38"/>
        <v>42</v>
      </c>
      <c r="G219" s="692" t="str">
        <f t="shared" si="39"/>
        <v>042</v>
      </c>
      <c r="H219" s="680" t="str">
        <f t="shared" si="33"/>
        <v>1702042</v>
      </c>
      <c r="I219" s="681">
        <v>42896.425005092591</v>
      </c>
      <c r="J219" s="681">
        <v>42896</v>
      </c>
      <c r="K219" s="682">
        <v>42896.746905439817</v>
      </c>
      <c r="L219" s="683" t="s">
        <v>555</v>
      </c>
      <c r="M219" s="684" t="s">
        <v>555</v>
      </c>
      <c r="N219" s="684" t="s">
        <v>555</v>
      </c>
      <c r="O219" s="684" t="s">
        <v>555</v>
      </c>
      <c r="P219" s="684" t="s">
        <v>555</v>
      </c>
      <c r="Q219" s="662" t="s">
        <v>16</v>
      </c>
      <c r="R219" s="662" t="s">
        <v>43</v>
      </c>
      <c r="S219" s="662" t="s">
        <v>35</v>
      </c>
      <c r="T219" s="662" t="s">
        <v>1066</v>
      </c>
      <c r="U219" s="662" t="s">
        <v>501</v>
      </c>
      <c r="V219" s="685">
        <v>814538605</v>
      </c>
      <c r="W219" s="685">
        <v>814975516</v>
      </c>
      <c r="X219" s="662" t="s">
        <v>1067</v>
      </c>
      <c r="Y219" s="662" t="s">
        <v>310</v>
      </c>
      <c r="Z219" s="662" t="s">
        <v>311</v>
      </c>
      <c r="AA219" s="662">
        <v>2010</v>
      </c>
      <c r="AB219" s="681">
        <v>42902</v>
      </c>
      <c r="AC219" s="686" t="s">
        <v>824</v>
      </c>
      <c r="AD219" s="686"/>
      <c r="AE219" s="686"/>
      <c r="AF219" s="686"/>
      <c r="AG219" s="626" t="s">
        <v>570</v>
      </c>
      <c r="AI219" s="626" t="s">
        <v>980</v>
      </c>
      <c r="DD219" s="626">
        <v>219</v>
      </c>
      <c r="DH219" s="681">
        <v>42776.669514814814</v>
      </c>
      <c r="DI219" s="662">
        <v>0</v>
      </c>
      <c r="DJ219" s="663">
        <v>0</v>
      </c>
      <c r="DK219" s="662">
        <v>1</v>
      </c>
      <c r="DL219" s="687" t="str">
        <f t="shared" si="32"/>
        <v>พร้อมซ่อม</v>
      </c>
      <c r="DM219" s="688">
        <v>8000</v>
      </c>
    </row>
    <row r="220" spans="1:117" x14ac:dyDescent="0.25">
      <c r="A220" s="689">
        <f t="shared" si="36"/>
        <v>6792</v>
      </c>
      <c r="B220" s="690">
        <f t="shared" si="37"/>
        <v>1702043</v>
      </c>
      <c r="C220" s="626">
        <v>220</v>
      </c>
      <c r="D220" s="677" t="str">
        <f t="shared" si="34"/>
        <v>17</v>
      </c>
      <c r="E220" s="677" t="str">
        <f t="shared" si="35"/>
        <v>02</v>
      </c>
      <c r="F220" s="691">
        <f t="shared" si="38"/>
        <v>43</v>
      </c>
      <c r="G220" s="692" t="str">
        <f t="shared" si="39"/>
        <v>043</v>
      </c>
      <c r="H220" s="680" t="str">
        <f t="shared" si="33"/>
        <v>1702043</v>
      </c>
      <c r="I220" s="681">
        <v>42776.730804513893</v>
      </c>
      <c r="J220" s="681">
        <v>42786</v>
      </c>
      <c r="K220" s="682">
        <v>42789.747508912034</v>
      </c>
      <c r="L220" s="683" t="s">
        <v>555</v>
      </c>
      <c r="M220" s="684" t="s">
        <v>555</v>
      </c>
      <c r="N220" s="684" t="str">
        <f>IF(I220="","",IFERROR(VLOOKUP(B220,QUEUE!$F$11:$X$1000,19,FALSE),"NON"))</f>
        <v>สมบูรณ์</v>
      </c>
      <c r="O220" s="684" t="s">
        <v>555</v>
      </c>
      <c r="P220" s="684" t="s">
        <v>555</v>
      </c>
      <c r="Q220" s="662" t="s">
        <v>16</v>
      </c>
      <c r="R220" s="662" t="s">
        <v>44</v>
      </c>
      <c r="S220" s="662" t="s">
        <v>32</v>
      </c>
      <c r="T220" s="662" t="s">
        <v>1069</v>
      </c>
      <c r="U220" s="662" t="s">
        <v>326</v>
      </c>
      <c r="V220" s="685">
        <v>818211653</v>
      </c>
      <c r="X220" s="662" t="s">
        <v>1070</v>
      </c>
      <c r="Y220" s="662" t="s">
        <v>294</v>
      </c>
      <c r="Z220" s="662" t="s">
        <v>715</v>
      </c>
      <c r="AA220" s="662">
        <v>2011</v>
      </c>
      <c r="AB220" s="681">
        <v>42749</v>
      </c>
      <c r="AC220" s="686" t="s">
        <v>324</v>
      </c>
      <c r="AD220" s="686"/>
      <c r="AE220" s="686"/>
      <c r="AF220" s="686"/>
      <c r="AG220" s="626" t="s">
        <v>55</v>
      </c>
      <c r="AI220" s="626" t="s">
        <v>72</v>
      </c>
      <c r="AJ220" s="626" t="s">
        <v>340</v>
      </c>
      <c r="AK220" s="626" t="s">
        <v>1071</v>
      </c>
      <c r="AM220" s="626" t="s">
        <v>1072</v>
      </c>
      <c r="AO220" s="626" t="s">
        <v>1073</v>
      </c>
      <c r="AQ220" s="626" t="s">
        <v>1074</v>
      </c>
      <c r="DD220" s="626">
        <v>220</v>
      </c>
      <c r="DG220" s="626">
        <v>1</v>
      </c>
      <c r="DH220" s="681">
        <v>42776.712571180557</v>
      </c>
      <c r="DI220" s="662" t="s">
        <v>1063</v>
      </c>
      <c r="DJ220" s="663">
        <v>1</v>
      </c>
      <c r="DK220" s="662"/>
      <c r="DL220" s="687" t="str">
        <f t="shared" si="32"/>
        <v>พร้อมซ่อม</v>
      </c>
      <c r="DM220" s="688">
        <v>0</v>
      </c>
    </row>
    <row r="221" spans="1:117" x14ac:dyDescent="0.25">
      <c r="A221" s="689">
        <f t="shared" si="36"/>
        <v>533</v>
      </c>
      <c r="B221" s="690">
        <f t="shared" si="37"/>
        <v>1702044</v>
      </c>
      <c r="C221" s="626">
        <v>221</v>
      </c>
      <c r="D221" s="677" t="str">
        <f t="shared" si="34"/>
        <v>17</v>
      </c>
      <c r="E221" s="677" t="str">
        <f t="shared" si="35"/>
        <v>02</v>
      </c>
      <c r="F221" s="691">
        <f t="shared" si="38"/>
        <v>44</v>
      </c>
      <c r="G221" s="692" t="str">
        <f t="shared" si="39"/>
        <v>044</v>
      </c>
      <c r="H221" s="680" t="str">
        <f t="shared" si="33"/>
        <v>1702044</v>
      </c>
      <c r="I221" s="681">
        <v>42807.719357407404</v>
      </c>
      <c r="J221" s="681">
        <v>42812</v>
      </c>
      <c r="K221" s="682">
        <v>42819.410426967595</v>
      </c>
      <c r="L221" s="683" t="s">
        <v>555</v>
      </c>
      <c r="M221" s="684" t="s">
        <v>555</v>
      </c>
      <c r="N221" s="684" t="str">
        <f>IF(I221="","",IFERROR(VLOOKUP(B221,QUEUE!$F$11:$X$1000,19,FALSE),"NON"))</f>
        <v>สมบูรณ์</v>
      </c>
      <c r="O221" s="684" t="s">
        <v>555</v>
      </c>
      <c r="P221" s="684" t="s">
        <v>555</v>
      </c>
      <c r="Q221" s="662" t="s">
        <v>16</v>
      </c>
      <c r="R221" s="662" t="s">
        <v>43</v>
      </c>
      <c r="S221" s="662" t="s">
        <v>32</v>
      </c>
      <c r="T221" s="662" t="s">
        <v>1075</v>
      </c>
      <c r="U221" s="662" t="s">
        <v>1076</v>
      </c>
      <c r="V221" s="685">
        <v>916989489</v>
      </c>
      <c r="X221" s="662" t="s">
        <v>1077</v>
      </c>
      <c r="Y221" s="662" t="s">
        <v>310</v>
      </c>
      <c r="Z221" s="662" t="s">
        <v>336</v>
      </c>
      <c r="AA221" s="662">
        <v>2011</v>
      </c>
      <c r="AB221" s="681">
        <v>43119</v>
      </c>
      <c r="AC221" s="686" t="s">
        <v>424</v>
      </c>
      <c r="AD221" s="686"/>
      <c r="AE221" s="686"/>
      <c r="AF221" s="686"/>
      <c r="AG221" s="626" t="s">
        <v>47</v>
      </c>
      <c r="AI221" s="626" t="s">
        <v>79</v>
      </c>
      <c r="DD221" s="626">
        <v>221</v>
      </c>
      <c r="DG221" s="626">
        <v>0.5</v>
      </c>
      <c r="DH221" s="681">
        <v>42777.471313194445</v>
      </c>
      <c r="DI221" s="662">
        <v>0</v>
      </c>
      <c r="DJ221" s="663">
        <v>2</v>
      </c>
      <c r="DK221" s="662"/>
      <c r="DL221" s="687" t="str">
        <f t="shared" si="32"/>
        <v>พร้อมซ่อม</v>
      </c>
      <c r="DM221" s="688">
        <v>70937.899999999994</v>
      </c>
    </row>
    <row r="222" spans="1:117" x14ac:dyDescent="0.25">
      <c r="A222" s="689">
        <f t="shared" si="36"/>
        <v>9365</v>
      </c>
      <c r="B222" s="690">
        <f t="shared" si="37"/>
        <v>1702045</v>
      </c>
      <c r="C222" s="626">
        <v>222</v>
      </c>
      <c r="D222" s="677" t="str">
        <f t="shared" si="34"/>
        <v>17</v>
      </c>
      <c r="E222" s="677" t="str">
        <f t="shared" si="35"/>
        <v>02</v>
      </c>
      <c r="F222" s="691">
        <f t="shared" si="38"/>
        <v>45</v>
      </c>
      <c r="G222" s="692" t="str">
        <f t="shared" si="39"/>
        <v>045</v>
      </c>
      <c r="H222" s="680" t="str">
        <f t="shared" si="33"/>
        <v>1702045</v>
      </c>
      <c r="L222" s="683" t="str">
        <f>IF(I222="","",IF(J222="","No fix",J222-I222))</f>
        <v/>
      </c>
      <c r="M222" s="684" t="str">
        <f>IF(I222="","",IF(AG222="","NON","JOB"))</f>
        <v/>
      </c>
      <c r="N222" s="684" t="str">
        <f>IF(I222="","",IFERROR(VLOOKUP(B222,QUEUE!$F$11:$X$1000,19,FALSE),"NON"))</f>
        <v/>
      </c>
      <c r="O222" s="684" t="str">
        <f>IF(I222="","",IFERROR(IF(VLOOKUP(B222,[1]REFINISH!$F$4:$O$1000,10,FALSE)="",VLOOKUP(B222,[1]REFINISH!$F$4:$O$1000,8,FALSE),"OK"),"NON"))</f>
        <v/>
      </c>
      <c r="P222" s="684" t="str">
        <f>IF(I222="","",IF(AF222=0,"NON",IF(AF222-DE222=0,"OK","ขาด"&amp;AF222-DE222&amp;"ชิ้น")))</f>
        <v/>
      </c>
      <c r="Q222" s="662" t="s">
        <v>16</v>
      </c>
      <c r="R222" s="662" t="s">
        <v>44</v>
      </c>
      <c r="S222" s="662" t="s">
        <v>37</v>
      </c>
      <c r="T222" s="662" t="s">
        <v>1078</v>
      </c>
      <c r="U222" s="662" t="s">
        <v>1079</v>
      </c>
      <c r="V222" s="685">
        <v>896789369</v>
      </c>
      <c r="X222" s="662" t="s">
        <v>1080</v>
      </c>
      <c r="Y222" s="662" t="s">
        <v>328</v>
      </c>
      <c r="Z222" s="662" t="s">
        <v>1081</v>
      </c>
      <c r="AB222" s="681" t="s">
        <v>330</v>
      </c>
      <c r="AD222" s="686"/>
      <c r="AE222" s="686"/>
      <c r="AF222" s="686"/>
      <c r="DD222" s="626">
        <v>222</v>
      </c>
      <c r="DH222" s="681">
        <v>42777.473528703704</v>
      </c>
      <c r="DI222" s="662" t="s">
        <v>1082</v>
      </c>
      <c r="DJ222" s="663"/>
      <c r="DK222" s="662"/>
      <c r="DL222" s="687" t="str">
        <f t="shared" si="32"/>
        <v>รออนุมัติ</v>
      </c>
      <c r="DM222" s="688"/>
    </row>
    <row r="223" spans="1:117" x14ac:dyDescent="0.25">
      <c r="A223" s="689">
        <f t="shared" si="36"/>
        <v>455</v>
      </c>
      <c r="B223" s="690">
        <f t="shared" si="37"/>
        <v>1702046</v>
      </c>
      <c r="C223" s="626">
        <v>223</v>
      </c>
      <c r="D223" s="677" t="str">
        <f t="shared" si="34"/>
        <v>17</v>
      </c>
      <c r="E223" s="677" t="str">
        <f t="shared" si="35"/>
        <v>02</v>
      </c>
      <c r="F223" s="691">
        <f t="shared" si="38"/>
        <v>46</v>
      </c>
      <c r="G223" s="692" t="str">
        <f t="shared" si="39"/>
        <v>046</v>
      </c>
      <c r="H223" s="680" t="str">
        <f t="shared" si="33"/>
        <v>1702046</v>
      </c>
      <c r="I223" s="681">
        <v>42791.683651736108</v>
      </c>
      <c r="K223" s="682">
        <v>42798.73851354167</v>
      </c>
      <c r="L223" s="683" t="s">
        <v>555</v>
      </c>
      <c r="M223" s="684" t="s">
        <v>555</v>
      </c>
      <c r="N223" s="684" t="str">
        <f>IF(I223="","",IFERROR(VLOOKUP(B223,QUEUE!$F$11:$X$1000,19,FALSE),"NON"))</f>
        <v>สมบูรณ์</v>
      </c>
      <c r="O223" s="684" t="s">
        <v>555</v>
      </c>
      <c r="P223" s="684" t="s">
        <v>555</v>
      </c>
      <c r="Q223" s="662" t="s">
        <v>16</v>
      </c>
      <c r="R223" s="662" t="s">
        <v>44</v>
      </c>
      <c r="S223" s="662" t="s">
        <v>31</v>
      </c>
      <c r="T223" s="662" t="s">
        <v>1083</v>
      </c>
      <c r="U223" s="662" t="s">
        <v>398</v>
      </c>
      <c r="V223" s="685">
        <v>971855881</v>
      </c>
      <c r="X223" s="662" t="s">
        <v>1084</v>
      </c>
      <c r="Y223" s="662" t="s">
        <v>323</v>
      </c>
      <c r="Z223" s="662">
        <v>2</v>
      </c>
      <c r="AA223" s="662">
        <v>2010</v>
      </c>
      <c r="AB223" s="681">
        <v>42986</v>
      </c>
      <c r="AC223" s="686" t="s">
        <v>694</v>
      </c>
      <c r="AD223" s="686"/>
      <c r="AE223" s="686"/>
      <c r="AF223" s="686"/>
      <c r="AG223" s="626" t="s">
        <v>48</v>
      </c>
      <c r="AI223" s="626" t="s">
        <v>78</v>
      </c>
      <c r="AJ223" s="626" t="s">
        <v>340</v>
      </c>
      <c r="AK223" s="626" t="s">
        <v>978</v>
      </c>
      <c r="DD223" s="626">
        <v>223</v>
      </c>
      <c r="DH223" s="681">
        <v>42777.713236689815</v>
      </c>
      <c r="DI223" s="662">
        <v>0</v>
      </c>
      <c r="DJ223" s="663">
        <v>2</v>
      </c>
      <c r="DK223" s="662">
        <v>1</v>
      </c>
      <c r="DL223" s="687" t="str">
        <f t="shared" si="32"/>
        <v>พร้อมซ่อม</v>
      </c>
      <c r="DM223" s="688">
        <v>4738.32</v>
      </c>
    </row>
    <row r="224" spans="1:117" x14ac:dyDescent="0.25">
      <c r="A224" s="689">
        <f t="shared" si="36"/>
        <v>6034</v>
      </c>
      <c r="B224" s="690">
        <f t="shared" si="37"/>
        <v>1702047</v>
      </c>
      <c r="C224" s="626">
        <v>224</v>
      </c>
      <c r="D224" s="677" t="str">
        <f t="shared" si="34"/>
        <v>17</v>
      </c>
      <c r="E224" s="677" t="str">
        <f t="shared" si="35"/>
        <v>02</v>
      </c>
      <c r="F224" s="691">
        <f t="shared" si="38"/>
        <v>47</v>
      </c>
      <c r="G224" s="692" t="str">
        <f t="shared" si="39"/>
        <v>047</v>
      </c>
      <c r="H224" s="680" t="str">
        <f t="shared" si="33"/>
        <v>1702047</v>
      </c>
      <c r="I224" s="681">
        <v>42828.405811111108</v>
      </c>
      <c r="J224" s="681">
        <v>42835</v>
      </c>
      <c r="K224" s="682">
        <v>42843.385969560186</v>
      </c>
      <c r="L224" s="683" t="s">
        <v>555</v>
      </c>
      <c r="M224" s="684" t="s">
        <v>555</v>
      </c>
      <c r="N224" s="684" t="str">
        <f>IF(I224="","",IFERROR(VLOOKUP(B224,QUEUE!$F$11:$X$1000,19,FALSE),"NON"))</f>
        <v>สมบูรณ์</v>
      </c>
      <c r="O224" s="684" t="s">
        <v>555</v>
      </c>
      <c r="P224" s="684" t="s">
        <v>555</v>
      </c>
      <c r="Q224" s="662" t="s">
        <v>16</v>
      </c>
      <c r="R224" s="662" t="s">
        <v>44</v>
      </c>
      <c r="S224" s="662" t="s">
        <v>31</v>
      </c>
      <c r="T224" s="662" t="s">
        <v>1085</v>
      </c>
      <c r="U224" s="662" t="s">
        <v>480</v>
      </c>
      <c r="V224" s="685">
        <v>942926162</v>
      </c>
      <c r="X224" s="662" t="s">
        <v>1086</v>
      </c>
      <c r="Y224" s="662" t="s">
        <v>315</v>
      </c>
      <c r="Z224" s="662" t="s">
        <v>1087</v>
      </c>
      <c r="AA224" s="662">
        <v>2013</v>
      </c>
      <c r="AB224" s="681" t="s">
        <v>330</v>
      </c>
      <c r="AD224" s="686"/>
      <c r="AE224" s="686"/>
      <c r="AF224" s="686"/>
      <c r="AG224" s="626" t="s">
        <v>56</v>
      </c>
      <c r="AI224" s="626" t="s">
        <v>58</v>
      </c>
      <c r="AJ224" s="626" t="s">
        <v>340</v>
      </c>
      <c r="AK224" s="626" t="s">
        <v>1548</v>
      </c>
      <c r="AM224" s="626" t="s">
        <v>1581</v>
      </c>
      <c r="AO224" s="626" t="s">
        <v>1582</v>
      </c>
      <c r="DD224" s="626">
        <v>224</v>
      </c>
      <c r="DG224" s="626">
        <v>0.5</v>
      </c>
      <c r="DH224" s="681">
        <v>42777.715141550929</v>
      </c>
      <c r="DI224" s="662" t="s">
        <v>431</v>
      </c>
      <c r="DJ224" s="663">
        <v>2</v>
      </c>
      <c r="DK224" s="662"/>
      <c r="DL224" s="687" t="str">
        <f t="shared" si="32"/>
        <v>พร้อมซ่อม</v>
      </c>
      <c r="DM224" s="688">
        <v>6000</v>
      </c>
    </row>
    <row r="225" spans="1:117" x14ac:dyDescent="0.25">
      <c r="A225" s="689">
        <f t="shared" si="36"/>
        <v>8390</v>
      </c>
      <c r="B225" s="690">
        <f t="shared" si="37"/>
        <v>1702048</v>
      </c>
      <c r="C225" s="626">
        <v>225</v>
      </c>
      <c r="D225" s="677" t="str">
        <f t="shared" si="34"/>
        <v>17</v>
      </c>
      <c r="E225" s="677" t="str">
        <f t="shared" si="35"/>
        <v>02</v>
      </c>
      <c r="F225" s="691">
        <f t="shared" si="38"/>
        <v>48</v>
      </c>
      <c r="G225" s="692" t="str">
        <f t="shared" si="39"/>
        <v>048</v>
      </c>
      <c r="H225" s="680" t="str">
        <f t="shared" si="33"/>
        <v>1702048</v>
      </c>
      <c r="I225" s="681">
        <v>42798.642113773145</v>
      </c>
      <c r="K225" s="682">
        <v>42812.422049421293</v>
      </c>
      <c r="L225" s="683" t="s">
        <v>555</v>
      </c>
      <c r="M225" s="684" t="s">
        <v>555</v>
      </c>
      <c r="N225" s="684" t="str">
        <f>IF(I225="","",IFERROR(VLOOKUP(B225,QUEUE!$F$11:$X$1000,19,FALSE),"NON"))</f>
        <v>สมบูรณ์</v>
      </c>
      <c r="O225" s="684" t="s">
        <v>555</v>
      </c>
      <c r="P225" s="684" t="s">
        <v>555</v>
      </c>
      <c r="Q225" s="662" t="s">
        <v>16</v>
      </c>
      <c r="R225" s="662" t="s">
        <v>44</v>
      </c>
      <c r="S225" s="662" t="s">
        <v>31</v>
      </c>
      <c r="T225" s="662" t="s">
        <v>1088</v>
      </c>
      <c r="U225" s="662" t="s">
        <v>665</v>
      </c>
      <c r="V225" s="685">
        <v>900315120</v>
      </c>
      <c r="X225" s="662" t="s">
        <v>1089</v>
      </c>
      <c r="Y225" s="662" t="s">
        <v>294</v>
      </c>
      <c r="Z225" s="662" t="s">
        <v>389</v>
      </c>
      <c r="AA225" s="662">
        <v>2008</v>
      </c>
      <c r="AB225" s="681">
        <v>42902</v>
      </c>
      <c r="AC225" s="686" t="s">
        <v>521</v>
      </c>
      <c r="AD225" s="686"/>
      <c r="AE225" s="686"/>
      <c r="AF225" s="686"/>
      <c r="AG225" s="626" t="s">
        <v>50</v>
      </c>
      <c r="AH225" s="626" t="s">
        <v>340</v>
      </c>
      <c r="AI225" s="626" t="s">
        <v>62</v>
      </c>
      <c r="AK225" s="626" t="s">
        <v>987</v>
      </c>
      <c r="AM225" s="626" t="s">
        <v>1303</v>
      </c>
      <c r="AO225" s="626" t="s">
        <v>1239</v>
      </c>
      <c r="AQ225" s="626" t="s">
        <v>1304</v>
      </c>
      <c r="AS225" s="626" t="s">
        <v>1305</v>
      </c>
      <c r="DD225" s="626">
        <v>225</v>
      </c>
      <c r="DG225" s="626">
        <v>0.5</v>
      </c>
      <c r="DH225" s="681">
        <v>42779.482835532406</v>
      </c>
      <c r="DI225" s="662" t="s">
        <v>655</v>
      </c>
      <c r="DJ225" s="663">
        <v>1</v>
      </c>
      <c r="DK225" s="662">
        <v>1</v>
      </c>
      <c r="DL225" s="687" t="str">
        <f t="shared" si="32"/>
        <v>พร้อมซ่อม</v>
      </c>
      <c r="DM225" s="688">
        <v>5600</v>
      </c>
    </row>
    <row r="226" spans="1:117" x14ac:dyDescent="0.25">
      <c r="A226" s="689">
        <f t="shared" si="36"/>
        <v>1685</v>
      </c>
      <c r="B226" s="690">
        <f t="shared" si="37"/>
        <v>1702049</v>
      </c>
      <c r="C226" s="626">
        <v>226</v>
      </c>
      <c r="D226" s="677" t="str">
        <f t="shared" si="34"/>
        <v>17</v>
      </c>
      <c r="E226" s="677" t="str">
        <f t="shared" si="35"/>
        <v>02</v>
      </c>
      <c r="F226" s="691">
        <f t="shared" si="38"/>
        <v>49</v>
      </c>
      <c r="G226" s="692" t="str">
        <f t="shared" si="39"/>
        <v>049</v>
      </c>
      <c r="H226" s="680" t="str">
        <f t="shared" si="33"/>
        <v>1702049</v>
      </c>
      <c r="I226" s="681">
        <v>42779.59664895833</v>
      </c>
      <c r="J226" s="681">
        <v>42784</v>
      </c>
      <c r="K226" s="682">
        <v>42791.4743787037</v>
      </c>
      <c r="L226" s="683" t="s">
        <v>555</v>
      </c>
      <c r="M226" s="684" t="s">
        <v>555</v>
      </c>
      <c r="N226" s="684" t="str">
        <f>IF(I226="","",IFERROR(VLOOKUP(B226,QUEUE!$F$11:$X$1000,19,FALSE),"NON"))</f>
        <v>สมบูรณ์</v>
      </c>
      <c r="O226" s="684" t="s">
        <v>555</v>
      </c>
      <c r="P226" s="684" t="s">
        <v>555</v>
      </c>
      <c r="Q226" s="662" t="s">
        <v>16</v>
      </c>
      <c r="R226" s="662" t="s">
        <v>44</v>
      </c>
      <c r="S226" s="662" t="s">
        <v>31</v>
      </c>
      <c r="T226" s="662" t="s">
        <v>1090</v>
      </c>
      <c r="U226" s="662" t="s">
        <v>387</v>
      </c>
      <c r="V226" s="685">
        <v>890605959</v>
      </c>
      <c r="X226" s="662" t="s">
        <v>1091</v>
      </c>
      <c r="Y226" s="662" t="s">
        <v>310</v>
      </c>
      <c r="Z226" s="662" t="s">
        <v>400</v>
      </c>
      <c r="AA226" s="662">
        <v>2004</v>
      </c>
      <c r="AB226" s="681">
        <v>42846</v>
      </c>
      <c r="AC226" s="686" t="s">
        <v>412</v>
      </c>
      <c r="AD226" s="686"/>
      <c r="AE226" s="686"/>
      <c r="AF226" s="686"/>
      <c r="AG226" s="626" t="s">
        <v>47</v>
      </c>
      <c r="AH226" s="626" t="s">
        <v>340</v>
      </c>
      <c r="AI226" s="626" t="s">
        <v>53</v>
      </c>
      <c r="AK226" s="626" t="s">
        <v>55</v>
      </c>
      <c r="DD226" s="626">
        <v>226</v>
      </c>
      <c r="DG226" s="626">
        <v>0.5</v>
      </c>
      <c r="DH226" s="681">
        <v>42779.490360300922</v>
      </c>
      <c r="DI226" s="662" t="s">
        <v>1013</v>
      </c>
      <c r="DJ226" s="663">
        <v>3</v>
      </c>
      <c r="DK226" s="662">
        <v>1</v>
      </c>
      <c r="DL226" s="687" t="str">
        <f t="shared" si="32"/>
        <v>พร้อมซ่อม</v>
      </c>
      <c r="DM226" s="688">
        <v>9449.9</v>
      </c>
    </row>
    <row r="227" spans="1:117" x14ac:dyDescent="0.25">
      <c r="A227" s="689">
        <f t="shared" si="36"/>
        <v>2851</v>
      </c>
      <c r="B227" s="690">
        <f t="shared" si="37"/>
        <v>1702050</v>
      </c>
      <c r="C227" s="626">
        <v>227</v>
      </c>
      <c r="D227" s="677" t="str">
        <f t="shared" si="34"/>
        <v>17</v>
      </c>
      <c r="E227" s="677" t="str">
        <f t="shared" si="35"/>
        <v>02</v>
      </c>
      <c r="F227" s="691">
        <f t="shared" si="38"/>
        <v>50</v>
      </c>
      <c r="G227" s="692" t="str">
        <f t="shared" si="39"/>
        <v>050</v>
      </c>
      <c r="H227" s="680" t="str">
        <f t="shared" si="33"/>
        <v>1702050</v>
      </c>
      <c r="I227" s="681">
        <v>42779.574116087962</v>
      </c>
      <c r="J227" s="681">
        <v>42783</v>
      </c>
      <c r="K227" s="682" t="str">
        <f>IF(OR(N227="OUT",N227="สมบูรณ์"),"ไม่ระบุ","")</f>
        <v>ไม่ระบุ</v>
      </c>
      <c r="L227" s="683">
        <f>IF(I227="","",IF(J227="","No fix",J227-I227))</f>
        <v>3.4258839120375342</v>
      </c>
      <c r="M227" s="684" t="str">
        <f>IF(I227="","",IF(AG227="","NON","JOB"))</f>
        <v>JOB</v>
      </c>
      <c r="N227" s="684" t="str">
        <f>IF(I227="","",IFERROR(VLOOKUP(B227,QUEUE!$F$11:$X$1000,19,FALSE),"NON"))</f>
        <v>สมบูรณ์</v>
      </c>
      <c r="O227" s="684" t="str">
        <f>IF(I227="","",IFERROR(IF(VLOOKUP(B227,[1]REFINISH!$F$4:$O$1000,10,FALSE)="",VLOOKUP(B227,[1]REFINISH!$F$4:$O$1000,8,FALSE),"OK"),"NON"))</f>
        <v>OK</v>
      </c>
      <c r="P227" s="684" t="str">
        <f>IF(I227="","",IF(AF227=0,"NON",IF(AF227-DE227=0,"OK","ขาด"&amp;AF227-DE227&amp;"ชิ้น")))</f>
        <v>NON</v>
      </c>
      <c r="Q227" s="662" t="s">
        <v>29</v>
      </c>
      <c r="R227" s="662" t="s">
        <v>44</v>
      </c>
      <c r="S227" s="662" t="s">
        <v>103</v>
      </c>
      <c r="T227" s="662" t="s">
        <v>1092</v>
      </c>
      <c r="U227" s="662" t="s">
        <v>326</v>
      </c>
      <c r="V227" s="685">
        <v>823229784</v>
      </c>
      <c r="X227" s="662" t="s">
        <v>1093</v>
      </c>
      <c r="Y227" s="662" t="s">
        <v>294</v>
      </c>
      <c r="Z227" s="662" t="s">
        <v>590</v>
      </c>
      <c r="AD227" s="686"/>
      <c r="AE227" s="686"/>
      <c r="AF227" s="686"/>
      <c r="AG227" s="626" t="s">
        <v>51</v>
      </c>
      <c r="AI227" s="626" t="s">
        <v>1094</v>
      </c>
      <c r="DD227" s="626">
        <v>227</v>
      </c>
      <c r="DG227" s="626">
        <v>0.5</v>
      </c>
      <c r="DH227" s="681">
        <v>42779.491411342591</v>
      </c>
      <c r="DI227" s="662">
        <v>0</v>
      </c>
      <c r="DJ227" s="663">
        <v>1</v>
      </c>
      <c r="DK227" s="662">
        <v>1</v>
      </c>
      <c r="DL227" s="687" t="str">
        <f t="shared" si="32"/>
        <v>พร้อมซ่อม</v>
      </c>
      <c r="DM227" s="688">
        <v>5000</v>
      </c>
    </row>
    <row r="228" spans="1:117" x14ac:dyDescent="0.25">
      <c r="A228" s="689">
        <f t="shared" si="36"/>
        <v>5103</v>
      </c>
      <c r="B228" s="690">
        <f t="shared" si="37"/>
        <v>1702051</v>
      </c>
      <c r="C228" s="626">
        <v>228</v>
      </c>
      <c r="D228" s="677" t="str">
        <f t="shared" si="34"/>
        <v>17</v>
      </c>
      <c r="E228" s="677" t="str">
        <f t="shared" si="35"/>
        <v>02</v>
      </c>
      <c r="F228" s="691">
        <f t="shared" si="38"/>
        <v>51</v>
      </c>
      <c r="G228" s="692" t="str">
        <f t="shared" si="39"/>
        <v>051</v>
      </c>
      <c r="H228" s="680" t="str">
        <f t="shared" si="33"/>
        <v>1702051</v>
      </c>
      <c r="I228" s="681">
        <v>42779.578882870373</v>
      </c>
      <c r="J228" s="681">
        <v>42781</v>
      </c>
      <c r="K228" s="682">
        <v>42781.734838888886</v>
      </c>
      <c r="L228" s="683">
        <f>IF(I228="","",IF(J228="","No fix",J228-I228))</f>
        <v>1.4211171296265093</v>
      </c>
      <c r="M228" s="684" t="str">
        <f>IF(I228="","",IF(AG228="","NON","JOB"))</f>
        <v>JOB</v>
      </c>
      <c r="N228" s="684" t="str">
        <f>IF(I228="","",IFERROR(VLOOKUP(B228,QUEUE!$F$11:$X$1000,19,FALSE),"NON"))</f>
        <v>สมบูรณ์</v>
      </c>
      <c r="O228" s="684" t="str">
        <f>IF(I228="","",IFERROR(IF(VLOOKUP(B228,[1]REFINISH!$F$4:$O$1000,10,FALSE)="",VLOOKUP(B228,[1]REFINISH!$F$4:$O$1000,8,FALSE),"OK"),"NON"))</f>
        <v>OK</v>
      </c>
      <c r="P228" s="684" t="str">
        <f>IF(I228="","",IF(AF228=0,"NON",IF(AF228-DE228=0,"OK","ขาด"&amp;AF228-DE228&amp;"ชิ้น")))</f>
        <v>NON</v>
      </c>
      <c r="Q228" s="662" t="s">
        <v>16</v>
      </c>
      <c r="R228" s="662" t="s">
        <v>43</v>
      </c>
      <c r="S228" s="662" t="s">
        <v>33</v>
      </c>
      <c r="T228" s="662" t="s">
        <v>1095</v>
      </c>
      <c r="U228" s="662" t="s">
        <v>326</v>
      </c>
      <c r="V228" s="685">
        <v>945611943</v>
      </c>
      <c r="X228" s="662" t="s">
        <v>1096</v>
      </c>
      <c r="Y228" s="662" t="s">
        <v>328</v>
      </c>
      <c r="Z228" s="662" t="s">
        <v>329</v>
      </c>
      <c r="AA228" s="662">
        <v>2007</v>
      </c>
      <c r="AB228" s="681">
        <v>43030</v>
      </c>
      <c r="AC228" s="686" t="s">
        <v>412</v>
      </c>
      <c r="AD228" s="686"/>
      <c r="AE228" s="686"/>
      <c r="AF228" s="686"/>
      <c r="AG228" s="626" t="s">
        <v>47</v>
      </c>
      <c r="AI228" s="626" t="s">
        <v>53</v>
      </c>
      <c r="AK228" s="626" t="s">
        <v>68</v>
      </c>
      <c r="AL228" s="626" t="s">
        <v>340</v>
      </c>
      <c r="DD228" s="626">
        <v>228</v>
      </c>
      <c r="DG228" s="626">
        <v>0.5</v>
      </c>
      <c r="DH228" s="681">
        <v>42779.556534490737</v>
      </c>
      <c r="DI228" s="662" t="s">
        <v>553</v>
      </c>
      <c r="DJ228" s="663">
        <v>2</v>
      </c>
      <c r="DK228" s="662">
        <v>1</v>
      </c>
      <c r="DL228" s="687" t="str">
        <f t="shared" si="32"/>
        <v>พร้อมซ่อม</v>
      </c>
      <c r="DM228" s="688">
        <v>2800</v>
      </c>
    </row>
    <row r="229" spans="1:117" x14ac:dyDescent="0.25">
      <c r="A229" s="689">
        <f t="shared" si="36"/>
        <v>9608</v>
      </c>
      <c r="B229" s="690">
        <f t="shared" si="37"/>
        <v>1702052</v>
      </c>
      <c r="C229" s="626">
        <v>229</v>
      </c>
      <c r="D229" s="677" t="str">
        <f t="shared" si="34"/>
        <v>17</v>
      </c>
      <c r="E229" s="677" t="str">
        <f t="shared" si="35"/>
        <v>02</v>
      </c>
      <c r="F229" s="691">
        <f t="shared" si="38"/>
        <v>52</v>
      </c>
      <c r="G229" s="692" t="str">
        <f t="shared" si="39"/>
        <v>052</v>
      </c>
      <c r="H229" s="680" t="str">
        <f t="shared" si="33"/>
        <v>1702052</v>
      </c>
      <c r="I229" s="681">
        <v>42815.557311921293</v>
      </c>
      <c r="J229" s="681">
        <v>42833</v>
      </c>
      <c r="K229" s="682">
        <v>42860.455010185186</v>
      </c>
      <c r="L229" s="683" t="s">
        <v>555</v>
      </c>
      <c r="M229" s="684" t="s">
        <v>555</v>
      </c>
      <c r="N229" s="684" t="str">
        <f>IF(I229="","",IFERROR(VLOOKUP(B229,QUEUE!$F$11:$X$1000,19,FALSE),"NON"))</f>
        <v>สมบูรณ์</v>
      </c>
      <c r="O229" s="684" t="s">
        <v>555</v>
      </c>
      <c r="P229" s="684" t="s">
        <v>555</v>
      </c>
      <c r="Q229" s="662" t="s">
        <v>16</v>
      </c>
      <c r="R229" s="662" t="s">
        <v>44</v>
      </c>
      <c r="S229" s="662" t="s">
        <v>31</v>
      </c>
      <c r="T229" s="662" t="s">
        <v>1097</v>
      </c>
      <c r="U229" s="662" t="s">
        <v>392</v>
      </c>
      <c r="V229" s="685">
        <v>814092549</v>
      </c>
      <c r="X229" s="662" t="s">
        <v>1098</v>
      </c>
      <c r="Y229" s="662" t="s">
        <v>294</v>
      </c>
      <c r="Z229" s="662" t="s">
        <v>389</v>
      </c>
      <c r="AA229" s="662">
        <v>2012</v>
      </c>
      <c r="AB229" s="681">
        <v>42941</v>
      </c>
      <c r="AC229" s="686" t="s">
        <v>317</v>
      </c>
      <c r="AD229" s="686"/>
      <c r="AE229" s="686"/>
      <c r="AF229" s="686"/>
      <c r="AG229" s="626" t="s">
        <v>341</v>
      </c>
      <c r="DD229" s="626">
        <v>229</v>
      </c>
      <c r="DH229" s="681">
        <v>42779.666408796293</v>
      </c>
      <c r="DI229" s="662" t="s">
        <v>429</v>
      </c>
      <c r="DJ229" s="663">
        <v>0</v>
      </c>
      <c r="DK229" s="662"/>
      <c r="DL229" s="687" t="str">
        <f t="shared" si="32"/>
        <v>พร้อมซ่อม</v>
      </c>
      <c r="DM229" s="688">
        <v>8000</v>
      </c>
    </row>
    <row r="230" spans="1:117" x14ac:dyDescent="0.25">
      <c r="A230" s="689">
        <f t="shared" si="36"/>
        <v>533</v>
      </c>
      <c r="B230" s="690">
        <f t="shared" si="37"/>
        <v>1702053</v>
      </c>
      <c r="C230" s="626">
        <v>230</v>
      </c>
      <c r="D230" s="677" t="str">
        <f t="shared" si="34"/>
        <v>17</v>
      </c>
      <c r="E230" s="677" t="str">
        <f t="shared" si="35"/>
        <v>02</v>
      </c>
      <c r="F230" s="691">
        <f t="shared" si="38"/>
        <v>53</v>
      </c>
      <c r="G230" s="692" t="str">
        <f t="shared" si="39"/>
        <v>053</v>
      </c>
      <c r="H230" s="680" t="str">
        <f t="shared" si="33"/>
        <v>1702053</v>
      </c>
      <c r="I230" s="681">
        <v>42779.716000925924</v>
      </c>
      <c r="J230" s="681">
        <v>42786</v>
      </c>
      <c r="K230" s="682" t="str">
        <f>IF(OR(N230="OUT",N230="สมบูรณ์"),"ไม่ระบุ","")</f>
        <v>ไม่ระบุ</v>
      </c>
      <c r="L230" s="683">
        <f>IF(I230="","",IF(J230="","No fix",J230-I230))</f>
        <v>6.2839990740758367</v>
      </c>
      <c r="M230" s="684" t="str">
        <f>IF(I230="","",IF(AG230="","NON","JOB"))</f>
        <v>JOB</v>
      </c>
      <c r="N230" s="684" t="str">
        <f>IF(I230="","",IFERROR(VLOOKUP(B230,QUEUE!$F$11:$X$1000,19,FALSE),"NON"))</f>
        <v>สมบูรณ์</v>
      </c>
      <c r="O230" s="684" t="str">
        <f>IF(I230="","",IFERROR(IF(VLOOKUP(B230,[1]REFINISH!$F$4:$O$1000,10,FALSE)="",VLOOKUP(B230,[1]REFINISH!$F$4:$O$1000,8,FALSE),"OK"),"NON"))</f>
        <v>OK</v>
      </c>
      <c r="P230" s="684" t="str">
        <f>IF(I230="","",IF(AF230=0,"NON",IF(AF230-DE230=0,"OK","ขาด"&amp;AF230-DE230&amp;"ชิ้น")))</f>
        <v>ขาด4ชิ้น</v>
      </c>
      <c r="Q230" s="662" t="s">
        <v>76</v>
      </c>
      <c r="R230" s="662" t="s">
        <v>44</v>
      </c>
      <c r="S230" s="662" t="s">
        <v>103</v>
      </c>
      <c r="T230" s="662" t="s">
        <v>1099</v>
      </c>
      <c r="U230" s="662" t="s">
        <v>303</v>
      </c>
      <c r="V230" s="685">
        <v>884959663</v>
      </c>
      <c r="X230" s="662" t="s">
        <v>1100</v>
      </c>
      <c r="Y230" s="662" t="s">
        <v>310</v>
      </c>
      <c r="Z230" s="662" t="s">
        <v>384</v>
      </c>
      <c r="AD230" s="686"/>
      <c r="AE230" s="686"/>
      <c r="AF230" s="686">
        <v>4</v>
      </c>
      <c r="AG230" s="626" t="s">
        <v>47</v>
      </c>
      <c r="AI230" s="626" t="s">
        <v>51</v>
      </c>
      <c r="AK230" s="626" t="s">
        <v>59</v>
      </c>
      <c r="AM230" s="626" t="s">
        <v>64</v>
      </c>
      <c r="AO230" s="626" t="s">
        <v>65</v>
      </c>
      <c r="AQ230" s="626" t="s">
        <v>1101</v>
      </c>
      <c r="AS230" s="626" t="s">
        <v>1102</v>
      </c>
      <c r="AU230" s="626" t="s">
        <v>1103</v>
      </c>
      <c r="AW230" s="626" t="s">
        <v>1104</v>
      </c>
      <c r="AY230" s="626" t="s">
        <v>1105</v>
      </c>
      <c r="DD230" s="626">
        <v>230</v>
      </c>
      <c r="DF230" s="626">
        <v>11800</v>
      </c>
      <c r="DH230" s="681">
        <v>42779.711907870369</v>
      </c>
      <c r="DI230" s="662">
        <v>0</v>
      </c>
      <c r="DJ230" s="663">
        <v>3</v>
      </c>
      <c r="DK230" s="662">
        <v>1</v>
      </c>
      <c r="DL230" s="687" t="str">
        <f t="shared" si="32"/>
        <v>รออะไหล่</v>
      </c>
      <c r="DM230" s="688">
        <v>5660</v>
      </c>
    </row>
    <row r="231" spans="1:117" x14ac:dyDescent="0.25">
      <c r="A231" s="689">
        <f t="shared" si="36"/>
        <v>6348</v>
      </c>
      <c r="B231" s="690">
        <f t="shared" si="37"/>
        <v>1702054</v>
      </c>
      <c r="C231" s="626">
        <v>231</v>
      </c>
      <c r="D231" s="677" t="str">
        <f t="shared" si="34"/>
        <v>17</v>
      </c>
      <c r="E231" s="677" t="str">
        <f t="shared" si="35"/>
        <v>02</v>
      </c>
      <c r="F231" s="691">
        <f t="shared" si="38"/>
        <v>54</v>
      </c>
      <c r="G231" s="692" t="str">
        <f t="shared" si="39"/>
        <v>054</v>
      </c>
      <c r="H231" s="680" t="str">
        <f t="shared" si="33"/>
        <v>1702054</v>
      </c>
      <c r="I231" s="681">
        <v>42825.592272222224</v>
      </c>
      <c r="J231" s="681">
        <v>42835</v>
      </c>
      <c r="K231" s="682">
        <v>42843.395244675929</v>
      </c>
      <c r="L231" s="683" t="s">
        <v>555</v>
      </c>
      <c r="M231" s="684" t="s">
        <v>555</v>
      </c>
      <c r="N231" s="684" t="str">
        <f>IF(I231="","",IFERROR(VLOOKUP(B231,QUEUE!$F$11:$X$1000,19,FALSE),"NON"))</f>
        <v>สมบูรณ์</v>
      </c>
      <c r="O231" s="684" t="s">
        <v>555</v>
      </c>
      <c r="P231" s="684" t="s">
        <v>555</v>
      </c>
      <c r="Q231" s="662" t="s">
        <v>16</v>
      </c>
      <c r="R231" s="662" t="s">
        <v>44</v>
      </c>
      <c r="S231" s="662" t="s">
        <v>35</v>
      </c>
      <c r="T231" s="662" t="s">
        <v>1106</v>
      </c>
      <c r="U231" s="662" t="s">
        <v>319</v>
      </c>
      <c r="V231" s="685">
        <v>906075575</v>
      </c>
      <c r="X231" s="662" t="s">
        <v>1107</v>
      </c>
      <c r="Y231" s="662" t="s">
        <v>310</v>
      </c>
      <c r="Z231" s="662" t="s">
        <v>400</v>
      </c>
      <c r="AA231" s="662">
        <v>2011</v>
      </c>
      <c r="AB231" s="681">
        <v>42852</v>
      </c>
      <c r="AC231" s="686" t="s">
        <v>317</v>
      </c>
      <c r="AD231" s="686"/>
      <c r="AE231" s="686"/>
      <c r="AF231" s="686"/>
      <c r="AG231" s="626" t="s">
        <v>47</v>
      </c>
      <c r="AI231" s="626" t="s">
        <v>48</v>
      </c>
      <c r="AK231" s="626" t="s">
        <v>1299</v>
      </c>
      <c r="DD231" s="626">
        <v>231</v>
      </c>
      <c r="DG231" s="626">
        <v>0.5</v>
      </c>
      <c r="DH231" s="681">
        <v>42780.603093055557</v>
      </c>
      <c r="DI231" s="662" t="s">
        <v>1068</v>
      </c>
      <c r="DJ231" s="663">
        <v>2</v>
      </c>
      <c r="DK231" s="662"/>
      <c r="DL231" s="687" t="str">
        <f t="shared" si="32"/>
        <v>พร้อมซ่อม</v>
      </c>
      <c r="DM231" s="688">
        <v>25000</v>
      </c>
    </row>
    <row r="232" spans="1:117" x14ac:dyDescent="0.25">
      <c r="A232" s="689">
        <f t="shared" si="36"/>
        <v>8097</v>
      </c>
      <c r="B232" s="690">
        <f t="shared" si="37"/>
        <v>1702055</v>
      </c>
      <c r="C232" s="626">
        <v>232</v>
      </c>
      <c r="D232" s="677" t="str">
        <f t="shared" si="34"/>
        <v>17</v>
      </c>
      <c r="E232" s="677" t="str">
        <f t="shared" si="35"/>
        <v>02</v>
      </c>
      <c r="F232" s="691">
        <f t="shared" si="38"/>
        <v>55</v>
      </c>
      <c r="G232" s="692" t="str">
        <f t="shared" si="39"/>
        <v>055</v>
      </c>
      <c r="H232" s="680" t="str">
        <f t="shared" si="33"/>
        <v>1702055</v>
      </c>
      <c r="I232" s="681">
        <v>42780.628701504633</v>
      </c>
      <c r="J232" s="681">
        <v>0</v>
      </c>
      <c r="K232" s="682" t="str">
        <f>IF(OR(M232="OUT",N232="OUT",N232="สมบูรณ์"),"ไม่ระบุ","")</f>
        <v>ไม่ระบุ</v>
      </c>
      <c r="L232" s="683">
        <f>IF(I232="","",IF(J232="","No fix",J232-I232))</f>
        <v>-42780.628701504633</v>
      </c>
      <c r="M232" s="684" t="str">
        <f>IF(I232="","",IF(AG232="","NON","JOB"))</f>
        <v>NON</v>
      </c>
      <c r="N232" s="684" t="str">
        <f>IF(I232="","",IFERROR(VLOOKUP(B232,QUEUE!$F$11:$X$1000,19,FALSE),"NON"))</f>
        <v>สมบูรณ์</v>
      </c>
      <c r="O232" s="684" t="str">
        <f>IF(I232="","",IFERROR(IF(VLOOKUP(B232,[1]REFINISH!$F$4:$O$1000,10,FALSE)="",VLOOKUP(B232,[1]REFINISH!$F$4:$O$1000,8,FALSE),"OK"),"NON"))</f>
        <v>OK</v>
      </c>
      <c r="P232" s="684" t="str">
        <f>IF(I232="","",IF(AF232=0,"NON",IF(AF232-DE232=0,"OK","ขาด"&amp;AF232-DE232&amp;"ชิ้น")))</f>
        <v>NON</v>
      </c>
      <c r="Q232" s="662" t="s">
        <v>16</v>
      </c>
      <c r="R232" s="662" t="s">
        <v>179</v>
      </c>
      <c r="S232" s="662" t="s">
        <v>35</v>
      </c>
      <c r="T232" s="662" t="s">
        <v>1108</v>
      </c>
      <c r="V232" s="685">
        <v>909850620</v>
      </c>
      <c r="X232" s="662" t="s">
        <v>1109</v>
      </c>
      <c r="Y232" s="662" t="s">
        <v>403</v>
      </c>
      <c r="Z232" s="662" t="s">
        <v>404</v>
      </c>
      <c r="AA232" s="662">
        <v>2005</v>
      </c>
      <c r="AB232" s="681">
        <v>43105</v>
      </c>
      <c r="AC232" s="686" t="s">
        <v>412</v>
      </c>
      <c r="AD232" s="686"/>
      <c r="AE232" s="686"/>
      <c r="AF232" s="686"/>
      <c r="DD232" s="626">
        <v>232</v>
      </c>
      <c r="DG232" s="626">
        <v>0.5</v>
      </c>
      <c r="DH232" s="681">
        <v>42780.61305266204</v>
      </c>
      <c r="DI232" s="662">
        <v>0</v>
      </c>
      <c r="DJ232" s="663">
        <v>0</v>
      </c>
      <c r="DK232" s="662">
        <v>1</v>
      </c>
      <c r="DL232" s="687" t="str">
        <f t="shared" si="32"/>
        <v>รออนุมัติ</v>
      </c>
      <c r="DM232" s="688">
        <v>3495.32</v>
      </c>
    </row>
    <row r="233" spans="1:117" x14ac:dyDescent="0.25">
      <c r="A233" s="689">
        <f t="shared" si="36"/>
        <v>5790</v>
      </c>
      <c r="B233" s="690">
        <f t="shared" si="37"/>
        <v>1702056</v>
      </c>
      <c r="C233" s="626">
        <v>233</v>
      </c>
      <c r="D233" s="677" t="str">
        <f t="shared" si="34"/>
        <v>17</v>
      </c>
      <c r="E233" s="677" t="str">
        <f t="shared" si="35"/>
        <v>02</v>
      </c>
      <c r="F233" s="691">
        <f t="shared" si="38"/>
        <v>56</v>
      </c>
      <c r="G233" s="692" t="str">
        <f t="shared" si="39"/>
        <v>056</v>
      </c>
      <c r="H233" s="680" t="str">
        <f t="shared" si="33"/>
        <v>1702056</v>
      </c>
      <c r="I233" s="681">
        <v>42929.611399074071</v>
      </c>
      <c r="J233" s="681">
        <v>42930</v>
      </c>
      <c r="K233" s="682" t="str">
        <f>IF(OR(M233="OUT",N233="OUT",N233="สมบูรณ์"),"ไม่ระบุ","")</f>
        <v>ไม่ระบุ</v>
      </c>
      <c r="L233" s="683">
        <f>IF(I233="","",IF(J233="","No fix",J233-I233))</f>
        <v>0.38860092592949513</v>
      </c>
      <c r="M233" s="684" t="str">
        <f>IF(I233="","",IF(AG233="","NON","JOB"))</f>
        <v>JOB</v>
      </c>
      <c r="N233" s="684" t="str">
        <f>IF(I233="","",IFERROR(VLOOKUP(B233,QUEUE!$F$11:$X$1000,19,FALSE),"NON"))</f>
        <v>สมบูรณ์</v>
      </c>
      <c r="O233" s="684" t="str">
        <f>IF(I233="","",IFERROR(IF(VLOOKUP(B233,[1]REFINISH!$F$4:$O$1000,10,FALSE)="",VLOOKUP(B233,[1]REFINISH!$F$4:$O$1000,8,FALSE),"OK"),"NON"))</f>
        <v>NON</v>
      </c>
      <c r="P233" s="684" t="str">
        <f>IF(I233="","",IF(AF233=0,"NON",IF(AF233-DE233=0,"OK","ขาด"&amp;AF233-DE233&amp;"ชิ้น")))</f>
        <v>NON</v>
      </c>
      <c r="Q233" s="662" t="s">
        <v>16</v>
      </c>
      <c r="R233" s="662" t="s">
        <v>43</v>
      </c>
      <c r="S233" s="662" t="s">
        <v>31</v>
      </c>
      <c r="T233" s="662" t="s">
        <v>1110</v>
      </c>
      <c r="U233" s="662" t="s">
        <v>308</v>
      </c>
      <c r="V233" s="685">
        <v>617173807</v>
      </c>
      <c r="X233" s="662" t="s">
        <v>1111</v>
      </c>
      <c r="Y233" s="662" t="s">
        <v>403</v>
      </c>
      <c r="Z233" s="662" t="s">
        <v>404</v>
      </c>
      <c r="AA233" s="662">
        <v>2016</v>
      </c>
      <c r="AB233" s="681" t="s">
        <v>330</v>
      </c>
      <c r="AD233" s="686"/>
      <c r="AE233" s="686"/>
      <c r="AF233" s="686"/>
      <c r="AG233" s="626" t="s">
        <v>72</v>
      </c>
      <c r="AH233" s="626" t="s">
        <v>340</v>
      </c>
      <c r="DD233" s="626">
        <v>233</v>
      </c>
      <c r="DH233" s="681">
        <v>42781.48661122685</v>
      </c>
      <c r="DI233" s="662">
        <v>0</v>
      </c>
      <c r="DJ233" s="663">
        <v>0</v>
      </c>
      <c r="DK233" s="662"/>
      <c r="DL233" s="687" t="str">
        <f t="shared" si="32"/>
        <v>พร้อมซ่อม</v>
      </c>
      <c r="DM233" s="688">
        <v>3500</v>
      </c>
    </row>
    <row r="234" spans="1:117" x14ac:dyDescent="0.25">
      <c r="A234" s="689">
        <f t="shared" si="36"/>
        <v>6587</v>
      </c>
      <c r="B234" s="690">
        <f t="shared" si="37"/>
        <v>1702057</v>
      </c>
      <c r="C234" s="626">
        <v>234</v>
      </c>
      <c r="D234" s="677" t="str">
        <f t="shared" si="34"/>
        <v>17</v>
      </c>
      <c r="E234" s="677" t="str">
        <f t="shared" si="35"/>
        <v>02</v>
      </c>
      <c r="F234" s="691">
        <f t="shared" si="38"/>
        <v>57</v>
      </c>
      <c r="G234" s="692" t="str">
        <f t="shared" si="39"/>
        <v>057</v>
      </c>
      <c r="H234" s="680" t="str">
        <f t="shared" si="33"/>
        <v>1702057</v>
      </c>
      <c r="I234" s="681">
        <v>42808.663007175928</v>
      </c>
      <c r="J234" s="681">
        <v>42825</v>
      </c>
      <c r="K234" s="682">
        <v>42850.689475578707</v>
      </c>
      <c r="L234" s="683" t="s">
        <v>555</v>
      </c>
      <c r="M234" s="684" t="s">
        <v>555</v>
      </c>
      <c r="N234" s="684" t="str">
        <f>IF(I234="","",IFERROR(VLOOKUP(B234,QUEUE!$F$11:$X$1000,19,FALSE),"NON"))</f>
        <v>สมบูรณ์</v>
      </c>
      <c r="O234" s="684" t="s">
        <v>555</v>
      </c>
      <c r="P234" s="684" t="s">
        <v>555</v>
      </c>
      <c r="Q234" s="662" t="s">
        <v>16</v>
      </c>
      <c r="R234" s="662" t="s">
        <v>102</v>
      </c>
      <c r="S234" s="662" t="s">
        <v>36</v>
      </c>
      <c r="T234" s="662" t="s">
        <v>1112</v>
      </c>
      <c r="U234" s="662" t="s">
        <v>303</v>
      </c>
      <c r="V234" s="685">
        <v>804077619</v>
      </c>
      <c r="X234" s="662" t="s">
        <v>1113</v>
      </c>
      <c r="Y234" s="662" t="s">
        <v>299</v>
      </c>
      <c r="Z234" s="662" t="s">
        <v>368</v>
      </c>
      <c r="AA234" s="662">
        <v>2010</v>
      </c>
      <c r="AB234" s="681" t="s">
        <v>330</v>
      </c>
      <c r="AD234" s="686"/>
      <c r="AE234" s="686"/>
      <c r="AF234" s="686"/>
      <c r="AG234" s="626" t="s">
        <v>71</v>
      </c>
      <c r="AH234" s="626" t="s">
        <v>340</v>
      </c>
      <c r="AI234" s="626" t="s">
        <v>341</v>
      </c>
      <c r="AK234" s="626" t="s">
        <v>1428</v>
      </c>
      <c r="AM234" s="626" t="s">
        <v>1429</v>
      </c>
      <c r="DD234" s="626">
        <v>234</v>
      </c>
      <c r="DG234" s="626">
        <v>4</v>
      </c>
      <c r="DH234" s="681">
        <v>42781.64793564815</v>
      </c>
      <c r="DI234" s="662" t="s">
        <v>1427</v>
      </c>
      <c r="DJ234" s="663">
        <v>0</v>
      </c>
      <c r="DK234" s="662"/>
      <c r="DL234" s="687" t="str">
        <f t="shared" si="32"/>
        <v>พร้อมซ่อม</v>
      </c>
      <c r="DM234" s="688"/>
    </row>
    <row r="235" spans="1:117" x14ac:dyDescent="0.25">
      <c r="A235" s="689">
        <f t="shared" si="36"/>
        <v>2395</v>
      </c>
      <c r="B235" s="690">
        <f t="shared" si="37"/>
        <v>1702058</v>
      </c>
      <c r="C235" s="626">
        <v>235</v>
      </c>
      <c r="D235" s="677" t="str">
        <f t="shared" si="34"/>
        <v>17</v>
      </c>
      <c r="E235" s="677" t="str">
        <f t="shared" si="35"/>
        <v>02</v>
      </c>
      <c r="F235" s="691">
        <f t="shared" si="38"/>
        <v>58</v>
      </c>
      <c r="G235" s="692" t="str">
        <f t="shared" si="39"/>
        <v>058</v>
      </c>
      <c r="H235" s="680" t="str">
        <f t="shared" si="33"/>
        <v>1702058</v>
      </c>
      <c r="I235" s="681">
        <v>42781.678773611115</v>
      </c>
      <c r="J235" s="681">
        <v>42795</v>
      </c>
      <c r="K235" s="682">
        <v>42796.470569444442</v>
      </c>
      <c r="L235" s="683" t="s">
        <v>555</v>
      </c>
      <c r="M235" s="684" t="s">
        <v>555</v>
      </c>
      <c r="N235" s="684" t="str">
        <f>IF(I235="","",IFERROR(VLOOKUP(B235,QUEUE!$F$11:$X$1000,19,FALSE),"NON"))</f>
        <v>สมบูรณ์</v>
      </c>
      <c r="O235" s="684" t="s">
        <v>555</v>
      </c>
      <c r="P235" s="684" t="s">
        <v>555</v>
      </c>
      <c r="Q235" s="662" t="s">
        <v>16</v>
      </c>
      <c r="R235" s="662" t="s">
        <v>44</v>
      </c>
      <c r="S235" s="662" t="s">
        <v>32</v>
      </c>
      <c r="T235" s="662" t="s">
        <v>1114</v>
      </c>
      <c r="U235" s="662" t="s">
        <v>392</v>
      </c>
      <c r="V235" s="685">
        <v>616388481</v>
      </c>
      <c r="W235" s="685">
        <v>614411688</v>
      </c>
      <c r="X235" s="662" t="s">
        <v>1115</v>
      </c>
      <c r="Y235" s="662" t="s">
        <v>294</v>
      </c>
      <c r="Z235" s="662" t="s">
        <v>590</v>
      </c>
      <c r="AA235" s="662">
        <v>2012</v>
      </c>
      <c r="AB235" s="681">
        <v>42770</v>
      </c>
      <c r="AC235" s="686" t="s">
        <v>567</v>
      </c>
      <c r="AD235" s="686"/>
      <c r="AE235" s="686"/>
      <c r="AF235" s="686"/>
      <c r="AG235" s="626" t="s">
        <v>47</v>
      </c>
      <c r="AI235" s="626" t="s">
        <v>52</v>
      </c>
      <c r="AK235" s="626" t="s">
        <v>56</v>
      </c>
      <c r="AM235" s="626" t="s">
        <v>57</v>
      </c>
      <c r="AO235" s="626" t="s">
        <v>60</v>
      </c>
      <c r="AQ235" s="626" t="s">
        <v>61</v>
      </c>
      <c r="AS235" s="626" t="s">
        <v>62</v>
      </c>
      <c r="AU235" s="626" t="s">
        <v>63</v>
      </c>
      <c r="AW235" s="626" t="s">
        <v>64</v>
      </c>
      <c r="DD235" s="626">
        <v>235</v>
      </c>
      <c r="DG235" s="626">
        <v>3</v>
      </c>
      <c r="DH235" s="681">
        <v>42781.665844675925</v>
      </c>
      <c r="DI235" s="662" t="s">
        <v>1116</v>
      </c>
      <c r="DJ235" s="663">
        <v>8</v>
      </c>
      <c r="DK235" s="662">
        <v>1</v>
      </c>
      <c r="DL235" s="687" t="str">
        <f t="shared" si="32"/>
        <v>พร้อมซ่อม</v>
      </c>
      <c r="DM235" s="688">
        <v>4607.49</v>
      </c>
    </row>
    <row r="236" spans="1:117" x14ac:dyDescent="0.25">
      <c r="A236" s="689">
        <f t="shared" si="36"/>
        <v>3146</v>
      </c>
      <c r="B236" s="690">
        <f t="shared" si="37"/>
        <v>1702059</v>
      </c>
      <c r="C236" s="626">
        <v>236</v>
      </c>
      <c r="D236" s="677" t="str">
        <f t="shared" si="34"/>
        <v>17</v>
      </c>
      <c r="E236" s="677" t="str">
        <f t="shared" si="35"/>
        <v>02</v>
      </c>
      <c r="F236" s="691">
        <f t="shared" si="38"/>
        <v>59</v>
      </c>
      <c r="G236" s="692" t="str">
        <f t="shared" si="39"/>
        <v>059</v>
      </c>
      <c r="H236" s="680" t="str">
        <f t="shared" si="33"/>
        <v>1702059</v>
      </c>
      <c r="I236" s="681">
        <v>42781.669767708336</v>
      </c>
      <c r="J236" s="681">
        <v>42781</v>
      </c>
      <c r="K236" s="682">
        <v>42781.670009259258</v>
      </c>
      <c r="L236" s="683">
        <f>IF(I236="","",IF(J236="","No fix",J236-I236))</f>
        <v>-0.66976770833571209</v>
      </c>
      <c r="M236" s="684" t="str">
        <f>IF(I236="","",IF(AG236="","NON","JOB"))</f>
        <v>JOB</v>
      </c>
      <c r="N236" s="684" t="str">
        <f>IF(I236="","",IFERROR(VLOOKUP(B236,QUEUE!$F$11:$X$1000,19,FALSE),"NON"))</f>
        <v>สมบูรณ์</v>
      </c>
      <c r="O236" s="684" t="str">
        <f>IF(I236="","",IFERROR(IF(VLOOKUP(B236,[1]REFINISH!$F$4:$O$1000,10,FALSE)="",VLOOKUP(B236,[1]REFINISH!$F$4:$O$1000,8,FALSE),"OK"),"NON"))</f>
        <v>NON</v>
      </c>
      <c r="P236" s="684" t="str">
        <f>IF(I236="","",IF(AF236=0,"NON",IF(AF236-DE236=0,"OK","ขาด"&amp;AF236-DE236&amp;"ชิ้น")))</f>
        <v>NON</v>
      </c>
      <c r="Q236" s="662" t="s">
        <v>16</v>
      </c>
      <c r="R236" s="662" t="s">
        <v>43</v>
      </c>
      <c r="S236" s="662" t="s">
        <v>33</v>
      </c>
      <c r="T236" s="662" t="s">
        <v>1117</v>
      </c>
      <c r="U236" s="662" t="s">
        <v>326</v>
      </c>
      <c r="V236" s="685">
        <v>815789796</v>
      </c>
      <c r="X236" s="662" t="s">
        <v>1118</v>
      </c>
      <c r="Y236" s="662" t="s">
        <v>310</v>
      </c>
      <c r="Z236" s="662" t="s">
        <v>336</v>
      </c>
      <c r="AA236" s="662">
        <v>2011</v>
      </c>
      <c r="AB236" s="681">
        <v>42694</v>
      </c>
      <c r="AC236" s="686" t="s">
        <v>339</v>
      </c>
      <c r="AD236" s="686"/>
      <c r="AE236" s="686"/>
      <c r="AF236" s="686"/>
      <c r="AG236" s="626" t="s">
        <v>50</v>
      </c>
      <c r="AH236" s="626" t="s">
        <v>340</v>
      </c>
      <c r="DD236" s="626">
        <v>236</v>
      </c>
      <c r="DH236" s="681">
        <v>42781.668884837964</v>
      </c>
      <c r="DI236" s="662" t="s">
        <v>1119</v>
      </c>
      <c r="DJ236" s="663">
        <v>0</v>
      </c>
      <c r="DK236" s="662">
        <v>1</v>
      </c>
      <c r="DL236" s="687" t="str">
        <f t="shared" si="32"/>
        <v>พร้อมซ่อม</v>
      </c>
      <c r="DM236" s="688">
        <v>2000</v>
      </c>
    </row>
    <row r="237" spans="1:117" x14ac:dyDescent="0.25">
      <c r="A237" s="689">
        <f t="shared" si="36"/>
        <v>5553</v>
      </c>
      <c r="B237" s="690">
        <f t="shared" si="37"/>
        <v>1702060</v>
      </c>
      <c r="C237" s="626">
        <v>237</v>
      </c>
      <c r="D237" s="677" t="str">
        <f t="shared" si="34"/>
        <v>17</v>
      </c>
      <c r="E237" s="677" t="str">
        <f t="shared" si="35"/>
        <v>02</v>
      </c>
      <c r="F237" s="691">
        <f t="shared" si="38"/>
        <v>60</v>
      </c>
      <c r="G237" s="692" t="str">
        <f t="shared" si="39"/>
        <v>060</v>
      </c>
      <c r="H237" s="680" t="str">
        <f t="shared" si="33"/>
        <v>1702060</v>
      </c>
      <c r="I237" s="681">
        <v>42781.695316435187</v>
      </c>
      <c r="J237" s="681">
        <v>42794</v>
      </c>
      <c r="K237" s="682">
        <v>42796.729648958331</v>
      </c>
      <c r="L237" s="683" t="s">
        <v>555</v>
      </c>
      <c r="M237" s="684" t="s">
        <v>555</v>
      </c>
      <c r="N237" s="684" t="str">
        <f>IF(I237="","",IFERROR(VLOOKUP(B237,QUEUE!$F$11:$X$1000,19,FALSE),"NON"))</f>
        <v>สมบูรณ์</v>
      </c>
      <c r="O237" s="684" t="s">
        <v>555</v>
      </c>
      <c r="P237" s="684" t="s">
        <v>555</v>
      </c>
      <c r="Q237" s="662" t="s">
        <v>16</v>
      </c>
      <c r="R237" s="662" t="s">
        <v>44</v>
      </c>
      <c r="S237" s="662" t="s">
        <v>37</v>
      </c>
      <c r="T237" s="662" t="s">
        <v>1120</v>
      </c>
      <c r="U237" s="662" t="s">
        <v>387</v>
      </c>
      <c r="V237" s="685">
        <v>909898415</v>
      </c>
      <c r="W237" s="685">
        <v>818509863</v>
      </c>
      <c r="X237" s="662" t="s">
        <v>1121</v>
      </c>
      <c r="Y237" s="662" t="s">
        <v>315</v>
      </c>
      <c r="Z237" s="662" t="s">
        <v>333</v>
      </c>
      <c r="AA237" s="662">
        <v>2011</v>
      </c>
      <c r="AB237" s="681">
        <v>42976</v>
      </c>
      <c r="AC237" s="686" t="s">
        <v>317</v>
      </c>
      <c r="AD237" s="686"/>
      <c r="AE237" s="686"/>
      <c r="AF237" s="686"/>
      <c r="AG237" s="626" t="s">
        <v>47</v>
      </c>
      <c r="AH237" s="626" t="s">
        <v>340</v>
      </c>
      <c r="AI237" s="626" t="s">
        <v>48</v>
      </c>
      <c r="AK237" s="626" t="s">
        <v>51</v>
      </c>
      <c r="AM237" s="626" t="s">
        <v>67</v>
      </c>
      <c r="AN237" s="626" t="s">
        <v>340</v>
      </c>
      <c r="AO237" s="626" t="s">
        <v>73</v>
      </c>
      <c r="AP237" s="626" t="s">
        <v>340</v>
      </c>
      <c r="AQ237" s="626" t="s">
        <v>1122</v>
      </c>
      <c r="AS237" s="626" t="s">
        <v>1123</v>
      </c>
      <c r="AU237" s="626" t="s">
        <v>570</v>
      </c>
      <c r="AW237" s="626" t="s">
        <v>1124</v>
      </c>
      <c r="AY237" s="626" t="s">
        <v>1125</v>
      </c>
      <c r="BA237" s="626" t="s">
        <v>1126</v>
      </c>
      <c r="BC237" s="626" t="s">
        <v>901</v>
      </c>
      <c r="DD237" s="626">
        <v>237</v>
      </c>
      <c r="DH237" s="681">
        <v>42781.671904976851</v>
      </c>
      <c r="DI237" s="662">
        <v>0</v>
      </c>
      <c r="DJ237" s="663">
        <v>3</v>
      </c>
      <c r="DK237" s="662">
        <v>1</v>
      </c>
      <c r="DL237" s="687" t="str">
        <f t="shared" si="32"/>
        <v>พร้อมซ่อม</v>
      </c>
      <c r="DM237" s="688">
        <v>25000</v>
      </c>
    </row>
    <row r="238" spans="1:117" x14ac:dyDescent="0.25">
      <c r="A238" s="689">
        <f t="shared" si="36"/>
        <v>1183</v>
      </c>
      <c r="B238" s="690">
        <f t="shared" si="37"/>
        <v>1702061</v>
      </c>
      <c r="C238" s="626">
        <v>238</v>
      </c>
      <c r="D238" s="677" t="str">
        <f t="shared" si="34"/>
        <v>17</v>
      </c>
      <c r="E238" s="677" t="str">
        <f t="shared" si="35"/>
        <v>02</v>
      </c>
      <c r="F238" s="691">
        <f t="shared" si="38"/>
        <v>61</v>
      </c>
      <c r="G238" s="692" t="str">
        <f t="shared" si="39"/>
        <v>061</v>
      </c>
      <c r="H238" s="680" t="str">
        <f t="shared" si="33"/>
        <v>1702061</v>
      </c>
      <c r="I238" s="681">
        <v>42781.701567476855</v>
      </c>
      <c r="J238" s="681">
        <v>0</v>
      </c>
      <c r="K238" s="682">
        <v>42801.693375694442</v>
      </c>
      <c r="L238" s="683" t="s">
        <v>555</v>
      </c>
      <c r="M238" s="684" t="s">
        <v>555</v>
      </c>
      <c r="N238" s="684" t="str">
        <f>IF(I238="","",IFERROR(VLOOKUP(B238,QUEUE!$F$11:$X$1000,19,FALSE),"NON"))</f>
        <v>สมบูรณ์</v>
      </c>
      <c r="O238" s="684" t="s">
        <v>555</v>
      </c>
      <c r="P238" s="684" t="s">
        <v>555</v>
      </c>
      <c r="Q238" s="662" t="s">
        <v>16</v>
      </c>
      <c r="R238" s="662" t="s">
        <v>179</v>
      </c>
      <c r="S238" s="662" t="s">
        <v>31</v>
      </c>
      <c r="T238" s="662" t="s">
        <v>1127</v>
      </c>
      <c r="U238" s="662" t="s">
        <v>532</v>
      </c>
      <c r="V238" s="685">
        <v>853061926</v>
      </c>
      <c r="W238" s="685">
        <v>896162465</v>
      </c>
      <c r="X238" s="662" t="s">
        <v>1128</v>
      </c>
      <c r="Y238" s="662" t="s">
        <v>1129</v>
      </c>
      <c r="Z238" s="662" t="s">
        <v>336</v>
      </c>
      <c r="AA238" s="662">
        <v>2015</v>
      </c>
      <c r="AB238" s="681" t="s">
        <v>330</v>
      </c>
      <c r="AD238" s="686"/>
      <c r="AE238" s="686"/>
      <c r="AF238" s="686"/>
      <c r="DD238" s="626">
        <v>238</v>
      </c>
      <c r="DG238" s="626">
        <v>1</v>
      </c>
      <c r="DH238" s="681">
        <v>42781.701214814813</v>
      </c>
      <c r="DI238" s="662">
        <v>0</v>
      </c>
      <c r="DJ238" s="663">
        <v>0</v>
      </c>
      <c r="DK238" s="662">
        <v>1</v>
      </c>
      <c r="DL238" s="687" t="str">
        <f t="shared" si="32"/>
        <v>พร้อมซ่อม</v>
      </c>
      <c r="DM238" s="688">
        <v>1747.66</v>
      </c>
    </row>
    <row r="239" spans="1:117" x14ac:dyDescent="0.25">
      <c r="A239" s="689">
        <f t="shared" si="36"/>
        <v>4821</v>
      </c>
      <c r="B239" s="690">
        <f t="shared" si="37"/>
        <v>1702062</v>
      </c>
      <c r="C239" s="626">
        <v>239</v>
      </c>
      <c r="D239" s="677" t="str">
        <f t="shared" si="34"/>
        <v>17</v>
      </c>
      <c r="E239" s="677" t="str">
        <f t="shared" si="35"/>
        <v>02</v>
      </c>
      <c r="F239" s="691">
        <f t="shared" si="38"/>
        <v>62</v>
      </c>
      <c r="G239" s="692" t="str">
        <f t="shared" si="39"/>
        <v>062</v>
      </c>
      <c r="H239" s="680" t="str">
        <f t="shared" si="33"/>
        <v>1702062</v>
      </c>
      <c r="I239" s="681">
        <v>42791.48026261574</v>
      </c>
      <c r="K239" s="682">
        <v>42816.753332060187</v>
      </c>
      <c r="L239" s="683" t="s">
        <v>555</v>
      </c>
      <c r="M239" s="684" t="s">
        <v>555</v>
      </c>
      <c r="N239" s="684" t="str">
        <f>IF(I239="","",IFERROR(VLOOKUP(B239,QUEUE!$F$11:$X$1000,19,FALSE),"NON"))</f>
        <v>สมบูรณ์</v>
      </c>
      <c r="O239" s="684" t="s">
        <v>555</v>
      </c>
      <c r="P239" s="684" t="s">
        <v>555</v>
      </c>
      <c r="Q239" s="662" t="s">
        <v>16</v>
      </c>
      <c r="R239" s="662" t="s">
        <v>102</v>
      </c>
      <c r="S239" s="662" t="s">
        <v>37</v>
      </c>
      <c r="T239" s="662" t="s">
        <v>1130</v>
      </c>
      <c r="U239" s="662" t="s">
        <v>501</v>
      </c>
      <c r="V239" s="685">
        <v>929492079</v>
      </c>
      <c r="X239" s="662" t="s">
        <v>1131</v>
      </c>
      <c r="Y239" s="662" t="s">
        <v>315</v>
      </c>
      <c r="Z239" s="662" t="s">
        <v>316</v>
      </c>
      <c r="AA239" s="662">
        <v>2013</v>
      </c>
      <c r="AB239" s="681">
        <v>42792</v>
      </c>
      <c r="AC239" s="686" t="s">
        <v>317</v>
      </c>
      <c r="AD239" s="686"/>
      <c r="AE239" s="686"/>
      <c r="AF239" s="686"/>
      <c r="AG239" s="626" t="s">
        <v>68</v>
      </c>
      <c r="AH239" s="626" t="s">
        <v>340</v>
      </c>
      <c r="AI239" s="626" t="s">
        <v>341</v>
      </c>
      <c r="AK239" s="626" t="s">
        <v>1238</v>
      </c>
      <c r="AM239" s="626" t="s">
        <v>1239</v>
      </c>
      <c r="AO239" s="626" t="s">
        <v>1240</v>
      </c>
      <c r="AQ239" s="626" t="s">
        <v>1241</v>
      </c>
      <c r="DD239" s="626">
        <v>239</v>
      </c>
      <c r="DG239" s="626">
        <v>4</v>
      </c>
      <c r="DH239" s="681">
        <v>42781.70311574074</v>
      </c>
      <c r="DI239" s="662">
        <v>0</v>
      </c>
      <c r="DJ239" s="663">
        <v>0</v>
      </c>
      <c r="DK239" s="662"/>
      <c r="DL239" s="687" t="str">
        <f t="shared" si="32"/>
        <v>พร้อมซ่อม</v>
      </c>
      <c r="DM239" s="688">
        <v>0</v>
      </c>
    </row>
    <row r="240" spans="1:117" x14ac:dyDescent="0.25">
      <c r="A240" s="689">
        <f t="shared" si="36"/>
        <v>6975</v>
      </c>
      <c r="B240" s="690">
        <f t="shared" si="37"/>
        <v>1702063</v>
      </c>
      <c r="C240" s="626">
        <v>240</v>
      </c>
      <c r="D240" s="677" t="str">
        <f t="shared" si="34"/>
        <v>17</v>
      </c>
      <c r="E240" s="677" t="str">
        <f t="shared" si="35"/>
        <v>02</v>
      </c>
      <c r="F240" s="691">
        <f t="shared" si="38"/>
        <v>63</v>
      </c>
      <c r="G240" s="692" t="str">
        <f t="shared" si="39"/>
        <v>063</v>
      </c>
      <c r="H240" s="680" t="str">
        <f t="shared" si="33"/>
        <v>1702063</v>
      </c>
      <c r="I240" s="681">
        <v>42879.559927314818</v>
      </c>
      <c r="J240" s="681">
        <v>42857</v>
      </c>
      <c r="K240" s="682">
        <v>42894.701382870371</v>
      </c>
      <c r="L240" s="683" t="s">
        <v>555</v>
      </c>
      <c r="M240" s="684" t="s">
        <v>555</v>
      </c>
      <c r="N240" s="684" t="s">
        <v>555</v>
      </c>
      <c r="O240" s="684" t="s">
        <v>555</v>
      </c>
      <c r="P240" s="684" t="s">
        <v>555</v>
      </c>
      <c r="Q240" s="662" t="s">
        <v>16</v>
      </c>
      <c r="R240" s="662" t="s">
        <v>44</v>
      </c>
      <c r="S240" s="662" t="s">
        <v>34</v>
      </c>
      <c r="T240" s="662" t="s">
        <v>1132</v>
      </c>
      <c r="U240" s="662" t="s">
        <v>398</v>
      </c>
      <c r="V240" s="685">
        <v>897726304</v>
      </c>
      <c r="X240" s="662" t="s">
        <v>1133</v>
      </c>
      <c r="Y240" s="662" t="s">
        <v>310</v>
      </c>
      <c r="Z240" s="662" t="s">
        <v>400</v>
      </c>
      <c r="AA240" s="662">
        <v>2011</v>
      </c>
      <c r="AB240" s="681">
        <v>42869</v>
      </c>
      <c r="AC240" s="686" t="s">
        <v>301</v>
      </c>
      <c r="AD240" s="686"/>
      <c r="AE240" s="686"/>
      <c r="AF240" s="686"/>
      <c r="AG240" s="626" t="s">
        <v>47</v>
      </c>
      <c r="AI240" s="626" t="s">
        <v>48</v>
      </c>
      <c r="AJ240" s="626" t="s">
        <v>340</v>
      </c>
      <c r="AK240" s="626" t="s">
        <v>52</v>
      </c>
      <c r="AM240" s="626" t="s">
        <v>54</v>
      </c>
      <c r="AO240" s="626" t="s">
        <v>71</v>
      </c>
      <c r="AP240" s="626" t="s">
        <v>340</v>
      </c>
      <c r="AQ240" s="626" t="s">
        <v>571</v>
      </c>
      <c r="AS240" s="626" t="s">
        <v>1909</v>
      </c>
      <c r="DD240" s="626">
        <v>240</v>
      </c>
      <c r="DG240" s="626">
        <v>0.5</v>
      </c>
      <c r="DH240" s="681">
        <v>42782.697653703704</v>
      </c>
      <c r="DI240" s="662">
        <v>0</v>
      </c>
      <c r="DJ240" s="663">
        <v>4</v>
      </c>
      <c r="DK240" s="662">
        <v>1</v>
      </c>
      <c r="DL240" s="687" t="str">
        <f t="shared" si="32"/>
        <v>พร้อมซ่อม</v>
      </c>
      <c r="DM240" s="688">
        <v>7625</v>
      </c>
    </row>
    <row r="241" spans="1:117" x14ac:dyDescent="0.25">
      <c r="A241" s="689">
        <f t="shared" si="36"/>
        <v>9646</v>
      </c>
      <c r="B241" s="690">
        <f t="shared" si="37"/>
        <v>1702064</v>
      </c>
      <c r="C241" s="626">
        <v>241</v>
      </c>
      <c r="D241" s="677" t="str">
        <f t="shared" si="34"/>
        <v>17</v>
      </c>
      <c r="E241" s="677" t="str">
        <f t="shared" si="35"/>
        <v>02</v>
      </c>
      <c r="F241" s="691">
        <f t="shared" si="38"/>
        <v>64</v>
      </c>
      <c r="G241" s="692" t="str">
        <f t="shared" si="39"/>
        <v>064</v>
      </c>
      <c r="H241" s="680" t="str">
        <f t="shared" si="33"/>
        <v>1702064</v>
      </c>
      <c r="L241" s="683" t="str">
        <f>IF(I241="","",IF(J241="","No fix",J241-I241))</f>
        <v/>
      </c>
      <c r="M241" s="684" t="str">
        <f>IF(I241="","",IF(AG241="","NON","JOB"))</f>
        <v/>
      </c>
      <c r="N241" s="684" t="str">
        <f>IF(I241="","",IFERROR(VLOOKUP(B241,QUEUE!$F$11:$X$1000,19,FALSE),"NON"))</f>
        <v/>
      </c>
      <c r="O241" s="684" t="str">
        <f>IF(I241="","",IFERROR(IF(VLOOKUP(B241,[1]REFINISH!$F$4:$O$1000,10,FALSE)="",VLOOKUP(B241,[1]REFINISH!$F$4:$O$1000,8,FALSE),"OK"),"NON"))</f>
        <v/>
      </c>
      <c r="P241" s="684" t="str">
        <f>IF(I241="","",IF(AF241=0,"NON",IF(AF241-DE241=0,"OK","ขาด"&amp;AF241-DE241&amp;"ชิ้น")))</f>
        <v/>
      </c>
      <c r="Q241" s="662" t="s">
        <v>16</v>
      </c>
      <c r="R241" s="662" t="s">
        <v>44</v>
      </c>
      <c r="S241" s="662" t="s">
        <v>31</v>
      </c>
      <c r="T241" s="662" t="s">
        <v>1134</v>
      </c>
      <c r="U241" s="662" t="s">
        <v>480</v>
      </c>
      <c r="V241" s="685">
        <v>853344163</v>
      </c>
      <c r="X241" s="662" t="s">
        <v>1135</v>
      </c>
      <c r="Y241" s="662" t="s">
        <v>310</v>
      </c>
      <c r="Z241" s="662" t="s">
        <v>1136</v>
      </c>
      <c r="AA241" s="662">
        <v>2008</v>
      </c>
      <c r="AB241" s="681" t="s">
        <v>330</v>
      </c>
      <c r="AD241" s="686"/>
      <c r="AE241" s="686"/>
      <c r="AF241" s="686"/>
      <c r="DD241" s="626">
        <v>241</v>
      </c>
      <c r="DH241" s="681">
        <v>42783.483190277781</v>
      </c>
      <c r="DI241" s="662"/>
      <c r="DJ241" s="663"/>
      <c r="DK241" s="662"/>
      <c r="DL241" s="687" t="str">
        <f t="shared" si="32"/>
        <v>รออนุมัติ</v>
      </c>
      <c r="DM241" s="688"/>
    </row>
    <row r="242" spans="1:117" x14ac:dyDescent="0.25">
      <c r="A242" s="689">
        <f t="shared" si="36"/>
        <v>3793</v>
      </c>
      <c r="B242" s="690">
        <f t="shared" si="37"/>
        <v>1702065</v>
      </c>
      <c r="C242" s="626">
        <v>242</v>
      </c>
      <c r="D242" s="677" t="str">
        <f t="shared" si="34"/>
        <v>17</v>
      </c>
      <c r="E242" s="677" t="str">
        <f t="shared" si="35"/>
        <v>02</v>
      </c>
      <c r="F242" s="691">
        <f t="shared" si="38"/>
        <v>65</v>
      </c>
      <c r="G242" s="692" t="str">
        <f t="shared" si="39"/>
        <v>065</v>
      </c>
      <c r="H242" s="680" t="str">
        <f t="shared" si="33"/>
        <v>1702065</v>
      </c>
      <c r="I242" s="681">
        <v>42905.620644097224</v>
      </c>
      <c r="J242" s="681">
        <v>42914</v>
      </c>
      <c r="K242" s="682">
        <v>42915.430207754631</v>
      </c>
      <c r="L242" s="683" t="s">
        <v>555</v>
      </c>
      <c r="M242" s="684" t="s">
        <v>555</v>
      </c>
      <c r="N242" s="684" t="s">
        <v>555</v>
      </c>
      <c r="O242" s="684" t="s">
        <v>555</v>
      </c>
      <c r="P242" s="684" t="s">
        <v>555</v>
      </c>
      <c r="Q242" s="662" t="s">
        <v>16</v>
      </c>
      <c r="R242" s="662" t="s">
        <v>44</v>
      </c>
      <c r="S242" s="662" t="s">
        <v>33</v>
      </c>
      <c r="T242" s="662" t="s">
        <v>1137</v>
      </c>
      <c r="U242" s="662" t="s">
        <v>745</v>
      </c>
      <c r="V242" s="685">
        <v>632598792</v>
      </c>
      <c r="X242" s="662" t="s">
        <v>1138</v>
      </c>
      <c r="Y242" s="662" t="s">
        <v>310</v>
      </c>
      <c r="Z242" s="662" t="s">
        <v>400</v>
      </c>
      <c r="AA242" s="662">
        <v>2011</v>
      </c>
      <c r="AB242" s="681">
        <v>42830</v>
      </c>
      <c r="AC242" s="686" t="s">
        <v>461</v>
      </c>
      <c r="AD242" s="686"/>
      <c r="AE242" s="686"/>
      <c r="AF242" s="686"/>
      <c r="AG242" s="626" t="s">
        <v>47</v>
      </c>
      <c r="AI242" s="626" t="s">
        <v>53</v>
      </c>
      <c r="AK242" s="626" t="s">
        <v>57</v>
      </c>
      <c r="AM242" s="626" t="s">
        <v>68</v>
      </c>
      <c r="AN242" s="626" t="s">
        <v>340</v>
      </c>
      <c r="AO242" s="626" t="s">
        <v>2090</v>
      </c>
      <c r="AQ242" s="626" t="s">
        <v>570</v>
      </c>
      <c r="AS242" s="626" t="s">
        <v>2026</v>
      </c>
      <c r="DD242" s="626">
        <v>242</v>
      </c>
      <c r="DG242" s="626">
        <v>0.5</v>
      </c>
      <c r="DH242" s="681">
        <v>42783.615987731479</v>
      </c>
      <c r="DI242" s="662">
        <v>0</v>
      </c>
      <c r="DJ242" s="663">
        <v>3</v>
      </c>
      <c r="DK242" s="662">
        <v>1</v>
      </c>
      <c r="DL242" s="687" t="str">
        <f t="shared" si="32"/>
        <v>พร้อมซ่อม</v>
      </c>
      <c r="DM242" s="688">
        <v>14406.54</v>
      </c>
    </row>
    <row r="243" spans="1:117" x14ac:dyDescent="0.25">
      <c r="A243" s="689">
        <f t="shared" si="36"/>
        <v>5638</v>
      </c>
      <c r="B243" s="690">
        <f t="shared" si="37"/>
        <v>1702066</v>
      </c>
      <c r="C243" s="626">
        <v>243</v>
      </c>
      <c r="D243" s="677" t="str">
        <f t="shared" si="34"/>
        <v>17</v>
      </c>
      <c r="E243" s="677" t="str">
        <f t="shared" si="35"/>
        <v>02</v>
      </c>
      <c r="F243" s="691">
        <f t="shared" si="38"/>
        <v>66</v>
      </c>
      <c r="G243" s="692" t="str">
        <f t="shared" si="39"/>
        <v>066</v>
      </c>
      <c r="H243" s="680" t="str">
        <f t="shared" si="33"/>
        <v>1702066</v>
      </c>
      <c r="I243" s="681">
        <v>42783.639841898148</v>
      </c>
      <c r="K243" s="682">
        <v>42798.738129398145</v>
      </c>
      <c r="L243" s="683" t="s">
        <v>555</v>
      </c>
      <c r="M243" s="684" t="s">
        <v>555</v>
      </c>
      <c r="N243" s="684" t="str">
        <f>IF(I243="","",IFERROR(VLOOKUP(B243,QUEUE!$F$11:$X$1000,19,FALSE),"NON"))</f>
        <v>สมบูรณ์</v>
      </c>
      <c r="O243" s="684" t="s">
        <v>555</v>
      </c>
      <c r="P243" s="684" t="s">
        <v>555</v>
      </c>
      <c r="Q243" s="662" t="s">
        <v>16</v>
      </c>
      <c r="R243" s="662" t="s">
        <v>44</v>
      </c>
      <c r="S243" s="662" t="s">
        <v>31</v>
      </c>
      <c r="T243" s="662" t="s">
        <v>1139</v>
      </c>
      <c r="U243" s="662" t="s">
        <v>510</v>
      </c>
      <c r="V243" s="685">
        <v>841545995</v>
      </c>
      <c r="W243" s="685">
        <v>815554842</v>
      </c>
      <c r="X243" s="662" t="s">
        <v>1140</v>
      </c>
      <c r="Y243" s="662" t="s">
        <v>310</v>
      </c>
      <c r="Z243" s="662" t="s">
        <v>336</v>
      </c>
      <c r="AA243" s="662">
        <v>2007</v>
      </c>
      <c r="AB243" s="681">
        <v>42600</v>
      </c>
      <c r="AC243" s="686" t="s">
        <v>734</v>
      </c>
      <c r="AD243" s="686"/>
      <c r="AE243" s="686"/>
      <c r="AF243" s="686"/>
      <c r="AG243" s="626" t="s">
        <v>47</v>
      </c>
      <c r="AI243" s="626" t="s">
        <v>62</v>
      </c>
      <c r="AK243" s="626" t="s">
        <v>71</v>
      </c>
      <c r="AL243" s="626" t="s">
        <v>340</v>
      </c>
      <c r="AM243" s="626" t="s">
        <v>1141</v>
      </c>
      <c r="AO243" s="626" t="s">
        <v>1142</v>
      </c>
      <c r="AQ243" s="626" t="s">
        <v>1143</v>
      </c>
      <c r="DD243" s="626">
        <v>243</v>
      </c>
      <c r="DG243" s="626">
        <v>1</v>
      </c>
      <c r="DH243" s="681">
        <v>42783.624527430555</v>
      </c>
      <c r="DI243" s="662" t="s">
        <v>1144</v>
      </c>
      <c r="DJ243" s="663">
        <v>2</v>
      </c>
      <c r="DK243" s="662"/>
      <c r="DL243" s="687" t="str">
        <f t="shared" si="32"/>
        <v>พร้อมซ่อม</v>
      </c>
      <c r="DM243" s="688">
        <v>0</v>
      </c>
    </row>
    <row r="244" spans="1:117" x14ac:dyDescent="0.25">
      <c r="A244" s="689">
        <f t="shared" si="36"/>
        <v>270</v>
      </c>
      <c r="B244" s="690">
        <f t="shared" si="37"/>
        <v>1702067</v>
      </c>
      <c r="C244" s="626">
        <v>244</v>
      </c>
      <c r="D244" s="677" t="str">
        <f t="shared" si="34"/>
        <v>17</v>
      </c>
      <c r="E244" s="677" t="str">
        <f t="shared" si="35"/>
        <v>02</v>
      </c>
      <c r="F244" s="691">
        <f t="shared" si="38"/>
        <v>67</v>
      </c>
      <c r="G244" s="692" t="str">
        <f t="shared" si="39"/>
        <v>067</v>
      </c>
      <c r="H244" s="680" t="str">
        <f t="shared" si="33"/>
        <v>1702067</v>
      </c>
      <c r="I244" s="681">
        <v>42863.717680324073</v>
      </c>
      <c r="J244" s="681">
        <v>42873</v>
      </c>
      <c r="K244" s="682">
        <v>42875.594932638887</v>
      </c>
      <c r="L244" s="683" t="s">
        <v>555</v>
      </c>
      <c r="M244" s="684" t="s">
        <v>555</v>
      </c>
      <c r="N244" s="684" t="s">
        <v>555</v>
      </c>
      <c r="O244" s="684" t="s">
        <v>555</v>
      </c>
      <c r="P244" s="684" t="s">
        <v>555</v>
      </c>
      <c r="Q244" s="662" t="s">
        <v>16</v>
      </c>
      <c r="R244" s="662" t="s">
        <v>44</v>
      </c>
      <c r="S244" s="662" t="s">
        <v>31</v>
      </c>
      <c r="T244" s="662" t="s">
        <v>1145</v>
      </c>
      <c r="U244" s="662" t="s">
        <v>303</v>
      </c>
      <c r="V244" s="685">
        <v>898197795</v>
      </c>
      <c r="X244" s="662" t="s">
        <v>1146</v>
      </c>
      <c r="Y244" s="662" t="s">
        <v>328</v>
      </c>
      <c r="Z244" s="662" t="s">
        <v>487</v>
      </c>
      <c r="AA244" s="662">
        <v>2014</v>
      </c>
      <c r="AB244" s="681">
        <v>43034</v>
      </c>
      <c r="AC244" s="686" t="s">
        <v>301</v>
      </c>
      <c r="AD244" s="686"/>
      <c r="AE244" s="686"/>
      <c r="AF244" s="686"/>
      <c r="AG244" s="626" t="s">
        <v>53</v>
      </c>
      <c r="AI244" s="626" t="s">
        <v>57</v>
      </c>
      <c r="AK244" s="626" t="s">
        <v>59</v>
      </c>
      <c r="AM244" s="626" t="s">
        <v>1257</v>
      </c>
      <c r="AO244" s="626" t="s">
        <v>1809</v>
      </c>
      <c r="DD244" s="626">
        <v>244</v>
      </c>
      <c r="DG244" s="626">
        <v>0.5</v>
      </c>
      <c r="DH244" s="681">
        <v>42783.630952430554</v>
      </c>
      <c r="DI244" s="662" t="s">
        <v>1144</v>
      </c>
      <c r="DJ244" s="663">
        <v>3</v>
      </c>
      <c r="DK244" s="662">
        <v>1</v>
      </c>
      <c r="DL244" s="687" t="str">
        <f t="shared" si="32"/>
        <v>พร้อมซ่อม</v>
      </c>
      <c r="DM244" s="688">
        <v>5400</v>
      </c>
    </row>
    <row r="245" spans="1:117" x14ac:dyDescent="0.25">
      <c r="A245" s="689">
        <f t="shared" si="36"/>
        <v>1656</v>
      </c>
      <c r="B245" s="690">
        <f t="shared" si="37"/>
        <v>1702068</v>
      </c>
      <c r="C245" s="626">
        <v>245</v>
      </c>
      <c r="D245" s="677" t="str">
        <f t="shared" si="34"/>
        <v>17</v>
      </c>
      <c r="E245" s="677" t="str">
        <f t="shared" si="35"/>
        <v>02</v>
      </c>
      <c r="F245" s="691">
        <f t="shared" si="38"/>
        <v>68</v>
      </c>
      <c r="G245" s="692" t="str">
        <f t="shared" si="39"/>
        <v>068</v>
      </c>
      <c r="H245" s="680" t="str">
        <f t="shared" si="33"/>
        <v>1702068</v>
      </c>
      <c r="I245" s="681">
        <v>42783.680503935182</v>
      </c>
      <c r="K245" s="682">
        <v>42787.430985763887</v>
      </c>
      <c r="L245" s="683" t="s">
        <v>555</v>
      </c>
      <c r="M245" s="684" t="s">
        <v>555</v>
      </c>
      <c r="N245" s="684" t="str">
        <f>IF(I245="","",IFERROR(VLOOKUP(B245,QUEUE!$F$11:$X$1000,19,FALSE),"NON"))</f>
        <v>NON</v>
      </c>
      <c r="O245" s="684" t="s">
        <v>555</v>
      </c>
      <c r="P245" s="684" t="s">
        <v>555</v>
      </c>
      <c r="Q245" s="662" t="s">
        <v>16</v>
      </c>
      <c r="R245" s="662" t="s">
        <v>43</v>
      </c>
      <c r="S245" s="662" t="s">
        <v>31</v>
      </c>
      <c r="T245" s="662" t="s">
        <v>1147</v>
      </c>
      <c r="U245" s="662" t="s">
        <v>387</v>
      </c>
      <c r="V245" s="685">
        <v>817162655</v>
      </c>
      <c r="X245" s="662" t="s">
        <v>1148</v>
      </c>
      <c r="Y245" s="662" t="s">
        <v>315</v>
      </c>
      <c r="Z245" s="662" t="s">
        <v>316</v>
      </c>
      <c r="AA245" s="662">
        <v>2010</v>
      </c>
      <c r="AB245" s="681">
        <v>42598</v>
      </c>
      <c r="AC245" s="686" t="s">
        <v>301</v>
      </c>
      <c r="AD245" s="686"/>
      <c r="AE245" s="686"/>
      <c r="AF245" s="686"/>
      <c r="AG245" s="626" t="s">
        <v>570</v>
      </c>
      <c r="DD245" s="626">
        <v>245</v>
      </c>
      <c r="DH245" s="681">
        <v>42783.679084606483</v>
      </c>
      <c r="DI245" s="662">
        <v>0</v>
      </c>
      <c r="DJ245" s="663">
        <v>0</v>
      </c>
      <c r="DK245" s="662"/>
      <c r="DL245" s="687" t="str">
        <f t="shared" si="32"/>
        <v>พร้อมซ่อม</v>
      </c>
      <c r="DM245" s="688"/>
    </row>
    <row r="246" spans="1:117" x14ac:dyDescent="0.25">
      <c r="A246" s="689">
        <f t="shared" si="36"/>
        <v>8391</v>
      </c>
      <c r="B246" s="690">
        <f t="shared" si="37"/>
        <v>1702069</v>
      </c>
      <c r="C246" s="626">
        <v>246</v>
      </c>
      <c r="D246" s="677" t="str">
        <f t="shared" si="34"/>
        <v>17</v>
      </c>
      <c r="E246" s="677" t="str">
        <f t="shared" si="35"/>
        <v>02</v>
      </c>
      <c r="F246" s="691">
        <f t="shared" si="38"/>
        <v>69</v>
      </c>
      <c r="G246" s="692" t="str">
        <f t="shared" si="39"/>
        <v>069</v>
      </c>
      <c r="H246" s="680" t="str">
        <f t="shared" si="33"/>
        <v>1702069</v>
      </c>
      <c r="I246" s="681">
        <v>42844.393566203704</v>
      </c>
      <c r="J246" s="681">
        <v>42854</v>
      </c>
      <c r="K246" s="682">
        <v>42854.746764120369</v>
      </c>
      <c r="L246" s="683" t="s">
        <v>555</v>
      </c>
      <c r="M246" s="684" t="s">
        <v>555</v>
      </c>
      <c r="N246" s="684" t="str">
        <f>IF(I246="","",IFERROR(VLOOKUP(B246,QUEUE!$F$11:$X$1000,19,FALSE),"NON"))</f>
        <v>สมบูรณ์</v>
      </c>
      <c r="O246" s="684" t="s">
        <v>555</v>
      </c>
      <c r="P246" s="684" t="s">
        <v>555</v>
      </c>
      <c r="Q246" s="662" t="s">
        <v>16</v>
      </c>
      <c r="R246" s="662" t="s">
        <v>44</v>
      </c>
      <c r="S246" s="662" t="s">
        <v>31</v>
      </c>
      <c r="T246" s="662" t="s">
        <v>1149</v>
      </c>
      <c r="U246" s="662" t="s">
        <v>326</v>
      </c>
      <c r="V246" s="685">
        <v>851885402</v>
      </c>
      <c r="X246" s="662" t="s">
        <v>1150</v>
      </c>
      <c r="Y246" s="662" t="s">
        <v>294</v>
      </c>
      <c r="Z246" s="662" t="s">
        <v>653</v>
      </c>
      <c r="AA246" s="662">
        <v>2012</v>
      </c>
      <c r="AB246" s="681">
        <v>42925</v>
      </c>
      <c r="AC246" s="686" t="s">
        <v>567</v>
      </c>
      <c r="AD246" s="686"/>
      <c r="AE246" s="686"/>
      <c r="AF246" s="686"/>
      <c r="AG246" s="626" t="s">
        <v>47</v>
      </c>
      <c r="AI246" s="626" t="s">
        <v>51</v>
      </c>
      <c r="AK246" s="626" t="s">
        <v>79</v>
      </c>
      <c r="AM246" s="626" t="s">
        <v>52</v>
      </c>
      <c r="AN246" s="626" t="s">
        <v>1639</v>
      </c>
      <c r="AO246" s="626" t="s">
        <v>62</v>
      </c>
      <c r="AQ246" s="626" t="s">
        <v>63</v>
      </c>
      <c r="AS246" s="626" t="s">
        <v>1640</v>
      </c>
      <c r="DD246" s="626">
        <v>246</v>
      </c>
      <c r="DG246" s="626">
        <v>1</v>
      </c>
      <c r="DH246" s="681">
        <v>42784.619501273148</v>
      </c>
      <c r="DI246" s="662">
        <v>0</v>
      </c>
      <c r="DJ246" s="663">
        <v>6</v>
      </c>
      <c r="DK246" s="662"/>
      <c r="DL246" s="687" t="str">
        <f t="shared" si="32"/>
        <v>พร้อมซ่อม</v>
      </c>
      <c r="DM246" s="688"/>
    </row>
    <row r="247" spans="1:117" x14ac:dyDescent="0.25">
      <c r="A247" s="689">
        <f t="shared" si="36"/>
        <v>9038</v>
      </c>
      <c r="B247" s="690">
        <f t="shared" si="37"/>
        <v>1702070</v>
      </c>
      <c r="C247" s="626">
        <v>247</v>
      </c>
      <c r="D247" s="677" t="str">
        <f t="shared" si="34"/>
        <v>17</v>
      </c>
      <c r="E247" s="677" t="str">
        <f t="shared" si="35"/>
        <v>02</v>
      </c>
      <c r="F247" s="691">
        <f t="shared" si="38"/>
        <v>70</v>
      </c>
      <c r="G247" s="692" t="str">
        <f t="shared" si="39"/>
        <v>070</v>
      </c>
      <c r="H247" s="680" t="str">
        <f t="shared" si="33"/>
        <v>1702070</v>
      </c>
      <c r="I247" s="681">
        <v>42784.630443981485</v>
      </c>
      <c r="K247" s="682" t="str">
        <f>IF(OR(N247="OUT",N247="สมบูรณ์"),"ไม่ระบุ","")</f>
        <v>ไม่ระบุ</v>
      </c>
      <c r="L247" s="683" t="str">
        <f>IF(I247="","",IF(J247="","No fix",J247-I247))</f>
        <v>No fix</v>
      </c>
      <c r="M247" s="684" t="str">
        <f>IF(I247="","",IF(AG247="","NON","JOB"))</f>
        <v>JOB</v>
      </c>
      <c r="N247" s="684" t="str">
        <f>IF(I247="","",IFERROR(VLOOKUP(B247,QUEUE!$F$11:$X$1000,19,FALSE),"NON"))</f>
        <v>สมบูรณ์</v>
      </c>
      <c r="O247" s="684" t="str">
        <f>IF(I247="","",IFERROR(IF(VLOOKUP(B247,[1]REFINISH!$F$4:$O$1000,10,FALSE)="",VLOOKUP(B247,[1]REFINISH!$F$4:$O$1000,8,FALSE),"OK"),"NON"))</f>
        <v>NON</v>
      </c>
      <c r="P247" s="684" t="str">
        <f>IF(I247="","",IF(AF247=0,"NON",IF(AF247-DE247=0,"OK","ขาด"&amp;AF247-DE247&amp;"ชิ้น")))</f>
        <v>NON</v>
      </c>
      <c r="Q247" s="662" t="s">
        <v>16</v>
      </c>
      <c r="R247" s="662" t="s">
        <v>102</v>
      </c>
      <c r="S247" s="662" t="s">
        <v>32</v>
      </c>
      <c r="T247" s="662" t="s">
        <v>1151</v>
      </c>
      <c r="U247" s="662" t="s">
        <v>1152</v>
      </c>
      <c r="V247" s="685">
        <v>865300514</v>
      </c>
      <c r="X247" s="662" t="s">
        <v>1153</v>
      </c>
      <c r="Y247" s="662" t="s">
        <v>310</v>
      </c>
      <c r="Z247" s="662" t="s">
        <v>400</v>
      </c>
      <c r="AA247" s="662">
        <v>2008</v>
      </c>
      <c r="AB247" s="681">
        <v>42751</v>
      </c>
      <c r="AC247" s="686" t="s">
        <v>378</v>
      </c>
      <c r="AD247" s="686"/>
      <c r="AE247" s="686"/>
      <c r="AF247" s="686"/>
      <c r="AG247" s="626" t="s">
        <v>47</v>
      </c>
      <c r="AH247" s="626" t="s">
        <v>340</v>
      </c>
      <c r="AI247" s="626" t="s">
        <v>341</v>
      </c>
      <c r="AK247" s="626" t="s">
        <v>570</v>
      </c>
      <c r="AM247" s="626" t="s">
        <v>1154</v>
      </c>
      <c r="DD247" s="626">
        <v>247</v>
      </c>
      <c r="DH247" s="681">
        <v>42784.621952777779</v>
      </c>
      <c r="DI247" s="662" t="s">
        <v>635</v>
      </c>
      <c r="DJ247" s="663">
        <v>1</v>
      </c>
      <c r="DK247" s="662"/>
      <c r="DL247" s="687" t="str">
        <f t="shared" si="32"/>
        <v>พร้อมซ่อม</v>
      </c>
      <c r="DM247" s="688">
        <v>0</v>
      </c>
    </row>
    <row r="248" spans="1:117" x14ac:dyDescent="0.25">
      <c r="A248" s="689">
        <f t="shared" si="36"/>
        <v>4033</v>
      </c>
      <c r="B248" s="690">
        <f t="shared" si="37"/>
        <v>1702071</v>
      </c>
      <c r="C248" s="626">
        <v>248</v>
      </c>
      <c r="D248" s="677" t="str">
        <f t="shared" si="34"/>
        <v>17</v>
      </c>
      <c r="E248" s="677" t="str">
        <f t="shared" si="35"/>
        <v>02</v>
      </c>
      <c r="F248" s="691">
        <f t="shared" si="38"/>
        <v>71</v>
      </c>
      <c r="G248" s="692" t="str">
        <f t="shared" si="39"/>
        <v>071</v>
      </c>
      <c r="H248" s="680" t="str">
        <f t="shared" si="33"/>
        <v>1702071</v>
      </c>
      <c r="I248" s="681">
        <v>42790.364615046296</v>
      </c>
      <c r="K248" s="682">
        <v>42817.681776157406</v>
      </c>
      <c r="L248" s="683" t="s">
        <v>555</v>
      </c>
      <c r="M248" s="684" t="s">
        <v>555</v>
      </c>
      <c r="N248" s="684" t="str">
        <f>IF(I248="","",IFERROR(VLOOKUP(B248,QUEUE!$F$11:$X$1000,19,FALSE),"NON"))</f>
        <v>สมบูรณ์</v>
      </c>
      <c r="O248" s="684" t="s">
        <v>555</v>
      </c>
      <c r="P248" s="684" t="s">
        <v>555</v>
      </c>
      <c r="Q248" s="662" t="s">
        <v>16</v>
      </c>
      <c r="R248" s="662" t="s">
        <v>102</v>
      </c>
      <c r="S248" s="662" t="s">
        <v>31</v>
      </c>
      <c r="T248" s="662" t="s">
        <v>1155</v>
      </c>
      <c r="U248" s="662" t="s">
        <v>286</v>
      </c>
      <c r="V248" s="685">
        <v>639606526</v>
      </c>
      <c r="X248" s="662" t="s">
        <v>1156</v>
      </c>
      <c r="Y248" s="662" t="s">
        <v>299</v>
      </c>
      <c r="Z248" s="662" t="s">
        <v>368</v>
      </c>
      <c r="AA248" s="662">
        <v>2012</v>
      </c>
      <c r="AB248" s="681">
        <v>42854</v>
      </c>
      <c r="AC248" s="686" t="s">
        <v>385</v>
      </c>
      <c r="AD248" s="686"/>
      <c r="AE248" s="686"/>
      <c r="AF248" s="686"/>
      <c r="AG248" s="626" t="s">
        <v>341</v>
      </c>
      <c r="AI248" s="626" t="s">
        <v>1227</v>
      </c>
      <c r="AK248" s="626" t="s">
        <v>1228</v>
      </c>
      <c r="AM248" s="626" t="s">
        <v>1229</v>
      </c>
      <c r="DD248" s="626">
        <v>248</v>
      </c>
      <c r="DH248" s="681">
        <v>42784.625786342593</v>
      </c>
      <c r="DI248" s="662" t="s">
        <v>1144</v>
      </c>
      <c r="DJ248" s="663">
        <v>0</v>
      </c>
      <c r="DK248" s="662">
        <v>1</v>
      </c>
      <c r="DL248" s="687" t="str">
        <f t="shared" si="32"/>
        <v>พร้อมซ่อม</v>
      </c>
      <c r="DM248" s="688">
        <v>6200</v>
      </c>
    </row>
    <row r="249" spans="1:117" x14ac:dyDescent="0.25">
      <c r="A249" s="689">
        <f t="shared" si="36"/>
        <v>3626</v>
      </c>
      <c r="B249" s="690">
        <f t="shared" si="37"/>
        <v>1702072</v>
      </c>
      <c r="C249" s="626">
        <v>249</v>
      </c>
      <c r="D249" s="677" t="str">
        <f t="shared" si="34"/>
        <v>17</v>
      </c>
      <c r="E249" s="677" t="str">
        <f t="shared" si="35"/>
        <v>02</v>
      </c>
      <c r="F249" s="691">
        <f t="shared" si="38"/>
        <v>72</v>
      </c>
      <c r="G249" s="692" t="str">
        <f t="shared" si="39"/>
        <v>072</v>
      </c>
      <c r="H249" s="680" t="str">
        <f t="shared" si="33"/>
        <v>1702072</v>
      </c>
      <c r="I249" s="681">
        <v>42784.731225000003</v>
      </c>
      <c r="K249" s="682">
        <v>42787.433735416664</v>
      </c>
      <c r="L249" s="683" t="s">
        <v>555</v>
      </c>
      <c r="M249" s="684" t="s">
        <v>555</v>
      </c>
      <c r="N249" s="684" t="str">
        <f>IF(I249="","",IFERROR(VLOOKUP(B249,QUEUE!$F$11:$X$1000,19,FALSE),"NON"))</f>
        <v>NON</v>
      </c>
      <c r="O249" s="684" t="s">
        <v>555</v>
      </c>
      <c r="P249" s="684" t="s">
        <v>555</v>
      </c>
      <c r="Q249" s="662" t="s">
        <v>16</v>
      </c>
      <c r="R249" s="662" t="s">
        <v>43</v>
      </c>
      <c r="S249" s="662" t="s">
        <v>31</v>
      </c>
      <c r="T249" s="662" t="s">
        <v>1064</v>
      </c>
      <c r="U249" s="662" t="s">
        <v>387</v>
      </c>
      <c r="V249" s="685">
        <v>944252940</v>
      </c>
      <c r="X249" s="662" t="s">
        <v>1065</v>
      </c>
      <c r="Y249" s="662" t="s">
        <v>294</v>
      </c>
      <c r="Z249" s="662" t="s">
        <v>653</v>
      </c>
      <c r="AA249" s="662">
        <v>2013</v>
      </c>
      <c r="AB249" s="681">
        <v>42884</v>
      </c>
      <c r="AC249" s="686" t="s">
        <v>417</v>
      </c>
      <c r="AD249" s="686"/>
      <c r="AE249" s="686"/>
      <c r="AF249" s="686"/>
      <c r="AG249" s="626" t="s">
        <v>72</v>
      </c>
      <c r="AH249" s="626" t="s">
        <v>340</v>
      </c>
      <c r="DD249" s="626">
        <v>249</v>
      </c>
      <c r="DH249" s="681">
        <v>42784.728724189816</v>
      </c>
      <c r="DI249" s="662">
        <v>0</v>
      </c>
      <c r="DJ249" s="663">
        <v>0</v>
      </c>
      <c r="DK249" s="662">
        <v>1</v>
      </c>
      <c r="DL249" s="687" t="str">
        <f t="shared" si="32"/>
        <v>พร้อมซ่อม</v>
      </c>
      <c r="DM249" s="688">
        <v>0</v>
      </c>
    </row>
    <row r="250" spans="1:117" x14ac:dyDescent="0.25">
      <c r="A250" s="689">
        <f t="shared" si="36"/>
        <v>6761</v>
      </c>
      <c r="B250" s="690">
        <f t="shared" si="37"/>
        <v>1702073</v>
      </c>
      <c r="C250" s="626">
        <v>250</v>
      </c>
      <c r="D250" s="677" t="str">
        <f t="shared" si="34"/>
        <v>17</v>
      </c>
      <c r="E250" s="677" t="str">
        <f t="shared" si="35"/>
        <v>02</v>
      </c>
      <c r="F250" s="691">
        <f t="shared" si="38"/>
        <v>73</v>
      </c>
      <c r="G250" s="692" t="str">
        <f t="shared" si="39"/>
        <v>073</v>
      </c>
      <c r="H250" s="680" t="str">
        <f t="shared" si="33"/>
        <v>1702073</v>
      </c>
      <c r="I250" s="681">
        <v>42844.681155671293</v>
      </c>
      <c r="J250" s="681">
        <v>42857</v>
      </c>
      <c r="K250" s="682">
        <v>42860.463200694445</v>
      </c>
      <c r="L250" s="683" t="s">
        <v>555</v>
      </c>
      <c r="M250" s="684" t="s">
        <v>555</v>
      </c>
      <c r="N250" s="684" t="str">
        <f>IF(I250="","",IFERROR(VLOOKUP(B250,QUEUE!$F$11:$X$1000,19,FALSE),"NON"))</f>
        <v>สมบูรณ์</v>
      </c>
      <c r="O250" s="684" t="s">
        <v>555</v>
      </c>
      <c r="P250" s="684" t="s">
        <v>555</v>
      </c>
      <c r="Q250" s="662" t="s">
        <v>16</v>
      </c>
      <c r="R250" s="662" t="s">
        <v>43</v>
      </c>
      <c r="S250" s="662" t="s">
        <v>32</v>
      </c>
      <c r="T250" s="662" t="s">
        <v>1158</v>
      </c>
      <c r="U250" s="662" t="s">
        <v>326</v>
      </c>
      <c r="V250" s="685">
        <v>898229896</v>
      </c>
      <c r="X250" s="662" t="s">
        <v>1159</v>
      </c>
      <c r="Y250" s="662" t="s">
        <v>310</v>
      </c>
      <c r="Z250" s="662" t="s">
        <v>473</v>
      </c>
      <c r="AA250" s="662">
        <v>2004</v>
      </c>
      <c r="AB250" s="681">
        <v>42800</v>
      </c>
      <c r="AC250" s="686" t="s">
        <v>412</v>
      </c>
      <c r="AD250" s="686"/>
      <c r="AE250" s="686"/>
      <c r="AF250" s="686"/>
      <c r="AG250" s="626" t="s">
        <v>47</v>
      </c>
      <c r="AI250" s="626" t="s">
        <v>51</v>
      </c>
      <c r="AK250" s="626" t="s">
        <v>52</v>
      </c>
      <c r="AM250" s="626" t="s">
        <v>53</v>
      </c>
      <c r="AO250" s="626" t="s">
        <v>68</v>
      </c>
      <c r="AP250" s="626" t="s">
        <v>340</v>
      </c>
      <c r="AQ250" s="626" t="s">
        <v>70</v>
      </c>
      <c r="AR250" s="626" t="s">
        <v>340</v>
      </c>
      <c r="AS250" s="626" t="s">
        <v>73</v>
      </c>
      <c r="AT250" s="626" t="s">
        <v>340</v>
      </c>
      <c r="AU250" s="626" t="s">
        <v>1381</v>
      </c>
      <c r="AW250" s="626" t="s">
        <v>1645</v>
      </c>
      <c r="DD250" s="626">
        <v>250</v>
      </c>
      <c r="DG250" s="626">
        <v>0.5</v>
      </c>
      <c r="DH250" s="681">
        <v>42787.427203240739</v>
      </c>
      <c r="DI250" s="662">
        <v>0</v>
      </c>
      <c r="DJ250" s="663">
        <v>4</v>
      </c>
      <c r="DK250" s="662">
        <v>1</v>
      </c>
      <c r="DL250" s="687" t="str">
        <f t="shared" si="32"/>
        <v>พร้อมซ่อม</v>
      </c>
      <c r="DM250" s="688">
        <v>3177.57</v>
      </c>
    </row>
    <row r="251" spans="1:117" x14ac:dyDescent="0.25">
      <c r="A251" s="689">
        <f t="shared" si="36"/>
        <v>2884</v>
      </c>
      <c r="B251" s="690">
        <f t="shared" si="37"/>
        <v>1702074</v>
      </c>
      <c r="C251" s="626">
        <v>251</v>
      </c>
      <c r="D251" s="677" t="str">
        <f t="shared" si="34"/>
        <v>17</v>
      </c>
      <c r="E251" s="677" t="str">
        <f t="shared" si="35"/>
        <v>02</v>
      </c>
      <c r="F251" s="691">
        <f t="shared" si="38"/>
        <v>74</v>
      </c>
      <c r="G251" s="692" t="str">
        <f t="shared" si="39"/>
        <v>074</v>
      </c>
      <c r="H251" s="680" t="str">
        <f t="shared" si="33"/>
        <v>1702074</v>
      </c>
      <c r="I251" s="681">
        <v>42800.658414699072</v>
      </c>
      <c r="K251" s="682">
        <v>42809.674438425929</v>
      </c>
      <c r="L251" s="683" t="s">
        <v>555</v>
      </c>
      <c r="M251" s="684" t="s">
        <v>555</v>
      </c>
      <c r="N251" s="684" t="str">
        <f>IF(I251="","",IFERROR(VLOOKUP(B251,QUEUE!$F$11:$X$1000,19,FALSE),"NON"))</f>
        <v>สมบูรณ์</v>
      </c>
      <c r="O251" s="684" t="s">
        <v>555</v>
      </c>
      <c r="P251" s="684" t="s">
        <v>555</v>
      </c>
      <c r="Q251" s="662" t="s">
        <v>16</v>
      </c>
      <c r="R251" s="662" t="s">
        <v>43</v>
      </c>
      <c r="S251" s="662" t="s">
        <v>31</v>
      </c>
      <c r="T251" s="662" t="s">
        <v>1160</v>
      </c>
      <c r="U251" s="662" t="s">
        <v>387</v>
      </c>
      <c r="V251" s="685">
        <v>868199479</v>
      </c>
      <c r="X251" s="662" t="s">
        <v>1161</v>
      </c>
      <c r="Y251" s="662" t="s">
        <v>310</v>
      </c>
      <c r="Z251" s="662" t="s">
        <v>336</v>
      </c>
      <c r="AA251" s="662">
        <v>2014</v>
      </c>
      <c r="AB251" s="681">
        <v>43066</v>
      </c>
      <c r="AC251" s="686" t="s">
        <v>567</v>
      </c>
      <c r="AD251" s="686"/>
      <c r="AE251" s="686"/>
      <c r="AF251" s="686"/>
      <c r="AG251" s="626" t="s">
        <v>50</v>
      </c>
      <c r="AH251" s="626" t="s">
        <v>340</v>
      </c>
      <c r="AI251" s="626" t="s">
        <v>1330</v>
      </c>
      <c r="AK251" s="626" t="s">
        <v>371</v>
      </c>
      <c r="DD251" s="626">
        <v>251</v>
      </c>
      <c r="DH251" s="681">
        <v>42787.429055092594</v>
      </c>
      <c r="DI251" s="662" t="s">
        <v>431</v>
      </c>
      <c r="DJ251" s="663">
        <v>0</v>
      </c>
      <c r="DK251" s="662">
        <v>1</v>
      </c>
      <c r="DL251" s="687" t="str">
        <f t="shared" si="32"/>
        <v>พร้อมซ่อม</v>
      </c>
      <c r="DM251" s="688">
        <v>6136.06</v>
      </c>
    </row>
    <row r="252" spans="1:117" x14ac:dyDescent="0.25">
      <c r="A252" s="689">
        <f t="shared" si="36"/>
        <v>7127</v>
      </c>
      <c r="B252" s="690">
        <f t="shared" si="37"/>
        <v>1702075</v>
      </c>
      <c r="C252" s="626">
        <v>252</v>
      </c>
      <c r="D252" s="677" t="str">
        <f t="shared" si="34"/>
        <v>17</v>
      </c>
      <c r="E252" s="677" t="str">
        <f t="shared" si="35"/>
        <v>02</v>
      </c>
      <c r="F252" s="691">
        <f t="shared" si="38"/>
        <v>75</v>
      </c>
      <c r="G252" s="692" t="str">
        <f t="shared" si="39"/>
        <v>075</v>
      </c>
      <c r="H252" s="680" t="str">
        <f t="shared" si="33"/>
        <v>1702075</v>
      </c>
      <c r="I252" s="681">
        <v>42787.474078935185</v>
      </c>
      <c r="K252" s="682">
        <v>42791.75548900463</v>
      </c>
      <c r="L252" s="683" t="s">
        <v>555</v>
      </c>
      <c r="M252" s="684" t="s">
        <v>555</v>
      </c>
      <c r="N252" s="684" t="str">
        <f>IF(I252="","",IFERROR(VLOOKUP(B252,QUEUE!$F$11:$X$1000,19,FALSE),"NON"))</f>
        <v>สมบูรณ์</v>
      </c>
      <c r="O252" s="684" t="s">
        <v>555</v>
      </c>
      <c r="P252" s="684" t="s">
        <v>555</v>
      </c>
      <c r="Q252" s="662" t="s">
        <v>16</v>
      </c>
      <c r="R252" s="662" t="s">
        <v>44</v>
      </c>
      <c r="S252" s="662" t="s">
        <v>32</v>
      </c>
      <c r="T252" s="662" t="s">
        <v>1168</v>
      </c>
      <c r="U252" s="662" t="s">
        <v>303</v>
      </c>
      <c r="V252" s="685">
        <v>843339536</v>
      </c>
      <c r="X252" s="662" t="s">
        <v>1169</v>
      </c>
      <c r="Y252" s="662" t="s">
        <v>315</v>
      </c>
      <c r="Z252" s="662" t="s">
        <v>333</v>
      </c>
      <c r="AA252" s="662">
        <v>2013</v>
      </c>
      <c r="AB252" s="681">
        <v>42874</v>
      </c>
      <c r="AC252" s="686" t="s">
        <v>385</v>
      </c>
      <c r="AD252" s="686"/>
      <c r="AE252" s="686"/>
      <c r="AF252" s="686"/>
      <c r="AG252" s="626" t="s">
        <v>48</v>
      </c>
      <c r="AH252" s="626" t="s">
        <v>340</v>
      </c>
      <c r="AI252" s="626" t="s">
        <v>55</v>
      </c>
      <c r="AK252" s="626" t="s">
        <v>1123</v>
      </c>
      <c r="AM252" s="626" t="s">
        <v>1170</v>
      </c>
      <c r="AO252" s="626" t="s">
        <v>570</v>
      </c>
      <c r="DD252" s="626">
        <v>252</v>
      </c>
      <c r="DG252" s="626">
        <v>1</v>
      </c>
      <c r="DH252" s="681">
        <v>42787.468593055557</v>
      </c>
      <c r="DI252" s="662" t="s">
        <v>1116</v>
      </c>
      <c r="DJ252" s="663">
        <v>2</v>
      </c>
      <c r="DK252" s="662">
        <v>1</v>
      </c>
      <c r="DL252" s="687" t="str">
        <f t="shared" ref="DL252:DL315" si="41">IF(DH252="","",IF(OR(M252="NON",M252=""),"รออนุมัติ",IF(AF252="","พร้อมซ่อม",IF(AF252=DE252,"พร้อมซ่อม","รออะไหล่"))))</f>
        <v>พร้อมซ่อม</v>
      </c>
      <c r="DM252" s="688">
        <v>33800</v>
      </c>
    </row>
    <row r="253" spans="1:117" x14ac:dyDescent="0.25">
      <c r="A253" s="689">
        <f t="shared" si="36"/>
        <v>3564</v>
      </c>
      <c r="B253" s="690">
        <f t="shared" si="37"/>
        <v>1702076</v>
      </c>
      <c r="C253" s="626">
        <v>253</v>
      </c>
      <c r="D253" s="677" t="str">
        <f t="shared" si="34"/>
        <v>17</v>
      </c>
      <c r="E253" s="677" t="str">
        <f t="shared" si="35"/>
        <v>02</v>
      </c>
      <c r="F253" s="691">
        <f t="shared" si="38"/>
        <v>76</v>
      </c>
      <c r="G253" s="692" t="str">
        <f t="shared" si="39"/>
        <v>076</v>
      </c>
      <c r="H253" s="680" t="str">
        <f t="shared" si="33"/>
        <v>1702076</v>
      </c>
      <c r="I253" s="681">
        <v>42787.481051041665</v>
      </c>
      <c r="K253" s="682">
        <v>42797.613233564814</v>
      </c>
      <c r="L253" s="683" t="s">
        <v>555</v>
      </c>
      <c r="M253" s="684" t="s">
        <v>555</v>
      </c>
      <c r="N253" s="684" t="str">
        <f>IF(I253="","",IFERROR(VLOOKUP(B253,QUEUE!$F$11:$X$1000,19,FALSE),"NON"))</f>
        <v>สมบูรณ์</v>
      </c>
      <c r="O253" s="684" t="s">
        <v>555</v>
      </c>
      <c r="P253" s="684" t="s">
        <v>555</v>
      </c>
      <c r="Q253" s="662" t="s">
        <v>16</v>
      </c>
      <c r="R253" s="662" t="s">
        <v>44</v>
      </c>
      <c r="S253" s="662" t="s">
        <v>31</v>
      </c>
      <c r="T253" s="662" t="s">
        <v>1171</v>
      </c>
      <c r="U253" s="662" t="s">
        <v>387</v>
      </c>
      <c r="V253" s="685">
        <v>814511466</v>
      </c>
      <c r="X253" s="662" t="s">
        <v>1172</v>
      </c>
      <c r="Y253" s="662" t="s">
        <v>310</v>
      </c>
      <c r="Z253" s="662" t="s">
        <v>400</v>
      </c>
      <c r="AA253" s="662">
        <v>2005</v>
      </c>
      <c r="AB253" s="681">
        <v>42803</v>
      </c>
      <c r="AC253" s="686" t="s">
        <v>306</v>
      </c>
      <c r="AD253" s="686"/>
      <c r="AE253" s="686"/>
      <c r="AF253" s="686"/>
      <c r="AG253" s="626" t="s">
        <v>47</v>
      </c>
      <c r="AH253" s="626" t="s">
        <v>340</v>
      </c>
      <c r="AI253" s="626" t="s">
        <v>52</v>
      </c>
      <c r="AK253" s="626" t="s">
        <v>67</v>
      </c>
      <c r="AL253" s="626" t="s">
        <v>340</v>
      </c>
      <c r="AM253" s="626" t="s">
        <v>1165</v>
      </c>
      <c r="AO253" s="626" t="s">
        <v>570</v>
      </c>
      <c r="AQ253" s="626" t="s">
        <v>1173</v>
      </c>
      <c r="AS253" s="626" t="s">
        <v>1174</v>
      </c>
      <c r="DD253" s="626">
        <v>253</v>
      </c>
      <c r="DH253" s="681">
        <v>42787.477166898148</v>
      </c>
      <c r="DI253" s="662" t="s">
        <v>431</v>
      </c>
      <c r="DJ253" s="663">
        <v>2</v>
      </c>
      <c r="DK253" s="662"/>
      <c r="DL253" s="687" t="str">
        <f t="shared" si="41"/>
        <v>พร้อมซ่อม</v>
      </c>
      <c r="DM253" s="688">
        <v>0</v>
      </c>
    </row>
    <row r="254" spans="1:117" x14ac:dyDescent="0.25">
      <c r="A254" s="689">
        <f t="shared" si="36"/>
        <v>3042</v>
      </c>
      <c r="B254" s="690">
        <f t="shared" si="37"/>
        <v>1702077</v>
      </c>
      <c r="C254" s="626">
        <v>254</v>
      </c>
      <c r="D254" s="677" t="str">
        <f t="shared" si="34"/>
        <v>17</v>
      </c>
      <c r="E254" s="677" t="str">
        <f t="shared" si="35"/>
        <v>02</v>
      </c>
      <c r="F254" s="691">
        <f t="shared" si="38"/>
        <v>77</v>
      </c>
      <c r="G254" s="692" t="str">
        <f t="shared" si="39"/>
        <v>077</v>
      </c>
      <c r="H254" s="680" t="str">
        <f t="shared" si="33"/>
        <v>1702077</v>
      </c>
      <c r="I254" s="681">
        <v>42787.48722638889</v>
      </c>
      <c r="K254" s="682">
        <v>42794.746044328705</v>
      </c>
      <c r="L254" s="683" t="s">
        <v>555</v>
      </c>
      <c r="M254" s="684" t="s">
        <v>555</v>
      </c>
      <c r="N254" s="684" t="str">
        <f>IF(I254="","",IFERROR(VLOOKUP(B254,QUEUE!$F$11:$X$1000,19,FALSE),"NON"))</f>
        <v>สมบูรณ์</v>
      </c>
      <c r="O254" s="684" t="s">
        <v>555</v>
      </c>
      <c r="P254" s="684" t="s">
        <v>555</v>
      </c>
      <c r="Q254" s="662" t="s">
        <v>16</v>
      </c>
      <c r="R254" s="662" t="s">
        <v>43</v>
      </c>
      <c r="S254" s="662" t="s">
        <v>33</v>
      </c>
      <c r="T254" s="662" t="s">
        <v>1176</v>
      </c>
      <c r="U254" s="662" t="s">
        <v>745</v>
      </c>
      <c r="V254" s="685">
        <v>818089320</v>
      </c>
      <c r="W254" s="685">
        <v>897700360</v>
      </c>
      <c r="X254" s="662" t="s">
        <v>1177</v>
      </c>
      <c r="Y254" s="662" t="s">
        <v>310</v>
      </c>
      <c r="Z254" s="662" t="s">
        <v>384</v>
      </c>
      <c r="AA254" s="662">
        <v>2003</v>
      </c>
      <c r="AB254" s="681">
        <v>42908</v>
      </c>
      <c r="AC254" s="686" t="s">
        <v>908</v>
      </c>
      <c r="AD254" s="686"/>
      <c r="AE254" s="686"/>
      <c r="AF254" s="686"/>
      <c r="AG254" s="626" t="s">
        <v>47</v>
      </c>
      <c r="DD254" s="626">
        <v>254</v>
      </c>
      <c r="DG254" s="626">
        <v>0.5</v>
      </c>
      <c r="DH254" s="681">
        <v>42787.48614108796</v>
      </c>
      <c r="DI254" s="662">
        <v>0</v>
      </c>
      <c r="DJ254" s="663">
        <v>1</v>
      </c>
      <c r="DK254" s="662"/>
      <c r="DL254" s="687" t="str">
        <f t="shared" si="41"/>
        <v>พร้อมซ่อม</v>
      </c>
      <c r="DM254" s="688">
        <v>0</v>
      </c>
    </row>
    <row r="255" spans="1:117" x14ac:dyDescent="0.25">
      <c r="A255" s="689">
        <f t="shared" si="36"/>
        <v>391</v>
      </c>
      <c r="B255" s="690">
        <f t="shared" si="37"/>
        <v>1702078</v>
      </c>
      <c r="C255" s="626">
        <v>255</v>
      </c>
      <c r="D255" s="677" t="str">
        <f t="shared" si="34"/>
        <v>17</v>
      </c>
      <c r="E255" s="677" t="str">
        <f t="shared" si="35"/>
        <v>02</v>
      </c>
      <c r="F255" s="691">
        <f t="shared" si="38"/>
        <v>78</v>
      </c>
      <c r="G255" s="692" t="str">
        <f t="shared" si="39"/>
        <v>078</v>
      </c>
      <c r="H255" s="680" t="str">
        <f t="shared" si="33"/>
        <v>1702078</v>
      </c>
      <c r="I255" s="681">
        <v>42787.497733912038</v>
      </c>
      <c r="K255" s="682">
        <v>42800.641208796296</v>
      </c>
      <c r="L255" s="683" t="s">
        <v>555</v>
      </c>
      <c r="M255" s="684" t="s">
        <v>555</v>
      </c>
      <c r="N255" s="684" t="str">
        <f>IF(I255="","",IFERROR(VLOOKUP(B255,QUEUE!$F$11:$X$1000,19,FALSE),"NON"))</f>
        <v>สมบูรณ์</v>
      </c>
      <c r="O255" s="684" t="s">
        <v>555</v>
      </c>
      <c r="P255" s="684" t="s">
        <v>555</v>
      </c>
      <c r="Q255" s="662" t="s">
        <v>16</v>
      </c>
      <c r="R255" s="662" t="s">
        <v>43</v>
      </c>
      <c r="S255" s="662" t="s">
        <v>32</v>
      </c>
      <c r="T255" s="662" t="s">
        <v>1179</v>
      </c>
      <c r="U255" s="662" t="s">
        <v>1180</v>
      </c>
      <c r="V255" s="685">
        <v>882891974</v>
      </c>
      <c r="X255" s="662" t="s">
        <v>1181</v>
      </c>
      <c r="Y255" s="662" t="s">
        <v>538</v>
      </c>
      <c r="Z255" s="662" t="s">
        <v>539</v>
      </c>
      <c r="AA255" s="662">
        <v>2005</v>
      </c>
      <c r="AB255" s="681" t="s">
        <v>330</v>
      </c>
      <c r="AD255" s="686"/>
      <c r="AE255" s="686"/>
      <c r="AF255" s="686"/>
      <c r="AG255" s="626" t="s">
        <v>63</v>
      </c>
      <c r="AI255" s="626" t="s">
        <v>72</v>
      </c>
      <c r="AJ255" s="626" t="s">
        <v>340</v>
      </c>
      <c r="DD255" s="626">
        <v>255</v>
      </c>
      <c r="DG255" s="626">
        <v>0.5</v>
      </c>
      <c r="DH255" s="681">
        <v>42787.49360833333</v>
      </c>
      <c r="DI255" s="662" t="s">
        <v>1116</v>
      </c>
      <c r="DJ255" s="663">
        <v>1</v>
      </c>
      <c r="DK255" s="662">
        <v>1</v>
      </c>
      <c r="DL255" s="687" t="str">
        <f t="shared" si="41"/>
        <v>พร้อมซ่อม</v>
      </c>
      <c r="DM255" s="688">
        <v>2065.42</v>
      </c>
    </row>
    <row r="256" spans="1:117" x14ac:dyDescent="0.25">
      <c r="A256" s="689">
        <f t="shared" si="36"/>
        <v>2696</v>
      </c>
      <c r="B256" s="690">
        <f t="shared" si="37"/>
        <v>1702079</v>
      </c>
      <c r="C256" s="626">
        <v>256</v>
      </c>
      <c r="D256" s="677" t="str">
        <f t="shared" si="34"/>
        <v>17</v>
      </c>
      <c r="E256" s="677" t="str">
        <f t="shared" si="35"/>
        <v>02</v>
      </c>
      <c r="F256" s="691">
        <f t="shared" si="38"/>
        <v>79</v>
      </c>
      <c r="G256" s="692" t="str">
        <f t="shared" si="39"/>
        <v>079</v>
      </c>
      <c r="H256" s="680" t="str">
        <f t="shared" si="33"/>
        <v>1702079</v>
      </c>
      <c r="I256" s="681">
        <v>42787.679550462963</v>
      </c>
      <c r="K256" s="682">
        <v>42852.720597685184</v>
      </c>
      <c r="L256" s="683" t="s">
        <v>555</v>
      </c>
      <c r="M256" s="684" t="s">
        <v>555</v>
      </c>
      <c r="N256" s="684" t="str">
        <f>IF(I256="","",IFERROR(VLOOKUP(B256,QUEUE!$F$11:$X$1000,19,FALSE),"NON"))</f>
        <v>สมบูรณ์</v>
      </c>
      <c r="O256" s="684" t="s">
        <v>555</v>
      </c>
      <c r="P256" s="684" t="s">
        <v>555</v>
      </c>
      <c r="Q256" s="662" t="s">
        <v>16</v>
      </c>
      <c r="R256" s="662" t="s">
        <v>179</v>
      </c>
      <c r="S256" s="662" t="s">
        <v>31</v>
      </c>
      <c r="T256" s="662" t="s">
        <v>1182</v>
      </c>
      <c r="U256" s="662" t="s">
        <v>326</v>
      </c>
      <c r="V256" s="685">
        <v>814822132</v>
      </c>
      <c r="W256" s="685">
        <v>851569010</v>
      </c>
      <c r="X256" s="662" t="s">
        <v>1183</v>
      </c>
      <c r="Y256" s="662" t="s">
        <v>294</v>
      </c>
      <c r="Z256" s="662" t="s">
        <v>389</v>
      </c>
      <c r="AA256" s="662">
        <v>2012</v>
      </c>
      <c r="AB256" s="681">
        <v>42803</v>
      </c>
      <c r="AC256" s="686" t="s">
        <v>542</v>
      </c>
      <c r="AD256" s="686"/>
      <c r="AE256" s="686"/>
      <c r="AF256" s="686"/>
      <c r="DD256" s="626">
        <v>256</v>
      </c>
      <c r="DG256" s="626">
        <v>1</v>
      </c>
      <c r="DH256" s="681">
        <v>42787.679016550923</v>
      </c>
      <c r="DI256" s="662" t="s">
        <v>431</v>
      </c>
      <c r="DJ256" s="663">
        <v>0</v>
      </c>
      <c r="DK256" s="662">
        <v>1</v>
      </c>
      <c r="DL256" s="687" t="str">
        <f t="shared" si="41"/>
        <v>พร้อมซ่อม</v>
      </c>
      <c r="DM256" s="688">
        <v>8242</v>
      </c>
    </row>
    <row r="257" spans="1:117" x14ac:dyDescent="0.25">
      <c r="A257" s="689">
        <f t="shared" si="36"/>
        <v>8499</v>
      </c>
      <c r="B257" s="690">
        <f t="shared" si="37"/>
        <v>1702080</v>
      </c>
      <c r="C257" s="626">
        <v>257</v>
      </c>
      <c r="D257" s="677" t="str">
        <f t="shared" si="34"/>
        <v>17</v>
      </c>
      <c r="E257" s="677" t="str">
        <f t="shared" si="35"/>
        <v>02</v>
      </c>
      <c r="F257" s="691">
        <f t="shared" si="38"/>
        <v>80</v>
      </c>
      <c r="G257" s="692" t="str">
        <f t="shared" si="39"/>
        <v>080</v>
      </c>
      <c r="H257" s="680" t="str">
        <f t="shared" si="33"/>
        <v>1702080</v>
      </c>
      <c r="I257" s="681">
        <v>42787.686531597225</v>
      </c>
      <c r="K257" s="682">
        <v>42796.631508564817</v>
      </c>
      <c r="L257" s="683" t="s">
        <v>555</v>
      </c>
      <c r="M257" s="684" t="s">
        <v>555</v>
      </c>
      <c r="N257" s="684" t="str">
        <f>IF(I257="","",IFERROR(VLOOKUP(B257,QUEUE!$F$11:$X$1000,19,FALSE),"NON"))</f>
        <v>สมบูรณ์</v>
      </c>
      <c r="O257" s="684" t="s">
        <v>555</v>
      </c>
      <c r="P257" s="684" t="s">
        <v>555</v>
      </c>
      <c r="Q257" s="662" t="s">
        <v>16</v>
      </c>
      <c r="R257" s="662" t="s">
        <v>43</v>
      </c>
      <c r="S257" s="662" t="s">
        <v>41</v>
      </c>
      <c r="T257" s="662" t="s">
        <v>1184</v>
      </c>
      <c r="U257" s="662" t="s">
        <v>303</v>
      </c>
      <c r="V257" s="685">
        <v>859191979</v>
      </c>
      <c r="X257" s="662" t="s">
        <v>1185</v>
      </c>
      <c r="Y257" s="662" t="s">
        <v>328</v>
      </c>
      <c r="Z257" s="662" t="s">
        <v>630</v>
      </c>
      <c r="AA257" s="662">
        <v>2008</v>
      </c>
      <c r="AB257" s="681">
        <v>42721</v>
      </c>
      <c r="AC257" s="686" t="s">
        <v>1186</v>
      </c>
      <c r="AD257" s="686"/>
      <c r="AE257" s="686"/>
      <c r="AF257" s="686"/>
      <c r="AG257" s="626" t="s">
        <v>47</v>
      </c>
      <c r="AI257" s="626" t="s">
        <v>50</v>
      </c>
      <c r="AJ257" s="626" t="s">
        <v>340</v>
      </c>
      <c r="AK257" s="626" t="s">
        <v>615</v>
      </c>
      <c r="DD257" s="626">
        <v>257</v>
      </c>
      <c r="DG257" s="626">
        <v>0.5</v>
      </c>
      <c r="DH257" s="681">
        <v>42787.683038425923</v>
      </c>
      <c r="DI257" s="662">
        <v>0</v>
      </c>
      <c r="DJ257" s="663">
        <v>1</v>
      </c>
      <c r="DK257" s="662"/>
      <c r="DL257" s="687" t="str">
        <f t="shared" si="41"/>
        <v>พร้อมซ่อม</v>
      </c>
      <c r="DM257" s="688">
        <v>0</v>
      </c>
    </row>
    <row r="258" spans="1:117" x14ac:dyDescent="0.25">
      <c r="A258" s="689">
        <f t="shared" si="36"/>
        <v>2859</v>
      </c>
      <c r="B258" s="690">
        <f t="shared" si="37"/>
        <v>1702081</v>
      </c>
      <c r="C258" s="626">
        <v>258</v>
      </c>
      <c r="D258" s="677" t="str">
        <f t="shared" si="34"/>
        <v>17</v>
      </c>
      <c r="E258" s="677" t="str">
        <f t="shared" si="35"/>
        <v>02</v>
      </c>
      <c r="F258" s="691">
        <f t="shared" si="38"/>
        <v>81</v>
      </c>
      <c r="G258" s="692" t="str">
        <f t="shared" si="39"/>
        <v>081</v>
      </c>
      <c r="H258" s="680" t="str">
        <f t="shared" si="33"/>
        <v>1702081</v>
      </c>
      <c r="I258" s="681">
        <v>42787.694798263889</v>
      </c>
      <c r="K258" s="682">
        <v>42795.58600891204</v>
      </c>
      <c r="L258" s="683" t="s">
        <v>555</v>
      </c>
      <c r="M258" s="684" t="s">
        <v>555</v>
      </c>
      <c r="N258" s="684" t="str">
        <f>IF(I258="","",IFERROR(VLOOKUP(B258,QUEUE!$F$11:$X$1000,19,FALSE),"NON"))</f>
        <v>สมบูรณ์</v>
      </c>
      <c r="O258" s="684" t="s">
        <v>555</v>
      </c>
      <c r="P258" s="684" t="s">
        <v>555</v>
      </c>
      <c r="Q258" s="662" t="s">
        <v>16</v>
      </c>
      <c r="R258" s="662" t="s">
        <v>43</v>
      </c>
      <c r="S258" s="662" t="s">
        <v>35</v>
      </c>
      <c r="T258" s="662" t="s">
        <v>1187</v>
      </c>
      <c r="V258" s="685">
        <v>947986061</v>
      </c>
      <c r="X258" s="662" t="s">
        <v>1188</v>
      </c>
      <c r="Y258" s="662" t="s">
        <v>310</v>
      </c>
      <c r="Z258" s="662" t="s">
        <v>336</v>
      </c>
      <c r="AA258" s="662">
        <v>2014</v>
      </c>
      <c r="AB258" s="681">
        <v>42876</v>
      </c>
      <c r="AC258" s="686" t="s">
        <v>824</v>
      </c>
      <c r="AD258" s="686"/>
      <c r="AE258" s="686"/>
      <c r="AF258" s="686"/>
      <c r="AG258" s="626" t="s">
        <v>50</v>
      </c>
      <c r="AH258" s="626" t="s">
        <v>340</v>
      </c>
      <c r="AI258" s="626" t="s">
        <v>1190</v>
      </c>
      <c r="DD258" s="626">
        <v>258</v>
      </c>
      <c r="DH258" s="681">
        <v>42787.692652893522</v>
      </c>
      <c r="DI258" s="662" t="s">
        <v>1189</v>
      </c>
      <c r="DJ258" s="663">
        <v>0</v>
      </c>
      <c r="DK258" s="662"/>
      <c r="DL258" s="687" t="str">
        <f t="shared" si="41"/>
        <v>พร้อมซ่อม</v>
      </c>
      <c r="DM258" s="688">
        <v>10000</v>
      </c>
    </row>
    <row r="259" spans="1:117" x14ac:dyDescent="0.25">
      <c r="A259" s="689">
        <f t="shared" si="36"/>
        <v>8275</v>
      </c>
      <c r="B259" s="690">
        <f t="shared" si="37"/>
        <v>1702082</v>
      </c>
      <c r="C259" s="626">
        <v>259</v>
      </c>
      <c r="D259" s="677" t="str">
        <f t="shared" si="34"/>
        <v>17</v>
      </c>
      <c r="E259" s="677" t="str">
        <f t="shared" si="35"/>
        <v>02</v>
      </c>
      <c r="F259" s="691">
        <f t="shared" si="38"/>
        <v>82</v>
      </c>
      <c r="G259" s="692" t="str">
        <f t="shared" si="39"/>
        <v>082</v>
      </c>
      <c r="H259" s="680" t="str">
        <f t="shared" si="33"/>
        <v>1702082</v>
      </c>
      <c r="I259" s="681">
        <v>42843.729657407406</v>
      </c>
      <c r="J259" s="681">
        <v>42863</v>
      </c>
      <c r="K259" s="682">
        <v>42874.386541782405</v>
      </c>
      <c r="L259" s="683" t="s">
        <v>555</v>
      </c>
      <c r="M259" s="684" t="s">
        <v>555</v>
      </c>
      <c r="N259" s="684" t="s">
        <v>555</v>
      </c>
      <c r="O259" s="684" t="s">
        <v>555</v>
      </c>
      <c r="P259" s="684" t="s">
        <v>555</v>
      </c>
      <c r="Q259" s="662" t="s">
        <v>16</v>
      </c>
      <c r="R259" s="662" t="s">
        <v>102</v>
      </c>
      <c r="S259" s="662" t="s">
        <v>32</v>
      </c>
      <c r="T259" s="662" t="s">
        <v>1193</v>
      </c>
      <c r="U259" s="662" t="s">
        <v>392</v>
      </c>
      <c r="V259" s="685">
        <v>915758564</v>
      </c>
      <c r="W259" s="685">
        <v>816679233</v>
      </c>
      <c r="X259" s="662" t="s">
        <v>1194</v>
      </c>
      <c r="Y259" s="662" t="s">
        <v>310</v>
      </c>
      <c r="Z259" s="662" t="s">
        <v>311</v>
      </c>
      <c r="AA259" s="662">
        <v>2007</v>
      </c>
      <c r="AB259" s="681" t="s">
        <v>330</v>
      </c>
      <c r="AD259" s="686"/>
      <c r="AE259" s="686"/>
      <c r="AF259" s="686"/>
      <c r="AG259" s="626" t="s">
        <v>47</v>
      </c>
      <c r="AH259" s="626" t="s">
        <v>340</v>
      </c>
      <c r="AI259" s="626" t="s">
        <v>51</v>
      </c>
      <c r="AJ259" s="626" t="s">
        <v>340</v>
      </c>
      <c r="AK259" s="626" t="s">
        <v>73</v>
      </c>
      <c r="AL259" s="626" t="s">
        <v>340</v>
      </c>
      <c r="AM259" s="626" t="s">
        <v>341</v>
      </c>
      <c r="AO259" s="626" t="s">
        <v>1636</v>
      </c>
      <c r="AQ259" s="626" t="s">
        <v>1637</v>
      </c>
      <c r="AS259" s="626" t="s">
        <v>1638</v>
      </c>
      <c r="DD259" s="626">
        <v>259</v>
      </c>
      <c r="DH259" s="681">
        <v>42787.712452083331</v>
      </c>
      <c r="DI259" s="662">
        <v>0</v>
      </c>
      <c r="DJ259" s="663">
        <v>2</v>
      </c>
      <c r="DK259" s="662"/>
      <c r="DL259" s="687" t="str">
        <f t="shared" si="41"/>
        <v>พร้อมซ่อม</v>
      </c>
      <c r="DM259" s="688">
        <v>180000</v>
      </c>
    </row>
    <row r="260" spans="1:117" x14ac:dyDescent="0.25">
      <c r="A260" s="689">
        <f t="shared" si="36"/>
        <v>5605</v>
      </c>
      <c r="B260" s="690">
        <f t="shared" si="37"/>
        <v>1702083</v>
      </c>
      <c r="C260" s="626">
        <v>260</v>
      </c>
      <c r="D260" s="677" t="str">
        <f t="shared" si="34"/>
        <v>17</v>
      </c>
      <c r="E260" s="677" t="str">
        <f t="shared" si="35"/>
        <v>02</v>
      </c>
      <c r="F260" s="691">
        <f t="shared" si="38"/>
        <v>83</v>
      </c>
      <c r="G260" s="692" t="str">
        <f t="shared" si="39"/>
        <v>083</v>
      </c>
      <c r="H260" s="680" t="str">
        <f t="shared" si="33"/>
        <v>1702083</v>
      </c>
      <c r="I260" s="681">
        <v>42888.551544444446</v>
      </c>
      <c r="J260" s="681">
        <v>42896</v>
      </c>
      <c r="K260" s="682">
        <v>42901.727435185188</v>
      </c>
      <c r="L260" s="683" t="s">
        <v>555</v>
      </c>
      <c r="M260" s="684" t="s">
        <v>555</v>
      </c>
      <c r="N260" s="684" t="s">
        <v>555</v>
      </c>
      <c r="O260" s="684" t="s">
        <v>555</v>
      </c>
      <c r="P260" s="684" t="s">
        <v>555</v>
      </c>
      <c r="Q260" s="662" t="s">
        <v>16</v>
      </c>
      <c r="R260" s="662" t="s">
        <v>43</v>
      </c>
      <c r="S260" s="662" t="s">
        <v>31</v>
      </c>
      <c r="T260" s="662" t="s">
        <v>1195</v>
      </c>
      <c r="U260" s="662" t="s">
        <v>398</v>
      </c>
      <c r="V260" s="685">
        <v>807746977</v>
      </c>
      <c r="X260" s="662" t="s">
        <v>1196</v>
      </c>
      <c r="Y260" s="662" t="s">
        <v>299</v>
      </c>
      <c r="Z260" s="662" t="s">
        <v>684</v>
      </c>
      <c r="AA260" s="662">
        <v>1997</v>
      </c>
      <c r="AB260" s="681">
        <v>42968</v>
      </c>
      <c r="AC260" s="686" t="s">
        <v>1197</v>
      </c>
      <c r="AD260" s="686"/>
      <c r="AE260" s="686"/>
      <c r="AF260" s="686"/>
      <c r="AG260" s="626" t="s">
        <v>79</v>
      </c>
      <c r="AI260" s="626" t="s">
        <v>965</v>
      </c>
      <c r="DD260" s="626">
        <v>260</v>
      </c>
      <c r="DG260" s="626">
        <v>0.5</v>
      </c>
      <c r="DH260" s="681">
        <v>42787.716531365739</v>
      </c>
      <c r="DI260" s="662">
        <v>0</v>
      </c>
      <c r="DJ260" s="663">
        <v>1</v>
      </c>
      <c r="DK260" s="662">
        <v>1</v>
      </c>
      <c r="DL260" s="687" t="str">
        <f t="shared" si="41"/>
        <v>พร้อมซ่อม</v>
      </c>
      <c r="DM260" s="688">
        <v>27400</v>
      </c>
    </row>
    <row r="261" spans="1:117" x14ac:dyDescent="0.25">
      <c r="A261" s="689">
        <f t="shared" si="36"/>
        <v>9612</v>
      </c>
      <c r="B261" s="690">
        <f t="shared" si="37"/>
        <v>1702084</v>
      </c>
      <c r="C261" s="626">
        <v>261</v>
      </c>
      <c r="D261" s="677" t="str">
        <f t="shared" si="34"/>
        <v>17</v>
      </c>
      <c r="E261" s="677" t="str">
        <f t="shared" si="35"/>
        <v>02</v>
      </c>
      <c r="F261" s="691">
        <f t="shared" si="38"/>
        <v>84</v>
      </c>
      <c r="G261" s="692" t="str">
        <f t="shared" si="39"/>
        <v>084</v>
      </c>
      <c r="H261" s="680" t="str">
        <f t="shared" si="33"/>
        <v>1702084</v>
      </c>
      <c r="I261" s="681">
        <v>42847.404764699073</v>
      </c>
      <c r="J261" s="681">
        <v>42870</v>
      </c>
      <c r="K261" s="682" t="str">
        <f>IF(OR(N261="OUT",N261="สมบูรณ์"),"ไม่ระบุ","")</f>
        <v>ไม่ระบุ</v>
      </c>
      <c r="L261" s="683">
        <f>IF(I261="","",IF(J261="","No fix",J261-I261))</f>
        <v>22.595235300927015</v>
      </c>
      <c r="M261" s="684" t="str">
        <f>IF(I261="","",IF(AG261="","NON","JOB"))</f>
        <v>JOB</v>
      </c>
      <c r="N261" s="684" t="str">
        <f>IF(I261="","",IFERROR(VLOOKUP(B261,QUEUE!$F$11:$X$1000,19,FALSE),"NON"))</f>
        <v>สมบูรณ์</v>
      </c>
      <c r="O261" s="684" t="str">
        <f>IF(I261="","",IFERROR(IF(VLOOKUP(B261,[1]REFINISH!$F$4:$O$1000,10,FALSE)="",VLOOKUP(B261,[1]REFINISH!$F$4:$O$1000,8,FALSE),"OK"),"NON"))</f>
        <v>NON</v>
      </c>
      <c r="P261" s="684" t="str">
        <f>IF(I261="","",IF(AF261=0,"NON",IF(AF261-DE261=0,"OK","ขาด"&amp;AF261-DE261&amp;"ชิ้น")))</f>
        <v>NON</v>
      </c>
      <c r="Q261" s="662" t="s">
        <v>16</v>
      </c>
      <c r="R261" s="662" t="s">
        <v>102</v>
      </c>
      <c r="S261" s="662" t="s">
        <v>32</v>
      </c>
      <c r="T261" s="662" t="s">
        <v>1198</v>
      </c>
      <c r="U261" s="662" t="s">
        <v>326</v>
      </c>
      <c r="V261" s="685">
        <v>894949490</v>
      </c>
      <c r="X261" s="662" t="s">
        <v>1199</v>
      </c>
      <c r="Y261" s="662" t="s">
        <v>315</v>
      </c>
      <c r="Z261" s="662" t="s">
        <v>333</v>
      </c>
      <c r="AA261" s="662">
        <v>2011</v>
      </c>
      <c r="AB261" s="681">
        <v>42836</v>
      </c>
      <c r="AC261" s="686" t="s">
        <v>317</v>
      </c>
      <c r="AD261" s="686"/>
      <c r="AE261" s="686"/>
      <c r="AF261" s="686"/>
      <c r="AG261" s="626" t="s">
        <v>47</v>
      </c>
      <c r="AH261" s="626" t="s">
        <v>340</v>
      </c>
      <c r="AI261" s="626" t="s">
        <v>72</v>
      </c>
      <c r="AJ261" s="626" t="s">
        <v>340</v>
      </c>
      <c r="AK261" s="626" t="s">
        <v>1658</v>
      </c>
      <c r="AM261" s="626" t="s">
        <v>1659</v>
      </c>
      <c r="AO261" s="626" t="s">
        <v>570</v>
      </c>
      <c r="AQ261" s="626" t="s">
        <v>980</v>
      </c>
      <c r="AS261" s="626" t="s">
        <v>1660</v>
      </c>
      <c r="DD261" s="626">
        <v>261</v>
      </c>
      <c r="DH261" s="681">
        <v>42787.72087222222</v>
      </c>
      <c r="DI261" s="662">
        <v>0</v>
      </c>
      <c r="DJ261" s="663">
        <v>1</v>
      </c>
      <c r="DK261" s="662"/>
      <c r="DL261" s="687" t="str">
        <f t="shared" si="41"/>
        <v>พร้อมซ่อม</v>
      </c>
      <c r="DM261" s="688">
        <v>2000</v>
      </c>
    </row>
    <row r="262" spans="1:117" x14ac:dyDescent="0.25">
      <c r="A262" s="689">
        <f t="shared" si="36"/>
        <v>7823</v>
      </c>
      <c r="B262" s="690">
        <f t="shared" si="37"/>
        <v>1702085</v>
      </c>
      <c r="C262" s="626">
        <v>262</v>
      </c>
      <c r="D262" s="677" t="str">
        <f t="shared" si="34"/>
        <v>17</v>
      </c>
      <c r="E262" s="677" t="str">
        <f t="shared" si="35"/>
        <v>02</v>
      </c>
      <c r="F262" s="691">
        <f t="shared" si="38"/>
        <v>85</v>
      </c>
      <c r="G262" s="692" t="str">
        <f t="shared" si="39"/>
        <v>085</v>
      </c>
      <c r="H262" s="680" t="str">
        <f t="shared" ref="H262:H325" si="42">IF(DH262="","",D262&amp;E262&amp;G262)</f>
        <v>1702085</v>
      </c>
      <c r="I262" s="681">
        <v>42787.735163657409</v>
      </c>
      <c r="K262" s="682">
        <v>42796.450885416663</v>
      </c>
      <c r="L262" s="683" t="s">
        <v>555</v>
      </c>
      <c r="M262" s="684" t="s">
        <v>555</v>
      </c>
      <c r="N262" s="684" t="str">
        <f>IF(I262="","",IFERROR(VLOOKUP(B262,QUEUE!$F$11:$X$1000,19,FALSE),"NON"))</f>
        <v>สมบูรณ์</v>
      </c>
      <c r="O262" s="684" t="s">
        <v>555</v>
      </c>
      <c r="P262" s="684" t="s">
        <v>555</v>
      </c>
      <c r="Q262" s="662" t="s">
        <v>16</v>
      </c>
      <c r="R262" s="662" t="s">
        <v>44</v>
      </c>
      <c r="S262" s="662" t="s">
        <v>31</v>
      </c>
      <c r="T262" s="662" t="s">
        <v>1200</v>
      </c>
      <c r="U262" s="662" t="s">
        <v>326</v>
      </c>
      <c r="V262" s="685">
        <v>954895622</v>
      </c>
      <c r="X262" s="662" t="s">
        <v>1201</v>
      </c>
      <c r="Y262" s="662" t="s">
        <v>323</v>
      </c>
      <c r="Z262" s="662">
        <v>2</v>
      </c>
      <c r="AA262" s="662">
        <v>2012</v>
      </c>
      <c r="AB262" s="681">
        <v>42748</v>
      </c>
      <c r="AC262" s="686" t="s">
        <v>365</v>
      </c>
      <c r="AD262" s="686"/>
      <c r="AE262" s="686"/>
      <c r="AF262" s="686"/>
      <c r="AG262" s="626" t="s">
        <v>48</v>
      </c>
      <c r="AI262" s="626" t="s">
        <v>78</v>
      </c>
      <c r="AJ262" s="626" t="s">
        <v>340</v>
      </c>
      <c r="AK262" s="626" t="s">
        <v>71</v>
      </c>
      <c r="AL262" s="626" t="s">
        <v>340</v>
      </c>
      <c r="AM262" s="626" t="s">
        <v>1123</v>
      </c>
      <c r="AO262" s="626" t="s">
        <v>978</v>
      </c>
      <c r="AQ262" s="626" t="s">
        <v>1202</v>
      </c>
      <c r="AS262" s="626" t="s">
        <v>1203</v>
      </c>
      <c r="DD262" s="626">
        <v>262</v>
      </c>
      <c r="DG262" s="626">
        <v>1</v>
      </c>
      <c r="DH262" s="681">
        <v>42787.731835763887</v>
      </c>
      <c r="DI262" s="662">
        <v>0</v>
      </c>
      <c r="DJ262" s="663">
        <v>2</v>
      </c>
      <c r="DK262" s="662">
        <v>1</v>
      </c>
      <c r="DL262" s="687" t="str">
        <f t="shared" si="41"/>
        <v>พร้อมซ่อม</v>
      </c>
      <c r="DM262" s="688">
        <v>4210.28</v>
      </c>
    </row>
    <row r="263" spans="1:117" x14ac:dyDescent="0.25">
      <c r="A263" s="689">
        <f t="shared" si="36"/>
        <v>8215</v>
      </c>
      <c r="B263" s="690">
        <f t="shared" si="37"/>
        <v>1702086</v>
      </c>
      <c r="C263" s="626">
        <v>263</v>
      </c>
      <c r="D263" s="677" t="str">
        <f t="shared" ref="D263:D326" si="43">TEXT(DH263,"yy")</f>
        <v>17</v>
      </c>
      <c r="E263" s="677" t="str">
        <f t="shared" ref="E263:E326" si="44">TEXT(DH263,"mm")</f>
        <v>02</v>
      </c>
      <c r="F263" s="691">
        <f t="shared" si="38"/>
        <v>86</v>
      </c>
      <c r="G263" s="692" t="str">
        <f t="shared" si="39"/>
        <v>086</v>
      </c>
      <c r="H263" s="680" t="str">
        <f t="shared" si="42"/>
        <v>1702086</v>
      </c>
      <c r="I263" s="681">
        <v>42788.410081018519</v>
      </c>
      <c r="K263" s="682">
        <v>42790.433183449073</v>
      </c>
      <c r="L263" s="683" t="s">
        <v>555</v>
      </c>
      <c r="M263" s="684" t="s">
        <v>555</v>
      </c>
      <c r="N263" s="684" t="str">
        <f>IF(I263="","",IFERROR(VLOOKUP(B263,QUEUE!$F$11:$X$1000,19,FALSE),"NON"))</f>
        <v>NON</v>
      </c>
      <c r="O263" s="684" t="s">
        <v>555</v>
      </c>
      <c r="P263" s="684" t="s">
        <v>555</v>
      </c>
      <c r="Q263" s="662" t="s">
        <v>29</v>
      </c>
      <c r="R263" s="662" t="s">
        <v>43</v>
      </c>
      <c r="S263" s="662" t="s">
        <v>103</v>
      </c>
      <c r="T263" s="662" t="s">
        <v>1004</v>
      </c>
      <c r="V263" s="685">
        <v>890691444</v>
      </c>
      <c r="X263" s="662" t="s">
        <v>1206</v>
      </c>
      <c r="Y263" s="662" t="s">
        <v>310</v>
      </c>
      <c r="Z263" s="662" t="s">
        <v>420</v>
      </c>
      <c r="AD263" s="686"/>
      <c r="AE263" s="686"/>
      <c r="AF263" s="686"/>
      <c r="AG263" s="626" t="s">
        <v>1207</v>
      </c>
      <c r="AI263" s="626" t="s">
        <v>1208</v>
      </c>
      <c r="AK263" s="626" t="s">
        <v>1209</v>
      </c>
      <c r="AM263" s="626" t="s">
        <v>1210</v>
      </c>
      <c r="AO263" s="626" t="s">
        <v>1211</v>
      </c>
      <c r="DD263" s="626">
        <v>263</v>
      </c>
      <c r="DH263" s="681">
        <v>42788.408366319447</v>
      </c>
      <c r="DI263" s="662">
        <v>0</v>
      </c>
      <c r="DJ263" s="663">
        <v>0</v>
      </c>
      <c r="DK263" s="662"/>
      <c r="DL263" s="687" t="str">
        <f t="shared" si="41"/>
        <v>พร้อมซ่อม</v>
      </c>
      <c r="DM263" s="688">
        <v>7800</v>
      </c>
    </row>
    <row r="264" spans="1:117" x14ac:dyDescent="0.25">
      <c r="A264" s="689">
        <f t="shared" si="36"/>
        <v>4108</v>
      </c>
      <c r="B264" s="690">
        <f t="shared" si="37"/>
        <v>1702087</v>
      </c>
      <c r="C264" s="626">
        <v>264</v>
      </c>
      <c r="D264" s="677" t="str">
        <f t="shared" si="43"/>
        <v>17</v>
      </c>
      <c r="E264" s="677" t="str">
        <f t="shared" si="44"/>
        <v>02</v>
      </c>
      <c r="F264" s="691">
        <f t="shared" si="38"/>
        <v>87</v>
      </c>
      <c r="G264" s="692" t="str">
        <f t="shared" si="39"/>
        <v>087</v>
      </c>
      <c r="H264" s="680" t="str">
        <f t="shared" si="42"/>
        <v>1702087</v>
      </c>
      <c r="I264" s="681">
        <v>42816.656074537037</v>
      </c>
      <c r="J264" s="681">
        <v>42825</v>
      </c>
      <c r="K264" s="682">
        <v>42832.359896412039</v>
      </c>
      <c r="L264" s="683" t="s">
        <v>555</v>
      </c>
      <c r="M264" s="684" t="s">
        <v>555</v>
      </c>
      <c r="N264" s="684" t="str">
        <f>IF(I264="","",IFERROR(VLOOKUP(B264,QUEUE!$F$11:$X$1000,19,FALSE),"NON"))</f>
        <v>สมบูรณ์</v>
      </c>
      <c r="O264" s="684" t="s">
        <v>555</v>
      </c>
      <c r="P264" s="684" t="s">
        <v>555</v>
      </c>
      <c r="Q264" s="662" t="s">
        <v>16</v>
      </c>
      <c r="R264" s="662" t="s">
        <v>44</v>
      </c>
      <c r="S264" s="662" t="s">
        <v>34</v>
      </c>
      <c r="T264" s="662" t="s">
        <v>1212</v>
      </c>
      <c r="U264" s="662" t="s">
        <v>398</v>
      </c>
      <c r="V264" s="685">
        <v>859423670</v>
      </c>
      <c r="X264" s="662" t="s">
        <v>1213</v>
      </c>
      <c r="Y264" s="662" t="s">
        <v>310</v>
      </c>
      <c r="Z264" s="662" t="s">
        <v>400</v>
      </c>
      <c r="AB264" s="681" t="s">
        <v>330</v>
      </c>
      <c r="AD264" s="686"/>
      <c r="AE264" s="686"/>
      <c r="AF264" s="686"/>
      <c r="AG264" s="626" t="s">
        <v>48</v>
      </c>
      <c r="AH264" s="626" t="s">
        <v>340</v>
      </c>
      <c r="AI264" s="626" t="s">
        <v>55</v>
      </c>
      <c r="AK264" s="626" t="s">
        <v>72</v>
      </c>
      <c r="AL264" s="626" t="s">
        <v>340</v>
      </c>
      <c r="AM264" s="626" t="s">
        <v>1338</v>
      </c>
      <c r="AO264" s="626" t="s">
        <v>1507</v>
      </c>
      <c r="DD264" s="626">
        <v>264</v>
      </c>
      <c r="DG264" s="626">
        <v>0.5</v>
      </c>
      <c r="DH264" s="681">
        <v>42788.731793981482</v>
      </c>
      <c r="DI264" s="662" t="s">
        <v>1506</v>
      </c>
      <c r="DJ264" s="663">
        <v>2</v>
      </c>
      <c r="DK264" s="662">
        <v>1</v>
      </c>
      <c r="DL264" s="687" t="str">
        <f t="shared" si="41"/>
        <v>พร้อมซ่อม</v>
      </c>
      <c r="DM264" s="688">
        <v>19085</v>
      </c>
    </row>
    <row r="265" spans="1:117" x14ac:dyDescent="0.25">
      <c r="A265" s="689">
        <f t="shared" ref="A265:A328" si="45">IFERROR(VALUE(RIGHT(X265,4)),IFERROR(VALUE(RIGHT(X265,3)),VALUE(RIGHT(X265,2))))</f>
        <v>6468</v>
      </c>
      <c r="B265" s="690">
        <f t="shared" ref="B265:B328" si="46">VALUE(H265)</f>
        <v>1702088</v>
      </c>
      <c r="C265" s="626">
        <v>265</v>
      </c>
      <c r="D265" s="677" t="str">
        <f t="shared" si="43"/>
        <v>17</v>
      </c>
      <c r="E265" s="677" t="str">
        <f t="shared" si="44"/>
        <v>02</v>
      </c>
      <c r="F265" s="691">
        <f t="shared" ref="F265:F328" si="47">IF(E265=E264,F264+1,1)</f>
        <v>88</v>
      </c>
      <c r="G265" s="692" t="str">
        <f t="shared" ref="G265:G328" si="48">TEXT(F265,"000")</f>
        <v>088</v>
      </c>
      <c r="H265" s="680" t="str">
        <f t="shared" si="42"/>
        <v>1702088</v>
      </c>
      <c r="K265" s="682">
        <v>42868.674687615741</v>
      </c>
      <c r="L265" s="683" t="s">
        <v>555</v>
      </c>
      <c r="M265" s="684" t="s">
        <v>555</v>
      </c>
      <c r="N265" s="684" t="s">
        <v>555</v>
      </c>
      <c r="O265" s="684" t="s">
        <v>555</v>
      </c>
      <c r="P265" s="684" t="s">
        <v>555</v>
      </c>
      <c r="Q265" s="662" t="s">
        <v>16</v>
      </c>
      <c r="R265" s="662" t="s">
        <v>44</v>
      </c>
      <c r="S265" s="662" t="s">
        <v>31</v>
      </c>
      <c r="T265" s="662" t="s">
        <v>698</v>
      </c>
      <c r="U265" s="662" t="s">
        <v>313</v>
      </c>
      <c r="V265" s="685">
        <v>643200734</v>
      </c>
      <c r="X265" s="662" t="s">
        <v>699</v>
      </c>
      <c r="Y265" s="662" t="s">
        <v>310</v>
      </c>
      <c r="Z265" s="662" t="s">
        <v>499</v>
      </c>
      <c r="AA265" s="662">
        <v>2014</v>
      </c>
      <c r="AB265" s="681">
        <v>42812</v>
      </c>
      <c r="AC265" s="686" t="s">
        <v>365</v>
      </c>
      <c r="AD265" s="686"/>
      <c r="AE265" s="686"/>
      <c r="AF265" s="686"/>
      <c r="DD265" s="626">
        <v>265</v>
      </c>
      <c r="DH265" s="681">
        <v>42788.735971527778</v>
      </c>
      <c r="DI265" s="662"/>
      <c r="DJ265" s="663"/>
      <c r="DK265" s="662"/>
      <c r="DL265" s="687" t="str">
        <f t="shared" si="41"/>
        <v>พร้อมซ่อม</v>
      </c>
      <c r="DM265" s="688">
        <v>4500</v>
      </c>
    </row>
    <row r="266" spans="1:117" x14ac:dyDescent="0.25">
      <c r="A266" s="689">
        <f t="shared" si="45"/>
        <v>5300</v>
      </c>
      <c r="B266" s="690">
        <f t="shared" si="46"/>
        <v>1702089</v>
      </c>
      <c r="C266" s="626">
        <v>266</v>
      </c>
      <c r="D266" s="677" t="str">
        <f t="shared" si="43"/>
        <v>17</v>
      </c>
      <c r="E266" s="677" t="str">
        <f t="shared" si="44"/>
        <v>02</v>
      </c>
      <c r="F266" s="691">
        <f t="shared" si="47"/>
        <v>89</v>
      </c>
      <c r="G266" s="692" t="str">
        <f t="shared" si="48"/>
        <v>089</v>
      </c>
      <c r="H266" s="680" t="str">
        <f t="shared" si="42"/>
        <v>1702089</v>
      </c>
      <c r="L266" s="683" t="str">
        <f>IF(I266="","",IF(J266="","No fix",J266-I266))</f>
        <v/>
      </c>
      <c r="M266" s="684" t="str">
        <f>IF(I266="","",IF(AG266="","NON","JOB"))</f>
        <v/>
      </c>
      <c r="N266" s="684" t="str">
        <f>IF(I266="","",IFERROR(VLOOKUP(B266,QUEUE!$F$11:$X$1000,19,FALSE),"NON"))</f>
        <v/>
      </c>
      <c r="O266" s="684" t="str">
        <f>IF(I266="","",IFERROR(IF(VLOOKUP(B266,[1]REFINISH!$F$4:$O$1000,10,FALSE)="",VLOOKUP(B266,[1]REFINISH!$F$4:$O$1000,8,FALSE),"OK"),"NON"))</f>
        <v/>
      </c>
      <c r="P266" s="684" t="str">
        <f>IF(I266="","",IF(AF266=0,"NON",IF(AF266-DE266=0,"OK","ขาด"&amp;AF266-DE266&amp;"ชิ้น")))</f>
        <v/>
      </c>
      <c r="Q266" s="662" t="s">
        <v>16</v>
      </c>
      <c r="R266" s="662" t="s">
        <v>44</v>
      </c>
      <c r="S266" s="662" t="s">
        <v>32</v>
      </c>
      <c r="T266" s="662" t="s">
        <v>1214</v>
      </c>
      <c r="U266" s="662" t="s">
        <v>308</v>
      </c>
      <c r="V266" s="685">
        <v>891090696</v>
      </c>
      <c r="X266" s="662" t="s">
        <v>1215</v>
      </c>
      <c r="Y266" s="662" t="s">
        <v>315</v>
      </c>
      <c r="Z266" s="662" t="s">
        <v>316</v>
      </c>
      <c r="AA266" s="662">
        <v>2010</v>
      </c>
      <c r="AB266" s="681">
        <v>42819</v>
      </c>
      <c r="AC266" s="686" t="s">
        <v>524</v>
      </c>
      <c r="AD266" s="686"/>
      <c r="AE266" s="686"/>
      <c r="AF266" s="686"/>
      <c r="DD266" s="626">
        <v>266</v>
      </c>
      <c r="DH266" s="681">
        <v>42788.738551041664</v>
      </c>
      <c r="DI266" s="662"/>
      <c r="DJ266" s="663"/>
      <c r="DK266" s="662"/>
      <c r="DL266" s="687" t="str">
        <f t="shared" si="41"/>
        <v>รออนุมัติ</v>
      </c>
      <c r="DM266" s="688">
        <v>0</v>
      </c>
    </row>
    <row r="267" spans="1:117" x14ac:dyDescent="0.25">
      <c r="A267" s="689">
        <f t="shared" si="45"/>
        <v>2812</v>
      </c>
      <c r="B267" s="690">
        <f t="shared" si="46"/>
        <v>1702090</v>
      </c>
      <c r="C267" s="626">
        <v>267</v>
      </c>
      <c r="D267" s="677" t="str">
        <f t="shared" si="43"/>
        <v>17</v>
      </c>
      <c r="E267" s="677" t="str">
        <f t="shared" si="44"/>
        <v>02</v>
      </c>
      <c r="F267" s="691">
        <f t="shared" si="47"/>
        <v>90</v>
      </c>
      <c r="G267" s="692" t="str">
        <f t="shared" si="48"/>
        <v>090</v>
      </c>
      <c r="H267" s="680" t="str">
        <f t="shared" si="42"/>
        <v>1702090</v>
      </c>
      <c r="I267" s="681">
        <v>42789.457178819444</v>
      </c>
      <c r="K267" s="682">
        <v>42796.625746296297</v>
      </c>
      <c r="L267" s="683" t="s">
        <v>555</v>
      </c>
      <c r="M267" s="684" t="s">
        <v>555</v>
      </c>
      <c r="N267" s="684" t="str">
        <f>IF(I267="","",IFERROR(VLOOKUP(B267,QUEUE!$F$11:$X$1000,19,FALSE),"NON"))</f>
        <v>สมบูรณ์</v>
      </c>
      <c r="O267" s="684" t="s">
        <v>555</v>
      </c>
      <c r="P267" s="684" t="s">
        <v>555</v>
      </c>
      <c r="Q267" s="662" t="s">
        <v>16</v>
      </c>
      <c r="R267" s="662" t="s">
        <v>43</v>
      </c>
      <c r="S267" s="662" t="s">
        <v>31</v>
      </c>
      <c r="T267" s="662" t="s">
        <v>1216</v>
      </c>
      <c r="U267" s="662" t="s">
        <v>387</v>
      </c>
      <c r="V267" s="685">
        <v>875563966</v>
      </c>
      <c r="X267" s="662" t="s">
        <v>1217</v>
      </c>
      <c r="Y267" s="662" t="s">
        <v>294</v>
      </c>
      <c r="Z267" s="662" t="s">
        <v>389</v>
      </c>
      <c r="AA267" s="662">
        <v>2013</v>
      </c>
      <c r="AB267" s="681">
        <v>42914</v>
      </c>
      <c r="AC267" s="686" t="s">
        <v>390</v>
      </c>
      <c r="AD267" s="686"/>
      <c r="AE267" s="686"/>
      <c r="AF267" s="686"/>
      <c r="AG267" s="626" t="s">
        <v>79</v>
      </c>
      <c r="AI267" s="626" t="s">
        <v>1218</v>
      </c>
      <c r="DD267" s="626">
        <v>267</v>
      </c>
      <c r="DG267" s="626">
        <v>0.5</v>
      </c>
      <c r="DH267" s="681">
        <v>42789.454981134259</v>
      </c>
      <c r="DI267" s="662">
        <v>0</v>
      </c>
      <c r="DJ267" s="663">
        <v>1</v>
      </c>
      <c r="DK267" s="662"/>
      <c r="DL267" s="687" t="str">
        <f t="shared" si="41"/>
        <v>พร้อมซ่อม</v>
      </c>
      <c r="DM267" s="688">
        <v>11757</v>
      </c>
    </row>
    <row r="268" spans="1:117" x14ac:dyDescent="0.25">
      <c r="A268" s="689">
        <f t="shared" si="45"/>
        <v>9754</v>
      </c>
      <c r="B268" s="690">
        <f t="shared" si="46"/>
        <v>1702091</v>
      </c>
      <c r="C268" s="626">
        <v>268</v>
      </c>
      <c r="D268" s="677" t="str">
        <f t="shared" si="43"/>
        <v>17</v>
      </c>
      <c r="E268" s="677" t="str">
        <f t="shared" si="44"/>
        <v>02</v>
      </c>
      <c r="F268" s="691">
        <f t="shared" si="47"/>
        <v>91</v>
      </c>
      <c r="G268" s="692" t="str">
        <f t="shared" si="48"/>
        <v>091</v>
      </c>
      <c r="H268" s="680" t="str">
        <f t="shared" si="42"/>
        <v>1702091</v>
      </c>
      <c r="I268" s="681">
        <v>42933.505492129632</v>
      </c>
      <c r="J268" s="681">
        <v>42938</v>
      </c>
      <c r="K268" s="682">
        <v>42939.959411574077</v>
      </c>
      <c r="L268" s="683" t="s">
        <v>555</v>
      </c>
      <c r="M268" s="684" t="s">
        <v>555</v>
      </c>
      <c r="N268" s="684" t="s">
        <v>555</v>
      </c>
      <c r="O268" s="684" t="s">
        <v>555</v>
      </c>
      <c r="P268" s="684" t="s">
        <v>555</v>
      </c>
      <c r="Q268" s="662" t="s">
        <v>16</v>
      </c>
      <c r="R268" s="662" t="s">
        <v>43</v>
      </c>
      <c r="S268" s="662" t="s">
        <v>31</v>
      </c>
      <c r="T268" s="662" t="s">
        <v>1219</v>
      </c>
      <c r="U268" s="662" t="s">
        <v>326</v>
      </c>
      <c r="V268" s="685">
        <v>879105915</v>
      </c>
      <c r="X268" s="662" t="s">
        <v>1220</v>
      </c>
      <c r="Y268" s="662" t="s">
        <v>294</v>
      </c>
      <c r="Z268" s="662" t="s">
        <v>590</v>
      </c>
      <c r="AA268" s="662">
        <v>2012</v>
      </c>
      <c r="AB268" s="681">
        <v>43077</v>
      </c>
      <c r="AC268" s="686" t="s">
        <v>542</v>
      </c>
      <c r="AD268" s="686"/>
      <c r="AE268" s="686"/>
      <c r="AF268" s="686"/>
      <c r="AG268" s="626" t="s">
        <v>47</v>
      </c>
      <c r="AI268" s="626" t="s">
        <v>56</v>
      </c>
      <c r="DD268" s="626">
        <v>268</v>
      </c>
      <c r="DG268" s="626">
        <v>0.5</v>
      </c>
      <c r="DH268" s="681">
        <v>42789.562289004629</v>
      </c>
      <c r="DI268" s="662">
        <v>0</v>
      </c>
      <c r="DJ268" s="663">
        <v>2</v>
      </c>
      <c r="DK268" s="662"/>
      <c r="DL268" s="687" t="str">
        <f t="shared" si="41"/>
        <v>พร้อมซ่อม</v>
      </c>
      <c r="DM268" s="688"/>
    </row>
    <row r="269" spans="1:117" x14ac:dyDescent="0.25">
      <c r="A269" s="689">
        <f t="shared" si="45"/>
        <v>9322</v>
      </c>
      <c r="B269" s="690">
        <f t="shared" si="46"/>
        <v>1702092</v>
      </c>
      <c r="C269" s="626">
        <v>269</v>
      </c>
      <c r="D269" s="677" t="str">
        <f t="shared" si="43"/>
        <v>17</v>
      </c>
      <c r="E269" s="677" t="str">
        <f t="shared" si="44"/>
        <v>02</v>
      </c>
      <c r="F269" s="691">
        <f t="shared" si="47"/>
        <v>92</v>
      </c>
      <c r="G269" s="692" t="str">
        <f t="shared" si="48"/>
        <v>092</v>
      </c>
      <c r="H269" s="680" t="str">
        <f t="shared" si="42"/>
        <v>1702092</v>
      </c>
      <c r="I269" s="681">
        <v>42847.411677083335</v>
      </c>
      <c r="J269" s="681">
        <v>42853</v>
      </c>
      <c r="K269" s="682">
        <v>42852.511673263885</v>
      </c>
      <c r="L269" s="683" t="s">
        <v>555</v>
      </c>
      <c r="M269" s="684" t="s">
        <v>555</v>
      </c>
      <c r="N269" s="684" t="str">
        <f>IF(I269="","",IFERROR(VLOOKUP(B269,QUEUE!$F$11:$X$1000,19,FALSE),"NON"))</f>
        <v>สมบูรณ์</v>
      </c>
      <c r="O269" s="684" t="s">
        <v>555</v>
      </c>
      <c r="P269" s="684" t="s">
        <v>555</v>
      </c>
      <c r="Q269" s="662" t="s">
        <v>16</v>
      </c>
      <c r="R269" s="662" t="s">
        <v>43</v>
      </c>
      <c r="S269" s="662" t="s">
        <v>32</v>
      </c>
      <c r="T269" s="662" t="s">
        <v>1221</v>
      </c>
      <c r="U269" s="662" t="s">
        <v>326</v>
      </c>
      <c r="V269" s="685">
        <v>891576725</v>
      </c>
      <c r="X269" s="662" t="s">
        <v>1222</v>
      </c>
      <c r="Y269" s="662" t="s">
        <v>310</v>
      </c>
      <c r="Z269" s="662" t="s">
        <v>336</v>
      </c>
      <c r="AA269" s="662">
        <v>2008</v>
      </c>
      <c r="AB269" s="681">
        <v>42825</v>
      </c>
      <c r="AC269" s="686" t="s">
        <v>405</v>
      </c>
      <c r="AD269" s="686"/>
      <c r="AE269" s="686"/>
      <c r="AF269" s="686"/>
      <c r="AG269" s="626" t="s">
        <v>51</v>
      </c>
      <c r="AI269" s="626" t="s">
        <v>702</v>
      </c>
      <c r="DD269" s="626">
        <v>269</v>
      </c>
      <c r="DH269" s="681">
        <v>42789.566910532405</v>
      </c>
      <c r="DI269" s="662">
        <v>0</v>
      </c>
      <c r="DJ269" s="663">
        <v>1</v>
      </c>
      <c r="DK269" s="662"/>
      <c r="DL269" s="687" t="str">
        <f t="shared" si="41"/>
        <v>พร้อมซ่อม</v>
      </c>
      <c r="DM269" s="688">
        <v>10180.4</v>
      </c>
    </row>
    <row r="270" spans="1:117" x14ac:dyDescent="0.25">
      <c r="A270" s="689">
        <f t="shared" si="45"/>
        <v>6543</v>
      </c>
      <c r="B270" s="690">
        <f t="shared" si="46"/>
        <v>1702093</v>
      </c>
      <c r="C270" s="626">
        <v>270</v>
      </c>
      <c r="D270" s="677" t="str">
        <f t="shared" si="43"/>
        <v>17</v>
      </c>
      <c r="E270" s="677" t="str">
        <f t="shared" si="44"/>
        <v>02</v>
      </c>
      <c r="F270" s="691">
        <f t="shared" si="47"/>
        <v>93</v>
      </c>
      <c r="G270" s="692" t="str">
        <f t="shared" si="48"/>
        <v>093</v>
      </c>
      <c r="H270" s="680" t="str">
        <f t="shared" si="42"/>
        <v>1702093</v>
      </c>
      <c r="I270" s="681">
        <v>42801.433205324072</v>
      </c>
      <c r="K270" s="682">
        <v>42805.486196990743</v>
      </c>
      <c r="L270" s="683" t="s">
        <v>555</v>
      </c>
      <c r="M270" s="684" t="s">
        <v>555</v>
      </c>
      <c r="N270" s="684" t="str">
        <f>IF(I270="","",IFERROR(VLOOKUP(B270,QUEUE!$F$11:$X$1000,19,FALSE),"NON"))</f>
        <v>สมบูรณ์</v>
      </c>
      <c r="O270" s="684" t="s">
        <v>555</v>
      </c>
      <c r="P270" s="684" t="s">
        <v>555</v>
      </c>
      <c r="Q270" s="662" t="s">
        <v>16</v>
      </c>
      <c r="R270" s="662" t="s">
        <v>43</v>
      </c>
      <c r="S270" s="662" t="s">
        <v>31</v>
      </c>
      <c r="T270" s="662" t="s">
        <v>1223</v>
      </c>
      <c r="U270" s="662" t="s">
        <v>501</v>
      </c>
      <c r="V270" s="685">
        <v>952629263</v>
      </c>
      <c r="X270" s="662" t="s">
        <v>1224</v>
      </c>
      <c r="Y270" s="662" t="s">
        <v>315</v>
      </c>
      <c r="Z270" s="662" t="s">
        <v>460</v>
      </c>
      <c r="AA270" s="662">
        <v>2014</v>
      </c>
      <c r="AB270" s="681">
        <v>43081</v>
      </c>
      <c r="AC270" s="686" t="s">
        <v>488</v>
      </c>
      <c r="AD270" s="686"/>
      <c r="AE270" s="686"/>
      <c r="AF270" s="686"/>
      <c r="AG270" s="626" t="s">
        <v>47</v>
      </c>
      <c r="AI270" s="626" t="s">
        <v>1350</v>
      </c>
      <c r="DD270" s="626">
        <v>270</v>
      </c>
      <c r="DG270" s="626">
        <v>0.5</v>
      </c>
      <c r="DH270" s="681">
        <v>42789.646163657409</v>
      </c>
      <c r="DI270" s="662" t="s">
        <v>1144</v>
      </c>
      <c r="DJ270" s="663">
        <v>1</v>
      </c>
      <c r="DK270" s="662"/>
      <c r="DL270" s="687" t="str">
        <f t="shared" si="41"/>
        <v>พร้อมซ่อม</v>
      </c>
      <c r="DM270" s="688">
        <v>26264.68</v>
      </c>
    </row>
    <row r="271" spans="1:117" x14ac:dyDescent="0.25">
      <c r="A271" s="689">
        <f t="shared" si="45"/>
        <v>4635</v>
      </c>
      <c r="B271" s="690">
        <f t="shared" si="46"/>
        <v>1702094</v>
      </c>
      <c r="C271" s="626">
        <v>271</v>
      </c>
      <c r="D271" s="677" t="str">
        <f t="shared" si="43"/>
        <v>17</v>
      </c>
      <c r="E271" s="677" t="str">
        <f t="shared" si="44"/>
        <v>02</v>
      </c>
      <c r="F271" s="691">
        <f t="shared" si="47"/>
        <v>94</v>
      </c>
      <c r="G271" s="692" t="str">
        <f t="shared" si="48"/>
        <v>094</v>
      </c>
      <c r="H271" s="680" t="str">
        <f t="shared" si="42"/>
        <v>1702094</v>
      </c>
      <c r="I271" s="681">
        <v>42790.405666550927</v>
      </c>
      <c r="K271" s="682">
        <v>42866.382716898152</v>
      </c>
      <c r="L271" s="683" t="s">
        <v>555</v>
      </c>
      <c r="M271" s="684" t="s">
        <v>555</v>
      </c>
      <c r="N271" s="684" t="s">
        <v>555</v>
      </c>
      <c r="O271" s="684" t="s">
        <v>555</v>
      </c>
      <c r="P271" s="684" t="s">
        <v>555</v>
      </c>
      <c r="Q271" s="662" t="s">
        <v>16</v>
      </c>
      <c r="R271" s="662" t="s">
        <v>44</v>
      </c>
      <c r="S271" s="662" t="s">
        <v>33</v>
      </c>
      <c r="T271" s="662" t="s">
        <v>1230</v>
      </c>
      <c r="U271" s="662" t="s">
        <v>1231</v>
      </c>
      <c r="V271" s="685">
        <v>818908396</v>
      </c>
      <c r="X271" s="662" t="s">
        <v>1232</v>
      </c>
      <c r="Y271" s="662" t="s">
        <v>315</v>
      </c>
      <c r="Z271" s="662" t="s">
        <v>316</v>
      </c>
      <c r="AA271" s="662">
        <v>2012</v>
      </c>
      <c r="AB271" s="681">
        <v>42884</v>
      </c>
      <c r="AC271" s="686" t="s">
        <v>734</v>
      </c>
      <c r="AD271" s="686"/>
      <c r="AE271" s="686"/>
      <c r="AF271" s="686"/>
      <c r="AG271" s="626" t="s">
        <v>47</v>
      </c>
      <c r="AI271" s="626" t="s">
        <v>53</v>
      </c>
      <c r="AJ271" s="626" t="s">
        <v>340</v>
      </c>
      <c r="AK271" s="626" t="s">
        <v>570</v>
      </c>
      <c r="AM271" s="626" t="s">
        <v>1234</v>
      </c>
      <c r="DD271" s="626">
        <v>271</v>
      </c>
      <c r="DG271" s="626">
        <v>0.5</v>
      </c>
      <c r="DH271" s="681">
        <v>42790.402299305555</v>
      </c>
      <c r="DI271" s="662" t="s">
        <v>1233</v>
      </c>
      <c r="DJ271" s="663">
        <v>2</v>
      </c>
      <c r="DK271" s="662"/>
      <c r="DL271" s="687" t="str">
        <f t="shared" si="41"/>
        <v>พร้อมซ่อม</v>
      </c>
      <c r="DM271" s="688"/>
    </row>
    <row r="272" spans="1:117" x14ac:dyDescent="0.25">
      <c r="A272" s="689">
        <f t="shared" si="45"/>
        <v>8658</v>
      </c>
      <c r="B272" s="690">
        <f t="shared" si="46"/>
        <v>1702095</v>
      </c>
      <c r="C272" s="626">
        <v>272</v>
      </c>
      <c r="D272" s="677" t="str">
        <f t="shared" si="43"/>
        <v>17</v>
      </c>
      <c r="E272" s="677" t="str">
        <f t="shared" si="44"/>
        <v>02</v>
      </c>
      <c r="F272" s="691">
        <f t="shared" si="47"/>
        <v>95</v>
      </c>
      <c r="G272" s="692" t="str">
        <f t="shared" si="48"/>
        <v>095</v>
      </c>
      <c r="H272" s="680" t="str">
        <f t="shared" si="42"/>
        <v>1702095</v>
      </c>
      <c r="I272" s="681">
        <v>42844.373581250002</v>
      </c>
      <c r="J272" s="681">
        <v>42854</v>
      </c>
      <c r="K272" s="682">
        <v>42860.463593171298</v>
      </c>
      <c r="L272" s="683" t="s">
        <v>555</v>
      </c>
      <c r="M272" s="684" t="s">
        <v>555</v>
      </c>
      <c r="N272" s="684" t="str">
        <f>IF(I272="","",IFERROR(VLOOKUP(B272,QUEUE!$F$11:$X$1000,19,FALSE),"NON"))</f>
        <v>สมบูรณ์</v>
      </c>
      <c r="O272" s="684" t="s">
        <v>555</v>
      </c>
      <c r="P272" s="684" t="s">
        <v>555</v>
      </c>
      <c r="Q272" s="662" t="s">
        <v>16</v>
      </c>
      <c r="R272" s="662" t="s">
        <v>44</v>
      </c>
      <c r="S272" s="662" t="s">
        <v>35</v>
      </c>
      <c r="T272" s="662" t="s">
        <v>1235</v>
      </c>
      <c r="U272" s="662" t="s">
        <v>745</v>
      </c>
      <c r="V272" s="685">
        <v>968767661</v>
      </c>
      <c r="X272" s="662" t="s">
        <v>1236</v>
      </c>
      <c r="Y272" s="662" t="s">
        <v>403</v>
      </c>
      <c r="Z272" s="662" t="s">
        <v>1237</v>
      </c>
      <c r="AB272" s="681" t="s">
        <v>330</v>
      </c>
      <c r="AD272" s="686"/>
      <c r="AE272" s="686"/>
      <c r="AF272" s="686"/>
      <c r="AG272" s="626" t="s">
        <v>48</v>
      </c>
      <c r="AI272" s="626" t="s">
        <v>55</v>
      </c>
      <c r="AK272" s="626" t="s">
        <v>59</v>
      </c>
      <c r="DD272" s="626">
        <v>272</v>
      </c>
      <c r="DG272" s="626">
        <v>0.5</v>
      </c>
      <c r="DH272" s="681">
        <v>42790.568383333331</v>
      </c>
      <c r="DI272" s="662">
        <v>0</v>
      </c>
      <c r="DJ272" s="663">
        <v>3</v>
      </c>
      <c r="DK272" s="662"/>
      <c r="DL272" s="687" t="str">
        <f t="shared" si="41"/>
        <v>พร้อมซ่อม</v>
      </c>
      <c r="DM272" s="688"/>
    </row>
    <row r="273" spans="1:117" x14ac:dyDescent="0.25">
      <c r="A273" s="689">
        <f t="shared" si="45"/>
        <v>5058</v>
      </c>
      <c r="B273" s="690">
        <f t="shared" si="46"/>
        <v>1702096</v>
      </c>
      <c r="C273" s="626">
        <v>273</v>
      </c>
      <c r="D273" s="677" t="str">
        <f t="shared" si="43"/>
        <v>17</v>
      </c>
      <c r="E273" s="677" t="str">
        <f t="shared" si="44"/>
        <v>02</v>
      </c>
      <c r="F273" s="691">
        <f t="shared" si="47"/>
        <v>96</v>
      </c>
      <c r="G273" s="692" t="str">
        <f t="shared" si="48"/>
        <v>096</v>
      </c>
      <c r="H273" s="680" t="str">
        <f t="shared" si="42"/>
        <v>1702096</v>
      </c>
      <c r="I273" s="681">
        <v>42943.726604166666</v>
      </c>
      <c r="J273" s="681">
        <v>42955</v>
      </c>
      <c r="K273" s="682" t="str">
        <f>IF(OR(M273="OUT",N273="OUT",N273="สมบูรณ์"),"ไม่ระบุ","")</f>
        <v>ไม่ระบุ</v>
      </c>
      <c r="L273" s="683">
        <f>IF(I273="","",IF(J273="","No fix",J273-I273))</f>
        <v>11.27339583333378</v>
      </c>
      <c r="M273" s="684" t="str">
        <f>IF(I273="","",IF(AG273="","NON","JOB"))</f>
        <v>JOB</v>
      </c>
      <c r="N273" s="684" t="str">
        <f>IF(I273="","",IFERROR(VLOOKUP(B273,QUEUE!$F$11:$X$1000,19,FALSE),"NON"))</f>
        <v>สมบูรณ์</v>
      </c>
      <c r="O273" s="684" t="str">
        <f>IF(I273="","",IFERROR(IF(VLOOKUP(B273,[1]REFINISH!$F$4:$O$1000,10,FALSE)="",VLOOKUP(B273,[1]REFINISH!$F$4:$O$1000,8,FALSE),"OK"),"NON"))</f>
        <v>ชัยรุ่งเรือง</v>
      </c>
      <c r="P273" s="684" t="str">
        <f>IF(I273="","",IF(AF273=0,"NON",IF(AF273-DE273=0,"OK","ขาด"&amp;AF273-DE273&amp;"ชิ้น")))</f>
        <v>NON</v>
      </c>
      <c r="Q273" s="662" t="s">
        <v>16</v>
      </c>
      <c r="R273" s="662" t="s">
        <v>44</v>
      </c>
      <c r="S273" s="662" t="s">
        <v>35</v>
      </c>
      <c r="T273" s="662" t="s">
        <v>1242</v>
      </c>
      <c r="U273" s="662" t="s">
        <v>303</v>
      </c>
      <c r="V273" s="685">
        <v>614455516</v>
      </c>
      <c r="X273" s="662" t="s">
        <v>1243</v>
      </c>
      <c r="Y273" s="662" t="s">
        <v>310</v>
      </c>
      <c r="Z273" s="662" t="s">
        <v>507</v>
      </c>
      <c r="AB273" s="681" t="s">
        <v>330</v>
      </c>
      <c r="AD273" s="686"/>
      <c r="AE273" s="686"/>
      <c r="AF273" s="686"/>
      <c r="AG273" s="626" t="s">
        <v>47</v>
      </c>
      <c r="AH273" s="626" t="s">
        <v>340</v>
      </c>
      <c r="AI273" s="626" t="s">
        <v>48</v>
      </c>
      <c r="AK273" s="626" t="s">
        <v>51</v>
      </c>
      <c r="AM273" s="626" t="s">
        <v>345</v>
      </c>
      <c r="AO273" s="626" t="s">
        <v>978</v>
      </c>
      <c r="AQ273" s="626" t="s">
        <v>1340</v>
      </c>
      <c r="DD273" s="626">
        <v>273</v>
      </c>
      <c r="DG273" s="626">
        <v>0.5</v>
      </c>
      <c r="DH273" s="681">
        <v>42791.48631990741</v>
      </c>
      <c r="DI273" s="662">
        <v>0</v>
      </c>
      <c r="DJ273" s="663">
        <v>3</v>
      </c>
      <c r="DK273" s="662">
        <v>1</v>
      </c>
      <c r="DL273" s="687" t="str">
        <f t="shared" si="41"/>
        <v>พร้อมซ่อม</v>
      </c>
      <c r="DM273" s="688">
        <v>4247.66</v>
      </c>
    </row>
    <row r="274" spans="1:117" x14ac:dyDescent="0.25">
      <c r="A274" s="689">
        <f t="shared" si="45"/>
        <v>1257</v>
      </c>
      <c r="B274" s="690">
        <f t="shared" si="46"/>
        <v>1702097</v>
      </c>
      <c r="C274" s="626">
        <v>274</v>
      </c>
      <c r="D274" s="677" t="str">
        <f t="shared" si="43"/>
        <v>17</v>
      </c>
      <c r="E274" s="677" t="str">
        <f t="shared" si="44"/>
        <v>02</v>
      </c>
      <c r="F274" s="691">
        <f t="shared" si="47"/>
        <v>97</v>
      </c>
      <c r="G274" s="692" t="str">
        <f t="shared" si="48"/>
        <v>097</v>
      </c>
      <c r="H274" s="680" t="str">
        <f t="shared" si="42"/>
        <v>1702097</v>
      </c>
      <c r="I274" s="681">
        <v>42814.590509027781</v>
      </c>
      <c r="J274" s="681">
        <v>0</v>
      </c>
      <c r="K274" s="682">
        <v>42835.733544560186</v>
      </c>
      <c r="L274" s="683" t="s">
        <v>555</v>
      </c>
      <c r="M274" s="684" t="s">
        <v>555</v>
      </c>
      <c r="N274" s="684" t="str">
        <f>IF(I274="","",IFERROR(VLOOKUP(B274,QUEUE!$F$11:$X$1000,19,FALSE),"NON"))</f>
        <v>สมบูรณ์</v>
      </c>
      <c r="O274" s="684" t="s">
        <v>555</v>
      </c>
      <c r="P274" s="684" t="s">
        <v>555</v>
      </c>
      <c r="Q274" s="662" t="s">
        <v>16</v>
      </c>
      <c r="R274" s="662" t="s">
        <v>43</v>
      </c>
      <c r="S274" s="662" t="s">
        <v>36</v>
      </c>
      <c r="T274" s="662" t="s">
        <v>1246</v>
      </c>
      <c r="U274" s="662" t="s">
        <v>392</v>
      </c>
      <c r="V274" s="685">
        <v>858204747</v>
      </c>
      <c r="X274" s="662" t="s">
        <v>1247</v>
      </c>
      <c r="Y274" s="662" t="s">
        <v>315</v>
      </c>
      <c r="Z274" s="662" t="s">
        <v>460</v>
      </c>
      <c r="AA274" s="662">
        <v>2012</v>
      </c>
      <c r="AB274" s="681">
        <v>42927</v>
      </c>
      <c r="AC274" s="686" t="s">
        <v>488</v>
      </c>
      <c r="AD274" s="686"/>
      <c r="AE274" s="686"/>
      <c r="AF274" s="686"/>
      <c r="AG274" s="626" t="s">
        <v>47</v>
      </c>
      <c r="AI274" s="626" t="s">
        <v>64</v>
      </c>
      <c r="AJ274" s="626" t="s">
        <v>340</v>
      </c>
      <c r="AK274" s="626" t="s">
        <v>454</v>
      </c>
      <c r="AM274" s="626" t="s">
        <v>1487</v>
      </c>
      <c r="DD274" s="626">
        <v>274</v>
      </c>
      <c r="DG274" s="626">
        <v>0.5</v>
      </c>
      <c r="DH274" s="681">
        <v>42791.495604745367</v>
      </c>
      <c r="DI274" s="662">
        <v>0</v>
      </c>
      <c r="DJ274" s="663">
        <v>1</v>
      </c>
      <c r="DK274" s="662"/>
      <c r="DL274" s="687" t="str">
        <f t="shared" si="41"/>
        <v>พร้อมซ่อม</v>
      </c>
      <c r="DM274" s="688"/>
    </row>
    <row r="275" spans="1:117" x14ac:dyDescent="0.25">
      <c r="A275" s="689">
        <f t="shared" si="45"/>
        <v>7056</v>
      </c>
      <c r="B275" s="690">
        <f t="shared" si="46"/>
        <v>1702098</v>
      </c>
      <c r="C275" s="626">
        <v>275</v>
      </c>
      <c r="D275" s="677" t="str">
        <f t="shared" si="43"/>
        <v>17</v>
      </c>
      <c r="E275" s="677" t="str">
        <f t="shared" si="44"/>
        <v>02</v>
      </c>
      <c r="F275" s="691">
        <f t="shared" si="47"/>
        <v>98</v>
      </c>
      <c r="G275" s="692" t="str">
        <f t="shared" si="48"/>
        <v>098</v>
      </c>
      <c r="H275" s="680" t="str">
        <f t="shared" si="42"/>
        <v>1702098</v>
      </c>
      <c r="L275" s="683" t="str">
        <f>IF(I275="","",IF(J275="","No fix",J275-I275))</f>
        <v/>
      </c>
      <c r="M275" s="684" t="str">
        <f>IF(I275="","",IF(AG275="","NON","JOB"))</f>
        <v/>
      </c>
      <c r="N275" s="684" t="str">
        <f>IF(I275="","",IFERROR(VLOOKUP(B275,QUEUE!$F$11:$X$1000,19,FALSE),"NON"))</f>
        <v/>
      </c>
      <c r="O275" s="684" t="str">
        <f>IF(I275="","",IFERROR(IF(VLOOKUP(B275,[1]REFINISH!$F$4:$O$1000,10,FALSE)="",VLOOKUP(B275,[1]REFINISH!$F$4:$O$1000,8,FALSE),"OK"),"NON"))</f>
        <v/>
      </c>
      <c r="P275" s="684" t="str">
        <f>IF(I275="","",IF(AF275=0,"NON",IF(AF275-DE275=0,"OK","ขาด"&amp;AF275-DE275&amp;"ชิ้น")))</f>
        <v/>
      </c>
      <c r="Q275" s="662" t="s">
        <v>16</v>
      </c>
      <c r="R275" s="662" t="s">
        <v>44</v>
      </c>
      <c r="S275" s="662" t="s">
        <v>35</v>
      </c>
      <c r="T275" s="662" t="s">
        <v>1248</v>
      </c>
      <c r="U275" s="662" t="s">
        <v>392</v>
      </c>
      <c r="V275" s="685">
        <v>863826919</v>
      </c>
      <c r="X275" s="662" t="s">
        <v>1249</v>
      </c>
      <c r="Y275" s="662" t="s">
        <v>315</v>
      </c>
      <c r="Z275" s="662" t="s">
        <v>411</v>
      </c>
      <c r="AA275" s="662">
        <v>2013</v>
      </c>
      <c r="AB275" s="681">
        <v>42793</v>
      </c>
      <c r="AC275" s="686" t="s">
        <v>405</v>
      </c>
      <c r="AD275" s="686"/>
      <c r="AE275" s="686"/>
      <c r="AF275" s="686"/>
      <c r="DD275" s="626">
        <v>275</v>
      </c>
      <c r="DH275" s="681">
        <v>42791.674571643518</v>
      </c>
      <c r="DI275" s="662"/>
      <c r="DJ275" s="663"/>
      <c r="DK275" s="662">
        <v>1</v>
      </c>
      <c r="DL275" s="687" t="str">
        <f t="shared" si="41"/>
        <v>รออนุมัติ</v>
      </c>
      <c r="DM275" s="688">
        <v>0</v>
      </c>
    </row>
    <row r="276" spans="1:117" x14ac:dyDescent="0.25">
      <c r="A276" s="689">
        <f t="shared" si="45"/>
        <v>3133</v>
      </c>
      <c r="B276" s="690">
        <f t="shared" si="46"/>
        <v>1702099</v>
      </c>
      <c r="C276" s="626">
        <v>276</v>
      </c>
      <c r="D276" s="677" t="str">
        <f t="shared" si="43"/>
        <v>17</v>
      </c>
      <c r="E276" s="677" t="str">
        <f t="shared" si="44"/>
        <v>02</v>
      </c>
      <c r="F276" s="691">
        <f t="shared" si="47"/>
        <v>99</v>
      </c>
      <c r="G276" s="692" t="str">
        <f t="shared" si="48"/>
        <v>099</v>
      </c>
      <c r="H276" s="680" t="str">
        <f t="shared" si="42"/>
        <v>1702099</v>
      </c>
      <c r="I276" s="681">
        <v>42849.426515624997</v>
      </c>
      <c r="J276" s="681">
        <v>42857</v>
      </c>
      <c r="K276" s="682">
        <v>42860.456079861113</v>
      </c>
      <c r="L276" s="683" t="s">
        <v>555</v>
      </c>
      <c r="M276" s="684" t="s">
        <v>555</v>
      </c>
      <c r="N276" s="684" t="str">
        <f>IF(I276="","",IFERROR(VLOOKUP(B276,QUEUE!$F$11:$X$1000,19,FALSE),"NON"))</f>
        <v>สมบูรณ์</v>
      </c>
      <c r="O276" s="684" t="s">
        <v>555</v>
      </c>
      <c r="P276" s="684" t="s">
        <v>555</v>
      </c>
      <c r="Q276" s="662" t="s">
        <v>16</v>
      </c>
      <c r="R276" s="662" t="s">
        <v>43</v>
      </c>
      <c r="S276" s="662" t="s">
        <v>32</v>
      </c>
      <c r="T276" s="662" t="s">
        <v>1252</v>
      </c>
      <c r="U276" s="662" t="s">
        <v>326</v>
      </c>
      <c r="V276" s="685">
        <v>890661784</v>
      </c>
      <c r="X276" s="662" t="s">
        <v>1253</v>
      </c>
      <c r="Y276" s="662" t="s">
        <v>294</v>
      </c>
      <c r="Z276" s="662" t="s">
        <v>590</v>
      </c>
      <c r="AA276" s="662">
        <v>2009</v>
      </c>
      <c r="AB276" s="681">
        <v>42929</v>
      </c>
      <c r="AC276" s="686" t="s">
        <v>408</v>
      </c>
      <c r="AD276" s="686"/>
      <c r="AE276" s="686"/>
      <c r="AF276" s="686"/>
      <c r="AG276" s="626" t="s">
        <v>51</v>
      </c>
      <c r="AI276" s="626" t="s">
        <v>62</v>
      </c>
      <c r="DD276" s="626">
        <v>276</v>
      </c>
      <c r="DG276" s="626">
        <v>0.5</v>
      </c>
      <c r="DH276" s="681">
        <v>42794.378464699075</v>
      </c>
      <c r="DI276" s="662">
        <v>0</v>
      </c>
      <c r="DJ276" s="663">
        <v>2</v>
      </c>
      <c r="DK276" s="662">
        <v>1</v>
      </c>
      <c r="DL276" s="687" t="str">
        <f t="shared" si="41"/>
        <v>พร้อมซ่อม</v>
      </c>
      <c r="DM276" s="688">
        <v>2640</v>
      </c>
    </row>
    <row r="277" spans="1:117" x14ac:dyDescent="0.25">
      <c r="A277" s="689">
        <f t="shared" si="45"/>
        <v>5091</v>
      </c>
      <c r="B277" s="690">
        <f t="shared" si="46"/>
        <v>1702100</v>
      </c>
      <c r="C277" s="626">
        <v>277</v>
      </c>
      <c r="D277" s="677" t="str">
        <f t="shared" si="43"/>
        <v>17</v>
      </c>
      <c r="E277" s="677" t="str">
        <f t="shared" si="44"/>
        <v>02</v>
      </c>
      <c r="F277" s="691">
        <f t="shared" si="47"/>
        <v>100</v>
      </c>
      <c r="G277" s="692" t="str">
        <f t="shared" si="48"/>
        <v>100</v>
      </c>
      <c r="H277" s="680" t="str">
        <f t="shared" si="42"/>
        <v>1702100</v>
      </c>
      <c r="I277" s="681">
        <v>42857</v>
      </c>
      <c r="J277" s="681">
        <v>42882</v>
      </c>
      <c r="K277" s="682">
        <v>42896.740502546294</v>
      </c>
      <c r="L277" s="683" t="s">
        <v>555</v>
      </c>
      <c r="M277" s="684" t="s">
        <v>555</v>
      </c>
      <c r="N277" s="684" t="s">
        <v>555</v>
      </c>
      <c r="O277" s="684" t="s">
        <v>555</v>
      </c>
      <c r="P277" s="684" t="s">
        <v>555</v>
      </c>
      <c r="Q277" s="662" t="s">
        <v>16</v>
      </c>
      <c r="R277" s="662" t="s">
        <v>102</v>
      </c>
      <c r="S277" s="662" t="s">
        <v>33</v>
      </c>
      <c r="T277" s="662" t="s">
        <v>1254</v>
      </c>
      <c r="U277" s="662" t="s">
        <v>392</v>
      </c>
      <c r="V277" s="685">
        <v>814257805</v>
      </c>
      <c r="W277" s="685">
        <v>873323312</v>
      </c>
      <c r="X277" s="662" t="s">
        <v>1255</v>
      </c>
      <c r="Y277" s="662" t="s">
        <v>310</v>
      </c>
      <c r="Z277" s="662" t="s">
        <v>400</v>
      </c>
      <c r="AA277" s="662">
        <v>2009</v>
      </c>
      <c r="AB277" s="681">
        <v>43069</v>
      </c>
      <c r="AC277" s="686" t="s">
        <v>301</v>
      </c>
      <c r="AD277" s="686"/>
      <c r="AE277" s="686"/>
      <c r="AF277" s="686"/>
      <c r="AG277" s="626" t="s">
        <v>341</v>
      </c>
      <c r="AI277" s="626" t="s">
        <v>1718</v>
      </c>
      <c r="AK277" s="626" t="s">
        <v>1727</v>
      </c>
      <c r="AM277" s="626" t="s">
        <v>347</v>
      </c>
      <c r="AO277" s="626" t="s">
        <v>1728</v>
      </c>
      <c r="AQ277" s="626" t="s">
        <v>1729</v>
      </c>
      <c r="AS277" s="626" t="s">
        <v>1717</v>
      </c>
      <c r="DD277" s="626">
        <v>277</v>
      </c>
      <c r="DH277" s="681">
        <v>42794.381178587966</v>
      </c>
      <c r="DI277" s="662"/>
      <c r="DJ277" s="663"/>
      <c r="DK277" s="662"/>
      <c r="DL277" s="687" t="str">
        <f t="shared" si="41"/>
        <v>พร้อมซ่อม</v>
      </c>
      <c r="DM277" s="688">
        <v>12042</v>
      </c>
    </row>
    <row r="278" spans="1:117" x14ac:dyDescent="0.25">
      <c r="A278" s="689">
        <f t="shared" si="45"/>
        <v>411</v>
      </c>
      <c r="B278" s="690">
        <f t="shared" si="46"/>
        <v>1702101</v>
      </c>
      <c r="C278" s="626">
        <v>278</v>
      </c>
      <c r="D278" s="677" t="str">
        <f t="shared" si="43"/>
        <v>17</v>
      </c>
      <c r="E278" s="677" t="str">
        <f t="shared" si="44"/>
        <v>02</v>
      </c>
      <c r="F278" s="691">
        <f t="shared" si="47"/>
        <v>101</v>
      </c>
      <c r="G278" s="692" t="str">
        <f t="shared" si="48"/>
        <v>101</v>
      </c>
      <c r="H278" s="680" t="str">
        <f t="shared" si="42"/>
        <v>1702101</v>
      </c>
      <c r="L278" s="683" t="str">
        <f>IF(I278="","",IF(J278="","No fix",J278-I278))</f>
        <v/>
      </c>
      <c r="M278" s="684" t="str">
        <f>IF(I278="","",IF(AG278="","NON","JOB"))</f>
        <v/>
      </c>
      <c r="N278" s="684" t="str">
        <f>IF(I278="","",IFERROR(VLOOKUP(B278,QUEUE!$F$11:$X$1000,19,FALSE),"NON"))</f>
        <v/>
      </c>
      <c r="O278" s="684" t="str">
        <f>IF(I278="","",IFERROR(IF(VLOOKUP(B278,[1]REFINISH!$F$4:$O$1000,10,FALSE)="",VLOOKUP(B278,[1]REFINISH!$F$4:$O$1000,8,FALSE),"OK"),"NON"))</f>
        <v/>
      </c>
      <c r="P278" s="684" t="str">
        <f>IF(I278="","",IF(AF278=0,"NON",IF(AF278-DE278=0,"OK","ขาด"&amp;AF278-DE278&amp;"ชิ้น")))</f>
        <v/>
      </c>
      <c r="Q278" s="662" t="s">
        <v>16</v>
      </c>
      <c r="R278" s="662" t="s">
        <v>179</v>
      </c>
      <c r="S278" s="662" t="s">
        <v>34</v>
      </c>
      <c r="T278" s="662" t="s">
        <v>1262</v>
      </c>
      <c r="U278" s="662" t="s">
        <v>549</v>
      </c>
      <c r="V278" s="685">
        <v>818360111</v>
      </c>
      <c r="W278" s="685">
        <v>616516885</v>
      </c>
      <c r="X278" s="662" t="s">
        <v>1263</v>
      </c>
      <c r="Y278" s="662" t="s">
        <v>328</v>
      </c>
      <c r="Z278" s="662" t="s">
        <v>1264</v>
      </c>
      <c r="AA278" s="662">
        <v>2009</v>
      </c>
      <c r="AB278" s="681">
        <v>42958</v>
      </c>
      <c r="AC278" s="686" t="s">
        <v>301</v>
      </c>
      <c r="AD278" s="686"/>
      <c r="AE278" s="686"/>
      <c r="AF278" s="686"/>
      <c r="DD278" s="626">
        <v>278</v>
      </c>
      <c r="DH278" s="681">
        <v>42794.713700925924</v>
      </c>
      <c r="DI278" s="662"/>
      <c r="DJ278" s="663"/>
      <c r="DK278" s="662">
        <v>1</v>
      </c>
      <c r="DL278" s="687" t="str">
        <f t="shared" si="41"/>
        <v>รออนุมัติ</v>
      </c>
      <c r="DM278" s="688">
        <v>27790</v>
      </c>
    </row>
    <row r="279" spans="1:117" x14ac:dyDescent="0.25">
      <c r="A279" s="689">
        <f t="shared" si="45"/>
        <v>1385</v>
      </c>
      <c r="B279" s="690">
        <f t="shared" si="46"/>
        <v>1703001</v>
      </c>
      <c r="C279" s="626">
        <v>279</v>
      </c>
      <c r="D279" s="677" t="str">
        <f t="shared" si="43"/>
        <v>17</v>
      </c>
      <c r="E279" s="677" t="str">
        <f t="shared" si="44"/>
        <v>03</v>
      </c>
      <c r="F279" s="691">
        <f t="shared" si="47"/>
        <v>1</v>
      </c>
      <c r="G279" s="692" t="str">
        <f t="shared" si="48"/>
        <v>001</v>
      </c>
      <c r="H279" s="680" t="str">
        <f t="shared" si="42"/>
        <v>1703001</v>
      </c>
      <c r="I279" s="681">
        <v>42795.459638078704</v>
      </c>
      <c r="K279" s="682" t="str">
        <f>IF(OR(N279="OUT",N279="สมบูรณ์"),"ไม่ระบุ","")</f>
        <v>ไม่ระบุ</v>
      </c>
      <c r="L279" s="683" t="str">
        <f>IF(I279="","",IF(J279="","No fix",J279-I279))</f>
        <v>No fix</v>
      </c>
      <c r="M279" s="684" t="str">
        <f>IF(I279="","",IF(AG279="","NON","JOB"))</f>
        <v>JOB</v>
      </c>
      <c r="N279" s="684" t="str">
        <f>IF(I279="","",IFERROR(VLOOKUP(B279,QUEUE!$F$11:$X$1000,19,FALSE),"NON"))</f>
        <v>สมบูรณ์</v>
      </c>
      <c r="O279" s="684" t="str">
        <f>IF(I279="","",IFERROR(IF(VLOOKUP(B279,[1]REFINISH!$F$4:$O$1000,10,FALSE)="",VLOOKUP(B279,[1]REFINISH!$F$4:$O$1000,8,FALSE),"OK"),"NON"))</f>
        <v>NON</v>
      </c>
      <c r="P279" s="684" t="str">
        <f>IF(I279="","",IF(AF279=0,"NON",IF(AF279-DE279=0,"OK","ขาด"&amp;AF279-DE279&amp;"ชิ้น")))</f>
        <v>NON</v>
      </c>
      <c r="Q279" s="662" t="s">
        <v>29</v>
      </c>
      <c r="R279" s="662" t="s">
        <v>44</v>
      </c>
      <c r="S279" s="662" t="s">
        <v>103</v>
      </c>
      <c r="T279" s="662" t="s">
        <v>1268</v>
      </c>
      <c r="V279" s="685">
        <v>636687016</v>
      </c>
      <c r="X279" s="662" t="s">
        <v>1269</v>
      </c>
      <c r="Y279" s="662" t="s">
        <v>310</v>
      </c>
      <c r="Z279" s="662" t="s">
        <v>400</v>
      </c>
      <c r="AD279" s="686"/>
      <c r="AE279" s="686"/>
      <c r="AF279" s="686"/>
      <c r="AG279" s="626" t="s">
        <v>53</v>
      </c>
      <c r="AI279" s="626" t="s">
        <v>54</v>
      </c>
      <c r="DD279" s="626">
        <v>279</v>
      </c>
      <c r="DH279" s="681">
        <v>42795.45845810185</v>
      </c>
      <c r="DI279" s="662">
        <v>0</v>
      </c>
      <c r="DJ279" s="663">
        <v>2</v>
      </c>
      <c r="DK279" s="662"/>
      <c r="DL279" s="687" t="str">
        <f t="shared" si="41"/>
        <v>พร้อมซ่อม</v>
      </c>
      <c r="DM279" s="688"/>
    </row>
    <row r="280" spans="1:117" x14ac:dyDescent="0.25">
      <c r="A280" s="689">
        <f t="shared" si="45"/>
        <v>390</v>
      </c>
      <c r="B280" s="690">
        <f t="shared" si="46"/>
        <v>1703002</v>
      </c>
      <c r="C280" s="626">
        <v>280</v>
      </c>
      <c r="D280" s="677" t="str">
        <f t="shared" si="43"/>
        <v>17</v>
      </c>
      <c r="E280" s="677" t="str">
        <f t="shared" si="44"/>
        <v>03</v>
      </c>
      <c r="F280" s="691">
        <f t="shared" si="47"/>
        <v>2</v>
      </c>
      <c r="G280" s="692" t="str">
        <f t="shared" si="48"/>
        <v>002</v>
      </c>
      <c r="H280" s="680" t="str">
        <f t="shared" si="42"/>
        <v>1703002</v>
      </c>
      <c r="L280" s="683" t="str">
        <f>IF(I280="","",IF(J280="","No fix",J280-I280))</f>
        <v/>
      </c>
      <c r="M280" s="684" t="str">
        <f>IF(I280="","",IF(AG280="","NON","JOB"))</f>
        <v/>
      </c>
      <c r="N280" s="684" t="str">
        <f>IF(I280="","",IFERROR(VLOOKUP(B280,QUEUE!$F$11:$X$1000,19,FALSE),"NON"))</f>
        <v/>
      </c>
      <c r="O280" s="684" t="str">
        <f>IF(I280="","",IFERROR(IF(VLOOKUP(B280,[1]REFINISH!$F$4:$O$1000,10,FALSE)="",VLOOKUP(B280,[1]REFINISH!$F$4:$O$1000,8,FALSE),"OK"),"NON"))</f>
        <v/>
      </c>
      <c r="P280" s="684" t="str">
        <f>IF(I280="","",IF(AF280=0,"NON",IF(AF280-DE280=0,"OK","ขาด"&amp;AF280-DE280&amp;"ชิ้น")))</f>
        <v/>
      </c>
      <c r="Q280" s="662" t="s">
        <v>16</v>
      </c>
      <c r="R280" s="662" t="s">
        <v>44</v>
      </c>
      <c r="S280" s="662" t="s">
        <v>32</v>
      </c>
      <c r="T280" s="662" t="s">
        <v>1270</v>
      </c>
      <c r="V280" s="685">
        <v>953834409</v>
      </c>
      <c r="X280" s="662" t="s">
        <v>1271</v>
      </c>
      <c r="Y280" s="662" t="s">
        <v>310</v>
      </c>
      <c r="Z280" s="662" t="s">
        <v>400</v>
      </c>
      <c r="AA280" s="662">
        <v>2005</v>
      </c>
      <c r="AB280" s="681">
        <v>42733</v>
      </c>
      <c r="AC280" s="686">
        <v>0</v>
      </c>
      <c r="AD280" s="686"/>
      <c r="AE280" s="686"/>
      <c r="AF280" s="686"/>
      <c r="DD280" s="626">
        <v>280</v>
      </c>
      <c r="DG280" s="626">
        <v>0.5</v>
      </c>
      <c r="DH280" s="681">
        <v>42795.551379976852</v>
      </c>
      <c r="DI280" s="662"/>
      <c r="DJ280" s="663"/>
      <c r="DK280" s="662"/>
      <c r="DL280" s="687" t="str">
        <f t="shared" si="41"/>
        <v>รออนุมัติ</v>
      </c>
      <c r="DM280" s="688"/>
    </row>
    <row r="281" spans="1:117" x14ac:dyDescent="0.25">
      <c r="A281" s="689">
        <f t="shared" si="45"/>
        <v>2546</v>
      </c>
      <c r="B281" s="690">
        <f t="shared" si="46"/>
        <v>1703003</v>
      </c>
      <c r="C281" s="626">
        <v>281</v>
      </c>
      <c r="D281" s="677" t="str">
        <f t="shared" si="43"/>
        <v>17</v>
      </c>
      <c r="E281" s="677" t="str">
        <f t="shared" si="44"/>
        <v>03</v>
      </c>
      <c r="F281" s="691">
        <f t="shared" si="47"/>
        <v>3</v>
      </c>
      <c r="G281" s="692" t="str">
        <f t="shared" si="48"/>
        <v>003</v>
      </c>
      <c r="H281" s="680" t="str">
        <f t="shared" si="42"/>
        <v>1703003</v>
      </c>
      <c r="I281" s="681">
        <v>42795.566620949074</v>
      </c>
      <c r="K281" s="682">
        <v>42805.582328009259</v>
      </c>
      <c r="L281" s="683" t="s">
        <v>555</v>
      </c>
      <c r="M281" s="684" t="s">
        <v>555</v>
      </c>
      <c r="N281" s="684" t="str">
        <f>IF(I281="","",IFERROR(VLOOKUP(B281,QUEUE!$F$11:$X$1000,19,FALSE),"NON"))</f>
        <v>สมบูรณ์</v>
      </c>
      <c r="O281" s="684" t="s">
        <v>555</v>
      </c>
      <c r="P281" s="684" t="s">
        <v>555</v>
      </c>
      <c r="Q281" s="662" t="s">
        <v>16</v>
      </c>
      <c r="R281" s="662" t="s">
        <v>44</v>
      </c>
      <c r="S281" s="662" t="s">
        <v>42</v>
      </c>
      <c r="T281" s="662" t="s">
        <v>1272</v>
      </c>
      <c r="U281" s="662" t="s">
        <v>308</v>
      </c>
      <c r="V281" s="685">
        <v>23870794</v>
      </c>
      <c r="W281" s="685">
        <v>892197978</v>
      </c>
      <c r="X281" s="662" t="s">
        <v>1273</v>
      </c>
      <c r="Y281" s="662" t="s">
        <v>310</v>
      </c>
      <c r="Z281" s="662" t="s">
        <v>473</v>
      </c>
      <c r="AA281" s="662">
        <v>2001</v>
      </c>
      <c r="AB281" s="681">
        <v>42740</v>
      </c>
      <c r="AC281" s="686">
        <v>1</v>
      </c>
      <c r="AD281" s="686"/>
      <c r="AE281" s="686"/>
      <c r="AF281" s="686"/>
      <c r="AG281" s="626" t="s">
        <v>47</v>
      </c>
      <c r="AI281" s="626" t="s">
        <v>69</v>
      </c>
      <c r="AJ281" s="626" t="s">
        <v>340</v>
      </c>
      <c r="AK281" s="626" t="s">
        <v>1275</v>
      </c>
      <c r="DD281" s="626">
        <v>281</v>
      </c>
      <c r="DG281" s="626">
        <v>0.5</v>
      </c>
      <c r="DH281" s="681">
        <v>42795.555885069443</v>
      </c>
      <c r="DI281" s="662" t="s">
        <v>1274</v>
      </c>
      <c r="DJ281" s="663">
        <v>1</v>
      </c>
      <c r="DK281" s="662">
        <v>1</v>
      </c>
      <c r="DL281" s="687" t="str">
        <f t="shared" si="41"/>
        <v>พร้อมซ่อม</v>
      </c>
      <c r="DM281" s="688">
        <v>22250</v>
      </c>
    </row>
    <row r="282" spans="1:117" x14ac:dyDescent="0.25">
      <c r="A282" s="689">
        <f t="shared" si="45"/>
        <v>7022</v>
      </c>
      <c r="B282" s="690">
        <f t="shared" si="46"/>
        <v>1703004</v>
      </c>
      <c r="C282" s="626">
        <v>282</v>
      </c>
      <c r="D282" s="677" t="str">
        <f t="shared" si="43"/>
        <v>17</v>
      </c>
      <c r="E282" s="677" t="str">
        <f t="shared" si="44"/>
        <v>03</v>
      </c>
      <c r="F282" s="691">
        <f t="shared" si="47"/>
        <v>4</v>
      </c>
      <c r="G282" s="692" t="str">
        <f t="shared" si="48"/>
        <v>004</v>
      </c>
      <c r="H282" s="680" t="str">
        <f t="shared" si="42"/>
        <v>1703004</v>
      </c>
      <c r="I282" s="681">
        <v>42795.57415335648</v>
      </c>
      <c r="K282" s="682">
        <v>42802.728845717589</v>
      </c>
      <c r="L282" s="683" t="s">
        <v>555</v>
      </c>
      <c r="M282" s="684" t="s">
        <v>555</v>
      </c>
      <c r="N282" s="684" t="str">
        <f>IF(I282="","",IFERROR(VLOOKUP(B282,QUEUE!$F$11:$X$1000,19,FALSE),"NON"))</f>
        <v>สมบูรณ์</v>
      </c>
      <c r="O282" s="684" t="s">
        <v>555</v>
      </c>
      <c r="P282" s="684" t="s">
        <v>555</v>
      </c>
      <c r="Q282" s="662" t="s">
        <v>16</v>
      </c>
      <c r="R282" s="662" t="s">
        <v>44</v>
      </c>
      <c r="S282" s="662" t="s">
        <v>31</v>
      </c>
      <c r="T282" s="662" t="s">
        <v>1276</v>
      </c>
      <c r="U282" s="662" t="s">
        <v>326</v>
      </c>
      <c r="V282" s="685">
        <v>97764324</v>
      </c>
      <c r="X282" s="662" t="s">
        <v>1277</v>
      </c>
      <c r="Y282" s="662" t="s">
        <v>759</v>
      </c>
      <c r="Z282" s="662" t="s">
        <v>1278</v>
      </c>
      <c r="AA282" s="662">
        <v>2009</v>
      </c>
      <c r="AB282" s="681">
        <v>42825</v>
      </c>
      <c r="AC282" s="686" t="s">
        <v>1279</v>
      </c>
      <c r="AD282" s="686"/>
      <c r="AE282" s="686"/>
      <c r="AF282" s="686"/>
      <c r="AG282" s="626" t="s">
        <v>78</v>
      </c>
      <c r="AI282" s="626" t="s">
        <v>52</v>
      </c>
      <c r="AK282" s="626" t="s">
        <v>1280</v>
      </c>
      <c r="DD282" s="626">
        <v>282</v>
      </c>
      <c r="DG282" s="626">
        <v>0.5</v>
      </c>
      <c r="DH282" s="681">
        <v>42795.570809259261</v>
      </c>
      <c r="DI282" s="662" t="s">
        <v>1013</v>
      </c>
      <c r="DJ282" s="663">
        <v>2</v>
      </c>
      <c r="DK282" s="662">
        <v>1</v>
      </c>
      <c r="DL282" s="687" t="str">
        <f t="shared" si="41"/>
        <v>พร้อมซ่อม</v>
      </c>
      <c r="DM282" s="688">
        <v>24273.15</v>
      </c>
    </row>
    <row r="283" spans="1:117" x14ac:dyDescent="0.25">
      <c r="A283" s="689">
        <f t="shared" si="45"/>
        <v>7675</v>
      </c>
      <c r="B283" s="690">
        <f t="shared" si="46"/>
        <v>1703005</v>
      </c>
      <c r="C283" s="626">
        <v>283</v>
      </c>
      <c r="D283" s="677" t="str">
        <f t="shared" si="43"/>
        <v>17</v>
      </c>
      <c r="E283" s="677" t="str">
        <f t="shared" si="44"/>
        <v>03</v>
      </c>
      <c r="F283" s="691">
        <f t="shared" si="47"/>
        <v>5</v>
      </c>
      <c r="G283" s="692" t="str">
        <f t="shared" si="48"/>
        <v>005</v>
      </c>
      <c r="H283" s="680" t="str">
        <f t="shared" si="42"/>
        <v>1703005</v>
      </c>
      <c r="I283" s="681">
        <v>42800.640419560186</v>
      </c>
      <c r="K283" s="682">
        <v>42826.666419560184</v>
      </c>
      <c r="L283" s="683" t="s">
        <v>555</v>
      </c>
      <c r="M283" s="684" t="s">
        <v>555</v>
      </c>
      <c r="N283" s="684" t="str">
        <f>IF(I283="","",IFERROR(VLOOKUP(B283,QUEUE!$F$11:$X$1000,19,FALSE),"NON"))</f>
        <v>สมบูรณ์</v>
      </c>
      <c r="O283" s="684" t="s">
        <v>555</v>
      </c>
      <c r="P283" s="684" t="s">
        <v>555</v>
      </c>
      <c r="Q283" s="662" t="s">
        <v>16</v>
      </c>
      <c r="R283" s="662" t="s">
        <v>44</v>
      </c>
      <c r="S283" s="662" t="s">
        <v>32</v>
      </c>
      <c r="T283" s="662" t="s">
        <v>1281</v>
      </c>
      <c r="U283" s="662" t="s">
        <v>308</v>
      </c>
      <c r="V283" s="685">
        <v>902708797</v>
      </c>
      <c r="X283" s="662" t="s">
        <v>1282</v>
      </c>
      <c r="Y283" s="662" t="s">
        <v>315</v>
      </c>
      <c r="Z283" s="662" t="s">
        <v>333</v>
      </c>
      <c r="AA283" s="662">
        <v>2009</v>
      </c>
      <c r="AB283" s="681">
        <v>42832</v>
      </c>
      <c r="AC283" s="686" t="s">
        <v>525</v>
      </c>
      <c r="AD283" s="686"/>
      <c r="AE283" s="686"/>
      <c r="AF283" s="686"/>
      <c r="AG283" s="626" t="s">
        <v>47</v>
      </c>
      <c r="AI283" s="626" t="s">
        <v>48</v>
      </c>
      <c r="AK283" s="626" t="s">
        <v>1123</v>
      </c>
      <c r="AM283" s="626" t="s">
        <v>1328</v>
      </c>
      <c r="AO283" s="626" t="s">
        <v>1329</v>
      </c>
      <c r="DD283" s="626">
        <v>283</v>
      </c>
      <c r="DG283" s="626">
        <v>1</v>
      </c>
      <c r="DH283" s="681">
        <v>42795.665076273151</v>
      </c>
      <c r="DI283" s="662" t="s">
        <v>1327</v>
      </c>
      <c r="DJ283" s="663">
        <v>2</v>
      </c>
      <c r="DK283" s="662">
        <v>1</v>
      </c>
      <c r="DL283" s="687" t="str">
        <f t="shared" si="41"/>
        <v>พร้อมซ่อม</v>
      </c>
      <c r="DM283" s="688">
        <v>6957.94</v>
      </c>
    </row>
    <row r="284" spans="1:117" x14ac:dyDescent="0.25">
      <c r="A284" s="689">
        <f t="shared" si="45"/>
        <v>541</v>
      </c>
      <c r="B284" s="690">
        <f t="shared" si="46"/>
        <v>1703006</v>
      </c>
      <c r="C284" s="626">
        <v>284</v>
      </c>
      <c r="D284" s="677" t="str">
        <f t="shared" si="43"/>
        <v>17</v>
      </c>
      <c r="E284" s="677" t="str">
        <f t="shared" si="44"/>
        <v>03</v>
      </c>
      <c r="F284" s="691">
        <f t="shared" si="47"/>
        <v>6</v>
      </c>
      <c r="G284" s="692" t="str">
        <f t="shared" si="48"/>
        <v>006</v>
      </c>
      <c r="H284" s="680" t="str">
        <f t="shared" si="42"/>
        <v>1703006</v>
      </c>
      <c r="I284" s="681">
        <v>42877.636422685187</v>
      </c>
      <c r="J284" s="681">
        <v>42886</v>
      </c>
      <c r="K284" s="682">
        <v>42899.721212268516</v>
      </c>
      <c r="L284" s="683" t="s">
        <v>555</v>
      </c>
      <c r="M284" s="684" t="s">
        <v>555</v>
      </c>
      <c r="N284" s="684" t="s">
        <v>555</v>
      </c>
      <c r="O284" s="684" t="s">
        <v>555</v>
      </c>
      <c r="P284" s="684" t="s">
        <v>555</v>
      </c>
      <c r="Q284" s="662" t="s">
        <v>16</v>
      </c>
      <c r="R284" s="662" t="s">
        <v>43</v>
      </c>
      <c r="S284" s="662" t="s">
        <v>37</v>
      </c>
      <c r="T284" s="662" t="s">
        <v>1283</v>
      </c>
      <c r="U284" s="662" t="s">
        <v>303</v>
      </c>
      <c r="V284" s="685">
        <v>993247636</v>
      </c>
      <c r="X284" s="662" t="s">
        <v>1284</v>
      </c>
      <c r="Y284" s="662" t="s">
        <v>315</v>
      </c>
      <c r="Z284" s="662" t="s">
        <v>333</v>
      </c>
      <c r="AA284" s="662">
        <v>2008</v>
      </c>
      <c r="AB284" s="681">
        <v>42925</v>
      </c>
      <c r="AC284" s="686" t="s">
        <v>301</v>
      </c>
      <c r="AD284" s="686"/>
      <c r="AE284" s="686"/>
      <c r="AF284" s="686"/>
      <c r="AG284" s="626" t="s">
        <v>47</v>
      </c>
      <c r="AH284" s="626" t="s">
        <v>340</v>
      </c>
      <c r="AI284" s="626" t="s">
        <v>48</v>
      </c>
      <c r="AK284" s="626" t="s">
        <v>51</v>
      </c>
      <c r="AM284" s="626" t="s">
        <v>73</v>
      </c>
      <c r="AN284" s="626" t="s">
        <v>340</v>
      </c>
      <c r="AO284" s="626" t="s">
        <v>1123</v>
      </c>
      <c r="AQ284" s="626" t="s">
        <v>1299</v>
      </c>
      <c r="AS284" s="626" t="s">
        <v>897</v>
      </c>
      <c r="AU284" s="626" t="s">
        <v>951</v>
      </c>
      <c r="AW284" s="626" t="s">
        <v>454</v>
      </c>
      <c r="AY284" s="626" t="s">
        <v>456</v>
      </c>
      <c r="BA284" s="626" t="s">
        <v>901</v>
      </c>
      <c r="DD284" s="626">
        <v>284</v>
      </c>
      <c r="DG284" s="626">
        <v>0.5</v>
      </c>
      <c r="DH284" s="681">
        <v>42795.667435995369</v>
      </c>
      <c r="DI284" s="662">
        <v>0</v>
      </c>
      <c r="DJ284" s="663">
        <v>3</v>
      </c>
      <c r="DK284" s="662"/>
      <c r="DL284" s="687" t="str">
        <f t="shared" si="41"/>
        <v>พร้อมซ่อม</v>
      </c>
      <c r="DM284" s="688"/>
    </row>
    <row r="285" spans="1:117" x14ac:dyDescent="0.25">
      <c r="A285" s="689">
        <f t="shared" si="45"/>
        <v>8378</v>
      </c>
      <c r="B285" s="690">
        <f t="shared" si="46"/>
        <v>1703007</v>
      </c>
      <c r="C285" s="626">
        <v>285</v>
      </c>
      <c r="D285" s="677" t="str">
        <f t="shared" si="43"/>
        <v>17</v>
      </c>
      <c r="E285" s="677" t="str">
        <f t="shared" si="44"/>
        <v>03</v>
      </c>
      <c r="F285" s="691">
        <f t="shared" si="47"/>
        <v>7</v>
      </c>
      <c r="G285" s="692" t="str">
        <f t="shared" si="48"/>
        <v>007</v>
      </c>
      <c r="H285" s="680" t="str">
        <f t="shared" si="42"/>
        <v>1703007</v>
      </c>
      <c r="I285" s="681">
        <v>42796.661518287037</v>
      </c>
      <c r="K285" s="682" t="str">
        <f>IF(OR(N285="OUT",N285="สมบูรณ์"),"ไม่ระบุ","")</f>
        <v>ไม่ระบุ</v>
      </c>
      <c r="L285" s="683" t="str">
        <f>IF(I285="","",IF(J285="","No fix",J285-I285))</f>
        <v>No fix</v>
      </c>
      <c r="M285" s="684" t="str">
        <f>IF(I285="","",IF(AG285="","NON","JOB"))</f>
        <v>JOB</v>
      </c>
      <c r="N285" s="684" t="str">
        <f>IF(I285="","",IFERROR(VLOOKUP(B285,QUEUE!$F$11:$X$1000,19,FALSE),"NON"))</f>
        <v>สมบูรณ์</v>
      </c>
      <c r="O285" s="684" t="str">
        <f>IF(I285="","",IFERROR(IF(VLOOKUP(B285,[1]REFINISH!$F$4:$O$1000,10,FALSE)="",VLOOKUP(B285,[1]REFINISH!$F$4:$O$1000,8,FALSE),"OK"),"NON"))</f>
        <v>OK</v>
      </c>
      <c r="P285" s="684" t="str">
        <f>IF(I285="","",IF(AF285=0,"NON",IF(AF285-DE285=0,"OK","ขาด"&amp;AF285-DE285&amp;"ชิ้น")))</f>
        <v>NON</v>
      </c>
      <c r="Q285" s="662" t="s">
        <v>16</v>
      </c>
      <c r="R285" s="662" t="s">
        <v>102</v>
      </c>
      <c r="S285" s="662" t="s">
        <v>32</v>
      </c>
      <c r="T285" s="662" t="s">
        <v>1287</v>
      </c>
      <c r="U285" s="662" t="s">
        <v>398</v>
      </c>
      <c r="V285" s="685">
        <v>860217447</v>
      </c>
      <c r="X285" s="662" t="s">
        <v>1288</v>
      </c>
      <c r="Y285" s="662" t="s">
        <v>299</v>
      </c>
      <c r="Z285" s="662" t="s">
        <v>368</v>
      </c>
      <c r="AA285" s="662">
        <v>2010</v>
      </c>
      <c r="AB285" s="681">
        <v>42740</v>
      </c>
      <c r="AC285" s="686" t="s">
        <v>378</v>
      </c>
      <c r="AD285" s="686"/>
      <c r="AE285" s="686"/>
      <c r="AF285" s="686"/>
      <c r="AG285" s="626" t="s">
        <v>47</v>
      </c>
      <c r="AH285" s="626" t="s">
        <v>340</v>
      </c>
      <c r="AI285" s="626" t="s">
        <v>50</v>
      </c>
      <c r="AJ285" s="626" t="s">
        <v>340</v>
      </c>
      <c r="AK285" s="626" t="s">
        <v>78</v>
      </c>
      <c r="AM285" s="626" t="s">
        <v>52</v>
      </c>
      <c r="AN285" s="626" t="s">
        <v>340</v>
      </c>
      <c r="AO285" s="626" t="s">
        <v>67</v>
      </c>
      <c r="AP285" s="626" t="s">
        <v>340</v>
      </c>
      <c r="AQ285" s="626" t="s">
        <v>71</v>
      </c>
      <c r="AR285" s="626" t="s">
        <v>340</v>
      </c>
      <c r="AS285" s="626" t="s">
        <v>73</v>
      </c>
      <c r="AU285" s="626" t="s">
        <v>341</v>
      </c>
      <c r="AW285" s="626" t="s">
        <v>1289</v>
      </c>
      <c r="AY285" s="626" t="s">
        <v>453</v>
      </c>
      <c r="BA285" s="626" t="s">
        <v>1290</v>
      </c>
      <c r="BC285" s="626" t="s">
        <v>901</v>
      </c>
      <c r="BE285" s="626" t="s">
        <v>951</v>
      </c>
      <c r="BG285" s="626" t="s">
        <v>1291</v>
      </c>
      <c r="BI285" s="626" t="s">
        <v>1292</v>
      </c>
      <c r="BK285" s="626" t="s">
        <v>1293</v>
      </c>
      <c r="DD285" s="626">
        <v>285</v>
      </c>
      <c r="DG285" s="626">
        <v>5</v>
      </c>
      <c r="DH285" s="681">
        <v>42796.636752199076</v>
      </c>
      <c r="DI285" s="662" t="s">
        <v>1063</v>
      </c>
      <c r="DJ285" s="663">
        <v>3</v>
      </c>
      <c r="DK285" s="662">
        <v>1</v>
      </c>
      <c r="DL285" s="687" t="str">
        <f t="shared" si="41"/>
        <v>พร้อมซ่อม</v>
      </c>
      <c r="DM285" s="688">
        <v>0</v>
      </c>
    </row>
    <row r="286" spans="1:117" x14ac:dyDescent="0.25">
      <c r="A286" s="689">
        <f t="shared" si="45"/>
        <v>2821</v>
      </c>
      <c r="B286" s="690">
        <f t="shared" si="46"/>
        <v>1703008</v>
      </c>
      <c r="C286" s="626">
        <v>286</v>
      </c>
      <c r="D286" s="677" t="str">
        <f t="shared" si="43"/>
        <v>17</v>
      </c>
      <c r="E286" s="677" t="str">
        <f t="shared" si="44"/>
        <v>03</v>
      </c>
      <c r="F286" s="691">
        <f t="shared" si="47"/>
        <v>8</v>
      </c>
      <c r="G286" s="692" t="str">
        <f t="shared" si="48"/>
        <v>008</v>
      </c>
      <c r="H286" s="680" t="str">
        <f t="shared" si="42"/>
        <v>1703008</v>
      </c>
      <c r="I286" s="681">
        <v>42822.446395949075</v>
      </c>
      <c r="J286" s="681">
        <v>42832</v>
      </c>
      <c r="K286" s="682">
        <v>42844.41663240741</v>
      </c>
      <c r="L286" s="683" t="s">
        <v>555</v>
      </c>
      <c r="M286" s="684" t="s">
        <v>555</v>
      </c>
      <c r="N286" s="684" t="str">
        <f>IF(I286="","",IFERROR(VLOOKUP(B286,QUEUE!$F$11:$X$1000,19,FALSE),"NON"))</f>
        <v>สมบูรณ์</v>
      </c>
      <c r="O286" s="684" t="s">
        <v>555</v>
      </c>
      <c r="P286" s="684" t="s">
        <v>555</v>
      </c>
      <c r="Q286" s="662" t="s">
        <v>16</v>
      </c>
      <c r="R286" s="662" t="s">
        <v>44</v>
      </c>
      <c r="S286" s="662" t="s">
        <v>32</v>
      </c>
      <c r="T286" s="662" t="s">
        <v>1297</v>
      </c>
      <c r="U286" s="662" t="s">
        <v>398</v>
      </c>
      <c r="V286" s="685">
        <v>816850257</v>
      </c>
      <c r="X286" s="662" t="s">
        <v>1298</v>
      </c>
      <c r="Y286" s="662" t="s">
        <v>310</v>
      </c>
      <c r="Z286" s="662" t="s">
        <v>336</v>
      </c>
      <c r="AA286" s="662">
        <v>2009</v>
      </c>
      <c r="AB286" s="681">
        <v>42807</v>
      </c>
      <c r="AC286" s="686" t="s">
        <v>545</v>
      </c>
      <c r="AD286" s="686"/>
      <c r="AE286" s="686"/>
      <c r="AF286" s="686"/>
      <c r="AG286" s="626" t="s">
        <v>47</v>
      </c>
      <c r="AI286" s="626" t="s">
        <v>51</v>
      </c>
      <c r="AK286" s="626" t="s">
        <v>79</v>
      </c>
      <c r="AM286" s="626" t="s">
        <v>1285</v>
      </c>
      <c r="DD286" s="626">
        <v>286</v>
      </c>
      <c r="DG286" s="626">
        <v>0.5</v>
      </c>
      <c r="DH286" s="681">
        <v>42797.558693634259</v>
      </c>
      <c r="DI286" s="662" t="s">
        <v>1542</v>
      </c>
      <c r="DJ286" s="663">
        <v>3</v>
      </c>
      <c r="DK286" s="662"/>
      <c r="DL286" s="687" t="str">
        <f t="shared" si="41"/>
        <v>พร้อมซ่อม</v>
      </c>
      <c r="DM286" s="688">
        <v>1985.98</v>
      </c>
    </row>
    <row r="287" spans="1:117" x14ac:dyDescent="0.25">
      <c r="A287" s="689">
        <f t="shared" si="45"/>
        <v>112</v>
      </c>
      <c r="B287" s="690">
        <f t="shared" si="46"/>
        <v>1703009</v>
      </c>
      <c r="C287" s="626">
        <v>287</v>
      </c>
      <c r="D287" s="677" t="str">
        <f t="shared" si="43"/>
        <v>17</v>
      </c>
      <c r="E287" s="677" t="str">
        <f t="shared" si="44"/>
        <v>03</v>
      </c>
      <c r="F287" s="691">
        <f t="shared" si="47"/>
        <v>9</v>
      </c>
      <c r="G287" s="692" t="str">
        <f t="shared" si="48"/>
        <v>009</v>
      </c>
      <c r="H287" s="680" t="str">
        <f t="shared" si="42"/>
        <v>1703009</v>
      </c>
      <c r="L287" s="683" t="str">
        <f>IF(I287="","",IF(J287="","No fix",J287-I287))</f>
        <v/>
      </c>
      <c r="M287" s="684" t="str">
        <f>IF(I287="","",IF(AG287="","NON","JOB"))</f>
        <v/>
      </c>
      <c r="N287" s="684" t="str">
        <f>IF(I287="","",IFERROR(VLOOKUP(B287,QUEUE!$F$11:$X$1000,19,FALSE),"NON"))</f>
        <v/>
      </c>
      <c r="O287" s="684" t="str">
        <f>IF(I287="","",IFERROR(IF(VLOOKUP(B287,[1]REFINISH!$F$4:$O$1000,10,FALSE)="",VLOOKUP(B287,[1]REFINISH!$F$4:$O$1000,8,FALSE),"OK"),"NON"))</f>
        <v/>
      </c>
      <c r="P287" s="684" t="str">
        <f>IF(I287="","",IF(AF287=0,"NON",IF(AF287-DE287=0,"OK","ขาด"&amp;AF287-DE287&amp;"ชิ้น")))</f>
        <v/>
      </c>
      <c r="Q287" s="662" t="s">
        <v>16</v>
      </c>
      <c r="R287" s="662" t="s">
        <v>43</v>
      </c>
      <c r="S287" s="662" t="s">
        <v>31</v>
      </c>
      <c r="T287" s="662" t="s">
        <v>1300</v>
      </c>
      <c r="U287" s="662" t="s">
        <v>303</v>
      </c>
      <c r="V287" s="685">
        <v>949521265</v>
      </c>
      <c r="X287" s="662" t="s">
        <v>1301</v>
      </c>
      <c r="Y287" s="662" t="s">
        <v>294</v>
      </c>
      <c r="Z287" s="662" t="s">
        <v>1302</v>
      </c>
      <c r="AA287" s="662">
        <v>2012</v>
      </c>
      <c r="AB287" s="681">
        <v>42767</v>
      </c>
      <c r="AC287" s="686" t="s">
        <v>567</v>
      </c>
      <c r="AD287" s="686"/>
      <c r="AE287" s="686"/>
      <c r="AF287" s="686"/>
      <c r="DD287" s="626">
        <v>287</v>
      </c>
      <c r="DH287" s="681">
        <v>42797.578809375002</v>
      </c>
      <c r="DI287" s="662"/>
      <c r="DJ287" s="663"/>
      <c r="DK287" s="662">
        <v>1</v>
      </c>
      <c r="DL287" s="687" t="str">
        <f t="shared" si="41"/>
        <v>รออนุมัติ</v>
      </c>
      <c r="DM287" s="688">
        <v>4800</v>
      </c>
    </row>
    <row r="288" spans="1:117" x14ac:dyDescent="0.25">
      <c r="A288" s="689">
        <f t="shared" si="45"/>
        <v>2289</v>
      </c>
      <c r="B288" s="690">
        <f t="shared" si="46"/>
        <v>1703010</v>
      </c>
      <c r="C288" s="626">
        <v>288</v>
      </c>
      <c r="D288" s="677" t="str">
        <f t="shared" si="43"/>
        <v>17</v>
      </c>
      <c r="E288" s="677" t="str">
        <f t="shared" si="44"/>
        <v>03</v>
      </c>
      <c r="F288" s="691">
        <f t="shared" si="47"/>
        <v>10</v>
      </c>
      <c r="G288" s="692" t="str">
        <f t="shared" si="48"/>
        <v>010</v>
      </c>
      <c r="H288" s="680" t="str">
        <f t="shared" si="42"/>
        <v>1703010</v>
      </c>
      <c r="K288" s="682">
        <v>42847.388227199073</v>
      </c>
      <c r="L288" s="683" t="s">
        <v>555</v>
      </c>
      <c r="M288" s="684" t="s">
        <v>555</v>
      </c>
      <c r="N288" s="684" t="str">
        <f>IF(I288="","",IFERROR(VLOOKUP(B288,QUEUE!$F$11:$X$1000,19,FALSE),"NON"))</f>
        <v/>
      </c>
      <c r="O288" s="684" t="s">
        <v>555</v>
      </c>
      <c r="P288" s="684" t="s">
        <v>555</v>
      </c>
      <c r="Q288" s="662" t="s">
        <v>16</v>
      </c>
      <c r="R288" s="662" t="s">
        <v>45</v>
      </c>
      <c r="S288" s="662" t="s">
        <v>35</v>
      </c>
      <c r="T288" s="662" t="s">
        <v>1306</v>
      </c>
      <c r="U288" s="662" t="s">
        <v>501</v>
      </c>
      <c r="V288" s="685">
        <v>856869172</v>
      </c>
      <c r="X288" s="662" t="s">
        <v>1307</v>
      </c>
      <c r="Y288" s="662" t="s">
        <v>299</v>
      </c>
      <c r="Z288" s="662" t="s">
        <v>368</v>
      </c>
      <c r="AA288" s="662">
        <v>2012</v>
      </c>
      <c r="AB288" s="681">
        <v>42875</v>
      </c>
      <c r="AC288" s="686" t="s">
        <v>385</v>
      </c>
      <c r="AD288" s="686"/>
      <c r="AE288" s="686"/>
      <c r="AF288" s="686"/>
      <c r="DD288" s="626">
        <v>288</v>
      </c>
      <c r="DH288" s="681">
        <v>42798.64771597222</v>
      </c>
      <c r="DI288" s="662"/>
      <c r="DJ288" s="663"/>
      <c r="DK288" s="662">
        <v>1</v>
      </c>
      <c r="DL288" s="687" t="str">
        <f t="shared" si="41"/>
        <v>พร้อมซ่อม</v>
      </c>
      <c r="DM288" s="688">
        <v>5600</v>
      </c>
    </row>
    <row r="289" spans="1:117" x14ac:dyDescent="0.25">
      <c r="A289" s="689">
        <f t="shared" si="45"/>
        <v>8787</v>
      </c>
      <c r="B289" s="690">
        <f t="shared" si="46"/>
        <v>1703011</v>
      </c>
      <c r="C289" s="626">
        <v>289</v>
      </c>
      <c r="D289" s="677" t="str">
        <f t="shared" si="43"/>
        <v>17</v>
      </c>
      <c r="E289" s="677" t="str">
        <f t="shared" si="44"/>
        <v>03</v>
      </c>
      <c r="F289" s="691">
        <f t="shared" si="47"/>
        <v>11</v>
      </c>
      <c r="G289" s="692" t="str">
        <f t="shared" si="48"/>
        <v>011</v>
      </c>
      <c r="H289" s="680" t="str">
        <f t="shared" si="42"/>
        <v>1703011</v>
      </c>
      <c r="L289" s="683" t="str">
        <f>IF(I289="","",IF(J289="","No fix",J289-I289))</f>
        <v/>
      </c>
      <c r="M289" s="684" t="str">
        <f>IF(I289="","",IF(AG289="","NON","JOB"))</f>
        <v/>
      </c>
      <c r="N289" s="684" t="str">
        <f>IF(I289="","",IFERROR(VLOOKUP(B289,QUEUE!$F$11:$X$1000,19,FALSE),"NON"))</f>
        <v/>
      </c>
      <c r="O289" s="684" t="str">
        <f>IF(I289="","",IFERROR(IF(VLOOKUP(B289,[1]REFINISH!$F$4:$O$1000,10,FALSE)="",VLOOKUP(B289,[1]REFINISH!$F$4:$O$1000,8,FALSE),"OK"),"NON"))</f>
        <v/>
      </c>
      <c r="P289" s="684" t="str">
        <f>IF(I289="","",IF(AF289=0,"NON",IF(AF289-DE289=0,"OK","ขาด"&amp;AF289-DE289&amp;"ชิ้น")))</f>
        <v/>
      </c>
      <c r="Q289" s="662" t="s">
        <v>16</v>
      </c>
      <c r="R289" s="662" t="s">
        <v>179</v>
      </c>
      <c r="S289" s="662" t="s">
        <v>33</v>
      </c>
      <c r="T289" s="662" t="s">
        <v>1308</v>
      </c>
      <c r="U289" s="662" t="s">
        <v>1309</v>
      </c>
      <c r="V289" s="685">
        <v>813744548</v>
      </c>
      <c r="X289" s="662" t="s">
        <v>1310</v>
      </c>
      <c r="Y289" s="662" t="s">
        <v>294</v>
      </c>
      <c r="Z289" s="662" t="s">
        <v>715</v>
      </c>
      <c r="AA289" s="662">
        <v>2014</v>
      </c>
      <c r="AB289" s="681">
        <v>42800</v>
      </c>
      <c r="AC289" s="686" t="s">
        <v>1311</v>
      </c>
      <c r="AD289" s="686"/>
      <c r="AE289" s="686"/>
      <c r="AF289" s="686"/>
      <c r="DD289" s="626">
        <v>289</v>
      </c>
      <c r="DH289" s="681">
        <v>42798.653752430553</v>
      </c>
      <c r="DI289" s="662"/>
      <c r="DJ289" s="663"/>
      <c r="DK289" s="662"/>
      <c r="DL289" s="687" t="str">
        <f t="shared" si="41"/>
        <v>รออนุมัติ</v>
      </c>
      <c r="DM289" s="688"/>
    </row>
    <row r="290" spans="1:117" x14ac:dyDescent="0.25">
      <c r="A290" s="689">
        <f t="shared" si="45"/>
        <v>5355</v>
      </c>
      <c r="B290" s="690">
        <f t="shared" si="46"/>
        <v>1703012</v>
      </c>
      <c r="C290" s="626">
        <v>290</v>
      </c>
      <c r="D290" s="677" t="str">
        <f t="shared" si="43"/>
        <v>17</v>
      </c>
      <c r="E290" s="677" t="str">
        <f t="shared" si="44"/>
        <v>03</v>
      </c>
      <c r="F290" s="691">
        <f t="shared" si="47"/>
        <v>12</v>
      </c>
      <c r="G290" s="692" t="str">
        <f t="shared" si="48"/>
        <v>012</v>
      </c>
      <c r="H290" s="680" t="str">
        <f t="shared" si="42"/>
        <v>1703012</v>
      </c>
      <c r="I290" s="681">
        <v>42822.625343518521</v>
      </c>
      <c r="J290" s="681">
        <v>42831</v>
      </c>
      <c r="K290" s="682" t="str">
        <f>IF(OR(N290="OUT",N290="สมบูรณ์"),"ไม่ระบุ","")</f>
        <v>ไม่ระบุ</v>
      </c>
      <c r="L290" s="683">
        <f>IF(I290="","",IF(J290="","No fix",J290-I290))</f>
        <v>8.3746564814791782</v>
      </c>
      <c r="M290" s="684" t="str">
        <f>IF(I290="","",IF(AG290="","NON","JOB"))</f>
        <v>JOB</v>
      </c>
      <c r="N290" s="684" t="str">
        <f>IF(I290="","",IFERROR(VLOOKUP(B290,QUEUE!$F$11:$X$1000,19,FALSE),"NON"))</f>
        <v>สมบูรณ์</v>
      </c>
      <c r="O290" s="684" t="str">
        <f>IF(I290="","",IFERROR(IF(VLOOKUP(B290,[1]REFINISH!$F$4:$O$1000,10,FALSE)="",VLOOKUP(B290,[1]REFINISH!$F$4:$O$1000,8,FALSE),"OK"),"NON"))</f>
        <v>OK</v>
      </c>
      <c r="P290" s="684" t="str">
        <f>IF(I290="","",IF(AF290=0,"NON",IF(AF290-DE290=0,"OK","ขาด"&amp;AF290-DE290&amp;"ชิ้น")))</f>
        <v>NON</v>
      </c>
      <c r="Q290" s="662" t="s">
        <v>16</v>
      </c>
      <c r="R290" s="662" t="s">
        <v>43</v>
      </c>
      <c r="S290" s="662" t="s">
        <v>201</v>
      </c>
      <c r="T290" s="662" t="s">
        <v>1312</v>
      </c>
      <c r="U290" s="662" t="s">
        <v>308</v>
      </c>
      <c r="V290" s="685">
        <v>898896586</v>
      </c>
      <c r="X290" s="662" t="s">
        <v>1313</v>
      </c>
      <c r="Y290" s="662" t="s">
        <v>310</v>
      </c>
      <c r="Z290" s="662" t="s">
        <v>1314</v>
      </c>
      <c r="AA290" s="662">
        <v>2011</v>
      </c>
      <c r="AB290" s="681">
        <v>42897</v>
      </c>
      <c r="AC290" s="686" t="s">
        <v>412</v>
      </c>
      <c r="AD290" s="686"/>
      <c r="AE290" s="686"/>
      <c r="AF290" s="686"/>
      <c r="AG290" s="626" t="s">
        <v>47</v>
      </c>
      <c r="AI290" s="626" t="s">
        <v>1299</v>
      </c>
      <c r="DD290" s="626">
        <v>290</v>
      </c>
      <c r="DG290" s="626">
        <v>0.5</v>
      </c>
      <c r="DH290" s="681">
        <v>42798.655398379633</v>
      </c>
      <c r="DI290" s="662" t="s">
        <v>847</v>
      </c>
      <c r="DJ290" s="663">
        <v>1</v>
      </c>
      <c r="DK290" s="662">
        <v>1</v>
      </c>
      <c r="DL290" s="687" t="str">
        <f t="shared" si="41"/>
        <v>พร้อมซ่อม</v>
      </c>
      <c r="DM290" s="688">
        <v>14700</v>
      </c>
    </row>
    <row r="291" spans="1:117" x14ac:dyDescent="0.25">
      <c r="A291" s="689">
        <f t="shared" si="45"/>
        <v>5950</v>
      </c>
      <c r="B291" s="690">
        <f t="shared" si="46"/>
        <v>1703013</v>
      </c>
      <c r="C291" s="626">
        <v>291</v>
      </c>
      <c r="D291" s="677" t="str">
        <f t="shared" si="43"/>
        <v>17</v>
      </c>
      <c r="E291" s="677" t="str">
        <f t="shared" si="44"/>
        <v>03</v>
      </c>
      <c r="F291" s="691">
        <f t="shared" si="47"/>
        <v>13</v>
      </c>
      <c r="G291" s="692" t="str">
        <f t="shared" si="48"/>
        <v>013</v>
      </c>
      <c r="H291" s="680" t="str">
        <f t="shared" si="42"/>
        <v>1703013</v>
      </c>
      <c r="I291" s="681">
        <v>42798.740195486112</v>
      </c>
      <c r="K291" s="682">
        <v>42844.721866435182</v>
      </c>
      <c r="L291" s="683" t="s">
        <v>555</v>
      </c>
      <c r="M291" s="684" t="s">
        <v>555</v>
      </c>
      <c r="N291" s="684" t="str">
        <f>IF(I291="","",IFERROR(VLOOKUP(B291,QUEUE!$F$11:$X$1000,19,FALSE),"NON"))</f>
        <v>สมบูรณ์</v>
      </c>
      <c r="O291" s="684" t="s">
        <v>555</v>
      </c>
      <c r="P291" s="684" t="s">
        <v>555</v>
      </c>
      <c r="Q291" s="662" t="s">
        <v>16</v>
      </c>
      <c r="R291" s="662" t="s">
        <v>102</v>
      </c>
      <c r="S291" s="662" t="s">
        <v>31</v>
      </c>
      <c r="T291" s="662" t="s">
        <v>1315</v>
      </c>
      <c r="U291" s="662" t="s">
        <v>398</v>
      </c>
      <c r="V291" s="685">
        <v>959165445</v>
      </c>
      <c r="X291" s="662" t="s">
        <v>1316</v>
      </c>
      <c r="Y291" s="662" t="s">
        <v>477</v>
      </c>
      <c r="Z291" s="662" t="s">
        <v>707</v>
      </c>
      <c r="AA291" s="662">
        <v>2015</v>
      </c>
      <c r="AB291" s="681">
        <v>43037</v>
      </c>
      <c r="AC291" s="686" t="s">
        <v>390</v>
      </c>
      <c r="AD291" s="686"/>
      <c r="AE291" s="686"/>
      <c r="AF291" s="686"/>
      <c r="AG291" s="626" t="s">
        <v>341</v>
      </c>
      <c r="DD291" s="626">
        <v>291</v>
      </c>
      <c r="DG291" s="626">
        <v>4</v>
      </c>
      <c r="DH291" s="681">
        <v>42798.656901273149</v>
      </c>
      <c r="DI291" s="662" t="s">
        <v>1319</v>
      </c>
      <c r="DJ291" s="663">
        <v>0</v>
      </c>
      <c r="DK291" s="662"/>
      <c r="DL291" s="687" t="str">
        <f t="shared" si="41"/>
        <v>พร้อมซ่อม</v>
      </c>
      <c r="DM291" s="688">
        <v>32100</v>
      </c>
    </row>
    <row r="292" spans="1:117" x14ac:dyDescent="0.25">
      <c r="A292" s="689">
        <f t="shared" si="45"/>
        <v>7180</v>
      </c>
      <c r="B292" s="690">
        <f t="shared" si="46"/>
        <v>1703014</v>
      </c>
      <c r="C292" s="626">
        <v>292</v>
      </c>
      <c r="D292" s="677" t="str">
        <f t="shared" si="43"/>
        <v>17</v>
      </c>
      <c r="E292" s="677" t="str">
        <f t="shared" si="44"/>
        <v>03</v>
      </c>
      <c r="F292" s="691">
        <f t="shared" si="47"/>
        <v>14</v>
      </c>
      <c r="G292" s="692" t="str">
        <f t="shared" si="48"/>
        <v>014</v>
      </c>
      <c r="H292" s="680" t="str">
        <f t="shared" si="42"/>
        <v>1703014</v>
      </c>
      <c r="I292" s="681">
        <v>42871.667292361111</v>
      </c>
      <c r="J292" s="681">
        <v>42882</v>
      </c>
      <c r="K292" s="682">
        <v>42888.395079050926</v>
      </c>
      <c r="L292" s="683" t="s">
        <v>555</v>
      </c>
      <c r="M292" s="684" t="s">
        <v>555</v>
      </c>
      <c r="N292" s="684" t="s">
        <v>555</v>
      </c>
      <c r="O292" s="684" t="s">
        <v>555</v>
      </c>
      <c r="P292" s="684" t="s">
        <v>555</v>
      </c>
      <c r="Q292" s="662" t="s">
        <v>16</v>
      </c>
      <c r="R292" s="662" t="s">
        <v>44</v>
      </c>
      <c r="S292" s="662" t="s">
        <v>36</v>
      </c>
      <c r="T292" s="662" t="s">
        <v>1317</v>
      </c>
      <c r="U292" s="662" t="s">
        <v>303</v>
      </c>
      <c r="V292" s="685">
        <v>892081407</v>
      </c>
      <c r="W292" s="685">
        <v>866137372</v>
      </c>
      <c r="X292" s="662" t="s">
        <v>1318</v>
      </c>
      <c r="Y292" s="662" t="s">
        <v>310</v>
      </c>
      <c r="Z292" s="662" t="s">
        <v>384</v>
      </c>
      <c r="AA292" s="662">
        <v>2009</v>
      </c>
      <c r="AB292" s="681" t="s">
        <v>330</v>
      </c>
      <c r="AD292" s="686"/>
      <c r="AE292" s="686"/>
      <c r="AF292" s="686"/>
      <c r="AG292" s="626" t="s">
        <v>47</v>
      </c>
      <c r="AH292" s="626" t="s">
        <v>340</v>
      </c>
      <c r="AI292" s="626" t="s">
        <v>51</v>
      </c>
      <c r="AK292" s="626" t="s">
        <v>53</v>
      </c>
      <c r="AM292" s="626" t="s">
        <v>57</v>
      </c>
      <c r="AO292" s="626" t="s">
        <v>65</v>
      </c>
      <c r="AP292" s="626" t="s">
        <v>1864</v>
      </c>
      <c r="AQ292" s="626" t="s">
        <v>68</v>
      </c>
      <c r="AR292" s="626" t="s">
        <v>340</v>
      </c>
      <c r="AS292" s="626" t="s">
        <v>1421</v>
      </c>
      <c r="AU292" s="626" t="s">
        <v>1865</v>
      </c>
      <c r="AW292" s="626" t="s">
        <v>1422</v>
      </c>
      <c r="AY292" s="626" t="s">
        <v>1866</v>
      </c>
      <c r="BA292" s="626" t="s">
        <v>1867</v>
      </c>
      <c r="BC292" s="626" t="s">
        <v>1868</v>
      </c>
      <c r="BE292" s="626" t="s">
        <v>702</v>
      </c>
      <c r="DD292" s="626">
        <v>292</v>
      </c>
      <c r="DG292" s="626">
        <v>0.5</v>
      </c>
      <c r="DH292" s="681">
        <v>42798.658327199075</v>
      </c>
      <c r="DI292" s="662" t="s">
        <v>968</v>
      </c>
      <c r="DJ292" s="663">
        <v>4</v>
      </c>
      <c r="DK292" s="662"/>
      <c r="DL292" s="687" t="str">
        <f t="shared" si="41"/>
        <v>พร้อมซ่อม</v>
      </c>
      <c r="DM292" s="688">
        <v>0</v>
      </c>
    </row>
    <row r="293" spans="1:117" x14ac:dyDescent="0.25">
      <c r="A293" s="689">
        <f t="shared" si="45"/>
        <v>9580</v>
      </c>
      <c r="B293" s="690">
        <f t="shared" si="46"/>
        <v>1703015</v>
      </c>
      <c r="C293" s="626">
        <v>293</v>
      </c>
      <c r="D293" s="677" t="str">
        <f t="shared" si="43"/>
        <v>17</v>
      </c>
      <c r="E293" s="677" t="str">
        <f t="shared" si="44"/>
        <v>03</v>
      </c>
      <c r="F293" s="691">
        <f t="shared" si="47"/>
        <v>15</v>
      </c>
      <c r="G293" s="692" t="str">
        <f t="shared" si="48"/>
        <v>015</v>
      </c>
      <c r="H293" s="680" t="str">
        <f t="shared" si="42"/>
        <v>1703015</v>
      </c>
      <c r="I293" s="681">
        <v>42798.74832939815</v>
      </c>
      <c r="K293" s="682" t="str">
        <f>IF(OR(N293="OUT",N293="สมบูรณ์"),"ไม่ระบุ","")</f>
        <v>ไม่ระบุ</v>
      </c>
      <c r="L293" s="683" t="str">
        <f>IF(I293="","",IF(J293="","No fix",J293-I293))</f>
        <v>No fix</v>
      </c>
      <c r="M293" s="684" t="str">
        <f>IF(I293="","",IF(AG293="","NON","JOB"))</f>
        <v>JOB</v>
      </c>
      <c r="N293" s="684" t="str">
        <f>IF(I293="","",IFERROR(VLOOKUP(B293,QUEUE!$F$11:$X$1000,19,FALSE),"NON"))</f>
        <v>สมบูรณ์</v>
      </c>
      <c r="O293" s="684" t="str">
        <f>IF(I293="","",IFERROR(IF(VLOOKUP(B293,[1]REFINISH!$F$4:$O$1000,10,FALSE)="",VLOOKUP(B293,[1]REFINISH!$F$4:$O$1000,8,FALSE),"OK"),"NON"))</f>
        <v>OK</v>
      </c>
      <c r="P293" s="684" t="str">
        <f>IF(I293="","",IF(AF293=0,"NON",IF(AF293-DE293=0,"OK","ขาด"&amp;AF293-DE293&amp;"ชิ้น")))</f>
        <v>NON</v>
      </c>
      <c r="Q293" s="662" t="s">
        <v>16</v>
      </c>
      <c r="R293" s="662" t="s">
        <v>44</v>
      </c>
      <c r="S293" s="662" t="s">
        <v>32</v>
      </c>
      <c r="T293" s="662" t="s">
        <v>1321</v>
      </c>
      <c r="U293" s="662" t="s">
        <v>1322</v>
      </c>
      <c r="V293" s="685">
        <v>840104057</v>
      </c>
      <c r="X293" s="662" t="s">
        <v>1323</v>
      </c>
      <c r="Y293" s="662" t="s">
        <v>310</v>
      </c>
      <c r="Z293" s="662" t="s">
        <v>384</v>
      </c>
      <c r="AA293" s="662">
        <v>2005</v>
      </c>
      <c r="AB293" s="681">
        <v>42742</v>
      </c>
      <c r="AC293" s="686" t="s">
        <v>408</v>
      </c>
      <c r="AD293" s="686"/>
      <c r="AE293" s="686"/>
      <c r="AF293" s="686"/>
      <c r="AG293" s="626" t="s">
        <v>47</v>
      </c>
      <c r="AI293" s="626" t="s">
        <v>48</v>
      </c>
      <c r="AK293" s="626" t="s">
        <v>55</v>
      </c>
      <c r="AM293" s="626" t="s">
        <v>59</v>
      </c>
      <c r="AO293" s="626" t="s">
        <v>65</v>
      </c>
      <c r="AQ293" s="626" t="s">
        <v>1074</v>
      </c>
      <c r="AS293" s="626" t="s">
        <v>1324</v>
      </c>
      <c r="DD293" s="626">
        <v>293</v>
      </c>
      <c r="DG293" s="626">
        <v>1.5</v>
      </c>
      <c r="DH293" s="681">
        <v>42798.744664467595</v>
      </c>
      <c r="DI293" s="662">
        <v>0</v>
      </c>
      <c r="DJ293" s="663">
        <v>4</v>
      </c>
      <c r="DK293" s="662"/>
      <c r="DL293" s="687" t="str">
        <f t="shared" si="41"/>
        <v>พร้อมซ่อม</v>
      </c>
      <c r="DM293" s="688">
        <v>4089.5</v>
      </c>
    </row>
    <row r="294" spans="1:117" x14ac:dyDescent="0.25">
      <c r="A294" s="689">
        <f t="shared" si="45"/>
        <v>8391</v>
      </c>
      <c r="B294" s="690">
        <f t="shared" si="46"/>
        <v>1703016</v>
      </c>
      <c r="C294" s="626">
        <v>294</v>
      </c>
      <c r="D294" s="677" t="str">
        <f t="shared" si="43"/>
        <v>17</v>
      </c>
      <c r="E294" s="677" t="str">
        <f t="shared" si="44"/>
        <v>03</v>
      </c>
      <c r="F294" s="691">
        <f t="shared" si="47"/>
        <v>16</v>
      </c>
      <c r="G294" s="692" t="str">
        <f t="shared" si="48"/>
        <v>016</v>
      </c>
      <c r="H294" s="680" t="str">
        <f t="shared" si="42"/>
        <v>1703016</v>
      </c>
      <c r="I294" s="681">
        <v>42822.471945138888</v>
      </c>
      <c r="K294" s="682">
        <v>42833.732403703703</v>
      </c>
      <c r="L294" s="683" t="s">
        <v>555</v>
      </c>
      <c r="M294" s="684" t="s">
        <v>555</v>
      </c>
      <c r="N294" s="684" t="str">
        <f>IF(I294="","",IFERROR(VLOOKUP(B294,QUEUE!$F$11:$X$1000,19,FALSE),"NON"))</f>
        <v>สมบูรณ์</v>
      </c>
      <c r="O294" s="684" t="s">
        <v>555</v>
      </c>
      <c r="P294" s="684" t="s">
        <v>555</v>
      </c>
      <c r="Q294" s="662" t="s">
        <v>16</v>
      </c>
      <c r="R294" s="662" t="s">
        <v>43</v>
      </c>
      <c r="S294" s="662" t="s">
        <v>31</v>
      </c>
      <c r="T294" s="662" t="s">
        <v>1149</v>
      </c>
      <c r="U294" s="662" t="s">
        <v>326</v>
      </c>
      <c r="V294" s="685">
        <v>851885402</v>
      </c>
      <c r="X294" s="662" t="s">
        <v>1150</v>
      </c>
      <c r="Y294" s="662" t="s">
        <v>294</v>
      </c>
      <c r="Z294" s="662" t="s">
        <v>1302</v>
      </c>
      <c r="AA294" s="662">
        <v>2012</v>
      </c>
      <c r="AB294" s="681">
        <v>42925</v>
      </c>
      <c r="AC294" s="686" t="s">
        <v>567</v>
      </c>
      <c r="AD294" s="686"/>
      <c r="AE294" s="686"/>
      <c r="AF294" s="686"/>
      <c r="AG294" s="626" t="s">
        <v>47</v>
      </c>
      <c r="AH294" s="626" t="s">
        <v>340</v>
      </c>
      <c r="AI294" s="626" t="s">
        <v>51</v>
      </c>
      <c r="AK294" s="626" t="s">
        <v>68</v>
      </c>
      <c r="AL294" s="626" t="s">
        <v>340</v>
      </c>
      <c r="AM294" s="626" t="s">
        <v>73</v>
      </c>
      <c r="AN294" s="626" t="s">
        <v>340</v>
      </c>
      <c r="AO294" s="626" t="s">
        <v>1398</v>
      </c>
      <c r="DD294" s="626">
        <v>294</v>
      </c>
      <c r="DG294" s="626">
        <v>0.5</v>
      </c>
      <c r="DH294" s="681">
        <v>42800</v>
      </c>
      <c r="DI294" s="662">
        <v>0</v>
      </c>
      <c r="DJ294" s="663">
        <v>2</v>
      </c>
      <c r="DK294" s="662">
        <v>1</v>
      </c>
      <c r="DL294" s="687" t="str">
        <f t="shared" si="41"/>
        <v>พร้อมซ่อม</v>
      </c>
      <c r="DM294" s="688">
        <v>10000</v>
      </c>
    </row>
    <row r="295" spans="1:117" x14ac:dyDescent="0.25">
      <c r="A295" s="689">
        <f t="shared" si="45"/>
        <v>1723</v>
      </c>
      <c r="B295" s="690">
        <f t="shared" si="46"/>
        <v>1703017</v>
      </c>
      <c r="C295" s="626">
        <v>295</v>
      </c>
      <c r="D295" s="677" t="str">
        <f t="shared" si="43"/>
        <v>17</v>
      </c>
      <c r="E295" s="677" t="str">
        <f t="shared" si="44"/>
        <v>03</v>
      </c>
      <c r="F295" s="691">
        <f t="shared" si="47"/>
        <v>17</v>
      </c>
      <c r="G295" s="692" t="str">
        <f t="shared" si="48"/>
        <v>017</v>
      </c>
      <c r="H295" s="680" t="str">
        <f t="shared" si="42"/>
        <v>1703017</v>
      </c>
      <c r="I295" s="681">
        <v>42857</v>
      </c>
      <c r="J295" s="681">
        <v>42872</v>
      </c>
      <c r="K295" s="682">
        <v>42872.711485995373</v>
      </c>
      <c r="L295" s="683" t="s">
        <v>555</v>
      </c>
      <c r="M295" s="684" t="s">
        <v>555</v>
      </c>
      <c r="N295" s="684" t="s">
        <v>555</v>
      </c>
      <c r="O295" s="684" t="s">
        <v>555</v>
      </c>
      <c r="P295" s="684" t="s">
        <v>555</v>
      </c>
      <c r="Q295" s="662" t="s">
        <v>16</v>
      </c>
      <c r="R295" s="662" t="s">
        <v>44</v>
      </c>
      <c r="S295" s="662" t="s">
        <v>31</v>
      </c>
      <c r="T295" s="662" t="s">
        <v>1325</v>
      </c>
      <c r="U295" s="662" t="s">
        <v>392</v>
      </c>
      <c r="V295" s="685">
        <v>892089224</v>
      </c>
      <c r="X295" s="662" t="s">
        <v>1326</v>
      </c>
      <c r="Y295" s="662" t="s">
        <v>538</v>
      </c>
      <c r="Z295" s="662" t="s">
        <v>813</v>
      </c>
      <c r="AA295" s="662">
        <v>2013</v>
      </c>
      <c r="AB295" s="681" t="s">
        <v>330</v>
      </c>
      <c r="AD295" s="686"/>
      <c r="AE295" s="686"/>
      <c r="AF295" s="686"/>
      <c r="AG295" s="626" t="s">
        <v>570</v>
      </c>
      <c r="AI295" s="626" t="s">
        <v>56</v>
      </c>
      <c r="AK295" s="626" t="s">
        <v>64</v>
      </c>
      <c r="AM295" s="626" t="s">
        <v>1723</v>
      </c>
      <c r="AO295" s="626" t="s">
        <v>54</v>
      </c>
      <c r="AQ295" s="626" t="s">
        <v>48</v>
      </c>
      <c r="AS295" s="626" t="s">
        <v>1123</v>
      </c>
      <c r="AU295" s="626" t="s">
        <v>1724</v>
      </c>
      <c r="AW295" s="626" t="s">
        <v>1725</v>
      </c>
      <c r="AY295" s="626" t="s">
        <v>52</v>
      </c>
      <c r="BA295" s="626" t="s">
        <v>1726</v>
      </c>
      <c r="BC295" s="626" t="s">
        <v>59</v>
      </c>
      <c r="DD295" s="626">
        <v>295</v>
      </c>
      <c r="DH295" s="681">
        <v>42800.633785532409</v>
      </c>
      <c r="DI295" s="662"/>
      <c r="DJ295" s="663"/>
      <c r="DK295" s="662"/>
      <c r="DL295" s="687" t="str">
        <f t="shared" si="41"/>
        <v>พร้อมซ่อม</v>
      </c>
      <c r="DM295" s="688">
        <v>9435</v>
      </c>
    </row>
    <row r="296" spans="1:117" x14ac:dyDescent="0.25">
      <c r="A296" s="689">
        <f t="shared" si="45"/>
        <v>9320</v>
      </c>
      <c r="B296" s="690">
        <f t="shared" si="46"/>
        <v>1703018</v>
      </c>
      <c r="C296" s="626">
        <v>296</v>
      </c>
      <c r="D296" s="677" t="str">
        <f t="shared" si="43"/>
        <v>17</v>
      </c>
      <c r="E296" s="677" t="str">
        <f t="shared" si="44"/>
        <v>03</v>
      </c>
      <c r="F296" s="691">
        <f t="shared" si="47"/>
        <v>18</v>
      </c>
      <c r="G296" s="692" t="str">
        <f t="shared" si="48"/>
        <v>018</v>
      </c>
      <c r="H296" s="680" t="str">
        <f t="shared" si="42"/>
        <v>1703018</v>
      </c>
      <c r="I296" s="681">
        <v>42800.647334143519</v>
      </c>
      <c r="K296" s="682" t="str">
        <f>IF(OR(M296="OUT",N296="OUT",N296="สมบูรณ์"),"ไม่ระบุ","")</f>
        <v/>
      </c>
      <c r="L296" s="683" t="str">
        <f>IF(I296="","",IF(J296="","No fix",J296-I296))</f>
        <v>No fix</v>
      </c>
      <c r="M296" s="684" t="str">
        <f>IF(I296="","",IF(AG296="","NON","JOB"))</f>
        <v>JOB</v>
      </c>
      <c r="N296" s="684" t="str">
        <f>IF(I296="","",IFERROR(VLOOKUP(B296,QUEUE!$F$11:$X$1000,19,FALSE),"NON"))</f>
        <v>ซ้ำ</v>
      </c>
      <c r="O296" s="684" t="str">
        <f>IF(I296="","",IFERROR(IF(VLOOKUP(B296,[1]REFINISH!$F$4:$O$1000,10,FALSE)="",VLOOKUP(B296,[1]REFINISH!$F$4:$O$1000,8,FALSE),"OK"),"NON"))</f>
        <v>NON</v>
      </c>
      <c r="P296" s="684" t="str">
        <f>IF(I296="","",IF(AF296=0,"NON",IF(AF296-DE296=0,"OK","ขาด"&amp;AF296-DE296&amp;"ชิ้น")))</f>
        <v>NON</v>
      </c>
      <c r="Q296" s="662" t="s">
        <v>16</v>
      </c>
      <c r="R296" s="662" t="s">
        <v>43</v>
      </c>
      <c r="S296" s="662" t="s">
        <v>32</v>
      </c>
      <c r="T296" s="662" t="s">
        <v>815</v>
      </c>
      <c r="U296" s="662" t="s">
        <v>745</v>
      </c>
      <c r="V296" s="685">
        <v>890770627</v>
      </c>
      <c r="X296" s="662" t="s">
        <v>816</v>
      </c>
      <c r="Y296" s="662" t="s">
        <v>315</v>
      </c>
      <c r="Z296" s="662" t="s">
        <v>316</v>
      </c>
      <c r="AA296" s="662">
        <v>2012</v>
      </c>
      <c r="AB296" s="681">
        <v>42956</v>
      </c>
      <c r="AC296" s="686" t="s">
        <v>545</v>
      </c>
      <c r="AD296" s="686"/>
      <c r="AE296" s="686"/>
      <c r="AF296" s="686"/>
      <c r="AG296" s="626" t="s">
        <v>1328</v>
      </c>
      <c r="DD296" s="626">
        <v>296</v>
      </c>
      <c r="DH296" s="681">
        <v>42800.645278356482</v>
      </c>
      <c r="DI296" s="662">
        <v>0</v>
      </c>
      <c r="DJ296" s="663">
        <v>0</v>
      </c>
      <c r="DK296" s="662">
        <v>1</v>
      </c>
      <c r="DL296" s="687" t="str">
        <f t="shared" si="41"/>
        <v>พร้อมซ่อม</v>
      </c>
      <c r="DM296" s="688">
        <v>7650</v>
      </c>
    </row>
    <row r="297" spans="1:117" x14ac:dyDescent="0.25">
      <c r="A297" s="689">
        <f t="shared" si="45"/>
        <v>3448</v>
      </c>
      <c r="B297" s="690">
        <f t="shared" si="46"/>
        <v>1703019</v>
      </c>
      <c r="C297" s="626">
        <v>297</v>
      </c>
      <c r="D297" s="677" t="str">
        <f t="shared" si="43"/>
        <v>17</v>
      </c>
      <c r="E297" s="677" t="str">
        <f t="shared" si="44"/>
        <v>03</v>
      </c>
      <c r="F297" s="691">
        <f t="shared" si="47"/>
        <v>19</v>
      </c>
      <c r="G297" s="692" t="str">
        <f t="shared" si="48"/>
        <v>019</v>
      </c>
      <c r="H297" s="680" t="str">
        <f t="shared" si="42"/>
        <v>1703019</v>
      </c>
      <c r="I297" s="681">
        <v>42800.688380902779</v>
      </c>
      <c r="K297" s="682">
        <v>42825.746145138888</v>
      </c>
      <c r="L297" s="683" t="s">
        <v>555</v>
      </c>
      <c r="M297" s="684" t="s">
        <v>555</v>
      </c>
      <c r="N297" s="684" t="str">
        <f>IF(I297="","",IFERROR(VLOOKUP(B297,QUEUE!$F$11:$X$1000,19,FALSE),"NON"))</f>
        <v>สมบูรณ์</v>
      </c>
      <c r="O297" s="684" t="s">
        <v>555</v>
      </c>
      <c r="P297" s="684" t="s">
        <v>555</v>
      </c>
      <c r="Q297" s="662" t="s">
        <v>16</v>
      </c>
      <c r="R297" s="662" t="s">
        <v>44</v>
      </c>
      <c r="S297" s="662" t="s">
        <v>33</v>
      </c>
      <c r="T297" s="662" t="s">
        <v>1333</v>
      </c>
      <c r="U297" s="662" t="s">
        <v>1334</v>
      </c>
      <c r="V297" s="685">
        <v>956862907</v>
      </c>
      <c r="X297" s="662" t="s">
        <v>1335</v>
      </c>
      <c r="Y297" s="662" t="s">
        <v>315</v>
      </c>
      <c r="Z297" s="662" t="s">
        <v>333</v>
      </c>
      <c r="AA297" s="662">
        <v>2007</v>
      </c>
      <c r="AB297" s="681">
        <v>42616</v>
      </c>
      <c r="AC297" s="686" t="s">
        <v>324</v>
      </c>
      <c r="AD297" s="686"/>
      <c r="AE297" s="686"/>
      <c r="AF297" s="686"/>
      <c r="AG297" s="626" t="s">
        <v>47</v>
      </c>
      <c r="AI297" s="626" t="s">
        <v>51</v>
      </c>
      <c r="AK297" s="626" t="s">
        <v>65</v>
      </c>
      <c r="AL297" s="626" t="s">
        <v>340</v>
      </c>
      <c r="AM297" s="626" t="s">
        <v>73</v>
      </c>
      <c r="AN297" s="626" t="s">
        <v>340</v>
      </c>
      <c r="AO297" s="626" t="s">
        <v>1336</v>
      </c>
      <c r="DD297" s="626">
        <v>297</v>
      </c>
      <c r="DG297" s="626">
        <v>0.5</v>
      </c>
      <c r="DH297" s="681">
        <v>42800.684393981479</v>
      </c>
      <c r="DI297" s="662">
        <v>0</v>
      </c>
      <c r="DJ297" s="663">
        <v>2</v>
      </c>
      <c r="DK297" s="662"/>
      <c r="DL297" s="687" t="str">
        <f t="shared" si="41"/>
        <v>พร้อมซ่อม</v>
      </c>
      <c r="DM297" s="688">
        <v>25066</v>
      </c>
    </row>
    <row r="298" spans="1:117" x14ac:dyDescent="0.25">
      <c r="A298" s="689">
        <f t="shared" si="45"/>
        <v>6775</v>
      </c>
      <c r="B298" s="690">
        <f t="shared" si="46"/>
        <v>1703020</v>
      </c>
      <c r="C298" s="626">
        <v>298</v>
      </c>
      <c r="D298" s="677" t="str">
        <f t="shared" si="43"/>
        <v>17</v>
      </c>
      <c r="E298" s="677" t="str">
        <f t="shared" si="44"/>
        <v>03</v>
      </c>
      <c r="F298" s="691">
        <f t="shared" si="47"/>
        <v>20</v>
      </c>
      <c r="G298" s="692" t="str">
        <f t="shared" si="48"/>
        <v>020</v>
      </c>
      <c r="H298" s="680" t="str">
        <f t="shared" si="42"/>
        <v>1703020</v>
      </c>
      <c r="I298" s="681">
        <v>42801.423616898152</v>
      </c>
      <c r="K298" s="682" t="str">
        <f>IF(OR(N298="OUT",N298="สมบูรณ์"),"ไม่ระบุ","")</f>
        <v>ไม่ระบุ</v>
      </c>
      <c r="L298" s="683" t="str">
        <f>IF(I298="","",IF(J298="","No fix",J298-I298))</f>
        <v>No fix</v>
      </c>
      <c r="M298" s="684" t="str">
        <f>IF(I298="","",IF(AG298="","NON","JOB"))</f>
        <v>JOB</v>
      </c>
      <c r="N298" s="684" t="str">
        <f>IF(I298="","",IFERROR(VLOOKUP(B298,QUEUE!$F$11:$X$1000,19,FALSE),"NON"))</f>
        <v>สมบูรณ์</v>
      </c>
      <c r="O298" s="684" t="str">
        <f>IF(I298="","",IFERROR(IF(VLOOKUP(B298,[1]REFINISH!$F$4:$O$1000,10,FALSE)="",VLOOKUP(B298,[1]REFINISH!$F$4:$O$1000,8,FALSE),"OK"),"NON"))</f>
        <v>OK</v>
      </c>
      <c r="P298" s="684" t="str">
        <f>IF(I298="","",IF(AF298=0,"NON",IF(AF298-DE298=0,"OK","ขาด"&amp;AF298-DE298&amp;"ชิ้น")))</f>
        <v>NON</v>
      </c>
      <c r="Q298" s="662" t="s">
        <v>16</v>
      </c>
      <c r="R298" s="662" t="s">
        <v>44</v>
      </c>
      <c r="S298" s="662" t="s">
        <v>31</v>
      </c>
      <c r="T298" s="662" t="s">
        <v>1344</v>
      </c>
      <c r="U298" s="662" t="s">
        <v>501</v>
      </c>
      <c r="V298" s="685">
        <v>924574445</v>
      </c>
      <c r="X298" s="662" t="s">
        <v>1345</v>
      </c>
      <c r="Y298" s="662" t="s">
        <v>315</v>
      </c>
      <c r="Z298" s="662" t="s">
        <v>411</v>
      </c>
      <c r="AA298" s="662">
        <v>2013</v>
      </c>
      <c r="AB298" s="681">
        <v>43022</v>
      </c>
      <c r="AC298" s="686" t="s">
        <v>390</v>
      </c>
      <c r="AD298" s="686"/>
      <c r="AE298" s="686"/>
      <c r="AF298" s="686"/>
      <c r="AG298" s="626" t="s">
        <v>1331</v>
      </c>
      <c r="AI298" s="626" t="s">
        <v>570</v>
      </c>
      <c r="DD298" s="626">
        <v>298</v>
      </c>
      <c r="DG298" s="626">
        <v>0.5</v>
      </c>
      <c r="DH298" s="681">
        <v>42801.421526157406</v>
      </c>
      <c r="DI298" s="662">
        <v>0</v>
      </c>
      <c r="DJ298" s="663">
        <v>0</v>
      </c>
      <c r="DK298" s="662">
        <v>1</v>
      </c>
      <c r="DL298" s="687" t="str">
        <f t="shared" si="41"/>
        <v>พร้อมซ่อม</v>
      </c>
      <c r="DM298" s="688">
        <v>15624</v>
      </c>
    </row>
    <row r="299" spans="1:117" x14ac:dyDescent="0.25">
      <c r="A299" s="689">
        <f t="shared" si="45"/>
        <v>4950</v>
      </c>
      <c r="B299" s="690">
        <f t="shared" si="46"/>
        <v>1703021</v>
      </c>
      <c r="C299" s="626">
        <v>299</v>
      </c>
      <c r="D299" s="677" t="str">
        <f t="shared" si="43"/>
        <v>17</v>
      </c>
      <c r="E299" s="677" t="str">
        <f t="shared" si="44"/>
        <v>03</v>
      </c>
      <c r="F299" s="691">
        <f t="shared" si="47"/>
        <v>21</v>
      </c>
      <c r="G299" s="692" t="str">
        <f t="shared" si="48"/>
        <v>021</v>
      </c>
      <c r="H299" s="680" t="str">
        <f t="shared" si="42"/>
        <v>1703021</v>
      </c>
      <c r="I299" s="681">
        <v>42801.427485300926</v>
      </c>
      <c r="K299" s="682">
        <v>42870.722948148148</v>
      </c>
      <c r="L299" s="683" t="s">
        <v>555</v>
      </c>
      <c r="M299" s="684" t="s">
        <v>555</v>
      </c>
      <c r="N299" s="684" t="s">
        <v>555</v>
      </c>
      <c r="O299" s="684" t="s">
        <v>555</v>
      </c>
      <c r="P299" s="684" t="s">
        <v>555</v>
      </c>
      <c r="Q299" s="662" t="s">
        <v>16</v>
      </c>
      <c r="R299" s="662" t="s">
        <v>45</v>
      </c>
      <c r="S299" s="662" t="s">
        <v>32</v>
      </c>
      <c r="T299" s="662" t="s">
        <v>1346</v>
      </c>
      <c r="U299" s="662" t="s">
        <v>1347</v>
      </c>
      <c r="V299" s="685">
        <v>989456526</v>
      </c>
      <c r="X299" s="662" t="s">
        <v>1348</v>
      </c>
      <c r="Y299" s="662" t="s">
        <v>403</v>
      </c>
      <c r="Z299" s="662" t="s">
        <v>913</v>
      </c>
      <c r="AA299" s="662">
        <v>2011</v>
      </c>
      <c r="AB299" s="681" t="s">
        <v>330</v>
      </c>
      <c r="AD299" s="686"/>
      <c r="AE299" s="686"/>
      <c r="AF299" s="686"/>
      <c r="AG299" s="626" t="s">
        <v>1349</v>
      </c>
      <c r="DD299" s="626">
        <v>299</v>
      </c>
      <c r="DG299" s="626">
        <v>0.5</v>
      </c>
      <c r="DH299" s="681">
        <v>42801.42669270833</v>
      </c>
      <c r="DI299" s="662" t="s">
        <v>1063</v>
      </c>
      <c r="DJ299" s="663">
        <v>0</v>
      </c>
      <c r="DK299" s="662">
        <v>1</v>
      </c>
      <c r="DL299" s="687" t="str">
        <f t="shared" si="41"/>
        <v>พร้อมซ่อม</v>
      </c>
      <c r="DM299" s="688">
        <v>4051.4</v>
      </c>
    </row>
    <row r="300" spans="1:117" x14ac:dyDescent="0.25">
      <c r="A300" s="689">
        <f t="shared" si="45"/>
        <v>4625</v>
      </c>
      <c r="B300" s="690">
        <f t="shared" si="46"/>
        <v>1703022</v>
      </c>
      <c r="C300" s="626">
        <v>300</v>
      </c>
      <c r="D300" s="677" t="str">
        <f t="shared" si="43"/>
        <v>17</v>
      </c>
      <c r="E300" s="677" t="str">
        <f t="shared" si="44"/>
        <v>03</v>
      </c>
      <c r="F300" s="691">
        <f t="shared" si="47"/>
        <v>22</v>
      </c>
      <c r="G300" s="692" t="str">
        <f t="shared" si="48"/>
        <v>022</v>
      </c>
      <c r="H300" s="680" t="str">
        <f t="shared" si="42"/>
        <v>1703022</v>
      </c>
      <c r="L300" s="683" t="str">
        <f>IF(I300="","",IF(J300="","No fix",J300-I300))</f>
        <v/>
      </c>
      <c r="M300" s="684" t="str">
        <f>IF(I300="","",IF(AG300="","NON","JOB"))</f>
        <v/>
      </c>
      <c r="N300" s="684" t="str">
        <f>IF(I300="","",IFERROR(VLOOKUP(B300,QUEUE!$F$11:$X$1000,19,FALSE),"NON"))</f>
        <v/>
      </c>
      <c r="O300" s="684" t="str">
        <f>IF(I300="","",IFERROR(IF(VLOOKUP(B300,[1]REFINISH!$F$4:$O$1000,10,FALSE)="",VLOOKUP(B300,[1]REFINISH!$F$4:$O$1000,8,FALSE),"OK"),"NON"))</f>
        <v/>
      </c>
      <c r="P300" s="684" t="str">
        <f>IF(I300="","",IF(AF300=0,"NON",IF(AF300-DE300=0,"OK","ขาด"&amp;AF300-DE300&amp;"ชิ้น")))</f>
        <v/>
      </c>
      <c r="Q300" s="662" t="s">
        <v>16</v>
      </c>
      <c r="R300" s="662" t="s">
        <v>44</v>
      </c>
      <c r="S300" s="662" t="s">
        <v>31</v>
      </c>
      <c r="T300" s="662" t="s">
        <v>1351</v>
      </c>
      <c r="U300" s="662" t="s">
        <v>398</v>
      </c>
      <c r="V300" s="685">
        <v>927941910</v>
      </c>
      <c r="X300" s="662" t="s">
        <v>1352</v>
      </c>
      <c r="Y300" s="662" t="s">
        <v>310</v>
      </c>
      <c r="Z300" s="662" t="s">
        <v>400</v>
      </c>
      <c r="AA300" s="662">
        <v>2011</v>
      </c>
      <c r="AB300" s="681">
        <v>42852</v>
      </c>
      <c r="AC300" s="686" t="s">
        <v>1353</v>
      </c>
      <c r="AD300" s="686"/>
      <c r="AE300" s="686"/>
      <c r="AF300" s="686"/>
      <c r="DD300" s="626">
        <v>300</v>
      </c>
      <c r="DH300" s="681">
        <v>42801.460489467594</v>
      </c>
      <c r="DI300" s="662"/>
      <c r="DJ300" s="663"/>
      <c r="DK300" s="662"/>
      <c r="DL300" s="687" t="str">
        <f t="shared" si="41"/>
        <v>รออนุมัติ</v>
      </c>
      <c r="DM300" s="688">
        <v>0</v>
      </c>
    </row>
    <row r="301" spans="1:117" x14ac:dyDescent="0.25">
      <c r="A301" s="689">
        <f t="shared" si="45"/>
        <v>8086</v>
      </c>
      <c r="B301" s="690">
        <f t="shared" si="46"/>
        <v>1703023</v>
      </c>
      <c r="C301" s="626">
        <v>301</v>
      </c>
      <c r="D301" s="677" t="str">
        <f t="shared" si="43"/>
        <v>17</v>
      </c>
      <c r="E301" s="677" t="str">
        <f t="shared" si="44"/>
        <v>03</v>
      </c>
      <c r="F301" s="691">
        <f t="shared" si="47"/>
        <v>23</v>
      </c>
      <c r="G301" s="692" t="str">
        <f t="shared" si="48"/>
        <v>023</v>
      </c>
      <c r="H301" s="680" t="str">
        <f t="shared" si="42"/>
        <v>1703023</v>
      </c>
      <c r="L301" s="683" t="str">
        <f>IF(I301="","",IF(J301="","No fix",J301-I301))</f>
        <v/>
      </c>
      <c r="M301" s="684" t="str">
        <f>IF(I301="","",IF(AG301="","NON","JOB"))</f>
        <v/>
      </c>
      <c r="N301" s="684" t="str">
        <f>IF(I301="","",IFERROR(VLOOKUP(B301,QUEUE!$F$11:$X$1000,19,FALSE),"NON"))</f>
        <v/>
      </c>
      <c r="O301" s="684" t="str">
        <f>IF(I301="","",IFERROR(IF(VLOOKUP(B301,[1]REFINISH!$F$4:$O$1000,10,FALSE)="",VLOOKUP(B301,[1]REFINISH!$F$4:$O$1000,8,FALSE),"OK"),"NON"))</f>
        <v/>
      </c>
      <c r="P301" s="684" t="str">
        <f>IF(I301="","",IF(AF301=0,"NON",IF(AF301-DE301=0,"OK","ขาด"&amp;AF301-DE301&amp;"ชิ้น")))</f>
        <v/>
      </c>
      <c r="Q301" s="662" t="s">
        <v>16</v>
      </c>
      <c r="R301" s="662" t="s">
        <v>43</v>
      </c>
      <c r="S301" s="662" t="s">
        <v>32</v>
      </c>
      <c r="T301" s="662" t="s">
        <v>1354</v>
      </c>
      <c r="U301" s="662" t="s">
        <v>834</v>
      </c>
      <c r="V301" s="685">
        <v>941192293</v>
      </c>
      <c r="X301" s="662" t="s">
        <v>1355</v>
      </c>
      <c r="Y301" s="662" t="s">
        <v>310</v>
      </c>
      <c r="Z301" s="662" t="s">
        <v>384</v>
      </c>
      <c r="AA301" s="662">
        <v>2006</v>
      </c>
      <c r="AB301" s="681" t="s">
        <v>1356</v>
      </c>
      <c r="AD301" s="686"/>
      <c r="AE301" s="686"/>
      <c r="AF301" s="686"/>
      <c r="DD301" s="626">
        <v>301</v>
      </c>
      <c r="DH301" s="681">
        <v>42801.549046874999</v>
      </c>
      <c r="DI301" s="662"/>
      <c r="DJ301" s="663"/>
      <c r="DK301" s="662">
        <v>1</v>
      </c>
      <c r="DL301" s="687" t="str">
        <f t="shared" si="41"/>
        <v>รออนุมัติ</v>
      </c>
      <c r="DM301" s="688">
        <v>0</v>
      </c>
    </row>
    <row r="302" spans="1:117" x14ac:dyDescent="0.25">
      <c r="A302" s="689">
        <f t="shared" si="45"/>
        <v>5865</v>
      </c>
      <c r="B302" s="690">
        <f t="shared" si="46"/>
        <v>1703024</v>
      </c>
      <c r="C302" s="626">
        <v>302</v>
      </c>
      <c r="D302" s="677" t="str">
        <f t="shared" si="43"/>
        <v>17</v>
      </c>
      <c r="E302" s="677" t="str">
        <f t="shared" si="44"/>
        <v>03</v>
      </c>
      <c r="F302" s="691">
        <f t="shared" si="47"/>
        <v>24</v>
      </c>
      <c r="G302" s="692" t="str">
        <f t="shared" si="48"/>
        <v>024</v>
      </c>
      <c r="H302" s="680" t="str">
        <f t="shared" si="42"/>
        <v>1703024</v>
      </c>
      <c r="I302" s="681">
        <v>42801.554206365741</v>
      </c>
      <c r="K302" s="682">
        <v>42812.631922685185</v>
      </c>
      <c r="L302" s="683" t="s">
        <v>555</v>
      </c>
      <c r="M302" s="684" t="s">
        <v>555</v>
      </c>
      <c r="N302" s="684" t="str">
        <f>IF(I302="","",IFERROR(VLOOKUP(B302,QUEUE!$F$11:$X$1000,19,FALSE),"NON"))</f>
        <v>สมบูรณ์</v>
      </c>
      <c r="O302" s="684" t="s">
        <v>555</v>
      </c>
      <c r="P302" s="684" t="s">
        <v>555</v>
      </c>
      <c r="Q302" s="662" t="s">
        <v>16</v>
      </c>
      <c r="R302" s="662" t="s">
        <v>43</v>
      </c>
      <c r="S302" s="662" t="s">
        <v>31</v>
      </c>
      <c r="T302" s="662" t="s">
        <v>1357</v>
      </c>
      <c r="U302" s="662" t="s">
        <v>745</v>
      </c>
      <c r="V302" s="685">
        <v>814279056</v>
      </c>
      <c r="X302" s="662" t="s">
        <v>1358</v>
      </c>
      <c r="Y302" s="662" t="s">
        <v>299</v>
      </c>
      <c r="Z302" s="662" t="s">
        <v>364</v>
      </c>
      <c r="AA302" s="662">
        <v>2012</v>
      </c>
      <c r="AB302" s="681">
        <v>42706</v>
      </c>
      <c r="AC302" s="686" t="s">
        <v>1035</v>
      </c>
      <c r="AD302" s="686"/>
      <c r="AE302" s="686"/>
      <c r="AF302" s="686"/>
      <c r="AG302" s="626" t="s">
        <v>57</v>
      </c>
      <c r="AI302" s="626" t="s">
        <v>65</v>
      </c>
      <c r="DD302" s="626">
        <v>302</v>
      </c>
      <c r="DG302" s="626">
        <v>0.5</v>
      </c>
      <c r="DH302" s="681">
        <v>42801.553199652779</v>
      </c>
      <c r="DI302" s="662" t="s">
        <v>1013</v>
      </c>
      <c r="DJ302" s="663">
        <v>1</v>
      </c>
      <c r="DK302" s="662">
        <v>1</v>
      </c>
      <c r="DL302" s="687" t="str">
        <f t="shared" si="41"/>
        <v>พร้อมซ่อม</v>
      </c>
      <c r="DM302" s="688">
        <v>15300</v>
      </c>
    </row>
    <row r="303" spans="1:117" x14ac:dyDescent="0.25">
      <c r="A303" s="689">
        <f t="shared" si="45"/>
        <v>8286</v>
      </c>
      <c r="B303" s="690">
        <f t="shared" si="46"/>
        <v>1703025</v>
      </c>
      <c r="C303" s="626">
        <v>303</v>
      </c>
      <c r="D303" s="677" t="str">
        <f t="shared" si="43"/>
        <v>17</v>
      </c>
      <c r="E303" s="677" t="str">
        <f t="shared" si="44"/>
        <v>03</v>
      </c>
      <c r="F303" s="691">
        <f t="shared" si="47"/>
        <v>25</v>
      </c>
      <c r="G303" s="692" t="str">
        <f t="shared" si="48"/>
        <v>025</v>
      </c>
      <c r="H303" s="680" t="str">
        <f t="shared" si="42"/>
        <v>1703025</v>
      </c>
      <c r="L303" s="683" t="str">
        <f>IF(I303="","",IF(J303="","No fix",J303-I303))</f>
        <v/>
      </c>
      <c r="M303" s="684" t="str">
        <f>IF(I303="","",IF(AG303="","NON","JOB"))</f>
        <v/>
      </c>
      <c r="N303" s="684" t="str">
        <f>IF(I303="","",IFERROR(VLOOKUP(B303,QUEUE!$F$11:$X$1000,19,FALSE),"NON"))</f>
        <v/>
      </c>
      <c r="O303" s="684" t="str">
        <f>IF(I303="","",IFERROR(IF(VLOOKUP(B303,[1]REFINISH!$F$4:$O$1000,10,FALSE)="",VLOOKUP(B303,[1]REFINISH!$F$4:$O$1000,8,FALSE),"OK"),"NON"))</f>
        <v/>
      </c>
      <c r="P303" s="684" t="str">
        <f>IF(I303="","",IF(AF303=0,"NON",IF(AF303-DE303=0,"OK","ขาด"&amp;AF303-DE303&amp;"ชิ้น")))</f>
        <v/>
      </c>
      <c r="Q303" s="662" t="s">
        <v>16</v>
      </c>
      <c r="R303" s="662" t="s">
        <v>45</v>
      </c>
      <c r="S303" s="662" t="s">
        <v>33</v>
      </c>
      <c r="T303" s="662" t="s">
        <v>1360</v>
      </c>
      <c r="V303" s="685">
        <v>830078322</v>
      </c>
      <c r="X303" s="662" t="s">
        <v>1361</v>
      </c>
      <c r="Y303" s="662" t="s">
        <v>294</v>
      </c>
      <c r="Z303" s="662" t="s">
        <v>590</v>
      </c>
      <c r="AB303" s="681" t="s">
        <v>330</v>
      </c>
      <c r="AD303" s="686"/>
      <c r="AE303" s="686"/>
      <c r="AF303" s="686"/>
      <c r="DD303" s="626">
        <v>303</v>
      </c>
      <c r="DH303" s="681">
        <v>42801.697337731479</v>
      </c>
      <c r="DI303" s="662"/>
      <c r="DJ303" s="663"/>
      <c r="DK303" s="662"/>
      <c r="DL303" s="687" t="str">
        <f t="shared" si="41"/>
        <v>รออนุมัติ</v>
      </c>
      <c r="DM303" s="688"/>
    </row>
    <row r="304" spans="1:117" x14ac:dyDescent="0.25">
      <c r="A304" s="689">
        <f t="shared" si="45"/>
        <v>1996</v>
      </c>
      <c r="B304" s="690">
        <f t="shared" si="46"/>
        <v>1703026</v>
      </c>
      <c r="C304" s="626">
        <v>304</v>
      </c>
      <c r="D304" s="677" t="str">
        <f t="shared" si="43"/>
        <v>17</v>
      </c>
      <c r="E304" s="677" t="str">
        <f t="shared" si="44"/>
        <v>03</v>
      </c>
      <c r="F304" s="691">
        <f t="shared" si="47"/>
        <v>26</v>
      </c>
      <c r="G304" s="692" t="str">
        <f t="shared" si="48"/>
        <v>026</v>
      </c>
      <c r="H304" s="680" t="str">
        <f t="shared" si="42"/>
        <v>1703026</v>
      </c>
      <c r="I304" s="681">
        <v>42858</v>
      </c>
      <c r="J304" s="681">
        <v>42885</v>
      </c>
      <c r="K304" s="682">
        <v>42900.481497222223</v>
      </c>
      <c r="L304" s="683" t="s">
        <v>555</v>
      </c>
      <c r="M304" s="684" t="s">
        <v>555</v>
      </c>
      <c r="N304" s="684" t="s">
        <v>555</v>
      </c>
      <c r="O304" s="684" t="s">
        <v>555</v>
      </c>
      <c r="P304" s="684" t="s">
        <v>555</v>
      </c>
      <c r="Q304" s="662" t="s">
        <v>16</v>
      </c>
      <c r="R304" s="662" t="s">
        <v>102</v>
      </c>
      <c r="S304" s="662" t="s">
        <v>33</v>
      </c>
      <c r="T304" s="662" t="s">
        <v>1362</v>
      </c>
      <c r="U304" s="662" t="s">
        <v>392</v>
      </c>
      <c r="V304" s="685">
        <v>891781996</v>
      </c>
      <c r="X304" s="662" t="s">
        <v>1363</v>
      </c>
      <c r="Y304" s="662" t="s">
        <v>403</v>
      </c>
      <c r="Z304" s="662" t="s">
        <v>1237</v>
      </c>
      <c r="AA304" s="662">
        <v>2009</v>
      </c>
      <c r="AB304" s="681" t="s">
        <v>330</v>
      </c>
      <c r="AD304" s="686"/>
      <c r="AE304" s="686"/>
      <c r="AF304" s="686"/>
      <c r="AG304" s="626" t="s">
        <v>341</v>
      </c>
      <c r="AI304" s="626" t="s">
        <v>1751</v>
      </c>
      <c r="AK304" s="626" t="s">
        <v>1752</v>
      </c>
      <c r="DD304" s="626">
        <v>304</v>
      </c>
      <c r="DH304" s="681">
        <v>42801.704838078702</v>
      </c>
      <c r="DI304" s="662"/>
      <c r="DJ304" s="663"/>
      <c r="DK304" s="662">
        <v>1</v>
      </c>
      <c r="DL304" s="687" t="str">
        <f t="shared" si="41"/>
        <v>พร้อมซ่อม</v>
      </c>
      <c r="DM304" s="688">
        <v>4289.72</v>
      </c>
    </row>
    <row r="305" spans="1:117" x14ac:dyDescent="0.25">
      <c r="A305" s="689">
        <f t="shared" si="45"/>
        <v>3061</v>
      </c>
      <c r="B305" s="690">
        <f t="shared" si="46"/>
        <v>1703027</v>
      </c>
      <c r="C305" s="626">
        <v>305</v>
      </c>
      <c r="D305" s="677" t="str">
        <f t="shared" si="43"/>
        <v>17</v>
      </c>
      <c r="E305" s="677" t="str">
        <f t="shared" si="44"/>
        <v>03</v>
      </c>
      <c r="F305" s="691">
        <f t="shared" si="47"/>
        <v>27</v>
      </c>
      <c r="G305" s="692" t="str">
        <f t="shared" si="48"/>
        <v>027</v>
      </c>
      <c r="H305" s="680" t="str">
        <f t="shared" si="42"/>
        <v>1703027</v>
      </c>
      <c r="I305" s="681">
        <v>42844.729140393516</v>
      </c>
      <c r="J305" s="681">
        <v>42861</v>
      </c>
      <c r="K305" s="682">
        <v>42846.38948229167</v>
      </c>
      <c r="L305" s="683" t="s">
        <v>555</v>
      </c>
      <c r="M305" s="684" t="s">
        <v>555</v>
      </c>
      <c r="N305" s="684" t="str">
        <f>IF(I305="","",IFERROR(VLOOKUP(B305,QUEUE!$F$11:$X$1000,19,FALSE),"NON"))</f>
        <v>สมบูรณ์</v>
      </c>
      <c r="O305" s="684" t="s">
        <v>555</v>
      </c>
      <c r="P305" s="684" t="s">
        <v>555</v>
      </c>
      <c r="Q305" s="662" t="s">
        <v>29</v>
      </c>
      <c r="R305" s="662" t="s">
        <v>44</v>
      </c>
      <c r="S305" s="662" t="s">
        <v>37</v>
      </c>
      <c r="T305" s="662" t="s">
        <v>1364</v>
      </c>
      <c r="U305" s="662" t="s">
        <v>1365</v>
      </c>
      <c r="V305" s="685">
        <v>814324478</v>
      </c>
      <c r="X305" s="662" t="s">
        <v>1366</v>
      </c>
      <c r="Y305" s="662" t="s">
        <v>310</v>
      </c>
      <c r="Z305" s="662" t="s">
        <v>336</v>
      </c>
      <c r="AA305" s="662">
        <v>2013</v>
      </c>
      <c r="AB305" s="681">
        <v>42869</v>
      </c>
      <c r="AC305" s="686" t="s">
        <v>1367</v>
      </c>
      <c r="AD305" s="686"/>
      <c r="AE305" s="686"/>
      <c r="AF305" s="686"/>
      <c r="AG305" s="626" t="s">
        <v>47</v>
      </c>
      <c r="AI305" s="626" t="s">
        <v>51</v>
      </c>
      <c r="AK305" s="626" t="s">
        <v>52</v>
      </c>
      <c r="AM305" s="626" t="s">
        <v>53</v>
      </c>
      <c r="AO305" s="626" t="s">
        <v>1649</v>
      </c>
      <c r="AQ305" s="626" t="s">
        <v>1650</v>
      </c>
      <c r="DD305" s="626">
        <v>305</v>
      </c>
      <c r="DH305" s="681">
        <v>42802.408071412035</v>
      </c>
      <c r="DI305" s="662" t="s">
        <v>1144</v>
      </c>
      <c r="DJ305" s="663">
        <v>4</v>
      </c>
      <c r="DK305" s="662">
        <v>1</v>
      </c>
      <c r="DL305" s="687" t="str">
        <f t="shared" si="41"/>
        <v>พร้อมซ่อม</v>
      </c>
      <c r="DM305" s="688">
        <v>2000</v>
      </c>
    </row>
    <row r="306" spans="1:117" x14ac:dyDescent="0.25">
      <c r="A306" s="689">
        <f t="shared" si="45"/>
        <v>2362</v>
      </c>
      <c r="B306" s="690">
        <f t="shared" si="46"/>
        <v>1703028</v>
      </c>
      <c r="C306" s="626">
        <v>306</v>
      </c>
      <c r="D306" s="677" t="str">
        <f t="shared" si="43"/>
        <v>17</v>
      </c>
      <c r="E306" s="677" t="str">
        <f t="shared" si="44"/>
        <v>03</v>
      </c>
      <c r="F306" s="691">
        <f t="shared" si="47"/>
        <v>28</v>
      </c>
      <c r="G306" s="692" t="str">
        <f t="shared" si="48"/>
        <v>028</v>
      </c>
      <c r="H306" s="680" t="str">
        <f t="shared" si="42"/>
        <v>1703028</v>
      </c>
      <c r="I306" s="681">
        <v>42802.736398032408</v>
      </c>
      <c r="K306" s="682" t="str">
        <f>IF(OR(N306="OUT",N306="สมบูรณ์"),"ไม่ระบุ","")</f>
        <v>ไม่ระบุ</v>
      </c>
      <c r="L306" s="683" t="str">
        <f>IF(I306="","",IF(J306="","No fix",J306-I306))</f>
        <v>No fix</v>
      </c>
      <c r="M306" s="684" t="str">
        <f>IF(I306="","",IF(AG306="","NON","JOB"))</f>
        <v>JOB</v>
      </c>
      <c r="N306" s="684" t="str">
        <f>IF(I306="","",IFERROR(VLOOKUP(B306,QUEUE!$F$11:$X$1000,19,FALSE),"NON"))</f>
        <v>สมบูรณ์</v>
      </c>
      <c r="O306" s="684" t="str">
        <f>IF(I306="","",IFERROR(IF(VLOOKUP(B306,[1]REFINISH!$F$4:$O$1000,10,FALSE)="",VLOOKUP(B306,[1]REFINISH!$F$4:$O$1000,8,FALSE),"OK"),"NON"))</f>
        <v>OK</v>
      </c>
      <c r="P306" s="684" t="str">
        <f>IF(I306="","",IF(AF306=0,"NON",IF(AF306-DE306=0,"OK","ขาด"&amp;AF306-DE306&amp;"ชิ้น")))</f>
        <v>NON</v>
      </c>
      <c r="Q306" s="662" t="s">
        <v>29</v>
      </c>
      <c r="R306" s="662" t="s">
        <v>44</v>
      </c>
      <c r="S306" s="662" t="s">
        <v>103</v>
      </c>
      <c r="T306" s="662" t="s">
        <v>1368</v>
      </c>
      <c r="V306" s="685">
        <v>957421561</v>
      </c>
      <c r="X306" s="662" t="s">
        <v>1369</v>
      </c>
      <c r="Y306" s="662" t="s">
        <v>328</v>
      </c>
      <c r="Z306" s="662" t="s">
        <v>1370</v>
      </c>
      <c r="AD306" s="686"/>
      <c r="AE306" s="686"/>
      <c r="AF306" s="686"/>
      <c r="AG306" s="626" t="s">
        <v>53</v>
      </c>
      <c r="AI306" s="626" t="s">
        <v>57</v>
      </c>
      <c r="AK306" s="626" t="s">
        <v>1257</v>
      </c>
      <c r="DD306" s="626">
        <v>306</v>
      </c>
      <c r="DG306" s="626">
        <v>1</v>
      </c>
      <c r="DH306" s="681">
        <v>42802.734787152775</v>
      </c>
      <c r="DI306" s="662">
        <v>0</v>
      </c>
      <c r="DJ306" s="663">
        <v>2</v>
      </c>
      <c r="DK306" s="662">
        <v>1</v>
      </c>
      <c r="DL306" s="687" t="str">
        <f t="shared" si="41"/>
        <v>พร้อมซ่อม</v>
      </c>
      <c r="DM306" s="688">
        <v>10345</v>
      </c>
    </row>
    <row r="307" spans="1:117" x14ac:dyDescent="0.25">
      <c r="A307" s="689">
        <f t="shared" si="45"/>
        <v>8498</v>
      </c>
      <c r="B307" s="690">
        <f t="shared" si="46"/>
        <v>1703029</v>
      </c>
      <c r="C307" s="626">
        <v>307</v>
      </c>
      <c r="D307" s="677" t="str">
        <f t="shared" si="43"/>
        <v>17</v>
      </c>
      <c r="E307" s="677" t="str">
        <f t="shared" si="44"/>
        <v>03</v>
      </c>
      <c r="F307" s="691">
        <f t="shared" si="47"/>
        <v>29</v>
      </c>
      <c r="G307" s="692" t="str">
        <f t="shared" si="48"/>
        <v>029</v>
      </c>
      <c r="H307" s="680" t="str">
        <f t="shared" si="42"/>
        <v>1703029</v>
      </c>
      <c r="I307" s="681">
        <v>42877.629941435189</v>
      </c>
      <c r="J307" s="681">
        <v>42882</v>
      </c>
      <c r="K307" s="682">
        <v>42884.688253356479</v>
      </c>
      <c r="L307" s="683" t="s">
        <v>555</v>
      </c>
      <c r="M307" s="684" t="s">
        <v>555</v>
      </c>
      <c r="N307" s="684" t="s">
        <v>555</v>
      </c>
      <c r="O307" s="684" t="s">
        <v>555</v>
      </c>
      <c r="P307" s="684" t="s">
        <v>555</v>
      </c>
      <c r="Q307" s="662" t="s">
        <v>16</v>
      </c>
      <c r="R307" s="662" t="s">
        <v>1527</v>
      </c>
      <c r="S307" s="662" t="s">
        <v>34</v>
      </c>
      <c r="T307" s="662" t="s">
        <v>1371</v>
      </c>
      <c r="U307" s="662" t="s">
        <v>319</v>
      </c>
      <c r="V307" s="685">
        <v>828097322</v>
      </c>
      <c r="X307" s="662" t="s">
        <v>1372</v>
      </c>
      <c r="Y307" s="662" t="s">
        <v>310</v>
      </c>
      <c r="Z307" s="662" t="s">
        <v>1373</v>
      </c>
      <c r="AA307" s="662">
        <v>2011</v>
      </c>
      <c r="AB307" s="681" t="s">
        <v>330</v>
      </c>
      <c r="AD307" s="686"/>
      <c r="AE307" s="686"/>
      <c r="AF307" s="686"/>
      <c r="AG307" s="626" t="s">
        <v>47</v>
      </c>
      <c r="AI307" s="626" t="s">
        <v>48</v>
      </c>
      <c r="AK307" s="626" t="s">
        <v>1898</v>
      </c>
      <c r="DD307" s="626">
        <v>307</v>
      </c>
      <c r="DG307" s="626">
        <v>0.5</v>
      </c>
      <c r="DH307" s="681">
        <v>42803.661739583331</v>
      </c>
      <c r="DI307" s="662">
        <v>0</v>
      </c>
      <c r="DJ307" s="663">
        <v>2</v>
      </c>
      <c r="DK307" s="662"/>
      <c r="DL307" s="687" t="str">
        <f t="shared" si="41"/>
        <v>พร้อมซ่อม</v>
      </c>
      <c r="DM307" s="688"/>
    </row>
    <row r="308" spans="1:117" x14ac:dyDescent="0.25">
      <c r="A308" s="689">
        <f t="shared" si="45"/>
        <v>6058</v>
      </c>
      <c r="B308" s="690">
        <f t="shared" si="46"/>
        <v>1703030</v>
      </c>
      <c r="C308" s="626">
        <v>308</v>
      </c>
      <c r="D308" s="677" t="str">
        <f t="shared" si="43"/>
        <v>17</v>
      </c>
      <c r="E308" s="677" t="str">
        <f t="shared" si="44"/>
        <v>03</v>
      </c>
      <c r="F308" s="691">
        <f t="shared" si="47"/>
        <v>30</v>
      </c>
      <c r="G308" s="692" t="str">
        <f t="shared" si="48"/>
        <v>030</v>
      </c>
      <c r="H308" s="680" t="str">
        <f t="shared" si="42"/>
        <v>1703030</v>
      </c>
      <c r="L308" s="683" t="str">
        <f>IF(I308="","",IF(J308="","No fix",J308-I308))</f>
        <v/>
      </c>
      <c r="M308" s="684" t="str">
        <f>IF(I308="","",IF(AG308="","NON","JOB"))</f>
        <v/>
      </c>
      <c r="N308" s="684" t="str">
        <f>IF(I308="","",IFERROR(VLOOKUP(B308,QUEUE!$F$11:$X$1000,19,FALSE),"NON"))</f>
        <v/>
      </c>
      <c r="O308" s="684" t="str">
        <f>IF(I308="","",IFERROR(IF(VLOOKUP(B308,[1]REFINISH!$F$4:$O$1000,10,FALSE)="",VLOOKUP(B308,[1]REFINISH!$F$4:$O$1000,8,FALSE),"OK"),"NON"))</f>
        <v/>
      </c>
      <c r="P308" s="684" t="str">
        <f>IF(I308="","",IF(AF308=0,"NON",IF(AF308-DE308=0,"OK","ขาด"&amp;AF308-DE308&amp;"ชิ้น")))</f>
        <v/>
      </c>
      <c r="Q308" s="662" t="s">
        <v>16</v>
      </c>
      <c r="R308" s="662" t="s">
        <v>44</v>
      </c>
      <c r="S308" s="662" t="s">
        <v>1376</v>
      </c>
      <c r="T308" s="662" t="s">
        <v>1377</v>
      </c>
      <c r="U308" s="662" t="s">
        <v>303</v>
      </c>
      <c r="V308" s="685">
        <v>898997275</v>
      </c>
      <c r="W308" s="685">
        <v>917399296</v>
      </c>
      <c r="X308" s="662" t="s">
        <v>1378</v>
      </c>
      <c r="Y308" s="662" t="s">
        <v>403</v>
      </c>
      <c r="Z308" s="662" t="s">
        <v>404</v>
      </c>
      <c r="AA308" s="662">
        <v>2014</v>
      </c>
      <c r="AB308" s="681">
        <v>42805</v>
      </c>
      <c r="AC308" s="686" t="s">
        <v>1379</v>
      </c>
      <c r="AD308" s="686"/>
      <c r="AE308" s="686"/>
      <c r="AF308" s="686"/>
      <c r="DD308" s="626">
        <v>308</v>
      </c>
      <c r="DH308" s="681">
        <v>42803.674567361108</v>
      </c>
      <c r="DI308" s="662"/>
      <c r="DJ308" s="663"/>
      <c r="DK308" s="662"/>
      <c r="DL308" s="687" t="str">
        <f t="shared" si="41"/>
        <v>รออนุมัติ</v>
      </c>
      <c r="DM308" s="688">
        <v>0</v>
      </c>
    </row>
    <row r="309" spans="1:117" x14ac:dyDescent="0.25">
      <c r="A309" s="689">
        <f t="shared" si="45"/>
        <v>7980</v>
      </c>
      <c r="B309" s="690">
        <f t="shared" si="46"/>
        <v>1703031</v>
      </c>
      <c r="C309" s="626">
        <v>309</v>
      </c>
      <c r="D309" s="677" t="str">
        <f t="shared" si="43"/>
        <v>17</v>
      </c>
      <c r="E309" s="677" t="str">
        <f t="shared" si="44"/>
        <v>03</v>
      </c>
      <c r="F309" s="691">
        <f t="shared" si="47"/>
        <v>31</v>
      </c>
      <c r="G309" s="692" t="str">
        <f t="shared" si="48"/>
        <v>031</v>
      </c>
      <c r="H309" s="680" t="str">
        <f t="shared" si="42"/>
        <v>1703031</v>
      </c>
      <c r="I309" s="681">
        <v>42803.723516203703</v>
      </c>
      <c r="J309" s="681">
        <v>42812</v>
      </c>
      <c r="K309" s="682" t="str">
        <f>IF(OR(N309="OUT",N309="สมบูรณ์"),"ไม่ระบุ","")</f>
        <v/>
      </c>
      <c r="L309" s="683">
        <f>IF(I309="","",IF(J309="","No fix",J309-I309))</f>
        <v>8.2764837962968159</v>
      </c>
      <c r="M309" s="684" t="str">
        <f>IF(I309="","",IF(AG309="","NON","JOB"))</f>
        <v>JOB</v>
      </c>
      <c r="N309" s="684" t="str">
        <f>IF(I309="","",IFERROR(VLOOKUP(B309,QUEUE!$F$11:$X$1000,19,FALSE),"NON"))</f>
        <v>ยกเลิกเคลม</v>
      </c>
      <c r="O309" s="684" t="str">
        <f>IF(I309="","",IFERROR(IF(VLOOKUP(B309,[1]REFINISH!$F$4:$O$1000,10,FALSE)="",VLOOKUP(B309,[1]REFINISH!$F$4:$O$1000,8,FALSE),"OK"),"NON"))</f>
        <v>NON</v>
      </c>
      <c r="P309" s="684" t="str">
        <f>IF(I309="","",IF(AF309=0,"NON",IF(AF309-DE309=0,"OK","ขาด"&amp;AF309-DE309&amp;"ชิ้น")))</f>
        <v>NON</v>
      </c>
      <c r="Q309" s="662" t="s">
        <v>16</v>
      </c>
      <c r="R309" s="662" t="s">
        <v>44</v>
      </c>
      <c r="S309" s="662" t="s">
        <v>34</v>
      </c>
      <c r="T309" s="662" t="s">
        <v>1374</v>
      </c>
      <c r="U309" s="662" t="s">
        <v>398</v>
      </c>
      <c r="V309" s="685">
        <v>859813048</v>
      </c>
      <c r="X309" s="662" t="s">
        <v>1375</v>
      </c>
      <c r="Y309" s="662" t="s">
        <v>315</v>
      </c>
      <c r="Z309" s="662" t="s">
        <v>411</v>
      </c>
      <c r="AA309" s="662">
        <v>2011</v>
      </c>
      <c r="AB309" s="681">
        <v>42855</v>
      </c>
      <c r="AC309" s="686" t="s">
        <v>1001</v>
      </c>
      <c r="AD309" s="686"/>
      <c r="AE309" s="686"/>
      <c r="AF309" s="686"/>
      <c r="AG309" s="626" t="s">
        <v>48</v>
      </c>
      <c r="AH309" s="626" t="s">
        <v>340</v>
      </c>
      <c r="AI309" s="626" t="s">
        <v>78</v>
      </c>
      <c r="AK309" s="626" t="s">
        <v>54</v>
      </c>
      <c r="AM309" s="626" t="s">
        <v>71</v>
      </c>
      <c r="AN309" s="626" t="s">
        <v>340</v>
      </c>
      <c r="AO309" s="626" t="s">
        <v>1387</v>
      </c>
      <c r="AQ309" s="626" t="s">
        <v>1388</v>
      </c>
      <c r="AS309" s="626" t="s">
        <v>894</v>
      </c>
      <c r="AU309" s="626" t="s">
        <v>1389</v>
      </c>
      <c r="DD309" s="626">
        <v>309</v>
      </c>
      <c r="DG309" s="626">
        <v>1</v>
      </c>
      <c r="DH309" s="681">
        <v>42803.719834837961</v>
      </c>
      <c r="DI309" s="662" t="s">
        <v>770</v>
      </c>
      <c r="DJ309" s="663">
        <v>3</v>
      </c>
      <c r="DK309" s="662"/>
      <c r="DL309" s="687" t="str">
        <f t="shared" si="41"/>
        <v>พร้อมซ่อม</v>
      </c>
      <c r="DM309" s="688"/>
    </row>
    <row r="310" spans="1:117" x14ac:dyDescent="0.25">
      <c r="A310" s="689">
        <f t="shared" si="45"/>
        <v>6970</v>
      </c>
      <c r="B310" s="690">
        <f t="shared" si="46"/>
        <v>1703032</v>
      </c>
      <c r="C310" s="626">
        <v>310</v>
      </c>
      <c r="D310" s="677" t="str">
        <f t="shared" si="43"/>
        <v>17</v>
      </c>
      <c r="E310" s="677" t="str">
        <f t="shared" si="44"/>
        <v>03</v>
      </c>
      <c r="F310" s="691">
        <f t="shared" si="47"/>
        <v>32</v>
      </c>
      <c r="G310" s="692" t="str">
        <f t="shared" si="48"/>
        <v>032</v>
      </c>
      <c r="H310" s="680" t="str">
        <f t="shared" si="42"/>
        <v>1703032</v>
      </c>
      <c r="L310" s="683" t="s">
        <v>555</v>
      </c>
      <c r="M310" s="684" t="s">
        <v>555</v>
      </c>
      <c r="N310" s="684" t="s">
        <v>555</v>
      </c>
      <c r="O310" s="684" t="s">
        <v>555</v>
      </c>
      <c r="P310" s="684" t="s">
        <v>555</v>
      </c>
      <c r="Q310" s="662" t="s">
        <v>16</v>
      </c>
      <c r="R310" s="662" t="s">
        <v>44</v>
      </c>
      <c r="S310" s="662" t="s">
        <v>32</v>
      </c>
      <c r="T310" s="662" t="s">
        <v>1391</v>
      </c>
      <c r="U310" s="662" t="s">
        <v>501</v>
      </c>
      <c r="V310" s="685">
        <v>824539974</v>
      </c>
      <c r="X310" s="662" t="s">
        <v>1392</v>
      </c>
      <c r="Y310" s="662" t="s">
        <v>403</v>
      </c>
      <c r="Z310" s="662" t="s">
        <v>1237</v>
      </c>
      <c r="AA310" s="662">
        <v>2008</v>
      </c>
      <c r="AB310" s="681">
        <v>43034</v>
      </c>
      <c r="AC310" s="686" t="s">
        <v>916</v>
      </c>
      <c r="AD310" s="686"/>
      <c r="AE310" s="686"/>
      <c r="AF310" s="686"/>
      <c r="DD310" s="626">
        <v>310</v>
      </c>
      <c r="DH310" s="681">
        <v>42804.492614351853</v>
      </c>
      <c r="DI310" s="662"/>
      <c r="DJ310" s="663"/>
      <c r="DK310" s="662"/>
      <c r="DL310" s="687" t="str">
        <f t="shared" si="41"/>
        <v>พร้อมซ่อม</v>
      </c>
      <c r="DM310" s="688"/>
    </row>
    <row r="311" spans="1:117" x14ac:dyDescent="0.25">
      <c r="A311" s="689">
        <f t="shared" si="45"/>
        <v>6970</v>
      </c>
      <c r="B311" s="690">
        <f t="shared" si="46"/>
        <v>1703033</v>
      </c>
      <c r="C311" s="626">
        <v>311</v>
      </c>
      <c r="D311" s="677" t="str">
        <f t="shared" si="43"/>
        <v>17</v>
      </c>
      <c r="E311" s="677" t="str">
        <f t="shared" si="44"/>
        <v>03</v>
      </c>
      <c r="F311" s="691">
        <f t="shared" si="47"/>
        <v>33</v>
      </c>
      <c r="G311" s="692" t="str">
        <f t="shared" si="48"/>
        <v>033</v>
      </c>
      <c r="H311" s="680" t="str">
        <f t="shared" si="42"/>
        <v>1703033</v>
      </c>
      <c r="I311" s="681">
        <v>42891.697866666669</v>
      </c>
      <c r="J311" s="681">
        <v>42901</v>
      </c>
      <c r="K311" s="682" t="str">
        <f>IF(OR(N311="OUT",N311="สมบูรณ์"),"ไม่ระบุ","")</f>
        <v>ไม่ระบุ</v>
      </c>
      <c r="L311" s="683" t="s">
        <v>555</v>
      </c>
      <c r="M311" s="684" t="s">
        <v>555</v>
      </c>
      <c r="N311" s="684" t="s">
        <v>555</v>
      </c>
      <c r="O311" s="684" t="s">
        <v>555</v>
      </c>
      <c r="P311" s="684" t="s">
        <v>555</v>
      </c>
      <c r="Q311" s="662" t="s">
        <v>16</v>
      </c>
      <c r="R311" s="662" t="s">
        <v>44</v>
      </c>
      <c r="S311" s="662" t="s">
        <v>31</v>
      </c>
      <c r="T311" s="662" t="s">
        <v>1391</v>
      </c>
      <c r="U311" s="662" t="s">
        <v>501</v>
      </c>
      <c r="V311" s="685">
        <v>824539974</v>
      </c>
      <c r="X311" s="662" t="s">
        <v>1393</v>
      </c>
      <c r="Y311" s="662" t="s">
        <v>403</v>
      </c>
      <c r="Z311" s="662" t="s">
        <v>1237</v>
      </c>
      <c r="AA311" s="662">
        <v>2008</v>
      </c>
      <c r="AB311" s="681" t="s">
        <v>330</v>
      </c>
      <c r="AD311" s="686"/>
      <c r="AE311" s="686"/>
      <c r="AF311" s="686"/>
      <c r="AG311" s="626" t="s">
        <v>47</v>
      </c>
      <c r="AH311" s="626" t="s">
        <v>340</v>
      </c>
      <c r="AI311" s="626" t="s">
        <v>51</v>
      </c>
      <c r="AK311" s="626" t="s">
        <v>78</v>
      </c>
      <c r="AM311" s="626" t="s">
        <v>52</v>
      </c>
      <c r="AO311" s="626" t="s">
        <v>53</v>
      </c>
      <c r="AQ311" s="626" t="s">
        <v>54</v>
      </c>
      <c r="AS311" s="626" t="s">
        <v>58</v>
      </c>
      <c r="AU311" s="626" t="s">
        <v>65</v>
      </c>
      <c r="AW311" s="626" t="s">
        <v>67</v>
      </c>
      <c r="AX311" s="626" t="s">
        <v>810</v>
      </c>
      <c r="AY311" s="626" t="s">
        <v>1971</v>
      </c>
      <c r="BA311" s="626" t="s">
        <v>1972</v>
      </c>
      <c r="BC311" s="626" t="s">
        <v>1973</v>
      </c>
      <c r="BE311" s="626" t="s">
        <v>1974</v>
      </c>
      <c r="DD311" s="626">
        <v>311</v>
      </c>
      <c r="DG311" s="626">
        <v>0.5</v>
      </c>
      <c r="DH311" s="681">
        <v>42804.499664583331</v>
      </c>
      <c r="DI311" s="662">
        <v>0</v>
      </c>
      <c r="DJ311" s="663">
        <v>7</v>
      </c>
      <c r="DK311" s="662">
        <v>1</v>
      </c>
      <c r="DL311" s="687" t="str">
        <f t="shared" si="41"/>
        <v>พร้อมซ่อม</v>
      </c>
      <c r="DM311" s="688">
        <v>5800</v>
      </c>
    </row>
    <row r="312" spans="1:117" x14ac:dyDescent="0.25">
      <c r="A312" s="689">
        <f t="shared" si="45"/>
        <v>5548</v>
      </c>
      <c r="B312" s="690">
        <f t="shared" si="46"/>
        <v>1703034</v>
      </c>
      <c r="C312" s="626">
        <v>312</v>
      </c>
      <c r="D312" s="677" t="str">
        <f t="shared" si="43"/>
        <v>17</v>
      </c>
      <c r="E312" s="677" t="str">
        <f t="shared" si="44"/>
        <v>03</v>
      </c>
      <c r="F312" s="691">
        <f t="shared" si="47"/>
        <v>34</v>
      </c>
      <c r="G312" s="692" t="str">
        <f t="shared" si="48"/>
        <v>034</v>
      </c>
      <c r="H312" s="680" t="str">
        <f t="shared" si="42"/>
        <v>1703034</v>
      </c>
      <c r="I312" s="681">
        <v>42804.55727222222</v>
      </c>
      <c r="J312" s="681">
        <v>42811</v>
      </c>
      <c r="K312" s="682">
        <v>42809.673894675929</v>
      </c>
      <c r="L312" s="683" t="s">
        <v>555</v>
      </c>
      <c r="M312" s="684" t="s">
        <v>555</v>
      </c>
      <c r="N312" s="684" t="str">
        <f>IF(I312="","",IFERROR(VLOOKUP(B312,QUEUE!$F$11:$X$1000,19,FALSE),"NON"))</f>
        <v>สมบูรณ์</v>
      </c>
      <c r="O312" s="684" t="s">
        <v>555</v>
      </c>
      <c r="P312" s="684" t="s">
        <v>555</v>
      </c>
      <c r="Q312" s="662" t="s">
        <v>16</v>
      </c>
      <c r="R312" s="662" t="s">
        <v>43</v>
      </c>
      <c r="S312" s="662" t="s">
        <v>1376</v>
      </c>
      <c r="T312" s="662" t="s">
        <v>1394</v>
      </c>
      <c r="U312" s="662" t="s">
        <v>313</v>
      </c>
      <c r="V312" s="685">
        <v>960205140</v>
      </c>
      <c r="X312" s="662" t="s">
        <v>1395</v>
      </c>
      <c r="Y312" s="662" t="s">
        <v>477</v>
      </c>
      <c r="Z312" s="662" t="s">
        <v>1396</v>
      </c>
      <c r="AA312" s="662">
        <v>2015</v>
      </c>
      <c r="AB312" s="681">
        <v>42814</v>
      </c>
      <c r="AC312" s="686" t="s">
        <v>385</v>
      </c>
      <c r="AD312" s="686"/>
      <c r="AE312" s="686"/>
      <c r="AF312" s="686"/>
      <c r="AG312" s="626" t="s">
        <v>48</v>
      </c>
      <c r="DD312" s="626">
        <v>312</v>
      </c>
      <c r="DG312" s="626">
        <v>0.5</v>
      </c>
      <c r="DH312" s="681">
        <v>42804.555673495372</v>
      </c>
      <c r="DI312" s="662">
        <v>0</v>
      </c>
      <c r="DJ312" s="663">
        <v>1</v>
      </c>
      <c r="DK312" s="662">
        <v>1</v>
      </c>
      <c r="DL312" s="687" t="str">
        <f t="shared" si="41"/>
        <v>พร้อมซ่อม</v>
      </c>
      <c r="DM312" s="688">
        <v>2500</v>
      </c>
    </row>
    <row r="313" spans="1:117" x14ac:dyDescent="0.25">
      <c r="A313" s="689">
        <f t="shared" si="45"/>
        <v>6383</v>
      </c>
      <c r="B313" s="690">
        <f t="shared" si="46"/>
        <v>1703035</v>
      </c>
      <c r="C313" s="626">
        <v>313</v>
      </c>
      <c r="D313" s="677" t="str">
        <f t="shared" si="43"/>
        <v>17</v>
      </c>
      <c r="E313" s="677" t="str">
        <f t="shared" si="44"/>
        <v>03</v>
      </c>
      <c r="F313" s="691">
        <f t="shared" si="47"/>
        <v>35</v>
      </c>
      <c r="G313" s="692" t="str">
        <f t="shared" si="48"/>
        <v>035</v>
      </c>
      <c r="H313" s="680" t="str">
        <f t="shared" si="42"/>
        <v>1703035</v>
      </c>
      <c r="I313" s="681">
        <v>42859</v>
      </c>
      <c r="J313" s="681">
        <v>42871</v>
      </c>
      <c r="K313" s="682">
        <v>42875.705367013892</v>
      </c>
      <c r="L313" s="683" t="s">
        <v>555</v>
      </c>
      <c r="M313" s="684" t="s">
        <v>555</v>
      </c>
      <c r="N313" s="684" t="s">
        <v>555</v>
      </c>
      <c r="O313" s="684" t="s">
        <v>555</v>
      </c>
      <c r="P313" s="684" t="s">
        <v>555</v>
      </c>
      <c r="Q313" s="662" t="s">
        <v>16</v>
      </c>
      <c r="R313" s="662" t="s">
        <v>44</v>
      </c>
      <c r="S313" s="662" t="s">
        <v>32</v>
      </c>
      <c r="T313" s="662" t="s">
        <v>1399</v>
      </c>
      <c r="U313" s="662" t="s">
        <v>308</v>
      </c>
      <c r="V313" s="685">
        <v>851007724</v>
      </c>
      <c r="X313" s="662" t="s">
        <v>1400</v>
      </c>
      <c r="Y313" s="662" t="s">
        <v>315</v>
      </c>
      <c r="Z313" s="662" t="s">
        <v>333</v>
      </c>
      <c r="AA313" s="662">
        <v>2010</v>
      </c>
      <c r="AB313" s="681">
        <v>42985</v>
      </c>
      <c r="AC313" s="686" t="s">
        <v>567</v>
      </c>
      <c r="AD313" s="686"/>
      <c r="AE313" s="686"/>
      <c r="AF313" s="686"/>
      <c r="AG313" s="626" t="s">
        <v>1729</v>
      </c>
      <c r="AI313" s="626" t="s">
        <v>51</v>
      </c>
      <c r="AK313" s="626" t="s">
        <v>570</v>
      </c>
      <c r="AM313" s="626" t="s">
        <v>52</v>
      </c>
      <c r="AO313" s="626" t="s">
        <v>1717</v>
      </c>
      <c r="AQ313" s="626" t="s">
        <v>1753</v>
      </c>
      <c r="AS313" s="626" t="s">
        <v>1754</v>
      </c>
      <c r="DD313" s="626">
        <v>313</v>
      </c>
      <c r="DG313" s="626">
        <v>0.5</v>
      </c>
      <c r="DH313" s="681">
        <v>42805.421846759258</v>
      </c>
      <c r="DI313" s="662"/>
      <c r="DJ313" s="663"/>
      <c r="DK313" s="662"/>
      <c r="DL313" s="687" t="str">
        <f t="shared" si="41"/>
        <v>พร้อมซ่อม</v>
      </c>
      <c r="DM313" s="688">
        <v>200</v>
      </c>
    </row>
    <row r="314" spans="1:117" x14ac:dyDescent="0.25">
      <c r="A314" s="689">
        <f t="shared" si="45"/>
        <v>5361</v>
      </c>
      <c r="B314" s="690">
        <f t="shared" si="46"/>
        <v>1703036</v>
      </c>
      <c r="C314" s="626">
        <v>314</v>
      </c>
      <c r="D314" s="677" t="str">
        <f t="shared" si="43"/>
        <v>17</v>
      </c>
      <c r="E314" s="677" t="str">
        <f t="shared" si="44"/>
        <v>03</v>
      </c>
      <c r="F314" s="691">
        <f t="shared" si="47"/>
        <v>36</v>
      </c>
      <c r="G314" s="692" t="str">
        <f t="shared" si="48"/>
        <v>036</v>
      </c>
      <c r="H314" s="680" t="str">
        <f t="shared" si="42"/>
        <v>1703036</v>
      </c>
      <c r="I314" s="681">
        <v>42807.748321296298</v>
      </c>
      <c r="J314" s="681">
        <v>42812</v>
      </c>
      <c r="K314" s="682" t="str">
        <f>IF(OR(N314="OUT",N314="สมบูรณ์"),"ไม่ระบุ","")</f>
        <v>ไม่ระบุ</v>
      </c>
      <c r="L314" s="683">
        <f>IF(I314="","",IF(J314="","No fix",J314-I314))</f>
        <v>4.2516787037020549</v>
      </c>
      <c r="M314" s="684" t="str">
        <f>IF(I314="","",IF(AG314="","NON","JOB"))</f>
        <v>JOB</v>
      </c>
      <c r="N314" s="684" t="str">
        <f>IF(I314="","",IFERROR(VLOOKUP(B314,QUEUE!$F$11:$X$1000,19,FALSE),"NON"))</f>
        <v>สมบูรณ์</v>
      </c>
      <c r="O314" s="684" t="str">
        <f>IF(I314="","",IFERROR(IF(VLOOKUP(B314,[1]REFINISH!$F$4:$O$1000,10,FALSE)="",VLOOKUP(B314,[1]REFINISH!$F$4:$O$1000,8,FALSE),"OK"),"NON"))</f>
        <v>OK</v>
      </c>
      <c r="P314" s="684" t="str">
        <f>IF(I314="","",IF(AF314=0,"NON",IF(AF314-DE314=0,"OK","ขาด"&amp;AF314-DE314&amp;"ชิ้น")))</f>
        <v>NON</v>
      </c>
      <c r="Q314" s="662" t="s">
        <v>16</v>
      </c>
      <c r="R314" s="662" t="s">
        <v>43</v>
      </c>
      <c r="S314" s="662" t="s">
        <v>31</v>
      </c>
      <c r="T314" s="662" t="s">
        <v>1401</v>
      </c>
      <c r="U314" s="662" t="s">
        <v>398</v>
      </c>
      <c r="V314" s="685">
        <v>891557775</v>
      </c>
      <c r="X314" s="662" t="s">
        <v>1402</v>
      </c>
      <c r="Y314" s="662" t="s">
        <v>323</v>
      </c>
      <c r="Z314" s="662">
        <v>2</v>
      </c>
      <c r="AA314" s="662">
        <v>2016</v>
      </c>
      <c r="AB314" s="681">
        <v>42764</v>
      </c>
      <c r="AC314" s="686" t="s">
        <v>1403</v>
      </c>
      <c r="AD314" s="686"/>
      <c r="AE314" s="686"/>
      <c r="AF314" s="686"/>
      <c r="AG314" s="626" t="s">
        <v>78</v>
      </c>
      <c r="AI314" s="626" t="s">
        <v>58</v>
      </c>
      <c r="DD314" s="626">
        <v>314</v>
      </c>
      <c r="DG314" s="626">
        <v>0.5</v>
      </c>
      <c r="DH314" s="681">
        <v>42805.424051041664</v>
      </c>
      <c r="DI314" s="662" t="s">
        <v>614</v>
      </c>
      <c r="DJ314" s="663">
        <v>2</v>
      </c>
      <c r="DK314" s="662"/>
      <c r="DL314" s="687" t="str">
        <f t="shared" si="41"/>
        <v>พร้อมซ่อม</v>
      </c>
      <c r="DM314" s="688">
        <v>32900</v>
      </c>
    </row>
    <row r="315" spans="1:117" x14ac:dyDescent="0.25">
      <c r="A315" s="689">
        <f t="shared" si="45"/>
        <v>3440</v>
      </c>
      <c r="B315" s="690">
        <f t="shared" si="46"/>
        <v>1703037</v>
      </c>
      <c r="C315" s="626">
        <v>315</v>
      </c>
      <c r="D315" s="677" t="str">
        <f t="shared" si="43"/>
        <v>17</v>
      </c>
      <c r="E315" s="677" t="str">
        <f t="shared" si="44"/>
        <v>03</v>
      </c>
      <c r="F315" s="691">
        <f t="shared" si="47"/>
        <v>37</v>
      </c>
      <c r="G315" s="692" t="str">
        <f t="shared" si="48"/>
        <v>037</v>
      </c>
      <c r="H315" s="680" t="str">
        <f t="shared" si="42"/>
        <v>1703037</v>
      </c>
      <c r="I315" s="681">
        <v>42816.592500578707</v>
      </c>
      <c r="J315" s="681">
        <v>42825</v>
      </c>
      <c r="K315" s="682">
        <v>42825.478649421297</v>
      </c>
      <c r="L315" s="683" t="s">
        <v>555</v>
      </c>
      <c r="M315" s="684" t="s">
        <v>555</v>
      </c>
      <c r="N315" s="684" t="str">
        <f>IF(I315="","",IFERROR(VLOOKUP(B315,QUEUE!$F$11:$X$1000,19,FALSE),"NON"))</f>
        <v>สมบูรณ์</v>
      </c>
      <c r="O315" s="684" t="s">
        <v>555</v>
      </c>
      <c r="P315" s="684" t="s">
        <v>555</v>
      </c>
      <c r="Q315" s="662" t="s">
        <v>16</v>
      </c>
      <c r="R315" s="662" t="s">
        <v>43</v>
      </c>
      <c r="S315" s="662" t="s">
        <v>32</v>
      </c>
      <c r="T315" s="662" t="s">
        <v>1404</v>
      </c>
      <c r="U315" s="662" t="s">
        <v>398</v>
      </c>
      <c r="V315" s="685">
        <v>844626939</v>
      </c>
      <c r="X315" s="662" t="s">
        <v>1405</v>
      </c>
      <c r="Y315" s="662" t="s">
        <v>403</v>
      </c>
      <c r="Z315" s="662" t="s">
        <v>1406</v>
      </c>
      <c r="AA315" s="662">
        <v>2006</v>
      </c>
      <c r="AB315" s="681" t="s">
        <v>330</v>
      </c>
      <c r="AD315" s="686"/>
      <c r="AE315" s="686">
        <v>1</v>
      </c>
      <c r="AF315" s="686"/>
      <c r="AG315" s="626" t="s">
        <v>48</v>
      </c>
      <c r="DD315" s="626">
        <v>315</v>
      </c>
      <c r="DG315" s="626">
        <v>0.5</v>
      </c>
      <c r="DH315" s="681">
        <v>42805.426591898147</v>
      </c>
      <c r="DI315" s="662">
        <v>0</v>
      </c>
      <c r="DJ315" s="663">
        <v>1</v>
      </c>
      <c r="DK315" s="662"/>
      <c r="DL315" s="687" t="str">
        <f t="shared" si="41"/>
        <v>พร้อมซ่อม</v>
      </c>
      <c r="DM315" s="688"/>
    </row>
    <row r="316" spans="1:117" x14ac:dyDescent="0.25">
      <c r="A316" s="689">
        <f t="shared" si="45"/>
        <v>4869</v>
      </c>
      <c r="B316" s="690">
        <f t="shared" si="46"/>
        <v>1703038</v>
      </c>
      <c r="C316" s="626">
        <v>316</v>
      </c>
      <c r="D316" s="677" t="str">
        <f t="shared" si="43"/>
        <v>17</v>
      </c>
      <c r="E316" s="677" t="str">
        <f t="shared" si="44"/>
        <v>03</v>
      </c>
      <c r="F316" s="691">
        <f t="shared" si="47"/>
        <v>38</v>
      </c>
      <c r="G316" s="692" t="str">
        <f t="shared" si="48"/>
        <v>038</v>
      </c>
      <c r="H316" s="680" t="str">
        <f t="shared" si="42"/>
        <v>1703038</v>
      </c>
      <c r="I316" s="681">
        <v>42807.689239467596</v>
      </c>
      <c r="J316" s="681">
        <v>42815</v>
      </c>
      <c r="K316" s="682">
        <v>42814.467942824071</v>
      </c>
      <c r="L316" s="683" t="s">
        <v>555</v>
      </c>
      <c r="M316" s="684" t="s">
        <v>555</v>
      </c>
      <c r="N316" s="684" t="str">
        <f>IF(I316="","",IFERROR(VLOOKUP(B316,QUEUE!$F$11:$X$1000,19,FALSE),"NON"))</f>
        <v>สมบูรณ์</v>
      </c>
      <c r="O316" s="684" t="s">
        <v>555</v>
      </c>
      <c r="P316" s="684" t="s">
        <v>555</v>
      </c>
      <c r="Q316" s="662" t="s">
        <v>16</v>
      </c>
      <c r="R316" s="662" t="s">
        <v>44</v>
      </c>
      <c r="S316" s="662" t="s">
        <v>31</v>
      </c>
      <c r="T316" s="662" t="s">
        <v>1408</v>
      </c>
      <c r="U316" s="662" t="s">
        <v>303</v>
      </c>
      <c r="V316" s="685">
        <v>905988668</v>
      </c>
      <c r="X316" s="662" t="s">
        <v>1409</v>
      </c>
      <c r="Y316" s="662" t="s">
        <v>315</v>
      </c>
      <c r="Z316" s="662" t="s">
        <v>411</v>
      </c>
      <c r="AA316" s="662">
        <v>2012</v>
      </c>
      <c r="AB316" s="681">
        <v>42963</v>
      </c>
      <c r="AC316" s="686" t="s">
        <v>417</v>
      </c>
      <c r="AD316" s="686"/>
      <c r="AE316" s="686"/>
      <c r="AF316" s="686"/>
      <c r="AG316" s="626" t="s">
        <v>47</v>
      </c>
      <c r="AH316" s="626" t="s">
        <v>340</v>
      </c>
      <c r="AI316" s="626" t="s">
        <v>73</v>
      </c>
      <c r="AJ316" s="626" t="s">
        <v>340</v>
      </c>
      <c r="AK316" s="626" t="s">
        <v>1410</v>
      </c>
      <c r="AM316" s="626" t="s">
        <v>1411</v>
      </c>
      <c r="DD316" s="626">
        <v>316</v>
      </c>
      <c r="DG316" s="626">
        <v>0.5</v>
      </c>
      <c r="DH316" s="681">
        <v>42807.685995023145</v>
      </c>
      <c r="DI316" s="662" t="s">
        <v>614</v>
      </c>
      <c r="DJ316" s="663">
        <v>1</v>
      </c>
      <c r="DK316" s="662">
        <v>1</v>
      </c>
      <c r="DL316" s="687" t="str">
        <f t="shared" ref="DL316:DL379" si="49">IF(DH316="","",IF(OR(M316="NON",M316=""),"รออนุมัติ",IF(AF316="","พร้อมซ่อม",IF(AF316=DE316,"พร้อมซ่อม","รออะไหล่"))))</f>
        <v>พร้อมซ่อม</v>
      </c>
      <c r="DM316" s="688">
        <v>1906.54</v>
      </c>
    </row>
    <row r="317" spans="1:117" x14ac:dyDescent="0.25">
      <c r="A317" s="689">
        <f t="shared" si="45"/>
        <v>7935</v>
      </c>
      <c r="B317" s="690">
        <f t="shared" si="46"/>
        <v>1703039</v>
      </c>
      <c r="C317" s="626">
        <v>317</v>
      </c>
      <c r="D317" s="677" t="str">
        <f t="shared" si="43"/>
        <v>17</v>
      </c>
      <c r="E317" s="677" t="str">
        <f t="shared" si="44"/>
        <v>03</v>
      </c>
      <c r="F317" s="691">
        <f t="shared" si="47"/>
        <v>39</v>
      </c>
      <c r="G317" s="692" t="str">
        <f t="shared" si="48"/>
        <v>039</v>
      </c>
      <c r="H317" s="680" t="str">
        <f t="shared" si="42"/>
        <v>1703039</v>
      </c>
      <c r="I317" s="681">
        <v>42807.695557407409</v>
      </c>
      <c r="J317" s="681">
        <v>42816</v>
      </c>
      <c r="K317" s="682">
        <v>42826.401175810184</v>
      </c>
      <c r="L317" s="683" t="s">
        <v>555</v>
      </c>
      <c r="M317" s="684" t="s">
        <v>555</v>
      </c>
      <c r="N317" s="684" t="str">
        <f>IF(I317="","",IFERROR(VLOOKUP(B317,QUEUE!$F$11:$X$1000,19,FALSE),"NON"))</f>
        <v>สมบูรณ์</v>
      </c>
      <c r="O317" s="684" t="s">
        <v>555</v>
      </c>
      <c r="P317" s="684" t="s">
        <v>555</v>
      </c>
      <c r="Q317" s="662" t="s">
        <v>16</v>
      </c>
      <c r="R317" s="662" t="s">
        <v>44</v>
      </c>
      <c r="S317" s="662" t="s">
        <v>35</v>
      </c>
      <c r="T317" s="662" t="s">
        <v>1412</v>
      </c>
      <c r="U317" s="662" t="s">
        <v>326</v>
      </c>
      <c r="V317" s="685">
        <v>898836313</v>
      </c>
      <c r="X317" s="662" t="s">
        <v>1413</v>
      </c>
      <c r="Y317" s="662" t="s">
        <v>315</v>
      </c>
      <c r="Z317" s="662" t="s">
        <v>333</v>
      </c>
      <c r="AB317" s="681" t="s">
        <v>330</v>
      </c>
      <c r="AD317" s="686"/>
      <c r="AE317" s="686"/>
      <c r="AF317" s="686"/>
      <c r="AG317" s="626" t="s">
        <v>57</v>
      </c>
      <c r="AI317" s="626" t="s">
        <v>59</v>
      </c>
      <c r="AK317" s="626" t="s">
        <v>1415</v>
      </c>
      <c r="DD317" s="626">
        <v>317</v>
      </c>
      <c r="DG317" s="626">
        <v>0.5</v>
      </c>
      <c r="DH317" s="681">
        <v>42807.692279745374</v>
      </c>
      <c r="DI317" s="662" t="s">
        <v>1414</v>
      </c>
      <c r="DJ317" s="663">
        <v>2</v>
      </c>
      <c r="DK317" s="662">
        <v>1</v>
      </c>
      <c r="DL317" s="687" t="str">
        <f t="shared" si="49"/>
        <v>พร้อมซ่อม</v>
      </c>
      <c r="DM317" s="688">
        <v>4640</v>
      </c>
    </row>
    <row r="318" spans="1:117" x14ac:dyDescent="0.25">
      <c r="A318" s="689">
        <f t="shared" si="45"/>
        <v>1300</v>
      </c>
      <c r="B318" s="690">
        <f t="shared" si="46"/>
        <v>1703040</v>
      </c>
      <c r="C318" s="626">
        <v>318</v>
      </c>
      <c r="D318" s="677" t="str">
        <f t="shared" si="43"/>
        <v>17</v>
      </c>
      <c r="E318" s="677" t="str">
        <f t="shared" si="44"/>
        <v>03</v>
      </c>
      <c r="F318" s="691">
        <f t="shared" si="47"/>
        <v>40</v>
      </c>
      <c r="G318" s="692" t="str">
        <f t="shared" si="48"/>
        <v>040</v>
      </c>
      <c r="H318" s="680" t="str">
        <f t="shared" si="42"/>
        <v>1703040</v>
      </c>
      <c r="I318" s="681">
        <v>42807.707428587964</v>
      </c>
      <c r="J318" s="681">
        <v>42814</v>
      </c>
      <c r="K318" s="682">
        <v>42823.462518055552</v>
      </c>
      <c r="L318" s="683" t="s">
        <v>555</v>
      </c>
      <c r="M318" s="684" t="s">
        <v>555</v>
      </c>
      <c r="N318" s="684" t="str">
        <f>IF(I318="","",IFERROR(VLOOKUP(B318,QUEUE!$F$11:$X$1000,19,FALSE),"NON"))</f>
        <v>สมบูรณ์</v>
      </c>
      <c r="O318" s="684" t="s">
        <v>555</v>
      </c>
      <c r="P318" s="684" t="s">
        <v>555</v>
      </c>
      <c r="Q318" s="662" t="s">
        <v>29</v>
      </c>
      <c r="R318" s="662" t="s">
        <v>44</v>
      </c>
      <c r="S318" s="662" t="s">
        <v>32</v>
      </c>
      <c r="T318" s="662" t="s">
        <v>1416</v>
      </c>
      <c r="U318" s="662" t="s">
        <v>387</v>
      </c>
      <c r="V318" s="685">
        <v>846849199</v>
      </c>
      <c r="X318" s="662" t="s">
        <v>1417</v>
      </c>
      <c r="Y318" s="662" t="s">
        <v>310</v>
      </c>
      <c r="Z318" s="662" t="s">
        <v>336</v>
      </c>
      <c r="AA318" s="662">
        <v>2005</v>
      </c>
      <c r="AB318" s="681">
        <v>42734</v>
      </c>
      <c r="AC318" s="686">
        <v>0</v>
      </c>
      <c r="AD318" s="686"/>
      <c r="AE318" s="686"/>
      <c r="AF318" s="686"/>
      <c r="AG318" s="626" t="s">
        <v>79</v>
      </c>
      <c r="AI318" s="626" t="s">
        <v>63</v>
      </c>
      <c r="AK318" s="626" t="s">
        <v>965</v>
      </c>
      <c r="DD318" s="626">
        <v>318</v>
      </c>
      <c r="DG318" s="626">
        <v>1</v>
      </c>
      <c r="DH318" s="681">
        <v>42807.705010879632</v>
      </c>
      <c r="DI318" s="662" t="s">
        <v>805</v>
      </c>
      <c r="DJ318" s="663">
        <v>2</v>
      </c>
      <c r="DK318" s="662"/>
      <c r="DL318" s="687" t="str">
        <f t="shared" si="49"/>
        <v>พร้อมซ่อม</v>
      </c>
      <c r="DM318" s="688">
        <v>0</v>
      </c>
    </row>
    <row r="319" spans="1:117" x14ac:dyDescent="0.25">
      <c r="A319" s="689">
        <f t="shared" si="45"/>
        <v>9768</v>
      </c>
      <c r="B319" s="690">
        <f t="shared" si="46"/>
        <v>1703041</v>
      </c>
      <c r="C319" s="626">
        <v>319</v>
      </c>
      <c r="D319" s="677" t="str">
        <f t="shared" si="43"/>
        <v>17</v>
      </c>
      <c r="E319" s="677" t="str">
        <f t="shared" si="44"/>
        <v>03</v>
      </c>
      <c r="F319" s="691">
        <f t="shared" si="47"/>
        <v>41</v>
      </c>
      <c r="G319" s="692" t="str">
        <f t="shared" si="48"/>
        <v>041</v>
      </c>
      <c r="H319" s="680" t="str">
        <f t="shared" si="42"/>
        <v>1703041</v>
      </c>
      <c r="I319" s="681">
        <v>42807.715092708335</v>
      </c>
      <c r="J319" s="681">
        <v>42816</v>
      </c>
      <c r="K319" s="682">
        <v>42832.36743888889</v>
      </c>
      <c r="L319" s="683" t="s">
        <v>555</v>
      </c>
      <c r="M319" s="684" t="s">
        <v>555</v>
      </c>
      <c r="N319" s="684" t="str">
        <f>IF(I319="","",IFERROR(VLOOKUP(B319,QUEUE!$F$11:$X$1000,19,FALSE),"NON"))</f>
        <v>สมบูรณ์</v>
      </c>
      <c r="O319" s="684" t="s">
        <v>555</v>
      </c>
      <c r="P319" s="684" t="s">
        <v>555</v>
      </c>
      <c r="Q319" s="662" t="s">
        <v>16</v>
      </c>
      <c r="R319" s="662" t="s">
        <v>44</v>
      </c>
      <c r="S319" s="662" t="s">
        <v>31</v>
      </c>
      <c r="T319" s="662" t="s">
        <v>1418</v>
      </c>
      <c r="V319" s="685">
        <v>626636885</v>
      </c>
      <c r="X319" s="662" t="s">
        <v>1419</v>
      </c>
      <c r="Y319" s="662" t="s">
        <v>323</v>
      </c>
      <c r="Z319" s="662">
        <v>2</v>
      </c>
      <c r="AB319" s="681" t="s">
        <v>330</v>
      </c>
      <c r="AD319" s="686"/>
      <c r="AE319" s="686"/>
      <c r="AF319" s="686"/>
      <c r="AG319" s="626" t="s">
        <v>48</v>
      </c>
      <c r="AI319" s="626" t="s">
        <v>78</v>
      </c>
      <c r="AJ319" s="626" t="s">
        <v>340</v>
      </c>
      <c r="AK319" s="626" t="s">
        <v>54</v>
      </c>
      <c r="AM319" s="626" t="s">
        <v>978</v>
      </c>
      <c r="AO319" s="626" t="s">
        <v>371</v>
      </c>
      <c r="AQ319" s="626" t="s">
        <v>1203</v>
      </c>
      <c r="DD319" s="626">
        <v>319</v>
      </c>
      <c r="DG319" s="626">
        <v>0.5</v>
      </c>
      <c r="DH319" s="681">
        <v>42807.711047453704</v>
      </c>
      <c r="DI319" s="662">
        <v>0</v>
      </c>
      <c r="DJ319" s="663">
        <v>3</v>
      </c>
      <c r="DK319" s="662"/>
      <c r="DL319" s="687" t="str">
        <f t="shared" si="49"/>
        <v>พร้อมซ่อม</v>
      </c>
      <c r="DM319" s="688">
        <v>2720</v>
      </c>
    </row>
    <row r="320" spans="1:117" x14ac:dyDescent="0.25">
      <c r="A320" s="689">
        <f t="shared" si="45"/>
        <v>5554</v>
      </c>
      <c r="B320" s="690">
        <f t="shared" si="46"/>
        <v>1703042</v>
      </c>
      <c r="C320" s="626">
        <v>320</v>
      </c>
      <c r="D320" s="677" t="str">
        <f t="shared" si="43"/>
        <v>17</v>
      </c>
      <c r="E320" s="677" t="str">
        <f t="shared" si="44"/>
        <v>03</v>
      </c>
      <c r="F320" s="691">
        <f t="shared" si="47"/>
        <v>42</v>
      </c>
      <c r="G320" s="692" t="str">
        <f t="shared" si="48"/>
        <v>042</v>
      </c>
      <c r="H320" s="680" t="str">
        <f t="shared" si="42"/>
        <v>1703042</v>
      </c>
      <c r="I320" s="681">
        <v>42808.702569444446</v>
      </c>
      <c r="K320" s="682">
        <v>42816.750368287037</v>
      </c>
      <c r="L320" s="683" t="s">
        <v>555</v>
      </c>
      <c r="M320" s="684" t="s">
        <v>555</v>
      </c>
      <c r="N320" s="684" t="str">
        <f>IF(I320="","",IFERROR(VLOOKUP(B320,QUEUE!$F$11:$X$1000,19,FALSE),"NON"))</f>
        <v>สมบูรณ์</v>
      </c>
      <c r="O320" s="684" t="s">
        <v>555</v>
      </c>
      <c r="P320" s="684" t="s">
        <v>555</v>
      </c>
      <c r="Q320" s="662" t="s">
        <v>16</v>
      </c>
      <c r="R320" s="662" t="s">
        <v>43</v>
      </c>
      <c r="S320" s="662" t="s">
        <v>33</v>
      </c>
      <c r="T320" s="662" t="s">
        <v>1430</v>
      </c>
      <c r="U320" s="662" t="s">
        <v>308</v>
      </c>
      <c r="V320" s="685">
        <v>915425995</v>
      </c>
      <c r="X320" s="662" t="s">
        <v>1431</v>
      </c>
      <c r="Y320" s="662" t="s">
        <v>315</v>
      </c>
      <c r="Z320" s="662" t="s">
        <v>517</v>
      </c>
      <c r="AA320" s="662">
        <v>2008</v>
      </c>
      <c r="AB320" s="681">
        <v>43127</v>
      </c>
      <c r="AC320" s="686" t="s">
        <v>306</v>
      </c>
      <c r="AD320" s="686"/>
      <c r="AE320" s="686"/>
      <c r="AF320" s="686"/>
      <c r="AG320" s="626" t="s">
        <v>47</v>
      </c>
      <c r="AI320" s="626" t="s">
        <v>52</v>
      </c>
      <c r="DD320" s="626">
        <v>320</v>
      </c>
      <c r="DG320" s="626">
        <v>0.5</v>
      </c>
      <c r="DH320" s="681">
        <v>42808.699367013891</v>
      </c>
      <c r="DI320" s="662" t="s">
        <v>370</v>
      </c>
      <c r="DJ320" s="663">
        <v>2</v>
      </c>
      <c r="DK320" s="662">
        <v>1</v>
      </c>
      <c r="DL320" s="687" t="str">
        <f t="shared" si="49"/>
        <v>พร้อมซ่อม</v>
      </c>
      <c r="DM320" s="688">
        <v>8780</v>
      </c>
    </row>
    <row r="321" spans="1:117" x14ac:dyDescent="0.25">
      <c r="A321" s="689">
        <f t="shared" si="45"/>
        <v>7699</v>
      </c>
      <c r="B321" s="690">
        <f t="shared" si="46"/>
        <v>1703043</v>
      </c>
      <c r="C321" s="626">
        <v>321</v>
      </c>
      <c r="D321" s="677" t="str">
        <f t="shared" si="43"/>
        <v>17</v>
      </c>
      <c r="E321" s="677" t="str">
        <f t="shared" si="44"/>
        <v>03</v>
      </c>
      <c r="F321" s="691">
        <f t="shared" si="47"/>
        <v>43</v>
      </c>
      <c r="G321" s="692" t="str">
        <f t="shared" si="48"/>
        <v>043</v>
      </c>
      <c r="H321" s="680" t="str">
        <f t="shared" si="42"/>
        <v>1703043</v>
      </c>
      <c r="I321" s="681">
        <v>42808.703554976855</v>
      </c>
      <c r="K321" s="682">
        <v>42863.655464351854</v>
      </c>
      <c r="L321" s="683" t="s">
        <v>555</v>
      </c>
      <c r="M321" s="684" t="s">
        <v>555</v>
      </c>
      <c r="N321" s="684" t="str">
        <f>IF(I321="","",IFERROR(VLOOKUP(B321,QUEUE!$F$11:$X$1000,19,FALSE),"NON"))</f>
        <v>สมบูรณ์</v>
      </c>
      <c r="O321" s="684" t="s">
        <v>555</v>
      </c>
      <c r="P321" s="684" t="s">
        <v>555</v>
      </c>
      <c r="Q321" s="662" t="s">
        <v>16</v>
      </c>
      <c r="R321" s="662" t="s">
        <v>179</v>
      </c>
      <c r="S321" s="662" t="s">
        <v>31</v>
      </c>
      <c r="T321" s="662" t="s">
        <v>1432</v>
      </c>
      <c r="U321" s="662" t="s">
        <v>387</v>
      </c>
      <c r="V321" s="685">
        <v>877142829</v>
      </c>
      <c r="X321" s="662" t="s">
        <v>1433</v>
      </c>
      <c r="Y321" s="662" t="s">
        <v>299</v>
      </c>
      <c r="Z321" s="662" t="s">
        <v>368</v>
      </c>
      <c r="AA321" s="662">
        <v>2006</v>
      </c>
      <c r="AB321" s="681" t="s">
        <v>330</v>
      </c>
      <c r="AD321" s="686"/>
      <c r="AE321" s="686"/>
      <c r="AF321" s="686"/>
      <c r="AG321" s="626" t="s">
        <v>1434</v>
      </c>
      <c r="DD321" s="626">
        <v>321</v>
      </c>
      <c r="DH321" s="681">
        <v>42808.701431597219</v>
      </c>
      <c r="DI321" s="662" t="s">
        <v>1144</v>
      </c>
      <c r="DJ321" s="663">
        <v>0</v>
      </c>
      <c r="DK321" s="662"/>
      <c r="DL321" s="687" t="str">
        <f t="shared" si="49"/>
        <v>พร้อมซ่อม</v>
      </c>
      <c r="DM321" s="688"/>
    </row>
    <row r="322" spans="1:117" x14ac:dyDescent="0.25">
      <c r="A322" s="689">
        <f t="shared" si="45"/>
        <v>6272</v>
      </c>
      <c r="B322" s="690">
        <f t="shared" si="46"/>
        <v>1703044</v>
      </c>
      <c r="C322" s="626">
        <v>322</v>
      </c>
      <c r="D322" s="677" t="str">
        <f t="shared" si="43"/>
        <v>17</v>
      </c>
      <c r="E322" s="677" t="str">
        <f t="shared" si="44"/>
        <v>03</v>
      </c>
      <c r="F322" s="691">
        <f t="shared" si="47"/>
        <v>44</v>
      </c>
      <c r="G322" s="692" t="str">
        <f t="shared" si="48"/>
        <v>044</v>
      </c>
      <c r="H322" s="680" t="str">
        <f t="shared" si="42"/>
        <v>1703044</v>
      </c>
      <c r="I322" s="681">
        <v>42809.498519791669</v>
      </c>
      <c r="J322" s="681">
        <v>42817</v>
      </c>
      <c r="K322" s="682">
        <v>42825.56989791667</v>
      </c>
      <c r="L322" s="683" t="s">
        <v>555</v>
      </c>
      <c r="M322" s="684" t="s">
        <v>555</v>
      </c>
      <c r="N322" s="684" t="str">
        <f>IF(I322="","",IFERROR(VLOOKUP(B322,QUEUE!$F$11:$X$1000,19,FALSE),"NON"))</f>
        <v>สมบูรณ์</v>
      </c>
      <c r="O322" s="684" t="s">
        <v>555</v>
      </c>
      <c r="P322" s="684" t="s">
        <v>555</v>
      </c>
      <c r="Q322" s="662" t="s">
        <v>16</v>
      </c>
      <c r="R322" s="662" t="s">
        <v>43</v>
      </c>
      <c r="S322" s="662" t="s">
        <v>31</v>
      </c>
      <c r="T322" s="662" t="s">
        <v>1435</v>
      </c>
      <c r="U322" s="662" t="s">
        <v>308</v>
      </c>
      <c r="V322" s="685">
        <v>818601780</v>
      </c>
      <c r="X322" s="662" t="s">
        <v>1436</v>
      </c>
      <c r="Y322" s="662" t="s">
        <v>403</v>
      </c>
      <c r="Z322" s="662" t="s">
        <v>1437</v>
      </c>
      <c r="AA322" s="662">
        <v>2013</v>
      </c>
      <c r="AB322" s="681">
        <v>42816</v>
      </c>
      <c r="AC322" s="686" t="s">
        <v>734</v>
      </c>
      <c r="AD322" s="686"/>
      <c r="AE322" s="686"/>
      <c r="AF322" s="686"/>
      <c r="AG322" s="626" t="s">
        <v>47</v>
      </c>
      <c r="AI322" s="626" t="s">
        <v>48</v>
      </c>
      <c r="DD322" s="626">
        <v>322</v>
      </c>
      <c r="DG322" s="626">
        <v>0.5</v>
      </c>
      <c r="DH322" s="681">
        <v>42809.495201736114</v>
      </c>
      <c r="DI322" s="662" t="s">
        <v>1261</v>
      </c>
      <c r="DJ322" s="663">
        <v>2</v>
      </c>
      <c r="DK322" s="662">
        <v>1</v>
      </c>
      <c r="DL322" s="687" t="str">
        <f t="shared" si="49"/>
        <v>พร้อมซ่อม</v>
      </c>
      <c r="DM322" s="688">
        <v>8261.69</v>
      </c>
    </row>
    <row r="323" spans="1:117" x14ac:dyDescent="0.25">
      <c r="A323" s="689">
        <f t="shared" si="45"/>
        <v>694</v>
      </c>
      <c r="B323" s="690">
        <f t="shared" si="46"/>
        <v>1703045</v>
      </c>
      <c r="C323" s="626">
        <v>323</v>
      </c>
      <c r="D323" s="677" t="str">
        <f t="shared" si="43"/>
        <v>17</v>
      </c>
      <c r="E323" s="677" t="str">
        <f t="shared" si="44"/>
        <v>03</v>
      </c>
      <c r="F323" s="691">
        <f t="shared" si="47"/>
        <v>45</v>
      </c>
      <c r="G323" s="692" t="str">
        <f t="shared" si="48"/>
        <v>045</v>
      </c>
      <c r="H323" s="680" t="str">
        <f t="shared" si="42"/>
        <v>1703045</v>
      </c>
      <c r="I323" s="681">
        <v>42823.71294247685</v>
      </c>
      <c r="J323" s="681">
        <v>42833</v>
      </c>
      <c r="K323" s="682">
        <v>42843.384939236108</v>
      </c>
      <c r="L323" s="683" t="s">
        <v>555</v>
      </c>
      <c r="M323" s="684" t="s">
        <v>555</v>
      </c>
      <c r="N323" s="684" t="str">
        <f>IF(I323="","",IFERROR(VLOOKUP(B323,QUEUE!$F$11:$X$1000,19,FALSE),"NON"))</f>
        <v>สมบูรณ์</v>
      </c>
      <c r="O323" s="684" t="s">
        <v>555</v>
      </c>
      <c r="P323" s="684" t="s">
        <v>555</v>
      </c>
      <c r="Q323" s="662" t="s">
        <v>16</v>
      </c>
      <c r="R323" s="662" t="s">
        <v>44</v>
      </c>
      <c r="S323" s="662" t="s">
        <v>31</v>
      </c>
      <c r="T323" s="662" t="s">
        <v>1438</v>
      </c>
      <c r="U323" s="662" t="s">
        <v>303</v>
      </c>
      <c r="V323" s="685">
        <v>836872335</v>
      </c>
      <c r="X323" s="662" t="s">
        <v>1439</v>
      </c>
      <c r="Y323" s="662" t="s">
        <v>310</v>
      </c>
      <c r="Z323" s="662" t="s">
        <v>1373</v>
      </c>
      <c r="AA323" s="662">
        <v>2012</v>
      </c>
      <c r="AB323" s="681">
        <v>42913</v>
      </c>
      <c r="AC323" s="686" t="s">
        <v>824</v>
      </c>
      <c r="AD323" s="686"/>
      <c r="AE323" s="686"/>
      <c r="AF323" s="686"/>
      <c r="AG323" s="626" t="s">
        <v>48</v>
      </c>
      <c r="AI323" s="626" t="s">
        <v>1299</v>
      </c>
      <c r="AK323" s="626" t="s">
        <v>1328</v>
      </c>
      <c r="DD323" s="626">
        <v>323</v>
      </c>
      <c r="DG323" s="626">
        <v>0.5</v>
      </c>
      <c r="DH323" s="681">
        <v>42809.678341666666</v>
      </c>
      <c r="DI323" s="662" t="s">
        <v>614</v>
      </c>
      <c r="DJ323" s="663">
        <v>1</v>
      </c>
      <c r="DK323" s="662"/>
      <c r="DL323" s="687" t="str">
        <f t="shared" si="49"/>
        <v>พร้อมซ่อม</v>
      </c>
      <c r="DM323" s="688">
        <v>1779</v>
      </c>
    </row>
    <row r="324" spans="1:117" x14ac:dyDescent="0.25">
      <c r="A324" s="689">
        <f t="shared" si="45"/>
        <v>4170</v>
      </c>
      <c r="B324" s="690">
        <f t="shared" si="46"/>
        <v>1703046</v>
      </c>
      <c r="C324" s="626">
        <v>324</v>
      </c>
      <c r="D324" s="677" t="str">
        <f t="shared" si="43"/>
        <v>17</v>
      </c>
      <c r="E324" s="677" t="str">
        <f t="shared" si="44"/>
        <v>03</v>
      </c>
      <c r="F324" s="691">
        <f t="shared" si="47"/>
        <v>46</v>
      </c>
      <c r="G324" s="692" t="str">
        <f t="shared" si="48"/>
        <v>046</v>
      </c>
      <c r="H324" s="680" t="str">
        <f t="shared" si="42"/>
        <v>1703046</v>
      </c>
      <c r="I324" s="681">
        <v>42809.687462615744</v>
      </c>
      <c r="J324" s="681">
        <v>42817</v>
      </c>
      <c r="K324" s="682">
        <v>42823.462061342594</v>
      </c>
      <c r="L324" s="683" t="s">
        <v>555</v>
      </c>
      <c r="M324" s="684" t="s">
        <v>555</v>
      </c>
      <c r="N324" s="684" t="str">
        <f>IF(I324="","",IFERROR(VLOOKUP(B324,QUEUE!$F$11:$X$1000,19,FALSE),"NON"))</f>
        <v>สมบูรณ์</v>
      </c>
      <c r="O324" s="684" t="s">
        <v>555</v>
      </c>
      <c r="P324" s="684" t="s">
        <v>555</v>
      </c>
      <c r="Q324" s="662" t="s">
        <v>29</v>
      </c>
      <c r="R324" s="662" t="s">
        <v>44</v>
      </c>
      <c r="S324" s="662" t="s">
        <v>1376</v>
      </c>
      <c r="T324" s="662" t="s">
        <v>1440</v>
      </c>
      <c r="U324" s="662" t="s">
        <v>392</v>
      </c>
      <c r="V324" s="685">
        <v>827499930</v>
      </c>
      <c r="W324" s="685">
        <v>816274358</v>
      </c>
      <c r="X324" s="662" t="s">
        <v>1441</v>
      </c>
      <c r="Y324" s="662" t="s">
        <v>310</v>
      </c>
      <c r="Z324" s="662" t="s">
        <v>1442</v>
      </c>
      <c r="AA324" s="662">
        <v>2015</v>
      </c>
      <c r="AB324" s="681">
        <v>43067</v>
      </c>
      <c r="AC324" s="686" t="s">
        <v>654</v>
      </c>
      <c r="AD324" s="686"/>
      <c r="AE324" s="686"/>
      <c r="AF324" s="686"/>
      <c r="AG324" s="626" t="s">
        <v>50</v>
      </c>
      <c r="AH324" s="626" t="s">
        <v>1443</v>
      </c>
      <c r="AI324" s="626" t="s">
        <v>62</v>
      </c>
      <c r="AK324" s="626" t="s">
        <v>71</v>
      </c>
      <c r="AL324" s="626" t="s">
        <v>340</v>
      </c>
      <c r="DD324" s="626">
        <v>324</v>
      </c>
      <c r="DG324" s="626">
        <v>0.5</v>
      </c>
      <c r="DH324" s="681">
        <v>42809.684741087964</v>
      </c>
      <c r="DI324" s="662">
        <v>0</v>
      </c>
      <c r="DJ324" s="663">
        <v>1</v>
      </c>
      <c r="DK324" s="662">
        <v>1</v>
      </c>
      <c r="DL324" s="687" t="str">
        <f t="shared" si="49"/>
        <v>พร้อมซ่อม</v>
      </c>
      <c r="DM324" s="688">
        <v>10960</v>
      </c>
    </row>
    <row r="325" spans="1:117" x14ac:dyDescent="0.25">
      <c r="A325" s="689">
        <f t="shared" si="45"/>
        <v>1256</v>
      </c>
      <c r="B325" s="690">
        <f t="shared" si="46"/>
        <v>1703047</v>
      </c>
      <c r="C325" s="626">
        <v>325</v>
      </c>
      <c r="D325" s="677" t="str">
        <f t="shared" si="43"/>
        <v>17</v>
      </c>
      <c r="E325" s="677" t="str">
        <f t="shared" si="44"/>
        <v>03</v>
      </c>
      <c r="F325" s="691">
        <f t="shared" si="47"/>
        <v>47</v>
      </c>
      <c r="G325" s="692" t="str">
        <f t="shared" si="48"/>
        <v>047</v>
      </c>
      <c r="H325" s="680" t="str">
        <f t="shared" si="42"/>
        <v>1703047</v>
      </c>
      <c r="I325" s="681">
        <v>42870.721446643518</v>
      </c>
      <c r="J325" s="681">
        <v>42875</v>
      </c>
      <c r="K325" s="682">
        <v>42879.433527199071</v>
      </c>
      <c r="L325" s="683" t="s">
        <v>555</v>
      </c>
      <c r="M325" s="684" t="s">
        <v>555</v>
      </c>
      <c r="N325" s="684" t="s">
        <v>555</v>
      </c>
      <c r="O325" s="684" t="s">
        <v>555</v>
      </c>
      <c r="P325" s="684" t="s">
        <v>555</v>
      </c>
      <c r="Q325" s="662" t="s">
        <v>16</v>
      </c>
      <c r="R325" s="662" t="s">
        <v>44</v>
      </c>
      <c r="S325" s="662" t="s">
        <v>37</v>
      </c>
      <c r="T325" s="662" t="s">
        <v>1449</v>
      </c>
      <c r="U325" s="662" t="s">
        <v>308</v>
      </c>
      <c r="V325" s="685">
        <v>970762664</v>
      </c>
      <c r="X325" s="662" t="s">
        <v>1450</v>
      </c>
      <c r="Y325" s="662" t="s">
        <v>310</v>
      </c>
      <c r="Z325" s="662" t="s">
        <v>400</v>
      </c>
      <c r="AA325" s="662">
        <v>2007</v>
      </c>
      <c r="AB325" s="681">
        <v>42935</v>
      </c>
      <c r="AC325" s="686" t="s">
        <v>522</v>
      </c>
      <c r="AD325" s="686"/>
      <c r="AE325" s="686"/>
      <c r="AF325" s="686"/>
      <c r="AG325" s="626" t="s">
        <v>47</v>
      </c>
      <c r="AH325" s="626" t="s">
        <v>340</v>
      </c>
      <c r="AI325" s="626" t="s">
        <v>53</v>
      </c>
      <c r="AK325" s="626" t="s">
        <v>73</v>
      </c>
      <c r="AM325" s="626" t="s">
        <v>1853</v>
      </c>
      <c r="DD325" s="626">
        <v>325</v>
      </c>
      <c r="DG325" s="626">
        <v>0.5</v>
      </c>
      <c r="DH325" s="681">
        <v>42810.703686111112</v>
      </c>
      <c r="DI325" s="662">
        <v>0</v>
      </c>
      <c r="DJ325" s="663">
        <v>2</v>
      </c>
      <c r="DK325" s="662"/>
      <c r="DL325" s="687" t="str">
        <f t="shared" si="49"/>
        <v>พร้อมซ่อม</v>
      </c>
      <c r="DM325" s="688">
        <v>5275</v>
      </c>
    </row>
    <row r="326" spans="1:117" x14ac:dyDescent="0.25">
      <c r="A326" s="689">
        <f t="shared" si="45"/>
        <v>3714</v>
      </c>
      <c r="B326" s="690">
        <f t="shared" si="46"/>
        <v>1703048</v>
      </c>
      <c r="C326" s="626">
        <v>326</v>
      </c>
      <c r="D326" s="677" t="str">
        <f t="shared" si="43"/>
        <v>17</v>
      </c>
      <c r="E326" s="677" t="str">
        <f t="shared" si="44"/>
        <v>03</v>
      </c>
      <c r="F326" s="691">
        <f t="shared" si="47"/>
        <v>48</v>
      </c>
      <c r="G326" s="692" t="str">
        <f t="shared" si="48"/>
        <v>048</v>
      </c>
      <c r="H326" s="680" t="str">
        <f t="shared" ref="H326:H389" si="50">IF(DH326="","",D326&amp;E326&amp;G326)</f>
        <v>1703048</v>
      </c>
      <c r="I326" s="681">
        <v>42859</v>
      </c>
      <c r="J326" s="681">
        <v>42866</v>
      </c>
      <c r="K326" s="682">
        <v>42866.382300810183</v>
      </c>
      <c r="L326" s="683" t="s">
        <v>555</v>
      </c>
      <c r="M326" s="684" t="s">
        <v>555</v>
      </c>
      <c r="N326" s="684" t="s">
        <v>555</v>
      </c>
      <c r="O326" s="684" t="s">
        <v>555</v>
      </c>
      <c r="P326" s="684" t="s">
        <v>555</v>
      </c>
      <c r="Q326" s="662" t="s">
        <v>16</v>
      </c>
      <c r="R326" s="662" t="s">
        <v>43</v>
      </c>
      <c r="S326" s="662" t="s">
        <v>34</v>
      </c>
      <c r="T326" s="662" t="s">
        <v>1451</v>
      </c>
      <c r="U326" s="662" t="s">
        <v>1452</v>
      </c>
      <c r="V326" s="685">
        <v>830169100</v>
      </c>
      <c r="X326" s="662" t="s">
        <v>1453</v>
      </c>
      <c r="Y326" s="662" t="s">
        <v>538</v>
      </c>
      <c r="Z326" s="662" t="s">
        <v>813</v>
      </c>
      <c r="AA326" s="662">
        <v>2013</v>
      </c>
      <c r="AB326" s="681">
        <v>42752</v>
      </c>
      <c r="AC326" s="686" t="s">
        <v>734</v>
      </c>
      <c r="AD326" s="686"/>
      <c r="AE326" s="686"/>
      <c r="AF326" s="686"/>
      <c r="AG326" s="626" t="s">
        <v>48</v>
      </c>
      <c r="AI326" s="626" t="s">
        <v>1299</v>
      </c>
      <c r="AK326" s="626" t="s">
        <v>1123</v>
      </c>
      <c r="DD326" s="626">
        <v>326</v>
      </c>
      <c r="DG326" s="626">
        <v>0.5</v>
      </c>
      <c r="DH326" s="681">
        <v>42810.707521180557</v>
      </c>
      <c r="DI326" s="662"/>
      <c r="DJ326" s="663"/>
      <c r="DK326" s="662">
        <v>1</v>
      </c>
      <c r="DL326" s="687" t="str">
        <f t="shared" si="49"/>
        <v>พร้อมซ่อม</v>
      </c>
      <c r="DM326" s="688">
        <v>2500</v>
      </c>
    </row>
    <row r="327" spans="1:117" x14ac:dyDescent="0.25">
      <c r="A327" s="689">
        <f t="shared" si="45"/>
        <v>9477</v>
      </c>
      <c r="B327" s="690">
        <f t="shared" si="46"/>
        <v>1703049</v>
      </c>
      <c r="C327" s="626">
        <v>327</v>
      </c>
      <c r="D327" s="677" t="str">
        <f t="shared" ref="D327:D390" si="51">TEXT(DH327,"yy")</f>
        <v>17</v>
      </c>
      <c r="E327" s="677" t="str">
        <f t="shared" ref="E327:E390" si="52">TEXT(DH327,"mm")</f>
        <v>03</v>
      </c>
      <c r="F327" s="691">
        <f t="shared" si="47"/>
        <v>49</v>
      </c>
      <c r="G327" s="692" t="str">
        <f t="shared" si="48"/>
        <v>049</v>
      </c>
      <c r="H327" s="680" t="str">
        <f t="shared" si="50"/>
        <v>1703049</v>
      </c>
      <c r="I327" s="681">
        <v>42892.652327083335</v>
      </c>
      <c r="J327" s="681">
        <v>42895</v>
      </c>
      <c r="K327" s="682">
        <v>42899.659282407411</v>
      </c>
      <c r="L327" s="683" t="s">
        <v>555</v>
      </c>
      <c r="M327" s="684" t="s">
        <v>555</v>
      </c>
      <c r="N327" s="684" t="s">
        <v>555</v>
      </c>
      <c r="O327" s="684" t="s">
        <v>555</v>
      </c>
      <c r="P327" s="684" t="s">
        <v>555</v>
      </c>
      <c r="Q327" s="662" t="s">
        <v>16</v>
      </c>
      <c r="R327" s="662" t="s">
        <v>44</v>
      </c>
      <c r="S327" s="662" t="s">
        <v>33</v>
      </c>
      <c r="T327" s="662" t="s">
        <v>1454</v>
      </c>
      <c r="U327" s="662" t="s">
        <v>387</v>
      </c>
      <c r="V327" s="685">
        <v>892030078</v>
      </c>
      <c r="X327" s="662" t="s">
        <v>1455</v>
      </c>
      <c r="Y327" s="662" t="s">
        <v>294</v>
      </c>
      <c r="Z327" s="662" t="s">
        <v>590</v>
      </c>
      <c r="AA327" s="662">
        <v>2013</v>
      </c>
      <c r="AB327" s="681">
        <v>42832</v>
      </c>
      <c r="AC327" s="686" t="s">
        <v>405</v>
      </c>
      <c r="AD327" s="686"/>
      <c r="AE327" s="686"/>
      <c r="AF327" s="686"/>
      <c r="AG327" s="626" t="s">
        <v>79</v>
      </c>
      <c r="AI327" s="626" t="s">
        <v>72</v>
      </c>
      <c r="AJ327" s="626" t="s">
        <v>340</v>
      </c>
      <c r="AK327" s="626" t="s">
        <v>1984</v>
      </c>
      <c r="DD327" s="626">
        <v>327</v>
      </c>
      <c r="DG327" s="626">
        <v>0.5</v>
      </c>
      <c r="DH327" s="681">
        <v>42812.430521875001</v>
      </c>
      <c r="DI327" s="662">
        <v>0</v>
      </c>
      <c r="DJ327" s="663">
        <v>1</v>
      </c>
      <c r="DK327" s="662">
        <v>1</v>
      </c>
      <c r="DL327" s="687" t="str">
        <f t="shared" si="49"/>
        <v>พร้อมซ่อม</v>
      </c>
      <c r="DM327" s="688">
        <v>5200</v>
      </c>
    </row>
    <row r="328" spans="1:117" x14ac:dyDescent="0.25">
      <c r="A328" s="689">
        <f t="shared" si="45"/>
        <v>3290</v>
      </c>
      <c r="B328" s="690">
        <f t="shared" si="46"/>
        <v>1703050</v>
      </c>
      <c r="C328" s="626">
        <v>328</v>
      </c>
      <c r="D328" s="677" t="str">
        <f t="shared" si="51"/>
        <v>17</v>
      </c>
      <c r="E328" s="677" t="str">
        <f t="shared" si="52"/>
        <v>03</v>
      </c>
      <c r="F328" s="691">
        <f t="shared" si="47"/>
        <v>50</v>
      </c>
      <c r="G328" s="692" t="str">
        <f t="shared" si="48"/>
        <v>050</v>
      </c>
      <c r="H328" s="680" t="str">
        <f t="shared" si="50"/>
        <v>1703050</v>
      </c>
      <c r="I328" s="681">
        <v>42871.694976041668</v>
      </c>
      <c r="J328" s="681">
        <v>42879</v>
      </c>
      <c r="K328" s="682" t="str">
        <f>IF(OR(N328="OUT",N328="สมบูรณ์"),"ไม่ระบุ","")</f>
        <v>ไม่ระบุ</v>
      </c>
      <c r="L328" s="683">
        <f>IF(I328="","",IF(J328="","No fix",J328-I328))</f>
        <v>7.3050239583317307</v>
      </c>
      <c r="M328" s="684" t="str">
        <f>IF(I328="","",IF(AG328="","NON","JOB"))</f>
        <v>JOB</v>
      </c>
      <c r="N328" s="684" t="str">
        <f>IF(I328="","",IFERROR(VLOOKUP(B328,QUEUE!$F$11:$X$1000,19,FALSE),"NON"))</f>
        <v>สมบูรณ์</v>
      </c>
      <c r="O328" s="684" t="str">
        <f>IF(I328="","",IFERROR(IF(VLOOKUP(B328,[1]REFINISH!$F$4:$O$1000,10,FALSE)="",VLOOKUP(B328,[1]REFINISH!$F$4:$O$1000,8,FALSE),"OK"),"NON"))</f>
        <v>OK</v>
      </c>
      <c r="P328" s="684" t="str">
        <f>IF(I328="","",IF(AF328=0,"NON",IF(AF328-DE328=0,"OK","ขาด"&amp;AF328-DE328&amp;"ชิ้น")))</f>
        <v>NON</v>
      </c>
      <c r="Q328" s="662" t="s">
        <v>16</v>
      </c>
      <c r="R328" s="662" t="s">
        <v>44</v>
      </c>
      <c r="S328" s="662" t="s">
        <v>32</v>
      </c>
      <c r="T328" s="662" t="s">
        <v>1456</v>
      </c>
      <c r="U328" s="662" t="s">
        <v>527</v>
      </c>
      <c r="V328" s="685">
        <v>944930087</v>
      </c>
      <c r="X328" s="662" t="s">
        <v>1457</v>
      </c>
      <c r="Y328" s="662" t="s">
        <v>294</v>
      </c>
      <c r="Z328" s="662" t="s">
        <v>590</v>
      </c>
      <c r="AA328" s="662">
        <v>2008</v>
      </c>
      <c r="AB328" s="681">
        <v>42898</v>
      </c>
      <c r="AC328" s="686" t="s">
        <v>525</v>
      </c>
      <c r="AD328" s="686"/>
      <c r="AE328" s="686"/>
      <c r="AF328" s="686"/>
      <c r="AG328" s="626" t="s">
        <v>47</v>
      </c>
      <c r="AH328" s="626" t="s">
        <v>340</v>
      </c>
      <c r="AI328" s="626" t="s">
        <v>51</v>
      </c>
      <c r="AK328" s="626" t="s">
        <v>52</v>
      </c>
      <c r="AL328" s="626" t="s">
        <v>340</v>
      </c>
      <c r="AM328" s="626" t="s">
        <v>56</v>
      </c>
      <c r="AO328" s="626" t="s">
        <v>67</v>
      </c>
      <c r="AP328" s="626" t="s">
        <v>340</v>
      </c>
      <c r="AQ328" s="626" t="s">
        <v>73</v>
      </c>
      <c r="AS328" s="626" t="s">
        <v>667</v>
      </c>
      <c r="AU328" s="626" t="s">
        <v>1165</v>
      </c>
      <c r="AW328" s="626" t="s">
        <v>1869</v>
      </c>
      <c r="AY328" s="626" t="s">
        <v>679</v>
      </c>
      <c r="BA328" s="626" t="s">
        <v>1234</v>
      </c>
      <c r="DD328" s="626">
        <v>328</v>
      </c>
      <c r="DG328" s="626">
        <v>1</v>
      </c>
      <c r="DH328" s="681">
        <v>42812.446088888886</v>
      </c>
      <c r="DI328" s="662">
        <v>0</v>
      </c>
      <c r="DJ328" s="663">
        <v>4</v>
      </c>
      <c r="DK328" s="662">
        <v>1</v>
      </c>
      <c r="DL328" s="687" t="str">
        <f t="shared" si="49"/>
        <v>พร้อมซ่อม</v>
      </c>
      <c r="DM328" s="688">
        <v>2626.75</v>
      </c>
    </row>
    <row r="329" spans="1:117" x14ac:dyDescent="0.25">
      <c r="A329" s="689">
        <f t="shared" ref="A329:A392" si="53">IFERROR(VALUE(RIGHT(X329,4)),IFERROR(VALUE(RIGHT(X329,3)),VALUE(RIGHT(X329,2))))</f>
        <v>6785</v>
      </c>
      <c r="B329" s="690">
        <f t="shared" ref="B329:B392" si="54">VALUE(H329)</f>
        <v>1703051</v>
      </c>
      <c r="C329" s="626">
        <v>329</v>
      </c>
      <c r="D329" s="677" t="str">
        <f t="shared" si="51"/>
        <v>17</v>
      </c>
      <c r="E329" s="677" t="str">
        <f t="shared" si="52"/>
        <v>03</v>
      </c>
      <c r="F329" s="691">
        <f t="shared" ref="F329:F392" si="55">IF(E329=E328,F328+1,1)</f>
        <v>51</v>
      </c>
      <c r="G329" s="692" t="str">
        <f t="shared" ref="G329:G392" si="56">TEXT(F329,"000")</f>
        <v>051</v>
      </c>
      <c r="H329" s="680" t="str">
        <f t="shared" si="50"/>
        <v>1703051</v>
      </c>
      <c r="I329" s="681">
        <v>42817.391803356484</v>
      </c>
      <c r="J329" s="681">
        <v>42824</v>
      </c>
      <c r="K329" s="682">
        <v>42832.371414814814</v>
      </c>
      <c r="L329" s="683" t="s">
        <v>555</v>
      </c>
      <c r="M329" s="684" t="s">
        <v>555</v>
      </c>
      <c r="N329" s="684" t="str">
        <f>IF(I329="","",IFERROR(VLOOKUP(B329,QUEUE!$F$11:$X$1000,19,FALSE),"NON"))</f>
        <v>สมบูรณ์</v>
      </c>
      <c r="O329" s="684" t="s">
        <v>555</v>
      </c>
      <c r="P329" s="684" t="s">
        <v>555</v>
      </c>
      <c r="Q329" s="662" t="s">
        <v>29</v>
      </c>
      <c r="R329" s="662" t="s">
        <v>44</v>
      </c>
      <c r="S329" s="662" t="s">
        <v>103</v>
      </c>
      <c r="T329" s="662" t="s">
        <v>1458</v>
      </c>
      <c r="U329" s="662" t="s">
        <v>398</v>
      </c>
      <c r="V329" s="685">
        <v>863563641</v>
      </c>
      <c r="W329" s="685">
        <v>972729644</v>
      </c>
      <c r="X329" s="662" t="s">
        <v>1459</v>
      </c>
      <c r="Y329" s="662" t="s">
        <v>294</v>
      </c>
      <c r="AD329" s="686"/>
      <c r="AE329" s="686"/>
      <c r="AF329" s="686"/>
      <c r="AG329" s="626" t="s">
        <v>780</v>
      </c>
      <c r="AI329" s="626" t="s">
        <v>1511</v>
      </c>
      <c r="DD329" s="626">
        <v>329</v>
      </c>
      <c r="DG329" s="626">
        <v>0.5</v>
      </c>
      <c r="DH329" s="681">
        <v>42812.448972685183</v>
      </c>
      <c r="DI329" s="662">
        <v>0</v>
      </c>
      <c r="DJ329" s="663">
        <v>0</v>
      </c>
      <c r="DK329" s="662">
        <v>1</v>
      </c>
      <c r="DL329" s="687" t="str">
        <f t="shared" si="49"/>
        <v>พร้อมซ่อม</v>
      </c>
      <c r="DM329" s="688">
        <v>6960</v>
      </c>
    </row>
    <row r="330" spans="1:117" x14ac:dyDescent="0.25">
      <c r="A330" s="689">
        <f t="shared" si="53"/>
        <v>9213</v>
      </c>
      <c r="B330" s="690">
        <f t="shared" si="54"/>
        <v>1703052</v>
      </c>
      <c r="C330" s="626">
        <v>330</v>
      </c>
      <c r="D330" s="677" t="str">
        <f t="shared" si="51"/>
        <v>17</v>
      </c>
      <c r="E330" s="677" t="str">
        <f t="shared" si="52"/>
        <v>03</v>
      </c>
      <c r="F330" s="691">
        <f t="shared" si="55"/>
        <v>52</v>
      </c>
      <c r="G330" s="692" t="str">
        <f t="shared" si="56"/>
        <v>052</v>
      </c>
      <c r="H330" s="680" t="str">
        <f t="shared" si="50"/>
        <v>1703052</v>
      </c>
      <c r="I330" s="681">
        <v>42812.562999768517</v>
      </c>
      <c r="K330" s="682" t="str">
        <f>IF(OR(N330="OUT",N330="สมบูรณ์"),"ไม่ระบุ","")</f>
        <v>ไม่ระบุ</v>
      </c>
      <c r="L330" s="683" t="str">
        <f>IF(I330="","",IF(J330="","No fix",J330-I330))</f>
        <v>No fix</v>
      </c>
      <c r="M330" s="684" t="str">
        <f>IF(I330="","",IF(AG330="","NON","JOB"))</f>
        <v>JOB</v>
      </c>
      <c r="N330" s="684" t="str">
        <f>IF(I330="","",IFERROR(VLOOKUP(B330,QUEUE!$F$11:$X$1000,19,FALSE),"NON"))</f>
        <v>สมบูรณ์</v>
      </c>
      <c r="O330" s="684" t="str">
        <f>IF(I330="","",IFERROR(IF(VLOOKUP(B330,[1]REFINISH!$F$4:$O$1000,10,FALSE)="",VLOOKUP(B330,[1]REFINISH!$F$4:$O$1000,8,FALSE),"OK"),"NON"))</f>
        <v>OK</v>
      </c>
      <c r="P330" s="684" t="str">
        <f>IF(I330="","",IF(AF330=0,"NON",IF(AF330-DE330=0,"OK","ขาด"&amp;AF330-DE330&amp;"ชิ้น")))</f>
        <v>NON</v>
      </c>
      <c r="Q330" s="662" t="s">
        <v>16</v>
      </c>
      <c r="R330" s="662" t="s">
        <v>44</v>
      </c>
      <c r="S330" s="662" t="s">
        <v>34</v>
      </c>
      <c r="T330" s="662" t="s">
        <v>948</v>
      </c>
      <c r="U330" s="662" t="s">
        <v>392</v>
      </c>
      <c r="V330" s="685">
        <v>926872544</v>
      </c>
      <c r="W330" s="685">
        <v>818148828</v>
      </c>
      <c r="X330" s="662" t="s">
        <v>949</v>
      </c>
      <c r="Y330" s="662" t="s">
        <v>310</v>
      </c>
      <c r="Z330" s="662" t="s">
        <v>400</v>
      </c>
      <c r="AA330" s="662">
        <v>2011</v>
      </c>
      <c r="AB330" s="681">
        <v>43039</v>
      </c>
      <c r="AC330" s="686" t="s">
        <v>508</v>
      </c>
      <c r="AD330" s="686"/>
      <c r="AE330" s="686"/>
      <c r="AF330" s="686"/>
      <c r="AG330" s="626" t="s">
        <v>47</v>
      </c>
      <c r="AI330" s="626" t="s">
        <v>53</v>
      </c>
      <c r="AK330" s="626" t="s">
        <v>55</v>
      </c>
      <c r="AM330" s="626" t="s">
        <v>57</v>
      </c>
      <c r="AO330" s="626" t="s">
        <v>59</v>
      </c>
      <c r="AQ330" s="626" t="s">
        <v>68</v>
      </c>
      <c r="AR330" s="626" t="s">
        <v>340</v>
      </c>
      <c r="AS330" s="626" t="s">
        <v>704</v>
      </c>
      <c r="DD330" s="626">
        <v>330</v>
      </c>
      <c r="DG330" s="626">
        <v>1</v>
      </c>
      <c r="DH330" s="681">
        <v>42812.452779513886</v>
      </c>
      <c r="DI330" s="662" t="s">
        <v>1462</v>
      </c>
      <c r="DJ330" s="663">
        <v>5</v>
      </c>
      <c r="DK330" s="662"/>
      <c r="DL330" s="687" t="str">
        <f t="shared" si="49"/>
        <v>พร้อมซ่อม</v>
      </c>
      <c r="DM330" s="688">
        <v>2621.5</v>
      </c>
    </row>
    <row r="331" spans="1:117" x14ac:dyDescent="0.25">
      <c r="A331" s="689">
        <f t="shared" si="53"/>
        <v>3691</v>
      </c>
      <c r="B331" s="690">
        <f t="shared" si="54"/>
        <v>1703053</v>
      </c>
      <c r="C331" s="626">
        <v>331</v>
      </c>
      <c r="D331" s="677" t="str">
        <f t="shared" si="51"/>
        <v>17</v>
      </c>
      <c r="E331" s="677" t="str">
        <f t="shared" si="52"/>
        <v>03</v>
      </c>
      <c r="F331" s="691">
        <f t="shared" si="55"/>
        <v>53</v>
      </c>
      <c r="G331" s="692" t="str">
        <f t="shared" si="56"/>
        <v>053</v>
      </c>
      <c r="H331" s="680" t="str">
        <f t="shared" si="50"/>
        <v>1703053</v>
      </c>
      <c r="I331" s="681">
        <v>42812.572058912039</v>
      </c>
      <c r="K331" s="682">
        <v>42829.715147337964</v>
      </c>
      <c r="L331" s="683" t="s">
        <v>555</v>
      </c>
      <c r="M331" s="684" t="s">
        <v>555</v>
      </c>
      <c r="N331" s="684" t="str">
        <f>IF(I331="","",IFERROR(VLOOKUP(B331,QUEUE!$F$11:$X$1000,19,FALSE),"NON"))</f>
        <v>สมบูรณ์</v>
      </c>
      <c r="O331" s="684" t="s">
        <v>555</v>
      </c>
      <c r="P331" s="684" t="s">
        <v>555</v>
      </c>
      <c r="Q331" s="662" t="s">
        <v>16</v>
      </c>
      <c r="R331" s="662" t="s">
        <v>44</v>
      </c>
      <c r="S331" s="662" t="s">
        <v>31</v>
      </c>
      <c r="T331" s="662" t="s">
        <v>1460</v>
      </c>
      <c r="U331" s="662" t="s">
        <v>387</v>
      </c>
      <c r="V331" s="685">
        <v>859439622</v>
      </c>
      <c r="X331" s="662" t="s">
        <v>1461</v>
      </c>
      <c r="Y331" s="662" t="s">
        <v>294</v>
      </c>
      <c r="Z331" s="662" t="s">
        <v>590</v>
      </c>
      <c r="AA331" s="662">
        <v>2016</v>
      </c>
      <c r="AB331" s="681" t="s">
        <v>330</v>
      </c>
      <c r="AD331" s="686"/>
      <c r="AE331" s="686">
        <v>1</v>
      </c>
      <c r="AF331" s="686"/>
      <c r="AG331" s="626" t="s">
        <v>79</v>
      </c>
      <c r="AI331" s="626" t="s">
        <v>71</v>
      </c>
      <c r="AJ331" s="626" t="s">
        <v>340</v>
      </c>
      <c r="AK331" s="626" t="s">
        <v>1463</v>
      </c>
      <c r="DD331" s="626">
        <v>331</v>
      </c>
      <c r="DG331" s="626">
        <v>0.5</v>
      </c>
      <c r="DH331" s="681">
        <v>42812.48188900463</v>
      </c>
      <c r="DI331" s="662" t="s">
        <v>614</v>
      </c>
      <c r="DJ331" s="663">
        <v>1</v>
      </c>
      <c r="DK331" s="662">
        <v>1</v>
      </c>
      <c r="DL331" s="687" t="str">
        <f t="shared" si="49"/>
        <v>พร้อมซ่อม</v>
      </c>
      <c r="DM331" s="688">
        <v>5560</v>
      </c>
    </row>
    <row r="332" spans="1:117" x14ac:dyDescent="0.25">
      <c r="A332" s="689">
        <f t="shared" si="53"/>
        <v>2310</v>
      </c>
      <c r="B332" s="690">
        <f t="shared" si="54"/>
        <v>1703054</v>
      </c>
      <c r="C332" s="626">
        <v>332</v>
      </c>
      <c r="D332" s="677" t="str">
        <f t="shared" si="51"/>
        <v>17</v>
      </c>
      <c r="E332" s="677" t="str">
        <f t="shared" si="52"/>
        <v>03</v>
      </c>
      <c r="F332" s="691">
        <f t="shared" si="55"/>
        <v>54</v>
      </c>
      <c r="G332" s="692" t="str">
        <f t="shared" si="56"/>
        <v>054</v>
      </c>
      <c r="H332" s="680" t="str">
        <f t="shared" si="50"/>
        <v>1703054</v>
      </c>
      <c r="I332" s="681">
        <v>42884.703636921295</v>
      </c>
      <c r="J332" s="681">
        <v>42903</v>
      </c>
      <c r="K332" s="682">
        <v>42907.496746064811</v>
      </c>
      <c r="L332" s="683" t="s">
        <v>555</v>
      </c>
      <c r="M332" s="684" t="s">
        <v>555</v>
      </c>
      <c r="N332" s="684" t="s">
        <v>555</v>
      </c>
      <c r="O332" s="684" t="s">
        <v>555</v>
      </c>
      <c r="P332" s="684" t="s">
        <v>555</v>
      </c>
      <c r="Q332" s="662" t="s">
        <v>16</v>
      </c>
      <c r="R332" s="662" t="s">
        <v>102</v>
      </c>
      <c r="S332" s="662" t="s">
        <v>35</v>
      </c>
      <c r="T332" s="662" t="s">
        <v>1464</v>
      </c>
      <c r="U332" s="662" t="s">
        <v>387</v>
      </c>
      <c r="V332" s="685">
        <v>824833600</v>
      </c>
      <c r="X332" s="662" t="s">
        <v>1465</v>
      </c>
      <c r="Y332" s="662" t="s">
        <v>310</v>
      </c>
      <c r="Z332" s="662" t="s">
        <v>384</v>
      </c>
      <c r="AA332" s="662">
        <v>2004</v>
      </c>
      <c r="AB332" s="681">
        <v>42811</v>
      </c>
      <c r="AC332" s="686" t="s">
        <v>408</v>
      </c>
      <c r="AD332" s="686"/>
      <c r="AE332" s="686"/>
      <c r="AF332" s="686"/>
      <c r="AG332" s="626" t="s">
        <v>341</v>
      </c>
      <c r="AI332" s="626" t="s">
        <v>1934</v>
      </c>
      <c r="AK332" s="626" t="s">
        <v>1935</v>
      </c>
      <c r="DD332" s="626">
        <v>332</v>
      </c>
      <c r="DH332" s="681">
        <v>42812.581419328701</v>
      </c>
      <c r="DI332" s="662">
        <v>0</v>
      </c>
      <c r="DJ332" s="663">
        <v>0</v>
      </c>
      <c r="DK332" s="662"/>
      <c r="DL332" s="687" t="str">
        <f t="shared" si="49"/>
        <v>พร้อมซ่อม</v>
      </c>
      <c r="DM332" s="688"/>
    </row>
    <row r="333" spans="1:117" x14ac:dyDescent="0.25">
      <c r="A333" s="689">
        <f t="shared" si="53"/>
        <v>1577</v>
      </c>
      <c r="B333" s="690">
        <f t="shared" si="54"/>
        <v>1703055</v>
      </c>
      <c r="C333" s="626">
        <v>333</v>
      </c>
      <c r="D333" s="677" t="str">
        <f t="shared" si="51"/>
        <v>17</v>
      </c>
      <c r="E333" s="677" t="str">
        <f t="shared" si="52"/>
        <v>03</v>
      </c>
      <c r="F333" s="691">
        <f t="shared" si="55"/>
        <v>55</v>
      </c>
      <c r="G333" s="692" t="str">
        <f t="shared" si="56"/>
        <v>055</v>
      </c>
      <c r="H333" s="680" t="str">
        <f t="shared" si="50"/>
        <v>1703055</v>
      </c>
      <c r="I333" s="681">
        <v>42812.618605208336</v>
      </c>
      <c r="K333" s="682">
        <v>42823.643672337967</v>
      </c>
      <c r="L333" s="683" t="s">
        <v>555</v>
      </c>
      <c r="M333" s="684" t="s">
        <v>555</v>
      </c>
      <c r="N333" s="684" t="str">
        <f>IF(I333="","",IFERROR(VLOOKUP(B333,QUEUE!$F$11:$X$1000,19,FALSE),"NON"))</f>
        <v>สมบูรณ์</v>
      </c>
      <c r="O333" s="684" t="s">
        <v>555</v>
      </c>
      <c r="P333" s="684" t="s">
        <v>555</v>
      </c>
      <c r="Q333" s="662" t="s">
        <v>16</v>
      </c>
      <c r="R333" s="662" t="s">
        <v>43</v>
      </c>
      <c r="S333" s="662" t="s">
        <v>36</v>
      </c>
      <c r="T333" s="662" t="s">
        <v>1466</v>
      </c>
      <c r="U333" s="662" t="s">
        <v>308</v>
      </c>
      <c r="V333" s="685">
        <v>841008484</v>
      </c>
      <c r="X333" s="662" t="s">
        <v>1467</v>
      </c>
      <c r="Y333" s="662" t="s">
        <v>328</v>
      </c>
      <c r="Z333" s="662" t="s">
        <v>785</v>
      </c>
      <c r="AA333" s="662">
        <v>2001</v>
      </c>
      <c r="AB333" s="681">
        <v>42886</v>
      </c>
      <c r="AC333" s="686" t="s">
        <v>306</v>
      </c>
      <c r="AD333" s="686"/>
      <c r="AE333" s="686"/>
      <c r="AF333" s="686"/>
      <c r="AG333" s="626" t="s">
        <v>48</v>
      </c>
      <c r="DD333" s="626">
        <v>333</v>
      </c>
      <c r="DG333" s="626">
        <v>0.5</v>
      </c>
      <c r="DH333" s="681">
        <v>42812.595610069446</v>
      </c>
      <c r="DI333" s="662" t="s">
        <v>1471</v>
      </c>
      <c r="DJ333" s="663">
        <v>1</v>
      </c>
      <c r="DK333" s="662">
        <v>1</v>
      </c>
      <c r="DL333" s="687" t="str">
        <f t="shared" si="49"/>
        <v>พร้อมซ่อม</v>
      </c>
      <c r="DM333" s="688">
        <v>3000</v>
      </c>
    </row>
    <row r="334" spans="1:117" x14ac:dyDescent="0.25">
      <c r="A334" s="689">
        <f t="shared" si="53"/>
        <v>5554</v>
      </c>
      <c r="B334" s="690">
        <f t="shared" si="54"/>
        <v>1703056</v>
      </c>
      <c r="C334" s="626">
        <v>334</v>
      </c>
      <c r="D334" s="677" t="str">
        <f t="shared" si="51"/>
        <v>17</v>
      </c>
      <c r="E334" s="677" t="str">
        <f t="shared" si="52"/>
        <v>03</v>
      </c>
      <c r="F334" s="691">
        <f t="shared" si="55"/>
        <v>56</v>
      </c>
      <c r="G334" s="692" t="str">
        <f t="shared" si="56"/>
        <v>056</v>
      </c>
      <c r="H334" s="680" t="str">
        <f t="shared" si="50"/>
        <v>1703056</v>
      </c>
      <c r="I334" s="681">
        <v>42812.630452199075</v>
      </c>
      <c r="K334" s="682">
        <v>42822.735318055558</v>
      </c>
      <c r="L334" s="683" t="s">
        <v>555</v>
      </c>
      <c r="M334" s="684" t="s">
        <v>555</v>
      </c>
      <c r="N334" s="684" t="str">
        <f>IF(I334="","",IFERROR(VLOOKUP(B334,QUEUE!$F$11:$X$1000,19,FALSE),"NON"))</f>
        <v>สมบูรณ์</v>
      </c>
      <c r="O334" s="684" t="s">
        <v>555</v>
      </c>
      <c r="P334" s="684" t="s">
        <v>555</v>
      </c>
      <c r="Q334" s="662" t="s">
        <v>16</v>
      </c>
      <c r="R334" s="662" t="s">
        <v>43</v>
      </c>
      <c r="S334" s="662" t="s">
        <v>33</v>
      </c>
      <c r="T334" s="662" t="s">
        <v>1468</v>
      </c>
      <c r="U334" s="662" t="s">
        <v>308</v>
      </c>
      <c r="V334" s="685">
        <v>877175042</v>
      </c>
      <c r="X334" s="662" t="s">
        <v>1469</v>
      </c>
      <c r="Y334" s="662" t="s">
        <v>310</v>
      </c>
      <c r="Z334" s="662" t="s">
        <v>1470</v>
      </c>
      <c r="AA334" s="662">
        <v>2003</v>
      </c>
      <c r="AB334" s="681">
        <v>43044</v>
      </c>
      <c r="AC334" s="686" t="s">
        <v>306</v>
      </c>
      <c r="AD334" s="686"/>
      <c r="AE334" s="686"/>
      <c r="AF334" s="686"/>
      <c r="AG334" s="626" t="s">
        <v>58</v>
      </c>
      <c r="AI334" s="626" t="s">
        <v>1472</v>
      </c>
      <c r="AK334" s="626" t="s">
        <v>1473</v>
      </c>
      <c r="DD334" s="626">
        <v>334</v>
      </c>
      <c r="DG334" s="626">
        <v>0.5</v>
      </c>
      <c r="DH334" s="681">
        <v>42812.616054513892</v>
      </c>
      <c r="DI334" s="662" t="s">
        <v>687</v>
      </c>
      <c r="DJ334" s="663">
        <v>1</v>
      </c>
      <c r="DK334" s="662">
        <v>1</v>
      </c>
      <c r="DL334" s="687" t="str">
        <f t="shared" si="49"/>
        <v>พร้อมซ่อม</v>
      </c>
      <c r="DM334" s="688">
        <v>3250</v>
      </c>
    </row>
    <row r="335" spans="1:117" x14ac:dyDescent="0.25">
      <c r="A335" s="689">
        <f t="shared" si="53"/>
        <v>6472</v>
      </c>
      <c r="B335" s="690">
        <f t="shared" si="54"/>
        <v>1703057</v>
      </c>
      <c r="C335" s="626">
        <v>335</v>
      </c>
      <c r="D335" s="677" t="str">
        <f t="shared" si="51"/>
        <v>17</v>
      </c>
      <c r="E335" s="677" t="str">
        <f t="shared" si="52"/>
        <v>03</v>
      </c>
      <c r="F335" s="691">
        <f t="shared" si="55"/>
        <v>57</v>
      </c>
      <c r="G335" s="692" t="str">
        <f t="shared" si="56"/>
        <v>057</v>
      </c>
      <c r="H335" s="680" t="str">
        <f t="shared" si="50"/>
        <v>1703057</v>
      </c>
      <c r="I335" s="681">
        <v>42861.449464004632</v>
      </c>
      <c r="J335" s="681">
        <v>42870</v>
      </c>
      <c r="K335" s="682">
        <v>42870.577460532404</v>
      </c>
      <c r="L335" s="683" t="s">
        <v>555</v>
      </c>
      <c r="M335" s="684" t="s">
        <v>555</v>
      </c>
      <c r="N335" s="684" t="s">
        <v>555</v>
      </c>
      <c r="O335" s="684" t="s">
        <v>555</v>
      </c>
      <c r="P335" s="684" t="s">
        <v>555</v>
      </c>
      <c r="Q335" s="662" t="s">
        <v>16</v>
      </c>
      <c r="R335" s="662" t="s">
        <v>44</v>
      </c>
      <c r="S335" s="662" t="s">
        <v>33</v>
      </c>
      <c r="T335" s="662" t="s">
        <v>1474</v>
      </c>
      <c r="U335" s="662" t="s">
        <v>387</v>
      </c>
      <c r="V335" s="685">
        <v>830078322</v>
      </c>
      <c r="X335" s="662" t="s">
        <v>728</v>
      </c>
      <c r="Y335" s="662" t="s">
        <v>310</v>
      </c>
      <c r="Z335" s="662" t="s">
        <v>336</v>
      </c>
      <c r="AA335" s="662">
        <v>2011</v>
      </c>
      <c r="AB335" s="681">
        <v>42812</v>
      </c>
      <c r="AC335" s="686" t="s">
        <v>390</v>
      </c>
      <c r="AD335" s="686"/>
      <c r="AE335" s="686"/>
      <c r="AF335" s="686"/>
      <c r="AG335" s="626" t="s">
        <v>47</v>
      </c>
      <c r="AH335" s="626" t="s">
        <v>340</v>
      </c>
      <c r="AI335" s="626" t="s">
        <v>53</v>
      </c>
      <c r="AJ335" s="626" t="s">
        <v>340</v>
      </c>
      <c r="AK335" s="626" t="s">
        <v>57</v>
      </c>
      <c r="AM335" s="626" t="s">
        <v>68</v>
      </c>
      <c r="AN335" s="626" t="s">
        <v>340</v>
      </c>
      <c r="AO335" s="626" t="s">
        <v>1421</v>
      </c>
      <c r="AQ335" s="626" t="s">
        <v>1359</v>
      </c>
      <c r="DD335" s="626">
        <v>335</v>
      </c>
      <c r="DG335" s="626">
        <v>0.5</v>
      </c>
      <c r="DH335" s="681">
        <v>42812.634140624999</v>
      </c>
      <c r="DI335" s="662" t="s">
        <v>1233</v>
      </c>
      <c r="DJ335" s="663">
        <v>3</v>
      </c>
      <c r="DK335" s="662">
        <v>1</v>
      </c>
      <c r="DL335" s="687" t="str">
        <f t="shared" si="49"/>
        <v>พร้อมซ่อม</v>
      </c>
      <c r="DM335" s="688">
        <v>8020</v>
      </c>
    </row>
    <row r="336" spans="1:117" x14ac:dyDescent="0.25">
      <c r="A336" s="689">
        <f t="shared" si="53"/>
        <v>1534</v>
      </c>
      <c r="B336" s="690">
        <f t="shared" si="54"/>
        <v>1703058</v>
      </c>
      <c r="C336" s="626">
        <v>336</v>
      </c>
      <c r="D336" s="677" t="str">
        <f t="shared" si="51"/>
        <v>17</v>
      </c>
      <c r="E336" s="677" t="str">
        <f t="shared" si="52"/>
        <v>03</v>
      </c>
      <c r="F336" s="691">
        <f t="shared" si="55"/>
        <v>58</v>
      </c>
      <c r="G336" s="692" t="str">
        <f t="shared" si="56"/>
        <v>058</v>
      </c>
      <c r="H336" s="680" t="str">
        <f t="shared" si="50"/>
        <v>1703058</v>
      </c>
      <c r="I336" s="681">
        <v>42843.713785300926</v>
      </c>
      <c r="J336" s="681">
        <v>42854</v>
      </c>
      <c r="K336" s="682">
        <v>42854.746135879628</v>
      </c>
      <c r="L336" s="683" t="s">
        <v>555</v>
      </c>
      <c r="M336" s="684" t="s">
        <v>555</v>
      </c>
      <c r="N336" s="684" t="str">
        <f>IF(I336="","",IFERROR(VLOOKUP(B336,QUEUE!$F$11:$X$1000,19,FALSE),"NON"))</f>
        <v>สมบูรณ์</v>
      </c>
      <c r="O336" s="684" t="s">
        <v>555</v>
      </c>
      <c r="P336" s="684" t="s">
        <v>555</v>
      </c>
      <c r="Q336" s="662" t="s">
        <v>16</v>
      </c>
      <c r="R336" s="662" t="s">
        <v>44</v>
      </c>
      <c r="S336" s="662" t="s">
        <v>34</v>
      </c>
      <c r="T336" s="662" t="s">
        <v>1475</v>
      </c>
      <c r="U336" s="662" t="s">
        <v>398</v>
      </c>
      <c r="V336" s="685">
        <v>864003740</v>
      </c>
      <c r="W336" s="685">
        <v>970719775</v>
      </c>
      <c r="X336" s="662" t="s">
        <v>1476</v>
      </c>
      <c r="Y336" s="662" t="s">
        <v>294</v>
      </c>
      <c r="Z336" s="662" t="s">
        <v>590</v>
      </c>
      <c r="AA336" s="662">
        <v>2014</v>
      </c>
      <c r="AB336" s="681" t="s">
        <v>330</v>
      </c>
      <c r="AD336" s="686"/>
      <c r="AE336" s="686"/>
      <c r="AF336" s="686"/>
      <c r="AG336" s="626" t="s">
        <v>47</v>
      </c>
      <c r="AI336" s="626" t="s">
        <v>52</v>
      </c>
      <c r="AK336" s="626" t="s">
        <v>56</v>
      </c>
      <c r="AM336" s="626" t="s">
        <v>63</v>
      </c>
      <c r="AO336" s="626" t="s">
        <v>1329</v>
      </c>
      <c r="AQ336" s="626" t="s">
        <v>1635</v>
      </c>
      <c r="AS336" s="626" t="s">
        <v>1072</v>
      </c>
      <c r="DD336" s="626">
        <v>336</v>
      </c>
      <c r="DG336" s="626">
        <v>0.5</v>
      </c>
      <c r="DH336" s="681">
        <v>42814.564709375001</v>
      </c>
      <c r="DI336" s="662" t="s">
        <v>1506</v>
      </c>
      <c r="DJ336" s="663">
        <v>4</v>
      </c>
      <c r="DK336" s="662">
        <v>1</v>
      </c>
      <c r="DL336" s="687" t="str">
        <f t="shared" si="49"/>
        <v>พร้อมซ่อม</v>
      </c>
      <c r="DM336" s="688"/>
    </row>
    <row r="337" spans="1:117" x14ac:dyDescent="0.25">
      <c r="A337" s="689">
        <f t="shared" si="53"/>
        <v>5338</v>
      </c>
      <c r="B337" s="690">
        <f t="shared" si="54"/>
        <v>1703059</v>
      </c>
      <c r="C337" s="626">
        <v>337</v>
      </c>
      <c r="D337" s="677" t="str">
        <f t="shared" si="51"/>
        <v>17</v>
      </c>
      <c r="E337" s="677" t="str">
        <f t="shared" si="52"/>
        <v>03</v>
      </c>
      <c r="F337" s="691">
        <f t="shared" si="55"/>
        <v>59</v>
      </c>
      <c r="G337" s="692" t="str">
        <f t="shared" si="56"/>
        <v>059</v>
      </c>
      <c r="H337" s="680" t="str">
        <f t="shared" si="50"/>
        <v>1703059</v>
      </c>
      <c r="I337" s="681">
        <v>42816.39244502315</v>
      </c>
      <c r="J337" s="681">
        <v>42826</v>
      </c>
      <c r="K337" s="682">
        <v>42826.758027314812</v>
      </c>
      <c r="L337" s="683" t="s">
        <v>555</v>
      </c>
      <c r="M337" s="684" t="s">
        <v>555</v>
      </c>
      <c r="N337" s="684" t="str">
        <f>IF(I337="","",IFERROR(VLOOKUP(B337,QUEUE!$F$11:$X$1000,19,FALSE),"NON"))</f>
        <v>สมบูรณ์</v>
      </c>
      <c r="O337" s="684" t="s">
        <v>555</v>
      </c>
      <c r="P337" s="684" t="s">
        <v>555</v>
      </c>
      <c r="Q337" s="662" t="s">
        <v>29</v>
      </c>
      <c r="R337" s="662" t="s">
        <v>44</v>
      </c>
      <c r="S337" s="662" t="s">
        <v>31</v>
      </c>
      <c r="T337" s="662" t="s">
        <v>1477</v>
      </c>
      <c r="U337" s="662" t="s">
        <v>326</v>
      </c>
      <c r="V337" s="685">
        <v>867678320</v>
      </c>
      <c r="X337" s="662" t="s">
        <v>1478</v>
      </c>
      <c r="Y337" s="662" t="s">
        <v>315</v>
      </c>
      <c r="Z337" s="662" t="s">
        <v>1479</v>
      </c>
      <c r="AA337" s="662">
        <v>2010</v>
      </c>
      <c r="AB337" s="681">
        <v>42744</v>
      </c>
      <c r="AC337" s="686" t="s">
        <v>1480</v>
      </c>
      <c r="AD337" s="686"/>
      <c r="AE337" s="686"/>
      <c r="AF337" s="686"/>
      <c r="AG337" s="626" t="s">
        <v>47</v>
      </c>
      <c r="AI337" s="626" t="s">
        <v>48</v>
      </c>
      <c r="AK337" s="626" t="s">
        <v>54</v>
      </c>
      <c r="AM337" s="626" t="s">
        <v>64</v>
      </c>
      <c r="AO337" s="626" t="s">
        <v>65</v>
      </c>
      <c r="AQ337" s="626" t="s">
        <v>1499</v>
      </c>
      <c r="DD337" s="626">
        <v>337</v>
      </c>
      <c r="DG337" s="626">
        <v>0.5</v>
      </c>
      <c r="DH337" s="681">
        <v>42814.566852662036</v>
      </c>
      <c r="DI337" s="662" t="s">
        <v>370</v>
      </c>
      <c r="DJ337" s="663">
        <v>3</v>
      </c>
      <c r="DK337" s="662">
        <v>1</v>
      </c>
      <c r="DL337" s="687" t="str">
        <f t="shared" si="49"/>
        <v>พร้อมซ่อม</v>
      </c>
      <c r="DM337" s="688"/>
    </row>
    <row r="338" spans="1:117" x14ac:dyDescent="0.25">
      <c r="A338" s="689">
        <f t="shared" si="53"/>
        <v>963</v>
      </c>
      <c r="B338" s="690">
        <f t="shared" si="54"/>
        <v>1703060</v>
      </c>
      <c r="C338" s="626">
        <v>338</v>
      </c>
      <c r="D338" s="677" t="str">
        <f t="shared" si="51"/>
        <v>17</v>
      </c>
      <c r="E338" s="677" t="str">
        <f t="shared" si="52"/>
        <v>03</v>
      </c>
      <c r="F338" s="691">
        <f t="shared" si="55"/>
        <v>60</v>
      </c>
      <c r="G338" s="692" t="str">
        <f t="shared" si="56"/>
        <v>060</v>
      </c>
      <c r="H338" s="680" t="str">
        <f t="shared" si="50"/>
        <v>1703060</v>
      </c>
      <c r="I338" s="681">
        <v>42857</v>
      </c>
      <c r="J338" s="681">
        <v>42868</v>
      </c>
      <c r="K338" s="682">
        <v>42875.647414699073</v>
      </c>
      <c r="L338" s="683" t="s">
        <v>555</v>
      </c>
      <c r="M338" s="684" t="s">
        <v>555</v>
      </c>
      <c r="N338" s="684" t="s">
        <v>555</v>
      </c>
      <c r="O338" s="684" t="s">
        <v>555</v>
      </c>
      <c r="P338" s="684" t="s">
        <v>555</v>
      </c>
      <c r="Q338" s="662" t="s">
        <v>16</v>
      </c>
      <c r="R338" s="662" t="s">
        <v>44</v>
      </c>
      <c r="S338" s="662" t="s">
        <v>34</v>
      </c>
      <c r="T338" s="662" t="s">
        <v>1481</v>
      </c>
      <c r="U338" s="662" t="s">
        <v>308</v>
      </c>
      <c r="V338" s="685">
        <v>851506815</v>
      </c>
      <c r="X338" s="662" t="s">
        <v>1482</v>
      </c>
      <c r="Y338" s="662" t="s">
        <v>315</v>
      </c>
      <c r="Z338" s="662" t="s">
        <v>316</v>
      </c>
      <c r="AA338" s="662">
        <v>2010</v>
      </c>
      <c r="AB338" s="681">
        <v>42865</v>
      </c>
      <c r="AC338" s="686" t="s">
        <v>378</v>
      </c>
      <c r="AD338" s="686"/>
      <c r="AE338" s="686"/>
      <c r="AF338" s="686"/>
      <c r="AG338" s="626" t="s">
        <v>1719</v>
      </c>
      <c r="AI338" s="626" t="s">
        <v>1720</v>
      </c>
      <c r="AK338" s="626" t="s">
        <v>1123</v>
      </c>
      <c r="AM338" s="626" t="s">
        <v>55</v>
      </c>
      <c r="AO338" s="626" t="s">
        <v>1721</v>
      </c>
      <c r="AQ338" s="626" t="s">
        <v>1722</v>
      </c>
      <c r="DD338" s="626">
        <v>338</v>
      </c>
      <c r="DH338" s="681">
        <v>42814.574058101854</v>
      </c>
      <c r="DI338" s="662"/>
      <c r="DJ338" s="663"/>
      <c r="DK338" s="662">
        <v>1</v>
      </c>
      <c r="DL338" s="687" t="str">
        <f t="shared" si="49"/>
        <v>พร้อมซ่อม</v>
      </c>
      <c r="DM338" s="688">
        <v>3050</v>
      </c>
    </row>
    <row r="339" spans="1:117" x14ac:dyDescent="0.25">
      <c r="A339" s="689">
        <f t="shared" si="53"/>
        <v>8391</v>
      </c>
      <c r="B339" s="690">
        <f t="shared" si="54"/>
        <v>1703061</v>
      </c>
      <c r="C339" s="626">
        <v>339</v>
      </c>
      <c r="D339" s="677" t="str">
        <f t="shared" si="51"/>
        <v>17</v>
      </c>
      <c r="E339" s="677" t="str">
        <f t="shared" si="52"/>
        <v>03</v>
      </c>
      <c r="F339" s="691">
        <f t="shared" si="55"/>
        <v>61</v>
      </c>
      <c r="G339" s="692" t="str">
        <f t="shared" si="56"/>
        <v>061</v>
      </c>
      <c r="H339" s="680" t="str">
        <f t="shared" si="50"/>
        <v>1703061</v>
      </c>
      <c r="I339" s="681">
        <v>42849.436450231478</v>
      </c>
      <c r="J339" s="681">
        <v>42858</v>
      </c>
      <c r="K339" s="682">
        <v>42860.457502430552</v>
      </c>
      <c r="L339" s="683" t="s">
        <v>555</v>
      </c>
      <c r="M339" s="684" t="s">
        <v>555</v>
      </c>
      <c r="N339" s="684" t="str">
        <f>IF(I339="","",IFERROR(VLOOKUP(B339,QUEUE!$F$11:$X$1000,19,FALSE),"NON"))</f>
        <v>สมบูรณ์</v>
      </c>
      <c r="O339" s="684" t="s">
        <v>555</v>
      </c>
      <c r="P339" s="684" t="s">
        <v>555</v>
      </c>
      <c r="Q339" s="662" t="s">
        <v>16</v>
      </c>
      <c r="R339" s="662" t="s">
        <v>44</v>
      </c>
      <c r="S339" s="662" t="s">
        <v>31</v>
      </c>
      <c r="T339" s="662" t="s">
        <v>1483</v>
      </c>
      <c r="U339" s="662" t="s">
        <v>398</v>
      </c>
      <c r="V339" s="685">
        <v>347366989</v>
      </c>
      <c r="W339" s="685">
        <v>899859448</v>
      </c>
      <c r="X339" s="662" t="s">
        <v>1484</v>
      </c>
      <c r="Y339" s="662" t="s">
        <v>310</v>
      </c>
      <c r="Z339" s="662" t="s">
        <v>336</v>
      </c>
      <c r="AA339" s="662">
        <v>2013</v>
      </c>
      <c r="AB339" s="681">
        <v>42516</v>
      </c>
      <c r="AC339" s="686" t="s">
        <v>1485</v>
      </c>
      <c r="AD339" s="686"/>
      <c r="AE339" s="686"/>
      <c r="AF339" s="686"/>
      <c r="AG339" s="626" t="s">
        <v>47</v>
      </c>
      <c r="AH339" s="626" t="s">
        <v>340</v>
      </c>
      <c r="AI339" s="626" t="s">
        <v>51</v>
      </c>
      <c r="AK339" s="626" t="s">
        <v>52</v>
      </c>
      <c r="AM339" s="626" t="s">
        <v>53</v>
      </c>
      <c r="AO339" s="626" t="s">
        <v>67</v>
      </c>
      <c r="AP339" s="626" t="s">
        <v>340</v>
      </c>
      <c r="AQ339" s="626" t="s">
        <v>73</v>
      </c>
      <c r="AR339" s="626" t="s">
        <v>1673</v>
      </c>
      <c r="AS339" s="626" t="s">
        <v>1674</v>
      </c>
      <c r="AU339" s="626" t="s">
        <v>1649</v>
      </c>
      <c r="AW339" s="626" t="s">
        <v>1650</v>
      </c>
      <c r="AY339" s="626" t="s">
        <v>667</v>
      </c>
      <c r="BA339" s="626" t="s">
        <v>1675</v>
      </c>
      <c r="BC339" s="626" t="s">
        <v>1448</v>
      </c>
      <c r="BE339" s="626" t="s">
        <v>1676</v>
      </c>
      <c r="BG339" s="626" t="s">
        <v>1677</v>
      </c>
      <c r="BI339" s="626" t="s">
        <v>1678</v>
      </c>
      <c r="BK339" s="626" t="s">
        <v>1679</v>
      </c>
      <c r="BM339" s="626" t="s">
        <v>1680</v>
      </c>
      <c r="BO339" s="626" t="s">
        <v>1499</v>
      </c>
      <c r="DD339" s="626">
        <v>339</v>
      </c>
      <c r="DG339" s="626">
        <v>1</v>
      </c>
      <c r="DH339" s="681">
        <v>42814.578110416667</v>
      </c>
      <c r="DI339" s="662">
        <v>0</v>
      </c>
      <c r="DJ339" s="663">
        <v>4</v>
      </c>
      <c r="DK339" s="662"/>
      <c r="DL339" s="687" t="str">
        <f t="shared" si="49"/>
        <v>พร้อมซ่อม</v>
      </c>
      <c r="DM339" s="688"/>
    </row>
    <row r="340" spans="1:117" x14ac:dyDescent="0.25">
      <c r="A340" s="689">
        <f t="shared" si="53"/>
        <v>6034</v>
      </c>
      <c r="B340" s="690">
        <f t="shared" si="54"/>
        <v>1703062</v>
      </c>
      <c r="C340" s="626">
        <v>340</v>
      </c>
      <c r="D340" s="677" t="str">
        <f t="shared" si="51"/>
        <v>17</v>
      </c>
      <c r="E340" s="677" t="str">
        <f t="shared" si="52"/>
        <v>03</v>
      </c>
      <c r="F340" s="691">
        <f t="shared" si="55"/>
        <v>62</v>
      </c>
      <c r="G340" s="692" t="str">
        <f t="shared" si="56"/>
        <v>062</v>
      </c>
      <c r="H340" s="680" t="str">
        <f t="shared" si="50"/>
        <v>1703062</v>
      </c>
      <c r="I340" s="681">
        <v>42814.60280335648</v>
      </c>
      <c r="J340" s="681">
        <v>42824</v>
      </c>
      <c r="K340" s="682">
        <v>42832.36515578704</v>
      </c>
      <c r="L340" s="683" t="s">
        <v>555</v>
      </c>
      <c r="M340" s="684" t="s">
        <v>555</v>
      </c>
      <c r="N340" s="684" t="str">
        <f>IF(I340="","",IFERROR(VLOOKUP(B340,QUEUE!$F$11:$X$1000,19,FALSE),"NON"))</f>
        <v>สมบูรณ์</v>
      </c>
      <c r="O340" s="684" t="s">
        <v>555</v>
      </c>
      <c r="P340" s="684" t="s">
        <v>555</v>
      </c>
      <c r="Q340" s="662" t="s">
        <v>16</v>
      </c>
      <c r="R340" s="662" t="s">
        <v>44</v>
      </c>
      <c r="S340" s="662" t="s">
        <v>32</v>
      </c>
      <c r="T340" s="662" t="s">
        <v>1488</v>
      </c>
      <c r="U340" s="662" t="s">
        <v>326</v>
      </c>
      <c r="V340" s="685">
        <v>615799391</v>
      </c>
      <c r="W340" s="685">
        <v>922909254</v>
      </c>
      <c r="X340" s="662" t="s">
        <v>1489</v>
      </c>
      <c r="Y340" s="662" t="s">
        <v>294</v>
      </c>
      <c r="Z340" s="662" t="s">
        <v>590</v>
      </c>
      <c r="AA340" s="662">
        <v>2012</v>
      </c>
      <c r="AB340" s="681">
        <v>42987</v>
      </c>
      <c r="AC340" s="686" t="s">
        <v>1367</v>
      </c>
      <c r="AD340" s="686"/>
      <c r="AE340" s="686"/>
      <c r="AF340" s="686"/>
      <c r="AG340" s="626" t="s">
        <v>50</v>
      </c>
      <c r="AH340" s="626" t="s">
        <v>1491</v>
      </c>
      <c r="AI340" s="626" t="s">
        <v>79</v>
      </c>
      <c r="AK340" s="626" t="s">
        <v>62</v>
      </c>
      <c r="AM340" s="626" t="s">
        <v>71</v>
      </c>
      <c r="AN340" s="626" t="s">
        <v>340</v>
      </c>
      <c r="DD340" s="626">
        <v>340</v>
      </c>
      <c r="DG340" s="626">
        <v>0.5</v>
      </c>
      <c r="DH340" s="681">
        <v>42814.600419212962</v>
      </c>
      <c r="DI340" s="662" t="s">
        <v>1490</v>
      </c>
      <c r="DJ340" s="663">
        <v>2</v>
      </c>
      <c r="DK340" s="662">
        <v>1</v>
      </c>
      <c r="DL340" s="687" t="str">
        <f t="shared" si="49"/>
        <v>พร้อมซ่อม</v>
      </c>
      <c r="DM340" s="688">
        <v>10650</v>
      </c>
    </row>
    <row r="341" spans="1:117" x14ac:dyDescent="0.25">
      <c r="A341" s="689">
        <f t="shared" si="53"/>
        <v>9987</v>
      </c>
      <c r="B341" s="690">
        <f t="shared" si="54"/>
        <v>1703063</v>
      </c>
      <c r="C341" s="626">
        <v>341</v>
      </c>
      <c r="D341" s="677" t="str">
        <f t="shared" si="51"/>
        <v>17</v>
      </c>
      <c r="E341" s="677" t="str">
        <f t="shared" si="52"/>
        <v>03</v>
      </c>
      <c r="F341" s="691">
        <f t="shared" si="55"/>
        <v>63</v>
      </c>
      <c r="G341" s="692" t="str">
        <f t="shared" si="56"/>
        <v>063</v>
      </c>
      <c r="H341" s="680" t="str">
        <f t="shared" si="50"/>
        <v>1703063</v>
      </c>
      <c r="I341" s="681">
        <v>42815.408552199071</v>
      </c>
      <c r="J341" s="681">
        <v>0</v>
      </c>
      <c r="K341" s="682">
        <v>42886.572726967592</v>
      </c>
      <c r="L341" s="683" t="s">
        <v>555</v>
      </c>
      <c r="M341" s="684" t="s">
        <v>555</v>
      </c>
      <c r="N341" s="684" t="s">
        <v>555</v>
      </c>
      <c r="O341" s="684" t="s">
        <v>555</v>
      </c>
      <c r="P341" s="684" t="s">
        <v>555</v>
      </c>
      <c r="Q341" s="662" t="s">
        <v>16</v>
      </c>
      <c r="R341" s="662" t="s">
        <v>179</v>
      </c>
      <c r="S341" s="662" t="s">
        <v>31</v>
      </c>
      <c r="T341" s="662" t="s">
        <v>1492</v>
      </c>
      <c r="U341" s="662" t="s">
        <v>1493</v>
      </c>
      <c r="V341" s="685">
        <v>862520221</v>
      </c>
      <c r="X341" s="662" t="s">
        <v>1494</v>
      </c>
      <c r="Y341" s="662" t="s">
        <v>310</v>
      </c>
      <c r="Z341" s="662" t="s">
        <v>420</v>
      </c>
      <c r="AA341" s="662">
        <v>2007</v>
      </c>
      <c r="AB341" s="681">
        <v>43055</v>
      </c>
      <c r="AC341" s="686" t="s">
        <v>1485</v>
      </c>
      <c r="AD341" s="686"/>
      <c r="AE341" s="686"/>
      <c r="AF341" s="686"/>
      <c r="DD341" s="626">
        <v>341</v>
      </c>
      <c r="DG341" s="626">
        <v>1</v>
      </c>
      <c r="DH341" s="681">
        <v>42815.407724305558</v>
      </c>
      <c r="DI341" s="662" t="s">
        <v>1495</v>
      </c>
      <c r="DJ341" s="663">
        <v>0</v>
      </c>
      <c r="DK341" s="662">
        <v>1</v>
      </c>
      <c r="DL341" s="687" t="str">
        <f t="shared" si="49"/>
        <v>พร้อมซ่อม</v>
      </c>
      <c r="DM341" s="688">
        <v>14031.78</v>
      </c>
    </row>
    <row r="342" spans="1:117" x14ac:dyDescent="0.25">
      <c r="A342" s="689">
        <f t="shared" si="53"/>
        <v>7641</v>
      </c>
      <c r="B342" s="690">
        <f t="shared" si="54"/>
        <v>1703064</v>
      </c>
      <c r="C342" s="626">
        <v>342</v>
      </c>
      <c r="D342" s="677" t="str">
        <f t="shared" si="51"/>
        <v>17</v>
      </c>
      <c r="E342" s="677" t="str">
        <f t="shared" si="52"/>
        <v>03</v>
      </c>
      <c r="F342" s="691">
        <f t="shared" si="55"/>
        <v>64</v>
      </c>
      <c r="G342" s="692" t="str">
        <f t="shared" si="56"/>
        <v>064</v>
      </c>
      <c r="H342" s="680" t="str">
        <f t="shared" si="50"/>
        <v>1703064</v>
      </c>
      <c r="I342" s="681">
        <v>42906.659353703704</v>
      </c>
      <c r="J342" s="681">
        <v>43293</v>
      </c>
      <c r="K342" s="682">
        <v>42938</v>
      </c>
      <c r="L342" s="683" t="s">
        <v>555</v>
      </c>
      <c r="M342" s="684" t="s">
        <v>555</v>
      </c>
      <c r="N342" s="684" t="s">
        <v>555</v>
      </c>
      <c r="O342" s="684" t="s">
        <v>555</v>
      </c>
      <c r="P342" s="684" t="s">
        <v>555</v>
      </c>
      <c r="Q342" s="662" t="s">
        <v>16</v>
      </c>
      <c r="R342" s="662" t="s">
        <v>102</v>
      </c>
      <c r="S342" s="662" t="s">
        <v>33</v>
      </c>
      <c r="T342" s="662" t="s">
        <v>1496</v>
      </c>
      <c r="U342" s="662" t="s">
        <v>1497</v>
      </c>
      <c r="V342" s="685">
        <v>962757496</v>
      </c>
      <c r="X342" s="662" t="s">
        <v>1498</v>
      </c>
      <c r="Y342" s="662" t="s">
        <v>538</v>
      </c>
      <c r="Z342" s="662" t="s">
        <v>539</v>
      </c>
      <c r="AA342" s="662">
        <v>2005</v>
      </c>
      <c r="AB342" s="681">
        <v>42830</v>
      </c>
      <c r="AC342" s="686" t="s">
        <v>908</v>
      </c>
      <c r="AD342" s="686"/>
      <c r="AE342" s="686"/>
      <c r="AF342" s="686"/>
      <c r="AG342" s="626" t="s">
        <v>73</v>
      </c>
      <c r="AH342" s="626" t="s">
        <v>340</v>
      </c>
      <c r="AI342" s="626" t="s">
        <v>341</v>
      </c>
      <c r="DD342" s="626">
        <v>342</v>
      </c>
      <c r="DH342" s="681">
        <v>42815.605189814814</v>
      </c>
      <c r="DI342" s="662" t="s">
        <v>2105</v>
      </c>
      <c r="DJ342" s="663">
        <v>0</v>
      </c>
      <c r="DK342" s="662"/>
      <c r="DL342" s="687" t="str">
        <f t="shared" si="49"/>
        <v>พร้อมซ่อม</v>
      </c>
      <c r="DM342" s="688">
        <v>280</v>
      </c>
    </row>
    <row r="343" spans="1:117" x14ac:dyDescent="0.25">
      <c r="A343" s="689">
        <f t="shared" si="53"/>
        <v>622</v>
      </c>
      <c r="B343" s="690">
        <f t="shared" si="54"/>
        <v>1703065</v>
      </c>
      <c r="C343" s="626">
        <v>343</v>
      </c>
      <c r="D343" s="677" t="str">
        <f t="shared" si="51"/>
        <v>17</v>
      </c>
      <c r="E343" s="677" t="str">
        <f t="shared" si="52"/>
        <v>03</v>
      </c>
      <c r="F343" s="691">
        <f t="shared" si="55"/>
        <v>65</v>
      </c>
      <c r="G343" s="692" t="str">
        <f t="shared" si="56"/>
        <v>065</v>
      </c>
      <c r="H343" s="680" t="str">
        <f t="shared" si="50"/>
        <v>1703065</v>
      </c>
      <c r="I343" s="681">
        <v>42819.735786111109</v>
      </c>
      <c r="K343" s="682">
        <v>42826.401567824076</v>
      </c>
      <c r="L343" s="683" t="s">
        <v>555</v>
      </c>
      <c r="M343" s="684" t="s">
        <v>555</v>
      </c>
      <c r="N343" s="684" t="str">
        <f>IF(I343="","",IFERROR(VLOOKUP(B343,QUEUE!$F$11:$X$1000,19,FALSE),"NON"))</f>
        <v>สมบูรณ์</v>
      </c>
      <c r="O343" s="684" t="s">
        <v>555</v>
      </c>
      <c r="P343" s="684" t="s">
        <v>555</v>
      </c>
      <c r="Q343" s="662" t="s">
        <v>16</v>
      </c>
      <c r="R343" s="662" t="s">
        <v>43</v>
      </c>
      <c r="S343" s="662" t="s">
        <v>31</v>
      </c>
      <c r="T343" s="662" t="s">
        <v>1500</v>
      </c>
      <c r="U343" s="662" t="s">
        <v>398</v>
      </c>
      <c r="V343" s="685">
        <v>929095622</v>
      </c>
      <c r="X343" s="662" t="s">
        <v>1501</v>
      </c>
      <c r="Y343" s="662" t="s">
        <v>310</v>
      </c>
      <c r="Z343" s="662" t="s">
        <v>400</v>
      </c>
      <c r="AA343" s="662">
        <v>2012</v>
      </c>
      <c r="AB343" s="681">
        <v>42912</v>
      </c>
      <c r="AC343" s="686" t="s">
        <v>306</v>
      </c>
      <c r="AD343" s="686"/>
      <c r="AE343" s="686"/>
      <c r="AF343" s="686"/>
      <c r="AG343" s="626" t="s">
        <v>47</v>
      </c>
      <c r="AI343" s="626" t="s">
        <v>1123</v>
      </c>
      <c r="DD343" s="626">
        <v>343</v>
      </c>
      <c r="DG343" s="626">
        <v>0.5</v>
      </c>
      <c r="DH343" s="681">
        <v>42816.470816666668</v>
      </c>
      <c r="DI343" s="662" t="s">
        <v>635</v>
      </c>
      <c r="DJ343" s="663">
        <v>1</v>
      </c>
      <c r="DK343" s="662">
        <v>1</v>
      </c>
      <c r="DL343" s="687" t="str">
        <f t="shared" si="49"/>
        <v>พร้อมซ่อม</v>
      </c>
      <c r="DM343" s="688">
        <v>7696.26</v>
      </c>
    </row>
    <row r="344" spans="1:117" x14ac:dyDescent="0.25">
      <c r="A344" s="689">
        <f t="shared" si="53"/>
        <v>2504</v>
      </c>
      <c r="B344" s="690">
        <f t="shared" si="54"/>
        <v>1703066</v>
      </c>
      <c r="C344" s="626">
        <v>344</v>
      </c>
      <c r="D344" s="677" t="str">
        <f t="shared" si="51"/>
        <v>17</v>
      </c>
      <c r="E344" s="677" t="str">
        <f t="shared" si="52"/>
        <v>03</v>
      </c>
      <c r="F344" s="691">
        <f t="shared" si="55"/>
        <v>66</v>
      </c>
      <c r="G344" s="692" t="str">
        <f t="shared" si="56"/>
        <v>066</v>
      </c>
      <c r="H344" s="680" t="str">
        <f t="shared" si="50"/>
        <v>1703066</v>
      </c>
      <c r="L344" s="683" t="str">
        <f>IF(I344="","",IF(J344="","No fix",J344-I344))</f>
        <v/>
      </c>
      <c r="M344" s="684" t="str">
        <f>IF(I344="","",IF(AG344="","NON","JOB"))</f>
        <v/>
      </c>
      <c r="N344" s="684" t="str">
        <f>IF(I344="","",IFERROR(VLOOKUP(B344,QUEUE!$F$11:$X$1000,19,FALSE),"NON"))</f>
        <v/>
      </c>
      <c r="O344" s="684" t="str">
        <f>IF(I344="","",IFERROR(IF(VLOOKUP(B344,[1]REFINISH!$F$4:$O$1000,10,FALSE)="",VLOOKUP(B344,[1]REFINISH!$F$4:$O$1000,8,FALSE),"OK"),"NON"))</f>
        <v/>
      </c>
      <c r="P344" s="684" t="str">
        <f>IF(I344="","",IF(AF344=0,"NON",IF(AF344-DE344=0,"OK","ขาด"&amp;AF344-DE344&amp;"ชิ้น")))</f>
        <v/>
      </c>
      <c r="Q344" s="662" t="s">
        <v>16</v>
      </c>
      <c r="R344" s="662" t="s">
        <v>44</v>
      </c>
      <c r="S344" s="662" t="s">
        <v>32</v>
      </c>
      <c r="T344" s="662" t="s">
        <v>1502</v>
      </c>
      <c r="U344" s="662" t="s">
        <v>326</v>
      </c>
      <c r="V344" s="685">
        <v>998819295</v>
      </c>
      <c r="W344" s="685">
        <v>928059783</v>
      </c>
      <c r="X344" s="662" t="s">
        <v>1503</v>
      </c>
      <c r="Y344" s="662" t="s">
        <v>294</v>
      </c>
      <c r="Z344" s="662" t="s">
        <v>590</v>
      </c>
      <c r="AA344" s="662">
        <v>2010</v>
      </c>
      <c r="AB344" s="681">
        <v>43140</v>
      </c>
      <c r="AC344" s="686" t="s">
        <v>844</v>
      </c>
      <c r="AD344" s="686"/>
      <c r="AE344" s="686"/>
      <c r="AF344" s="686"/>
      <c r="DD344" s="626">
        <v>344</v>
      </c>
      <c r="DH344" s="681">
        <v>42816.55988645833</v>
      </c>
      <c r="DI344" s="662"/>
      <c r="DJ344" s="663"/>
      <c r="DK344" s="662"/>
      <c r="DL344" s="687" t="str">
        <f t="shared" si="49"/>
        <v>รออนุมัติ</v>
      </c>
      <c r="DM344" s="688"/>
    </row>
    <row r="345" spans="1:117" x14ac:dyDescent="0.25">
      <c r="A345" s="689">
        <f t="shared" si="53"/>
        <v>640</v>
      </c>
      <c r="B345" s="690">
        <f t="shared" si="54"/>
        <v>1703067</v>
      </c>
      <c r="C345" s="626">
        <v>345</v>
      </c>
      <c r="D345" s="677" t="str">
        <f t="shared" si="51"/>
        <v>17</v>
      </c>
      <c r="E345" s="677" t="str">
        <f t="shared" si="52"/>
        <v>03</v>
      </c>
      <c r="F345" s="691">
        <f t="shared" si="55"/>
        <v>67</v>
      </c>
      <c r="G345" s="692" t="str">
        <f t="shared" si="56"/>
        <v>067</v>
      </c>
      <c r="H345" s="680" t="str">
        <f t="shared" si="50"/>
        <v>1703067</v>
      </c>
      <c r="L345" s="683" t="str">
        <f>IF(I345="","",IF(J345="","No fix",J345-I345))</f>
        <v/>
      </c>
      <c r="M345" s="684" t="str">
        <f>IF(I345="","",IF(AG345="","NON","JOB"))</f>
        <v/>
      </c>
      <c r="N345" s="684" t="str">
        <f>IF(I345="","",IFERROR(VLOOKUP(B345,QUEUE!$F$11:$X$1000,19,FALSE),"NON"))</f>
        <v/>
      </c>
      <c r="O345" s="684" t="str">
        <f>IF(I345="","",IFERROR(IF(VLOOKUP(B345,[1]REFINISH!$F$4:$O$1000,10,FALSE)="",VLOOKUP(B345,[1]REFINISH!$F$4:$O$1000,8,FALSE),"OK"),"NON"))</f>
        <v/>
      </c>
      <c r="P345" s="684" t="str">
        <f>IF(I345="","",IF(AF345=0,"NON",IF(AF345-DE345=0,"OK","ขาด"&amp;AF345-DE345&amp;"ชิ้น")))</f>
        <v/>
      </c>
      <c r="Q345" s="662" t="s">
        <v>16</v>
      </c>
      <c r="R345" s="662" t="s">
        <v>43</v>
      </c>
      <c r="S345" s="662" t="s">
        <v>37</v>
      </c>
      <c r="T345" s="662" t="s">
        <v>1504</v>
      </c>
      <c r="V345" s="685">
        <v>982543323</v>
      </c>
      <c r="X345" s="662" t="s">
        <v>1505</v>
      </c>
      <c r="Y345" s="662" t="s">
        <v>310</v>
      </c>
      <c r="Z345" s="662" t="s">
        <v>336</v>
      </c>
      <c r="AA345" s="662">
        <v>2013</v>
      </c>
      <c r="AB345" s="681">
        <v>42795</v>
      </c>
      <c r="AC345" s="686" t="s">
        <v>369</v>
      </c>
      <c r="AD345" s="686"/>
      <c r="AE345" s="686"/>
      <c r="AF345" s="686"/>
      <c r="DD345" s="626">
        <v>345</v>
      </c>
      <c r="DH345" s="681">
        <v>42816.583269675924</v>
      </c>
      <c r="DI345" s="662"/>
      <c r="DJ345" s="663"/>
      <c r="DK345" s="662">
        <v>1</v>
      </c>
      <c r="DL345" s="687" t="str">
        <f t="shared" si="49"/>
        <v>รออนุมัติ</v>
      </c>
      <c r="DM345" s="688">
        <v>3638</v>
      </c>
    </row>
    <row r="346" spans="1:117" x14ac:dyDescent="0.25">
      <c r="A346" s="689">
        <f t="shared" si="53"/>
        <v>4923</v>
      </c>
      <c r="B346" s="690">
        <f t="shared" si="54"/>
        <v>1703068</v>
      </c>
      <c r="C346" s="626">
        <v>346</v>
      </c>
      <c r="D346" s="677" t="str">
        <f t="shared" si="51"/>
        <v>17</v>
      </c>
      <c r="E346" s="677" t="str">
        <f t="shared" si="52"/>
        <v>03</v>
      </c>
      <c r="F346" s="691">
        <f t="shared" si="55"/>
        <v>68</v>
      </c>
      <c r="G346" s="692" t="str">
        <f t="shared" si="56"/>
        <v>068</v>
      </c>
      <c r="H346" s="680" t="str">
        <f t="shared" si="50"/>
        <v>1703068</v>
      </c>
      <c r="I346" s="681">
        <v>42857</v>
      </c>
      <c r="J346" s="681">
        <v>42868</v>
      </c>
      <c r="K346" s="682">
        <v>42866.381901504632</v>
      </c>
      <c r="L346" s="683" t="s">
        <v>555</v>
      </c>
      <c r="M346" s="684" t="s">
        <v>555</v>
      </c>
      <c r="N346" s="684" t="s">
        <v>555</v>
      </c>
      <c r="O346" s="684" t="s">
        <v>555</v>
      </c>
      <c r="P346" s="684" t="s">
        <v>555</v>
      </c>
      <c r="Q346" s="662" t="s">
        <v>16</v>
      </c>
      <c r="R346" s="662" t="s">
        <v>44</v>
      </c>
      <c r="S346" s="662" t="s">
        <v>32</v>
      </c>
      <c r="T346" s="662" t="s">
        <v>1512</v>
      </c>
      <c r="U346" s="662" t="s">
        <v>398</v>
      </c>
      <c r="V346" s="685">
        <v>879890372</v>
      </c>
      <c r="X346" s="662" t="s">
        <v>1513</v>
      </c>
      <c r="Y346" s="662" t="s">
        <v>310</v>
      </c>
      <c r="Z346" s="662" t="s">
        <v>400</v>
      </c>
      <c r="AA346" s="662">
        <v>2012</v>
      </c>
      <c r="AB346" s="681">
        <v>43150</v>
      </c>
      <c r="AC346" s="686" t="s">
        <v>301</v>
      </c>
      <c r="AD346" s="686"/>
      <c r="AE346" s="686"/>
      <c r="AF346" s="686"/>
      <c r="AG346" s="626" t="s">
        <v>1713</v>
      </c>
      <c r="AH346" s="626" t="s">
        <v>340</v>
      </c>
      <c r="AI346" s="626" t="s">
        <v>1714</v>
      </c>
      <c r="AJ346" s="626" t="s">
        <v>340</v>
      </c>
      <c r="AK346" s="626" t="s">
        <v>1715</v>
      </c>
      <c r="AM346" s="626" t="s">
        <v>1548</v>
      </c>
      <c r="AO346" s="626" t="s">
        <v>54</v>
      </c>
      <c r="AQ346" s="626" t="s">
        <v>56</v>
      </c>
      <c r="AS346" s="626" t="s">
        <v>48</v>
      </c>
      <c r="DD346" s="626">
        <v>346</v>
      </c>
      <c r="DH346" s="681">
        <v>42817.693185185184</v>
      </c>
      <c r="DI346" s="662"/>
      <c r="DJ346" s="663"/>
      <c r="DK346" s="662"/>
      <c r="DL346" s="687" t="str">
        <f t="shared" si="49"/>
        <v>พร้อมซ่อม</v>
      </c>
      <c r="DM346" s="688">
        <v>0</v>
      </c>
    </row>
    <row r="347" spans="1:117" x14ac:dyDescent="0.25">
      <c r="A347" s="689">
        <f t="shared" si="53"/>
        <v>4669</v>
      </c>
      <c r="B347" s="690">
        <f t="shared" si="54"/>
        <v>1703069</v>
      </c>
      <c r="C347" s="626">
        <v>347</v>
      </c>
      <c r="D347" s="677" t="str">
        <f t="shared" si="51"/>
        <v>17</v>
      </c>
      <c r="E347" s="677" t="str">
        <f t="shared" si="52"/>
        <v>03</v>
      </c>
      <c r="F347" s="691">
        <f t="shared" si="55"/>
        <v>69</v>
      </c>
      <c r="G347" s="692" t="str">
        <f t="shared" si="56"/>
        <v>069</v>
      </c>
      <c r="H347" s="680" t="str">
        <f t="shared" si="50"/>
        <v>1703069</v>
      </c>
      <c r="L347" s="683" t="str">
        <f>IF(I347="","",IF(J347="","No fix",J347-I347))</f>
        <v/>
      </c>
      <c r="M347" s="684" t="str">
        <f>IF(I347="","",IF(AG347="","NON","JOB"))</f>
        <v/>
      </c>
      <c r="N347" s="684" t="str">
        <f>IF(I347="","",IFERROR(VLOOKUP(B347,QUEUE!$F$11:$X$1000,19,FALSE),"NON"))</f>
        <v/>
      </c>
      <c r="O347" s="684" t="str">
        <f>IF(I347="","",IFERROR(IF(VLOOKUP(B347,[1]REFINISH!$F$4:$O$1000,10,FALSE)="",VLOOKUP(B347,[1]REFINISH!$F$4:$O$1000,8,FALSE),"OK"),"NON"))</f>
        <v/>
      </c>
      <c r="P347" s="684" t="str">
        <f>IF(I347="","",IF(AF347=0,"NON",IF(AF347-DE347=0,"OK","ขาด"&amp;AF347-DE347&amp;"ชิ้น")))</f>
        <v/>
      </c>
      <c r="Q347" s="662" t="s">
        <v>16</v>
      </c>
      <c r="R347" s="662" t="s">
        <v>44</v>
      </c>
      <c r="S347" s="662" t="s">
        <v>32</v>
      </c>
      <c r="T347" s="662" t="s">
        <v>1514</v>
      </c>
      <c r="U347" s="662" t="s">
        <v>326</v>
      </c>
      <c r="V347" s="685">
        <v>854073951</v>
      </c>
      <c r="X347" s="662" t="s">
        <v>1515</v>
      </c>
      <c r="Y347" s="662" t="s">
        <v>310</v>
      </c>
      <c r="Z347" s="662" t="s">
        <v>336</v>
      </c>
      <c r="AA347" s="662">
        <v>2011</v>
      </c>
      <c r="AB347" s="681">
        <v>42917</v>
      </c>
      <c r="AC347" s="686" t="s">
        <v>1516</v>
      </c>
      <c r="AD347" s="686"/>
      <c r="AE347" s="686"/>
      <c r="AF347" s="686"/>
      <c r="DD347" s="626">
        <v>347</v>
      </c>
      <c r="DH347" s="681">
        <v>42818.688255324072</v>
      </c>
      <c r="DI347" s="662"/>
      <c r="DJ347" s="663"/>
      <c r="DK347" s="662"/>
      <c r="DL347" s="687" t="str">
        <f t="shared" si="49"/>
        <v>รออนุมัติ</v>
      </c>
      <c r="DM347" s="688"/>
    </row>
    <row r="348" spans="1:117" x14ac:dyDescent="0.25">
      <c r="A348" s="689">
        <f t="shared" si="53"/>
        <v>4869</v>
      </c>
      <c r="B348" s="690">
        <f t="shared" si="54"/>
        <v>1703070</v>
      </c>
      <c r="C348" s="626">
        <v>348</v>
      </c>
      <c r="D348" s="677" t="str">
        <f t="shared" si="51"/>
        <v>17</v>
      </c>
      <c r="E348" s="677" t="str">
        <f t="shared" si="52"/>
        <v>03</v>
      </c>
      <c r="F348" s="691">
        <f t="shared" si="55"/>
        <v>70</v>
      </c>
      <c r="G348" s="692" t="str">
        <f t="shared" si="56"/>
        <v>070</v>
      </c>
      <c r="H348" s="680" t="str">
        <f t="shared" si="50"/>
        <v>1703070</v>
      </c>
      <c r="I348" s="681">
        <v>42819.555226041666</v>
      </c>
      <c r="K348" s="682" t="str">
        <f>IF(OR(N348="OUT",N348="สมบูรณ์"),"ไม่ระบุ","")</f>
        <v>ไม่ระบุ</v>
      </c>
      <c r="L348" s="683" t="str">
        <f>IF(I348="","",IF(J348="","No fix",J348-I348))</f>
        <v>No fix</v>
      </c>
      <c r="M348" s="684" t="str">
        <f>IF(I348="","",IF(AG348="","NON","JOB"))</f>
        <v>JOB</v>
      </c>
      <c r="N348" s="684" t="str">
        <f>IF(I348="","",IFERROR(VLOOKUP(B348,QUEUE!$F$11:$X$1000,19,FALSE),"NON"))</f>
        <v>สมบูรณ์</v>
      </c>
      <c r="O348" s="684" t="str">
        <f>IF(I348="","",IFERROR(IF(VLOOKUP(B348,[1]REFINISH!$F$4:$O$1000,10,FALSE)="",VLOOKUP(B348,[1]REFINISH!$F$4:$O$1000,8,FALSE),"OK"),"NON"))</f>
        <v>NON</v>
      </c>
      <c r="P348" s="684" t="str">
        <f>IF(I348="","",IF(AF348=0,"NON",IF(AF348-DE348=0,"OK","ขาด"&amp;AF348-DE348&amp;"ชิ้น")))</f>
        <v>NON</v>
      </c>
      <c r="Q348" s="662" t="s">
        <v>16</v>
      </c>
      <c r="R348" s="662" t="s">
        <v>44</v>
      </c>
      <c r="S348" s="662" t="s">
        <v>31</v>
      </c>
      <c r="T348" s="662" t="s">
        <v>1408</v>
      </c>
      <c r="U348" s="662" t="s">
        <v>1518</v>
      </c>
      <c r="V348" s="685">
        <v>905988668</v>
      </c>
      <c r="X348" s="662" t="s">
        <v>1409</v>
      </c>
      <c r="Y348" s="662" t="s">
        <v>315</v>
      </c>
      <c r="Z348" s="662" t="s">
        <v>411</v>
      </c>
      <c r="AA348" s="662">
        <v>2012</v>
      </c>
      <c r="AB348" s="681">
        <v>42963</v>
      </c>
      <c r="AC348" s="686" t="s">
        <v>417</v>
      </c>
      <c r="AD348" s="686"/>
      <c r="AE348" s="686"/>
      <c r="AF348" s="686"/>
      <c r="AG348" s="626" t="s">
        <v>1524</v>
      </c>
      <c r="DD348" s="626">
        <v>348</v>
      </c>
      <c r="DH348" s="681">
        <v>42819.549523263886</v>
      </c>
      <c r="DI348" s="662" t="s">
        <v>1523</v>
      </c>
      <c r="DJ348" s="663">
        <v>0</v>
      </c>
      <c r="DK348" s="662">
        <v>1</v>
      </c>
      <c r="DL348" s="687" t="str">
        <f t="shared" si="49"/>
        <v>พร้อมซ่อม</v>
      </c>
      <c r="DM348" s="688">
        <v>1310.75</v>
      </c>
    </row>
    <row r="349" spans="1:117" x14ac:dyDescent="0.25">
      <c r="A349" s="689">
        <f t="shared" si="53"/>
        <v>8303</v>
      </c>
      <c r="B349" s="690">
        <f t="shared" si="54"/>
        <v>1703071</v>
      </c>
      <c r="C349" s="626">
        <v>349</v>
      </c>
      <c r="D349" s="677" t="str">
        <f t="shared" si="51"/>
        <v>17</v>
      </c>
      <c r="E349" s="677" t="str">
        <f t="shared" si="52"/>
        <v>03</v>
      </c>
      <c r="F349" s="691">
        <f t="shared" si="55"/>
        <v>71</v>
      </c>
      <c r="G349" s="692" t="str">
        <f t="shared" si="56"/>
        <v>071</v>
      </c>
      <c r="H349" s="680" t="str">
        <f t="shared" si="50"/>
        <v>1703071</v>
      </c>
      <c r="I349" s="681">
        <v>42859</v>
      </c>
      <c r="J349" s="681">
        <v>42870</v>
      </c>
      <c r="K349" s="682">
        <v>42884.394293634257</v>
      </c>
      <c r="L349" s="683" t="s">
        <v>555</v>
      </c>
      <c r="M349" s="684" t="s">
        <v>555</v>
      </c>
      <c r="N349" s="684" t="s">
        <v>555</v>
      </c>
      <c r="O349" s="684" t="s">
        <v>555</v>
      </c>
      <c r="P349" s="684" t="s">
        <v>555</v>
      </c>
      <c r="Q349" s="662" t="s">
        <v>16</v>
      </c>
      <c r="R349" s="662" t="s">
        <v>45</v>
      </c>
      <c r="S349" s="662" t="s">
        <v>33</v>
      </c>
      <c r="T349" s="662" t="s">
        <v>1519</v>
      </c>
      <c r="U349" s="662" t="s">
        <v>303</v>
      </c>
      <c r="V349" s="685">
        <v>882237699</v>
      </c>
      <c r="W349" s="685">
        <v>958837779</v>
      </c>
      <c r="X349" s="662" t="s">
        <v>1520</v>
      </c>
      <c r="Y349" s="662" t="s">
        <v>310</v>
      </c>
      <c r="Z349" s="662" t="s">
        <v>361</v>
      </c>
      <c r="AA349" s="662">
        <v>2008</v>
      </c>
      <c r="AB349" s="681">
        <v>42862</v>
      </c>
      <c r="AC349" s="686" t="s">
        <v>306</v>
      </c>
      <c r="AD349" s="686"/>
      <c r="AE349" s="686"/>
      <c r="AF349" s="686"/>
      <c r="AG349" s="626" t="s">
        <v>1719</v>
      </c>
      <c r="AI349" s="626" t="s">
        <v>1755</v>
      </c>
      <c r="AK349" s="626" t="s">
        <v>1756</v>
      </c>
      <c r="AM349" s="626" t="s">
        <v>1721</v>
      </c>
      <c r="AO349" s="626" t="s">
        <v>1757</v>
      </c>
      <c r="AQ349" s="626" t="s">
        <v>1758</v>
      </c>
      <c r="DD349" s="626">
        <v>349</v>
      </c>
      <c r="DH349" s="681">
        <v>42819.551883680557</v>
      </c>
      <c r="DI349" s="662"/>
      <c r="DJ349" s="663"/>
      <c r="DK349" s="662"/>
      <c r="DL349" s="687" t="str">
        <f t="shared" si="49"/>
        <v>พร้อมซ่อม</v>
      </c>
      <c r="DM349" s="688">
        <v>0</v>
      </c>
    </row>
    <row r="350" spans="1:117" x14ac:dyDescent="0.25">
      <c r="A350" s="689">
        <f t="shared" si="53"/>
        <v>8770</v>
      </c>
      <c r="B350" s="690">
        <f t="shared" si="54"/>
        <v>1703072</v>
      </c>
      <c r="C350" s="626">
        <v>350</v>
      </c>
      <c r="D350" s="677" t="str">
        <f t="shared" si="51"/>
        <v>17</v>
      </c>
      <c r="E350" s="677" t="str">
        <f t="shared" si="52"/>
        <v>03</v>
      </c>
      <c r="F350" s="691">
        <f t="shared" si="55"/>
        <v>72</v>
      </c>
      <c r="G350" s="692" t="str">
        <f t="shared" si="56"/>
        <v>072</v>
      </c>
      <c r="H350" s="680" t="str">
        <f t="shared" si="50"/>
        <v>1703072</v>
      </c>
      <c r="I350" s="681">
        <v>42866.373216203705</v>
      </c>
      <c r="J350" s="681">
        <v>42874</v>
      </c>
      <c r="K350" s="682">
        <v>42891.400883333336</v>
      </c>
      <c r="L350" s="683" t="s">
        <v>555</v>
      </c>
      <c r="M350" s="684" t="s">
        <v>555</v>
      </c>
      <c r="N350" s="684" t="s">
        <v>555</v>
      </c>
      <c r="O350" s="684" t="s">
        <v>555</v>
      </c>
      <c r="P350" s="684" t="s">
        <v>555</v>
      </c>
      <c r="Q350" s="662" t="s">
        <v>16</v>
      </c>
      <c r="R350" s="662" t="s">
        <v>44</v>
      </c>
      <c r="S350" s="662" t="s">
        <v>31</v>
      </c>
      <c r="T350" s="662" t="s">
        <v>1521</v>
      </c>
      <c r="U350" s="662" t="s">
        <v>826</v>
      </c>
      <c r="V350" s="685">
        <v>837895581</v>
      </c>
      <c r="X350" s="662" t="s">
        <v>1522</v>
      </c>
      <c r="Y350" s="662" t="s">
        <v>323</v>
      </c>
      <c r="Z350" s="662">
        <v>3</v>
      </c>
      <c r="AA350" s="662">
        <v>2008</v>
      </c>
      <c r="AB350" s="681" t="s">
        <v>330</v>
      </c>
      <c r="AD350" s="686"/>
      <c r="AE350" s="686"/>
      <c r="AF350" s="686"/>
      <c r="AG350" s="626" t="s">
        <v>48</v>
      </c>
      <c r="AI350" s="626" t="s">
        <v>55</v>
      </c>
      <c r="AK350" s="626" t="s">
        <v>72</v>
      </c>
      <c r="AL350" s="626" t="s">
        <v>340</v>
      </c>
      <c r="AM350" s="626" t="s">
        <v>1823</v>
      </c>
      <c r="DD350" s="626">
        <v>350</v>
      </c>
      <c r="DG350" s="626">
        <v>0.5</v>
      </c>
      <c r="DH350" s="681">
        <v>42819.554081944443</v>
      </c>
      <c r="DI350" s="662" t="s">
        <v>635</v>
      </c>
      <c r="DJ350" s="663">
        <v>2</v>
      </c>
      <c r="DK350" s="662">
        <v>1</v>
      </c>
      <c r="DL350" s="687" t="str">
        <f t="shared" si="49"/>
        <v>พร้อมซ่อม</v>
      </c>
      <c r="DM350" s="688">
        <v>3595.2</v>
      </c>
    </row>
    <row r="351" spans="1:117" x14ac:dyDescent="0.25">
      <c r="A351" s="689">
        <f t="shared" si="53"/>
        <v>2671</v>
      </c>
      <c r="B351" s="690">
        <f t="shared" si="54"/>
        <v>1703073</v>
      </c>
      <c r="C351" s="626">
        <v>351</v>
      </c>
      <c r="D351" s="677" t="str">
        <f t="shared" si="51"/>
        <v>17</v>
      </c>
      <c r="E351" s="677" t="str">
        <f t="shared" si="52"/>
        <v>03</v>
      </c>
      <c r="F351" s="691">
        <f t="shared" si="55"/>
        <v>73</v>
      </c>
      <c r="G351" s="692" t="str">
        <f t="shared" si="56"/>
        <v>073</v>
      </c>
      <c r="H351" s="680" t="str">
        <f t="shared" si="50"/>
        <v>1703073</v>
      </c>
      <c r="I351" s="681">
        <v>42882.562186921299</v>
      </c>
      <c r="J351" s="681">
        <v>42893</v>
      </c>
      <c r="K351" s="682">
        <v>42896.744509837961</v>
      </c>
      <c r="L351" s="683" t="s">
        <v>555</v>
      </c>
      <c r="M351" s="684" t="s">
        <v>555</v>
      </c>
      <c r="N351" s="684" t="s">
        <v>555</v>
      </c>
      <c r="O351" s="684" t="s">
        <v>555</v>
      </c>
      <c r="P351" s="684" t="s">
        <v>555</v>
      </c>
      <c r="Q351" s="662" t="s">
        <v>16</v>
      </c>
      <c r="R351" s="662" t="s">
        <v>1527</v>
      </c>
      <c r="S351" s="662" t="s">
        <v>31</v>
      </c>
      <c r="T351" s="662" t="s">
        <v>1528</v>
      </c>
      <c r="U351" s="662" t="s">
        <v>308</v>
      </c>
      <c r="V351" s="685">
        <v>892046601</v>
      </c>
      <c r="W351" s="685">
        <v>819897917</v>
      </c>
      <c r="X351" s="662" t="s">
        <v>1529</v>
      </c>
      <c r="Y351" s="662" t="s">
        <v>315</v>
      </c>
      <c r="Z351" s="662" t="s">
        <v>333</v>
      </c>
      <c r="AA351" s="662">
        <v>2008</v>
      </c>
      <c r="AB351" s="681">
        <v>42812</v>
      </c>
      <c r="AC351" s="686" t="s">
        <v>365</v>
      </c>
      <c r="AD351" s="686"/>
      <c r="AE351" s="686"/>
      <c r="AF351" s="686"/>
      <c r="AG351" s="626" t="s">
        <v>47</v>
      </c>
      <c r="AI351" s="626" t="s">
        <v>65</v>
      </c>
      <c r="AK351" s="626" t="s">
        <v>1930</v>
      </c>
      <c r="DD351" s="626">
        <v>351</v>
      </c>
      <c r="DG351" s="626">
        <v>0.5</v>
      </c>
      <c r="DH351" s="681">
        <v>42822.409031481482</v>
      </c>
      <c r="DI351" s="662">
        <v>0</v>
      </c>
      <c r="DJ351" s="663">
        <v>1</v>
      </c>
      <c r="DK351" s="662"/>
      <c r="DL351" s="687" t="str">
        <f t="shared" si="49"/>
        <v>พร้อมซ่อม</v>
      </c>
      <c r="DM351" s="688">
        <v>0</v>
      </c>
    </row>
    <row r="352" spans="1:117" x14ac:dyDescent="0.25">
      <c r="A352" s="689">
        <f t="shared" si="53"/>
        <v>1922</v>
      </c>
      <c r="B352" s="690">
        <f t="shared" si="54"/>
        <v>1703074</v>
      </c>
      <c r="C352" s="626">
        <v>352</v>
      </c>
      <c r="D352" s="677" t="str">
        <f t="shared" si="51"/>
        <v>17</v>
      </c>
      <c r="E352" s="677" t="str">
        <f t="shared" si="52"/>
        <v>03</v>
      </c>
      <c r="F352" s="691">
        <f t="shared" si="55"/>
        <v>74</v>
      </c>
      <c r="G352" s="692" t="str">
        <f t="shared" si="56"/>
        <v>074</v>
      </c>
      <c r="H352" s="680" t="str">
        <f t="shared" si="50"/>
        <v>1703074</v>
      </c>
      <c r="L352" s="683" t="str">
        <f>IF(I352="","",IF(J352="","No fix",J352-I352))</f>
        <v/>
      </c>
      <c r="M352" s="684" t="str">
        <f>IF(I352="","",IF(AG352="","NON","JOB"))</f>
        <v/>
      </c>
      <c r="N352" s="684" t="str">
        <f>IF(I352="","",IFERROR(VLOOKUP(B352,QUEUE!$F$11:$X$1000,19,FALSE),"NON"))</f>
        <v/>
      </c>
      <c r="O352" s="684" t="str">
        <f>IF(I352="","",IFERROR(IF(VLOOKUP(B352,[1]REFINISH!$F$4:$O$1000,10,FALSE)="",VLOOKUP(B352,[1]REFINISH!$F$4:$O$1000,8,FALSE),"OK"),"NON"))</f>
        <v/>
      </c>
      <c r="P352" s="684" t="str">
        <f>IF(I352="","",IF(AF352=0,"NON",IF(AF352-DE352=0,"OK","ขาด"&amp;AF352-DE352&amp;"ชิ้น")))</f>
        <v/>
      </c>
      <c r="Q352" s="662" t="s">
        <v>16</v>
      </c>
      <c r="R352" s="662" t="s">
        <v>1527</v>
      </c>
      <c r="S352" s="662" t="s">
        <v>35</v>
      </c>
      <c r="T352" s="662" t="s">
        <v>1530</v>
      </c>
      <c r="U352" s="662" t="s">
        <v>398</v>
      </c>
      <c r="V352" s="685">
        <v>942646159</v>
      </c>
      <c r="X352" s="662" t="s">
        <v>1531</v>
      </c>
      <c r="Y352" s="662" t="s">
        <v>310</v>
      </c>
      <c r="Z352" s="662" t="s">
        <v>400</v>
      </c>
      <c r="AA352" s="662">
        <v>2012</v>
      </c>
      <c r="AB352" s="681">
        <v>43006</v>
      </c>
      <c r="AC352" s="686" t="s">
        <v>390</v>
      </c>
      <c r="AD352" s="686"/>
      <c r="AE352" s="686"/>
      <c r="AF352" s="686"/>
      <c r="DD352" s="626">
        <v>352</v>
      </c>
      <c r="DH352" s="681">
        <v>42822.412834027775</v>
      </c>
      <c r="DI352" s="662"/>
      <c r="DJ352" s="663"/>
      <c r="DK352" s="662">
        <v>1</v>
      </c>
      <c r="DL352" s="687" t="str">
        <f t="shared" si="49"/>
        <v>รออนุมัติ</v>
      </c>
      <c r="DM352" s="688">
        <v>0</v>
      </c>
    </row>
    <row r="353" spans="1:117" x14ac:dyDescent="0.25">
      <c r="A353" s="689">
        <f t="shared" si="53"/>
        <v>5647</v>
      </c>
      <c r="B353" s="690">
        <f t="shared" si="54"/>
        <v>1703075</v>
      </c>
      <c r="C353" s="626">
        <v>353</v>
      </c>
      <c r="D353" s="677" t="str">
        <f t="shared" si="51"/>
        <v>17</v>
      </c>
      <c r="E353" s="677" t="str">
        <f t="shared" si="52"/>
        <v>03</v>
      </c>
      <c r="F353" s="691">
        <f t="shared" si="55"/>
        <v>75</v>
      </c>
      <c r="G353" s="692" t="str">
        <f t="shared" si="56"/>
        <v>075</v>
      </c>
      <c r="H353" s="680" t="str">
        <f t="shared" si="50"/>
        <v>1703075</v>
      </c>
      <c r="L353" s="683" t="str">
        <f>IF(I353="","",IF(J353="","No fix",J353-I353))</f>
        <v/>
      </c>
      <c r="M353" s="684" t="str">
        <f>IF(I353="","",IF(AG353="","NON","JOB"))</f>
        <v/>
      </c>
      <c r="N353" s="684" t="str">
        <f>IF(I353="","",IFERROR(VLOOKUP(B353,QUEUE!$F$11:$X$1000,19,FALSE),"NON"))</f>
        <v/>
      </c>
      <c r="O353" s="684" t="str">
        <f>IF(I353="","",IFERROR(IF(VLOOKUP(B353,[1]REFINISH!$F$4:$O$1000,10,FALSE)="",VLOOKUP(B353,[1]REFINISH!$F$4:$O$1000,8,FALSE),"OK"),"NON"))</f>
        <v/>
      </c>
      <c r="P353" s="684" t="str">
        <f>IF(I353="","",IF(AF353=0,"NON",IF(AF353-DE353=0,"OK","ขาด"&amp;AF353-DE353&amp;"ชิ้น")))</f>
        <v/>
      </c>
      <c r="Q353" s="662" t="s">
        <v>16</v>
      </c>
      <c r="R353" s="662" t="s">
        <v>179</v>
      </c>
      <c r="S353" s="662" t="s">
        <v>31</v>
      </c>
      <c r="T353" s="662" t="s">
        <v>1532</v>
      </c>
      <c r="U353" s="662" t="s">
        <v>745</v>
      </c>
      <c r="V353" s="685">
        <v>898201377</v>
      </c>
      <c r="W353" s="685">
        <v>851346683</v>
      </c>
      <c r="X353" s="662" t="s">
        <v>1533</v>
      </c>
      <c r="Y353" s="662" t="s">
        <v>328</v>
      </c>
      <c r="Z353" s="662" t="s">
        <v>1534</v>
      </c>
      <c r="AA353" s="662">
        <v>2006</v>
      </c>
      <c r="AB353" s="681">
        <v>42878</v>
      </c>
      <c r="AC353" s="686">
        <v>0</v>
      </c>
      <c r="AD353" s="686"/>
      <c r="AE353" s="686"/>
      <c r="AF353" s="686"/>
      <c r="DD353" s="626">
        <v>353</v>
      </c>
      <c r="DG353" s="626">
        <v>2</v>
      </c>
      <c r="DH353" s="681">
        <v>42822.415948148147</v>
      </c>
      <c r="DI353" s="662"/>
      <c r="DJ353" s="663"/>
      <c r="DK353" s="662"/>
      <c r="DL353" s="687" t="str">
        <f t="shared" si="49"/>
        <v>รออนุมัติ</v>
      </c>
      <c r="DM353" s="688"/>
    </row>
    <row r="354" spans="1:117" x14ac:dyDescent="0.25">
      <c r="A354" s="689">
        <f t="shared" si="53"/>
        <v>7487</v>
      </c>
      <c r="B354" s="690">
        <f t="shared" si="54"/>
        <v>1703076</v>
      </c>
      <c r="C354" s="626">
        <v>354</v>
      </c>
      <c r="D354" s="677" t="str">
        <f t="shared" si="51"/>
        <v>17</v>
      </c>
      <c r="E354" s="677" t="str">
        <f t="shared" si="52"/>
        <v>03</v>
      </c>
      <c r="F354" s="691">
        <f t="shared" si="55"/>
        <v>76</v>
      </c>
      <c r="G354" s="692" t="str">
        <f t="shared" si="56"/>
        <v>076</v>
      </c>
      <c r="H354" s="680" t="str">
        <f t="shared" si="50"/>
        <v>1703076</v>
      </c>
      <c r="I354" s="681">
        <v>42850.72418449074</v>
      </c>
      <c r="J354" s="681">
        <v>42865</v>
      </c>
      <c r="K354" s="682">
        <v>42863.719294675924</v>
      </c>
      <c r="L354" s="683" t="s">
        <v>555</v>
      </c>
      <c r="M354" s="684" t="s">
        <v>555</v>
      </c>
      <c r="N354" s="684" t="str">
        <f>IF(I354="","",IFERROR(VLOOKUP(B354,QUEUE!$F$11:$X$1000,19,FALSE),"NON"))</f>
        <v>สมบูรณ์</v>
      </c>
      <c r="O354" s="684" t="s">
        <v>555</v>
      </c>
      <c r="P354" s="684" t="s">
        <v>555</v>
      </c>
      <c r="Q354" s="662" t="s">
        <v>16</v>
      </c>
      <c r="R354" s="662" t="s">
        <v>44</v>
      </c>
      <c r="S354" s="662" t="s">
        <v>32</v>
      </c>
      <c r="T354" s="662" t="s">
        <v>1535</v>
      </c>
      <c r="U354" s="662" t="s">
        <v>398</v>
      </c>
      <c r="V354" s="685">
        <v>27560148</v>
      </c>
      <c r="W354" s="685">
        <v>890577317</v>
      </c>
      <c r="X354" s="662" t="s">
        <v>1536</v>
      </c>
      <c r="Y354" s="662" t="s">
        <v>538</v>
      </c>
      <c r="Z354" s="662" t="s">
        <v>1537</v>
      </c>
      <c r="AA354" s="662">
        <v>2015</v>
      </c>
      <c r="AB354" s="681">
        <v>43109</v>
      </c>
      <c r="AC354" s="686" t="s">
        <v>385</v>
      </c>
      <c r="AD354" s="686"/>
      <c r="AE354" s="686"/>
      <c r="AF354" s="686"/>
      <c r="AG354" s="626" t="s">
        <v>47</v>
      </c>
      <c r="AI354" s="626" t="s">
        <v>52</v>
      </c>
      <c r="AK354" s="626" t="s">
        <v>58</v>
      </c>
      <c r="AM354" s="626" t="s">
        <v>1688</v>
      </c>
      <c r="DD354" s="626">
        <v>354</v>
      </c>
      <c r="DG354" s="626">
        <v>0.5</v>
      </c>
      <c r="DH354" s="681">
        <v>42822.424373032409</v>
      </c>
      <c r="DI354" s="662">
        <v>0</v>
      </c>
      <c r="DJ354" s="663">
        <v>3</v>
      </c>
      <c r="DK354" s="662">
        <v>1</v>
      </c>
      <c r="DL354" s="687" t="str">
        <f t="shared" si="49"/>
        <v>พร้อมซ่อม</v>
      </c>
      <c r="DM354" s="688">
        <v>1588</v>
      </c>
    </row>
    <row r="355" spans="1:117" x14ac:dyDescent="0.25">
      <c r="A355" s="689">
        <f t="shared" si="53"/>
        <v>4572</v>
      </c>
      <c r="B355" s="690">
        <f t="shared" si="54"/>
        <v>1703077</v>
      </c>
      <c r="C355" s="626">
        <v>355</v>
      </c>
      <c r="D355" s="677" t="str">
        <f t="shared" si="51"/>
        <v>17</v>
      </c>
      <c r="E355" s="677" t="str">
        <f t="shared" si="52"/>
        <v>03</v>
      </c>
      <c r="F355" s="691">
        <f t="shared" si="55"/>
        <v>77</v>
      </c>
      <c r="G355" s="692" t="str">
        <f t="shared" si="56"/>
        <v>077</v>
      </c>
      <c r="H355" s="680" t="str">
        <f t="shared" si="50"/>
        <v>1703077</v>
      </c>
      <c r="I355" s="681">
        <v>42868.453052314813</v>
      </c>
      <c r="J355" s="681">
        <v>42868</v>
      </c>
      <c r="K355" s="682">
        <v>42868.453546874996</v>
      </c>
      <c r="L355" s="683" t="s">
        <v>555</v>
      </c>
      <c r="M355" s="684" t="s">
        <v>555</v>
      </c>
      <c r="N355" s="684" t="s">
        <v>555</v>
      </c>
      <c r="O355" s="684" t="s">
        <v>555</v>
      </c>
      <c r="P355" s="684" t="s">
        <v>555</v>
      </c>
      <c r="Q355" s="662" t="s">
        <v>16</v>
      </c>
      <c r="R355" s="662" t="s">
        <v>44</v>
      </c>
      <c r="S355" s="662" t="s">
        <v>31</v>
      </c>
      <c r="T355" s="662" t="s">
        <v>1538</v>
      </c>
      <c r="U355" s="662" t="s">
        <v>398</v>
      </c>
      <c r="V355" s="685">
        <v>928539371</v>
      </c>
      <c r="X355" s="662" t="s">
        <v>1539</v>
      </c>
      <c r="Y355" s="662" t="s">
        <v>294</v>
      </c>
      <c r="Z355" s="662" t="s">
        <v>590</v>
      </c>
      <c r="AA355" s="662">
        <v>2016</v>
      </c>
      <c r="AB355" s="681">
        <v>42992</v>
      </c>
      <c r="AC355" s="686" t="s">
        <v>358</v>
      </c>
      <c r="AD355" s="686"/>
      <c r="AE355" s="686"/>
      <c r="AF355" s="686"/>
      <c r="AG355" s="626" t="s">
        <v>72</v>
      </c>
      <c r="AH355" s="626" t="s">
        <v>340</v>
      </c>
      <c r="DD355" s="626">
        <v>355</v>
      </c>
      <c r="DH355" s="681">
        <v>42822.427697800929</v>
      </c>
      <c r="DI355" s="662" t="s">
        <v>431</v>
      </c>
      <c r="DJ355" s="663">
        <v>0</v>
      </c>
      <c r="DK355" s="662">
        <v>1</v>
      </c>
      <c r="DL355" s="687" t="str">
        <f t="shared" si="49"/>
        <v>พร้อมซ่อม</v>
      </c>
      <c r="DM355" s="688">
        <v>0</v>
      </c>
    </row>
    <row r="356" spans="1:117" x14ac:dyDescent="0.25">
      <c r="A356" s="689">
        <f t="shared" si="53"/>
        <v>6918</v>
      </c>
      <c r="B356" s="690">
        <f t="shared" si="54"/>
        <v>1703078</v>
      </c>
      <c r="C356" s="626">
        <v>356</v>
      </c>
      <c r="D356" s="677" t="str">
        <f t="shared" si="51"/>
        <v>17</v>
      </c>
      <c r="E356" s="677" t="str">
        <f t="shared" si="52"/>
        <v>03</v>
      </c>
      <c r="F356" s="691">
        <f t="shared" si="55"/>
        <v>78</v>
      </c>
      <c r="G356" s="692" t="str">
        <f t="shared" si="56"/>
        <v>078</v>
      </c>
      <c r="H356" s="680" t="str">
        <f t="shared" si="50"/>
        <v>1703078</v>
      </c>
      <c r="I356" s="681">
        <v>42822.452835300923</v>
      </c>
      <c r="J356" s="681">
        <v>42830</v>
      </c>
      <c r="K356" s="682">
        <v>42843.39712361111</v>
      </c>
      <c r="L356" s="683" t="s">
        <v>555</v>
      </c>
      <c r="M356" s="684" t="s">
        <v>555</v>
      </c>
      <c r="N356" s="684" t="str">
        <f>IF(I356="","",IFERROR(VLOOKUP(B356,QUEUE!$F$11:$X$1000,19,FALSE),"NON"))</f>
        <v>สมบูรณ์</v>
      </c>
      <c r="O356" s="684" t="s">
        <v>555</v>
      </c>
      <c r="P356" s="684" t="s">
        <v>555</v>
      </c>
      <c r="Q356" s="662" t="s">
        <v>16</v>
      </c>
      <c r="R356" s="662" t="s">
        <v>44</v>
      </c>
      <c r="S356" s="662" t="s">
        <v>34</v>
      </c>
      <c r="T356" s="662" t="s">
        <v>1543</v>
      </c>
      <c r="U356" s="662" t="s">
        <v>326</v>
      </c>
      <c r="V356" s="685">
        <v>898927043</v>
      </c>
      <c r="X356" s="662" t="s">
        <v>1544</v>
      </c>
      <c r="Y356" s="662" t="s">
        <v>294</v>
      </c>
      <c r="Z356" s="662" t="s">
        <v>590</v>
      </c>
      <c r="AA356" s="662">
        <v>2007</v>
      </c>
      <c r="AB356" s="681" t="s">
        <v>330</v>
      </c>
      <c r="AD356" s="686"/>
      <c r="AE356" s="686"/>
      <c r="AF356" s="686"/>
      <c r="AG356" s="626" t="s">
        <v>50</v>
      </c>
      <c r="AH356" s="626" t="s">
        <v>340</v>
      </c>
      <c r="AI356" s="626" t="s">
        <v>79</v>
      </c>
      <c r="AK356" s="626" t="s">
        <v>72</v>
      </c>
      <c r="AL356" s="626" t="s">
        <v>340</v>
      </c>
      <c r="AM356" s="626" t="s">
        <v>862</v>
      </c>
      <c r="AO356" s="626" t="s">
        <v>965</v>
      </c>
      <c r="DD356" s="626">
        <v>356</v>
      </c>
      <c r="DG356" s="626">
        <v>0.5</v>
      </c>
      <c r="DH356" s="681">
        <v>42822.450144444447</v>
      </c>
      <c r="DI356" s="662" t="s">
        <v>1545</v>
      </c>
      <c r="DJ356" s="663">
        <v>1</v>
      </c>
      <c r="DK356" s="662"/>
      <c r="DL356" s="687" t="str">
        <f t="shared" si="49"/>
        <v>พร้อมซ่อม</v>
      </c>
      <c r="DM356" s="688"/>
    </row>
    <row r="357" spans="1:117" x14ac:dyDescent="0.25">
      <c r="A357" s="689">
        <f t="shared" si="53"/>
        <v>7206</v>
      </c>
      <c r="B357" s="690">
        <f t="shared" si="54"/>
        <v>1703079</v>
      </c>
      <c r="C357" s="626">
        <v>357</v>
      </c>
      <c r="D357" s="677" t="str">
        <f t="shared" si="51"/>
        <v>17</v>
      </c>
      <c r="E357" s="677" t="str">
        <f t="shared" si="52"/>
        <v>03</v>
      </c>
      <c r="F357" s="691">
        <f t="shared" si="55"/>
        <v>79</v>
      </c>
      <c r="G357" s="692" t="str">
        <f t="shared" si="56"/>
        <v>079</v>
      </c>
      <c r="H357" s="680" t="str">
        <f t="shared" si="50"/>
        <v>1703079</v>
      </c>
      <c r="I357" s="681">
        <v>42822.456129976854</v>
      </c>
      <c r="J357" s="681">
        <v>42831</v>
      </c>
      <c r="K357" s="682">
        <v>42843.386990624997</v>
      </c>
      <c r="L357" s="683" t="s">
        <v>555</v>
      </c>
      <c r="M357" s="684" t="s">
        <v>555</v>
      </c>
      <c r="N357" s="684" t="str">
        <f>IF(I357="","",IFERROR(VLOOKUP(B357,QUEUE!$F$11:$X$1000,19,FALSE),"NON"))</f>
        <v>สมบูรณ์</v>
      </c>
      <c r="O357" s="684" t="s">
        <v>555</v>
      </c>
      <c r="P357" s="684" t="s">
        <v>555</v>
      </c>
      <c r="Q357" s="662" t="s">
        <v>16</v>
      </c>
      <c r="R357" s="662" t="s">
        <v>1527</v>
      </c>
      <c r="S357" s="662" t="s">
        <v>33</v>
      </c>
      <c r="T357" s="662" t="s">
        <v>1546</v>
      </c>
      <c r="V357" s="685">
        <v>616503177</v>
      </c>
      <c r="W357" s="685">
        <v>961986398</v>
      </c>
      <c r="X357" s="662" t="s">
        <v>1547</v>
      </c>
      <c r="Y357" s="662" t="s">
        <v>310</v>
      </c>
      <c r="Z357" s="662" t="s">
        <v>400</v>
      </c>
      <c r="AA357" s="662">
        <v>2011</v>
      </c>
      <c r="AB357" s="681" t="s">
        <v>330</v>
      </c>
      <c r="AD357" s="686"/>
      <c r="AE357" s="686"/>
      <c r="AF357" s="686"/>
      <c r="AG357" s="626" t="s">
        <v>47</v>
      </c>
      <c r="DD357" s="626">
        <v>357</v>
      </c>
      <c r="DG357" s="626">
        <v>0.5</v>
      </c>
      <c r="DH357" s="681">
        <v>42822.454870138892</v>
      </c>
      <c r="DI357" s="662" t="s">
        <v>436</v>
      </c>
      <c r="DJ357" s="663">
        <v>1</v>
      </c>
      <c r="DK357" s="662">
        <v>1</v>
      </c>
      <c r="DL357" s="687" t="str">
        <f t="shared" si="49"/>
        <v>พร้อมซ่อม</v>
      </c>
      <c r="DM357" s="688">
        <v>6025</v>
      </c>
    </row>
    <row r="358" spans="1:117" x14ac:dyDescent="0.25">
      <c r="A358" s="689">
        <f t="shared" si="53"/>
        <v>5934</v>
      </c>
      <c r="B358" s="690">
        <f t="shared" si="54"/>
        <v>1703080</v>
      </c>
      <c r="C358" s="626">
        <v>358</v>
      </c>
      <c r="D358" s="677" t="str">
        <f t="shared" si="51"/>
        <v>17</v>
      </c>
      <c r="E358" s="677" t="str">
        <f t="shared" si="52"/>
        <v>03</v>
      </c>
      <c r="F358" s="691">
        <f t="shared" si="55"/>
        <v>80</v>
      </c>
      <c r="G358" s="692" t="str">
        <f t="shared" si="56"/>
        <v>080</v>
      </c>
      <c r="H358" s="680" t="str">
        <f t="shared" si="50"/>
        <v>1703080</v>
      </c>
      <c r="I358" s="681">
        <v>42850.715743981484</v>
      </c>
      <c r="J358" s="681">
        <v>42861</v>
      </c>
      <c r="K358" s="682">
        <v>42860.462792592596</v>
      </c>
      <c r="L358" s="683" t="s">
        <v>555</v>
      </c>
      <c r="M358" s="684" t="s">
        <v>555</v>
      </c>
      <c r="N358" s="684" t="str">
        <f>IF(I358="","",IFERROR(VLOOKUP(B358,QUEUE!$F$11:$X$1000,19,FALSE),"NON"))</f>
        <v>สมบูรณ์</v>
      </c>
      <c r="O358" s="684" t="s">
        <v>555</v>
      </c>
      <c r="P358" s="684" t="s">
        <v>555</v>
      </c>
      <c r="Q358" s="662" t="s">
        <v>16</v>
      </c>
      <c r="R358" s="662" t="s">
        <v>44</v>
      </c>
      <c r="S358" s="662" t="s">
        <v>33</v>
      </c>
      <c r="T358" s="662" t="s">
        <v>1550</v>
      </c>
      <c r="U358" s="662" t="s">
        <v>308</v>
      </c>
      <c r="V358" s="685">
        <v>819174009</v>
      </c>
      <c r="X358" s="662" t="s">
        <v>1551</v>
      </c>
      <c r="Y358" s="662" t="s">
        <v>538</v>
      </c>
      <c r="Z358" s="662" t="s">
        <v>539</v>
      </c>
      <c r="AA358" s="662">
        <v>2014</v>
      </c>
      <c r="AB358" s="681">
        <v>42714</v>
      </c>
      <c r="AC358" s="686" t="s">
        <v>358</v>
      </c>
      <c r="AD358" s="686"/>
      <c r="AE358" s="686"/>
      <c r="AF358" s="686"/>
      <c r="AG358" s="626" t="s">
        <v>58</v>
      </c>
      <c r="AI358" s="626" t="s">
        <v>62</v>
      </c>
      <c r="AK358" s="626" t="s">
        <v>1685</v>
      </c>
      <c r="DD358" s="626">
        <v>358</v>
      </c>
      <c r="DG358" s="626">
        <v>0.5</v>
      </c>
      <c r="DH358" s="681">
        <v>42822.615765277777</v>
      </c>
      <c r="DI358" s="662">
        <v>0</v>
      </c>
      <c r="DJ358" s="663">
        <v>2</v>
      </c>
      <c r="DK358" s="662">
        <v>1</v>
      </c>
      <c r="DL358" s="687" t="str">
        <f t="shared" si="49"/>
        <v>พร้อมซ่อม</v>
      </c>
      <c r="DM358" s="688"/>
    </row>
    <row r="359" spans="1:117" x14ac:dyDescent="0.25">
      <c r="A359" s="689">
        <f t="shared" si="53"/>
        <v>1134</v>
      </c>
      <c r="B359" s="690">
        <f t="shared" si="54"/>
        <v>1703081</v>
      </c>
      <c r="C359" s="626">
        <v>359</v>
      </c>
      <c r="D359" s="677" t="str">
        <f t="shared" si="51"/>
        <v>17</v>
      </c>
      <c r="E359" s="677" t="str">
        <f t="shared" si="52"/>
        <v>03</v>
      </c>
      <c r="F359" s="691">
        <f t="shared" si="55"/>
        <v>81</v>
      </c>
      <c r="G359" s="692" t="str">
        <f t="shared" si="56"/>
        <v>081</v>
      </c>
      <c r="H359" s="680" t="str">
        <f t="shared" si="50"/>
        <v>1703081</v>
      </c>
      <c r="K359" s="682">
        <v>42910.609432870369</v>
      </c>
      <c r="L359" s="683" t="s">
        <v>555</v>
      </c>
      <c r="M359" s="684" t="s">
        <v>555</v>
      </c>
      <c r="N359" s="684" t="s">
        <v>555</v>
      </c>
      <c r="O359" s="684" t="s">
        <v>555</v>
      </c>
      <c r="P359" s="684" t="s">
        <v>555</v>
      </c>
      <c r="Q359" s="662" t="s">
        <v>16</v>
      </c>
      <c r="R359" s="662" t="s">
        <v>179</v>
      </c>
      <c r="S359" s="662" t="s">
        <v>34</v>
      </c>
      <c r="T359" s="662" t="s">
        <v>1552</v>
      </c>
      <c r="U359" s="662" t="s">
        <v>1553</v>
      </c>
      <c r="V359" s="685">
        <v>614345905</v>
      </c>
      <c r="W359" s="685">
        <v>610641771</v>
      </c>
      <c r="X359" s="662" t="s">
        <v>1554</v>
      </c>
      <c r="Y359" s="662" t="s">
        <v>310</v>
      </c>
      <c r="Z359" s="662" t="s">
        <v>361</v>
      </c>
      <c r="AA359" s="662">
        <v>2013</v>
      </c>
      <c r="AB359" s="681" t="s">
        <v>330</v>
      </c>
      <c r="AD359" s="686"/>
      <c r="AE359" s="686"/>
      <c r="AF359" s="686"/>
      <c r="DD359" s="626">
        <v>359</v>
      </c>
      <c r="DG359" s="626">
        <v>1</v>
      </c>
      <c r="DH359" s="681">
        <v>42823.459148958333</v>
      </c>
      <c r="DI359" s="662"/>
      <c r="DJ359" s="663"/>
      <c r="DK359" s="662"/>
      <c r="DL359" s="687" t="str">
        <f t="shared" si="49"/>
        <v>พร้อมซ่อม</v>
      </c>
      <c r="DM359" s="688">
        <v>0</v>
      </c>
    </row>
    <row r="360" spans="1:117" x14ac:dyDescent="0.25">
      <c r="A360" s="689">
        <f t="shared" si="53"/>
        <v>192</v>
      </c>
      <c r="B360" s="690">
        <f t="shared" si="54"/>
        <v>1703082</v>
      </c>
      <c r="C360" s="626">
        <v>360</v>
      </c>
      <c r="D360" s="677" t="str">
        <f t="shared" si="51"/>
        <v>17</v>
      </c>
      <c r="E360" s="677" t="str">
        <f t="shared" si="52"/>
        <v>03</v>
      </c>
      <c r="F360" s="691">
        <f t="shared" si="55"/>
        <v>82</v>
      </c>
      <c r="G360" s="692" t="str">
        <f t="shared" si="56"/>
        <v>082</v>
      </c>
      <c r="H360" s="680" t="str">
        <f t="shared" si="50"/>
        <v>1703082</v>
      </c>
      <c r="I360" s="681">
        <v>42877.686986921297</v>
      </c>
      <c r="J360" s="681">
        <v>42886</v>
      </c>
      <c r="K360" s="682" t="str">
        <f>IF(OR(N360="OUT",N360="สมบูรณ์"),"ไม่ระบุ","")</f>
        <v>ไม่ระบุ</v>
      </c>
      <c r="L360" s="683">
        <f>IF(I360="","",IF(J360="","No fix",J360-I360))</f>
        <v>8.3130130787030794</v>
      </c>
      <c r="M360" s="684" t="str">
        <f>IF(I360="","",IF(AG360="","NON","JOB"))</f>
        <v>JOB</v>
      </c>
      <c r="N360" s="684" t="str">
        <f>IF(I360="","",IFERROR(VLOOKUP(B360,QUEUE!$F$11:$X$1000,19,FALSE),"NON"))</f>
        <v>สมบูรณ์</v>
      </c>
      <c r="O360" s="684" t="str">
        <f>IF(I360="","",IFERROR(IF(VLOOKUP(B360,[1]REFINISH!$F$4:$O$1000,10,FALSE)="",VLOOKUP(B360,[1]REFINISH!$F$4:$O$1000,8,FALSE),"OK"),"NON"))</f>
        <v>OK</v>
      </c>
      <c r="P360" s="684" t="str">
        <f>IF(I360="","",IF(AF360=0,"NON",IF(AF360-DE360=0,"OK","ขาด"&amp;AF360-DE360&amp;"ชิ้น")))</f>
        <v>NON</v>
      </c>
      <c r="Q360" s="662" t="s">
        <v>16</v>
      </c>
      <c r="R360" s="662" t="s">
        <v>44</v>
      </c>
      <c r="S360" s="662" t="s">
        <v>32</v>
      </c>
      <c r="T360" s="662" t="s">
        <v>1555</v>
      </c>
      <c r="U360" s="662" t="s">
        <v>308</v>
      </c>
      <c r="V360" s="685">
        <v>877027216</v>
      </c>
      <c r="X360" s="662" t="s">
        <v>1556</v>
      </c>
      <c r="Y360" s="662" t="s">
        <v>299</v>
      </c>
      <c r="Z360" s="662" t="s">
        <v>368</v>
      </c>
      <c r="AA360" s="662">
        <v>2012</v>
      </c>
      <c r="AB360" s="681">
        <v>42832</v>
      </c>
      <c r="AC360" s="686" t="s">
        <v>567</v>
      </c>
      <c r="AD360" s="686"/>
      <c r="AE360" s="686"/>
      <c r="AF360" s="686"/>
      <c r="AG360" s="626" t="s">
        <v>56</v>
      </c>
      <c r="AI360" s="626" t="s">
        <v>57</v>
      </c>
      <c r="AK360" s="626" t="s">
        <v>67</v>
      </c>
      <c r="AL360" s="626" t="s">
        <v>340</v>
      </c>
      <c r="AM360" s="626" t="s">
        <v>68</v>
      </c>
      <c r="AN360" s="626" t="s">
        <v>340</v>
      </c>
      <c r="AO360" s="626" t="s">
        <v>1899</v>
      </c>
      <c r="DD360" s="626">
        <v>360</v>
      </c>
      <c r="DG360" s="626">
        <v>0.5</v>
      </c>
      <c r="DH360" s="681">
        <v>42824.67795208333</v>
      </c>
      <c r="DI360" s="662">
        <v>0</v>
      </c>
      <c r="DJ360" s="663">
        <v>2</v>
      </c>
      <c r="DK360" s="662">
        <v>1</v>
      </c>
      <c r="DL360" s="687" t="str">
        <f t="shared" si="49"/>
        <v>พร้อมซ่อม</v>
      </c>
      <c r="DM360" s="688">
        <v>10247.66</v>
      </c>
    </row>
    <row r="361" spans="1:117" x14ac:dyDescent="0.25">
      <c r="A361" s="689">
        <f t="shared" si="53"/>
        <v>8515</v>
      </c>
      <c r="B361" s="690">
        <f t="shared" si="54"/>
        <v>1703083</v>
      </c>
      <c r="C361" s="626">
        <v>361</v>
      </c>
      <c r="D361" s="677" t="str">
        <f t="shared" si="51"/>
        <v>17</v>
      </c>
      <c r="E361" s="677" t="str">
        <f t="shared" si="52"/>
        <v>03</v>
      </c>
      <c r="F361" s="691">
        <f t="shared" si="55"/>
        <v>83</v>
      </c>
      <c r="G361" s="692" t="str">
        <f t="shared" si="56"/>
        <v>083</v>
      </c>
      <c r="H361" s="680" t="str">
        <f t="shared" si="50"/>
        <v>1703083</v>
      </c>
      <c r="I361" s="681">
        <v>42870.46224641204</v>
      </c>
      <c r="J361" s="681">
        <v>42878</v>
      </c>
      <c r="K361" s="682">
        <v>42881.726278009257</v>
      </c>
      <c r="L361" s="683" t="s">
        <v>555</v>
      </c>
      <c r="M361" s="684" t="s">
        <v>555</v>
      </c>
      <c r="N361" s="684" t="s">
        <v>555</v>
      </c>
      <c r="O361" s="684" t="s">
        <v>555</v>
      </c>
      <c r="P361" s="684" t="s">
        <v>555</v>
      </c>
      <c r="Q361" s="662" t="s">
        <v>16</v>
      </c>
      <c r="R361" s="662" t="s">
        <v>1527</v>
      </c>
      <c r="S361" s="662" t="s">
        <v>32</v>
      </c>
      <c r="T361" s="662" t="s">
        <v>1557</v>
      </c>
      <c r="U361" s="662" t="s">
        <v>501</v>
      </c>
      <c r="V361" s="685">
        <v>952707998</v>
      </c>
      <c r="X361" s="662" t="s">
        <v>1558</v>
      </c>
      <c r="Y361" s="662" t="s">
        <v>310</v>
      </c>
      <c r="Z361" s="662" t="s">
        <v>1559</v>
      </c>
      <c r="AA361" s="662">
        <v>2011</v>
      </c>
      <c r="AB361" s="681" t="s">
        <v>330</v>
      </c>
      <c r="AD361" s="686"/>
      <c r="AE361" s="686"/>
      <c r="AF361" s="686"/>
      <c r="AG361" s="626" t="s">
        <v>47</v>
      </c>
      <c r="AI361" s="626" t="s">
        <v>73</v>
      </c>
      <c r="AJ361" s="626" t="s">
        <v>340</v>
      </c>
      <c r="AK361" s="626" t="s">
        <v>1299</v>
      </c>
      <c r="AM361" s="626" t="s">
        <v>456</v>
      </c>
      <c r="DD361" s="626">
        <v>361</v>
      </c>
      <c r="DG361" s="626">
        <v>0.5</v>
      </c>
      <c r="DH361" s="681">
        <v>42824.680716782408</v>
      </c>
      <c r="DI361" s="662" t="s">
        <v>1844</v>
      </c>
      <c r="DJ361" s="663">
        <v>1</v>
      </c>
      <c r="DK361" s="662">
        <v>1</v>
      </c>
      <c r="DL361" s="687" t="str">
        <f t="shared" si="49"/>
        <v>พร้อมซ่อม</v>
      </c>
      <c r="DM361" s="688">
        <v>7546.72</v>
      </c>
    </row>
    <row r="362" spans="1:117" x14ac:dyDescent="0.25">
      <c r="A362" s="689">
        <f t="shared" si="53"/>
        <v>2951</v>
      </c>
      <c r="B362" s="690">
        <f t="shared" si="54"/>
        <v>1703084</v>
      </c>
      <c r="C362" s="626">
        <v>362</v>
      </c>
      <c r="D362" s="677" t="str">
        <f t="shared" si="51"/>
        <v>17</v>
      </c>
      <c r="E362" s="677" t="str">
        <f t="shared" si="52"/>
        <v>03</v>
      </c>
      <c r="F362" s="691">
        <f t="shared" si="55"/>
        <v>84</v>
      </c>
      <c r="G362" s="692" t="str">
        <f t="shared" si="56"/>
        <v>084</v>
      </c>
      <c r="H362" s="680" t="str">
        <f t="shared" si="50"/>
        <v>1703084</v>
      </c>
      <c r="I362" s="681">
        <v>42905.438907407406</v>
      </c>
      <c r="J362" s="681">
        <v>42914</v>
      </c>
      <c r="K362" s="682">
        <v>42913.729143865741</v>
      </c>
      <c r="L362" s="683" t="s">
        <v>555</v>
      </c>
      <c r="M362" s="684" t="s">
        <v>555</v>
      </c>
      <c r="N362" s="684" t="s">
        <v>555</v>
      </c>
      <c r="O362" s="684" t="s">
        <v>555</v>
      </c>
      <c r="P362" s="684" t="s">
        <v>555</v>
      </c>
      <c r="Q362" s="662" t="s">
        <v>16</v>
      </c>
      <c r="R362" s="662" t="s">
        <v>44</v>
      </c>
      <c r="S362" s="662" t="s">
        <v>31</v>
      </c>
      <c r="T362" s="662" t="s">
        <v>1560</v>
      </c>
      <c r="U362" s="662" t="s">
        <v>387</v>
      </c>
      <c r="V362" s="685">
        <v>813737199</v>
      </c>
      <c r="X362" s="662" t="s">
        <v>1561</v>
      </c>
      <c r="Y362" s="662" t="s">
        <v>403</v>
      </c>
      <c r="Z362" s="662" t="s">
        <v>404</v>
      </c>
      <c r="AA362" s="662">
        <v>2010</v>
      </c>
      <c r="AB362" s="681">
        <v>42911</v>
      </c>
      <c r="AC362" s="686" t="s">
        <v>488</v>
      </c>
      <c r="AD362" s="686"/>
      <c r="AE362" s="686"/>
      <c r="AF362" s="686"/>
      <c r="AG362" s="626" t="s">
        <v>47</v>
      </c>
      <c r="AI362" s="626" t="s">
        <v>51</v>
      </c>
      <c r="AK362" s="626" t="s">
        <v>57</v>
      </c>
      <c r="AM362" s="626" t="s">
        <v>61</v>
      </c>
      <c r="AO362" s="626" t="s">
        <v>63</v>
      </c>
      <c r="AQ362" s="626" t="s">
        <v>2080</v>
      </c>
      <c r="AS362" s="626" t="s">
        <v>2081</v>
      </c>
      <c r="AU362" s="626" t="s">
        <v>2082</v>
      </c>
      <c r="AW362" s="626" t="s">
        <v>2083</v>
      </c>
      <c r="AY362" s="626" t="s">
        <v>2084</v>
      </c>
      <c r="DD362" s="626">
        <v>362</v>
      </c>
      <c r="DG362" s="626">
        <v>1</v>
      </c>
      <c r="DH362" s="681">
        <v>42824.682665509259</v>
      </c>
      <c r="DI362" s="662">
        <v>0</v>
      </c>
      <c r="DJ362" s="663">
        <v>5</v>
      </c>
      <c r="DK362" s="662"/>
      <c r="DL362" s="687" t="str">
        <f t="shared" si="49"/>
        <v>พร้อมซ่อม</v>
      </c>
      <c r="DM362" s="688"/>
    </row>
    <row r="363" spans="1:117" x14ac:dyDescent="0.25">
      <c r="A363" s="689">
        <f t="shared" si="53"/>
        <v>2129</v>
      </c>
      <c r="B363" s="690">
        <f t="shared" si="54"/>
        <v>1703085</v>
      </c>
      <c r="C363" s="626">
        <v>363</v>
      </c>
      <c r="D363" s="677" t="str">
        <f t="shared" si="51"/>
        <v>17</v>
      </c>
      <c r="E363" s="677" t="str">
        <f t="shared" si="52"/>
        <v>03</v>
      </c>
      <c r="F363" s="691">
        <f t="shared" si="55"/>
        <v>85</v>
      </c>
      <c r="G363" s="692" t="str">
        <f t="shared" si="56"/>
        <v>085</v>
      </c>
      <c r="H363" s="680" t="str">
        <f t="shared" si="50"/>
        <v>1703085</v>
      </c>
      <c r="I363" s="681">
        <v>42896.745820023149</v>
      </c>
      <c r="J363" s="681">
        <v>42896</v>
      </c>
      <c r="K363" s="682">
        <v>42896.746557754632</v>
      </c>
      <c r="L363" s="683" t="s">
        <v>555</v>
      </c>
      <c r="M363" s="684" t="s">
        <v>555</v>
      </c>
      <c r="N363" s="684" t="s">
        <v>555</v>
      </c>
      <c r="O363" s="684" t="s">
        <v>555</v>
      </c>
      <c r="P363" s="684" t="s">
        <v>555</v>
      </c>
      <c r="Q363" s="662" t="s">
        <v>16</v>
      </c>
      <c r="R363" s="662" t="s">
        <v>1527</v>
      </c>
      <c r="S363" s="662" t="s">
        <v>31</v>
      </c>
      <c r="T363" s="662" t="s">
        <v>1562</v>
      </c>
      <c r="U363" s="662" t="s">
        <v>398</v>
      </c>
      <c r="V363" s="685">
        <v>27029126</v>
      </c>
      <c r="W363" s="685">
        <v>814865083</v>
      </c>
      <c r="X363" s="662" t="s">
        <v>1563</v>
      </c>
      <c r="Y363" s="662" t="s">
        <v>403</v>
      </c>
      <c r="Z363" s="662" t="s">
        <v>404</v>
      </c>
      <c r="AA363" s="662">
        <v>2015</v>
      </c>
      <c r="AB363" s="681">
        <v>42989</v>
      </c>
      <c r="AC363" s="686" t="s">
        <v>358</v>
      </c>
      <c r="AD363" s="686"/>
      <c r="AE363" s="686"/>
      <c r="AF363" s="686"/>
      <c r="AG363" s="626" t="s">
        <v>2021</v>
      </c>
      <c r="DD363" s="626">
        <v>363</v>
      </c>
      <c r="DH363" s="681">
        <v>42824.684896412036</v>
      </c>
      <c r="DI363" s="662">
        <v>0</v>
      </c>
      <c r="DJ363" s="663">
        <v>0</v>
      </c>
      <c r="DK363" s="662">
        <v>1</v>
      </c>
      <c r="DL363" s="687" t="str">
        <f t="shared" si="49"/>
        <v>พร้อมซ่อม</v>
      </c>
      <c r="DM363" s="688">
        <v>2700</v>
      </c>
    </row>
    <row r="364" spans="1:117" x14ac:dyDescent="0.25">
      <c r="A364" s="689">
        <f t="shared" si="53"/>
        <v>614</v>
      </c>
      <c r="B364" s="690">
        <f t="shared" si="54"/>
        <v>1704001</v>
      </c>
      <c r="C364" s="626">
        <v>364</v>
      </c>
      <c r="D364" s="677" t="str">
        <f t="shared" si="51"/>
        <v>17</v>
      </c>
      <c r="E364" s="677" t="str">
        <f t="shared" si="52"/>
        <v>04</v>
      </c>
      <c r="F364" s="691">
        <f t="shared" si="55"/>
        <v>1</v>
      </c>
      <c r="G364" s="692" t="str">
        <f t="shared" si="56"/>
        <v>001</v>
      </c>
      <c r="H364" s="680" t="str">
        <f t="shared" si="50"/>
        <v>1704001</v>
      </c>
      <c r="I364" s="681">
        <v>42828.713697453706</v>
      </c>
      <c r="J364" s="681">
        <v>42825</v>
      </c>
      <c r="K364" s="682" t="str">
        <f>IF(OR(N364="OUT",N364="สมบูรณ์"),"ไม่ระบุ","")</f>
        <v>ไม่ระบุ</v>
      </c>
      <c r="L364" s="683">
        <f>IF(I364="","",IF(J364="","No fix",J364-I364))</f>
        <v>-3.7136974537061178</v>
      </c>
      <c r="M364" s="684" t="str">
        <f>IF(I364="","",IF(AG364="","NON","JOB"))</f>
        <v>NON</v>
      </c>
      <c r="N364" s="684" t="str">
        <f>IF(I364="","",IFERROR(VLOOKUP(B364,QUEUE!$F$11:$X$1000,19,FALSE),"NON"))</f>
        <v>สมบูรณ์</v>
      </c>
      <c r="O364" s="684" t="str">
        <f>IF(I364="","",IFERROR(IF(VLOOKUP(B364,[1]REFINISH!$F$4:$O$1000,10,FALSE)="",VLOOKUP(B364,[1]REFINISH!$F$4:$O$1000,8,FALSE),"OK"),"NON"))</f>
        <v>OK</v>
      </c>
      <c r="P364" s="684" t="str">
        <f>IF(I364="","",IF(AF364=0,"NON",IF(AF364-DE364=0,"OK","ขาด"&amp;AF364-DE364&amp;"ชิ้น")))</f>
        <v>NON</v>
      </c>
      <c r="Q364" s="662" t="s">
        <v>16</v>
      </c>
      <c r="R364" s="662" t="s">
        <v>179</v>
      </c>
      <c r="S364" s="662" t="s">
        <v>32</v>
      </c>
      <c r="T364" s="662" t="s">
        <v>1568</v>
      </c>
      <c r="U364" s="662" t="s">
        <v>398</v>
      </c>
      <c r="V364" s="685">
        <v>960269438</v>
      </c>
      <c r="X364" s="662" t="s">
        <v>1569</v>
      </c>
      <c r="Y364" s="662" t="s">
        <v>310</v>
      </c>
      <c r="Z364" s="662" t="s">
        <v>420</v>
      </c>
      <c r="AA364" s="662">
        <v>2013</v>
      </c>
      <c r="AB364" s="681">
        <v>43064</v>
      </c>
      <c r="AC364" s="686" t="s">
        <v>306</v>
      </c>
      <c r="AD364" s="686"/>
      <c r="AE364" s="686"/>
      <c r="AF364" s="686"/>
      <c r="DD364" s="626">
        <v>364</v>
      </c>
      <c r="DG364" s="626">
        <v>0.5</v>
      </c>
      <c r="DH364" s="681">
        <v>42826.407472685183</v>
      </c>
      <c r="DI364" s="662">
        <v>0</v>
      </c>
      <c r="DJ364" s="663">
        <v>0</v>
      </c>
      <c r="DK364" s="662"/>
      <c r="DL364" s="687" t="str">
        <f t="shared" si="49"/>
        <v>รออนุมัติ</v>
      </c>
      <c r="DM364" s="688">
        <v>0</v>
      </c>
    </row>
    <row r="365" spans="1:117" x14ac:dyDescent="0.25">
      <c r="A365" s="689">
        <f t="shared" si="53"/>
        <v>3498</v>
      </c>
      <c r="B365" s="690">
        <f t="shared" si="54"/>
        <v>1704002</v>
      </c>
      <c r="C365" s="626">
        <v>365</v>
      </c>
      <c r="D365" s="677" t="str">
        <f t="shared" si="51"/>
        <v>17</v>
      </c>
      <c r="E365" s="677" t="str">
        <f t="shared" si="52"/>
        <v>04</v>
      </c>
      <c r="F365" s="691">
        <f t="shared" si="55"/>
        <v>2</v>
      </c>
      <c r="G365" s="692" t="str">
        <f t="shared" si="56"/>
        <v>002</v>
      </c>
      <c r="H365" s="680" t="str">
        <f t="shared" si="50"/>
        <v>1704002</v>
      </c>
      <c r="I365" s="681">
        <v>42826.576203935183</v>
      </c>
      <c r="J365" s="681">
        <v>0</v>
      </c>
      <c r="K365" s="682">
        <v>42954</v>
      </c>
      <c r="L365" s="683" t="s">
        <v>555</v>
      </c>
      <c r="M365" s="684" t="s">
        <v>555</v>
      </c>
      <c r="N365" s="684" t="s">
        <v>555</v>
      </c>
      <c r="O365" s="684" t="s">
        <v>555</v>
      </c>
      <c r="P365" s="684" t="s">
        <v>555</v>
      </c>
      <c r="Q365" s="662" t="s">
        <v>16</v>
      </c>
      <c r="R365" s="662" t="s">
        <v>179</v>
      </c>
      <c r="S365" s="662" t="s">
        <v>34</v>
      </c>
      <c r="T365" s="662" t="s">
        <v>1573</v>
      </c>
      <c r="U365" s="662" t="s">
        <v>527</v>
      </c>
      <c r="V365" s="685">
        <v>649926912</v>
      </c>
      <c r="X365" s="662" t="s">
        <v>1626</v>
      </c>
      <c r="Y365" s="662" t="s">
        <v>310</v>
      </c>
      <c r="Z365" s="662" t="s">
        <v>400</v>
      </c>
      <c r="AB365" s="681" t="s">
        <v>330</v>
      </c>
      <c r="AD365" s="686"/>
      <c r="AE365" s="686">
        <v>1</v>
      </c>
      <c r="AF365" s="686"/>
      <c r="DD365" s="626">
        <v>365</v>
      </c>
      <c r="DH365" s="681">
        <v>42826.560602199075</v>
      </c>
      <c r="DI365" s="662">
        <v>0</v>
      </c>
      <c r="DJ365" s="663">
        <v>0</v>
      </c>
      <c r="DK365" s="662"/>
      <c r="DL365" s="687" t="str">
        <f t="shared" si="49"/>
        <v>พร้อมซ่อม</v>
      </c>
      <c r="DM365" s="688"/>
    </row>
    <row r="366" spans="1:117" x14ac:dyDescent="0.25">
      <c r="A366" s="689">
        <f t="shared" si="53"/>
        <v>9074</v>
      </c>
      <c r="B366" s="690">
        <f t="shared" si="54"/>
        <v>1704003</v>
      </c>
      <c r="C366" s="626">
        <v>366</v>
      </c>
      <c r="D366" s="677" t="str">
        <f t="shared" si="51"/>
        <v>17</v>
      </c>
      <c r="E366" s="677" t="str">
        <f t="shared" si="52"/>
        <v>04</v>
      </c>
      <c r="F366" s="691">
        <f t="shared" si="55"/>
        <v>3</v>
      </c>
      <c r="G366" s="692" t="str">
        <f t="shared" si="56"/>
        <v>003</v>
      </c>
      <c r="H366" s="680" t="str">
        <f t="shared" si="50"/>
        <v>1704003</v>
      </c>
      <c r="I366" s="681">
        <v>42864.633499884258</v>
      </c>
      <c r="J366" s="681">
        <v>42871</v>
      </c>
      <c r="K366" s="682">
        <v>42875.740924189813</v>
      </c>
      <c r="L366" s="683" t="s">
        <v>555</v>
      </c>
      <c r="M366" s="684" t="s">
        <v>555</v>
      </c>
      <c r="N366" s="684" t="s">
        <v>555</v>
      </c>
      <c r="O366" s="684" t="s">
        <v>555</v>
      </c>
      <c r="P366" s="684" t="s">
        <v>555</v>
      </c>
      <c r="Q366" s="662" t="s">
        <v>16</v>
      </c>
      <c r="R366" s="662" t="s">
        <v>1527</v>
      </c>
      <c r="S366" s="662" t="s">
        <v>35</v>
      </c>
      <c r="T366" s="662" t="s">
        <v>1574</v>
      </c>
      <c r="U366" s="662" t="s">
        <v>286</v>
      </c>
      <c r="V366" s="685">
        <v>973585955</v>
      </c>
      <c r="X366" s="662" t="s">
        <v>1575</v>
      </c>
      <c r="Y366" s="662" t="s">
        <v>299</v>
      </c>
      <c r="Z366" s="662" t="s">
        <v>368</v>
      </c>
      <c r="AA366" s="662">
        <v>2014</v>
      </c>
      <c r="AB366" s="681">
        <v>43022</v>
      </c>
      <c r="AC366" s="686" t="s">
        <v>1576</v>
      </c>
      <c r="AD366" s="686"/>
      <c r="AE366" s="686"/>
      <c r="AF366" s="686"/>
      <c r="AG366" s="626" t="s">
        <v>47</v>
      </c>
      <c r="AI366" s="626" t="s">
        <v>1815</v>
      </c>
      <c r="DD366" s="626">
        <v>366</v>
      </c>
      <c r="DG366" s="626">
        <v>0.5</v>
      </c>
      <c r="DH366" s="681">
        <v>42826.570496064815</v>
      </c>
      <c r="DI366" s="662">
        <v>0</v>
      </c>
      <c r="DJ366" s="663">
        <v>1</v>
      </c>
      <c r="DK366" s="662"/>
      <c r="DL366" s="687" t="str">
        <f t="shared" si="49"/>
        <v>พร้อมซ่อม</v>
      </c>
      <c r="DM366" s="688">
        <v>0</v>
      </c>
    </row>
    <row r="367" spans="1:117" x14ac:dyDescent="0.25">
      <c r="A367" s="689">
        <f t="shared" si="53"/>
        <v>1980</v>
      </c>
      <c r="B367" s="690">
        <f t="shared" si="54"/>
        <v>1704004</v>
      </c>
      <c r="C367" s="626">
        <v>367</v>
      </c>
      <c r="D367" s="677" t="str">
        <f t="shared" si="51"/>
        <v>17</v>
      </c>
      <c r="E367" s="677" t="str">
        <f t="shared" si="52"/>
        <v>04</v>
      </c>
      <c r="F367" s="691">
        <f t="shared" si="55"/>
        <v>4</v>
      </c>
      <c r="G367" s="692" t="str">
        <f t="shared" si="56"/>
        <v>004</v>
      </c>
      <c r="H367" s="680" t="str">
        <f t="shared" si="50"/>
        <v>1704004</v>
      </c>
      <c r="I367" s="681">
        <v>42826.592446527779</v>
      </c>
      <c r="J367" s="681">
        <v>0</v>
      </c>
      <c r="K367" s="682">
        <v>42881.400867824072</v>
      </c>
      <c r="L367" s="683" t="s">
        <v>555</v>
      </c>
      <c r="M367" s="684" t="s">
        <v>555</v>
      </c>
      <c r="N367" s="684" t="s">
        <v>555</v>
      </c>
      <c r="O367" s="684" t="s">
        <v>555</v>
      </c>
      <c r="P367" s="684" t="s">
        <v>555</v>
      </c>
      <c r="Q367" s="662" t="s">
        <v>16</v>
      </c>
      <c r="R367" s="662" t="s">
        <v>179</v>
      </c>
      <c r="S367" s="662" t="s">
        <v>32</v>
      </c>
      <c r="T367" s="662" t="s">
        <v>1577</v>
      </c>
      <c r="U367" s="662" t="s">
        <v>308</v>
      </c>
      <c r="V367" s="685">
        <v>909701550</v>
      </c>
      <c r="X367" s="662" t="s">
        <v>1578</v>
      </c>
      <c r="Y367" s="662" t="s">
        <v>1579</v>
      </c>
      <c r="Z367" s="662" t="s">
        <v>1580</v>
      </c>
      <c r="AB367" s="681" t="s">
        <v>330</v>
      </c>
      <c r="AD367" s="686"/>
      <c r="AE367" s="686"/>
      <c r="AF367" s="686"/>
      <c r="DD367" s="626">
        <v>367</v>
      </c>
      <c r="DG367" s="626">
        <v>1</v>
      </c>
      <c r="DH367" s="681">
        <v>42826.587618518519</v>
      </c>
      <c r="DI367" s="662" t="s">
        <v>1566</v>
      </c>
      <c r="DJ367" s="663">
        <v>0</v>
      </c>
      <c r="DK367" s="662">
        <v>1</v>
      </c>
      <c r="DL367" s="687" t="str">
        <f t="shared" si="49"/>
        <v>พร้อมซ่อม</v>
      </c>
      <c r="DM367" s="688">
        <v>8600</v>
      </c>
    </row>
    <row r="368" spans="1:117" x14ac:dyDescent="0.25">
      <c r="A368" s="689">
        <f t="shared" si="53"/>
        <v>3284</v>
      </c>
      <c r="B368" s="690">
        <f t="shared" si="54"/>
        <v>1704005</v>
      </c>
      <c r="C368" s="626">
        <v>368</v>
      </c>
      <c r="D368" s="677" t="str">
        <f t="shared" si="51"/>
        <v>17</v>
      </c>
      <c r="E368" s="677" t="str">
        <f t="shared" si="52"/>
        <v>04</v>
      </c>
      <c r="F368" s="691">
        <f t="shared" si="55"/>
        <v>5</v>
      </c>
      <c r="G368" s="692" t="str">
        <f t="shared" si="56"/>
        <v>005</v>
      </c>
      <c r="H368" s="680" t="str">
        <f t="shared" si="50"/>
        <v>1704005</v>
      </c>
      <c r="I368" s="681">
        <v>42901.671780555553</v>
      </c>
      <c r="J368" s="681">
        <v>0</v>
      </c>
      <c r="K368" s="682" t="str">
        <f>IF(OR(N368="OUT",N368="สมบูรณ์"),"ไม่ระบุ","")</f>
        <v>ไม่ระบุ</v>
      </c>
      <c r="L368" s="683">
        <f>IF(I368="","",IF(J368="","No fix",J368-I368))</f>
        <v>-42901.671780555553</v>
      </c>
      <c r="M368" s="684" t="str">
        <f>IF(I368="","",IF(AG368="","NON","JOB"))</f>
        <v>JOB</v>
      </c>
      <c r="N368" s="684" t="str">
        <f>IF(I368="","",IFERROR(VLOOKUP(B368,QUEUE!$F$11:$X$1000,19,FALSE),"NON"))</f>
        <v>สมบูรณ์</v>
      </c>
      <c r="O368" s="684" t="str">
        <f>IF(I368="","",IFERROR(IF(VLOOKUP(B368,[1]REFINISH!$F$4:$O$1000,10,FALSE)="",VLOOKUP(B368,[1]REFINISH!$F$4:$O$1000,8,FALSE),"OK"),"NON"))</f>
        <v>NON</v>
      </c>
      <c r="P368" s="684" t="str">
        <f>IF(I368="","",IF(AF368=0,"NON",IF(AF368-DE368=0,"OK","ขาด"&amp;AF368-DE368&amp;"ชิ้น")))</f>
        <v>NON</v>
      </c>
      <c r="Q368" s="662" t="s">
        <v>16</v>
      </c>
      <c r="R368" s="662" t="s">
        <v>45</v>
      </c>
      <c r="S368" s="662" t="s">
        <v>32</v>
      </c>
      <c r="T368" s="662" t="s">
        <v>1583</v>
      </c>
      <c r="U368" s="662" t="s">
        <v>1309</v>
      </c>
      <c r="V368" s="685">
        <v>899949762</v>
      </c>
      <c r="X368" s="662" t="s">
        <v>1584</v>
      </c>
      <c r="Y368" s="662" t="s">
        <v>538</v>
      </c>
      <c r="Z368" s="662" t="s">
        <v>539</v>
      </c>
      <c r="AA368" s="662">
        <v>2006</v>
      </c>
      <c r="AB368" s="681" t="s">
        <v>330</v>
      </c>
      <c r="AD368" s="686"/>
      <c r="AE368" s="686"/>
      <c r="AF368" s="686"/>
      <c r="AG368" s="626" t="s">
        <v>903</v>
      </c>
      <c r="AI368" s="626" t="s">
        <v>1612</v>
      </c>
      <c r="AK368" s="626" t="s">
        <v>341</v>
      </c>
      <c r="AM368" s="626" t="s">
        <v>2063</v>
      </c>
      <c r="DD368" s="626">
        <v>368</v>
      </c>
      <c r="DH368" s="681">
        <v>42828.494695138892</v>
      </c>
      <c r="DI368" s="662" t="s">
        <v>2062</v>
      </c>
      <c r="DJ368" s="663">
        <v>0</v>
      </c>
      <c r="DK368" s="662">
        <v>1</v>
      </c>
      <c r="DL368" s="687" t="str">
        <f t="shared" si="49"/>
        <v>พร้อมซ่อม</v>
      </c>
      <c r="DM368" s="688">
        <v>1300</v>
      </c>
    </row>
    <row r="369" spans="1:117" x14ac:dyDescent="0.25">
      <c r="A369" s="689">
        <f t="shared" si="53"/>
        <v>1055</v>
      </c>
      <c r="B369" s="690">
        <f t="shared" si="54"/>
        <v>1704006</v>
      </c>
      <c r="C369" s="626">
        <v>369</v>
      </c>
      <c r="D369" s="677" t="str">
        <f t="shared" si="51"/>
        <v>17</v>
      </c>
      <c r="E369" s="677" t="str">
        <f t="shared" si="52"/>
        <v>04</v>
      </c>
      <c r="F369" s="691">
        <f t="shared" si="55"/>
        <v>6</v>
      </c>
      <c r="G369" s="692" t="str">
        <f t="shared" si="56"/>
        <v>006</v>
      </c>
      <c r="H369" s="680" t="str">
        <f t="shared" si="50"/>
        <v>1704006</v>
      </c>
      <c r="I369" s="681">
        <v>42843.66129178241</v>
      </c>
      <c r="J369" s="681">
        <v>0</v>
      </c>
      <c r="K369" s="682">
        <v>42861.716428240739</v>
      </c>
      <c r="L369" s="683" t="s">
        <v>555</v>
      </c>
      <c r="M369" s="684" t="s">
        <v>555</v>
      </c>
      <c r="N369" s="684" t="str">
        <f>IF(I369="","",IFERROR(VLOOKUP(B369,QUEUE!$F$11:$X$1000,19,FALSE),"NON"))</f>
        <v>สมบูรณ์</v>
      </c>
      <c r="O369" s="684" t="s">
        <v>555</v>
      </c>
      <c r="P369" s="684" t="s">
        <v>555</v>
      </c>
      <c r="Q369" s="662" t="s">
        <v>29</v>
      </c>
      <c r="R369" s="662" t="s">
        <v>102</v>
      </c>
      <c r="S369" s="662" t="s">
        <v>103</v>
      </c>
      <c r="T369" s="662" t="s">
        <v>1585</v>
      </c>
      <c r="U369" s="662" t="s">
        <v>398</v>
      </c>
      <c r="V369" s="685">
        <v>875602663</v>
      </c>
      <c r="X369" s="662" t="s">
        <v>1586</v>
      </c>
      <c r="Y369" s="662" t="s">
        <v>310</v>
      </c>
      <c r="Z369" s="662" t="s">
        <v>384</v>
      </c>
      <c r="AD369" s="686"/>
      <c r="AE369" s="686"/>
      <c r="AF369" s="686"/>
      <c r="AG369" s="626" t="s">
        <v>341</v>
      </c>
      <c r="DD369" s="626">
        <v>369</v>
      </c>
      <c r="DH369" s="681">
        <v>42828.715960069443</v>
      </c>
      <c r="DI369" s="662">
        <v>0</v>
      </c>
      <c r="DJ369" s="663">
        <v>0</v>
      </c>
      <c r="DK369" s="662">
        <v>1</v>
      </c>
      <c r="DL369" s="687" t="str">
        <f t="shared" si="49"/>
        <v>พร้อมซ่อม</v>
      </c>
      <c r="DM369" s="688">
        <v>4000</v>
      </c>
    </row>
    <row r="370" spans="1:117" x14ac:dyDescent="0.25">
      <c r="A370" s="689">
        <f t="shared" si="53"/>
        <v>2242</v>
      </c>
      <c r="B370" s="690">
        <f t="shared" si="54"/>
        <v>1704007</v>
      </c>
      <c r="C370" s="626">
        <v>370</v>
      </c>
      <c r="D370" s="677" t="str">
        <f t="shared" si="51"/>
        <v>17</v>
      </c>
      <c r="E370" s="677" t="str">
        <f t="shared" si="52"/>
        <v>04</v>
      </c>
      <c r="F370" s="691">
        <f t="shared" si="55"/>
        <v>7</v>
      </c>
      <c r="G370" s="692" t="str">
        <f t="shared" si="56"/>
        <v>007</v>
      </c>
      <c r="H370" s="680" t="str">
        <f t="shared" si="50"/>
        <v>1704007</v>
      </c>
      <c r="I370" s="681">
        <v>42894.602815625003</v>
      </c>
      <c r="J370" s="681">
        <v>42903</v>
      </c>
      <c r="K370" s="682">
        <v>42903.696910648148</v>
      </c>
      <c r="L370" s="683" t="s">
        <v>555</v>
      </c>
      <c r="M370" s="684" t="s">
        <v>555</v>
      </c>
      <c r="N370" s="684" t="s">
        <v>555</v>
      </c>
      <c r="O370" s="684" t="s">
        <v>555</v>
      </c>
      <c r="P370" s="684" t="s">
        <v>555</v>
      </c>
      <c r="Q370" s="662" t="s">
        <v>16</v>
      </c>
      <c r="R370" s="662" t="s">
        <v>44</v>
      </c>
      <c r="S370" s="662" t="s">
        <v>31</v>
      </c>
      <c r="T370" s="662" t="s">
        <v>1587</v>
      </c>
      <c r="U370" s="662" t="s">
        <v>398</v>
      </c>
      <c r="V370" s="685">
        <v>634379229</v>
      </c>
      <c r="W370" s="685">
        <v>877160359</v>
      </c>
      <c r="X370" s="662" t="s">
        <v>1588</v>
      </c>
      <c r="Y370" s="662" t="s">
        <v>315</v>
      </c>
      <c r="Z370" s="662" t="s">
        <v>1589</v>
      </c>
      <c r="AA370" s="662">
        <v>2013</v>
      </c>
      <c r="AB370" s="681" t="s">
        <v>330</v>
      </c>
      <c r="AD370" s="686"/>
      <c r="AE370" s="686"/>
      <c r="AF370" s="686"/>
      <c r="AG370" s="626" t="s">
        <v>47</v>
      </c>
      <c r="AI370" s="626" t="s">
        <v>48</v>
      </c>
      <c r="AK370" s="626" t="s">
        <v>78</v>
      </c>
      <c r="AM370" s="626" t="s">
        <v>54</v>
      </c>
      <c r="AO370" s="626" t="s">
        <v>72</v>
      </c>
      <c r="AP370" s="626" t="s">
        <v>340</v>
      </c>
      <c r="DD370" s="626">
        <v>370</v>
      </c>
      <c r="DG370" s="626">
        <v>0.5</v>
      </c>
      <c r="DH370" s="681">
        <v>42828.718494560184</v>
      </c>
      <c r="DI370" s="662">
        <v>0</v>
      </c>
      <c r="DJ370" s="663">
        <v>4</v>
      </c>
      <c r="DK370" s="662"/>
      <c r="DL370" s="687" t="str">
        <f t="shared" si="49"/>
        <v>พร้อมซ่อม</v>
      </c>
      <c r="DM370" s="688">
        <v>0</v>
      </c>
    </row>
    <row r="371" spans="1:117" x14ac:dyDescent="0.25">
      <c r="A371" s="689">
        <f t="shared" si="53"/>
        <v>9592</v>
      </c>
      <c r="B371" s="690">
        <f t="shared" si="54"/>
        <v>1704008</v>
      </c>
      <c r="C371" s="626">
        <v>371</v>
      </c>
      <c r="D371" s="677" t="str">
        <f t="shared" si="51"/>
        <v>17</v>
      </c>
      <c r="E371" s="677" t="str">
        <f t="shared" si="52"/>
        <v>04</v>
      </c>
      <c r="F371" s="691">
        <f t="shared" si="55"/>
        <v>8</v>
      </c>
      <c r="G371" s="692" t="str">
        <f t="shared" si="56"/>
        <v>008</v>
      </c>
      <c r="H371" s="680" t="str">
        <f t="shared" si="50"/>
        <v>1704008</v>
      </c>
      <c r="L371" s="683" t="str">
        <f>IF(I371="","",IF(J371="","No fix",J371-I371))</f>
        <v/>
      </c>
      <c r="M371" s="684" t="str">
        <f>IF(I371="","",IF(AG371="","NON","JOB"))</f>
        <v/>
      </c>
      <c r="N371" s="684" t="str">
        <f>IF(I371="","",IFERROR(VLOOKUP(B371,QUEUE!$F$11:$X$1000,19,FALSE),"NON"))</f>
        <v/>
      </c>
      <c r="O371" s="684" t="str">
        <f>IF(I371="","",IFERROR(IF(VLOOKUP(B371,[1]REFINISH!$F$4:$O$1000,10,FALSE)="",VLOOKUP(B371,[1]REFINISH!$F$4:$O$1000,8,FALSE),"OK"),"NON"))</f>
        <v/>
      </c>
      <c r="P371" s="684" t="str">
        <f>IF(I371="","",IF(AF371=0,"NON",IF(AF371-DE371=0,"OK","ขาด"&amp;AF371-DE371&amp;"ชิ้น")))</f>
        <v/>
      </c>
      <c r="Q371" s="662" t="s">
        <v>16</v>
      </c>
      <c r="R371" s="662" t="s">
        <v>102</v>
      </c>
      <c r="S371" s="662" t="s">
        <v>37</v>
      </c>
      <c r="T371" s="662" t="s">
        <v>1590</v>
      </c>
      <c r="U371" s="662" t="s">
        <v>398</v>
      </c>
      <c r="V371" s="685">
        <v>896615154</v>
      </c>
      <c r="X371" s="662" t="s">
        <v>1591</v>
      </c>
      <c r="Y371" s="662" t="s">
        <v>315</v>
      </c>
      <c r="Z371" s="662" t="s">
        <v>460</v>
      </c>
      <c r="AA371" s="662">
        <v>2013</v>
      </c>
      <c r="AB371" s="681">
        <v>42830</v>
      </c>
      <c r="AC371" s="686" t="s">
        <v>1516</v>
      </c>
      <c r="AD371" s="686"/>
      <c r="AE371" s="686"/>
      <c r="AF371" s="686"/>
      <c r="DD371" s="626">
        <v>371</v>
      </c>
      <c r="DH371" s="681">
        <v>42829.455340393521</v>
      </c>
      <c r="DI371" s="662"/>
      <c r="DJ371" s="663"/>
      <c r="DK371" s="662">
        <v>1</v>
      </c>
      <c r="DL371" s="687" t="str">
        <f t="shared" si="49"/>
        <v>รออนุมัติ</v>
      </c>
      <c r="DM371" s="688">
        <v>0</v>
      </c>
    </row>
    <row r="372" spans="1:117" ht="15.75" customHeight="1" x14ac:dyDescent="0.25">
      <c r="A372" s="689">
        <f t="shared" si="53"/>
        <v>9870</v>
      </c>
      <c r="B372" s="690">
        <f t="shared" si="54"/>
        <v>1704009</v>
      </c>
      <c r="C372" s="626">
        <v>372</v>
      </c>
      <c r="D372" s="677" t="str">
        <f t="shared" si="51"/>
        <v>17</v>
      </c>
      <c r="E372" s="677" t="str">
        <f t="shared" si="52"/>
        <v>04</v>
      </c>
      <c r="F372" s="691">
        <f t="shared" si="55"/>
        <v>9</v>
      </c>
      <c r="G372" s="692" t="str">
        <f t="shared" si="56"/>
        <v>009</v>
      </c>
      <c r="H372" s="680" t="str">
        <f t="shared" si="50"/>
        <v>1704009</v>
      </c>
      <c r="I372" s="681">
        <v>42850.490254629629</v>
      </c>
      <c r="J372" s="681">
        <v>42854</v>
      </c>
      <c r="K372" s="682">
        <v>42860.457935532409</v>
      </c>
      <c r="L372" s="683" t="s">
        <v>555</v>
      </c>
      <c r="M372" s="684" t="s">
        <v>555</v>
      </c>
      <c r="N372" s="684" t="str">
        <f>IF(I372="","",IFERROR(VLOOKUP(B372,QUEUE!$F$11:$X$1000,19,FALSE),"NON"))</f>
        <v>สมบูรณ์</v>
      </c>
      <c r="O372" s="684" t="s">
        <v>555</v>
      </c>
      <c r="P372" s="684" t="s">
        <v>555</v>
      </c>
      <c r="Q372" s="662" t="s">
        <v>16</v>
      </c>
      <c r="R372" s="662" t="s">
        <v>1527</v>
      </c>
      <c r="S372" s="662" t="s">
        <v>32</v>
      </c>
      <c r="T372" s="662" t="s">
        <v>1592</v>
      </c>
      <c r="U372" s="662" t="s">
        <v>326</v>
      </c>
      <c r="V372" s="685">
        <v>926619248</v>
      </c>
      <c r="X372" s="662" t="s">
        <v>1593</v>
      </c>
      <c r="Y372" s="662" t="s">
        <v>310</v>
      </c>
      <c r="Z372" s="662" t="s">
        <v>420</v>
      </c>
      <c r="AA372" s="662">
        <v>2013</v>
      </c>
      <c r="AB372" s="681">
        <v>42867</v>
      </c>
      <c r="AC372" s="686" t="s">
        <v>1594</v>
      </c>
      <c r="AD372" s="686"/>
      <c r="AE372" s="686"/>
      <c r="AF372" s="686"/>
      <c r="AG372" s="626" t="s">
        <v>47</v>
      </c>
      <c r="AI372" s="626" t="s">
        <v>1509</v>
      </c>
      <c r="DD372" s="626">
        <v>372</v>
      </c>
      <c r="DG372" s="626">
        <v>0.5</v>
      </c>
      <c r="DH372" s="681">
        <v>42830.693260300926</v>
      </c>
      <c r="DI372" s="662">
        <v>0</v>
      </c>
      <c r="DJ372" s="663">
        <v>1</v>
      </c>
      <c r="DK372" s="662"/>
      <c r="DL372" s="687" t="str">
        <f t="shared" si="49"/>
        <v>พร้อมซ่อม</v>
      </c>
      <c r="DM372" s="688"/>
    </row>
    <row r="373" spans="1:117" x14ac:dyDescent="0.25">
      <c r="A373" s="689">
        <f t="shared" si="53"/>
        <v>8381</v>
      </c>
      <c r="B373" s="690">
        <f t="shared" si="54"/>
        <v>1704010</v>
      </c>
      <c r="C373" s="626">
        <v>373</v>
      </c>
      <c r="D373" s="677" t="str">
        <f t="shared" si="51"/>
        <v>17</v>
      </c>
      <c r="E373" s="677" t="str">
        <f t="shared" si="52"/>
        <v>04</v>
      </c>
      <c r="F373" s="691">
        <f t="shared" si="55"/>
        <v>10</v>
      </c>
      <c r="G373" s="692" t="str">
        <f t="shared" si="56"/>
        <v>010</v>
      </c>
      <c r="H373" s="680" t="str">
        <f t="shared" si="50"/>
        <v>1704010</v>
      </c>
      <c r="I373" s="703">
        <v>42870.722420138889</v>
      </c>
      <c r="J373" s="704">
        <v>42882</v>
      </c>
      <c r="K373" s="682">
        <v>42891.400581828704</v>
      </c>
      <c r="L373" s="705" t="s">
        <v>555</v>
      </c>
      <c r="M373" s="706" t="s">
        <v>555</v>
      </c>
      <c r="N373" s="706" t="s">
        <v>555</v>
      </c>
      <c r="O373" s="706" t="s">
        <v>555</v>
      </c>
      <c r="P373" s="707" t="s">
        <v>555</v>
      </c>
      <c r="Q373" s="662" t="s">
        <v>16</v>
      </c>
      <c r="R373" s="662" t="s">
        <v>45</v>
      </c>
      <c r="S373" s="662" t="s">
        <v>35</v>
      </c>
      <c r="T373" s="662" t="s">
        <v>1595</v>
      </c>
      <c r="U373" s="662" t="s">
        <v>303</v>
      </c>
      <c r="V373" s="685">
        <v>891294514</v>
      </c>
      <c r="X373" s="662" t="s">
        <v>1596</v>
      </c>
      <c r="Y373" s="662" t="s">
        <v>328</v>
      </c>
      <c r="Z373" s="662" t="s">
        <v>329</v>
      </c>
      <c r="AA373" s="662">
        <v>2006</v>
      </c>
      <c r="AB373" s="681">
        <v>43144</v>
      </c>
      <c r="AC373" s="686" t="s">
        <v>306</v>
      </c>
      <c r="AD373" s="686"/>
      <c r="AE373" s="686"/>
      <c r="AF373" s="686"/>
      <c r="AG373" s="626" t="s">
        <v>1854</v>
      </c>
      <c r="DD373" s="626">
        <v>373</v>
      </c>
      <c r="DG373" s="626">
        <v>1</v>
      </c>
      <c r="DH373" s="681">
        <v>42832.566255787038</v>
      </c>
      <c r="DI373" s="662">
        <v>0</v>
      </c>
      <c r="DJ373" s="663">
        <v>0</v>
      </c>
      <c r="DK373" s="662"/>
      <c r="DL373" s="687" t="str">
        <f t="shared" si="49"/>
        <v>พร้อมซ่อม</v>
      </c>
      <c r="DM373" s="688">
        <v>3415.89</v>
      </c>
    </row>
    <row r="374" spans="1:117" x14ac:dyDescent="0.25">
      <c r="A374" s="689">
        <f t="shared" si="53"/>
        <v>5320</v>
      </c>
      <c r="B374" s="690">
        <f t="shared" si="54"/>
        <v>1704011</v>
      </c>
      <c r="C374" s="626">
        <v>374</v>
      </c>
      <c r="D374" s="677" t="str">
        <f t="shared" si="51"/>
        <v>17</v>
      </c>
      <c r="E374" s="677" t="str">
        <f t="shared" si="52"/>
        <v>04</v>
      </c>
      <c r="F374" s="691">
        <f t="shared" si="55"/>
        <v>11</v>
      </c>
      <c r="G374" s="692" t="str">
        <f t="shared" si="56"/>
        <v>011</v>
      </c>
      <c r="H374" s="680" t="str">
        <f t="shared" si="50"/>
        <v>1704011</v>
      </c>
      <c r="I374" s="681">
        <v>42863.460695138892</v>
      </c>
      <c r="J374" s="681">
        <v>42873</v>
      </c>
      <c r="K374" s="682" t="str">
        <f>IF(OR(N374="OUT",N374="สมบูรณ์"),"ไม่ระบุ","")</f>
        <v>ไม่ระบุ</v>
      </c>
      <c r="L374" s="683">
        <f>IF(I374="","",IF(J374="","No fix",J374-I374))</f>
        <v>9.5393048611076665</v>
      </c>
      <c r="M374" s="684" t="str">
        <f>IF(I374="","",IF(AG374="","NON","JOB"))</f>
        <v>JOB</v>
      </c>
      <c r="N374" s="684" t="str">
        <f>IF(I374="","",IFERROR(VLOOKUP(B374,QUEUE!$F$11:$X$1000,19,FALSE),"NON"))</f>
        <v>สมบูรณ์</v>
      </c>
      <c r="O374" s="684" t="str">
        <f>IF(I374="","",IFERROR(IF(VLOOKUP(B374,[1]REFINISH!$F$4:$O$1000,10,FALSE)="",VLOOKUP(B374,[1]REFINISH!$F$4:$O$1000,8,FALSE),"OK"),"NON"))</f>
        <v>OK</v>
      </c>
      <c r="P374" s="684" t="str">
        <f>IF(I374="","",IF(AF374=0,"NON",IF(AF374-DE374=0,"OK","ขาด"&amp;AF374-DE374&amp;"ชิ้น")))</f>
        <v>NON</v>
      </c>
      <c r="Q374" s="662" t="s">
        <v>16</v>
      </c>
      <c r="R374" s="662" t="s">
        <v>44</v>
      </c>
      <c r="S374" s="662" t="s">
        <v>33</v>
      </c>
      <c r="T374" s="662" t="s">
        <v>1598</v>
      </c>
      <c r="U374" s="662" t="s">
        <v>326</v>
      </c>
      <c r="V374" s="685">
        <v>948540143</v>
      </c>
      <c r="W374" s="685">
        <v>81786701</v>
      </c>
      <c r="X374" s="662" t="s">
        <v>1599</v>
      </c>
      <c r="Y374" s="662" t="s">
        <v>299</v>
      </c>
      <c r="Z374" s="662" t="s">
        <v>368</v>
      </c>
      <c r="AA374" s="662">
        <v>2015</v>
      </c>
      <c r="AB374" s="681">
        <v>43058</v>
      </c>
      <c r="AC374" s="686" t="s">
        <v>317</v>
      </c>
      <c r="AD374" s="686"/>
      <c r="AE374" s="686"/>
      <c r="AF374" s="686"/>
      <c r="AG374" s="626" t="s">
        <v>47</v>
      </c>
      <c r="AI374" s="626" t="s">
        <v>51</v>
      </c>
      <c r="AK374" s="626" t="s">
        <v>79</v>
      </c>
      <c r="AL374" s="626" t="s">
        <v>340</v>
      </c>
      <c r="AM374" s="626" t="s">
        <v>63</v>
      </c>
      <c r="AO374" s="626" t="s">
        <v>68</v>
      </c>
      <c r="AP374" s="626" t="s">
        <v>340</v>
      </c>
      <c r="DD374" s="626">
        <v>374</v>
      </c>
      <c r="DG374" s="626">
        <v>1</v>
      </c>
      <c r="DH374" s="681">
        <v>42835.657129050924</v>
      </c>
      <c r="DI374" s="662" t="s">
        <v>370</v>
      </c>
      <c r="DJ374" s="663">
        <v>4</v>
      </c>
      <c r="DK374" s="662">
        <v>1</v>
      </c>
      <c r="DL374" s="687" t="str">
        <f t="shared" si="49"/>
        <v>พร้อมซ่อม</v>
      </c>
      <c r="DM374" s="688">
        <v>24000</v>
      </c>
    </row>
    <row r="375" spans="1:117" x14ac:dyDescent="0.25">
      <c r="A375" s="689">
        <f t="shared" si="53"/>
        <v>4291</v>
      </c>
      <c r="B375" s="690">
        <f t="shared" si="54"/>
        <v>1704012</v>
      </c>
      <c r="C375" s="626">
        <v>375</v>
      </c>
      <c r="D375" s="677" t="str">
        <f t="shared" si="51"/>
        <v>17</v>
      </c>
      <c r="E375" s="677" t="str">
        <f t="shared" si="52"/>
        <v>04</v>
      </c>
      <c r="F375" s="691">
        <f t="shared" si="55"/>
        <v>12</v>
      </c>
      <c r="G375" s="692" t="str">
        <f t="shared" si="56"/>
        <v>012</v>
      </c>
      <c r="H375" s="680" t="str">
        <f t="shared" si="50"/>
        <v>1704012</v>
      </c>
      <c r="I375" s="681">
        <v>42854.673612268518</v>
      </c>
      <c r="J375" s="681">
        <v>42864</v>
      </c>
      <c r="K375" s="682">
        <v>42866.383105092595</v>
      </c>
      <c r="L375" s="683" t="s">
        <v>555</v>
      </c>
      <c r="M375" s="684" t="s">
        <v>555</v>
      </c>
      <c r="N375" s="684" t="s">
        <v>555</v>
      </c>
      <c r="O375" s="684" t="s">
        <v>555</v>
      </c>
      <c r="P375" s="684" t="s">
        <v>555</v>
      </c>
      <c r="Q375" s="662" t="s">
        <v>16</v>
      </c>
      <c r="R375" s="662" t="s">
        <v>44</v>
      </c>
      <c r="S375" s="662" t="s">
        <v>31</v>
      </c>
      <c r="T375" s="662" t="s">
        <v>1602</v>
      </c>
      <c r="U375" s="662" t="s">
        <v>532</v>
      </c>
      <c r="V375" s="685">
        <v>982654251</v>
      </c>
      <c r="X375" s="662" t="s">
        <v>1603</v>
      </c>
      <c r="Y375" s="662" t="s">
        <v>310</v>
      </c>
      <c r="Z375" s="662" t="s">
        <v>420</v>
      </c>
      <c r="AA375" s="662">
        <v>2006</v>
      </c>
      <c r="AB375" s="681" t="s">
        <v>19</v>
      </c>
      <c r="AC375" s="686" t="s">
        <v>19</v>
      </c>
      <c r="AD375" s="686"/>
      <c r="AE375" s="686"/>
      <c r="AF375" s="686"/>
      <c r="AG375" s="626" t="s">
        <v>48</v>
      </c>
      <c r="AH375" s="626" t="s">
        <v>340</v>
      </c>
      <c r="AI375" s="626" t="s">
        <v>980</v>
      </c>
      <c r="AK375" s="626" t="s">
        <v>894</v>
      </c>
      <c r="AM375" s="626" t="s">
        <v>1710</v>
      </c>
      <c r="DD375" s="626">
        <v>375</v>
      </c>
      <c r="DH375" s="681">
        <v>42842</v>
      </c>
      <c r="DI375" s="662">
        <v>0</v>
      </c>
      <c r="DJ375" s="663">
        <v>1</v>
      </c>
      <c r="DK375" s="662"/>
      <c r="DL375" s="687" t="str">
        <f t="shared" si="49"/>
        <v>พร้อมซ่อม</v>
      </c>
      <c r="DM375" s="688">
        <v>5800</v>
      </c>
    </row>
    <row r="376" spans="1:117" x14ac:dyDescent="0.25">
      <c r="A376" s="689">
        <f t="shared" si="53"/>
        <v>5207</v>
      </c>
      <c r="B376" s="690">
        <f t="shared" si="54"/>
        <v>1704013</v>
      </c>
      <c r="C376" s="626">
        <v>376</v>
      </c>
      <c r="D376" s="677" t="str">
        <f t="shared" si="51"/>
        <v>17</v>
      </c>
      <c r="E376" s="677" t="str">
        <f t="shared" si="52"/>
        <v>04</v>
      </c>
      <c r="F376" s="691">
        <f t="shared" si="55"/>
        <v>13</v>
      </c>
      <c r="G376" s="692" t="str">
        <f t="shared" si="56"/>
        <v>013</v>
      </c>
      <c r="H376" s="680" t="str">
        <f t="shared" si="50"/>
        <v>1704013</v>
      </c>
      <c r="I376" s="681">
        <v>42858</v>
      </c>
      <c r="J376" s="681">
        <v>42885</v>
      </c>
      <c r="K376" s="682">
        <v>42896.742621874997</v>
      </c>
      <c r="L376" s="683" t="s">
        <v>555</v>
      </c>
      <c r="M376" s="684" t="s">
        <v>555</v>
      </c>
      <c r="N376" s="684" t="s">
        <v>555</v>
      </c>
      <c r="O376" s="684" t="s">
        <v>555</v>
      </c>
      <c r="P376" s="684" t="s">
        <v>555</v>
      </c>
      <c r="Q376" s="662" t="s">
        <v>16</v>
      </c>
      <c r="R376" s="662" t="s">
        <v>102</v>
      </c>
      <c r="S376" s="662" t="s">
        <v>32</v>
      </c>
      <c r="T376" s="662" t="s">
        <v>1600</v>
      </c>
      <c r="U376" s="662" t="s">
        <v>303</v>
      </c>
      <c r="V376" s="685">
        <v>802082525</v>
      </c>
      <c r="X376" s="662" t="s">
        <v>1601</v>
      </c>
      <c r="Y376" s="662" t="s">
        <v>323</v>
      </c>
      <c r="Z376" s="662">
        <v>2</v>
      </c>
      <c r="AA376" s="662">
        <v>2011</v>
      </c>
      <c r="AB376" s="681">
        <v>42882</v>
      </c>
      <c r="AC376" s="686" t="s">
        <v>390</v>
      </c>
      <c r="AD376" s="686"/>
      <c r="AE376" s="686"/>
      <c r="AF376" s="686"/>
      <c r="AG376" s="626" t="s">
        <v>341</v>
      </c>
      <c r="AI376" s="626" t="s">
        <v>1748</v>
      </c>
      <c r="AK376" s="626" t="s">
        <v>1259</v>
      </c>
      <c r="AM376" s="626" t="s">
        <v>1749</v>
      </c>
      <c r="DD376" s="626">
        <v>376</v>
      </c>
      <c r="DH376" s="681">
        <v>42842.618489814813</v>
      </c>
      <c r="DI376" s="662"/>
      <c r="DJ376" s="663"/>
      <c r="DK376" s="662"/>
      <c r="DL376" s="687" t="str">
        <f t="shared" si="49"/>
        <v>พร้อมซ่อม</v>
      </c>
      <c r="DM376" s="688">
        <v>5846.37</v>
      </c>
    </row>
    <row r="377" spans="1:117" x14ac:dyDescent="0.25">
      <c r="A377" s="689">
        <f t="shared" si="53"/>
        <v>3110</v>
      </c>
      <c r="B377" s="690">
        <f t="shared" si="54"/>
        <v>1704014</v>
      </c>
      <c r="C377" s="626">
        <v>377</v>
      </c>
      <c r="D377" s="677" t="str">
        <f t="shared" si="51"/>
        <v>17</v>
      </c>
      <c r="E377" s="677" t="str">
        <f t="shared" si="52"/>
        <v>04</v>
      </c>
      <c r="F377" s="691">
        <f t="shared" si="55"/>
        <v>14</v>
      </c>
      <c r="G377" s="692" t="str">
        <f t="shared" si="56"/>
        <v>014</v>
      </c>
      <c r="H377" s="680" t="str">
        <f t="shared" si="50"/>
        <v>1704014</v>
      </c>
      <c r="I377" s="681">
        <v>42885.448023379628</v>
      </c>
      <c r="J377" s="681">
        <v>42894</v>
      </c>
      <c r="K377" s="682">
        <v>42894.7008369213</v>
      </c>
      <c r="L377" s="683" t="s">
        <v>555</v>
      </c>
      <c r="M377" s="684" t="s">
        <v>555</v>
      </c>
      <c r="N377" s="684" t="s">
        <v>555</v>
      </c>
      <c r="O377" s="684" t="s">
        <v>555</v>
      </c>
      <c r="P377" s="684" t="s">
        <v>555</v>
      </c>
      <c r="Q377" s="662" t="s">
        <v>16</v>
      </c>
      <c r="R377" s="662" t="s">
        <v>44</v>
      </c>
      <c r="S377" s="662" t="s">
        <v>31</v>
      </c>
      <c r="T377" s="662" t="s">
        <v>1604</v>
      </c>
      <c r="U377" s="662" t="s">
        <v>19</v>
      </c>
      <c r="V377" s="685">
        <v>852445206</v>
      </c>
      <c r="X377" s="662" t="s">
        <v>1605</v>
      </c>
      <c r="Y377" s="662" t="s">
        <v>323</v>
      </c>
      <c r="Z377" s="662">
        <v>2</v>
      </c>
      <c r="AA377" s="662">
        <v>2013</v>
      </c>
      <c r="AB377" s="681">
        <v>43015</v>
      </c>
      <c r="AC377" s="686" t="s">
        <v>306</v>
      </c>
      <c r="AD377" s="686"/>
      <c r="AE377" s="686"/>
      <c r="AF377" s="686"/>
      <c r="AG377" s="626" t="s">
        <v>47</v>
      </c>
      <c r="AI377" s="626" t="s">
        <v>52</v>
      </c>
      <c r="AJ377" s="626" t="s">
        <v>340</v>
      </c>
      <c r="AK377" s="626" t="s">
        <v>56</v>
      </c>
      <c r="DD377" s="626">
        <v>377</v>
      </c>
      <c r="DG377" s="626">
        <v>0.5</v>
      </c>
      <c r="DH377" s="681">
        <v>42842.644108912034</v>
      </c>
      <c r="DI377" s="662">
        <v>0</v>
      </c>
      <c r="DJ377" s="663">
        <v>3</v>
      </c>
      <c r="DK377" s="662"/>
      <c r="DL377" s="687" t="str">
        <f t="shared" si="49"/>
        <v>พร้อมซ่อม</v>
      </c>
      <c r="DM377" s="688">
        <v>13000</v>
      </c>
    </row>
    <row r="378" spans="1:117" x14ac:dyDescent="0.25">
      <c r="A378" s="689">
        <f t="shared" si="53"/>
        <v>9891</v>
      </c>
      <c r="B378" s="690">
        <f t="shared" si="54"/>
        <v>1704015</v>
      </c>
      <c r="C378" s="626">
        <v>378</v>
      </c>
      <c r="D378" s="677" t="str">
        <f t="shared" si="51"/>
        <v>17</v>
      </c>
      <c r="E378" s="677" t="str">
        <f t="shared" si="52"/>
        <v>04</v>
      </c>
      <c r="F378" s="691">
        <f t="shared" si="55"/>
        <v>15</v>
      </c>
      <c r="G378" s="692" t="str">
        <f t="shared" si="56"/>
        <v>015</v>
      </c>
      <c r="H378" s="680" t="str">
        <f t="shared" si="50"/>
        <v>1704015</v>
      </c>
      <c r="I378" s="681">
        <v>42843.43155011574</v>
      </c>
      <c r="J378" s="681">
        <v>0</v>
      </c>
      <c r="K378" s="682">
        <v>42852.369814699072</v>
      </c>
      <c r="L378" s="683" t="s">
        <v>555</v>
      </c>
      <c r="M378" s="684" t="s">
        <v>555</v>
      </c>
      <c r="N378" s="684" t="s">
        <v>555</v>
      </c>
      <c r="O378" s="684" t="s">
        <v>555</v>
      </c>
      <c r="P378" s="684" t="s">
        <v>555</v>
      </c>
      <c r="Q378" s="662" t="s">
        <v>16</v>
      </c>
      <c r="R378" s="662" t="s">
        <v>44</v>
      </c>
      <c r="S378" s="662" t="s">
        <v>37</v>
      </c>
      <c r="T378" s="662" t="s">
        <v>1606</v>
      </c>
      <c r="U378" s="662" t="s">
        <v>387</v>
      </c>
      <c r="V378" s="685">
        <v>865499460</v>
      </c>
      <c r="X378" s="662" t="s">
        <v>1607</v>
      </c>
      <c r="Y378" s="662" t="s">
        <v>315</v>
      </c>
      <c r="Z378" s="662" t="s">
        <v>1087</v>
      </c>
      <c r="AA378" s="662">
        <v>2005</v>
      </c>
      <c r="AB378" s="681">
        <v>42789</v>
      </c>
      <c r="AC378" s="686" t="s">
        <v>661</v>
      </c>
      <c r="AD378" s="686"/>
      <c r="AE378" s="686"/>
      <c r="AF378" s="686"/>
      <c r="AG378" s="626" t="s">
        <v>47</v>
      </c>
      <c r="AI378" s="626" t="s">
        <v>49</v>
      </c>
      <c r="AK378" s="626" t="s">
        <v>52</v>
      </c>
      <c r="AM378" s="626" t="s">
        <v>67</v>
      </c>
      <c r="AN378" s="626" t="s">
        <v>340</v>
      </c>
      <c r="AO378" s="626" t="s">
        <v>1509</v>
      </c>
      <c r="DD378" s="626">
        <v>378</v>
      </c>
      <c r="DG378" s="626">
        <v>0.5</v>
      </c>
      <c r="DH378" s="681">
        <v>42843.428883680557</v>
      </c>
      <c r="DI378" s="662" t="s">
        <v>1608</v>
      </c>
      <c r="DJ378" s="663">
        <v>2</v>
      </c>
      <c r="DK378" s="662"/>
      <c r="DL378" s="687" t="str">
        <f t="shared" si="49"/>
        <v>พร้อมซ่อม</v>
      </c>
      <c r="DM378" s="688">
        <v>0</v>
      </c>
    </row>
    <row r="379" spans="1:117" x14ac:dyDescent="0.25">
      <c r="A379" s="689">
        <f t="shared" si="53"/>
        <v>5239</v>
      </c>
      <c r="B379" s="690">
        <f t="shared" si="54"/>
        <v>1704016</v>
      </c>
      <c r="C379" s="626">
        <v>379</v>
      </c>
      <c r="D379" s="677" t="str">
        <f t="shared" si="51"/>
        <v>17</v>
      </c>
      <c r="E379" s="677" t="str">
        <f t="shared" si="52"/>
        <v>04</v>
      </c>
      <c r="F379" s="691">
        <f t="shared" si="55"/>
        <v>16</v>
      </c>
      <c r="G379" s="692" t="str">
        <f t="shared" si="56"/>
        <v>016</v>
      </c>
      <c r="H379" s="680" t="str">
        <f t="shared" si="50"/>
        <v>1704016</v>
      </c>
      <c r="I379" s="681">
        <v>42843.440985879628</v>
      </c>
      <c r="J379" s="681">
        <v>42865</v>
      </c>
      <c r="K379" s="682">
        <v>42863.397071064814</v>
      </c>
      <c r="L379" s="683" t="s">
        <v>555</v>
      </c>
      <c r="M379" s="684" t="s">
        <v>555</v>
      </c>
      <c r="N379" s="684" t="s">
        <v>555</v>
      </c>
      <c r="O379" s="684" t="s">
        <v>555</v>
      </c>
      <c r="P379" s="684" t="s">
        <v>555</v>
      </c>
      <c r="Q379" s="662" t="s">
        <v>16</v>
      </c>
      <c r="R379" s="662" t="s">
        <v>45</v>
      </c>
      <c r="S379" s="662" t="s">
        <v>31</v>
      </c>
      <c r="T379" s="662" t="s">
        <v>1609</v>
      </c>
      <c r="U379" s="662" t="s">
        <v>392</v>
      </c>
      <c r="V379" s="685">
        <v>851141638</v>
      </c>
      <c r="X379" s="662" t="s">
        <v>1610</v>
      </c>
      <c r="Y379" s="662" t="s">
        <v>294</v>
      </c>
      <c r="Z379" s="662" t="s">
        <v>389</v>
      </c>
      <c r="AA379" s="662">
        <v>2011</v>
      </c>
      <c r="AB379" s="681">
        <v>43055</v>
      </c>
      <c r="AC379" s="686" t="s">
        <v>1012</v>
      </c>
      <c r="AD379" s="686"/>
      <c r="AE379" s="686"/>
      <c r="AF379" s="686"/>
      <c r="AG379" s="626" t="s">
        <v>1612</v>
      </c>
      <c r="DD379" s="626">
        <v>379</v>
      </c>
      <c r="DG379" s="626">
        <v>1</v>
      </c>
      <c r="DH379" s="681">
        <v>42843.435797222221</v>
      </c>
      <c r="DI379" s="662" t="s">
        <v>1611</v>
      </c>
      <c r="DJ379" s="663">
        <v>0</v>
      </c>
      <c r="DK379" s="662"/>
      <c r="DL379" s="687" t="str">
        <f t="shared" si="49"/>
        <v>พร้อมซ่อม</v>
      </c>
      <c r="DM379" s="688">
        <v>4350</v>
      </c>
    </row>
    <row r="380" spans="1:117" x14ac:dyDescent="0.25">
      <c r="A380" s="689">
        <f t="shared" si="53"/>
        <v>906</v>
      </c>
      <c r="B380" s="690">
        <f t="shared" si="54"/>
        <v>1704017</v>
      </c>
      <c r="C380" s="626">
        <v>380</v>
      </c>
      <c r="D380" s="677" t="str">
        <f t="shared" si="51"/>
        <v>17</v>
      </c>
      <c r="E380" s="677" t="str">
        <f t="shared" si="52"/>
        <v>04</v>
      </c>
      <c r="F380" s="691">
        <f t="shared" si="55"/>
        <v>17</v>
      </c>
      <c r="G380" s="692" t="str">
        <f t="shared" si="56"/>
        <v>017</v>
      </c>
      <c r="H380" s="680" t="str">
        <f t="shared" si="50"/>
        <v>1704017</v>
      </c>
      <c r="I380" s="681">
        <v>42843.466818518522</v>
      </c>
      <c r="J380" s="681">
        <v>0</v>
      </c>
      <c r="K380" s="682">
        <v>42847.725130555555</v>
      </c>
      <c r="L380" s="683" t="s">
        <v>555</v>
      </c>
      <c r="M380" s="684" t="s">
        <v>555</v>
      </c>
      <c r="N380" s="684" t="s">
        <v>555</v>
      </c>
      <c r="O380" s="684" t="s">
        <v>555</v>
      </c>
      <c r="P380" s="684" t="s">
        <v>555</v>
      </c>
      <c r="Q380" s="662" t="s">
        <v>29</v>
      </c>
      <c r="R380" s="662" t="s">
        <v>44</v>
      </c>
      <c r="S380" s="662" t="s">
        <v>103</v>
      </c>
      <c r="T380" s="662" t="s">
        <v>1613</v>
      </c>
      <c r="V380" s="685">
        <v>952510084</v>
      </c>
      <c r="X380" s="662" t="s">
        <v>1614</v>
      </c>
      <c r="Y380" s="662" t="s">
        <v>315</v>
      </c>
      <c r="Z380" s="662" t="s">
        <v>316</v>
      </c>
      <c r="AD380" s="686"/>
      <c r="AE380" s="686"/>
      <c r="AF380" s="686"/>
      <c r="AG380" s="626" t="s">
        <v>53</v>
      </c>
      <c r="AI380" s="626" t="s">
        <v>55</v>
      </c>
      <c r="AK380" s="626" t="s">
        <v>57</v>
      </c>
      <c r="AM380" s="626" t="s">
        <v>59</v>
      </c>
      <c r="AO380" s="626" t="s">
        <v>1615</v>
      </c>
      <c r="AQ380" s="626" t="s">
        <v>1616</v>
      </c>
      <c r="AS380" s="626" t="s">
        <v>1617</v>
      </c>
      <c r="AU380" s="626" t="s">
        <v>1618</v>
      </c>
      <c r="AW380" s="626" t="s">
        <v>1619</v>
      </c>
      <c r="DD380" s="626">
        <v>380</v>
      </c>
      <c r="DG380" s="626">
        <v>1</v>
      </c>
      <c r="DH380" s="681">
        <v>42843.443570254633</v>
      </c>
      <c r="DI380" s="662">
        <v>0</v>
      </c>
      <c r="DJ380" s="663">
        <v>4</v>
      </c>
      <c r="DK380" s="662">
        <v>1</v>
      </c>
      <c r="DL380" s="687" t="str">
        <f t="shared" ref="DL380:DL443" si="57">IF(DH380="","",IF(OR(M380="NON",M380=""),"รออนุมัติ",IF(AF380="","พร้อมซ่อม",IF(AF380=DE380,"พร้อมซ่อม","รออะไหล่"))))</f>
        <v>พร้อมซ่อม</v>
      </c>
      <c r="DM380" s="688">
        <v>2045.4</v>
      </c>
    </row>
    <row r="381" spans="1:117" x14ac:dyDescent="0.25">
      <c r="A381" s="689">
        <f t="shared" si="53"/>
        <v>9617</v>
      </c>
      <c r="B381" s="690">
        <f t="shared" si="54"/>
        <v>1704018</v>
      </c>
      <c r="C381" s="626">
        <v>381</v>
      </c>
      <c r="D381" s="677" t="str">
        <f t="shared" si="51"/>
        <v>17</v>
      </c>
      <c r="E381" s="677" t="str">
        <f t="shared" si="52"/>
        <v>04</v>
      </c>
      <c r="F381" s="691">
        <f t="shared" si="55"/>
        <v>18</v>
      </c>
      <c r="G381" s="692" t="str">
        <f t="shared" si="56"/>
        <v>018</v>
      </c>
      <c r="H381" s="680" t="str">
        <f t="shared" si="50"/>
        <v>1704018</v>
      </c>
      <c r="I381" s="681">
        <v>42915.639230324072</v>
      </c>
      <c r="J381" s="681">
        <v>42924</v>
      </c>
      <c r="K381" s="682">
        <v>42924.699341435182</v>
      </c>
      <c r="L381" s="683" t="s">
        <v>555</v>
      </c>
      <c r="M381" s="684" t="s">
        <v>555</v>
      </c>
      <c r="N381" s="684" t="s">
        <v>555</v>
      </c>
      <c r="O381" s="684" t="s">
        <v>555</v>
      </c>
      <c r="P381" s="684" t="s">
        <v>555</v>
      </c>
      <c r="Q381" s="662" t="s">
        <v>16</v>
      </c>
      <c r="R381" s="662" t="s">
        <v>44</v>
      </c>
      <c r="S381" s="662" t="s">
        <v>32</v>
      </c>
      <c r="T381" s="662" t="s">
        <v>1620</v>
      </c>
      <c r="U381" s="662" t="s">
        <v>480</v>
      </c>
      <c r="V381" s="685">
        <v>812952876</v>
      </c>
      <c r="X381" s="662" t="s">
        <v>1621</v>
      </c>
      <c r="Y381" s="662" t="s">
        <v>310</v>
      </c>
      <c r="Z381" s="662" t="s">
        <v>400</v>
      </c>
      <c r="AA381" s="662">
        <v>2004</v>
      </c>
      <c r="AB381" s="681">
        <v>43037</v>
      </c>
      <c r="AC381" s="686" t="s">
        <v>412</v>
      </c>
      <c r="AD381" s="686"/>
      <c r="AE381" s="686"/>
      <c r="AF381" s="686"/>
      <c r="AG381" s="626" t="s">
        <v>48</v>
      </c>
      <c r="AI381" s="626" t="s">
        <v>78</v>
      </c>
      <c r="AK381" s="626" t="s">
        <v>1660</v>
      </c>
      <c r="AM381" s="626" t="s">
        <v>1425</v>
      </c>
      <c r="DD381" s="626">
        <v>381</v>
      </c>
      <c r="DG381" s="626">
        <v>0.5</v>
      </c>
      <c r="DH381" s="681">
        <v>42843.471756018516</v>
      </c>
      <c r="DI381" s="662">
        <v>0</v>
      </c>
      <c r="DJ381" s="663">
        <v>2</v>
      </c>
      <c r="DK381" s="662"/>
      <c r="DL381" s="687" t="str">
        <f t="shared" si="57"/>
        <v>พร้อมซ่อม</v>
      </c>
      <c r="DM381" s="688">
        <v>0</v>
      </c>
    </row>
    <row r="382" spans="1:117" x14ac:dyDescent="0.25">
      <c r="A382" s="689">
        <f t="shared" si="53"/>
        <v>4783</v>
      </c>
      <c r="B382" s="690">
        <f t="shared" si="54"/>
        <v>1704019</v>
      </c>
      <c r="C382" s="626">
        <v>382</v>
      </c>
      <c r="D382" s="677" t="str">
        <f t="shared" si="51"/>
        <v>17</v>
      </c>
      <c r="E382" s="677" t="str">
        <f t="shared" si="52"/>
        <v>04</v>
      </c>
      <c r="F382" s="691">
        <f t="shared" si="55"/>
        <v>19</v>
      </c>
      <c r="G382" s="692" t="str">
        <f t="shared" si="56"/>
        <v>019</v>
      </c>
      <c r="H382" s="680" t="str">
        <f t="shared" si="50"/>
        <v>1704019</v>
      </c>
      <c r="I382" s="681">
        <v>42905.420425115743</v>
      </c>
      <c r="J382" s="681">
        <v>42910</v>
      </c>
      <c r="K382" s="682">
        <v>42910.681198958337</v>
      </c>
      <c r="L382" s="683" t="s">
        <v>555</v>
      </c>
      <c r="M382" s="684" t="s">
        <v>555</v>
      </c>
      <c r="N382" s="684" t="s">
        <v>555</v>
      </c>
      <c r="O382" s="684" t="s">
        <v>555</v>
      </c>
      <c r="P382" s="684" t="s">
        <v>555</v>
      </c>
      <c r="Q382" s="662" t="s">
        <v>16</v>
      </c>
      <c r="R382" s="662" t="s">
        <v>1527</v>
      </c>
      <c r="S382" s="662" t="s">
        <v>35</v>
      </c>
      <c r="T382" s="662" t="s">
        <v>1622</v>
      </c>
      <c r="U382" s="662" t="s">
        <v>532</v>
      </c>
      <c r="V382" s="685">
        <v>870740586</v>
      </c>
      <c r="X382" s="662" t="s">
        <v>1623</v>
      </c>
      <c r="Y382" s="662" t="s">
        <v>294</v>
      </c>
      <c r="Z382" s="662" t="s">
        <v>590</v>
      </c>
      <c r="AA382" s="662">
        <v>2015</v>
      </c>
      <c r="AB382" s="681">
        <v>43144</v>
      </c>
      <c r="AC382" s="686" t="s">
        <v>1624</v>
      </c>
      <c r="AD382" s="686"/>
      <c r="AE382" s="686"/>
      <c r="AF382" s="686"/>
      <c r="AG382" s="626" t="s">
        <v>47</v>
      </c>
      <c r="AH382" s="626" t="s">
        <v>340</v>
      </c>
      <c r="AI382" s="626" t="s">
        <v>901</v>
      </c>
      <c r="AK382" s="626" t="s">
        <v>2078</v>
      </c>
      <c r="AM382" s="626" t="s">
        <v>984</v>
      </c>
      <c r="AO382" s="626" t="s">
        <v>2079</v>
      </c>
      <c r="DD382" s="626">
        <v>382</v>
      </c>
      <c r="DG382" s="626">
        <v>0.5</v>
      </c>
      <c r="DH382" s="681">
        <v>42843.569560185184</v>
      </c>
      <c r="DI382" s="662" t="s">
        <v>2077</v>
      </c>
      <c r="DJ382" s="663">
        <v>1</v>
      </c>
      <c r="DK382" s="662"/>
      <c r="DL382" s="687" t="str">
        <f t="shared" si="57"/>
        <v>พร้อมซ่อม</v>
      </c>
      <c r="DM382" s="688">
        <v>3901.88</v>
      </c>
    </row>
    <row r="383" spans="1:117" x14ac:dyDescent="0.25">
      <c r="A383" s="689">
        <f t="shared" si="53"/>
        <v>3297</v>
      </c>
      <c r="B383" s="690">
        <f t="shared" si="54"/>
        <v>1704020</v>
      </c>
      <c r="C383" s="626">
        <v>383</v>
      </c>
      <c r="D383" s="677" t="str">
        <f t="shared" si="51"/>
        <v>17</v>
      </c>
      <c r="E383" s="677" t="str">
        <f t="shared" si="52"/>
        <v>04</v>
      </c>
      <c r="F383" s="691">
        <f t="shared" si="55"/>
        <v>20</v>
      </c>
      <c r="G383" s="692" t="str">
        <f t="shared" si="56"/>
        <v>020</v>
      </c>
      <c r="H383" s="680" t="str">
        <f t="shared" si="50"/>
        <v>1704020</v>
      </c>
      <c r="I383" s="681">
        <v>42843.66252233796</v>
      </c>
      <c r="J383" s="681">
        <v>0</v>
      </c>
      <c r="K383" s="682" t="str">
        <f>IF(OR(M383="OUT",N383="OUT",N383="สมบูรณ์"),"ไม่ระบุ","")</f>
        <v/>
      </c>
      <c r="L383" s="683">
        <f>IF(I383="","",IF(J383="","No fix",J383-I383))</f>
        <v>-42843.66252233796</v>
      </c>
      <c r="M383" s="684" t="str">
        <f>IF(I383="","",IF(AG383="","NON","JOB"))</f>
        <v>NON</v>
      </c>
      <c r="N383" s="684" t="str">
        <f>IF(I383="","",IFERROR(VLOOKUP(B383,[1]QUEUE!$F$11:$X$1000,19,FALSE),"NON"))</f>
        <v>NON</v>
      </c>
      <c r="O383" s="684" t="str">
        <f>IF(I383="","",IFERROR(IF(VLOOKUP(B383,[1]REFINISH!$F$4:$O$1000,10,FALSE)="",VLOOKUP(B383,[1]REFINISH!$F$4:$O$1000,8,FALSE),"OK"),"NON"))</f>
        <v>OK</v>
      </c>
      <c r="P383" s="684" t="str">
        <f>IF(I383="","",IF(AF383=0,"NON",IF(AF383-DE383=0,"OK","ขาด"&amp;AF383-DE383&amp;"ชิ้น")))</f>
        <v>NON</v>
      </c>
      <c r="Q383" s="662" t="s">
        <v>29</v>
      </c>
      <c r="R383" s="662" t="s">
        <v>102</v>
      </c>
      <c r="S383" s="662" t="s">
        <v>103</v>
      </c>
      <c r="X383" s="662" t="s">
        <v>1625</v>
      </c>
      <c r="Y383" s="662" t="s">
        <v>310</v>
      </c>
      <c r="Z383" s="662" t="s">
        <v>921</v>
      </c>
      <c r="AD383" s="686"/>
      <c r="AE383" s="686"/>
      <c r="AF383" s="686"/>
      <c r="DD383" s="626">
        <v>383</v>
      </c>
      <c r="DH383" s="681">
        <v>42843.58802210648</v>
      </c>
      <c r="DI383" s="662">
        <v>0</v>
      </c>
      <c r="DJ383" s="663">
        <v>0</v>
      </c>
      <c r="DK383" s="662">
        <v>1</v>
      </c>
      <c r="DL383" s="687" t="str">
        <f t="shared" si="57"/>
        <v>รออนุมัติ</v>
      </c>
      <c r="DM383" s="688">
        <v>11290.65</v>
      </c>
    </row>
    <row r="384" spans="1:117" x14ac:dyDescent="0.25">
      <c r="A384" s="689">
        <f t="shared" si="53"/>
        <v>6391</v>
      </c>
      <c r="B384" s="690">
        <f t="shared" si="54"/>
        <v>1704021</v>
      </c>
      <c r="C384" s="626">
        <v>384</v>
      </c>
      <c r="D384" s="677" t="str">
        <f t="shared" si="51"/>
        <v>17</v>
      </c>
      <c r="E384" s="677" t="str">
        <f t="shared" si="52"/>
        <v>04</v>
      </c>
      <c r="F384" s="691">
        <f t="shared" si="55"/>
        <v>21</v>
      </c>
      <c r="G384" s="692" t="str">
        <f t="shared" si="56"/>
        <v>021</v>
      </c>
      <c r="H384" s="680" t="str">
        <f t="shared" si="50"/>
        <v>1704021</v>
      </c>
      <c r="I384" s="681">
        <v>42863.462947800923</v>
      </c>
      <c r="J384" s="681">
        <v>42868</v>
      </c>
      <c r="K384" s="682">
        <v>42873.708174421299</v>
      </c>
      <c r="L384" s="683" t="s">
        <v>555</v>
      </c>
      <c r="M384" s="684" t="s">
        <v>555</v>
      </c>
      <c r="N384" s="684" t="s">
        <v>555</v>
      </c>
      <c r="O384" s="684" t="s">
        <v>555</v>
      </c>
      <c r="P384" s="684" t="s">
        <v>555</v>
      </c>
      <c r="Q384" s="662" t="s">
        <v>16</v>
      </c>
      <c r="R384" s="662" t="s">
        <v>1527</v>
      </c>
      <c r="S384" s="662" t="s">
        <v>31</v>
      </c>
      <c r="T384" s="662" t="s">
        <v>1627</v>
      </c>
      <c r="V384" s="685">
        <v>829187896</v>
      </c>
      <c r="W384" s="685">
        <v>992944098</v>
      </c>
      <c r="X384" s="662" t="s">
        <v>1628</v>
      </c>
      <c r="Y384" s="662" t="s">
        <v>315</v>
      </c>
      <c r="Z384" s="662" t="s">
        <v>316</v>
      </c>
      <c r="AA384" s="662">
        <v>2013</v>
      </c>
      <c r="AB384" s="681">
        <v>42871</v>
      </c>
      <c r="AC384" s="686" t="s">
        <v>424</v>
      </c>
      <c r="AD384" s="686"/>
      <c r="AE384" s="686"/>
      <c r="AF384" s="686"/>
      <c r="AG384" s="626" t="s">
        <v>47</v>
      </c>
      <c r="AI384" s="626" t="s">
        <v>1299</v>
      </c>
      <c r="AK384" s="626" t="s">
        <v>1328</v>
      </c>
      <c r="DD384" s="626">
        <v>384</v>
      </c>
      <c r="DG384" s="626">
        <v>0.5</v>
      </c>
      <c r="DH384" s="681">
        <v>42843.68525185185</v>
      </c>
      <c r="DI384" s="662" t="s">
        <v>1144</v>
      </c>
      <c r="DJ384" s="663">
        <v>1</v>
      </c>
      <c r="DK384" s="662"/>
      <c r="DL384" s="687" t="str">
        <f t="shared" si="57"/>
        <v>พร้อมซ่อม</v>
      </c>
      <c r="DM384" s="688">
        <v>2500</v>
      </c>
    </row>
    <row r="385" spans="1:117" x14ac:dyDescent="0.25">
      <c r="A385" s="689">
        <f t="shared" si="53"/>
        <v>4860</v>
      </c>
      <c r="B385" s="690">
        <f t="shared" si="54"/>
        <v>1704022</v>
      </c>
      <c r="C385" s="626">
        <v>385</v>
      </c>
      <c r="D385" s="677" t="str">
        <f t="shared" si="51"/>
        <v>17</v>
      </c>
      <c r="E385" s="677" t="str">
        <f t="shared" si="52"/>
        <v>04</v>
      </c>
      <c r="F385" s="691">
        <f t="shared" si="55"/>
        <v>22</v>
      </c>
      <c r="G385" s="692" t="str">
        <f t="shared" si="56"/>
        <v>022</v>
      </c>
      <c r="H385" s="680" t="str">
        <f t="shared" si="50"/>
        <v>1704022</v>
      </c>
      <c r="I385" s="681">
        <v>42843.699681481485</v>
      </c>
      <c r="J385" s="681">
        <v>0</v>
      </c>
      <c r="K385" s="682" t="str">
        <f>IF(OR(N385="OUT",N385="สมบูรณ์"),"ไม่ระบุ","")</f>
        <v>ไม่ระบุ</v>
      </c>
      <c r="L385" s="683">
        <f>IF(I385="","",IF(J385="","No fix",J385-I385))</f>
        <v>-42843.699681481485</v>
      </c>
      <c r="M385" s="684" t="str">
        <f>IF(I385="","",IF(AG385="","NON","JOB"))</f>
        <v>JOB</v>
      </c>
      <c r="N385" s="684" t="str">
        <f>IF(I385="","",IFERROR(VLOOKUP(B385,QUEUE!$F$11:$X$1000,19,FALSE),"NON"))</f>
        <v>สมบูรณ์</v>
      </c>
      <c r="O385" s="684" t="str">
        <f>IF(I385="","",IFERROR(IF(VLOOKUP(B385,[1]REFINISH!$F$4:$O$1000,10,FALSE)="",VLOOKUP(B385,[1]REFINISH!$F$4:$O$1000,8,FALSE),"OK"),"NON"))</f>
        <v>OK</v>
      </c>
      <c r="P385" s="684" t="str">
        <f>IF(I385="","",IF(AF385=0,"NON",IF(AF385-DE385=0,"OK","ขาด"&amp;AF385-DE385&amp;"ชิ้น")))</f>
        <v>NON</v>
      </c>
      <c r="Q385" s="662" t="s">
        <v>16</v>
      </c>
      <c r="R385" s="662" t="s">
        <v>1527</v>
      </c>
      <c r="S385" s="662" t="s">
        <v>37</v>
      </c>
      <c r="T385" s="662" t="s">
        <v>1629</v>
      </c>
      <c r="U385" s="662" t="s">
        <v>398</v>
      </c>
      <c r="V385" s="685">
        <v>913763941</v>
      </c>
      <c r="X385" s="662" t="s">
        <v>1630</v>
      </c>
      <c r="Y385" s="662" t="s">
        <v>315</v>
      </c>
      <c r="Z385" s="662" t="s">
        <v>316</v>
      </c>
      <c r="AA385" s="662">
        <v>2002</v>
      </c>
      <c r="AB385" s="681">
        <v>42874</v>
      </c>
      <c r="AC385" s="686" t="s">
        <v>1631</v>
      </c>
      <c r="AD385" s="686"/>
      <c r="AE385" s="686"/>
      <c r="AF385" s="686"/>
      <c r="AG385" s="626" t="s">
        <v>47</v>
      </c>
      <c r="AI385" s="626" t="s">
        <v>1633</v>
      </c>
      <c r="AK385" s="626" t="s">
        <v>1634</v>
      </c>
      <c r="DD385" s="626">
        <v>385</v>
      </c>
      <c r="DH385" s="681">
        <v>42843.697324537039</v>
      </c>
      <c r="DI385" s="662" t="s">
        <v>1632</v>
      </c>
      <c r="DJ385" s="663">
        <v>1</v>
      </c>
      <c r="DK385" s="662">
        <v>1</v>
      </c>
      <c r="DL385" s="687" t="str">
        <f t="shared" si="57"/>
        <v>พร้อมซ่อม</v>
      </c>
      <c r="DM385" s="688">
        <v>36992</v>
      </c>
    </row>
    <row r="386" spans="1:117" x14ac:dyDescent="0.25">
      <c r="A386" s="689">
        <f t="shared" si="53"/>
        <v>1012</v>
      </c>
      <c r="B386" s="690">
        <f t="shared" si="54"/>
        <v>1704023</v>
      </c>
      <c r="C386" s="626">
        <v>386</v>
      </c>
      <c r="D386" s="677" t="str">
        <f t="shared" si="51"/>
        <v>17</v>
      </c>
      <c r="E386" s="677" t="str">
        <f t="shared" si="52"/>
        <v>04</v>
      </c>
      <c r="F386" s="691">
        <f t="shared" si="55"/>
        <v>23</v>
      </c>
      <c r="G386" s="692" t="str">
        <f t="shared" si="56"/>
        <v>023</v>
      </c>
      <c r="H386" s="680" t="str">
        <f t="shared" si="50"/>
        <v>1704023</v>
      </c>
      <c r="I386" s="681">
        <v>42891.694076041669</v>
      </c>
      <c r="J386" s="681">
        <v>42910</v>
      </c>
      <c r="K386" s="682" t="str">
        <f>IF(OR(N386="OUT",N386="สมบูรณ์"),"ไม่ระบุ","")</f>
        <v>ไม่ระบุ</v>
      </c>
      <c r="L386" s="683">
        <f>IF(I386="","",IF(J386="","No fix",J386-I386))</f>
        <v>18.305923958330823</v>
      </c>
      <c r="M386" s="684" t="str">
        <f>IF(I386="","",IF(AG386="","NON","JOB"))</f>
        <v>JOB</v>
      </c>
      <c r="N386" s="684" t="str">
        <f>IF(I386="","",IFERROR(VLOOKUP(B386,QUEUE!$F$11:$X$1000,19,FALSE),"NON"))</f>
        <v>สมบูรณ์</v>
      </c>
      <c r="O386" s="684" t="str">
        <f>IF(I386="","",IFERROR(IF(VLOOKUP(B386,[1]REFINISH!$F$4:$O$1000,10,FALSE)="",VLOOKUP(B386,[1]REFINISH!$F$4:$O$1000,8,FALSE),"OK"),"NON"))</f>
        <v>NON</v>
      </c>
      <c r="P386" s="684" t="str">
        <f>IF(I386="","",IF(AF386=0,"NON",IF(AF386-DE386=0,"OK","ขาด"&amp;AF386-DE386&amp;"ชิ้น")))</f>
        <v>NON</v>
      </c>
      <c r="Q386" s="662" t="s">
        <v>16</v>
      </c>
      <c r="R386" s="662" t="s">
        <v>44</v>
      </c>
      <c r="S386" s="662" t="s">
        <v>32</v>
      </c>
      <c r="T386" s="662" t="s">
        <v>1641</v>
      </c>
      <c r="V386" s="685">
        <v>985359442</v>
      </c>
      <c r="X386" s="662" t="s">
        <v>1642</v>
      </c>
      <c r="Y386" s="662" t="s">
        <v>299</v>
      </c>
      <c r="Z386" s="662" t="s">
        <v>722</v>
      </c>
      <c r="AA386" s="662">
        <v>2010</v>
      </c>
      <c r="AB386" s="681">
        <v>42911</v>
      </c>
      <c r="AC386" s="686" t="s">
        <v>405</v>
      </c>
      <c r="AD386" s="686"/>
      <c r="AE386" s="686"/>
      <c r="AF386" s="686"/>
      <c r="AG386" s="626" t="s">
        <v>1713</v>
      </c>
      <c r="AI386" s="626" t="s">
        <v>1985</v>
      </c>
      <c r="AK386" s="626" t="s">
        <v>1986</v>
      </c>
      <c r="AM386" s="626" t="s">
        <v>1987</v>
      </c>
      <c r="AO386" s="626" t="s">
        <v>1988</v>
      </c>
      <c r="AQ386" s="626" t="s">
        <v>1989</v>
      </c>
      <c r="AS386" s="626" t="s">
        <v>1303</v>
      </c>
      <c r="AT386" s="626" t="s">
        <v>340</v>
      </c>
      <c r="DD386" s="626">
        <v>386</v>
      </c>
      <c r="DG386" s="626">
        <v>0.5</v>
      </c>
      <c r="DH386" s="681">
        <v>42844.400217361108</v>
      </c>
      <c r="DI386" s="662" t="s">
        <v>1970</v>
      </c>
      <c r="DJ386" s="663">
        <v>0</v>
      </c>
      <c r="DK386" s="662">
        <v>1</v>
      </c>
      <c r="DL386" s="687" t="str">
        <f t="shared" si="57"/>
        <v>พร้อมซ่อม</v>
      </c>
      <c r="DM386" s="688">
        <v>14855</v>
      </c>
    </row>
    <row r="387" spans="1:117" x14ac:dyDescent="0.25">
      <c r="A387" s="689">
        <f t="shared" si="53"/>
        <v>9746</v>
      </c>
      <c r="B387" s="690">
        <f t="shared" si="54"/>
        <v>1704024</v>
      </c>
      <c r="C387" s="626">
        <v>387</v>
      </c>
      <c r="D387" s="677" t="str">
        <f t="shared" si="51"/>
        <v>17</v>
      </c>
      <c r="E387" s="677" t="str">
        <f t="shared" si="52"/>
        <v>04</v>
      </c>
      <c r="F387" s="691">
        <f t="shared" si="55"/>
        <v>24</v>
      </c>
      <c r="G387" s="692" t="str">
        <f t="shared" si="56"/>
        <v>024</v>
      </c>
      <c r="H387" s="680" t="str">
        <f t="shared" si="50"/>
        <v>1704024</v>
      </c>
      <c r="I387" s="681">
        <v>42899.556422337962</v>
      </c>
      <c r="J387" s="681">
        <v>42903</v>
      </c>
      <c r="K387" s="682">
        <v>42906.660365856478</v>
      </c>
      <c r="L387" s="683" t="s">
        <v>555</v>
      </c>
      <c r="M387" s="684" t="s">
        <v>555</v>
      </c>
      <c r="N387" s="684" t="s">
        <v>555</v>
      </c>
      <c r="O387" s="684" t="s">
        <v>555</v>
      </c>
      <c r="P387" s="684" t="s">
        <v>555</v>
      </c>
      <c r="Q387" s="662" t="s">
        <v>16</v>
      </c>
      <c r="R387" s="662" t="s">
        <v>43</v>
      </c>
      <c r="S387" s="662" t="s">
        <v>35</v>
      </c>
      <c r="T387" s="662" t="s">
        <v>1643</v>
      </c>
      <c r="U387" s="662" t="s">
        <v>326</v>
      </c>
      <c r="V387" s="685">
        <v>987896039</v>
      </c>
      <c r="W387" s="685">
        <v>871242094</v>
      </c>
      <c r="X387" s="662" t="s">
        <v>1644</v>
      </c>
      <c r="Y387" s="662" t="s">
        <v>310</v>
      </c>
      <c r="Z387" s="662" t="s">
        <v>336</v>
      </c>
      <c r="AA387" s="662">
        <v>2015</v>
      </c>
      <c r="AB387" s="681">
        <v>43007</v>
      </c>
      <c r="AC387" s="686" t="s">
        <v>824</v>
      </c>
      <c r="AD387" s="686"/>
      <c r="AE387" s="686"/>
      <c r="AF387" s="686"/>
      <c r="AG387" s="626" t="s">
        <v>72</v>
      </c>
      <c r="AH387" s="626" t="s">
        <v>340</v>
      </c>
      <c r="AI387" s="626" t="s">
        <v>379</v>
      </c>
      <c r="DD387" s="626">
        <v>387</v>
      </c>
      <c r="DG387" s="626">
        <v>0.5</v>
      </c>
      <c r="DH387" s="681">
        <v>42844.556068749996</v>
      </c>
      <c r="DI387" s="662">
        <v>0</v>
      </c>
      <c r="DJ387" s="663">
        <v>0</v>
      </c>
      <c r="DK387" s="662">
        <v>1</v>
      </c>
      <c r="DL387" s="687" t="str">
        <f t="shared" si="57"/>
        <v>พร้อมซ่อม</v>
      </c>
      <c r="DM387" s="688">
        <v>0</v>
      </c>
    </row>
    <row r="388" spans="1:117" x14ac:dyDescent="0.25">
      <c r="A388" s="689">
        <f t="shared" si="53"/>
        <v>1703</v>
      </c>
      <c r="B388" s="690">
        <f t="shared" si="54"/>
        <v>1704025</v>
      </c>
      <c r="C388" s="626">
        <v>388</v>
      </c>
      <c r="D388" s="677" t="str">
        <f t="shared" si="51"/>
        <v>17</v>
      </c>
      <c r="E388" s="677" t="str">
        <f t="shared" si="52"/>
        <v>04</v>
      </c>
      <c r="F388" s="691">
        <f t="shared" si="55"/>
        <v>25</v>
      </c>
      <c r="G388" s="692" t="str">
        <f t="shared" si="56"/>
        <v>025</v>
      </c>
      <c r="H388" s="680" t="str">
        <f t="shared" si="50"/>
        <v>1704025</v>
      </c>
      <c r="I388" s="681">
        <v>42857</v>
      </c>
      <c r="J388" s="681">
        <v>42865</v>
      </c>
      <c r="K388" s="682">
        <v>42870.723799189815</v>
      </c>
      <c r="L388" s="683" t="s">
        <v>555</v>
      </c>
      <c r="M388" s="684" t="s">
        <v>555</v>
      </c>
      <c r="N388" s="684" t="s">
        <v>555</v>
      </c>
      <c r="O388" s="684" t="s">
        <v>555</v>
      </c>
      <c r="P388" s="684" t="s">
        <v>555</v>
      </c>
      <c r="Q388" s="662" t="s">
        <v>16</v>
      </c>
      <c r="R388" s="662" t="s">
        <v>44</v>
      </c>
      <c r="S388" s="662" t="s">
        <v>31</v>
      </c>
      <c r="T388" s="662" t="s">
        <v>1646</v>
      </c>
      <c r="U388" s="662" t="s">
        <v>398</v>
      </c>
      <c r="V388" s="685">
        <v>860050828</v>
      </c>
      <c r="X388" s="662" t="s">
        <v>1647</v>
      </c>
      <c r="Y388" s="662" t="s">
        <v>299</v>
      </c>
      <c r="Z388" s="662" t="s">
        <v>648</v>
      </c>
      <c r="AA388" s="662">
        <v>1996</v>
      </c>
      <c r="AB388" s="681">
        <v>43184</v>
      </c>
      <c r="AC388" s="686" t="s">
        <v>1648</v>
      </c>
      <c r="AD388" s="686"/>
      <c r="AE388" s="686"/>
      <c r="AF388" s="686"/>
      <c r="AG388" s="626" t="s">
        <v>1730</v>
      </c>
      <c r="DD388" s="626">
        <v>388</v>
      </c>
      <c r="DG388" s="626">
        <v>0.5</v>
      </c>
      <c r="DH388" s="681">
        <v>42844.69114490741</v>
      </c>
      <c r="DI388" s="662"/>
      <c r="DJ388" s="663"/>
      <c r="DK388" s="662">
        <v>1</v>
      </c>
      <c r="DL388" s="687" t="str">
        <f t="shared" si="57"/>
        <v>พร้อมซ่อม</v>
      </c>
      <c r="DM388" s="688">
        <v>1200</v>
      </c>
    </row>
    <row r="389" spans="1:117" x14ac:dyDescent="0.25">
      <c r="A389" s="689">
        <f t="shared" si="53"/>
        <v>3990</v>
      </c>
      <c r="B389" s="690">
        <f t="shared" si="54"/>
        <v>1704026</v>
      </c>
      <c r="C389" s="626">
        <v>389</v>
      </c>
      <c r="D389" s="677" t="str">
        <f t="shared" si="51"/>
        <v>17</v>
      </c>
      <c r="E389" s="677" t="str">
        <f t="shared" si="52"/>
        <v>04</v>
      </c>
      <c r="F389" s="691">
        <f t="shared" si="55"/>
        <v>26</v>
      </c>
      <c r="G389" s="692" t="str">
        <f t="shared" si="56"/>
        <v>026</v>
      </c>
      <c r="H389" s="680" t="str">
        <f t="shared" si="50"/>
        <v>1704026</v>
      </c>
      <c r="I389" s="681">
        <v>42938.47379664352</v>
      </c>
      <c r="J389" s="681">
        <v>42949</v>
      </c>
      <c r="K389" s="682" t="str">
        <f>IF(OR(N389="OUT",N389="สมบูรณ์"),"ไม่ระบุ","")</f>
        <v>ไม่ระบุ</v>
      </c>
      <c r="L389" s="683" t="s">
        <v>555</v>
      </c>
      <c r="M389" s="684" t="s">
        <v>555</v>
      </c>
      <c r="N389" s="684" t="s">
        <v>555</v>
      </c>
      <c r="O389" s="684" t="s">
        <v>555</v>
      </c>
      <c r="P389" s="684" t="s">
        <v>555</v>
      </c>
      <c r="Q389" s="662" t="s">
        <v>16</v>
      </c>
      <c r="R389" s="662" t="s">
        <v>44</v>
      </c>
      <c r="S389" s="662" t="s">
        <v>32</v>
      </c>
      <c r="T389" s="662" t="s">
        <v>1651</v>
      </c>
      <c r="U389" s="662" t="s">
        <v>392</v>
      </c>
      <c r="V389" s="685">
        <v>839099817</v>
      </c>
      <c r="X389" s="662" t="s">
        <v>1652</v>
      </c>
      <c r="Y389" s="662" t="s">
        <v>310</v>
      </c>
      <c r="Z389" s="662" t="s">
        <v>336</v>
      </c>
      <c r="AA389" s="662">
        <v>2006</v>
      </c>
      <c r="AB389" s="681">
        <v>43164</v>
      </c>
      <c r="AC389" s="686" t="s">
        <v>408</v>
      </c>
      <c r="AD389" s="686"/>
      <c r="AE389" s="686"/>
      <c r="AF389" s="686"/>
      <c r="AG389" s="626" t="s">
        <v>47</v>
      </c>
      <c r="AI389" s="626" t="s">
        <v>48</v>
      </c>
      <c r="AK389" s="626" t="s">
        <v>78</v>
      </c>
      <c r="AM389" s="626" t="s">
        <v>53</v>
      </c>
      <c r="AO389" s="626" t="s">
        <v>68</v>
      </c>
      <c r="AP389" s="626" t="s">
        <v>340</v>
      </c>
      <c r="AQ389" s="626" t="s">
        <v>2369</v>
      </c>
      <c r="AS389" s="626" t="s">
        <v>1509</v>
      </c>
      <c r="AU389" s="626" t="s">
        <v>1687</v>
      </c>
      <c r="DD389" s="626">
        <v>389</v>
      </c>
      <c r="DG389" s="626">
        <v>0.5</v>
      </c>
      <c r="DH389" s="681">
        <v>42847.38192349537</v>
      </c>
      <c r="DI389" s="662">
        <v>0</v>
      </c>
      <c r="DJ389" s="663">
        <v>4</v>
      </c>
      <c r="DK389" s="662"/>
      <c r="DL389" s="687" t="str">
        <f t="shared" si="57"/>
        <v>พร้อมซ่อม</v>
      </c>
      <c r="DM389" s="688">
        <v>3088.79</v>
      </c>
    </row>
    <row r="390" spans="1:117" x14ac:dyDescent="0.25">
      <c r="A390" s="689">
        <f t="shared" si="53"/>
        <v>5044</v>
      </c>
      <c r="B390" s="690">
        <f t="shared" si="54"/>
        <v>1704027</v>
      </c>
      <c r="C390" s="626">
        <v>390</v>
      </c>
      <c r="D390" s="677" t="str">
        <f t="shared" si="51"/>
        <v>17</v>
      </c>
      <c r="E390" s="677" t="str">
        <f t="shared" si="52"/>
        <v>04</v>
      </c>
      <c r="F390" s="691">
        <f t="shared" si="55"/>
        <v>27</v>
      </c>
      <c r="G390" s="692" t="str">
        <f t="shared" si="56"/>
        <v>027</v>
      </c>
      <c r="H390" s="680" t="str">
        <f t="shared" ref="H390:H453" si="58">IF(DH390="","",D390&amp;E390&amp;G390)</f>
        <v>1704027</v>
      </c>
      <c r="I390" s="681">
        <v>42910.566752430554</v>
      </c>
      <c r="J390" s="681">
        <v>42921</v>
      </c>
      <c r="K390" s="682">
        <v>42923.724943055553</v>
      </c>
      <c r="L390" s="683" t="s">
        <v>555</v>
      </c>
      <c r="M390" s="684" t="s">
        <v>555</v>
      </c>
      <c r="N390" s="684" t="s">
        <v>555</v>
      </c>
      <c r="O390" s="684" t="s">
        <v>555</v>
      </c>
      <c r="P390" s="684" t="s">
        <v>555</v>
      </c>
      <c r="Q390" s="662" t="s">
        <v>16</v>
      </c>
      <c r="R390" s="662" t="s">
        <v>44</v>
      </c>
      <c r="S390" s="662" t="s">
        <v>32</v>
      </c>
      <c r="T390" s="662" t="s">
        <v>1653</v>
      </c>
      <c r="U390" s="662" t="s">
        <v>308</v>
      </c>
      <c r="V390" s="685">
        <v>825862713</v>
      </c>
      <c r="W390" s="685">
        <v>995759039</v>
      </c>
      <c r="X390" s="662" t="s">
        <v>1654</v>
      </c>
      <c r="Y390" s="662" t="s">
        <v>299</v>
      </c>
      <c r="Z390" s="662" t="s">
        <v>648</v>
      </c>
      <c r="AB390" s="681" t="s">
        <v>1655</v>
      </c>
      <c r="AD390" s="686"/>
      <c r="AE390" s="686"/>
      <c r="AF390" s="686"/>
      <c r="AG390" s="626" t="s">
        <v>47</v>
      </c>
      <c r="AI390" s="626" t="s">
        <v>51</v>
      </c>
      <c r="AK390" s="626" t="s">
        <v>67</v>
      </c>
      <c r="AL390" s="626" t="s">
        <v>340</v>
      </c>
      <c r="AM390" s="626" t="s">
        <v>69</v>
      </c>
      <c r="AN390" s="626" t="s">
        <v>340</v>
      </c>
      <c r="AO390" s="626" t="s">
        <v>73</v>
      </c>
      <c r="AP390" s="626" t="s">
        <v>340</v>
      </c>
      <c r="AQ390" s="626" t="s">
        <v>2137</v>
      </c>
      <c r="DD390" s="626">
        <v>390</v>
      </c>
      <c r="DG390" s="626">
        <v>0.5</v>
      </c>
      <c r="DH390" s="681">
        <v>42847.384289930553</v>
      </c>
      <c r="DI390" s="662">
        <v>0</v>
      </c>
      <c r="DJ390" s="663">
        <v>2</v>
      </c>
      <c r="DK390" s="662">
        <v>1</v>
      </c>
      <c r="DL390" s="687" t="str">
        <f t="shared" si="57"/>
        <v>พร้อมซ่อม</v>
      </c>
      <c r="DM390" s="688">
        <v>0</v>
      </c>
    </row>
    <row r="391" spans="1:117" x14ac:dyDescent="0.25">
      <c r="A391" s="689">
        <f t="shared" si="53"/>
        <v>634</v>
      </c>
      <c r="B391" s="690">
        <f t="shared" si="54"/>
        <v>1704028</v>
      </c>
      <c r="C391" s="626">
        <v>391</v>
      </c>
      <c r="D391" s="677" t="str">
        <f t="shared" ref="D391:D454" si="59">TEXT(DH391,"yy")</f>
        <v>17</v>
      </c>
      <c r="E391" s="677" t="str">
        <f t="shared" ref="E391:E454" si="60">TEXT(DH391,"mm")</f>
        <v>04</v>
      </c>
      <c r="F391" s="691">
        <f t="shared" si="55"/>
        <v>28</v>
      </c>
      <c r="G391" s="692" t="str">
        <f t="shared" si="56"/>
        <v>028</v>
      </c>
      <c r="H391" s="680" t="str">
        <f t="shared" si="58"/>
        <v>1704028</v>
      </c>
      <c r="I391" s="681">
        <v>42854.679246180553</v>
      </c>
      <c r="J391" s="681">
        <v>42864</v>
      </c>
      <c r="K391" s="682">
        <v>42868.40795335648</v>
      </c>
      <c r="L391" s="683" t="s">
        <v>555</v>
      </c>
      <c r="M391" s="684" t="s">
        <v>555</v>
      </c>
      <c r="N391" s="684" t="s">
        <v>555</v>
      </c>
      <c r="O391" s="684" t="s">
        <v>555</v>
      </c>
      <c r="P391" s="684" t="s">
        <v>555</v>
      </c>
      <c r="Q391" s="662" t="s">
        <v>16</v>
      </c>
      <c r="R391" s="662" t="s">
        <v>44</v>
      </c>
      <c r="S391" s="662" t="s">
        <v>35</v>
      </c>
      <c r="T391" s="662" t="s">
        <v>1656</v>
      </c>
      <c r="V391" s="685">
        <v>949587158</v>
      </c>
      <c r="X391" s="662" t="s">
        <v>1657</v>
      </c>
      <c r="Y391" s="662" t="s">
        <v>403</v>
      </c>
      <c r="Z391" s="662" t="s">
        <v>1237</v>
      </c>
      <c r="AA391" s="662">
        <v>2008</v>
      </c>
      <c r="AB391" s="681">
        <v>42954</v>
      </c>
      <c r="AC391" s="686" t="s">
        <v>521</v>
      </c>
      <c r="AD391" s="686"/>
      <c r="AE391" s="686"/>
      <c r="AF391" s="686"/>
      <c r="AG391" s="626" t="s">
        <v>47</v>
      </c>
      <c r="AI391" s="626" t="s">
        <v>53</v>
      </c>
      <c r="AK391" s="626" t="s">
        <v>68</v>
      </c>
      <c r="AL391" s="626" t="s">
        <v>340</v>
      </c>
      <c r="DD391" s="626">
        <v>391</v>
      </c>
      <c r="DG391" s="626">
        <v>0.5</v>
      </c>
      <c r="DH391" s="681">
        <v>42847.386803125002</v>
      </c>
      <c r="DI391" s="662">
        <v>0</v>
      </c>
      <c r="DJ391" s="663">
        <v>2</v>
      </c>
      <c r="DK391" s="662">
        <v>1</v>
      </c>
      <c r="DL391" s="687" t="str">
        <f t="shared" si="57"/>
        <v>พร้อมซ่อม</v>
      </c>
      <c r="DM391" s="688">
        <v>16063.35</v>
      </c>
    </row>
    <row r="392" spans="1:117" x14ac:dyDescent="0.25">
      <c r="A392" s="689">
        <f t="shared" si="53"/>
        <v>7499</v>
      </c>
      <c r="B392" s="690">
        <f t="shared" si="54"/>
        <v>1704029</v>
      </c>
      <c r="C392" s="626">
        <v>392</v>
      </c>
      <c r="D392" s="677" t="str">
        <f t="shared" si="59"/>
        <v>17</v>
      </c>
      <c r="E392" s="677" t="str">
        <f t="shared" si="60"/>
        <v>04</v>
      </c>
      <c r="F392" s="691">
        <f t="shared" si="55"/>
        <v>29</v>
      </c>
      <c r="G392" s="692" t="str">
        <f t="shared" si="56"/>
        <v>029</v>
      </c>
      <c r="H392" s="680" t="str">
        <f t="shared" si="58"/>
        <v>1704029</v>
      </c>
      <c r="I392" s="681">
        <v>42863.690585879631</v>
      </c>
      <c r="J392" s="681">
        <v>42874</v>
      </c>
      <c r="K392" s="682">
        <v>42878.590176967591</v>
      </c>
      <c r="L392" s="683" t="s">
        <v>555</v>
      </c>
      <c r="M392" s="684" t="s">
        <v>555</v>
      </c>
      <c r="N392" s="684" t="s">
        <v>555</v>
      </c>
      <c r="O392" s="684" t="s">
        <v>555</v>
      </c>
      <c r="P392" s="684" t="s">
        <v>555</v>
      </c>
      <c r="Q392" s="662" t="s">
        <v>16</v>
      </c>
      <c r="R392" s="662" t="s">
        <v>44</v>
      </c>
      <c r="S392" s="662" t="s">
        <v>32</v>
      </c>
      <c r="T392" s="662" t="s">
        <v>1661</v>
      </c>
      <c r="U392" s="662" t="s">
        <v>286</v>
      </c>
      <c r="V392" s="685">
        <v>818205541</v>
      </c>
      <c r="X392" s="662" t="s">
        <v>1804</v>
      </c>
      <c r="Y392" s="662" t="s">
        <v>323</v>
      </c>
      <c r="Z392" s="662">
        <v>3</v>
      </c>
      <c r="AA392" s="662">
        <v>2010</v>
      </c>
      <c r="AB392" s="681">
        <v>42750</v>
      </c>
      <c r="AC392" s="686" t="s">
        <v>390</v>
      </c>
      <c r="AD392" s="686"/>
      <c r="AE392" s="686"/>
      <c r="AF392" s="686"/>
      <c r="AG392" s="626" t="s">
        <v>47</v>
      </c>
      <c r="AI392" s="626" t="s">
        <v>48</v>
      </c>
      <c r="AK392" s="626" t="s">
        <v>51</v>
      </c>
      <c r="AM392" s="626" t="s">
        <v>53</v>
      </c>
      <c r="AO392" s="626" t="s">
        <v>54</v>
      </c>
      <c r="AQ392" s="626" t="s">
        <v>58</v>
      </c>
      <c r="DD392" s="626">
        <v>392</v>
      </c>
      <c r="DG392" s="626">
        <v>1</v>
      </c>
      <c r="DH392" s="681">
        <v>42847.424752662038</v>
      </c>
      <c r="DI392" s="662" t="s">
        <v>801</v>
      </c>
      <c r="DJ392" s="663">
        <v>6</v>
      </c>
      <c r="DK392" s="662"/>
      <c r="DL392" s="687" t="str">
        <f t="shared" si="57"/>
        <v>พร้อมซ่อม</v>
      </c>
      <c r="DM392" s="688">
        <v>4400</v>
      </c>
    </row>
    <row r="393" spans="1:117" x14ac:dyDescent="0.25">
      <c r="A393" s="689">
        <f t="shared" ref="A393:A456" si="61">IFERROR(VALUE(RIGHT(X393,4)),IFERROR(VALUE(RIGHT(X393,3)),VALUE(RIGHT(X393,2))))</f>
        <v>4169</v>
      </c>
      <c r="B393" s="690">
        <f t="shared" ref="B393:B456" si="62">VALUE(H393)</f>
        <v>1704030</v>
      </c>
      <c r="C393" s="626">
        <v>393</v>
      </c>
      <c r="D393" s="677" t="str">
        <f t="shared" si="59"/>
        <v>17</v>
      </c>
      <c r="E393" s="677" t="str">
        <f t="shared" si="60"/>
        <v>04</v>
      </c>
      <c r="F393" s="691">
        <f t="shared" ref="F393:F456" si="63">IF(E393=E392,F392+1,1)</f>
        <v>30</v>
      </c>
      <c r="G393" s="692" t="str">
        <f t="shared" ref="G393:G456" si="64">TEXT(F393,"000")</f>
        <v>030</v>
      </c>
      <c r="H393" s="680" t="str">
        <f t="shared" si="58"/>
        <v>1704030</v>
      </c>
      <c r="I393" s="681">
        <v>42847.471904861108</v>
      </c>
      <c r="J393" s="681">
        <v>0</v>
      </c>
      <c r="K393" s="682">
        <v>42860.456573263888</v>
      </c>
      <c r="L393" s="683" t="s">
        <v>555</v>
      </c>
      <c r="M393" s="684" t="s">
        <v>555</v>
      </c>
      <c r="N393" s="684" t="s">
        <v>555</v>
      </c>
      <c r="O393" s="684" t="s">
        <v>555</v>
      </c>
      <c r="P393" s="684" t="s">
        <v>555</v>
      </c>
      <c r="Q393" s="662" t="s">
        <v>16</v>
      </c>
      <c r="R393" s="662" t="s">
        <v>44</v>
      </c>
      <c r="S393" s="662" t="s">
        <v>201</v>
      </c>
      <c r="T393" s="662" t="s">
        <v>808</v>
      </c>
      <c r="U393" s="662" t="s">
        <v>1662</v>
      </c>
      <c r="V393" s="685">
        <v>800238465</v>
      </c>
      <c r="X393" s="662" t="s">
        <v>809</v>
      </c>
      <c r="Y393" s="662" t="s">
        <v>310</v>
      </c>
      <c r="Z393" s="662" t="s">
        <v>400</v>
      </c>
      <c r="AA393" s="662">
        <v>2013</v>
      </c>
      <c r="AB393" s="681">
        <v>42851</v>
      </c>
      <c r="AC393" s="686" t="s">
        <v>661</v>
      </c>
      <c r="AD393" s="686"/>
      <c r="AE393" s="686"/>
      <c r="AF393" s="686"/>
      <c r="AG393" s="626" t="s">
        <v>47</v>
      </c>
      <c r="AI393" s="626" t="s">
        <v>48</v>
      </c>
      <c r="AK393" s="626" t="s">
        <v>51</v>
      </c>
      <c r="AM393" s="626" t="s">
        <v>78</v>
      </c>
      <c r="AO393" s="626" t="s">
        <v>52</v>
      </c>
      <c r="AQ393" s="626" t="s">
        <v>54</v>
      </c>
      <c r="AS393" s="626" t="s">
        <v>56</v>
      </c>
      <c r="AU393" s="626" t="s">
        <v>58</v>
      </c>
      <c r="AW393" s="626" t="s">
        <v>64</v>
      </c>
      <c r="AY393" s="626" t="s">
        <v>65</v>
      </c>
      <c r="BA393" s="626" t="s">
        <v>71</v>
      </c>
      <c r="BB393" s="626" t="s">
        <v>340</v>
      </c>
      <c r="BC393" s="626" t="s">
        <v>901</v>
      </c>
      <c r="BE393" s="626" t="s">
        <v>1664</v>
      </c>
      <c r="BG393" s="626" t="s">
        <v>1548</v>
      </c>
      <c r="DD393" s="626">
        <v>393</v>
      </c>
      <c r="DH393" s="681">
        <v>42847.450594444446</v>
      </c>
      <c r="DI393" s="662">
        <v>0</v>
      </c>
      <c r="DJ393" s="663">
        <v>8</v>
      </c>
      <c r="DK393" s="662">
        <v>1</v>
      </c>
      <c r="DL393" s="687" t="str">
        <f t="shared" si="57"/>
        <v>พร้อมซ่อม</v>
      </c>
      <c r="DM393" s="688">
        <v>10800</v>
      </c>
    </row>
    <row r="394" spans="1:117" x14ac:dyDescent="0.25">
      <c r="A394" s="689">
        <f t="shared" si="61"/>
        <v>764</v>
      </c>
      <c r="B394" s="690">
        <f t="shared" si="62"/>
        <v>1704031</v>
      </c>
      <c r="C394" s="626">
        <v>394</v>
      </c>
      <c r="D394" s="677" t="str">
        <f t="shared" si="59"/>
        <v>17</v>
      </c>
      <c r="E394" s="677" t="str">
        <f t="shared" si="60"/>
        <v>04</v>
      </c>
      <c r="F394" s="691">
        <f t="shared" si="63"/>
        <v>31</v>
      </c>
      <c r="G394" s="692" t="str">
        <f t="shared" si="64"/>
        <v>031</v>
      </c>
      <c r="H394" s="680" t="str">
        <f t="shared" si="58"/>
        <v>1704031</v>
      </c>
      <c r="I394" s="681">
        <v>43010.467589814813</v>
      </c>
      <c r="J394" s="681">
        <v>43015</v>
      </c>
      <c r="L394" s="683">
        <f>IF(I394="","",IF(J394="","No fix",J394-I394))</f>
        <v>4.532410185187473</v>
      </c>
      <c r="M394" s="684" t="str">
        <f>IF(I394="","",IF(AG394="","NON","JOB"))</f>
        <v>JOB</v>
      </c>
      <c r="N394" s="684" t="str">
        <f>IF(I394="","",IFERROR(VLOOKUP(B394,QUEUE!$F$11:$X$1000,19,FALSE),"NON"))</f>
        <v>รอส่ง</v>
      </c>
      <c r="O394" s="684" t="str">
        <f>IF(I394="","",IFERROR(IF(VLOOKUP(B394,[1]REFINISH!$F$4:$O$1000,10,FALSE)="",VLOOKUP(B394,[1]REFINISH!$F$4:$O$1000,8,FALSE),"OK"),"NON"))</f>
        <v>NON</v>
      </c>
      <c r="P394" s="684" t="str">
        <f>IF(I394="","",IF(AF394=0,"NON",IF(AF394-DE394=0,"OK","ขาด"&amp;AF394-DE394&amp;"ชิ้น")))</f>
        <v>NON</v>
      </c>
      <c r="Q394" s="662" t="s">
        <v>16</v>
      </c>
      <c r="R394" s="662" t="s">
        <v>44</v>
      </c>
      <c r="S394" s="662" t="s">
        <v>35</v>
      </c>
      <c r="T394" s="662" t="s">
        <v>1665</v>
      </c>
      <c r="U394" s="662" t="s">
        <v>398</v>
      </c>
      <c r="V394" s="685">
        <v>814422094</v>
      </c>
      <c r="X394" s="662" t="s">
        <v>1666</v>
      </c>
      <c r="Y394" s="662" t="s">
        <v>310</v>
      </c>
      <c r="Z394" s="662" t="s">
        <v>336</v>
      </c>
      <c r="AA394" s="662">
        <v>2010</v>
      </c>
      <c r="AB394" s="681" t="s">
        <v>306</v>
      </c>
      <c r="AD394" s="686"/>
      <c r="AE394" s="686"/>
      <c r="AF394" s="686"/>
      <c r="AG394" s="626" t="s">
        <v>47</v>
      </c>
      <c r="AI394" s="626" t="s">
        <v>53</v>
      </c>
      <c r="AK394" s="626" t="s">
        <v>57</v>
      </c>
      <c r="AM394" s="626" t="s">
        <v>965</v>
      </c>
      <c r="DD394" s="626">
        <v>394</v>
      </c>
      <c r="DG394" s="626">
        <v>0.5</v>
      </c>
      <c r="DH394" s="681">
        <v>42847.474159606485</v>
      </c>
      <c r="DI394" s="662">
        <v>0</v>
      </c>
      <c r="DJ394" s="663">
        <v>3</v>
      </c>
      <c r="DK394" s="662">
        <v>1</v>
      </c>
      <c r="DL394" s="687" t="str">
        <f t="shared" si="57"/>
        <v>พร้อมซ่อม</v>
      </c>
      <c r="DM394" s="688">
        <v>9094.4</v>
      </c>
    </row>
    <row r="395" spans="1:117" x14ac:dyDescent="0.25">
      <c r="A395" s="689">
        <f t="shared" si="61"/>
        <v>3239</v>
      </c>
      <c r="B395" s="690">
        <f t="shared" si="62"/>
        <v>1704032</v>
      </c>
      <c r="C395" s="626">
        <v>395</v>
      </c>
      <c r="D395" s="677" t="str">
        <f t="shared" si="59"/>
        <v>17</v>
      </c>
      <c r="E395" s="677" t="str">
        <f t="shared" si="60"/>
        <v>04</v>
      </c>
      <c r="F395" s="691">
        <f t="shared" si="63"/>
        <v>32</v>
      </c>
      <c r="G395" s="692" t="str">
        <f t="shared" si="64"/>
        <v>032</v>
      </c>
      <c r="H395" s="680" t="str">
        <f t="shared" si="58"/>
        <v>1704032</v>
      </c>
      <c r="I395" s="681">
        <v>42908.413325694448</v>
      </c>
      <c r="J395" s="681">
        <v>42906</v>
      </c>
      <c r="K395" s="682">
        <v>42914.421777083335</v>
      </c>
      <c r="L395" s="683" t="s">
        <v>555</v>
      </c>
      <c r="M395" s="684" t="s">
        <v>555</v>
      </c>
      <c r="N395" s="684" t="s">
        <v>555</v>
      </c>
      <c r="O395" s="684" t="s">
        <v>555</v>
      </c>
      <c r="P395" s="684" t="s">
        <v>555</v>
      </c>
      <c r="Q395" s="662" t="s">
        <v>16</v>
      </c>
      <c r="R395" s="662" t="s">
        <v>1527</v>
      </c>
      <c r="S395" s="662" t="s">
        <v>32</v>
      </c>
      <c r="T395" s="662" t="s">
        <v>1670</v>
      </c>
      <c r="U395" s="662" t="s">
        <v>398</v>
      </c>
      <c r="V395" s="685">
        <v>931732833</v>
      </c>
      <c r="W395" s="685">
        <v>830235820</v>
      </c>
      <c r="X395" s="662" t="s">
        <v>1671</v>
      </c>
      <c r="Y395" s="662" t="s">
        <v>310</v>
      </c>
      <c r="Z395" s="662" t="s">
        <v>499</v>
      </c>
      <c r="AA395" s="662">
        <v>2013</v>
      </c>
      <c r="AB395" s="681">
        <v>43133</v>
      </c>
      <c r="AC395" s="686" t="s">
        <v>306</v>
      </c>
      <c r="AD395" s="686"/>
      <c r="AE395" s="686"/>
      <c r="AF395" s="686"/>
      <c r="AG395" s="626" t="s">
        <v>48</v>
      </c>
      <c r="AI395" s="626" t="s">
        <v>1123</v>
      </c>
      <c r="AK395" s="626" t="s">
        <v>2118</v>
      </c>
      <c r="AM395" s="626" t="s">
        <v>2119</v>
      </c>
      <c r="DD395" s="626">
        <v>395</v>
      </c>
      <c r="DH395" s="681">
        <v>42847.666952199077</v>
      </c>
      <c r="DI395" s="662" t="s">
        <v>2047</v>
      </c>
      <c r="DJ395" s="663">
        <v>1</v>
      </c>
      <c r="DK395" s="662">
        <v>1</v>
      </c>
      <c r="DL395" s="687" t="str">
        <f t="shared" si="57"/>
        <v>พร้อมซ่อม</v>
      </c>
      <c r="DM395" s="688">
        <v>25000</v>
      </c>
    </row>
    <row r="396" spans="1:117" x14ac:dyDescent="0.25">
      <c r="A396" s="689">
        <f t="shared" si="61"/>
        <v>2291</v>
      </c>
      <c r="B396" s="690">
        <f t="shared" si="62"/>
        <v>1704033</v>
      </c>
      <c r="C396" s="626">
        <v>396</v>
      </c>
      <c r="D396" s="677" t="str">
        <f t="shared" si="59"/>
        <v>17</v>
      </c>
      <c r="E396" s="677" t="str">
        <f t="shared" si="60"/>
        <v>04</v>
      </c>
      <c r="F396" s="691">
        <f t="shared" si="63"/>
        <v>33</v>
      </c>
      <c r="G396" s="692" t="str">
        <f t="shared" si="64"/>
        <v>033</v>
      </c>
      <c r="H396" s="680" t="str">
        <f t="shared" si="58"/>
        <v>1704033</v>
      </c>
      <c r="I396" s="681">
        <v>42849.692279166666</v>
      </c>
      <c r="J396" s="681">
        <v>42861</v>
      </c>
      <c r="K396" s="682">
        <v>42866.383608564814</v>
      </c>
      <c r="L396" s="683" t="s">
        <v>555</v>
      </c>
      <c r="M396" s="684" t="s">
        <v>555</v>
      </c>
      <c r="N396" s="684" t="s">
        <v>555</v>
      </c>
      <c r="O396" s="684" t="s">
        <v>555</v>
      </c>
      <c r="P396" s="684" t="s">
        <v>555</v>
      </c>
      <c r="Q396" s="662" t="s">
        <v>16</v>
      </c>
      <c r="R396" s="662" t="s">
        <v>1527</v>
      </c>
      <c r="S396" s="662" t="s">
        <v>31</v>
      </c>
      <c r="T396" s="662" t="s">
        <v>1681</v>
      </c>
      <c r="U396" s="662" t="s">
        <v>387</v>
      </c>
      <c r="V396" s="685">
        <v>802979699</v>
      </c>
      <c r="W396" s="685">
        <v>27076402</v>
      </c>
      <c r="X396" s="662" t="s">
        <v>1682</v>
      </c>
      <c r="Y396" s="662" t="s">
        <v>294</v>
      </c>
      <c r="Z396" s="662" t="s">
        <v>389</v>
      </c>
      <c r="AA396" s="662">
        <v>2013</v>
      </c>
      <c r="AB396" s="681">
        <v>42825</v>
      </c>
      <c r="AC396" s="686" t="s">
        <v>1683</v>
      </c>
      <c r="AD396" s="686"/>
      <c r="AE396" s="686"/>
      <c r="AF396" s="686"/>
      <c r="AG396" s="626" t="s">
        <v>47</v>
      </c>
      <c r="AH396" s="626" t="s">
        <v>340</v>
      </c>
      <c r="AI396" s="626" t="s">
        <v>1684</v>
      </c>
      <c r="AK396" s="626" t="s">
        <v>1258</v>
      </c>
      <c r="DD396" s="626">
        <v>396</v>
      </c>
      <c r="DG396" s="626">
        <v>0.5</v>
      </c>
      <c r="DH396" s="681">
        <v>42849.686865856478</v>
      </c>
      <c r="DI396" s="662" t="s">
        <v>614</v>
      </c>
      <c r="DJ396" s="663">
        <v>1</v>
      </c>
      <c r="DK396" s="662"/>
      <c r="DL396" s="687" t="str">
        <f t="shared" si="57"/>
        <v>พร้อมซ่อม</v>
      </c>
      <c r="DM396" s="688"/>
    </row>
    <row r="397" spans="1:117" x14ac:dyDescent="0.25">
      <c r="A397" s="689">
        <f t="shared" si="61"/>
        <v>3231</v>
      </c>
      <c r="B397" s="690">
        <f t="shared" si="62"/>
        <v>1704034</v>
      </c>
      <c r="C397" s="626">
        <v>397</v>
      </c>
      <c r="D397" s="677" t="str">
        <f t="shared" si="59"/>
        <v>17</v>
      </c>
      <c r="E397" s="677" t="str">
        <f t="shared" si="60"/>
        <v>04</v>
      </c>
      <c r="F397" s="691">
        <f t="shared" si="63"/>
        <v>34</v>
      </c>
      <c r="G397" s="692" t="str">
        <f t="shared" si="64"/>
        <v>034</v>
      </c>
      <c r="H397" s="680" t="str">
        <f t="shared" si="58"/>
        <v>1704034</v>
      </c>
      <c r="L397" s="683" t="str">
        <f>IF(I397="","",IF(J397="","No fix",J397-I397))</f>
        <v/>
      </c>
      <c r="M397" s="684" t="str">
        <f>IF(I397="","",IF(AG397="","NON","JOB"))</f>
        <v/>
      </c>
      <c r="N397" s="684" t="str">
        <f>IF(I397="","",IFERROR(VLOOKUP(B397,[1]QUEUE!$F$11:$X$1000,19,FALSE),"NON"))</f>
        <v/>
      </c>
      <c r="O397" s="684" t="str">
        <f>IF(I397="","",IFERROR(IF(VLOOKUP(B397,[1]REFINISH!$F$4:$O$1000,10,FALSE)="",VLOOKUP(B397,[1]REFINISH!$F$4:$O$1000,8,FALSE),"OK"),"NON"))</f>
        <v/>
      </c>
      <c r="P397" s="684" t="str">
        <f>IF(I397="","",IF(AF397=0,"NON",IF(AF397-DE397=0,"OK","ขาด"&amp;AF397-DE397&amp;"ชิ้น")))</f>
        <v/>
      </c>
      <c r="Q397" s="662" t="s">
        <v>16</v>
      </c>
      <c r="R397" s="662" t="s">
        <v>1527</v>
      </c>
      <c r="S397" s="662" t="s">
        <v>31</v>
      </c>
      <c r="T397" s="662" t="s">
        <v>1689</v>
      </c>
      <c r="U397" s="662" t="s">
        <v>670</v>
      </c>
      <c r="V397" s="685">
        <v>987099355</v>
      </c>
      <c r="W397" s="685">
        <v>931231373</v>
      </c>
      <c r="X397" s="662" t="s">
        <v>1690</v>
      </c>
      <c r="Y397" s="662" t="s">
        <v>310</v>
      </c>
      <c r="Z397" s="662" t="s">
        <v>336</v>
      </c>
      <c r="AA397" s="662">
        <v>2014</v>
      </c>
      <c r="AB397" s="681">
        <v>42874</v>
      </c>
      <c r="AC397" s="686" t="s">
        <v>306</v>
      </c>
      <c r="AD397" s="686"/>
      <c r="AE397" s="686"/>
      <c r="AF397" s="686"/>
      <c r="DD397" s="626">
        <v>397</v>
      </c>
      <c r="DH397" s="681">
        <v>42851.479487037039</v>
      </c>
      <c r="DI397" s="662"/>
      <c r="DJ397" s="663"/>
      <c r="DK397" s="662"/>
      <c r="DL397" s="687" t="str">
        <f t="shared" si="57"/>
        <v>รออนุมัติ</v>
      </c>
      <c r="DM397" s="688">
        <v>0</v>
      </c>
    </row>
    <row r="398" spans="1:117" x14ac:dyDescent="0.25">
      <c r="A398" s="689">
        <f t="shared" si="61"/>
        <v>7221</v>
      </c>
      <c r="B398" s="690">
        <f t="shared" si="62"/>
        <v>1704035</v>
      </c>
      <c r="C398" s="626">
        <v>398</v>
      </c>
      <c r="D398" s="677" t="str">
        <f t="shared" si="59"/>
        <v>17</v>
      </c>
      <c r="E398" s="677" t="str">
        <f t="shared" si="60"/>
        <v>04</v>
      </c>
      <c r="F398" s="691">
        <f t="shared" si="63"/>
        <v>35</v>
      </c>
      <c r="G398" s="692" t="str">
        <f t="shared" si="64"/>
        <v>035</v>
      </c>
      <c r="H398" s="680" t="str">
        <f t="shared" si="58"/>
        <v>1704035</v>
      </c>
      <c r="K398" s="682">
        <v>42945</v>
      </c>
      <c r="L398" s="683" t="s">
        <v>555</v>
      </c>
      <c r="M398" s="684" t="s">
        <v>555</v>
      </c>
      <c r="N398" s="684" t="s">
        <v>555</v>
      </c>
      <c r="O398" s="684" t="s">
        <v>555</v>
      </c>
      <c r="P398" s="684" t="s">
        <v>555</v>
      </c>
      <c r="Q398" s="662" t="s">
        <v>16</v>
      </c>
      <c r="R398" s="662" t="s">
        <v>44</v>
      </c>
      <c r="S398" s="662" t="s">
        <v>33</v>
      </c>
      <c r="T398" s="662" t="s">
        <v>1691</v>
      </c>
      <c r="U398" s="662" t="s">
        <v>1334</v>
      </c>
      <c r="V398" s="685">
        <v>841299978</v>
      </c>
      <c r="X398" s="662" t="s">
        <v>1692</v>
      </c>
      <c r="Y398" s="662" t="s">
        <v>294</v>
      </c>
      <c r="Z398" s="662" t="s">
        <v>1302</v>
      </c>
      <c r="AA398" s="662">
        <v>2009</v>
      </c>
      <c r="AB398" s="681">
        <v>42906</v>
      </c>
      <c r="AC398" s="686" t="s">
        <v>390</v>
      </c>
      <c r="AD398" s="686"/>
      <c r="AE398" s="686"/>
      <c r="AF398" s="686"/>
      <c r="DD398" s="626">
        <v>398</v>
      </c>
      <c r="DH398" s="681">
        <v>42852.722195717593</v>
      </c>
      <c r="DI398" s="662"/>
      <c r="DJ398" s="663"/>
      <c r="DK398" s="662">
        <v>1</v>
      </c>
      <c r="DL398" s="687" t="str">
        <f t="shared" si="57"/>
        <v>พร้อมซ่อม</v>
      </c>
      <c r="DM398" s="688">
        <v>5349</v>
      </c>
    </row>
    <row r="399" spans="1:117" x14ac:dyDescent="0.25">
      <c r="A399" s="689">
        <f t="shared" si="61"/>
        <v>2155</v>
      </c>
      <c r="B399" s="690">
        <f t="shared" si="62"/>
        <v>1704036</v>
      </c>
      <c r="C399" s="626">
        <v>399</v>
      </c>
      <c r="D399" s="677" t="str">
        <f t="shared" si="59"/>
        <v>17</v>
      </c>
      <c r="E399" s="677" t="str">
        <f t="shared" si="60"/>
        <v>04</v>
      </c>
      <c r="F399" s="691">
        <f t="shared" si="63"/>
        <v>36</v>
      </c>
      <c r="G399" s="692" t="str">
        <f t="shared" si="64"/>
        <v>036</v>
      </c>
      <c r="H399" s="680" t="str">
        <f t="shared" si="58"/>
        <v>1704036</v>
      </c>
      <c r="I399" s="681">
        <v>42896.478419212966</v>
      </c>
      <c r="J399" s="681">
        <v>42906</v>
      </c>
      <c r="K399" s="682">
        <v>42906.661349884256</v>
      </c>
      <c r="L399" s="683" t="s">
        <v>555</v>
      </c>
      <c r="M399" s="684" t="s">
        <v>555</v>
      </c>
      <c r="N399" s="684" t="s">
        <v>555</v>
      </c>
      <c r="O399" s="684" t="s">
        <v>555</v>
      </c>
      <c r="P399" s="684" t="s">
        <v>555</v>
      </c>
      <c r="Q399" s="662" t="s">
        <v>16</v>
      </c>
      <c r="R399" s="662" t="s">
        <v>44</v>
      </c>
      <c r="S399" s="662" t="s">
        <v>33</v>
      </c>
      <c r="T399" s="662" t="s">
        <v>1696</v>
      </c>
      <c r="U399" s="662" t="s">
        <v>308</v>
      </c>
      <c r="V399" s="685">
        <v>984404726</v>
      </c>
      <c r="W399" s="685">
        <v>823405191</v>
      </c>
      <c r="X399" s="662" t="s">
        <v>1697</v>
      </c>
      <c r="Y399" s="662" t="s">
        <v>299</v>
      </c>
      <c r="Z399" s="662" t="s">
        <v>1698</v>
      </c>
      <c r="AA399" s="662">
        <v>2003</v>
      </c>
      <c r="AB399" s="681">
        <v>42684</v>
      </c>
      <c r="AC399" s="686" t="s">
        <v>1699</v>
      </c>
      <c r="AD399" s="686"/>
      <c r="AE399" s="686"/>
      <c r="AF399" s="686"/>
      <c r="AG399" s="626" t="s">
        <v>79</v>
      </c>
      <c r="AH399" s="626" t="s">
        <v>340</v>
      </c>
      <c r="AI399" s="626" t="s">
        <v>62</v>
      </c>
      <c r="AK399" s="626" t="s">
        <v>71</v>
      </c>
      <c r="AL399" s="626" t="s">
        <v>340</v>
      </c>
      <c r="AM399" s="626" t="s">
        <v>965</v>
      </c>
      <c r="AO399" s="626" t="s">
        <v>2019</v>
      </c>
      <c r="AQ399" s="626" t="s">
        <v>2020</v>
      </c>
      <c r="DD399" s="626">
        <v>399</v>
      </c>
      <c r="DG399" s="626">
        <v>0.5</v>
      </c>
      <c r="DH399" s="681">
        <v>42853.495726273148</v>
      </c>
      <c r="DI399" s="662" t="s">
        <v>370</v>
      </c>
      <c r="DJ399" s="663">
        <v>2</v>
      </c>
      <c r="DK399" s="662">
        <v>1</v>
      </c>
      <c r="DL399" s="687" t="str">
        <f t="shared" si="57"/>
        <v>พร้อมซ่อม</v>
      </c>
      <c r="DM399" s="688">
        <v>1775.71</v>
      </c>
    </row>
    <row r="400" spans="1:117" x14ac:dyDescent="0.25">
      <c r="A400" s="689">
        <f t="shared" si="61"/>
        <v>9795</v>
      </c>
      <c r="B400" s="690">
        <f t="shared" si="62"/>
        <v>1704037</v>
      </c>
      <c r="C400" s="626">
        <v>400</v>
      </c>
      <c r="D400" s="677" t="str">
        <f t="shared" si="59"/>
        <v>17</v>
      </c>
      <c r="E400" s="677" t="str">
        <f t="shared" si="60"/>
        <v>04</v>
      </c>
      <c r="F400" s="691">
        <f t="shared" si="63"/>
        <v>37</v>
      </c>
      <c r="G400" s="692" t="str">
        <f t="shared" si="64"/>
        <v>037</v>
      </c>
      <c r="H400" s="680" t="str">
        <f t="shared" si="58"/>
        <v>1704037</v>
      </c>
      <c r="I400" s="681">
        <v>42857</v>
      </c>
      <c r="J400" s="681">
        <v>0</v>
      </c>
      <c r="K400" s="682">
        <v>42905.374669444442</v>
      </c>
      <c r="L400" s="683" t="s">
        <v>555</v>
      </c>
      <c r="M400" s="684" t="s">
        <v>555</v>
      </c>
      <c r="N400" s="684" t="s">
        <v>555</v>
      </c>
      <c r="O400" s="684" t="s">
        <v>555</v>
      </c>
      <c r="P400" s="684" t="s">
        <v>555</v>
      </c>
      <c r="Q400" s="662" t="s">
        <v>16</v>
      </c>
      <c r="R400" s="662" t="s">
        <v>44</v>
      </c>
      <c r="S400" s="662" t="s">
        <v>36</v>
      </c>
      <c r="T400" s="662" t="s">
        <v>1700</v>
      </c>
      <c r="U400" s="662" t="s">
        <v>387</v>
      </c>
      <c r="V400" s="685">
        <v>800483429</v>
      </c>
      <c r="X400" s="662" t="s">
        <v>1701</v>
      </c>
      <c r="Y400" s="662" t="s">
        <v>294</v>
      </c>
      <c r="Z400" s="662" t="s">
        <v>590</v>
      </c>
      <c r="AA400" s="662">
        <v>2011</v>
      </c>
      <c r="AB400" s="681">
        <v>42959</v>
      </c>
      <c r="AC400" s="686" t="s">
        <v>832</v>
      </c>
      <c r="AD400" s="686"/>
      <c r="AE400" s="686"/>
      <c r="AF400" s="686"/>
      <c r="AG400" s="626" t="s">
        <v>1524</v>
      </c>
      <c r="DD400" s="626">
        <v>400</v>
      </c>
      <c r="DG400" s="626">
        <v>1</v>
      </c>
      <c r="DH400" s="681">
        <v>42853.547493634258</v>
      </c>
      <c r="DI400" s="662"/>
      <c r="DJ400" s="663"/>
      <c r="DK400" s="662"/>
      <c r="DL400" s="687" t="str">
        <f t="shared" si="57"/>
        <v>พร้อมซ่อม</v>
      </c>
      <c r="DM400" s="688"/>
    </row>
    <row r="401" spans="1:117" x14ac:dyDescent="0.25">
      <c r="A401" s="689">
        <f t="shared" si="61"/>
        <v>9450</v>
      </c>
      <c r="B401" s="690">
        <f t="shared" si="62"/>
        <v>1704038</v>
      </c>
      <c r="C401" s="626">
        <v>401</v>
      </c>
      <c r="D401" s="677" t="str">
        <f t="shared" si="59"/>
        <v>17</v>
      </c>
      <c r="E401" s="677" t="str">
        <f t="shared" si="60"/>
        <v>04</v>
      </c>
      <c r="F401" s="691">
        <f t="shared" si="63"/>
        <v>38</v>
      </c>
      <c r="G401" s="692" t="str">
        <f t="shared" si="64"/>
        <v>038</v>
      </c>
      <c r="H401" s="680" t="str">
        <f t="shared" si="58"/>
        <v>1704038</v>
      </c>
      <c r="I401" s="681">
        <v>42877.700300578705</v>
      </c>
      <c r="J401" s="681">
        <v>42885</v>
      </c>
      <c r="K401" s="682">
        <v>42886.726276620371</v>
      </c>
      <c r="L401" s="683" t="s">
        <v>555</v>
      </c>
      <c r="M401" s="684" t="s">
        <v>555</v>
      </c>
      <c r="N401" s="684" t="s">
        <v>555</v>
      </c>
      <c r="O401" s="684" t="s">
        <v>555</v>
      </c>
      <c r="P401" s="684" t="s">
        <v>555</v>
      </c>
      <c r="Q401" s="662" t="s">
        <v>16</v>
      </c>
      <c r="R401" s="662" t="s">
        <v>44</v>
      </c>
      <c r="S401" s="662" t="s">
        <v>35</v>
      </c>
      <c r="T401" s="662" t="s">
        <v>1702</v>
      </c>
      <c r="U401" s="662" t="s">
        <v>303</v>
      </c>
      <c r="V401" s="685">
        <v>989959394</v>
      </c>
      <c r="X401" s="662" t="s">
        <v>1703</v>
      </c>
      <c r="Y401" s="662" t="s">
        <v>403</v>
      </c>
      <c r="Z401" s="662" t="s">
        <v>1704</v>
      </c>
      <c r="AA401" s="662">
        <v>2011</v>
      </c>
      <c r="AB401" s="681">
        <v>42880</v>
      </c>
      <c r="AC401" s="686" t="s">
        <v>844</v>
      </c>
      <c r="AD401" s="686"/>
      <c r="AE401" s="686"/>
      <c r="AF401" s="686"/>
      <c r="AG401" s="626" t="s">
        <v>48</v>
      </c>
      <c r="AI401" s="626" t="s">
        <v>78</v>
      </c>
      <c r="AK401" s="626" t="s">
        <v>54</v>
      </c>
      <c r="AM401" s="626" t="s">
        <v>58</v>
      </c>
      <c r="AO401" s="626" t="s">
        <v>71</v>
      </c>
      <c r="AP401" s="626" t="s">
        <v>340</v>
      </c>
      <c r="AQ401" s="626" t="s">
        <v>1901</v>
      </c>
      <c r="DD401" s="626">
        <v>401</v>
      </c>
      <c r="DG401" s="626">
        <v>0.5</v>
      </c>
      <c r="DH401" s="681">
        <v>42854.645439004627</v>
      </c>
      <c r="DI401" s="662">
        <v>0</v>
      </c>
      <c r="DJ401" s="663">
        <v>4</v>
      </c>
      <c r="DK401" s="662"/>
      <c r="DL401" s="687" t="str">
        <f t="shared" si="57"/>
        <v>พร้อมซ่อม</v>
      </c>
      <c r="DM401" s="688"/>
    </row>
    <row r="402" spans="1:117" x14ac:dyDescent="0.25">
      <c r="A402" s="689">
        <f t="shared" si="61"/>
        <v>2420</v>
      </c>
      <c r="B402" s="690">
        <f t="shared" si="62"/>
        <v>1704039</v>
      </c>
      <c r="C402" s="626">
        <v>402</v>
      </c>
      <c r="D402" s="677" t="str">
        <f t="shared" si="59"/>
        <v>17</v>
      </c>
      <c r="E402" s="677" t="str">
        <f t="shared" si="60"/>
        <v>04</v>
      </c>
      <c r="F402" s="691">
        <f t="shared" si="63"/>
        <v>39</v>
      </c>
      <c r="G402" s="692" t="str">
        <f t="shared" si="64"/>
        <v>039</v>
      </c>
      <c r="H402" s="680" t="str">
        <f t="shared" si="58"/>
        <v>1704039</v>
      </c>
      <c r="L402" s="683" t="str">
        <f>IF(I402="","",IF(J402="","No fix",J402-I402))</f>
        <v/>
      </c>
      <c r="M402" s="684" t="str">
        <f>IF(I402="","",IF(AG402="","NON","JOB"))</f>
        <v/>
      </c>
      <c r="N402" s="684" t="str">
        <f>IF(I402="","",IFERROR(VLOOKUP(B402,[1]QUEUE!$F$11:$X$1000,19,FALSE),"NON"))</f>
        <v/>
      </c>
      <c r="O402" s="684" t="str">
        <f>IF(I402="","",IFERROR(IF(VLOOKUP(B402,[1]REFINISH!$F$4:$O$1000,10,FALSE)="",VLOOKUP(B402,[1]REFINISH!$F$4:$O$1000,8,FALSE),"OK"),"NON"))</f>
        <v/>
      </c>
      <c r="P402" s="684" t="str">
        <f>IF(I402="","",IF(AF402=0,"NON",IF(AF402-DE402=0,"OK","ขาด"&amp;AF402-DE402&amp;"ชิ้น")))</f>
        <v/>
      </c>
      <c r="Q402" s="662" t="s">
        <v>16</v>
      </c>
      <c r="R402" s="662" t="s">
        <v>44</v>
      </c>
      <c r="S402" s="662" t="s">
        <v>40</v>
      </c>
      <c r="T402" s="662" t="s">
        <v>1705</v>
      </c>
      <c r="V402" s="685">
        <v>812661293</v>
      </c>
      <c r="X402" s="662" t="s">
        <v>410</v>
      </c>
      <c r="Y402" s="662" t="s">
        <v>315</v>
      </c>
      <c r="Z402" s="662" t="s">
        <v>411</v>
      </c>
      <c r="AA402" s="662">
        <v>2008</v>
      </c>
      <c r="AB402" s="681" t="s">
        <v>330</v>
      </c>
      <c r="AD402" s="686"/>
      <c r="AE402" s="686"/>
      <c r="AF402" s="686"/>
      <c r="DD402" s="626">
        <v>402</v>
      </c>
      <c r="DH402" s="681">
        <v>42854.65364895833</v>
      </c>
      <c r="DI402" s="662"/>
      <c r="DJ402" s="663"/>
      <c r="DK402" s="662">
        <v>1</v>
      </c>
      <c r="DL402" s="687" t="str">
        <f t="shared" si="57"/>
        <v>รออนุมัติ</v>
      </c>
      <c r="DM402" s="688">
        <v>2950</v>
      </c>
    </row>
    <row r="403" spans="1:117" x14ac:dyDescent="0.25">
      <c r="A403" s="689">
        <f t="shared" si="61"/>
        <v>8945</v>
      </c>
      <c r="B403" s="690">
        <f t="shared" si="62"/>
        <v>1704040</v>
      </c>
      <c r="C403" s="626">
        <v>403</v>
      </c>
      <c r="D403" s="677" t="str">
        <f t="shared" si="59"/>
        <v>17</v>
      </c>
      <c r="E403" s="677" t="str">
        <f t="shared" si="60"/>
        <v>04</v>
      </c>
      <c r="F403" s="691">
        <f t="shared" si="63"/>
        <v>40</v>
      </c>
      <c r="G403" s="692" t="str">
        <f t="shared" si="64"/>
        <v>040</v>
      </c>
      <c r="H403" s="680" t="str">
        <f t="shared" si="58"/>
        <v>1704040</v>
      </c>
      <c r="I403" s="681">
        <v>42905.555956597222</v>
      </c>
      <c r="J403" s="681">
        <v>42910</v>
      </c>
      <c r="K403" s="682">
        <v>42908.590215509263</v>
      </c>
      <c r="L403" s="683" t="s">
        <v>555</v>
      </c>
      <c r="M403" s="684" t="s">
        <v>555</v>
      </c>
      <c r="N403" s="684" t="s">
        <v>555</v>
      </c>
      <c r="O403" s="684" t="s">
        <v>555</v>
      </c>
      <c r="P403" s="684" t="s">
        <v>555</v>
      </c>
      <c r="Q403" s="662" t="s">
        <v>16</v>
      </c>
      <c r="R403" s="662" t="s">
        <v>1527</v>
      </c>
      <c r="S403" s="662" t="s">
        <v>35</v>
      </c>
      <c r="T403" s="662" t="s">
        <v>1706</v>
      </c>
      <c r="V403" s="685">
        <v>815746352</v>
      </c>
      <c r="X403" s="662" t="s">
        <v>1707</v>
      </c>
      <c r="Y403" s="662" t="s">
        <v>299</v>
      </c>
      <c r="AA403" s="662">
        <v>2014</v>
      </c>
      <c r="AB403" s="681" t="s">
        <v>330</v>
      </c>
      <c r="AD403" s="686"/>
      <c r="AE403" s="686"/>
      <c r="AF403" s="686"/>
      <c r="AG403" s="626" t="s">
        <v>47</v>
      </c>
      <c r="AI403" s="626" t="s">
        <v>1381</v>
      </c>
      <c r="AK403" s="626" t="s">
        <v>901</v>
      </c>
      <c r="AM403" s="626" t="s">
        <v>454</v>
      </c>
      <c r="DD403" s="626">
        <v>403</v>
      </c>
      <c r="DH403" s="681">
        <v>42854.656268749997</v>
      </c>
      <c r="DI403" s="662">
        <v>0</v>
      </c>
      <c r="DJ403" s="663">
        <v>1</v>
      </c>
      <c r="DK403" s="662">
        <v>1</v>
      </c>
      <c r="DL403" s="687" t="str">
        <f t="shared" si="57"/>
        <v>พร้อมซ่อม</v>
      </c>
      <c r="DM403" s="688">
        <v>4100</v>
      </c>
    </row>
    <row r="404" spans="1:117" x14ac:dyDescent="0.25">
      <c r="A404" s="689">
        <f t="shared" si="61"/>
        <v>2722</v>
      </c>
      <c r="B404" s="690">
        <f t="shared" si="62"/>
        <v>1704041</v>
      </c>
      <c r="C404" s="626">
        <v>404</v>
      </c>
      <c r="D404" s="677" t="str">
        <f t="shared" si="59"/>
        <v>17</v>
      </c>
      <c r="E404" s="677" t="str">
        <f t="shared" si="60"/>
        <v>04</v>
      </c>
      <c r="F404" s="691">
        <f t="shared" si="63"/>
        <v>41</v>
      </c>
      <c r="G404" s="692" t="str">
        <f t="shared" si="64"/>
        <v>041</v>
      </c>
      <c r="H404" s="680" t="str">
        <f t="shared" si="58"/>
        <v>1704041</v>
      </c>
      <c r="I404" s="681">
        <v>42875.602344791667</v>
      </c>
      <c r="J404" s="681">
        <v>42887</v>
      </c>
      <c r="K404" s="682">
        <v>42896.747219791665</v>
      </c>
      <c r="L404" s="683" t="s">
        <v>555</v>
      </c>
      <c r="M404" s="684" t="s">
        <v>555</v>
      </c>
      <c r="N404" s="684" t="s">
        <v>555</v>
      </c>
      <c r="O404" s="684" t="s">
        <v>555</v>
      </c>
      <c r="P404" s="684" t="s">
        <v>555</v>
      </c>
      <c r="Q404" s="662" t="s">
        <v>16</v>
      </c>
      <c r="R404" s="662" t="s">
        <v>44</v>
      </c>
      <c r="S404" s="662" t="s">
        <v>31</v>
      </c>
      <c r="T404" s="662" t="s">
        <v>1711</v>
      </c>
      <c r="U404" s="662" t="s">
        <v>387</v>
      </c>
      <c r="V404" s="685">
        <v>615792609</v>
      </c>
      <c r="X404" s="662" t="s">
        <v>1712</v>
      </c>
      <c r="Y404" s="662" t="s">
        <v>299</v>
      </c>
      <c r="Z404" s="662" t="s">
        <v>368</v>
      </c>
      <c r="AA404" s="662">
        <v>2012</v>
      </c>
      <c r="AB404" s="681">
        <v>42803</v>
      </c>
      <c r="AC404" s="686" t="s">
        <v>424</v>
      </c>
      <c r="AD404" s="686"/>
      <c r="AE404" s="686"/>
      <c r="AF404" s="686"/>
      <c r="AG404" s="626" t="s">
        <v>47</v>
      </c>
      <c r="AI404" s="626" t="s">
        <v>51</v>
      </c>
      <c r="AK404" s="626" t="s">
        <v>79</v>
      </c>
      <c r="AM404" s="626" t="s">
        <v>56</v>
      </c>
      <c r="AO404" s="626" t="s">
        <v>57</v>
      </c>
      <c r="AQ404" s="626" t="s">
        <v>62</v>
      </c>
      <c r="AS404" s="626" t="s">
        <v>63</v>
      </c>
      <c r="AU404" s="626" t="s">
        <v>1381</v>
      </c>
      <c r="AW404" s="626" t="s">
        <v>1894</v>
      </c>
      <c r="AY404" s="626" t="s">
        <v>1895</v>
      </c>
      <c r="DD404" s="626">
        <v>404</v>
      </c>
      <c r="DG404" s="626">
        <v>1.5</v>
      </c>
      <c r="DH404" s="681">
        <v>42854.682713888891</v>
      </c>
      <c r="DI404" s="662">
        <v>0</v>
      </c>
      <c r="DJ404" s="663">
        <v>7</v>
      </c>
      <c r="DK404" s="662"/>
      <c r="DL404" s="687" t="str">
        <f t="shared" si="57"/>
        <v>พร้อมซ่อม</v>
      </c>
      <c r="DM404" s="688">
        <v>0</v>
      </c>
    </row>
    <row r="405" spans="1:117" x14ac:dyDescent="0.25">
      <c r="A405" s="689">
        <f t="shared" si="61"/>
        <v>4975</v>
      </c>
      <c r="B405" s="690">
        <f t="shared" si="62"/>
        <v>1705001</v>
      </c>
      <c r="C405" s="626">
        <v>405</v>
      </c>
      <c r="D405" s="677" t="str">
        <f t="shared" si="59"/>
        <v>17</v>
      </c>
      <c r="E405" s="677" t="str">
        <f t="shared" si="60"/>
        <v>05</v>
      </c>
      <c r="F405" s="691">
        <f t="shared" si="63"/>
        <v>1</v>
      </c>
      <c r="G405" s="692" t="str">
        <f t="shared" si="64"/>
        <v>001</v>
      </c>
      <c r="H405" s="680" t="str">
        <f t="shared" si="58"/>
        <v>1705001</v>
      </c>
      <c r="I405" s="681">
        <v>42857</v>
      </c>
      <c r="J405" s="681">
        <v>42868</v>
      </c>
      <c r="K405" s="682">
        <v>42868.622553819441</v>
      </c>
      <c r="L405" s="683" t="s">
        <v>555</v>
      </c>
      <c r="M405" s="684" t="s">
        <v>555</v>
      </c>
      <c r="N405" s="684" t="s">
        <v>555</v>
      </c>
      <c r="O405" s="684" t="s">
        <v>555</v>
      </c>
      <c r="P405" s="684" t="s">
        <v>555</v>
      </c>
      <c r="Q405" s="662" t="s">
        <v>16</v>
      </c>
      <c r="R405" s="662" t="s">
        <v>44</v>
      </c>
      <c r="X405" s="662" t="s">
        <v>1716</v>
      </c>
      <c r="Y405" s="662" t="s">
        <v>315</v>
      </c>
      <c r="Z405" s="662" t="s">
        <v>333</v>
      </c>
      <c r="AA405" s="662">
        <v>2010</v>
      </c>
      <c r="AB405" s="681">
        <v>43007</v>
      </c>
      <c r="AC405" s="686" t="s">
        <v>317</v>
      </c>
      <c r="AD405" s="686"/>
      <c r="AE405" s="686"/>
      <c r="AF405" s="686"/>
      <c r="AG405" s="626" t="s">
        <v>47</v>
      </c>
      <c r="AI405" s="626" t="s">
        <v>51</v>
      </c>
      <c r="AK405" s="626" t="s">
        <v>1299</v>
      </c>
      <c r="AM405" s="626" t="s">
        <v>52</v>
      </c>
      <c r="AO405" s="626" t="s">
        <v>53</v>
      </c>
      <c r="AQ405" s="626" t="s">
        <v>64</v>
      </c>
      <c r="AS405" s="626" t="s">
        <v>65</v>
      </c>
      <c r="AU405" s="626" t="s">
        <v>1717</v>
      </c>
      <c r="AW405" s="626" t="s">
        <v>1718</v>
      </c>
      <c r="DD405" s="626">
        <v>405</v>
      </c>
      <c r="DG405" s="626">
        <v>0.5</v>
      </c>
      <c r="DH405" s="681">
        <v>42857</v>
      </c>
      <c r="DI405" s="662"/>
      <c r="DJ405" s="663"/>
      <c r="DK405" s="662">
        <v>1</v>
      </c>
      <c r="DL405" s="687" t="str">
        <f t="shared" si="57"/>
        <v>พร้อมซ่อม</v>
      </c>
      <c r="DM405" s="688">
        <v>14808.2</v>
      </c>
    </row>
    <row r="406" spans="1:117" x14ac:dyDescent="0.25">
      <c r="A406" s="689">
        <f t="shared" si="61"/>
        <v>3104</v>
      </c>
      <c r="B406" s="690">
        <f t="shared" si="62"/>
        <v>1705002</v>
      </c>
      <c r="C406" s="626">
        <v>406</v>
      </c>
      <c r="D406" s="677" t="str">
        <f t="shared" si="59"/>
        <v>17</v>
      </c>
      <c r="E406" s="677" t="str">
        <f t="shared" si="60"/>
        <v>05</v>
      </c>
      <c r="F406" s="691">
        <f t="shared" si="63"/>
        <v>2</v>
      </c>
      <c r="G406" s="692" t="str">
        <f t="shared" si="64"/>
        <v>002</v>
      </c>
      <c r="H406" s="680" t="str">
        <f t="shared" si="58"/>
        <v>1705002</v>
      </c>
      <c r="I406" s="681">
        <v>42857</v>
      </c>
      <c r="J406" s="681">
        <v>42865</v>
      </c>
      <c r="K406" s="682">
        <v>42871.604718055554</v>
      </c>
      <c r="L406" s="683" t="s">
        <v>555</v>
      </c>
      <c r="M406" s="684" t="s">
        <v>555</v>
      </c>
      <c r="N406" s="684" t="s">
        <v>555</v>
      </c>
      <c r="O406" s="684" t="s">
        <v>555</v>
      </c>
      <c r="P406" s="684" t="s">
        <v>555</v>
      </c>
      <c r="Q406" s="662" t="s">
        <v>16</v>
      </c>
      <c r="R406" s="662" t="s">
        <v>44</v>
      </c>
      <c r="S406" s="662" t="s">
        <v>201</v>
      </c>
      <c r="X406" s="662" t="s">
        <v>1731</v>
      </c>
      <c r="Y406" s="662" t="s">
        <v>328</v>
      </c>
      <c r="Z406" s="662" t="s">
        <v>1370</v>
      </c>
      <c r="AA406" s="662">
        <v>2012</v>
      </c>
      <c r="AB406" s="681">
        <v>43064</v>
      </c>
      <c r="AC406" s="686" t="s">
        <v>306</v>
      </c>
      <c r="AD406" s="686"/>
      <c r="AE406" s="686"/>
      <c r="AF406" s="686"/>
      <c r="AG406" s="626" t="s">
        <v>48</v>
      </c>
      <c r="AI406" s="626" t="s">
        <v>1720</v>
      </c>
      <c r="AK406" s="626" t="s">
        <v>345</v>
      </c>
      <c r="AM406" s="626" t="s">
        <v>980</v>
      </c>
      <c r="DD406" s="626">
        <v>406</v>
      </c>
      <c r="DG406" s="626">
        <v>0.5</v>
      </c>
      <c r="DH406" s="681">
        <v>42857</v>
      </c>
      <c r="DI406" s="662"/>
      <c r="DJ406" s="663"/>
      <c r="DK406" s="662"/>
      <c r="DL406" s="687" t="str">
        <f t="shared" si="57"/>
        <v>พร้อมซ่อม</v>
      </c>
      <c r="DM406" s="688"/>
    </row>
    <row r="407" spans="1:117" x14ac:dyDescent="0.25">
      <c r="A407" s="689">
        <f t="shared" si="61"/>
        <v>3116</v>
      </c>
      <c r="B407" s="690">
        <f t="shared" si="62"/>
        <v>1705003</v>
      </c>
      <c r="C407" s="626">
        <v>407</v>
      </c>
      <c r="D407" s="677" t="str">
        <f t="shared" si="59"/>
        <v>17</v>
      </c>
      <c r="E407" s="677" t="str">
        <f t="shared" si="60"/>
        <v>05</v>
      </c>
      <c r="F407" s="691">
        <f t="shared" si="63"/>
        <v>3</v>
      </c>
      <c r="G407" s="692" t="str">
        <f t="shared" si="64"/>
        <v>003</v>
      </c>
      <c r="H407" s="680" t="str">
        <f t="shared" si="58"/>
        <v>1705003</v>
      </c>
      <c r="I407" s="681">
        <v>42857</v>
      </c>
      <c r="J407" s="681">
        <v>42882</v>
      </c>
      <c r="K407" s="682">
        <v>42893.720229513892</v>
      </c>
      <c r="L407" s="683" t="s">
        <v>555</v>
      </c>
      <c r="M407" s="684" t="s">
        <v>555</v>
      </c>
      <c r="N407" s="684" t="s">
        <v>555</v>
      </c>
      <c r="O407" s="684" t="s">
        <v>555</v>
      </c>
      <c r="P407" s="684" t="s">
        <v>555</v>
      </c>
      <c r="Q407" s="662" t="s">
        <v>16</v>
      </c>
      <c r="R407" s="662" t="s">
        <v>102</v>
      </c>
      <c r="X407" s="662" t="s">
        <v>1732</v>
      </c>
      <c r="Y407" s="662" t="s">
        <v>328</v>
      </c>
      <c r="Z407" s="662" t="s">
        <v>329</v>
      </c>
      <c r="AA407" s="662">
        <v>2012</v>
      </c>
      <c r="AB407" s="681">
        <v>42501</v>
      </c>
      <c r="AC407" s="686" t="s">
        <v>1733</v>
      </c>
      <c r="AD407" s="686"/>
      <c r="AE407" s="686"/>
      <c r="AF407" s="686"/>
      <c r="AG407" s="626" t="s">
        <v>341</v>
      </c>
      <c r="AI407" s="626" t="s">
        <v>1734</v>
      </c>
      <c r="DD407" s="626">
        <v>407</v>
      </c>
      <c r="DH407" s="681">
        <v>42857</v>
      </c>
      <c r="DI407" s="662"/>
      <c r="DJ407" s="663"/>
      <c r="DK407" s="662"/>
      <c r="DL407" s="687" t="str">
        <f t="shared" si="57"/>
        <v>พร้อมซ่อม</v>
      </c>
      <c r="DM407" s="688">
        <v>2824.8</v>
      </c>
    </row>
    <row r="408" spans="1:117" x14ac:dyDescent="0.25">
      <c r="A408" s="689">
        <f t="shared" si="61"/>
        <v>5722</v>
      </c>
      <c r="B408" s="690">
        <f t="shared" si="62"/>
        <v>1705004</v>
      </c>
      <c r="C408" s="626">
        <v>408</v>
      </c>
      <c r="D408" s="677" t="str">
        <f t="shared" si="59"/>
        <v>17</v>
      </c>
      <c r="E408" s="677" t="str">
        <f t="shared" si="60"/>
        <v>05</v>
      </c>
      <c r="F408" s="691">
        <f t="shared" si="63"/>
        <v>4</v>
      </c>
      <c r="G408" s="692" t="str">
        <f t="shared" si="64"/>
        <v>004</v>
      </c>
      <c r="H408" s="680" t="str">
        <f t="shared" si="58"/>
        <v>1705004</v>
      </c>
      <c r="I408" s="681">
        <v>42934.705209375003</v>
      </c>
      <c r="J408" s="681">
        <v>42941</v>
      </c>
      <c r="K408" s="682">
        <v>42945</v>
      </c>
      <c r="L408" s="683" t="s">
        <v>555</v>
      </c>
      <c r="M408" s="684" t="s">
        <v>555</v>
      </c>
      <c r="N408" s="684" t="s">
        <v>555</v>
      </c>
      <c r="O408" s="684" t="s">
        <v>555</v>
      </c>
      <c r="P408" s="684" t="s">
        <v>555</v>
      </c>
      <c r="Q408" s="662" t="s">
        <v>16</v>
      </c>
      <c r="R408" s="662" t="s">
        <v>44</v>
      </c>
      <c r="S408" s="662" t="s">
        <v>35</v>
      </c>
      <c r="X408" s="662" t="s">
        <v>1738</v>
      </c>
      <c r="Y408" s="662" t="s">
        <v>310</v>
      </c>
      <c r="Z408" s="662" t="s">
        <v>336</v>
      </c>
      <c r="AA408" s="662">
        <v>2013</v>
      </c>
      <c r="AB408" s="681">
        <v>43088</v>
      </c>
      <c r="AC408" s="686" t="s">
        <v>317</v>
      </c>
      <c r="AD408" s="686"/>
      <c r="AE408" s="686"/>
      <c r="AF408" s="686"/>
      <c r="AG408" s="626" t="s">
        <v>47</v>
      </c>
      <c r="AI408" s="626" t="s">
        <v>53</v>
      </c>
      <c r="DD408" s="626">
        <v>408</v>
      </c>
      <c r="DH408" s="681">
        <v>42857</v>
      </c>
      <c r="DI408" s="662">
        <v>0</v>
      </c>
      <c r="DJ408" s="663">
        <v>2</v>
      </c>
      <c r="DK408" s="662">
        <v>1</v>
      </c>
      <c r="DL408" s="687" t="str">
        <f t="shared" si="57"/>
        <v>พร้อมซ่อม</v>
      </c>
      <c r="DM408" s="688">
        <v>17760.75</v>
      </c>
    </row>
    <row r="409" spans="1:117" x14ac:dyDescent="0.25">
      <c r="A409" s="689">
        <f t="shared" si="61"/>
        <v>8391</v>
      </c>
      <c r="B409" s="690">
        <f t="shared" si="62"/>
        <v>1705005</v>
      </c>
      <c r="C409" s="626">
        <v>409</v>
      </c>
      <c r="D409" s="677" t="str">
        <f t="shared" si="59"/>
        <v>17</v>
      </c>
      <c r="E409" s="677" t="str">
        <f t="shared" si="60"/>
        <v>05</v>
      </c>
      <c r="F409" s="691">
        <f t="shared" si="63"/>
        <v>5</v>
      </c>
      <c r="G409" s="692" t="str">
        <f t="shared" si="64"/>
        <v>005</v>
      </c>
      <c r="H409" s="680" t="str">
        <f t="shared" si="58"/>
        <v>1705005</v>
      </c>
      <c r="L409" s="683" t="str">
        <f>IF(I409="","",IF(J409="","No fix",J409-I409))</f>
        <v/>
      </c>
      <c r="M409" s="684" t="str">
        <f>IF(I409="","",IF(AG409="","NON","JOB"))</f>
        <v/>
      </c>
      <c r="N409" s="684" t="str">
        <f>IF(I409="","",IFERROR(VLOOKUP(B409,[1]QUEUE!$F$11:$X$1000,19,FALSE),"NON"))</f>
        <v/>
      </c>
      <c r="O409" s="684" t="str">
        <f>IF(I409="","",IFERROR(IF(VLOOKUP(B409,[1]REFINISH!$F$4:$O$1000,10,FALSE)="",VLOOKUP(B409,[1]REFINISH!$F$4:$O$1000,8,FALSE),"OK"),"NON"))</f>
        <v/>
      </c>
      <c r="P409" s="684" t="str">
        <f>IF(I409="","",IF(AF409=0,"NON",IF(AF409-DE409=0,"OK","ขาด"&amp;AF409-DE409&amp;"ชิ้น")))</f>
        <v/>
      </c>
      <c r="Q409" s="662" t="s">
        <v>16</v>
      </c>
      <c r="R409" s="662" t="s">
        <v>1527</v>
      </c>
      <c r="X409" s="662" t="s">
        <v>1150</v>
      </c>
      <c r="Y409" s="662" t="s">
        <v>294</v>
      </c>
      <c r="Z409" s="662" t="s">
        <v>1302</v>
      </c>
      <c r="AA409" s="662">
        <v>2012</v>
      </c>
      <c r="AB409" s="681">
        <v>42925</v>
      </c>
      <c r="AC409" s="686" t="s">
        <v>567</v>
      </c>
      <c r="AD409" s="686"/>
      <c r="AE409" s="686"/>
      <c r="AF409" s="686"/>
      <c r="DD409" s="626">
        <v>409</v>
      </c>
      <c r="DH409" s="681">
        <v>42857</v>
      </c>
      <c r="DI409" s="662"/>
      <c r="DJ409" s="663"/>
      <c r="DK409" s="662">
        <v>1</v>
      </c>
      <c r="DL409" s="687" t="str">
        <f t="shared" si="57"/>
        <v>รออนุมัติ</v>
      </c>
      <c r="DM409" s="688">
        <v>0</v>
      </c>
    </row>
    <row r="410" spans="1:117" x14ac:dyDescent="0.25">
      <c r="A410" s="689">
        <f t="shared" si="61"/>
        <v>4534</v>
      </c>
      <c r="B410" s="690">
        <f t="shared" si="62"/>
        <v>1705006</v>
      </c>
      <c r="C410" s="626">
        <v>410</v>
      </c>
      <c r="D410" s="677" t="str">
        <f t="shared" si="59"/>
        <v>17</v>
      </c>
      <c r="E410" s="677" t="str">
        <f t="shared" si="60"/>
        <v>05</v>
      </c>
      <c r="F410" s="691">
        <f t="shared" si="63"/>
        <v>6</v>
      </c>
      <c r="G410" s="692" t="str">
        <f t="shared" si="64"/>
        <v>006</v>
      </c>
      <c r="H410" s="680" t="str">
        <f t="shared" si="58"/>
        <v>1705006</v>
      </c>
      <c r="L410" s="683" t="str">
        <f>IF(I410="","",IF(J410="","No fix",J410-I410))</f>
        <v/>
      </c>
      <c r="M410" s="684" t="str">
        <f>IF(I410="","",IF(AG410="","NON","JOB"))</f>
        <v/>
      </c>
      <c r="N410" s="684" t="str">
        <f>IF(I410="","",IFERROR(VLOOKUP(B410,[1]QUEUE!$F$11:$X$1000,19,FALSE),"NON"))</f>
        <v/>
      </c>
      <c r="O410" s="684" t="str">
        <f>IF(I410="","",IFERROR(IF(VLOOKUP(B410,[1]REFINISH!$F$4:$O$1000,10,FALSE)="",VLOOKUP(B410,[1]REFINISH!$F$4:$O$1000,8,FALSE),"OK"),"NON"))</f>
        <v/>
      </c>
      <c r="P410" s="684" t="str">
        <f>IF(I410="","",IF(AF410=0,"NON",IF(AF410-DE410=0,"OK","ขาด"&amp;AF410-DE410&amp;"ชิ้น")))</f>
        <v/>
      </c>
      <c r="Q410" s="662" t="s">
        <v>16</v>
      </c>
      <c r="R410" s="662" t="s">
        <v>44</v>
      </c>
      <c r="X410" s="662" t="s">
        <v>1737</v>
      </c>
      <c r="Y410" s="662" t="s">
        <v>328</v>
      </c>
      <c r="Z410" s="662" t="s">
        <v>630</v>
      </c>
      <c r="AA410" s="662">
        <v>2011</v>
      </c>
      <c r="AB410" s="681" t="s">
        <v>330</v>
      </c>
      <c r="AD410" s="686"/>
      <c r="AE410" s="686"/>
      <c r="AF410" s="686"/>
      <c r="DD410" s="626">
        <v>410</v>
      </c>
      <c r="DH410" s="681">
        <v>42857</v>
      </c>
      <c r="DI410" s="662"/>
      <c r="DJ410" s="663"/>
      <c r="DK410" s="662"/>
      <c r="DL410" s="687" t="str">
        <f t="shared" si="57"/>
        <v>รออนุมัติ</v>
      </c>
      <c r="DM410" s="688"/>
    </row>
    <row r="411" spans="1:117" x14ac:dyDescent="0.25">
      <c r="A411" s="689">
        <f t="shared" si="61"/>
        <v>4001</v>
      </c>
      <c r="B411" s="690">
        <f t="shared" si="62"/>
        <v>1705007</v>
      </c>
      <c r="C411" s="626">
        <v>411</v>
      </c>
      <c r="D411" s="677" t="str">
        <f t="shared" si="59"/>
        <v>17</v>
      </c>
      <c r="E411" s="677" t="str">
        <f t="shared" si="60"/>
        <v>05</v>
      </c>
      <c r="F411" s="691">
        <f t="shared" si="63"/>
        <v>7</v>
      </c>
      <c r="G411" s="692" t="str">
        <f t="shared" si="64"/>
        <v>007</v>
      </c>
      <c r="H411" s="680" t="str">
        <f t="shared" si="58"/>
        <v>1705007</v>
      </c>
      <c r="I411" s="681">
        <v>42858</v>
      </c>
      <c r="J411" s="681">
        <v>42863</v>
      </c>
      <c r="K411" s="682" t="str">
        <f>IF(OR(N411="OUT",N411="สมบูรณ์"),"ไม่ระบุ","")</f>
        <v>ไม่ระบุ</v>
      </c>
      <c r="L411" s="683">
        <f>IF(I411="","",IF(J411="","No fix",J411-I411))</f>
        <v>5</v>
      </c>
      <c r="M411" s="684" t="str">
        <f>IF(I411="","",IF(AG411="","NON","JOB"))</f>
        <v>JOB</v>
      </c>
      <c r="N411" s="684" t="str">
        <f>IF(I411="","",IFERROR(VLOOKUP(B411,QUEUE!$F$11:$X$1000,19,FALSE),"NON"))</f>
        <v>สมบูรณ์</v>
      </c>
      <c r="O411" s="684" t="str">
        <f>IF(I411="","",IFERROR(IF(VLOOKUP(B411,[1]REFINISH!$F$4:$O$1000,10,FALSE)="",VLOOKUP(B411,[1]REFINISH!$F$4:$O$1000,8,FALSE),"OK"),"NON"))</f>
        <v>NON</v>
      </c>
      <c r="P411" s="684" t="str">
        <f>IF(I411="","",IF(AF411=0,"NON",IF(AF411-DE411=0,"OK","ขาด"&amp;AF411-DE411&amp;"ชิ้น")))</f>
        <v>NON</v>
      </c>
      <c r="Q411" s="662" t="s">
        <v>29</v>
      </c>
      <c r="R411" s="662" t="s">
        <v>43</v>
      </c>
      <c r="X411" s="662" t="s">
        <v>1742</v>
      </c>
      <c r="Y411" s="662" t="s">
        <v>310</v>
      </c>
      <c r="Z411" s="662" t="s">
        <v>336</v>
      </c>
      <c r="AD411" s="686"/>
      <c r="AE411" s="686"/>
      <c r="AF411" s="686"/>
      <c r="AG411" s="626" t="s">
        <v>47</v>
      </c>
      <c r="AI411" s="626" t="s">
        <v>51</v>
      </c>
      <c r="AK411" s="626" t="s">
        <v>1743</v>
      </c>
      <c r="DD411" s="626">
        <v>411</v>
      </c>
      <c r="DG411" s="626">
        <v>0.5</v>
      </c>
      <c r="DH411" s="681">
        <v>42858</v>
      </c>
      <c r="DI411" s="662"/>
      <c r="DJ411" s="663"/>
      <c r="DK411" s="662">
        <v>1</v>
      </c>
      <c r="DL411" s="687" t="str">
        <f t="shared" si="57"/>
        <v>พร้อมซ่อม</v>
      </c>
      <c r="DM411" s="688">
        <v>7050</v>
      </c>
    </row>
    <row r="412" spans="1:117" x14ac:dyDescent="0.25">
      <c r="A412" s="689">
        <f t="shared" si="61"/>
        <v>2970</v>
      </c>
      <c r="B412" s="690">
        <f t="shared" si="62"/>
        <v>1705008</v>
      </c>
      <c r="C412" s="626">
        <v>412</v>
      </c>
      <c r="D412" s="677" t="str">
        <f t="shared" si="59"/>
        <v>17</v>
      </c>
      <c r="E412" s="677" t="str">
        <f t="shared" si="60"/>
        <v>05</v>
      </c>
      <c r="F412" s="691">
        <f t="shared" si="63"/>
        <v>8</v>
      </c>
      <c r="G412" s="692" t="str">
        <f t="shared" si="64"/>
        <v>008</v>
      </c>
      <c r="H412" s="680" t="str">
        <f t="shared" si="58"/>
        <v>1705008</v>
      </c>
      <c r="I412" s="681">
        <v>42855</v>
      </c>
      <c r="J412" s="681">
        <v>0</v>
      </c>
      <c r="K412" s="682" t="str">
        <f>IF(OR(M412="OUT",N412="OUT",N412="สมบูรณ์"),"ไม่ระบุ","")</f>
        <v>ไม่ระบุ</v>
      </c>
      <c r="L412" s="683">
        <f>IF(I412="","",IF(J412="","No fix",J412-I412))</f>
        <v>-42855</v>
      </c>
      <c r="M412" s="684" t="str">
        <f>IF(I412="","",IF(AG412="","NON","JOB"))</f>
        <v>JOB</v>
      </c>
      <c r="N412" s="684" t="str">
        <f>IF(I412="","",IFERROR(VLOOKUP(B412,QUEUE!$F$11:$X$1000,19,FALSE),"NON"))</f>
        <v>สมบูรณ์</v>
      </c>
      <c r="O412" s="684" t="str">
        <f>IF(I412="","",IFERROR(IF(VLOOKUP(B412,[1]REFINISH!$F$4:$O$1000,10,FALSE)="",VLOOKUP(B412,[1]REFINISH!$F$4:$O$1000,8,FALSE),"OK"),"NON"))</f>
        <v>OK</v>
      </c>
      <c r="P412" s="684" t="str">
        <f>IF(I412="","",IF(AF412=0,"NON",IF(AF412-DE412=0,"OK","ขาด"&amp;AF412-DE412&amp;"ชิ้น")))</f>
        <v>NON</v>
      </c>
      <c r="Q412" s="662" t="s">
        <v>16</v>
      </c>
      <c r="R412" s="662" t="s">
        <v>179</v>
      </c>
      <c r="X412" s="662" t="s">
        <v>1739</v>
      </c>
      <c r="Y412" s="662" t="s">
        <v>315</v>
      </c>
      <c r="Z412" s="662" t="s">
        <v>333</v>
      </c>
      <c r="AA412" s="662">
        <v>2000</v>
      </c>
      <c r="AB412" s="681">
        <v>42916</v>
      </c>
      <c r="AC412" s="686" t="s">
        <v>412</v>
      </c>
      <c r="AD412" s="686"/>
      <c r="AE412" s="686"/>
      <c r="AF412" s="686"/>
      <c r="AG412" s="626" t="s">
        <v>1740</v>
      </c>
      <c r="DD412" s="626">
        <v>412</v>
      </c>
      <c r="DH412" s="681">
        <v>42858</v>
      </c>
      <c r="DI412" s="662"/>
      <c r="DJ412" s="663"/>
      <c r="DK412" s="662">
        <v>1</v>
      </c>
      <c r="DL412" s="687" t="str">
        <f t="shared" si="57"/>
        <v>พร้อมซ่อม</v>
      </c>
      <c r="DM412" s="688"/>
    </row>
    <row r="413" spans="1:117" x14ac:dyDescent="0.25">
      <c r="A413" s="689">
        <f t="shared" si="61"/>
        <v>3592</v>
      </c>
      <c r="B413" s="690">
        <f t="shared" si="62"/>
        <v>1705009</v>
      </c>
      <c r="C413" s="626">
        <v>413</v>
      </c>
      <c r="D413" s="677" t="str">
        <f t="shared" si="59"/>
        <v>17</v>
      </c>
      <c r="E413" s="677" t="str">
        <f t="shared" si="60"/>
        <v>05</v>
      </c>
      <c r="F413" s="691">
        <f t="shared" si="63"/>
        <v>9</v>
      </c>
      <c r="G413" s="692" t="str">
        <f t="shared" si="64"/>
        <v>009</v>
      </c>
      <c r="H413" s="680" t="str">
        <f t="shared" si="58"/>
        <v>1705009</v>
      </c>
      <c r="I413" s="681">
        <v>42858</v>
      </c>
      <c r="J413" s="681">
        <v>0</v>
      </c>
      <c r="K413" s="682">
        <v>42905.371207291668</v>
      </c>
      <c r="L413" s="683" t="s">
        <v>555</v>
      </c>
      <c r="M413" s="684" t="s">
        <v>555</v>
      </c>
      <c r="N413" s="684" t="s">
        <v>555</v>
      </c>
      <c r="O413" s="684" t="s">
        <v>555</v>
      </c>
      <c r="P413" s="684" t="s">
        <v>555</v>
      </c>
      <c r="Q413" s="662" t="s">
        <v>16</v>
      </c>
      <c r="R413" s="662" t="s">
        <v>45</v>
      </c>
      <c r="X413" s="662" t="s">
        <v>1741</v>
      </c>
      <c r="Y413" s="662" t="s">
        <v>328</v>
      </c>
      <c r="Z413" s="662" t="s">
        <v>598</v>
      </c>
      <c r="AA413" s="662">
        <v>2015</v>
      </c>
      <c r="AB413" s="681" t="s">
        <v>330</v>
      </c>
      <c r="AD413" s="686"/>
      <c r="AE413" s="686"/>
      <c r="AF413" s="686"/>
      <c r="AG413" s="626" t="s">
        <v>1612</v>
      </c>
      <c r="DD413" s="626">
        <v>413</v>
      </c>
      <c r="DG413" s="626">
        <v>1</v>
      </c>
      <c r="DH413" s="681">
        <v>42858</v>
      </c>
      <c r="DI413" s="662"/>
      <c r="DJ413" s="663"/>
      <c r="DK413" s="662"/>
      <c r="DL413" s="687" t="str">
        <f t="shared" si="57"/>
        <v>พร้อมซ่อม</v>
      </c>
      <c r="DM413" s="688">
        <v>15433.2</v>
      </c>
    </row>
    <row r="414" spans="1:117" x14ac:dyDescent="0.25">
      <c r="A414" s="689">
        <f t="shared" si="61"/>
        <v>8806</v>
      </c>
      <c r="B414" s="690">
        <f t="shared" si="62"/>
        <v>1705010</v>
      </c>
      <c r="C414" s="626">
        <v>414</v>
      </c>
      <c r="D414" s="677" t="str">
        <f t="shared" si="59"/>
        <v>17</v>
      </c>
      <c r="E414" s="677" t="str">
        <f t="shared" si="60"/>
        <v>05</v>
      </c>
      <c r="F414" s="691">
        <f t="shared" si="63"/>
        <v>10</v>
      </c>
      <c r="G414" s="692" t="str">
        <f t="shared" si="64"/>
        <v>010</v>
      </c>
      <c r="H414" s="680" t="str">
        <f t="shared" si="58"/>
        <v>1705010</v>
      </c>
      <c r="I414" s="681">
        <v>42856</v>
      </c>
      <c r="J414" s="681">
        <v>0</v>
      </c>
      <c r="K414" s="682" t="str">
        <f>IF(OR(N414="OUT",N414="สมบูรณ์"),"ไม่ระบุ","")</f>
        <v>ไม่ระบุ</v>
      </c>
      <c r="L414" s="683" t="s">
        <v>555</v>
      </c>
      <c r="M414" s="684" t="s">
        <v>555</v>
      </c>
      <c r="N414" s="684" t="s">
        <v>555</v>
      </c>
      <c r="O414" s="684" t="s">
        <v>555</v>
      </c>
      <c r="P414" s="684" t="s">
        <v>555</v>
      </c>
      <c r="Q414" s="662" t="s">
        <v>16</v>
      </c>
      <c r="R414" s="662" t="s">
        <v>179</v>
      </c>
      <c r="S414" s="662" t="s">
        <v>31</v>
      </c>
      <c r="X414" s="662" t="s">
        <v>1745</v>
      </c>
      <c r="Y414" s="662" t="s">
        <v>310</v>
      </c>
      <c r="Z414" s="662" t="s">
        <v>311</v>
      </c>
      <c r="AA414" s="662">
        <v>2006</v>
      </c>
      <c r="AB414" s="681" t="s">
        <v>330</v>
      </c>
      <c r="AD414" s="686"/>
      <c r="AE414" s="686"/>
      <c r="AF414" s="686"/>
      <c r="AG414" s="626" t="s">
        <v>1746</v>
      </c>
      <c r="DD414" s="626">
        <v>414</v>
      </c>
      <c r="DH414" s="681">
        <v>42858</v>
      </c>
      <c r="DI414" s="662"/>
      <c r="DJ414" s="663"/>
      <c r="DK414" s="662"/>
      <c r="DL414" s="687" t="str">
        <f t="shared" si="57"/>
        <v>พร้อมซ่อม</v>
      </c>
      <c r="DM414" s="688">
        <v>11900</v>
      </c>
    </row>
    <row r="415" spans="1:117" x14ac:dyDescent="0.25">
      <c r="A415" s="689">
        <f t="shared" si="61"/>
        <v>4188</v>
      </c>
      <c r="B415" s="690">
        <f t="shared" si="62"/>
        <v>1705011</v>
      </c>
      <c r="C415" s="626">
        <v>415</v>
      </c>
      <c r="D415" s="677" t="str">
        <f t="shared" si="59"/>
        <v>17</v>
      </c>
      <c r="E415" s="677" t="str">
        <f t="shared" si="60"/>
        <v>05</v>
      </c>
      <c r="F415" s="691">
        <f t="shared" si="63"/>
        <v>11</v>
      </c>
      <c r="G415" s="692" t="str">
        <f t="shared" si="64"/>
        <v>011</v>
      </c>
      <c r="H415" s="680" t="str">
        <f t="shared" si="58"/>
        <v>1705011</v>
      </c>
      <c r="I415" s="681">
        <v>42867.46511041667</v>
      </c>
      <c r="J415" s="681">
        <v>42878</v>
      </c>
      <c r="K415" s="682">
        <v>42885.672124305558</v>
      </c>
      <c r="L415" s="683" t="s">
        <v>555</v>
      </c>
      <c r="M415" s="684" t="s">
        <v>555</v>
      </c>
      <c r="N415" s="684" t="s">
        <v>555</v>
      </c>
      <c r="O415" s="684" t="s">
        <v>555</v>
      </c>
      <c r="P415" s="684" t="s">
        <v>555</v>
      </c>
      <c r="Q415" s="662" t="s">
        <v>16</v>
      </c>
      <c r="R415" s="662" t="s">
        <v>44</v>
      </c>
      <c r="X415" s="662" t="s">
        <v>1747</v>
      </c>
      <c r="Y415" s="662" t="s">
        <v>310</v>
      </c>
      <c r="Z415" s="662" t="s">
        <v>311</v>
      </c>
      <c r="AA415" s="662">
        <v>2010</v>
      </c>
      <c r="AB415" s="681">
        <v>43121</v>
      </c>
      <c r="AC415" s="686" t="s">
        <v>525</v>
      </c>
      <c r="AD415" s="686"/>
      <c r="AE415" s="686"/>
      <c r="AF415" s="686"/>
      <c r="AG415" s="626" t="s">
        <v>47</v>
      </c>
      <c r="AI415" s="626" t="s">
        <v>48</v>
      </c>
      <c r="AK415" s="626" t="s">
        <v>51</v>
      </c>
      <c r="AM415" s="626" t="s">
        <v>54</v>
      </c>
      <c r="AO415" s="626" t="s">
        <v>58</v>
      </c>
      <c r="DD415" s="626">
        <v>415</v>
      </c>
      <c r="DG415" s="626">
        <v>0.5</v>
      </c>
      <c r="DH415" s="681">
        <v>42858</v>
      </c>
      <c r="DI415" s="662">
        <v>0</v>
      </c>
      <c r="DJ415" s="663">
        <v>5</v>
      </c>
      <c r="DK415" s="662"/>
      <c r="DL415" s="687" t="str">
        <f t="shared" si="57"/>
        <v>พร้อมซ่อม</v>
      </c>
      <c r="DM415" s="688">
        <v>0</v>
      </c>
    </row>
    <row r="416" spans="1:117" x14ac:dyDescent="0.25">
      <c r="A416" s="689">
        <f t="shared" si="61"/>
        <v>390</v>
      </c>
      <c r="B416" s="690">
        <f t="shared" si="62"/>
        <v>1705012</v>
      </c>
      <c r="C416" s="626">
        <v>416</v>
      </c>
      <c r="D416" s="677" t="str">
        <f t="shared" si="59"/>
        <v>17</v>
      </c>
      <c r="E416" s="677" t="str">
        <f t="shared" si="60"/>
        <v>05</v>
      </c>
      <c r="F416" s="691">
        <f t="shared" si="63"/>
        <v>12</v>
      </c>
      <c r="G416" s="692" t="str">
        <f t="shared" si="64"/>
        <v>012</v>
      </c>
      <c r="H416" s="680" t="str">
        <f t="shared" si="58"/>
        <v>1705012</v>
      </c>
      <c r="I416" s="681">
        <v>42858</v>
      </c>
      <c r="J416" s="681">
        <v>42856</v>
      </c>
      <c r="K416" s="682">
        <v>42868.418221527776</v>
      </c>
      <c r="L416" s="683" t="s">
        <v>555</v>
      </c>
      <c r="M416" s="684" t="s">
        <v>555</v>
      </c>
      <c r="N416" s="684" t="s">
        <v>555</v>
      </c>
      <c r="O416" s="684" t="s">
        <v>555</v>
      </c>
      <c r="P416" s="684" t="s">
        <v>555</v>
      </c>
      <c r="Q416" s="662" t="s">
        <v>16</v>
      </c>
      <c r="R416" s="662" t="s">
        <v>44</v>
      </c>
      <c r="X416" s="662" t="s">
        <v>1271</v>
      </c>
      <c r="Y416" s="662" t="s">
        <v>310</v>
      </c>
      <c r="Z416" s="662" t="s">
        <v>400</v>
      </c>
      <c r="AA416" s="662">
        <v>2005</v>
      </c>
      <c r="AB416" s="681">
        <v>43098</v>
      </c>
      <c r="AC416" s="686" t="s">
        <v>623</v>
      </c>
      <c r="AD416" s="686"/>
      <c r="AE416" s="686"/>
      <c r="AF416" s="686"/>
      <c r="AG416" s="626" t="s">
        <v>47</v>
      </c>
      <c r="AI416" s="626" t="s">
        <v>1750</v>
      </c>
      <c r="AK416" s="626" t="s">
        <v>1718</v>
      </c>
      <c r="DD416" s="626">
        <v>416</v>
      </c>
      <c r="DH416" s="681">
        <v>42858</v>
      </c>
      <c r="DI416" s="662"/>
      <c r="DJ416" s="663"/>
      <c r="DK416" s="662"/>
      <c r="DL416" s="687" t="str">
        <f t="shared" si="57"/>
        <v>พร้อมซ่อม</v>
      </c>
      <c r="DM416" s="688"/>
    </row>
    <row r="417" spans="1:118" x14ac:dyDescent="0.25">
      <c r="A417" s="689">
        <f t="shared" si="61"/>
        <v>9177</v>
      </c>
      <c r="B417" s="690">
        <f t="shared" si="62"/>
        <v>1705013</v>
      </c>
      <c r="C417" s="626">
        <v>417</v>
      </c>
      <c r="D417" s="677" t="str">
        <f t="shared" si="59"/>
        <v>17</v>
      </c>
      <c r="E417" s="677" t="str">
        <f t="shared" si="60"/>
        <v>05</v>
      </c>
      <c r="F417" s="691">
        <f t="shared" si="63"/>
        <v>13</v>
      </c>
      <c r="G417" s="692" t="str">
        <f t="shared" si="64"/>
        <v>013</v>
      </c>
      <c r="H417" s="680" t="str">
        <f t="shared" si="58"/>
        <v>1705013</v>
      </c>
      <c r="L417" s="683" t="str">
        <f>IF(I417="","",IF(J417="","No fix",J417-I417))</f>
        <v/>
      </c>
      <c r="M417" s="684" t="str">
        <f>IF(I417="","",IF(AG417="","NON","JOB"))</f>
        <v/>
      </c>
      <c r="N417" s="684" t="str">
        <f>IF(I417="","",IFERROR(VLOOKUP(B417,[1]QUEUE!$F$11:$X$1000,19,FALSE),"NON"))</f>
        <v/>
      </c>
      <c r="O417" s="684" t="str">
        <f>IF(I417="","",IFERROR(IF(VLOOKUP(B417,[1]REFINISH!$F$4:$O$1000,10,FALSE)="",VLOOKUP(B417,[1]REFINISH!$F$4:$O$1000,8,FALSE),"OK"),"NON"))</f>
        <v/>
      </c>
      <c r="P417" s="684" t="str">
        <f>IF(I417="","",IF(AF417=0,"NON",IF(AF417-DE417=0,"OK","ขาด"&amp;AF417-DE417&amp;"ชิ้น")))</f>
        <v/>
      </c>
      <c r="Q417" s="662" t="s">
        <v>16</v>
      </c>
      <c r="R417" s="662" t="s">
        <v>1527</v>
      </c>
      <c r="X417" s="662" t="s">
        <v>1744</v>
      </c>
      <c r="Y417" s="662" t="s">
        <v>328</v>
      </c>
      <c r="Z417" s="662" t="s">
        <v>487</v>
      </c>
      <c r="AA417" s="662">
        <v>2012</v>
      </c>
      <c r="AB417" s="681">
        <v>43092</v>
      </c>
      <c r="AC417" s="686" t="s">
        <v>306</v>
      </c>
      <c r="AD417" s="686"/>
      <c r="AE417" s="686"/>
      <c r="AF417" s="686"/>
      <c r="DD417" s="626">
        <v>417</v>
      </c>
      <c r="DH417" s="681">
        <v>42858</v>
      </c>
      <c r="DI417" s="662"/>
      <c r="DJ417" s="663"/>
      <c r="DK417" s="662">
        <v>1</v>
      </c>
      <c r="DL417" s="687" t="str">
        <f t="shared" si="57"/>
        <v>รออนุมัติ</v>
      </c>
      <c r="DM417" s="688">
        <v>2430</v>
      </c>
    </row>
    <row r="418" spans="1:118" x14ac:dyDescent="0.25">
      <c r="A418" s="689">
        <f t="shared" si="61"/>
        <v>4437</v>
      </c>
      <c r="B418" s="690">
        <f t="shared" si="62"/>
        <v>1705014</v>
      </c>
      <c r="C418" s="626">
        <v>418</v>
      </c>
      <c r="D418" s="677" t="str">
        <f t="shared" si="59"/>
        <v>17</v>
      </c>
      <c r="E418" s="677" t="str">
        <f t="shared" si="60"/>
        <v>05</v>
      </c>
      <c r="F418" s="691">
        <f t="shared" si="63"/>
        <v>14</v>
      </c>
      <c r="G418" s="692" t="str">
        <f t="shared" si="64"/>
        <v>014</v>
      </c>
      <c r="H418" s="680" t="str">
        <f t="shared" si="58"/>
        <v>1705014</v>
      </c>
      <c r="I418" s="681">
        <v>42903.59440671296</v>
      </c>
      <c r="J418" s="681">
        <v>42910</v>
      </c>
      <c r="K418" s="682">
        <v>42913.671649421296</v>
      </c>
      <c r="L418" s="683" t="s">
        <v>555</v>
      </c>
      <c r="M418" s="684" t="s">
        <v>555</v>
      </c>
      <c r="N418" s="684" t="s">
        <v>555</v>
      </c>
      <c r="O418" s="684" t="s">
        <v>555</v>
      </c>
      <c r="P418" s="684" t="s">
        <v>555</v>
      </c>
      <c r="Q418" s="662" t="s">
        <v>16</v>
      </c>
      <c r="R418" s="662" t="s">
        <v>1527</v>
      </c>
      <c r="X418" s="662" t="s">
        <v>1759</v>
      </c>
      <c r="Y418" s="662" t="s">
        <v>310</v>
      </c>
      <c r="Z418" s="662" t="s">
        <v>384</v>
      </c>
      <c r="AA418" s="662">
        <v>2009</v>
      </c>
      <c r="AB418" s="681">
        <v>43095</v>
      </c>
      <c r="AC418" s="686" t="s">
        <v>523</v>
      </c>
      <c r="AD418" s="686"/>
      <c r="AE418" s="686"/>
      <c r="AF418" s="686"/>
      <c r="AG418" s="626" t="s">
        <v>47</v>
      </c>
      <c r="AI418" s="626" t="s">
        <v>48</v>
      </c>
      <c r="AJ418" s="626" t="s">
        <v>340</v>
      </c>
      <c r="AK418" s="626" t="s">
        <v>67</v>
      </c>
      <c r="AL418" s="626" t="s">
        <v>2074</v>
      </c>
      <c r="AM418" s="626" t="s">
        <v>68</v>
      </c>
      <c r="AN418" s="626" t="s">
        <v>2074</v>
      </c>
      <c r="DD418" s="626">
        <v>418</v>
      </c>
      <c r="DG418" s="626">
        <v>0.5</v>
      </c>
      <c r="DH418" s="681">
        <v>42859</v>
      </c>
      <c r="DI418" s="662">
        <v>0</v>
      </c>
      <c r="DJ418" s="663">
        <v>2</v>
      </c>
      <c r="DK418" s="662"/>
      <c r="DL418" s="687" t="str">
        <f t="shared" si="57"/>
        <v>พร้อมซ่อม</v>
      </c>
      <c r="DM418" s="688"/>
    </row>
    <row r="419" spans="1:118" x14ac:dyDescent="0.25">
      <c r="A419" s="689">
        <f t="shared" si="61"/>
        <v>6713</v>
      </c>
      <c r="B419" s="690">
        <f t="shared" si="62"/>
        <v>1705015</v>
      </c>
      <c r="C419" s="626">
        <v>419</v>
      </c>
      <c r="D419" s="677" t="str">
        <f t="shared" si="59"/>
        <v>17</v>
      </c>
      <c r="E419" s="677" t="str">
        <f t="shared" si="60"/>
        <v>05</v>
      </c>
      <c r="F419" s="691">
        <f t="shared" si="63"/>
        <v>15</v>
      </c>
      <c r="G419" s="692" t="str">
        <f t="shared" si="64"/>
        <v>015</v>
      </c>
      <c r="H419" s="680" t="str">
        <f t="shared" si="58"/>
        <v>1705015</v>
      </c>
      <c r="I419" s="681">
        <v>42875.603623495372</v>
      </c>
      <c r="J419" s="681">
        <v>42885</v>
      </c>
      <c r="K419" s="682">
        <v>42892.720161689816</v>
      </c>
      <c r="L419" s="683" t="s">
        <v>555</v>
      </c>
      <c r="M419" s="684" t="s">
        <v>555</v>
      </c>
      <c r="N419" s="684" t="s">
        <v>555</v>
      </c>
      <c r="O419" s="684" t="s">
        <v>555</v>
      </c>
      <c r="P419" s="684" t="s">
        <v>555</v>
      </c>
      <c r="Q419" s="662" t="s">
        <v>16</v>
      </c>
      <c r="R419" s="662" t="s">
        <v>43</v>
      </c>
      <c r="S419" s="662" t="s">
        <v>32</v>
      </c>
      <c r="T419" s="662" t="s">
        <v>1760</v>
      </c>
      <c r="V419" s="685">
        <v>817120628</v>
      </c>
      <c r="X419" s="662" t="s">
        <v>1761</v>
      </c>
      <c r="Y419" s="662" t="s">
        <v>310</v>
      </c>
      <c r="Z419" s="662" t="s">
        <v>1050</v>
      </c>
      <c r="AA419" s="662">
        <v>2012</v>
      </c>
      <c r="AB419" s="681" t="s">
        <v>330</v>
      </c>
      <c r="AD419" s="686"/>
      <c r="AE419" s="686"/>
      <c r="AF419" s="686"/>
      <c r="AG419" s="626" t="s">
        <v>47</v>
      </c>
      <c r="AI419" s="626" t="s">
        <v>48</v>
      </c>
      <c r="AK419" s="626" t="s">
        <v>54</v>
      </c>
      <c r="DD419" s="626">
        <v>419</v>
      </c>
      <c r="DG419" s="626">
        <v>0.5</v>
      </c>
      <c r="DH419" s="681">
        <v>42860.474879513888</v>
      </c>
      <c r="DI419" s="662">
        <v>0</v>
      </c>
      <c r="DJ419" s="663">
        <v>3</v>
      </c>
      <c r="DK419" s="662"/>
      <c r="DL419" s="687" t="str">
        <f t="shared" si="57"/>
        <v>พร้อมซ่อม</v>
      </c>
      <c r="DM419" s="688">
        <v>0</v>
      </c>
    </row>
    <row r="420" spans="1:118" x14ac:dyDescent="0.25">
      <c r="A420" s="689">
        <f t="shared" si="61"/>
        <v>2948</v>
      </c>
      <c r="B420" s="690">
        <f t="shared" si="62"/>
        <v>1705016</v>
      </c>
      <c r="C420" s="626">
        <v>420</v>
      </c>
      <c r="D420" s="677" t="str">
        <f t="shared" si="59"/>
        <v>17</v>
      </c>
      <c r="E420" s="677" t="str">
        <f t="shared" si="60"/>
        <v>05</v>
      </c>
      <c r="F420" s="691">
        <f t="shared" si="63"/>
        <v>16</v>
      </c>
      <c r="G420" s="692" t="str">
        <f t="shared" si="64"/>
        <v>016</v>
      </c>
      <c r="H420" s="680" t="str">
        <f t="shared" si="58"/>
        <v>1705016</v>
      </c>
      <c r="I420" s="681">
        <v>42860.714010300922</v>
      </c>
      <c r="J420" s="681">
        <v>42868</v>
      </c>
      <c r="K420" s="682">
        <v>42871.714488773148</v>
      </c>
      <c r="L420" s="683" t="s">
        <v>555</v>
      </c>
      <c r="M420" s="684" t="s">
        <v>555</v>
      </c>
      <c r="N420" s="684" t="s">
        <v>555</v>
      </c>
      <c r="O420" s="684" t="s">
        <v>555</v>
      </c>
      <c r="P420" s="684" t="s">
        <v>555</v>
      </c>
      <c r="Q420" s="662" t="s">
        <v>29</v>
      </c>
      <c r="R420" s="662" t="s">
        <v>44</v>
      </c>
      <c r="S420" s="662" t="s">
        <v>103</v>
      </c>
      <c r="T420" s="662" t="s">
        <v>1764</v>
      </c>
      <c r="V420" s="685">
        <v>884913861</v>
      </c>
      <c r="X420" s="662" t="s">
        <v>1765</v>
      </c>
      <c r="Y420" s="662" t="s">
        <v>294</v>
      </c>
      <c r="Z420" s="662" t="s">
        <v>590</v>
      </c>
      <c r="AB420" s="681" t="s">
        <v>330</v>
      </c>
      <c r="AD420" s="686"/>
      <c r="AE420" s="686"/>
      <c r="AF420" s="686"/>
      <c r="AG420" s="626" t="s">
        <v>56</v>
      </c>
      <c r="AI420" s="626" t="s">
        <v>60</v>
      </c>
      <c r="AK420" s="626" t="s">
        <v>1766</v>
      </c>
      <c r="DD420" s="626">
        <v>420</v>
      </c>
      <c r="DG420" s="626">
        <v>0.5</v>
      </c>
      <c r="DH420" s="681">
        <v>42860.7128212963</v>
      </c>
      <c r="DI420" s="662">
        <v>0</v>
      </c>
      <c r="DJ420" s="663">
        <v>2</v>
      </c>
      <c r="DK420" s="662"/>
      <c r="DL420" s="687" t="str">
        <f t="shared" si="57"/>
        <v>พร้อมซ่อม</v>
      </c>
      <c r="DM420" s="688">
        <v>0</v>
      </c>
    </row>
    <row r="421" spans="1:118" x14ac:dyDescent="0.25">
      <c r="A421" s="689">
        <f t="shared" si="61"/>
        <v>5049</v>
      </c>
      <c r="B421" s="690">
        <f t="shared" si="62"/>
        <v>1705017</v>
      </c>
      <c r="C421" s="626">
        <v>421</v>
      </c>
      <c r="D421" s="677" t="str">
        <f t="shared" si="59"/>
        <v>17</v>
      </c>
      <c r="E421" s="677" t="str">
        <f t="shared" si="60"/>
        <v>05</v>
      </c>
      <c r="F421" s="691">
        <f t="shared" si="63"/>
        <v>17</v>
      </c>
      <c r="G421" s="692" t="str">
        <f t="shared" si="64"/>
        <v>017</v>
      </c>
      <c r="H421" s="680" t="str">
        <f t="shared" si="58"/>
        <v>1705017</v>
      </c>
      <c r="I421" s="681">
        <v>42933.490761458335</v>
      </c>
      <c r="J421" s="681">
        <v>42936</v>
      </c>
      <c r="K421" s="682">
        <v>42948</v>
      </c>
      <c r="L421" s="683" t="s">
        <v>555</v>
      </c>
      <c r="M421" s="684" t="s">
        <v>555</v>
      </c>
      <c r="N421" s="684" t="s">
        <v>555</v>
      </c>
      <c r="O421" s="684" t="s">
        <v>555</v>
      </c>
      <c r="P421" s="684" t="s">
        <v>555</v>
      </c>
      <c r="Q421" s="662" t="s">
        <v>16</v>
      </c>
      <c r="R421" s="662" t="s">
        <v>1527</v>
      </c>
      <c r="S421" s="662" t="s">
        <v>39</v>
      </c>
      <c r="T421" s="662" t="s">
        <v>1767</v>
      </c>
      <c r="U421" s="662" t="s">
        <v>398</v>
      </c>
      <c r="V421" s="685">
        <v>877153255</v>
      </c>
      <c r="X421" s="662" t="s">
        <v>1768</v>
      </c>
      <c r="Y421" s="662" t="s">
        <v>328</v>
      </c>
      <c r="Z421" s="662" t="s">
        <v>1769</v>
      </c>
      <c r="AA421" s="662">
        <v>1995</v>
      </c>
      <c r="AB421" s="681" t="s">
        <v>330</v>
      </c>
      <c r="AD421" s="686"/>
      <c r="AE421" s="686"/>
      <c r="AF421" s="686"/>
      <c r="AG421" s="626" t="s">
        <v>48</v>
      </c>
      <c r="DD421" s="626">
        <v>421</v>
      </c>
      <c r="DG421" s="626">
        <v>0.5</v>
      </c>
      <c r="DH421" s="681">
        <v>42861.55836678241</v>
      </c>
      <c r="DI421" s="662">
        <v>0</v>
      </c>
      <c r="DJ421" s="663">
        <v>1</v>
      </c>
      <c r="DK421" s="662"/>
      <c r="DL421" s="687" t="str">
        <f t="shared" si="57"/>
        <v>พร้อมซ่อม</v>
      </c>
      <c r="DM421" s="688">
        <v>0</v>
      </c>
    </row>
    <row r="422" spans="1:118" x14ac:dyDescent="0.25">
      <c r="A422" s="689">
        <f t="shared" si="61"/>
        <v>1028</v>
      </c>
      <c r="B422" s="690">
        <f t="shared" si="62"/>
        <v>1705018</v>
      </c>
      <c r="C422" s="626">
        <v>422</v>
      </c>
      <c r="D422" s="677" t="str">
        <f t="shared" si="59"/>
        <v>17</v>
      </c>
      <c r="E422" s="677" t="str">
        <f t="shared" si="60"/>
        <v>05</v>
      </c>
      <c r="F422" s="691">
        <f t="shared" si="63"/>
        <v>18</v>
      </c>
      <c r="G422" s="692" t="str">
        <f t="shared" si="64"/>
        <v>018</v>
      </c>
      <c r="H422" s="680" t="str">
        <f t="shared" si="58"/>
        <v>1705018</v>
      </c>
      <c r="I422" s="681">
        <v>42905.606249305558</v>
      </c>
      <c r="J422" s="681">
        <v>42910</v>
      </c>
      <c r="K422" s="682">
        <v>42910.411891550924</v>
      </c>
      <c r="L422" s="683" t="s">
        <v>555</v>
      </c>
      <c r="M422" s="684" t="s">
        <v>555</v>
      </c>
      <c r="N422" s="684" t="s">
        <v>555</v>
      </c>
      <c r="O422" s="684" t="s">
        <v>555</v>
      </c>
      <c r="P422" s="684" t="s">
        <v>555</v>
      </c>
      <c r="Q422" s="662" t="s">
        <v>16</v>
      </c>
      <c r="R422" s="662" t="s">
        <v>1527</v>
      </c>
      <c r="S422" s="662" t="s">
        <v>31</v>
      </c>
      <c r="T422" s="662" t="s">
        <v>1770</v>
      </c>
      <c r="U422" s="662" t="s">
        <v>398</v>
      </c>
      <c r="V422" s="685">
        <v>997588600</v>
      </c>
      <c r="X422" s="662" t="s">
        <v>1771</v>
      </c>
      <c r="Y422" s="662" t="s">
        <v>315</v>
      </c>
      <c r="Z422" s="662" t="s">
        <v>411</v>
      </c>
      <c r="AA422" s="662">
        <v>2004</v>
      </c>
      <c r="AB422" s="681">
        <v>43099</v>
      </c>
      <c r="AC422" s="686" t="s">
        <v>521</v>
      </c>
      <c r="AD422" s="686"/>
      <c r="AE422" s="686"/>
      <c r="AF422" s="686"/>
      <c r="AG422" s="626" t="s">
        <v>47</v>
      </c>
      <c r="AH422" s="626" t="s">
        <v>340</v>
      </c>
      <c r="AI422" s="626" t="s">
        <v>2089</v>
      </c>
      <c r="AK422" s="626" t="s">
        <v>1359</v>
      </c>
      <c r="DD422" s="626">
        <v>422</v>
      </c>
      <c r="DG422" s="626">
        <v>0.5</v>
      </c>
      <c r="DH422" s="681">
        <v>42861.560330208333</v>
      </c>
      <c r="DI422" s="662" t="s">
        <v>1037</v>
      </c>
      <c r="DJ422" s="663">
        <v>1</v>
      </c>
      <c r="DK422" s="662"/>
      <c r="DL422" s="687" t="str">
        <f t="shared" si="57"/>
        <v>พร้อมซ่อม</v>
      </c>
      <c r="DM422" s="688">
        <v>6000</v>
      </c>
    </row>
    <row r="423" spans="1:118" x14ac:dyDescent="0.25">
      <c r="A423" s="689">
        <f t="shared" si="61"/>
        <v>112</v>
      </c>
      <c r="B423" s="690">
        <f t="shared" si="62"/>
        <v>1705019</v>
      </c>
      <c r="C423" s="626">
        <v>423</v>
      </c>
      <c r="D423" s="677" t="str">
        <f t="shared" si="59"/>
        <v>17</v>
      </c>
      <c r="E423" s="677" t="str">
        <f t="shared" si="60"/>
        <v>05</v>
      </c>
      <c r="F423" s="691">
        <f t="shared" si="63"/>
        <v>19</v>
      </c>
      <c r="G423" s="692" t="str">
        <f t="shared" si="64"/>
        <v>019</v>
      </c>
      <c r="H423" s="680" t="str">
        <f t="shared" si="58"/>
        <v>1705019</v>
      </c>
      <c r="I423" s="681">
        <v>42891.426973263886</v>
      </c>
      <c r="J423" s="681">
        <v>42891</v>
      </c>
      <c r="K423" s="682" t="str">
        <f>IF(OR(N423="OUT",N423="สมบูรณ์"),"ไม่ระบุ","")</f>
        <v>ไม่ระบุ</v>
      </c>
      <c r="L423" s="683">
        <f>IF(I423="","",IF(J423="","No fix",J423-I423))</f>
        <v>-0.42697326388588408</v>
      </c>
      <c r="M423" s="684" t="str">
        <f>IF(I423="","",IF(AG423="","NON","JOB"))</f>
        <v>JOB</v>
      </c>
      <c r="N423" s="684" t="str">
        <f>IF(I423="","",IFERROR(VLOOKUP(B423,QUEUE!$F$11:$X$1000,19,FALSE),"NON"))</f>
        <v>สมบูรณ์</v>
      </c>
      <c r="O423" s="684" t="str">
        <f>IF(I423="","",IFERROR(IF(VLOOKUP(B423,[1]REFINISH!$F$4:$O$1000,10,FALSE)="",VLOOKUP(B423,[1]REFINISH!$F$4:$O$1000,8,FALSE),"OK"),"NON"))</f>
        <v>NON</v>
      </c>
      <c r="P423" s="684" t="str">
        <f>IF(I423="","",IF(AF423=0,"NON",IF(AF423-DE423=0,"OK","ขาด"&amp;AF423-DE423&amp;"ชิ้น")))</f>
        <v>NON</v>
      </c>
      <c r="Q423" s="662" t="s">
        <v>16</v>
      </c>
      <c r="R423" s="662" t="s">
        <v>1527</v>
      </c>
      <c r="S423" s="662" t="s">
        <v>32</v>
      </c>
      <c r="T423" s="662" t="s">
        <v>1772</v>
      </c>
      <c r="U423" s="662" t="s">
        <v>326</v>
      </c>
      <c r="V423" s="685">
        <v>813131544</v>
      </c>
      <c r="X423" s="662" t="s">
        <v>1773</v>
      </c>
      <c r="Y423" s="662" t="s">
        <v>477</v>
      </c>
      <c r="Z423" s="662" t="s">
        <v>707</v>
      </c>
      <c r="AA423" s="662">
        <v>2014</v>
      </c>
      <c r="AB423" s="681" t="s">
        <v>330</v>
      </c>
      <c r="AD423" s="686"/>
      <c r="AE423" s="686"/>
      <c r="AF423" s="686"/>
      <c r="AG423" s="626" t="s">
        <v>1962</v>
      </c>
      <c r="AI423" s="626" t="s">
        <v>1809</v>
      </c>
      <c r="AK423" s="626" t="s">
        <v>1963</v>
      </c>
      <c r="DD423" s="626">
        <v>423</v>
      </c>
      <c r="DH423" s="681">
        <v>42861.703780671298</v>
      </c>
      <c r="DI423" s="662">
        <v>0</v>
      </c>
      <c r="DJ423" s="663">
        <v>0</v>
      </c>
      <c r="DK423" s="662">
        <v>1</v>
      </c>
      <c r="DL423" s="687" t="str">
        <f t="shared" si="57"/>
        <v>พร้อมซ่อม</v>
      </c>
      <c r="DM423" s="688">
        <v>2383</v>
      </c>
    </row>
    <row r="424" spans="1:118" x14ac:dyDescent="0.25">
      <c r="A424" s="689">
        <f t="shared" si="61"/>
        <v>6860</v>
      </c>
      <c r="B424" s="690">
        <f t="shared" si="62"/>
        <v>1705020</v>
      </c>
      <c r="C424" s="626">
        <v>424</v>
      </c>
      <c r="D424" s="677" t="str">
        <f t="shared" si="59"/>
        <v>17</v>
      </c>
      <c r="E424" s="677" t="str">
        <f t="shared" si="60"/>
        <v>05</v>
      </c>
      <c r="F424" s="691">
        <f t="shared" si="63"/>
        <v>20</v>
      </c>
      <c r="G424" s="692" t="str">
        <f t="shared" si="64"/>
        <v>020</v>
      </c>
      <c r="H424" s="680" t="str">
        <f t="shared" si="58"/>
        <v>1705020</v>
      </c>
      <c r="L424" s="683" t="str">
        <f>IF(I424="","",IF(J424="","No fix",J424-I424))</f>
        <v/>
      </c>
      <c r="M424" s="684" t="str">
        <f>IF(I424="","",IF(AG424="","NON","JOB"))</f>
        <v/>
      </c>
      <c r="N424" s="684" t="str">
        <f>IF(I424="","",IFERROR(VLOOKUP(B424,[1]QUEUE!$F$11:$X$1000,19,FALSE),"NON"))</f>
        <v/>
      </c>
      <c r="O424" s="684" t="str">
        <f>IF(I424="","",IFERROR(IF(VLOOKUP(B424,[1]REFINISH!$F$4:$O$1000,10,FALSE)="",VLOOKUP(B424,[1]REFINISH!$F$4:$O$1000,8,FALSE),"OK"),"NON"))</f>
        <v/>
      </c>
      <c r="P424" s="684" t="str">
        <f>IF(I424="","",IF(AF424=0,"NON",IF(AF424-DE424=0,"OK","ขาด"&amp;AF424-DE424&amp;"ชิ้น")))</f>
        <v/>
      </c>
      <c r="Q424" s="662" t="s">
        <v>16</v>
      </c>
      <c r="R424" s="662" t="s">
        <v>44</v>
      </c>
      <c r="S424" s="662" t="s">
        <v>35</v>
      </c>
      <c r="T424" s="662" t="s">
        <v>1774</v>
      </c>
      <c r="V424" s="685">
        <v>879109839</v>
      </c>
      <c r="X424" s="662" t="s">
        <v>1775</v>
      </c>
      <c r="Y424" s="662" t="s">
        <v>315</v>
      </c>
      <c r="Z424" s="662" t="s">
        <v>333</v>
      </c>
      <c r="AA424" s="662">
        <v>2011</v>
      </c>
      <c r="AB424" s="681">
        <v>43175</v>
      </c>
      <c r="AC424" s="686" t="s">
        <v>814</v>
      </c>
      <c r="AD424" s="686"/>
      <c r="AE424" s="686"/>
      <c r="AF424" s="686"/>
      <c r="DD424" s="626">
        <v>424</v>
      </c>
      <c r="DH424" s="681">
        <v>42861.705629745367</v>
      </c>
      <c r="DI424" s="662"/>
      <c r="DJ424" s="663"/>
      <c r="DK424" s="662">
        <v>1</v>
      </c>
      <c r="DL424" s="687" t="str">
        <f t="shared" si="57"/>
        <v>รออนุมัติ</v>
      </c>
      <c r="DM424" s="688">
        <v>1747.66</v>
      </c>
    </row>
    <row r="425" spans="1:118" x14ac:dyDescent="0.25">
      <c r="A425" s="689">
        <f t="shared" si="61"/>
        <v>3643</v>
      </c>
      <c r="B425" s="690">
        <f t="shared" si="62"/>
        <v>1705021</v>
      </c>
      <c r="C425" s="626">
        <v>425</v>
      </c>
      <c r="D425" s="677" t="str">
        <f t="shared" si="59"/>
        <v>17</v>
      </c>
      <c r="E425" s="677" t="str">
        <f t="shared" si="60"/>
        <v>05</v>
      </c>
      <c r="F425" s="691">
        <f t="shared" si="63"/>
        <v>21</v>
      </c>
      <c r="G425" s="692" t="str">
        <f t="shared" si="64"/>
        <v>021</v>
      </c>
      <c r="H425" s="680" t="str">
        <f t="shared" si="58"/>
        <v>1705021</v>
      </c>
      <c r="I425" s="681">
        <v>42877.692855555557</v>
      </c>
      <c r="J425" s="681">
        <v>42881</v>
      </c>
      <c r="K425" s="682">
        <v>42881.715385532407</v>
      </c>
      <c r="L425" s="683" t="s">
        <v>555</v>
      </c>
      <c r="M425" s="684" t="s">
        <v>555</v>
      </c>
      <c r="N425" s="684" t="s">
        <v>555</v>
      </c>
      <c r="O425" s="684" t="s">
        <v>555</v>
      </c>
      <c r="P425" s="684" t="s">
        <v>555</v>
      </c>
      <c r="Q425" s="662" t="s">
        <v>16</v>
      </c>
      <c r="R425" s="662" t="s">
        <v>1527</v>
      </c>
      <c r="S425" s="662" t="s">
        <v>31</v>
      </c>
      <c r="T425" s="662" t="s">
        <v>1776</v>
      </c>
      <c r="U425" s="662" t="s">
        <v>387</v>
      </c>
      <c r="V425" s="685">
        <v>800781655</v>
      </c>
      <c r="X425" s="662" t="s">
        <v>1777</v>
      </c>
      <c r="Y425" s="662" t="s">
        <v>310</v>
      </c>
      <c r="Z425" s="662" t="s">
        <v>400</v>
      </c>
      <c r="AA425" s="662">
        <v>2012</v>
      </c>
      <c r="AB425" s="681">
        <v>42875</v>
      </c>
      <c r="AC425" s="686" t="s">
        <v>301</v>
      </c>
      <c r="AD425" s="686"/>
      <c r="AE425" s="686"/>
      <c r="AF425" s="686"/>
      <c r="AG425" s="626" t="s">
        <v>48</v>
      </c>
      <c r="AI425" s="626" t="s">
        <v>980</v>
      </c>
      <c r="AK425" s="626" t="s">
        <v>1900</v>
      </c>
      <c r="DD425" s="626">
        <v>425</v>
      </c>
      <c r="DG425" s="626">
        <v>0.5</v>
      </c>
      <c r="DH425" s="681">
        <v>42861.718711921298</v>
      </c>
      <c r="DI425" s="662">
        <v>0</v>
      </c>
      <c r="DJ425" s="663">
        <v>1</v>
      </c>
      <c r="DK425" s="662"/>
      <c r="DL425" s="687" t="str">
        <f t="shared" si="57"/>
        <v>พร้อมซ่อม</v>
      </c>
      <c r="DM425" s="688"/>
    </row>
    <row r="426" spans="1:118" x14ac:dyDescent="0.25">
      <c r="A426" s="689">
        <f t="shared" si="61"/>
        <v>8227</v>
      </c>
      <c r="B426" s="690">
        <f t="shared" si="62"/>
        <v>1705022</v>
      </c>
      <c r="C426" s="626">
        <v>426</v>
      </c>
      <c r="D426" s="677" t="str">
        <f t="shared" si="59"/>
        <v>17</v>
      </c>
      <c r="E426" s="677" t="str">
        <f t="shared" si="60"/>
        <v>05</v>
      </c>
      <c r="F426" s="691">
        <f t="shared" si="63"/>
        <v>22</v>
      </c>
      <c r="G426" s="692" t="str">
        <f t="shared" si="64"/>
        <v>022</v>
      </c>
      <c r="H426" s="680" t="str">
        <f t="shared" si="58"/>
        <v>1705022</v>
      </c>
      <c r="I426" s="681">
        <v>43004.561975925928</v>
      </c>
      <c r="J426" s="681">
        <v>42998</v>
      </c>
      <c r="L426" s="683">
        <f>IF(I426="","",IF(J426="","No fix",J426-I426))</f>
        <v>-6.5619759259279817</v>
      </c>
      <c r="M426" s="684" t="str">
        <f>IF(I426="","",IF(AG426="","NON","JOB"))</f>
        <v>JOB</v>
      </c>
      <c r="N426" s="684" t="str">
        <f>IF(I426="","",IFERROR(VLOOKUP(B426,QUEUE!$F$11:$X$1000,19,FALSE),"NON"))</f>
        <v>สมบูรณ์</v>
      </c>
      <c r="O426" s="684" t="str">
        <f>IF(I426="","",IFERROR(IF(VLOOKUP(B426,[1]REFINISH!$F$4:$O$1000,10,FALSE)="",VLOOKUP(B426,[1]REFINISH!$F$4:$O$1000,8,FALSE),"OK"),"NON"))</f>
        <v>NON</v>
      </c>
      <c r="P426" s="684" t="str">
        <f>IF(I426="","",IF(AF426=0,"NON",IF(AF426-DE426=0,"OK","ขาด"&amp;AF426-DE426&amp;"ชิ้น")))</f>
        <v>NON</v>
      </c>
      <c r="Q426" s="662" t="s">
        <v>16</v>
      </c>
      <c r="R426" s="662" t="s">
        <v>44</v>
      </c>
      <c r="S426" s="662" t="s">
        <v>35</v>
      </c>
      <c r="T426" s="662" t="s">
        <v>1778</v>
      </c>
      <c r="V426" s="685">
        <v>886583440</v>
      </c>
      <c r="W426" s="685">
        <v>918726669</v>
      </c>
      <c r="X426" s="662" t="s">
        <v>1779</v>
      </c>
      <c r="Y426" s="662" t="s">
        <v>299</v>
      </c>
      <c r="Z426" s="662" t="s">
        <v>1780</v>
      </c>
      <c r="AA426" s="662">
        <v>2009</v>
      </c>
      <c r="AB426" s="681" t="s">
        <v>330</v>
      </c>
      <c r="AD426" s="686"/>
      <c r="AE426" s="686"/>
      <c r="AF426" s="686"/>
      <c r="AG426" s="626" t="s">
        <v>47</v>
      </c>
      <c r="AI426" s="626" t="s">
        <v>52</v>
      </c>
      <c r="AK426" s="626" t="s">
        <v>56</v>
      </c>
      <c r="AM426" s="626" t="s">
        <v>67</v>
      </c>
      <c r="AN426" s="626" t="s">
        <v>2770</v>
      </c>
      <c r="AO426" s="626" t="s">
        <v>1299</v>
      </c>
      <c r="AQ426" s="626" t="s">
        <v>2771</v>
      </c>
      <c r="CA426" s="626" t="s">
        <v>71</v>
      </c>
      <c r="CB426" s="626" t="s">
        <v>340</v>
      </c>
      <c r="CC426" s="626" t="s">
        <v>72</v>
      </c>
      <c r="CD426" s="626" t="s">
        <v>340</v>
      </c>
      <c r="CE426" s="626" t="s">
        <v>780</v>
      </c>
      <c r="DD426" s="626">
        <v>426</v>
      </c>
      <c r="DH426" s="681">
        <v>42861.72143020833</v>
      </c>
      <c r="DI426" s="662" t="s">
        <v>614</v>
      </c>
      <c r="DJ426" s="663">
        <v>3</v>
      </c>
      <c r="DK426" s="662">
        <v>1</v>
      </c>
      <c r="DL426" s="687" t="str">
        <f t="shared" si="57"/>
        <v>พร้อมซ่อม</v>
      </c>
      <c r="DM426" s="688">
        <v>0</v>
      </c>
      <c r="DN426" s="626" t="s">
        <v>2931</v>
      </c>
    </row>
    <row r="427" spans="1:118" x14ac:dyDescent="0.25">
      <c r="A427" s="689">
        <f t="shared" si="61"/>
        <v>436</v>
      </c>
      <c r="B427" s="690">
        <f t="shared" si="62"/>
        <v>1705023</v>
      </c>
      <c r="C427" s="626">
        <v>427</v>
      </c>
      <c r="D427" s="677" t="str">
        <f t="shared" si="59"/>
        <v>17</v>
      </c>
      <c r="E427" s="677" t="str">
        <f t="shared" si="60"/>
        <v>05</v>
      </c>
      <c r="F427" s="691">
        <f t="shared" si="63"/>
        <v>23</v>
      </c>
      <c r="G427" s="692" t="str">
        <f t="shared" si="64"/>
        <v>023</v>
      </c>
      <c r="H427" s="680" t="str">
        <f t="shared" si="58"/>
        <v>1705023</v>
      </c>
      <c r="I427" s="681">
        <v>42896.760878703702</v>
      </c>
      <c r="J427" s="681">
        <v>42916</v>
      </c>
      <c r="K427" s="682">
        <v>42921.383933449077</v>
      </c>
      <c r="L427" s="683" t="s">
        <v>555</v>
      </c>
      <c r="M427" s="684" t="s">
        <v>555</v>
      </c>
      <c r="N427" s="684" t="s">
        <v>555</v>
      </c>
      <c r="O427" s="684" t="s">
        <v>555</v>
      </c>
      <c r="P427" s="684" t="s">
        <v>555</v>
      </c>
      <c r="Q427" s="662" t="s">
        <v>16</v>
      </c>
      <c r="R427" s="662" t="s">
        <v>102</v>
      </c>
      <c r="S427" s="662" t="s">
        <v>32</v>
      </c>
      <c r="T427" s="662" t="s">
        <v>1781</v>
      </c>
      <c r="U427" s="662" t="s">
        <v>1782</v>
      </c>
      <c r="V427" s="685">
        <v>891296091</v>
      </c>
      <c r="X427" s="662" t="s">
        <v>1783</v>
      </c>
      <c r="Y427" s="662" t="s">
        <v>328</v>
      </c>
      <c r="Z427" s="662" t="s">
        <v>1784</v>
      </c>
      <c r="AA427" s="662">
        <v>2012</v>
      </c>
      <c r="AB427" s="681">
        <v>42902</v>
      </c>
      <c r="AC427" s="686" t="s">
        <v>1516</v>
      </c>
      <c r="AD427" s="686"/>
      <c r="AE427" s="686"/>
      <c r="AF427" s="686"/>
      <c r="AG427" s="626" t="s">
        <v>53</v>
      </c>
      <c r="AH427" s="626" t="s">
        <v>340</v>
      </c>
      <c r="AI427" s="626" t="s">
        <v>341</v>
      </c>
      <c r="AK427" s="626" t="s">
        <v>2026</v>
      </c>
      <c r="DD427" s="626">
        <v>427</v>
      </c>
      <c r="DH427" s="681">
        <v>42861.72283298611</v>
      </c>
      <c r="DI427" s="662" t="s">
        <v>1063</v>
      </c>
      <c r="DJ427" s="663">
        <v>1</v>
      </c>
      <c r="DK427" s="662"/>
      <c r="DL427" s="687" t="str">
        <f t="shared" si="57"/>
        <v>พร้อมซ่อม</v>
      </c>
      <c r="DM427" s="688">
        <v>0</v>
      </c>
    </row>
    <row r="428" spans="1:118" x14ac:dyDescent="0.25">
      <c r="A428" s="689">
        <f t="shared" si="61"/>
        <v>2666</v>
      </c>
      <c r="B428" s="690">
        <f t="shared" si="62"/>
        <v>1705024</v>
      </c>
      <c r="C428" s="626">
        <v>428</v>
      </c>
      <c r="D428" s="677" t="str">
        <f t="shared" si="59"/>
        <v>17</v>
      </c>
      <c r="E428" s="677" t="str">
        <f t="shared" si="60"/>
        <v>05</v>
      </c>
      <c r="F428" s="691">
        <f t="shared" si="63"/>
        <v>24</v>
      </c>
      <c r="G428" s="692" t="str">
        <f t="shared" si="64"/>
        <v>024</v>
      </c>
      <c r="H428" s="680" t="str">
        <f t="shared" si="58"/>
        <v>1705024</v>
      </c>
      <c r="I428" s="681">
        <v>42863.406635185187</v>
      </c>
      <c r="J428" s="681">
        <v>42872</v>
      </c>
      <c r="K428" s="682">
        <v>42875.646182291668</v>
      </c>
      <c r="L428" s="683" t="s">
        <v>555</v>
      </c>
      <c r="M428" s="684" t="s">
        <v>555</v>
      </c>
      <c r="N428" s="684" t="s">
        <v>555</v>
      </c>
      <c r="O428" s="684" t="s">
        <v>555</v>
      </c>
      <c r="P428" s="684" t="s">
        <v>555</v>
      </c>
      <c r="Q428" s="662" t="s">
        <v>16</v>
      </c>
      <c r="R428" s="662" t="s">
        <v>44</v>
      </c>
      <c r="S428" s="662" t="s">
        <v>31</v>
      </c>
      <c r="T428" s="662" t="s">
        <v>1785</v>
      </c>
      <c r="U428" s="662" t="s">
        <v>326</v>
      </c>
      <c r="V428" s="685">
        <v>882888988</v>
      </c>
      <c r="W428" s="685">
        <v>882888898</v>
      </c>
      <c r="X428" s="662" t="s">
        <v>1786</v>
      </c>
      <c r="Y428" s="662" t="s">
        <v>299</v>
      </c>
      <c r="Z428" s="662" t="s">
        <v>1787</v>
      </c>
      <c r="AA428" s="662">
        <v>2014</v>
      </c>
      <c r="AB428" s="681">
        <v>43256</v>
      </c>
      <c r="AC428" s="686" t="s">
        <v>408</v>
      </c>
      <c r="AD428" s="686"/>
      <c r="AE428" s="686"/>
      <c r="AF428" s="686"/>
      <c r="AG428" s="626" t="s">
        <v>47</v>
      </c>
      <c r="AI428" s="626" t="s">
        <v>48</v>
      </c>
      <c r="AK428" s="626" t="s">
        <v>52</v>
      </c>
      <c r="AM428" s="626" t="s">
        <v>55</v>
      </c>
      <c r="AO428" s="626" t="s">
        <v>59</v>
      </c>
      <c r="DD428" s="626">
        <v>428</v>
      </c>
      <c r="DG428" s="626">
        <v>1</v>
      </c>
      <c r="DH428" s="681">
        <v>42863.403651273147</v>
      </c>
      <c r="DI428" s="662" t="s">
        <v>1788</v>
      </c>
      <c r="DJ428" s="663">
        <v>5</v>
      </c>
      <c r="DK428" s="662">
        <v>1</v>
      </c>
      <c r="DL428" s="687" t="str">
        <f t="shared" si="57"/>
        <v>พร้อมซ่อม</v>
      </c>
      <c r="DM428" s="688">
        <v>11700</v>
      </c>
    </row>
    <row r="429" spans="1:118" x14ac:dyDescent="0.25">
      <c r="A429" s="689">
        <f t="shared" si="61"/>
        <v>2823</v>
      </c>
      <c r="B429" s="690">
        <f t="shared" si="62"/>
        <v>1705025</v>
      </c>
      <c r="C429" s="626">
        <v>429</v>
      </c>
      <c r="D429" s="677" t="str">
        <f t="shared" si="59"/>
        <v>17</v>
      </c>
      <c r="E429" s="677" t="str">
        <f t="shared" si="60"/>
        <v>05</v>
      </c>
      <c r="F429" s="691">
        <f t="shared" si="63"/>
        <v>25</v>
      </c>
      <c r="G429" s="692" t="str">
        <f t="shared" si="64"/>
        <v>025</v>
      </c>
      <c r="H429" s="680" t="str">
        <f t="shared" si="58"/>
        <v>1705025</v>
      </c>
      <c r="I429" s="681">
        <v>42871.469323263889</v>
      </c>
      <c r="J429" s="681">
        <v>42874</v>
      </c>
      <c r="K429" s="682">
        <v>42875.646713425929</v>
      </c>
      <c r="L429" s="683" t="s">
        <v>555</v>
      </c>
      <c r="M429" s="684" t="s">
        <v>555</v>
      </c>
      <c r="N429" s="684" t="s">
        <v>555</v>
      </c>
      <c r="O429" s="684" t="s">
        <v>555</v>
      </c>
      <c r="P429" s="684" t="s">
        <v>555</v>
      </c>
      <c r="Q429" s="662" t="s">
        <v>16</v>
      </c>
      <c r="R429" s="662" t="s">
        <v>44</v>
      </c>
      <c r="S429" s="662" t="s">
        <v>31</v>
      </c>
      <c r="T429" s="662" t="s">
        <v>1789</v>
      </c>
      <c r="U429" s="662" t="s">
        <v>308</v>
      </c>
      <c r="V429" s="685">
        <v>897752403</v>
      </c>
      <c r="X429" s="662" t="s">
        <v>1790</v>
      </c>
      <c r="Y429" s="662" t="s">
        <v>294</v>
      </c>
      <c r="Z429" s="662" t="s">
        <v>389</v>
      </c>
      <c r="AA429" s="662">
        <v>2016</v>
      </c>
      <c r="AB429" s="681">
        <v>43115</v>
      </c>
      <c r="AC429" s="686" t="s">
        <v>296</v>
      </c>
      <c r="AD429" s="686"/>
      <c r="AE429" s="686"/>
      <c r="AF429" s="686"/>
      <c r="AG429" s="626" t="s">
        <v>50</v>
      </c>
      <c r="AH429" s="626" t="s">
        <v>1443</v>
      </c>
      <c r="AI429" s="626" t="s">
        <v>71</v>
      </c>
      <c r="AK429" s="626" t="s">
        <v>1861</v>
      </c>
      <c r="DD429" s="626">
        <v>429</v>
      </c>
      <c r="DH429" s="681">
        <v>42863.443574652774</v>
      </c>
      <c r="DI429" s="662" t="s">
        <v>1860</v>
      </c>
      <c r="DJ429" s="663">
        <v>0</v>
      </c>
      <c r="DK429" s="662"/>
      <c r="DL429" s="687" t="str">
        <f t="shared" si="57"/>
        <v>พร้อมซ่อม</v>
      </c>
      <c r="DM429" s="688">
        <v>3668.75</v>
      </c>
    </row>
    <row r="430" spans="1:118" x14ac:dyDescent="0.25">
      <c r="A430" s="689">
        <f t="shared" si="61"/>
        <v>6371</v>
      </c>
      <c r="B430" s="690">
        <f t="shared" si="62"/>
        <v>1705026</v>
      </c>
      <c r="C430" s="626">
        <v>430</v>
      </c>
      <c r="D430" s="677" t="str">
        <f t="shared" si="59"/>
        <v>17</v>
      </c>
      <c r="E430" s="677" t="str">
        <f t="shared" si="60"/>
        <v>05</v>
      </c>
      <c r="F430" s="691">
        <f t="shared" si="63"/>
        <v>26</v>
      </c>
      <c r="G430" s="692" t="str">
        <f t="shared" si="64"/>
        <v>026</v>
      </c>
      <c r="H430" s="680" t="str">
        <f t="shared" si="58"/>
        <v>1705026</v>
      </c>
      <c r="I430" s="681">
        <v>42863.456396875001</v>
      </c>
      <c r="J430" s="681">
        <v>0</v>
      </c>
      <c r="K430" s="682">
        <v>42891.401272800926</v>
      </c>
      <c r="L430" s="683" t="s">
        <v>555</v>
      </c>
      <c r="M430" s="684" t="s">
        <v>555</v>
      </c>
      <c r="N430" s="684" t="s">
        <v>555</v>
      </c>
      <c r="O430" s="684" t="s">
        <v>555</v>
      </c>
      <c r="P430" s="684" t="s">
        <v>555</v>
      </c>
      <c r="Q430" s="662" t="s">
        <v>16</v>
      </c>
      <c r="R430" s="662" t="s">
        <v>44</v>
      </c>
      <c r="S430" s="662" t="s">
        <v>34</v>
      </c>
      <c r="T430" s="662" t="s">
        <v>1791</v>
      </c>
      <c r="U430" s="662" t="s">
        <v>303</v>
      </c>
      <c r="V430" s="685">
        <v>818032118</v>
      </c>
      <c r="X430" s="662" t="s">
        <v>1792</v>
      </c>
      <c r="Y430" s="662" t="s">
        <v>315</v>
      </c>
      <c r="Z430" s="662" t="s">
        <v>333</v>
      </c>
      <c r="AA430" s="662">
        <v>2009</v>
      </c>
      <c r="AB430" s="681">
        <v>42532</v>
      </c>
      <c r="AC430" s="686" t="s">
        <v>1367</v>
      </c>
      <c r="AD430" s="686"/>
      <c r="AE430" s="686"/>
      <c r="AF430" s="686"/>
      <c r="AG430" s="626" t="s">
        <v>1793</v>
      </c>
      <c r="DD430" s="626">
        <v>430</v>
      </c>
      <c r="DG430" s="626">
        <v>0.5</v>
      </c>
      <c r="DH430" s="681">
        <v>42863.455049074073</v>
      </c>
      <c r="DI430" s="662" t="s">
        <v>805</v>
      </c>
      <c r="DJ430" s="663">
        <v>0</v>
      </c>
      <c r="DK430" s="662">
        <v>1</v>
      </c>
      <c r="DL430" s="687" t="str">
        <f t="shared" si="57"/>
        <v>พร้อมซ่อม</v>
      </c>
      <c r="DM430" s="688">
        <v>0</v>
      </c>
    </row>
    <row r="431" spans="1:118" x14ac:dyDescent="0.25">
      <c r="A431" s="689">
        <f t="shared" si="61"/>
        <v>8262</v>
      </c>
      <c r="B431" s="690">
        <f t="shared" si="62"/>
        <v>1705027</v>
      </c>
      <c r="C431" s="626">
        <v>431</v>
      </c>
      <c r="D431" s="677" t="str">
        <f t="shared" si="59"/>
        <v>17</v>
      </c>
      <c r="E431" s="677" t="str">
        <f t="shared" si="60"/>
        <v>05</v>
      </c>
      <c r="F431" s="691">
        <f t="shared" si="63"/>
        <v>27</v>
      </c>
      <c r="G431" s="692" t="str">
        <f t="shared" si="64"/>
        <v>027</v>
      </c>
      <c r="H431" s="680" t="str">
        <f t="shared" si="58"/>
        <v>1705027</v>
      </c>
      <c r="I431" s="681">
        <v>42887.663641666666</v>
      </c>
      <c r="J431" s="681">
        <v>42861</v>
      </c>
      <c r="K431" s="682">
        <v>42893.666541782404</v>
      </c>
      <c r="L431" s="683" t="s">
        <v>555</v>
      </c>
      <c r="M431" s="684" t="s">
        <v>555</v>
      </c>
      <c r="N431" s="684" t="s">
        <v>555</v>
      </c>
      <c r="O431" s="684" t="s">
        <v>555</v>
      </c>
      <c r="P431" s="684" t="s">
        <v>555</v>
      </c>
      <c r="Q431" s="662" t="s">
        <v>16</v>
      </c>
      <c r="R431" s="662" t="s">
        <v>1527</v>
      </c>
      <c r="S431" s="662" t="s">
        <v>31</v>
      </c>
      <c r="T431" s="662" t="s">
        <v>1798</v>
      </c>
      <c r="U431" s="662" t="s">
        <v>480</v>
      </c>
      <c r="V431" s="685">
        <v>910097224</v>
      </c>
      <c r="X431" s="662" t="s">
        <v>1799</v>
      </c>
      <c r="Y431" s="662" t="s">
        <v>315</v>
      </c>
      <c r="Z431" s="662" t="s">
        <v>411</v>
      </c>
      <c r="AA431" s="662">
        <v>2016</v>
      </c>
      <c r="AB431" s="681">
        <v>43129</v>
      </c>
      <c r="AC431" s="686" t="s">
        <v>306</v>
      </c>
      <c r="AD431" s="686"/>
      <c r="AE431" s="686"/>
      <c r="AF431" s="686"/>
      <c r="AG431" s="626" t="s">
        <v>64</v>
      </c>
      <c r="AH431" s="626" t="s">
        <v>340</v>
      </c>
      <c r="AI431" s="626" t="s">
        <v>1946</v>
      </c>
      <c r="AK431" s="626" t="s">
        <v>1947</v>
      </c>
      <c r="DD431" s="626">
        <v>431</v>
      </c>
      <c r="DH431" s="681">
        <v>42863.595047222225</v>
      </c>
      <c r="DI431" s="662">
        <v>0</v>
      </c>
      <c r="DJ431" s="663">
        <v>0</v>
      </c>
      <c r="DK431" s="662">
        <v>1</v>
      </c>
      <c r="DL431" s="687" t="str">
        <f t="shared" si="57"/>
        <v>พร้อมซ่อม</v>
      </c>
      <c r="DM431" s="688">
        <v>5700</v>
      </c>
    </row>
    <row r="432" spans="1:118" x14ac:dyDescent="0.25">
      <c r="A432" s="689">
        <f t="shared" si="61"/>
        <v>7222</v>
      </c>
      <c r="B432" s="690">
        <f t="shared" si="62"/>
        <v>1705028</v>
      </c>
      <c r="C432" s="626">
        <v>432</v>
      </c>
      <c r="D432" s="677" t="str">
        <f t="shared" si="59"/>
        <v>17</v>
      </c>
      <c r="E432" s="677" t="str">
        <f t="shared" si="60"/>
        <v>05</v>
      </c>
      <c r="F432" s="691">
        <f t="shared" si="63"/>
        <v>28</v>
      </c>
      <c r="G432" s="692" t="str">
        <f t="shared" si="64"/>
        <v>028</v>
      </c>
      <c r="H432" s="680" t="str">
        <f t="shared" si="58"/>
        <v>1705028</v>
      </c>
      <c r="I432" s="681">
        <v>42863.711041898147</v>
      </c>
      <c r="J432" s="681">
        <v>42842</v>
      </c>
      <c r="K432" s="682">
        <v>42881.721330555556</v>
      </c>
      <c r="L432" s="683" t="s">
        <v>555</v>
      </c>
      <c r="M432" s="684" t="s">
        <v>555</v>
      </c>
      <c r="N432" s="684" t="s">
        <v>555</v>
      </c>
      <c r="O432" s="684" t="s">
        <v>555</v>
      </c>
      <c r="P432" s="684" t="s">
        <v>555</v>
      </c>
      <c r="Q432" s="662" t="s">
        <v>16</v>
      </c>
      <c r="R432" s="662" t="s">
        <v>179</v>
      </c>
      <c r="S432" s="662" t="s">
        <v>31</v>
      </c>
      <c r="T432" s="662" t="s">
        <v>1805</v>
      </c>
      <c r="U432" s="662" t="s">
        <v>501</v>
      </c>
      <c r="V432" s="685">
        <v>843309064</v>
      </c>
      <c r="X432" s="662" t="s">
        <v>1806</v>
      </c>
      <c r="Y432" s="662" t="s">
        <v>310</v>
      </c>
      <c r="Z432" s="662" t="s">
        <v>336</v>
      </c>
      <c r="AA432" s="662">
        <v>2007</v>
      </c>
      <c r="AB432" s="681">
        <v>43014</v>
      </c>
      <c r="AC432" s="686" t="s">
        <v>694</v>
      </c>
      <c r="AD432" s="686"/>
      <c r="AE432" s="686"/>
      <c r="AF432" s="686"/>
      <c r="AG432" s="626" t="s">
        <v>1612</v>
      </c>
      <c r="DD432" s="626">
        <v>432</v>
      </c>
      <c r="DG432" s="626">
        <v>1</v>
      </c>
      <c r="DH432" s="681">
        <v>42863.710310300929</v>
      </c>
      <c r="DI432" s="662" t="s">
        <v>429</v>
      </c>
      <c r="DJ432" s="663">
        <v>0</v>
      </c>
      <c r="DK432" s="662"/>
      <c r="DL432" s="687" t="str">
        <f t="shared" si="57"/>
        <v>พร้อมซ่อม</v>
      </c>
      <c r="DM432" s="688">
        <v>4000</v>
      </c>
    </row>
    <row r="433" spans="1:117" x14ac:dyDescent="0.25">
      <c r="A433" s="689">
        <f t="shared" si="61"/>
        <v>5382</v>
      </c>
      <c r="B433" s="690">
        <f t="shared" si="62"/>
        <v>1705029</v>
      </c>
      <c r="C433" s="626">
        <v>433</v>
      </c>
      <c r="D433" s="677" t="str">
        <f t="shared" si="59"/>
        <v>17</v>
      </c>
      <c r="E433" s="677" t="str">
        <f t="shared" si="60"/>
        <v>05</v>
      </c>
      <c r="F433" s="691">
        <f t="shared" si="63"/>
        <v>29</v>
      </c>
      <c r="G433" s="692" t="str">
        <f t="shared" si="64"/>
        <v>029</v>
      </c>
      <c r="H433" s="680" t="str">
        <f t="shared" si="58"/>
        <v>1705029</v>
      </c>
      <c r="I433" s="681">
        <v>42863.715299074072</v>
      </c>
      <c r="J433" s="681">
        <v>42885</v>
      </c>
      <c r="K433" s="682">
        <v>42888.73625671296</v>
      </c>
      <c r="L433" s="683" t="s">
        <v>555</v>
      </c>
      <c r="M433" s="684" t="s">
        <v>555</v>
      </c>
      <c r="N433" s="684" t="s">
        <v>555</v>
      </c>
      <c r="O433" s="684" t="s">
        <v>555</v>
      </c>
      <c r="P433" s="684" t="s">
        <v>555</v>
      </c>
      <c r="Q433" s="662" t="s">
        <v>16</v>
      </c>
      <c r="R433" s="662" t="s">
        <v>102</v>
      </c>
      <c r="S433" s="662" t="s">
        <v>33</v>
      </c>
      <c r="T433" s="662" t="s">
        <v>1807</v>
      </c>
      <c r="U433" s="662" t="s">
        <v>303</v>
      </c>
      <c r="V433" s="685">
        <v>868977366</v>
      </c>
      <c r="X433" s="662" t="s">
        <v>1808</v>
      </c>
      <c r="Y433" s="662" t="s">
        <v>310</v>
      </c>
      <c r="Z433" s="662" t="s">
        <v>499</v>
      </c>
      <c r="AA433" s="662">
        <v>2013</v>
      </c>
      <c r="AB433" s="681">
        <v>43096</v>
      </c>
      <c r="AC433" s="686" t="s">
        <v>545</v>
      </c>
      <c r="AD433" s="686"/>
      <c r="AE433" s="686"/>
      <c r="AF433" s="686"/>
      <c r="AG433" s="626" t="s">
        <v>341</v>
      </c>
      <c r="DD433" s="626">
        <v>433</v>
      </c>
      <c r="DG433" s="626">
        <v>2</v>
      </c>
      <c r="DH433" s="681">
        <v>42863.714271180557</v>
      </c>
      <c r="DI433" s="662" t="s">
        <v>370</v>
      </c>
      <c r="DJ433" s="663">
        <v>0</v>
      </c>
      <c r="DK433" s="662">
        <v>1</v>
      </c>
      <c r="DL433" s="687" t="str">
        <f t="shared" si="57"/>
        <v>พร้อมซ่อม</v>
      </c>
      <c r="DM433" s="688">
        <v>2065.42</v>
      </c>
    </row>
    <row r="434" spans="1:117" x14ac:dyDescent="0.25">
      <c r="A434" s="689">
        <f t="shared" si="61"/>
        <v>2812</v>
      </c>
      <c r="B434" s="690">
        <f t="shared" si="62"/>
        <v>1705030</v>
      </c>
      <c r="C434" s="626">
        <v>434</v>
      </c>
      <c r="D434" s="677" t="str">
        <f t="shared" si="59"/>
        <v>17</v>
      </c>
      <c r="E434" s="677" t="str">
        <f t="shared" si="60"/>
        <v>05</v>
      </c>
      <c r="F434" s="691">
        <f t="shared" si="63"/>
        <v>30</v>
      </c>
      <c r="G434" s="692" t="str">
        <f t="shared" si="64"/>
        <v>030</v>
      </c>
      <c r="H434" s="680" t="str">
        <f t="shared" si="58"/>
        <v>1705030</v>
      </c>
      <c r="I434" s="681">
        <v>42902.462093287038</v>
      </c>
      <c r="J434" s="681">
        <v>42902</v>
      </c>
      <c r="K434" s="682">
        <v>42902.462545833332</v>
      </c>
      <c r="L434" s="683" t="s">
        <v>555</v>
      </c>
      <c r="M434" s="684" t="s">
        <v>555</v>
      </c>
      <c r="N434" s="684" t="s">
        <v>555</v>
      </c>
      <c r="O434" s="684" t="s">
        <v>555</v>
      </c>
      <c r="P434" s="684" t="s">
        <v>555</v>
      </c>
      <c r="Q434" s="662" t="s">
        <v>16</v>
      </c>
      <c r="R434" s="662" t="s">
        <v>1527</v>
      </c>
      <c r="S434" s="662" t="s">
        <v>31</v>
      </c>
      <c r="T434" s="662" t="s">
        <v>1216</v>
      </c>
      <c r="U434" s="662" t="s">
        <v>387</v>
      </c>
      <c r="V434" s="685">
        <v>875563966</v>
      </c>
      <c r="X434" s="662" t="s">
        <v>1217</v>
      </c>
      <c r="Y434" s="662" t="s">
        <v>294</v>
      </c>
      <c r="Z434" s="662" t="s">
        <v>389</v>
      </c>
      <c r="AA434" s="662">
        <v>2013</v>
      </c>
      <c r="AB434" s="681">
        <v>42914</v>
      </c>
      <c r="AC434" s="686" t="s">
        <v>390</v>
      </c>
      <c r="AD434" s="686"/>
      <c r="AE434" s="686"/>
      <c r="AF434" s="686"/>
      <c r="AG434" s="626" t="s">
        <v>1218</v>
      </c>
      <c r="DD434" s="626">
        <v>434</v>
      </c>
      <c r="DH434" s="681">
        <v>42864.418772800927</v>
      </c>
      <c r="DI434" s="662">
        <v>0</v>
      </c>
      <c r="DJ434" s="663">
        <v>0</v>
      </c>
      <c r="DK434" s="662">
        <v>1</v>
      </c>
      <c r="DL434" s="687" t="str">
        <f t="shared" si="57"/>
        <v>พร้อมซ่อม</v>
      </c>
      <c r="DM434" s="688">
        <v>4833.08</v>
      </c>
    </row>
    <row r="435" spans="1:117" x14ac:dyDescent="0.25">
      <c r="A435" s="689">
        <f t="shared" si="61"/>
        <v>2210</v>
      </c>
      <c r="B435" s="690">
        <f t="shared" si="62"/>
        <v>1705031</v>
      </c>
      <c r="C435" s="626">
        <v>435</v>
      </c>
      <c r="D435" s="677" t="str">
        <f t="shared" si="59"/>
        <v>17</v>
      </c>
      <c r="E435" s="677" t="str">
        <f t="shared" si="60"/>
        <v>05</v>
      </c>
      <c r="F435" s="691">
        <f t="shared" si="63"/>
        <v>31</v>
      </c>
      <c r="G435" s="692" t="str">
        <f t="shared" si="64"/>
        <v>031</v>
      </c>
      <c r="H435" s="680" t="str">
        <f t="shared" si="58"/>
        <v>1705031</v>
      </c>
      <c r="I435" s="681">
        <v>42921.464567592593</v>
      </c>
      <c r="J435" s="681">
        <v>42921</v>
      </c>
      <c r="K435" s="682">
        <v>42921.465062268515</v>
      </c>
      <c r="L435" s="683" t="s">
        <v>555</v>
      </c>
      <c r="M435" s="684" t="s">
        <v>555</v>
      </c>
      <c r="N435" s="684" t="s">
        <v>555</v>
      </c>
      <c r="O435" s="684" t="s">
        <v>555</v>
      </c>
      <c r="P435" s="684" t="s">
        <v>555</v>
      </c>
      <c r="Q435" s="662" t="s">
        <v>16</v>
      </c>
      <c r="R435" s="662" t="s">
        <v>1527</v>
      </c>
      <c r="S435" s="662" t="s">
        <v>35</v>
      </c>
      <c r="T435" s="662" t="s">
        <v>1810</v>
      </c>
      <c r="U435" s="662" t="s">
        <v>392</v>
      </c>
      <c r="V435" s="685">
        <v>870808716</v>
      </c>
      <c r="X435" s="662" t="s">
        <v>1811</v>
      </c>
      <c r="Y435" s="662" t="s">
        <v>294</v>
      </c>
      <c r="Z435" s="662" t="s">
        <v>590</v>
      </c>
      <c r="AA435" s="662">
        <v>2013</v>
      </c>
      <c r="AB435" s="681">
        <v>43199</v>
      </c>
      <c r="AC435" s="686" t="s">
        <v>405</v>
      </c>
      <c r="AD435" s="686"/>
      <c r="AE435" s="686"/>
      <c r="AF435" s="686"/>
      <c r="AG435" s="626" t="s">
        <v>72</v>
      </c>
      <c r="AH435" s="626" t="s">
        <v>340</v>
      </c>
      <c r="DD435" s="626">
        <v>435</v>
      </c>
      <c r="DH435" s="681">
        <v>42864.465556712959</v>
      </c>
      <c r="DI435" s="662">
        <v>0</v>
      </c>
      <c r="DJ435" s="663">
        <v>0</v>
      </c>
      <c r="DK435" s="662"/>
      <c r="DL435" s="687" t="str">
        <f t="shared" si="57"/>
        <v>พร้อมซ่อม</v>
      </c>
      <c r="DM435" s="688">
        <v>4150</v>
      </c>
    </row>
    <row r="436" spans="1:117" x14ac:dyDescent="0.25">
      <c r="A436" s="689">
        <f t="shared" si="61"/>
        <v>1029</v>
      </c>
      <c r="B436" s="690">
        <f t="shared" si="62"/>
        <v>1705032</v>
      </c>
      <c r="C436" s="626">
        <v>436</v>
      </c>
      <c r="D436" s="677" t="str">
        <f t="shared" si="59"/>
        <v>17</v>
      </c>
      <c r="E436" s="677" t="str">
        <f t="shared" si="60"/>
        <v>05</v>
      </c>
      <c r="F436" s="691">
        <f t="shared" si="63"/>
        <v>32</v>
      </c>
      <c r="G436" s="692" t="str">
        <f t="shared" si="64"/>
        <v>032</v>
      </c>
      <c r="H436" s="680" t="str">
        <f t="shared" si="58"/>
        <v>1705032</v>
      </c>
      <c r="I436" s="681">
        <v>42948.452908333333</v>
      </c>
      <c r="J436" s="681">
        <v>42955</v>
      </c>
      <c r="K436" s="682">
        <v>42961</v>
      </c>
      <c r="L436" s="683" t="s">
        <v>555</v>
      </c>
      <c r="M436" s="684" t="s">
        <v>555</v>
      </c>
      <c r="N436" s="684" t="s">
        <v>555</v>
      </c>
      <c r="O436" s="684" t="s">
        <v>555</v>
      </c>
      <c r="P436" s="684" t="s">
        <v>555</v>
      </c>
      <c r="Q436" s="662" t="s">
        <v>16</v>
      </c>
      <c r="R436" s="662" t="s">
        <v>1527</v>
      </c>
      <c r="S436" s="662" t="s">
        <v>34</v>
      </c>
      <c r="T436" s="662" t="s">
        <v>1812</v>
      </c>
      <c r="U436" s="662" t="s">
        <v>398</v>
      </c>
      <c r="V436" s="685">
        <v>929599899</v>
      </c>
      <c r="X436" s="662" t="s">
        <v>1813</v>
      </c>
      <c r="Y436" s="662" t="s">
        <v>538</v>
      </c>
      <c r="Z436" s="662" t="s">
        <v>1814</v>
      </c>
      <c r="AA436" s="662">
        <v>2007</v>
      </c>
      <c r="AB436" s="681">
        <v>42937</v>
      </c>
      <c r="AC436" s="686" t="s">
        <v>908</v>
      </c>
      <c r="AD436" s="686"/>
      <c r="AE436" s="686"/>
      <c r="AF436" s="686"/>
      <c r="AG436" s="626" t="s">
        <v>47</v>
      </c>
      <c r="AI436" s="626" t="s">
        <v>48</v>
      </c>
      <c r="AK436" s="626" t="s">
        <v>54</v>
      </c>
      <c r="AM436" s="626" t="s">
        <v>1123</v>
      </c>
      <c r="DD436" s="626">
        <v>436</v>
      </c>
      <c r="DG436" s="626">
        <v>0.5</v>
      </c>
      <c r="DH436" s="681">
        <v>42864.630535879631</v>
      </c>
      <c r="DI436" s="662">
        <v>0</v>
      </c>
      <c r="DJ436" s="663">
        <v>3</v>
      </c>
      <c r="DK436" s="662"/>
      <c r="DL436" s="687" t="str">
        <f t="shared" si="57"/>
        <v>พร้อมซ่อม</v>
      </c>
      <c r="DM436" s="688"/>
    </row>
    <row r="437" spans="1:117" x14ac:dyDescent="0.25">
      <c r="A437" s="689">
        <f t="shared" si="61"/>
        <v>2109</v>
      </c>
      <c r="B437" s="690">
        <f t="shared" si="62"/>
        <v>1705033</v>
      </c>
      <c r="C437" s="626">
        <v>437</v>
      </c>
      <c r="D437" s="677" t="str">
        <f t="shared" si="59"/>
        <v>17</v>
      </c>
      <c r="E437" s="677" t="str">
        <f t="shared" si="60"/>
        <v>05</v>
      </c>
      <c r="F437" s="691">
        <f t="shared" si="63"/>
        <v>33</v>
      </c>
      <c r="G437" s="692" t="str">
        <f t="shared" si="64"/>
        <v>033</v>
      </c>
      <c r="H437" s="680" t="str">
        <f t="shared" si="58"/>
        <v>1705033</v>
      </c>
      <c r="I437" s="681">
        <v>42884.566388078703</v>
      </c>
      <c r="J437" s="681">
        <v>42896</v>
      </c>
      <c r="K437" s="682">
        <v>42898.71916226852</v>
      </c>
      <c r="L437" s="683" t="s">
        <v>555</v>
      </c>
      <c r="M437" s="684" t="s">
        <v>555</v>
      </c>
      <c r="N437" s="684" t="s">
        <v>555</v>
      </c>
      <c r="O437" s="684" t="s">
        <v>555</v>
      </c>
      <c r="P437" s="684" t="s">
        <v>555</v>
      </c>
      <c r="Q437" s="662" t="s">
        <v>16</v>
      </c>
      <c r="R437" s="662" t="s">
        <v>44</v>
      </c>
      <c r="S437" s="662" t="s">
        <v>31</v>
      </c>
      <c r="T437" s="662" t="s">
        <v>1816</v>
      </c>
      <c r="U437" s="662" t="s">
        <v>326</v>
      </c>
      <c r="V437" s="685">
        <v>847772415</v>
      </c>
      <c r="X437" s="662" t="s">
        <v>1817</v>
      </c>
      <c r="Y437" s="662" t="s">
        <v>310</v>
      </c>
      <c r="Z437" s="662" t="s">
        <v>1442</v>
      </c>
      <c r="AA437" s="662">
        <v>2015</v>
      </c>
      <c r="AB437" s="681">
        <v>42926</v>
      </c>
      <c r="AC437" s="686" t="s">
        <v>296</v>
      </c>
      <c r="AD437" s="686"/>
      <c r="AE437" s="686"/>
      <c r="AF437" s="686"/>
      <c r="AG437" s="626" t="s">
        <v>47</v>
      </c>
      <c r="AI437" s="626" t="s">
        <v>52</v>
      </c>
      <c r="AK437" s="626" t="s">
        <v>53</v>
      </c>
      <c r="AM437" s="626" t="s">
        <v>56</v>
      </c>
      <c r="AO437" s="626" t="s">
        <v>63</v>
      </c>
      <c r="AQ437" s="626" t="s">
        <v>72</v>
      </c>
      <c r="AR437" s="626" t="s">
        <v>340</v>
      </c>
      <c r="DD437" s="626">
        <v>437</v>
      </c>
      <c r="DG437" s="626">
        <v>1</v>
      </c>
      <c r="DH437" s="681">
        <v>42864.717816550925</v>
      </c>
      <c r="DI437" s="662">
        <v>0</v>
      </c>
      <c r="DJ437" s="663">
        <v>5</v>
      </c>
      <c r="DK437" s="662">
        <v>1</v>
      </c>
      <c r="DL437" s="687" t="str">
        <f t="shared" si="57"/>
        <v>พร้อมซ่อม</v>
      </c>
      <c r="DM437" s="688">
        <v>5042</v>
      </c>
    </row>
    <row r="438" spans="1:117" x14ac:dyDescent="0.25">
      <c r="A438" s="689">
        <f t="shared" si="61"/>
        <v>5152</v>
      </c>
      <c r="B438" s="690">
        <f t="shared" si="62"/>
        <v>1705034</v>
      </c>
      <c r="C438" s="626">
        <v>438</v>
      </c>
      <c r="D438" s="677" t="str">
        <f t="shared" si="59"/>
        <v>17</v>
      </c>
      <c r="E438" s="677" t="str">
        <f t="shared" si="60"/>
        <v>05</v>
      </c>
      <c r="F438" s="691">
        <f t="shared" si="63"/>
        <v>34</v>
      </c>
      <c r="G438" s="692" t="str">
        <f t="shared" si="64"/>
        <v>034</v>
      </c>
      <c r="H438" s="680" t="str">
        <f t="shared" si="58"/>
        <v>1705034</v>
      </c>
      <c r="I438" s="681">
        <v>42864.722101736108</v>
      </c>
      <c r="J438" s="681">
        <v>42885</v>
      </c>
      <c r="K438" s="682">
        <v>42921.385320370369</v>
      </c>
      <c r="L438" s="683" t="s">
        <v>555</v>
      </c>
      <c r="M438" s="684" t="s">
        <v>555</v>
      </c>
      <c r="N438" s="684" t="s">
        <v>555</v>
      </c>
      <c r="O438" s="684" t="s">
        <v>555</v>
      </c>
      <c r="P438" s="684" t="s">
        <v>555</v>
      </c>
      <c r="Q438" s="662" t="s">
        <v>16</v>
      </c>
      <c r="R438" s="662" t="s">
        <v>102</v>
      </c>
      <c r="S438" s="662" t="s">
        <v>37</v>
      </c>
      <c r="T438" s="662" t="s">
        <v>1818</v>
      </c>
      <c r="U438" s="662" t="s">
        <v>480</v>
      </c>
      <c r="V438" s="685">
        <v>859206108</v>
      </c>
      <c r="X438" s="662" t="s">
        <v>1819</v>
      </c>
      <c r="Y438" s="662" t="s">
        <v>294</v>
      </c>
      <c r="Z438" s="662" t="s">
        <v>590</v>
      </c>
      <c r="AA438" s="662">
        <v>2003</v>
      </c>
      <c r="AB438" s="681">
        <v>42986</v>
      </c>
      <c r="AC438" s="686" t="s">
        <v>1820</v>
      </c>
      <c r="AD438" s="686"/>
      <c r="AE438" s="686"/>
      <c r="AF438" s="686"/>
      <c r="AG438" s="626" t="s">
        <v>341</v>
      </c>
      <c r="AI438" s="626" t="s">
        <v>1821</v>
      </c>
      <c r="DD438" s="626">
        <v>438</v>
      </c>
      <c r="DH438" s="681">
        <v>42864.71943449074</v>
      </c>
      <c r="DI438" s="662">
        <v>0</v>
      </c>
      <c r="DJ438" s="663">
        <v>0</v>
      </c>
      <c r="DK438" s="662"/>
      <c r="DL438" s="687" t="str">
        <f t="shared" si="57"/>
        <v>พร้อมซ่อม</v>
      </c>
      <c r="DM438" s="688"/>
    </row>
    <row r="439" spans="1:117" x14ac:dyDescent="0.25">
      <c r="A439" s="689">
        <f t="shared" si="61"/>
        <v>6039</v>
      </c>
      <c r="B439" s="690">
        <f t="shared" si="62"/>
        <v>1705035</v>
      </c>
      <c r="C439" s="626">
        <v>439</v>
      </c>
      <c r="D439" s="677" t="str">
        <f t="shared" si="59"/>
        <v>17</v>
      </c>
      <c r="E439" s="677" t="str">
        <f t="shared" si="60"/>
        <v>05</v>
      </c>
      <c r="F439" s="691">
        <f t="shared" si="63"/>
        <v>35</v>
      </c>
      <c r="G439" s="692" t="str">
        <f t="shared" si="64"/>
        <v>035</v>
      </c>
      <c r="H439" s="680" t="str">
        <f t="shared" si="58"/>
        <v>1705035</v>
      </c>
      <c r="I439" s="681">
        <v>42948.462282523149</v>
      </c>
      <c r="J439" s="681">
        <v>42969</v>
      </c>
      <c r="K439" s="682">
        <v>42984</v>
      </c>
      <c r="L439" s="683" t="s">
        <v>555</v>
      </c>
      <c r="M439" s="684" t="s">
        <v>555</v>
      </c>
      <c r="N439" s="684" t="s">
        <v>555</v>
      </c>
      <c r="O439" s="684" t="s">
        <v>555</v>
      </c>
      <c r="P439" s="684" t="s">
        <v>555</v>
      </c>
      <c r="Q439" s="662" t="s">
        <v>16</v>
      </c>
      <c r="R439" s="662" t="s">
        <v>102</v>
      </c>
      <c r="S439" s="662" t="s">
        <v>36</v>
      </c>
      <c r="T439" s="662" t="s">
        <v>1826</v>
      </c>
      <c r="U439" s="662" t="s">
        <v>501</v>
      </c>
      <c r="V439" s="685">
        <v>863291023</v>
      </c>
      <c r="X439" s="662" t="s">
        <v>1827</v>
      </c>
      <c r="Y439" s="662" t="s">
        <v>299</v>
      </c>
      <c r="Z439" s="662" t="s">
        <v>368</v>
      </c>
      <c r="AA439" s="662">
        <v>2011</v>
      </c>
      <c r="AB439" s="681">
        <v>43117</v>
      </c>
      <c r="AC439" s="686" t="s">
        <v>876</v>
      </c>
      <c r="AD439" s="686"/>
      <c r="AE439" s="686"/>
      <c r="AF439" s="686"/>
      <c r="AG439" s="626" t="s">
        <v>73</v>
      </c>
      <c r="AH439" s="626" t="s">
        <v>340</v>
      </c>
      <c r="AI439" s="626" t="s">
        <v>341</v>
      </c>
      <c r="AK439" s="626" t="s">
        <v>2445</v>
      </c>
      <c r="AM439" s="626" t="s">
        <v>2446</v>
      </c>
      <c r="AO439" s="626" t="s">
        <v>2447</v>
      </c>
      <c r="AQ439" s="626" t="s">
        <v>2448</v>
      </c>
      <c r="AS439" s="626" t="s">
        <v>1382</v>
      </c>
      <c r="AU439" s="626" t="s">
        <v>2449</v>
      </c>
      <c r="DD439" s="626">
        <v>439</v>
      </c>
      <c r="DH439" s="681">
        <v>42866.647799074075</v>
      </c>
      <c r="DI439" s="662" t="s">
        <v>635</v>
      </c>
      <c r="DJ439" s="663">
        <v>0</v>
      </c>
      <c r="DK439" s="662">
        <v>1</v>
      </c>
      <c r="DL439" s="687" t="str">
        <f t="shared" si="57"/>
        <v>พร้อมซ่อม</v>
      </c>
      <c r="DM439" s="688">
        <v>7627.57</v>
      </c>
    </row>
    <row r="440" spans="1:117" x14ac:dyDescent="0.25">
      <c r="A440" s="689">
        <f t="shared" si="61"/>
        <v>5463</v>
      </c>
      <c r="B440" s="690">
        <f t="shared" si="62"/>
        <v>1705036</v>
      </c>
      <c r="C440" s="626">
        <v>440</v>
      </c>
      <c r="D440" s="677" t="str">
        <f t="shared" si="59"/>
        <v>17</v>
      </c>
      <c r="E440" s="677" t="str">
        <f t="shared" si="60"/>
        <v>05</v>
      </c>
      <c r="F440" s="691">
        <f t="shared" si="63"/>
        <v>36</v>
      </c>
      <c r="G440" s="692" t="str">
        <f t="shared" si="64"/>
        <v>036</v>
      </c>
      <c r="H440" s="680" t="str">
        <f t="shared" si="58"/>
        <v>1705036</v>
      </c>
      <c r="I440" s="681">
        <v>42866.653124999997</v>
      </c>
      <c r="J440" s="681">
        <v>0</v>
      </c>
      <c r="K440" s="682">
        <v>42921.384803703702</v>
      </c>
      <c r="L440" s="683" t="s">
        <v>555</v>
      </c>
      <c r="M440" s="684" t="s">
        <v>555</v>
      </c>
      <c r="N440" s="684" t="s">
        <v>555</v>
      </c>
      <c r="O440" s="684" t="s">
        <v>555</v>
      </c>
      <c r="P440" s="684" t="s">
        <v>555</v>
      </c>
      <c r="Q440" s="662" t="s">
        <v>16</v>
      </c>
      <c r="R440" s="662" t="s">
        <v>45</v>
      </c>
      <c r="S440" s="662" t="s">
        <v>35</v>
      </c>
      <c r="T440" s="662" t="s">
        <v>1828</v>
      </c>
      <c r="U440" s="662" t="s">
        <v>745</v>
      </c>
      <c r="V440" s="685">
        <v>944816875</v>
      </c>
      <c r="X440" s="662" t="s">
        <v>1829</v>
      </c>
      <c r="Y440" s="662" t="s">
        <v>310</v>
      </c>
      <c r="Z440" s="662" t="s">
        <v>336</v>
      </c>
      <c r="AA440" s="662">
        <v>2014</v>
      </c>
      <c r="AB440" s="681">
        <v>43099</v>
      </c>
      <c r="AC440" s="686" t="s">
        <v>623</v>
      </c>
      <c r="AD440" s="686"/>
      <c r="AE440" s="686"/>
      <c r="AF440" s="686"/>
      <c r="DD440" s="626">
        <v>440</v>
      </c>
      <c r="DG440" s="626">
        <v>1</v>
      </c>
      <c r="DH440" s="681">
        <v>42866.652004282405</v>
      </c>
      <c r="DI440" s="662" t="s">
        <v>805</v>
      </c>
      <c r="DJ440" s="663">
        <v>0</v>
      </c>
      <c r="DK440" s="662">
        <v>1</v>
      </c>
      <c r="DL440" s="687" t="str">
        <f t="shared" si="57"/>
        <v>พร้อมซ่อม</v>
      </c>
      <c r="DM440" s="688">
        <v>24820</v>
      </c>
    </row>
    <row r="441" spans="1:117" x14ac:dyDescent="0.25">
      <c r="A441" s="689">
        <f t="shared" si="61"/>
        <v>2156</v>
      </c>
      <c r="B441" s="690">
        <f t="shared" si="62"/>
        <v>1705037</v>
      </c>
      <c r="C441" s="626">
        <v>441</v>
      </c>
      <c r="D441" s="677" t="str">
        <f t="shared" si="59"/>
        <v>17</v>
      </c>
      <c r="E441" s="677" t="str">
        <f t="shared" si="60"/>
        <v>05</v>
      </c>
      <c r="F441" s="691">
        <f t="shared" si="63"/>
        <v>37</v>
      </c>
      <c r="G441" s="692" t="str">
        <f t="shared" si="64"/>
        <v>037</v>
      </c>
      <c r="H441" s="680" t="str">
        <f t="shared" si="58"/>
        <v>1705037</v>
      </c>
      <c r="I441" s="681">
        <v>42868.411323842593</v>
      </c>
      <c r="J441" s="681">
        <v>42880</v>
      </c>
      <c r="K441" s="682">
        <v>42894.423081365741</v>
      </c>
      <c r="L441" s="683" t="s">
        <v>555</v>
      </c>
      <c r="M441" s="684" t="s">
        <v>555</v>
      </c>
      <c r="N441" s="684" t="s">
        <v>555</v>
      </c>
      <c r="O441" s="684" t="s">
        <v>555</v>
      </c>
      <c r="P441" s="684" t="s">
        <v>555</v>
      </c>
      <c r="Q441" s="662" t="s">
        <v>16</v>
      </c>
      <c r="R441" s="662" t="s">
        <v>44</v>
      </c>
      <c r="S441" s="662" t="s">
        <v>31</v>
      </c>
      <c r="T441" s="662" t="s">
        <v>1830</v>
      </c>
      <c r="U441" s="662" t="s">
        <v>387</v>
      </c>
      <c r="V441" s="685">
        <v>927801895</v>
      </c>
      <c r="W441" s="685">
        <v>922864703</v>
      </c>
      <c r="X441" s="662" t="s">
        <v>1831</v>
      </c>
      <c r="Y441" s="662" t="s">
        <v>294</v>
      </c>
      <c r="Z441" s="662" t="s">
        <v>590</v>
      </c>
      <c r="AA441" s="662">
        <v>2012</v>
      </c>
      <c r="AB441" s="681">
        <v>43183</v>
      </c>
      <c r="AC441" s="686" t="s">
        <v>824</v>
      </c>
      <c r="AD441" s="686"/>
      <c r="AE441" s="686"/>
      <c r="AF441" s="686"/>
      <c r="AG441" s="626" t="s">
        <v>47</v>
      </c>
      <c r="AI441" s="626" t="s">
        <v>52</v>
      </c>
      <c r="AK441" s="626" t="s">
        <v>56</v>
      </c>
      <c r="AM441" s="626" t="s">
        <v>60</v>
      </c>
      <c r="AO441" s="626" t="s">
        <v>64</v>
      </c>
      <c r="AP441" s="626" t="s">
        <v>340</v>
      </c>
      <c r="AQ441" s="626" t="s">
        <v>1833</v>
      </c>
      <c r="AS441" s="626" t="s">
        <v>1834</v>
      </c>
      <c r="DD441" s="626">
        <v>441</v>
      </c>
      <c r="DG441" s="626">
        <v>0.5</v>
      </c>
      <c r="DH441" s="681">
        <v>42867.500786689816</v>
      </c>
      <c r="DI441" s="662" t="s">
        <v>431</v>
      </c>
      <c r="DJ441" s="663">
        <v>4</v>
      </c>
      <c r="DK441" s="662"/>
      <c r="DL441" s="687" t="str">
        <f t="shared" si="57"/>
        <v>พร้อมซ่อม</v>
      </c>
      <c r="DM441" s="688">
        <v>11600</v>
      </c>
    </row>
    <row r="442" spans="1:117" x14ac:dyDescent="0.25">
      <c r="A442" s="689">
        <f t="shared" si="61"/>
        <v>7960</v>
      </c>
      <c r="B442" s="690">
        <f t="shared" si="62"/>
        <v>1705038</v>
      </c>
      <c r="C442" s="626">
        <v>442</v>
      </c>
      <c r="D442" s="677" t="str">
        <f t="shared" si="59"/>
        <v>17</v>
      </c>
      <c r="E442" s="677" t="str">
        <f t="shared" si="60"/>
        <v>05</v>
      </c>
      <c r="F442" s="691">
        <f t="shared" si="63"/>
        <v>38</v>
      </c>
      <c r="G442" s="692" t="str">
        <f t="shared" si="64"/>
        <v>038</v>
      </c>
      <c r="H442" s="680" t="str">
        <f t="shared" si="58"/>
        <v>1705038</v>
      </c>
      <c r="I442" s="681">
        <v>42914.393202314815</v>
      </c>
      <c r="J442" s="681">
        <v>42922</v>
      </c>
      <c r="K442" s="682">
        <v>42923.717916666668</v>
      </c>
      <c r="L442" s="683" t="s">
        <v>555</v>
      </c>
      <c r="M442" s="684" t="s">
        <v>555</v>
      </c>
      <c r="N442" s="684" t="s">
        <v>555</v>
      </c>
      <c r="O442" s="684" t="s">
        <v>555</v>
      </c>
      <c r="P442" s="684" t="s">
        <v>555</v>
      </c>
      <c r="Q442" s="662" t="s">
        <v>16</v>
      </c>
      <c r="R442" s="662" t="s">
        <v>43</v>
      </c>
      <c r="S442" s="662" t="s">
        <v>32</v>
      </c>
      <c r="T442" s="662" t="s">
        <v>1835</v>
      </c>
      <c r="U442" s="662" t="s">
        <v>319</v>
      </c>
      <c r="V442" s="685">
        <v>897249911</v>
      </c>
      <c r="W442" s="685">
        <v>979977287</v>
      </c>
      <c r="X442" s="662" t="s">
        <v>1836</v>
      </c>
      <c r="Y442" s="662" t="s">
        <v>299</v>
      </c>
      <c r="Z442" s="662" t="s">
        <v>368</v>
      </c>
      <c r="AA442" s="662">
        <v>2013</v>
      </c>
      <c r="AB442" s="681" t="s">
        <v>330</v>
      </c>
      <c r="AD442" s="686"/>
      <c r="AE442" s="686"/>
      <c r="AF442" s="686"/>
      <c r="AG442" s="626" t="s">
        <v>62</v>
      </c>
      <c r="AI442" s="626" t="s">
        <v>71</v>
      </c>
      <c r="AJ442" s="626" t="s">
        <v>340</v>
      </c>
      <c r="DD442" s="626">
        <v>442</v>
      </c>
      <c r="DG442" s="626">
        <v>0.5</v>
      </c>
      <c r="DH442" s="681">
        <v>42868.625122569443</v>
      </c>
      <c r="DI442" s="662" t="s">
        <v>801</v>
      </c>
      <c r="DJ442" s="663">
        <v>1</v>
      </c>
      <c r="DK442" s="662">
        <v>1</v>
      </c>
      <c r="DL442" s="687" t="str">
        <f t="shared" si="57"/>
        <v>พร้อมซ่อม</v>
      </c>
      <c r="DM442" s="688">
        <v>18000</v>
      </c>
    </row>
    <row r="443" spans="1:117" x14ac:dyDescent="0.25">
      <c r="A443" s="689">
        <f t="shared" si="61"/>
        <v>4329</v>
      </c>
      <c r="B443" s="690">
        <f t="shared" si="62"/>
        <v>1705039</v>
      </c>
      <c r="C443" s="626">
        <v>443</v>
      </c>
      <c r="D443" s="677" t="str">
        <f t="shared" si="59"/>
        <v>17</v>
      </c>
      <c r="E443" s="677" t="str">
        <f t="shared" si="60"/>
        <v>05</v>
      </c>
      <c r="F443" s="691">
        <f t="shared" si="63"/>
        <v>39</v>
      </c>
      <c r="G443" s="692" t="str">
        <f t="shared" si="64"/>
        <v>039</v>
      </c>
      <c r="H443" s="680" t="str">
        <f t="shared" si="58"/>
        <v>1705039</v>
      </c>
      <c r="I443" s="681">
        <v>42868.631252662039</v>
      </c>
      <c r="J443" s="681">
        <v>42880</v>
      </c>
      <c r="K443" s="682">
        <v>42914.633097453705</v>
      </c>
      <c r="L443" s="683" t="s">
        <v>555</v>
      </c>
      <c r="M443" s="684" t="s">
        <v>555</v>
      </c>
      <c r="N443" s="684" t="s">
        <v>555</v>
      </c>
      <c r="O443" s="684" t="s">
        <v>555</v>
      </c>
      <c r="P443" s="684" t="s">
        <v>555</v>
      </c>
      <c r="Q443" s="662" t="s">
        <v>16</v>
      </c>
      <c r="R443" s="662" t="s">
        <v>44</v>
      </c>
      <c r="S443" s="662" t="s">
        <v>31</v>
      </c>
      <c r="T443" s="662" t="s">
        <v>1837</v>
      </c>
      <c r="U443" s="662" t="s">
        <v>1838</v>
      </c>
      <c r="V443" s="685">
        <v>917782840</v>
      </c>
      <c r="X443" s="662" t="s">
        <v>1839</v>
      </c>
      <c r="Y443" s="662" t="s">
        <v>310</v>
      </c>
      <c r="Z443" s="662" t="s">
        <v>420</v>
      </c>
      <c r="AA443" s="662">
        <v>2005</v>
      </c>
      <c r="AB443" s="681" t="s">
        <v>330</v>
      </c>
      <c r="AD443" s="686"/>
      <c r="AE443" s="686"/>
      <c r="AF443" s="686"/>
      <c r="AG443" s="626" t="s">
        <v>47</v>
      </c>
      <c r="AI443" s="626" t="s">
        <v>48</v>
      </c>
      <c r="AK443" s="626" t="s">
        <v>57</v>
      </c>
      <c r="AM443" s="626" t="s">
        <v>64</v>
      </c>
      <c r="AO443" s="626" t="s">
        <v>1840</v>
      </c>
      <c r="AQ443" s="626" t="s">
        <v>1841</v>
      </c>
      <c r="DD443" s="626">
        <v>443</v>
      </c>
      <c r="DG443" s="626">
        <v>0.5</v>
      </c>
      <c r="DH443" s="681">
        <v>42868.627482175929</v>
      </c>
      <c r="DI443" s="662" t="s">
        <v>1013</v>
      </c>
      <c r="DJ443" s="663">
        <v>3</v>
      </c>
      <c r="DK443" s="662"/>
      <c r="DL443" s="687" t="str">
        <f t="shared" si="57"/>
        <v>พร้อมซ่อม</v>
      </c>
      <c r="DM443" s="688">
        <v>0</v>
      </c>
    </row>
    <row r="444" spans="1:117" x14ac:dyDescent="0.25">
      <c r="A444" s="689">
        <f t="shared" si="61"/>
        <v>8725</v>
      </c>
      <c r="B444" s="690">
        <f t="shared" si="62"/>
        <v>1705040</v>
      </c>
      <c r="C444" s="626">
        <v>444</v>
      </c>
      <c r="D444" s="677" t="str">
        <f t="shared" si="59"/>
        <v>17</v>
      </c>
      <c r="E444" s="677" t="str">
        <f t="shared" si="60"/>
        <v>05</v>
      </c>
      <c r="F444" s="691">
        <f t="shared" si="63"/>
        <v>40</v>
      </c>
      <c r="G444" s="692" t="str">
        <f t="shared" si="64"/>
        <v>040</v>
      </c>
      <c r="H444" s="680" t="str">
        <f t="shared" si="58"/>
        <v>1705040</v>
      </c>
      <c r="L444" s="683" t="str">
        <f>IF(I444="","",IF(J444="","No fix",J444-I444))</f>
        <v/>
      </c>
      <c r="M444" s="684" t="str">
        <f>IF(I444="","",IF(AG444="","NON","JOB"))</f>
        <v/>
      </c>
      <c r="N444" s="684" t="str">
        <f>IF(I444="","",IFERROR(VLOOKUP(B444,QUEUE!$F$11:$X$1000,19,FALSE),"NON"))</f>
        <v/>
      </c>
      <c r="O444" s="684" t="str">
        <f>IF(I444="","",IFERROR(IF(VLOOKUP(B444,REFINISH!$F$4:$O$1000,10,FALSE)="",VLOOKUP(B444,REFINISH!$F$4:$O$1000,8,FALSE),"OK"),"NON"))</f>
        <v/>
      </c>
      <c r="P444" s="684" t="str">
        <f>IF(I444="","",IF(AF444=0,"NON",IF(AF444-DE444=0,"OK","ขาด"&amp;AF444-DE444&amp;"ชิ้น")))</f>
        <v/>
      </c>
      <c r="Q444" s="662" t="s">
        <v>16</v>
      </c>
      <c r="R444" s="662" t="s">
        <v>1527</v>
      </c>
      <c r="S444" s="662" t="s">
        <v>38</v>
      </c>
      <c r="T444" s="662" t="s">
        <v>879</v>
      </c>
      <c r="U444" s="662" t="s">
        <v>308</v>
      </c>
      <c r="V444" s="685">
        <v>987825692</v>
      </c>
      <c r="X444" s="662" t="s">
        <v>880</v>
      </c>
      <c r="Y444" s="662" t="s">
        <v>315</v>
      </c>
      <c r="Z444" s="662" t="s">
        <v>1842</v>
      </c>
      <c r="AA444" s="662">
        <v>2010</v>
      </c>
      <c r="AB444" s="681">
        <v>43159</v>
      </c>
      <c r="AC444" s="686" t="s">
        <v>301</v>
      </c>
      <c r="AD444" s="686"/>
      <c r="AE444" s="686"/>
      <c r="AF444" s="686"/>
      <c r="DD444" s="626">
        <v>444</v>
      </c>
      <c r="DH444" s="681">
        <v>42868.702786805552</v>
      </c>
      <c r="DI444" s="662"/>
      <c r="DJ444" s="663"/>
      <c r="DK444" s="662"/>
      <c r="DL444" s="687" t="str">
        <f t="shared" ref="DL444:DL507" si="65">IF(DH444="","",IF(OR(M444="NON",M444=""),"รออนุมัติ",IF(AF444="","พร้อมซ่อม",IF(AF444=DE444,"พร้อมซ่อม","รออะไหล่"))))</f>
        <v>รออนุมัติ</v>
      </c>
      <c r="DM444" s="688"/>
    </row>
    <row r="445" spans="1:117" x14ac:dyDescent="0.25">
      <c r="A445" s="689">
        <f t="shared" si="61"/>
        <v>3180</v>
      </c>
      <c r="B445" s="690">
        <f t="shared" si="62"/>
        <v>1705041</v>
      </c>
      <c r="C445" s="626">
        <v>445</v>
      </c>
      <c r="D445" s="677" t="str">
        <f t="shared" si="59"/>
        <v>17</v>
      </c>
      <c r="E445" s="677" t="str">
        <f t="shared" si="60"/>
        <v>05</v>
      </c>
      <c r="F445" s="691">
        <f t="shared" si="63"/>
        <v>41</v>
      </c>
      <c r="G445" s="692" t="str">
        <f t="shared" si="64"/>
        <v>041</v>
      </c>
      <c r="H445" s="680" t="str">
        <f t="shared" si="58"/>
        <v>1705041</v>
      </c>
      <c r="I445" s="681">
        <v>42926.621621990744</v>
      </c>
      <c r="J445" s="681">
        <v>42931</v>
      </c>
      <c r="K445" s="682">
        <v>42935.358753587963</v>
      </c>
      <c r="L445" s="683" t="s">
        <v>555</v>
      </c>
      <c r="M445" s="684" t="s">
        <v>555</v>
      </c>
      <c r="N445" s="684" t="s">
        <v>555</v>
      </c>
      <c r="O445" s="684" t="s">
        <v>555</v>
      </c>
      <c r="P445" s="684" t="s">
        <v>555</v>
      </c>
      <c r="Q445" s="662" t="s">
        <v>16</v>
      </c>
      <c r="R445" s="662" t="s">
        <v>43</v>
      </c>
      <c r="S445" s="662" t="s">
        <v>34</v>
      </c>
      <c r="T445" s="662" t="s">
        <v>631</v>
      </c>
      <c r="U445" s="662" t="s">
        <v>510</v>
      </c>
      <c r="V445" s="685">
        <v>917133317</v>
      </c>
      <c r="X445" s="662" t="s">
        <v>632</v>
      </c>
      <c r="Y445" s="662" t="s">
        <v>310</v>
      </c>
      <c r="Z445" s="662" t="s">
        <v>400</v>
      </c>
      <c r="AA445" s="662">
        <v>2012</v>
      </c>
      <c r="AB445" s="681" t="s">
        <v>1843</v>
      </c>
      <c r="AD445" s="686"/>
      <c r="AE445" s="686"/>
      <c r="AF445" s="686"/>
      <c r="AG445" s="626" t="s">
        <v>48</v>
      </c>
      <c r="AI445" s="626" t="s">
        <v>71</v>
      </c>
      <c r="AJ445" s="626" t="s">
        <v>340</v>
      </c>
      <c r="AK445" s="626" t="s">
        <v>2232</v>
      </c>
      <c r="DD445" s="626">
        <v>445</v>
      </c>
      <c r="DG445" s="626">
        <v>0.5</v>
      </c>
      <c r="DH445" s="681">
        <v>42870.442906018521</v>
      </c>
      <c r="DI445" s="662">
        <v>0</v>
      </c>
      <c r="DJ445" s="663">
        <v>1</v>
      </c>
      <c r="DK445" s="662">
        <v>1</v>
      </c>
      <c r="DL445" s="687" t="str">
        <f t="shared" si="65"/>
        <v>พร้อมซ่อม</v>
      </c>
      <c r="DM445" s="688">
        <v>976.64</v>
      </c>
    </row>
    <row r="446" spans="1:117" x14ac:dyDescent="0.25">
      <c r="A446" s="689">
        <f t="shared" si="61"/>
        <v>5053</v>
      </c>
      <c r="B446" s="690">
        <f t="shared" si="62"/>
        <v>1705042</v>
      </c>
      <c r="C446" s="626">
        <v>446</v>
      </c>
      <c r="D446" s="677" t="str">
        <f t="shared" si="59"/>
        <v>17</v>
      </c>
      <c r="E446" s="677" t="str">
        <f t="shared" si="60"/>
        <v>05</v>
      </c>
      <c r="F446" s="691">
        <f t="shared" si="63"/>
        <v>42</v>
      </c>
      <c r="G446" s="692" t="str">
        <f t="shared" si="64"/>
        <v>042</v>
      </c>
      <c r="H446" s="680" t="str">
        <f t="shared" si="58"/>
        <v>1705042</v>
      </c>
      <c r="I446" s="681">
        <v>42870.717254745374</v>
      </c>
      <c r="J446" s="681">
        <v>42877</v>
      </c>
      <c r="K446" s="682">
        <v>42881.722323726855</v>
      </c>
      <c r="L446" s="683" t="s">
        <v>555</v>
      </c>
      <c r="M446" s="684" t="s">
        <v>555</v>
      </c>
      <c r="N446" s="684" t="s">
        <v>555</v>
      </c>
      <c r="O446" s="684" t="s">
        <v>555</v>
      </c>
      <c r="P446" s="684" t="s">
        <v>555</v>
      </c>
      <c r="Q446" s="662" t="s">
        <v>16</v>
      </c>
      <c r="R446" s="662" t="s">
        <v>44</v>
      </c>
      <c r="S446" s="662" t="s">
        <v>31</v>
      </c>
      <c r="T446" s="662" t="s">
        <v>1846</v>
      </c>
      <c r="U446" s="662" t="s">
        <v>1847</v>
      </c>
      <c r="V446" s="685">
        <v>875584791</v>
      </c>
      <c r="X446" s="662" t="s">
        <v>1848</v>
      </c>
      <c r="Y446" s="662" t="s">
        <v>310</v>
      </c>
      <c r="Z446" s="662" t="s">
        <v>311</v>
      </c>
      <c r="AA446" s="662">
        <v>2006</v>
      </c>
      <c r="AB446" s="681" t="s">
        <v>330</v>
      </c>
      <c r="AD446" s="686"/>
      <c r="AE446" s="686"/>
      <c r="AF446" s="686"/>
      <c r="AG446" s="626" t="s">
        <v>47</v>
      </c>
      <c r="AH446" s="626" t="s">
        <v>340</v>
      </c>
      <c r="AI446" s="626" t="s">
        <v>53</v>
      </c>
      <c r="AK446" s="626" t="s">
        <v>57</v>
      </c>
      <c r="AL446" s="626" t="s">
        <v>1849</v>
      </c>
      <c r="AM446" s="626" t="s">
        <v>59</v>
      </c>
      <c r="AN446" s="626" t="s">
        <v>1850</v>
      </c>
      <c r="AO446" s="626" t="s">
        <v>570</v>
      </c>
      <c r="AQ446" s="626" t="s">
        <v>1851</v>
      </c>
      <c r="AS446" s="626" t="s">
        <v>1852</v>
      </c>
      <c r="DD446" s="626">
        <v>446</v>
      </c>
      <c r="DG446" s="626">
        <v>1</v>
      </c>
      <c r="DH446" s="681">
        <v>42870.712185300923</v>
      </c>
      <c r="DI446" s="662">
        <v>0</v>
      </c>
      <c r="DJ446" s="663">
        <v>4</v>
      </c>
      <c r="DK446" s="662"/>
      <c r="DL446" s="687" t="str">
        <f t="shared" si="65"/>
        <v>พร้อมซ่อม</v>
      </c>
      <c r="DM446" s="688">
        <v>0</v>
      </c>
    </row>
    <row r="447" spans="1:117" x14ac:dyDescent="0.25">
      <c r="A447" s="689">
        <f t="shared" si="61"/>
        <v>4653</v>
      </c>
      <c r="B447" s="690">
        <f t="shared" si="62"/>
        <v>1705043</v>
      </c>
      <c r="C447" s="626">
        <v>447</v>
      </c>
      <c r="D447" s="677" t="str">
        <f t="shared" si="59"/>
        <v>17</v>
      </c>
      <c r="E447" s="677" t="str">
        <f t="shared" si="60"/>
        <v>05</v>
      </c>
      <c r="F447" s="691">
        <f t="shared" si="63"/>
        <v>43</v>
      </c>
      <c r="G447" s="692" t="str">
        <f t="shared" si="64"/>
        <v>043</v>
      </c>
      <c r="H447" s="680" t="str">
        <f t="shared" si="58"/>
        <v>1705043</v>
      </c>
      <c r="I447" s="681">
        <v>42937.41636909722</v>
      </c>
      <c r="J447" s="681">
        <v>42947</v>
      </c>
      <c r="K447" s="682">
        <v>42948</v>
      </c>
      <c r="L447" s="683" t="s">
        <v>555</v>
      </c>
      <c r="M447" s="684" t="s">
        <v>555</v>
      </c>
      <c r="N447" s="684" t="s">
        <v>555</v>
      </c>
      <c r="O447" s="684" t="s">
        <v>555</v>
      </c>
      <c r="P447" s="684" t="s">
        <v>555</v>
      </c>
      <c r="Q447" s="662" t="s">
        <v>16</v>
      </c>
      <c r="R447" s="662" t="s">
        <v>44</v>
      </c>
      <c r="S447" s="662" t="s">
        <v>36</v>
      </c>
      <c r="T447" s="662" t="s">
        <v>1856</v>
      </c>
      <c r="U447" s="662" t="s">
        <v>286</v>
      </c>
      <c r="V447" s="685">
        <v>813428444</v>
      </c>
      <c r="W447" s="685">
        <v>814468151</v>
      </c>
      <c r="X447" s="662" t="s">
        <v>1857</v>
      </c>
      <c r="Y447" s="662" t="s">
        <v>299</v>
      </c>
      <c r="Z447" s="662" t="s">
        <v>368</v>
      </c>
      <c r="AA447" s="662">
        <v>2012</v>
      </c>
      <c r="AB447" s="681">
        <v>43155</v>
      </c>
      <c r="AC447" s="686" t="s">
        <v>832</v>
      </c>
      <c r="AD447" s="686"/>
      <c r="AE447" s="686"/>
      <c r="AF447" s="686"/>
      <c r="AG447" s="626" t="s">
        <v>79</v>
      </c>
      <c r="AI447" s="626" t="s">
        <v>63</v>
      </c>
      <c r="AJ447" s="626" t="s">
        <v>2022</v>
      </c>
      <c r="AK447" s="626" t="s">
        <v>72</v>
      </c>
      <c r="AL447" s="626" t="s">
        <v>2346</v>
      </c>
      <c r="DD447" s="626">
        <v>447</v>
      </c>
      <c r="DG447" s="626">
        <v>0.5</v>
      </c>
      <c r="DH447" s="681">
        <v>42871.407636805554</v>
      </c>
      <c r="DI447" s="662">
        <v>0</v>
      </c>
      <c r="DJ447" s="663">
        <v>2</v>
      </c>
      <c r="DK447" s="662">
        <v>1</v>
      </c>
      <c r="DL447" s="687" t="str">
        <f t="shared" si="65"/>
        <v>พร้อมซ่อม</v>
      </c>
      <c r="DM447" s="688">
        <v>23000</v>
      </c>
    </row>
    <row r="448" spans="1:117" x14ac:dyDescent="0.25">
      <c r="A448" s="689">
        <f t="shared" si="61"/>
        <v>4956</v>
      </c>
      <c r="B448" s="690">
        <f t="shared" si="62"/>
        <v>1705044</v>
      </c>
      <c r="C448" s="626">
        <v>448</v>
      </c>
      <c r="D448" s="677" t="str">
        <f t="shared" si="59"/>
        <v>17</v>
      </c>
      <c r="E448" s="677" t="str">
        <f t="shared" si="60"/>
        <v>05</v>
      </c>
      <c r="F448" s="691">
        <f t="shared" si="63"/>
        <v>44</v>
      </c>
      <c r="G448" s="692" t="str">
        <f t="shared" si="64"/>
        <v>044</v>
      </c>
      <c r="H448" s="680" t="str">
        <f t="shared" si="58"/>
        <v>1705044</v>
      </c>
      <c r="I448" s="681">
        <v>42895.626171180556</v>
      </c>
      <c r="J448" s="681">
        <v>42906</v>
      </c>
      <c r="K448" s="682">
        <v>42903.627742245371</v>
      </c>
      <c r="L448" s="683" t="s">
        <v>555</v>
      </c>
      <c r="M448" s="684" t="s">
        <v>555</v>
      </c>
      <c r="N448" s="684" t="s">
        <v>555</v>
      </c>
      <c r="O448" s="684" t="s">
        <v>555</v>
      </c>
      <c r="P448" s="684" t="s">
        <v>555</v>
      </c>
      <c r="Q448" s="662" t="s">
        <v>16</v>
      </c>
      <c r="R448" s="662" t="s">
        <v>44</v>
      </c>
      <c r="S448" s="662" t="s">
        <v>36</v>
      </c>
      <c r="T448" s="662" t="s">
        <v>1858</v>
      </c>
      <c r="U448" s="662" t="s">
        <v>745</v>
      </c>
      <c r="V448" s="685">
        <v>959864457</v>
      </c>
      <c r="X448" s="662" t="s">
        <v>1859</v>
      </c>
      <c r="Y448" s="662" t="s">
        <v>299</v>
      </c>
      <c r="Z448" s="662" t="s">
        <v>368</v>
      </c>
      <c r="AA448" s="662">
        <v>2009</v>
      </c>
      <c r="AB448" s="681">
        <v>42877</v>
      </c>
      <c r="AC448" s="686" t="s">
        <v>324</v>
      </c>
      <c r="AD448" s="686"/>
      <c r="AE448" s="686"/>
      <c r="AF448" s="686"/>
      <c r="AG448" s="626" t="s">
        <v>79</v>
      </c>
      <c r="AH448" s="626" t="s">
        <v>340</v>
      </c>
      <c r="AI448" s="626" t="s">
        <v>62</v>
      </c>
      <c r="AK448" s="626" t="s">
        <v>63</v>
      </c>
      <c r="AM448" s="626" t="s">
        <v>72</v>
      </c>
      <c r="AN448" s="626" t="s">
        <v>340</v>
      </c>
      <c r="AO448" s="626" t="s">
        <v>965</v>
      </c>
      <c r="AQ448" s="626" t="s">
        <v>1062</v>
      </c>
      <c r="AS448" s="626" t="s">
        <v>2012</v>
      </c>
      <c r="AU448" s="626" t="s">
        <v>371</v>
      </c>
      <c r="AW448" s="626" t="s">
        <v>2013</v>
      </c>
      <c r="AY448" s="626" t="s">
        <v>2014</v>
      </c>
      <c r="DD448" s="626">
        <v>448</v>
      </c>
      <c r="DG448" s="626">
        <v>1</v>
      </c>
      <c r="DH448" s="681">
        <v>42871.410959375004</v>
      </c>
      <c r="DI448" s="662">
        <v>0</v>
      </c>
      <c r="DJ448" s="663">
        <v>3</v>
      </c>
      <c r="DK448" s="662"/>
      <c r="DL448" s="687" t="str">
        <f t="shared" si="65"/>
        <v>พร้อมซ่อม</v>
      </c>
      <c r="DM448" s="688">
        <v>300</v>
      </c>
    </row>
    <row r="449" spans="1:117" x14ac:dyDescent="0.25">
      <c r="A449" s="689">
        <f t="shared" si="61"/>
        <v>1078</v>
      </c>
      <c r="B449" s="690">
        <f t="shared" si="62"/>
        <v>1705045</v>
      </c>
      <c r="C449" s="626">
        <v>449</v>
      </c>
      <c r="D449" s="677" t="str">
        <f t="shared" si="59"/>
        <v>17</v>
      </c>
      <c r="E449" s="677" t="str">
        <f t="shared" si="60"/>
        <v>05</v>
      </c>
      <c r="F449" s="691">
        <f t="shared" si="63"/>
        <v>45</v>
      </c>
      <c r="G449" s="692" t="str">
        <f t="shared" si="64"/>
        <v>045</v>
      </c>
      <c r="H449" s="680" t="str">
        <f t="shared" si="58"/>
        <v>1705045</v>
      </c>
      <c r="I449" s="681">
        <v>42950.683801273146</v>
      </c>
      <c r="J449" s="681">
        <v>42962</v>
      </c>
      <c r="K449" s="682">
        <v>42963</v>
      </c>
      <c r="L449" s="683" t="s">
        <v>555</v>
      </c>
      <c r="M449" s="684" t="s">
        <v>555</v>
      </c>
      <c r="N449" s="684" t="s">
        <v>555</v>
      </c>
      <c r="O449" s="684" t="s">
        <v>555</v>
      </c>
      <c r="P449" s="684" t="s">
        <v>555</v>
      </c>
      <c r="Q449" s="662" t="s">
        <v>16</v>
      </c>
      <c r="R449" s="662" t="s">
        <v>43</v>
      </c>
      <c r="S449" s="662" t="s">
        <v>34</v>
      </c>
      <c r="T449" s="662" t="s">
        <v>1862</v>
      </c>
      <c r="U449" s="662" t="s">
        <v>398</v>
      </c>
      <c r="V449" s="685">
        <v>890370158</v>
      </c>
      <c r="W449" s="685">
        <v>891089575</v>
      </c>
      <c r="X449" s="662" t="s">
        <v>1863</v>
      </c>
      <c r="Y449" s="662" t="s">
        <v>315</v>
      </c>
      <c r="Z449" s="662" t="s">
        <v>1087</v>
      </c>
      <c r="AA449" s="662">
        <v>2012</v>
      </c>
      <c r="AB449" s="681">
        <v>43124</v>
      </c>
      <c r="AC449" s="686" t="s">
        <v>1576</v>
      </c>
      <c r="AD449" s="686"/>
      <c r="AE449" s="686"/>
      <c r="AF449" s="686"/>
      <c r="AG449" s="626" t="s">
        <v>48</v>
      </c>
      <c r="AH449" s="626" t="s">
        <v>340</v>
      </c>
      <c r="AI449" s="626" t="s">
        <v>78</v>
      </c>
      <c r="AJ449" s="626" t="s">
        <v>340</v>
      </c>
      <c r="AK449" s="626" t="s">
        <v>54</v>
      </c>
      <c r="AM449" s="626" t="s">
        <v>71</v>
      </c>
      <c r="AN449" s="626" t="s">
        <v>340</v>
      </c>
      <c r="AO449" s="626" t="s">
        <v>2467</v>
      </c>
      <c r="AQ449" s="626" t="s">
        <v>2468</v>
      </c>
      <c r="AS449" s="626" t="s">
        <v>2469</v>
      </c>
      <c r="AU449" s="626" t="s">
        <v>2470</v>
      </c>
      <c r="AW449" s="626" t="s">
        <v>2471</v>
      </c>
      <c r="AY449" s="626" t="s">
        <v>2472</v>
      </c>
      <c r="BA449" s="626" t="s">
        <v>2473</v>
      </c>
      <c r="BC449" s="626" t="s">
        <v>2474</v>
      </c>
      <c r="BE449" s="626" t="s">
        <v>2475</v>
      </c>
      <c r="DD449" s="626">
        <v>449</v>
      </c>
      <c r="DG449" s="626">
        <v>0.5</v>
      </c>
      <c r="DH449" s="681">
        <v>42871.496408333333</v>
      </c>
      <c r="DI449" s="662">
        <v>0</v>
      </c>
      <c r="DJ449" s="663">
        <v>3</v>
      </c>
      <c r="DK449" s="662"/>
      <c r="DL449" s="687" t="str">
        <f t="shared" si="65"/>
        <v>พร้อมซ่อม</v>
      </c>
      <c r="DM449" s="688">
        <v>2500</v>
      </c>
    </row>
    <row r="450" spans="1:117" x14ac:dyDescent="0.25">
      <c r="A450" s="689">
        <f t="shared" si="61"/>
        <v>6299</v>
      </c>
      <c r="B450" s="690">
        <f t="shared" si="62"/>
        <v>1705046</v>
      </c>
      <c r="C450" s="626">
        <v>450</v>
      </c>
      <c r="D450" s="677" t="str">
        <f t="shared" si="59"/>
        <v>17</v>
      </c>
      <c r="E450" s="677" t="str">
        <f t="shared" si="60"/>
        <v>05</v>
      </c>
      <c r="F450" s="691">
        <f t="shared" si="63"/>
        <v>46</v>
      </c>
      <c r="G450" s="692" t="str">
        <f t="shared" si="64"/>
        <v>046</v>
      </c>
      <c r="H450" s="680" t="str">
        <f t="shared" si="58"/>
        <v>1705046</v>
      </c>
      <c r="I450" s="681">
        <v>43010.48687453704</v>
      </c>
      <c r="J450" s="681">
        <v>43019</v>
      </c>
      <c r="K450" s="682">
        <v>43022</v>
      </c>
      <c r="L450" s="683" t="s">
        <v>555</v>
      </c>
      <c r="M450" s="684" t="s">
        <v>555</v>
      </c>
      <c r="N450" s="684" t="s">
        <v>555</v>
      </c>
      <c r="O450" s="684" t="s">
        <v>555</v>
      </c>
      <c r="P450" s="684" t="s">
        <v>555</v>
      </c>
      <c r="Q450" s="662" t="s">
        <v>16</v>
      </c>
      <c r="R450" s="662" t="s">
        <v>43</v>
      </c>
      <c r="S450" s="662" t="s">
        <v>33</v>
      </c>
      <c r="T450" s="662" t="s">
        <v>356</v>
      </c>
      <c r="U450" s="662" t="s">
        <v>303</v>
      </c>
      <c r="V450" s="685">
        <v>891222680</v>
      </c>
      <c r="X450" s="662" t="s">
        <v>1870</v>
      </c>
      <c r="Y450" s="662" t="s">
        <v>323</v>
      </c>
      <c r="Z450" s="662">
        <v>3</v>
      </c>
      <c r="AA450" s="662">
        <v>2013</v>
      </c>
      <c r="AB450" s="681">
        <v>43131</v>
      </c>
      <c r="AC450" s="686" t="s">
        <v>417</v>
      </c>
      <c r="AD450" s="686"/>
      <c r="AE450" s="686"/>
      <c r="AF450" s="686"/>
      <c r="AG450" s="626" t="s">
        <v>48</v>
      </c>
      <c r="AI450" s="626" t="s">
        <v>53</v>
      </c>
      <c r="AK450" s="626" t="s">
        <v>54</v>
      </c>
      <c r="AM450" s="626" t="s">
        <v>1328</v>
      </c>
      <c r="DD450" s="626">
        <v>450</v>
      </c>
      <c r="DG450" s="626">
        <v>0.5</v>
      </c>
      <c r="DH450" s="681">
        <v>42872.643193981479</v>
      </c>
      <c r="DI450" s="662">
        <v>0</v>
      </c>
      <c r="DJ450" s="663">
        <v>3</v>
      </c>
      <c r="DK450" s="662">
        <v>1</v>
      </c>
      <c r="DL450" s="687" t="str">
        <f t="shared" si="65"/>
        <v>พร้อมซ่อม</v>
      </c>
      <c r="DM450" s="688">
        <v>0</v>
      </c>
    </row>
    <row r="451" spans="1:117" x14ac:dyDescent="0.25">
      <c r="A451" s="689">
        <f t="shared" si="61"/>
        <v>5309</v>
      </c>
      <c r="B451" s="690">
        <f t="shared" si="62"/>
        <v>1705047</v>
      </c>
      <c r="C451" s="626">
        <v>451</v>
      </c>
      <c r="D451" s="677" t="str">
        <f t="shared" si="59"/>
        <v>17</v>
      </c>
      <c r="E451" s="677" t="str">
        <f t="shared" si="60"/>
        <v>05</v>
      </c>
      <c r="F451" s="691">
        <f t="shared" si="63"/>
        <v>47</v>
      </c>
      <c r="G451" s="692" t="str">
        <f t="shared" si="64"/>
        <v>047</v>
      </c>
      <c r="H451" s="680" t="str">
        <f t="shared" si="58"/>
        <v>1705047</v>
      </c>
      <c r="I451" s="681">
        <v>42921.376958564812</v>
      </c>
      <c r="J451" s="681">
        <v>42929</v>
      </c>
      <c r="K451" s="682">
        <v>42935.360754745372</v>
      </c>
      <c r="L451" s="683" t="s">
        <v>555</v>
      </c>
      <c r="M451" s="684" t="s">
        <v>555</v>
      </c>
      <c r="N451" s="684" t="s">
        <v>555</v>
      </c>
      <c r="O451" s="684" t="s">
        <v>555</v>
      </c>
      <c r="P451" s="684" t="s">
        <v>555</v>
      </c>
      <c r="Q451" s="662" t="s">
        <v>16</v>
      </c>
      <c r="R451" s="662" t="s">
        <v>44</v>
      </c>
      <c r="S451" s="662" t="s">
        <v>32</v>
      </c>
      <c r="T451" s="662" t="s">
        <v>1871</v>
      </c>
      <c r="U451" s="662" t="s">
        <v>501</v>
      </c>
      <c r="V451" s="685">
        <v>816122690</v>
      </c>
      <c r="W451" s="685" t="s">
        <v>1872</v>
      </c>
      <c r="X451" s="662" t="s">
        <v>1873</v>
      </c>
      <c r="Y451" s="662" t="s">
        <v>310</v>
      </c>
      <c r="Z451" s="662" t="s">
        <v>336</v>
      </c>
      <c r="AA451" s="662">
        <v>2008</v>
      </c>
      <c r="AB451" s="681">
        <v>43063</v>
      </c>
      <c r="AC451" s="686" t="s">
        <v>378</v>
      </c>
      <c r="AD451" s="686"/>
      <c r="AE451" s="686"/>
      <c r="AF451" s="686"/>
      <c r="AG451" s="626" t="s">
        <v>47</v>
      </c>
      <c r="AI451" s="626" t="s">
        <v>50</v>
      </c>
      <c r="AJ451" s="626" t="s">
        <v>340</v>
      </c>
      <c r="AK451" s="626" t="s">
        <v>79</v>
      </c>
      <c r="AM451" s="626" t="s">
        <v>63</v>
      </c>
      <c r="AO451" s="626" t="s">
        <v>72</v>
      </c>
      <c r="AP451" s="626" t="s">
        <v>340</v>
      </c>
      <c r="DD451" s="626">
        <v>451</v>
      </c>
      <c r="DG451" s="626">
        <v>0.5</v>
      </c>
      <c r="DH451" s="681">
        <v>42873.567012037034</v>
      </c>
      <c r="DI451" s="662">
        <v>0</v>
      </c>
      <c r="DJ451" s="663">
        <v>3</v>
      </c>
      <c r="DK451" s="662">
        <v>1</v>
      </c>
      <c r="DL451" s="687" t="str">
        <f t="shared" si="65"/>
        <v>พร้อมซ่อม</v>
      </c>
      <c r="DM451" s="688">
        <v>0</v>
      </c>
    </row>
    <row r="452" spans="1:117" x14ac:dyDescent="0.25">
      <c r="A452" s="689">
        <f t="shared" si="61"/>
        <v>4793</v>
      </c>
      <c r="B452" s="690">
        <f t="shared" si="62"/>
        <v>1705048</v>
      </c>
      <c r="C452" s="626">
        <v>452</v>
      </c>
      <c r="D452" s="677" t="str">
        <f t="shared" si="59"/>
        <v>17</v>
      </c>
      <c r="E452" s="677" t="str">
        <f t="shared" si="60"/>
        <v>05</v>
      </c>
      <c r="F452" s="691">
        <f t="shared" si="63"/>
        <v>48</v>
      </c>
      <c r="G452" s="692" t="str">
        <f t="shared" si="64"/>
        <v>048</v>
      </c>
      <c r="H452" s="680" t="str">
        <f t="shared" si="58"/>
        <v>1705048</v>
      </c>
      <c r="I452" s="681">
        <v>42877.689841087966</v>
      </c>
      <c r="J452" s="681">
        <v>42885</v>
      </c>
      <c r="K452" s="682">
        <v>42893.720671759256</v>
      </c>
      <c r="L452" s="683" t="s">
        <v>555</v>
      </c>
      <c r="M452" s="684" t="s">
        <v>555</v>
      </c>
      <c r="N452" s="684" t="s">
        <v>555</v>
      </c>
      <c r="O452" s="684" t="s">
        <v>555</v>
      </c>
      <c r="P452" s="684" t="s">
        <v>555</v>
      </c>
      <c r="Q452" s="662" t="s">
        <v>16</v>
      </c>
      <c r="R452" s="662" t="s">
        <v>1527</v>
      </c>
      <c r="S452" s="662" t="s">
        <v>31</v>
      </c>
      <c r="T452" s="662" t="s">
        <v>1874</v>
      </c>
      <c r="U452" s="662" t="s">
        <v>387</v>
      </c>
      <c r="V452" s="685">
        <v>888743984</v>
      </c>
      <c r="X452" s="662" t="s">
        <v>1875</v>
      </c>
      <c r="Y452" s="662" t="s">
        <v>838</v>
      </c>
      <c r="Z452" s="662" t="s">
        <v>1876</v>
      </c>
      <c r="AA452" s="662">
        <v>2009</v>
      </c>
      <c r="AB452" s="681">
        <v>42876</v>
      </c>
      <c r="AC452" s="686" t="s">
        <v>1877</v>
      </c>
      <c r="AD452" s="686"/>
      <c r="AE452" s="686"/>
      <c r="AF452" s="686"/>
      <c r="AG452" s="626" t="s">
        <v>47</v>
      </c>
      <c r="AI452" s="626" t="s">
        <v>54</v>
      </c>
      <c r="AK452" s="626" t="s">
        <v>1299</v>
      </c>
      <c r="AM452" s="626" t="s">
        <v>1331</v>
      </c>
      <c r="DD452" s="626">
        <v>452</v>
      </c>
      <c r="DG452" s="626">
        <v>0.5</v>
      </c>
      <c r="DH452" s="681">
        <v>42874.392964699073</v>
      </c>
      <c r="DI452" s="662">
        <v>0</v>
      </c>
      <c r="DJ452" s="663">
        <v>2</v>
      </c>
      <c r="DK452" s="662">
        <v>1</v>
      </c>
      <c r="DL452" s="687" t="str">
        <f t="shared" si="65"/>
        <v>พร้อมซ่อม</v>
      </c>
      <c r="DM452" s="688">
        <v>0</v>
      </c>
    </row>
    <row r="453" spans="1:117" x14ac:dyDescent="0.25">
      <c r="A453" s="689">
        <f t="shared" si="61"/>
        <v>3063</v>
      </c>
      <c r="B453" s="690">
        <f t="shared" si="62"/>
        <v>1705049</v>
      </c>
      <c r="C453" s="626">
        <v>453</v>
      </c>
      <c r="D453" s="677" t="str">
        <f t="shared" si="59"/>
        <v>17</v>
      </c>
      <c r="E453" s="677" t="str">
        <f t="shared" si="60"/>
        <v>05</v>
      </c>
      <c r="F453" s="691">
        <f t="shared" si="63"/>
        <v>49</v>
      </c>
      <c r="G453" s="692" t="str">
        <f t="shared" si="64"/>
        <v>049</v>
      </c>
      <c r="H453" s="680" t="str">
        <f t="shared" si="58"/>
        <v>1705049</v>
      </c>
      <c r="I453" s="681">
        <v>42906.473581597224</v>
      </c>
      <c r="J453" s="681">
        <v>42916</v>
      </c>
      <c r="K453" s="682">
        <v>42921.383489930558</v>
      </c>
      <c r="L453" s="683" t="s">
        <v>555</v>
      </c>
      <c r="M453" s="684" t="s">
        <v>555</v>
      </c>
      <c r="N453" s="684" t="s">
        <v>555</v>
      </c>
      <c r="O453" s="684" t="s">
        <v>555</v>
      </c>
      <c r="P453" s="684" t="s">
        <v>555</v>
      </c>
      <c r="Q453" s="662" t="s">
        <v>16</v>
      </c>
      <c r="R453" s="662" t="s">
        <v>44</v>
      </c>
      <c r="S453" s="662" t="s">
        <v>201</v>
      </c>
      <c r="T453" s="662" t="s">
        <v>1878</v>
      </c>
      <c r="U453" s="662" t="s">
        <v>326</v>
      </c>
      <c r="V453" s="685">
        <v>814421709</v>
      </c>
      <c r="X453" s="662" t="s">
        <v>1879</v>
      </c>
      <c r="Y453" s="662" t="s">
        <v>323</v>
      </c>
      <c r="Z453" s="662">
        <v>2</v>
      </c>
      <c r="AA453" s="662">
        <v>2013</v>
      </c>
      <c r="AB453" s="681">
        <v>43214</v>
      </c>
      <c r="AC453" s="686" t="s">
        <v>521</v>
      </c>
      <c r="AD453" s="686"/>
      <c r="AE453" s="686"/>
      <c r="AF453" s="686"/>
      <c r="AG453" s="626" t="s">
        <v>47</v>
      </c>
      <c r="AI453" s="626" t="s">
        <v>52</v>
      </c>
      <c r="AJ453" s="626" t="s">
        <v>340</v>
      </c>
      <c r="AK453" s="626" t="s">
        <v>53</v>
      </c>
      <c r="AM453" s="626" t="s">
        <v>54</v>
      </c>
      <c r="AO453" s="626" t="s">
        <v>58</v>
      </c>
      <c r="AP453" s="626" t="s">
        <v>2101</v>
      </c>
      <c r="AQ453" s="626" t="s">
        <v>64</v>
      </c>
      <c r="AR453" s="626" t="s">
        <v>340</v>
      </c>
      <c r="AS453" s="626" t="s">
        <v>67</v>
      </c>
      <c r="AT453" s="626" t="s">
        <v>340</v>
      </c>
      <c r="AU453" s="626" t="s">
        <v>2102</v>
      </c>
      <c r="DD453" s="626">
        <v>453</v>
      </c>
      <c r="DG453" s="626">
        <v>1</v>
      </c>
      <c r="DH453" s="681">
        <v>42874.399010763889</v>
      </c>
      <c r="DI453" s="662" t="s">
        <v>2100</v>
      </c>
      <c r="DJ453" s="663">
        <v>5</v>
      </c>
      <c r="DK453" s="662">
        <v>1</v>
      </c>
      <c r="DL453" s="687" t="str">
        <f t="shared" si="65"/>
        <v>พร้อมซ่อม</v>
      </c>
      <c r="DM453" s="688">
        <v>0</v>
      </c>
    </row>
    <row r="454" spans="1:117" x14ac:dyDescent="0.25">
      <c r="A454" s="689">
        <f t="shared" si="61"/>
        <v>4167</v>
      </c>
      <c r="B454" s="690">
        <f t="shared" si="62"/>
        <v>1705050</v>
      </c>
      <c r="C454" s="626">
        <v>454</v>
      </c>
      <c r="D454" s="677" t="str">
        <f t="shared" si="59"/>
        <v>17</v>
      </c>
      <c r="E454" s="677" t="str">
        <f t="shared" si="60"/>
        <v>05</v>
      </c>
      <c r="F454" s="691">
        <f t="shared" si="63"/>
        <v>50</v>
      </c>
      <c r="G454" s="692" t="str">
        <f t="shared" si="64"/>
        <v>050</v>
      </c>
      <c r="H454" s="680" t="str">
        <f t="shared" ref="H454:H517" si="66">IF(DH454="","",D454&amp;E454&amp;G454)</f>
        <v>1705050</v>
      </c>
      <c r="I454" s="681">
        <v>42894.60767928241</v>
      </c>
      <c r="J454" s="681">
        <v>42903</v>
      </c>
      <c r="K454" s="682">
        <v>42906.661892245371</v>
      </c>
      <c r="L454" s="683" t="s">
        <v>555</v>
      </c>
      <c r="M454" s="684" t="s">
        <v>555</v>
      </c>
      <c r="N454" s="684" t="s">
        <v>555</v>
      </c>
      <c r="O454" s="684" t="s">
        <v>555</v>
      </c>
      <c r="P454" s="684" t="s">
        <v>555</v>
      </c>
      <c r="Q454" s="662" t="s">
        <v>16</v>
      </c>
      <c r="R454" s="662" t="s">
        <v>43</v>
      </c>
      <c r="S454" s="662" t="s">
        <v>33</v>
      </c>
      <c r="T454" s="662" t="s">
        <v>1880</v>
      </c>
      <c r="U454" s="662" t="s">
        <v>532</v>
      </c>
      <c r="V454" s="685">
        <v>914104009</v>
      </c>
      <c r="X454" s="662" t="s">
        <v>1881</v>
      </c>
      <c r="Y454" s="662" t="s">
        <v>310</v>
      </c>
      <c r="Z454" s="662" t="s">
        <v>336</v>
      </c>
      <c r="AA454" s="662">
        <v>2013</v>
      </c>
      <c r="AB454" s="681">
        <v>43087</v>
      </c>
      <c r="AC454" s="686" t="s">
        <v>1001</v>
      </c>
      <c r="AD454" s="686"/>
      <c r="AE454" s="686"/>
      <c r="AF454" s="686"/>
      <c r="AG454" s="626" t="s">
        <v>47</v>
      </c>
      <c r="AH454" s="626" t="s">
        <v>340</v>
      </c>
      <c r="AI454" s="626" t="s">
        <v>57</v>
      </c>
      <c r="AK454" s="626" t="s">
        <v>61</v>
      </c>
      <c r="AM454" s="626" t="s">
        <v>2009</v>
      </c>
      <c r="DD454" s="626">
        <v>454</v>
      </c>
      <c r="DG454" s="626">
        <v>0.5</v>
      </c>
      <c r="DH454" s="681">
        <v>42874.49054097222</v>
      </c>
      <c r="DI454" s="662" t="s">
        <v>370</v>
      </c>
      <c r="DJ454" s="663">
        <v>3</v>
      </c>
      <c r="DK454" s="662">
        <v>1</v>
      </c>
      <c r="DL454" s="687" t="str">
        <f t="shared" si="65"/>
        <v>พร้อมซ่อม</v>
      </c>
      <c r="DM454" s="688">
        <v>30720</v>
      </c>
    </row>
    <row r="455" spans="1:117" x14ac:dyDescent="0.25">
      <c r="A455" s="689">
        <f t="shared" si="61"/>
        <v>5346</v>
      </c>
      <c r="B455" s="690">
        <f t="shared" si="62"/>
        <v>1705051</v>
      </c>
      <c r="C455" s="626">
        <v>455</v>
      </c>
      <c r="D455" s="677" t="str">
        <f t="shared" ref="D455:D518" si="67">TEXT(DH455,"yy")</f>
        <v>17</v>
      </c>
      <c r="E455" s="677" t="str">
        <f t="shared" ref="E455:E518" si="68">TEXT(DH455,"mm")</f>
        <v>05</v>
      </c>
      <c r="F455" s="691">
        <f t="shared" si="63"/>
        <v>51</v>
      </c>
      <c r="G455" s="692" t="str">
        <f t="shared" si="64"/>
        <v>051</v>
      </c>
      <c r="H455" s="680" t="str">
        <f t="shared" si="66"/>
        <v>1705051</v>
      </c>
      <c r="I455" s="681">
        <v>42903.590465162037</v>
      </c>
      <c r="J455" s="681">
        <v>42912</v>
      </c>
      <c r="K455" s="682">
        <v>42910.489528472222</v>
      </c>
      <c r="L455" s="683" t="s">
        <v>555</v>
      </c>
      <c r="M455" s="684" t="s">
        <v>555</v>
      </c>
      <c r="N455" s="684" t="s">
        <v>555</v>
      </c>
      <c r="O455" s="684" t="s">
        <v>555</v>
      </c>
      <c r="P455" s="684" t="s">
        <v>555</v>
      </c>
      <c r="Q455" s="662" t="s">
        <v>16</v>
      </c>
      <c r="R455" s="662" t="s">
        <v>43</v>
      </c>
      <c r="S455" s="662" t="s">
        <v>31</v>
      </c>
      <c r="T455" s="662" t="s">
        <v>1882</v>
      </c>
      <c r="U455" s="662" t="s">
        <v>387</v>
      </c>
      <c r="V455" s="685">
        <v>815671844</v>
      </c>
      <c r="W455" s="685">
        <v>917061206</v>
      </c>
      <c r="X455" s="662" t="s">
        <v>1883</v>
      </c>
      <c r="Y455" s="662" t="s">
        <v>299</v>
      </c>
      <c r="Z455" s="662" t="s">
        <v>368</v>
      </c>
      <c r="AA455" s="662">
        <v>2016</v>
      </c>
      <c r="AB455" s="681">
        <v>43104</v>
      </c>
      <c r="AC455" s="686" t="s">
        <v>1884</v>
      </c>
      <c r="AD455" s="686"/>
      <c r="AE455" s="686"/>
      <c r="AF455" s="686"/>
      <c r="AG455" s="626" t="s">
        <v>47</v>
      </c>
      <c r="AI455" s="626" t="s">
        <v>52</v>
      </c>
      <c r="AJ455" s="626" t="s">
        <v>2074</v>
      </c>
      <c r="DD455" s="626">
        <v>455</v>
      </c>
      <c r="DG455" s="626">
        <v>0.5</v>
      </c>
      <c r="DH455" s="681">
        <v>42874.493556944442</v>
      </c>
      <c r="DI455" s="662" t="s">
        <v>1063</v>
      </c>
      <c r="DJ455" s="663">
        <v>2</v>
      </c>
      <c r="DK455" s="662"/>
      <c r="DL455" s="687" t="str">
        <f t="shared" si="65"/>
        <v>พร้อมซ่อม</v>
      </c>
      <c r="DM455" s="688">
        <v>0</v>
      </c>
    </row>
    <row r="456" spans="1:117" x14ac:dyDescent="0.25">
      <c r="A456" s="689">
        <f t="shared" si="61"/>
        <v>9042</v>
      </c>
      <c r="B456" s="690">
        <f t="shared" si="62"/>
        <v>1705052</v>
      </c>
      <c r="C456" s="626">
        <v>456</v>
      </c>
      <c r="D456" s="677" t="str">
        <f t="shared" si="67"/>
        <v>17</v>
      </c>
      <c r="E456" s="677" t="str">
        <f t="shared" si="68"/>
        <v>05</v>
      </c>
      <c r="F456" s="691">
        <f t="shared" si="63"/>
        <v>52</v>
      </c>
      <c r="G456" s="692" t="str">
        <f t="shared" si="64"/>
        <v>052</v>
      </c>
      <c r="H456" s="680" t="str">
        <f t="shared" si="66"/>
        <v>1705052</v>
      </c>
      <c r="I456" s="681">
        <v>42874.635825462959</v>
      </c>
      <c r="J456" s="681">
        <v>42896</v>
      </c>
      <c r="K456" s="682">
        <v>42899.721555902775</v>
      </c>
      <c r="L456" s="683" t="s">
        <v>555</v>
      </c>
      <c r="M456" s="684" t="s">
        <v>555</v>
      </c>
      <c r="N456" s="684" t="s">
        <v>555</v>
      </c>
      <c r="O456" s="684" t="s">
        <v>555</v>
      </c>
      <c r="P456" s="684" t="s">
        <v>555</v>
      </c>
      <c r="Q456" s="662" t="s">
        <v>16</v>
      </c>
      <c r="R456" s="662" t="s">
        <v>102</v>
      </c>
      <c r="S456" s="662" t="s">
        <v>32</v>
      </c>
      <c r="T456" s="662" t="s">
        <v>1885</v>
      </c>
      <c r="U456" s="662" t="s">
        <v>1886</v>
      </c>
      <c r="V456" s="685">
        <v>879115544</v>
      </c>
      <c r="X456" s="662" t="s">
        <v>1887</v>
      </c>
      <c r="Y456" s="662" t="s">
        <v>315</v>
      </c>
      <c r="Z456" s="662" t="s">
        <v>316</v>
      </c>
      <c r="AA456" s="662">
        <v>2005</v>
      </c>
      <c r="AB456" s="681">
        <v>42936</v>
      </c>
      <c r="AC456" s="686" t="s">
        <v>1186</v>
      </c>
      <c r="AD456" s="686"/>
      <c r="AE456" s="686"/>
      <c r="AF456" s="686"/>
      <c r="AG456" s="626" t="s">
        <v>71</v>
      </c>
      <c r="AH456" s="626" t="s">
        <v>340</v>
      </c>
      <c r="AI456" s="626" t="s">
        <v>72</v>
      </c>
      <c r="AJ456" s="626" t="s">
        <v>340</v>
      </c>
      <c r="AK456" s="626" t="s">
        <v>1888</v>
      </c>
      <c r="DD456" s="626">
        <v>456</v>
      </c>
      <c r="DH456" s="681">
        <v>42874.57899548611</v>
      </c>
      <c r="DI456" s="662">
        <v>0</v>
      </c>
      <c r="DJ456" s="663">
        <v>0</v>
      </c>
      <c r="DK456" s="662">
        <v>1</v>
      </c>
      <c r="DL456" s="687" t="str">
        <f t="shared" si="65"/>
        <v>พร้อมซ่อม</v>
      </c>
      <c r="DM456" s="688">
        <v>0</v>
      </c>
    </row>
    <row r="457" spans="1:117" x14ac:dyDescent="0.25">
      <c r="A457" s="689">
        <f t="shared" ref="A457:A520" si="69">IFERROR(VALUE(RIGHT(X457,4)),IFERROR(VALUE(RIGHT(X457,3)),VALUE(RIGHT(X457,2))))</f>
        <v>7434</v>
      </c>
      <c r="B457" s="690">
        <f t="shared" ref="B457:B520" si="70">VALUE(H457)</f>
        <v>1705053</v>
      </c>
      <c r="C457" s="626">
        <v>457</v>
      </c>
      <c r="D457" s="677" t="str">
        <f t="shared" si="67"/>
        <v>17</v>
      </c>
      <c r="E457" s="677" t="str">
        <f t="shared" si="68"/>
        <v>05</v>
      </c>
      <c r="F457" s="691">
        <f t="shared" ref="F457:F520" si="71">IF(E457=E456,F456+1,1)</f>
        <v>53</v>
      </c>
      <c r="G457" s="692" t="str">
        <f t="shared" ref="G457:G520" si="72">TEXT(F457,"000")</f>
        <v>053</v>
      </c>
      <c r="H457" s="680" t="str">
        <f t="shared" si="66"/>
        <v>1705053</v>
      </c>
      <c r="I457" s="681">
        <v>42898.709167013891</v>
      </c>
      <c r="J457" s="681">
        <v>42898</v>
      </c>
      <c r="K457" s="682">
        <v>42898.710065624997</v>
      </c>
      <c r="L457" s="683" t="s">
        <v>555</v>
      </c>
      <c r="M457" s="684" t="s">
        <v>555</v>
      </c>
      <c r="N457" s="684" t="s">
        <v>555</v>
      </c>
      <c r="O457" s="684" t="s">
        <v>555</v>
      </c>
      <c r="P457" s="684" t="s">
        <v>555</v>
      </c>
      <c r="Q457" s="662" t="s">
        <v>16</v>
      </c>
      <c r="R457" s="662" t="s">
        <v>1527</v>
      </c>
      <c r="S457" s="662" t="s">
        <v>32</v>
      </c>
      <c r="T457" s="662" t="s">
        <v>1889</v>
      </c>
      <c r="U457" s="662" t="s">
        <v>308</v>
      </c>
      <c r="V457" s="685">
        <v>858373383</v>
      </c>
      <c r="X457" s="662" t="s">
        <v>1890</v>
      </c>
      <c r="Y457" s="662" t="s">
        <v>538</v>
      </c>
      <c r="Z457" s="662" t="s">
        <v>1891</v>
      </c>
      <c r="AA457" s="662">
        <v>2015</v>
      </c>
      <c r="AB457" s="681">
        <v>43081</v>
      </c>
      <c r="AC457" s="686" t="s">
        <v>1892</v>
      </c>
      <c r="AD457" s="686"/>
      <c r="AE457" s="686"/>
      <c r="AF457" s="686"/>
      <c r="AG457" s="626" t="s">
        <v>64</v>
      </c>
      <c r="AH457" s="626" t="s">
        <v>340</v>
      </c>
      <c r="DD457" s="626">
        <v>457</v>
      </c>
      <c r="DH457" s="681">
        <v>42875.594417708337</v>
      </c>
      <c r="DI457" s="662">
        <v>0</v>
      </c>
      <c r="DJ457" s="663">
        <v>0</v>
      </c>
      <c r="DK457" s="662">
        <v>1</v>
      </c>
      <c r="DL457" s="687" t="str">
        <f t="shared" si="65"/>
        <v>พร้อมซ่อม</v>
      </c>
      <c r="DM457" s="688">
        <v>2922.25</v>
      </c>
    </row>
    <row r="458" spans="1:117" x14ac:dyDescent="0.25">
      <c r="A458" s="689">
        <f t="shared" si="69"/>
        <v>9771</v>
      </c>
      <c r="B458" s="690">
        <f t="shared" si="70"/>
        <v>1705054</v>
      </c>
      <c r="C458" s="626">
        <v>458</v>
      </c>
      <c r="D458" s="677" t="str">
        <f t="shared" si="67"/>
        <v>17</v>
      </c>
      <c r="E458" s="677" t="str">
        <f t="shared" si="68"/>
        <v>05</v>
      </c>
      <c r="F458" s="691">
        <f t="shared" si="71"/>
        <v>54</v>
      </c>
      <c r="G458" s="692" t="str">
        <f t="shared" si="72"/>
        <v>054</v>
      </c>
      <c r="H458" s="680" t="str">
        <f t="shared" si="66"/>
        <v>1705054</v>
      </c>
      <c r="I458" s="681">
        <v>42903.699123495368</v>
      </c>
      <c r="J458" s="681">
        <v>42914</v>
      </c>
      <c r="K458" s="682">
        <v>42924.698538078701</v>
      </c>
      <c r="L458" s="683" t="s">
        <v>555</v>
      </c>
      <c r="M458" s="684" t="s">
        <v>555</v>
      </c>
      <c r="N458" s="684" t="s">
        <v>555</v>
      </c>
      <c r="O458" s="684" t="s">
        <v>555</v>
      </c>
      <c r="P458" s="684" t="s">
        <v>555</v>
      </c>
      <c r="Q458" s="662" t="s">
        <v>16</v>
      </c>
      <c r="R458" s="662" t="s">
        <v>44</v>
      </c>
      <c r="S458" s="662" t="s">
        <v>37</v>
      </c>
      <c r="T458" s="662" t="s">
        <v>1896</v>
      </c>
      <c r="U458" s="662" t="s">
        <v>303</v>
      </c>
      <c r="V458" s="685">
        <v>865577611</v>
      </c>
      <c r="X458" s="662" t="s">
        <v>1897</v>
      </c>
      <c r="Y458" s="662" t="s">
        <v>315</v>
      </c>
      <c r="Z458" s="662" t="s">
        <v>316</v>
      </c>
      <c r="AA458" s="662">
        <v>2011</v>
      </c>
      <c r="AB458" s="681" t="s">
        <v>330</v>
      </c>
      <c r="AD458" s="686"/>
      <c r="AE458" s="686"/>
      <c r="AF458" s="686"/>
      <c r="AG458" s="626" t="s">
        <v>47</v>
      </c>
      <c r="AI458" s="626" t="s">
        <v>51</v>
      </c>
      <c r="AJ458" s="626" t="s">
        <v>340</v>
      </c>
      <c r="AK458" s="626" t="s">
        <v>73</v>
      </c>
      <c r="AL458" s="626" t="s">
        <v>340</v>
      </c>
      <c r="AM458" s="626" t="s">
        <v>1299</v>
      </c>
      <c r="AO458" s="626" t="s">
        <v>2075</v>
      </c>
      <c r="AQ458" s="626" t="s">
        <v>2076</v>
      </c>
      <c r="AS458" s="626" t="s">
        <v>901</v>
      </c>
      <c r="DD458" s="626">
        <v>458</v>
      </c>
      <c r="DG458" s="626">
        <v>0.5</v>
      </c>
      <c r="DH458" s="681">
        <v>42877.616118055557</v>
      </c>
      <c r="DI458" s="662">
        <v>0</v>
      </c>
      <c r="DJ458" s="663">
        <v>2</v>
      </c>
      <c r="DK458" s="662">
        <v>1</v>
      </c>
      <c r="DL458" s="687" t="str">
        <f t="shared" si="65"/>
        <v>พร้อมซ่อม</v>
      </c>
      <c r="DM458" s="688">
        <v>0</v>
      </c>
    </row>
    <row r="459" spans="1:117" x14ac:dyDescent="0.25">
      <c r="A459" s="689">
        <f t="shared" si="69"/>
        <v>1733</v>
      </c>
      <c r="B459" s="690">
        <f t="shared" si="70"/>
        <v>1705055</v>
      </c>
      <c r="C459" s="626">
        <v>459</v>
      </c>
      <c r="D459" s="677" t="str">
        <f t="shared" si="67"/>
        <v>17</v>
      </c>
      <c r="E459" s="677" t="str">
        <f t="shared" si="68"/>
        <v>05</v>
      </c>
      <c r="F459" s="691">
        <f t="shared" si="71"/>
        <v>55</v>
      </c>
      <c r="G459" s="692" t="str">
        <f t="shared" si="72"/>
        <v>055</v>
      </c>
      <c r="H459" s="680" t="str">
        <f t="shared" si="66"/>
        <v>1705055</v>
      </c>
      <c r="I459" s="681">
        <v>42891.573571759262</v>
      </c>
      <c r="J459" s="681">
        <v>42894</v>
      </c>
      <c r="K459" s="682">
        <v>42896.743391435186</v>
      </c>
      <c r="L459" s="683" t="s">
        <v>555</v>
      </c>
      <c r="M459" s="684" t="s">
        <v>555</v>
      </c>
      <c r="N459" s="684" t="s">
        <v>555</v>
      </c>
      <c r="O459" s="684" t="s">
        <v>555</v>
      </c>
      <c r="P459" s="684" t="s">
        <v>555</v>
      </c>
      <c r="Q459" s="662" t="s">
        <v>16</v>
      </c>
      <c r="R459" s="662" t="s">
        <v>43</v>
      </c>
      <c r="S459" s="662" t="s">
        <v>201</v>
      </c>
      <c r="T459" s="662" t="s">
        <v>1902</v>
      </c>
      <c r="U459" s="662" t="s">
        <v>398</v>
      </c>
      <c r="V459" s="685">
        <v>631058622</v>
      </c>
      <c r="W459" s="685">
        <v>929502459</v>
      </c>
      <c r="X459" s="662" t="s">
        <v>1903</v>
      </c>
      <c r="Y459" s="662" t="s">
        <v>310</v>
      </c>
      <c r="Z459" s="662" t="s">
        <v>384</v>
      </c>
      <c r="AA459" s="662">
        <v>2010</v>
      </c>
      <c r="AB459" s="681">
        <v>43015</v>
      </c>
      <c r="AC459" s="686" t="s">
        <v>412</v>
      </c>
      <c r="AD459" s="686"/>
      <c r="AE459" s="686"/>
      <c r="AF459" s="686"/>
      <c r="AG459" s="626" t="s">
        <v>48</v>
      </c>
      <c r="DD459" s="626">
        <v>459</v>
      </c>
      <c r="DH459" s="681">
        <v>42877.702700578702</v>
      </c>
      <c r="DI459" s="662">
        <v>0</v>
      </c>
      <c r="DJ459" s="663">
        <v>1</v>
      </c>
      <c r="DK459" s="662"/>
      <c r="DL459" s="687" t="str">
        <f t="shared" si="65"/>
        <v>พร้อมซ่อม</v>
      </c>
      <c r="DM459" s="688"/>
    </row>
    <row r="460" spans="1:117" x14ac:dyDescent="0.25">
      <c r="A460" s="689">
        <f t="shared" si="69"/>
        <v>4002</v>
      </c>
      <c r="B460" s="690">
        <f t="shared" si="70"/>
        <v>1705056</v>
      </c>
      <c r="C460" s="626">
        <v>460</v>
      </c>
      <c r="D460" s="677" t="str">
        <f t="shared" si="67"/>
        <v>17</v>
      </c>
      <c r="E460" s="677" t="str">
        <f t="shared" si="68"/>
        <v>05</v>
      </c>
      <c r="F460" s="691">
        <f t="shared" si="71"/>
        <v>56</v>
      </c>
      <c r="G460" s="692" t="str">
        <f t="shared" si="72"/>
        <v>056</v>
      </c>
      <c r="H460" s="680" t="str">
        <f t="shared" si="66"/>
        <v>1705056</v>
      </c>
      <c r="K460" s="682">
        <v>42938.055243750001</v>
      </c>
      <c r="L460" s="683" t="s">
        <v>555</v>
      </c>
      <c r="M460" s="684" t="s">
        <v>555</v>
      </c>
      <c r="N460" s="684" t="s">
        <v>555</v>
      </c>
      <c r="O460" s="684" t="s">
        <v>555</v>
      </c>
      <c r="P460" s="684" t="s">
        <v>555</v>
      </c>
      <c r="Q460" s="662" t="s">
        <v>16</v>
      </c>
      <c r="R460" s="662" t="s">
        <v>1527</v>
      </c>
      <c r="S460" s="662" t="s">
        <v>31</v>
      </c>
      <c r="T460" s="662" t="s">
        <v>1906</v>
      </c>
      <c r="U460" s="662" t="s">
        <v>398</v>
      </c>
      <c r="V460" s="685">
        <v>628430270</v>
      </c>
      <c r="X460" s="662" t="s">
        <v>1907</v>
      </c>
      <c r="Y460" s="662" t="s">
        <v>310</v>
      </c>
      <c r="Z460" s="662" t="s">
        <v>384</v>
      </c>
      <c r="AA460" s="662">
        <v>2004</v>
      </c>
      <c r="AB460" s="681">
        <v>43002</v>
      </c>
      <c r="AC460" s="686" t="s">
        <v>1908</v>
      </c>
      <c r="AD460" s="686"/>
      <c r="AE460" s="686"/>
      <c r="AF460" s="686"/>
      <c r="DD460" s="626">
        <v>460</v>
      </c>
      <c r="DH460" s="681">
        <v>42878.689765856485</v>
      </c>
      <c r="DI460" s="662"/>
      <c r="DJ460" s="663"/>
      <c r="DK460" s="662">
        <v>1</v>
      </c>
      <c r="DL460" s="687" t="str">
        <f t="shared" si="65"/>
        <v>พร้อมซ่อม</v>
      </c>
      <c r="DM460" s="688">
        <v>3300</v>
      </c>
    </row>
    <row r="461" spans="1:117" x14ac:dyDescent="0.25">
      <c r="A461" s="689">
        <f t="shared" si="69"/>
        <v>3445</v>
      </c>
      <c r="B461" s="690">
        <f t="shared" si="70"/>
        <v>1705057</v>
      </c>
      <c r="C461" s="626">
        <v>461</v>
      </c>
      <c r="D461" s="677" t="str">
        <f t="shared" si="67"/>
        <v>17</v>
      </c>
      <c r="E461" s="677" t="str">
        <f t="shared" si="68"/>
        <v>05</v>
      </c>
      <c r="F461" s="691">
        <f t="shared" si="71"/>
        <v>57</v>
      </c>
      <c r="G461" s="692" t="str">
        <f t="shared" si="72"/>
        <v>057</v>
      </c>
      <c r="H461" s="680" t="str">
        <f t="shared" si="66"/>
        <v>1705057</v>
      </c>
      <c r="I461" s="681">
        <v>42947.609288657404</v>
      </c>
      <c r="J461" s="681">
        <v>42957</v>
      </c>
      <c r="K461" s="682">
        <v>42958</v>
      </c>
      <c r="L461" s="683" t="s">
        <v>555</v>
      </c>
      <c r="M461" s="684" t="s">
        <v>555</v>
      </c>
      <c r="N461" s="684" t="s">
        <v>555</v>
      </c>
      <c r="O461" s="684" t="s">
        <v>555</v>
      </c>
      <c r="P461" s="684" t="s">
        <v>555</v>
      </c>
      <c r="Q461" s="662" t="s">
        <v>16</v>
      </c>
      <c r="R461" s="662" t="s">
        <v>1527</v>
      </c>
      <c r="S461" s="662" t="s">
        <v>33</v>
      </c>
      <c r="T461" s="662" t="s">
        <v>1915</v>
      </c>
      <c r="U461" s="662" t="s">
        <v>475</v>
      </c>
      <c r="V461" s="685">
        <v>810020122</v>
      </c>
      <c r="X461" s="662" t="s">
        <v>1916</v>
      </c>
      <c r="Y461" s="662" t="s">
        <v>310</v>
      </c>
      <c r="Z461" s="662" t="s">
        <v>336</v>
      </c>
      <c r="AA461" s="662">
        <v>2013</v>
      </c>
      <c r="AB461" s="681">
        <v>43010</v>
      </c>
      <c r="AC461" s="686" t="s">
        <v>1917</v>
      </c>
      <c r="AD461" s="686"/>
      <c r="AE461" s="686"/>
      <c r="AF461" s="686"/>
      <c r="AG461" s="626" t="s">
        <v>47</v>
      </c>
      <c r="AH461" s="626" t="s">
        <v>340</v>
      </c>
      <c r="AI461" s="626" t="s">
        <v>53</v>
      </c>
      <c r="AJ461" s="626" t="s">
        <v>2022</v>
      </c>
      <c r="AK461" s="626" t="s">
        <v>57</v>
      </c>
      <c r="AM461" s="626" t="s">
        <v>61</v>
      </c>
      <c r="AO461" s="626" t="s">
        <v>63</v>
      </c>
      <c r="AQ461" s="626" t="s">
        <v>2427</v>
      </c>
      <c r="AS461" s="626" t="s">
        <v>1424</v>
      </c>
      <c r="AU461" s="626" t="s">
        <v>2428</v>
      </c>
      <c r="AW461" s="626" t="s">
        <v>1258</v>
      </c>
      <c r="AY461" s="626" t="s">
        <v>2429</v>
      </c>
      <c r="DD461" s="626">
        <v>461</v>
      </c>
      <c r="DG461" s="626">
        <v>1.5</v>
      </c>
      <c r="DH461" s="681">
        <v>42881.476996064812</v>
      </c>
      <c r="DI461" s="662">
        <v>0</v>
      </c>
      <c r="DJ461" s="663">
        <v>5</v>
      </c>
      <c r="DK461" s="662">
        <v>1</v>
      </c>
      <c r="DL461" s="687" t="str">
        <f t="shared" si="65"/>
        <v>พร้อมซ่อม</v>
      </c>
      <c r="DM461" s="688">
        <v>13509.34</v>
      </c>
    </row>
    <row r="462" spans="1:117" x14ac:dyDescent="0.25">
      <c r="A462" s="689">
        <f t="shared" si="69"/>
        <v>2237</v>
      </c>
      <c r="B462" s="690">
        <f t="shared" si="70"/>
        <v>1705058</v>
      </c>
      <c r="C462" s="626">
        <v>462</v>
      </c>
      <c r="D462" s="677" t="str">
        <f t="shared" si="67"/>
        <v>17</v>
      </c>
      <c r="E462" s="677" t="str">
        <f t="shared" si="68"/>
        <v>05</v>
      </c>
      <c r="F462" s="691">
        <f t="shared" si="71"/>
        <v>58</v>
      </c>
      <c r="G462" s="692" t="str">
        <f t="shared" si="72"/>
        <v>058</v>
      </c>
      <c r="H462" s="680" t="str">
        <f t="shared" si="66"/>
        <v>1705058</v>
      </c>
      <c r="I462" s="681">
        <v>42902.554199652775</v>
      </c>
      <c r="J462" s="681">
        <v>42910</v>
      </c>
      <c r="K462" s="682">
        <v>42908.710754050924</v>
      </c>
      <c r="L462" s="683" t="s">
        <v>555</v>
      </c>
      <c r="M462" s="684" t="s">
        <v>555</v>
      </c>
      <c r="N462" s="684" t="s">
        <v>555</v>
      </c>
      <c r="O462" s="684" t="s">
        <v>555</v>
      </c>
      <c r="P462" s="684" t="s">
        <v>555</v>
      </c>
      <c r="Q462" s="662" t="s">
        <v>16</v>
      </c>
      <c r="R462" s="662" t="s">
        <v>1527</v>
      </c>
      <c r="S462" s="662" t="s">
        <v>32</v>
      </c>
      <c r="T462" s="662" t="s">
        <v>1918</v>
      </c>
      <c r="U462" s="662" t="s">
        <v>398</v>
      </c>
      <c r="V462" s="685">
        <v>815638323</v>
      </c>
      <c r="X462" s="662" t="s">
        <v>1919</v>
      </c>
      <c r="Y462" s="662" t="s">
        <v>310</v>
      </c>
      <c r="Z462" s="662" t="s">
        <v>311</v>
      </c>
      <c r="AA462" s="662">
        <v>2010</v>
      </c>
      <c r="AB462" s="681">
        <v>42868</v>
      </c>
      <c r="AC462" s="686" t="s">
        <v>1892</v>
      </c>
      <c r="AD462" s="686"/>
      <c r="AE462" s="686"/>
      <c r="AF462" s="686"/>
      <c r="AG462" s="626" t="s">
        <v>47</v>
      </c>
      <c r="AH462" s="626" t="s">
        <v>340</v>
      </c>
      <c r="AI462" s="626" t="s">
        <v>48</v>
      </c>
      <c r="AK462" s="626" t="s">
        <v>2069</v>
      </c>
      <c r="AM462" s="626" t="s">
        <v>2070</v>
      </c>
      <c r="AO462" s="626" t="s">
        <v>2071</v>
      </c>
      <c r="DD462" s="626">
        <v>462</v>
      </c>
      <c r="DH462" s="681">
        <v>42881.646654398151</v>
      </c>
      <c r="DI462" s="662" t="s">
        <v>1327</v>
      </c>
      <c r="DJ462" s="663">
        <v>2</v>
      </c>
      <c r="DK462" s="662">
        <v>1</v>
      </c>
      <c r="DL462" s="687" t="str">
        <f t="shared" si="65"/>
        <v>พร้อมซ่อม</v>
      </c>
      <c r="DM462" s="688">
        <v>4180</v>
      </c>
    </row>
    <row r="463" spans="1:117" x14ac:dyDescent="0.25">
      <c r="A463" s="689">
        <f t="shared" si="69"/>
        <v>6932</v>
      </c>
      <c r="B463" s="690">
        <f t="shared" si="70"/>
        <v>1705059</v>
      </c>
      <c r="C463" s="626">
        <v>463</v>
      </c>
      <c r="D463" s="677" t="str">
        <f t="shared" si="67"/>
        <v>17</v>
      </c>
      <c r="E463" s="677" t="str">
        <f t="shared" si="68"/>
        <v>05</v>
      </c>
      <c r="F463" s="691">
        <f t="shared" si="71"/>
        <v>59</v>
      </c>
      <c r="G463" s="692" t="str">
        <f t="shared" si="72"/>
        <v>059</v>
      </c>
      <c r="H463" s="680" t="str">
        <f t="shared" si="66"/>
        <v>1705059</v>
      </c>
      <c r="I463" s="681">
        <v>42882.401189699071</v>
      </c>
      <c r="J463" s="681">
        <v>42894</v>
      </c>
      <c r="K463" s="682">
        <v>42896.425893749998</v>
      </c>
      <c r="L463" s="683" t="s">
        <v>555</v>
      </c>
      <c r="M463" s="684" t="s">
        <v>555</v>
      </c>
      <c r="N463" s="684" t="s">
        <v>555</v>
      </c>
      <c r="O463" s="684" t="s">
        <v>555</v>
      </c>
      <c r="P463" s="684" t="s">
        <v>555</v>
      </c>
      <c r="Q463" s="662" t="s">
        <v>16</v>
      </c>
      <c r="R463" s="662" t="s">
        <v>43</v>
      </c>
      <c r="S463" s="662" t="s">
        <v>35</v>
      </c>
      <c r="T463" s="662" t="s">
        <v>1920</v>
      </c>
      <c r="U463" s="662" t="s">
        <v>308</v>
      </c>
      <c r="V463" s="685">
        <v>812861394</v>
      </c>
      <c r="X463" s="662" t="s">
        <v>1921</v>
      </c>
      <c r="Y463" s="662" t="s">
        <v>294</v>
      </c>
      <c r="Z463" s="662" t="s">
        <v>590</v>
      </c>
      <c r="AA463" s="662">
        <v>2007</v>
      </c>
      <c r="AB463" s="681">
        <v>42876</v>
      </c>
      <c r="AC463" s="686" t="s">
        <v>488</v>
      </c>
      <c r="AD463" s="686"/>
      <c r="AE463" s="686"/>
      <c r="AF463" s="686"/>
      <c r="AG463" s="626" t="s">
        <v>47</v>
      </c>
      <c r="AI463" s="626" t="s">
        <v>57</v>
      </c>
      <c r="AK463" s="626" t="s">
        <v>1922</v>
      </c>
      <c r="AM463" s="626" t="s">
        <v>1923</v>
      </c>
      <c r="DD463" s="626">
        <v>463</v>
      </c>
      <c r="DG463" s="626">
        <v>0.5</v>
      </c>
      <c r="DH463" s="681">
        <v>42882.398649421295</v>
      </c>
      <c r="DI463" s="662">
        <v>0</v>
      </c>
      <c r="DJ463" s="663">
        <v>2</v>
      </c>
      <c r="DK463" s="662">
        <v>1</v>
      </c>
      <c r="DL463" s="687" t="str">
        <f t="shared" si="65"/>
        <v>พร้อมซ่อม</v>
      </c>
      <c r="DM463" s="688">
        <v>9400</v>
      </c>
    </row>
    <row r="464" spans="1:117" x14ac:dyDescent="0.25">
      <c r="A464" s="689">
        <f t="shared" si="69"/>
        <v>4632</v>
      </c>
      <c r="B464" s="690">
        <f t="shared" si="70"/>
        <v>1705060</v>
      </c>
      <c r="C464" s="626">
        <v>464</v>
      </c>
      <c r="D464" s="677" t="str">
        <f t="shared" si="67"/>
        <v>17</v>
      </c>
      <c r="E464" s="677" t="str">
        <f t="shared" si="68"/>
        <v>05</v>
      </c>
      <c r="F464" s="691">
        <f t="shared" si="71"/>
        <v>60</v>
      </c>
      <c r="G464" s="692" t="str">
        <f t="shared" si="72"/>
        <v>060</v>
      </c>
      <c r="H464" s="680" t="str">
        <f t="shared" si="66"/>
        <v>1705060</v>
      </c>
      <c r="I464" s="681">
        <v>42896.75433773148</v>
      </c>
      <c r="J464" s="681">
        <v>42908</v>
      </c>
      <c r="K464" s="682">
        <v>42908.410480208331</v>
      </c>
      <c r="L464" s="683" t="s">
        <v>555</v>
      </c>
      <c r="M464" s="684" t="s">
        <v>555</v>
      </c>
      <c r="N464" s="684" t="s">
        <v>555</v>
      </c>
      <c r="O464" s="684" t="s">
        <v>555</v>
      </c>
      <c r="P464" s="684" t="s">
        <v>555</v>
      </c>
      <c r="Q464" s="662" t="s">
        <v>16</v>
      </c>
      <c r="R464" s="662" t="s">
        <v>44</v>
      </c>
      <c r="S464" s="662" t="s">
        <v>33</v>
      </c>
      <c r="T464" s="662" t="s">
        <v>1924</v>
      </c>
      <c r="U464" s="662" t="s">
        <v>1925</v>
      </c>
      <c r="V464" s="685">
        <v>819073252</v>
      </c>
      <c r="W464" s="685">
        <v>893008389</v>
      </c>
      <c r="X464" s="662" t="s">
        <v>1926</v>
      </c>
      <c r="Y464" s="662" t="s">
        <v>310</v>
      </c>
      <c r="Z464" s="662" t="s">
        <v>384</v>
      </c>
      <c r="AA464" s="662">
        <v>2009</v>
      </c>
      <c r="AB464" s="681">
        <v>43023</v>
      </c>
      <c r="AC464" s="686" t="s">
        <v>814</v>
      </c>
      <c r="AD464" s="686"/>
      <c r="AE464" s="686"/>
      <c r="AF464" s="686"/>
      <c r="AG464" s="626" t="s">
        <v>47</v>
      </c>
      <c r="AH464" s="626" t="s">
        <v>340</v>
      </c>
      <c r="AI464" s="626" t="s">
        <v>48</v>
      </c>
      <c r="AK464" s="626" t="s">
        <v>51</v>
      </c>
      <c r="AM464" s="626" t="s">
        <v>53</v>
      </c>
      <c r="AN464" s="626" t="s">
        <v>340</v>
      </c>
      <c r="AO464" s="626" t="s">
        <v>55</v>
      </c>
      <c r="AQ464" s="626" t="s">
        <v>57</v>
      </c>
      <c r="AR464" s="626" t="s">
        <v>2022</v>
      </c>
      <c r="AS464" s="626" t="s">
        <v>59</v>
      </c>
      <c r="AU464" s="626" t="s">
        <v>68</v>
      </c>
      <c r="AV464" s="626" t="s">
        <v>340</v>
      </c>
      <c r="AW464" s="626" t="s">
        <v>1359</v>
      </c>
      <c r="AY464" s="626" t="s">
        <v>1234</v>
      </c>
      <c r="DD464" s="626">
        <v>464</v>
      </c>
      <c r="DG464" s="626">
        <v>1</v>
      </c>
      <c r="DH464" s="681">
        <v>42882.556328587962</v>
      </c>
      <c r="DI464" s="662">
        <v>0</v>
      </c>
      <c r="DJ464" s="663">
        <v>7</v>
      </c>
      <c r="DK464" s="662"/>
      <c r="DL464" s="687" t="str">
        <f t="shared" si="65"/>
        <v>พร้อมซ่อม</v>
      </c>
      <c r="DM464" s="688">
        <v>11885</v>
      </c>
    </row>
    <row r="465" spans="1:117" x14ac:dyDescent="0.25">
      <c r="A465" s="689">
        <f t="shared" si="69"/>
        <v>6473</v>
      </c>
      <c r="B465" s="690">
        <f t="shared" si="70"/>
        <v>1705061</v>
      </c>
      <c r="C465" s="626">
        <v>465</v>
      </c>
      <c r="D465" s="677" t="str">
        <f t="shared" si="67"/>
        <v>17</v>
      </c>
      <c r="E465" s="677" t="str">
        <f t="shared" si="68"/>
        <v>05</v>
      </c>
      <c r="F465" s="691">
        <f t="shared" si="71"/>
        <v>61</v>
      </c>
      <c r="G465" s="692" t="str">
        <f t="shared" si="72"/>
        <v>061</v>
      </c>
      <c r="H465" s="680" t="str">
        <f t="shared" si="66"/>
        <v>1705061</v>
      </c>
      <c r="I465" s="681">
        <v>42913.6736662037</v>
      </c>
      <c r="J465" s="681" t="s">
        <v>2161</v>
      </c>
      <c r="K465" s="682">
        <v>42921.718329050927</v>
      </c>
      <c r="L465" s="683" t="s">
        <v>555</v>
      </c>
      <c r="M465" s="684" t="s">
        <v>555</v>
      </c>
      <c r="N465" s="684" t="s">
        <v>555</v>
      </c>
      <c r="O465" s="684" t="s">
        <v>555</v>
      </c>
      <c r="P465" s="684" t="s">
        <v>555</v>
      </c>
      <c r="Q465" s="662" t="s">
        <v>16</v>
      </c>
      <c r="R465" s="662" t="s">
        <v>43</v>
      </c>
      <c r="S465" s="662" t="s">
        <v>32</v>
      </c>
      <c r="T465" s="662" t="s">
        <v>1927</v>
      </c>
      <c r="U465" s="662" t="s">
        <v>308</v>
      </c>
      <c r="V465" s="685">
        <v>870235666</v>
      </c>
      <c r="X465" s="662" t="s">
        <v>1928</v>
      </c>
      <c r="Y465" s="662" t="s">
        <v>310</v>
      </c>
      <c r="Z465" s="662" t="s">
        <v>311</v>
      </c>
      <c r="AA465" s="662">
        <v>2013</v>
      </c>
      <c r="AB465" s="681">
        <v>43109</v>
      </c>
      <c r="AC465" s="686" t="s">
        <v>1929</v>
      </c>
      <c r="AD465" s="686"/>
      <c r="AE465" s="686"/>
      <c r="AF465" s="686"/>
      <c r="AG465" s="626" t="s">
        <v>47</v>
      </c>
      <c r="AI465" s="626" t="s">
        <v>48</v>
      </c>
      <c r="AK465" s="626" t="s">
        <v>53</v>
      </c>
      <c r="DD465" s="626">
        <v>465</v>
      </c>
      <c r="DG465" s="626">
        <v>0.5</v>
      </c>
      <c r="DH465" s="681">
        <v>42882.560107175923</v>
      </c>
      <c r="DI465" s="662">
        <v>0</v>
      </c>
      <c r="DJ465" s="663">
        <v>3</v>
      </c>
      <c r="DK465" s="662"/>
      <c r="DL465" s="687" t="str">
        <f t="shared" si="65"/>
        <v>พร้อมซ่อม</v>
      </c>
      <c r="DM465" s="688"/>
    </row>
    <row r="466" spans="1:117" x14ac:dyDescent="0.25">
      <c r="A466" s="689" t="e">
        <f t="shared" si="69"/>
        <v>#VALUE!</v>
      </c>
      <c r="B466" s="690">
        <f t="shared" si="70"/>
        <v>1705062</v>
      </c>
      <c r="C466" s="626">
        <v>466</v>
      </c>
      <c r="D466" s="677" t="str">
        <f t="shared" si="67"/>
        <v>17</v>
      </c>
      <c r="E466" s="677" t="str">
        <f t="shared" si="68"/>
        <v>05</v>
      </c>
      <c r="F466" s="691">
        <f t="shared" si="71"/>
        <v>62</v>
      </c>
      <c r="G466" s="692" t="str">
        <f t="shared" si="72"/>
        <v>062</v>
      </c>
      <c r="H466" s="680" t="str">
        <f t="shared" si="66"/>
        <v>1705062</v>
      </c>
      <c r="L466" s="683" t="str">
        <f>IF(I466="","",IF(J466="","No fix",J466-I466))</f>
        <v/>
      </c>
      <c r="M466" s="684" t="str">
        <f>IF(I466="","",IF(AG466="","NON","JOB"))</f>
        <v/>
      </c>
      <c r="N466" s="684" t="str">
        <f>IF(I466="","",IFERROR(VLOOKUP(B466,QUEUE!$F$11:$X$1000,19,FALSE),"NON"))</f>
        <v/>
      </c>
      <c r="O466" s="684" t="str">
        <f>IF(I466="","",IFERROR(IF(VLOOKUP(B466,REFINISH!$F$4:$O$1000,10,FALSE)="",VLOOKUP(B466,REFINISH!$F$4:$O$1000,8,FALSE),"OK"),"NON"))</f>
        <v/>
      </c>
      <c r="P466" s="684" t="str">
        <f>IF(I466="","",IF(AF466=0,"NON",IF(AF466-DE466=0,"OK","ขาด"&amp;AF466-DE466&amp;"ชิ้น")))</f>
        <v/>
      </c>
      <c r="Q466" s="662" t="s">
        <v>16</v>
      </c>
      <c r="R466" s="662" t="s">
        <v>44</v>
      </c>
      <c r="S466" s="662" t="s">
        <v>32</v>
      </c>
      <c r="T466" s="662" t="s">
        <v>1931</v>
      </c>
      <c r="U466" s="662" t="s">
        <v>398</v>
      </c>
      <c r="V466" s="685">
        <v>891143876</v>
      </c>
      <c r="X466" s="662" t="s">
        <v>1932</v>
      </c>
      <c r="Y466" s="662" t="s">
        <v>315</v>
      </c>
      <c r="Z466" s="662" t="s">
        <v>1933</v>
      </c>
      <c r="AA466" s="662">
        <v>2014</v>
      </c>
      <c r="AB466" s="681">
        <v>42881</v>
      </c>
      <c r="AC466" s="686" t="s">
        <v>1576</v>
      </c>
      <c r="AD466" s="686"/>
      <c r="AE466" s="686"/>
      <c r="AF466" s="686"/>
      <c r="DD466" s="626">
        <v>466</v>
      </c>
      <c r="DH466" s="681">
        <v>42884.569835995368</v>
      </c>
      <c r="DI466" s="662"/>
      <c r="DJ466" s="663"/>
      <c r="DK466" s="662"/>
      <c r="DL466" s="687" t="str">
        <f t="shared" si="65"/>
        <v>รออนุมัติ</v>
      </c>
      <c r="DM466" s="688">
        <v>0</v>
      </c>
    </row>
    <row r="467" spans="1:117" x14ac:dyDescent="0.25">
      <c r="A467" s="689">
        <f t="shared" si="69"/>
        <v>7656</v>
      </c>
      <c r="B467" s="690">
        <f t="shared" si="70"/>
        <v>1705063</v>
      </c>
      <c r="C467" s="626">
        <v>467</v>
      </c>
      <c r="D467" s="677" t="str">
        <f t="shared" si="67"/>
        <v>17</v>
      </c>
      <c r="E467" s="677" t="str">
        <f t="shared" si="68"/>
        <v>05</v>
      </c>
      <c r="F467" s="691">
        <f t="shared" si="71"/>
        <v>63</v>
      </c>
      <c r="G467" s="692" t="str">
        <f t="shared" si="72"/>
        <v>063</v>
      </c>
      <c r="H467" s="680" t="str">
        <f t="shared" si="66"/>
        <v>1705063</v>
      </c>
      <c r="I467" s="681">
        <v>42930.583979282404</v>
      </c>
      <c r="J467" s="681">
        <v>42941</v>
      </c>
      <c r="K467" s="682">
        <v>42945</v>
      </c>
      <c r="L467" s="683" t="s">
        <v>555</v>
      </c>
      <c r="M467" s="684" t="s">
        <v>555</v>
      </c>
      <c r="N467" s="684" t="s">
        <v>555</v>
      </c>
      <c r="O467" s="684" t="s">
        <v>555</v>
      </c>
      <c r="P467" s="684" t="s">
        <v>555</v>
      </c>
      <c r="Q467" s="662" t="s">
        <v>16</v>
      </c>
      <c r="R467" s="662" t="s">
        <v>43</v>
      </c>
      <c r="S467" s="662" t="s">
        <v>37</v>
      </c>
      <c r="T467" s="662" t="s">
        <v>1936</v>
      </c>
      <c r="U467" s="662" t="s">
        <v>398</v>
      </c>
      <c r="V467" s="685">
        <v>888697015</v>
      </c>
      <c r="X467" s="662" t="s">
        <v>1937</v>
      </c>
      <c r="Y467" s="662" t="s">
        <v>328</v>
      </c>
      <c r="Z467" s="662" t="s">
        <v>630</v>
      </c>
      <c r="AA467" s="662">
        <v>2011</v>
      </c>
      <c r="AB467" s="681">
        <v>42818</v>
      </c>
      <c r="AC467" s="686" t="s">
        <v>1938</v>
      </c>
      <c r="AD467" s="686"/>
      <c r="AE467" s="686"/>
      <c r="AF467" s="686"/>
      <c r="AG467" s="626" t="s">
        <v>47</v>
      </c>
      <c r="AI467" s="626" t="s">
        <v>79</v>
      </c>
      <c r="AJ467" s="626" t="s">
        <v>2275</v>
      </c>
      <c r="AK467" s="626" t="s">
        <v>62</v>
      </c>
      <c r="AL467" s="626" t="s">
        <v>2276</v>
      </c>
      <c r="DD467" s="626">
        <v>467</v>
      </c>
      <c r="DG467" s="626">
        <v>0.5</v>
      </c>
      <c r="DH467" s="681">
        <v>42885.444906249999</v>
      </c>
      <c r="DI467" s="662">
        <v>0</v>
      </c>
      <c r="DJ467" s="663">
        <v>3</v>
      </c>
      <c r="DK467" s="662"/>
      <c r="DL467" s="687" t="str">
        <f t="shared" si="65"/>
        <v>พร้อมซ่อม</v>
      </c>
      <c r="DM467" s="688">
        <v>14806</v>
      </c>
    </row>
    <row r="468" spans="1:117" x14ac:dyDescent="0.25">
      <c r="A468" s="689">
        <f t="shared" si="69"/>
        <v>3102</v>
      </c>
      <c r="B468" s="690">
        <f t="shared" si="70"/>
        <v>1706001</v>
      </c>
      <c r="C468" s="626">
        <v>468</v>
      </c>
      <c r="D468" s="677" t="str">
        <f t="shared" si="67"/>
        <v>17</v>
      </c>
      <c r="E468" s="677" t="str">
        <f t="shared" si="68"/>
        <v>06</v>
      </c>
      <c r="F468" s="691">
        <f t="shared" si="71"/>
        <v>1</v>
      </c>
      <c r="G468" s="692" t="str">
        <f t="shared" si="72"/>
        <v>001</v>
      </c>
      <c r="H468" s="680" t="str">
        <f t="shared" si="66"/>
        <v>1706001</v>
      </c>
      <c r="I468" s="681">
        <v>42906.59334861111</v>
      </c>
      <c r="J468" s="681">
        <v>42915</v>
      </c>
      <c r="K468" s="682">
        <v>42906.625832986108</v>
      </c>
      <c r="L468" s="683" t="s">
        <v>555</v>
      </c>
      <c r="M468" s="684" t="s">
        <v>555</v>
      </c>
      <c r="N468" s="684" t="s">
        <v>555</v>
      </c>
      <c r="O468" s="684" t="s">
        <v>555</v>
      </c>
      <c r="P468" s="684" t="s">
        <v>555</v>
      </c>
      <c r="Q468" s="662" t="s">
        <v>16</v>
      </c>
      <c r="R468" s="662" t="s">
        <v>1527</v>
      </c>
      <c r="S468" s="662" t="s">
        <v>31</v>
      </c>
      <c r="T468" s="662" t="s">
        <v>1939</v>
      </c>
      <c r="U468" s="662" t="s">
        <v>308</v>
      </c>
      <c r="V468" s="685">
        <v>847279129</v>
      </c>
      <c r="W468" s="685">
        <v>820790360</v>
      </c>
      <c r="X468" s="662" t="s">
        <v>1940</v>
      </c>
      <c r="Y468" s="662" t="s">
        <v>310</v>
      </c>
      <c r="Z468" s="662" t="s">
        <v>336</v>
      </c>
      <c r="AA468" s="662">
        <v>2012</v>
      </c>
      <c r="AB468" s="681" t="s">
        <v>330</v>
      </c>
      <c r="AD468" s="686"/>
      <c r="AE468" s="686"/>
      <c r="AF468" s="686"/>
      <c r="AG468" s="626" t="s">
        <v>50</v>
      </c>
      <c r="AH468" s="626" t="s">
        <v>340</v>
      </c>
      <c r="DD468" s="626">
        <v>468</v>
      </c>
      <c r="DH468" s="681">
        <v>42887.556055555557</v>
      </c>
      <c r="DI468" s="662" t="s">
        <v>2047</v>
      </c>
      <c r="DJ468" s="663">
        <v>0</v>
      </c>
      <c r="DK468" s="662">
        <v>1</v>
      </c>
      <c r="DL468" s="687" t="str">
        <f t="shared" si="65"/>
        <v>พร้อมซ่อม</v>
      </c>
      <c r="DM468" s="688">
        <v>0</v>
      </c>
    </row>
    <row r="469" spans="1:117" x14ac:dyDescent="0.25">
      <c r="A469" s="689">
        <f t="shared" si="69"/>
        <v>3484</v>
      </c>
      <c r="B469" s="690">
        <f t="shared" si="70"/>
        <v>1706002</v>
      </c>
      <c r="C469" s="626">
        <v>469</v>
      </c>
      <c r="D469" s="677" t="str">
        <f t="shared" si="67"/>
        <v>17</v>
      </c>
      <c r="E469" s="677" t="str">
        <f t="shared" si="68"/>
        <v>06</v>
      </c>
      <c r="F469" s="691">
        <f t="shared" si="71"/>
        <v>2</v>
      </c>
      <c r="G469" s="692" t="str">
        <f t="shared" si="72"/>
        <v>002</v>
      </c>
      <c r="H469" s="680" t="str">
        <f t="shared" si="66"/>
        <v>1706002</v>
      </c>
      <c r="I469" s="681">
        <v>42922.440946527779</v>
      </c>
      <c r="J469" s="681">
        <v>42930</v>
      </c>
      <c r="K469" s="682">
        <v>42935.362057523147</v>
      </c>
      <c r="L469" s="683" t="s">
        <v>555</v>
      </c>
      <c r="M469" s="684" t="s">
        <v>555</v>
      </c>
      <c r="N469" s="684" t="s">
        <v>555</v>
      </c>
      <c r="O469" s="684" t="s">
        <v>555</v>
      </c>
      <c r="P469" s="684" t="s">
        <v>555</v>
      </c>
      <c r="Q469" s="662" t="s">
        <v>16</v>
      </c>
      <c r="R469" s="662" t="s">
        <v>43</v>
      </c>
      <c r="S469" s="662" t="s">
        <v>31</v>
      </c>
      <c r="T469" s="662" t="s">
        <v>1941</v>
      </c>
      <c r="U469" s="662" t="s">
        <v>308</v>
      </c>
      <c r="V469" s="685">
        <v>890186482</v>
      </c>
      <c r="X469" s="662" t="s">
        <v>1942</v>
      </c>
      <c r="Y469" s="662" t="s">
        <v>299</v>
      </c>
      <c r="Z469" s="662" t="s">
        <v>684</v>
      </c>
      <c r="AA469" s="662">
        <v>2002</v>
      </c>
      <c r="AB469" s="681">
        <v>43036</v>
      </c>
      <c r="AC469" s="686" t="s">
        <v>1943</v>
      </c>
      <c r="AD469" s="686"/>
      <c r="AE469" s="686"/>
      <c r="AF469" s="686"/>
      <c r="AG469" s="626" t="s">
        <v>47</v>
      </c>
      <c r="AH469" s="626" t="s">
        <v>340</v>
      </c>
      <c r="AI469" s="626" t="s">
        <v>53</v>
      </c>
      <c r="DD469" s="626">
        <v>469</v>
      </c>
      <c r="DG469" s="626">
        <v>0.5</v>
      </c>
      <c r="DH469" s="681">
        <v>42887.567009606479</v>
      </c>
      <c r="DI469" s="662">
        <v>0</v>
      </c>
      <c r="DJ469" s="663">
        <v>2</v>
      </c>
      <c r="DK469" s="662">
        <v>1</v>
      </c>
      <c r="DL469" s="687" t="str">
        <f t="shared" si="65"/>
        <v>พร้อมซ่อม</v>
      </c>
      <c r="DM469" s="688">
        <v>10800</v>
      </c>
    </row>
    <row r="470" spans="1:117" x14ac:dyDescent="0.25">
      <c r="A470" s="689">
        <f t="shared" si="69"/>
        <v>1464</v>
      </c>
      <c r="B470" s="690">
        <f t="shared" si="70"/>
        <v>1706003</v>
      </c>
      <c r="C470" s="626">
        <v>470</v>
      </c>
      <c r="D470" s="677" t="str">
        <f t="shared" si="67"/>
        <v>17</v>
      </c>
      <c r="E470" s="677" t="str">
        <f t="shared" si="68"/>
        <v>06</v>
      </c>
      <c r="F470" s="691">
        <f t="shared" si="71"/>
        <v>3</v>
      </c>
      <c r="G470" s="692" t="str">
        <f t="shared" si="72"/>
        <v>003</v>
      </c>
      <c r="H470" s="680" t="str">
        <f t="shared" si="66"/>
        <v>1706003</v>
      </c>
      <c r="L470" s="683" t="str">
        <f>IF(I470="","",IF(J470="","No fix",J470-I470))</f>
        <v/>
      </c>
      <c r="M470" s="684" t="str">
        <f>IF(I470="","",IF(AG470="","NON","JOB"))</f>
        <v/>
      </c>
      <c r="N470" s="684" t="str">
        <f>IF(I470="","",IFERROR(VLOOKUP(B470,QUEUE!$F$11:$X$1000,19,FALSE),"NON"))</f>
        <v/>
      </c>
      <c r="O470" s="684" t="str">
        <f>IF(I470="","",IFERROR(IF(VLOOKUP(B470,REFINISH!$F$4:$O$1000,10,FALSE)="",VLOOKUP(B470,REFINISH!$F$4:$O$1000,8,FALSE),"OK"),"NON"))</f>
        <v/>
      </c>
      <c r="P470" s="684" t="str">
        <f>IF(I470="","",IF(AF470=0,"NON",IF(AF470-DE470=0,"OK","ขาด"&amp;AF470-DE470&amp;"ชิ้น")))</f>
        <v/>
      </c>
      <c r="Q470" s="662" t="s">
        <v>16</v>
      </c>
      <c r="R470" s="662" t="s">
        <v>1527</v>
      </c>
      <c r="S470" s="662" t="s">
        <v>31</v>
      </c>
      <c r="T470" s="662" t="s">
        <v>1944</v>
      </c>
      <c r="U470" s="662" t="s">
        <v>398</v>
      </c>
      <c r="V470" s="685">
        <v>980162267</v>
      </c>
      <c r="X470" s="662" t="s">
        <v>1945</v>
      </c>
      <c r="Y470" s="662" t="s">
        <v>328</v>
      </c>
      <c r="Z470" s="662" t="s">
        <v>487</v>
      </c>
      <c r="AA470" s="662">
        <v>2016</v>
      </c>
      <c r="AB470" s="681" t="s">
        <v>330</v>
      </c>
      <c r="AD470" s="686"/>
      <c r="AE470" s="686"/>
      <c r="AF470" s="686"/>
      <c r="DD470" s="626">
        <v>470</v>
      </c>
      <c r="DH470" s="681">
        <v>42887.570138310184</v>
      </c>
      <c r="DI470" s="662"/>
      <c r="DJ470" s="663"/>
      <c r="DK470" s="662">
        <v>1</v>
      </c>
      <c r="DL470" s="687" t="str">
        <f t="shared" si="65"/>
        <v>รออนุมัติ</v>
      </c>
      <c r="DM470" s="688">
        <v>6092</v>
      </c>
    </row>
    <row r="471" spans="1:117" x14ac:dyDescent="0.25">
      <c r="A471" s="689">
        <f t="shared" si="69"/>
        <v>3545</v>
      </c>
      <c r="B471" s="690">
        <f t="shared" si="70"/>
        <v>1706004</v>
      </c>
      <c r="C471" s="626">
        <v>471</v>
      </c>
      <c r="D471" s="677" t="str">
        <f t="shared" si="67"/>
        <v>17</v>
      </c>
      <c r="E471" s="677" t="str">
        <f t="shared" si="68"/>
        <v>06</v>
      </c>
      <c r="F471" s="691">
        <f t="shared" si="71"/>
        <v>4</v>
      </c>
      <c r="G471" s="692" t="str">
        <f t="shared" si="72"/>
        <v>004</v>
      </c>
      <c r="H471" s="680" t="str">
        <f t="shared" si="66"/>
        <v>1706004</v>
      </c>
      <c r="I471" s="681">
        <v>42929.461068055556</v>
      </c>
      <c r="J471" s="681">
        <v>42929</v>
      </c>
      <c r="K471" s="682">
        <v>42935.361128356482</v>
      </c>
      <c r="L471" s="683" t="s">
        <v>555</v>
      </c>
      <c r="M471" s="684" t="s">
        <v>555</v>
      </c>
      <c r="N471" s="684" t="s">
        <v>555</v>
      </c>
      <c r="O471" s="684" t="s">
        <v>555</v>
      </c>
      <c r="P471" s="684" t="s">
        <v>555</v>
      </c>
      <c r="Q471" s="662" t="s">
        <v>16</v>
      </c>
      <c r="R471" s="662" t="s">
        <v>1527</v>
      </c>
      <c r="S471" s="662" t="s">
        <v>31</v>
      </c>
      <c r="T471" s="662" t="s">
        <v>1948</v>
      </c>
      <c r="U471" s="662" t="s">
        <v>308</v>
      </c>
      <c r="V471" s="685">
        <v>879949954</v>
      </c>
      <c r="X471" s="662" t="s">
        <v>1949</v>
      </c>
      <c r="Y471" s="662" t="s">
        <v>323</v>
      </c>
      <c r="Z471" s="662" t="s">
        <v>796</v>
      </c>
      <c r="AA471" s="662">
        <v>2015</v>
      </c>
      <c r="AB471" s="681">
        <v>42920</v>
      </c>
      <c r="AC471" s="686" t="s">
        <v>824</v>
      </c>
      <c r="AD471" s="686"/>
      <c r="AE471" s="686"/>
      <c r="AF471" s="686"/>
      <c r="AG471" s="626" t="s">
        <v>64</v>
      </c>
      <c r="AH471" s="626" t="s">
        <v>340</v>
      </c>
      <c r="DD471" s="626">
        <v>471</v>
      </c>
      <c r="DH471" s="681">
        <v>42888.62268252315</v>
      </c>
      <c r="DI471" s="662">
        <v>0</v>
      </c>
      <c r="DJ471" s="663">
        <v>0</v>
      </c>
      <c r="DK471" s="662">
        <v>1</v>
      </c>
      <c r="DL471" s="687" t="str">
        <f t="shared" si="65"/>
        <v>พร้อมซ่อม</v>
      </c>
      <c r="DM471" s="688">
        <v>5400</v>
      </c>
    </row>
    <row r="472" spans="1:117" x14ac:dyDescent="0.25">
      <c r="A472" s="689">
        <f t="shared" si="69"/>
        <v>5315</v>
      </c>
      <c r="B472" s="690">
        <f t="shared" si="70"/>
        <v>1706005</v>
      </c>
      <c r="C472" s="626">
        <v>472</v>
      </c>
      <c r="D472" s="677" t="str">
        <f t="shared" si="67"/>
        <v>17</v>
      </c>
      <c r="E472" s="677" t="str">
        <f t="shared" si="68"/>
        <v>06</v>
      </c>
      <c r="F472" s="691">
        <f t="shared" si="71"/>
        <v>5</v>
      </c>
      <c r="G472" s="692" t="str">
        <f t="shared" si="72"/>
        <v>005</v>
      </c>
      <c r="H472" s="680" t="str">
        <f t="shared" si="66"/>
        <v>1706005</v>
      </c>
      <c r="L472" s="683" t="str">
        <f>IF(I472="","",IF(J472="","No fix",J472-I472))</f>
        <v/>
      </c>
      <c r="M472" s="684" t="str">
        <f>IF(I472="","",IF(AG472="","NON","JOB"))</f>
        <v/>
      </c>
      <c r="N472" s="684" t="str">
        <f>IF(I472="","",IFERROR(VLOOKUP(B472,QUEUE!$F$11:$X$1000,19,FALSE),"NON"))</f>
        <v/>
      </c>
      <c r="O472" s="684" t="str">
        <f>IF(I472="","",IFERROR(IF(VLOOKUP(B472,REFINISH!$F$4:$O$1000,10,FALSE)="",VLOOKUP(B472,REFINISH!$F$4:$O$1000,8,FALSE),"OK"),"NON"))</f>
        <v/>
      </c>
      <c r="P472" s="684" t="str">
        <f>IF(I472="","",IF(AF472=0,"NON",IF(AF472-DE472=0,"OK","ขาด"&amp;AF472-DE472&amp;"ชิ้น")))</f>
        <v/>
      </c>
      <c r="Q472" s="662" t="s">
        <v>16</v>
      </c>
      <c r="R472" s="662" t="s">
        <v>43</v>
      </c>
      <c r="S472" s="662" t="s">
        <v>35</v>
      </c>
      <c r="T472" s="662" t="s">
        <v>1950</v>
      </c>
      <c r="U472" s="662" t="s">
        <v>501</v>
      </c>
      <c r="V472" s="685">
        <v>860656164</v>
      </c>
      <c r="X472" s="662" t="s">
        <v>1951</v>
      </c>
      <c r="Y472" s="662" t="s">
        <v>299</v>
      </c>
      <c r="Z472" s="662" t="s">
        <v>368</v>
      </c>
      <c r="AA472" s="662">
        <v>2012</v>
      </c>
      <c r="AB472" s="681">
        <v>42931</v>
      </c>
      <c r="AC472" s="686" t="s">
        <v>743</v>
      </c>
      <c r="AD472" s="686"/>
      <c r="AE472" s="686"/>
      <c r="AF472" s="686"/>
      <c r="DD472" s="626">
        <v>472</v>
      </c>
      <c r="DH472" s="681">
        <v>42888.624483680556</v>
      </c>
      <c r="DI472" s="662"/>
      <c r="DJ472" s="663"/>
      <c r="DK472" s="662">
        <v>1</v>
      </c>
      <c r="DL472" s="687" t="str">
        <f t="shared" si="65"/>
        <v>รออนุมัติ</v>
      </c>
      <c r="DM472" s="688">
        <v>23000</v>
      </c>
    </row>
    <row r="473" spans="1:117" x14ac:dyDescent="0.25">
      <c r="A473" s="689">
        <f t="shared" si="69"/>
        <v>4084</v>
      </c>
      <c r="B473" s="690">
        <f t="shared" si="70"/>
        <v>1706006</v>
      </c>
      <c r="C473" s="626">
        <v>473</v>
      </c>
      <c r="D473" s="677" t="str">
        <f t="shared" si="67"/>
        <v>17</v>
      </c>
      <c r="E473" s="677" t="str">
        <f t="shared" si="68"/>
        <v>06</v>
      </c>
      <c r="F473" s="691">
        <f t="shared" si="71"/>
        <v>6</v>
      </c>
      <c r="G473" s="692" t="str">
        <f t="shared" si="72"/>
        <v>006</v>
      </c>
      <c r="H473" s="680" t="str">
        <f t="shared" si="66"/>
        <v>1706006</v>
      </c>
      <c r="I473" s="681">
        <v>42888.629254282409</v>
      </c>
      <c r="J473" s="681">
        <v>42910</v>
      </c>
      <c r="K473" s="682">
        <v>42923.631094675926</v>
      </c>
      <c r="L473" s="683" t="s">
        <v>555</v>
      </c>
      <c r="M473" s="684" t="s">
        <v>555</v>
      </c>
      <c r="N473" s="684" t="s">
        <v>555</v>
      </c>
      <c r="O473" s="684" t="s">
        <v>555</v>
      </c>
      <c r="P473" s="684" t="s">
        <v>555</v>
      </c>
      <c r="Q473" s="662" t="s">
        <v>16</v>
      </c>
      <c r="R473" s="662" t="s">
        <v>102</v>
      </c>
      <c r="S473" s="662" t="s">
        <v>31</v>
      </c>
      <c r="T473" s="662" t="s">
        <v>1952</v>
      </c>
      <c r="U473" s="662" t="s">
        <v>834</v>
      </c>
      <c r="V473" s="685">
        <v>896699232</v>
      </c>
      <c r="X473" s="662" t="s">
        <v>1953</v>
      </c>
      <c r="Y473" s="662" t="s">
        <v>299</v>
      </c>
      <c r="Z473" s="662" t="s">
        <v>368</v>
      </c>
      <c r="AA473" s="662">
        <v>2012</v>
      </c>
      <c r="AB473" s="681">
        <v>43151</v>
      </c>
      <c r="AC473" s="686" t="s">
        <v>661</v>
      </c>
      <c r="AD473" s="686"/>
      <c r="AE473" s="686"/>
      <c r="AF473" s="686"/>
      <c r="AG473" s="626" t="s">
        <v>1612</v>
      </c>
      <c r="DD473" s="626">
        <v>473</v>
      </c>
      <c r="DH473" s="681">
        <v>42888.627407523149</v>
      </c>
      <c r="DI473" s="662">
        <v>0</v>
      </c>
      <c r="DJ473" s="663">
        <v>0</v>
      </c>
      <c r="DK473" s="662"/>
      <c r="DL473" s="687" t="str">
        <f t="shared" si="65"/>
        <v>พร้อมซ่อม</v>
      </c>
      <c r="DM473" s="688">
        <v>1747.66</v>
      </c>
    </row>
    <row r="474" spans="1:117" x14ac:dyDescent="0.25">
      <c r="A474" s="689">
        <f t="shared" si="69"/>
        <v>6516</v>
      </c>
      <c r="B474" s="690">
        <f t="shared" si="70"/>
        <v>1706007</v>
      </c>
      <c r="C474" s="626">
        <v>474</v>
      </c>
      <c r="D474" s="677" t="str">
        <f t="shared" si="67"/>
        <v>17</v>
      </c>
      <c r="E474" s="677" t="str">
        <f t="shared" si="68"/>
        <v>06</v>
      </c>
      <c r="F474" s="691">
        <f t="shared" si="71"/>
        <v>7</v>
      </c>
      <c r="G474" s="692" t="str">
        <f t="shared" si="72"/>
        <v>007</v>
      </c>
      <c r="H474" s="680" t="str">
        <f t="shared" si="66"/>
        <v>1706007</v>
      </c>
      <c r="I474" s="681">
        <v>42912.43513726852</v>
      </c>
      <c r="J474" s="681">
        <v>42887</v>
      </c>
      <c r="K474" s="682">
        <v>42921.662118055552</v>
      </c>
      <c r="L474" s="683" t="s">
        <v>555</v>
      </c>
      <c r="M474" s="684" t="s">
        <v>555</v>
      </c>
      <c r="N474" s="684" t="s">
        <v>555</v>
      </c>
      <c r="O474" s="684" t="s">
        <v>555</v>
      </c>
      <c r="P474" s="684" t="s">
        <v>555</v>
      </c>
      <c r="Q474" s="662" t="s">
        <v>16</v>
      </c>
      <c r="R474" s="662" t="s">
        <v>44</v>
      </c>
      <c r="S474" s="662" t="s">
        <v>32</v>
      </c>
      <c r="T474" s="662" t="s">
        <v>1954</v>
      </c>
      <c r="U474" s="662" t="s">
        <v>308</v>
      </c>
      <c r="V474" s="685">
        <v>819851847</v>
      </c>
      <c r="X474" s="662" t="s">
        <v>1955</v>
      </c>
      <c r="Y474" s="662" t="s">
        <v>310</v>
      </c>
      <c r="Z474" s="662" t="s">
        <v>336</v>
      </c>
      <c r="AA474" s="662">
        <v>2014</v>
      </c>
      <c r="AB474" s="681">
        <v>43160</v>
      </c>
      <c r="AC474" s="686" t="s">
        <v>378</v>
      </c>
      <c r="AD474" s="686"/>
      <c r="AE474" s="686"/>
      <c r="AF474" s="686"/>
      <c r="AG474" s="626" t="s">
        <v>47</v>
      </c>
      <c r="AI474" s="626" t="s">
        <v>56</v>
      </c>
      <c r="AK474" s="626" t="s">
        <v>62</v>
      </c>
      <c r="DD474" s="626">
        <v>474</v>
      </c>
      <c r="DG474" s="626">
        <v>0.5</v>
      </c>
      <c r="DH474" s="681">
        <v>42888.735675115742</v>
      </c>
      <c r="DI474" s="662">
        <v>0</v>
      </c>
      <c r="DJ474" s="663">
        <v>3</v>
      </c>
      <c r="DK474" s="662">
        <v>1</v>
      </c>
      <c r="DL474" s="687" t="str">
        <f t="shared" si="65"/>
        <v>พร้อมซ่อม</v>
      </c>
      <c r="DM474" s="688">
        <v>0</v>
      </c>
    </row>
    <row r="475" spans="1:117" x14ac:dyDescent="0.25">
      <c r="A475" s="689">
        <f t="shared" si="69"/>
        <v>2149</v>
      </c>
      <c r="B475" s="690">
        <f t="shared" si="70"/>
        <v>1706008</v>
      </c>
      <c r="C475" s="626">
        <v>475</v>
      </c>
      <c r="D475" s="677" t="str">
        <f t="shared" si="67"/>
        <v>17</v>
      </c>
      <c r="E475" s="677" t="str">
        <f t="shared" si="68"/>
        <v>06</v>
      </c>
      <c r="F475" s="691">
        <f t="shared" si="71"/>
        <v>8</v>
      </c>
      <c r="G475" s="692" t="str">
        <f t="shared" si="72"/>
        <v>008</v>
      </c>
      <c r="H475" s="680" t="str">
        <f t="shared" si="66"/>
        <v>1706008</v>
      </c>
      <c r="I475" s="681">
        <v>42912.432711921298</v>
      </c>
      <c r="J475" s="681">
        <v>42924</v>
      </c>
      <c r="K475" s="682">
        <v>42927.484991898149</v>
      </c>
      <c r="L475" s="683" t="s">
        <v>555</v>
      </c>
      <c r="M475" s="684" t="s">
        <v>555</v>
      </c>
      <c r="N475" s="684" t="s">
        <v>555</v>
      </c>
      <c r="O475" s="684" t="s">
        <v>555</v>
      </c>
      <c r="P475" s="684" t="s">
        <v>555</v>
      </c>
      <c r="Q475" s="662" t="s">
        <v>16</v>
      </c>
      <c r="R475" s="662" t="s">
        <v>44</v>
      </c>
      <c r="S475" s="662" t="s">
        <v>34</v>
      </c>
      <c r="T475" s="662" t="s">
        <v>1956</v>
      </c>
      <c r="U475" s="662" t="s">
        <v>303</v>
      </c>
      <c r="V475" s="685">
        <v>812983932</v>
      </c>
      <c r="X475" s="662" t="s">
        <v>1957</v>
      </c>
      <c r="Y475" s="662" t="s">
        <v>323</v>
      </c>
      <c r="Z475" s="662">
        <v>2</v>
      </c>
      <c r="AA475" s="662">
        <v>2012</v>
      </c>
      <c r="AB475" s="681">
        <v>43069</v>
      </c>
      <c r="AC475" s="686" t="s">
        <v>378</v>
      </c>
      <c r="AD475" s="686"/>
      <c r="AE475" s="686"/>
      <c r="AF475" s="686"/>
      <c r="AG475" s="626" t="s">
        <v>48</v>
      </c>
      <c r="AH475" s="626" t="s">
        <v>340</v>
      </c>
      <c r="AI475" s="626" t="s">
        <v>55</v>
      </c>
      <c r="AK475" s="626" t="s">
        <v>59</v>
      </c>
      <c r="AM475" s="626" t="s">
        <v>72</v>
      </c>
      <c r="AN475" s="626" t="s">
        <v>340</v>
      </c>
      <c r="AO475" s="626" t="s">
        <v>1338</v>
      </c>
      <c r="AQ475" s="626" t="s">
        <v>2143</v>
      </c>
      <c r="AS475" s="626" t="s">
        <v>980</v>
      </c>
      <c r="AU475" s="626" t="s">
        <v>2144</v>
      </c>
      <c r="AW475" s="626" t="s">
        <v>2145</v>
      </c>
      <c r="DD475" s="626">
        <v>475</v>
      </c>
      <c r="DG475" s="626">
        <v>0.5</v>
      </c>
      <c r="DH475" s="681">
        <v>42891.41850428241</v>
      </c>
      <c r="DI475" s="662" t="s">
        <v>968</v>
      </c>
      <c r="DJ475" s="663">
        <v>3</v>
      </c>
      <c r="DK475" s="662"/>
      <c r="DL475" s="687" t="str">
        <f t="shared" si="65"/>
        <v>พร้อมซ่อม</v>
      </c>
      <c r="DM475" s="688">
        <v>300</v>
      </c>
    </row>
    <row r="476" spans="1:117" x14ac:dyDescent="0.25">
      <c r="A476" s="689">
        <f t="shared" si="69"/>
        <v>3690</v>
      </c>
      <c r="B476" s="690">
        <f t="shared" si="70"/>
        <v>1706009</v>
      </c>
      <c r="C476" s="626">
        <v>476</v>
      </c>
      <c r="D476" s="677" t="str">
        <f t="shared" si="67"/>
        <v>17</v>
      </c>
      <c r="E476" s="677" t="str">
        <f t="shared" si="68"/>
        <v>06</v>
      </c>
      <c r="F476" s="691">
        <f t="shared" si="71"/>
        <v>9</v>
      </c>
      <c r="G476" s="692" t="str">
        <f t="shared" si="72"/>
        <v>009</v>
      </c>
      <c r="H476" s="680" t="str">
        <f t="shared" si="66"/>
        <v>1706009</v>
      </c>
      <c r="L476" s="683" t="str">
        <f>IF(I476="","",IF(J476="","No fix",J476-I476))</f>
        <v/>
      </c>
      <c r="M476" s="684" t="str">
        <f>IF(I476="","",IF(AG476="","NON","JOB"))</f>
        <v/>
      </c>
      <c r="N476" s="684" t="str">
        <f>IF(I476="","",IFERROR(VLOOKUP(B476,QUEUE!$F$11:$X$1000,19,FALSE),"NON"))</f>
        <v/>
      </c>
      <c r="O476" s="684" t="str">
        <f>IF(I476="","",IFERROR(IF(VLOOKUP(B476,REFINISH!$F$4:$O$1000,10,FALSE)="",VLOOKUP(B476,REFINISH!$F$4:$O$1000,8,FALSE),"OK"),"NON"))</f>
        <v/>
      </c>
      <c r="P476" s="684" t="str">
        <f>IF(I476="","",IF(AF476=0,"NON",IF(AF476-DE476=0,"OK","ขาด"&amp;AF476-DE476&amp;"ชิ้น")))</f>
        <v/>
      </c>
      <c r="Q476" s="662" t="s">
        <v>16</v>
      </c>
      <c r="R476" s="662" t="s">
        <v>43</v>
      </c>
      <c r="S476" s="662" t="s">
        <v>33</v>
      </c>
      <c r="T476" s="662" t="s">
        <v>1958</v>
      </c>
      <c r="U476" s="662" t="s">
        <v>398</v>
      </c>
      <c r="V476" s="685">
        <v>945471127</v>
      </c>
      <c r="X476" s="662" t="s">
        <v>1959</v>
      </c>
      <c r="Y476" s="662" t="s">
        <v>310</v>
      </c>
      <c r="Z476" s="662" t="s">
        <v>336</v>
      </c>
      <c r="AA476" s="662">
        <v>2009</v>
      </c>
      <c r="AB476" s="681">
        <v>43025</v>
      </c>
      <c r="AC476" s="686" t="s">
        <v>814</v>
      </c>
      <c r="AD476" s="686"/>
      <c r="AE476" s="686"/>
      <c r="AF476" s="686"/>
      <c r="DD476" s="626">
        <v>476</v>
      </c>
      <c r="DH476" s="681">
        <v>42891.420237384256</v>
      </c>
      <c r="DI476" s="662"/>
      <c r="DJ476" s="663"/>
      <c r="DK476" s="662"/>
      <c r="DL476" s="687" t="str">
        <f t="shared" si="65"/>
        <v>รออนุมัติ</v>
      </c>
      <c r="DM476" s="688">
        <v>0</v>
      </c>
    </row>
    <row r="477" spans="1:117" x14ac:dyDescent="0.25">
      <c r="A477" s="689">
        <f t="shared" si="69"/>
        <v>6023</v>
      </c>
      <c r="B477" s="690">
        <f t="shared" si="70"/>
        <v>1706010</v>
      </c>
      <c r="C477" s="626">
        <v>477</v>
      </c>
      <c r="D477" s="677" t="str">
        <f t="shared" si="67"/>
        <v>17</v>
      </c>
      <c r="E477" s="677" t="str">
        <f t="shared" si="68"/>
        <v>06</v>
      </c>
      <c r="F477" s="691">
        <f t="shared" si="71"/>
        <v>10</v>
      </c>
      <c r="G477" s="692" t="str">
        <f t="shared" si="72"/>
        <v>010</v>
      </c>
      <c r="H477" s="680" t="str">
        <f t="shared" si="66"/>
        <v>1706010</v>
      </c>
      <c r="I477" s="681">
        <v>42938.574116782409</v>
      </c>
      <c r="J477" s="681">
        <v>42943</v>
      </c>
      <c r="K477" s="682">
        <v>42945</v>
      </c>
      <c r="L477" s="683" t="s">
        <v>555</v>
      </c>
      <c r="M477" s="684" t="s">
        <v>555</v>
      </c>
      <c r="N477" s="684" t="s">
        <v>555</v>
      </c>
      <c r="O477" s="684" t="s">
        <v>555</v>
      </c>
      <c r="P477" s="684" t="s">
        <v>555</v>
      </c>
      <c r="Q477" s="662" t="s">
        <v>16</v>
      </c>
      <c r="R477" s="662" t="s">
        <v>43</v>
      </c>
      <c r="S477" s="662" t="s">
        <v>32</v>
      </c>
      <c r="T477" s="662" t="s">
        <v>1960</v>
      </c>
      <c r="U477" s="662" t="s">
        <v>532</v>
      </c>
      <c r="V477" s="685">
        <v>817999801</v>
      </c>
      <c r="W477" s="685">
        <v>927023995</v>
      </c>
      <c r="X477" s="662" t="s">
        <v>1961</v>
      </c>
      <c r="Y477" s="662" t="s">
        <v>310</v>
      </c>
      <c r="Z477" s="662" t="s">
        <v>473</v>
      </c>
      <c r="AB477" s="681" t="s">
        <v>330</v>
      </c>
      <c r="AD477" s="686"/>
      <c r="AE477" s="686"/>
      <c r="AF477" s="686"/>
      <c r="AG477" s="626" t="s">
        <v>60</v>
      </c>
      <c r="DD477" s="626">
        <v>477</v>
      </c>
      <c r="DG477" s="626">
        <v>0.5</v>
      </c>
      <c r="DH477" s="681">
        <v>42891.424277662038</v>
      </c>
      <c r="DI477" s="662" t="s">
        <v>2264</v>
      </c>
      <c r="DJ477" s="663">
        <v>1</v>
      </c>
      <c r="DK477" s="662">
        <v>1</v>
      </c>
      <c r="DL477" s="687" t="str">
        <f t="shared" si="65"/>
        <v>พร้อมซ่อม</v>
      </c>
      <c r="DM477" s="688">
        <v>5360</v>
      </c>
    </row>
    <row r="478" spans="1:117" x14ac:dyDescent="0.25">
      <c r="A478" s="689">
        <f t="shared" si="69"/>
        <v>3865</v>
      </c>
      <c r="B478" s="690">
        <f t="shared" si="70"/>
        <v>1706011</v>
      </c>
      <c r="C478" s="626">
        <v>478</v>
      </c>
      <c r="D478" s="677" t="str">
        <f t="shared" si="67"/>
        <v>17</v>
      </c>
      <c r="E478" s="677" t="str">
        <f t="shared" si="68"/>
        <v>06</v>
      </c>
      <c r="F478" s="691">
        <f t="shared" si="71"/>
        <v>11</v>
      </c>
      <c r="G478" s="692" t="str">
        <f t="shared" si="72"/>
        <v>011</v>
      </c>
      <c r="H478" s="680" t="str">
        <f t="shared" si="66"/>
        <v>1706011</v>
      </c>
      <c r="K478" s="682">
        <v>42913.671198032411</v>
      </c>
      <c r="L478" s="683" t="s">
        <v>555</v>
      </c>
      <c r="M478" s="684" t="s">
        <v>555</v>
      </c>
      <c r="N478" s="684" t="s">
        <v>555</v>
      </c>
      <c r="O478" s="684" t="s">
        <v>555</v>
      </c>
      <c r="P478" s="684" t="s">
        <v>555</v>
      </c>
      <c r="Q478" s="662" t="s">
        <v>16</v>
      </c>
      <c r="R478" s="662" t="s">
        <v>102</v>
      </c>
      <c r="S478" s="662" t="s">
        <v>31</v>
      </c>
      <c r="T478" s="662" t="s">
        <v>1964</v>
      </c>
      <c r="V478" s="685">
        <v>892683040</v>
      </c>
      <c r="X478" s="662" t="s">
        <v>1965</v>
      </c>
      <c r="Y478" s="662" t="s">
        <v>323</v>
      </c>
      <c r="Z478" s="662">
        <v>3</v>
      </c>
      <c r="AD478" s="686"/>
      <c r="AE478" s="686"/>
      <c r="AF478" s="686"/>
      <c r="DD478" s="626">
        <v>478</v>
      </c>
      <c r="DH478" s="681">
        <v>42891.427984027781</v>
      </c>
      <c r="DI478" s="662"/>
      <c r="DJ478" s="663"/>
      <c r="DK478" s="662">
        <v>1</v>
      </c>
      <c r="DL478" s="687" t="str">
        <f t="shared" si="65"/>
        <v>พร้อมซ่อม</v>
      </c>
      <c r="DM478" s="688">
        <v>2500</v>
      </c>
    </row>
    <row r="479" spans="1:117" x14ac:dyDescent="0.25">
      <c r="A479" s="689">
        <f t="shared" si="69"/>
        <v>4237</v>
      </c>
      <c r="B479" s="690">
        <f t="shared" si="70"/>
        <v>1706012</v>
      </c>
      <c r="C479" s="626">
        <v>479</v>
      </c>
      <c r="D479" s="677" t="str">
        <f t="shared" si="67"/>
        <v>17</v>
      </c>
      <c r="E479" s="677" t="str">
        <f t="shared" si="68"/>
        <v>06</v>
      </c>
      <c r="F479" s="691">
        <f t="shared" si="71"/>
        <v>12</v>
      </c>
      <c r="G479" s="692" t="str">
        <f t="shared" si="72"/>
        <v>012</v>
      </c>
      <c r="H479" s="680" t="str">
        <f t="shared" si="66"/>
        <v>1706012</v>
      </c>
      <c r="I479" s="681">
        <v>42928.43635520833</v>
      </c>
      <c r="J479" s="681">
        <v>42936</v>
      </c>
      <c r="K479" s="682">
        <v>42948</v>
      </c>
      <c r="L479" s="683" t="s">
        <v>555</v>
      </c>
      <c r="M479" s="684" t="s">
        <v>555</v>
      </c>
      <c r="N479" s="684" t="s">
        <v>555</v>
      </c>
      <c r="O479" s="684" t="s">
        <v>555</v>
      </c>
      <c r="P479" s="684" t="s">
        <v>555</v>
      </c>
      <c r="Q479" s="662" t="s">
        <v>16</v>
      </c>
      <c r="R479" s="662" t="s">
        <v>44</v>
      </c>
      <c r="S479" s="662" t="s">
        <v>34</v>
      </c>
      <c r="T479" s="662" t="s">
        <v>1966</v>
      </c>
      <c r="V479" s="685">
        <v>874209503</v>
      </c>
      <c r="X479" s="662" t="s">
        <v>1967</v>
      </c>
      <c r="Y479" s="662" t="s">
        <v>310</v>
      </c>
      <c r="Z479" s="662" t="s">
        <v>336</v>
      </c>
      <c r="AA479" s="662">
        <v>2008</v>
      </c>
      <c r="AB479" s="681">
        <v>42990</v>
      </c>
      <c r="AC479" s="686" t="s">
        <v>523</v>
      </c>
      <c r="AD479" s="686"/>
      <c r="AE479" s="686"/>
      <c r="AF479" s="686"/>
      <c r="AG479" s="626" t="s">
        <v>79</v>
      </c>
      <c r="AI479" s="626" t="s">
        <v>63</v>
      </c>
      <c r="AK479" s="626" t="s">
        <v>72</v>
      </c>
      <c r="AL479" s="626" t="s">
        <v>340</v>
      </c>
      <c r="AM479" s="626" t="s">
        <v>965</v>
      </c>
      <c r="DD479" s="626">
        <v>479</v>
      </c>
      <c r="DG479" s="626">
        <v>0.5</v>
      </c>
      <c r="DH479" s="681">
        <v>42891.566648032407</v>
      </c>
      <c r="DI479" s="662">
        <v>0</v>
      </c>
      <c r="DJ479" s="663">
        <v>2</v>
      </c>
      <c r="DK479" s="662"/>
      <c r="DL479" s="687" t="str">
        <f t="shared" si="65"/>
        <v>พร้อมซ่อม</v>
      </c>
      <c r="DM479" s="688"/>
    </row>
    <row r="480" spans="1:117" x14ac:dyDescent="0.25">
      <c r="A480" s="689">
        <f t="shared" si="69"/>
        <v>9861</v>
      </c>
      <c r="B480" s="690">
        <f t="shared" si="70"/>
        <v>1706013</v>
      </c>
      <c r="C480" s="626">
        <v>480</v>
      </c>
      <c r="D480" s="677" t="str">
        <f t="shared" si="67"/>
        <v>17</v>
      </c>
      <c r="E480" s="677" t="str">
        <f t="shared" si="68"/>
        <v>06</v>
      </c>
      <c r="F480" s="691">
        <f t="shared" si="71"/>
        <v>13</v>
      </c>
      <c r="G480" s="692" t="str">
        <f t="shared" si="72"/>
        <v>013</v>
      </c>
      <c r="H480" s="680" t="str">
        <f t="shared" si="66"/>
        <v>1706013</v>
      </c>
      <c r="I480" s="681">
        <v>42891.654026273151</v>
      </c>
      <c r="J480" s="681">
        <v>42899</v>
      </c>
      <c r="K480" s="682">
        <v>42901.727004976849</v>
      </c>
      <c r="L480" s="683" t="s">
        <v>555</v>
      </c>
      <c r="M480" s="684" t="s">
        <v>555</v>
      </c>
      <c r="N480" s="684" t="s">
        <v>555</v>
      </c>
      <c r="O480" s="684" t="s">
        <v>555</v>
      </c>
      <c r="P480" s="684" t="s">
        <v>555</v>
      </c>
      <c r="Q480" s="662" t="s">
        <v>16</v>
      </c>
      <c r="R480" s="662" t="s">
        <v>44</v>
      </c>
      <c r="S480" s="662" t="s">
        <v>39</v>
      </c>
      <c r="T480" s="662" t="s">
        <v>1968</v>
      </c>
      <c r="U480" s="662" t="s">
        <v>1322</v>
      </c>
      <c r="V480" s="685">
        <v>849018439</v>
      </c>
      <c r="X480" s="662" t="s">
        <v>1969</v>
      </c>
      <c r="Y480" s="662" t="s">
        <v>310</v>
      </c>
      <c r="Z480" s="662" t="s">
        <v>336</v>
      </c>
      <c r="AA480" s="662">
        <v>2013</v>
      </c>
      <c r="AB480" s="681" t="s">
        <v>330</v>
      </c>
      <c r="AD480" s="686"/>
      <c r="AE480" s="686"/>
      <c r="AF480" s="686"/>
      <c r="AG480" s="626" t="s">
        <v>47</v>
      </c>
      <c r="AI480" s="626" t="s">
        <v>52</v>
      </c>
      <c r="AK480" s="626" t="s">
        <v>56</v>
      </c>
      <c r="AM480" s="626" t="s">
        <v>60</v>
      </c>
      <c r="DD480" s="626">
        <v>480</v>
      </c>
      <c r="DG480" s="626">
        <v>0.5</v>
      </c>
      <c r="DH480" s="681">
        <v>42891.65225590278</v>
      </c>
      <c r="DI480" s="662">
        <v>0</v>
      </c>
      <c r="DJ480" s="663">
        <v>4</v>
      </c>
      <c r="DK480" s="662">
        <v>1</v>
      </c>
      <c r="DL480" s="687" t="str">
        <f t="shared" si="65"/>
        <v>พร้อมซ่อม</v>
      </c>
      <c r="DM480" s="688">
        <v>25560</v>
      </c>
    </row>
    <row r="481" spans="1:117" x14ac:dyDescent="0.25">
      <c r="A481" s="689">
        <f t="shared" si="69"/>
        <v>708</v>
      </c>
      <c r="B481" s="690">
        <f t="shared" si="70"/>
        <v>1706014</v>
      </c>
      <c r="C481" s="626">
        <v>481</v>
      </c>
      <c r="D481" s="677" t="str">
        <f t="shared" si="67"/>
        <v>17</v>
      </c>
      <c r="E481" s="677" t="str">
        <f t="shared" si="68"/>
        <v>06</v>
      </c>
      <c r="F481" s="691">
        <f t="shared" si="71"/>
        <v>14</v>
      </c>
      <c r="G481" s="692" t="str">
        <f t="shared" si="72"/>
        <v>014</v>
      </c>
      <c r="H481" s="680" t="str">
        <f t="shared" si="66"/>
        <v>1706014</v>
      </c>
      <c r="I481" s="681">
        <v>42913.382002893515</v>
      </c>
      <c r="J481" s="681">
        <v>42913</v>
      </c>
      <c r="K481" s="682">
        <v>42913.674569097224</v>
      </c>
      <c r="L481" s="683" t="s">
        <v>555</v>
      </c>
      <c r="M481" s="684" t="s">
        <v>555</v>
      </c>
      <c r="N481" s="684" t="s">
        <v>555</v>
      </c>
      <c r="O481" s="684" t="s">
        <v>555</v>
      </c>
      <c r="P481" s="684" t="s">
        <v>555</v>
      </c>
      <c r="Q481" s="662" t="s">
        <v>16</v>
      </c>
      <c r="R481" s="662" t="s">
        <v>43</v>
      </c>
      <c r="S481" s="662" t="s">
        <v>34</v>
      </c>
      <c r="T481" s="662" t="s">
        <v>1975</v>
      </c>
      <c r="U481" s="662" t="s">
        <v>308</v>
      </c>
      <c r="V481" s="685">
        <v>23828969</v>
      </c>
      <c r="X481" s="662" t="s">
        <v>1976</v>
      </c>
      <c r="Y481" s="662" t="s">
        <v>310</v>
      </c>
      <c r="Z481" s="662" t="s">
        <v>336</v>
      </c>
      <c r="AA481" s="662">
        <v>2006</v>
      </c>
      <c r="AB481" s="681">
        <v>43184</v>
      </c>
      <c r="AC481" s="686" t="s">
        <v>1977</v>
      </c>
      <c r="AD481" s="686"/>
      <c r="AE481" s="686"/>
      <c r="AF481" s="686"/>
      <c r="AG481" s="626" t="s">
        <v>50</v>
      </c>
      <c r="AH481" s="626" t="s">
        <v>340</v>
      </c>
      <c r="AI481" s="626" t="s">
        <v>2080</v>
      </c>
      <c r="DD481" s="626">
        <v>481</v>
      </c>
      <c r="DH481" s="681">
        <v>42892.435457754633</v>
      </c>
      <c r="DI481" s="662">
        <v>0</v>
      </c>
      <c r="DJ481" s="663">
        <v>0</v>
      </c>
      <c r="DK481" s="662">
        <v>1</v>
      </c>
      <c r="DL481" s="687" t="str">
        <f t="shared" si="65"/>
        <v>พร้อมซ่อม</v>
      </c>
      <c r="DM481" s="688">
        <v>5000</v>
      </c>
    </row>
    <row r="482" spans="1:117" x14ac:dyDescent="0.25">
      <c r="A482" s="689">
        <f t="shared" si="69"/>
        <v>7560</v>
      </c>
      <c r="B482" s="690">
        <f t="shared" si="70"/>
        <v>1706015</v>
      </c>
      <c r="C482" s="626">
        <v>482</v>
      </c>
      <c r="D482" s="677" t="str">
        <f t="shared" si="67"/>
        <v>17</v>
      </c>
      <c r="E482" s="677" t="str">
        <f t="shared" si="68"/>
        <v>06</v>
      </c>
      <c r="F482" s="691">
        <f t="shared" si="71"/>
        <v>15</v>
      </c>
      <c r="G482" s="692" t="str">
        <f t="shared" si="72"/>
        <v>015</v>
      </c>
      <c r="H482" s="680" t="str">
        <f t="shared" si="66"/>
        <v>1706015</v>
      </c>
      <c r="I482" s="681">
        <v>42913.385134374999</v>
      </c>
      <c r="J482" s="681">
        <v>42921</v>
      </c>
      <c r="K482" s="682" t="str">
        <f>IF(OR(N482="OUT",N482="สมบูรณ์"),"ไม่ระบุ","")</f>
        <v>ไม่ระบุ</v>
      </c>
      <c r="L482" s="683">
        <f>IF(I482="","",IF(J482="","No fix",J482-I482))</f>
        <v>7.6148656250006752</v>
      </c>
      <c r="M482" s="684" t="str">
        <f>IF(I482="","",IF(AG482="","NON","JOB"))</f>
        <v>JOB</v>
      </c>
      <c r="N482" s="684" t="str">
        <f>IF(I482="","",IFERROR(VLOOKUP(B482,QUEUE!$F$11:$X$1000,19,FALSE),"NON"))</f>
        <v>สมบูรณ์</v>
      </c>
      <c r="O482" s="684" t="str">
        <f>IF(I482="","",IFERROR(IF(VLOOKUP(B482,REFINISH!$F$4:$O$1000,10,FALSE)="",VLOOKUP(B482,REFINISH!$F$4:$O$1000,8,FALSE),"OK"),"NON"))</f>
        <v>OK</v>
      </c>
      <c r="P482" s="684" t="str">
        <f>IF(I482="","",IF(AF482=0,"NON",IF(AF482-DE482=0,"OK","ขาด"&amp;AF482-DE482&amp;"ชิ้น")))</f>
        <v>NON</v>
      </c>
      <c r="Q482" s="662" t="s">
        <v>16</v>
      </c>
      <c r="R482" s="662" t="s">
        <v>44</v>
      </c>
      <c r="S482" s="662" t="s">
        <v>31</v>
      </c>
      <c r="T482" s="662" t="s">
        <v>1981</v>
      </c>
      <c r="U482" s="662" t="s">
        <v>308</v>
      </c>
      <c r="V482" s="685">
        <v>897990629</v>
      </c>
      <c r="X482" s="662" t="s">
        <v>1982</v>
      </c>
      <c r="Y482" s="662" t="s">
        <v>315</v>
      </c>
      <c r="Z482" s="662" t="s">
        <v>1087</v>
      </c>
      <c r="AA482" s="662">
        <v>2007</v>
      </c>
      <c r="AB482" s="681">
        <v>43035</v>
      </c>
      <c r="AC482" s="686" t="s">
        <v>1983</v>
      </c>
      <c r="AD482" s="686"/>
      <c r="AE482" s="686"/>
      <c r="AF482" s="686"/>
      <c r="AG482" s="626" t="s">
        <v>47</v>
      </c>
      <c r="AI482" s="626" t="s">
        <v>52</v>
      </c>
      <c r="AK482" s="626" t="s">
        <v>59</v>
      </c>
      <c r="AM482" s="626" t="s">
        <v>2158</v>
      </c>
      <c r="AO482" s="626" t="s">
        <v>1509</v>
      </c>
      <c r="DD482" s="626">
        <v>482</v>
      </c>
      <c r="DG482" s="626">
        <v>0.5</v>
      </c>
      <c r="DH482" s="681">
        <v>42892.642840162036</v>
      </c>
      <c r="DI482" s="662">
        <v>0</v>
      </c>
      <c r="DJ482" s="663">
        <v>3</v>
      </c>
      <c r="DK482" s="662"/>
      <c r="DL482" s="687" t="str">
        <f t="shared" si="65"/>
        <v>พร้อมซ่อม</v>
      </c>
      <c r="DM482" s="688">
        <v>3000</v>
      </c>
    </row>
    <row r="483" spans="1:117" x14ac:dyDescent="0.25">
      <c r="A483" s="689">
        <f t="shared" si="69"/>
        <v>4547</v>
      </c>
      <c r="B483" s="690">
        <f t="shared" si="70"/>
        <v>1706016</v>
      </c>
      <c r="C483" s="626">
        <v>483</v>
      </c>
      <c r="D483" s="677" t="str">
        <f t="shared" si="67"/>
        <v>17</v>
      </c>
      <c r="E483" s="677" t="str">
        <f t="shared" si="68"/>
        <v>06</v>
      </c>
      <c r="F483" s="691">
        <f t="shared" si="71"/>
        <v>16</v>
      </c>
      <c r="G483" s="692" t="str">
        <f t="shared" si="72"/>
        <v>016</v>
      </c>
      <c r="H483" s="680" t="str">
        <f t="shared" si="66"/>
        <v>1706016</v>
      </c>
      <c r="I483" s="681">
        <v>42927.49193113426</v>
      </c>
      <c r="J483" s="681">
        <v>42936</v>
      </c>
      <c r="K483" s="682">
        <v>42938</v>
      </c>
      <c r="L483" s="683" t="s">
        <v>555</v>
      </c>
      <c r="M483" s="684" t="s">
        <v>555</v>
      </c>
      <c r="N483" s="684" t="s">
        <v>555</v>
      </c>
      <c r="O483" s="684" t="s">
        <v>555</v>
      </c>
      <c r="P483" s="684" t="s">
        <v>555</v>
      </c>
      <c r="Q483" s="662" t="s">
        <v>16</v>
      </c>
      <c r="R483" s="662" t="s">
        <v>44</v>
      </c>
      <c r="S483" s="662" t="s">
        <v>34</v>
      </c>
      <c r="T483" s="662" t="s">
        <v>1990</v>
      </c>
      <c r="U483" s="662" t="s">
        <v>392</v>
      </c>
      <c r="V483" s="685">
        <v>837556765</v>
      </c>
      <c r="X483" s="662" t="s">
        <v>1991</v>
      </c>
      <c r="Y483" s="662" t="s">
        <v>310</v>
      </c>
      <c r="Z483" s="662" t="s">
        <v>336</v>
      </c>
      <c r="AA483" s="662">
        <v>2012</v>
      </c>
      <c r="AB483" s="681">
        <v>43206</v>
      </c>
      <c r="AC483" s="686" t="s">
        <v>814</v>
      </c>
      <c r="AD483" s="686"/>
      <c r="AE483" s="686"/>
      <c r="AF483" s="686"/>
      <c r="AG483" s="626" t="s">
        <v>47</v>
      </c>
      <c r="AH483" s="626" t="s">
        <v>340</v>
      </c>
      <c r="AI483" s="626" t="s">
        <v>51</v>
      </c>
      <c r="AK483" s="626" t="s">
        <v>79</v>
      </c>
      <c r="AM483" s="626" t="s">
        <v>53</v>
      </c>
      <c r="AO483" s="626" t="s">
        <v>73</v>
      </c>
      <c r="AP483" s="626" t="s">
        <v>2235</v>
      </c>
      <c r="AQ483" s="626" t="s">
        <v>2236</v>
      </c>
      <c r="AS483" s="626" t="s">
        <v>2237</v>
      </c>
      <c r="AU483" s="626" t="s">
        <v>2238</v>
      </c>
      <c r="AW483" s="626" t="s">
        <v>2239</v>
      </c>
      <c r="AY483" s="626" t="s">
        <v>2240</v>
      </c>
      <c r="BA483" s="626" t="s">
        <v>2241</v>
      </c>
      <c r="DD483" s="626">
        <v>483</v>
      </c>
      <c r="DG483" s="626">
        <v>1</v>
      </c>
      <c r="DH483" s="681">
        <v>42893.630922800927</v>
      </c>
      <c r="DI483" s="662">
        <v>0</v>
      </c>
      <c r="DJ483" s="663">
        <v>4</v>
      </c>
      <c r="DK483" s="662">
        <v>1</v>
      </c>
      <c r="DL483" s="687" t="str">
        <f t="shared" si="65"/>
        <v>พร้อมซ่อม</v>
      </c>
      <c r="DM483" s="688">
        <v>3937.6</v>
      </c>
    </row>
    <row r="484" spans="1:117" x14ac:dyDescent="0.25">
      <c r="A484" s="689">
        <f t="shared" si="69"/>
        <v>8128</v>
      </c>
      <c r="B484" s="690">
        <f t="shared" si="70"/>
        <v>1706017</v>
      </c>
      <c r="C484" s="626">
        <v>484</v>
      </c>
      <c r="D484" s="677" t="str">
        <f t="shared" si="67"/>
        <v>17</v>
      </c>
      <c r="E484" s="677" t="str">
        <f t="shared" si="68"/>
        <v>06</v>
      </c>
      <c r="F484" s="691">
        <f t="shared" si="71"/>
        <v>17</v>
      </c>
      <c r="G484" s="692" t="str">
        <f t="shared" si="72"/>
        <v>017</v>
      </c>
      <c r="H484" s="680" t="str">
        <f t="shared" si="66"/>
        <v>1706017</v>
      </c>
      <c r="I484" s="681">
        <v>42893.64559270833</v>
      </c>
      <c r="J484" s="681">
        <v>42914</v>
      </c>
      <c r="K484" s="682">
        <v>42922.646377893521</v>
      </c>
      <c r="L484" s="683" t="s">
        <v>555</v>
      </c>
      <c r="M484" s="684" t="s">
        <v>555</v>
      </c>
      <c r="N484" s="684" t="s">
        <v>555</v>
      </c>
      <c r="O484" s="684" t="s">
        <v>555</v>
      </c>
      <c r="P484" s="684" t="s">
        <v>555</v>
      </c>
      <c r="Q484" s="662" t="s">
        <v>16</v>
      </c>
      <c r="R484" s="662" t="s">
        <v>102</v>
      </c>
      <c r="S484" s="662" t="s">
        <v>33</v>
      </c>
      <c r="T484" s="662" t="s">
        <v>1992</v>
      </c>
      <c r="U484" s="662" t="s">
        <v>326</v>
      </c>
      <c r="V484" s="685">
        <v>997358796</v>
      </c>
      <c r="X484" s="662" t="s">
        <v>1993</v>
      </c>
      <c r="Y484" s="662" t="s">
        <v>403</v>
      </c>
      <c r="Z484" s="662" t="s">
        <v>1704</v>
      </c>
      <c r="AA484" s="662">
        <v>2012</v>
      </c>
      <c r="AB484" s="681" t="s">
        <v>330</v>
      </c>
      <c r="AD484" s="686"/>
      <c r="AE484" s="686"/>
      <c r="AF484" s="686"/>
      <c r="AG484" s="626" t="s">
        <v>47</v>
      </c>
      <c r="AH484" s="626" t="s">
        <v>340</v>
      </c>
      <c r="AI484" s="626" t="s">
        <v>52</v>
      </c>
      <c r="AJ484" s="626" t="s">
        <v>340</v>
      </c>
      <c r="AK484" s="626" t="s">
        <v>53</v>
      </c>
      <c r="AL484" s="626" t="s">
        <v>340</v>
      </c>
      <c r="AM484" s="626" t="s">
        <v>341</v>
      </c>
      <c r="AO484" s="626" t="s">
        <v>1994</v>
      </c>
      <c r="AQ484" s="626" t="s">
        <v>1995</v>
      </c>
      <c r="AS484" s="626" t="s">
        <v>1996</v>
      </c>
      <c r="AU484" s="626" t="s">
        <v>1997</v>
      </c>
      <c r="DD484" s="626">
        <v>484</v>
      </c>
      <c r="DH484" s="681">
        <v>42893.634604976854</v>
      </c>
      <c r="DI484" s="662" t="s">
        <v>1844</v>
      </c>
      <c r="DJ484" s="663">
        <v>3</v>
      </c>
      <c r="DK484" s="662">
        <v>1</v>
      </c>
      <c r="DL484" s="687" t="str">
        <f t="shared" si="65"/>
        <v>พร้อมซ่อม</v>
      </c>
      <c r="DM484" s="688">
        <v>0</v>
      </c>
    </row>
    <row r="485" spans="1:117" x14ac:dyDescent="0.25">
      <c r="A485" s="689">
        <f t="shared" si="69"/>
        <v>309</v>
      </c>
      <c r="B485" s="690">
        <f t="shared" si="70"/>
        <v>1706018</v>
      </c>
      <c r="C485" s="626">
        <v>485</v>
      </c>
      <c r="D485" s="677" t="str">
        <f t="shared" si="67"/>
        <v>17</v>
      </c>
      <c r="E485" s="677" t="str">
        <f t="shared" si="68"/>
        <v>06</v>
      </c>
      <c r="F485" s="691">
        <f t="shared" si="71"/>
        <v>18</v>
      </c>
      <c r="G485" s="692" t="str">
        <f t="shared" si="72"/>
        <v>018</v>
      </c>
      <c r="H485" s="680" t="str">
        <f t="shared" si="66"/>
        <v>1706018</v>
      </c>
      <c r="L485" s="683" t="str">
        <f>IF(I485="","",IF(J485="","No fix",J485-I485))</f>
        <v/>
      </c>
      <c r="M485" s="684" t="str">
        <f>IF(I485="","",IF(AG485="","NON","JOB"))</f>
        <v/>
      </c>
      <c r="N485" s="684" t="str">
        <f>IF(I485="","",IFERROR(VLOOKUP(B485,QUEUE!$F$11:$X$1000,19,FALSE),"NON"))</f>
        <v/>
      </c>
      <c r="O485" s="684" t="str">
        <f>IF(I485="","",IFERROR(IF(VLOOKUP(B485,REFINISH!$F$4:$O$1000,10,FALSE)="",VLOOKUP(B485,REFINISH!$F$4:$O$1000,8,FALSE),"OK"),"NON"))</f>
        <v/>
      </c>
      <c r="P485" s="684" t="str">
        <f>IF(I485="","",IF(AF485=0,"NON",IF(AF485-DE485=0,"OK","ขาด"&amp;AF485-DE485&amp;"ชิ้น")))</f>
        <v/>
      </c>
      <c r="Q485" s="662" t="s">
        <v>16</v>
      </c>
      <c r="R485" s="662" t="s">
        <v>179</v>
      </c>
      <c r="S485" s="662" t="s">
        <v>34</v>
      </c>
      <c r="T485" s="662" t="s">
        <v>1998</v>
      </c>
      <c r="U485" s="662" t="s">
        <v>1029</v>
      </c>
      <c r="V485" s="685">
        <v>623705661</v>
      </c>
      <c r="X485" s="662" t="s">
        <v>1999</v>
      </c>
      <c r="Y485" s="662" t="s">
        <v>323</v>
      </c>
      <c r="Z485" s="662">
        <v>2</v>
      </c>
      <c r="AA485" s="662">
        <v>2013</v>
      </c>
      <c r="AB485" s="681">
        <v>43289</v>
      </c>
      <c r="AC485" s="686" t="s">
        <v>694</v>
      </c>
      <c r="AD485" s="686"/>
      <c r="AE485" s="686"/>
      <c r="AF485" s="686"/>
      <c r="DD485" s="626">
        <v>485</v>
      </c>
      <c r="DG485" s="626">
        <v>1</v>
      </c>
      <c r="DH485" s="681">
        <v>42893.668987268517</v>
      </c>
      <c r="DI485" s="662"/>
      <c r="DJ485" s="663"/>
      <c r="DK485" s="662">
        <v>1</v>
      </c>
      <c r="DL485" s="687" t="str">
        <f t="shared" si="65"/>
        <v>รออนุมัติ</v>
      </c>
      <c r="DM485" s="688">
        <v>0</v>
      </c>
    </row>
    <row r="486" spans="1:117" x14ac:dyDescent="0.25">
      <c r="A486" s="689">
        <f t="shared" si="69"/>
        <v>4695</v>
      </c>
      <c r="B486" s="690">
        <f t="shared" si="70"/>
        <v>1706019</v>
      </c>
      <c r="C486" s="626">
        <v>486</v>
      </c>
      <c r="D486" s="677" t="str">
        <f t="shared" si="67"/>
        <v>17</v>
      </c>
      <c r="E486" s="677" t="str">
        <f t="shared" si="68"/>
        <v>06</v>
      </c>
      <c r="F486" s="691">
        <f t="shared" si="71"/>
        <v>19</v>
      </c>
      <c r="G486" s="692" t="str">
        <f t="shared" si="72"/>
        <v>019</v>
      </c>
      <c r="H486" s="680" t="str">
        <f t="shared" si="66"/>
        <v>1706019</v>
      </c>
      <c r="I486" s="681">
        <v>42912.505140162037</v>
      </c>
      <c r="J486" s="681">
        <v>42921</v>
      </c>
      <c r="K486" s="682">
        <v>42922.712185648146</v>
      </c>
      <c r="L486" s="683" t="s">
        <v>555</v>
      </c>
      <c r="M486" s="684" t="s">
        <v>555</v>
      </c>
      <c r="N486" s="684" t="s">
        <v>555</v>
      </c>
      <c r="O486" s="684" t="s">
        <v>555</v>
      </c>
      <c r="P486" s="684" t="s">
        <v>555</v>
      </c>
      <c r="Q486" s="662" t="s">
        <v>16</v>
      </c>
      <c r="R486" s="662" t="s">
        <v>43</v>
      </c>
      <c r="S486" s="662" t="s">
        <v>31</v>
      </c>
      <c r="T486" s="662" t="s">
        <v>2000</v>
      </c>
      <c r="U486" s="662" t="s">
        <v>387</v>
      </c>
      <c r="V486" s="685">
        <v>909916735</v>
      </c>
      <c r="W486" s="685">
        <v>923350550</v>
      </c>
      <c r="X486" s="662" t="s">
        <v>2001</v>
      </c>
      <c r="Y486" s="662" t="s">
        <v>403</v>
      </c>
      <c r="Z486" s="662" t="s">
        <v>2002</v>
      </c>
      <c r="AA486" s="662">
        <v>2012</v>
      </c>
      <c r="AB486" s="681">
        <v>43031</v>
      </c>
      <c r="AC486" s="686" t="s">
        <v>824</v>
      </c>
      <c r="AD486" s="686"/>
      <c r="AE486" s="686"/>
      <c r="AF486" s="686"/>
      <c r="AG486" s="626" t="s">
        <v>47</v>
      </c>
      <c r="AI486" s="626" t="s">
        <v>48</v>
      </c>
      <c r="AK486" s="626" t="s">
        <v>54</v>
      </c>
      <c r="AM486" s="626" t="s">
        <v>58</v>
      </c>
      <c r="AO486" s="626" t="s">
        <v>2149</v>
      </c>
      <c r="DD486" s="626">
        <v>486</v>
      </c>
      <c r="DG486" s="626">
        <v>0.5</v>
      </c>
      <c r="DH486" s="681">
        <v>42894.402217824078</v>
      </c>
      <c r="DI486" s="662" t="s">
        <v>431</v>
      </c>
      <c r="DJ486" s="663">
        <v>4</v>
      </c>
      <c r="DK486" s="662"/>
      <c r="DL486" s="687" t="str">
        <f t="shared" si="65"/>
        <v>พร้อมซ่อม</v>
      </c>
      <c r="DM486" s="688">
        <v>5700</v>
      </c>
    </row>
    <row r="487" spans="1:117" x14ac:dyDescent="0.25">
      <c r="A487" s="689">
        <f t="shared" si="69"/>
        <v>9168</v>
      </c>
      <c r="B487" s="690">
        <f t="shared" si="70"/>
        <v>1706020</v>
      </c>
      <c r="C487" s="626">
        <v>487</v>
      </c>
      <c r="D487" s="677" t="str">
        <f t="shared" si="67"/>
        <v>17</v>
      </c>
      <c r="E487" s="677" t="str">
        <f t="shared" si="68"/>
        <v>06</v>
      </c>
      <c r="F487" s="691">
        <f t="shared" si="71"/>
        <v>20</v>
      </c>
      <c r="G487" s="692" t="str">
        <f t="shared" si="72"/>
        <v>020</v>
      </c>
      <c r="H487" s="680" t="str">
        <f t="shared" si="66"/>
        <v>1706020</v>
      </c>
      <c r="I487" s="681">
        <v>42950.659720023148</v>
      </c>
      <c r="J487" s="681">
        <v>42963</v>
      </c>
      <c r="K487" s="682">
        <v>42931</v>
      </c>
      <c r="L487" s="683" t="s">
        <v>555</v>
      </c>
      <c r="M487" s="684" t="s">
        <v>555</v>
      </c>
      <c r="N487" s="684" t="s">
        <v>555</v>
      </c>
      <c r="O487" s="684" t="s">
        <v>555</v>
      </c>
      <c r="P487" s="684" t="s">
        <v>555</v>
      </c>
      <c r="Q487" s="662" t="s">
        <v>16</v>
      </c>
      <c r="R487" s="662" t="s">
        <v>44</v>
      </c>
      <c r="S487" s="662" t="s">
        <v>35</v>
      </c>
      <c r="T487" s="662" t="s">
        <v>2003</v>
      </c>
      <c r="U487" s="662" t="s">
        <v>392</v>
      </c>
      <c r="V487" s="685">
        <v>287909040</v>
      </c>
      <c r="X487" s="662" t="s">
        <v>2004</v>
      </c>
      <c r="Y487" s="662" t="s">
        <v>294</v>
      </c>
      <c r="Z487" s="662" t="s">
        <v>590</v>
      </c>
      <c r="AA487" s="662">
        <v>2011</v>
      </c>
      <c r="AB487" s="681">
        <v>43106</v>
      </c>
      <c r="AC487" s="686" t="s">
        <v>814</v>
      </c>
      <c r="AD487" s="686"/>
      <c r="AE487" s="686"/>
      <c r="AF487" s="686"/>
      <c r="AG487" s="626" t="s">
        <v>47</v>
      </c>
      <c r="AI487" s="626" t="s">
        <v>52</v>
      </c>
      <c r="AK487" s="626" t="s">
        <v>56</v>
      </c>
      <c r="AM487" s="626" t="s">
        <v>60</v>
      </c>
      <c r="AO487" s="626" t="s">
        <v>62</v>
      </c>
      <c r="AQ487" s="626" t="s">
        <v>1989</v>
      </c>
      <c r="AS487" s="626" t="s">
        <v>348</v>
      </c>
      <c r="AU487" s="626" t="s">
        <v>2466</v>
      </c>
      <c r="DD487" s="626">
        <v>487</v>
      </c>
      <c r="DG487" s="626">
        <v>1.5</v>
      </c>
      <c r="DH487" s="681">
        <v>42894.569884027776</v>
      </c>
      <c r="DI487" s="662" t="s">
        <v>2465</v>
      </c>
      <c r="DJ487" s="663">
        <v>5</v>
      </c>
      <c r="DK487" s="662"/>
      <c r="DL487" s="687" t="str">
        <f t="shared" si="65"/>
        <v>พร้อมซ่อม</v>
      </c>
      <c r="DM487" s="688"/>
    </row>
    <row r="488" spans="1:117" x14ac:dyDescent="0.25">
      <c r="A488" s="689">
        <f t="shared" si="69"/>
        <v>6614</v>
      </c>
      <c r="B488" s="690">
        <f t="shared" si="70"/>
        <v>1706021</v>
      </c>
      <c r="C488" s="626">
        <v>488</v>
      </c>
      <c r="D488" s="677" t="str">
        <f t="shared" si="67"/>
        <v>17</v>
      </c>
      <c r="E488" s="677" t="str">
        <f t="shared" si="68"/>
        <v>06</v>
      </c>
      <c r="F488" s="691">
        <f t="shared" si="71"/>
        <v>21</v>
      </c>
      <c r="G488" s="692" t="str">
        <f t="shared" si="72"/>
        <v>021</v>
      </c>
      <c r="H488" s="680" t="str">
        <f t="shared" si="66"/>
        <v>1706021</v>
      </c>
      <c r="L488" s="683" t="str">
        <f>IF(I488="","",IF(J488="","No fix",J488-I488))</f>
        <v/>
      </c>
      <c r="M488" s="684" t="str">
        <f>IF(I488="","",IF(AG488="","NON","JOB"))</f>
        <v/>
      </c>
      <c r="N488" s="684" t="str">
        <f>IF(I488="","",IFERROR(VLOOKUP(B488,QUEUE!$F$11:$X$1000,19,FALSE),"NON"))</f>
        <v/>
      </c>
      <c r="O488" s="684" t="str">
        <f>IF(I488="","",IFERROR(IF(VLOOKUP(B488,REFINISH!$F$4:$O$1000,10,FALSE)="",VLOOKUP(B488,REFINISH!$F$4:$O$1000,8,FALSE),"OK"),"NON"))</f>
        <v/>
      </c>
      <c r="P488" s="684" t="str">
        <f>IF(I488="","",IF(AF488=0,"NON",IF(AF488-DE488=0,"OK","ขาด"&amp;AF488-DE488&amp;"ชิ้น")))</f>
        <v/>
      </c>
      <c r="Q488" s="662" t="s">
        <v>16</v>
      </c>
      <c r="R488" s="662" t="s">
        <v>1527</v>
      </c>
      <c r="S488" s="662" t="s">
        <v>31</v>
      </c>
      <c r="T488" s="662" t="s">
        <v>2005</v>
      </c>
      <c r="U488" s="662" t="s">
        <v>398</v>
      </c>
      <c r="V488" s="685">
        <v>972834165</v>
      </c>
      <c r="X488" s="662" t="s">
        <v>2006</v>
      </c>
      <c r="Y488" s="662" t="s">
        <v>310</v>
      </c>
      <c r="Z488" s="662" t="s">
        <v>336</v>
      </c>
      <c r="AA488" s="662">
        <v>2009</v>
      </c>
      <c r="AB488" s="681" t="s">
        <v>330</v>
      </c>
      <c r="AD488" s="686"/>
      <c r="AE488" s="686"/>
      <c r="AF488" s="686"/>
      <c r="DD488" s="626">
        <v>488</v>
      </c>
      <c r="DH488" s="681">
        <v>42894.591602777778</v>
      </c>
      <c r="DI488" s="662"/>
      <c r="DJ488" s="663"/>
      <c r="DK488" s="662"/>
      <c r="DL488" s="687" t="str">
        <f t="shared" si="65"/>
        <v>รออนุมัติ</v>
      </c>
      <c r="DM488" s="688">
        <v>1466.1</v>
      </c>
    </row>
    <row r="489" spans="1:117" x14ac:dyDescent="0.25">
      <c r="A489" s="689">
        <f t="shared" si="69"/>
        <v>9468</v>
      </c>
      <c r="B489" s="690">
        <f t="shared" si="70"/>
        <v>1706022</v>
      </c>
      <c r="C489" s="626">
        <v>489</v>
      </c>
      <c r="D489" s="677" t="str">
        <f t="shared" si="67"/>
        <v>17</v>
      </c>
      <c r="E489" s="677" t="str">
        <f t="shared" si="68"/>
        <v>06</v>
      </c>
      <c r="F489" s="691">
        <f t="shared" si="71"/>
        <v>22</v>
      </c>
      <c r="G489" s="692" t="str">
        <f t="shared" si="72"/>
        <v>022</v>
      </c>
      <c r="H489" s="680" t="str">
        <f t="shared" si="66"/>
        <v>1706022</v>
      </c>
      <c r="I489" s="681">
        <v>42907.419306597221</v>
      </c>
      <c r="J489" s="681">
        <v>42914</v>
      </c>
      <c r="K489" s="682">
        <v>42922.622983796296</v>
      </c>
      <c r="L489" s="683" t="s">
        <v>555</v>
      </c>
      <c r="M489" s="684" t="s">
        <v>555</v>
      </c>
      <c r="N489" s="684" t="s">
        <v>555</v>
      </c>
      <c r="O489" s="684" t="s">
        <v>555</v>
      </c>
      <c r="P489" s="684" t="s">
        <v>555</v>
      </c>
      <c r="Q489" s="662" t="s">
        <v>16</v>
      </c>
      <c r="R489" s="662" t="s">
        <v>44</v>
      </c>
      <c r="S489" s="662" t="s">
        <v>201</v>
      </c>
      <c r="T489" s="662" t="s">
        <v>2007</v>
      </c>
      <c r="U489" s="662" t="s">
        <v>834</v>
      </c>
      <c r="V489" s="685">
        <v>846749102</v>
      </c>
      <c r="X489" s="662" t="s">
        <v>2008</v>
      </c>
      <c r="Y489" s="662" t="s">
        <v>310</v>
      </c>
      <c r="Z489" s="662" t="s">
        <v>336</v>
      </c>
      <c r="AA489" s="662">
        <v>2011</v>
      </c>
      <c r="AB489" s="681">
        <v>43243</v>
      </c>
      <c r="AC489" s="686" t="s">
        <v>412</v>
      </c>
      <c r="AD489" s="686"/>
      <c r="AE489" s="686"/>
      <c r="AF489" s="686"/>
      <c r="AG489" s="626" t="s">
        <v>47</v>
      </c>
      <c r="AH489" s="626" t="s">
        <v>340</v>
      </c>
      <c r="AI489" s="626" t="s">
        <v>51</v>
      </c>
      <c r="AK489" s="626" t="s">
        <v>53</v>
      </c>
      <c r="AL489" s="626" t="s">
        <v>340</v>
      </c>
      <c r="AM489" s="626" t="s">
        <v>57</v>
      </c>
      <c r="AO489" s="626" t="s">
        <v>68</v>
      </c>
      <c r="AP489" s="626" t="s">
        <v>340</v>
      </c>
      <c r="AQ489" s="626" t="s">
        <v>1525</v>
      </c>
      <c r="AS489" s="626" t="s">
        <v>2109</v>
      </c>
      <c r="AU489" s="626" t="s">
        <v>1517</v>
      </c>
      <c r="AW489" s="626" t="s">
        <v>2110</v>
      </c>
      <c r="AY489" s="626" t="s">
        <v>2111</v>
      </c>
      <c r="DD489" s="626">
        <v>489</v>
      </c>
      <c r="DG489" s="626">
        <v>1</v>
      </c>
      <c r="DH489" s="681">
        <v>42894.594303587961</v>
      </c>
      <c r="DI489" s="662" t="s">
        <v>2108</v>
      </c>
      <c r="DJ489" s="663">
        <v>4</v>
      </c>
      <c r="DK489" s="662">
        <v>1</v>
      </c>
      <c r="DL489" s="687" t="str">
        <f t="shared" si="65"/>
        <v>พร้อมซ่อม</v>
      </c>
      <c r="DM489" s="688">
        <v>7560</v>
      </c>
    </row>
    <row r="490" spans="1:117" x14ac:dyDescent="0.25">
      <c r="A490" s="689">
        <f t="shared" si="69"/>
        <v>7481</v>
      </c>
      <c r="B490" s="690">
        <f t="shared" si="70"/>
        <v>1706023</v>
      </c>
      <c r="C490" s="626">
        <v>490</v>
      </c>
      <c r="D490" s="677" t="str">
        <f t="shared" si="67"/>
        <v>17</v>
      </c>
      <c r="E490" s="677" t="str">
        <f t="shared" si="68"/>
        <v>06</v>
      </c>
      <c r="F490" s="691">
        <f t="shared" si="71"/>
        <v>23</v>
      </c>
      <c r="G490" s="692" t="str">
        <f t="shared" si="72"/>
        <v>023</v>
      </c>
      <c r="H490" s="680" t="str">
        <f t="shared" si="66"/>
        <v>1706023</v>
      </c>
      <c r="L490" s="683" t="str">
        <f>IF(I490="","",IF(J490="","No fix",J490-I490))</f>
        <v/>
      </c>
      <c r="M490" s="684" t="str">
        <f>IF(I490="","",IF(AG490="","NON","JOB"))</f>
        <v/>
      </c>
      <c r="N490" s="684" t="str">
        <f>IF(I490="","",IFERROR(VLOOKUP(B490,QUEUE!$F$11:$X$1000,19,FALSE),"NON"))</f>
        <v/>
      </c>
      <c r="O490" s="684" t="str">
        <f>IF(I490="","",IFERROR(IF(VLOOKUP(B490,REFINISH!$F$4:$O$1000,10,FALSE)="",VLOOKUP(B490,REFINISH!$F$4:$O$1000,8,FALSE),"OK"),"NON"))</f>
        <v/>
      </c>
      <c r="P490" s="684" t="str">
        <f>IF(I490="","",IF(AF490=0,"NON",IF(AF490-DE490=0,"OK","ขาด"&amp;AF490-DE490&amp;"ชิ้น")))</f>
        <v/>
      </c>
      <c r="Q490" s="662" t="s">
        <v>16</v>
      </c>
      <c r="R490" s="662" t="s">
        <v>44</v>
      </c>
      <c r="S490" s="662" t="s">
        <v>31</v>
      </c>
      <c r="T490" s="662" t="s">
        <v>2010</v>
      </c>
      <c r="U490" s="662" t="s">
        <v>326</v>
      </c>
      <c r="V490" s="685">
        <v>875623895</v>
      </c>
      <c r="X490" s="662" t="s">
        <v>2011</v>
      </c>
      <c r="Y490" s="662" t="s">
        <v>310</v>
      </c>
      <c r="Z490" s="662" t="s">
        <v>499</v>
      </c>
      <c r="AA490" s="662">
        <v>2014</v>
      </c>
      <c r="AB490" s="681">
        <v>43098</v>
      </c>
      <c r="AC490" s="686" t="s">
        <v>301</v>
      </c>
      <c r="AD490" s="686"/>
      <c r="AE490" s="686"/>
      <c r="AF490" s="686"/>
      <c r="DD490" s="626">
        <v>490</v>
      </c>
      <c r="DH490" s="681">
        <v>42895.372866550926</v>
      </c>
      <c r="DI490" s="662"/>
      <c r="DJ490" s="663"/>
      <c r="DK490" s="662">
        <v>1</v>
      </c>
      <c r="DL490" s="687" t="str">
        <f t="shared" si="65"/>
        <v>รออนุมัติ</v>
      </c>
      <c r="DM490" s="688">
        <v>4051.25</v>
      </c>
    </row>
    <row r="491" spans="1:117" x14ac:dyDescent="0.25">
      <c r="A491" s="689">
        <f t="shared" si="69"/>
        <v>3262</v>
      </c>
      <c r="B491" s="690">
        <f t="shared" si="70"/>
        <v>1706024</v>
      </c>
      <c r="C491" s="626">
        <v>491</v>
      </c>
      <c r="D491" s="677" t="str">
        <f t="shared" si="67"/>
        <v>17</v>
      </c>
      <c r="E491" s="677" t="str">
        <f t="shared" si="68"/>
        <v>06</v>
      </c>
      <c r="F491" s="691">
        <f t="shared" si="71"/>
        <v>24</v>
      </c>
      <c r="G491" s="692" t="str">
        <f t="shared" si="72"/>
        <v>024</v>
      </c>
      <c r="H491" s="680" t="str">
        <f t="shared" si="66"/>
        <v>1706024</v>
      </c>
      <c r="L491" s="683" t="str">
        <f>IF(I491="","",IF(J491="","No fix",J491-I491))</f>
        <v/>
      </c>
      <c r="M491" s="684" t="str">
        <f>IF(I491="","",IF(AG491="","NON","JOB"))</f>
        <v/>
      </c>
      <c r="N491" s="684" t="str">
        <f>IF(I491="","",IFERROR(VLOOKUP(B491,QUEUE!$F$11:$X$1000,19,FALSE),"NON"))</f>
        <v/>
      </c>
      <c r="O491" s="684" t="str">
        <f>IF(I491="","",IFERROR(IF(VLOOKUP(B491,REFINISH!$F$4:$O$1000,10,FALSE)="",VLOOKUP(B491,REFINISH!$F$4:$O$1000,8,FALSE),"OK"),"NON"))</f>
        <v/>
      </c>
      <c r="P491" s="684" t="str">
        <f>IF(I491="","",IF(AF491=0,"NON",IF(AF491-DE491=0,"OK","ขาด"&amp;AF491-DE491&amp;"ชิ้น")))</f>
        <v/>
      </c>
      <c r="Q491" s="662" t="s">
        <v>16</v>
      </c>
      <c r="R491" s="662" t="s">
        <v>102</v>
      </c>
      <c r="S491" s="662" t="s">
        <v>35</v>
      </c>
      <c r="T491" s="662" t="s">
        <v>2015</v>
      </c>
      <c r="U491" s="662" t="s">
        <v>398</v>
      </c>
      <c r="V491" s="685">
        <v>817524032</v>
      </c>
      <c r="X491" s="662" t="s">
        <v>2016</v>
      </c>
      <c r="Y491" s="662" t="s">
        <v>299</v>
      </c>
      <c r="Z491" s="662" t="s">
        <v>368</v>
      </c>
      <c r="AA491" s="662">
        <v>2013</v>
      </c>
      <c r="AB491" s="681">
        <v>43223</v>
      </c>
      <c r="AC491" s="686" t="s">
        <v>567</v>
      </c>
      <c r="AD491" s="686"/>
      <c r="AE491" s="686"/>
      <c r="AF491" s="686"/>
      <c r="DD491" s="626">
        <v>491</v>
      </c>
      <c r="DH491" s="681">
        <v>42896.428063078703</v>
      </c>
      <c r="DI491" s="662"/>
      <c r="DJ491" s="663"/>
      <c r="DK491" s="662">
        <v>1</v>
      </c>
      <c r="DL491" s="687" t="str">
        <f t="shared" si="65"/>
        <v>รออนุมัติ</v>
      </c>
      <c r="DM491" s="688">
        <v>2364.4899999999998</v>
      </c>
    </row>
    <row r="492" spans="1:117" x14ac:dyDescent="0.25">
      <c r="A492" s="689">
        <f t="shared" si="69"/>
        <v>9872</v>
      </c>
      <c r="B492" s="690">
        <f t="shared" si="70"/>
        <v>1706025</v>
      </c>
      <c r="C492" s="626">
        <v>492</v>
      </c>
      <c r="D492" s="677" t="str">
        <f t="shared" si="67"/>
        <v>17</v>
      </c>
      <c r="E492" s="677" t="str">
        <f t="shared" si="68"/>
        <v>06</v>
      </c>
      <c r="F492" s="691">
        <f t="shared" si="71"/>
        <v>25</v>
      </c>
      <c r="G492" s="692" t="str">
        <f t="shared" si="72"/>
        <v>025</v>
      </c>
      <c r="H492" s="680" t="str">
        <f t="shared" si="66"/>
        <v>1706025</v>
      </c>
      <c r="I492" s="681">
        <v>42933.693978703704</v>
      </c>
      <c r="J492" s="681">
        <v>42942</v>
      </c>
      <c r="K492" s="682">
        <v>42945</v>
      </c>
      <c r="L492" s="683" t="s">
        <v>555</v>
      </c>
      <c r="M492" s="684" t="s">
        <v>555</v>
      </c>
      <c r="N492" s="684" t="s">
        <v>555</v>
      </c>
      <c r="O492" s="684" t="s">
        <v>555</v>
      </c>
      <c r="P492" s="684" t="s">
        <v>555</v>
      </c>
      <c r="Q492" s="662" t="s">
        <v>16</v>
      </c>
      <c r="R492" s="662" t="s">
        <v>44</v>
      </c>
      <c r="S492" s="662" t="s">
        <v>34</v>
      </c>
      <c r="T492" s="662" t="s">
        <v>2017</v>
      </c>
      <c r="U492" s="662" t="s">
        <v>303</v>
      </c>
      <c r="V492" s="685">
        <v>626044615</v>
      </c>
      <c r="X492" s="662" t="s">
        <v>2018</v>
      </c>
      <c r="Y492" s="662" t="s">
        <v>310</v>
      </c>
      <c r="Z492" s="662" t="s">
        <v>499</v>
      </c>
      <c r="AA492" s="662">
        <v>2016</v>
      </c>
      <c r="AB492" s="681" t="s">
        <v>330</v>
      </c>
      <c r="AD492" s="686"/>
      <c r="AE492" s="686"/>
      <c r="AF492" s="686"/>
      <c r="AG492" s="626" t="s">
        <v>48</v>
      </c>
      <c r="AH492" s="626" t="s">
        <v>340</v>
      </c>
      <c r="AI492" s="626" t="s">
        <v>78</v>
      </c>
      <c r="AJ492" s="626" t="s">
        <v>340</v>
      </c>
      <c r="AK492" s="626" t="s">
        <v>54</v>
      </c>
      <c r="AM492" s="626" t="s">
        <v>55</v>
      </c>
      <c r="AO492" s="626" t="s">
        <v>2305</v>
      </c>
      <c r="AQ492" s="626" t="s">
        <v>2306</v>
      </c>
      <c r="AS492" s="626" t="s">
        <v>2307</v>
      </c>
      <c r="DD492" s="626">
        <v>492</v>
      </c>
      <c r="DG492" s="626">
        <v>0.5</v>
      </c>
      <c r="DH492" s="681">
        <v>42896.43061354167</v>
      </c>
      <c r="DI492" s="662" t="s">
        <v>1068</v>
      </c>
      <c r="DJ492" s="663">
        <v>4</v>
      </c>
      <c r="DK492" s="662"/>
      <c r="DL492" s="687" t="str">
        <f t="shared" si="65"/>
        <v>พร้อมซ่อม</v>
      </c>
      <c r="DM492" s="688">
        <v>500</v>
      </c>
    </row>
    <row r="493" spans="1:117" x14ac:dyDescent="0.25">
      <c r="A493" s="689">
        <f t="shared" si="69"/>
        <v>8081</v>
      </c>
      <c r="B493" s="690">
        <f t="shared" si="70"/>
        <v>1706026</v>
      </c>
      <c r="C493" s="626">
        <v>493</v>
      </c>
      <c r="D493" s="677" t="str">
        <f t="shared" si="67"/>
        <v>17</v>
      </c>
      <c r="E493" s="677" t="str">
        <f t="shared" si="68"/>
        <v>06</v>
      </c>
      <c r="F493" s="691">
        <f t="shared" si="71"/>
        <v>26</v>
      </c>
      <c r="G493" s="692" t="str">
        <f t="shared" si="72"/>
        <v>026</v>
      </c>
      <c r="H493" s="680" t="str">
        <f t="shared" si="66"/>
        <v>1706026</v>
      </c>
      <c r="I493" s="681">
        <v>42896.758156481483</v>
      </c>
      <c r="J493" s="681">
        <v>42903</v>
      </c>
      <c r="K493" s="682">
        <v>42906.671697569443</v>
      </c>
      <c r="L493" s="683" t="s">
        <v>555</v>
      </c>
      <c r="M493" s="684" t="s">
        <v>555</v>
      </c>
      <c r="N493" s="684" t="s">
        <v>555</v>
      </c>
      <c r="O493" s="684" t="s">
        <v>555</v>
      </c>
      <c r="P493" s="684" t="s">
        <v>555</v>
      </c>
      <c r="Q493" s="662" t="s">
        <v>16</v>
      </c>
      <c r="R493" s="662" t="s">
        <v>43</v>
      </c>
      <c r="S493" s="662" t="s">
        <v>31</v>
      </c>
      <c r="T493" s="662" t="s">
        <v>2023</v>
      </c>
      <c r="U493" s="662" t="s">
        <v>326</v>
      </c>
      <c r="V493" s="685">
        <v>870525877</v>
      </c>
      <c r="X493" s="662" t="s">
        <v>2024</v>
      </c>
      <c r="Y493" s="662" t="s">
        <v>299</v>
      </c>
      <c r="Z493" s="662" t="s">
        <v>660</v>
      </c>
      <c r="AA493" s="662">
        <v>2012</v>
      </c>
      <c r="AB493" s="681">
        <v>42664</v>
      </c>
      <c r="AC493" s="686" t="s">
        <v>2025</v>
      </c>
      <c r="AD493" s="686"/>
      <c r="AE493" s="686"/>
      <c r="AF493" s="686"/>
      <c r="AG493" s="626" t="s">
        <v>47</v>
      </c>
      <c r="AI493" s="626" t="s">
        <v>51</v>
      </c>
      <c r="DD493" s="626">
        <v>493</v>
      </c>
      <c r="DG493" s="626">
        <v>0.5</v>
      </c>
      <c r="DH493" s="681">
        <v>42896.757134375002</v>
      </c>
      <c r="DI493" s="662" t="s">
        <v>614</v>
      </c>
      <c r="DJ493" s="663">
        <v>2</v>
      </c>
      <c r="DK493" s="662"/>
      <c r="DL493" s="687" t="str">
        <f t="shared" si="65"/>
        <v>พร้อมซ่อม</v>
      </c>
      <c r="DM493" s="688">
        <v>5838.27</v>
      </c>
    </row>
    <row r="494" spans="1:117" x14ac:dyDescent="0.25">
      <c r="A494" s="689">
        <f t="shared" si="69"/>
        <v>276</v>
      </c>
      <c r="B494" s="690">
        <f t="shared" si="70"/>
        <v>1706027</v>
      </c>
      <c r="C494" s="626">
        <v>494</v>
      </c>
      <c r="D494" s="677" t="str">
        <f t="shared" si="67"/>
        <v>17</v>
      </c>
      <c r="E494" s="677" t="str">
        <f t="shared" si="68"/>
        <v>06</v>
      </c>
      <c r="F494" s="691">
        <f t="shared" si="71"/>
        <v>27</v>
      </c>
      <c r="G494" s="692" t="str">
        <f t="shared" si="72"/>
        <v>027</v>
      </c>
      <c r="H494" s="680" t="str">
        <f t="shared" si="66"/>
        <v>1706027</v>
      </c>
      <c r="L494" s="683" t="str">
        <f>IF(I494="","",IF(J494="","No fix",J494-I494))</f>
        <v/>
      </c>
      <c r="M494" s="684" t="str">
        <f>IF(I494="","",IF(AG494="","NON","JOB"))</f>
        <v/>
      </c>
      <c r="N494" s="684" t="str">
        <f>IF(I494="","",IFERROR(VLOOKUP(B494,QUEUE!$F$11:$X$1000,19,FALSE),"NON"))</f>
        <v/>
      </c>
      <c r="O494" s="684" t="str">
        <f>IF(I494="","",IFERROR(IF(VLOOKUP(B494,REFINISH!$F$4:$O$1000,10,FALSE)="",VLOOKUP(B494,REFINISH!$F$4:$O$1000,8,FALSE),"OK"),"NON"))</f>
        <v/>
      </c>
      <c r="P494" s="684" t="str">
        <f>IF(I494="","",IF(AF494=0,"NON",IF(AF494-DE494=0,"OK","ขาด"&amp;AF494-DE494&amp;"ชิ้น")))</f>
        <v/>
      </c>
      <c r="Q494" s="662" t="s">
        <v>16</v>
      </c>
      <c r="R494" s="662" t="s">
        <v>102</v>
      </c>
      <c r="S494" s="662" t="s">
        <v>31</v>
      </c>
      <c r="T494" s="662" t="s">
        <v>2029</v>
      </c>
      <c r="U494" s="662" t="s">
        <v>326</v>
      </c>
      <c r="V494" s="685">
        <v>869202082</v>
      </c>
      <c r="X494" s="662" t="s">
        <v>2030</v>
      </c>
      <c r="Y494" s="662" t="s">
        <v>838</v>
      </c>
      <c r="Z494" s="662" t="s">
        <v>2031</v>
      </c>
      <c r="AA494" s="662">
        <v>2010</v>
      </c>
      <c r="AB494" s="681">
        <v>43170</v>
      </c>
      <c r="AC494" s="686" t="s">
        <v>488</v>
      </c>
      <c r="AD494" s="686"/>
      <c r="AE494" s="686"/>
      <c r="AF494" s="686"/>
      <c r="DD494" s="626">
        <v>494</v>
      </c>
      <c r="DH494" s="681">
        <v>42899.398713657407</v>
      </c>
      <c r="DI494" s="662"/>
      <c r="DJ494" s="663"/>
      <c r="DK494" s="662">
        <v>1</v>
      </c>
      <c r="DL494" s="687" t="str">
        <f t="shared" si="65"/>
        <v>รออนุมัติ</v>
      </c>
      <c r="DM494" s="688">
        <v>21437.86</v>
      </c>
    </row>
    <row r="495" spans="1:117" x14ac:dyDescent="0.25">
      <c r="A495" s="689">
        <f t="shared" si="69"/>
        <v>4052</v>
      </c>
      <c r="B495" s="690">
        <f t="shared" si="70"/>
        <v>1706028</v>
      </c>
      <c r="C495" s="626">
        <v>495</v>
      </c>
      <c r="D495" s="677" t="str">
        <f t="shared" si="67"/>
        <v>17</v>
      </c>
      <c r="E495" s="677" t="str">
        <f t="shared" si="68"/>
        <v>06</v>
      </c>
      <c r="F495" s="691">
        <f t="shared" si="71"/>
        <v>28</v>
      </c>
      <c r="G495" s="692" t="str">
        <f t="shared" si="72"/>
        <v>028</v>
      </c>
      <c r="H495" s="680" t="str">
        <f t="shared" si="66"/>
        <v>1706028</v>
      </c>
      <c r="I495" s="681">
        <v>42923.559916666665</v>
      </c>
      <c r="J495" s="681">
        <v>42933</v>
      </c>
      <c r="K495" s="682">
        <v>42938</v>
      </c>
      <c r="L495" s="683" t="s">
        <v>555</v>
      </c>
      <c r="M495" s="684" t="s">
        <v>555</v>
      </c>
      <c r="N495" s="684" t="s">
        <v>555</v>
      </c>
      <c r="O495" s="684" t="s">
        <v>555</v>
      </c>
      <c r="P495" s="684" t="s">
        <v>555</v>
      </c>
      <c r="Q495" s="662" t="s">
        <v>16</v>
      </c>
      <c r="R495" s="662" t="s">
        <v>44</v>
      </c>
      <c r="S495" s="662" t="s">
        <v>31</v>
      </c>
      <c r="T495" s="662" t="s">
        <v>2032</v>
      </c>
      <c r="V495" s="685">
        <v>945341415</v>
      </c>
      <c r="X495" s="662" t="s">
        <v>2033</v>
      </c>
      <c r="Y495" s="662" t="s">
        <v>310</v>
      </c>
      <c r="Z495" s="662" t="s">
        <v>507</v>
      </c>
      <c r="AA495" s="662">
        <v>1997</v>
      </c>
      <c r="AB495" s="681" t="s">
        <v>330</v>
      </c>
      <c r="AD495" s="686"/>
      <c r="AE495" s="686"/>
      <c r="AF495" s="686"/>
      <c r="AG495" s="626" t="s">
        <v>47</v>
      </c>
      <c r="AH495" s="626" t="s">
        <v>340</v>
      </c>
      <c r="AI495" s="626" t="s">
        <v>53</v>
      </c>
      <c r="AK495" s="626" t="s">
        <v>68</v>
      </c>
      <c r="AL495" s="626" t="s">
        <v>340</v>
      </c>
      <c r="AM495" s="626" t="s">
        <v>70</v>
      </c>
      <c r="AN495" s="626" t="s">
        <v>340</v>
      </c>
      <c r="AO495" s="626" t="s">
        <v>73</v>
      </c>
      <c r="AP495" s="626" t="s">
        <v>340</v>
      </c>
      <c r="DD495" s="626">
        <v>495</v>
      </c>
      <c r="DG495" s="626">
        <v>0.5</v>
      </c>
      <c r="DH495" s="681">
        <v>42899.402318981483</v>
      </c>
      <c r="DI495" s="662" t="s">
        <v>614</v>
      </c>
      <c r="DJ495" s="663">
        <v>2</v>
      </c>
      <c r="DK495" s="662"/>
      <c r="DL495" s="687" t="str">
        <f t="shared" si="65"/>
        <v>พร้อมซ่อม</v>
      </c>
      <c r="DM495" s="688"/>
    </row>
    <row r="496" spans="1:117" x14ac:dyDescent="0.25">
      <c r="A496" s="689">
        <f t="shared" si="69"/>
        <v>5459</v>
      </c>
      <c r="B496" s="690">
        <f t="shared" si="70"/>
        <v>1706029</v>
      </c>
      <c r="C496" s="626">
        <v>496</v>
      </c>
      <c r="D496" s="677" t="str">
        <f t="shared" si="67"/>
        <v>17</v>
      </c>
      <c r="E496" s="677" t="str">
        <f t="shared" si="68"/>
        <v>06</v>
      </c>
      <c r="F496" s="691">
        <f t="shared" si="71"/>
        <v>29</v>
      </c>
      <c r="G496" s="692" t="str">
        <f t="shared" si="72"/>
        <v>029</v>
      </c>
      <c r="H496" s="680" t="str">
        <f t="shared" si="66"/>
        <v>1706029</v>
      </c>
      <c r="L496" s="683" t="str">
        <f>IF(I496="","",IF(J496="","No fix",J496-I496))</f>
        <v/>
      </c>
      <c r="M496" s="684" t="str">
        <f>IF(I496="","",IF(AG496="","NON","JOB"))</f>
        <v/>
      </c>
      <c r="N496" s="684" t="str">
        <f>IF(I496="","",IFERROR(VLOOKUP(B496,QUEUE!$F$11:$X$1000,19,FALSE),"NON"))</f>
        <v/>
      </c>
      <c r="O496" s="684" t="str">
        <f>IF(I496="","",IFERROR(IF(VLOOKUP(B496,REFINISH!$F$4:$O$1000,10,FALSE)="",VLOOKUP(B496,REFINISH!$F$4:$O$1000,8,FALSE),"OK"),"NON"))</f>
        <v/>
      </c>
      <c r="P496" s="684" t="str">
        <f>IF(I496="","",IF(AF496=0,"NON",IF(AF496-DE496=0,"OK","ขาด"&amp;AF496-DE496&amp;"ชิ้น")))</f>
        <v/>
      </c>
      <c r="Q496" s="662" t="s">
        <v>16</v>
      </c>
      <c r="R496" s="662" t="s">
        <v>44</v>
      </c>
      <c r="S496" s="662" t="s">
        <v>35</v>
      </c>
      <c r="T496" s="662" t="s">
        <v>1066</v>
      </c>
      <c r="U496" s="662" t="s">
        <v>501</v>
      </c>
      <c r="V496" s="685">
        <v>814358605</v>
      </c>
      <c r="W496" s="685">
        <v>814975516</v>
      </c>
      <c r="X496" s="662" t="s">
        <v>1067</v>
      </c>
      <c r="Y496" s="662" t="s">
        <v>310</v>
      </c>
      <c r="Z496" s="662" t="s">
        <v>311</v>
      </c>
      <c r="AA496" s="662">
        <v>2010</v>
      </c>
      <c r="AB496" s="681">
        <v>42902</v>
      </c>
      <c r="AC496" s="686" t="s">
        <v>824</v>
      </c>
      <c r="AD496" s="686"/>
      <c r="AE496" s="686"/>
      <c r="AF496" s="686"/>
      <c r="DD496" s="626">
        <v>496</v>
      </c>
      <c r="DH496" s="681">
        <v>42899.405673611109</v>
      </c>
      <c r="DI496" s="662"/>
      <c r="DJ496" s="663"/>
      <c r="DK496" s="662"/>
      <c r="DL496" s="687" t="str">
        <f t="shared" si="65"/>
        <v>รออนุมัติ</v>
      </c>
      <c r="DM496" s="688">
        <v>0</v>
      </c>
    </row>
    <row r="497" spans="1:117" x14ac:dyDescent="0.25">
      <c r="A497" s="689">
        <f t="shared" si="69"/>
        <v>3271</v>
      </c>
      <c r="B497" s="690">
        <f t="shared" si="70"/>
        <v>1706030</v>
      </c>
      <c r="C497" s="626">
        <v>497</v>
      </c>
      <c r="D497" s="677" t="str">
        <f t="shared" si="67"/>
        <v>17</v>
      </c>
      <c r="E497" s="677" t="str">
        <f t="shared" si="68"/>
        <v>06</v>
      </c>
      <c r="F497" s="691">
        <f t="shared" si="71"/>
        <v>30</v>
      </c>
      <c r="G497" s="692" t="str">
        <f t="shared" si="72"/>
        <v>030</v>
      </c>
      <c r="H497" s="680" t="str">
        <f t="shared" si="66"/>
        <v>1706030</v>
      </c>
      <c r="L497" s="683" t="str">
        <f>IF(I497="","",IF(J497="","No fix",J497-I497))</f>
        <v/>
      </c>
      <c r="M497" s="684" t="str">
        <f>IF(I497="","",IF(AG497="","NON","JOB"))</f>
        <v/>
      </c>
      <c r="N497" s="684" t="str">
        <f>IF(I497="","",IFERROR(VLOOKUP(B497,QUEUE!$F$11:$X$1000,19,FALSE),"NON"))</f>
        <v/>
      </c>
      <c r="O497" s="684" t="str">
        <f>IF(I497="","",IFERROR(IF(VLOOKUP(B497,REFINISH!$F$4:$O$1000,10,FALSE)="",VLOOKUP(B497,REFINISH!$F$4:$O$1000,8,FALSE),"OK"),"NON"))</f>
        <v/>
      </c>
      <c r="P497" s="684" t="str">
        <f>IF(I497="","",IF(AF497=0,"NON",IF(AF497-DE497=0,"OK","ขาด"&amp;AF497-DE497&amp;"ชิ้น")))</f>
        <v/>
      </c>
      <c r="Q497" s="662" t="s">
        <v>16</v>
      </c>
      <c r="R497" s="662" t="s">
        <v>1527</v>
      </c>
      <c r="S497" s="662" t="s">
        <v>31</v>
      </c>
      <c r="T497" s="662" t="s">
        <v>2034</v>
      </c>
      <c r="U497" s="662" t="s">
        <v>398</v>
      </c>
      <c r="V497" s="685">
        <v>917399234</v>
      </c>
      <c r="X497" s="662" t="s">
        <v>2035</v>
      </c>
      <c r="Y497" s="662" t="s">
        <v>315</v>
      </c>
      <c r="Z497" s="662" t="s">
        <v>411</v>
      </c>
      <c r="AA497" s="662">
        <v>2000</v>
      </c>
      <c r="AB497" s="681" t="s">
        <v>330</v>
      </c>
      <c r="AD497" s="686"/>
      <c r="AE497" s="686"/>
      <c r="AF497" s="686"/>
      <c r="DD497" s="626">
        <v>497</v>
      </c>
      <c r="DH497" s="681">
        <v>42899.408955324077</v>
      </c>
      <c r="DI497" s="662"/>
      <c r="DJ497" s="663"/>
      <c r="DK497" s="662"/>
      <c r="DL497" s="687" t="str">
        <f t="shared" si="65"/>
        <v>รออนุมัติ</v>
      </c>
      <c r="DM497" s="688">
        <v>0</v>
      </c>
    </row>
    <row r="498" spans="1:117" x14ac:dyDescent="0.25">
      <c r="A498" s="689">
        <f t="shared" si="69"/>
        <v>7948</v>
      </c>
      <c r="B498" s="690">
        <f t="shared" si="70"/>
        <v>1706031</v>
      </c>
      <c r="C498" s="626">
        <v>498</v>
      </c>
      <c r="D498" s="677" t="str">
        <f t="shared" si="67"/>
        <v>17</v>
      </c>
      <c r="E498" s="677" t="str">
        <f t="shared" si="68"/>
        <v>06</v>
      </c>
      <c r="F498" s="691">
        <f t="shared" si="71"/>
        <v>31</v>
      </c>
      <c r="G498" s="692" t="str">
        <f t="shared" si="72"/>
        <v>031</v>
      </c>
      <c r="H498" s="680" t="str">
        <f t="shared" si="66"/>
        <v>1706031</v>
      </c>
      <c r="I498" s="681">
        <v>42912.428648958332</v>
      </c>
      <c r="J498" s="681">
        <v>42931</v>
      </c>
      <c r="K498" s="682">
        <v>42948</v>
      </c>
      <c r="L498" s="683" t="s">
        <v>555</v>
      </c>
      <c r="M498" s="684" t="s">
        <v>555</v>
      </c>
      <c r="N498" s="684" t="s">
        <v>555</v>
      </c>
      <c r="O498" s="684" t="s">
        <v>555</v>
      </c>
      <c r="P498" s="684" t="s">
        <v>555</v>
      </c>
      <c r="Q498" s="662" t="s">
        <v>16</v>
      </c>
      <c r="R498" s="662" t="s">
        <v>102</v>
      </c>
      <c r="S498" s="662" t="s">
        <v>32</v>
      </c>
      <c r="T498" s="662" t="s">
        <v>2036</v>
      </c>
      <c r="U498" s="662" t="s">
        <v>308</v>
      </c>
      <c r="V498" s="685">
        <v>820866336</v>
      </c>
      <c r="W498" s="685">
        <v>825413477</v>
      </c>
      <c r="X498" s="662" t="s">
        <v>2037</v>
      </c>
      <c r="Y498" s="662" t="s">
        <v>310</v>
      </c>
      <c r="Z498" s="662" t="s">
        <v>420</v>
      </c>
      <c r="AA498" s="662">
        <v>2006</v>
      </c>
      <c r="AB498" s="681">
        <v>42978</v>
      </c>
      <c r="AC498" s="686" t="s">
        <v>1516</v>
      </c>
      <c r="AD498" s="686"/>
      <c r="AE498" s="686"/>
      <c r="AF498" s="686"/>
      <c r="AG498" s="626" t="s">
        <v>341</v>
      </c>
      <c r="AI498" s="626" t="s">
        <v>2139</v>
      </c>
      <c r="AK498" s="626" t="s">
        <v>2140</v>
      </c>
      <c r="AM498" s="626" t="s">
        <v>2141</v>
      </c>
      <c r="AO498" s="626" t="s">
        <v>2142</v>
      </c>
      <c r="DD498" s="626">
        <v>498</v>
      </c>
      <c r="DH498" s="681">
        <v>42899.411050925926</v>
      </c>
      <c r="DI498" s="662">
        <v>0</v>
      </c>
      <c r="DJ498" s="663">
        <v>0</v>
      </c>
      <c r="DK498" s="662"/>
      <c r="DL498" s="687" t="str">
        <f t="shared" si="65"/>
        <v>พร้อมซ่อม</v>
      </c>
      <c r="DM498" s="688">
        <v>0</v>
      </c>
    </row>
    <row r="499" spans="1:117" x14ac:dyDescent="0.25">
      <c r="A499" s="689">
        <f t="shared" si="69"/>
        <v>9938</v>
      </c>
      <c r="B499" s="690">
        <f t="shared" si="70"/>
        <v>1706032</v>
      </c>
      <c r="C499" s="626">
        <v>499</v>
      </c>
      <c r="D499" s="677" t="str">
        <f t="shared" si="67"/>
        <v>17</v>
      </c>
      <c r="E499" s="677" t="str">
        <f t="shared" si="68"/>
        <v>06</v>
      </c>
      <c r="F499" s="691">
        <f t="shared" si="71"/>
        <v>32</v>
      </c>
      <c r="G499" s="692" t="str">
        <f t="shared" si="72"/>
        <v>032</v>
      </c>
      <c r="H499" s="680" t="str">
        <f t="shared" si="66"/>
        <v>1706032</v>
      </c>
      <c r="I499" s="681">
        <v>42926.482281481483</v>
      </c>
      <c r="J499" s="681">
        <v>42933</v>
      </c>
      <c r="K499" s="682">
        <v>42936.85992141204</v>
      </c>
      <c r="L499" s="683" t="s">
        <v>555</v>
      </c>
      <c r="M499" s="684" t="s">
        <v>555</v>
      </c>
      <c r="N499" s="684" t="s">
        <v>555</v>
      </c>
      <c r="O499" s="684" t="s">
        <v>555</v>
      </c>
      <c r="P499" s="684" t="s">
        <v>555</v>
      </c>
      <c r="Q499" s="662" t="s">
        <v>16</v>
      </c>
      <c r="R499" s="662" t="s">
        <v>103</v>
      </c>
      <c r="S499" s="662" t="s">
        <v>31</v>
      </c>
      <c r="T499" s="662" t="s">
        <v>2038</v>
      </c>
      <c r="U499" s="662" t="s">
        <v>303</v>
      </c>
      <c r="V499" s="685">
        <v>917282266</v>
      </c>
      <c r="W499" s="685">
        <v>814564086</v>
      </c>
      <c r="X499" s="662" t="s">
        <v>2039</v>
      </c>
      <c r="Y499" s="662" t="s">
        <v>310</v>
      </c>
      <c r="Z499" s="662" t="s">
        <v>336</v>
      </c>
      <c r="AA499" s="662">
        <v>2014</v>
      </c>
      <c r="AB499" s="681">
        <v>43056</v>
      </c>
      <c r="AC499" s="686" t="s">
        <v>814</v>
      </c>
      <c r="AD499" s="686"/>
      <c r="AE499" s="686"/>
      <c r="AF499" s="686"/>
      <c r="AG499" s="626" t="s">
        <v>50</v>
      </c>
      <c r="AH499" s="626" t="s">
        <v>340</v>
      </c>
      <c r="AI499" s="626" t="s">
        <v>79</v>
      </c>
      <c r="AK499" s="626" t="s">
        <v>63</v>
      </c>
      <c r="AM499" s="626" t="s">
        <v>72</v>
      </c>
      <c r="AN499" s="626" t="s">
        <v>340</v>
      </c>
      <c r="AO499" s="626" t="s">
        <v>2226</v>
      </c>
      <c r="DD499" s="626">
        <v>499</v>
      </c>
      <c r="DG499" s="626">
        <v>0.5</v>
      </c>
      <c r="DH499" s="681">
        <v>42899.413566087962</v>
      </c>
      <c r="DI499" s="662" t="s">
        <v>2047</v>
      </c>
      <c r="DJ499" s="663">
        <v>2</v>
      </c>
      <c r="DK499" s="662"/>
      <c r="DL499" s="687" t="str">
        <f t="shared" si="65"/>
        <v>พร้อมซ่อม</v>
      </c>
      <c r="DM499" s="688"/>
    </row>
    <row r="500" spans="1:117" x14ac:dyDescent="0.25">
      <c r="A500" s="689">
        <f t="shared" si="69"/>
        <v>6306</v>
      </c>
      <c r="B500" s="690">
        <f t="shared" si="70"/>
        <v>1706033</v>
      </c>
      <c r="C500" s="626">
        <v>500</v>
      </c>
      <c r="D500" s="677" t="str">
        <f t="shared" si="67"/>
        <v>17</v>
      </c>
      <c r="E500" s="677" t="str">
        <f t="shared" si="68"/>
        <v>06</v>
      </c>
      <c r="F500" s="691">
        <f t="shared" si="71"/>
        <v>33</v>
      </c>
      <c r="G500" s="692" t="str">
        <f t="shared" si="72"/>
        <v>033</v>
      </c>
      <c r="H500" s="680" t="str">
        <f t="shared" si="66"/>
        <v>1706033</v>
      </c>
      <c r="I500" s="681">
        <v>42912.464024652778</v>
      </c>
      <c r="J500" s="681">
        <v>42942</v>
      </c>
      <c r="K500" s="682">
        <v>42915.442069791665</v>
      </c>
      <c r="L500" s="683" t="s">
        <v>555</v>
      </c>
      <c r="M500" s="684" t="s">
        <v>555</v>
      </c>
      <c r="N500" s="684" t="s">
        <v>555</v>
      </c>
      <c r="O500" s="684" t="s">
        <v>555</v>
      </c>
      <c r="P500" s="684" t="s">
        <v>555</v>
      </c>
      <c r="Q500" s="662" t="s">
        <v>16</v>
      </c>
      <c r="R500" s="662" t="s">
        <v>43</v>
      </c>
      <c r="S500" s="662" t="s">
        <v>31</v>
      </c>
      <c r="T500" s="662" t="s">
        <v>2040</v>
      </c>
      <c r="U500" s="662" t="s">
        <v>308</v>
      </c>
      <c r="V500" s="685">
        <v>832646063</v>
      </c>
      <c r="X500" s="662" t="s">
        <v>2041</v>
      </c>
      <c r="Y500" s="662" t="s">
        <v>294</v>
      </c>
      <c r="Z500" s="662" t="s">
        <v>590</v>
      </c>
      <c r="AA500" s="662">
        <v>2007</v>
      </c>
      <c r="AB500" s="681" t="s">
        <v>330</v>
      </c>
      <c r="AD500" s="686"/>
      <c r="AE500" s="686"/>
      <c r="AF500" s="686"/>
      <c r="AG500" s="626" t="s">
        <v>50</v>
      </c>
      <c r="AH500" s="626" t="s">
        <v>340</v>
      </c>
      <c r="AI500" s="626" t="s">
        <v>615</v>
      </c>
      <c r="AK500" s="626" t="s">
        <v>2146</v>
      </c>
      <c r="AM500" s="626" t="s">
        <v>2147</v>
      </c>
      <c r="AO500" s="626" t="s">
        <v>2148</v>
      </c>
      <c r="DD500" s="626">
        <v>500</v>
      </c>
      <c r="DG500" s="626">
        <v>0.5</v>
      </c>
      <c r="DH500" s="681">
        <v>42899.41467997685</v>
      </c>
      <c r="DI500" s="662" t="s">
        <v>1144</v>
      </c>
      <c r="DJ500" s="663">
        <v>0</v>
      </c>
      <c r="DK500" s="662"/>
      <c r="DL500" s="687" t="str">
        <f t="shared" si="65"/>
        <v>พร้อมซ่อม</v>
      </c>
      <c r="DM500" s="688">
        <v>0</v>
      </c>
    </row>
    <row r="501" spans="1:117" x14ac:dyDescent="0.25">
      <c r="A501" s="689">
        <f t="shared" si="69"/>
        <v>2593</v>
      </c>
      <c r="B501" s="690">
        <f t="shared" si="70"/>
        <v>1706034</v>
      </c>
      <c r="C501" s="626">
        <v>501</v>
      </c>
      <c r="D501" s="677" t="str">
        <f t="shared" si="67"/>
        <v>17</v>
      </c>
      <c r="E501" s="677" t="str">
        <f t="shared" si="68"/>
        <v>06</v>
      </c>
      <c r="F501" s="691">
        <f t="shared" si="71"/>
        <v>34</v>
      </c>
      <c r="G501" s="692" t="str">
        <f t="shared" si="72"/>
        <v>034</v>
      </c>
      <c r="H501" s="680" t="str">
        <f t="shared" si="66"/>
        <v>1706034</v>
      </c>
      <c r="I501" s="681">
        <v>42910.47610821759</v>
      </c>
      <c r="J501" s="681">
        <v>42891</v>
      </c>
      <c r="K501" s="682">
        <v>42938</v>
      </c>
      <c r="L501" s="683" t="s">
        <v>555</v>
      </c>
      <c r="M501" s="684" t="s">
        <v>555</v>
      </c>
      <c r="N501" s="684" t="s">
        <v>555</v>
      </c>
      <c r="O501" s="684" t="s">
        <v>555</v>
      </c>
      <c r="P501" s="684" t="s">
        <v>555</v>
      </c>
      <c r="Q501" s="662" t="s">
        <v>16</v>
      </c>
      <c r="R501" s="662" t="s">
        <v>1527</v>
      </c>
      <c r="S501" s="662" t="s">
        <v>31</v>
      </c>
      <c r="T501" s="662" t="s">
        <v>2042</v>
      </c>
      <c r="U501" s="662" t="s">
        <v>387</v>
      </c>
      <c r="V501" s="685">
        <v>909533636</v>
      </c>
      <c r="X501" s="662" t="s">
        <v>2043</v>
      </c>
      <c r="Y501" s="662" t="s">
        <v>315</v>
      </c>
      <c r="Z501" s="662" t="s">
        <v>316</v>
      </c>
      <c r="AA501" s="662">
        <v>2000</v>
      </c>
      <c r="AB501" s="681" t="s">
        <v>330</v>
      </c>
      <c r="AD501" s="686"/>
      <c r="AE501" s="686"/>
      <c r="AF501" s="686"/>
      <c r="AG501" s="626" t="s">
        <v>47</v>
      </c>
      <c r="AH501" s="626" t="s">
        <v>340</v>
      </c>
      <c r="AI501" s="626" t="s">
        <v>67</v>
      </c>
      <c r="AJ501" s="626" t="s">
        <v>340</v>
      </c>
      <c r="AK501" s="626" t="s">
        <v>2135</v>
      </c>
      <c r="AM501" s="626" t="s">
        <v>2136</v>
      </c>
      <c r="DD501" s="626">
        <v>501</v>
      </c>
      <c r="DG501" s="626">
        <v>0.5</v>
      </c>
      <c r="DH501" s="681">
        <v>42899.469806250003</v>
      </c>
      <c r="DI501" s="662" t="s">
        <v>1013</v>
      </c>
      <c r="DJ501" s="663">
        <v>1</v>
      </c>
      <c r="DK501" s="662">
        <v>1</v>
      </c>
      <c r="DL501" s="687" t="str">
        <f t="shared" si="65"/>
        <v>พร้อมซ่อม</v>
      </c>
      <c r="DM501" s="688">
        <v>7300</v>
      </c>
    </row>
    <row r="502" spans="1:117" x14ac:dyDescent="0.25">
      <c r="A502" s="689">
        <f t="shared" si="69"/>
        <v>4702</v>
      </c>
      <c r="B502" s="690">
        <f t="shared" si="70"/>
        <v>1706035</v>
      </c>
      <c r="C502" s="626">
        <v>502</v>
      </c>
      <c r="D502" s="677" t="str">
        <f t="shared" si="67"/>
        <v>17</v>
      </c>
      <c r="E502" s="677" t="str">
        <f t="shared" si="68"/>
        <v>06</v>
      </c>
      <c r="F502" s="691">
        <f t="shared" si="71"/>
        <v>35</v>
      </c>
      <c r="G502" s="692" t="str">
        <f t="shared" si="72"/>
        <v>035</v>
      </c>
      <c r="H502" s="680" t="str">
        <f t="shared" si="66"/>
        <v>1706035</v>
      </c>
      <c r="L502" s="683" t="str">
        <f>IF(I502="","",IF(J502="","No fix",J502-I502))</f>
        <v/>
      </c>
      <c r="M502" s="684" t="str">
        <f>IF(I502="","",IF(AG502="","NON","JOB"))</f>
        <v/>
      </c>
      <c r="N502" s="684" t="str">
        <f>IF(I502="","",IFERROR(VLOOKUP(B502,QUEUE!$F$11:$X$1000,19,FALSE),"NON"))</f>
        <v/>
      </c>
      <c r="O502" s="684" t="str">
        <f>IF(I502="","",IFERROR(IF(VLOOKUP(B502,REFINISH!$F$4:$O$1000,10,FALSE)="",VLOOKUP(B502,REFINISH!$F$4:$O$1000,8,FALSE),"OK"),"NON"))</f>
        <v/>
      </c>
      <c r="P502" s="684" t="str">
        <f>IF(I502="","",IF(AF502=0,"NON",IF(AF502-DE502=0,"OK","ขาด"&amp;AF502-DE502&amp;"ชิ้น")))</f>
        <v/>
      </c>
      <c r="Q502" s="662" t="s">
        <v>16</v>
      </c>
      <c r="R502" s="662" t="s">
        <v>44</v>
      </c>
      <c r="S502" s="662" t="s">
        <v>31</v>
      </c>
      <c r="T502" s="662" t="s">
        <v>2044</v>
      </c>
      <c r="U502" s="662" t="s">
        <v>308</v>
      </c>
      <c r="V502" s="685">
        <v>868983846</v>
      </c>
      <c r="X502" s="662" t="s">
        <v>2045</v>
      </c>
      <c r="Y502" s="662" t="s">
        <v>328</v>
      </c>
      <c r="Z502" s="662" t="s">
        <v>1081</v>
      </c>
      <c r="AA502" s="662">
        <v>2003</v>
      </c>
      <c r="AB502" s="681">
        <v>43165</v>
      </c>
      <c r="AC502" s="686" t="s">
        <v>306</v>
      </c>
      <c r="AD502" s="686"/>
      <c r="AE502" s="686"/>
      <c r="AF502" s="686"/>
      <c r="DD502" s="626">
        <v>502</v>
      </c>
      <c r="DH502" s="681">
        <v>42899.475126041667</v>
      </c>
      <c r="DI502" s="662"/>
      <c r="DJ502" s="663"/>
      <c r="DK502" s="662"/>
      <c r="DL502" s="687" t="str">
        <f t="shared" si="65"/>
        <v>รออนุมัติ</v>
      </c>
      <c r="DM502" s="688">
        <v>2395.37</v>
      </c>
    </row>
    <row r="503" spans="1:117" x14ac:dyDescent="0.25">
      <c r="A503" s="689">
        <f t="shared" si="69"/>
        <v>8083</v>
      </c>
      <c r="B503" s="690">
        <f t="shared" si="70"/>
        <v>1706036</v>
      </c>
      <c r="C503" s="626">
        <v>503</v>
      </c>
      <c r="D503" s="677" t="str">
        <f t="shared" si="67"/>
        <v>17</v>
      </c>
      <c r="E503" s="677" t="str">
        <f t="shared" si="68"/>
        <v>06</v>
      </c>
      <c r="F503" s="691">
        <f t="shared" si="71"/>
        <v>36</v>
      </c>
      <c r="G503" s="692" t="str">
        <f t="shared" si="72"/>
        <v>036</v>
      </c>
      <c r="H503" s="680" t="str">
        <f t="shared" si="66"/>
        <v>1706036</v>
      </c>
      <c r="I503" s="681">
        <v>42899.498851851851</v>
      </c>
      <c r="J503" s="681">
        <v>42910</v>
      </c>
      <c r="K503" s="682">
        <v>42909.548052893515</v>
      </c>
      <c r="L503" s="683" t="s">
        <v>555</v>
      </c>
      <c r="M503" s="684" t="s">
        <v>555</v>
      </c>
      <c r="N503" s="684" t="s">
        <v>555</v>
      </c>
      <c r="O503" s="684" t="s">
        <v>555</v>
      </c>
      <c r="P503" s="684" t="s">
        <v>555</v>
      </c>
      <c r="Q503" s="662" t="s">
        <v>16</v>
      </c>
      <c r="R503" s="662" t="s">
        <v>44</v>
      </c>
      <c r="S503" s="662" t="s">
        <v>32</v>
      </c>
      <c r="T503" s="662" t="s">
        <v>1931</v>
      </c>
      <c r="U503" s="662" t="s">
        <v>398</v>
      </c>
      <c r="V503" s="685">
        <v>891143876</v>
      </c>
      <c r="X503" s="662" t="s">
        <v>2046</v>
      </c>
      <c r="Y503" s="662" t="s">
        <v>315</v>
      </c>
      <c r="Z503" s="662" t="s">
        <v>1933</v>
      </c>
      <c r="AA503" s="662">
        <v>2014</v>
      </c>
      <c r="AB503" s="681">
        <v>42881</v>
      </c>
      <c r="AC503" s="686" t="s">
        <v>1576</v>
      </c>
      <c r="AD503" s="686"/>
      <c r="AE503" s="686"/>
      <c r="AF503" s="686"/>
      <c r="AG503" s="626" t="s">
        <v>47</v>
      </c>
      <c r="AI503" s="626" t="s">
        <v>48</v>
      </c>
      <c r="AJ503" s="626" t="s">
        <v>2048</v>
      </c>
      <c r="AK503" s="626" t="s">
        <v>55</v>
      </c>
      <c r="AM503" s="626" t="s">
        <v>59</v>
      </c>
      <c r="AO503" s="626" t="s">
        <v>2049</v>
      </c>
      <c r="DD503" s="626">
        <v>503</v>
      </c>
      <c r="DG503" s="626">
        <v>0.5</v>
      </c>
      <c r="DH503" s="681">
        <v>42899.496619328704</v>
      </c>
      <c r="DI503" s="662" t="s">
        <v>2047</v>
      </c>
      <c r="DJ503" s="663">
        <v>4</v>
      </c>
      <c r="DK503" s="662">
        <v>1</v>
      </c>
      <c r="DL503" s="687" t="str">
        <f t="shared" si="65"/>
        <v>พร้อมซ่อม</v>
      </c>
      <c r="DM503" s="688">
        <v>10000</v>
      </c>
    </row>
    <row r="504" spans="1:117" x14ac:dyDescent="0.25">
      <c r="A504" s="689">
        <f t="shared" si="69"/>
        <v>1095</v>
      </c>
      <c r="B504" s="690">
        <f t="shared" si="70"/>
        <v>1706037</v>
      </c>
      <c r="C504" s="626">
        <v>504</v>
      </c>
      <c r="D504" s="677" t="str">
        <f t="shared" si="67"/>
        <v>17</v>
      </c>
      <c r="E504" s="677" t="str">
        <f t="shared" si="68"/>
        <v>06</v>
      </c>
      <c r="F504" s="691">
        <f t="shared" si="71"/>
        <v>37</v>
      </c>
      <c r="G504" s="692" t="str">
        <f t="shared" si="72"/>
        <v>037</v>
      </c>
      <c r="H504" s="680" t="str">
        <f t="shared" si="66"/>
        <v>1706037</v>
      </c>
      <c r="I504" s="681">
        <v>42899.554264467595</v>
      </c>
      <c r="J504" s="681">
        <v>42910</v>
      </c>
      <c r="K504" s="682">
        <v>42910.415130555557</v>
      </c>
      <c r="L504" s="683" t="s">
        <v>555</v>
      </c>
      <c r="M504" s="684" t="s">
        <v>555</v>
      </c>
      <c r="N504" s="684" t="s">
        <v>555</v>
      </c>
      <c r="O504" s="684" t="s">
        <v>555</v>
      </c>
      <c r="P504" s="684" t="s">
        <v>555</v>
      </c>
      <c r="Q504" s="662" t="s">
        <v>16</v>
      </c>
      <c r="R504" s="662" t="s">
        <v>44</v>
      </c>
      <c r="S504" s="662" t="s">
        <v>35</v>
      </c>
      <c r="T504" s="662" t="s">
        <v>2050</v>
      </c>
      <c r="U504" s="662" t="s">
        <v>501</v>
      </c>
      <c r="V504" s="685">
        <v>812423450</v>
      </c>
      <c r="X504" s="662" t="s">
        <v>2051</v>
      </c>
      <c r="Y504" s="662" t="s">
        <v>315</v>
      </c>
      <c r="Z504" s="662" t="s">
        <v>1933</v>
      </c>
      <c r="AA504" s="662">
        <v>2014</v>
      </c>
      <c r="AB504" s="681">
        <v>42730</v>
      </c>
      <c r="AC504" s="686" t="s">
        <v>339</v>
      </c>
      <c r="AD504" s="686"/>
      <c r="AE504" s="686"/>
      <c r="AF504" s="686"/>
      <c r="AG504" s="626" t="s">
        <v>47</v>
      </c>
      <c r="AI504" s="626" t="s">
        <v>48</v>
      </c>
      <c r="AK504" s="626" t="s">
        <v>51</v>
      </c>
      <c r="AM504" s="626" t="s">
        <v>56</v>
      </c>
      <c r="DD504" s="626">
        <v>504</v>
      </c>
      <c r="DG504" s="626">
        <v>0.5</v>
      </c>
      <c r="DH504" s="681">
        <v>42899.552917476853</v>
      </c>
      <c r="DI504" s="662">
        <v>0</v>
      </c>
      <c r="DJ504" s="663">
        <v>4</v>
      </c>
      <c r="DK504" s="662"/>
      <c r="DL504" s="687" t="str">
        <f t="shared" si="65"/>
        <v>พร้อมซ่อม</v>
      </c>
      <c r="DM504" s="688"/>
    </row>
    <row r="505" spans="1:117" x14ac:dyDescent="0.25">
      <c r="A505" s="689">
        <f t="shared" si="69"/>
        <v>529</v>
      </c>
      <c r="B505" s="690">
        <f t="shared" si="70"/>
        <v>1706038</v>
      </c>
      <c r="C505" s="626">
        <v>505</v>
      </c>
      <c r="D505" s="677" t="str">
        <f t="shared" si="67"/>
        <v>17</v>
      </c>
      <c r="E505" s="677" t="str">
        <f t="shared" si="68"/>
        <v>06</v>
      </c>
      <c r="F505" s="691">
        <f t="shared" si="71"/>
        <v>38</v>
      </c>
      <c r="G505" s="692" t="str">
        <f t="shared" si="72"/>
        <v>038</v>
      </c>
      <c r="H505" s="680" t="str">
        <f t="shared" si="66"/>
        <v>1706038</v>
      </c>
      <c r="I505" s="681">
        <v>42899.559045833332</v>
      </c>
      <c r="J505" s="681">
        <v>0</v>
      </c>
      <c r="K505" s="682">
        <v>42902.399724421295</v>
      </c>
      <c r="L505" s="683" t="s">
        <v>555</v>
      </c>
      <c r="M505" s="684" t="s">
        <v>555</v>
      </c>
      <c r="N505" s="684" t="s">
        <v>555</v>
      </c>
      <c r="O505" s="684" t="s">
        <v>555</v>
      </c>
      <c r="P505" s="684" t="s">
        <v>555</v>
      </c>
      <c r="Q505" s="662" t="s">
        <v>16</v>
      </c>
      <c r="R505" s="662" t="s">
        <v>45</v>
      </c>
      <c r="S505" s="662" t="s">
        <v>31</v>
      </c>
      <c r="T505" s="662" t="s">
        <v>2052</v>
      </c>
      <c r="U505" s="662" t="s">
        <v>308</v>
      </c>
      <c r="V505" s="685">
        <v>985653553</v>
      </c>
      <c r="W505" s="685">
        <v>856863307</v>
      </c>
      <c r="X505" s="662" t="s">
        <v>2053</v>
      </c>
      <c r="Y505" s="662" t="s">
        <v>310</v>
      </c>
      <c r="Z505" s="662" t="s">
        <v>400</v>
      </c>
      <c r="AA505" s="662">
        <v>2007</v>
      </c>
      <c r="AB505" s="681">
        <v>42922</v>
      </c>
      <c r="AC505" s="686" t="s">
        <v>2054</v>
      </c>
      <c r="AD505" s="686"/>
      <c r="AE505" s="686"/>
      <c r="AF505" s="686"/>
      <c r="AG505" s="626" t="s">
        <v>1793</v>
      </c>
      <c r="DD505" s="626">
        <v>505</v>
      </c>
      <c r="DG505" s="626">
        <v>1</v>
      </c>
      <c r="DH505" s="681">
        <v>42899.558235069446</v>
      </c>
      <c r="DI505" s="662" t="s">
        <v>431</v>
      </c>
      <c r="DJ505" s="663">
        <v>0</v>
      </c>
      <c r="DK505" s="662">
        <v>1</v>
      </c>
      <c r="DL505" s="687" t="str">
        <f t="shared" si="65"/>
        <v>พร้อมซ่อม</v>
      </c>
      <c r="DM505" s="688">
        <v>1600</v>
      </c>
    </row>
    <row r="506" spans="1:117" x14ac:dyDescent="0.25">
      <c r="A506" s="689">
        <f t="shared" si="69"/>
        <v>3546</v>
      </c>
      <c r="B506" s="690">
        <f t="shared" si="70"/>
        <v>1706039</v>
      </c>
      <c r="C506" s="626">
        <v>506</v>
      </c>
      <c r="D506" s="677" t="str">
        <f t="shared" si="67"/>
        <v>17</v>
      </c>
      <c r="E506" s="677" t="str">
        <f t="shared" si="68"/>
        <v>06</v>
      </c>
      <c r="F506" s="691">
        <f t="shared" si="71"/>
        <v>39</v>
      </c>
      <c r="G506" s="692" t="str">
        <f t="shared" si="72"/>
        <v>039</v>
      </c>
      <c r="H506" s="680" t="str">
        <f t="shared" si="66"/>
        <v>1706039</v>
      </c>
      <c r="L506" s="683" t="str">
        <f>IF(I506="","",IF(J506="","No fix",J506-I506))</f>
        <v/>
      </c>
      <c r="M506" s="684" t="str">
        <f>IF(I506="","",IF(AG506="","NON","JOB"))</f>
        <v/>
      </c>
      <c r="N506" s="684" t="str">
        <f>IF(I506="","",IFERROR(VLOOKUP(B506,QUEUE!$F$11:$X$1000,19,FALSE),"NON"))</f>
        <v/>
      </c>
      <c r="O506" s="684" t="str">
        <f>IF(I506="","",IFERROR(IF(VLOOKUP(B506,REFINISH!$F$4:$O$1000,10,FALSE)="",VLOOKUP(B506,REFINISH!$F$4:$O$1000,8,FALSE),"OK"),"NON"))</f>
        <v/>
      </c>
      <c r="P506" s="684" t="str">
        <f>IF(I506="","",IF(AF506=0,"NON",IF(AF506-DE506=0,"OK","ขาด"&amp;AF506-DE506&amp;"ชิ้น")))</f>
        <v/>
      </c>
      <c r="Q506" s="662" t="s">
        <v>16</v>
      </c>
      <c r="R506" s="662" t="s">
        <v>1527</v>
      </c>
      <c r="S506" s="662" t="s">
        <v>37</v>
      </c>
      <c r="T506" s="662" t="s">
        <v>2055</v>
      </c>
      <c r="U506" s="662" t="s">
        <v>286</v>
      </c>
      <c r="V506" s="685">
        <v>816176889</v>
      </c>
      <c r="X506" s="662" t="s">
        <v>2056</v>
      </c>
      <c r="Y506" s="662" t="s">
        <v>310</v>
      </c>
      <c r="Z506" s="662" t="s">
        <v>921</v>
      </c>
      <c r="AA506" s="662">
        <v>2007</v>
      </c>
      <c r="AB506" s="681">
        <v>42901</v>
      </c>
      <c r="AC506" s="686" t="s">
        <v>661</v>
      </c>
      <c r="AD506" s="686"/>
      <c r="AE506" s="686"/>
      <c r="AF506" s="686"/>
      <c r="DD506" s="626">
        <v>506</v>
      </c>
      <c r="DH506" s="681">
        <v>42899.660904282406</v>
      </c>
      <c r="DI506" s="662"/>
      <c r="DJ506" s="663"/>
      <c r="DK506" s="662">
        <v>1</v>
      </c>
      <c r="DL506" s="687" t="str">
        <f t="shared" si="65"/>
        <v>รออนุมัติ</v>
      </c>
      <c r="DM506" s="688">
        <v>5939.25</v>
      </c>
    </row>
    <row r="507" spans="1:117" x14ac:dyDescent="0.25">
      <c r="A507" s="689">
        <f t="shared" si="69"/>
        <v>7458</v>
      </c>
      <c r="B507" s="690">
        <f t="shared" si="70"/>
        <v>1706040</v>
      </c>
      <c r="C507" s="626">
        <v>507</v>
      </c>
      <c r="D507" s="677" t="str">
        <f t="shared" si="67"/>
        <v>17</v>
      </c>
      <c r="E507" s="677" t="str">
        <f t="shared" si="68"/>
        <v>06</v>
      </c>
      <c r="F507" s="691">
        <f t="shared" si="71"/>
        <v>40</v>
      </c>
      <c r="G507" s="692" t="str">
        <f t="shared" si="72"/>
        <v>040</v>
      </c>
      <c r="H507" s="680" t="str">
        <f t="shared" si="66"/>
        <v>1706040</v>
      </c>
      <c r="I507" s="681">
        <v>42938.577120138892</v>
      </c>
      <c r="J507" s="681">
        <v>42945</v>
      </c>
      <c r="K507" s="682">
        <v>42952</v>
      </c>
      <c r="L507" s="683" t="s">
        <v>555</v>
      </c>
      <c r="M507" s="684" t="s">
        <v>555</v>
      </c>
      <c r="N507" s="684" t="s">
        <v>555</v>
      </c>
      <c r="O507" s="684" t="s">
        <v>555</v>
      </c>
      <c r="P507" s="684" t="s">
        <v>555</v>
      </c>
      <c r="Q507" s="662" t="s">
        <v>16</v>
      </c>
      <c r="R507" s="662" t="s">
        <v>44</v>
      </c>
      <c r="S507" s="662" t="s">
        <v>35</v>
      </c>
      <c r="T507" s="662" t="s">
        <v>2058</v>
      </c>
      <c r="V507" s="685">
        <v>917102942</v>
      </c>
      <c r="X507" s="662" t="s">
        <v>2059</v>
      </c>
      <c r="Y507" s="662" t="s">
        <v>310</v>
      </c>
      <c r="Z507" s="662" t="s">
        <v>400</v>
      </c>
      <c r="AA507" s="662">
        <v>2010</v>
      </c>
      <c r="AB507" s="681" t="s">
        <v>330</v>
      </c>
      <c r="AD507" s="686"/>
      <c r="AE507" s="686"/>
      <c r="AF507" s="686"/>
      <c r="AG507" s="626" t="s">
        <v>48</v>
      </c>
      <c r="AH507" s="626" t="s">
        <v>2177</v>
      </c>
      <c r="AI507" s="626" t="s">
        <v>78</v>
      </c>
      <c r="AK507" s="626" t="s">
        <v>1721</v>
      </c>
      <c r="AM507" s="626" t="s">
        <v>2370</v>
      </c>
      <c r="AO507" s="626" t="s">
        <v>980</v>
      </c>
      <c r="DD507" s="626">
        <v>507</v>
      </c>
      <c r="DG507" s="626">
        <v>0.5</v>
      </c>
      <c r="DH507" s="681">
        <v>42900.698208217589</v>
      </c>
      <c r="DI507" s="662">
        <v>0</v>
      </c>
      <c r="DJ507" s="663">
        <v>2</v>
      </c>
      <c r="DK507" s="662"/>
      <c r="DL507" s="687" t="str">
        <f t="shared" si="65"/>
        <v>พร้อมซ่อม</v>
      </c>
      <c r="DM507" s="688"/>
    </row>
    <row r="508" spans="1:117" x14ac:dyDescent="0.25">
      <c r="A508" s="689">
        <f t="shared" si="69"/>
        <v>2703</v>
      </c>
      <c r="B508" s="690">
        <f t="shared" si="70"/>
        <v>1706041</v>
      </c>
      <c r="C508" s="626">
        <v>508</v>
      </c>
      <c r="D508" s="677" t="str">
        <f t="shared" si="67"/>
        <v>17</v>
      </c>
      <c r="E508" s="677" t="str">
        <f t="shared" si="68"/>
        <v>06</v>
      </c>
      <c r="F508" s="691">
        <f t="shared" si="71"/>
        <v>41</v>
      </c>
      <c r="G508" s="692" t="str">
        <f t="shared" si="72"/>
        <v>041</v>
      </c>
      <c r="H508" s="680" t="str">
        <f t="shared" si="66"/>
        <v>1706041</v>
      </c>
      <c r="L508" s="683" t="str">
        <f>IF(I508="","",IF(J508="","No fix",J508-I508))</f>
        <v/>
      </c>
      <c r="M508" s="684" t="str">
        <f>IF(I508="","",IF(AG508="","NON","JOB"))</f>
        <v/>
      </c>
      <c r="N508" s="684" t="str">
        <f>IF(I508="","",IFERROR(VLOOKUP(B508,QUEUE!$F$11:$X$1000,19,FALSE),"NON"))</f>
        <v/>
      </c>
      <c r="O508" s="684" t="str">
        <f>IF(I508="","",IFERROR(IF(VLOOKUP(B508,REFINISH!$F$4:$O$1000,10,FALSE)="",VLOOKUP(B508,REFINISH!$F$4:$O$1000,8,FALSE),"OK"),"NON"))</f>
        <v/>
      </c>
      <c r="P508" s="684" t="str">
        <f>IF(I508="","",IF(AF508=0,"NON",IF(AF508-DE508=0,"OK","ขาด"&amp;AF508-DE508&amp;"ชิ้น")))</f>
        <v/>
      </c>
      <c r="Q508" s="662" t="s">
        <v>16</v>
      </c>
      <c r="R508" s="662" t="s">
        <v>43</v>
      </c>
      <c r="S508" s="662" t="s">
        <v>31</v>
      </c>
      <c r="T508" s="662" t="s">
        <v>2060</v>
      </c>
      <c r="U508" s="662" t="s">
        <v>387</v>
      </c>
      <c r="V508" s="685">
        <v>958931614</v>
      </c>
      <c r="X508" s="662" t="s">
        <v>2061</v>
      </c>
      <c r="Y508" s="662" t="s">
        <v>328</v>
      </c>
      <c r="Z508" s="662" t="s">
        <v>487</v>
      </c>
      <c r="AA508" s="662">
        <v>2012</v>
      </c>
      <c r="AB508" s="681" t="s">
        <v>330</v>
      </c>
      <c r="AD508" s="686"/>
      <c r="AE508" s="686"/>
      <c r="AF508" s="686"/>
      <c r="DD508" s="626">
        <v>508</v>
      </c>
      <c r="DH508" s="681">
        <v>42901.380635879628</v>
      </c>
      <c r="DI508" s="662"/>
      <c r="DJ508" s="663"/>
      <c r="DK508" s="662">
        <v>1</v>
      </c>
      <c r="DL508" s="687" t="str">
        <f t="shared" ref="DL508:DL571" si="73">IF(DH508="","",IF(OR(M508="NON",M508=""),"รออนุมัติ",IF(AF508="","พร้อมซ่อม",IF(AF508=DE508,"พร้อมซ่อม","รออะไหล่"))))</f>
        <v>รออนุมัติ</v>
      </c>
      <c r="DM508" s="688">
        <v>0</v>
      </c>
    </row>
    <row r="509" spans="1:117" x14ac:dyDescent="0.25">
      <c r="A509" s="689">
        <f t="shared" si="69"/>
        <v>4008</v>
      </c>
      <c r="B509" s="690">
        <f t="shared" si="70"/>
        <v>1706042</v>
      </c>
      <c r="C509" s="626">
        <v>509</v>
      </c>
      <c r="D509" s="677" t="str">
        <f t="shared" si="67"/>
        <v>17</v>
      </c>
      <c r="E509" s="677" t="str">
        <f t="shared" si="68"/>
        <v>06</v>
      </c>
      <c r="F509" s="691">
        <f t="shared" si="71"/>
        <v>42</v>
      </c>
      <c r="G509" s="692" t="str">
        <f t="shared" si="72"/>
        <v>042</v>
      </c>
      <c r="H509" s="680" t="str">
        <f t="shared" si="66"/>
        <v>1706042</v>
      </c>
      <c r="L509" s="683" t="str">
        <f>IF(I509="","",IF(J509="","No fix",J509-I509))</f>
        <v/>
      </c>
      <c r="M509" s="684" t="str">
        <f>IF(I509="","",IF(AG509="","NON","JOB"))</f>
        <v/>
      </c>
      <c r="N509" s="684" t="str">
        <f>IF(I509="","",IFERROR(VLOOKUP(B509,QUEUE!$F$11:$X$1000,19,FALSE),"NON"))</f>
        <v/>
      </c>
      <c r="O509" s="684" t="str">
        <f>IF(I509="","",IFERROR(IF(VLOOKUP(B509,REFINISH!$F$4:$O$1000,10,FALSE)="",VLOOKUP(B509,REFINISH!$F$4:$O$1000,8,FALSE),"OK"),"NON"))</f>
        <v/>
      </c>
      <c r="P509" s="684" t="str">
        <f>IF(I509="","",IF(AF509=0,"NON",IF(AF509-DE509=0,"OK","ขาด"&amp;AF509-DE509&amp;"ชิ้น")))</f>
        <v/>
      </c>
      <c r="Q509" s="662" t="s">
        <v>16</v>
      </c>
      <c r="R509" s="662" t="s">
        <v>43</v>
      </c>
      <c r="S509" s="662" t="s">
        <v>33</v>
      </c>
      <c r="T509" s="662" t="s">
        <v>966</v>
      </c>
      <c r="U509" s="662" t="s">
        <v>303</v>
      </c>
      <c r="V509" s="685">
        <v>994292293</v>
      </c>
      <c r="X509" s="662" t="s">
        <v>967</v>
      </c>
      <c r="Y509" s="662" t="s">
        <v>310</v>
      </c>
      <c r="Z509" s="662" t="s">
        <v>400</v>
      </c>
      <c r="AB509" s="681" t="s">
        <v>330</v>
      </c>
      <c r="AD509" s="686"/>
      <c r="AE509" s="686"/>
      <c r="AF509" s="686"/>
      <c r="DD509" s="626">
        <v>509</v>
      </c>
      <c r="DH509" s="681">
        <v>42902.388047800923</v>
      </c>
      <c r="DI509" s="662"/>
      <c r="DJ509" s="663"/>
      <c r="DK509" s="662"/>
      <c r="DL509" s="687" t="str">
        <f t="shared" si="73"/>
        <v>รออนุมัติ</v>
      </c>
      <c r="DM509" s="688"/>
    </row>
    <row r="510" spans="1:117" x14ac:dyDescent="0.25">
      <c r="A510" s="689">
        <f t="shared" si="69"/>
        <v>1006</v>
      </c>
      <c r="B510" s="690">
        <f t="shared" si="70"/>
        <v>1706043</v>
      </c>
      <c r="C510" s="626">
        <v>510</v>
      </c>
      <c r="D510" s="677" t="str">
        <f t="shared" si="67"/>
        <v>17</v>
      </c>
      <c r="E510" s="677" t="str">
        <f t="shared" si="68"/>
        <v>06</v>
      </c>
      <c r="F510" s="691">
        <f t="shared" si="71"/>
        <v>43</v>
      </c>
      <c r="G510" s="692" t="str">
        <f t="shared" si="72"/>
        <v>043</v>
      </c>
      <c r="H510" s="680" t="str">
        <f t="shared" si="66"/>
        <v>1706043</v>
      </c>
      <c r="I510" s="681">
        <v>42933.49565636574</v>
      </c>
      <c r="J510" s="681">
        <v>42952</v>
      </c>
      <c r="K510" s="682">
        <v>42958</v>
      </c>
      <c r="L510" s="683" t="s">
        <v>555</v>
      </c>
      <c r="M510" s="684" t="s">
        <v>555</v>
      </c>
      <c r="N510" s="684" t="s">
        <v>555</v>
      </c>
      <c r="O510" s="684" t="s">
        <v>555</v>
      </c>
      <c r="P510" s="684" t="s">
        <v>555</v>
      </c>
      <c r="Q510" s="662" t="s">
        <v>16</v>
      </c>
      <c r="R510" s="662" t="s">
        <v>102</v>
      </c>
      <c r="S510" s="662" t="s">
        <v>32</v>
      </c>
      <c r="T510" s="662" t="s">
        <v>2064</v>
      </c>
      <c r="U510" s="662" t="s">
        <v>326</v>
      </c>
      <c r="V510" s="685">
        <v>649862829</v>
      </c>
      <c r="W510" s="685">
        <v>879177736</v>
      </c>
      <c r="X510" s="662" t="s">
        <v>2065</v>
      </c>
      <c r="Y510" s="662" t="s">
        <v>294</v>
      </c>
      <c r="Z510" s="662" t="s">
        <v>389</v>
      </c>
      <c r="AA510" s="662">
        <v>2007</v>
      </c>
      <c r="AB510" s="681">
        <v>42963</v>
      </c>
      <c r="AC510" s="686" t="s">
        <v>2066</v>
      </c>
      <c r="AD510" s="686"/>
      <c r="AE510" s="686"/>
      <c r="AF510" s="686"/>
      <c r="AG510" s="626" t="s">
        <v>50</v>
      </c>
      <c r="AH510" s="626" t="s">
        <v>340</v>
      </c>
      <c r="AI510" s="626" t="s">
        <v>341</v>
      </c>
      <c r="AK510" s="626" t="s">
        <v>2295</v>
      </c>
      <c r="DD510" s="626">
        <v>510</v>
      </c>
      <c r="DH510" s="681">
        <v>42902.393635763889</v>
      </c>
      <c r="DI510" s="662" t="s">
        <v>1327</v>
      </c>
      <c r="DJ510" s="663">
        <v>0</v>
      </c>
      <c r="DK510" s="662">
        <v>1</v>
      </c>
      <c r="DL510" s="687" t="str">
        <f t="shared" si="73"/>
        <v>พร้อมซ่อม</v>
      </c>
      <c r="DM510" s="688">
        <v>5720</v>
      </c>
    </row>
    <row r="511" spans="1:117" x14ac:dyDescent="0.25">
      <c r="A511" s="689">
        <f t="shared" si="69"/>
        <v>2769</v>
      </c>
      <c r="B511" s="690">
        <f t="shared" si="70"/>
        <v>1706044</v>
      </c>
      <c r="C511" s="626">
        <v>511</v>
      </c>
      <c r="D511" s="677" t="str">
        <f t="shared" si="67"/>
        <v>17</v>
      </c>
      <c r="E511" s="677" t="str">
        <f t="shared" si="68"/>
        <v>06</v>
      </c>
      <c r="F511" s="691">
        <f t="shared" si="71"/>
        <v>44</v>
      </c>
      <c r="G511" s="692" t="str">
        <f t="shared" si="72"/>
        <v>044</v>
      </c>
      <c r="H511" s="680" t="str">
        <f t="shared" si="66"/>
        <v>1706044</v>
      </c>
      <c r="I511" s="681">
        <v>42921.366833101849</v>
      </c>
      <c r="J511" s="681" t="s">
        <v>2176</v>
      </c>
      <c r="K511" s="682">
        <v>42927.379083449072</v>
      </c>
      <c r="L511" s="683" t="s">
        <v>555</v>
      </c>
      <c r="M511" s="684" t="s">
        <v>555</v>
      </c>
      <c r="N511" s="684" t="s">
        <v>555</v>
      </c>
      <c r="O511" s="684" t="s">
        <v>555</v>
      </c>
      <c r="P511" s="684" t="s">
        <v>555</v>
      </c>
      <c r="Q511" s="662" t="s">
        <v>16</v>
      </c>
      <c r="R511" s="662" t="s">
        <v>43</v>
      </c>
      <c r="S511" s="662" t="s">
        <v>31</v>
      </c>
      <c r="T511" s="662" t="s">
        <v>2067</v>
      </c>
      <c r="U511" s="662" t="s">
        <v>326</v>
      </c>
      <c r="V511" s="685">
        <v>644577154</v>
      </c>
      <c r="X511" s="662" t="s">
        <v>2068</v>
      </c>
      <c r="Y511" s="662" t="s">
        <v>323</v>
      </c>
      <c r="Z511" s="662">
        <v>3</v>
      </c>
      <c r="AA511" s="662">
        <v>2007</v>
      </c>
      <c r="AB511" s="681">
        <v>43181</v>
      </c>
      <c r="AC511" s="686" t="s">
        <v>523</v>
      </c>
      <c r="AD511" s="686"/>
      <c r="AE511" s="686"/>
      <c r="AF511" s="686"/>
      <c r="AG511" s="626" t="s">
        <v>47</v>
      </c>
      <c r="AI511" s="626" t="s">
        <v>53</v>
      </c>
      <c r="DD511" s="626">
        <v>511</v>
      </c>
      <c r="DG511" s="626">
        <v>0.5</v>
      </c>
      <c r="DH511" s="681">
        <v>42902.398251967592</v>
      </c>
      <c r="DI511" s="662">
        <v>0</v>
      </c>
      <c r="DJ511" s="663">
        <v>2</v>
      </c>
      <c r="DK511" s="662">
        <v>1</v>
      </c>
      <c r="DL511" s="687" t="str">
        <f t="shared" si="73"/>
        <v>พร้อมซ่อม</v>
      </c>
      <c r="DM511" s="688">
        <v>0</v>
      </c>
    </row>
    <row r="512" spans="1:117" x14ac:dyDescent="0.25">
      <c r="A512" s="689">
        <f t="shared" si="69"/>
        <v>4858</v>
      </c>
      <c r="B512" s="690">
        <f t="shared" si="70"/>
        <v>1706045</v>
      </c>
      <c r="C512" s="626">
        <v>512</v>
      </c>
      <c r="D512" s="677" t="str">
        <f t="shared" si="67"/>
        <v>17</v>
      </c>
      <c r="E512" s="677" t="str">
        <f t="shared" si="68"/>
        <v>06</v>
      </c>
      <c r="F512" s="691">
        <f t="shared" si="71"/>
        <v>45</v>
      </c>
      <c r="G512" s="692" t="str">
        <f t="shared" si="72"/>
        <v>045</v>
      </c>
      <c r="H512" s="680" t="str">
        <f t="shared" si="66"/>
        <v>1706045</v>
      </c>
      <c r="I512" s="681">
        <v>42923.606419675925</v>
      </c>
      <c r="J512" s="681">
        <v>0</v>
      </c>
      <c r="K512" s="682">
        <v>42938.057008333337</v>
      </c>
      <c r="L512" s="683" t="s">
        <v>555</v>
      </c>
      <c r="M512" s="684" t="s">
        <v>555</v>
      </c>
      <c r="N512" s="684" t="s">
        <v>555</v>
      </c>
      <c r="O512" s="684" t="s">
        <v>555</v>
      </c>
      <c r="P512" s="684" t="s">
        <v>555</v>
      </c>
      <c r="Q512" s="662" t="s">
        <v>16</v>
      </c>
      <c r="R512" s="662" t="s">
        <v>43</v>
      </c>
      <c r="S512" s="662" t="s">
        <v>32</v>
      </c>
      <c r="T512" s="662" t="s">
        <v>2072</v>
      </c>
      <c r="V512" s="685">
        <v>844827321</v>
      </c>
      <c r="X512" s="662" t="s">
        <v>2073</v>
      </c>
      <c r="Y512" s="662" t="s">
        <v>315</v>
      </c>
      <c r="Z512" s="662" t="s">
        <v>333</v>
      </c>
      <c r="AA512" s="662">
        <v>2010</v>
      </c>
      <c r="AB512" s="681">
        <v>43071</v>
      </c>
      <c r="AC512" s="686" t="s">
        <v>567</v>
      </c>
      <c r="AD512" s="686"/>
      <c r="AE512" s="686"/>
      <c r="AF512" s="686"/>
      <c r="AG512" s="626" t="s">
        <v>2215</v>
      </c>
      <c r="AI512" s="626" t="s">
        <v>2216</v>
      </c>
      <c r="DD512" s="626">
        <v>512</v>
      </c>
      <c r="DH512" s="681">
        <v>42903.403873611111</v>
      </c>
      <c r="DI512" s="662">
        <v>0</v>
      </c>
      <c r="DJ512" s="663">
        <v>0</v>
      </c>
      <c r="DK512" s="662"/>
      <c r="DL512" s="687" t="str">
        <f t="shared" si="73"/>
        <v>พร้อมซ่อม</v>
      </c>
      <c r="DM512" s="688">
        <v>1080</v>
      </c>
    </row>
    <row r="513" spans="1:118" x14ac:dyDescent="0.25">
      <c r="A513" s="689">
        <f t="shared" si="69"/>
        <v>5630</v>
      </c>
      <c r="B513" s="690">
        <f t="shared" si="70"/>
        <v>1706046</v>
      </c>
      <c r="C513" s="626">
        <v>513</v>
      </c>
      <c r="D513" s="677" t="str">
        <f t="shared" si="67"/>
        <v>17</v>
      </c>
      <c r="E513" s="677" t="str">
        <f t="shared" si="68"/>
        <v>06</v>
      </c>
      <c r="F513" s="691">
        <f t="shared" si="71"/>
        <v>46</v>
      </c>
      <c r="G513" s="692" t="str">
        <f t="shared" si="72"/>
        <v>046</v>
      </c>
      <c r="H513" s="680" t="str">
        <f t="shared" si="66"/>
        <v>1706046</v>
      </c>
      <c r="I513" s="681">
        <v>42929.459550694446</v>
      </c>
      <c r="J513" s="681">
        <v>42941</v>
      </c>
      <c r="K513" s="682">
        <v>42938</v>
      </c>
      <c r="L513" s="683" t="s">
        <v>555</v>
      </c>
      <c r="M513" s="684" t="s">
        <v>555</v>
      </c>
      <c r="N513" s="684" t="s">
        <v>555</v>
      </c>
      <c r="O513" s="684" t="s">
        <v>555</v>
      </c>
      <c r="P513" s="684" t="s">
        <v>555</v>
      </c>
      <c r="Q513" s="662" t="s">
        <v>16</v>
      </c>
      <c r="R513" s="662" t="s">
        <v>44</v>
      </c>
      <c r="S513" s="662" t="s">
        <v>32</v>
      </c>
      <c r="T513" s="662" t="s">
        <v>2085</v>
      </c>
      <c r="U513" s="662" t="s">
        <v>326</v>
      </c>
      <c r="V513" s="685">
        <v>894501065</v>
      </c>
      <c r="X513" s="662" t="s">
        <v>2086</v>
      </c>
      <c r="Y513" s="662" t="s">
        <v>310</v>
      </c>
      <c r="Z513" s="662" t="s">
        <v>336</v>
      </c>
      <c r="AA513" s="662">
        <v>2012</v>
      </c>
      <c r="AB513" s="681">
        <v>43092</v>
      </c>
      <c r="AC513" s="686" t="s">
        <v>390</v>
      </c>
      <c r="AD513" s="686"/>
      <c r="AE513" s="686"/>
      <c r="AF513" s="686"/>
      <c r="AG513" s="626" t="s">
        <v>47</v>
      </c>
      <c r="AH513" s="626" t="s">
        <v>2265</v>
      </c>
      <c r="AI513" s="626" t="s">
        <v>53</v>
      </c>
      <c r="AK513" s="626" t="s">
        <v>62</v>
      </c>
      <c r="AM513" s="626" t="s">
        <v>63</v>
      </c>
      <c r="AO513" s="626" t="s">
        <v>71</v>
      </c>
      <c r="AP513" s="626" t="s">
        <v>340</v>
      </c>
      <c r="AQ513" s="626" t="s">
        <v>1677</v>
      </c>
      <c r="AS513" s="626" t="s">
        <v>2266</v>
      </c>
      <c r="AU513" s="626" t="s">
        <v>702</v>
      </c>
      <c r="AW513" s="626" t="s">
        <v>2267</v>
      </c>
      <c r="DD513" s="626">
        <v>513</v>
      </c>
      <c r="DG513" s="626">
        <v>0.5</v>
      </c>
      <c r="DH513" s="681">
        <v>42905.478445717592</v>
      </c>
      <c r="DI513" s="662" t="s">
        <v>2264</v>
      </c>
      <c r="DJ513" s="663">
        <v>4</v>
      </c>
      <c r="DK513" s="662">
        <v>1</v>
      </c>
      <c r="DL513" s="687" t="str">
        <f t="shared" si="73"/>
        <v>พร้อมซ่อม</v>
      </c>
      <c r="DM513" s="688">
        <v>6672.9</v>
      </c>
    </row>
    <row r="514" spans="1:118" x14ac:dyDescent="0.25">
      <c r="A514" s="689">
        <f t="shared" si="69"/>
        <v>34</v>
      </c>
      <c r="B514" s="690">
        <f t="shared" si="70"/>
        <v>1706047</v>
      </c>
      <c r="C514" s="626">
        <v>514</v>
      </c>
      <c r="D514" s="677" t="str">
        <f t="shared" si="67"/>
        <v>17</v>
      </c>
      <c r="E514" s="677" t="str">
        <f t="shared" si="68"/>
        <v>06</v>
      </c>
      <c r="F514" s="691">
        <f t="shared" si="71"/>
        <v>47</v>
      </c>
      <c r="G514" s="692" t="str">
        <f t="shared" si="72"/>
        <v>047</v>
      </c>
      <c r="H514" s="680" t="str">
        <f t="shared" si="66"/>
        <v>1706047</v>
      </c>
      <c r="I514" s="681">
        <v>42926.670393518521</v>
      </c>
      <c r="J514" s="681">
        <v>42936</v>
      </c>
      <c r="K514" s="682">
        <v>42938.055668865738</v>
      </c>
      <c r="L514" s="683" t="s">
        <v>555</v>
      </c>
      <c r="M514" s="684" t="s">
        <v>555</v>
      </c>
      <c r="N514" s="684" t="s">
        <v>555</v>
      </c>
      <c r="O514" s="684" t="s">
        <v>555</v>
      </c>
      <c r="P514" s="684" t="s">
        <v>555</v>
      </c>
      <c r="Q514" s="662" t="s">
        <v>16</v>
      </c>
      <c r="R514" s="662" t="s">
        <v>44</v>
      </c>
      <c r="S514" s="662" t="s">
        <v>31</v>
      </c>
      <c r="T514" s="662" t="s">
        <v>2087</v>
      </c>
      <c r="U514" s="662" t="s">
        <v>326</v>
      </c>
      <c r="V514" s="685">
        <v>924454324</v>
      </c>
      <c r="X514" s="662" t="s">
        <v>2088</v>
      </c>
      <c r="Y514" s="662" t="s">
        <v>310</v>
      </c>
      <c r="Z514" s="662" t="s">
        <v>336</v>
      </c>
      <c r="AA514" s="662">
        <v>2011</v>
      </c>
      <c r="AB514" s="681">
        <v>43269</v>
      </c>
      <c r="AC514" s="686" t="s">
        <v>378</v>
      </c>
      <c r="AD514" s="686"/>
      <c r="AE514" s="686"/>
      <c r="AF514" s="686"/>
      <c r="AG514" s="626" t="s">
        <v>52</v>
      </c>
      <c r="AI514" s="626" t="s">
        <v>56</v>
      </c>
      <c r="AK514" s="626" t="s">
        <v>62</v>
      </c>
      <c r="AM514" s="626" t="s">
        <v>63</v>
      </c>
      <c r="AO514" s="626" t="s">
        <v>64</v>
      </c>
      <c r="AP514" s="626" t="s">
        <v>340</v>
      </c>
      <c r="AQ514" s="626" t="s">
        <v>73</v>
      </c>
      <c r="AR514" s="626" t="s">
        <v>340</v>
      </c>
      <c r="DD514" s="626">
        <v>514</v>
      </c>
      <c r="DG514" s="626">
        <v>1</v>
      </c>
      <c r="DH514" s="681">
        <v>42905.492178472225</v>
      </c>
      <c r="DI514" s="662">
        <v>0</v>
      </c>
      <c r="DJ514" s="663">
        <v>4</v>
      </c>
      <c r="DK514" s="662">
        <v>1</v>
      </c>
      <c r="DL514" s="687" t="str">
        <f t="shared" si="73"/>
        <v>พร้อมซ่อม</v>
      </c>
      <c r="DM514" s="688">
        <v>0</v>
      </c>
    </row>
    <row r="515" spans="1:118" x14ac:dyDescent="0.25">
      <c r="A515" s="689">
        <f t="shared" si="69"/>
        <v>3015</v>
      </c>
      <c r="B515" s="690">
        <f t="shared" si="70"/>
        <v>1706048</v>
      </c>
      <c r="C515" s="626">
        <v>515</v>
      </c>
      <c r="D515" s="677" t="str">
        <f t="shared" si="67"/>
        <v>17</v>
      </c>
      <c r="E515" s="677" t="str">
        <f t="shared" si="68"/>
        <v>06</v>
      </c>
      <c r="F515" s="691">
        <f t="shared" si="71"/>
        <v>48</v>
      </c>
      <c r="G515" s="692" t="str">
        <f t="shared" si="72"/>
        <v>048</v>
      </c>
      <c r="H515" s="680" t="str">
        <f t="shared" si="66"/>
        <v>1706048</v>
      </c>
      <c r="I515" s="681">
        <v>42905.665092939817</v>
      </c>
      <c r="J515" s="681">
        <v>42914</v>
      </c>
      <c r="K515" s="682">
        <v>42916.398910300923</v>
      </c>
      <c r="L515" s="683" t="s">
        <v>555</v>
      </c>
      <c r="M515" s="684" t="s">
        <v>555</v>
      </c>
      <c r="N515" s="684" t="s">
        <v>555</v>
      </c>
      <c r="O515" s="684" t="s">
        <v>555</v>
      </c>
      <c r="P515" s="684" t="s">
        <v>555</v>
      </c>
      <c r="Q515" s="662" t="s">
        <v>16</v>
      </c>
      <c r="R515" s="662" t="s">
        <v>43</v>
      </c>
      <c r="S515" s="662" t="s">
        <v>31</v>
      </c>
      <c r="T515" s="662" t="s">
        <v>2091</v>
      </c>
      <c r="U515" s="662" t="s">
        <v>387</v>
      </c>
      <c r="V515" s="685">
        <v>983477960</v>
      </c>
      <c r="X515" s="662" t="s">
        <v>2092</v>
      </c>
      <c r="Y515" s="662" t="s">
        <v>403</v>
      </c>
      <c r="Z515" s="662" t="s">
        <v>404</v>
      </c>
      <c r="AA515" s="662">
        <v>2017</v>
      </c>
      <c r="AB515" s="681">
        <v>43281</v>
      </c>
      <c r="AC515" s="686" t="s">
        <v>1892</v>
      </c>
      <c r="AD515" s="686"/>
      <c r="AE515" s="686"/>
      <c r="AF515" s="686"/>
      <c r="AG515" s="626" t="s">
        <v>56</v>
      </c>
      <c r="AI515" s="626" t="s">
        <v>62</v>
      </c>
      <c r="AK515" s="626" t="s">
        <v>71</v>
      </c>
      <c r="AL515" s="626" t="s">
        <v>340</v>
      </c>
      <c r="DD515" s="626">
        <v>515</v>
      </c>
      <c r="DG515" s="626">
        <v>0.5</v>
      </c>
      <c r="DH515" s="681">
        <v>42905.663444444443</v>
      </c>
      <c r="DI515" s="662">
        <v>0</v>
      </c>
      <c r="DJ515" s="663">
        <v>2</v>
      </c>
      <c r="DK515" s="662">
        <v>1</v>
      </c>
      <c r="DL515" s="687" t="str">
        <f t="shared" si="73"/>
        <v>พร้อมซ่อม</v>
      </c>
      <c r="DM515" s="688">
        <v>30530</v>
      </c>
    </row>
    <row r="516" spans="1:118" x14ac:dyDescent="0.25">
      <c r="A516" s="689">
        <f t="shared" si="69"/>
        <v>2850</v>
      </c>
      <c r="B516" s="690">
        <f t="shared" si="70"/>
        <v>1706049</v>
      </c>
      <c r="C516" s="626">
        <v>516</v>
      </c>
      <c r="D516" s="677" t="str">
        <f t="shared" si="67"/>
        <v>17</v>
      </c>
      <c r="E516" s="677" t="str">
        <f t="shared" si="68"/>
        <v>06</v>
      </c>
      <c r="F516" s="691">
        <f t="shared" si="71"/>
        <v>49</v>
      </c>
      <c r="G516" s="692" t="str">
        <f t="shared" si="72"/>
        <v>049</v>
      </c>
      <c r="H516" s="680" t="str">
        <f t="shared" si="66"/>
        <v>1706049</v>
      </c>
      <c r="I516" s="681">
        <v>42905.674441782408</v>
      </c>
      <c r="J516" s="681">
        <v>0</v>
      </c>
      <c r="K516" s="682">
        <v>42979</v>
      </c>
      <c r="L516" s="683" t="s">
        <v>555</v>
      </c>
      <c r="M516" s="684" t="s">
        <v>555</v>
      </c>
      <c r="N516" s="684" t="s">
        <v>555</v>
      </c>
      <c r="O516" s="684" t="s">
        <v>555</v>
      </c>
      <c r="P516" s="684" t="s">
        <v>555</v>
      </c>
      <c r="Q516" s="662" t="s">
        <v>16</v>
      </c>
      <c r="R516" s="662" t="s">
        <v>179</v>
      </c>
      <c r="S516" s="662" t="s">
        <v>31</v>
      </c>
      <c r="T516" s="662" t="s">
        <v>2093</v>
      </c>
      <c r="U516" s="662" t="s">
        <v>510</v>
      </c>
      <c r="V516" s="685">
        <v>970574625</v>
      </c>
      <c r="X516" s="662" t="s">
        <v>2094</v>
      </c>
      <c r="Y516" s="662" t="s">
        <v>315</v>
      </c>
      <c r="Z516" s="662" t="s">
        <v>316</v>
      </c>
      <c r="AA516" s="662">
        <v>2014</v>
      </c>
      <c r="AB516" s="681">
        <v>43207</v>
      </c>
      <c r="AC516" s="686" t="s">
        <v>521</v>
      </c>
      <c r="AD516" s="686"/>
      <c r="AE516" s="686"/>
      <c r="AF516" s="686"/>
      <c r="AG516" s="626" t="s">
        <v>810</v>
      </c>
      <c r="DD516" s="626">
        <v>516</v>
      </c>
      <c r="DG516" s="626">
        <v>1</v>
      </c>
      <c r="DH516" s="681">
        <v>42905.673164351851</v>
      </c>
      <c r="DI516" s="662" t="s">
        <v>2095</v>
      </c>
      <c r="DJ516" s="663">
        <v>0</v>
      </c>
      <c r="DK516" s="662"/>
      <c r="DL516" s="687" t="str">
        <f t="shared" si="73"/>
        <v>พร้อมซ่อม</v>
      </c>
      <c r="DM516" s="688"/>
    </row>
    <row r="517" spans="1:118" x14ac:dyDescent="0.25">
      <c r="A517" s="689">
        <f t="shared" si="69"/>
        <v>2640</v>
      </c>
      <c r="B517" s="690">
        <f t="shared" si="70"/>
        <v>1706050</v>
      </c>
      <c r="C517" s="626">
        <v>517</v>
      </c>
      <c r="D517" s="677" t="str">
        <f t="shared" si="67"/>
        <v>17</v>
      </c>
      <c r="E517" s="677" t="str">
        <f t="shared" si="68"/>
        <v>06</v>
      </c>
      <c r="F517" s="691">
        <f t="shared" si="71"/>
        <v>50</v>
      </c>
      <c r="G517" s="692" t="str">
        <f t="shared" si="72"/>
        <v>050</v>
      </c>
      <c r="H517" s="680" t="str">
        <f t="shared" si="66"/>
        <v>1706050</v>
      </c>
      <c r="I517" s="681">
        <v>42937.38794375</v>
      </c>
      <c r="J517" s="681">
        <v>42943</v>
      </c>
      <c r="K517" s="682">
        <v>42945</v>
      </c>
      <c r="L517" s="683" t="s">
        <v>555</v>
      </c>
      <c r="M517" s="684" t="s">
        <v>555</v>
      </c>
      <c r="N517" s="684" t="s">
        <v>555</v>
      </c>
      <c r="O517" s="684" t="s">
        <v>555</v>
      </c>
      <c r="P517" s="684" t="s">
        <v>555</v>
      </c>
      <c r="Q517" s="662" t="s">
        <v>16</v>
      </c>
      <c r="R517" s="662" t="s">
        <v>1527</v>
      </c>
      <c r="S517" s="662" t="s">
        <v>32</v>
      </c>
      <c r="T517" s="662" t="s">
        <v>2096</v>
      </c>
      <c r="V517" s="685">
        <v>863331267</v>
      </c>
      <c r="X517" s="662" t="s">
        <v>2097</v>
      </c>
      <c r="Y517" s="662" t="s">
        <v>323</v>
      </c>
      <c r="Z517" s="662">
        <v>3</v>
      </c>
      <c r="AA517" s="662">
        <v>2014</v>
      </c>
      <c r="AB517" s="681">
        <v>42975</v>
      </c>
      <c r="AC517" s="686" t="s">
        <v>1892</v>
      </c>
      <c r="AD517" s="686"/>
      <c r="AE517" s="686"/>
      <c r="AF517" s="686"/>
      <c r="AG517" s="626" t="s">
        <v>47</v>
      </c>
      <c r="AI517" s="626" t="s">
        <v>2341</v>
      </c>
      <c r="AK517" s="626" t="s">
        <v>2342</v>
      </c>
      <c r="DD517" s="626">
        <v>517</v>
      </c>
      <c r="DG517" s="626">
        <v>0.5</v>
      </c>
      <c r="DH517" s="681">
        <v>42905.706723726849</v>
      </c>
      <c r="DI517" s="662">
        <v>0</v>
      </c>
      <c r="DJ517" s="663">
        <v>1</v>
      </c>
      <c r="DK517" s="662">
        <v>1</v>
      </c>
      <c r="DL517" s="687" t="str">
        <f t="shared" si="73"/>
        <v>พร้อมซ่อม</v>
      </c>
      <c r="DM517" s="688">
        <v>9500</v>
      </c>
    </row>
    <row r="518" spans="1:118" x14ac:dyDescent="0.25">
      <c r="A518" s="689">
        <f t="shared" si="69"/>
        <v>4029</v>
      </c>
      <c r="B518" s="690">
        <f t="shared" si="70"/>
        <v>1706051</v>
      </c>
      <c r="C518" s="626">
        <v>518</v>
      </c>
      <c r="D518" s="677" t="str">
        <f t="shared" si="67"/>
        <v>17</v>
      </c>
      <c r="E518" s="677" t="str">
        <f t="shared" si="68"/>
        <v>06</v>
      </c>
      <c r="F518" s="691">
        <f t="shared" si="71"/>
        <v>51</v>
      </c>
      <c r="G518" s="692" t="str">
        <f t="shared" si="72"/>
        <v>051</v>
      </c>
      <c r="H518" s="680" t="str">
        <f t="shared" ref="H518:H581" si="74">IF(DH518="","",D518&amp;E518&amp;G518)</f>
        <v>1706051</v>
      </c>
      <c r="I518" s="681">
        <v>42931.470668518516</v>
      </c>
      <c r="J518" s="681">
        <v>42931</v>
      </c>
      <c r="K518" s="682">
        <v>42935.359198495367</v>
      </c>
      <c r="L518" s="683" t="s">
        <v>555</v>
      </c>
      <c r="M518" s="684" t="s">
        <v>555</v>
      </c>
      <c r="N518" s="684" t="s">
        <v>555</v>
      </c>
      <c r="O518" s="684" t="s">
        <v>555</v>
      </c>
      <c r="P518" s="684" t="s">
        <v>555</v>
      </c>
      <c r="Q518" s="662" t="s">
        <v>16</v>
      </c>
      <c r="R518" s="662" t="s">
        <v>1527</v>
      </c>
      <c r="S518" s="662" t="s">
        <v>36</v>
      </c>
      <c r="T518" s="662" t="s">
        <v>2103</v>
      </c>
      <c r="U518" s="662" t="s">
        <v>308</v>
      </c>
      <c r="V518" s="685">
        <v>854865620</v>
      </c>
      <c r="X518" s="662" t="s">
        <v>2104</v>
      </c>
      <c r="Y518" s="662" t="s">
        <v>294</v>
      </c>
      <c r="Z518" s="662" t="s">
        <v>590</v>
      </c>
      <c r="AA518" s="662">
        <v>2007</v>
      </c>
      <c r="AB518" s="681">
        <v>43311</v>
      </c>
      <c r="AC518" s="686" t="s">
        <v>524</v>
      </c>
      <c r="AD518" s="686"/>
      <c r="AE518" s="686"/>
      <c r="AF518" s="686"/>
      <c r="AG518" s="626" t="s">
        <v>1725</v>
      </c>
      <c r="DD518" s="626">
        <v>518</v>
      </c>
      <c r="DH518" s="681">
        <v>42906.628011226851</v>
      </c>
      <c r="DI518" s="662">
        <v>0</v>
      </c>
      <c r="DJ518" s="663">
        <v>0</v>
      </c>
      <c r="DK518" s="662">
        <v>1</v>
      </c>
      <c r="DL518" s="687" t="str">
        <f t="shared" si="73"/>
        <v>พร้อมซ่อม</v>
      </c>
      <c r="DM518" s="688">
        <v>9920</v>
      </c>
    </row>
    <row r="519" spans="1:118" x14ac:dyDescent="0.25">
      <c r="A519" s="689">
        <f t="shared" si="69"/>
        <v>4937</v>
      </c>
      <c r="B519" s="690">
        <f t="shared" si="70"/>
        <v>1706052</v>
      </c>
      <c r="C519" s="626">
        <v>519</v>
      </c>
      <c r="D519" s="677" t="str">
        <f t="shared" ref="D519:D582" si="75">TEXT(DH519,"yy")</f>
        <v>17</v>
      </c>
      <c r="E519" s="677" t="str">
        <f t="shared" ref="E519:E582" si="76">TEXT(DH519,"mm")</f>
        <v>06</v>
      </c>
      <c r="F519" s="691">
        <f t="shared" si="71"/>
        <v>52</v>
      </c>
      <c r="G519" s="692" t="str">
        <f t="shared" si="72"/>
        <v>052</v>
      </c>
      <c r="H519" s="680" t="str">
        <f t="shared" si="74"/>
        <v>1706052</v>
      </c>
      <c r="I519" s="681">
        <v>42921.374827199077</v>
      </c>
      <c r="J519" s="681">
        <v>42927</v>
      </c>
      <c r="K519" s="682">
        <v>42924.701150347224</v>
      </c>
      <c r="L519" s="683" t="s">
        <v>555</v>
      </c>
      <c r="M519" s="684" t="s">
        <v>555</v>
      </c>
      <c r="N519" s="684" t="s">
        <v>555</v>
      </c>
      <c r="O519" s="684" t="s">
        <v>555</v>
      </c>
      <c r="P519" s="684" t="s">
        <v>555</v>
      </c>
      <c r="Q519" s="662" t="s">
        <v>16</v>
      </c>
      <c r="R519" s="662" t="s">
        <v>43</v>
      </c>
      <c r="S519" s="662" t="s">
        <v>31</v>
      </c>
      <c r="T519" s="662" t="s">
        <v>2106</v>
      </c>
      <c r="U519" s="662" t="s">
        <v>426</v>
      </c>
      <c r="V519" s="685">
        <v>619849561</v>
      </c>
      <c r="X519" s="662" t="s">
        <v>2107</v>
      </c>
      <c r="Y519" s="662" t="s">
        <v>310</v>
      </c>
      <c r="Z519" s="662" t="s">
        <v>400</v>
      </c>
      <c r="AA519" s="662">
        <v>2014</v>
      </c>
      <c r="AB519" s="681" t="s">
        <v>330</v>
      </c>
      <c r="AD519" s="686"/>
      <c r="AE519" s="686"/>
      <c r="AF519" s="686"/>
      <c r="AG519" s="626" t="s">
        <v>47</v>
      </c>
      <c r="AH519" s="626" t="s">
        <v>2177</v>
      </c>
      <c r="AI519" s="626" t="s">
        <v>51</v>
      </c>
      <c r="AK519" s="626" t="s">
        <v>52</v>
      </c>
      <c r="AM519" s="626" t="s">
        <v>67</v>
      </c>
      <c r="AN519" s="626" t="s">
        <v>340</v>
      </c>
      <c r="AO519" s="626" t="s">
        <v>454</v>
      </c>
      <c r="DD519" s="626">
        <v>519</v>
      </c>
      <c r="DG519" s="626">
        <v>0.5</v>
      </c>
      <c r="DH519" s="681">
        <v>42906.664742245368</v>
      </c>
      <c r="DI519" s="662">
        <v>0</v>
      </c>
      <c r="DJ519" s="663">
        <v>3</v>
      </c>
      <c r="DK519" s="662"/>
      <c r="DL519" s="687" t="str">
        <f t="shared" si="73"/>
        <v>พร้อมซ่อม</v>
      </c>
      <c r="DM519" s="688"/>
    </row>
    <row r="520" spans="1:118" x14ac:dyDescent="0.25">
      <c r="A520" s="689">
        <f t="shared" si="69"/>
        <v>4475</v>
      </c>
      <c r="B520" s="690">
        <f t="shared" si="70"/>
        <v>1706053</v>
      </c>
      <c r="C520" s="626">
        <v>520</v>
      </c>
      <c r="D520" s="677" t="str">
        <f t="shared" si="75"/>
        <v>17</v>
      </c>
      <c r="E520" s="677" t="str">
        <f t="shared" si="76"/>
        <v>06</v>
      </c>
      <c r="F520" s="691">
        <f t="shared" si="71"/>
        <v>53</v>
      </c>
      <c r="G520" s="692" t="str">
        <f t="shared" si="72"/>
        <v>053</v>
      </c>
      <c r="H520" s="680" t="str">
        <f t="shared" si="74"/>
        <v>1706053</v>
      </c>
      <c r="I520" s="681">
        <v>42927.683749537035</v>
      </c>
      <c r="J520" s="681">
        <v>42934</v>
      </c>
      <c r="K520" s="682">
        <v>42958</v>
      </c>
      <c r="L520" s="683" t="s">
        <v>555</v>
      </c>
      <c r="M520" s="684" t="s">
        <v>555</v>
      </c>
      <c r="N520" s="684" t="s">
        <v>555</v>
      </c>
      <c r="O520" s="684" t="s">
        <v>555</v>
      </c>
      <c r="P520" s="684" t="s">
        <v>555</v>
      </c>
      <c r="Q520" s="662" t="s">
        <v>16</v>
      </c>
      <c r="R520" s="662" t="s">
        <v>43</v>
      </c>
      <c r="S520" s="662" t="s">
        <v>38</v>
      </c>
      <c r="T520" s="662" t="s">
        <v>2112</v>
      </c>
      <c r="U520" s="662" t="s">
        <v>392</v>
      </c>
      <c r="V520" s="685">
        <v>816461897</v>
      </c>
      <c r="X520" s="662" t="s">
        <v>2113</v>
      </c>
      <c r="Y520" s="662" t="s">
        <v>315</v>
      </c>
      <c r="Z520" s="662" t="s">
        <v>2114</v>
      </c>
      <c r="AA520" s="662">
        <v>2005</v>
      </c>
      <c r="AB520" s="681">
        <v>43129</v>
      </c>
      <c r="AC520" s="686" t="s">
        <v>2115</v>
      </c>
      <c r="AD520" s="686"/>
      <c r="AE520" s="686"/>
      <c r="AF520" s="686"/>
      <c r="AG520" s="626" t="s">
        <v>48</v>
      </c>
      <c r="AI520" s="626" t="s">
        <v>1686</v>
      </c>
      <c r="AK520" s="626" t="s">
        <v>2242</v>
      </c>
      <c r="AM520" s="626" t="s">
        <v>1909</v>
      </c>
      <c r="DD520" s="626">
        <v>520</v>
      </c>
      <c r="DG520" s="626">
        <v>0.5</v>
      </c>
      <c r="DH520" s="681">
        <v>42907.583996759262</v>
      </c>
      <c r="DI520" s="662">
        <v>0</v>
      </c>
      <c r="DJ520" s="663">
        <v>1</v>
      </c>
      <c r="DK520" s="662">
        <v>1</v>
      </c>
      <c r="DL520" s="687" t="str">
        <f t="shared" si="73"/>
        <v>พร้อมซ่อม</v>
      </c>
      <c r="DM520" s="688">
        <v>13054</v>
      </c>
    </row>
    <row r="521" spans="1:118" x14ac:dyDescent="0.25">
      <c r="A521" s="689">
        <f t="shared" ref="A521:A584" si="77">IFERROR(VALUE(RIGHT(X521,4)),IFERROR(VALUE(RIGHT(X521,3)),VALUE(RIGHT(X521,2))))</f>
        <v>980</v>
      </c>
      <c r="B521" s="690">
        <f t="shared" ref="B521:B584" si="78">VALUE(H521)</f>
        <v>1706054</v>
      </c>
      <c r="C521" s="626">
        <v>521</v>
      </c>
      <c r="D521" s="677" t="str">
        <f t="shared" si="75"/>
        <v>17</v>
      </c>
      <c r="E521" s="677" t="str">
        <f t="shared" si="76"/>
        <v>06</v>
      </c>
      <c r="F521" s="691">
        <f t="shared" ref="F521:F584" si="79">IF(E521=E520,F520+1,1)</f>
        <v>54</v>
      </c>
      <c r="G521" s="692" t="str">
        <f t="shared" ref="G521:G584" si="80">TEXT(F521,"000")</f>
        <v>054</v>
      </c>
      <c r="H521" s="680" t="str">
        <f t="shared" si="74"/>
        <v>1706054</v>
      </c>
      <c r="I521" s="681">
        <v>42942.490908564818</v>
      </c>
      <c r="J521" s="681">
        <v>42948</v>
      </c>
      <c r="K521" s="682">
        <v>42948</v>
      </c>
      <c r="L521" s="683" t="s">
        <v>555</v>
      </c>
      <c r="M521" s="684" t="s">
        <v>555</v>
      </c>
      <c r="N521" s="684" t="s">
        <v>555</v>
      </c>
      <c r="O521" s="684" t="s">
        <v>555</v>
      </c>
      <c r="P521" s="684" t="s">
        <v>555</v>
      </c>
      <c r="Q521" s="662" t="s">
        <v>16</v>
      </c>
      <c r="R521" s="662" t="s">
        <v>43</v>
      </c>
      <c r="S521" s="662" t="s">
        <v>31</v>
      </c>
      <c r="T521" s="662" t="s">
        <v>2116</v>
      </c>
      <c r="U521" s="662" t="s">
        <v>392</v>
      </c>
      <c r="V521" s="685">
        <v>995031933</v>
      </c>
      <c r="X521" s="662" t="s">
        <v>2117</v>
      </c>
      <c r="Y521" s="662" t="s">
        <v>294</v>
      </c>
      <c r="Z521" s="662" t="s">
        <v>389</v>
      </c>
      <c r="AA521" s="662">
        <v>2015</v>
      </c>
      <c r="AB521" s="681">
        <v>43065</v>
      </c>
      <c r="AC521" s="686" t="s">
        <v>296</v>
      </c>
      <c r="AD521" s="686"/>
      <c r="AE521" s="686"/>
      <c r="AF521" s="686"/>
      <c r="AG521" s="626" t="s">
        <v>63</v>
      </c>
      <c r="AI521" s="626" t="s">
        <v>72</v>
      </c>
      <c r="AJ521" s="626" t="s">
        <v>340</v>
      </c>
      <c r="DD521" s="626">
        <v>521</v>
      </c>
      <c r="DG521" s="626">
        <v>0.5</v>
      </c>
      <c r="DH521" s="681">
        <v>42908.37660462963</v>
      </c>
      <c r="DI521" s="662" t="s">
        <v>1261</v>
      </c>
      <c r="DJ521" s="663">
        <v>1</v>
      </c>
      <c r="DK521" s="662"/>
      <c r="DL521" s="687" t="str">
        <f t="shared" si="73"/>
        <v>พร้อมซ่อม</v>
      </c>
      <c r="DM521" s="688"/>
    </row>
    <row r="522" spans="1:118" x14ac:dyDescent="0.25">
      <c r="A522" s="689">
        <f t="shared" si="77"/>
        <v>6018</v>
      </c>
      <c r="B522" s="690">
        <f t="shared" si="78"/>
        <v>1706055</v>
      </c>
      <c r="C522" s="626">
        <v>522</v>
      </c>
      <c r="D522" s="677" t="str">
        <f t="shared" si="75"/>
        <v>17</v>
      </c>
      <c r="E522" s="677" t="str">
        <f t="shared" si="76"/>
        <v>06</v>
      </c>
      <c r="F522" s="691">
        <f t="shared" si="79"/>
        <v>55</v>
      </c>
      <c r="G522" s="692" t="str">
        <f t="shared" si="80"/>
        <v>055</v>
      </c>
      <c r="H522" s="680" t="str">
        <f t="shared" si="74"/>
        <v>1706055</v>
      </c>
      <c r="I522" s="681">
        <v>43014.68838078704</v>
      </c>
      <c r="J522" s="681">
        <v>2</v>
      </c>
      <c r="L522" s="683">
        <f>IF(I522="","",IF(J522="","No fix",J522-I522))</f>
        <v>-43012.68838078704</v>
      </c>
      <c r="M522" s="684" t="str">
        <f>IF(I522="","",IF(AG522="","NON","JOB"))</f>
        <v>JOB</v>
      </c>
      <c r="N522" s="684" t="str">
        <f>IF(I522="","",IFERROR(VLOOKUP(B522,QUEUE!$F$11:$X$1000,19,FALSE),"NON"))</f>
        <v>ตรวจสอบ</v>
      </c>
      <c r="O522" s="684" t="str">
        <f>IF(I522="","",IFERROR(IF(VLOOKUP(B522,REFINISH!$F$4:$O$1000,10,FALSE)="",VLOOKUP(B522,REFINISH!$F$4:$O$1000,8,FALSE),"OK"),"NON"))</f>
        <v>NON</v>
      </c>
      <c r="P522" s="684" t="str">
        <f>IF(I522="","",IF(AF522=0,"NON",IF(AF522-DE522=0,"OK","ขาด"&amp;AF522-DE522&amp;"ชิ้น")))</f>
        <v>NON</v>
      </c>
      <c r="Q522" s="662" t="s">
        <v>16</v>
      </c>
      <c r="R522" s="662" t="s">
        <v>179</v>
      </c>
      <c r="S522" s="662" t="s">
        <v>31</v>
      </c>
      <c r="T522" s="662" t="s">
        <v>2120</v>
      </c>
      <c r="U522" s="662" t="s">
        <v>398</v>
      </c>
      <c r="V522" s="685">
        <v>817351409</v>
      </c>
      <c r="X522" s="662" t="s">
        <v>2121</v>
      </c>
      <c r="Y522" s="662" t="s">
        <v>315</v>
      </c>
      <c r="Z522" s="662" t="s">
        <v>316</v>
      </c>
      <c r="AA522" s="662">
        <v>2012</v>
      </c>
      <c r="AB522" s="681">
        <v>42903</v>
      </c>
      <c r="AC522" s="686" t="s">
        <v>545</v>
      </c>
      <c r="AD522" s="686"/>
      <c r="AE522" s="686"/>
      <c r="AF522" s="686"/>
      <c r="AG522" s="626" t="s">
        <v>810</v>
      </c>
      <c r="DD522" s="626">
        <v>522</v>
      </c>
      <c r="DG522" s="626">
        <v>1</v>
      </c>
      <c r="DH522" s="681">
        <v>42908.457267245372</v>
      </c>
      <c r="DI522" s="662" t="s">
        <v>3055</v>
      </c>
      <c r="DJ522" s="663">
        <v>0</v>
      </c>
      <c r="DK522" s="662"/>
      <c r="DL522" s="687" t="str">
        <f t="shared" si="73"/>
        <v>พร้อมซ่อม</v>
      </c>
      <c r="DM522" s="688">
        <v>0</v>
      </c>
      <c r="DN522" s="626" t="s">
        <v>2931</v>
      </c>
    </row>
    <row r="523" spans="1:118" x14ac:dyDescent="0.25">
      <c r="A523" s="689">
        <f t="shared" si="77"/>
        <v>6610</v>
      </c>
      <c r="B523" s="690">
        <f t="shared" si="78"/>
        <v>1706056</v>
      </c>
      <c r="C523" s="626">
        <v>523</v>
      </c>
      <c r="D523" s="677" t="str">
        <f t="shared" si="75"/>
        <v>17</v>
      </c>
      <c r="E523" s="677" t="str">
        <f t="shared" si="76"/>
        <v>06</v>
      </c>
      <c r="F523" s="691">
        <f t="shared" si="79"/>
        <v>56</v>
      </c>
      <c r="G523" s="692" t="str">
        <f t="shared" si="80"/>
        <v>056</v>
      </c>
      <c r="H523" s="680" t="str">
        <f t="shared" si="74"/>
        <v>1706056</v>
      </c>
      <c r="I523" s="681">
        <v>42985.600910069443</v>
      </c>
      <c r="J523" s="681">
        <v>42993</v>
      </c>
      <c r="K523" s="682">
        <v>42994</v>
      </c>
      <c r="L523" s="683" t="s">
        <v>555</v>
      </c>
      <c r="M523" s="684" t="s">
        <v>555</v>
      </c>
      <c r="N523" s="684" t="s">
        <v>555</v>
      </c>
      <c r="O523" s="684" t="s">
        <v>555</v>
      </c>
      <c r="P523" s="684" t="s">
        <v>555</v>
      </c>
      <c r="Q523" s="662" t="s">
        <v>16</v>
      </c>
      <c r="R523" s="662" t="s">
        <v>43</v>
      </c>
      <c r="S523" s="662" t="s">
        <v>32</v>
      </c>
      <c r="T523" s="662" t="s">
        <v>2122</v>
      </c>
      <c r="U523" s="662" t="s">
        <v>392</v>
      </c>
      <c r="V523" s="685">
        <v>625375610</v>
      </c>
      <c r="X523" s="662" t="s">
        <v>2957</v>
      </c>
      <c r="Y523" s="662" t="s">
        <v>315</v>
      </c>
      <c r="Z523" s="662" t="s">
        <v>411</v>
      </c>
      <c r="AA523" s="662">
        <v>2005</v>
      </c>
      <c r="AB523" s="681" t="s">
        <v>330</v>
      </c>
      <c r="AD523" s="686"/>
      <c r="AE523" s="686"/>
      <c r="AF523" s="686"/>
      <c r="AG523" s="626" t="s">
        <v>48</v>
      </c>
      <c r="AH523" s="626" t="s">
        <v>340</v>
      </c>
      <c r="AI523" s="626" t="s">
        <v>78</v>
      </c>
      <c r="AK523" s="626" t="s">
        <v>2745</v>
      </c>
      <c r="DD523" s="626">
        <v>523</v>
      </c>
      <c r="DG523" s="626">
        <v>0.5</v>
      </c>
      <c r="DH523" s="681">
        <v>42908.683527199071</v>
      </c>
      <c r="DI523" s="662">
        <v>0</v>
      </c>
      <c r="DJ523" s="663">
        <v>2</v>
      </c>
      <c r="DK523" s="662">
        <v>1</v>
      </c>
      <c r="DL523" s="687" t="str">
        <f t="shared" si="73"/>
        <v>พร้อมซ่อม</v>
      </c>
      <c r="DM523" s="688">
        <v>6270.4</v>
      </c>
    </row>
    <row r="524" spans="1:118" x14ac:dyDescent="0.25">
      <c r="A524" s="689">
        <f t="shared" si="77"/>
        <v>957</v>
      </c>
      <c r="B524" s="690">
        <f t="shared" si="78"/>
        <v>1706057</v>
      </c>
      <c r="C524" s="626">
        <v>524</v>
      </c>
      <c r="D524" s="677" t="str">
        <f t="shared" si="75"/>
        <v>17</v>
      </c>
      <c r="E524" s="677" t="str">
        <f t="shared" si="76"/>
        <v>06</v>
      </c>
      <c r="F524" s="691">
        <f t="shared" si="79"/>
        <v>57</v>
      </c>
      <c r="G524" s="692" t="str">
        <f t="shared" si="80"/>
        <v>057</v>
      </c>
      <c r="H524" s="680" t="str">
        <f t="shared" si="74"/>
        <v>1706057</v>
      </c>
      <c r="I524" s="681">
        <v>42931.629344212961</v>
      </c>
      <c r="J524" s="681">
        <v>42940</v>
      </c>
      <c r="K524" s="682">
        <v>42952</v>
      </c>
      <c r="L524" s="683" t="s">
        <v>555</v>
      </c>
      <c r="M524" s="684" t="s">
        <v>555</v>
      </c>
      <c r="N524" s="684" t="s">
        <v>555</v>
      </c>
      <c r="O524" s="684" t="s">
        <v>555</v>
      </c>
      <c r="P524" s="684" t="s">
        <v>555</v>
      </c>
      <c r="Q524" s="662" t="s">
        <v>16</v>
      </c>
      <c r="R524" s="662" t="s">
        <v>1527</v>
      </c>
      <c r="S524" s="662" t="s">
        <v>32</v>
      </c>
      <c r="T524" s="662" t="s">
        <v>2123</v>
      </c>
      <c r="U524" s="662" t="s">
        <v>501</v>
      </c>
      <c r="V524" s="685">
        <v>890404871</v>
      </c>
      <c r="X524" s="662" t="s">
        <v>2124</v>
      </c>
      <c r="Y524" s="662" t="s">
        <v>310</v>
      </c>
      <c r="Z524" s="662" t="s">
        <v>336</v>
      </c>
      <c r="AA524" s="662">
        <v>2007</v>
      </c>
      <c r="AB524" s="681">
        <v>43129</v>
      </c>
      <c r="AC524" s="686" t="s">
        <v>908</v>
      </c>
      <c r="AD524" s="686"/>
      <c r="AE524" s="686"/>
      <c r="AF524" s="686"/>
      <c r="AG524" s="626" t="s">
        <v>47</v>
      </c>
      <c r="AH524" s="626" t="s">
        <v>340</v>
      </c>
      <c r="AI524" s="626" t="s">
        <v>68</v>
      </c>
      <c r="AJ524" s="626" t="s">
        <v>340</v>
      </c>
      <c r="AK524" s="626" t="s">
        <v>73</v>
      </c>
      <c r="AM524" s="626" t="s">
        <v>2278</v>
      </c>
      <c r="AO524" s="626" t="s">
        <v>901</v>
      </c>
      <c r="DD524" s="626">
        <v>524</v>
      </c>
      <c r="DG524" s="626">
        <v>0.5</v>
      </c>
      <c r="DH524" s="681">
        <v>42909.398054976853</v>
      </c>
      <c r="DI524" s="662" t="s">
        <v>1490</v>
      </c>
      <c r="DJ524" s="663">
        <v>1</v>
      </c>
      <c r="DK524" s="662"/>
      <c r="DL524" s="687" t="str">
        <f t="shared" si="73"/>
        <v>พร้อมซ่อม</v>
      </c>
      <c r="DM524" s="688"/>
    </row>
    <row r="525" spans="1:118" x14ac:dyDescent="0.25">
      <c r="A525" s="689">
        <f t="shared" si="77"/>
        <v>3146</v>
      </c>
      <c r="B525" s="690">
        <f t="shared" si="78"/>
        <v>1706058</v>
      </c>
      <c r="C525" s="626">
        <v>525</v>
      </c>
      <c r="D525" s="677" t="str">
        <f t="shared" si="75"/>
        <v>17</v>
      </c>
      <c r="E525" s="677" t="str">
        <f t="shared" si="76"/>
        <v>06</v>
      </c>
      <c r="F525" s="691">
        <f t="shared" si="79"/>
        <v>58</v>
      </c>
      <c r="G525" s="692" t="str">
        <f t="shared" si="80"/>
        <v>058</v>
      </c>
      <c r="H525" s="680" t="str">
        <f t="shared" si="74"/>
        <v>1706058</v>
      </c>
      <c r="I525" s="681">
        <v>42909.551204976851</v>
      </c>
      <c r="J525" s="681">
        <v>0</v>
      </c>
      <c r="K525" s="682">
        <v>42938</v>
      </c>
      <c r="L525" s="683" t="s">
        <v>555</v>
      </c>
      <c r="M525" s="684" t="s">
        <v>555</v>
      </c>
      <c r="N525" s="684" t="s">
        <v>555</v>
      </c>
      <c r="O525" s="684" t="s">
        <v>555</v>
      </c>
      <c r="P525" s="684" t="s">
        <v>555</v>
      </c>
      <c r="Q525" s="662" t="s">
        <v>16</v>
      </c>
      <c r="R525" s="662" t="s">
        <v>179</v>
      </c>
      <c r="S525" s="662" t="s">
        <v>31</v>
      </c>
      <c r="T525" s="662" t="s">
        <v>2125</v>
      </c>
      <c r="U525" s="662" t="s">
        <v>319</v>
      </c>
      <c r="V525" s="685">
        <v>841315295</v>
      </c>
      <c r="X525" s="662" t="s">
        <v>2126</v>
      </c>
      <c r="Y525" s="662" t="s">
        <v>838</v>
      </c>
      <c r="Z525" s="662" t="s">
        <v>2031</v>
      </c>
      <c r="AA525" s="662">
        <v>2010</v>
      </c>
      <c r="AB525" s="681">
        <v>43215</v>
      </c>
      <c r="AC525" s="686" t="s">
        <v>1186</v>
      </c>
      <c r="AD525" s="686"/>
      <c r="AE525" s="686"/>
      <c r="AF525" s="686"/>
      <c r="AG525" s="626" t="s">
        <v>810</v>
      </c>
      <c r="DD525" s="626">
        <v>525</v>
      </c>
      <c r="DG525" s="626">
        <v>0.5</v>
      </c>
      <c r="DH525" s="681">
        <v>42909.550014814813</v>
      </c>
      <c r="DI525" s="662" t="s">
        <v>429</v>
      </c>
      <c r="DJ525" s="663">
        <v>0</v>
      </c>
      <c r="DK525" s="662">
        <v>1</v>
      </c>
      <c r="DL525" s="687" t="str">
        <f t="shared" si="73"/>
        <v>พร้อมซ่อม</v>
      </c>
      <c r="DM525" s="688">
        <v>9650</v>
      </c>
    </row>
    <row r="526" spans="1:118" x14ac:dyDescent="0.25">
      <c r="A526" s="689">
        <f t="shared" si="77"/>
        <v>4316</v>
      </c>
      <c r="B526" s="690">
        <f t="shared" si="78"/>
        <v>1706059</v>
      </c>
      <c r="C526" s="626">
        <v>526</v>
      </c>
      <c r="D526" s="677" t="str">
        <f t="shared" si="75"/>
        <v>17</v>
      </c>
      <c r="E526" s="677" t="str">
        <f t="shared" si="76"/>
        <v>06</v>
      </c>
      <c r="F526" s="691">
        <f t="shared" si="79"/>
        <v>59</v>
      </c>
      <c r="G526" s="692" t="str">
        <f t="shared" si="80"/>
        <v>059</v>
      </c>
      <c r="H526" s="680" t="str">
        <f t="shared" si="74"/>
        <v>1706059</v>
      </c>
      <c r="I526" s="681">
        <v>42910.431231365743</v>
      </c>
      <c r="J526" s="681">
        <v>42920</v>
      </c>
      <c r="K526" s="682">
        <v>42926.389487152781</v>
      </c>
      <c r="L526" s="683" t="s">
        <v>555</v>
      </c>
      <c r="M526" s="684" t="s">
        <v>555</v>
      </c>
      <c r="N526" s="684" t="s">
        <v>555</v>
      </c>
      <c r="O526" s="684" t="s">
        <v>555</v>
      </c>
      <c r="P526" s="684" t="s">
        <v>555</v>
      </c>
      <c r="Q526" s="662" t="s">
        <v>16</v>
      </c>
      <c r="R526" s="662" t="s">
        <v>44</v>
      </c>
      <c r="S526" s="662" t="s">
        <v>35</v>
      </c>
      <c r="T526" s="662" t="s">
        <v>2127</v>
      </c>
      <c r="U526" s="662" t="s">
        <v>501</v>
      </c>
      <c r="V526" s="685">
        <v>934419642</v>
      </c>
      <c r="X526" s="662" t="s">
        <v>2128</v>
      </c>
      <c r="Y526" s="662" t="s">
        <v>315</v>
      </c>
      <c r="Z526" s="662" t="s">
        <v>333</v>
      </c>
      <c r="AA526" s="662">
        <v>1996</v>
      </c>
      <c r="AB526" s="681">
        <v>43463</v>
      </c>
      <c r="AC526" s="686" t="s">
        <v>306</v>
      </c>
      <c r="AD526" s="686"/>
      <c r="AE526" s="686"/>
      <c r="AF526" s="686"/>
      <c r="AG526" s="626" t="s">
        <v>47</v>
      </c>
      <c r="AH526" s="626" t="s">
        <v>340</v>
      </c>
      <c r="AI526" s="626" t="s">
        <v>51</v>
      </c>
      <c r="AJ526" s="626" t="s">
        <v>2129</v>
      </c>
      <c r="AK526" s="626" t="s">
        <v>52</v>
      </c>
      <c r="AL526" s="626" t="s">
        <v>2130</v>
      </c>
      <c r="AM526" s="626" t="s">
        <v>56</v>
      </c>
      <c r="AN526" s="626" t="s">
        <v>2022</v>
      </c>
      <c r="AO526" s="626" t="s">
        <v>64</v>
      </c>
      <c r="AQ526" s="626" t="s">
        <v>73</v>
      </c>
      <c r="AS526" s="626" t="s">
        <v>2131</v>
      </c>
      <c r="AU526" s="626" t="s">
        <v>901</v>
      </c>
      <c r="DD526" s="626">
        <v>526</v>
      </c>
      <c r="DG526" s="626">
        <v>1</v>
      </c>
      <c r="DH526" s="681">
        <v>42910.420295833334</v>
      </c>
      <c r="DI526" s="662">
        <v>0</v>
      </c>
      <c r="DJ526" s="663">
        <v>4</v>
      </c>
      <c r="DK526" s="662">
        <v>1</v>
      </c>
      <c r="DL526" s="687" t="str">
        <f t="shared" si="73"/>
        <v>พร้อมซ่อม</v>
      </c>
      <c r="DM526" s="688">
        <v>3177.57</v>
      </c>
    </row>
    <row r="527" spans="1:118" x14ac:dyDescent="0.25">
      <c r="A527" s="689">
        <f t="shared" si="77"/>
        <v>6913</v>
      </c>
      <c r="B527" s="690">
        <f t="shared" si="78"/>
        <v>1706060</v>
      </c>
      <c r="C527" s="626">
        <v>527</v>
      </c>
      <c r="D527" s="677" t="str">
        <f t="shared" si="75"/>
        <v>17</v>
      </c>
      <c r="E527" s="677" t="str">
        <f t="shared" si="76"/>
        <v>06</v>
      </c>
      <c r="F527" s="691">
        <f t="shared" si="79"/>
        <v>60</v>
      </c>
      <c r="G527" s="692" t="str">
        <f t="shared" si="80"/>
        <v>060</v>
      </c>
      <c r="H527" s="680" t="str">
        <f t="shared" si="74"/>
        <v>1706060</v>
      </c>
      <c r="I527" s="681">
        <v>42921.370624537034</v>
      </c>
      <c r="J527" s="681">
        <v>42923</v>
      </c>
      <c r="K527" s="682">
        <v>42926.389051736114</v>
      </c>
      <c r="L527" s="683" t="s">
        <v>555</v>
      </c>
      <c r="M527" s="684" t="s">
        <v>555</v>
      </c>
      <c r="N527" s="684" t="s">
        <v>555</v>
      </c>
      <c r="O527" s="684" t="s">
        <v>555</v>
      </c>
      <c r="P527" s="684" t="s">
        <v>555</v>
      </c>
      <c r="Q527" s="662" t="s">
        <v>16</v>
      </c>
      <c r="R527" s="662" t="s">
        <v>44</v>
      </c>
      <c r="S527" s="662" t="s">
        <v>31</v>
      </c>
      <c r="T527" s="662" t="s">
        <v>376</v>
      </c>
      <c r="U527" s="662" t="s">
        <v>308</v>
      </c>
      <c r="V527" s="685">
        <v>801239650</v>
      </c>
      <c r="X527" s="662" t="s">
        <v>377</v>
      </c>
      <c r="Y527" s="662" t="s">
        <v>299</v>
      </c>
      <c r="Z527" s="662" t="s">
        <v>368</v>
      </c>
      <c r="AA527" s="662">
        <v>2013</v>
      </c>
      <c r="AB527" s="681">
        <v>43261</v>
      </c>
      <c r="AC527" s="686" t="s">
        <v>1516</v>
      </c>
      <c r="AD527" s="686"/>
      <c r="AE527" s="686"/>
      <c r="AF527" s="686"/>
      <c r="AG527" s="626" t="s">
        <v>47</v>
      </c>
      <c r="AH527" s="626" t="s">
        <v>2177</v>
      </c>
      <c r="AI527" s="626" t="s">
        <v>52</v>
      </c>
      <c r="AK527" s="626" t="s">
        <v>67</v>
      </c>
      <c r="AL527" s="626" t="s">
        <v>340</v>
      </c>
      <c r="AM527" s="626" t="s">
        <v>2178</v>
      </c>
      <c r="AO527" s="626" t="s">
        <v>1980</v>
      </c>
      <c r="AQ527" s="626" t="s">
        <v>2131</v>
      </c>
      <c r="AS527" s="626" t="s">
        <v>2179</v>
      </c>
      <c r="DD527" s="626">
        <v>527</v>
      </c>
      <c r="DG527" s="626">
        <v>0.5</v>
      </c>
      <c r="DH527" s="681">
        <v>42910.43432349537</v>
      </c>
      <c r="DI527" s="662">
        <v>0</v>
      </c>
      <c r="DJ527" s="663">
        <v>2</v>
      </c>
      <c r="DK527" s="662"/>
      <c r="DL527" s="687" t="str">
        <f t="shared" si="73"/>
        <v>พร้อมซ่อม</v>
      </c>
      <c r="DM527" s="688"/>
    </row>
    <row r="528" spans="1:118" x14ac:dyDescent="0.25">
      <c r="A528" s="689">
        <f t="shared" si="77"/>
        <v>3283</v>
      </c>
      <c r="B528" s="690">
        <f t="shared" si="78"/>
        <v>1706061</v>
      </c>
      <c r="C528" s="626">
        <v>528</v>
      </c>
      <c r="D528" s="677" t="str">
        <f t="shared" si="75"/>
        <v>17</v>
      </c>
      <c r="E528" s="677" t="str">
        <f t="shared" si="76"/>
        <v>06</v>
      </c>
      <c r="F528" s="691">
        <f t="shared" si="79"/>
        <v>61</v>
      </c>
      <c r="G528" s="692" t="str">
        <f t="shared" si="80"/>
        <v>061</v>
      </c>
      <c r="H528" s="680" t="str">
        <f t="shared" si="74"/>
        <v>1706061</v>
      </c>
      <c r="I528" s="681">
        <v>42963.390616550925</v>
      </c>
      <c r="J528" s="681">
        <v>42973</v>
      </c>
      <c r="K528" s="682">
        <v>42972</v>
      </c>
      <c r="L528" s="683" t="s">
        <v>555</v>
      </c>
      <c r="M528" s="684" t="s">
        <v>555</v>
      </c>
      <c r="N528" s="684" t="s">
        <v>555</v>
      </c>
      <c r="O528" s="684" t="s">
        <v>555</v>
      </c>
      <c r="P528" s="684" t="s">
        <v>555</v>
      </c>
      <c r="Q528" s="662" t="s">
        <v>16</v>
      </c>
      <c r="R528" s="662" t="s">
        <v>44</v>
      </c>
      <c r="S528" s="662" t="s">
        <v>31</v>
      </c>
      <c r="T528" s="662" t="s">
        <v>2132</v>
      </c>
      <c r="U528" s="662" t="s">
        <v>387</v>
      </c>
      <c r="V528" s="685">
        <v>935390945</v>
      </c>
      <c r="X528" s="662" t="s">
        <v>2133</v>
      </c>
      <c r="Y528" s="662" t="s">
        <v>538</v>
      </c>
      <c r="Z528" s="662" t="s">
        <v>539</v>
      </c>
      <c r="AA528" s="662">
        <v>2006</v>
      </c>
      <c r="AB528" s="681">
        <v>43094</v>
      </c>
      <c r="AC528" s="686" t="s">
        <v>2134</v>
      </c>
      <c r="AD528" s="686"/>
      <c r="AE528" s="686"/>
      <c r="AF528" s="686"/>
      <c r="AG528" s="626" t="s">
        <v>47</v>
      </c>
      <c r="AH528" s="626" t="s">
        <v>340</v>
      </c>
      <c r="AI528" s="626" t="s">
        <v>51</v>
      </c>
      <c r="AK528" s="626" t="s">
        <v>52</v>
      </c>
      <c r="AM528" s="626" t="s">
        <v>53</v>
      </c>
      <c r="AO528" s="626" t="s">
        <v>73</v>
      </c>
      <c r="AP528" s="626" t="s">
        <v>340</v>
      </c>
      <c r="AQ528" s="626" t="s">
        <v>901</v>
      </c>
      <c r="AS528" s="626" t="s">
        <v>2415</v>
      </c>
      <c r="DD528" s="626">
        <v>528</v>
      </c>
      <c r="DG528" s="626">
        <v>1</v>
      </c>
      <c r="DH528" s="681">
        <v>42910.436190162036</v>
      </c>
      <c r="DI528" s="662" t="s">
        <v>1013</v>
      </c>
      <c r="DJ528" s="663">
        <v>4</v>
      </c>
      <c r="DK528" s="662">
        <v>1</v>
      </c>
      <c r="DL528" s="687" t="str">
        <f t="shared" si="73"/>
        <v>พร้อมซ่อม</v>
      </c>
      <c r="DM528" s="688">
        <v>9221.57</v>
      </c>
    </row>
    <row r="529" spans="1:118" x14ac:dyDescent="0.25">
      <c r="A529" s="689">
        <f t="shared" si="77"/>
        <v>2856</v>
      </c>
      <c r="B529" s="690">
        <f t="shared" si="78"/>
        <v>1706062</v>
      </c>
      <c r="C529" s="626">
        <v>529</v>
      </c>
      <c r="D529" s="677" t="str">
        <f t="shared" si="75"/>
        <v>17</v>
      </c>
      <c r="E529" s="677" t="str">
        <f t="shared" si="76"/>
        <v>06</v>
      </c>
      <c r="F529" s="691">
        <f t="shared" si="79"/>
        <v>62</v>
      </c>
      <c r="G529" s="692" t="str">
        <f t="shared" si="80"/>
        <v>062</v>
      </c>
      <c r="H529" s="680" t="str">
        <f t="shared" si="74"/>
        <v>1706062</v>
      </c>
      <c r="L529" s="683" t="str">
        <f>IF(I529="","",IF(J529="","No fix",J529-I529))</f>
        <v/>
      </c>
      <c r="M529" s="684" t="str">
        <f>IF(I529="","",IF(AG529="","NON","JOB"))</f>
        <v/>
      </c>
      <c r="N529" s="684" t="str">
        <f>IF(I529="","",IFERROR(VLOOKUP(B529,QUEUE!$F$11:$X$1000,19,FALSE),"NON"))</f>
        <v/>
      </c>
      <c r="O529" s="684" t="str">
        <f>IF(I529="","",IFERROR(IF(VLOOKUP(B529,REFINISH!$F$4:$O$1000,10,FALSE)="",VLOOKUP(B529,REFINISH!$F$4:$O$1000,8,FALSE),"OK"),"NON"))</f>
        <v/>
      </c>
      <c r="P529" s="684" t="str">
        <f>IF(I529="","",IF(AF529=0,"NON",IF(AF529-DE529=0,"OK","ขาด"&amp;AF529-DE529&amp;"ชิ้น")))</f>
        <v/>
      </c>
      <c r="Q529" s="662" t="s">
        <v>16</v>
      </c>
      <c r="R529" s="662" t="s">
        <v>1527</v>
      </c>
      <c r="S529" s="662" t="s">
        <v>31</v>
      </c>
      <c r="T529" s="662" t="s">
        <v>2150</v>
      </c>
      <c r="U529" s="662" t="s">
        <v>326</v>
      </c>
      <c r="V529" s="685">
        <v>838430184</v>
      </c>
      <c r="X529" s="662" t="s">
        <v>2151</v>
      </c>
      <c r="Y529" s="662" t="s">
        <v>310</v>
      </c>
      <c r="Z529" s="662" t="s">
        <v>336</v>
      </c>
      <c r="AA529" s="662">
        <v>2011</v>
      </c>
      <c r="AB529" s="681">
        <v>43214</v>
      </c>
      <c r="AC529" s="686" t="s">
        <v>317</v>
      </c>
      <c r="AD529" s="686"/>
      <c r="AE529" s="686"/>
      <c r="AF529" s="686"/>
      <c r="DD529" s="626">
        <v>529</v>
      </c>
      <c r="DH529" s="681">
        <v>42912.705889930556</v>
      </c>
      <c r="DI529" s="662"/>
      <c r="DJ529" s="663"/>
      <c r="DK529" s="662"/>
      <c r="DL529" s="687" t="str">
        <f t="shared" si="73"/>
        <v>รออนุมัติ</v>
      </c>
      <c r="DM529" s="688">
        <v>0</v>
      </c>
    </row>
    <row r="530" spans="1:118" x14ac:dyDescent="0.25">
      <c r="A530" s="689">
        <f t="shared" si="77"/>
        <v>8853</v>
      </c>
      <c r="B530" s="690">
        <f t="shared" si="78"/>
        <v>1706063</v>
      </c>
      <c r="C530" s="626">
        <v>530</v>
      </c>
      <c r="D530" s="677" t="str">
        <f t="shared" si="75"/>
        <v>17</v>
      </c>
      <c r="E530" s="677" t="str">
        <f t="shared" si="76"/>
        <v>06</v>
      </c>
      <c r="F530" s="691">
        <f t="shared" si="79"/>
        <v>63</v>
      </c>
      <c r="G530" s="692" t="str">
        <f t="shared" si="80"/>
        <v>063</v>
      </c>
      <c r="H530" s="680" t="str">
        <f t="shared" si="74"/>
        <v>1706063</v>
      </c>
      <c r="I530" s="681">
        <v>43026.410559606484</v>
      </c>
      <c r="J530" s="681">
        <v>43034</v>
      </c>
      <c r="L530" s="683">
        <f>IF(I530="","",IF(J530="","No fix",J530-I530))</f>
        <v>7.58944039351627</v>
      </c>
      <c r="M530" s="684" t="str">
        <f>IF(I530="","",IF(AG530="","NON","JOB"))</f>
        <v>JOB</v>
      </c>
      <c r="N530" s="684" t="str">
        <f>IF(I530="","",IFERROR(VLOOKUP(B530,QUEUE!$F$11:$X$1000,19,FALSE),"NON"))</f>
        <v>โป๊ว</v>
      </c>
      <c r="O530" s="684" t="str">
        <f>IF(I530="","",IFERROR(IF(VLOOKUP(B530,REFINISH!$F$4:$O$1000,10,FALSE)="",VLOOKUP(B530,REFINISH!$F$4:$O$1000,8,FALSE),"OK"),"NON"))</f>
        <v>NON</v>
      </c>
      <c r="P530" s="684" t="str">
        <f>IF(I530="","",IF(AF530=0,"NON",IF(AF530-DE530=0,"OK","ขาด"&amp;AF530-DE530&amp;"ชิ้น")))</f>
        <v>NON</v>
      </c>
      <c r="Q530" s="662" t="s">
        <v>16</v>
      </c>
      <c r="R530" s="662" t="s">
        <v>43</v>
      </c>
      <c r="S530" s="662" t="s">
        <v>34</v>
      </c>
      <c r="T530" s="662" t="s">
        <v>2152</v>
      </c>
      <c r="V530" s="685">
        <v>636936298</v>
      </c>
      <c r="X530" s="662" t="s">
        <v>2153</v>
      </c>
      <c r="Y530" s="662" t="s">
        <v>310</v>
      </c>
      <c r="Z530" s="662" t="s">
        <v>499</v>
      </c>
      <c r="AA530" s="662">
        <v>2011</v>
      </c>
      <c r="AB530" s="681">
        <v>42936</v>
      </c>
      <c r="AC530" s="686" t="s">
        <v>661</v>
      </c>
      <c r="AD530" s="686"/>
      <c r="AE530" s="686"/>
      <c r="AF530" s="686"/>
      <c r="AG530" s="626" t="s">
        <v>58</v>
      </c>
      <c r="AI530" s="626" t="s">
        <v>980</v>
      </c>
      <c r="CA530" s="626" t="s">
        <v>58</v>
      </c>
      <c r="CC530" s="626" t="s">
        <v>980</v>
      </c>
      <c r="DD530" s="626">
        <v>530</v>
      </c>
      <c r="DH530" s="681">
        <v>42912.707359490742</v>
      </c>
      <c r="DI530" s="662">
        <v>0</v>
      </c>
      <c r="DJ530" s="663">
        <v>1</v>
      </c>
      <c r="DK530" s="662">
        <v>1</v>
      </c>
      <c r="DL530" s="687" t="str">
        <f t="shared" si="73"/>
        <v>พร้อมซ่อม</v>
      </c>
      <c r="DM530" s="688">
        <v>2450</v>
      </c>
      <c r="DN530" s="626" t="s">
        <v>2931</v>
      </c>
    </row>
    <row r="531" spans="1:118" x14ac:dyDescent="0.25">
      <c r="A531" s="689">
        <f t="shared" si="77"/>
        <v>9878</v>
      </c>
      <c r="B531" s="690">
        <f t="shared" si="78"/>
        <v>1706064</v>
      </c>
      <c r="C531" s="626">
        <v>531</v>
      </c>
      <c r="D531" s="677" t="str">
        <f t="shared" si="75"/>
        <v>17</v>
      </c>
      <c r="E531" s="677" t="str">
        <f t="shared" si="76"/>
        <v>06</v>
      </c>
      <c r="F531" s="691">
        <f t="shared" si="79"/>
        <v>64</v>
      </c>
      <c r="G531" s="692" t="str">
        <f t="shared" si="80"/>
        <v>064</v>
      </c>
      <c r="H531" s="680" t="str">
        <f t="shared" si="74"/>
        <v>1706064</v>
      </c>
      <c r="I531" s="681">
        <v>42937.39178622685</v>
      </c>
      <c r="J531" s="681">
        <v>42945</v>
      </c>
      <c r="K531" s="682">
        <v>42945</v>
      </c>
      <c r="L531" s="683" t="s">
        <v>555</v>
      </c>
      <c r="M531" s="684" t="s">
        <v>555</v>
      </c>
      <c r="N531" s="684" t="s">
        <v>555</v>
      </c>
      <c r="O531" s="684" t="s">
        <v>555</v>
      </c>
      <c r="P531" s="684" t="s">
        <v>555</v>
      </c>
      <c r="Q531" s="662" t="s">
        <v>16</v>
      </c>
      <c r="R531" s="662" t="s">
        <v>43</v>
      </c>
      <c r="S531" s="662" t="s">
        <v>32</v>
      </c>
      <c r="T531" s="662" t="s">
        <v>2154</v>
      </c>
      <c r="U531" s="662" t="s">
        <v>398</v>
      </c>
      <c r="V531" s="685">
        <v>816230480</v>
      </c>
      <c r="X531" s="662" t="s">
        <v>2155</v>
      </c>
      <c r="Y531" s="662" t="s">
        <v>310</v>
      </c>
      <c r="Z531" s="662" t="s">
        <v>400</v>
      </c>
      <c r="AA531" s="662">
        <v>2005</v>
      </c>
      <c r="AB531" s="681">
        <v>43067</v>
      </c>
      <c r="AC531" s="686" t="s">
        <v>2156</v>
      </c>
      <c r="AD531" s="686"/>
      <c r="AE531" s="686"/>
      <c r="AF531" s="686"/>
      <c r="AG531" s="626" t="s">
        <v>47</v>
      </c>
      <c r="AH531" s="626" t="s">
        <v>340</v>
      </c>
      <c r="AI531" s="626" t="s">
        <v>2343</v>
      </c>
      <c r="AK531" s="626" t="s">
        <v>2344</v>
      </c>
      <c r="AM531" s="626" t="s">
        <v>2345</v>
      </c>
      <c r="DD531" s="626">
        <v>531</v>
      </c>
      <c r="DG531" s="626">
        <v>0.5</v>
      </c>
      <c r="DH531" s="681">
        <v>42912.709701273146</v>
      </c>
      <c r="DI531" s="662">
        <v>0</v>
      </c>
      <c r="DJ531" s="663">
        <v>1</v>
      </c>
      <c r="DK531" s="662"/>
      <c r="DL531" s="687" t="str">
        <f t="shared" si="73"/>
        <v>พร้อมซ่อม</v>
      </c>
      <c r="DM531" s="688"/>
    </row>
    <row r="532" spans="1:118" x14ac:dyDescent="0.25">
      <c r="A532" s="689">
        <f t="shared" si="77"/>
        <v>4792</v>
      </c>
      <c r="B532" s="690">
        <f t="shared" si="78"/>
        <v>1706065</v>
      </c>
      <c r="C532" s="626">
        <v>532</v>
      </c>
      <c r="D532" s="677" t="str">
        <f t="shared" si="75"/>
        <v>17</v>
      </c>
      <c r="E532" s="677" t="str">
        <f t="shared" si="76"/>
        <v>06</v>
      </c>
      <c r="F532" s="691">
        <f t="shared" si="79"/>
        <v>65</v>
      </c>
      <c r="G532" s="692" t="str">
        <f t="shared" si="80"/>
        <v>065</v>
      </c>
      <c r="H532" s="680" t="str">
        <f t="shared" si="74"/>
        <v>1706065</v>
      </c>
      <c r="I532" s="681">
        <v>42913.425770833332</v>
      </c>
      <c r="J532" s="681">
        <v>42922</v>
      </c>
      <c r="K532" s="682">
        <v>42923.429622569442</v>
      </c>
      <c r="L532" s="683" t="s">
        <v>555</v>
      </c>
      <c r="M532" s="684" t="s">
        <v>555</v>
      </c>
      <c r="N532" s="684" t="s">
        <v>555</v>
      </c>
      <c r="O532" s="684" t="s">
        <v>555</v>
      </c>
      <c r="P532" s="684" t="s">
        <v>555</v>
      </c>
      <c r="Q532" s="662" t="s">
        <v>16</v>
      </c>
      <c r="R532" s="662" t="s">
        <v>43</v>
      </c>
      <c r="S532" s="662" t="s">
        <v>31</v>
      </c>
      <c r="T532" s="662" t="s">
        <v>2044</v>
      </c>
      <c r="U532" s="662" t="s">
        <v>308</v>
      </c>
      <c r="V532" s="685">
        <v>868983846</v>
      </c>
      <c r="X532" s="662" t="s">
        <v>2159</v>
      </c>
      <c r="Y532" s="662" t="s">
        <v>328</v>
      </c>
      <c r="Z532" s="662" t="s">
        <v>1081</v>
      </c>
      <c r="AA532" s="662">
        <v>2003</v>
      </c>
      <c r="AB532" s="681">
        <v>43165</v>
      </c>
      <c r="AC532" s="686" t="s">
        <v>306</v>
      </c>
      <c r="AD532" s="686"/>
      <c r="AE532" s="686"/>
      <c r="AF532" s="686"/>
      <c r="AG532" s="626" t="s">
        <v>47</v>
      </c>
      <c r="AH532" s="626" t="s">
        <v>340</v>
      </c>
      <c r="AI532" s="626" t="s">
        <v>53</v>
      </c>
      <c r="AK532" s="626" t="s">
        <v>68</v>
      </c>
      <c r="AL532" s="626" t="s">
        <v>340</v>
      </c>
      <c r="AM532" s="626" t="s">
        <v>70</v>
      </c>
      <c r="AN532" s="626" t="s">
        <v>340</v>
      </c>
      <c r="AO532" s="626" t="s">
        <v>2160</v>
      </c>
      <c r="DD532" s="626">
        <v>532</v>
      </c>
      <c r="DG532" s="626">
        <v>0.5</v>
      </c>
      <c r="DH532" s="681">
        <v>42913.422644212966</v>
      </c>
      <c r="DI532" s="662" t="s">
        <v>1037</v>
      </c>
      <c r="DJ532" s="663">
        <v>2</v>
      </c>
      <c r="DK532" s="662"/>
      <c r="DL532" s="687" t="str">
        <f t="shared" si="73"/>
        <v>พร้อมซ่อม</v>
      </c>
      <c r="DM532" s="688"/>
    </row>
    <row r="533" spans="1:118" x14ac:dyDescent="0.25">
      <c r="A533" s="689">
        <f t="shared" si="77"/>
        <v>224</v>
      </c>
      <c r="B533" s="690">
        <f t="shared" si="78"/>
        <v>1706066</v>
      </c>
      <c r="C533" s="626">
        <v>533</v>
      </c>
      <c r="D533" s="677" t="str">
        <f t="shared" si="75"/>
        <v>17</v>
      </c>
      <c r="E533" s="677" t="str">
        <f t="shared" si="76"/>
        <v>06</v>
      </c>
      <c r="F533" s="691">
        <f t="shared" si="79"/>
        <v>66</v>
      </c>
      <c r="G533" s="692" t="str">
        <f t="shared" si="80"/>
        <v>066</v>
      </c>
      <c r="H533" s="680" t="str">
        <f t="shared" si="74"/>
        <v>1706066</v>
      </c>
      <c r="I533" s="681">
        <v>42933.687010300928</v>
      </c>
      <c r="J533" s="681">
        <v>42938</v>
      </c>
      <c r="K533" s="682">
        <v>42948</v>
      </c>
      <c r="L533" s="683" t="s">
        <v>555</v>
      </c>
      <c r="M533" s="684" t="s">
        <v>555</v>
      </c>
      <c r="N533" s="684" t="s">
        <v>555</v>
      </c>
      <c r="O533" s="684" t="s">
        <v>555</v>
      </c>
      <c r="P533" s="684" t="s">
        <v>555</v>
      </c>
      <c r="Q533" s="662" t="s">
        <v>16</v>
      </c>
      <c r="R533" s="662" t="s">
        <v>1527</v>
      </c>
      <c r="S533" s="662" t="s">
        <v>32</v>
      </c>
      <c r="T533" s="662" t="s">
        <v>2162</v>
      </c>
      <c r="U533" s="662" t="s">
        <v>834</v>
      </c>
      <c r="V533" s="685">
        <v>840000249</v>
      </c>
      <c r="X533" s="662" t="s">
        <v>2163</v>
      </c>
      <c r="Y533" s="662" t="s">
        <v>310</v>
      </c>
      <c r="Z533" s="662" t="s">
        <v>333</v>
      </c>
      <c r="AA533" s="662">
        <v>2013</v>
      </c>
      <c r="AB533" s="681">
        <v>42984</v>
      </c>
      <c r="AC533" s="686" t="s">
        <v>521</v>
      </c>
      <c r="AD533" s="686"/>
      <c r="AE533" s="686"/>
      <c r="AF533" s="686"/>
      <c r="AG533" s="626" t="s">
        <v>47</v>
      </c>
      <c r="AH533" s="626" t="s">
        <v>340</v>
      </c>
      <c r="AI533" s="626" t="s">
        <v>1299</v>
      </c>
      <c r="AK533" s="626" t="s">
        <v>986</v>
      </c>
      <c r="AM533" s="626" t="s">
        <v>2302</v>
      </c>
      <c r="DD533" s="626">
        <v>533</v>
      </c>
      <c r="DG533" s="626">
        <v>0.5</v>
      </c>
      <c r="DH533" s="681">
        <v>42914.433459259257</v>
      </c>
      <c r="DI533" s="662" t="s">
        <v>2301</v>
      </c>
      <c r="DJ533" s="663">
        <v>1</v>
      </c>
      <c r="DK533" s="662"/>
      <c r="DL533" s="687" t="str">
        <f t="shared" si="73"/>
        <v>พร้อมซ่อม</v>
      </c>
      <c r="DM533" s="688">
        <v>27860</v>
      </c>
    </row>
    <row r="534" spans="1:118" x14ac:dyDescent="0.25">
      <c r="A534" s="689">
        <f t="shared" si="77"/>
        <v>2427</v>
      </c>
      <c r="B534" s="690">
        <f t="shared" si="78"/>
        <v>1706067</v>
      </c>
      <c r="C534" s="626">
        <v>534</v>
      </c>
      <c r="D534" s="677" t="str">
        <f t="shared" si="75"/>
        <v>17</v>
      </c>
      <c r="E534" s="677" t="str">
        <f t="shared" si="76"/>
        <v>06</v>
      </c>
      <c r="F534" s="691">
        <f t="shared" si="79"/>
        <v>67</v>
      </c>
      <c r="G534" s="692" t="str">
        <f t="shared" si="80"/>
        <v>067</v>
      </c>
      <c r="H534" s="680" t="str">
        <f t="shared" si="74"/>
        <v>1706067</v>
      </c>
      <c r="I534" s="681">
        <v>42914.50404699074</v>
      </c>
      <c r="J534" s="681">
        <v>42926</v>
      </c>
      <c r="K534" s="682">
        <v>42935.360063078704</v>
      </c>
      <c r="L534" s="683" t="s">
        <v>555</v>
      </c>
      <c r="M534" s="684" t="s">
        <v>555</v>
      </c>
      <c r="N534" s="684" t="s">
        <v>555</v>
      </c>
      <c r="O534" s="684" t="s">
        <v>555</v>
      </c>
      <c r="P534" s="684" t="s">
        <v>555</v>
      </c>
      <c r="Q534" s="662" t="s">
        <v>16</v>
      </c>
      <c r="R534" s="662" t="s">
        <v>44</v>
      </c>
      <c r="S534" s="662" t="s">
        <v>34</v>
      </c>
      <c r="T534" s="662" t="s">
        <v>2164</v>
      </c>
      <c r="U534" s="662" t="s">
        <v>286</v>
      </c>
      <c r="V534" s="685">
        <v>845216480</v>
      </c>
      <c r="X534" s="662" t="s">
        <v>2165</v>
      </c>
      <c r="Y534" s="662" t="s">
        <v>294</v>
      </c>
      <c r="Z534" s="662" t="s">
        <v>590</v>
      </c>
      <c r="AA534" s="662">
        <v>2012</v>
      </c>
      <c r="AB534" s="681">
        <v>43211</v>
      </c>
      <c r="AC534" s="686" t="s">
        <v>567</v>
      </c>
      <c r="AD534" s="686"/>
      <c r="AE534" s="686"/>
      <c r="AF534" s="686"/>
      <c r="AG534" s="626" t="s">
        <v>79</v>
      </c>
      <c r="AI534" s="626" t="s">
        <v>52</v>
      </c>
      <c r="AK534" s="626" t="s">
        <v>62</v>
      </c>
      <c r="AM534" s="626" t="s">
        <v>63</v>
      </c>
      <c r="AO534" s="626" t="s">
        <v>71</v>
      </c>
      <c r="AP534" s="626" t="s">
        <v>340</v>
      </c>
      <c r="AQ534" s="626" t="s">
        <v>2166</v>
      </c>
      <c r="AS534" s="626" t="s">
        <v>2167</v>
      </c>
      <c r="DD534" s="626">
        <v>534</v>
      </c>
      <c r="DG534" s="626">
        <v>1</v>
      </c>
      <c r="DH534" s="681">
        <v>42914.499555671297</v>
      </c>
      <c r="DI534" s="662" t="s">
        <v>1068</v>
      </c>
      <c r="DJ534" s="663">
        <v>4</v>
      </c>
      <c r="DK534" s="662">
        <v>1</v>
      </c>
      <c r="DL534" s="687" t="str">
        <f t="shared" si="73"/>
        <v>พร้อมซ่อม</v>
      </c>
      <c r="DM534" s="688">
        <v>0</v>
      </c>
    </row>
    <row r="535" spans="1:118" x14ac:dyDescent="0.25">
      <c r="A535" s="689">
        <f t="shared" si="77"/>
        <v>2486</v>
      </c>
      <c r="B535" s="690">
        <f t="shared" si="78"/>
        <v>1706068</v>
      </c>
      <c r="C535" s="626">
        <v>535</v>
      </c>
      <c r="D535" s="677" t="str">
        <f t="shared" si="75"/>
        <v>17</v>
      </c>
      <c r="E535" s="677" t="str">
        <f t="shared" si="76"/>
        <v>06</v>
      </c>
      <c r="F535" s="691">
        <f t="shared" si="79"/>
        <v>68</v>
      </c>
      <c r="G535" s="692" t="str">
        <f t="shared" si="80"/>
        <v>068</v>
      </c>
      <c r="H535" s="680" t="str">
        <f t="shared" si="74"/>
        <v>1706068</v>
      </c>
      <c r="I535" s="681">
        <v>42940.463427430557</v>
      </c>
      <c r="J535" s="681">
        <v>42945</v>
      </c>
      <c r="K535" s="682">
        <v>42949</v>
      </c>
      <c r="L535" s="683" t="s">
        <v>555</v>
      </c>
      <c r="M535" s="684" t="s">
        <v>555</v>
      </c>
      <c r="N535" s="684" t="s">
        <v>555</v>
      </c>
      <c r="O535" s="684" t="s">
        <v>555</v>
      </c>
      <c r="P535" s="684" t="s">
        <v>555</v>
      </c>
      <c r="Q535" s="662" t="s">
        <v>16</v>
      </c>
      <c r="R535" s="662" t="s">
        <v>43</v>
      </c>
      <c r="S535" s="662" t="s">
        <v>32</v>
      </c>
      <c r="T535" s="662" t="s">
        <v>2168</v>
      </c>
      <c r="U535" s="662" t="s">
        <v>303</v>
      </c>
      <c r="V535" s="685">
        <v>909023027</v>
      </c>
      <c r="X535" s="662" t="s">
        <v>2169</v>
      </c>
      <c r="Y535" s="662" t="s">
        <v>310</v>
      </c>
      <c r="Z535" s="662" t="s">
        <v>499</v>
      </c>
      <c r="AA535" s="662">
        <v>2007</v>
      </c>
      <c r="AB535" s="681">
        <v>43161</v>
      </c>
      <c r="AC535" s="686">
        <v>0</v>
      </c>
      <c r="AD535" s="686"/>
      <c r="AE535" s="686"/>
      <c r="AF535" s="686"/>
      <c r="AG535" s="626" t="s">
        <v>48</v>
      </c>
      <c r="AI535" s="626" t="s">
        <v>78</v>
      </c>
      <c r="DD535" s="626">
        <v>535</v>
      </c>
      <c r="DG535" s="626">
        <v>0.5</v>
      </c>
      <c r="DH535" s="681">
        <v>42915.501963888892</v>
      </c>
      <c r="DI535" s="662">
        <v>0</v>
      </c>
      <c r="DJ535" s="663">
        <v>2</v>
      </c>
      <c r="DK535" s="662">
        <v>1</v>
      </c>
      <c r="DL535" s="687" t="str">
        <f t="shared" si="73"/>
        <v>พร้อมซ่อม</v>
      </c>
      <c r="DM535" s="688">
        <v>3883.18</v>
      </c>
    </row>
    <row r="536" spans="1:118" x14ac:dyDescent="0.25">
      <c r="A536" s="689">
        <f t="shared" si="77"/>
        <v>1626</v>
      </c>
      <c r="B536" s="690">
        <f t="shared" si="78"/>
        <v>1706069</v>
      </c>
      <c r="C536" s="626">
        <v>536</v>
      </c>
      <c r="D536" s="677" t="str">
        <f t="shared" si="75"/>
        <v>17</v>
      </c>
      <c r="E536" s="677" t="str">
        <f t="shared" si="76"/>
        <v>06</v>
      </c>
      <c r="F536" s="691">
        <f t="shared" si="79"/>
        <v>69</v>
      </c>
      <c r="G536" s="692" t="str">
        <f t="shared" si="80"/>
        <v>069</v>
      </c>
      <c r="H536" s="680" t="str">
        <f t="shared" si="74"/>
        <v>1706069</v>
      </c>
      <c r="I536" s="681">
        <v>42941.416090393519</v>
      </c>
      <c r="J536" s="681">
        <v>42952</v>
      </c>
      <c r="K536" s="682">
        <v>42954</v>
      </c>
      <c r="L536" s="683" t="s">
        <v>555</v>
      </c>
      <c r="M536" s="684" t="s">
        <v>555</v>
      </c>
      <c r="N536" s="684" t="s">
        <v>555</v>
      </c>
      <c r="O536" s="684" t="s">
        <v>555</v>
      </c>
      <c r="P536" s="684" t="s">
        <v>555</v>
      </c>
      <c r="Q536" s="662" t="s">
        <v>16</v>
      </c>
      <c r="R536" s="662" t="s">
        <v>44</v>
      </c>
      <c r="S536" s="662" t="s">
        <v>31</v>
      </c>
      <c r="T536" s="662" t="s">
        <v>2172</v>
      </c>
      <c r="V536" s="685">
        <v>924724027</v>
      </c>
      <c r="X536" s="662" t="s">
        <v>2173</v>
      </c>
      <c r="Y536" s="662" t="s">
        <v>310</v>
      </c>
      <c r="Z536" s="662" t="s">
        <v>420</v>
      </c>
      <c r="AA536" s="662">
        <v>2012</v>
      </c>
      <c r="AB536" s="681" t="s">
        <v>330</v>
      </c>
      <c r="AD536" s="686"/>
      <c r="AE536" s="686"/>
      <c r="AF536" s="686"/>
      <c r="AG536" s="626" t="s">
        <v>47</v>
      </c>
      <c r="AI536" s="626" t="s">
        <v>52</v>
      </c>
      <c r="AK536" s="626" t="s">
        <v>56</v>
      </c>
      <c r="AM536" s="626" t="s">
        <v>64</v>
      </c>
      <c r="AN536" s="626" t="s">
        <v>340</v>
      </c>
      <c r="AO536" s="626" t="s">
        <v>1688</v>
      </c>
      <c r="AQ536" s="626" t="s">
        <v>2386</v>
      </c>
      <c r="DD536" s="626">
        <v>536</v>
      </c>
      <c r="DG536" s="626">
        <v>0.5</v>
      </c>
      <c r="DH536" s="681">
        <v>42916.683711458332</v>
      </c>
      <c r="DI536" s="662">
        <v>0</v>
      </c>
      <c r="DJ536" s="663">
        <v>3</v>
      </c>
      <c r="DK536" s="662">
        <v>1</v>
      </c>
      <c r="DL536" s="687" t="str">
        <f t="shared" si="73"/>
        <v>พร้อมซ่อม</v>
      </c>
      <c r="DM536" s="688">
        <v>6485.98</v>
      </c>
    </row>
    <row r="537" spans="1:118" x14ac:dyDescent="0.25">
      <c r="A537" s="689">
        <f t="shared" si="77"/>
        <v>7132</v>
      </c>
      <c r="B537" s="690">
        <f t="shared" si="78"/>
        <v>1706070</v>
      </c>
      <c r="C537" s="626">
        <v>537</v>
      </c>
      <c r="D537" s="677" t="str">
        <f t="shared" si="75"/>
        <v>17</v>
      </c>
      <c r="E537" s="677" t="str">
        <f t="shared" si="76"/>
        <v>06</v>
      </c>
      <c r="F537" s="691">
        <f t="shared" si="79"/>
        <v>70</v>
      </c>
      <c r="G537" s="692" t="str">
        <f t="shared" si="80"/>
        <v>070</v>
      </c>
      <c r="H537" s="680" t="str">
        <f t="shared" si="74"/>
        <v>1706070</v>
      </c>
      <c r="L537" s="683" t="str">
        <f>IF(I537="","",IF(J537="","No fix",J537-I537))</f>
        <v/>
      </c>
      <c r="M537" s="684" t="str">
        <f>IF(I537="","",IF(AG537="","NON","JOB"))</f>
        <v/>
      </c>
      <c r="N537" s="684" t="str">
        <f>IF(I537="","",IFERROR(VLOOKUP(B537,QUEUE!$F$11:$X$1000,19,FALSE),"NON"))</f>
        <v/>
      </c>
      <c r="O537" s="684" t="str">
        <f>IF(I537="","",IFERROR(IF(VLOOKUP(B537,REFINISH!$F$4:$O$1000,10,FALSE)="",VLOOKUP(B537,REFINISH!$F$4:$O$1000,8,FALSE),"OK"),"NON"))</f>
        <v/>
      </c>
      <c r="P537" s="684" t="str">
        <f>IF(I537="","",IF(AF537=0,"NON",IF(AF537-DE537=0,"OK","ขาด"&amp;AF537-DE537&amp;"ชิ้น")))</f>
        <v/>
      </c>
      <c r="Q537" s="662" t="s">
        <v>16</v>
      </c>
      <c r="R537" s="662" t="s">
        <v>44</v>
      </c>
      <c r="S537" s="662" t="s">
        <v>39</v>
      </c>
      <c r="T537" s="662" t="s">
        <v>2174</v>
      </c>
      <c r="U537" s="662" t="s">
        <v>387</v>
      </c>
      <c r="V537" s="685">
        <v>816334218</v>
      </c>
      <c r="X537" s="662" t="s">
        <v>2175</v>
      </c>
      <c r="Y537" s="662" t="s">
        <v>328</v>
      </c>
      <c r="Z537" s="662" t="s">
        <v>630</v>
      </c>
      <c r="AA537" s="662">
        <v>2011</v>
      </c>
      <c r="AB537" s="681">
        <v>43236</v>
      </c>
      <c r="AC537" s="686" t="s">
        <v>488</v>
      </c>
      <c r="AD537" s="686"/>
      <c r="AE537" s="686"/>
      <c r="AF537" s="686"/>
      <c r="DD537" s="626">
        <v>537</v>
      </c>
      <c r="DH537" s="681">
        <v>42916.68559872685</v>
      </c>
      <c r="DI537" s="662"/>
      <c r="DJ537" s="663"/>
      <c r="DK537" s="662"/>
      <c r="DL537" s="687" t="str">
        <f t="shared" si="73"/>
        <v>รออนุมัติ</v>
      </c>
      <c r="DM537" s="688"/>
    </row>
    <row r="538" spans="1:118" x14ac:dyDescent="0.25">
      <c r="A538" s="689">
        <f t="shared" si="77"/>
        <v>1710</v>
      </c>
      <c r="B538" s="690">
        <f t="shared" si="78"/>
        <v>1707001</v>
      </c>
      <c r="C538" s="626">
        <v>538</v>
      </c>
      <c r="D538" s="677" t="str">
        <f t="shared" si="75"/>
        <v>17</v>
      </c>
      <c r="E538" s="677" t="str">
        <f t="shared" si="76"/>
        <v>07</v>
      </c>
      <c r="F538" s="691">
        <f t="shared" si="79"/>
        <v>1</v>
      </c>
      <c r="G538" s="692" t="str">
        <f t="shared" si="80"/>
        <v>001</v>
      </c>
      <c r="H538" s="680" t="str">
        <f t="shared" si="74"/>
        <v>1707001</v>
      </c>
      <c r="I538" s="681">
        <v>42944.553568518517</v>
      </c>
      <c r="J538" s="681">
        <v>42963</v>
      </c>
      <c r="K538" s="682">
        <v>42970</v>
      </c>
      <c r="L538" s="683" t="s">
        <v>555</v>
      </c>
      <c r="M538" s="684" t="s">
        <v>555</v>
      </c>
      <c r="N538" s="684" t="s">
        <v>555</v>
      </c>
      <c r="O538" s="684" t="s">
        <v>555</v>
      </c>
      <c r="P538" s="684" t="s">
        <v>555</v>
      </c>
      <c r="Q538" s="662" t="s">
        <v>16</v>
      </c>
      <c r="R538" s="662" t="s">
        <v>44</v>
      </c>
      <c r="S538" s="662" t="s">
        <v>32</v>
      </c>
      <c r="T538" s="662" t="s">
        <v>2180</v>
      </c>
      <c r="U538" s="662" t="s">
        <v>326</v>
      </c>
      <c r="V538" s="685">
        <v>814200043</v>
      </c>
      <c r="X538" s="662" t="s">
        <v>2181</v>
      </c>
      <c r="Y538" s="662" t="s">
        <v>323</v>
      </c>
      <c r="Z538" s="662" t="s">
        <v>796</v>
      </c>
      <c r="AA538" s="662">
        <v>2008</v>
      </c>
      <c r="AB538" s="681">
        <v>43056</v>
      </c>
      <c r="AC538" s="686" t="s">
        <v>524</v>
      </c>
      <c r="AD538" s="686"/>
      <c r="AE538" s="686"/>
      <c r="AF538" s="686"/>
      <c r="AG538" s="626" t="s">
        <v>47</v>
      </c>
      <c r="AH538" s="626" t="s">
        <v>2397</v>
      </c>
      <c r="AI538" s="626" t="s">
        <v>50</v>
      </c>
      <c r="AJ538" s="626" t="s">
        <v>340</v>
      </c>
      <c r="AK538" s="626" t="s">
        <v>71</v>
      </c>
      <c r="AL538" s="626" t="s">
        <v>340</v>
      </c>
      <c r="AM538" s="626" t="s">
        <v>72</v>
      </c>
      <c r="AN538" s="626" t="s">
        <v>340</v>
      </c>
      <c r="AO538" s="626" t="s">
        <v>341</v>
      </c>
      <c r="AQ538" s="626" t="s">
        <v>2398</v>
      </c>
      <c r="AS538" s="626" t="s">
        <v>2399</v>
      </c>
      <c r="DD538" s="626">
        <v>538</v>
      </c>
      <c r="DH538" s="681">
        <v>42921.416866782405</v>
      </c>
      <c r="DI538" s="662">
        <v>0</v>
      </c>
      <c r="DJ538" s="663">
        <v>1</v>
      </c>
      <c r="DK538" s="662"/>
      <c r="DL538" s="687" t="str">
        <f t="shared" si="73"/>
        <v>พร้อมซ่อม</v>
      </c>
      <c r="DM538" s="688"/>
    </row>
    <row r="539" spans="1:118" x14ac:dyDescent="0.25">
      <c r="A539" s="689">
        <f t="shared" si="77"/>
        <v>1006</v>
      </c>
      <c r="B539" s="690">
        <f t="shared" si="78"/>
        <v>1707002</v>
      </c>
      <c r="C539" s="626">
        <v>539</v>
      </c>
      <c r="D539" s="677" t="str">
        <f t="shared" si="75"/>
        <v>17</v>
      </c>
      <c r="E539" s="677" t="str">
        <f t="shared" si="76"/>
        <v>07</v>
      </c>
      <c r="F539" s="691">
        <f t="shared" si="79"/>
        <v>2</v>
      </c>
      <c r="G539" s="692" t="str">
        <f t="shared" si="80"/>
        <v>002</v>
      </c>
      <c r="H539" s="680" t="str">
        <f t="shared" si="74"/>
        <v>1707002</v>
      </c>
      <c r="I539" s="681">
        <v>42931.644520486108</v>
      </c>
      <c r="J539" s="681">
        <v>42938</v>
      </c>
      <c r="K539" s="682">
        <v>42938</v>
      </c>
      <c r="L539" s="683" t="s">
        <v>555</v>
      </c>
      <c r="M539" s="684" t="s">
        <v>555</v>
      </c>
      <c r="N539" s="684" t="s">
        <v>555</v>
      </c>
      <c r="O539" s="684" t="s">
        <v>555</v>
      </c>
      <c r="P539" s="684" t="s">
        <v>555</v>
      </c>
      <c r="Q539" s="662" t="s">
        <v>16</v>
      </c>
      <c r="R539" s="662" t="s">
        <v>44</v>
      </c>
      <c r="S539" s="662" t="s">
        <v>31</v>
      </c>
      <c r="T539" s="662" t="s">
        <v>2182</v>
      </c>
      <c r="U539" s="662" t="s">
        <v>2183</v>
      </c>
      <c r="V539" s="685">
        <v>855103977</v>
      </c>
      <c r="X539" s="662" t="s">
        <v>2184</v>
      </c>
      <c r="Y539" s="662" t="s">
        <v>310</v>
      </c>
      <c r="Z539" s="662" t="s">
        <v>311</v>
      </c>
      <c r="AA539" s="662">
        <v>2004</v>
      </c>
      <c r="AB539" s="681">
        <v>43095</v>
      </c>
      <c r="AC539" s="686" t="s">
        <v>306</v>
      </c>
      <c r="AD539" s="686"/>
      <c r="AE539" s="686"/>
      <c r="AF539" s="686"/>
      <c r="AG539" s="626" t="s">
        <v>47</v>
      </c>
      <c r="AH539" s="626" t="s">
        <v>340</v>
      </c>
      <c r="AI539" s="626" t="s">
        <v>51</v>
      </c>
      <c r="AK539" s="626" t="s">
        <v>1487</v>
      </c>
      <c r="AM539" s="626" t="s">
        <v>1570</v>
      </c>
      <c r="AO539" s="626" t="s">
        <v>2279</v>
      </c>
      <c r="AQ539" s="626" t="s">
        <v>2280</v>
      </c>
      <c r="AS539" s="626" t="s">
        <v>2281</v>
      </c>
      <c r="AU539" s="626" t="s">
        <v>901</v>
      </c>
      <c r="DD539" s="626">
        <v>539</v>
      </c>
      <c r="DG539" s="626">
        <v>0.5</v>
      </c>
      <c r="DH539" s="681">
        <v>42921.41870451389</v>
      </c>
      <c r="DI539" s="662" t="s">
        <v>431</v>
      </c>
      <c r="DJ539" s="663">
        <v>2</v>
      </c>
      <c r="DK539" s="662">
        <v>1</v>
      </c>
      <c r="DL539" s="687" t="str">
        <f t="shared" si="73"/>
        <v>พร้อมซ่อม</v>
      </c>
      <c r="DM539" s="688">
        <v>8050</v>
      </c>
    </row>
    <row r="540" spans="1:118" x14ac:dyDescent="0.25">
      <c r="A540" s="689">
        <f t="shared" si="77"/>
        <v>7221</v>
      </c>
      <c r="B540" s="690">
        <f t="shared" si="78"/>
        <v>1707003</v>
      </c>
      <c r="C540" s="626">
        <v>540</v>
      </c>
      <c r="D540" s="677" t="str">
        <f t="shared" si="75"/>
        <v>17</v>
      </c>
      <c r="E540" s="677" t="str">
        <f t="shared" si="76"/>
        <v>07</v>
      </c>
      <c r="F540" s="691">
        <f t="shared" si="79"/>
        <v>3</v>
      </c>
      <c r="G540" s="692" t="str">
        <f t="shared" si="80"/>
        <v>003</v>
      </c>
      <c r="H540" s="680" t="str">
        <f t="shared" si="74"/>
        <v>1707003</v>
      </c>
      <c r="I540" s="681">
        <v>42930.660839814816</v>
      </c>
      <c r="J540" s="681">
        <v>42940</v>
      </c>
      <c r="K540" s="682">
        <v>42945</v>
      </c>
      <c r="L540" s="683" t="s">
        <v>555</v>
      </c>
      <c r="M540" s="684" t="s">
        <v>555</v>
      </c>
      <c r="N540" s="684" t="s">
        <v>555</v>
      </c>
      <c r="O540" s="684" t="s">
        <v>555</v>
      </c>
      <c r="P540" s="684" t="s">
        <v>555</v>
      </c>
      <c r="Q540" s="662" t="s">
        <v>16</v>
      </c>
      <c r="R540" s="662" t="s">
        <v>43</v>
      </c>
      <c r="S540" s="662" t="s">
        <v>37</v>
      </c>
      <c r="T540" s="662" t="s">
        <v>1691</v>
      </c>
      <c r="U540" s="662" t="s">
        <v>398</v>
      </c>
      <c r="V540" s="685">
        <v>841299978</v>
      </c>
      <c r="X540" s="662" t="s">
        <v>1692</v>
      </c>
      <c r="Y540" s="662" t="s">
        <v>294</v>
      </c>
      <c r="Z540" s="662" t="s">
        <v>590</v>
      </c>
      <c r="AA540" s="662">
        <v>2009</v>
      </c>
      <c r="AB540" s="681">
        <v>43271</v>
      </c>
      <c r="AC540" s="686" t="s">
        <v>301</v>
      </c>
      <c r="AD540" s="686"/>
      <c r="AE540" s="686"/>
      <c r="AF540" s="686"/>
      <c r="AG540" s="626" t="s">
        <v>47</v>
      </c>
      <c r="AI540" s="626" t="s">
        <v>57</v>
      </c>
      <c r="AJ540" s="626" t="s">
        <v>2022</v>
      </c>
      <c r="AK540" s="626" t="s">
        <v>62</v>
      </c>
      <c r="AM540" s="626" t="s">
        <v>1258</v>
      </c>
      <c r="AO540" s="626" t="s">
        <v>2277</v>
      </c>
      <c r="DD540" s="626">
        <v>540</v>
      </c>
      <c r="DG540" s="626">
        <v>0.5</v>
      </c>
      <c r="DH540" s="681">
        <v>42921.420096180555</v>
      </c>
      <c r="DI540" s="662">
        <v>0</v>
      </c>
      <c r="DJ540" s="663">
        <v>3</v>
      </c>
      <c r="DK540" s="662">
        <v>1</v>
      </c>
      <c r="DL540" s="687" t="str">
        <f t="shared" si="73"/>
        <v>พร้อมซ่อม</v>
      </c>
      <c r="DM540" s="688">
        <v>1055</v>
      </c>
    </row>
    <row r="541" spans="1:118" x14ac:dyDescent="0.25">
      <c r="A541" s="689">
        <f t="shared" si="77"/>
        <v>4246</v>
      </c>
      <c r="B541" s="690">
        <f t="shared" si="78"/>
        <v>1707004</v>
      </c>
      <c r="C541" s="626">
        <v>541</v>
      </c>
      <c r="D541" s="677" t="str">
        <f t="shared" si="75"/>
        <v>17</v>
      </c>
      <c r="E541" s="677" t="str">
        <f t="shared" si="76"/>
        <v>07</v>
      </c>
      <c r="F541" s="691">
        <f t="shared" si="79"/>
        <v>4</v>
      </c>
      <c r="G541" s="692" t="str">
        <f t="shared" si="80"/>
        <v>004</v>
      </c>
      <c r="H541" s="680" t="str">
        <f t="shared" si="74"/>
        <v>1707004</v>
      </c>
      <c r="I541" s="681">
        <v>42921.441109837964</v>
      </c>
      <c r="J541" s="681">
        <v>0</v>
      </c>
      <c r="K541" s="682">
        <v>42965</v>
      </c>
      <c r="L541" s="683" t="s">
        <v>555</v>
      </c>
      <c r="M541" s="684" t="s">
        <v>555</v>
      </c>
      <c r="N541" s="684" t="s">
        <v>555</v>
      </c>
      <c r="O541" s="684" t="s">
        <v>555</v>
      </c>
      <c r="P541" s="684" t="s">
        <v>555</v>
      </c>
      <c r="Q541" s="662" t="s">
        <v>16</v>
      </c>
      <c r="R541" s="662" t="s">
        <v>44</v>
      </c>
      <c r="S541" s="662" t="s">
        <v>34</v>
      </c>
      <c r="T541" s="662" t="s">
        <v>2185</v>
      </c>
      <c r="U541" s="662" t="s">
        <v>501</v>
      </c>
      <c r="V541" s="685">
        <v>982737527</v>
      </c>
      <c r="W541" s="685">
        <v>27018993</v>
      </c>
      <c r="X541" s="662" t="s">
        <v>2186</v>
      </c>
      <c r="Y541" s="662" t="s">
        <v>315</v>
      </c>
      <c r="Z541" s="662" t="s">
        <v>517</v>
      </c>
      <c r="AB541" s="681" t="s">
        <v>330</v>
      </c>
      <c r="AD541" s="686"/>
      <c r="AE541" s="686"/>
      <c r="AF541" s="686"/>
      <c r="AG541" s="626" t="s">
        <v>47</v>
      </c>
      <c r="AI541" s="626" t="s">
        <v>51</v>
      </c>
      <c r="AK541" s="626" t="s">
        <v>56</v>
      </c>
      <c r="AM541" s="626" t="s">
        <v>1299</v>
      </c>
      <c r="AO541" s="626" t="s">
        <v>1123</v>
      </c>
      <c r="AQ541" s="626" t="s">
        <v>2189</v>
      </c>
      <c r="DD541" s="626">
        <v>541</v>
      </c>
      <c r="DG541" s="626">
        <v>1</v>
      </c>
      <c r="DH541" s="681">
        <v>42921.422066319443</v>
      </c>
      <c r="DI541" s="662" t="s">
        <v>1068</v>
      </c>
      <c r="DJ541" s="663">
        <v>3</v>
      </c>
      <c r="DK541" s="662"/>
      <c r="DL541" s="687" t="str">
        <f t="shared" si="73"/>
        <v>พร้อมซ่อม</v>
      </c>
      <c r="DM541" s="688">
        <v>0</v>
      </c>
    </row>
    <row r="542" spans="1:118" x14ac:dyDescent="0.25">
      <c r="A542" s="689">
        <f t="shared" si="77"/>
        <v>274</v>
      </c>
      <c r="B542" s="690">
        <f t="shared" si="78"/>
        <v>1707005</v>
      </c>
      <c r="C542" s="626">
        <v>542</v>
      </c>
      <c r="D542" s="677" t="str">
        <f t="shared" si="75"/>
        <v>17</v>
      </c>
      <c r="E542" s="677" t="str">
        <f t="shared" si="76"/>
        <v>07</v>
      </c>
      <c r="F542" s="691">
        <f t="shared" si="79"/>
        <v>5</v>
      </c>
      <c r="G542" s="692" t="str">
        <f t="shared" si="80"/>
        <v>005</v>
      </c>
      <c r="H542" s="680" t="str">
        <f t="shared" si="74"/>
        <v>1707005</v>
      </c>
      <c r="L542" s="683" t="str">
        <f>IF(I542="","",IF(J542="","No fix",J542-I542))</f>
        <v/>
      </c>
      <c r="M542" s="684" t="str">
        <f>IF(I542="","",IF(AG542="","NON","JOB"))</f>
        <v/>
      </c>
      <c r="N542" s="684" t="str">
        <f>IF(I542="","",IFERROR(VLOOKUP(B542,QUEUE!$F$11:$X$1000,19,FALSE),"NON"))</f>
        <v/>
      </c>
      <c r="O542" s="684" t="str">
        <f>IF(I542="","",IFERROR(IF(VLOOKUP(B542,REFINISH!$F$4:$O$1000,10,FALSE)="",VLOOKUP(B542,REFINISH!$F$4:$O$1000,8,FALSE),"OK"),"NON"))</f>
        <v/>
      </c>
      <c r="P542" s="684" t="str">
        <f>IF(I542="","",IF(AF542=0,"NON",IF(AF542-DE542=0,"OK","ขาด"&amp;AF542-DE542&amp;"ชิ้น")))</f>
        <v/>
      </c>
      <c r="Q542" s="662" t="s">
        <v>16</v>
      </c>
      <c r="R542" s="662" t="s">
        <v>1527</v>
      </c>
      <c r="S542" s="662" t="s">
        <v>40</v>
      </c>
      <c r="T542" s="662" t="s">
        <v>2190</v>
      </c>
      <c r="U542" s="662" t="s">
        <v>319</v>
      </c>
      <c r="V542" s="685">
        <v>898826614</v>
      </c>
      <c r="X542" s="662" t="s">
        <v>2191</v>
      </c>
      <c r="Y542" s="662" t="s">
        <v>315</v>
      </c>
      <c r="Z542" s="662" t="s">
        <v>517</v>
      </c>
      <c r="AA542" s="662">
        <v>2005</v>
      </c>
      <c r="AB542" s="681">
        <v>43143</v>
      </c>
      <c r="AC542" s="686" t="s">
        <v>1197</v>
      </c>
      <c r="AD542" s="686"/>
      <c r="AE542" s="686"/>
      <c r="AF542" s="686"/>
      <c r="DD542" s="626">
        <v>542</v>
      </c>
      <c r="DH542" s="681">
        <v>42921.443749652775</v>
      </c>
      <c r="DI542" s="662"/>
      <c r="DJ542" s="663"/>
      <c r="DK542" s="662">
        <v>1</v>
      </c>
      <c r="DL542" s="687" t="str">
        <f t="shared" si="73"/>
        <v>รออนุมัติ</v>
      </c>
      <c r="DM542" s="688">
        <v>0</v>
      </c>
    </row>
    <row r="543" spans="1:118" x14ac:dyDescent="0.25">
      <c r="A543" s="689">
        <f t="shared" si="77"/>
        <v>2164</v>
      </c>
      <c r="B543" s="690">
        <f t="shared" si="78"/>
        <v>1707006</v>
      </c>
      <c r="C543" s="626">
        <v>543</v>
      </c>
      <c r="D543" s="677" t="str">
        <f t="shared" si="75"/>
        <v>17</v>
      </c>
      <c r="E543" s="677" t="str">
        <f t="shared" si="76"/>
        <v>07</v>
      </c>
      <c r="F543" s="691">
        <f t="shared" si="79"/>
        <v>6</v>
      </c>
      <c r="G543" s="692" t="str">
        <f t="shared" si="80"/>
        <v>006</v>
      </c>
      <c r="H543" s="680" t="str">
        <f t="shared" si="74"/>
        <v>1707006</v>
      </c>
      <c r="I543" s="681">
        <v>42962.388037615739</v>
      </c>
      <c r="J543" s="681">
        <v>42963</v>
      </c>
      <c r="K543" s="682" t="str">
        <f>IF(OR(M543="OUT",N543="OUT",N543="สมบูรณ์"),"ไม่ระบุ","")</f>
        <v/>
      </c>
      <c r="L543" s="683">
        <f>IF(I543="","",IF(J543="","No fix",J543-I543))</f>
        <v>0.61196238426055061</v>
      </c>
      <c r="M543" s="684" t="str">
        <f>IF(I543="","",IF(AG543="","NON","JOB"))</f>
        <v>JOB</v>
      </c>
      <c r="N543" s="684" t="str">
        <f>IF(I543="","",IFERROR(VLOOKUP(B543,QUEUE!$F$11:$X$1000,19,FALSE),"NON"))</f>
        <v>แก้ไข</v>
      </c>
      <c r="O543" s="684" t="str">
        <f>IF(I543="","",IFERROR(IF(VLOOKUP(B543,REFINISH!$F$4:$O$1000,10,FALSE)="",VLOOKUP(B543,REFINISH!$F$4:$O$1000,8,FALSE),"OK"),"NON"))</f>
        <v>OK</v>
      </c>
      <c r="P543" s="684" t="str">
        <f>IF(I543="","",IF(AF543=0,"NON",IF(AF543-DE543=0,"OK","ขาด"&amp;AF543-DE543&amp;"ชิ้น")))</f>
        <v>NON</v>
      </c>
      <c r="Q543" s="662" t="s">
        <v>16</v>
      </c>
      <c r="R543" s="662" t="s">
        <v>44</v>
      </c>
      <c r="S543" s="662" t="s">
        <v>1376</v>
      </c>
      <c r="T543" s="662" t="s">
        <v>2192</v>
      </c>
      <c r="U543" s="662" t="s">
        <v>2193</v>
      </c>
      <c r="V543" s="685">
        <v>894832632</v>
      </c>
      <c r="X543" s="662" t="s">
        <v>2194</v>
      </c>
      <c r="Y543" s="662" t="s">
        <v>315</v>
      </c>
      <c r="Z543" s="662" t="s">
        <v>316</v>
      </c>
      <c r="AA543" s="662">
        <v>2013</v>
      </c>
      <c r="AB543" s="681">
        <v>42928</v>
      </c>
      <c r="AC543" s="686" t="s">
        <v>424</v>
      </c>
      <c r="AD543" s="686"/>
      <c r="AE543" s="686"/>
      <c r="AF543" s="686"/>
      <c r="AG543" s="626" t="s">
        <v>56</v>
      </c>
      <c r="AI543" s="626" t="s">
        <v>59</v>
      </c>
      <c r="AK543" s="626" t="s">
        <v>2535</v>
      </c>
      <c r="AM543" s="626" t="s">
        <v>1331</v>
      </c>
      <c r="DD543" s="626">
        <v>543</v>
      </c>
      <c r="DG543" s="626">
        <v>1.5</v>
      </c>
      <c r="DH543" s="681">
        <v>42921.448247222223</v>
      </c>
      <c r="DI543" s="662">
        <v>0</v>
      </c>
      <c r="DJ543" s="663">
        <v>2</v>
      </c>
      <c r="DK543" s="662"/>
      <c r="DL543" s="687" t="str">
        <f t="shared" si="73"/>
        <v>พร้อมซ่อม</v>
      </c>
      <c r="DM543" s="688">
        <v>0</v>
      </c>
    </row>
    <row r="544" spans="1:118" x14ac:dyDescent="0.25">
      <c r="A544" s="689">
        <f t="shared" si="77"/>
        <v>3857</v>
      </c>
      <c r="B544" s="690">
        <f t="shared" si="78"/>
        <v>1707007</v>
      </c>
      <c r="C544" s="626">
        <v>544</v>
      </c>
      <c r="D544" s="677" t="str">
        <f t="shared" si="75"/>
        <v>17</v>
      </c>
      <c r="E544" s="677" t="str">
        <f t="shared" si="76"/>
        <v>07</v>
      </c>
      <c r="F544" s="691">
        <f t="shared" si="79"/>
        <v>7</v>
      </c>
      <c r="G544" s="692" t="str">
        <f t="shared" si="80"/>
        <v>007</v>
      </c>
      <c r="H544" s="680" t="str">
        <f t="shared" si="74"/>
        <v>1707007</v>
      </c>
      <c r="I544" s="681">
        <v>42921.458699074072</v>
      </c>
      <c r="J544" s="681">
        <v>0</v>
      </c>
      <c r="K544" s="682">
        <v>43015</v>
      </c>
      <c r="L544" s="683" t="s">
        <v>555</v>
      </c>
      <c r="M544" s="684" t="s">
        <v>555</v>
      </c>
      <c r="N544" s="684" t="s">
        <v>555</v>
      </c>
      <c r="O544" s="684" t="s">
        <v>555</v>
      </c>
      <c r="P544" s="684" t="s">
        <v>555</v>
      </c>
      <c r="Q544" s="662" t="s">
        <v>16</v>
      </c>
      <c r="R544" s="662" t="s">
        <v>179</v>
      </c>
      <c r="S544" s="662" t="s">
        <v>31</v>
      </c>
      <c r="T544" s="662" t="s">
        <v>2195</v>
      </c>
      <c r="U544" s="662" t="s">
        <v>326</v>
      </c>
      <c r="V544" s="685">
        <v>909616995</v>
      </c>
      <c r="X544" s="662" t="s">
        <v>2196</v>
      </c>
      <c r="Y544" s="662" t="s">
        <v>310</v>
      </c>
      <c r="Z544" s="662" t="s">
        <v>499</v>
      </c>
      <c r="AA544" s="662">
        <v>2014</v>
      </c>
      <c r="AB544" s="681">
        <v>43069</v>
      </c>
      <c r="AC544" s="686" t="s">
        <v>2197</v>
      </c>
      <c r="AD544" s="686"/>
      <c r="AE544" s="686"/>
      <c r="AF544" s="686"/>
      <c r="AG544" s="626" t="s">
        <v>810</v>
      </c>
      <c r="DD544" s="626">
        <v>544</v>
      </c>
      <c r="DG544" s="626">
        <v>1</v>
      </c>
      <c r="DH544" s="681">
        <v>42921.453835069442</v>
      </c>
      <c r="DI544" s="662" t="s">
        <v>2198</v>
      </c>
      <c r="DJ544" s="663">
        <v>0</v>
      </c>
      <c r="DK544" s="662">
        <v>1</v>
      </c>
      <c r="DL544" s="687" t="str">
        <f t="shared" si="73"/>
        <v>พร้อมซ่อม</v>
      </c>
      <c r="DM544" s="688">
        <v>11048</v>
      </c>
    </row>
    <row r="545" spans="1:117" x14ac:dyDescent="0.25">
      <c r="A545" s="689">
        <f t="shared" si="77"/>
        <v>7806</v>
      </c>
      <c r="B545" s="690">
        <f t="shared" si="78"/>
        <v>1707008</v>
      </c>
      <c r="C545" s="626">
        <v>545</v>
      </c>
      <c r="D545" s="677" t="str">
        <f t="shared" si="75"/>
        <v>17</v>
      </c>
      <c r="E545" s="677" t="str">
        <f t="shared" si="76"/>
        <v>07</v>
      </c>
      <c r="F545" s="691">
        <f t="shared" si="79"/>
        <v>8</v>
      </c>
      <c r="G545" s="692" t="str">
        <f t="shared" si="80"/>
        <v>008</v>
      </c>
      <c r="H545" s="680" t="str">
        <f t="shared" si="74"/>
        <v>1707008</v>
      </c>
      <c r="L545" s="683" t="str">
        <f>IF(I545="","",IF(J545="","No fix",J545-I545))</f>
        <v/>
      </c>
      <c r="M545" s="684" t="str">
        <f>IF(I545="","",IF(AG545="","NON","JOB"))</f>
        <v/>
      </c>
      <c r="N545" s="684" t="str">
        <f>IF(I545="","",IFERROR(VLOOKUP(B545,QUEUE!$F$11:$X$1000,19,FALSE),"NON"))</f>
        <v/>
      </c>
      <c r="O545" s="684" t="str">
        <f>IF(I545="","",IFERROR(IF(VLOOKUP(B545,REFINISH!$F$4:$O$1000,10,FALSE)="",VLOOKUP(B545,REFINISH!$F$4:$O$1000,8,FALSE),"OK"),"NON"))</f>
        <v/>
      </c>
      <c r="P545" s="684" t="str">
        <f>IF(I545="","",IF(AF545=0,"NON",IF(AF545-DE545=0,"OK","ขาด"&amp;AF545-DE545&amp;"ชิ้น")))</f>
        <v/>
      </c>
      <c r="Q545" s="662" t="s">
        <v>16</v>
      </c>
      <c r="R545" s="662" t="s">
        <v>1527</v>
      </c>
      <c r="S545" s="662" t="s">
        <v>33</v>
      </c>
      <c r="T545" s="662" t="s">
        <v>2199</v>
      </c>
      <c r="U545" s="662" t="s">
        <v>501</v>
      </c>
      <c r="V545" s="685">
        <v>868954672</v>
      </c>
      <c r="X545" s="662" t="s">
        <v>2200</v>
      </c>
      <c r="Y545" s="662" t="s">
        <v>294</v>
      </c>
      <c r="Z545" s="662" t="s">
        <v>715</v>
      </c>
      <c r="AA545" s="662">
        <v>2005</v>
      </c>
      <c r="AB545" s="681" t="s">
        <v>330</v>
      </c>
      <c r="AD545" s="686"/>
      <c r="AE545" s="686"/>
      <c r="AF545" s="686"/>
      <c r="DD545" s="626">
        <v>545</v>
      </c>
      <c r="DH545" s="681">
        <v>42921.556382870367</v>
      </c>
      <c r="DI545" s="662"/>
      <c r="DJ545" s="663"/>
      <c r="DK545" s="662"/>
      <c r="DL545" s="687" t="str">
        <f t="shared" si="73"/>
        <v>รออนุมัติ</v>
      </c>
      <c r="DM545" s="688"/>
    </row>
    <row r="546" spans="1:117" x14ac:dyDescent="0.25">
      <c r="A546" s="689">
        <f t="shared" si="77"/>
        <v>7621</v>
      </c>
      <c r="B546" s="690">
        <f t="shared" si="78"/>
        <v>1707009</v>
      </c>
      <c r="C546" s="626">
        <v>546</v>
      </c>
      <c r="D546" s="677" t="str">
        <f t="shared" si="75"/>
        <v>17</v>
      </c>
      <c r="E546" s="677" t="str">
        <f t="shared" si="76"/>
        <v>07</v>
      </c>
      <c r="F546" s="691">
        <f t="shared" si="79"/>
        <v>9</v>
      </c>
      <c r="G546" s="692" t="str">
        <f t="shared" si="80"/>
        <v>009</v>
      </c>
      <c r="H546" s="680" t="str">
        <f t="shared" si="74"/>
        <v>1707009</v>
      </c>
      <c r="I546" s="681">
        <v>42926.626107175929</v>
      </c>
      <c r="J546" s="681">
        <v>42950</v>
      </c>
      <c r="K546" s="682">
        <v>42945</v>
      </c>
      <c r="L546" s="683" t="s">
        <v>555</v>
      </c>
      <c r="M546" s="684" t="s">
        <v>555</v>
      </c>
      <c r="N546" s="684" t="s">
        <v>555</v>
      </c>
      <c r="O546" s="684" t="s">
        <v>555</v>
      </c>
      <c r="P546" s="684" t="s">
        <v>555</v>
      </c>
      <c r="Q546" s="662" t="s">
        <v>16</v>
      </c>
      <c r="R546" s="662" t="s">
        <v>102</v>
      </c>
      <c r="S546" s="662" t="s">
        <v>32</v>
      </c>
      <c r="T546" s="662" t="s">
        <v>2201</v>
      </c>
      <c r="U546" s="662" t="s">
        <v>532</v>
      </c>
      <c r="V546" s="685">
        <v>800608011</v>
      </c>
      <c r="W546" s="685">
        <v>928784249</v>
      </c>
      <c r="X546" s="662" t="s">
        <v>2202</v>
      </c>
      <c r="Y546" s="662" t="s">
        <v>310</v>
      </c>
      <c r="Z546" s="662" t="s">
        <v>336</v>
      </c>
      <c r="AA546" s="662">
        <v>2007</v>
      </c>
      <c r="AB546" s="681">
        <v>43208</v>
      </c>
      <c r="AC546" s="686" t="s">
        <v>908</v>
      </c>
      <c r="AD546" s="686"/>
      <c r="AE546" s="686"/>
      <c r="AF546" s="686"/>
      <c r="AG546" s="626" t="s">
        <v>47</v>
      </c>
      <c r="AH546" s="626" t="s">
        <v>340</v>
      </c>
      <c r="AI546" s="626" t="s">
        <v>73</v>
      </c>
      <c r="AJ546" s="626" t="s">
        <v>340</v>
      </c>
      <c r="AK546" s="626" t="s">
        <v>341</v>
      </c>
      <c r="AM546" s="626" t="s">
        <v>702</v>
      </c>
      <c r="AO546" s="626" t="s">
        <v>2233</v>
      </c>
      <c r="AQ546" s="626" t="s">
        <v>2234</v>
      </c>
      <c r="DD546" s="626">
        <v>546</v>
      </c>
      <c r="DH546" s="681">
        <v>42921.663939814818</v>
      </c>
      <c r="DI546" s="662">
        <v>0</v>
      </c>
      <c r="DJ546" s="663">
        <v>1</v>
      </c>
      <c r="DK546" s="662"/>
      <c r="DL546" s="687" t="str">
        <f t="shared" si="73"/>
        <v>พร้อมซ่อม</v>
      </c>
      <c r="DM546" s="688"/>
    </row>
    <row r="547" spans="1:117" x14ac:dyDescent="0.25">
      <c r="A547" s="689">
        <f t="shared" si="77"/>
        <v>4308</v>
      </c>
      <c r="B547" s="690">
        <f t="shared" si="78"/>
        <v>1707010</v>
      </c>
      <c r="C547" s="626">
        <v>547</v>
      </c>
      <c r="D547" s="677" t="str">
        <f t="shared" si="75"/>
        <v>17</v>
      </c>
      <c r="E547" s="677" t="str">
        <f t="shared" si="76"/>
        <v>07</v>
      </c>
      <c r="F547" s="691">
        <f t="shared" si="79"/>
        <v>10</v>
      </c>
      <c r="G547" s="692" t="str">
        <f t="shared" si="80"/>
        <v>010</v>
      </c>
      <c r="H547" s="680" t="str">
        <f t="shared" si="74"/>
        <v>1707010</v>
      </c>
      <c r="I547" s="681">
        <v>42947.71615104167</v>
      </c>
      <c r="J547" s="681">
        <v>42952</v>
      </c>
      <c r="K547" s="682">
        <v>42958</v>
      </c>
      <c r="L547" s="683" t="s">
        <v>555</v>
      </c>
      <c r="M547" s="684" t="s">
        <v>555</v>
      </c>
      <c r="N547" s="684" t="s">
        <v>555</v>
      </c>
      <c r="O547" s="684" t="s">
        <v>555</v>
      </c>
      <c r="P547" s="684" t="s">
        <v>555</v>
      </c>
      <c r="Q547" s="662" t="s">
        <v>16</v>
      </c>
      <c r="R547" s="662" t="s">
        <v>1527</v>
      </c>
      <c r="S547" s="662" t="s">
        <v>35</v>
      </c>
      <c r="T547" s="662" t="s">
        <v>2203</v>
      </c>
      <c r="U547" s="662" t="s">
        <v>326</v>
      </c>
      <c r="V547" s="685">
        <v>837908586</v>
      </c>
      <c r="X547" s="662" t="s">
        <v>2204</v>
      </c>
      <c r="Y547" s="662" t="s">
        <v>328</v>
      </c>
      <c r="Z547" s="662" t="s">
        <v>1264</v>
      </c>
      <c r="AA547" s="662">
        <v>2009</v>
      </c>
      <c r="AB547" s="681" t="s">
        <v>330</v>
      </c>
      <c r="AD547" s="686"/>
      <c r="AE547" s="686"/>
      <c r="AF547" s="686"/>
      <c r="AG547" s="626" t="s">
        <v>47</v>
      </c>
      <c r="AH547" s="626" t="s">
        <v>340</v>
      </c>
      <c r="AI547" s="626" t="s">
        <v>570</v>
      </c>
      <c r="DD547" s="626">
        <v>547</v>
      </c>
      <c r="DG547" s="626">
        <v>0.5</v>
      </c>
      <c r="DH547" s="681">
        <v>42921.689273032411</v>
      </c>
      <c r="DI547" s="662">
        <v>0</v>
      </c>
      <c r="DJ547" s="663">
        <v>1</v>
      </c>
      <c r="DK547" s="662">
        <v>1</v>
      </c>
      <c r="DL547" s="687" t="str">
        <f t="shared" si="73"/>
        <v>พร้อมซ่อม</v>
      </c>
      <c r="DM547" s="688">
        <v>7500</v>
      </c>
    </row>
    <row r="548" spans="1:117" x14ac:dyDescent="0.25">
      <c r="A548" s="689">
        <f t="shared" si="77"/>
        <v>9925</v>
      </c>
      <c r="B548" s="690">
        <f t="shared" si="78"/>
        <v>1707011</v>
      </c>
      <c r="C548" s="626">
        <v>548</v>
      </c>
      <c r="D548" s="677" t="str">
        <f t="shared" si="75"/>
        <v>17</v>
      </c>
      <c r="E548" s="677" t="str">
        <f t="shared" si="76"/>
        <v>07</v>
      </c>
      <c r="F548" s="691">
        <f t="shared" si="79"/>
        <v>11</v>
      </c>
      <c r="G548" s="692" t="str">
        <f t="shared" si="80"/>
        <v>011</v>
      </c>
      <c r="H548" s="680" t="str">
        <f t="shared" si="74"/>
        <v>1707011</v>
      </c>
      <c r="I548" s="681">
        <v>42922.453514120367</v>
      </c>
      <c r="J548" s="681">
        <v>0</v>
      </c>
      <c r="K548" s="682">
        <v>42979</v>
      </c>
      <c r="L548" s="683" t="s">
        <v>555</v>
      </c>
      <c r="M548" s="684" t="s">
        <v>555</v>
      </c>
      <c r="N548" s="684" t="s">
        <v>555</v>
      </c>
      <c r="O548" s="684" t="s">
        <v>555</v>
      </c>
      <c r="P548" s="684" t="s">
        <v>555</v>
      </c>
      <c r="Q548" s="662" t="s">
        <v>16</v>
      </c>
      <c r="R548" s="662" t="s">
        <v>1527</v>
      </c>
      <c r="S548" s="662" t="s">
        <v>31</v>
      </c>
      <c r="T548" s="662" t="s">
        <v>2205</v>
      </c>
      <c r="U548" s="662" t="s">
        <v>392</v>
      </c>
      <c r="V548" s="685">
        <v>848790562</v>
      </c>
      <c r="X548" s="662" t="s">
        <v>2206</v>
      </c>
      <c r="Y548" s="662" t="s">
        <v>328</v>
      </c>
      <c r="Z548" s="662" t="s">
        <v>2207</v>
      </c>
      <c r="AA548" s="662">
        <v>1992</v>
      </c>
      <c r="AB548" s="681">
        <v>43066</v>
      </c>
      <c r="AC548" s="686" t="s">
        <v>306</v>
      </c>
      <c r="AD548" s="686"/>
      <c r="AE548" s="686"/>
      <c r="AF548" s="686"/>
      <c r="AG548" s="626" t="s">
        <v>2211</v>
      </c>
      <c r="DD548" s="626">
        <v>548</v>
      </c>
      <c r="DG548" s="626">
        <v>1</v>
      </c>
      <c r="DH548" s="681">
        <v>42922.402139120371</v>
      </c>
      <c r="DI548" s="662" t="s">
        <v>2210</v>
      </c>
      <c r="DJ548" s="663">
        <v>0</v>
      </c>
      <c r="DK548" s="662"/>
      <c r="DL548" s="687" t="str">
        <f t="shared" si="73"/>
        <v>พร้อมซ่อม</v>
      </c>
      <c r="DM548" s="688"/>
    </row>
    <row r="549" spans="1:117" x14ac:dyDescent="0.25">
      <c r="A549" s="689">
        <f t="shared" si="77"/>
        <v>6553</v>
      </c>
      <c r="B549" s="690">
        <f t="shared" si="78"/>
        <v>1707012</v>
      </c>
      <c r="C549" s="626">
        <v>549</v>
      </c>
      <c r="D549" s="677" t="str">
        <f t="shared" si="75"/>
        <v>17</v>
      </c>
      <c r="E549" s="677" t="str">
        <f t="shared" si="76"/>
        <v>07</v>
      </c>
      <c r="F549" s="691">
        <f t="shared" si="79"/>
        <v>12</v>
      </c>
      <c r="G549" s="692" t="str">
        <f t="shared" si="80"/>
        <v>012</v>
      </c>
      <c r="H549" s="680" t="str">
        <f t="shared" si="74"/>
        <v>1707012</v>
      </c>
      <c r="I549" s="681">
        <v>42922.454780555556</v>
      </c>
      <c r="J549" s="681">
        <v>0</v>
      </c>
      <c r="K549" s="682">
        <v>42935.355694675927</v>
      </c>
      <c r="L549" s="683" t="s">
        <v>555</v>
      </c>
      <c r="M549" s="684" t="s">
        <v>555</v>
      </c>
      <c r="N549" s="684" t="s">
        <v>555</v>
      </c>
      <c r="O549" s="684" t="s">
        <v>555</v>
      </c>
      <c r="P549" s="684" t="s">
        <v>555</v>
      </c>
      <c r="Q549" s="662" t="s">
        <v>16</v>
      </c>
      <c r="R549" s="662" t="s">
        <v>179</v>
      </c>
      <c r="S549" s="662" t="s">
        <v>31</v>
      </c>
      <c r="T549" s="662" t="s">
        <v>2208</v>
      </c>
      <c r="U549" s="662" t="s">
        <v>387</v>
      </c>
      <c r="V549" s="685">
        <v>894902854</v>
      </c>
      <c r="X549" s="662" t="s">
        <v>2209</v>
      </c>
      <c r="Y549" s="662" t="s">
        <v>310</v>
      </c>
      <c r="Z549" s="662" t="s">
        <v>336</v>
      </c>
      <c r="AA549" s="662">
        <v>2012</v>
      </c>
      <c r="AB549" s="681">
        <v>42995</v>
      </c>
      <c r="AC549" s="686" t="s">
        <v>694</v>
      </c>
      <c r="AD549" s="686"/>
      <c r="AE549" s="686"/>
      <c r="AF549" s="686"/>
      <c r="AG549" s="626" t="s">
        <v>2211</v>
      </c>
      <c r="DD549" s="626">
        <v>549</v>
      </c>
      <c r="DG549" s="626">
        <v>0.5</v>
      </c>
      <c r="DH549" s="681">
        <v>42922.452109143516</v>
      </c>
      <c r="DI549" s="662">
        <v>0</v>
      </c>
      <c r="DJ549" s="663">
        <v>0</v>
      </c>
      <c r="DK549" s="662"/>
      <c r="DL549" s="687" t="str">
        <f t="shared" si="73"/>
        <v>พร้อมซ่อม</v>
      </c>
      <c r="DM549" s="688"/>
    </row>
    <row r="550" spans="1:117" x14ac:dyDescent="0.25">
      <c r="A550" s="689">
        <f t="shared" si="77"/>
        <v>1389</v>
      </c>
      <c r="B550" s="690">
        <f t="shared" si="78"/>
        <v>1707013</v>
      </c>
      <c r="C550" s="626">
        <v>550</v>
      </c>
      <c r="D550" s="677" t="str">
        <f t="shared" si="75"/>
        <v>17</v>
      </c>
      <c r="E550" s="677" t="str">
        <f t="shared" si="76"/>
        <v>07</v>
      </c>
      <c r="F550" s="691">
        <f t="shared" si="79"/>
        <v>13</v>
      </c>
      <c r="G550" s="692" t="str">
        <f t="shared" si="80"/>
        <v>013</v>
      </c>
      <c r="H550" s="680" t="str">
        <f t="shared" si="74"/>
        <v>1707013</v>
      </c>
      <c r="I550" s="681">
        <v>42922.720471643515</v>
      </c>
      <c r="J550" s="681">
        <v>0</v>
      </c>
      <c r="K550" s="682">
        <v>42945</v>
      </c>
      <c r="L550" s="683" t="s">
        <v>555</v>
      </c>
      <c r="M550" s="684" t="s">
        <v>555</v>
      </c>
      <c r="N550" s="684" t="s">
        <v>555</v>
      </c>
      <c r="O550" s="684" t="s">
        <v>555</v>
      </c>
      <c r="P550" s="684" t="s">
        <v>555</v>
      </c>
      <c r="Q550" s="662" t="s">
        <v>16</v>
      </c>
      <c r="R550" s="662" t="s">
        <v>179</v>
      </c>
      <c r="S550" s="662" t="s">
        <v>31</v>
      </c>
      <c r="T550" s="662" t="s">
        <v>2212</v>
      </c>
      <c r="V550" s="685">
        <v>899383066</v>
      </c>
      <c r="X550" s="662" t="s">
        <v>2213</v>
      </c>
      <c r="Y550" s="662" t="s">
        <v>403</v>
      </c>
      <c r="Z550" s="662" t="s">
        <v>404</v>
      </c>
      <c r="AA550" s="662">
        <v>2013</v>
      </c>
      <c r="AB550" s="681">
        <v>43172</v>
      </c>
      <c r="AC550" s="686" t="s">
        <v>417</v>
      </c>
      <c r="AD550" s="686"/>
      <c r="AE550" s="686"/>
      <c r="AF550" s="686"/>
      <c r="AG550" s="626" t="s">
        <v>2214</v>
      </c>
      <c r="DD550" s="626">
        <v>550</v>
      </c>
      <c r="DG550" s="626">
        <v>1</v>
      </c>
      <c r="DH550" s="681">
        <v>42922.714583217596</v>
      </c>
      <c r="DI550" s="662" t="s">
        <v>2210</v>
      </c>
      <c r="DJ550" s="663">
        <v>0</v>
      </c>
      <c r="DK550" s="662"/>
      <c r="DL550" s="687" t="str">
        <f t="shared" si="73"/>
        <v>พร้อมซ่อม</v>
      </c>
      <c r="DM550" s="688">
        <v>19836.55</v>
      </c>
    </row>
    <row r="551" spans="1:117" x14ac:dyDescent="0.25">
      <c r="A551" s="689">
        <f t="shared" si="77"/>
        <v>7284</v>
      </c>
      <c r="B551" s="690">
        <f t="shared" si="78"/>
        <v>1707014</v>
      </c>
      <c r="C551" s="626">
        <v>551</v>
      </c>
      <c r="D551" s="677" t="str">
        <f t="shared" si="75"/>
        <v>17</v>
      </c>
      <c r="E551" s="677" t="str">
        <f t="shared" si="76"/>
        <v>07</v>
      </c>
      <c r="F551" s="691">
        <f t="shared" si="79"/>
        <v>14</v>
      </c>
      <c r="G551" s="692" t="str">
        <f t="shared" si="80"/>
        <v>014</v>
      </c>
      <c r="H551" s="680" t="str">
        <f t="shared" si="74"/>
        <v>1707014</v>
      </c>
      <c r="I551" s="681">
        <v>42933.696600347219</v>
      </c>
      <c r="J551" s="681">
        <v>42940</v>
      </c>
      <c r="K551" s="682">
        <v>42945</v>
      </c>
      <c r="L551" s="683" t="s">
        <v>555</v>
      </c>
      <c r="M551" s="684" t="s">
        <v>555</v>
      </c>
      <c r="N551" s="684" t="s">
        <v>555</v>
      </c>
      <c r="O551" s="684" t="s">
        <v>555</v>
      </c>
      <c r="P551" s="684" t="s">
        <v>555</v>
      </c>
      <c r="Q551" s="662" t="s">
        <v>16</v>
      </c>
      <c r="R551" s="662" t="s">
        <v>43</v>
      </c>
      <c r="S551" s="662" t="s">
        <v>38</v>
      </c>
      <c r="T551" s="662" t="s">
        <v>2217</v>
      </c>
      <c r="U551" s="662" t="s">
        <v>398</v>
      </c>
      <c r="V551" s="685">
        <v>899884370</v>
      </c>
      <c r="X551" s="662" t="s">
        <v>2218</v>
      </c>
      <c r="Y551" s="662" t="s">
        <v>310</v>
      </c>
      <c r="Z551" s="662" t="s">
        <v>400</v>
      </c>
      <c r="AA551" s="662">
        <v>2006</v>
      </c>
      <c r="AB551" s="681">
        <v>42950</v>
      </c>
      <c r="AC551" s="686" t="s">
        <v>1908</v>
      </c>
      <c r="AD551" s="686"/>
      <c r="AE551" s="686"/>
      <c r="AF551" s="686"/>
      <c r="AG551" s="626" t="s">
        <v>48</v>
      </c>
      <c r="AH551" s="626" t="s">
        <v>2308</v>
      </c>
      <c r="AI551" s="626" t="s">
        <v>55</v>
      </c>
      <c r="DD551" s="626">
        <v>551</v>
      </c>
      <c r="DG551" s="626">
        <v>0.5</v>
      </c>
      <c r="DH551" s="681">
        <v>42923.610040624997</v>
      </c>
      <c r="DI551" s="662">
        <v>0</v>
      </c>
      <c r="DJ551" s="663">
        <v>2</v>
      </c>
      <c r="DK551" s="662"/>
      <c r="DL551" s="687" t="str">
        <f t="shared" si="73"/>
        <v>พร้อมซ่อม</v>
      </c>
      <c r="DM551" s="688">
        <v>3336.45</v>
      </c>
    </row>
    <row r="552" spans="1:117" x14ac:dyDescent="0.25">
      <c r="A552" s="689">
        <f t="shared" si="77"/>
        <v>9724</v>
      </c>
      <c r="B552" s="690">
        <f t="shared" si="78"/>
        <v>1707015</v>
      </c>
      <c r="C552" s="626">
        <v>552</v>
      </c>
      <c r="D552" s="677" t="str">
        <f t="shared" si="75"/>
        <v>17</v>
      </c>
      <c r="E552" s="677" t="str">
        <f t="shared" si="76"/>
        <v>07</v>
      </c>
      <c r="F552" s="691">
        <f t="shared" si="79"/>
        <v>15</v>
      </c>
      <c r="G552" s="692" t="str">
        <f t="shared" si="80"/>
        <v>015</v>
      </c>
      <c r="H552" s="680" t="str">
        <f t="shared" si="74"/>
        <v>1707015</v>
      </c>
      <c r="I552" s="681">
        <v>42923.615538425925</v>
      </c>
      <c r="J552" s="681">
        <v>0</v>
      </c>
      <c r="K552" s="682">
        <v>42954</v>
      </c>
      <c r="L552" s="683" t="s">
        <v>555</v>
      </c>
      <c r="M552" s="684" t="s">
        <v>555</v>
      </c>
      <c r="N552" s="684" t="s">
        <v>555</v>
      </c>
      <c r="O552" s="684" t="s">
        <v>555</v>
      </c>
      <c r="P552" s="684" t="s">
        <v>555</v>
      </c>
      <c r="Q552" s="662" t="s">
        <v>16</v>
      </c>
      <c r="R552" s="662" t="s">
        <v>102</v>
      </c>
      <c r="S552" s="662" t="s">
        <v>32</v>
      </c>
      <c r="T552" s="662" t="s">
        <v>2219</v>
      </c>
      <c r="U552" s="662" t="s">
        <v>308</v>
      </c>
      <c r="V552" s="685">
        <v>869887997</v>
      </c>
      <c r="W552" s="685">
        <v>940513824</v>
      </c>
      <c r="X552" s="662" t="s">
        <v>309</v>
      </c>
      <c r="Y552" s="662" t="s">
        <v>310</v>
      </c>
      <c r="Z552" s="662" t="s">
        <v>311</v>
      </c>
      <c r="AA552" s="662">
        <v>2008</v>
      </c>
      <c r="AB552" s="681">
        <v>43194</v>
      </c>
      <c r="AC552" s="686" t="s">
        <v>567</v>
      </c>
      <c r="AD552" s="686"/>
      <c r="AE552" s="686"/>
      <c r="AF552" s="686"/>
      <c r="AG552" s="626" t="s">
        <v>341</v>
      </c>
      <c r="AI552" s="626" t="s">
        <v>1664</v>
      </c>
      <c r="AK552" s="626" t="s">
        <v>702</v>
      </c>
      <c r="AM552" s="626" t="s">
        <v>2220</v>
      </c>
      <c r="AO552" s="626" t="s">
        <v>1727</v>
      </c>
      <c r="DD552" s="626">
        <v>552</v>
      </c>
      <c r="DH552" s="681">
        <v>42923.612374884258</v>
      </c>
      <c r="DI552" s="662" t="s">
        <v>1970</v>
      </c>
      <c r="DJ552" s="663">
        <v>0</v>
      </c>
      <c r="DK552" s="662"/>
      <c r="DL552" s="687" t="str">
        <f t="shared" si="73"/>
        <v>พร้อมซ่อม</v>
      </c>
      <c r="DM552" s="688">
        <v>0</v>
      </c>
    </row>
    <row r="553" spans="1:117" x14ac:dyDescent="0.25">
      <c r="A553" s="689">
        <f t="shared" si="77"/>
        <v>5806</v>
      </c>
      <c r="B553" s="690">
        <f t="shared" si="78"/>
        <v>1707016</v>
      </c>
      <c r="C553" s="626">
        <v>553</v>
      </c>
      <c r="D553" s="677" t="str">
        <f t="shared" si="75"/>
        <v>17</v>
      </c>
      <c r="E553" s="677" t="str">
        <f t="shared" si="76"/>
        <v>07</v>
      </c>
      <c r="F553" s="691">
        <f t="shared" si="79"/>
        <v>16</v>
      </c>
      <c r="G553" s="692" t="str">
        <f t="shared" si="80"/>
        <v>016</v>
      </c>
      <c r="H553" s="680" t="str">
        <f t="shared" si="74"/>
        <v>1707016</v>
      </c>
      <c r="I553" s="681">
        <v>42975.406854629633</v>
      </c>
      <c r="J553" s="681">
        <v>42984</v>
      </c>
      <c r="K553" s="682">
        <v>42980</v>
      </c>
      <c r="L553" s="683" t="s">
        <v>555</v>
      </c>
      <c r="M553" s="684" t="s">
        <v>555</v>
      </c>
      <c r="N553" s="684" t="s">
        <v>555</v>
      </c>
      <c r="O553" s="684" t="s">
        <v>555</v>
      </c>
      <c r="P553" s="684" t="s">
        <v>555</v>
      </c>
      <c r="Q553" s="662" t="s">
        <v>16</v>
      </c>
      <c r="R553" s="662" t="s">
        <v>44</v>
      </c>
      <c r="S553" s="662" t="s">
        <v>33</v>
      </c>
      <c r="T553" s="662" t="s">
        <v>2221</v>
      </c>
      <c r="U553" s="662" t="s">
        <v>392</v>
      </c>
      <c r="V553" s="685">
        <v>989288864</v>
      </c>
      <c r="W553" s="685">
        <v>818452881</v>
      </c>
      <c r="X553" s="662" t="s">
        <v>2222</v>
      </c>
      <c r="Y553" s="662" t="s">
        <v>310</v>
      </c>
      <c r="Z553" s="662" t="s">
        <v>400</v>
      </c>
      <c r="AA553" s="662">
        <v>2007</v>
      </c>
      <c r="AB553" s="681">
        <v>42950</v>
      </c>
      <c r="AC553" s="686" t="s">
        <v>301</v>
      </c>
      <c r="AD553" s="686"/>
      <c r="AE553" s="686"/>
      <c r="AF553" s="686"/>
      <c r="AG553" s="626" t="s">
        <v>48</v>
      </c>
      <c r="AI553" s="626" t="s">
        <v>54</v>
      </c>
      <c r="AK553" s="626" t="s">
        <v>55</v>
      </c>
      <c r="AM553" s="626" t="s">
        <v>58</v>
      </c>
      <c r="AN553" s="626" t="s">
        <v>2022</v>
      </c>
      <c r="AO553" s="626" t="s">
        <v>59</v>
      </c>
      <c r="AP553" s="626" t="s">
        <v>2022</v>
      </c>
      <c r="AQ553" s="626" t="s">
        <v>64</v>
      </c>
      <c r="AS553" s="626" t="s">
        <v>71</v>
      </c>
      <c r="AT553" s="626" t="s">
        <v>340</v>
      </c>
      <c r="AU553" s="626" t="s">
        <v>1669</v>
      </c>
      <c r="DD553" s="626">
        <v>553</v>
      </c>
      <c r="DG553" s="626">
        <v>1</v>
      </c>
      <c r="DH553" s="681">
        <v>42923.693540740744</v>
      </c>
      <c r="DI553" s="662" t="s">
        <v>2100</v>
      </c>
      <c r="DJ553" s="663">
        <v>5</v>
      </c>
      <c r="DK553" s="662"/>
      <c r="DL553" s="687" t="str">
        <f t="shared" si="73"/>
        <v>พร้อมซ่อม</v>
      </c>
      <c r="DM553" s="688"/>
    </row>
    <row r="554" spans="1:117" x14ac:dyDescent="0.25">
      <c r="A554" s="689">
        <f t="shared" si="77"/>
        <v>5618</v>
      </c>
      <c r="B554" s="690">
        <f t="shared" si="78"/>
        <v>1707017</v>
      </c>
      <c r="C554" s="626">
        <v>554</v>
      </c>
      <c r="D554" s="677" t="str">
        <f t="shared" si="75"/>
        <v>17</v>
      </c>
      <c r="E554" s="677" t="str">
        <f t="shared" si="76"/>
        <v>07</v>
      </c>
      <c r="F554" s="691">
        <f t="shared" si="79"/>
        <v>17</v>
      </c>
      <c r="G554" s="692" t="str">
        <f t="shared" si="80"/>
        <v>017</v>
      </c>
      <c r="H554" s="680" t="str">
        <f t="shared" si="74"/>
        <v>1707017</v>
      </c>
      <c r="I554" s="681">
        <v>42948.451635185185</v>
      </c>
      <c r="J554" s="681">
        <v>0</v>
      </c>
      <c r="K554" s="682">
        <v>42958</v>
      </c>
      <c r="L554" s="683" t="s">
        <v>555</v>
      </c>
      <c r="M554" s="684" t="s">
        <v>555</v>
      </c>
      <c r="N554" s="684" t="s">
        <v>555</v>
      </c>
      <c r="O554" s="684" t="s">
        <v>555</v>
      </c>
      <c r="P554" s="684" t="s">
        <v>555</v>
      </c>
      <c r="Q554" s="662" t="s">
        <v>16</v>
      </c>
      <c r="R554" s="662" t="s">
        <v>44</v>
      </c>
      <c r="S554" s="662" t="s">
        <v>32</v>
      </c>
      <c r="T554" s="662" t="s">
        <v>2224</v>
      </c>
      <c r="U554" s="662" t="s">
        <v>532</v>
      </c>
      <c r="V554" s="685">
        <v>868911133</v>
      </c>
      <c r="X554" s="662" t="s">
        <v>2225</v>
      </c>
      <c r="Y554" s="662" t="s">
        <v>315</v>
      </c>
      <c r="Z554" s="662" t="s">
        <v>333</v>
      </c>
      <c r="AA554" s="662">
        <v>2004</v>
      </c>
      <c r="AB554" s="681">
        <v>42983</v>
      </c>
      <c r="AC554" s="686" t="s">
        <v>306</v>
      </c>
      <c r="AD554" s="686"/>
      <c r="AE554" s="686"/>
      <c r="AF554" s="686"/>
      <c r="AG554" s="626" t="s">
        <v>57</v>
      </c>
      <c r="AH554" s="626" t="s">
        <v>340</v>
      </c>
      <c r="AI554" s="626" t="s">
        <v>65</v>
      </c>
      <c r="AK554" s="626" t="s">
        <v>2441</v>
      </c>
      <c r="AM554" s="626" t="s">
        <v>1809</v>
      </c>
      <c r="AO554" s="626" t="s">
        <v>2442</v>
      </c>
      <c r="DD554" s="626">
        <v>554</v>
      </c>
      <c r="DG554" s="626">
        <v>1</v>
      </c>
      <c r="DH554" s="681">
        <v>42926.388090046297</v>
      </c>
      <c r="DI554" s="662">
        <v>0</v>
      </c>
      <c r="DJ554" s="663">
        <v>1</v>
      </c>
      <c r="DK554" s="662">
        <v>1</v>
      </c>
      <c r="DL554" s="687" t="str">
        <f t="shared" si="73"/>
        <v>พร้อมซ่อม</v>
      </c>
      <c r="DM554" s="688">
        <v>7300</v>
      </c>
    </row>
    <row r="555" spans="1:117" x14ac:dyDescent="0.25">
      <c r="A555" s="689">
        <f t="shared" si="77"/>
        <v>909</v>
      </c>
      <c r="B555" s="690">
        <f t="shared" si="78"/>
        <v>1707018</v>
      </c>
      <c r="C555" s="626">
        <v>555</v>
      </c>
      <c r="D555" s="677" t="str">
        <f t="shared" si="75"/>
        <v>17</v>
      </c>
      <c r="E555" s="677" t="str">
        <f t="shared" si="76"/>
        <v>07</v>
      </c>
      <c r="F555" s="691">
        <f t="shared" si="79"/>
        <v>18</v>
      </c>
      <c r="G555" s="692" t="str">
        <f t="shared" si="80"/>
        <v>018</v>
      </c>
      <c r="H555" s="680" t="str">
        <f t="shared" si="74"/>
        <v>1707018</v>
      </c>
      <c r="I555" s="681">
        <v>42926.497331481478</v>
      </c>
      <c r="J555" s="681">
        <v>0</v>
      </c>
      <c r="K555" s="682" t="str">
        <f>IF(OR(M555="OUT",N555="OUT",N555="สมบูรณ์"),"ไม่ระบุ","")</f>
        <v>ไม่ระบุ</v>
      </c>
      <c r="L555" s="683">
        <f>IF(I555="","",IF(J555="","No fix",J555-I555))</f>
        <v>-42926.497331481478</v>
      </c>
      <c r="M555" s="684" t="str">
        <f>IF(I555="","",IF(AG555="","NON","JOB"))</f>
        <v>JOB</v>
      </c>
      <c r="N555" s="684" t="str">
        <f>IF(I555="","",IFERROR(VLOOKUP(B555,QUEUE!$F$11:$X$1000,19,FALSE),"NON"))</f>
        <v>สมบูรณ์</v>
      </c>
      <c r="O555" s="684" t="str">
        <f>IF(I555="","",IFERROR(IF(VLOOKUP(B555,REFINISH!$F$4:$O$1000,10,FALSE)="",VLOOKUP(B555,REFINISH!$F$4:$O$1000,8,FALSE),"OK"),"NON"))</f>
        <v>OK</v>
      </c>
      <c r="P555" s="684" t="str">
        <f>IF(I555="","",IF(AF555=0,"NON",IF(AF555-DE555=0,"OK","ขาด"&amp;AF555-DE555&amp;"ชิ้น")))</f>
        <v>NON</v>
      </c>
      <c r="Q555" s="662" t="s">
        <v>16</v>
      </c>
      <c r="R555" s="662" t="s">
        <v>179</v>
      </c>
      <c r="S555" s="662" t="s">
        <v>31</v>
      </c>
      <c r="T555" s="662" t="s">
        <v>2227</v>
      </c>
      <c r="U555" s="662" t="s">
        <v>398</v>
      </c>
      <c r="X555" s="662" t="s">
        <v>2228</v>
      </c>
      <c r="Y555" s="662" t="s">
        <v>310</v>
      </c>
      <c r="Z555" s="662" t="s">
        <v>311</v>
      </c>
      <c r="AB555" s="681" t="s">
        <v>330</v>
      </c>
      <c r="AD555" s="686"/>
      <c r="AE555" s="686"/>
      <c r="AF555" s="686"/>
      <c r="AG555" s="626" t="s">
        <v>810</v>
      </c>
      <c r="DD555" s="626">
        <v>555</v>
      </c>
      <c r="DG555" s="626">
        <v>2</v>
      </c>
      <c r="DH555" s="681">
        <v>42926.49617175926</v>
      </c>
      <c r="DI555" s="662">
        <v>0</v>
      </c>
      <c r="DJ555" s="663">
        <v>0</v>
      </c>
      <c r="DK555" s="662">
        <v>1</v>
      </c>
      <c r="DL555" s="687" t="str">
        <f t="shared" si="73"/>
        <v>พร้อมซ่อม</v>
      </c>
      <c r="DM555" s="688">
        <v>6077.6</v>
      </c>
    </row>
    <row r="556" spans="1:117" x14ac:dyDescent="0.25">
      <c r="A556" s="689">
        <f t="shared" si="77"/>
        <v>7140</v>
      </c>
      <c r="B556" s="690">
        <f t="shared" si="78"/>
        <v>1707019</v>
      </c>
      <c r="C556" s="626">
        <v>556</v>
      </c>
      <c r="D556" s="677" t="str">
        <f t="shared" si="75"/>
        <v>17</v>
      </c>
      <c r="E556" s="677" t="str">
        <f t="shared" si="76"/>
        <v>07</v>
      </c>
      <c r="F556" s="691">
        <f t="shared" si="79"/>
        <v>19</v>
      </c>
      <c r="G556" s="692" t="str">
        <f t="shared" si="80"/>
        <v>019</v>
      </c>
      <c r="H556" s="680" t="str">
        <f t="shared" si="74"/>
        <v>1707019</v>
      </c>
      <c r="J556" s="681">
        <v>42987</v>
      </c>
      <c r="K556" s="682">
        <v>42985</v>
      </c>
      <c r="L556" s="683" t="s">
        <v>555</v>
      </c>
      <c r="M556" s="684" t="s">
        <v>555</v>
      </c>
      <c r="N556" s="684" t="s">
        <v>555</v>
      </c>
      <c r="O556" s="684" t="s">
        <v>555</v>
      </c>
      <c r="P556" s="684" t="s">
        <v>555</v>
      </c>
      <c r="Q556" s="662" t="s">
        <v>16</v>
      </c>
      <c r="R556" s="662" t="s">
        <v>44</v>
      </c>
      <c r="S556" s="662" t="s">
        <v>34</v>
      </c>
      <c r="T556" s="662" t="s">
        <v>2243</v>
      </c>
      <c r="U556" s="662" t="s">
        <v>398</v>
      </c>
      <c r="V556" s="685">
        <v>955904560</v>
      </c>
      <c r="W556" s="685">
        <v>816227430</v>
      </c>
      <c r="X556" s="662" t="s">
        <v>2244</v>
      </c>
      <c r="Y556" s="662" t="s">
        <v>310</v>
      </c>
      <c r="Z556" s="662" t="s">
        <v>384</v>
      </c>
      <c r="AA556" s="662">
        <v>2012</v>
      </c>
      <c r="AB556" s="681">
        <v>43196</v>
      </c>
      <c r="AC556" s="686" t="s">
        <v>317</v>
      </c>
      <c r="AD556" s="686"/>
      <c r="AE556" s="686"/>
      <c r="AF556" s="686"/>
      <c r="AG556" s="626" t="s">
        <v>47</v>
      </c>
      <c r="AI556" s="626" t="s">
        <v>48</v>
      </c>
      <c r="AK556" s="626" t="s">
        <v>52</v>
      </c>
      <c r="AM556" s="626" t="s">
        <v>55</v>
      </c>
      <c r="AO556" s="626" t="s">
        <v>59</v>
      </c>
      <c r="AP556" s="626" t="s">
        <v>2022</v>
      </c>
      <c r="AQ556" s="626" t="s">
        <v>64</v>
      </c>
      <c r="AR556" s="626" t="s">
        <v>340</v>
      </c>
      <c r="DD556" s="626">
        <v>556</v>
      </c>
      <c r="DG556" s="626">
        <v>1</v>
      </c>
      <c r="DH556" s="681">
        <v>42927.690732523151</v>
      </c>
      <c r="DI556" s="662">
        <v>0</v>
      </c>
      <c r="DJ556" s="663">
        <v>5</v>
      </c>
      <c r="DK556" s="662">
        <v>1</v>
      </c>
      <c r="DL556" s="687" t="str">
        <f t="shared" si="73"/>
        <v>พร้อมซ่อม</v>
      </c>
      <c r="DM556" s="688">
        <v>0</v>
      </c>
    </row>
    <row r="557" spans="1:117" x14ac:dyDescent="0.25">
      <c r="A557" s="689">
        <f t="shared" si="77"/>
        <v>3556</v>
      </c>
      <c r="B557" s="690">
        <f t="shared" si="78"/>
        <v>1707020</v>
      </c>
      <c r="C557" s="626">
        <v>557</v>
      </c>
      <c r="D557" s="677" t="str">
        <f t="shared" si="75"/>
        <v>17</v>
      </c>
      <c r="E557" s="677" t="str">
        <f t="shared" si="76"/>
        <v>07</v>
      </c>
      <c r="F557" s="691">
        <f t="shared" si="79"/>
        <v>20</v>
      </c>
      <c r="G557" s="692" t="str">
        <f t="shared" si="80"/>
        <v>020</v>
      </c>
      <c r="H557" s="680" t="str">
        <f t="shared" si="74"/>
        <v>1707020</v>
      </c>
      <c r="I557" s="681">
        <v>42968.620521064811</v>
      </c>
      <c r="J557" s="681">
        <v>42978</v>
      </c>
      <c r="K557" s="682">
        <v>42983</v>
      </c>
      <c r="L557" s="683" t="s">
        <v>555</v>
      </c>
      <c r="M557" s="684" t="s">
        <v>555</v>
      </c>
      <c r="N557" s="684" t="s">
        <v>555</v>
      </c>
      <c r="O557" s="684" t="s">
        <v>555</v>
      </c>
      <c r="P557" s="684" t="s">
        <v>555</v>
      </c>
      <c r="Q557" s="662" t="s">
        <v>16</v>
      </c>
      <c r="R557" s="662" t="s">
        <v>44</v>
      </c>
      <c r="S557" s="662" t="s">
        <v>31</v>
      </c>
      <c r="T557" s="662" t="s">
        <v>2245</v>
      </c>
      <c r="V557" s="685">
        <v>810013741</v>
      </c>
      <c r="X557" s="662" t="s">
        <v>2246</v>
      </c>
      <c r="Y557" s="662" t="s">
        <v>538</v>
      </c>
      <c r="Z557" s="662" t="s">
        <v>539</v>
      </c>
      <c r="AA557" s="662">
        <v>2013</v>
      </c>
      <c r="AB557" s="681">
        <v>42998</v>
      </c>
      <c r="AC557" s="686" t="s">
        <v>424</v>
      </c>
      <c r="AD557" s="686"/>
      <c r="AE557" s="686"/>
      <c r="AF557" s="686"/>
      <c r="AG557" s="626" t="s">
        <v>47</v>
      </c>
      <c r="AI557" s="626" t="s">
        <v>51</v>
      </c>
      <c r="AK557" s="626" t="s">
        <v>52</v>
      </c>
      <c r="AL557" s="626" t="s">
        <v>2074</v>
      </c>
      <c r="AM557" s="626" t="s">
        <v>58</v>
      </c>
      <c r="AO557" s="626" t="s">
        <v>62</v>
      </c>
      <c r="AQ557" s="626" t="s">
        <v>63</v>
      </c>
      <c r="AS557" s="626" t="s">
        <v>2595</v>
      </c>
      <c r="DD557" s="626">
        <v>557</v>
      </c>
      <c r="DG557" s="626">
        <v>1</v>
      </c>
      <c r="DH557" s="681">
        <v>42927.692580439812</v>
      </c>
      <c r="DI557" s="662">
        <v>0</v>
      </c>
      <c r="DJ557" s="663">
        <v>6</v>
      </c>
      <c r="DK557" s="662"/>
      <c r="DL557" s="687" t="str">
        <f t="shared" si="73"/>
        <v>พร้อมซ่อม</v>
      </c>
      <c r="DM557" s="688"/>
    </row>
    <row r="558" spans="1:117" x14ac:dyDescent="0.25">
      <c r="A558" s="689">
        <f t="shared" si="77"/>
        <v>3618</v>
      </c>
      <c r="B558" s="690">
        <f t="shared" si="78"/>
        <v>1707021</v>
      </c>
      <c r="C558" s="626">
        <v>558</v>
      </c>
      <c r="D558" s="677" t="str">
        <f t="shared" si="75"/>
        <v>17</v>
      </c>
      <c r="E558" s="677" t="str">
        <f t="shared" si="76"/>
        <v>07</v>
      </c>
      <c r="F558" s="691">
        <f t="shared" si="79"/>
        <v>21</v>
      </c>
      <c r="G558" s="692" t="str">
        <f t="shared" si="80"/>
        <v>021</v>
      </c>
      <c r="H558" s="680" t="str">
        <f t="shared" si="74"/>
        <v>1707021</v>
      </c>
      <c r="I558" s="681">
        <v>42944.413322222223</v>
      </c>
      <c r="J558" s="681">
        <v>42944</v>
      </c>
      <c r="K558" s="682">
        <v>42945</v>
      </c>
      <c r="L558" s="683" t="s">
        <v>555</v>
      </c>
      <c r="M558" s="684" t="s">
        <v>555</v>
      </c>
      <c r="N558" s="684" t="s">
        <v>555</v>
      </c>
      <c r="O558" s="684" t="s">
        <v>555</v>
      </c>
      <c r="P558" s="684" t="s">
        <v>555</v>
      </c>
      <c r="Q558" s="662" t="s">
        <v>16</v>
      </c>
      <c r="R558" s="662" t="s">
        <v>1527</v>
      </c>
      <c r="S558" s="662" t="s">
        <v>35</v>
      </c>
      <c r="T558" s="662" t="s">
        <v>2247</v>
      </c>
      <c r="U558" s="662" t="s">
        <v>392</v>
      </c>
      <c r="V558" s="685">
        <v>814399189</v>
      </c>
      <c r="X558" s="662" t="s">
        <v>2248</v>
      </c>
      <c r="Y558" s="662" t="s">
        <v>310</v>
      </c>
      <c r="Z558" s="662" t="s">
        <v>368</v>
      </c>
      <c r="AA558" s="662">
        <v>2015</v>
      </c>
      <c r="AB558" s="681">
        <v>43064</v>
      </c>
      <c r="AC558" s="686" t="s">
        <v>385</v>
      </c>
      <c r="AD558" s="686"/>
      <c r="AE558" s="686"/>
      <c r="AF558" s="686"/>
      <c r="AG558" s="626" t="s">
        <v>64</v>
      </c>
      <c r="AH558" s="626" t="s">
        <v>340</v>
      </c>
      <c r="DD558" s="626">
        <v>558</v>
      </c>
      <c r="DH558" s="681">
        <v>42927.695635995369</v>
      </c>
      <c r="DI558" s="662">
        <v>0</v>
      </c>
      <c r="DJ558" s="663">
        <v>0</v>
      </c>
      <c r="DK558" s="662">
        <v>1</v>
      </c>
      <c r="DL558" s="687" t="str">
        <f t="shared" si="73"/>
        <v>พร้อมซ่อม</v>
      </c>
      <c r="DM558" s="688">
        <v>0</v>
      </c>
    </row>
    <row r="559" spans="1:117" x14ac:dyDescent="0.25">
      <c r="A559" s="689">
        <f t="shared" si="77"/>
        <v>10</v>
      </c>
      <c r="B559" s="690">
        <f t="shared" si="78"/>
        <v>1707022</v>
      </c>
      <c r="C559" s="626">
        <v>559</v>
      </c>
      <c r="D559" s="677" t="str">
        <f t="shared" si="75"/>
        <v>17</v>
      </c>
      <c r="E559" s="677" t="str">
        <f t="shared" si="76"/>
        <v>07</v>
      </c>
      <c r="F559" s="691">
        <f t="shared" si="79"/>
        <v>22</v>
      </c>
      <c r="G559" s="692" t="str">
        <f t="shared" si="80"/>
        <v>022</v>
      </c>
      <c r="H559" s="680" t="str">
        <f t="shared" si="74"/>
        <v>1707022</v>
      </c>
      <c r="I559" s="681">
        <v>42983.457221875004</v>
      </c>
      <c r="J559" s="681">
        <v>43004</v>
      </c>
      <c r="K559" s="682">
        <v>43007</v>
      </c>
      <c r="L559" s="683" t="s">
        <v>555</v>
      </c>
      <c r="M559" s="684" t="s">
        <v>555</v>
      </c>
      <c r="N559" s="684" t="s">
        <v>555</v>
      </c>
      <c r="O559" s="684" t="s">
        <v>555</v>
      </c>
      <c r="P559" s="684" t="s">
        <v>555</v>
      </c>
      <c r="Q559" s="662" t="s">
        <v>16</v>
      </c>
      <c r="R559" s="662" t="s">
        <v>44</v>
      </c>
      <c r="S559" s="662" t="s">
        <v>35</v>
      </c>
      <c r="T559" s="662" t="s">
        <v>2249</v>
      </c>
      <c r="U559" s="662" t="s">
        <v>834</v>
      </c>
      <c r="V559" s="685">
        <v>844699639</v>
      </c>
      <c r="X559" s="662" t="s">
        <v>2250</v>
      </c>
      <c r="Y559" s="662" t="s">
        <v>294</v>
      </c>
      <c r="Z559" s="662" t="s">
        <v>590</v>
      </c>
      <c r="AA559" s="662">
        <v>2010</v>
      </c>
      <c r="AB559" s="681">
        <v>43026</v>
      </c>
      <c r="AC559" s="686" t="s">
        <v>424</v>
      </c>
      <c r="AD559" s="686"/>
      <c r="AE559" s="686"/>
      <c r="AF559" s="686"/>
      <c r="AG559" s="626" t="s">
        <v>50</v>
      </c>
      <c r="AH559" s="626" t="s">
        <v>2703</v>
      </c>
      <c r="AI559" s="626" t="s">
        <v>341</v>
      </c>
      <c r="AK559" s="626" t="s">
        <v>2704</v>
      </c>
      <c r="DD559" s="626">
        <v>559</v>
      </c>
      <c r="DH559" s="681">
        <v>42927.706447569442</v>
      </c>
      <c r="DI559" s="662" t="s">
        <v>2702</v>
      </c>
      <c r="DJ559" s="663">
        <v>0</v>
      </c>
      <c r="DK559" s="662"/>
      <c r="DL559" s="687" t="str">
        <f t="shared" si="73"/>
        <v>พร้อมซ่อม</v>
      </c>
      <c r="DM559" s="688">
        <v>0</v>
      </c>
    </row>
    <row r="560" spans="1:117" x14ac:dyDescent="0.25">
      <c r="A560" s="689">
        <f t="shared" si="77"/>
        <v>725</v>
      </c>
      <c r="B560" s="690">
        <f t="shared" si="78"/>
        <v>1707023</v>
      </c>
      <c r="C560" s="626">
        <v>560</v>
      </c>
      <c r="D560" s="677" t="str">
        <f t="shared" si="75"/>
        <v>17</v>
      </c>
      <c r="E560" s="677" t="str">
        <f t="shared" si="76"/>
        <v>07</v>
      </c>
      <c r="F560" s="691">
        <f t="shared" si="79"/>
        <v>23</v>
      </c>
      <c r="G560" s="692" t="str">
        <f t="shared" si="80"/>
        <v>023</v>
      </c>
      <c r="H560" s="680" t="str">
        <f t="shared" si="74"/>
        <v>1707023</v>
      </c>
      <c r="I560" s="681">
        <v>42962.622809606481</v>
      </c>
      <c r="J560" s="681">
        <v>42973</v>
      </c>
      <c r="L560" s="683">
        <f>IF(I560="","",IF(J560="","No fix",J560-I560))</f>
        <v>10.377190393519413</v>
      </c>
      <c r="M560" s="684" t="str">
        <f>IF(I560="","",IF(AG560="","NON","JOB"))</f>
        <v>JOB</v>
      </c>
      <c r="N560" s="684" t="str">
        <f>IF(I560="","",IFERROR(VLOOKUP(B560,QUEUE!$F$11:$X$1000,19,FALSE),"NON"))</f>
        <v>สมบูรณ์</v>
      </c>
      <c r="O560" s="684" t="str">
        <f>IF(I560="","",IFERROR(IF(VLOOKUP(B560,REFINISH!$F$4:$O$1000,10,FALSE)="",VLOOKUP(B560,REFINISH!$F$4:$O$1000,8,FALSE),"OK"),"NON"))</f>
        <v>ชัยรุ่งเรือง</v>
      </c>
      <c r="P560" s="684" t="str">
        <f>IF(I560="","",IF(AF560=0,"NON",IF(AF560-DE560=0,"OK","ขาด"&amp;AF560-DE560&amp;"ชิ้น")))</f>
        <v>NON</v>
      </c>
      <c r="Q560" s="662" t="s">
        <v>29</v>
      </c>
      <c r="R560" s="662" t="s">
        <v>1527</v>
      </c>
      <c r="S560" s="662" t="s">
        <v>31</v>
      </c>
      <c r="T560" s="662" t="s">
        <v>2252</v>
      </c>
      <c r="U560" s="662" t="s">
        <v>398</v>
      </c>
      <c r="V560" s="685">
        <v>814265638</v>
      </c>
      <c r="X560" s="662" t="s">
        <v>2253</v>
      </c>
      <c r="Y560" s="662" t="s">
        <v>328</v>
      </c>
      <c r="Z560" s="662" t="s">
        <v>1264</v>
      </c>
      <c r="AA560" s="662">
        <v>2007</v>
      </c>
      <c r="AB560" s="681">
        <v>42966</v>
      </c>
      <c r="AC560" s="686" t="s">
        <v>365</v>
      </c>
      <c r="AD560" s="686"/>
      <c r="AE560" s="686"/>
      <c r="AF560" s="686"/>
      <c r="AG560" s="626" t="s">
        <v>47</v>
      </c>
      <c r="AH560" s="626" t="s">
        <v>340</v>
      </c>
      <c r="AI560" s="626" t="s">
        <v>48</v>
      </c>
      <c r="AK560" s="626" t="s">
        <v>57</v>
      </c>
      <c r="AM560" s="626" t="s">
        <v>64</v>
      </c>
      <c r="AO560" s="626" t="s">
        <v>65</v>
      </c>
      <c r="AQ560" s="626" t="s">
        <v>1299</v>
      </c>
      <c r="AS560" s="626" t="s">
        <v>1123</v>
      </c>
      <c r="AU560" s="626" t="s">
        <v>2538</v>
      </c>
      <c r="AW560" s="626" t="s">
        <v>2539</v>
      </c>
      <c r="DD560" s="626">
        <v>560</v>
      </c>
      <c r="DG560" s="626">
        <v>1</v>
      </c>
      <c r="DH560" s="681">
        <v>42928.44645787037</v>
      </c>
      <c r="DI560" s="662">
        <v>0</v>
      </c>
      <c r="DJ560" s="663">
        <v>3</v>
      </c>
      <c r="DK560" s="662"/>
      <c r="DL560" s="687" t="str">
        <f t="shared" si="73"/>
        <v>พร้อมซ่อม</v>
      </c>
      <c r="DM560" s="688"/>
    </row>
    <row r="561" spans="1:117" x14ac:dyDescent="0.25">
      <c r="A561" s="689">
        <f t="shared" si="77"/>
        <v>6681</v>
      </c>
      <c r="B561" s="690">
        <f t="shared" si="78"/>
        <v>1707024</v>
      </c>
      <c r="C561" s="626">
        <v>561</v>
      </c>
      <c r="D561" s="677" t="str">
        <f t="shared" si="75"/>
        <v>17</v>
      </c>
      <c r="E561" s="677" t="str">
        <f t="shared" si="76"/>
        <v>07</v>
      </c>
      <c r="F561" s="691">
        <f t="shared" si="79"/>
        <v>24</v>
      </c>
      <c r="G561" s="692" t="str">
        <f t="shared" si="80"/>
        <v>024</v>
      </c>
      <c r="H561" s="680" t="str">
        <f t="shared" si="74"/>
        <v>1707024</v>
      </c>
      <c r="I561" s="681">
        <v>42956.393749189818</v>
      </c>
      <c r="J561" s="681">
        <v>42966</v>
      </c>
      <c r="K561" s="682">
        <v>42966</v>
      </c>
      <c r="L561" s="683" t="s">
        <v>555</v>
      </c>
      <c r="M561" s="684" t="s">
        <v>555</v>
      </c>
      <c r="N561" s="684" t="s">
        <v>555</v>
      </c>
      <c r="O561" s="684" t="s">
        <v>555</v>
      </c>
      <c r="P561" s="684" t="s">
        <v>555</v>
      </c>
      <c r="Q561" s="662" t="s">
        <v>16</v>
      </c>
      <c r="R561" s="662" t="s">
        <v>44</v>
      </c>
      <c r="S561" s="662" t="s">
        <v>32</v>
      </c>
      <c r="T561" s="662" t="s">
        <v>2254</v>
      </c>
      <c r="U561" s="662" t="s">
        <v>398</v>
      </c>
      <c r="V561" s="685">
        <v>996963943</v>
      </c>
      <c r="X561" s="662" t="s">
        <v>2255</v>
      </c>
      <c r="Y561" s="662" t="s">
        <v>2256</v>
      </c>
      <c r="Z561" s="662" t="s">
        <v>2257</v>
      </c>
      <c r="AA561" s="662">
        <v>2009</v>
      </c>
      <c r="AB561" s="681" t="s">
        <v>330</v>
      </c>
      <c r="AD561" s="686"/>
      <c r="AE561" s="686"/>
      <c r="AF561" s="686"/>
      <c r="AG561" s="626" t="s">
        <v>47</v>
      </c>
      <c r="AI561" s="626" t="s">
        <v>48</v>
      </c>
      <c r="AK561" s="626" t="s">
        <v>78</v>
      </c>
      <c r="DD561" s="626">
        <v>561</v>
      </c>
      <c r="DG561" s="626">
        <v>1</v>
      </c>
      <c r="DH561" s="681">
        <v>42928.475812962963</v>
      </c>
      <c r="DI561" s="662" t="s">
        <v>801</v>
      </c>
      <c r="DJ561" s="663">
        <v>3</v>
      </c>
      <c r="DK561" s="662">
        <v>1</v>
      </c>
      <c r="DL561" s="687" t="str">
        <f t="shared" si="73"/>
        <v>พร้อมซ่อม</v>
      </c>
      <c r="DM561" s="688">
        <v>0</v>
      </c>
    </row>
    <row r="562" spans="1:117" x14ac:dyDescent="0.25">
      <c r="A562" s="689">
        <f t="shared" si="77"/>
        <v>8114</v>
      </c>
      <c r="B562" s="690">
        <f t="shared" si="78"/>
        <v>1707025</v>
      </c>
      <c r="C562" s="626">
        <v>562</v>
      </c>
      <c r="D562" s="677" t="str">
        <f t="shared" si="75"/>
        <v>17</v>
      </c>
      <c r="E562" s="677" t="str">
        <f t="shared" si="76"/>
        <v>07</v>
      </c>
      <c r="F562" s="691">
        <f t="shared" si="79"/>
        <v>25</v>
      </c>
      <c r="G562" s="692" t="str">
        <f t="shared" si="80"/>
        <v>025</v>
      </c>
      <c r="H562" s="680" t="str">
        <f t="shared" si="74"/>
        <v>1707025</v>
      </c>
      <c r="I562" s="681">
        <v>42937.637527777777</v>
      </c>
      <c r="J562" s="681">
        <v>42952</v>
      </c>
      <c r="K562" s="682" t="str">
        <f>IF(OR(M562="OUT",N562="OUT",N562="สมบูรณ์"),"ไม่ระบุ","")</f>
        <v>ไม่ระบุ</v>
      </c>
      <c r="L562" s="683">
        <f>IF(I562="","",IF(J562="","No fix",J562-I562))</f>
        <v>14.362472222223005</v>
      </c>
      <c r="M562" s="684" t="str">
        <f>IF(I562="","",IF(AG562="","NON","JOB"))</f>
        <v>JOB</v>
      </c>
      <c r="N562" s="684" t="str">
        <f>IF(I562="","",IFERROR(VLOOKUP(B562,QUEUE!$F$11:$X$1000,19,FALSE),"NON"))</f>
        <v>สมบูรณ์</v>
      </c>
      <c r="O562" s="684" t="str">
        <f>IF(I562="","",IFERROR(IF(VLOOKUP(B562,REFINISH!$F$4:$O$1000,10,FALSE)="",VLOOKUP(B562,REFINISH!$F$4:$O$1000,8,FALSE),"OK"),"NON"))</f>
        <v>OK</v>
      </c>
      <c r="P562" s="684" t="str">
        <f>IF(I562="","",IF(AF562=0,"NON",IF(AF562-DE562=0,"OK","ขาด"&amp;AF562-DE562&amp;"ชิ้น")))</f>
        <v>NON</v>
      </c>
      <c r="Q562" s="662" t="s">
        <v>16</v>
      </c>
      <c r="R562" s="662" t="s">
        <v>45</v>
      </c>
      <c r="S562" s="662" t="s">
        <v>31</v>
      </c>
      <c r="T562" s="662" t="s">
        <v>2258</v>
      </c>
      <c r="U562" s="662" t="s">
        <v>501</v>
      </c>
      <c r="V562" s="685">
        <v>970934998</v>
      </c>
      <c r="X562" s="662" t="s">
        <v>2259</v>
      </c>
      <c r="Y562" s="662" t="s">
        <v>310</v>
      </c>
      <c r="Z562" s="662" t="s">
        <v>336</v>
      </c>
      <c r="AA562" s="662">
        <v>2007</v>
      </c>
      <c r="AB562" s="681">
        <v>43027</v>
      </c>
      <c r="AC562" s="686" t="s">
        <v>521</v>
      </c>
      <c r="AD562" s="686"/>
      <c r="AE562" s="686"/>
      <c r="AF562" s="686"/>
      <c r="AG562" s="626" t="s">
        <v>57</v>
      </c>
      <c r="AH562" s="626" t="s">
        <v>340</v>
      </c>
      <c r="AI562" s="626" t="s">
        <v>61</v>
      </c>
      <c r="AJ562" s="626" t="s">
        <v>340</v>
      </c>
      <c r="AK562" s="626" t="s">
        <v>63</v>
      </c>
      <c r="AL562" s="626" t="s">
        <v>340</v>
      </c>
      <c r="AM562" s="626" t="s">
        <v>2355</v>
      </c>
      <c r="AO562" s="626" t="s">
        <v>2356</v>
      </c>
      <c r="AQ562" s="626" t="s">
        <v>2357</v>
      </c>
      <c r="AS562" s="626" t="s">
        <v>2358</v>
      </c>
      <c r="AU562" s="626" t="s">
        <v>2359</v>
      </c>
      <c r="AW562" s="626" t="s">
        <v>2360</v>
      </c>
      <c r="DD562" s="626">
        <v>562</v>
      </c>
      <c r="DG562" s="626">
        <v>1.5</v>
      </c>
      <c r="DH562" s="681">
        <v>42928.492489930555</v>
      </c>
      <c r="DI562" s="662" t="s">
        <v>370</v>
      </c>
      <c r="DJ562" s="663">
        <v>3</v>
      </c>
      <c r="DK562" s="662">
        <v>1</v>
      </c>
      <c r="DL562" s="687" t="str">
        <f t="shared" si="73"/>
        <v>พร้อมซ่อม</v>
      </c>
      <c r="DM562" s="688">
        <v>10439</v>
      </c>
    </row>
    <row r="563" spans="1:117" x14ac:dyDescent="0.25">
      <c r="A563" s="689">
        <f t="shared" si="77"/>
        <v>1393</v>
      </c>
      <c r="B563" s="690">
        <f t="shared" si="78"/>
        <v>1707026</v>
      </c>
      <c r="C563" s="626">
        <v>563</v>
      </c>
      <c r="D563" s="677" t="str">
        <f t="shared" si="75"/>
        <v>17</v>
      </c>
      <c r="E563" s="677" t="str">
        <f t="shared" si="76"/>
        <v>07</v>
      </c>
      <c r="F563" s="691">
        <f t="shared" si="79"/>
        <v>26</v>
      </c>
      <c r="G563" s="692" t="str">
        <f t="shared" si="80"/>
        <v>026</v>
      </c>
      <c r="H563" s="680" t="str">
        <f t="shared" si="74"/>
        <v>1707026</v>
      </c>
      <c r="I563" s="681">
        <v>42962.631718287033</v>
      </c>
      <c r="J563" s="681">
        <v>42973</v>
      </c>
      <c r="K563" s="682">
        <v>42970</v>
      </c>
      <c r="L563" s="683" t="s">
        <v>555</v>
      </c>
      <c r="M563" s="684" t="s">
        <v>555</v>
      </c>
      <c r="N563" s="684" t="s">
        <v>555</v>
      </c>
      <c r="O563" s="684" t="s">
        <v>555</v>
      </c>
      <c r="P563" s="684" t="s">
        <v>555</v>
      </c>
      <c r="Q563" s="662" t="s">
        <v>16</v>
      </c>
      <c r="R563" s="662" t="s">
        <v>44</v>
      </c>
      <c r="S563" s="662" t="s">
        <v>41</v>
      </c>
      <c r="T563" s="662" t="s">
        <v>2260</v>
      </c>
      <c r="U563" s="662" t="s">
        <v>501</v>
      </c>
      <c r="V563" s="685">
        <v>629822426</v>
      </c>
      <c r="X563" s="662" t="s">
        <v>2261</v>
      </c>
      <c r="Y563" s="662" t="s">
        <v>310</v>
      </c>
      <c r="Z563" s="662" t="s">
        <v>400</v>
      </c>
      <c r="AA563" s="662">
        <v>2013</v>
      </c>
      <c r="AB563" s="681">
        <v>43069</v>
      </c>
      <c r="AC563" s="686" t="s">
        <v>378</v>
      </c>
      <c r="AD563" s="686"/>
      <c r="AE563" s="686"/>
      <c r="AF563" s="686"/>
      <c r="AG563" s="626" t="s">
        <v>47</v>
      </c>
      <c r="AI563" s="626" t="s">
        <v>48</v>
      </c>
      <c r="AJ563" s="626" t="s">
        <v>2177</v>
      </c>
      <c r="AK563" s="626" t="s">
        <v>78</v>
      </c>
      <c r="AM563" s="626" t="s">
        <v>54</v>
      </c>
      <c r="AO563" s="626" t="s">
        <v>56</v>
      </c>
      <c r="AQ563" s="626" t="s">
        <v>1548</v>
      </c>
      <c r="DD563" s="626">
        <v>563</v>
      </c>
      <c r="DG563" s="626">
        <v>1</v>
      </c>
      <c r="DH563" s="681">
        <v>42928.680717013885</v>
      </c>
      <c r="DI563" s="662">
        <v>0</v>
      </c>
      <c r="DJ563" s="663">
        <v>5</v>
      </c>
      <c r="DK563" s="662"/>
      <c r="DL563" s="687" t="str">
        <f t="shared" si="73"/>
        <v>พร้อมซ่อม</v>
      </c>
      <c r="DM563" s="688">
        <v>0</v>
      </c>
    </row>
    <row r="564" spans="1:117" x14ac:dyDescent="0.25">
      <c r="A564" s="689">
        <f t="shared" si="77"/>
        <v>4510</v>
      </c>
      <c r="B564" s="690">
        <f t="shared" si="78"/>
        <v>1707027</v>
      </c>
      <c r="C564" s="626">
        <v>564</v>
      </c>
      <c r="D564" s="677" t="str">
        <f t="shared" si="75"/>
        <v>17</v>
      </c>
      <c r="E564" s="677" t="str">
        <f t="shared" si="76"/>
        <v>07</v>
      </c>
      <c r="F564" s="691">
        <f t="shared" si="79"/>
        <v>27</v>
      </c>
      <c r="G564" s="692" t="str">
        <f t="shared" si="80"/>
        <v>027</v>
      </c>
      <c r="H564" s="680" t="str">
        <f t="shared" si="74"/>
        <v>1707027</v>
      </c>
      <c r="I564" s="681">
        <v>42941.709761342594</v>
      </c>
      <c r="J564" s="681">
        <v>42950</v>
      </c>
      <c r="K564" s="682">
        <v>42951</v>
      </c>
      <c r="L564" s="683" t="s">
        <v>555</v>
      </c>
      <c r="M564" s="684" t="s">
        <v>555</v>
      </c>
      <c r="N564" s="684" t="s">
        <v>555</v>
      </c>
      <c r="O564" s="684" t="s">
        <v>555</v>
      </c>
      <c r="P564" s="684" t="s">
        <v>555</v>
      </c>
      <c r="Q564" s="662" t="s">
        <v>29</v>
      </c>
      <c r="R564" s="662" t="s">
        <v>44</v>
      </c>
      <c r="S564" s="662" t="s">
        <v>201</v>
      </c>
      <c r="T564" s="662" t="s">
        <v>2262</v>
      </c>
      <c r="U564" s="662" t="s">
        <v>308</v>
      </c>
      <c r="V564" s="685">
        <v>818293907</v>
      </c>
      <c r="X564" s="662" t="s">
        <v>2263</v>
      </c>
      <c r="Y564" s="662" t="s">
        <v>299</v>
      </c>
      <c r="Z564" s="662" t="s">
        <v>722</v>
      </c>
      <c r="AA564" s="662">
        <v>2009</v>
      </c>
      <c r="AB564" s="681" t="s">
        <v>330</v>
      </c>
      <c r="AD564" s="686"/>
      <c r="AE564" s="686"/>
      <c r="AF564" s="686"/>
      <c r="AG564" s="626" t="s">
        <v>53</v>
      </c>
      <c r="AI564" s="626" t="s">
        <v>55</v>
      </c>
      <c r="AJ564" s="626" t="s">
        <v>2022</v>
      </c>
      <c r="AK564" s="626" t="s">
        <v>57</v>
      </c>
      <c r="AM564" s="626" t="s">
        <v>59</v>
      </c>
      <c r="AN564" s="626" t="s">
        <v>2022</v>
      </c>
      <c r="AO564" s="626" t="s">
        <v>65</v>
      </c>
      <c r="AP564" s="626" t="s">
        <v>2388</v>
      </c>
      <c r="AQ564" s="626" t="s">
        <v>71</v>
      </c>
      <c r="AR564" s="626" t="s">
        <v>340</v>
      </c>
      <c r="AS564" s="626" t="s">
        <v>2389</v>
      </c>
      <c r="AU564" s="626" t="s">
        <v>2390</v>
      </c>
      <c r="DD564" s="626">
        <v>564</v>
      </c>
      <c r="DG564" s="626">
        <v>1.5</v>
      </c>
      <c r="DH564" s="681">
        <v>42929.401651388886</v>
      </c>
      <c r="DI564" s="662">
        <v>0</v>
      </c>
      <c r="DJ564" s="663">
        <v>4</v>
      </c>
      <c r="DK564" s="662">
        <v>1</v>
      </c>
      <c r="DL564" s="687" t="str">
        <f t="shared" si="73"/>
        <v>พร้อมซ่อม</v>
      </c>
      <c r="DM564" s="688">
        <v>2400</v>
      </c>
    </row>
    <row r="565" spans="1:117" x14ac:dyDescent="0.25">
      <c r="A565" s="689">
        <f t="shared" si="77"/>
        <v>5790</v>
      </c>
      <c r="B565" s="690">
        <f t="shared" si="78"/>
        <v>1707028</v>
      </c>
      <c r="C565" s="626">
        <v>565</v>
      </c>
      <c r="D565" s="677" t="str">
        <f t="shared" si="75"/>
        <v>17</v>
      </c>
      <c r="E565" s="677" t="str">
        <f t="shared" si="76"/>
        <v>07</v>
      </c>
      <c r="F565" s="691">
        <f t="shared" si="79"/>
        <v>28</v>
      </c>
      <c r="G565" s="692" t="str">
        <f t="shared" si="80"/>
        <v>028</v>
      </c>
      <c r="H565" s="680" t="str">
        <f t="shared" si="74"/>
        <v>1707028</v>
      </c>
      <c r="L565" s="683" t="str">
        <f>IF(I565="","",IF(J565="","No fix",J565-I565))</f>
        <v/>
      </c>
      <c r="M565" s="684" t="str">
        <f>IF(I565="","",IF(AG565="","NON","JOB"))</f>
        <v/>
      </c>
      <c r="N565" s="684" t="str">
        <f>IF(I565="","",IFERROR(VLOOKUP(B565,QUEUE!$F$11:$X$1000,19,FALSE),"NON"))</f>
        <v/>
      </c>
      <c r="O565" s="684" t="str">
        <f>IF(I565="","",IFERROR(IF(VLOOKUP(B565,REFINISH!$F$4:$O$1000,10,FALSE)="",VLOOKUP(B565,REFINISH!$F$4:$O$1000,8,FALSE),"OK"),"NON"))</f>
        <v/>
      </c>
      <c r="P565" s="684" t="str">
        <f>IF(I565="","",IF(AF565=0,"NON",IF(AF565-DE565=0,"OK","ขาด"&amp;AF565-DE565&amp;"ชิ้น")))</f>
        <v/>
      </c>
      <c r="Q565" s="662" t="s">
        <v>16</v>
      </c>
      <c r="R565" s="662" t="s">
        <v>1527</v>
      </c>
      <c r="S565" s="662" t="s">
        <v>31</v>
      </c>
      <c r="T565" s="662" t="s">
        <v>1110</v>
      </c>
      <c r="U565" s="662" t="s">
        <v>308</v>
      </c>
      <c r="V565" s="685">
        <v>617173807</v>
      </c>
      <c r="X565" s="662" t="s">
        <v>1111</v>
      </c>
      <c r="Y565" s="662" t="s">
        <v>403</v>
      </c>
      <c r="Z565" s="662" t="s">
        <v>404</v>
      </c>
      <c r="AA565" s="662">
        <v>2016</v>
      </c>
      <c r="AB565" s="681" t="s">
        <v>2268</v>
      </c>
      <c r="AD565" s="686"/>
      <c r="AE565" s="686"/>
      <c r="AF565" s="686"/>
      <c r="DD565" s="626">
        <v>565</v>
      </c>
      <c r="DH565" s="681">
        <v>42929.59300497685</v>
      </c>
      <c r="DI565" s="662"/>
      <c r="DJ565" s="663"/>
      <c r="DK565" s="662"/>
      <c r="DL565" s="687" t="str">
        <f t="shared" si="73"/>
        <v>รออนุมัติ</v>
      </c>
      <c r="DM565" s="688"/>
    </row>
    <row r="566" spans="1:117" x14ac:dyDescent="0.25">
      <c r="A566" s="689">
        <f t="shared" si="77"/>
        <v>5790</v>
      </c>
      <c r="B566" s="690">
        <f t="shared" si="78"/>
        <v>1707029</v>
      </c>
      <c r="C566" s="626">
        <v>566</v>
      </c>
      <c r="D566" s="677" t="str">
        <f t="shared" si="75"/>
        <v>17</v>
      </c>
      <c r="E566" s="677" t="str">
        <f t="shared" si="76"/>
        <v>07</v>
      </c>
      <c r="F566" s="691">
        <f t="shared" si="79"/>
        <v>29</v>
      </c>
      <c r="G566" s="692" t="str">
        <f t="shared" si="80"/>
        <v>029</v>
      </c>
      <c r="H566" s="680" t="str">
        <f t="shared" si="74"/>
        <v>1707029</v>
      </c>
      <c r="K566" s="682">
        <v>42935.36172291667</v>
      </c>
      <c r="L566" s="683" t="s">
        <v>555</v>
      </c>
      <c r="M566" s="684" t="s">
        <v>555</v>
      </c>
      <c r="N566" s="684" t="s">
        <v>555</v>
      </c>
      <c r="O566" s="684" t="s">
        <v>555</v>
      </c>
      <c r="P566" s="684" t="s">
        <v>555</v>
      </c>
      <c r="Q566" s="662" t="s">
        <v>16</v>
      </c>
      <c r="R566" s="662" t="s">
        <v>1527</v>
      </c>
      <c r="S566" s="662" t="s">
        <v>31</v>
      </c>
      <c r="T566" s="662" t="s">
        <v>1110</v>
      </c>
      <c r="U566" s="662" t="s">
        <v>308</v>
      </c>
      <c r="V566" s="685">
        <v>617173807</v>
      </c>
      <c r="X566" s="662" t="s">
        <v>1111</v>
      </c>
      <c r="Y566" s="662" t="s">
        <v>403</v>
      </c>
      <c r="Z566" s="662" t="s">
        <v>404</v>
      </c>
      <c r="AA566" s="662">
        <v>2016</v>
      </c>
      <c r="AB566" s="681" t="s">
        <v>330</v>
      </c>
      <c r="AD566" s="686"/>
      <c r="AE566" s="686"/>
      <c r="AF566" s="686"/>
      <c r="DD566" s="626">
        <v>566</v>
      </c>
      <c r="DH566" s="681">
        <v>42929.610538657405</v>
      </c>
      <c r="DI566" s="662"/>
      <c r="DJ566" s="663"/>
      <c r="DK566" s="662"/>
      <c r="DL566" s="687" t="str">
        <f t="shared" si="73"/>
        <v>พร้อมซ่อม</v>
      </c>
      <c r="DM566" s="688">
        <v>0</v>
      </c>
    </row>
    <row r="567" spans="1:117" x14ac:dyDescent="0.25">
      <c r="A567" s="689">
        <f t="shared" si="77"/>
        <v>5304</v>
      </c>
      <c r="B567" s="690">
        <f t="shared" si="78"/>
        <v>1707030</v>
      </c>
      <c r="C567" s="626">
        <v>567</v>
      </c>
      <c r="D567" s="677" t="str">
        <f t="shared" si="75"/>
        <v>17</v>
      </c>
      <c r="E567" s="677" t="str">
        <f t="shared" si="76"/>
        <v>07</v>
      </c>
      <c r="F567" s="691">
        <f t="shared" si="79"/>
        <v>30</v>
      </c>
      <c r="G567" s="692" t="str">
        <f t="shared" si="80"/>
        <v>030</v>
      </c>
      <c r="H567" s="680" t="str">
        <f t="shared" si="74"/>
        <v>1707030</v>
      </c>
      <c r="I567" s="681">
        <v>42944.613056481481</v>
      </c>
      <c r="J567" s="681">
        <v>42957</v>
      </c>
      <c r="K567" s="682" t="str">
        <f>IF(OR(M567="OUT",N567="OUT",N567="สมบูรณ์"),"ไม่ระบุ","")</f>
        <v>ไม่ระบุ</v>
      </c>
      <c r="L567" s="683">
        <f>IF(I567="","",IF(J567="","No fix",J567-I567))</f>
        <v>12.386943518518819</v>
      </c>
      <c r="M567" s="684" t="str">
        <f>IF(I567="","",IF(AG567="","NON","JOB"))</f>
        <v>JOB</v>
      </c>
      <c r="N567" s="684" t="str">
        <f>IF(I567="","",IFERROR(VLOOKUP(B567,QUEUE!$F$11:$X$1000,19,FALSE),"NON"))</f>
        <v>สมบูรณ์</v>
      </c>
      <c r="O567" s="684" t="str">
        <f>IF(I567="","",IFERROR(IF(VLOOKUP(B567,REFINISH!$F$4:$O$1000,10,FALSE)="",VLOOKUP(B567,REFINISH!$F$4:$O$1000,8,FALSE),"OK"),"NON"))</f>
        <v>NON</v>
      </c>
      <c r="P567" s="684" t="str">
        <f>IF(I567="","",IF(AF567=0,"NON",IF(AF567-DE567=0,"OK","ขาด"&amp;AF567-DE567&amp;"ชิ้น")))</f>
        <v>NON</v>
      </c>
      <c r="Q567" s="662" t="s">
        <v>16</v>
      </c>
      <c r="R567" s="662" t="s">
        <v>102</v>
      </c>
      <c r="S567" s="662" t="s">
        <v>31</v>
      </c>
      <c r="T567" s="662" t="s">
        <v>2269</v>
      </c>
      <c r="V567" s="685">
        <v>625801825</v>
      </c>
      <c r="X567" s="662" t="s">
        <v>2270</v>
      </c>
      <c r="Y567" s="662" t="s">
        <v>294</v>
      </c>
      <c r="Z567" s="662" t="s">
        <v>590</v>
      </c>
      <c r="AA567" s="662">
        <v>2011</v>
      </c>
      <c r="AB567" s="681" t="s">
        <v>330</v>
      </c>
      <c r="AD567" s="686"/>
      <c r="AE567" s="686"/>
      <c r="AF567" s="686"/>
      <c r="AG567" s="626" t="s">
        <v>341</v>
      </c>
      <c r="AI567" s="626" t="s">
        <v>2400</v>
      </c>
      <c r="DD567" s="626">
        <v>567</v>
      </c>
      <c r="DH567" s="681">
        <v>42929.714781712966</v>
      </c>
      <c r="DI567" s="662" t="s">
        <v>614</v>
      </c>
      <c r="DJ567" s="663">
        <v>0</v>
      </c>
      <c r="DK567" s="662"/>
      <c r="DL567" s="687" t="str">
        <f t="shared" si="73"/>
        <v>พร้อมซ่อม</v>
      </c>
      <c r="DM567" s="688">
        <v>5242.99</v>
      </c>
    </row>
    <row r="568" spans="1:117" x14ac:dyDescent="0.25">
      <c r="A568" s="689">
        <f t="shared" si="77"/>
        <v>8204</v>
      </c>
      <c r="B568" s="690">
        <f t="shared" si="78"/>
        <v>1707031</v>
      </c>
      <c r="C568" s="626">
        <v>568</v>
      </c>
      <c r="D568" s="677" t="str">
        <f t="shared" si="75"/>
        <v>17</v>
      </c>
      <c r="E568" s="677" t="str">
        <f t="shared" si="76"/>
        <v>07</v>
      </c>
      <c r="F568" s="691">
        <f t="shared" si="79"/>
        <v>31</v>
      </c>
      <c r="G568" s="692" t="str">
        <f t="shared" si="80"/>
        <v>031</v>
      </c>
      <c r="H568" s="680" t="str">
        <f t="shared" si="74"/>
        <v>1707031</v>
      </c>
      <c r="I568" s="681">
        <v>42941.443341782404</v>
      </c>
      <c r="J568" s="681">
        <v>42951</v>
      </c>
      <c r="K568" s="682">
        <v>42958</v>
      </c>
      <c r="L568" s="683" t="s">
        <v>555</v>
      </c>
      <c r="M568" s="684" t="s">
        <v>555</v>
      </c>
      <c r="N568" s="684" t="s">
        <v>555</v>
      </c>
      <c r="O568" s="684" t="s">
        <v>555</v>
      </c>
      <c r="P568" s="684" t="s">
        <v>555</v>
      </c>
      <c r="Q568" s="662" t="s">
        <v>16</v>
      </c>
      <c r="R568" s="662" t="s">
        <v>44</v>
      </c>
      <c r="S568" s="662" t="s">
        <v>37</v>
      </c>
      <c r="T568" s="662" t="s">
        <v>2271</v>
      </c>
      <c r="U568" s="662" t="s">
        <v>398</v>
      </c>
      <c r="V568" s="685">
        <v>870748986</v>
      </c>
      <c r="X568" s="662" t="s">
        <v>2272</v>
      </c>
      <c r="Y568" s="662" t="s">
        <v>310</v>
      </c>
      <c r="Z568" s="662" t="s">
        <v>384</v>
      </c>
      <c r="AA568" s="662">
        <v>2005</v>
      </c>
      <c r="AB568" s="681">
        <v>43243</v>
      </c>
      <c r="AC568" s="686" t="s">
        <v>365</v>
      </c>
      <c r="AD568" s="686"/>
      <c r="AE568" s="686"/>
      <c r="AF568" s="686"/>
      <c r="AG568" s="626" t="s">
        <v>47</v>
      </c>
      <c r="AI568" s="626" t="s">
        <v>53</v>
      </c>
      <c r="AK568" s="626" t="s">
        <v>55</v>
      </c>
      <c r="AM568" s="626" t="s">
        <v>57</v>
      </c>
      <c r="AN568" s="626" t="s">
        <v>2022</v>
      </c>
      <c r="AO568" s="626" t="s">
        <v>59</v>
      </c>
      <c r="AP568" s="626" t="s">
        <v>2022</v>
      </c>
      <c r="AQ568" s="626" t="s">
        <v>1616</v>
      </c>
      <c r="AS568" s="626" t="s">
        <v>2387</v>
      </c>
      <c r="DD568" s="626">
        <v>568</v>
      </c>
      <c r="DG568" s="626">
        <v>1.5</v>
      </c>
      <c r="DH568" s="681">
        <v>42929.722903935188</v>
      </c>
      <c r="DI568" s="662">
        <v>0</v>
      </c>
      <c r="DJ568" s="663">
        <v>5</v>
      </c>
      <c r="DK568" s="662"/>
      <c r="DL568" s="687" t="str">
        <f t="shared" si="73"/>
        <v>พร้อมซ่อม</v>
      </c>
      <c r="DM568" s="688">
        <v>4766.3599999999997</v>
      </c>
    </row>
    <row r="569" spans="1:117" x14ac:dyDescent="0.25">
      <c r="A569" s="689">
        <f t="shared" si="77"/>
        <v>7853</v>
      </c>
      <c r="B569" s="690">
        <f t="shared" si="78"/>
        <v>1707032</v>
      </c>
      <c r="C569" s="626">
        <v>569</v>
      </c>
      <c r="D569" s="677" t="str">
        <f t="shared" si="75"/>
        <v>17</v>
      </c>
      <c r="E569" s="677" t="str">
        <f t="shared" si="76"/>
        <v>07</v>
      </c>
      <c r="F569" s="691">
        <f t="shared" si="79"/>
        <v>32</v>
      </c>
      <c r="G569" s="692" t="str">
        <f t="shared" si="80"/>
        <v>032</v>
      </c>
      <c r="H569" s="680" t="str">
        <f t="shared" si="74"/>
        <v>1707032</v>
      </c>
      <c r="I569" s="681">
        <v>42961.611087731479</v>
      </c>
      <c r="J569" s="681">
        <v>42972</v>
      </c>
      <c r="K569" s="682">
        <v>42970</v>
      </c>
      <c r="L569" s="683" t="s">
        <v>555</v>
      </c>
      <c r="M569" s="684" t="s">
        <v>555</v>
      </c>
      <c r="N569" s="684" t="s">
        <v>555</v>
      </c>
      <c r="O569" s="684" t="s">
        <v>555</v>
      </c>
      <c r="P569" s="684" t="s">
        <v>555</v>
      </c>
      <c r="Q569" s="662" t="s">
        <v>16</v>
      </c>
      <c r="R569" s="662" t="s">
        <v>44</v>
      </c>
      <c r="S569" s="662" t="s">
        <v>32</v>
      </c>
      <c r="T569" s="662" t="s">
        <v>2273</v>
      </c>
      <c r="U569" s="662" t="s">
        <v>303</v>
      </c>
      <c r="V569" s="685">
        <v>945564928</v>
      </c>
      <c r="X569" s="662" t="s">
        <v>2274</v>
      </c>
      <c r="Y569" s="662" t="s">
        <v>310</v>
      </c>
      <c r="Z569" s="662" t="s">
        <v>400</v>
      </c>
      <c r="AA569" s="662">
        <v>2013</v>
      </c>
      <c r="AB569" s="681">
        <v>42976</v>
      </c>
      <c r="AC569" s="686" t="s">
        <v>814</v>
      </c>
      <c r="AD569" s="686"/>
      <c r="AE569" s="686"/>
      <c r="AF569" s="686"/>
      <c r="AG569" s="626" t="s">
        <v>47</v>
      </c>
      <c r="AH569" s="626" t="s">
        <v>2528</v>
      </c>
      <c r="AI569" s="626" t="s">
        <v>48</v>
      </c>
      <c r="AK569" s="626" t="s">
        <v>51</v>
      </c>
      <c r="AM569" s="626" t="s">
        <v>52</v>
      </c>
      <c r="AO569" s="626" t="s">
        <v>55</v>
      </c>
      <c r="AQ569" s="626" t="s">
        <v>59</v>
      </c>
      <c r="AS569" s="626" t="s">
        <v>72</v>
      </c>
      <c r="AT569" s="626" t="s">
        <v>340</v>
      </c>
      <c r="AU569" s="626" t="s">
        <v>1635</v>
      </c>
      <c r="AW569" s="626" t="s">
        <v>2529</v>
      </c>
      <c r="AY569" s="626" t="s">
        <v>2345</v>
      </c>
      <c r="DD569" s="626">
        <v>569</v>
      </c>
      <c r="DG569" s="626">
        <v>1</v>
      </c>
      <c r="DH569" s="681">
        <v>42929.725307291665</v>
      </c>
      <c r="DI569" s="662">
        <v>0</v>
      </c>
      <c r="DJ569" s="663">
        <v>6</v>
      </c>
      <c r="DK569" s="662">
        <v>1</v>
      </c>
      <c r="DL569" s="687" t="str">
        <f t="shared" si="73"/>
        <v>พร้อมซ่อม</v>
      </c>
      <c r="DM569" s="688">
        <v>0</v>
      </c>
    </row>
    <row r="570" spans="1:117" x14ac:dyDescent="0.25">
      <c r="A570" s="689">
        <f t="shared" si="77"/>
        <v>160</v>
      </c>
      <c r="B570" s="690">
        <f t="shared" si="78"/>
        <v>1707033</v>
      </c>
      <c r="C570" s="626">
        <v>570</v>
      </c>
      <c r="D570" s="677" t="str">
        <f t="shared" si="75"/>
        <v>17</v>
      </c>
      <c r="E570" s="677" t="str">
        <f t="shared" si="76"/>
        <v>07</v>
      </c>
      <c r="F570" s="691">
        <f t="shared" si="79"/>
        <v>33</v>
      </c>
      <c r="G570" s="692" t="str">
        <f t="shared" si="80"/>
        <v>033</v>
      </c>
      <c r="H570" s="680" t="str">
        <f t="shared" si="74"/>
        <v>1707033</v>
      </c>
      <c r="L570" s="683" t="str">
        <f>IF(I570="","",IF(J570="","No fix",J570-I570))</f>
        <v/>
      </c>
      <c r="M570" s="684" t="str">
        <f>IF(I570="","",IF(AG570="","NON","JOB"))</f>
        <v/>
      </c>
      <c r="N570" s="684" t="str">
        <f>IF(I570="","",IFERROR(VLOOKUP(B570,QUEUE!$F$11:$X$1000,19,FALSE),"NON"))</f>
        <v/>
      </c>
      <c r="O570" s="684" t="str">
        <f>IF(I570="","",IFERROR(IF(VLOOKUP(B570,REFINISH!$F$4:$O$1000,10,FALSE)="",VLOOKUP(B570,REFINISH!$F$4:$O$1000,8,FALSE),"OK"),"NON"))</f>
        <v/>
      </c>
      <c r="P570" s="684" t="str">
        <f>IF(I570="","",IF(AF570=0,"NON",IF(AF570-DE570=0,"OK","ขาด"&amp;AF570-DE570&amp;"ชิ้น")))</f>
        <v/>
      </c>
      <c r="Q570" s="662" t="s">
        <v>16</v>
      </c>
      <c r="R570" s="662" t="s">
        <v>44</v>
      </c>
      <c r="S570" s="662" t="s">
        <v>35</v>
      </c>
      <c r="T570" s="662" t="s">
        <v>2282</v>
      </c>
      <c r="U570" s="662" t="s">
        <v>326</v>
      </c>
      <c r="V570" s="685">
        <v>948255644</v>
      </c>
      <c r="X570" s="662" t="s">
        <v>2283</v>
      </c>
      <c r="Y570" s="662" t="s">
        <v>538</v>
      </c>
      <c r="Z570" s="662" t="s">
        <v>539</v>
      </c>
      <c r="AA570" s="662">
        <v>2015</v>
      </c>
      <c r="AB570" s="681">
        <v>42941</v>
      </c>
      <c r="AC570" s="686" t="s">
        <v>296</v>
      </c>
      <c r="AD570" s="686"/>
      <c r="AE570" s="686"/>
      <c r="AF570" s="686"/>
      <c r="DD570" s="626">
        <v>570</v>
      </c>
      <c r="DH570" s="681">
        <v>42931.647333912035</v>
      </c>
      <c r="DI570" s="662"/>
      <c r="DJ570" s="663"/>
      <c r="DK570" s="662"/>
      <c r="DL570" s="687" t="str">
        <f t="shared" si="73"/>
        <v>รออนุมัติ</v>
      </c>
      <c r="DM570" s="688"/>
    </row>
    <row r="571" spans="1:117" x14ac:dyDescent="0.25">
      <c r="A571" s="689">
        <f t="shared" si="77"/>
        <v>4220</v>
      </c>
      <c r="B571" s="690">
        <f t="shared" si="78"/>
        <v>1707034</v>
      </c>
      <c r="C571" s="626">
        <v>571</v>
      </c>
      <c r="D571" s="677" t="str">
        <f t="shared" si="75"/>
        <v>17</v>
      </c>
      <c r="E571" s="677" t="str">
        <f t="shared" si="76"/>
        <v>07</v>
      </c>
      <c r="F571" s="691">
        <f t="shared" si="79"/>
        <v>34</v>
      </c>
      <c r="G571" s="692" t="str">
        <f t="shared" si="80"/>
        <v>034</v>
      </c>
      <c r="H571" s="680" t="str">
        <f t="shared" si="74"/>
        <v>1707034</v>
      </c>
      <c r="I571" s="681">
        <v>42931.650632060184</v>
      </c>
      <c r="J571" s="681">
        <v>42943</v>
      </c>
      <c r="K571" s="682">
        <v>42945</v>
      </c>
      <c r="L571" s="683" t="s">
        <v>555</v>
      </c>
      <c r="M571" s="684" t="s">
        <v>555</v>
      </c>
      <c r="N571" s="684" t="s">
        <v>555</v>
      </c>
      <c r="O571" s="684" t="s">
        <v>555</v>
      </c>
      <c r="P571" s="684" t="s">
        <v>555</v>
      </c>
      <c r="Q571" s="662" t="s">
        <v>16</v>
      </c>
      <c r="R571" s="662" t="s">
        <v>44</v>
      </c>
      <c r="S571" s="662" t="s">
        <v>31</v>
      </c>
      <c r="T571" s="662" t="s">
        <v>2284</v>
      </c>
      <c r="V571" s="685">
        <v>953356613</v>
      </c>
      <c r="X571" s="662" t="s">
        <v>2285</v>
      </c>
      <c r="Y571" s="662" t="s">
        <v>294</v>
      </c>
      <c r="Z571" s="662" t="s">
        <v>590</v>
      </c>
      <c r="AA571" s="662">
        <v>2007</v>
      </c>
      <c r="AB571" s="681" t="s">
        <v>330</v>
      </c>
      <c r="AD571" s="686"/>
      <c r="AE571" s="686"/>
      <c r="AF571" s="686"/>
      <c r="AG571" s="626" t="s">
        <v>47</v>
      </c>
      <c r="AI571" s="626" t="s">
        <v>79</v>
      </c>
      <c r="AK571" s="626" t="s">
        <v>62</v>
      </c>
      <c r="AM571" s="626" t="s">
        <v>71</v>
      </c>
      <c r="AN571" s="626" t="s">
        <v>340</v>
      </c>
      <c r="AO571" s="626" t="s">
        <v>965</v>
      </c>
      <c r="DD571" s="626">
        <v>571</v>
      </c>
      <c r="DG571" s="626">
        <v>0.5</v>
      </c>
      <c r="DH571" s="681">
        <v>42931.648857638887</v>
      </c>
      <c r="DI571" s="662" t="s">
        <v>2210</v>
      </c>
      <c r="DJ571" s="663">
        <v>3</v>
      </c>
      <c r="DK571" s="662">
        <v>1</v>
      </c>
      <c r="DL571" s="687" t="str">
        <f t="shared" si="73"/>
        <v>พร้อมซ่อม</v>
      </c>
      <c r="DM571" s="688">
        <v>3364.18</v>
      </c>
    </row>
    <row r="572" spans="1:117" x14ac:dyDescent="0.25">
      <c r="A572" s="689">
        <f t="shared" si="77"/>
        <v>8590</v>
      </c>
      <c r="B572" s="690">
        <f t="shared" si="78"/>
        <v>1707035</v>
      </c>
      <c r="C572" s="626">
        <v>572</v>
      </c>
      <c r="D572" s="677" t="str">
        <f t="shared" si="75"/>
        <v>17</v>
      </c>
      <c r="E572" s="677" t="str">
        <f t="shared" si="76"/>
        <v>07</v>
      </c>
      <c r="F572" s="691">
        <f t="shared" si="79"/>
        <v>35</v>
      </c>
      <c r="G572" s="692" t="str">
        <f t="shared" si="80"/>
        <v>035</v>
      </c>
      <c r="H572" s="680" t="str">
        <f t="shared" si="74"/>
        <v>1707035</v>
      </c>
      <c r="I572" s="681">
        <v>42958.399603587961</v>
      </c>
      <c r="J572" s="681">
        <v>0</v>
      </c>
      <c r="K572" s="682">
        <v>42982</v>
      </c>
      <c r="L572" s="683" t="s">
        <v>555</v>
      </c>
      <c r="M572" s="684" t="s">
        <v>555</v>
      </c>
      <c r="N572" s="684" t="s">
        <v>555</v>
      </c>
      <c r="O572" s="684" t="s">
        <v>555</v>
      </c>
      <c r="P572" s="684" t="s">
        <v>555</v>
      </c>
      <c r="Q572" s="662" t="s">
        <v>16</v>
      </c>
      <c r="R572" s="662" t="s">
        <v>44</v>
      </c>
      <c r="S572" s="662" t="s">
        <v>31</v>
      </c>
      <c r="T572" s="662" t="s">
        <v>2286</v>
      </c>
      <c r="V572" s="685">
        <v>922548414</v>
      </c>
      <c r="X572" s="662" t="s">
        <v>2287</v>
      </c>
      <c r="Y572" s="662" t="s">
        <v>315</v>
      </c>
      <c r="Z572" s="662" t="s">
        <v>517</v>
      </c>
      <c r="AB572" s="681" t="s">
        <v>330</v>
      </c>
      <c r="AD572" s="686"/>
      <c r="AE572" s="686"/>
      <c r="AF572" s="686"/>
      <c r="AG572" s="626" t="s">
        <v>47</v>
      </c>
      <c r="AH572" s="626" t="s">
        <v>340</v>
      </c>
      <c r="AI572" s="626" t="s">
        <v>67</v>
      </c>
      <c r="AJ572" s="626" t="s">
        <v>340</v>
      </c>
      <c r="AK572" s="626" t="s">
        <v>341</v>
      </c>
      <c r="AM572" s="626" t="s">
        <v>2415</v>
      </c>
      <c r="AO572" s="626" t="s">
        <v>2519</v>
      </c>
      <c r="DD572" s="626">
        <v>572</v>
      </c>
      <c r="DH572" s="681">
        <v>42931.651756250001</v>
      </c>
      <c r="DI572" s="662">
        <v>0</v>
      </c>
      <c r="DJ572" s="663">
        <v>1</v>
      </c>
      <c r="DK572" s="662">
        <v>1</v>
      </c>
      <c r="DL572" s="687" t="str">
        <f t="shared" ref="DL572:DL635" si="81">IF(DH572="","",IF(OR(M572="NON",M572=""),"รออนุมัติ",IF(AF572="","พร้อมซ่อม",IF(AF572=DE572,"พร้อมซ่อม","รออะไหล่"))))</f>
        <v>พร้อมซ่อม</v>
      </c>
      <c r="DM572" s="688"/>
    </row>
    <row r="573" spans="1:117" x14ac:dyDescent="0.25">
      <c r="A573" s="689">
        <f t="shared" si="77"/>
        <v>4845</v>
      </c>
      <c r="B573" s="690">
        <f t="shared" si="78"/>
        <v>1707036</v>
      </c>
      <c r="C573" s="626">
        <v>573</v>
      </c>
      <c r="D573" s="677" t="str">
        <f t="shared" si="75"/>
        <v>17</v>
      </c>
      <c r="E573" s="677" t="str">
        <f t="shared" si="76"/>
        <v>07</v>
      </c>
      <c r="F573" s="691">
        <f t="shared" si="79"/>
        <v>36</v>
      </c>
      <c r="G573" s="692" t="str">
        <f t="shared" si="80"/>
        <v>036</v>
      </c>
      <c r="H573" s="680" t="str">
        <f t="shared" si="74"/>
        <v>1707036</v>
      </c>
      <c r="L573" s="683" t="str">
        <f>IF(I573="","",IF(J573="","No fix",J573-I573))</f>
        <v/>
      </c>
      <c r="M573" s="684" t="str">
        <f>IF(I573="","",IF(AG573="","NON","JOB"))</f>
        <v/>
      </c>
      <c r="N573" s="684" t="str">
        <f>IF(I573="","",IFERROR(VLOOKUP(B573,QUEUE!$F$11:$X$1000,19,FALSE),"NON"))</f>
        <v/>
      </c>
      <c r="O573" s="684" t="str">
        <f>IF(I573="","",IFERROR(IF(VLOOKUP(B573,REFINISH!$F$4:$O$1000,10,FALSE)="",VLOOKUP(B573,REFINISH!$F$4:$O$1000,8,FALSE),"OK"),"NON"))</f>
        <v/>
      </c>
      <c r="P573" s="684" t="str">
        <f>IF(I573="","",IF(AF573=0,"NON",IF(AF573-DE573=0,"OK","ขาด"&amp;AF573-DE573&amp;"ชิ้น")))</f>
        <v/>
      </c>
      <c r="Q573" s="662" t="s">
        <v>29</v>
      </c>
      <c r="R573" s="662" t="s">
        <v>43</v>
      </c>
      <c r="S573" s="662" t="s">
        <v>34</v>
      </c>
      <c r="T573" s="662" t="s">
        <v>2288</v>
      </c>
      <c r="U573" s="662" t="s">
        <v>303</v>
      </c>
      <c r="V573" s="685">
        <v>23895220</v>
      </c>
      <c r="X573" s="662" t="s">
        <v>2289</v>
      </c>
      <c r="Y573" s="662" t="s">
        <v>294</v>
      </c>
      <c r="Z573" s="662" t="s">
        <v>590</v>
      </c>
      <c r="AA573" s="662">
        <v>2011</v>
      </c>
      <c r="AB573" s="681" t="s">
        <v>330</v>
      </c>
      <c r="AD573" s="686"/>
      <c r="AE573" s="686"/>
      <c r="AF573" s="686"/>
      <c r="DD573" s="626">
        <v>573</v>
      </c>
      <c r="DH573" s="681">
        <v>42931.661906250003</v>
      </c>
      <c r="DI573" s="662"/>
      <c r="DJ573" s="663"/>
      <c r="DK573" s="662">
        <v>1</v>
      </c>
      <c r="DL573" s="687" t="str">
        <f t="shared" si="81"/>
        <v>รออนุมัติ</v>
      </c>
      <c r="DM573" s="688">
        <v>23268</v>
      </c>
    </row>
    <row r="574" spans="1:117" x14ac:dyDescent="0.25">
      <c r="A574" s="689">
        <f t="shared" si="77"/>
        <v>7252</v>
      </c>
      <c r="B574" s="690">
        <f t="shared" si="78"/>
        <v>1707037</v>
      </c>
      <c r="C574" s="626">
        <v>574</v>
      </c>
      <c r="D574" s="677" t="str">
        <f t="shared" si="75"/>
        <v>17</v>
      </c>
      <c r="E574" s="677" t="str">
        <f t="shared" si="76"/>
        <v>07</v>
      </c>
      <c r="F574" s="691">
        <f t="shared" si="79"/>
        <v>37</v>
      </c>
      <c r="G574" s="692" t="str">
        <f t="shared" si="80"/>
        <v>037</v>
      </c>
      <c r="H574" s="680" t="str">
        <f t="shared" si="74"/>
        <v>1707037</v>
      </c>
      <c r="I574" s="681">
        <v>42931.678138541669</v>
      </c>
      <c r="J574" s="681">
        <v>42942</v>
      </c>
      <c r="K574" s="682">
        <v>42949</v>
      </c>
      <c r="L574" s="683" t="s">
        <v>555</v>
      </c>
      <c r="M574" s="684" t="s">
        <v>555</v>
      </c>
      <c r="N574" s="684" t="s">
        <v>555</v>
      </c>
      <c r="O574" s="684" t="s">
        <v>555</v>
      </c>
      <c r="P574" s="684" t="s">
        <v>555</v>
      </c>
      <c r="Q574" s="662" t="s">
        <v>16</v>
      </c>
      <c r="R574" s="662" t="s">
        <v>43</v>
      </c>
      <c r="S574" s="662" t="s">
        <v>35</v>
      </c>
      <c r="T574" s="662" t="s">
        <v>2290</v>
      </c>
      <c r="U574" s="662" t="s">
        <v>532</v>
      </c>
      <c r="V574" s="685">
        <v>925896899</v>
      </c>
      <c r="X574" s="662" t="s">
        <v>2291</v>
      </c>
      <c r="Y574" s="662" t="s">
        <v>315</v>
      </c>
      <c r="Z574" s="662" t="s">
        <v>460</v>
      </c>
      <c r="AA574" s="662">
        <v>2012</v>
      </c>
      <c r="AB574" s="681">
        <v>43094</v>
      </c>
      <c r="AC574" s="686" t="s">
        <v>916</v>
      </c>
      <c r="AD574" s="686"/>
      <c r="AE574" s="686"/>
      <c r="AF574" s="686"/>
      <c r="AG574" s="626" t="s">
        <v>48</v>
      </c>
      <c r="AH574" s="626" t="s">
        <v>340</v>
      </c>
      <c r="AI574" s="626" t="s">
        <v>78</v>
      </c>
      <c r="AK574" s="626" t="s">
        <v>55</v>
      </c>
      <c r="AM574" s="626" t="s">
        <v>71</v>
      </c>
      <c r="AN574" s="626" t="s">
        <v>340</v>
      </c>
      <c r="AO574" s="626" t="s">
        <v>72</v>
      </c>
      <c r="AP574" s="626" t="s">
        <v>340</v>
      </c>
      <c r="AQ574" s="626" t="s">
        <v>345</v>
      </c>
      <c r="AS574" s="626" t="s">
        <v>980</v>
      </c>
      <c r="AU574" s="626" t="s">
        <v>371</v>
      </c>
      <c r="AW574" s="626" t="s">
        <v>2292</v>
      </c>
      <c r="DD574" s="626">
        <v>574</v>
      </c>
      <c r="DG574" s="626">
        <v>0.5</v>
      </c>
      <c r="DH574" s="681">
        <v>42931.671710416667</v>
      </c>
      <c r="DI574" s="662">
        <v>0</v>
      </c>
      <c r="DJ574" s="663">
        <v>3</v>
      </c>
      <c r="DK574" s="662"/>
      <c r="DL574" s="687" t="str">
        <f t="shared" si="81"/>
        <v>พร้อมซ่อม</v>
      </c>
      <c r="DM574" s="688"/>
    </row>
    <row r="575" spans="1:117" x14ac:dyDescent="0.25">
      <c r="A575" s="689">
        <f t="shared" si="77"/>
        <v>4292</v>
      </c>
      <c r="B575" s="690">
        <f t="shared" si="78"/>
        <v>1707038</v>
      </c>
      <c r="C575" s="626">
        <v>575</v>
      </c>
      <c r="D575" s="677" t="str">
        <f t="shared" si="75"/>
        <v>17</v>
      </c>
      <c r="E575" s="677" t="str">
        <f t="shared" si="76"/>
        <v>07</v>
      </c>
      <c r="F575" s="691">
        <f t="shared" si="79"/>
        <v>38</v>
      </c>
      <c r="G575" s="692" t="str">
        <f t="shared" si="80"/>
        <v>038</v>
      </c>
      <c r="H575" s="680" t="str">
        <f t="shared" si="74"/>
        <v>1707038</v>
      </c>
      <c r="I575" s="681">
        <v>42933.488690972219</v>
      </c>
      <c r="J575" s="681">
        <v>42940</v>
      </c>
      <c r="K575" s="682">
        <v>42945</v>
      </c>
      <c r="L575" s="683" t="s">
        <v>555</v>
      </c>
      <c r="M575" s="684" t="s">
        <v>555</v>
      </c>
      <c r="N575" s="684" t="s">
        <v>555</v>
      </c>
      <c r="O575" s="684" t="s">
        <v>555</v>
      </c>
      <c r="P575" s="684" t="s">
        <v>555</v>
      </c>
      <c r="Q575" s="662" t="s">
        <v>16</v>
      </c>
      <c r="R575" s="662" t="s">
        <v>43</v>
      </c>
      <c r="S575" s="662" t="s">
        <v>31</v>
      </c>
      <c r="T575" s="662" t="s">
        <v>2293</v>
      </c>
      <c r="U575" s="662" t="s">
        <v>532</v>
      </c>
      <c r="V575" s="685">
        <v>909252904</v>
      </c>
      <c r="X575" s="662" t="s">
        <v>2294</v>
      </c>
      <c r="Y575" s="662" t="s">
        <v>294</v>
      </c>
      <c r="Z575" s="662" t="s">
        <v>389</v>
      </c>
      <c r="AA575" s="662">
        <v>2011</v>
      </c>
      <c r="AB575" s="681">
        <v>42945</v>
      </c>
      <c r="AC575" s="686" t="s">
        <v>317</v>
      </c>
      <c r="AD575" s="686"/>
      <c r="AE575" s="686"/>
      <c r="AF575" s="686"/>
      <c r="AG575" s="626" t="s">
        <v>47</v>
      </c>
      <c r="AI575" s="626" t="s">
        <v>62</v>
      </c>
      <c r="DD575" s="626">
        <v>575</v>
      </c>
      <c r="DG575" s="626">
        <v>0.5</v>
      </c>
      <c r="DH575" s="681">
        <v>42933.487344328707</v>
      </c>
      <c r="DI575" s="662" t="s">
        <v>1013</v>
      </c>
      <c r="DJ575" s="663">
        <v>2</v>
      </c>
      <c r="DK575" s="662"/>
      <c r="DL575" s="687" t="str">
        <f t="shared" si="81"/>
        <v>พร้อมซ่อม</v>
      </c>
      <c r="DM575" s="688"/>
    </row>
    <row r="576" spans="1:117" x14ac:dyDescent="0.25">
      <c r="A576" s="689">
        <f t="shared" si="77"/>
        <v>2803</v>
      </c>
      <c r="B576" s="690">
        <f t="shared" si="78"/>
        <v>1707039</v>
      </c>
      <c r="C576" s="626">
        <v>576</v>
      </c>
      <c r="D576" s="677" t="str">
        <f t="shared" si="75"/>
        <v>17</v>
      </c>
      <c r="E576" s="677" t="str">
        <f t="shared" si="76"/>
        <v>07</v>
      </c>
      <c r="F576" s="691">
        <f t="shared" si="79"/>
        <v>39</v>
      </c>
      <c r="G576" s="692" t="str">
        <f t="shared" si="80"/>
        <v>039</v>
      </c>
      <c r="H576" s="680" t="str">
        <f t="shared" si="74"/>
        <v>1707039</v>
      </c>
      <c r="I576" s="681">
        <v>42980.577918402778</v>
      </c>
      <c r="J576" s="681">
        <v>43003</v>
      </c>
      <c r="K576" s="682">
        <v>43006</v>
      </c>
      <c r="L576" s="683" t="s">
        <v>555</v>
      </c>
      <c r="M576" s="684" t="s">
        <v>555</v>
      </c>
      <c r="N576" s="684" t="s">
        <v>555</v>
      </c>
      <c r="O576" s="684" t="s">
        <v>555</v>
      </c>
      <c r="P576" s="684" t="s">
        <v>555</v>
      </c>
      <c r="Q576" s="662" t="s">
        <v>16</v>
      </c>
      <c r="R576" s="662" t="s">
        <v>44</v>
      </c>
      <c r="S576" s="662" t="s">
        <v>32</v>
      </c>
      <c r="T576" s="662" t="s">
        <v>2296</v>
      </c>
      <c r="U576" s="662" t="s">
        <v>308</v>
      </c>
      <c r="V576" s="685">
        <v>804595989</v>
      </c>
      <c r="X576" s="662" t="s">
        <v>2297</v>
      </c>
      <c r="Y576" s="662" t="s">
        <v>315</v>
      </c>
      <c r="Z576" s="662" t="s">
        <v>316</v>
      </c>
      <c r="AA576" s="662">
        <v>2008</v>
      </c>
      <c r="AB576" s="681">
        <v>43046</v>
      </c>
      <c r="AC576" s="686" t="s">
        <v>1516</v>
      </c>
      <c r="AD576" s="686"/>
      <c r="AE576" s="686"/>
      <c r="AF576" s="686"/>
      <c r="AG576" s="626" t="s">
        <v>341</v>
      </c>
      <c r="AI576" s="626" t="s">
        <v>667</v>
      </c>
      <c r="AK576" s="626" t="s">
        <v>2674</v>
      </c>
      <c r="AM576" s="626" t="s">
        <v>453</v>
      </c>
      <c r="AO576" s="626" t="s">
        <v>2675</v>
      </c>
      <c r="AQ576" s="626" t="s">
        <v>901</v>
      </c>
      <c r="AS576" s="626" t="s">
        <v>2676</v>
      </c>
      <c r="AU576" s="626" t="s">
        <v>2677</v>
      </c>
      <c r="DD576" s="626">
        <v>576</v>
      </c>
      <c r="DH576" s="681">
        <v>42933.497515740739</v>
      </c>
      <c r="DI576" s="662">
        <v>0</v>
      </c>
      <c r="DJ576" s="663">
        <v>0</v>
      </c>
      <c r="DK576" s="662">
        <v>1</v>
      </c>
      <c r="DL576" s="687" t="str">
        <f t="shared" si="81"/>
        <v>พร้อมซ่อม</v>
      </c>
      <c r="DM576" s="688"/>
    </row>
    <row r="577" spans="1:117" x14ac:dyDescent="0.25">
      <c r="A577" s="689">
        <f t="shared" si="77"/>
        <v>1894</v>
      </c>
      <c r="B577" s="690">
        <f t="shared" si="78"/>
        <v>1707040</v>
      </c>
      <c r="C577" s="626">
        <v>577</v>
      </c>
      <c r="D577" s="677" t="str">
        <f t="shared" si="75"/>
        <v>17</v>
      </c>
      <c r="E577" s="677" t="str">
        <f t="shared" si="76"/>
        <v>07</v>
      </c>
      <c r="F577" s="691">
        <f t="shared" si="79"/>
        <v>40</v>
      </c>
      <c r="G577" s="692" t="str">
        <f t="shared" si="80"/>
        <v>040</v>
      </c>
      <c r="H577" s="680" t="str">
        <f t="shared" si="74"/>
        <v>1707040</v>
      </c>
      <c r="L577" s="683" t="str">
        <f>IF(I577="","",IF(J577="","No fix",J577-I577))</f>
        <v/>
      </c>
      <c r="M577" s="684" t="str">
        <f>IF(I577="","",IF(AG577="","NON","JOB"))</f>
        <v/>
      </c>
      <c r="N577" s="684" t="str">
        <f>IF(I577="","",IFERROR(VLOOKUP(B577,QUEUE!$F$11:$X$1000,19,FALSE),"NON"))</f>
        <v/>
      </c>
      <c r="O577" s="684" t="str">
        <f>IF(I577="","",IFERROR(IF(VLOOKUP(B577,REFINISH!$F$4:$O$1000,10,FALSE)="",VLOOKUP(B577,REFINISH!$F$4:$O$1000,8,FALSE),"OK"),"NON"))</f>
        <v/>
      </c>
      <c r="P577" s="684" t="str">
        <f>IF(I577="","",IF(AF577=0,"NON",IF(AF577-DE577=0,"OK","ขาด"&amp;AF577-DE577&amp;"ชิ้น")))</f>
        <v/>
      </c>
      <c r="Q577" s="662" t="s">
        <v>16</v>
      </c>
      <c r="R577" s="662" t="s">
        <v>1527</v>
      </c>
      <c r="S577" s="662" t="s">
        <v>40</v>
      </c>
      <c r="T577" s="662" t="s">
        <v>2298</v>
      </c>
      <c r="U577" s="662" t="s">
        <v>326</v>
      </c>
      <c r="V577" s="685">
        <v>818185996</v>
      </c>
      <c r="X577" s="662" t="s">
        <v>2299</v>
      </c>
      <c r="Y577" s="662" t="s">
        <v>299</v>
      </c>
      <c r="Z577" s="662" t="s">
        <v>648</v>
      </c>
      <c r="AA577" s="662">
        <v>2010</v>
      </c>
      <c r="AB577" s="681">
        <v>43224</v>
      </c>
      <c r="AC577" s="686" t="s">
        <v>508</v>
      </c>
      <c r="AD577" s="686"/>
      <c r="AE577" s="686"/>
      <c r="AF577" s="686"/>
      <c r="DD577" s="626">
        <v>577</v>
      </c>
      <c r="DH577" s="681">
        <v>42933.499796759257</v>
      </c>
      <c r="DI577" s="662"/>
      <c r="DJ577" s="663"/>
      <c r="DK577" s="662">
        <v>1</v>
      </c>
      <c r="DL577" s="687" t="str">
        <f t="shared" si="81"/>
        <v>รออนุมัติ</v>
      </c>
      <c r="DM577" s="688">
        <v>12056.06</v>
      </c>
    </row>
    <row r="578" spans="1:117" x14ac:dyDescent="0.25">
      <c r="A578" s="689">
        <f t="shared" si="77"/>
        <v>6245</v>
      </c>
      <c r="B578" s="690">
        <f t="shared" si="78"/>
        <v>1707041</v>
      </c>
      <c r="C578" s="626">
        <v>578</v>
      </c>
      <c r="D578" s="677" t="str">
        <f t="shared" si="75"/>
        <v>17</v>
      </c>
      <c r="E578" s="677" t="str">
        <f t="shared" si="76"/>
        <v>07</v>
      </c>
      <c r="F578" s="691">
        <f t="shared" si="79"/>
        <v>41</v>
      </c>
      <c r="G578" s="692" t="str">
        <f t="shared" si="80"/>
        <v>041</v>
      </c>
      <c r="H578" s="680" t="str">
        <f t="shared" si="74"/>
        <v>1707041</v>
      </c>
      <c r="I578" s="681">
        <v>42933.690051967591</v>
      </c>
      <c r="J578" s="681">
        <v>42938</v>
      </c>
      <c r="K578" s="682">
        <v>42939.959744444444</v>
      </c>
      <c r="L578" s="683" t="s">
        <v>555</v>
      </c>
      <c r="M578" s="684" t="s">
        <v>555</v>
      </c>
      <c r="N578" s="684" t="s">
        <v>555</v>
      </c>
      <c r="O578" s="684" t="s">
        <v>555</v>
      </c>
      <c r="P578" s="684" t="s">
        <v>555</v>
      </c>
      <c r="Q578" s="662" t="s">
        <v>16</v>
      </c>
      <c r="R578" s="662" t="s">
        <v>43</v>
      </c>
      <c r="S578" s="662" t="s">
        <v>31</v>
      </c>
      <c r="T578" s="662" t="s">
        <v>2303</v>
      </c>
      <c r="X578" s="662" t="s">
        <v>2304</v>
      </c>
      <c r="Y578" s="662" t="s">
        <v>310</v>
      </c>
      <c r="Z578" s="662" t="s">
        <v>400</v>
      </c>
      <c r="AA578" s="662">
        <v>2013</v>
      </c>
      <c r="AB578" s="681">
        <v>43083</v>
      </c>
      <c r="AC578" s="686" t="s">
        <v>661</v>
      </c>
      <c r="AD578" s="686"/>
      <c r="AE578" s="686"/>
      <c r="AF578" s="686"/>
      <c r="AG578" s="626" t="s">
        <v>47</v>
      </c>
      <c r="AI578" s="626" t="s">
        <v>52</v>
      </c>
      <c r="AK578" s="626" t="s">
        <v>67</v>
      </c>
      <c r="AL578" s="626" t="s">
        <v>340</v>
      </c>
      <c r="DD578" s="626">
        <v>578</v>
      </c>
      <c r="DG578" s="626">
        <v>0.5</v>
      </c>
      <c r="DH578" s="681">
        <v>42933.689185532407</v>
      </c>
      <c r="DI578" s="662">
        <v>0</v>
      </c>
      <c r="DJ578" s="663">
        <v>2</v>
      </c>
      <c r="DK578" s="662">
        <v>1</v>
      </c>
      <c r="DL578" s="687" t="str">
        <f t="shared" si="81"/>
        <v>พร้อมซ่อม</v>
      </c>
      <c r="DM578" s="688">
        <v>7244</v>
      </c>
    </row>
    <row r="579" spans="1:117" x14ac:dyDescent="0.25">
      <c r="A579" s="689">
        <f t="shared" si="77"/>
        <v>3878</v>
      </c>
      <c r="B579" s="690">
        <f t="shared" si="78"/>
        <v>1707042</v>
      </c>
      <c r="C579" s="626">
        <v>579</v>
      </c>
      <c r="D579" s="677" t="str">
        <f t="shared" si="75"/>
        <v>17</v>
      </c>
      <c r="E579" s="677" t="str">
        <f t="shared" si="76"/>
        <v>07</v>
      </c>
      <c r="F579" s="691">
        <f t="shared" si="79"/>
        <v>42</v>
      </c>
      <c r="G579" s="692" t="str">
        <f t="shared" si="80"/>
        <v>042</v>
      </c>
      <c r="H579" s="680" t="str">
        <f t="shared" si="74"/>
        <v>1707042</v>
      </c>
      <c r="I579" s="681">
        <v>42949.43519895833</v>
      </c>
      <c r="J579" s="681">
        <v>42958</v>
      </c>
      <c r="K579" s="682">
        <v>42958</v>
      </c>
      <c r="L579" s="683" t="s">
        <v>555</v>
      </c>
      <c r="M579" s="684" t="s">
        <v>555</v>
      </c>
      <c r="N579" s="684" t="s">
        <v>555</v>
      </c>
      <c r="O579" s="684" t="s">
        <v>555</v>
      </c>
      <c r="P579" s="684" t="s">
        <v>555</v>
      </c>
      <c r="Q579" s="662" t="s">
        <v>16</v>
      </c>
      <c r="R579" s="662" t="s">
        <v>43</v>
      </c>
      <c r="S579" s="662" t="s">
        <v>31</v>
      </c>
      <c r="T579" s="662" t="s">
        <v>2309</v>
      </c>
      <c r="U579" s="662" t="s">
        <v>387</v>
      </c>
      <c r="V579" s="685">
        <v>853826015</v>
      </c>
      <c r="W579" s="685">
        <v>879318734</v>
      </c>
      <c r="X579" s="662" t="s">
        <v>2310</v>
      </c>
      <c r="Y579" s="662" t="s">
        <v>294</v>
      </c>
      <c r="Z579" s="662" t="s">
        <v>389</v>
      </c>
      <c r="AA579" s="662">
        <v>2009</v>
      </c>
      <c r="AB579" s="681">
        <v>43213</v>
      </c>
      <c r="AC579" s="686" t="s">
        <v>365</v>
      </c>
      <c r="AD579" s="686"/>
      <c r="AE579" s="686"/>
      <c r="AF579" s="686"/>
      <c r="AG579" s="626" t="s">
        <v>47</v>
      </c>
      <c r="AI579" s="626" t="s">
        <v>57</v>
      </c>
      <c r="AK579" s="626" t="s">
        <v>61</v>
      </c>
      <c r="DD579" s="626">
        <v>579</v>
      </c>
      <c r="DG579" s="626">
        <v>0.5</v>
      </c>
      <c r="DH579" s="681">
        <v>42934.48200300926</v>
      </c>
      <c r="DI579" s="662" t="s">
        <v>431</v>
      </c>
      <c r="DJ579" s="663">
        <v>3</v>
      </c>
      <c r="DK579" s="662"/>
      <c r="DL579" s="687" t="str">
        <f t="shared" si="81"/>
        <v>พร้อมซ่อม</v>
      </c>
      <c r="DM579" s="688">
        <v>0</v>
      </c>
    </row>
    <row r="580" spans="1:117" x14ac:dyDescent="0.25">
      <c r="A580" s="689">
        <f t="shared" si="77"/>
        <v>5366</v>
      </c>
      <c r="B580" s="690">
        <f t="shared" si="78"/>
        <v>1707043</v>
      </c>
      <c r="C580" s="626">
        <v>580</v>
      </c>
      <c r="D580" s="677" t="str">
        <f t="shared" si="75"/>
        <v>17</v>
      </c>
      <c r="E580" s="677" t="str">
        <f t="shared" si="76"/>
        <v>07</v>
      </c>
      <c r="F580" s="691">
        <f t="shared" si="79"/>
        <v>43</v>
      </c>
      <c r="G580" s="692" t="str">
        <f t="shared" si="80"/>
        <v>043</v>
      </c>
      <c r="H580" s="680" t="str">
        <f t="shared" si="74"/>
        <v>1707043</v>
      </c>
      <c r="I580" s="681">
        <v>42982.669866666663</v>
      </c>
      <c r="J580" s="681">
        <v>42985</v>
      </c>
      <c r="K580" s="682">
        <v>42991</v>
      </c>
      <c r="L580" s="683" t="s">
        <v>555</v>
      </c>
      <c r="M580" s="684" t="s">
        <v>555</v>
      </c>
      <c r="N580" s="684" t="s">
        <v>555</v>
      </c>
      <c r="O580" s="684" t="s">
        <v>555</v>
      </c>
      <c r="P580" s="684" t="s">
        <v>555</v>
      </c>
      <c r="Q580" s="662" t="s">
        <v>29</v>
      </c>
      <c r="R580" s="662" t="s">
        <v>1527</v>
      </c>
      <c r="S580" s="662" t="s">
        <v>38</v>
      </c>
      <c r="T580" s="662" t="s">
        <v>658</v>
      </c>
      <c r="U580" s="662" t="s">
        <v>286</v>
      </c>
      <c r="V580" s="685">
        <v>945468009</v>
      </c>
      <c r="X580" s="662" t="s">
        <v>659</v>
      </c>
      <c r="Y580" s="662" t="s">
        <v>299</v>
      </c>
      <c r="Z580" s="662" t="s">
        <v>722</v>
      </c>
      <c r="AA580" s="662">
        <v>2014</v>
      </c>
      <c r="AB580" s="681">
        <v>43045</v>
      </c>
      <c r="AC580" s="686" t="s">
        <v>694</v>
      </c>
      <c r="AD580" s="686"/>
      <c r="AE580" s="686"/>
      <c r="AF580" s="686"/>
      <c r="AG580" s="626" t="s">
        <v>47</v>
      </c>
      <c r="AH580" s="626" t="s">
        <v>340</v>
      </c>
      <c r="AI580" s="626" t="s">
        <v>2699</v>
      </c>
      <c r="AK580" s="626" t="s">
        <v>1382</v>
      </c>
      <c r="AM580" s="626" t="s">
        <v>1677</v>
      </c>
      <c r="AO580" s="626" t="s">
        <v>2700</v>
      </c>
      <c r="DD580" s="626">
        <v>580</v>
      </c>
      <c r="DG580" s="626">
        <v>0.5</v>
      </c>
      <c r="DH580" s="681">
        <v>42934.565511921297</v>
      </c>
      <c r="DI580" s="662">
        <v>0</v>
      </c>
      <c r="DJ580" s="663">
        <v>1</v>
      </c>
      <c r="DK580" s="662">
        <v>1</v>
      </c>
      <c r="DL580" s="687" t="str">
        <f t="shared" si="81"/>
        <v>พร้อมซ่อม</v>
      </c>
      <c r="DM580" s="688">
        <v>1691</v>
      </c>
    </row>
    <row r="581" spans="1:117" x14ac:dyDescent="0.25">
      <c r="A581" s="689">
        <f t="shared" si="77"/>
        <v>9378</v>
      </c>
      <c r="B581" s="690">
        <f t="shared" si="78"/>
        <v>1707044</v>
      </c>
      <c r="C581" s="626">
        <v>581</v>
      </c>
      <c r="D581" s="677" t="str">
        <f t="shared" si="75"/>
        <v>17</v>
      </c>
      <c r="E581" s="677" t="str">
        <f t="shared" si="76"/>
        <v>07</v>
      </c>
      <c r="F581" s="691">
        <f t="shared" si="79"/>
        <v>44</v>
      </c>
      <c r="G581" s="692" t="str">
        <f t="shared" si="80"/>
        <v>044</v>
      </c>
      <c r="H581" s="680" t="str">
        <f t="shared" si="74"/>
        <v>1707044</v>
      </c>
      <c r="I581" s="681">
        <v>42952.607117939813</v>
      </c>
      <c r="J581" s="681">
        <v>42963</v>
      </c>
      <c r="K581" s="682">
        <v>42964</v>
      </c>
      <c r="L581" s="683" t="s">
        <v>555</v>
      </c>
      <c r="M581" s="684" t="s">
        <v>555</v>
      </c>
      <c r="N581" s="684" t="s">
        <v>555</v>
      </c>
      <c r="O581" s="684" t="s">
        <v>555</v>
      </c>
      <c r="P581" s="684" t="s">
        <v>555</v>
      </c>
      <c r="Q581" s="662" t="s">
        <v>16</v>
      </c>
      <c r="R581" s="662" t="s">
        <v>43</v>
      </c>
      <c r="S581" s="662" t="s">
        <v>38</v>
      </c>
      <c r="T581" s="662" t="s">
        <v>2347</v>
      </c>
      <c r="V581" s="685">
        <v>623960937</v>
      </c>
      <c r="W581" s="685">
        <v>658242271</v>
      </c>
      <c r="X581" s="662" t="s">
        <v>2348</v>
      </c>
      <c r="Y581" s="662" t="s">
        <v>299</v>
      </c>
      <c r="Z581" s="662" t="s">
        <v>1787</v>
      </c>
      <c r="AA581" s="662">
        <v>2014</v>
      </c>
      <c r="AB581" s="681">
        <v>42982</v>
      </c>
      <c r="AC581" s="686" t="s">
        <v>1908</v>
      </c>
      <c r="AD581" s="686"/>
      <c r="AE581" s="686"/>
      <c r="AF581" s="686"/>
      <c r="AG581" s="626" t="s">
        <v>47</v>
      </c>
      <c r="AI581" s="626" t="s">
        <v>52</v>
      </c>
      <c r="AK581" s="626" t="s">
        <v>67</v>
      </c>
      <c r="AL581" s="626" t="s">
        <v>340</v>
      </c>
      <c r="AM581" s="626" t="s">
        <v>2136</v>
      </c>
      <c r="DD581" s="626">
        <v>581</v>
      </c>
      <c r="DG581" s="626">
        <v>0.5</v>
      </c>
      <c r="DH581" s="681">
        <v>42937.419628703705</v>
      </c>
      <c r="DI581" s="662" t="s">
        <v>1970</v>
      </c>
      <c r="DJ581" s="663">
        <v>2</v>
      </c>
      <c r="DK581" s="662"/>
      <c r="DL581" s="687" t="str">
        <f t="shared" si="81"/>
        <v>พร้อมซ่อม</v>
      </c>
      <c r="DM581" s="688">
        <v>15065.6</v>
      </c>
    </row>
    <row r="582" spans="1:117" x14ac:dyDescent="0.25">
      <c r="A582" s="689">
        <f t="shared" si="77"/>
        <v>3501</v>
      </c>
      <c r="B582" s="690">
        <f t="shared" si="78"/>
        <v>1707045</v>
      </c>
      <c r="C582" s="626">
        <v>582</v>
      </c>
      <c r="D582" s="677" t="str">
        <f t="shared" si="75"/>
        <v>17</v>
      </c>
      <c r="E582" s="677" t="str">
        <f t="shared" si="76"/>
        <v>07</v>
      </c>
      <c r="F582" s="691">
        <f t="shared" si="79"/>
        <v>45</v>
      </c>
      <c r="G582" s="692" t="str">
        <f t="shared" si="80"/>
        <v>045</v>
      </c>
      <c r="H582" s="680" t="str">
        <f t="shared" ref="H582:H645" si="82">IF(DH582="","",D582&amp;E582&amp;G582)</f>
        <v>1707045</v>
      </c>
      <c r="I582" s="681">
        <v>42962.636762499998</v>
      </c>
      <c r="J582" s="681">
        <v>42968</v>
      </c>
      <c r="K582" s="682">
        <v>42966</v>
      </c>
      <c r="L582" s="683" t="s">
        <v>555</v>
      </c>
      <c r="M582" s="684" t="s">
        <v>555</v>
      </c>
      <c r="N582" s="684" t="s">
        <v>555</v>
      </c>
      <c r="O582" s="684" t="s">
        <v>555</v>
      </c>
      <c r="P582" s="684" t="s">
        <v>555</v>
      </c>
      <c r="Q582" s="662" t="s">
        <v>16</v>
      </c>
      <c r="R582" s="662" t="s">
        <v>1527</v>
      </c>
      <c r="S582" s="662" t="s">
        <v>33</v>
      </c>
      <c r="T582" s="662" t="s">
        <v>2349</v>
      </c>
      <c r="U582" s="662" t="s">
        <v>826</v>
      </c>
      <c r="V582" s="685">
        <v>862898434</v>
      </c>
      <c r="X582" s="662" t="s">
        <v>2350</v>
      </c>
      <c r="Y582" s="662" t="s">
        <v>310</v>
      </c>
      <c r="Z582" s="662" t="s">
        <v>311</v>
      </c>
      <c r="AA582" s="662">
        <v>2013</v>
      </c>
      <c r="AB582" s="681">
        <v>43007</v>
      </c>
      <c r="AC582" s="686" t="s">
        <v>523</v>
      </c>
      <c r="AD582" s="686"/>
      <c r="AE582" s="686"/>
      <c r="AF582" s="686"/>
      <c r="AG582" s="626" t="s">
        <v>47</v>
      </c>
      <c r="AI582" s="626" t="s">
        <v>73</v>
      </c>
      <c r="AJ582" s="626" t="s">
        <v>340</v>
      </c>
      <c r="AK582" s="626" t="s">
        <v>1299</v>
      </c>
      <c r="DD582" s="626">
        <v>582</v>
      </c>
      <c r="DG582" s="626">
        <v>0.5</v>
      </c>
      <c r="DH582" s="681">
        <v>42937.428822453701</v>
      </c>
      <c r="DI582" s="662" t="s">
        <v>370</v>
      </c>
      <c r="DJ582" s="663">
        <v>1</v>
      </c>
      <c r="DK582" s="662"/>
      <c r="DL582" s="687" t="str">
        <f t="shared" si="81"/>
        <v>พร้อมซ่อม</v>
      </c>
      <c r="DM582" s="688">
        <v>7749.54</v>
      </c>
    </row>
    <row r="583" spans="1:117" x14ac:dyDescent="0.25">
      <c r="A583" s="689">
        <f t="shared" si="77"/>
        <v>2795</v>
      </c>
      <c r="B583" s="690">
        <f t="shared" si="78"/>
        <v>1707046</v>
      </c>
      <c r="C583" s="626">
        <v>583</v>
      </c>
      <c r="D583" s="677" t="str">
        <f t="shared" ref="D583:D646" si="83">TEXT(DH583,"yy")</f>
        <v>17</v>
      </c>
      <c r="E583" s="677" t="str">
        <f t="shared" ref="E583:E646" si="84">TEXT(DH583,"mm")</f>
        <v>07</v>
      </c>
      <c r="F583" s="691">
        <f t="shared" si="79"/>
        <v>46</v>
      </c>
      <c r="G583" s="692" t="str">
        <f t="shared" si="80"/>
        <v>046</v>
      </c>
      <c r="H583" s="680" t="str">
        <f t="shared" si="82"/>
        <v>1707046</v>
      </c>
      <c r="I583" s="681">
        <v>42947.384626041669</v>
      </c>
      <c r="J583" s="681">
        <v>42918</v>
      </c>
      <c r="K583" s="682">
        <v>42948</v>
      </c>
      <c r="L583" s="683" t="s">
        <v>555</v>
      </c>
      <c r="M583" s="684" t="s">
        <v>555</v>
      </c>
      <c r="N583" s="684" t="s">
        <v>555</v>
      </c>
      <c r="O583" s="684" t="s">
        <v>555</v>
      </c>
      <c r="P583" s="684" t="s">
        <v>555</v>
      </c>
      <c r="Q583" s="662" t="s">
        <v>16</v>
      </c>
      <c r="R583" s="662" t="s">
        <v>1527</v>
      </c>
      <c r="S583" s="662" t="s">
        <v>36</v>
      </c>
      <c r="T583" s="662" t="s">
        <v>2351</v>
      </c>
      <c r="U583" s="662" t="s">
        <v>398</v>
      </c>
      <c r="V583" s="685">
        <v>818682157</v>
      </c>
      <c r="X583" s="662" t="s">
        <v>2352</v>
      </c>
      <c r="Y583" s="662" t="s">
        <v>310</v>
      </c>
      <c r="Z583" s="662" t="s">
        <v>336</v>
      </c>
      <c r="AA583" s="662">
        <v>2006</v>
      </c>
      <c r="AB583" s="681">
        <v>43378</v>
      </c>
      <c r="AC583" s="686" t="s">
        <v>522</v>
      </c>
      <c r="AD583" s="686"/>
      <c r="AE583" s="686"/>
      <c r="AF583" s="686"/>
      <c r="AG583" s="626" t="s">
        <v>47</v>
      </c>
      <c r="AH583" s="626" t="s">
        <v>340</v>
      </c>
      <c r="AI583" s="626" t="s">
        <v>2413</v>
      </c>
      <c r="AK583" s="626" t="s">
        <v>2414</v>
      </c>
      <c r="AM583" s="626" t="s">
        <v>2415</v>
      </c>
      <c r="AO583" s="626" t="s">
        <v>2416</v>
      </c>
      <c r="DD583" s="626">
        <v>583</v>
      </c>
      <c r="DG583" s="626">
        <v>0.5</v>
      </c>
      <c r="DH583" s="681">
        <v>42937.433062847223</v>
      </c>
      <c r="DI583" s="662">
        <v>0</v>
      </c>
      <c r="DJ583" s="663">
        <v>1</v>
      </c>
      <c r="DK583" s="662">
        <v>1</v>
      </c>
      <c r="DL583" s="687" t="str">
        <f t="shared" si="81"/>
        <v>พร้อมซ่อม</v>
      </c>
      <c r="DM583" s="688">
        <v>7311.23</v>
      </c>
    </row>
    <row r="584" spans="1:117" x14ac:dyDescent="0.25">
      <c r="A584" s="689">
        <f t="shared" si="77"/>
        <v>1751</v>
      </c>
      <c r="B584" s="690">
        <f t="shared" si="78"/>
        <v>1707047</v>
      </c>
      <c r="C584" s="626">
        <v>584</v>
      </c>
      <c r="D584" s="677" t="str">
        <f t="shared" si="83"/>
        <v>17</v>
      </c>
      <c r="E584" s="677" t="str">
        <f t="shared" si="84"/>
        <v>07</v>
      </c>
      <c r="F584" s="691">
        <f t="shared" si="79"/>
        <v>47</v>
      </c>
      <c r="G584" s="692" t="str">
        <f t="shared" si="80"/>
        <v>047</v>
      </c>
      <c r="H584" s="680" t="str">
        <f t="shared" si="82"/>
        <v>1707047</v>
      </c>
      <c r="I584" s="681">
        <v>42970.376712037039</v>
      </c>
      <c r="J584" s="681">
        <v>42978</v>
      </c>
      <c r="K584" s="682">
        <v>42978</v>
      </c>
      <c r="L584" s="683" t="s">
        <v>555</v>
      </c>
      <c r="M584" s="684" t="s">
        <v>555</v>
      </c>
      <c r="N584" s="684" t="s">
        <v>555</v>
      </c>
      <c r="O584" s="684" t="s">
        <v>555</v>
      </c>
      <c r="P584" s="684" t="s">
        <v>555</v>
      </c>
      <c r="Q584" s="662" t="s">
        <v>16</v>
      </c>
      <c r="R584" s="662" t="s">
        <v>1527</v>
      </c>
      <c r="S584" s="662" t="s">
        <v>33</v>
      </c>
      <c r="T584" s="662" t="s">
        <v>2353</v>
      </c>
      <c r="U584" s="662" t="s">
        <v>392</v>
      </c>
      <c r="V584" s="685">
        <v>860336213</v>
      </c>
      <c r="X584" s="662" t="s">
        <v>2354</v>
      </c>
      <c r="Y584" s="662" t="s">
        <v>838</v>
      </c>
      <c r="Z584" s="662" t="s">
        <v>2031</v>
      </c>
      <c r="AA584" s="662">
        <v>2010</v>
      </c>
      <c r="AB584" s="681">
        <v>42940</v>
      </c>
      <c r="AC584" s="686" t="s">
        <v>832</v>
      </c>
      <c r="AD584" s="686"/>
      <c r="AE584" s="686"/>
      <c r="AF584" s="686"/>
      <c r="AG584" s="626" t="s">
        <v>47</v>
      </c>
      <c r="AI584" s="626" t="s">
        <v>55</v>
      </c>
      <c r="AK584" s="626" t="s">
        <v>59</v>
      </c>
      <c r="AL584" s="626" t="s">
        <v>2597</v>
      </c>
      <c r="DD584" s="626">
        <v>584</v>
      </c>
      <c r="DG584" s="626">
        <v>0.5</v>
      </c>
      <c r="DH584" s="681">
        <v>42937.434714699077</v>
      </c>
      <c r="DI584" s="662">
        <v>0</v>
      </c>
      <c r="DJ584" s="663">
        <v>3</v>
      </c>
      <c r="DK584" s="662"/>
      <c r="DL584" s="687" t="str">
        <f t="shared" si="81"/>
        <v>พร้อมซ่อม</v>
      </c>
      <c r="DM584" s="688">
        <v>6240</v>
      </c>
    </row>
    <row r="585" spans="1:117" x14ac:dyDescent="0.25">
      <c r="A585" s="689">
        <f t="shared" ref="A585:A648" si="85">IFERROR(VALUE(RIGHT(X585,4)),IFERROR(VALUE(RIGHT(X585,3)),VALUE(RIGHT(X585,2))))</f>
        <v>8580</v>
      </c>
      <c r="B585" s="690">
        <f t="shared" ref="B585:B648" si="86">VALUE(H585)</f>
        <v>1707048</v>
      </c>
      <c r="C585" s="626">
        <v>585</v>
      </c>
      <c r="D585" s="677" t="str">
        <f t="shared" si="83"/>
        <v>17</v>
      </c>
      <c r="E585" s="677" t="str">
        <f t="shared" si="84"/>
        <v>07</v>
      </c>
      <c r="F585" s="691">
        <f t="shared" ref="F585:F648" si="87">IF(E585=E584,F584+1,1)</f>
        <v>48</v>
      </c>
      <c r="G585" s="692" t="str">
        <f t="shared" ref="G585:G648" si="88">TEXT(F585,"000")</f>
        <v>048</v>
      </c>
      <c r="H585" s="680" t="str">
        <f t="shared" si="82"/>
        <v>1707048</v>
      </c>
      <c r="L585" s="683" t="str">
        <f>IF(I585="","",IF(J585="","No fix",J585-I585))</f>
        <v/>
      </c>
      <c r="M585" s="684" t="str">
        <f>IF(I585="","",IF(AG585="","NON","JOB"))</f>
        <v/>
      </c>
      <c r="N585" s="684" t="str">
        <f>IF(I585="","",IFERROR(VLOOKUP(B585,QUEUE!$F$11:$X$1000,19,FALSE),"NON"))</f>
        <v/>
      </c>
      <c r="O585" s="684" t="str">
        <f>IF(I585="","",IFERROR(IF(VLOOKUP(B585,REFINISH!$F$4:$O$1000,10,FALSE)="",VLOOKUP(B585,REFINISH!$F$4:$O$1000,8,FALSE),"OK"),"NON"))</f>
        <v/>
      </c>
      <c r="P585" s="684" t="str">
        <f>IF(I585="","",IF(AF585=0,"NON",IF(AF585-DE585=0,"OK","ขาด"&amp;AF585-DE585&amp;"ชิ้น")))</f>
        <v/>
      </c>
      <c r="Q585" s="662" t="s">
        <v>16</v>
      </c>
      <c r="R585" s="662" t="s">
        <v>44</v>
      </c>
      <c r="S585" s="662" t="s">
        <v>31</v>
      </c>
      <c r="T585" s="662" t="s">
        <v>2361</v>
      </c>
      <c r="U585" s="662" t="s">
        <v>326</v>
      </c>
      <c r="V585" s="685">
        <v>844332888</v>
      </c>
      <c r="W585" s="685">
        <v>87036404</v>
      </c>
      <c r="X585" s="662" t="s">
        <v>2362</v>
      </c>
      <c r="Y585" s="662" t="s">
        <v>310</v>
      </c>
      <c r="Z585" s="662" t="s">
        <v>1442</v>
      </c>
      <c r="AA585" s="662">
        <v>2017</v>
      </c>
      <c r="AB585" s="681">
        <v>43188</v>
      </c>
      <c r="AC585" s="686" t="s">
        <v>417</v>
      </c>
      <c r="AD585" s="686"/>
      <c r="AE585" s="686"/>
      <c r="AF585" s="686"/>
      <c r="DD585" s="626">
        <v>585</v>
      </c>
      <c r="DH585" s="681">
        <v>42937.658766203705</v>
      </c>
      <c r="DI585" s="662"/>
      <c r="DJ585" s="663"/>
      <c r="DK585" s="662"/>
      <c r="DL585" s="687" t="str">
        <f t="shared" si="81"/>
        <v>รออนุมัติ</v>
      </c>
      <c r="DM585" s="688"/>
    </row>
    <row r="586" spans="1:117" x14ac:dyDescent="0.25">
      <c r="A586" s="689">
        <f t="shared" si="85"/>
        <v>4560</v>
      </c>
      <c r="B586" s="690">
        <f t="shared" si="86"/>
        <v>1707049</v>
      </c>
      <c r="C586" s="626">
        <v>586</v>
      </c>
      <c r="D586" s="677" t="str">
        <f t="shared" si="83"/>
        <v>17</v>
      </c>
      <c r="E586" s="677" t="str">
        <f t="shared" si="84"/>
        <v>07</v>
      </c>
      <c r="F586" s="691">
        <f t="shared" si="87"/>
        <v>49</v>
      </c>
      <c r="G586" s="692" t="str">
        <f t="shared" si="88"/>
        <v>049</v>
      </c>
      <c r="H586" s="680" t="str">
        <f t="shared" si="82"/>
        <v>1707049</v>
      </c>
      <c r="I586" s="681">
        <v>42987.579998379631</v>
      </c>
      <c r="J586" s="681">
        <v>42994</v>
      </c>
      <c r="K586" s="682">
        <v>43008</v>
      </c>
      <c r="L586" s="683" t="s">
        <v>555</v>
      </c>
      <c r="M586" s="684" t="s">
        <v>555</v>
      </c>
      <c r="N586" s="684" t="s">
        <v>555</v>
      </c>
      <c r="O586" s="684" t="s">
        <v>555</v>
      </c>
      <c r="P586" s="684" t="s">
        <v>555</v>
      </c>
      <c r="Q586" s="662" t="s">
        <v>16</v>
      </c>
      <c r="R586" s="662" t="s">
        <v>1527</v>
      </c>
      <c r="S586" s="662" t="s">
        <v>35</v>
      </c>
      <c r="T586" s="662" t="s">
        <v>2365</v>
      </c>
      <c r="U586" s="662" t="s">
        <v>308</v>
      </c>
      <c r="V586" s="685">
        <v>891181300</v>
      </c>
      <c r="X586" s="662" t="s">
        <v>2366</v>
      </c>
      <c r="Y586" s="662" t="s">
        <v>328</v>
      </c>
      <c r="Z586" s="662" t="s">
        <v>1264</v>
      </c>
      <c r="AA586" s="662">
        <v>2009</v>
      </c>
      <c r="AB586" s="681">
        <v>43255</v>
      </c>
      <c r="AC586" s="686" t="s">
        <v>365</v>
      </c>
      <c r="AD586" s="686"/>
      <c r="AE586" s="686"/>
      <c r="AF586" s="686"/>
      <c r="AG586" s="626" t="s">
        <v>47</v>
      </c>
      <c r="AH586" s="626" t="s">
        <v>2767</v>
      </c>
      <c r="AI586" s="626" t="s">
        <v>52</v>
      </c>
      <c r="AK586" s="626" t="s">
        <v>67</v>
      </c>
      <c r="AL586" s="626" t="s">
        <v>340</v>
      </c>
      <c r="AM586" s="626" t="s">
        <v>73</v>
      </c>
      <c r="AN586" s="626" t="s">
        <v>340</v>
      </c>
      <c r="DD586" s="626">
        <v>586</v>
      </c>
      <c r="DG586" s="626">
        <v>0.5</v>
      </c>
      <c r="DH586" s="681">
        <v>42938.450573495371</v>
      </c>
      <c r="DI586" s="662" t="s">
        <v>1068</v>
      </c>
      <c r="DJ586" s="663">
        <v>2</v>
      </c>
      <c r="DK586" s="662">
        <v>1</v>
      </c>
      <c r="DL586" s="687" t="str">
        <f t="shared" si="81"/>
        <v>พร้อมซ่อม</v>
      </c>
      <c r="DM586" s="688">
        <v>4793.6000000000004</v>
      </c>
    </row>
    <row r="587" spans="1:117" x14ac:dyDescent="0.25">
      <c r="A587" s="689">
        <f t="shared" si="85"/>
        <v>6564</v>
      </c>
      <c r="B587" s="690">
        <f t="shared" si="86"/>
        <v>1707050</v>
      </c>
      <c r="C587" s="626">
        <v>587</v>
      </c>
      <c r="D587" s="677" t="str">
        <f t="shared" si="83"/>
        <v>17</v>
      </c>
      <c r="E587" s="677" t="str">
        <f t="shared" si="84"/>
        <v>07</v>
      </c>
      <c r="F587" s="691">
        <f t="shared" si="87"/>
        <v>50</v>
      </c>
      <c r="G587" s="692" t="str">
        <f t="shared" si="88"/>
        <v>050</v>
      </c>
      <c r="H587" s="680" t="str">
        <f t="shared" si="82"/>
        <v>1707050</v>
      </c>
      <c r="I587" s="681">
        <v>42938.463531134257</v>
      </c>
      <c r="J587" s="681">
        <v>0</v>
      </c>
      <c r="K587" s="682" t="str">
        <f>IF(OR(M587="OUT",N587="OUT",N587="สมบูรณ์"),"ไม่ระบุ","")</f>
        <v>ไม่ระบุ</v>
      </c>
      <c r="L587" s="683">
        <f>IF(I587="","",IF(J587="","No fix",J587-I587))</f>
        <v>-42938.463531134257</v>
      </c>
      <c r="M587" s="684" t="str">
        <f>IF(I587="","",IF(AG587="","NON","JOB"))</f>
        <v>JOB</v>
      </c>
      <c r="N587" s="684" t="str">
        <f>IF(I587="","",IFERROR(VLOOKUP(B587,QUEUE!$F$11:$X$1000,19,FALSE),"NON"))</f>
        <v>สมบูรณ์</v>
      </c>
      <c r="O587" s="684" t="str">
        <f>IF(I587="","",IFERROR(IF(VLOOKUP(B587,REFINISH!$F$4:$O$1000,10,FALSE)="",VLOOKUP(B587,REFINISH!$F$4:$O$1000,8,FALSE),"OK"),"NON"))</f>
        <v>OK</v>
      </c>
      <c r="P587" s="684" t="str">
        <f>IF(I587="","",IF(AF587=0,"NON",IF(AF587-DE587=0,"OK","ขาด"&amp;AF587-DE587&amp;"ชิ้น")))</f>
        <v>NON</v>
      </c>
      <c r="Q587" s="662" t="s">
        <v>16</v>
      </c>
      <c r="R587" s="662" t="s">
        <v>44</v>
      </c>
      <c r="S587" s="662" t="s">
        <v>36</v>
      </c>
      <c r="T587" s="662" t="s">
        <v>2367</v>
      </c>
      <c r="U587" s="662" t="s">
        <v>527</v>
      </c>
      <c r="V587" s="685">
        <v>839611827</v>
      </c>
      <c r="X587" s="662" t="s">
        <v>2368</v>
      </c>
      <c r="Y587" s="662" t="s">
        <v>310</v>
      </c>
      <c r="Z587" s="662" t="s">
        <v>311</v>
      </c>
      <c r="AB587" s="681" t="s">
        <v>330</v>
      </c>
      <c r="AD587" s="686"/>
      <c r="AE587" s="686"/>
      <c r="AF587" s="686"/>
      <c r="AG587" s="626" t="s">
        <v>1612</v>
      </c>
      <c r="DD587" s="626">
        <v>587</v>
      </c>
      <c r="DG587" s="626">
        <v>1.5</v>
      </c>
      <c r="DH587" s="681">
        <v>42938.462478472225</v>
      </c>
      <c r="DI587" s="662">
        <v>0</v>
      </c>
      <c r="DJ587" s="663">
        <v>0</v>
      </c>
      <c r="DK587" s="662"/>
      <c r="DL587" s="687" t="str">
        <f t="shared" si="81"/>
        <v>พร้อมซ่อม</v>
      </c>
      <c r="DM587" s="688">
        <v>4210.28</v>
      </c>
    </row>
    <row r="588" spans="1:117" x14ac:dyDescent="0.25">
      <c r="A588" s="689">
        <f t="shared" si="85"/>
        <v>804</v>
      </c>
      <c r="B588" s="690">
        <f t="shared" si="86"/>
        <v>1707051</v>
      </c>
      <c r="C588" s="626">
        <v>588</v>
      </c>
      <c r="D588" s="677" t="str">
        <f t="shared" si="83"/>
        <v>17</v>
      </c>
      <c r="E588" s="677" t="str">
        <f t="shared" si="84"/>
        <v>07</v>
      </c>
      <c r="F588" s="691">
        <f t="shared" si="87"/>
        <v>51</v>
      </c>
      <c r="G588" s="692" t="str">
        <f t="shared" si="88"/>
        <v>051</v>
      </c>
      <c r="H588" s="680" t="str">
        <f t="shared" si="82"/>
        <v>1707051</v>
      </c>
      <c r="I588" s="681">
        <v>42938.633471759262</v>
      </c>
      <c r="J588" s="681">
        <v>42945</v>
      </c>
      <c r="K588" s="682">
        <v>42950</v>
      </c>
      <c r="L588" s="683" t="s">
        <v>555</v>
      </c>
      <c r="M588" s="684" t="s">
        <v>555</v>
      </c>
      <c r="N588" s="684" t="s">
        <v>555</v>
      </c>
      <c r="O588" s="684" t="s">
        <v>555</v>
      </c>
      <c r="P588" s="684" t="s">
        <v>555</v>
      </c>
      <c r="Q588" s="662" t="s">
        <v>16</v>
      </c>
      <c r="R588" s="662" t="s">
        <v>1527</v>
      </c>
      <c r="S588" s="662" t="s">
        <v>31</v>
      </c>
      <c r="T588" s="662" t="s">
        <v>2371</v>
      </c>
      <c r="U588" s="662" t="s">
        <v>319</v>
      </c>
      <c r="V588" s="685">
        <v>818544183</v>
      </c>
      <c r="X588" s="662" t="s">
        <v>2372</v>
      </c>
      <c r="Y588" s="662" t="s">
        <v>477</v>
      </c>
      <c r="Z588" s="662" t="s">
        <v>707</v>
      </c>
      <c r="AA588" s="662">
        <v>2012</v>
      </c>
      <c r="AB588" s="681" t="s">
        <v>330</v>
      </c>
      <c r="AD588" s="686"/>
      <c r="AE588" s="686"/>
      <c r="AF588" s="686"/>
      <c r="AG588" s="626" t="s">
        <v>48</v>
      </c>
      <c r="AI588" s="626" t="s">
        <v>54</v>
      </c>
      <c r="AK588" s="626" t="s">
        <v>57</v>
      </c>
      <c r="AM588" s="626" t="s">
        <v>59</v>
      </c>
      <c r="AN588" s="626" t="s">
        <v>2074</v>
      </c>
      <c r="DD588" s="626">
        <v>588</v>
      </c>
      <c r="DG588" s="626">
        <v>1</v>
      </c>
      <c r="DH588" s="681">
        <v>42938.631936226855</v>
      </c>
      <c r="DI588" s="662">
        <v>0</v>
      </c>
      <c r="DJ588" s="663">
        <v>4</v>
      </c>
      <c r="DK588" s="662"/>
      <c r="DL588" s="687" t="str">
        <f t="shared" si="81"/>
        <v>พร้อมซ่อม</v>
      </c>
      <c r="DM588" s="688"/>
    </row>
    <row r="589" spans="1:117" x14ac:dyDescent="0.25">
      <c r="A589" s="689">
        <f t="shared" si="85"/>
        <v>6891</v>
      </c>
      <c r="B589" s="690">
        <f t="shared" si="86"/>
        <v>1707052</v>
      </c>
      <c r="C589" s="626">
        <v>589</v>
      </c>
      <c r="D589" s="677" t="str">
        <f t="shared" si="83"/>
        <v>17</v>
      </c>
      <c r="E589" s="677" t="str">
        <f t="shared" si="84"/>
        <v>07</v>
      </c>
      <c r="F589" s="691">
        <f t="shared" si="87"/>
        <v>52</v>
      </c>
      <c r="G589" s="692" t="str">
        <f t="shared" si="88"/>
        <v>052</v>
      </c>
      <c r="H589" s="680" t="str">
        <f t="shared" si="82"/>
        <v>1707052</v>
      </c>
      <c r="I589" s="681">
        <v>42961.567893287036</v>
      </c>
      <c r="J589" s="681">
        <v>42980</v>
      </c>
      <c r="K589" s="682">
        <v>43000</v>
      </c>
      <c r="L589" s="683" t="s">
        <v>555</v>
      </c>
      <c r="M589" s="684" t="s">
        <v>555</v>
      </c>
      <c r="N589" s="684" t="s">
        <v>555</v>
      </c>
      <c r="O589" s="684" t="s">
        <v>555</v>
      </c>
      <c r="P589" s="684" t="s">
        <v>555</v>
      </c>
      <c r="Q589" s="662" t="s">
        <v>16</v>
      </c>
      <c r="R589" s="662" t="s">
        <v>102</v>
      </c>
      <c r="S589" s="662" t="s">
        <v>33</v>
      </c>
      <c r="T589" s="662" t="s">
        <v>2373</v>
      </c>
      <c r="U589" s="662" t="s">
        <v>326</v>
      </c>
      <c r="V589" s="685">
        <v>970971598</v>
      </c>
      <c r="X589" s="662" t="s">
        <v>2374</v>
      </c>
      <c r="Y589" s="662" t="s">
        <v>477</v>
      </c>
      <c r="Z589" s="662" t="s">
        <v>707</v>
      </c>
      <c r="AA589" s="662">
        <v>2012</v>
      </c>
      <c r="AB589" s="681">
        <v>43187</v>
      </c>
      <c r="AC589" s="686" t="s">
        <v>1516</v>
      </c>
      <c r="AD589" s="686"/>
      <c r="AE589" s="686"/>
      <c r="AF589" s="686"/>
      <c r="AG589" s="626" t="s">
        <v>47</v>
      </c>
      <c r="AH589" s="626" t="s">
        <v>340</v>
      </c>
      <c r="AI589" s="626" t="s">
        <v>51</v>
      </c>
      <c r="AJ589" s="626" t="s">
        <v>340</v>
      </c>
      <c r="AK589" s="626" t="s">
        <v>67</v>
      </c>
      <c r="AL589" s="626" t="s">
        <v>340</v>
      </c>
      <c r="AM589" s="626" t="s">
        <v>68</v>
      </c>
      <c r="AN589" s="626" t="s">
        <v>340</v>
      </c>
      <c r="AO589" s="626" t="s">
        <v>73</v>
      </c>
      <c r="AP589" s="626" t="s">
        <v>340</v>
      </c>
      <c r="AQ589" s="626" t="s">
        <v>341</v>
      </c>
      <c r="AS589" s="626" t="s">
        <v>667</v>
      </c>
      <c r="AU589" s="626" t="s">
        <v>2525</v>
      </c>
      <c r="AW589" s="626" t="s">
        <v>2526</v>
      </c>
      <c r="AY589" s="626" t="s">
        <v>2415</v>
      </c>
      <c r="DD589" s="626">
        <v>589</v>
      </c>
      <c r="DH589" s="681">
        <v>42938.691666550927</v>
      </c>
      <c r="DI589" s="662">
        <v>0</v>
      </c>
      <c r="DJ589" s="663">
        <v>2</v>
      </c>
      <c r="DK589" s="662"/>
      <c r="DL589" s="687" t="str">
        <f t="shared" si="81"/>
        <v>พร้อมซ่อม</v>
      </c>
      <c r="DM589" s="688">
        <v>0</v>
      </c>
    </row>
    <row r="590" spans="1:117" x14ac:dyDescent="0.25">
      <c r="A590" s="689">
        <f t="shared" si="85"/>
        <v>8549</v>
      </c>
      <c r="B590" s="690">
        <f t="shared" si="86"/>
        <v>1707053</v>
      </c>
      <c r="C590" s="626">
        <v>590</v>
      </c>
      <c r="D590" s="677" t="str">
        <f t="shared" si="83"/>
        <v>17</v>
      </c>
      <c r="E590" s="677" t="str">
        <f t="shared" si="84"/>
        <v>07</v>
      </c>
      <c r="F590" s="691">
        <f t="shared" si="87"/>
        <v>53</v>
      </c>
      <c r="G590" s="692" t="str">
        <f t="shared" si="88"/>
        <v>053</v>
      </c>
      <c r="H590" s="680" t="str">
        <f t="shared" si="82"/>
        <v>1707053</v>
      </c>
      <c r="I590" s="681">
        <v>42990.581985185185</v>
      </c>
      <c r="J590" s="681">
        <v>42997</v>
      </c>
      <c r="K590" s="682">
        <v>43003</v>
      </c>
      <c r="L590" s="683" t="s">
        <v>555</v>
      </c>
      <c r="M590" s="684" t="s">
        <v>555</v>
      </c>
      <c r="N590" s="684" t="s">
        <v>555</v>
      </c>
      <c r="O590" s="684" t="s">
        <v>555</v>
      </c>
      <c r="P590" s="684" t="s">
        <v>555</v>
      </c>
      <c r="Q590" s="662" t="s">
        <v>16</v>
      </c>
      <c r="R590" s="662" t="s">
        <v>43</v>
      </c>
      <c r="S590" s="662" t="s">
        <v>31</v>
      </c>
      <c r="T590" s="662" t="s">
        <v>2376</v>
      </c>
      <c r="U590" s="662" t="s">
        <v>303</v>
      </c>
      <c r="V590" s="685">
        <v>949265757</v>
      </c>
      <c r="X590" s="662" t="s">
        <v>2377</v>
      </c>
      <c r="Y590" s="662" t="s">
        <v>310</v>
      </c>
      <c r="Z590" s="662" t="s">
        <v>336</v>
      </c>
      <c r="AA590" s="662">
        <v>2009</v>
      </c>
      <c r="AB590" s="681">
        <v>43071</v>
      </c>
      <c r="AC590" s="686" t="s">
        <v>1983</v>
      </c>
      <c r="AD590" s="686"/>
      <c r="AE590" s="686"/>
      <c r="AF590" s="686"/>
      <c r="AG590" s="626" t="s">
        <v>47</v>
      </c>
      <c r="AH590" s="626" t="s">
        <v>340</v>
      </c>
      <c r="AI590" s="626" t="s">
        <v>53</v>
      </c>
      <c r="AK590" s="626" t="s">
        <v>68</v>
      </c>
      <c r="AL590" s="626" t="s">
        <v>340</v>
      </c>
      <c r="AM590" s="626" t="s">
        <v>2793</v>
      </c>
      <c r="AO590" s="626" t="s">
        <v>2794</v>
      </c>
      <c r="AQ590" s="626" t="s">
        <v>1359</v>
      </c>
      <c r="AS590" s="626" t="s">
        <v>2795</v>
      </c>
      <c r="AU590" s="626" t="s">
        <v>1234</v>
      </c>
      <c r="DD590" s="626">
        <v>590</v>
      </c>
      <c r="DG590" s="626">
        <v>0.5</v>
      </c>
      <c r="DH590" s="681">
        <v>42940.454818402781</v>
      </c>
      <c r="DI590" s="662" t="s">
        <v>614</v>
      </c>
      <c r="DJ590" s="663">
        <v>2</v>
      </c>
      <c r="DK590" s="662"/>
      <c r="DL590" s="687" t="str">
        <f t="shared" si="81"/>
        <v>พร้อมซ่อม</v>
      </c>
      <c r="DM590" s="688">
        <v>5374.77</v>
      </c>
    </row>
    <row r="591" spans="1:117" x14ac:dyDescent="0.25">
      <c r="A591" s="689">
        <f t="shared" si="85"/>
        <v>3990</v>
      </c>
      <c r="B591" s="690">
        <f t="shared" si="86"/>
        <v>1707054</v>
      </c>
      <c r="C591" s="626">
        <v>591</v>
      </c>
      <c r="D591" s="677" t="str">
        <f t="shared" si="83"/>
        <v>17</v>
      </c>
      <c r="E591" s="677" t="str">
        <f t="shared" si="84"/>
        <v>07</v>
      </c>
      <c r="F591" s="691">
        <f t="shared" si="87"/>
        <v>54</v>
      </c>
      <c r="G591" s="692" t="str">
        <f t="shared" si="88"/>
        <v>054</v>
      </c>
      <c r="H591" s="680" t="str">
        <f t="shared" si="82"/>
        <v>1707054</v>
      </c>
      <c r="I591" s="681">
        <v>42940.485751851855</v>
      </c>
      <c r="J591" s="681">
        <v>42945</v>
      </c>
      <c r="K591" s="682">
        <v>42949</v>
      </c>
      <c r="L591" s="683" t="s">
        <v>555</v>
      </c>
      <c r="M591" s="684" t="s">
        <v>555</v>
      </c>
      <c r="N591" s="684" t="s">
        <v>555</v>
      </c>
      <c r="O591" s="684" t="s">
        <v>555</v>
      </c>
      <c r="P591" s="684" t="s">
        <v>555</v>
      </c>
      <c r="Q591" s="662" t="s">
        <v>16</v>
      </c>
      <c r="R591" s="662" t="s">
        <v>43</v>
      </c>
      <c r="S591" s="662" t="s">
        <v>35</v>
      </c>
      <c r="T591" s="662" t="s">
        <v>2378</v>
      </c>
      <c r="U591" s="662" t="s">
        <v>326</v>
      </c>
      <c r="V591" s="685">
        <v>856633886</v>
      </c>
      <c r="X591" s="662" t="s">
        <v>2379</v>
      </c>
      <c r="Y591" s="662" t="s">
        <v>315</v>
      </c>
      <c r="Z591" s="662" t="s">
        <v>316</v>
      </c>
      <c r="AA591" s="662">
        <v>2014</v>
      </c>
      <c r="AB591" s="681">
        <v>43017</v>
      </c>
      <c r="AC591" s="686" t="s">
        <v>567</v>
      </c>
      <c r="AD591" s="686"/>
      <c r="AE591" s="686"/>
      <c r="AF591" s="686"/>
      <c r="AG591" s="626" t="s">
        <v>47</v>
      </c>
      <c r="AI591" s="626" t="s">
        <v>53</v>
      </c>
      <c r="AK591" s="626" t="s">
        <v>68</v>
      </c>
      <c r="AL591" s="626" t="s">
        <v>340</v>
      </c>
      <c r="AM591" s="626" t="s">
        <v>2380</v>
      </c>
      <c r="DD591" s="626">
        <v>591</v>
      </c>
      <c r="DG591" s="626">
        <v>0.5</v>
      </c>
      <c r="DH591" s="681">
        <v>42940.483732060187</v>
      </c>
      <c r="DI591" s="662">
        <v>0</v>
      </c>
      <c r="DJ591" s="663">
        <v>2</v>
      </c>
      <c r="DK591" s="662"/>
      <c r="DL591" s="687" t="str">
        <f t="shared" si="81"/>
        <v>พร้อมซ่อม</v>
      </c>
      <c r="DM591" s="688"/>
    </row>
    <row r="592" spans="1:117" x14ac:dyDescent="0.25">
      <c r="A592" s="689">
        <f t="shared" si="85"/>
        <v>5185</v>
      </c>
      <c r="B592" s="690">
        <f t="shared" si="86"/>
        <v>1707055</v>
      </c>
      <c r="C592" s="626">
        <v>592</v>
      </c>
      <c r="D592" s="677" t="str">
        <f t="shared" si="83"/>
        <v>17</v>
      </c>
      <c r="E592" s="677" t="str">
        <f t="shared" si="84"/>
        <v>07</v>
      </c>
      <c r="F592" s="691">
        <f t="shared" si="87"/>
        <v>55</v>
      </c>
      <c r="G592" s="692" t="str">
        <f t="shared" si="88"/>
        <v>055</v>
      </c>
      <c r="H592" s="680" t="str">
        <f t="shared" si="82"/>
        <v>1707055</v>
      </c>
      <c r="I592" s="681">
        <v>42940.580590509257</v>
      </c>
      <c r="J592" s="681">
        <v>42945</v>
      </c>
      <c r="K592" s="682">
        <v>42945</v>
      </c>
      <c r="L592" s="683" t="s">
        <v>555</v>
      </c>
      <c r="M592" s="684" t="s">
        <v>555</v>
      </c>
      <c r="N592" s="684" t="s">
        <v>555</v>
      </c>
      <c r="O592" s="684" t="s">
        <v>555</v>
      </c>
      <c r="P592" s="684" t="s">
        <v>555</v>
      </c>
      <c r="Q592" s="662" t="s">
        <v>16</v>
      </c>
      <c r="R592" s="662" t="s">
        <v>43</v>
      </c>
      <c r="S592" s="662" t="s">
        <v>35</v>
      </c>
      <c r="T592" s="662" t="s">
        <v>2381</v>
      </c>
      <c r="U592" s="662" t="s">
        <v>387</v>
      </c>
      <c r="V592" s="685">
        <v>972918737</v>
      </c>
      <c r="X592" s="662" t="s">
        <v>2382</v>
      </c>
      <c r="Y592" s="662" t="s">
        <v>328</v>
      </c>
      <c r="Z592" s="662" t="s">
        <v>487</v>
      </c>
      <c r="AA592" s="662">
        <v>2011</v>
      </c>
      <c r="AB592" s="681">
        <v>42739</v>
      </c>
      <c r="AC592" s="686" t="s">
        <v>301</v>
      </c>
      <c r="AD592" s="686"/>
      <c r="AE592" s="686"/>
      <c r="AF592" s="686"/>
      <c r="AG592" s="626" t="s">
        <v>47</v>
      </c>
      <c r="AI592" s="626" t="s">
        <v>52</v>
      </c>
      <c r="AK592" s="626" t="s">
        <v>56</v>
      </c>
      <c r="AM592" s="626" t="s">
        <v>2383</v>
      </c>
      <c r="DD592" s="626">
        <v>592</v>
      </c>
      <c r="DG592" s="626">
        <v>1</v>
      </c>
      <c r="DH592" s="681">
        <v>42940.579109259263</v>
      </c>
      <c r="DI592" s="662">
        <v>0</v>
      </c>
      <c r="DJ592" s="663">
        <v>3</v>
      </c>
      <c r="DK592" s="662">
        <v>1</v>
      </c>
      <c r="DL592" s="687" t="str">
        <f t="shared" si="81"/>
        <v>พร้อมซ่อม</v>
      </c>
      <c r="DM592" s="688">
        <v>4745.3500000000004</v>
      </c>
    </row>
    <row r="593" spans="1:118" x14ac:dyDescent="0.25">
      <c r="A593" s="689">
        <f t="shared" si="85"/>
        <v>110</v>
      </c>
      <c r="B593" s="690">
        <f t="shared" si="86"/>
        <v>1707056</v>
      </c>
      <c r="C593" s="626">
        <v>593</v>
      </c>
      <c r="D593" s="677" t="str">
        <f t="shared" si="83"/>
        <v>17</v>
      </c>
      <c r="E593" s="677" t="str">
        <f t="shared" si="84"/>
        <v>07</v>
      </c>
      <c r="F593" s="691">
        <f t="shared" si="87"/>
        <v>56</v>
      </c>
      <c r="G593" s="692" t="str">
        <f t="shared" si="88"/>
        <v>056</v>
      </c>
      <c r="H593" s="680" t="str">
        <f t="shared" si="82"/>
        <v>1707056</v>
      </c>
      <c r="K593" s="682">
        <v>42978</v>
      </c>
      <c r="L593" s="683" t="s">
        <v>555</v>
      </c>
      <c r="M593" s="684" t="s">
        <v>555</v>
      </c>
      <c r="N593" s="684" t="s">
        <v>555</v>
      </c>
      <c r="O593" s="684" t="s">
        <v>555</v>
      </c>
      <c r="P593" s="684" t="s">
        <v>555</v>
      </c>
      <c r="Q593" s="662" t="s">
        <v>16</v>
      </c>
      <c r="R593" s="662" t="s">
        <v>1527</v>
      </c>
      <c r="S593" s="662" t="s">
        <v>36</v>
      </c>
      <c r="T593" s="662" t="s">
        <v>2384</v>
      </c>
      <c r="U593" s="662" t="s">
        <v>398</v>
      </c>
      <c r="V593" s="685">
        <v>865684925</v>
      </c>
      <c r="X593" s="662" t="s">
        <v>2385</v>
      </c>
      <c r="Y593" s="662" t="s">
        <v>310</v>
      </c>
      <c r="Z593" s="662" t="s">
        <v>1050</v>
      </c>
      <c r="AB593" s="681" t="s">
        <v>330</v>
      </c>
      <c r="AD593" s="686"/>
      <c r="AE593" s="686"/>
      <c r="AF593" s="686"/>
      <c r="DD593" s="626">
        <v>593</v>
      </c>
      <c r="DH593" s="681">
        <v>42940.586349537036</v>
      </c>
      <c r="DI593" s="662"/>
      <c r="DJ593" s="663"/>
      <c r="DK593" s="662">
        <v>1</v>
      </c>
      <c r="DL593" s="687" t="str">
        <f t="shared" si="81"/>
        <v>พร้อมซ่อม</v>
      </c>
      <c r="DM593" s="688">
        <v>4271.96</v>
      </c>
    </row>
    <row r="594" spans="1:118" x14ac:dyDescent="0.25">
      <c r="A594" s="689">
        <f t="shared" si="85"/>
        <v>1257</v>
      </c>
      <c r="B594" s="690">
        <f t="shared" si="86"/>
        <v>1707057</v>
      </c>
      <c r="C594" s="626">
        <v>594</v>
      </c>
      <c r="D594" s="677" t="str">
        <f t="shared" si="83"/>
        <v>17</v>
      </c>
      <c r="E594" s="677" t="str">
        <f t="shared" si="84"/>
        <v>07</v>
      </c>
      <c r="F594" s="691">
        <f t="shared" si="87"/>
        <v>57</v>
      </c>
      <c r="G594" s="692" t="str">
        <f t="shared" si="88"/>
        <v>057</v>
      </c>
      <c r="H594" s="680" t="str">
        <f t="shared" si="82"/>
        <v>1707057</v>
      </c>
      <c r="I594" s="681">
        <v>42940.654492245369</v>
      </c>
      <c r="J594" s="681">
        <v>0</v>
      </c>
      <c r="K594" s="682">
        <v>43007</v>
      </c>
      <c r="L594" s="683" t="s">
        <v>555</v>
      </c>
      <c r="M594" s="684" t="s">
        <v>555</v>
      </c>
      <c r="N594" s="684" t="s">
        <v>555</v>
      </c>
      <c r="O594" s="684" t="s">
        <v>555</v>
      </c>
      <c r="P594" s="684" t="s">
        <v>555</v>
      </c>
      <c r="Q594" s="662" t="s">
        <v>16</v>
      </c>
      <c r="R594" s="662" t="s">
        <v>45</v>
      </c>
      <c r="S594" s="662" t="s">
        <v>31</v>
      </c>
      <c r="T594" s="662" t="s">
        <v>1246</v>
      </c>
      <c r="U594" s="662" t="s">
        <v>392</v>
      </c>
      <c r="V594" s="685">
        <v>858204747</v>
      </c>
      <c r="X594" s="662" t="s">
        <v>1247</v>
      </c>
      <c r="Y594" s="662" t="s">
        <v>315</v>
      </c>
      <c r="Z594" s="662" t="s">
        <v>460</v>
      </c>
      <c r="AA594" s="662">
        <v>2012</v>
      </c>
      <c r="AB594" s="681" t="s">
        <v>330</v>
      </c>
      <c r="AD594" s="686"/>
      <c r="AE594" s="686"/>
      <c r="AF594" s="686"/>
      <c r="AG594" s="626" t="s">
        <v>810</v>
      </c>
      <c r="DD594" s="626">
        <v>594</v>
      </c>
      <c r="DG594" s="626">
        <v>1</v>
      </c>
      <c r="DH594" s="681">
        <v>42940.639819560187</v>
      </c>
      <c r="DI594" s="662" t="s">
        <v>429</v>
      </c>
      <c r="DJ594" s="663">
        <v>0</v>
      </c>
      <c r="DK594" s="662">
        <v>1</v>
      </c>
      <c r="DL594" s="687" t="str">
        <f t="shared" si="81"/>
        <v>พร้อมซ่อม</v>
      </c>
      <c r="DM594" s="688">
        <v>30000</v>
      </c>
    </row>
    <row r="595" spans="1:118" x14ac:dyDescent="0.25">
      <c r="A595" s="689">
        <f t="shared" si="85"/>
        <v>5052</v>
      </c>
      <c r="B595" s="690">
        <f t="shared" si="86"/>
        <v>1707058</v>
      </c>
      <c r="C595" s="626">
        <v>595</v>
      </c>
      <c r="D595" s="677" t="str">
        <f t="shared" si="83"/>
        <v>17</v>
      </c>
      <c r="E595" s="677" t="str">
        <f t="shared" si="84"/>
        <v>07</v>
      </c>
      <c r="F595" s="691">
        <f t="shared" si="87"/>
        <v>58</v>
      </c>
      <c r="G595" s="692" t="str">
        <f t="shared" si="88"/>
        <v>058</v>
      </c>
      <c r="H595" s="680" t="str">
        <f t="shared" si="82"/>
        <v>1707058</v>
      </c>
      <c r="I595" s="681">
        <v>42942.615626273146</v>
      </c>
      <c r="J595" s="681">
        <v>42945</v>
      </c>
      <c r="K595" s="682" t="str">
        <f>IF(OR(N595="OUT",N595="สมบูรณ์"),"ไม่ระบุ","")</f>
        <v>ไม่ระบุ</v>
      </c>
      <c r="L595" s="683">
        <f t="shared" ref="L595:L602" si="89">IF(I595="","",IF(J595="","No fix",J595-I595))</f>
        <v>2.3843737268543919</v>
      </c>
      <c r="M595" s="684" t="str">
        <f t="shared" ref="M595:M602" si="90">IF(I595="","",IF(AG595="","NON","JOB"))</f>
        <v>JOB</v>
      </c>
      <c r="N595" s="684" t="str">
        <f>IF(I595="","",IFERROR(VLOOKUP(B595,QUEUE!$F$11:$X$1000,19,FALSE),"NON"))</f>
        <v>สมบูรณ์</v>
      </c>
      <c r="O595" s="684" t="str">
        <f>IF(I595="","",IFERROR(IF(VLOOKUP(B595,REFINISH!$F$4:$O$1000,10,FALSE)="",VLOOKUP(B595,REFINISH!$F$4:$O$1000,8,FALSE),"OK"),"NON"))</f>
        <v>OK</v>
      </c>
      <c r="P595" s="684" t="str">
        <f t="shared" ref="P595:P602" si="91">IF(I595="","",IF(AF595=0,"NON",IF(AF595-DE595=0,"OK","ขาด"&amp;AF595-DE595&amp;"ชิ้น")))</f>
        <v>NON</v>
      </c>
      <c r="Q595" s="662" t="s">
        <v>16</v>
      </c>
      <c r="R595" s="662" t="s">
        <v>43</v>
      </c>
      <c r="S595" s="662" t="s">
        <v>31</v>
      </c>
      <c r="T595" s="662" t="s">
        <v>2391</v>
      </c>
      <c r="V595" s="685">
        <v>939642549</v>
      </c>
      <c r="X595" s="662" t="s">
        <v>2392</v>
      </c>
      <c r="Y595" s="662" t="s">
        <v>299</v>
      </c>
      <c r="AD595" s="686"/>
      <c r="AE595" s="686"/>
      <c r="AF595" s="686"/>
      <c r="AG595" s="626" t="s">
        <v>48</v>
      </c>
      <c r="AI595" s="626" t="s">
        <v>58</v>
      </c>
      <c r="DD595" s="626">
        <v>595</v>
      </c>
      <c r="DG595" s="626">
        <v>0.5</v>
      </c>
      <c r="DH595" s="681">
        <v>42942.613442245369</v>
      </c>
      <c r="DI595" s="662">
        <v>0</v>
      </c>
      <c r="DJ595" s="663">
        <v>2</v>
      </c>
      <c r="DK595" s="662"/>
      <c r="DL595" s="687" t="str">
        <f t="shared" si="81"/>
        <v>พร้อมซ่อม</v>
      </c>
      <c r="DM595" s="688">
        <v>2100</v>
      </c>
    </row>
    <row r="596" spans="1:118" x14ac:dyDescent="0.25">
      <c r="A596" s="689">
        <f t="shared" si="85"/>
        <v>3526</v>
      </c>
      <c r="B596" s="690">
        <f t="shared" si="86"/>
        <v>1707059</v>
      </c>
      <c r="C596" s="626">
        <v>596</v>
      </c>
      <c r="D596" s="677" t="str">
        <f t="shared" si="83"/>
        <v>17</v>
      </c>
      <c r="E596" s="677" t="str">
        <f t="shared" si="84"/>
        <v>07</v>
      </c>
      <c r="F596" s="691">
        <f t="shared" si="87"/>
        <v>59</v>
      </c>
      <c r="G596" s="692" t="str">
        <f t="shared" si="88"/>
        <v>059</v>
      </c>
      <c r="H596" s="680" t="str">
        <f t="shared" si="82"/>
        <v>1707059</v>
      </c>
      <c r="I596" s="681">
        <v>43008.68887662037</v>
      </c>
      <c r="J596" s="681">
        <v>43022</v>
      </c>
      <c r="L596" s="683">
        <f t="shared" si="89"/>
        <v>13.311123379629862</v>
      </c>
      <c r="M596" s="684" t="str">
        <f t="shared" si="90"/>
        <v>JOB</v>
      </c>
      <c r="N596" s="684" t="str">
        <f>IF(I596="","",IFERROR(VLOOKUP(B596,QUEUE!$F$11:$X$1000,19,FALSE),"NON"))</f>
        <v>รอส่ง</v>
      </c>
      <c r="O596" s="684" t="str">
        <f>IF(I596="","",IFERROR(IF(VLOOKUP(B596,REFINISH!$F$4:$O$1000,10,FALSE)="",VLOOKUP(B596,REFINISH!$F$4:$O$1000,8,FALSE),"OK"),"NON"))</f>
        <v>OK</v>
      </c>
      <c r="P596" s="684" t="str">
        <f t="shared" si="91"/>
        <v>NON</v>
      </c>
      <c r="Q596" s="662" t="s">
        <v>16</v>
      </c>
      <c r="R596" s="662" t="s">
        <v>44</v>
      </c>
      <c r="S596" s="662" t="s">
        <v>31</v>
      </c>
      <c r="T596" s="662" t="s">
        <v>2395</v>
      </c>
      <c r="U596" s="662" t="s">
        <v>532</v>
      </c>
      <c r="V596" s="685">
        <v>929198638</v>
      </c>
      <c r="X596" s="662" t="s">
        <v>2396</v>
      </c>
      <c r="Y596" s="662" t="s">
        <v>310</v>
      </c>
      <c r="Z596" s="662" t="s">
        <v>336</v>
      </c>
      <c r="AA596" s="662">
        <v>2012</v>
      </c>
      <c r="AB596" s="681" t="s">
        <v>330</v>
      </c>
      <c r="AD596" s="686"/>
      <c r="AE596" s="686"/>
      <c r="AF596" s="686"/>
      <c r="AG596" s="626" t="s">
        <v>47</v>
      </c>
      <c r="AI596" s="626" t="s">
        <v>79</v>
      </c>
      <c r="AJ596" s="626" t="s">
        <v>340</v>
      </c>
      <c r="AK596" s="626" t="s">
        <v>52</v>
      </c>
      <c r="AM596" s="626" t="s">
        <v>53</v>
      </c>
      <c r="AO596" s="626" t="s">
        <v>56</v>
      </c>
      <c r="AQ596" s="626" t="s">
        <v>57</v>
      </c>
      <c r="AS596" s="626" t="s">
        <v>60</v>
      </c>
      <c r="AU596" s="626" t="s">
        <v>61</v>
      </c>
      <c r="AW596" s="626" t="s">
        <v>62</v>
      </c>
      <c r="AY596" s="626" t="s">
        <v>63</v>
      </c>
      <c r="AZ596" s="626" t="s">
        <v>2074</v>
      </c>
      <c r="BA596" s="626" t="s">
        <v>66</v>
      </c>
      <c r="BB596" s="626" t="s">
        <v>2074</v>
      </c>
      <c r="BC596" s="626" t="s">
        <v>965</v>
      </c>
      <c r="BE596" s="626" t="s">
        <v>1930</v>
      </c>
      <c r="BG596" s="626" t="s">
        <v>2978</v>
      </c>
      <c r="DD596" s="626">
        <v>596</v>
      </c>
      <c r="DG596" s="626">
        <v>2</v>
      </c>
      <c r="DH596" s="681">
        <v>42943.57863541667</v>
      </c>
      <c r="DI596" s="662" t="s">
        <v>635</v>
      </c>
      <c r="DJ596" s="663">
        <v>11</v>
      </c>
      <c r="DK596" s="662">
        <v>1</v>
      </c>
      <c r="DL596" s="687" t="str">
        <f t="shared" si="81"/>
        <v>พร้อมซ่อม</v>
      </c>
      <c r="DM596" s="688">
        <v>0</v>
      </c>
    </row>
    <row r="597" spans="1:118" x14ac:dyDescent="0.25">
      <c r="A597" s="689">
        <f t="shared" si="85"/>
        <v>9011</v>
      </c>
      <c r="B597" s="690">
        <f t="shared" si="86"/>
        <v>1707060</v>
      </c>
      <c r="C597" s="626">
        <v>597</v>
      </c>
      <c r="D597" s="677" t="str">
        <f t="shared" si="83"/>
        <v>17</v>
      </c>
      <c r="E597" s="677" t="str">
        <f t="shared" si="84"/>
        <v>07</v>
      </c>
      <c r="F597" s="691">
        <f t="shared" si="87"/>
        <v>60</v>
      </c>
      <c r="G597" s="692" t="str">
        <f t="shared" si="88"/>
        <v>060</v>
      </c>
      <c r="H597" s="680" t="str">
        <f t="shared" si="82"/>
        <v>1707060</v>
      </c>
      <c r="I597" s="681">
        <v>42944.722920023145</v>
      </c>
      <c r="J597" s="681">
        <v>0</v>
      </c>
      <c r="K597" s="682" t="str">
        <f>IF(OR(M597="OUT",N597="OUT",N597="สมบูรณ์"),"ไม่ระบุ","")</f>
        <v/>
      </c>
      <c r="L597" s="683">
        <f t="shared" si="89"/>
        <v>-42944.722920023145</v>
      </c>
      <c r="M597" s="684" t="str">
        <f t="shared" si="90"/>
        <v>JOB</v>
      </c>
      <c r="N597" s="684" t="str">
        <f>IF(I597="","",IFERROR(VLOOKUP(B597,QUEUE!$F$11:$X$1000,19,FALSE),"NON"))</f>
        <v>ประกอบ+ขัด</v>
      </c>
      <c r="O597" s="684" t="str">
        <f>IF(I597="","",IFERROR(IF(VLOOKUP(B597,REFINISH!$F$4:$O$1000,10,FALSE)="",VLOOKUP(B597,REFINISH!$F$4:$O$1000,8,FALSE),"OK"),"NON"))</f>
        <v>OK</v>
      </c>
      <c r="P597" s="684" t="str">
        <f t="shared" si="91"/>
        <v>NON</v>
      </c>
      <c r="Q597" s="662" t="s">
        <v>16</v>
      </c>
      <c r="R597" s="662" t="s">
        <v>179</v>
      </c>
      <c r="S597" s="662" t="s">
        <v>201</v>
      </c>
      <c r="T597" s="662" t="s">
        <v>2401</v>
      </c>
      <c r="U597" s="662" t="s">
        <v>826</v>
      </c>
      <c r="V597" s="685">
        <v>897942542</v>
      </c>
      <c r="W597" s="685">
        <v>820032949</v>
      </c>
      <c r="X597" s="662" t="s">
        <v>2402</v>
      </c>
      <c r="Y597" s="662" t="s">
        <v>299</v>
      </c>
      <c r="Z597" s="662" t="s">
        <v>648</v>
      </c>
      <c r="AA597" s="662">
        <v>2002</v>
      </c>
      <c r="AB597" s="681">
        <v>43284</v>
      </c>
      <c r="AC597" s="686" t="s">
        <v>306</v>
      </c>
      <c r="AD597" s="686"/>
      <c r="AE597" s="686"/>
      <c r="AF597" s="686"/>
      <c r="AG597" s="626" t="s">
        <v>810</v>
      </c>
      <c r="DD597" s="626">
        <v>597</v>
      </c>
      <c r="DG597" s="626">
        <v>1</v>
      </c>
      <c r="DH597" s="681">
        <v>42944.718388541667</v>
      </c>
      <c r="DI597" s="662">
        <v>0</v>
      </c>
      <c r="DJ597" s="663">
        <v>0</v>
      </c>
      <c r="DK597" s="662"/>
      <c r="DL597" s="687" t="str">
        <f t="shared" si="81"/>
        <v>พร้อมซ่อม</v>
      </c>
      <c r="DM597" s="688"/>
    </row>
    <row r="598" spans="1:118" x14ac:dyDescent="0.25">
      <c r="A598" s="689">
        <f t="shared" si="85"/>
        <v>2290</v>
      </c>
      <c r="B598" s="690">
        <f t="shared" si="86"/>
        <v>1707061</v>
      </c>
      <c r="C598" s="626">
        <v>598</v>
      </c>
      <c r="D598" s="677" t="str">
        <f t="shared" si="83"/>
        <v>17</v>
      </c>
      <c r="E598" s="677" t="str">
        <f t="shared" si="84"/>
        <v>07</v>
      </c>
      <c r="F598" s="691">
        <f t="shared" si="87"/>
        <v>61</v>
      </c>
      <c r="G598" s="692" t="str">
        <f t="shared" si="88"/>
        <v>061</v>
      </c>
      <c r="H598" s="680" t="str">
        <f t="shared" si="82"/>
        <v>1707061</v>
      </c>
      <c r="I598" s="681">
        <v>43024.725743171293</v>
      </c>
      <c r="J598" s="681">
        <v>43031</v>
      </c>
      <c r="L598" s="683">
        <f t="shared" si="89"/>
        <v>6.2742568287067115</v>
      </c>
      <c r="M598" s="684" t="str">
        <f t="shared" si="90"/>
        <v>JOB</v>
      </c>
      <c r="N598" s="684" t="str">
        <f>IF(I598="","",IFERROR(VLOOKUP(B598,QUEUE!$F$11:$X$1000,19,FALSE),"NON"))</f>
        <v>พ่น</v>
      </c>
      <c r="O598" s="684" t="str">
        <f>IF(I598="","",IFERROR(IF(VLOOKUP(B598,REFINISH!$F$4:$O$1000,10,FALSE)="",VLOOKUP(B598,REFINISH!$F$4:$O$1000,8,FALSE),"OK"),"NON"))</f>
        <v>OK</v>
      </c>
      <c r="P598" s="684" t="str">
        <f t="shared" si="91"/>
        <v>NON</v>
      </c>
      <c r="Q598" s="662" t="s">
        <v>16</v>
      </c>
      <c r="R598" s="662" t="s">
        <v>1527</v>
      </c>
      <c r="S598" s="662" t="s">
        <v>31</v>
      </c>
      <c r="T598" s="662" t="s">
        <v>2405</v>
      </c>
      <c r="U598" s="662" t="s">
        <v>319</v>
      </c>
      <c r="V598" s="685">
        <v>922808281</v>
      </c>
      <c r="X598" s="662" t="s">
        <v>2406</v>
      </c>
      <c r="Y598" s="662" t="s">
        <v>310</v>
      </c>
      <c r="Z598" s="662" t="s">
        <v>400</v>
      </c>
      <c r="AA598" s="662">
        <v>2012</v>
      </c>
      <c r="AB598" s="681">
        <v>43210</v>
      </c>
      <c r="AC598" s="686" t="s">
        <v>832</v>
      </c>
      <c r="AD598" s="686"/>
      <c r="AE598" s="686"/>
      <c r="AF598" s="686"/>
      <c r="AG598" s="626" t="s">
        <v>47</v>
      </c>
      <c r="AI598" s="626" t="s">
        <v>980</v>
      </c>
      <c r="CA598" s="626" t="s">
        <v>47</v>
      </c>
      <c r="CC598" s="626" t="s">
        <v>980</v>
      </c>
      <c r="DD598" s="626">
        <v>598</v>
      </c>
      <c r="DH598" s="681">
        <v>42945.573948958336</v>
      </c>
      <c r="DI598" s="662" t="s">
        <v>1013</v>
      </c>
      <c r="DJ598" s="663">
        <v>1</v>
      </c>
      <c r="DK598" s="662">
        <v>1</v>
      </c>
      <c r="DL598" s="687" t="str">
        <f t="shared" si="81"/>
        <v>พร้อมซ่อม</v>
      </c>
      <c r="DM598" s="688">
        <v>4724.3</v>
      </c>
      <c r="DN598" s="626" t="s">
        <v>2931</v>
      </c>
    </row>
    <row r="599" spans="1:118" x14ac:dyDescent="0.25">
      <c r="A599" s="689">
        <f t="shared" si="85"/>
        <v>7601</v>
      </c>
      <c r="B599" s="690">
        <f t="shared" si="86"/>
        <v>1707062</v>
      </c>
      <c r="C599" s="626">
        <v>599</v>
      </c>
      <c r="D599" s="677" t="str">
        <f t="shared" si="83"/>
        <v>17</v>
      </c>
      <c r="E599" s="677" t="str">
        <f t="shared" si="84"/>
        <v>07</v>
      </c>
      <c r="F599" s="691">
        <f t="shared" si="87"/>
        <v>62</v>
      </c>
      <c r="G599" s="692" t="str">
        <f t="shared" si="88"/>
        <v>062</v>
      </c>
      <c r="H599" s="680" t="str">
        <f t="shared" si="82"/>
        <v>1707062</v>
      </c>
      <c r="I599" s="681">
        <v>42973.419428819441</v>
      </c>
      <c r="J599" s="681">
        <v>42978</v>
      </c>
      <c r="L599" s="683">
        <f t="shared" si="89"/>
        <v>4.5805711805587634</v>
      </c>
      <c r="M599" s="684" t="str">
        <f t="shared" si="90"/>
        <v>JOB</v>
      </c>
      <c r="N599" s="684" t="str">
        <f>IF(I599="","",IFERROR(VLOOKUP(B599,QUEUE!$F$11:$X$1000,19,FALSE),"NON"))</f>
        <v>สมบูรณ์</v>
      </c>
      <c r="O599" s="684" t="str">
        <f>IF(I599="","",IFERROR(IF(VLOOKUP(B599,REFINISH!$F$4:$O$1000,10,FALSE)="",VLOOKUP(B599,REFINISH!$F$4:$O$1000,8,FALSE),"OK"),"NON"))</f>
        <v>OK</v>
      </c>
      <c r="P599" s="684" t="str">
        <f t="shared" si="91"/>
        <v>NON</v>
      </c>
      <c r="Q599" s="662" t="s">
        <v>16</v>
      </c>
      <c r="R599" s="662" t="s">
        <v>1527</v>
      </c>
      <c r="S599" s="662" t="s">
        <v>33</v>
      </c>
      <c r="T599" s="662" t="s">
        <v>2407</v>
      </c>
      <c r="U599" s="662" t="s">
        <v>387</v>
      </c>
      <c r="V599" s="685">
        <v>983326977</v>
      </c>
      <c r="W599" s="685">
        <v>971835233</v>
      </c>
      <c r="X599" s="662" t="s">
        <v>2408</v>
      </c>
      <c r="Y599" s="662" t="s">
        <v>299</v>
      </c>
      <c r="Z599" s="662" t="s">
        <v>2409</v>
      </c>
      <c r="AA599" s="662">
        <v>2012</v>
      </c>
      <c r="AB599" s="681">
        <v>43056</v>
      </c>
      <c r="AC599" s="686" t="s">
        <v>908</v>
      </c>
      <c r="AD599" s="686"/>
      <c r="AE599" s="686"/>
      <c r="AF599" s="686"/>
      <c r="AG599" s="626" t="s">
        <v>48</v>
      </c>
      <c r="AI599" s="626" t="s">
        <v>371</v>
      </c>
      <c r="DD599" s="626">
        <v>599</v>
      </c>
      <c r="DG599" s="626">
        <v>0.5</v>
      </c>
      <c r="DH599" s="681">
        <v>42945.580789004627</v>
      </c>
      <c r="DI599" s="662" t="s">
        <v>2629</v>
      </c>
      <c r="DJ599" s="663">
        <v>1</v>
      </c>
      <c r="DK599" s="662">
        <v>1</v>
      </c>
      <c r="DL599" s="687" t="str">
        <f t="shared" si="81"/>
        <v>พร้อมซ่อม</v>
      </c>
      <c r="DM599" s="688">
        <v>0</v>
      </c>
    </row>
    <row r="600" spans="1:118" x14ac:dyDescent="0.25">
      <c r="A600" s="689">
        <f t="shared" si="85"/>
        <v>7072</v>
      </c>
      <c r="B600" s="690">
        <f t="shared" si="86"/>
        <v>1707063</v>
      </c>
      <c r="C600" s="626">
        <v>600</v>
      </c>
      <c r="D600" s="677" t="str">
        <f t="shared" si="83"/>
        <v>17</v>
      </c>
      <c r="E600" s="677" t="str">
        <f t="shared" si="84"/>
        <v>07</v>
      </c>
      <c r="F600" s="691">
        <f t="shared" si="87"/>
        <v>63</v>
      </c>
      <c r="G600" s="692" t="str">
        <f t="shared" si="88"/>
        <v>063</v>
      </c>
      <c r="H600" s="680" t="str">
        <f t="shared" si="82"/>
        <v>1707063</v>
      </c>
      <c r="L600" s="683" t="str">
        <f t="shared" si="89"/>
        <v/>
      </c>
      <c r="M600" s="684" t="str">
        <f t="shared" si="90"/>
        <v/>
      </c>
      <c r="N600" s="684" t="str">
        <f>IF(I600="","",IFERROR(VLOOKUP(B600,QUEUE!$F$11:$X$1000,19,FALSE),"NON"))</f>
        <v/>
      </c>
      <c r="O600" s="684" t="str">
        <f>IF(I600="","",IFERROR(IF(VLOOKUP(B600,REFINISH!$F$4:$O$1000,10,FALSE)="",VLOOKUP(B600,REFINISH!$F$4:$O$1000,8,FALSE),"OK"),"NON"))</f>
        <v/>
      </c>
      <c r="P600" s="684" t="str">
        <f t="shared" si="91"/>
        <v/>
      </c>
      <c r="Q600" s="662" t="s">
        <v>16</v>
      </c>
      <c r="R600" s="662" t="s">
        <v>44</v>
      </c>
      <c r="S600" s="662" t="s">
        <v>32</v>
      </c>
      <c r="T600" s="662" t="s">
        <v>1456</v>
      </c>
      <c r="V600" s="685">
        <v>944930087</v>
      </c>
      <c r="X600" s="662" t="s">
        <v>2417</v>
      </c>
      <c r="Y600" s="662" t="s">
        <v>294</v>
      </c>
      <c r="Z600" s="662" t="s">
        <v>590</v>
      </c>
      <c r="AA600" s="662">
        <v>2008</v>
      </c>
      <c r="AB600" s="681">
        <v>42898</v>
      </c>
      <c r="AC600" s="686" t="s">
        <v>525</v>
      </c>
      <c r="AD600" s="686"/>
      <c r="AE600" s="686"/>
      <c r="AF600" s="686"/>
      <c r="DD600" s="626">
        <v>600</v>
      </c>
      <c r="DH600" s="681">
        <v>42947.399796759259</v>
      </c>
      <c r="DI600" s="662"/>
      <c r="DJ600" s="663"/>
      <c r="DK600" s="662">
        <v>1</v>
      </c>
      <c r="DL600" s="687" t="str">
        <f t="shared" si="81"/>
        <v>รออนุมัติ</v>
      </c>
      <c r="DM600" s="688">
        <v>3915.89</v>
      </c>
    </row>
    <row r="601" spans="1:118" x14ac:dyDescent="0.25">
      <c r="A601" s="689">
        <f t="shared" si="85"/>
        <v>6079</v>
      </c>
      <c r="B601" s="690">
        <f t="shared" si="86"/>
        <v>1707064</v>
      </c>
      <c r="C601" s="626">
        <v>601</v>
      </c>
      <c r="D601" s="677" t="str">
        <f t="shared" si="83"/>
        <v>17</v>
      </c>
      <c r="E601" s="677" t="str">
        <f t="shared" si="84"/>
        <v>07</v>
      </c>
      <c r="F601" s="691">
        <f t="shared" si="87"/>
        <v>64</v>
      </c>
      <c r="G601" s="692" t="str">
        <f t="shared" si="88"/>
        <v>064</v>
      </c>
      <c r="H601" s="680" t="str">
        <f t="shared" si="82"/>
        <v>1707064</v>
      </c>
      <c r="I601" s="681">
        <v>42947.440622222224</v>
      </c>
      <c r="J601" s="681">
        <v>42957</v>
      </c>
      <c r="K601" s="682" t="str">
        <f>IF(OR(M601="OUT",N601="OUT",N601="สมบูรณ์"),"ไม่ระบุ","")</f>
        <v>ไม่ระบุ</v>
      </c>
      <c r="L601" s="683">
        <f t="shared" si="89"/>
        <v>9.5593777777758078</v>
      </c>
      <c r="M601" s="684" t="str">
        <f t="shared" si="90"/>
        <v>JOB</v>
      </c>
      <c r="N601" s="684" t="str">
        <f>IF(I601="","",IFERROR(VLOOKUP(B601,QUEUE!$F$11:$X$1000,19,FALSE),"NON"))</f>
        <v>สมบูรณ์</v>
      </c>
      <c r="O601" s="684" t="str">
        <f>IF(I601="","",IFERROR(IF(VLOOKUP(B601,REFINISH!$F$4:$O$1000,10,FALSE)="",VLOOKUP(B601,REFINISH!$F$4:$O$1000,8,FALSE),"OK"),"NON"))</f>
        <v>OK</v>
      </c>
      <c r="P601" s="684" t="str">
        <f t="shared" si="91"/>
        <v>NON</v>
      </c>
      <c r="Q601" s="662" t="s">
        <v>16</v>
      </c>
      <c r="R601" s="662" t="s">
        <v>44</v>
      </c>
      <c r="S601" s="662" t="s">
        <v>39</v>
      </c>
      <c r="T601" s="662" t="s">
        <v>2418</v>
      </c>
      <c r="U601" s="662" t="s">
        <v>326</v>
      </c>
      <c r="V601" s="685">
        <v>892189397</v>
      </c>
      <c r="X601" s="662" t="s">
        <v>2419</v>
      </c>
      <c r="Y601" s="662" t="s">
        <v>310</v>
      </c>
      <c r="Z601" s="662" t="s">
        <v>336</v>
      </c>
      <c r="AA601" s="662">
        <v>2007</v>
      </c>
      <c r="AB601" s="681">
        <v>43198</v>
      </c>
      <c r="AC601" s="686" t="s">
        <v>306</v>
      </c>
      <c r="AD601" s="686"/>
      <c r="AE601" s="686"/>
      <c r="AF601" s="686"/>
      <c r="AG601" s="626" t="s">
        <v>62</v>
      </c>
      <c r="AI601" s="626" t="s">
        <v>63</v>
      </c>
      <c r="AK601" s="626" t="s">
        <v>72</v>
      </c>
      <c r="AL601" s="626" t="s">
        <v>340</v>
      </c>
      <c r="AM601" s="626" t="s">
        <v>2421</v>
      </c>
      <c r="DD601" s="626">
        <v>601</v>
      </c>
      <c r="DG601" s="626">
        <v>1</v>
      </c>
      <c r="DH601" s="681">
        <v>42947.435108101854</v>
      </c>
      <c r="DI601" s="662" t="s">
        <v>2420</v>
      </c>
      <c r="DJ601" s="663">
        <v>2</v>
      </c>
      <c r="DK601" s="662">
        <v>1</v>
      </c>
      <c r="DL601" s="687" t="str">
        <f t="shared" si="81"/>
        <v>พร้อมซ่อม</v>
      </c>
      <c r="DM601" s="688">
        <v>5799.07</v>
      </c>
    </row>
    <row r="602" spans="1:118" x14ac:dyDescent="0.25">
      <c r="A602" s="689">
        <f t="shared" si="85"/>
        <v>6252</v>
      </c>
      <c r="B602" s="690">
        <f t="shared" si="86"/>
        <v>1707065</v>
      </c>
      <c r="C602" s="626">
        <v>602</v>
      </c>
      <c r="D602" s="677" t="str">
        <f t="shared" si="83"/>
        <v>17</v>
      </c>
      <c r="E602" s="677" t="str">
        <f t="shared" si="84"/>
        <v>07</v>
      </c>
      <c r="F602" s="691">
        <f t="shared" si="87"/>
        <v>65</v>
      </c>
      <c r="G602" s="692" t="str">
        <f t="shared" si="88"/>
        <v>065</v>
      </c>
      <c r="H602" s="680" t="str">
        <f t="shared" si="82"/>
        <v>1707065</v>
      </c>
      <c r="I602" s="681">
        <v>43021.376525810185</v>
      </c>
      <c r="L602" s="683" t="str">
        <f t="shared" si="89"/>
        <v>No fix</v>
      </c>
      <c r="M602" s="684" t="str">
        <f t="shared" si="90"/>
        <v>JOB</v>
      </c>
      <c r="N602" s="684" t="str">
        <f>IF(I602="","",IFERROR(VLOOKUP(B602,QUEUE!$F$11:$X$1000,19,FALSE),"NON"))</f>
        <v>ประกอบ+ขัด</v>
      </c>
      <c r="O602" s="684" t="str">
        <f>IF(I602="","",IFERROR(IF(VLOOKUP(B602,REFINISH!$F$4:$O$1000,10,FALSE)="",VLOOKUP(B602,REFINISH!$F$4:$O$1000,8,FALSE),"OK"),"NON"))</f>
        <v>OK</v>
      </c>
      <c r="P602" s="684" t="str">
        <f t="shared" si="91"/>
        <v>NON</v>
      </c>
      <c r="Q602" s="662" t="s">
        <v>16</v>
      </c>
      <c r="R602" s="662" t="s">
        <v>1527</v>
      </c>
      <c r="S602" s="662" t="s">
        <v>201</v>
      </c>
      <c r="T602" s="662" t="s">
        <v>2422</v>
      </c>
      <c r="U602" s="662" t="s">
        <v>398</v>
      </c>
      <c r="V602" s="685">
        <v>891099370</v>
      </c>
      <c r="X602" s="662" t="s">
        <v>2423</v>
      </c>
      <c r="Y602" s="662" t="s">
        <v>299</v>
      </c>
      <c r="Z602" s="662" t="s">
        <v>684</v>
      </c>
      <c r="AA602" s="662">
        <v>1996</v>
      </c>
      <c r="AB602" s="681">
        <v>43194</v>
      </c>
      <c r="AC602" s="686" t="s">
        <v>2424</v>
      </c>
      <c r="AD602" s="686"/>
      <c r="AE602" s="686"/>
      <c r="AF602" s="686"/>
      <c r="AG602" s="626" t="s">
        <v>47</v>
      </c>
      <c r="AI602" s="626" t="s">
        <v>53</v>
      </c>
      <c r="CA602" s="626" t="s">
        <v>50</v>
      </c>
      <c r="CB602" s="626" t="s">
        <v>3145</v>
      </c>
      <c r="CC602" s="626" t="s">
        <v>51</v>
      </c>
      <c r="CD602" s="626" t="s">
        <v>3040</v>
      </c>
      <c r="CE602" s="626" t="s">
        <v>3146</v>
      </c>
      <c r="CG602" s="626" t="s">
        <v>3147</v>
      </c>
      <c r="DD602" s="626">
        <v>602</v>
      </c>
      <c r="DH602" s="681">
        <v>42947.574249305559</v>
      </c>
      <c r="DI602" s="662">
        <v>0</v>
      </c>
      <c r="DJ602" s="663">
        <v>2</v>
      </c>
      <c r="DK602" s="662">
        <v>1</v>
      </c>
      <c r="DL602" s="687" t="str">
        <f t="shared" si="81"/>
        <v>พร้อมซ่อม</v>
      </c>
      <c r="DM602" s="688">
        <v>4000</v>
      </c>
      <c r="DN602" s="626" t="s">
        <v>2931</v>
      </c>
    </row>
    <row r="603" spans="1:118" x14ac:dyDescent="0.25">
      <c r="A603" s="689">
        <f t="shared" si="85"/>
        <v>6691</v>
      </c>
      <c r="B603" s="690">
        <f t="shared" si="86"/>
        <v>1707066</v>
      </c>
      <c r="C603" s="626">
        <v>603</v>
      </c>
      <c r="D603" s="677" t="str">
        <f t="shared" si="83"/>
        <v>17</v>
      </c>
      <c r="E603" s="677" t="str">
        <f t="shared" si="84"/>
        <v>07</v>
      </c>
      <c r="F603" s="691">
        <f t="shared" si="87"/>
        <v>66</v>
      </c>
      <c r="G603" s="692" t="str">
        <f t="shared" si="88"/>
        <v>066</v>
      </c>
      <c r="H603" s="680" t="str">
        <f t="shared" si="82"/>
        <v>1707066</v>
      </c>
      <c r="I603" s="681">
        <v>42947.600865509259</v>
      </c>
      <c r="J603" s="681">
        <v>42955</v>
      </c>
      <c r="K603" s="682">
        <v>42961</v>
      </c>
      <c r="L603" s="683" t="s">
        <v>555</v>
      </c>
      <c r="M603" s="684" t="s">
        <v>555</v>
      </c>
      <c r="N603" s="684" t="s">
        <v>555</v>
      </c>
      <c r="O603" s="684" t="s">
        <v>555</v>
      </c>
      <c r="P603" s="684" t="s">
        <v>555</v>
      </c>
      <c r="Q603" s="662" t="s">
        <v>16</v>
      </c>
      <c r="R603" s="662" t="s">
        <v>44</v>
      </c>
      <c r="S603" s="662" t="s">
        <v>37</v>
      </c>
      <c r="T603" s="662" t="s">
        <v>2425</v>
      </c>
      <c r="U603" s="662" t="s">
        <v>510</v>
      </c>
      <c r="V603" s="685">
        <v>813459165</v>
      </c>
      <c r="X603" s="662" t="s">
        <v>2426</v>
      </c>
      <c r="Y603" s="662" t="s">
        <v>310</v>
      </c>
      <c r="Z603" s="662" t="s">
        <v>336</v>
      </c>
      <c r="AA603" s="662">
        <v>2013</v>
      </c>
      <c r="AB603" s="681">
        <v>43079</v>
      </c>
      <c r="AC603" s="686" t="s">
        <v>317</v>
      </c>
      <c r="AD603" s="686"/>
      <c r="AE603" s="686"/>
      <c r="AF603" s="686"/>
      <c r="AG603" s="626" t="s">
        <v>47</v>
      </c>
      <c r="AI603" s="626" t="s">
        <v>51</v>
      </c>
      <c r="AK603" s="626" t="s">
        <v>55</v>
      </c>
      <c r="AL603" s="626" t="s">
        <v>810</v>
      </c>
      <c r="AM603" s="626" t="s">
        <v>57</v>
      </c>
      <c r="AO603" s="626" t="s">
        <v>61</v>
      </c>
      <c r="AQ603" s="626" t="s">
        <v>63</v>
      </c>
      <c r="DD603" s="626">
        <v>603</v>
      </c>
      <c r="DG603" s="626">
        <v>1.5</v>
      </c>
      <c r="DH603" s="681">
        <v>42947.578903935188</v>
      </c>
      <c r="DI603" s="662">
        <v>0</v>
      </c>
      <c r="DJ603" s="663">
        <v>6</v>
      </c>
      <c r="DK603" s="662">
        <v>1</v>
      </c>
      <c r="DL603" s="687" t="str">
        <f t="shared" si="81"/>
        <v>พร้อมซ่อม</v>
      </c>
      <c r="DM603" s="688">
        <v>5721.2</v>
      </c>
    </row>
    <row r="604" spans="1:118" x14ac:dyDescent="0.25">
      <c r="A604" s="689">
        <f t="shared" si="85"/>
        <v>6970</v>
      </c>
      <c r="B604" s="690">
        <f t="shared" si="86"/>
        <v>1707067</v>
      </c>
      <c r="C604" s="626">
        <v>604</v>
      </c>
      <c r="D604" s="677" t="str">
        <f t="shared" si="83"/>
        <v>17</v>
      </c>
      <c r="E604" s="677" t="str">
        <f t="shared" si="84"/>
        <v>07</v>
      </c>
      <c r="F604" s="691">
        <f t="shared" si="87"/>
        <v>67</v>
      </c>
      <c r="G604" s="692" t="str">
        <f t="shared" si="88"/>
        <v>067</v>
      </c>
      <c r="H604" s="680" t="str">
        <f t="shared" si="82"/>
        <v>1707067</v>
      </c>
      <c r="I604" s="681">
        <v>42947.614189351851</v>
      </c>
      <c r="J604" s="681">
        <v>42966</v>
      </c>
      <c r="K604" s="682">
        <v>42973</v>
      </c>
      <c r="L604" s="683" t="s">
        <v>555</v>
      </c>
      <c r="M604" s="684" t="s">
        <v>555</v>
      </c>
      <c r="N604" s="684" t="s">
        <v>555</v>
      </c>
      <c r="O604" s="684" t="s">
        <v>555</v>
      </c>
      <c r="P604" s="684" t="s">
        <v>555</v>
      </c>
      <c r="Q604" s="662" t="s">
        <v>16</v>
      </c>
      <c r="R604" s="662" t="s">
        <v>102</v>
      </c>
      <c r="S604" s="662" t="s">
        <v>33</v>
      </c>
      <c r="T604" s="662" t="s">
        <v>2430</v>
      </c>
      <c r="U604" s="662" t="s">
        <v>308</v>
      </c>
      <c r="V604" s="685">
        <v>882471882</v>
      </c>
      <c r="X604" s="662" t="s">
        <v>2431</v>
      </c>
      <c r="Y604" s="662" t="s">
        <v>403</v>
      </c>
      <c r="Z604" s="662" t="s">
        <v>404</v>
      </c>
      <c r="AA604" s="662">
        <v>2012</v>
      </c>
      <c r="AB604" s="681">
        <v>43007</v>
      </c>
      <c r="AC604" s="686" t="s">
        <v>567</v>
      </c>
      <c r="AD604" s="686"/>
      <c r="AE604" s="686"/>
      <c r="AF604" s="686"/>
      <c r="AG604" s="626" t="s">
        <v>64</v>
      </c>
      <c r="AH604" s="626" t="s">
        <v>810</v>
      </c>
      <c r="AI604" s="626" t="s">
        <v>65</v>
      </c>
      <c r="AJ604" s="626" t="s">
        <v>810</v>
      </c>
      <c r="AK604" s="626" t="s">
        <v>72</v>
      </c>
      <c r="AL604" s="626" t="s">
        <v>340</v>
      </c>
      <c r="AM604" s="626" t="s">
        <v>341</v>
      </c>
      <c r="AO604" s="626" t="s">
        <v>2432</v>
      </c>
      <c r="DD604" s="626">
        <v>604</v>
      </c>
      <c r="DH604" s="681">
        <v>42947.612133680559</v>
      </c>
      <c r="DI604" s="662" t="s">
        <v>553</v>
      </c>
      <c r="DJ604" s="663">
        <v>0</v>
      </c>
      <c r="DK604" s="662">
        <v>1</v>
      </c>
      <c r="DL604" s="687" t="str">
        <f t="shared" si="81"/>
        <v>พร้อมซ่อม</v>
      </c>
      <c r="DM604" s="688">
        <v>0</v>
      </c>
    </row>
    <row r="605" spans="1:118" x14ac:dyDescent="0.25">
      <c r="A605" s="689">
        <f t="shared" si="85"/>
        <v>4378</v>
      </c>
      <c r="B605" s="690">
        <f t="shared" si="86"/>
        <v>1707068</v>
      </c>
      <c r="C605" s="626">
        <v>605</v>
      </c>
      <c r="D605" s="677" t="str">
        <f t="shared" si="83"/>
        <v>17</v>
      </c>
      <c r="E605" s="677" t="str">
        <f t="shared" si="84"/>
        <v>07</v>
      </c>
      <c r="F605" s="691">
        <f t="shared" si="87"/>
        <v>68</v>
      </c>
      <c r="G605" s="692" t="str">
        <f t="shared" si="88"/>
        <v>068</v>
      </c>
      <c r="H605" s="680" t="str">
        <f t="shared" si="82"/>
        <v>1707068</v>
      </c>
      <c r="I605" s="681">
        <v>42947.618038078705</v>
      </c>
      <c r="J605" s="681">
        <v>0</v>
      </c>
      <c r="K605" s="682" t="str">
        <f>IF(OR(M605="OUT",N605="OUT",N605="สมบูรณ์"),"ไม่ระบุ","")</f>
        <v>ไม่ระบุ</v>
      </c>
      <c r="L605" s="683">
        <f>IF(I605="","",IF(J605="","No fix",J605-I605))</f>
        <v>-42947.618038078705</v>
      </c>
      <c r="M605" s="684" t="str">
        <f>IF(I605="","",IF(AG605="","NON","JOB"))</f>
        <v>JOB</v>
      </c>
      <c r="N605" s="684" t="str">
        <f>IF(I605="","",IFERROR(VLOOKUP(B605,QUEUE!$F$11:$X$1000,19,FALSE),"NON"))</f>
        <v>สมบูรณ์</v>
      </c>
      <c r="O605" s="684" t="str">
        <f>IF(I605="","",IFERROR(IF(VLOOKUP(B605,REFINISH!$F$4:$O$1000,10,FALSE)="",VLOOKUP(B605,REFINISH!$F$4:$O$1000,8,FALSE),"OK"),"NON"))</f>
        <v>OK</v>
      </c>
      <c r="P605" s="684" t="str">
        <f>IF(I605="","",IF(AF605=0,"NON",IF(AF605-DE605=0,"OK","ขาด"&amp;AF605-DE605&amp;"ชิ้น")))</f>
        <v>NON</v>
      </c>
      <c r="Q605" s="662" t="s">
        <v>16</v>
      </c>
      <c r="R605" s="662" t="s">
        <v>45</v>
      </c>
      <c r="S605" s="662" t="s">
        <v>31</v>
      </c>
      <c r="T605" s="662" t="s">
        <v>2433</v>
      </c>
      <c r="U605" s="662" t="s">
        <v>308</v>
      </c>
      <c r="V605" s="685">
        <v>637817029</v>
      </c>
      <c r="X605" s="662" t="s">
        <v>2434</v>
      </c>
      <c r="Y605" s="662" t="s">
        <v>315</v>
      </c>
      <c r="Z605" s="662" t="s">
        <v>316</v>
      </c>
      <c r="AA605" s="662">
        <v>2012</v>
      </c>
      <c r="AB605" s="681">
        <v>43014</v>
      </c>
      <c r="AC605" s="686" t="s">
        <v>523</v>
      </c>
      <c r="AD605" s="686"/>
      <c r="AE605" s="686"/>
      <c r="AF605" s="686"/>
      <c r="AG605" s="626" t="s">
        <v>810</v>
      </c>
      <c r="DD605" s="626">
        <v>605</v>
      </c>
      <c r="DG605" s="626">
        <v>1.5</v>
      </c>
      <c r="DH605" s="681">
        <v>42947.617023495368</v>
      </c>
      <c r="DI605" s="662">
        <v>0</v>
      </c>
      <c r="DJ605" s="663">
        <v>0</v>
      </c>
      <c r="DK605" s="662">
        <v>1</v>
      </c>
      <c r="DL605" s="687" t="str">
        <f t="shared" si="81"/>
        <v>พร้อมซ่อม</v>
      </c>
      <c r="DM605" s="688">
        <v>25000</v>
      </c>
    </row>
    <row r="606" spans="1:118" x14ac:dyDescent="0.25">
      <c r="A606" s="689">
        <f t="shared" si="85"/>
        <v>7387</v>
      </c>
      <c r="B606" s="690">
        <f t="shared" si="86"/>
        <v>1707069</v>
      </c>
      <c r="C606" s="626">
        <v>606</v>
      </c>
      <c r="D606" s="677" t="str">
        <f t="shared" si="83"/>
        <v>17</v>
      </c>
      <c r="E606" s="677" t="str">
        <f t="shared" si="84"/>
        <v>07</v>
      </c>
      <c r="F606" s="691">
        <f t="shared" si="87"/>
        <v>69</v>
      </c>
      <c r="G606" s="692" t="str">
        <f t="shared" si="88"/>
        <v>069</v>
      </c>
      <c r="H606" s="680" t="str">
        <f t="shared" si="82"/>
        <v>1707069</v>
      </c>
      <c r="I606" s="681">
        <v>42982.390521990739</v>
      </c>
      <c r="J606" s="681">
        <v>42956</v>
      </c>
      <c r="K606" s="682">
        <v>42987</v>
      </c>
      <c r="L606" s="683" t="s">
        <v>555</v>
      </c>
      <c r="M606" s="684" t="s">
        <v>555</v>
      </c>
      <c r="N606" s="684" t="s">
        <v>555</v>
      </c>
      <c r="O606" s="684" t="s">
        <v>555</v>
      </c>
      <c r="P606" s="684" t="s">
        <v>555</v>
      </c>
      <c r="Q606" s="662" t="s">
        <v>16</v>
      </c>
      <c r="R606" s="662" t="s">
        <v>1527</v>
      </c>
      <c r="S606" s="662" t="s">
        <v>34</v>
      </c>
      <c r="T606" s="662" t="s">
        <v>2435</v>
      </c>
      <c r="U606" s="662" t="s">
        <v>326</v>
      </c>
      <c r="V606" s="685">
        <v>819104133</v>
      </c>
      <c r="X606" s="662" t="s">
        <v>2436</v>
      </c>
      <c r="Y606" s="662" t="s">
        <v>310</v>
      </c>
      <c r="Z606" s="662" t="s">
        <v>400</v>
      </c>
      <c r="AA606" s="662">
        <v>2010</v>
      </c>
      <c r="AB606" s="681" t="s">
        <v>330</v>
      </c>
      <c r="AD606" s="686"/>
      <c r="AE606" s="686"/>
      <c r="AF606" s="686"/>
      <c r="AG606" s="626" t="s">
        <v>48</v>
      </c>
      <c r="AI606" s="626" t="s">
        <v>2688</v>
      </c>
      <c r="DD606" s="626">
        <v>606</v>
      </c>
      <c r="DG606" s="626">
        <v>0.5</v>
      </c>
      <c r="DH606" s="681">
        <v>42947.657198958332</v>
      </c>
      <c r="DI606" s="662" t="s">
        <v>805</v>
      </c>
      <c r="DJ606" s="663">
        <v>1</v>
      </c>
      <c r="DK606" s="662"/>
      <c r="DL606" s="687" t="str">
        <f t="shared" si="81"/>
        <v>พร้อมซ่อม</v>
      </c>
      <c r="DM606" s="688">
        <v>4450</v>
      </c>
    </row>
    <row r="607" spans="1:118" x14ac:dyDescent="0.25">
      <c r="A607" s="689">
        <f t="shared" si="85"/>
        <v>1517</v>
      </c>
      <c r="B607" s="690">
        <f t="shared" si="86"/>
        <v>1707070</v>
      </c>
      <c r="C607" s="626">
        <v>607</v>
      </c>
      <c r="D607" s="677" t="str">
        <f t="shared" si="83"/>
        <v>17</v>
      </c>
      <c r="E607" s="677" t="str">
        <f t="shared" si="84"/>
        <v>07</v>
      </c>
      <c r="F607" s="691">
        <f t="shared" si="87"/>
        <v>70</v>
      </c>
      <c r="G607" s="692" t="str">
        <f t="shared" si="88"/>
        <v>070</v>
      </c>
      <c r="H607" s="680" t="str">
        <f t="shared" si="82"/>
        <v>1707070</v>
      </c>
      <c r="I607" s="681">
        <v>42947.661948263885</v>
      </c>
      <c r="J607" s="681">
        <v>42966</v>
      </c>
      <c r="K607" s="682">
        <v>42972</v>
      </c>
      <c r="L607" s="683" t="s">
        <v>555</v>
      </c>
      <c r="M607" s="684" t="s">
        <v>555</v>
      </c>
      <c r="N607" s="684" t="s">
        <v>555</v>
      </c>
      <c r="O607" s="684" t="s">
        <v>555</v>
      </c>
      <c r="P607" s="684" t="s">
        <v>555</v>
      </c>
      <c r="Q607" s="662" t="s">
        <v>16</v>
      </c>
      <c r="R607" s="662" t="s">
        <v>102</v>
      </c>
      <c r="S607" s="662" t="s">
        <v>31</v>
      </c>
      <c r="T607" s="662" t="s">
        <v>2437</v>
      </c>
      <c r="V607" s="685">
        <v>904281550</v>
      </c>
      <c r="X607" s="662" t="s">
        <v>2438</v>
      </c>
      <c r="Y607" s="662" t="s">
        <v>294</v>
      </c>
      <c r="AB607" s="681" t="s">
        <v>330</v>
      </c>
      <c r="AD607" s="686"/>
      <c r="AE607" s="686"/>
      <c r="AF607" s="686"/>
      <c r="AG607" s="626" t="s">
        <v>341</v>
      </c>
      <c r="AI607" s="626" t="s">
        <v>1979</v>
      </c>
      <c r="DD607" s="626">
        <v>607</v>
      </c>
      <c r="DH607" s="681">
        <v>42947.660794791664</v>
      </c>
      <c r="DI607" s="662" t="s">
        <v>635</v>
      </c>
      <c r="DJ607" s="663">
        <v>0</v>
      </c>
      <c r="DK607" s="662">
        <v>1</v>
      </c>
      <c r="DL607" s="687" t="str">
        <f t="shared" si="81"/>
        <v>พร้อมซ่อม</v>
      </c>
      <c r="DM607" s="688">
        <v>4700</v>
      </c>
    </row>
    <row r="608" spans="1:118" x14ac:dyDescent="0.25">
      <c r="A608" s="689">
        <f t="shared" si="85"/>
        <v>3213</v>
      </c>
      <c r="B608" s="690">
        <f t="shared" si="86"/>
        <v>1707071</v>
      </c>
      <c r="C608" s="626">
        <v>608</v>
      </c>
      <c r="D608" s="677" t="str">
        <f t="shared" si="83"/>
        <v>17</v>
      </c>
      <c r="E608" s="677" t="str">
        <f t="shared" si="84"/>
        <v>07</v>
      </c>
      <c r="F608" s="691">
        <f t="shared" si="87"/>
        <v>71</v>
      </c>
      <c r="G608" s="692" t="str">
        <f t="shared" si="88"/>
        <v>071</v>
      </c>
      <c r="H608" s="680" t="str">
        <f t="shared" si="82"/>
        <v>1707071</v>
      </c>
      <c r="L608" s="683" t="str">
        <f>IF(I608="","",IF(J608="","No fix",J608-I608))</f>
        <v/>
      </c>
      <c r="M608" s="684" t="str">
        <f>IF(I608="","",IF(AG608="","NON","JOB"))</f>
        <v/>
      </c>
      <c r="N608" s="684" t="str">
        <f>IF(I608="","",IFERROR(VLOOKUP(B608,QUEUE!$F$11:$X$1000,19,FALSE),"NON"))</f>
        <v/>
      </c>
      <c r="O608" s="684" t="str">
        <f>IF(I608="","",IFERROR(IF(VLOOKUP(B608,REFINISH!$F$4:$O$1000,10,FALSE)="",VLOOKUP(B608,REFINISH!$F$4:$O$1000,8,FALSE),"OK"),"NON"))</f>
        <v/>
      </c>
      <c r="P608" s="684" t="str">
        <f>IF(I608="","",IF(AF608=0,"NON",IF(AF608-DE608=0,"OK","ขาด"&amp;AF608-DE608&amp;"ชิ้น")))</f>
        <v/>
      </c>
      <c r="Q608" s="662" t="s">
        <v>16</v>
      </c>
      <c r="R608" s="662" t="s">
        <v>44</v>
      </c>
      <c r="S608" s="662" t="s">
        <v>35</v>
      </c>
      <c r="T608" s="662" t="s">
        <v>2439</v>
      </c>
      <c r="V608" s="685">
        <v>869913993</v>
      </c>
      <c r="X608" s="662" t="s">
        <v>2440</v>
      </c>
      <c r="Y608" s="662" t="s">
        <v>315</v>
      </c>
      <c r="Z608" s="662" t="s">
        <v>333</v>
      </c>
      <c r="AA608" s="662">
        <v>2009</v>
      </c>
      <c r="AB608" s="681">
        <v>43048</v>
      </c>
      <c r="AC608" s="686" t="s">
        <v>661</v>
      </c>
      <c r="AD608" s="686"/>
      <c r="AE608" s="686"/>
      <c r="AF608" s="686"/>
      <c r="DD608" s="626">
        <v>608</v>
      </c>
      <c r="DH608" s="681">
        <v>42947.704347800929</v>
      </c>
      <c r="DI608" s="662"/>
      <c r="DJ608" s="663"/>
      <c r="DK608" s="662"/>
      <c r="DL608" s="687" t="str">
        <f t="shared" si="81"/>
        <v>รออนุมัติ</v>
      </c>
      <c r="DM608" s="688"/>
    </row>
    <row r="609" spans="1:118" x14ac:dyDescent="0.25">
      <c r="A609" s="689">
        <f t="shared" si="85"/>
        <v>803</v>
      </c>
      <c r="B609" s="690">
        <f t="shared" si="86"/>
        <v>1708001</v>
      </c>
      <c r="C609" s="626">
        <v>609</v>
      </c>
      <c r="D609" s="677" t="str">
        <f t="shared" si="83"/>
        <v>17</v>
      </c>
      <c r="E609" s="677" t="str">
        <f t="shared" si="84"/>
        <v>08</v>
      </c>
      <c r="F609" s="691">
        <f t="shared" si="87"/>
        <v>1</v>
      </c>
      <c r="G609" s="692" t="str">
        <f t="shared" si="88"/>
        <v>001</v>
      </c>
      <c r="H609" s="680" t="str">
        <f t="shared" si="82"/>
        <v>1708001</v>
      </c>
      <c r="I609" s="681">
        <v>42965.476893634259</v>
      </c>
      <c r="J609" s="681">
        <v>42971</v>
      </c>
      <c r="K609" s="682">
        <v>42975</v>
      </c>
      <c r="L609" s="683" t="s">
        <v>555</v>
      </c>
      <c r="M609" s="684" t="s">
        <v>555</v>
      </c>
      <c r="N609" s="684" t="s">
        <v>555</v>
      </c>
      <c r="O609" s="684" t="s">
        <v>555</v>
      </c>
      <c r="P609" s="684" t="s">
        <v>555</v>
      </c>
      <c r="Q609" s="662" t="s">
        <v>16</v>
      </c>
      <c r="R609" s="662" t="s">
        <v>1527</v>
      </c>
      <c r="S609" s="662" t="s">
        <v>31</v>
      </c>
      <c r="T609" s="662" t="s">
        <v>2443</v>
      </c>
      <c r="U609" s="662" t="s">
        <v>313</v>
      </c>
      <c r="V609" s="685">
        <v>823934625</v>
      </c>
      <c r="W609" s="685">
        <v>628526942</v>
      </c>
      <c r="X609" s="662" t="s">
        <v>2444</v>
      </c>
      <c r="Y609" s="662" t="s">
        <v>299</v>
      </c>
      <c r="Z609" s="662" t="s">
        <v>684</v>
      </c>
      <c r="AA609" s="662">
        <v>2005</v>
      </c>
      <c r="AB609" s="681">
        <v>43067</v>
      </c>
      <c r="AC609" s="686" t="s">
        <v>306</v>
      </c>
      <c r="AD609" s="686"/>
      <c r="AE609" s="686"/>
      <c r="AF609" s="686"/>
      <c r="AG609" s="626" t="s">
        <v>47</v>
      </c>
      <c r="AH609" s="626" t="s">
        <v>340</v>
      </c>
      <c r="AI609" s="626" t="s">
        <v>73</v>
      </c>
      <c r="AJ609" s="626" t="s">
        <v>340</v>
      </c>
      <c r="DD609" s="626">
        <v>609</v>
      </c>
      <c r="DG609" s="626">
        <v>0.5</v>
      </c>
      <c r="DH609" s="681">
        <v>42948.4553443287</v>
      </c>
      <c r="DI609" s="662">
        <v>0</v>
      </c>
      <c r="DJ609" s="663">
        <v>1</v>
      </c>
      <c r="DK609" s="662">
        <v>1</v>
      </c>
      <c r="DL609" s="687" t="str">
        <f t="shared" si="81"/>
        <v>พร้อมซ่อม</v>
      </c>
      <c r="DM609" s="688">
        <v>9738.32</v>
      </c>
    </row>
    <row r="610" spans="1:118" x14ac:dyDescent="0.25">
      <c r="A610" s="689">
        <f t="shared" si="85"/>
        <v>2109</v>
      </c>
      <c r="B610" s="690">
        <f t="shared" si="86"/>
        <v>1708002</v>
      </c>
      <c r="C610" s="626">
        <v>610</v>
      </c>
      <c r="D610" s="677" t="str">
        <f t="shared" si="83"/>
        <v>17</v>
      </c>
      <c r="E610" s="677" t="str">
        <f t="shared" si="84"/>
        <v>08</v>
      </c>
      <c r="F610" s="691">
        <f t="shared" si="87"/>
        <v>2</v>
      </c>
      <c r="G610" s="692" t="str">
        <f t="shared" si="88"/>
        <v>002</v>
      </c>
      <c r="H610" s="680" t="str">
        <f t="shared" si="82"/>
        <v>1708002</v>
      </c>
      <c r="I610" s="681">
        <v>42973.725340740741</v>
      </c>
      <c r="J610" s="681">
        <v>42978</v>
      </c>
      <c r="K610" s="682">
        <v>42977</v>
      </c>
      <c r="L610" s="683" t="s">
        <v>555</v>
      </c>
      <c r="M610" s="684" t="s">
        <v>555</v>
      </c>
      <c r="N610" s="684" t="s">
        <v>555</v>
      </c>
      <c r="O610" s="684" t="s">
        <v>555</v>
      </c>
      <c r="P610" s="684" t="s">
        <v>555</v>
      </c>
      <c r="Q610" s="662" t="s">
        <v>16</v>
      </c>
      <c r="R610" s="662" t="s">
        <v>103</v>
      </c>
      <c r="S610" s="662" t="s">
        <v>31</v>
      </c>
      <c r="T610" s="662" t="s">
        <v>2451</v>
      </c>
      <c r="U610" s="662" t="s">
        <v>303</v>
      </c>
      <c r="V610" s="685">
        <v>614593962</v>
      </c>
      <c r="X610" s="662" t="s">
        <v>2452</v>
      </c>
      <c r="Y610" s="662" t="s">
        <v>310</v>
      </c>
      <c r="Z610" s="662" t="s">
        <v>400</v>
      </c>
      <c r="AA610" s="662">
        <v>2009</v>
      </c>
      <c r="AB610" s="681">
        <v>43035</v>
      </c>
      <c r="AC610" s="686" t="s">
        <v>523</v>
      </c>
      <c r="AD610" s="686"/>
      <c r="AE610" s="686"/>
      <c r="AF610" s="686"/>
      <c r="AG610" s="626" t="s">
        <v>48</v>
      </c>
      <c r="AH610" s="626" t="e">
        <v>#NAME?</v>
      </c>
      <c r="DD610" s="626">
        <v>610</v>
      </c>
      <c r="DH610" s="681">
        <v>42949.435490277778</v>
      </c>
      <c r="DI610" s="662">
        <v>0</v>
      </c>
      <c r="DJ610" s="663">
        <v>1</v>
      </c>
      <c r="DK610" s="662"/>
      <c r="DL610" s="687" t="str">
        <f t="shared" si="81"/>
        <v>พร้อมซ่อม</v>
      </c>
      <c r="DM610" s="688"/>
    </row>
    <row r="611" spans="1:118" x14ac:dyDescent="0.25">
      <c r="A611" s="689" t="e">
        <f t="shared" si="85"/>
        <v>#VALUE!</v>
      </c>
      <c r="B611" s="690">
        <f t="shared" si="86"/>
        <v>1708003</v>
      </c>
      <c r="C611" s="626">
        <v>611</v>
      </c>
      <c r="D611" s="677" t="str">
        <f t="shared" si="83"/>
        <v>17</v>
      </c>
      <c r="E611" s="677" t="str">
        <f t="shared" si="84"/>
        <v>08</v>
      </c>
      <c r="F611" s="691">
        <f t="shared" si="87"/>
        <v>3</v>
      </c>
      <c r="G611" s="692" t="str">
        <f t="shared" si="88"/>
        <v>003</v>
      </c>
      <c r="H611" s="680" t="str">
        <f t="shared" si="82"/>
        <v>1708003</v>
      </c>
      <c r="I611" s="681" t="s">
        <v>1549</v>
      </c>
      <c r="J611" s="681" t="s">
        <v>1549</v>
      </c>
      <c r="K611" s="681" t="s">
        <v>1549</v>
      </c>
      <c r="L611" s="681" t="s">
        <v>1549</v>
      </c>
      <c r="M611" s="681" t="s">
        <v>1549</v>
      </c>
      <c r="N611" s="681" t="s">
        <v>1549</v>
      </c>
      <c r="O611" s="681" t="s">
        <v>1549</v>
      </c>
      <c r="P611" s="681" t="s">
        <v>1549</v>
      </c>
      <c r="Q611" s="681" t="s">
        <v>1549</v>
      </c>
      <c r="R611" s="681" t="s">
        <v>1549</v>
      </c>
      <c r="S611" s="681" t="s">
        <v>1549</v>
      </c>
      <c r="T611" s="681" t="s">
        <v>1549</v>
      </c>
      <c r="U611" s="681" t="s">
        <v>1549</v>
      </c>
      <c r="V611" s="681" t="s">
        <v>1549</v>
      </c>
      <c r="W611" s="681" t="s">
        <v>1549</v>
      </c>
      <c r="X611" s="681" t="s">
        <v>1549</v>
      </c>
      <c r="Y611" s="681" t="s">
        <v>1549</v>
      </c>
      <c r="Z611" s="681" t="s">
        <v>1549</v>
      </c>
      <c r="AA611" s="681" t="s">
        <v>1549</v>
      </c>
      <c r="AB611" s="681" t="s">
        <v>1549</v>
      </c>
      <c r="AC611" s="681" t="s">
        <v>1549</v>
      </c>
      <c r="AD611" s="681" t="s">
        <v>1549</v>
      </c>
      <c r="AE611" s="681" t="s">
        <v>1549</v>
      </c>
      <c r="AF611" s="681" t="s">
        <v>1549</v>
      </c>
      <c r="AG611" s="626" t="s">
        <v>48</v>
      </c>
      <c r="AI611" s="626" t="s">
        <v>79</v>
      </c>
      <c r="AK611" s="626" t="s">
        <v>52</v>
      </c>
      <c r="CA611" s="626" t="s">
        <v>47</v>
      </c>
      <c r="CC611" s="626" t="s">
        <v>51</v>
      </c>
      <c r="CE611" s="626" t="s">
        <v>58</v>
      </c>
      <c r="DD611" s="626">
        <v>611</v>
      </c>
      <c r="DH611" s="681">
        <v>42949.619837384256</v>
      </c>
      <c r="DI611" s="662" t="s">
        <v>1549</v>
      </c>
      <c r="DJ611" s="662" t="s">
        <v>1549</v>
      </c>
      <c r="DK611" s="662" t="s">
        <v>1549</v>
      </c>
      <c r="DL611" s="662" t="s">
        <v>1549</v>
      </c>
      <c r="DM611" s="662" t="s">
        <v>1549</v>
      </c>
      <c r="DN611" s="626" t="s">
        <v>2931</v>
      </c>
    </row>
    <row r="612" spans="1:118" x14ac:dyDescent="0.25">
      <c r="A612" s="689">
        <f t="shared" si="85"/>
        <v>3847</v>
      </c>
      <c r="B612" s="690">
        <f t="shared" si="86"/>
        <v>1708004</v>
      </c>
      <c r="C612" s="626">
        <v>612</v>
      </c>
      <c r="D612" s="677" t="str">
        <f t="shared" si="83"/>
        <v>17</v>
      </c>
      <c r="E612" s="677" t="str">
        <f t="shared" si="84"/>
        <v>08</v>
      </c>
      <c r="F612" s="691">
        <f t="shared" si="87"/>
        <v>4</v>
      </c>
      <c r="G612" s="692" t="str">
        <f t="shared" si="88"/>
        <v>004</v>
      </c>
      <c r="H612" s="680" t="str">
        <f t="shared" si="82"/>
        <v>1708004</v>
      </c>
      <c r="I612" s="681">
        <v>43017.599811574073</v>
      </c>
      <c r="L612" s="683" t="str">
        <f>IF(I612="","",IF(J612="","No fix",J612-I612))</f>
        <v>No fix</v>
      </c>
      <c r="M612" s="684" t="str">
        <f>IF(I612="","",IF(AG612="","NON","JOB"))</f>
        <v>JOB</v>
      </c>
      <c r="N612" s="684" t="str">
        <f>IF(I612="","",IFERROR(VLOOKUP(B612,QUEUE!$F$11:$X$1000,19,FALSE),"NON"))</f>
        <v>รอส่ง</v>
      </c>
      <c r="O612" s="684" t="str">
        <f>IF(I612="","",IFERROR(IF(VLOOKUP(B612,REFINISH!$F$4:$O$1000,10,FALSE)="",VLOOKUP(B612,REFINISH!$F$4:$O$1000,8,FALSE),"OK"),"NON"))</f>
        <v>OK</v>
      </c>
      <c r="P612" s="684" t="str">
        <f>IF(I612="","",IF(AF612=0,"NON",IF(AF612-DE612=0,"OK","ขาด"&amp;AF612-DE612&amp;"ชิ้น")))</f>
        <v>NON</v>
      </c>
      <c r="Q612" s="662" t="s">
        <v>16</v>
      </c>
      <c r="R612" s="662" t="s">
        <v>43</v>
      </c>
      <c r="S612" s="662" t="s">
        <v>201</v>
      </c>
      <c r="T612" s="662" t="s">
        <v>2453</v>
      </c>
      <c r="U612" s="662" t="s">
        <v>308</v>
      </c>
      <c r="V612" s="685">
        <v>894796046</v>
      </c>
      <c r="X612" s="662" t="s">
        <v>2454</v>
      </c>
      <c r="Y612" s="662" t="s">
        <v>315</v>
      </c>
      <c r="Z612" s="662" t="s">
        <v>316</v>
      </c>
      <c r="AA612" s="662">
        <v>2010</v>
      </c>
      <c r="AB612" s="681">
        <v>42975</v>
      </c>
      <c r="AC612" s="686" t="s">
        <v>521</v>
      </c>
      <c r="AD612" s="686"/>
      <c r="AE612" s="686"/>
      <c r="AF612" s="686"/>
      <c r="AG612" s="626" t="s">
        <v>48</v>
      </c>
      <c r="AI612" s="626" t="s">
        <v>78</v>
      </c>
      <c r="CA612" s="626" t="s">
        <v>47</v>
      </c>
      <c r="CB612" s="626" t="s">
        <v>3048</v>
      </c>
      <c r="CC612" s="626" t="s">
        <v>51</v>
      </c>
      <c r="CD612" s="626" t="s">
        <v>3040</v>
      </c>
      <c r="CE612" s="626" t="s">
        <v>64</v>
      </c>
      <c r="CF612" s="626" t="s">
        <v>3048</v>
      </c>
      <c r="CG612" s="626" t="s">
        <v>65</v>
      </c>
      <c r="CH612" s="626" t="s">
        <v>3048</v>
      </c>
      <c r="DD612" s="626">
        <v>612</v>
      </c>
      <c r="DH612" s="681">
        <v>42949.709085185183</v>
      </c>
      <c r="DI612" s="662">
        <v>0</v>
      </c>
      <c r="DJ612" s="663">
        <v>2</v>
      </c>
      <c r="DK612" s="662">
        <v>1</v>
      </c>
      <c r="DL612" s="687" t="str">
        <f t="shared" si="81"/>
        <v>พร้อมซ่อม</v>
      </c>
      <c r="DM612" s="688">
        <v>4600</v>
      </c>
      <c r="DN612" s="626" t="s">
        <v>2931</v>
      </c>
    </row>
    <row r="613" spans="1:118" x14ac:dyDescent="0.25">
      <c r="A613" s="689">
        <f t="shared" si="85"/>
        <v>586</v>
      </c>
      <c r="B613" s="690">
        <f t="shared" si="86"/>
        <v>1708005</v>
      </c>
      <c r="C613" s="626">
        <v>613</v>
      </c>
      <c r="D613" s="677" t="str">
        <f t="shared" si="83"/>
        <v>17</v>
      </c>
      <c r="E613" s="677" t="str">
        <f t="shared" si="84"/>
        <v>08</v>
      </c>
      <c r="F613" s="691">
        <f t="shared" si="87"/>
        <v>5</v>
      </c>
      <c r="G613" s="692" t="str">
        <f t="shared" si="88"/>
        <v>005</v>
      </c>
      <c r="H613" s="680" t="str">
        <f t="shared" si="82"/>
        <v>1708005</v>
      </c>
      <c r="I613" s="681">
        <v>42968.622523958336</v>
      </c>
      <c r="J613" s="681">
        <v>42993</v>
      </c>
      <c r="K613" s="682">
        <v>42980</v>
      </c>
      <c r="L613" s="683" t="s">
        <v>555</v>
      </c>
      <c r="M613" s="684" t="s">
        <v>555</v>
      </c>
      <c r="N613" s="684" t="s">
        <v>555</v>
      </c>
      <c r="O613" s="684" t="s">
        <v>555</v>
      </c>
      <c r="P613" s="684" t="s">
        <v>555</v>
      </c>
      <c r="Q613" s="662" t="s">
        <v>16</v>
      </c>
      <c r="R613" s="662" t="s">
        <v>44</v>
      </c>
      <c r="S613" s="662" t="s">
        <v>35</v>
      </c>
      <c r="T613" s="662" t="s">
        <v>2457</v>
      </c>
      <c r="U613" s="662" t="s">
        <v>387</v>
      </c>
      <c r="V613" s="685">
        <v>990125792</v>
      </c>
      <c r="X613" s="662" t="s">
        <v>2458</v>
      </c>
      <c r="Y613" s="662" t="s">
        <v>299</v>
      </c>
      <c r="Z613" s="662" t="s">
        <v>368</v>
      </c>
      <c r="AA613" s="662">
        <v>2014</v>
      </c>
      <c r="AB613" s="681">
        <v>43335</v>
      </c>
      <c r="AC613" s="686" t="s">
        <v>390</v>
      </c>
      <c r="AD613" s="686"/>
      <c r="AE613" s="686"/>
      <c r="AF613" s="686"/>
      <c r="AG613" s="626" t="s">
        <v>341</v>
      </c>
      <c r="DD613" s="626">
        <v>613</v>
      </c>
      <c r="DH613" s="681">
        <v>42950.63828900463</v>
      </c>
      <c r="DI613" s="662">
        <v>0</v>
      </c>
      <c r="DJ613" s="663">
        <v>0</v>
      </c>
      <c r="DK613" s="662">
        <v>1</v>
      </c>
      <c r="DL613" s="687" t="str">
        <f t="shared" si="81"/>
        <v>พร้อมซ่อม</v>
      </c>
      <c r="DM613" s="688">
        <v>7230</v>
      </c>
    </row>
    <row r="614" spans="1:118" x14ac:dyDescent="0.25">
      <c r="A614" s="689">
        <f t="shared" si="85"/>
        <v>8361</v>
      </c>
      <c r="B614" s="690">
        <f t="shared" si="86"/>
        <v>1708006</v>
      </c>
      <c r="C614" s="626">
        <v>614</v>
      </c>
      <c r="D614" s="677" t="str">
        <f t="shared" si="83"/>
        <v>17</v>
      </c>
      <c r="E614" s="677" t="str">
        <f t="shared" si="84"/>
        <v>08</v>
      </c>
      <c r="F614" s="691">
        <f t="shared" si="87"/>
        <v>6</v>
      </c>
      <c r="G614" s="692" t="str">
        <f t="shared" si="88"/>
        <v>006</v>
      </c>
      <c r="H614" s="680" t="str">
        <f t="shared" si="82"/>
        <v>1708006</v>
      </c>
      <c r="I614" s="681">
        <v>42950.647310300927</v>
      </c>
      <c r="J614" s="681">
        <v>0</v>
      </c>
      <c r="K614" s="682" t="str">
        <f>IF(OR(M614="OUT",N614="OUT",N614="สมบูรณ์"),"ไม่ระบุ","")</f>
        <v/>
      </c>
      <c r="L614" s="683">
        <f>IF(I614="","",IF(J614="","No fix",J614-I614))</f>
        <v>-42950.647310300927</v>
      </c>
      <c r="M614" s="684" t="str">
        <f>IF(I614="","",IF(AG614="","NON","JOB"))</f>
        <v>JOB</v>
      </c>
      <c r="N614" s="684" t="str">
        <f>IF(I614="","",IFERROR(VLOOKUP(B614,QUEUE!$F$11:$X$1000,19,FALSE),"NON"))</f>
        <v>ประกอบ+ขัด</v>
      </c>
      <c r="O614" s="684" t="str">
        <f>IF(I614="","",IFERROR(IF(VLOOKUP(B614,REFINISH!$F$4:$O$1000,10,FALSE)="",VLOOKUP(B614,REFINISH!$F$4:$O$1000,8,FALSE),"OK"),"NON"))</f>
        <v>OK</v>
      </c>
      <c r="P614" s="684" t="str">
        <f>IF(I614="","",IF(AF614=0,"NON",IF(AF614-DE614=0,"OK","ขาด"&amp;AF614-DE614&amp;"ชิ้น")))</f>
        <v>NON</v>
      </c>
      <c r="Q614" s="662" t="s">
        <v>16</v>
      </c>
      <c r="R614" s="662" t="s">
        <v>179</v>
      </c>
      <c r="S614" s="662" t="s">
        <v>31</v>
      </c>
      <c r="T614" s="662" t="s">
        <v>2459</v>
      </c>
      <c r="U614" s="662" t="s">
        <v>326</v>
      </c>
      <c r="V614" s="685">
        <v>925476334</v>
      </c>
      <c r="X614" s="662" t="s">
        <v>2460</v>
      </c>
      <c r="Y614" s="662" t="s">
        <v>403</v>
      </c>
      <c r="Z614" s="662" t="s">
        <v>404</v>
      </c>
      <c r="AA614" s="662">
        <v>2013</v>
      </c>
      <c r="AB614" s="681">
        <v>43196</v>
      </c>
      <c r="AC614" s="686" t="s">
        <v>365</v>
      </c>
      <c r="AD614" s="686"/>
      <c r="AE614" s="686"/>
      <c r="AF614" s="686"/>
      <c r="AG614" s="626" t="s">
        <v>810</v>
      </c>
      <c r="DD614" s="626">
        <v>614</v>
      </c>
      <c r="DG614" s="626">
        <v>1.5</v>
      </c>
      <c r="DH614" s="681">
        <v>42950.64564224537</v>
      </c>
      <c r="DI614" s="662" t="s">
        <v>429</v>
      </c>
      <c r="DJ614" s="663">
        <v>0</v>
      </c>
      <c r="DK614" s="662"/>
      <c r="DL614" s="687" t="str">
        <f t="shared" si="81"/>
        <v>พร้อมซ่อม</v>
      </c>
      <c r="DM614" s="688">
        <v>1981</v>
      </c>
    </row>
    <row r="615" spans="1:118" x14ac:dyDescent="0.25">
      <c r="A615" s="689">
        <f t="shared" si="85"/>
        <v>3085</v>
      </c>
      <c r="B615" s="690">
        <f t="shared" si="86"/>
        <v>1708007</v>
      </c>
      <c r="C615" s="626">
        <v>615</v>
      </c>
      <c r="D615" s="677" t="str">
        <f t="shared" si="83"/>
        <v>17</v>
      </c>
      <c r="E615" s="677" t="str">
        <f t="shared" si="84"/>
        <v>08</v>
      </c>
      <c r="F615" s="691">
        <f t="shared" si="87"/>
        <v>7</v>
      </c>
      <c r="G615" s="692" t="str">
        <f t="shared" si="88"/>
        <v>007</v>
      </c>
      <c r="H615" s="680" t="str">
        <f t="shared" si="82"/>
        <v>1708007</v>
      </c>
      <c r="I615" s="681">
        <v>42976.673233449073</v>
      </c>
      <c r="J615" s="681">
        <v>42982</v>
      </c>
      <c r="K615" s="682">
        <v>42982</v>
      </c>
      <c r="L615" s="683" t="s">
        <v>555</v>
      </c>
      <c r="M615" s="684" t="s">
        <v>555</v>
      </c>
      <c r="N615" s="684" t="s">
        <v>555</v>
      </c>
      <c r="O615" s="684" t="s">
        <v>555</v>
      </c>
      <c r="P615" s="684" t="s">
        <v>555</v>
      </c>
      <c r="Q615" s="662" t="s">
        <v>16</v>
      </c>
      <c r="R615" s="662" t="s">
        <v>43</v>
      </c>
      <c r="S615" s="662" t="s">
        <v>201</v>
      </c>
      <c r="T615" s="662" t="s">
        <v>2461</v>
      </c>
      <c r="U615" s="662" t="s">
        <v>308</v>
      </c>
      <c r="V615" s="685">
        <v>993964410</v>
      </c>
      <c r="X615" s="662" t="s">
        <v>2462</v>
      </c>
      <c r="Y615" s="662" t="s">
        <v>294</v>
      </c>
      <c r="Z615" s="662" t="s">
        <v>590</v>
      </c>
      <c r="AA615" s="662">
        <v>2014</v>
      </c>
      <c r="AB615" s="681">
        <v>43250</v>
      </c>
      <c r="AC615" s="686" t="s">
        <v>832</v>
      </c>
      <c r="AD615" s="686"/>
      <c r="AE615" s="686"/>
      <c r="AF615" s="686"/>
      <c r="AG615" s="626" t="s">
        <v>79</v>
      </c>
      <c r="AI615" s="626" t="s">
        <v>72</v>
      </c>
      <c r="AJ615" s="626" t="s">
        <v>340</v>
      </c>
      <c r="AK615" s="626" t="s">
        <v>780</v>
      </c>
      <c r="DD615" s="626">
        <v>615</v>
      </c>
      <c r="DG615" s="626">
        <v>0.5</v>
      </c>
      <c r="DH615" s="681">
        <v>42950.650571064813</v>
      </c>
      <c r="DI615" s="662" t="s">
        <v>2656</v>
      </c>
      <c r="DJ615" s="663">
        <v>1</v>
      </c>
      <c r="DK615" s="662">
        <v>1</v>
      </c>
      <c r="DL615" s="687" t="str">
        <f t="shared" si="81"/>
        <v>พร้อมซ่อม</v>
      </c>
      <c r="DM615" s="688"/>
    </row>
    <row r="616" spans="1:118" x14ac:dyDescent="0.25">
      <c r="A616" s="689">
        <f t="shared" si="85"/>
        <v>6164</v>
      </c>
      <c r="B616" s="690">
        <f t="shared" si="86"/>
        <v>1708008</v>
      </c>
      <c r="C616" s="626">
        <v>616</v>
      </c>
      <c r="D616" s="677" t="str">
        <f t="shared" si="83"/>
        <v>17</v>
      </c>
      <c r="E616" s="677" t="str">
        <f t="shared" si="84"/>
        <v>08</v>
      </c>
      <c r="F616" s="691">
        <f t="shared" si="87"/>
        <v>8</v>
      </c>
      <c r="G616" s="692" t="str">
        <f t="shared" si="88"/>
        <v>008</v>
      </c>
      <c r="H616" s="680" t="str">
        <f t="shared" si="82"/>
        <v>1708008</v>
      </c>
      <c r="I616" s="681">
        <v>42965.470045254631</v>
      </c>
      <c r="J616" s="681">
        <v>42991</v>
      </c>
      <c r="K616" s="682">
        <v>42979</v>
      </c>
      <c r="L616" s="683" t="s">
        <v>555</v>
      </c>
      <c r="M616" s="684" t="s">
        <v>555</v>
      </c>
      <c r="N616" s="684" t="s">
        <v>555</v>
      </c>
      <c r="O616" s="684" t="s">
        <v>555</v>
      </c>
      <c r="P616" s="684" t="s">
        <v>555</v>
      </c>
      <c r="Q616" s="662" t="s">
        <v>16</v>
      </c>
      <c r="R616" s="662" t="s">
        <v>102</v>
      </c>
      <c r="S616" s="662" t="s">
        <v>36</v>
      </c>
      <c r="T616" s="662" t="s">
        <v>2463</v>
      </c>
      <c r="U616" s="662" t="s">
        <v>532</v>
      </c>
      <c r="V616" s="685">
        <v>624459175</v>
      </c>
      <c r="X616" s="662" t="s">
        <v>2464</v>
      </c>
      <c r="Y616" s="662" t="s">
        <v>299</v>
      </c>
      <c r="Z616" s="662" t="s">
        <v>368</v>
      </c>
      <c r="AA616" s="662">
        <v>2012</v>
      </c>
      <c r="AB616" s="681">
        <v>42811</v>
      </c>
      <c r="AC616" s="686" t="s">
        <v>301</v>
      </c>
      <c r="AD616" s="686"/>
      <c r="AE616" s="686"/>
      <c r="AF616" s="686"/>
      <c r="AG616" s="626" t="s">
        <v>64</v>
      </c>
      <c r="AH616" s="626" t="s">
        <v>340</v>
      </c>
      <c r="AI616" s="626" t="s">
        <v>65</v>
      </c>
      <c r="AJ616" s="626" t="s">
        <v>340</v>
      </c>
      <c r="AK616" s="626" t="s">
        <v>67</v>
      </c>
      <c r="AL616" s="626" t="s">
        <v>340</v>
      </c>
      <c r="AM616" s="626" t="s">
        <v>68</v>
      </c>
      <c r="AN616" s="626" t="s">
        <v>340</v>
      </c>
      <c r="AO616" s="626" t="s">
        <v>73</v>
      </c>
      <c r="AP616" s="626" t="s">
        <v>340</v>
      </c>
      <c r="AQ616" s="626" t="s">
        <v>341</v>
      </c>
      <c r="DD616" s="626">
        <v>616</v>
      </c>
      <c r="DH616" s="681">
        <v>42950.653002199077</v>
      </c>
      <c r="DI616" s="662" t="s">
        <v>2465</v>
      </c>
      <c r="DJ616" s="663">
        <v>0</v>
      </c>
      <c r="DK616" s="662">
        <v>1</v>
      </c>
      <c r="DL616" s="687" t="str">
        <f t="shared" si="81"/>
        <v>พร้อมซ่อม</v>
      </c>
      <c r="DM616" s="688">
        <v>0</v>
      </c>
    </row>
    <row r="617" spans="1:118" x14ac:dyDescent="0.25">
      <c r="A617" s="689">
        <f t="shared" si="85"/>
        <v>9225</v>
      </c>
      <c r="B617" s="690">
        <f t="shared" si="86"/>
        <v>1708009</v>
      </c>
      <c r="C617" s="626">
        <v>617</v>
      </c>
      <c r="D617" s="677" t="str">
        <f t="shared" si="83"/>
        <v>17</v>
      </c>
      <c r="E617" s="677" t="str">
        <f t="shared" si="84"/>
        <v>08</v>
      </c>
      <c r="F617" s="691">
        <f t="shared" si="87"/>
        <v>9</v>
      </c>
      <c r="G617" s="692" t="str">
        <f t="shared" si="88"/>
        <v>009</v>
      </c>
      <c r="H617" s="680" t="str">
        <f t="shared" si="82"/>
        <v>1708009</v>
      </c>
      <c r="I617" s="681">
        <v>42950.685936111113</v>
      </c>
      <c r="J617" s="681">
        <v>0</v>
      </c>
      <c r="K617" s="682" t="str">
        <f>IF(OR(M617="OUT",N617="OUT",N617="สมบูรณ์"),"ไม่ระบุ","")</f>
        <v/>
      </c>
      <c r="L617" s="683">
        <f>IF(I617="","",IF(J617="","No fix",J617-I617))</f>
        <v>-42950.685936111113</v>
      </c>
      <c r="M617" s="684" t="str">
        <f>IF(I617="","",IF(AG617="","NON","JOB"))</f>
        <v>JOB</v>
      </c>
      <c r="N617" s="684" t="str">
        <f>IF(I617="","",IFERROR(VLOOKUP(B617,QUEUE!$F$11:$X$1000,19,FALSE),"NON"))</f>
        <v>ตรวจสอบ</v>
      </c>
      <c r="O617" s="684" t="str">
        <f>IF(I617="","",IFERROR(IF(VLOOKUP(B617,REFINISH!$F$4:$O$1000,10,FALSE)="",VLOOKUP(B617,REFINISH!$F$4:$O$1000,8,FALSE),"OK"),"NON"))</f>
        <v>NON</v>
      </c>
      <c r="P617" s="684" t="str">
        <f>IF(I617="","",IF(AF617=0,"NON",IF(AF617-DE617=0,"OK","ขาด"&amp;AF617-DE617&amp;"ชิ้น")))</f>
        <v>NON</v>
      </c>
      <c r="Q617" s="662" t="s">
        <v>16</v>
      </c>
      <c r="R617" s="662" t="s">
        <v>179</v>
      </c>
      <c r="S617" s="662" t="s">
        <v>34</v>
      </c>
      <c r="T617" s="662" t="s">
        <v>2476</v>
      </c>
      <c r="U617" s="662" t="s">
        <v>510</v>
      </c>
      <c r="V617" s="685">
        <v>996544244</v>
      </c>
      <c r="W617" s="685">
        <v>813772882</v>
      </c>
      <c r="X617" s="662" t="s">
        <v>2477</v>
      </c>
      <c r="Y617" s="662" t="s">
        <v>310</v>
      </c>
      <c r="Z617" s="662" t="s">
        <v>400</v>
      </c>
      <c r="AA617" s="662">
        <v>2007</v>
      </c>
      <c r="AB617" s="681">
        <v>43018</v>
      </c>
      <c r="AC617" s="686" t="s">
        <v>908</v>
      </c>
      <c r="AD617" s="686"/>
      <c r="AE617" s="686"/>
      <c r="AF617" s="686"/>
      <c r="AG617" s="626" t="s">
        <v>810</v>
      </c>
      <c r="DD617" s="626">
        <v>617</v>
      </c>
      <c r="DH617" s="681">
        <v>42950.685144791663</v>
      </c>
      <c r="DI617" s="662" t="s">
        <v>805</v>
      </c>
      <c r="DJ617" s="663">
        <v>0</v>
      </c>
      <c r="DK617" s="662">
        <v>1</v>
      </c>
      <c r="DL617" s="687" t="str">
        <f t="shared" si="81"/>
        <v>พร้อมซ่อม</v>
      </c>
      <c r="DM617" s="688">
        <v>21495.33</v>
      </c>
    </row>
    <row r="618" spans="1:118" x14ac:dyDescent="0.25">
      <c r="A618" s="689">
        <f t="shared" si="85"/>
        <v>452</v>
      </c>
      <c r="B618" s="690">
        <f t="shared" si="86"/>
        <v>1708010</v>
      </c>
      <c r="C618" s="626">
        <v>618</v>
      </c>
      <c r="D618" s="677" t="str">
        <f t="shared" si="83"/>
        <v>17</v>
      </c>
      <c r="E618" s="677" t="str">
        <f t="shared" si="84"/>
        <v>08</v>
      </c>
      <c r="F618" s="691">
        <f t="shared" si="87"/>
        <v>10</v>
      </c>
      <c r="G618" s="692" t="str">
        <f t="shared" si="88"/>
        <v>010</v>
      </c>
      <c r="H618" s="680" t="str">
        <f t="shared" si="82"/>
        <v>1708010</v>
      </c>
      <c r="I618" s="681">
        <v>42982.39429571759</v>
      </c>
      <c r="J618" s="681">
        <v>42991</v>
      </c>
      <c r="K618" s="682">
        <v>42990</v>
      </c>
      <c r="L618" s="683" t="s">
        <v>555</v>
      </c>
      <c r="M618" s="684" t="s">
        <v>555</v>
      </c>
      <c r="N618" s="684" t="s">
        <v>555</v>
      </c>
      <c r="O618" s="684" t="s">
        <v>555</v>
      </c>
      <c r="P618" s="684" t="s">
        <v>555</v>
      </c>
      <c r="Q618" s="662" t="s">
        <v>16</v>
      </c>
      <c r="R618" s="662" t="s">
        <v>43</v>
      </c>
      <c r="S618" s="662" t="s">
        <v>31</v>
      </c>
      <c r="T618" s="662" t="s">
        <v>2478</v>
      </c>
      <c r="U618" s="662" t="s">
        <v>2479</v>
      </c>
      <c r="V618" s="685">
        <v>934423377</v>
      </c>
      <c r="X618" s="662" t="s">
        <v>3000</v>
      </c>
      <c r="Y618" s="662" t="s">
        <v>315</v>
      </c>
      <c r="Z618" s="662" t="s">
        <v>411</v>
      </c>
      <c r="AA618" s="662">
        <v>2012</v>
      </c>
      <c r="AB618" s="681">
        <v>43243</v>
      </c>
      <c r="AC618" s="686" t="s">
        <v>339</v>
      </c>
      <c r="AD618" s="686"/>
      <c r="AE618" s="686"/>
      <c r="AF618" s="686"/>
      <c r="AG618" s="626" t="s">
        <v>47</v>
      </c>
      <c r="AI618" s="626" t="s">
        <v>48</v>
      </c>
      <c r="AK618" s="626" t="s">
        <v>78</v>
      </c>
      <c r="AM618" s="626" t="s">
        <v>52</v>
      </c>
      <c r="DD618" s="626">
        <v>618</v>
      </c>
      <c r="DG618" s="626">
        <v>1</v>
      </c>
      <c r="DH618" s="681">
        <v>42950.687193634258</v>
      </c>
      <c r="DI618" s="662">
        <v>0</v>
      </c>
      <c r="DJ618" s="663">
        <v>4</v>
      </c>
      <c r="DK618" s="662"/>
      <c r="DL618" s="687" t="str">
        <f t="shared" si="81"/>
        <v>พร้อมซ่อม</v>
      </c>
      <c r="DM618" s="688">
        <v>8219.6200000000008</v>
      </c>
    </row>
    <row r="619" spans="1:118" x14ac:dyDescent="0.25">
      <c r="A619" s="689">
        <f t="shared" si="85"/>
        <v>207</v>
      </c>
      <c r="B619" s="690">
        <f t="shared" si="86"/>
        <v>1708011</v>
      </c>
      <c r="C619" s="626">
        <v>619</v>
      </c>
      <c r="D619" s="677" t="str">
        <f t="shared" si="83"/>
        <v>17</v>
      </c>
      <c r="E619" s="677" t="str">
        <f t="shared" si="84"/>
        <v>08</v>
      </c>
      <c r="F619" s="691">
        <f t="shared" si="87"/>
        <v>11</v>
      </c>
      <c r="G619" s="692" t="str">
        <f t="shared" si="88"/>
        <v>011</v>
      </c>
      <c r="H619" s="680" t="str">
        <f t="shared" si="82"/>
        <v>1708011</v>
      </c>
      <c r="I619" s="681">
        <v>42970.387664699076</v>
      </c>
      <c r="J619" s="681">
        <v>42969</v>
      </c>
      <c r="K619" s="682">
        <v>42966</v>
      </c>
      <c r="L619" s="683" t="s">
        <v>555</v>
      </c>
      <c r="M619" s="684" t="s">
        <v>555</v>
      </c>
      <c r="N619" s="684" t="s">
        <v>555</v>
      </c>
      <c r="O619" s="684" t="s">
        <v>555</v>
      </c>
      <c r="P619" s="684" t="s">
        <v>555</v>
      </c>
      <c r="Q619" s="662" t="s">
        <v>16</v>
      </c>
      <c r="R619" s="662" t="s">
        <v>1527</v>
      </c>
      <c r="S619" s="662" t="s">
        <v>31</v>
      </c>
      <c r="T619" s="662" t="s">
        <v>2482</v>
      </c>
      <c r="U619" s="662" t="s">
        <v>392</v>
      </c>
      <c r="V619" s="685">
        <v>859191729</v>
      </c>
      <c r="X619" s="662" t="s">
        <v>2483</v>
      </c>
      <c r="Y619" s="662" t="s">
        <v>310</v>
      </c>
      <c r="Z619" s="662" t="s">
        <v>400</v>
      </c>
      <c r="AA619" s="662">
        <v>2012</v>
      </c>
      <c r="AB619" s="681">
        <v>43186</v>
      </c>
      <c r="AC619" s="686" t="s">
        <v>694</v>
      </c>
      <c r="AD619" s="686"/>
      <c r="AE619" s="686"/>
      <c r="AF619" s="686"/>
      <c r="AG619" s="626" t="s">
        <v>72</v>
      </c>
      <c r="AH619" s="626" t="s">
        <v>340</v>
      </c>
      <c r="DD619" s="626">
        <v>619</v>
      </c>
      <c r="DH619" s="681">
        <v>42952.386650347224</v>
      </c>
      <c r="DI619" s="662">
        <v>0</v>
      </c>
      <c r="DJ619" s="663">
        <v>0</v>
      </c>
      <c r="DK619" s="662">
        <v>1</v>
      </c>
      <c r="DL619" s="687" t="str">
        <f t="shared" si="81"/>
        <v>พร้อมซ่อม</v>
      </c>
      <c r="DM619" s="688">
        <v>4925.2299999999996</v>
      </c>
    </row>
    <row r="620" spans="1:118" x14ac:dyDescent="0.25">
      <c r="A620" s="689">
        <f t="shared" si="85"/>
        <v>4797</v>
      </c>
      <c r="B620" s="690">
        <f t="shared" si="86"/>
        <v>1708012</v>
      </c>
      <c r="C620" s="626">
        <v>620</v>
      </c>
      <c r="D620" s="677" t="str">
        <f t="shared" si="83"/>
        <v>17</v>
      </c>
      <c r="E620" s="677" t="str">
        <f t="shared" si="84"/>
        <v>08</v>
      </c>
      <c r="F620" s="691">
        <f t="shared" si="87"/>
        <v>12</v>
      </c>
      <c r="G620" s="692" t="str">
        <f t="shared" si="88"/>
        <v>012</v>
      </c>
      <c r="H620" s="680" t="str">
        <f t="shared" si="82"/>
        <v>1708012</v>
      </c>
      <c r="I620" s="681">
        <v>42978.582515393522</v>
      </c>
      <c r="J620" s="681">
        <v>42986</v>
      </c>
      <c r="K620" s="682">
        <v>42983</v>
      </c>
      <c r="L620" s="683" t="s">
        <v>555</v>
      </c>
      <c r="M620" s="684" t="s">
        <v>555</v>
      </c>
      <c r="N620" s="684" t="s">
        <v>555</v>
      </c>
      <c r="O620" s="684" t="s">
        <v>555</v>
      </c>
      <c r="P620" s="684" t="s">
        <v>555</v>
      </c>
      <c r="Q620" s="662" t="s">
        <v>16</v>
      </c>
      <c r="R620" s="662" t="s">
        <v>44</v>
      </c>
      <c r="S620" s="662" t="s">
        <v>32</v>
      </c>
      <c r="T620" s="662" t="s">
        <v>2484</v>
      </c>
      <c r="V620" s="685">
        <v>929597695</v>
      </c>
      <c r="W620" s="685">
        <v>906656512</v>
      </c>
      <c r="X620" s="662" t="s">
        <v>2485</v>
      </c>
      <c r="Y620" s="662" t="s">
        <v>310</v>
      </c>
      <c r="Z620" s="662" t="s">
        <v>336</v>
      </c>
      <c r="AA620" s="662">
        <v>2013</v>
      </c>
      <c r="AB620" s="681">
        <v>43086</v>
      </c>
      <c r="AC620" s="686" t="s">
        <v>844</v>
      </c>
      <c r="AD620" s="686"/>
      <c r="AE620" s="686"/>
      <c r="AF620" s="686"/>
      <c r="AG620" s="626" t="s">
        <v>79</v>
      </c>
      <c r="AI620" s="626" t="s">
        <v>63</v>
      </c>
      <c r="AK620" s="626" t="s">
        <v>72</v>
      </c>
      <c r="AL620" s="626" t="s">
        <v>340</v>
      </c>
      <c r="DD620" s="626">
        <v>620</v>
      </c>
      <c r="DG620" s="626">
        <v>0.5</v>
      </c>
      <c r="DH620" s="681">
        <v>42952.404574884262</v>
      </c>
      <c r="DI620" s="662">
        <v>0</v>
      </c>
      <c r="DJ620" s="663">
        <v>2</v>
      </c>
      <c r="DK620" s="662">
        <v>1</v>
      </c>
      <c r="DL620" s="687" t="str">
        <f t="shared" si="81"/>
        <v>พร้อมซ่อม</v>
      </c>
      <c r="DM620" s="688">
        <v>30000</v>
      </c>
    </row>
    <row r="621" spans="1:118" x14ac:dyDescent="0.25">
      <c r="A621" s="689">
        <f t="shared" si="85"/>
        <v>3280</v>
      </c>
      <c r="B621" s="690">
        <f t="shared" si="86"/>
        <v>1708013</v>
      </c>
      <c r="C621" s="626">
        <v>621</v>
      </c>
      <c r="D621" s="677" t="str">
        <f t="shared" si="83"/>
        <v>17</v>
      </c>
      <c r="E621" s="677" t="str">
        <f t="shared" si="84"/>
        <v>08</v>
      </c>
      <c r="F621" s="691">
        <f t="shared" si="87"/>
        <v>13</v>
      </c>
      <c r="G621" s="692" t="str">
        <f t="shared" si="88"/>
        <v>013</v>
      </c>
      <c r="H621" s="680" t="str">
        <f t="shared" si="82"/>
        <v>1708013</v>
      </c>
      <c r="I621" s="681">
        <v>42970.374563657409</v>
      </c>
      <c r="J621" s="681">
        <v>42975</v>
      </c>
      <c r="K621" s="682">
        <v>42973</v>
      </c>
      <c r="L621" s="683" t="s">
        <v>555</v>
      </c>
      <c r="M621" s="684" t="s">
        <v>555</v>
      </c>
      <c r="N621" s="684" t="s">
        <v>555</v>
      </c>
      <c r="O621" s="684" t="s">
        <v>555</v>
      </c>
      <c r="P621" s="684" t="s">
        <v>555</v>
      </c>
      <c r="Q621" s="662" t="s">
        <v>16</v>
      </c>
      <c r="R621" s="662" t="s">
        <v>1527</v>
      </c>
      <c r="S621" s="662" t="s">
        <v>31</v>
      </c>
      <c r="T621" s="662" t="s">
        <v>2486</v>
      </c>
      <c r="U621" s="662" t="s">
        <v>387</v>
      </c>
      <c r="V621" s="685">
        <v>858000334</v>
      </c>
      <c r="X621" s="662" t="s">
        <v>2487</v>
      </c>
      <c r="Y621" s="662" t="s">
        <v>310</v>
      </c>
      <c r="Z621" s="662" t="s">
        <v>336</v>
      </c>
      <c r="AA621" s="662">
        <v>2013</v>
      </c>
      <c r="AB621" s="681">
        <v>42907</v>
      </c>
      <c r="AC621" s="686" t="s">
        <v>317</v>
      </c>
      <c r="AD621" s="686"/>
      <c r="AE621" s="686"/>
      <c r="AF621" s="686"/>
      <c r="AG621" s="626" t="s">
        <v>47</v>
      </c>
      <c r="AH621" s="626" t="s">
        <v>2596</v>
      </c>
      <c r="DD621" s="626">
        <v>621</v>
      </c>
      <c r="DG621" s="626">
        <v>0.5</v>
      </c>
      <c r="DH621" s="681">
        <v>42952.563322569447</v>
      </c>
      <c r="DI621" s="662">
        <v>0</v>
      </c>
      <c r="DJ621" s="663">
        <v>1</v>
      </c>
      <c r="DK621" s="662">
        <v>1</v>
      </c>
      <c r="DL621" s="687" t="str">
        <f t="shared" si="81"/>
        <v>พร้อมซ่อม</v>
      </c>
      <c r="DM621" s="688">
        <v>9763</v>
      </c>
    </row>
    <row r="622" spans="1:118" x14ac:dyDescent="0.25">
      <c r="A622" s="689">
        <f t="shared" si="85"/>
        <v>1207</v>
      </c>
      <c r="B622" s="690">
        <f t="shared" si="86"/>
        <v>1708014</v>
      </c>
      <c r="C622" s="626">
        <v>622</v>
      </c>
      <c r="D622" s="677" t="str">
        <f t="shared" si="83"/>
        <v>17</v>
      </c>
      <c r="E622" s="677" t="str">
        <f t="shared" si="84"/>
        <v>08</v>
      </c>
      <c r="F622" s="691">
        <f t="shared" si="87"/>
        <v>14</v>
      </c>
      <c r="G622" s="692" t="str">
        <f t="shared" si="88"/>
        <v>014</v>
      </c>
      <c r="H622" s="680" t="str">
        <f t="shared" si="82"/>
        <v>1708014</v>
      </c>
      <c r="I622" s="681">
        <v>42961.71312453704</v>
      </c>
      <c r="J622" s="681">
        <v>42980</v>
      </c>
      <c r="L622" s="683">
        <f>IF(I622="","",IF(J622="","No fix",J622-I622))</f>
        <v>18.28687546295987</v>
      </c>
      <c r="M622" s="684" t="str">
        <f>IF(I622="","",IF(AG622="","NON","JOB"))</f>
        <v>JOB</v>
      </c>
      <c r="N622" s="684" t="str">
        <f>IF(I622="","",IFERROR(VLOOKUP(B622,QUEUE!$F$11:$X$1000,19,FALSE),"NON"))</f>
        <v>แก้ไข</v>
      </c>
      <c r="O622" s="684" t="str">
        <f>IF(I622="","",IFERROR(IF(VLOOKUP(B622,REFINISH!$F$4:$O$1000,10,FALSE)="",VLOOKUP(B622,REFINISH!$F$4:$O$1000,8,FALSE),"OK"),"NON"))</f>
        <v>NON</v>
      </c>
      <c r="P622" s="684" t="str">
        <f>IF(I622="","",IF(AF622=0,"NON",IF(AF622-DE622=0,"OK","ขาด"&amp;AF622-DE622&amp;"ชิ้น")))</f>
        <v>NON</v>
      </c>
      <c r="Q622" s="662" t="s">
        <v>16</v>
      </c>
      <c r="R622" s="662" t="s">
        <v>102</v>
      </c>
      <c r="S622" s="662" t="s">
        <v>32</v>
      </c>
      <c r="T622" s="662" t="s">
        <v>2488</v>
      </c>
      <c r="U622" s="662" t="s">
        <v>308</v>
      </c>
      <c r="V622" s="685">
        <v>817153348</v>
      </c>
      <c r="X622" s="662" t="s">
        <v>2489</v>
      </c>
      <c r="Y622" s="662" t="s">
        <v>315</v>
      </c>
      <c r="Z622" s="662" t="s">
        <v>333</v>
      </c>
      <c r="AA622" s="662">
        <v>2013</v>
      </c>
      <c r="AB622" s="681">
        <v>42956</v>
      </c>
      <c r="AC622" s="686" t="s">
        <v>1892</v>
      </c>
      <c r="AD622" s="686"/>
      <c r="AE622" s="686"/>
      <c r="AF622" s="686"/>
      <c r="AG622" s="626" t="s">
        <v>341</v>
      </c>
      <c r="AI622" s="626" t="s">
        <v>2532</v>
      </c>
      <c r="AK622" s="626" t="s">
        <v>2533</v>
      </c>
      <c r="AM622" s="626" t="s">
        <v>2534</v>
      </c>
      <c r="DD622" s="626">
        <v>622</v>
      </c>
      <c r="DH622" s="681">
        <v>42952.594944791665</v>
      </c>
      <c r="DI622" s="662" t="s">
        <v>1327</v>
      </c>
      <c r="DJ622" s="663">
        <v>0</v>
      </c>
      <c r="DK622" s="662">
        <v>1</v>
      </c>
      <c r="DL622" s="687" t="str">
        <f t="shared" si="81"/>
        <v>พร้อมซ่อม</v>
      </c>
      <c r="DM622" s="688"/>
    </row>
    <row r="623" spans="1:118" x14ac:dyDescent="0.25">
      <c r="A623" s="689">
        <f t="shared" si="85"/>
        <v>9683</v>
      </c>
      <c r="B623" s="690">
        <f t="shared" si="86"/>
        <v>1708015</v>
      </c>
      <c r="C623" s="626">
        <v>623</v>
      </c>
      <c r="D623" s="677" t="str">
        <f t="shared" si="83"/>
        <v>17</v>
      </c>
      <c r="E623" s="677" t="str">
        <f t="shared" si="84"/>
        <v>08</v>
      </c>
      <c r="F623" s="691">
        <f t="shared" si="87"/>
        <v>15</v>
      </c>
      <c r="G623" s="692" t="str">
        <f t="shared" si="88"/>
        <v>015</v>
      </c>
      <c r="H623" s="680" t="str">
        <f t="shared" si="82"/>
        <v>1708015</v>
      </c>
      <c r="I623" s="681">
        <v>42961.367970949075</v>
      </c>
      <c r="J623" s="681">
        <v>0</v>
      </c>
      <c r="L623" s="683">
        <f>IF(I623="","",IF(J623="","No fix",J623-I623))</f>
        <v>-42961.367970949075</v>
      </c>
      <c r="M623" s="684" t="str">
        <f>IF(I623="","",IF(AG623="","NON","JOB"))</f>
        <v>JOB</v>
      </c>
      <c r="N623" s="684" t="str">
        <f>IF(I623="","",IFERROR(VLOOKUP(B623,QUEUE!$F$11:$X$1000,19,FALSE),"NON"))</f>
        <v>ประกอบ+ขัด</v>
      </c>
      <c r="O623" s="684" t="str">
        <f>IF(I623="","",IFERROR(IF(VLOOKUP(B623,REFINISH!$F$4:$O$1000,10,FALSE)="",VLOOKUP(B623,REFINISH!$F$4:$O$1000,8,FALSE),"OK"),"NON"))</f>
        <v>NON</v>
      </c>
      <c r="P623" s="684" t="str">
        <f>IF(I623="","",IF(AF623=0,"NON",IF(AF623-DE623=0,"OK","ขาด"&amp;AF623-DE623&amp;"ชิ้น")))</f>
        <v>NON</v>
      </c>
      <c r="Q623" s="662" t="s">
        <v>16</v>
      </c>
      <c r="R623" s="662" t="s">
        <v>44</v>
      </c>
      <c r="S623" s="662" t="s">
        <v>34</v>
      </c>
      <c r="T623" s="662" t="s">
        <v>2490</v>
      </c>
      <c r="U623" s="662" t="s">
        <v>392</v>
      </c>
      <c r="V623" s="685">
        <v>970925456</v>
      </c>
      <c r="X623" s="662" t="s">
        <v>2491</v>
      </c>
      <c r="Y623" s="662" t="s">
        <v>538</v>
      </c>
      <c r="Z623" s="662" t="s">
        <v>813</v>
      </c>
      <c r="AA623" s="662">
        <v>2012</v>
      </c>
      <c r="AB623" s="681">
        <v>43055</v>
      </c>
      <c r="AC623" s="686" t="s">
        <v>301</v>
      </c>
      <c r="AD623" s="686"/>
      <c r="AE623" s="686"/>
      <c r="AF623" s="686"/>
      <c r="AG623" s="626" t="s">
        <v>2520</v>
      </c>
      <c r="DD623" s="626">
        <v>623</v>
      </c>
      <c r="DH623" s="681">
        <v>42952.64282361111</v>
      </c>
      <c r="DI623" s="662">
        <v>0</v>
      </c>
      <c r="DJ623" s="663">
        <v>0</v>
      </c>
      <c r="DK623" s="662"/>
      <c r="DL623" s="687" t="str">
        <f t="shared" si="81"/>
        <v>พร้อมซ่อม</v>
      </c>
      <c r="DM623" s="688">
        <v>8200</v>
      </c>
    </row>
    <row r="624" spans="1:118" x14ac:dyDescent="0.25">
      <c r="A624" s="689">
        <f t="shared" si="85"/>
        <v>4323</v>
      </c>
      <c r="B624" s="690">
        <f t="shared" si="86"/>
        <v>1708016</v>
      </c>
      <c r="C624" s="626">
        <v>624</v>
      </c>
      <c r="D624" s="677" t="str">
        <f t="shared" si="83"/>
        <v>17</v>
      </c>
      <c r="E624" s="677" t="str">
        <f t="shared" si="84"/>
        <v>08</v>
      </c>
      <c r="F624" s="691">
        <f t="shared" si="87"/>
        <v>16</v>
      </c>
      <c r="G624" s="692" t="str">
        <f t="shared" si="88"/>
        <v>016</v>
      </c>
      <c r="H624" s="680" t="str">
        <f t="shared" si="82"/>
        <v>1708016</v>
      </c>
      <c r="I624" s="681">
        <v>42955.392432870372</v>
      </c>
      <c r="J624" s="681">
        <v>0</v>
      </c>
      <c r="K624" s="682">
        <v>43006</v>
      </c>
      <c r="L624" s="683" t="s">
        <v>555</v>
      </c>
      <c r="M624" s="684" t="s">
        <v>555</v>
      </c>
      <c r="N624" s="684" t="s">
        <v>555</v>
      </c>
      <c r="O624" s="684" t="s">
        <v>555</v>
      </c>
      <c r="P624" s="684" t="s">
        <v>555</v>
      </c>
      <c r="Q624" s="662" t="s">
        <v>16</v>
      </c>
      <c r="R624" s="662" t="s">
        <v>179</v>
      </c>
      <c r="S624" s="662" t="s">
        <v>31</v>
      </c>
      <c r="T624" s="662" t="s">
        <v>2494</v>
      </c>
      <c r="U624" s="662" t="s">
        <v>308</v>
      </c>
      <c r="V624" s="685">
        <v>994365454</v>
      </c>
      <c r="W624" s="685">
        <v>958500104</v>
      </c>
      <c r="X624" s="662" t="s">
        <v>2495</v>
      </c>
      <c r="Y624" s="662" t="s">
        <v>328</v>
      </c>
      <c r="Z624" s="662" t="s">
        <v>487</v>
      </c>
      <c r="AA624" s="662">
        <v>2013</v>
      </c>
      <c r="AB624" s="681" t="s">
        <v>330</v>
      </c>
      <c r="AD624" s="686"/>
      <c r="AE624" s="686"/>
      <c r="AF624" s="686"/>
      <c r="AG624" s="626" t="s">
        <v>810</v>
      </c>
      <c r="DD624" s="626">
        <v>624</v>
      </c>
      <c r="DG624" s="626">
        <v>2</v>
      </c>
      <c r="DH624" s="681">
        <v>42954.428097800926</v>
      </c>
      <c r="DI624" s="662" t="s">
        <v>635</v>
      </c>
      <c r="DJ624" s="663">
        <v>0</v>
      </c>
      <c r="DK624" s="662"/>
      <c r="DL624" s="687" t="str">
        <f t="shared" si="81"/>
        <v>พร้อมซ่อม</v>
      </c>
      <c r="DM624" s="688">
        <v>6800</v>
      </c>
    </row>
    <row r="625" spans="1:117" x14ac:dyDescent="0.25">
      <c r="A625" s="689">
        <f t="shared" si="85"/>
        <v>4979</v>
      </c>
      <c r="B625" s="690">
        <f t="shared" si="86"/>
        <v>1708017</v>
      </c>
      <c r="C625" s="626">
        <v>625</v>
      </c>
      <c r="D625" s="677" t="str">
        <f t="shared" si="83"/>
        <v>17</v>
      </c>
      <c r="E625" s="677" t="str">
        <f t="shared" si="84"/>
        <v>08</v>
      </c>
      <c r="F625" s="691">
        <f t="shared" si="87"/>
        <v>17</v>
      </c>
      <c r="G625" s="692" t="str">
        <f t="shared" si="88"/>
        <v>017</v>
      </c>
      <c r="H625" s="680" t="str">
        <f t="shared" si="82"/>
        <v>1708017</v>
      </c>
      <c r="I625" s="681">
        <v>42961.587403356483</v>
      </c>
      <c r="J625" s="681">
        <v>42961</v>
      </c>
      <c r="K625" s="682">
        <v>42958</v>
      </c>
      <c r="L625" s="683" t="s">
        <v>555</v>
      </c>
      <c r="M625" s="684" t="s">
        <v>555</v>
      </c>
      <c r="N625" s="684" t="s">
        <v>555</v>
      </c>
      <c r="O625" s="684" t="s">
        <v>555</v>
      </c>
      <c r="P625" s="684" t="s">
        <v>555</v>
      </c>
      <c r="Q625" s="662" t="s">
        <v>16</v>
      </c>
      <c r="R625" s="662" t="s">
        <v>1527</v>
      </c>
      <c r="S625" s="662" t="s">
        <v>31</v>
      </c>
      <c r="T625" s="662" t="s">
        <v>2496</v>
      </c>
      <c r="U625" s="662" t="s">
        <v>326</v>
      </c>
      <c r="V625" s="685">
        <v>847307951</v>
      </c>
      <c r="X625" s="662" t="s">
        <v>2497</v>
      </c>
      <c r="Y625" s="662" t="s">
        <v>294</v>
      </c>
      <c r="Z625" s="662" t="s">
        <v>389</v>
      </c>
      <c r="AA625" s="662">
        <v>2016</v>
      </c>
      <c r="AB625" s="681">
        <v>43072</v>
      </c>
      <c r="AC625" s="686" t="s">
        <v>824</v>
      </c>
      <c r="AD625" s="686"/>
      <c r="AE625" s="686"/>
      <c r="AF625" s="686"/>
      <c r="AG625" s="626" t="s">
        <v>72</v>
      </c>
      <c r="AH625" s="626" t="s">
        <v>340</v>
      </c>
      <c r="DD625" s="626">
        <v>625</v>
      </c>
      <c r="DH625" s="681">
        <v>42954.625940625003</v>
      </c>
      <c r="DI625" s="662">
        <v>0</v>
      </c>
      <c r="DJ625" s="663">
        <v>0</v>
      </c>
      <c r="DK625" s="662"/>
      <c r="DL625" s="687" t="str">
        <f t="shared" si="81"/>
        <v>พร้อมซ่อม</v>
      </c>
      <c r="DM625" s="688">
        <v>0</v>
      </c>
    </row>
    <row r="626" spans="1:117" x14ac:dyDescent="0.25">
      <c r="A626" s="689">
        <f t="shared" si="85"/>
        <v>907</v>
      </c>
      <c r="B626" s="690">
        <f t="shared" si="86"/>
        <v>1708018</v>
      </c>
      <c r="C626" s="626">
        <v>626</v>
      </c>
      <c r="D626" s="677" t="str">
        <f t="shared" si="83"/>
        <v>17</v>
      </c>
      <c r="E626" s="677" t="str">
        <f t="shared" si="84"/>
        <v>08</v>
      </c>
      <c r="F626" s="691">
        <f t="shared" si="87"/>
        <v>18</v>
      </c>
      <c r="G626" s="692" t="str">
        <f t="shared" si="88"/>
        <v>018</v>
      </c>
      <c r="H626" s="680" t="str">
        <f t="shared" si="82"/>
        <v>1708018</v>
      </c>
      <c r="I626" s="681">
        <v>42982.581987847225</v>
      </c>
      <c r="J626" s="681">
        <v>42987</v>
      </c>
      <c r="L626" s="683">
        <f>IF(I626="","",IF(J626="","No fix",J626-I626))</f>
        <v>4.4180121527751908</v>
      </c>
      <c r="M626" s="684" t="str">
        <f>IF(I626="","",IF(AG626="","NON","JOB"))</f>
        <v>JOB</v>
      </c>
      <c r="N626" s="684" t="str">
        <f>IF(I626="","",IFERROR(VLOOKUP(B626,QUEUE!$F$11:$X$1000,19,FALSE),"NON"))</f>
        <v>สมบูรณ์</v>
      </c>
      <c r="O626" s="684" t="str">
        <f>IF(I626="","",IFERROR(IF(VLOOKUP(B626,REFINISH!$F$4:$O$1000,10,FALSE)="",VLOOKUP(B626,REFINISH!$F$4:$O$1000,8,FALSE),"OK"),"NON"))</f>
        <v>OK</v>
      </c>
      <c r="P626" s="684" t="str">
        <f>IF(I626="","",IF(AF626=0,"NON",IF(AF626-DE626=0,"OK","ขาด"&amp;AF626-DE626&amp;"ชิ้น")))</f>
        <v>NON</v>
      </c>
      <c r="Q626" s="662" t="s">
        <v>16</v>
      </c>
      <c r="R626" s="662" t="s">
        <v>44</v>
      </c>
      <c r="S626" s="662" t="s">
        <v>41</v>
      </c>
      <c r="T626" s="662" t="s">
        <v>2498</v>
      </c>
      <c r="U626" s="662" t="s">
        <v>286</v>
      </c>
      <c r="V626" s="685">
        <v>876668224</v>
      </c>
      <c r="X626" s="662" t="s">
        <v>2499</v>
      </c>
      <c r="Y626" s="662" t="s">
        <v>538</v>
      </c>
      <c r="Z626" s="662" t="s">
        <v>1814</v>
      </c>
      <c r="AA626" s="662">
        <v>2011</v>
      </c>
      <c r="AB626" s="681" t="s">
        <v>330</v>
      </c>
      <c r="AD626" s="686"/>
      <c r="AE626" s="686"/>
      <c r="AF626" s="686"/>
      <c r="AG626" s="626" t="s">
        <v>51</v>
      </c>
      <c r="AI626" s="626" t="s">
        <v>55</v>
      </c>
      <c r="AK626" s="626" t="s">
        <v>59</v>
      </c>
      <c r="AL626" s="626" t="s">
        <v>2597</v>
      </c>
      <c r="DD626" s="626">
        <v>626</v>
      </c>
      <c r="DG626" s="626">
        <v>1</v>
      </c>
      <c r="DH626" s="681">
        <v>42954.64097291667</v>
      </c>
      <c r="DI626" s="662" t="s">
        <v>614</v>
      </c>
      <c r="DJ626" s="663">
        <v>3</v>
      </c>
      <c r="DK626" s="662">
        <v>1</v>
      </c>
      <c r="DL626" s="687" t="str">
        <f t="shared" si="81"/>
        <v>พร้อมซ่อม</v>
      </c>
      <c r="DM626" s="688">
        <v>1800</v>
      </c>
    </row>
    <row r="627" spans="1:117" x14ac:dyDescent="0.25">
      <c r="A627" s="689">
        <f t="shared" si="85"/>
        <v>5573</v>
      </c>
      <c r="B627" s="690">
        <f t="shared" si="86"/>
        <v>1708019</v>
      </c>
      <c r="C627" s="626">
        <v>627</v>
      </c>
      <c r="D627" s="677" t="str">
        <f t="shared" si="83"/>
        <v>17</v>
      </c>
      <c r="E627" s="677" t="str">
        <f t="shared" si="84"/>
        <v>08</v>
      </c>
      <c r="F627" s="691">
        <f t="shared" si="87"/>
        <v>19</v>
      </c>
      <c r="G627" s="692" t="str">
        <f t="shared" si="88"/>
        <v>019</v>
      </c>
      <c r="H627" s="680" t="str">
        <f t="shared" si="82"/>
        <v>1708019</v>
      </c>
      <c r="I627" s="681">
        <v>42968.408959837965</v>
      </c>
      <c r="J627" s="681">
        <v>42977</v>
      </c>
      <c r="K627" s="682">
        <v>42975</v>
      </c>
      <c r="L627" s="683" t="s">
        <v>555</v>
      </c>
      <c r="M627" s="684" t="s">
        <v>555</v>
      </c>
      <c r="N627" s="684" t="s">
        <v>555</v>
      </c>
      <c r="O627" s="684" t="s">
        <v>555</v>
      </c>
      <c r="P627" s="684" t="s">
        <v>555</v>
      </c>
      <c r="Q627" s="662" t="s">
        <v>16</v>
      </c>
      <c r="R627" s="662" t="s">
        <v>44</v>
      </c>
      <c r="S627" s="662" t="s">
        <v>31</v>
      </c>
      <c r="T627" s="662" t="s">
        <v>2500</v>
      </c>
      <c r="U627" s="662" t="s">
        <v>303</v>
      </c>
      <c r="V627" s="685">
        <v>982897434</v>
      </c>
      <c r="X627" s="662" t="s">
        <v>2501</v>
      </c>
      <c r="Y627" s="662" t="s">
        <v>403</v>
      </c>
      <c r="Z627" s="662" t="s">
        <v>2002</v>
      </c>
      <c r="AA627" s="662">
        <v>2012</v>
      </c>
      <c r="AB627" s="681">
        <v>42993</v>
      </c>
      <c r="AC627" s="686" t="s">
        <v>861</v>
      </c>
      <c r="AD627" s="686"/>
      <c r="AE627" s="686"/>
      <c r="AF627" s="686"/>
      <c r="AG627" s="626" t="s">
        <v>47</v>
      </c>
      <c r="AI627" s="626" t="s">
        <v>51</v>
      </c>
      <c r="AJ627" s="626" t="s">
        <v>2589</v>
      </c>
      <c r="AK627" s="626" t="s">
        <v>52</v>
      </c>
      <c r="AM627" s="626" t="s">
        <v>53</v>
      </c>
      <c r="AO627" s="626" t="s">
        <v>55</v>
      </c>
      <c r="AQ627" s="626" t="s">
        <v>59</v>
      </c>
      <c r="AS627" s="626" t="s">
        <v>67</v>
      </c>
      <c r="AT627" s="626" t="s">
        <v>340</v>
      </c>
      <c r="AU627" s="626" t="s">
        <v>68</v>
      </c>
      <c r="AV627" s="626" t="s">
        <v>2590</v>
      </c>
      <c r="AW627" s="626" t="s">
        <v>73</v>
      </c>
      <c r="AX627" s="626" t="s">
        <v>2591</v>
      </c>
      <c r="AY627" s="626" t="s">
        <v>2592</v>
      </c>
      <c r="DD627" s="626">
        <v>627</v>
      </c>
      <c r="DG627" s="626">
        <v>1</v>
      </c>
      <c r="DH627" s="681">
        <v>42954.714616666664</v>
      </c>
      <c r="DI627" s="662">
        <v>0</v>
      </c>
      <c r="DJ627" s="663">
        <v>6</v>
      </c>
      <c r="DK627" s="662"/>
      <c r="DL627" s="687" t="str">
        <f t="shared" si="81"/>
        <v>พร้อมซ่อม</v>
      </c>
      <c r="DM627" s="688"/>
    </row>
    <row r="628" spans="1:117" x14ac:dyDescent="0.25">
      <c r="A628" s="689">
        <f t="shared" si="85"/>
        <v>9522</v>
      </c>
      <c r="B628" s="690">
        <f t="shared" si="86"/>
        <v>1708020</v>
      </c>
      <c r="C628" s="626">
        <v>628</v>
      </c>
      <c r="D628" s="677" t="str">
        <f t="shared" si="83"/>
        <v>17</v>
      </c>
      <c r="E628" s="677" t="str">
        <f t="shared" si="84"/>
        <v>08</v>
      </c>
      <c r="F628" s="691">
        <f t="shared" si="87"/>
        <v>20</v>
      </c>
      <c r="G628" s="692" t="str">
        <f t="shared" si="88"/>
        <v>020</v>
      </c>
      <c r="H628" s="680" t="str">
        <f t="shared" si="82"/>
        <v>1708020</v>
      </c>
      <c r="L628" s="683" t="str">
        <f>IF(I628="","",IF(J628="","No fix",J628-I628))</f>
        <v/>
      </c>
      <c r="M628" s="684" t="str">
        <f>IF(I628="","",IF(AG628="","NON","JOB"))</f>
        <v/>
      </c>
      <c r="N628" s="684" t="str">
        <f>IF(I628="","",IFERROR(VLOOKUP(B628,QUEUE!$F$11:$X$1000,19,FALSE),"NON"))</f>
        <v/>
      </c>
      <c r="O628" s="684" t="str">
        <f>IF(I628="","",IFERROR(IF(VLOOKUP(B628,REFINISH!$F$4:$O$1000,10,FALSE)="",VLOOKUP(B628,REFINISH!$F$4:$O$1000,8,FALSE),"OK"),"NON"))</f>
        <v/>
      </c>
      <c r="P628" s="684" t="str">
        <f>IF(I628="","",IF(AF628=0,"NON",IF(AF628-DE628=0,"OK","ขาด"&amp;AF628-DE628&amp;"ชิ้น")))</f>
        <v/>
      </c>
      <c r="Q628" s="662" t="s">
        <v>16</v>
      </c>
      <c r="R628" s="662" t="s">
        <v>179</v>
      </c>
      <c r="S628" s="662" t="s">
        <v>31</v>
      </c>
      <c r="T628" s="662" t="s">
        <v>2502</v>
      </c>
      <c r="U628" s="662" t="s">
        <v>501</v>
      </c>
      <c r="V628" s="685">
        <v>900176424</v>
      </c>
      <c r="X628" s="662" t="s">
        <v>2503</v>
      </c>
      <c r="Y628" s="662" t="s">
        <v>310</v>
      </c>
      <c r="Z628" s="662" t="s">
        <v>361</v>
      </c>
      <c r="AA628" s="662">
        <v>2009</v>
      </c>
      <c r="AB628" s="681">
        <v>42958</v>
      </c>
      <c r="AC628" s="686" t="s">
        <v>1012</v>
      </c>
      <c r="AD628" s="686"/>
      <c r="AE628" s="686"/>
      <c r="AF628" s="686"/>
      <c r="DD628" s="626">
        <v>628</v>
      </c>
      <c r="DG628" s="626">
        <v>1.5</v>
      </c>
      <c r="DH628" s="681">
        <v>42954.716214236112</v>
      </c>
      <c r="DI628" s="662"/>
      <c r="DJ628" s="663"/>
      <c r="DK628" s="662"/>
      <c r="DL628" s="687" t="str">
        <f t="shared" si="81"/>
        <v>รออนุมัติ</v>
      </c>
      <c r="DM628" s="688"/>
    </row>
    <row r="629" spans="1:117" x14ac:dyDescent="0.25">
      <c r="A629" s="689">
        <f t="shared" si="85"/>
        <v>5816</v>
      </c>
      <c r="B629" s="690">
        <f t="shared" si="86"/>
        <v>1708021</v>
      </c>
      <c r="C629" s="626">
        <v>629</v>
      </c>
      <c r="D629" s="677" t="str">
        <f t="shared" si="83"/>
        <v>17</v>
      </c>
      <c r="E629" s="677" t="str">
        <f t="shared" si="84"/>
        <v>08</v>
      </c>
      <c r="F629" s="691">
        <f t="shared" si="87"/>
        <v>21</v>
      </c>
      <c r="G629" s="692" t="str">
        <f t="shared" si="88"/>
        <v>021</v>
      </c>
      <c r="H629" s="680" t="str">
        <f t="shared" si="82"/>
        <v>1708021</v>
      </c>
      <c r="L629" s="683" t="str">
        <f>IF(I629="","",IF(J629="","No fix",J629-I629))</f>
        <v/>
      </c>
      <c r="M629" s="684" t="str">
        <f>IF(I629="","",IF(AG629="","NON","JOB"))</f>
        <v/>
      </c>
      <c r="N629" s="684" t="str">
        <f>IF(I629="","",IFERROR(VLOOKUP(B629,QUEUE!$F$11:$X$1000,19,FALSE),"NON"))</f>
        <v/>
      </c>
      <c r="O629" s="684" t="str">
        <f>IF(I629="","",IFERROR(IF(VLOOKUP(B629,REFINISH!$F$4:$O$1000,10,FALSE)="",VLOOKUP(B629,REFINISH!$F$4:$O$1000,8,FALSE),"OK"),"NON"))</f>
        <v/>
      </c>
      <c r="P629" s="684" t="str">
        <f>IF(I629="","",IF(AF629=0,"NON",IF(AF629-DE629=0,"OK","ขาด"&amp;AF629-DE629&amp;"ชิ้น")))</f>
        <v/>
      </c>
      <c r="Q629" s="662" t="s">
        <v>16</v>
      </c>
      <c r="R629" s="662" t="s">
        <v>1527</v>
      </c>
      <c r="S629" s="662" t="s">
        <v>31</v>
      </c>
      <c r="T629" s="662" t="s">
        <v>2504</v>
      </c>
      <c r="V629" s="685">
        <v>822918199</v>
      </c>
      <c r="X629" s="662" t="s">
        <v>2505</v>
      </c>
      <c r="Y629" s="662" t="s">
        <v>315</v>
      </c>
      <c r="Z629" s="662" t="s">
        <v>517</v>
      </c>
      <c r="AA629" s="662">
        <v>2008</v>
      </c>
      <c r="AB629" s="681" t="s">
        <v>330</v>
      </c>
      <c r="AD629" s="686"/>
      <c r="AE629" s="686"/>
      <c r="AF629" s="686"/>
      <c r="DD629" s="626">
        <v>629</v>
      </c>
      <c r="DH629" s="681">
        <v>42955.586565740741</v>
      </c>
      <c r="DI629" s="662"/>
      <c r="DJ629" s="663"/>
      <c r="DK629" s="662"/>
      <c r="DL629" s="687" t="str">
        <f t="shared" si="81"/>
        <v>รออนุมัติ</v>
      </c>
      <c r="DM629" s="688"/>
    </row>
    <row r="630" spans="1:117" x14ac:dyDescent="0.25">
      <c r="A630" s="689">
        <f t="shared" si="85"/>
        <v>2104</v>
      </c>
      <c r="B630" s="690">
        <f t="shared" si="86"/>
        <v>1708022</v>
      </c>
      <c r="C630" s="626">
        <v>630</v>
      </c>
      <c r="D630" s="677" t="str">
        <f t="shared" si="83"/>
        <v>17</v>
      </c>
      <c r="E630" s="677" t="str">
        <f t="shared" si="84"/>
        <v>08</v>
      </c>
      <c r="F630" s="691">
        <f t="shared" si="87"/>
        <v>22</v>
      </c>
      <c r="G630" s="692" t="str">
        <f t="shared" si="88"/>
        <v>022</v>
      </c>
      <c r="H630" s="680" t="str">
        <f t="shared" si="82"/>
        <v>1708022</v>
      </c>
      <c r="I630" s="681">
        <v>42984.364731597219</v>
      </c>
      <c r="J630" s="681">
        <v>42987</v>
      </c>
      <c r="L630" s="683">
        <f>IF(I630="","",IF(J630="","No fix",J630-I630))</f>
        <v>2.635268402780639</v>
      </c>
      <c r="M630" s="684" t="str">
        <f>IF(I630="","",IF(AG630="","NON","JOB"))</f>
        <v>JOB</v>
      </c>
      <c r="N630" s="684" t="str">
        <f>IF(I630="","",IFERROR(VLOOKUP(B630,QUEUE!$F$11:$X$1000,19,FALSE),"NON"))</f>
        <v>สมบูรณ์</v>
      </c>
      <c r="O630" s="684" t="str">
        <f>IF(I630="","",IFERROR(IF(VLOOKUP(B630,REFINISH!$F$4:$O$1000,10,FALSE)="",VLOOKUP(B630,REFINISH!$F$4:$O$1000,8,FALSE),"OK"),"NON"))</f>
        <v>OK</v>
      </c>
      <c r="P630" s="684" t="str">
        <f>IF(I630="","",IF(AF630=0,"NON",IF(AF630-DE630=0,"OK","ขาด"&amp;AF630-DE630&amp;"ชิ้น")))</f>
        <v>NON</v>
      </c>
      <c r="Q630" s="662" t="s">
        <v>16</v>
      </c>
      <c r="R630" s="662" t="s">
        <v>1527</v>
      </c>
      <c r="S630" s="662" t="s">
        <v>39</v>
      </c>
      <c r="T630" s="662" t="s">
        <v>2506</v>
      </c>
      <c r="U630" s="662" t="s">
        <v>286</v>
      </c>
      <c r="V630" s="685">
        <v>865571218</v>
      </c>
      <c r="X630" s="662" t="s">
        <v>2507</v>
      </c>
      <c r="Y630" s="662" t="s">
        <v>310</v>
      </c>
      <c r="Z630" s="662" t="s">
        <v>361</v>
      </c>
      <c r="AA630" s="662">
        <v>2009</v>
      </c>
      <c r="AB630" s="681" t="s">
        <v>2508</v>
      </c>
      <c r="AC630" s="686">
        <v>0</v>
      </c>
      <c r="AD630" s="686"/>
      <c r="AE630" s="686"/>
      <c r="AF630" s="686"/>
      <c r="AG630" s="626" t="s">
        <v>47</v>
      </c>
      <c r="AH630" s="626" t="s">
        <v>340</v>
      </c>
      <c r="AI630" s="626" t="s">
        <v>51</v>
      </c>
      <c r="AK630" s="626" t="s">
        <v>53</v>
      </c>
      <c r="AM630" s="626" t="s">
        <v>68</v>
      </c>
      <c r="AN630" s="626" t="s">
        <v>340</v>
      </c>
      <c r="AO630" s="626" t="s">
        <v>1122</v>
      </c>
      <c r="AQ630" s="626" t="s">
        <v>2709</v>
      </c>
      <c r="DD630" s="626">
        <v>630</v>
      </c>
      <c r="DH630" s="681">
        <v>42955.588945833333</v>
      </c>
      <c r="DI630" s="662">
        <v>0</v>
      </c>
      <c r="DJ630" s="663">
        <v>3</v>
      </c>
      <c r="DK630" s="662">
        <v>1</v>
      </c>
      <c r="DL630" s="687" t="str">
        <f t="shared" si="81"/>
        <v>พร้อมซ่อม</v>
      </c>
      <c r="DM630" s="688">
        <v>12431</v>
      </c>
    </row>
    <row r="631" spans="1:117" x14ac:dyDescent="0.25">
      <c r="A631" s="689">
        <f t="shared" si="85"/>
        <v>5493</v>
      </c>
      <c r="B631" s="690">
        <f t="shared" si="86"/>
        <v>1708023</v>
      </c>
      <c r="C631" s="626">
        <v>631</v>
      </c>
      <c r="D631" s="677" t="str">
        <f t="shared" si="83"/>
        <v>17</v>
      </c>
      <c r="E631" s="677" t="str">
        <f t="shared" si="84"/>
        <v>08</v>
      </c>
      <c r="F631" s="691">
        <f t="shared" si="87"/>
        <v>23</v>
      </c>
      <c r="G631" s="692" t="str">
        <f t="shared" si="88"/>
        <v>023</v>
      </c>
      <c r="H631" s="680" t="str">
        <f t="shared" si="82"/>
        <v>1708023</v>
      </c>
      <c r="I631" s="681">
        <v>42955.627292592595</v>
      </c>
      <c r="J631" s="681">
        <v>0</v>
      </c>
      <c r="L631" s="683">
        <f>IF(I631="","",IF(J631="","No fix",J631-I631))</f>
        <v>-42955.627292592595</v>
      </c>
      <c r="M631" s="684" t="str">
        <f>IF(I631="","",IF(AG631="","NON","JOB"))</f>
        <v>JOB</v>
      </c>
      <c r="N631" s="684" t="str">
        <f>IF(I631="","",IFERROR(VLOOKUP(B631,QUEUE!$F$11:$X$1000,19,FALSE),"NON"))</f>
        <v>พ่น</v>
      </c>
      <c r="O631" s="684" t="str">
        <f>IF(I631="","",IFERROR(IF(VLOOKUP(B631,REFINISH!$F$4:$O$1000,10,FALSE)="",VLOOKUP(B631,REFINISH!$F$4:$O$1000,8,FALSE),"OK"),"NON"))</f>
        <v>NON</v>
      </c>
      <c r="P631" s="684" t="str">
        <f>IF(I631="","",IF(AF631=0,"NON",IF(AF631-DE631=0,"OK","ขาด"&amp;AF631-DE631&amp;"ชิ้น")))</f>
        <v>NON</v>
      </c>
      <c r="Q631" s="662" t="s">
        <v>16</v>
      </c>
      <c r="R631" s="662" t="s">
        <v>179</v>
      </c>
      <c r="S631" s="662" t="s">
        <v>35</v>
      </c>
      <c r="T631" s="662" t="s">
        <v>2509</v>
      </c>
      <c r="U631" s="662" t="s">
        <v>713</v>
      </c>
      <c r="V631" s="685">
        <v>988303338</v>
      </c>
      <c r="X631" s="662" t="s">
        <v>2510</v>
      </c>
      <c r="Y631" s="662" t="s">
        <v>315</v>
      </c>
      <c r="Z631" s="662" t="s">
        <v>333</v>
      </c>
      <c r="AA631" s="662">
        <v>2007</v>
      </c>
      <c r="AB631" s="681">
        <v>43127</v>
      </c>
      <c r="AC631" s="686" t="s">
        <v>661</v>
      </c>
      <c r="AD631" s="686"/>
      <c r="AE631" s="686"/>
      <c r="AF631" s="686"/>
      <c r="AG631" s="626" t="s">
        <v>810</v>
      </c>
      <c r="DD631" s="626">
        <v>631</v>
      </c>
      <c r="DG631" s="626">
        <v>0.5</v>
      </c>
      <c r="DH631" s="681">
        <v>42955.626567361112</v>
      </c>
      <c r="DI631" s="662" t="s">
        <v>2511</v>
      </c>
      <c r="DJ631" s="663">
        <v>0</v>
      </c>
      <c r="DK631" s="662">
        <v>1</v>
      </c>
      <c r="DL631" s="687" t="str">
        <f t="shared" si="81"/>
        <v>พร้อมซ่อม</v>
      </c>
      <c r="DM631" s="688"/>
    </row>
    <row r="632" spans="1:117" x14ac:dyDescent="0.25">
      <c r="A632" s="689">
        <f t="shared" si="85"/>
        <v>6057</v>
      </c>
      <c r="B632" s="690">
        <f t="shared" si="86"/>
        <v>1708024</v>
      </c>
      <c r="C632" s="626">
        <v>632</v>
      </c>
      <c r="D632" s="677" t="str">
        <f t="shared" si="83"/>
        <v>17</v>
      </c>
      <c r="E632" s="677" t="str">
        <f t="shared" si="84"/>
        <v>08</v>
      </c>
      <c r="F632" s="691">
        <f t="shared" si="87"/>
        <v>24</v>
      </c>
      <c r="G632" s="692" t="str">
        <f t="shared" si="88"/>
        <v>024</v>
      </c>
      <c r="H632" s="680" t="str">
        <f t="shared" si="82"/>
        <v>1708024</v>
      </c>
      <c r="I632" s="681">
        <v>42968.627891550925</v>
      </c>
      <c r="J632" s="681">
        <v>42968</v>
      </c>
      <c r="K632" s="682">
        <v>42968</v>
      </c>
      <c r="L632" s="683" t="s">
        <v>555</v>
      </c>
      <c r="M632" s="684" t="s">
        <v>555</v>
      </c>
      <c r="N632" s="684" t="s">
        <v>555</v>
      </c>
      <c r="O632" s="684" t="s">
        <v>555</v>
      </c>
      <c r="P632" s="684" t="s">
        <v>555</v>
      </c>
      <c r="Q632" s="662" t="s">
        <v>16</v>
      </c>
      <c r="R632" s="662" t="s">
        <v>1527</v>
      </c>
      <c r="S632" s="662" t="s">
        <v>33</v>
      </c>
      <c r="T632" s="662" t="s">
        <v>2512</v>
      </c>
      <c r="U632" s="662" t="s">
        <v>532</v>
      </c>
      <c r="V632" s="685">
        <v>819209366</v>
      </c>
      <c r="X632" s="662" t="s">
        <v>2513</v>
      </c>
      <c r="Y632" s="662" t="s">
        <v>294</v>
      </c>
      <c r="Z632" s="662" t="s">
        <v>715</v>
      </c>
      <c r="AA632" s="662">
        <v>2012</v>
      </c>
      <c r="AB632" s="681">
        <v>43035</v>
      </c>
      <c r="AC632" s="686" t="s">
        <v>2514</v>
      </c>
      <c r="AD632" s="686"/>
      <c r="AE632" s="686"/>
      <c r="AF632" s="686"/>
      <c r="AG632" s="626" t="s">
        <v>73</v>
      </c>
      <c r="AI632" s="626" t="s">
        <v>1923</v>
      </c>
      <c r="DD632" s="626">
        <v>632</v>
      </c>
      <c r="DH632" s="681">
        <v>42955.698652430554</v>
      </c>
      <c r="DI632" s="662" t="s">
        <v>370</v>
      </c>
      <c r="DJ632" s="663">
        <v>0</v>
      </c>
      <c r="DK632" s="662">
        <v>1</v>
      </c>
      <c r="DL632" s="687" t="str">
        <f t="shared" si="81"/>
        <v>พร้อมซ่อม</v>
      </c>
      <c r="DM632" s="688">
        <v>0</v>
      </c>
    </row>
    <row r="633" spans="1:117" x14ac:dyDescent="0.25">
      <c r="A633" s="689">
        <f t="shared" si="85"/>
        <v>3544</v>
      </c>
      <c r="B633" s="690">
        <f t="shared" si="86"/>
        <v>1708025</v>
      </c>
      <c r="C633" s="626">
        <v>633</v>
      </c>
      <c r="D633" s="677" t="str">
        <f t="shared" si="83"/>
        <v>17</v>
      </c>
      <c r="E633" s="677" t="str">
        <f t="shared" si="84"/>
        <v>08</v>
      </c>
      <c r="F633" s="691">
        <f t="shared" si="87"/>
        <v>25</v>
      </c>
      <c r="G633" s="692" t="str">
        <f t="shared" si="88"/>
        <v>025</v>
      </c>
      <c r="H633" s="680" t="str">
        <f t="shared" si="82"/>
        <v>1708025</v>
      </c>
      <c r="I633" s="681">
        <v>42994.663007060182</v>
      </c>
      <c r="J633" s="681">
        <v>43001</v>
      </c>
      <c r="K633" s="682">
        <v>43007</v>
      </c>
      <c r="L633" s="683" t="s">
        <v>555</v>
      </c>
      <c r="M633" s="684" t="s">
        <v>555</v>
      </c>
      <c r="N633" s="684" t="s">
        <v>555</v>
      </c>
      <c r="O633" s="684" t="s">
        <v>555</v>
      </c>
      <c r="P633" s="684" t="s">
        <v>555</v>
      </c>
      <c r="Q633" s="662" t="s">
        <v>16</v>
      </c>
      <c r="R633" s="662" t="s">
        <v>44</v>
      </c>
      <c r="S633" s="662" t="s">
        <v>33</v>
      </c>
      <c r="T633" s="662" t="s">
        <v>2515</v>
      </c>
      <c r="V633" s="685">
        <v>922567041</v>
      </c>
      <c r="X633" s="662" t="s">
        <v>2516</v>
      </c>
      <c r="Y633" s="662" t="s">
        <v>315</v>
      </c>
      <c r="Z633" s="662" t="s">
        <v>411</v>
      </c>
      <c r="AA633" s="662">
        <v>2004</v>
      </c>
      <c r="AB633" s="681">
        <v>43184</v>
      </c>
      <c r="AC633" s="686" t="s">
        <v>521</v>
      </c>
      <c r="AD633" s="686"/>
      <c r="AE633" s="686"/>
      <c r="AF633" s="686"/>
      <c r="AG633" s="626" t="s">
        <v>47</v>
      </c>
      <c r="AI633" s="626" t="s">
        <v>51</v>
      </c>
      <c r="AJ633" s="626" t="s">
        <v>340</v>
      </c>
      <c r="AK633" s="626" t="s">
        <v>73</v>
      </c>
      <c r="AL633" s="626" t="s">
        <v>340</v>
      </c>
      <c r="AM633" s="626" t="s">
        <v>667</v>
      </c>
      <c r="DD633" s="626">
        <v>633</v>
      </c>
      <c r="DG633" s="626">
        <v>0.5</v>
      </c>
      <c r="DH633" s="681">
        <v>42956.543452893522</v>
      </c>
      <c r="DI633" s="662" t="s">
        <v>2829</v>
      </c>
      <c r="DJ633" s="663">
        <v>2</v>
      </c>
      <c r="DK633" s="662">
        <v>1</v>
      </c>
      <c r="DL633" s="687" t="str">
        <f t="shared" si="81"/>
        <v>พร้อมซ่อม</v>
      </c>
      <c r="DM633" s="688">
        <v>5800</v>
      </c>
    </row>
    <row r="634" spans="1:117" x14ac:dyDescent="0.25">
      <c r="A634" s="689">
        <f t="shared" si="85"/>
        <v>8345</v>
      </c>
      <c r="B634" s="690">
        <f t="shared" si="86"/>
        <v>1708026</v>
      </c>
      <c r="C634" s="626">
        <v>634</v>
      </c>
      <c r="D634" s="677" t="str">
        <f t="shared" si="83"/>
        <v>17</v>
      </c>
      <c r="E634" s="677" t="str">
        <f t="shared" si="84"/>
        <v>08</v>
      </c>
      <c r="F634" s="691">
        <f t="shared" si="87"/>
        <v>26</v>
      </c>
      <c r="G634" s="692" t="str">
        <f t="shared" si="88"/>
        <v>026</v>
      </c>
      <c r="H634" s="680" t="str">
        <f t="shared" si="82"/>
        <v>1708026</v>
      </c>
      <c r="I634" s="681">
        <v>42971.417078935185</v>
      </c>
      <c r="J634" s="681">
        <v>42978</v>
      </c>
      <c r="K634" s="682">
        <v>42982</v>
      </c>
      <c r="L634" s="683" t="s">
        <v>555</v>
      </c>
      <c r="M634" s="684" t="s">
        <v>555</v>
      </c>
      <c r="N634" s="684" t="s">
        <v>555</v>
      </c>
      <c r="O634" s="684" t="s">
        <v>555</v>
      </c>
      <c r="P634" s="684" t="s">
        <v>555</v>
      </c>
      <c r="Q634" s="662" t="s">
        <v>16</v>
      </c>
      <c r="R634" s="662" t="s">
        <v>44</v>
      </c>
      <c r="S634" s="662" t="s">
        <v>34</v>
      </c>
      <c r="T634" s="662" t="s">
        <v>2517</v>
      </c>
      <c r="U634" s="662" t="s">
        <v>286</v>
      </c>
      <c r="V634" s="685">
        <v>958719984</v>
      </c>
      <c r="X634" s="662" t="s">
        <v>2518</v>
      </c>
      <c r="Y634" s="662" t="s">
        <v>299</v>
      </c>
      <c r="Z634" s="662" t="s">
        <v>364</v>
      </c>
      <c r="AA634" s="662">
        <v>2013</v>
      </c>
      <c r="AB634" s="681">
        <v>43150</v>
      </c>
      <c r="AC634" s="686" t="s">
        <v>488</v>
      </c>
      <c r="AD634" s="686"/>
      <c r="AE634" s="686"/>
      <c r="AF634" s="686"/>
      <c r="AG634" s="626" t="s">
        <v>47</v>
      </c>
      <c r="AH634" s="626" t="s">
        <v>2610</v>
      </c>
      <c r="AI634" s="626" t="s">
        <v>48</v>
      </c>
      <c r="AJ634" s="626" t="s">
        <v>2610</v>
      </c>
      <c r="AK634" s="626" t="s">
        <v>78</v>
      </c>
      <c r="AM634" s="626" t="s">
        <v>901</v>
      </c>
      <c r="DD634" s="626">
        <v>634</v>
      </c>
      <c r="DG634" s="626">
        <v>0.5</v>
      </c>
      <c r="DH634" s="681">
        <v>42956.546575231485</v>
      </c>
      <c r="DI634" s="662">
        <v>0</v>
      </c>
      <c r="DJ634" s="663">
        <v>3</v>
      </c>
      <c r="DK634" s="662">
        <v>1</v>
      </c>
      <c r="DL634" s="687" t="str">
        <f t="shared" si="81"/>
        <v>พร้อมซ่อม</v>
      </c>
      <c r="DM634" s="688">
        <v>2320</v>
      </c>
    </row>
    <row r="635" spans="1:117" x14ac:dyDescent="0.25">
      <c r="A635" s="689">
        <f t="shared" si="85"/>
        <v>8768</v>
      </c>
      <c r="B635" s="690">
        <f t="shared" si="86"/>
        <v>1708027</v>
      </c>
      <c r="C635" s="626">
        <v>635</v>
      </c>
      <c r="D635" s="677" t="str">
        <f t="shared" si="83"/>
        <v>17</v>
      </c>
      <c r="E635" s="677" t="str">
        <f t="shared" si="84"/>
        <v>08</v>
      </c>
      <c r="F635" s="691">
        <f t="shared" si="87"/>
        <v>27</v>
      </c>
      <c r="G635" s="692" t="str">
        <f t="shared" si="88"/>
        <v>027</v>
      </c>
      <c r="H635" s="680" t="str">
        <f t="shared" si="82"/>
        <v>1708027</v>
      </c>
      <c r="L635" s="683" t="str">
        <f>IF(I635="","",IF(J635="","No fix",J635-I635))</f>
        <v/>
      </c>
      <c r="M635" s="684" t="str">
        <f>IF(I635="","",IF(AG635="","NON","JOB"))</f>
        <v/>
      </c>
      <c r="N635" s="684" t="str">
        <f>IF(I635="","",IFERROR(VLOOKUP(B635,QUEUE!$F$11:$X$1000,19,FALSE),"NON"))</f>
        <v/>
      </c>
      <c r="O635" s="684" t="str">
        <f>IF(I635="","",IFERROR(IF(VLOOKUP(B635,REFINISH!$F$4:$O$1000,10,FALSE)="",VLOOKUP(B635,REFINISH!$F$4:$O$1000,8,FALSE),"OK"),"NON"))</f>
        <v/>
      </c>
      <c r="P635" s="684" t="str">
        <f>IF(I635="","",IF(AF635=0,"NON",IF(AF635-DE635=0,"OK","ขาด"&amp;AF635-DE635&amp;"ชิ้น")))</f>
        <v/>
      </c>
      <c r="Q635" s="662" t="s">
        <v>16</v>
      </c>
      <c r="R635" s="662" t="s">
        <v>1527</v>
      </c>
      <c r="S635" s="662" t="s">
        <v>36</v>
      </c>
      <c r="T635" s="662" t="s">
        <v>2522</v>
      </c>
      <c r="U635" s="662" t="s">
        <v>308</v>
      </c>
      <c r="V635" s="685">
        <v>942034772</v>
      </c>
      <c r="X635" s="662" t="s">
        <v>2523</v>
      </c>
      <c r="Y635" s="662" t="s">
        <v>328</v>
      </c>
      <c r="Z635" s="662" t="s">
        <v>749</v>
      </c>
      <c r="AA635" s="662">
        <v>2996</v>
      </c>
      <c r="AB635" s="681">
        <v>43100</v>
      </c>
      <c r="AC635" s="686" t="s">
        <v>2524</v>
      </c>
      <c r="AD635" s="686"/>
      <c r="AE635" s="686"/>
      <c r="AF635" s="686"/>
      <c r="DD635" s="626">
        <v>635</v>
      </c>
      <c r="DH635" s="681">
        <v>42961.56235821759</v>
      </c>
      <c r="DI635" s="662"/>
      <c r="DJ635" s="663"/>
      <c r="DK635" s="662"/>
      <c r="DL635" s="687" t="str">
        <f t="shared" si="81"/>
        <v>รออนุมัติ</v>
      </c>
      <c r="DM635" s="688"/>
    </row>
    <row r="636" spans="1:117" x14ac:dyDescent="0.25">
      <c r="A636" s="689">
        <f t="shared" si="85"/>
        <v>2640</v>
      </c>
      <c r="B636" s="690">
        <f t="shared" si="86"/>
        <v>1708028</v>
      </c>
      <c r="C636" s="626">
        <v>636</v>
      </c>
      <c r="D636" s="677" t="str">
        <f t="shared" si="83"/>
        <v>17</v>
      </c>
      <c r="E636" s="677" t="str">
        <f t="shared" si="84"/>
        <v>08</v>
      </c>
      <c r="F636" s="691">
        <f t="shared" si="87"/>
        <v>28</v>
      </c>
      <c r="G636" s="692" t="str">
        <f t="shared" si="88"/>
        <v>028</v>
      </c>
      <c r="H636" s="680" t="str">
        <f t="shared" si="82"/>
        <v>1708028</v>
      </c>
      <c r="I636" s="681">
        <v>42961.584395254627</v>
      </c>
      <c r="J636" s="681">
        <v>0</v>
      </c>
      <c r="K636" s="682">
        <v>42969</v>
      </c>
      <c r="L636" s="683" t="s">
        <v>555</v>
      </c>
      <c r="M636" s="684" t="s">
        <v>555</v>
      </c>
      <c r="N636" s="684" t="s">
        <v>555</v>
      </c>
      <c r="O636" s="684" t="s">
        <v>555</v>
      </c>
      <c r="P636" s="684" t="s">
        <v>555</v>
      </c>
      <c r="Q636" s="662" t="s">
        <v>16</v>
      </c>
      <c r="R636" s="662" t="s">
        <v>44</v>
      </c>
      <c r="S636" s="662" t="s">
        <v>32</v>
      </c>
      <c r="T636" s="662" t="s">
        <v>2527</v>
      </c>
      <c r="V636" s="685">
        <v>863331267</v>
      </c>
      <c r="W636" s="685">
        <v>863433983</v>
      </c>
      <c r="X636" s="662" t="s">
        <v>2097</v>
      </c>
      <c r="Y636" s="662" t="s">
        <v>323</v>
      </c>
      <c r="Z636" s="662">
        <v>3</v>
      </c>
      <c r="AA636" s="662">
        <v>2014</v>
      </c>
      <c r="AB636" s="681">
        <v>42975</v>
      </c>
      <c r="AC636" s="686" t="s">
        <v>1892</v>
      </c>
      <c r="AD636" s="686"/>
      <c r="AE636" s="686"/>
      <c r="AF636" s="686"/>
      <c r="AG636" s="626" t="s">
        <v>47</v>
      </c>
      <c r="AH636" s="626" t="s">
        <v>2177</v>
      </c>
      <c r="AI636" s="626" t="s">
        <v>48</v>
      </c>
      <c r="AK636" s="626" t="s">
        <v>54</v>
      </c>
      <c r="AM636" s="626" t="s">
        <v>1424</v>
      </c>
      <c r="DD636" s="626">
        <v>636</v>
      </c>
      <c r="DG636" s="626">
        <v>1</v>
      </c>
      <c r="DH636" s="681">
        <v>42961.576951041665</v>
      </c>
      <c r="DI636" s="662">
        <v>0</v>
      </c>
      <c r="DJ636" s="663">
        <v>3</v>
      </c>
      <c r="DK636" s="662"/>
      <c r="DL636" s="687" t="str">
        <f t="shared" ref="DL636:DL699" si="92">IF(DH636="","",IF(OR(M636="NON",M636=""),"รออนุมัติ",IF(AF636="","พร้อมซ่อม",IF(AF636=DE636,"พร้อมซ่อม","รออะไหล่"))))</f>
        <v>พร้อมซ่อม</v>
      </c>
      <c r="DM636" s="688">
        <v>0</v>
      </c>
    </row>
    <row r="637" spans="1:117" x14ac:dyDescent="0.25">
      <c r="A637" s="689">
        <f t="shared" si="85"/>
        <v>1162</v>
      </c>
      <c r="B637" s="690">
        <f t="shared" si="86"/>
        <v>1708029</v>
      </c>
      <c r="C637" s="626">
        <v>637</v>
      </c>
      <c r="D637" s="677" t="str">
        <f t="shared" si="83"/>
        <v>17</v>
      </c>
      <c r="E637" s="677" t="str">
        <f t="shared" si="84"/>
        <v>08</v>
      </c>
      <c r="F637" s="691">
        <f t="shared" si="87"/>
        <v>29</v>
      </c>
      <c r="G637" s="692" t="str">
        <f t="shared" si="88"/>
        <v>029</v>
      </c>
      <c r="H637" s="680" t="str">
        <f t="shared" si="82"/>
        <v>1708029</v>
      </c>
      <c r="I637" s="681">
        <v>42996.61324259259</v>
      </c>
      <c r="J637" s="681">
        <v>43001</v>
      </c>
      <c r="K637" s="682">
        <v>43004</v>
      </c>
      <c r="L637" s="683" t="s">
        <v>555</v>
      </c>
      <c r="M637" s="684" t="s">
        <v>555</v>
      </c>
      <c r="N637" s="684" t="s">
        <v>555</v>
      </c>
      <c r="O637" s="684" t="s">
        <v>555</v>
      </c>
      <c r="P637" s="684" t="s">
        <v>555</v>
      </c>
      <c r="Q637" s="662" t="s">
        <v>16</v>
      </c>
      <c r="R637" s="662" t="s">
        <v>43</v>
      </c>
      <c r="S637" s="662" t="s">
        <v>32</v>
      </c>
      <c r="T637" s="662" t="s">
        <v>2530</v>
      </c>
      <c r="U637" s="662" t="s">
        <v>308</v>
      </c>
      <c r="V637" s="685">
        <v>894864541</v>
      </c>
      <c r="W637" s="685">
        <v>819865602</v>
      </c>
      <c r="X637" s="662" t="s">
        <v>2531</v>
      </c>
      <c r="Y637" s="662" t="s">
        <v>315</v>
      </c>
      <c r="Z637" s="662" t="s">
        <v>1087</v>
      </c>
      <c r="AA637" s="662">
        <v>2012</v>
      </c>
      <c r="AB637" s="681">
        <v>43064</v>
      </c>
      <c r="AC637" s="686" t="s">
        <v>1594</v>
      </c>
      <c r="AD637" s="686"/>
      <c r="AE637" s="686"/>
      <c r="AF637" s="686"/>
      <c r="AG637" s="626" t="s">
        <v>2837</v>
      </c>
      <c r="AI637" s="626" t="s">
        <v>2838</v>
      </c>
      <c r="AK637" s="626" t="s">
        <v>2839</v>
      </c>
      <c r="AM637" s="626" t="s">
        <v>2145</v>
      </c>
      <c r="AO637" s="626" t="s">
        <v>2840</v>
      </c>
      <c r="AQ637" s="626" t="s">
        <v>2841</v>
      </c>
      <c r="DD637" s="626">
        <v>637</v>
      </c>
      <c r="DH637" s="681">
        <v>42961.710069212961</v>
      </c>
      <c r="DI637" s="662" t="s">
        <v>1327</v>
      </c>
      <c r="DJ637" s="663">
        <v>0</v>
      </c>
      <c r="DK637" s="662">
        <v>1</v>
      </c>
      <c r="DL637" s="687" t="str">
        <f t="shared" si="92"/>
        <v>พร้อมซ่อม</v>
      </c>
      <c r="DM637" s="688">
        <v>1000</v>
      </c>
    </row>
    <row r="638" spans="1:117" x14ac:dyDescent="0.25">
      <c r="A638" s="689">
        <f t="shared" si="85"/>
        <v>826</v>
      </c>
      <c r="B638" s="690">
        <f t="shared" si="86"/>
        <v>1708030</v>
      </c>
      <c r="C638" s="626">
        <v>638</v>
      </c>
      <c r="D638" s="677" t="str">
        <f t="shared" si="83"/>
        <v>17</v>
      </c>
      <c r="E638" s="677" t="str">
        <f t="shared" si="84"/>
        <v>08</v>
      </c>
      <c r="F638" s="691">
        <f t="shared" si="87"/>
        <v>30</v>
      </c>
      <c r="G638" s="692" t="str">
        <f t="shared" si="88"/>
        <v>030</v>
      </c>
      <c r="H638" s="680" t="str">
        <f t="shared" si="82"/>
        <v>1708030</v>
      </c>
      <c r="I638" s="681">
        <v>42990.37515983796</v>
      </c>
      <c r="J638" s="681">
        <v>42994</v>
      </c>
      <c r="K638" s="682">
        <v>43001</v>
      </c>
      <c r="L638" s="683" t="s">
        <v>555</v>
      </c>
      <c r="M638" s="684" t="s">
        <v>555</v>
      </c>
      <c r="N638" s="684" t="s">
        <v>555</v>
      </c>
      <c r="O638" s="684" t="s">
        <v>555</v>
      </c>
      <c r="P638" s="684" t="s">
        <v>555</v>
      </c>
      <c r="Q638" s="662" t="s">
        <v>16</v>
      </c>
      <c r="R638" s="662" t="s">
        <v>43</v>
      </c>
      <c r="S638" s="662" t="s">
        <v>36</v>
      </c>
      <c r="T638" s="662" t="s">
        <v>2536</v>
      </c>
      <c r="U638" s="662" t="s">
        <v>303</v>
      </c>
      <c r="V638" s="685">
        <v>802377888</v>
      </c>
      <c r="X638" s="662" t="s">
        <v>2537</v>
      </c>
      <c r="Y638" s="662" t="s">
        <v>310</v>
      </c>
      <c r="Z638" s="662" t="s">
        <v>336</v>
      </c>
      <c r="AA638" s="662">
        <v>2008</v>
      </c>
      <c r="AB638" s="681" t="s">
        <v>330</v>
      </c>
      <c r="AD638" s="686"/>
      <c r="AE638" s="686"/>
      <c r="AF638" s="686"/>
      <c r="AG638" s="626" t="s">
        <v>47</v>
      </c>
      <c r="AI638" s="626" t="s">
        <v>79</v>
      </c>
      <c r="AK638" s="626" t="s">
        <v>73</v>
      </c>
      <c r="DD638" s="626">
        <v>638</v>
      </c>
      <c r="DG638" s="626">
        <v>0.5</v>
      </c>
      <c r="DH638" s="681">
        <v>42962.392393518516</v>
      </c>
      <c r="DI638" s="662">
        <v>0</v>
      </c>
      <c r="DJ638" s="663">
        <v>2</v>
      </c>
      <c r="DK638" s="662">
        <v>1</v>
      </c>
      <c r="DL638" s="687" t="str">
        <f t="shared" si="92"/>
        <v>พร้อมซ่อม</v>
      </c>
      <c r="DM638" s="688">
        <v>3520</v>
      </c>
    </row>
    <row r="639" spans="1:117" x14ac:dyDescent="0.25">
      <c r="A639" s="689">
        <f t="shared" si="85"/>
        <v>8938</v>
      </c>
      <c r="B639" s="690">
        <f t="shared" si="86"/>
        <v>1708031</v>
      </c>
      <c r="C639" s="626">
        <v>639</v>
      </c>
      <c r="D639" s="677" t="str">
        <f t="shared" si="83"/>
        <v>17</v>
      </c>
      <c r="E639" s="677" t="str">
        <f t="shared" si="84"/>
        <v>08</v>
      </c>
      <c r="F639" s="691">
        <f t="shared" si="87"/>
        <v>31</v>
      </c>
      <c r="G639" s="692" t="str">
        <f t="shared" si="88"/>
        <v>031</v>
      </c>
      <c r="H639" s="680" t="str">
        <f t="shared" si="82"/>
        <v>1708031</v>
      </c>
      <c r="L639" s="683" t="str">
        <f>IF(I639="","",IF(J639="","No fix",J639-I639))</f>
        <v/>
      </c>
      <c r="M639" s="684" t="str">
        <f>IF(I639="","",IF(AG639="","NON","JOB"))</f>
        <v/>
      </c>
      <c r="N639" s="684" t="str">
        <f>IF(I639="","",IFERROR(VLOOKUP(B639,QUEUE!$F$11:$X$1000,19,FALSE),"NON"))</f>
        <v/>
      </c>
      <c r="O639" s="684" t="str">
        <f>IF(I639="","",IFERROR(IF(VLOOKUP(B639,REFINISH!$F$4:$O$1000,10,FALSE)="",VLOOKUP(B639,REFINISH!$F$4:$O$1000,8,FALSE),"OK"),"NON"))</f>
        <v/>
      </c>
      <c r="P639" s="684" t="str">
        <f>IF(I639="","",IF(AF639=0,"NON",IF(AF639-DE639=0,"OK","ขาด"&amp;AF639-DE639&amp;"ชิ้น")))</f>
        <v/>
      </c>
      <c r="Q639" s="662" t="s">
        <v>16</v>
      </c>
      <c r="R639" s="662" t="s">
        <v>43</v>
      </c>
      <c r="S639" s="662" t="s">
        <v>201</v>
      </c>
      <c r="T639" s="662" t="s">
        <v>2540</v>
      </c>
      <c r="V639" s="685">
        <v>923848604</v>
      </c>
      <c r="X639" s="662" t="s">
        <v>2541</v>
      </c>
      <c r="Y639" s="662" t="s">
        <v>315</v>
      </c>
      <c r="Z639" s="662" t="s">
        <v>517</v>
      </c>
      <c r="AA639" s="662">
        <v>2004</v>
      </c>
      <c r="AB639" s="681" t="s">
        <v>306</v>
      </c>
      <c r="AD639" s="686"/>
      <c r="AE639" s="686"/>
      <c r="AF639" s="686"/>
      <c r="DD639" s="626">
        <v>639</v>
      </c>
      <c r="DH639" s="681">
        <v>42962.639792013892</v>
      </c>
      <c r="DI639" s="662"/>
      <c r="DJ639" s="663"/>
      <c r="DK639" s="662"/>
      <c r="DL639" s="687" t="str">
        <f t="shared" si="92"/>
        <v>รออนุมัติ</v>
      </c>
      <c r="DM639" s="688"/>
    </row>
    <row r="640" spans="1:117" x14ac:dyDescent="0.25">
      <c r="A640" s="689">
        <f t="shared" si="85"/>
        <v>8503</v>
      </c>
      <c r="B640" s="690">
        <f t="shared" si="86"/>
        <v>1708032</v>
      </c>
      <c r="C640" s="626">
        <v>640</v>
      </c>
      <c r="D640" s="677" t="str">
        <f t="shared" si="83"/>
        <v>17</v>
      </c>
      <c r="E640" s="677" t="str">
        <f t="shared" si="84"/>
        <v>08</v>
      </c>
      <c r="F640" s="691">
        <f t="shared" si="87"/>
        <v>32</v>
      </c>
      <c r="G640" s="692" t="str">
        <f t="shared" si="88"/>
        <v>032</v>
      </c>
      <c r="H640" s="680" t="str">
        <f t="shared" si="82"/>
        <v>1708032</v>
      </c>
      <c r="I640" s="681">
        <v>42980.617718634261</v>
      </c>
      <c r="J640" s="681">
        <v>43003</v>
      </c>
      <c r="K640" s="682">
        <v>43001</v>
      </c>
      <c r="L640" s="683" t="s">
        <v>555</v>
      </c>
      <c r="M640" s="684" t="s">
        <v>555</v>
      </c>
      <c r="N640" s="684" t="s">
        <v>555</v>
      </c>
      <c r="O640" s="684" t="s">
        <v>555</v>
      </c>
      <c r="P640" s="684" t="s">
        <v>555</v>
      </c>
      <c r="Q640" s="662" t="s">
        <v>16</v>
      </c>
      <c r="R640" s="662" t="s">
        <v>102</v>
      </c>
      <c r="S640" s="662" t="s">
        <v>32</v>
      </c>
      <c r="T640" s="662" t="s">
        <v>2542</v>
      </c>
      <c r="U640" s="662" t="s">
        <v>387</v>
      </c>
      <c r="V640" s="685">
        <v>874317958</v>
      </c>
      <c r="X640" s="662" t="s">
        <v>2543</v>
      </c>
      <c r="Y640" s="662" t="s">
        <v>310</v>
      </c>
      <c r="Z640" s="662" t="s">
        <v>336</v>
      </c>
      <c r="AA640" s="662">
        <v>2006</v>
      </c>
      <c r="AB640" s="681">
        <v>43297</v>
      </c>
      <c r="AC640" s="686" t="s">
        <v>1516</v>
      </c>
      <c r="AD640" s="686"/>
      <c r="AE640" s="686"/>
      <c r="AF640" s="686"/>
      <c r="AG640" s="626" t="s">
        <v>73</v>
      </c>
      <c r="AH640" s="626" t="s">
        <v>2678</v>
      </c>
      <c r="AI640" s="626" t="s">
        <v>341</v>
      </c>
      <c r="AK640" s="626" t="s">
        <v>2342</v>
      </c>
      <c r="AM640" s="626" t="s">
        <v>2679</v>
      </c>
      <c r="AO640" s="626" t="s">
        <v>2680</v>
      </c>
      <c r="AQ640" s="626" t="s">
        <v>2681</v>
      </c>
      <c r="DD640" s="626">
        <v>640</v>
      </c>
      <c r="DH640" s="681">
        <v>42962.643698842592</v>
      </c>
      <c r="DI640" s="662" t="s">
        <v>1327</v>
      </c>
      <c r="DJ640" s="663">
        <v>0</v>
      </c>
      <c r="DK640" s="662">
        <v>1</v>
      </c>
      <c r="DL640" s="687" t="str">
        <f t="shared" si="92"/>
        <v>พร้อมซ่อม</v>
      </c>
      <c r="DM640" s="688">
        <v>11387.85</v>
      </c>
    </row>
    <row r="641" spans="1:117" x14ac:dyDescent="0.25">
      <c r="A641" s="689">
        <f t="shared" si="85"/>
        <v>6747</v>
      </c>
      <c r="B641" s="690">
        <f t="shared" si="86"/>
        <v>1708033</v>
      </c>
      <c r="C641" s="626">
        <v>641</v>
      </c>
      <c r="D641" s="677" t="str">
        <f t="shared" si="83"/>
        <v>17</v>
      </c>
      <c r="E641" s="677" t="str">
        <f t="shared" si="84"/>
        <v>08</v>
      </c>
      <c r="F641" s="691">
        <f t="shared" si="87"/>
        <v>33</v>
      </c>
      <c r="G641" s="692" t="str">
        <f t="shared" si="88"/>
        <v>033</v>
      </c>
      <c r="H641" s="680" t="str">
        <f t="shared" si="82"/>
        <v>1708033</v>
      </c>
      <c r="I641" s="681">
        <v>42968.414393402774</v>
      </c>
      <c r="J641" s="681">
        <v>42973</v>
      </c>
      <c r="K641" s="682">
        <v>42975</v>
      </c>
      <c r="L641" s="683" t="s">
        <v>555</v>
      </c>
      <c r="M641" s="684" t="s">
        <v>555</v>
      </c>
      <c r="N641" s="684" t="s">
        <v>555</v>
      </c>
      <c r="O641" s="684" t="s">
        <v>555</v>
      </c>
      <c r="P641" s="684" t="s">
        <v>555</v>
      </c>
      <c r="Q641" s="662" t="s">
        <v>16</v>
      </c>
      <c r="R641" s="662" t="s">
        <v>44</v>
      </c>
      <c r="S641" s="662" t="s">
        <v>31</v>
      </c>
      <c r="T641" s="662" t="s">
        <v>2544</v>
      </c>
      <c r="U641" s="662" t="s">
        <v>398</v>
      </c>
      <c r="V641" s="685">
        <v>853435531</v>
      </c>
      <c r="X641" s="662" t="s">
        <v>2545</v>
      </c>
      <c r="Y641" s="662" t="s">
        <v>310</v>
      </c>
      <c r="Z641" s="662" t="s">
        <v>400</v>
      </c>
      <c r="AA641" s="662">
        <v>2015</v>
      </c>
      <c r="AB641" s="681">
        <v>42974</v>
      </c>
      <c r="AC641" s="686" t="s">
        <v>567</v>
      </c>
      <c r="AD641" s="686"/>
      <c r="AE641" s="686"/>
      <c r="AF641" s="686"/>
      <c r="AG641" s="626" t="s">
        <v>47</v>
      </c>
      <c r="AI641" s="626" t="s">
        <v>48</v>
      </c>
      <c r="AK641" s="626" t="s">
        <v>54</v>
      </c>
      <c r="AM641" s="626" t="s">
        <v>55</v>
      </c>
      <c r="AO641" s="626" t="s">
        <v>58</v>
      </c>
      <c r="AQ641" s="626" t="s">
        <v>1299</v>
      </c>
      <c r="AS641" s="626" t="s">
        <v>1123</v>
      </c>
      <c r="AU641" s="626" t="s">
        <v>1328</v>
      </c>
      <c r="DD641" s="626">
        <v>641</v>
      </c>
      <c r="DG641" s="626">
        <v>1.5</v>
      </c>
      <c r="DH641" s="681">
        <v>42962.649093749998</v>
      </c>
      <c r="DI641" s="662" t="s">
        <v>635</v>
      </c>
      <c r="DJ641" s="663">
        <v>5</v>
      </c>
      <c r="DK641" s="662"/>
      <c r="DL641" s="687" t="str">
        <f t="shared" si="92"/>
        <v>พร้อมซ่อม</v>
      </c>
      <c r="DM641" s="688"/>
    </row>
    <row r="642" spans="1:117" x14ac:dyDescent="0.25">
      <c r="A642" s="689">
        <f t="shared" si="85"/>
        <v>8905</v>
      </c>
      <c r="B642" s="690">
        <f t="shared" si="86"/>
        <v>1708034</v>
      </c>
      <c r="C642" s="626">
        <v>642</v>
      </c>
      <c r="D642" s="677" t="str">
        <f t="shared" si="83"/>
        <v>17</v>
      </c>
      <c r="E642" s="677" t="str">
        <f t="shared" si="84"/>
        <v>08</v>
      </c>
      <c r="F642" s="691">
        <f t="shared" si="87"/>
        <v>34</v>
      </c>
      <c r="G642" s="692" t="str">
        <f t="shared" si="88"/>
        <v>034</v>
      </c>
      <c r="H642" s="680" t="str">
        <f t="shared" si="82"/>
        <v>1708034</v>
      </c>
      <c r="L642" s="683" t="str">
        <f>IF(I642="","",IF(J642="","No fix",J642-I642))</f>
        <v/>
      </c>
      <c r="M642" s="684" t="str">
        <f>IF(I642="","",IF(AG642="","NON","JOB"))</f>
        <v/>
      </c>
      <c r="N642" s="684" t="str">
        <f>IF(I642="","",IFERROR(VLOOKUP(B642,QUEUE!$F$11:$X$1000,19,FALSE),"NON"))</f>
        <v/>
      </c>
      <c r="O642" s="684" t="str">
        <f>IF(I642="","",IFERROR(IF(VLOOKUP(B642,REFINISH!$F$4:$O$1000,10,FALSE)="",VLOOKUP(B642,REFINISH!$F$4:$O$1000,8,FALSE),"OK"),"NON"))</f>
        <v/>
      </c>
      <c r="P642" s="684" t="str">
        <f>IF(I642="","",IF(AF642=0,"NON",IF(AF642-DE642=0,"OK","ขาด"&amp;AF642-DE642&amp;"ชิ้น")))</f>
        <v/>
      </c>
      <c r="Q642" s="662" t="s">
        <v>16</v>
      </c>
      <c r="R642" s="662" t="s">
        <v>179</v>
      </c>
      <c r="S642" s="662" t="s">
        <v>31</v>
      </c>
      <c r="T642" s="662" t="s">
        <v>2546</v>
      </c>
      <c r="U642" s="662" t="s">
        <v>308</v>
      </c>
      <c r="V642" s="685">
        <v>890619660</v>
      </c>
      <c r="X642" s="662" t="s">
        <v>2547</v>
      </c>
      <c r="Y642" s="662" t="s">
        <v>310</v>
      </c>
      <c r="Z642" s="662" t="s">
        <v>336</v>
      </c>
      <c r="AA642" s="662">
        <v>2012</v>
      </c>
      <c r="AB642" s="681">
        <v>43285</v>
      </c>
      <c r="AC642" s="686" t="s">
        <v>390</v>
      </c>
      <c r="AD642" s="686"/>
      <c r="AE642" s="686"/>
      <c r="AF642" s="686"/>
      <c r="DD642" s="626">
        <v>642</v>
      </c>
      <c r="DG642" s="626">
        <v>1.5</v>
      </c>
      <c r="DH642" s="681">
        <v>42962.694570370368</v>
      </c>
      <c r="DI642" s="662"/>
      <c r="DJ642" s="663"/>
      <c r="DK642" s="662"/>
      <c r="DL642" s="687" t="str">
        <f t="shared" si="92"/>
        <v>รออนุมัติ</v>
      </c>
      <c r="DM642" s="688">
        <v>400</v>
      </c>
    </row>
    <row r="643" spans="1:117" x14ac:dyDescent="0.25">
      <c r="A643" s="689">
        <f t="shared" si="85"/>
        <v>4093</v>
      </c>
      <c r="B643" s="690">
        <f t="shared" si="86"/>
        <v>1708035</v>
      </c>
      <c r="C643" s="626">
        <v>643</v>
      </c>
      <c r="D643" s="677" t="str">
        <f t="shared" si="83"/>
        <v>17</v>
      </c>
      <c r="E643" s="677" t="str">
        <f t="shared" si="84"/>
        <v>08</v>
      </c>
      <c r="F643" s="691">
        <f t="shared" si="87"/>
        <v>35</v>
      </c>
      <c r="G643" s="692" t="str">
        <f t="shared" si="88"/>
        <v>035</v>
      </c>
      <c r="H643" s="680" t="str">
        <f t="shared" si="82"/>
        <v>1708035</v>
      </c>
      <c r="I643" s="681">
        <v>42983.404434143522</v>
      </c>
      <c r="J643" s="681">
        <v>42991</v>
      </c>
      <c r="K643" s="682">
        <v>42989</v>
      </c>
      <c r="L643" s="683" t="s">
        <v>555</v>
      </c>
      <c r="M643" s="684" t="s">
        <v>555</v>
      </c>
      <c r="N643" s="684" t="s">
        <v>555</v>
      </c>
      <c r="O643" s="684" t="s">
        <v>555</v>
      </c>
      <c r="P643" s="684" t="s">
        <v>555</v>
      </c>
      <c r="Q643" s="662" t="s">
        <v>16</v>
      </c>
      <c r="R643" s="662" t="s">
        <v>44</v>
      </c>
      <c r="S643" s="662" t="s">
        <v>34</v>
      </c>
      <c r="T643" s="662" t="s">
        <v>2549</v>
      </c>
      <c r="U643" s="662" t="s">
        <v>326</v>
      </c>
      <c r="V643" s="685">
        <v>906025864</v>
      </c>
      <c r="X643" s="662" t="s">
        <v>2550</v>
      </c>
      <c r="Y643" s="662" t="s">
        <v>315</v>
      </c>
      <c r="Z643" s="662" t="s">
        <v>517</v>
      </c>
      <c r="AA643" s="662">
        <v>2008</v>
      </c>
      <c r="AB643" s="681">
        <v>42967</v>
      </c>
      <c r="AC643" s="686" t="s">
        <v>594</v>
      </c>
      <c r="AD643" s="686"/>
      <c r="AE643" s="686"/>
      <c r="AF643" s="686"/>
      <c r="AG643" s="626" t="s">
        <v>48</v>
      </c>
      <c r="AH643" s="626" t="s">
        <v>340</v>
      </c>
      <c r="AI643" s="626" t="s">
        <v>55</v>
      </c>
      <c r="AK643" s="626" t="s">
        <v>72</v>
      </c>
      <c r="AL643" s="626" t="s">
        <v>340</v>
      </c>
      <c r="AM643" s="626" t="s">
        <v>2701</v>
      </c>
      <c r="DD643" s="626">
        <v>643</v>
      </c>
      <c r="DH643" s="681">
        <v>42963.392525115742</v>
      </c>
      <c r="DI643" s="662" t="s">
        <v>1068</v>
      </c>
      <c r="DJ643" s="663">
        <v>2</v>
      </c>
      <c r="DK643" s="662"/>
      <c r="DL643" s="687" t="str">
        <f t="shared" si="92"/>
        <v>พร้อมซ่อม</v>
      </c>
      <c r="DM643" s="688">
        <v>4900</v>
      </c>
    </row>
    <row r="644" spans="1:117" x14ac:dyDescent="0.25">
      <c r="A644" s="689">
        <f t="shared" si="85"/>
        <v>4201</v>
      </c>
      <c r="B644" s="690">
        <f t="shared" si="86"/>
        <v>1708036</v>
      </c>
      <c r="C644" s="626">
        <v>644</v>
      </c>
      <c r="D644" s="677" t="str">
        <f t="shared" si="83"/>
        <v>17</v>
      </c>
      <c r="E644" s="677" t="str">
        <f t="shared" si="84"/>
        <v>08</v>
      </c>
      <c r="F644" s="691">
        <f t="shared" si="87"/>
        <v>36</v>
      </c>
      <c r="G644" s="692" t="str">
        <f t="shared" si="88"/>
        <v>036</v>
      </c>
      <c r="H644" s="680" t="str">
        <f t="shared" si="82"/>
        <v>1708036</v>
      </c>
      <c r="I644" s="681">
        <v>42966.47870428241</v>
      </c>
      <c r="J644" s="681">
        <v>42973</v>
      </c>
      <c r="K644" s="682">
        <v>42973</v>
      </c>
      <c r="L644" s="683" t="s">
        <v>555</v>
      </c>
      <c r="M644" s="684" t="s">
        <v>555</v>
      </c>
      <c r="N644" s="684" t="s">
        <v>555</v>
      </c>
      <c r="O644" s="684" t="s">
        <v>555</v>
      </c>
      <c r="P644" s="684" t="s">
        <v>555</v>
      </c>
      <c r="Q644" s="662" t="s">
        <v>16</v>
      </c>
      <c r="R644" s="662" t="s">
        <v>1527</v>
      </c>
      <c r="S644" s="662" t="s">
        <v>34</v>
      </c>
      <c r="T644" s="662" t="s">
        <v>2551</v>
      </c>
      <c r="U644" s="662" t="s">
        <v>392</v>
      </c>
      <c r="V644" s="685">
        <v>909911380</v>
      </c>
      <c r="X644" s="662" t="s">
        <v>2588</v>
      </c>
      <c r="Y644" s="662" t="s">
        <v>323</v>
      </c>
      <c r="Z644" s="662">
        <v>2</v>
      </c>
      <c r="AB644" s="681" t="s">
        <v>330</v>
      </c>
      <c r="AD644" s="686"/>
      <c r="AE644" s="686"/>
      <c r="AF644" s="686"/>
      <c r="AG644" s="626" t="s">
        <v>47</v>
      </c>
      <c r="AI644" s="626" t="s">
        <v>52</v>
      </c>
      <c r="AK644" s="626" t="s">
        <v>1677</v>
      </c>
      <c r="AM644" s="626" t="s">
        <v>2573</v>
      </c>
      <c r="AO644" s="626" t="s">
        <v>456</v>
      </c>
      <c r="AQ644" s="626" t="s">
        <v>901</v>
      </c>
      <c r="DD644" s="626">
        <v>644</v>
      </c>
      <c r="DG644" s="626">
        <v>0.5</v>
      </c>
      <c r="DH644" s="681">
        <v>42963.395393171297</v>
      </c>
      <c r="DI644" s="662" t="s">
        <v>2572</v>
      </c>
      <c r="DJ644" s="663">
        <v>2</v>
      </c>
      <c r="DK644" s="662">
        <v>1</v>
      </c>
      <c r="DL644" s="687" t="str">
        <f t="shared" si="92"/>
        <v>พร้อมซ่อม</v>
      </c>
      <c r="DM644" s="688">
        <v>27688.45</v>
      </c>
    </row>
    <row r="645" spans="1:117" x14ac:dyDescent="0.25">
      <c r="A645" s="689">
        <f t="shared" si="85"/>
        <v>5343</v>
      </c>
      <c r="B645" s="690">
        <f t="shared" si="86"/>
        <v>1708037</v>
      </c>
      <c r="C645" s="626">
        <v>645</v>
      </c>
      <c r="D645" s="677" t="str">
        <f t="shared" si="83"/>
        <v>17</v>
      </c>
      <c r="E645" s="677" t="str">
        <f t="shared" si="84"/>
        <v>08</v>
      </c>
      <c r="F645" s="691">
        <f t="shared" si="87"/>
        <v>37</v>
      </c>
      <c r="G645" s="692" t="str">
        <f t="shared" si="88"/>
        <v>037</v>
      </c>
      <c r="H645" s="680" t="str">
        <f t="shared" si="82"/>
        <v>1708037</v>
      </c>
      <c r="L645" s="683" t="str">
        <f t="shared" ref="L645:L658" si="93">IF(I645="","",IF(J645="","No fix",J645-I645))</f>
        <v/>
      </c>
      <c r="M645" s="684" t="str">
        <f t="shared" ref="M645:M658" si="94">IF(I645="","",IF(AG645="","NON","JOB"))</f>
        <v/>
      </c>
      <c r="N645" s="684" t="str">
        <f>IF(I645="","",IFERROR(VLOOKUP(B645,QUEUE!$F$11:$X$1000,19,FALSE),"NON"))</f>
        <v/>
      </c>
      <c r="O645" s="684" t="str">
        <f>IF(I645="","",IFERROR(IF(VLOOKUP(B645,REFINISH!$F$4:$O$1000,10,FALSE)="",VLOOKUP(B645,REFINISH!$F$4:$O$1000,8,FALSE),"OK"),"NON"))</f>
        <v/>
      </c>
      <c r="P645" s="684" t="str">
        <f t="shared" ref="P645:P658" si="95">IF(I645="","",IF(AF645=0,"NON",IF(AF645-DE645=0,"OK","ขาด"&amp;AF645-DE645&amp;"ชิ้น")))</f>
        <v/>
      </c>
      <c r="Q645" s="662" t="s">
        <v>30</v>
      </c>
      <c r="R645" s="662" t="s">
        <v>1527</v>
      </c>
      <c r="S645" s="662" t="s">
        <v>1376</v>
      </c>
      <c r="T645" s="662" t="s">
        <v>2552</v>
      </c>
      <c r="U645" s="662" t="s">
        <v>834</v>
      </c>
      <c r="V645" s="685">
        <v>934257927</v>
      </c>
      <c r="X645" s="662" t="s">
        <v>2553</v>
      </c>
      <c r="Y645" s="662" t="s">
        <v>310</v>
      </c>
      <c r="Z645" s="662" t="s">
        <v>420</v>
      </c>
      <c r="AA645" s="662">
        <v>2014</v>
      </c>
      <c r="AB645" s="681">
        <v>43297</v>
      </c>
      <c r="AC645" s="686" t="s">
        <v>2554</v>
      </c>
      <c r="AD645" s="686"/>
      <c r="AE645" s="686"/>
      <c r="AF645" s="686"/>
      <c r="DD645" s="626">
        <v>645</v>
      </c>
      <c r="DH645" s="681">
        <v>42963.64561712963</v>
      </c>
      <c r="DI645" s="662"/>
      <c r="DJ645" s="663"/>
      <c r="DK645" s="662"/>
      <c r="DL645" s="687" t="str">
        <f t="shared" si="92"/>
        <v>รออนุมัติ</v>
      </c>
      <c r="DM645" s="688"/>
    </row>
    <row r="646" spans="1:117" x14ac:dyDescent="0.25">
      <c r="A646" s="689">
        <f t="shared" si="85"/>
        <v>3697</v>
      </c>
      <c r="B646" s="690">
        <f t="shared" si="86"/>
        <v>1708038</v>
      </c>
      <c r="C646" s="626">
        <v>646</v>
      </c>
      <c r="D646" s="677" t="str">
        <f t="shared" si="83"/>
        <v>17</v>
      </c>
      <c r="E646" s="677" t="str">
        <f t="shared" si="84"/>
        <v>08</v>
      </c>
      <c r="F646" s="691">
        <f t="shared" si="87"/>
        <v>38</v>
      </c>
      <c r="G646" s="692" t="str">
        <f t="shared" si="88"/>
        <v>038</v>
      </c>
      <c r="H646" s="680" t="str">
        <f t="shared" ref="H646:H709" si="96">IF(DH646="","",D646&amp;E646&amp;G646)</f>
        <v>1708038</v>
      </c>
      <c r="I646" s="681">
        <v>42963.718527199075</v>
      </c>
      <c r="J646" s="681">
        <v>0</v>
      </c>
      <c r="K646" s="682">
        <v>43007</v>
      </c>
      <c r="L646" s="683" t="s">
        <v>555</v>
      </c>
      <c r="M646" s="684" t="s">
        <v>555</v>
      </c>
      <c r="N646" s="684" t="s">
        <v>555</v>
      </c>
      <c r="O646" s="684" t="s">
        <v>555</v>
      </c>
      <c r="P646" s="684" t="s">
        <v>555</v>
      </c>
      <c r="Q646" s="662" t="s">
        <v>16</v>
      </c>
      <c r="R646" s="662" t="s">
        <v>179</v>
      </c>
      <c r="S646" s="662" t="s">
        <v>34</v>
      </c>
      <c r="T646" s="662" t="s">
        <v>2555</v>
      </c>
      <c r="U646" s="662" t="s">
        <v>308</v>
      </c>
      <c r="V646" s="685">
        <v>818901398</v>
      </c>
      <c r="X646" s="662" t="s">
        <v>2556</v>
      </c>
      <c r="Y646" s="662" t="s">
        <v>477</v>
      </c>
      <c r="Z646" s="662" t="s">
        <v>707</v>
      </c>
      <c r="AA646" s="662">
        <v>2012</v>
      </c>
      <c r="AB646" s="681">
        <v>42977</v>
      </c>
      <c r="AC646" s="686" t="s">
        <v>461</v>
      </c>
      <c r="AD646" s="686"/>
      <c r="AE646" s="686"/>
      <c r="AF646" s="686"/>
      <c r="AG646" s="626" t="s">
        <v>810</v>
      </c>
      <c r="DD646" s="626">
        <v>646</v>
      </c>
      <c r="DG646" s="626">
        <v>1</v>
      </c>
      <c r="DH646" s="681">
        <v>42963.716965624997</v>
      </c>
      <c r="DI646" s="662" t="s">
        <v>2557</v>
      </c>
      <c r="DJ646" s="663">
        <v>0</v>
      </c>
      <c r="DK646" s="662"/>
      <c r="DL646" s="687" t="str">
        <f t="shared" si="92"/>
        <v>พร้อมซ่อม</v>
      </c>
      <c r="DM646" s="688"/>
    </row>
    <row r="647" spans="1:117" x14ac:dyDescent="0.25">
      <c r="A647" s="689">
        <f t="shared" si="85"/>
        <v>6208</v>
      </c>
      <c r="B647" s="690">
        <f t="shared" si="86"/>
        <v>1708039</v>
      </c>
      <c r="C647" s="626">
        <v>647</v>
      </c>
      <c r="D647" s="677" t="str">
        <f t="shared" ref="D647:D710" si="97">TEXT(DH647,"yy")</f>
        <v>17</v>
      </c>
      <c r="E647" s="677" t="str">
        <f t="shared" ref="E647:E710" si="98">TEXT(DH647,"mm")</f>
        <v>08</v>
      </c>
      <c r="F647" s="691">
        <f t="shared" si="87"/>
        <v>39</v>
      </c>
      <c r="G647" s="692" t="str">
        <f t="shared" si="88"/>
        <v>039</v>
      </c>
      <c r="H647" s="680" t="str">
        <f t="shared" si="96"/>
        <v>1708039</v>
      </c>
      <c r="I647" s="681">
        <v>42982.424498495369</v>
      </c>
      <c r="J647" s="681">
        <v>42987</v>
      </c>
      <c r="K647" s="682">
        <v>42985</v>
      </c>
      <c r="L647" s="683" t="s">
        <v>555</v>
      </c>
      <c r="M647" s="684" t="s">
        <v>555</v>
      </c>
      <c r="N647" s="684" t="s">
        <v>555</v>
      </c>
      <c r="O647" s="684" t="s">
        <v>555</v>
      </c>
      <c r="P647" s="684" t="s">
        <v>555</v>
      </c>
      <c r="Q647" s="662" t="s">
        <v>16</v>
      </c>
      <c r="R647" s="662" t="s">
        <v>43</v>
      </c>
      <c r="S647" s="662" t="s">
        <v>31</v>
      </c>
      <c r="T647" s="662" t="s">
        <v>2558</v>
      </c>
      <c r="U647" s="662" t="s">
        <v>387</v>
      </c>
      <c r="V647" s="685">
        <v>892157361</v>
      </c>
      <c r="W647" s="685">
        <v>896820840</v>
      </c>
      <c r="X647" s="662" t="s">
        <v>2559</v>
      </c>
      <c r="Y647" s="662" t="s">
        <v>294</v>
      </c>
      <c r="Z647" s="662" t="s">
        <v>389</v>
      </c>
      <c r="AA647" s="662">
        <v>2012</v>
      </c>
      <c r="AB647" s="681">
        <v>42874</v>
      </c>
      <c r="AC647" s="686" t="s">
        <v>525</v>
      </c>
      <c r="AD647" s="686"/>
      <c r="AE647" s="686"/>
      <c r="AF647" s="686"/>
      <c r="AG647" s="626" t="s">
        <v>47</v>
      </c>
      <c r="AI647" s="626" t="s">
        <v>52</v>
      </c>
      <c r="AK647" s="626" t="s">
        <v>64</v>
      </c>
      <c r="AL647" s="626" t="s">
        <v>340</v>
      </c>
      <c r="DD647" s="626">
        <v>647</v>
      </c>
      <c r="DG647" s="626">
        <v>0.5</v>
      </c>
      <c r="DH647" s="681">
        <v>42964.46158865741</v>
      </c>
      <c r="DI647" s="662" t="s">
        <v>2689</v>
      </c>
      <c r="DJ647" s="663">
        <v>2</v>
      </c>
      <c r="DK647" s="662">
        <v>1</v>
      </c>
      <c r="DL647" s="687" t="str">
        <f t="shared" si="92"/>
        <v>พร้อมซ่อม</v>
      </c>
      <c r="DM647" s="688">
        <v>14200</v>
      </c>
    </row>
    <row r="648" spans="1:117" x14ac:dyDescent="0.25">
      <c r="A648" s="689">
        <f t="shared" si="85"/>
        <v>5842</v>
      </c>
      <c r="B648" s="690">
        <f t="shared" si="86"/>
        <v>1708040</v>
      </c>
      <c r="C648" s="626">
        <v>648</v>
      </c>
      <c r="D648" s="677" t="str">
        <f t="shared" si="97"/>
        <v>17</v>
      </c>
      <c r="E648" s="677" t="str">
        <f t="shared" si="98"/>
        <v>08</v>
      </c>
      <c r="F648" s="691">
        <f t="shared" si="87"/>
        <v>40</v>
      </c>
      <c r="G648" s="692" t="str">
        <f t="shared" si="88"/>
        <v>040</v>
      </c>
      <c r="H648" s="680" t="str">
        <f t="shared" si="96"/>
        <v>1708040</v>
      </c>
      <c r="L648" s="683" t="str">
        <f t="shared" si="93"/>
        <v/>
      </c>
      <c r="M648" s="684" t="str">
        <f t="shared" si="94"/>
        <v/>
      </c>
      <c r="N648" s="684" t="str">
        <f>IF(I648="","",IFERROR(VLOOKUP(B648,QUEUE!$F$11:$X$1000,19,FALSE),"NON"))</f>
        <v/>
      </c>
      <c r="O648" s="684" t="str">
        <f>IF(I648="","",IFERROR(IF(VLOOKUP(B648,REFINISH!$F$4:$O$1000,10,FALSE)="",VLOOKUP(B648,REFINISH!$F$4:$O$1000,8,FALSE),"OK"),"NON"))</f>
        <v/>
      </c>
      <c r="P648" s="684" t="str">
        <f t="shared" si="95"/>
        <v/>
      </c>
      <c r="Q648" s="662" t="s">
        <v>16</v>
      </c>
      <c r="R648" s="662" t="s">
        <v>44</v>
      </c>
      <c r="S648" s="662" t="s">
        <v>32</v>
      </c>
      <c r="T648" s="662" t="s">
        <v>2560</v>
      </c>
      <c r="U648" s="662" t="s">
        <v>387</v>
      </c>
      <c r="V648" s="685">
        <v>846006828</v>
      </c>
      <c r="X648" s="662" t="s">
        <v>2561</v>
      </c>
      <c r="Y648" s="662" t="s">
        <v>315</v>
      </c>
      <c r="Z648" s="662" t="s">
        <v>316</v>
      </c>
      <c r="AA648" s="662">
        <v>2010</v>
      </c>
      <c r="AB648" s="681">
        <v>43118</v>
      </c>
      <c r="AC648" s="686" t="s">
        <v>301</v>
      </c>
      <c r="AD648" s="686"/>
      <c r="AE648" s="686"/>
      <c r="AF648" s="686"/>
      <c r="DD648" s="626">
        <v>648</v>
      </c>
      <c r="DH648" s="681">
        <v>42964.711662268521</v>
      </c>
      <c r="DI648" s="662"/>
      <c r="DJ648" s="663"/>
      <c r="DK648" s="662"/>
      <c r="DL648" s="687" t="str">
        <f t="shared" si="92"/>
        <v>รออนุมัติ</v>
      </c>
      <c r="DM648" s="688">
        <v>0</v>
      </c>
    </row>
    <row r="649" spans="1:117" x14ac:dyDescent="0.25">
      <c r="A649" s="689">
        <f t="shared" ref="A649:A712" si="99">IFERROR(VALUE(RIGHT(X649,4)),IFERROR(VALUE(RIGHT(X649,3)),VALUE(RIGHT(X649,2))))</f>
        <v>1247</v>
      </c>
      <c r="B649" s="690">
        <f t="shared" ref="B649:B712" si="100">VALUE(H649)</f>
        <v>1708041</v>
      </c>
      <c r="C649" s="626">
        <v>649</v>
      </c>
      <c r="D649" s="677" t="str">
        <f t="shared" si="97"/>
        <v>17</v>
      </c>
      <c r="E649" s="677" t="str">
        <f t="shared" si="98"/>
        <v>08</v>
      </c>
      <c r="F649" s="691">
        <f t="shared" ref="F649:F712" si="101">IF(E649=E648,F648+1,1)</f>
        <v>41</v>
      </c>
      <c r="G649" s="692" t="str">
        <f t="shared" ref="G649:G712" si="102">TEXT(F649,"000")</f>
        <v>041</v>
      </c>
      <c r="H649" s="680" t="str">
        <f t="shared" si="96"/>
        <v>1708041</v>
      </c>
      <c r="L649" s="683" t="str">
        <f t="shared" si="93"/>
        <v/>
      </c>
      <c r="M649" s="684" t="str">
        <f t="shared" si="94"/>
        <v/>
      </c>
      <c r="N649" s="684" t="str">
        <f>IF(I649="","",IFERROR(VLOOKUP(B649,QUEUE!$F$11:$X$1000,19,FALSE),"NON"))</f>
        <v/>
      </c>
      <c r="O649" s="684" t="str">
        <f>IF(I649="","",IFERROR(IF(VLOOKUP(B649,REFINISH!$F$4:$O$1000,10,FALSE)="",VLOOKUP(B649,REFINISH!$F$4:$O$1000,8,FALSE),"OK"),"NON"))</f>
        <v/>
      </c>
      <c r="P649" s="684" t="str">
        <f t="shared" si="95"/>
        <v/>
      </c>
      <c r="Q649" s="662" t="s">
        <v>16</v>
      </c>
      <c r="R649" s="662" t="s">
        <v>102</v>
      </c>
      <c r="S649" s="662" t="s">
        <v>34</v>
      </c>
      <c r="T649" s="662" t="s">
        <v>2565</v>
      </c>
      <c r="U649" s="662" t="s">
        <v>387</v>
      </c>
      <c r="V649" s="685">
        <v>843555244</v>
      </c>
      <c r="X649" s="662" t="s">
        <v>2566</v>
      </c>
      <c r="Y649" s="662" t="s">
        <v>310</v>
      </c>
      <c r="Z649" s="662" t="s">
        <v>336</v>
      </c>
      <c r="AA649" s="662">
        <v>2012</v>
      </c>
      <c r="AB649" s="681" t="s">
        <v>330</v>
      </c>
      <c r="AD649" s="686"/>
      <c r="AE649" s="686"/>
      <c r="AF649" s="686"/>
      <c r="DD649" s="626">
        <v>649</v>
      </c>
      <c r="DH649" s="681">
        <v>42965.591852662037</v>
      </c>
      <c r="DI649" s="662"/>
      <c r="DJ649" s="663"/>
      <c r="DK649" s="662"/>
      <c r="DL649" s="687" t="str">
        <f t="shared" si="92"/>
        <v>รออนุมัติ</v>
      </c>
      <c r="DM649" s="688"/>
    </row>
    <row r="650" spans="1:117" x14ac:dyDescent="0.25">
      <c r="A650" s="689">
        <f t="shared" si="99"/>
        <v>5446</v>
      </c>
      <c r="B650" s="690">
        <f t="shared" si="100"/>
        <v>1708042</v>
      </c>
      <c r="C650" s="626">
        <v>650</v>
      </c>
      <c r="D650" s="677" t="str">
        <f t="shared" si="97"/>
        <v>17</v>
      </c>
      <c r="E650" s="677" t="str">
        <f t="shared" si="98"/>
        <v>08</v>
      </c>
      <c r="F650" s="691">
        <f t="shared" si="101"/>
        <v>42</v>
      </c>
      <c r="G650" s="692" t="str">
        <f t="shared" si="102"/>
        <v>042</v>
      </c>
      <c r="H650" s="680" t="str">
        <f t="shared" si="96"/>
        <v>1708042</v>
      </c>
      <c r="I650" s="681">
        <v>42965.599651504628</v>
      </c>
      <c r="J650" s="681">
        <v>0</v>
      </c>
      <c r="L650" s="683">
        <f t="shared" si="93"/>
        <v>-42965.599651504628</v>
      </c>
      <c r="M650" s="684" t="str">
        <f t="shared" si="94"/>
        <v>JOB</v>
      </c>
      <c r="N650" s="684" t="str">
        <f>IF(I650="","",IFERROR(VLOOKUP(B650,QUEUE!$F$11:$X$1000,19,FALSE),"NON"))</f>
        <v>โป๊ว</v>
      </c>
      <c r="O650" s="684" t="str">
        <f>IF(I650="","",IFERROR(IF(VLOOKUP(B650,REFINISH!$F$4:$O$1000,10,FALSE)="",VLOOKUP(B650,REFINISH!$F$4:$O$1000,8,FALSE),"OK"),"NON"))</f>
        <v>OK</v>
      </c>
      <c r="P650" s="684" t="str">
        <f t="shared" si="95"/>
        <v>NON</v>
      </c>
      <c r="Q650" s="662" t="s">
        <v>16</v>
      </c>
      <c r="R650" s="662" t="s">
        <v>179</v>
      </c>
      <c r="S650" s="662" t="s">
        <v>32</v>
      </c>
      <c r="T650" s="662" t="s">
        <v>2567</v>
      </c>
      <c r="U650" s="662" t="s">
        <v>1925</v>
      </c>
      <c r="V650" s="685">
        <v>631488789</v>
      </c>
      <c r="X650" s="662" t="s">
        <v>2568</v>
      </c>
      <c r="Y650" s="662" t="s">
        <v>310</v>
      </c>
      <c r="Z650" s="662" t="s">
        <v>336</v>
      </c>
      <c r="AA650" s="662">
        <v>2012</v>
      </c>
      <c r="AB650" s="681" t="s">
        <v>330</v>
      </c>
      <c r="AD650" s="686"/>
      <c r="AE650" s="686"/>
      <c r="AF650" s="686"/>
      <c r="AG650" s="626" t="s">
        <v>810</v>
      </c>
      <c r="DD650" s="626">
        <v>650</v>
      </c>
      <c r="DG650" s="626">
        <v>1</v>
      </c>
      <c r="DH650" s="681">
        <v>42965.594415624997</v>
      </c>
      <c r="DI650" s="662" t="s">
        <v>2569</v>
      </c>
      <c r="DJ650" s="663">
        <v>0</v>
      </c>
      <c r="DK650" s="662"/>
      <c r="DL650" s="687" t="str">
        <f t="shared" si="92"/>
        <v>พร้อมซ่อม</v>
      </c>
      <c r="DM650" s="688">
        <v>0</v>
      </c>
    </row>
    <row r="651" spans="1:117" x14ac:dyDescent="0.25">
      <c r="A651" s="689">
        <f t="shared" si="99"/>
        <v>3322</v>
      </c>
      <c r="B651" s="690">
        <f t="shared" si="100"/>
        <v>1708043</v>
      </c>
      <c r="C651" s="626">
        <v>651</v>
      </c>
      <c r="D651" s="677" t="str">
        <f t="shared" si="97"/>
        <v>17</v>
      </c>
      <c r="E651" s="677" t="str">
        <f t="shared" si="98"/>
        <v>08</v>
      </c>
      <c r="F651" s="691">
        <f t="shared" si="101"/>
        <v>43</v>
      </c>
      <c r="G651" s="692" t="str">
        <f t="shared" si="102"/>
        <v>043</v>
      </c>
      <c r="H651" s="680" t="str">
        <f t="shared" si="96"/>
        <v>1708043</v>
      </c>
      <c r="I651" s="681">
        <v>42992.389004629629</v>
      </c>
      <c r="J651" s="681">
        <v>43001</v>
      </c>
      <c r="K651" s="682">
        <v>43004</v>
      </c>
      <c r="L651" s="683" t="s">
        <v>555</v>
      </c>
      <c r="M651" s="684" t="s">
        <v>555</v>
      </c>
      <c r="N651" s="684" t="s">
        <v>555</v>
      </c>
      <c r="O651" s="684" t="s">
        <v>555</v>
      </c>
      <c r="P651" s="684" t="s">
        <v>555</v>
      </c>
      <c r="Q651" s="662" t="s">
        <v>16</v>
      </c>
      <c r="R651" s="662" t="s">
        <v>44</v>
      </c>
      <c r="S651" s="662" t="s">
        <v>35</v>
      </c>
      <c r="T651" s="662" t="s">
        <v>2570</v>
      </c>
      <c r="U651" s="662" t="s">
        <v>387</v>
      </c>
      <c r="V651" s="685">
        <v>958176089</v>
      </c>
      <c r="X651" s="662" t="s">
        <v>2571</v>
      </c>
      <c r="Y651" s="662" t="s">
        <v>315</v>
      </c>
      <c r="Z651" s="662" t="s">
        <v>411</v>
      </c>
      <c r="AA651" s="662">
        <v>2009</v>
      </c>
      <c r="AB651" s="681">
        <v>42924</v>
      </c>
      <c r="AC651" s="686" t="s">
        <v>365</v>
      </c>
      <c r="AD651" s="686"/>
      <c r="AE651" s="686"/>
      <c r="AF651" s="686"/>
      <c r="AG651" s="626" t="s">
        <v>47</v>
      </c>
      <c r="AI651" s="626" t="s">
        <v>48</v>
      </c>
      <c r="AK651" s="626" t="s">
        <v>51</v>
      </c>
      <c r="AM651" s="626" t="s">
        <v>56</v>
      </c>
      <c r="AO651" s="626" t="s">
        <v>58</v>
      </c>
      <c r="AQ651" s="626" t="s">
        <v>65</v>
      </c>
      <c r="AS651" s="626" t="s">
        <v>1299</v>
      </c>
      <c r="AU651" s="626" t="s">
        <v>1123</v>
      </c>
      <c r="AW651" s="626" t="s">
        <v>1328</v>
      </c>
      <c r="AY651" s="626" t="s">
        <v>2804</v>
      </c>
      <c r="BA651" s="626" t="s">
        <v>2771</v>
      </c>
      <c r="BC651" s="626" t="s">
        <v>2810</v>
      </c>
      <c r="BE651" s="626" t="s">
        <v>2811</v>
      </c>
      <c r="BG651" s="626" t="s">
        <v>2812</v>
      </c>
      <c r="DD651" s="626">
        <v>651</v>
      </c>
      <c r="DG651" s="626">
        <v>1</v>
      </c>
      <c r="DH651" s="681">
        <v>42965.712006481481</v>
      </c>
      <c r="DI651" s="662" t="s">
        <v>2809</v>
      </c>
      <c r="DJ651" s="663">
        <v>5</v>
      </c>
      <c r="DK651" s="662">
        <v>1</v>
      </c>
      <c r="DL651" s="687" t="str">
        <f t="shared" si="92"/>
        <v>พร้อมซ่อม</v>
      </c>
      <c r="DM651" s="688">
        <v>13480</v>
      </c>
    </row>
    <row r="652" spans="1:117" x14ac:dyDescent="0.25">
      <c r="A652" s="689">
        <f t="shared" si="99"/>
        <v>5041</v>
      </c>
      <c r="B652" s="690">
        <f t="shared" si="100"/>
        <v>1708044</v>
      </c>
      <c r="C652" s="626">
        <v>652</v>
      </c>
      <c r="D652" s="677" t="str">
        <f t="shared" si="97"/>
        <v>17</v>
      </c>
      <c r="E652" s="677" t="str">
        <f t="shared" si="98"/>
        <v>08</v>
      </c>
      <c r="F652" s="691">
        <f t="shared" si="101"/>
        <v>44</v>
      </c>
      <c r="G652" s="692" t="str">
        <f t="shared" si="102"/>
        <v>044</v>
      </c>
      <c r="H652" s="680" t="str">
        <f t="shared" si="96"/>
        <v>1708044</v>
      </c>
      <c r="L652" s="683" t="str">
        <f t="shared" si="93"/>
        <v/>
      </c>
      <c r="M652" s="684" t="str">
        <f t="shared" si="94"/>
        <v/>
      </c>
      <c r="N652" s="684" t="str">
        <f>IF(I652="","",IFERROR(VLOOKUP(B652,QUEUE!$F$11:$X$1000,19,FALSE),"NON"))</f>
        <v/>
      </c>
      <c r="O652" s="684" t="str">
        <f>IF(I652="","",IFERROR(IF(VLOOKUP(B652,REFINISH!$F$4:$O$1000,10,FALSE)="",VLOOKUP(B652,REFINISH!$F$4:$O$1000,8,FALSE),"OK"),"NON"))</f>
        <v/>
      </c>
      <c r="P652" s="684" t="str">
        <f t="shared" si="95"/>
        <v/>
      </c>
      <c r="Q652" s="662" t="s">
        <v>16</v>
      </c>
      <c r="R652" s="662" t="s">
        <v>1527</v>
      </c>
      <c r="S652" s="662" t="s">
        <v>31</v>
      </c>
      <c r="T652" s="662" t="s">
        <v>2212</v>
      </c>
      <c r="V652" s="685">
        <v>899383066</v>
      </c>
      <c r="X652" s="662" t="s">
        <v>2574</v>
      </c>
      <c r="Y652" s="662" t="s">
        <v>403</v>
      </c>
      <c r="Z652" s="662" t="s">
        <v>404</v>
      </c>
      <c r="AA652" s="662">
        <v>2013</v>
      </c>
      <c r="AB652" s="681">
        <v>43172</v>
      </c>
      <c r="AC652" s="686" t="s">
        <v>417</v>
      </c>
      <c r="AD652" s="686"/>
      <c r="AE652" s="686"/>
      <c r="AF652" s="686"/>
      <c r="DD652" s="626">
        <v>652</v>
      </c>
      <c r="DH652" s="681">
        <v>42966.485057291669</v>
      </c>
      <c r="DI652" s="662"/>
      <c r="DJ652" s="663"/>
      <c r="DK652" s="662"/>
      <c r="DL652" s="687" t="str">
        <f t="shared" si="92"/>
        <v>รออนุมัติ</v>
      </c>
      <c r="DM652" s="688"/>
    </row>
    <row r="653" spans="1:117" x14ac:dyDescent="0.25">
      <c r="A653" s="689">
        <f t="shared" si="99"/>
        <v>3956</v>
      </c>
      <c r="B653" s="690">
        <f t="shared" si="100"/>
        <v>1708045</v>
      </c>
      <c r="C653" s="626">
        <v>653</v>
      </c>
      <c r="D653" s="677" t="str">
        <f t="shared" si="97"/>
        <v>17</v>
      </c>
      <c r="E653" s="677" t="str">
        <f t="shared" si="98"/>
        <v>08</v>
      </c>
      <c r="F653" s="691">
        <f t="shared" si="101"/>
        <v>45</v>
      </c>
      <c r="G653" s="692" t="str">
        <f t="shared" si="102"/>
        <v>045</v>
      </c>
      <c r="H653" s="680" t="str">
        <f t="shared" si="96"/>
        <v>1708045</v>
      </c>
      <c r="I653" s="681">
        <v>42984.558672569445</v>
      </c>
      <c r="J653" s="681">
        <v>43005</v>
      </c>
      <c r="K653" s="682">
        <v>43001</v>
      </c>
      <c r="L653" s="683" t="s">
        <v>555</v>
      </c>
      <c r="M653" s="684" t="s">
        <v>555</v>
      </c>
      <c r="N653" s="684" t="s">
        <v>555</v>
      </c>
      <c r="O653" s="684" t="s">
        <v>555</v>
      </c>
      <c r="P653" s="684" t="s">
        <v>555</v>
      </c>
      <c r="Q653" s="662" t="s">
        <v>16</v>
      </c>
      <c r="R653" s="662" t="s">
        <v>102</v>
      </c>
      <c r="S653" s="662" t="s">
        <v>33</v>
      </c>
      <c r="T653" s="662" t="s">
        <v>2576</v>
      </c>
      <c r="U653" s="662" t="s">
        <v>387</v>
      </c>
      <c r="V653" s="685">
        <v>859173411</v>
      </c>
      <c r="X653" s="662" t="s">
        <v>2577</v>
      </c>
      <c r="Y653" s="662" t="s">
        <v>310</v>
      </c>
      <c r="Z653" s="662" t="s">
        <v>336</v>
      </c>
      <c r="AA653" s="662">
        <v>2010</v>
      </c>
      <c r="AB653" s="681">
        <v>43002</v>
      </c>
      <c r="AC653" s="686" t="s">
        <v>2578</v>
      </c>
      <c r="AD653" s="686"/>
      <c r="AE653" s="686"/>
      <c r="AF653" s="686"/>
      <c r="AG653" s="626" t="s">
        <v>71</v>
      </c>
      <c r="AH653" s="626" t="s">
        <v>340</v>
      </c>
      <c r="AI653" s="626" t="s">
        <v>341</v>
      </c>
      <c r="AK653" s="626" t="s">
        <v>2721</v>
      </c>
      <c r="DD653" s="626">
        <v>653</v>
      </c>
      <c r="DH653" s="681">
        <v>42966.624984606482</v>
      </c>
      <c r="DI653" s="662" t="s">
        <v>687</v>
      </c>
      <c r="DJ653" s="663">
        <v>0</v>
      </c>
      <c r="DK653" s="662">
        <v>1</v>
      </c>
      <c r="DL653" s="687" t="str">
        <f t="shared" si="92"/>
        <v>พร้อมซ่อม</v>
      </c>
      <c r="DM653" s="688">
        <v>26174.720000000001</v>
      </c>
    </row>
    <row r="654" spans="1:117" x14ac:dyDescent="0.25">
      <c r="A654" s="689">
        <f t="shared" si="99"/>
        <v>6723</v>
      </c>
      <c r="B654" s="690">
        <f t="shared" si="100"/>
        <v>1708046</v>
      </c>
      <c r="C654" s="626">
        <v>654</v>
      </c>
      <c r="D654" s="677" t="str">
        <f t="shared" si="97"/>
        <v>17</v>
      </c>
      <c r="E654" s="677" t="str">
        <f t="shared" si="98"/>
        <v>08</v>
      </c>
      <c r="F654" s="691">
        <f t="shared" si="101"/>
        <v>46</v>
      </c>
      <c r="G654" s="692" t="str">
        <f t="shared" si="102"/>
        <v>046</v>
      </c>
      <c r="H654" s="680" t="str">
        <f t="shared" si="96"/>
        <v>1708046</v>
      </c>
      <c r="I654" s="681">
        <v>42980.621934722221</v>
      </c>
      <c r="J654" s="681">
        <v>42984</v>
      </c>
      <c r="K654" s="682">
        <v>42990</v>
      </c>
      <c r="L654" s="683" t="s">
        <v>555</v>
      </c>
      <c r="M654" s="684" t="s">
        <v>555</v>
      </c>
      <c r="N654" s="684" t="s">
        <v>555</v>
      </c>
      <c r="O654" s="684" t="s">
        <v>555</v>
      </c>
      <c r="P654" s="684" t="s">
        <v>555</v>
      </c>
      <c r="Q654" s="662" t="s">
        <v>16</v>
      </c>
      <c r="R654" s="662" t="s">
        <v>1527</v>
      </c>
      <c r="S654" s="662" t="s">
        <v>35</v>
      </c>
      <c r="T654" s="662" t="s">
        <v>2579</v>
      </c>
      <c r="U654" s="662" t="s">
        <v>303</v>
      </c>
      <c r="V654" s="685">
        <v>905721615</v>
      </c>
      <c r="X654" s="662" t="s">
        <v>2580</v>
      </c>
      <c r="Y654" s="662" t="s">
        <v>315</v>
      </c>
      <c r="Z654" s="662" t="s">
        <v>517</v>
      </c>
      <c r="AA654" s="662">
        <v>2001</v>
      </c>
      <c r="AB654" s="681">
        <v>43139</v>
      </c>
      <c r="AC654" s="686" t="s">
        <v>306</v>
      </c>
      <c r="AD654" s="686"/>
      <c r="AE654" s="686"/>
      <c r="AF654" s="686"/>
      <c r="AG654" s="626" t="s">
        <v>47</v>
      </c>
      <c r="AH654" s="626" t="s">
        <v>2177</v>
      </c>
      <c r="DD654" s="626">
        <v>654</v>
      </c>
      <c r="DG654" s="626">
        <v>0.5</v>
      </c>
      <c r="DH654" s="681">
        <v>42966.628606134262</v>
      </c>
      <c r="DI654" s="662">
        <v>0</v>
      </c>
      <c r="DJ654" s="663">
        <v>1</v>
      </c>
      <c r="DK654" s="662"/>
      <c r="DL654" s="687" t="str">
        <f t="shared" si="92"/>
        <v>พร้อมซ่อม</v>
      </c>
      <c r="DM654" s="688">
        <v>3294</v>
      </c>
    </row>
    <row r="655" spans="1:117" x14ac:dyDescent="0.25">
      <c r="A655" s="689">
        <f t="shared" si="99"/>
        <v>927</v>
      </c>
      <c r="B655" s="690">
        <f t="shared" si="100"/>
        <v>1708047</v>
      </c>
      <c r="C655" s="626">
        <v>655</v>
      </c>
      <c r="D655" s="677" t="str">
        <f t="shared" si="97"/>
        <v>17</v>
      </c>
      <c r="E655" s="677" t="str">
        <f t="shared" si="98"/>
        <v>08</v>
      </c>
      <c r="F655" s="691">
        <f t="shared" si="101"/>
        <v>47</v>
      </c>
      <c r="G655" s="692" t="str">
        <f t="shared" si="102"/>
        <v>047</v>
      </c>
      <c r="H655" s="680" t="str">
        <f t="shared" si="96"/>
        <v>1708047</v>
      </c>
      <c r="I655" s="681">
        <v>42982.463010879626</v>
      </c>
      <c r="J655" s="681">
        <v>42987</v>
      </c>
      <c r="K655" s="682">
        <v>42986</v>
      </c>
      <c r="L655" s="683" t="s">
        <v>555</v>
      </c>
      <c r="M655" s="684" t="s">
        <v>555</v>
      </c>
      <c r="N655" s="684" t="s">
        <v>555</v>
      </c>
      <c r="O655" s="684" t="s">
        <v>555</v>
      </c>
      <c r="P655" s="684" t="s">
        <v>555</v>
      </c>
      <c r="Q655" s="662" t="s">
        <v>16</v>
      </c>
      <c r="R655" s="662" t="s">
        <v>43</v>
      </c>
      <c r="S655" s="662" t="s">
        <v>31</v>
      </c>
      <c r="T655" s="662" t="s">
        <v>2581</v>
      </c>
      <c r="U655" s="662" t="s">
        <v>398</v>
      </c>
      <c r="V655" s="685">
        <v>868935324</v>
      </c>
      <c r="X655" s="662" t="s">
        <v>2956</v>
      </c>
      <c r="Y655" s="662" t="s">
        <v>315</v>
      </c>
      <c r="Z655" s="662" t="s">
        <v>316</v>
      </c>
      <c r="AA655" s="662">
        <v>2010</v>
      </c>
      <c r="AB655" s="681">
        <v>42930</v>
      </c>
      <c r="AC655" s="686" t="s">
        <v>365</v>
      </c>
      <c r="AD655" s="686"/>
      <c r="AE655" s="686"/>
      <c r="AF655" s="686"/>
      <c r="AG655" s="626" t="s">
        <v>48</v>
      </c>
      <c r="AI655" s="626" t="s">
        <v>55</v>
      </c>
      <c r="AK655" s="626" t="s">
        <v>72</v>
      </c>
      <c r="AL655" s="626" t="s">
        <v>340</v>
      </c>
      <c r="DD655" s="626">
        <v>655</v>
      </c>
      <c r="DG655" s="626">
        <v>0.5</v>
      </c>
      <c r="DH655" s="681">
        <v>42966.630501041669</v>
      </c>
      <c r="DI655" s="662">
        <v>0</v>
      </c>
      <c r="DJ655" s="663">
        <v>2</v>
      </c>
      <c r="DK655" s="662">
        <v>1</v>
      </c>
      <c r="DL655" s="687" t="str">
        <f t="shared" si="92"/>
        <v>พร้อมซ่อม</v>
      </c>
      <c r="DM655" s="688">
        <v>0</v>
      </c>
    </row>
    <row r="656" spans="1:117" x14ac:dyDescent="0.25">
      <c r="A656" s="689">
        <f t="shared" si="99"/>
        <v>2610</v>
      </c>
      <c r="B656" s="690">
        <f t="shared" si="100"/>
        <v>1708048</v>
      </c>
      <c r="C656" s="626">
        <v>656</v>
      </c>
      <c r="D656" s="677" t="str">
        <f t="shared" si="97"/>
        <v>17</v>
      </c>
      <c r="E656" s="677" t="str">
        <f t="shared" si="98"/>
        <v>08</v>
      </c>
      <c r="F656" s="691">
        <f t="shared" si="101"/>
        <v>48</v>
      </c>
      <c r="G656" s="692" t="str">
        <f t="shared" si="102"/>
        <v>048</v>
      </c>
      <c r="H656" s="680" t="str">
        <f t="shared" si="96"/>
        <v>1708048</v>
      </c>
      <c r="K656" s="682">
        <v>42987</v>
      </c>
      <c r="L656" s="683" t="s">
        <v>555</v>
      </c>
      <c r="M656" s="684" t="s">
        <v>555</v>
      </c>
      <c r="N656" s="684" t="s">
        <v>555</v>
      </c>
      <c r="O656" s="684" t="s">
        <v>555</v>
      </c>
      <c r="P656" s="684" t="s">
        <v>555</v>
      </c>
      <c r="Q656" s="662" t="s">
        <v>16</v>
      </c>
      <c r="R656" s="662" t="s">
        <v>1527</v>
      </c>
      <c r="S656" s="662" t="s">
        <v>31</v>
      </c>
      <c r="T656" s="662" t="s">
        <v>2582</v>
      </c>
      <c r="U656" s="662" t="s">
        <v>326</v>
      </c>
      <c r="V656" s="685">
        <v>620496017</v>
      </c>
      <c r="X656" s="662" t="s">
        <v>2583</v>
      </c>
      <c r="Y656" s="662" t="s">
        <v>310</v>
      </c>
      <c r="Z656" s="662" t="s">
        <v>336</v>
      </c>
      <c r="AA656" s="662">
        <v>2012</v>
      </c>
      <c r="AB656" s="681">
        <v>43266</v>
      </c>
      <c r="AC656" s="686" t="s">
        <v>424</v>
      </c>
      <c r="AD656" s="686"/>
      <c r="AE656" s="686"/>
      <c r="AF656" s="686"/>
      <c r="DD656" s="626">
        <v>656</v>
      </c>
      <c r="DH656" s="681">
        <v>42966.652481481484</v>
      </c>
      <c r="DI656" s="662"/>
      <c r="DJ656" s="663"/>
      <c r="DK656" s="662"/>
      <c r="DL656" s="687" t="str">
        <f t="shared" si="92"/>
        <v>พร้อมซ่อม</v>
      </c>
      <c r="DM656" s="688"/>
    </row>
    <row r="657" spans="1:118" x14ac:dyDescent="0.25">
      <c r="A657" s="689">
        <f t="shared" si="99"/>
        <v>8487</v>
      </c>
      <c r="B657" s="690">
        <f t="shared" si="100"/>
        <v>1708049</v>
      </c>
      <c r="C657" s="626">
        <v>657</v>
      </c>
      <c r="D657" s="677" t="str">
        <f t="shared" si="97"/>
        <v>17</v>
      </c>
      <c r="E657" s="677" t="str">
        <f t="shared" si="98"/>
        <v>08</v>
      </c>
      <c r="F657" s="691">
        <f t="shared" si="101"/>
        <v>49</v>
      </c>
      <c r="G657" s="692" t="str">
        <f t="shared" si="102"/>
        <v>049</v>
      </c>
      <c r="H657" s="680" t="str">
        <f t="shared" si="96"/>
        <v>1708049</v>
      </c>
      <c r="I657" s="681">
        <v>43010.695574189813</v>
      </c>
      <c r="J657" s="681">
        <v>43015</v>
      </c>
      <c r="K657" s="682">
        <v>43015</v>
      </c>
      <c r="L657" s="683" t="s">
        <v>555</v>
      </c>
      <c r="M657" s="684" t="s">
        <v>555</v>
      </c>
      <c r="N657" s="684" t="s">
        <v>555</v>
      </c>
      <c r="O657" s="684" t="s">
        <v>555</v>
      </c>
      <c r="P657" s="684" t="s">
        <v>555</v>
      </c>
      <c r="Q657" s="662" t="s">
        <v>16</v>
      </c>
      <c r="R657" s="662" t="s">
        <v>43</v>
      </c>
      <c r="S657" s="662" t="s">
        <v>32</v>
      </c>
      <c r="T657" s="662" t="s">
        <v>2593</v>
      </c>
      <c r="U657" s="662" t="s">
        <v>392</v>
      </c>
      <c r="V657" s="685">
        <v>810462905</v>
      </c>
      <c r="X657" s="662" t="s">
        <v>2594</v>
      </c>
      <c r="Y657" s="662" t="s">
        <v>310</v>
      </c>
      <c r="Z657" s="662" t="s">
        <v>336</v>
      </c>
      <c r="AA657" s="662">
        <v>2013</v>
      </c>
      <c r="AB657" s="681">
        <v>43184</v>
      </c>
      <c r="AC657" s="686" t="s">
        <v>385</v>
      </c>
      <c r="AD657" s="686"/>
      <c r="AE657" s="686"/>
      <c r="AF657" s="686"/>
      <c r="AG657" s="626" t="s">
        <v>47</v>
      </c>
      <c r="AI657" s="626" t="s">
        <v>2414</v>
      </c>
      <c r="AK657" s="626" t="s">
        <v>1727</v>
      </c>
      <c r="DD657" s="626">
        <v>657</v>
      </c>
      <c r="DG657" s="626">
        <v>0.5</v>
      </c>
      <c r="DH657" s="681">
        <v>42968.603248148145</v>
      </c>
      <c r="DI657" s="662">
        <v>0</v>
      </c>
      <c r="DJ657" s="663">
        <v>1</v>
      </c>
      <c r="DK657" s="662">
        <v>1</v>
      </c>
      <c r="DL657" s="687" t="str">
        <f t="shared" si="92"/>
        <v>พร้อมซ่อม</v>
      </c>
      <c r="DM657" s="688">
        <v>2600</v>
      </c>
    </row>
    <row r="658" spans="1:118" x14ac:dyDescent="0.25">
      <c r="A658" s="689">
        <f t="shared" si="99"/>
        <v>9953</v>
      </c>
      <c r="B658" s="690">
        <f t="shared" si="100"/>
        <v>1708050</v>
      </c>
      <c r="C658" s="626">
        <v>658</v>
      </c>
      <c r="D658" s="677" t="str">
        <f t="shared" si="97"/>
        <v>17</v>
      </c>
      <c r="E658" s="677" t="str">
        <f t="shared" si="98"/>
        <v>08</v>
      </c>
      <c r="F658" s="691">
        <f t="shared" si="101"/>
        <v>50</v>
      </c>
      <c r="G658" s="692" t="str">
        <f t="shared" si="102"/>
        <v>050</v>
      </c>
      <c r="H658" s="680" t="str">
        <f t="shared" si="96"/>
        <v>1708050</v>
      </c>
      <c r="I658" s="681">
        <v>42970.381223263888</v>
      </c>
      <c r="J658" s="681">
        <v>42993</v>
      </c>
      <c r="L658" s="683">
        <f t="shared" si="93"/>
        <v>22.618776736111613</v>
      </c>
      <c r="M658" s="684" t="str">
        <f t="shared" si="94"/>
        <v>JOB</v>
      </c>
      <c r="N658" s="684" t="str">
        <f>IF(I658="","",IFERROR(VLOOKUP(B658,QUEUE!$F$11:$X$1000,19,FALSE),"NON"))</f>
        <v>สมบูรณ์</v>
      </c>
      <c r="O658" s="684" t="str">
        <f>IF(I658="","",IFERROR(IF(VLOOKUP(B658,REFINISH!$F$4:$O$1000,10,FALSE)="",VLOOKUP(B658,REFINISH!$F$4:$O$1000,8,FALSE),"OK"),"NON"))</f>
        <v>NON</v>
      </c>
      <c r="P658" s="684" t="str">
        <f t="shared" si="95"/>
        <v>NON</v>
      </c>
      <c r="Q658" s="662" t="s">
        <v>16</v>
      </c>
      <c r="R658" s="662" t="s">
        <v>102</v>
      </c>
      <c r="S658" s="662" t="s">
        <v>34</v>
      </c>
      <c r="T658" s="662" t="s">
        <v>2598</v>
      </c>
      <c r="U658" s="662" t="s">
        <v>501</v>
      </c>
      <c r="V658" s="685">
        <v>969199166</v>
      </c>
      <c r="W658" s="685">
        <v>969191955</v>
      </c>
      <c r="X658" s="662" t="s">
        <v>2599</v>
      </c>
      <c r="Y658" s="662" t="s">
        <v>315</v>
      </c>
      <c r="Z658" s="662" t="s">
        <v>316</v>
      </c>
      <c r="AA658" s="662">
        <v>2013</v>
      </c>
      <c r="AB658" s="681">
        <v>43144</v>
      </c>
      <c r="AC658" s="686" t="s">
        <v>317</v>
      </c>
      <c r="AD658" s="686"/>
      <c r="AE658" s="686"/>
      <c r="AF658" s="686"/>
      <c r="AG658" s="626" t="s">
        <v>64</v>
      </c>
      <c r="AH658" s="626" t="s">
        <v>340</v>
      </c>
      <c r="AI658" s="626" t="s">
        <v>341</v>
      </c>
      <c r="AK658" s="626" t="s">
        <v>570</v>
      </c>
      <c r="AM658" s="626" t="s">
        <v>1727</v>
      </c>
      <c r="DD658" s="626">
        <v>658</v>
      </c>
      <c r="DH658" s="681">
        <v>42970.379239467591</v>
      </c>
      <c r="DI658" s="662" t="s">
        <v>968</v>
      </c>
      <c r="DJ658" s="663">
        <v>0</v>
      </c>
      <c r="DK658" s="662"/>
      <c r="DL658" s="687" t="str">
        <f t="shared" si="92"/>
        <v>พร้อมซ่อม</v>
      </c>
      <c r="DM658" s="688">
        <v>2800</v>
      </c>
    </row>
    <row r="659" spans="1:118" x14ac:dyDescent="0.25">
      <c r="A659" s="689">
        <f t="shared" si="99"/>
        <v>2032</v>
      </c>
      <c r="B659" s="690">
        <f t="shared" si="100"/>
        <v>1708051</v>
      </c>
      <c r="C659" s="626">
        <v>659</v>
      </c>
      <c r="D659" s="677" t="str">
        <f t="shared" si="97"/>
        <v>17</v>
      </c>
      <c r="E659" s="677" t="str">
        <f t="shared" si="98"/>
        <v>08</v>
      </c>
      <c r="F659" s="691">
        <f t="shared" si="101"/>
        <v>51</v>
      </c>
      <c r="G659" s="692" t="str">
        <f t="shared" si="102"/>
        <v>051</v>
      </c>
      <c r="H659" s="680" t="str">
        <f t="shared" si="96"/>
        <v>1708051</v>
      </c>
      <c r="I659" s="681">
        <v>43003.455120833336</v>
      </c>
      <c r="J659" s="681">
        <v>43013</v>
      </c>
      <c r="K659" s="682">
        <v>43008</v>
      </c>
      <c r="L659" s="683" t="s">
        <v>555</v>
      </c>
      <c r="M659" s="684" t="s">
        <v>555</v>
      </c>
      <c r="N659" s="684" t="s">
        <v>555</v>
      </c>
      <c r="O659" s="684" t="s">
        <v>555</v>
      </c>
      <c r="P659" s="684" t="s">
        <v>555</v>
      </c>
      <c r="Q659" s="662" t="s">
        <v>16</v>
      </c>
      <c r="R659" s="662" t="s">
        <v>44</v>
      </c>
      <c r="S659" s="662" t="s">
        <v>31</v>
      </c>
      <c r="T659" s="662" t="s">
        <v>2600</v>
      </c>
      <c r="V659" s="685">
        <v>880894183</v>
      </c>
      <c r="X659" s="662" t="s">
        <v>2601</v>
      </c>
      <c r="Y659" s="662" t="s">
        <v>294</v>
      </c>
      <c r="Z659" s="662" t="s">
        <v>590</v>
      </c>
      <c r="AA659" s="662">
        <v>2013</v>
      </c>
      <c r="AB659" s="681" t="s">
        <v>330</v>
      </c>
      <c r="AD659" s="686"/>
      <c r="AE659" s="686"/>
      <c r="AF659" s="686"/>
      <c r="AG659" s="626" t="s">
        <v>52</v>
      </c>
      <c r="AI659" s="626" t="s">
        <v>62</v>
      </c>
      <c r="AK659" s="626" t="s">
        <v>63</v>
      </c>
      <c r="AM659" s="626" t="s">
        <v>2900</v>
      </c>
      <c r="AO659" s="626" t="s">
        <v>2901</v>
      </c>
      <c r="AQ659" s="626" t="s">
        <v>2902</v>
      </c>
      <c r="AS659" s="626" t="s">
        <v>2903</v>
      </c>
      <c r="AU659" s="626" t="s">
        <v>2904</v>
      </c>
      <c r="AW659" s="626" t="s">
        <v>2905</v>
      </c>
      <c r="AY659" s="626" t="s">
        <v>2906</v>
      </c>
      <c r="BA659" s="626" t="s">
        <v>2907</v>
      </c>
      <c r="BC659" s="626" t="s">
        <v>2908</v>
      </c>
      <c r="DD659" s="626">
        <v>659</v>
      </c>
      <c r="DG659" s="626">
        <v>1</v>
      </c>
      <c r="DH659" s="681">
        <v>42970.385659490741</v>
      </c>
      <c r="DI659" s="662" t="s">
        <v>2899</v>
      </c>
      <c r="DJ659" s="663">
        <v>3</v>
      </c>
      <c r="DK659" s="662">
        <v>1</v>
      </c>
      <c r="DL659" s="687" t="str">
        <f t="shared" si="92"/>
        <v>พร้อมซ่อม</v>
      </c>
      <c r="DM659" s="688">
        <v>7616.76</v>
      </c>
    </row>
    <row r="660" spans="1:118" x14ac:dyDescent="0.25">
      <c r="A660" s="689">
        <f t="shared" si="99"/>
        <v>7544</v>
      </c>
      <c r="B660" s="690">
        <f t="shared" si="100"/>
        <v>1708052</v>
      </c>
      <c r="C660" s="626">
        <v>660</v>
      </c>
      <c r="D660" s="677" t="str">
        <f t="shared" si="97"/>
        <v>17</v>
      </c>
      <c r="E660" s="677" t="str">
        <f t="shared" si="98"/>
        <v>08</v>
      </c>
      <c r="F660" s="691">
        <f t="shared" si="101"/>
        <v>52</v>
      </c>
      <c r="G660" s="692" t="str">
        <f t="shared" si="102"/>
        <v>052</v>
      </c>
      <c r="H660" s="680" t="str">
        <f t="shared" si="96"/>
        <v>1708052</v>
      </c>
      <c r="I660" s="681">
        <v>42980.462270949072</v>
      </c>
      <c r="J660" s="681">
        <v>42980</v>
      </c>
      <c r="K660" s="682">
        <v>42980</v>
      </c>
      <c r="L660" s="683" t="s">
        <v>555</v>
      </c>
      <c r="M660" s="684" t="s">
        <v>555</v>
      </c>
      <c r="N660" s="684" t="s">
        <v>555</v>
      </c>
      <c r="O660" s="684" t="s">
        <v>555</v>
      </c>
      <c r="P660" s="684" t="s">
        <v>555</v>
      </c>
      <c r="Q660" s="662" t="s">
        <v>16</v>
      </c>
      <c r="R660" s="662" t="s">
        <v>1527</v>
      </c>
      <c r="S660" s="662" t="s">
        <v>36</v>
      </c>
      <c r="T660" s="662" t="s">
        <v>2602</v>
      </c>
      <c r="U660" s="662" t="s">
        <v>670</v>
      </c>
      <c r="V660" s="685">
        <v>866295285</v>
      </c>
      <c r="X660" s="662" t="s">
        <v>2603</v>
      </c>
      <c r="Y660" s="662" t="s">
        <v>310</v>
      </c>
      <c r="Z660" s="662" t="s">
        <v>311</v>
      </c>
      <c r="AA660" s="662">
        <v>2012</v>
      </c>
      <c r="AB660" s="681">
        <v>43127</v>
      </c>
      <c r="AC660" s="686" t="s">
        <v>858</v>
      </c>
      <c r="AD660" s="686"/>
      <c r="AE660" s="686"/>
      <c r="AF660" s="686"/>
      <c r="AG660" s="626" t="s">
        <v>65</v>
      </c>
      <c r="AH660" s="626" t="s">
        <v>340</v>
      </c>
      <c r="DD660" s="626">
        <v>660</v>
      </c>
      <c r="DH660" s="681">
        <v>42970.440658564818</v>
      </c>
      <c r="DI660" s="662" t="s">
        <v>429</v>
      </c>
      <c r="DJ660" s="663">
        <v>0</v>
      </c>
      <c r="DK660" s="662">
        <v>1</v>
      </c>
      <c r="DL660" s="687" t="str">
        <f t="shared" si="92"/>
        <v>พร้อมซ่อม</v>
      </c>
      <c r="DM660" s="688">
        <v>4108</v>
      </c>
    </row>
    <row r="661" spans="1:118" x14ac:dyDescent="0.25">
      <c r="A661" s="689">
        <f t="shared" si="99"/>
        <v>3982</v>
      </c>
      <c r="B661" s="690">
        <f t="shared" si="100"/>
        <v>1708053</v>
      </c>
      <c r="C661" s="626">
        <v>661</v>
      </c>
      <c r="D661" s="677" t="str">
        <f t="shared" si="97"/>
        <v>17</v>
      </c>
      <c r="E661" s="677" t="str">
        <f t="shared" si="98"/>
        <v>08</v>
      </c>
      <c r="F661" s="691">
        <f t="shared" si="101"/>
        <v>53</v>
      </c>
      <c r="G661" s="692" t="str">
        <f t="shared" si="102"/>
        <v>053</v>
      </c>
      <c r="H661" s="680" t="str">
        <f t="shared" si="96"/>
        <v>1708053</v>
      </c>
      <c r="L661" s="683" t="str">
        <f t="shared" ref="L661:L670" si="103">IF(I661="","",IF(J661="","No fix",J661-I661))</f>
        <v/>
      </c>
      <c r="M661" s="684" t="str">
        <f t="shared" ref="M661:M670" si="104">IF(I661="","",IF(AG661="","NON","JOB"))</f>
        <v/>
      </c>
      <c r="N661" s="684" t="str">
        <f>IF(I661="","",IFERROR(VLOOKUP(B661,QUEUE!$F$11:$X$1000,19,FALSE),"NON"))</f>
        <v/>
      </c>
      <c r="O661" s="684" t="str">
        <f>IF(I661="","",IFERROR(IF(VLOOKUP(B661,REFINISH!$F$4:$O$1000,10,FALSE)="",VLOOKUP(B661,REFINISH!$F$4:$O$1000,8,FALSE),"OK"),"NON"))</f>
        <v/>
      </c>
      <c r="P661" s="684" t="str">
        <f t="shared" ref="P661:P670" si="105">IF(I661="","",IF(AF661=0,"NON",IF(AF661-DE661=0,"OK","ขาด"&amp;AF661-DE661&amp;"ชิ้น")))</f>
        <v/>
      </c>
      <c r="Q661" s="662" t="s">
        <v>16</v>
      </c>
      <c r="R661" s="662" t="s">
        <v>43</v>
      </c>
      <c r="S661" s="662" t="s">
        <v>34</v>
      </c>
      <c r="T661" s="662" t="s">
        <v>2604</v>
      </c>
      <c r="U661" s="662" t="s">
        <v>665</v>
      </c>
      <c r="V661" s="685">
        <v>971071064</v>
      </c>
      <c r="X661" s="662" t="s">
        <v>2605</v>
      </c>
      <c r="Y661" s="662" t="s">
        <v>310</v>
      </c>
      <c r="Z661" s="662" t="s">
        <v>384</v>
      </c>
      <c r="AA661" s="662">
        <v>2011</v>
      </c>
      <c r="AB661" s="681">
        <v>43223</v>
      </c>
      <c r="AC661" s="686" t="s">
        <v>545</v>
      </c>
      <c r="AD661" s="686"/>
      <c r="AE661" s="686"/>
      <c r="AF661" s="686"/>
      <c r="DD661" s="626">
        <v>661</v>
      </c>
      <c r="DH661" s="681">
        <v>42970.442189583337</v>
      </c>
      <c r="DI661" s="662"/>
      <c r="DJ661" s="663"/>
      <c r="DK661" s="662"/>
      <c r="DL661" s="687" t="str">
        <f t="shared" si="92"/>
        <v>รออนุมัติ</v>
      </c>
      <c r="DM661" s="688">
        <v>0</v>
      </c>
    </row>
    <row r="662" spans="1:118" x14ac:dyDescent="0.25">
      <c r="A662" s="689">
        <f t="shared" si="99"/>
        <v>7628</v>
      </c>
      <c r="B662" s="690">
        <f t="shared" si="100"/>
        <v>1708054</v>
      </c>
      <c r="C662" s="626">
        <v>662</v>
      </c>
      <c r="D662" s="677" t="str">
        <f t="shared" si="97"/>
        <v>17</v>
      </c>
      <c r="E662" s="677" t="str">
        <f t="shared" si="98"/>
        <v>08</v>
      </c>
      <c r="F662" s="691">
        <f t="shared" si="101"/>
        <v>54</v>
      </c>
      <c r="G662" s="692" t="str">
        <f t="shared" si="102"/>
        <v>054</v>
      </c>
      <c r="H662" s="680" t="str">
        <f t="shared" si="96"/>
        <v>1708054</v>
      </c>
      <c r="I662" s="681">
        <v>42983.568611458337</v>
      </c>
      <c r="J662" s="681">
        <v>42993</v>
      </c>
      <c r="K662" s="682">
        <v>43000</v>
      </c>
      <c r="L662" s="683" t="s">
        <v>555</v>
      </c>
      <c r="M662" s="684" t="s">
        <v>555</v>
      </c>
      <c r="N662" s="684" t="s">
        <v>555</v>
      </c>
      <c r="O662" s="684" t="s">
        <v>555</v>
      </c>
      <c r="P662" s="684" t="s">
        <v>555</v>
      </c>
      <c r="Q662" s="662" t="s">
        <v>16</v>
      </c>
      <c r="R662" s="662" t="s">
        <v>44</v>
      </c>
      <c r="S662" s="662" t="s">
        <v>31</v>
      </c>
      <c r="T662" s="662" t="s">
        <v>2606</v>
      </c>
      <c r="U662" s="662" t="s">
        <v>398</v>
      </c>
      <c r="V662" s="685">
        <v>859010499</v>
      </c>
      <c r="W662" s="685">
        <v>615789529</v>
      </c>
      <c r="X662" s="662" t="s">
        <v>2607</v>
      </c>
      <c r="Y662" s="662" t="s">
        <v>310</v>
      </c>
      <c r="Z662" s="662" t="s">
        <v>336</v>
      </c>
      <c r="AA662" s="662">
        <v>2005</v>
      </c>
      <c r="AB662" s="681">
        <v>43056</v>
      </c>
      <c r="AC662" s="686" t="s">
        <v>522</v>
      </c>
      <c r="AD662" s="686"/>
      <c r="AE662" s="686"/>
      <c r="AF662" s="686"/>
      <c r="AG662" s="626" t="s">
        <v>47</v>
      </c>
      <c r="AI662" s="626" t="s">
        <v>50</v>
      </c>
      <c r="AJ662" s="626" t="s">
        <v>340</v>
      </c>
      <c r="AK662" s="626" t="s">
        <v>57</v>
      </c>
      <c r="AM662" s="626" t="s">
        <v>60</v>
      </c>
      <c r="AO662" s="626" t="s">
        <v>61</v>
      </c>
      <c r="AQ662" s="626" t="s">
        <v>62</v>
      </c>
      <c r="AS662" s="626" t="s">
        <v>63</v>
      </c>
      <c r="AU662" s="626" t="s">
        <v>2710</v>
      </c>
      <c r="AW662" s="626" t="s">
        <v>2711</v>
      </c>
      <c r="DD662" s="626">
        <v>662</v>
      </c>
      <c r="DH662" s="681">
        <v>42970.555611226853</v>
      </c>
      <c r="DI662" s="662" t="s">
        <v>635</v>
      </c>
      <c r="DJ662" s="663">
        <v>6</v>
      </c>
      <c r="DK662" s="662"/>
      <c r="DL662" s="687" t="str">
        <f t="shared" si="92"/>
        <v>พร้อมซ่อม</v>
      </c>
      <c r="DM662" s="688">
        <v>14462.62</v>
      </c>
    </row>
    <row r="663" spans="1:118" x14ac:dyDescent="0.25">
      <c r="A663" s="689">
        <f t="shared" si="99"/>
        <v>5363</v>
      </c>
      <c r="B663" s="690">
        <f t="shared" si="100"/>
        <v>1708055</v>
      </c>
      <c r="C663" s="626">
        <v>663</v>
      </c>
      <c r="D663" s="677" t="str">
        <f t="shared" si="97"/>
        <v>17</v>
      </c>
      <c r="E663" s="677" t="str">
        <f t="shared" si="98"/>
        <v>08</v>
      </c>
      <c r="F663" s="691">
        <f t="shared" si="101"/>
        <v>55</v>
      </c>
      <c r="G663" s="692" t="str">
        <f t="shared" si="102"/>
        <v>055</v>
      </c>
      <c r="H663" s="680" t="str">
        <f t="shared" si="96"/>
        <v>1708055</v>
      </c>
      <c r="I663" s="681">
        <v>42970.591669097223</v>
      </c>
      <c r="J663" s="681">
        <v>0</v>
      </c>
      <c r="L663" s="683">
        <f t="shared" si="103"/>
        <v>-42970.591669097223</v>
      </c>
      <c r="M663" s="684" t="str">
        <f t="shared" si="104"/>
        <v>JOB</v>
      </c>
      <c r="N663" s="684" t="str">
        <f>IF(I663="","",IFERROR(VLOOKUP(B663,QUEUE!$F$11:$X$1000,19,FALSE),"NON"))</f>
        <v>ตรวจสอบ</v>
      </c>
      <c r="O663" s="684" t="str">
        <f>IF(I663="","",IFERROR(IF(VLOOKUP(B663,REFINISH!$F$4:$O$1000,10,FALSE)="",VLOOKUP(B663,REFINISH!$F$4:$O$1000,8,FALSE),"OK"),"NON"))</f>
        <v>NON</v>
      </c>
      <c r="P663" s="684" t="str">
        <f t="shared" si="105"/>
        <v>NON</v>
      </c>
      <c r="Q663" s="662" t="s">
        <v>16</v>
      </c>
      <c r="R663" s="662" t="s">
        <v>179</v>
      </c>
      <c r="S663" s="662" t="s">
        <v>34</v>
      </c>
      <c r="T663" s="662" t="s">
        <v>2608</v>
      </c>
      <c r="U663" s="662" t="s">
        <v>527</v>
      </c>
      <c r="V663" s="685">
        <v>889135187</v>
      </c>
      <c r="X663" s="662" t="s">
        <v>2609</v>
      </c>
      <c r="Y663" s="662" t="s">
        <v>315</v>
      </c>
      <c r="Z663" s="662" t="s">
        <v>316</v>
      </c>
      <c r="AA663" s="662">
        <v>2011</v>
      </c>
      <c r="AB663" s="681" t="s">
        <v>330</v>
      </c>
      <c r="AD663" s="686"/>
      <c r="AE663" s="686"/>
      <c r="AF663" s="686"/>
      <c r="AG663" s="626" t="s">
        <v>810</v>
      </c>
      <c r="DD663" s="626">
        <v>663</v>
      </c>
      <c r="DG663" s="626">
        <v>1.5</v>
      </c>
      <c r="DH663" s="681">
        <v>42970.587769097219</v>
      </c>
      <c r="DI663" s="662">
        <v>0</v>
      </c>
      <c r="DJ663" s="663">
        <v>0</v>
      </c>
      <c r="DK663" s="662">
        <v>1</v>
      </c>
      <c r="DL663" s="687" t="str">
        <f t="shared" si="92"/>
        <v>พร้อมซ่อม</v>
      </c>
      <c r="DM663" s="688">
        <v>5000</v>
      </c>
    </row>
    <row r="664" spans="1:118" x14ac:dyDescent="0.25">
      <c r="A664" s="689">
        <f t="shared" si="99"/>
        <v>5363</v>
      </c>
      <c r="B664" s="690">
        <f t="shared" si="100"/>
        <v>1708056</v>
      </c>
      <c r="C664" s="626">
        <v>664</v>
      </c>
      <c r="D664" s="677" t="str">
        <f t="shared" si="97"/>
        <v>17</v>
      </c>
      <c r="E664" s="677" t="str">
        <f t="shared" si="98"/>
        <v>08</v>
      </c>
      <c r="F664" s="691">
        <f t="shared" si="101"/>
        <v>56</v>
      </c>
      <c r="G664" s="692" t="str">
        <f t="shared" si="102"/>
        <v>056</v>
      </c>
      <c r="H664" s="680" t="str">
        <f t="shared" si="96"/>
        <v>1708056</v>
      </c>
      <c r="L664" s="683" t="str">
        <f t="shared" si="103"/>
        <v/>
      </c>
      <c r="M664" s="684" t="str">
        <f t="shared" si="104"/>
        <v/>
      </c>
      <c r="N664" s="684" t="str">
        <f>IF(I664="","",IFERROR(VLOOKUP(B664,QUEUE!$F$11:$X$1000,19,FALSE),"NON"))</f>
        <v/>
      </c>
      <c r="O664" s="684" t="str">
        <f>IF(I664="","",IFERROR(IF(VLOOKUP(B664,REFINISH!$F$4:$O$1000,10,FALSE)="",VLOOKUP(B664,REFINISH!$F$4:$O$1000,8,FALSE),"OK"),"NON"))</f>
        <v/>
      </c>
      <c r="P664" s="684" t="str">
        <f t="shared" si="105"/>
        <v/>
      </c>
      <c r="Q664" s="662" t="s">
        <v>16</v>
      </c>
      <c r="R664" s="662" t="s">
        <v>179</v>
      </c>
      <c r="S664" s="662" t="s">
        <v>34</v>
      </c>
      <c r="T664" s="662" t="s">
        <v>2608</v>
      </c>
      <c r="U664" s="662" t="s">
        <v>527</v>
      </c>
      <c r="V664" s="685">
        <v>889135187</v>
      </c>
      <c r="X664" s="662" t="s">
        <v>2609</v>
      </c>
      <c r="Y664" s="662" t="s">
        <v>315</v>
      </c>
      <c r="Z664" s="662" t="s">
        <v>316</v>
      </c>
      <c r="AA664" s="662">
        <v>2011</v>
      </c>
      <c r="AB664" s="681" t="s">
        <v>330</v>
      </c>
      <c r="AD664" s="686"/>
      <c r="AE664" s="686"/>
      <c r="AF664" s="686"/>
      <c r="DD664" s="626">
        <v>664</v>
      </c>
      <c r="DH664" s="681">
        <v>42970.590505671295</v>
      </c>
      <c r="DI664" s="662"/>
      <c r="DJ664" s="663"/>
      <c r="DK664" s="662"/>
      <c r="DL664" s="687" t="str">
        <f t="shared" si="92"/>
        <v>รออนุมัติ</v>
      </c>
      <c r="DM664" s="688">
        <v>0</v>
      </c>
    </row>
    <row r="665" spans="1:118" x14ac:dyDescent="0.25">
      <c r="A665" s="689">
        <f t="shared" si="99"/>
        <v>319</v>
      </c>
      <c r="B665" s="690">
        <f t="shared" si="100"/>
        <v>1708057</v>
      </c>
      <c r="C665" s="626">
        <v>665</v>
      </c>
      <c r="D665" s="677" t="str">
        <f t="shared" si="97"/>
        <v>17</v>
      </c>
      <c r="E665" s="677" t="str">
        <f t="shared" si="98"/>
        <v>08</v>
      </c>
      <c r="F665" s="691">
        <f t="shared" si="101"/>
        <v>57</v>
      </c>
      <c r="G665" s="692" t="str">
        <f t="shared" si="102"/>
        <v>057</v>
      </c>
      <c r="H665" s="680" t="str">
        <f t="shared" si="96"/>
        <v>1708057</v>
      </c>
      <c r="I665" s="681">
        <v>42972.363389004633</v>
      </c>
      <c r="J665" s="681">
        <v>0</v>
      </c>
      <c r="L665" s="683">
        <f t="shared" si="103"/>
        <v>-42972.363389004633</v>
      </c>
      <c r="M665" s="684" t="str">
        <f t="shared" si="104"/>
        <v>JOB</v>
      </c>
      <c r="N665" s="684" t="str">
        <f>IF(I665="","",IFERROR(VLOOKUP(B665,QUEUE!$F$11:$X$1000,19,FALSE),"NON"))</f>
        <v>ประกอบ+ขัด</v>
      </c>
      <c r="O665" s="684" t="str">
        <f>IF(I665="","",IFERROR(IF(VLOOKUP(B665,REFINISH!$F$4:$O$1000,10,FALSE)="",VLOOKUP(B665,REFINISH!$F$4:$O$1000,8,FALSE),"OK"),"NON"))</f>
        <v>OK</v>
      </c>
      <c r="P665" s="684" t="str">
        <f t="shared" si="105"/>
        <v>NON</v>
      </c>
      <c r="Q665" s="662" t="s">
        <v>16</v>
      </c>
      <c r="R665" s="662" t="s">
        <v>179</v>
      </c>
      <c r="S665" s="662" t="s">
        <v>31</v>
      </c>
      <c r="T665" s="662" t="s">
        <v>2613</v>
      </c>
      <c r="V665" s="685">
        <v>986312435</v>
      </c>
      <c r="W665" s="685">
        <v>638828514</v>
      </c>
      <c r="X665" s="662" t="s">
        <v>2614</v>
      </c>
      <c r="Y665" s="662" t="s">
        <v>310</v>
      </c>
      <c r="Z665" s="662" t="s">
        <v>400</v>
      </c>
      <c r="AA665" s="662">
        <v>2006</v>
      </c>
      <c r="AB665" s="681" t="s">
        <v>330</v>
      </c>
      <c r="AD665" s="686"/>
      <c r="AE665" s="686"/>
      <c r="AF665" s="686"/>
      <c r="AG665" s="626" t="s">
        <v>810</v>
      </c>
      <c r="DD665" s="626">
        <v>665</v>
      </c>
      <c r="DG665" s="626">
        <v>1.5</v>
      </c>
      <c r="DH665" s="681">
        <v>42972.361673032407</v>
      </c>
      <c r="DI665" s="662" t="s">
        <v>2615</v>
      </c>
      <c r="DJ665" s="663">
        <v>0</v>
      </c>
      <c r="DK665" s="662">
        <v>1</v>
      </c>
      <c r="DL665" s="687" t="str">
        <f t="shared" si="92"/>
        <v>พร้อมซ่อม</v>
      </c>
      <c r="DM665" s="688">
        <v>27600</v>
      </c>
    </row>
    <row r="666" spans="1:118" x14ac:dyDescent="0.25">
      <c r="A666" s="689">
        <f t="shared" si="99"/>
        <v>6387</v>
      </c>
      <c r="B666" s="690">
        <f t="shared" si="100"/>
        <v>1708058</v>
      </c>
      <c r="C666" s="626">
        <v>666</v>
      </c>
      <c r="D666" s="677" t="str">
        <f t="shared" si="97"/>
        <v>17</v>
      </c>
      <c r="E666" s="677" t="str">
        <f t="shared" si="98"/>
        <v>08</v>
      </c>
      <c r="F666" s="691">
        <f t="shared" si="101"/>
        <v>58</v>
      </c>
      <c r="G666" s="692" t="str">
        <f t="shared" si="102"/>
        <v>058</v>
      </c>
      <c r="H666" s="680" t="str">
        <f t="shared" si="96"/>
        <v>1708058</v>
      </c>
      <c r="I666" s="681">
        <v>42996.545595833333</v>
      </c>
      <c r="J666" s="681">
        <v>43000</v>
      </c>
      <c r="K666" s="682">
        <v>43003</v>
      </c>
      <c r="L666" s="683" t="s">
        <v>555</v>
      </c>
      <c r="M666" s="684" t="s">
        <v>555</v>
      </c>
      <c r="N666" s="684" t="s">
        <v>555</v>
      </c>
      <c r="O666" s="684" t="s">
        <v>555</v>
      </c>
      <c r="P666" s="684" t="s">
        <v>555</v>
      </c>
      <c r="Q666" s="662" t="s">
        <v>16</v>
      </c>
      <c r="R666" s="662" t="s">
        <v>43</v>
      </c>
      <c r="S666" s="662" t="s">
        <v>32</v>
      </c>
      <c r="T666" s="662" t="s">
        <v>2616</v>
      </c>
      <c r="U666" s="662" t="s">
        <v>392</v>
      </c>
      <c r="V666" s="685">
        <v>829952264</v>
      </c>
      <c r="W666" s="685">
        <v>886662993</v>
      </c>
      <c r="X666" s="662" t="s">
        <v>2617</v>
      </c>
      <c r="Y666" s="662" t="s">
        <v>299</v>
      </c>
      <c r="Z666" s="662" t="s">
        <v>368</v>
      </c>
      <c r="AA666" s="662">
        <v>2013</v>
      </c>
      <c r="AB666" s="681">
        <v>43004</v>
      </c>
      <c r="AC666" s="686" t="s">
        <v>876</v>
      </c>
      <c r="AD666" s="686"/>
      <c r="AE666" s="686"/>
      <c r="AF666" s="686"/>
      <c r="AG666" s="626" t="s">
        <v>62</v>
      </c>
      <c r="AI666" s="626" t="s">
        <v>2836</v>
      </c>
      <c r="DD666" s="626">
        <v>666</v>
      </c>
      <c r="DG666" s="626">
        <v>0.5</v>
      </c>
      <c r="DH666" s="681">
        <v>42972.370605208336</v>
      </c>
      <c r="DI666" s="662">
        <v>0</v>
      </c>
      <c r="DJ666" s="663">
        <v>1</v>
      </c>
      <c r="DK666" s="662">
        <v>1</v>
      </c>
      <c r="DL666" s="687" t="str">
        <f t="shared" si="92"/>
        <v>พร้อมซ่อม</v>
      </c>
      <c r="DM666" s="688">
        <v>2699.75</v>
      </c>
    </row>
    <row r="667" spans="1:118" x14ac:dyDescent="0.25">
      <c r="A667" s="689">
        <f t="shared" si="99"/>
        <v>9205</v>
      </c>
      <c r="B667" s="690">
        <f t="shared" si="100"/>
        <v>1708059</v>
      </c>
      <c r="C667" s="626">
        <v>667</v>
      </c>
      <c r="D667" s="677" t="str">
        <f t="shared" si="97"/>
        <v>17</v>
      </c>
      <c r="E667" s="677" t="str">
        <f t="shared" si="98"/>
        <v>08</v>
      </c>
      <c r="F667" s="691">
        <f t="shared" si="101"/>
        <v>59</v>
      </c>
      <c r="G667" s="692" t="str">
        <f t="shared" si="102"/>
        <v>059</v>
      </c>
      <c r="H667" s="680" t="str">
        <f t="shared" si="96"/>
        <v>1708059</v>
      </c>
      <c r="I667" s="681">
        <v>42972.38460636574</v>
      </c>
      <c r="J667" s="681">
        <v>42996</v>
      </c>
      <c r="K667" s="682">
        <v>42996</v>
      </c>
      <c r="L667" s="683" t="s">
        <v>555</v>
      </c>
      <c r="M667" s="684" t="s">
        <v>555</v>
      </c>
      <c r="N667" s="684" t="s">
        <v>555</v>
      </c>
      <c r="O667" s="684" t="s">
        <v>555</v>
      </c>
      <c r="P667" s="684" t="s">
        <v>555</v>
      </c>
      <c r="Q667" s="662" t="s">
        <v>16</v>
      </c>
      <c r="R667" s="662" t="s">
        <v>102</v>
      </c>
      <c r="S667" s="662" t="s">
        <v>32</v>
      </c>
      <c r="T667" s="662" t="s">
        <v>2618</v>
      </c>
      <c r="U667" s="662" t="s">
        <v>319</v>
      </c>
      <c r="V667" s="685">
        <v>816853407</v>
      </c>
      <c r="W667" s="685">
        <v>819843243</v>
      </c>
      <c r="X667" s="662" t="s">
        <v>2619</v>
      </c>
      <c r="Y667" s="662" t="s">
        <v>477</v>
      </c>
      <c r="Z667" s="662" t="s">
        <v>707</v>
      </c>
      <c r="AA667" s="662">
        <v>2015</v>
      </c>
      <c r="AB667" s="681">
        <v>43094</v>
      </c>
      <c r="AC667" s="686" t="s">
        <v>317</v>
      </c>
      <c r="AD667" s="686"/>
      <c r="AE667" s="686"/>
      <c r="AF667" s="686"/>
      <c r="AG667" s="626" t="s">
        <v>341</v>
      </c>
      <c r="AI667" s="626" t="s">
        <v>1934</v>
      </c>
      <c r="DD667" s="626">
        <v>667</v>
      </c>
      <c r="DH667" s="681">
        <v>42972.382637152776</v>
      </c>
      <c r="DI667" s="662" t="s">
        <v>1063</v>
      </c>
      <c r="DJ667" s="663">
        <v>0</v>
      </c>
      <c r="DK667" s="662">
        <v>1</v>
      </c>
      <c r="DL667" s="687" t="str">
        <f t="shared" si="92"/>
        <v>พร้อมซ่อม</v>
      </c>
      <c r="DM667" s="688">
        <v>0</v>
      </c>
    </row>
    <row r="668" spans="1:118" x14ac:dyDescent="0.25">
      <c r="A668" s="689">
        <f t="shared" si="99"/>
        <v>9291</v>
      </c>
      <c r="B668" s="690">
        <f t="shared" si="100"/>
        <v>1708060</v>
      </c>
      <c r="C668" s="626">
        <v>668</v>
      </c>
      <c r="D668" s="677" t="str">
        <f t="shared" si="97"/>
        <v>17</v>
      </c>
      <c r="E668" s="677" t="str">
        <f t="shared" si="98"/>
        <v>08</v>
      </c>
      <c r="F668" s="691">
        <f t="shared" si="101"/>
        <v>60</v>
      </c>
      <c r="G668" s="692" t="str">
        <f t="shared" si="102"/>
        <v>060</v>
      </c>
      <c r="H668" s="680" t="str">
        <f t="shared" si="96"/>
        <v>1708060</v>
      </c>
      <c r="I668" s="681">
        <v>43000.61909270833</v>
      </c>
      <c r="J668" s="681">
        <v>43007</v>
      </c>
      <c r="K668" s="682">
        <v>43015</v>
      </c>
      <c r="L668" s="683" t="s">
        <v>555</v>
      </c>
      <c r="M668" s="684" t="s">
        <v>555</v>
      </c>
      <c r="N668" s="684" t="s">
        <v>555</v>
      </c>
      <c r="O668" s="684" t="s">
        <v>555</v>
      </c>
      <c r="P668" s="684" t="s">
        <v>555</v>
      </c>
      <c r="Q668" s="662" t="s">
        <v>16</v>
      </c>
      <c r="R668" s="662" t="s">
        <v>43</v>
      </c>
      <c r="S668" s="662" t="s">
        <v>33</v>
      </c>
      <c r="T668" s="662" t="s">
        <v>2620</v>
      </c>
      <c r="U668" s="662" t="s">
        <v>303</v>
      </c>
      <c r="V668" s="685">
        <v>811317711</v>
      </c>
      <c r="W668" s="685">
        <v>942956159</v>
      </c>
      <c r="X668" s="662" t="s">
        <v>2621</v>
      </c>
      <c r="Y668" s="662" t="s">
        <v>315</v>
      </c>
      <c r="Z668" s="662" t="s">
        <v>333</v>
      </c>
      <c r="AA668" s="662">
        <v>2010</v>
      </c>
      <c r="AB668" s="681">
        <v>43207</v>
      </c>
      <c r="AC668" s="686" t="s">
        <v>521</v>
      </c>
      <c r="AD668" s="686"/>
      <c r="AE668" s="686"/>
      <c r="AF668" s="686"/>
      <c r="AG668" s="626" t="s">
        <v>48</v>
      </c>
      <c r="AI668" s="626" t="s">
        <v>55</v>
      </c>
      <c r="AK668" s="626" t="s">
        <v>59</v>
      </c>
      <c r="AM668" s="626" t="s">
        <v>1424</v>
      </c>
      <c r="AO668" s="626" t="s">
        <v>1073</v>
      </c>
      <c r="DD668" s="626">
        <v>668</v>
      </c>
      <c r="DG668" s="626">
        <v>0.5</v>
      </c>
      <c r="DH668" s="681">
        <v>42972.592584953702</v>
      </c>
      <c r="DI668" s="662" t="s">
        <v>2511</v>
      </c>
      <c r="DJ668" s="663">
        <v>3</v>
      </c>
      <c r="DK668" s="662">
        <v>1</v>
      </c>
      <c r="DL668" s="687" t="str">
        <f t="shared" si="92"/>
        <v>พร้อมซ่อม</v>
      </c>
      <c r="DM668" s="688">
        <v>8505</v>
      </c>
    </row>
    <row r="669" spans="1:118" x14ac:dyDescent="0.25">
      <c r="A669" s="689">
        <f t="shared" si="99"/>
        <v>5414</v>
      </c>
      <c r="B669" s="690">
        <f t="shared" si="100"/>
        <v>1708061</v>
      </c>
      <c r="C669" s="626">
        <v>669</v>
      </c>
      <c r="D669" s="677" t="str">
        <f t="shared" si="97"/>
        <v>17</v>
      </c>
      <c r="E669" s="677" t="str">
        <f t="shared" si="98"/>
        <v>08</v>
      </c>
      <c r="F669" s="691">
        <f t="shared" si="101"/>
        <v>61</v>
      </c>
      <c r="G669" s="692" t="str">
        <f t="shared" si="102"/>
        <v>061</v>
      </c>
      <c r="H669" s="680" t="str">
        <f t="shared" si="96"/>
        <v>1708061</v>
      </c>
      <c r="I669" s="681">
        <v>43024.566556944446</v>
      </c>
      <c r="J669" s="681">
        <v>43052</v>
      </c>
      <c r="L669" s="683">
        <f t="shared" si="103"/>
        <v>27.433443055553653</v>
      </c>
      <c r="M669" s="684" t="str">
        <f t="shared" si="104"/>
        <v>JOB</v>
      </c>
      <c r="N669" s="684" t="str">
        <f>IF(I669="","",IFERROR(VLOOKUP(B669,QUEUE!$F$11:$X$1000,19,FALSE),"NON"))</f>
        <v>โป๊ว</v>
      </c>
      <c r="O669" s="684" t="str">
        <f>IF(I669="","",IFERROR(IF(VLOOKUP(B669,REFINISH!$F$4:$O$1000,10,FALSE)="",VLOOKUP(B669,REFINISH!$F$4:$O$1000,8,FALSE),"OK"),"NON"))</f>
        <v>NON</v>
      </c>
      <c r="P669" s="684" t="str">
        <f t="shared" si="105"/>
        <v>NON</v>
      </c>
      <c r="Q669" s="662" t="s">
        <v>16</v>
      </c>
      <c r="R669" s="662" t="s">
        <v>44</v>
      </c>
      <c r="S669" s="662" t="s">
        <v>31</v>
      </c>
      <c r="T669" s="662" t="s">
        <v>2622</v>
      </c>
      <c r="U669" s="662" t="s">
        <v>303</v>
      </c>
      <c r="V669" s="685">
        <v>920719202</v>
      </c>
      <c r="X669" s="662" t="s">
        <v>2623</v>
      </c>
      <c r="Y669" s="662" t="s">
        <v>315</v>
      </c>
      <c r="Z669" s="662" t="s">
        <v>411</v>
      </c>
      <c r="AA669" s="662">
        <v>2011</v>
      </c>
      <c r="AB669" s="681">
        <v>43149</v>
      </c>
      <c r="AC669" s="686" t="s">
        <v>661</v>
      </c>
      <c r="AD669" s="686"/>
      <c r="AE669" s="686"/>
      <c r="AF669" s="686"/>
      <c r="AG669" s="626" t="s">
        <v>341</v>
      </c>
      <c r="AI669" s="626" t="s">
        <v>570</v>
      </c>
      <c r="DD669" s="626">
        <v>669</v>
      </c>
      <c r="DH669" s="681">
        <v>42972.600687152779</v>
      </c>
      <c r="DI669" s="662" t="s">
        <v>3190</v>
      </c>
      <c r="DJ669" s="663">
        <v>0</v>
      </c>
      <c r="DK669" s="662">
        <v>1</v>
      </c>
      <c r="DL669" s="687" t="str">
        <f t="shared" si="92"/>
        <v>พร้อมซ่อม</v>
      </c>
      <c r="DM669" s="688">
        <v>0</v>
      </c>
      <c r="DN669" s="626" t="s">
        <v>2931</v>
      </c>
    </row>
    <row r="670" spans="1:118" x14ac:dyDescent="0.25">
      <c r="A670" s="689">
        <f t="shared" si="99"/>
        <v>5010</v>
      </c>
      <c r="B670" s="690">
        <f t="shared" si="100"/>
        <v>1708062</v>
      </c>
      <c r="C670" s="626">
        <v>670</v>
      </c>
      <c r="D670" s="677" t="str">
        <f t="shared" si="97"/>
        <v>17</v>
      </c>
      <c r="E670" s="677" t="str">
        <f t="shared" si="98"/>
        <v>08</v>
      </c>
      <c r="F670" s="691">
        <f t="shared" si="101"/>
        <v>62</v>
      </c>
      <c r="G670" s="692" t="str">
        <f t="shared" si="102"/>
        <v>062</v>
      </c>
      <c r="H670" s="680" t="str">
        <f t="shared" si="96"/>
        <v>1708062</v>
      </c>
      <c r="L670" s="683" t="str">
        <f t="shared" si="103"/>
        <v/>
      </c>
      <c r="M670" s="684" t="str">
        <f t="shared" si="104"/>
        <v/>
      </c>
      <c r="N670" s="684" t="str">
        <f>IF(I670="","",IFERROR(VLOOKUP(B670,QUEUE!$F$11:$X$1000,19,FALSE),"NON"))</f>
        <v/>
      </c>
      <c r="O670" s="684" t="str">
        <f>IF(I670="","",IFERROR(IF(VLOOKUP(B670,REFINISH!$F$4:$O$1000,10,FALSE)="",VLOOKUP(B670,REFINISH!$F$4:$O$1000,8,FALSE),"OK"),"NON"))</f>
        <v/>
      </c>
      <c r="P670" s="684" t="str">
        <f t="shared" si="105"/>
        <v/>
      </c>
      <c r="Q670" s="662" t="s">
        <v>16</v>
      </c>
      <c r="R670" s="662" t="s">
        <v>1527</v>
      </c>
      <c r="S670" s="662" t="s">
        <v>35</v>
      </c>
      <c r="T670" s="662" t="s">
        <v>2624</v>
      </c>
      <c r="U670" s="662" t="s">
        <v>745</v>
      </c>
      <c r="V670" s="685">
        <v>614641747</v>
      </c>
      <c r="X670" s="662" t="s">
        <v>2625</v>
      </c>
      <c r="Y670" s="662" t="s">
        <v>310</v>
      </c>
      <c r="Z670" s="662" t="s">
        <v>336</v>
      </c>
      <c r="AA670" s="662">
        <v>2012</v>
      </c>
      <c r="AB670" s="681" t="s">
        <v>330</v>
      </c>
      <c r="AD670" s="686"/>
      <c r="AE670" s="686"/>
      <c r="AF670" s="686"/>
      <c r="DD670" s="626">
        <v>670</v>
      </c>
      <c r="DH670" s="681">
        <v>42972.620497800926</v>
      </c>
      <c r="DI670" s="662"/>
      <c r="DJ670" s="663"/>
      <c r="DK670" s="662"/>
      <c r="DL670" s="687" t="str">
        <f t="shared" si="92"/>
        <v>รออนุมัติ</v>
      </c>
      <c r="DM670" s="688"/>
    </row>
    <row r="671" spans="1:118" x14ac:dyDescent="0.25">
      <c r="A671" s="689">
        <f t="shared" si="99"/>
        <v>9822</v>
      </c>
      <c r="B671" s="690">
        <f t="shared" si="100"/>
        <v>1708063</v>
      </c>
      <c r="C671" s="626">
        <v>671</v>
      </c>
      <c r="D671" s="677" t="str">
        <f t="shared" si="97"/>
        <v>17</v>
      </c>
      <c r="E671" s="677" t="str">
        <f t="shared" si="98"/>
        <v>08</v>
      </c>
      <c r="F671" s="691">
        <f t="shared" si="101"/>
        <v>63</v>
      </c>
      <c r="G671" s="692" t="str">
        <f t="shared" si="102"/>
        <v>063</v>
      </c>
      <c r="H671" s="680" t="str">
        <f t="shared" si="96"/>
        <v>1708063</v>
      </c>
      <c r="I671" s="681">
        <v>42972.690350810182</v>
      </c>
      <c r="J671" s="681">
        <v>42978</v>
      </c>
      <c r="K671" s="682">
        <v>42978</v>
      </c>
      <c r="L671" s="683" t="s">
        <v>555</v>
      </c>
      <c r="M671" s="684" t="s">
        <v>555</v>
      </c>
      <c r="N671" s="684" t="s">
        <v>555</v>
      </c>
      <c r="O671" s="684" t="s">
        <v>555</v>
      </c>
      <c r="P671" s="684" t="s">
        <v>555</v>
      </c>
      <c r="Q671" s="662" t="s">
        <v>16</v>
      </c>
      <c r="R671" s="662" t="s">
        <v>43</v>
      </c>
      <c r="S671" s="662" t="s">
        <v>37</v>
      </c>
      <c r="T671" s="662" t="s">
        <v>2626</v>
      </c>
      <c r="U671" s="662" t="s">
        <v>398</v>
      </c>
      <c r="V671" s="685">
        <v>809679916</v>
      </c>
      <c r="W671" s="685">
        <v>867189553</v>
      </c>
      <c r="X671" s="662" t="s">
        <v>2627</v>
      </c>
      <c r="Y671" s="662" t="s">
        <v>403</v>
      </c>
      <c r="Z671" s="662" t="s">
        <v>404</v>
      </c>
      <c r="AA671" s="662">
        <v>2013</v>
      </c>
      <c r="AB671" s="681" t="s">
        <v>330</v>
      </c>
      <c r="AD671" s="686"/>
      <c r="AE671" s="686"/>
      <c r="AF671" s="686"/>
      <c r="AG671" s="626" t="s">
        <v>51</v>
      </c>
      <c r="AI671" s="626" t="s">
        <v>73</v>
      </c>
      <c r="AK671" s="626" t="s">
        <v>2628</v>
      </c>
      <c r="AM671" s="626" t="s">
        <v>1727</v>
      </c>
      <c r="DD671" s="626">
        <v>671</v>
      </c>
      <c r="DG671" s="626">
        <v>0.5</v>
      </c>
      <c r="DH671" s="681">
        <v>42972.689231597222</v>
      </c>
      <c r="DI671" s="662">
        <v>0</v>
      </c>
      <c r="DJ671" s="663">
        <v>1</v>
      </c>
      <c r="DK671" s="662"/>
      <c r="DL671" s="687" t="str">
        <f t="shared" si="92"/>
        <v>พร้อมซ่อม</v>
      </c>
      <c r="DM671" s="688">
        <v>0</v>
      </c>
    </row>
    <row r="672" spans="1:118" x14ac:dyDescent="0.25">
      <c r="A672" s="689">
        <f t="shared" si="99"/>
        <v>6200</v>
      </c>
      <c r="B672" s="690">
        <f t="shared" si="100"/>
        <v>1708064</v>
      </c>
      <c r="C672" s="626">
        <v>672</v>
      </c>
      <c r="D672" s="677" t="str">
        <f t="shared" si="97"/>
        <v>17</v>
      </c>
      <c r="E672" s="677" t="str">
        <f t="shared" si="98"/>
        <v>08</v>
      </c>
      <c r="F672" s="691">
        <f t="shared" si="101"/>
        <v>64</v>
      </c>
      <c r="G672" s="692" t="str">
        <f t="shared" si="102"/>
        <v>064</v>
      </c>
      <c r="H672" s="680" t="str">
        <f t="shared" si="96"/>
        <v>1708064</v>
      </c>
      <c r="I672" s="681">
        <v>43012.690281134259</v>
      </c>
      <c r="J672" s="681">
        <v>43017</v>
      </c>
      <c r="K672" s="682">
        <v>43021</v>
      </c>
      <c r="L672" s="683" t="s">
        <v>555</v>
      </c>
      <c r="M672" s="684" t="s">
        <v>555</v>
      </c>
      <c r="N672" s="684" t="s">
        <v>555</v>
      </c>
      <c r="O672" s="684" t="s">
        <v>555</v>
      </c>
      <c r="P672" s="684" t="s">
        <v>555</v>
      </c>
      <c r="Q672" s="662" t="s">
        <v>16</v>
      </c>
      <c r="R672" s="662" t="s">
        <v>1527</v>
      </c>
      <c r="S672" s="662" t="s">
        <v>35</v>
      </c>
      <c r="T672" s="662" t="s">
        <v>2630</v>
      </c>
      <c r="U672" s="662" t="s">
        <v>303</v>
      </c>
      <c r="V672" s="685">
        <v>896915655</v>
      </c>
      <c r="X672" s="662" t="s">
        <v>2631</v>
      </c>
      <c r="Y672" s="662" t="s">
        <v>315</v>
      </c>
      <c r="Z672" s="662" t="s">
        <v>316</v>
      </c>
      <c r="AA672" s="662">
        <v>2010</v>
      </c>
      <c r="AB672" s="681">
        <v>43007</v>
      </c>
      <c r="AC672" s="686" t="s">
        <v>301</v>
      </c>
      <c r="AD672" s="686"/>
      <c r="AE672" s="686"/>
      <c r="AF672" s="686"/>
      <c r="AG672" s="626" t="s">
        <v>48</v>
      </c>
      <c r="DD672" s="626">
        <v>672</v>
      </c>
      <c r="DH672" s="681">
        <v>42973.495586689816</v>
      </c>
      <c r="DI672" s="662" t="s">
        <v>3017</v>
      </c>
      <c r="DJ672" s="663">
        <v>1</v>
      </c>
      <c r="DK672" s="662"/>
      <c r="DL672" s="687" t="str">
        <f t="shared" si="92"/>
        <v>พร้อมซ่อม</v>
      </c>
      <c r="DM672" s="688">
        <v>2225.6</v>
      </c>
    </row>
    <row r="673" spans="1:118" x14ac:dyDescent="0.25">
      <c r="A673" s="689">
        <f t="shared" si="99"/>
        <v>1523</v>
      </c>
      <c r="B673" s="690">
        <f t="shared" si="100"/>
        <v>1708065</v>
      </c>
      <c r="C673" s="626">
        <v>673</v>
      </c>
      <c r="D673" s="677" t="str">
        <f t="shared" si="97"/>
        <v>17</v>
      </c>
      <c r="E673" s="677" t="str">
        <f t="shared" si="98"/>
        <v>08</v>
      </c>
      <c r="F673" s="691">
        <f t="shared" si="101"/>
        <v>65</v>
      </c>
      <c r="G673" s="692" t="str">
        <f t="shared" si="102"/>
        <v>065</v>
      </c>
      <c r="H673" s="680" t="str">
        <f t="shared" si="96"/>
        <v>1708065</v>
      </c>
      <c r="I673" s="681">
        <v>42973.49808391204</v>
      </c>
      <c r="J673" s="681">
        <v>0</v>
      </c>
      <c r="L673" s="683">
        <f t="shared" ref="L673:L691" si="106">IF(I673="","",IF(J673="","No fix",J673-I673))</f>
        <v>-42973.49808391204</v>
      </c>
      <c r="M673" s="684" t="str">
        <f t="shared" ref="M673:M691" si="107">IF(I673="","",IF(AG673="","NON","JOB"))</f>
        <v>JOB</v>
      </c>
      <c r="N673" s="684" t="str">
        <f>IF(I673="","",IFERROR(VLOOKUP(B673,QUEUE!$F$11:$X$1000,19,FALSE),"NON"))</f>
        <v>ประกอบ+ขัด</v>
      </c>
      <c r="O673" s="684" t="str">
        <f>IF(I673="","",IFERROR(IF(VLOOKUP(B673,REFINISH!$F$4:$O$1000,10,FALSE)="",VLOOKUP(B673,REFINISH!$F$4:$O$1000,8,FALSE),"OK"),"NON"))</f>
        <v>OK</v>
      </c>
      <c r="P673" s="684" t="str">
        <f t="shared" ref="P673:P691" si="108">IF(I673="","",IF(AF673=0,"NON",IF(AF673-DE673=0,"OK","ขาด"&amp;AF673-DE673&amp;"ชิ้น")))</f>
        <v>NON</v>
      </c>
      <c r="Q673" s="662" t="s">
        <v>16</v>
      </c>
      <c r="R673" s="662" t="s">
        <v>44</v>
      </c>
      <c r="S673" s="662" t="s">
        <v>32</v>
      </c>
      <c r="T673" s="662" t="s">
        <v>2632</v>
      </c>
      <c r="U673" s="662" t="s">
        <v>834</v>
      </c>
      <c r="V673" s="685">
        <v>818414220</v>
      </c>
      <c r="X673" s="662" t="s">
        <v>2633</v>
      </c>
      <c r="Y673" s="662" t="s">
        <v>310</v>
      </c>
      <c r="Z673" s="662" t="s">
        <v>1373</v>
      </c>
      <c r="AA673" s="662">
        <v>2011</v>
      </c>
      <c r="AB673" s="681">
        <v>43077</v>
      </c>
      <c r="AC673" s="686" t="s">
        <v>1379</v>
      </c>
      <c r="AD673" s="686"/>
      <c r="AE673" s="686"/>
      <c r="AF673" s="686"/>
      <c r="AG673" s="626" t="s">
        <v>1612</v>
      </c>
      <c r="DD673" s="626">
        <v>673</v>
      </c>
      <c r="DG673" s="626">
        <v>1</v>
      </c>
      <c r="DH673" s="681">
        <v>42973.497321296294</v>
      </c>
      <c r="DI673" s="662">
        <v>0</v>
      </c>
      <c r="DJ673" s="663">
        <v>0</v>
      </c>
      <c r="DK673" s="662"/>
      <c r="DL673" s="687" t="str">
        <f t="shared" si="92"/>
        <v>พร้อมซ่อม</v>
      </c>
      <c r="DM673" s="688"/>
    </row>
    <row r="674" spans="1:118" x14ac:dyDescent="0.25">
      <c r="A674" s="689">
        <f t="shared" si="99"/>
        <v>6086</v>
      </c>
      <c r="B674" s="690">
        <f t="shared" si="100"/>
        <v>1708066</v>
      </c>
      <c r="C674" s="626">
        <v>674</v>
      </c>
      <c r="D674" s="677" t="str">
        <f t="shared" si="97"/>
        <v>17</v>
      </c>
      <c r="E674" s="677" t="str">
        <f t="shared" si="98"/>
        <v>08</v>
      </c>
      <c r="F674" s="691">
        <f t="shared" si="101"/>
        <v>66</v>
      </c>
      <c r="G674" s="692" t="str">
        <f t="shared" si="102"/>
        <v>066</v>
      </c>
      <c r="H674" s="680" t="str">
        <f t="shared" si="96"/>
        <v>1708066</v>
      </c>
      <c r="I674" s="681">
        <v>43010.704641435186</v>
      </c>
      <c r="J674" s="681">
        <v>43015</v>
      </c>
      <c r="K674" s="682">
        <v>42994</v>
      </c>
      <c r="L674" s="683" t="s">
        <v>555</v>
      </c>
      <c r="M674" s="684" t="s">
        <v>555</v>
      </c>
      <c r="N674" s="684" t="s">
        <v>555</v>
      </c>
      <c r="O674" s="684" t="s">
        <v>555</v>
      </c>
      <c r="P674" s="684" t="s">
        <v>555</v>
      </c>
      <c r="Q674" s="662" t="s">
        <v>16</v>
      </c>
      <c r="R674" s="662" t="s">
        <v>43</v>
      </c>
      <c r="S674" s="662" t="s">
        <v>35</v>
      </c>
      <c r="T674" s="662" t="s">
        <v>2634</v>
      </c>
      <c r="U674" s="662" t="s">
        <v>501</v>
      </c>
      <c r="V674" s="685">
        <v>881051238</v>
      </c>
      <c r="W674" s="685">
        <v>867750608</v>
      </c>
      <c r="X674" s="662" t="s">
        <v>2635</v>
      </c>
      <c r="Y674" s="662" t="s">
        <v>328</v>
      </c>
      <c r="Z674" s="662" t="s">
        <v>487</v>
      </c>
      <c r="AA674" s="662">
        <v>2015</v>
      </c>
      <c r="AB674" s="681">
        <v>42884</v>
      </c>
      <c r="AC674" s="686" t="s">
        <v>390</v>
      </c>
      <c r="AD674" s="686"/>
      <c r="AE674" s="686"/>
      <c r="AF674" s="686"/>
      <c r="AG674" s="626" t="s">
        <v>48</v>
      </c>
      <c r="AI674" s="626" t="s">
        <v>78</v>
      </c>
      <c r="AK674" s="626" t="s">
        <v>980</v>
      </c>
      <c r="DD674" s="626">
        <v>674</v>
      </c>
      <c r="DG674" s="626">
        <v>0.5</v>
      </c>
      <c r="DH674" s="681">
        <v>42973.575186226852</v>
      </c>
      <c r="DI674" s="662">
        <v>0</v>
      </c>
      <c r="DJ674" s="663">
        <v>2</v>
      </c>
      <c r="DK674" s="662">
        <v>1</v>
      </c>
      <c r="DL674" s="687" t="str">
        <f t="shared" si="92"/>
        <v>พร้อมซ่อม</v>
      </c>
      <c r="DM674" s="688">
        <v>5735.2</v>
      </c>
    </row>
    <row r="675" spans="1:118" x14ac:dyDescent="0.25">
      <c r="A675" s="689">
        <f t="shared" si="99"/>
        <v>7431</v>
      </c>
      <c r="B675" s="690">
        <f t="shared" si="100"/>
        <v>1708067</v>
      </c>
      <c r="C675" s="626">
        <v>675</v>
      </c>
      <c r="D675" s="677" t="str">
        <f t="shared" si="97"/>
        <v>17</v>
      </c>
      <c r="E675" s="677" t="str">
        <f t="shared" si="98"/>
        <v>08</v>
      </c>
      <c r="F675" s="691">
        <f t="shared" si="101"/>
        <v>67</v>
      </c>
      <c r="G675" s="692" t="str">
        <f t="shared" si="102"/>
        <v>067</v>
      </c>
      <c r="H675" s="680" t="str">
        <f t="shared" si="96"/>
        <v>1708067</v>
      </c>
      <c r="I675" s="681">
        <v>42973.587570138887</v>
      </c>
      <c r="J675" s="681">
        <v>42978</v>
      </c>
      <c r="L675" s="683">
        <f t="shared" si="106"/>
        <v>4.4124298611131962</v>
      </c>
      <c r="M675" s="684" t="str">
        <f t="shared" si="107"/>
        <v>JOB</v>
      </c>
      <c r="N675" s="684" t="str">
        <f>IF(I675="","",IFERROR(VLOOKUP(B675,QUEUE!$F$11:$X$1000,19,FALSE),"NON"))</f>
        <v>สมบูรณ์</v>
      </c>
      <c r="O675" s="684" t="str">
        <f>IF(I675="","",IFERROR(IF(VLOOKUP(B675,REFINISH!$F$4:$O$1000,10,FALSE)="",VLOOKUP(B675,REFINISH!$F$4:$O$1000,8,FALSE),"OK"),"NON"))</f>
        <v>OK</v>
      </c>
      <c r="P675" s="684" t="str">
        <f t="shared" si="108"/>
        <v>NON</v>
      </c>
      <c r="Q675" s="662" t="s">
        <v>29</v>
      </c>
      <c r="R675" s="662" t="s">
        <v>43</v>
      </c>
      <c r="S675" s="662" t="s">
        <v>103</v>
      </c>
      <c r="V675" s="685">
        <v>993043714</v>
      </c>
      <c r="X675" s="662" t="s">
        <v>2636</v>
      </c>
      <c r="Y675" s="662" t="s">
        <v>310</v>
      </c>
      <c r="Z675" s="662" t="s">
        <v>336</v>
      </c>
      <c r="AD675" s="686"/>
      <c r="AE675" s="686"/>
      <c r="AF675" s="686"/>
      <c r="AG675" s="626" t="s">
        <v>60</v>
      </c>
      <c r="AI675" s="626" t="s">
        <v>2637</v>
      </c>
      <c r="DD675" s="626">
        <v>675</v>
      </c>
      <c r="DG675" s="626">
        <v>0.5</v>
      </c>
      <c r="DH675" s="681">
        <v>42973.585264351852</v>
      </c>
      <c r="DI675" s="662">
        <v>0</v>
      </c>
      <c r="DJ675" s="663">
        <v>1</v>
      </c>
      <c r="DK675" s="662">
        <v>1</v>
      </c>
      <c r="DL675" s="687" t="str">
        <f t="shared" si="92"/>
        <v>พร้อมซ่อม</v>
      </c>
      <c r="DM675" s="688">
        <v>0</v>
      </c>
    </row>
    <row r="676" spans="1:118" x14ac:dyDescent="0.25">
      <c r="A676" s="689">
        <f t="shared" si="99"/>
        <v>3277</v>
      </c>
      <c r="B676" s="690">
        <f t="shared" si="100"/>
        <v>1708068</v>
      </c>
      <c r="C676" s="626">
        <v>676</v>
      </c>
      <c r="D676" s="677" t="str">
        <f t="shared" si="97"/>
        <v>17</v>
      </c>
      <c r="E676" s="677" t="str">
        <f t="shared" si="98"/>
        <v>08</v>
      </c>
      <c r="F676" s="691">
        <f t="shared" si="101"/>
        <v>68</v>
      </c>
      <c r="G676" s="692" t="str">
        <f t="shared" si="102"/>
        <v>068</v>
      </c>
      <c r="H676" s="680" t="str">
        <f t="shared" si="96"/>
        <v>1708068</v>
      </c>
      <c r="I676" s="681">
        <v>42973.680639930557</v>
      </c>
      <c r="J676" s="681">
        <v>42999</v>
      </c>
      <c r="K676" s="682">
        <v>43006</v>
      </c>
      <c r="L676" s="683" t="s">
        <v>555</v>
      </c>
      <c r="M676" s="684" t="s">
        <v>555</v>
      </c>
      <c r="N676" s="684" t="s">
        <v>555</v>
      </c>
      <c r="O676" s="684" t="s">
        <v>555</v>
      </c>
      <c r="P676" s="684" t="s">
        <v>555</v>
      </c>
      <c r="Q676" s="662" t="s">
        <v>16</v>
      </c>
      <c r="R676" s="662" t="s">
        <v>102</v>
      </c>
      <c r="S676" s="662" t="s">
        <v>31</v>
      </c>
      <c r="T676" s="662" t="s">
        <v>2638</v>
      </c>
      <c r="U676" s="662" t="s">
        <v>745</v>
      </c>
      <c r="V676" s="685">
        <v>894542767</v>
      </c>
      <c r="X676" s="662" t="s">
        <v>2639</v>
      </c>
      <c r="Y676" s="662" t="s">
        <v>310</v>
      </c>
      <c r="Z676" s="662" t="s">
        <v>336</v>
      </c>
      <c r="AA676" s="662">
        <v>2011</v>
      </c>
      <c r="AB676" s="681" t="s">
        <v>330</v>
      </c>
      <c r="AD676" s="686"/>
      <c r="AE676" s="686"/>
      <c r="AF676" s="686"/>
      <c r="AG676" s="626" t="s">
        <v>47</v>
      </c>
      <c r="AH676" s="626" t="s">
        <v>2640</v>
      </c>
      <c r="AI676" s="626" t="s">
        <v>50</v>
      </c>
      <c r="AJ676" s="626" t="s">
        <v>2641</v>
      </c>
      <c r="AK676" s="626" t="s">
        <v>71</v>
      </c>
      <c r="AL676" s="626" t="s">
        <v>340</v>
      </c>
      <c r="AM676" s="626" t="s">
        <v>72</v>
      </c>
      <c r="AN676" s="626" t="s">
        <v>340</v>
      </c>
      <c r="AO676" s="626" t="s">
        <v>2642</v>
      </c>
      <c r="AQ676" s="626" t="s">
        <v>2643</v>
      </c>
      <c r="DD676" s="626">
        <v>676</v>
      </c>
      <c r="DH676" s="681">
        <v>42973.675222800928</v>
      </c>
      <c r="DI676" s="662" t="s">
        <v>635</v>
      </c>
      <c r="DJ676" s="663">
        <v>1</v>
      </c>
      <c r="DK676" s="662">
        <v>1</v>
      </c>
      <c r="DL676" s="687" t="str">
        <f t="shared" si="92"/>
        <v>พร้อมซ่อม</v>
      </c>
      <c r="DM676" s="688">
        <v>20958</v>
      </c>
    </row>
    <row r="677" spans="1:118" x14ac:dyDescent="0.25">
      <c r="A677" s="689">
        <f t="shared" si="99"/>
        <v>7203</v>
      </c>
      <c r="B677" s="690">
        <f t="shared" si="100"/>
        <v>1708069</v>
      </c>
      <c r="C677" s="626">
        <v>677</v>
      </c>
      <c r="D677" s="677" t="str">
        <f t="shared" si="97"/>
        <v>17</v>
      </c>
      <c r="E677" s="677" t="str">
        <f t="shared" si="98"/>
        <v>08</v>
      </c>
      <c r="F677" s="691">
        <f t="shared" si="101"/>
        <v>69</v>
      </c>
      <c r="G677" s="692" t="str">
        <f t="shared" si="102"/>
        <v>069</v>
      </c>
      <c r="H677" s="680" t="str">
        <f t="shared" si="96"/>
        <v>1708069</v>
      </c>
      <c r="I677" s="681">
        <v>42999.373998263887</v>
      </c>
      <c r="J677" s="681">
        <v>43004</v>
      </c>
      <c r="K677" s="682">
        <v>43005</v>
      </c>
      <c r="L677" s="683" t="s">
        <v>555</v>
      </c>
      <c r="M677" s="684" t="s">
        <v>555</v>
      </c>
      <c r="N677" s="684" t="s">
        <v>555</v>
      </c>
      <c r="O677" s="684" t="s">
        <v>555</v>
      </c>
      <c r="P677" s="684" t="s">
        <v>555</v>
      </c>
      <c r="Q677" s="662" t="s">
        <v>16</v>
      </c>
      <c r="R677" s="662" t="s">
        <v>1527</v>
      </c>
      <c r="S677" s="662" t="s">
        <v>201</v>
      </c>
      <c r="T677" s="662" t="s">
        <v>2644</v>
      </c>
      <c r="V677" s="685">
        <v>958855887</v>
      </c>
      <c r="X677" s="662" t="s">
        <v>2645</v>
      </c>
      <c r="Y677" s="662" t="s">
        <v>315</v>
      </c>
      <c r="Z677" s="662" t="s">
        <v>316</v>
      </c>
      <c r="AA677" s="662">
        <v>2011</v>
      </c>
      <c r="AB677" s="681">
        <v>43012</v>
      </c>
      <c r="AC677" s="686" t="s">
        <v>521</v>
      </c>
      <c r="AD677" s="686"/>
      <c r="AE677" s="686"/>
      <c r="AF677" s="686"/>
      <c r="AG677" s="626" t="s">
        <v>48</v>
      </c>
      <c r="AI677" s="626" t="s">
        <v>1123</v>
      </c>
      <c r="AK677" s="626" t="s">
        <v>2858</v>
      </c>
      <c r="DD677" s="626">
        <v>677</v>
      </c>
      <c r="DG677" s="626">
        <v>0.5</v>
      </c>
      <c r="DH677" s="681">
        <v>42973.726804398146</v>
      </c>
      <c r="DI677" s="662">
        <v>0</v>
      </c>
      <c r="DJ677" s="663">
        <v>1</v>
      </c>
      <c r="DK677" s="662">
        <v>1</v>
      </c>
      <c r="DL677" s="687" t="str">
        <f t="shared" si="92"/>
        <v>พร้อมซ่อม</v>
      </c>
      <c r="DM677" s="688">
        <v>2800</v>
      </c>
    </row>
    <row r="678" spans="1:118" x14ac:dyDescent="0.25">
      <c r="A678" s="689">
        <f t="shared" si="99"/>
        <v>6122</v>
      </c>
      <c r="B678" s="690">
        <f t="shared" si="100"/>
        <v>1708070</v>
      </c>
      <c r="C678" s="626">
        <v>678</v>
      </c>
      <c r="D678" s="677" t="str">
        <f t="shared" si="97"/>
        <v>17</v>
      </c>
      <c r="E678" s="677" t="str">
        <f t="shared" si="98"/>
        <v>08</v>
      </c>
      <c r="F678" s="691">
        <f t="shared" si="101"/>
        <v>70</v>
      </c>
      <c r="G678" s="692" t="str">
        <f t="shared" si="102"/>
        <v>070</v>
      </c>
      <c r="H678" s="680" t="str">
        <f t="shared" si="96"/>
        <v>1708070</v>
      </c>
      <c r="I678" s="681">
        <v>43017.486611458335</v>
      </c>
      <c r="L678" s="683" t="str">
        <f t="shared" si="106"/>
        <v>No fix</v>
      </c>
      <c r="M678" s="684" t="str">
        <f t="shared" si="107"/>
        <v>JOB</v>
      </c>
      <c r="N678" s="684" t="str">
        <f>IF(I678="","",IFERROR(VLOOKUP(B678,QUEUE!$F$11:$X$1000,19,FALSE),"NON"))</f>
        <v>ประกอบ+ขัด</v>
      </c>
      <c r="O678" s="684" t="str">
        <f>IF(I678="","",IFERROR(IF(VLOOKUP(B678,REFINISH!$F$4:$O$1000,10,FALSE)="",VLOOKUP(B678,REFINISH!$F$4:$O$1000,8,FALSE),"OK"),"NON"))</f>
        <v>OK</v>
      </c>
      <c r="P678" s="684" t="str">
        <f t="shared" si="108"/>
        <v>NON</v>
      </c>
      <c r="Q678" s="662" t="s">
        <v>16</v>
      </c>
      <c r="R678" s="662" t="s">
        <v>44</v>
      </c>
      <c r="S678" s="662" t="s">
        <v>38</v>
      </c>
      <c r="T678" s="662" t="s">
        <v>2654</v>
      </c>
      <c r="U678" s="662" t="s">
        <v>398</v>
      </c>
      <c r="V678" s="685">
        <v>624821247</v>
      </c>
      <c r="X678" s="662" t="s">
        <v>2655</v>
      </c>
      <c r="Y678" s="662" t="s">
        <v>294</v>
      </c>
      <c r="Z678" s="662" t="s">
        <v>389</v>
      </c>
      <c r="AA678" s="662">
        <v>2008</v>
      </c>
      <c r="AB678" s="681">
        <v>43145</v>
      </c>
      <c r="AC678" s="686" t="s">
        <v>408</v>
      </c>
      <c r="AD678" s="686"/>
      <c r="AE678" s="686"/>
      <c r="AF678" s="686"/>
      <c r="AG678" s="626" t="s">
        <v>50</v>
      </c>
      <c r="AH678" s="626" t="s">
        <v>3065</v>
      </c>
      <c r="AI678" s="626" t="s">
        <v>79</v>
      </c>
      <c r="AK678" s="626" t="s">
        <v>62</v>
      </c>
      <c r="AM678" s="626" t="s">
        <v>3066</v>
      </c>
      <c r="CA678" s="626" t="s">
        <v>47</v>
      </c>
      <c r="CB678" s="626" t="s">
        <v>3048</v>
      </c>
      <c r="CC678" s="626" t="s">
        <v>3064</v>
      </c>
      <c r="DD678" s="626">
        <v>678</v>
      </c>
      <c r="DH678" s="681">
        <v>42976.552480555554</v>
      </c>
      <c r="DI678" s="662" t="s">
        <v>2656</v>
      </c>
      <c r="DJ678" s="663">
        <v>2</v>
      </c>
      <c r="DK678" s="662">
        <v>1</v>
      </c>
      <c r="DL678" s="687" t="str">
        <f t="shared" si="92"/>
        <v>พร้อมซ่อม</v>
      </c>
      <c r="DM678" s="688">
        <v>2358.75</v>
      </c>
      <c r="DN678" s="626" t="s">
        <v>2931</v>
      </c>
    </row>
    <row r="679" spans="1:118" x14ac:dyDescent="0.25">
      <c r="A679" s="689">
        <f t="shared" si="99"/>
        <v>3802</v>
      </c>
      <c r="B679" s="690">
        <f t="shared" si="100"/>
        <v>1708071</v>
      </c>
      <c r="C679" s="626">
        <v>679</v>
      </c>
      <c r="D679" s="677" t="str">
        <f t="shared" si="97"/>
        <v>17</v>
      </c>
      <c r="E679" s="677" t="str">
        <f t="shared" si="98"/>
        <v>08</v>
      </c>
      <c r="F679" s="691">
        <f t="shared" si="101"/>
        <v>71</v>
      </c>
      <c r="G679" s="692" t="str">
        <f t="shared" si="102"/>
        <v>071</v>
      </c>
      <c r="H679" s="680" t="str">
        <f t="shared" si="96"/>
        <v>1708071</v>
      </c>
      <c r="I679" s="681">
        <v>42996.544013425926</v>
      </c>
      <c r="J679" s="681">
        <v>42999</v>
      </c>
      <c r="K679" s="682">
        <v>43000</v>
      </c>
      <c r="L679" s="683" t="s">
        <v>555</v>
      </c>
      <c r="M679" s="684" t="s">
        <v>555</v>
      </c>
      <c r="N679" s="684" t="s">
        <v>555</v>
      </c>
      <c r="O679" s="684" t="s">
        <v>555</v>
      </c>
      <c r="P679" s="684" t="s">
        <v>555</v>
      </c>
      <c r="Q679" s="662" t="s">
        <v>16</v>
      </c>
      <c r="R679" s="662" t="s">
        <v>43</v>
      </c>
      <c r="S679" s="662" t="s">
        <v>32</v>
      </c>
      <c r="T679" s="662" t="s">
        <v>2659</v>
      </c>
      <c r="U679" s="662" t="s">
        <v>308</v>
      </c>
      <c r="V679" s="685">
        <v>958897976</v>
      </c>
      <c r="X679" s="662" t="s">
        <v>2660</v>
      </c>
      <c r="Y679" s="662" t="s">
        <v>315</v>
      </c>
      <c r="Z679" s="662" t="s">
        <v>411</v>
      </c>
      <c r="AA679" s="662">
        <v>2016</v>
      </c>
      <c r="AB679" s="681">
        <v>43223</v>
      </c>
      <c r="AC679" s="686" t="s">
        <v>405</v>
      </c>
      <c r="AD679" s="686"/>
      <c r="AE679" s="686"/>
      <c r="AF679" s="686"/>
      <c r="AG679" s="626" t="s">
        <v>78</v>
      </c>
      <c r="DD679" s="626">
        <v>679</v>
      </c>
      <c r="DG679" s="626">
        <v>0.5</v>
      </c>
      <c r="DH679" s="681">
        <v>42977.404825925929</v>
      </c>
      <c r="DI679" s="662">
        <v>0</v>
      </c>
      <c r="DJ679" s="663">
        <v>1</v>
      </c>
      <c r="DK679" s="662">
        <v>1</v>
      </c>
      <c r="DL679" s="687" t="str">
        <f t="shared" si="92"/>
        <v>พร้อมซ่อม</v>
      </c>
      <c r="DM679" s="688">
        <v>2200</v>
      </c>
    </row>
    <row r="680" spans="1:118" x14ac:dyDescent="0.25">
      <c r="A680" s="689">
        <f t="shared" si="99"/>
        <v>3112</v>
      </c>
      <c r="B680" s="690">
        <f t="shared" si="100"/>
        <v>1708072</v>
      </c>
      <c r="C680" s="626">
        <v>680</v>
      </c>
      <c r="D680" s="677" t="str">
        <f t="shared" si="97"/>
        <v>17</v>
      </c>
      <c r="E680" s="677" t="str">
        <f t="shared" si="98"/>
        <v>08</v>
      </c>
      <c r="F680" s="691">
        <f t="shared" si="101"/>
        <v>72</v>
      </c>
      <c r="G680" s="692" t="str">
        <f t="shared" si="102"/>
        <v>072</v>
      </c>
      <c r="H680" s="680" t="str">
        <f t="shared" si="96"/>
        <v>1708072</v>
      </c>
      <c r="I680" s="681">
        <v>42991.483986574072</v>
      </c>
      <c r="J680" s="681">
        <v>0</v>
      </c>
      <c r="K680" s="682">
        <v>43001</v>
      </c>
      <c r="L680" s="683" t="s">
        <v>555</v>
      </c>
      <c r="M680" s="684" t="s">
        <v>555</v>
      </c>
      <c r="N680" s="684" t="s">
        <v>555</v>
      </c>
      <c r="O680" s="684" t="s">
        <v>555</v>
      </c>
      <c r="P680" s="684" t="s">
        <v>555</v>
      </c>
      <c r="Q680" s="662" t="s">
        <v>16</v>
      </c>
      <c r="R680" s="662" t="s">
        <v>44</v>
      </c>
      <c r="S680" s="662" t="s">
        <v>32</v>
      </c>
      <c r="T680" s="662" t="s">
        <v>2661</v>
      </c>
      <c r="V680" s="685">
        <v>847721043</v>
      </c>
      <c r="W680" s="685">
        <v>910037730</v>
      </c>
      <c r="X680" s="662" t="s">
        <v>2662</v>
      </c>
      <c r="Y680" s="662" t="s">
        <v>310</v>
      </c>
      <c r="Z680" s="662" t="s">
        <v>400</v>
      </c>
      <c r="AA680" s="662">
        <v>2011</v>
      </c>
      <c r="AB680" s="681">
        <v>43160</v>
      </c>
      <c r="AC680" s="686" t="s">
        <v>378</v>
      </c>
      <c r="AD680" s="686"/>
      <c r="AE680" s="686"/>
      <c r="AF680" s="686"/>
      <c r="AG680" s="626" t="s">
        <v>47</v>
      </c>
      <c r="AH680" s="626" t="s">
        <v>340</v>
      </c>
      <c r="AI680" s="626" t="s">
        <v>48</v>
      </c>
      <c r="AK680" s="626" t="s">
        <v>51</v>
      </c>
      <c r="AM680" s="626" t="s">
        <v>52</v>
      </c>
      <c r="AO680" s="626" t="s">
        <v>56</v>
      </c>
      <c r="AQ680" s="626" t="s">
        <v>57</v>
      </c>
      <c r="AS680" s="626" t="s">
        <v>58</v>
      </c>
      <c r="AU680" s="626" t="s">
        <v>59</v>
      </c>
      <c r="AW680" s="626" t="s">
        <v>67</v>
      </c>
      <c r="AX680" s="626" t="s">
        <v>340</v>
      </c>
      <c r="AY680" s="626" t="s">
        <v>68</v>
      </c>
      <c r="AZ680" s="626" t="s">
        <v>340</v>
      </c>
      <c r="BA680" s="626" t="s">
        <v>2792</v>
      </c>
      <c r="BC680" s="626" t="s">
        <v>2803</v>
      </c>
      <c r="BE680" s="626" t="s">
        <v>346</v>
      </c>
      <c r="BG680" s="626" t="s">
        <v>2796</v>
      </c>
      <c r="BI680" s="626" t="s">
        <v>2797</v>
      </c>
      <c r="DD680" s="626">
        <v>680</v>
      </c>
      <c r="DG680" s="626">
        <v>1.5</v>
      </c>
      <c r="DH680" s="681">
        <v>42977.407036574077</v>
      </c>
      <c r="DI680" s="662" t="s">
        <v>2802</v>
      </c>
      <c r="DJ680" s="663">
        <v>8</v>
      </c>
      <c r="DK680" s="662"/>
      <c r="DL680" s="687" t="str">
        <f t="shared" si="92"/>
        <v>พร้อมซ่อม</v>
      </c>
      <c r="DM680" s="688">
        <v>0</v>
      </c>
    </row>
    <row r="681" spans="1:118" x14ac:dyDescent="0.25">
      <c r="A681" s="689">
        <f t="shared" si="99"/>
        <v>9843</v>
      </c>
      <c r="B681" s="690">
        <f t="shared" si="100"/>
        <v>1708073</v>
      </c>
      <c r="C681" s="626">
        <v>681</v>
      </c>
      <c r="D681" s="677" t="str">
        <f t="shared" si="97"/>
        <v>17</v>
      </c>
      <c r="E681" s="677" t="str">
        <f t="shared" si="98"/>
        <v>08</v>
      </c>
      <c r="F681" s="691">
        <f t="shared" si="101"/>
        <v>73</v>
      </c>
      <c r="G681" s="692" t="str">
        <f t="shared" si="102"/>
        <v>073</v>
      </c>
      <c r="H681" s="680" t="str">
        <f t="shared" si="96"/>
        <v>1708073</v>
      </c>
      <c r="I681" s="681">
        <v>42977.713731828706</v>
      </c>
      <c r="J681" s="681">
        <v>0</v>
      </c>
      <c r="L681" s="683">
        <f t="shared" si="106"/>
        <v>-42977.713731828706</v>
      </c>
      <c r="M681" s="684" t="str">
        <f t="shared" si="107"/>
        <v>JOB</v>
      </c>
      <c r="N681" s="684" t="str">
        <f>IF(I681="","",IFERROR(VLOOKUP(B681,QUEUE!$F$11:$X$1000,19,FALSE),"NON"))</f>
        <v>เคาะ</v>
      </c>
      <c r="O681" s="684" t="str">
        <f>IF(I681="","",IFERROR(IF(VLOOKUP(B681,REFINISH!$F$4:$O$1000,10,FALSE)="",VLOOKUP(B681,REFINISH!$F$4:$O$1000,8,FALSE),"OK"),"NON"))</f>
        <v>OK</v>
      </c>
      <c r="P681" s="684" t="str">
        <f t="shared" si="108"/>
        <v>NON</v>
      </c>
      <c r="Q681" s="662" t="s">
        <v>16</v>
      </c>
      <c r="R681" s="662" t="s">
        <v>179</v>
      </c>
      <c r="S681" s="662" t="s">
        <v>34</v>
      </c>
      <c r="T681" s="662" t="s">
        <v>2663</v>
      </c>
      <c r="U681" s="662" t="s">
        <v>326</v>
      </c>
      <c r="V681" s="685" t="s">
        <v>2664</v>
      </c>
      <c r="X681" s="662" t="s">
        <v>2665</v>
      </c>
      <c r="Y681" s="662" t="s">
        <v>310</v>
      </c>
      <c r="Z681" s="662" t="s">
        <v>420</v>
      </c>
      <c r="AA681" s="662">
        <v>2009</v>
      </c>
      <c r="AB681" s="681">
        <v>43051</v>
      </c>
      <c r="AC681" s="686" t="s">
        <v>1403</v>
      </c>
      <c r="AD681" s="686"/>
      <c r="AE681" s="686"/>
      <c r="AF681" s="686"/>
      <c r="AG681" s="626" t="s">
        <v>810</v>
      </c>
      <c r="DD681" s="626">
        <v>681</v>
      </c>
      <c r="DG681" s="626">
        <v>1</v>
      </c>
      <c r="DH681" s="681">
        <v>42977.712997569448</v>
      </c>
      <c r="DI681" s="662" t="s">
        <v>968</v>
      </c>
      <c r="DJ681" s="663">
        <v>0</v>
      </c>
      <c r="DK681" s="662">
        <v>1</v>
      </c>
      <c r="DL681" s="687" t="str">
        <f t="shared" si="92"/>
        <v>พร้อมซ่อม</v>
      </c>
      <c r="DM681" s="688">
        <v>3107.47</v>
      </c>
    </row>
    <row r="682" spans="1:118" x14ac:dyDescent="0.25">
      <c r="A682" s="689">
        <f t="shared" si="99"/>
        <v>5774</v>
      </c>
      <c r="B682" s="690">
        <f t="shared" si="100"/>
        <v>1708074</v>
      </c>
      <c r="C682" s="626">
        <v>682</v>
      </c>
      <c r="D682" s="677" t="str">
        <f t="shared" si="97"/>
        <v>17</v>
      </c>
      <c r="E682" s="677" t="str">
        <f t="shared" si="98"/>
        <v>08</v>
      </c>
      <c r="F682" s="691">
        <f t="shared" si="101"/>
        <v>74</v>
      </c>
      <c r="G682" s="692" t="str">
        <f t="shared" si="102"/>
        <v>074</v>
      </c>
      <c r="H682" s="680" t="str">
        <f t="shared" si="96"/>
        <v>1708074</v>
      </c>
      <c r="L682" s="683" t="str">
        <f t="shared" si="106"/>
        <v/>
      </c>
      <c r="M682" s="684" t="str">
        <f t="shared" si="107"/>
        <v/>
      </c>
      <c r="N682" s="684" t="str">
        <f>IF(I682="","",IFERROR(VLOOKUP(B682,QUEUE!$F$11:$X$1000,19,FALSE),"NON"))</f>
        <v/>
      </c>
      <c r="O682" s="684" t="str">
        <f>IF(I682="","",IFERROR(IF(VLOOKUP(B682,REFINISH!$F$4:$O$1000,10,FALSE)="",VLOOKUP(B682,REFINISH!$F$4:$O$1000,8,FALSE),"OK"),"NON"))</f>
        <v/>
      </c>
      <c r="P682" s="684" t="str">
        <f t="shared" si="108"/>
        <v/>
      </c>
      <c r="Q682" s="662" t="s">
        <v>16</v>
      </c>
      <c r="R682" s="662" t="s">
        <v>1527</v>
      </c>
      <c r="S682" s="662" t="s">
        <v>34</v>
      </c>
      <c r="T682" s="662" t="s">
        <v>2666</v>
      </c>
      <c r="U682" s="662" t="s">
        <v>392</v>
      </c>
      <c r="V682" s="685">
        <v>878232471</v>
      </c>
      <c r="X682" s="662" t="s">
        <v>2667</v>
      </c>
      <c r="Y682" s="662" t="s">
        <v>299</v>
      </c>
      <c r="Z682" s="662" t="s">
        <v>368</v>
      </c>
      <c r="AA682" s="662">
        <v>2012</v>
      </c>
      <c r="AB682" s="681">
        <v>43066</v>
      </c>
      <c r="AC682" s="686" t="s">
        <v>567</v>
      </c>
      <c r="AD682" s="686"/>
      <c r="AE682" s="686"/>
      <c r="AF682" s="686"/>
      <c r="DD682" s="626">
        <v>682</v>
      </c>
      <c r="DH682" s="681">
        <v>42978.61010740741</v>
      </c>
      <c r="DI682" s="662"/>
      <c r="DJ682" s="663"/>
      <c r="DK682" s="662">
        <v>1</v>
      </c>
      <c r="DL682" s="687" t="str">
        <f t="shared" si="92"/>
        <v>รออนุมัติ</v>
      </c>
      <c r="DM682" s="688">
        <v>0</v>
      </c>
    </row>
    <row r="683" spans="1:118" x14ac:dyDescent="0.25">
      <c r="A683" s="689">
        <f t="shared" si="99"/>
        <v>8167</v>
      </c>
      <c r="B683" s="690">
        <f t="shared" si="100"/>
        <v>1708075</v>
      </c>
      <c r="C683" s="626">
        <v>683</v>
      </c>
      <c r="D683" s="677" t="str">
        <f t="shared" si="97"/>
        <v>17</v>
      </c>
      <c r="E683" s="677" t="str">
        <f t="shared" si="98"/>
        <v>08</v>
      </c>
      <c r="F683" s="691">
        <f t="shared" si="101"/>
        <v>75</v>
      </c>
      <c r="G683" s="692" t="str">
        <f t="shared" si="102"/>
        <v>075</v>
      </c>
      <c r="H683" s="680" t="str">
        <f t="shared" si="96"/>
        <v>1708075</v>
      </c>
      <c r="I683" s="681">
        <v>43027.467252662034</v>
      </c>
      <c r="J683" s="681">
        <v>43039</v>
      </c>
      <c r="L683" s="683">
        <f t="shared" si="106"/>
        <v>11.532747337965702</v>
      </c>
      <c r="M683" s="684" t="str">
        <f t="shared" si="107"/>
        <v>NON</v>
      </c>
      <c r="N683" s="684" t="str">
        <f>IF(I683="","",IFERROR(VLOOKUP(B683,QUEUE!$F$11:$X$1000,19,FALSE),"NON"))</f>
        <v>เคาะ</v>
      </c>
      <c r="O683" s="684" t="str">
        <f>IF(I683="","",IFERROR(IF(VLOOKUP(B683,REFINISH!$F$4:$O$1000,10,FALSE)="",VLOOKUP(B683,REFINISH!$F$4:$O$1000,8,FALSE),"OK"),"NON"))</f>
        <v>NON</v>
      </c>
      <c r="P683" s="684" t="str">
        <f t="shared" si="108"/>
        <v>NON</v>
      </c>
      <c r="Q683" s="662" t="s">
        <v>16</v>
      </c>
      <c r="R683" s="662" t="s">
        <v>44</v>
      </c>
      <c r="S683" s="662" t="s">
        <v>31</v>
      </c>
      <c r="T683" s="662" t="s">
        <v>2668</v>
      </c>
      <c r="U683" s="662" t="s">
        <v>286</v>
      </c>
      <c r="V683" s="685">
        <v>896879023</v>
      </c>
      <c r="W683" s="685">
        <v>852488622</v>
      </c>
      <c r="X683" s="662" t="s">
        <v>2669</v>
      </c>
      <c r="Y683" s="662" t="s">
        <v>310</v>
      </c>
      <c r="Z683" s="662" t="s">
        <v>336</v>
      </c>
      <c r="AA683" s="662">
        <v>2012</v>
      </c>
      <c r="AB683" s="681">
        <v>43323</v>
      </c>
      <c r="AC683" s="686" t="s">
        <v>567</v>
      </c>
      <c r="AD683" s="686"/>
      <c r="AE683" s="686"/>
      <c r="AF683" s="686"/>
      <c r="AH683" s="626" t="s">
        <v>340</v>
      </c>
      <c r="AI683" s="626" t="s">
        <v>50</v>
      </c>
      <c r="AJ683" s="626" t="s">
        <v>340</v>
      </c>
      <c r="AK683" s="626" t="s">
        <v>56</v>
      </c>
      <c r="AM683" s="626" t="s">
        <v>58</v>
      </c>
      <c r="AO683" s="626" t="s">
        <v>3230</v>
      </c>
      <c r="AQ683" s="626" t="s">
        <v>3231</v>
      </c>
      <c r="AS683" s="626" t="s">
        <v>3232</v>
      </c>
      <c r="AU683" s="626" t="s">
        <v>1359</v>
      </c>
      <c r="AW683" s="626" t="s">
        <v>1677</v>
      </c>
      <c r="AY683" s="626" t="s">
        <v>3233</v>
      </c>
      <c r="BA683" s="626" t="s">
        <v>2239</v>
      </c>
      <c r="CA683" s="626" t="s">
        <v>48</v>
      </c>
      <c r="CB683" s="626" t="s">
        <v>354</v>
      </c>
      <c r="CC683" s="626" t="s">
        <v>50</v>
      </c>
      <c r="CD683" s="626" t="s">
        <v>354</v>
      </c>
      <c r="CE683" s="626" t="s">
        <v>56</v>
      </c>
      <c r="CF683" s="626" t="s">
        <v>354</v>
      </c>
      <c r="CG683" s="626" t="s">
        <v>60</v>
      </c>
      <c r="CH683" s="626" t="s">
        <v>3227</v>
      </c>
      <c r="CI683" s="626" t="s">
        <v>67</v>
      </c>
      <c r="CJ683" s="626" t="s">
        <v>3095</v>
      </c>
      <c r="CK683" s="626" t="s">
        <v>68</v>
      </c>
      <c r="CL683" s="626" t="s">
        <v>3095</v>
      </c>
      <c r="CM683" s="626" t="s">
        <v>71</v>
      </c>
      <c r="CN683" s="626" t="s">
        <v>3095</v>
      </c>
      <c r="CO683" s="626" t="s">
        <v>72</v>
      </c>
      <c r="CP683" s="626" t="s">
        <v>3095</v>
      </c>
      <c r="CQ683" s="626" t="s">
        <v>73</v>
      </c>
      <c r="CR683" s="626" t="s">
        <v>354</v>
      </c>
      <c r="DD683" s="626">
        <v>683</v>
      </c>
      <c r="DH683" s="681">
        <v>42978.684706712964</v>
      </c>
      <c r="DI683" s="662">
        <v>0</v>
      </c>
      <c r="DJ683" s="663">
        <v>3</v>
      </c>
      <c r="DK683" s="662">
        <v>1</v>
      </c>
      <c r="DL683" s="687" t="str">
        <f t="shared" si="92"/>
        <v>รออนุมัติ</v>
      </c>
      <c r="DM683" s="688">
        <v>7194.5</v>
      </c>
      <c r="DN683" s="626" t="s">
        <v>2931</v>
      </c>
    </row>
    <row r="684" spans="1:118" x14ac:dyDescent="0.25">
      <c r="A684" s="689">
        <f t="shared" si="99"/>
        <v>2305</v>
      </c>
      <c r="B684" s="690">
        <f t="shared" si="100"/>
        <v>1709001</v>
      </c>
      <c r="C684" s="626">
        <v>684</v>
      </c>
      <c r="D684" s="677" t="str">
        <f t="shared" si="97"/>
        <v>17</v>
      </c>
      <c r="E684" s="677" t="str">
        <f t="shared" si="98"/>
        <v>09</v>
      </c>
      <c r="F684" s="691">
        <f t="shared" si="101"/>
        <v>1</v>
      </c>
      <c r="G684" s="692" t="str">
        <f t="shared" si="102"/>
        <v>001</v>
      </c>
      <c r="H684" s="680" t="str">
        <f t="shared" si="96"/>
        <v>1709001</v>
      </c>
      <c r="I684" s="681">
        <v>42979.385057870371</v>
      </c>
      <c r="J684" s="681">
        <v>42986</v>
      </c>
      <c r="K684" s="682">
        <v>42984</v>
      </c>
      <c r="L684" s="683" t="s">
        <v>555</v>
      </c>
      <c r="M684" s="684" t="s">
        <v>555</v>
      </c>
      <c r="N684" s="684" t="s">
        <v>555</v>
      </c>
      <c r="O684" s="684" t="s">
        <v>555</v>
      </c>
      <c r="P684" s="684" t="s">
        <v>555</v>
      </c>
      <c r="Q684" s="662" t="s">
        <v>16</v>
      </c>
      <c r="R684" s="662" t="s">
        <v>43</v>
      </c>
      <c r="S684" s="662" t="s">
        <v>37</v>
      </c>
      <c r="T684" s="662" t="s">
        <v>2670</v>
      </c>
      <c r="U684" s="662" t="s">
        <v>326</v>
      </c>
      <c r="V684" s="685">
        <v>863036976</v>
      </c>
      <c r="X684" s="662" t="s">
        <v>2671</v>
      </c>
      <c r="Y684" s="662" t="s">
        <v>328</v>
      </c>
      <c r="Z684" s="662" t="s">
        <v>630</v>
      </c>
      <c r="AA684" s="662">
        <v>2011</v>
      </c>
      <c r="AB684" s="681">
        <v>43077</v>
      </c>
      <c r="AC684" s="686" t="s">
        <v>661</v>
      </c>
      <c r="AD684" s="686"/>
      <c r="AE684" s="686"/>
      <c r="AF684" s="686"/>
      <c r="AG684" s="626" t="s">
        <v>47</v>
      </c>
      <c r="AI684" s="626" t="s">
        <v>50</v>
      </c>
      <c r="AJ684" s="626" t="s">
        <v>340</v>
      </c>
      <c r="AK684" s="626" t="s">
        <v>52</v>
      </c>
      <c r="AM684" s="626" t="s">
        <v>780</v>
      </c>
      <c r="DD684" s="626">
        <v>684</v>
      </c>
      <c r="DG684" s="626">
        <v>0.5</v>
      </c>
      <c r="DH684" s="681">
        <v>42979.376712962963</v>
      </c>
      <c r="DI684" s="662">
        <v>0</v>
      </c>
      <c r="DJ684" s="663">
        <v>2</v>
      </c>
      <c r="DK684" s="662"/>
      <c r="DL684" s="687" t="str">
        <f t="shared" si="92"/>
        <v>พร้อมซ่อม</v>
      </c>
      <c r="DM684" s="688">
        <v>3247.66</v>
      </c>
    </row>
    <row r="685" spans="1:118" x14ac:dyDescent="0.25">
      <c r="A685" s="689">
        <f t="shared" si="99"/>
        <v>9607</v>
      </c>
      <c r="B685" s="690">
        <f t="shared" si="100"/>
        <v>1709002</v>
      </c>
      <c r="C685" s="626">
        <v>685</v>
      </c>
      <c r="D685" s="677" t="str">
        <f t="shared" si="97"/>
        <v>17</v>
      </c>
      <c r="E685" s="677" t="str">
        <f t="shared" si="98"/>
        <v>09</v>
      </c>
      <c r="F685" s="691">
        <f t="shared" si="101"/>
        <v>2</v>
      </c>
      <c r="G685" s="692" t="str">
        <f t="shared" si="102"/>
        <v>002</v>
      </c>
      <c r="H685" s="680" t="str">
        <f t="shared" si="96"/>
        <v>1709002</v>
      </c>
      <c r="I685" s="681">
        <v>43007.674084143517</v>
      </c>
      <c r="J685" s="681">
        <v>43020</v>
      </c>
      <c r="K685" s="682">
        <v>43024</v>
      </c>
      <c r="L685" s="683" t="s">
        <v>555</v>
      </c>
      <c r="M685" s="684" t="s">
        <v>555</v>
      </c>
      <c r="N685" s="684" t="s">
        <v>555</v>
      </c>
      <c r="O685" s="684" t="s">
        <v>555</v>
      </c>
      <c r="P685" s="684" t="s">
        <v>555</v>
      </c>
      <c r="Q685" s="662" t="s">
        <v>16</v>
      </c>
      <c r="R685" s="662" t="s">
        <v>45</v>
      </c>
      <c r="S685" s="662" t="s">
        <v>31</v>
      </c>
      <c r="T685" s="662" t="s">
        <v>2672</v>
      </c>
      <c r="V685" s="685">
        <v>879771511</v>
      </c>
      <c r="X685" s="662" t="s">
        <v>2673</v>
      </c>
      <c r="Y685" s="662" t="s">
        <v>310</v>
      </c>
      <c r="Z685" s="662" t="s">
        <v>336</v>
      </c>
      <c r="AA685" s="662">
        <v>2009</v>
      </c>
      <c r="AB685" s="681">
        <v>43101</v>
      </c>
      <c r="AC685" s="686" t="s">
        <v>1197</v>
      </c>
      <c r="AD685" s="686"/>
      <c r="AE685" s="686"/>
      <c r="AF685" s="686"/>
      <c r="AG685" s="626" t="s">
        <v>47</v>
      </c>
      <c r="AI685" s="626" t="s">
        <v>53</v>
      </c>
      <c r="AK685" s="626" t="s">
        <v>57</v>
      </c>
      <c r="AL685" s="626" t="s">
        <v>2966</v>
      </c>
      <c r="AM685" s="626" t="s">
        <v>61</v>
      </c>
      <c r="AO685" s="626" t="s">
        <v>63</v>
      </c>
      <c r="AQ685" s="626" t="s">
        <v>2967</v>
      </c>
      <c r="AS685" s="626" t="s">
        <v>2968</v>
      </c>
      <c r="AU685" s="626" t="s">
        <v>1257</v>
      </c>
      <c r="AW685" s="626" t="s">
        <v>2969</v>
      </c>
      <c r="AY685" s="626" t="s">
        <v>2970</v>
      </c>
      <c r="BA685" s="626" t="s">
        <v>2971</v>
      </c>
      <c r="BC685" s="626" t="s">
        <v>2972</v>
      </c>
      <c r="BE685" s="626" t="s">
        <v>2973</v>
      </c>
      <c r="BG685" s="626" t="s">
        <v>2974</v>
      </c>
      <c r="DD685" s="626">
        <v>685</v>
      </c>
      <c r="DG685" s="626">
        <v>1.5</v>
      </c>
      <c r="DH685" s="681">
        <v>42979.596467708332</v>
      </c>
      <c r="DI685" s="662" t="s">
        <v>370</v>
      </c>
      <c r="DJ685" s="663">
        <v>5</v>
      </c>
      <c r="DK685" s="662">
        <v>1</v>
      </c>
      <c r="DL685" s="687" t="str">
        <f t="shared" si="92"/>
        <v>พร้อมซ่อม</v>
      </c>
      <c r="DM685" s="688">
        <v>25853.78</v>
      </c>
    </row>
    <row r="686" spans="1:118" x14ac:dyDescent="0.25">
      <c r="A686" s="689">
        <f t="shared" si="99"/>
        <v>1571</v>
      </c>
      <c r="B686" s="690">
        <f t="shared" si="100"/>
        <v>1709003</v>
      </c>
      <c r="C686" s="626">
        <v>686</v>
      </c>
      <c r="D686" s="677" t="str">
        <f t="shared" si="97"/>
        <v>17</v>
      </c>
      <c r="E686" s="677" t="str">
        <f t="shared" si="98"/>
        <v>09</v>
      </c>
      <c r="F686" s="691">
        <f t="shared" si="101"/>
        <v>3</v>
      </c>
      <c r="G686" s="692" t="str">
        <f t="shared" si="102"/>
        <v>003</v>
      </c>
      <c r="H686" s="680" t="str">
        <f t="shared" si="96"/>
        <v>1709003</v>
      </c>
      <c r="I686" s="681">
        <v>43025.462977083334</v>
      </c>
      <c r="J686" s="681">
        <v>43033</v>
      </c>
      <c r="L686" s="683">
        <f t="shared" si="106"/>
        <v>7.5370229166655918</v>
      </c>
      <c r="M686" s="684" t="str">
        <f t="shared" si="107"/>
        <v>JOB</v>
      </c>
      <c r="N686" s="684" t="str">
        <f>IF(I686="","",IFERROR(VLOOKUP(B686,QUEUE!$F$11:$X$1000,19,FALSE),"NON"))</f>
        <v>โป๊ว</v>
      </c>
      <c r="O686" s="684" t="str">
        <f>IF(I686="","",IFERROR(IF(VLOOKUP(B686,REFINISH!$F$4:$O$1000,10,FALSE)="",VLOOKUP(B686,REFINISH!$F$4:$O$1000,8,FALSE),"OK"),"NON"))</f>
        <v>NON</v>
      </c>
      <c r="P686" s="684" t="str">
        <f t="shared" si="108"/>
        <v>NON</v>
      </c>
      <c r="Q686" s="662" t="s">
        <v>16</v>
      </c>
      <c r="R686" s="662" t="s">
        <v>44</v>
      </c>
      <c r="S686" s="662" t="s">
        <v>31</v>
      </c>
      <c r="T686" s="662" t="s">
        <v>2682</v>
      </c>
      <c r="V686" s="685">
        <v>861615665</v>
      </c>
      <c r="X686" s="662" t="s">
        <v>2683</v>
      </c>
      <c r="Y686" s="662" t="s">
        <v>299</v>
      </c>
      <c r="Z686" s="662" t="s">
        <v>2684</v>
      </c>
      <c r="AD686" s="686"/>
      <c r="AE686" s="686"/>
      <c r="AF686" s="686"/>
      <c r="AG686" s="626" t="s">
        <v>47</v>
      </c>
      <c r="AI686" s="626" t="s">
        <v>48</v>
      </c>
      <c r="AK686" s="626" t="s">
        <v>53</v>
      </c>
      <c r="AL686" s="626" t="s">
        <v>340</v>
      </c>
      <c r="AM686" s="626" t="s">
        <v>68</v>
      </c>
      <c r="AN686" s="626" t="s">
        <v>340</v>
      </c>
      <c r="AO686" s="626" t="s">
        <v>3207</v>
      </c>
      <c r="CA686" s="626" t="s">
        <v>47</v>
      </c>
      <c r="CB686" s="626" t="s">
        <v>354</v>
      </c>
      <c r="CC686" s="626" t="s">
        <v>48</v>
      </c>
      <c r="CD686" s="626" t="s">
        <v>354</v>
      </c>
      <c r="CE686" s="626" t="s">
        <v>51</v>
      </c>
      <c r="CF686" s="626" t="s">
        <v>3048</v>
      </c>
      <c r="CG686" s="626" t="s">
        <v>78</v>
      </c>
      <c r="CH686" s="626" t="s">
        <v>3048</v>
      </c>
      <c r="CI686" s="626" t="s">
        <v>53</v>
      </c>
      <c r="CJ686" s="626" t="s">
        <v>354</v>
      </c>
      <c r="CK686" s="626" t="s">
        <v>54</v>
      </c>
      <c r="CL686" s="626" t="s">
        <v>3048</v>
      </c>
      <c r="CM686" s="626" t="s">
        <v>55</v>
      </c>
      <c r="CN686" s="626" t="s">
        <v>3048</v>
      </c>
      <c r="CO686" s="626" t="s">
        <v>56</v>
      </c>
      <c r="CP686" s="626" t="s">
        <v>3048</v>
      </c>
      <c r="CQ686" s="626" t="s">
        <v>58</v>
      </c>
      <c r="CR686" s="626" t="s">
        <v>3205</v>
      </c>
      <c r="CS686" s="626" t="s">
        <v>59</v>
      </c>
      <c r="CT686" s="626" t="s">
        <v>3048</v>
      </c>
      <c r="CU686" s="626" t="s">
        <v>64</v>
      </c>
      <c r="CV686" s="626" t="s">
        <v>3048</v>
      </c>
      <c r="CW686" s="626" t="s">
        <v>65</v>
      </c>
      <c r="CX686" s="626" t="s">
        <v>3048</v>
      </c>
      <c r="CY686" s="626" t="s">
        <v>68</v>
      </c>
      <c r="CZ686" s="626" t="s">
        <v>354</v>
      </c>
      <c r="DD686" s="626">
        <v>686</v>
      </c>
      <c r="DH686" s="681">
        <v>42980.623878009261</v>
      </c>
      <c r="DI686" s="662" t="s">
        <v>3206</v>
      </c>
      <c r="DJ686" s="663">
        <v>3</v>
      </c>
      <c r="DK686" s="662"/>
      <c r="DL686" s="687" t="str">
        <f t="shared" si="92"/>
        <v>พร้อมซ่อม</v>
      </c>
      <c r="DM686" s="688">
        <v>9116.5</v>
      </c>
      <c r="DN686" s="626" t="s">
        <v>2931</v>
      </c>
    </row>
    <row r="687" spans="1:118" x14ac:dyDescent="0.25">
      <c r="A687" s="689">
        <f t="shared" si="99"/>
        <v>4068</v>
      </c>
      <c r="B687" s="690">
        <f t="shared" si="100"/>
        <v>1709004</v>
      </c>
      <c r="C687" s="626">
        <v>687</v>
      </c>
      <c r="D687" s="677" t="str">
        <f t="shared" si="97"/>
        <v>17</v>
      </c>
      <c r="E687" s="677" t="str">
        <f t="shared" si="98"/>
        <v>09</v>
      </c>
      <c r="F687" s="691">
        <f t="shared" si="101"/>
        <v>4</v>
      </c>
      <c r="G687" s="692" t="str">
        <f t="shared" si="102"/>
        <v>004</v>
      </c>
      <c r="H687" s="680" t="str">
        <f t="shared" si="96"/>
        <v>1709004</v>
      </c>
      <c r="I687" s="681">
        <v>43014.651761805559</v>
      </c>
      <c r="L687" s="683" t="str">
        <f t="shared" si="106"/>
        <v>No fix</v>
      </c>
      <c r="M687" s="684" t="str">
        <f t="shared" si="107"/>
        <v>JOB</v>
      </c>
      <c r="N687" s="684" t="str">
        <f>IF(I687="","",IFERROR(VLOOKUP(B687,QUEUE!$F$11:$X$1000,19,FALSE),"NON"))</f>
        <v>สมบูรณ์</v>
      </c>
      <c r="O687" s="684" t="str">
        <f>IF(I687="","",IFERROR(IF(VLOOKUP(B687,REFINISH!$F$4:$O$1000,10,FALSE)="",VLOOKUP(B687,REFINISH!$F$4:$O$1000,8,FALSE),"OK"),"NON"))</f>
        <v>OK</v>
      </c>
      <c r="P687" s="684" t="str">
        <f t="shared" si="108"/>
        <v>NON</v>
      </c>
      <c r="Q687" s="662" t="s">
        <v>16</v>
      </c>
      <c r="R687" s="662" t="s">
        <v>44</v>
      </c>
      <c r="S687" s="662" t="s">
        <v>31</v>
      </c>
      <c r="T687" s="662" t="s">
        <v>2690</v>
      </c>
      <c r="U687" s="662" t="s">
        <v>313</v>
      </c>
      <c r="V687" s="685">
        <v>909735254</v>
      </c>
      <c r="X687" s="662" t="s">
        <v>2691</v>
      </c>
      <c r="Y687" s="662" t="s">
        <v>310</v>
      </c>
      <c r="Z687" s="662" t="s">
        <v>400</v>
      </c>
      <c r="AA687" s="662">
        <v>2013</v>
      </c>
      <c r="AB687" s="681">
        <v>43139</v>
      </c>
      <c r="AC687" s="686" t="s">
        <v>1516</v>
      </c>
      <c r="AD687" s="686"/>
      <c r="AE687" s="686"/>
      <c r="AF687" s="686"/>
      <c r="AG687" s="626" t="s">
        <v>48</v>
      </c>
      <c r="AI687" s="626" t="s">
        <v>55</v>
      </c>
      <c r="AK687" s="626" t="s">
        <v>59</v>
      </c>
      <c r="AL687" s="626" t="e">
        <v>#NAME?</v>
      </c>
      <c r="AM687" s="626" t="s">
        <v>1123</v>
      </c>
      <c r="CA687" s="626" t="s">
        <v>51</v>
      </c>
      <c r="CB687" s="626" t="s">
        <v>3040</v>
      </c>
      <c r="CC687" s="626" t="s">
        <v>74</v>
      </c>
      <c r="CD687" s="626" t="s">
        <v>3040</v>
      </c>
      <c r="DD687" s="626">
        <v>687</v>
      </c>
      <c r="DH687" s="681">
        <v>42982.426865624999</v>
      </c>
      <c r="DI687" s="662">
        <v>0</v>
      </c>
      <c r="DJ687" s="663">
        <v>3</v>
      </c>
      <c r="DK687" s="662">
        <v>1</v>
      </c>
      <c r="DL687" s="687" t="str">
        <f t="shared" si="92"/>
        <v>พร้อมซ่อม</v>
      </c>
      <c r="DM687" s="688">
        <v>0</v>
      </c>
      <c r="DN687" s="626" t="s">
        <v>2931</v>
      </c>
    </row>
    <row r="688" spans="1:118" x14ac:dyDescent="0.25">
      <c r="A688" s="689">
        <f t="shared" si="99"/>
        <v>4068</v>
      </c>
      <c r="B688" s="690">
        <f t="shared" si="100"/>
        <v>1709005</v>
      </c>
      <c r="C688" s="626">
        <v>688</v>
      </c>
      <c r="D688" s="677" t="str">
        <f t="shared" si="97"/>
        <v>17</v>
      </c>
      <c r="E688" s="677" t="str">
        <f t="shared" si="98"/>
        <v>09</v>
      </c>
      <c r="F688" s="691">
        <f t="shared" si="101"/>
        <v>5</v>
      </c>
      <c r="G688" s="692" t="str">
        <f t="shared" si="102"/>
        <v>005</v>
      </c>
      <c r="H688" s="680" t="str">
        <f t="shared" si="96"/>
        <v>1709005</v>
      </c>
      <c r="I688" s="681">
        <v>42982.432975462965</v>
      </c>
      <c r="J688" s="681">
        <v>42991</v>
      </c>
      <c r="K688" s="682">
        <v>42992</v>
      </c>
      <c r="L688" s="683" t="s">
        <v>555</v>
      </c>
      <c r="M688" s="684" t="s">
        <v>555</v>
      </c>
      <c r="N688" s="684" t="s">
        <v>555</v>
      </c>
      <c r="O688" s="684" t="s">
        <v>555</v>
      </c>
      <c r="P688" s="684" t="s">
        <v>555</v>
      </c>
      <c r="Q688" s="662" t="s">
        <v>16</v>
      </c>
      <c r="R688" s="662" t="s">
        <v>44</v>
      </c>
      <c r="S688" s="662" t="s">
        <v>31</v>
      </c>
      <c r="T688" s="662" t="s">
        <v>2690</v>
      </c>
      <c r="U688" s="662" t="s">
        <v>313</v>
      </c>
      <c r="V688" s="685">
        <v>909735254</v>
      </c>
      <c r="X688" s="662" t="s">
        <v>2691</v>
      </c>
      <c r="Y688" s="662" t="s">
        <v>310</v>
      </c>
      <c r="Z688" s="662" t="s">
        <v>400</v>
      </c>
      <c r="AA688" s="662">
        <v>2013</v>
      </c>
      <c r="AB688" s="681">
        <v>43139</v>
      </c>
      <c r="AC688" s="686" t="s">
        <v>1516</v>
      </c>
      <c r="AD688" s="686"/>
      <c r="AE688" s="686"/>
      <c r="AF688" s="686"/>
      <c r="AG688" s="626" t="s">
        <v>47</v>
      </c>
      <c r="AI688" s="626" t="s">
        <v>48</v>
      </c>
      <c r="AK688" s="626" t="s">
        <v>52</v>
      </c>
      <c r="AM688" s="626" t="s">
        <v>64</v>
      </c>
      <c r="AO688" s="626" t="s">
        <v>570</v>
      </c>
      <c r="AQ688" s="626" t="s">
        <v>1123</v>
      </c>
      <c r="DD688" s="626">
        <v>688</v>
      </c>
      <c r="DG688" s="626">
        <v>1</v>
      </c>
      <c r="DH688" s="681">
        <v>42982.428731597225</v>
      </c>
      <c r="DI688" s="662">
        <v>0</v>
      </c>
      <c r="DJ688" s="663">
        <v>3</v>
      </c>
      <c r="DK688" s="662"/>
      <c r="DL688" s="687" t="str">
        <f t="shared" si="92"/>
        <v>พร้อมซ่อม</v>
      </c>
      <c r="DM688" s="688">
        <v>1000</v>
      </c>
    </row>
    <row r="689" spans="1:118" x14ac:dyDescent="0.25">
      <c r="A689" s="689">
        <f t="shared" si="99"/>
        <v>3586</v>
      </c>
      <c r="B689" s="690">
        <f t="shared" si="100"/>
        <v>1709006</v>
      </c>
      <c r="C689" s="626">
        <v>689</v>
      </c>
      <c r="D689" s="677" t="str">
        <f t="shared" si="97"/>
        <v>17</v>
      </c>
      <c r="E689" s="677" t="str">
        <f t="shared" si="98"/>
        <v>09</v>
      </c>
      <c r="F689" s="691">
        <f t="shared" si="101"/>
        <v>6</v>
      </c>
      <c r="G689" s="692" t="str">
        <f t="shared" si="102"/>
        <v>006</v>
      </c>
      <c r="H689" s="680" t="str">
        <f t="shared" si="96"/>
        <v>1709006</v>
      </c>
      <c r="I689" s="681">
        <v>42996.384342013887</v>
      </c>
      <c r="J689" s="681">
        <v>42998</v>
      </c>
      <c r="K689" s="682">
        <v>43001</v>
      </c>
      <c r="L689" s="683" t="s">
        <v>555</v>
      </c>
      <c r="M689" s="684" t="s">
        <v>555</v>
      </c>
      <c r="N689" s="684" t="s">
        <v>555</v>
      </c>
      <c r="O689" s="684" t="s">
        <v>555</v>
      </c>
      <c r="P689" s="684" t="s">
        <v>555</v>
      </c>
      <c r="Q689" s="662" t="s">
        <v>16</v>
      </c>
      <c r="R689" s="662" t="s">
        <v>44</v>
      </c>
      <c r="S689" s="662" t="s">
        <v>34</v>
      </c>
      <c r="T689" s="662" t="s">
        <v>2692</v>
      </c>
      <c r="U689" s="662" t="s">
        <v>398</v>
      </c>
      <c r="V689" s="685">
        <v>996151885</v>
      </c>
      <c r="W689" s="685">
        <v>850205572</v>
      </c>
      <c r="X689" s="662" t="s">
        <v>2693</v>
      </c>
      <c r="Y689" s="662" t="s">
        <v>315</v>
      </c>
      <c r="Z689" s="662" t="s">
        <v>333</v>
      </c>
      <c r="AA689" s="662">
        <v>2008</v>
      </c>
      <c r="AB689" s="681">
        <v>43294</v>
      </c>
      <c r="AC689" s="686" t="s">
        <v>378</v>
      </c>
      <c r="AD689" s="686"/>
      <c r="AE689" s="686"/>
      <c r="AF689" s="686"/>
      <c r="AG689" s="626" t="s">
        <v>47</v>
      </c>
      <c r="AH689" s="626" t="s">
        <v>2265</v>
      </c>
      <c r="AI689" s="626" t="s">
        <v>48</v>
      </c>
      <c r="AK689" s="626" t="s">
        <v>51</v>
      </c>
      <c r="AM689" s="626" t="s">
        <v>53</v>
      </c>
      <c r="AN689" s="626" t="s">
        <v>340</v>
      </c>
      <c r="AO689" s="626" t="s">
        <v>54</v>
      </c>
      <c r="AQ689" s="626" t="s">
        <v>57</v>
      </c>
      <c r="AS689" s="626" t="s">
        <v>59</v>
      </c>
      <c r="AU689" s="626" t="s">
        <v>64</v>
      </c>
      <c r="AW689" s="626" t="s">
        <v>68</v>
      </c>
      <c r="AX689" s="626" t="s">
        <v>340</v>
      </c>
      <c r="AY689" s="626" t="s">
        <v>1123</v>
      </c>
      <c r="BA689" s="626" t="s">
        <v>2832</v>
      </c>
      <c r="BC689" s="626" t="s">
        <v>1234</v>
      </c>
      <c r="DD689" s="626">
        <v>689</v>
      </c>
      <c r="DG689" s="626">
        <v>1</v>
      </c>
      <c r="DH689" s="681">
        <v>42982.435519907405</v>
      </c>
      <c r="DI689" s="662">
        <v>0</v>
      </c>
      <c r="DJ689" s="663">
        <v>7</v>
      </c>
      <c r="DK689" s="662">
        <v>1</v>
      </c>
      <c r="DL689" s="687" t="str">
        <f t="shared" si="92"/>
        <v>พร้อมซ่อม</v>
      </c>
      <c r="DM689" s="688">
        <v>0</v>
      </c>
    </row>
    <row r="690" spans="1:118" x14ac:dyDescent="0.25">
      <c r="A690" s="689">
        <f t="shared" si="99"/>
        <v>6594</v>
      </c>
      <c r="B690" s="690">
        <f t="shared" si="100"/>
        <v>1709007</v>
      </c>
      <c r="C690" s="626">
        <v>690</v>
      </c>
      <c r="D690" s="677" t="str">
        <f t="shared" si="97"/>
        <v>17</v>
      </c>
      <c r="E690" s="677" t="str">
        <f t="shared" si="98"/>
        <v>09</v>
      </c>
      <c r="F690" s="691">
        <f t="shared" si="101"/>
        <v>7</v>
      </c>
      <c r="G690" s="692" t="str">
        <f t="shared" si="102"/>
        <v>007</v>
      </c>
      <c r="H690" s="680" t="str">
        <f t="shared" si="96"/>
        <v>1709007</v>
      </c>
      <c r="L690" s="683" t="str">
        <f t="shared" si="106"/>
        <v/>
      </c>
      <c r="M690" s="684" t="str">
        <f t="shared" si="107"/>
        <v/>
      </c>
      <c r="N690" s="684" t="str">
        <f>IF(I690="","",IFERROR(VLOOKUP(B690,QUEUE!$F$11:$X$1000,19,FALSE),"NON"))</f>
        <v/>
      </c>
      <c r="O690" s="684" t="str">
        <f>IF(I690="","",IFERROR(IF(VLOOKUP(B690,REFINISH!$F$4:$O$1000,10,FALSE)="",VLOOKUP(B690,REFINISH!$F$4:$O$1000,8,FALSE),"OK"),"NON"))</f>
        <v/>
      </c>
      <c r="P690" s="684" t="str">
        <f t="shared" si="108"/>
        <v/>
      </c>
      <c r="Q690" s="662" t="s">
        <v>16</v>
      </c>
      <c r="R690" s="662" t="s">
        <v>44</v>
      </c>
      <c r="S690" s="662" t="s">
        <v>33</v>
      </c>
      <c r="T690" s="662" t="s">
        <v>2694</v>
      </c>
      <c r="U690" s="662" t="s">
        <v>303</v>
      </c>
      <c r="V690" s="685">
        <v>923649995</v>
      </c>
      <c r="X690" s="662" t="s">
        <v>2695</v>
      </c>
      <c r="Y690" s="662" t="s">
        <v>310</v>
      </c>
      <c r="Z690" s="662" t="s">
        <v>400</v>
      </c>
      <c r="AA690" s="662">
        <v>2011</v>
      </c>
      <c r="AB690" s="681">
        <v>43054</v>
      </c>
      <c r="AC690" s="686" t="s">
        <v>301</v>
      </c>
      <c r="AD690" s="686"/>
      <c r="AE690" s="686"/>
      <c r="AF690" s="686"/>
      <c r="DD690" s="626">
        <v>690</v>
      </c>
      <c r="DH690" s="681">
        <v>42982.552711805554</v>
      </c>
      <c r="DI690" s="662"/>
      <c r="DJ690" s="663"/>
      <c r="DK690" s="662"/>
      <c r="DL690" s="687" t="str">
        <f t="shared" si="92"/>
        <v>รออนุมัติ</v>
      </c>
      <c r="DM690" s="688"/>
    </row>
    <row r="691" spans="1:118" x14ac:dyDescent="0.25">
      <c r="A691" s="689">
        <f t="shared" si="99"/>
        <v>9843</v>
      </c>
      <c r="B691" s="690">
        <f t="shared" si="100"/>
        <v>1709008</v>
      </c>
      <c r="C691" s="626">
        <v>691</v>
      </c>
      <c r="D691" s="677" t="str">
        <f t="shared" si="97"/>
        <v>17</v>
      </c>
      <c r="E691" s="677" t="str">
        <f t="shared" si="98"/>
        <v>09</v>
      </c>
      <c r="F691" s="691">
        <f t="shared" si="101"/>
        <v>8</v>
      </c>
      <c r="G691" s="692" t="str">
        <f t="shared" si="102"/>
        <v>008</v>
      </c>
      <c r="H691" s="680" t="str">
        <f t="shared" si="96"/>
        <v>1709008</v>
      </c>
      <c r="L691" s="683" t="str">
        <f t="shared" si="106"/>
        <v/>
      </c>
      <c r="M691" s="684" t="str">
        <f t="shared" si="107"/>
        <v/>
      </c>
      <c r="N691" s="684" t="str">
        <f>IF(I691="","",IFERROR(VLOOKUP(B691,QUEUE!$F$11:$X$1000,19,FALSE),"NON"))</f>
        <v/>
      </c>
      <c r="O691" s="684" t="str">
        <f>IF(I691="","",IFERROR(IF(VLOOKUP(B691,REFINISH!$F$4:$O$1000,10,FALSE)="",VLOOKUP(B691,REFINISH!$F$4:$O$1000,8,FALSE),"OK"),"NON"))</f>
        <v/>
      </c>
      <c r="P691" s="684" t="str">
        <f t="shared" si="108"/>
        <v/>
      </c>
      <c r="Q691" s="662" t="s">
        <v>16</v>
      </c>
      <c r="R691" s="662" t="s">
        <v>1527</v>
      </c>
      <c r="S691" s="662" t="s">
        <v>31</v>
      </c>
      <c r="T691" s="662" t="s">
        <v>2696</v>
      </c>
      <c r="U691" s="662" t="s">
        <v>2697</v>
      </c>
      <c r="V691" s="685">
        <v>645245444</v>
      </c>
      <c r="X691" s="662" t="s">
        <v>2698</v>
      </c>
      <c r="Y691" s="662" t="s">
        <v>310</v>
      </c>
      <c r="Z691" s="662" t="s">
        <v>1559</v>
      </c>
      <c r="AA691" s="662">
        <v>2013</v>
      </c>
      <c r="AD691" s="686"/>
      <c r="AE691" s="686"/>
      <c r="AF691" s="686"/>
      <c r="DD691" s="626">
        <v>691</v>
      </c>
      <c r="DG691" s="626">
        <v>1</v>
      </c>
      <c r="DH691" s="681">
        <v>42982.554624305558</v>
      </c>
      <c r="DI691" s="662"/>
      <c r="DJ691" s="663"/>
      <c r="DK691" s="662"/>
      <c r="DL691" s="687" t="str">
        <f t="shared" si="92"/>
        <v>รออนุมัติ</v>
      </c>
      <c r="DM691" s="688"/>
    </row>
    <row r="692" spans="1:118" x14ac:dyDescent="0.25">
      <c r="A692" s="689">
        <f t="shared" si="99"/>
        <v>907</v>
      </c>
      <c r="B692" s="690">
        <f t="shared" si="100"/>
        <v>1709009</v>
      </c>
      <c r="C692" s="626">
        <v>692</v>
      </c>
      <c r="D692" s="677" t="str">
        <f t="shared" si="97"/>
        <v>17</v>
      </c>
      <c r="E692" s="677" t="str">
        <f t="shared" si="98"/>
        <v>09</v>
      </c>
      <c r="F692" s="691">
        <f t="shared" si="101"/>
        <v>9</v>
      </c>
      <c r="G692" s="692" t="str">
        <f t="shared" si="102"/>
        <v>009</v>
      </c>
      <c r="H692" s="680" t="str">
        <f t="shared" si="96"/>
        <v>1709009</v>
      </c>
      <c r="K692" s="682">
        <v>42989</v>
      </c>
      <c r="L692" s="683" t="s">
        <v>555</v>
      </c>
      <c r="M692" s="684" t="s">
        <v>555</v>
      </c>
      <c r="N692" s="684" t="s">
        <v>555</v>
      </c>
      <c r="O692" s="684" t="s">
        <v>555</v>
      </c>
      <c r="P692" s="684" t="s">
        <v>555</v>
      </c>
      <c r="Q692" s="662" t="s">
        <v>16</v>
      </c>
      <c r="R692" s="662" t="s">
        <v>43</v>
      </c>
      <c r="S692" s="662" t="s">
        <v>41</v>
      </c>
      <c r="T692" s="662" t="s">
        <v>2498</v>
      </c>
      <c r="U692" s="662" t="s">
        <v>286</v>
      </c>
      <c r="V692" s="685">
        <v>876668224</v>
      </c>
      <c r="X692" s="662" t="s">
        <v>2499</v>
      </c>
      <c r="Y692" s="662" t="s">
        <v>538</v>
      </c>
      <c r="Z692" s="662" t="s">
        <v>1814</v>
      </c>
      <c r="AA692" s="662">
        <v>2011</v>
      </c>
      <c r="AD692" s="686"/>
      <c r="AE692" s="686"/>
      <c r="AF692" s="686"/>
      <c r="DD692" s="626">
        <v>692</v>
      </c>
      <c r="DG692" s="626">
        <v>1</v>
      </c>
      <c r="DH692" s="681">
        <v>42982.577575115742</v>
      </c>
      <c r="DI692" s="662"/>
      <c r="DJ692" s="663"/>
      <c r="DK692" s="662"/>
      <c r="DL692" s="687" t="str">
        <f t="shared" si="92"/>
        <v>พร้อมซ่อม</v>
      </c>
      <c r="DM692" s="688">
        <v>0</v>
      </c>
    </row>
    <row r="693" spans="1:118" x14ac:dyDescent="0.25">
      <c r="A693" s="689">
        <f t="shared" si="99"/>
        <v>1342</v>
      </c>
      <c r="B693" s="690">
        <f t="shared" si="100"/>
        <v>1709010</v>
      </c>
      <c r="C693" s="626">
        <v>693</v>
      </c>
      <c r="D693" s="677" t="str">
        <f t="shared" si="97"/>
        <v>17</v>
      </c>
      <c r="E693" s="677" t="str">
        <f t="shared" si="98"/>
        <v>09</v>
      </c>
      <c r="F693" s="691">
        <f t="shared" si="101"/>
        <v>10</v>
      </c>
      <c r="G693" s="692" t="str">
        <f t="shared" si="102"/>
        <v>010</v>
      </c>
      <c r="H693" s="680" t="str">
        <f t="shared" si="96"/>
        <v>1709010</v>
      </c>
      <c r="L693" s="683" t="str">
        <f t="shared" ref="L693:L756" si="109">IF(I693="","",IF(J693="","No fix",J693-I693))</f>
        <v/>
      </c>
      <c r="M693" s="684" t="str">
        <f t="shared" ref="M693:M756" si="110">IF(I693="","",IF(AG693="","NON","JOB"))</f>
        <v/>
      </c>
      <c r="N693" s="684" t="str">
        <f>IF(I693="","",IFERROR(VLOOKUP(B693,QUEUE!$F$11:$X$1000,19,FALSE),"NON"))</f>
        <v/>
      </c>
      <c r="O693" s="684" t="str">
        <f>IF(I693="","",IFERROR(IF(VLOOKUP(B693,REFINISH!$F$4:$O$1000,10,FALSE)="",VLOOKUP(B693,REFINISH!$F$4:$O$1000,8,FALSE),"OK"),"NON"))</f>
        <v/>
      </c>
      <c r="P693" s="684" t="str">
        <f t="shared" ref="P693:P756" si="111">IF(I693="","",IF(AF693=0,"NON",IF(AF693-DE693=0,"OK","ขาด"&amp;AF693-DE693&amp;"ชิ้น")))</f>
        <v/>
      </c>
      <c r="Q693" s="662" t="s">
        <v>16</v>
      </c>
      <c r="R693" s="662" t="s">
        <v>43</v>
      </c>
      <c r="S693" s="662" t="s">
        <v>2705</v>
      </c>
      <c r="T693" s="662" t="s">
        <v>2706</v>
      </c>
      <c r="U693" s="662" t="s">
        <v>303</v>
      </c>
      <c r="V693" s="685">
        <v>852126873</v>
      </c>
      <c r="X693" s="662" t="s">
        <v>2707</v>
      </c>
      <c r="Y693" s="662" t="s">
        <v>2708</v>
      </c>
      <c r="Z693" s="662" t="s">
        <v>517</v>
      </c>
      <c r="AA693" s="662">
        <v>2014</v>
      </c>
      <c r="AB693" s="681">
        <v>42983</v>
      </c>
      <c r="AC693" s="686" t="s">
        <v>1311</v>
      </c>
      <c r="AD693" s="686"/>
      <c r="AE693" s="686"/>
      <c r="AF693" s="686"/>
      <c r="DD693" s="626">
        <v>693</v>
      </c>
      <c r="DH693" s="681">
        <v>42983.46382164352</v>
      </c>
      <c r="DI693" s="662"/>
      <c r="DJ693" s="663"/>
      <c r="DK693" s="662"/>
      <c r="DL693" s="687" t="str">
        <f t="shared" si="92"/>
        <v>รออนุมัติ</v>
      </c>
      <c r="DM693" s="688"/>
    </row>
    <row r="694" spans="1:118" x14ac:dyDescent="0.25">
      <c r="A694" s="689">
        <f t="shared" si="99"/>
        <v>5053</v>
      </c>
      <c r="B694" s="690">
        <f t="shared" si="100"/>
        <v>1709011</v>
      </c>
      <c r="C694" s="626">
        <v>694</v>
      </c>
      <c r="D694" s="677" t="str">
        <f t="shared" si="97"/>
        <v>17</v>
      </c>
      <c r="E694" s="677" t="str">
        <f t="shared" si="98"/>
        <v>09</v>
      </c>
      <c r="F694" s="691">
        <f t="shared" si="101"/>
        <v>11</v>
      </c>
      <c r="G694" s="692" t="str">
        <f t="shared" si="102"/>
        <v>011</v>
      </c>
      <c r="H694" s="680" t="str">
        <f t="shared" si="96"/>
        <v>1709011</v>
      </c>
      <c r="L694" s="683" t="str">
        <f t="shared" si="109"/>
        <v/>
      </c>
      <c r="M694" s="684" t="str">
        <f t="shared" si="110"/>
        <v/>
      </c>
      <c r="N694" s="684" t="str">
        <f>IF(I694="","",IFERROR(VLOOKUP(B694,QUEUE!$F$11:$X$1000,19,FALSE),"NON"))</f>
        <v/>
      </c>
      <c r="O694" s="684" t="str">
        <f>IF(I694="","",IFERROR(IF(VLOOKUP(B694,REFINISH!$F$4:$O$1000,10,FALSE)="",VLOOKUP(B694,REFINISH!$F$4:$O$1000,8,FALSE),"OK"),"NON"))</f>
        <v/>
      </c>
      <c r="P694" s="684" t="str">
        <f t="shared" si="111"/>
        <v/>
      </c>
      <c r="Q694" s="662" t="s">
        <v>16</v>
      </c>
      <c r="R694" s="662" t="s">
        <v>43</v>
      </c>
      <c r="S694" s="662" t="s">
        <v>31</v>
      </c>
      <c r="T694" s="662" t="s">
        <v>1846</v>
      </c>
      <c r="V694" s="685">
        <v>875584791</v>
      </c>
      <c r="X694" s="662" t="s">
        <v>1848</v>
      </c>
      <c r="Y694" s="662" t="s">
        <v>310</v>
      </c>
      <c r="Z694" s="662" t="s">
        <v>311</v>
      </c>
      <c r="AA694" s="662">
        <v>2006</v>
      </c>
      <c r="AD694" s="686"/>
      <c r="AE694" s="686"/>
      <c r="AF694" s="686"/>
      <c r="DD694" s="626">
        <v>694</v>
      </c>
      <c r="DH694" s="681">
        <v>42983.573455787038</v>
      </c>
      <c r="DI694" s="662"/>
      <c r="DJ694" s="663"/>
      <c r="DK694" s="662"/>
      <c r="DL694" s="687" t="str">
        <f t="shared" si="92"/>
        <v>รออนุมัติ</v>
      </c>
      <c r="DM694" s="688"/>
    </row>
    <row r="695" spans="1:118" x14ac:dyDescent="0.25">
      <c r="A695" s="689">
        <f t="shared" si="99"/>
        <v>3107</v>
      </c>
      <c r="B695" s="690">
        <f t="shared" si="100"/>
        <v>1709012</v>
      </c>
      <c r="C695" s="626">
        <v>695</v>
      </c>
      <c r="D695" s="677" t="str">
        <f t="shared" si="97"/>
        <v>17</v>
      </c>
      <c r="E695" s="677" t="str">
        <f t="shared" si="98"/>
        <v>09</v>
      </c>
      <c r="F695" s="691">
        <f t="shared" si="101"/>
        <v>12</v>
      </c>
      <c r="G695" s="692" t="str">
        <f t="shared" si="102"/>
        <v>012</v>
      </c>
      <c r="H695" s="680" t="str">
        <f t="shared" si="96"/>
        <v>1709012</v>
      </c>
      <c r="I695" s="681">
        <v>43018.647959837966</v>
      </c>
      <c r="L695" s="683" t="str">
        <f t="shared" si="109"/>
        <v>No fix</v>
      </c>
      <c r="M695" s="684" t="str">
        <f t="shared" si="110"/>
        <v>JOB</v>
      </c>
      <c r="N695" s="684" t="str">
        <f>IF(I695="","",IFERROR(VLOOKUP(B695,QUEUE!$F$11:$X$1000,19,FALSE),"NON"))</f>
        <v>รอส่ง</v>
      </c>
      <c r="O695" s="684" t="str">
        <f>IF(I695="","",IFERROR(IF(VLOOKUP(B695,REFINISH!$F$4:$O$1000,10,FALSE)="",VLOOKUP(B695,REFINISH!$F$4:$O$1000,8,FALSE),"OK"),"NON"))</f>
        <v>OK</v>
      </c>
      <c r="P695" s="684" t="str">
        <f t="shared" si="111"/>
        <v>NON</v>
      </c>
      <c r="Q695" s="662" t="s">
        <v>29</v>
      </c>
      <c r="R695" s="662" t="s">
        <v>1527</v>
      </c>
      <c r="S695" s="662" t="s">
        <v>33</v>
      </c>
      <c r="T695" s="662" t="s">
        <v>2712</v>
      </c>
      <c r="U695" s="662" t="s">
        <v>501</v>
      </c>
      <c r="V695" s="685">
        <v>873488203</v>
      </c>
      <c r="X695" s="662" t="s">
        <v>2713</v>
      </c>
      <c r="Y695" s="662" t="s">
        <v>2714</v>
      </c>
      <c r="Z695" s="662" t="s">
        <v>2715</v>
      </c>
      <c r="AA695" s="662">
        <v>2004</v>
      </c>
      <c r="AB695" s="681">
        <v>22557</v>
      </c>
      <c r="AC695" s="686" t="s">
        <v>508</v>
      </c>
      <c r="AD695" s="686"/>
      <c r="AE695" s="686"/>
      <c r="AF695" s="686"/>
      <c r="AG695" s="626" t="s">
        <v>47</v>
      </c>
      <c r="AH695" s="626" t="s">
        <v>340</v>
      </c>
      <c r="AI695" s="626" t="s">
        <v>73</v>
      </c>
      <c r="AJ695" s="626" t="s">
        <v>340</v>
      </c>
      <c r="AK695" s="626" t="s">
        <v>3102</v>
      </c>
      <c r="AM695" s="626" t="s">
        <v>1570</v>
      </c>
      <c r="AO695" s="626" t="s">
        <v>3103</v>
      </c>
      <c r="AQ695" s="626" t="s">
        <v>3104</v>
      </c>
      <c r="CA695" s="626" t="s">
        <v>47</v>
      </c>
      <c r="CB695" s="626" t="s">
        <v>3091</v>
      </c>
      <c r="CC695" s="626" t="s">
        <v>49</v>
      </c>
      <c r="CD695" s="626" t="s">
        <v>3092</v>
      </c>
      <c r="CE695" s="626" t="s">
        <v>57</v>
      </c>
      <c r="CF695" s="626" t="s">
        <v>3048</v>
      </c>
      <c r="CG695" s="626" t="s">
        <v>58</v>
      </c>
      <c r="CH695" s="626" t="s">
        <v>3093</v>
      </c>
      <c r="CI695" s="626" t="s">
        <v>59</v>
      </c>
      <c r="CJ695" s="626" t="s">
        <v>3048</v>
      </c>
      <c r="CK695" s="626" t="s">
        <v>64</v>
      </c>
      <c r="CL695" s="626" t="s">
        <v>3048</v>
      </c>
      <c r="CM695" s="626" t="s">
        <v>67</v>
      </c>
      <c r="CN695" s="626" t="s">
        <v>3094</v>
      </c>
      <c r="CO695" s="626" t="s">
        <v>68</v>
      </c>
      <c r="CP695" s="626" t="s">
        <v>3094</v>
      </c>
      <c r="CQ695" s="626" t="s">
        <v>71</v>
      </c>
      <c r="CR695" s="626" t="s">
        <v>3095</v>
      </c>
      <c r="CS695" s="626" t="s">
        <v>72</v>
      </c>
      <c r="CT695" s="626" t="s">
        <v>3095</v>
      </c>
      <c r="CU695" s="626" t="s">
        <v>73</v>
      </c>
      <c r="CV695" s="626" t="s">
        <v>354</v>
      </c>
      <c r="CW695" s="626" t="s">
        <v>3096</v>
      </c>
      <c r="CY695" s="626" t="s">
        <v>3097</v>
      </c>
      <c r="DA695" s="626" t="s">
        <v>3098</v>
      </c>
      <c r="DD695" s="626">
        <v>695</v>
      </c>
      <c r="DG695" s="626">
        <v>0.5</v>
      </c>
      <c r="DH695" s="681">
        <v>42983.578273726853</v>
      </c>
      <c r="DI695" s="662" t="s">
        <v>3101</v>
      </c>
      <c r="DJ695" s="663">
        <v>1</v>
      </c>
      <c r="DK695" s="662">
        <v>1</v>
      </c>
      <c r="DL695" s="687" t="str">
        <f t="shared" si="92"/>
        <v>พร้อมซ่อม</v>
      </c>
      <c r="DM695" s="688">
        <v>4800</v>
      </c>
      <c r="DN695" s="626" t="s">
        <v>3090</v>
      </c>
    </row>
    <row r="696" spans="1:118" x14ac:dyDescent="0.25">
      <c r="A696" s="689">
        <f t="shared" si="99"/>
        <v>8768</v>
      </c>
      <c r="B696" s="690">
        <f t="shared" si="100"/>
        <v>1709013</v>
      </c>
      <c r="C696" s="626">
        <v>696</v>
      </c>
      <c r="D696" s="677" t="str">
        <f t="shared" si="97"/>
        <v>17</v>
      </c>
      <c r="E696" s="677" t="str">
        <f t="shared" si="98"/>
        <v>09</v>
      </c>
      <c r="F696" s="691">
        <f t="shared" si="101"/>
        <v>13</v>
      </c>
      <c r="G696" s="692" t="str">
        <f t="shared" si="102"/>
        <v>013</v>
      </c>
      <c r="H696" s="680" t="str">
        <f t="shared" si="96"/>
        <v>1709013</v>
      </c>
      <c r="L696" s="683" t="str">
        <f t="shared" si="109"/>
        <v/>
      </c>
      <c r="M696" s="684" t="str">
        <f t="shared" si="110"/>
        <v/>
      </c>
      <c r="N696" s="684" t="str">
        <f>IF(I696="","",IFERROR(VLOOKUP(B696,QUEUE!$F$11:$X$1000,19,FALSE),"NON"))</f>
        <v/>
      </c>
      <c r="O696" s="684" t="str">
        <f>IF(I696="","",IFERROR(IF(VLOOKUP(B696,REFINISH!$F$4:$O$1000,10,FALSE)="",VLOOKUP(B696,REFINISH!$F$4:$O$1000,8,FALSE),"OK"),"NON"))</f>
        <v/>
      </c>
      <c r="P696" s="684" t="str">
        <f t="shared" si="111"/>
        <v/>
      </c>
      <c r="Q696" s="662" t="s">
        <v>16</v>
      </c>
      <c r="R696" s="662" t="s">
        <v>1527</v>
      </c>
      <c r="S696" s="662" t="s">
        <v>36</v>
      </c>
      <c r="T696" s="662" t="s">
        <v>2716</v>
      </c>
      <c r="U696" s="662" t="s">
        <v>308</v>
      </c>
      <c r="V696" s="685">
        <v>942034772</v>
      </c>
      <c r="X696" s="662" t="s">
        <v>2523</v>
      </c>
      <c r="Y696" s="662" t="s">
        <v>328</v>
      </c>
      <c r="Z696" s="662" t="s">
        <v>749</v>
      </c>
      <c r="AA696" s="662">
        <v>1996</v>
      </c>
      <c r="AB696" s="681">
        <v>43100</v>
      </c>
      <c r="AC696" s="686">
        <v>0</v>
      </c>
      <c r="AD696" s="686"/>
      <c r="AE696" s="686"/>
      <c r="AF696" s="686"/>
      <c r="DD696" s="626">
        <v>696</v>
      </c>
      <c r="DH696" s="681">
        <v>42983.674975462964</v>
      </c>
      <c r="DI696" s="662"/>
      <c r="DJ696" s="663"/>
      <c r="DK696" s="662"/>
      <c r="DL696" s="687" t="str">
        <f t="shared" si="92"/>
        <v>รออนุมัติ</v>
      </c>
      <c r="DM696" s="688"/>
    </row>
    <row r="697" spans="1:118" x14ac:dyDescent="0.25">
      <c r="A697" s="689">
        <f t="shared" si="99"/>
        <v>7205</v>
      </c>
      <c r="B697" s="690">
        <f t="shared" si="100"/>
        <v>1709014</v>
      </c>
      <c r="C697" s="626">
        <v>697</v>
      </c>
      <c r="D697" s="677" t="str">
        <f t="shared" si="97"/>
        <v>17</v>
      </c>
      <c r="E697" s="677" t="str">
        <f t="shared" si="98"/>
        <v>09</v>
      </c>
      <c r="F697" s="691">
        <f t="shared" si="101"/>
        <v>14</v>
      </c>
      <c r="G697" s="692" t="str">
        <f t="shared" si="102"/>
        <v>014</v>
      </c>
      <c r="H697" s="680" t="str">
        <f t="shared" si="96"/>
        <v>1709014</v>
      </c>
      <c r="L697" s="683" t="str">
        <f t="shared" si="109"/>
        <v/>
      </c>
      <c r="M697" s="684" t="str">
        <f t="shared" si="110"/>
        <v/>
      </c>
      <c r="N697" s="684" t="str">
        <f>IF(I697="","",IFERROR(VLOOKUP(B697,QUEUE!$F$11:$X$1000,19,FALSE),"NON"))</f>
        <v/>
      </c>
      <c r="O697" s="684" t="str">
        <f>IF(I697="","",IFERROR(IF(VLOOKUP(B697,REFINISH!$F$4:$O$1000,10,FALSE)="",VLOOKUP(B697,REFINISH!$F$4:$O$1000,8,FALSE),"OK"),"NON"))</f>
        <v/>
      </c>
      <c r="P697" s="684" t="str">
        <f t="shared" si="111"/>
        <v/>
      </c>
      <c r="Q697" s="662" t="s">
        <v>16</v>
      </c>
      <c r="R697" s="662" t="s">
        <v>1527</v>
      </c>
      <c r="S697" s="662" t="s">
        <v>31</v>
      </c>
      <c r="T697" s="662" t="s">
        <v>2717</v>
      </c>
      <c r="V697" s="685">
        <v>854224404</v>
      </c>
      <c r="X697" s="662" t="s">
        <v>2718</v>
      </c>
      <c r="Y697" s="662" t="s">
        <v>294</v>
      </c>
      <c r="Z697" s="662" t="s">
        <v>590</v>
      </c>
      <c r="AA697" s="662">
        <v>2012</v>
      </c>
      <c r="AD697" s="686"/>
      <c r="AE697" s="686"/>
      <c r="AF697" s="686"/>
      <c r="DD697" s="626">
        <v>697</v>
      </c>
      <c r="DH697" s="681">
        <v>42983.690044097224</v>
      </c>
      <c r="DI697" s="662"/>
      <c r="DJ697" s="663"/>
      <c r="DK697" s="662"/>
      <c r="DL697" s="687" t="str">
        <f t="shared" si="92"/>
        <v>รออนุมัติ</v>
      </c>
      <c r="DM697" s="688"/>
    </row>
    <row r="698" spans="1:118" x14ac:dyDescent="0.25">
      <c r="A698" s="689">
        <f t="shared" si="99"/>
        <v>2399</v>
      </c>
      <c r="B698" s="690">
        <f t="shared" si="100"/>
        <v>1709015</v>
      </c>
      <c r="C698" s="626">
        <v>698</v>
      </c>
      <c r="D698" s="677" t="str">
        <f t="shared" si="97"/>
        <v>17</v>
      </c>
      <c r="E698" s="677" t="str">
        <f t="shared" si="98"/>
        <v>09</v>
      </c>
      <c r="F698" s="691">
        <f t="shared" si="101"/>
        <v>15</v>
      </c>
      <c r="G698" s="692" t="str">
        <f t="shared" si="102"/>
        <v>015</v>
      </c>
      <c r="H698" s="680" t="str">
        <f t="shared" si="96"/>
        <v>1709015</v>
      </c>
      <c r="I698" s="681">
        <v>42997.449760995369</v>
      </c>
      <c r="J698" s="681">
        <v>43015</v>
      </c>
      <c r="K698" s="682">
        <v>43017</v>
      </c>
      <c r="L698" s="683" t="s">
        <v>555</v>
      </c>
      <c r="M698" s="684" t="s">
        <v>555</v>
      </c>
      <c r="N698" s="684" t="s">
        <v>555</v>
      </c>
      <c r="O698" s="684" t="s">
        <v>555</v>
      </c>
      <c r="P698" s="684" t="s">
        <v>555</v>
      </c>
      <c r="Q698" s="662" t="s">
        <v>16</v>
      </c>
      <c r="R698" s="662" t="s">
        <v>102</v>
      </c>
      <c r="S698" s="662" t="s">
        <v>32</v>
      </c>
      <c r="T698" s="662" t="s">
        <v>2722</v>
      </c>
      <c r="U698" s="662" t="s">
        <v>303</v>
      </c>
      <c r="V698" s="685">
        <v>863218629</v>
      </c>
      <c r="X698" s="662" t="s">
        <v>2723</v>
      </c>
      <c r="Y698" s="662" t="s">
        <v>328</v>
      </c>
      <c r="Z698" s="662" t="s">
        <v>1534</v>
      </c>
      <c r="AA698" s="662">
        <v>2005</v>
      </c>
      <c r="AD698" s="686"/>
      <c r="AE698" s="686"/>
      <c r="AF698" s="686"/>
      <c r="AG698" s="626" t="s">
        <v>47</v>
      </c>
      <c r="AH698" s="626" t="s">
        <v>2791</v>
      </c>
      <c r="AI698" s="626" t="s">
        <v>341</v>
      </c>
      <c r="DD698" s="626">
        <v>698</v>
      </c>
      <c r="DG698" s="626">
        <v>1</v>
      </c>
      <c r="DH698" s="681">
        <v>42984.561470949076</v>
      </c>
      <c r="DI698" s="662">
        <v>0</v>
      </c>
      <c r="DJ698" s="663">
        <v>1</v>
      </c>
      <c r="DK698" s="662">
        <v>1</v>
      </c>
      <c r="DL698" s="687" t="str">
        <f t="shared" si="92"/>
        <v>พร้อมซ่อม</v>
      </c>
      <c r="DM698" s="688">
        <v>0</v>
      </c>
    </row>
    <row r="699" spans="1:118" x14ac:dyDescent="0.25">
      <c r="A699" s="689">
        <f t="shared" si="99"/>
        <v>8874</v>
      </c>
      <c r="B699" s="690">
        <f t="shared" si="100"/>
        <v>1709016</v>
      </c>
      <c r="C699" s="626">
        <v>699</v>
      </c>
      <c r="D699" s="677" t="str">
        <f t="shared" si="97"/>
        <v>17</v>
      </c>
      <c r="E699" s="677" t="str">
        <f t="shared" si="98"/>
        <v>09</v>
      </c>
      <c r="F699" s="691">
        <f t="shared" si="101"/>
        <v>16</v>
      </c>
      <c r="G699" s="692" t="str">
        <f t="shared" si="102"/>
        <v>016</v>
      </c>
      <c r="H699" s="680" t="str">
        <f t="shared" si="96"/>
        <v>1709016</v>
      </c>
      <c r="I699" s="681">
        <v>43005.702071643522</v>
      </c>
      <c r="J699" s="681">
        <v>43005</v>
      </c>
      <c r="K699" s="682">
        <v>43005</v>
      </c>
      <c r="L699" s="683" t="s">
        <v>555</v>
      </c>
      <c r="M699" s="684" t="s">
        <v>555</v>
      </c>
      <c r="N699" s="684" t="s">
        <v>555</v>
      </c>
      <c r="O699" s="684" t="s">
        <v>555</v>
      </c>
      <c r="P699" s="684" t="s">
        <v>555</v>
      </c>
      <c r="Q699" s="662" t="s">
        <v>16</v>
      </c>
      <c r="R699" s="662" t="s">
        <v>1527</v>
      </c>
      <c r="S699" s="662" t="s">
        <v>31</v>
      </c>
      <c r="T699" s="662" t="s">
        <v>2724</v>
      </c>
      <c r="U699" s="662" t="s">
        <v>398</v>
      </c>
      <c r="V699" s="685">
        <v>816592509</v>
      </c>
      <c r="X699" s="662" t="s">
        <v>2725</v>
      </c>
      <c r="Y699" s="662" t="s">
        <v>310</v>
      </c>
      <c r="Z699" s="662" t="s">
        <v>336</v>
      </c>
      <c r="AA699" s="662">
        <v>2012</v>
      </c>
      <c r="AB699" s="681">
        <v>42979</v>
      </c>
      <c r="AC699" s="686" t="s">
        <v>317</v>
      </c>
      <c r="AD699" s="686"/>
      <c r="AE699" s="686"/>
      <c r="AF699" s="686"/>
      <c r="AG699" s="626" t="s">
        <v>50</v>
      </c>
      <c r="AH699" s="626" t="s">
        <v>340</v>
      </c>
      <c r="DD699" s="626">
        <v>699</v>
      </c>
      <c r="DH699" s="681">
        <v>42984.564505439812</v>
      </c>
      <c r="DI699" s="662" t="s">
        <v>614</v>
      </c>
      <c r="DJ699" s="663">
        <v>0</v>
      </c>
      <c r="DK699" s="662"/>
      <c r="DL699" s="687" t="str">
        <f t="shared" si="92"/>
        <v>พร้อมซ่อม</v>
      </c>
      <c r="DM699" s="688">
        <v>100</v>
      </c>
    </row>
    <row r="700" spans="1:118" x14ac:dyDescent="0.25">
      <c r="A700" s="689">
        <f t="shared" si="99"/>
        <v>178</v>
      </c>
      <c r="B700" s="690">
        <f t="shared" si="100"/>
        <v>1709017</v>
      </c>
      <c r="C700" s="626">
        <v>700</v>
      </c>
      <c r="D700" s="677" t="str">
        <f t="shared" si="97"/>
        <v>17</v>
      </c>
      <c r="E700" s="677" t="str">
        <f t="shared" si="98"/>
        <v>09</v>
      </c>
      <c r="F700" s="691">
        <f t="shared" si="101"/>
        <v>17</v>
      </c>
      <c r="G700" s="692" t="str">
        <f t="shared" si="102"/>
        <v>017</v>
      </c>
      <c r="H700" s="680" t="str">
        <f t="shared" si="96"/>
        <v>1709017</v>
      </c>
      <c r="L700" s="683" t="str">
        <f t="shared" si="109"/>
        <v/>
      </c>
      <c r="M700" s="684" t="str">
        <f t="shared" si="110"/>
        <v/>
      </c>
      <c r="N700" s="684" t="str">
        <f>IF(I700="","",IFERROR(VLOOKUP(B700,QUEUE!$F$11:$X$1000,19,FALSE),"NON"))</f>
        <v/>
      </c>
      <c r="O700" s="684" t="str">
        <f>IF(I700="","",IFERROR(IF(VLOOKUP(B700,REFINISH!$F$4:$O$1000,10,FALSE)="",VLOOKUP(B700,REFINISH!$F$4:$O$1000,8,FALSE),"OK"),"NON"))</f>
        <v/>
      </c>
      <c r="P700" s="684" t="str">
        <f t="shared" si="111"/>
        <v/>
      </c>
      <c r="Q700" s="662" t="s">
        <v>16</v>
      </c>
      <c r="R700" s="662" t="s">
        <v>43</v>
      </c>
      <c r="S700" s="662" t="s">
        <v>33</v>
      </c>
      <c r="T700" s="662" t="s">
        <v>2726</v>
      </c>
      <c r="U700" s="662" t="s">
        <v>510</v>
      </c>
      <c r="V700" s="685">
        <v>915454551</v>
      </c>
      <c r="W700" s="685">
        <v>819872369</v>
      </c>
      <c r="X700" s="662" t="s">
        <v>2727</v>
      </c>
      <c r="Y700" s="662" t="s">
        <v>310</v>
      </c>
      <c r="Z700" s="662" t="s">
        <v>384</v>
      </c>
      <c r="AA700" s="662">
        <v>2008</v>
      </c>
      <c r="AB700" s="681">
        <v>42842</v>
      </c>
      <c r="AC700" s="686" t="s">
        <v>545</v>
      </c>
      <c r="AD700" s="686"/>
      <c r="AE700" s="686"/>
      <c r="AF700" s="686"/>
      <c r="DD700" s="626">
        <v>700</v>
      </c>
      <c r="DH700" s="681">
        <v>42984.638966782404</v>
      </c>
      <c r="DI700" s="662"/>
      <c r="DJ700" s="663"/>
      <c r="DK700" s="662"/>
      <c r="DL700" s="687" t="str">
        <f t="shared" ref="DL700:DL763" si="112">IF(DH700="","",IF(OR(M700="NON",M700=""),"รออนุมัติ",IF(AF700="","พร้อมซ่อม",IF(AF700=DE700,"พร้อมซ่อม","รออะไหล่"))))</f>
        <v>รออนุมัติ</v>
      </c>
      <c r="DM700" s="688"/>
    </row>
    <row r="701" spans="1:118" x14ac:dyDescent="0.25">
      <c r="A701" s="689">
        <f t="shared" si="99"/>
        <v>8442</v>
      </c>
      <c r="B701" s="690">
        <f t="shared" si="100"/>
        <v>1709018</v>
      </c>
      <c r="C701" s="626">
        <v>701</v>
      </c>
      <c r="D701" s="677" t="str">
        <f t="shared" si="97"/>
        <v>17</v>
      </c>
      <c r="E701" s="677" t="str">
        <f t="shared" si="98"/>
        <v>09</v>
      </c>
      <c r="F701" s="691">
        <f t="shared" si="101"/>
        <v>18</v>
      </c>
      <c r="G701" s="692" t="str">
        <f t="shared" si="102"/>
        <v>018</v>
      </c>
      <c r="H701" s="680" t="str">
        <f t="shared" si="96"/>
        <v>1709018</v>
      </c>
      <c r="L701" s="683" t="str">
        <f t="shared" si="109"/>
        <v/>
      </c>
      <c r="M701" s="684" t="str">
        <f t="shared" si="110"/>
        <v/>
      </c>
      <c r="N701" s="684" t="str">
        <f>IF(I701="","",IFERROR(VLOOKUP(B701,QUEUE!$F$11:$X$1000,19,FALSE),"NON"))</f>
        <v/>
      </c>
      <c r="O701" s="684" t="str">
        <f>IF(I701="","",IFERROR(IF(VLOOKUP(B701,REFINISH!$F$4:$O$1000,10,FALSE)="",VLOOKUP(B701,REFINISH!$F$4:$O$1000,8,FALSE),"OK"),"NON"))</f>
        <v/>
      </c>
      <c r="P701" s="684" t="str">
        <f t="shared" si="111"/>
        <v/>
      </c>
      <c r="Q701" s="662" t="s">
        <v>16</v>
      </c>
      <c r="R701" s="662" t="s">
        <v>44</v>
      </c>
      <c r="S701" s="662" t="s">
        <v>31</v>
      </c>
      <c r="T701" s="662" t="s">
        <v>2728</v>
      </c>
      <c r="U701" s="662" t="s">
        <v>392</v>
      </c>
      <c r="V701" s="685">
        <v>858134347</v>
      </c>
      <c r="X701" s="662" t="s">
        <v>2729</v>
      </c>
      <c r="Y701" s="662" t="s">
        <v>310</v>
      </c>
      <c r="Z701" s="662" t="s">
        <v>420</v>
      </c>
      <c r="AA701" s="662">
        <v>2005</v>
      </c>
      <c r="AB701" s="681">
        <v>43032</v>
      </c>
      <c r="AC701" s="686" t="s">
        <v>2730</v>
      </c>
      <c r="AD701" s="686"/>
      <c r="AE701" s="686"/>
      <c r="AF701" s="686"/>
      <c r="DD701" s="626">
        <v>701</v>
      </c>
      <c r="DH701" s="681">
        <v>42985.369225462964</v>
      </c>
      <c r="DI701" s="662"/>
      <c r="DJ701" s="663"/>
      <c r="DK701" s="662"/>
      <c r="DL701" s="687" t="str">
        <f t="shared" si="112"/>
        <v>รออนุมัติ</v>
      </c>
      <c r="DM701" s="688"/>
    </row>
    <row r="702" spans="1:118" x14ac:dyDescent="0.25">
      <c r="A702" s="689">
        <f t="shared" si="99"/>
        <v>3454</v>
      </c>
      <c r="B702" s="690">
        <f t="shared" si="100"/>
        <v>1709019</v>
      </c>
      <c r="C702" s="626">
        <v>702</v>
      </c>
      <c r="D702" s="677" t="str">
        <f t="shared" si="97"/>
        <v>17</v>
      </c>
      <c r="E702" s="677" t="str">
        <f t="shared" si="98"/>
        <v>09</v>
      </c>
      <c r="F702" s="691">
        <f t="shared" si="101"/>
        <v>19</v>
      </c>
      <c r="G702" s="692" t="str">
        <f t="shared" si="102"/>
        <v>019</v>
      </c>
      <c r="H702" s="680" t="str">
        <f t="shared" si="96"/>
        <v>1709019</v>
      </c>
      <c r="L702" s="683" t="str">
        <f t="shared" si="109"/>
        <v/>
      </c>
      <c r="M702" s="684" t="str">
        <f t="shared" si="110"/>
        <v/>
      </c>
      <c r="N702" s="684" t="str">
        <f>IF(I702="","",IFERROR(VLOOKUP(B702,QUEUE!$F$11:$X$1000,19,FALSE),"NON"))</f>
        <v/>
      </c>
      <c r="O702" s="684" t="str">
        <f>IF(I702="","",IFERROR(IF(VLOOKUP(B702,REFINISH!$F$4:$O$1000,10,FALSE)="",VLOOKUP(B702,REFINISH!$F$4:$O$1000,8,FALSE),"OK"),"NON"))</f>
        <v/>
      </c>
      <c r="P702" s="684" t="str">
        <f t="shared" si="111"/>
        <v/>
      </c>
      <c r="Q702" s="662" t="s">
        <v>16</v>
      </c>
      <c r="R702" s="662" t="s">
        <v>1527</v>
      </c>
      <c r="S702" s="662" t="s">
        <v>34</v>
      </c>
      <c r="T702" s="662" t="s">
        <v>2731</v>
      </c>
      <c r="U702" s="662" t="s">
        <v>326</v>
      </c>
      <c r="V702" s="685">
        <v>982868529</v>
      </c>
      <c r="X702" s="662" t="s">
        <v>2732</v>
      </c>
      <c r="Y702" s="662" t="s">
        <v>310</v>
      </c>
      <c r="Z702" s="662" t="s">
        <v>336</v>
      </c>
      <c r="AA702" s="662">
        <v>2013</v>
      </c>
      <c r="AD702" s="686"/>
      <c r="AE702" s="686"/>
      <c r="AF702" s="686"/>
      <c r="DD702" s="626">
        <v>702</v>
      </c>
      <c r="DH702" s="681">
        <v>42985.406750115741</v>
      </c>
      <c r="DI702" s="662"/>
      <c r="DJ702" s="663"/>
      <c r="DK702" s="662"/>
      <c r="DL702" s="687" t="str">
        <f t="shared" si="112"/>
        <v>รออนุมัติ</v>
      </c>
      <c r="DM702" s="688"/>
    </row>
    <row r="703" spans="1:118" x14ac:dyDescent="0.25">
      <c r="A703" s="689" t="e">
        <f t="shared" si="99"/>
        <v>#VALUE!</v>
      </c>
      <c r="B703" s="690">
        <f t="shared" si="100"/>
        <v>1709020</v>
      </c>
      <c r="C703" s="626">
        <v>703</v>
      </c>
      <c r="D703" s="677" t="str">
        <f t="shared" si="97"/>
        <v>17</v>
      </c>
      <c r="E703" s="677" t="str">
        <f t="shared" si="98"/>
        <v>09</v>
      </c>
      <c r="F703" s="691">
        <f t="shared" si="101"/>
        <v>20</v>
      </c>
      <c r="G703" s="692" t="str">
        <f t="shared" si="102"/>
        <v>020</v>
      </c>
      <c r="H703" s="680" t="str">
        <f t="shared" si="96"/>
        <v>1709020</v>
      </c>
      <c r="L703" s="683" t="str">
        <f t="shared" si="109"/>
        <v/>
      </c>
      <c r="M703" s="684" t="str">
        <f t="shared" si="110"/>
        <v/>
      </c>
      <c r="N703" s="684" t="str">
        <f>IF(I703="","",IFERROR(VLOOKUP(B703,QUEUE!$F$11:$X$1000,19,FALSE),"NON"))</f>
        <v/>
      </c>
      <c r="O703" s="684" t="str">
        <f>IF(I703="","",IFERROR(IF(VLOOKUP(B703,REFINISH!$F$4:$O$1000,10,FALSE)="",VLOOKUP(B703,REFINISH!$F$4:$O$1000,8,FALSE),"OK"),"NON"))</f>
        <v/>
      </c>
      <c r="P703" s="684" t="str">
        <f t="shared" si="111"/>
        <v/>
      </c>
      <c r="Q703" s="662" t="s">
        <v>16</v>
      </c>
      <c r="R703" s="662" t="s">
        <v>1527</v>
      </c>
      <c r="S703" s="662" t="s">
        <v>34</v>
      </c>
      <c r="T703" s="662" t="s">
        <v>2733</v>
      </c>
      <c r="U703" s="662" t="s">
        <v>480</v>
      </c>
      <c r="V703" s="685">
        <v>814388878</v>
      </c>
      <c r="X703" s="662" t="s">
        <v>2734</v>
      </c>
      <c r="Y703" s="662" t="s">
        <v>315</v>
      </c>
      <c r="Z703" s="662" t="s">
        <v>333</v>
      </c>
      <c r="AA703" s="662">
        <v>2008</v>
      </c>
      <c r="AB703" s="681">
        <v>42928</v>
      </c>
      <c r="AC703" s="686" t="s">
        <v>390</v>
      </c>
      <c r="AD703" s="686"/>
      <c r="AE703" s="686"/>
      <c r="AF703" s="686"/>
      <c r="DD703" s="626">
        <v>703</v>
      </c>
      <c r="DH703" s="681">
        <v>42985.408752546296</v>
      </c>
      <c r="DI703" s="662"/>
      <c r="DJ703" s="663"/>
      <c r="DK703" s="662"/>
      <c r="DL703" s="687" t="str">
        <f t="shared" si="112"/>
        <v>รออนุมัติ</v>
      </c>
      <c r="DM703" s="688"/>
    </row>
    <row r="704" spans="1:118" x14ac:dyDescent="0.25">
      <c r="A704" s="689">
        <f t="shared" si="99"/>
        <v>1355</v>
      </c>
      <c r="B704" s="690">
        <f t="shared" si="100"/>
        <v>1709021</v>
      </c>
      <c r="C704" s="626">
        <v>704</v>
      </c>
      <c r="D704" s="677" t="str">
        <f t="shared" si="97"/>
        <v>17</v>
      </c>
      <c r="E704" s="677" t="str">
        <f t="shared" si="98"/>
        <v>09</v>
      </c>
      <c r="F704" s="691">
        <f t="shared" si="101"/>
        <v>21</v>
      </c>
      <c r="G704" s="692" t="str">
        <f t="shared" si="102"/>
        <v>021</v>
      </c>
      <c r="H704" s="680" t="str">
        <f t="shared" si="96"/>
        <v>1709021</v>
      </c>
      <c r="L704" s="683" t="str">
        <f t="shared" si="109"/>
        <v/>
      </c>
      <c r="M704" s="684" t="str">
        <f t="shared" si="110"/>
        <v/>
      </c>
      <c r="N704" s="684" t="str">
        <f>IF(I704="","",IFERROR(VLOOKUP(B704,QUEUE!$F$11:$X$1000,19,FALSE),"NON"))</f>
        <v/>
      </c>
      <c r="O704" s="684" t="str">
        <f>IF(I704="","",IFERROR(IF(VLOOKUP(B704,REFINISH!$F$4:$O$1000,10,FALSE)="",VLOOKUP(B704,REFINISH!$F$4:$O$1000,8,FALSE),"OK"),"NON"))</f>
        <v/>
      </c>
      <c r="P704" s="684" t="str">
        <f t="shared" si="111"/>
        <v/>
      </c>
      <c r="Q704" s="662" t="s">
        <v>16</v>
      </c>
      <c r="R704" s="662" t="s">
        <v>1527</v>
      </c>
      <c r="S704" s="662" t="s">
        <v>34</v>
      </c>
      <c r="T704" s="662" t="s">
        <v>2733</v>
      </c>
      <c r="U704" s="662" t="s">
        <v>480</v>
      </c>
      <c r="V704" s="685">
        <v>814388878</v>
      </c>
      <c r="X704" s="662" t="s">
        <v>2735</v>
      </c>
      <c r="Y704" s="662" t="s">
        <v>315</v>
      </c>
      <c r="Z704" s="662" t="s">
        <v>333</v>
      </c>
      <c r="AA704" s="662">
        <v>2008</v>
      </c>
      <c r="AD704" s="686"/>
      <c r="AE704" s="686"/>
      <c r="AF704" s="686"/>
      <c r="DD704" s="626">
        <v>704</v>
      </c>
      <c r="DH704" s="681">
        <v>42985.411046527777</v>
      </c>
      <c r="DI704" s="662"/>
      <c r="DJ704" s="663"/>
      <c r="DK704" s="662"/>
      <c r="DL704" s="687" t="str">
        <f t="shared" si="112"/>
        <v>รออนุมัติ</v>
      </c>
      <c r="DM704" s="688"/>
    </row>
    <row r="705" spans="1:117" x14ac:dyDescent="0.25">
      <c r="A705" s="689">
        <f t="shared" si="99"/>
        <v>4642</v>
      </c>
      <c r="B705" s="690">
        <f t="shared" si="100"/>
        <v>1709022</v>
      </c>
      <c r="C705" s="626">
        <v>705</v>
      </c>
      <c r="D705" s="677" t="str">
        <f t="shared" si="97"/>
        <v>17</v>
      </c>
      <c r="E705" s="677" t="str">
        <f t="shared" si="98"/>
        <v>09</v>
      </c>
      <c r="F705" s="691">
        <f t="shared" si="101"/>
        <v>22</v>
      </c>
      <c r="G705" s="692" t="str">
        <f t="shared" si="102"/>
        <v>022</v>
      </c>
      <c r="H705" s="680" t="str">
        <f t="shared" si="96"/>
        <v>1709022</v>
      </c>
      <c r="I705" s="681">
        <v>42985.41807511574</v>
      </c>
      <c r="J705" s="681">
        <v>42992</v>
      </c>
      <c r="L705" s="683">
        <f t="shared" si="109"/>
        <v>6.5819248842599336</v>
      </c>
      <c r="M705" s="684" t="str">
        <f t="shared" si="110"/>
        <v>JOB</v>
      </c>
      <c r="N705" s="684" t="str">
        <f>IF(I705="","",IFERROR(VLOOKUP(B705,QUEUE!$F$11:$X$1000,19,FALSE),"NON"))</f>
        <v>สมบูรณ์</v>
      </c>
      <c r="O705" s="684" t="str">
        <f>IF(I705="","",IFERROR(IF(VLOOKUP(B705,REFINISH!$F$4:$O$1000,10,FALSE)="",VLOOKUP(B705,REFINISH!$F$4:$O$1000,8,FALSE),"OK"),"NON"))</f>
        <v>OK</v>
      </c>
      <c r="P705" s="684" t="str">
        <f t="shared" si="111"/>
        <v>NON</v>
      </c>
      <c r="Q705" s="662" t="s">
        <v>16</v>
      </c>
      <c r="R705" s="662" t="s">
        <v>43</v>
      </c>
      <c r="S705" s="662" t="s">
        <v>31</v>
      </c>
      <c r="T705" s="662" t="s">
        <v>2736</v>
      </c>
      <c r="V705" s="685">
        <v>631726970</v>
      </c>
      <c r="X705" s="662" t="s">
        <v>2737</v>
      </c>
      <c r="Y705" s="662" t="s">
        <v>310</v>
      </c>
      <c r="Z705" s="662" t="s">
        <v>336</v>
      </c>
      <c r="AA705" s="662">
        <v>2009</v>
      </c>
      <c r="AD705" s="686"/>
      <c r="AE705" s="686"/>
      <c r="AF705" s="686"/>
      <c r="AG705" s="626" t="s">
        <v>47</v>
      </c>
      <c r="AH705" s="626" t="s">
        <v>2738</v>
      </c>
      <c r="AI705" s="626" t="s">
        <v>72</v>
      </c>
      <c r="AJ705" s="626" t="s">
        <v>340</v>
      </c>
      <c r="AK705" s="626" t="s">
        <v>1286</v>
      </c>
      <c r="AM705" s="626" t="s">
        <v>780</v>
      </c>
      <c r="AO705" s="626" t="s">
        <v>2739</v>
      </c>
      <c r="AQ705" s="626" t="s">
        <v>2740</v>
      </c>
      <c r="DD705" s="626">
        <v>705</v>
      </c>
      <c r="DG705" s="626">
        <v>0.5</v>
      </c>
      <c r="DH705" s="681">
        <v>42985.413315393518</v>
      </c>
      <c r="DI705" s="662" t="s">
        <v>635</v>
      </c>
      <c r="DJ705" s="663">
        <v>1</v>
      </c>
      <c r="DK705" s="662"/>
      <c r="DL705" s="687" t="str">
        <f t="shared" si="112"/>
        <v>พร้อมซ่อม</v>
      </c>
      <c r="DM705" s="688">
        <v>6045</v>
      </c>
    </row>
    <row r="706" spans="1:117" x14ac:dyDescent="0.25">
      <c r="A706" s="689">
        <f t="shared" si="99"/>
        <v>2580</v>
      </c>
      <c r="B706" s="690">
        <f t="shared" si="100"/>
        <v>1709023</v>
      </c>
      <c r="C706" s="626">
        <v>706</v>
      </c>
      <c r="D706" s="677" t="str">
        <f t="shared" si="97"/>
        <v>17</v>
      </c>
      <c r="E706" s="677" t="str">
        <f t="shared" si="98"/>
        <v>09</v>
      </c>
      <c r="F706" s="691">
        <f t="shared" si="101"/>
        <v>23</v>
      </c>
      <c r="G706" s="692" t="str">
        <f t="shared" si="102"/>
        <v>023</v>
      </c>
      <c r="H706" s="680" t="str">
        <f t="shared" si="96"/>
        <v>1709023</v>
      </c>
      <c r="L706" s="683" t="str">
        <f t="shared" si="109"/>
        <v/>
      </c>
      <c r="M706" s="684" t="str">
        <f t="shared" si="110"/>
        <v/>
      </c>
      <c r="N706" s="684" t="str">
        <f>IF(I706="","",IFERROR(VLOOKUP(B706,QUEUE!$F$11:$X$1000,19,FALSE),"NON"))</f>
        <v/>
      </c>
      <c r="O706" s="684" t="str">
        <f>IF(I706="","",IFERROR(IF(VLOOKUP(B706,REFINISH!$F$4:$O$1000,10,FALSE)="",VLOOKUP(B706,REFINISH!$F$4:$O$1000,8,FALSE),"OK"),"NON"))</f>
        <v/>
      </c>
      <c r="P706" s="684" t="str">
        <f t="shared" si="111"/>
        <v/>
      </c>
      <c r="Q706" s="662" t="s">
        <v>16</v>
      </c>
      <c r="R706" s="662" t="s">
        <v>43</v>
      </c>
      <c r="S706" s="662" t="s">
        <v>31</v>
      </c>
      <c r="T706" s="662" t="s">
        <v>2741</v>
      </c>
      <c r="U706" s="662" t="s">
        <v>398</v>
      </c>
      <c r="V706" s="685">
        <v>969217447</v>
      </c>
      <c r="X706" s="662" t="s">
        <v>2742</v>
      </c>
      <c r="Y706" s="662" t="s">
        <v>323</v>
      </c>
      <c r="Z706" s="662">
        <v>2</v>
      </c>
      <c r="AA706" s="662">
        <v>2011</v>
      </c>
      <c r="AB706" s="681">
        <v>42917</v>
      </c>
      <c r="AC706" s="686" t="s">
        <v>1353</v>
      </c>
      <c r="AD706" s="686"/>
      <c r="AE706" s="686"/>
      <c r="AF706" s="686"/>
      <c r="DD706" s="626">
        <v>706</v>
      </c>
      <c r="DH706" s="681">
        <v>42985.462033912037</v>
      </c>
      <c r="DI706" s="662"/>
      <c r="DJ706" s="663"/>
      <c r="DK706" s="662">
        <v>1</v>
      </c>
      <c r="DL706" s="687" t="str">
        <f t="shared" si="112"/>
        <v>รออนุมัติ</v>
      </c>
      <c r="DM706" s="688"/>
    </row>
    <row r="707" spans="1:117" x14ac:dyDescent="0.25">
      <c r="A707" s="689">
        <f t="shared" si="99"/>
        <v>4389</v>
      </c>
      <c r="B707" s="690">
        <f t="shared" si="100"/>
        <v>1709024</v>
      </c>
      <c r="C707" s="626">
        <v>707</v>
      </c>
      <c r="D707" s="677" t="str">
        <f t="shared" si="97"/>
        <v>17</v>
      </c>
      <c r="E707" s="677" t="str">
        <f t="shared" si="98"/>
        <v>09</v>
      </c>
      <c r="F707" s="691">
        <f t="shared" si="101"/>
        <v>24</v>
      </c>
      <c r="G707" s="692" t="str">
        <f t="shared" si="102"/>
        <v>024</v>
      </c>
      <c r="H707" s="680" t="str">
        <f t="shared" si="96"/>
        <v>1709024</v>
      </c>
      <c r="K707" s="682">
        <v>43001</v>
      </c>
      <c r="L707" s="683" t="s">
        <v>555</v>
      </c>
      <c r="M707" s="684" t="s">
        <v>555</v>
      </c>
      <c r="N707" s="684" t="s">
        <v>555</v>
      </c>
      <c r="O707" s="684" t="s">
        <v>555</v>
      </c>
      <c r="P707" s="684" t="s">
        <v>555</v>
      </c>
      <c r="Q707" s="662" t="s">
        <v>16</v>
      </c>
      <c r="R707" s="662" t="s">
        <v>1527</v>
      </c>
      <c r="S707" s="662" t="s">
        <v>31</v>
      </c>
      <c r="T707" s="662" t="s">
        <v>2743</v>
      </c>
      <c r="V707" s="685">
        <v>823045782</v>
      </c>
      <c r="X707" s="662" t="s">
        <v>2744</v>
      </c>
      <c r="Y707" s="662" t="s">
        <v>294</v>
      </c>
      <c r="Z707" s="662" t="s">
        <v>389</v>
      </c>
      <c r="AA707" s="662">
        <v>2016</v>
      </c>
      <c r="AB707" s="681">
        <v>43217</v>
      </c>
      <c r="AC707" s="686" t="s">
        <v>296</v>
      </c>
      <c r="AD707" s="686"/>
      <c r="AE707" s="686"/>
      <c r="AF707" s="686"/>
      <c r="DD707" s="626">
        <v>707</v>
      </c>
      <c r="DH707" s="681">
        <v>42985.485281828704</v>
      </c>
      <c r="DI707" s="662"/>
      <c r="DJ707" s="663"/>
      <c r="DK707" s="662"/>
      <c r="DL707" s="687" t="str">
        <f t="shared" si="112"/>
        <v>พร้อมซ่อม</v>
      </c>
      <c r="DM707" s="688"/>
    </row>
    <row r="708" spans="1:117" x14ac:dyDescent="0.25">
      <c r="A708" s="689">
        <f t="shared" si="99"/>
        <v>746</v>
      </c>
      <c r="B708" s="690">
        <f t="shared" si="100"/>
        <v>1709025</v>
      </c>
      <c r="C708" s="626">
        <v>708</v>
      </c>
      <c r="D708" s="677" t="str">
        <f t="shared" si="97"/>
        <v>17</v>
      </c>
      <c r="E708" s="677" t="str">
        <f t="shared" si="98"/>
        <v>09</v>
      </c>
      <c r="F708" s="691">
        <f t="shared" si="101"/>
        <v>25</v>
      </c>
      <c r="G708" s="692" t="str">
        <f t="shared" si="102"/>
        <v>025</v>
      </c>
      <c r="H708" s="680" t="str">
        <f t="shared" si="96"/>
        <v>1709025</v>
      </c>
      <c r="I708" s="681">
        <v>43003.725593055555</v>
      </c>
      <c r="J708" s="681">
        <v>42983</v>
      </c>
      <c r="K708" s="682">
        <v>43025</v>
      </c>
      <c r="L708" s="683" t="s">
        <v>555</v>
      </c>
      <c r="M708" s="684" t="s">
        <v>555</v>
      </c>
      <c r="N708" s="684" t="s">
        <v>555</v>
      </c>
      <c r="O708" s="684" t="s">
        <v>555</v>
      </c>
      <c r="P708" s="684" t="s">
        <v>555</v>
      </c>
      <c r="Q708" s="662" t="s">
        <v>16</v>
      </c>
      <c r="R708" s="662" t="s">
        <v>44</v>
      </c>
      <c r="S708" s="662" t="s">
        <v>31</v>
      </c>
      <c r="T708" s="662" t="s">
        <v>2746</v>
      </c>
      <c r="U708" s="662" t="s">
        <v>501</v>
      </c>
      <c r="V708" s="685">
        <v>954800106</v>
      </c>
      <c r="X708" s="662" t="s">
        <v>2747</v>
      </c>
      <c r="Y708" s="662" t="s">
        <v>315</v>
      </c>
      <c r="Z708" s="662" t="s">
        <v>333</v>
      </c>
      <c r="AA708" s="662">
        <v>2010</v>
      </c>
      <c r="AB708" s="681">
        <v>43122</v>
      </c>
      <c r="AC708" s="686" t="s">
        <v>814</v>
      </c>
      <c r="AD708" s="686"/>
      <c r="AE708" s="686"/>
      <c r="AF708" s="686"/>
      <c r="AG708" s="626" t="s">
        <v>47</v>
      </c>
      <c r="AH708" s="626" t="s">
        <v>2923</v>
      </c>
      <c r="AI708" s="626" t="s">
        <v>48</v>
      </c>
      <c r="AJ708" s="626" t="s">
        <v>2923</v>
      </c>
      <c r="AK708" s="626" t="s">
        <v>51</v>
      </c>
      <c r="AM708" s="626" t="s">
        <v>53</v>
      </c>
      <c r="AO708" s="626" t="s">
        <v>64</v>
      </c>
      <c r="AQ708" s="626" t="s">
        <v>73</v>
      </c>
      <c r="AR708" s="626" t="s">
        <v>340</v>
      </c>
      <c r="AS708" s="626" t="s">
        <v>1616</v>
      </c>
      <c r="AU708" s="626" t="s">
        <v>2924</v>
      </c>
      <c r="AW708" s="626" t="s">
        <v>986</v>
      </c>
      <c r="AY708" s="626" t="s">
        <v>2925</v>
      </c>
      <c r="BA708" s="626" t="s">
        <v>2926</v>
      </c>
      <c r="BC708" s="626" t="s">
        <v>2927</v>
      </c>
      <c r="BE708" s="626" t="s">
        <v>2928</v>
      </c>
      <c r="BG708" s="626" t="s">
        <v>2929</v>
      </c>
      <c r="BI708" s="626" t="s">
        <v>2930</v>
      </c>
      <c r="DD708" s="626">
        <v>708</v>
      </c>
      <c r="DG708" s="626">
        <v>1</v>
      </c>
      <c r="DH708" s="681">
        <v>42985.698470254632</v>
      </c>
      <c r="DI708" s="662" t="s">
        <v>431</v>
      </c>
      <c r="DJ708" s="663">
        <v>4</v>
      </c>
      <c r="DK708" s="662">
        <v>1</v>
      </c>
      <c r="DL708" s="687" t="str">
        <f t="shared" si="112"/>
        <v>พร้อมซ่อม</v>
      </c>
      <c r="DM708" s="688">
        <v>0</v>
      </c>
    </row>
    <row r="709" spans="1:117" x14ac:dyDescent="0.25">
      <c r="A709" s="689">
        <f t="shared" si="99"/>
        <v>4108</v>
      </c>
      <c r="B709" s="690">
        <f t="shared" si="100"/>
        <v>1709026</v>
      </c>
      <c r="C709" s="626">
        <v>709</v>
      </c>
      <c r="D709" s="677" t="str">
        <f t="shared" si="97"/>
        <v>17</v>
      </c>
      <c r="E709" s="677" t="str">
        <f t="shared" si="98"/>
        <v>09</v>
      </c>
      <c r="F709" s="691">
        <f t="shared" si="101"/>
        <v>26</v>
      </c>
      <c r="G709" s="692" t="str">
        <f t="shared" si="102"/>
        <v>026</v>
      </c>
      <c r="H709" s="680" t="str">
        <f t="shared" si="96"/>
        <v>1709026</v>
      </c>
      <c r="I709" s="681">
        <v>43000.360913657409</v>
      </c>
      <c r="J709" s="681">
        <v>43008</v>
      </c>
      <c r="K709" s="682">
        <v>43005</v>
      </c>
      <c r="L709" s="683" t="s">
        <v>555</v>
      </c>
      <c r="M709" s="684" t="s">
        <v>555</v>
      </c>
      <c r="N709" s="684" t="s">
        <v>555</v>
      </c>
      <c r="O709" s="684" t="s">
        <v>555</v>
      </c>
      <c r="P709" s="684" t="s">
        <v>555</v>
      </c>
      <c r="Q709" s="662" t="s">
        <v>16</v>
      </c>
      <c r="R709" s="662" t="s">
        <v>44</v>
      </c>
      <c r="S709" s="662" t="s">
        <v>34</v>
      </c>
      <c r="T709" s="662" t="s">
        <v>2748</v>
      </c>
      <c r="U709" s="662" t="s">
        <v>398</v>
      </c>
      <c r="V709" s="685">
        <v>959423670</v>
      </c>
      <c r="X709" s="662" t="s">
        <v>1213</v>
      </c>
      <c r="Y709" s="662" t="s">
        <v>310</v>
      </c>
      <c r="Z709" s="662" t="s">
        <v>400</v>
      </c>
      <c r="AA709" s="662">
        <v>2010</v>
      </c>
      <c r="AB709" s="681">
        <v>43394</v>
      </c>
      <c r="AC709" s="686" t="s">
        <v>916</v>
      </c>
      <c r="AD709" s="686"/>
      <c r="AE709" s="686"/>
      <c r="AF709" s="686"/>
      <c r="AG709" s="626" t="s">
        <v>47</v>
      </c>
      <c r="AI709" s="626" t="s">
        <v>48</v>
      </c>
      <c r="AK709" s="626" t="s">
        <v>53</v>
      </c>
      <c r="AM709" s="626" t="s">
        <v>55</v>
      </c>
      <c r="AO709" s="626" t="s">
        <v>57</v>
      </c>
      <c r="AP709" s="626" t="s">
        <v>2229</v>
      </c>
      <c r="AQ709" s="626" t="s">
        <v>59</v>
      </c>
      <c r="AR709" s="626" t="s">
        <v>2229</v>
      </c>
      <c r="AS709" s="626" t="s">
        <v>65</v>
      </c>
      <c r="AT709" s="626" t="s">
        <v>340</v>
      </c>
      <c r="AU709" s="626" t="s">
        <v>72</v>
      </c>
      <c r="AV709" s="626" t="s">
        <v>340</v>
      </c>
      <c r="DD709" s="626">
        <v>709</v>
      </c>
      <c r="DG709" s="626">
        <v>1.5</v>
      </c>
      <c r="DH709" s="681">
        <v>42985.704575578704</v>
      </c>
      <c r="DI709" s="662">
        <v>0</v>
      </c>
      <c r="DJ709" s="663">
        <v>6</v>
      </c>
      <c r="DK709" s="662"/>
      <c r="DL709" s="687" t="str">
        <f t="shared" si="112"/>
        <v>พร้อมซ่อม</v>
      </c>
      <c r="DM709" s="688">
        <v>13570</v>
      </c>
    </row>
    <row r="710" spans="1:117" x14ac:dyDescent="0.25">
      <c r="A710" s="689">
        <f t="shared" si="99"/>
        <v>9356</v>
      </c>
      <c r="B710" s="690">
        <f t="shared" si="100"/>
        <v>1709027</v>
      </c>
      <c r="C710" s="626">
        <v>710</v>
      </c>
      <c r="D710" s="677" t="str">
        <f t="shared" si="97"/>
        <v>17</v>
      </c>
      <c r="E710" s="677" t="str">
        <f t="shared" si="98"/>
        <v>09</v>
      </c>
      <c r="F710" s="691">
        <f t="shared" si="101"/>
        <v>27</v>
      </c>
      <c r="G710" s="692" t="str">
        <f t="shared" si="102"/>
        <v>027</v>
      </c>
      <c r="H710" s="680" t="str">
        <f t="shared" ref="H710:H773" si="113">IF(DH710="","",D710&amp;E710&amp;G710)</f>
        <v>1709027</v>
      </c>
      <c r="L710" s="683" t="str">
        <f t="shared" si="109"/>
        <v/>
      </c>
      <c r="M710" s="684" t="str">
        <f t="shared" si="110"/>
        <v/>
      </c>
      <c r="N710" s="684" t="str">
        <f>IF(I710="","",IFERROR(VLOOKUP(B710,QUEUE!$F$11:$X$1000,19,FALSE),"NON"))</f>
        <v/>
      </c>
      <c r="O710" s="684" t="str">
        <f>IF(I710="","",IFERROR(IF(VLOOKUP(B710,REFINISH!$F$4:$O$1000,10,FALSE)="",VLOOKUP(B710,REFINISH!$F$4:$O$1000,8,FALSE),"OK"),"NON"))</f>
        <v/>
      </c>
      <c r="P710" s="684" t="str">
        <f t="shared" si="111"/>
        <v/>
      </c>
      <c r="Q710" s="662" t="s">
        <v>16</v>
      </c>
      <c r="R710" s="662" t="s">
        <v>1527</v>
      </c>
      <c r="S710" s="662" t="s">
        <v>35</v>
      </c>
      <c r="T710" s="662" t="s">
        <v>2751</v>
      </c>
      <c r="U710" s="662" t="s">
        <v>501</v>
      </c>
      <c r="V710" s="685">
        <v>810869376</v>
      </c>
      <c r="W710" s="685">
        <v>865120609</v>
      </c>
      <c r="X710" s="662" t="s">
        <v>2752</v>
      </c>
      <c r="Y710" s="662" t="s">
        <v>294</v>
      </c>
      <c r="Z710" s="662" t="s">
        <v>590</v>
      </c>
      <c r="AA710" s="662">
        <v>2016</v>
      </c>
      <c r="AD710" s="686"/>
      <c r="AE710" s="686"/>
      <c r="AF710" s="686"/>
      <c r="DD710" s="626">
        <v>710</v>
      </c>
      <c r="DH710" s="681">
        <v>42986.40125949074</v>
      </c>
      <c r="DI710" s="662"/>
      <c r="DJ710" s="663"/>
      <c r="DK710" s="662"/>
      <c r="DL710" s="687" t="str">
        <f t="shared" si="112"/>
        <v>รออนุมัติ</v>
      </c>
      <c r="DM710" s="688"/>
    </row>
    <row r="711" spans="1:117" x14ac:dyDescent="0.25">
      <c r="A711" s="689">
        <f t="shared" si="99"/>
        <v>2892</v>
      </c>
      <c r="B711" s="690">
        <f t="shared" si="100"/>
        <v>1709028</v>
      </c>
      <c r="C711" s="626">
        <v>711</v>
      </c>
      <c r="D711" s="677" t="str">
        <f t="shared" ref="D711:D774" si="114">TEXT(DH711,"yy")</f>
        <v>17</v>
      </c>
      <c r="E711" s="677" t="str">
        <f t="shared" ref="E711:E774" si="115">TEXT(DH711,"mm")</f>
        <v>09</v>
      </c>
      <c r="F711" s="691">
        <f t="shared" si="101"/>
        <v>28</v>
      </c>
      <c r="G711" s="692" t="str">
        <f t="shared" si="102"/>
        <v>028</v>
      </c>
      <c r="H711" s="680" t="str">
        <f t="shared" si="113"/>
        <v>1709028</v>
      </c>
      <c r="L711" s="683" t="str">
        <f t="shared" si="109"/>
        <v/>
      </c>
      <c r="M711" s="684" t="str">
        <f t="shared" si="110"/>
        <v/>
      </c>
      <c r="N711" s="684" t="str">
        <f>IF(I711="","",IFERROR(VLOOKUP(B711,QUEUE!$F$11:$X$1000,19,FALSE),"NON"))</f>
        <v/>
      </c>
      <c r="O711" s="684" t="str">
        <f>IF(I711="","",IFERROR(IF(VLOOKUP(B711,REFINISH!$F$4:$O$1000,10,FALSE)="",VLOOKUP(B711,REFINISH!$F$4:$O$1000,8,FALSE),"OK"),"NON"))</f>
        <v/>
      </c>
      <c r="P711" s="684" t="str">
        <f t="shared" si="111"/>
        <v/>
      </c>
      <c r="Q711" s="662" t="s">
        <v>16</v>
      </c>
      <c r="R711" s="662" t="s">
        <v>43</v>
      </c>
      <c r="S711" s="662" t="s">
        <v>35</v>
      </c>
      <c r="T711" s="662" t="s">
        <v>2753</v>
      </c>
      <c r="U711" s="662" t="s">
        <v>387</v>
      </c>
      <c r="V711" s="685">
        <v>968920146</v>
      </c>
      <c r="X711" s="662" t="s">
        <v>2754</v>
      </c>
      <c r="Y711" s="662" t="s">
        <v>323</v>
      </c>
      <c r="Z711" s="662">
        <v>3</v>
      </c>
      <c r="AA711" s="662">
        <v>2013</v>
      </c>
      <c r="AB711" s="681">
        <v>42918</v>
      </c>
      <c r="AC711" s="686" t="s">
        <v>661</v>
      </c>
      <c r="AD711" s="686"/>
      <c r="AE711" s="686"/>
      <c r="AF711" s="686"/>
      <c r="DD711" s="626">
        <v>711</v>
      </c>
      <c r="DH711" s="681">
        <v>42986.441431250001</v>
      </c>
      <c r="DI711" s="662"/>
      <c r="DJ711" s="663"/>
      <c r="DK711" s="662"/>
      <c r="DL711" s="687" t="str">
        <f t="shared" si="112"/>
        <v>รออนุมัติ</v>
      </c>
      <c r="DM711" s="688"/>
    </row>
    <row r="712" spans="1:117" x14ac:dyDescent="0.25">
      <c r="A712" s="689">
        <f t="shared" si="99"/>
        <v>6058</v>
      </c>
      <c r="B712" s="690">
        <f t="shared" si="100"/>
        <v>1709029</v>
      </c>
      <c r="C712" s="626">
        <v>712</v>
      </c>
      <c r="D712" s="677" t="str">
        <f t="shared" si="114"/>
        <v>17</v>
      </c>
      <c r="E712" s="677" t="str">
        <f t="shared" si="115"/>
        <v>09</v>
      </c>
      <c r="F712" s="691">
        <f t="shared" si="101"/>
        <v>29</v>
      </c>
      <c r="G712" s="692" t="str">
        <f t="shared" si="102"/>
        <v>029</v>
      </c>
      <c r="H712" s="680" t="str">
        <f t="shared" si="113"/>
        <v>1709029</v>
      </c>
      <c r="I712" s="681">
        <v>42986.476098148145</v>
      </c>
      <c r="J712" s="681">
        <v>42997</v>
      </c>
      <c r="K712" s="682">
        <v>42997</v>
      </c>
      <c r="L712" s="683" t="s">
        <v>555</v>
      </c>
      <c r="M712" s="684" t="s">
        <v>555</v>
      </c>
      <c r="N712" s="684" t="s">
        <v>555</v>
      </c>
      <c r="O712" s="684" t="s">
        <v>555</v>
      </c>
      <c r="P712" s="684" t="s">
        <v>555</v>
      </c>
      <c r="Q712" s="662" t="s">
        <v>16</v>
      </c>
      <c r="R712" s="662" t="s">
        <v>44</v>
      </c>
      <c r="S712" s="662" t="s">
        <v>1376</v>
      </c>
      <c r="T712" s="662" t="s">
        <v>1377</v>
      </c>
      <c r="U712" s="662" t="s">
        <v>303</v>
      </c>
      <c r="V712" s="685">
        <v>898997275</v>
      </c>
      <c r="W712" s="685">
        <v>917399296</v>
      </c>
      <c r="X712" s="662" t="s">
        <v>1378</v>
      </c>
      <c r="Y712" s="662" t="s">
        <v>403</v>
      </c>
      <c r="Z712" s="662" t="s">
        <v>404</v>
      </c>
      <c r="AA712" s="662">
        <v>2014</v>
      </c>
      <c r="AB712" s="681">
        <v>42805</v>
      </c>
      <c r="AC712" s="686" t="s">
        <v>1379</v>
      </c>
      <c r="AD712" s="686"/>
      <c r="AE712" s="686"/>
      <c r="AF712" s="686"/>
      <c r="AG712" s="626" t="s">
        <v>51</v>
      </c>
      <c r="AI712" s="626" t="s">
        <v>52</v>
      </c>
      <c r="AK712" s="626" t="s">
        <v>56</v>
      </c>
      <c r="AM712" s="626" t="s">
        <v>57</v>
      </c>
      <c r="AO712" s="626" t="s">
        <v>58</v>
      </c>
      <c r="AQ712" s="626" t="s">
        <v>2756</v>
      </c>
      <c r="AS712" s="626" t="s">
        <v>2757</v>
      </c>
      <c r="DD712" s="626">
        <v>712</v>
      </c>
      <c r="DH712" s="681">
        <v>42986.470377777776</v>
      </c>
      <c r="DI712" s="662" t="s">
        <v>2755</v>
      </c>
      <c r="DJ712" s="663">
        <v>5</v>
      </c>
      <c r="DK712" s="662">
        <v>1</v>
      </c>
      <c r="DL712" s="687" t="str">
        <f t="shared" si="112"/>
        <v>พร้อมซ่อม</v>
      </c>
      <c r="DM712" s="688">
        <v>10160</v>
      </c>
    </row>
    <row r="713" spans="1:117" x14ac:dyDescent="0.25">
      <c r="A713" s="689">
        <f t="shared" ref="A713:A776" si="116">IFERROR(VALUE(RIGHT(X713,4)),IFERROR(VALUE(RIGHT(X713,3)),VALUE(RIGHT(X713,2))))</f>
        <v>5615</v>
      </c>
      <c r="B713" s="690">
        <f t="shared" ref="B713:B776" si="117">VALUE(H713)</f>
        <v>1709030</v>
      </c>
      <c r="C713" s="626">
        <v>713</v>
      </c>
      <c r="D713" s="677" t="str">
        <f t="shared" si="114"/>
        <v>17</v>
      </c>
      <c r="E713" s="677" t="str">
        <f t="shared" si="115"/>
        <v>09</v>
      </c>
      <c r="F713" s="691">
        <f t="shared" ref="F713:F776" si="118">IF(E713=E712,F712+1,1)</f>
        <v>30</v>
      </c>
      <c r="G713" s="692" t="str">
        <f t="shared" ref="G713:G776" si="119">TEXT(F713,"000")</f>
        <v>030</v>
      </c>
      <c r="H713" s="680" t="str">
        <f t="shared" si="113"/>
        <v>1709030</v>
      </c>
      <c r="L713" s="683" t="str">
        <f t="shared" si="109"/>
        <v/>
      </c>
      <c r="M713" s="684" t="str">
        <f t="shared" si="110"/>
        <v/>
      </c>
      <c r="N713" s="684" t="str">
        <f>IF(I713="","",IFERROR(VLOOKUP(B713,QUEUE!$F$11:$X$1000,19,FALSE),"NON"))</f>
        <v/>
      </c>
      <c r="O713" s="684" t="str">
        <f>IF(I713="","",IFERROR(IF(VLOOKUP(B713,REFINISH!$F$4:$O$1000,10,FALSE)="",VLOOKUP(B713,REFINISH!$F$4:$O$1000,8,FALSE),"OK"),"NON"))</f>
        <v/>
      </c>
      <c r="P713" s="684" t="str">
        <f t="shared" si="111"/>
        <v/>
      </c>
      <c r="Q713" s="662" t="s">
        <v>16</v>
      </c>
      <c r="R713" s="662" t="s">
        <v>1527</v>
      </c>
      <c r="S713" s="662" t="s">
        <v>35</v>
      </c>
      <c r="T713" s="662" t="s">
        <v>2758</v>
      </c>
      <c r="U713" s="662" t="s">
        <v>303</v>
      </c>
      <c r="V713" s="685">
        <v>811716733</v>
      </c>
      <c r="X713" s="662" t="s">
        <v>2759</v>
      </c>
      <c r="Y713" s="662" t="s">
        <v>477</v>
      </c>
      <c r="Z713" s="662" t="s">
        <v>707</v>
      </c>
      <c r="AA713" s="662">
        <v>2010</v>
      </c>
      <c r="AB713" s="681">
        <v>42697</v>
      </c>
      <c r="AC713" s="686" t="s">
        <v>832</v>
      </c>
      <c r="AD713" s="686"/>
      <c r="AE713" s="686"/>
      <c r="AF713" s="686"/>
      <c r="DD713" s="626">
        <v>713</v>
      </c>
      <c r="DH713" s="681">
        <v>42986.480678472224</v>
      </c>
      <c r="DI713" s="662"/>
      <c r="DJ713" s="663"/>
      <c r="DK713" s="662"/>
      <c r="DL713" s="687" t="str">
        <f t="shared" si="112"/>
        <v>รออนุมัติ</v>
      </c>
      <c r="DM713" s="688"/>
    </row>
    <row r="714" spans="1:117" x14ac:dyDescent="0.25">
      <c r="A714" s="689">
        <f t="shared" si="116"/>
        <v>1139</v>
      </c>
      <c r="B714" s="690">
        <f t="shared" si="117"/>
        <v>1709031</v>
      </c>
      <c r="C714" s="626">
        <v>714</v>
      </c>
      <c r="D714" s="677" t="str">
        <f t="shared" si="114"/>
        <v>17</v>
      </c>
      <c r="E714" s="677" t="str">
        <f t="shared" si="115"/>
        <v>09</v>
      </c>
      <c r="F714" s="691">
        <f t="shared" si="118"/>
        <v>31</v>
      </c>
      <c r="G714" s="692" t="str">
        <f t="shared" si="119"/>
        <v>031</v>
      </c>
      <c r="H714" s="680" t="str">
        <f t="shared" si="113"/>
        <v>1709031</v>
      </c>
      <c r="L714" s="683" t="str">
        <f t="shared" si="109"/>
        <v/>
      </c>
      <c r="M714" s="684" t="str">
        <f t="shared" si="110"/>
        <v/>
      </c>
      <c r="N714" s="684" t="str">
        <f>IF(I714="","",IFERROR(VLOOKUP(B714,QUEUE!$F$11:$X$1000,19,FALSE),"NON"))</f>
        <v/>
      </c>
      <c r="O714" s="684" t="str">
        <f>IF(I714="","",IFERROR(IF(VLOOKUP(B714,REFINISH!$F$4:$O$1000,10,FALSE)="",VLOOKUP(B714,REFINISH!$F$4:$O$1000,8,FALSE),"OK"),"NON"))</f>
        <v/>
      </c>
      <c r="P714" s="684" t="str">
        <f t="shared" si="111"/>
        <v/>
      </c>
      <c r="Q714" s="662" t="s">
        <v>16</v>
      </c>
      <c r="R714" s="662" t="s">
        <v>102</v>
      </c>
      <c r="S714" s="662" t="s">
        <v>35</v>
      </c>
      <c r="T714" s="662" t="s">
        <v>2760</v>
      </c>
      <c r="U714" s="662" t="s">
        <v>308</v>
      </c>
      <c r="V714" s="685">
        <v>880109860</v>
      </c>
      <c r="W714" s="685">
        <v>896844514</v>
      </c>
      <c r="X714" s="662" t="s">
        <v>2761</v>
      </c>
      <c r="Y714" s="662" t="s">
        <v>299</v>
      </c>
      <c r="Z714" s="662" t="s">
        <v>368</v>
      </c>
      <c r="AA714" s="662">
        <v>2006</v>
      </c>
      <c r="AB714" s="681">
        <v>43100</v>
      </c>
      <c r="AC714" s="686" t="s">
        <v>301</v>
      </c>
      <c r="AD714" s="686"/>
      <c r="AE714" s="686"/>
      <c r="AF714" s="686"/>
      <c r="DD714" s="626">
        <v>714</v>
      </c>
      <c r="DH714" s="681">
        <v>42986.555127893516</v>
      </c>
      <c r="DI714" s="662"/>
      <c r="DJ714" s="663"/>
      <c r="DK714" s="662"/>
      <c r="DL714" s="687" t="str">
        <f t="shared" si="112"/>
        <v>รออนุมัติ</v>
      </c>
      <c r="DM714" s="688"/>
    </row>
    <row r="715" spans="1:117" x14ac:dyDescent="0.25">
      <c r="A715" s="689">
        <f t="shared" si="116"/>
        <v>5437</v>
      </c>
      <c r="B715" s="690">
        <f t="shared" si="117"/>
        <v>1709032</v>
      </c>
      <c r="C715" s="626">
        <v>715</v>
      </c>
      <c r="D715" s="677" t="str">
        <f t="shared" si="114"/>
        <v>17</v>
      </c>
      <c r="E715" s="677" t="str">
        <f t="shared" si="115"/>
        <v>09</v>
      </c>
      <c r="F715" s="691">
        <f t="shared" si="118"/>
        <v>32</v>
      </c>
      <c r="G715" s="692" t="str">
        <f t="shared" si="119"/>
        <v>032</v>
      </c>
      <c r="H715" s="680" t="str">
        <f t="shared" si="113"/>
        <v>1709032</v>
      </c>
      <c r="I715" s="681">
        <v>42987.552232175927</v>
      </c>
      <c r="J715" s="681">
        <v>0</v>
      </c>
      <c r="L715" s="683">
        <f t="shared" si="109"/>
        <v>-42987.552232175927</v>
      </c>
      <c r="M715" s="684" t="str">
        <f t="shared" si="110"/>
        <v>JOB</v>
      </c>
      <c r="N715" s="684" t="str">
        <f>IF(I715="","",IFERROR(VLOOKUP(B715,QUEUE!$F$11:$X$1000,19,FALSE),"NON"))</f>
        <v>ตรวจสอบ</v>
      </c>
      <c r="O715" s="684" t="str">
        <f>IF(I715="","",IFERROR(IF(VLOOKUP(B715,REFINISH!$F$4:$O$1000,10,FALSE)="",VLOOKUP(B715,REFINISH!$F$4:$O$1000,8,FALSE),"OK"),"NON"))</f>
        <v>เทพารักษ์</v>
      </c>
      <c r="P715" s="684" t="str">
        <f t="shared" si="111"/>
        <v>NON</v>
      </c>
      <c r="Q715" s="662" t="s">
        <v>16</v>
      </c>
      <c r="R715" s="662" t="s">
        <v>179</v>
      </c>
      <c r="S715" s="662" t="s">
        <v>33</v>
      </c>
      <c r="T715" s="662" t="s">
        <v>2762</v>
      </c>
      <c r="V715" s="685">
        <v>928796990</v>
      </c>
      <c r="X715" s="662" t="s">
        <v>2763</v>
      </c>
      <c r="Y715" s="662" t="s">
        <v>323</v>
      </c>
      <c r="Z715" s="662" t="s">
        <v>2764</v>
      </c>
      <c r="AA715" s="662">
        <v>2003</v>
      </c>
      <c r="AB715" s="681">
        <v>43063</v>
      </c>
      <c r="AC715" s="686" t="s">
        <v>412</v>
      </c>
      <c r="AD715" s="686"/>
      <c r="AE715" s="686"/>
      <c r="AF715" s="686"/>
      <c r="AG715" s="626" t="s">
        <v>810</v>
      </c>
      <c r="DD715" s="626">
        <v>715</v>
      </c>
      <c r="DH715" s="681">
        <v>42987.550712037038</v>
      </c>
      <c r="DI715" s="662" t="s">
        <v>370</v>
      </c>
      <c r="DJ715" s="663">
        <v>0</v>
      </c>
      <c r="DK715" s="662"/>
      <c r="DL715" s="687" t="str">
        <f t="shared" si="112"/>
        <v>พร้อมซ่อม</v>
      </c>
      <c r="DM715" s="688">
        <v>0</v>
      </c>
    </row>
    <row r="716" spans="1:117" x14ac:dyDescent="0.25">
      <c r="A716" s="689">
        <f t="shared" si="116"/>
        <v>4408</v>
      </c>
      <c r="B716" s="690">
        <f t="shared" si="117"/>
        <v>1709033</v>
      </c>
      <c r="C716" s="626">
        <v>716</v>
      </c>
      <c r="D716" s="677" t="str">
        <f t="shared" si="114"/>
        <v>17</v>
      </c>
      <c r="E716" s="677" t="str">
        <f t="shared" si="115"/>
        <v>09</v>
      </c>
      <c r="F716" s="691">
        <f t="shared" si="118"/>
        <v>33</v>
      </c>
      <c r="G716" s="692" t="str">
        <f t="shared" si="119"/>
        <v>033</v>
      </c>
      <c r="H716" s="680" t="str">
        <f t="shared" si="113"/>
        <v>1709033</v>
      </c>
      <c r="K716" s="682">
        <v>42990.559460648146</v>
      </c>
      <c r="L716" s="683" t="s">
        <v>555</v>
      </c>
      <c r="M716" s="684" t="s">
        <v>555</v>
      </c>
      <c r="N716" s="684" t="s">
        <v>555</v>
      </c>
      <c r="O716" s="684" t="s">
        <v>555</v>
      </c>
      <c r="P716" s="684" t="s">
        <v>555</v>
      </c>
      <c r="Q716" s="662" t="s">
        <v>16</v>
      </c>
      <c r="R716" s="662" t="s">
        <v>43</v>
      </c>
      <c r="S716" s="662" t="s">
        <v>34</v>
      </c>
      <c r="T716" s="662" t="s">
        <v>2765</v>
      </c>
      <c r="U716" s="662" t="s">
        <v>501</v>
      </c>
      <c r="V716" s="685">
        <v>872578823</v>
      </c>
      <c r="X716" s="662" t="s">
        <v>2766</v>
      </c>
      <c r="Y716" s="662" t="s">
        <v>294</v>
      </c>
      <c r="Z716" s="662" t="s">
        <v>715</v>
      </c>
      <c r="AA716" s="662">
        <v>2011</v>
      </c>
      <c r="AB716" s="681">
        <v>42656</v>
      </c>
      <c r="AC716" s="686" t="s">
        <v>1594</v>
      </c>
      <c r="AD716" s="686"/>
      <c r="AE716" s="686"/>
      <c r="AF716" s="686"/>
      <c r="DD716" s="626">
        <v>716</v>
      </c>
      <c r="DH716" s="681">
        <v>42987.554250000001</v>
      </c>
      <c r="DI716" s="662"/>
      <c r="DJ716" s="663"/>
      <c r="DK716" s="662"/>
      <c r="DL716" s="687" t="str">
        <f t="shared" si="112"/>
        <v>พร้อมซ่อม</v>
      </c>
      <c r="DM716" s="688"/>
    </row>
    <row r="717" spans="1:117" x14ac:dyDescent="0.25">
      <c r="A717" s="689">
        <f t="shared" si="116"/>
        <v>5497</v>
      </c>
      <c r="B717" s="690">
        <f t="shared" si="117"/>
        <v>1709034</v>
      </c>
      <c r="C717" s="626">
        <v>717</v>
      </c>
      <c r="D717" s="677" t="str">
        <f t="shared" si="114"/>
        <v>17</v>
      </c>
      <c r="E717" s="677" t="str">
        <f t="shared" si="115"/>
        <v>09</v>
      </c>
      <c r="F717" s="691">
        <f t="shared" si="118"/>
        <v>34</v>
      </c>
      <c r="G717" s="692" t="str">
        <f t="shared" si="119"/>
        <v>034</v>
      </c>
      <c r="H717" s="680" t="str">
        <f t="shared" si="113"/>
        <v>1709034</v>
      </c>
      <c r="I717" s="681">
        <v>42997.451032523146</v>
      </c>
      <c r="J717" s="681">
        <v>43001</v>
      </c>
      <c r="L717" s="683">
        <f t="shared" si="109"/>
        <v>3.548967476854159</v>
      </c>
      <c r="M717" s="684" t="str">
        <f t="shared" si="110"/>
        <v>JOB</v>
      </c>
      <c r="N717" s="684" t="str">
        <f>IF(I717="","",IFERROR(VLOOKUP(B717,QUEUE!$F$11:$X$1000,19,FALSE),"NON"))</f>
        <v>สมบูรณ์</v>
      </c>
      <c r="O717" s="684" t="str">
        <f>IF(I717="","",IFERROR(IF(VLOOKUP(B717,REFINISH!$F$4:$O$1000,10,FALSE)="",VLOOKUP(B717,REFINISH!$F$4:$O$1000,8,FALSE),"OK"),"NON"))</f>
        <v>OK</v>
      </c>
      <c r="P717" s="684" t="str">
        <f t="shared" si="111"/>
        <v>NON</v>
      </c>
      <c r="Q717" s="662" t="s">
        <v>16</v>
      </c>
      <c r="R717" s="662" t="s">
        <v>1527</v>
      </c>
      <c r="S717" s="662" t="s">
        <v>31</v>
      </c>
      <c r="T717" s="662" t="s">
        <v>2768</v>
      </c>
      <c r="U717" s="662" t="s">
        <v>308</v>
      </c>
      <c r="V717" s="685">
        <v>817206937</v>
      </c>
      <c r="X717" s="662" t="s">
        <v>2769</v>
      </c>
      <c r="Y717" s="662" t="s">
        <v>323</v>
      </c>
      <c r="Z717" s="662">
        <v>3</v>
      </c>
      <c r="AA717" s="662">
        <v>2016</v>
      </c>
      <c r="AB717" s="681">
        <v>43276</v>
      </c>
      <c r="AC717" s="686" t="s">
        <v>2514</v>
      </c>
      <c r="AD717" s="686"/>
      <c r="AE717" s="686"/>
      <c r="AF717" s="686"/>
      <c r="AG717" s="626" t="s">
        <v>47</v>
      </c>
      <c r="AI717" s="626" t="s">
        <v>51</v>
      </c>
      <c r="AK717" s="626" t="s">
        <v>56</v>
      </c>
      <c r="AM717" s="626" t="s">
        <v>1299</v>
      </c>
      <c r="DD717" s="626">
        <v>717</v>
      </c>
      <c r="DG717" s="626">
        <v>0.5</v>
      </c>
      <c r="DH717" s="681">
        <v>42987.597169097222</v>
      </c>
      <c r="DI717" s="662">
        <v>0</v>
      </c>
      <c r="DJ717" s="663">
        <v>3</v>
      </c>
      <c r="DK717" s="662">
        <v>1</v>
      </c>
      <c r="DL717" s="687" t="str">
        <f t="shared" si="112"/>
        <v>พร้อมซ่อม</v>
      </c>
      <c r="DM717" s="688">
        <v>0</v>
      </c>
    </row>
    <row r="718" spans="1:117" x14ac:dyDescent="0.25">
      <c r="A718" s="689">
        <f t="shared" si="116"/>
        <v>4104</v>
      </c>
      <c r="B718" s="690">
        <f t="shared" si="117"/>
        <v>1709035</v>
      </c>
      <c r="C718" s="626">
        <v>718</v>
      </c>
      <c r="D718" s="677" t="str">
        <f t="shared" si="114"/>
        <v>17</v>
      </c>
      <c r="E718" s="677" t="str">
        <f t="shared" si="115"/>
        <v>09</v>
      </c>
      <c r="F718" s="691">
        <f t="shared" si="118"/>
        <v>35</v>
      </c>
      <c r="G718" s="692" t="str">
        <f t="shared" si="119"/>
        <v>035</v>
      </c>
      <c r="H718" s="680" t="str">
        <f t="shared" si="113"/>
        <v>1709035</v>
      </c>
      <c r="L718" s="683" t="str">
        <f t="shared" si="109"/>
        <v/>
      </c>
      <c r="M718" s="684" t="str">
        <f t="shared" si="110"/>
        <v/>
      </c>
      <c r="N718" s="684" t="str">
        <f>IF(I718="","",IFERROR(VLOOKUP(B718,QUEUE!$F$11:$X$1000,19,FALSE),"NON"))</f>
        <v/>
      </c>
      <c r="O718" s="684" t="str">
        <f>IF(I718="","",IFERROR(IF(VLOOKUP(B718,REFINISH!$F$4:$O$1000,10,FALSE)="",VLOOKUP(B718,REFINISH!$F$4:$O$1000,8,FALSE),"OK"),"NON"))</f>
        <v/>
      </c>
      <c r="P718" s="684" t="str">
        <f t="shared" si="111"/>
        <v/>
      </c>
      <c r="Q718" s="662" t="s">
        <v>16</v>
      </c>
      <c r="R718" s="662" t="s">
        <v>1527</v>
      </c>
      <c r="S718" s="662" t="s">
        <v>201</v>
      </c>
      <c r="T718" s="662" t="s">
        <v>397</v>
      </c>
      <c r="U718" s="662" t="s">
        <v>398</v>
      </c>
      <c r="V718" s="685">
        <v>849396438</v>
      </c>
      <c r="X718" s="662" t="s">
        <v>2779</v>
      </c>
      <c r="Y718" s="662" t="s">
        <v>310</v>
      </c>
      <c r="Z718" s="662" t="s">
        <v>400</v>
      </c>
      <c r="AA718" s="662">
        <v>2010</v>
      </c>
      <c r="AD718" s="686"/>
      <c r="AE718" s="686"/>
      <c r="AF718" s="686"/>
      <c r="DD718" s="626">
        <v>718</v>
      </c>
      <c r="DH718" s="681">
        <v>42990.376886921294</v>
      </c>
      <c r="DI718" s="662"/>
      <c r="DJ718" s="663"/>
      <c r="DK718" s="662"/>
      <c r="DL718" s="687" t="str">
        <f t="shared" si="112"/>
        <v>รออนุมัติ</v>
      </c>
      <c r="DM718" s="688"/>
    </row>
    <row r="719" spans="1:117" x14ac:dyDescent="0.25">
      <c r="A719" s="689">
        <f t="shared" si="116"/>
        <v>5152</v>
      </c>
      <c r="B719" s="690">
        <f t="shared" si="117"/>
        <v>1709036</v>
      </c>
      <c r="C719" s="626">
        <v>719</v>
      </c>
      <c r="D719" s="677" t="str">
        <f t="shared" si="114"/>
        <v>17</v>
      </c>
      <c r="E719" s="677" t="str">
        <f t="shared" si="115"/>
        <v>09</v>
      </c>
      <c r="F719" s="691">
        <f t="shared" si="118"/>
        <v>36</v>
      </c>
      <c r="G719" s="692" t="str">
        <f t="shared" si="119"/>
        <v>036</v>
      </c>
      <c r="H719" s="680" t="str">
        <f t="shared" si="113"/>
        <v>1709036</v>
      </c>
      <c r="I719" s="681">
        <v>43000.493395138888</v>
      </c>
      <c r="J719" s="681">
        <v>43007</v>
      </c>
      <c r="K719" s="682">
        <v>43008</v>
      </c>
      <c r="L719" s="683" t="s">
        <v>555</v>
      </c>
      <c r="M719" s="684" t="s">
        <v>555</v>
      </c>
      <c r="N719" s="684" t="s">
        <v>555</v>
      </c>
      <c r="O719" s="684" t="s">
        <v>555</v>
      </c>
      <c r="P719" s="684" t="s">
        <v>555</v>
      </c>
      <c r="Q719" s="662" t="s">
        <v>16</v>
      </c>
      <c r="R719" s="662" t="s">
        <v>43</v>
      </c>
      <c r="S719" s="662" t="s">
        <v>37</v>
      </c>
      <c r="T719" s="662" t="s">
        <v>1818</v>
      </c>
      <c r="U719" s="662" t="s">
        <v>480</v>
      </c>
      <c r="V719" s="685">
        <v>859206108</v>
      </c>
      <c r="X719" s="662" t="s">
        <v>1819</v>
      </c>
      <c r="Y719" s="662" t="s">
        <v>294</v>
      </c>
      <c r="Z719" s="662" t="s">
        <v>590</v>
      </c>
      <c r="AD719" s="686"/>
      <c r="AE719" s="686"/>
      <c r="AF719" s="686"/>
      <c r="AG719" s="626" t="s">
        <v>79</v>
      </c>
      <c r="AI719" s="626" t="s">
        <v>63</v>
      </c>
      <c r="AJ719" s="626" t="s">
        <v>2022</v>
      </c>
      <c r="AK719" s="626" t="s">
        <v>72</v>
      </c>
      <c r="AL719" s="626" t="s">
        <v>340</v>
      </c>
      <c r="AM719" s="626" t="s">
        <v>2871</v>
      </c>
      <c r="DD719" s="626">
        <v>719</v>
      </c>
      <c r="DG719" s="626">
        <v>0.5</v>
      </c>
      <c r="DH719" s="681">
        <v>42990.383053356483</v>
      </c>
      <c r="DI719" s="662" t="s">
        <v>2870</v>
      </c>
      <c r="DJ719" s="663">
        <v>2</v>
      </c>
      <c r="DK719" s="662">
        <v>1</v>
      </c>
      <c r="DL719" s="687" t="str">
        <f t="shared" si="112"/>
        <v>พร้อมซ่อม</v>
      </c>
      <c r="DM719" s="688">
        <v>4640</v>
      </c>
    </row>
    <row r="720" spans="1:117" x14ac:dyDescent="0.25">
      <c r="A720" s="689">
        <f t="shared" si="116"/>
        <v>656</v>
      </c>
      <c r="B720" s="690">
        <f t="shared" si="117"/>
        <v>1709037</v>
      </c>
      <c r="C720" s="626">
        <v>720</v>
      </c>
      <c r="D720" s="677" t="str">
        <f t="shared" si="114"/>
        <v>17</v>
      </c>
      <c r="E720" s="677" t="str">
        <f t="shared" si="115"/>
        <v>09</v>
      </c>
      <c r="F720" s="691">
        <f t="shared" si="118"/>
        <v>37</v>
      </c>
      <c r="G720" s="692" t="str">
        <f t="shared" si="119"/>
        <v>037</v>
      </c>
      <c r="H720" s="680" t="str">
        <f t="shared" si="113"/>
        <v>1709037</v>
      </c>
      <c r="L720" s="683" t="str">
        <f t="shared" si="109"/>
        <v/>
      </c>
      <c r="M720" s="684" t="str">
        <f t="shared" si="110"/>
        <v/>
      </c>
      <c r="N720" s="684" t="str">
        <f>IF(I720="","",IFERROR(VLOOKUP(B720,QUEUE!$F$11:$X$1000,19,FALSE),"NON"))</f>
        <v/>
      </c>
      <c r="O720" s="684" t="str">
        <f>IF(I720="","",IFERROR(IF(VLOOKUP(B720,REFINISH!$F$4:$O$1000,10,FALSE)="",VLOOKUP(B720,REFINISH!$F$4:$O$1000,8,FALSE),"OK"),"NON"))</f>
        <v/>
      </c>
      <c r="P720" s="684" t="str">
        <f t="shared" si="111"/>
        <v/>
      </c>
      <c r="Q720" s="662" t="s">
        <v>16</v>
      </c>
      <c r="R720" s="662" t="s">
        <v>1527</v>
      </c>
      <c r="S720" s="662" t="s">
        <v>31</v>
      </c>
      <c r="T720" s="662" t="s">
        <v>2780</v>
      </c>
      <c r="U720" s="662" t="s">
        <v>303</v>
      </c>
      <c r="V720" s="685">
        <v>816441514</v>
      </c>
      <c r="X720" s="662" t="s">
        <v>2781</v>
      </c>
      <c r="Y720" s="662" t="s">
        <v>323</v>
      </c>
      <c r="Z720" s="662" t="s">
        <v>796</v>
      </c>
      <c r="AA720" s="662">
        <v>2015</v>
      </c>
      <c r="AB720" s="681">
        <v>43258</v>
      </c>
      <c r="AC720" s="686" t="s">
        <v>654</v>
      </c>
      <c r="AD720" s="686"/>
      <c r="AE720" s="686"/>
      <c r="AF720" s="686"/>
      <c r="DD720" s="626">
        <v>720</v>
      </c>
      <c r="DH720" s="681">
        <v>42990.387922569447</v>
      </c>
      <c r="DI720" s="662"/>
      <c r="DJ720" s="663"/>
      <c r="DK720" s="662"/>
      <c r="DL720" s="687" t="str">
        <f t="shared" si="112"/>
        <v>รออนุมัติ</v>
      </c>
      <c r="DM720" s="688"/>
    </row>
    <row r="721" spans="1:118" x14ac:dyDescent="0.25">
      <c r="A721" s="689">
        <f t="shared" si="116"/>
        <v>425</v>
      </c>
      <c r="B721" s="690">
        <f t="shared" si="117"/>
        <v>1709038</v>
      </c>
      <c r="C721" s="626">
        <v>721</v>
      </c>
      <c r="D721" s="677" t="str">
        <f t="shared" si="114"/>
        <v>17</v>
      </c>
      <c r="E721" s="677" t="str">
        <f t="shared" si="115"/>
        <v>09</v>
      </c>
      <c r="F721" s="691">
        <f t="shared" si="118"/>
        <v>38</v>
      </c>
      <c r="G721" s="692" t="str">
        <f t="shared" si="119"/>
        <v>038</v>
      </c>
      <c r="H721" s="680" t="str">
        <f t="shared" si="113"/>
        <v>1709038</v>
      </c>
      <c r="I721" s="681">
        <v>43006.542225231482</v>
      </c>
      <c r="J721" s="681">
        <v>42983</v>
      </c>
      <c r="K721" s="682">
        <v>43014</v>
      </c>
      <c r="L721" s="683" t="s">
        <v>555</v>
      </c>
      <c r="M721" s="684" t="s">
        <v>555</v>
      </c>
      <c r="N721" s="684" t="s">
        <v>555</v>
      </c>
      <c r="O721" s="684" t="s">
        <v>555</v>
      </c>
      <c r="P721" s="684" t="s">
        <v>555</v>
      </c>
      <c r="Q721" s="662" t="s">
        <v>16</v>
      </c>
      <c r="R721" s="662" t="s">
        <v>43</v>
      </c>
      <c r="S721" s="662" t="s">
        <v>31</v>
      </c>
      <c r="T721" s="662" t="s">
        <v>2782</v>
      </c>
      <c r="V721" s="685">
        <v>851609611</v>
      </c>
      <c r="X721" s="662" t="s">
        <v>2783</v>
      </c>
      <c r="Y721" s="662" t="s">
        <v>294</v>
      </c>
      <c r="Z721" s="662" t="s">
        <v>590</v>
      </c>
      <c r="AA721" s="662">
        <v>2006</v>
      </c>
      <c r="AD721" s="686"/>
      <c r="AE721" s="686"/>
      <c r="AF721" s="686"/>
      <c r="AG721" s="626" t="s">
        <v>62</v>
      </c>
      <c r="AI721" s="626" t="s">
        <v>2943</v>
      </c>
      <c r="DD721" s="626">
        <v>721</v>
      </c>
      <c r="DG721" s="626">
        <v>0.5</v>
      </c>
      <c r="DH721" s="681">
        <v>42990.390896296296</v>
      </c>
      <c r="DI721" s="662">
        <v>0</v>
      </c>
      <c r="DJ721" s="663">
        <v>1</v>
      </c>
      <c r="DK721" s="662">
        <v>1</v>
      </c>
      <c r="DL721" s="687" t="str">
        <f t="shared" si="112"/>
        <v>พร้อมซ่อม</v>
      </c>
      <c r="DM721" s="688">
        <v>0</v>
      </c>
    </row>
    <row r="722" spans="1:118" x14ac:dyDescent="0.25">
      <c r="A722" s="689">
        <f t="shared" si="116"/>
        <v>9589</v>
      </c>
      <c r="B722" s="690">
        <f t="shared" si="117"/>
        <v>1709039</v>
      </c>
      <c r="C722" s="626">
        <v>722</v>
      </c>
      <c r="D722" s="677" t="str">
        <f t="shared" si="114"/>
        <v>17</v>
      </c>
      <c r="E722" s="677" t="str">
        <f t="shared" si="115"/>
        <v>09</v>
      </c>
      <c r="F722" s="691">
        <f t="shared" si="118"/>
        <v>39</v>
      </c>
      <c r="G722" s="692" t="str">
        <f t="shared" si="119"/>
        <v>039</v>
      </c>
      <c r="H722" s="680" t="str">
        <f t="shared" si="113"/>
        <v>1709039</v>
      </c>
      <c r="L722" s="683" t="str">
        <f t="shared" si="109"/>
        <v/>
      </c>
      <c r="M722" s="684" t="str">
        <f t="shared" si="110"/>
        <v/>
      </c>
      <c r="N722" s="684" t="str">
        <f>IF(I722="","",IFERROR(VLOOKUP(B722,QUEUE!$F$11:$X$1000,19,FALSE),"NON"))</f>
        <v/>
      </c>
      <c r="O722" s="684" t="str">
        <f>IF(I722="","",IFERROR(IF(VLOOKUP(B722,REFINISH!$F$4:$O$1000,10,FALSE)="",VLOOKUP(B722,REFINISH!$F$4:$O$1000,8,FALSE),"OK"),"NON"))</f>
        <v/>
      </c>
      <c r="P722" s="684" t="str">
        <f t="shared" si="111"/>
        <v/>
      </c>
      <c r="Q722" s="662" t="s">
        <v>16</v>
      </c>
      <c r="R722" s="662" t="s">
        <v>1527</v>
      </c>
      <c r="S722" s="662" t="s">
        <v>34</v>
      </c>
      <c r="T722" s="662" t="s">
        <v>2784</v>
      </c>
      <c r="V722" s="685">
        <v>876267055</v>
      </c>
      <c r="W722" s="685">
        <v>955625325</v>
      </c>
      <c r="X722" s="662" t="s">
        <v>2785</v>
      </c>
      <c r="Y722" s="662" t="s">
        <v>294</v>
      </c>
      <c r="Z722" s="662" t="s">
        <v>590</v>
      </c>
      <c r="AA722" s="662">
        <v>2014</v>
      </c>
      <c r="AB722" s="681">
        <v>43217</v>
      </c>
      <c r="AC722" s="686" t="s">
        <v>844</v>
      </c>
      <c r="AD722" s="686"/>
      <c r="AE722" s="686"/>
      <c r="AF722" s="686"/>
      <c r="DD722" s="626">
        <v>722</v>
      </c>
      <c r="DH722" s="681">
        <v>42990.433978240741</v>
      </c>
      <c r="DI722" s="662"/>
      <c r="DJ722" s="663"/>
      <c r="DK722" s="662"/>
      <c r="DL722" s="687" t="str">
        <f t="shared" si="112"/>
        <v>รออนุมัติ</v>
      </c>
      <c r="DM722" s="688"/>
    </row>
    <row r="723" spans="1:118" x14ac:dyDescent="0.25">
      <c r="A723" s="689">
        <f t="shared" si="116"/>
        <v>4408</v>
      </c>
      <c r="B723" s="690">
        <f t="shared" si="117"/>
        <v>1709040</v>
      </c>
      <c r="C723" s="626">
        <v>723</v>
      </c>
      <c r="D723" s="677" t="str">
        <f t="shared" si="114"/>
        <v>17</v>
      </c>
      <c r="E723" s="677" t="str">
        <f t="shared" si="115"/>
        <v>09</v>
      </c>
      <c r="F723" s="691">
        <f t="shared" si="118"/>
        <v>40</v>
      </c>
      <c r="G723" s="692" t="str">
        <f t="shared" si="119"/>
        <v>040</v>
      </c>
      <c r="H723" s="680" t="str">
        <f t="shared" si="113"/>
        <v>1709040</v>
      </c>
      <c r="L723" s="683" t="str">
        <f t="shared" si="109"/>
        <v/>
      </c>
      <c r="M723" s="684" t="str">
        <f t="shared" si="110"/>
        <v/>
      </c>
      <c r="N723" s="684" t="str">
        <f>IF(I723="","",IFERROR(VLOOKUP(B723,QUEUE!$F$11:$X$1000,19,FALSE),"NON"))</f>
        <v/>
      </c>
      <c r="O723" s="684" t="str">
        <f>IF(I723="","",IFERROR(IF(VLOOKUP(B723,REFINISH!$F$4:$O$1000,10,FALSE)="",VLOOKUP(B723,REFINISH!$F$4:$O$1000,8,FALSE),"OK"),"NON"))</f>
        <v/>
      </c>
      <c r="P723" s="684" t="str">
        <f t="shared" si="111"/>
        <v/>
      </c>
      <c r="Q723" s="662" t="s">
        <v>16</v>
      </c>
      <c r="R723" s="662" t="s">
        <v>102</v>
      </c>
      <c r="S723" s="662" t="s">
        <v>34</v>
      </c>
      <c r="T723" s="662" t="s">
        <v>2765</v>
      </c>
      <c r="U723" s="662" t="s">
        <v>501</v>
      </c>
      <c r="V723" s="685">
        <v>872578823</v>
      </c>
      <c r="X723" s="662" t="s">
        <v>2766</v>
      </c>
      <c r="Y723" s="662" t="s">
        <v>294</v>
      </c>
      <c r="Z723" s="662" t="s">
        <v>715</v>
      </c>
      <c r="AA723" s="662">
        <v>2011</v>
      </c>
      <c r="AB723" s="681">
        <v>43020</v>
      </c>
      <c r="AC723" s="686" t="s">
        <v>761</v>
      </c>
      <c r="AD723" s="686"/>
      <c r="AE723" s="686"/>
      <c r="AF723" s="686"/>
      <c r="DD723" s="626">
        <v>723</v>
      </c>
      <c r="DH723" s="681">
        <v>42990.561580324073</v>
      </c>
      <c r="DI723" s="662"/>
      <c r="DJ723" s="663"/>
      <c r="DK723" s="662"/>
      <c r="DL723" s="687" t="str">
        <f t="shared" si="112"/>
        <v>รออนุมัติ</v>
      </c>
      <c r="DM723" s="688"/>
    </row>
    <row r="724" spans="1:118" x14ac:dyDescent="0.25">
      <c r="A724" s="689">
        <f t="shared" si="116"/>
        <v>5524</v>
      </c>
      <c r="B724" s="690">
        <f t="shared" si="117"/>
        <v>1709041</v>
      </c>
      <c r="C724" s="626">
        <v>724</v>
      </c>
      <c r="D724" s="677" t="str">
        <f t="shared" si="114"/>
        <v>17</v>
      </c>
      <c r="E724" s="677" t="str">
        <f t="shared" si="115"/>
        <v>09</v>
      </c>
      <c r="F724" s="691">
        <f t="shared" si="118"/>
        <v>41</v>
      </c>
      <c r="G724" s="692" t="str">
        <f t="shared" si="119"/>
        <v>041</v>
      </c>
      <c r="H724" s="680" t="str">
        <f t="shared" si="113"/>
        <v>1709041</v>
      </c>
      <c r="I724" s="681">
        <v>42990.576728587963</v>
      </c>
      <c r="J724" s="681">
        <v>0</v>
      </c>
      <c r="K724" s="682">
        <v>43014</v>
      </c>
      <c r="L724" s="683" t="s">
        <v>555</v>
      </c>
      <c r="M724" s="684" t="s">
        <v>555</v>
      </c>
      <c r="N724" s="684" t="s">
        <v>555</v>
      </c>
      <c r="O724" s="684" t="s">
        <v>555</v>
      </c>
      <c r="P724" s="684" t="s">
        <v>555</v>
      </c>
      <c r="Q724" s="662" t="s">
        <v>16</v>
      </c>
      <c r="R724" s="662" t="s">
        <v>102</v>
      </c>
      <c r="S724" s="662" t="s">
        <v>34</v>
      </c>
      <c r="T724" s="662" t="s">
        <v>2765</v>
      </c>
      <c r="U724" s="662" t="s">
        <v>501</v>
      </c>
      <c r="V724" s="685">
        <v>872578823</v>
      </c>
      <c r="X724" s="662" t="s">
        <v>2790</v>
      </c>
      <c r="Y724" s="662" t="s">
        <v>294</v>
      </c>
      <c r="Z724" s="662" t="s">
        <v>715</v>
      </c>
      <c r="AA724" s="662">
        <v>2011</v>
      </c>
      <c r="AD724" s="686"/>
      <c r="AE724" s="686"/>
      <c r="AF724" s="686"/>
      <c r="AG724" s="626" t="s">
        <v>47</v>
      </c>
      <c r="AH724" s="626" t="s">
        <v>2791</v>
      </c>
      <c r="AI724" s="626" t="s">
        <v>73</v>
      </c>
      <c r="AJ724" s="626" t="s">
        <v>2791</v>
      </c>
      <c r="AK724" s="626" t="s">
        <v>1658</v>
      </c>
      <c r="AM724" s="626" t="s">
        <v>2792</v>
      </c>
      <c r="AO724" s="626" t="s">
        <v>901</v>
      </c>
      <c r="DD724" s="626">
        <v>724</v>
      </c>
      <c r="DH724" s="681">
        <v>42990.569760185186</v>
      </c>
      <c r="DI724" s="662">
        <v>0</v>
      </c>
      <c r="DJ724" s="663">
        <v>1</v>
      </c>
      <c r="DK724" s="662"/>
      <c r="DL724" s="687" t="str">
        <f t="shared" si="112"/>
        <v>พร้อมซ่อม</v>
      </c>
      <c r="DM724" s="688">
        <v>0</v>
      </c>
    </row>
    <row r="725" spans="1:118" x14ac:dyDescent="0.25">
      <c r="A725" s="689">
        <f t="shared" si="116"/>
        <v>7810</v>
      </c>
      <c r="B725" s="690">
        <f t="shared" si="117"/>
        <v>1709042</v>
      </c>
      <c r="C725" s="626">
        <v>725</v>
      </c>
      <c r="D725" s="677" t="str">
        <f t="shared" si="114"/>
        <v>17</v>
      </c>
      <c r="E725" s="677" t="str">
        <f t="shared" si="115"/>
        <v>09</v>
      </c>
      <c r="F725" s="691">
        <f t="shared" si="118"/>
        <v>42</v>
      </c>
      <c r="G725" s="692" t="str">
        <f t="shared" si="119"/>
        <v>042</v>
      </c>
      <c r="H725" s="680" t="str">
        <f t="shared" si="113"/>
        <v>1709042</v>
      </c>
      <c r="L725" s="683" t="str">
        <f t="shared" si="109"/>
        <v/>
      </c>
      <c r="M725" s="684" t="str">
        <f t="shared" si="110"/>
        <v/>
      </c>
      <c r="N725" s="684" t="str">
        <f>IF(I725="","",IFERROR(VLOOKUP(B725,QUEUE!$F$11:$X$1000,19,FALSE),"NON"))</f>
        <v/>
      </c>
      <c r="O725" s="684" t="str">
        <f>IF(I725="","",IFERROR(IF(VLOOKUP(B725,REFINISH!$F$4:$O$1000,10,FALSE)="",VLOOKUP(B725,REFINISH!$F$4:$O$1000,8,FALSE),"OK"),"NON"))</f>
        <v/>
      </c>
      <c r="P725" s="684" t="str">
        <f t="shared" si="111"/>
        <v/>
      </c>
      <c r="Q725" s="662" t="s">
        <v>16</v>
      </c>
      <c r="R725" s="662" t="s">
        <v>43</v>
      </c>
      <c r="S725" s="662" t="s">
        <v>35</v>
      </c>
      <c r="T725" s="662" t="s">
        <v>2798</v>
      </c>
      <c r="U725" s="662" t="s">
        <v>788</v>
      </c>
      <c r="V725" s="685">
        <v>897929135</v>
      </c>
      <c r="X725" s="662" t="s">
        <v>2799</v>
      </c>
      <c r="Y725" s="662" t="s">
        <v>310</v>
      </c>
      <c r="Z725" s="662" t="s">
        <v>420</v>
      </c>
      <c r="AA725" s="662">
        <v>2006</v>
      </c>
      <c r="AB725" s="681">
        <v>43056</v>
      </c>
      <c r="AC725" s="686" t="s">
        <v>301</v>
      </c>
      <c r="AD725" s="686"/>
      <c r="AE725" s="686"/>
      <c r="AF725" s="686"/>
      <c r="DD725" s="626">
        <v>725</v>
      </c>
      <c r="DH725" s="681">
        <v>42990.702267708337</v>
      </c>
      <c r="DI725" s="662"/>
      <c r="DJ725" s="663"/>
      <c r="DK725" s="662"/>
      <c r="DL725" s="687" t="str">
        <f t="shared" si="112"/>
        <v>รออนุมัติ</v>
      </c>
      <c r="DM725" s="688"/>
    </row>
    <row r="726" spans="1:118" x14ac:dyDescent="0.25">
      <c r="A726" s="689">
        <f t="shared" si="116"/>
        <v>5864</v>
      </c>
      <c r="B726" s="690">
        <f t="shared" si="117"/>
        <v>1709043</v>
      </c>
      <c r="C726" s="626">
        <v>726</v>
      </c>
      <c r="D726" s="677" t="str">
        <f t="shared" si="114"/>
        <v>17</v>
      </c>
      <c r="E726" s="677" t="str">
        <f t="shared" si="115"/>
        <v>09</v>
      </c>
      <c r="F726" s="691">
        <f t="shared" si="118"/>
        <v>43</v>
      </c>
      <c r="G726" s="692" t="str">
        <f t="shared" si="119"/>
        <v>043</v>
      </c>
      <c r="H726" s="680" t="str">
        <f t="shared" si="113"/>
        <v>1709043</v>
      </c>
      <c r="L726" s="683" t="str">
        <f t="shared" si="109"/>
        <v/>
      </c>
      <c r="M726" s="684" t="str">
        <f t="shared" si="110"/>
        <v/>
      </c>
      <c r="N726" s="684" t="str">
        <f>IF(I726="","",IFERROR(VLOOKUP(B726,QUEUE!$F$11:$X$1000,19,FALSE),"NON"))</f>
        <v/>
      </c>
      <c r="O726" s="684" t="str">
        <f>IF(I726="","",IFERROR(IF(VLOOKUP(B726,REFINISH!$F$4:$O$1000,10,FALSE)="",VLOOKUP(B726,REFINISH!$F$4:$O$1000,8,FALSE),"OK"),"NON"))</f>
        <v/>
      </c>
      <c r="P726" s="684" t="str">
        <f t="shared" si="111"/>
        <v/>
      </c>
      <c r="Q726" s="662" t="s">
        <v>16</v>
      </c>
      <c r="R726" s="662" t="s">
        <v>179</v>
      </c>
      <c r="S726" s="662" t="s">
        <v>34</v>
      </c>
      <c r="T726" s="662" t="s">
        <v>2800</v>
      </c>
      <c r="V726" s="685">
        <v>955427446</v>
      </c>
      <c r="X726" s="662" t="s">
        <v>2801</v>
      </c>
      <c r="Y726" s="662" t="s">
        <v>310</v>
      </c>
      <c r="Z726" s="662" t="s">
        <v>336</v>
      </c>
      <c r="AA726" s="662">
        <v>2013</v>
      </c>
      <c r="AD726" s="686"/>
      <c r="AE726" s="686"/>
      <c r="AF726" s="686"/>
      <c r="DD726" s="626">
        <v>726</v>
      </c>
      <c r="DH726" s="681">
        <v>42991.394901851854</v>
      </c>
      <c r="DI726" s="662"/>
      <c r="DJ726" s="663"/>
      <c r="DK726" s="662"/>
      <c r="DL726" s="687" t="str">
        <f t="shared" si="112"/>
        <v>รออนุมัติ</v>
      </c>
      <c r="DM726" s="688"/>
    </row>
    <row r="727" spans="1:118" x14ac:dyDescent="0.25">
      <c r="A727" s="689" t="e">
        <f t="shared" si="116"/>
        <v>#VALUE!</v>
      </c>
      <c r="B727" s="690">
        <f t="shared" si="117"/>
        <v>1709044</v>
      </c>
      <c r="C727" s="626">
        <v>727</v>
      </c>
      <c r="D727" s="677" t="str">
        <f t="shared" si="114"/>
        <v>17</v>
      </c>
      <c r="E727" s="677" t="str">
        <f t="shared" si="115"/>
        <v>09</v>
      </c>
      <c r="F727" s="691">
        <f t="shared" si="118"/>
        <v>44</v>
      </c>
      <c r="G727" s="692" t="str">
        <f t="shared" si="119"/>
        <v>044</v>
      </c>
      <c r="H727" s="680" t="str">
        <f t="shared" si="113"/>
        <v>1709044</v>
      </c>
      <c r="I727" s="683" t="s">
        <v>1549</v>
      </c>
      <c r="J727" s="683" t="s">
        <v>1549</v>
      </c>
      <c r="K727" s="683" t="s">
        <v>1549</v>
      </c>
      <c r="L727" s="683" t="s">
        <v>1549</v>
      </c>
      <c r="M727" s="683" t="s">
        <v>1549</v>
      </c>
      <c r="N727" s="683" t="s">
        <v>1549</v>
      </c>
      <c r="O727" s="683" t="s">
        <v>1549</v>
      </c>
      <c r="P727" s="683" t="s">
        <v>1549</v>
      </c>
      <c r="Q727" s="683" t="s">
        <v>1549</v>
      </c>
      <c r="R727" s="683" t="s">
        <v>1549</v>
      </c>
      <c r="S727" s="683" t="s">
        <v>1549</v>
      </c>
      <c r="T727" s="683" t="s">
        <v>1549</v>
      </c>
      <c r="V727" s="683" t="s">
        <v>1549</v>
      </c>
      <c r="X727" s="683" t="s">
        <v>1549</v>
      </c>
      <c r="Y727" s="683" t="s">
        <v>1549</v>
      </c>
      <c r="Z727" s="683" t="s">
        <v>1549</v>
      </c>
      <c r="AA727" s="683" t="s">
        <v>1549</v>
      </c>
      <c r="AB727" s="683" t="s">
        <v>1549</v>
      </c>
      <c r="AD727" s="686"/>
      <c r="AE727" s="686"/>
      <c r="AF727" s="686"/>
      <c r="DD727" s="626">
        <v>727</v>
      </c>
      <c r="DH727" s="681">
        <v>42991.399574421295</v>
      </c>
      <c r="DI727" s="662"/>
      <c r="DJ727" s="663"/>
      <c r="DK727" s="662"/>
      <c r="DL727" s="687" t="str">
        <f t="shared" si="112"/>
        <v>พร้อมซ่อม</v>
      </c>
      <c r="DM727" s="688"/>
    </row>
    <row r="728" spans="1:118" x14ac:dyDescent="0.25">
      <c r="A728" s="689">
        <f t="shared" si="116"/>
        <v>551</v>
      </c>
      <c r="B728" s="690">
        <f t="shared" si="117"/>
        <v>1709045</v>
      </c>
      <c r="C728" s="626">
        <v>728</v>
      </c>
      <c r="D728" s="677" t="str">
        <f t="shared" si="114"/>
        <v>17</v>
      </c>
      <c r="E728" s="677" t="str">
        <f t="shared" si="115"/>
        <v>09</v>
      </c>
      <c r="F728" s="691">
        <f t="shared" si="118"/>
        <v>45</v>
      </c>
      <c r="G728" s="692" t="str">
        <f t="shared" si="119"/>
        <v>045</v>
      </c>
      <c r="H728" s="680" t="str">
        <f t="shared" si="113"/>
        <v>1709045</v>
      </c>
      <c r="L728" s="683" t="str">
        <f t="shared" si="109"/>
        <v/>
      </c>
      <c r="M728" s="684" t="str">
        <f t="shared" si="110"/>
        <v/>
      </c>
      <c r="N728" s="684" t="str">
        <f>IF(I728="","",IFERROR(VLOOKUP(B728,QUEUE!$F$11:$X$1000,19,FALSE),"NON"))</f>
        <v/>
      </c>
      <c r="O728" s="684" t="str">
        <f>IF(I728="","",IFERROR(IF(VLOOKUP(B728,REFINISH!$F$4:$O$1000,10,FALSE)="",VLOOKUP(B728,REFINISH!$F$4:$O$1000,8,FALSE),"OK"),"NON"))</f>
        <v/>
      </c>
      <c r="P728" s="684" t="str">
        <f t="shared" si="111"/>
        <v/>
      </c>
      <c r="Q728" s="662" t="s">
        <v>16</v>
      </c>
      <c r="R728" s="662" t="s">
        <v>43</v>
      </c>
      <c r="S728" s="662" t="s">
        <v>35</v>
      </c>
      <c r="T728" s="662" t="s">
        <v>2805</v>
      </c>
      <c r="V728" s="685">
        <v>924024034</v>
      </c>
      <c r="X728" s="662" t="s">
        <v>2806</v>
      </c>
      <c r="Y728" s="662" t="s">
        <v>299</v>
      </c>
      <c r="Z728" s="662" t="s">
        <v>368</v>
      </c>
      <c r="AA728" s="662">
        <v>2006</v>
      </c>
      <c r="AD728" s="686"/>
      <c r="AE728" s="686"/>
      <c r="AF728" s="686"/>
      <c r="DD728" s="626">
        <v>728</v>
      </c>
      <c r="DH728" s="681">
        <v>42991.556133333332</v>
      </c>
      <c r="DI728" s="662"/>
      <c r="DJ728" s="663"/>
      <c r="DK728" s="662"/>
      <c r="DL728" s="687" t="str">
        <f t="shared" si="112"/>
        <v>รออนุมัติ</v>
      </c>
      <c r="DM728" s="688"/>
    </row>
    <row r="729" spans="1:118" x14ac:dyDescent="0.25">
      <c r="A729" s="689">
        <f t="shared" si="116"/>
        <v>8926</v>
      </c>
      <c r="B729" s="690">
        <f t="shared" si="117"/>
        <v>1709046</v>
      </c>
      <c r="C729" s="626">
        <v>729</v>
      </c>
      <c r="D729" s="677" t="str">
        <f t="shared" si="114"/>
        <v>17</v>
      </c>
      <c r="E729" s="677" t="str">
        <f t="shared" si="115"/>
        <v>09</v>
      </c>
      <c r="F729" s="691">
        <f t="shared" si="118"/>
        <v>46</v>
      </c>
      <c r="G729" s="692" t="str">
        <f t="shared" si="119"/>
        <v>046</v>
      </c>
      <c r="H729" s="680" t="str">
        <f t="shared" si="113"/>
        <v>1709046</v>
      </c>
      <c r="I729" s="681">
        <v>43005.703291666665</v>
      </c>
      <c r="J729" s="681">
        <v>43005</v>
      </c>
      <c r="K729" s="682">
        <v>43005</v>
      </c>
      <c r="L729" s="683" t="s">
        <v>555</v>
      </c>
      <c r="M729" s="684" t="s">
        <v>555</v>
      </c>
      <c r="N729" s="684" t="s">
        <v>555</v>
      </c>
      <c r="O729" s="684" t="s">
        <v>555</v>
      </c>
      <c r="P729" s="684" t="s">
        <v>555</v>
      </c>
      <c r="Q729" s="662" t="s">
        <v>16</v>
      </c>
      <c r="R729" s="662" t="s">
        <v>1527</v>
      </c>
      <c r="S729" s="662" t="s">
        <v>36</v>
      </c>
      <c r="T729" s="662" t="s">
        <v>2807</v>
      </c>
      <c r="U729" s="662" t="s">
        <v>303</v>
      </c>
      <c r="V729" s="685">
        <v>851568555</v>
      </c>
      <c r="X729" s="662" t="s">
        <v>2808</v>
      </c>
      <c r="Y729" s="662" t="s">
        <v>310</v>
      </c>
      <c r="Z729" s="662" t="s">
        <v>336</v>
      </c>
      <c r="AA729" s="662">
        <v>2005</v>
      </c>
      <c r="AB729" s="681" t="s">
        <v>330</v>
      </c>
      <c r="AD729" s="686"/>
      <c r="AE729" s="686"/>
      <c r="AF729" s="686"/>
      <c r="AG729" s="626" t="s">
        <v>50</v>
      </c>
      <c r="AH729" s="626" t="s">
        <v>340</v>
      </c>
      <c r="DD729" s="626">
        <v>729</v>
      </c>
      <c r="DH729" s="681">
        <v>42991.582858796297</v>
      </c>
      <c r="DI729" s="662">
        <v>0</v>
      </c>
      <c r="DJ729" s="663">
        <v>0</v>
      </c>
      <c r="DK729" s="662"/>
      <c r="DL729" s="687" t="str">
        <f t="shared" si="112"/>
        <v>พร้อมซ่อม</v>
      </c>
      <c r="DM729" s="688">
        <v>320</v>
      </c>
    </row>
    <row r="730" spans="1:118" x14ac:dyDescent="0.25">
      <c r="A730" s="689">
        <f t="shared" si="116"/>
        <v>7167</v>
      </c>
      <c r="B730" s="690">
        <f t="shared" si="117"/>
        <v>1709047</v>
      </c>
      <c r="C730" s="626">
        <v>730</v>
      </c>
      <c r="D730" s="677" t="str">
        <f t="shared" si="114"/>
        <v>17</v>
      </c>
      <c r="E730" s="677" t="str">
        <f t="shared" si="115"/>
        <v>09</v>
      </c>
      <c r="F730" s="691">
        <f t="shared" si="118"/>
        <v>47</v>
      </c>
      <c r="G730" s="692" t="str">
        <f t="shared" si="119"/>
        <v>047</v>
      </c>
      <c r="H730" s="680" t="str">
        <f t="shared" si="113"/>
        <v>1709047</v>
      </c>
      <c r="L730" s="683" t="str">
        <f t="shared" si="109"/>
        <v/>
      </c>
      <c r="M730" s="684" t="str">
        <f t="shared" si="110"/>
        <v/>
      </c>
      <c r="N730" s="684" t="str">
        <f>IF(I730="","",IFERROR(VLOOKUP(B730,QUEUE!$F$11:$X$1000,19,FALSE),"NON"))</f>
        <v/>
      </c>
      <c r="O730" s="684" t="str">
        <f>IF(I730="","",IFERROR(IF(VLOOKUP(B730,REFINISH!$F$4:$O$1000,10,FALSE)="",VLOOKUP(B730,REFINISH!$F$4:$O$1000,8,FALSE),"OK"),"NON"))</f>
        <v/>
      </c>
      <c r="P730" s="684" t="str">
        <f t="shared" si="111"/>
        <v/>
      </c>
      <c r="Q730" s="662" t="s">
        <v>16</v>
      </c>
      <c r="R730" s="662" t="s">
        <v>103</v>
      </c>
      <c r="S730" s="662" t="s">
        <v>35</v>
      </c>
      <c r="T730" s="662" t="s">
        <v>2813</v>
      </c>
      <c r="U730" s="662" t="s">
        <v>392</v>
      </c>
      <c r="V730" s="685">
        <v>814805518</v>
      </c>
      <c r="W730" s="685">
        <v>24018686</v>
      </c>
      <c r="X730" s="662" t="s">
        <v>2814</v>
      </c>
      <c r="Y730" s="662" t="s">
        <v>310</v>
      </c>
      <c r="Z730" s="662" t="s">
        <v>400</v>
      </c>
      <c r="AA730" s="662">
        <v>2012</v>
      </c>
      <c r="AB730" s="681">
        <v>42999</v>
      </c>
      <c r="AC730" s="686" t="s">
        <v>461</v>
      </c>
      <c r="AD730" s="686"/>
      <c r="AE730" s="686"/>
      <c r="AF730" s="686"/>
      <c r="DD730" s="626">
        <v>730</v>
      </c>
      <c r="DH730" s="681">
        <v>42993.572228819445</v>
      </c>
      <c r="DI730" s="662"/>
      <c r="DJ730" s="663"/>
      <c r="DK730" s="662"/>
      <c r="DL730" s="687" t="str">
        <f t="shared" si="112"/>
        <v>รออนุมัติ</v>
      </c>
      <c r="DM730" s="688"/>
    </row>
    <row r="731" spans="1:118" x14ac:dyDescent="0.25">
      <c r="A731" s="689">
        <f t="shared" si="116"/>
        <v>5637</v>
      </c>
      <c r="B731" s="690">
        <f t="shared" si="117"/>
        <v>1709048</v>
      </c>
      <c r="C731" s="626">
        <v>731</v>
      </c>
      <c r="D731" s="677" t="str">
        <f t="shared" si="114"/>
        <v>17</v>
      </c>
      <c r="E731" s="677" t="str">
        <f t="shared" si="115"/>
        <v>09</v>
      </c>
      <c r="F731" s="691">
        <f t="shared" si="118"/>
        <v>48</v>
      </c>
      <c r="G731" s="692" t="str">
        <f t="shared" si="119"/>
        <v>048</v>
      </c>
      <c r="H731" s="680" t="str">
        <f t="shared" si="113"/>
        <v>1709048</v>
      </c>
      <c r="I731" s="681">
        <v>43010.484356597219</v>
      </c>
      <c r="J731" s="681">
        <v>43017</v>
      </c>
      <c r="K731" s="682">
        <v>43020</v>
      </c>
      <c r="L731" s="683" t="s">
        <v>555</v>
      </c>
      <c r="M731" s="684" t="s">
        <v>555</v>
      </c>
      <c r="N731" s="684" t="s">
        <v>555</v>
      </c>
      <c r="O731" s="684" t="s">
        <v>555</v>
      </c>
      <c r="P731" s="684" t="s">
        <v>555</v>
      </c>
      <c r="Q731" s="662" t="s">
        <v>16</v>
      </c>
      <c r="R731" s="662" t="s">
        <v>43</v>
      </c>
      <c r="S731" s="662" t="s">
        <v>32</v>
      </c>
      <c r="T731" s="662" t="s">
        <v>2815</v>
      </c>
      <c r="U731" s="662" t="s">
        <v>303</v>
      </c>
      <c r="V731" s="685">
        <v>899655665</v>
      </c>
      <c r="X731" s="662" t="s">
        <v>2816</v>
      </c>
      <c r="Y731" s="662" t="s">
        <v>310</v>
      </c>
      <c r="Z731" s="662" t="s">
        <v>400</v>
      </c>
      <c r="AA731" s="662">
        <v>2006</v>
      </c>
      <c r="AB731" s="681">
        <v>43137</v>
      </c>
      <c r="AC731" s="686" t="s">
        <v>306</v>
      </c>
      <c r="AD731" s="686"/>
      <c r="AE731" s="686"/>
      <c r="AF731" s="686"/>
      <c r="AG731" s="626" t="s">
        <v>47</v>
      </c>
      <c r="AI731" s="626" t="s">
        <v>78</v>
      </c>
      <c r="AK731" s="626" t="s">
        <v>71</v>
      </c>
      <c r="AL731" s="626" t="s">
        <v>340</v>
      </c>
      <c r="AM731" s="626" t="s">
        <v>72</v>
      </c>
      <c r="AN731" s="626" t="s">
        <v>340</v>
      </c>
      <c r="AO731" s="626" t="s">
        <v>345</v>
      </c>
      <c r="AQ731" s="626" t="s">
        <v>1123</v>
      </c>
      <c r="AS731" s="626" t="s">
        <v>2987</v>
      </c>
      <c r="AU731" s="626" t="s">
        <v>2988</v>
      </c>
      <c r="DD731" s="626">
        <v>731</v>
      </c>
      <c r="DG731" s="626">
        <v>0.5</v>
      </c>
      <c r="DH731" s="681">
        <v>42993.576958449077</v>
      </c>
      <c r="DI731" s="662" t="s">
        <v>1542</v>
      </c>
      <c r="DJ731" s="663">
        <v>2</v>
      </c>
      <c r="DK731" s="662">
        <v>1</v>
      </c>
      <c r="DL731" s="687" t="str">
        <f t="shared" si="112"/>
        <v>พร้อมซ่อม</v>
      </c>
      <c r="DM731" s="688">
        <v>10060.049999999999</v>
      </c>
    </row>
    <row r="732" spans="1:118" x14ac:dyDescent="0.25">
      <c r="A732" s="689">
        <f t="shared" si="116"/>
        <v>6952</v>
      </c>
      <c r="B732" s="690">
        <f t="shared" si="117"/>
        <v>1709049</v>
      </c>
      <c r="C732" s="626">
        <v>732</v>
      </c>
      <c r="D732" s="677" t="str">
        <f t="shared" si="114"/>
        <v>17</v>
      </c>
      <c r="E732" s="677" t="str">
        <f t="shared" si="115"/>
        <v>09</v>
      </c>
      <c r="F732" s="691">
        <f t="shared" si="118"/>
        <v>49</v>
      </c>
      <c r="G732" s="692" t="str">
        <f t="shared" si="119"/>
        <v>049</v>
      </c>
      <c r="H732" s="680" t="str">
        <f t="shared" si="113"/>
        <v>1709049</v>
      </c>
      <c r="I732" s="681">
        <v>42998.72912546296</v>
      </c>
      <c r="J732" s="681">
        <v>43007</v>
      </c>
      <c r="K732" s="682">
        <v>43005</v>
      </c>
      <c r="L732" s="683" t="s">
        <v>555</v>
      </c>
      <c r="M732" s="684" t="s">
        <v>555</v>
      </c>
      <c r="N732" s="684" t="s">
        <v>555</v>
      </c>
      <c r="O732" s="684" t="s">
        <v>555</v>
      </c>
      <c r="P732" s="684" t="s">
        <v>555</v>
      </c>
      <c r="Q732" s="662" t="s">
        <v>16</v>
      </c>
      <c r="R732" s="662" t="s">
        <v>1527</v>
      </c>
      <c r="S732" s="662" t="s">
        <v>31</v>
      </c>
      <c r="T732" s="662" t="s">
        <v>2817</v>
      </c>
      <c r="U732" s="662" t="s">
        <v>501</v>
      </c>
      <c r="X732" s="662" t="s">
        <v>2818</v>
      </c>
      <c r="Y732" s="662" t="s">
        <v>328</v>
      </c>
      <c r="Z732" s="662" t="s">
        <v>1534</v>
      </c>
      <c r="AA732" s="662">
        <v>2011</v>
      </c>
      <c r="AB732" s="681">
        <v>43272</v>
      </c>
      <c r="AC732" s="686" t="s">
        <v>2514</v>
      </c>
      <c r="AD732" s="686"/>
      <c r="AE732" s="686"/>
      <c r="AF732" s="686"/>
      <c r="AG732" s="626" t="s">
        <v>47</v>
      </c>
      <c r="AH732" s="626" t="s">
        <v>2861</v>
      </c>
      <c r="AI732" s="626" t="s">
        <v>67</v>
      </c>
      <c r="AJ732" s="626" t="s">
        <v>2074</v>
      </c>
      <c r="AK732" s="626" t="s">
        <v>73</v>
      </c>
      <c r="AL732" s="626" t="s">
        <v>340</v>
      </c>
      <c r="AM732" s="626" t="s">
        <v>2628</v>
      </c>
      <c r="AO732" s="626" t="s">
        <v>986</v>
      </c>
      <c r="DD732" s="626">
        <v>732</v>
      </c>
      <c r="DG732" s="626">
        <v>0.5</v>
      </c>
      <c r="DH732" s="681">
        <v>42993.579544907407</v>
      </c>
      <c r="DI732" s="662">
        <v>0</v>
      </c>
      <c r="DJ732" s="663">
        <v>1</v>
      </c>
      <c r="DK732" s="662">
        <v>1</v>
      </c>
      <c r="DL732" s="687" t="str">
        <f t="shared" si="112"/>
        <v>พร้อมซ่อม</v>
      </c>
      <c r="DM732" s="688">
        <v>9639</v>
      </c>
    </row>
    <row r="733" spans="1:118" x14ac:dyDescent="0.25">
      <c r="A733" s="689">
        <f t="shared" si="116"/>
        <v>4825</v>
      </c>
      <c r="B733" s="690">
        <f t="shared" si="117"/>
        <v>1709050</v>
      </c>
      <c r="C733" s="626">
        <v>733</v>
      </c>
      <c r="D733" s="677" t="str">
        <f t="shared" si="114"/>
        <v>17</v>
      </c>
      <c r="E733" s="677" t="str">
        <f t="shared" si="115"/>
        <v>09</v>
      </c>
      <c r="F733" s="691">
        <f t="shared" si="118"/>
        <v>50</v>
      </c>
      <c r="G733" s="692" t="str">
        <f t="shared" si="119"/>
        <v>050</v>
      </c>
      <c r="H733" s="680" t="str">
        <f t="shared" si="113"/>
        <v>1709050</v>
      </c>
      <c r="L733" s="683" t="str">
        <f t="shared" si="109"/>
        <v/>
      </c>
      <c r="M733" s="684" t="str">
        <f t="shared" si="110"/>
        <v/>
      </c>
      <c r="N733" s="684" t="str">
        <f>IF(I733="","",IFERROR(VLOOKUP(B733,QUEUE!$F$11:$X$1000,19,FALSE),"NON"))</f>
        <v/>
      </c>
      <c r="O733" s="684" t="str">
        <f>IF(I733="","",IFERROR(IF(VLOOKUP(B733,REFINISH!$F$4:$O$1000,10,FALSE)="",VLOOKUP(B733,REFINISH!$F$4:$O$1000,8,FALSE),"OK"),"NON"))</f>
        <v/>
      </c>
      <c r="P733" s="684" t="str">
        <f t="shared" si="111"/>
        <v/>
      </c>
      <c r="Q733" s="662" t="s">
        <v>16</v>
      </c>
      <c r="R733" s="662" t="s">
        <v>1527</v>
      </c>
      <c r="S733" s="662" t="s">
        <v>37</v>
      </c>
      <c r="T733" s="662" t="s">
        <v>2819</v>
      </c>
      <c r="U733" s="662" t="s">
        <v>398</v>
      </c>
      <c r="V733" s="685">
        <v>859168198</v>
      </c>
      <c r="X733" s="662" t="s">
        <v>2820</v>
      </c>
      <c r="Y733" s="662" t="s">
        <v>299</v>
      </c>
      <c r="Z733" s="662" t="s">
        <v>364</v>
      </c>
      <c r="AA733" s="662">
        <v>2015</v>
      </c>
      <c r="AB733" s="681">
        <v>43305</v>
      </c>
      <c r="AC733" s="686" t="s">
        <v>508</v>
      </c>
      <c r="AD733" s="686"/>
      <c r="AE733" s="686"/>
      <c r="AF733" s="686"/>
      <c r="DD733" s="626">
        <v>733</v>
      </c>
      <c r="DH733" s="681">
        <v>42993.584809953703</v>
      </c>
      <c r="DI733" s="662"/>
      <c r="DJ733" s="663"/>
      <c r="DK733" s="662"/>
      <c r="DL733" s="687" t="str">
        <f t="shared" si="112"/>
        <v>รออนุมัติ</v>
      </c>
      <c r="DM733" s="688"/>
    </row>
    <row r="734" spans="1:118" x14ac:dyDescent="0.25">
      <c r="A734" s="689">
        <f t="shared" si="116"/>
        <v>3136</v>
      </c>
      <c r="B734" s="690">
        <f t="shared" si="117"/>
        <v>1709051</v>
      </c>
      <c r="C734" s="626">
        <v>734</v>
      </c>
      <c r="D734" s="677" t="str">
        <f t="shared" si="114"/>
        <v>17</v>
      </c>
      <c r="E734" s="677" t="str">
        <f t="shared" si="115"/>
        <v>09</v>
      </c>
      <c r="F734" s="691">
        <f t="shared" si="118"/>
        <v>51</v>
      </c>
      <c r="G734" s="692" t="str">
        <f t="shared" si="119"/>
        <v>051</v>
      </c>
      <c r="H734" s="680" t="str">
        <f t="shared" si="113"/>
        <v>1709051</v>
      </c>
      <c r="L734" s="683" t="str">
        <f t="shared" si="109"/>
        <v/>
      </c>
      <c r="M734" s="684" t="str">
        <f t="shared" si="110"/>
        <v/>
      </c>
      <c r="N734" s="684" t="str">
        <f>IF(I734="","",IFERROR(VLOOKUP(B734,QUEUE!$F$11:$X$1000,19,FALSE),"NON"))</f>
        <v/>
      </c>
      <c r="O734" s="684" t="str">
        <f>IF(I734="","",IFERROR(IF(VLOOKUP(B734,REFINISH!$F$4:$O$1000,10,FALSE)="",VLOOKUP(B734,REFINISH!$F$4:$O$1000,8,FALSE),"OK"),"NON"))</f>
        <v/>
      </c>
      <c r="P734" s="684" t="str">
        <f t="shared" si="111"/>
        <v/>
      </c>
      <c r="Q734" s="662" t="s">
        <v>16</v>
      </c>
      <c r="R734" s="662" t="s">
        <v>179</v>
      </c>
      <c r="S734" s="662" t="s">
        <v>34</v>
      </c>
      <c r="T734" s="662" t="s">
        <v>2821</v>
      </c>
      <c r="U734" s="662" t="s">
        <v>510</v>
      </c>
      <c r="V734" s="685">
        <v>909890442</v>
      </c>
      <c r="X734" s="662" t="s">
        <v>2822</v>
      </c>
      <c r="Y734" s="662" t="s">
        <v>315</v>
      </c>
      <c r="Z734" s="662" t="s">
        <v>333</v>
      </c>
      <c r="AA734" s="662">
        <v>2008</v>
      </c>
      <c r="AB734" s="681">
        <v>43232</v>
      </c>
      <c r="AC734" s="686" t="s">
        <v>832</v>
      </c>
      <c r="AD734" s="686"/>
      <c r="AE734" s="686"/>
      <c r="AF734" s="686"/>
      <c r="DD734" s="626">
        <v>734</v>
      </c>
      <c r="DG734" s="626">
        <v>0.5</v>
      </c>
      <c r="DH734" s="681">
        <v>42993.683817129633</v>
      </c>
      <c r="DI734" s="662"/>
      <c r="DJ734" s="663"/>
      <c r="DK734" s="662"/>
      <c r="DL734" s="687" t="str">
        <f t="shared" si="112"/>
        <v>รออนุมัติ</v>
      </c>
      <c r="DM734" s="688"/>
    </row>
    <row r="735" spans="1:118" x14ac:dyDescent="0.25">
      <c r="A735" s="689">
        <f t="shared" si="116"/>
        <v>8429</v>
      </c>
      <c r="B735" s="690">
        <f t="shared" si="117"/>
        <v>1709052</v>
      </c>
      <c r="C735" s="626">
        <v>735</v>
      </c>
      <c r="D735" s="677" t="str">
        <f t="shared" si="114"/>
        <v>17</v>
      </c>
      <c r="E735" s="677" t="str">
        <f t="shared" si="115"/>
        <v>09</v>
      </c>
      <c r="F735" s="691">
        <f t="shared" si="118"/>
        <v>52</v>
      </c>
      <c r="G735" s="692" t="str">
        <f t="shared" si="119"/>
        <v>052</v>
      </c>
      <c r="H735" s="680" t="str">
        <f t="shared" si="113"/>
        <v>1709052</v>
      </c>
      <c r="I735" s="681">
        <v>43017.460281250002</v>
      </c>
      <c r="L735" s="683" t="str">
        <f t="shared" si="109"/>
        <v>No fix</v>
      </c>
      <c r="M735" s="684" t="str">
        <f t="shared" si="110"/>
        <v>JOB</v>
      </c>
      <c r="N735" s="684" t="str">
        <f>IF(I735="","",IFERROR(VLOOKUP(B735,QUEUE!$F$11:$X$1000,19,FALSE),"NON"))</f>
        <v>พ่น</v>
      </c>
      <c r="O735" s="684" t="str">
        <f>IF(I735="","",IFERROR(IF(VLOOKUP(B735,REFINISH!$F$4:$O$1000,10,FALSE)="",VLOOKUP(B735,REFINISH!$F$4:$O$1000,8,FALSE),"OK"),"NON"))</f>
        <v>NON</v>
      </c>
      <c r="P735" s="684" t="str">
        <f t="shared" si="111"/>
        <v>NON</v>
      </c>
      <c r="Q735" s="662" t="s">
        <v>16</v>
      </c>
      <c r="R735" s="662" t="s">
        <v>102</v>
      </c>
      <c r="S735" s="662" t="s">
        <v>34</v>
      </c>
      <c r="T735" s="662" t="s">
        <v>2823</v>
      </c>
      <c r="V735" s="685">
        <v>853705925</v>
      </c>
      <c r="W735" s="685">
        <v>884959056</v>
      </c>
      <c r="X735" s="662" t="s">
        <v>2824</v>
      </c>
      <c r="Y735" s="662" t="s">
        <v>310</v>
      </c>
      <c r="Z735" s="662" t="s">
        <v>336</v>
      </c>
      <c r="AA735" s="662">
        <v>2012</v>
      </c>
      <c r="AD735" s="686"/>
      <c r="AE735" s="686"/>
      <c r="AF735" s="686"/>
      <c r="AG735" s="626" t="s">
        <v>47</v>
      </c>
      <c r="AH735" s="626" t="s">
        <v>340</v>
      </c>
      <c r="AI735" s="626" t="s">
        <v>71</v>
      </c>
      <c r="AJ735" s="626" t="s">
        <v>340</v>
      </c>
      <c r="AK735" s="626" t="s">
        <v>72</v>
      </c>
      <c r="AL735" s="626" t="s">
        <v>340</v>
      </c>
      <c r="AM735" s="626" t="s">
        <v>74</v>
      </c>
      <c r="AN735" s="626" t="s">
        <v>340</v>
      </c>
      <c r="AO735" s="626" t="s">
        <v>341</v>
      </c>
      <c r="AQ735" s="626" t="s">
        <v>3062</v>
      </c>
      <c r="DD735" s="626">
        <v>735</v>
      </c>
      <c r="DH735" s="681">
        <v>42993.686674537035</v>
      </c>
      <c r="DI735" s="662" t="s">
        <v>3061</v>
      </c>
      <c r="DJ735" s="663">
        <v>1</v>
      </c>
      <c r="DK735" s="662">
        <v>1</v>
      </c>
      <c r="DL735" s="687" t="str">
        <f t="shared" si="112"/>
        <v>พร้อมซ่อม</v>
      </c>
      <c r="DM735" s="688">
        <v>21976.17</v>
      </c>
      <c r="DN735" s="626" t="s">
        <v>2931</v>
      </c>
    </row>
    <row r="736" spans="1:118" x14ac:dyDescent="0.25">
      <c r="A736" s="689">
        <f t="shared" si="116"/>
        <v>3290</v>
      </c>
      <c r="B736" s="690">
        <f t="shared" si="117"/>
        <v>1709053</v>
      </c>
      <c r="C736" s="626">
        <v>736</v>
      </c>
      <c r="D736" s="677" t="str">
        <f t="shared" si="114"/>
        <v>17</v>
      </c>
      <c r="E736" s="677" t="str">
        <f t="shared" si="115"/>
        <v>09</v>
      </c>
      <c r="F736" s="691">
        <f t="shared" si="118"/>
        <v>53</v>
      </c>
      <c r="G736" s="692" t="str">
        <f t="shared" si="119"/>
        <v>053</v>
      </c>
      <c r="H736" s="680" t="str">
        <f t="shared" si="113"/>
        <v>1709053</v>
      </c>
      <c r="I736" s="681">
        <v>43012.704299305558</v>
      </c>
      <c r="J736" s="681">
        <v>43004</v>
      </c>
      <c r="K736" s="682">
        <v>43012</v>
      </c>
      <c r="L736" s="683" t="s">
        <v>555</v>
      </c>
      <c r="M736" s="684" t="s">
        <v>555</v>
      </c>
      <c r="N736" s="684" t="s">
        <v>555</v>
      </c>
      <c r="O736" s="684" t="s">
        <v>555</v>
      </c>
      <c r="P736" s="684" t="s">
        <v>555</v>
      </c>
      <c r="Q736" s="662" t="s">
        <v>16</v>
      </c>
      <c r="R736" s="662" t="s">
        <v>43</v>
      </c>
      <c r="S736" s="662" t="s">
        <v>32</v>
      </c>
      <c r="T736" s="662" t="s">
        <v>1456</v>
      </c>
      <c r="V736" s="685">
        <v>944930087</v>
      </c>
      <c r="X736" s="662" t="s">
        <v>1457</v>
      </c>
      <c r="Y736" s="662" t="s">
        <v>294</v>
      </c>
      <c r="Z736" s="662" t="s">
        <v>590</v>
      </c>
      <c r="AA736" s="662">
        <v>2008</v>
      </c>
      <c r="AB736" s="681">
        <v>42898</v>
      </c>
      <c r="AC736" s="686" t="s">
        <v>525</v>
      </c>
      <c r="AD736" s="686"/>
      <c r="AE736" s="686"/>
      <c r="AF736" s="686"/>
      <c r="AG736" s="626" t="s">
        <v>53</v>
      </c>
      <c r="AH736" s="626" t="s">
        <v>2022</v>
      </c>
      <c r="AI736" s="626" t="s">
        <v>57</v>
      </c>
      <c r="AJ736" s="626" t="s">
        <v>2022</v>
      </c>
      <c r="AK736" s="626" t="s">
        <v>59</v>
      </c>
      <c r="AL736" s="626" t="s">
        <v>2022</v>
      </c>
      <c r="AM736" s="626" t="s">
        <v>3018</v>
      </c>
      <c r="AO736" s="626" t="s">
        <v>3019</v>
      </c>
      <c r="AQ736" s="626" t="s">
        <v>3020</v>
      </c>
      <c r="AS736" s="626" t="s">
        <v>2138</v>
      </c>
      <c r="AU736" s="626" t="s">
        <v>2825</v>
      </c>
      <c r="AW736" s="626" t="s">
        <v>2826</v>
      </c>
      <c r="DD736" s="626">
        <v>736</v>
      </c>
      <c r="DG736" s="626">
        <v>1</v>
      </c>
      <c r="DH736" s="681">
        <v>42994.413916898149</v>
      </c>
      <c r="DI736" s="662">
        <v>0</v>
      </c>
      <c r="DJ736" s="663">
        <v>3</v>
      </c>
      <c r="DK736" s="662">
        <v>1</v>
      </c>
      <c r="DL736" s="687" t="str">
        <f t="shared" si="112"/>
        <v>พร้อมซ่อม</v>
      </c>
      <c r="DM736" s="688">
        <v>8157</v>
      </c>
    </row>
    <row r="737" spans="1:118" x14ac:dyDescent="0.25">
      <c r="A737" s="689">
        <f t="shared" si="116"/>
        <v>3063</v>
      </c>
      <c r="B737" s="690">
        <f t="shared" si="117"/>
        <v>1709054</v>
      </c>
      <c r="C737" s="626">
        <v>737</v>
      </c>
      <c r="D737" s="677" t="str">
        <f t="shared" si="114"/>
        <v>17</v>
      </c>
      <c r="E737" s="677" t="str">
        <f t="shared" si="115"/>
        <v>09</v>
      </c>
      <c r="F737" s="691">
        <f t="shared" si="118"/>
        <v>54</v>
      </c>
      <c r="G737" s="692" t="str">
        <f t="shared" si="119"/>
        <v>054</v>
      </c>
      <c r="H737" s="680" t="str">
        <f t="shared" si="113"/>
        <v>1709054</v>
      </c>
      <c r="L737" s="683" t="str">
        <f t="shared" si="109"/>
        <v/>
      </c>
      <c r="M737" s="684" t="str">
        <f t="shared" si="110"/>
        <v/>
      </c>
      <c r="N737" s="684" t="str">
        <f>IF(I737="","",IFERROR(VLOOKUP(B737,QUEUE!$F$11:$X$1000,19,FALSE),"NON"))</f>
        <v/>
      </c>
      <c r="O737" s="684" t="str">
        <f>IF(I737="","",IFERROR(IF(VLOOKUP(B737,REFINISH!$F$4:$O$1000,10,FALSE)="",VLOOKUP(B737,REFINISH!$F$4:$O$1000,8,FALSE),"OK"),"NON"))</f>
        <v/>
      </c>
      <c r="P737" s="684" t="str">
        <f t="shared" si="111"/>
        <v/>
      </c>
      <c r="Q737" s="662" t="s">
        <v>16</v>
      </c>
      <c r="R737" s="662" t="s">
        <v>43</v>
      </c>
      <c r="S737" s="662" t="s">
        <v>201</v>
      </c>
      <c r="T737" s="662" t="s">
        <v>1878</v>
      </c>
      <c r="V737" s="685">
        <v>814421709</v>
      </c>
      <c r="X737" s="662" t="s">
        <v>1879</v>
      </c>
      <c r="Y737" s="662" t="s">
        <v>323</v>
      </c>
      <c r="Z737" s="662">
        <v>2</v>
      </c>
      <c r="AA737" s="662">
        <v>2013</v>
      </c>
      <c r="AB737" s="681">
        <v>43214</v>
      </c>
      <c r="AC737" s="686" t="s">
        <v>521</v>
      </c>
      <c r="AD737" s="686"/>
      <c r="AE737" s="686"/>
      <c r="AF737" s="686"/>
      <c r="DD737" s="626">
        <v>737</v>
      </c>
      <c r="DH737" s="681">
        <v>42994.642637962963</v>
      </c>
      <c r="DI737" s="662"/>
      <c r="DJ737" s="663"/>
      <c r="DK737" s="662"/>
      <c r="DL737" s="687" t="str">
        <f t="shared" si="112"/>
        <v>รออนุมัติ</v>
      </c>
      <c r="DM737" s="688"/>
    </row>
    <row r="738" spans="1:118" x14ac:dyDescent="0.25">
      <c r="A738" s="689">
        <f t="shared" si="116"/>
        <v>2652</v>
      </c>
      <c r="B738" s="690">
        <f t="shared" si="117"/>
        <v>1709055</v>
      </c>
      <c r="C738" s="626">
        <v>738</v>
      </c>
      <c r="D738" s="677" t="str">
        <f t="shared" si="114"/>
        <v>17</v>
      </c>
      <c r="E738" s="677" t="str">
        <f t="shared" si="115"/>
        <v>09</v>
      </c>
      <c r="F738" s="691">
        <f t="shared" si="118"/>
        <v>55</v>
      </c>
      <c r="G738" s="692" t="str">
        <f t="shared" si="119"/>
        <v>055</v>
      </c>
      <c r="H738" s="680" t="str">
        <f t="shared" si="113"/>
        <v>1709055</v>
      </c>
      <c r="I738" s="681">
        <v>43018.448375231485</v>
      </c>
      <c r="J738" s="681">
        <v>43015</v>
      </c>
      <c r="L738" s="683">
        <f t="shared" si="109"/>
        <v>-3.4483752314845333</v>
      </c>
      <c r="M738" s="684" t="str">
        <f t="shared" si="110"/>
        <v>JOB</v>
      </c>
      <c r="N738" s="684" t="str">
        <f>IF(I738="","",IFERROR(VLOOKUP(B738,QUEUE!$F$11:$X$1000,19,FALSE),"NON"))</f>
        <v>สมบูรณ์</v>
      </c>
      <c r="O738" s="684" t="str">
        <f>IF(I738="","",IFERROR(IF(VLOOKUP(B738,REFINISH!$F$4:$O$1000,10,FALSE)="",VLOOKUP(B738,REFINISH!$F$4:$O$1000,8,FALSE),"OK"),"NON"))</f>
        <v>OK</v>
      </c>
      <c r="P738" s="684" t="str">
        <f t="shared" si="111"/>
        <v>NON</v>
      </c>
      <c r="Q738" s="662" t="s">
        <v>16</v>
      </c>
      <c r="R738" s="662" t="s">
        <v>44</v>
      </c>
      <c r="S738" s="662" t="s">
        <v>37</v>
      </c>
      <c r="T738" s="662" t="s">
        <v>2827</v>
      </c>
      <c r="U738" s="662" t="s">
        <v>2479</v>
      </c>
      <c r="V738" s="685">
        <v>621978934</v>
      </c>
      <c r="X738" s="662" t="s">
        <v>2828</v>
      </c>
      <c r="Y738" s="662" t="s">
        <v>315</v>
      </c>
      <c r="Z738" s="662" t="s">
        <v>411</v>
      </c>
      <c r="AA738" s="662">
        <v>2010</v>
      </c>
      <c r="AB738" s="681">
        <v>43136</v>
      </c>
      <c r="AC738" s="686" t="s">
        <v>2156</v>
      </c>
      <c r="AD738" s="686"/>
      <c r="AE738" s="686"/>
      <c r="AF738" s="686"/>
      <c r="AG738" s="626" t="s">
        <v>48</v>
      </c>
      <c r="AI738" s="626" t="s">
        <v>50</v>
      </c>
      <c r="AK738" s="626" t="s">
        <v>55</v>
      </c>
      <c r="AM738" s="626" t="s">
        <v>59</v>
      </c>
      <c r="AO738" s="626" t="s">
        <v>1123</v>
      </c>
      <c r="AQ738" s="626" t="s">
        <v>3085</v>
      </c>
      <c r="AS738" s="626" t="s">
        <v>3099</v>
      </c>
      <c r="AU738" s="626" t="s">
        <v>3100</v>
      </c>
      <c r="AW738" s="626" t="s">
        <v>3088</v>
      </c>
      <c r="AY738" s="626" t="s">
        <v>3089</v>
      </c>
      <c r="CA738" s="626" t="s">
        <v>48</v>
      </c>
      <c r="CC738" s="626" t="s">
        <v>55</v>
      </c>
      <c r="CE738" s="626" t="s">
        <v>59</v>
      </c>
      <c r="CG738" s="626" t="s">
        <v>3085</v>
      </c>
      <c r="CI738" s="626" t="s">
        <v>3086</v>
      </c>
      <c r="CK738" s="626" t="s">
        <v>3087</v>
      </c>
      <c r="CM738" s="626" t="s">
        <v>1123</v>
      </c>
      <c r="CO738" s="626" t="s">
        <v>3088</v>
      </c>
      <c r="CQ738" s="626" t="s">
        <v>3089</v>
      </c>
      <c r="DD738" s="626">
        <v>738</v>
      </c>
      <c r="DG738" s="626">
        <v>0.5</v>
      </c>
      <c r="DH738" s="681">
        <v>42994.646119328703</v>
      </c>
      <c r="DI738" s="662">
        <v>0</v>
      </c>
      <c r="DJ738" s="663">
        <v>3</v>
      </c>
      <c r="DK738" s="662">
        <v>1</v>
      </c>
      <c r="DL738" s="687" t="str">
        <f t="shared" si="112"/>
        <v>พร้อมซ่อม</v>
      </c>
      <c r="DM738" s="688">
        <v>0</v>
      </c>
      <c r="DN738" s="626" t="s">
        <v>3090</v>
      </c>
    </row>
    <row r="739" spans="1:118" x14ac:dyDescent="0.25">
      <c r="A739" s="689">
        <f t="shared" si="116"/>
        <v>105</v>
      </c>
      <c r="B739" s="690">
        <f t="shared" si="117"/>
        <v>1709056</v>
      </c>
      <c r="C739" s="626">
        <v>739</v>
      </c>
      <c r="D739" s="677" t="str">
        <f t="shared" si="114"/>
        <v>17</v>
      </c>
      <c r="E739" s="677" t="str">
        <f t="shared" si="115"/>
        <v>09</v>
      </c>
      <c r="F739" s="691">
        <f t="shared" si="118"/>
        <v>56</v>
      </c>
      <c r="G739" s="692" t="str">
        <f t="shared" si="119"/>
        <v>056</v>
      </c>
      <c r="H739" s="680" t="str">
        <f t="shared" si="113"/>
        <v>1709056</v>
      </c>
      <c r="I739" s="681">
        <v>43014.402451388887</v>
      </c>
      <c r="J739" s="681">
        <v>43022</v>
      </c>
      <c r="L739" s="683">
        <f t="shared" si="109"/>
        <v>7.5975486111128703</v>
      </c>
      <c r="M739" s="684" t="str">
        <f t="shared" si="110"/>
        <v>JOB</v>
      </c>
      <c r="N739" s="684" t="str">
        <f>IF(I739="","",IFERROR(VLOOKUP(B739,QUEUE!$F$11:$X$1000,19,FALSE),"NON"))</f>
        <v>รอส่ง</v>
      </c>
      <c r="O739" s="684" t="str">
        <f>IF(I739="","",IFERROR(IF(VLOOKUP(B739,REFINISH!$F$4:$O$1000,10,FALSE)="",VLOOKUP(B739,REFINISH!$F$4:$O$1000,8,FALSE),"OK"),"NON"))</f>
        <v>OK</v>
      </c>
      <c r="P739" s="684" t="str">
        <f t="shared" si="111"/>
        <v>NON</v>
      </c>
      <c r="Q739" s="662" t="s">
        <v>16</v>
      </c>
      <c r="R739" s="662" t="s">
        <v>43</v>
      </c>
      <c r="S739" s="662" t="s">
        <v>34</v>
      </c>
      <c r="T739" s="662" t="s">
        <v>2830</v>
      </c>
      <c r="V739" s="685">
        <v>915365344</v>
      </c>
      <c r="X739" s="662" t="s">
        <v>2831</v>
      </c>
      <c r="Y739" s="662" t="s">
        <v>310</v>
      </c>
      <c r="Z739" s="662" t="s">
        <v>336</v>
      </c>
      <c r="AA739" s="662">
        <v>2010</v>
      </c>
      <c r="AD739" s="686"/>
      <c r="AE739" s="686"/>
      <c r="AF739" s="686"/>
      <c r="AG739" s="626" t="s">
        <v>57</v>
      </c>
      <c r="AI739" s="626" t="s">
        <v>61</v>
      </c>
      <c r="AK739" s="626" t="s">
        <v>63</v>
      </c>
      <c r="DD739" s="626">
        <v>739</v>
      </c>
      <c r="DH739" s="681">
        <v>42994.716543518516</v>
      </c>
      <c r="DI739" s="662">
        <v>0</v>
      </c>
      <c r="DJ739" s="663">
        <v>3</v>
      </c>
      <c r="DK739" s="662"/>
      <c r="DL739" s="687" t="str">
        <f t="shared" si="112"/>
        <v>พร้อมซ่อม</v>
      </c>
      <c r="DM739" s="688">
        <v>5700</v>
      </c>
    </row>
    <row r="740" spans="1:118" x14ac:dyDescent="0.25">
      <c r="A740" s="689">
        <f t="shared" si="116"/>
        <v>4635</v>
      </c>
      <c r="B740" s="690">
        <f t="shared" si="117"/>
        <v>1709057</v>
      </c>
      <c r="C740" s="626">
        <v>740</v>
      </c>
      <c r="D740" s="677" t="str">
        <f t="shared" si="114"/>
        <v>17</v>
      </c>
      <c r="E740" s="677" t="str">
        <f t="shared" si="115"/>
        <v>09</v>
      </c>
      <c r="F740" s="691">
        <f t="shared" si="118"/>
        <v>57</v>
      </c>
      <c r="G740" s="692" t="str">
        <f t="shared" si="119"/>
        <v>057</v>
      </c>
      <c r="H740" s="680" t="str">
        <f t="shared" si="113"/>
        <v>1709057</v>
      </c>
      <c r="L740" s="683" t="str">
        <f t="shared" si="109"/>
        <v/>
      </c>
      <c r="M740" s="684" t="str">
        <f t="shared" si="110"/>
        <v/>
      </c>
      <c r="N740" s="684" t="str">
        <f>IF(I740="","",IFERROR(VLOOKUP(B740,QUEUE!$F$11:$X$1000,19,FALSE),"NON"))</f>
        <v/>
      </c>
      <c r="O740" s="684" t="str">
        <f>IF(I740="","",IFERROR(IF(VLOOKUP(B740,REFINISH!$F$4:$O$1000,10,FALSE)="",VLOOKUP(B740,REFINISH!$F$4:$O$1000,8,FALSE),"OK"),"NON"))</f>
        <v/>
      </c>
      <c r="P740" s="684" t="str">
        <f t="shared" si="111"/>
        <v/>
      </c>
      <c r="Q740" s="662" t="s">
        <v>16</v>
      </c>
      <c r="R740" s="662" t="s">
        <v>1527</v>
      </c>
      <c r="S740" s="662" t="s">
        <v>33</v>
      </c>
      <c r="T740" s="662" t="s">
        <v>1230</v>
      </c>
      <c r="U740" s="662" t="s">
        <v>326</v>
      </c>
      <c r="V740" s="685">
        <v>818908396</v>
      </c>
      <c r="X740" s="662" t="s">
        <v>1232</v>
      </c>
      <c r="Y740" s="662" t="s">
        <v>315</v>
      </c>
      <c r="Z740" s="662" t="s">
        <v>316</v>
      </c>
      <c r="AA740" s="662">
        <v>2012</v>
      </c>
      <c r="AB740" s="681">
        <v>43249</v>
      </c>
      <c r="AC740" s="686" t="s">
        <v>461</v>
      </c>
      <c r="AD740" s="686"/>
      <c r="AE740" s="686"/>
      <c r="AF740" s="686"/>
      <c r="DD740" s="626">
        <v>740</v>
      </c>
      <c r="DH740" s="681">
        <v>42996.48986134259</v>
      </c>
      <c r="DI740" s="662"/>
      <c r="DJ740" s="663"/>
      <c r="DK740" s="662"/>
      <c r="DL740" s="687" t="str">
        <f t="shared" si="112"/>
        <v>รออนุมัติ</v>
      </c>
      <c r="DM740" s="688"/>
    </row>
    <row r="741" spans="1:118" x14ac:dyDescent="0.25">
      <c r="A741" s="689">
        <f t="shared" si="116"/>
        <v>5884</v>
      </c>
      <c r="B741" s="690">
        <f t="shared" si="117"/>
        <v>1709058</v>
      </c>
      <c r="C741" s="626">
        <v>741</v>
      </c>
      <c r="D741" s="677" t="str">
        <f t="shared" si="114"/>
        <v>17</v>
      </c>
      <c r="E741" s="677" t="str">
        <f t="shared" si="115"/>
        <v>09</v>
      </c>
      <c r="F741" s="691">
        <f t="shared" si="118"/>
        <v>58</v>
      </c>
      <c r="G741" s="692" t="str">
        <f t="shared" si="119"/>
        <v>058</v>
      </c>
      <c r="H741" s="680" t="str">
        <f t="shared" si="113"/>
        <v>1709058</v>
      </c>
      <c r="I741" s="681">
        <v>43006.54416539352</v>
      </c>
      <c r="J741" s="681">
        <v>43018</v>
      </c>
      <c r="K741" s="682">
        <v>43014</v>
      </c>
      <c r="L741" s="683" t="s">
        <v>555</v>
      </c>
      <c r="M741" s="684" t="s">
        <v>555</v>
      </c>
      <c r="N741" s="684" t="s">
        <v>555</v>
      </c>
      <c r="O741" s="684" t="s">
        <v>555</v>
      </c>
      <c r="P741" s="684" t="s">
        <v>555</v>
      </c>
      <c r="Q741" s="662" t="s">
        <v>16</v>
      </c>
      <c r="R741" s="662" t="s">
        <v>44</v>
      </c>
      <c r="S741" s="662" t="s">
        <v>32</v>
      </c>
      <c r="T741" s="662" t="s">
        <v>2834</v>
      </c>
      <c r="U741" s="662" t="s">
        <v>326</v>
      </c>
      <c r="V741" s="685">
        <v>895446676</v>
      </c>
      <c r="X741" s="662" t="s">
        <v>2835</v>
      </c>
      <c r="Y741" s="662" t="s">
        <v>323</v>
      </c>
      <c r="Z741" s="662" t="s">
        <v>796</v>
      </c>
      <c r="AA741" s="662">
        <v>2013</v>
      </c>
      <c r="AB741" s="681">
        <v>43148</v>
      </c>
      <c r="AC741" s="686" t="s">
        <v>567</v>
      </c>
      <c r="AD741" s="686"/>
      <c r="AE741" s="686"/>
      <c r="AF741" s="686"/>
      <c r="AG741" s="626" t="s">
        <v>47</v>
      </c>
      <c r="AI741" s="626" t="s">
        <v>51</v>
      </c>
      <c r="AK741" s="626" t="s">
        <v>52</v>
      </c>
      <c r="AM741" s="626" t="s">
        <v>57</v>
      </c>
      <c r="AO741" s="626" t="s">
        <v>59</v>
      </c>
      <c r="AQ741" s="626" t="s">
        <v>63</v>
      </c>
      <c r="AS741" s="626" t="s">
        <v>1424</v>
      </c>
      <c r="DD741" s="626">
        <v>741</v>
      </c>
      <c r="DG741" s="626">
        <v>1</v>
      </c>
      <c r="DH741" s="681">
        <v>42996.49601145833</v>
      </c>
      <c r="DI741" s="662">
        <v>0</v>
      </c>
      <c r="DJ741" s="663">
        <v>6</v>
      </c>
      <c r="DK741" s="662">
        <v>1</v>
      </c>
      <c r="DL741" s="687" t="str">
        <f t="shared" si="112"/>
        <v>พร้อมซ่อม</v>
      </c>
      <c r="DM741" s="688">
        <v>0</v>
      </c>
    </row>
    <row r="742" spans="1:118" x14ac:dyDescent="0.25">
      <c r="A742" s="689">
        <f t="shared" si="116"/>
        <v>2939</v>
      </c>
      <c r="B742" s="690">
        <f t="shared" si="117"/>
        <v>1709059</v>
      </c>
      <c r="C742" s="626">
        <v>742</v>
      </c>
      <c r="D742" s="677" t="str">
        <f t="shared" si="114"/>
        <v>17</v>
      </c>
      <c r="E742" s="677" t="str">
        <f t="shared" si="115"/>
        <v>09</v>
      </c>
      <c r="F742" s="691">
        <f t="shared" si="118"/>
        <v>59</v>
      </c>
      <c r="G742" s="692" t="str">
        <f t="shared" si="119"/>
        <v>059</v>
      </c>
      <c r="H742" s="680" t="str">
        <f t="shared" si="113"/>
        <v>1709059</v>
      </c>
      <c r="I742" s="681">
        <v>42996.626179513885</v>
      </c>
      <c r="J742" s="681">
        <v>43005</v>
      </c>
      <c r="K742" s="682">
        <v>43015</v>
      </c>
      <c r="L742" s="683" t="s">
        <v>555</v>
      </c>
      <c r="M742" s="684" t="s">
        <v>555</v>
      </c>
      <c r="N742" s="684" t="s">
        <v>555</v>
      </c>
      <c r="O742" s="684" t="s">
        <v>555</v>
      </c>
      <c r="P742" s="684" t="s">
        <v>555</v>
      </c>
      <c r="Q742" s="662" t="s">
        <v>16</v>
      </c>
      <c r="R742" s="662" t="s">
        <v>44</v>
      </c>
      <c r="S742" s="662" t="s">
        <v>34</v>
      </c>
      <c r="T742" s="662" t="s">
        <v>2842</v>
      </c>
      <c r="U742" s="662" t="s">
        <v>398</v>
      </c>
      <c r="V742" s="685">
        <v>971699594</v>
      </c>
      <c r="W742" s="685">
        <v>818468051</v>
      </c>
      <c r="X742" s="662" t="s">
        <v>2843</v>
      </c>
      <c r="Y742" s="662" t="s">
        <v>310</v>
      </c>
      <c r="Z742" s="662" t="s">
        <v>311</v>
      </c>
      <c r="AA742" s="662">
        <v>2010</v>
      </c>
      <c r="AB742" s="681">
        <v>42940</v>
      </c>
      <c r="AC742" s="686" t="s">
        <v>824</v>
      </c>
      <c r="AD742" s="686"/>
      <c r="AE742" s="686"/>
      <c r="AF742" s="686"/>
      <c r="AG742" s="626" t="s">
        <v>47</v>
      </c>
      <c r="AI742" s="626" t="s">
        <v>48</v>
      </c>
      <c r="AK742" s="626" t="s">
        <v>51</v>
      </c>
      <c r="AM742" s="626" t="s">
        <v>78</v>
      </c>
      <c r="AO742" s="626" t="s">
        <v>57</v>
      </c>
      <c r="AP742" s="626" t="s">
        <v>2229</v>
      </c>
      <c r="AQ742" s="626" t="s">
        <v>59</v>
      </c>
      <c r="AR742" s="626" t="s">
        <v>2022</v>
      </c>
      <c r="AS742" s="626" t="s">
        <v>1299</v>
      </c>
      <c r="AU742" s="626" t="s">
        <v>1123</v>
      </c>
      <c r="AW742" s="626" t="s">
        <v>2832</v>
      </c>
      <c r="AY742" s="626" t="s">
        <v>901</v>
      </c>
      <c r="BA742" s="626" t="s">
        <v>2844</v>
      </c>
      <c r="BC742" s="626" t="s">
        <v>2845</v>
      </c>
      <c r="BE742" s="626" t="s">
        <v>1851</v>
      </c>
      <c r="DD742" s="626">
        <v>742</v>
      </c>
      <c r="DG742" s="626">
        <v>1</v>
      </c>
      <c r="DH742" s="681">
        <v>42996.615582986109</v>
      </c>
      <c r="DI742" s="662">
        <v>0</v>
      </c>
      <c r="DJ742" s="663">
        <v>6</v>
      </c>
      <c r="DK742" s="662">
        <v>1</v>
      </c>
      <c r="DL742" s="687" t="str">
        <f t="shared" si="112"/>
        <v>พร้อมซ่อม</v>
      </c>
      <c r="DM742" s="688">
        <v>0</v>
      </c>
    </row>
    <row r="743" spans="1:118" x14ac:dyDescent="0.25">
      <c r="A743" s="689">
        <f t="shared" si="116"/>
        <v>9896</v>
      </c>
      <c r="B743" s="690">
        <f t="shared" si="117"/>
        <v>1709060</v>
      </c>
      <c r="C743" s="626">
        <v>743</v>
      </c>
      <c r="D743" s="677" t="str">
        <f t="shared" si="114"/>
        <v>17</v>
      </c>
      <c r="E743" s="677" t="str">
        <f t="shared" si="115"/>
        <v>09</v>
      </c>
      <c r="F743" s="691">
        <f t="shared" si="118"/>
        <v>60</v>
      </c>
      <c r="G743" s="692" t="str">
        <f t="shared" si="119"/>
        <v>060</v>
      </c>
      <c r="H743" s="680" t="str">
        <f t="shared" si="113"/>
        <v>1709060</v>
      </c>
      <c r="I743" s="681">
        <v>43024.633562962961</v>
      </c>
      <c r="J743" s="681">
        <v>43054</v>
      </c>
      <c r="L743" s="683">
        <f t="shared" si="109"/>
        <v>29.36643703703885</v>
      </c>
      <c r="M743" s="684" t="str">
        <f t="shared" si="110"/>
        <v>JOB</v>
      </c>
      <c r="N743" s="684" t="str">
        <f>IF(I743="","",IFERROR(VLOOKUP(B743,QUEUE!$F$11:$X$1000,19,FALSE),"NON"))</f>
        <v>โป๊ว</v>
      </c>
      <c r="O743" s="684" t="str">
        <f>IF(I743="","",IFERROR(IF(VLOOKUP(B743,REFINISH!$F$4:$O$1000,10,FALSE)="",VLOOKUP(B743,REFINISH!$F$4:$O$1000,8,FALSE),"OK"),"NON"))</f>
        <v>NON</v>
      </c>
      <c r="P743" s="684" t="str">
        <f t="shared" si="111"/>
        <v>NON</v>
      </c>
      <c r="Q743" s="662" t="s">
        <v>16</v>
      </c>
      <c r="R743" s="662" t="s">
        <v>102</v>
      </c>
      <c r="S743" s="662" t="s">
        <v>34</v>
      </c>
      <c r="T743" s="662" t="s">
        <v>2846</v>
      </c>
      <c r="V743" s="685">
        <v>863662649</v>
      </c>
      <c r="X743" s="662" t="s">
        <v>2847</v>
      </c>
      <c r="Y743" s="662" t="s">
        <v>299</v>
      </c>
      <c r="Z743" s="662" t="s">
        <v>368</v>
      </c>
      <c r="AA743" s="662">
        <v>2011</v>
      </c>
      <c r="AB743" s="681">
        <v>43039</v>
      </c>
      <c r="AC743" s="686" t="s">
        <v>339</v>
      </c>
      <c r="AD743" s="686"/>
      <c r="AE743" s="686"/>
      <c r="AF743" s="686"/>
      <c r="AG743" s="626" t="s">
        <v>3193</v>
      </c>
      <c r="AI743" s="626" t="s">
        <v>3074</v>
      </c>
      <c r="AK743" s="626" t="s">
        <v>430</v>
      </c>
      <c r="AM743" s="626" t="s">
        <v>3194</v>
      </c>
      <c r="DD743" s="626">
        <v>743</v>
      </c>
      <c r="DH743" s="681">
        <v>42996.628679050926</v>
      </c>
      <c r="DI743" s="662" t="s">
        <v>968</v>
      </c>
      <c r="DJ743" s="663">
        <v>0</v>
      </c>
      <c r="DK743" s="662">
        <v>1</v>
      </c>
      <c r="DL743" s="687" t="str">
        <f t="shared" si="112"/>
        <v>พร้อมซ่อม</v>
      </c>
      <c r="DM743" s="688">
        <v>22429.91</v>
      </c>
      <c r="DN743" s="626" t="s">
        <v>2931</v>
      </c>
    </row>
    <row r="744" spans="1:118" x14ac:dyDescent="0.25">
      <c r="A744" s="689">
        <f t="shared" si="116"/>
        <v>1875</v>
      </c>
      <c r="B744" s="690">
        <f t="shared" si="117"/>
        <v>1709061</v>
      </c>
      <c r="C744" s="626">
        <v>744</v>
      </c>
      <c r="D744" s="677" t="str">
        <f t="shared" si="114"/>
        <v>17</v>
      </c>
      <c r="E744" s="677" t="str">
        <f t="shared" si="115"/>
        <v>09</v>
      </c>
      <c r="F744" s="691">
        <f t="shared" si="118"/>
        <v>61</v>
      </c>
      <c r="G744" s="692" t="str">
        <f t="shared" si="119"/>
        <v>061</v>
      </c>
      <c r="H744" s="680" t="str">
        <f t="shared" si="113"/>
        <v>1709061</v>
      </c>
      <c r="L744" s="683" t="str">
        <f t="shared" si="109"/>
        <v/>
      </c>
      <c r="M744" s="684" t="str">
        <f t="shared" si="110"/>
        <v/>
      </c>
      <c r="N744" s="684" t="str">
        <f>IF(I744="","",IFERROR(VLOOKUP(B744,QUEUE!$F$11:$X$1000,19,FALSE),"NON"))</f>
        <v/>
      </c>
      <c r="O744" s="684" t="str">
        <f>IF(I744="","",IFERROR(IF(VLOOKUP(B744,REFINISH!$F$4:$O$1000,10,FALSE)="",VLOOKUP(B744,REFINISH!$F$4:$O$1000,8,FALSE),"OK"),"NON"))</f>
        <v/>
      </c>
      <c r="P744" s="684" t="str">
        <f t="shared" si="111"/>
        <v/>
      </c>
      <c r="Q744" s="662" t="s">
        <v>16</v>
      </c>
      <c r="R744" s="662" t="s">
        <v>43</v>
      </c>
      <c r="S744" s="662" t="s">
        <v>31</v>
      </c>
      <c r="T744" s="662" t="s">
        <v>2848</v>
      </c>
      <c r="U744" s="662" t="s">
        <v>308</v>
      </c>
      <c r="V744" s="685">
        <v>833048865</v>
      </c>
      <c r="W744" s="685">
        <v>800602274</v>
      </c>
      <c r="X744" s="662" t="s">
        <v>2849</v>
      </c>
      <c r="Y744" s="662" t="s">
        <v>310</v>
      </c>
      <c r="Z744" s="662" t="s">
        <v>336</v>
      </c>
      <c r="AA744" s="662">
        <v>2012</v>
      </c>
      <c r="AD744" s="686"/>
      <c r="AE744" s="686"/>
      <c r="AF744" s="686"/>
      <c r="DD744" s="626">
        <v>744</v>
      </c>
      <c r="DH744" s="681">
        <v>42997.568173263891</v>
      </c>
      <c r="DI744" s="662"/>
      <c r="DJ744" s="663"/>
      <c r="DK744" s="662"/>
      <c r="DL744" s="687" t="str">
        <f t="shared" si="112"/>
        <v>รออนุมัติ</v>
      </c>
      <c r="DM744" s="688"/>
    </row>
    <row r="745" spans="1:118" x14ac:dyDescent="0.25">
      <c r="A745" s="689">
        <f t="shared" si="116"/>
        <v>6440</v>
      </c>
      <c r="B745" s="690">
        <f t="shared" si="117"/>
        <v>1709062</v>
      </c>
      <c r="C745" s="626">
        <v>745</v>
      </c>
      <c r="D745" s="677" t="str">
        <f t="shared" si="114"/>
        <v>17</v>
      </c>
      <c r="E745" s="677" t="str">
        <f t="shared" si="115"/>
        <v>09</v>
      </c>
      <c r="F745" s="691">
        <f t="shared" si="118"/>
        <v>62</v>
      </c>
      <c r="G745" s="692" t="str">
        <f t="shared" si="119"/>
        <v>062</v>
      </c>
      <c r="H745" s="680" t="str">
        <f t="shared" si="113"/>
        <v>1709062</v>
      </c>
      <c r="L745" s="683" t="str">
        <f t="shared" si="109"/>
        <v/>
      </c>
      <c r="M745" s="684" t="str">
        <f t="shared" si="110"/>
        <v/>
      </c>
      <c r="N745" s="684" t="str">
        <f>IF(I745="","",IFERROR(VLOOKUP(B745,QUEUE!$F$11:$X$1000,19,FALSE),"NON"))</f>
        <v/>
      </c>
      <c r="O745" s="684" t="str">
        <f>IF(I745="","",IFERROR(IF(VLOOKUP(B745,REFINISH!$F$4:$O$1000,10,FALSE)="",VLOOKUP(B745,REFINISH!$F$4:$O$1000,8,FALSE),"OK"),"NON"))</f>
        <v/>
      </c>
      <c r="P745" s="684" t="str">
        <f t="shared" si="111"/>
        <v/>
      </c>
      <c r="Q745" s="662" t="s">
        <v>16</v>
      </c>
      <c r="R745" s="662" t="s">
        <v>179</v>
      </c>
      <c r="S745" s="662" t="s">
        <v>31</v>
      </c>
      <c r="T745" s="662" t="s">
        <v>2850</v>
      </c>
      <c r="U745" s="662" t="s">
        <v>286</v>
      </c>
      <c r="V745" s="685">
        <v>909931031</v>
      </c>
      <c r="X745" s="662" t="s">
        <v>2851</v>
      </c>
      <c r="Y745" s="662" t="s">
        <v>315</v>
      </c>
      <c r="Z745" s="662" t="s">
        <v>517</v>
      </c>
      <c r="AA745" s="662">
        <v>2010</v>
      </c>
      <c r="AB745" s="681">
        <v>43076</v>
      </c>
      <c r="AC745" s="686" t="s">
        <v>296</v>
      </c>
      <c r="AD745" s="686"/>
      <c r="AE745" s="686"/>
      <c r="AF745" s="686"/>
      <c r="DD745" s="626">
        <v>745</v>
      </c>
      <c r="DH745" s="681">
        <v>42997.597495717593</v>
      </c>
      <c r="DI745" s="662"/>
      <c r="DJ745" s="663"/>
      <c r="DK745" s="662"/>
      <c r="DL745" s="687" t="str">
        <f t="shared" si="112"/>
        <v>รออนุมัติ</v>
      </c>
      <c r="DM745" s="688"/>
    </row>
    <row r="746" spans="1:118" x14ac:dyDescent="0.25">
      <c r="A746" s="689">
        <f t="shared" si="116"/>
        <v>2275</v>
      </c>
      <c r="B746" s="690">
        <f t="shared" si="117"/>
        <v>1709063</v>
      </c>
      <c r="C746" s="626">
        <v>746</v>
      </c>
      <c r="D746" s="677" t="str">
        <f t="shared" si="114"/>
        <v>17</v>
      </c>
      <c r="E746" s="677" t="str">
        <f t="shared" si="115"/>
        <v>09</v>
      </c>
      <c r="F746" s="691">
        <f t="shared" si="118"/>
        <v>63</v>
      </c>
      <c r="G746" s="692" t="str">
        <f t="shared" si="119"/>
        <v>063</v>
      </c>
      <c r="H746" s="680" t="str">
        <f t="shared" si="113"/>
        <v>1709063</v>
      </c>
      <c r="L746" s="683" t="str">
        <f t="shared" si="109"/>
        <v/>
      </c>
      <c r="M746" s="684" t="str">
        <f t="shared" si="110"/>
        <v/>
      </c>
      <c r="N746" s="684" t="str">
        <f>IF(I746="","",IFERROR(VLOOKUP(B746,QUEUE!$F$11:$X$1000,19,FALSE),"NON"))</f>
        <v/>
      </c>
      <c r="O746" s="684" t="str">
        <f>IF(I746="","",IFERROR(IF(VLOOKUP(B746,REFINISH!$F$4:$O$1000,10,FALSE)="",VLOOKUP(B746,REFINISH!$F$4:$O$1000,8,FALSE),"OK"),"NON"))</f>
        <v/>
      </c>
      <c r="P746" s="684" t="str">
        <f t="shared" si="111"/>
        <v/>
      </c>
      <c r="Q746" s="662" t="s">
        <v>16</v>
      </c>
      <c r="R746" s="662" t="s">
        <v>1527</v>
      </c>
      <c r="S746" s="662" t="s">
        <v>35</v>
      </c>
      <c r="T746" s="662" t="s">
        <v>2852</v>
      </c>
      <c r="V746" s="685">
        <v>847691562</v>
      </c>
      <c r="X746" s="662" t="s">
        <v>2853</v>
      </c>
      <c r="Y746" s="662" t="s">
        <v>538</v>
      </c>
      <c r="Z746" s="662" t="s">
        <v>813</v>
      </c>
      <c r="AA746" s="662">
        <v>2013</v>
      </c>
      <c r="AD746" s="686"/>
      <c r="AE746" s="686"/>
      <c r="AF746" s="686"/>
      <c r="DD746" s="626">
        <v>746</v>
      </c>
      <c r="DH746" s="681">
        <v>42997.723959722221</v>
      </c>
      <c r="DI746" s="662"/>
      <c r="DJ746" s="663"/>
      <c r="DK746" s="662"/>
      <c r="DL746" s="687" t="str">
        <f t="shared" si="112"/>
        <v>รออนุมัติ</v>
      </c>
      <c r="DM746" s="688"/>
    </row>
    <row r="747" spans="1:118" x14ac:dyDescent="0.25">
      <c r="A747" s="689">
        <f t="shared" si="116"/>
        <v>5633</v>
      </c>
      <c r="B747" s="690">
        <f t="shared" si="117"/>
        <v>1709064</v>
      </c>
      <c r="C747" s="626">
        <v>747</v>
      </c>
      <c r="D747" s="677" t="str">
        <f t="shared" si="114"/>
        <v>17</v>
      </c>
      <c r="E747" s="677" t="str">
        <f t="shared" si="115"/>
        <v>09</v>
      </c>
      <c r="F747" s="691">
        <f t="shared" si="118"/>
        <v>64</v>
      </c>
      <c r="G747" s="692" t="str">
        <f t="shared" si="119"/>
        <v>064</v>
      </c>
      <c r="H747" s="680" t="str">
        <f t="shared" si="113"/>
        <v>1709064</v>
      </c>
      <c r="L747" s="683" t="str">
        <f t="shared" si="109"/>
        <v/>
      </c>
      <c r="M747" s="684" t="str">
        <f t="shared" si="110"/>
        <v/>
      </c>
      <c r="N747" s="684" t="str">
        <f>IF(I747="","",IFERROR(VLOOKUP(B747,QUEUE!$F$11:$X$1000,19,FALSE),"NON"))</f>
        <v/>
      </c>
      <c r="O747" s="684" t="str">
        <f>IF(I747="","",IFERROR(IF(VLOOKUP(B747,REFINISH!$F$4:$O$1000,10,FALSE)="",VLOOKUP(B747,REFINISH!$F$4:$O$1000,8,FALSE),"OK"),"NON"))</f>
        <v/>
      </c>
      <c r="P747" s="684" t="str">
        <f t="shared" si="111"/>
        <v/>
      </c>
      <c r="Q747" s="662" t="s">
        <v>16</v>
      </c>
      <c r="R747" s="662" t="s">
        <v>1527</v>
      </c>
      <c r="S747" s="662" t="s">
        <v>35</v>
      </c>
      <c r="T747" s="662" t="s">
        <v>2859</v>
      </c>
      <c r="U747" s="662" t="s">
        <v>834</v>
      </c>
      <c r="V747" s="685">
        <v>851810052</v>
      </c>
      <c r="X747" s="662" t="s">
        <v>2860</v>
      </c>
      <c r="Y747" s="662" t="s">
        <v>310</v>
      </c>
      <c r="Z747" s="662" t="s">
        <v>400</v>
      </c>
      <c r="AA747" s="662">
        <v>2014</v>
      </c>
      <c r="AD747" s="686"/>
      <c r="AE747" s="686"/>
      <c r="AF747" s="686"/>
      <c r="DD747" s="626">
        <v>747</v>
      </c>
      <c r="DH747" s="681">
        <v>42998.700710532408</v>
      </c>
      <c r="DI747" s="662"/>
      <c r="DJ747" s="663"/>
      <c r="DK747" s="662"/>
      <c r="DL747" s="687" t="str">
        <f t="shared" si="112"/>
        <v>รออนุมัติ</v>
      </c>
      <c r="DM747" s="688"/>
    </row>
    <row r="748" spans="1:118" x14ac:dyDescent="0.25">
      <c r="A748" s="689">
        <f t="shared" si="116"/>
        <v>1839</v>
      </c>
      <c r="B748" s="690">
        <f t="shared" si="117"/>
        <v>1709065</v>
      </c>
      <c r="C748" s="626">
        <v>748</v>
      </c>
      <c r="D748" s="677" t="str">
        <f t="shared" si="114"/>
        <v>17</v>
      </c>
      <c r="E748" s="677" t="str">
        <f t="shared" si="115"/>
        <v>09</v>
      </c>
      <c r="F748" s="691">
        <f t="shared" si="118"/>
        <v>65</v>
      </c>
      <c r="G748" s="692" t="str">
        <f t="shared" si="119"/>
        <v>065</v>
      </c>
      <c r="H748" s="680" t="str">
        <f t="shared" si="113"/>
        <v>1709065</v>
      </c>
      <c r="I748" s="681">
        <v>43013.842522569445</v>
      </c>
      <c r="J748" s="681">
        <v>43008</v>
      </c>
      <c r="K748" s="682">
        <v>43008</v>
      </c>
      <c r="L748" s="683" t="s">
        <v>555</v>
      </c>
      <c r="M748" s="684" t="s">
        <v>555</v>
      </c>
      <c r="N748" s="684" t="s">
        <v>555</v>
      </c>
      <c r="O748" s="684" t="s">
        <v>555</v>
      </c>
      <c r="P748" s="684" t="s">
        <v>555</v>
      </c>
      <c r="Q748" s="662" t="s">
        <v>16</v>
      </c>
      <c r="R748" s="662" t="s">
        <v>43</v>
      </c>
      <c r="S748" s="662" t="s">
        <v>31</v>
      </c>
      <c r="T748" s="662" t="s">
        <v>2862</v>
      </c>
      <c r="U748" s="662" t="s">
        <v>303</v>
      </c>
      <c r="V748" s="685">
        <v>631641884</v>
      </c>
      <c r="X748" s="662" t="s">
        <v>2863</v>
      </c>
      <c r="Y748" s="662" t="s">
        <v>294</v>
      </c>
      <c r="Z748" s="662" t="s">
        <v>590</v>
      </c>
      <c r="AA748" s="662">
        <v>2013</v>
      </c>
      <c r="AD748" s="686"/>
      <c r="AE748" s="686"/>
      <c r="AF748" s="686"/>
      <c r="AG748" s="626" t="s">
        <v>71</v>
      </c>
      <c r="AH748" s="626" t="s">
        <v>340</v>
      </c>
      <c r="AI748" s="626" t="s">
        <v>72</v>
      </c>
      <c r="AJ748" s="626" t="s">
        <v>340</v>
      </c>
      <c r="AK748" s="626" t="s">
        <v>379</v>
      </c>
      <c r="CA748" s="626" t="s">
        <v>47</v>
      </c>
      <c r="CC748" s="626" t="s">
        <v>48</v>
      </c>
      <c r="CE748" s="626" t="s">
        <v>71</v>
      </c>
      <c r="CF748" s="626" t="s">
        <v>340</v>
      </c>
      <c r="CG748" s="626" t="s">
        <v>72</v>
      </c>
      <c r="CH748" s="626" t="s">
        <v>340</v>
      </c>
      <c r="DD748" s="626">
        <v>748</v>
      </c>
      <c r="DG748" s="626">
        <v>0.5</v>
      </c>
      <c r="DH748" s="681">
        <v>42999.426573495373</v>
      </c>
      <c r="DI748" s="662" t="s">
        <v>431</v>
      </c>
      <c r="DJ748" s="663">
        <v>0</v>
      </c>
      <c r="DK748" s="662">
        <v>1</v>
      </c>
      <c r="DL748" s="687" t="str">
        <f t="shared" si="112"/>
        <v>พร้อมซ่อม</v>
      </c>
      <c r="DM748" s="688">
        <v>5421.59</v>
      </c>
      <c r="DN748" s="626" t="s">
        <v>2931</v>
      </c>
    </row>
    <row r="749" spans="1:118" x14ac:dyDescent="0.25">
      <c r="A749" s="689">
        <f t="shared" si="116"/>
        <v>8821</v>
      </c>
      <c r="B749" s="690">
        <f t="shared" si="117"/>
        <v>1709066</v>
      </c>
      <c r="C749" s="626">
        <v>749</v>
      </c>
      <c r="D749" s="677" t="str">
        <f t="shared" si="114"/>
        <v>17</v>
      </c>
      <c r="E749" s="677" t="str">
        <f t="shared" si="115"/>
        <v>09</v>
      </c>
      <c r="F749" s="691">
        <f t="shared" si="118"/>
        <v>66</v>
      </c>
      <c r="G749" s="692" t="str">
        <f t="shared" si="119"/>
        <v>066</v>
      </c>
      <c r="H749" s="680" t="str">
        <f t="shared" si="113"/>
        <v>1709066</v>
      </c>
      <c r="L749" s="683" t="str">
        <f t="shared" si="109"/>
        <v/>
      </c>
      <c r="M749" s="684" t="str">
        <f t="shared" si="110"/>
        <v/>
      </c>
      <c r="N749" s="684" t="str">
        <f>IF(I749="","",IFERROR(VLOOKUP(B749,QUEUE!$F$11:$X$1000,19,FALSE),"NON"))</f>
        <v/>
      </c>
      <c r="O749" s="684" t="str">
        <f>IF(I749="","",IFERROR(IF(VLOOKUP(B749,REFINISH!$F$4:$O$1000,10,FALSE)="",VLOOKUP(B749,REFINISH!$F$4:$O$1000,8,FALSE),"OK"),"NON"))</f>
        <v/>
      </c>
      <c r="P749" s="684" t="str">
        <f t="shared" si="111"/>
        <v/>
      </c>
      <c r="Q749" s="662" t="s">
        <v>16</v>
      </c>
      <c r="R749" s="662" t="s">
        <v>44</v>
      </c>
      <c r="S749" s="662" t="s">
        <v>103</v>
      </c>
      <c r="T749" s="662" t="s">
        <v>2864</v>
      </c>
      <c r="X749" s="662" t="s">
        <v>2865</v>
      </c>
      <c r="Y749" s="662" t="s">
        <v>538</v>
      </c>
      <c r="Z749" s="662" t="s">
        <v>813</v>
      </c>
      <c r="AD749" s="686"/>
      <c r="AE749" s="686"/>
      <c r="AF749" s="686"/>
      <c r="DD749" s="626">
        <v>749</v>
      </c>
      <c r="DH749" s="681">
        <v>42999.58292789352</v>
      </c>
      <c r="DI749" s="662"/>
      <c r="DJ749" s="663"/>
      <c r="DK749" s="662"/>
      <c r="DL749" s="687" t="str">
        <f t="shared" si="112"/>
        <v>รออนุมัติ</v>
      </c>
      <c r="DM749" s="688"/>
    </row>
    <row r="750" spans="1:118" x14ac:dyDescent="0.25">
      <c r="A750" s="689">
        <f t="shared" si="116"/>
        <v>1622</v>
      </c>
      <c r="B750" s="690">
        <f t="shared" si="117"/>
        <v>1709067</v>
      </c>
      <c r="C750" s="626">
        <v>750</v>
      </c>
      <c r="D750" s="677" t="str">
        <f t="shared" si="114"/>
        <v>17</v>
      </c>
      <c r="E750" s="677" t="str">
        <f t="shared" si="115"/>
        <v>09</v>
      </c>
      <c r="F750" s="691">
        <f t="shared" si="118"/>
        <v>67</v>
      </c>
      <c r="G750" s="692" t="str">
        <f t="shared" si="119"/>
        <v>067</v>
      </c>
      <c r="H750" s="680" t="str">
        <f t="shared" si="113"/>
        <v>1709067</v>
      </c>
      <c r="I750" s="681">
        <v>43000.46879097222</v>
      </c>
      <c r="J750" s="681">
        <v>0</v>
      </c>
      <c r="K750" s="682">
        <v>43000.46958877315</v>
      </c>
      <c r="L750" s="683" t="s">
        <v>555</v>
      </c>
      <c r="M750" s="684" t="s">
        <v>555</v>
      </c>
      <c r="N750" s="684" t="s">
        <v>555</v>
      </c>
      <c r="O750" s="684" t="s">
        <v>555</v>
      </c>
      <c r="P750" s="684" t="s">
        <v>555</v>
      </c>
      <c r="Q750" s="662" t="s">
        <v>29</v>
      </c>
      <c r="R750" s="662" t="s">
        <v>1527</v>
      </c>
      <c r="S750" s="662" t="s">
        <v>103</v>
      </c>
      <c r="X750" s="662" t="s">
        <v>2866</v>
      </c>
      <c r="Y750" s="662" t="s">
        <v>328</v>
      </c>
      <c r="Z750" s="662" t="s">
        <v>1534</v>
      </c>
      <c r="AD750" s="686"/>
      <c r="AE750" s="686"/>
      <c r="AF750" s="686"/>
      <c r="AG750" s="626" t="s">
        <v>2867</v>
      </c>
      <c r="DD750" s="626">
        <v>750</v>
      </c>
      <c r="DH750" s="681">
        <v>42999.598210995369</v>
      </c>
      <c r="DI750" s="662">
        <v>0</v>
      </c>
      <c r="DJ750" s="663">
        <v>0</v>
      </c>
      <c r="DK750" s="662"/>
      <c r="DL750" s="687" t="str">
        <f t="shared" si="112"/>
        <v>พร้อมซ่อม</v>
      </c>
      <c r="DM750" s="688">
        <v>2100</v>
      </c>
    </row>
    <row r="751" spans="1:118" x14ac:dyDescent="0.25">
      <c r="A751" s="689">
        <f t="shared" si="116"/>
        <v>5110</v>
      </c>
      <c r="B751" s="690">
        <f t="shared" si="117"/>
        <v>1709068</v>
      </c>
      <c r="C751" s="626">
        <v>751</v>
      </c>
      <c r="D751" s="677" t="str">
        <f t="shared" si="114"/>
        <v>17</v>
      </c>
      <c r="E751" s="677" t="str">
        <f t="shared" si="115"/>
        <v>09</v>
      </c>
      <c r="F751" s="691">
        <f t="shared" si="118"/>
        <v>68</v>
      </c>
      <c r="G751" s="692" t="str">
        <f t="shared" si="119"/>
        <v>068</v>
      </c>
      <c r="H751" s="680" t="str">
        <f t="shared" si="113"/>
        <v>1709068</v>
      </c>
      <c r="L751" s="683" t="str">
        <f t="shared" si="109"/>
        <v/>
      </c>
      <c r="M751" s="684" t="str">
        <f t="shared" si="110"/>
        <v/>
      </c>
      <c r="N751" s="684" t="str">
        <f>IF(I751="","",IFERROR(VLOOKUP(B751,QUEUE!$F$11:$X$1000,19,FALSE),"NON"))</f>
        <v/>
      </c>
      <c r="O751" s="684" t="str">
        <f>IF(I751="","",IFERROR(IF(VLOOKUP(B751,REFINISH!$F$4:$O$1000,10,FALSE)="",VLOOKUP(B751,REFINISH!$F$4:$O$1000,8,FALSE),"OK"),"NON"))</f>
        <v/>
      </c>
      <c r="P751" s="684" t="str">
        <f t="shared" si="111"/>
        <v/>
      </c>
      <c r="Q751" s="662" t="s">
        <v>16</v>
      </c>
      <c r="R751" s="662" t="s">
        <v>179</v>
      </c>
      <c r="S751" s="662" t="s">
        <v>31</v>
      </c>
      <c r="T751" s="662" t="s">
        <v>2868</v>
      </c>
      <c r="V751" s="685">
        <v>972145469</v>
      </c>
      <c r="X751" s="662" t="s">
        <v>2869</v>
      </c>
      <c r="Y751" s="662" t="s">
        <v>294</v>
      </c>
      <c r="Z751" s="662" t="s">
        <v>590</v>
      </c>
      <c r="AD751" s="686"/>
      <c r="AE751" s="686"/>
      <c r="AF751" s="686"/>
      <c r="DD751" s="626">
        <v>751</v>
      </c>
      <c r="DH751" s="681">
        <v>43000.487571180558</v>
      </c>
      <c r="DI751" s="662"/>
      <c r="DJ751" s="663"/>
      <c r="DK751" s="662"/>
      <c r="DL751" s="687" t="str">
        <f t="shared" si="112"/>
        <v>รออนุมัติ</v>
      </c>
      <c r="DM751" s="688"/>
    </row>
    <row r="752" spans="1:118" x14ac:dyDescent="0.25">
      <c r="A752" s="689">
        <f t="shared" si="116"/>
        <v>246</v>
      </c>
      <c r="B752" s="690">
        <f t="shared" si="117"/>
        <v>1709069</v>
      </c>
      <c r="C752" s="626">
        <v>752</v>
      </c>
      <c r="D752" s="677" t="str">
        <f t="shared" si="114"/>
        <v>17</v>
      </c>
      <c r="E752" s="677" t="str">
        <f t="shared" si="115"/>
        <v>09</v>
      </c>
      <c r="F752" s="691">
        <f t="shared" si="118"/>
        <v>69</v>
      </c>
      <c r="G752" s="692" t="str">
        <f t="shared" si="119"/>
        <v>069</v>
      </c>
      <c r="H752" s="680" t="str">
        <f t="shared" si="113"/>
        <v>1709069</v>
      </c>
      <c r="L752" s="683" t="str">
        <f t="shared" si="109"/>
        <v/>
      </c>
      <c r="M752" s="684" t="str">
        <f t="shared" si="110"/>
        <v/>
      </c>
      <c r="N752" s="684" t="str">
        <f>IF(I752="","",IFERROR(VLOOKUP(B752,QUEUE!$F$11:$X$1000,19,FALSE),"NON"))</f>
        <v/>
      </c>
      <c r="O752" s="684" t="str">
        <f>IF(I752="","",IFERROR(IF(VLOOKUP(B752,REFINISH!$F$4:$O$1000,10,FALSE)="",VLOOKUP(B752,REFINISH!$F$4:$O$1000,8,FALSE),"OK"),"NON"))</f>
        <v/>
      </c>
      <c r="P752" s="684" t="str">
        <f t="shared" si="111"/>
        <v/>
      </c>
      <c r="Q752" s="662" t="s">
        <v>16</v>
      </c>
      <c r="R752" s="662" t="s">
        <v>44</v>
      </c>
      <c r="S752" s="662" t="s">
        <v>34</v>
      </c>
      <c r="T752" s="662" t="s">
        <v>2872</v>
      </c>
      <c r="U752" s="662" t="s">
        <v>549</v>
      </c>
      <c r="V752" s="685">
        <v>864749746</v>
      </c>
      <c r="X752" s="662" t="s">
        <v>2873</v>
      </c>
      <c r="Y752" s="662" t="s">
        <v>315</v>
      </c>
      <c r="Z752" s="662" t="s">
        <v>517</v>
      </c>
      <c r="AA752" s="662">
        <v>2010</v>
      </c>
      <c r="AD752" s="686"/>
      <c r="AE752" s="686"/>
      <c r="AF752" s="686"/>
      <c r="DD752" s="626">
        <v>752</v>
      </c>
      <c r="DH752" s="681">
        <v>43000.608737731483</v>
      </c>
      <c r="DI752" s="662"/>
      <c r="DJ752" s="663"/>
      <c r="DK752" s="662"/>
      <c r="DL752" s="687" t="str">
        <f t="shared" si="112"/>
        <v>รออนุมัติ</v>
      </c>
      <c r="DM752" s="688"/>
    </row>
    <row r="753" spans="1:118" x14ac:dyDescent="0.25">
      <c r="A753" s="689">
        <f t="shared" si="116"/>
        <v>7261</v>
      </c>
      <c r="B753" s="690">
        <f t="shared" si="117"/>
        <v>1709070</v>
      </c>
      <c r="C753" s="626">
        <v>753</v>
      </c>
      <c r="D753" s="677" t="str">
        <f t="shared" si="114"/>
        <v>17</v>
      </c>
      <c r="E753" s="677" t="str">
        <f t="shared" si="115"/>
        <v>09</v>
      </c>
      <c r="F753" s="691">
        <f t="shared" si="118"/>
        <v>70</v>
      </c>
      <c r="G753" s="692" t="str">
        <f t="shared" si="119"/>
        <v>070</v>
      </c>
      <c r="H753" s="680" t="str">
        <f t="shared" si="113"/>
        <v>1709070</v>
      </c>
      <c r="L753" s="683" t="str">
        <f t="shared" si="109"/>
        <v/>
      </c>
      <c r="M753" s="684" t="str">
        <f t="shared" si="110"/>
        <v/>
      </c>
      <c r="N753" s="684" t="str">
        <f>IF(I753="","",IFERROR(VLOOKUP(B753,QUEUE!$F$11:$X$1000,19,FALSE),"NON"))</f>
        <v/>
      </c>
      <c r="O753" s="684" t="str">
        <f>IF(I753="","",IFERROR(IF(VLOOKUP(B753,REFINISH!$F$4:$O$1000,10,FALSE)="",VLOOKUP(B753,REFINISH!$F$4:$O$1000,8,FALSE),"OK"),"NON"))</f>
        <v/>
      </c>
      <c r="P753" s="684" t="str">
        <f t="shared" si="111"/>
        <v/>
      </c>
      <c r="Q753" s="662" t="s">
        <v>16</v>
      </c>
      <c r="R753" s="662" t="s">
        <v>44</v>
      </c>
      <c r="S753" s="662" t="s">
        <v>35</v>
      </c>
      <c r="T753" s="662" t="s">
        <v>2874</v>
      </c>
      <c r="U753" s="662" t="s">
        <v>303</v>
      </c>
      <c r="V753" s="685">
        <v>945051931</v>
      </c>
      <c r="X753" s="662" t="s">
        <v>2875</v>
      </c>
      <c r="Y753" s="662" t="s">
        <v>310</v>
      </c>
      <c r="Z753" s="662" t="s">
        <v>336</v>
      </c>
      <c r="AA753" s="662">
        <v>2008</v>
      </c>
      <c r="AB753" s="681">
        <v>43201</v>
      </c>
      <c r="AC753" s="686" t="s">
        <v>521</v>
      </c>
      <c r="AD753" s="686"/>
      <c r="AE753" s="686"/>
      <c r="AF753" s="686"/>
      <c r="DD753" s="626">
        <v>753</v>
      </c>
      <c r="DH753" s="681">
        <v>43000.611235069446</v>
      </c>
      <c r="DI753" s="662"/>
      <c r="DJ753" s="663"/>
      <c r="DK753" s="662"/>
      <c r="DL753" s="687" t="str">
        <f t="shared" si="112"/>
        <v>รออนุมัติ</v>
      </c>
      <c r="DM753" s="688"/>
    </row>
    <row r="754" spans="1:118" x14ac:dyDescent="0.25">
      <c r="A754" s="689">
        <f t="shared" si="116"/>
        <v>7981</v>
      </c>
      <c r="B754" s="690">
        <f t="shared" si="117"/>
        <v>1709071</v>
      </c>
      <c r="C754" s="626">
        <v>754</v>
      </c>
      <c r="D754" s="677" t="str">
        <f t="shared" si="114"/>
        <v>17</v>
      </c>
      <c r="E754" s="677" t="str">
        <f t="shared" si="115"/>
        <v>09</v>
      </c>
      <c r="F754" s="691">
        <f t="shared" si="118"/>
        <v>71</v>
      </c>
      <c r="G754" s="692" t="str">
        <f t="shared" si="119"/>
        <v>071</v>
      </c>
      <c r="H754" s="680" t="str">
        <f t="shared" si="113"/>
        <v>1709071</v>
      </c>
      <c r="I754" s="681">
        <v>43001.491080902779</v>
      </c>
      <c r="J754" s="681">
        <v>0</v>
      </c>
      <c r="L754" s="683">
        <f t="shared" si="109"/>
        <v>-43001.491080902779</v>
      </c>
      <c r="M754" s="684" t="str">
        <f t="shared" si="110"/>
        <v>JOB</v>
      </c>
      <c r="N754" s="684" t="str">
        <f>IF(I754="","",IFERROR(VLOOKUP(B754,QUEUE!$F$11:$X$1000,19,FALSE),"NON"))</f>
        <v>สมบูรณ์</v>
      </c>
      <c r="O754" s="684" t="str">
        <f>IF(I754="","",IFERROR(IF(VLOOKUP(B754,REFINISH!$F$4:$O$1000,10,FALSE)="",VLOOKUP(B754,REFINISH!$F$4:$O$1000,8,FALSE),"OK"),"NON"))</f>
        <v>NON</v>
      </c>
      <c r="P754" s="684" t="str">
        <f t="shared" si="111"/>
        <v>NON</v>
      </c>
      <c r="Q754" s="662" t="s">
        <v>29</v>
      </c>
      <c r="R754" s="662" t="s">
        <v>44</v>
      </c>
      <c r="S754" s="662" t="s">
        <v>103</v>
      </c>
      <c r="T754" s="662" t="s">
        <v>2878</v>
      </c>
      <c r="U754" s="662" t="s">
        <v>398</v>
      </c>
      <c r="V754" s="685">
        <v>894928725</v>
      </c>
      <c r="X754" s="662" t="s">
        <v>2879</v>
      </c>
      <c r="Y754" s="662" t="s">
        <v>310</v>
      </c>
      <c r="Z754" s="662" t="s">
        <v>384</v>
      </c>
      <c r="AA754" s="662">
        <v>2004</v>
      </c>
      <c r="AD754" s="686"/>
      <c r="AE754" s="686"/>
      <c r="AF754" s="686"/>
      <c r="AG754" s="626" t="s">
        <v>47</v>
      </c>
      <c r="AH754" s="626" t="s">
        <v>340</v>
      </c>
      <c r="AI754" s="626" t="s">
        <v>73</v>
      </c>
      <c r="AJ754" s="626" t="s">
        <v>340</v>
      </c>
      <c r="AK754" s="626" t="s">
        <v>67</v>
      </c>
      <c r="AL754" s="626" t="s">
        <v>340</v>
      </c>
      <c r="AM754" s="626" t="s">
        <v>52</v>
      </c>
      <c r="AO754" s="626" t="s">
        <v>51</v>
      </c>
      <c r="AP754" s="626" t="s">
        <v>340</v>
      </c>
      <c r="DD754" s="626">
        <v>754</v>
      </c>
      <c r="DH754" s="681">
        <v>43001.490115509259</v>
      </c>
      <c r="DI754" s="662">
        <v>0</v>
      </c>
      <c r="DJ754" s="663">
        <v>0</v>
      </c>
      <c r="DK754" s="662"/>
      <c r="DL754" s="687" t="str">
        <f t="shared" si="112"/>
        <v>พร้อมซ่อม</v>
      </c>
      <c r="DM754" s="688">
        <v>0</v>
      </c>
    </row>
    <row r="755" spans="1:118" x14ac:dyDescent="0.25">
      <c r="A755" s="689">
        <f t="shared" si="116"/>
        <v>7078</v>
      </c>
      <c r="B755" s="690">
        <f t="shared" si="117"/>
        <v>1709072</v>
      </c>
      <c r="C755" s="626">
        <v>755</v>
      </c>
      <c r="D755" s="677" t="str">
        <f t="shared" si="114"/>
        <v>17</v>
      </c>
      <c r="E755" s="677" t="str">
        <f t="shared" si="115"/>
        <v>09</v>
      </c>
      <c r="F755" s="691">
        <f t="shared" si="118"/>
        <v>72</v>
      </c>
      <c r="G755" s="692" t="str">
        <f t="shared" si="119"/>
        <v>072</v>
      </c>
      <c r="H755" s="680" t="str">
        <f t="shared" si="113"/>
        <v>1709072</v>
      </c>
      <c r="I755" s="681">
        <v>43001.633354282407</v>
      </c>
      <c r="J755" s="681">
        <v>0</v>
      </c>
      <c r="K755" s="682">
        <v>43021</v>
      </c>
      <c r="L755" s="683" t="s">
        <v>555</v>
      </c>
      <c r="M755" s="684" t="s">
        <v>555</v>
      </c>
      <c r="N755" s="684" t="s">
        <v>555</v>
      </c>
      <c r="O755" s="684" t="s">
        <v>555</v>
      </c>
      <c r="P755" s="684" t="s">
        <v>555</v>
      </c>
      <c r="Q755" s="662" t="s">
        <v>16</v>
      </c>
      <c r="R755" s="662" t="s">
        <v>102</v>
      </c>
      <c r="S755" s="662" t="s">
        <v>31</v>
      </c>
      <c r="T755" s="662" t="s">
        <v>2880</v>
      </c>
      <c r="U755" s="662" t="s">
        <v>326</v>
      </c>
      <c r="V755" s="685">
        <v>835481413</v>
      </c>
      <c r="X755" s="662" t="s">
        <v>2881</v>
      </c>
      <c r="Y755" s="662" t="s">
        <v>310</v>
      </c>
      <c r="Z755" s="662" t="s">
        <v>2882</v>
      </c>
      <c r="AA755" s="662">
        <v>2004</v>
      </c>
      <c r="AB755" s="681">
        <v>43296</v>
      </c>
      <c r="AC755" s="686" t="s">
        <v>1197</v>
      </c>
      <c r="AD755" s="686"/>
      <c r="AE755" s="686"/>
      <c r="AF755" s="686"/>
      <c r="AG755" s="626" t="s">
        <v>50</v>
      </c>
      <c r="AH755" s="626" t="s">
        <v>340</v>
      </c>
      <c r="AI755" s="626" t="s">
        <v>341</v>
      </c>
      <c r="AK755" s="626" t="s">
        <v>2884</v>
      </c>
      <c r="AM755" s="626" t="s">
        <v>2885</v>
      </c>
      <c r="AO755" s="626" t="s">
        <v>2886</v>
      </c>
      <c r="AQ755" s="626" t="s">
        <v>2887</v>
      </c>
      <c r="DD755" s="626">
        <v>755</v>
      </c>
      <c r="DH755" s="681">
        <v>43001.628783912034</v>
      </c>
      <c r="DI755" s="662" t="s">
        <v>2883</v>
      </c>
      <c r="DJ755" s="663">
        <v>0</v>
      </c>
      <c r="DK755" s="662">
        <v>1</v>
      </c>
      <c r="DL755" s="687" t="str">
        <f t="shared" si="112"/>
        <v>พร้อมซ่อม</v>
      </c>
      <c r="DM755" s="688">
        <v>0</v>
      </c>
    </row>
    <row r="756" spans="1:118" x14ac:dyDescent="0.25">
      <c r="A756" s="689">
        <f t="shared" si="116"/>
        <v>3854</v>
      </c>
      <c r="B756" s="690">
        <f t="shared" si="117"/>
        <v>1709073</v>
      </c>
      <c r="C756" s="626">
        <v>756</v>
      </c>
      <c r="D756" s="677" t="str">
        <f t="shared" si="114"/>
        <v>17</v>
      </c>
      <c r="E756" s="677" t="str">
        <f t="shared" si="115"/>
        <v>09</v>
      </c>
      <c r="F756" s="691">
        <f t="shared" si="118"/>
        <v>73</v>
      </c>
      <c r="G756" s="692" t="str">
        <f t="shared" si="119"/>
        <v>073</v>
      </c>
      <c r="H756" s="680" t="str">
        <f t="shared" si="113"/>
        <v>1709073</v>
      </c>
      <c r="I756" s="681">
        <v>43018.674606597226</v>
      </c>
      <c r="L756" s="683" t="str">
        <f t="shared" si="109"/>
        <v>No fix</v>
      </c>
      <c r="M756" s="684" t="str">
        <f t="shared" si="110"/>
        <v>JOB</v>
      </c>
      <c r="N756" s="684" t="str">
        <f>IF(I756="","",IFERROR(VLOOKUP(B756,QUEUE!$F$11:$X$1000,19,FALSE),"NON"))</f>
        <v>สมบูรณ์</v>
      </c>
      <c r="O756" s="684" t="str">
        <f>IF(I756="","",IFERROR(IF(VLOOKUP(B756,REFINISH!$F$4:$O$1000,10,FALSE)="",VLOOKUP(B756,REFINISH!$F$4:$O$1000,8,FALSE),"OK"),"NON"))</f>
        <v>OK</v>
      </c>
      <c r="P756" s="684" t="str">
        <f t="shared" si="111"/>
        <v>NON</v>
      </c>
      <c r="Q756" s="662" t="s">
        <v>16</v>
      </c>
      <c r="R756" s="662" t="s">
        <v>1527</v>
      </c>
      <c r="S756" s="662" t="s">
        <v>32</v>
      </c>
      <c r="T756" s="662" t="s">
        <v>2888</v>
      </c>
      <c r="V756" s="685">
        <v>890036067</v>
      </c>
      <c r="X756" s="662" t="s">
        <v>2889</v>
      </c>
      <c r="Y756" s="662" t="s">
        <v>310</v>
      </c>
      <c r="Z756" s="662" t="s">
        <v>420</v>
      </c>
      <c r="AA756" s="662">
        <v>2005</v>
      </c>
      <c r="AD756" s="686"/>
      <c r="AE756" s="686"/>
      <c r="AF756" s="686"/>
      <c r="AG756" s="626" t="s">
        <v>3105</v>
      </c>
      <c r="AI756" s="626" t="s">
        <v>3106</v>
      </c>
      <c r="AK756" s="626" t="s">
        <v>3107</v>
      </c>
      <c r="AM756" s="626" t="s">
        <v>1303</v>
      </c>
      <c r="DD756" s="626">
        <v>756</v>
      </c>
      <c r="DH756" s="681">
        <v>43001.711719560182</v>
      </c>
      <c r="DI756" s="662" t="s">
        <v>2899</v>
      </c>
      <c r="DJ756" s="663">
        <v>0</v>
      </c>
      <c r="DK756" s="662"/>
      <c r="DL756" s="687" t="str">
        <f t="shared" si="112"/>
        <v>พร้อมซ่อม</v>
      </c>
      <c r="DM756" s="688">
        <v>1800</v>
      </c>
      <c r="DN756" s="626" t="s">
        <v>3090</v>
      </c>
    </row>
    <row r="757" spans="1:118" x14ac:dyDescent="0.25">
      <c r="A757" s="689">
        <f t="shared" si="116"/>
        <v>4824</v>
      </c>
      <c r="B757" s="690">
        <f t="shared" si="117"/>
        <v>1709074</v>
      </c>
      <c r="C757" s="626">
        <v>757</v>
      </c>
      <c r="D757" s="677" t="str">
        <f t="shared" si="114"/>
        <v>17</v>
      </c>
      <c r="E757" s="677" t="str">
        <f t="shared" si="115"/>
        <v>09</v>
      </c>
      <c r="F757" s="691">
        <f t="shared" si="118"/>
        <v>74</v>
      </c>
      <c r="G757" s="692" t="str">
        <f t="shared" si="119"/>
        <v>074</v>
      </c>
      <c r="H757" s="680" t="str">
        <f t="shared" si="113"/>
        <v>1709074</v>
      </c>
      <c r="I757" s="681">
        <v>43003.659514583334</v>
      </c>
      <c r="J757" s="681">
        <v>0</v>
      </c>
      <c r="L757" s="683">
        <f t="shared" ref="L757:L820" si="120">IF(I757="","",IF(J757="","No fix",J757-I757))</f>
        <v>-43003.659514583334</v>
      </c>
      <c r="M757" s="684" t="str">
        <f t="shared" ref="M757:M820" si="121">IF(I757="","",IF(AG757="","NON","JOB"))</f>
        <v>JOB</v>
      </c>
      <c r="N757" s="684" t="str">
        <f>IF(I757="","",IFERROR(VLOOKUP(B757,QUEUE!$F$11:$X$1000,19,FALSE),"NON"))</f>
        <v>ประกอบ+ขัด</v>
      </c>
      <c r="O757" s="684" t="str">
        <f>IF(I757="","",IFERROR(IF(VLOOKUP(B757,REFINISH!$F$4:$O$1000,10,FALSE)="",VLOOKUP(B757,REFINISH!$F$4:$O$1000,8,FALSE),"OK"),"NON"))</f>
        <v>NON</v>
      </c>
      <c r="P757" s="684" t="str">
        <f t="shared" ref="P757:P820" si="122">IF(I757="","",IF(AF757=0,"NON",IF(AF757-DE757=0,"OK","ขาด"&amp;AF757-DE757&amp;"ชิ้น")))</f>
        <v>NON</v>
      </c>
      <c r="Q757" s="662" t="s">
        <v>16</v>
      </c>
      <c r="R757" s="662" t="s">
        <v>102</v>
      </c>
      <c r="S757" s="662" t="s">
        <v>33</v>
      </c>
      <c r="T757" s="662" t="s">
        <v>2909</v>
      </c>
      <c r="U757" s="662" t="s">
        <v>392</v>
      </c>
      <c r="V757" s="685">
        <v>818228587</v>
      </c>
      <c r="X757" s="662" t="s">
        <v>2910</v>
      </c>
      <c r="Y757" s="662" t="s">
        <v>310</v>
      </c>
      <c r="AD757" s="686"/>
      <c r="AE757" s="686"/>
      <c r="AF757" s="686"/>
      <c r="AG757" s="626" t="s">
        <v>341</v>
      </c>
      <c r="AI757" s="626" t="s">
        <v>2920</v>
      </c>
      <c r="AK757" s="626" t="s">
        <v>2921</v>
      </c>
      <c r="AM757" s="626" t="s">
        <v>2922</v>
      </c>
      <c r="AO757" s="626" t="s">
        <v>2421</v>
      </c>
      <c r="DD757" s="626">
        <v>757</v>
      </c>
      <c r="DH757" s="681">
        <v>43003.54633287037</v>
      </c>
      <c r="DI757" s="662">
        <v>0</v>
      </c>
      <c r="DJ757" s="663">
        <v>0</v>
      </c>
      <c r="DK757" s="662">
        <v>1</v>
      </c>
      <c r="DL757" s="687" t="str">
        <f t="shared" si="112"/>
        <v>พร้อมซ่อม</v>
      </c>
      <c r="DM757" s="688">
        <v>0</v>
      </c>
    </row>
    <row r="758" spans="1:118" x14ac:dyDescent="0.25">
      <c r="A758" s="689">
        <f t="shared" si="116"/>
        <v>7513</v>
      </c>
      <c r="B758" s="690">
        <f t="shared" si="117"/>
        <v>1709075</v>
      </c>
      <c r="C758" s="626">
        <v>758</v>
      </c>
      <c r="D758" s="677" t="str">
        <f t="shared" si="114"/>
        <v>17</v>
      </c>
      <c r="E758" s="677" t="str">
        <f t="shared" si="115"/>
        <v>09</v>
      </c>
      <c r="F758" s="691">
        <f t="shared" si="118"/>
        <v>75</v>
      </c>
      <c r="G758" s="692" t="str">
        <f t="shared" si="119"/>
        <v>075</v>
      </c>
      <c r="H758" s="680" t="str">
        <f t="shared" si="113"/>
        <v>1709075</v>
      </c>
      <c r="I758" s="681">
        <v>43021.561861574075</v>
      </c>
      <c r="L758" s="683" t="str">
        <f t="shared" si="120"/>
        <v>No fix</v>
      </c>
      <c r="M758" s="684" t="str">
        <f t="shared" si="121"/>
        <v>JOB</v>
      </c>
      <c r="N758" s="684" t="str">
        <f>IF(I758="","",IFERROR(VLOOKUP(B758,QUEUE!$F$11:$X$1000,19,FALSE),"NON"))</f>
        <v>ประกอบ+ขัด</v>
      </c>
      <c r="O758" s="684" t="str">
        <f>IF(I758="","",IFERROR(IF(VLOOKUP(B758,REFINISH!$F$4:$O$1000,10,FALSE)="",VLOOKUP(B758,REFINISH!$F$4:$O$1000,8,FALSE),"OK"),"NON"))</f>
        <v>OK</v>
      </c>
      <c r="P758" s="684" t="str">
        <f t="shared" si="122"/>
        <v>NON</v>
      </c>
      <c r="Q758" s="662" t="s">
        <v>16</v>
      </c>
      <c r="R758" s="662" t="s">
        <v>1527</v>
      </c>
      <c r="S758" s="662" t="s">
        <v>36</v>
      </c>
      <c r="T758" s="662" t="s">
        <v>2911</v>
      </c>
      <c r="U758" s="662" t="s">
        <v>326</v>
      </c>
      <c r="V758" s="685">
        <v>815594926</v>
      </c>
      <c r="X758" s="662" t="s">
        <v>2912</v>
      </c>
      <c r="Y758" s="662" t="s">
        <v>310</v>
      </c>
      <c r="Z758" s="662" t="s">
        <v>336</v>
      </c>
      <c r="AA758" s="662">
        <v>2011</v>
      </c>
      <c r="AB758" s="681">
        <v>43168</v>
      </c>
      <c r="AC758" s="686" t="s">
        <v>424</v>
      </c>
      <c r="AD758" s="686"/>
      <c r="AE758" s="686"/>
      <c r="AF758" s="686"/>
      <c r="AG758" s="626" t="s">
        <v>47</v>
      </c>
      <c r="AH758" s="626" t="s">
        <v>340</v>
      </c>
      <c r="AI758" s="626" t="s">
        <v>52</v>
      </c>
      <c r="AK758" s="626" t="s">
        <v>73</v>
      </c>
      <c r="AL758" s="626" t="s">
        <v>3162</v>
      </c>
      <c r="AM758" s="626" t="s">
        <v>1649</v>
      </c>
      <c r="AO758" s="626" t="s">
        <v>1509</v>
      </c>
      <c r="AQ758" s="626" t="s">
        <v>3163</v>
      </c>
      <c r="AS758" s="626" t="s">
        <v>1677</v>
      </c>
      <c r="AU758" s="626" t="s">
        <v>3164</v>
      </c>
      <c r="AW758" s="626" t="s">
        <v>2700</v>
      </c>
      <c r="AY758" s="626" t="s">
        <v>453</v>
      </c>
      <c r="CA758" s="626" t="s">
        <v>79</v>
      </c>
      <c r="CB758" s="626" t="s">
        <v>3048</v>
      </c>
      <c r="CC758" s="626" t="s">
        <v>3161</v>
      </c>
      <c r="DD758" s="626">
        <v>758</v>
      </c>
      <c r="DG758" s="626">
        <v>0.5</v>
      </c>
      <c r="DH758" s="681">
        <v>43003.61527199074</v>
      </c>
      <c r="DI758" s="662" t="s">
        <v>1043</v>
      </c>
      <c r="DJ758" s="663">
        <v>2</v>
      </c>
      <c r="DK758" s="662">
        <v>1</v>
      </c>
      <c r="DL758" s="687" t="str">
        <f t="shared" si="112"/>
        <v>พร้อมซ่อม</v>
      </c>
      <c r="DM758" s="688">
        <v>5120</v>
      </c>
      <c r="DN758" s="626" t="s">
        <v>2931</v>
      </c>
    </row>
    <row r="759" spans="1:118" x14ac:dyDescent="0.25">
      <c r="A759" s="689">
        <f t="shared" si="116"/>
        <v>1943</v>
      </c>
      <c r="B759" s="690">
        <f t="shared" si="117"/>
        <v>1709076</v>
      </c>
      <c r="C759" s="626">
        <v>759</v>
      </c>
      <c r="D759" s="677" t="str">
        <f t="shared" si="114"/>
        <v>17</v>
      </c>
      <c r="E759" s="677" t="str">
        <f t="shared" si="115"/>
        <v>09</v>
      </c>
      <c r="F759" s="691">
        <f t="shared" si="118"/>
        <v>76</v>
      </c>
      <c r="G759" s="692" t="str">
        <f t="shared" si="119"/>
        <v>076</v>
      </c>
      <c r="H759" s="680" t="str">
        <f t="shared" si="113"/>
        <v>1709076</v>
      </c>
      <c r="I759" s="681">
        <v>43010.583623842591</v>
      </c>
      <c r="J759" s="681">
        <v>0</v>
      </c>
      <c r="L759" s="683">
        <f t="shared" si="120"/>
        <v>-43010.583623842591</v>
      </c>
      <c r="M759" s="684" t="str">
        <f t="shared" si="121"/>
        <v>JOB</v>
      </c>
      <c r="N759" s="684" t="str">
        <f>IF(I759="","",IFERROR(VLOOKUP(B759,QUEUE!$F$11:$X$1000,19,FALSE),"NON"))</f>
        <v>รอส่ง</v>
      </c>
      <c r="O759" s="684" t="str">
        <f>IF(I759="","",IFERROR(IF(VLOOKUP(B759,REFINISH!$F$4:$O$1000,10,FALSE)="",VLOOKUP(B759,REFINISH!$F$4:$O$1000,8,FALSE),"OK"),"NON"))</f>
        <v>OK</v>
      </c>
      <c r="P759" s="684" t="str">
        <f t="shared" si="122"/>
        <v>NON</v>
      </c>
      <c r="Q759" s="662" t="s">
        <v>16</v>
      </c>
      <c r="R759" s="662" t="s">
        <v>44</v>
      </c>
      <c r="S759" s="662" t="s">
        <v>31</v>
      </c>
      <c r="T759" s="662" t="s">
        <v>2913</v>
      </c>
      <c r="U759" s="662" t="s">
        <v>398</v>
      </c>
      <c r="V759" s="685">
        <v>899627163</v>
      </c>
      <c r="X759" s="662" t="s">
        <v>2914</v>
      </c>
      <c r="Y759" s="662" t="s">
        <v>294</v>
      </c>
      <c r="Z759" s="662" t="s">
        <v>590</v>
      </c>
      <c r="AA759" s="662">
        <v>2013</v>
      </c>
      <c r="AD759" s="686"/>
      <c r="AE759" s="686"/>
      <c r="AF759" s="686"/>
      <c r="AG759" s="626" t="s">
        <v>47</v>
      </c>
      <c r="AH759" s="626" t="s">
        <v>340</v>
      </c>
      <c r="AI759" s="626" t="s">
        <v>51</v>
      </c>
      <c r="AK759" s="626" t="s">
        <v>52</v>
      </c>
      <c r="AM759" s="626" t="s">
        <v>56</v>
      </c>
      <c r="AO759" s="626" t="s">
        <v>67</v>
      </c>
      <c r="AP759" s="626" t="s">
        <v>2989</v>
      </c>
      <c r="AQ759" s="626" t="s">
        <v>73</v>
      </c>
      <c r="AR759" s="626" t="s">
        <v>2990</v>
      </c>
      <c r="AS759" s="626" t="s">
        <v>2991</v>
      </c>
      <c r="AU759" s="626" t="s">
        <v>2992</v>
      </c>
      <c r="AW759" s="626" t="s">
        <v>667</v>
      </c>
      <c r="AY759" s="626" t="s">
        <v>2993</v>
      </c>
      <c r="BA759" s="626" t="s">
        <v>2994</v>
      </c>
      <c r="BC759" s="626" t="s">
        <v>2995</v>
      </c>
      <c r="BE759" s="626" t="s">
        <v>2996</v>
      </c>
      <c r="BG759" s="626" t="s">
        <v>2997</v>
      </c>
      <c r="BI759" s="626" t="s">
        <v>2998</v>
      </c>
      <c r="BK759" s="626" t="s">
        <v>2999</v>
      </c>
      <c r="BM759" s="626" t="s">
        <v>1386</v>
      </c>
      <c r="DD759" s="626">
        <v>759</v>
      </c>
      <c r="DH759" s="681">
        <v>43003.617097685186</v>
      </c>
      <c r="DI759" s="662" t="s">
        <v>431</v>
      </c>
      <c r="DJ759" s="663">
        <v>4</v>
      </c>
      <c r="DK759" s="662">
        <v>1</v>
      </c>
      <c r="DL759" s="687" t="str">
        <f t="shared" si="112"/>
        <v>พร้อมซ่อม</v>
      </c>
      <c r="DM759" s="688">
        <v>12710.29</v>
      </c>
    </row>
    <row r="760" spans="1:118" x14ac:dyDescent="0.25">
      <c r="A760" s="689">
        <f t="shared" si="116"/>
        <v>5244</v>
      </c>
      <c r="B760" s="690">
        <f t="shared" si="117"/>
        <v>1709077</v>
      </c>
      <c r="C760" s="626">
        <v>760</v>
      </c>
      <c r="D760" s="677" t="str">
        <f t="shared" si="114"/>
        <v>17</v>
      </c>
      <c r="E760" s="677" t="str">
        <f t="shared" si="115"/>
        <v>09</v>
      </c>
      <c r="F760" s="691">
        <f t="shared" si="118"/>
        <v>77</v>
      </c>
      <c r="G760" s="692" t="str">
        <f t="shared" si="119"/>
        <v>077</v>
      </c>
      <c r="H760" s="680" t="str">
        <f t="shared" si="113"/>
        <v>1709077</v>
      </c>
      <c r="L760" s="683" t="str">
        <f t="shared" si="120"/>
        <v/>
      </c>
      <c r="M760" s="684" t="str">
        <f t="shared" si="121"/>
        <v/>
      </c>
      <c r="N760" s="684" t="str">
        <f>IF(I760="","",IFERROR(VLOOKUP(B760,QUEUE!$F$11:$X$1000,19,FALSE),"NON"))</f>
        <v/>
      </c>
      <c r="O760" s="684" t="str">
        <f>IF(I760="","",IFERROR(IF(VLOOKUP(B760,REFINISH!$F$4:$O$1000,10,FALSE)="",VLOOKUP(B760,REFINISH!$F$4:$O$1000,8,FALSE),"OK"),"NON"))</f>
        <v/>
      </c>
      <c r="P760" s="684" t="str">
        <f t="shared" si="122"/>
        <v/>
      </c>
      <c r="Q760" s="662" t="s">
        <v>16</v>
      </c>
      <c r="R760" s="662" t="s">
        <v>44</v>
      </c>
      <c r="S760" s="662" t="s">
        <v>31</v>
      </c>
      <c r="T760" s="662" t="s">
        <v>2915</v>
      </c>
      <c r="U760" s="662" t="s">
        <v>2916</v>
      </c>
      <c r="V760" s="685">
        <v>892061085</v>
      </c>
      <c r="X760" s="662" t="s">
        <v>2917</v>
      </c>
      <c r="Y760" s="662" t="s">
        <v>294</v>
      </c>
      <c r="Z760" s="662" t="s">
        <v>1302</v>
      </c>
      <c r="AA760" s="662">
        <v>2012</v>
      </c>
      <c r="AB760" s="681">
        <v>43033</v>
      </c>
      <c r="AC760" s="686" t="s">
        <v>567</v>
      </c>
      <c r="AD760" s="686"/>
      <c r="AE760" s="686"/>
      <c r="AF760" s="686"/>
      <c r="DD760" s="626">
        <v>760</v>
      </c>
      <c r="DH760" s="681">
        <v>43003.628680902781</v>
      </c>
      <c r="DI760" s="662"/>
      <c r="DJ760" s="663"/>
      <c r="DK760" s="662"/>
      <c r="DL760" s="687" t="str">
        <f t="shared" si="112"/>
        <v>รออนุมัติ</v>
      </c>
      <c r="DM760" s="688"/>
    </row>
    <row r="761" spans="1:118" x14ac:dyDescent="0.25">
      <c r="A761" s="689">
        <f t="shared" si="116"/>
        <v>5393</v>
      </c>
      <c r="B761" s="690">
        <f t="shared" si="117"/>
        <v>1709078</v>
      </c>
      <c r="C761" s="626">
        <v>761</v>
      </c>
      <c r="D761" s="677" t="str">
        <f t="shared" si="114"/>
        <v>17</v>
      </c>
      <c r="E761" s="677" t="str">
        <f t="shared" si="115"/>
        <v>09</v>
      </c>
      <c r="F761" s="691">
        <f t="shared" si="118"/>
        <v>78</v>
      </c>
      <c r="G761" s="692" t="str">
        <f t="shared" si="119"/>
        <v>078</v>
      </c>
      <c r="H761" s="680" t="str">
        <f t="shared" si="113"/>
        <v>1709078</v>
      </c>
      <c r="L761" s="683" t="str">
        <f t="shared" si="120"/>
        <v/>
      </c>
      <c r="M761" s="684" t="str">
        <f t="shared" si="121"/>
        <v/>
      </c>
      <c r="N761" s="684" t="str">
        <f>IF(I761="","",IFERROR(VLOOKUP(B761,QUEUE!$F$11:$X$1000,19,FALSE),"NON"))</f>
        <v/>
      </c>
      <c r="O761" s="684" t="str">
        <f>IF(I761="","",IFERROR(IF(VLOOKUP(B761,REFINISH!$F$4:$O$1000,10,FALSE)="",VLOOKUP(B761,REFINISH!$F$4:$O$1000,8,FALSE),"OK"),"NON"))</f>
        <v/>
      </c>
      <c r="P761" s="684" t="str">
        <f t="shared" si="122"/>
        <v/>
      </c>
      <c r="Q761" s="662" t="s">
        <v>16</v>
      </c>
      <c r="R761" s="662" t="s">
        <v>43</v>
      </c>
      <c r="S761" s="662" t="s">
        <v>31</v>
      </c>
      <c r="T761" s="662" t="s">
        <v>2918</v>
      </c>
      <c r="U761" s="662" t="s">
        <v>392</v>
      </c>
      <c r="V761" s="685">
        <v>815523757</v>
      </c>
      <c r="X761" s="662" t="s">
        <v>2919</v>
      </c>
      <c r="Y761" s="662" t="s">
        <v>310</v>
      </c>
      <c r="AB761" s="681">
        <v>43275</v>
      </c>
      <c r="AC761" s="686" t="s">
        <v>1197</v>
      </c>
      <c r="AD761" s="686"/>
      <c r="AE761" s="686"/>
      <c r="AF761" s="686"/>
      <c r="DD761" s="626">
        <v>761</v>
      </c>
      <c r="DH761" s="681">
        <v>43003.633295023152</v>
      </c>
      <c r="DI761" s="662"/>
      <c r="DJ761" s="663"/>
      <c r="DK761" s="662"/>
      <c r="DL761" s="687" t="str">
        <f t="shared" si="112"/>
        <v>รออนุมัติ</v>
      </c>
      <c r="DM761" s="688"/>
    </row>
    <row r="762" spans="1:118" x14ac:dyDescent="0.25">
      <c r="A762" s="689">
        <f t="shared" si="116"/>
        <v>8533</v>
      </c>
      <c r="B762" s="690">
        <f t="shared" si="117"/>
        <v>1709079</v>
      </c>
      <c r="C762" s="626">
        <v>762</v>
      </c>
      <c r="D762" s="677" t="str">
        <f t="shared" si="114"/>
        <v>17</v>
      </c>
      <c r="E762" s="677" t="str">
        <f t="shared" si="115"/>
        <v>09</v>
      </c>
      <c r="F762" s="691">
        <f t="shared" si="118"/>
        <v>79</v>
      </c>
      <c r="G762" s="692" t="str">
        <f t="shared" si="119"/>
        <v>079</v>
      </c>
      <c r="H762" s="680" t="str">
        <f t="shared" si="113"/>
        <v>1709079</v>
      </c>
      <c r="I762" s="681">
        <v>43017.495302083335</v>
      </c>
      <c r="L762" s="683" t="str">
        <f t="shared" si="120"/>
        <v>No fix</v>
      </c>
      <c r="M762" s="684" t="str">
        <f t="shared" si="121"/>
        <v>JOB</v>
      </c>
      <c r="N762" s="684" t="str">
        <f>IF(I762="","",IFERROR(VLOOKUP(B762,QUEUE!$F$11:$X$1000,19,FALSE),"NON"))</f>
        <v>ประกอบ+ขัด</v>
      </c>
      <c r="O762" s="684" t="str">
        <f>IF(I762="","",IFERROR(IF(VLOOKUP(B762,REFINISH!$F$4:$O$1000,10,FALSE)="",VLOOKUP(B762,REFINISH!$F$4:$O$1000,8,FALSE),"OK"),"NON"))</f>
        <v>NON</v>
      </c>
      <c r="P762" s="684" t="str">
        <f t="shared" si="122"/>
        <v>NON</v>
      </c>
      <c r="Q762" s="662" t="s">
        <v>16</v>
      </c>
      <c r="R762" s="662" t="s">
        <v>102</v>
      </c>
      <c r="S762" s="662" t="s">
        <v>36</v>
      </c>
      <c r="T762" s="662" t="s">
        <v>2932</v>
      </c>
      <c r="U762" s="662" t="s">
        <v>387</v>
      </c>
      <c r="V762" s="685">
        <v>894045495</v>
      </c>
      <c r="X762" s="662" t="s">
        <v>2933</v>
      </c>
      <c r="Y762" s="662" t="s">
        <v>294</v>
      </c>
      <c r="Z762" s="662" t="s">
        <v>590</v>
      </c>
      <c r="AA762" s="662">
        <v>2011</v>
      </c>
      <c r="AB762" s="681">
        <v>43370</v>
      </c>
      <c r="AC762" s="686" t="s">
        <v>1516</v>
      </c>
      <c r="AD762" s="686"/>
      <c r="AE762" s="686"/>
      <c r="AF762" s="686"/>
      <c r="AG762" s="626" t="s">
        <v>50</v>
      </c>
      <c r="AH762" s="626" t="s">
        <v>340</v>
      </c>
      <c r="AI762" s="626" t="s">
        <v>71</v>
      </c>
      <c r="AJ762" s="626" t="s">
        <v>340</v>
      </c>
      <c r="AK762" s="626" t="s">
        <v>1658</v>
      </c>
      <c r="DD762" s="626">
        <v>762</v>
      </c>
      <c r="DH762" s="681">
        <v>43004.655787037038</v>
      </c>
      <c r="DI762" s="662">
        <v>0</v>
      </c>
      <c r="DJ762" s="663">
        <v>0</v>
      </c>
      <c r="DK762" s="662">
        <v>1</v>
      </c>
      <c r="DL762" s="687" t="str">
        <f t="shared" si="112"/>
        <v>พร้อมซ่อม</v>
      </c>
      <c r="DM762" s="688">
        <v>25348</v>
      </c>
      <c r="DN762" s="626" t="s">
        <v>2931</v>
      </c>
    </row>
    <row r="763" spans="1:118" x14ac:dyDescent="0.25">
      <c r="A763" s="689">
        <f t="shared" si="116"/>
        <v>2884</v>
      </c>
      <c r="B763" s="690">
        <f t="shared" si="117"/>
        <v>1709080</v>
      </c>
      <c r="C763" s="626">
        <v>763</v>
      </c>
      <c r="D763" s="677" t="str">
        <f t="shared" si="114"/>
        <v>17</v>
      </c>
      <c r="E763" s="677" t="str">
        <f t="shared" si="115"/>
        <v>09</v>
      </c>
      <c r="F763" s="691">
        <f t="shared" si="118"/>
        <v>80</v>
      </c>
      <c r="G763" s="692" t="str">
        <f t="shared" si="119"/>
        <v>080</v>
      </c>
      <c r="H763" s="680" t="str">
        <f t="shared" si="113"/>
        <v>1709080</v>
      </c>
      <c r="L763" s="683" t="str">
        <f t="shared" si="120"/>
        <v/>
      </c>
      <c r="M763" s="684" t="str">
        <f t="shared" si="121"/>
        <v/>
      </c>
      <c r="N763" s="684" t="str">
        <f>IF(I763="","",IFERROR(VLOOKUP(B763,QUEUE!$F$11:$X$1000,19,FALSE),"NON"))</f>
        <v/>
      </c>
      <c r="O763" s="684" t="str">
        <f>IF(I763="","",IFERROR(IF(VLOOKUP(B763,REFINISH!$F$4:$O$1000,10,FALSE)="",VLOOKUP(B763,REFINISH!$F$4:$O$1000,8,FALSE),"OK"),"NON"))</f>
        <v/>
      </c>
      <c r="P763" s="684" t="str">
        <f t="shared" si="122"/>
        <v/>
      </c>
      <c r="Q763" s="662" t="s">
        <v>16</v>
      </c>
      <c r="R763" s="662" t="s">
        <v>44</v>
      </c>
      <c r="S763" s="662" t="s">
        <v>31</v>
      </c>
      <c r="T763" s="662" t="s">
        <v>1160</v>
      </c>
      <c r="U763" s="662" t="s">
        <v>532</v>
      </c>
      <c r="V763" s="685">
        <v>868199479</v>
      </c>
      <c r="X763" s="662" t="s">
        <v>1161</v>
      </c>
      <c r="Y763" s="662" t="s">
        <v>310</v>
      </c>
      <c r="Z763" s="662" t="s">
        <v>2934</v>
      </c>
      <c r="AA763" s="662">
        <v>2014</v>
      </c>
      <c r="AD763" s="686"/>
      <c r="AE763" s="686"/>
      <c r="AF763" s="686"/>
      <c r="DD763" s="626">
        <v>763</v>
      </c>
      <c r="DH763" s="681">
        <v>43004.693136805552</v>
      </c>
      <c r="DI763" s="662"/>
      <c r="DJ763" s="663"/>
      <c r="DK763" s="662"/>
      <c r="DL763" s="687" t="str">
        <f t="shared" si="112"/>
        <v>รออนุมัติ</v>
      </c>
      <c r="DM763" s="688"/>
    </row>
    <row r="764" spans="1:118" x14ac:dyDescent="0.25">
      <c r="A764" s="689">
        <f t="shared" si="116"/>
        <v>1868</v>
      </c>
      <c r="B764" s="690">
        <f t="shared" si="117"/>
        <v>1709081</v>
      </c>
      <c r="C764" s="626">
        <v>764</v>
      </c>
      <c r="D764" s="677" t="str">
        <f t="shared" si="114"/>
        <v>17</v>
      </c>
      <c r="E764" s="677" t="str">
        <f t="shared" si="115"/>
        <v>09</v>
      </c>
      <c r="F764" s="691">
        <f t="shared" si="118"/>
        <v>81</v>
      </c>
      <c r="G764" s="692" t="str">
        <f t="shared" si="119"/>
        <v>081</v>
      </c>
      <c r="H764" s="680" t="str">
        <f t="shared" si="113"/>
        <v>1709081</v>
      </c>
      <c r="L764" s="683" t="str">
        <f t="shared" si="120"/>
        <v/>
      </c>
      <c r="M764" s="684" t="str">
        <f t="shared" si="121"/>
        <v/>
      </c>
      <c r="N764" s="684" t="str">
        <f>IF(I764="","",IFERROR(VLOOKUP(B764,QUEUE!$F$11:$X$1000,19,FALSE),"NON"))</f>
        <v/>
      </c>
      <c r="O764" s="684" t="str">
        <f>IF(I764="","",IFERROR(IF(VLOOKUP(B764,REFINISH!$F$4:$O$1000,10,FALSE)="",VLOOKUP(B764,REFINISH!$F$4:$O$1000,8,FALSE),"OK"),"NON"))</f>
        <v/>
      </c>
      <c r="P764" s="684" t="str">
        <f t="shared" si="122"/>
        <v/>
      </c>
      <c r="Q764" s="662" t="s">
        <v>16</v>
      </c>
      <c r="R764" s="662" t="s">
        <v>1527</v>
      </c>
      <c r="S764" s="662" t="s">
        <v>37</v>
      </c>
      <c r="T764" s="662" t="s">
        <v>2935</v>
      </c>
      <c r="U764" s="662" t="s">
        <v>398</v>
      </c>
      <c r="V764" s="685">
        <v>971542299</v>
      </c>
      <c r="X764" s="662" t="s">
        <v>2936</v>
      </c>
      <c r="Y764" s="662" t="s">
        <v>310</v>
      </c>
      <c r="Z764" s="662" t="s">
        <v>311</v>
      </c>
      <c r="AA764" s="662">
        <v>2010</v>
      </c>
      <c r="AB764" s="681">
        <v>43011</v>
      </c>
      <c r="AC764" s="686" t="s">
        <v>1576</v>
      </c>
      <c r="AD764" s="686"/>
      <c r="AE764" s="686"/>
      <c r="AF764" s="686"/>
      <c r="DD764" s="626">
        <v>764</v>
      </c>
      <c r="DH764" s="681">
        <v>43004.696583680554</v>
      </c>
      <c r="DI764" s="662"/>
      <c r="DJ764" s="663"/>
      <c r="DK764" s="662"/>
      <c r="DL764" s="687" t="str">
        <f t="shared" ref="DL764:DL827" si="123">IF(DH764="","",IF(OR(M764="NON",M764=""),"รออนุมัติ",IF(AF764="","พร้อมซ่อม",IF(AF764=DE764,"พร้อมซ่อม","รออะไหล่"))))</f>
        <v>รออนุมัติ</v>
      </c>
      <c r="DM764" s="688"/>
    </row>
    <row r="765" spans="1:118" x14ac:dyDescent="0.25">
      <c r="A765" s="689">
        <f t="shared" si="116"/>
        <v>169</v>
      </c>
      <c r="B765" s="690">
        <f t="shared" si="117"/>
        <v>1709082</v>
      </c>
      <c r="C765" s="626">
        <v>765</v>
      </c>
      <c r="D765" s="677" t="str">
        <f t="shared" si="114"/>
        <v>17</v>
      </c>
      <c r="E765" s="677" t="str">
        <f t="shared" si="115"/>
        <v>09</v>
      </c>
      <c r="F765" s="691">
        <f t="shared" si="118"/>
        <v>82</v>
      </c>
      <c r="G765" s="692" t="str">
        <f t="shared" si="119"/>
        <v>082</v>
      </c>
      <c r="H765" s="680" t="str">
        <f t="shared" si="113"/>
        <v>1709082</v>
      </c>
      <c r="L765" s="683" t="str">
        <f t="shared" si="120"/>
        <v/>
      </c>
      <c r="M765" s="684" t="str">
        <f t="shared" si="121"/>
        <v/>
      </c>
      <c r="N765" s="684" t="str">
        <f>IF(I765="","",IFERROR(VLOOKUP(B765,QUEUE!$F$11:$X$1000,19,FALSE),"NON"))</f>
        <v/>
      </c>
      <c r="O765" s="684" t="str">
        <f>IF(I765="","",IFERROR(IF(VLOOKUP(B765,REFINISH!$F$4:$O$1000,10,FALSE)="",VLOOKUP(B765,REFINISH!$F$4:$O$1000,8,FALSE),"OK"),"NON"))</f>
        <v/>
      </c>
      <c r="P765" s="684" t="str">
        <f t="shared" si="122"/>
        <v/>
      </c>
      <c r="Q765" s="662" t="s">
        <v>16</v>
      </c>
      <c r="R765" s="662" t="s">
        <v>102</v>
      </c>
      <c r="S765" s="662" t="s">
        <v>35</v>
      </c>
      <c r="T765" s="662" t="s">
        <v>2937</v>
      </c>
      <c r="U765" s="662" t="s">
        <v>326</v>
      </c>
      <c r="V765" s="685">
        <v>897916542</v>
      </c>
      <c r="X765" s="662" t="s">
        <v>2938</v>
      </c>
      <c r="Y765" s="662" t="s">
        <v>310</v>
      </c>
      <c r="Z765" s="662" t="s">
        <v>420</v>
      </c>
      <c r="AA765" s="662">
        <v>2010</v>
      </c>
      <c r="AB765" s="681">
        <v>43006</v>
      </c>
      <c r="AC765" s="686" t="s">
        <v>2939</v>
      </c>
      <c r="AD765" s="686"/>
      <c r="AE765" s="686"/>
      <c r="AF765" s="686"/>
      <c r="DD765" s="626">
        <v>765</v>
      </c>
      <c r="DH765" s="681">
        <v>43004.719820949074</v>
      </c>
      <c r="DI765" s="662"/>
      <c r="DJ765" s="663"/>
      <c r="DK765" s="662"/>
      <c r="DL765" s="687" t="str">
        <f t="shared" si="123"/>
        <v>รออนุมัติ</v>
      </c>
      <c r="DM765" s="688"/>
    </row>
    <row r="766" spans="1:118" x14ac:dyDescent="0.25">
      <c r="A766" s="689">
        <f t="shared" si="116"/>
        <v>5880</v>
      </c>
      <c r="B766" s="690">
        <f t="shared" si="117"/>
        <v>1709083</v>
      </c>
      <c r="C766" s="626">
        <v>766</v>
      </c>
      <c r="D766" s="677" t="str">
        <f t="shared" si="114"/>
        <v>17</v>
      </c>
      <c r="E766" s="677" t="str">
        <f t="shared" si="115"/>
        <v>09</v>
      </c>
      <c r="F766" s="691">
        <f t="shared" si="118"/>
        <v>83</v>
      </c>
      <c r="G766" s="692" t="str">
        <f t="shared" si="119"/>
        <v>083</v>
      </c>
      <c r="H766" s="680" t="str">
        <f t="shared" si="113"/>
        <v>1709083</v>
      </c>
      <c r="L766" s="683" t="str">
        <f t="shared" si="120"/>
        <v/>
      </c>
      <c r="M766" s="684" t="str">
        <f t="shared" si="121"/>
        <v/>
      </c>
      <c r="N766" s="684" t="str">
        <f>IF(I766="","",IFERROR(VLOOKUP(B766,QUEUE!$F$11:$X$1000,19,FALSE),"NON"))</f>
        <v/>
      </c>
      <c r="O766" s="684" t="str">
        <f>IF(I766="","",IFERROR(IF(VLOOKUP(B766,REFINISH!$F$4:$O$1000,10,FALSE)="",VLOOKUP(B766,REFINISH!$F$4:$O$1000,8,FALSE),"OK"),"NON"))</f>
        <v/>
      </c>
      <c r="P766" s="684" t="str">
        <f t="shared" si="122"/>
        <v/>
      </c>
      <c r="Q766" s="662" t="s">
        <v>16</v>
      </c>
      <c r="R766" s="662" t="s">
        <v>1527</v>
      </c>
      <c r="S766" s="662" t="s">
        <v>32</v>
      </c>
      <c r="T766" s="662" t="s">
        <v>2940</v>
      </c>
      <c r="U766" s="662" t="s">
        <v>398</v>
      </c>
      <c r="V766" s="685">
        <v>831222271</v>
      </c>
      <c r="X766" s="662" t="s">
        <v>2941</v>
      </c>
      <c r="Y766" s="662" t="s">
        <v>310</v>
      </c>
      <c r="Z766" s="662" t="s">
        <v>336</v>
      </c>
      <c r="AA766" s="662">
        <v>2006</v>
      </c>
      <c r="AB766" s="681">
        <v>43090</v>
      </c>
      <c r="AC766" s="686">
        <v>2100000</v>
      </c>
      <c r="AD766" s="686"/>
      <c r="AE766" s="686"/>
      <c r="AF766" s="686"/>
      <c r="DD766" s="626">
        <v>766</v>
      </c>
      <c r="DH766" s="681">
        <v>43004.721507754628</v>
      </c>
      <c r="DI766" s="662"/>
      <c r="DJ766" s="663"/>
      <c r="DK766" s="662"/>
      <c r="DL766" s="687" t="str">
        <f t="shared" si="123"/>
        <v>รออนุมัติ</v>
      </c>
      <c r="DM766" s="688"/>
    </row>
    <row r="767" spans="1:118" x14ac:dyDescent="0.25">
      <c r="A767" s="689">
        <f t="shared" si="116"/>
        <v>2307</v>
      </c>
      <c r="B767" s="690">
        <f t="shared" si="117"/>
        <v>1709084</v>
      </c>
      <c r="C767" s="626">
        <v>767</v>
      </c>
      <c r="D767" s="677" t="str">
        <f t="shared" si="114"/>
        <v>17</v>
      </c>
      <c r="E767" s="677" t="str">
        <f t="shared" si="115"/>
        <v>09</v>
      </c>
      <c r="F767" s="691">
        <f t="shared" si="118"/>
        <v>84</v>
      </c>
      <c r="G767" s="692" t="str">
        <f t="shared" si="119"/>
        <v>084</v>
      </c>
      <c r="H767" s="680" t="str">
        <f t="shared" si="113"/>
        <v>1709084</v>
      </c>
      <c r="I767" s="681">
        <v>43006.553110069442</v>
      </c>
      <c r="J767" s="681">
        <v>43010</v>
      </c>
      <c r="K767" s="682">
        <v>43008</v>
      </c>
      <c r="L767" s="683" t="s">
        <v>555</v>
      </c>
      <c r="M767" s="684" t="s">
        <v>555</v>
      </c>
      <c r="N767" s="684" t="s">
        <v>555</v>
      </c>
      <c r="O767" s="684" t="s">
        <v>555</v>
      </c>
      <c r="P767" s="684" t="s">
        <v>555</v>
      </c>
      <c r="Q767" s="662" t="s">
        <v>16</v>
      </c>
      <c r="R767" s="662" t="s">
        <v>43</v>
      </c>
      <c r="S767" s="662" t="s">
        <v>31</v>
      </c>
      <c r="T767" s="662" t="s">
        <v>2944</v>
      </c>
      <c r="U767" s="662" t="s">
        <v>532</v>
      </c>
      <c r="V767" s="685">
        <v>984046499</v>
      </c>
      <c r="X767" s="662" t="s">
        <v>2945</v>
      </c>
      <c r="Y767" s="662" t="s">
        <v>310</v>
      </c>
      <c r="Z767" s="662" t="s">
        <v>400</v>
      </c>
      <c r="AA767" s="662">
        <v>2009</v>
      </c>
      <c r="AB767" s="681">
        <v>43326</v>
      </c>
      <c r="AC767" s="686" t="s">
        <v>306</v>
      </c>
      <c r="AD767" s="686"/>
      <c r="AE767" s="686"/>
      <c r="AF767" s="686"/>
      <c r="AG767" s="626" t="s">
        <v>47</v>
      </c>
      <c r="AI767" s="626" t="s">
        <v>53</v>
      </c>
      <c r="AK767" s="626" t="s">
        <v>68</v>
      </c>
      <c r="AL767" s="626" t="s">
        <v>2074</v>
      </c>
      <c r="AM767" s="626" t="s">
        <v>2953</v>
      </c>
      <c r="DD767" s="626">
        <v>767</v>
      </c>
      <c r="DG767" s="626">
        <v>0.5</v>
      </c>
      <c r="DH767" s="681">
        <v>43005.668519907405</v>
      </c>
      <c r="DI767" s="662" t="s">
        <v>614</v>
      </c>
      <c r="DJ767" s="663">
        <v>2</v>
      </c>
      <c r="DK767" s="662">
        <v>1</v>
      </c>
      <c r="DL767" s="687" t="str">
        <f t="shared" si="123"/>
        <v>พร้อมซ่อม</v>
      </c>
      <c r="DM767" s="688">
        <v>0</v>
      </c>
    </row>
    <row r="768" spans="1:118" x14ac:dyDescent="0.25">
      <c r="A768" s="689">
        <f t="shared" si="116"/>
        <v>7689</v>
      </c>
      <c r="B768" s="690">
        <f t="shared" si="117"/>
        <v>1709085</v>
      </c>
      <c r="C768" s="626">
        <v>768</v>
      </c>
      <c r="D768" s="677" t="str">
        <f t="shared" si="114"/>
        <v>17</v>
      </c>
      <c r="E768" s="677" t="str">
        <f t="shared" si="115"/>
        <v>09</v>
      </c>
      <c r="F768" s="691">
        <f t="shared" si="118"/>
        <v>85</v>
      </c>
      <c r="G768" s="692" t="str">
        <f t="shared" si="119"/>
        <v>085</v>
      </c>
      <c r="H768" s="680" t="str">
        <f t="shared" si="113"/>
        <v>1709085</v>
      </c>
      <c r="I768" s="681">
        <v>43018.689300810183</v>
      </c>
      <c r="L768" s="683" t="str">
        <f t="shared" si="120"/>
        <v>No fix</v>
      </c>
      <c r="M768" s="684" t="str">
        <f t="shared" si="121"/>
        <v>JOB</v>
      </c>
      <c r="N768" s="684" t="str">
        <f>IF(I768="","",IFERROR(VLOOKUP(B768,QUEUE!$F$11:$X$1000,19,FALSE),"NON"))</f>
        <v>โป๊ว</v>
      </c>
      <c r="O768" s="684" t="str">
        <f>IF(I768="","",IFERROR(IF(VLOOKUP(B768,REFINISH!$F$4:$O$1000,10,FALSE)="",VLOOKUP(B768,REFINISH!$F$4:$O$1000,8,FALSE),"OK"),"NON"))</f>
        <v>NON</v>
      </c>
      <c r="P768" s="684" t="str">
        <f t="shared" si="122"/>
        <v>NON</v>
      </c>
      <c r="Q768" s="662" t="s">
        <v>16</v>
      </c>
      <c r="R768" s="662" t="s">
        <v>102</v>
      </c>
      <c r="S768" s="662" t="s">
        <v>33</v>
      </c>
      <c r="T768" s="662" t="s">
        <v>2946</v>
      </c>
      <c r="V768" s="685">
        <v>909075377</v>
      </c>
      <c r="X768" s="662" t="s">
        <v>2947</v>
      </c>
      <c r="Y768" s="662" t="s">
        <v>294</v>
      </c>
      <c r="Z768" s="662" t="s">
        <v>590</v>
      </c>
      <c r="AA768" s="662">
        <v>2008</v>
      </c>
      <c r="AB768" s="681">
        <v>43070</v>
      </c>
      <c r="AC768" s="686" t="s">
        <v>378</v>
      </c>
      <c r="AD768" s="686"/>
      <c r="AE768" s="686"/>
      <c r="AF768" s="686"/>
      <c r="AG768" s="626" t="s">
        <v>341</v>
      </c>
      <c r="AI768" s="626" t="s">
        <v>1923</v>
      </c>
      <c r="AK768" s="626" t="s">
        <v>3108</v>
      </c>
      <c r="DD768" s="626">
        <v>768</v>
      </c>
      <c r="DH768" s="681">
        <v>43005.6769599537</v>
      </c>
      <c r="DI768" s="662" t="s">
        <v>370</v>
      </c>
      <c r="DJ768" s="663">
        <v>0</v>
      </c>
      <c r="DK768" s="662"/>
      <c r="DL768" s="687" t="str">
        <f t="shared" si="123"/>
        <v>พร้อมซ่อม</v>
      </c>
      <c r="DM768" s="688">
        <v>21610</v>
      </c>
      <c r="DN768" s="626" t="s">
        <v>3090</v>
      </c>
    </row>
    <row r="769" spans="1:118" x14ac:dyDescent="0.25">
      <c r="A769" s="689">
        <f t="shared" si="116"/>
        <v>1975</v>
      </c>
      <c r="B769" s="690">
        <f t="shared" si="117"/>
        <v>1709086</v>
      </c>
      <c r="C769" s="626">
        <v>769</v>
      </c>
      <c r="D769" s="677" t="str">
        <f t="shared" si="114"/>
        <v>17</v>
      </c>
      <c r="E769" s="677" t="str">
        <f t="shared" si="115"/>
        <v>09</v>
      </c>
      <c r="F769" s="691">
        <f t="shared" si="118"/>
        <v>86</v>
      </c>
      <c r="G769" s="692" t="str">
        <f t="shared" si="119"/>
        <v>086</v>
      </c>
      <c r="H769" s="680" t="str">
        <f t="shared" si="113"/>
        <v>1709086</v>
      </c>
      <c r="L769" s="683" t="str">
        <f t="shared" si="120"/>
        <v/>
      </c>
      <c r="M769" s="684" t="str">
        <f t="shared" si="121"/>
        <v/>
      </c>
      <c r="N769" s="684" t="str">
        <f>IF(I769="","",IFERROR(VLOOKUP(B769,QUEUE!$F$11:$X$1000,19,FALSE),"NON"))</f>
        <v/>
      </c>
      <c r="O769" s="684" t="str">
        <f>IF(I769="","",IFERROR(IF(VLOOKUP(B769,REFINISH!$F$4:$O$1000,10,FALSE)="",VLOOKUP(B769,REFINISH!$F$4:$O$1000,8,FALSE),"OK"),"NON"))</f>
        <v/>
      </c>
      <c r="P769" s="684" t="str">
        <f t="shared" si="122"/>
        <v/>
      </c>
      <c r="Q769" s="662" t="s">
        <v>16</v>
      </c>
      <c r="R769" s="662" t="s">
        <v>1527</v>
      </c>
      <c r="S769" s="662" t="s">
        <v>31</v>
      </c>
      <c r="T769" s="662" t="s">
        <v>2948</v>
      </c>
      <c r="V769" s="685">
        <v>943374097</v>
      </c>
      <c r="X769" s="662" t="s">
        <v>2949</v>
      </c>
      <c r="Y769" s="662" t="s">
        <v>310</v>
      </c>
      <c r="Z769" s="662" t="s">
        <v>400</v>
      </c>
      <c r="AA769" s="662">
        <v>2011</v>
      </c>
      <c r="AD769" s="686"/>
      <c r="AE769" s="686"/>
      <c r="AF769" s="686"/>
      <c r="DD769" s="626">
        <v>769</v>
      </c>
      <c r="DH769" s="681">
        <v>43005.680677199074</v>
      </c>
      <c r="DI769" s="662"/>
      <c r="DJ769" s="663"/>
      <c r="DK769" s="662"/>
      <c r="DL769" s="687" t="str">
        <f t="shared" si="123"/>
        <v>รออนุมัติ</v>
      </c>
      <c r="DM769" s="688"/>
    </row>
    <row r="770" spans="1:118" x14ac:dyDescent="0.25">
      <c r="A770" s="689">
        <f t="shared" si="116"/>
        <v>1478</v>
      </c>
      <c r="B770" s="690">
        <f t="shared" si="117"/>
        <v>1709087</v>
      </c>
      <c r="C770" s="626">
        <v>770</v>
      </c>
      <c r="D770" s="677" t="str">
        <f t="shared" si="114"/>
        <v>17</v>
      </c>
      <c r="E770" s="677" t="str">
        <f t="shared" si="115"/>
        <v>09</v>
      </c>
      <c r="F770" s="691">
        <f t="shared" si="118"/>
        <v>87</v>
      </c>
      <c r="G770" s="692" t="str">
        <f t="shared" si="119"/>
        <v>087</v>
      </c>
      <c r="H770" s="680" t="str">
        <f t="shared" si="113"/>
        <v>1709087</v>
      </c>
      <c r="I770" s="681">
        <v>43006.548386689814</v>
      </c>
      <c r="J770" s="681">
        <v>43022</v>
      </c>
      <c r="K770" s="682">
        <v>43022</v>
      </c>
      <c r="L770" s="683" t="s">
        <v>555</v>
      </c>
      <c r="M770" s="684" t="s">
        <v>555</v>
      </c>
      <c r="N770" s="684" t="s">
        <v>555</v>
      </c>
      <c r="O770" s="684" t="s">
        <v>555</v>
      </c>
      <c r="P770" s="684" t="s">
        <v>555</v>
      </c>
      <c r="Q770" s="662" t="s">
        <v>16</v>
      </c>
      <c r="R770" s="662" t="s">
        <v>44</v>
      </c>
      <c r="S770" s="662" t="s">
        <v>41</v>
      </c>
      <c r="T770" s="662" t="s">
        <v>2950</v>
      </c>
      <c r="U770" s="662" t="s">
        <v>2951</v>
      </c>
      <c r="V770" s="685">
        <v>815165465</v>
      </c>
      <c r="W770" s="685">
        <v>815145264</v>
      </c>
      <c r="X770" s="662" t="s">
        <v>2952</v>
      </c>
      <c r="Y770" s="662" t="s">
        <v>315</v>
      </c>
      <c r="Z770" s="662" t="s">
        <v>316</v>
      </c>
      <c r="AA770" s="662">
        <v>2008</v>
      </c>
      <c r="AB770" s="681">
        <v>43039</v>
      </c>
      <c r="AC770" s="686" t="s">
        <v>365</v>
      </c>
      <c r="AD770" s="686"/>
      <c r="AE770" s="686"/>
      <c r="AF770" s="686"/>
      <c r="AG770" s="626" t="s">
        <v>47</v>
      </c>
      <c r="AI770" s="626" t="s">
        <v>48</v>
      </c>
      <c r="AK770" s="626" t="s">
        <v>51</v>
      </c>
      <c r="AM770" s="626" t="s">
        <v>52</v>
      </c>
      <c r="AO770" s="626" t="s">
        <v>54</v>
      </c>
      <c r="AQ770" s="626" t="s">
        <v>55</v>
      </c>
      <c r="DD770" s="626">
        <v>770</v>
      </c>
      <c r="DG770" s="626">
        <v>1</v>
      </c>
      <c r="DH770" s="681">
        <v>43006.54666064815</v>
      </c>
      <c r="DI770" s="662">
        <v>0</v>
      </c>
      <c r="DJ770" s="663">
        <v>6</v>
      </c>
      <c r="DK770" s="662">
        <v>1</v>
      </c>
      <c r="DL770" s="687" t="str">
        <f t="shared" si="123"/>
        <v>พร้อมซ่อม</v>
      </c>
      <c r="DM770" s="688">
        <v>0</v>
      </c>
    </row>
    <row r="771" spans="1:118" x14ac:dyDescent="0.25">
      <c r="A771" s="689">
        <f t="shared" si="116"/>
        <v>4572</v>
      </c>
      <c r="B771" s="690">
        <f t="shared" si="117"/>
        <v>1709088</v>
      </c>
      <c r="C771" s="626">
        <v>771</v>
      </c>
      <c r="D771" s="677" t="str">
        <f t="shared" si="114"/>
        <v>17</v>
      </c>
      <c r="E771" s="677" t="str">
        <f t="shared" si="115"/>
        <v>09</v>
      </c>
      <c r="F771" s="691">
        <f t="shared" si="118"/>
        <v>88</v>
      </c>
      <c r="G771" s="692" t="str">
        <f t="shared" si="119"/>
        <v>088</v>
      </c>
      <c r="H771" s="680" t="str">
        <f t="shared" si="113"/>
        <v>1709088</v>
      </c>
      <c r="L771" s="683" t="str">
        <f t="shared" si="120"/>
        <v/>
      </c>
      <c r="M771" s="684" t="str">
        <f t="shared" si="121"/>
        <v/>
      </c>
      <c r="N771" s="684" t="str">
        <f>IF(I771="","",IFERROR(VLOOKUP(B771,QUEUE!$F$11:$X$1000,19,FALSE),"NON"))</f>
        <v/>
      </c>
      <c r="O771" s="684" t="str">
        <f>IF(I771="","",IFERROR(IF(VLOOKUP(B771,REFINISH!$F$4:$O$1000,10,FALSE)="",VLOOKUP(B771,REFINISH!$F$4:$O$1000,8,FALSE),"OK"),"NON"))</f>
        <v/>
      </c>
      <c r="P771" s="684" t="str">
        <f t="shared" si="122"/>
        <v/>
      </c>
      <c r="Q771" s="662" t="s">
        <v>16</v>
      </c>
      <c r="R771" s="662" t="s">
        <v>1527</v>
      </c>
      <c r="S771" s="662" t="s">
        <v>34</v>
      </c>
      <c r="T771" s="662" t="s">
        <v>2954</v>
      </c>
      <c r="V771" s="685">
        <v>863838429</v>
      </c>
      <c r="X771" s="662" t="s">
        <v>2955</v>
      </c>
      <c r="Y771" s="662" t="s">
        <v>315</v>
      </c>
      <c r="Z771" s="662" t="s">
        <v>333</v>
      </c>
      <c r="AA771" s="662">
        <v>2010</v>
      </c>
      <c r="AB771" s="681">
        <v>43170</v>
      </c>
      <c r="AC771" s="686" t="s">
        <v>661</v>
      </c>
      <c r="AD771" s="686"/>
      <c r="AE771" s="686"/>
      <c r="AF771" s="686"/>
      <c r="DD771" s="626">
        <v>771</v>
      </c>
      <c r="DH771" s="681">
        <v>43006.633775578703</v>
      </c>
      <c r="DI771" s="662"/>
      <c r="DJ771" s="663"/>
      <c r="DK771" s="662"/>
      <c r="DL771" s="687" t="str">
        <f t="shared" si="123"/>
        <v>รออนุมัติ</v>
      </c>
      <c r="DM771" s="688"/>
    </row>
    <row r="772" spans="1:118" x14ac:dyDescent="0.25">
      <c r="A772" s="689">
        <f t="shared" si="116"/>
        <v>2770</v>
      </c>
      <c r="B772" s="690">
        <f t="shared" si="117"/>
        <v>1709089</v>
      </c>
      <c r="C772" s="626">
        <v>772</v>
      </c>
      <c r="D772" s="677" t="str">
        <f t="shared" si="114"/>
        <v>17</v>
      </c>
      <c r="E772" s="677" t="str">
        <f t="shared" si="115"/>
        <v>09</v>
      </c>
      <c r="F772" s="691">
        <f t="shared" si="118"/>
        <v>89</v>
      </c>
      <c r="G772" s="692" t="str">
        <f t="shared" si="119"/>
        <v>089</v>
      </c>
      <c r="H772" s="680" t="str">
        <f t="shared" si="113"/>
        <v>1709089</v>
      </c>
      <c r="L772" s="683" t="str">
        <f t="shared" si="120"/>
        <v/>
      </c>
      <c r="M772" s="684" t="str">
        <f t="shared" si="121"/>
        <v/>
      </c>
      <c r="N772" s="684" t="str">
        <f>IF(I772="","",IFERROR(VLOOKUP(B772,QUEUE!$F$11:$X$1000,19,FALSE),"NON"))</f>
        <v/>
      </c>
      <c r="O772" s="684" t="str">
        <f>IF(I772="","",IFERROR(IF(VLOOKUP(B772,REFINISH!$F$4:$O$1000,10,FALSE)="",VLOOKUP(B772,REFINISH!$F$4:$O$1000,8,FALSE),"OK"),"NON"))</f>
        <v/>
      </c>
      <c r="P772" s="684" t="str">
        <f t="shared" si="122"/>
        <v/>
      </c>
      <c r="Q772" s="662" t="s">
        <v>16</v>
      </c>
      <c r="R772" s="662" t="s">
        <v>102</v>
      </c>
      <c r="S772" s="662" t="s">
        <v>33</v>
      </c>
      <c r="T772" s="662" t="s">
        <v>2958</v>
      </c>
      <c r="U772" s="662" t="s">
        <v>2959</v>
      </c>
      <c r="V772" s="685">
        <v>892004048</v>
      </c>
      <c r="X772" s="662" t="s">
        <v>2960</v>
      </c>
      <c r="Y772" s="662" t="s">
        <v>403</v>
      </c>
      <c r="Z772" s="662" t="s">
        <v>2961</v>
      </c>
      <c r="AA772" s="662">
        <v>2013</v>
      </c>
      <c r="AB772" s="681">
        <v>43109</v>
      </c>
      <c r="AC772" s="686" t="s">
        <v>814</v>
      </c>
      <c r="AD772" s="686"/>
      <c r="AE772" s="686"/>
      <c r="AF772" s="686"/>
      <c r="DD772" s="626">
        <v>772</v>
      </c>
      <c r="DH772" s="681">
        <v>43007.379737037038</v>
      </c>
      <c r="DI772" s="662"/>
      <c r="DJ772" s="663"/>
      <c r="DK772" s="662"/>
      <c r="DL772" s="687" t="str">
        <f t="shared" si="123"/>
        <v>รออนุมัติ</v>
      </c>
      <c r="DM772" s="688"/>
    </row>
    <row r="773" spans="1:118" x14ac:dyDescent="0.25">
      <c r="A773" s="689">
        <f t="shared" si="116"/>
        <v>7669</v>
      </c>
      <c r="B773" s="690">
        <f t="shared" si="117"/>
        <v>1709090</v>
      </c>
      <c r="C773" s="626">
        <v>773</v>
      </c>
      <c r="D773" s="677" t="str">
        <f t="shared" si="114"/>
        <v>17</v>
      </c>
      <c r="E773" s="677" t="str">
        <f t="shared" si="115"/>
        <v>09</v>
      </c>
      <c r="F773" s="691">
        <f t="shared" si="118"/>
        <v>90</v>
      </c>
      <c r="G773" s="692" t="str">
        <f t="shared" si="119"/>
        <v>090</v>
      </c>
      <c r="H773" s="680" t="str">
        <f t="shared" si="113"/>
        <v>1709090</v>
      </c>
      <c r="I773" s="681">
        <v>43018.720223379627</v>
      </c>
      <c r="L773" s="683" t="str">
        <f t="shared" si="120"/>
        <v>No fix</v>
      </c>
      <c r="M773" s="684" t="str">
        <f t="shared" si="121"/>
        <v>JOB</v>
      </c>
      <c r="N773" s="684" t="str">
        <f>IF(I773="","",IFERROR(VLOOKUP(B773,QUEUE!$F$11:$X$1000,19,FALSE),"NON"))</f>
        <v>ประกอบ+ขัด</v>
      </c>
      <c r="O773" s="684" t="str">
        <f>IF(I773="","",IFERROR(IF(VLOOKUP(B773,REFINISH!$F$4:$O$1000,10,FALSE)="",VLOOKUP(B773,REFINISH!$F$4:$O$1000,8,FALSE),"OK"),"NON"))</f>
        <v>NON</v>
      </c>
      <c r="P773" s="684" t="str">
        <f t="shared" si="122"/>
        <v>NON</v>
      </c>
      <c r="Q773" s="662" t="s">
        <v>16</v>
      </c>
      <c r="R773" s="662" t="s">
        <v>179</v>
      </c>
      <c r="S773" s="662" t="s">
        <v>31</v>
      </c>
      <c r="T773" s="662" t="s">
        <v>2962</v>
      </c>
      <c r="U773" s="662" t="s">
        <v>510</v>
      </c>
      <c r="V773" s="685">
        <v>818142343</v>
      </c>
      <c r="X773" s="662" t="s">
        <v>2963</v>
      </c>
      <c r="Y773" s="662" t="s">
        <v>403</v>
      </c>
      <c r="AD773" s="686"/>
      <c r="AE773" s="686"/>
      <c r="AF773" s="686"/>
      <c r="AG773" s="626" t="s">
        <v>810</v>
      </c>
      <c r="DD773" s="626">
        <v>773</v>
      </c>
      <c r="DH773" s="681">
        <v>43007.542143055558</v>
      </c>
      <c r="DI773" s="662">
        <v>0</v>
      </c>
      <c r="DJ773" s="663">
        <v>0</v>
      </c>
      <c r="DK773" s="662"/>
      <c r="DL773" s="687" t="str">
        <f t="shared" si="123"/>
        <v>พร้อมซ่อม</v>
      </c>
      <c r="DM773" s="688">
        <v>0</v>
      </c>
      <c r="DN773" s="626" t="s">
        <v>3090</v>
      </c>
    </row>
    <row r="774" spans="1:118" x14ac:dyDescent="0.25">
      <c r="A774" s="689">
        <f t="shared" si="116"/>
        <v>9705</v>
      </c>
      <c r="B774" s="690">
        <f t="shared" si="117"/>
        <v>1709091</v>
      </c>
      <c r="C774" s="626">
        <v>774</v>
      </c>
      <c r="D774" s="677" t="str">
        <f t="shared" si="114"/>
        <v>17</v>
      </c>
      <c r="E774" s="677" t="str">
        <f t="shared" si="115"/>
        <v>09</v>
      </c>
      <c r="F774" s="691">
        <f t="shared" si="118"/>
        <v>91</v>
      </c>
      <c r="G774" s="692" t="str">
        <f t="shared" si="119"/>
        <v>091</v>
      </c>
      <c r="H774" s="680" t="str">
        <f t="shared" ref="H774:H837" si="124">IF(DH774="","",D774&amp;E774&amp;G774)</f>
        <v>1709091</v>
      </c>
      <c r="L774" s="683" t="str">
        <f t="shared" si="120"/>
        <v/>
      </c>
      <c r="M774" s="684" t="str">
        <f t="shared" si="121"/>
        <v/>
      </c>
      <c r="N774" s="684" t="str">
        <f>IF(I774="","",IFERROR(VLOOKUP(B774,QUEUE!$F$11:$X$1000,19,FALSE),"NON"))</f>
        <v/>
      </c>
      <c r="O774" s="684" t="str">
        <f>IF(I774="","",IFERROR(IF(VLOOKUP(B774,REFINISH!$F$4:$O$1000,10,FALSE)="",VLOOKUP(B774,REFINISH!$F$4:$O$1000,8,FALSE),"OK"),"NON"))</f>
        <v/>
      </c>
      <c r="P774" s="684" t="str">
        <f t="shared" si="122"/>
        <v/>
      </c>
      <c r="Q774" s="662" t="s">
        <v>16</v>
      </c>
      <c r="R774" s="662" t="s">
        <v>43</v>
      </c>
      <c r="S774" s="662" t="s">
        <v>33</v>
      </c>
      <c r="T774" s="662" t="s">
        <v>2964</v>
      </c>
      <c r="U774" s="662" t="s">
        <v>387</v>
      </c>
      <c r="V774" s="685">
        <v>819288796</v>
      </c>
      <c r="X774" s="662" t="s">
        <v>2965</v>
      </c>
      <c r="Y774" s="662" t="s">
        <v>294</v>
      </c>
      <c r="Z774" s="662" t="s">
        <v>590</v>
      </c>
      <c r="AA774" s="662">
        <v>2008</v>
      </c>
      <c r="AD774" s="686"/>
      <c r="AE774" s="686"/>
      <c r="AF774" s="686"/>
      <c r="DD774" s="626">
        <v>774</v>
      </c>
      <c r="DH774" s="681">
        <v>43007.666134490741</v>
      </c>
      <c r="DI774" s="662"/>
      <c r="DJ774" s="663"/>
      <c r="DK774" s="662"/>
      <c r="DL774" s="687" t="str">
        <f t="shared" si="123"/>
        <v>รออนุมัติ</v>
      </c>
      <c r="DM774" s="688"/>
    </row>
    <row r="775" spans="1:118" x14ac:dyDescent="0.25">
      <c r="A775" s="689">
        <f t="shared" si="116"/>
        <v>8907</v>
      </c>
      <c r="B775" s="690">
        <f t="shared" si="117"/>
        <v>1709092</v>
      </c>
      <c r="C775" s="626">
        <v>775</v>
      </c>
      <c r="D775" s="677" t="str">
        <f t="shared" ref="D775:D838" si="125">TEXT(DH775,"yy")</f>
        <v>17</v>
      </c>
      <c r="E775" s="677" t="str">
        <f t="shared" ref="E775:E838" si="126">TEXT(DH775,"mm")</f>
        <v>09</v>
      </c>
      <c r="F775" s="691">
        <f t="shared" si="118"/>
        <v>92</v>
      </c>
      <c r="G775" s="692" t="str">
        <f t="shared" si="119"/>
        <v>092</v>
      </c>
      <c r="H775" s="680" t="str">
        <f t="shared" si="124"/>
        <v>1709092</v>
      </c>
      <c r="L775" s="683" t="str">
        <f t="shared" si="120"/>
        <v/>
      </c>
      <c r="M775" s="684" t="str">
        <f t="shared" si="121"/>
        <v/>
      </c>
      <c r="N775" s="684" t="str">
        <f>IF(I775="","",IFERROR(VLOOKUP(B775,QUEUE!$F$11:$X$1000,19,FALSE),"NON"))</f>
        <v/>
      </c>
      <c r="O775" s="684" t="str">
        <f>IF(I775="","",IFERROR(IF(VLOOKUP(B775,REFINISH!$F$4:$O$1000,10,FALSE)="",VLOOKUP(B775,REFINISH!$F$4:$O$1000,8,FALSE),"OK"),"NON"))</f>
        <v/>
      </c>
      <c r="P775" s="684" t="str">
        <f t="shared" si="122"/>
        <v/>
      </c>
      <c r="Q775" s="662" t="s">
        <v>16</v>
      </c>
      <c r="R775" s="662" t="s">
        <v>1527</v>
      </c>
      <c r="S775" s="662" t="s">
        <v>31</v>
      </c>
      <c r="T775" s="662" t="s">
        <v>2975</v>
      </c>
      <c r="U775" s="662" t="s">
        <v>303</v>
      </c>
      <c r="V775" s="685">
        <v>935978383</v>
      </c>
      <c r="X775" s="662" t="s">
        <v>2976</v>
      </c>
      <c r="Y775" s="662" t="s">
        <v>315</v>
      </c>
      <c r="Z775" s="662" t="s">
        <v>517</v>
      </c>
      <c r="AA775" s="662">
        <v>2014</v>
      </c>
      <c r="AB775" s="681">
        <v>43371</v>
      </c>
      <c r="AC775" s="686" t="s">
        <v>2977</v>
      </c>
      <c r="AD775" s="686"/>
      <c r="AE775" s="686"/>
      <c r="AF775" s="686"/>
      <c r="DD775" s="626">
        <v>775</v>
      </c>
      <c r="DH775" s="681">
        <v>43007.713574652778</v>
      </c>
      <c r="DI775" s="662"/>
      <c r="DJ775" s="663"/>
      <c r="DK775" s="662"/>
      <c r="DL775" s="687" t="str">
        <f t="shared" si="123"/>
        <v>รออนุมัติ</v>
      </c>
      <c r="DM775" s="688"/>
    </row>
    <row r="776" spans="1:118" x14ac:dyDescent="0.25">
      <c r="A776" s="689">
        <f t="shared" si="116"/>
        <v>531</v>
      </c>
      <c r="B776" s="690">
        <f t="shared" si="117"/>
        <v>1709093</v>
      </c>
      <c r="C776" s="626">
        <v>776</v>
      </c>
      <c r="D776" s="677" t="str">
        <f t="shared" si="125"/>
        <v>17</v>
      </c>
      <c r="E776" s="677" t="str">
        <f t="shared" si="126"/>
        <v>09</v>
      </c>
      <c r="F776" s="691">
        <f t="shared" si="118"/>
        <v>93</v>
      </c>
      <c r="G776" s="692" t="str">
        <f t="shared" si="119"/>
        <v>093</v>
      </c>
      <c r="H776" s="680" t="str">
        <f t="shared" si="124"/>
        <v>1709093</v>
      </c>
      <c r="L776" s="683" t="str">
        <f t="shared" si="120"/>
        <v/>
      </c>
      <c r="M776" s="684" t="str">
        <f t="shared" si="121"/>
        <v/>
      </c>
      <c r="N776" s="684" t="str">
        <f>IF(I776="","",IFERROR(VLOOKUP(B776,QUEUE!$F$11:$X$1000,19,FALSE),"NON"))</f>
        <v/>
      </c>
      <c r="O776" s="684" t="str">
        <f>IF(I776="","",IFERROR(IF(VLOOKUP(B776,REFINISH!$F$4:$O$1000,10,FALSE)="",VLOOKUP(B776,REFINISH!$F$4:$O$1000,8,FALSE),"OK"),"NON"))</f>
        <v/>
      </c>
      <c r="P776" s="684" t="str">
        <f t="shared" si="122"/>
        <v/>
      </c>
      <c r="Q776" s="662" t="s">
        <v>16</v>
      </c>
      <c r="R776" s="662" t="s">
        <v>1527</v>
      </c>
      <c r="S776" s="662" t="s">
        <v>34</v>
      </c>
      <c r="T776" s="662" t="s">
        <v>2979</v>
      </c>
      <c r="U776" s="662" t="s">
        <v>1334</v>
      </c>
      <c r="V776" s="685">
        <v>816341597</v>
      </c>
      <c r="X776" s="662" t="s">
        <v>2980</v>
      </c>
      <c r="Y776" s="662" t="s">
        <v>310</v>
      </c>
      <c r="Z776" s="662" t="s">
        <v>420</v>
      </c>
      <c r="AA776" s="662">
        <v>2013</v>
      </c>
      <c r="AB776" s="681">
        <v>43134</v>
      </c>
      <c r="AC776" s="686" t="s">
        <v>2981</v>
      </c>
      <c r="AD776" s="686"/>
      <c r="AE776" s="686"/>
      <c r="AF776" s="686"/>
      <c r="DD776" s="626">
        <v>776</v>
      </c>
      <c r="DH776" s="681">
        <v>43008.692789814813</v>
      </c>
      <c r="DI776" s="662"/>
      <c r="DJ776" s="663"/>
      <c r="DK776" s="662"/>
      <c r="DL776" s="687" t="str">
        <f t="shared" si="123"/>
        <v>รออนุมัติ</v>
      </c>
      <c r="DM776" s="688"/>
    </row>
    <row r="777" spans="1:118" x14ac:dyDescent="0.25">
      <c r="A777" s="689">
        <f t="shared" ref="A777:A840" si="127">IFERROR(VALUE(RIGHT(X777,4)),IFERROR(VALUE(RIGHT(X777,3)),VALUE(RIGHT(X777,2))))</f>
        <v>865</v>
      </c>
      <c r="B777" s="690">
        <f t="shared" ref="B777:B840" si="128">VALUE(H777)</f>
        <v>1709094</v>
      </c>
      <c r="C777" s="626">
        <v>777</v>
      </c>
      <c r="D777" s="677" t="str">
        <f t="shared" si="125"/>
        <v>17</v>
      </c>
      <c r="E777" s="677" t="str">
        <f t="shared" si="126"/>
        <v>09</v>
      </c>
      <c r="F777" s="691">
        <f t="shared" ref="F777:F840" si="129">IF(E777=E776,F776+1,1)</f>
        <v>94</v>
      </c>
      <c r="G777" s="692" t="str">
        <f t="shared" ref="G777:G840" si="130">TEXT(F777,"000")</f>
        <v>094</v>
      </c>
      <c r="H777" s="680" t="str">
        <f t="shared" si="124"/>
        <v>1709094</v>
      </c>
      <c r="I777" s="681">
        <v>43008.695939004632</v>
      </c>
      <c r="J777" s="681">
        <v>43015</v>
      </c>
      <c r="K777" s="682">
        <v>43015</v>
      </c>
      <c r="L777" s="683" t="s">
        <v>555</v>
      </c>
      <c r="M777" s="684" t="s">
        <v>555</v>
      </c>
      <c r="N777" s="684" t="s">
        <v>555</v>
      </c>
      <c r="O777" s="684" t="s">
        <v>555</v>
      </c>
      <c r="P777" s="684" t="s">
        <v>555</v>
      </c>
      <c r="Q777" s="662" t="s">
        <v>16</v>
      </c>
      <c r="R777" s="662" t="s">
        <v>43</v>
      </c>
      <c r="S777" s="662" t="s">
        <v>31</v>
      </c>
      <c r="T777" s="662" t="s">
        <v>2982</v>
      </c>
      <c r="V777" s="685">
        <v>867837392</v>
      </c>
      <c r="X777" s="662" t="s">
        <v>2983</v>
      </c>
      <c r="Y777" s="662" t="s">
        <v>294</v>
      </c>
      <c r="Z777" s="662" t="s">
        <v>590</v>
      </c>
      <c r="AA777" s="662">
        <v>2013</v>
      </c>
      <c r="AD777" s="686"/>
      <c r="AE777" s="686"/>
      <c r="AF777" s="686"/>
      <c r="AG777" s="626" t="s">
        <v>47</v>
      </c>
      <c r="AI777" s="626" t="s">
        <v>53</v>
      </c>
      <c r="DD777" s="626">
        <v>777</v>
      </c>
      <c r="DG777" s="626">
        <v>0.5</v>
      </c>
      <c r="DH777" s="681">
        <v>43008.694482523148</v>
      </c>
      <c r="DI777" s="662" t="s">
        <v>2210</v>
      </c>
      <c r="DJ777" s="663">
        <v>2</v>
      </c>
      <c r="DK777" s="662"/>
      <c r="DL777" s="687" t="str">
        <f t="shared" si="123"/>
        <v>พร้อมซ่อม</v>
      </c>
      <c r="DM777" s="688">
        <v>0</v>
      </c>
    </row>
    <row r="778" spans="1:118" x14ac:dyDescent="0.25">
      <c r="A778" s="689">
        <f t="shared" si="127"/>
        <v>3396</v>
      </c>
      <c r="B778" s="690">
        <f t="shared" si="128"/>
        <v>1709095</v>
      </c>
      <c r="C778" s="626">
        <v>778</v>
      </c>
      <c r="D778" s="677" t="str">
        <f t="shared" si="125"/>
        <v>17</v>
      </c>
      <c r="E778" s="677" t="str">
        <f t="shared" si="126"/>
        <v>09</v>
      </c>
      <c r="F778" s="691">
        <f t="shared" si="129"/>
        <v>95</v>
      </c>
      <c r="G778" s="692" t="str">
        <f t="shared" si="130"/>
        <v>095</v>
      </c>
      <c r="H778" s="680" t="str">
        <f t="shared" si="124"/>
        <v>1709095</v>
      </c>
      <c r="I778" s="681">
        <v>43012.452900231481</v>
      </c>
      <c r="J778" s="681">
        <v>43012</v>
      </c>
      <c r="K778" s="682">
        <v>43015</v>
      </c>
      <c r="L778" s="683" t="s">
        <v>555</v>
      </c>
      <c r="M778" s="684" t="s">
        <v>555</v>
      </c>
      <c r="N778" s="684" t="s">
        <v>555</v>
      </c>
      <c r="O778" s="684" t="s">
        <v>555</v>
      </c>
      <c r="P778" s="684" t="s">
        <v>555</v>
      </c>
      <c r="Q778" s="662" t="s">
        <v>16</v>
      </c>
      <c r="R778" s="662" t="s">
        <v>1527</v>
      </c>
      <c r="S778" s="662" t="s">
        <v>31</v>
      </c>
      <c r="T778" s="662" t="s">
        <v>806</v>
      </c>
      <c r="U778" s="662" t="s">
        <v>303</v>
      </c>
      <c r="V778" s="685">
        <v>970861777</v>
      </c>
      <c r="X778" s="662" t="s">
        <v>807</v>
      </c>
      <c r="Y778" s="662" t="s">
        <v>310</v>
      </c>
      <c r="Z778" s="662" t="s">
        <v>400</v>
      </c>
      <c r="AA778" s="662">
        <v>2005</v>
      </c>
      <c r="AD778" s="686"/>
      <c r="AE778" s="686"/>
      <c r="AF778" s="686"/>
      <c r="AG778" s="626" t="s">
        <v>47</v>
      </c>
      <c r="AI778" s="626" t="s">
        <v>3014</v>
      </c>
      <c r="AK778" s="626" t="s">
        <v>901</v>
      </c>
      <c r="DD778" s="626">
        <v>778</v>
      </c>
      <c r="DG778" s="626">
        <v>0.5</v>
      </c>
      <c r="DH778" s="681">
        <v>43008.697505555552</v>
      </c>
      <c r="DI778" s="662" t="s">
        <v>431</v>
      </c>
      <c r="DJ778" s="663">
        <v>1</v>
      </c>
      <c r="DK778" s="662"/>
      <c r="DL778" s="687" t="str">
        <f t="shared" si="123"/>
        <v>พร้อมซ่อม</v>
      </c>
      <c r="DM778" s="688">
        <v>0</v>
      </c>
    </row>
    <row r="779" spans="1:118" x14ac:dyDescent="0.25">
      <c r="A779" s="689">
        <f t="shared" si="127"/>
        <v>4537</v>
      </c>
      <c r="B779" s="690">
        <f t="shared" si="128"/>
        <v>1709096</v>
      </c>
      <c r="C779" s="626">
        <v>779</v>
      </c>
      <c r="D779" s="677" t="str">
        <f t="shared" si="125"/>
        <v>17</v>
      </c>
      <c r="E779" s="677" t="str">
        <f t="shared" si="126"/>
        <v>09</v>
      </c>
      <c r="F779" s="691">
        <f t="shared" si="129"/>
        <v>96</v>
      </c>
      <c r="G779" s="692" t="str">
        <f t="shared" si="130"/>
        <v>096</v>
      </c>
      <c r="H779" s="680" t="str">
        <f t="shared" si="124"/>
        <v>1709096</v>
      </c>
      <c r="L779" s="683" t="str">
        <f t="shared" si="120"/>
        <v/>
      </c>
      <c r="M779" s="684" t="str">
        <f t="shared" si="121"/>
        <v/>
      </c>
      <c r="N779" s="684" t="str">
        <f>IF(I779="","",IFERROR(VLOOKUP(B779,QUEUE!$F$11:$X$1000,19,FALSE),"NON"))</f>
        <v/>
      </c>
      <c r="O779" s="684" t="str">
        <f>IF(I779="","",IFERROR(IF(VLOOKUP(B779,REFINISH!$F$4:$O$1000,10,FALSE)="",VLOOKUP(B779,REFINISH!$F$4:$O$1000,8,FALSE),"OK"),"NON"))</f>
        <v/>
      </c>
      <c r="P779" s="684" t="str">
        <f t="shared" si="122"/>
        <v/>
      </c>
      <c r="Q779" s="662" t="s">
        <v>16</v>
      </c>
      <c r="R779" s="662" t="s">
        <v>44</v>
      </c>
      <c r="S779" s="662" t="s">
        <v>35</v>
      </c>
      <c r="T779" s="662" t="s">
        <v>2984</v>
      </c>
      <c r="U779" s="662" t="s">
        <v>392</v>
      </c>
      <c r="V779" s="685">
        <v>875039343</v>
      </c>
      <c r="X779" s="662" t="s">
        <v>2985</v>
      </c>
      <c r="Y779" s="662" t="s">
        <v>310</v>
      </c>
      <c r="Z779" s="662" t="s">
        <v>400</v>
      </c>
      <c r="AA779" s="662">
        <v>2013</v>
      </c>
      <c r="AB779" s="681">
        <v>43154</v>
      </c>
      <c r="AC779" s="686" t="s">
        <v>390</v>
      </c>
      <c r="AD779" s="686"/>
      <c r="AE779" s="686"/>
      <c r="AF779" s="686"/>
      <c r="DD779" s="626">
        <v>779</v>
      </c>
      <c r="DH779" s="681">
        <v>43008.700015972223</v>
      </c>
      <c r="DI779" s="662"/>
      <c r="DJ779" s="663"/>
      <c r="DK779" s="662"/>
      <c r="DL779" s="687" t="str">
        <f t="shared" si="123"/>
        <v>รออนุมัติ</v>
      </c>
      <c r="DM779" s="688"/>
    </row>
    <row r="780" spans="1:118" x14ac:dyDescent="0.25">
      <c r="A780" s="689">
        <f t="shared" si="127"/>
        <v>4858</v>
      </c>
      <c r="B780" s="690">
        <f t="shared" si="128"/>
        <v>1710001</v>
      </c>
      <c r="C780" s="626">
        <v>780</v>
      </c>
      <c r="D780" s="677" t="str">
        <f t="shared" si="125"/>
        <v>17</v>
      </c>
      <c r="E780" s="677" t="str">
        <f t="shared" si="126"/>
        <v>10</v>
      </c>
      <c r="F780" s="691">
        <f t="shared" si="129"/>
        <v>1</v>
      </c>
      <c r="G780" s="692" t="str">
        <f t="shared" si="130"/>
        <v>001</v>
      </c>
      <c r="H780" s="680" t="str">
        <f t="shared" si="124"/>
        <v>1710001</v>
      </c>
      <c r="I780" s="681">
        <v>43017.652207060186</v>
      </c>
      <c r="J780" s="681">
        <v>0</v>
      </c>
      <c r="L780" s="683">
        <f t="shared" si="120"/>
        <v>-43017.652207060186</v>
      </c>
      <c r="M780" s="684" t="str">
        <f t="shared" si="121"/>
        <v>JOB</v>
      </c>
      <c r="N780" s="684" t="str">
        <f>IF(I780="","",IFERROR(VLOOKUP(B780,QUEUE!$F$11:$X$1000,19,FALSE),"NON"))</f>
        <v>สมบูรณ์</v>
      </c>
      <c r="O780" s="684" t="str">
        <f>IF(I780="","",IFERROR(IF(VLOOKUP(B780,REFINISH!$F$4:$O$1000,10,FALSE)="",VLOOKUP(B780,REFINISH!$F$4:$O$1000,8,FALSE),"OK"),"NON"))</f>
        <v>OK</v>
      </c>
      <c r="P780" s="684" t="str">
        <f t="shared" si="122"/>
        <v>NON</v>
      </c>
      <c r="Q780" s="662" t="s">
        <v>16</v>
      </c>
      <c r="R780" s="662" t="s">
        <v>44</v>
      </c>
      <c r="S780" s="662" t="s">
        <v>32</v>
      </c>
      <c r="T780" s="662" t="s">
        <v>2072</v>
      </c>
      <c r="V780" s="685">
        <v>844827321</v>
      </c>
      <c r="X780" s="662" t="s">
        <v>2073</v>
      </c>
      <c r="Y780" s="662" t="s">
        <v>315</v>
      </c>
      <c r="Z780" s="662" t="s">
        <v>333</v>
      </c>
      <c r="AA780" s="662">
        <v>2010</v>
      </c>
      <c r="AD780" s="686"/>
      <c r="AE780" s="686"/>
      <c r="AF780" s="686"/>
      <c r="AG780" s="626" t="s">
        <v>47</v>
      </c>
      <c r="AH780" s="626" t="s">
        <v>3071</v>
      </c>
      <c r="AI780" s="626" t="s">
        <v>51</v>
      </c>
      <c r="AJ780" s="626" t="s">
        <v>3081</v>
      </c>
      <c r="AK780" s="626" t="s">
        <v>73</v>
      </c>
      <c r="AL780" s="626" t="s">
        <v>3082</v>
      </c>
      <c r="AM780" s="626" t="s">
        <v>667</v>
      </c>
      <c r="AO780" s="626" t="s">
        <v>1616</v>
      </c>
      <c r="AQ780" s="626" t="s">
        <v>1241</v>
      </c>
      <c r="AS780" s="626" t="s">
        <v>2281</v>
      </c>
      <c r="AU780" s="626" t="s">
        <v>1294</v>
      </c>
      <c r="AW780" s="626" t="s">
        <v>3083</v>
      </c>
      <c r="AY780" s="626" t="s">
        <v>3073</v>
      </c>
      <c r="BA780" s="626" t="s">
        <v>975</v>
      </c>
      <c r="BC780" s="626" t="s">
        <v>3084</v>
      </c>
      <c r="CA780" s="626" t="s">
        <v>47</v>
      </c>
      <c r="CB780" s="626" t="s">
        <v>3071</v>
      </c>
      <c r="CC780" s="626" t="s">
        <v>51</v>
      </c>
      <c r="CD780" s="626" t="s">
        <v>340</v>
      </c>
      <c r="CE780" s="626" t="s">
        <v>73</v>
      </c>
      <c r="CF780" s="626" t="s">
        <v>340</v>
      </c>
      <c r="CG780" s="626" t="s">
        <v>667</v>
      </c>
      <c r="CI780" s="626" t="s">
        <v>975</v>
      </c>
      <c r="CK780" s="626" t="s">
        <v>1294</v>
      </c>
      <c r="CM780" s="626" t="s">
        <v>1638</v>
      </c>
      <c r="CO780" s="626" t="s">
        <v>1126</v>
      </c>
      <c r="CQ780" s="626" t="s">
        <v>3072</v>
      </c>
      <c r="CS780" s="626" t="s">
        <v>3073</v>
      </c>
      <c r="CU780" s="626" t="s">
        <v>2924</v>
      </c>
      <c r="CW780" s="626" t="s">
        <v>1616</v>
      </c>
      <c r="CY780" s="626" t="s">
        <v>3074</v>
      </c>
      <c r="DD780" s="626">
        <v>780</v>
      </c>
      <c r="DH780" s="681">
        <v>43010.554677314816</v>
      </c>
      <c r="DI780" s="662">
        <v>0</v>
      </c>
      <c r="DJ780" s="663">
        <v>2</v>
      </c>
      <c r="DK780" s="662">
        <v>1</v>
      </c>
      <c r="DL780" s="687" t="str">
        <f t="shared" si="123"/>
        <v>พร้อมซ่อม</v>
      </c>
      <c r="DM780" s="688">
        <v>8000</v>
      </c>
      <c r="DN780" s="626" t="s">
        <v>2931</v>
      </c>
    </row>
    <row r="781" spans="1:118" x14ac:dyDescent="0.25">
      <c r="A781" s="689">
        <f t="shared" si="127"/>
        <v>1963</v>
      </c>
      <c r="B781" s="690">
        <f t="shared" si="128"/>
        <v>1710002</v>
      </c>
      <c r="C781" s="626">
        <v>781</v>
      </c>
      <c r="D781" s="677" t="str">
        <f t="shared" si="125"/>
        <v>17</v>
      </c>
      <c r="E781" s="677" t="str">
        <f t="shared" si="126"/>
        <v>10</v>
      </c>
      <c r="F781" s="691">
        <f t="shared" si="129"/>
        <v>2</v>
      </c>
      <c r="G781" s="692" t="str">
        <f t="shared" si="130"/>
        <v>002</v>
      </c>
      <c r="H781" s="680" t="str">
        <f t="shared" si="124"/>
        <v>1710002</v>
      </c>
      <c r="I781" s="681">
        <v>43010.689656481482</v>
      </c>
      <c r="J781" s="681">
        <v>0</v>
      </c>
      <c r="L781" s="683">
        <f t="shared" si="120"/>
        <v>-43010.689656481482</v>
      </c>
      <c r="M781" s="684" t="str">
        <f t="shared" si="121"/>
        <v>JOB</v>
      </c>
      <c r="N781" s="684" t="str">
        <f>IF(I781="","",IFERROR(VLOOKUP(B781,QUEUE!$F$11:$X$1000,19,FALSE),"NON"))</f>
        <v>ตรวจสอบ</v>
      </c>
      <c r="O781" s="684" t="str">
        <f>IF(I781="","",IFERROR(IF(VLOOKUP(B781,REFINISH!$F$4:$O$1000,10,FALSE)="",VLOOKUP(B781,REFINISH!$F$4:$O$1000,8,FALSE),"OK"),"NON"))</f>
        <v>NON</v>
      </c>
      <c r="P781" s="684" t="str">
        <f t="shared" si="122"/>
        <v>NON</v>
      </c>
      <c r="Q781" s="662" t="s">
        <v>16</v>
      </c>
      <c r="R781" s="662" t="s">
        <v>179</v>
      </c>
      <c r="S781" s="662" t="s">
        <v>34</v>
      </c>
      <c r="T781" s="662" t="s">
        <v>3002</v>
      </c>
      <c r="U781" s="662" t="s">
        <v>3003</v>
      </c>
      <c r="V781" s="685">
        <v>814498893</v>
      </c>
      <c r="X781" s="662" t="s">
        <v>3004</v>
      </c>
      <c r="Y781" s="662" t="s">
        <v>315</v>
      </c>
      <c r="Z781" s="662" t="s">
        <v>333</v>
      </c>
      <c r="AA781" s="662">
        <v>2007</v>
      </c>
      <c r="AB781" s="681">
        <v>43247</v>
      </c>
      <c r="AC781" s="686" t="s">
        <v>461</v>
      </c>
      <c r="AD781" s="686"/>
      <c r="AE781" s="686"/>
      <c r="AF781" s="686"/>
      <c r="AG781" s="626" t="s">
        <v>810</v>
      </c>
      <c r="DD781" s="626">
        <v>781</v>
      </c>
      <c r="DH781" s="681">
        <v>43010.688672569442</v>
      </c>
      <c r="DI781" s="662" t="s">
        <v>3005</v>
      </c>
      <c r="DJ781" s="663">
        <v>0</v>
      </c>
      <c r="DK781" s="662"/>
      <c r="DL781" s="687" t="str">
        <f t="shared" si="123"/>
        <v>พร้อมซ่อม</v>
      </c>
      <c r="DM781" s="688">
        <v>0</v>
      </c>
    </row>
    <row r="782" spans="1:118" x14ac:dyDescent="0.25">
      <c r="A782" s="689">
        <f t="shared" si="127"/>
        <v>6567</v>
      </c>
      <c r="B782" s="690">
        <f t="shared" si="128"/>
        <v>1710003</v>
      </c>
      <c r="C782" s="626">
        <v>782</v>
      </c>
      <c r="D782" s="677" t="str">
        <f t="shared" si="125"/>
        <v>17</v>
      </c>
      <c r="E782" s="677" t="str">
        <f t="shared" si="126"/>
        <v>10</v>
      </c>
      <c r="F782" s="691">
        <f t="shared" si="129"/>
        <v>3</v>
      </c>
      <c r="G782" s="692" t="str">
        <f t="shared" si="130"/>
        <v>003</v>
      </c>
      <c r="H782" s="680" t="str">
        <f t="shared" si="124"/>
        <v>1710003</v>
      </c>
      <c r="I782" s="681">
        <v>43018.672332060189</v>
      </c>
      <c r="L782" s="683" t="str">
        <f t="shared" si="120"/>
        <v>No fix</v>
      </c>
      <c r="M782" s="684" t="str">
        <f t="shared" si="121"/>
        <v>JOB</v>
      </c>
      <c r="N782" s="684" t="str">
        <f>IF(I782="","",IFERROR(VLOOKUP(B782,QUEUE!$F$11:$X$1000,19,FALSE),"NON"))</f>
        <v>ประกอบ+ขัด</v>
      </c>
      <c r="O782" s="684" t="str">
        <f>IF(I782="","",IFERROR(IF(VLOOKUP(B782,REFINISH!$F$4:$O$1000,10,FALSE)="",VLOOKUP(B782,REFINISH!$F$4:$O$1000,8,FALSE),"OK"),"NON"))</f>
        <v>OK</v>
      </c>
      <c r="P782" s="684" t="str">
        <f t="shared" si="122"/>
        <v>NON</v>
      </c>
      <c r="Q782" s="662" t="s">
        <v>16</v>
      </c>
      <c r="R782" s="662" t="s">
        <v>44</v>
      </c>
      <c r="S782" s="662" t="s">
        <v>31</v>
      </c>
      <c r="T782" s="662" t="s">
        <v>3006</v>
      </c>
      <c r="U782" s="662" t="s">
        <v>501</v>
      </c>
      <c r="V782" s="685">
        <v>815100454</v>
      </c>
      <c r="W782" s="685">
        <v>27036936</v>
      </c>
      <c r="X782" s="662" t="s">
        <v>3007</v>
      </c>
      <c r="Y782" s="662" t="s">
        <v>294</v>
      </c>
      <c r="Z782" s="662" t="s">
        <v>389</v>
      </c>
      <c r="AA782" s="662">
        <v>2015</v>
      </c>
      <c r="AB782" s="681">
        <v>43313</v>
      </c>
      <c r="AC782" s="686" t="s">
        <v>385</v>
      </c>
      <c r="AD782" s="686"/>
      <c r="AE782" s="686"/>
      <c r="AF782" s="686"/>
      <c r="AG782" s="626" t="s">
        <v>50</v>
      </c>
      <c r="AH782" s="626" t="s">
        <v>340</v>
      </c>
      <c r="AI782" s="626" t="s">
        <v>79</v>
      </c>
      <c r="AK782" s="626" t="s">
        <v>63</v>
      </c>
      <c r="AM782" s="626" t="s">
        <v>72</v>
      </c>
      <c r="AN782" s="626" t="s">
        <v>340</v>
      </c>
      <c r="AO782" s="626" t="s">
        <v>965</v>
      </c>
      <c r="DD782" s="626">
        <v>782</v>
      </c>
      <c r="DH782" s="681">
        <v>43010.716544328701</v>
      </c>
      <c r="DI782" s="662" t="s">
        <v>2210</v>
      </c>
      <c r="DJ782" s="663">
        <v>2</v>
      </c>
      <c r="DK782" s="662">
        <v>1</v>
      </c>
      <c r="DL782" s="687" t="str">
        <f t="shared" si="123"/>
        <v>พร้อมซ่อม</v>
      </c>
      <c r="DM782" s="688">
        <v>8537.9699999999993</v>
      </c>
      <c r="DN782" s="626" t="s">
        <v>3090</v>
      </c>
    </row>
    <row r="783" spans="1:118" x14ac:dyDescent="0.25">
      <c r="A783" s="689">
        <f t="shared" si="127"/>
        <v>9446</v>
      </c>
      <c r="B783" s="690">
        <f t="shared" si="128"/>
        <v>1710004</v>
      </c>
      <c r="C783" s="626">
        <v>783</v>
      </c>
      <c r="D783" s="677" t="str">
        <f t="shared" si="125"/>
        <v>17</v>
      </c>
      <c r="E783" s="677" t="str">
        <f t="shared" si="126"/>
        <v>10</v>
      </c>
      <c r="F783" s="691">
        <f t="shared" si="129"/>
        <v>4</v>
      </c>
      <c r="G783" s="692" t="str">
        <f t="shared" si="130"/>
        <v>004</v>
      </c>
      <c r="H783" s="680" t="str">
        <f t="shared" si="124"/>
        <v>1710004</v>
      </c>
      <c r="I783" s="681">
        <v>43022.5737912037</v>
      </c>
      <c r="J783" s="681">
        <v>43033</v>
      </c>
      <c r="L783" s="683">
        <f t="shared" si="120"/>
        <v>10.426208796299761</v>
      </c>
      <c r="M783" s="684" t="str">
        <f t="shared" si="121"/>
        <v>JOB</v>
      </c>
      <c r="N783" s="684" t="str">
        <f>IF(I783="","",IFERROR(VLOOKUP(B783,QUEUE!$F$11:$X$1000,19,FALSE),"NON"))</f>
        <v>โป๊ว</v>
      </c>
      <c r="O783" s="684" t="str">
        <f>IF(I783="","",IFERROR(IF(VLOOKUP(B783,REFINISH!$F$4:$O$1000,10,FALSE)="",VLOOKUP(B783,REFINISH!$F$4:$O$1000,8,FALSE),"OK"),"NON"))</f>
        <v>OK</v>
      </c>
      <c r="P783" s="684" t="str">
        <f t="shared" si="122"/>
        <v>NON</v>
      </c>
      <c r="Q783" s="662" t="s">
        <v>16</v>
      </c>
      <c r="R783" s="662" t="s">
        <v>43</v>
      </c>
      <c r="S783" s="662" t="s">
        <v>33</v>
      </c>
      <c r="T783" s="662" t="s">
        <v>3008</v>
      </c>
      <c r="U783" s="662" t="s">
        <v>319</v>
      </c>
      <c r="V783" s="685">
        <v>882916873</v>
      </c>
      <c r="X783" s="662" t="s">
        <v>3009</v>
      </c>
      <c r="Y783" s="662" t="s">
        <v>310</v>
      </c>
      <c r="Z783" s="662" t="s">
        <v>384</v>
      </c>
      <c r="AA783" s="662">
        <v>2004</v>
      </c>
      <c r="AB783" s="681">
        <v>43225</v>
      </c>
      <c r="AC783" s="686" t="s">
        <v>306</v>
      </c>
      <c r="AD783" s="686"/>
      <c r="AE783" s="686"/>
      <c r="AF783" s="686"/>
      <c r="AG783" s="626" t="s">
        <v>47</v>
      </c>
      <c r="AI783" s="626" t="s">
        <v>51</v>
      </c>
      <c r="AK783" s="626" t="s">
        <v>52</v>
      </c>
      <c r="AL783" s="626" t="s">
        <v>340</v>
      </c>
      <c r="AM783" s="626" t="s">
        <v>67</v>
      </c>
      <c r="AN783" s="626" t="s">
        <v>340</v>
      </c>
      <c r="AO783" s="626" t="s">
        <v>3176</v>
      </c>
      <c r="CA783" s="626" t="s">
        <v>47</v>
      </c>
      <c r="CC783" s="626" t="s">
        <v>51</v>
      </c>
      <c r="CE783" s="626" t="s">
        <v>52</v>
      </c>
      <c r="CF783" s="626" t="s">
        <v>340</v>
      </c>
      <c r="CG783" s="626" t="s">
        <v>67</v>
      </c>
      <c r="CH783" s="626" t="s">
        <v>340</v>
      </c>
      <c r="CI783" s="626" t="s">
        <v>3176</v>
      </c>
      <c r="DD783" s="626">
        <v>783</v>
      </c>
      <c r="DH783" s="681">
        <v>43011.454886111111</v>
      </c>
      <c r="DI783" s="662" t="s">
        <v>370</v>
      </c>
      <c r="DJ783" s="663">
        <v>3</v>
      </c>
      <c r="DK783" s="662">
        <v>1</v>
      </c>
      <c r="DL783" s="687" t="str">
        <f t="shared" si="123"/>
        <v>พร้อมซ่อม</v>
      </c>
      <c r="DM783" s="688">
        <v>9100</v>
      </c>
      <c r="DN783" s="626" t="s">
        <v>2931</v>
      </c>
    </row>
    <row r="784" spans="1:118" x14ac:dyDescent="0.25">
      <c r="A784" s="689">
        <f t="shared" si="127"/>
        <v>6324</v>
      </c>
      <c r="B784" s="690">
        <f t="shared" si="128"/>
        <v>1710005</v>
      </c>
      <c r="C784" s="626">
        <v>784</v>
      </c>
      <c r="D784" s="677" t="str">
        <f t="shared" si="125"/>
        <v>17</v>
      </c>
      <c r="E784" s="677" t="str">
        <f t="shared" si="126"/>
        <v>10</v>
      </c>
      <c r="F784" s="691">
        <f t="shared" si="129"/>
        <v>5</v>
      </c>
      <c r="G784" s="692" t="str">
        <f t="shared" si="130"/>
        <v>005</v>
      </c>
      <c r="H784" s="680" t="str">
        <f t="shared" si="124"/>
        <v>1710005</v>
      </c>
      <c r="L784" s="683" t="str">
        <f t="shared" si="120"/>
        <v/>
      </c>
      <c r="M784" s="684" t="str">
        <f t="shared" si="121"/>
        <v/>
      </c>
      <c r="N784" s="684" t="str">
        <f>IF(I784="","",IFERROR(VLOOKUP(B784,QUEUE!$F$11:$X$1000,19,FALSE),"NON"))</f>
        <v/>
      </c>
      <c r="O784" s="684" t="str">
        <f>IF(I784="","",IFERROR(IF(VLOOKUP(B784,REFINISH!$F$4:$O$1000,10,FALSE)="",VLOOKUP(B784,REFINISH!$F$4:$O$1000,8,FALSE),"OK"),"NON"))</f>
        <v/>
      </c>
      <c r="P784" s="684" t="str">
        <f t="shared" si="122"/>
        <v/>
      </c>
      <c r="Q784" s="662" t="s">
        <v>16</v>
      </c>
      <c r="R784" s="662" t="s">
        <v>1527</v>
      </c>
      <c r="S784" s="662" t="s">
        <v>32</v>
      </c>
      <c r="T784" s="662" t="s">
        <v>3010</v>
      </c>
      <c r="V784" s="685">
        <v>896942934</v>
      </c>
      <c r="X784" s="662" t="s">
        <v>3011</v>
      </c>
      <c r="Y784" s="662" t="s">
        <v>294</v>
      </c>
      <c r="Z784" s="662" t="s">
        <v>590</v>
      </c>
      <c r="AD784" s="686"/>
      <c r="AE784" s="686"/>
      <c r="AF784" s="686"/>
      <c r="DD784" s="626">
        <v>784</v>
      </c>
      <c r="DH784" s="681">
        <v>43011.475850000003</v>
      </c>
      <c r="DI784" s="662"/>
      <c r="DJ784" s="663"/>
      <c r="DK784" s="662"/>
      <c r="DL784" s="687" t="str">
        <f t="shared" si="123"/>
        <v>รออนุมัติ</v>
      </c>
      <c r="DM784" s="688"/>
    </row>
    <row r="785" spans="1:118" x14ac:dyDescent="0.25">
      <c r="A785" s="689">
        <f t="shared" si="127"/>
        <v>8381</v>
      </c>
      <c r="B785" s="690">
        <f t="shared" si="128"/>
        <v>1710006</v>
      </c>
      <c r="C785" s="626">
        <v>785</v>
      </c>
      <c r="D785" s="677" t="str">
        <f t="shared" si="125"/>
        <v>17</v>
      </c>
      <c r="E785" s="677" t="str">
        <f t="shared" si="126"/>
        <v>10</v>
      </c>
      <c r="F785" s="691">
        <f t="shared" si="129"/>
        <v>6</v>
      </c>
      <c r="G785" s="692" t="str">
        <f t="shared" si="130"/>
        <v>006</v>
      </c>
      <c r="H785" s="680" t="str">
        <f t="shared" si="124"/>
        <v>1710006</v>
      </c>
      <c r="L785" s="683" t="str">
        <f t="shared" si="120"/>
        <v/>
      </c>
      <c r="M785" s="684" t="str">
        <f t="shared" si="121"/>
        <v/>
      </c>
      <c r="N785" s="684" t="str">
        <f>IF(I785="","",IFERROR(VLOOKUP(B785,QUEUE!$F$11:$X$1000,19,FALSE),"NON"))</f>
        <v/>
      </c>
      <c r="O785" s="684" t="str">
        <f>IF(I785="","",IFERROR(IF(VLOOKUP(B785,REFINISH!$F$4:$O$1000,10,FALSE)="",VLOOKUP(B785,REFINISH!$F$4:$O$1000,8,FALSE),"OK"),"NON"))</f>
        <v/>
      </c>
      <c r="P785" s="684" t="str">
        <f t="shared" si="122"/>
        <v/>
      </c>
      <c r="Q785" s="662" t="s">
        <v>16</v>
      </c>
      <c r="R785" s="662" t="s">
        <v>44</v>
      </c>
      <c r="S785" s="662" t="s">
        <v>31</v>
      </c>
      <c r="T785" s="662" t="s">
        <v>3012</v>
      </c>
      <c r="U785" s="662" t="s">
        <v>319</v>
      </c>
      <c r="V785" s="685">
        <v>27563982</v>
      </c>
      <c r="X785" s="662" t="s">
        <v>3013</v>
      </c>
      <c r="Y785" s="662" t="s">
        <v>315</v>
      </c>
      <c r="Z785" s="662" t="s">
        <v>411</v>
      </c>
      <c r="AA785" s="662">
        <v>2006</v>
      </c>
      <c r="AB785" s="681">
        <v>43327</v>
      </c>
      <c r="AC785" s="686" t="s">
        <v>369</v>
      </c>
      <c r="AD785" s="686"/>
      <c r="AE785" s="686"/>
      <c r="AF785" s="686"/>
      <c r="DD785" s="626">
        <v>785</v>
      </c>
      <c r="DH785" s="681">
        <v>43011.478248148145</v>
      </c>
      <c r="DI785" s="662"/>
      <c r="DJ785" s="663"/>
      <c r="DK785" s="662"/>
      <c r="DL785" s="687" t="str">
        <f t="shared" si="123"/>
        <v>รออนุมัติ</v>
      </c>
      <c r="DM785" s="688"/>
    </row>
    <row r="786" spans="1:118" x14ac:dyDescent="0.25">
      <c r="A786" s="689">
        <f t="shared" si="127"/>
        <v>5821</v>
      </c>
      <c r="B786" s="690">
        <f t="shared" si="128"/>
        <v>1710007</v>
      </c>
      <c r="C786" s="626">
        <v>786</v>
      </c>
      <c r="D786" s="677" t="str">
        <f t="shared" si="125"/>
        <v>17</v>
      </c>
      <c r="E786" s="677" t="str">
        <f t="shared" si="126"/>
        <v>10</v>
      </c>
      <c r="F786" s="691">
        <f t="shared" si="129"/>
        <v>7</v>
      </c>
      <c r="G786" s="692" t="str">
        <f t="shared" si="130"/>
        <v>007</v>
      </c>
      <c r="H786" s="680" t="str">
        <f t="shared" si="124"/>
        <v>1710007</v>
      </c>
      <c r="L786" s="683" t="str">
        <f t="shared" si="120"/>
        <v/>
      </c>
      <c r="M786" s="684" t="str">
        <f t="shared" si="121"/>
        <v/>
      </c>
      <c r="N786" s="684" t="str">
        <f>IF(I786="","",IFERROR(VLOOKUP(B786,QUEUE!$F$11:$X$1000,19,FALSE),"NON"))</f>
        <v/>
      </c>
      <c r="O786" s="684" t="str">
        <f>IF(I786="","",IFERROR(IF(VLOOKUP(B786,REFINISH!$F$4:$O$1000,10,FALSE)="",VLOOKUP(B786,REFINISH!$F$4:$O$1000,8,FALSE),"OK"),"NON"))</f>
        <v/>
      </c>
      <c r="P786" s="684" t="str">
        <f t="shared" si="122"/>
        <v/>
      </c>
      <c r="Q786" s="662" t="s">
        <v>16</v>
      </c>
      <c r="R786" s="662" t="s">
        <v>1527</v>
      </c>
      <c r="S786" s="662" t="s">
        <v>31</v>
      </c>
      <c r="T786" s="662" t="s">
        <v>462</v>
      </c>
      <c r="U786" s="662" t="s">
        <v>286</v>
      </c>
      <c r="V786" s="685">
        <v>984420211</v>
      </c>
      <c r="X786" s="662" t="s">
        <v>463</v>
      </c>
      <c r="Y786" s="662" t="s">
        <v>294</v>
      </c>
      <c r="Z786" s="662" t="s">
        <v>1302</v>
      </c>
      <c r="AA786" s="662">
        <v>2014</v>
      </c>
      <c r="AB786" s="681">
        <v>43094</v>
      </c>
      <c r="AC786" s="686" t="s">
        <v>385</v>
      </c>
      <c r="AD786" s="686"/>
      <c r="AE786" s="686"/>
      <c r="AF786" s="686"/>
      <c r="DD786" s="626">
        <v>786</v>
      </c>
      <c r="DH786" s="681">
        <v>43012.678842013891</v>
      </c>
      <c r="DI786" s="662"/>
      <c r="DJ786" s="663"/>
      <c r="DK786" s="662"/>
      <c r="DL786" s="687" t="str">
        <f t="shared" si="123"/>
        <v>รออนุมัติ</v>
      </c>
      <c r="DM786" s="688"/>
    </row>
    <row r="787" spans="1:118" x14ac:dyDescent="0.25">
      <c r="A787" s="689">
        <f t="shared" si="127"/>
        <v>5709</v>
      </c>
      <c r="B787" s="690">
        <f t="shared" si="128"/>
        <v>1710008</v>
      </c>
      <c r="C787" s="626">
        <v>787</v>
      </c>
      <c r="D787" s="677" t="str">
        <f t="shared" si="125"/>
        <v>17</v>
      </c>
      <c r="E787" s="677" t="str">
        <f t="shared" si="126"/>
        <v>10</v>
      </c>
      <c r="F787" s="691">
        <f t="shared" si="129"/>
        <v>8</v>
      </c>
      <c r="G787" s="692" t="str">
        <f t="shared" si="130"/>
        <v>008</v>
      </c>
      <c r="H787" s="680" t="str">
        <f t="shared" si="124"/>
        <v>1710008</v>
      </c>
      <c r="L787" s="683" t="str">
        <f t="shared" si="120"/>
        <v/>
      </c>
      <c r="M787" s="684" t="str">
        <f t="shared" si="121"/>
        <v/>
      </c>
      <c r="N787" s="684" t="str">
        <f>IF(I787="","",IFERROR(VLOOKUP(B787,QUEUE!$F$11:$X$1000,19,FALSE),"NON"))</f>
        <v/>
      </c>
      <c r="O787" s="684" t="str">
        <f>IF(I787="","",IFERROR(IF(VLOOKUP(B787,REFINISH!$F$4:$O$1000,10,FALSE)="",VLOOKUP(B787,REFINISH!$F$4:$O$1000,8,FALSE),"OK"),"NON"))</f>
        <v/>
      </c>
      <c r="P787" s="684" t="str">
        <f t="shared" si="122"/>
        <v/>
      </c>
      <c r="Q787" s="662" t="s">
        <v>16</v>
      </c>
      <c r="R787" s="662" t="s">
        <v>43</v>
      </c>
      <c r="S787" s="662" t="s">
        <v>31</v>
      </c>
      <c r="T787" s="662" t="s">
        <v>3015</v>
      </c>
      <c r="U787" s="662" t="s">
        <v>665</v>
      </c>
      <c r="V787" s="685">
        <v>883562399</v>
      </c>
      <c r="X787" s="662" t="s">
        <v>3016</v>
      </c>
      <c r="Y787" s="662" t="s">
        <v>299</v>
      </c>
      <c r="Z787" s="662" t="s">
        <v>1787</v>
      </c>
      <c r="AA787" s="662">
        <v>2016</v>
      </c>
      <c r="AB787" s="681">
        <v>43275</v>
      </c>
      <c r="AC787" s="686" t="s">
        <v>317</v>
      </c>
      <c r="AD787" s="686"/>
      <c r="AE787" s="686"/>
      <c r="AF787" s="686"/>
      <c r="DD787" s="626">
        <v>787</v>
      </c>
      <c r="DH787" s="681">
        <v>43012.682681365739</v>
      </c>
      <c r="DI787" s="662"/>
      <c r="DJ787" s="663"/>
      <c r="DK787" s="662"/>
      <c r="DL787" s="687" t="str">
        <f t="shared" si="123"/>
        <v>รออนุมัติ</v>
      </c>
      <c r="DM787" s="688"/>
    </row>
    <row r="788" spans="1:118" x14ac:dyDescent="0.25">
      <c r="A788" s="689">
        <f t="shared" si="127"/>
        <v>5120</v>
      </c>
      <c r="B788" s="690">
        <f t="shared" si="128"/>
        <v>1710009</v>
      </c>
      <c r="C788" s="626">
        <v>788</v>
      </c>
      <c r="D788" s="677" t="str">
        <f t="shared" si="125"/>
        <v>17</v>
      </c>
      <c r="E788" s="677" t="str">
        <f t="shared" si="126"/>
        <v>10</v>
      </c>
      <c r="F788" s="691">
        <f t="shared" si="129"/>
        <v>9</v>
      </c>
      <c r="G788" s="692" t="str">
        <f t="shared" si="130"/>
        <v>009</v>
      </c>
      <c r="H788" s="680" t="str">
        <f t="shared" si="124"/>
        <v>1710009</v>
      </c>
      <c r="L788" s="683" t="str">
        <f t="shared" si="120"/>
        <v/>
      </c>
      <c r="M788" s="684" t="str">
        <f t="shared" si="121"/>
        <v/>
      </c>
      <c r="N788" s="684" t="str">
        <f>IF(I788="","",IFERROR(VLOOKUP(B788,QUEUE!$F$11:$X$1000,19,FALSE),"NON"))</f>
        <v/>
      </c>
      <c r="O788" s="684" t="str">
        <f>IF(I788="","",IFERROR(IF(VLOOKUP(B788,REFINISH!$F$4:$O$1000,10,FALSE)="",VLOOKUP(B788,REFINISH!$F$4:$O$1000,8,FALSE),"OK"),"NON"))</f>
        <v/>
      </c>
      <c r="P788" s="684" t="str">
        <f t="shared" si="122"/>
        <v/>
      </c>
      <c r="Q788" s="662" t="s">
        <v>16</v>
      </c>
      <c r="R788" s="662" t="s">
        <v>44</v>
      </c>
      <c r="S788" s="662" t="s">
        <v>31</v>
      </c>
      <c r="T788" s="662" t="s">
        <v>3021</v>
      </c>
      <c r="U788" s="662" t="s">
        <v>326</v>
      </c>
      <c r="V788" s="685">
        <v>870627180</v>
      </c>
      <c r="X788" s="662" t="s">
        <v>3022</v>
      </c>
      <c r="Y788" s="662" t="s">
        <v>294</v>
      </c>
      <c r="Z788" s="662" t="s">
        <v>389</v>
      </c>
      <c r="AA788" s="662">
        <v>2012</v>
      </c>
      <c r="AB788" s="681">
        <v>43262</v>
      </c>
      <c r="AC788" s="686" t="s">
        <v>424</v>
      </c>
      <c r="AD788" s="686"/>
      <c r="AE788" s="686"/>
      <c r="AF788" s="686"/>
      <c r="DD788" s="626">
        <v>788</v>
      </c>
      <c r="DH788" s="681">
        <v>43012.71086446759</v>
      </c>
      <c r="DI788" s="662"/>
      <c r="DJ788" s="663"/>
      <c r="DK788" s="662"/>
      <c r="DL788" s="687" t="str">
        <f t="shared" si="123"/>
        <v>รออนุมัติ</v>
      </c>
      <c r="DM788" s="688"/>
    </row>
    <row r="789" spans="1:118" x14ac:dyDescent="0.25">
      <c r="A789" s="689">
        <f t="shared" si="127"/>
        <v>2201</v>
      </c>
      <c r="B789" s="690">
        <f t="shared" si="128"/>
        <v>1710010</v>
      </c>
      <c r="C789" s="626">
        <v>789</v>
      </c>
      <c r="D789" s="677" t="str">
        <f t="shared" si="125"/>
        <v>17</v>
      </c>
      <c r="E789" s="677" t="str">
        <f t="shared" si="126"/>
        <v>10</v>
      </c>
      <c r="F789" s="691">
        <f t="shared" si="129"/>
        <v>10</v>
      </c>
      <c r="G789" s="692" t="str">
        <f t="shared" si="130"/>
        <v>010</v>
      </c>
      <c r="H789" s="680" t="str">
        <f t="shared" si="124"/>
        <v>1710010</v>
      </c>
      <c r="I789" s="681">
        <v>43020.653505324073</v>
      </c>
      <c r="L789" s="683" t="str">
        <f t="shared" si="120"/>
        <v>No fix</v>
      </c>
      <c r="M789" s="684" t="str">
        <f t="shared" si="121"/>
        <v>JOB</v>
      </c>
      <c r="N789" s="684" t="str">
        <f>IF(I789="","",IFERROR(VLOOKUP(B789,QUEUE!$F$11:$X$1000,19,FALSE),"NON"))</f>
        <v>ประกอบ+ขัด</v>
      </c>
      <c r="O789" s="684" t="str">
        <f>IF(I789="","",IFERROR(IF(VLOOKUP(B789,REFINISH!$F$4:$O$1000,10,FALSE)="",VLOOKUP(B789,REFINISH!$F$4:$O$1000,8,FALSE),"OK"),"NON"))</f>
        <v>NON</v>
      </c>
      <c r="P789" s="684" t="str">
        <f t="shared" si="122"/>
        <v>NON</v>
      </c>
      <c r="Q789" s="662" t="s">
        <v>16</v>
      </c>
      <c r="R789" s="662" t="s">
        <v>179</v>
      </c>
      <c r="S789" s="662" t="s">
        <v>34</v>
      </c>
      <c r="T789" s="662" t="s">
        <v>3028</v>
      </c>
      <c r="U789" s="662" t="s">
        <v>398</v>
      </c>
      <c r="V789" s="685">
        <v>939823196</v>
      </c>
      <c r="X789" s="662" t="s">
        <v>3029</v>
      </c>
      <c r="Y789" s="662" t="s">
        <v>323</v>
      </c>
      <c r="Z789" s="662">
        <v>2</v>
      </c>
      <c r="AA789" s="662">
        <v>2013</v>
      </c>
      <c r="AB789" s="681">
        <v>43016</v>
      </c>
      <c r="AC789" s="686" t="s">
        <v>832</v>
      </c>
      <c r="AD789" s="686"/>
      <c r="AE789" s="686"/>
      <c r="AF789" s="686"/>
      <c r="AG789" s="626" t="s">
        <v>3133</v>
      </c>
      <c r="AI789" s="626" t="s">
        <v>3134</v>
      </c>
      <c r="AK789" s="626" t="s">
        <v>3135</v>
      </c>
      <c r="AM789" s="626" t="s">
        <v>3136</v>
      </c>
      <c r="AO789" s="626" t="s">
        <v>3137</v>
      </c>
      <c r="AQ789" s="626" t="s">
        <v>3138</v>
      </c>
      <c r="AS789" s="626" t="s">
        <v>3139</v>
      </c>
      <c r="AU789" s="626" t="s">
        <v>3140</v>
      </c>
      <c r="AW789" s="626" t="s">
        <v>3141</v>
      </c>
      <c r="AY789" s="626" t="s">
        <v>3142</v>
      </c>
      <c r="DD789" s="626">
        <v>789</v>
      </c>
      <c r="DH789" s="681">
        <v>43013.651131481478</v>
      </c>
      <c r="DI789" s="662">
        <v>0</v>
      </c>
      <c r="DJ789" s="663">
        <v>0</v>
      </c>
      <c r="DK789" s="662"/>
      <c r="DL789" s="687" t="str">
        <f t="shared" si="123"/>
        <v>พร้อมซ่อม</v>
      </c>
      <c r="DM789" s="688">
        <v>0</v>
      </c>
      <c r="DN789" s="626" t="s">
        <v>2931</v>
      </c>
    </row>
    <row r="790" spans="1:118" x14ac:dyDescent="0.25">
      <c r="A790" s="689">
        <f t="shared" si="127"/>
        <v>524</v>
      </c>
      <c r="B790" s="690">
        <f t="shared" si="128"/>
        <v>1710011</v>
      </c>
      <c r="C790" s="626">
        <v>790</v>
      </c>
      <c r="D790" s="677" t="str">
        <f t="shared" si="125"/>
        <v>17</v>
      </c>
      <c r="E790" s="677" t="str">
        <f t="shared" si="126"/>
        <v>10</v>
      </c>
      <c r="F790" s="691">
        <f t="shared" si="129"/>
        <v>11</v>
      </c>
      <c r="G790" s="692" t="str">
        <f t="shared" si="130"/>
        <v>011</v>
      </c>
      <c r="H790" s="680" t="str">
        <f t="shared" si="124"/>
        <v>1710011</v>
      </c>
      <c r="L790" s="683" t="str">
        <f t="shared" si="120"/>
        <v/>
      </c>
      <c r="M790" s="684" t="str">
        <f t="shared" si="121"/>
        <v/>
      </c>
      <c r="N790" s="684" t="str">
        <f>IF(I790="","",IFERROR(VLOOKUP(B790,QUEUE!$F$11:$X$1000,19,FALSE),"NON"))</f>
        <v/>
      </c>
      <c r="O790" s="684" t="str">
        <f>IF(I790="","",IFERROR(IF(VLOOKUP(B790,REFINISH!$F$4:$O$1000,10,FALSE)="",VLOOKUP(B790,REFINISH!$F$4:$O$1000,8,FALSE),"OK"),"NON"))</f>
        <v/>
      </c>
      <c r="P790" s="684" t="str">
        <f t="shared" si="122"/>
        <v/>
      </c>
      <c r="Q790" s="662" t="s">
        <v>16</v>
      </c>
      <c r="R790" s="662" t="s">
        <v>43</v>
      </c>
      <c r="S790" s="662" t="s">
        <v>31</v>
      </c>
      <c r="T790" s="662" t="s">
        <v>3030</v>
      </c>
      <c r="U790" s="662" t="s">
        <v>392</v>
      </c>
      <c r="V790" s="685">
        <v>988697981</v>
      </c>
      <c r="X790" s="662" t="s">
        <v>3031</v>
      </c>
      <c r="Y790" s="662" t="s">
        <v>310</v>
      </c>
      <c r="Z790" s="662" t="s">
        <v>384</v>
      </c>
      <c r="AA790" s="662">
        <v>2012</v>
      </c>
      <c r="AB790" s="681">
        <v>43253</v>
      </c>
      <c r="AC790" s="686" t="s">
        <v>317</v>
      </c>
      <c r="AD790" s="686"/>
      <c r="AE790" s="686"/>
      <c r="AF790" s="686"/>
      <c r="DD790" s="626">
        <v>790</v>
      </c>
      <c r="DH790" s="681">
        <v>43013.654462847226</v>
      </c>
      <c r="DI790" s="662"/>
      <c r="DJ790" s="663"/>
      <c r="DK790" s="662"/>
      <c r="DL790" s="687" t="str">
        <f t="shared" si="123"/>
        <v>รออนุมัติ</v>
      </c>
      <c r="DM790" s="688"/>
    </row>
    <row r="791" spans="1:118" x14ac:dyDescent="0.25">
      <c r="A791" s="689">
        <f t="shared" si="127"/>
        <v>5709</v>
      </c>
      <c r="B791" s="690">
        <f t="shared" si="128"/>
        <v>1710012</v>
      </c>
      <c r="C791" s="626">
        <v>791</v>
      </c>
      <c r="D791" s="677" t="str">
        <f t="shared" si="125"/>
        <v>17</v>
      </c>
      <c r="E791" s="677" t="str">
        <f t="shared" si="126"/>
        <v>10</v>
      </c>
      <c r="F791" s="691">
        <f t="shared" si="129"/>
        <v>12</v>
      </c>
      <c r="G791" s="692" t="str">
        <f t="shared" si="130"/>
        <v>012</v>
      </c>
      <c r="H791" s="680" t="str">
        <f t="shared" si="124"/>
        <v>1710012</v>
      </c>
      <c r="L791" s="683" t="str">
        <f t="shared" si="120"/>
        <v/>
      </c>
      <c r="M791" s="684" t="str">
        <f t="shared" si="121"/>
        <v/>
      </c>
      <c r="N791" s="684" t="str">
        <f>IF(I791="","",IFERROR(VLOOKUP(B791,QUEUE!$F$11:$X$1000,19,FALSE),"NON"))</f>
        <v/>
      </c>
      <c r="O791" s="684" t="str">
        <f>IF(I791="","",IFERROR(IF(VLOOKUP(B791,REFINISH!$F$4:$O$1000,10,FALSE)="",VLOOKUP(B791,REFINISH!$F$4:$O$1000,8,FALSE),"OK"),"NON"))</f>
        <v/>
      </c>
      <c r="P791" s="684" t="str">
        <f t="shared" si="122"/>
        <v/>
      </c>
      <c r="Q791" s="662" t="s">
        <v>16</v>
      </c>
      <c r="R791" s="662" t="s">
        <v>1527</v>
      </c>
      <c r="S791" s="662" t="s">
        <v>31</v>
      </c>
      <c r="T791" s="662" t="s">
        <v>3015</v>
      </c>
      <c r="U791" s="662" t="s">
        <v>665</v>
      </c>
      <c r="V791" s="685">
        <v>883562399</v>
      </c>
      <c r="X791" s="662" t="s">
        <v>3016</v>
      </c>
      <c r="Y791" s="662" t="s">
        <v>299</v>
      </c>
      <c r="Z791" s="662" t="s">
        <v>1787</v>
      </c>
      <c r="AA791" s="662">
        <v>2016</v>
      </c>
      <c r="AB791" s="681">
        <v>43265</v>
      </c>
      <c r="AC791" s="686" t="s">
        <v>317</v>
      </c>
      <c r="AD791" s="686"/>
      <c r="AE791" s="686"/>
      <c r="AF791" s="686"/>
      <c r="DD791" s="626">
        <v>791</v>
      </c>
      <c r="DH791" s="681">
        <v>43013.665914583333</v>
      </c>
      <c r="DI791" s="662"/>
      <c r="DJ791" s="663"/>
      <c r="DK791" s="662"/>
      <c r="DL791" s="687" t="str">
        <f t="shared" si="123"/>
        <v>รออนุมัติ</v>
      </c>
      <c r="DM791" s="688"/>
    </row>
    <row r="792" spans="1:118" x14ac:dyDescent="0.25">
      <c r="A792" s="689">
        <f t="shared" si="127"/>
        <v>2320</v>
      </c>
      <c r="B792" s="690">
        <f t="shared" si="128"/>
        <v>1710013</v>
      </c>
      <c r="C792" s="626">
        <v>792</v>
      </c>
      <c r="D792" s="677" t="str">
        <f t="shared" si="125"/>
        <v>17</v>
      </c>
      <c r="E792" s="677" t="str">
        <f t="shared" si="126"/>
        <v>10</v>
      </c>
      <c r="F792" s="691">
        <f t="shared" si="129"/>
        <v>13</v>
      </c>
      <c r="G792" s="692" t="str">
        <f t="shared" si="130"/>
        <v>013</v>
      </c>
      <c r="H792" s="680" t="str">
        <f t="shared" si="124"/>
        <v>1710013</v>
      </c>
      <c r="L792" s="683" t="str">
        <f t="shared" si="120"/>
        <v/>
      </c>
      <c r="M792" s="684" t="str">
        <f t="shared" si="121"/>
        <v/>
      </c>
      <c r="N792" s="684" t="str">
        <f>IF(I792="","",IFERROR(VLOOKUP(B792,QUEUE!$F$11:$X$1000,19,FALSE),"NON"))</f>
        <v/>
      </c>
      <c r="O792" s="684" t="str">
        <f>IF(I792="","",IFERROR(IF(VLOOKUP(B792,REFINISH!$F$4:$O$1000,10,FALSE)="",VLOOKUP(B792,REFINISH!$F$4:$O$1000,8,FALSE),"OK"),"NON"))</f>
        <v/>
      </c>
      <c r="P792" s="684" t="str">
        <f t="shared" si="122"/>
        <v/>
      </c>
      <c r="Q792" s="662" t="s">
        <v>16</v>
      </c>
      <c r="R792" s="662" t="s">
        <v>43</v>
      </c>
      <c r="S792" s="662" t="s">
        <v>31</v>
      </c>
      <c r="T792" s="662" t="s">
        <v>3032</v>
      </c>
      <c r="U792" s="662" t="s">
        <v>392</v>
      </c>
      <c r="V792" s="685">
        <v>875488847</v>
      </c>
      <c r="X792" s="662" t="s">
        <v>3033</v>
      </c>
      <c r="Y792" s="662" t="s">
        <v>328</v>
      </c>
      <c r="Z792" s="662" t="s">
        <v>1264</v>
      </c>
      <c r="AA792" s="662">
        <v>2010</v>
      </c>
      <c r="AB792" s="681">
        <v>43039</v>
      </c>
      <c r="AC792" s="686" t="s">
        <v>523</v>
      </c>
      <c r="AD792" s="686"/>
      <c r="AE792" s="686"/>
      <c r="AF792" s="686"/>
      <c r="DD792" s="626">
        <v>792</v>
      </c>
      <c r="DH792" s="681">
        <v>43013.725765162038</v>
      </c>
      <c r="DI792" s="662"/>
      <c r="DJ792" s="663"/>
      <c r="DK792" s="662"/>
      <c r="DL792" s="687" t="str">
        <f t="shared" si="123"/>
        <v>รออนุมัติ</v>
      </c>
      <c r="DM792" s="688"/>
    </row>
    <row r="793" spans="1:118" x14ac:dyDescent="0.25">
      <c r="A793" s="689" t="e">
        <f t="shared" si="127"/>
        <v>#VALUE!</v>
      </c>
      <c r="B793" s="690">
        <f t="shared" si="128"/>
        <v>1710014</v>
      </c>
      <c r="C793" s="626">
        <v>793</v>
      </c>
      <c r="D793" s="677" t="str">
        <f t="shared" si="125"/>
        <v>17</v>
      </c>
      <c r="E793" s="677" t="str">
        <f t="shared" si="126"/>
        <v>10</v>
      </c>
      <c r="F793" s="691">
        <f t="shared" si="129"/>
        <v>14</v>
      </c>
      <c r="G793" s="692" t="str">
        <f t="shared" si="130"/>
        <v>014</v>
      </c>
      <c r="H793" s="680" t="str">
        <f t="shared" si="124"/>
        <v>1710014</v>
      </c>
      <c r="I793" s="681" t="s">
        <v>1549</v>
      </c>
      <c r="J793" s="681" t="s">
        <v>1549</v>
      </c>
      <c r="K793" s="681" t="s">
        <v>1549</v>
      </c>
      <c r="L793" s="681" t="s">
        <v>1549</v>
      </c>
      <c r="M793" s="681" t="s">
        <v>1549</v>
      </c>
      <c r="N793" s="681" t="s">
        <v>1549</v>
      </c>
      <c r="O793" s="681" t="s">
        <v>1549</v>
      </c>
      <c r="P793" s="681" t="s">
        <v>1549</v>
      </c>
      <c r="Q793" s="681" t="s">
        <v>1549</v>
      </c>
      <c r="R793" s="681" t="s">
        <v>1549</v>
      </c>
      <c r="S793" s="681" t="s">
        <v>1549</v>
      </c>
      <c r="T793" s="681" t="s">
        <v>1549</v>
      </c>
      <c r="U793" s="681" t="s">
        <v>1549</v>
      </c>
      <c r="V793" s="681" t="s">
        <v>1549</v>
      </c>
      <c r="W793" s="681" t="s">
        <v>1549</v>
      </c>
      <c r="X793" s="681" t="s">
        <v>1549</v>
      </c>
      <c r="Y793" s="681" t="s">
        <v>1549</v>
      </c>
      <c r="Z793" s="681" t="s">
        <v>1549</v>
      </c>
      <c r="AA793" s="681" t="s">
        <v>1549</v>
      </c>
      <c r="AB793" s="681" t="s">
        <v>1549</v>
      </c>
      <c r="AC793" s="681" t="s">
        <v>1549</v>
      </c>
      <c r="AD793" s="686"/>
      <c r="AE793" s="686"/>
      <c r="AF793" s="686"/>
      <c r="AG793" s="626" t="s">
        <v>47</v>
      </c>
      <c r="CA793" s="626" t="s">
        <v>47</v>
      </c>
      <c r="CB793" s="626" t="s">
        <v>3034</v>
      </c>
      <c r="DD793" s="626">
        <v>793</v>
      </c>
      <c r="DH793" s="681">
        <v>43013.898650810188</v>
      </c>
      <c r="DI793" s="662">
        <v>0</v>
      </c>
      <c r="DJ793" s="663">
        <v>1</v>
      </c>
      <c r="DK793" s="662"/>
      <c r="DL793" s="687" t="str">
        <f t="shared" si="123"/>
        <v>พร้อมซ่อม</v>
      </c>
      <c r="DM793" s="688">
        <v>2500</v>
      </c>
      <c r="DN793" s="626" t="s">
        <v>2931</v>
      </c>
    </row>
    <row r="794" spans="1:118" x14ac:dyDescent="0.25">
      <c r="A794" s="689">
        <f t="shared" si="127"/>
        <v>6062</v>
      </c>
      <c r="B794" s="690">
        <f t="shared" si="128"/>
        <v>1710015</v>
      </c>
      <c r="C794" s="626">
        <v>794</v>
      </c>
      <c r="D794" s="677" t="str">
        <f t="shared" si="125"/>
        <v>17</v>
      </c>
      <c r="E794" s="677" t="str">
        <f t="shared" si="126"/>
        <v>10</v>
      </c>
      <c r="F794" s="691">
        <f t="shared" si="129"/>
        <v>15</v>
      </c>
      <c r="G794" s="692" t="str">
        <f t="shared" si="130"/>
        <v>015</v>
      </c>
      <c r="H794" s="680" t="str">
        <f t="shared" si="124"/>
        <v>1710015</v>
      </c>
      <c r="I794" s="681">
        <v>43014.670400347219</v>
      </c>
      <c r="L794" s="683" t="str">
        <f t="shared" si="120"/>
        <v>No fix</v>
      </c>
      <c r="M794" s="684" t="str">
        <f t="shared" si="121"/>
        <v>JOB</v>
      </c>
      <c r="N794" s="684" t="s">
        <v>3173</v>
      </c>
      <c r="O794" s="684" t="str">
        <f>IF(I794="","",IFERROR(IF(VLOOKUP(B794,REFINISH!$F$4:$O$1000,10,FALSE)="",VLOOKUP(B794,REFINISH!$F$4:$O$1000,8,FALSE),"OK"),"NON"))</f>
        <v>OK</v>
      </c>
      <c r="P794" s="684" t="str">
        <f t="shared" si="122"/>
        <v>NON</v>
      </c>
      <c r="Q794" s="662" t="s">
        <v>16</v>
      </c>
      <c r="R794" s="662" t="s">
        <v>103</v>
      </c>
      <c r="S794" s="662" t="s">
        <v>103</v>
      </c>
      <c r="T794" s="662" t="s">
        <v>3041</v>
      </c>
      <c r="X794" s="662" t="s">
        <v>3042</v>
      </c>
      <c r="Y794" s="662" t="s">
        <v>310</v>
      </c>
      <c r="Z794" s="662" t="s">
        <v>1442</v>
      </c>
      <c r="AD794" s="686"/>
      <c r="AE794" s="686"/>
      <c r="AF794" s="686"/>
      <c r="AG794" s="626" t="s">
        <v>79</v>
      </c>
      <c r="AI794" s="626" t="s">
        <v>62</v>
      </c>
      <c r="AK794" s="626" t="s">
        <v>71</v>
      </c>
      <c r="AL794" s="626" t="s">
        <v>340</v>
      </c>
      <c r="AM794" s="626" t="s">
        <v>965</v>
      </c>
      <c r="AO794" s="626" t="s">
        <v>2080</v>
      </c>
      <c r="AQ794" s="626" t="s">
        <v>3125</v>
      </c>
      <c r="AS794" s="626" t="s">
        <v>3126</v>
      </c>
      <c r="DD794" s="626">
        <v>794</v>
      </c>
      <c r="DG794" s="626">
        <v>0.5</v>
      </c>
      <c r="DH794" s="681">
        <v>43014.667943518521</v>
      </c>
      <c r="DI794" s="662">
        <v>0</v>
      </c>
      <c r="DJ794" s="663">
        <v>2</v>
      </c>
      <c r="DK794" s="662">
        <v>1</v>
      </c>
      <c r="DL794" s="687" t="str">
        <f t="shared" si="123"/>
        <v>พร้อมซ่อม</v>
      </c>
      <c r="DM794" s="688">
        <v>9970.26</v>
      </c>
      <c r="DN794" s="626" t="s">
        <v>2931</v>
      </c>
    </row>
    <row r="795" spans="1:118" x14ac:dyDescent="0.25">
      <c r="A795" s="689">
        <f t="shared" si="127"/>
        <v>2912</v>
      </c>
      <c r="B795" s="690">
        <f t="shared" si="128"/>
        <v>1710016</v>
      </c>
      <c r="C795" s="626">
        <v>795</v>
      </c>
      <c r="D795" s="677" t="str">
        <f t="shared" si="125"/>
        <v>17</v>
      </c>
      <c r="E795" s="677" t="str">
        <f t="shared" si="126"/>
        <v>10</v>
      </c>
      <c r="F795" s="691">
        <f t="shared" si="129"/>
        <v>16</v>
      </c>
      <c r="G795" s="692" t="str">
        <f t="shared" si="130"/>
        <v>016</v>
      </c>
      <c r="H795" s="680" t="str">
        <f t="shared" si="124"/>
        <v>1710016</v>
      </c>
      <c r="I795" s="681">
        <v>43027.47847696759</v>
      </c>
      <c r="J795" s="681">
        <v>43035</v>
      </c>
      <c r="L795" s="683">
        <f t="shared" si="120"/>
        <v>7.5215230324101867</v>
      </c>
      <c r="M795" s="684" t="str">
        <f t="shared" si="121"/>
        <v>JOB</v>
      </c>
      <c r="N795" s="684" t="str">
        <f>IF(I795="","",IFERROR(VLOOKUP(B795,QUEUE!$F$11:$X$1000,19,FALSE),"NON"))</f>
        <v>เคาะ</v>
      </c>
      <c r="O795" s="684" t="str">
        <f>IF(I795="","",IFERROR(IF(VLOOKUP(B795,REFINISH!$F$4:$O$1000,10,FALSE)="",VLOOKUP(B795,REFINISH!$F$4:$O$1000,8,FALSE),"OK"),"NON"))</f>
        <v>NON</v>
      </c>
      <c r="P795" s="684" t="str">
        <f t="shared" si="122"/>
        <v>NON</v>
      </c>
      <c r="Q795" s="662" t="s">
        <v>16</v>
      </c>
      <c r="R795" s="662" t="s">
        <v>43</v>
      </c>
      <c r="S795" s="662" t="s">
        <v>32</v>
      </c>
      <c r="T795" s="662" t="s">
        <v>3043</v>
      </c>
      <c r="U795" s="662" t="s">
        <v>326</v>
      </c>
      <c r="V795" s="685">
        <v>868005689</v>
      </c>
      <c r="X795" s="662" t="s">
        <v>3044</v>
      </c>
      <c r="Y795" s="662" t="s">
        <v>477</v>
      </c>
      <c r="Z795" s="662" t="s">
        <v>707</v>
      </c>
      <c r="AA795" s="662">
        <v>2013</v>
      </c>
      <c r="AB795" s="681">
        <v>43183</v>
      </c>
      <c r="AC795" s="686" t="s">
        <v>488</v>
      </c>
      <c r="AD795" s="686"/>
      <c r="AE795" s="686"/>
      <c r="AF795" s="686"/>
      <c r="AG795" s="626" t="s">
        <v>47</v>
      </c>
      <c r="AI795" s="626" t="s">
        <v>56</v>
      </c>
      <c r="CA795" s="626" t="s">
        <v>47</v>
      </c>
      <c r="CB795" s="626" t="s">
        <v>354</v>
      </c>
      <c r="CC795" s="626" t="s">
        <v>51</v>
      </c>
      <c r="CD795" s="626" t="s">
        <v>354</v>
      </c>
      <c r="CE795" s="626" t="s">
        <v>56</v>
      </c>
      <c r="CF795" s="626" t="s">
        <v>354</v>
      </c>
      <c r="DD795" s="626">
        <v>795</v>
      </c>
      <c r="DH795" s="681">
        <v>43014.696564699072</v>
      </c>
      <c r="DI795" s="662">
        <v>0</v>
      </c>
      <c r="DJ795" s="663">
        <v>2</v>
      </c>
      <c r="DK795" s="662"/>
      <c r="DL795" s="687" t="str">
        <f t="shared" si="123"/>
        <v>พร้อมซ่อม</v>
      </c>
      <c r="DM795" s="688">
        <v>3600</v>
      </c>
      <c r="DN795" s="626" t="s">
        <v>2931</v>
      </c>
    </row>
    <row r="796" spans="1:118" x14ac:dyDescent="0.25">
      <c r="A796" s="689">
        <f t="shared" si="127"/>
        <v>3618</v>
      </c>
      <c r="B796" s="690">
        <f t="shared" si="128"/>
        <v>1710017</v>
      </c>
      <c r="C796" s="626">
        <v>796</v>
      </c>
      <c r="D796" s="677" t="str">
        <f t="shared" si="125"/>
        <v>17</v>
      </c>
      <c r="E796" s="677" t="str">
        <f t="shared" si="126"/>
        <v>10</v>
      </c>
      <c r="F796" s="691">
        <f t="shared" si="129"/>
        <v>17</v>
      </c>
      <c r="G796" s="692" t="str">
        <f t="shared" si="130"/>
        <v>017</v>
      </c>
      <c r="H796" s="680" t="str">
        <f t="shared" si="124"/>
        <v>1710017</v>
      </c>
      <c r="L796" s="683" t="str">
        <f t="shared" si="120"/>
        <v/>
      </c>
      <c r="M796" s="684" t="str">
        <f t="shared" si="121"/>
        <v/>
      </c>
      <c r="N796" s="684" t="str">
        <f>IF(I796="","",IFERROR(VLOOKUP(B796,QUEUE!$F$11:$X$1000,19,FALSE),"NON"))</f>
        <v/>
      </c>
      <c r="O796" s="684" t="str">
        <f>IF(I796="","",IFERROR(IF(VLOOKUP(B796,REFINISH!$F$4:$O$1000,10,FALSE)="",VLOOKUP(B796,REFINISH!$F$4:$O$1000,8,FALSE),"OK"),"NON"))</f>
        <v/>
      </c>
      <c r="P796" s="684" t="str">
        <f t="shared" si="122"/>
        <v/>
      </c>
      <c r="Q796" s="662" t="s">
        <v>16</v>
      </c>
      <c r="R796" s="662" t="s">
        <v>102</v>
      </c>
      <c r="S796" s="662" t="s">
        <v>35</v>
      </c>
      <c r="T796" s="662" t="s">
        <v>2247</v>
      </c>
      <c r="U796" s="662" t="s">
        <v>392</v>
      </c>
      <c r="V796" s="685">
        <v>814399189</v>
      </c>
      <c r="X796" s="662" t="s">
        <v>3045</v>
      </c>
      <c r="Y796" s="662" t="s">
        <v>299</v>
      </c>
      <c r="Z796" s="662" t="s">
        <v>368</v>
      </c>
      <c r="AA796" s="662">
        <v>2015</v>
      </c>
      <c r="AB796" s="681">
        <v>43064</v>
      </c>
      <c r="AC796" s="686" t="s">
        <v>385</v>
      </c>
      <c r="AD796" s="686"/>
      <c r="AE796" s="686"/>
      <c r="AF796" s="686"/>
      <c r="DD796" s="626">
        <v>796</v>
      </c>
      <c r="DH796" s="681">
        <v>43014.699020138891</v>
      </c>
      <c r="DI796" s="662"/>
      <c r="DJ796" s="663"/>
      <c r="DK796" s="662"/>
      <c r="DL796" s="687" t="str">
        <f t="shared" si="123"/>
        <v>รออนุมัติ</v>
      </c>
      <c r="DM796" s="688"/>
    </row>
    <row r="797" spans="1:118" x14ac:dyDescent="0.25">
      <c r="A797" s="689">
        <f t="shared" si="127"/>
        <v>4323</v>
      </c>
      <c r="B797" s="690">
        <f t="shared" si="128"/>
        <v>1710018</v>
      </c>
      <c r="C797" s="626">
        <v>797</v>
      </c>
      <c r="D797" s="677" t="str">
        <f t="shared" si="125"/>
        <v>17</v>
      </c>
      <c r="E797" s="677" t="str">
        <f t="shared" si="126"/>
        <v>10</v>
      </c>
      <c r="F797" s="691">
        <f t="shared" si="129"/>
        <v>18</v>
      </c>
      <c r="G797" s="692" t="str">
        <f t="shared" si="130"/>
        <v>018</v>
      </c>
      <c r="H797" s="680" t="str">
        <f t="shared" si="124"/>
        <v>1710018</v>
      </c>
      <c r="I797" s="681">
        <v>43014.709149421295</v>
      </c>
      <c r="L797" s="683" t="str">
        <f t="shared" si="120"/>
        <v>No fix</v>
      </c>
      <c r="M797" s="684" t="str">
        <f t="shared" si="121"/>
        <v>JOB</v>
      </c>
      <c r="N797" s="684" t="str">
        <f>IF(I797="","",IFERROR(VLOOKUP(B797,QUEUE!$F$11:$X$1000,19,FALSE),"NON"))</f>
        <v>สมบูรณ์</v>
      </c>
      <c r="O797" s="684" t="str">
        <f>IF(I797="","",IFERROR(IF(VLOOKUP(B797,REFINISH!$F$4:$O$1000,10,FALSE)="",VLOOKUP(B797,REFINISH!$F$4:$O$1000,8,FALSE),"OK"),"NON"))</f>
        <v>OK</v>
      </c>
      <c r="P797" s="684" t="str">
        <f t="shared" si="122"/>
        <v>NON</v>
      </c>
      <c r="Q797" s="662" t="s">
        <v>16</v>
      </c>
      <c r="R797" s="662" t="s">
        <v>44</v>
      </c>
      <c r="S797" s="662" t="s">
        <v>32</v>
      </c>
      <c r="T797" s="662" t="s">
        <v>3046</v>
      </c>
      <c r="V797" s="685">
        <v>815605439</v>
      </c>
      <c r="X797" s="662" t="s">
        <v>3047</v>
      </c>
      <c r="Y797" s="662" t="s">
        <v>294</v>
      </c>
      <c r="Z797" s="662" t="s">
        <v>590</v>
      </c>
      <c r="AA797" s="662">
        <v>2005</v>
      </c>
      <c r="AB797" s="681">
        <v>42754</v>
      </c>
      <c r="AC797" s="686" t="s">
        <v>412</v>
      </c>
      <c r="AD797" s="686"/>
      <c r="AE797" s="686"/>
      <c r="AF797" s="686"/>
      <c r="AG797" s="626" t="s">
        <v>47</v>
      </c>
      <c r="AH797" s="626" t="s">
        <v>340</v>
      </c>
      <c r="AI797" s="626" t="s">
        <v>1424</v>
      </c>
      <c r="AK797" s="626" t="s">
        <v>3051</v>
      </c>
      <c r="AM797" s="626" t="s">
        <v>3052</v>
      </c>
      <c r="AO797" s="626" t="s">
        <v>3053</v>
      </c>
      <c r="AQ797" s="626" t="s">
        <v>3054</v>
      </c>
      <c r="CA797" s="626" t="s">
        <v>51</v>
      </c>
      <c r="CB797" s="626" t="s">
        <v>3040</v>
      </c>
      <c r="CC797" s="626" t="s">
        <v>63</v>
      </c>
      <c r="CD797" s="626" t="s">
        <v>3048</v>
      </c>
      <c r="CE797" s="626" t="s">
        <v>74</v>
      </c>
      <c r="CF797" s="626" t="s">
        <v>3040</v>
      </c>
      <c r="CG797" s="626" t="s">
        <v>3049</v>
      </c>
      <c r="DD797" s="626">
        <v>797</v>
      </c>
      <c r="DH797" s="681">
        <v>43014.70572002315</v>
      </c>
      <c r="DI797" s="662" t="s">
        <v>3050</v>
      </c>
      <c r="DJ797" s="663">
        <v>1</v>
      </c>
      <c r="DK797" s="662">
        <v>1</v>
      </c>
      <c r="DL797" s="687" t="str">
        <f t="shared" si="123"/>
        <v>พร้อมซ่อม</v>
      </c>
      <c r="DM797" s="688">
        <v>3275</v>
      </c>
      <c r="DN797" s="626" t="s">
        <v>2931</v>
      </c>
    </row>
    <row r="798" spans="1:118" x14ac:dyDescent="0.25">
      <c r="A798" s="689">
        <f t="shared" si="127"/>
        <v>1614</v>
      </c>
      <c r="B798" s="690">
        <f t="shared" si="128"/>
        <v>1710019</v>
      </c>
      <c r="C798" s="626">
        <v>798</v>
      </c>
      <c r="D798" s="677" t="str">
        <f t="shared" si="125"/>
        <v>17</v>
      </c>
      <c r="E798" s="677" t="str">
        <f t="shared" si="126"/>
        <v>10</v>
      </c>
      <c r="F798" s="691">
        <f t="shared" si="129"/>
        <v>19</v>
      </c>
      <c r="G798" s="692" t="str">
        <f t="shared" si="130"/>
        <v>019</v>
      </c>
      <c r="H798" s="680" t="str">
        <f t="shared" si="124"/>
        <v>1710019</v>
      </c>
      <c r="I798" s="681">
        <v>43015.625170833337</v>
      </c>
      <c r="L798" s="683" t="str">
        <f t="shared" si="120"/>
        <v>No fix</v>
      </c>
      <c r="M798" s="684" t="str">
        <f t="shared" si="121"/>
        <v>JOB</v>
      </c>
      <c r="N798" s="684" t="s">
        <v>3174</v>
      </c>
      <c r="O798" s="684" t="str">
        <f>IF(I798="","",IFERROR(IF(VLOOKUP(B798,REFINISH!$F$4:$O$1000,10,FALSE)="",VLOOKUP(B798,REFINISH!$F$4:$O$1000,8,FALSE),"OK"),"NON"))</f>
        <v>NON</v>
      </c>
      <c r="P798" s="684" t="str">
        <f t="shared" si="122"/>
        <v>NON</v>
      </c>
      <c r="Q798" s="662" t="s">
        <v>16</v>
      </c>
      <c r="R798" s="662" t="s">
        <v>44</v>
      </c>
      <c r="S798" s="662" t="s">
        <v>32</v>
      </c>
      <c r="T798" s="662" t="s">
        <v>352</v>
      </c>
      <c r="U798" s="662" t="s">
        <v>398</v>
      </c>
      <c r="V798" s="685">
        <v>899822449</v>
      </c>
      <c r="X798" s="662" t="s">
        <v>3056</v>
      </c>
      <c r="Y798" s="662" t="s">
        <v>328</v>
      </c>
      <c r="Z798" s="662" t="s">
        <v>1534</v>
      </c>
      <c r="AA798" s="662">
        <v>2010</v>
      </c>
      <c r="AB798" s="681">
        <v>43212</v>
      </c>
      <c r="AC798" s="686" t="s">
        <v>1403</v>
      </c>
      <c r="AD798" s="686"/>
      <c r="AE798" s="686"/>
      <c r="AF798" s="686"/>
      <c r="AG798" s="626" t="s">
        <v>47</v>
      </c>
      <c r="AI798" s="626" t="s">
        <v>52</v>
      </c>
      <c r="AK798" s="626" t="s">
        <v>56</v>
      </c>
      <c r="AM798" s="626" t="s">
        <v>58</v>
      </c>
      <c r="AO798" s="626" t="s">
        <v>64</v>
      </c>
      <c r="AP798" s="626" t="s">
        <v>340</v>
      </c>
      <c r="AQ798" s="626" t="s">
        <v>3063</v>
      </c>
      <c r="DD798" s="626">
        <v>798</v>
      </c>
      <c r="DH798" s="681">
        <v>43015.568947222222</v>
      </c>
      <c r="DI798" s="662">
        <v>0</v>
      </c>
      <c r="DJ798" s="663">
        <v>4</v>
      </c>
      <c r="DK798" s="662"/>
      <c r="DL798" s="687" t="str">
        <f t="shared" si="123"/>
        <v>พร้อมซ่อม</v>
      </c>
      <c r="DM798" s="688">
        <v>0</v>
      </c>
      <c r="DN798" s="626" t="s">
        <v>3059</v>
      </c>
    </row>
    <row r="799" spans="1:118" x14ac:dyDescent="0.25">
      <c r="A799" s="689">
        <f t="shared" si="127"/>
        <v>7863</v>
      </c>
      <c r="B799" s="690">
        <f t="shared" si="128"/>
        <v>1710020</v>
      </c>
      <c r="C799" s="626">
        <v>799</v>
      </c>
      <c r="D799" s="677" t="str">
        <f t="shared" si="125"/>
        <v>17</v>
      </c>
      <c r="E799" s="677" t="str">
        <f t="shared" si="126"/>
        <v>10</v>
      </c>
      <c r="F799" s="691">
        <f t="shared" si="129"/>
        <v>20</v>
      </c>
      <c r="G799" s="692" t="str">
        <f t="shared" si="130"/>
        <v>020</v>
      </c>
      <c r="H799" s="680" t="str">
        <f t="shared" si="124"/>
        <v>1710020</v>
      </c>
      <c r="L799" s="683" t="str">
        <f t="shared" si="120"/>
        <v/>
      </c>
      <c r="M799" s="684" t="str">
        <f t="shared" si="121"/>
        <v/>
      </c>
      <c r="N799" s="684" t="str">
        <f>IF(I799="","",IFERROR(VLOOKUP(B799,QUEUE!$F$11:$X$1000,19,FALSE),"NON"))</f>
        <v/>
      </c>
      <c r="O799" s="684" t="str">
        <f>IF(I799="","",IFERROR(IF(VLOOKUP(B799,REFINISH!$F$4:$O$1000,10,FALSE)="",VLOOKUP(B799,REFINISH!$F$4:$O$1000,8,FALSE),"OK"),"NON"))</f>
        <v/>
      </c>
      <c r="P799" s="684" t="str">
        <f t="shared" si="122"/>
        <v/>
      </c>
      <c r="Q799" s="662" t="s">
        <v>16</v>
      </c>
      <c r="R799" s="662" t="s">
        <v>43</v>
      </c>
      <c r="S799" s="662" t="s">
        <v>31</v>
      </c>
      <c r="T799" s="662" t="s">
        <v>3057</v>
      </c>
      <c r="U799" s="662" t="s">
        <v>532</v>
      </c>
      <c r="V799" s="685">
        <v>626606663</v>
      </c>
      <c r="X799" s="662" t="s">
        <v>3058</v>
      </c>
      <c r="Y799" s="662" t="s">
        <v>315</v>
      </c>
      <c r="Z799" s="662" t="s">
        <v>316</v>
      </c>
      <c r="AA799" s="662">
        <v>2010</v>
      </c>
      <c r="AD799" s="686"/>
      <c r="AE799" s="686"/>
      <c r="AF799" s="686"/>
      <c r="DD799" s="626">
        <v>799</v>
      </c>
      <c r="DH799" s="681">
        <v>43015.618238078707</v>
      </c>
      <c r="DI799" s="662"/>
      <c r="DJ799" s="663"/>
      <c r="DK799" s="662"/>
      <c r="DL799" s="687" t="str">
        <f t="shared" si="123"/>
        <v>รออนุมัติ</v>
      </c>
      <c r="DM799" s="688"/>
    </row>
    <row r="800" spans="1:118" x14ac:dyDescent="0.25">
      <c r="A800" s="689">
        <f t="shared" si="127"/>
        <v>6729</v>
      </c>
      <c r="B800" s="690">
        <f t="shared" si="128"/>
        <v>1710021</v>
      </c>
      <c r="C800" s="626">
        <v>800</v>
      </c>
      <c r="D800" s="677" t="str">
        <f t="shared" si="125"/>
        <v>17</v>
      </c>
      <c r="E800" s="677" t="str">
        <f t="shared" si="126"/>
        <v>10</v>
      </c>
      <c r="F800" s="691">
        <f t="shared" si="129"/>
        <v>21</v>
      </c>
      <c r="G800" s="692" t="str">
        <f t="shared" si="130"/>
        <v>021</v>
      </c>
      <c r="H800" s="680" t="str">
        <f t="shared" si="124"/>
        <v>1710021</v>
      </c>
      <c r="I800" s="681">
        <v>43021.448509606482</v>
      </c>
      <c r="L800" s="683" t="str">
        <f t="shared" si="120"/>
        <v>No fix</v>
      </c>
      <c r="M800" s="684" t="str">
        <f t="shared" si="121"/>
        <v>JOB</v>
      </c>
      <c r="N800" s="684" t="str">
        <f>IF(I800="","",IFERROR(VLOOKUP(B800,QUEUE!$F$11:$X$1000,19,FALSE),"NON"))</f>
        <v>ประกอบ+ขัด</v>
      </c>
      <c r="O800" s="684" t="str">
        <f>IF(I800="","",IFERROR(IF(VLOOKUP(B800,REFINISH!$F$4:$O$1000,10,FALSE)="",VLOOKUP(B800,REFINISH!$F$4:$O$1000,8,FALSE),"OK"),"NON"))</f>
        <v>OK</v>
      </c>
      <c r="P800" s="684" t="str">
        <f t="shared" si="122"/>
        <v>NON</v>
      </c>
      <c r="Q800" s="662" t="s">
        <v>16</v>
      </c>
      <c r="R800" s="662" t="s">
        <v>43</v>
      </c>
      <c r="S800" s="662" t="s">
        <v>31</v>
      </c>
      <c r="T800" s="662" t="s">
        <v>546</v>
      </c>
      <c r="U800" s="662" t="s">
        <v>326</v>
      </c>
      <c r="V800" s="685">
        <v>830338804</v>
      </c>
      <c r="X800" s="662" t="s">
        <v>547</v>
      </c>
      <c r="Y800" s="662" t="s">
        <v>328</v>
      </c>
      <c r="Z800" s="662" t="s">
        <v>487</v>
      </c>
      <c r="AA800" s="662">
        <v>2013</v>
      </c>
      <c r="AB800" s="681">
        <v>43395</v>
      </c>
      <c r="AC800" s="686" t="s">
        <v>488</v>
      </c>
      <c r="AD800" s="686"/>
      <c r="AE800" s="686"/>
      <c r="AF800" s="686"/>
      <c r="AG800" s="626" t="s">
        <v>47</v>
      </c>
      <c r="AH800" s="626" t="s">
        <v>340</v>
      </c>
      <c r="AI800" s="626" t="s">
        <v>53</v>
      </c>
      <c r="AK800" s="626" t="s">
        <v>68</v>
      </c>
      <c r="AL800" s="626" t="s">
        <v>340</v>
      </c>
      <c r="AM800" s="626" t="s">
        <v>1421</v>
      </c>
      <c r="AO800" s="626" t="s">
        <v>1359</v>
      </c>
      <c r="AQ800" s="626" t="s">
        <v>3150</v>
      </c>
      <c r="AS800" s="626" t="s">
        <v>3151</v>
      </c>
      <c r="AU800" s="626" t="s">
        <v>3152</v>
      </c>
      <c r="AW800" s="626" t="s">
        <v>3153</v>
      </c>
      <c r="AY800" s="626" t="s">
        <v>3154</v>
      </c>
      <c r="DD800" s="626">
        <v>800</v>
      </c>
      <c r="DG800" s="626">
        <v>0.5</v>
      </c>
      <c r="DH800" s="681">
        <v>43017.444484490741</v>
      </c>
      <c r="DI800" s="662" t="s">
        <v>687</v>
      </c>
      <c r="DJ800" s="663">
        <v>2</v>
      </c>
      <c r="DK800" s="662">
        <v>1</v>
      </c>
      <c r="DL800" s="687" t="str">
        <f t="shared" si="123"/>
        <v>พร้อมซ่อม</v>
      </c>
      <c r="DM800" s="688">
        <v>4925.2299999999996</v>
      </c>
      <c r="DN800" s="626" t="s">
        <v>2931</v>
      </c>
    </row>
    <row r="801" spans="1:118" x14ac:dyDescent="0.25">
      <c r="A801" s="689">
        <f t="shared" si="127"/>
        <v>616</v>
      </c>
      <c r="B801" s="690">
        <f t="shared" si="128"/>
        <v>1710022</v>
      </c>
      <c r="C801" s="626">
        <v>801</v>
      </c>
      <c r="D801" s="677" t="str">
        <f t="shared" si="125"/>
        <v>17</v>
      </c>
      <c r="E801" s="677" t="str">
        <f t="shared" si="126"/>
        <v>10</v>
      </c>
      <c r="F801" s="691">
        <f t="shared" si="129"/>
        <v>22</v>
      </c>
      <c r="G801" s="692" t="str">
        <f t="shared" si="130"/>
        <v>022</v>
      </c>
      <c r="H801" s="680" t="str">
        <f t="shared" si="124"/>
        <v>1710022</v>
      </c>
      <c r="I801" s="681">
        <v>43024.570073148148</v>
      </c>
      <c r="J801" s="681">
        <v>43032</v>
      </c>
      <c r="L801" s="683">
        <f t="shared" si="120"/>
        <v>7.4299268518516328</v>
      </c>
      <c r="M801" s="684" t="str">
        <f t="shared" si="121"/>
        <v>JOB</v>
      </c>
      <c r="N801" s="684" t="str">
        <f>IF(I801="","",IFERROR(VLOOKUP(B801,QUEUE!$F$11:$X$1000,19,FALSE),"NON"))</f>
        <v>โป๊ว</v>
      </c>
      <c r="O801" s="684" t="str">
        <f>IF(I801="","",IFERROR(IF(VLOOKUP(B801,REFINISH!$F$4:$O$1000,10,FALSE)="",VLOOKUP(B801,REFINISH!$F$4:$O$1000,8,FALSE),"OK"),"NON"))</f>
        <v>OK</v>
      </c>
      <c r="P801" s="684" t="str">
        <f t="shared" si="122"/>
        <v>NON</v>
      </c>
      <c r="Q801" s="662" t="s">
        <v>16</v>
      </c>
      <c r="R801" s="662" t="s">
        <v>1527</v>
      </c>
      <c r="S801" s="662" t="s">
        <v>32</v>
      </c>
      <c r="T801" s="662" t="s">
        <v>3069</v>
      </c>
      <c r="U801" s="662" t="s">
        <v>303</v>
      </c>
      <c r="V801" s="685">
        <v>877122417</v>
      </c>
      <c r="X801" s="662" t="s">
        <v>3070</v>
      </c>
      <c r="Y801" s="662" t="s">
        <v>299</v>
      </c>
      <c r="Z801" s="662" t="s">
        <v>364</v>
      </c>
      <c r="AA801" s="662">
        <v>2013</v>
      </c>
      <c r="AB801" s="681">
        <v>43295</v>
      </c>
      <c r="AC801" s="686" t="s">
        <v>1516</v>
      </c>
      <c r="AD801" s="686"/>
      <c r="AE801" s="686"/>
      <c r="AF801" s="686"/>
      <c r="AG801" s="626" t="s">
        <v>47</v>
      </c>
      <c r="AI801" s="626" t="s">
        <v>48</v>
      </c>
      <c r="AK801" s="626" t="s">
        <v>53</v>
      </c>
      <c r="AM801" s="626" t="s">
        <v>57</v>
      </c>
      <c r="AN801" s="626" t="s">
        <v>2597</v>
      </c>
      <c r="DD801" s="626">
        <v>801</v>
      </c>
      <c r="DH801" s="681">
        <v>43017.637078356478</v>
      </c>
      <c r="DI801" s="662">
        <v>0</v>
      </c>
      <c r="DJ801" s="663">
        <v>4</v>
      </c>
      <c r="DK801" s="662">
        <v>1</v>
      </c>
      <c r="DL801" s="687" t="str">
        <f t="shared" si="123"/>
        <v>พร้อมซ่อม</v>
      </c>
      <c r="DM801" s="688">
        <v>0</v>
      </c>
      <c r="DN801" s="626" t="s">
        <v>3039</v>
      </c>
    </row>
    <row r="802" spans="1:118" x14ac:dyDescent="0.25">
      <c r="A802" s="689">
        <f t="shared" si="127"/>
        <v>8744</v>
      </c>
      <c r="B802" s="690">
        <f t="shared" si="128"/>
        <v>1710023</v>
      </c>
      <c r="C802" s="626">
        <v>802</v>
      </c>
      <c r="D802" s="677" t="str">
        <f t="shared" si="125"/>
        <v>17</v>
      </c>
      <c r="E802" s="677" t="str">
        <f t="shared" si="126"/>
        <v>10</v>
      </c>
      <c r="F802" s="691">
        <f t="shared" si="129"/>
        <v>23</v>
      </c>
      <c r="G802" s="692" t="str">
        <f t="shared" si="130"/>
        <v>023</v>
      </c>
      <c r="H802" s="680" t="str">
        <f t="shared" si="124"/>
        <v>1710023</v>
      </c>
      <c r="I802" s="681">
        <v>43017.7011025463</v>
      </c>
      <c r="L802" s="683" t="str">
        <f t="shared" si="120"/>
        <v>No fix</v>
      </c>
      <c r="M802" s="684" t="str">
        <f t="shared" si="121"/>
        <v>JOB</v>
      </c>
      <c r="N802" s="684" t="str">
        <f>IF(I802="","",IFERROR(VLOOKUP(B802,QUEUE!$F$11:$X$1000,19,FALSE),"NON"))</f>
        <v>เคาะ</v>
      </c>
      <c r="O802" s="684" t="str">
        <f>IF(I802="","",IFERROR(IF(VLOOKUP(B802,REFINISH!$F$4:$O$1000,10,FALSE)="",VLOOKUP(B802,REFINISH!$F$4:$O$1000,8,FALSE),"OK"),"NON"))</f>
        <v>NON</v>
      </c>
      <c r="P802" s="684" t="str">
        <f t="shared" si="122"/>
        <v>NON</v>
      </c>
      <c r="Q802" s="662" t="s">
        <v>16</v>
      </c>
      <c r="R802" s="662" t="s">
        <v>44</v>
      </c>
      <c r="S802" s="662" t="s">
        <v>32</v>
      </c>
      <c r="T802" s="662" t="s">
        <v>3075</v>
      </c>
      <c r="U802" s="662" t="s">
        <v>480</v>
      </c>
      <c r="V802" s="685">
        <v>967171796</v>
      </c>
      <c r="W802" s="685">
        <v>937482888</v>
      </c>
      <c r="X802" s="662" t="s">
        <v>3076</v>
      </c>
      <c r="Y802" s="662" t="s">
        <v>310</v>
      </c>
      <c r="Z802" s="662" t="s">
        <v>336</v>
      </c>
      <c r="AA802" s="662">
        <v>2013</v>
      </c>
      <c r="AB802" s="681">
        <v>43248</v>
      </c>
      <c r="AC802" s="686" t="s">
        <v>378</v>
      </c>
      <c r="AD802" s="686"/>
      <c r="AE802" s="686"/>
      <c r="AF802" s="686"/>
      <c r="AG802" s="626" t="s">
        <v>810</v>
      </c>
      <c r="CA802" s="626" t="s">
        <v>57</v>
      </c>
      <c r="CB802" s="626" t="s">
        <v>3077</v>
      </c>
      <c r="CC802" s="626" t="s">
        <v>74</v>
      </c>
      <c r="CD802" s="626" t="s">
        <v>3040</v>
      </c>
      <c r="CE802" s="626" t="s">
        <v>3078</v>
      </c>
      <c r="CG802" s="626" t="s">
        <v>3079</v>
      </c>
      <c r="DD802" s="626">
        <v>802</v>
      </c>
      <c r="DH802" s="681">
        <v>43017.691842129629</v>
      </c>
      <c r="DI802" s="662">
        <v>0</v>
      </c>
      <c r="DJ802" s="663">
        <v>0</v>
      </c>
      <c r="DK802" s="662"/>
      <c r="DL802" s="687" t="str">
        <f t="shared" si="123"/>
        <v>พร้อมซ่อม</v>
      </c>
      <c r="DM802" s="688">
        <v>0</v>
      </c>
      <c r="DN802" s="626" t="s">
        <v>2931</v>
      </c>
    </row>
    <row r="803" spans="1:118" x14ac:dyDescent="0.25">
      <c r="A803" s="689">
        <f t="shared" si="127"/>
        <v>9663</v>
      </c>
      <c r="B803" s="690">
        <f t="shared" si="128"/>
        <v>1710024</v>
      </c>
      <c r="C803" s="626">
        <v>803</v>
      </c>
      <c r="D803" s="677" t="str">
        <f t="shared" si="125"/>
        <v>17</v>
      </c>
      <c r="E803" s="677" t="str">
        <f t="shared" si="126"/>
        <v>10</v>
      </c>
      <c r="F803" s="691">
        <f t="shared" si="129"/>
        <v>24</v>
      </c>
      <c r="G803" s="692" t="str">
        <f t="shared" si="130"/>
        <v>024</v>
      </c>
      <c r="H803" s="680" t="str">
        <f t="shared" si="124"/>
        <v>1710024</v>
      </c>
      <c r="L803" s="683" t="str">
        <f t="shared" si="120"/>
        <v/>
      </c>
      <c r="M803" s="684" t="str">
        <f t="shared" si="121"/>
        <v/>
      </c>
      <c r="N803" s="684" t="str">
        <f>IF(I803="","",IFERROR(VLOOKUP(B803,QUEUE!$F$11:$X$1000,19,FALSE),"NON"))</f>
        <v/>
      </c>
      <c r="O803" s="684" t="str">
        <f>IF(I803="","",IFERROR(IF(VLOOKUP(B803,REFINISH!$F$4:$O$1000,10,FALSE)="",VLOOKUP(B803,REFINISH!$F$4:$O$1000,8,FALSE),"OK"),"NON"))</f>
        <v/>
      </c>
      <c r="P803" s="684" t="str">
        <f t="shared" si="122"/>
        <v/>
      </c>
      <c r="Q803" s="662" t="s">
        <v>16</v>
      </c>
      <c r="R803" s="662" t="s">
        <v>102</v>
      </c>
      <c r="S803" s="662" t="s">
        <v>41</v>
      </c>
      <c r="T803" s="662" t="s">
        <v>3113</v>
      </c>
      <c r="U803" s="662" t="s">
        <v>3114</v>
      </c>
      <c r="V803" s="685">
        <v>891366216</v>
      </c>
      <c r="W803" s="685">
        <v>917182324</v>
      </c>
      <c r="X803" s="662" t="s">
        <v>3115</v>
      </c>
      <c r="Y803" s="662" t="s">
        <v>3116</v>
      </c>
      <c r="Z803" s="662" t="s">
        <v>3117</v>
      </c>
      <c r="AA803" s="662">
        <v>2004</v>
      </c>
      <c r="AB803" s="681">
        <v>43030</v>
      </c>
      <c r="AC803" s="686" t="s">
        <v>2134</v>
      </c>
      <c r="AD803" s="686"/>
      <c r="AE803" s="686"/>
      <c r="AF803" s="686"/>
      <c r="DD803" s="626">
        <v>803</v>
      </c>
      <c r="DH803" s="681">
        <v>43019.433105902775</v>
      </c>
      <c r="DI803" s="662"/>
      <c r="DJ803" s="663"/>
      <c r="DK803" s="662"/>
      <c r="DL803" s="687" t="str">
        <f t="shared" si="123"/>
        <v>รออนุมัติ</v>
      </c>
      <c r="DM803" s="688"/>
    </row>
    <row r="804" spans="1:118" x14ac:dyDescent="0.25">
      <c r="A804" s="689">
        <f t="shared" si="127"/>
        <v>8864</v>
      </c>
      <c r="B804" s="690">
        <f t="shared" si="128"/>
        <v>1710025</v>
      </c>
      <c r="C804" s="626">
        <v>804</v>
      </c>
      <c r="D804" s="677" t="str">
        <f t="shared" si="125"/>
        <v>17</v>
      </c>
      <c r="E804" s="677" t="str">
        <f t="shared" si="126"/>
        <v>10</v>
      </c>
      <c r="F804" s="691">
        <f t="shared" si="129"/>
        <v>25</v>
      </c>
      <c r="G804" s="692" t="str">
        <f t="shared" si="130"/>
        <v>025</v>
      </c>
      <c r="H804" s="680" t="str">
        <f t="shared" si="124"/>
        <v>1710025</v>
      </c>
      <c r="L804" s="683" t="str">
        <f t="shared" si="120"/>
        <v/>
      </c>
      <c r="M804" s="684" t="str">
        <f t="shared" si="121"/>
        <v/>
      </c>
      <c r="N804" s="684" t="str">
        <f>IF(I804="","",IFERROR(VLOOKUP(B804,QUEUE!$F$11:$X$1000,19,FALSE),"NON"))</f>
        <v/>
      </c>
      <c r="O804" s="684" t="str">
        <f>IF(I804="","",IFERROR(IF(VLOOKUP(B804,REFINISH!$F$4:$O$1000,10,FALSE)="",VLOOKUP(B804,REFINISH!$F$4:$O$1000,8,FALSE),"OK"),"NON"))</f>
        <v/>
      </c>
      <c r="P804" s="684" t="str">
        <f t="shared" si="122"/>
        <v/>
      </c>
      <c r="Q804" s="662" t="s">
        <v>16</v>
      </c>
      <c r="R804" s="662" t="s">
        <v>45</v>
      </c>
      <c r="S804" s="662" t="s">
        <v>31</v>
      </c>
      <c r="T804" s="662" t="s">
        <v>3118</v>
      </c>
      <c r="U804" s="662" t="s">
        <v>392</v>
      </c>
      <c r="V804" s="685">
        <v>613587125</v>
      </c>
      <c r="X804" s="662" t="s">
        <v>3119</v>
      </c>
      <c r="Y804" s="662" t="s">
        <v>310</v>
      </c>
      <c r="Z804" s="662" t="s">
        <v>400</v>
      </c>
      <c r="AA804" s="662">
        <v>2012</v>
      </c>
      <c r="AD804" s="686"/>
      <c r="AE804" s="686"/>
      <c r="AF804" s="686"/>
      <c r="DD804" s="626">
        <v>804</v>
      </c>
      <c r="DH804" s="681">
        <v>43019.582087962961</v>
      </c>
      <c r="DI804" s="662"/>
      <c r="DJ804" s="663"/>
      <c r="DK804" s="662"/>
      <c r="DL804" s="687" t="str">
        <f t="shared" si="123"/>
        <v>รออนุมัติ</v>
      </c>
      <c r="DM804" s="688"/>
    </row>
    <row r="805" spans="1:118" x14ac:dyDescent="0.25">
      <c r="A805" s="689">
        <f t="shared" si="127"/>
        <v>8772</v>
      </c>
      <c r="B805" s="690">
        <f t="shared" si="128"/>
        <v>1710026</v>
      </c>
      <c r="C805" s="626">
        <v>805</v>
      </c>
      <c r="D805" s="677" t="str">
        <f t="shared" si="125"/>
        <v>17</v>
      </c>
      <c r="E805" s="677" t="str">
        <f t="shared" si="126"/>
        <v>10</v>
      </c>
      <c r="F805" s="691">
        <f t="shared" si="129"/>
        <v>26</v>
      </c>
      <c r="G805" s="692" t="str">
        <f t="shared" si="130"/>
        <v>026</v>
      </c>
      <c r="H805" s="680" t="str">
        <f t="shared" si="124"/>
        <v>1710026</v>
      </c>
      <c r="L805" s="683" t="str">
        <f t="shared" si="120"/>
        <v/>
      </c>
      <c r="M805" s="684" t="str">
        <f t="shared" si="121"/>
        <v/>
      </c>
      <c r="N805" s="684" t="str">
        <f>IF(I805="","",IFERROR(VLOOKUP(B805,QUEUE!$F$11:$X$1000,19,FALSE),"NON"))</f>
        <v/>
      </c>
      <c r="O805" s="684" t="str">
        <f>IF(I805="","",IFERROR(IF(VLOOKUP(B805,REFINISH!$F$4:$O$1000,10,FALSE)="",VLOOKUP(B805,REFINISH!$F$4:$O$1000,8,FALSE),"OK"),"NON"))</f>
        <v/>
      </c>
      <c r="P805" s="684" t="str">
        <f t="shared" si="122"/>
        <v/>
      </c>
      <c r="Q805" s="662" t="s">
        <v>16</v>
      </c>
      <c r="R805" s="662" t="s">
        <v>43</v>
      </c>
      <c r="S805" s="662" t="s">
        <v>31</v>
      </c>
      <c r="T805" s="662" t="s">
        <v>3120</v>
      </c>
      <c r="U805" s="662" t="s">
        <v>303</v>
      </c>
      <c r="V805" s="685">
        <v>924675635</v>
      </c>
      <c r="X805" s="662" t="s">
        <v>3121</v>
      </c>
      <c r="Y805" s="662" t="s">
        <v>315</v>
      </c>
      <c r="Z805" s="662" t="s">
        <v>316</v>
      </c>
      <c r="AA805" s="662">
        <v>2011</v>
      </c>
      <c r="AB805" s="681">
        <v>43019</v>
      </c>
      <c r="AC805" s="686" t="s">
        <v>3122</v>
      </c>
      <c r="AD805" s="686"/>
      <c r="AE805" s="686"/>
      <c r="AF805" s="686"/>
      <c r="DD805" s="626">
        <v>805</v>
      </c>
      <c r="DH805" s="681">
        <v>43019.591393518516</v>
      </c>
      <c r="DI805" s="662"/>
      <c r="DJ805" s="663"/>
      <c r="DK805" s="662"/>
      <c r="DL805" s="687" t="str">
        <f t="shared" si="123"/>
        <v>รออนุมัติ</v>
      </c>
      <c r="DM805" s="688"/>
    </row>
    <row r="806" spans="1:118" x14ac:dyDescent="0.25">
      <c r="A806" s="689">
        <f t="shared" si="127"/>
        <v>2778</v>
      </c>
      <c r="B806" s="690">
        <f t="shared" si="128"/>
        <v>1710027</v>
      </c>
      <c r="C806" s="626">
        <v>806</v>
      </c>
      <c r="D806" s="677" t="str">
        <f t="shared" si="125"/>
        <v>17</v>
      </c>
      <c r="E806" s="677" t="str">
        <f t="shared" si="126"/>
        <v>10</v>
      </c>
      <c r="F806" s="691">
        <f t="shared" si="129"/>
        <v>27</v>
      </c>
      <c r="G806" s="692" t="str">
        <f t="shared" si="130"/>
        <v>027</v>
      </c>
      <c r="H806" s="680" t="str">
        <f t="shared" si="124"/>
        <v>1710027</v>
      </c>
      <c r="L806" s="683" t="str">
        <f t="shared" si="120"/>
        <v/>
      </c>
      <c r="M806" s="684" t="str">
        <f t="shared" si="121"/>
        <v/>
      </c>
      <c r="N806" s="684" t="str">
        <f>IF(I806="","",IFERROR(VLOOKUP(B806,QUEUE!$F$11:$X$1000,19,FALSE),"NON"))</f>
        <v/>
      </c>
      <c r="O806" s="684" t="str">
        <f>IF(I806="","",IFERROR(IF(VLOOKUP(B806,REFINISH!$F$4:$O$1000,10,FALSE)="",VLOOKUP(B806,REFINISH!$F$4:$O$1000,8,FALSE),"OK"),"NON"))</f>
        <v/>
      </c>
      <c r="P806" s="684" t="str">
        <f t="shared" si="122"/>
        <v/>
      </c>
      <c r="Q806" s="662" t="s">
        <v>16</v>
      </c>
      <c r="R806" s="662" t="s">
        <v>43</v>
      </c>
      <c r="S806" s="662" t="s">
        <v>32</v>
      </c>
      <c r="T806" s="662" t="s">
        <v>3123</v>
      </c>
      <c r="U806" s="662" t="s">
        <v>308</v>
      </c>
      <c r="V806" s="685">
        <v>814328939</v>
      </c>
      <c r="X806" s="662" t="s">
        <v>3124</v>
      </c>
      <c r="Y806" s="662" t="s">
        <v>294</v>
      </c>
      <c r="Z806" s="662" t="s">
        <v>590</v>
      </c>
      <c r="AA806" s="662">
        <v>2012</v>
      </c>
      <c r="AB806" s="681">
        <v>43197</v>
      </c>
      <c r="AC806" s="686" t="s">
        <v>358</v>
      </c>
      <c r="AD806" s="686"/>
      <c r="AE806" s="686"/>
      <c r="AF806" s="686"/>
      <c r="DD806" s="626">
        <v>806</v>
      </c>
      <c r="DH806" s="681">
        <v>43019.593245023148</v>
      </c>
      <c r="DI806" s="662"/>
      <c r="DJ806" s="663"/>
      <c r="DK806" s="662"/>
      <c r="DL806" s="687" t="str">
        <f t="shared" si="123"/>
        <v>รออนุมัติ</v>
      </c>
      <c r="DM806" s="688"/>
    </row>
    <row r="807" spans="1:118" x14ac:dyDescent="0.25">
      <c r="A807" s="689">
        <f t="shared" si="127"/>
        <v>4876</v>
      </c>
      <c r="B807" s="690">
        <f t="shared" si="128"/>
        <v>1710028</v>
      </c>
      <c r="C807" s="626">
        <v>807</v>
      </c>
      <c r="D807" s="677" t="str">
        <f t="shared" si="125"/>
        <v>17</v>
      </c>
      <c r="E807" s="677" t="str">
        <f t="shared" si="126"/>
        <v>10</v>
      </c>
      <c r="F807" s="691">
        <f t="shared" si="129"/>
        <v>28</v>
      </c>
      <c r="G807" s="692" t="str">
        <f t="shared" si="130"/>
        <v>028</v>
      </c>
      <c r="H807" s="680" t="str">
        <f t="shared" si="124"/>
        <v>1710028</v>
      </c>
      <c r="L807" s="683" t="str">
        <f t="shared" si="120"/>
        <v/>
      </c>
      <c r="M807" s="684" t="str">
        <f t="shared" si="121"/>
        <v/>
      </c>
      <c r="N807" s="684" t="str">
        <f>IF(I807="","",IFERROR(VLOOKUP(B807,QUEUE!$F$11:$X$1000,19,FALSE),"NON"))</f>
        <v/>
      </c>
      <c r="O807" s="684" t="str">
        <f>IF(I807="","",IFERROR(IF(VLOOKUP(B807,REFINISH!$F$4:$O$1000,10,FALSE)="",VLOOKUP(B807,REFINISH!$F$4:$O$1000,8,FALSE),"OK"),"NON"))</f>
        <v/>
      </c>
      <c r="P807" s="684" t="str">
        <f t="shared" si="122"/>
        <v/>
      </c>
      <c r="Q807" s="662" t="s">
        <v>16</v>
      </c>
      <c r="R807" s="662" t="s">
        <v>43</v>
      </c>
      <c r="S807" s="662" t="s">
        <v>31</v>
      </c>
      <c r="T807" s="662" t="s">
        <v>3127</v>
      </c>
      <c r="U807" s="662" t="s">
        <v>392</v>
      </c>
      <c r="V807" s="685">
        <v>856685747</v>
      </c>
      <c r="W807" s="685">
        <v>909921777</v>
      </c>
      <c r="X807" s="662" t="s">
        <v>3128</v>
      </c>
      <c r="Y807" s="662" t="s">
        <v>310</v>
      </c>
      <c r="Z807" s="662" t="s">
        <v>400</v>
      </c>
      <c r="AA807" s="662">
        <v>2010</v>
      </c>
      <c r="AD807" s="686"/>
      <c r="AE807" s="686"/>
      <c r="AF807" s="686"/>
      <c r="DD807" s="626">
        <v>807</v>
      </c>
      <c r="DH807" s="681">
        <v>43020.558415277781</v>
      </c>
      <c r="DI807" s="662"/>
      <c r="DJ807" s="663"/>
      <c r="DK807" s="662"/>
      <c r="DL807" s="687" t="str">
        <f t="shared" si="123"/>
        <v>รออนุมัติ</v>
      </c>
      <c r="DM807" s="688"/>
    </row>
    <row r="808" spans="1:118" x14ac:dyDescent="0.25">
      <c r="A808" s="689">
        <f t="shared" si="127"/>
        <v>8777</v>
      </c>
      <c r="B808" s="690">
        <f t="shared" si="128"/>
        <v>1710029</v>
      </c>
      <c r="C808" s="626">
        <v>808</v>
      </c>
      <c r="D808" s="677" t="str">
        <f t="shared" si="125"/>
        <v>17</v>
      </c>
      <c r="E808" s="677" t="str">
        <f t="shared" si="126"/>
        <v>10</v>
      </c>
      <c r="F808" s="691">
        <f t="shared" si="129"/>
        <v>29</v>
      </c>
      <c r="G808" s="692" t="str">
        <f t="shared" si="130"/>
        <v>029</v>
      </c>
      <c r="H808" s="680" t="str">
        <f t="shared" si="124"/>
        <v>1710029</v>
      </c>
      <c r="I808" s="681">
        <v>43020.573965393516</v>
      </c>
      <c r="L808" s="683" t="str">
        <f t="shared" si="120"/>
        <v>No fix</v>
      </c>
      <c r="M808" s="684" t="str">
        <f t="shared" si="121"/>
        <v>JOB</v>
      </c>
      <c r="N808" s="684" t="s">
        <v>3173</v>
      </c>
      <c r="O808" s="684" t="str">
        <f>IF(I808="","",IFERROR(IF(VLOOKUP(B808,REFINISH!$F$4:$O$1000,10,FALSE)="",VLOOKUP(B808,REFINISH!$F$4:$O$1000,8,FALSE),"OK"),"NON"))</f>
        <v>OK</v>
      </c>
      <c r="P808" s="684" t="str">
        <f t="shared" si="122"/>
        <v>NON</v>
      </c>
      <c r="Q808" s="662" t="s">
        <v>29</v>
      </c>
      <c r="R808" s="662" t="s">
        <v>43</v>
      </c>
      <c r="S808" s="662" t="s">
        <v>103</v>
      </c>
      <c r="X808" s="662" t="s">
        <v>3129</v>
      </c>
      <c r="Y808" s="662" t="s">
        <v>477</v>
      </c>
      <c r="Z808" s="662" t="s">
        <v>707</v>
      </c>
      <c r="AD808" s="686"/>
      <c r="AE808" s="686"/>
      <c r="AF808" s="686"/>
      <c r="AG808" s="626" t="s">
        <v>48</v>
      </c>
      <c r="AH808" s="626" t="s">
        <v>3130</v>
      </c>
      <c r="AI808" s="626" t="s">
        <v>55</v>
      </c>
      <c r="DD808" s="626">
        <v>808</v>
      </c>
      <c r="DH808" s="681">
        <v>43020.566642708334</v>
      </c>
      <c r="DI808" s="662">
        <v>0</v>
      </c>
      <c r="DJ808" s="663">
        <v>2</v>
      </c>
      <c r="DK808" s="662">
        <v>1</v>
      </c>
      <c r="DL808" s="687" t="str">
        <f t="shared" si="123"/>
        <v>พร้อมซ่อม</v>
      </c>
      <c r="DM808" s="688">
        <v>0</v>
      </c>
      <c r="DN808" s="626" t="s">
        <v>2931</v>
      </c>
    </row>
    <row r="809" spans="1:118" x14ac:dyDescent="0.25">
      <c r="A809" s="689">
        <f t="shared" si="127"/>
        <v>1932</v>
      </c>
      <c r="B809" s="690">
        <f t="shared" si="128"/>
        <v>1710030</v>
      </c>
      <c r="C809" s="626">
        <v>809</v>
      </c>
      <c r="D809" s="677" t="str">
        <f t="shared" si="125"/>
        <v>17</v>
      </c>
      <c r="E809" s="677" t="str">
        <f t="shared" si="126"/>
        <v>10</v>
      </c>
      <c r="F809" s="691">
        <f t="shared" si="129"/>
        <v>30</v>
      </c>
      <c r="G809" s="692" t="str">
        <f t="shared" si="130"/>
        <v>030</v>
      </c>
      <c r="H809" s="680" t="str">
        <f t="shared" si="124"/>
        <v>1710030</v>
      </c>
      <c r="I809" s="681">
        <v>43027.471889814813</v>
      </c>
      <c r="J809" s="681">
        <v>43059</v>
      </c>
      <c r="L809" s="683">
        <f t="shared" si="120"/>
        <v>31.528110185186961</v>
      </c>
      <c r="M809" s="684" t="str">
        <f t="shared" si="121"/>
        <v>JOB</v>
      </c>
      <c r="N809" s="684" t="str">
        <f>IF(I809="","",IFERROR(VLOOKUP(B809,QUEUE!$F$11:$X$1000,19,FALSE),"NON"))</f>
        <v>เคาะ</v>
      </c>
      <c r="O809" s="684" t="str">
        <f>IF(I809="","",IFERROR(IF(VLOOKUP(B809,REFINISH!$F$4:$O$1000,10,FALSE)="",VLOOKUP(B809,REFINISH!$F$4:$O$1000,8,FALSE),"OK"),"NON"))</f>
        <v>NON</v>
      </c>
      <c r="P809" s="684" t="str">
        <f t="shared" si="122"/>
        <v>NON</v>
      </c>
      <c r="Q809" s="662" t="s">
        <v>16</v>
      </c>
      <c r="R809" s="662" t="s">
        <v>102</v>
      </c>
      <c r="S809" s="662" t="s">
        <v>33</v>
      </c>
      <c r="T809" s="662" t="s">
        <v>3131</v>
      </c>
      <c r="U809" s="662" t="s">
        <v>665</v>
      </c>
      <c r="V809" s="685">
        <v>861686038</v>
      </c>
      <c r="X809" s="662" t="s">
        <v>3132</v>
      </c>
      <c r="Y809" s="662" t="s">
        <v>310</v>
      </c>
      <c r="Z809" s="662" t="s">
        <v>400</v>
      </c>
      <c r="AA809" s="662">
        <v>2008</v>
      </c>
      <c r="AB809" s="681">
        <v>43048</v>
      </c>
      <c r="AC809" s="686" t="s">
        <v>365</v>
      </c>
      <c r="AD809" s="686"/>
      <c r="AE809" s="686"/>
      <c r="AF809" s="686"/>
      <c r="AG809" s="626" t="s">
        <v>341</v>
      </c>
      <c r="AI809" s="626" t="s">
        <v>570</v>
      </c>
      <c r="CA809" s="626" t="s">
        <v>67</v>
      </c>
      <c r="CB809" s="626" t="s">
        <v>3228</v>
      </c>
      <c r="CC809" s="626" t="s">
        <v>68</v>
      </c>
      <c r="CD809" s="626" t="s">
        <v>3228</v>
      </c>
      <c r="CE809" s="626" t="s">
        <v>71</v>
      </c>
      <c r="CF809" s="626" t="s">
        <v>3228</v>
      </c>
      <c r="CG809" s="626" t="s">
        <v>72</v>
      </c>
      <c r="CH809" s="626" t="s">
        <v>3228</v>
      </c>
      <c r="CI809" s="626" t="s">
        <v>3229</v>
      </c>
      <c r="DD809" s="626">
        <v>809</v>
      </c>
      <c r="DH809" s="681">
        <v>43020.583340972225</v>
      </c>
      <c r="DI809" s="662" t="s">
        <v>370</v>
      </c>
      <c r="DJ809" s="663">
        <v>0</v>
      </c>
      <c r="DK809" s="662"/>
      <c r="DL809" s="687" t="str">
        <f t="shared" si="123"/>
        <v>พร้อมซ่อม</v>
      </c>
      <c r="DM809" s="688">
        <v>29100</v>
      </c>
      <c r="DN809" s="626" t="s">
        <v>2931</v>
      </c>
    </row>
    <row r="810" spans="1:118" x14ac:dyDescent="0.25">
      <c r="A810" s="689">
        <f t="shared" si="127"/>
        <v>7994</v>
      </c>
      <c r="B810" s="690">
        <f t="shared" si="128"/>
        <v>1710031</v>
      </c>
      <c r="C810" s="626">
        <v>810</v>
      </c>
      <c r="D810" s="677" t="str">
        <f t="shared" si="125"/>
        <v>17</v>
      </c>
      <c r="E810" s="677" t="str">
        <f t="shared" si="126"/>
        <v>10</v>
      </c>
      <c r="F810" s="691">
        <f t="shared" si="129"/>
        <v>31</v>
      </c>
      <c r="G810" s="692" t="str">
        <f t="shared" si="130"/>
        <v>031</v>
      </c>
      <c r="H810" s="680" t="str">
        <f t="shared" si="124"/>
        <v>1710031</v>
      </c>
      <c r="L810" s="683" t="str">
        <f t="shared" si="120"/>
        <v/>
      </c>
      <c r="M810" s="684" t="str">
        <f t="shared" si="121"/>
        <v/>
      </c>
      <c r="N810" s="684" t="str">
        <f>IF(I810="","",IFERROR(VLOOKUP(B810,QUEUE!$F$11:$X$1000,19,FALSE),"NON"))</f>
        <v/>
      </c>
      <c r="O810" s="684" t="str">
        <f>IF(I810="","",IFERROR(IF(VLOOKUP(B810,REFINISH!$F$4:$O$1000,10,FALSE)="",VLOOKUP(B810,REFINISH!$F$4:$O$1000,8,FALSE),"OK"),"NON"))</f>
        <v/>
      </c>
      <c r="P810" s="684" t="str">
        <f t="shared" si="122"/>
        <v/>
      </c>
      <c r="Q810" s="662" t="s">
        <v>29</v>
      </c>
      <c r="R810" s="662" t="s">
        <v>44</v>
      </c>
      <c r="S810" s="662" t="s">
        <v>33</v>
      </c>
      <c r="T810" s="662" t="s">
        <v>3148</v>
      </c>
      <c r="U810" s="662" t="s">
        <v>303</v>
      </c>
      <c r="V810" s="685">
        <v>814307242</v>
      </c>
      <c r="X810" s="662" t="s">
        <v>3149</v>
      </c>
      <c r="Y810" s="662" t="s">
        <v>315</v>
      </c>
      <c r="Z810" s="662" t="s">
        <v>333</v>
      </c>
      <c r="AA810" s="662">
        <v>2010</v>
      </c>
      <c r="AB810" s="681">
        <v>43023</v>
      </c>
      <c r="AC810" s="686" t="s">
        <v>2197</v>
      </c>
      <c r="AD810" s="686"/>
      <c r="AE810" s="686"/>
      <c r="AF810" s="686"/>
      <c r="DD810" s="626">
        <v>810</v>
      </c>
      <c r="DH810" s="681">
        <v>43021.467576620373</v>
      </c>
      <c r="DI810" s="662"/>
      <c r="DJ810" s="663"/>
      <c r="DK810" s="662"/>
      <c r="DL810" s="687" t="str">
        <f t="shared" si="123"/>
        <v>รออนุมัติ</v>
      </c>
      <c r="DM810" s="688"/>
    </row>
    <row r="811" spans="1:118" x14ac:dyDescent="0.25">
      <c r="A811" s="689">
        <f t="shared" si="127"/>
        <v>5904</v>
      </c>
      <c r="B811" s="690">
        <f t="shared" si="128"/>
        <v>1710032</v>
      </c>
      <c r="C811" s="626">
        <v>811</v>
      </c>
      <c r="D811" s="677" t="str">
        <f t="shared" si="125"/>
        <v>17</v>
      </c>
      <c r="E811" s="677" t="str">
        <f t="shared" si="126"/>
        <v>10</v>
      </c>
      <c r="F811" s="691">
        <f t="shared" si="129"/>
        <v>32</v>
      </c>
      <c r="G811" s="692" t="str">
        <f t="shared" si="130"/>
        <v>032</v>
      </c>
      <c r="H811" s="680" t="str">
        <f t="shared" si="124"/>
        <v>1710032</v>
      </c>
      <c r="I811" s="681">
        <v>43021.54547824074</v>
      </c>
      <c r="L811" s="683" t="str">
        <f t="shared" si="120"/>
        <v>No fix</v>
      </c>
      <c r="M811" s="684" t="str">
        <f t="shared" si="121"/>
        <v>JOB</v>
      </c>
      <c r="N811" s="684" t="str">
        <f>IF(I811="","",IFERROR(VLOOKUP(B811,QUEUE!$F$11:$X$1000,19,FALSE),"NON"))</f>
        <v>โป๊ว</v>
      </c>
      <c r="O811" s="684" t="str">
        <f>IF(I811="","",IFERROR(IF(VLOOKUP(B811,REFINISH!$F$4:$O$1000,10,FALSE)="",VLOOKUP(B811,REFINISH!$F$4:$O$1000,8,FALSE),"OK"),"NON"))</f>
        <v>NON</v>
      </c>
      <c r="P811" s="684" t="str">
        <f t="shared" si="122"/>
        <v>NON</v>
      </c>
      <c r="Q811" s="662" t="s">
        <v>16</v>
      </c>
      <c r="R811" s="662" t="s">
        <v>102</v>
      </c>
      <c r="S811" s="662" t="s">
        <v>34</v>
      </c>
      <c r="T811" s="662" t="s">
        <v>3155</v>
      </c>
      <c r="U811" s="662" t="s">
        <v>501</v>
      </c>
      <c r="V811" s="685">
        <v>952501741</v>
      </c>
      <c r="X811" s="662" t="s">
        <v>3156</v>
      </c>
      <c r="Y811" s="662" t="s">
        <v>310</v>
      </c>
      <c r="Z811" s="662" t="s">
        <v>336</v>
      </c>
      <c r="AA811" s="662">
        <v>2009</v>
      </c>
      <c r="AB811" s="681">
        <v>43359</v>
      </c>
      <c r="AC811" s="686" t="s">
        <v>301</v>
      </c>
      <c r="AD811" s="686"/>
      <c r="AE811" s="686"/>
      <c r="AF811" s="686"/>
      <c r="AG811" s="626" t="s">
        <v>47</v>
      </c>
      <c r="AH811" s="626" t="s">
        <v>3158</v>
      </c>
      <c r="AI811" s="626" t="s">
        <v>74</v>
      </c>
      <c r="AJ811" s="626" t="s">
        <v>340</v>
      </c>
      <c r="AK811" s="626" t="s">
        <v>341</v>
      </c>
      <c r="AM811" s="626" t="s">
        <v>1677</v>
      </c>
      <c r="AO811" s="626" t="s">
        <v>3159</v>
      </c>
      <c r="AQ811" s="626" t="s">
        <v>3160</v>
      </c>
      <c r="CA811" s="626" t="s">
        <v>3157</v>
      </c>
      <c r="DD811" s="626">
        <v>811</v>
      </c>
      <c r="DH811" s="681">
        <v>43021.542731944442</v>
      </c>
      <c r="DI811" s="662" t="s">
        <v>3005</v>
      </c>
      <c r="DJ811" s="663">
        <v>1</v>
      </c>
      <c r="DK811" s="662">
        <v>1</v>
      </c>
      <c r="DL811" s="687" t="str">
        <f t="shared" si="123"/>
        <v>พร้อมซ่อม</v>
      </c>
      <c r="DM811" s="688">
        <v>0</v>
      </c>
      <c r="DN811" s="626" t="s">
        <v>2931</v>
      </c>
    </row>
    <row r="812" spans="1:118" x14ac:dyDescent="0.25">
      <c r="A812" s="689">
        <f t="shared" si="127"/>
        <v>2437</v>
      </c>
      <c r="B812" s="690">
        <f t="shared" si="128"/>
        <v>1710033</v>
      </c>
      <c r="C812" s="626">
        <v>812</v>
      </c>
      <c r="D812" s="677" t="str">
        <f t="shared" si="125"/>
        <v>17</v>
      </c>
      <c r="E812" s="677" t="str">
        <f t="shared" si="126"/>
        <v>10</v>
      </c>
      <c r="F812" s="691">
        <f t="shared" si="129"/>
        <v>33</v>
      </c>
      <c r="G812" s="692" t="str">
        <f t="shared" si="130"/>
        <v>033</v>
      </c>
      <c r="H812" s="680" t="str">
        <f t="shared" si="124"/>
        <v>1710033</v>
      </c>
      <c r="I812" s="681">
        <v>43021.637282060183</v>
      </c>
      <c r="L812" s="683" t="str">
        <f t="shared" si="120"/>
        <v>No fix</v>
      </c>
      <c r="M812" s="684" t="str">
        <f t="shared" si="121"/>
        <v>NON</v>
      </c>
      <c r="N812" s="684" t="str">
        <f>IF(I812="","",IFERROR(VLOOKUP(B812,QUEUE!$F$11:$X$1000,19,FALSE),"NON"))</f>
        <v>NON</v>
      </c>
      <c r="O812" s="684" t="str">
        <f>IF(I812="","",IFERROR(IF(VLOOKUP(B812,REFINISH!$F$4:$O$1000,10,FALSE)="",VLOOKUP(B812,REFINISH!$F$4:$O$1000,8,FALSE),"OK"),"NON"))</f>
        <v>NON</v>
      </c>
      <c r="P812" s="684" t="str">
        <f t="shared" si="122"/>
        <v>NON</v>
      </c>
      <c r="Q812" s="662" t="s">
        <v>16</v>
      </c>
      <c r="R812" s="662" t="s">
        <v>179</v>
      </c>
      <c r="S812" s="662" t="s">
        <v>31</v>
      </c>
      <c r="T812" s="662" t="s">
        <v>3165</v>
      </c>
      <c r="U812" s="662" t="s">
        <v>313</v>
      </c>
      <c r="V812" s="685">
        <v>879889379</v>
      </c>
      <c r="W812" s="685">
        <v>812588713</v>
      </c>
      <c r="X812" s="662" t="s">
        <v>3166</v>
      </c>
      <c r="Y812" s="662" t="s">
        <v>315</v>
      </c>
      <c r="Z812" s="662" t="s">
        <v>333</v>
      </c>
      <c r="AA812" s="662">
        <v>2008</v>
      </c>
      <c r="AB812" s="681">
        <v>43066</v>
      </c>
      <c r="AC812" s="686" t="s">
        <v>306</v>
      </c>
      <c r="AD812" s="686"/>
      <c r="AE812" s="686"/>
      <c r="AF812" s="686"/>
      <c r="CA812" s="626" t="s">
        <v>47</v>
      </c>
      <c r="CB812" s="626" t="s">
        <v>3048</v>
      </c>
      <c r="CC812" s="626" t="s">
        <v>51</v>
      </c>
      <c r="CD812" s="626" t="s">
        <v>3167</v>
      </c>
      <c r="CE812" s="626" t="s">
        <v>53</v>
      </c>
      <c r="CF812" s="626" t="s">
        <v>3168</v>
      </c>
      <c r="CG812" s="626" t="s">
        <v>64</v>
      </c>
      <c r="CH812" s="626" t="s">
        <v>3040</v>
      </c>
      <c r="CI812" s="626" t="s">
        <v>65</v>
      </c>
      <c r="CJ812" s="626" t="s">
        <v>3040</v>
      </c>
      <c r="CK812" s="626" t="s">
        <v>66</v>
      </c>
      <c r="CL812" s="626" t="s">
        <v>3077</v>
      </c>
      <c r="CM812" s="626" t="s">
        <v>3169</v>
      </c>
      <c r="CO812" s="626" t="s">
        <v>3170</v>
      </c>
      <c r="CQ812" s="626" t="s">
        <v>3171</v>
      </c>
      <c r="CS812" s="626" t="s">
        <v>3172</v>
      </c>
      <c r="CU812" s="626" t="s">
        <v>1740</v>
      </c>
      <c r="DD812" s="626">
        <v>812</v>
      </c>
      <c r="DH812" s="681">
        <v>43021.627005208335</v>
      </c>
      <c r="DI812" s="662" t="s">
        <v>635</v>
      </c>
      <c r="DJ812" s="663">
        <v>0</v>
      </c>
      <c r="DK812" s="662"/>
      <c r="DL812" s="687" t="str">
        <f t="shared" si="123"/>
        <v>รออนุมัติ</v>
      </c>
      <c r="DM812" s="688">
        <v>0</v>
      </c>
      <c r="DN812" s="626" t="s">
        <v>2931</v>
      </c>
    </row>
    <row r="813" spans="1:118" x14ac:dyDescent="0.25">
      <c r="A813" s="689">
        <f t="shared" si="127"/>
        <v>8627</v>
      </c>
      <c r="B813" s="690">
        <f t="shared" si="128"/>
        <v>1710034</v>
      </c>
      <c r="C813" s="626">
        <v>813</v>
      </c>
      <c r="D813" s="677" t="str">
        <f t="shared" si="125"/>
        <v>17</v>
      </c>
      <c r="E813" s="677" t="str">
        <f t="shared" si="126"/>
        <v>10</v>
      </c>
      <c r="F813" s="691">
        <f t="shared" si="129"/>
        <v>34</v>
      </c>
      <c r="G813" s="692" t="str">
        <f t="shared" si="130"/>
        <v>034</v>
      </c>
      <c r="H813" s="680" t="str">
        <f t="shared" si="124"/>
        <v>1710034</v>
      </c>
      <c r="L813" s="683" t="str">
        <f t="shared" si="120"/>
        <v/>
      </c>
      <c r="M813" s="684" t="str">
        <f t="shared" si="121"/>
        <v/>
      </c>
      <c r="N813" s="684" t="str">
        <f>IF(I813="","",IFERROR(VLOOKUP(B813,QUEUE!$F$11:$X$1000,19,FALSE),"NON"))</f>
        <v/>
      </c>
      <c r="O813" s="684" t="str">
        <f>IF(I813="","",IFERROR(IF(VLOOKUP(B813,REFINISH!$F$4:$O$1000,10,FALSE)="",VLOOKUP(B813,REFINISH!$F$4:$O$1000,8,FALSE),"OK"),"NON"))</f>
        <v/>
      </c>
      <c r="P813" s="684" t="str">
        <f t="shared" si="122"/>
        <v/>
      </c>
      <c r="Q813" s="662" t="s">
        <v>16</v>
      </c>
      <c r="R813" s="662" t="s">
        <v>43</v>
      </c>
      <c r="S813" s="662" t="s">
        <v>31</v>
      </c>
      <c r="T813" s="662" t="s">
        <v>3177</v>
      </c>
      <c r="V813" s="685">
        <v>843211538</v>
      </c>
      <c r="X813" s="662" t="s">
        <v>3178</v>
      </c>
      <c r="Y813" s="662" t="s">
        <v>323</v>
      </c>
      <c r="Z813" s="662" t="s">
        <v>796</v>
      </c>
      <c r="AA813" s="662">
        <v>2014</v>
      </c>
      <c r="AD813" s="686"/>
      <c r="AE813" s="686"/>
      <c r="AF813" s="686"/>
      <c r="DD813" s="626">
        <v>813</v>
      </c>
      <c r="DH813" s="681">
        <v>43022.602831828706</v>
      </c>
      <c r="DI813" s="662"/>
      <c r="DJ813" s="663"/>
      <c r="DK813" s="662"/>
      <c r="DL813" s="687" t="str">
        <f t="shared" si="123"/>
        <v>รออนุมัติ</v>
      </c>
      <c r="DM813" s="688"/>
    </row>
    <row r="814" spans="1:118" x14ac:dyDescent="0.25">
      <c r="A814" s="689">
        <f t="shared" si="127"/>
        <v>437</v>
      </c>
      <c r="B814" s="690">
        <f t="shared" si="128"/>
        <v>1710035</v>
      </c>
      <c r="C814" s="626">
        <v>814</v>
      </c>
      <c r="D814" s="677" t="str">
        <f t="shared" si="125"/>
        <v>17</v>
      </c>
      <c r="E814" s="677" t="str">
        <f t="shared" si="126"/>
        <v>10</v>
      </c>
      <c r="F814" s="691">
        <f t="shared" si="129"/>
        <v>35</v>
      </c>
      <c r="G814" s="692" t="str">
        <f t="shared" si="130"/>
        <v>035</v>
      </c>
      <c r="H814" s="680" t="str">
        <f t="shared" si="124"/>
        <v>1710035</v>
      </c>
      <c r="L814" s="683" t="str">
        <f t="shared" si="120"/>
        <v/>
      </c>
      <c r="M814" s="684" t="str">
        <f t="shared" si="121"/>
        <v/>
      </c>
      <c r="N814" s="684" t="str">
        <f>IF(I814="","",IFERROR(VLOOKUP(B814,QUEUE!$F$11:$X$1000,19,FALSE),"NON"))</f>
        <v/>
      </c>
      <c r="O814" s="684" t="str">
        <f>IF(I814="","",IFERROR(IF(VLOOKUP(B814,REFINISH!$F$4:$O$1000,10,FALSE)="",VLOOKUP(B814,REFINISH!$F$4:$O$1000,8,FALSE),"OK"),"NON"))</f>
        <v/>
      </c>
      <c r="P814" s="684" t="str">
        <f t="shared" si="122"/>
        <v/>
      </c>
      <c r="Q814" s="662" t="s">
        <v>16</v>
      </c>
      <c r="R814" s="662" t="s">
        <v>44</v>
      </c>
      <c r="S814" s="662" t="s">
        <v>34</v>
      </c>
      <c r="T814" s="662" t="s">
        <v>3179</v>
      </c>
      <c r="U814" s="662" t="s">
        <v>670</v>
      </c>
      <c r="V814" s="685">
        <v>953360597</v>
      </c>
      <c r="X814" s="662" t="s">
        <v>3180</v>
      </c>
      <c r="Y814" s="662" t="s">
        <v>323</v>
      </c>
      <c r="Z814" s="662" t="s">
        <v>796</v>
      </c>
      <c r="AA814" s="662">
        <v>2012</v>
      </c>
      <c r="AB814" s="681">
        <v>43034</v>
      </c>
      <c r="AC814" s="686" t="s">
        <v>317</v>
      </c>
      <c r="AD814" s="686"/>
      <c r="AE814" s="686"/>
      <c r="AF814" s="686"/>
      <c r="DD814" s="626">
        <v>814</v>
      </c>
      <c r="DH814" s="681">
        <v>43022.605666550924</v>
      </c>
      <c r="DI814" s="662"/>
      <c r="DJ814" s="663"/>
      <c r="DK814" s="662"/>
      <c r="DL814" s="687" t="str">
        <f t="shared" si="123"/>
        <v>รออนุมัติ</v>
      </c>
      <c r="DM814" s="688"/>
    </row>
    <row r="815" spans="1:118" x14ac:dyDescent="0.25">
      <c r="A815" s="689">
        <f t="shared" si="127"/>
        <v>6478</v>
      </c>
      <c r="B815" s="690">
        <f t="shared" si="128"/>
        <v>1710036</v>
      </c>
      <c r="C815" s="626">
        <v>815</v>
      </c>
      <c r="D815" s="677" t="str">
        <f t="shared" si="125"/>
        <v>17</v>
      </c>
      <c r="E815" s="677" t="str">
        <f t="shared" si="126"/>
        <v>10</v>
      </c>
      <c r="F815" s="691">
        <f t="shared" si="129"/>
        <v>36</v>
      </c>
      <c r="G815" s="692" t="str">
        <f t="shared" si="130"/>
        <v>036</v>
      </c>
      <c r="H815" s="680" t="str">
        <f t="shared" si="124"/>
        <v>1710036</v>
      </c>
      <c r="L815" s="683" t="str">
        <f t="shared" si="120"/>
        <v/>
      </c>
      <c r="M815" s="684" t="str">
        <f t="shared" si="121"/>
        <v/>
      </c>
      <c r="N815" s="684" t="str">
        <f>IF(I815="","",IFERROR(VLOOKUP(B815,QUEUE!$F$11:$X$1000,19,FALSE),"NON"))</f>
        <v/>
      </c>
      <c r="O815" s="684" t="str">
        <f>IF(I815="","",IFERROR(IF(VLOOKUP(B815,REFINISH!$F$4:$O$1000,10,FALSE)="",VLOOKUP(B815,REFINISH!$F$4:$O$1000,8,FALSE),"OK"),"NON"))</f>
        <v/>
      </c>
      <c r="P815" s="684" t="str">
        <f t="shared" si="122"/>
        <v/>
      </c>
      <c r="Q815" s="662" t="s">
        <v>16</v>
      </c>
      <c r="R815" s="662" t="s">
        <v>44</v>
      </c>
      <c r="S815" s="662" t="s">
        <v>31</v>
      </c>
      <c r="T815" s="662" t="s">
        <v>3181</v>
      </c>
      <c r="V815" s="685">
        <v>851675560</v>
      </c>
      <c r="X815" s="662" t="s">
        <v>3182</v>
      </c>
      <c r="Y815" s="662" t="s">
        <v>315</v>
      </c>
      <c r="Z815" s="662" t="s">
        <v>316</v>
      </c>
      <c r="AA815" s="662">
        <v>2015</v>
      </c>
      <c r="AD815" s="686"/>
      <c r="AE815" s="686"/>
      <c r="AF815" s="686"/>
      <c r="DD815" s="626">
        <v>815</v>
      </c>
      <c r="DH815" s="681">
        <v>43024.422570254632</v>
      </c>
      <c r="DI815" s="662"/>
      <c r="DJ815" s="663"/>
      <c r="DK815" s="662"/>
      <c r="DL815" s="687" t="str">
        <f t="shared" si="123"/>
        <v>รออนุมัติ</v>
      </c>
      <c r="DM815" s="688"/>
    </row>
    <row r="816" spans="1:118" x14ac:dyDescent="0.25">
      <c r="A816" s="689">
        <f t="shared" si="127"/>
        <v>3220</v>
      </c>
      <c r="B816" s="690">
        <f t="shared" si="128"/>
        <v>1710037</v>
      </c>
      <c r="C816" s="626">
        <v>816</v>
      </c>
      <c r="D816" s="677" t="str">
        <f t="shared" si="125"/>
        <v>17</v>
      </c>
      <c r="E816" s="677" t="str">
        <f t="shared" si="126"/>
        <v>10</v>
      </c>
      <c r="F816" s="691">
        <f t="shared" si="129"/>
        <v>37</v>
      </c>
      <c r="G816" s="692" t="str">
        <f t="shared" si="130"/>
        <v>037</v>
      </c>
      <c r="H816" s="680" t="str">
        <f t="shared" si="124"/>
        <v>1710037</v>
      </c>
      <c r="I816" s="681">
        <v>43024.488709027777</v>
      </c>
      <c r="J816" s="681">
        <v>43049</v>
      </c>
      <c r="L816" s="683">
        <f t="shared" si="120"/>
        <v>24.511290972222923</v>
      </c>
      <c r="M816" s="684" t="str">
        <f t="shared" si="121"/>
        <v>JOB</v>
      </c>
      <c r="N816" s="684" t="str">
        <f>IF(I816="","",IFERROR(VLOOKUP(B816,QUEUE!$F$11:$X$1000,19,FALSE),"NON"))</f>
        <v>โป๊ว</v>
      </c>
      <c r="O816" s="684" t="str">
        <f>IF(I816="","",IFERROR(IF(VLOOKUP(B816,REFINISH!$F$4:$O$1000,10,FALSE)="",VLOOKUP(B816,REFINISH!$F$4:$O$1000,8,FALSE),"OK"),"NON"))</f>
        <v>NON</v>
      </c>
      <c r="P816" s="684" t="str">
        <f t="shared" si="122"/>
        <v>NON</v>
      </c>
      <c r="Q816" s="662" t="s">
        <v>16</v>
      </c>
      <c r="R816" s="662" t="s">
        <v>102</v>
      </c>
      <c r="S816" s="662" t="s">
        <v>31</v>
      </c>
      <c r="T816" s="662" t="s">
        <v>3183</v>
      </c>
      <c r="U816" s="662" t="s">
        <v>3184</v>
      </c>
      <c r="V816" s="685">
        <v>899878696</v>
      </c>
      <c r="X816" s="662" t="s">
        <v>3185</v>
      </c>
      <c r="Y816" s="662" t="s">
        <v>310</v>
      </c>
      <c r="Z816" s="662" t="s">
        <v>1442</v>
      </c>
      <c r="AA816" s="662">
        <v>2015</v>
      </c>
      <c r="AD816" s="686"/>
      <c r="AE816" s="686"/>
      <c r="AF816" s="686"/>
      <c r="AG816" s="626" t="s">
        <v>47</v>
      </c>
      <c r="AH816" s="626" t="s">
        <v>3186</v>
      </c>
      <c r="AI816" s="626" t="s">
        <v>79</v>
      </c>
      <c r="AJ816" s="626" t="s">
        <v>340</v>
      </c>
      <c r="AK816" s="626" t="s">
        <v>57</v>
      </c>
      <c r="AL816" s="626" t="s">
        <v>340</v>
      </c>
      <c r="AM816" s="626" t="s">
        <v>65</v>
      </c>
      <c r="AN816" s="626" t="s">
        <v>3187</v>
      </c>
      <c r="AO816" s="626" t="s">
        <v>67</v>
      </c>
      <c r="AP816" s="626" t="s">
        <v>340</v>
      </c>
      <c r="AQ816" s="626" t="s">
        <v>71</v>
      </c>
      <c r="AR816" s="626" t="s">
        <v>2074</v>
      </c>
      <c r="AS816" s="626" t="s">
        <v>72</v>
      </c>
      <c r="AT816" s="626" t="s">
        <v>2074</v>
      </c>
      <c r="AU816" s="626" t="s">
        <v>466</v>
      </c>
      <c r="DD816" s="626">
        <v>816</v>
      </c>
      <c r="DH816" s="681">
        <v>43024.48674270833</v>
      </c>
      <c r="DI816" s="662" t="s">
        <v>431</v>
      </c>
      <c r="DJ816" s="663">
        <v>3</v>
      </c>
      <c r="DK816" s="662">
        <v>1</v>
      </c>
      <c r="DL816" s="687" t="str">
        <f t="shared" si="123"/>
        <v>พร้อมซ่อม</v>
      </c>
      <c r="DM816" s="688">
        <v>0</v>
      </c>
      <c r="DN816" s="626" t="s">
        <v>2931</v>
      </c>
    </row>
    <row r="817" spans="1:118" x14ac:dyDescent="0.25">
      <c r="A817" s="689">
        <f t="shared" si="127"/>
        <v>4894</v>
      </c>
      <c r="B817" s="690">
        <f t="shared" si="128"/>
        <v>1710038</v>
      </c>
      <c r="C817" s="626">
        <v>817</v>
      </c>
      <c r="D817" s="677" t="str">
        <f t="shared" si="125"/>
        <v>17</v>
      </c>
      <c r="E817" s="677" t="str">
        <f t="shared" si="126"/>
        <v>10</v>
      </c>
      <c r="F817" s="691">
        <f t="shared" si="129"/>
        <v>38</v>
      </c>
      <c r="G817" s="692" t="str">
        <f t="shared" si="130"/>
        <v>038</v>
      </c>
      <c r="H817" s="680" t="str">
        <f t="shared" si="124"/>
        <v>1710038</v>
      </c>
      <c r="L817" s="683" t="str">
        <f t="shared" si="120"/>
        <v/>
      </c>
      <c r="M817" s="684" t="str">
        <f t="shared" si="121"/>
        <v/>
      </c>
      <c r="N817" s="684" t="str">
        <f>IF(I817="","",IFERROR(VLOOKUP(B817,QUEUE!$F$11:$X$1000,19,FALSE),"NON"))</f>
        <v/>
      </c>
      <c r="O817" s="684" t="str">
        <f>IF(I817="","",IFERROR(IF(VLOOKUP(B817,REFINISH!$F$4:$O$1000,10,FALSE)="",VLOOKUP(B817,REFINISH!$F$4:$O$1000,8,FALSE),"OK"),"NON"))</f>
        <v/>
      </c>
      <c r="P817" s="684" t="str">
        <f t="shared" si="122"/>
        <v/>
      </c>
      <c r="Q817" s="662" t="s">
        <v>16</v>
      </c>
      <c r="R817" s="662" t="s">
        <v>43</v>
      </c>
      <c r="S817" s="662" t="s">
        <v>33</v>
      </c>
      <c r="T817" s="662" t="s">
        <v>3188</v>
      </c>
      <c r="V817" s="685">
        <v>805801304</v>
      </c>
      <c r="X817" s="662" t="s">
        <v>3189</v>
      </c>
      <c r="Y817" s="662" t="s">
        <v>294</v>
      </c>
      <c r="Z817" s="662" t="s">
        <v>294</v>
      </c>
      <c r="AA817" s="662">
        <v>2011</v>
      </c>
      <c r="AD817" s="686"/>
      <c r="AE817" s="686"/>
      <c r="AF817" s="686"/>
      <c r="DD817" s="626">
        <v>817</v>
      </c>
      <c r="DH817" s="681">
        <v>43024.578618865744</v>
      </c>
      <c r="DI817" s="662"/>
      <c r="DJ817" s="663"/>
      <c r="DK817" s="662"/>
      <c r="DL817" s="687" t="str">
        <f t="shared" si="123"/>
        <v>รออนุมัติ</v>
      </c>
      <c r="DM817" s="688"/>
    </row>
    <row r="818" spans="1:118" x14ac:dyDescent="0.25">
      <c r="A818" s="689">
        <f t="shared" si="127"/>
        <v>8533</v>
      </c>
      <c r="B818" s="690">
        <f t="shared" si="128"/>
        <v>1710039</v>
      </c>
      <c r="C818" s="626">
        <v>818</v>
      </c>
      <c r="D818" s="677" t="str">
        <f t="shared" si="125"/>
        <v>17</v>
      </c>
      <c r="E818" s="677" t="str">
        <f t="shared" si="126"/>
        <v>10</v>
      </c>
      <c r="F818" s="691">
        <f t="shared" si="129"/>
        <v>39</v>
      </c>
      <c r="G818" s="692" t="str">
        <f t="shared" si="130"/>
        <v>039</v>
      </c>
      <c r="H818" s="680" t="str">
        <f t="shared" si="124"/>
        <v>1710039</v>
      </c>
      <c r="L818" s="683" t="str">
        <f t="shared" si="120"/>
        <v/>
      </c>
      <c r="M818" s="684" t="str">
        <f t="shared" si="121"/>
        <v/>
      </c>
      <c r="N818" s="684" t="str">
        <f>IF(I818="","",IFERROR(VLOOKUP(B818,QUEUE!$F$11:$X$1000,19,FALSE),"NON"))</f>
        <v/>
      </c>
      <c r="O818" s="684" t="str">
        <f>IF(I818="","",IFERROR(IF(VLOOKUP(B818,REFINISH!$F$4:$O$1000,10,FALSE)="",VLOOKUP(B818,REFINISH!$F$4:$O$1000,8,FALSE),"OK"),"NON"))</f>
        <v/>
      </c>
      <c r="P818" s="684" t="str">
        <f t="shared" si="122"/>
        <v/>
      </c>
      <c r="Q818" s="662" t="s">
        <v>16</v>
      </c>
      <c r="R818" s="662" t="s">
        <v>44</v>
      </c>
      <c r="S818" s="662" t="s">
        <v>31</v>
      </c>
      <c r="T818" s="662" t="s">
        <v>3191</v>
      </c>
      <c r="U818" s="662" t="s">
        <v>387</v>
      </c>
      <c r="V818" s="685">
        <v>898111673</v>
      </c>
      <c r="X818" s="662" t="s">
        <v>3192</v>
      </c>
      <c r="Y818" s="662" t="s">
        <v>315</v>
      </c>
      <c r="Z818" s="662" t="s">
        <v>1087</v>
      </c>
      <c r="AA818" s="662">
        <v>2011</v>
      </c>
      <c r="AD818" s="686"/>
      <c r="AE818" s="686"/>
      <c r="AF818" s="686"/>
      <c r="DD818" s="626">
        <v>818</v>
      </c>
      <c r="DH818" s="681">
        <v>43024.631022453701</v>
      </c>
      <c r="DI818" s="662"/>
      <c r="DJ818" s="663"/>
      <c r="DK818" s="662"/>
      <c r="DL818" s="687" t="str">
        <f t="shared" si="123"/>
        <v>รออนุมัติ</v>
      </c>
      <c r="DM818" s="688"/>
    </row>
    <row r="819" spans="1:118" x14ac:dyDescent="0.25">
      <c r="A819" s="689">
        <f t="shared" si="127"/>
        <v>6353</v>
      </c>
      <c r="B819" s="690">
        <f t="shared" si="128"/>
        <v>1710040</v>
      </c>
      <c r="C819" s="626">
        <v>819</v>
      </c>
      <c r="D819" s="677" t="str">
        <f t="shared" si="125"/>
        <v>17</v>
      </c>
      <c r="E819" s="677" t="str">
        <f t="shared" si="126"/>
        <v>10</v>
      </c>
      <c r="F819" s="691">
        <f t="shared" si="129"/>
        <v>40</v>
      </c>
      <c r="G819" s="692" t="str">
        <f t="shared" si="130"/>
        <v>040</v>
      </c>
      <c r="H819" s="680" t="str">
        <f t="shared" si="124"/>
        <v>1710040</v>
      </c>
      <c r="I819" s="681">
        <v>43026.495455324075</v>
      </c>
      <c r="J819" s="681">
        <v>43036</v>
      </c>
      <c r="L819" s="683">
        <f t="shared" si="120"/>
        <v>9.5045446759249899</v>
      </c>
      <c r="M819" s="684" t="str">
        <f t="shared" si="121"/>
        <v>JOB</v>
      </c>
      <c r="N819" s="684" t="str">
        <f>IF(I819="","",IFERROR(VLOOKUP(B819,QUEUE!$F$11:$X$1000,19,FALSE),"NON"))</f>
        <v>โป๊ว</v>
      </c>
      <c r="O819" s="684" t="str">
        <f>IF(I819="","",IFERROR(IF(VLOOKUP(B819,REFINISH!$F$4:$O$1000,10,FALSE)="",VLOOKUP(B819,REFINISH!$F$4:$O$1000,8,FALSE),"OK"),"NON"))</f>
        <v>NON</v>
      </c>
      <c r="P819" s="684" t="str">
        <f t="shared" si="122"/>
        <v>NON</v>
      </c>
      <c r="Q819" s="662" t="s">
        <v>16</v>
      </c>
      <c r="R819" s="662" t="s">
        <v>44</v>
      </c>
      <c r="S819" s="662" t="s">
        <v>37</v>
      </c>
      <c r="T819" s="662" t="s">
        <v>3195</v>
      </c>
      <c r="U819" s="662" t="s">
        <v>303</v>
      </c>
      <c r="V819" s="685">
        <v>959690237</v>
      </c>
      <c r="X819" s="662" t="s">
        <v>3196</v>
      </c>
      <c r="Y819" s="662" t="s">
        <v>315</v>
      </c>
      <c r="Z819" s="662" t="s">
        <v>411</v>
      </c>
      <c r="AA819" s="662">
        <v>2011</v>
      </c>
      <c r="AB819" s="681">
        <v>43166</v>
      </c>
      <c r="AC819" s="686" t="s">
        <v>661</v>
      </c>
      <c r="AD819" s="686"/>
      <c r="AE819" s="686"/>
      <c r="AF819" s="686"/>
      <c r="AG819" s="626" t="s">
        <v>51</v>
      </c>
      <c r="AI819" s="626" t="s">
        <v>54</v>
      </c>
      <c r="AK819" s="626" t="s">
        <v>59</v>
      </c>
      <c r="AM819" s="626" t="s">
        <v>2049</v>
      </c>
      <c r="AO819" s="626" t="s">
        <v>3216</v>
      </c>
      <c r="AQ819" s="626" t="s">
        <v>3217</v>
      </c>
      <c r="AS819" s="626" t="s">
        <v>3218</v>
      </c>
      <c r="AU819" s="626" t="s">
        <v>3219</v>
      </c>
      <c r="CA819" s="626" t="s">
        <v>51</v>
      </c>
      <c r="CB819" s="626" t="s">
        <v>354</v>
      </c>
      <c r="CC819" s="626" t="s">
        <v>54</v>
      </c>
      <c r="CD819" s="626" t="s">
        <v>354</v>
      </c>
      <c r="CE819" s="626" t="s">
        <v>59</v>
      </c>
      <c r="CF819" s="626" t="s">
        <v>354</v>
      </c>
      <c r="CG819" s="626" t="s">
        <v>3214</v>
      </c>
      <c r="CI819" s="626" t="s">
        <v>3215</v>
      </c>
      <c r="DD819" s="626">
        <v>819</v>
      </c>
      <c r="DH819" s="681">
        <v>43024.686797800925</v>
      </c>
      <c r="DI819" s="662">
        <v>0</v>
      </c>
      <c r="DJ819" s="663">
        <v>3</v>
      </c>
      <c r="DK819" s="662"/>
      <c r="DL819" s="687" t="str">
        <f t="shared" si="123"/>
        <v>พร้อมซ่อม</v>
      </c>
      <c r="DM819" s="688">
        <v>8600</v>
      </c>
      <c r="DN819" s="626" t="s">
        <v>2931</v>
      </c>
    </row>
    <row r="820" spans="1:118" x14ac:dyDescent="0.25">
      <c r="A820" s="689">
        <f t="shared" si="127"/>
        <v>270</v>
      </c>
      <c r="B820" s="690">
        <f t="shared" si="128"/>
        <v>1710041</v>
      </c>
      <c r="C820" s="626">
        <v>820</v>
      </c>
      <c r="D820" s="677" t="str">
        <f t="shared" si="125"/>
        <v>17</v>
      </c>
      <c r="E820" s="677" t="str">
        <f t="shared" si="126"/>
        <v>10</v>
      </c>
      <c r="F820" s="691">
        <f t="shared" si="129"/>
        <v>41</v>
      </c>
      <c r="G820" s="692" t="str">
        <f t="shared" si="130"/>
        <v>041</v>
      </c>
      <c r="H820" s="680" t="str">
        <f t="shared" si="124"/>
        <v>1710041</v>
      </c>
      <c r="L820" s="683" t="str">
        <f t="shared" si="120"/>
        <v/>
      </c>
      <c r="M820" s="684" t="str">
        <f t="shared" si="121"/>
        <v/>
      </c>
      <c r="N820" s="684" t="str">
        <f>IF(I820="","",IFERROR(VLOOKUP(B820,QUEUE!$F$11:$X$1000,19,FALSE),"NON"))</f>
        <v/>
      </c>
      <c r="O820" s="684" t="str">
        <f>IF(I820="","",IFERROR(IF(VLOOKUP(B820,REFINISH!$F$4:$O$1000,10,FALSE)="",VLOOKUP(B820,REFINISH!$F$4:$O$1000,8,FALSE),"OK"),"NON"))</f>
        <v/>
      </c>
      <c r="P820" s="684" t="str">
        <f t="shared" si="122"/>
        <v/>
      </c>
      <c r="Q820" s="662" t="s">
        <v>16</v>
      </c>
      <c r="R820" s="662" t="s">
        <v>43</v>
      </c>
      <c r="S820" s="662" t="s">
        <v>31</v>
      </c>
      <c r="T820" s="662" t="s">
        <v>3197</v>
      </c>
      <c r="U820" s="662" t="s">
        <v>303</v>
      </c>
      <c r="V820" s="685">
        <v>898197798</v>
      </c>
      <c r="W820" s="685">
        <v>813876022</v>
      </c>
      <c r="X820" s="662" t="s">
        <v>1146</v>
      </c>
      <c r="Y820" s="662" t="s">
        <v>328</v>
      </c>
      <c r="Z820" s="662" t="s">
        <v>3198</v>
      </c>
      <c r="AA820" s="662">
        <v>2013</v>
      </c>
      <c r="AD820" s="686"/>
      <c r="AE820" s="686"/>
      <c r="AF820" s="686"/>
      <c r="DD820" s="626">
        <v>820</v>
      </c>
      <c r="DH820" s="681">
        <v>43024.693412384258</v>
      </c>
      <c r="DI820" s="662"/>
      <c r="DJ820" s="663"/>
      <c r="DK820" s="662"/>
      <c r="DL820" s="687" t="str">
        <f t="shared" si="123"/>
        <v>รออนุมัติ</v>
      </c>
      <c r="DM820" s="688"/>
    </row>
    <row r="821" spans="1:118" x14ac:dyDescent="0.25">
      <c r="A821" s="689">
        <f t="shared" si="127"/>
        <v>8566</v>
      </c>
      <c r="B821" s="690">
        <f t="shared" si="128"/>
        <v>1710042</v>
      </c>
      <c r="C821" s="626">
        <v>821</v>
      </c>
      <c r="D821" s="677" t="str">
        <f t="shared" si="125"/>
        <v>17</v>
      </c>
      <c r="E821" s="677" t="str">
        <f t="shared" si="126"/>
        <v>10</v>
      </c>
      <c r="F821" s="691">
        <f t="shared" si="129"/>
        <v>42</v>
      </c>
      <c r="G821" s="692" t="str">
        <f t="shared" si="130"/>
        <v>042</v>
      </c>
      <c r="H821" s="680" t="str">
        <f t="shared" si="124"/>
        <v>1710042</v>
      </c>
      <c r="L821" s="683" t="str">
        <f t="shared" ref="L821:L884" si="131">IF(I821="","",IF(J821="","No fix",J821-I821))</f>
        <v/>
      </c>
      <c r="M821" s="684" t="str">
        <f t="shared" ref="M821:M884" si="132">IF(I821="","",IF(AG821="","NON","JOB"))</f>
        <v/>
      </c>
      <c r="N821" s="684" t="str">
        <f>IF(I821="","",IFERROR(VLOOKUP(B821,QUEUE!$F$11:$X$1000,19,FALSE),"NON"))</f>
        <v/>
      </c>
      <c r="O821" s="684" t="str">
        <f>IF(I821="","",IFERROR(IF(VLOOKUP(B821,REFINISH!$F$4:$O$1000,10,FALSE)="",VLOOKUP(B821,REFINISH!$F$4:$O$1000,8,FALSE),"OK"),"NON"))</f>
        <v/>
      </c>
      <c r="P821" s="684" t="str">
        <f t="shared" ref="P821:P884" si="133">IF(I821="","",IF(AF821=0,"NON",IF(AF821-DE821=0,"OK","ขาด"&amp;AF821-DE821&amp;"ชิ้น")))</f>
        <v/>
      </c>
      <c r="Q821" s="662" t="s">
        <v>16</v>
      </c>
      <c r="R821" s="662" t="s">
        <v>1527</v>
      </c>
      <c r="S821" s="662" t="s">
        <v>31</v>
      </c>
      <c r="T821" s="662" t="s">
        <v>3203</v>
      </c>
      <c r="U821" s="662" t="s">
        <v>308</v>
      </c>
      <c r="V821" s="685">
        <v>825628081</v>
      </c>
      <c r="X821" s="662" t="s">
        <v>3204</v>
      </c>
      <c r="Y821" s="662" t="s">
        <v>310</v>
      </c>
      <c r="Z821" s="662" t="s">
        <v>499</v>
      </c>
      <c r="AA821" s="662">
        <v>2016</v>
      </c>
      <c r="AB821" s="681">
        <v>43314</v>
      </c>
      <c r="AC821" s="686" t="s">
        <v>339</v>
      </c>
      <c r="AD821" s="686"/>
      <c r="AE821" s="686"/>
      <c r="AF821" s="686"/>
      <c r="DD821" s="626">
        <v>821</v>
      </c>
      <c r="DH821" s="681">
        <v>43025.456789351854</v>
      </c>
      <c r="DI821" s="662"/>
      <c r="DJ821" s="663"/>
      <c r="DK821" s="662"/>
      <c r="DL821" s="687" t="str">
        <f t="shared" si="123"/>
        <v>รออนุมัติ</v>
      </c>
      <c r="DM821" s="688"/>
    </row>
    <row r="822" spans="1:118" x14ac:dyDescent="0.25">
      <c r="A822" s="689">
        <f t="shared" si="127"/>
        <v>6063</v>
      </c>
      <c r="B822" s="690">
        <f t="shared" si="128"/>
        <v>1710043</v>
      </c>
      <c r="C822" s="626">
        <v>822</v>
      </c>
      <c r="D822" s="677" t="str">
        <f t="shared" si="125"/>
        <v>17</v>
      </c>
      <c r="E822" s="677" t="str">
        <f t="shared" si="126"/>
        <v>10</v>
      </c>
      <c r="F822" s="691">
        <f t="shared" si="129"/>
        <v>43</v>
      </c>
      <c r="G822" s="692" t="str">
        <f t="shared" si="130"/>
        <v>043</v>
      </c>
      <c r="H822" s="680" t="str">
        <f t="shared" si="124"/>
        <v>1710043</v>
      </c>
      <c r="I822" s="681">
        <v>43026.404925925926</v>
      </c>
      <c r="J822" s="681">
        <v>43056</v>
      </c>
      <c r="L822" s="683">
        <f t="shared" si="131"/>
        <v>29.595074074073636</v>
      </c>
      <c r="M822" s="684" t="str">
        <f t="shared" si="132"/>
        <v>JOB</v>
      </c>
      <c r="N822" s="684" t="str">
        <f>IF(I822="","",IFERROR(VLOOKUP(B822,QUEUE!$F$11:$X$1000,19,FALSE),"NON"))</f>
        <v>เคาะ</v>
      </c>
      <c r="O822" s="684" t="str">
        <f>IF(I822="","",IFERROR(IF(VLOOKUP(B822,REFINISH!$F$4:$O$1000,10,FALSE)="",VLOOKUP(B822,REFINISH!$F$4:$O$1000,8,FALSE),"OK"),"NON"))</f>
        <v>NON</v>
      </c>
      <c r="P822" s="684" t="str">
        <f t="shared" si="133"/>
        <v>NON</v>
      </c>
      <c r="Q822" s="662" t="s">
        <v>76</v>
      </c>
      <c r="R822" s="662" t="s">
        <v>102</v>
      </c>
      <c r="S822" s="662" t="s">
        <v>103</v>
      </c>
      <c r="T822" s="662" t="s">
        <v>3208</v>
      </c>
      <c r="U822" s="662" t="s">
        <v>398</v>
      </c>
      <c r="V822" s="685">
        <v>944054660</v>
      </c>
      <c r="X822" s="662" t="s">
        <v>3209</v>
      </c>
      <c r="Y822" s="662" t="s">
        <v>315</v>
      </c>
      <c r="Z822" s="662" t="s">
        <v>411</v>
      </c>
      <c r="AA822" s="662">
        <v>2011</v>
      </c>
      <c r="AD822" s="686"/>
      <c r="AE822" s="686"/>
      <c r="AF822" s="686"/>
      <c r="AG822" s="626" t="s">
        <v>1658</v>
      </c>
      <c r="AI822" s="626" t="s">
        <v>3213</v>
      </c>
      <c r="CA822" s="626" t="s">
        <v>1658</v>
      </c>
      <c r="CC822" s="626" t="s">
        <v>3213</v>
      </c>
      <c r="DD822" s="626">
        <v>822</v>
      </c>
      <c r="DH822" s="681">
        <v>43026.382670486113</v>
      </c>
      <c r="DI822" s="662">
        <v>0</v>
      </c>
      <c r="DJ822" s="663">
        <v>0</v>
      </c>
      <c r="DK822" s="662"/>
      <c r="DL822" s="687" t="str">
        <f t="shared" si="123"/>
        <v>พร้อมซ่อม</v>
      </c>
      <c r="DM822" s="688">
        <v>0</v>
      </c>
      <c r="DN822" s="626" t="s">
        <v>2931</v>
      </c>
    </row>
    <row r="823" spans="1:118" x14ac:dyDescent="0.25">
      <c r="A823" s="689">
        <f t="shared" si="127"/>
        <v>7151</v>
      </c>
      <c r="B823" s="690">
        <f t="shared" si="128"/>
        <v>1710044</v>
      </c>
      <c r="C823" s="626">
        <v>823</v>
      </c>
      <c r="D823" s="677" t="str">
        <f t="shared" si="125"/>
        <v>17</v>
      </c>
      <c r="E823" s="677" t="str">
        <f t="shared" si="126"/>
        <v>10</v>
      </c>
      <c r="F823" s="691">
        <f t="shared" si="129"/>
        <v>44</v>
      </c>
      <c r="G823" s="692" t="str">
        <f t="shared" si="130"/>
        <v>044</v>
      </c>
      <c r="H823" s="680" t="str">
        <f t="shared" si="124"/>
        <v>1710044</v>
      </c>
      <c r="I823" s="681">
        <v>43027.450619212963</v>
      </c>
      <c r="J823" s="681">
        <v>0</v>
      </c>
      <c r="L823" s="683">
        <f t="shared" si="131"/>
        <v>-43027.450619212963</v>
      </c>
      <c r="M823" s="684" t="str">
        <f t="shared" si="132"/>
        <v>NON</v>
      </c>
      <c r="N823" s="684" t="str">
        <f>IF(I823="","",IFERROR(VLOOKUP(B823,QUEUE!$F$11:$X$1000,19,FALSE),"NON"))</f>
        <v>NON</v>
      </c>
      <c r="O823" s="684" t="str">
        <f>IF(I823="","",IFERROR(IF(VLOOKUP(B823,REFINISH!$F$4:$O$1000,10,FALSE)="",VLOOKUP(B823,REFINISH!$F$4:$O$1000,8,FALSE),"OK"),"NON"))</f>
        <v>NON</v>
      </c>
      <c r="P823" s="684" t="str">
        <f t="shared" si="133"/>
        <v>NON</v>
      </c>
      <c r="Q823" s="662" t="s">
        <v>16</v>
      </c>
      <c r="R823" s="662" t="s">
        <v>179</v>
      </c>
      <c r="S823" s="662" t="s">
        <v>34</v>
      </c>
      <c r="T823" s="662" t="s">
        <v>3221</v>
      </c>
      <c r="V823" s="685">
        <v>899381035</v>
      </c>
      <c r="X823" s="662" t="s">
        <v>3222</v>
      </c>
      <c r="Y823" s="662" t="s">
        <v>310</v>
      </c>
      <c r="Z823" s="662" t="s">
        <v>336</v>
      </c>
      <c r="AA823" s="662">
        <v>2006</v>
      </c>
      <c r="AB823" s="681">
        <v>43064</v>
      </c>
      <c r="AC823" s="686" t="s">
        <v>522</v>
      </c>
      <c r="AD823" s="686"/>
      <c r="AE823" s="686"/>
      <c r="AF823" s="686"/>
      <c r="CA823" s="626" t="s">
        <v>50</v>
      </c>
      <c r="CB823" s="626" t="s">
        <v>3223</v>
      </c>
      <c r="CC823" s="626" t="s">
        <v>1740</v>
      </c>
      <c r="CE823" s="626" t="s">
        <v>341</v>
      </c>
      <c r="DD823" s="626">
        <v>823</v>
      </c>
      <c r="DH823" s="681">
        <v>43027.422930208333</v>
      </c>
      <c r="DI823" s="662" t="s">
        <v>3005</v>
      </c>
      <c r="DJ823" s="663">
        <v>0</v>
      </c>
      <c r="DK823" s="662"/>
      <c r="DL823" s="687" t="str">
        <f t="shared" si="123"/>
        <v>รออนุมัติ</v>
      </c>
      <c r="DM823" s="688">
        <v>0</v>
      </c>
      <c r="DN823" s="626" t="s">
        <v>2931</v>
      </c>
    </row>
    <row r="824" spans="1:118" x14ac:dyDescent="0.25">
      <c r="A824" s="689">
        <f t="shared" si="127"/>
        <v>8617</v>
      </c>
      <c r="B824" s="690">
        <f t="shared" si="128"/>
        <v>1710045</v>
      </c>
      <c r="C824" s="626">
        <v>824</v>
      </c>
      <c r="D824" s="677" t="str">
        <f t="shared" si="125"/>
        <v>17</v>
      </c>
      <c r="E824" s="677" t="str">
        <f t="shared" si="126"/>
        <v>10</v>
      </c>
      <c r="F824" s="691">
        <f t="shared" si="129"/>
        <v>45</v>
      </c>
      <c r="G824" s="692" t="str">
        <f t="shared" si="130"/>
        <v>045</v>
      </c>
      <c r="H824" s="680" t="str">
        <f t="shared" si="124"/>
        <v>1710045</v>
      </c>
      <c r="L824" s="683" t="str">
        <f t="shared" si="131"/>
        <v/>
      </c>
      <c r="M824" s="684" t="str">
        <f t="shared" si="132"/>
        <v/>
      </c>
      <c r="N824" s="684" t="str">
        <f>IF(I824="","",IFERROR(VLOOKUP(B824,QUEUE!$F$11:$X$1000,19,FALSE),"NON"))</f>
        <v/>
      </c>
      <c r="O824" s="684" t="str">
        <f>IF(I824="","",IFERROR(IF(VLOOKUP(B824,REFINISH!$F$4:$O$1000,10,FALSE)="",VLOOKUP(B824,REFINISH!$F$4:$O$1000,8,FALSE),"OK"),"NON"))</f>
        <v/>
      </c>
      <c r="P824" s="684" t="str">
        <f t="shared" si="133"/>
        <v/>
      </c>
      <c r="Q824" s="662" t="s">
        <v>16</v>
      </c>
      <c r="R824" s="662" t="s">
        <v>43</v>
      </c>
      <c r="S824" s="662" t="s">
        <v>31</v>
      </c>
      <c r="T824" s="662" t="s">
        <v>3224</v>
      </c>
      <c r="U824" s="662" t="s">
        <v>308</v>
      </c>
      <c r="V824" s="685">
        <v>838943390</v>
      </c>
      <c r="X824" s="662" t="s">
        <v>3225</v>
      </c>
      <c r="Y824" s="662" t="s">
        <v>294</v>
      </c>
      <c r="Z824" s="662" t="s">
        <v>305</v>
      </c>
      <c r="AA824" s="662">
        <v>2015</v>
      </c>
      <c r="AB824" s="681">
        <v>43343</v>
      </c>
      <c r="AC824" s="686" t="s">
        <v>861</v>
      </c>
      <c r="AD824" s="686"/>
      <c r="AE824" s="686"/>
      <c r="AF824" s="686"/>
      <c r="DD824" s="626">
        <v>824</v>
      </c>
      <c r="DH824" s="681">
        <v>43027.461582523145</v>
      </c>
      <c r="DI824" s="662"/>
      <c r="DJ824" s="663"/>
      <c r="DK824" s="662"/>
      <c r="DL824" s="687" t="str">
        <f t="shared" si="123"/>
        <v>รออนุมัติ</v>
      </c>
      <c r="DM824" s="688"/>
    </row>
    <row r="825" spans="1:118" x14ac:dyDescent="0.25">
      <c r="A825" s="689">
        <f t="shared" si="127"/>
        <v>9822</v>
      </c>
      <c r="B825" s="690">
        <f t="shared" si="128"/>
        <v>1710046</v>
      </c>
      <c r="C825" s="626">
        <v>825</v>
      </c>
      <c r="D825" s="677" t="str">
        <f t="shared" si="125"/>
        <v>17</v>
      </c>
      <c r="E825" s="677" t="str">
        <f t="shared" si="126"/>
        <v>10</v>
      </c>
      <c r="F825" s="691">
        <f t="shared" si="129"/>
        <v>46</v>
      </c>
      <c r="G825" s="692" t="str">
        <f t="shared" si="130"/>
        <v>046</v>
      </c>
      <c r="H825" s="680" t="str">
        <f t="shared" si="124"/>
        <v>1710046</v>
      </c>
      <c r="L825" s="683" t="str">
        <f t="shared" si="131"/>
        <v/>
      </c>
      <c r="M825" s="684" t="str">
        <f t="shared" si="132"/>
        <v/>
      </c>
      <c r="N825" s="684" t="str">
        <f>IF(I825="","",IFERROR(VLOOKUP(B825,QUEUE!$F$11:$X$1000,19,FALSE),"NON"))</f>
        <v/>
      </c>
      <c r="O825" s="684" t="str">
        <f>IF(I825="","",IFERROR(IF(VLOOKUP(B825,REFINISH!$F$4:$O$1000,10,FALSE)="",VLOOKUP(B825,REFINISH!$F$4:$O$1000,8,FALSE),"OK"),"NON"))</f>
        <v/>
      </c>
      <c r="P825" s="684" t="str">
        <f t="shared" si="133"/>
        <v/>
      </c>
      <c r="Q825" s="662" t="s">
        <v>16</v>
      </c>
      <c r="R825" s="662" t="s">
        <v>43</v>
      </c>
      <c r="S825" s="662" t="s">
        <v>37</v>
      </c>
      <c r="T825" s="662" t="s">
        <v>3226</v>
      </c>
      <c r="U825" s="662" t="s">
        <v>398</v>
      </c>
      <c r="V825" s="685">
        <v>809679916</v>
      </c>
      <c r="X825" s="662" t="s">
        <v>2627</v>
      </c>
      <c r="Y825" s="662" t="s">
        <v>403</v>
      </c>
      <c r="Z825" s="662" t="s">
        <v>404</v>
      </c>
      <c r="AA825" s="662">
        <v>2013</v>
      </c>
      <c r="AD825" s="686"/>
      <c r="AE825" s="686"/>
      <c r="AF825" s="686"/>
      <c r="DD825" s="626">
        <v>825</v>
      </c>
      <c r="DH825" s="681">
        <v>43027.463154398145</v>
      </c>
      <c r="DI825" s="662"/>
      <c r="DJ825" s="663"/>
      <c r="DK825" s="662"/>
      <c r="DL825" s="687" t="str">
        <f t="shared" si="123"/>
        <v>รออนุมัติ</v>
      </c>
      <c r="DM825" s="688"/>
    </row>
    <row r="826" spans="1:118" x14ac:dyDescent="0.25">
      <c r="A826" s="689">
        <f t="shared" si="127"/>
        <v>3815</v>
      </c>
      <c r="B826" s="690">
        <f t="shared" si="128"/>
        <v>1710047</v>
      </c>
      <c r="C826" s="626">
        <v>826</v>
      </c>
      <c r="D826" s="677" t="str">
        <f t="shared" si="125"/>
        <v>17</v>
      </c>
      <c r="E826" s="677" t="str">
        <f t="shared" si="126"/>
        <v>10</v>
      </c>
      <c r="F826" s="691">
        <f t="shared" si="129"/>
        <v>47</v>
      </c>
      <c r="G826" s="692" t="str">
        <f t="shared" si="130"/>
        <v>047</v>
      </c>
      <c r="H826" s="680" t="str">
        <f t="shared" si="124"/>
        <v>1710047</v>
      </c>
      <c r="L826" s="683" t="str">
        <f t="shared" si="131"/>
        <v/>
      </c>
      <c r="M826" s="684" t="str">
        <f t="shared" si="132"/>
        <v/>
      </c>
      <c r="N826" s="684" t="str">
        <f>IF(I826="","",IFERROR(VLOOKUP(B826,QUEUE!$F$11:$X$1000,19,FALSE),"NON"))</f>
        <v/>
      </c>
      <c r="O826" s="684" t="str">
        <f>IF(I826="","",IFERROR(IF(VLOOKUP(B826,REFINISH!$F$4:$O$1000,10,FALSE)="",VLOOKUP(B826,REFINISH!$F$4:$O$1000,8,FALSE),"OK"),"NON"))</f>
        <v/>
      </c>
      <c r="P826" s="684" t="str">
        <f t="shared" si="133"/>
        <v/>
      </c>
      <c r="Q826" s="662" t="s">
        <v>16</v>
      </c>
      <c r="R826" s="662" t="s">
        <v>43</v>
      </c>
      <c r="S826" s="662" t="s">
        <v>31</v>
      </c>
      <c r="T826" s="662" t="s">
        <v>3238</v>
      </c>
      <c r="U826" s="662" t="s">
        <v>326</v>
      </c>
      <c r="V826" s="685">
        <v>847066102</v>
      </c>
      <c r="X826" s="662" t="s">
        <v>3239</v>
      </c>
      <c r="Y826" s="662" t="s">
        <v>310</v>
      </c>
      <c r="Z826" s="662" t="s">
        <v>336</v>
      </c>
      <c r="AA826" s="662">
        <v>2012</v>
      </c>
      <c r="AB826" s="681">
        <v>43252</v>
      </c>
      <c r="AC826" s="686" t="s">
        <v>390</v>
      </c>
      <c r="AD826" s="686"/>
      <c r="AE826" s="686"/>
      <c r="AF826" s="686"/>
      <c r="DD826" s="626">
        <v>826</v>
      </c>
      <c r="DH826" s="681">
        <v>43028.699955208336</v>
      </c>
      <c r="DI826" s="662"/>
      <c r="DJ826" s="663"/>
      <c r="DK826" s="662"/>
      <c r="DL826" s="687" t="str">
        <f t="shared" si="123"/>
        <v>รออนุมัติ</v>
      </c>
      <c r="DM826" s="688"/>
    </row>
    <row r="827" spans="1:118" x14ac:dyDescent="0.25">
      <c r="A827" s="689">
        <f t="shared" si="127"/>
        <v>6606</v>
      </c>
      <c r="B827" s="690">
        <f t="shared" si="128"/>
        <v>1710048</v>
      </c>
      <c r="C827" s="626">
        <v>827</v>
      </c>
      <c r="D827" s="677" t="str">
        <f t="shared" si="125"/>
        <v>17</v>
      </c>
      <c r="E827" s="677" t="str">
        <f t="shared" si="126"/>
        <v>10</v>
      </c>
      <c r="F827" s="691">
        <f t="shared" si="129"/>
        <v>48</v>
      </c>
      <c r="G827" s="692" t="str">
        <f t="shared" si="130"/>
        <v>048</v>
      </c>
      <c r="H827" s="680" t="str">
        <f t="shared" si="124"/>
        <v>1710048</v>
      </c>
      <c r="L827" s="683" t="str">
        <f t="shared" si="131"/>
        <v/>
      </c>
      <c r="M827" s="684" t="str">
        <f t="shared" si="132"/>
        <v/>
      </c>
      <c r="N827" s="684" t="str">
        <f>IF(I827="","",IFERROR(VLOOKUP(B827,QUEUE!$F$11:$X$1000,19,FALSE),"NON"))</f>
        <v/>
      </c>
      <c r="O827" s="684" t="str">
        <f>IF(I827="","",IFERROR(IF(VLOOKUP(B827,REFINISH!$F$4:$O$1000,10,FALSE)="",VLOOKUP(B827,REFINISH!$F$4:$O$1000,8,FALSE),"OK"),"NON"))</f>
        <v/>
      </c>
      <c r="P827" s="684" t="str">
        <f t="shared" si="133"/>
        <v/>
      </c>
      <c r="Q827" s="662" t="s">
        <v>16</v>
      </c>
      <c r="R827" s="662" t="s">
        <v>43</v>
      </c>
      <c r="S827" s="662" t="s">
        <v>32</v>
      </c>
      <c r="T827" s="662" t="s">
        <v>3240</v>
      </c>
      <c r="V827" s="685">
        <v>861252012</v>
      </c>
      <c r="X827" s="662" t="s">
        <v>3241</v>
      </c>
      <c r="Y827" s="662" t="s">
        <v>328</v>
      </c>
      <c r="Z827" s="662" t="s">
        <v>3242</v>
      </c>
      <c r="AA827" s="662">
        <v>2013</v>
      </c>
      <c r="AD827" s="686"/>
      <c r="AE827" s="686"/>
      <c r="AF827" s="686"/>
      <c r="DD827" s="626">
        <v>827</v>
      </c>
      <c r="DH827" s="681">
        <v>43028.702769675925</v>
      </c>
      <c r="DI827" s="662"/>
      <c r="DJ827" s="663"/>
      <c r="DK827" s="662"/>
      <c r="DL827" s="687" t="str">
        <f t="shared" si="123"/>
        <v>รออนุมัติ</v>
      </c>
      <c r="DM827" s="688"/>
    </row>
    <row r="828" spans="1:118" x14ac:dyDescent="0.25">
      <c r="A828" s="689" t="e">
        <f t="shared" si="127"/>
        <v>#VALUE!</v>
      </c>
      <c r="B828" s="690" t="e">
        <f t="shared" si="128"/>
        <v>#VALUE!</v>
      </c>
      <c r="C828" s="626">
        <v>828</v>
      </c>
      <c r="D828" s="677" t="str">
        <f t="shared" si="125"/>
        <v>00</v>
      </c>
      <c r="E828" s="677" t="str">
        <f t="shared" si="126"/>
        <v>01</v>
      </c>
      <c r="F828" s="691">
        <f t="shared" si="129"/>
        <v>1</v>
      </c>
      <c r="G828" s="692" t="str">
        <f t="shared" si="130"/>
        <v>001</v>
      </c>
      <c r="H828" s="680" t="str">
        <f t="shared" si="124"/>
        <v/>
      </c>
      <c r="L828" s="683" t="str">
        <f t="shared" si="131"/>
        <v/>
      </c>
      <c r="M828" s="684" t="str">
        <f t="shared" si="132"/>
        <v/>
      </c>
      <c r="N828" s="684" t="str">
        <f>IF(I828="","",IFERROR(VLOOKUP(B828,QUEUE!$F$11:$X$1000,19,FALSE),"NON"))</f>
        <v/>
      </c>
      <c r="O828" s="684" t="str">
        <f>IF(I828="","",IFERROR(IF(VLOOKUP(B828,REFINISH!$F$4:$O$1000,10,FALSE)="",VLOOKUP(B828,REFINISH!$F$4:$O$1000,8,FALSE),"OK"),"NON"))</f>
        <v/>
      </c>
      <c r="P828" s="684" t="str">
        <f t="shared" si="133"/>
        <v/>
      </c>
      <c r="AD828" s="686"/>
      <c r="AE828" s="686"/>
      <c r="AF828" s="686"/>
      <c r="DD828" s="626">
        <v>828</v>
      </c>
      <c r="DH828" s="681"/>
      <c r="DI828" s="662"/>
      <c r="DJ828" s="663"/>
      <c r="DK828" s="662"/>
      <c r="DL828" s="687" t="str">
        <f t="shared" ref="DL828:DL891" si="134">IF(DH828="","",IF(OR(M828="NON",M828=""),"รออนุมัติ",IF(AF828="","พร้อมซ่อม",IF(AF828=DE828,"พร้อมซ่อม","รออะไหล่"))))</f>
        <v/>
      </c>
      <c r="DM828" s="688"/>
    </row>
    <row r="829" spans="1:118" x14ac:dyDescent="0.25">
      <c r="A829" s="689" t="e">
        <f t="shared" si="127"/>
        <v>#VALUE!</v>
      </c>
      <c r="B829" s="690" t="e">
        <f t="shared" si="128"/>
        <v>#VALUE!</v>
      </c>
      <c r="C829" s="626">
        <v>829</v>
      </c>
      <c r="D829" s="677" t="str">
        <f t="shared" si="125"/>
        <v>00</v>
      </c>
      <c r="E829" s="677" t="str">
        <f t="shared" si="126"/>
        <v>01</v>
      </c>
      <c r="F829" s="691">
        <f t="shared" si="129"/>
        <v>2</v>
      </c>
      <c r="G829" s="692" t="str">
        <f t="shared" si="130"/>
        <v>002</v>
      </c>
      <c r="H829" s="680" t="str">
        <f t="shared" si="124"/>
        <v/>
      </c>
      <c r="L829" s="683" t="str">
        <f t="shared" si="131"/>
        <v/>
      </c>
      <c r="M829" s="684" t="str">
        <f t="shared" si="132"/>
        <v/>
      </c>
      <c r="N829" s="684" t="str">
        <f>IF(I829="","",IFERROR(VLOOKUP(B829,QUEUE!$F$11:$X$1000,19,FALSE),"NON"))</f>
        <v/>
      </c>
      <c r="O829" s="684" t="str">
        <f>IF(I829="","",IFERROR(IF(VLOOKUP(B829,REFINISH!$F$4:$O$1000,10,FALSE)="",VLOOKUP(B829,REFINISH!$F$4:$O$1000,8,FALSE),"OK"),"NON"))</f>
        <v/>
      </c>
      <c r="P829" s="684" t="str">
        <f t="shared" si="133"/>
        <v/>
      </c>
      <c r="AD829" s="686"/>
      <c r="AE829" s="686"/>
      <c r="AF829" s="686"/>
      <c r="DD829" s="626">
        <v>829</v>
      </c>
      <c r="DH829" s="681"/>
      <c r="DI829" s="662"/>
      <c r="DJ829" s="663"/>
      <c r="DK829" s="662"/>
      <c r="DL829" s="687" t="str">
        <f t="shared" si="134"/>
        <v/>
      </c>
      <c r="DM829" s="688"/>
    </row>
    <row r="830" spans="1:118" x14ac:dyDescent="0.25">
      <c r="A830" s="689" t="e">
        <f t="shared" si="127"/>
        <v>#VALUE!</v>
      </c>
      <c r="B830" s="690" t="e">
        <f t="shared" si="128"/>
        <v>#VALUE!</v>
      </c>
      <c r="C830" s="626">
        <v>830</v>
      </c>
      <c r="D830" s="677" t="str">
        <f t="shared" si="125"/>
        <v>00</v>
      </c>
      <c r="E830" s="677" t="str">
        <f t="shared" si="126"/>
        <v>01</v>
      </c>
      <c r="F830" s="691">
        <f t="shared" si="129"/>
        <v>3</v>
      </c>
      <c r="G830" s="692" t="str">
        <f t="shared" si="130"/>
        <v>003</v>
      </c>
      <c r="H830" s="680" t="str">
        <f t="shared" si="124"/>
        <v/>
      </c>
      <c r="L830" s="683" t="str">
        <f t="shared" si="131"/>
        <v/>
      </c>
      <c r="M830" s="684" t="str">
        <f t="shared" si="132"/>
        <v/>
      </c>
      <c r="N830" s="684" t="str">
        <f>IF(I830="","",IFERROR(VLOOKUP(B830,QUEUE!$F$11:$X$1000,19,FALSE),"NON"))</f>
        <v/>
      </c>
      <c r="O830" s="684" t="str">
        <f>IF(I830="","",IFERROR(IF(VLOOKUP(B830,REFINISH!$F$4:$O$1000,10,FALSE)="",VLOOKUP(B830,REFINISH!$F$4:$O$1000,8,FALSE),"OK"),"NON"))</f>
        <v/>
      </c>
      <c r="P830" s="684" t="str">
        <f t="shared" si="133"/>
        <v/>
      </c>
      <c r="AD830" s="686"/>
      <c r="AE830" s="686"/>
      <c r="AF830" s="686"/>
      <c r="DD830" s="626">
        <v>830</v>
      </c>
      <c r="DH830" s="681"/>
      <c r="DI830" s="662"/>
      <c r="DJ830" s="663"/>
      <c r="DK830" s="662"/>
      <c r="DL830" s="687" t="str">
        <f t="shared" si="134"/>
        <v/>
      </c>
      <c r="DM830" s="688"/>
    </row>
    <row r="831" spans="1:118" x14ac:dyDescent="0.25">
      <c r="A831" s="689" t="e">
        <f t="shared" si="127"/>
        <v>#VALUE!</v>
      </c>
      <c r="B831" s="690" t="e">
        <f t="shared" si="128"/>
        <v>#VALUE!</v>
      </c>
      <c r="C831" s="626">
        <v>831</v>
      </c>
      <c r="D831" s="677" t="str">
        <f t="shared" si="125"/>
        <v>00</v>
      </c>
      <c r="E831" s="677" t="str">
        <f t="shared" si="126"/>
        <v>01</v>
      </c>
      <c r="F831" s="691">
        <f t="shared" si="129"/>
        <v>4</v>
      </c>
      <c r="G831" s="692" t="str">
        <f t="shared" si="130"/>
        <v>004</v>
      </c>
      <c r="H831" s="680" t="str">
        <f t="shared" si="124"/>
        <v/>
      </c>
      <c r="L831" s="683" t="str">
        <f t="shared" si="131"/>
        <v/>
      </c>
      <c r="M831" s="684" t="str">
        <f t="shared" si="132"/>
        <v/>
      </c>
      <c r="N831" s="684" t="str">
        <f>IF(I831="","",IFERROR(VLOOKUP(B831,QUEUE!$F$11:$X$1000,19,FALSE),"NON"))</f>
        <v/>
      </c>
      <c r="O831" s="684" t="str">
        <f>IF(I831="","",IFERROR(IF(VLOOKUP(B831,REFINISH!$F$4:$O$1000,10,FALSE)="",VLOOKUP(B831,REFINISH!$F$4:$O$1000,8,FALSE),"OK"),"NON"))</f>
        <v/>
      </c>
      <c r="P831" s="684" t="str">
        <f t="shared" si="133"/>
        <v/>
      </c>
      <c r="AD831" s="686"/>
      <c r="AE831" s="686"/>
      <c r="AF831" s="686"/>
      <c r="DD831" s="626">
        <v>831</v>
      </c>
      <c r="DH831" s="681"/>
      <c r="DI831" s="662"/>
      <c r="DJ831" s="663"/>
      <c r="DK831" s="662"/>
      <c r="DL831" s="687" t="str">
        <f t="shared" si="134"/>
        <v/>
      </c>
      <c r="DM831" s="688"/>
    </row>
    <row r="832" spans="1:118" x14ac:dyDescent="0.25">
      <c r="A832" s="689" t="e">
        <f t="shared" si="127"/>
        <v>#VALUE!</v>
      </c>
      <c r="B832" s="690" t="e">
        <f t="shared" si="128"/>
        <v>#VALUE!</v>
      </c>
      <c r="C832" s="626">
        <v>832</v>
      </c>
      <c r="D832" s="677" t="str">
        <f t="shared" si="125"/>
        <v>00</v>
      </c>
      <c r="E832" s="677" t="str">
        <f t="shared" si="126"/>
        <v>01</v>
      </c>
      <c r="F832" s="691">
        <f t="shared" si="129"/>
        <v>5</v>
      </c>
      <c r="G832" s="692" t="str">
        <f t="shared" si="130"/>
        <v>005</v>
      </c>
      <c r="H832" s="680" t="str">
        <f t="shared" si="124"/>
        <v/>
      </c>
      <c r="L832" s="683" t="str">
        <f t="shared" si="131"/>
        <v/>
      </c>
      <c r="M832" s="684" t="str">
        <f t="shared" si="132"/>
        <v/>
      </c>
      <c r="N832" s="684" t="str">
        <f>IF(I832="","",IFERROR(VLOOKUP(B832,QUEUE!$F$11:$X$1000,19,FALSE),"NON"))</f>
        <v/>
      </c>
      <c r="O832" s="684" t="str">
        <f>IF(I832="","",IFERROR(IF(VLOOKUP(B832,REFINISH!$F$4:$O$1000,10,FALSE)="",VLOOKUP(B832,REFINISH!$F$4:$O$1000,8,FALSE),"OK"),"NON"))</f>
        <v/>
      </c>
      <c r="P832" s="684" t="str">
        <f t="shared" si="133"/>
        <v/>
      </c>
      <c r="AD832" s="686"/>
      <c r="AE832" s="686"/>
      <c r="AF832" s="686"/>
      <c r="DD832" s="626">
        <v>832</v>
      </c>
      <c r="DH832" s="681"/>
      <c r="DI832" s="662"/>
      <c r="DJ832" s="663"/>
      <c r="DK832" s="662"/>
      <c r="DL832" s="687" t="str">
        <f t="shared" si="134"/>
        <v/>
      </c>
      <c r="DM832" s="688"/>
    </row>
    <row r="833" spans="1:117" x14ac:dyDescent="0.25">
      <c r="A833" s="689" t="e">
        <f t="shared" si="127"/>
        <v>#VALUE!</v>
      </c>
      <c r="B833" s="690" t="e">
        <f t="shared" si="128"/>
        <v>#VALUE!</v>
      </c>
      <c r="C833" s="626">
        <v>833</v>
      </c>
      <c r="D833" s="677" t="str">
        <f t="shared" si="125"/>
        <v>00</v>
      </c>
      <c r="E833" s="677" t="str">
        <f t="shared" si="126"/>
        <v>01</v>
      </c>
      <c r="F833" s="691">
        <f t="shared" si="129"/>
        <v>6</v>
      </c>
      <c r="G833" s="692" t="str">
        <f t="shared" si="130"/>
        <v>006</v>
      </c>
      <c r="H833" s="680" t="str">
        <f t="shared" si="124"/>
        <v/>
      </c>
      <c r="L833" s="683" t="str">
        <f t="shared" si="131"/>
        <v/>
      </c>
      <c r="M833" s="684" t="str">
        <f t="shared" si="132"/>
        <v/>
      </c>
      <c r="N833" s="684" t="str">
        <f>IF(I833="","",IFERROR(VLOOKUP(B833,QUEUE!$F$11:$X$1000,19,FALSE),"NON"))</f>
        <v/>
      </c>
      <c r="O833" s="684" t="str">
        <f>IF(I833="","",IFERROR(IF(VLOOKUP(B833,REFINISH!$F$4:$O$1000,10,FALSE)="",VLOOKUP(B833,REFINISH!$F$4:$O$1000,8,FALSE),"OK"),"NON"))</f>
        <v/>
      </c>
      <c r="P833" s="684" t="str">
        <f t="shared" si="133"/>
        <v/>
      </c>
      <c r="AD833" s="686"/>
      <c r="AE833" s="686"/>
      <c r="AF833" s="686"/>
      <c r="DD833" s="626">
        <v>833</v>
      </c>
      <c r="DH833" s="681"/>
      <c r="DI833" s="662"/>
      <c r="DJ833" s="663"/>
      <c r="DK833" s="662"/>
      <c r="DL833" s="687" t="str">
        <f t="shared" si="134"/>
        <v/>
      </c>
      <c r="DM833" s="688"/>
    </row>
    <row r="834" spans="1:117" x14ac:dyDescent="0.25">
      <c r="A834" s="689" t="e">
        <f t="shared" si="127"/>
        <v>#VALUE!</v>
      </c>
      <c r="B834" s="690" t="e">
        <f t="shared" si="128"/>
        <v>#VALUE!</v>
      </c>
      <c r="C834" s="626">
        <v>834</v>
      </c>
      <c r="D834" s="677" t="str">
        <f t="shared" si="125"/>
        <v>00</v>
      </c>
      <c r="E834" s="677" t="str">
        <f t="shared" si="126"/>
        <v>01</v>
      </c>
      <c r="F834" s="691">
        <f t="shared" si="129"/>
        <v>7</v>
      </c>
      <c r="G834" s="692" t="str">
        <f t="shared" si="130"/>
        <v>007</v>
      </c>
      <c r="H834" s="680" t="str">
        <f t="shared" si="124"/>
        <v/>
      </c>
      <c r="L834" s="683" t="str">
        <f t="shared" si="131"/>
        <v/>
      </c>
      <c r="M834" s="684" t="str">
        <f t="shared" si="132"/>
        <v/>
      </c>
      <c r="N834" s="684" t="str">
        <f>IF(I834="","",IFERROR(VLOOKUP(B834,QUEUE!$F$11:$X$1000,19,FALSE),"NON"))</f>
        <v/>
      </c>
      <c r="O834" s="684" t="str">
        <f>IF(I834="","",IFERROR(IF(VLOOKUP(B834,REFINISH!$F$4:$O$1000,10,FALSE)="",VLOOKUP(B834,REFINISH!$F$4:$O$1000,8,FALSE),"OK"),"NON"))</f>
        <v/>
      </c>
      <c r="P834" s="684" t="str">
        <f t="shared" si="133"/>
        <v/>
      </c>
      <c r="AD834" s="686"/>
      <c r="AE834" s="686"/>
      <c r="AF834" s="686"/>
      <c r="DD834" s="626">
        <v>834</v>
      </c>
      <c r="DH834" s="681"/>
      <c r="DI834" s="662"/>
      <c r="DJ834" s="663"/>
      <c r="DK834" s="662"/>
      <c r="DL834" s="687" t="str">
        <f t="shared" si="134"/>
        <v/>
      </c>
      <c r="DM834" s="688"/>
    </row>
    <row r="835" spans="1:117" x14ac:dyDescent="0.25">
      <c r="A835" s="689" t="e">
        <f t="shared" si="127"/>
        <v>#VALUE!</v>
      </c>
      <c r="B835" s="690" t="e">
        <f t="shared" si="128"/>
        <v>#VALUE!</v>
      </c>
      <c r="C835" s="626">
        <v>835</v>
      </c>
      <c r="D835" s="677" t="str">
        <f t="shared" si="125"/>
        <v>00</v>
      </c>
      <c r="E835" s="677" t="str">
        <f t="shared" si="126"/>
        <v>01</v>
      </c>
      <c r="F835" s="691">
        <f t="shared" si="129"/>
        <v>8</v>
      </c>
      <c r="G835" s="692" t="str">
        <f t="shared" si="130"/>
        <v>008</v>
      </c>
      <c r="H835" s="680" t="str">
        <f t="shared" si="124"/>
        <v/>
      </c>
      <c r="L835" s="683" t="str">
        <f t="shared" si="131"/>
        <v/>
      </c>
      <c r="M835" s="684" t="str">
        <f t="shared" si="132"/>
        <v/>
      </c>
      <c r="N835" s="684" t="str">
        <f>IF(I835="","",IFERROR(VLOOKUP(B835,QUEUE!$F$11:$X$1000,19,FALSE),"NON"))</f>
        <v/>
      </c>
      <c r="O835" s="684" t="str">
        <f>IF(I835="","",IFERROR(IF(VLOOKUP(B835,REFINISH!$F$4:$O$1000,10,FALSE)="",VLOOKUP(B835,REFINISH!$F$4:$O$1000,8,FALSE),"OK"),"NON"))</f>
        <v/>
      </c>
      <c r="P835" s="684" t="str">
        <f t="shared" si="133"/>
        <v/>
      </c>
      <c r="AD835" s="686"/>
      <c r="AE835" s="686"/>
      <c r="AF835" s="686"/>
      <c r="DD835" s="626">
        <v>835</v>
      </c>
      <c r="DH835" s="681"/>
      <c r="DI835" s="662"/>
      <c r="DJ835" s="663"/>
      <c r="DK835" s="662"/>
      <c r="DL835" s="687" t="str">
        <f t="shared" si="134"/>
        <v/>
      </c>
      <c r="DM835" s="688"/>
    </row>
    <row r="836" spans="1:117" x14ac:dyDescent="0.25">
      <c r="A836" s="689" t="e">
        <f t="shared" si="127"/>
        <v>#VALUE!</v>
      </c>
      <c r="B836" s="690" t="e">
        <f t="shared" si="128"/>
        <v>#VALUE!</v>
      </c>
      <c r="C836" s="626">
        <v>836</v>
      </c>
      <c r="D836" s="677" t="str">
        <f t="shared" si="125"/>
        <v>00</v>
      </c>
      <c r="E836" s="677" t="str">
        <f t="shared" si="126"/>
        <v>01</v>
      </c>
      <c r="F836" s="691">
        <f t="shared" si="129"/>
        <v>9</v>
      </c>
      <c r="G836" s="692" t="str">
        <f t="shared" si="130"/>
        <v>009</v>
      </c>
      <c r="H836" s="680" t="str">
        <f t="shared" si="124"/>
        <v/>
      </c>
      <c r="L836" s="683" t="str">
        <f t="shared" si="131"/>
        <v/>
      </c>
      <c r="M836" s="684" t="str">
        <f t="shared" si="132"/>
        <v/>
      </c>
      <c r="N836" s="684" t="str">
        <f>IF(I836="","",IFERROR(VLOOKUP(B836,QUEUE!$F$11:$X$1000,19,FALSE),"NON"))</f>
        <v/>
      </c>
      <c r="O836" s="684" t="str">
        <f>IF(I836="","",IFERROR(IF(VLOOKUP(B836,REFINISH!$F$4:$O$1000,10,FALSE)="",VLOOKUP(B836,REFINISH!$F$4:$O$1000,8,FALSE),"OK"),"NON"))</f>
        <v/>
      </c>
      <c r="P836" s="684" t="str">
        <f t="shared" si="133"/>
        <v/>
      </c>
      <c r="AD836" s="686"/>
      <c r="AE836" s="686"/>
      <c r="AF836" s="686"/>
      <c r="DD836" s="626">
        <v>836</v>
      </c>
      <c r="DH836" s="681"/>
      <c r="DI836" s="662"/>
      <c r="DJ836" s="663"/>
      <c r="DK836" s="662"/>
      <c r="DL836" s="687" t="str">
        <f t="shared" si="134"/>
        <v/>
      </c>
      <c r="DM836" s="688"/>
    </row>
    <row r="837" spans="1:117" x14ac:dyDescent="0.25">
      <c r="A837" s="689" t="e">
        <f t="shared" si="127"/>
        <v>#VALUE!</v>
      </c>
      <c r="B837" s="690" t="e">
        <f t="shared" si="128"/>
        <v>#VALUE!</v>
      </c>
      <c r="C837" s="626">
        <v>837</v>
      </c>
      <c r="D837" s="677" t="str">
        <f t="shared" si="125"/>
        <v>00</v>
      </c>
      <c r="E837" s="677" t="str">
        <f t="shared" si="126"/>
        <v>01</v>
      </c>
      <c r="F837" s="691">
        <f t="shared" si="129"/>
        <v>10</v>
      </c>
      <c r="G837" s="692" t="str">
        <f t="shared" si="130"/>
        <v>010</v>
      </c>
      <c r="H837" s="680" t="str">
        <f t="shared" si="124"/>
        <v/>
      </c>
      <c r="L837" s="683" t="str">
        <f t="shared" si="131"/>
        <v/>
      </c>
      <c r="M837" s="684" t="str">
        <f t="shared" si="132"/>
        <v/>
      </c>
      <c r="N837" s="684" t="str">
        <f>IF(I837="","",IFERROR(VLOOKUP(B837,QUEUE!$F$11:$X$1000,19,FALSE),"NON"))</f>
        <v/>
      </c>
      <c r="O837" s="684" t="str">
        <f>IF(I837="","",IFERROR(IF(VLOOKUP(B837,REFINISH!$F$4:$O$1000,10,FALSE)="",VLOOKUP(B837,REFINISH!$F$4:$O$1000,8,FALSE),"OK"),"NON"))</f>
        <v/>
      </c>
      <c r="P837" s="684" t="str">
        <f t="shared" si="133"/>
        <v/>
      </c>
      <c r="AD837" s="686"/>
      <c r="AE837" s="686"/>
      <c r="AF837" s="686"/>
      <c r="DD837" s="626">
        <v>837</v>
      </c>
      <c r="DH837" s="681"/>
      <c r="DI837" s="662"/>
      <c r="DJ837" s="663"/>
      <c r="DK837" s="662"/>
      <c r="DL837" s="687" t="str">
        <f t="shared" si="134"/>
        <v/>
      </c>
      <c r="DM837" s="688"/>
    </row>
    <row r="838" spans="1:117" x14ac:dyDescent="0.25">
      <c r="A838" s="689" t="e">
        <f t="shared" si="127"/>
        <v>#VALUE!</v>
      </c>
      <c r="B838" s="690" t="e">
        <f t="shared" si="128"/>
        <v>#VALUE!</v>
      </c>
      <c r="C838" s="626">
        <v>838</v>
      </c>
      <c r="D838" s="677" t="str">
        <f t="shared" si="125"/>
        <v>00</v>
      </c>
      <c r="E838" s="677" t="str">
        <f t="shared" si="126"/>
        <v>01</v>
      </c>
      <c r="F838" s="691">
        <f t="shared" si="129"/>
        <v>11</v>
      </c>
      <c r="G838" s="692" t="str">
        <f t="shared" si="130"/>
        <v>011</v>
      </c>
      <c r="H838" s="680" t="str">
        <f t="shared" ref="H838:H901" si="135">IF(DH838="","",D838&amp;E838&amp;G838)</f>
        <v/>
      </c>
      <c r="L838" s="683" t="str">
        <f t="shared" si="131"/>
        <v/>
      </c>
      <c r="M838" s="684" t="str">
        <f t="shared" si="132"/>
        <v/>
      </c>
      <c r="N838" s="684" t="str">
        <f>IF(I838="","",IFERROR(VLOOKUP(B838,QUEUE!$F$11:$X$1000,19,FALSE),"NON"))</f>
        <v/>
      </c>
      <c r="O838" s="684" t="str">
        <f>IF(I838="","",IFERROR(IF(VLOOKUP(B838,REFINISH!$F$4:$O$1000,10,FALSE)="",VLOOKUP(B838,REFINISH!$F$4:$O$1000,8,FALSE),"OK"),"NON"))</f>
        <v/>
      </c>
      <c r="P838" s="684" t="str">
        <f t="shared" si="133"/>
        <v/>
      </c>
      <c r="AD838" s="686"/>
      <c r="AE838" s="686"/>
      <c r="AF838" s="686"/>
      <c r="DD838" s="626">
        <v>838</v>
      </c>
      <c r="DH838" s="681"/>
      <c r="DI838" s="662"/>
      <c r="DJ838" s="663"/>
      <c r="DK838" s="662"/>
      <c r="DL838" s="687" t="str">
        <f t="shared" si="134"/>
        <v/>
      </c>
      <c r="DM838" s="688"/>
    </row>
    <row r="839" spans="1:117" x14ac:dyDescent="0.25">
      <c r="A839" s="689" t="e">
        <f t="shared" si="127"/>
        <v>#VALUE!</v>
      </c>
      <c r="B839" s="690" t="e">
        <f t="shared" si="128"/>
        <v>#VALUE!</v>
      </c>
      <c r="C839" s="626">
        <v>839</v>
      </c>
      <c r="D839" s="677" t="str">
        <f t="shared" ref="D839:D902" si="136">TEXT(DH839,"yy")</f>
        <v>00</v>
      </c>
      <c r="E839" s="677" t="str">
        <f t="shared" ref="E839:E902" si="137">TEXT(DH839,"mm")</f>
        <v>01</v>
      </c>
      <c r="F839" s="691">
        <f t="shared" si="129"/>
        <v>12</v>
      </c>
      <c r="G839" s="692" t="str">
        <f t="shared" si="130"/>
        <v>012</v>
      </c>
      <c r="H839" s="680" t="str">
        <f t="shared" si="135"/>
        <v/>
      </c>
      <c r="L839" s="683" t="str">
        <f t="shared" si="131"/>
        <v/>
      </c>
      <c r="M839" s="684" t="str">
        <f t="shared" si="132"/>
        <v/>
      </c>
      <c r="N839" s="684" t="str">
        <f>IF(I839="","",IFERROR(VLOOKUP(B839,QUEUE!$F$11:$X$1000,19,FALSE),"NON"))</f>
        <v/>
      </c>
      <c r="O839" s="684" t="str">
        <f>IF(I839="","",IFERROR(IF(VLOOKUP(B839,REFINISH!$F$4:$O$1000,10,FALSE)="",VLOOKUP(B839,REFINISH!$F$4:$O$1000,8,FALSE),"OK"),"NON"))</f>
        <v/>
      </c>
      <c r="P839" s="684" t="str">
        <f t="shared" si="133"/>
        <v/>
      </c>
      <c r="AD839" s="686"/>
      <c r="AE839" s="686"/>
      <c r="AF839" s="686"/>
      <c r="DD839" s="626">
        <v>839</v>
      </c>
      <c r="DH839" s="681"/>
      <c r="DI839" s="662"/>
      <c r="DJ839" s="663"/>
      <c r="DK839" s="662"/>
      <c r="DL839" s="687" t="str">
        <f t="shared" si="134"/>
        <v/>
      </c>
      <c r="DM839" s="688"/>
    </row>
    <row r="840" spans="1:117" x14ac:dyDescent="0.25">
      <c r="A840" s="689" t="e">
        <f t="shared" si="127"/>
        <v>#VALUE!</v>
      </c>
      <c r="B840" s="690" t="e">
        <f t="shared" si="128"/>
        <v>#VALUE!</v>
      </c>
      <c r="C840" s="626">
        <v>840</v>
      </c>
      <c r="D840" s="677" t="str">
        <f t="shared" si="136"/>
        <v>00</v>
      </c>
      <c r="E840" s="677" t="str">
        <f t="shared" si="137"/>
        <v>01</v>
      </c>
      <c r="F840" s="691">
        <f t="shared" si="129"/>
        <v>13</v>
      </c>
      <c r="G840" s="692" t="str">
        <f t="shared" si="130"/>
        <v>013</v>
      </c>
      <c r="H840" s="680" t="str">
        <f t="shared" si="135"/>
        <v/>
      </c>
      <c r="L840" s="683" t="str">
        <f t="shared" si="131"/>
        <v/>
      </c>
      <c r="M840" s="684" t="str">
        <f t="shared" si="132"/>
        <v/>
      </c>
      <c r="N840" s="684" t="str">
        <f>IF(I840="","",IFERROR(VLOOKUP(B840,QUEUE!$F$11:$X$1000,19,FALSE),"NON"))</f>
        <v/>
      </c>
      <c r="O840" s="684" t="str">
        <f>IF(I840="","",IFERROR(IF(VLOOKUP(B840,REFINISH!$F$4:$O$1000,10,FALSE)="",VLOOKUP(B840,REFINISH!$F$4:$O$1000,8,FALSE),"OK"),"NON"))</f>
        <v/>
      </c>
      <c r="P840" s="684" t="str">
        <f t="shared" si="133"/>
        <v/>
      </c>
      <c r="AD840" s="686"/>
      <c r="AE840" s="686"/>
      <c r="AF840" s="686"/>
      <c r="DD840" s="626">
        <v>840</v>
      </c>
      <c r="DH840" s="681"/>
      <c r="DI840" s="662"/>
      <c r="DJ840" s="663"/>
      <c r="DK840" s="662"/>
      <c r="DL840" s="687" t="str">
        <f t="shared" si="134"/>
        <v/>
      </c>
      <c r="DM840" s="688"/>
    </row>
    <row r="841" spans="1:117" x14ac:dyDescent="0.25">
      <c r="A841" s="689" t="e">
        <f t="shared" ref="A841:A904" si="138">IFERROR(VALUE(RIGHT(X841,4)),IFERROR(VALUE(RIGHT(X841,3)),VALUE(RIGHT(X841,2))))</f>
        <v>#VALUE!</v>
      </c>
      <c r="B841" s="690" t="e">
        <f t="shared" ref="B841:B904" si="139">VALUE(H841)</f>
        <v>#VALUE!</v>
      </c>
      <c r="C841" s="626">
        <v>841</v>
      </c>
      <c r="D841" s="677" t="str">
        <f t="shared" si="136"/>
        <v>00</v>
      </c>
      <c r="E841" s="677" t="str">
        <f t="shared" si="137"/>
        <v>01</v>
      </c>
      <c r="F841" s="691">
        <f t="shared" ref="F841:F904" si="140">IF(E841=E840,F840+1,1)</f>
        <v>14</v>
      </c>
      <c r="G841" s="692" t="str">
        <f t="shared" ref="G841:G904" si="141">TEXT(F841,"000")</f>
        <v>014</v>
      </c>
      <c r="H841" s="680" t="str">
        <f t="shared" si="135"/>
        <v/>
      </c>
      <c r="L841" s="683" t="str">
        <f t="shared" si="131"/>
        <v/>
      </c>
      <c r="M841" s="684" t="str">
        <f t="shared" si="132"/>
        <v/>
      </c>
      <c r="N841" s="684" t="str">
        <f>IF(I841="","",IFERROR(VLOOKUP(B841,QUEUE!$F$11:$X$1000,19,FALSE),"NON"))</f>
        <v/>
      </c>
      <c r="O841" s="684" t="str">
        <f>IF(I841="","",IFERROR(IF(VLOOKUP(B841,REFINISH!$F$4:$O$1000,10,FALSE)="",VLOOKUP(B841,REFINISH!$F$4:$O$1000,8,FALSE),"OK"),"NON"))</f>
        <v/>
      </c>
      <c r="P841" s="684" t="str">
        <f t="shared" si="133"/>
        <v/>
      </c>
      <c r="AD841" s="686"/>
      <c r="AE841" s="686"/>
      <c r="AF841" s="686"/>
      <c r="DD841" s="626">
        <v>841</v>
      </c>
      <c r="DH841" s="681"/>
      <c r="DI841" s="662"/>
      <c r="DJ841" s="663"/>
      <c r="DK841" s="662"/>
      <c r="DL841" s="687" t="str">
        <f t="shared" si="134"/>
        <v/>
      </c>
      <c r="DM841" s="688"/>
    </row>
    <row r="842" spans="1:117" x14ac:dyDescent="0.25">
      <c r="A842" s="689" t="e">
        <f t="shared" si="138"/>
        <v>#VALUE!</v>
      </c>
      <c r="B842" s="690" t="e">
        <f t="shared" si="139"/>
        <v>#VALUE!</v>
      </c>
      <c r="C842" s="626">
        <v>842</v>
      </c>
      <c r="D842" s="677" t="str">
        <f t="shared" si="136"/>
        <v>00</v>
      </c>
      <c r="E842" s="677" t="str">
        <f t="shared" si="137"/>
        <v>01</v>
      </c>
      <c r="F842" s="691">
        <f t="shared" si="140"/>
        <v>15</v>
      </c>
      <c r="G842" s="692" t="str">
        <f t="shared" si="141"/>
        <v>015</v>
      </c>
      <c r="H842" s="680" t="str">
        <f t="shared" si="135"/>
        <v/>
      </c>
      <c r="L842" s="683" t="str">
        <f t="shared" si="131"/>
        <v/>
      </c>
      <c r="M842" s="684" t="str">
        <f t="shared" si="132"/>
        <v/>
      </c>
      <c r="N842" s="684" t="str">
        <f>IF(I842="","",IFERROR(VLOOKUP(B842,QUEUE!$F$11:$X$1000,19,FALSE),"NON"))</f>
        <v/>
      </c>
      <c r="O842" s="684" t="str">
        <f>IF(I842="","",IFERROR(IF(VLOOKUP(B842,REFINISH!$F$4:$O$1000,10,FALSE)="",VLOOKUP(B842,REFINISH!$F$4:$O$1000,8,FALSE),"OK"),"NON"))</f>
        <v/>
      </c>
      <c r="P842" s="684" t="str">
        <f t="shared" si="133"/>
        <v/>
      </c>
      <c r="AD842" s="686"/>
      <c r="AE842" s="686"/>
      <c r="AF842" s="686"/>
      <c r="DD842" s="626">
        <v>842</v>
      </c>
      <c r="DH842" s="681"/>
      <c r="DI842" s="662"/>
      <c r="DJ842" s="663"/>
      <c r="DK842" s="662"/>
      <c r="DL842" s="687" t="str">
        <f t="shared" si="134"/>
        <v/>
      </c>
      <c r="DM842" s="688"/>
    </row>
    <row r="843" spans="1:117" x14ac:dyDescent="0.25">
      <c r="A843" s="689" t="e">
        <f t="shared" si="138"/>
        <v>#VALUE!</v>
      </c>
      <c r="B843" s="690" t="e">
        <f t="shared" si="139"/>
        <v>#VALUE!</v>
      </c>
      <c r="C843" s="626">
        <v>843</v>
      </c>
      <c r="D843" s="677" t="str">
        <f t="shared" si="136"/>
        <v>00</v>
      </c>
      <c r="E843" s="677" t="str">
        <f t="shared" si="137"/>
        <v>01</v>
      </c>
      <c r="F843" s="691">
        <f t="shared" si="140"/>
        <v>16</v>
      </c>
      <c r="G843" s="692" t="str">
        <f t="shared" si="141"/>
        <v>016</v>
      </c>
      <c r="H843" s="680" t="str">
        <f t="shared" si="135"/>
        <v/>
      </c>
      <c r="L843" s="683" t="str">
        <f t="shared" si="131"/>
        <v/>
      </c>
      <c r="M843" s="684" t="str">
        <f t="shared" si="132"/>
        <v/>
      </c>
      <c r="N843" s="684" t="str">
        <f>IF(I843="","",IFERROR(VLOOKUP(B843,QUEUE!$F$11:$X$1000,19,FALSE),"NON"))</f>
        <v/>
      </c>
      <c r="O843" s="684" t="str">
        <f>IF(I843="","",IFERROR(IF(VLOOKUP(B843,REFINISH!$F$4:$O$1000,10,FALSE)="",VLOOKUP(B843,REFINISH!$F$4:$O$1000,8,FALSE),"OK"),"NON"))</f>
        <v/>
      </c>
      <c r="P843" s="684" t="str">
        <f t="shared" si="133"/>
        <v/>
      </c>
      <c r="AD843" s="686"/>
      <c r="AE843" s="686"/>
      <c r="AF843" s="686"/>
      <c r="DD843" s="626">
        <v>843</v>
      </c>
      <c r="DH843" s="681"/>
      <c r="DI843" s="662"/>
      <c r="DJ843" s="663"/>
      <c r="DK843" s="662"/>
      <c r="DL843" s="687" t="str">
        <f t="shared" si="134"/>
        <v/>
      </c>
      <c r="DM843" s="688"/>
    </row>
    <row r="844" spans="1:117" x14ac:dyDescent="0.25">
      <c r="A844" s="689" t="e">
        <f t="shared" si="138"/>
        <v>#VALUE!</v>
      </c>
      <c r="B844" s="690" t="e">
        <f t="shared" si="139"/>
        <v>#VALUE!</v>
      </c>
      <c r="C844" s="626">
        <v>844</v>
      </c>
      <c r="D844" s="677" t="str">
        <f t="shared" si="136"/>
        <v>00</v>
      </c>
      <c r="E844" s="677" t="str">
        <f t="shared" si="137"/>
        <v>01</v>
      </c>
      <c r="F844" s="691">
        <f t="shared" si="140"/>
        <v>17</v>
      </c>
      <c r="G844" s="692" t="str">
        <f t="shared" si="141"/>
        <v>017</v>
      </c>
      <c r="H844" s="680" t="str">
        <f t="shared" si="135"/>
        <v/>
      </c>
      <c r="L844" s="683" t="str">
        <f t="shared" si="131"/>
        <v/>
      </c>
      <c r="M844" s="684" t="str">
        <f t="shared" si="132"/>
        <v/>
      </c>
      <c r="N844" s="684" t="str">
        <f>IF(I844="","",IFERROR(VLOOKUP(B844,QUEUE!$F$11:$X$1000,19,FALSE),"NON"))</f>
        <v/>
      </c>
      <c r="O844" s="684" t="str">
        <f>IF(I844="","",IFERROR(IF(VLOOKUP(B844,REFINISH!$F$4:$O$1000,10,FALSE)="",VLOOKUP(B844,REFINISH!$F$4:$O$1000,8,FALSE),"OK"),"NON"))</f>
        <v/>
      </c>
      <c r="P844" s="684" t="str">
        <f t="shared" si="133"/>
        <v/>
      </c>
      <c r="AD844" s="686"/>
      <c r="AE844" s="686"/>
      <c r="AF844" s="686"/>
      <c r="DD844" s="626">
        <v>844</v>
      </c>
      <c r="DH844" s="681"/>
      <c r="DI844" s="662"/>
      <c r="DJ844" s="663"/>
      <c r="DK844" s="662"/>
      <c r="DL844" s="687" t="str">
        <f t="shared" si="134"/>
        <v/>
      </c>
      <c r="DM844" s="688"/>
    </row>
    <row r="845" spans="1:117" x14ac:dyDescent="0.25">
      <c r="A845" s="689" t="e">
        <f t="shared" si="138"/>
        <v>#VALUE!</v>
      </c>
      <c r="B845" s="690" t="e">
        <f t="shared" si="139"/>
        <v>#VALUE!</v>
      </c>
      <c r="C845" s="626">
        <v>845</v>
      </c>
      <c r="D845" s="677" t="str">
        <f t="shared" si="136"/>
        <v>00</v>
      </c>
      <c r="E845" s="677" t="str">
        <f t="shared" si="137"/>
        <v>01</v>
      </c>
      <c r="F845" s="691">
        <f t="shared" si="140"/>
        <v>18</v>
      </c>
      <c r="G845" s="692" t="str">
        <f t="shared" si="141"/>
        <v>018</v>
      </c>
      <c r="H845" s="680" t="str">
        <f t="shared" si="135"/>
        <v/>
      </c>
      <c r="L845" s="683" t="str">
        <f t="shared" si="131"/>
        <v/>
      </c>
      <c r="M845" s="684" t="str">
        <f t="shared" si="132"/>
        <v/>
      </c>
      <c r="N845" s="684" t="str">
        <f>IF(I845="","",IFERROR(VLOOKUP(B845,QUEUE!$F$11:$X$1000,19,FALSE),"NON"))</f>
        <v/>
      </c>
      <c r="O845" s="684" t="str">
        <f>IF(I845="","",IFERROR(IF(VLOOKUP(B845,REFINISH!$F$4:$O$1000,10,FALSE)="",VLOOKUP(B845,REFINISH!$F$4:$O$1000,8,FALSE),"OK"),"NON"))</f>
        <v/>
      </c>
      <c r="P845" s="684" t="str">
        <f t="shared" si="133"/>
        <v/>
      </c>
      <c r="AD845" s="686"/>
      <c r="AE845" s="686"/>
      <c r="AF845" s="686"/>
      <c r="DD845" s="626">
        <v>845</v>
      </c>
      <c r="DH845" s="681"/>
      <c r="DI845" s="662"/>
      <c r="DJ845" s="663"/>
      <c r="DK845" s="662"/>
      <c r="DL845" s="687" t="str">
        <f t="shared" si="134"/>
        <v/>
      </c>
      <c r="DM845" s="688"/>
    </row>
    <row r="846" spans="1:117" x14ac:dyDescent="0.25">
      <c r="A846" s="689" t="e">
        <f t="shared" si="138"/>
        <v>#VALUE!</v>
      </c>
      <c r="B846" s="690" t="e">
        <f t="shared" si="139"/>
        <v>#VALUE!</v>
      </c>
      <c r="C846" s="626">
        <v>846</v>
      </c>
      <c r="D846" s="677" t="str">
        <f t="shared" si="136"/>
        <v>00</v>
      </c>
      <c r="E846" s="677" t="str">
        <f t="shared" si="137"/>
        <v>01</v>
      </c>
      <c r="F846" s="691">
        <f t="shared" si="140"/>
        <v>19</v>
      </c>
      <c r="G846" s="692" t="str">
        <f t="shared" si="141"/>
        <v>019</v>
      </c>
      <c r="H846" s="680" t="str">
        <f t="shared" si="135"/>
        <v/>
      </c>
      <c r="L846" s="683" t="str">
        <f t="shared" si="131"/>
        <v/>
      </c>
      <c r="M846" s="684" t="str">
        <f t="shared" si="132"/>
        <v/>
      </c>
      <c r="N846" s="684" t="str">
        <f>IF(I846="","",IFERROR(VLOOKUP(B846,QUEUE!$F$11:$X$1000,19,FALSE),"NON"))</f>
        <v/>
      </c>
      <c r="O846" s="684" t="str">
        <f>IF(I846="","",IFERROR(IF(VLOOKUP(B846,REFINISH!$F$4:$O$1000,10,FALSE)="",VLOOKUP(B846,REFINISH!$F$4:$O$1000,8,FALSE),"OK"),"NON"))</f>
        <v/>
      </c>
      <c r="P846" s="684" t="str">
        <f t="shared" si="133"/>
        <v/>
      </c>
      <c r="AD846" s="686"/>
      <c r="AE846" s="686"/>
      <c r="AF846" s="686"/>
      <c r="DD846" s="626">
        <v>846</v>
      </c>
      <c r="DH846" s="681"/>
      <c r="DI846" s="662"/>
      <c r="DJ846" s="663"/>
      <c r="DK846" s="662"/>
      <c r="DL846" s="687" t="str">
        <f t="shared" si="134"/>
        <v/>
      </c>
      <c r="DM846" s="688"/>
    </row>
    <row r="847" spans="1:117" x14ac:dyDescent="0.25">
      <c r="A847" s="689" t="e">
        <f t="shared" si="138"/>
        <v>#VALUE!</v>
      </c>
      <c r="B847" s="690" t="e">
        <f t="shared" si="139"/>
        <v>#VALUE!</v>
      </c>
      <c r="C847" s="626">
        <v>847</v>
      </c>
      <c r="D847" s="677" t="str">
        <f t="shared" si="136"/>
        <v>00</v>
      </c>
      <c r="E847" s="677" t="str">
        <f t="shared" si="137"/>
        <v>01</v>
      </c>
      <c r="F847" s="691">
        <f t="shared" si="140"/>
        <v>20</v>
      </c>
      <c r="G847" s="692" t="str">
        <f t="shared" si="141"/>
        <v>020</v>
      </c>
      <c r="H847" s="680" t="str">
        <f t="shared" si="135"/>
        <v/>
      </c>
      <c r="L847" s="683" t="str">
        <f t="shared" si="131"/>
        <v/>
      </c>
      <c r="M847" s="684" t="str">
        <f t="shared" si="132"/>
        <v/>
      </c>
      <c r="N847" s="684" t="str">
        <f>IF(I847="","",IFERROR(VLOOKUP(B847,QUEUE!$F$11:$X$1000,19,FALSE),"NON"))</f>
        <v/>
      </c>
      <c r="O847" s="684" t="str">
        <f>IF(I847="","",IFERROR(IF(VLOOKUP(B847,REFINISH!$F$4:$O$1000,10,FALSE)="",VLOOKUP(B847,REFINISH!$F$4:$O$1000,8,FALSE),"OK"),"NON"))</f>
        <v/>
      </c>
      <c r="P847" s="684" t="str">
        <f t="shared" si="133"/>
        <v/>
      </c>
      <c r="AD847" s="686"/>
      <c r="AE847" s="686"/>
      <c r="AF847" s="686"/>
      <c r="DD847" s="626">
        <v>847</v>
      </c>
      <c r="DH847" s="681"/>
      <c r="DI847" s="662"/>
      <c r="DJ847" s="663"/>
      <c r="DK847" s="662"/>
      <c r="DL847" s="687" t="str">
        <f t="shared" si="134"/>
        <v/>
      </c>
      <c r="DM847" s="688"/>
    </row>
    <row r="848" spans="1:117" x14ac:dyDescent="0.25">
      <c r="A848" s="689" t="e">
        <f t="shared" si="138"/>
        <v>#VALUE!</v>
      </c>
      <c r="B848" s="690" t="e">
        <f t="shared" si="139"/>
        <v>#VALUE!</v>
      </c>
      <c r="C848" s="626">
        <v>848</v>
      </c>
      <c r="D848" s="677" t="str">
        <f t="shared" si="136"/>
        <v>00</v>
      </c>
      <c r="E848" s="677" t="str">
        <f t="shared" si="137"/>
        <v>01</v>
      </c>
      <c r="F848" s="691">
        <f t="shared" si="140"/>
        <v>21</v>
      </c>
      <c r="G848" s="692" t="str">
        <f t="shared" si="141"/>
        <v>021</v>
      </c>
      <c r="H848" s="680" t="str">
        <f t="shared" si="135"/>
        <v/>
      </c>
      <c r="L848" s="683" t="str">
        <f t="shared" si="131"/>
        <v/>
      </c>
      <c r="M848" s="684" t="str">
        <f t="shared" si="132"/>
        <v/>
      </c>
      <c r="N848" s="684" t="str">
        <f>IF(I848="","",IFERROR(VLOOKUP(B848,QUEUE!$F$11:$X$1000,19,FALSE),"NON"))</f>
        <v/>
      </c>
      <c r="O848" s="684" t="str">
        <f>IF(I848="","",IFERROR(IF(VLOOKUP(B848,REFINISH!$F$4:$O$1000,10,FALSE)="",VLOOKUP(B848,REFINISH!$F$4:$O$1000,8,FALSE),"OK"),"NON"))</f>
        <v/>
      </c>
      <c r="P848" s="684" t="str">
        <f t="shared" si="133"/>
        <v/>
      </c>
      <c r="AD848" s="686"/>
      <c r="AE848" s="686"/>
      <c r="AF848" s="686"/>
      <c r="DD848" s="626">
        <v>848</v>
      </c>
      <c r="DH848" s="681"/>
      <c r="DI848" s="662"/>
      <c r="DJ848" s="663"/>
      <c r="DK848" s="662"/>
      <c r="DL848" s="687" t="str">
        <f t="shared" si="134"/>
        <v/>
      </c>
      <c r="DM848" s="688"/>
    </row>
    <row r="849" spans="1:117" x14ac:dyDescent="0.25">
      <c r="A849" s="689" t="e">
        <f t="shared" si="138"/>
        <v>#VALUE!</v>
      </c>
      <c r="B849" s="690" t="e">
        <f t="shared" si="139"/>
        <v>#VALUE!</v>
      </c>
      <c r="C849" s="626">
        <v>849</v>
      </c>
      <c r="D849" s="677" t="str">
        <f t="shared" si="136"/>
        <v>00</v>
      </c>
      <c r="E849" s="677" t="str">
        <f t="shared" si="137"/>
        <v>01</v>
      </c>
      <c r="F849" s="691">
        <f t="shared" si="140"/>
        <v>22</v>
      </c>
      <c r="G849" s="692" t="str">
        <f t="shared" si="141"/>
        <v>022</v>
      </c>
      <c r="H849" s="680" t="str">
        <f t="shared" si="135"/>
        <v/>
      </c>
      <c r="L849" s="683" t="str">
        <f t="shared" si="131"/>
        <v/>
      </c>
      <c r="M849" s="684" t="str">
        <f t="shared" si="132"/>
        <v/>
      </c>
      <c r="N849" s="684" t="str">
        <f>IF(I849="","",IFERROR(VLOOKUP(B849,QUEUE!$F$11:$X$1000,19,FALSE),"NON"))</f>
        <v/>
      </c>
      <c r="O849" s="684" t="str">
        <f>IF(I849="","",IFERROR(IF(VLOOKUP(B849,REFINISH!$F$4:$O$1000,10,FALSE)="",VLOOKUP(B849,REFINISH!$F$4:$O$1000,8,FALSE),"OK"),"NON"))</f>
        <v/>
      </c>
      <c r="P849" s="684" t="str">
        <f t="shared" si="133"/>
        <v/>
      </c>
      <c r="AD849" s="686"/>
      <c r="AE849" s="686"/>
      <c r="AF849" s="686"/>
      <c r="DD849" s="626">
        <v>849</v>
      </c>
      <c r="DH849" s="681"/>
      <c r="DI849" s="662"/>
      <c r="DJ849" s="663"/>
      <c r="DK849" s="662"/>
      <c r="DL849" s="687" t="str">
        <f t="shared" si="134"/>
        <v/>
      </c>
      <c r="DM849" s="688"/>
    </row>
    <row r="850" spans="1:117" x14ac:dyDescent="0.25">
      <c r="A850" s="689" t="e">
        <f t="shared" si="138"/>
        <v>#VALUE!</v>
      </c>
      <c r="B850" s="690" t="e">
        <f t="shared" si="139"/>
        <v>#VALUE!</v>
      </c>
      <c r="C850" s="626">
        <v>850</v>
      </c>
      <c r="D850" s="677" t="str">
        <f t="shared" si="136"/>
        <v>00</v>
      </c>
      <c r="E850" s="677" t="str">
        <f t="shared" si="137"/>
        <v>01</v>
      </c>
      <c r="F850" s="691">
        <f t="shared" si="140"/>
        <v>23</v>
      </c>
      <c r="G850" s="692" t="str">
        <f t="shared" si="141"/>
        <v>023</v>
      </c>
      <c r="H850" s="680" t="str">
        <f t="shared" si="135"/>
        <v/>
      </c>
      <c r="L850" s="683" t="str">
        <f t="shared" si="131"/>
        <v/>
      </c>
      <c r="M850" s="684" t="str">
        <f t="shared" si="132"/>
        <v/>
      </c>
      <c r="N850" s="684" t="str">
        <f>IF(I850="","",IFERROR(VLOOKUP(B850,QUEUE!$F$11:$X$1000,19,FALSE),"NON"))</f>
        <v/>
      </c>
      <c r="O850" s="684" t="str">
        <f>IF(I850="","",IFERROR(IF(VLOOKUP(B850,REFINISH!$F$4:$O$1000,10,FALSE)="",VLOOKUP(B850,REFINISH!$F$4:$O$1000,8,FALSE),"OK"),"NON"))</f>
        <v/>
      </c>
      <c r="P850" s="684" t="str">
        <f t="shared" si="133"/>
        <v/>
      </c>
      <c r="AD850" s="686"/>
      <c r="AE850" s="686"/>
      <c r="AF850" s="686"/>
      <c r="DD850" s="626">
        <v>850</v>
      </c>
      <c r="DH850" s="681"/>
      <c r="DI850" s="662"/>
      <c r="DJ850" s="663"/>
      <c r="DK850" s="662"/>
      <c r="DL850" s="687" t="str">
        <f t="shared" si="134"/>
        <v/>
      </c>
      <c r="DM850" s="688"/>
    </row>
    <row r="851" spans="1:117" x14ac:dyDescent="0.25">
      <c r="A851" s="689" t="e">
        <f t="shared" si="138"/>
        <v>#VALUE!</v>
      </c>
      <c r="B851" s="690" t="e">
        <f t="shared" si="139"/>
        <v>#VALUE!</v>
      </c>
      <c r="C851" s="626">
        <v>851</v>
      </c>
      <c r="D851" s="677" t="str">
        <f t="shared" si="136"/>
        <v>00</v>
      </c>
      <c r="E851" s="677" t="str">
        <f t="shared" si="137"/>
        <v>01</v>
      </c>
      <c r="F851" s="691">
        <f t="shared" si="140"/>
        <v>24</v>
      </c>
      <c r="G851" s="692" t="str">
        <f t="shared" si="141"/>
        <v>024</v>
      </c>
      <c r="H851" s="680" t="str">
        <f t="shared" si="135"/>
        <v/>
      </c>
      <c r="L851" s="683" t="str">
        <f t="shared" si="131"/>
        <v/>
      </c>
      <c r="M851" s="684" t="str">
        <f t="shared" si="132"/>
        <v/>
      </c>
      <c r="N851" s="684" t="str">
        <f>IF(I851="","",IFERROR(VLOOKUP(B851,QUEUE!$F$11:$X$1000,19,FALSE),"NON"))</f>
        <v/>
      </c>
      <c r="O851" s="684" t="str">
        <f>IF(I851="","",IFERROR(IF(VLOOKUP(B851,REFINISH!$F$4:$O$1000,10,FALSE)="",VLOOKUP(B851,REFINISH!$F$4:$O$1000,8,FALSE),"OK"),"NON"))</f>
        <v/>
      </c>
      <c r="P851" s="684" t="str">
        <f t="shared" si="133"/>
        <v/>
      </c>
      <c r="AD851" s="686"/>
      <c r="AE851" s="686"/>
      <c r="AF851" s="686"/>
      <c r="DD851" s="626">
        <v>851</v>
      </c>
      <c r="DH851" s="681"/>
      <c r="DI851" s="662"/>
      <c r="DJ851" s="663"/>
      <c r="DK851" s="662"/>
      <c r="DL851" s="687" t="str">
        <f t="shared" si="134"/>
        <v/>
      </c>
      <c r="DM851" s="688"/>
    </row>
    <row r="852" spans="1:117" x14ac:dyDescent="0.25">
      <c r="A852" s="689" t="e">
        <f t="shared" si="138"/>
        <v>#VALUE!</v>
      </c>
      <c r="B852" s="690" t="e">
        <f t="shared" si="139"/>
        <v>#VALUE!</v>
      </c>
      <c r="C852" s="626">
        <v>852</v>
      </c>
      <c r="D852" s="677" t="str">
        <f t="shared" si="136"/>
        <v>00</v>
      </c>
      <c r="E852" s="677" t="str">
        <f t="shared" si="137"/>
        <v>01</v>
      </c>
      <c r="F852" s="691">
        <f t="shared" si="140"/>
        <v>25</v>
      </c>
      <c r="G852" s="692" t="str">
        <f t="shared" si="141"/>
        <v>025</v>
      </c>
      <c r="H852" s="680" t="str">
        <f t="shared" si="135"/>
        <v/>
      </c>
      <c r="L852" s="683" t="str">
        <f t="shared" si="131"/>
        <v/>
      </c>
      <c r="M852" s="684" t="str">
        <f t="shared" si="132"/>
        <v/>
      </c>
      <c r="N852" s="684" t="str">
        <f>IF(I852="","",IFERROR(VLOOKUP(B852,QUEUE!$F$11:$X$1000,19,FALSE),"NON"))</f>
        <v/>
      </c>
      <c r="O852" s="684" t="str">
        <f>IF(I852="","",IFERROR(IF(VLOOKUP(B852,REFINISH!$F$4:$O$1000,10,FALSE)="",VLOOKUP(B852,REFINISH!$F$4:$O$1000,8,FALSE),"OK"),"NON"))</f>
        <v/>
      </c>
      <c r="P852" s="684" t="str">
        <f t="shared" si="133"/>
        <v/>
      </c>
      <c r="AD852" s="686"/>
      <c r="AE852" s="686"/>
      <c r="AF852" s="686"/>
      <c r="DD852" s="626">
        <v>852</v>
      </c>
      <c r="DH852" s="681"/>
      <c r="DI852" s="662"/>
      <c r="DJ852" s="663"/>
      <c r="DK852" s="662"/>
      <c r="DL852" s="687" t="str">
        <f t="shared" si="134"/>
        <v/>
      </c>
      <c r="DM852" s="688"/>
    </row>
    <row r="853" spans="1:117" x14ac:dyDescent="0.25">
      <c r="A853" s="689" t="e">
        <f t="shared" si="138"/>
        <v>#VALUE!</v>
      </c>
      <c r="B853" s="690" t="e">
        <f t="shared" si="139"/>
        <v>#VALUE!</v>
      </c>
      <c r="C853" s="626">
        <v>853</v>
      </c>
      <c r="D853" s="677" t="str">
        <f t="shared" si="136"/>
        <v>00</v>
      </c>
      <c r="E853" s="677" t="str">
        <f t="shared" si="137"/>
        <v>01</v>
      </c>
      <c r="F853" s="691">
        <f t="shared" si="140"/>
        <v>26</v>
      </c>
      <c r="G853" s="692" t="str">
        <f t="shared" si="141"/>
        <v>026</v>
      </c>
      <c r="H853" s="680" t="str">
        <f t="shared" si="135"/>
        <v/>
      </c>
      <c r="L853" s="683" t="str">
        <f t="shared" si="131"/>
        <v/>
      </c>
      <c r="M853" s="684" t="str">
        <f t="shared" si="132"/>
        <v/>
      </c>
      <c r="N853" s="684" t="str">
        <f>IF(I853="","",IFERROR(VLOOKUP(B853,QUEUE!$F$11:$X$1000,19,FALSE),"NON"))</f>
        <v/>
      </c>
      <c r="O853" s="684" t="str">
        <f>IF(I853="","",IFERROR(IF(VLOOKUP(B853,REFINISH!$F$4:$O$1000,10,FALSE)="",VLOOKUP(B853,REFINISH!$F$4:$O$1000,8,FALSE),"OK"),"NON"))</f>
        <v/>
      </c>
      <c r="P853" s="684" t="str">
        <f t="shared" si="133"/>
        <v/>
      </c>
      <c r="AD853" s="686"/>
      <c r="AE853" s="686"/>
      <c r="AF853" s="686"/>
      <c r="DD853" s="626">
        <v>853</v>
      </c>
      <c r="DH853" s="681"/>
      <c r="DI853" s="662"/>
      <c r="DJ853" s="663"/>
      <c r="DK853" s="662"/>
      <c r="DL853" s="687" t="str">
        <f t="shared" si="134"/>
        <v/>
      </c>
      <c r="DM853" s="688"/>
    </row>
    <row r="854" spans="1:117" x14ac:dyDescent="0.25">
      <c r="A854" s="689" t="e">
        <f t="shared" si="138"/>
        <v>#VALUE!</v>
      </c>
      <c r="B854" s="690" t="e">
        <f t="shared" si="139"/>
        <v>#VALUE!</v>
      </c>
      <c r="C854" s="626">
        <v>854</v>
      </c>
      <c r="D854" s="677" t="str">
        <f t="shared" si="136"/>
        <v>00</v>
      </c>
      <c r="E854" s="677" t="str">
        <f t="shared" si="137"/>
        <v>01</v>
      </c>
      <c r="F854" s="691">
        <f t="shared" si="140"/>
        <v>27</v>
      </c>
      <c r="G854" s="692" t="str">
        <f t="shared" si="141"/>
        <v>027</v>
      </c>
      <c r="H854" s="680" t="str">
        <f t="shared" si="135"/>
        <v/>
      </c>
      <c r="L854" s="683" t="str">
        <f t="shared" si="131"/>
        <v/>
      </c>
      <c r="M854" s="684" t="str">
        <f t="shared" si="132"/>
        <v/>
      </c>
      <c r="N854" s="684" t="str">
        <f>IF(I854="","",IFERROR(VLOOKUP(B854,QUEUE!$F$11:$X$1000,19,FALSE),"NON"))</f>
        <v/>
      </c>
      <c r="O854" s="684" t="str">
        <f>IF(I854="","",IFERROR(IF(VLOOKUP(B854,REFINISH!$F$4:$O$1000,10,FALSE)="",VLOOKUP(B854,REFINISH!$F$4:$O$1000,8,FALSE),"OK"),"NON"))</f>
        <v/>
      </c>
      <c r="P854" s="684" t="str">
        <f t="shared" si="133"/>
        <v/>
      </c>
      <c r="AD854" s="686"/>
      <c r="AE854" s="686"/>
      <c r="AF854" s="686"/>
      <c r="DD854" s="626">
        <v>854</v>
      </c>
      <c r="DH854" s="681"/>
      <c r="DI854" s="662"/>
      <c r="DJ854" s="663"/>
      <c r="DK854" s="662"/>
      <c r="DL854" s="687" t="str">
        <f t="shared" si="134"/>
        <v/>
      </c>
      <c r="DM854" s="688"/>
    </row>
    <row r="855" spans="1:117" x14ac:dyDescent="0.25">
      <c r="A855" s="689" t="e">
        <f t="shared" si="138"/>
        <v>#VALUE!</v>
      </c>
      <c r="B855" s="690" t="e">
        <f t="shared" si="139"/>
        <v>#VALUE!</v>
      </c>
      <c r="C855" s="626">
        <v>855</v>
      </c>
      <c r="D855" s="677" t="str">
        <f t="shared" si="136"/>
        <v>00</v>
      </c>
      <c r="E855" s="677" t="str">
        <f t="shared" si="137"/>
        <v>01</v>
      </c>
      <c r="F855" s="691">
        <f t="shared" si="140"/>
        <v>28</v>
      </c>
      <c r="G855" s="692" t="str">
        <f t="shared" si="141"/>
        <v>028</v>
      </c>
      <c r="H855" s="680" t="str">
        <f t="shared" si="135"/>
        <v/>
      </c>
      <c r="L855" s="683" t="str">
        <f t="shared" si="131"/>
        <v/>
      </c>
      <c r="M855" s="684" t="str">
        <f t="shared" si="132"/>
        <v/>
      </c>
      <c r="N855" s="684" t="str">
        <f>IF(I855="","",IFERROR(VLOOKUP(B855,QUEUE!$F$11:$X$1000,19,FALSE),"NON"))</f>
        <v/>
      </c>
      <c r="O855" s="684" t="str">
        <f>IF(I855="","",IFERROR(IF(VLOOKUP(B855,REFINISH!$F$4:$O$1000,10,FALSE)="",VLOOKUP(B855,REFINISH!$F$4:$O$1000,8,FALSE),"OK"),"NON"))</f>
        <v/>
      </c>
      <c r="P855" s="684" t="str">
        <f t="shared" si="133"/>
        <v/>
      </c>
      <c r="AD855" s="686"/>
      <c r="AE855" s="686"/>
      <c r="AF855" s="686"/>
      <c r="DD855" s="626">
        <v>855</v>
      </c>
      <c r="DH855" s="681"/>
      <c r="DI855" s="662"/>
      <c r="DJ855" s="663"/>
      <c r="DK855" s="662"/>
      <c r="DL855" s="687" t="str">
        <f t="shared" si="134"/>
        <v/>
      </c>
      <c r="DM855" s="688"/>
    </row>
    <row r="856" spans="1:117" x14ac:dyDescent="0.25">
      <c r="A856" s="689" t="e">
        <f t="shared" si="138"/>
        <v>#VALUE!</v>
      </c>
      <c r="B856" s="690" t="e">
        <f t="shared" si="139"/>
        <v>#VALUE!</v>
      </c>
      <c r="C856" s="626">
        <v>856</v>
      </c>
      <c r="D856" s="677" t="str">
        <f t="shared" si="136"/>
        <v>00</v>
      </c>
      <c r="E856" s="677" t="str">
        <f t="shared" si="137"/>
        <v>01</v>
      </c>
      <c r="F856" s="691">
        <f t="shared" si="140"/>
        <v>29</v>
      </c>
      <c r="G856" s="692" t="str">
        <f t="shared" si="141"/>
        <v>029</v>
      </c>
      <c r="H856" s="680" t="str">
        <f t="shared" si="135"/>
        <v/>
      </c>
      <c r="L856" s="683" t="str">
        <f t="shared" si="131"/>
        <v/>
      </c>
      <c r="M856" s="684" t="str">
        <f t="shared" si="132"/>
        <v/>
      </c>
      <c r="N856" s="684" t="str">
        <f>IF(I856="","",IFERROR(VLOOKUP(B856,QUEUE!$F$11:$X$1000,19,FALSE),"NON"))</f>
        <v/>
      </c>
      <c r="O856" s="684" t="str">
        <f>IF(I856="","",IFERROR(IF(VLOOKUP(B856,REFINISH!$F$4:$O$1000,10,FALSE)="",VLOOKUP(B856,REFINISH!$F$4:$O$1000,8,FALSE),"OK"),"NON"))</f>
        <v/>
      </c>
      <c r="P856" s="684" t="str">
        <f t="shared" si="133"/>
        <v/>
      </c>
      <c r="AD856" s="686"/>
      <c r="AE856" s="686"/>
      <c r="AF856" s="686"/>
      <c r="DD856" s="626">
        <v>856</v>
      </c>
      <c r="DH856" s="681"/>
      <c r="DI856" s="662"/>
      <c r="DJ856" s="663"/>
      <c r="DK856" s="662"/>
      <c r="DL856" s="687" t="str">
        <f t="shared" si="134"/>
        <v/>
      </c>
      <c r="DM856" s="688"/>
    </row>
    <row r="857" spans="1:117" x14ac:dyDescent="0.25">
      <c r="A857" s="689" t="e">
        <f t="shared" si="138"/>
        <v>#VALUE!</v>
      </c>
      <c r="B857" s="690" t="e">
        <f t="shared" si="139"/>
        <v>#VALUE!</v>
      </c>
      <c r="C857" s="626">
        <v>857</v>
      </c>
      <c r="D857" s="677" t="str">
        <f t="shared" si="136"/>
        <v>00</v>
      </c>
      <c r="E857" s="677" t="str">
        <f t="shared" si="137"/>
        <v>01</v>
      </c>
      <c r="F857" s="691">
        <f t="shared" si="140"/>
        <v>30</v>
      </c>
      <c r="G857" s="692" t="str">
        <f t="shared" si="141"/>
        <v>030</v>
      </c>
      <c r="H857" s="680" t="str">
        <f t="shared" si="135"/>
        <v/>
      </c>
      <c r="L857" s="683" t="str">
        <f t="shared" si="131"/>
        <v/>
      </c>
      <c r="M857" s="684" t="str">
        <f t="shared" si="132"/>
        <v/>
      </c>
      <c r="N857" s="684" t="str">
        <f>IF(I857="","",IFERROR(VLOOKUP(B857,QUEUE!$F$11:$X$1000,19,FALSE),"NON"))</f>
        <v/>
      </c>
      <c r="O857" s="684" t="str">
        <f>IF(I857="","",IFERROR(IF(VLOOKUP(B857,REFINISH!$F$4:$O$1000,10,FALSE)="",VLOOKUP(B857,REFINISH!$F$4:$O$1000,8,FALSE),"OK"),"NON"))</f>
        <v/>
      </c>
      <c r="P857" s="684" t="str">
        <f t="shared" si="133"/>
        <v/>
      </c>
      <c r="AD857" s="686"/>
      <c r="AE857" s="686"/>
      <c r="AF857" s="686"/>
      <c r="DD857" s="626">
        <v>857</v>
      </c>
      <c r="DH857" s="681"/>
      <c r="DI857" s="662"/>
      <c r="DJ857" s="663"/>
      <c r="DK857" s="662"/>
      <c r="DL857" s="687" t="str">
        <f t="shared" si="134"/>
        <v/>
      </c>
      <c r="DM857" s="688"/>
    </row>
    <row r="858" spans="1:117" x14ac:dyDescent="0.25">
      <c r="A858" s="689" t="e">
        <f t="shared" si="138"/>
        <v>#VALUE!</v>
      </c>
      <c r="B858" s="690" t="e">
        <f t="shared" si="139"/>
        <v>#VALUE!</v>
      </c>
      <c r="C858" s="626">
        <v>858</v>
      </c>
      <c r="D858" s="677" t="str">
        <f t="shared" si="136"/>
        <v>00</v>
      </c>
      <c r="E858" s="677" t="str">
        <f t="shared" si="137"/>
        <v>01</v>
      </c>
      <c r="F858" s="691">
        <f t="shared" si="140"/>
        <v>31</v>
      </c>
      <c r="G858" s="692" t="str">
        <f t="shared" si="141"/>
        <v>031</v>
      </c>
      <c r="H858" s="680" t="str">
        <f t="shared" si="135"/>
        <v/>
      </c>
      <c r="L858" s="683" t="str">
        <f t="shared" si="131"/>
        <v/>
      </c>
      <c r="M858" s="684" t="str">
        <f t="shared" si="132"/>
        <v/>
      </c>
      <c r="N858" s="684" t="str">
        <f>IF(I858="","",IFERROR(VLOOKUP(B858,QUEUE!$F$11:$X$1000,19,FALSE),"NON"))</f>
        <v/>
      </c>
      <c r="O858" s="684" t="str">
        <f>IF(I858="","",IFERROR(IF(VLOOKUP(B858,REFINISH!$F$4:$O$1000,10,FALSE)="",VLOOKUP(B858,REFINISH!$F$4:$O$1000,8,FALSE),"OK"),"NON"))</f>
        <v/>
      </c>
      <c r="P858" s="684" t="str">
        <f t="shared" si="133"/>
        <v/>
      </c>
      <c r="AD858" s="686"/>
      <c r="AE858" s="686"/>
      <c r="AF858" s="686"/>
      <c r="DD858" s="626">
        <v>858</v>
      </c>
      <c r="DH858" s="681"/>
      <c r="DI858" s="662"/>
      <c r="DJ858" s="663"/>
      <c r="DK858" s="662"/>
      <c r="DL858" s="687" t="str">
        <f t="shared" si="134"/>
        <v/>
      </c>
      <c r="DM858" s="688"/>
    </row>
    <row r="859" spans="1:117" x14ac:dyDescent="0.25">
      <c r="A859" s="689" t="e">
        <f t="shared" si="138"/>
        <v>#VALUE!</v>
      </c>
      <c r="B859" s="690" t="e">
        <f t="shared" si="139"/>
        <v>#VALUE!</v>
      </c>
      <c r="C859" s="626">
        <v>859</v>
      </c>
      <c r="D859" s="677" t="str">
        <f t="shared" si="136"/>
        <v>00</v>
      </c>
      <c r="E859" s="677" t="str">
        <f t="shared" si="137"/>
        <v>01</v>
      </c>
      <c r="F859" s="691">
        <f t="shared" si="140"/>
        <v>32</v>
      </c>
      <c r="G859" s="692" t="str">
        <f t="shared" si="141"/>
        <v>032</v>
      </c>
      <c r="H859" s="680" t="str">
        <f t="shared" si="135"/>
        <v/>
      </c>
      <c r="L859" s="683" t="str">
        <f t="shared" si="131"/>
        <v/>
      </c>
      <c r="M859" s="684" t="str">
        <f t="shared" si="132"/>
        <v/>
      </c>
      <c r="N859" s="684" t="str">
        <f>IF(I859="","",IFERROR(VLOOKUP(B859,QUEUE!$F$11:$X$1000,19,FALSE),"NON"))</f>
        <v/>
      </c>
      <c r="O859" s="684" t="str">
        <f>IF(I859="","",IFERROR(IF(VLOOKUP(B859,REFINISH!$F$4:$O$1000,10,FALSE)="",VLOOKUP(B859,REFINISH!$F$4:$O$1000,8,FALSE),"OK"),"NON"))</f>
        <v/>
      </c>
      <c r="P859" s="684" t="str">
        <f t="shared" si="133"/>
        <v/>
      </c>
      <c r="AD859" s="686"/>
      <c r="AE859" s="686"/>
      <c r="AF859" s="686"/>
      <c r="DD859" s="626">
        <v>859</v>
      </c>
      <c r="DH859" s="681"/>
      <c r="DI859" s="662"/>
      <c r="DJ859" s="663"/>
      <c r="DK859" s="662"/>
      <c r="DL859" s="687" t="str">
        <f t="shared" si="134"/>
        <v/>
      </c>
      <c r="DM859" s="688"/>
    </row>
    <row r="860" spans="1:117" x14ac:dyDescent="0.25">
      <c r="A860" s="689" t="e">
        <f t="shared" si="138"/>
        <v>#VALUE!</v>
      </c>
      <c r="B860" s="690" t="e">
        <f t="shared" si="139"/>
        <v>#VALUE!</v>
      </c>
      <c r="C860" s="626">
        <v>860</v>
      </c>
      <c r="D860" s="677" t="str">
        <f t="shared" si="136"/>
        <v>00</v>
      </c>
      <c r="E860" s="677" t="str">
        <f t="shared" si="137"/>
        <v>01</v>
      </c>
      <c r="F860" s="691">
        <f t="shared" si="140"/>
        <v>33</v>
      </c>
      <c r="G860" s="692" t="str">
        <f t="shared" si="141"/>
        <v>033</v>
      </c>
      <c r="H860" s="680" t="str">
        <f t="shared" si="135"/>
        <v/>
      </c>
      <c r="L860" s="683" t="str">
        <f t="shared" si="131"/>
        <v/>
      </c>
      <c r="M860" s="684" t="str">
        <f t="shared" si="132"/>
        <v/>
      </c>
      <c r="N860" s="684" t="str">
        <f>IF(I860="","",IFERROR(VLOOKUP(B860,QUEUE!$F$11:$X$1000,19,FALSE),"NON"))</f>
        <v/>
      </c>
      <c r="O860" s="684" t="str">
        <f>IF(I860="","",IFERROR(IF(VLOOKUP(B860,REFINISH!$F$4:$O$1000,10,FALSE)="",VLOOKUP(B860,REFINISH!$F$4:$O$1000,8,FALSE),"OK"),"NON"))</f>
        <v/>
      </c>
      <c r="P860" s="684" t="str">
        <f t="shared" si="133"/>
        <v/>
      </c>
      <c r="AD860" s="686"/>
      <c r="AE860" s="686"/>
      <c r="AF860" s="686"/>
      <c r="DD860" s="626">
        <v>860</v>
      </c>
      <c r="DH860" s="681"/>
      <c r="DI860" s="662"/>
      <c r="DJ860" s="663"/>
      <c r="DK860" s="662"/>
      <c r="DL860" s="687" t="str">
        <f t="shared" si="134"/>
        <v/>
      </c>
      <c r="DM860" s="688"/>
    </row>
    <row r="861" spans="1:117" x14ac:dyDescent="0.25">
      <c r="A861" s="689" t="e">
        <f t="shared" si="138"/>
        <v>#VALUE!</v>
      </c>
      <c r="B861" s="690" t="e">
        <f t="shared" si="139"/>
        <v>#VALUE!</v>
      </c>
      <c r="C861" s="626">
        <v>861</v>
      </c>
      <c r="D861" s="677" t="str">
        <f t="shared" si="136"/>
        <v>00</v>
      </c>
      <c r="E861" s="677" t="str">
        <f t="shared" si="137"/>
        <v>01</v>
      </c>
      <c r="F861" s="691">
        <f t="shared" si="140"/>
        <v>34</v>
      </c>
      <c r="G861" s="692" t="str">
        <f t="shared" si="141"/>
        <v>034</v>
      </c>
      <c r="H861" s="680" t="str">
        <f t="shared" si="135"/>
        <v/>
      </c>
      <c r="L861" s="683" t="str">
        <f t="shared" si="131"/>
        <v/>
      </c>
      <c r="M861" s="684" t="str">
        <f t="shared" si="132"/>
        <v/>
      </c>
      <c r="N861" s="684" t="str">
        <f>IF(I861="","",IFERROR(VLOOKUP(B861,QUEUE!$F$11:$X$1000,19,FALSE),"NON"))</f>
        <v/>
      </c>
      <c r="O861" s="684" t="str">
        <f>IF(I861="","",IFERROR(IF(VLOOKUP(B861,REFINISH!$F$4:$O$1000,10,FALSE)="",VLOOKUP(B861,REFINISH!$F$4:$O$1000,8,FALSE),"OK"),"NON"))</f>
        <v/>
      </c>
      <c r="P861" s="684" t="str">
        <f t="shared" si="133"/>
        <v/>
      </c>
      <c r="AD861" s="686"/>
      <c r="AE861" s="686"/>
      <c r="AF861" s="686"/>
      <c r="DD861" s="626">
        <v>861</v>
      </c>
      <c r="DH861" s="681"/>
      <c r="DI861" s="662"/>
      <c r="DJ861" s="663"/>
      <c r="DK861" s="662"/>
      <c r="DL861" s="687" t="str">
        <f t="shared" si="134"/>
        <v/>
      </c>
      <c r="DM861" s="688"/>
    </row>
    <row r="862" spans="1:117" x14ac:dyDescent="0.25">
      <c r="A862" s="689" t="e">
        <f t="shared" si="138"/>
        <v>#VALUE!</v>
      </c>
      <c r="B862" s="690" t="e">
        <f t="shared" si="139"/>
        <v>#VALUE!</v>
      </c>
      <c r="C862" s="626">
        <v>862</v>
      </c>
      <c r="D862" s="677" t="str">
        <f t="shared" si="136"/>
        <v>00</v>
      </c>
      <c r="E862" s="677" t="str">
        <f t="shared" si="137"/>
        <v>01</v>
      </c>
      <c r="F862" s="691">
        <f t="shared" si="140"/>
        <v>35</v>
      </c>
      <c r="G862" s="692" t="str">
        <f t="shared" si="141"/>
        <v>035</v>
      </c>
      <c r="H862" s="680" t="str">
        <f t="shared" si="135"/>
        <v/>
      </c>
      <c r="L862" s="683" t="str">
        <f t="shared" si="131"/>
        <v/>
      </c>
      <c r="M862" s="684" t="str">
        <f t="shared" si="132"/>
        <v/>
      </c>
      <c r="N862" s="684" t="str">
        <f>IF(I862="","",IFERROR(VLOOKUP(B862,QUEUE!$F$11:$X$1000,19,FALSE),"NON"))</f>
        <v/>
      </c>
      <c r="O862" s="684" t="str">
        <f>IF(I862="","",IFERROR(IF(VLOOKUP(B862,REFINISH!$F$4:$O$1000,10,FALSE)="",VLOOKUP(B862,REFINISH!$F$4:$O$1000,8,FALSE),"OK"),"NON"))</f>
        <v/>
      </c>
      <c r="P862" s="684" t="str">
        <f t="shared" si="133"/>
        <v/>
      </c>
      <c r="AD862" s="686"/>
      <c r="AE862" s="686"/>
      <c r="AF862" s="686"/>
      <c r="DD862" s="626">
        <v>862</v>
      </c>
      <c r="DH862" s="681"/>
      <c r="DI862" s="662"/>
      <c r="DJ862" s="663"/>
      <c r="DK862" s="662"/>
      <c r="DL862" s="687" t="str">
        <f t="shared" si="134"/>
        <v/>
      </c>
      <c r="DM862" s="688"/>
    </row>
    <row r="863" spans="1:117" x14ac:dyDescent="0.25">
      <c r="A863" s="689" t="e">
        <f t="shared" si="138"/>
        <v>#VALUE!</v>
      </c>
      <c r="B863" s="690" t="e">
        <f t="shared" si="139"/>
        <v>#VALUE!</v>
      </c>
      <c r="C863" s="626">
        <v>863</v>
      </c>
      <c r="D863" s="677" t="str">
        <f t="shared" si="136"/>
        <v>00</v>
      </c>
      <c r="E863" s="677" t="str">
        <f t="shared" si="137"/>
        <v>01</v>
      </c>
      <c r="F863" s="691">
        <f t="shared" si="140"/>
        <v>36</v>
      </c>
      <c r="G863" s="692" t="str">
        <f t="shared" si="141"/>
        <v>036</v>
      </c>
      <c r="H863" s="680" t="str">
        <f t="shared" si="135"/>
        <v/>
      </c>
      <c r="L863" s="683" t="str">
        <f t="shared" si="131"/>
        <v/>
      </c>
      <c r="M863" s="684" t="str">
        <f t="shared" si="132"/>
        <v/>
      </c>
      <c r="N863" s="684" t="str">
        <f>IF(I863="","",IFERROR(VLOOKUP(B863,QUEUE!$F$11:$X$1000,19,FALSE),"NON"))</f>
        <v/>
      </c>
      <c r="O863" s="684" t="str">
        <f>IF(I863="","",IFERROR(IF(VLOOKUP(B863,REFINISH!$F$4:$O$1000,10,FALSE)="",VLOOKUP(B863,REFINISH!$F$4:$O$1000,8,FALSE),"OK"),"NON"))</f>
        <v/>
      </c>
      <c r="P863" s="684" t="str">
        <f t="shared" si="133"/>
        <v/>
      </c>
      <c r="AD863" s="686"/>
      <c r="AE863" s="686"/>
      <c r="AF863" s="686"/>
      <c r="DD863" s="626">
        <v>863</v>
      </c>
      <c r="DH863" s="681"/>
      <c r="DI863" s="662"/>
      <c r="DJ863" s="663"/>
      <c r="DK863" s="662"/>
      <c r="DL863" s="687" t="str">
        <f t="shared" si="134"/>
        <v/>
      </c>
      <c r="DM863" s="688"/>
    </row>
    <row r="864" spans="1:117" x14ac:dyDescent="0.25">
      <c r="A864" s="689" t="e">
        <f t="shared" si="138"/>
        <v>#VALUE!</v>
      </c>
      <c r="B864" s="690" t="e">
        <f t="shared" si="139"/>
        <v>#VALUE!</v>
      </c>
      <c r="C864" s="626">
        <v>864</v>
      </c>
      <c r="D864" s="677" t="str">
        <f t="shared" si="136"/>
        <v>00</v>
      </c>
      <c r="E864" s="677" t="str">
        <f t="shared" si="137"/>
        <v>01</v>
      </c>
      <c r="F864" s="691">
        <f t="shared" si="140"/>
        <v>37</v>
      </c>
      <c r="G864" s="692" t="str">
        <f t="shared" si="141"/>
        <v>037</v>
      </c>
      <c r="H864" s="680" t="str">
        <f t="shared" si="135"/>
        <v/>
      </c>
      <c r="L864" s="683" t="str">
        <f t="shared" si="131"/>
        <v/>
      </c>
      <c r="M864" s="684" t="str">
        <f t="shared" si="132"/>
        <v/>
      </c>
      <c r="N864" s="684" t="str">
        <f>IF(I864="","",IFERROR(VLOOKUP(B864,QUEUE!$F$11:$X$1000,19,FALSE),"NON"))</f>
        <v/>
      </c>
      <c r="O864" s="684" t="str">
        <f>IF(I864="","",IFERROR(IF(VLOOKUP(B864,REFINISH!$F$4:$O$1000,10,FALSE)="",VLOOKUP(B864,REFINISH!$F$4:$O$1000,8,FALSE),"OK"),"NON"))</f>
        <v/>
      </c>
      <c r="P864" s="684" t="str">
        <f t="shared" si="133"/>
        <v/>
      </c>
      <c r="AD864" s="686"/>
      <c r="AE864" s="686"/>
      <c r="AF864" s="686"/>
      <c r="DD864" s="626">
        <v>864</v>
      </c>
      <c r="DH864" s="681"/>
      <c r="DI864" s="662"/>
      <c r="DJ864" s="663"/>
      <c r="DK864" s="662"/>
      <c r="DL864" s="687" t="str">
        <f t="shared" si="134"/>
        <v/>
      </c>
      <c r="DM864" s="688"/>
    </row>
    <row r="865" spans="1:117" x14ac:dyDescent="0.25">
      <c r="A865" s="689" t="e">
        <f t="shared" si="138"/>
        <v>#VALUE!</v>
      </c>
      <c r="B865" s="690" t="e">
        <f t="shared" si="139"/>
        <v>#VALUE!</v>
      </c>
      <c r="C865" s="626">
        <v>865</v>
      </c>
      <c r="D865" s="677" t="str">
        <f t="shared" si="136"/>
        <v>00</v>
      </c>
      <c r="E865" s="677" t="str">
        <f t="shared" si="137"/>
        <v>01</v>
      </c>
      <c r="F865" s="691">
        <f t="shared" si="140"/>
        <v>38</v>
      </c>
      <c r="G865" s="692" t="str">
        <f t="shared" si="141"/>
        <v>038</v>
      </c>
      <c r="H865" s="680" t="str">
        <f t="shared" si="135"/>
        <v/>
      </c>
      <c r="L865" s="683" t="str">
        <f t="shared" si="131"/>
        <v/>
      </c>
      <c r="M865" s="684" t="str">
        <f t="shared" si="132"/>
        <v/>
      </c>
      <c r="N865" s="684" t="str">
        <f>IF(I865="","",IFERROR(VLOOKUP(B865,QUEUE!$F$11:$X$1000,19,FALSE),"NON"))</f>
        <v/>
      </c>
      <c r="O865" s="684" t="str">
        <f>IF(I865="","",IFERROR(IF(VLOOKUP(B865,REFINISH!$F$4:$O$1000,10,FALSE)="",VLOOKUP(B865,REFINISH!$F$4:$O$1000,8,FALSE),"OK"),"NON"))</f>
        <v/>
      </c>
      <c r="P865" s="684" t="str">
        <f t="shared" si="133"/>
        <v/>
      </c>
      <c r="AD865" s="686"/>
      <c r="AE865" s="686"/>
      <c r="AF865" s="686"/>
      <c r="DD865" s="626">
        <v>865</v>
      </c>
      <c r="DH865" s="681"/>
      <c r="DI865" s="662"/>
      <c r="DJ865" s="663"/>
      <c r="DK865" s="662"/>
      <c r="DL865" s="687" t="str">
        <f t="shared" si="134"/>
        <v/>
      </c>
      <c r="DM865" s="688"/>
    </row>
    <row r="866" spans="1:117" x14ac:dyDescent="0.25">
      <c r="A866" s="689" t="e">
        <f t="shared" si="138"/>
        <v>#VALUE!</v>
      </c>
      <c r="B866" s="690" t="e">
        <f t="shared" si="139"/>
        <v>#VALUE!</v>
      </c>
      <c r="C866" s="626">
        <v>866</v>
      </c>
      <c r="D866" s="677" t="str">
        <f t="shared" si="136"/>
        <v>00</v>
      </c>
      <c r="E866" s="677" t="str">
        <f t="shared" si="137"/>
        <v>01</v>
      </c>
      <c r="F866" s="691">
        <f t="shared" si="140"/>
        <v>39</v>
      </c>
      <c r="G866" s="692" t="str">
        <f t="shared" si="141"/>
        <v>039</v>
      </c>
      <c r="H866" s="680" t="str">
        <f t="shared" si="135"/>
        <v/>
      </c>
      <c r="L866" s="683" t="str">
        <f t="shared" si="131"/>
        <v/>
      </c>
      <c r="M866" s="684" t="str">
        <f t="shared" si="132"/>
        <v/>
      </c>
      <c r="N866" s="684" t="str">
        <f>IF(I866="","",IFERROR(VLOOKUP(B866,QUEUE!$F$11:$X$1000,19,FALSE),"NON"))</f>
        <v/>
      </c>
      <c r="O866" s="684" t="str">
        <f>IF(I866="","",IFERROR(IF(VLOOKUP(B866,REFINISH!$F$4:$O$1000,10,FALSE)="",VLOOKUP(B866,REFINISH!$F$4:$O$1000,8,FALSE),"OK"),"NON"))</f>
        <v/>
      </c>
      <c r="P866" s="684" t="str">
        <f t="shared" si="133"/>
        <v/>
      </c>
      <c r="AD866" s="686"/>
      <c r="AE866" s="686"/>
      <c r="AF866" s="686"/>
      <c r="DD866" s="626">
        <v>866</v>
      </c>
      <c r="DH866" s="681"/>
      <c r="DI866" s="662"/>
      <c r="DJ866" s="663"/>
      <c r="DK866" s="662"/>
      <c r="DL866" s="687" t="str">
        <f t="shared" si="134"/>
        <v/>
      </c>
      <c r="DM866" s="688"/>
    </row>
    <row r="867" spans="1:117" x14ac:dyDescent="0.25">
      <c r="A867" s="689" t="e">
        <f t="shared" si="138"/>
        <v>#VALUE!</v>
      </c>
      <c r="B867" s="690" t="e">
        <f t="shared" si="139"/>
        <v>#VALUE!</v>
      </c>
      <c r="C867" s="626">
        <v>867</v>
      </c>
      <c r="D867" s="677" t="str">
        <f t="shared" si="136"/>
        <v>00</v>
      </c>
      <c r="E867" s="677" t="str">
        <f t="shared" si="137"/>
        <v>01</v>
      </c>
      <c r="F867" s="691">
        <f t="shared" si="140"/>
        <v>40</v>
      </c>
      <c r="G867" s="692" t="str">
        <f t="shared" si="141"/>
        <v>040</v>
      </c>
      <c r="H867" s="680" t="str">
        <f t="shared" si="135"/>
        <v/>
      </c>
      <c r="L867" s="683" t="str">
        <f t="shared" si="131"/>
        <v/>
      </c>
      <c r="M867" s="684" t="str">
        <f t="shared" si="132"/>
        <v/>
      </c>
      <c r="N867" s="684" t="str">
        <f>IF(I867="","",IFERROR(VLOOKUP(B867,QUEUE!$F$11:$X$1000,19,FALSE),"NON"))</f>
        <v/>
      </c>
      <c r="O867" s="684" t="str">
        <f>IF(I867="","",IFERROR(IF(VLOOKUP(B867,REFINISH!$F$4:$O$1000,10,FALSE)="",VLOOKUP(B867,REFINISH!$F$4:$O$1000,8,FALSE),"OK"),"NON"))</f>
        <v/>
      </c>
      <c r="P867" s="684" t="str">
        <f t="shared" si="133"/>
        <v/>
      </c>
      <c r="AD867" s="686"/>
      <c r="AE867" s="686"/>
      <c r="AF867" s="686"/>
      <c r="DD867" s="626">
        <v>867</v>
      </c>
      <c r="DH867" s="681"/>
      <c r="DI867" s="662"/>
      <c r="DJ867" s="663"/>
      <c r="DK867" s="662"/>
      <c r="DL867" s="687" t="str">
        <f t="shared" si="134"/>
        <v/>
      </c>
      <c r="DM867" s="688"/>
    </row>
    <row r="868" spans="1:117" x14ac:dyDescent="0.25">
      <c r="A868" s="689" t="e">
        <f t="shared" si="138"/>
        <v>#VALUE!</v>
      </c>
      <c r="B868" s="690" t="e">
        <f t="shared" si="139"/>
        <v>#VALUE!</v>
      </c>
      <c r="C868" s="626">
        <v>868</v>
      </c>
      <c r="D868" s="677" t="str">
        <f t="shared" si="136"/>
        <v>00</v>
      </c>
      <c r="E868" s="677" t="str">
        <f t="shared" si="137"/>
        <v>01</v>
      </c>
      <c r="F868" s="691">
        <f t="shared" si="140"/>
        <v>41</v>
      </c>
      <c r="G868" s="692" t="str">
        <f t="shared" si="141"/>
        <v>041</v>
      </c>
      <c r="H868" s="680" t="str">
        <f t="shared" si="135"/>
        <v/>
      </c>
      <c r="L868" s="683" t="str">
        <f t="shared" si="131"/>
        <v/>
      </c>
      <c r="M868" s="684" t="str">
        <f t="shared" si="132"/>
        <v/>
      </c>
      <c r="N868" s="684" t="str">
        <f>IF(I868="","",IFERROR(VLOOKUP(B868,QUEUE!$F$11:$X$1000,19,FALSE),"NON"))</f>
        <v/>
      </c>
      <c r="O868" s="684" t="str">
        <f>IF(I868="","",IFERROR(IF(VLOOKUP(B868,REFINISH!$F$4:$O$1000,10,FALSE)="",VLOOKUP(B868,REFINISH!$F$4:$O$1000,8,FALSE),"OK"),"NON"))</f>
        <v/>
      </c>
      <c r="P868" s="684" t="str">
        <f t="shared" si="133"/>
        <v/>
      </c>
      <c r="AD868" s="686"/>
      <c r="AE868" s="686"/>
      <c r="AF868" s="686"/>
      <c r="DD868" s="626">
        <v>868</v>
      </c>
      <c r="DH868" s="681"/>
      <c r="DI868" s="662"/>
      <c r="DJ868" s="663"/>
      <c r="DK868" s="662"/>
      <c r="DL868" s="687" t="str">
        <f t="shared" si="134"/>
        <v/>
      </c>
      <c r="DM868" s="688"/>
    </row>
    <row r="869" spans="1:117" x14ac:dyDescent="0.25">
      <c r="A869" s="689" t="e">
        <f t="shared" si="138"/>
        <v>#VALUE!</v>
      </c>
      <c r="B869" s="690" t="e">
        <f t="shared" si="139"/>
        <v>#VALUE!</v>
      </c>
      <c r="C869" s="626">
        <v>869</v>
      </c>
      <c r="D869" s="677" t="str">
        <f t="shared" si="136"/>
        <v>00</v>
      </c>
      <c r="E869" s="677" t="str">
        <f t="shared" si="137"/>
        <v>01</v>
      </c>
      <c r="F869" s="691">
        <f t="shared" si="140"/>
        <v>42</v>
      </c>
      <c r="G869" s="692" t="str">
        <f t="shared" si="141"/>
        <v>042</v>
      </c>
      <c r="H869" s="680" t="str">
        <f t="shared" si="135"/>
        <v/>
      </c>
      <c r="L869" s="683" t="str">
        <f t="shared" si="131"/>
        <v/>
      </c>
      <c r="M869" s="684" t="str">
        <f t="shared" si="132"/>
        <v/>
      </c>
      <c r="N869" s="684" t="str">
        <f>IF(I869="","",IFERROR(VLOOKUP(B869,QUEUE!$F$11:$X$1000,19,FALSE),"NON"))</f>
        <v/>
      </c>
      <c r="O869" s="684" t="str">
        <f>IF(I869="","",IFERROR(IF(VLOOKUP(B869,REFINISH!$F$4:$O$1000,10,FALSE)="",VLOOKUP(B869,REFINISH!$F$4:$O$1000,8,FALSE),"OK"),"NON"))</f>
        <v/>
      </c>
      <c r="P869" s="684" t="str">
        <f t="shared" si="133"/>
        <v/>
      </c>
      <c r="AD869" s="686"/>
      <c r="AE869" s="686"/>
      <c r="AF869" s="686"/>
      <c r="DD869" s="626">
        <v>869</v>
      </c>
      <c r="DH869" s="681"/>
      <c r="DI869" s="662"/>
      <c r="DJ869" s="663"/>
      <c r="DK869" s="662"/>
      <c r="DL869" s="687" t="str">
        <f t="shared" si="134"/>
        <v/>
      </c>
      <c r="DM869" s="688"/>
    </row>
    <row r="870" spans="1:117" x14ac:dyDescent="0.25">
      <c r="A870" s="689" t="e">
        <f t="shared" si="138"/>
        <v>#VALUE!</v>
      </c>
      <c r="B870" s="690" t="e">
        <f t="shared" si="139"/>
        <v>#VALUE!</v>
      </c>
      <c r="C870" s="626">
        <v>870</v>
      </c>
      <c r="D870" s="677" t="str">
        <f t="shared" si="136"/>
        <v>00</v>
      </c>
      <c r="E870" s="677" t="str">
        <f t="shared" si="137"/>
        <v>01</v>
      </c>
      <c r="F870" s="691">
        <f t="shared" si="140"/>
        <v>43</v>
      </c>
      <c r="G870" s="692" t="str">
        <f t="shared" si="141"/>
        <v>043</v>
      </c>
      <c r="H870" s="680" t="str">
        <f t="shared" si="135"/>
        <v/>
      </c>
      <c r="L870" s="683" t="str">
        <f t="shared" si="131"/>
        <v/>
      </c>
      <c r="M870" s="684" t="str">
        <f t="shared" si="132"/>
        <v/>
      </c>
      <c r="N870" s="684" t="str">
        <f>IF(I870="","",IFERROR(VLOOKUP(B870,QUEUE!$F$11:$X$1000,19,FALSE),"NON"))</f>
        <v/>
      </c>
      <c r="O870" s="684" t="str">
        <f>IF(I870="","",IFERROR(IF(VLOOKUP(B870,REFINISH!$F$4:$O$1000,10,FALSE)="",VLOOKUP(B870,REFINISH!$F$4:$O$1000,8,FALSE),"OK"),"NON"))</f>
        <v/>
      </c>
      <c r="P870" s="684" t="str">
        <f t="shared" si="133"/>
        <v/>
      </c>
      <c r="AD870" s="686"/>
      <c r="AE870" s="686"/>
      <c r="AF870" s="686"/>
      <c r="DD870" s="626">
        <v>870</v>
      </c>
      <c r="DH870" s="681"/>
      <c r="DI870" s="662"/>
      <c r="DJ870" s="663"/>
      <c r="DK870" s="662"/>
      <c r="DL870" s="687" t="str">
        <f t="shared" si="134"/>
        <v/>
      </c>
      <c r="DM870" s="688"/>
    </row>
    <row r="871" spans="1:117" x14ac:dyDescent="0.25">
      <c r="A871" s="689" t="e">
        <f t="shared" si="138"/>
        <v>#VALUE!</v>
      </c>
      <c r="B871" s="690" t="e">
        <f t="shared" si="139"/>
        <v>#VALUE!</v>
      </c>
      <c r="C871" s="626">
        <v>871</v>
      </c>
      <c r="D871" s="677" t="str">
        <f t="shared" si="136"/>
        <v>00</v>
      </c>
      <c r="E871" s="677" t="str">
        <f t="shared" si="137"/>
        <v>01</v>
      </c>
      <c r="F871" s="691">
        <f t="shared" si="140"/>
        <v>44</v>
      </c>
      <c r="G871" s="692" t="str">
        <f t="shared" si="141"/>
        <v>044</v>
      </c>
      <c r="H871" s="680" t="str">
        <f t="shared" si="135"/>
        <v/>
      </c>
      <c r="L871" s="683" t="str">
        <f t="shared" si="131"/>
        <v/>
      </c>
      <c r="M871" s="684" t="str">
        <f t="shared" si="132"/>
        <v/>
      </c>
      <c r="N871" s="684" t="str">
        <f>IF(I871="","",IFERROR(VLOOKUP(B871,QUEUE!$F$11:$X$1000,19,FALSE),"NON"))</f>
        <v/>
      </c>
      <c r="O871" s="684" t="str">
        <f>IF(I871="","",IFERROR(IF(VLOOKUP(B871,REFINISH!$F$4:$O$1000,10,FALSE)="",VLOOKUP(B871,REFINISH!$F$4:$O$1000,8,FALSE),"OK"),"NON"))</f>
        <v/>
      </c>
      <c r="P871" s="684" t="str">
        <f t="shared" si="133"/>
        <v/>
      </c>
      <c r="AD871" s="686"/>
      <c r="AE871" s="686"/>
      <c r="AF871" s="686"/>
      <c r="DD871" s="626">
        <v>871</v>
      </c>
      <c r="DH871" s="681"/>
      <c r="DI871" s="662"/>
      <c r="DJ871" s="663"/>
      <c r="DK871" s="662"/>
      <c r="DL871" s="687" t="str">
        <f t="shared" si="134"/>
        <v/>
      </c>
      <c r="DM871" s="688"/>
    </row>
    <row r="872" spans="1:117" x14ac:dyDescent="0.25">
      <c r="A872" s="689" t="e">
        <f t="shared" si="138"/>
        <v>#VALUE!</v>
      </c>
      <c r="B872" s="690" t="e">
        <f t="shared" si="139"/>
        <v>#VALUE!</v>
      </c>
      <c r="C872" s="626">
        <v>872</v>
      </c>
      <c r="D872" s="677" t="str">
        <f t="shared" si="136"/>
        <v>00</v>
      </c>
      <c r="E872" s="677" t="str">
        <f t="shared" si="137"/>
        <v>01</v>
      </c>
      <c r="F872" s="691">
        <f t="shared" si="140"/>
        <v>45</v>
      </c>
      <c r="G872" s="692" t="str">
        <f t="shared" si="141"/>
        <v>045</v>
      </c>
      <c r="H872" s="680" t="str">
        <f t="shared" si="135"/>
        <v/>
      </c>
      <c r="L872" s="683" t="str">
        <f t="shared" si="131"/>
        <v/>
      </c>
      <c r="M872" s="684" t="str">
        <f t="shared" si="132"/>
        <v/>
      </c>
      <c r="N872" s="684" t="str">
        <f>IF(I872="","",IFERROR(VLOOKUP(B872,QUEUE!$F$11:$X$1000,19,FALSE),"NON"))</f>
        <v/>
      </c>
      <c r="O872" s="684" t="str">
        <f>IF(I872="","",IFERROR(IF(VLOOKUP(B872,REFINISH!$F$4:$O$1000,10,FALSE)="",VLOOKUP(B872,REFINISH!$F$4:$O$1000,8,FALSE),"OK"),"NON"))</f>
        <v/>
      </c>
      <c r="P872" s="684" t="str">
        <f t="shared" si="133"/>
        <v/>
      </c>
      <c r="AD872" s="686"/>
      <c r="AE872" s="686"/>
      <c r="AF872" s="686"/>
      <c r="DD872" s="626">
        <v>872</v>
      </c>
      <c r="DH872" s="681"/>
      <c r="DI872" s="662"/>
      <c r="DJ872" s="663"/>
      <c r="DK872" s="662"/>
      <c r="DL872" s="687" t="str">
        <f t="shared" si="134"/>
        <v/>
      </c>
      <c r="DM872" s="688"/>
    </row>
    <row r="873" spans="1:117" x14ac:dyDescent="0.25">
      <c r="A873" s="689" t="e">
        <f t="shared" si="138"/>
        <v>#VALUE!</v>
      </c>
      <c r="B873" s="690" t="e">
        <f t="shared" si="139"/>
        <v>#VALUE!</v>
      </c>
      <c r="C873" s="626">
        <v>873</v>
      </c>
      <c r="D873" s="677" t="str">
        <f t="shared" si="136"/>
        <v>00</v>
      </c>
      <c r="E873" s="677" t="str">
        <f t="shared" si="137"/>
        <v>01</v>
      </c>
      <c r="F873" s="691">
        <f t="shared" si="140"/>
        <v>46</v>
      </c>
      <c r="G873" s="692" t="str">
        <f t="shared" si="141"/>
        <v>046</v>
      </c>
      <c r="H873" s="680" t="str">
        <f t="shared" si="135"/>
        <v/>
      </c>
      <c r="L873" s="683" t="str">
        <f t="shared" si="131"/>
        <v/>
      </c>
      <c r="M873" s="684" t="str">
        <f t="shared" si="132"/>
        <v/>
      </c>
      <c r="N873" s="684" t="str">
        <f>IF(I873="","",IFERROR(VLOOKUP(B873,QUEUE!$F$11:$X$1000,19,FALSE),"NON"))</f>
        <v/>
      </c>
      <c r="O873" s="684" t="str">
        <f>IF(I873="","",IFERROR(IF(VLOOKUP(B873,REFINISH!$F$4:$O$1000,10,FALSE)="",VLOOKUP(B873,REFINISH!$F$4:$O$1000,8,FALSE),"OK"),"NON"))</f>
        <v/>
      </c>
      <c r="P873" s="684" t="str">
        <f t="shared" si="133"/>
        <v/>
      </c>
      <c r="AD873" s="686"/>
      <c r="AE873" s="686"/>
      <c r="AF873" s="686"/>
      <c r="DD873" s="626">
        <v>873</v>
      </c>
      <c r="DH873" s="681"/>
      <c r="DI873" s="662"/>
      <c r="DJ873" s="663"/>
      <c r="DK873" s="662"/>
      <c r="DL873" s="687" t="str">
        <f t="shared" si="134"/>
        <v/>
      </c>
      <c r="DM873" s="688"/>
    </row>
    <row r="874" spans="1:117" x14ac:dyDescent="0.25">
      <c r="A874" s="689" t="e">
        <f t="shared" si="138"/>
        <v>#VALUE!</v>
      </c>
      <c r="B874" s="690" t="e">
        <f t="shared" si="139"/>
        <v>#VALUE!</v>
      </c>
      <c r="C874" s="626">
        <v>874</v>
      </c>
      <c r="D874" s="677" t="str">
        <f t="shared" si="136"/>
        <v>00</v>
      </c>
      <c r="E874" s="677" t="str">
        <f t="shared" si="137"/>
        <v>01</v>
      </c>
      <c r="F874" s="691">
        <f t="shared" si="140"/>
        <v>47</v>
      </c>
      <c r="G874" s="692" t="str">
        <f t="shared" si="141"/>
        <v>047</v>
      </c>
      <c r="H874" s="680" t="str">
        <f t="shared" si="135"/>
        <v/>
      </c>
      <c r="L874" s="683" t="str">
        <f t="shared" si="131"/>
        <v/>
      </c>
      <c r="M874" s="684" t="str">
        <f t="shared" si="132"/>
        <v/>
      </c>
      <c r="N874" s="684" t="str">
        <f>IF(I874="","",IFERROR(VLOOKUP(B874,QUEUE!$F$11:$X$1000,19,FALSE),"NON"))</f>
        <v/>
      </c>
      <c r="O874" s="684" t="str">
        <f>IF(I874="","",IFERROR(IF(VLOOKUP(B874,REFINISH!$F$4:$O$1000,10,FALSE)="",VLOOKUP(B874,REFINISH!$F$4:$O$1000,8,FALSE),"OK"),"NON"))</f>
        <v/>
      </c>
      <c r="P874" s="684" t="str">
        <f t="shared" si="133"/>
        <v/>
      </c>
      <c r="AD874" s="686"/>
      <c r="AE874" s="686"/>
      <c r="AF874" s="686"/>
      <c r="DD874" s="626">
        <v>874</v>
      </c>
      <c r="DH874" s="681"/>
      <c r="DI874" s="662"/>
      <c r="DJ874" s="663"/>
      <c r="DK874" s="662"/>
      <c r="DL874" s="687" t="str">
        <f t="shared" si="134"/>
        <v/>
      </c>
      <c r="DM874" s="688"/>
    </row>
    <row r="875" spans="1:117" x14ac:dyDescent="0.25">
      <c r="A875" s="689" t="e">
        <f t="shared" si="138"/>
        <v>#VALUE!</v>
      </c>
      <c r="B875" s="690" t="e">
        <f t="shared" si="139"/>
        <v>#VALUE!</v>
      </c>
      <c r="C875" s="626">
        <v>875</v>
      </c>
      <c r="D875" s="677" t="str">
        <f t="shared" si="136"/>
        <v>00</v>
      </c>
      <c r="E875" s="677" t="str">
        <f t="shared" si="137"/>
        <v>01</v>
      </c>
      <c r="F875" s="691">
        <f t="shared" si="140"/>
        <v>48</v>
      </c>
      <c r="G875" s="692" t="str">
        <f t="shared" si="141"/>
        <v>048</v>
      </c>
      <c r="H875" s="680" t="str">
        <f t="shared" si="135"/>
        <v/>
      </c>
      <c r="L875" s="683" t="str">
        <f t="shared" si="131"/>
        <v/>
      </c>
      <c r="M875" s="684" t="str">
        <f t="shared" si="132"/>
        <v/>
      </c>
      <c r="N875" s="684" t="str">
        <f>IF(I875="","",IFERROR(VLOOKUP(B875,QUEUE!$F$11:$X$1000,19,FALSE),"NON"))</f>
        <v/>
      </c>
      <c r="O875" s="684" t="str">
        <f>IF(I875="","",IFERROR(IF(VLOOKUP(B875,REFINISH!$F$4:$O$1000,10,FALSE)="",VLOOKUP(B875,REFINISH!$F$4:$O$1000,8,FALSE),"OK"),"NON"))</f>
        <v/>
      </c>
      <c r="P875" s="684" t="str">
        <f t="shared" si="133"/>
        <v/>
      </c>
      <c r="AD875" s="686"/>
      <c r="AE875" s="686"/>
      <c r="AF875" s="686"/>
      <c r="DD875" s="626">
        <v>875</v>
      </c>
      <c r="DH875" s="681"/>
      <c r="DI875" s="662"/>
      <c r="DJ875" s="663"/>
      <c r="DK875" s="662"/>
      <c r="DL875" s="687" t="str">
        <f t="shared" si="134"/>
        <v/>
      </c>
      <c r="DM875" s="688"/>
    </row>
    <row r="876" spans="1:117" x14ac:dyDescent="0.25">
      <c r="A876" s="689" t="e">
        <f t="shared" si="138"/>
        <v>#VALUE!</v>
      </c>
      <c r="B876" s="690" t="e">
        <f t="shared" si="139"/>
        <v>#VALUE!</v>
      </c>
      <c r="C876" s="626">
        <v>876</v>
      </c>
      <c r="D876" s="677" t="str">
        <f t="shared" si="136"/>
        <v>00</v>
      </c>
      <c r="E876" s="677" t="str">
        <f t="shared" si="137"/>
        <v>01</v>
      </c>
      <c r="F876" s="691">
        <f t="shared" si="140"/>
        <v>49</v>
      </c>
      <c r="G876" s="692" t="str">
        <f t="shared" si="141"/>
        <v>049</v>
      </c>
      <c r="H876" s="680" t="str">
        <f t="shared" si="135"/>
        <v/>
      </c>
      <c r="L876" s="683" t="str">
        <f t="shared" si="131"/>
        <v/>
      </c>
      <c r="M876" s="684" t="str">
        <f t="shared" si="132"/>
        <v/>
      </c>
      <c r="N876" s="684" t="str">
        <f>IF(I876="","",IFERROR(VLOOKUP(B876,QUEUE!$F$11:$X$1000,19,FALSE),"NON"))</f>
        <v/>
      </c>
      <c r="O876" s="684" t="str">
        <f>IF(I876="","",IFERROR(IF(VLOOKUP(B876,REFINISH!$F$4:$O$1000,10,FALSE)="",VLOOKUP(B876,REFINISH!$F$4:$O$1000,8,FALSE),"OK"),"NON"))</f>
        <v/>
      </c>
      <c r="P876" s="684" t="str">
        <f t="shared" si="133"/>
        <v/>
      </c>
      <c r="AD876" s="686"/>
      <c r="AE876" s="686"/>
      <c r="AF876" s="686"/>
      <c r="DD876" s="626">
        <v>876</v>
      </c>
      <c r="DH876" s="681"/>
      <c r="DI876" s="662"/>
      <c r="DJ876" s="663"/>
      <c r="DK876" s="662"/>
      <c r="DL876" s="687" t="str">
        <f t="shared" si="134"/>
        <v/>
      </c>
      <c r="DM876" s="688"/>
    </row>
    <row r="877" spans="1:117" x14ac:dyDescent="0.25">
      <c r="A877" s="689" t="e">
        <f t="shared" si="138"/>
        <v>#VALUE!</v>
      </c>
      <c r="B877" s="690" t="e">
        <f t="shared" si="139"/>
        <v>#VALUE!</v>
      </c>
      <c r="C877" s="626">
        <v>877</v>
      </c>
      <c r="D877" s="677" t="str">
        <f t="shared" si="136"/>
        <v>00</v>
      </c>
      <c r="E877" s="677" t="str">
        <f t="shared" si="137"/>
        <v>01</v>
      </c>
      <c r="F877" s="691">
        <f t="shared" si="140"/>
        <v>50</v>
      </c>
      <c r="G877" s="692" t="str">
        <f t="shared" si="141"/>
        <v>050</v>
      </c>
      <c r="H877" s="680" t="str">
        <f t="shared" si="135"/>
        <v/>
      </c>
      <c r="L877" s="683" t="str">
        <f t="shared" si="131"/>
        <v/>
      </c>
      <c r="M877" s="684" t="str">
        <f t="shared" si="132"/>
        <v/>
      </c>
      <c r="N877" s="684" t="str">
        <f>IF(I877="","",IFERROR(VLOOKUP(B877,QUEUE!$F$11:$X$1000,19,FALSE),"NON"))</f>
        <v/>
      </c>
      <c r="O877" s="684" t="str">
        <f>IF(I877="","",IFERROR(IF(VLOOKUP(B877,REFINISH!$F$4:$O$1000,10,FALSE)="",VLOOKUP(B877,REFINISH!$F$4:$O$1000,8,FALSE),"OK"),"NON"))</f>
        <v/>
      </c>
      <c r="P877" s="684" t="str">
        <f t="shared" si="133"/>
        <v/>
      </c>
      <c r="AD877" s="686"/>
      <c r="AE877" s="686"/>
      <c r="AF877" s="686"/>
      <c r="DD877" s="626">
        <v>877</v>
      </c>
      <c r="DH877" s="681"/>
      <c r="DI877" s="662"/>
      <c r="DJ877" s="663"/>
      <c r="DK877" s="662"/>
      <c r="DL877" s="687" t="str">
        <f t="shared" si="134"/>
        <v/>
      </c>
      <c r="DM877" s="688"/>
    </row>
    <row r="878" spans="1:117" x14ac:dyDescent="0.25">
      <c r="A878" s="689" t="e">
        <f t="shared" si="138"/>
        <v>#VALUE!</v>
      </c>
      <c r="B878" s="690" t="e">
        <f t="shared" si="139"/>
        <v>#VALUE!</v>
      </c>
      <c r="C878" s="626">
        <v>878</v>
      </c>
      <c r="D878" s="677" t="str">
        <f t="shared" si="136"/>
        <v>00</v>
      </c>
      <c r="E878" s="677" t="str">
        <f t="shared" si="137"/>
        <v>01</v>
      </c>
      <c r="F878" s="691">
        <f t="shared" si="140"/>
        <v>51</v>
      </c>
      <c r="G878" s="692" t="str">
        <f t="shared" si="141"/>
        <v>051</v>
      </c>
      <c r="H878" s="680" t="str">
        <f t="shared" si="135"/>
        <v/>
      </c>
      <c r="L878" s="683" t="str">
        <f t="shared" si="131"/>
        <v/>
      </c>
      <c r="M878" s="684" t="str">
        <f t="shared" si="132"/>
        <v/>
      </c>
      <c r="N878" s="684" t="str">
        <f>IF(I878="","",IFERROR(VLOOKUP(B878,QUEUE!$F$11:$X$1000,19,FALSE),"NON"))</f>
        <v/>
      </c>
      <c r="O878" s="684" t="str">
        <f>IF(I878="","",IFERROR(IF(VLOOKUP(B878,REFINISH!$F$4:$O$1000,10,FALSE)="",VLOOKUP(B878,REFINISH!$F$4:$O$1000,8,FALSE),"OK"),"NON"))</f>
        <v/>
      </c>
      <c r="P878" s="684" t="str">
        <f t="shared" si="133"/>
        <v/>
      </c>
      <c r="AD878" s="686"/>
      <c r="AE878" s="686"/>
      <c r="AF878" s="686"/>
      <c r="DD878" s="626">
        <v>878</v>
      </c>
      <c r="DH878" s="681"/>
      <c r="DI878" s="662"/>
      <c r="DJ878" s="663"/>
      <c r="DK878" s="662"/>
      <c r="DL878" s="687" t="str">
        <f t="shared" si="134"/>
        <v/>
      </c>
      <c r="DM878" s="688"/>
    </row>
    <row r="879" spans="1:117" x14ac:dyDescent="0.25">
      <c r="A879" s="689" t="e">
        <f t="shared" si="138"/>
        <v>#VALUE!</v>
      </c>
      <c r="B879" s="690" t="e">
        <f t="shared" si="139"/>
        <v>#VALUE!</v>
      </c>
      <c r="C879" s="626">
        <v>879</v>
      </c>
      <c r="D879" s="677" t="str">
        <f t="shared" si="136"/>
        <v>00</v>
      </c>
      <c r="E879" s="677" t="str">
        <f t="shared" si="137"/>
        <v>01</v>
      </c>
      <c r="F879" s="691">
        <f t="shared" si="140"/>
        <v>52</v>
      </c>
      <c r="G879" s="692" t="str">
        <f t="shared" si="141"/>
        <v>052</v>
      </c>
      <c r="H879" s="680" t="str">
        <f t="shared" si="135"/>
        <v/>
      </c>
      <c r="L879" s="683" t="str">
        <f t="shared" si="131"/>
        <v/>
      </c>
      <c r="M879" s="684" t="str">
        <f t="shared" si="132"/>
        <v/>
      </c>
      <c r="N879" s="684" t="str">
        <f>IF(I879="","",IFERROR(VLOOKUP(B879,QUEUE!$F$11:$X$1000,19,FALSE),"NON"))</f>
        <v/>
      </c>
      <c r="O879" s="684" t="str">
        <f>IF(I879="","",IFERROR(IF(VLOOKUP(B879,REFINISH!$F$4:$O$1000,10,FALSE)="",VLOOKUP(B879,REFINISH!$F$4:$O$1000,8,FALSE),"OK"),"NON"))</f>
        <v/>
      </c>
      <c r="P879" s="684" t="str">
        <f t="shared" si="133"/>
        <v/>
      </c>
      <c r="AD879" s="686"/>
      <c r="AE879" s="686"/>
      <c r="AF879" s="686"/>
      <c r="DD879" s="626">
        <v>879</v>
      </c>
      <c r="DH879" s="681"/>
      <c r="DI879" s="662"/>
      <c r="DJ879" s="663"/>
      <c r="DK879" s="662"/>
      <c r="DL879" s="687" t="str">
        <f t="shared" si="134"/>
        <v/>
      </c>
      <c r="DM879" s="688"/>
    </row>
    <row r="880" spans="1:117" x14ac:dyDescent="0.25">
      <c r="A880" s="689" t="e">
        <f t="shared" si="138"/>
        <v>#VALUE!</v>
      </c>
      <c r="B880" s="690" t="e">
        <f t="shared" si="139"/>
        <v>#VALUE!</v>
      </c>
      <c r="C880" s="626">
        <v>880</v>
      </c>
      <c r="D880" s="677" t="str">
        <f t="shared" si="136"/>
        <v>00</v>
      </c>
      <c r="E880" s="677" t="str">
        <f t="shared" si="137"/>
        <v>01</v>
      </c>
      <c r="F880" s="691">
        <f t="shared" si="140"/>
        <v>53</v>
      </c>
      <c r="G880" s="692" t="str">
        <f t="shared" si="141"/>
        <v>053</v>
      </c>
      <c r="H880" s="680" t="str">
        <f t="shared" si="135"/>
        <v/>
      </c>
      <c r="L880" s="683" t="str">
        <f t="shared" si="131"/>
        <v/>
      </c>
      <c r="M880" s="684" t="str">
        <f t="shared" si="132"/>
        <v/>
      </c>
      <c r="N880" s="684" t="str">
        <f>IF(I880="","",IFERROR(VLOOKUP(B880,QUEUE!$F$11:$X$1000,19,FALSE),"NON"))</f>
        <v/>
      </c>
      <c r="O880" s="684" t="str">
        <f>IF(I880="","",IFERROR(IF(VLOOKUP(B880,REFINISH!$F$4:$O$1000,10,FALSE)="",VLOOKUP(B880,REFINISH!$F$4:$O$1000,8,FALSE),"OK"),"NON"))</f>
        <v/>
      </c>
      <c r="P880" s="684" t="str">
        <f t="shared" si="133"/>
        <v/>
      </c>
      <c r="AD880" s="686"/>
      <c r="AE880" s="686"/>
      <c r="AF880" s="686"/>
      <c r="DD880" s="626">
        <v>880</v>
      </c>
      <c r="DH880" s="681"/>
      <c r="DI880" s="662"/>
      <c r="DJ880" s="663"/>
      <c r="DK880" s="662"/>
      <c r="DL880" s="687" t="str">
        <f t="shared" si="134"/>
        <v/>
      </c>
      <c r="DM880" s="688"/>
    </row>
    <row r="881" spans="1:117" x14ac:dyDescent="0.25">
      <c r="A881" s="689" t="e">
        <f t="shared" si="138"/>
        <v>#VALUE!</v>
      </c>
      <c r="B881" s="690" t="e">
        <f t="shared" si="139"/>
        <v>#VALUE!</v>
      </c>
      <c r="C881" s="626">
        <v>881</v>
      </c>
      <c r="D881" s="677" t="str">
        <f t="shared" si="136"/>
        <v>00</v>
      </c>
      <c r="E881" s="677" t="str">
        <f t="shared" si="137"/>
        <v>01</v>
      </c>
      <c r="F881" s="691">
        <f t="shared" si="140"/>
        <v>54</v>
      </c>
      <c r="G881" s="692" t="str">
        <f t="shared" si="141"/>
        <v>054</v>
      </c>
      <c r="H881" s="680" t="str">
        <f t="shared" si="135"/>
        <v/>
      </c>
      <c r="L881" s="683" t="str">
        <f t="shared" si="131"/>
        <v/>
      </c>
      <c r="M881" s="684" t="str">
        <f t="shared" si="132"/>
        <v/>
      </c>
      <c r="N881" s="684" t="str">
        <f>IF(I881="","",IFERROR(VLOOKUP(B881,QUEUE!$F$11:$X$1000,19,FALSE),"NON"))</f>
        <v/>
      </c>
      <c r="O881" s="684" t="str">
        <f>IF(I881="","",IFERROR(IF(VLOOKUP(B881,REFINISH!$F$4:$O$1000,10,FALSE)="",VLOOKUP(B881,REFINISH!$F$4:$O$1000,8,FALSE),"OK"),"NON"))</f>
        <v/>
      </c>
      <c r="P881" s="684" t="str">
        <f t="shared" si="133"/>
        <v/>
      </c>
      <c r="AD881" s="686"/>
      <c r="AE881" s="686"/>
      <c r="AF881" s="686"/>
      <c r="DD881" s="626">
        <v>881</v>
      </c>
      <c r="DH881" s="681"/>
      <c r="DI881" s="662"/>
      <c r="DJ881" s="663"/>
      <c r="DK881" s="662"/>
      <c r="DL881" s="687" t="str">
        <f t="shared" si="134"/>
        <v/>
      </c>
      <c r="DM881" s="688"/>
    </row>
    <row r="882" spans="1:117" x14ac:dyDescent="0.25">
      <c r="A882" s="689" t="e">
        <f t="shared" si="138"/>
        <v>#VALUE!</v>
      </c>
      <c r="B882" s="690" t="e">
        <f t="shared" si="139"/>
        <v>#VALUE!</v>
      </c>
      <c r="C882" s="626">
        <v>882</v>
      </c>
      <c r="D882" s="677" t="str">
        <f t="shared" si="136"/>
        <v>00</v>
      </c>
      <c r="E882" s="677" t="str">
        <f t="shared" si="137"/>
        <v>01</v>
      </c>
      <c r="F882" s="691">
        <f t="shared" si="140"/>
        <v>55</v>
      </c>
      <c r="G882" s="692" t="str">
        <f t="shared" si="141"/>
        <v>055</v>
      </c>
      <c r="H882" s="680" t="str">
        <f t="shared" si="135"/>
        <v/>
      </c>
      <c r="L882" s="683" t="str">
        <f t="shared" si="131"/>
        <v/>
      </c>
      <c r="M882" s="684" t="str">
        <f t="shared" si="132"/>
        <v/>
      </c>
      <c r="N882" s="684" t="str">
        <f>IF(I882="","",IFERROR(VLOOKUP(B882,QUEUE!$F$11:$X$1000,19,FALSE),"NON"))</f>
        <v/>
      </c>
      <c r="O882" s="684" t="str">
        <f>IF(I882="","",IFERROR(IF(VLOOKUP(B882,REFINISH!$F$4:$O$1000,10,FALSE)="",VLOOKUP(B882,REFINISH!$F$4:$O$1000,8,FALSE),"OK"),"NON"))</f>
        <v/>
      </c>
      <c r="P882" s="684" t="str">
        <f t="shared" si="133"/>
        <v/>
      </c>
      <c r="AD882" s="686"/>
      <c r="AE882" s="686"/>
      <c r="AF882" s="686"/>
      <c r="DD882" s="626">
        <v>882</v>
      </c>
      <c r="DH882" s="681"/>
      <c r="DI882" s="662"/>
      <c r="DJ882" s="663"/>
      <c r="DK882" s="662"/>
      <c r="DL882" s="687" t="str">
        <f t="shared" si="134"/>
        <v/>
      </c>
      <c r="DM882" s="688"/>
    </row>
    <row r="883" spans="1:117" x14ac:dyDescent="0.25">
      <c r="A883" s="689" t="e">
        <f t="shared" si="138"/>
        <v>#VALUE!</v>
      </c>
      <c r="B883" s="690" t="e">
        <f t="shared" si="139"/>
        <v>#VALUE!</v>
      </c>
      <c r="C883" s="626">
        <v>883</v>
      </c>
      <c r="D883" s="677" t="str">
        <f t="shared" si="136"/>
        <v>00</v>
      </c>
      <c r="E883" s="677" t="str">
        <f t="shared" si="137"/>
        <v>01</v>
      </c>
      <c r="F883" s="691">
        <f t="shared" si="140"/>
        <v>56</v>
      </c>
      <c r="G883" s="692" t="str">
        <f t="shared" si="141"/>
        <v>056</v>
      </c>
      <c r="H883" s="680" t="str">
        <f t="shared" si="135"/>
        <v/>
      </c>
      <c r="L883" s="683" t="str">
        <f t="shared" si="131"/>
        <v/>
      </c>
      <c r="M883" s="684" t="str">
        <f t="shared" si="132"/>
        <v/>
      </c>
      <c r="N883" s="684" t="str">
        <f>IF(I883="","",IFERROR(VLOOKUP(B883,QUEUE!$F$11:$X$1000,19,FALSE),"NON"))</f>
        <v/>
      </c>
      <c r="O883" s="684" t="str">
        <f>IF(I883="","",IFERROR(IF(VLOOKUP(B883,REFINISH!$F$4:$O$1000,10,FALSE)="",VLOOKUP(B883,REFINISH!$F$4:$O$1000,8,FALSE),"OK"),"NON"))</f>
        <v/>
      </c>
      <c r="P883" s="684" t="str">
        <f t="shared" si="133"/>
        <v/>
      </c>
      <c r="AD883" s="686"/>
      <c r="AE883" s="686"/>
      <c r="AF883" s="686"/>
      <c r="DD883" s="626">
        <v>883</v>
      </c>
      <c r="DH883" s="681"/>
      <c r="DI883" s="662"/>
      <c r="DJ883" s="663"/>
      <c r="DK883" s="662"/>
      <c r="DL883" s="687" t="str">
        <f t="shared" si="134"/>
        <v/>
      </c>
      <c r="DM883" s="688"/>
    </row>
    <row r="884" spans="1:117" x14ac:dyDescent="0.25">
      <c r="A884" s="689" t="e">
        <f t="shared" si="138"/>
        <v>#VALUE!</v>
      </c>
      <c r="B884" s="690" t="e">
        <f t="shared" si="139"/>
        <v>#VALUE!</v>
      </c>
      <c r="C884" s="626">
        <v>884</v>
      </c>
      <c r="D884" s="677" t="str">
        <f t="shared" si="136"/>
        <v>00</v>
      </c>
      <c r="E884" s="677" t="str">
        <f t="shared" si="137"/>
        <v>01</v>
      </c>
      <c r="F884" s="691">
        <f t="shared" si="140"/>
        <v>57</v>
      </c>
      <c r="G884" s="692" t="str">
        <f t="shared" si="141"/>
        <v>057</v>
      </c>
      <c r="H884" s="680" t="str">
        <f t="shared" si="135"/>
        <v/>
      </c>
      <c r="L884" s="683" t="str">
        <f t="shared" si="131"/>
        <v/>
      </c>
      <c r="M884" s="684" t="str">
        <f t="shared" si="132"/>
        <v/>
      </c>
      <c r="N884" s="684" t="str">
        <f>IF(I884="","",IFERROR(VLOOKUP(B884,QUEUE!$F$11:$X$1000,19,FALSE),"NON"))</f>
        <v/>
      </c>
      <c r="O884" s="684" t="str">
        <f>IF(I884="","",IFERROR(IF(VLOOKUP(B884,REFINISH!$F$4:$O$1000,10,FALSE)="",VLOOKUP(B884,REFINISH!$F$4:$O$1000,8,FALSE),"OK"),"NON"))</f>
        <v/>
      </c>
      <c r="P884" s="684" t="str">
        <f t="shared" si="133"/>
        <v/>
      </c>
      <c r="AD884" s="686"/>
      <c r="AE884" s="686"/>
      <c r="AF884" s="686"/>
      <c r="DD884" s="626">
        <v>884</v>
      </c>
      <c r="DH884" s="681"/>
      <c r="DI884" s="662"/>
      <c r="DJ884" s="663"/>
      <c r="DK884" s="662"/>
      <c r="DL884" s="687" t="str">
        <f t="shared" si="134"/>
        <v/>
      </c>
      <c r="DM884" s="688"/>
    </row>
    <row r="885" spans="1:117" x14ac:dyDescent="0.25">
      <c r="A885" s="689" t="e">
        <f t="shared" si="138"/>
        <v>#VALUE!</v>
      </c>
      <c r="B885" s="690" t="e">
        <f t="shared" si="139"/>
        <v>#VALUE!</v>
      </c>
      <c r="C885" s="626">
        <v>885</v>
      </c>
      <c r="D885" s="677" t="str">
        <f t="shared" si="136"/>
        <v>00</v>
      </c>
      <c r="E885" s="677" t="str">
        <f t="shared" si="137"/>
        <v>01</v>
      </c>
      <c r="F885" s="691">
        <f t="shared" si="140"/>
        <v>58</v>
      </c>
      <c r="G885" s="692" t="str">
        <f t="shared" si="141"/>
        <v>058</v>
      </c>
      <c r="H885" s="680" t="str">
        <f t="shared" si="135"/>
        <v/>
      </c>
      <c r="L885" s="683" t="str">
        <f t="shared" ref="L885:L948" si="142">IF(I885="","",IF(J885="","No fix",J885-I885))</f>
        <v/>
      </c>
      <c r="M885" s="684" t="str">
        <f t="shared" ref="M885:M948" si="143">IF(I885="","",IF(AG885="","NON","JOB"))</f>
        <v/>
      </c>
      <c r="N885" s="684" t="str">
        <f>IF(I885="","",IFERROR(VLOOKUP(B885,QUEUE!$F$11:$X$1000,19,FALSE),"NON"))</f>
        <v/>
      </c>
      <c r="O885" s="684" t="str">
        <f>IF(I885="","",IFERROR(IF(VLOOKUP(B885,REFINISH!$F$4:$O$1000,10,FALSE)="",VLOOKUP(B885,REFINISH!$F$4:$O$1000,8,FALSE),"OK"),"NON"))</f>
        <v/>
      </c>
      <c r="P885" s="684" t="str">
        <f t="shared" ref="P885:P948" si="144">IF(I885="","",IF(AF885=0,"NON",IF(AF885-DE885=0,"OK","ขาด"&amp;AF885-DE885&amp;"ชิ้น")))</f>
        <v/>
      </c>
      <c r="AD885" s="686"/>
      <c r="AE885" s="686"/>
      <c r="AF885" s="686"/>
      <c r="DD885" s="626">
        <v>885</v>
      </c>
      <c r="DH885" s="681"/>
      <c r="DI885" s="662"/>
      <c r="DJ885" s="663"/>
      <c r="DK885" s="662"/>
      <c r="DL885" s="687" t="str">
        <f t="shared" si="134"/>
        <v/>
      </c>
      <c r="DM885" s="688"/>
    </row>
    <row r="886" spans="1:117" x14ac:dyDescent="0.25">
      <c r="A886" s="689" t="e">
        <f t="shared" si="138"/>
        <v>#VALUE!</v>
      </c>
      <c r="B886" s="690" t="e">
        <f t="shared" si="139"/>
        <v>#VALUE!</v>
      </c>
      <c r="C886" s="626">
        <v>886</v>
      </c>
      <c r="D886" s="677" t="str">
        <f t="shared" si="136"/>
        <v>00</v>
      </c>
      <c r="E886" s="677" t="str">
        <f t="shared" si="137"/>
        <v>01</v>
      </c>
      <c r="F886" s="691">
        <f t="shared" si="140"/>
        <v>59</v>
      </c>
      <c r="G886" s="692" t="str">
        <f t="shared" si="141"/>
        <v>059</v>
      </c>
      <c r="H886" s="680" t="str">
        <f t="shared" si="135"/>
        <v/>
      </c>
      <c r="L886" s="683" t="str">
        <f t="shared" si="142"/>
        <v/>
      </c>
      <c r="M886" s="684" t="str">
        <f t="shared" si="143"/>
        <v/>
      </c>
      <c r="N886" s="684" t="str">
        <f>IF(I886="","",IFERROR(VLOOKUP(B886,QUEUE!$F$11:$X$1000,19,FALSE),"NON"))</f>
        <v/>
      </c>
      <c r="O886" s="684" t="str">
        <f>IF(I886="","",IFERROR(IF(VLOOKUP(B886,REFINISH!$F$4:$O$1000,10,FALSE)="",VLOOKUP(B886,REFINISH!$F$4:$O$1000,8,FALSE),"OK"),"NON"))</f>
        <v/>
      </c>
      <c r="P886" s="684" t="str">
        <f t="shared" si="144"/>
        <v/>
      </c>
      <c r="AD886" s="686"/>
      <c r="AE886" s="686"/>
      <c r="AF886" s="686"/>
      <c r="DD886" s="626">
        <v>886</v>
      </c>
      <c r="DH886" s="681"/>
      <c r="DI886" s="662"/>
      <c r="DJ886" s="663"/>
      <c r="DK886" s="662"/>
      <c r="DL886" s="687" t="str">
        <f t="shared" si="134"/>
        <v/>
      </c>
      <c r="DM886" s="688"/>
    </row>
    <row r="887" spans="1:117" x14ac:dyDescent="0.25">
      <c r="A887" s="689" t="e">
        <f t="shared" si="138"/>
        <v>#VALUE!</v>
      </c>
      <c r="B887" s="690" t="e">
        <f t="shared" si="139"/>
        <v>#VALUE!</v>
      </c>
      <c r="C887" s="626">
        <v>887</v>
      </c>
      <c r="D887" s="677" t="str">
        <f t="shared" si="136"/>
        <v>00</v>
      </c>
      <c r="E887" s="677" t="str">
        <f t="shared" si="137"/>
        <v>01</v>
      </c>
      <c r="F887" s="691">
        <f t="shared" si="140"/>
        <v>60</v>
      </c>
      <c r="G887" s="692" t="str">
        <f t="shared" si="141"/>
        <v>060</v>
      </c>
      <c r="H887" s="680" t="str">
        <f t="shared" si="135"/>
        <v/>
      </c>
      <c r="L887" s="683" t="str">
        <f t="shared" si="142"/>
        <v/>
      </c>
      <c r="M887" s="684" t="str">
        <f t="shared" si="143"/>
        <v/>
      </c>
      <c r="N887" s="684" t="str">
        <f>IF(I887="","",IFERROR(VLOOKUP(B887,QUEUE!$F$11:$X$1000,19,FALSE),"NON"))</f>
        <v/>
      </c>
      <c r="O887" s="684" t="str">
        <f>IF(I887="","",IFERROR(IF(VLOOKUP(B887,REFINISH!$F$4:$O$1000,10,FALSE)="",VLOOKUP(B887,REFINISH!$F$4:$O$1000,8,FALSE),"OK"),"NON"))</f>
        <v/>
      </c>
      <c r="P887" s="684" t="str">
        <f t="shared" si="144"/>
        <v/>
      </c>
      <c r="AD887" s="686"/>
      <c r="AE887" s="686"/>
      <c r="AF887" s="686"/>
      <c r="DD887" s="626">
        <v>887</v>
      </c>
      <c r="DH887" s="681"/>
      <c r="DI887" s="662"/>
      <c r="DJ887" s="663"/>
      <c r="DK887" s="662"/>
      <c r="DL887" s="687" t="str">
        <f t="shared" si="134"/>
        <v/>
      </c>
      <c r="DM887" s="688"/>
    </row>
    <row r="888" spans="1:117" x14ac:dyDescent="0.25">
      <c r="A888" s="689" t="e">
        <f t="shared" si="138"/>
        <v>#VALUE!</v>
      </c>
      <c r="B888" s="690" t="e">
        <f t="shared" si="139"/>
        <v>#VALUE!</v>
      </c>
      <c r="C888" s="626">
        <v>888</v>
      </c>
      <c r="D888" s="677" t="str">
        <f t="shared" si="136"/>
        <v>00</v>
      </c>
      <c r="E888" s="677" t="str">
        <f t="shared" si="137"/>
        <v>01</v>
      </c>
      <c r="F888" s="691">
        <f t="shared" si="140"/>
        <v>61</v>
      </c>
      <c r="G888" s="692" t="str">
        <f t="shared" si="141"/>
        <v>061</v>
      </c>
      <c r="H888" s="680" t="str">
        <f t="shared" si="135"/>
        <v/>
      </c>
      <c r="L888" s="683" t="str">
        <f t="shared" si="142"/>
        <v/>
      </c>
      <c r="M888" s="684" t="str">
        <f t="shared" si="143"/>
        <v/>
      </c>
      <c r="N888" s="684" t="str">
        <f>IF(I888="","",IFERROR(VLOOKUP(B888,QUEUE!$F$11:$X$1000,19,FALSE),"NON"))</f>
        <v/>
      </c>
      <c r="O888" s="684" t="str">
        <f>IF(I888="","",IFERROR(IF(VLOOKUP(B888,REFINISH!$F$4:$O$1000,10,FALSE)="",VLOOKUP(B888,REFINISH!$F$4:$O$1000,8,FALSE),"OK"),"NON"))</f>
        <v/>
      </c>
      <c r="P888" s="684" t="str">
        <f t="shared" si="144"/>
        <v/>
      </c>
      <c r="AD888" s="686"/>
      <c r="AE888" s="686"/>
      <c r="AF888" s="686"/>
      <c r="DD888" s="626">
        <v>888</v>
      </c>
      <c r="DH888" s="681"/>
      <c r="DI888" s="662"/>
      <c r="DJ888" s="663"/>
      <c r="DK888" s="662"/>
      <c r="DL888" s="687" t="str">
        <f t="shared" si="134"/>
        <v/>
      </c>
      <c r="DM888" s="688"/>
    </row>
    <row r="889" spans="1:117" x14ac:dyDescent="0.25">
      <c r="A889" s="689" t="e">
        <f t="shared" si="138"/>
        <v>#VALUE!</v>
      </c>
      <c r="B889" s="690" t="e">
        <f t="shared" si="139"/>
        <v>#VALUE!</v>
      </c>
      <c r="C889" s="626">
        <v>889</v>
      </c>
      <c r="D889" s="677" t="str">
        <f t="shared" si="136"/>
        <v>00</v>
      </c>
      <c r="E889" s="677" t="str">
        <f t="shared" si="137"/>
        <v>01</v>
      </c>
      <c r="F889" s="691">
        <f t="shared" si="140"/>
        <v>62</v>
      </c>
      <c r="G889" s="692" t="str">
        <f t="shared" si="141"/>
        <v>062</v>
      </c>
      <c r="H889" s="680" t="str">
        <f t="shared" si="135"/>
        <v/>
      </c>
      <c r="L889" s="683" t="str">
        <f t="shared" si="142"/>
        <v/>
      </c>
      <c r="M889" s="684" t="str">
        <f t="shared" si="143"/>
        <v/>
      </c>
      <c r="N889" s="684" t="str">
        <f>IF(I889="","",IFERROR(VLOOKUP(B889,QUEUE!$F$11:$X$1000,19,FALSE),"NON"))</f>
        <v/>
      </c>
      <c r="O889" s="684" t="str">
        <f>IF(I889="","",IFERROR(IF(VLOOKUP(B889,REFINISH!$F$4:$O$1000,10,FALSE)="",VLOOKUP(B889,REFINISH!$F$4:$O$1000,8,FALSE),"OK"),"NON"))</f>
        <v/>
      </c>
      <c r="P889" s="684" t="str">
        <f t="shared" si="144"/>
        <v/>
      </c>
      <c r="AD889" s="686"/>
      <c r="AE889" s="686"/>
      <c r="AF889" s="686"/>
      <c r="DD889" s="626">
        <v>889</v>
      </c>
      <c r="DH889" s="681"/>
      <c r="DI889" s="662"/>
      <c r="DJ889" s="663"/>
      <c r="DK889" s="662"/>
      <c r="DL889" s="687" t="str">
        <f t="shared" si="134"/>
        <v/>
      </c>
      <c r="DM889" s="688"/>
    </row>
    <row r="890" spans="1:117" x14ac:dyDescent="0.25">
      <c r="A890" s="689" t="e">
        <f t="shared" si="138"/>
        <v>#VALUE!</v>
      </c>
      <c r="B890" s="690" t="e">
        <f t="shared" si="139"/>
        <v>#VALUE!</v>
      </c>
      <c r="C890" s="626">
        <v>890</v>
      </c>
      <c r="D890" s="677" t="str">
        <f t="shared" si="136"/>
        <v>00</v>
      </c>
      <c r="E890" s="677" t="str">
        <f t="shared" si="137"/>
        <v>01</v>
      </c>
      <c r="F890" s="691">
        <f t="shared" si="140"/>
        <v>63</v>
      </c>
      <c r="G890" s="692" t="str">
        <f t="shared" si="141"/>
        <v>063</v>
      </c>
      <c r="H890" s="680" t="str">
        <f t="shared" si="135"/>
        <v/>
      </c>
      <c r="L890" s="683" t="str">
        <f t="shared" si="142"/>
        <v/>
      </c>
      <c r="M890" s="684" t="str">
        <f t="shared" si="143"/>
        <v/>
      </c>
      <c r="N890" s="684" t="str">
        <f>IF(I890="","",IFERROR(VLOOKUP(B890,QUEUE!$F$11:$X$1000,19,FALSE),"NON"))</f>
        <v/>
      </c>
      <c r="O890" s="684" t="str">
        <f>IF(I890="","",IFERROR(IF(VLOOKUP(B890,REFINISH!$F$4:$O$1000,10,FALSE)="",VLOOKUP(B890,REFINISH!$F$4:$O$1000,8,FALSE),"OK"),"NON"))</f>
        <v/>
      </c>
      <c r="P890" s="684" t="str">
        <f t="shared" si="144"/>
        <v/>
      </c>
      <c r="AD890" s="686"/>
      <c r="AE890" s="686"/>
      <c r="AF890" s="686"/>
      <c r="DD890" s="626">
        <v>890</v>
      </c>
      <c r="DH890" s="681"/>
      <c r="DI890" s="662"/>
      <c r="DJ890" s="663"/>
      <c r="DK890" s="662"/>
      <c r="DL890" s="687" t="str">
        <f t="shared" si="134"/>
        <v/>
      </c>
      <c r="DM890" s="688"/>
    </row>
    <row r="891" spans="1:117" x14ac:dyDescent="0.25">
      <c r="A891" s="689" t="e">
        <f t="shared" si="138"/>
        <v>#VALUE!</v>
      </c>
      <c r="B891" s="690" t="e">
        <f t="shared" si="139"/>
        <v>#VALUE!</v>
      </c>
      <c r="C891" s="626">
        <v>891</v>
      </c>
      <c r="D891" s="677" t="str">
        <f t="shared" si="136"/>
        <v>00</v>
      </c>
      <c r="E891" s="677" t="str">
        <f t="shared" si="137"/>
        <v>01</v>
      </c>
      <c r="F891" s="691">
        <f t="shared" si="140"/>
        <v>64</v>
      </c>
      <c r="G891" s="692" t="str">
        <f t="shared" si="141"/>
        <v>064</v>
      </c>
      <c r="H891" s="680" t="str">
        <f t="shared" si="135"/>
        <v/>
      </c>
      <c r="L891" s="683" t="str">
        <f t="shared" si="142"/>
        <v/>
      </c>
      <c r="M891" s="684" t="str">
        <f t="shared" si="143"/>
        <v/>
      </c>
      <c r="N891" s="684" t="str">
        <f>IF(I891="","",IFERROR(VLOOKUP(B891,QUEUE!$F$11:$X$1000,19,FALSE),"NON"))</f>
        <v/>
      </c>
      <c r="O891" s="684" t="str">
        <f>IF(I891="","",IFERROR(IF(VLOOKUP(B891,REFINISH!$F$4:$O$1000,10,FALSE)="",VLOOKUP(B891,REFINISH!$F$4:$O$1000,8,FALSE),"OK"),"NON"))</f>
        <v/>
      </c>
      <c r="P891" s="684" t="str">
        <f t="shared" si="144"/>
        <v/>
      </c>
      <c r="AD891" s="686"/>
      <c r="AE891" s="686"/>
      <c r="AF891" s="686"/>
      <c r="DD891" s="626">
        <v>891</v>
      </c>
      <c r="DH891" s="681"/>
      <c r="DI891" s="662"/>
      <c r="DJ891" s="663"/>
      <c r="DK891" s="662"/>
      <c r="DL891" s="687" t="str">
        <f t="shared" si="134"/>
        <v/>
      </c>
      <c r="DM891" s="688"/>
    </row>
    <row r="892" spans="1:117" x14ac:dyDescent="0.25">
      <c r="A892" s="689" t="e">
        <f t="shared" si="138"/>
        <v>#VALUE!</v>
      </c>
      <c r="B892" s="690" t="e">
        <f t="shared" si="139"/>
        <v>#VALUE!</v>
      </c>
      <c r="C892" s="626">
        <v>892</v>
      </c>
      <c r="D892" s="677" t="str">
        <f t="shared" si="136"/>
        <v>00</v>
      </c>
      <c r="E892" s="677" t="str">
        <f t="shared" si="137"/>
        <v>01</v>
      </c>
      <c r="F892" s="691">
        <f t="shared" si="140"/>
        <v>65</v>
      </c>
      <c r="G892" s="692" t="str">
        <f t="shared" si="141"/>
        <v>065</v>
      </c>
      <c r="H892" s="680" t="str">
        <f t="shared" si="135"/>
        <v/>
      </c>
      <c r="L892" s="683" t="str">
        <f t="shared" si="142"/>
        <v/>
      </c>
      <c r="M892" s="684" t="str">
        <f t="shared" si="143"/>
        <v/>
      </c>
      <c r="N892" s="684" t="str">
        <f>IF(I892="","",IFERROR(VLOOKUP(B892,QUEUE!$F$11:$X$1000,19,FALSE),"NON"))</f>
        <v/>
      </c>
      <c r="O892" s="684" t="str">
        <f>IF(I892="","",IFERROR(IF(VLOOKUP(B892,REFINISH!$F$4:$O$1000,10,FALSE)="",VLOOKUP(B892,REFINISH!$F$4:$O$1000,8,FALSE),"OK"),"NON"))</f>
        <v/>
      </c>
      <c r="P892" s="684" t="str">
        <f t="shared" si="144"/>
        <v/>
      </c>
      <c r="AD892" s="686"/>
      <c r="AE892" s="686"/>
      <c r="AF892" s="686"/>
      <c r="DD892" s="626">
        <v>892</v>
      </c>
      <c r="DH892" s="681"/>
      <c r="DI892" s="662"/>
      <c r="DJ892" s="663"/>
      <c r="DK892" s="662"/>
      <c r="DL892" s="687" t="str">
        <f t="shared" ref="DL892:DL955" si="145">IF(DH892="","",IF(OR(M892="NON",M892=""),"รออนุมัติ",IF(AF892="","พร้อมซ่อม",IF(AF892=DE892,"พร้อมซ่อม","รออะไหล่"))))</f>
        <v/>
      </c>
      <c r="DM892" s="688"/>
    </row>
    <row r="893" spans="1:117" x14ac:dyDescent="0.25">
      <c r="A893" s="689" t="e">
        <f t="shared" si="138"/>
        <v>#VALUE!</v>
      </c>
      <c r="B893" s="690" t="e">
        <f t="shared" si="139"/>
        <v>#VALUE!</v>
      </c>
      <c r="C893" s="626">
        <v>893</v>
      </c>
      <c r="D893" s="677" t="str">
        <f t="shared" si="136"/>
        <v>00</v>
      </c>
      <c r="E893" s="677" t="str">
        <f t="shared" si="137"/>
        <v>01</v>
      </c>
      <c r="F893" s="691">
        <f t="shared" si="140"/>
        <v>66</v>
      </c>
      <c r="G893" s="692" t="str">
        <f t="shared" si="141"/>
        <v>066</v>
      </c>
      <c r="H893" s="680" t="str">
        <f t="shared" si="135"/>
        <v/>
      </c>
      <c r="L893" s="683" t="str">
        <f t="shared" si="142"/>
        <v/>
      </c>
      <c r="M893" s="684" t="str">
        <f t="shared" si="143"/>
        <v/>
      </c>
      <c r="N893" s="684" t="str">
        <f>IF(I893="","",IFERROR(VLOOKUP(B893,QUEUE!$F$11:$X$1000,19,FALSE),"NON"))</f>
        <v/>
      </c>
      <c r="O893" s="684" t="str">
        <f>IF(I893="","",IFERROR(IF(VLOOKUP(B893,REFINISH!$F$4:$O$1000,10,FALSE)="",VLOOKUP(B893,REFINISH!$F$4:$O$1000,8,FALSE),"OK"),"NON"))</f>
        <v/>
      </c>
      <c r="P893" s="684" t="str">
        <f t="shared" si="144"/>
        <v/>
      </c>
      <c r="AD893" s="686"/>
      <c r="AE893" s="686"/>
      <c r="AF893" s="686"/>
      <c r="DD893" s="626">
        <v>893</v>
      </c>
      <c r="DH893" s="681"/>
      <c r="DI893" s="662"/>
      <c r="DJ893" s="663"/>
      <c r="DK893" s="662"/>
      <c r="DL893" s="687" t="str">
        <f t="shared" si="145"/>
        <v/>
      </c>
      <c r="DM893" s="688"/>
    </row>
    <row r="894" spans="1:117" x14ac:dyDescent="0.25">
      <c r="A894" s="689" t="e">
        <f t="shared" si="138"/>
        <v>#VALUE!</v>
      </c>
      <c r="B894" s="690" t="e">
        <f t="shared" si="139"/>
        <v>#VALUE!</v>
      </c>
      <c r="C894" s="626">
        <v>894</v>
      </c>
      <c r="D894" s="677" t="str">
        <f t="shared" si="136"/>
        <v>00</v>
      </c>
      <c r="E894" s="677" t="str">
        <f t="shared" si="137"/>
        <v>01</v>
      </c>
      <c r="F894" s="691">
        <f t="shared" si="140"/>
        <v>67</v>
      </c>
      <c r="G894" s="692" t="str">
        <f t="shared" si="141"/>
        <v>067</v>
      </c>
      <c r="H894" s="680" t="str">
        <f t="shared" si="135"/>
        <v/>
      </c>
      <c r="L894" s="683" t="str">
        <f t="shared" si="142"/>
        <v/>
      </c>
      <c r="M894" s="684" t="str">
        <f t="shared" si="143"/>
        <v/>
      </c>
      <c r="N894" s="684" t="str">
        <f>IF(I894="","",IFERROR(VLOOKUP(B894,QUEUE!$F$11:$X$1000,19,FALSE),"NON"))</f>
        <v/>
      </c>
      <c r="O894" s="684" t="str">
        <f>IF(I894="","",IFERROR(IF(VLOOKUP(B894,REFINISH!$F$4:$O$1000,10,FALSE)="",VLOOKUP(B894,REFINISH!$F$4:$O$1000,8,FALSE),"OK"),"NON"))</f>
        <v/>
      </c>
      <c r="P894" s="684" t="str">
        <f t="shared" si="144"/>
        <v/>
      </c>
      <c r="AD894" s="686"/>
      <c r="AE894" s="686"/>
      <c r="AF894" s="686"/>
      <c r="DD894" s="626">
        <v>894</v>
      </c>
      <c r="DH894" s="681"/>
      <c r="DI894" s="662"/>
      <c r="DJ894" s="663"/>
      <c r="DK894" s="662"/>
      <c r="DL894" s="687" t="str">
        <f t="shared" si="145"/>
        <v/>
      </c>
      <c r="DM894" s="688"/>
    </row>
    <row r="895" spans="1:117" x14ac:dyDescent="0.25">
      <c r="A895" s="689" t="e">
        <f t="shared" si="138"/>
        <v>#VALUE!</v>
      </c>
      <c r="B895" s="690" t="e">
        <f t="shared" si="139"/>
        <v>#VALUE!</v>
      </c>
      <c r="C895" s="626">
        <v>895</v>
      </c>
      <c r="D895" s="677" t="str">
        <f t="shared" si="136"/>
        <v>00</v>
      </c>
      <c r="E895" s="677" t="str">
        <f t="shared" si="137"/>
        <v>01</v>
      </c>
      <c r="F895" s="691">
        <f t="shared" si="140"/>
        <v>68</v>
      </c>
      <c r="G895" s="692" t="str">
        <f t="shared" si="141"/>
        <v>068</v>
      </c>
      <c r="H895" s="680" t="str">
        <f t="shared" si="135"/>
        <v/>
      </c>
      <c r="L895" s="683" t="str">
        <f t="shared" si="142"/>
        <v/>
      </c>
      <c r="M895" s="684" t="str">
        <f t="shared" si="143"/>
        <v/>
      </c>
      <c r="N895" s="684" t="str">
        <f>IF(I895="","",IFERROR(VLOOKUP(B895,QUEUE!$F$11:$X$1000,19,FALSE),"NON"))</f>
        <v/>
      </c>
      <c r="O895" s="684" t="str">
        <f>IF(I895="","",IFERROR(IF(VLOOKUP(B895,REFINISH!$F$4:$O$1000,10,FALSE)="",VLOOKUP(B895,REFINISH!$F$4:$O$1000,8,FALSE),"OK"),"NON"))</f>
        <v/>
      </c>
      <c r="P895" s="684" t="str">
        <f t="shared" si="144"/>
        <v/>
      </c>
      <c r="AD895" s="686"/>
      <c r="AE895" s="686"/>
      <c r="AF895" s="686"/>
      <c r="DD895" s="626">
        <v>895</v>
      </c>
      <c r="DH895" s="681"/>
      <c r="DI895" s="662"/>
      <c r="DJ895" s="663"/>
      <c r="DK895" s="662"/>
      <c r="DL895" s="687" t="str">
        <f t="shared" si="145"/>
        <v/>
      </c>
      <c r="DM895" s="688"/>
    </row>
    <row r="896" spans="1:117" x14ac:dyDescent="0.25">
      <c r="A896" s="689" t="e">
        <f t="shared" si="138"/>
        <v>#VALUE!</v>
      </c>
      <c r="B896" s="690" t="e">
        <f t="shared" si="139"/>
        <v>#VALUE!</v>
      </c>
      <c r="C896" s="626">
        <v>896</v>
      </c>
      <c r="D896" s="677" t="str">
        <f t="shared" si="136"/>
        <v>00</v>
      </c>
      <c r="E896" s="677" t="str">
        <f t="shared" si="137"/>
        <v>01</v>
      </c>
      <c r="F896" s="691">
        <f t="shared" si="140"/>
        <v>69</v>
      </c>
      <c r="G896" s="692" t="str">
        <f t="shared" si="141"/>
        <v>069</v>
      </c>
      <c r="H896" s="680" t="str">
        <f t="shared" si="135"/>
        <v/>
      </c>
      <c r="L896" s="683" t="str">
        <f t="shared" si="142"/>
        <v/>
      </c>
      <c r="M896" s="684" t="str">
        <f t="shared" si="143"/>
        <v/>
      </c>
      <c r="N896" s="684" t="str">
        <f>IF(I896="","",IFERROR(VLOOKUP(B896,QUEUE!$F$11:$X$1000,19,FALSE),"NON"))</f>
        <v/>
      </c>
      <c r="O896" s="684" t="str">
        <f>IF(I896="","",IFERROR(IF(VLOOKUP(B896,REFINISH!$F$4:$O$1000,10,FALSE)="",VLOOKUP(B896,REFINISH!$F$4:$O$1000,8,FALSE),"OK"),"NON"))</f>
        <v/>
      </c>
      <c r="P896" s="684" t="str">
        <f t="shared" si="144"/>
        <v/>
      </c>
      <c r="AD896" s="686"/>
      <c r="AE896" s="686"/>
      <c r="AF896" s="686"/>
      <c r="DD896" s="626">
        <v>896</v>
      </c>
      <c r="DH896" s="681"/>
      <c r="DI896" s="662"/>
      <c r="DJ896" s="663"/>
      <c r="DK896" s="662"/>
      <c r="DL896" s="687" t="str">
        <f t="shared" si="145"/>
        <v/>
      </c>
      <c r="DM896" s="688"/>
    </row>
    <row r="897" spans="1:117" x14ac:dyDescent="0.25">
      <c r="A897" s="689" t="e">
        <f t="shared" si="138"/>
        <v>#VALUE!</v>
      </c>
      <c r="B897" s="690" t="e">
        <f t="shared" si="139"/>
        <v>#VALUE!</v>
      </c>
      <c r="C897" s="626">
        <v>897</v>
      </c>
      <c r="D897" s="677" t="str">
        <f t="shared" si="136"/>
        <v>00</v>
      </c>
      <c r="E897" s="677" t="str">
        <f t="shared" si="137"/>
        <v>01</v>
      </c>
      <c r="F897" s="691">
        <f t="shared" si="140"/>
        <v>70</v>
      </c>
      <c r="G897" s="692" t="str">
        <f t="shared" si="141"/>
        <v>070</v>
      </c>
      <c r="H897" s="680" t="str">
        <f t="shared" si="135"/>
        <v/>
      </c>
      <c r="L897" s="683" t="str">
        <f t="shared" si="142"/>
        <v/>
      </c>
      <c r="M897" s="684" t="str">
        <f t="shared" si="143"/>
        <v/>
      </c>
      <c r="N897" s="684" t="str">
        <f>IF(I897="","",IFERROR(VLOOKUP(B897,QUEUE!$F$11:$X$1000,19,FALSE),"NON"))</f>
        <v/>
      </c>
      <c r="O897" s="684" t="str">
        <f>IF(I897="","",IFERROR(IF(VLOOKUP(B897,REFINISH!$F$4:$O$1000,10,FALSE)="",VLOOKUP(B897,REFINISH!$F$4:$O$1000,8,FALSE),"OK"),"NON"))</f>
        <v/>
      </c>
      <c r="P897" s="684" t="str">
        <f t="shared" si="144"/>
        <v/>
      </c>
      <c r="AD897" s="686"/>
      <c r="AE897" s="686"/>
      <c r="AF897" s="686"/>
      <c r="DD897" s="626">
        <v>897</v>
      </c>
      <c r="DH897" s="681"/>
      <c r="DI897" s="662"/>
      <c r="DJ897" s="663"/>
      <c r="DK897" s="662"/>
      <c r="DL897" s="687" t="str">
        <f t="shared" si="145"/>
        <v/>
      </c>
      <c r="DM897" s="688"/>
    </row>
    <row r="898" spans="1:117" x14ac:dyDescent="0.25">
      <c r="A898" s="689" t="e">
        <f t="shared" si="138"/>
        <v>#VALUE!</v>
      </c>
      <c r="B898" s="690" t="e">
        <f t="shared" si="139"/>
        <v>#VALUE!</v>
      </c>
      <c r="C898" s="626">
        <v>898</v>
      </c>
      <c r="D898" s="677" t="str">
        <f t="shared" si="136"/>
        <v>00</v>
      </c>
      <c r="E898" s="677" t="str">
        <f t="shared" si="137"/>
        <v>01</v>
      </c>
      <c r="F898" s="691">
        <f t="shared" si="140"/>
        <v>71</v>
      </c>
      <c r="G898" s="692" t="str">
        <f t="shared" si="141"/>
        <v>071</v>
      </c>
      <c r="H898" s="680" t="str">
        <f t="shared" si="135"/>
        <v/>
      </c>
      <c r="L898" s="683" t="str">
        <f t="shared" si="142"/>
        <v/>
      </c>
      <c r="M898" s="684" t="str">
        <f t="shared" si="143"/>
        <v/>
      </c>
      <c r="N898" s="684" t="str">
        <f>IF(I898="","",IFERROR(VLOOKUP(B898,QUEUE!$F$11:$X$1000,19,FALSE),"NON"))</f>
        <v/>
      </c>
      <c r="O898" s="684" t="str">
        <f>IF(I898="","",IFERROR(IF(VLOOKUP(B898,REFINISH!$F$4:$O$1000,10,FALSE)="",VLOOKUP(B898,REFINISH!$F$4:$O$1000,8,FALSE),"OK"),"NON"))</f>
        <v/>
      </c>
      <c r="P898" s="684" t="str">
        <f t="shared" si="144"/>
        <v/>
      </c>
      <c r="AD898" s="686"/>
      <c r="AE898" s="686"/>
      <c r="AF898" s="686"/>
      <c r="DD898" s="626">
        <v>898</v>
      </c>
      <c r="DH898" s="681"/>
      <c r="DI898" s="662"/>
      <c r="DJ898" s="663"/>
      <c r="DK898" s="662"/>
      <c r="DL898" s="687" t="str">
        <f t="shared" si="145"/>
        <v/>
      </c>
      <c r="DM898" s="688"/>
    </row>
    <row r="899" spans="1:117" x14ac:dyDescent="0.25">
      <c r="A899" s="689" t="e">
        <f t="shared" si="138"/>
        <v>#VALUE!</v>
      </c>
      <c r="B899" s="690" t="e">
        <f t="shared" si="139"/>
        <v>#VALUE!</v>
      </c>
      <c r="C899" s="626">
        <v>899</v>
      </c>
      <c r="D899" s="677" t="str">
        <f t="shared" si="136"/>
        <v>00</v>
      </c>
      <c r="E899" s="677" t="str">
        <f t="shared" si="137"/>
        <v>01</v>
      </c>
      <c r="F899" s="691">
        <f t="shared" si="140"/>
        <v>72</v>
      </c>
      <c r="G899" s="692" t="str">
        <f t="shared" si="141"/>
        <v>072</v>
      </c>
      <c r="H899" s="680" t="str">
        <f t="shared" si="135"/>
        <v/>
      </c>
      <c r="L899" s="683" t="str">
        <f t="shared" si="142"/>
        <v/>
      </c>
      <c r="M899" s="684" t="str">
        <f t="shared" si="143"/>
        <v/>
      </c>
      <c r="N899" s="684" t="str">
        <f>IF(I899="","",IFERROR(VLOOKUP(B899,QUEUE!$F$11:$X$1000,19,FALSE),"NON"))</f>
        <v/>
      </c>
      <c r="O899" s="684" t="str">
        <f>IF(I899="","",IFERROR(IF(VLOOKUP(B899,REFINISH!$F$4:$O$1000,10,FALSE)="",VLOOKUP(B899,REFINISH!$F$4:$O$1000,8,FALSE),"OK"),"NON"))</f>
        <v/>
      </c>
      <c r="P899" s="684" t="str">
        <f t="shared" si="144"/>
        <v/>
      </c>
      <c r="AD899" s="686"/>
      <c r="AE899" s="686"/>
      <c r="AF899" s="686"/>
      <c r="DD899" s="626">
        <v>899</v>
      </c>
      <c r="DH899" s="681"/>
      <c r="DI899" s="662"/>
      <c r="DJ899" s="663"/>
      <c r="DK899" s="662"/>
      <c r="DL899" s="687" t="str">
        <f t="shared" si="145"/>
        <v/>
      </c>
      <c r="DM899" s="688"/>
    </row>
    <row r="900" spans="1:117" x14ac:dyDescent="0.25">
      <c r="A900" s="689" t="e">
        <f t="shared" si="138"/>
        <v>#VALUE!</v>
      </c>
      <c r="B900" s="690" t="e">
        <f t="shared" si="139"/>
        <v>#VALUE!</v>
      </c>
      <c r="C900" s="626">
        <v>900</v>
      </c>
      <c r="D900" s="677" t="str">
        <f t="shared" si="136"/>
        <v>00</v>
      </c>
      <c r="E900" s="677" t="str">
        <f t="shared" si="137"/>
        <v>01</v>
      </c>
      <c r="F900" s="691">
        <f t="shared" si="140"/>
        <v>73</v>
      </c>
      <c r="G900" s="692" t="str">
        <f t="shared" si="141"/>
        <v>073</v>
      </c>
      <c r="H900" s="680" t="str">
        <f t="shared" si="135"/>
        <v/>
      </c>
      <c r="L900" s="683" t="str">
        <f t="shared" si="142"/>
        <v/>
      </c>
      <c r="M900" s="684" t="str">
        <f t="shared" si="143"/>
        <v/>
      </c>
      <c r="N900" s="684" t="str">
        <f>IF(I900="","",IFERROR(VLOOKUP(B900,QUEUE!$F$11:$X$1000,19,FALSE),"NON"))</f>
        <v/>
      </c>
      <c r="O900" s="684" t="str">
        <f>IF(I900="","",IFERROR(IF(VLOOKUP(B900,REFINISH!$F$4:$O$1000,10,FALSE)="",VLOOKUP(B900,REFINISH!$F$4:$O$1000,8,FALSE),"OK"),"NON"))</f>
        <v/>
      </c>
      <c r="P900" s="684" t="str">
        <f t="shared" si="144"/>
        <v/>
      </c>
      <c r="AD900" s="686"/>
      <c r="AE900" s="686"/>
      <c r="AF900" s="686"/>
      <c r="DD900" s="626">
        <v>900</v>
      </c>
      <c r="DH900" s="681"/>
      <c r="DI900" s="662"/>
      <c r="DJ900" s="663"/>
      <c r="DK900" s="662"/>
      <c r="DL900" s="687" t="str">
        <f t="shared" si="145"/>
        <v/>
      </c>
      <c r="DM900" s="688"/>
    </row>
    <row r="901" spans="1:117" x14ac:dyDescent="0.25">
      <c r="A901" s="689" t="e">
        <f t="shared" si="138"/>
        <v>#VALUE!</v>
      </c>
      <c r="B901" s="690" t="e">
        <f t="shared" si="139"/>
        <v>#VALUE!</v>
      </c>
      <c r="C901" s="626">
        <v>901</v>
      </c>
      <c r="D901" s="677" t="str">
        <f t="shared" si="136"/>
        <v>00</v>
      </c>
      <c r="E901" s="677" t="str">
        <f t="shared" si="137"/>
        <v>01</v>
      </c>
      <c r="F901" s="691">
        <f t="shared" si="140"/>
        <v>74</v>
      </c>
      <c r="G901" s="692" t="str">
        <f t="shared" si="141"/>
        <v>074</v>
      </c>
      <c r="H901" s="680" t="str">
        <f t="shared" si="135"/>
        <v/>
      </c>
      <c r="L901" s="683" t="str">
        <f t="shared" si="142"/>
        <v/>
      </c>
      <c r="M901" s="684" t="str">
        <f t="shared" si="143"/>
        <v/>
      </c>
      <c r="N901" s="684" t="str">
        <f>IF(I901="","",IFERROR(VLOOKUP(B901,QUEUE!$F$11:$X$1000,19,FALSE),"NON"))</f>
        <v/>
      </c>
      <c r="O901" s="684" t="str">
        <f>IF(I901="","",IFERROR(IF(VLOOKUP(B901,REFINISH!$F$4:$O$1000,10,FALSE)="",VLOOKUP(B901,REFINISH!$F$4:$O$1000,8,FALSE),"OK"),"NON"))</f>
        <v/>
      </c>
      <c r="P901" s="684" t="str">
        <f t="shared" si="144"/>
        <v/>
      </c>
      <c r="AD901" s="686"/>
      <c r="AE901" s="686"/>
      <c r="AF901" s="686"/>
      <c r="DD901" s="626">
        <v>901</v>
      </c>
      <c r="DH901" s="681"/>
      <c r="DI901" s="662"/>
      <c r="DJ901" s="663"/>
      <c r="DK901" s="662"/>
      <c r="DL901" s="687" t="str">
        <f t="shared" si="145"/>
        <v/>
      </c>
      <c r="DM901" s="688"/>
    </row>
    <row r="902" spans="1:117" x14ac:dyDescent="0.25">
      <c r="A902" s="689" t="e">
        <f t="shared" si="138"/>
        <v>#VALUE!</v>
      </c>
      <c r="B902" s="690" t="e">
        <f t="shared" si="139"/>
        <v>#VALUE!</v>
      </c>
      <c r="C902" s="626">
        <v>902</v>
      </c>
      <c r="D902" s="677" t="str">
        <f t="shared" si="136"/>
        <v>00</v>
      </c>
      <c r="E902" s="677" t="str">
        <f t="shared" si="137"/>
        <v>01</v>
      </c>
      <c r="F902" s="691">
        <f t="shared" si="140"/>
        <v>75</v>
      </c>
      <c r="G902" s="692" t="str">
        <f t="shared" si="141"/>
        <v>075</v>
      </c>
      <c r="H902" s="680" t="str">
        <f t="shared" ref="H902:H965" si="146">IF(DH902="","",D902&amp;E902&amp;G902)</f>
        <v/>
      </c>
      <c r="L902" s="683" t="str">
        <f t="shared" si="142"/>
        <v/>
      </c>
      <c r="M902" s="684" t="str">
        <f t="shared" si="143"/>
        <v/>
      </c>
      <c r="N902" s="684" t="str">
        <f>IF(I902="","",IFERROR(VLOOKUP(B902,QUEUE!$F$11:$X$1000,19,FALSE),"NON"))</f>
        <v/>
      </c>
      <c r="O902" s="684" t="str">
        <f>IF(I902="","",IFERROR(IF(VLOOKUP(B902,REFINISH!$F$4:$O$1000,10,FALSE)="",VLOOKUP(B902,REFINISH!$F$4:$O$1000,8,FALSE),"OK"),"NON"))</f>
        <v/>
      </c>
      <c r="P902" s="684" t="str">
        <f t="shared" si="144"/>
        <v/>
      </c>
      <c r="AD902" s="686"/>
      <c r="AE902" s="686"/>
      <c r="AF902" s="686"/>
      <c r="DD902" s="626">
        <v>902</v>
      </c>
      <c r="DH902" s="681"/>
      <c r="DI902" s="662"/>
      <c r="DJ902" s="663"/>
      <c r="DK902" s="662"/>
      <c r="DL902" s="687" t="str">
        <f t="shared" si="145"/>
        <v/>
      </c>
      <c r="DM902" s="688"/>
    </row>
    <row r="903" spans="1:117" x14ac:dyDescent="0.25">
      <c r="A903" s="689" t="e">
        <f t="shared" si="138"/>
        <v>#VALUE!</v>
      </c>
      <c r="B903" s="690" t="e">
        <f t="shared" si="139"/>
        <v>#VALUE!</v>
      </c>
      <c r="C903" s="626">
        <v>903</v>
      </c>
      <c r="D903" s="677" t="str">
        <f t="shared" ref="D903:D966" si="147">TEXT(DH903,"yy")</f>
        <v>00</v>
      </c>
      <c r="E903" s="677" t="str">
        <f t="shared" ref="E903:E966" si="148">TEXT(DH903,"mm")</f>
        <v>01</v>
      </c>
      <c r="F903" s="691">
        <f t="shared" si="140"/>
        <v>76</v>
      </c>
      <c r="G903" s="692" t="str">
        <f t="shared" si="141"/>
        <v>076</v>
      </c>
      <c r="H903" s="680" t="str">
        <f t="shared" si="146"/>
        <v/>
      </c>
      <c r="L903" s="683" t="str">
        <f t="shared" si="142"/>
        <v/>
      </c>
      <c r="M903" s="684" t="str">
        <f t="shared" si="143"/>
        <v/>
      </c>
      <c r="N903" s="684" t="str">
        <f>IF(I903="","",IFERROR(VLOOKUP(B903,QUEUE!$F$11:$X$1000,19,FALSE),"NON"))</f>
        <v/>
      </c>
      <c r="O903" s="684" t="str">
        <f>IF(I903="","",IFERROR(IF(VLOOKUP(B903,REFINISH!$F$4:$O$1000,10,FALSE)="",VLOOKUP(B903,REFINISH!$F$4:$O$1000,8,FALSE),"OK"),"NON"))</f>
        <v/>
      </c>
      <c r="P903" s="684" t="str">
        <f t="shared" si="144"/>
        <v/>
      </c>
      <c r="AD903" s="686"/>
      <c r="AE903" s="686"/>
      <c r="AF903" s="686"/>
      <c r="DD903" s="626">
        <v>903</v>
      </c>
      <c r="DH903" s="681"/>
      <c r="DI903" s="662"/>
      <c r="DJ903" s="663"/>
      <c r="DK903" s="662"/>
      <c r="DL903" s="687" t="str">
        <f t="shared" si="145"/>
        <v/>
      </c>
      <c r="DM903" s="688"/>
    </row>
    <row r="904" spans="1:117" x14ac:dyDescent="0.25">
      <c r="A904" s="689" t="e">
        <f t="shared" si="138"/>
        <v>#VALUE!</v>
      </c>
      <c r="B904" s="690" t="e">
        <f t="shared" si="139"/>
        <v>#VALUE!</v>
      </c>
      <c r="C904" s="626">
        <v>904</v>
      </c>
      <c r="D904" s="677" t="str">
        <f t="shared" si="147"/>
        <v>00</v>
      </c>
      <c r="E904" s="677" t="str">
        <f t="shared" si="148"/>
        <v>01</v>
      </c>
      <c r="F904" s="691">
        <f t="shared" si="140"/>
        <v>77</v>
      </c>
      <c r="G904" s="692" t="str">
        <f t="shared" si="141"/>
        <v>077</v>
      </c>
      <c r="H904" s="680" t="str">
        <f t="shared" si="146"/>
        <v/>
      </c>
      <c r="L904" s="683" t="str">
        <f t="shared" si="142"/>
        <v/>
      </c>
      <c r="M904" s="684" t="str">
        <f t="shared" si="143"/>
        <v/>
      </c>
      <c r="N904" s="684" t="str">
        <f>IF(I904="","",IFERROR(VLOOKUP(B904,QUEUE!$F$11:$X$1000,19,FALSE),"NON"))</f>
        <v/>
      </c>
      <c r="O904" s="684" t="str">
        <f>IF(I904="","",IFERROR(IF(VLOOKUP(B904,REFINISH!$F$4:$O$1000,10,FALSE)="",VLOOKUP(B904,REFINISH!$F$4:$O$1000,8,FALSE),"OK"),"NON"))</f>
        <v/>
      </c>
      <c r="P904" s="684" t="str">
        <f t="shared" si="144"/>
        <v/>
      </c>
      <c r="AD904" s="686"/>
      <c r="AE904" s="686"/>
      <c r="AF904" s="686"/>
      <c r="DD904" s="626">
        <v>904</v>
      </c>
      <c r="DH904" s="681"/>
      <c r="DI904" s="662"/>
      <c r="DJ904" s="663"/>
      <c r="DK904" s="662"/>
      <c r="DL904" s="687" t="str">
        <f t="shared" si="145"/>
        <v/>
      </c>
      <c r="DM904" s="688"/>
    </row>
    <row r="905" spans="1:117" x14ac:dyDescent="0.25">
      <c r="A905" s="689" t="e">
        <f t="shared" ref="A905:A968" si="149">IFERROR(VALUE(RIGHT(X905,4)),IFERROR(VALUE(RIGHT(X905,3)),VALUE(RIGHT(X905,2))))</f>
        <v>#VALUE!</v>
      </c>
      <c r="B905" s="690" t="e">
        <f t="shared" ref="B905:B968" si="150">VALUE(H905)</f>
        <v>#VALUE!</v>
      </c>
      <c r="C905" s="626">
        <v>905</v>
      </c>
      <c r="D905" s="677" t="str">
        <f t="shared" si="147"/>
        <v>00</v>
      </c>
      <c r="E905" s="677" t="str">
        <f t="shared" si="148"/>
        <v>01</v>
      </c>
      <c r="F905" s="691">
        <f t="shared" ref="F905:F968" si="151">IF(E905=E904,F904+1,1)</f>
        <v>78</v>
      </c>
      <c r="G905" s="692" t="str">
        <f t="shared" ref="G905:G968" si="152">TEXT(F905,"000")</f>
        <v>078</v>
      </c>
      <c r="H905" s="680" t="str">
        <f t="shared" si="146"/>
        <v/>
      </c>
      <c r="L905" s="683" t="str">
        <f t="shared" si="142"/>
        <v/>
      </c>
      <c r="M905" s="684" t="str">
        <f t="shared" si="143"/>
        <v/>
      </c>
      <c r="N905" s="684" t="str">
        <f>IF(I905="","",IFERROR(VLOOKUP(B905,QUEUE!$F$11:$X$1000,19,FALSE),"NON"))</f>
        <v/>
      </c>
      <c r="O905" s="684" t="str">
        <f>IF(I905="","",IFERROR(IF(VLOOKUP(B905,REFINISH!$F$4:$O$1000,10,FALSE)="",VLOOKUP(B905,REFINISH!$F$4:$O$1000,8,FALSE),"OK"),"NON"))</f>
        <v/>
      </c>
      <c r="P905" s="684" t="str">
        <f t="shared" si="144"/>
        <v/>
      </c>
      <c r="AD905" s="686"/>
      <c r="AE905" s="686"/>
      <c r="AF905" s="686"/>
      <c r="DD905" s="626">
        <v>905</v>
      </c>
      <c r="DH905" s="681"/>
      <c r="DI905" s="662"/>
      <c r="DJ905" s="663"/>
      <c r="DK905" s="662"/>
      <c r="DL905" s="687" t="str">
        <f t="shared" si="145"/>
        <v/>
      </c>
      <c r="DM905" s="688"/>
    </row>
    <row r="906" spans="1:117" x14ac:dyDescent="0.25">
      <c r="A906" s="689" t="e">
        <f t="shared" si="149"/>
        <v>#VALUE!</v>
      </c>
      <c r="B906" s="690" t="e">
        <f t="shared" si="150"/>
        <v>#VALUE!</v>
      </c>
      <c r="C906" s="626">
        <v>906</v>
      </c>
      <c r="D906" s="677" t="str">
        <f t="shared" si="147"/>
        <v>00</v>
      </c>
      <c r="E906" s="677" t="str">
        <f t="shared" si="148"/>
        <v>01</v>
      </c>
      <c r="F906" s="691">
        <f t="shared" si="151"/>
        <v>79</v>
      </c>
      <c r="G906" s="692" t="str">
        <f t="shared" si="152"/>
        <v>079</v>
      </c>
      <c r="H906" s="680" t="str">
        <f t="shared" si="146"/>
        <v/>
      </c>
      <c r="L906" s="683" t="str">
        <f t="shared" si="142"/>
        <v/>
      </c>
      <c r="M906" s="684" t="str">
        <f t="shared" si="143"/>
        <v/>
      </c>
      <c r="N906" s="684" t="str">
        <f>IF(I906="","",IFERROR(VLOOKUP(B906,QUEUE!$F$11:$X$1000,19,FALSE),"NON"))</f>
        <v/>
      </c>
      <c r="O906" s="684" t="str">
        <f>IF(I906="","",IFERROR(IF(VLOOKUP(B906,REFINISH!$F$4:$O$1000,10,FALSE)="",VLOOKUP(B906,REFINISH!$F$4:$O$1000,8,FALSE),"OK"),"NON"))</f>
        <v/>
      </c>
      <c r="P906" s="684" t="str">
        <f t="shared" si="144"/>
        <v/>
      </c>
      <c r="AD906" s="686"/>
      <c r="AE906" s="686"/>
      <c r="AF906" s="686"/>
      <c r="DD906" s="626">
        <v>906</v>
      </c>
      <c r="DH906" s="681"/>
      <c r="DI906" s="662"/>
      <c r="DJ906" s="663"/>
      <c r="DK906" s="662"/>
      <c r="DL906" s="687" t="str">
        <f t="shared" si="145"/>
        <v/>
      </c>
      <c r="DM906" s="688"/>
    </row>
    <row r="907" spans="1:117" x14ac:dyDescent="0.25">
      <c r="A907" s="689" t="e">
        <f t="shared" si="149"/>
        <v>#VALUE!</v>
      </c>
      <c r="B907" s="690" t="e">
        <f t="shared" si="150"/>
        <v>#VALUE!</v>
      </c>
      <c r="C907" s="626">
        <v>907</v>
      </c>
      <c r="D907" s="677" t="str">
        <f t="shared" si="147"/>
        <v>00</v>
      </c>
      <c r="E907" s="677" t="str">
        <f t="shared" si="148"/>
        <v>01</v>
      </c>
      <c r="F907" s="691">
        <f t="shared" si="151"/>
        <v>80</v>
      </c>
      <c r="G907" s="692" t="str">
        <f t="shared" si="152"/>
        <v>080</v>
      </c>
      <c r="H907" s="680" t="str">
        <f t="shared" si="146"/>
        <v/>
      </c>
      <c r="L907" s="683" t="str">
        <f t="shared" si="142"/>
        <v/>
      </c>
      <c r="M907" s="684" t="str">
        <f t="shared" si="143"/>
        <v/>
      </c>
      <c r="N907" s="684" t="str">
        <f>IF(I907="","",IFERROR(VLOOKUP(B907,QUEUE!$F$11:$X$1000,19,FALSE),"NON"))</f>
        <v/>
      </c>
      <c r="O907" s="684" t="str">
        <f>IF(I907="","",IFERROR(IF(VLOOKUP(B907,REFINISH!$F$4:$O$1000,10,FALSE)="",VLOOKUP(B907,REFINISH!$F$4:$O$1000,8,FALSE),"OK"),"NON"))</f>
        <v/>
      </c>
      <c r="P907" s="684" t="str">
        <f t="shared" si="144"/>
        <v/>
      </c>
      <c r="AD907" s="686"/>
      <c r="AE907" s="686"/>
      <c r="AF907" s="686"/>
      <c r="DD907" s="626">
        <v>907</v>
      </c>
      <c r="DH907" s="681"/>
      <c r="DI907" s="662"/>
      <c r="DJ907" s="663"/>
      <c r="DK907" s="662"/>
      <c r="DL907" s="687" t="str">
        <f t="shared" si="145"/>
        <v/>
      </c>
      <c r="DM907" s="688"/>
    </row>
    <row r="908" spans="1:117" x14ac:dyDescent="0.25">
      <c r="A908" s="689" t="e">
        <f t="shared" si="149"/>
        <v>#VALUE!</v>
      </c>
      <c r="B908" s="690" t="e">
        <f t="shared" si="150"/>
        <v>#VALUE!</v>
      </c>
      <c r="C908" s="626">
        <v>908</v>
      </c>
      <c r="D908" s="677" t="str">
        <f t="shared" si="147"/>
        <v>00</v>
      </c>
      <c r="E908" s="677" t="str">
        <f t="shared" si="148"/>
        <v>01</v>
      </c>
      <c r="F908" s="691">
        <f t="shared" si="151"/>
        <v>81</v>
      </c>
      <c r="G908" s="692" t="str">
        <f t="shared" si="152"/>
        <v>081</v>
      </c>
      <c r="H908" s="680" t="str">
        <f t="shared" si="146"/>
        <v/>
      </c>
      <c r="L908" s="683" t="str">
        <f t="shared" si="142"/>
        <v/>
      </c>
      <c r="M908" s="684" t="str">
        <f t="shared" si="143"/>
        <v/>
      </c>
      <c r="N908" s="684" t="str">
        <f>IF(I908="","",IFERROR(VLOOKUP(B908,QUEUE!$F$11:$X$1000,19,FALSE),"NON"))</f>
        <v/>
      </c>
      <c r="O908" s="684" t="str">
        <f>IF(I908="","",IFERROR(IF(VLOOKUP(B908,REFINISH!$F$4:$O$1000,10,FALSE)="",VLOOKUP(B908,REFINISH!$F$4:$O$1000,8,FALSE),"OK"),"NON"))</f>
        <v/>
      </c>
      <c r="P908" s="684" t="str">
        <f t="shared" si="144"/>
        <v/>
      </c>
      <c r="AD908" s="686"/>
      <c r="AE908" s="686"/>
      <c r="AF908" s="686"/>
      <c r="DD908" s="626">
        <v>908</v>
      </c>
      <c r="DH908" s="681"/>
      <c r="DI908" s="662"/>
      <c r="DJ908" s="663"/>
      <c r="DK908" s="662"/>
      <c r="DL908" s="687" t="str">
        <f t="shared" si="145"/>
        <v/>
      </c>
      <c r="DM908" s="688"/>
    </row>
    <row r="909" spans="1:117" x14ac:dyDescent="0.25">
      <c r="A909" s="689" t="e">
        <f t="shared" si="149"/>
        <v>#VALUE!</v>
      </c>
      <c r="B909" s="690" t="e">
        <f t="shared" si="150"/>
        <v>#VALUE!</v>
      </c>
      <c r="C909" s="626">
        <v>909</v>
      </c>
      <c r="D909" s="677" t="str">
        <f t="shared" si="147"/>
        <v>00</v>
      </c>
      <c r="E909" s="677" t="str">
        <f t="shared" si="148"/>
        <v>01</v>
      </c>
      <c r="F909" s="691">
        <f t="shared" si="151"/>
        <v>82</v>
      </c>
      <c r="G909" s="692" t="str">
        <f t="shared" si="152"/>
        <v>082</v>
      </c>
      <c r="H909" s="680" t="str">
        <f t="shared" si="146"/>
        <v/>
      </c>
      <c r="L909" s="683" t="str">
        <f t="shared" si="142"/>
        <v/>
      </c>
      <c r="M909" s="684" t="str">
        <f t="shared" si="143"/>
        <v/>
      </c>
      <c r="N909" s="684" t="str">
        <f>IF(I909="","",IFERROR(VLOOKUP(B909,QUEUE!$F$11:$X$1000,19,FALSE),"NON"))</f>
        <v/>
      </c>
      <c r="O909" s="684" t="str">
        <f>IF(I909="","",IFERROR(IF(VLOOKUP(B909,REFINISH!$F$4:$O$1000,10,FALSE)="",VLOOKUP(B909,REFINISH!$F$4:$O$1000,8,FALSE),"OK"),"NON"))</f>
        <v/>
      </c>
      <c r="P909" s="684" t="str">
        <f t="shared" si="144"/>
        <v/>
      </c>
      <c r="AD909" s="686"/>
      <c r="AE909" s="686"/>
      <c r="AF909" s="686"/>
      <c r="DD909" s="626">
        <v>909</v>
      </c>
      <c r="DH909" s="681"/>
      <c r="DI909" s="662"/>
      <c r="DJ909" s="663"/>
      <c r="DK909" s="662"/>
      <c r="DL909" s="687" t="str">
        <f t="shared" si="145"/>
        <v/>
      </c>
      <c r="DM909" s="688"/>
    </row>
    <row r="910" spans="1:117" x14ac:dyDescent="0.25">
      <c r="A910" s="689" t="e">
        <f t="shared" si="149"/>
        <v>#VALUE!</v>
      </c>
      <c r="B910" s="690" t="e">
        <f t="shared" si="150"/>
        <v>#VALUE!</v>
      </c>
      <c r="C910" s="626">
        <v>910</v>
      </c>
      <c r="D910" s="677" t="str">
        <f t="shared" si="147"/>
        <v>00</v>
      </c>
      <c r="E910" s="677" t="str">
        <f t="shared" si="148"/>
        <v>01</v>
      </c>
      <c r="F910" s="691">
        <f t="shared" si="151"/>
        <v>83</v>
      </c>
      <c r="G910" s="692" t="str">
        <f t="shared" si="152"/>
        <v>083</v>
      </c>
      <c r="H910" s="680" t="str">
        <f t="shared" si="146"/>
        <v/>
      </c>
      <c r="L910" s="683" t="str">
        <f t="shared" si="142"/>
        <v/>
      </c>
      <c r="M910" s="684" t="str">
        <f t="shared" si="143"/>
        <v/>
      </c>
      <c r="N910" s="684" t="str">
        <f>IF(I910="","",IFERROR(VLOOKUP(B910,QUEUE!$F$11:$X$1000,19,FALSE),"NON"))</f>
        <v/>
      </c>
      <c r="O910" s="684" t="str">
        <f>IF(I910="","",IFERROR(IF(VLOOKUP(B910,REFINISH!$F$4:$O$1000,10,FALSE)="",VLOOKUP(B910,REFINISH!$F$4:$O$1000,8,FALSE),"OK"),"NON"))</f>
        <v/>
      </c>
      <c r="P910" s="684" t="str">
        <f t="shared" si="144"/>
        <v/>
      </c>
      <c r="AD910" s="686"/>
      <c r="AE910" s="686"/>
      <c r="AF910" s="686"/>
      <c r="DD910" s="626">
        <v>910</v>
      </c>
      <c r="DH910" s="681"/>
      <c r="DI910" s="662"/>
      <c r="DJ910" s="663"/>
      <c r="DK910" s="662"/>
      <c r="DL910" s="687" t="str">
        <f t="shared" si="145"/>
        <v/>
      </c>
      <c r="DM910" s="688"/>
    </row>
    <row r="911" spans="1:117" x14ac:dyDescent="0.25">
      <c r="A911" s="689" t="e">
        <f t="shared" si="149"/>
        <v>#VALUE!</v>
      </c>
      <c r="B911" s="690" t="e">
        <f t="shared" si="150"/>
        <v>#VALUE!</v>
      </c>
      <c r="C911" s="626">
        <v>911</v>
      </c>
      <c r="D911" s="677" t="str">
        <f t="shared" si="147"/>
        <v>00</v>
      </c>
      <c r="E911" s="677" t="str">
        <f t="shared" si="148"/>
        <v>01</v>
      </c>
      <c r="F911" s="691">
        <f t="shared" si="151"/>
        <v>84</v>
      </c>
      <c r="G911" s="692" t="str">
        <f t="shared" si="152"/>
        <v>084</v>
      </c>
      <c r="H911" s="680" t="str">
        <f t="shared" si="146"/>
        <v/>
      </c>
      <c r="L911" s="683" t="str">
        <f t="shared" si="142"/>
        <v/>
      </c>
      <c r="M911" s="684" t="str">
        <f t="shared" si="143"/>
        <v/>
      </c>
      <c r="N911" s="684" t="str">
        <f>IF(I911="","",IFERROR(VLOOKUP(B911,QUEUE!$F$11:$X$1000,19,FALSE),"NON"))</f>
        <v/>
      </c>
      <c r="O911" s="684" t="str">
        <f>IF(I911="","",IFERROR(IF(VLOOKUP(B911,REFINISH!$F$4:$O$1000,10,FALSE)="",VLOOKUP(B911,REFINISH!$F$4:$O$1000,8,FALSE),"OK"),"NON"))</f>
        <v/>
      </c>
      <c r="P911" s="684" t="str">
        <f t="shared" si="144"/>
        <v/>
      </c>
      <c r="AD911" s="686"/>
      <c r="AE911" s="686"/>
      <c r="AF911" s="686"/>
      <c r="DD911" s="626">
        <v>911</v>
      </c>
      <c r="DH911" s="681"/>
      <c r="DI911" s="662"/>
      <c r="DJ911" s="663"/>
      <c r="DK911" s="662"/>
      <c r="DL911" s="687" t="str">
        <f t="shared" si="145"/>
        <v/>
      </c>
      <c r="DM911" s="688"/>
    </row>
    <row r="912" spans="1:117" x14ac:dyDescent="0.25">
      <c r="A912" s="689" t="e">
        <f t="shared" si="149"/>
        <v>#VALUE!</v>
      </c>
      <c r="B912" s="690" t="e">
        <f t="shared" si="150"/>
        <v>#VALUE!</v>
      </c>
      <c r="C912" s="626">
        <v>912</v>
      </c>
      <c r="D912" s="677" t="str">
        <f t="shared" si="147"/>
        <v>00</v>
      </c>
      <c r="E912" s="677" t="str">
        <f t="shared" si="148"/>
        <v>01</v>
      </c>
      <c r="F912" s="691">
        <f t="shared" si="151"/>
        <v>85</v>
      </c>
      <c r="G912" s="692" t="str">
        <f t="shared" si="152"/>
        <v>085</v>
      </c>
      <c r="H912" s="680" t="str">
        <f t="shared" si="146"/>
        <v/>
      </c>
      <c r="L912" s="683" t="str">
        <f t="shared" si="142"/>
        <v/>
      </c>
      <c r="M912" s="684" t="str">
        <f t="shared" si="143"/>
        <v/>
      </c>
      <c r="N912" s="684" t="str">
        <f>IF(I912="","",IFERROR(VLOOKUP(B912,QUEUE!$F$11:$X$1000,19,FALSE),"NON"))</f>
        <v/>
      </c>
      <c r="O912" s="684" t="str">
        <f>IF(I912="","",IFERROR(IF(VLOOKUP(B912,REFINISH!$F$4:$O$1000,10,FALSE)="",VLOOKUP(B912,REFINISH!$F$4:$O$1000,8,FALSE),"OK"),"NON"))</f>
        <v/>
      </c>
      <c r="P912" s="684" t="str">
        <f t="shared" si="144"/>
        <v/>
      </c>
      <c r="AD912" s="686"/>
      <c r="AE912" s="686"/>
      <c r="AF912" s="686"/>
      <c r="DD912" s="626">
        <v>912</v>
      </c>
      <c r="DH912" s="681"/>
      <c r="DI912" s="662"/>
      <c r="DJ912" s="663"/>
      <c r="DK912" s="662"/>
      <c r="DL912" s="687" t="str">
        <f t="shared" si="145"/>
        <v/>
      </c>
      <c r="DM912" s="688"/>
    </row>
    <row r="913" spans="1:117" x14ac:dyDescent="0.25">
      <c r="A913" s="689" t="e">
        <f t="shared" si="149"/>
        <v>#VALUE!</v>
      </c>
      <c r="B913" s="690" t="e">
        <f t="shared" si="150"/>
        <v>#VALUE!</v>
      </c>
      <c r="C913" s="626">
        <v>913</v>
      </c>
      <c r="D913" s="677" t="str">
        <f t="shared" si="147"/>
        <v>00</v>
      </c>
      <c r="E913" s="677" t="str">
        <f t="shared" si="148"/>
        <v>01</v>
      </c>
      <c r="F913" s="691">
        <f t="shared" si="151"/>
        <v>86</v>
      </c>
      <c r="G913" s="692" t="str">
        <f t="shared" si="152"/>
        <v>086</v>
      </c>
      <c r="H913" s="680" t="str">
        <f t="shared" si="146"/>
        <v/>
      </c>
      <c r="L913" s="683" t="str">
        <f t="shared" si="142"/>
        <v/>
      </c>
      <c r="M913" s="684" t="str">
        <f t="shared" si="143"/>
        <v/>
      </c>
      <c r="N913" s="684" t="str">
        <f>IF(I913="","",IFERROR(VLOOKUP(B913,QUEUE!$F$11:$X$1000,19,FALSE),"NON"))</f>
        <v/>
      </c>
      <c r="O913" s="684" t="str">
        <f>IF(I913="","",IFERROR(IF(VLOOKUP(B913,REFINISH!$F$4:$O$1000,10,FALSE)="",VLOOKUP(B913,REFINISH!$F$4:$O$1000,8,FALSE),"OK"),"NON"))</f>
        <v/>
      </c>
      <c r="P913" s="684" t="str">
        <f t="shared" si="144"/>
        <v/>
      </c>
      <c r="AD913" s="686"/>
      <c r="AE913" s="686"/>
      <c r="AF913" s="686"/>
      <c r="DD913" s="626">
        <v>913</v>
      </c>
      <c r="DH913" s="681"/>
      <c r="DI913" s="662"/>
      <c r="DJ913" s="663"/>
      <c r="DK913" s="662"/>
      <c r="DL913" s="687" t="str">
        <f t="shared" si="145"/>
        <v/>
      </c>
      <c r="DM913" s="688"/>
    </row>
    <row r="914" spans="1:117" x14ac:dyDescent="0.25">
      <c r="A914" s="689" t="e">
        <f t="shared" si="149"/>
        <v>#VALUE!</v>
      </c>
      <c r="B914" s="690" t="e">
        <f t="shared" si="150"/>
        <v>#VALUE!</v>
      </c>
      <c r="C914" s="626">
        <v>914</v>
      </c>
      <c r="D914" s="677" t="str">
        <f t="shared" si="147"/>
        <v>00</v>
      </c>
      <c r="E914" s="677" t="str">
        <f t="shared" si="148"/>
        <v>01</v>
      </c>
      <c r="F914" s="691">
        <f t="shared" si="151"/>
        <v>87</v>
      </c>
      <c r="G914" s="692" t="str">
        <f t="shared" si="152"/>
        <v>087</v>
      </c>
      <c r="H914" s="680" t="str">
        <f t="shared" si="146"/>
        <v/>
      </c>
      <c r="L914" s="683" t="str">
        <f t="shared" si="142"/>
        <v/>
      </c>
      <c r="M914" s="684" t="str">
        <f t="shared" si="143"/>
        <v/>
      </c>
      <c r="N914" s="684" t="str">
        <f>IF(I914="","",IFERROR(VLOOKUP(B914,QUEUE!$F$11:$X$1000,19,FALSE),"NON"))</f>
        <v/>
      </c>
      <c r="O914" s="684" t="str">
        <f>IF(I914="","",IFERROR(IF(VLOOKUP(B914,REFINISH!$F$4:$O$1000,10,FALSE)="",VLOOKUP(B914,REFINISH!$F$4:$O$1000,8,FALSE),"OK"),"NON"))</f>
        <v/>
      </c>
      <c r="P914" s="684" t="str">
        <f t="shared" si="144"/>
        <v/>
      </c>
      <c r="AD914" s="686"/>
      <c r="AE914" s="686"/>
      <c r="AF914" s="686"/>
      <c r="DD914" s="626">
        <v>914</v>
      </c>
      <c r="DH914" s="681"/>
      <c r="DI914" s="662"/>
      <c r="DJ914" s="663"/>
      <c r="DK914" s="662"/>
      <c r="DL914" s="687" t="str">
        <f t="shared" si="145"/>
        <v/>
      </c>
      <c r="DM914" s="688"/>
    </row>
    <row r="915" spans="1:117" x14ac:dyDescent="0.25">
      <c r="A915" s="689" t="e">
        <f t="shared" si="149"/>
        <v>#VALUE!</v>
      </c>
      <c r="B915" s="690" t="e">
        <f t="shared" si="150"/>
        <v>#VALUE!</v>
      </c>
      <c r="C915" s="626">
        <v>915</v>
      </c>
      <c r="D915" s="677" t="str">
        <f t="shared" si="147"/>
        <v>00</v>
      </c>
      <c r="E915" s="677" t="str">
        <f t="shared" si="148"/>
        <v>01</v>
      </c>
      <c r="F915" s="691">
        <f t="shared" si="151"/>
        <v>88</v>
      </c>
      <c r="G915" s="692" t="str">
        <f t="shared" si="152"/>
        <v>088</v>
      </c>
      <c r="H915" s="680" t="str">
        <f t="shared" si="146"/>
        <v/>
      </c>
      <c r="L915" s="683" t="str">
        <f t="shared" si="142"/>
        <v/>
      </c>
      <c r="M915" s="684" t="str">
        <f t="shared" si="143"/>
        <v/>
      </c>
      <c r="N915" s="684" t="str">
        <f>IF(I915="","",IFERROR(VLOOKUP(B915,QUEUE!$F$11:$X$1000,19,FALSE),"NON"))</f>
        <v/>
      </c>
      <c r="O915" s="684" t="str">
        <f>IF(I915="","",IFERROR(IF(VLOOKUP(B915,REFINISH!$F$4:$O$1000,10,FALSE)="",VLOOKUP(B915,REFINISH!$F$4:$O$1000,8,FALSE),"OK"),"NON"))</f>
        <v/>
      </c>
      <c r="P915" s="684" t="str">
        <f t="shared" si="144"/>
        <v/>
      </c>
      <c r="AD915" s="686"/>
      <c r="AE915" s="686"/>
      <c r="AF915" s="686"/>
      <c r="DD915" s="626">
        <v>915</v>
      </c>
      <c r="DH915" s="681"/>
      <c r="DI915" s="662"/>
      <c r="DJ915" s="663"/>
      <c r="DK915" s="662"/>
      <c r="DL915" s="687" t="str">
        <f t="shared" si="145"/>
        <v/>
      </c>
      <c r="DM915" s="688"/>
    </row>
    <row r="916" spans="1:117" x14ac:dyDescent="0.25">
      <c r="A916" s="689" t="e">
        <f t="shared" si="149"/>
        <v>#VALUE!</v>
      </c>
      <c r="B916" s="690" t="e">
        <f t="shared" si="150"/>
        <v>#VALUE!</v>
      </c>
      <c r="C916" s="626">
        <v>916</v>
      </c>
      <c r="D916" s="677" t="str">
        <f t="shared" si="147"/>
        <v>00</v>
      </c>
      <c r="E916" s="677" t="str">
        <f t="shared" si="148"/>
        <v>01</v>
      </c>
      <c r="F916" s="691">
        <f t="shared" si="151"/>
        <v>89</v>
      </c>
      <c r="G916" s="692" t="str">
        <f t="shared" si="152"/>
        <v>089</v>
      </c>
      <c r="H916" s="680" t="str">
        <f t="shared" si="146"/>
        <v/>
      </c>
      <c r="L916" s="683" t="str">
        <f t="shared" si="142"/>
        <v/>
      </c>
      <c r="M916" s="684" t="str">
        <f t="shared" si="143"/>
        <v/>
      </c>
      <c r="N916" s="684" t="str">
        <f>IF(I916="","",IFERROR(VLOOKUP(B916,QUEUE!$F$11:$X$1000,19,FALSE),"NON"))</f>
        <v/>
      </c>
      <c r="O916" s="684" t="str">
        <f>IF(I916="","",IFERROR(IF(VLOOKUP(B916,REFINISH!$F$4:$O$1000,10,FALSE)="",VLOOKUP(B916,REFINISH!$F$4:$O$1000,8,FALSE),"OK"),"NON"))</f>
        <v/>
      </c>
      <c r="P916" s="684" t="str">
        <f t="shared" si="144"/>
        <v/>
      </c>
      <c r="AD916" s="686"/>
      <c r="AE916" s="686"/>
      <c r="AF916" s="686"/>
      <c r="DD916" s="626">
        <v>916</v>
      </c>
      <c r="DH916" s="681"/>
      <c r="DI916" s="662"/>
      <c r="DJ916" s="663"/>
      <c r="DK916" s="662"/>
      <c r="DL916" s="687" t="str">
        <f t="shared" si="145"/>
        <v/>
      </c>
      <c r="DM916" s="688"/>
    </row>
    <row r="917" spans="1:117" x14ac:dyDescent="0.25">
      <c r="A917" s="689" t="e">
        <f t="shared" si="149"/>
        <v>#VALUE!</v>
      </c>
      <c r="B917" s="690" t="e">
        <f t="shared" si="150"/>
        <v>#VALUE!</v>
      </c>
      <c r="C917" s="626">
        <v>917</v>
      </c>
      <c r="D917" s="677" t="str">
        <f t="shared" si="147"/>
        <v>00</v>
      </c>
      <c r="E917" s="677" t="str">
        <f t="shared" si="148"/>
        <v>01</v>
      </c>
      <c r="F917" s="691">
        <f t="shared" si="151"/>
        <v>90</v>
      </c>
      <c r="G917" s="692" t="str">
        <f t="shared" si="152"/>
        <v>090</v>
      </c>
      <c r="H917" s="680" t="str">
        <f t="shared" si="146"/>
        <v/>
      </c>
      <c r="L917" s="683" t="str">
        <f t="shared" si="142"/>
        <v/>
      </c>
      <c r="M917" s="684" t="str">
        <f t="shared" si="143"/>
        <v/>
      </c>
      <c r="N917" s="684" t="str">
        <f>IF(I917="","",IFERROR(VLOOKUP(B917,QUEUE!$F$11:$X$1000,19,FALSE),"NON"))</f>
        <v/>
      </c>
      <c r="O917" s="684" t="str">
        <f>IF(I917="","",IFERROR(IF(VLOOKUP(B917,REFINISH!$F$4:$O$1000,10,FALSE)="",VLOOKUP(B917,REFINISH!$F$4:$O$1000,8,FALSE),"OK"),"NON"))</f>
        <v/>
      </c>
      <c r="P917" s="684" t="str">
        <f t="shared" si="144"/>
        <v/>
      </c>
      <c r="AD917" s="686"/>
      <c r="AE917" s="686"/>
      <c r="AF917" s="686"/>
      <c r="DD917" s="626">
        <v>917</v>
      </c>
      <c r="DH917" s="681"/>
      <c r="DI917" s="662"/>
      <c r="DJ917" s="663"/>
      <c r="DK917" s="662"/>
      <c r="DL917" s="687" t="str">
        <f t="shared" si="145"/>
        <v/>
      </c>
      <c r="DM917" s="688"/>
    </row>
    <row r="918" spans="1:117" x14ac:dyDescent="0.25">
      <c r="A918" s="689" t="e">
        <f t="shared" si="149"/>
        <v>#VALUE!</v>
      </c>
      <c r="B918" s="690" t="e">
        <f t="shared" si="150"/>
        <v>#VALUE!</v>
      </c>
      <c r="C918" s="626">
        <v>918</v>
      </c>
      <c r="D918" s="677" t="str">
        <f t="shared" si="147"/>
        <v>00</v>
      </c>
      <c r="E918" s="677" t="str">
        <f t="shared" si="148"/>
        <v>01</v>
      </c>
      <c r="F918" s="691">
        <f t="shared" si="151"/>
        <v>91</v>
      </c>
      <c r="G918" s="692" t="str">
        <f t="shared" si="152"/>
        <v>091</v>
      </c>
      <c r="H918" s="680" t="str">
        <f t="shared" si="146"/>
        <v/>
      </c>
      <c r="L918" s="683" t="str">
        <f t="shared" si="142"/>
        <v/>
      </c>
      <c r="M918" s="684" t="str">
        <f t="shared" si="143"/>
        <v/>
      </c>
      <c r="N918" s="684" t="str">
        <f>IF(I918="","",IFERROR(VLOOKUP(B918,QUEUE!$F$11:$X$1000,19,FALSE),"NON"))</f>
        <v/>
      </c>
      <c r="O918" s="684" t="str">
        <f>IF(I918="","",IFERROR(IF(VLOOKUP(B918,REFINISH!$F$4:$O$1000,10,FALSE)="",VLOOKUP(B918,REFINISH!$F$4:$O$1000,8,FALSE),"OK"),"NON"))</f>
        <v/>
      </c>
      <c r="P918" s="684" t="str">
        <f t="shared" si="144"/>
        <v/>
      </c>
      <c r="AD918" s="686"/>
      <c r="AE918" s="686"/>
      <c r="AF918" s="686"/>
      <c r="DD918" s="626">
        <v>918</v>
      </c>
      <c r="DH918" s="681"/>
      <c r="DI918" s="662"/>
      <c r="DJ918" s="663"/>
      <c r="DK918" s="662"/>
      <c r="DL918" s="687" t="str">
        <f t="shared" si="145"/>
        <v/>
      </c>
      <c r="DM918" s="688"/>
    </row>
    <row r="919" spans="1:117" x14ac:dyDescent="0.25">
      <c r="A919" s="689" t="e">
        <f t="shared" si="149"/>
        <v>#VALUE!</v>
      </c>
      <c r="B919" s="690" t="e">
        <f t="shared" si="150"/>
        <v>#VALUE!</v>
      </c>
      <c r="C919" s="626">
        <v>919</v>
      </c>
      <c r="D919" s="677" t="str">
        <f t="shared" si="147"/>
        <v>00</v>
      </c>
      <c r="E919" s="677" t="str">
        <f t="shared" si="148"/>
        <v>01</v>
      </c>
      <c r="F919" s="691">
        <f t="shared" si="151"/>
        <v>92</v>
      </c>
      <c r="G919" s="692" t="str">
        <f t="shared" si="152"/>
        <v>092</v>
      </c>
      <c r="H919" s="680" t="str">
        <f t="shared" si="146"/>
        <v/>
      </c>
      <c r="L919" s="683" t="str">
        <f t="shared" si="142"/>
        <v/>
      </c>
      <c r="M919" s="684" t="str">
        <f t="shared" si="143"/>
        <v/>
      </c>
      <c r="N919" s="684" t="str">
        <f>IF(I919="","",IFERROR(VLOOKUP(B919,QUEUE!$F$11:$X$1000,19,FALSE),"NON"))</f>
        <v/>
      </c>
      <c r="O919" s="684" t="str">
        <f>IF(I919="","",IFERROR(IF(VLOOKUP(B919,REFINISH!$F$4:$O$1000,10,FALSE)="",VLOOKUP(B919,REFINISH!$F$4:$O$1000,8,FALSE),"OK"),"NON"))</f>
        <v/>
      </c>
      <c r="P919" s="684" t="str">
        <f t="shared" si="144"/>
        <v/>
      </c>
      <c r="AD919" s="686"/>
      <c r="AE919" s="686"/>
      <c r="AF919" s="686"/>
      <c r="DD919" s="626">
        <v>919</v>
      </c>
      <c r="DH919" s="681"/>
      <c r="DI919" s="662"/>
      <c r="DJ919" s="663"/>
      <c r="DK919" s="662"/>
      <c r="DL919" s="687" t="str">
        <f t="shared" si="145"/>
        <v/>
      </c>
      <c r="DM919" s="688"/>
    </row>
    <row r="920" spans="1:117" x14ac:dyDescent="0.25">
      <c r="A920" s="689" t="e">
        <f t="shared" si="149"/>
        <v>#VALUE!</v>
      </c>
      <c r="B920" s="690" t="e">
        <f t="shared" si="150"/>
        <v>#VALUE!</v>
      </c>
      <c r="C920" s="626">
        <v>920</v>
      </c>
      <c r="D920" s="677" t="str">
        <f t="shared" si="147"/>
        <v>00</v>
      </c>
      <c r="E920" s="677" t="str">
        <f t="shared" si="148"/>
        <v>01</v>
      </c>
      <c r="F920" s="691">
        <f t="shared" si="151"/>
        <v>93</v>
      </c>
      <c r="G920" s="692" t="str">
        <f t="shared" si="152"/>
        <v>093</v>
      </c>
      <c r="H920" s="680" t="str">
        <f t="shared" si="146"/>
        <v/>
      </c>
      <c r="L920" s="683" t="str">
        <f t="shared" si="142"/>
        <v/>
      </c>
      <c r="M920" s="684" t="str">
        <f t="shared" si="143"/>
        <v/>
      </c>
      <c r="N920" s="684" t="str">
        <f>IF(I920="","",IFERROR(VLOOKUP(B920,QUEUE!$F$11:$X$1000,19,FALSE),"NON"))</f>
        <v/>
      </c>
      <c r="O920" s="684" t="str">
        <f>IF(I920="","",IFERROR(IF(VLOOKUP(B920,REFINISH!$F$4:$O$1000,10,FALSE)="",VLOOKUP(B920,REFINISH!$F$4:$O$1000,8,FALSE),"OK"),"NON"))</f>
        <v/>
      </c>
      <c r="P920" s="684" t="str">
        <f t="shared" si="144"/>
        <v/>
      </c>
      <c r="AD920" s="686"/>
      <c r="AE920" s="686"/>
      <c r="AF920" s="686"/>
      <c r="DD920" s="626">
        <v>920</v>
      </c>
      <c r="DH920" s="681"/>
      <c r="DI920" s="662"/>
      <c r="DJ920" s="663"/>
      <c r="DK920" s="662"/>
      <c r="DL920" s="687" t="str">
        <f t="shared" si="145"/>
        <v/>
      </c>
      <c r="DM920" s="688"/>
    </row>
    <row r="921" spans="1:117" x14ac:dyDescent="0.25">
      <c r="A921" s="689" t="e">
        <f t="shared" si="149"/>
        <v>#VALUE!</v>
      </c>
      <c r="B921" s="690" t="e">
        <f t="shared" si="150"/>
        <v>#VALUE!</v>
      </c>
      <c r="C921" s="626">
        <v>921</v>
      </c>
      <c r="D921" s="677" t="str">
        <f t="shared" si="147"/>
        <v>00</v>
      </c>
      <c r="E921" s="677" t="str">
        <f t="shared" si="148"/>
        <v>01</v>
      </c>
      <c r="F921" s="691">
        <f t="shared" si="151"/>
        <v>94</v>
      </c>
      <c r="G921" s="692" t="str">
        <f t="shared" si="152"/>
        <v>094</v>
      </c>
      <c r="H921" s="680" t="str">
        <f t="shared" si="146"/>
        <v/>
      </c>
      <c r="L921" s="683" t="str">
        <f t="shared" si="142"/>
        <v/>
      </c>
      <c r="M921" s="684" t="str">
        <f t="shared" si="143"/>
        <v/>
      </c>
      <c r="N921" s="684" t="str">
        <f>IF(I921="","",IFERROR(VLOOKUP(B921,QUEUE!$F$11:$X$1000,19,FALSE),"NON"))</f>
        <v/>
      </c>
      <c r="O921" s="684" t="str">
        <f>IF(I921="","",IFERROR(IF(VLOOKUP(B921,REFINISH!$F$4:$O$1000,10,FALSE)="",VLOOKUP(B921,REFINISH!$F$4:$O$1000,8,FALSE),"OK"),"NON"))</f>
        <v/>
      </c>
      <c r="P921" s="684" t="str">
        <f t="shared" si="144"/>
        <v/>
      </c>
      <c r="AD921" s="686"/>
      <c r="AE921" s="686"/>
      <c r="AF921" s="686"/>
      <c r="DD921" s="626">
        <v>921</v>
      </c>
      <c r="DH921" s="681"/>
      <c r="DI921" s="662"/>
      <c r="DJ921" s="663"/>
      <c r="DK921" s="662"/>
      <c r="DL921" s="687" t="str">
        <f t="shared" si="145"/>
        <v/>
      </c>
      <c r="DM921" s="688"/>
    </row>
    <row r="922" spans="1:117" x14ac:dyDescent="0.25">
      <c r="A922" s="689" t="e">
        <f t="shared" si="149"/>
        <v>#VALUE!</v>
      </c>
      <c r="B922" s="690" t="e">
        <f t="shared" si="150"/>
        <v>#VALUE!</v>
      </c>
      <c r="C922" s="626">
        <v>922</v>
      </c>
      <c r="D922" s="677" t="str">
        <f t="shared" si="147"/>
        <v>00</v>
      </c>
      <c r="E922" s="677" t="str">
        <f t="shared" si="148"/>
        <v>01</v>
      </c>
      <c r="F922" s="691">
        <f t="shared" si="151"/>
        <v>95</v>
      </c>
      <c r="G922" s="692" t="str">
        <f t="shared" si="152"/>
        <v>095</v>
      </c>
      <c r="H922" s="680" t="str">
        <f t="shared" si="146"/>
        <v/>
      </c>
      <c r="L922" s="683" t="str">
        <f t="shared" si="142"/>
        <v/>
      </c>
      <c r="M922" s="684" t="str">
        <f t="shared" si="143"/>
        <v/>
      </c>
      <c r="N922" s="684" t="str">
        <f>IF(I922="","",IFERROR(VLOOKUP(B922,QUEUE!$F$11:$X$1000,19,FALSE),"NON"))</f>
        <v/>
      </c>
      <c r="O922" s="684" t="str">
        <f>IF(I922="","",IFERROR(IF(VLOOKUP(B922,REFINISH!$F$4:$O$1000,10,FALSE)="",VLOOKUP(B922,REFINISH!$F$4:$O$1000,8,FALSE),"OK"),"NON"))</f>
        <v/>
      </c>
      <c r="P922" s="684" t="str">
        <f t="shared" si="144"/>
        <v/>
      </c>
      <c r="AD922" s="686"/>
      <c r="AE922" s="686"/>
      <c r="AF922" s="686"/>
      <c r="DD922" s="626">
        <v>922</v>
      </c>
      <c r="DH922" s="681"/>
      <c r="DI922" s="662"/>
      <c r="DJ922" s="663"/>
      <c r="DK922" s="662"/>
      <c r="DL922" s="687" t="str">
        <f t="shared" si="145"/>
        <v/>
      </c>
      <c r="DM922" s="688"/>
    </row>
    <row r="923" spans="1:117" x14ac:dyDescent="0.25">
      <c r="A923" s="689" t="e">
        <f t="shared" si="149"/>
        <v>#VALUE!</v>
      </c>
      <c r="B923" s="690" t="e">
        <f t="shared" si="150"/>
        <v>#VALUE!</v>
      </c>
      <c r="C923" s="626">
        <v>923</v>
      </c>
      <c r="D923" s="677" t="str">
        <f t="shared" si="147"/>
        <v>00</v>
      </c>
      <c r="E923" s="677" t="str">
        <f t="shared" si="148"/>
        <v>01</v>
      </c>
      <c r="F923" s="691">
        <f t="shared" si="151"/>
        <v>96</v>
      </c>
      <c r="G923" s="692" t="str">
        <f t="shared" si="152"/>
        <v>096</v>
      </c>
      <c r="H923" s="680" t="str">
        <f t="shared" si="146"/>
        <v/>
      </c>
      <c r="L923" s="683" t="str">
        <f t="shared" si="142"/>
        <v/>
      </c>
      <c r="M923" s="684" t="str">
        <f t="shared" si="143"/>
        <v/>
      </c>
      <c r="N923" s="684" t="str">
        <f>IF(I923="","",IFERROR(VLOOKUP(B923,QUEUE!$F$11:$X$1000,19,FALSE),"NON"))</f>
        <v/>
      </c>
      <c r="O923" s="684" t="str">
        <f>IF(I923="","",IFERROR(IF(VLOOKUP(B923,REFINISH!$F$4:$O$1000,10,FALSE)="",VLOOKUP(B923,REFINISH!$F$4:$O$1000,8,FALSE),"OK"),"NON"))</f>
        <v/>
      </c>
      <c r="P923" s="684" t="str">
        <f t="shared" si="144"/>
        <v/>
      </c>
      <c r="AD923" s="686"/>
      <c r="AE923" s="686"/>
      <c r="AF923" s="686"/>
      <c r="DD923" s="626">
        <v>923</v>
      </c>
      <c r="DH923" s="681"/>
      <c r="DI923" s="662"/>
      <c r="DJ923" s="663"/>
      <c r="DK923" s="662"/>
      <c r="DL923" s="687" t="str">
        <f t="shared" si="145"/>
        <v/>
      </c>
      <c r="DM923" s="688"/>
    </row>
    <row r="924" spans="1:117" x14ac:dyDescent="0.25">
      <c r="A924" s="689" t="e">
        <f t="shared" si="149"/>
        <v>#VALUE!</v>
      </c>
      <c r="B924" s="690" t="e">
        <f t="shared" si="150"/>
        <v>#VALUE!</v>
      </c>
      <c r="C924" s="626">
        <v>924</v>
      </c>
      <c r="D924" s="677" t="str">
        <f t="shared" si="147"/>
        <v>00</v>
      </c>
      <c r="E924" s="677" t="str">
        <f t="shared" si="148"/>
        <v>01</v>
      </c>
      <c r="F924" s="691">
        <f t="shared" si="151"/>
        <v>97</v>
      </c>
      <c r="G924" s="692" t="str">
        <f t="shared" si="152"/>
        <v>097</v>
      </c>
      <c r="H924" s="680" t="str">
        <f t="shared" si="146"/>
        <v/>
      </c>
      <c r="L924" s="683" t="str">
        <f t="shared" si="142"/>
        <v/>
      </c>
      <c r="M924" s="684" t="str">
        <f t="shared" si="143"/>
        <v/>
      </c>
      <c r="N924" s="684" t="str">
        <f>IF(I924="","",IFERROR(VLOOKUP(B924,QUEUE!$F$11:$X$1000,19,FALSE),"NON"))</f>
        <v/>
      </c>
      <c r="O924" s="684" t="str">
        <f>IF(I924="","",IFERROR(IF(VLOOKUP(B924,REFINISH!$F$4:$O$1000,10,FALSE)="",VLOOKUP(B924,REFINISH!$F$4:$O$1000,8,FALSE),"OK"),"NON"))</f>
        <v/>
      </c>
      <c r="P924" s="684" t="str">
        <f t="shared" si="144"/>
        <v/>
      </c>
      <c r="AD924" s="686"/>
      <c r="AE924" s="686"/>
      <c r="AF924" s="686"/>
      <c r="DD924" s="626">
        <v>924</v>
      </c>
      <c r="DH924" s="681"/>
      <c r="DI924" s="662"/>
      <c r="DJ924" s="663"/>
      <c r="DK924" s="662"/>
      <c r="DL924" s="687" t="str">
        <f t="shared" si="145"/>
        <v/>
      </c>
      <c r="DM924" s="688"/>
    </row>
    <row r="925" spans="1:117" x14ac:dyDescent="0.25">
      <c r="A925" s="689" t="e">
        <f t="shared" si="149"/>
        <v>#VALUE!</v>
      </c>
      <c r="B925" s="690" t="e">
        <f t="shared" si="150"/>
        <v>#VALUE!</v>
      </c>
      <c r="C925" s="626">
        <v>925</v>
      </c>
      <c r="D925" s="677" t="str">
        <f t="shared" si="147"/>
        <v>00</v>
      </c>
      <c r="E925" s="677" t="str">
        <f t="shared" si="148"/>
        <v>01</v>
      </c>
      <c r="F925" s="691">
        <f t="shared" si="151"/>
        <v>98</v>
      </c>
      <c r="G925" s="692" t="str">
        <f t="shared" si="152"/>
        <v>098</v>
      </c>
      <c r="H925" s="680" t="str">
        <f t="shared" si="146"/>
        <v/>
      </c>
      <c r="L925" s="683" t="str">
        <f t="shared" si="142"/>
        <v/>
      </c>
      <c r="M925" s="684" t="str">
        <f t="shared" si="143"/>
        <v/>
      </c>
      <c r="N925" s="684" t="str">
        <f>IF(I925="","",IFERROR(VLOOKUP(B925,QUEUE!$F$11:$X$1000,19,FALSE),"NON"))</f>
        <v/>
      </c>
      <c r="O925" s="684" t="str">
        <f>IF(I925="","",IFERROR(IF(VLOOKUP(B925,REFINISH!$F$4:$O$1000,10,FALSE)="",VLOOKUP(B925,REFINISH!$F$4:$O$1000,8,FALSE),"OK"),"NON"))</f>
        <v/>
      </c>
      <c r="P925" s="684" t="str">
        <f t="shared" si="144"/>
        <v/>
      </c>
      <c r="AD925" s="686"/>
      <c r="AE925" s="686"/>
      <c r="AF925" s="686"/>
      <c r="DD925" s="626">
        <v>925</v>
      </c>
      <c r="DH925" s="681"/>
      <c r="DI925" s="662"/>
      <c r="DJ925" s="663"/>
      <c r="DK925" s="662"/>
      <c r="DL925" s="687" t="str">
        <f t="shared" si="145"/>
        <v/>
      </c>
      <c r="DM925" s="688"/>
    </row>
    <row r="926" spans="1:117" x14ac:dyDescent="0.25">
      <c r="A926" s="689" t="e">
        <f t="shared" si="149"/>
        <v>#VALUE!</v>
      </c>
      <c r="B926" s="690" t="e">
        <f t="shared" si="150"/>
        <v>#VALUE!</v>
      </c>
      <c r="C926" s="626">
        <v>926</v>
      </c>
      <c r="D926" s="677" t="str">
        <f t="shared" si="147"/>
        <v>00</v>
      </c>
      <c r="E926" s="677" t="str">
        <f t="shared" si="148"/>
        <v>01</v>
      </c>
      <c r="F926" s="691">
        <f t="shared" si="151"/>
        <v>99</v>
      </c>
      <c r="G926" s="692" t="str">
        <f t="shared" si="152"/>
        <v>099</v>
      </c>
      <c r="H926" s="680" t="str">
        <f t="shared" si="146"/>
        <v/>
      </c>
      <c r="L926" s="683" t="str">
        <f t="shared" si="142"/>
        <v/>
      </c>
      <c r="M926" s="684" t="str">
        <f t="shared" si="143"/>
        <v/>
      </c>
      <c r="N926" s="684" t="str">
        <f>IF(I926="","",IFERROR(VLOOKUP(B926,QUEUE!$F$11:$X$1000,19,FALSE),"NON"))</f>
        <v/>
      </c>
      <c r="O926" s="684" t="str">
        <f>IF(I926="","",IFERROR(IF(VLOOKUP(B926,REFINISH!$F$4:$O$1000,10,FALSE)="",VLOOKUP(B926,REFINISH!$F$4:$O$1000,8,FALSE),"OK"),"NON"))</f>
        <v/>
      </c>
      <c r="P926" s="684" t="str">
        <f t="shared" si="144"/>
        <v/>
      </c>
      <c r="AD926" s="686"/>
      <c r="AE926" s="686"/>
      <c r="AF926" s="686"/>
      <c r="DD926" s="626">
        <v>926</v>
      </c>
      <c r="DH926" s="681"/>
      <c r="DI926" s="662"/>
      <c r="DJ926" s="663"/>
      <c r="DK926" s="662"/>
      <c r="DL926" s="687" t="str">
        <f t="shared" si="145"/>
        <v/>
      </c>
      <c r="DM926" s="688"/>
    </row>
    <row r="927" spans="1:117" x14ac:dyDescent="0.25">
      <c r="A927" s="689" t="e">
        <f t="shared" si="149"/>
        <v>#VALUE!</v>
      </c>
      <c r="B927" s="690" t="e">
        <f t="shared" si="150"/>
        <v>#VALUE!</v>
      </c>
      <c r="C927" s="626">
        <v>927</v>
      </c>
      <c r="D927" s="677" t="str">
        <f t="shared" si="147"/>
        <v>00</v>
      </c>
      <c r="E927" s="677" t="str">
        <f t="shared" si="148"/>
        <v>01</v>
      </c>
      <c r="F927" s="691">
        <f t="shared" si="151"/>
        <v>100</v>
      </c>
      <c r="G927" s="692" t="str">
        <f t="shared" si="152"/>
        <v>100</v>
      </c>
      <c r="H927" s="680" t="str">
        <f t="shared" si="146"/>
        <v/>
      </c>
      <c r="L927" s="683" t="str">
        <f t="shared" si="142"/>
        <v/>
      </c>
      <c r="M927" s="684" t="str">
        <f t="shared" si="143"/>
        <v/>
      </c>
      <c r="N927" s="684" t="str">
        <f>IF(I927="","",IFERROR(VLOOKUP(B927,QUEUE!$F$11:$X$1000,19,FALSE),"NON"))</f>
        <v/>
      </c>
      <c r="O927" s="684" t="str">
        <f>IF(I927="","",IFERROR(IF(VLOOKUP(B927,REFINISH!$F$4:$O$1000,10,FALSE)="",VLOOKUP(B927,REFINISH!$F$4:$O$1000,8,FALSE),"OK"),"NON"))</f>
        <v/>
      </c>
      <c r="P927" s="684" t="str">
        <f t="shared" si="144"/>
        <v/>
      </c>
      <c r="AD927" s="686"/>
      <c r="AE927" s="686"/>
      <c r="AF927" s="686"/>
      <c r="DD927" s="626">
        <v>927</v>
      </c>
      <c r="DH927" s="681"/>
      <c r="DI927" s="662"/>
      <c r="DJ927" s="663"/>
      <c r="DK927" s="662"/>
      <c r="DL927" s="687" t="str">
        <f t="shared" si="145"/>
        <v/>
      </c>
      <c r="DM927" s="688"/>
    </row>
    <row r="928" spans="1:117" x14ac:dyDescent="0.25">
      <c r="A928" s="689" t="e">
        <f t="shared" si="149"/>
        <v>#VALUE!</v>
      </c>
      <c r="B928" s="690" t="e">
        <f t="shared" si="150"/>
        <v>#VALUE!</v>
      </c>
      <c r="C928" s="626">
        <v>928</v>
      </c>
      <c r="D928" s="677" t="str">
        <f t="shared" si="147"/>
        <v>00</v>
      </c>
      <c r="E928" s="677" t="str">
        <f t="shared" si="148"/>
        <v>01</v>
      </c>
      <c r="F928" s="691">
        <f t="shared" si="151"/>
        <v>101</v>
      </c>
      <c r="G928" s="692" t="str">
        <f t="shared" si="152"/>
        <v>101</v>
      </c>
      <c r="H928" s="680" t="str">
        <f t="shared" si="146"/>
        <v/>
      </c>
      <c r="L928" s="683" t="str">
        <f t="shared" si="142"/>
        <v/>
      </c>
      <c r="M928" s="684" t="str">
        <f t="shared" si="143"/>
        <v/>
      </c>
      <c r="N928" s="684" t="str">
        <f>IF(I928="","",IFERROR(VLOOKUP(B928,QUEUE!$F$11:$X$1000,19,FALSE),"NON"))</f>
        <v/>
      </c>
      <c r="O928" s="684" t="str">
        <f>IF(I928="","",IFERROR(IF(VLOOKUP(B928,REFINISH!$F$4:$O$1000,10,FALSE)="",VLOOKUP(B928,REFINISH!$F$4:$O$1000,8,FALSE),"OK"),"NON"))</f>
        <v/>
      </c>
      <c r="P928" s="684" t="str">
        <f t="shared" si="144"/>
        <v/>
      </c>
      <c r="AD928" s="686"/>
      <c r="AE928" s="686"/>
      <c r="AF928" s="686"/>
      <c r="DD928" s="626">
        <v>928</v>
      </c>
      <c r="DH928" s="681"/>
      <c r="DI928" s="662"/>
      <c r="DJ928" s="663"/>
      <c r="DK928" s="662"/>
      <c r="DL928" s="687" t="str">
        <f t="shared" si="145"/>
        <v/>
      </c>
      <c r="DM928" s="688"/>
    </row>
    <row r="929" spans="1:117" x14ac:dyDescent="0.25">
      <c r="A929" s="689" t="e">
        <f t="shared" si="149"/>
        <v>#VALUE!</v>
      </c>
      <c r="B929" s="690" t="e">
        <f t="shared" si="150"/>
        <v>#VALUE!</v>
      </c>
      <c r="C929" s="626">
        <v>929</v>
      </c>
      <c r="D929" s="677" t="str">
        <f t="shared" si="147"/>
        <v>00</v>
      </c>
      <c r="E929" s="677" t="str">
        <f t="shared" si="148"/>
        <v>01</v>
      </c>
      <c r="F929" s="691">
        <f t="shared" si="151"/>
        <v>102</v>
      </c>
      <c r="G929" s="692" t="str">
        <f t="shared" si="152"/>
        <v>102</v>
      </c>
      <c r="H929" s="680" t="str">
        <f t="shared" si="146"/>
        <v/>
      </c>
      <c r="L929" s="683" t="str">
        <f t="shared" si="142"/>
        <v/>
      </c>
      <c r="M929" s="684" t="str">
        <f t="shared" si="143"/>
        <v/>
      </c>
      <c r="N929" s="684" t="str">
        <f>IF(I929="","",IFERROR(VLOOKUP(B929,QUEUE!$F$11:$X$1000,19,FALSE),"NON"))</f>
        <v/>
      </c>
      <c r="O929" s="684" t="str">
        <f>IF(I929="","",IFERROR(IF(VLOOKUP(B929,REFINISH!$F$4:$O$1000,10,FALSE)="",VLOOKUP(B929,REFINISH!$F$4:$O$1000,8,FALSE),"OK"),"NON"))</f>
        <v/>
      </c>
      <c r="P929" s="684" t="str">
        <f t="shared" si="144"/>
        <v/>
      </c>
      <c r="AD929" s="686"/>
      <c r="AE929" s="686"/>
      <c r="AF929" s="686"/>
      <c r="DD929" s="626">
        <v>929</v>
      </c>
      <c r="DH929" s="681"/>
      <c r="DI929" s="662"/>
      <c r="DJ929" s="663"/>
      <c r="DK929" s="662"/>
      <c r="DL929" s="687" t="str">
        <f t="shared" si="145"/>
        <v/>
      </c>
      <c r="DM929" s="688"/>
    </row>
    <row r="930" spans="1:117" x14ac:dyDescent="0.25">
      <c r="A930" s="689" t="e">
        <f t="shared" si="149"/>
        <v>#VALUE!</v>
      </c>
      <c r="B930" s="690" t="e">
        <f t="shared" si="150"/>
        <v>#VALUE!</v>
      </c>
      <c r="C930" s="626">
        <v>930</v>
      </c>
      <c r="D930" s="677" t="str">
        <f t="shared" si="147"/>
        <v>00</v>
      </c>
      <c r="E930" s="677" t="str">
        <f t="shared" si="148"/>
        <v>01</v>
      </c>
      <c r="F930" s="691">
        <f t="shared" si="151"/>
        <v>103</v>
      </c>
      <c r="G930" s="692" t="str">
        <f t="shared" si="152"/>
        <v>103</v>
      </c>
      <c r="H930" s="680" t="str">
        <f t="shared" si="146"/>
        <v/>
      </c>
      <c r="L930" s="683" t="str">
        <f t="shared" si="142"/>
        <v/>
      </c>
      <c r="M930" s="684" t="str">
        <f t="shared" si="143"/>
        <v/>
      </c>
      <c r="N930" s="684" t="str">
        <f>IF(I930="","",IFERROR(VLOOKUP(B930,QUEUE!$F$11:$X$1000,19,FALSE),"NON"))</f>
        <v/>
      </c>
      <c r="O930" s="684" t="str">
        <f>IF(I930="","",IFERROR(IF(VLOOKUP(B930,REFINISH!$F$4:$O$1000,10,FALSE)="",VLOOKUP(B930,REFINISH!$F$4:$O$1000,8,FALSE),"OK"),"NON"))</f>
        <v/>
      </c>
      <c r="P930" s="684" t="str">
        <f t="shared" si="144"/>
        <v/>
      </c>
      <c r="AD930" s="686"/>
      <c r="AE930" s="686"/>
      <c r="AF930" s="686"/>
      <c r="DD930" s="626">
        <v>930</v>
      </c>
      <c r="DH930" s="681"/>
      <c r="DI930" s="662"/>
      <c r="DJ930" s="663"/>
      <c r="DK930" s="662"/>
      <c r="DL930" s="687" t="str">
        <f t="shared" si="145"/>
        <v/>
      </c>
      <c r="DM930" s="688"/>
    </row>
    <row r="931" spans="1:117" x14ac:dyDescent="0.25">
      <c r="A931" s="689" t="e">
        <f t="shared" si="149"/>
        <v>#VALUE!</v>
      </c>
      <c r="B931" s="690" t="e">
        <f t="shared" si="150"/>
        <v>#VALUE!</v>
      </c>
      <c r="C931" s="626">
        <v>931</v>
      </c>
      <c r="D931" s="677" t="str">
        <f t="shared" si="147"/>
        <v>00</v>
      </c>
      <c r="E931" s="677" t="str">
        <f t="shared" si="148"/>
        <v>01</v>
      </c>
      <c r="F931" s="691">
        <f t="shared" si="151"/>
        <v>104</v>
      </c>
      <c r="G931" s="692" t="str">
        <f t="shared" si="152"/>
        <v>104</v>
      </c>
      <c r="H931" s="680" t="str">
        <f t="shared" si="146"/>
        <v/>
      </c>
      <c r="L931" s="683" t="str">
        <f t="shared" si="142"/>
        <v/>
      </c>
      <c r="M931" s="684" t="str">
        <f t="shared" si="143"/>
        <v/>
      </c>
      <c r="N931" s="684" t="str">
        <f>IF(I931="","",IFERROR(VLOOKUP(B931,QUEUE!$F$11:$X$1000,19,FALSE),"NON"))</f>
        <v/>
      </c>
      <c r="O931" s="684" t="str">
        <f>IF(I931="","",IFERROR(IF(VLOOKUP(B931,REFINISH!$F$4:$O$1000,10,FALSE)="",VLOOKUP(B931,REFINISH!$F$4:$O$1000,8,FALSE),"OK"),"NON"))</f>
        <v/>
      </c>
      <c r="P931" s="684" t="str">
        <f t="shared" si="144"/>
        <v/>
      </c>
      <c r="AD931" s="686"/>
      <c r="AE931" s="686"/>
      <c r="AF931" s="686"/>
      <c r="DD931" s="626">
        <v>931</v>
      </c>
      <c r="DH931" s="681"/>
      <c r="DI931" s="662"/>
      <c r="DJ931" s="663"/>
      <c r="DK931" s="662"/>
      <c r="DL931" s="687" t="str">
        <f t="shared" si="145"/>
        <v/>
      </c>
      <c r="DM931" s="688"/>
    </row>
    <row r="932" spans="1:117" x14ac:dyDescent="0.25">
      <c r="A932" s="689" t="e">
        <f t="shared" si="149"/>
        <v>#VALUE!</v>
      </c>
      <c r="B932" s="690" t="e">
        <f t="shared" si="150"/>
        <v>#VALUE!</v>
      </c>
      <c r="C932" s="626">
        <v>932</v>
      </c>
      <c r="D932" s="677" t="str">
        <f t="shared" si="147"/>
        <v>00</v>
      </c>
      <c r="E932" s="677" t="str">
        <f t="shared" si="148"/>
        <v>01</v>
      </c>
      <c r="F932" s="691">
        <f t="shared" si="151"/>
        <v>105</v>
      </c>
      <c r="G932" s="692" t="str">
        <f t="shared" si="152"/>
        <v>105</v>
      </c>
      <c r="H932" s="680" t="str">
        <f t="shared" si="146"/>
        <v/>
      </c>
      <c r="L932" s="683" t="str">
        <f t="shared" si="142"/>
        <v/>
      </c>
      <c r="M932" s="684" t="str">
        <f t="shared" si="143"/>
        <v/>
      </c>
      <c r="N932" s="684" t="str">
        <f>IF(I932="","",IFERROR(VLOOKUP(B932,QUEUE!$F$11:$X$1000,19,FALSE),"NON"))</f>
        <v/>
      </c>
      <c r="O932" s="684" t="str">
        <f>IF(I932="","",IFERROR(IF(VLOOKUP(B932,REFINISH!$F$4:$O$1000,10,FALSE)="",VLOOKUP(B932,REFINISH!$F$4:$O$1000,8,FALSE),"OK"),"NON"))</f>
        <v/>
      </c>
      <c r="P932" s="684" t="str">
        <f t="shared" si="144"/>
        <v/>
      </c>
      <c r="AD932" s="686"/>
      <c r="AE932" s="686"/>
      <c r="AF932" s="686"/>
      <c r="DD932" s="626">
        <v>932</v>
      </c>
      <c r="DH932" s="681"/>
      <c r="DI932" s="662"/>
      <c r="DJ932" s="663"/>
      <c r="DK932" s="662"/>
      <c r="DL932" s="687" t="str">
        <f t="shared" si="145"/>
        <v/>
      </c>
      <c r="DM932" s="688"/>
    </row>
    <row r="933" spans="1:117" x14ac:dyDescent="0.25">
      <c r="A933" s="689" t="e">
        <f t="shared" si="149"/>
        <v>#VALUE!</v>
      </c>
      <c r="B933" s="690" t="e">
        <f t="shared" si="150"/>
        <v>#VALUE!</v>
      </c>
      <c r="C933" s="626">
        <v>933</v>
      </c>
      <c r="D933" s="677" t="str">
        <f t="shared" si="147"/>
        <v>00</v>
      </c>
      <c r="E933" s="677" t="str">
        <f t="shared" si="148"/>
        <v>01</v>
      </c>
      <c r="F933" s="691">
        <f t="shared" si="151"/>
        <v>106</v>
      </c>
      <c r="G933" s="692" t="str">
        <f t="shared" si="152"/>
        <v>106</v>
      </c>
      <c r="H933" s="680" t="str">
        <f t="shared" si="146"/>
        <v/>
      </c>
      <c r="L933" s="683" t="str">
        <f t="shared" si="142"/>
        <v/>
      </c>
      <c r="M933" s="684" t="str">
        <f t="shared" si="143"/>
        <v/>
      </c>
      <c r="N933" s="684" t="str">
        <f>IF(I933="","",IFERROR(VLOOKUP(B933,QUEUE!$F$11:$X$1000,19,FALSE),"NON"))</f>
        <v/>
      </c>
      <c r="O933" s="684" t="str">
        <f>IF(I933="","",IFERROR(IF(VLOOKUP(B933,REFINISH!$F$4:$O$1000,10,FALSE)="",VLOOKUP(B933,REFINISH!$F$4:$O$1000,8,FALSE),"OK"),"NON"))</f>
        <v/>
      </c>
      <c r="P933" s="684" t="str">
        <f t="shared" si="144"/>
        <v/>
      </c>
      <c r="AD933" s="686"/>
      <c r="AE933" s="686"/>
      <c r="AF933" s="686"/>
      <c r="DD933" s="626">
        <v>933</v>
      </c>
      <c r="DH933" s="681"/>
      <c r="DI933" s="662"/>
      <c r="DJ933" s="663"/>
      <c r="DK933" s="662"/>
      <c r="DL933" s="687" t="str">
        <f t="shared" si="145"/>
        <v/>
      </c>
      <c r="DM933" s="688"/>
    </row>
    <row r="934" spans="1:117" x14ac:dyDescent="0.25">
      <c r="A934" s="689" t="e">
        <f t="shared" si="149"/>
        <v>#VALUE!</v>
      </c>
      <c r="B934" s="690" t="e">
        <f t="shared" si="150"/>
        <v>#VALUE!</v>
      </c>
      <c r="C934" s="626">
        <v>934</v>
      </c>
      <c r="D934" s="677" t="str">
        <f t="shared" si="147"/>
        <v>00</v>
      </c>
      <c r="E934" s="677" t="str">
        <f t="shared" si="148"/>
        <v>01</v>
      </c>
      <c r="F934" s="691">
        <f t="shared" si="151"/>
        <v>107</v>
      </c>
      <c r="G934" s="692" t="str">
        <f t="shared" si="152"/>
        <v>107</v>
      </c>
      <c r="H934" s="680" t="str">
        <f t="shared" si="146"/>
        <v/>
      </c>
      <c r="L934" s="683" t="str">
        <f t="shared" si="142"/>
        <v/>
      </c>
      <c r="M934" s="684" t="str">
        <f t="shared" si="143"/>
        <v/>
      </c>
      <c r="N934" s="684" t="str">
        <f>IF(I934="","",IFERROR(VLOOKUP(B934,QUEUE!$F$11:$X$1000,19,FALSE),"NON"))</f>
        <v/>
      </c>
      <c r="O934" s="684" t="str">
        <f>IF(I934="","",IFERROR(IF(VLOOKUP(B934,REFINISH!$F$4:$O$1000,10,FALSE)="",VLOOKUP(B934,REFINISH!$F$4:$O$1000,8,FALSE),"OK"),"NON"))</f>
        <v/>
      </c>
      <c r="P934" s="684" t="str">
        <f t="shared" si="144"/>
        <v/>
      </c>
      <c r="AD934" s="686"/>
      <c r="AE934" s="686"/>
      <c r="AF934" s="686"/>
      <c r="DD934" s="626">
        <v>934</v>
      </c>
      <c r="DH934" s="681"/>
      <c r="DI934" s="662"/>
      <c r="DJ934" s="663"/>
      <c r="DK934" s="662"/>
      <c r="DL934" s="687" t="str">
        <f t="shared" si="145"/>
        <v/>
      </c>
      <c r="DM934" s="688"/>
    </row>
    <row r="935" spans="1:117" x14ac:dyDescent="0.25">
      <c r="A935" s="689" t="e">
        <f t="shared" si="149"/>
        <v>#VALUE!</v>
      </c>
      <c r="B935" s="690" t="e">
        <f t="shared" si="150"/>
        <v>#VALUE!</v>
      </c>
      <c r="C935" s="626">
        <v>935</v>
      </c>
      <c r="D935" s="677" t="str">
        <f t="shared" si="147"/>
        <v>00</v>
      </c>
      <c r="E935" s="677" t="str">
        <f t="shared" si="148"/>
        <v>01</v>
      </c>
      <c r="F935" s="691">
        <f t="shared" si="151"/>
        <v>108</v>
      </c>
      <c r="G935" s="692" t="str">
        <f t="shared" si="152"/>
        <v>108</v>
      </c>
      <c r="H935" s="680" t="str">
        <f t="shared" si="146"/>
        <v/>
      </c>
      <c r="L935" s="683" t="str">
        <f t="shared" si="142"/>
        <v/>
      </c>
      <c r="M935" s="684" t="str">
        <f t="shared" si="143"/>
        <v/>
      </c>
      <c r="N935" s="684" t="str">
        <f>IF(I935="","",IFERROR(VLOOKUP(B935,QUEUE!$F$11:$X$1000,19,FALSE),"NON"))</f>
        <v/>
      </c>
      <c r="O935" s="684" t="str">
        <f>IF(I935="","",IFERROR(IF(VLOOKUP(B935,REFINISH!$F$4:$O$1000,10,FALSE)="",VLOOKUP(B935,REFINISH!$F$4:$O$1000,8,FALSE),"OK"),"NON"))</f>
        <v/>
      </c>
      <c r="P935" s="684" t="str">
        <f t="shared" si="144"/>
        <v/>
      </c>
      <c r="AD935" s="686"/>
      <c r="AE935" s="686"/>
      <c r="AF935" s="686"/>
      <c r="DD935" s="626">
        <v>935</v>
      </c>
      <c r="DH935" s="681"/>
      <c r="DI935" s="662"/>
      <c r="DJ935" s="663"/>
      <c r="DK935" s="662"/>
      <c r="DL935" s="687" t="str">
        <f t="shared" si="145"/>
        <v/>
      </c>
      <c r="DM935" s="688"/>
    </row>
    <row r="936" spans="1:117" x14ac:dyDescent="0.25">
      <c r="A936" s="689" t="e">
        <f t="shared" si="149"/>
        <v>#VALUE!</v>
      </c>
      <c r="B936" s="690" t="e">
        <f t="shared" si="150"/>
        <v>#VALUE!</v>
      </c>
      <c r="C936" s="626">
        <v>936</v>
      </c>
      <c r="D936" s="677" t="str">
        <f t="shared" si="147"/>
        <v>00</v>
      </c>
      <c r="E936" s="677" t="str">
        <f t="shared" si="148"/>
        <v>01</v>
      </c>
      <c r="F936" s="691">
        <f t="shared" si="151"/>
        <v>109</v>
      </c>
      <c r="G936" s="692" t="str">
        <f t="shared" si="152"/>
        <v>109</v>
      </c>
      <c r="H936" s="680" t="str">
        <f t="shared" si="146"/>
        <v/>
      </c>
      <c r="L936" s="683" t="str">
        <f t="shared" si="142"/>
        <v/>
      </c>
      <c r="M936" s="684" t="str">
        <f t="shared" si="143"/>
        <v/>
      </c>
      <c r="N936" s="684" t="str">
        <f>IF(I936="","",IFERROR(VLOOKUP(B936,QUEUE!$F$11:$X$1000,19,FALSE),"NON"))</f>
        <v/>
      </c>
      <c r="O936" s="684" t="str">
        <f>IF(I936="","",IFERROR(IF(VLOOKUP(B936,REFINISH!$F$4:$O$1000,10,FALSE)="",VLOOKUP(B936,REFINISH!$F$4:$O$1000,8,FALSE),"OK"),"NON"))</f>
        <v/>
      </c>
      <c r="P936" s="684" t="str">
        <f t="shared" si="144"/>
        <v/>
      </c>
      <c r="AD936" s="686"/>
      <c r="AE936" s="686"/>
      <c r="AF936" s="686"/>
      <c r="DD936" s="626">
        <v>936</v>
      </c>
      <c r="DH936" s="681"/>
      <c r="DI936" s="662"/>
      <c r="DJ936" s="663"/>
      <c r="DK936" s="662"/>
      <c r="DL936" s="687" t="str">
        <f t="shared" si="145"/>
        <v/>
      </c>
      <c r="DM936" s="688"/>
    </row>
    <row r="937" spans="1:117" x14ac:dyDescent="0.25">
      <c r="A937" s="689" t="e">
        <f t="shared" si="149"/>
        <v>#VALUE!</v>
      </c>
      <c r="B937" s="690" t="e">
        <f t="shared" si="150"/>
        <v>#VALUE!</v>
      </c>
      <c r="C937" s="626">
        <v>937</v>
      </c>
      <c r="D937" s="677" t="str">
        <f t="shared" si="147"/>
        <v>00</v>
      </c>
      <c r="E937" s="677" t="str">
        <f t="shared" si="148"/>
        <v>01</v>
      </c>
      <c r="F937" s="691">
        <f t="shared" si="151"/>
        <v>110</v>
      </c>
      <c r="G937" s="692" t="str">
        <f t="shared" si="152"/>
        <v>110</v>
      </c>
      <c r="H937" s="680" t="str">
        <f t="shared" si="146"/>
        <v/>
      </c>
      <c r="L937" s="683" t="str">
        <f t="shared" si="142"/>
        <v/>
      </c>
      <c r="M937" s="684" t="str">
        <f t="shared" si="143"/>
        <v/>
      </c>
      <c r="N937" s="684" t="str">
        <f>IF(I937="","",IFERROR(VLOOKUP(B937,QUEUE!$F$11:$X$1000,19,FALSE),"NON"))</f>
        <v/>
      </c>
      <c r="O937" s="684" t="str">
        <f>IF(I937="","",IFERROR(IF(VLOOKUP(B937,REFINISH!$F$4:$O$1000,10,FALSE)="",VLOOKUP(B937,REFINISH!$F$4:$O$1000,8,FALSE),"OK"),"NON"))</f>
        <v/>
      </c>
      <c r="P937" s="684" t="str">
        <f t="shared" si="144"/>
        <v/>
      </c>
      <c r="AD937" s="686"/>
      <c r="AE937" s="686"/>
      <c r="AF937" s="686"/>
      <c r="DD937" s="626">
        <v>937</v>
      </c>
      <c r="DH937" s="681"/>
      <c r="DI937" s="662"/>
      <c r="DJ937" s="663"/>
      <c r="DK937" s="662"/>
      <c r="DL937" s="687" t="str">
        <f t="shared" si="145"/>
        <v/>
      </c>
      <c r="DM937" s="688"/>
    </row>
    <row r="938" spans="1:117" x14ac:dyDescent="0.25">
      <c r="A938" s="689" t="e">
        <f t="shared" si="149"/>
        <v>#VALUE!</v>
      </c>
      <c r="B938" s="690" t="e">
        <f t="shared" si="150"/>
        <v>#VALUE!</v>
      </c>
      <c r="C938" s="626">
        <v>938</v>
      </c>
      <c r="D938" s="677" t="str">
        <f t="shared" si="147"/>
        <v>00</v>
      </c>
      <c r="E938" s="677" t="str">
        <f t="shared" si="148"/>
        <v>01</v>
      </c>
      <c r="F938" s="691">
        <f t="shared" si="151"/>
        <v>111</v>
      </c>
      <c r="G938" s="692" t="str">
        <f t="shared" si="152"/>
        <v>111</v>
      </c>
      <c r="H938" s="680" t="str">
        <f t="shared" si="146"/>
        <v/>
      </c>
      <c r="L938" s="683" t="str">
        <f t="shared" si="142"/>
        <v/>
      </c>
      <c r="M938" s="684" t="str">
        <f t="shared" si="143"/>
        <v/>
      </c>
      <c r="N938" s="684" t="str">
        <f>IF(I938="","",IFERROR(VLOOKUP(B938,QUEUE!$F$11:$X$1000,19,FALSE),"NON"))</f>
        <v/>
      </c>
      <c r="O938" s="684" t="str">
        <f>IF(I938="","",IFERROR(IF(VLOOKUP(B938,REFINISH!$F$4:$O$1000,10,FALSE)="",VLOOKUP(B938,REFINISH!$F$4:$O$1000,8,FALSE),"OK"),"NON"))</f>
        <v/>
      </c>
      <c r="P938" s="684" t="str">
        <f t="shared" si="144"/>
        <v/>
      </c>
      <c r="AD938" s="686"/>
      <c r="AE938" s="686"/>
      <c r="AF938" s="686"/>
      <c r="DD938" s="626">
        <v>938</v>
      </c>
      <c r="DH938" s="681"/>
      <c r="DI938" s="662"/>
      <c r="DJ938" s="663"/>
      <c r="DK938" s="662"/>
      <c r="DL938" s="687" t="str">
        <f t="shared" si="145"/>
        <v/>
      </c>
      <c r="DM938" s="688"/>
    </row>
    <row r="939" spans="1:117" x14ac:dyDescent="0.25">
      <c r="A939" s="689" t="e">
        <f t="shared" si="149"/>
        <v>#VALUE!</v>
      </c>
      <c r="B939" s="690" t="e">
        <f t="shared" si="150"/>
        <v>#VALUE!</v>
      </c>
      <c r="C939" s="626">
        <v>939</v>
      </c>
      <c r="D939" s="677" t="str">
        <f t="shared" si="147"/>
        <v>00</v>
      </c>
      <c r="E939" s="677" t="str">
        <f t="shared" si="148"/>
        <v>01</v>
      </c>
      <c r="F939" s="691">
        <f t="shared" si="151"/>
        <v>112</v>
      </c>
      <c r="G939" s="692" t="str">
        <f t="shared" si="152"/>
        <v>112</v>
      </c>
      <c r="H939" s="680" t="str">
        <f t="shared" si="146"/>
        <v/>
      </c>
      <c r="L939" s="683" t="str">
        <f t="shared" si="142"/>
        <v/>
      </c>
      <c r="M939" s="684" t="str">
        <f t="shared" si="143"/>
        <v/>
      </c>
      <c r="N939" s="684" t="str">
        <f>IF(I939="","",IFERROR(VLOOKUP(B939,QUEUE!$F$11:$X$1000,19,FALSE),"NON"))</f>
        <v/>
      </c>
      <c r="O939" s="684" t="str">
        <f>IF(I939="","",IFERROR(IF(VLOOKUP(B939,REFINISH!$F$4:$O$1000,10,FALSE)="",VLOOKUP(B939,REFINISH!$F$4:$O$1000,8,FALSE),"OK"),"NON"))</f>
        <v/>
      </c>
      <c r="P939" s="684" t="str">
        <f t="shared" si="144"/>
        <v/>
      </c>
      <c r="AD939" s="686"/>
      <c r="AE939" s="686"/>
      <c r="AF939" s="686"/>
      <c r="DD939" s="626">
        <v>939</v>
      </c>
      <c r="DH939" s="681"/>
      <c r="DI939" s="662"/>
      <c r="DJ939" s="663"/>
      <c r="DK939" s="662"/>
      <c r="DL939" s="687" t="str">
        <f t="shared" si="145"/>
        <v/>
      </c>
      <c r="DM939" s="688"/>
    </row>
    <row r="940" spans="1:117" x14ac:dyDescent="0.25">
      <c r="A940" s="689" t="e">
        <f t="shared" si="149"/>
        <v>#VALUE!</v>
      </c>
      <c r="B940" s="690" t="e">
        <f t="shared" si="150"/>
        <v>#VALUE!</v>
      </c>
      <c r="C940" s="626">
        <v>940</v>
      </c>
      <c r="D940" s="677" t="str">
        <f t="shared" si="147"/>
        <v>00</v>
      </c>
      <c r="E940" s="677" t="str">
        <f t="shared" si="148"/>
        <v>01</v>
      </c>
      <c r="F940" s="691">
        <f t="shared" si="151"/>
        <v>113</v>
      </c>
      <c r="G940" s="692" t="str">
        <f t="shared" si="152"/>
        <v>113</v>
      </c>
      <c r="H940" s="680" t="str">
        <f t="shared" si="146"/>
        <v/>
      </c>
      <c r="L940" s="683" t="str">
        <f t="shared" si="142"/>
        <v/>
      </c>
      <c r="M940" s="684" t="str">
        <f t="shared" si="143"/>
        <v/>
      </c>
      <c r="N940" s="684" t="str">
        <f>IF(I940="","",IFERROR(VLOOKUP(B940,QUEUE!$F$11:$X$1000,19,FALSE),"NON"))</f>
        <v/>
      </c>
      <c r="O940" s="684" t="str">
        <f>IF(I940="","",IFERROR(IF(VLOOKUP(B940,REFINISH!$F$4:$O$1000,10,FALSE)="",VLOOKUP(B940,REFINISH!$F$4:$O$1000,8,FALSE),"OK"),"NON"))</f>
        <v/>
      </c>
      <c r="P940" s="684" t="str">
        <f t="shared" si="144"/>
        <v/>
      </c>
      <c r="AD940" s="686"/>
      <c r="AE940" s="686"/>
      <c r="AF940" s="686"/>
      <c r="DD940" s="626">
        <v>940</v>
      </c>
      <c r="DH940" s="681"/>
      <c r="DI940" s="662"/>
      <c r="DJ940" s="663"/>
      <c r="DK940" s="662"/>
      <c r="DL940" s="687" t="str">
        <f t="shared" si="145"/>
        <v/>
      </c>
      <c r="DM940" s="688"/>
    </row>
    <row r="941" spans="1:117" x14ac:dyDescent="0.25">
      <c r="A941" s="689" t="e">
        <f t="shared" si="149"/>
        <v>#VALUE!</v>
      </c>
      <c r="B941" s="690" t="e">
        <f t="shared" si="150"/>
        <v>#VALUE!</v>
      </c>
      <c r="C941" s="626">
        <v>941</v>
      </c>
      <c r="D941" s="677" t="str">
        <f t="shared" si="147"/>
        <v>00</v>
      </c>
      <c r="E941" s="677" t="str">
        <f t="shared" si="148"/>
        <v>01</v>
      </c>
      <c r="F941" s="691">
        <f t="shared" si="151"/>
        <v>114</v>
      </c>
      <c r="G941" s="692" t="str">
        <f t="shared" si="152"/>
        <v>114</v>
      </c>
      <c r="H941" s="680" t="str">
        <f t="shared" si="146"/>
        <v/>
      </c>
      <c r="L941" s="683" t="str">
        <f t="shared" si="142"/>
        <v/>
      </c>
      <c r="M941" s="684" t="str">
        <f t="shared" si="143"/>
        <v/>
      </c>
      <c r="N941" s="684" t="str">
        <f>IF(I941="","",IFERROR(VLOOKUP(B941,QUEUE!$F$11:$X$1000,19,FALSE),"NON"))</f>
        <v/>
      </c>
      <c r="O941" s="684" t="str">
        <f>IF(I941="","",IFERROR(IF(VLOOKUP(B941,REFINISH!$F$4:$O$1000,10,FALSE)="",VLOOKUP(B941,REFINISH!$F$4:$O$1000,8,FALSE),"OK"),"NON"))</f>
        <v/>
      </c>
      <c r="P941" s="684" t="str">
        <f t="shared" si="144"/>
        <v/>
      </c>
      <c r="AD941" s="686"/>
      <c r="AE941" s="686"/>
      <c r="AF941" s="686"/>
      <c r="DD941" s="626">
        <v>941</v>
      </c>
      <c r="DH941" s="681"/>
      <c r="DI941" s="662"/>
      <c r="DJ941" s="663"/>
      <c r="DK941" s="662"/>
      <c r="DL941" s="687" t="str">
        <f t="shared" si="145"/>
        <v/>
      </c>
      <c r="DM941" s="688"/>
    </row>
    <row r="942" spans="1:117" x14ac:dyDescent="0.25">
      <c r="A942" s="689" t="e">
        <f t="shared" si="149"/>
        <v>#VALUE!</v>
      </c>
      <c r="B942" s="690" t="e">
        <f t="shared" si="150"/>
        <v>#VALUE!</v>
      </c>
      <c r="C942" s="626">
        <v>942</v>
      </c>
      <c r="D942" s="677" t="str">
        <f t="shared" si="147"/>
        <v>00</v>
      </c>
      <c r="E942" s="677" t="str">
        <f t="shared" si="148"/>
        <v>01</v>
      </c>
      <c r="F942" s="691">
        <f t="shared" si="151"/>
        <v>115</v>
      </c>
      <c r="G942" s="692" t="str">
        <f t="shared" si="152"/>
        <v>115</v>
      </c>
      <c r="H942" s="680" t="str">
        <f t="shared" si="146"/>
        <v/>
      </c>
      <c r="L942" s="683" t="str">
        <f t="shared" si="142"/>
        <v/>
      </c>
      <c r="M942" s="684" t="str">
        <f t="shared" si="143"/>
        <v/>
      </c>
      <c r="N942" s="684" t="str">
        <f>IF(I942="","",IFERROR(VLOOKUP(B942,QUEUE!$F$11:$X$1000,19,FALSE),"NON"))</f>
        <v/>
      </c>
      <c r="O942" s="684" t="str">
        <f>IF(I942="","",IFERROR(IF(VLOOKUP(B942,REFINISH!$F$4:$O$1000,10,FALSE)="",VLOOKUP(B942,REFINISH!$F$4:$O$1000,8,FALSE),"OK"),"NON"))</f>
        <v/>
      </c>
      <c r="P942" s="684" t="str">
        <f t="shared" si="144"/>
        <v/>
      </c>
      <c r="AD942" s="686"/>
      <c r="AE942" s="686"/>
      <c r="AF942" s="686"/>
      <c r="DD942" s="626">
        <v>942</v>
      </c>
      <c r="DH942" s="681"/>
      <c r="DI942" s="662"/>
      <c r="DJ942" s="663"/>
      <c r="DK942" s="662"/>
      <c r="DL942" s="687" t="str">
        <f t="shared" si="145"/>
        <v/>
      </c>
      <c r="DM942" s="688"/>
    </row>
    <row r="943" spans="1:117" x14ac:dyDescent="0.25">
      <c r="A943" s="689" t="e">
        <f t="shared" si="149"/>
        <v>#VALUE!</v>
      </c>
      <c r="B943" s="690" t="e">
        <f t="shared" si="150"/>
        <v>#VALUE!</v>
      </c>
      <c r="C943" s="626">
        <v>943</v>
      </c>
      <c r="D943" s="677" t="str">
        <f t="shared" si="147"/>
        <v>00</v>
      </c>
      <c r="E943" s="677" t="str">
        <f t="shared" si="148"/>
        <v>01</v>
      </c>
      <c r="F943" s="691">
        <f t="shared" si="151"/>
        <v>116</v>
      </c>
      <c r="G943" s="692" t="str">
        <f t="shared" si="152"/>
        <v>116</v>
      </c>
      <c r="H943" s="680" t="str">
        <f t="shared" si="146"/>
        <v/>
      </c>
      <c r="L943" s="683" t="str">
        <f t="shared" si="142"/>
        <v/>
      </c>
      <c r="M943" s="684" t="str">
        <f t="shared" si="143"/>
        <v/>
      </c>
      <c r="N943" s="684" t="str">
        <f>IF(I943="","",IFERROR(VLOOKUP(B943,QUEUE!$F$11:$X$1000,19,FALSE),"NON"))</f>
        <v/>
      </c>
      <c r="O943" s="684" t="str">
        <f>IF(I943="","",IFERROR(IF(VLOOKUP(B943,REFINISH!$F$4:$O$1000,10,FALSE)="",VLOOKUP(B943,REFINISH!$F$4:$O$1000,8,FALSE),"OK"),"NON"))</f>
        <v/>
      </c>
      <c r="P943" s="684" t="str">
        <f t="shared" si="144"/>
        <v/>
      </c>
      <c r="AD943" s="686"/>
      <c r="AE943" s="686"/>
      <c r="AF943" s="686"/>
      <c r="DD943" s="626">
        <v>943</v>
      </c>
      <c r="DH943" s="681"/>
      <c r="DI943" s="662"/>
      <c r="DJ943" s="663"/>
      <c r="DK943" s="662"/>
      <c r="DL943" s="687" t="str">
        <f t="shared" si="145"/>
        <v/>
      </c>
      <c r="DM943" s="688"/>
    </row>
    <row r="944" spans="1:117" x14ac:dyDescent="0.25">
      <c r="A944" s="689" t="e">
        <f t="shared" si="149"/>
        <v>#VALUE!</v>
      </c>
      <c r="B944" s="690" t="e">
        <f t="shared" si="150"/>
        <v>#VALUE!</v>
      </c>
      <c r="C944" s="626">
        <v>944</v>
      </c>
      <c r="D944" s="677" t="str">
        <f t="shared" si="147"/>
        <v>00</v>
      </c>
      <c r="E944" s="677" t="str">
        <f t="shared" si="148"/>
        <v>01</v>
      </c>
      <c r="F944" s="691">
        <f t="shared" si="151"/>
        <v>117</v>
      </c>
      <c r="G944" s="692" t="str">
        <f t="shared" si="152"/>
        <v>117</v>
      </c>
      <c r="H944" s="680" t="str">
        <f t="shared" si="146"/>
        <v/>
      </c>
      <c r="L944" s="683" t="str">
        <f t="shared" si="142"/>
        <v/>
      </c>
      <c r="M944" s="684" t="str">
        <f t="shared" si="143"/>
        <v/>
      </c>
      <c r="N944" s="684" t="str">
        <f>IF(I944="","",IFERROR(VLOOKUP(B944,QUEUE!$F$11:$X$1000,19,FALSE),"NON"))</f>
        <v/>
      </c>
      <c r="O944" s="684" t="str">
        <f>IF(I944="","",IFERROR(IF(VLOOKUP(B944,REFINISH!$F$4:$O$1000,10,FALSE)="",VLOOKUP(B944,REFINISH!$F$4:$O$1000,8,FALSE),"OK"),"NON"))</f>
        <v/>
      </c>
      <c r="P944" s="684" t="str">
        <f t="shared" si="144"/>
        <v/>
      </c>
      <c r="AD944" s="686"/>
      <c r="AE944" s="686"/>
      <c r="AF944" s="686"/>
      <c r="DD944" s="626">
        <v>944</v>
      </c>
      <c r="DH944" s="681"/>
      <c r="DI944" s="662"/>
      <c r="DJ944" s="663"/>
      <c r="DK944" s="662"/>
      <c r="DL944" s="687" t="str">
        <f t="shared" si="145"/>
        <v/>
      </c>
      <c r="DM944" s="688"/>
    </row>
    <row r="945" spans="1:117" x14ac:dyDescent="0.25">
      <c r="A945" s="689" t="e">
        <f t="shared" si="149"/>
        <v>#VALUE!</v>
      </c>
      <c r="B945" s="690" t="e">
        <f t="shared" si="150"/>
        <v>#VALUE!</v>
      </c>
      <c r="C945" s="626">
        <v>945</v>
      </c>
      <c r="D945" s="677" t="str">
        <f t="shared" si="147"/>
        <v>00</v>
      </c>
      <c r="E945" s="677" t="str">
        <f t="shared" si="148"/>
        <v>01</v>
      </c>
      <c r="F945" s="691">
        <f t="shared" si="151"/>
        <v>118</v>
      </c>
      <c r="G945" s="692" t="str">
        <f t="shared" si="152"/>
        <v>118</v>
      </c>
      <c r="H945" s="680" t="str">
        <f t="shared" si="146"/>
        <v/>
      </c>
      <c r="L945" s="683" t="str">
        <f t="shared" si="142"/>
        <v/>
      </c>
      <c r="M945" s="684" t="str">
        <f t="shared" si="143"/>
        <v/>
      </c>
      <c r="N945" s="684" t="str">
        <f>IF(I945="","",IFERROR(VLOOKUP(B945,QUEUE!$F$11:$X$1000,19,FALSE),"NON"))</f>
        <v/>
      </c>
      <c r="O945" s="684" t="str">
        <f>IF(I945="","",IFERROR(IF(VLOOKUP(B945,REFINISH!$F$4:$O$1000,10,FALSE)="",VLOOKUP(B945,REFINISH!$F$4:$O$1000,8,FALSE),"OK"),"NON"))</f>
        <v/>
      </c>
      <c r="P945" s="684" t="str">
        <f t="shared" si="144"/>
        <v/>
      </c>
      <c r="AD945" s="686"/>
      <c r="AE945" s="686"/>
      <c r="AF945" s="686"/>
      <c r="DD945" s="626">
        <v>945</v>
      </c>
      <c r="DH945" s="681"/>
      <c r="DI945" s="662"/>
      <c r="DJ945" s="663"/>
      <c r="DK945" s="662"/>
      <c r="DL945" s="687" t="str">
        <f t="shared" si="145"/>
        <v/>
      </c>
      <c r="DM945" s="688"/>
    </row>
    <row r="946" spans="1:117" x14ac:dyDescent="0.25">
      <c r="A946" s="689" t="e">
        <f t="shared" si="149"/>
        <v>#VALUE!</v>
      </c>
      <c r="B946" s="690" t="e">
        <f t="shared" si="150"/>
        <v>#VALUE!</v>
      </c>
      <c r="C946" s="626">
        <v>946</v>
      </c>
      <c r="D946" s="677" t="str">
        <f t="shared" si="147"/>
        <v>00</v>
      </c>
      <c r="E946" s="677" t="str">
        <f t="shared" si="148"/>
        <v>01</v>
      </c>
      <c r="F946" s="691">
        <f t="shared" si="151"/>
        <v>119</v>
      </c>
      <c r="G946" s="692" t="str">
        <f t="shared" si="152"/>
        <v>119</v>
      </c>
      <c r="H946" s="680" t="str">
        <f t="shared" si="146"/>
        <v/>
      </c>
      <c r="L946" s="683" t="str">
        <f t="shared" si="142"/>
        <v/>
      </c>
      <c r="M946" s="684" t="str">
        <f t="shared" si="143"/>
        <v/>
      </c>
      <c r="N946" s="684" t="str">
        <f>IF(I946="","",IFERROR(VLOOKUP(B946,QUEUE!$F$11:$X$1000,19,FALSE),"NON"))</f>
        <v/>
      </c>
      <c r="O946" s="684" t="str">
        <f>IF(I946="","",IFERROR(IF(VLOOKUP(B946,REFINISH!$F$4:$O$1000,10,FALSE)="",VLOOKUP(B946,REFINISH!$F$4:$O$1000,8,FALSE),"OK"),"NON"))</f>
        <v/>
      </c>
      <c r="P946" s="684" t="str">
        <f t="shared" si="144"/>
        <v/>
      </c>
      <c r="AD946" s="686"/>
      <c r="AE946" s="686"/>
      <c r="AF946" s="686"/>
      <c r="DD946" s="626">
        <v>946</v>
      </c>
      <c r="DH946" s="681"/>
      <c r="DI946" s="662"/>
      <c r="DJ946" s="663"/>
      <c r="DK946" s="662"/>
      <c r="DL946" s="687" t="str">
        <f t="shared" si="145"/>
        <v/>
      </c>
      <c r="DM946" s="688"/>
    </row>
    <row r="947" spans="1:117" x14ac:dyDescent="0.25">
      <c r="A947" s="689" t="e">
        <f t="shared" si="149"/>
        <v>#VALUE!</v>
      </c>
      <c r="B947" s="690" t="e">
        <f t="shared" si="150"/>
        <v>#VALUE!</v>
      </c>
      <c r="C947" s="626">
        <v>947</v>
      </c>
      <c r="D947" s="677" t="str">
        <f t="shared" si="147"/>
        <v>00</v>
      </c>
      <c r="E947" s="677" t="str">
        <f t="shared" si="148"/>
        <v>01</v>
      </c>
      <c r="F947" s="691">
        <f t="shared" si="151"/>
        <v>120</v>
      </c>
      <c r="G947" s="692" t="str">
        <f t="shared" si="152"/>
        <v>120</v>
      </c>
      <c r="H947" s="680" t="str">
        <f t="shared" si="146"/>
        <v/>
      </c>
      <c r="L947" s="683" t="str">
        <f t="shared" si="142"/>
        <v/>
      </c>
      <c r="M947" s="684" t="str">
        <f t="shared" si="143"/>
        <v/>
      </c>
      <c r="N947" s="684" t="str">
        <f>IF(I947="","",IFERROR(VLOOKUP(B947,QUEUE!$F$11:$X$1000,19,FALSE),"NON"))</f>
        <v/>
      </c>
      <c r="O947" s="684" t="str">
        <f>IF(I947="","",IFERROR(IF(VLOOKUP(B947,REFINISH!$F$4:$O$1000,10,FALSE)="",VLOOKUP(B947,REFINISH!$F$4:$O$1000,8,FALSE),"OK"),"NON"))</f>
        <v/>
      </c>
      <c r="P947" s="684" t="str">
        <f t="shared" si="144"/>
        <v/>
      </c>
      <c r="AD947" s="686"/>
      <c r="AE947" s="686"/>
      <c r="AF947" s="686"/>
      <c r="DD947" s="626">
        <v>947</v>
      </c>
      <c r="DH947" s="681"/>
      <c r="DI947" s="662"/>
      <c r="DJ947" s="663"/>
      <c r="DK947" s="662"/>
      <c r="DL947" s="687" t="str">
        <f t="shared" si="145"/>
        <v/>
      </c>
      <c r="DM947" s="688"/>
    </row>
    <row r="948" spans="1:117" x14ac:dyDescent="0.25">
      <c r="A948" s="689" t="e">
        <f t="shared" si="149"/>
        <v>#VALUE!</v>
      </c>
      <c r="B948" s="690" t="e">
        <f t="shared" si="150"/>
        <v>#VALUE!</v>
      </c>
      <c r="C948" s="626">
        <v>948</v>
      </c>
      <c r="D948" s="677" t="str">
        <f t="shared" si="147"/>
        <v>00</v>
      </c>
      <c r="E948" s="677" t="str">
        <f t="shared" si="148"/>
        <v>01</v>
      </c>
      <c r="F948" s="691">
        <f t="shared" si="151"/>
        <v>121</v>
      </c>
      <c r="G948" s="692" t="str">
        <f t="shared" si="152"/>
        <v>121</v>
      </c>
      <c r="H948" s="680" t="str">
        <f t="shared" si="146"/>
        <v/>
      </c>
      <c r="L948" s="683" t="str">
        <f t="shared" si="142"/>
        <v/>
      </c>
      <c r="M948" s="684" t="str">
        <f t="shared" si="143"/>
        <v/>
      </c>
      <c r="N948" s="684" t="str">
        <f>IF(I948="","",IFERROR(VLOOKUP(B948,QUEUE!$F$11:$X$1000,19,FALSE),"NON"))</f>
        <v/>
      </c>
      <c r="O948" s="684" t="str">
        <f>IF(I948="","",IFERROR(IF(VLOOKUP(B948,REFINISH!$F$4:$O$1000,10,FALSE)="",VLOOKUP(B948,REFINISH!$F$4:$O$1000,8,FALSE),"OK"),"NON"))</f>
        <v/>
      </c>
      <c r="P948" s="684" t="str">
        <f t="shared" si="144"/>
        <v/>
      </c>
      <c r="AD948" s="686"/>
      <c r="AE948" s="686"/>
      <c r="AF948" s="686"/>
      <c r="DD948" s="626">
        <v>948</v>
      </c>
      <c r="DH948" s="681"/>
      <c r="DI948" s="662"/>
      <c r="DJ948" s="663"/>
      <c r="DK948" s="662"/>
      <c r="DL948" s="687" t="str">
        <f t="shared" si="145"/>
        <v/>
      </c>
      <c r="DM948" s="688"/>
    </row>
    <row r="949" spans="1:117" x14ac:dyDescent="0.25">
      <c r="A949" s="689" t="e">
        <f t="shared" si="149"/>
        <v>#VALUE!</v>
      </c>
      <c r="B949" s="690" t="e">
        <f t="shared" si="150"/>
        <v>#VALUE!</v>
      </c>
      <c r="C949" s="626">
        <v>949</v>
      </c>
      <c r="D949" s="677" t="str">
        <f t="shared" si="147"/>
        <v>00</v>
      </c>
      <c r="E949" s="677" t="str">
        <f t="shared" si="148"/>
        <v>01</v>
      </c>
      <c r="F949" s="691">
        <f t="shared" si="151"/>
        <v>122</v>
      </c>
      <c r="G949" s="692" t="str">
        <f t="shared" si="152"/>
        <v>122</v>
      </c>
      <c r="H949" s="680" t="str">
        <f t="shared" si="146"/>
        <v/>
      </c>
      <c r="L949" s="683" t="str">
        <f t="shared" ref="L949:L999" si="153">IF(I949="","",IF(J949="","No fix",J949-I949))</f>
        <v/>
      </c>
      <c r="M949" s="684" t="str">
        <f t="shared" ref="M949:M999" si="154">IF(I949="","",IF(AG949="","NON","JOB"))</f>
        <v/>
      </c>
      <c r="N949" s="684" t="str">
        <f>IF(I949="","",IFERROR(VLOOKUP(B949,QUEUE!$F$11:$X$1000,19,FALSE),"NON"))</f>
        <v/>
      </c>
      <c r="O949" s="684" t="str">
        <f>IF(I949="","",IFERROR(IF(VLOOKUP(B949,REFINISH!$F$4:$O$1000,10,FALSE)="",VLOOKUP(B949,REFINISH!$F$4:$O$1000,8,FALSE),"OK"),"NON"))</f>
        <v/>
      </c>
      <c r="P949" s="684" t="str">
        <f t="shared" ref="P949:P999" si="155">IF(I949="","",IF(AF949=0,"NON",IF(AF949-DE949=0,"OK","ขาด"&amp;AF949-DE949&amp;"ชิ้น")))</f>
        <v/>
      </c>
      <c r="AD949" s="686"/>
      <c r="AE949" s="686"/>
      <c r="AF949" s="686"/>
      <c r="DD949" s="626">
        <v>949</v>
      </c>
      <c r="DH949" s="681"/>
      <c r="DI949" s="662"/>
      <c r="DJ949" s="663"/>
      <c r="DK949" s="662"/>
      <c r="DL949" s="687" t="str">
        <f t="shared" si="145"/>
        <v/>
      </c>
      <c r="DM949" s="688"/>
    </row>
    <row r="950" spans="1:117" x14ac:dyDescent="0.25">
      <c r="A950" s="689" t="e">
        <f t="shared" si="149"/>
        <v>#VALUE!</v>
      </c>
      <c r="B950" s="690" t="e">
        <f t="shared" si="150"/>
        <v>#VALUE!</v>
      </c>
      <c r="C950" s="626">
        <v>950</v>
      </c>
      <c r="D950" s="677" t="str">
        <f t="shared" si="147"/>
        <v>00</v>
      </c>
      <c r="E950" s="677" t="str">
        <f t="shared" si="148"/>
        <v>01</v>
      </c>
      <c r="F950" s="691">
        <f t="shared" si="151"/>
        <v>123</v>
      </c>
      <c r="G950" s="692" t="str">
        <f t="shared" si="152"/>
        <v>123</v>
      </c>
      <c r="H950" s="680" t="str">
        <f t="shared" si="146"/>
        <v/>
      </c>
      <c r="L950" s="683" t="str">
        <f t="shared" si="153"/>
        <v/>
      </c>
      <c r="M950" s="684" t="str">
        <f t="shared" si="154"/>
        <v/>
      </c>
      <c r="N950" s="684" t="str">
        <f>IF(I950="","",IFERROR(VLOOKUP(B950,QUEUE!$F$11:$X$1000,19,FALSE),"NON"))</f>
        <v/>
      </c>
      <c r="O950" s="684" t="str">
        <f>IF(I950="","",IFERROR(IF(VLOOKUP(B950,REFINISH!$F$4:$O$1000,10,FALSE)="",VLOOKUP(B950,REFINISH!$F$4:$O$1000,8,FALSE),"OK"),"NON"))</f>
        <v/>
      </c>
      <c r="P950" s="684" t="str">
        <f t="shared" si="155"/>
        <v/>
      </c>
      <c r="AD950" s="686"/>
      <c r="AE950" s="686"/>
      <c r="AF950" s="686"/>
      <c r="DD950" s="626">
        <v>950</v>
      </c>
      <c r="DH950" s="681"/>
      <c r="DI950" s="662"/>
      <c r="DJ950" s="663"/>
      <c r="DK950" s="662"/>
      <c r="DL950" s="687" t="str">
        <f t="shared" si="145"/>
        <v/>
      </c>
      <c r="DM950" s="688"/>
    </row>
    <row r="951" spans="1:117" x14ac:dyDescent="0.25">
      <c r="A951" s="689" t="e">
        <f t="shared" si="149"/>
        <v>#VALUE!</v>
      </c>
      <c r="B951" s="690" t="e">
        <f t="shared" si="150"/>
        <v>#VALUE!</v>
      </c>
      <c r="C951" s="626">
        <v>951</v>
      </c>
      <c r="D951" s="677" t="str">
        <f t="shared" si="147"/>
        <v>00</v>
      </c>
      <c r="E951" s="677" t="str">
        <f t="shared" si="148"/>
        <v>01</v>
      </c>
      <c r="F951" s="691">
        <f t="shared" si="151"/>
        <v>124</v>
      </c>
      <c r="G951" s="692" t="str">
        <f t="shared" si="152"/>
        <v>124</v>
      </c>
      <c r="H951" s="680" t="str">
        <f t="shared" si="146"/>
        <v/>
      </c>
      <c r="L951" s="683" t="str">
        <f t="shared" si="153"/>
        <v/>
      </c>
      <c r="M951" s="684" t="str">
        <f t="shared" si="154"/>
        <v/>
      </c>
      <c r="N951" s="684" t="str">
        <f>IF(I951="","",IFERROR(VLOOKUP(B951,QUEUE!$F$11:$X$1000,19,FALSE),"NON"))</f>
        <v/>
      </c>
      <c r="O951" s="684" t="str">
        <f>IF(I951="","",IFERROR(IF(VLOOKUP(B951,REFINISH!$F$4:$O$1000,10,FALSE)="",VLOOKUP(B951,REFINISH!$F$4:$O$1000,8,FALSE),"OK"),"NON"))</f>
        <v/>
      </c>
      <c r="P951" s="684" t="str">
        <f t="shared" si="155"/>
        <v/>
      </c>
      <c r="AD951" s="686"/>
      <c r="AE951" s="686"/>
      <c r="AF951" s="686"/>
      <c r="DD951" s="626">
        <v>951</v>
      </c>
      <c r="DH951" s="681"/>
      <c r="DI951" s="662"/>
      <c r="DJ951" s="663"/>
      <c r="DK951" s="662"/>
      <c r="DL951" s="687" t="str">
        <f t="shared" si="145"/>
        <v/>
      </c>
      <c r="DM951" s="688"/>
    </row>
    <row r="952" spans="1:117" x14ac:dyDescent="0.25">
      <c r="A952" s="689" t="e">
        <f t="shared" si="149"/>
        <v>#VALUE!</v>
      </c>
      <c r="B952" s="690" t="e">
        <f t="shared" si="150"/>
        <v>#VALUE!</v>
      </c>
      <c r="C952" s="626">
        <v>952</v>
      </c>
      <c r="D952" s="677" t="str">
        <f t="shared" si="147"/>
        <v>00</v>
      </c>
      <c r="E952" s="677" t="str">
        <f t="shared" si="148"/>
        <v>01</v>
      </c>
      <c r="F952" s="691">
        <f t="shared" si="151"/>
        <v>125</v>
      </c>
      <c r="G952" s="692" t="str">
        <f t="shared" si="152"/>
        <v>125</v>
      </c>
      <c r="H952" s="680" t="str">
        <f t="shared" si="146"/>
        <v/>
      </c>
      <c r="L952" s="683" t="str">
        <f t="shared" si="153"/>
        <v/>
      </c>
      <c r="M952" s="684" t="str">
        <f t="shared" si="154"/>
        <v/>
      </c>
      <c r="N952" s="684" t="str">
        <f>IF(I952="","",IFERROR(VLOOKUP(B952,QUEUE!$F$11:$X$1000,19,FALSE),"NON"))</f>
        <v/>
      </c>
      <c r="O952" s="684" t="str">
        <f>IF(I952="","",IFERROR(IF(VLOOKUP(B952,REFINISH!$F$4:$O$1000,10,FALSE)="",VLOOKUP(B952,REFINISH!$F$4:$O$1000,8,FALSE),"OK"),"NON"))</f>
        <v/>
      </c>
      <c r="P952" s="684" t="str">
        <f t="shared" si="155"/>
        <v/>
      </c>
      <c r="AD952" s="686"/>
      <c r="AE952" s="686"/>
      <c r="AF952" s="686"/>
      <c r="DD952" s="626">
        <v>952</v>
      </c>
      <c r="DH952" s="681"/>
      <c r="DI952" s="662"/>
      <c r="DJ952" s="663"/>
      <c r="DK952" s="662"/>
      <c r="DL952" s="687" t="str">
        <f t="shared" si="145"/>
        <v/>
      </c>
      <c r="DM952" s="688"/>
    </row>
    <row r="953" spans="1:117" x14ac:dyDescent="0.25">
      <c r="A953" s="689" t="e">
        <f t="shared" si="149"/>
        <v>#VALUE!</v>
      </c>
      <c r="B953" s="690" t="e">
        <f t="shared" si="150"/>
        <v>#VALUE!</v>
      </c>
      <c r="C953" s="626">
        <v>953</v>
      </c>
      <c r="D953" s="677" t="str">
        <f t="shared" si="147"/>
        <v>00</v>
      </c>
      <c r="E953" s="677" t="str">
        <f t="shared" si="148"/>
        <v>01</v>
      </c>
      <c r="F953" s="691">
        <f t="shared" si="151"/>
        <v>126</v>
      </c>
      <c r="G953" s="692" t="str">
        <f t="shared" si="152"/>
        <v>126</v>
      </c>
      <c r="H953" s="680" t="str">
        <f t="shared" si="146"/>
        <v/>
      </c>
      <c r="L953" s="683" t="str">
        <f t="shared" si="153"/>
        <v/>
      </c>
      <c r="M953" s="684" t="str">
        <f t="shared" si="154"/>
        <v/>
      </c>
      <c r="N953" s="684" t="str">
        <f>IF(I953="","",IFERROR(VLOOKUP(B953,QUEUE!$F$11:$X$1000,19,FALSE),"NON"))</f>
        <v/>
      </c>
      <c r="O953" s="684" t="str">
        <f>IF(I953="","",IFERROR(IF(VLOOKUP(B953,REFINISH!$F$4:$O$1000,10,FALSE)="",VLOOKUP(B953,REFINISH!$F$4:$O$1000,8,FALSE),"OK"),"NON"))</f>
        <v/>
      </c>
      <c r="P953" s="684" t="str">
        <f t="shared" si="155"/>
        <v/>
      </c>
      <c r="AD953" s="686"/>
      <c r="AE953" s="686"/>
      <c r="AF953" s="686"/>
      <c r="DD953" s="626">
        <v>953</v>
      </c>
      <c r="DH953" s="681"/>
      <c r="DI953" s="662"/>
      <c r="DJ953" s="663"/>
      <c r="DK953" s="662"/>
      <c r="DL953" s="687" t="str">
        <f t="shared" si="145"/>
        <v/>
      </c>
      <c r="DM953" s="688"/>
    </row>
    <row r="954" spans="1:117" x14ac:dyDescent="0.25">
      <c r="A954" s="689" t="e">
        <f t="shared" si="149"/>
        <v>#VALUE!</v>
      </c>
      <c r="B954" s="690" t="e">
        <f t="shared" si="150"/>
        <v>#VALUE!</v>
      </c>
      <c r="C954" s="626">
        <v>954</v>
      </c>
      <c r="D954" s="677" t="str">
        <f t="shared" si="147"/>
        <v>00</v>
      </c>
      <c r="E954" s="677" t="str">
        <f t="shared" si="148"/>
        <v>01</v>
      </c>
      <c r="F954" s="691">
        <f t="shared" si="151"/>
        <v>127</v>
      </c>
      <c r="G954" s="692" t="str">
        <f t="shared" si="152"/>
        <v>127</v>
      </c>
      <c r="H954" s="680" t="str">
        <f t="shared" si="146"/>
        <v/>
      </c>
      <c r="L954" s="683" t="str">
        <f t="shared" si="153"/>
        <v/>
      </c>
      <c r="M954" s="684" t="str">
        <f t="shared" si="154"/>
        <v/>
      </c>
      <c r="N954" s="684" t="str">
        <f>IF(I954="","",IFERROR(VLOOKUP(B954,QUEUE!$F$11:$X$1000,19,FALSE),"NON"))</f>
        <v/>
      </c>
      <c r="O954" s="684" t="str">
        <f>IF(I954="","",IFERROR(IF(VLOOKUP(B954,REFINISH!$F$4:$O$1000,10,FALSE)="",VLOOKUP(B954,REFINISH!$F$4:$O$1000,8,FALSE),"OK"),"NON"))</f>
        <v/>
      </c>
      <c r="P954" s="684" t="str">
        <f t="shared" si="155"/>
        <v/>
      </c>
      <c r="AD954" s="686"/>
      <c r="AE954" s="686"/>
      <c r="AF954" s="686"/>
      <c r="DD954" s="626">
        <v>954</v>
      </c>
      <c r="DH954" s="681"/>
      <c r="DI954" s="662"/>
      <c r="DJ954" s="663"/>
      <c r="DK954" s="662"/>
      <c r="DL954" s="687" t="str">
        <f t="shared" si="145"/>
        <v/>
      </c>
      <c r="DM954" s="688"/>
    </row>
    <row r="955" spans="1:117" x14ac:dyDescent="0.25">
      <c r="A955" s="689" t="e">
        <f t="shared" si="149"/>
        <v>#VALUE!</v>
      </c>
      <c r="B955" s="690" t="e">
        <f t="shared" si="150"/>
        <v>#VALUE!</v>
      </c>
      <c r="C955" s="626">
        <v>955</v>
      </c>
      <c r="D955" s="677" t="str">
        <f t="shared" si="147"/>
        <v>00</v>
      </c>
      <c r="E955" s="677" t="str">
        <f t="shared" si="148"/>
        <v>01</v>
      </c>
      <c r="F955" s="691">
        <f t="shared" si="151"/>
        <v>128</v>
      </c>
      <c r="G955" s="692" t="str">
        <f t="shared" si="152"/>
        <v>128</v>
      </c>
      <c r="H955" s="680" t="str">
        <f t="shared" si="146"/>
        <v/>
      </c>
      <c r="L955" s="683" t="str">
        <f t="shared" si="153"/>
        <v/>
      </c>
      <c r="M955" s="684" t="str">
        <f t="shared" si="154"/>
        <v/>
      </c>
      <c r="N955" s="684" t="str">
        <f>IF(I955="","",IFERROR(VLOOKUP(B955,QUEUE!$F$11:$X$1000,19,FALSE),"NON"))</f>
        <v/>
      </c>
      <c r="O955" s="684" t="str">
        <f>IF(I955="","",IFERROR(IF(VLOOKUP(B955,REFINISH!$F$4:$O$1000,10,FALSE)="",VLOOKUP(B955,REFINISH!$F$4:$O$1000,8,FALSE),"OK"),"NON"))</f>
        <v/>
      </c>
      <c r="P955" s="684" t="str">
        <f t="shared" si="155"/>
        <v/>
      </c>
      <c r="AD955" s="686"/>
      <c r="AE955" s="686"/>
      <c r="AF955" s="686"/>
      <c r="DD955" s="626">
        <v>955</v>
      </c>
      <c r="DH955" s="681"/>
      <c r="DI955" s="662"/>
      <c r="DJ955" s="663"/>
      <c r="DK955" s="662"/>
      <c r="DL955" s="687" t="str">
        <f t="shared" si="145"/>
        <v/>
      </c>
      <c r="DM955" s="688"/>
    </row>
    <row r="956" spans="1:117" x14ac:dyDescent="0.25">
      <c r="A956" s="689" t="e">
        <f t="shared" si="149"/>
        <v>#VALUE!</v>
      </c>
      <c r="B956" s="690" t="e">
        <f t="shared" si="150"/>
        <v>#VALUE!</v>
      </c>
      <c r="C956" s="626">
        <v>956</v>
      </c>
      <c r="D956" s="677" t="str">
        <f t="shared" si="147"/>
        <v>00</v>
      </c>
      <c r="E956" s="677" t="str">
        <f t="shared" si="148"/>
        <v>01</v>
      </c>
      <c r="F956" s="691">
        <f t="shared" si="151"/>
        <v>129</v>
      </c>
      <c r="G956" s="692" t="str">
        <f t="shared" si="152"/>
        <v>129</v>
      </c>
      <c r="H956" s="680" t="str">
        <f t="shared" si="146"/>
        <v/>
      </c>
      <c r="L956" s="683" t="str">
        <f t="shared" si="153"/>
        <v/>
      </c>
      <c r="M956" s="684" t="str">
        <f t="shared" si="154"/>
        <v/>
      </c>
      <c r="N956" s="684" t="str">
        <f>IF(I956="","",IFERROR(VLOOKUP(B956,QUEUE!$F$11:$X$1000,19,FALSE),"NON"))</f>
        <v/>
      </c>
      <c r="O956" s="684" t="str">
        <f>IF(I956="","",IFERROR(IF(VLOOKUP(B956,REFINISH!$F$4:$O$1000,10,FALSE)="",VLOOKUP(B956,REFINISH!$F$4:$O$1000,8,FALSE),"OK"),"NON"))</f>
        <v/>
      </c>
      <c r="P956" s="684" t="str">
        <f t="shared" si="155"/>
        <v/>
      </c>
      <c r="AD956" s="686"/>
      <c r="AE956" s="686"/>
      <c r="AF956" s="686"/>
      <c r="DD956" s="626">
        <v>956</v>
      </c>
      <c r="DH956" s="681"/>
      <c r="DI956" s="662"/>
      <c r="DJ956" s="663"/>
      <c r="DK956" s="662"/>
      <c r="DL956" s="687" t="str">
        <f t="shared" ref="DL956:DL999" si="156">IF(DH956="","",IF(OR(M956="NON",M956=""),"รออนุมัติ",IF(AF956="","พร้อมซ่อม",IF(AF956=DE956,"พร้อมซ่อม","รออะไหล่"))))</f>
        <v/>
      </c>
      <c r="DM956" s="688"/>
    </row>
    <row r="957" spans="1:117" x14ac:dyDescent="0.25">
      <c r="A957" s="689" t="e">
        <f t="shared" si="149"/>
        <v>#VALUE!</v>
      </c>
      <c r="B957" s="690" t="e">
        <f t="shared" si="150"/>
        <v>#VALUE!</v>
      </c>
      <c r="C957" s="626">
        <v>957</v>
      </c>
      <c r="D957" s="677" t="str">
        <f t="shared" si="147"/>
        <v>00</v>
      </c>
      <c r="E957" s="677" t="str">
        <f t="shared" si="148"/>
        <v>01</v>
      </c>
      <c r="F957" s="691">
        <f t="shared" si="151"/>
        <v>130</v>
      </c>
      <c r="G957" s="692" t="str">
        <f t="shared" si="152"/>
        <v>130</v>
      </c>
      <c r="H957" s="680" t="str">
        <f t="shared" si="146"/>
        <v/>
      </c>
      <c r="L957" s="683" t="str">
        <f t="shared" si="153"/>
        <v/>
      </c>
      <c r="M957" s="684" t="str">
        <f t="shared" si="154"/>
        <v/>
      </c>
      <c r="N957" s="684" t="str">
        <f>IF(I957="","",IFERROR(VLOOKUP(B957,QUEUE!$F$11:$X$1000,19,FALSE),"NON"))</f>
        <v/>
      </c>
      <c r="O957" s="684" t="str">
        <f>IF(I957="","",IFERROR(IF(VLOOKUP(B957,REFINISH!$F$4:$O$1000,10,FALSE)="",VLOOKUP(B957,REFINISH!$F$4:$O$1000,8,FALSE),"OK"),"NON"))</f>
        <v/>
      </c>
      <c r="P957" s="684" t="str">
        <f t="shared" si="155"/>
        <v/>
      </c>
      <c r="AD957" s="686"/>
      <c r="AE957" s="686"/>
      <c r="AF957" s="686"/>
      <c r="DD957" s="626">
        <v>957</v>
      </c>
      <c r="DH957" s="681"/>
      <c r="DI957" s="662"/>
      <c r="DJ957" s="663"/>
      <c r="DK957" s="662"/>
      <c r="DL957" s="687" t="str">
        <f t="shared" si="156"/>
        <v/>
      </c>
      <c r="DM957" s="688"/>
    </row>
    <row r="958" spans="1:117" x14ac:dyDescent="0.25">
      <c r="A958" s="689" t="e">
        <f t="shared" si="149"/>
        <v>#VALUE!</v>
      </c>
      <c r="B958" s="690" t="e">
        <f t="shared" si="150"/>
        <v>#VALUE!</v>
      </c>
      <c r="C958" s="626">
        <v>958</v>
      </c>
      <c r="D958" s="677" t="str">
        <f t="shared" si="147"/>
        <v>00</v>
      </c>
      <c r="E958" s="677" t="str">
        <f t="shared" si="148"/>
        <v>01</v>
      </c>
      <c r="F958" s="691">
        <f t="shared" si="151"/>
        <v>131</v>
      </c>
      <c r="G958" s="692" t="str">
        <f t="shared" si="152"/>
        <v>131</v>
      </c>
      <c r="H958" s="680" t="str">
        <f t="shared" si="146"/>
        <v/>
      </c>
      <c r="L958" s="683" t="str">
        <f t="shared" si="153"/>
        <v/>
      </c>
      <c r="M958" s="684" t="str">
        <f t="shared" si="154"/>
        <v/>
      </c>
      <c r="N958" s="684" t="str">
        <f>IF(I958="","",IFERROR(VLOOKUP(B958,QUEUE!$F$11:$X$1000,19,FALSE),"NON"))</f>
        <v/>
      </c>
      <c r="O958" s="684" t="str">
        <f>IF(I958="","",IFERROR(IF(VLOOKUP(B958,REFINISH!$F$4:$O$1000,10,FALSE)="",VLOOKUP(B958,REFINISH!$F$4:$O$1000,8,FALSE),"OK"),"NON"))</f>
        <v/>
      </c>
      <c r="P958" s="684" t="str">
        <f t="shared" si="155"/>
        <v/>
      </c>
      <c r="AD958" s="686"/>
      <c r="AE958" s="686"/>
      <c r="AF958" s="686"/>
      <c r="DD958" s="626">
        <v>958</v>
      </c>
      <c r="DH958" s="681"/>
      <c r="DI958" s="662"/>
      <c r="DJ958" s="663"/>
      <c r="DK958" s="662"/>
      <c r="DL958" s="687" t="str">
        <f t="shared" si="156"/>
        <v/>
      </c>
      <c r="DM958" s="688"/>
    </row>
    <row r="959" spans="1:117" x14ac:dyDescent="0.25">
      <c r="A959" s="689" t="e">
        <f t="shared" si="149"/>
        <v>#VALUE!</v>
      </c>
      <c r="B959" s="690" t="e">
        <f t="shared" si="150"/>
        <v>#VALUE!</v>
      </c>
      <c r="C959" s="626">
        <v>959</v>
      </c>
      <c r="D959" s="677" t="str">
        <f t="shared" si="147"/>
        <v>00</v>
      </c>
      <c r="E959" s="677" t="str">
        <f t="shared" si="148"/>
        <v>01</v>
      </c>
      <c r="F959" s="691">
        <f t="shared" si="151"/>
        <v>132</v>
      </c>
      <c r="G959" s="692" t="str">
        <f t="shared" si="152"/>
        <v>132</v>
      </c>
      <c r="H959" s="680" t="str">
        <f t="shared" si="146"/>
        <v/>
      </c>
      <c r="L959" s="683" t="str">
        <f t="shared" si="153"/>
        <v/>
      </c>
      <c r="M959" s="684" t="str">
        <f t="shared" si="154"/>
        <v/>
      </c>
      <c r="N959" s="684" t="str">
        <f>IF(I959="","",IFERROR(VLOOKUP(B959,QUEUE!$F$11:$X$1000,19,FALSE),"NON"))</f>
        <v/>
      </c>
      <c r="O959" s="684" t="str">
        <f>IF(I959="","",IFERROR(IF(VLOOKUP(B959,REFINISH!$F$4:$O$1000,10,FALSE)="",VLOOKUP(B959,REFINISH!$F$4:$O$1000,8,FALSE),"OK"),"NON"))</f>
        <v/>
      </c>
      <c r="P959" s="684" t="str">
        <f t="shared" si="155"/>
        <v/>
      </c>
      <c r="AD959" s="686"/>
      <c r="AE959" s="686"/>
      <c r="AF959" s="686"/>
      <c r="DD959" s="626">
        <v>959</v>
      </c>
      <c r="DH959" s="681"/>
      <c r="DI959" s="662"/>
      <c r="DJ959" s="663"/>
      <c r="DK959" s="662"/>
      <c r="DL959" s="687" t="str">
        <f t="shared" si="156"/>
        <v/>
      </c>
      <c r="DM959" s="688"/>
    </row>
    <row r="960" spans="1:117" x14ac:dyDescent="0.25">
      <c r="A960" s="689" t="e">
        <f t="shared" si="149"/>
        <v>#VALUE!</v>
      </c>
      <c r="B960" s="690" t="e">
        <f t="shared" si="150"/>
        <v>#VALUE!</v>
      </c>
      <c r="C960" s="626">
        <v>960</v>
      </c>
      <c r="D960" s="677" t="str">
        <f t="shared" si="147"/>
        <v>00</v>
      </c>
      <c r="E960" s="677" t="str">
        <f t="shared" si="148"/>
        <v>01</v>
      </c>
      <c r="F960" s="691">
        <f t="shared" si="151"/>
        <v>133</v>
      </c>
      <c r="G960" s="692" t="str">
        <f t="shared" si="152"/>
        <v>133</v>
      </c>
      <c r="H960" s="680" t="str">
        <f t="shared" si="146"/>
        <v/>
      </c>
      <c r="L960" s="683" t="str">
        <f t="shared" si="153"/>
        <v/>
      </c>
      <c r="M960" s="684" t="str">
        <f t="shared" si="154"/>
        <v/>
      </c>
      <c r="N960" s="684" t="str">
        <f>IF(I960="","",IFERROR(VLOOKUP(B960,QUEUE!$F$11:$X$1000,19,FALSE),"NON"))</f>
        <v/>
      </c>
      <c r="O960" s="684" t="str">
        <f>IF(I960="","",IFERROR(IF(VLOOKUP(B960,REFINISH!$F$4:$O$1000,10,FALSE)="",VLOOKUP(B960,REFINISH!$F$4:$O$1000,8,FALSE),"OK"),"NON"))</f>
        <v/>
      </c>
      <c r="P960" s="684" t="str">
        <f t="shared" si="155"/>
        <v/>
      </c>
      <c r="AD960" s="686"/>
      <c r="AE960" s="686"/>
      <c r="AF960" s="686"/>
      <c r="DD960" s="626">
        <v>960</v>
      </c>
      <c r="DH960" s="681"/>
      <c r="DI960" s="662"/>
      <c r="DJ960" s="663"/>
      <c r="DK960" s="662"/>
      <c r="DL960" s="687" t="str">
        <f t="shared" si="156"/>
        <v/>
      </c>
      <c r="DM960" s="688"/>
    </row>
    <row r="961" spans="1:117" x14ac:dyDescent="0.25">
      <c r="A961" s="689" t="e">
        <f t="shared" si="149"/>
        <v>#VALUE!</v>
      </c>
      <c r="B961" s="690" t="e">
        <f t="shared" si="150"/>
        <v>#VALUE!</v>
      </c>
      <c r="C961" s="626">
        <v>961</v>
      </c>
      <c r="D961" s="677" t="str">
        <f t="shared" si="147"/>
        <v>00</v>
      </c>
      <c r="E961" s="677" t="str">
        <f t="shared" si="148"/>
        <v>01</v>
      </c>
      <c r="F961" s="691">
        <f t="shared" si="151"/>
        <v>134</v>
      </c>
      <c r="G961" s="692" t="str">
        <f t="shared" si="152"/>
        <v>134</v>
      </c>
      <c r="H961" s="680" t="str">
        <f t="shared" si="146"/>
        <v/>
      </c>
      <c r="L961" s="683" t="str">
        <f t="shared" si="153"/>
        <v/>
      </c>
      <c r="M961" s="684" t="str">
        <f t="shared" si="154"/>
        <v/>
      </c>
      <c r="N961" s="684" t="str">
        <f>IF(I961="","",IFERROR(VLOOKUP(B961,QUEUE!$F$11:$X$1000,19,FALSE),"NON"))</f>
        <v/>
      </c>
      <c r="O961" s="684" t="str">
        <f>IF(I961="","",IFERROR(IF(VLOOKUP(B961,REFINISH!$F$4:$O$1000,10,FALSE)="",VLOOKUP(B961,REFINISH!$F$4:$O$1000,8,FALSE),"OK"),"NON"))</f>
        <v/>
      </c>
      <c r="P961" s="684" t="str">
        <f t="shared" si="155"/>
        <v/>
      </c>
      <c r="AD961" s="686"/>
      <c r="AE961" s="686"/>
      <c r="AF961" s="686"/>
      <c r="DD961" s="626">
        <v>961</v>
      </c>
      <c r="DH961" s="681"/>
      <c r="DI961" s="662"/>
      <c r="DJ961" s="663"/>
      <c r="DK961" s="662"/>
      <c r="DL961" s="687" t="str">
        <f t="shared" si="156"/>
        <v/>
      </c>
      <c r="DM961" s="688"/>
    </row>
    <row r="962" spans="1:117" x14ac:dyDescent="0.25">
      <c r="A962" s="689" t="e">
        <f t="shared" si="149"/>
        <v>#VALUE!</v>
      </c>
      <c r="B962" s="690" t="e">
        <f t="shared" si="150"/>
        <v>#VALUE!</v>
      </c>
      <c r="C962" s="626">
        <v>962</v>
      </c>
      <c r="D962" s="677" t="str">
        <f t="shared" si="147"/>
        <v>00</v>
      </c>
      <c r="E962" s="677" t="str">
        <f t="shared" si="148"/>
        <v>01</v>
      </c>
      <c r="F962" s="691">
        <f t="shared" si="151"/>
        <v>135</v>
      </c>
      <c r="G962" s="692" t="str">
        <f t="shared" si="152"/>
        <v>135</v>
      </c>
      <c r="H962" s="680" t="str">
        <f t="shared" si="146"/>
        <v/>
      </c>
      <c r="L962" s="683" t="str">
        <f t="shared" si="153"/>
        <v/>
      </c>
      <c r="M962" s="684" t="str">
        <f t="shared" si="154"/>
        <v/>
      </c>
      <c r="N962" s="684" t="str">
        <f>IF(I962="","",IFERROR(VLOOKUP(B962,QUEUE!$F$11:$X$1000,19,FALSE),"NON"))</f>
        <v/>
      </c>
      <c r="O962" s="684" t="str">
        <f>IF(I962="","",IFERROR(IF(VLOOKUP(B962,REFINISH!$F$4:$O$1000,10,FALSE)="",VLOOKUP(B962,REFINISH!$F$4:$O$1000,8,FALSE),"OK"),"NON"))</f>
        <v/>
      </c>
      <c r="P962" s="684" t="str">
        <f t="shared" si="155"/>
        <v/>
      </c>
      <c r="AD962" s="686"/>
      <c r="AE962" s="686"/>
      <c r="AF962" s="686"/>
      <c r="DD962" s="626">
        <v>962</v>
      </c>
      <c r="DH962" s="681"/>
      <c r="DI962" s="662"/>
      <c r="DJ962" s="663"/>
      <c r="DK962" s="662"/>
      <c r="DL962" s="687" t="str">
        <f t="shared" si="156"/>
        <v/>
      </c>
      <c r="DM962" s="688"/>
    </row>
    <row r="963" spans="1:117" x14ac:dyDescent="0.25">
      <c r="A963" s="689" t="e">
        <f t="shared" si="149"/>
        <v>#VALUE!</v>
      </c>
      <c r="B963" s="690" t="e">
        <f t="shared" si="150"/>
        <v>#VALUE!</v>
      </c>
      <c r="C963" s="626">
        <v>963</v>
      </c>
      <c r="D963" s="677" t="str">
        <f t="shared" si="147"/>
        <v>00</v>
      </c>
      <c r="E963" s="677" t="str">
        <f t="shared" si="148"/>
        <v>01</v>
      </c>
      <c r="F963" s="691">
        <f t="shared" si="151"/>
        <v>136</v>
      </c>
      <c r="G963" s="692" t="str">
        <f t="shared" si="152"/>
        <v>136</v>
      </c>
      <c r="H963" s="680" t="str">
        <f t="shared" si="146"/>
        <v/>
      </c>
      <c r="L963" s="683" t="str">
        <f t="shared" si="153"/>
        <v/>
      </c>
      <c r="M963" s="684" t="str">
        <f t="shared" si="154"/>
        <v/>
      </c>
      <c r="N963" s="684" t="str">
        <f>IF(I963="","",IFERROR(VLOOKUP(B963,QUEUE!$F$11:$X$1000,19,FALSE),"NON"))</f>
        <v/>
      </c>
      <c r="O963" s="684" t="str">
        <f>IF(I963="","",IFERROR(IF(VLOOKUP(B963,REFINISH!$F$4:$O$1000,10,FALSE)="",VLOOKUP(B963,REFINISH!$F$4:$O$1000,8,FALSE),"OK"),"NON"))</f>
        <v/>
      </c>
      <c r="P963" s="684" t="str">
        <f t="shared" si="155"/>
        <v/>
      </c>
      <c r="AD963" s="686"/>
      <c r="AE963" s="686"/>
      <c r="AF963" s="686"/>
      <c r="DD963" s="626">
        <v>963</v>
      </c>
      <c r="DH963" s="681"/>
      <c r="DI963" s="662"/>
      <c r="DJ963" s="663"/>
      <c r="DK963" s="662"/>
      <c r="DL963" s="687" t="str">
        <f t="shared" si="156"/>
        <v/>
      </c>
      <c r="DM963" s="688"/>
    </row>
    <row r="964" spans="1:117" x14ac:dyDescent="0.25">
      <c r="A964" s="689" t="e">
        <f t="shared" si="149"/>
        <v>#VALUE!</v>
      </c>
      <c r="B964" s="690" t="e">
        <f t="shared" si="150"/>
        <v>#VALUE!</v>
      </c>
      <c r="C964" s="626">
        <v>964</v>
      </c>
      <c r="D964" s="677" t="str">
        <f t="shared" si="147"/>
        <v>00</v>
      </c>
      <c r="E964" s="677" t="str">
        <f t="shared" si="148"/>
        <v>01</v>
      </c>
      <c r="F964" s="691">
        <f t="shared" si="151"/>
        <v>137</v>
      </c>
      <c r="G964" s="692" t="str">
        <f t="shared" si="152"/>
        <v>137</v>
      </c>
      <c r="H964" s="680" t="str">
        <f t="shared" si="146"/>
        <v/>
      </c>
      <c r="L964" s="683" t="str">
        <f t="shared" si="153"/>
        <v/>
      </c>
      <c r="M964" s="684" t="str">
        <f t="shared" si="154"/>
        <v/>
      </c>
      <c r="N964" s="684" t="str">
        <f>IF(I964="","",IFERROR(VLOOKUP(B964,QUEUE!$F$11:$X$1000,19,FALSE),"NON"))</f>
        <v/>
      </c>
      <c r="O964" s="684" t="str">
        <f>IF(I964="","",IFERROR(IF(VLOOKUP(B964,REFINISH!$F$4:$O$1000,10,FALSE)="",VLOOKUP(B964,REFINISH!$F$4:$O$1000,8,FALSE),"OK"),"NON"))</f>
        <v/>
      </c>
      <c r="P964" s="684" t="str">
        <f t="shared" si="155"/>
        <v/>
      </c>
      <c r="AD964" s="686"/>
      <c r="AE964" s="686"/>
      <c r="AF964" s="686"/>
      <c r="DD964" s="626">
        <v>964</v>
      </c>
      <c r="DH964" s="681"/>
      <c r="DI964" s="662"/>
      <c r="DJ964" s="663"/>
      <c r="DK964" s="662"/>
      <c r="DL964" s="687" t="str">
        <f t="shared" si="156"/>
        <v/>
      </c>
      <c r="DM964" s="688"/>
    </row>
    <row r="965" spans="1:117" x14ac:dyDescent="0.25">
      <c r="A965" s="689" t="e">
        <f t="shared" si="149"/>
        <v>#VALUE!</v>
      </c>
      <c r="B965" s="690" t="e">
        <f t="shared" si="150"/>
        <v>#VALUE!</v>
      </c>
      <c r="C965" s="626">
        <v>965</v>
      </c>
      <c r="D965" s="677" t="str">
        <f t="shared" si="147"/>
        <v>00</v>
      </c>
      <c r="E965" s="677" t="str">
        <f t="shared" si="148"/>
        <v>01</v>
      </c>
      <c r="F965" s="691">
        <f t="shared" si="151"/>
        <v>138</v>
      </c>
      <c r="G965" s="692" t="str">
        <f t="shared" si="152"/>
        <v>138</v>
      </c>
      <c r="H965" s="680" t="str">
        <f t="shared" si="146"/>
        <v/>
      </c>
      <c r="L965" s="683" t="str">
        <f t="shared" si="153"/>
        <v/>
      </c>
      <c r="M965" s="684" t="str">
        <f t="shared" si="154"/>
        <v/>
      </c>
      <c r="N965" s="684" t="str">
        <f>IF(I965="","",IFERROR(VLOOKUP(B965,QUEUE!$F$11:$X$1000,19,FALSE),"NON"))</f>
        <v/>
      </c>
      <c r="O965" s="684" t="str">
        <f>IF(I965="","",IFERROR(IF(VLOOKUP(B965,REFINISH!$F$4:$O$1000,10,FALSE)="",VLOOKUP(B965,REFINISH!$F$4:$O$1000,8,FALSE),"OK"),"NON"))</f>
        <v/>
      </c>
      <c r="P965" s="684" t="str">
        <f t="shared" si="155"/>
        <v/>
      </c>
      <c r="AD965" s="686"/>
      <c r="AE965" s="686"/>
      <c r="AF965" s="686"/>
      <c r="DD965" s="626">
        <v>965</v>
      </c>
      <c r="DH965" s="681"/>
      <c r="DI965" s="662"/>
      <c r="DJ965" s="663"/>
      <c r="DK965" s="662"/>
      <c r="DL965" s="687" t="str">
        <f t="shared" si="156"/>
        <v/>
      </c>
      <c r="DM965" s="688"/>
    </row>
    <row r="966" spans="1:117" x14ac:dyDescent="0.25">
      <c r="A966" s="689" t="e">
        <f t="shared" si="149"/>
        <v>#VALUE!</v>
      </c>
      <c r="B966" s="690" t="e">
        <f t="shared" si="150"/>
        <v>#VALUE!</v>
      </c>
      <c r="C966" s="626">
        <v>966</v>
      </c>
      <c r="D966" s="677" t="str">
        <f t="shared" si="147"/>
        <v>00</v>
      </c>
      <c r="E966" s="677" t="str">
        <f t="shared" si="148"/>
        <v>01</v>
      </c>
      <c r="F966" s="691">
        <f t="shared" si="151"/>
        <v>139</v>
      </c>
      <c r="G966" s="692" t="str">
        <f t="shared" si="152"/>
        <v>139</v>
      </c>
      <c r="H966" s="680" t="str">
        <f t="shared" ref="H966:H1000" si="157">IF(DH966="","",D966&amp;E966&amp;G966)</f>
        <v/>
      </c>
      <c r="L966" s="683" t="str">
        <f t="shared" si="153"/>
        <v/>
      </c>
      <c r="M966" s="684" t="str">
        <f t="shared" si="154"/>
        <v/>
      </c>
      <c r="N966" s="684" t="str">
        <f>IF(I966="","",IFERROR(VLOOKUP(B966,QUEUE!$F$11:$X$1000,19,FALSE),"NON"))</f>
        <v/>
      </c>
      <c r="O966" s="684" t="str">
        <f>IF(I966="","",IFERROR(IF(VLOOKUP(B966,REFINISH!$F$4:$O$1000,10,FALSE)="",VLOOKUP(B966,REFINISH!$F$4:$O$1000,8,FALSE),"OK"),"NON"))</f>
        <v/>
      </c>
      <c r="P966" s="684" t="str">
        <f t="shared" si="155"/>
        <v/>
      </c>
      <c r="AD966" s="686"/>
      <c r="AE966" s="686"/>
      <c r="AF966" s="686"/>
      <c r="DD966" s="626">
        <v>966</v>
      </c>
      <c r="DH966" s="681"/>
      <c r="DI966" s="662"/>
      <c r="DJ966" s="663"/>
      <c r="DK966" s="662"/>
      <c r="DL966" s="687" t="str">
        <f t="shared" si="156"/>
        <v/>
      </c>
      <c r="DM966" s="688"/>
    </row>
    <row r="967" spans="1:117" x14ac:dyDescent="0.25">
      <c r="A967" s="689" t="e">
        <f t="shared" si="149"/>
        <v>#VALUE!</v>
      </c>
      <c r="B967" s="690" t="e">
        <f t="shared" si="150"/>
        <v>#VALUE!</v>
      </c>
      <c r="C967" s="626">
        <v>967</v>
      </c>
      <c r="D967" s="677" t="str">
        <f t="shared" ref="D967:D1000" si="158">TEXT(DH967,"yy")</f>
        <v>00</v>
      </c>
      <c r="E967" s="677" t="str">
        <f t="shared" ref="E967:E1000" si="159">TEXT(DH967,"mm")</f>
        <v>01</v>
      </c>
      <c r="F967" s="691">
        <f t="shared" si="151"/>
        <v>140</v>
      </c>
      <c r="G967" s="692" t="str">
        <f t="shared" si="152"/>
        <v>140</v>
      </c>
      <c r="H967" s="680" t="str">
        <f t="shared" si="157"/>
        <v/>
      </c>
      <c r="L967" s="683" t="str">
        <f t="shared" si="153"/>
        <v/>
      </c>
      <c r="M967" s="684" t="str">
        <f t="shared" si="154"/>
        <v/>
      </c>
      <c r="N967" s="684" t="str">
        <f>IF(I967="","",IFERROR(VLOOKUP(B967,QUEUE!$F$11:$X$1000,19,FALSE),"NON"))</f>
        <v/>
      </c>
      <c r="O967" s="684" t="str">
        <f>IF(I967="","",IFERROR(IF(VLOOKUP(B967,REFINISH!$F$4:$O$1000,10,FALSE)="",VLOOKUP(B967,REFINISH!$F$4:$O$1000,8,FALSE),"OK"),"NON"))</f>
        <v/>
      </c>
      <c r="P967" s="684" t="str">
        <f t="shared" si="155"/>
        <v/>
      </c>
      <c r="AD967" s="686"/>
      <c r="AE967" s="686"/>
      <c r="AF967" s="686"/>
      <c r="DD967" s="626">
        <v>967</v>
      </c>
      <c r="DH967" s="681"/>
      <c r="DI967" s="662"/>
      <c r="DJ967" s="663"/>
      <c r="DK967" s="662"/>
      <c r="DL967" s="687" t="str">
        <f t="shared" si="156"/>
        <v/>
      </c>
      <c r="DM967" s="688"/>
    </row>
    <row r="968" spans="1:117" x14ac:dyDescent="0.25">
      <c r="A968" s="689" t="e">
        <f t="shared" si="149"/>
        <v>#VALUE!</v>
      </c>
      <c r="B968" s="690" t="e">
        <f t="shared" si="150"/>
        <v>#VALUE!</v>
      </c>
      <c r="C968" s="626">
        <v>968</v>
      </c>
      <c r="D968" s="677" t="str">
        <f t="shared" si="158"/>
        <v>00</v>
      </c>
      <c r="E968" s="677" t="str">
        <f t="shared" si="159"/>
        <v>01</v>
      </c>
      <c r="F968" s="691">
        <f t="shared" si="151"/>
        <v>141</v>
      </c>
      <c r="G968" s="692" t="str">
        <f t="shared" si="152"/>
        <v>141</v>
      </c>
      <c r="H968" s="680" t="str">
        <f t="shared" si="157"/>
        <v/>
      </c>
      <c r="L968" s="683" t="str">
        <f t="shared" si="153"/>
        <v/>
      </c>
      <c r="M968" s="684" t="str">
        <f t="shared" si="154"/>
        <v/>
      </c>
      <c r="N968" s="684" t="str">
        <f>IF(I968="","",IFERROR(VLOOKUP(B968,QUEUE!$F$11:$X$1000,19,FALSE),"NON"))</f>
        <v/>
      </c>
      <c r="O968" s="684" t="str">
        <f>IF(I968="","",IFERROR(IF(VLOOKUP(B968,REFINISH!$F$4:$O$1000,10,FALSE)="",VLOOKUP(B968,REFINISH!$F$4:$O$1000,8,FALSE),"OK"),"NON"))</f>
        <v/>
      </c>
      <c r="P968" s="684" t="str">
        <f t="shared" si="155"/>
        <v/>
      </c>
      <c r="AD968" s="686"/>
      <c r="AE968" s="686"/>
      <c r="AF968" s="686"/>
      <c r="DD968" s="626">
        <v>968</v>
      </c>
      <c r="DH968" s="681"/>
      <c r="DI968" s="662"/>
      <c r="DJ968" s="663"/>
      <c r="DK968" s="662"/>
      <c r="DL968" s="687" t="str">
        <f t="shared" si="156"/>
        <v/>
      </c>
      <c r="DM968" s="688"/>
    </row>
    <row r="969" spans="1:117" x14ac:dyDescent="0.25">
      <c r="A969" s="689" t="e">
        <f t="shared" ref="A969:A1000" si="160">IFERROR(VALUE(RIGHT(X969,4)),IFERROR(VALUE(RIGHT(X969,3)),VALUE(RIGHT(X969,2))))</f>
        <v>#VALUE!</v>
      </c>
      <c r="B969" s="690" t="e">
        <f t="shared" ref="B969:B1000" si="161">VALUE(H969)</f>
        <v>#VALUE!</v>
      </c>
      <c r="C969" s="626">
        <v>969</v>
      </c>
      <c r="D969" s="677" t="str">
        <f t="shared" si="158"/>
        <v>00</v>
      </c>
      <c r="E969" s="677" t="str">
        <f t="shared" si="159"/>
        <v>01</v>
      </c>
      <c r="F969" s="691">
        <f t="shared" ref="F969:F1000" si="162">IF(E969=E968,F968+1,1)</f>
        <v>142</v>
      </c>
      <c r="G969" s="692" t="str">
        <f t="shared" ref="G969:G1000" si="163">TEXT(F969,"000")</f>
        <v>142</v>
      </c>
      <c r="H969" s="680" t="str">
        <f t="shared" si="157"/>
        <v/>
      </c>
      <c r="L969" s="683" t="str">
        <f t="shared" si="153"/>
        <v/>
      </c>
      <c r="M969" s="684" t="str">
        <f t="shared" si="154"/>
        <v/>
      </c>
      <c r="N969" s="684" t="str">
        <f>IF(I969="","",IFERROR(VLOOKUP(B969,QUEUE!$F$11:$X$1000,19,FALSE),"NON"))</f>
        <v/>
      </c>
      <c r="O969" s="684" t="str">
        <f>IF(I969="","",IFERROR(IF(VLOOKUP(B969,REFINISH!$F$4:$O$1000,10,FALSE)="",VLOOKUP(B969,REFINISH!$F$4:$O$1000,8,FALSE),"OK"),"NON"))</f>
        <v/>
      </c>
      <c r="P969" s="684" t="str">
        <f t="shared" si="155"/>
        <v/>
      </c>
      <c r="AD969" s="686"/>
      <c r="AE969" s="686"/>
      <c r="AF969" s="686"/>
      <c r="DD969" s="626">
        <v>969</v>
      </c>
      <c r="DH969" s="681"/>
      <c r="DI969" s="662"/>
      <c r="DJ969" s="663"/>
      <c r="DK969" s="662"/>
      <c r="DL969" s="687" t="str">
        <f t="shared" si="156"/>
        <v/>
      </c>
      <c r="DM969" s="688"/>
    </row>
    <row r="970" spans="1:117" x14ac:dyDescent="0.25">
      <c r="A970" s="689" t="e">
        <f t="shared" si="160"/>
        <v>#VALUE!</v>
      </c>
      <c r="B970" s="690" t="e">
        <f t="shared" si="161"/>
        <v>#VALUE!</v>
      </c>
      <c r="C970" s="626">
        <v>970</v>
      </c>
      <c r="D970" s="677" t="str">
        <f t="shared" si="158"/>
        <v>00</v>
      </c>
      <c r="E970" s="677" t="str">
        <f t="shared" si="159"/>
        <v>01</v>
      </c>
      <c r="F970" s="691">
        <f t="shared" si="162"/>
        <v>143</v>
      </c>
      <c r="G970" s="692" t="str">
        <f t="shared" si="163"/>
        <v>143</v>
      </c>
      <c r="H970" s="680" t="str">
        <f t="shared" si="157"/>
        <v/>
      </c>
      <c r="L970" s="683" t="str">
        <f t="shared" si="153"/>
        <v/>
      </c>
      <c r="M970" s="684" t="str">
        <f t="shared" si="154"/>
        <v/>
      </c>
      <c r="N970" s="684" t="str">
        <f>IF(I970="","",IFERROR(VLOOKUP(B970,QUEUE!$F$11:$X$1000,19,FALSE),"NON"))</f>
        <v/>
      </c>
      <c r="O970" s="684" t="str">
        <f>IF(I970="","",IFERROR(IF(VLOOKUP(B970,REFINISH!$F$4:$O$1000,10,FALSE)="",VLOOKUP(B970,REFINISH!$F$4:$O$1000,8,FALSE),"OK"),"NON"))</f>
        <v/>
      </c>
      <c r="P970" s="684" t="str">
        <f t="shared" si="155"/>
        <v/>
      </c>
      <c r="AD970" s="686"/>
      <c r="AE970" s="686"/>
      <c r="AF970" s="686"/>
      <c r="DD970" s="626">
        <v>970</v>
      </c>
      <c r="DH970" s="681"/>
      <c r="DI970" s="662"/>
      <c r="DJ970" s="663"/>
      <c r="DK970" s="662"/>
      <c r="DL970" s="687" t="str">
        <f t="shared" si="156"/>
        <v/>
      </c>
      <c r="DM970" s="688"/>
    </row>
    <row r="971" spans="1:117" x14ac:dyDescent="0.25">
      <c r="A971" s="689" t="e">
        <f t="shared" si="160"/>
        <v>#VALUE!</v>
      </c>
      <c r="B971" s="690" t="e">
        <f t="shared" si="161"/>
        <v>#VALUE!</v>
      </c>
      <c r="C971" s="626">
        <v>971</v>
      </c>
      <c r="D971" s="677" t="str">
        <f t="shared" si="158"/>
        <v>00</v>
      </c>
      <c r="E971" s="677" t="str">
        <f t="shared" si="159"/>
        <v>01</v>
      </c>
      <c r="F971" s="691">
        <f t="shared" si="162"/>
        <v>144</v>
      </c>
      <c r="G971" s="692" t="str">
        <f t="shared" si="163"/>
        <v>144</v>
      </c>
      <c r="H971" s="680" t="str">
        <f t="shared" si="157"/>
        <v/>
      </c>
      <c r="L971" s="683" t="str">
        <f t="shared" si="153"/>
        <v/>
      </c>
      <c r="M971" s="684" t="str">
        <f t="shared" si="154"/>
        <v/>
      </c>
      <c r="N971" s="684" t="str">
        <f>IF(I971="","",IFERROR(VLOOKUP(B971,QUEUE!$F$11:$X$1000,19,FALSE),"NON"))</f>
        <v/>
      </c>
      <c r="O971" s="684" t="str">
        <f>IF(I971="","",IFERROR(IF(VLOOKUP(B971,REFINISH!$F$4:$O$1000,10,FALSE)="",VLOOKUP(B971,REFINISH!$F$4:$O$1000,8,FALSE),"OK"),"NON"))</f>
        <v/>
      </c>
      <c r="P971" s="684" t="str">
        <f t="shared" si="155"/>
        <v/>
      </c>
      <c r="AD971" s="686"/>
      <c r="AE971" s="686"/>
      <c r="AF971" s="686"/>
      <c r="DD971" s="626">
        <v>971</v>
      </c>
      <c r="DH971" s="681"/>
      <c r="DI971" s="662"/>
      <c r="DJ971" s="663"/>
      <c r="DK971" s="662"/>
      <c r="DL971" s="687" t="str">
        <f t="shared" si="156"/>
        <v/>
      </c>
      <c r="DM971" s="688"/>
    </row>
    <row r="972" spans="1:117" x14ac:dyDescent="0.25">
      <c r="A972" s="689" t="e">
        <f t="shared" si="160"/>
        <v>#VALUE!</v>
      </c>
      <c r="B972" s="690" t="e">
        <f t="shared" si="161"/>
        <v>#VALUE!</v>
      </c>
      <c r="C972" s="626">
        <v>972</v>
      </c>
      <c r="D972" s="677" t="str">
        <f t="shared" si="158"/>
        <v>00</v>
      </c>
      <c r="E972" s="677" t="str">
        <f t="shared" si="159"/>
        <v>01</v>
      </c>
      <c r="F972" s="691">
        <f t="shared" si="162"/>
        <v>145</v>
      </c>
      <c r="G972" s="692" t="str">
        <f t="shared" si="163"/>
        <v>145</v>
      </c>
      <c r="H972" s="680" t="str">
        <f t="shared" si="157"/>
        <v/>
      </c>
      <c r="L972" s="683" t="str">
        <f t="shared" si="153"/>
        <v/>
      </c>
      <c r="M972" s="684" t="str">
        <f t="shared" si="154"/>
        <v/>
      </c>
      <c r="N972" s="684" t="str">
        <f>IF(I972="","",IFERROR(VLOOKUP(B972,QUEUE!$F$11:$X$1000,19,FALSE),"NON"))</f>
        <v/>
      </c>
      <c r="O972" s="684" t="str">
        <f>IF(I972="","",IFERROR(IF(VLOOKUP(B972,REFINISH!$F$4:$O$1000,10,FALSE)="",VLOOKUP(B972,REFINISH!$F$4:$O$1000,8,FALSE),"OK"),"NON"))</f>
        <v/>
      </c>
      <c r="P972" s="684" t="str">
        <f t="shared" si="155"/>
        <v/>
      </c>
      <c r="AD972" s="686"/>
      <c r="AE972" s="686"/>
      <c r="AF972" s="686"/>
      <c r="DD972" s="626">
        <v>972</v>
      </c>
      <c r="DH972" s="681"/>
      <c r="DI972" s="662"/>
      <c r="DJ972" s="663"/>
      <c r="DK972" s="662"/>
      <c r="DL972" s="687" t="str">
        <f t="shared" si="156"/>
        <v/>
      </c>
      <c r="DM972" s="688"/>
    </row>
    <row r="973" spans="1:117" x14ac:dyDescent="0.25">
      <c r="A973" s="689" t="e">
        <f t="shared" si="160"/>
        <v>#VALUE!</v>
      </c>
      <c r="B973" s="690" t="e">
        <f t="shared" si="161"/>
        <v>#VALUE!</v>
      </c>
      <c r="C973" s="626">
        <v>973</v>
      </c>
      <c r="D973" s="677" t="str">
        <f t="shared" si="158"/>
        <v>00</v>
      </c>
      <c r="E973" s="677" t="str">
        <f t="shared" si="159"/>
        <v>01</v>
      </c>
      <c r="F973" s="691">
        <f t="shared" si="162"/>
        <v>146</v>
      </c>
      <c r="G973" s="692" t="str">
        <f t="shared" si="163"/>
        <v>146</v>
      </c>
      <c r="H973" s="680" t="str">
        <f t="shared" si="157"/>
        <v/>
      </c>
      <c r="L973" s="683" t="str">
        <f t="shared" si="153"/>
        <v/>
      </c>
      <c r="M973" s="684" t="str">
        <f t="shared" si="154"/>
        <v/>
      </c>
      <c r="N973" s="684" t="str">
        <f>IF(I973="","",IFERROR(VLOOKUP(B973,QUEUE!$F$11:$X$1000,19,FALSE),"NON"))</f>
        <v/>
      </c>
      <c r="O973" s="684" t="str">
        <f>IF(I973="","",IFERROR(IF(VLOOKUP(B973,REFINISH!$F$4:$O$1000,10,FALSE)="",VLOOKUP(B973,REFINISH!$F$4:$O$1000,8,FALSE),"OK"),"NON"))</f>
        <v/>
      </c>
      <c r="P973" s="684" t="str">
        <f t="shared" si="155"/>
        <v/>
      </c>
      <c r="AD973" s="686"/>
      <c r="AE973" s="686"/>
      <c r="AF973" s="686"/>
      <c r="DD973" s="626">
        <v>973</v>
      </c>
      <c r="DH973" s="681"/>
      <c r="DI973" s="662"/>
      <c r="DJ973" s="663"/>
      <c r="DK973" s="662"/>
      <c r="DL973" s="687" t="str">
        <f t="shared" si="156"/>
        <v/>
      </c>
      <c r="DM973" s="688"/>
    </row>
    <row r="974" spans="1:117" x14ac:dyDescent="0.25">
      <c r="A974" s="689" t="e">
        <f t="shared" si="160"/>
        <v>#VALUE!</v>
      </c>
      <c r="B974" s="690" t="e">
        <f t="shared" si="161"/>
        <v>#VALUE!</v>
      </c>
      <c r="C974" s="626">
        <v>974</v>
      </c>
      <c r="D974" s="677" t="str">
        <f t="shared" si="158"/>
        <v>00</v>
      </c>
      <c r="E974" s="677" t="str">
        <f t="shared" si="159"/>
        <v>01</v>
      </c>
      <c r="F974" s="691">
        <f t="shared" si="162"/>
        <v>147</v>
      </c>
      <c r="G974" s="692" t="str">
        <f t="shared" si="163"/>
        <v>147</v>
      </c>
      <c r="H974" s="680" t="str">
        <f t="shared" si="157"/>
        <v/>
      </c>
      <c r="L974" s="683" t="str">
        <f t="shared" si="153"/>
        <v/>
      </c>
      <c r="M974" s="684" t="str">
        <f t="shared" si="154"/>
        <v/>
      </c>
      <c r="N974" s="684" t="str">
        <f>IF(I974="","",IFERROR(VLOOKUP(B974,QUEUE!$F$11:$X$1000,19,FALSE),"NON"))</f>
        <v/>
      </c>
      <c r="O974" s="684" t="str">
        <f>IF(I974="","",IFERROR(IF(VLOOKUP(B974,REFINISH!$F$4:$O$1000,10,FALSE)="",VLOOKUP(B974,REFINISH!$F$4:$O$1000,8,FALSE),"OK"),"NON"))</f>
        <v/>
      </c>
      <c r="P974" s="684" t="str">
        <f t="shared" si="155"/>
        <v/>
      </c>
      <c r="AD974" s="686"/>
      <c r="AE974" s="686"/>
      <c r="AF974" s="686"/>
      <c r="DD974" s="626">
        <v>974</v>
      </c>
      <c r="DH974" s="681"/>
      <c r="DI974" s="662"/>
      <c r="DJ974" s="663"/>
      <c r="DK974" s="662"/>
      <c r="DL974" s="687" t="str">
        <f t="shared" si="156"/>
        <v/>
      </c>
      <c r="DM974" s="688"/>
    </row>
    <row r="975" spans="1:117" x14ac:dyDescent="0.25">
      <c r="A975" s="689" t="e">
        <f t="shared" si="160"/>
        <v>#VALUE!</v>
      </c>
      <c r="B975" s="690" t="e">
        <f t="shared" si="161"/>
        <v>#VALUE!</v>
      </c>
      <c r="C975" s="626">
        <v>975</v>
      </c>
      <c r="D975" s="677" t="str">
        <f t="shared" si="158"/>
        <v>00</v>
      </c>
      <c r="E975" s="677" t="str">
        <f t="shared" si="159"/>
        <v>01</v>
      </c>
      <c r="F975" s="691">
        <f t="shared" si="162"/>
        <v>148</v>
      </c>
      <c r="G975" s="692" t="str">
        <f t="shared" si="163"/>
        <v>148</v>
      </c>
      <c r="H975" s="680" t="str">
        <f t="shared" si="157"/>
        <v/>
      </c>
      <c r="L975" s="683" t="str">
        <f t="shared" si="153"/>
        <v/>
      </c>
      <c r="M975" s="684" t="str">
        <f t="shared" si="154"/>
        <v/>
      </c>
      <c r="N975" s="684" t="str">
        <f>IF(I975="","",IFERROR(VLOOKUP(B975,QUEUE!$F$11:$X$1000,19,FALSE),"NON"))</f>
        <v/>
      </c>
      <c r="O975" s="684" t="str">
        <f>IF(I975="","",IFERROR(IF(VLOOKUP(B975,REFINISH!$F$4:$O$1000,10,FALSE)="",VLOOKUP(B975,REFINISH!$F$4:$O$1000,8,FALSE),"OK"),"NON"))</f>
        <v/>
      </c>
      <c r="P975" s="684" t="str">
        <f t="shared" si="155"/>
        <v/>
      </c>
      <c r="AD975" s="686"/>
      <c r="AE975" s="686"/>
      <c r="AF975" s="686"/>
      <c r="DD975" s="626">
        <v>975</v>
      </c>
      <c r="DH975" s="681"/>
      <c r="DI975" s="662"/>
      <c r="DJ975" s="663"/>
      <c r="DK975" s="662"/>
      <c r="DL975" s="687" t="str">
        <f t="shared" si="156"/>
        <v/>
      </c>
      <c r="DM975" s="688"/>
    </row>
    <row r="976" spans="1:117" x14ac:dyDescent="0.25">
      <c r="A976" s="689" t="e">
        <f t="shared" si="160"/>
        <v>#VALUE!</v>
      </c>
      <c r="B976" s="690" t="e">
        <f t="shared" si="161"/>
        <v>#VALUE!</v>
      </c>
      <c r="C976" s="626">
        <v>976</v>
      </c>
      <c r="D976" s="677" t="str">
        <f t="shared" si="158"/>
        <v>00</v>
      </c>
      <c r="E976" s="677" t="str">
        <f t="shared" si="159"/>
        <v>01</v>
      </c>
      <c r="F976" s="691">
        <f t="shared" si="162"/>
        <v>149</v>
      </c>
      <c r="G976" s="692" t="str">
        <f t="shared" si="163"/>
        <v>149</v>
      </c>
      <c r="H976" s="680" t="str">
        <f t="shared" si="157"/>
        <v/>
      </c>
      <c r="L976" s="683" t="str">
        <f t="shared" si="153"/>
        <v/>
      </c>
      <c r="M976" s="684" t="str">
        <f t="shared" si="154"/>
        <v/>
      </c>
      <c r="N976" s="684" t="str">
        <f>IF(I976="","",IFERROR(VLOOKUP(B976,QUEUE!$F$11:$X$1000,19,FALSE),"NON"))</f>
        <v/>
      </c>
      <c r="O976" s="684" t="str">
        <f>IF(I976="","",IFERROR(IF(VLOOKUP(B976,REFINISH!$F$4:$O$1000,10,FALSE)="",VLOOKUP(B976,REFINISH!$F$4:$O$1000,8,FALSE),"OK"),"NON"))</f>
        <v/>
      </c>
      <c r="P976" s="684" t="str">
        <f t="shared" si="155"/>
        <v/>
      </c>
      <c r="AD976" s="686"/>
      <c r="AE976" s="686"/>
      <c r="AF976" s="686"/>
      <c r="DD976" s="626">
        <v>976</v>
      </c>
      <c r="DH976" s="681"/>
      <c r="DI976" s="662"/>
      <c r="DJ976" s="663"/>
      <c r="DK976" s="662"/>
      <c r="DL976" s="687" t="str">
        <f t="shared" si="156"/>
        <v/>
      </c>
      <c r="DM976" s="688"/>
    </row>
    <row r="977" spans="1:117" x14ac:dyDescent="0.25">
      <c r="A977" s="689" t="e">
        <f t="shared" si="160"/>
        <v>#VALUE!</v>
      </c>
      <c r="B977" s="690" t="e">
        <f t="shared" si="161"/>
        <v>#VALUE!</v>
      </c>
      <c r="C977" s="626">
        <v>977</v>
      </c>
      <c r="D977" s="677" t="str">
        <f t="shared" si="158"/>
        <v>00</v>
      </c>
      <c r="E977" s="677" t="str">
        <f t="shared" si="159"/>
        <v>01</v>
      </c>
      <c r="F977" s="691">
        <f t="shared" si="162"/>
        <v>150</v>
      </c>
      <c r="G977" s="692" t="str">
        <f t="shared" si="163"/>
        <v>150</v>
      </c>
      <c r="H977" s="680" t="str">
        <f t="shared" si="157"/>
        <v/>
      </c>
      <c r="L977" s="683" t="str">
        <f t="shared" si="153"/>
        <v/>
      </c>
      <c r="M977" s="684" t="str">
        <f t="shared" si="154"/>
        <v/>
      </c>
      <c r="N977" s="684" t="str">
        <f>IF(I977="","",IFERROR(VLOOKUP(B977,QUEUE!$F$11:$X$1000,19,FALSE),"NON"))</f>
        <v/>
      </c>
      <c r="O977" s="684" t="str">
        <f>IF(I977="","",IFERROR(IF(VLOOKUP(B977,REFINISH!$F$4:$O$1000,10,FALSE)="",VLOOKUP(B977,REFINISH!$F$4:$O$1000,8,FALSE),"OK"),"NON"))</f>
        <v/>
      </c>
      <c r="P977" s="684" t="str">
        <f t="shared" si="155"/>
        <v/>
      </c>
      <c r="AD977" s="686"/>
      <c r="AE977" s="686"/>
      <c r="AF977" s="686"/>
      <c r="DD977" s="626">
        <v>977</v>
      </c>
      <c r="DH977" s="681"/>
      <c r="DI977" s="662"/>
      <c r="DJ977" s="663"/>
      <c r="DK977" s="662"/>
      <c r="DL977" s="687" t="str">
        <f t="shared" si="156"/>
        <v/>
      </c>
      <c r="DM977" s="688"/>
    </row>
    <row r="978" spans="1:117" x14ac:dyDescent="0.25">
      <c r="A978" s="689" t="e">
        <f t="shared" si="160"/>
        <v>#VALUE!</v>
      </c>
      <c r="B978" s="690" t="e">
        <f t="shared" si="161"/>
        <v>#VALUE!</v>
      </c>
      <c r="C978" s="626">
        <v>978</v>
      </c>
      <c r="D978" s="677" t="str">
        <f t="shared" si="158"/>
        <v>00</v>
      </c>
      <c r="E978" s="677" t="str">
        <f t="shared" si="159"/>
        <v>01</v>
      </c>
      <c r="F978" s="691">
        <f t="shared" si="162"/>
        <v>151</v>
      </c>
      <c r="G978" s="692" t="str">
        <f t="shared" si="163"/>
        <v>151</v>
      </c>
      <c r="H978" s="680" t="str">
        <f t="shared" si="157"/>
        <v/>
      </c>
      <c r="L978" s="683" t="str">
        <f t="shared" si="153"/>
        <v/>
      </c>
      <c r="M978" s="684" t="str">
        <f t="shared" si="154"/>
        <v/>
      </c>
      <c r="N978" s="684" t="str">
        <f>IF(I978="","",IFERROR(VLOOKUP(B978,QUEUE!$F$11:$X$1000,19,FALSE),"NON"))</f>
        <v/>
      </c>
      <c r="O978" s="684" t="str">
        <f>IF(I978="","",IFERROR(IF(VLOOKUP(B978,REFINISH!$F$4:$O$1000,10,FALSE)="",VLOOKUP(B978,REFINISH!$F$4:$O$1000,8,FALSE),"OK"),"NON"))</f>
        <v/>
      </c>
      <c r="P978" s="684" t="str">
        <f t="shared" si="155"/>
        <v/>
      </c>
      <c r="AD978" s="686"/>
      <c r="AE978" s="686"/>
      <c r="AF978" s="686"/>
      <c r="DD978" s="626">
        <v>978</v>
      </c>
      <c r="DH978" s="681"/>
      <c r="DI978" s="662"/>
      <c r="DJ978" s="663"/>
      <c r="DK978" s="662"/>
      <c r="DL978" s="687" t="str">
        <f t="shared" si="156"/>
        <v/>
      </c>
      <c r="DM978" s="688"/>
    </row>
    <row r="979" spans="1:117" x14ac:dyDescent="0.25">
      <c r="A979" s="689" t="e">
        <f t="shared" si="160"/>
        <v>#VALUE!</v>
      </c>
      <c r="B979" s="690" t="e">
        <f t="shared" si="161"/>
        <v>#VALUE!</v>
      </c>
      <c r="C979" s="626">
        <v>979</v>
      </c>
      <c r="D979" s="677" t="str">
        <f t="shared" si="158"/>
        <v>00</v>
      </c>
      <c r="E979" s="677" t="str">
        <f t="shared" si="159"/>
        <v>01</v>
      </c>
      <c r="F979" s="691">
        <f t="shared" si="162"/>
        <v>152</v>
      </c>
      <c r="G979" s="692" t="str">
        <f t="shared" si="163"/>
        <v>152</v>
      </c>
      <c r="H979" s="680" t="str">
        <f t="shared" si="157"/>
        <v/>
      </c>
      <c r="L979" s="683" t="str">
        <f t="shared" si="153"/>
        <v/>
      </c>
      <c r="M979" s="684" t="str">
        <f t="shared" si="154"/>
        <v/>
      </c>
      <c r="N979" s="684" t="str">
        <f>IF(I979="","",IFERROR(VLOOKUP(B979,QUEUE!$F$11:$X$1000,19,FALSE),"NON"))</f>
        <v/>
      </c>
      <c r="O979" s="684" t="str">
        <f>IF(I979="","",IFERROR(IF(VLOOKUP(B979,REFINISH!$F$4:$O$1000,10,FALSE)="",VLOOKUP(B979,REFINISH!$F$4:$O$1000,8,FALSE),"OK"),"NON"))</f>
        <v/>
      </c>
      <c r="P979" s="684" t="str">
        <f t="shared" si="155"/>
        <v/>
      </c>
      <c r="AD979" s="686"/>
      <c r="AE979" s="686"/>
      <c r="AF979" s="686"/>
      <c r="DD979" s="626">
        <v>979</v>
      </c>
      <c r="DH979" s="681"/>
      <c r="DI979" s="662"/>
      <c r="DJ979" s="663"/>
      <c r="DK979" s="662"/>
      <c r="DL979" s="687" t="str">
        <f t="shared" si="156"/>
        <v/>
      </c>
      <c r="DM979" s="688"/>
    </row>
    <row r="980" spans="1:117" x14ac:dyDescent="0.25">
      <c r="A980" s="689" t="e">
        <f t="shared" si="160"/>
        <v>#VALUE!</v>
      </c>
      <c r="B980" s="690" t="e">
        <f t="shared" si="161"/>
        <v>#VALUE!</v>
      </c>
      <c r="C980" s="626">
        <v>980</v>
      </c>
      <c r="D980" s="677" t="str">
        <f t="shared" si="158"/>
        <v>00</v>
      </c>
      <c r="E980" s="677" t="str">
        <f t="shared" si="159"/>
        <v>01</v>
      </c>
      <c r="F980" s="691">
        <f t="shared" si="162"/>
        <v>153</v>
      </c>
      <c r="G980" s="692" t="str">
        <f t="shared" si="163"/>
        <v>153</v>
      </c>
      <c r="H980" s="680" t="str">
        <f t="shared" si="157"/>
        <v/>
      </c>
      <c r="L980" s="683" t="str">
        <f t="shared" si="153"/>
        <v/>
      </c>
      <c r="M980" s="684" t="str">
        <f t="shared" si="154"/>
        <v/>
      </c>
      <c r="N980" s="684" t="str">
        <f>IF(I980="","",IFERROR(VLOOKUP(B980,QUEUE!$F$11:$X$1000,19,FALSE),"NON"))</f>
        <v/>
      </c>
      <c r="O980" s="684" t="str">
        <f>IF(I980="","",IFERROR(IF(VLOOKUP(B980,REFINISH!$F$4:$O$1000,10,FALSE)="",VLOOKUP(B980,REFINISH!$F$4:$O$1000,8,FALSE),"OK"),"NON"))</f>
        <v/>
      </c>
      <c r="P980" s="684" t="str">
        <f t="shared" si="155"/>
        <v/>
      </c>
      <c r="AD980" s="686"/>
      <c r="AE980" s="686"/>
      <c r="AF980" s="686"/>
      <c r="DD980" s="626">
        <v>980</v>
      </c>
      <c r="DH980" s="681"/>
      <c r="DI980" s="662"/>
      <c r="DJ980" s="663"/>
      <c r="DK980" s="662"/>
      <c r="DL980" s="687" t="str">
        <f t="shared" si="156"/>
        <v/>
      </c>
      <c r="DM980" s="688"/>
    </row>
    <row r="981" spans="1:117" x14ac:dyDescent="0.25">
      <c r="A981" s="689" t="e">
        <f t="shared" si="160"/>
        <v>#VALUE!</v>
      </c>
      <c r="B981" s="690" t="e">
        <f t="shared" si="161"/>
        <v>#VALUE!</v>
      </c>
      <c r="C981" s="626">
        <v>981</v>
      </c>
      <c r="D981" s="677" t="str">
        <f t="shared" si="158"/>
        <v>00</v>
      </c>
      <c r="E981" s="677" t="str">
        <f t="shared" si="159"/>
        <v>01</v>
      </c>
      <c r="F981" s="691">
        <f t="shared" si="162"/>
        <v>154</v>
      </c>
      <c r="G981" s="692" t="str">
        <f t="shared" si="163"/>
        <v>154</v>
      </c>
      <c r="H981" s="680" t="str">
        <f t="shared" si="157"/>
        <v/>
      </c>
      <c r="L981" s="683" t="str">
        <f t="shared" si="153"/>
        <v/>
      </c>
      <c r="M981" s="684" t="str">
        <f t="shared" si="154"/>
        <v/>
      </c>
      <c r="N981" s="684" t="str">
        <f>IF(I981="","",IFERROR(VLOOKUP(B981,QUEUE!$F$11:$X$1000,19,FALSE),"NON"))</f>
        <v/>
      </c>
      <c r="O981" s="684" t="str">
        <f>IF(I981="","",IFERROR(IF(VLOOKUP(B981,REFINISH!$F$4:$O$1000,10,FALSE)="",VLOOKUP(B981,REFINISH!$F$4:$O$1000,8,FALSE),"OK"),"NON"))</f>
        <v/>
      </c>
      <c r="P981" s="684" t="str">
        <f t="shared" si="155"/>
        <v/>
      </c>
      <c r="AD981" s="686"/>
      <c r="AE981" s="686"/>
      <c r="AF981" s="686"/>
      <c r="DD981" s="626">
        <v>981</v>
      </c>
      <c r="DH981" s="681"/>
      <c r="DI981" s="662"/>
      <c r="DJ981" s="663"/>
      <c r="DK981" s="662"/>
      <c r="DL981" s="687" t="str">
        <f t="shared" si="156"/>
        <v/>
      </c>
      <c r="DM981" s="688"/>
    </row>
    <row r="982" spans="1:117" x14ac:dyDescent="0.25">
      <c r="A982" s="689" t="e">
        <f t="shared" si="160"/>
        <v>#VALUE!</v>
      </c>
      <c r="B982" s="690" t="e">
        <f t="shared" si="161"/>
        <v>#VALUE!</v>
      </c>
      <c r="C982" s="626">
        <v>982</v>
      </c>
      <c r="D982" s="677" t="str">
        <f t="shared" si="158"/>
        <v>00</v>
      </c>
      <c r="E982" s="677" t="str">
        <f t="shared" si="159"/>
        <v>01</v>
      </c>
      <c r="F982" s="691">
        <f t="shared" si="162"/>
        <v>155</v>
      </c>
      <c r="G982" s="692" t="str">
        <f t="shared" si="163"/>
        <v>155</v>
      </c>
      <c r="H982" s="680" t="str">
        <f t="shared" si="157"/>
        <v/>
      </c>
      <c r="L982" s="683" t="str">
        <f t="shared" si="153"/>
        <v/>
      </c>
      <c r="M982" s="684" t="str">
        <f t="shared" si="154"/>
        <v/>
      </c>
      <c r="N982" s="684" t="str">
        <f>IF(I982="","",IFERROR(VLOOKUP(B982,QUEUE!$F$11:$X$1000,19,FALSE),"NON"))</f>
        <v/>
      </c>
      <c r="O982" s="684" t="str">
        <f>IF(I982="","",IFERROR(IF(VLOOKUP(B982,REFINISH!$F$4:$O$1000,10,FALSE)="",VLOOKUP(B982,REFINISH!$F$4:$O$1000,8,FALSE),"OK"),"NON"))</f>
        <v/>
      </c>
      <c r="P982" s="684" t="str">
        <f t="shared" si="155"/>
        <v/>
      </c>
      <c r="AD982" s="686"/>
      <c r="AE982" s="686"/>
      <c r="AF982" s="686"/>
      <c r="DD982" s="626">
        <v>982</v>
      </c>
      <c r="DH982" s="681"/>
      <c r="DI982" s="662"/>
      <c r="DJ982" s="663"/>
      <c r="DK982" s="662"/>
      <c r="DL982" s="687" t="str">
        <f t="shared" si="156"/>
        <v/>
      </c>
      <c r="DM982" s="688"/>
    </row>
    <row r="983" spans="1:117" x14ac:dyDescent="0.25">
      <c r="A983" s="689" t="e">
        <f t="shared" si="160"/>
        <v>#VALUE!</v>
      </c>
      <c r="B983" s="690" t="e">
        <f t="shared" si="161"/>
        <v>#VALUE!</v>
      </c>
      <c r="C983" s="626">
        <v>983</v>
      </c>
      <c r="D983" s="677" t="str">
        <f t="shared" si="158"/>
        <v>00</v>
      </c>
      <c r="E983" s="677" t="str">
        <f t="shared" si="159"/>
        <v>01</v>
      </c>
      <c r="F983" s="691">
        <f t="shared" si="162"/>
        <v>156</v>
      </c>
      <c r="G983" s="692" t="str">
        <f t="shared" si="163"/>
        <v>156</v>
      </c>
      <c r="H983" s="680" t="str">
        <f t="shared" si="157"/>
        <v/>
      </c>
      <c r="L983" s="683" t="str">
        <f t="shared" si="153"/>
        <v/>
      </c>
      <c r="M983" s="684" t="str">
        <f t="shared" si="154"/>
        <v/>
      </c>
      <c r="N983" s="684" t="str">
        <f>IF(I983="","",IFERROR(VLOOKUP(B983,QUEUE!$F$11:$X$1000,19,FALSE),"NON"))</f>
        <v/>
      </c>
      <c r="O983" s="684" t="str">
        <f>IF(I983="","",IFERROR(IF(VLOOKUP(B983,REFINISH!$F$4:$O$1000,10,FALSE)="",VLOOKUP(B983,REFINISH!$F$4:$O$1000,8,FALSE),"OK"),"NON"))</f>
        <v/>
      </c>
      <c r="P983" s="684" t="str">
        <f t="shared" si="155"/>
        <v/>
      </c>
      <c r="AD983" s="686"/>
      <c r="AE983" s="686"/>
      <c r="AF983" s="686"/>
      <c r="DD983" s="626">
        <v>983</v>
      </c>
      <c r="DH983" s="681"/>
      <c r="DI983" s="662"/>
      <c r="DJ983" s="663"/>
      <c r="DK983" s="662"/>
      <c r="DL983" s="687" t="str">
        <f t="shared" si="156"/>
        <v/>
      </c>
      <c r="DM983" s="688"/>
    </row>
    <row r="984" spans="1:117" x14ac:dyDescent="0.25">
      <c r="A984" s="689" t="e">
        <f t="shared" si="160"/>
        <v>#VALUE!</v>
      </c>
      <c r="B984" s="690" t="e">
        <f t="shared" si="161"/>
        <v>#VALUE!</v>
      </c>
      <c r="C984" s="626">
        <v>984</v>
      </c>
      <c r="D984" s="677" t="str">
        <f t="shared" si="158"/>
        <v>00</v>
      </c>
      <c r="E984" s="677" t="str">
        <f t="shared" si="159"/>
        <v>01</v>
      </c>
      <c r="F984" s="691">
        <f t="shared" si="162"/>
        <v>157</v>
      </c>
      <c r="G984" s="692" t="str">
        <f t="shared" si="163"/>
        <v>157</v>
      </c>
      <c r="H984" s="680" t="str">
        <f t="shared" si="157"/>
        <v/>
      </c>
      <c r="L984" s="683" t="str">
        <f t="shared" si="153"/>
        <v/>
      </c>
      <c r="M984" s="684" t="str">
        <f t="shared" si="154"/>
        <v/>
      </c>
      <c r="N984" s="684" t="str">
        <f>IF(I984="","",IFERROR(VLOOKUP(B984,QUEUE!$F$11:$X$1000,19,FALSE),"NON"))</f>
        <v/>
      </c>
      <c r="O984" s="684" t="str">
        <f>IF(I984="","",IFERROR(IF(VLOOKUP(B984,REFINISH!$F$4:$O$1000,10,FALSE)="",VLOOKUP(B984,REFINISH!$F$4:$O$1000,8,FALSE),"OK"),"NON"))</f>
        <v/>
      </c>
      <c r="P984" s="684" t="str">
        <f t="shared" si="155"/>
        <v/>
      </c>
      <c r="AD984" s="686"/>
      <c r="AE984" s="686"/>
      <c r="AF984" s="686"/>
      <c r="DD984" s="626">
        <v>984</v>
      </c>
      <c r="DH984" s="681"/>
      <c r="DI984" s="662"/>
      <c r="DJ984" s="663"/>
      <c r="DK984" s="662"/>
      <c r="DL984" s="687" t="str">
        <f t="shared" si="156"/>
        <v/>
      </c>
      <c r="DM984" s="688"/>
    </row>
    <row r="985" spans="1:117" x14ac:dyDescent="0.25">
      <c r="A985" s="689" t="e">
        <f t="shared" si="160"/>
        <v>#VALUE!</v>
      </c>
      <c r="B985" s="690" t="e">
        <f t="shared" si="161"/>
        <v>#VALUE!</v>
      </c>
      <c r="C985" s="626">
        <v>985</v>
      </c>
      <c r="D985" s="677" t="str">
        <f t="shared" si="158"/>
        <v>00</v>
      </c>
      <c r="E985" s="677" t="str">
        <f t="shared" si="159"/>
        <v>01</v>
      </c>
      <c r="F985" s="691">
        <f t="shared" si="162"/>
        <v>158</v>
      </c>
      <c r="G985" s="692" t="str">
        <f t="shared" si="163"/>
        <v>158</v>
      </c>
      <c r="H985" s="680" t="str">
        <f t="shared" si="157"/>
        <v/>
      </c>
      <c r="L985" s="683" t="str">
        <f t="shared" si="153"/>
        <v/>
      </c>
      <c r="M985" s="684" t="str">
        <f t="shared" si="154"/>
        <v/>
      </c>
      <c r="N985" s="684" t="str">
        <f>IF(I985="","",IFERROR(VLOOKUP(B985,QUEUE!$F$11:$X$1000,19,FALSE),"NON"))</f>
        <v/>
      </c>
      <c r="O985" s="684" t="str">
        <f>IF(I985="","",IFERROR(IF(VLOOKUP(B985,REFINISH!$F$4:$O$1000,10,FALSE)="",VLOOKUP(B985,REFINISH!$F$4:$O$1000,8,FALSE),"OK"),"NON"))</f>
        <v/>
      </c>
      <c r="P985" s="684" t="str">
        <f t="shared" si="155"/>
        <v/>
      </c>
      <c r="AD985" s="686"/>
      <c r="AE985" s="686"/>
      <c r="AF985" s="686"/>
      <c r="DD985" s="626">
        <v>985</v>
      </c>
      <c r="DH985" s="681"/>
      <c r="DI985" s="662"/>
      <c r="DJ985" s="663"/>
      <c r="DK985" s="662"/>
      <c r="DL985" s="687" t="str">
        <f t="shared" si="156"/>
        <v/>
      </c>
      <c r="DM985" s="688"/>
    </row>
    <row r="986" spans="1:117" x14ac:dyDescent="0.25">
      <c r="A986" s="689" t="e">
        <f t="shared" si="160"/>
        <v>#VALUE!</v>
      </c>
      <c r="B986" s="690" t="e">
        <f t="shared" si="161"/>
        <v>#VALUE!</v>
      </c>
      <c r="C986" s="626">
        <v>986</v>
      </c>
      <c r="D986" s="677" t="str">
        <f t="shared" si="158"/>
        <v>00</v>
      </c>
      <c r="E986" s="677" t="str">
        <f t="shared" si="159"/>
        <v>01</v>
      </c>
      <c r="F986" s="691">
        <f t="shared" si="162"/>
        <v>159</v>
      </c>
      <c r="G986" s="692" t="str">
        <f t="shared" si="163"/>
        <v>159</v>
      </c>
      <c r="H986" s="680" t="str">
        <f t="shared" si="157"/>
        <v/>
      </c>
      <c r="L986" s="683" t="str">
        <f t="shared" si="153"/>
        <v/>
      </c>
      <c r="M986" s="684" t="str">
        <f t="shared" si="154"/>
        <v/>
      </c>
      <c r="N986" s="684" t="str">
        <f>IF(I986="","",IFERROR(VLOOKUP(B986,QUEUE!$F$11:$X$1000,19,FALSE),"NON"))</f>
        <v/>
      </c>
      <c r="O986" s="684" t="str">
        <f>IF(I986="","",IFERROR(IF(VLOOKUP(B986,REFINISH!$F$4:$O$1000,10,FALSE)="",VLOOKUP(B986,REFINISH!$F$4:$O$1000,8,FALSE),"OK"),"NON"))</f>
        <v/>
      </c>
      <c r="P986" s="684" t="str">
        <f t="shared" si="155"/>
        <v/>
      </c>
      <c r="AD986" s="686"/>
      <c r="AE986" s="686"/>
      <c r="AF986" s="686"/>
      <c r="DD986" s="626">
        <v>986</v>
      </c>
      <c r="DH986" s="681"/>
      <c r="DI986" s="662"/>
      <c r="DJ986" s="663"/>
      <c r="DK986" s="662"/>
      <c r="DL986" s="687" t="str">
        <f t="shared" si="156"/>
        <v/>
      </c>
      <c r="DM986" s="688"/>
    </row>
    <row r="987" spans="1:117" x14ac:dyDescent="0.25">
      <c r="A987" s="689" t="e">
        <f t="shared" si="160"/>
        <v>#VALUE!</v>
      </c>
      <c r="B987" s="690" t="e">
        <f t="shared" si="161"/>
        <v>#VALUE!</v>
      </c>
      <c r="C987" s="626">
        <v>987</v>
      </c>
      <c r="D987" s="677" t="str">
        <f t="shared" si="158"/>
        <v>00</v>
      </c>
      <c r="E987" s="677" t="str">
        <f t="shared" si="159"/>
        <v>01</v>
      </c>
      <c r="F987" s="691">
        <f t="shared" si="162"/>
        <v>160</v>
      </c>
      <c r="G987" s="692" t="str">
        <f t="shared" si="163"/>
        <v>160</v>
      </c>
      <c r="H987" s="680" t="str">
        <f t="shared" si="157"/>
        <v/>
      </c>
      <c r="L987" s="683" t="str">
        <f t="shared" si="153"/>
        <v/>
      </c>
      <c r="M987" s="684" t="str">
        <f t="shared" si="154"/>
        <v/>
      </c>
      <c r="N987" s="684" t="str">
        <f>IF(I987="","",IFERROR(VLOOKUP(B987,QUEUE!$F$11:$X$1000,19,FALSE),"NON"))</f>
        <v/>
      </c>
      <c r="O987" s="684" t="str">
        <f>IF(I987="","",IFERROR(IF(VLOOKUP(B987,REFINISH!$F$4:$O$1000,10,FALSE)="",VLOOKUP(B987,REFINISH!$F$4:$O$1000,8,FALSE),"OK"),"NON"))</f>
        <v/>
      </c>
      <c r="P987" s="684" t="str">
        <f t="shared" si="155"/>
        <v/>
      </c>
      <c r="AD987" s="686"/>
      <c r="AE987" s="686"/>
      <c r="AF987" s="686"/>
      <c r="DD987" s="626">
        <v>987</v>
      </c>
      <c r="DH987" s="681"/>
      <c r="DI987" s="662"/>
      <c r="DJ987" s="663"/>
      <c r="DK987" s="662"/>
      <c r="DL987" s="687" t="str">
        <f t="shared" si="156"/>
        <v/>
      </c>
      <c r="DM987" s="688"/>
    </row>
    <row r="988" spans="1:117" x14ac:dyDescent="0.25">
      <c r="A988" s="689" t="e">
        <f t="shared" si="160"/>
        <v>#VALUE!</v>
      </c>
      <c r="B988" s="690" t="e">
        <f t="shared" si="161"/>
        <v>#VALUE!</v>
      </c>
      <c r="C988" s="626">
        <v>988</v>
      </c>
      <c r="D988" s="677" t="str">
        <f t="shared" si="158"/>
        <v>00</v>
      </c>
      <c r="E988" s="677" t="str">
        <f t="shared" si="159"/>
        <v>01</v>
      </c>
      <c r="F988" s="691">
        <f t="shared" si="162"/>
        <v>161</v>
      </c>
      <c r="G988" s="692" t="str">
        <f t="shared" si="163"/>
        <v>161</v>
      </c>
      <c r="H988" s="680" t="str">
        <f t="shared" si="157"/>
        <v/>
      </c>
      <c r="L988" s="683" t="str">
        <f t="shared" si="153"/>
        <v/>
      </c>
      <c r="M988" s="684" t="str">
        <f t="shared" si="154"/>
        <v/>
      </c>
      <c r="N988" s="684" t="str">
        <f>IF(I988="","",IFERROR(VLOOKUP(B988,QUEUE!$F$11:$X$1000,19,FALSE),"NON"))</f>
        <v/>
      </c>
      <c r="O988" s="684" t="str">
        <f>IF(I988="","",IFERROR(IF(VLOOKUP(B988,REFINISH!$F$4:$O$1000,10,FALSE)="",VLOOKUP(B988,REFINISH!$F$4:$O$1000,8,FALSE),"OK"),"NON"))</f>
        <v/>
      </c>
      <c r="P988" s="684" t="str">
        <f t="shared" si="155"/>
        <v/>
      </c>
      <c r="AD988" s="686"/>
      <c r="AE988" s="686"/>
      <c r="AF988" s="686"/>
      <c r="DD988" s="626">
        <v>988</v>
      </c>
      <c r="DH988" s="681"/>
      <c r="DI988" s="662"/>
      <c r="DJ988" s="663"/>
      <c r="DK988" s="662"/>
      <c r="DL988" s="687" t="str">
        <f t="shared" si="156"/>
        <v/>
      </c>
      <c r="DM988" s="688"/>
    </row>
    <row r="989" spans="1:117" x14ac:dyDescent="0.25">
      <c r="A989" s="689" t="e">
        <f t="shared" si="160"/>
        <v>#VALUE!</v>
      </c>
      <c r="B989" s="690" t="e">
        <f t="shared" si="161"/>
        <v>#VALUE!</v>
      </c>
      <c r="C989" s="626">
        <v>989</v>
      </c>
      <c r="D989" s="677" t="str">
        <f t="shared" si="158"/>
        <v>00</v>
      </c>
      <c r="E989" s="677" t="str">
        <f t="shared" si="159"/>
        <v>01</v>
      </c>
      <c r="F989" s="691">
        <f t="shared" si="162"/>
        <v>162</v>
      </c>
      <c r="G989" s="692" t="str">
        <f t="shared" si="163"/>
        <v>162</v>
      </c>
      <c r="H989" s="680" t="str">
        <f t="shared" si="157"/>
        <v/>
      </c>
      <c r="L989" s="683" t="str">
        <f t="shared" si="153"/>
        <v/>
      </c>
      <c r="M989" s="684" t="str">
        <f t="shared" si="154"/>
        <v/>
      </c>
      <c r="N989" s="684" t="str">
        <f>IF(I989="","",IFERROR(VLOOKUP(B989,QUEUE!$F$11:$X$1000,19,FALSE),"NON"))</f>
        <v/>
      </c>
      <c r="O989" s="684" t="str">
        <f>IF(I989="","",IFERROR(IF(VLOOKUP(B989,REFINISH!$F$4:$O$1000,10,FALSE)="",VLOOKUP(B989,REFINISH!$F$4:$O$1000,8,FALSE),"OK"),"NON"))</f>
        <v/>
      </c>
      <c r="P989" s="684" t="str">
        <f t="shared" si="155"/>
        <v/>
      </c>
      <c r="AD989" s="686"/>
      <c r="AE989" s="686"/>
      <c r="AF989" s="686"/>
      <c r="DD989" s="626">
        <v>989</v>
      </c>
      <c r="DH989" s="681"/>
      <c r="DI989" s="662"/>
      <c r="DJ989" s="663"/>
      <c r="DK989" s="662"/>
      <c r="DL989" s="687" t="str">
        <f t="shared" si="156"/>
        <v/>
      </c>
      <c r="DM989" s="688"/>
    </row>
    <row r="990" spans="1:117" x14ac:dyDescent="0.25">
      <c r="A990" s="689" t="e">
        <f t="shared" si="160"/>
        <v>#VALUE!</v>
      </c>
      <c r="B990" s="690" t="e">
        <f t="shared" si="161"/>
        <v>#VALUE!</v>
      </c>
      <c r="C990" s="626">
        <v>990</v>
      </c>
      <c r="D990" s="677" t="str">
        <f t="shared" si="158"/>
        <v>00</v>
      </c>
      <c r="E990" s="677" t="str">
        <f t="shared" si="159"/>
        <v>01</v>
      </c>
      <c r="F990" s="691">
        <f t="shared" si="162"/>
        <v>163</v>
      </c>
      <c r="G990" s="692" t="str">
        <f t="shared" si="163"/>
        <v>163</v>
      </c>
      <c r="H990" s="680" t="str">
        <f t="shared" si="157"/>
        <v/>
      </c>
      <c r="L990" s="683" t="str">
        <f t="shared" si="153"/>
        <v/>
      </c>
      <c r="M990" s="684" t="str">
        <f t="shared" si="154"/>
        <v/>
      </c>
      <c r="N990" s="684" t="str">
        <f>IF(I990="","",IFERROR(VLOOKUP(B990,QUEUE!$F$11:$X$1000,19,FALSE),"NON"))</f>
        <v/>
      </c>
      <c r="O990" s="684" t="str">
        <f>IF(I990="","",IFERROR(IF(VLOOKUP(B990,REFINISH!$F$4:$O$1000,10,FALSE)="",VLOOKUP(B990,REFINISH!$F$4:$O$1000,8,FALSE),"OK"),"NON"))</f>
        <v/>
      </c>
      <c r="P990" s="684" t="str">
        <f t="shared" si="155"/>
        <v/>
      </c>
      <c r="AD990" s="686"/>
      <c r="AE990" s="686"/>
      <c r="AF990" s="686"/>
      <c r="DD990" s="626">
        <v>990</v>
      </c>
      <c r="DH990" s="681"/>
      <c r="DI990" s="662"/>
      <c r="DJ990" s="663"/>
      <c r="DK990" s="662"/>
      <c r="DL990" s="687" t="str">
        <f t="shared" si="156"/>
        <v/>
      </c>
      <c r="DM990" s="688"/>
    </row>
    <row r="991" spans="1:117" x14ac:dyDescent="0.25">
      <c r="A991" s="689" t="e">
        <f t="shared" si="160"/>
        <v>#VALUE!</v>
      </c>
      <c r="B991" s="690" t="e">
        <f t="shared" si="161"/>
        <v>#VALUE!</v>
      </c>
      <c r="C991" s="626">
        <v>991</v>
      </c>
      <c r="D991" s="677" t="str">
        <f t="shared" si="158"/>
        <v>00</v>
      </c>
      <c r="E991" s="677" t="str">
        <f t="shared" si="159"/>
        <v>01</v>
      </c>
      <c r="F991" s="691">
        <f t="shared" si="162"/>
        <v>164</v>
      </c>
      <c r="G991" s="692" t="str">
        <f t="shared" si="163"/>
        <v>164</v>
      </c>
      <c r="H991" s="680" t="str">
        <f t="shared" si="157"/>
        <v/>
      </c>
      <c r="L991" s="683" t="str">
        <f t="shared" si="153"/>
        <v/>
      </c>
      <c r="M991" s="684" t="str">
        <f t="shared" si="154"/>
        <v/>
      </c>
      <c r="N991" s="684" t="str">
        <f>IF(I991="","",IFERROR(VLOOKUP(B991,QUEUE!$F$11:$X$1000,19,FALSE),"NON"))</f>
        <v/>
      </c>
      <c r="O991" s="684" t="str">
        <f>IF(I991="","",IFERROR(IF(VLOOKUP(B991,REFINISH!$F$4:$O$1000,10,FALSE)="",VLOOKUP(B991,REFINISH!$F$4:$O$1000,8,FALSE),"OK"),"NON"))</f>
        <v/>
      </c>
      <c r="P991" s="684" t="str">
        <f t="shared" si="155"/>
        <v/>
      </c>
      <c r="AD991" s="686"/>
      <c r="AE991" s="686"/>
      <c r="AF991" s="686"/>
      <c r="DD991" s="626">
        <v>991</v>
      </c>
      <c r="DH991" s="681"/>
      <c r="DI991" s="662"/>
      <c r="DJ991" s="663"/>
      <c r="DK991" s="662"/>
      <c r="DL991" s="687" t="str">
        <f t="shared" si="156"/>
        <v/>
      </c>
      <c r="DM991" s="688"/>
    </row>
    <row r="992" spans="1:117" x14ac:dyDescent="0.25">
      <c r="A992" s="689" t="e">
        <f t="shared" si="160"/>
        <v>#VALUE!</v>
      </c>
      <c r="B992" s="690" t="e">
        <f t="shared" si="161"/>
        <v>#VALUE!</v>
      </c>
      <c r="C992" s="626">
        <v>992</v>
      </c>
      <c r="D992" s="677" t="str">
        <f t="shared" si="158"/>
        <v>00</v>
      </c>
      <c r="E992" s="677" t="str">
        <f t="shared" si="159"/>
        <v>01</v>
      </c>
      <c r="F992" s="691">
        <f t="shared" si="162"/>
        <v>165</v>
      </c>
      <c r="G992" s="692" t="str">
        <f t="shared" si="163"/>
        <v>165</v>
      </c>
      <c r="H992" s="680" t="str">
        <f t="shared" si="157"/>
        <v/>
      </c>
      <c r="L992" s="683" t="str">
        <f t="shared" si="153"/>
        <v/>
      </c>
      <c r="M992" s="684" t="str">
        <f t="shared" si="154"/>
        <v/>
      </c>
      <c r="N992" s="684" t="str">
        <f>IF(I992="","",IFERROR(VLOOKUP(B992,QUEUE!$F$11:$X$1000,19,FALSE),"NON"))</f>
        <v/>
      </c>
      <c r="O992" s="684" t="str">
        <f>IF(I992="","",IFERROR(IF(VLOOKUP(B992,REFINISH!$F$4:$O$1000,10,FALSE)="",VLOOKUP(B992,REFINISH!$F$4:$O$1000,8,FALSE),"OK"),"NON"))</f>
        <v/>
      </c>
      <c r="P992" s="684" t="str">
        <f t="shared" si="155"/>
        <v/>
      </c>
      <c r="AD992" s="686"/>
      <c r="AE992" s="686"/>
      <c r="AF992" s="686"/>
      <c r="DD992" s="626">
        <v>992</v>
      </c>
      <c r="DH992" s="681"/>
      <c r="DI992" s="662"/>
      <c r="DJ992" s="663"/>
      <c r="DK992" s="662"/>
      <c r="DL992" s="687" t="str">
        <f t="shared" si="156"/>
        <v/>
      </c>
      <c r="DM992" s="688"/>
    </row>
    <row r="993" spans="1:117" x14ac:dyDescent="0.25">
      <c r="A993" s="689" t="e">
        <f t="shared" si="160"/>
        <v>#VALUE!</v>
      </c>
      <c r="B993" s="690" t="e">
        <f t="shared" si="161"/>
        <v>#VALUE!</v>
      </c>
      <c r="C993" s="626">
        <v>993</v>
      </c>
      <c r="D993" s="677" t="str">
        <f t="shared" si="158"/>
        <v>00</v>
      </c>
      <c r="E993" s="677" t="str">
        <f t="shared" si="159"/>
        <v>01</v>
      </c>
      <c r="F993" s="691">
        <f t="shared" si="162"/>
        <v>166</v>
      </c>
      <c r="G993" s="692" t="str">
        <f t="shared" si="163"/>
        <v>166</v>
      </c>
      <c r="H993" s="680" t="str">
        <f t="shared" si="157"/>
        <v/>
      </c>
      <c r="L993" s="683" t="str">
        <f t="shared" si="153"/>
        <v/>
      </c>
      <c r="M993" s="684" t="str">
        <f t="shared" si="154"/>
        <v/>
      </c>
      <c r="N993" s="684" t="str">
        <f>IF(I993="","",IFERROR(VLOOKUP(B993,QUEUE!$F$11:$X$1000,19,FALSE),"NON"))</f>
        <v/>
      </c>
      <c r="O993" s="684" t="str">
        <f>IF(I993="","",IFERROR(IF(VLOOKUP(B993,REFINISH!$F$4:$O$1000,10,FALSE)="",VLOOKUP(B993,REFINISH!$F$4:$O$1000,8,FALSE),"OK"),"NON"))</f>
        <v/>
      </c>
      <c r="P993" s="684" t="str">
        <f t="shared" si="155"/>
        <v/>
      </c>
      <c r="AD993" s="686"/>
      <c r="AE993" s="686"/>
      <c r="AF993" s="686"/>
      <c r="DD993" s="626">
        <v>993</v>
      </c>
      <c r="DH993" s="681"/>
      <c r="DI993" s="662"/>
      <c r="DJ993" s="663"/>
      <c r="DK993" s="662"/>
      <c r="DL993" s="687" t="str">
        <f t="shared" si="156"/>
        <v/>
      </c>
      <c r="DM993" s="688"/>
    </row>
    <row r="994" spans="1:117" x14ac:dyDescent="0.25">
      <c r="A994" s="689" t="e">
        <f t="shared" si="160"/>
        <v>#VALUE!</v>
      </c>
      <c r="B994" s="690" t="e">
        <f t="shared" si="161"/>
        <v>#VALUE!</v>
      </c>
      <c r="C994" s="626">
        <v>994</v>
      </c>
      <c r="D994" s="677" t="str">
        <f t="shared" si="158"/>
        <v>00</v>
      </c>
      <c r="E994" s="677" t="str">
        <f t="shared" si="159"/>
        <v>01</v>
      </c>
      <c r="F994" s="691">
        <f t="shared" si="162"/>
        <v>167</v>
      </c>
      <c r="G994" s="692" t="str">
        <f t="shared" si="163"/>
        <v>167</v>
      </c>
      <c r="H994" s="680" t="str">
        <f t="shared" si="157"/>
        <v/>
      </c>
      <c r="L994" s="683" t="str">
        <f t="shared" si="153"/>
        <v/>
      </c>
      <c r="M994" s="684" t="str">
        <f t="shared" si="154"/>
        <v/>
      </c>
      <c r="N994" s="684" t="str">
        <f>IF(I994="","",IFERROR(VLOOKUP(B994,QUEUE!$F$11:$X$1000,19,FALSE),"NON"))</f>
        <v/>
      </c>
      <c r="O994" s="684" t="str">
        <f>IF(I994="","",IFERROR(IF(VLOOKUP(B994,REFINISH!$F$4:$O$1000,10,FALSE)="",VLOOKUP(B994,REFINISH!$F$4:$O$1000,8,FALSE),"OK"),"NON"))</f>
        <v/>
      </c>
      <c r="P994" s="684" t="str">
        <f t="shared" si="155"/>
        <v/>
      </c>
      <c r="AD994" s="686"/>
      <c r="AE994" s="686"/>
      <c r="AF994" s="686"/>
      <c r="DD994" s="626">
        <v>994</v>
      </c>
      <c r="DH994" s="681"/>
      <c r="DI994" s="662"/>
      <c r="DJ994" s="663"/>
      <c r="DK994" s="662"/>
      <c r="DL994" s="687" t="str">
        <f t="shared" si="156"/>
        <v/>
      </c>
      <c r="DM994" s="688"/>
    </row>
    <row r="995" spans="1:117" x14ac:dyDescent="0.25">
      <c r="A995" s="689" t="e">
        <f t="shared" si="160"/>
        <v>#VALUE!</v>
      </c>
      <c r="B995" s="690" t="e">
        <f t="shared" si="161"/>
        <v>#VALUE!</v>
      </c>
      <c r="C995" s="626">
        <v>995</v>
      </c>
      <c r="D995" s="677" t="str">
        <f t="shared" si="158"/>
        <v>00</v>
      </c>
      <c r="E995" s="677" t="str">
        <f t="shared" si="159"/>
        <v>01</v>
      </c>
      <c r="F995" s="691">
        <f t="shared" si="162"/>
        <v>168</v>
      </c>
      <c r="G995" s="692" t="str">
        <f t="shared" si="163"/>
        <v>168</v>
      </c>
      <c r="H995" s="680" t="str">
        <f t="shared" si="157"/>
        <v/>
      </c>
      <c r="L995" s="683" t="str">
        <f t="shared" si="153"/>
        <v/>
      </c>
      <c r="M995" s="684" t="str">
        <f t="shared" si="154"/>
        <v/>
      </c>
      <c r="N995" s="684" t="str">
        <f>IF(I995="","",IFERROR(VLOOKUP(B995,QUEUE!$F$11:$X$1000,19,FALSE),"NON"))</f>
        <v/>
      </c>
      <c r="O995" s="684" t="str">
        <f>IF(I995="","",IFERROR(IF(VLOOKUP(B995,REFINISH!$F$4:$O$1000,10,FALSE)="",VLOOKUP(B995,REFINISH!$F$4:$O$1000,8,FALSE),"OK"),"NON"))</f>
        <v/>
      </c>
      <c r="P995" s="684" t="str">
        <f t="shared" si="155"/>
        <v/>
      </c>
      <c r="AD995" s="686"/>
      <c r="AE995" s="686"/>
      <c r="AF995" s="686"/>
      <c r="DD995" s="626">
        <v>995</v>
      </c>
      <c r="DH995" s="681"/>
      <c r="DI995" s="662"/>
      <c r="DJ995" s="663"/>
      <c r="DK995" s="662"/>
      <c r="DL995" s="687" t="str">
        <f t="shared" si="156"/>
        <v/>
      </c>
      <c r="DM995" s="688"/>
    </row>
    <row r="996" spans="1:117" x14ac:dyDescent="0.25">
      <c r="A996" s="689" t="e">
        <f t="shared" si="160"/>
        <v>#VALUE!</v>
      </c>
      <c r="B996" s="690" t="e">
        <f t="shared" si="161"/>
        <v>#VALUE!</v>
      </c>
      <c r="C996" s="626">
        <v>996</v>
      </c>
      <c r="D996" s="677" t="str">
        <f t="shared" si="158"/>
        <v>00</v>
      </c>
      <c r="E996" s="677" t="str">
        <f t="shared" si="159"/>
        <v>01</v>
      </c>
      <c r="F996" s="691">
        <f t="shared" si="162"/>
        <v>169</v>
      </c>
      <c r="G996" s="692" t="str">
        <f t="shared" si="163"/>
        <v>169</v>
      </c>
      <c r="H996" s="680" t="str">
        <f t="shared" si="157"/>
        <v/>
      </c>
      <c r="L996" s="683" t="str">
        <f t="shared" si="153"/>
        <v/>
      </c>
      <c r="M996" s="684" t="str">
        <f t="shared" si="154"/>
        <v/>
      </c>
      <c r="N996" s="684" t="str">
        <f>IF(I996="","",IFERROR(VLOOKUP(B996,QUEUE!$F$11:$X$1000,19,FALSE),"NON"))</f>
        <v/>
      </c>
      <c r="O996" s="684" t="str">
        <f>IF(I996="","",IFERROR(IF(VLOOKUP(B996,REFINISH!$F$4:$O$1000,10,FALSE)="",VLOOKUP(B996,REFINISH!$F$4:$O$1000,8,FALSE),"OK"),"NON"))</f>
        <v/>
      </c>
      <c r="P996" s="684" t="str">
        <f t="shared" si="155"/>
        <v/>
      </c>
      <c r="AD996" s="686"/>
      <c r="AE996" s="686"/>
      <c r="AF996" s="686"/>
      <c r="DD996" s="626">
        <v>996</v>
      </c>
      <c r="DH996" s="681"/>
      <c r="DI996" s="662"/>
      <c r="DJ996" s="663"/>
      <c r="DK996" s="662"/>
      <c r="DL996" s="687" t="str">
        <f t="shared" si="156"/>
        <v/>
      </c>
      <c r="DM996" s="688"/>
    </row>
    <row r="997" spans="1:117" x14ac:dyDescent="0.25">
      <c r="A997" s="689" t="e">
        <f t="shared" si="160"/>
        <v>#VALUE!</v>
      </c>
      <c r="B997" s="690" t="e">
        <f t="shared" si="161"/>
        <v>#VALUE!</v>
      </c>
      <c r="C997" s="626">
        <v>997</v>
      </c>
      <c r="D997" s="677" t="str">
        <f t="shared" si="158"/>
        <v>00</v>
      </c>
      <c r="E997" s="677" t="str">
        <f t="shared" si="159"/>
        <v>01</v>
      </c>
      <c r="F997" s="691">
        <f t="shared" si="162"/>
        <v>170</v>
      </c>
      <c r="G997" s="692" t="str">
        <f t="shared" si="163"/>
        <v>170</v>
      </c>
      <c r="H997" s="680" t="str">
        <f t="shared" si="157"/>
        <v/>
      </c>
      <c r="L997" s="683" t="str">
        <f t="shared" si="153"/>
        <v/>
      </c>
      <c r="M997" s="684" t="str">
        <f t="shared" si="154"/>
        <v/>
      </c>
      <c r="N997" s="684" t="str">
        <f>IF(I997="","",IFERROR(VLOOKUP(B997,QUEUE!$F$11:$X$1000,19,FALSE),"NON"))</f>
        <v/>
      </c>
      <c r="O997" s="684" t="str">
        <f>IF(I997="","",IFERROR(IF(VLOOKUP(B997,REFINISH!$F$4:$O$1000,10,FALSE)="",VLOOKUP(B997,REFINISH!$F$4:$O$1000,8,FALSE),"OK"),"NON"))</f>
        <v/>
      </c>
      <c r="P997" s="684" t="str">
        <f t="shared" si="155"/>
        <v/>
      </c>
      <c r="AD997" s="686"/>
      <c r="AE997" s="686"/>
      <c r="AF997" s="686"/>
      <c r="DD997" s="626">
        <v>997</v>
      </c>
      <c r="DH997" s="681"/>
      <c r="DI997" s="662"/>
      <c r="DJ997" s="663"/>
      <c r="DK997" s="662"/>
      <c r="DL997" s="687" t="str">
        <f t="shared" si="156"/>
        <v/>
      </c>
      <c r="DM997" s="688"/>
    </row>
    <row r="998" spans="1:117" x14ac:dyDescent="0.25">
      <c r="A998" s="689" t="e">
        <f t="shared" si="160"/>
        <v>#VALUE!</v>
      </c>
      <c r="B998" s="690" t="e">
        <f t="shared" si="161"/>
        <v>#VALUE!</v>
      </c>
      <c r="C998" s="626">
        <v>998</v>
      </c>
      <c r="D998" s="677" t="str">
        <f t="shared" si="158"/>
        <v>00</v>
      </c>
      <c r="E998" s="677" t="str">
        <f t="shared" si="159"/>
        <v>01</v>
      </c>
      <c r="F998" s="691">
        <f t="shared" si="162"/>
        <v>171</v>
      </c>
      <c r="G998" s="692" t="str">
        <f t="shared" si="163"/>
        <v>171</v>
      </c>
      <c r="H998" s="680" t="str">
        <f t="shared" si="157"/>
        <v/>
      </c>
      <c r="L998" s="683" t="str">
        <f t="shared" si="153"/>
        <v/>
      </c>
      <c r="M998" s="684" t="str">
        <f t="shared" si="154"/>
        <v/>
      </c>
      <c r="N998" s="684" t="str">
        <f>IF(I998="","",IFERROR(VLOOKUP(B998,QUEUE!$F$11:$X$1000,19,FALSE),"NON"))</f>
        <v/>
      </c>
      <c r="O998" s="684" t="str">
        <f>IF(I998="","",IFERROR(IF(VLOOKUP(B998,REFINISH!$F$4:$O$1000,10,FALSE)="",VLOOKUP(B998,REFINISH!$F$4:$O$1000,8,FALSE),"OK"),"NON"))</f>
        <v/>
      </c>
      <c r="P998" s="684" t="str">
        <f t="shared" si="155"/>
        <v/>
      </c>
      <c r="AD998" s="686"/>
      <c r="AE998" s="686"/>
      <c r="AF998" s="686"/>
      <c r="DD998" s="626">
        <v>998</v>
      </c>
      <c r="DH998" s="681"/>
      <c r="DI998" s="662"/>
      <c r="DJ998" s="663"/>
      <c r="DK998" s="662"/>
      <c r="DL998" s="687" t="str">
        <f t="shared" si="156"/>
        <v/>
      </c>
      <c r="DM998" s="688"/>
    </row>
    <row r="999" spans="1:117" x14ac:dyDescent="0.25">
      <c r="A999" s="689" t="e">
        <f t="shared" si="160"/>
        <v>#VALUE!</v>
      </c>
      <c r="B999" s="690" t="e">
        <f t="shared" si="161"/>
        <v>#VALUE!</v>
      </c>
      <c r="C999" s="626">
        <v>999</v>
      </c>
      <c r="D999" s="677" t="str">
        <f t="shared" si="158"/>
        <v>00</v>
      </c>
      <c r="E999" s="677" t="str">
        <f t="shared" si="159"/>
        <v>01</v>
      </c>
      <c r="F999" s="691">
        <f t="shared" si="162"/>
        <v>172</v>
      </c>
      <c r="G999" s="692" t="str">
        <f t="shared" si="163"/>
        <v>172</v>
      </c>
      <c r="H999" s="680" t="str">
        <f t="shared" si="157"/>
        <v/>
      </c>
      <c r="L999" s="683" t="str">
        <f t="shared" si="153"/>
        <v/>
      </c>
      <c r="M999" s="684" t="str">
        <f t="shared" si="154"/>
        <v/>
      </c>
      <c r="N999" s="684" t="str">
        <f>IF(I999="","",IFERROR(VLOOKUP(B999,QUEUE!$F$11:$X$1000,19,FALSE),"NON"))</f>
        <v/>
      </c>
      <c r="O999" s="684" t="str">
        <f>IF(I999="","",IFERROR(IF(VLOOKUP(B999,REFINISH!$F$4:$O$1000,10,FALSE)="",VLOOKUP(B999,REFINISH!$F$4:$O$1000,8,FALSE),"OK"),"NON"))</f>
        <v/>
      </c>
      <c r="P999" s="684" t="str">
        <f t="shared" si="155"/>
        <v/>
      </c>
      <c r="AD999" s="686"/>
      <c r="AE999" s="686"/>
      <c r="AF999" s="686"/>
      <c r="DD999" s="626">
        <v>999</v>
      </c>
      <c r="DH999" s="681"/>
      <c r="DI999" s="662"/>
      <c r="DJ999" s="663"/>
      <c r="DK999" s="662"/>
      <c r="DL999" s="687" t="str">
        <f t="shared" si="156"/>
        <v/>
      </c>
      <c r="DM999" s="688"/>
    </row>
    <row r="1000" spans="1:117" x14ac:dyDescent="0.25">
      <c r="A1000" s="689" t="e">
        <f t="shared" si="160"/>
        <v>#VALUE!</v>
      </c>
      <c r="B1000" s="690" t="e">
        <f t="shared" si="161"/>
        <v>#VALUE!</v>
      </c>
      <c r="C1000" s="626">
        <v>1000</v>
      </c>
      <c r="D1000" s="677" t="str">
        <f t="shared" si="158"/>
        <v>00</v>
      </c>
      <c r="E1000" s="677" t="str">
        <f t="shared" si="159"/>
        <v>01</v>
      </c>
      <c r="F1000" s="691">
        <f t="shared" si="162"/>
        <v>173</v>
      </c>
      <c r="G1000" s="692" t="str">
        <f t="shared" si="163"/>
        <v>173</v>
      </c>
      <c r="H1000" s="680" t="str">
        <f t="shared" si="157"/>
        <v/>
      </c>
      <c r="I1000" s="708" t="s">
        <v>1663</v>
      </c>
      <c r="J1000" s="708"/>
      <c r="K1000" s="682" t="str">
        <f>IF(OR(M1000="OUT",N1000="OUT",N1000="สมบูรณ์"),"ไม่ระบุ","")</f>
        <v/>
      </c>
      <c r="L1000" s="708"/>
      <c r="M1000" s="708"/>
      <c r="N1000" s="708"/>
      <c r="O1000" s="708"/>
      <c r="P1000" s="708"/>
      <c r="AD1000" s="686"/>
      <c r="AE1000" s="686"/>
      <c r="AF1000" s="686"/>
      <c r="DD1000" s="626">
        <v>1000</v>
      </c>
      <c r="DH1000" s="681"/>
      <c r="DI1000" s="662"/>
      <c r="DJ1000" s="663"/>
      <c r="DK1000" s="662"/>
      <c r="DL1000" s="687"/>
      <c r="DM1000" s="688"/>
    </row>
    <row r="1001" spans="1:117" x14ac:dyDescent="0.25">
      <c r="A1001" s="626"/>
      <c r="B1001" s="626"/>
      <c r="F1001" s="626"/>
      <c r="H1001" s="626"/>
      <c r="I1001" s="626"/>
      <c r="J1001" s="626"/>
      <c r="K1001" s="627"/>
      <c r="L1001" s="677"/>
      <c r="M1001" s="626"/>
      <c r="N1001" s="626"/>
      <c r="O1001" s="626"/>
      <c r="P1001" s="626"/>
      <c r="Q1001" s="626"/>
      <c r="R1001" s="626"/>
      <c r="S1001" s="626"/>
      <c r="T1001" s="626"/>
      <c r="U1001" s="626"/>
      <c r="V1001" s="626"/>
      <c r="W1001" s="626"/>
      <c r="X1001" s="626"/>
      <c r="Y1001" s="626"/>
      <c r="Z1001" s="626"/>
      <c r="AA1001" s="626"/>
      <c r="AB1001" s="626"/>
      <c r="AC1001" s="626"/>
      <c r="AD1001" s="626"/>
      <c r="AE1001" s="626"/>
      <c r="AF1001" s="626"/>
    </row>
    <row r="1002" spans="1:117" x14ac:dyDescent="0.25">
      <c r="A1002" s="626"/>
      <c r="B1002" s="626"/>
      <c r="F1002" s="626"/>
      <c r="H1002" s="626"/>
      <c r="I1002" s="626"/>
      <c r="J1002" s="626"/>
      <c r="K1002" s="627"/>
      <c r="L1002" s="677"/>
      <c r="M1002" s="626"/>
      <c r="N1002" s="626"/>
      <c r="O1002" s="626"/>
      <c r="P1002" s="626"/>
      <c r="Q1002" s="626"/>
      <c r="R1002" s="626"/>
      <c r="S1002" s="626"/>
      <c r="T1002" s="626"/>
      <c r="U1002" s="626"/>
      <c r="V1002" s="626"/>
      <c r="W1002" s="626"/>
      <c r="X1002" s="626"/>
      <c r="Y1002" s="626"/>
      <c r="Z1002" s="626"/>
      <c r="AA1002" s="626"/>
      <c r="AB1002" s="626"/>
      <c r="AC1002" s="626"/>
      <c r="AD1002" s="626"/>
      <c r="AE1002" s="626"/>
      <c r="AF1002" s="626"/>
    </row>
    <row r="1003" spans="1:117" x14ac:dyDescent="0.25">
      <c r="A1003" s="626"/>
      <c r="B1003" s="626"/>
      <c r="F1003" s="626"/>
      <c r="H1003" s="626"/>
      <c r="I1003" s="626"/>
      <c r="J1003" s="626"/>
      <c r="K1003" s="627"/>
      <c r="L1003" s="677"/>
      <c r="M1003" s="626"/>
      <c r="N1003" s="626"/>
      <c r="O1003" s="626"/>
      <c r="P1003" s="626"/>
      <c r="Q1003" s="626"/>
      <c r="R1003" s="626"/>
      <c r="S1003" s="626"/>
      <c r="T1003" s="626"/>
      <c r="U1003" s="626"/>
      <c r="V1003" s="626"/>
      <c r="W1003" s="626"/>
      <c r="X1003" s="626"/>
      <c r="Y1003" s="626"/>
      <c r="Z1003" s="626"/>
      <c r="AA1003" s="626"/>
      <c r="AB1003" s="626"/>
      <c r="AC1003" s="626"/>
      <c r="AD1003" s="626"/>
      <c r="AE1003" s="626"/>
      <c r="AF1003" s="626"/>
    </row>
    <row r="1004" spans="1:117" x14ac:dyDescent="0.25">
      <c r="A1004" s="626"/>
      <c r="B1004" s="626"/>
      <c r="F1004" s="626"/>
      <c r="H1004" s="626"/>
      <c r="I1004" s="626"/>
      <c r="J1004" s="626"/>
      <c r="K1004" s="627"/>
      <c r="L1004" s="677"/>
      <c r="M1004" s="626"/>
      <c r="N1004" s="626"/>
      <c r="O1004" s="626"/>
      <c r="P1004" s="626"/>
      <c r="Q1004" s="626"/>
      <c r="R1004" s="626"/>
      <c r="S1004" s="626"/>
      <c r="T1004" s="626"/>
      <c r="U1004" s="626"/>
      <c r="V1004" s="626"/>
      <c r="W1004" s="626"/>
      <c r="X1004" s="626"/>
      <c r="Y1004" s="626"/>
      <c r="Z1004" s="626"/>
      <c r="AA1004" s="626"/>
      <c r="AB1004" s="626"/>
      <c r="AC1004" s="626"/>
      <c r="AD1004" s="626"/>
      <c r="AE1004" s="626"/>
      <c r="AF1004" s="626"/>
    </row>
    <row r="1005" spans="1:117" x14ac:dyDescent="0.25">
      <c r="A1005" s="626"/>
      <c r="B1005" s="626"/>
      <c r="F1005" s="626"/>
      <c r="H1005" s="626"/>
      <c r="I1005" s="626"/>
      <c r="J1005" s="626"/>
      <c r="K1005" s="627"/>
      <c r="L1005" s="677"/>
      <c r="M1005" s="626"/>
      <c r="N1005" s="626"/>
      <c r="O1005" s="626"/>
      <c r="P1005" s="626"/>
      <c r="Q1005" s="626"/>
      <c r="R1005" s="626"/>
      <c r="S1005" s="626"/>
      <c r="T1005" s="626"/>
      <c r="U1005" s="626"/>
      <c r="V1005" s="626"/>
      <c r="W1005" s="626"/>
      <c r="X1005" s="626"/>
      <c r="Y1005" s="626"/>
      <c r="Z1005" s="626"/>
      <c r="AA1005" s="626"/>
      <c r="AB1005" s="626"/>
      <c r="AC1005" s="626"/>
      <c r="AD1005" s="626"/>
      <c r="AE1005" s="626"/>
      <c r="AF1005" s="626"/>
    </row>
    <row r="1006" spans="1:117" x14ac:dyDescent="0.25">
      <c r="A1006" s="626"/>
      <c r="B1006" s="626"/>
      <c r="F1006" s="626"/>
      <c r="H1006" s="626"/>
      <c r="I1006" s="626"/>
      <c r="J1006" s="626"/>
      <c r="K1006" s="627"/>
      <c r="L1006" s="677"/>
      <c r="M1006" s="626"/>
      <c r="N1006" s="626"/>
      <c r="O1006" s="626"/>
      <c r="P1006" s="626"/>
      <c r="Q1006" s="626"/>
      <c r="R1006" s="626"/>
      <c r="S1006" s="626"/>
      <c r="T1006" s="626"/>
      <c r="U1006" s="626"/>
      <c r="V1006" s="626"/>
      <c r="W1006" s="626"/>
      <c r="X1006" s="626"/>
      <c r="Y1006" s="626"/>
      <c r="Z1006" s="626"/>
      <c r="AA1006" s="626"/>
      <c r="AB1006" s="626"/>
      <c r="AC1006" s="626"/>
      <c r="AD1006" s="626"/>
      <c r="AE1006" s="626"/>
      <c r="AF1006" s="626"/>
    </row>
    <row r="1007" spans="1:117" x14ac:dyDescent="0.25">
      <c r="A1007" s="626"/>
      <c r="B1007" s="626"/>
      <c r="F1007" s="626"/>
      <c r="H1007" s="626"/>
      <c r="I1007" s="626"/>
      <c r="J1007" s="626"/>
      <c r="K1007" s="627"/>
      <c r="L1007" s="677"/>
      <c r="M1007" s="626"/>
      <c r="N1007" s="626"/>
      <c r="O1007" s="626"/>
      <c r="P1007" s="626"/>
      <c r="Q1007" s="626"/>
      <c r="R1007" s="626"/>
      <c r="S1007" s="626"/>
      <c r="T1007" s="626"/>
      <c r="U1007" s="626"/>
      <c r="V1007" s="626"/>
      <c r="W1007" s="626"/>
      <c r="X1007" s="626"/>
      <c r="Y1007" s="626"/>
      <c r="Z1007" s="626"/>
      <c r="AA1007" s="626"/>
      <c r="AB1007" s="626"/>
      <c r="AC1007" s="626"/>
      <c r="AD1007" s="626"/>
      <c r="AE1007" s="626"/>
      <c r="AF1007" s="626"/>
    </row>
    <row r="1008" spans="1:117" x14ac:dyDescent="0.25">
      <c r="A1008" s="626"/>
      <c r="B1008" s="626"/>
      <c r="F1008" s="626"/>
      <c r="H1008" s="626"/>
      <c r="I1008" s="626"/>
      <c r="J1008" s="626"/>
      <c r="K1008" s="627"/>
      <c r="L1008" s="677"/>
      <c r="M1008" s="626"/>
      <c r="N1008" s="626"/>
      <c r="O1008" s="626"/>
      <c r="P1008" s="626"/>
      <c r="Q1008" s="626"/>
      <c r="R1008" s="626"/>
      <c r="S1008" s="626"/>
      <c r="T1008" s="626"/>
      <c r="U1008" s="626"/>
      <c r="V1008" s="626"/>
      <c r="W1008" s="626"/>
      <c r="X1008" s="626"/>
      <c r="Y1008" s="626"/>
      <c r="Z1008" s="626"/>
      <c r="AA1008" s="626"/>
      <c r="AB1008" s="626"/>
      <c r="AC1008" s="626"/>
      <c r="AD1008" s="626"/>
      <c r="AE1008" s="626"/>
      <c r="AF1008" s="626"/>
    </row>
    <row r="1009" spans="1:32" x14ac:dyDescent="0.25">
      <c r="A1009" s="626"/>
      <c r="B1009" s="626"/>
      <c r="F1009" s="626"/>
      <c r="H1009" s="626"/>
      <c r="I1009" s="626"/>
      <c r="J1009" s="626"/>
      <c r="K1009" s="627"/>
      <c r="L1009" s="677"/>
      <c r="M1009" s="626"/>
      <c r="N1009" s="626"/>
      <c r="O1009" s="626"/>
      <c r="P1009" s="626"/>
      <c r="Q1009" s="626"/>
      <c r="R1009" s="626"/>
      <c r="S1009" s="626"/>
      <c r="T1009" s="626"/>
      <c r="U1009" s="626"/>
      <c r="V1009" s="626"/>
      <c r="W1009" s="626"/>
      <c r="X1009" s="626"/>
      <c r="Y1009" s="626"/>
      <c r="Z1009" s="626"/>
      <c r="AA1009" s="626"/>
      <c r="AB1009" s="626"/>
      <c r="AC1009" s="626"/>
      <c r="AD1009" s="626"/>
      <c r="AE1009" s="626"/>
      <c r="AF1009" s="626"/>
    </row>
    <row r="1010" spans="1:32" x14ac:dyDescent="0.25">
      <c r="A1010" s="626"/>
      <c r="B1010" s="626"/>
      <c r="F1010" s="626"/>
      <c r="H1010" s="626"/>
      <c r="I1010" s="626"/>
      <c r="J1010" s="626"/>
      <c r="K1010" s="627"/>
      <c r="L1010" s="677"/>
      <c r="M1010" s="626"/>
      <c r="N1010" s="626"/>
      <c r="O1010" s="626"/>
      <c r="P1010" s="626"/>
      <c r="Q1010" s="626"/>
      <c r="R1010" s="626"/>
      <c r="S1010" s="626"/>
      <c r="T1010" s="626"/>
      <c r="U1010" s="626"/>
      <c r="V1010" s="626"/>
      <c r="W1010" s="626"/>
      <c r="X1010" s="626"/>
      <c r="Y1010" s="626"/>
      <c r="Z1010" s="626"/>
      <c r="AA1010" s="626"/>
      <c r="AB1010" s="626"/>
      <c r="AC1010" s="626"/>
      <c r="AD1010" s="626"/>
      <c r="AE1010" s="626"/>
      <c r="AF1010" s="626"/>
    </row>
    <row r="1011" spans="1:32" x14ac:dyDescent="0.25">
      <c r="A1011" s="626"/>
      <c r="B1011" s="626"/>
      <c r="F1011" s="626"/>
      <c r="H1011" s="626"/>
      <c r="I1011" s="626"/>
      <c r="J1011" s="626"/>
      <c r="K1011" s="627"/>
      <c r="L1011" s="677"/>
      <c r="M1011" s="626"/>
      <c r="N1011" s="626"/>
      <c r="O1011" s="626"/>
      <c r="P1011" s="626"/>
      <c r="Q1011" s="626"/>
      <c r="R1011" s="626"/>
      <c r="S1011" s="626"/>
      <c r="T1011" s="626"/>
      <c r="U1011" s="626"/>
      <c r="V1011" s="626"/>
      <c r="W1011" s="626"/>
      <c r="X1011" s="626"/>
      <c r="Y1011" s="626"/>
      <c r="Z1011" s="626"/>
      <c r="AA1011" s="626"/>
      <c r="AB1011" s="626"/>
      <c r="AC1011" s="626"/>
      <c r="AD1011" s="626"/>
      <c r="AE1011" s="626"/>
      <c r="AF1011" s="626"/>
    </row>
    <row r="1012" spans="1:32" x14ac:dyDescent="0.25">
      <c r="A1012" s="626"/>
      <c r="B1012" s="626"/>
      <c r="F1012" s="626"/>
      <c r="H1012" s="626"/>
      <c r="I1012" s="626"/>
      <c r="J1012" s="626"/>
      <c r="K1012" s="627"/>
      <c r="L1012" s="677"/>
      <c r="M1012" s="626"/>
      <c r="N1012" s="626"/>
      <c r="O1012" s="626"/>
      <c r="P1012" s="626"/>
      <c r="Q1012" s="626"/>
      <c r="R1012" s="626"/>
      <c r="S1012" s="626"/>
      <c r="T1012" s="626"/>
      <c r="U1012" s="626"/>
      <c r="V1012" s="626"/>
      <c r="W1012" s="626"/>
      <c r="X1012" s="626"/>
      <c r="Y1012" s="626"/>
      <c r="Z1012" s="626"/>
      <c r="AA1012" s="626"/>
      <c r="AB1012" s="626"/>
      <c r="AC1012" s="626"/>
      <c r="AD1012" s="626"/>
      <c r="AE1012" s="626"/>
      <c r="AF1012" s="626"/>
    </row>
    <row r="1013" spans="1:32" x14ac:dyDescent="0.25">
      <c r="A1013" s="626"/>
      <c r="B1013" s="626"/>
      <c r="F1013" s="626"/>
      <c r="H1013" s="626"/>
      <c r="I1013" s="626"/>
      <c r="J1013" s="626"/>
      <c r="K1013" s="627"/>
      <c r="L1013" s="677"/>
      <c r="M1013" s="626"/>
      <c r="N1013" s="626"/>
      <c r="O1013" s="626"/>
      <c r="P1013" s="626"/>
      <c r="Q1013" s="626"/>
      <c r="R1013" s="626"/>
      <c r="S1013" s="626"/>
      <c r="T1013" s="626"/>
      <c r="U1013" s="626"/>
      <c r="V1013" s="626"/>
      <c r="W1013" s="626"/>
      <c r="X1013" s="626"/>
      <c r="Y1013" s="626"/>
      <c r="Z1013" s="626"/>
      <c r="AA1013" s="626"/>
      <c r="AB1013" s="626"/>
      <c r="AC1013" s="626"/>
      <c r="AD1013" s="626"/>
      <c r="AE1013" s="626"/>
      <c r="AF1013" s="626"/>
    </row>
    <row r="1014" spans="1:32" x14ac:dyDescent="0.25">
      <c r="A1014" s="626"/>
      <c r="B1014" s="626"/>
      <c r="F1014" s="626"/>
      <c r="H1014" s="626"/>
      <c r="I1014" s="626"/>
      <c r="J1014" s="626"/>
      <c r="K1014" s="627"/>
      <c r="L1014" s="677"/>
      <c r="M1014" s="626"/>
      <c r="N1014" s="626"/>
      <c r="O1014" s="626"/>
      <c r="P1014" s="626"/>
      <c r="Q1014" s="626"/>
      <c r="R1014" s="626"/>
      <c r="S1014" s="626"/>
      <c r="T1014" s="626"/>
      <c r="U1014" s="626"/>
      <c r="V1014" s="626"/>
      <c r="W1014" s="626"/>
      <c r="X1014" s="626"/>
      <c r="Y1014" s="626"/>
      <c r="Z1014" s="626"/>
      <c r="AA1014" s="626"/>
      <c r="AB1014" s="626"/>
      <c r="AC1014" s="626"/>
      <c r="AD1014" s="626"/>
      <c r="AE1014" s="626"/>
      <c r="AF1014" s="626"/>
    </row>
    <row r="1015" spans="1:32" x14ac:dyDescent="0.25">
      <c r="A1015" s="626"/>
      <c r="B1015" s="626"/>
      <c r="F1015" s="626"/>
      <c r="H1015" s="626"/>
      <c r="I1015" s="626"/>
      <c r="J1015" s="626"/>
      <c r="K1015" s="627"/>
      <c r="L1015" s="677"/>
      <c r="M1015" s="626"/>
      <c r="N1015" s="626"/>
      <c r="O1015" s="626"/>
      <c r="P1015" s="626"/>
      <c r="Q1015" s="626"/>
      <c r="R1015" s="626"/>
      <c r="S1015" s="626"/>
      <c r="T1015" s="626"/>
      <c r="U1015" s="626"/>
      <c r="V1015" s="626"/>
      <c r="W1015" s="626"/>
      <c r="X1015" s="626"/>
      <c r="Y1015" s="626"/>
      <c r="Z1015" s="626"/>
      <c r="AA1015" s="626"/>
      <c r="AB1015" s="626"/>
      <c r="AC1015" s="626"/>
      <c r="AD1015" s="626"/>
      <c r="AE1015" s="626"/>
      <c r="AF1015" s="626"/>
    </row>
    <row r="1016" spans="1:32" x14ac:dyDescent="0.25">
      <c r="A1016" s="626"/>
      <c r="B1016" s="626"/>
      <c r="F1016" s="626"/>
      <c r="H1016" s="626"/>
      <c r="I1016" s="626"/>
      <c r="J1016" s="626"/>
      <c r="K1016" s="627"/>
      <c r="L1016" s="677"/>
      <c r="M1016" s="626"/>
      <c r="N1016" s="626"/>
      <c r="O1016" s="626"/>
      <c r="P1016" s="626"/>
      <c r="Q1016" s="626"/>
      <c r="R1016" s="626"/>
      <c r="S1016" s="626"/>
      <c r="T1016" s="626"/>
      <c r="U1016" s="626"/>
      <c r="V1016" s="626"/>
      <c r="W1016" s="626"/>
      <c r="X1016" s="626"/>
      <c r="Y1016" s="626"/>
      <c r="Z1016" s="626"/>
      <c r="AA1016" s="626"/>
      <c r="AB1016" s="626"/>
      <c r="AC1016" s="626"/>
      <c r="AD1016" s="626"/>
      <c r="AE1016" s="626"/>
      <c r="AF1016" s="626"/>
    </row>
    <row r="1017" spans="1:32" x14ac:dyDescent="0.25">
      <c r="A1017" s="626"/>
      <c r="B1017" s="626"/>
      <c r="F1017" s="626"/>
      <c r="H1017" s="626"/>
      <c r="I1017" s="626"/>
      <c r="J1017" s="626"/>
      <c r="K1017" s="627"/>
      <c r="L1017" s="677"/>
      <c r="M1017" s="626"/>
      <c r="N1017" s="626"/>
      <c r="O1017" s="626"/>
      <c r="P1017" s="626"/>
      <c r="Q1017" s="626"/>
      <c r="R1017" s="626"/>
      <c r="S1017" s="626"/>
      <c r="T1017" s="626"/>
      <c r="U1017" s="626"/>
      <c r="V1017" s="626"/>
      <c r="W1017" s="626"/>
      <c r="X1017" s="626"/>
      <c r="Y1017" s="626"/>
      <c r="Z1017" s="626"/>
      <c r="AA1017" s="626"/>
      <c r="AB1017" s="626"/>
      <c r="AC1017" s="626"/>
      <c r="AD1017" s="626"/>
      <c r="AE1017" s="626"/>
      <c r="AF1017" s="626"/>
    </row>
    <row r="1018" spans="1:32" x14ac:dyDescent="0.25">
      <c r="A1018" s="626"/>
      <c r="B1018" s="626"/>
      <c r="F1018" s="626"/>
      <c r="H1018" s="626"/>
      <c r="I1018" s="626"/>
      <c r="J1018" s="626"/>
      <c r="K1018" s="627"/>
      <c r="L1018" s="677"/>
      <c r="M1018" s="626"/>
      <c r="N1018" s="626"/>
      <c r="O1018" s="626"/>
      <c r="P1018" s="626"/>
      <c r="Q1018" s="626"/>
      <c r="R1018" s="626"/>
      <c r="S1018" s="626"/>
      <c r="T1018" s="626"/>
      <c r="U1018" s="626"/>
      <c r="V1018" s="626"/>
      <c r="W1018" s="626"/>
      <c r="X1018" s="626"/>
      <c r="Y1018" s="626"/>
      <c r="Z1018" s="626"/>
      <c r="AA1018" s="626"/>
      <c r="AB1018" s="626"/>
      <c r="AC1018" s="626"/>
      <c r="AD1018" s="626"/>
      <c r="AE1018" s="626"/>
      <c r="AF1018" s="626"/>
    </row>
    <row r="1019" spans="1:32" x14ac:dyDescent="0.25">
      <c r="A1019" s="626"/>
      <c r="B1019" s="626"/>
      <c r="F1019" s="626"/>
      <c r="H1019" s="626"/>
      <c r="I1019" s="626"/>
      <c r="J1019" s="626"/>
      <c r="K1019" s="627"/>
      <c r="L1019" s="677"/>
      <c r="M1019" s="626"/>
      <c r="N1019" s="626"/>
      <c r="O1019" s="626"/>
      <c r="P1019" s="626"/>
      <c r="Q1019" s="626"/>
      <c r="R1019" s="626"/>
      <c r="S1019" s="626"/>
      <c r="T1019" s="626"/>
      <c r="U1019" s="626"/>
      <c r="V1019" s="626"/>
      <c r="W1019" s="626"/>
      <c r="X1019" s="626"/>
      <c r="Y1019" s="626"/>
      <c r="Z1019" s="626"/>
      <c r="AA1019" s="626"/>
      <c r="AB1019" s="626"/>
      <c r="AC1019" s="626"/>
      <c r="AD1019" s="626"/>
      <c r="AE1019" s="626"/>
      <c r="AF1019" s="626"/>
    </row>
    <row r="1020" spans="1:32" x14ac:dyDescent="0.25">
      <c r="A1020" s="626"/>
      <c r="B1020" s="626"/>
      <c r="F1020" s="626"/>
      <c r="H1020" s="626"/>
      <c r="I1020" s="626"/>
      <c r="J1020" s="626"/>
      <c r="K1020" s="627"/>
      <c r="L1020" s="677"/>
      <c r="M1020" s="626"/>
      <c r="N1020" s="626"/>
      <c r="O1020" s="626"/>
      <c r="P1020" s="626"/>
      <c r="Q1020" s="626"/>
      <c r="R1020" s="626"/>
      <c r="S1020" s="626"/>
      <c r="T1020" s="626"/>
      <c r="U1020" s="626"/>
      <c r="V1020" s="626"/>
      <c r="W1020" s="626"/>
      <c r="X1020" s="626"/>
      <c r="Y1020" s="626"/>
      <c r="Z1020" s="626"/>
      <c r="AA1020" s="626"/>
      <c r="AB1020" s="626"/>
      <c r="AC1020" s="626"/>
      <c r="AD1020" s="626"/>
      <c r="AE1020" s="626"/>
      <c r="AF1020" s="626"/>
    </row>
    <row r="1021" spans="1:32" x14ac:dyDescent="0.25">
      <c r="A1021" s="626"/>
      <c r="B1021" s="626"/>
      <c r="F1021" s="626"/>
      <c r="H1021" s="626"/>
      <c r="I1021" s="626"/>
      <c r="J1021" s="626"/>
      <c r="K1021" s="627"/>
      <c r="L1021" s="677"/>
      <c r="M1021" s="626"/>
      <c r="N1021" s="626"/>
      <c r="O1021" s="626"/>
      <c r="P1021" s="626"/>
      <c r="Q1021" s="626"/>
      <c r="R1021" s="626"/>
      <c r="S1021" s="626"/>
      <c r="T1021" s="626"/>
      <c r="U1021" s="626"/>
      <c r="V1021" s="626"/>
      <c r="W1021" s="626"/>
      <c r="X1021" s="626"/>
      <c r="Y1021" s="626"/>
      <c r="Z1021" s="626"/>
      <c r="AA1021" s="626"/>
      <c r="AB1021" s="626"/>
      <c r="AC1021" s="626"/>
      <c r="AD1021" s="626"/>
      <c r="AE1021" s="626"/>
      <c r="AF1021" s="626"/>
    </row>
    <row r="1022" spans="1:32" x14ac:dyDescent="0.25">
      <c r="A1022" s="626"/>
      <c r="B1022" s="626"/>
      <c r="F1022" s="626"/>
      <c r="H1022" s="626"/>
      <c r="I1022" s="626"/>
      <c r="J1022" s="626"/>
      <c r="K1022" s="627"/>
      <c r="L1022" s="677"/>
      <c r="M1022" s="626"/>
      <c r="N1022" s="626"/>
      <c r="O1022" s="626"/>
      <c r="P1022" s="626"/>
      <c r="Q1022" s="626"/>
      <c r="R1022" s="626"/>
      <c r="S1022" s="626"/>
      <c r="T1022" s="626"/>
      <c r="U1022" s="626"/>
      <c r="V1022" s="626"/>
      <c r="W1022" s="626"/>
      <c r="X1022" s="626"/>
      <c r="Y1022" s="626"/>
      <c r="Z1022" s="626"/>
      <c r="AA1022" s="626"/>
      <c r="AB1022" s="626"/>
      <c r="AC1022" s="626"/>
      <c r="AD1022" s="626"/>
      <c r="AE1022" s="626"/>
      <c r="AF1022" s="626"/>
    </row>
    <row r="1023" spans="1:32" x14ac:dyDescent="0.25">
      <c r="A1023" s="626"/>
      <c r="B1023" s="626"/>
      <c r="F1023" s="626"/>
      <c r="H1023" s="626"/>
      <c r="I1023" s="626"/>
      <c r="J1023" s="626"/>
      <c r="K1023" s="627"/>
      <c r="L1023" s="677"/>
      <c r="M1023" s="626"/>
      <c r="N1023" s="626"/>
      <c r="O1023" s="626"/>
      <c r="P1023" s="626"/>
      <c r="Q1023" s="626"/>
      <c r="R1023" s="626"/>
      <c r="S1023" s="626"/>
      <c r="T1023" s="626"/>
      <c r="U1023" s="626"/>
      <c r="V1023" s="626"/>
      <c r="W1023" s="626"/>
      <c r="X1023" s="626"/>
      <c r="Y1023" s="626"/>
      <c r="Z1023" s="626"/>
      <c r="AA1023" s="626"/>
      <c r="AB1023" s="626"/>
      <c r="AC1023" s="626"/>
      <c r="AD1023" s="626"/>
      <c r="AE1023" s="626"/>
      <c r="AF1023" s="626"/>
    </row>
    <row r="1024" spans="1:32" x14ac:dyDescent="0.25">
      <c r="A1024" s="626"/>
      <c r="B1024" s="626"/>
      <c r="F1024" s="626"/>
      <c r="H1024" s="626"/>
      <c r="I1024" s="626"/>
      <c r="J1024" s="626"/>
      <c r="K1024" s="627"/>
      <c r="L1024" s="677"/>
      <c r="M1024" s="626"/>
      <c r="N1024" s="626"/>
      <c r="O1024" s="626"/>
      <c r="P1024" s="626"/>
      <c r="Q1024" s="626"/>
      <c r="R1024" s="626"/>
      <c r="S1024" s="626"/>
      <c r="T1024" s="626"/>
      <c r="U1024" s="626"/>
      <c r="V1024" s="626"/>
      <c r="W1024" s="626"/>
      <c r="X1024" s="626"/>
      <c r="Y1024" s="626"/>
      <c r="Z1024" s="626"/>
      <c r="AA1024" s="626"/>
      <c r="AB1024" s="626"/>
      <c r="AC1024" s="626"/>
      <c r="AD1024" s="626"/>
      <c r="AE1024" s="626"/>
      <c r="AF1024" s="626"/>
    </row>
    <row r="1025" spans="1:32" x14ac:dyDescent="0.25">
      <c r="A1025" s="626"/>
      <c r="B1025" s="626"/>
      <c r="F1025" s="626"/>
      <c r="H1025" s="626"/>
      <c r="I1025" s="626"/>
      <c r="J1025" s="626"/>
      <c r="K1025" s="627"/>
      <c r="L1025" s="677"/>
      <c r="M1025" s="626"/>
      <c r="N1025" s="626"/>
      <c r="O1025" s="626"/>
      <c r="P1025" s="626"/>
      <c r="Q1025" s="626"/>
      <c r="R1025" s="626"/>
      <c r="S1025" s="626"/>
      <c r="T1025" s="626"/>
      <c r="U1025" s="626"/>
      <c r="V1025" s="626"/>
      <c r="W1025" s="626"/>
      <c r="X1025" s="626"/>
      <c r="Y1025" s="626"/>
      <c r="Z1025" s="626"/>
      <c r="AA1025" s="626"/>
      <c r="AB1025" s="626"/>
      <c r="AC1025" s="626"/>
      <c r="AD1025" s="626"/>
      <c r="AE1025" s="626"/>
      <c r="AF1025" s="626"/>
    </row>
    <row r="1026" spans="1:32" x14ac:dyDescent="0.25">
      <c r="A1026" s="626"/>
      <c r="B1026" s="626"/>
      <c r="F1026" s="626"/>
      <c r="H1026" s="626"/>
      <c r="I1026" s="626"/>
      <c r="J1026" s="626"/>
      <c r="K1026" s="627"/>
      <c r="L1026" s="677"/>
      <c r="M1026" s="626"/>
      <c r="N1026" s="626"/>
      <c r="O1026" s="626"/>
      <c r="P1026" s="626"/>
      <c r="Q1026" s="626"/>
      <c r="R1026" s="626"/>
      <c r="S1026" s="626"/>
      <c r="T1026" s="626"/>
      <c r="U1026" s="626"/>
      <c r="V1026" s="626"/>
      <c r="W1026" s="626"/>
      <c r="X1026" s="626"/>
      <c r="Y1026" s="626"/>
      <c r="Z1026" s="626"/>
      <c r="AA1026" s="626"/>
      <c r="AB1026" s="626"/>
      <c r="AC1026" s="626"/>
      <c r="AD1026" s="626"/>
      <c r="AE1026" s="626"/>
      <c r="AF1026" s="626"/>
    </row>
    <row r="1027" spans="1:32" x14ac:dyDescent="0.25">
      <c r="A1027" s="626"/>
      <c r="B1027" s="626"/>
      <c r="F1027" s="626"/>
      <c r="H1027" s="626"/>
      <c r="I1027" s="626"/>
      <c r="J1027" s="626"/>
      <c r="K1027" s="627"/>
      <c r="L1027" s="677"/>
      <c r="M1027" s="626"/>
      <c r="N1027" s="626"/>
      <c r="O1027" s="626"/>
      <c r="P1027" s="626"/>
      <c r="Q1027" s="626"/>
      <c r="R1027" s="626"/>
      <c r="S1027" s="626"/>
      <c r="T1027" s="626"/>
      <c r="U1027" s="626"/>
      <c r="V1027" s="626"/>
      <c r="W1027" s="626"/>
      <c r="X1027" s="626"/>
      <c r="Y1027" s="626"/>
      <c r="Z1027" s="626"/>
      <c r="AA1027" s="626"/>
      <c r="AB1027" s="626"/>
      <c r="AC1027" s="626"/>
      <c r="AD1027" s="626"/>
      <c r="AE1027" s="626"/>
      <c r="AF1027" s="626"/>
    </row>
    <row r="1028" spans="1:32" x14ac:dyDescent="0.25">
      <c r="A1028" s="626"/>
      <c r="B1028" s="626"/>
      <c r="F1028" s="626"/>
      <c r="H1028" s="626"/>
      <c r="I1028" s="626"/>
      <c r="J1028" s="626"/>
      <c r="K1028" s="627"/>
      <c r="L1028" s="677"/>
      <c r="M1028" s="626"/>
      <c r="N1028" s="626"/>
      <c r="O1028" s="626"/>
      <c r="P1028" s="626"/>
      <c r="Q1028" s="626"/>
      <c r="R1028" s="626"/>
      <c r="S1028" s="626"/>
      <c r="T1028" s="626"/>
      <c r="U1028" s="626"/>
      <c r="V1028" s="626"/>
      <c r="W1028" s="626"/>
      <c r="X1028" s="626"/>
      <c r="Y1028" s="626"/>
      <c r="Z1028" s="626"/>
      <c r="AA1028" s="626"/>
      <c r="AB1028" s="626"/>
      <c r="AC1028" s="626"/>
      <c r="AD1028" s="626"/>
      <c r="AE1028" s="626"/>
      <c r="AF1028" s="626"/>
    </row>
    <row r="1029" spans="1:32" x14ac:dyDescent="0.25">
      <c r="A1029" s="626"/>
      <c r="B1029" s="626"/>
      <c r="F1029" s="626"/>
      <c r="H1029" s="626"/>
      <c r="I1029" s="626"/>
      <c r="J1029" s="626"/>
      <c r="K1029" s="627"/>
      <c r="L1029" s="677"/>
      <c r="M1029" s="626"/>
      <c r="N1029" s="626"/>
      <c r="O1029" s="626"/>
      <c r="P1029" s="626"/>
      <c r="Q1029" s="626"/>
      <c r="R1029" s="626"/>
      <c r="S1029" s="626"/>
      <c r="T1029" s="626"/>
      <c r="U1029" s="626"/>
      <c r="V1029" s="626"/>
      <c r="W1029" s="626"/>
      <c r="X1029" s="626"/>
      <c r="Y1029" s="626"/>
      <c r="Z1029" s="626"/>
      <c r="AA1029" s="626"/>
      <c r="AB1029" s="626"/>
      <c r="AC1029" s="626"/>
      <c r="AD1029" s="626"/>
      <c r="AE1029" s="626"/>
      <c r="AF1029" s="626"/>
    </row>
    <row r="1030" spans="1:32" x14ac:dyDescent="0.25">
      <c r="A1030" s="626"/>
      <c r="B1030" s="626"/>
      <c r="F1030" s="626"/>
      <c r="H1030" s="626"/>
      <c r="I1030" s="626"/>
      <c r="J1030" s="626"/>
      <c r="K1030" s="627"/>
      <c r="L1030" s="677"/>
      <c r="M1030" s="626"/>
      <c r="N1030" s="626"/>
      <c r="O1030" s="626"/>
      <c r="P1030" s="626"/>
      <c r="Q1030" s="626"/>
      <c r="R1030" s="626"/>
      <c r="S1030" s="626"/>
      <c r="T1030" s="626"/>
      <c r="U1030" s="626"/>
      <c r="V1030" s="626"/>
      <c r="W1030" s="626"/>
      <c r="X1030" s="626"/>
      <c r="Y1030" s="626"/>
      <c r="Z1030" s="626"/>
      <c r="AA1030" s="626"/>
      <c r="AB1030" s="626"/>
      <c r="AC1030" s="626"/>
      <c r="AD1030" s="626"/>
      <c r="AE1030" s="626"/>
      <c r="AF1030" s="626"/>
    </row>
    <row r="1031" spans="1:32" x14ac:dyDescent="0.25">
      <c r="A1031" s="626"/>
      <c r="B1031" s="626"/>
      <c r="F1031" s="626"/>
      <c r="H1031" s="626"/>
      <c r="I1031" s="626"/>
      <c r="J1031" s="626"/>
      <c r="K1031" s="627"/>
      <c r="L1031" s="677"/>
      <c r="M1031" s="626"/>
      <c r="N1031" s="626"/>
      <c r="O1031" s="626"/>
      <c r="P1031" s="626"/>
      <c r="Q1031" s="626"/>
      <c r="R1031" s="626"/>
      <c r="S1031" s="626"/>
      <c r="T1031" s="626"/>
      <c r="U1031" s="626"/>
      <c r="V1031" s="626"/>
      <c r="W1031" s="626"/>
      <c r="X1031" s="626"/>
      <c r="Y1031" s="626"/>
      <c r="Z1031" s="626"/>
      <c r="AA1031" s="626"/>
      <c r="AB1031" s="626"/>
      <c r="AC1031" s="626"/>
      <c r="AD1031" s="626"/>
      <c r="AE1031" s="626"/>
      <c r="AF1031" s="626"/>
    </row>
    <row r="1032" spans="1:32" x14ac:dyDescent="0.25">
      <c r="A1032" s="626"/>
      <c r="B1032" s="626"/>
      <c r="F1032" s="626"/>
      <c r="H1032" s="626"/>
      <c r="I1032" s="626"/>
      <c r="J1032" s="626"/>
      <c r="K1032" s="627"/>
      <c r="L1032" s="677"/>
      <c r="M1032" s="626"/>
      <c r="N1032" s="626"/>
      <c r="O1032" s="626"/>
      <c r="P1032" s="626"/>
      <c r="Q1032" s="626"/>
      <c r="R1032" s="626"/>
      <c r="S1032" s="626"/>
      <c r="T1032" s="626"/>
      <c r="U1032" s="626"/>
      <c r="V1032" s="626"/>
      <c r="W1032" s="626"/>
      <c r="X1032" s="626"/>
      <c r="Y1032" s="626"/>
      <c r="Z1032" s="626"/>
      <c r="AA1032" s="626"/>
      <c r="AB1032" s="626"/>
      <c r="AC1032" s="626"/>
      <c r="AD1032" s="626"/>
      <c r="AE1032" s="626"/>
      <c r="AF1032" s="626"/>
    </row>
    <row r="1033" spans="1:32" x14ac:dyDescent="0.25">
      <c r="A1033" s="626"/>
      <c r="B1033" s="626"/>
      <c r="F1033" s="626"/>
      <c r="H1033" s="626"/>
      <c r="I1033" s="626"/>
      <c r="J1033" s="626"/>
      <c r="K1033" s="627"/>
      <c r="L1033" s="677"/>
      <c r="M1033" s="626"/>
      <c r="N1033" s="626"/>
      <c r="O1033" s="626"/>
      <c r="P1033" s="626"/>
      <c r="Q1033" s="626"/>
      <c r="R1033" s="626"/>
      <c r="S1033" s="626"/>
      <c r="T1033" s="626"/>
      <c r="U1033" s="626"/>
      <c r="V1033" s="626"/>
      <c r="W1033" s="626"/>
      <c r="X1033" s="626"/>
      <c r="Y1033" s="626"/>
      <c r="Z1033" s="626"/>
      <c r="AA1033" s="626"/>
      <c r="AB1033" s="626"/>
      <c r="AC1033" s="626"/>
      <c r="AD1033" s="626"/>
      <c r="AE1033" s="626"/>
      <c r="AF1033" s="626"/>
    </row>
    <row r="1034" spans="1:32" x14ac:dyDescent="0.25">
      <c r="A1034" s="626"/>
      <c r="B1034" s="626"/>
      <c r="F1034" s="626"/>
      <c r="H1034" s="626"/>
      <c r="I1034" s="626"/>
      <c r="J1034" s="626"/>
      <c r="K1034" s="627"/>
      <c r="L1034" s="677"/>
      <c r="M1034" s="626"/>
      <c r="N1034" s="626"/>
      <c r="O1034" s="626"/>
      <c r="P1034" s="626"/>
      <c r="Q1034" s="626"/>
      <c r="R1034" s="626"/>
      <c r="S1034" s="626"/>
      <c r="T1034" s="626"/>
      <c r="U1034" s="626"/>
      <c r="V1034" s="626"/>
      <c r="W1034" s="626"/>
      <c r="X1034" s="626"/>
      <c r="Y1034" s="626"/>
      <c r="Z1034" s="626"/>
      <c r="AA1034" s="626"/>
      <c r="AB1034" s="626"/>
      <c r="AC1034" s="626"/>
      <c r="AD1034" s="626"/>
      <c r="AE1034" s="626"/>
      <c r="AF1034" s="626"/>
    </row>
    <row r="1035" spans="1:32" x14ac:dyDescent="0.25">
      <c r="A1035" s="626"/>
      <c r="B1035" s="626"/>
      <c r="F1035" s="626"/>
      <c r="H1035" s="626"/>
      <c r="I1035" s="626"/>
      <c r="J1035" s="626"/>
      <c r="K1035" s="627"/>
      <c r="L1035" s="677"/>
      <c r="M1035" s="626"/>
      <c r="N1035" s="626"/>
      <c r="O1035" s="626"/>
      <c r="P1035" s="626"/>
      <c r="Q1035" s="626"/>
      <c r="R1035" s="626"/>
      <c r="S1035" s="626"/>
      <c r="T1035" s="626"/>
      <c r="U1035" s="626"/>
      <c r="V1035" s="626"/>
      <c r="W1035" s="626"/>
      <c r="X1035" s="626"/>
      <c r="Y1035" s="626"/>
      <c r="Z1035" s="626"/>
      <c r="AA1035" s="626"/>
      <c r="AB1035" s="626"/>
      <c r="AC1035" s="626"/>
      <c r="AD1035" s="626"/>
      <c r="AE1035" s="626"/>
      <c r="AF1035" s="626"/>
    </row>
    <row r="1036" spans="1:32" x14ac:dyDescent="0.25">
      <c r="A1036" s="626"/>
      <c r="B1036" s="626"/>
      <c r="F1036" s="626"/>
      <c r="H1036" s="626"/>
      <c r="I1036" s="626"/>
      <c r="J1036" s="626"/>
      <c r="K1036" s="627"/>
      <c r="L1036" s="677"/>
      <c r="M1036" s="626"/>
      <c r="N1036" s="626"/>
      <c r="O1036" s="626"/>
      <c r="P1036" s="626"/>
      <c r="Q1036" s="626"/>
      <c r="R1036" s="626"/>
      <c r="S1036" s="626"/>
      <c r="T1036" s="626"/>
      <c r="U1036" s="626"/>
      <c r="V1036" s="626"/>
      <c r="W1036" s="626"/>
      <c r="X1036" s="626"/>
      <c r="Y1036" s="626"/>
      <c r="Z1036" s="626"/>
      <c r="AA1036" s="626"/>
      <c r="AB1036" s="626"/>
      <c r="AC1036" s="626"/>
      <c r="AD1036" s="626"/>
      <c r="AE1036" s="626"/>
      <c r="AF1036" s="626"/>
    </row>
    <row r="1037" spans="1:32" x14ac:dyDescent="0.25">
      <c r="A1037" s="626"/>
      <c r="B1037" s="626"/>
      <c r="F1037" s="626"/>
      <c r="H1037" s="626"/>
      <c r="I1037" s="626"/>
      <c r="J1037" s="626"/>
      <c r="K1037" s="627"/>
      <c r="L1037" s="677"/>
      <c r="M1037" s="626"/>
      <c r="N1037" s="626"/>
      <c r="O1037" s="626"/>
      <c r="P1037" s="626"/>
      <c r="Q1037" s="626"/>
      <c r="R1037" s="626"/>
      <c r="S1037" s="626"/>
      <c r="T1037" s="626"/>
      <c r="U1037" s="626"/>
      <c r="V1037" s="626"/>
      <c r="W1037" s="626"/>
      <c r="X1037" s="626"/>
      <c r="Y1037" s="626"/>
      <c r="Z1037" s="626"/>
      <c r="AA1037" s="626"/>
      <c r="AB1037" s="626"/>
      <c r="AC1037" s="626"/>
      <c r="AD1037" s="626"/>
      <c r="AE1037" s="626"/>
      <c r="AF1037" s="626"/>
    </row>
    <row r="1038" spans="1:32" x14ac:dyDescent="0.25">
      <c r="A1038" s="626"/>
      <c r="B1038" s="626"/>
      <c r="F1038" s="626"/>
      <c r="H1038" s="626"/>
      <c r="I1038" s="626"/>
      <c r="J1038" s="626"/>
      <c r="K1038" s="627"/>
      <c r="L1038" s="677"/>
      <c r="M1038" s="626"/>
      <c r="N1038" s="626"/>
      <c r="O1038" s="626"/>
      <c r="P1038" s="626"/>
      <c r="Q1038" s="626"/>
      <c r="R1038" s="626"/>
      <c r="S1038" s="626"/>
      <c r="T1038" s="626"/>
      <c r="U1038" s="626"/>
      <c r="V1038" s="626"/>
      <c r="W1038" s="626"/>
      <c r="X1038" s="626"/>
      <c r="Y1038" s="626"/>
      <c r="Z1038" s="626"/>
      <c r="AA1038" s="626"/>
      <c r="AB1038" s="626"/>
      <c r="AC1038" s="626"/>
      <c r="AD1038" s="626"/>
      <c r="AE1038" s="626"/>
      <c r="AF1038" s="626"/>
    </row>
    <row r="1039" spans="1:32" x14ac:dyDescent="0.25">
      <c r="A1039" s="626"/>
      <c r="B1039" s="626"/>
      <c r="F1039" s="626"/>
      <c r="H1039" s="626"/>
      <c r="I1039" s="626"/>
      <c r="J1039" s="626"/>
      <c r="K1039" s="627"/>
      <c r="L1039" s="677"/>
      <c r="M1039" s="626"/>
      <c r="N1039" s="626"/>
      <c r="O1039" s="626"/>
      <c r="P1039" s="626"/>
      <c r="Q1039" s="626"/>
      <c r="R1039" s="626"/>
      <c r="S1039" s="626"/>
      <c r="T1039" s="626"/>
      <c r="U1039" s="626"/>
      <c r="V1039" s="626"/>
      <c r="W1039" s="626"/>
      <c r="X1039" s="626"/>
      <c r="Y1039" s="626"/>
      <c r="Z1039" s="626"/>
      <c r="AA1039" s="626"/>
      <c r="AB1039" s="626"/>
      <c r="AC1039" s="626"/>
      <c r="AD1039" s="626"/>
      <c r="AE1039" s="626"/>
      <c r="AF1039" s="626"/>
    </row>
    <row r="1040" spans="1:32" x14ac:dyDescent="0.25">
      <c r="A1040" s="626"/>
      <c r="B1040" s="626"/>
      <c r="F1040" s="626"/>
      <c r="H1040" s="626"/>
      <c r="I1040" s="626"/>
      <c r="J1040" s="626"/>
      <c r="K1040" s="627"/>
      <c r="L1040" s="677"/>
      <c r="M1040" s="626"/>
      <c r="N1040" s="626"/>
      <c r="O1040" s="626"/>
      <c r="P1040" s="626"/>
      <c r="Q1040" s="626"/>
      <c r="R1040" s="626"/>
      <c r="S1040" s="626"/>
      <c r="T1040" s="626"/>
      <c r="U1040" s="626"/>
      <c r="V1040" s="626"/>
      <c r="W1040" s="626"/>
      <c r="X1040" s="626"/>
      <c r="Y1040" s="626"/>
      <c r="Z1040" s="626"/>
      <c r="AA1040" s="626"/>
      <c r="AB1040" s="626"/>
      <c r="AC1040" s="626"/>
      <c r="AD1040" s="626"/>
      <c r="AE1040" s="626"/>
      <c r="AF1040" s="626"/>
    </row>
    <row r="1041" spans="1:32" x14ac:dyDescent="0.25">
      <c r="A1041" s="626"/>
      <c r="B1041" s="626"/>
      <c r="F1041" s="626"/>
      <c r="H1041" s="626"/>
      <c r="I1041" s="626"/>
      <c r="J1041" s="626"/>
      <c r="K1041" s="627"/>
      <c r="L1041" s="677"/>
      <c r="M1041" s="626"/>
      <c r="N1041" s="626"/>
      <c r="O1041" s="626"/>
      <c r="P1041" s="626"/>
      <c r="Q1041" s="626"/>
      <c r="R1041" s="626"/>
      <c r="S1041" s="626"/>
      <c r="T1041" s="626"/>
      <c r="U1041" s="626"/>
      <c r="V1041" s="626"/>
      <c r="W1041" s="626"/>
      <c r="X1041" s="626"/>
      <c r="Y1041" s="626"/>
      <c r="Z1041" s="626"/>
      <c r="AA1041" s="626"/>
      <c r="AB1041" s="626"/>
      <c r="AC1041" s="626"/>
      <c r="AD1041" s="626"/>
      <c r="AE1041" s="626"/>
      <c r="AF1041" s="626"/>
    </row>
    <row r="1042" spans="1:32" x14ac:dyDescent="0.25">
      <c r="A1042" s="626"/>
      <c r="B1042" s="626"/>
      <c r="F1042" s="626"/>
      <c r="H1042" s="626"/>
      <c r="I1042" s="626"/>
      <c r="J1042" s="626"/>
      <c r="K1042" s="627"/>
      <c r="L1042" s="677"/>
      <c r="M1042" s="626"/>
      <c r="N1042" s="626"/>
      <c r="O1042" s="626"/>
      <c r="P1042" s="626"/>
      <c r="Q1042" s="626"/>
      <c r="R1042" s="626"/>
      <c r="S1042" s="626"/>
      <c r="T1042" s="626"/>
      <c r="U1042" s="626"/>
      <c r="V1042" s="626"/>
      <c r="W1042" s="626"/>
      <c r="X1042" s="626"/>
      <c r="Y1042" s="626"/>
      <c r="Z1042" s="626"/>
      <c r="AA1042" s="626"/>
      <c r="AB1042" s="626"/>
      <c r="AC1042" s="626"/>
      <c r="AD1042" s="626"/>
      <c r="AE1042" s="626"/>
      <c r="AF1042" s="626"/>
    </row>
    <row r="1043" spans="1:32" x14ac:dyDescent="0.25">
      <c r="A1043" s="626"/>
      <c r="B1043" s="626"/>
      <c r="F1043" s="626"/>
      <c r="H1043" s="626"/>
      <c r="I1043" s="626"/>
      <c r="J1043" s="626"/>
      <c r="K1043" s="627"/>
      <c r="L1043" s="677"/>
      <c r="M1043" s="626"/>
      <c r="N1043" s="626"/>
      <c r="O1043" s="626"/>
      <c r="P1043" s="626"/>
      <c r="Q1043" s="626"/>
      <c r="R1043" s="626"/>
      <c r="S1043" s="626"/>
      <c r="T1043" s="626"/>
      <c r="U1043" s="626"/>
      <c r="V1043" s="626"/>
      <c r="W1043" s="626"/>
      <c r="X1043" s="626"/>
      <c r="Y1043" s="626"/>
      <c r="Z1043" s="626"/>
      <c r="AA1043" s="626"/>
      <c r="AB1043" s="626"/>
      <c r="AC1043" s="626"/>
      <c r="AD1043" s="626"/>
      <c r="AE1043" s="626"/>
      <c r="AF1043" s="626"/>
    </row>
    <row r="1044" spans="1:32" x14ac:dyDescent="0.25">
      <c r="A1044" s="626"/>
      <c r="B1044" s="626"/>
      <c r="F1044" s="626"/>
      <c r="H1044" s="626"/>
      <c r="I1044" s="626"/>
      <c r="J1044" s="626"/>
      <c r="K1044" s="627"/>
      <c r="L1044" s="677"/>
      <c r="M1044" s="626"/>
      <c r="N1044" s="626"/>
      <c r="O1044" s="626"/>
      <c r="P1044" s="626"/>
      <c r="Q1044" s="626"/>
      <c r="R1044" s="626"/>
      <c r="S1044" s="626"/>
      <c r="T1044" s="626"/>
      <c r="U1044" s="626"/>
      <c r="V1044" s="626"/>
      <c r="W1044" s="626"/>
      <c r="X1044" s="626"/>
      <c r="Y1044" s="626"/>
      <c r="Z1044" s="626"/>
      <c r="AA1044" s="626"/>
      <c r="AB1044" s="626"/>
      <c r="AC1044" s="626"/>
      <c r="AD1044" s="626"/>
      <c r="AE1044" s="626"/>
      <c r="AF1044" s="626"/>
    </row>
    <row r="1045" spans="1:32" x14ac:dyDescent="0.25">
      <c r="A1045" s="626"/>
      <c r="B1045" s="626"/>
      <c r="F1045" s="626"/>
      <c r="H1045" s="626"/>
      <c r="I1045" s="626"/>
      <c r="J1045" s="626"/>
      <c r="K1045" s="627"/>
      <c r="L1045" s="677"/>
      <c r="M1045" s="626"/>
      <c r="N1045" s="626"/>
      <c r="O1045" s="626"/>
      <c r="P1045" s="626"/>
      <c r="Q1045" s="626"/>
      <c r="R1045" s="626"/>
      <c r="S1045" s="626"/>
      <c r="T1045" s="626"/>
      <c r="U1045" s="626"/>
      <c r="V1045" s="626"/>
      <c r="W1045" s="626"/>
      <c r="X1045" s="626"/>
      <c r="Y1045" s="626"/>
      <c r="Z1045" s="626"/>
      <c r="AA1045" s="626"/>
      <c r="AB1045" s="626"/>
      <c r="AC1045" s="626"/>
      <c r="AD1045" s="626"/>
      <c r="AE1045" s="626"/>
      <c r="AF1045" s="626"/>
    </row>
    <row r="1046" spans="1:32" x14ac:dyDescent="0.25">
      <c r="A1046" s="626"/>
      <c r="B1046" s="626"/>
      <c r="F1046" s="626"/>
      <c r="H1046" s="626"/>
      <c r="I1046" s="626"/>
      <c r="J1046" s="626"/>
      <c r="K1046" s="627"/>
      <c r="L1046" s="677"/>
      <c r="M1046" s="626"/>
      <c r="N1046" s="626"/>
      <c r="O1046" s="626"/>
      <c r="P1046" s="626"/>
      <c r="Q1046" s="626"/>
      <c r="R1046" s="626"/>
      <c r="S1046" s="626"/>
      <c r="T1046" s="626"/>
      <c r="U1046" s="626"/>
      <c r="V1046" s="626"/>
      <c r="W1046" s="626"/>
      <c r="X1046" s="626"/>
      <c r="Y1046" s="626"/>
      <c r="Z1046" s="626"/>
      <c r="AA1046" s="626"/>
      <c r="AB1046" s="626"/>
      <c r="AC1046" s="626"/>
      <c r="AD1046" s="626"/>
      <c r="AE1046" s="626"/>
      <c r="AF1046" s="626"/>
    </row>
    <row r="1047" spans="1:32" x14ac:dyDescent="0.25">
      <c r="A1047" s="626"/>
      <c r="B1047" s="626"/>
      <c r="F1047" s="626"/>
      <c r="H1047" s="626"/>
      <c r="I1047" s="626"/>
      <c r="J1047" s="626"/>
      <c r="K1047" s="627"/>
      <c r="L1047" s="677"/>
      <c r="M1047" s="626"/>
      <c r="N1047" s="626"/>
      <c r="O1047" s="626"/>
      <c r="P1047" s="626"/>
      <c r="Q1047" s="626"/>
      <c r="R1047" s="626"/>
      <c r="S1047" s="626"/>
      <c r="T1047" s="626"/>
      <c r="U1047" s="626"/>
      <c r="V1047" s="626"/>
      <c r="W1047" s="626"/>
      <c r="X1047" s="626"/>
      <c r="Y1047" s="626"/>
      <c r="Z1047" s="626"/>
      <c r="AA1047" s="626"/>
      <c r="AB1047" s="626"/>
      <c r="AC1047" s="626"/>
      <c r="AD1047" s="626"/>
      <c r="AE1047" s="626"/>
      <c r="AF1047" s="626"/>
    </row>
    <row r="1048" spans="1:32" x14ac:dyDescent="0.25">
      <c r="A1048" s="626"/>
      <c r="B1048" s="626"/>
      <c r="F1048" s="626"/>
      <c r="H1048" s="626"/>
      <c r="I1048" s="626"/>
      <c r="J1048" s="626"/>
      <c r="K1048" s="627"/>
      <c r="L1048" s="677"/>
      <c r="M1048" s="626"/>
      <c r="N1048" s="626"/>
      <c r="O1048" s="626"/>
      <c r="P1048" s="626"/>
      <c r="Q1048" s="626"/>
      <c r="R1048" s="626"/>
      <c r="S1048" s="626"/>
      <c r="T1048" s="626"/>
      <c r="U1048" s="626"/>
      <c r="V1048" s="626"/>
      <c r="W1048" s="626"/>
      <c r="X1048" s="626"/>
      <c r="Y1048" s="626"/>
      <c r="Z1048" s="626"/>
      <c r="AA1048" s="626"/>
      <c r="AB1048" s="626"/>
      <c r="AC1048" s="626"/>
      <c r="AD1048" s="626"/>
      <c r="AE1048" s="626"/>
      <c r="AF1048" s="626"/>
    </row>
    <row r="1049" spans="1:32" x14ac:dyDescent="0.25">
      <c r="A1049" s="626"/>
      <c r="B1049" s="626"/>
      <c r="F1049" s="626"/>
      <c r="H1049" s="626"/>
      <c r="I1049" s="626"/>
      <c r="J1049" s="626"/>
      <c r="K1049" s="627"/>
      <c r="L1049" s="677"/>
      <c r="M1049" s="626"/>
      <c r="N1049" s="626"/>
      <c r="O1049" s="626"/>
      <c r="P1049" s="626"/>
      <c r="Q1049" s="626"/>
      <c r="R1049" s="626"/>
      <c r="S1049" s="626"/>
      <c r="T1049" s="626"/>
      <c r="U1049" s="626"/>
      <c r="V1049" s="626"/>
      <c r="W1049" s="626"/>
      <c r="X1049" s="626"/>
      <c r="Y1049" s="626"/>
      <c r="Z1049" s="626"/>
      <c r="AA1049" s="626"/>
      <c r="AB1049" s="626"/>
      <c r="AC1049" s="626"/>
      <c r="AD1049" s="626"/>
      <c r="AE1049" s="626"/>
      <c r="AF1049" s="626"/>
    </row>
    <row r="1050" spans="1:32" x14ac:dyDescent="0.25">
      <c r="A1050" s="626"/>
      <c r="B1050" s="626"/>
      <c r="F1050" s="626"/>
      <c r="H1050" s="626"/>
      <c r="I1050" s="626"/>
      <c r="J1050" s="626"/>
      <c r="K1050" s="627"/>
      <c r="L1050" s="677"/>
      <c r="M1050" s="626"/>
      <c r="N1050" s="626"/>
      <c r="O1050" s="626"/>
      <c r="P1050" s="626"/>
      <c r="Q1050" s="626"/>
      <c r="R1050" s="626"/>
      <c r="S1050" s="626"/>
      <c r="T1050" s="626"/>
      <c r="U1050" s="626"/>
      <c r="V1050" s="626"/>
      <c r="W1050" s="626"/>
      <c r="X1050" s="626"/>
      <c r="Y1050" s="626"/>
      <c r="Z1050" s="626"/>
      <c r="AA1050" s="626"/>
      <c r="AB1050" s="626"/>
      <c r="AC1050" s="626"/>
      <c r="AD1050" s="626"/>
      <c r="AE1050" s="626"/>
      <c r="AF1050" s="626"/>
    </row>
    <row r="1051" spans="1:32" x14ac:dyDescent="0.25">
      <c r="A1051" s="626"/>
      <c r="B1051" s="626"/>
      <c r="F1051" s="626"/>
      <c r="H1051" s="626"/>
      <c r="I1051" s="626"/>
      <c r="J1051" s="626"/>
      <c r="K1051" s="627"/>
      <c r="L1051" s="677"/>
      <c r="M1051" s="626"/>
      <c r="N1051" s="626"/>
      <c r="O1051" s="626"/>
      <c r="P1051" s="626"/>
      <c r="Q1051" s="626"/>
      <c r="R1051" s="626"/>
      <c r="S1051" s="626"/>
      <c r="T1051" s="626"/>
      <c r="U1051" s="626"/>
      <c r="V1051" s="626"/>
      <c r="W1051" s="626"/>
      <c r="X1051" s="626"/>
      <c r="Y1051" s="626"/>
      <c r="Z1051" s="626"/>
      <c r="AA1051" s="626"/>
      <c r="AB1051" s="626"/>
      <c r="AC1051" s="626"/>
      <c r="AD1051" s="626"/>
      <c r="AE1051" s="626"/>
      <c r="AF1051" s="626"/>
    </row>
    <row r="1052" spans="1:32" x14ac:dyDescent="0.25">
      <c r="A1052" s="626"/>
      <c r="B1052" s="626"/>
      <c r="F1052" s="626"/>
      <c r="H1052" s="626"/>
      <c r="I1052" s="626"/>
      <c r="J1052" s="626"/>
      <c r="K1052" s="627"/>
      <c r="L1052" s="677"/>
      <c r="M1052" s="626"/>
      <c r="N1052" s="626"/>
      <c r="O1052" s="626"/>
      <c r="P1052" s="626"/>
      <c r="Q1052" s="626"/>
      <c r="R1052" s="626"/>
      <c r="S1052" s="626"/>
      <c r="T1052" s="626"/>
      <c r="U1052" s="626"/>
      <c r="V1052" s="626"/>
      <c r="W1052" s="626"/>
      <c r="X1052" s="626"/>
      <c r="Y1052" s="626"/>
      <c r="Z1052" s="626"/>
      <c r="AA1052" s="626"/>
      <c r="AB1052" s="626"/>
      <c r="AC1052" s="626"/>
      <c r="AD1052" s="626"/>
      <c r="AE1052" s="626"/>
      <c r="AF1052" s="626"/>
    </row>
    <row r="1053" spans="1:32" x14ac:dyDescent="0.25">
      <c r="A1053" s="626"/>
      <c r="B1053" s="626"/>
      <c r="F1053" s="626"/>
      <c r="H1053" s="626"/>
      <c r="I1053" s="626"/>
      <c r="J1053" s="626"/>
      <c r="K1053" s="627"/>
      <c r="L1053" s="677"/>
      <c r="M1053" s="626"/>
      <c r="N1053" s="626"/>
      <c r="O1053" s="626"/>
      <c r="P1053" s="626"/>
      <c r="Q1053" s="626"/>
      <c r="R1053" s="626"/>
      <c r="S1053" s="626"/>
      <c r="T1053" s="626"/>
      <c r="U1053" s="626"/>
      <c r="V1053" s="626"/>
      <c r="W1053" s="626"/>
      <c r="X1053" s="626"/>
      <c r="Y1053" s="626"/>
      <c r="Z1053" s="626"/>
      <c r="AA1053" s="626"/>
      <c r="AB1053" s="626"/>
      <c r="AC1053" s="626"/>
      <c r="AD1053" s="626"/>
      <c r="AE1053" s="626"/>
      <c r="AF1053" s="626"/>
    </row>
    <row r="1054" spans="1:32" x14ac:dyDescent="0.25">
      <c r="A1054" s="626"/>
      <c r="B1054" s="626"/>
      <c r="F1054" s="626"/>
      <c r="H1054" s="626"/>
      <c r="I1054" s="626"/>
      <c r="J1054" s="626"/>
      <c r="K1054" s="627"/>
      <c r="L1054" s="677"/>
      <c r="M1054" s="626"/>
      <c r="N1054" s="626"/>
      <c r="O1054" s="626"/>
      <c r="P1054" s="626"/>
      <c r="Q1054" s="626"/>
      <c r="R1054" s="626"/>
      <c r="S1054" s="626"/>
      <c r="T1054" s="626"/>
      <c r="U1054" s="626"/>
      <c r="V1054" s="626"/>
      <c r="W1054" s="626"/>
      <c r="X1054" s="626"/>
      <c r="Y1054" s="626"/>
      <c r="Z1054" s="626"/>
      <c r="AA1054" s="626"/>
      <c r="AB1054" s="626"/>
      <c r="AC1054" s="626"/>
      <c r="AD1054" s="626"/>
      <c r="AE1054" s="626"/>
      <c r="AF1054" s="626"/>
    </row>
    <row r="1055" spans="1:32" x14ac:dyDescent="0.25">
      <c r="A1055" s="626"/>
      <c r="B1055" s="626"/>
      <c r="F1055" s="626"/>
      <c r="H1055" s="626"/>
      <c r="I1055" s="626"/>
      <c r="J1055" s="626"/>
      <c r="K1055" s="627"/>
      <c r="L1055" s="677"/>
      <c r="M1055" s="626"/>
      <c r="N1055" s="626"/>
      <c r="O1055" s="626"/>
      <c r="P1055" s="626"/>
      <c r="Q1055" s="626"/>
      <c r="R1055" s="626"/>
      <c r="S1055" s="626"/>
      <c r="T1055" s="626"/>
      <c r="U1055" s="626"/>
      <c r="V1055" s="626"/>
      <c r="W1055" s="626"/>
      <c r="X1055" s="626"/>
      <c r="Y1055" s="626"/>
      <c r="Z1055" s="626"/>
      <c r="AA1055" s="626"/>
      <c r="AB1055" s="626"/>
      <c r="AC1055" s="626"/>
      <c r="AD1055" s="626"/>
      <c r="AE1055" s="626"/>
      <c r="AF1055" s="626"/>
    </row>
    <row r="1056" spans="1:32" x14ac:dyDescent="0.25">
      <c r="A1056" s="626"/>
      <c r="B1056" s="626"/>
      <c r="F1056" s="626"/>
      <c r="H1056" s="626"/>
      <c r="I1056" s="626"/>
      <c r="J1056" s="626"/>
      <c r="K1056" s="627"/>
      <c r="L1056" s="677"/>
      <c r="M1056" s="626"/>
      <c r="N1056" s="626"/>
      <c r="O1056" s="626"/>
      <c r="P1056" s="626"/>
      <c r="Q1056" s="626"/>
      <c r="R1056" s="626"/>
      <c r="S1056" s="626"/>
      <c r="T1056" s="626"/>
      <c r="U1056" s="626"/>
      <c r="V1056" s="626"/>
      <c r="W1056" s="626"/>
      <c r="X1056" s="626"/>
      <c r="Y1056" s="626"/>
      <c r="Z1056" s="626"/>
      <c r="AA1056" s="626"/>
      <c r="AB1056" s="626"/>
      <c r="AC1056" s="626"/>
      <c r="AD1056" s="626"/>
      <c r="AE1056" s="626"/>
      <c r="AF1056" s="626"/>
    </row>
    <row r="1057" spans="1:32" x14ac:dyDescent="0.25">
      <c r="A1057" s="626"/>
      <c r="B1057" s="626"/>
      <c r="F1057" s="626"/>
      <c r="H1057" s="626"/>
      <c r="I1057" s="626"/>
      <c r="J1057" s="626"/>
      <c r="K1057" s="627"/>
      <c r="L1057" s="677"/>
      <c r="M1057" s="626"/>
      <c r="N1057" s="626"/>
      <c r="O1057" s="626"/>
      <c r="P1057" s="626"/>
      <c r="Q1057" s="626"/>
      <c r="R1057" s="626"/>
      <c r="S1057" s="626"/>
      <c r="T1057" s="626"/>
      <c r="U1057" s="626"/>
      <c r="V1057" s="626"/>
      <c r="W1057" s="626"/>
      <c r="X1057" s="626"/>
      <c r="Y1057" s="626"/>
      <c r="Z1057" s="626"/>
      <c r="AA1057" s="626"/>
      <c r="AB1057" s="626"/>
      <c r="AC1057" s="626"/>
      <c r="AD1057" s="626"/>
      <c r="AE1057" s="626"/>
      <c r="AF1057" s="626"/>
    </row>
    <row r="1058" spans="1:32" x14ac:dyDescent="0.25">
      <c r="A1058" s="626"/>
      <c r="B1058" s="626"/>
      <c r="F1058" s="626"/>
      <c r="H1058" s="626"/>
      <c r="I1058" s="626"/>
      <c r="J1058" s="626"/>
      <c r="K1058" s="627"/>
      <c r="L1058" s="677"/>
      <c r="M1058" s="626"/>
      <c r="N1058" s="626"/>
      <c r="O1058" s="626"/>
      <c r="P1058" s="626"/>
      <c r="Q1058" s="626"/>
      <c r="R1058" s="626"/>
      <c r="S1058" s="626"/>
      <c r="T1058" s="626"/>
      <c r="U1058" s="626"/>
      <c r="V1058" s="626"/>
      <c r="W1058" s="626"/>
      <c r="X1058" s="626"/>
      <c r="Y1058" s="626"/>
      <c r="Z1058" s="626"/>
      <c r="AA1058" s="626"/>
      <c r="AB1058" s="626"/>
      <c r="AC1058" s="626"/>
      <c r="AD1058" s="626"/>
      <c r="AE1058" s="626"/>
      <c r="AF1058" s="626"/>
    </row>
    <row r="1059" spans="1:32" x14ac:dyDescent="0.25">
      <c r="A1059" s="626"/>
      <c r="B1059" s="626"/>
      <c r="F1059" s="626"/>
      <c r="H1059" s="626"/>
      <c r="I1059" s="626"/>
      <c r="J1059" s="626"/>
      <c r="K1059" s="627"/>
      <c r="L1059" s="677"/>
      <c r="M1059" s="626"/>
      <c r="N1059" s="626"/>
      <c r="O1059" s="626"/>
      <c r="P1059" s="626"/>
      <c r="Q1059" s="626"/>
      <c r="R1059" s="626"/>
      <c r="S1059" s="626"/>
      <c r="T1059" s="626"/>
      <c r="U1059" s="626"/>
      <c r="V1059" s="626"/>
      <c r="W1059" s="626"/>
      <c r="X1059" s="626"/>
      <c r="Y1059" s="626"/>
      <c r="Z1059" s="626"/>
      <c r="AA1059" s="626"/>
      <c r="AB1059" s="626"/>
      <c r="AC1059" s="626"/>
      <c r="AD1059" s="626"/>
      <c r="AE1059" s="626"/>
      <c r="AF1059" s="626"/>
    </row>
    <row r="1060" spans="1:32" x14ac:dyDescent="0.25">
      <c r="A1060" s="626"/>
      <c r="B1060" s="626"/>
      <c r="F1060" s="626"/>
      <c r="H1060" s="626"/>
      <c r="I1060" s="626"/>
      <c r="J1060" s="626"/>
      <c r="K1060" s="627"/>
      <c r="L1060" s="677"/>
      <c r="M1060" s="626"/>
      <c r="N1060" s="626"/>
      <c r="O1060" s="626"/>
      <c r="P1060" s="626"/>
      <c r="Q1060" s="626"/>
      <c r="R1060" s="626"/>
      <c r="S1060" s="626"/>
      <c r="T1060" s="626"/>
      <c r="U1060" s="626"/>
      <c r="V1060" s="626"/>
      <c r="W1060" s="626"/>
      <c r="X1060" s="626"/>
      <c r="Y1060" s="626"/>
      <c r="Z1060" s="626"/>
      <c r="AA1060" s="626"/>
      <c r="AB1060" s="626"/>
      <c r="AC1060" s="626"/>
      <c r="AD1060" s="626"/>
      <c r="AE1060" s="626"/>
      <c r="AF1060" s="626"/>
    </row>
    <row r="1061" spans="1:32" x14ac:dyDescent="0.25">
      <c r="A1061" s="626"/>
      <c r="B1061" s="626"/>
      <c r="F1061" s="626"/>
      <c r="H1061" s="626"/>
      <c r="I1061" s="626"/>
      <c r="J1061" s="626"/>
      <c r="K1061" s="627"/>
      <c r="L1061" s="677"/>
      <c r="M1061" s="626"/>
      <c r="N1061" s="626"/>
      <c r="O1061" s="626"/>
      <c r="P1061" s="626"/>
      <c r="Q1061" s="626"/>
      <c r="R1061" s="626"/>
      <c r="S1061" s="626"/>
      <c r="T1061" s="626"/>
      <c r="U1061" s="626"/>
      <c r="V1061" s="626"/>
      <c r="W1061" s="626"/>
      <c r="X1061" s="626"/>
      <c r="Y1061" s="626"/>
      <c r="Z1061" s="626"/>
      <c r="AA1061" s="626"/>
      <c r="AB1061" s="626"/>
      <c r="AC1061" s="626"/>
      <c r="AD1061" s="626"/>
      <c r="AE1061" s="626"/>
      <c r="AF1061" s="626"/>
    </row>
    <row r="1062" spans="1:32" x14ac:dyDescent="0.25">
      <c r="A1062" s="626"/>
      <c r="B1062" s="626"/>
      <c r="F1062" s="626"/>
      <c r="H1062" s="626"/>
      <c r="I1062" s="626"/>
      <c r="J1062" s="626"/>
      <c r="K1062" s="627"/>
      <c r="L1062" s="677"/>
      <c r="M1062" s="626"/>
      <c r="N1062" s="626"/>
      <c r="O1062" s="626"/>
      <c r="P1062" s="626"/>
      <c r="Q1062" s="626"/>
      <c r="R1062" s="626"/>
      <c r="S1062" s="626"/>
      <c r="T1062" s="626"/>
      <c r="U1062" s="626"/>
      <c r="V1062" s="626"/>
      <c r="W1062" s="626"/>
      <c r="X1062" s="626"/>
      <c r="Y1062" s="626"/>
      <c r="Z1062" s="626"/>
      <c r="AA1062" s="626"/>
      <c r="AB1062" s="626"/>
      <c r="AC1062" s="626"/>
      <c r="AD1062" s="626"/>
      <c r="AE1062" s="626"/>
      <c r="AF1062" s="626"/>
    </row>
    <row r="1063" spans="1:32" x14ac:dyDescent="0.25">
      <c r="A1063" s="626"/>
      <c r="B1063" s="626"/>
      <c r="F1063" s="626"/>
      <c r="H1063" s="626"/>
      <c r="I1063" s="626"/>
      <c r="J1063" s="626"/>
      <c r="K1063" s="627"/>
      <c r="L1063" s="677"/>
      <c r="M1063" s="626"/>
      <c r="N1063" s="626"/>
      <c r="O1063" s="626"/>
      <c r="P1063" s="626"/>
      <c r="Q1063" s="626"/>
      <c r="R1063" s="626"/>
      <c r="S1063" s="626"/>
      <c r="T1063" s="626"/>
      <c r="U1063" s="626"/>
      <c r="V1063" s="626"/>
      <c r="W1063" s="626"/>
      <c r="X1063" s="626"/>
      <c r="Y1063" s="626"/>
      <c r="Z1063" s="626"/>
      <c r="AA1063" s="626"/>
      <c r="AB1063" s="626"/>
      <c r="AC1063" s="626"/>
      <c r="AD1063" s="626"/>
      <c r="AE1063" s="626"/>
      <c r="AF1063" s="626"/>
    </row>
    <row r="1064" spans="1:32" x14ac:dyDescent="0.25">
      <c r="A1064" s="626"/>
      <c r="B1064" s="626"/>
      <c r="F1064" s="626"/>
      <c r="H1064" s="626"/>
      <c r="I1064" s="626"/>
      <c r="J1064" s="626"/>
      <c r="K1064" s="627"/>
      <c r="L1064" s="677"/>
      <c r="M1064" s="626"/>
      <c r="N1064" s="626"/>
      <c r="O1064" s="626"/>
      <c r="P1064" s="626"/>
      <c r="Q1064" s="626"/>
      <c r="R1064" s="626"/>
      <c r="S1064" s="626"/>
      <c r="T1064" s="626"/>
      <c r="U1064" s="626"/>
      <c r="V1064" s="626"/>
      <c r="W1064" s="626"/>
      <c r="X1064" s="626"/>
      <c r="Y1064" s="626"/>
      <c r="Z1064" s="626"/>
      <c r="AA1064" s="626"/>
      <c r="AB1064" s="626"/>
      <c r="AC1064" s="626"/>
      <c r="AD1064" s="626"/>
      <c r="AE1064" s="626"/>
      <c r="AF1064" s="626"/>
    </row>
    <row r="1065" spans="1:32" x14ac:dyDescent="0.25">
      <c r="A1065" s="626"/>
      <c r="B1065" s="626"/>
      <c r="F1065" s="626"/>
      <c r="H1065" s="626"/>
      <c r="I1065" s="626"/>
      <c r="J1065" s="626"/>
      <c r="K1065" s="627"/>
      <c r="L1065" s="677"/>
      <c r="M1065" s="626"/>
      <c r="N1065" s="626"/>
      <c r="O1065" s="626"/>
      <c r="P1065" s="626"/>
      <c r="Q1065" s="626"/>
      <c r="R1065" s="626"/>
      <c r="S1065" s="626"/>
      <c r="T1065" s="626"/>
      <c r="U1065" s="626"/>
      <c r="V1065" s="626"/>
      <c r="W1065" s="626"/>
      <c r="X1065" s="626"/>
      <c r="Y1065" s="626"/>
      <c r="Z1065" s="626"/>
      <c r="AA1065" s="626"/>
      <c r="AB1065" s="626"/>
      <c r="AC1065" s="626"/>
      <c r="AD1065" s="626"/>
      <c r="AE1065" s="626"/>
      <c r="AF1065" s="626"/>
    </row>
    <row r="1066" spans="1:32" x14ac:dyDescent="0.25">
      <c r="A1066" s="626"/>
      <c r="B1066" s="626"/>
      <c r="F1066" s="626"/>
      <c r="H1066" s="626"/>
      <c r="I1066" s="626"/>
      <c r="J1066" s="626"/>
      <c r="K1066" s="627"/>
      <c r="L1066" s="677"/>
      <c r="M1066" s="626"/>
      <c r="N1066" s="626"/>
      <c r="O1066" s="626"/>
      <c r="P1066" s="626"/>
      <c r="Q1066" s="626"/>
      <c r="R1066" s="626"/>
      <c r="S1066" s="626"/>
      <c r="T1066" s="626"/>
      <c r="U1066" s="626"/>
      <c r="V1066" s="626"/>
      <c r="W1066" s="626"/>
      <c r="X1066" s="626"/>
      <c r="Y1066" s="626"/>
      <c r="Z1066" s="626"/>
      <c r="AA1066" s="626"/>
      <c r="AB1066" s="626"/>
      <c r="AC1066" s="626"/>
      <c r="AD1066" s="626"/>
      <c r="AE1066" s="626"/>
      <c r="AF1066" s="626"/>
    </row>
    <row r="1067" spans="1:32" x14ac:dyDescent="0.25">
      <c r="A1067" s="626"/>
      <c r="B1067" s="626"/>
      <c r="F1067" s="626"/>
      <c r="H1067" s="626"/>
      <c r="I1067" s="626"/>
      <c r="J1067" s="626"/>
      <c r="K1067" s="627"/>
      <c r="L1067" s="677"/>
      <c r="M1067" s="626"/>
      <c r="N1067" s="626"/>
      <c r="O1067" s="626"/>
      <c r="P1067" s="626"/>
      <c r="Q1067" s="626"/>
      <c r="R1067" s="626"/>
      <c r="S1067" s="626"/>
      <c r="T1067" s="626"/>
      <c r="U1067" s="626"/>
      <c r="V1067" s="626"/>
      <c r="W1067" s="626"/>
      <c r="X1067" s="626"/>
      <c r="Y1067" s="626"/>
      <c r="Z1067" s="626"/>
      <c r="AA1067" s="626"/>
      <c r="AB1067" s="626"/>
      <c r="AC1067" s="626"/>
      <c r="AD1067" s="626"/>
      <c r="AE1067" s="626"/>
      <c r="AF1067" s="626"/>
    </row>
    <row r="1068" spans="1:32" x14ac:dyDescent="0.25">
      <c r="A1068" s="626"/>
      <c r="B1068" s="626"/>
      <c r="F1068" s="626"/>
      <c r="H1068" s="626"/>
      <c r="I1068" s="626"/>
      <c r="J1068" s="626"/>
      <c r="K1068" s="627"/>
      <c r="L1068" s="677"/>
      <c r="M1068" s="626"/>
      <c r="N1068" s="626"/>
      <c r="O1068" s="626"/>
      <c r="P1068" s="626"/>
      <c r="Q1068" s="626"/>
      <c r="R1068" s="626"/>
      <c r="S1068" s="626"/>
      <c r="T1068" s="626"/>
      <c r="U1068" s="626"/>
      <c r="V1068" s="626"/>
      <c r="W1068" s="626"/>
      <c r="X1068" s="626"/>
      <c r="Y1068" s="626"/>
      <c r="Z1068" s="626"/>
      <c r="AA1068" s="626"/>
      <c r="AB1068" s="626"/>
      <c r="AC1068" s="626"/>
      <c r="AD1068" s="626"/>
      <c r="AE1068" s="626"/>
      <c r="AF1068" s="626"/>
    </row>
    <row r="1069" spans="1:32" x14ac:dyDescent="0.25">
      <c r="A1069" s="626"/>
      <c r="B1069" s="626"/>
      <c r="F1069" s="626"/>
      <c r="H1069" s="626"/>
      <c r="I1069" s="626"/>
      <c r="J1069" s="626"/>
      <c r="K1069" s="627"/>
      <c r="L1069" s="677"/>
      <c r="M1069" s="626"/>
      <c r="N1069" s="626"/>
      <c r="O1069" s="626"/>
      <c r="P1069" s="626"/>
      <c r="Q1069" s="626"/>
      <c r="R1069" s="626"/>
      <c r="S1069" s="626"/>
      <c r="T1069" s="626"/>
      <c r="U1069" s="626"/>
      <c r="V1069" s="626"/>
      <c r="W1069" s="626"/>
      <c r="X1069" s="626"/>
      <c r="Y1069" s="626"/>
      <c r="Z1069" s="626"/>
      <c r="AA1069" s="626"/>
      <c r="AB1069" s="626"/>
      <c r="AC1069" s="626"/>
      <c r="AD1069" s="626"/>
      <c r="AE1069" s="626"/>
      <c r="AF1069" s="626"/>
    </row>
    <row r="1070" spans="1:32" x14ac:dyDescent="0.25">
      <c r="A1070" s="626"/>
      <c r="B1070" s="626"/>
      <c r="F1070" s="626"/>
      <c r="H1070" s="626"/>
      <c r="I1070" s="626"/>
      <c r="J1070" s="626"/>
      <c r="K1070" s="627"/>
      <c r="L1070" s="677"/>
      <c r="M1070" s="626"/>
      <c r="N1070" s="626"/>
      <c r="O1070" s="626"/>
      <c r="P1070" s="626"/>
      <c r="Q1070" s="626"/>
      <c r="R1070" s="626"/>
      <c r="S1070" s="626"/>
      <c r="T1070" s="626"/>
      <c r="U1070" s="626"/>
      <c r="V1070" s="626"/>
      <c r="W1070" s="626"/>
      <c r="X1070" s="626"/>
      <c r="Y1070" s="626"/>
      <c r="Z1070" s="626"/>
      <c r="AA1070" s="626"/>
      <c r="AB1070" s="626"/>
      <c r="AC1070" s="626"/>
      <c r="AD1070" s="626"/>
      <c r="AE1070" s="626"/>
      <c r="AF1070" s="626"/>
    </row>
    <row r="1071" spans="1:32" x14ac:dyDescent="0.25">
      <c r="A1071" s="626"/>
      <c r="B1071" s="626"/>
      <c r="F1071" s="626"/>
      <c r="H1071" s="626"/>
      <c r="I1071" s="626"/>
      <c r="J1071" s="626"/>
      <c r="K1071" s="627"/>
      <c r="L1071" s="677"/>
      <c r="M1071" s="626"/>
      <c r="N1071" s="626"/>
      <c r="O1071" s="626"/>
      <c r="P1071" s="626"/>
      <c r="Q1071" s="626"/>
      <c r="R1071" s="626"/>
      <c r="S1071" s="626"/>
      <c r="T1071" s="626"/>
      <c r="U1071" s="626"/>
      <c r="V1071" s="626"/>
      <c r="W1071" s="626"/>
      <c r="X1071" s="626"/>
      <c r="Y1071" s="626"/>
      <c r="Z1071" s="626"/>
      <c r="AA1071" s="626"/>
      <c r="AB1071" s="626"/>
      <c r="AC1071" s="626"/>
      <c r="AD1071" s="626"/>
      <c r="AE1071" s="626"/>
      <c r="AF1071" s="626"/>
    </row>
    <row r="1072" spans="1:32" x14ac:dyDescent="0.25">
      <c r="A1072" s="626"/>
      <c r="B1072" s="626"/>
      <c r="F1072" s="626"/>
      <c r="H1072" s="626"/>
      <c r="I1072" s="626"/>
      <c r="J1072" s="626"/>
      <c r="K1072" s="627"/>
      <c r="L1072" s="677"/>
      <c r="M1072" s="626"/>
      <c r="N1072" s="626"/>
      <c r="O1072" s="626"/>
      <c r="P1072" s="626"/>
      <c r="Q1072" s="626"/>
      <c r="R1072" s="626"/>
      <c r="S1072" s="626"/>
      <c r="T1072" s="626"/>
      <c r="U1072" s="626"/>
      <c r="V1072" s="626"/>
      <c r="W1072" s="626"/>
      <c r="X1072" s="626"/>
      <c r="Y1072" s="626"/>
      <c r="Z1072" s="626"/>
      <c r="AA1072" s="626"/>
      <c r="AB1072" s="626"/>
      <c r="AC1072" s="626"/>
      <c r="AD1072" s="626"/>
      <c r="AE1072" s="626"/>
      <c r="AF1072" s="626"/>
    </row>
    <row r="1073" spans="1:32" x14ac:dyDescent="0.25">
      <c r="A1073" s="626"/>
      <c r="B1073" s="626"/>
      <c r="F1073" s="626"/>
      <c r="H1073" s="626"/>
      <c r="I1073" s="626"/>
      <c r="J1073" s="626"/>
      <c r="K1073" s="627"/>
      <c r="L1073" s="677"/>
      <c r="M1073" s="626"/>
      <c r="N1073" s="626"/>
      <c r="O1073" s="626"/>
      <c r="P1073" s="626"/>
      <c r="Q1073" s="626"/>
      <c r="R1073" s="626"/>
      <c r="S1073" s="626"/>
      <c r="T1073" s="626"/>
      <c r="U1073" s="626"/>
      <c r="V1073" s="626"/>
      <c r="W1073" s="626"/>
      <c r="X1073" s="626"/>
      <c r="Y1073" s="626"/>
      <c r="Z1073" s="626"/>
      <c r="AA1073" s="626"/>
      <c r="AB1073" s="626"/>
      <c r="AC1073" s="626"/>
      <c r="AD1073" s="626"/>
      <c r="AE1073" s="626"/>
      <c r="AF1073" s="626"/>
    </row>
    <row r="1074" spans="1:32" x14ac:dyDescent="0.25">
      <c r="A1074" s="626"/>
      <c r="B1074" s="626"/>
      <c r="F1074" s="626"/>
      <c r="H1074" s="626"/>
      <c r="I1074" s="626"/>
      <c r="J1074" s="626"/>
      <c r="K1074" s="627"/>
      <c r="L1074" s="677"/>
      <c r="M1074" s="626"/>
      <c r="N1074" s="626"/>
      <c r="O1074" s="626"/>
      <c r="P1074" s="626"/>
      <c r="Q1074" s="626"/>
      <c r="R1074" s="626"/>
      <c r="S1074" s="626"/>
      <c r="T1074" s="626"/>
      <c r="U1074" s="626"/>
      <c r="V1074" s="626"/>
      <c r="W1074" s="626"/>
      <c r="X1074" s="626"/>
      <c r="Y1074" s="626"/>
      <c r="Z1074" s="626"/>
      <c r="AA1074" s="626"/>
      <c r="AB1074" s="626"/>
      <c r="AC1074" s="626"/>
      <c r="AD1074" s="626"/>
      <c r="AE1074" s="626"/>
      <c r="AF1074" s="626"/>
    </row>
    <row r="1075" spans="1:32" x14ac:dyDescent="0.25">
      <c r="A1075" s="626"/>
      <c r="B1075" s="626"/>
      <c r="F1075" s="626"/>
      <c r="H1075" s="626"/>
      <c r="I1075" s="626"/>
      <c r="J1075" s="626"/>
      <c r="K1075" s="627"/>
      <c r="L1075" s="677"/>
      <c r="M1075" s="626"/>
      <c r="N1075" s="626"/>
      <c r="O1075" s="626"/>
      <c r="P1075" s="626"/>
      <c r="Q1075" s="626"/>
      <c r="R1075" s="626"/>
      <c r="S1075" s="626"/>
      <c r="T1075" s="626"/>
      <c r="U1075" s="626"/>
      <c r="V1075" s="626"/>
      <c r="W1075" s="626"/>
      <c r="X1075" s="626"/>
      <c r="Y1075" s="626"/>
      <c r="Z1075" s="626"/>
      <c r="AA1075" s="626"/>
      <c r="AB1075" s="626"/>
      <c r="AC1075" s="626"/>
      <c r="AD1075" s="626"/>
      <c r="AE1075" s="626"/>
      <c r="AF1075" s="626"/>
    </row>
    <row r="1076" spans="1:32" x14ac:dyDescent="0.25">
      <c r="A1076" s="626"/>
      <c r="B1076" s="626"/>
      <c r="F1076" s="626"/>
      <c r="H1076" s="626"/>
      <c r="I1076" s="626"/>
      <c r="J1076" s="626"/>
      <c r="K1076" s="627"/>
      <c r="L1076" s="677"/>
      <c r="M1076" s="626"/>
      <c r="N1076" s="626"/>
      <c r="O1076" s="626"/>
      <c r="P1076" s="626"/>
      <c r="Q1076" s="626"/>
      <c r="R1076" s="626"/>
      <c r="S1076" s="626"/>
      <c r="T1076" s="626"/>
      <c r="U1076" s="626"/>
      <c r="V1076" s="626"/>
      <c r="W1076" s="626"/>
      <c r="X1076" s="626"/>
      <c r="Y1076" s="626"/>
      <c r="Z1076" s="626"/>
      <c r="AA1076" s="626"/>
      <c r="AB1076" s="626"/>
      <c r="AC1076" s="626"/>
      <c r="AD1076" s="626"/>
      <c r="AE1076" s="626"/>
      <c r="AF1076" s="626"/>
    </row>
    <row r="1077" spans="1:32" x14ac:dyDescent="0.25">
      <c r="A1077" s="626"/>
      <c r="B1077" s="626"/>
      <c r="F1077" s="626"/>
      <c r="H1077" s="626"/>
      <c r="I1077" s="626"/>
      <c r="J1077" s="626"/>
      <c r="K1077" s="627"/>
      <c r="L1077" s="677"/>
      <c r="M1077" s="626"/>
      <c r="N1077" s="626"/>
      <c r="O1077" s="626"/>
      <c r="P1077" s="626"/>
      <c r="Q1077" s="626"/>
      <c r="R1077" s="626"/>
      <c r="S1077" s="626"/>
      <c r="T1077" s="626"/>
      <c r="U1077" s="626"/>
      <c r="V1077" s="626"/>
      <c r="W1077" s="626"/>
      <c r="X1077" s="626"/>
      <c r="Y1077" s="626"/>
      <c r="Z1077" s="626"/>
      <c r="AA1077" s="626"/>
      <c r="AB1077" s="626"/>
      <c r="AC1077" s="626"/>
      <c r="AD1077" s="626"/>
      <c r="AE1077" s="626"/>
      <c r="AF1077" s="626"/>
    </row>
    <row r="1078" spans="1:32" x14ac:dyDescent="0.25">
      <c r="A1078" s="626"/>
      <c r="B1078" s="626"/>
      <c r="F1078" s="626"/>
      <c r="H1078" s="626"/>
      <c r="I1078" s="626"/>
      <c r="J1078" s="626"/>
      <c r="K1078" s="627"/>
      <c r="L1078" s="677"/>
      <c r="M1078" s="626"/>
      <c r="N1078" s="626"/>
      <c r="O1078" s="626"/>
      <c r="P1078" s="626"/>
      <c r="Q1078" s="626"/>
      <c r="R1078" s="626"/>
      <c r="S1078" s="626"/>
      <c r="T1078" s="626"/>
      <c r="U1078" s="626"/>
      <c r="V1078" s="626"/>
      <c r="W1078" s="626"/>
      <c r="X1078" s="626"/>
      <c r="Y1078" s="626"/>
      <c r="Z1078" s="626"/>
      <c r="AA1078" s="626"/>
      <c r="AB1078" s="626"/>
      <c r="AC1078" s="626"/>
      <c r="AD1078" s="626"/>
      <c r="AE1078" s="626"/>
      <c r="AF1078" s="626"/>
    </row>
    <row r="1079" spans="1:32" x14ac:dyDescent="0.25">
      <c r="A1079" s="626"/>
      <c r="B1079" s="626"/>
      <c r="F1079" s="626"/>
      <c r="H1079" s="626"/>
      <c r="I1079" s="626"/>
      <c r="J1079" s="626"/>
      <c r="K1079" s="627"/>
      <c r="L1079" s="677"/>
      <c r="M1079" s="626"/>
      <c r="N1079" s="626"/>
      <c r="O1079" s="626"/>
      <c r="P1079" s="626"/>
      <c r="Q1079" s="626"/>
      <c r="R1079" s="626"/>
      <c r="S1079" s="626"/>
      <c r="T1079" s="626"/>
      <c r="U1079" s="626"/>
      <c r="V1079" s="626"/>
      <c r="W1079" s="626"/>
      <c r="X1079" s="626"/>
      <c r="Y1079" s="626"/>
      <c r="Z1079" s="626"/>
      <c r="AA1079" s="626"/>
      <c r="AB1079" s="626"/>
      <c r="AC1079" s="626"/>
      <c r="AD1079" s="626"/>
      <c r="AE1079" s="626"/>
      <c r="AF1079" s="626"/>
    </row>
    <row r="1080" spans="1:32" x14ac:dyDescent="0.25">
      <c r="A1080" s="626"/>
      <c r="B1080" s="626"/>
      <c r="F1080" s="626"/>
      <c r="H1080" s="626"/>
      <c r="I1080" s="626"/>
      <c r="J1080" s="626"/>
      <c r="K1080" s="627"/>
      <c r="L1080" s="677"/>
      <c r="M1080" s="626"/>
      <c r="N1080" s="626"/>
      <c r="O1080" s="626"/>
      <c r="P1080" s="626"/>
      <c r="Q1080" s="626"/>
      <c r="R1080" s="626"/>
      <c r="S1080" s="626"/>
      <c r="T1080" s="626"/>
      <c r="U1080" s="626"/>
      <c r="V1080" s="626"/>
      <c r="W1080" s="626"/>
      <c r="X1080" s="626"/>
      <c r="Y1080" s="626"/>
      <c r="Z1080" s="626"/>
      <c r="AA1080" s="626"/>
      <c r="AB1080" s="626"/>
      <c r="AC1080" s="626"/>
      <c r="AD1080" s="626"/>
      <c r="AE1080" s="626"/>
      <c r="AF1080" s="626"/>
    </row>
    <row r="1081" spans="1:32" x14ac:dyDescent="0.25">
      <c r="A1081" s="626"/>
      <c r="B1081" s="626"/>
      <c r="F1081" s="626"/>
      <c r="H1081" s="626"/>
      <c r="I1081" s="626"/>
      <c r="J1081" s="626"/>
      <c r="K1081" s="627"/>
      <c r="L1081" s="677"/>
      <c r="M1081" s="626"/>
      <c r="N1081" s="626"/>
      <c r="O1081" s="626"/>
      <c r="P1081" s="626"/>
      <c r="Q1081" s="626"/>
      <c r="R1081" s="626"/>
      <c r="S1081" s="626"/>
      <c r="T1081" s="626"/>
      <c r="U1081" s="626"/>
      <c r="V1081" s="626"/>
      <c r="W1081" s="626"/>
      <c r="X1081" s="626"/>
      <c r="Y1081" s="626"/>
      <c r="Z1081" s="626"/>
      <c r="AA1081" s="626"/>
      <c r="AB1081" s="626"/>
      <c r="AC1081" s="626"/>
      <c r="AD1081" s="626"/>
      <c r="AE1081" s="626"/>
      <c r="AF1081" s="626"/>
    </row>
    <row r="1082" spans="1:32" x14ac:dyDescent="0.25">
      <c r="A1082" s="626"/>
      <c r="B1082" s="626"/>
      <c r="F1082" s="626"/>
      <c r="H1082" s="626"/>
      <c r="I1082" s="626"/>
      <c r="J1082" s="626"/>
      <c r="K1082" s="627"/>
      <c r="L1082" s="677"/>
      <c r="M1082" s="626"/>
      <c r="N1082" s="626"/>
      <c r="O1082" s="626"/>
      <c r="P1082" s="626"/>
      <c r="Q1082" s="626"/>
      <c r="R1082" s="626"/>
      <c r="S1082" s="626"/>
      <c r="T1082" s="626"/>
      <c r="U1082" s="626"/>
      <c r="V1082" s="626"/>
      <c r="W1082" s="626"/>
      <c r="X1082" s="626"/>
      <c r="Y1082" s="626"/>
      <c r="Z1082" s="626"/>
      <c r="AA1082" s="626"/>
      <c r="AB1082" s="626"/>
      <c r="AC1082" s="626"/>
      <c r="AD1082" s="626"/>
      <c r="AE1082" s="626"/>
      <c r="AF1082" s="626"/>
    </row>
    <row r="1083" spans="1:32" x14ac:dyDescent="0.25">
      <c r="A1083" s="626"/>
      <c r="B1083" s="626"/>
      <c r="F1083" s="626"/>
      <c r="H1083" s="626"/>
      <c r="I1083" s="626"/>
      <c r="J1083" s="626"/>
      <c r="K1083" s="627"/>
      <c r="L1083" s="677"/>
      <c r="M1083" s="626"/>
      <c r="N1083" s="626"/>
      <c r="O1083" s="626"/>
      <c r="P1083" s="626"/>
      <c r="Q1083" s="626"/>
      <c r="R1083" s="626"/>
      <c r="S1083" s="626"/>
      <c r="T1083" s="626"/>
      <c r="U1083" s="626"/>
      <c r="V1083" s="626"/>
      <c r="W1083" s="626"/>
      <c r="X1083" s="626"/>
      <c r="Y1083" s="626"/>
      <c r="Z1083" s="626"/>
      <c r="AA1083" s="626"/>
      <c r="AB1083" s="626"/>
      <c r="AC1083" s="626"/>
      <c r="AD1083" s="626"/>
      <c r="AE1083" s="626"/>
      <c r="AF1083" s="626"/>
    </row>
    <row r="1084" spans="1:32" x14ac:dyDescent="0.25">
      <c r="A1084" s="626"/>
      <c r="B1084" s="626"/>
      <c r="F1084" s="626"/>
      <c r="H1084" s="626"/>
      <c r="I1084" s="626"/>
      <c r="J1084" s="626"/>
      <c r="K1084" s="627"/>
      <c r="L1084" s="677"/>
      <c r="M1084" s="626"/>
      <c r="N1084" s="626"/>
      <c r="O1084" s="626"/>
      <c r="P1084" s="626"/>
      <c r="Q1084" s="626"/>
      <c r="R1084" s="626"/>
      <c r="S1084" s="626"/>
      <c r="T1084" s="626"/>
      <c r="U1084" s="626"/>
      <c r="V1084" s="626"/>
      <c r="W1084" s="626"/>
      <c r="X1084" s="626"/>
      <c r="Y1084" s="626"/>
      <c r="Z1084" s="626"/>
      <c r="AA1084" s="626"/>
      <c r="AB1084" s="626"/>
      <c r="AC1084" s="626"/>
      <c r="AD1084" s="626"/>
      <c r="AE1084" s="626"/>
      <c r="AF1084" s="626"/>
    </row>
    <row r="1085" spans="1:32" x14ac:dyDescent="0.25">
      <c r="A1085" s="626"/>
      <c r="B1085" s="626"/>
      <c r="F1085" s="626"/>
      <c r="H1085" s="626"/>
      <c r="I1085" s="626"/>
      <c r="J1085" s="626"/>
      <c r="K1085" s="627"/>
      <c r="L1085" s="677"/>
      <c r="M1085" s="626"/>
      <c r="N1085" s="626"/>
      <c r="O1085" s="626"/>
      <c r="P1085" s="626"/>
      <c r="Q1085" s="626"/>
      <c r="R1085" s="626"/>
      <c r="S1085" s="626"/>
      <c r="T1085" s="626"/>
      <c r="U1085" s="626"/>
      <c r="V1085" s="626"/>
      <c r="W1085" s="626"/>
      <c r="X1085" s="626"/>
      <c r="Y1085" s="626"/>
      <c r="Z1085" s="626"/>
      <c r="AA1085" s="626"/>
      <c r="AB1085" s="626"/>
      <c r="AC1085" s="626"/>
      <c r="AD1085" s="626"/>
      <c r="AE1085" s="626"/>
      <c r="AF1085" s="626"/>
    </row>
    <row r="1086" spans="1:32" x14ac:dyDescent="0.25">
      <c r="A1086" s="626"/>
      <c r="B1086" s="626"/>
      <c r="F1086" s="626"/>
      <c r="H1086" s="626"/>
      <c r="I1086" s="626"/>
      <c r="J1086" s="626"/>
      <c r="K1086" s="627"/>
      <c r="L1086" s="677"/>
      <c r="M1086" s="626"/>
      <c r="N1086" s="626"/>
      <c r="O1086" s="626"/>
      <c r="P1086" s="626"/>
      <c r="Q1086" s="626"/>
      <c r="R1086" s="626"/>
      <c r="S1086" s="626"/>
      <c r="T1086" s="626"/>
      <c r="U1086" s="626"/>
      <c r="V1086" s="626"/>
      <c r="W1086" s="626"/>
      <c r="X1086" s="626"/>
      <c r="Y1086" s="626"/>
      <c r="Z1086" s="626"/>
      <c r="AA1086" s="626"/>
      <c r="AB1086" s="626"/>
      <c r="AC1086" s="626"/>
      <c r="AD1086" s="626"/>
      <c r="AE1086" s="626"/>
      <c r="AF1086" s="626"/>
    </row>
    <row r="1087" spans="1:32" x14ac:dyDescent="0.25">
      <c r="A1087" s="626"/>
      <c r="B1087" s="626"/>
      <c r="F1087" s="626"/>
      <c r="H1087" s="626"/>
      <c r="I1087" s="626"/>
      <c r="J1087" s="626"/>
      <c r="K1087" s="627"/>
      <c r="L1087" s="677"/>
      <c r="M1087" s="626"/>
      <c r="N1087" s="626"/>
      <c r="O1087" s="626"/>
      <c r="P1087" s="626"/>
      <c r="Q1087" s="626"/>
      <c r="R1087" s="626"/>
      <c r="S1087" s="626"/>
      <c r="T1087" s="626"/>
      <c r="U1087" s="626"/>
      <c r="V1087" s="626"/>
      <c r="W1087" s="626"/>
      <c r="X1087" s="626"/>
      <c r="Y1087" s="626"/>
      <c r="Z1087" s="626"/>
      <c r="AA1087" s="626"/>
      <c r="AB1087" s="626"/>
      <c r="AC1087" s="626"/>
      <c r="AD1087" s="626"/>
      <c r="AE1087" s="626"/>
      <c r="AF1087" s="626"/>
    </row>
    <row r="1088" spans="1:32" x14ac:dyDescent="0.25">
      <c r="A1088" s="626"/>
      <c r="B1088" s="626"/>
      <c r="F1088" s="626"/>
      <c r="H1088" s="626"/>
      <c r="I1088" s="626"/>
      <c r="J1088" s="626"/>
      <c r="K1088" s="627"/>
      <c r="L1088" s="677"/>
      <c r="M1088" s="626"/>
      <c r="N1088" s="626"/>
      <c r="O1088" s="626"/>
      <c r="P1088" s="626"/>
      <c r="Q1088" s="626"/>
      <c r="R1088" s="626"/>
      <c r="S1088" s="626"/>
      <c r="T1088" s="626"/>
      <c r="U1088" s="626"/>
      <c r="V1088" s="626"/>
      <c r="W1088" s="626"/>
      <c r="X1088" s="626"/>
      <c r="Y1088" s="626"/>
      <c r="Z1088" s="626"/>
      <c r="AA1088" s="626"/>
      <c r="AB1088" s="626"/>
      <c r="AC1088" s="626"/>
      <c r="AD1088" s="626"/>
      <c r="AE1088" s="626"/>
      <c r="AF1088" s="626"/>
    </row>
    <row r="1089" spans="1:32" x14ac:dyDescent="0.25">
      <c r="A1089" s="626"/>
      <c r="B1089" s="626"/>
      <c r="F1089" s="626"/>
      <c r="H1089" s="626"/>
      <c r="I1089" s="626"/>
      <c r="J1089" s="626"/>
      <c r="K1089" s="627"/>
      <c r="L1089" s="677"/>
      <c r="M1089" s="626"/>
      <c r="N1089" s="626"/>
      <c r="O1089" s="626"/>
      <c r="P1089" s="626"/>
      <c r="Q1089" s="626"/>
      <c r="R1089" s="626"/>
      <c r="S1089" s="626"/>
      <c r="T1089" s="626"/>
      <c r="U1089" s="626"/>
      <c r="V1089" s="626"/>
      <c r="W1089" s="626"/>
      <c r="X1089" s="626"/>
      <c r="Y1089" s="626"/>
      <c r="Z1089" s="626"/>
      <c r="AA1089" s="626"/>
      <c r="AB1089" s="626"/>
      <c r="AC1089" s="626"/>
      <c r="AD1089" s="626"/>
      <c r="AE1089" s="626"/>
      <c r="AF1089" s="626"/>
    </row>
    <row r="1090" spans="1:32" x14ac:dyDescent="0.25">
      <c r="A1090" s="626"/>
      <c r="B1090" s="626"/>
      <c r="F1090" s="626"/>
      <c r="H1090" s="626"/>
      <c r="I1090" s="626"/>
      <c r="J1090" s="626"/>
      <c r="K1090" s="627"/>
      <c r="L1090" s="677"/>
      <c r="M1090" s="626"/>
      <c r="N1090" s="626"/>
      <c r="O1090" s="626"/>
      <c r="P1090" s="626"/>
      <c r="Q1090" s="626"/>
      <c r="R1090" s="626"/>
      <c r="S1090" s="626"/>
      <c r="T1090" s="626"/>
      <c r="U1090" s="626"/>
      <c r="V1090" s="626"/>
      <c r="W1090" s="626"/>
      <c r="X1090" s="626"/>
      <c r="Y1090" s="626"/>
      <c r="Z1090" s="626"/>
      <c r="AA1090" s="626"/>
      <c r="AB1090" s="626"/>
      <c r="AC1090" s="626"/>
      <c r="AD1090" s="626"/>
      <c r="AE1090" s="626"/>
      <c r="AF1090" s="626"/>
    </row>
    <row r="1091" spans="1:32" x14ac:dyDescent="0.25">
      <c r="A1091" s="626"/>
      <c r="B1091" s="626"/>
      <c r="F1091" s="626"/>
      <c r="H1091" s="626"/>
      <c r="I1091" s="626"/>
      <c r="J1091" s="626"/>
      <c r="K1091" s="627"/>
      <c r="L1091" s="677"/>
      <c r="M1091" s="626"/>
      <c r="N1091" s="626"/>
      <c r="O1091" s="626"/>
      <c r="P1091" s="626"/>
      <c r="Q1091" s="626"/>
      <c r="R1091" s="626"/>
      <c r="S1091" s="626"/>
      <c r="T1091" s="626"/>
      <c r="U1091" s="626"/>
      <c r="V1091" s="626"/>
      <c r="W1091" s="626"/>
      <c r="X1091" s="626"/>
      <c r="Y1091" s="626"/>
      <c r="Z1091" s="626"/>
      <c r="AA1091" s="626"/>
      <c r="AB1091" s="626"/>
      <c r="AC1091" s="626"/>
      <c r="AD1091" s="626"/>
      <c r="AE1091" s="626"/>
      <c r="AF1091" s="626"/>
    </row>
    <row r="1092" spans="1:32" x14ac:dyDescent="0.25">
      <c r="A1092" s="626"/>
      <c r="B1092" s="626"/>
      <c r="F1092" s="626"/>
      <c r="H1092" s="626"/>
      <c r="I1092" s="626"/>
      <c r="J1092" s="626"/>
      <c r="K1092" s="627"/>
      <c r="L1092" s="677"/>
      <c r="M1092" s="626"/>
      <c r="N1092" s="626"/>
      <c r="O1092" s="626"/>
      <c r="P1092" s="626"/>
      <c r="Q1092" s="626"/>
      <c r="R1092" s="626"/>
      <c r="S1092" s="626"/>
      <c r="T1092" s="626"/>
      <c r="U1092" s="626"/>
      <c r="V1092" s="626"/>
      <c r="W1092" s="626"/>
      <c r="X1092" s="626"/>
      <c r="Y1092" s="626"/>
      <c r="Z1092" s="626"/>
      <c r="AA1092" s="626"/>
      <c r="AB1092" s="626"/>
      <c r="AC1092" s="626"/>
      <c r="AD1092" s="626"/>
      <c r="AE1092" s="626"/>
      <c r="AF1092" s="626"/>
    </row>
    <row r="1093" spans="1:32" x14ac:dyDescent="0.25">
      <c r="A1093" s="626"/>
      <c r="B1093" s="626"/>
      <c r="F1093" s="626"/>
      <c r="H1093" s="626"/>
      <c r="I1093" s="626"/>
      <c r="J1093" s="626"/>
      <c r="K1093" s="627"/>
      <c r="L1093" s="677"/>
      <c r="M1093" s="626"/>
      <c r="N1093" s="626"/>
      <c r="O1093" s="626"/>
      <c r="P1093" s="626"/>
      <c r="Q1093" s="626"/>
      <c r="R1093" s="626"/>
      <c r="S1093" s="626"/>
      <c r="T1093" s="626"/>
      <c r="U1093" s="626"/>
      <c r="V1093" s="626"/>
      <c r="W1093" s="626"/>
      <c r="X1093" s="626"/>
      <c r="Y1093" s="626"/>
      <c r="Z1093" s="626"/>
      <c r="AA1093" s="626"/>
      <c r="AB1093" s="626"/>
      <c r="AC1093" s="626"/>
      <c r="AD1093" s="626"/>
      <c r="AE1093" s="626"/>
      <c r="AF1093" s="626"/>
    </row>
    <row r="1094" spans="1:32" x14ac:dyDescent="0.25">
      <c r="A1094" s="626"/>
      <c r="B1094" s="626"/>
      <c r="F1094" s="626"/>
      <c r="H1094" s="626"/>
      <c r="I1094" s="626"/>
      <c r="J1094" s="626"/>
      <c r="K1094" s="627"/>
      <c r="L1094" s="677"/>
      <c r="M1094" s="626"/>
      <c r="N1094" s="626"/>
      <c r="O1094" s="626"/>
      <c r="P1094" s="626"/>
      <c r="Q1094" s="626"/>
      <c r="R1094" s="626"/>
      <c r="S1094" s="626"/>
      <c r="T1094" s="626"/>
      <c r="U1094" s="626"/>
      <c r="V1094" s="626"/>
      <c r="W1094" s="626"/>
      <c r="X1094" s="626"/>
      <c r="Y1094" s="626"/>
      <c r="Z1094" s="626"/>
      <c r="AA1094" s="626"/>
      <c r="AB1094" s="626"/>
      <c r="AC1094" s="626"/>
      <c r="AD1094" s="626"/>
      <c r="AE1094" s="626"/>
      <c r="AF1094" s="626"/>
    </row>
    <row r="1095" spans="1:32" x14ac:dyDescent="0.25">
      <c r="A1095" s="626"/>
      <c r="B1095" s="626"/>
      <c r="F1095" s="626"/>
      <c r="H1095" s="626"/>
      <c r="I1095" s="626"/>
      <c r="J1095" s="626"/>
      <c r="K1095" s="627"/>
      <c r="L1095" s="677"/>
      <c r="M1095" s="626"/>
      <c r="N1095" s="626"/>
      <c r="O1095" s="626"/>
      <c r="P1095" s="626"/>
      <c r="Q1095" s="626"/>
      <c r="R1095" s="626"/>
      <c r="S1095" s="626"/>
      <c r="T1095" s="626"/>
      <c r="U1095" s="626"/>
      <c r="V1095" s="626"/>
      <c r="W1095" s="626"/>
      <c r="X1095" s="626"/>
      <c r="Y1095" s="626"/>
      <c r="Z1095" s="626"/>
      <c r="AA1095" s="626"/>
      <c r="AB1095" s="626"/>
      <c r="AC1095" s="626"/>
      <c r="AD1095" s="626"/>
      <c r="AE1095" s="626"/>
      <c r="AF1095" s="626"/>
    </row>
    <row r="1096" spans="1:32" x14ac:dyDescent="0.25">
      <c r="A1096" s="626"/>
      <c r="B1096" s="626"/>
      <c r="F1096" s="626"/>
      <c r="H1096" s="626"/>
      <c r="I1096" s="626"/>
      <c r="J1096" s="626"/>
      <c r="K1096" s="627"/>
      <c r="L1096" s="677"/>
      <c r="M1096" s="626"/>
      <c r="N1096" s="626"/>
      <c r="O1096" s="626"/>
      <c r="P1096" s="626"/>
      <c r="Q1096" s="626"/>
      <c r="R1096" s="626"/>
      <c r="S1096" s="626"/>
      <c r="T1096" s="626"/>
      <c r="U1096" s="626"/>
      <c r="V1096" s="626"/>
      <c r="W1096" s="626"/>
      <c r="X1096" s="626"/>
      <c r="Y1096" s="626"/>
      <c r="Z1096" s="626"/>
      <c r="AA1096" s="626"/>
      <c r="AB1096" s="626"/>
      <c r="AC1096" s="626"/>
      <c r="AD1096" s="626"/>
      <c r="AE1096" s="626"/>
      <c r="AF1096" s="626"/>
    </row>
    <row r="1097" spans="1:32" x14ac:dyDescent="0.25">
      <c r="A1097" s="626"/>
      <c r="B1097" s="626"/>
      <c r="F1097" s="626"/>
      <c r="H1097" s="626"/>
      <c r="I1097" s="626"/>
      <c r="J1097" s="626"/>
      <c r="K1097" s="627"/>
      <c r="L1097" s="677"/>
      <c r="M1097" s="626"/>
      <c r="N1097" s="626"/>
      <c r="O1097" s="626"/>
      <c r="P1097" s="626"/>
      <c r="Q1097" s="626"/>
      <c r="R1097" s="626"/>
      <c r="S1097" s="626"/>
      <c r="T1097" s="626"/>
      <c r="U1097" s="626"/>
      <c r="V1097" s="626"/>
      <c r="W1097" s="626"/>
      <c r="X1097" s="626"/>
      <c r="Y1097" s="626"/>
      <c r="Z1097" s="626"/>
      <c r="AA1097" s="626"/>
      <c r="AB1097" s="626"/>
      <c r="AC1097" s="626"/>
      <c r="AD1097" s="626"/>
      <c r="AE1097" s="626"/>
      <c r="AF1097" s="626"/>
    </row>
    <row r="1098" spans="1:32" x14ac:dyDescent="0.25">
      <c r="A1098" s="626"/>
      <c r="B1098" s="626"/>
      <c r="F1098" s="626"/>
      <c r="H1098" s="626"/>
      <c r="I1098" s="626"/>
      <c r="J1098" s="626"/>
      <c r="K1098" s="627"/>
      <c r="L1098" s="677"/>
      <c r="M1098" s="626"/>
      <c r="N1098" s="626"/>
      <c r="O1098" s="626"/>
      <c r="P1098" s="626"/>
      <c r="Q1098" s="626"/>
      <c r="R1098" s="626"/>
      <c r="S1098" s="626"/>
      <c r="T1098" s="626"/>
      <c r="U1098" s="626"/>
      <c r="V1098" s="626"/>
      <c r="W1098" s="626"/>
      <c r="X1098" s="626"/>
      <c r="Y1098" s="626"/>
      <c r="Z1098" s="626"/>
      <c r="AA1098" s="626"/>
      <c r="AB1098" s="626"/>
      <c r="AC1098" s="626"/>
      <c r="AD1098" s="626"/>
      <c r="AE1098" s="626"/>
      <c r="AF1098" s="626"/>
    </row>
    <row r="1099" spans="1:32" x14ac:dyDescent="0.25">
      <c r="A1099" s="626"/>
      <c r="B1099" s="626"/>
      <c r="F1099" s="626"/>
      <c r="H1099" s="626"/>
      <c r="I1099" s="626"/>
      <c r="J1099" s="626"/>
      <c r="K1099" s="627"/>
      <c r="L1099" s="677"/>
      <c r="M1099" s="626"/>
      <c r="N1099" s="626"/>
      <c r="O1099" s="626"/>
      <c r="P1099" s="626"/>
      <c r="Q1099" s="626"/>
      <c r="R1099" s="626"/>
      <c r="S1099" s="626"/>
      <c r="T1099" s="626"/>
      <c r="U1099" s="626"/>
      <c r="V1099" s="626"/>
      <c r="W1099" s="626"/>
      <c r="X1099" s="626"/>
      <c r="Y1099" s="626"/>
      <c r="Z1099" s="626"/>
      <c r="AA1099" s="626"/>
      <c r="AB1099" s="626"/>
      <c r="AC1099" s="626"/>
      <c r="AD1099" s="626"/>
      <c r="AE1099" s="626"/>
      <c r="AF1099" s="626"/>
    </row>
    <row r="1100" spans="1:32" x14ac:dyDescent="0.25">
      <c r="A1100" s="626"/>
      <c r="B1100" s="626"/>
      <c r="F1100" s="626"/>
      <c r="H1100" s="626"/>
      <c r="I1100" s="626"/>
      <c r="J1100" s="626"/>
      <c r="K1100" s="627"/>
      <c r="L1100" s="677"/>
      <c r="M1100" s="626"/>
      <c r="N1100" s="626"/>
      <c r="O1100" s="626"/>
      <c r="P1100" s="626"/>
      <c r="Q1100" s="626"/>
      <c r="R1100" s="626"/>
      <c r="S1100" s="626"/>
      <c r="T1100" s="626"/>
      <c r="U1100" s="626"/>
      <c r="V1100" s="626"/>
      <c r="W1100" s="626"/>
      <c r="X1100" s="626"/>
      <c r="Y1100" s="626"/>
      <c r="Z1100" s="626"/>
      <c r="AA1100" s="626"/>
      <c r="AB1100" s="626"/>
      <c r="AC1100" s="626"/>
      <c r="AD1100" s="626"/>
      <c r="AE1100" s="626"/>
      <c r="AF1100" s="626"/>
    </row>
    <row r="1101" spans="1:32" x14ac:dyDescent="0.25">
      <c r="A1101" s="626"/>
      <c r="B1101" s="626"/>
      <c r="F1101" s="626"/>
      <c r="H1101" s="626"/>
      <c r="I1101" s="626"/>
      <c r="J1101" s="626"/>
      <c r="K1101" s="627"/>
      <c r="L1101" s="677"/>
      <c r="M1101" s="626"/>
      <c r="N1101" s="626"/>
      <c r="O1101" s="626"/>
      <c r="P1101" s="626"/>
      <c r="Q1101" s="626"/>
      <c r="R1101" s="626"/>
      <c r="S1101" s="626"/>
      <c r="T1101" s="626"/>
      <c r="U1101" s="626"/>
      <c r="V1101" s="626"/>
      <c r="W1101" s="626"/>
      <c r="X1101" s="626"/>
      <c r="Y1101" s="626"/>
      <c r="Z1101" s="626"/>
      <c r="AA1101" s="626"/>
      <c r="AB1101" s="626"/>
      <c r="AC1101" s="626"/>
      <c r="AD1101" s="626"/>
      <c r="AE1101" s="626"/>
      <c r="AF1101" s="626"/>
    </row>
    <row r="1102" spans="1:32" x14ac:dyDescent="0.25">
      <c r="A1102" s="626"/>
      <c r="B1102" s="626"/>
      <c r="F1102" s="626"/>
      <c r="H1102" s="626"/>
      <c r="I1102" s="626"/>
      <c r="J1102" s="626"/>
      <c r="K1102" s="627"/>
      <c r="L1102" s="677"/>
      <c r="M1102" s="626"/>
      <c r="N1102" s="626"/>
      <c r="O1102" s="626"/>
      <c r="P1102" s="626"/>
      <c r="Q1102" s="626"/>
      <c r="R1102" s="626"/>
      <c r="S1102" s="626"/>
      <c r="T1102" s="626"/>
      <c r="U1102" s="626"/>
      <c r="V1102" s="626"/>
      <c r="W1102" s="626"/>
      <c r="X1102" s="626"/>
      <c r="Y1102" s="626"/>
      <c r="Z1102" s="626"/>
      <c r="AA1102" s="626"/>
      <c r="AB1102" s="626"/>
      <c r="AC1102" s="626"/>
      <c r="AD1102" s="626"/>
      <c r="AE1102" s="626"/>
      <c r="AF1102" s="626"/>
    </row>
    <row r="1103" spans="1:32" x14ac:dyDescent="0.25">
      <c r="A1103" s="626"/>
      <c r="B1103" s="626"/>
      <c r="F1103" s="626"/>
      <c r="H1103" s="626"/>
      <c r="I1103" s="626"/>
      <c r="J1103" s="626"/>
      <c r="K1103" s="627"/>
      <c r="L1103" s="677"/>
      <c r="M1103" s="626"/>
      <c r="N1103" s="626"/>
      <c r="O1103" s="626"/>
      <c r="P1103" s="626"/>
      <c r="Q1103" s="626"/>
      <c r="R1103" s="626"/>
      <c r="S1103" s="626"/>
      <c r="T1103" s="626"/>
      <c r="U1103" s="626"/>
      <c r="V1103" s="626"/>
      <c r="W1103" s="626"/>
      <c r="X1103" s="626"/>
      <c r="Y1103" s="626"/>
      <c r="Z1103" s="626"/>
      <c r="AA1103" s="626"/>
      <c r="AB1103" s="626"/>
      <c r="AC1103" s="626"/>
      <c r="AD1103" s="626"/>
      <c r="AE1103" s="626"/>
      <c r="AF1103" s="626"/>
    </row>
    <row r="1104" spans="1:32" x14ac:dyDescent="0.25">
      <c r="A1104" s="626"/>
      <c r="B1104" s="626"/>
      <c r="F1104" s="626"/>
      <c r="H1104" s="626"/>
      <c r="I1104" s="626"/>
      <c r="J1104" s="626"/>
      <c r="K1104" s="627"/>
      <c r="L1104" s="677"/>
      <c r="M1104" s="626"/>
      <c r="N1104" s="626"/>
      <c r="O1104" s="626"/>
      <c r="P1104" s="626"/>
      <c r="Q1104" s="626"/>
      <c r="R1104" s="626"/>
      <c r="S1104" s="626"/>
      <c r="T1104" s="626"/>
      <c r="U1104" s="626"/>
      <c r="V1104" s="626"/>
      <c r="W1104" s="626"/>
      <c r="X1104" s="626"/>
      <c r="Y1104" s="626"/>
      <c r="Z1104" s="626"/>
      <c r="AA1104" s="626"/>
      <c r="AB1104" s="626"/>
      <c r="AC1104" s="626"/>
      <c r="AD1104" s="626"/>
      <c r="AE1104" s="626"/>
      <c r="AF1104" s="626"/>
    </row>
    <row r="1105" spans="1:32" x14ac:dyDescent="0.25">
      <c r="A1105" s="626"/>
      <c r="B1105" s="626"/>
      <c r="F1105" s="626"/>
      <c r="H1105" s="626"/>
      <c r="I1105" s="626"/>
      <c r="J1105" s="626"/>
      <c r="K1105" s="627"/>
      <c r="L1105" s="677"/>
      <c r="M1105" s="626"/>
      <c r="N1105" s="626"/>
      <c r="O1105" s="626"/>
      <c r="P1105" s="626"/>
      <c r="Q1105" s="626"/>
      <c r="R1105" s="626"/>
      <c r="S1105" s="626"/>
      <c r="T1105" s="626"/>
      <c r="U1105" s="626"/>
      <c r="V1105" s="626"/>
      <c r="W1105" s="626"/>
      <c r="X1105" s="626"/>
      <c r="Y1105" s="626"/>
      <c r="Z1105" s="626"/>
      <c r="AA1105" s="626"/>
      <c r="AB1105" s="626"/>
      <c r="AC1105" s="626"/>
      <c r="AD1105" s="626"/>
      <c r="AE1105" s="626"/>
      <c r="AF1105" s="626"/>
    </row>
    <row r="1106" spans="1:32" x14ac:dyDescent="0.25">
      <c r="A1106" s="626"/>
      <c r="B1106" s="626"/>
      <c r="F1106" s="626"/>
      <c r="H1106" s="626"/>
      <c r="I1106" s="626"/>
      <c r="J1106" s="626"/>
      <c r="K1106" s="627"/>
      <c r="L1106" s="677"/>
      <c r="M1106" s="626"/>
      <c r="N1106" s="626"/>
      <c r="O1106" s="626"/>
      <c r="P1106" s="626"/>
      <c r="Q1106" s="626"/>
      <c r="R1106" s="626"/>
      <c r="S1106" s="626"/>
      <c r="T1106" s="626"/>
      <c r="U1106" s="626"/>
      <c r="V1106" s="626"/>
      <c r="W1106" s="626"/>
      <c r="X1106" s="626"/>
      <c r="Y1106" s="626"/>
      <c r="Z1106" s="626"/>
      <c r="AA1106" s="626"/>
      <c r="AB1106" s="626"/>
      <c r="AC1106" s="626"/>
      <c r="AD1106" s="626"/>
      <c r="AE1106" s="626"/>
      <c r="AF1106" s="626"/>
    </row>
    <row r="1107" spans="1:32" x14ac:dyDescent="0.25">
      <c r="A1107" s="626"/>
      <c r="B1107" s="626"/>
      <c r="F1107" s="626"/>
      <c r="H1107" s="626"/>
      <c r="I1107" s="626"/>
      <c r="J1107" s="626"/>
      <c r="K1107" s="627"/>
      <c r="L1107" s="677"/>
      <c r="M1107" s="626"/>
      <c r="N1107" s="626"/>
      <c r="O1107" s="626"/>
      <c r="P1107" s="626"/>
      <c r="Q1107" s="626"/>
      <c r="R1107" s="626"/>
      <c r="S1107" s="626"/>
      <c r="T1107" s="626"/>
      <c r="U1107" s="626"/>
      <c r="V1107" s="626"/>
      <c r="W1107" s="626"/>
      <c r="X1107" s="626"/>
      <c r="Y1107" s="626"/>
      <c r="Z1107" s="626"/>
      <c r="AA1107" s="626"/>
      <c r="AB1107" s="626"/>
      <c r="AC1107" s="626"/>
      <c r="AD1107" s="626"/>
      <c r="AE1107" s="626"/>
      <c r="AF1107" s="626"/>
    </row>
    <row r="1108" spans="1:32" x14ac:dyDescent="0.25">
      <c r="A1108" s="626"/>
      <c r="B1108" s="626"/>
      <c r="F1108" s="626"/>
      <c r="H1108" s="626"/>
      <c r="I1108" s="626"/>
      <c r="J1108" s="626"/>
      <c r="K1108" s="627"/>
      <c r="L1108" s="677"/>
      <c r="M1108" s="626"/>
      <c r="N1108" s="626"/>
      <c r="O1108" s="626"/>
      <c r="P1108" s="626"/>
      <c r="Q1108" s="626"/>
      <c r="R1108" s="626"/>
      <c r="S1108" s="626"/>
      <c r="T1108" s="626"/>
      <c r="U1108" s="626"/>
      <c r="V1108" s="626"/>
      <c r="W1108" s="626"/>
      <c r="X1108" s="626"/>
      <c r="Y1108" s="626"/>
      <c r="Z1108" s="626"/>
      <c r="AA1108" s="626"/>
      <c r="AB1108" s="626"/>
      <c r="AC1108" s="626"/>
      <c r="AD1108" s="626"/>
      <c r="AE1108" s="626"/>
      <c r="AF1108" s="626"/>
    </row>
    <row r="1109" spans="1:32" x14ac:dyDescent="0.25">
      <c r="A1109" s="626"/>
      <c r="B1109" s="626"/>
      <c r="F1109" s="626"/>
      <c r="H1109" s="626"/>
      <c r="I1109" s="626"/>
      <c r="J1109" s="626"/>
      <c r="K1109" s="627"/>
      <c r="L1109" s="677"/>
      <c r="M1109" s="626"/>
      <c r="N1109" s="626"/>
      <c r="O1109" s="626"/>
      <c r="P1109" s="626"/>
      <c r="Q1109" s="626"/>
      <c r="R1109" s="626"/>
      <c r="S1109" s="626"/>
      <c r="T1109" s="626"/>
      <c r="U1109" s="626"/>
      <c r="V1109" s="626"/>
      <c r="W1109" s="626"/>
      <c r="X1109" s="626"/>
      <c r="Y1109" s="626"/>
      <c r="Z1109" s="626"/>
      <c r="AA1109" s="626"/>
      <c r="AB1109" s="626"/>
      <c r="AC1109" s="626"/>
      <c r="AD1109" s="626"/>
      <c r="AE1109" s="626"/>
      <c r="AF1109" s="626"/>
    </row>
    <row r="1110" spans="1:32" x14ac:dyDescent="0.25">
      <c r="A1110" s="626"/>
      <c r="B1110" s="626"/>
      <c r="F1110" s="626"/>
      <c r="H1110" s="626"/>
      <c r="I1110" s="626"/>
      <c r="J1110" s="626"/>
      <c r="K1110" s="627"/>
      <c r="L1110" s="677"/>
      <c r="M1110" s="626"/>
      <c r="N1110" s="626"/>
      <c r="O1110" s="626"/>
      <c r="P1110" s="626"/>
      <c r="Q1110" s="626"/>
      <c r="R1110" s="626"/>
      <c r="S1110" s="626"/>
      <c r="T1110" s="626"/>
      <c r="U1110" s="626"/>
      <c r="V1110" s="626"/>
      <c r="W1110" s="626"/>
      <c r="X1110" s="626"/>
      <c r="Y1110" s="626"/>
      <c r="Z1110" s="626"/>
      <c r="AA1110" s="626"/>
      <c r="AB1110" s="626"/>
      <c r="AC1110" s="626"/>
      <c r="AD1110" s="626"/>
      <c r="AE1110" s="626"/>
      <c r="AF1110" s="626"/>
    </row>
    <row r="1111" spans="1:32" x14ac:dyDescent="0.25">
      <c r="A1111" s="626"/>
      <c r="B1111" s="626"/>
      <c r="F1111" s="626"/>
      <c r="H1111" s="626"/>
      <c r="I1111" s="626"/>
      <c r="J1111" s="626"/>
      <c r="K1111" s="627"/>
      <c r="L1111" s="677"/>
      <c r="M1111" s="626"/>
      <c r="N1111" s="626"/>
      <c r="O1111" s="626"/>
      <c r="P1111" s="626"/>
      <c r="Q1111" s="626"/>
      <c r="R1111" s="626"/>
      <c r="S1111" s="626"/>
      <c r="T1111" s="626"/>
      <c r="U1111" s="626"/>
      <c r="V1111" s="626"/>
      <c r="W1111" s="626"/>
      <c r="X1111" s="626"/>
      <c r="Y1111" s="626"/>
      <c r="Z1111" s="626"/>
      <c r="AA1111" s="626"/>
      <c r="AB1111" s="626"/>
      <c r="AC1111" s="626"/>
      <c r="AD1111" s="626"/>
      <c r="AE1111" s="626"/>
      <c r="AF1111" s="626"/>
    </row>
    <row r="1112" spans="1:32" x14ac:dyDescent="0.25">
      <c r="A1112" s="626"/>
      <c r="B1112" s="626"/>
      <c r="F1112" s="626"/>
      <c r="H1112" s="626"/>
      <c r="I1112" s="626"/>
      <c r="J1112" s="626"/>
      <c r="K1112" s="627"/>
      <c r="L1112" s="677"/>
      <c r="M1112" s="626"/>
      <c r="N1112" s="626"/>
      <c r="O1112" s="626"/>
      <c r="P1112" s="626"/>
      <c r="Q1112" s="626"/>
      <c r="R1112" s="626"/>
      <c r="S1112" s="626"/>
      <c r="T1112" s="626"/>
      <c r="U1112" s="626"/>
      <c r="V1112" s="626"/>
      <c r="W1112" s="626"/>
      <c r="X1112" s="626"/>
      <c r="Y1112" s="626"/>
      <c r="Z1112" s="626"/>
      <c r="AA1112" s="626"/>
      <c r="AB1112" s="626"/>
      <c r="AC1112" s="626"/>
      <c r="AD1112" s="626"/>
      <c r="AE1112" s="626"/>
      <c r="AF1112" s="626"/>
    </row>
    <row r="1113" spans="1:32" x14ac:dyDescent="0.25">
      <c r="A1113" s="626"/>
      <c r="B1113" s="626"/>
      <c r="F1113" s="626"/>
      <c r="H1113" s="626"/>
      <c r="I1113" s="626"/>
      <c r="J1113" s="626"/>
      <c r="K1113" s="627"/>
      <c r="L1113" s="677"/>
      <c r="M1113" s="626"/>
      <c r="N1113" s="626"/>
      <c r="O1113" s="626"/>
      <c r="P1113" s="626"/>
      <c r="Q1113" s="626"/>
      <c r="R1113" s="626"/>
      <c r="S1113" s="626"/>
      <c r="T1113" s="626"/>
      <c r="U1113" s="626"/>
      <c r="V1113" s="626"/>
      <c r="W1113" s="626"/>
      <c r="X1113" s="626"/>
      <c r="Y1113" s="626"/>
      <c r="Z1113" s="626"/>
      <c r="AA1113" s="626"/>
      <c r="AB1113" s="626"/>
      <c r="AC1113" s="626"/>
      <c r="AD1113" s="626"/>
      <c r="AE1113" s="626"/>
      <c r="AF1113" s="626"/>
    </row>
    <row r="1114" spans="1:32" x14ac:dyDescent="0.25">
      <c r="A1114" s="626"/>
      <c r="B1114" s="626"/>
      <c r="F1114" s="626"/>
      <c r="H1114" s="626"/>
      <c r="I1114" s="626"/>
      <c r="J1114" s="626"/>
      <c r="K1114" s="627"/>
      <c r="L1114" s="677"/>
      <c r="M1114" s="626"/>
      <c r="N1114" s="626"/>
      <c r="O1114" s="626"/>
      <c r="P1114" s="626"/>
      <c r="Q1114" s="626"/>
      <c r="R1114" s="626"/>
      <c r="S1114" s="626"/>
      <c r="T1114" s="626"/>
      <c r="U1114" s="626"/>
      <c r="V1114" s="626"/>
      <c r="W1114" s="626"/>
      <c r="X1114" s="626"/>
      <c r="Y1114" s="626"/>
      <c r="Z1114" s="626"/>
      <c r="AA1114" s="626"/>
      <c r="AB1114" s="626"/>
      <c r="AC1114" s="626"/>
      <c r="AD1114" s="626"/>
      <c r="AE1114" s="626"/>
      <c r="AF1114" s="626"/>
    </row>
    <row r="1115" spans="1:32" x14ac:dyDescent="0.25">
      <c r="A1115" s="626"/>
      <c r="B1115" s="626"/>
      <c r="F1115" s="626"/>
      <c r="H1115" s="626"/>
      <c r="I1115" s="626"/>
      <c r="J1115" s="626"/>
      <c r="K1115" s="627"/>
      <c r="L1115" s="677"/>
      <c r="M1115" s="626"/>
      <c r="N1115" s="626"/>
      <c r="O1115" s="626"/>
      <c r="P1115" s="626"/>
      <c r="Q1115" s="626"/>
      <c r="R1115" s="626"/>
      <c r="S1115" s="626"/>
      <c r="T1115" s="626"/>
      <c r="U1115" s="626"/>
      <c r="V1115" s="626"/>
      <c r="W1115" s="626"/>
      <c r="X1115" s="626"/>
      <c r="Y1115" s="626"/>
      <c r="Z1115" s="626"/>
      <c r="AA1115" s="626"/>
      <c r="AB1115" s="626"/>
      <c r="AC1115" s="626"/>
      <c r="AD1115" s="626"/>
      <c r="AE1115" s="626"/>
      <c r="AF1115" s="626"/>
    </row>
    <row r="1116" spans="1:32" x14ac:dyDescent="0.25">
      <c r="A1116" s="626"/>
      <c r="B1116" s="626"/>
      <c r="F1116" s="626"/>
      <c r="H1116" s="626"/>
      <c r="I1116" s="626"/>
      <c r="J1116" s="626"/>
      <c r="K1116" s="627"/>
      <c r="L1116" s="677"/>
      <c r="M1116" s="626"/>
      <c r="N1116" s="626"/>
      <c r="O1116" s="626"/>
      <c r="P1116" s="626"/>
      <c r="Q1116" s="626"/>
      <c r="R1116" s="626"/>
      <c r="S1116" s="626"/>
      <c r="T1116" s="626"/>
      <c r="U1116" s="626"/>
      <c r="V1116" s="626"/>
      <c r="W1116" s="626"/>
      <c r="X1116" s="626"/>
      <c r="Y1116" s="626"/>
      <c r="Z1116" s="626"/>
      <c r="AA1116" s="626"/>
      <c r="AB1116" s="626"/>
      <c r="AC1116" s="626"/>
      <c r="AD1116" s="626"/>
      <c r="AE1116" s="626"/>
      <c r="AF1116" s="626"/>
    </row>
    <row r="1117" spans="1:32" x14ac:dyDescent="0.25">
      <c r="A1117" s="626"/>
      <c r="B1117" s="626"/>
      <c r="F1117" s="626"/>
      <c r="H1117" s="626"/>
      <c r="I1117" s="626"/>
      <c r="J1117" s="626"/>
      <c r="K1117" s="627"/>
      <c r="L1117" s="677"/>
      <c r="M1117" s="626"/>
      <c r="N1117" s="626"/>
      <c r="O1117" s="626"/>
      <c r="P1117" s="626"/>
      <c r="Q1117" s="626"/>
      <c r="R1117" s="626"/>
      <c r="S1117" s="626"/>
      <c r="T1117" s="626"/>
      <c r="U1117" s="626"/>
      <c r="V1117" s="626"/>
      <c r="W1117" s="626"/>
      <c r="X1117" s="626"/>
      <c r="Y1117" s="626"/>
      <c r="Z1117" s="626"/>
      <c r="AA1117" s="626"/>
      <c r="AB1117" s="626"/>
      <c r="AC1117" s="626"/>
      <c r="AD1117" s="626"/>
      <c r="AE1117" s="626"/>
      <c r="AF1117" s="626"/>
    </row>
    <row r="1118" spans="1:32" x14ac:dyDescent="0.25">
      <c r="A1118" s="626"/>
      <c r="B1118" s="626"/>
      <c r="F1118" s="626"/>
      <c r="H1118" s="626"/>
      <c r="I1118" s="626"/>
      <c r="J1118" s="626"/>
      <c r="K1118" s="627"/>
      <c r="L1118" s="677"/>
      <c r="M1118" s="626"/>
      <c r="N1118" s="626"/>
      <c r="O1118" s="626"/>
      <c r="P1118" s="626"/>
      <c r="Q1118" s="626"/>
      <c r="R1118" s="626"/>
      <c r="S1118" s="626"/>
      <c r="T1118" s="626"/>
      <c r="U1118" s="626"/>
      <c r="V1118" s="626"/>
      <c r="W1118" s="626"/>
      <c r="X1118" s="626"/>
      <c r="Y1118" s="626"/>
      <c r="Z1118" s="626"/>
      <c r="AA1118" s="626"/>
      <c r="AB1118" s="626"/>
      <c r="AC1118" s="626"/>
      <c r="AD1118" s="626"/>
      <c r="AE1118" s="626"/>
      <c r="AF1118" s="626"/>
    </row>
    <row r="1119" spans="1:32" x14ac:dyDescent="0.25">
      <c r="A1119" s="626"/>
      <c r="B1119" s="626"/>
      <c r="F1119" s="626"/>
      <c r="H1119" s="626"/>
      <c r="I1119" s="626"/>
      <c r="J1119" s="626"/>
      <c r="K1119" s="627"/>
      <c r="L1119" s="677"/>
      <c r="M1119" s="626"/>
      <c r="N1119" s="626"/>
      <c r="O1119" s="626"/>
      <c r="P1119" s="626"/>
      <c r="Q1119" s="626"/>
      <c r="R1119" s="626"/>
      <c r="S1119" s="626"/>
      <c r="T1119" s="626"/>
      <c r="U1119" s="626"/>
      <c r="V1119" s="626"/>
      <c r="W1119" s="626"/>
      <c r="X1119" s="626"/>
      <c r="Y1119" s="626"/>
      <c r="Z1119" s="626"/>
      <c r="AA1119" s="626"/>
      <c r="AB1119" s="626"/>
      <c r="AC1119" s="626"/>
      <c r="AD1119" s="626"/>
      <c r="AE1119" s="626"/>
      <c r="AF1119" s="626"/>
    </row>
    <row r="1120" spans="1:32" x14ac:dyDescent="0.25">
      <c r="A1120" s="626"/>
      <c r="B1120" s="626"/>
      <c r="F1120" s="626"/>
      <c r="H1120" s="626"/>
      <c r="I1120" s="626"/>
      <c r="J1120" s="626"/>
      <c r="K1120" s="627"/>
      <c r="L1120" s="677"/>
      <c r="M1120" s="626"/>
      <c r="N1120" s="626"/>
      <c r="O1120" s="626"/>
      <c r="P1120" s="626"/>
      <c r="Q1120" s="626"/>
      <c r="R1120" s="626"/>
      <c r="S1120" s="626"/>
      <c r="T1120" s="626"/>
      <c r="U1120" s="626"/>
      <c r="V1120" s="626"/>
      <c r="W1120" s="626"/>
      <c r="X1120" s="626"/>
      <c r="Y1120" s="626"/>
      <c r="Z1120" s="626"/>
      <c r="AA1120" s="626"/>
      <c r="AB1120" s="626"/>
      <c r="AC1120" s="626"/>
      <c r="AD1120" s="626"/>
      <c r="AE1120" s="626"/>
      <c r="AF1120" s="626"/>
    </row>
    <row r="1121" spans="1:32" x14ac:dyDescent="0.25">
      <c r="A1121" s="626"/>
      <c r="B1121" s="626"/>
      <c r="F1121" s="626"/>
      <c r="H1121" s="626"/>
      <c r="I1121" s="626"/>
      <c r="J1121" s="626"/>
      <c r="K1121" s="627"/>
      <c r="L1121" s="677"/>
      <c r="M1121" s="626"/>
      <c r="N1121" s="626"/>
      <c r="O1121" s="626"/>
      <c r="P1121" s="626"/>
      <c r="Q1121" s="626"/>
      <c r="R1121" s="626"/>
      <c r="S1121" s="626"/>
      <c r="T1121" s="626"/>
      <c r="U1121" s="626"/>
      <c r="V1121" s="626"/>
      <c r="W1121" s="626"/>
      <c r="X1121" s="626"/>
      <c r="Y1121" s="626"/>
      <c r="Z1121" s="626"/>
      <c r="AA1121" s="626"/>
      <c r="AB1121" s="626"/>
      <c r="AC1121" s="626"/>
      <c r="AD1121" s="626"/>
      <c r="AE1121" s="626"/>
      <c r="AF1121" s="626"/>
    </row>
    <row r="1122" spans="1:32" x14ac:dyDescent="0.25">
      <c r="A1122" s="626"/>
      <c r="B1122" s="626"/>
      <c r="F1122" s="626"/>
      <c r="H1122" s="626"/>
      <c r="I1122" s="626"/>
      <c r="J1122" s="626"/>
      <c r="K1122" s="627"/>
      <c r="L1122" s="677"/>
      <c r="M1122" s="626"/>
      <c r="N1122" s="626"/>
      <c r="O1122" s="626"/>
      <c r="P1122" s="626"/>
      <c r="Q1122" s="626"/>
      <c r="R1122" s="626"/>
      <c r="S1122" s="626"/>
      <c r="T1122" s="626"/>
      <c r="U1122" s="626"/>
      <c r="V1122" s="626"/>
      <c r="W1122" s="626"/>
      <c r="X1122" s="626"/>
      <c r="Y1122" s="626"/>
      <c r="Z1122" s="626"/>
      <c r="AA1122" s="626"/>
      <c r="AB1122" s="626"/>
      <c r="AC1122" s="626"/>
      <c r="AD1122" s="626"/>
      <c r="AE1122" s="626"/>
      <c r="AF1122" s="626"/>
    </row>
    <row r="1123" spans="1:32" x14ac:dyDescent="0.25">
      <c r="A1123" s="626"/>
      <c r="B1123" s="626"/>
      <c r="F1123" s="626"/>
      <c r="H1123" s="626"/>
      <c r="I1123" s="626"/>
      <c r="J1123" s="626"/>
      <c r="K1123" s="627"/>
      <c r="L1123" s="677"/>
      <c r="M1123" s="626"/>
      <c r="N1123" s="626"/>
      <c r="O1123" s="626"/>
      <c r="P1123" s="626"/>
      <c r="Q1123" s="626"/>
      <c r="R1123" s="626"/>
      <c r="S1123" s="626"/>
      <c r="T1123" s="626"/>
      <c r="U1123" s="626"/>
      <c r="V1123" s="626"/>
      <c r="W1123" s="626"/>
      <c r="X1123" s="626"/>
      <c r="Y1123" s="626"/>
      <c r="Z1123" s="626"/>
      <c r="AA1123" s="626"/>
      <c r="AB1123" s="626"/>
      <c r="AC1123" s="626"/>
      <c r="AD1123" s="626"/>
      <c r="AE1123" s="626"/>
      <c r="AF1123" s="626"/>
    </row>
    <row r="1124" spans="1:32" x14ac:dyDescent="0.25">
      <c r="A1124" s="626"/>
      <c r="B1124" s="626"/>
      <c r="F1124" s="626"/>
      <c r="H1124" s="626"/>
      <c r="I1124" s="626"/>
      <c r="J1124" s="626"/>
      <c r="K1124" s="627"/>
      <c r="L1124" s="677"/>
      <c r="M1124" s="626"/>
      <c r="N1124" s="626"/>
      <c r="O1124" s="626"/>
      <c r="P1124" s="626"/>
      <c r="Q1124" s="626"/>
      <c r="R1124" s="626"/>
      <c r="S1124" s="626"/>
      <c r="T1124" s="626"/>
      <c r="U1124" s="626"/>
      <c r="V1124" s="626"/>
      <c r="W1124" s="626"/>
      <c r="X1124" s="626"/>
      <c r="Y1124" s="626"/>
      <c r="Z1124" s="626"/>
      <c r="AA1124" s="626"/>
      <c r="AB1124" s="626"/>
      <c r="AC1124" s="626"/>
      <c r="AD1124" s="626"/>
      <c r="AE1124" s="626"/>
      <c r="AF1124" s="626"/>
    </row>
    <row r="1125" spans="1:32" x14ac:dyDescent="0.25">
      <c r="A1125" s="626"/>
      <c r="B1125" s="626"/>
      <c r="F1125" s="626"/>
      <c r="H1125" s="626"/>
      <c r="I1125" s="626"/>
      <c r="J1125" s="626"/>
      <c r="K1125" s="627"/>
      <c r="L1125" s="677"/>
      <c r="M1125" s="626"/>
      <c r="N1125" s="626"/>
      <c r="O1125" s="626"/>
      <c r="P1125" s="626"/>
      <c r="Q1125" s="626"/>
      <c r="R1125" s="626"/>
      <c r="S1125" s="626"/>
      <c r="T1125" s="626"/>
      <c r="U1125" s="626"/>
      <c r="V1125" s="626"/>
      <c r="W1125" s="626"/>
      <c r="X1125" s="626"/>
      <c r="Y1125" s="626"/>
      <c r="Z1125" s="626"/>
      <c r="AA1125" s="626"/>
      <c r="AB1125" s="626"/>
      <c r="AC1125" s="626"/>
      <c r="AD1125" s="626"/>
      <c r="AE1125" s="626"/>
      <c r="AF1125" s="626"/>
    </row>
    <row r="1126" spans="1:32" x14ac:dyDescent="0.25">
      <c r="A1126" s="626"/>
      <c r="B1126" s="626"/>
      <c r="F1126" s="626"/>
      <c r="H1126" s="626"/>
      <c r="I1126" s="626"/>
      <c r="J1126" s="626"/>
      <c r="K1126" s="627"/>
      <c r="L1126" s="677"/>
      <c r="M1126" s="626"/>
      <c r="N1126" s="626"/>
      <c r="O1126" s="626"/>
      <c r="P1126" s="626"/>
      <c r="Q1126" s="626"/>
      <c r="R1126" s="626"/>
      <c r="S1126" s="626"/>
      <c r="T1126" s="626"/>
      <c r="U1126" s="626"/>
      <c r="V1126" s="626"/>
      <c r="W1126" s="626"/>
      <c r="X1126" s="626"/>
      <c r="Y1126" s="626"/>
      <c r="Z1126" s="626"/>
      <c r="AA1126" s="626"/>
      <c r="AB1126" s="626"/>
      <c r="AC1126" s="626"/>
      <c r="AD1126" s="626"/>
      <c r="AE1126" s="626"/>
      <c r="AF1126" s="626"/>
    </row>
    <row r="1127" spans="1:32" x14ac:dyDescent="0.25">
      <c r="A1127" s="626"/>
      <c r="B1127" s="626"/>
      <c r="F1127" s="626"/>
      <c r="H1127" s="626"/>
      <c r="I1127" s="626"/>
      <c r="J1127" s="626"/>
      <c r="K1127" s="627"/>
      <c r="L1127" s="677"/>
      <c r="M1127" s="626"/>
      <c r="N1127" s="626"/>
      <c r="O1127" s="626"/>
      <c r="P1127" s="626"/>
      <c r="Q1127" s="626"/>
      <c r="R1127" s="626"/>
      <c r="S1127" s="626"/>
      <c r="T1127" s="626"/>
      <c r="U1127" s="626"/>
      <c r="V1127" s="626"/>
      <c r="W1127" s="626"/>
      <c r="X1127" s="626"/>
      <c r="Y1127" s="626"/>
      <c r="Z1127" s="626"/>
      <c r="AA1127" s="626"/>
      <c r="AB1127" s="626"/>
      <c r="AC1127" s="626"/>
      <c r="AD1127" s="626"/>
      <c r="AE1127" s="626"/>
      <c r="AF1127" s="626"/>
    </row>
    <row r="1128" spans="1:32" x14ac:dyDescent="0.25">
      <c r="A1128" s="626"/>
      <c r="B1128" s="626"/>
      <c r="F1128" s="626"/>
      <c r="H1128" s="626"/>
      <c r="I1128" s="626"/>
      <c r="J1128" s="626"/>
      <c r="K1128" s="627"/>
      <c r="L1128" s="677"/>
      <c r="M1128" s="626"/>
      <c r="N1128" s="626"/>
      <c r="O1128" s="626"/>
      <c r="P1128" s="626"/>
      <c r="Q1128" s="626"/>
      <c r="R1128" s="626"/>
      <c r="S1128" s="626"/>
      <c r="T1128" s="626"/>
      <c r="U1128" s="626"/>
      <c r="V1128" s="626"/>
      <c r="W1128" s="626"/>
      <c r="X1128" s="626"/>
      <c r="Y1128" s="626"/>
      <c r="Z1128" s="626"/>
      <c r="AA1128" s="626"/>
      <c r="AB1128" s="626"/>
      <c r="AC1128" s="626"/>
      <c r="AD1128" s="626"/>
      <c r="AE1128" s="626"/>
      <c r="AF1128" s="626"/>
    </row>
    <row r="1129" spans="1:32" x14ac:dyDescent="0.25">
      <c r="A1129" s="626"/>
      <c r="B1129" s="626"/>
      <c r="F1129" s="626"/>
      <c r="H1129" s="626"/>
      <c r="I1129" s="626"/>
      <c r="J1129" s="626"/>
      <c r="K1129" s="627"/>
      <c r="L1129" s="677"/>
      <c r="M1129" s="626"/>
      <c r="N1129" s="626"/>
      <c r="O1129" s="626"/>
      <c r="P1129" s="626"/>
      <c r="Q1129" s="626"/>
      <c r="R1129" s="626"/>
      <c r="S1129" s="626"/>
      <c r="T1129" s="626"/>
      <c r="U1129" s="626"/>
      <c r="V1129" s="626"/>
      <c r="W1129" s="626"/>
      <c r="X1129" s="626"/>
      <c r="Y1129" s="626"/>
      <c r="Z1129" s="626"/>
      <c r="AA1129" s="626"/>
      <c r="AB1129" s="626"/>
      <c r="AC1129" s="626"/>
      <c r="AD1129" s="626"/>
      <c r="AE1129" s="626"/>
      <c r="AF1129" s="626"/>
    </row>
    <row r="1130" spans="1:32" x14ac:dyDescent="0.25">
      <c r="A1130" s="626"/>
      <c r="B1130" s="626"/>
      <c r="F1130" s="626"/>
      <c r="H1130" s="626"/>
      <c r="I1130" s="626"/>
      <c r="J1130" s="626"/>
      <c r="K1130" s="627"/>
      <c r="L1130" s="677"/>
      <c r="M1130" s="626"/>
      <c r="N1130" s="626"/>
      <c r="O1130" s="626"/>
      <c r="P1130" s="626"/>
      <c r="Q1130" s="626"/>
      <c r="R1130" s="626"/>
      <c r="S1130" s="626"/>
      <c r="T1130" s="626"/>
      <c r="U1130" s="626"/>
      <c r="V1130" s="626"/>
      <c r="W1130" s="626"/>
      <c r="X1130" s="626"/>
      <c r="Y1130" s="626"/>
      <c r="Z1130" s="626"/>
      <c r="AA1130" s="626"/>
      <c r="AB1130" s="626"/>
      <c r="AC1130" s="626"/>
      <c r="AD1130" s="626"/>
      <c r="AE1130" s="626"/>
      <c r="AF1130" s="626"/>
    </row>
    <row r="1131" spans="1:32" x14ac:dyDescent="0.25">
      <c r="A1131" s="626"/>
      <c r="B1131" s="626"/>
      <c r="F1131" s="626"/>
      <c r="H1131" s="626"/>
      <c r="I1131" s="626"/>
      <c r="J1131" s="626"/>
      <c r="K1131" s="627"/>
      <c r="L1131" s="677"/>
      <c r="M1131" s="626"/>
      <c r="N1131" s="626"/>
      <c r="O1131" s="626"/>
      <c r="P1131" s="626"/>
      <c r="Q1131" s="626"/>
      <c r="R1131" s="626"/>
      <c r="S1131" s="626"/>
      <c r="T1131" s="626"/>
      <c r="U1131" s="626"/>
      <c r="V1131" s="626"/>
      <c r="W1131" s="626"/>
      <c r="X1131" s="626"/>
      <c r="Y1131" s="626"/>
      <c r="Z1131" s="626"/>
      <c r="AA1131" s="626"/>
      <c r="AB1131" s="626"/>
      <c r="AC1131" s="626"/>
      <c r="AD1131" s="626"/>
      <c r="AE1131" s="626"/>
      <c r="AF1131" s="626"/>
    </row>
    <row r="1132" spans="1:32" x14ac:dyDescent="0.25">
      <c r="A1132" s="626"/>
      <c r="B1132" s="626"/>
      <c r="F1132" s="626"/>
      <c r="H1132" s="626"/>
      <c r="I1132" s="626"/>
      <c r="J1132" s="626"/>
      <c r="K1132" s="627"/>
      <c r="L1132" s="677"/>
      <c r="M1132" s="626"/>
      <c r="N1132" s="626"/>
      <c r="O1132" s="626"/>
      <c r="P1132" s="626"/>
      <c r="Q1132" s="626"/>
      <c r="R1132" s="626"/>
      <c r="S1132" s="626"/>
      <c r="T1132" s="626"/>
      <c r="U1132" s="626"/>
      <c r="V1132" s="626"/>
      <c r="W1132" s="626"/>
      <c r="X1132" s="626"/>
      <c r="Y1132" s="626"/>
      <c r="Z1132" s="626"/>
      <c r="AA1132" s="626"/>
      <c r="AB1132" s="626"/>
      <c r="AC1132" s="626"/>
      <c r="AD1132" s="626"/>
      <c r="AE1132" s="626"/>
      <c r="AF1132" s="626"/>
    </row>
    <row r="1133" spans="1:32" x14ac:dyDescent="0.25">
      <c r="A1133" s="626"/>
      <c r="B1133" s="626"/>
      <c r="F1133" s="626"/>
      <c r="H1133" s="626"/>
      <c r="I1133" s="626"/>
      <c r="J1133" s="626"/>
      <c r="K1133" s="627"/>
      <c r="L1133" s="677"/>
      <c r="M1133" s="626"/>
      <c r="N1133" s="626"/>
      <c r="O1133" s="626"/>
      <c r="P1133" s="626"/>
      <c r="Q1133" s="626"/>
      <c r="R1133" s="626"/>
      <c r="S1133" s="626"/>
      <c r="T1133" s="626"/>
      <c r="U1133" s="626"/>
      <c r="V1133" s="626"/>
      <c r="W1133" s="626"/>
      <c r="X1133" s="626"/>
      <c r="Y1133" s="626"/>
      <c r="Z1133" s="626"/>
      <c r="AA1133" s="626"/>
      <c r="AB1133" s="626"/>
      <c r="AC1133" s="626"/>
      <c r="AD1133" s="626"/>
      <c r="AE1133" s="626"/>
      <c r="AF1133" s="626"/>
    </row>
    <row r="1134" spans="1:32" x14ac:dyDescent="0.25">
      <c r="A1134" s="626"/>
      <c r="B1134" s="626"/>
      <c r="F1134" s="626"/>
      <c r="H1134" s="626"/>
      <c r="I1134" s="626"/>
      <c r="J1134" s="626"/>
      <c r="K1134" s="627"/>
      <c r="L1134" s="677"/>
      <c r="M1134" s="626"/>
      <c r="N1134" s="626"/>
      <c r="O1134" s="626"/>
      <c r="P1134" s="626"/>
      <c r="Q1134" s="626"/>
      <c r="R1134" s="626"/>
      <c r="S1134" s="626"/>
      <c r="T1134" s="626"/>
      <c r="U1134" s="626"/>
      <c r="V1134" s="626"/>
      <c r="W1134" s="626"/>
      <c r="X1134" s="626"/>
      <c r="Y1134" s="626"/>
      <c r="Z1134" s="626"/>
      <c r="AA1134" s="626"/>
      <c r="AB1134" s="626"/>
      <c r="AC1134" s="626"/>
      <c r="AD1134" s="626"/>
      <c r="AE1134" s="626"/>
      <c r="AF1134" s="626"/>
    </row>
    <row r="1135" spans="1:32" x14ac:dyDescent="0.25">
      <c r="A1135" s="626"/>
      <c r="B1135" s="626"/>
      <c r="F1135" s="626"/>
      <c r="H1135" s="626"/>
      <c r="I1135" s="626"/>
      <c r="J1135" s="626"/>
      <c r="K1135" s="627"/>
      <c r="L1135" s="677"/>
      <c r="M1135" s="626"/>
      <c r="N1135" s="626"/>
      <c r="O1135" s="626"/>
      <c r="P1135" s="626"/>
      <c r="Q1135" s="626"/>
      <c r="R1135" s="626"/>
      <c r="S1135" s="626"/>
      <c r="T1135" s="626"/>
      <c r="U1135" s="626"/>
      <c r="V1135" s="626"/>
      <c r="W1135" s="626"/>
      <c r="X1135" s="626"/>
      <c r="Y1135" s="626"/>
      <c r="Z1135" s="626"/>
      <c r="AA1135" s="626"/>
      <c r="AB1135" s="626"/>
      <c r="AC1135" s="626"/>
      <c r="AD1135" s="626"/>
      <c r="AE1135" s="626"/>
      <c r="AF1135" s="626"/>
    </row>
    <row r="1136" spans="1:32" x14ac:dyDescent="0.25">
      <c r="A1136" s="626"/>
      <c r="B1136" s="626"/>
      <c r="F1136" s="626"/>
      <c r="H1136" s="626"/>
      <c r="I1136" s="626"/>
      <c r="J1136" s="626"/>
      <c r="K1136" s="627"/>
      <c r="L1136" s="677"/>
      <c r="M1136" s="626"/>
      <c r="N1136" s="626"/>
      <c r="O1136" s="626"/>
      <c r="P1136" s="626"/>
      <c r="Q1136" s="626"/>
      <c r="R1136" s="626"/>
      <c r="S1136" s="626"/>
      <c r="T1136" s="626"/>
      <c r="U1136" s="626"/>
      <c r="V1136" s="626"/>
      <c r="W1136" s="626"/>
      <c r="X1136" s="626"/>
      <c r="Y1136" s="626"/>
      <c r="Z1136" s="626"/>
      <c r="AA1136" s="626"/>
      <c r="AB1136" s="626"/>
      <c r="AC1136" s="626"/>
      <c r="AD1136" s="626"/>
      <c r="AE1136" s="626"/>
      <c r="AF1136" s="626"/>
    </row>
    <row r="1137" spans="1:32" x14ac:dyDescent="0.25">
      <c r="A1137" s="626"/>
      <c r="B1137" s="626"/>
      <c r="F1137" s="626"/>
      <c r="H1137" s="626"/>
      <c r="I1137" s="626"/>
      <c r="J1137" s="626"/>
      <c r="K1137" s="627"/>
      <c r="L1137" s="677"/>
      <c r="M1137" s="626"/>
      <c r="N1137" s="626"/>
      <c r="O1137" s="626"/>
      <c r="P1137" s="626"/>
      <c r="Q1137" s="626"/>
      <c r="R1137" s="626"/>
      <c r="S1137" s="626"/>
      <c r="T1137" s="626"/>
      <c r="U1137" s="626"/>
      <c r="V1137" s="626"/>
      <c r="W1137" s="626"/>
      <c r="X1137" s="626"/>
      <c r="Y1137" s="626"/>
      <c r="Z1137" s="626"/>
      <c r="AA1137" s="626"/>
      <c r="AB1137" s="626"/>
      <c r="AC1137" s="626"/>
      <c r="AD1137" s="626"/>
      <c r="AE1137" s="626"/>
      <c r="AF1137" s="626"/>
    </row>
    <row r="1138" spans="1:32" x14ac:dyDescent="0.25">
      <c r="A1138" s="626"/>
      <c r="B1138" s="626"/>
      <c r="F1138" s="626"/>
      <c r="H1138" s="626"/>
      <c r="I1138" s="626"/>
      <c r="J1138" s="626"/>
      <c r="K1138" s="627"/>
      <c r="L1138" s="677"/>
      <c r="M1138" s="626"/>
      <c r="N1138" s="626"/>
      <c r="O1138" s="626"/>
      <c r="P1138" s="626"/>
      <c r="Q1138" s="626"/>
      <c r="R1138" s="626"/>
      <c r="S1138" s="626"/>
      <c r="T1138" s="626"/>
      <c r="U1138" s="626"/>
      <c r="V1138" s="626"/>
      <c r="W1138" s="626"/>
      <c r="X1138" s="626"/>
      <c r="Y1138" s="626"/>
      <c r="Z1138" s="626"/>
      <c r="AA1138" s="626"/>
      <c r="AB1138" s="626"/>
      <c r="AC1138" s="626"/>
      <c r="AD1138" s="626"/>
      <c r="AE1138" s="626"/>
      <c r="AF1138" s="626"/>
    </row>
    <row r="1139" spans="1:32" x14ac:dyDescent="0.25">
      <c r="A1139" s="626"/>
      <c r="B1139" s="626"/>
      <c r="F1139" s="626"/>
      <c r="H1139" s="626"/>
      <c r="I1139" s="626"/>
      <c r="J1139" s="626"/>
      <c r="K1139" s="627"/>
      <c r="L1139" s="677"/>
      <c r="M1139" s="626"/>
      <c r="N1139" s="626"/>
      <c r="O1139" s="626"/>
      <c r="P1139" s="626"/>
      <c r="Q1139" s="626"/>
      <c r="R1139" s="626"/>
      <c r="S1139" s="626"/>
      <c r="T1139" s="626"/>
      <c r="U1139" s="626"/>
      <c r="V1139" s="626"/>
      <c r="W1139" s="626"/>
      <c r="X1139" s="626"/>
      <c r="Y1139" s="626"/>
      <c r="Z1139" s="626"/>
      <c r="AA1139" s="626"/>
      <c r="AB1139" s="626"/>
      <c r="AC1139" s="626"/>
      <c r="AD1139" s="626"/>
      <c r="AE1139" s="626"/>
      <c r="AF1139" s="626"/>
    </row>
    <row r="1140" spans="1:32" x14ac:dyDescent="0.25">
      <c r="A1140" s="626"/>
      <c r="B1140" s="626"/>
      <c r="F1140" s="626"/>
      <c r="H1140" s="626"/>
      <c r="I1140" s="626"/>
      <c r="J1140" s="626"/>
      <c r="K1140" s="627"/>
      <c r="L1140" s="677"/>
      <c r="M1140" s="626"/>
      <c r="N1140" s="626"/>
      <c r="O1140" s="626"/>
      <c r="P1140" s="626"/>
      <c r="Q1140" s="626"/>
      <c r="R1140" s="626"/>
      <c r="S1140" s="626"/>
      <c r="T1140" s="626"/>
      <c r="U1140" s="626"/>
      <c r="V1140" s="626"/>
      <c r="W1140" s="626"/>
      <c r="X1140" s="626"/>
      <c r="Y1140" s="626"/>
      <c r="Z1140" s="626"/>
      <c r="AA1140" s="626"/>
      <c r="AB1140" s="626"/>
      <c r="AC1140" s="626"/>
      <c r="AD1140" s="626"/>
      <c r="AE1140" s="626"/>
      <c r="AF1140" s="626"/>
    </row>
    <row r="1141" spans="1:32" x14ac:dyDescent="0.25">
      <c r="A1141" s="626"/>
      <c r="B1141" s="626"/>
      <c r="F1141" s="626"/>
      <c r="H1141" s="626"/>
      <c r="I1141" s="626"/>
      <c r="J1141" s="626"/>
      <c r="K1141" s="627"/>
      <c r="L1141" s="677"/>
      <c r="M1141" s="626"/>
      <c r="N1141" s="626"/>
      <c r="O1141" s="626"/>
      <c r="P1141" s="626"/>
      <c r="Q1141" s="626"/>
      <c r="R1141" s="626"/>
      <c r="S1141" s="626"/>
      <c r="T1141" s="626"/>
      <c r="U1141" s="626"/>
      <c r="V1141" s="626"/>
      <c r="W1141" s="626"/>
      <c r="X1141" s="626"/>
      <c r="Y1141" s="626"/>
      <c r="Z1141" s="626"/>
      <c r="AA1141" s="626"/>
      <c r="AB1141" s="626"/>
      <c r="AC1141" s="626"/>
      <c r="AD1141" s="626"/>
      <c r="AE1141" s="626"/>
      <c r="AF1141" s="626"/>
    </row>
    <row r="1142" spans="1:32" x14ac:dyDescent="0.25">
      <c r="A1142" s="626"/>
      <c r="B1142" s="626"/>
      <c r="F1142" s="626"/>
      <c r="H1142" s="626"/>
      <c r="I1142" s="626"/>
      <c r="J1142" s="626"/>
      <c r="K1142" s="627"/>
      <c r="L1142" s="677"/>
      <c r="M1142" s="626"/>
      <c r="N1142" s="626"/>
      <c r="O1142" s="626"/>
      <c r="P1142" s="626"/>
      <c r="Q1142" s="626"/>
      <c r="R1142" s="626"/>
      <c r="S1142" s="626"/>
      <c r="T1142" s="626"/>
      <c r="U1142" s="626"/>
      <c r="V1142" s="626"/>
      <c r="W1142" s="626"/>
      <c r="X1142" s="626"/>
      <c r="Y1142" s="626"/>
      <c r="Z1142" s="626"/>
      <c r="AA1142" s="626"/>
      <c r="AB1142" s="626"/>
      <c r="AC1142" s="626"/>
      <c r="AD1142" s="626"/>
      <c r="AE1142" s="626"/>
      <c r="AF1142" s="626"/>
    </row>
    <row r="1143" spans="1:32" x14ac:dyDescent="0.25">
      <c r="A1143" s="626"/>
      <c r="B1143" s="626"/>
      <c r="F1143" s="626"/>
      <c r="H1143" s="626"/>
      <c r="I1143" s="626"/>
      <c r="J1143" s="626"/>
      <c r="K1143" s="627"/>
      <c r="L1143" s="677"/>
      <c r="M1143" s="626"/>
      <c r="N1143" s="626"/>
      <c r="O1143" s="626"/>
      <c r="P1143" s="626"/>
      <c r="Q1143" s="626"/>
      <c r="R1143" s="626"/>
      <c r="S1143" s="626"/>
      <c r="T1143" s="626"/>
      <c r="U1143" s="626"/>
      <c r="V1143" s="626"/>
      <c r="W1143" s="626"/>
      <c r="X1143" s="626"/>
      <c r="Y1143" s="626"/>
      <c r="Z1143" s="626"/>
      <c r="AA1143" s="626"/>
      <c r="AB1143" s="626"/>
      <c r="AC1143" s="626"/>
      <c r="AD1143" s="626"/>
      <c r="AE1143" s="626"/>
      <c r="AF1143" s="626"/>
    </row>
    <row r="1144" spans="1:32" x14ac:dyDescent="0.25">
      <c r="A1144" s="626"/>
      <c r="B1144" s="626"/>
      <c r="F1144" s="626"/>
      <c r="H1144" s="626"/>
      <c r="I1144" s="626"/>
      <c r="J1144" s="626"/>
      <c r="K1144" s="627"/>
      <c r="L1144" s="677"/>
      <c r="M1144" s="626"/>
      <c r="N1144" s="626"/>
      <c r="O1144" s="626"/>
      <c r="P1144" s="626"/>
      <c r="Q1144" s="626"/>
      <c r="R1144" s="626"/>
      <c r="S1144" s="626"/>
      <c r="T1144" s="626"/>
      <c r="U1144" s="626"/>
      <c r="V1144" s="626"/>
      <c r="W1144" s="626"/>
      <c r="X1144" s="626"/>
      <c r="Y1144" s="626"/>
      <c r="Z1144" s="626"/>
      <c r="AA1144" s="626"/>
      <c r="AB1144" s="626"/>
      <c r="AC1144" s="626"/>
      <c r="AD1144" s="626"/>
      <c r="AE1144" s="626"/>
      <c r="AF1144" s="626"/>
    </row>
    <row r="1145" spans="1:32" x14ac:dyDescent="0.25">
      <c r="A1145" s="626"/>
      <c r="B1145" s="626"/>
      <c r="F1145" s="626"/>
      <c r="H1145" s="626"/>
      <c r="I1145" s="626"/>
      <c r="J1145" s="626"/>
      <c r="K1145" s="627"/>
      <c r="L1145" s="677"/>
      <c r="M1145" s="626"/>
      <c r="N1145" s="626"/>
      <c r="O1145" s="626"/>
      <c r="P1145" s="626"/>
      <c r="Q1145" s="626"/>
      <c r="R1145" s="626"/>
      <c r="S1145" s="626"/>
      <c r="T1145" s="626"/>
      <c r="U1145" s="626"/>
      <c r="V1145" s="626"/>
      <c r="W1145" s="626"/>
      <c r="X1145" s="626"/>
      <c r="Y1145" s="626"/>
      <c r="Z1145" s="626"/>
      <c r="AA1145" s="626"/>
      <c r="AB1145" s="626"/>
      <c r="AC1145" s="626"/>
      <c r="AD1145" s="626"/>
      <c r="AE1145" s="626"/>
      <c r="AF1145" s="626"/>
    </row>
    <row r="1146" spans="1:32" x14ac:dyDescent="0.25">
      <c r="A1146" s="626"/>
      <c r="B1146" s="626"/>
      <c r="F1146" s="626"/>
      <c r="H1146" s="626"/>
      <c r="I1146" s="626"/>
      <c r="J1146" s="626"/>
      <c r="K1146" s="627"/>
      <c r="L1146" s="677"/>
      <c r="M1146" s="626"/>
      <c r="N1146" s="626"/>
      <c r="O1146" s="626"/>
      <c r="P1146" s="626"/>
      <c r="Q1146" s="626"/>
      <c r="R1146" s="626"/>
      <c r="S1146" s="626"/>
      <c r="T1146" s="626"/>
      <c r="U1146" s="626"/>
      <c r="V1146" s="626"/>
      <c r="W1146" s="626"/>
      <c r="X1146" s="626"/>
      <c r="Y1146" s="626"/>
      <c r="Z1146" s="626"/>
      <c r="AA1146" s="626"/>
      <c r="AB1146" s="626"/>
      <c r="AC1146" s="626"/>
      <c r="AD1146" s="626"/>
      <c r="AE1146" s="626"/>
      <c r="AF1146" s="626"/>
    </row>
    <row r="1147" spans="1:32" x14ac:dyDescent="0.25">
      <c r="A1147" s="626"/>
      <c r="B1147" s="626"/>
      <c r="F1147" s="626"/>
      <c r="H1147" s="626"/>
      <c r="I1147" s="626"/>
      <c r="J1147" s="626"/>
      <c r="K1147" s="627"/>
      <c r="L1147" s="677"/>
      <c r="M1147" s="626"/>
      <c r="N1147" s="626"/>
      <c r="O1147" s="626"/>
      <c r="P1147" s="626"/>
      <c r="Q1147" s="626"/>
      <c r="R1147" s="626"/>
      <c r="S1147" s="626"/>
      <c r="T1147" s="626"/>
      <c r="U1147" s="626"/>
      <c r="V1147" s="626"/>
      <c r="W1147" s="626"/>
      <c r="X1147" s="626"/>
      <c r="Y1147" s="626"/>
      <c r="Z1147" s="626"/>
      <c r="AA1147" s="626"/>
      <c r="AB1147" s="626"/>
      <c r="AC1147" s="626"/>
      <c r="AD1147" s="626"/>
      <c r="AE1147" s="626"/>
      <c r="AF1147" s="626"/>
    </row>
    <row r="1148" spans="1:32" x14ac:dyDescent="0.25">
      <c r="A1148" s="626"/>
      <c r="B1148" s="626"/>
      <c r="F1148" s="626"/>
      <c r="H1148" s="626"/>
      <c r="I1148" s="626"/>
      <c r="J1148" s="626"/>
      <c r="K1148" s="627"/>
      <c r="L1148" s="677"/>
      <c r="M1148" s="626"/>
      <c r="N1148" s="626"/>
      <c r="O1148" s="626"/>
      <c r="P1148" s="626"/>
      <c r="Q1148" s="626"/>
      <c r="R1148" s="626"/>
      <c r="S1148" s="626"/>
      <c r="T1148" s="626"/>
      <c r="U1148" s="626"/>
      <c r="V1148" s="626"/>
      <c r="W1148" s="626"/>
      <c r="X1148" s="626"/>
      <c r="Y1148" s="626"/>
      <c r="Z1148" s="626"/>
      <c r="AA1148" s="626"/>
      <c r="AB1148" s="626"/>
      <c r="AC1148" s="626"/>
      <c r="AD1148" s="626"/>
      <c r="AE1148" s="626"/>
      <c r="AF1148" s="626"/>
    </row>
    <row r="1149" spans="1:32" x14ac:dyDescent="0.25">
      <c r="A1149" s="626"/>
      <c r="B1149" s="626"/>
      <c r="F1149" s="626"/>
      <c r="H1149" s="626"/>
      <c r="I1149" s="626"/>
      <c r="J1149" s="626"/>
      <c r="K1149" s="627"/>
      <c r="L1149" s="677"/>
      <c r="M1149" s="626"/>
      <c r="N1149" s="626"/>
      <c r="O1149" s="626"/>
      <c r="P1149" s="626"/>
      <c r="Q1149" s="626"/>
      <c r="R1149" s="626"/>
      <c r="S1149" s="626"/>
      <c r="T1149" s="626"/>
      <c r="U1149" s="626"/>
      <c r="V1149" s="626"/>
      <c r="W1149" s="626"/>
      <c r="X1149" s="626"/>
      <c r="Y1149" s="626"/>
      <c r="Z1149" s="626"/>
      <c r="AA1149" s="626"/>
      <c r="AB1149" s="626"/>
      <c r="AC1149" s="626"/>
      <c r="AD1149" s="626"/>
      <c r="AE1149" s="626"/>
      <c r="AF1149" s="626"/>
    </row>
    <row r="1150" spans="1:32" x14ac:dyDescent="0.25">
      <c r="A1150" s="626"/>
      <c r="B1150" s="626"/>
      <c r="F1150" s="626"/>
      <c r="H1150" s="626"/>
      <c r="I1150" s="626"/>
      <c r="J1150" s="626"/>
      <c r="K1150" s="627"/>
      <c r="L1150" s="677"/>
      <c r="M1150" s="626"/>
      <c r="N1150" s="626"/>
      <c r="O1150" s="626"/>
      <c r="P1150" s="626"/>
      <c r="Q1150" s="626"/>
      <c r="R1150" s="626"/>
      <c r="S1150" s="626"/>
      <c r="T1150" s="626"/>
      <c r="U1150" s="626"/>
      <c r="V1150" s="626"/>
      <c r="W1150" s="626"/>
      <c r="X1150" s="626"/>
      <c r="Y1150" s="626"/>
      <c r="Z1150" s="626"/>
      <c r="AA1150" s="626"/>
      <c r="AB1150" s="626"/>
      <c r="AC1150" s="626"/>
      <c r="AD1150" s="626"/>
      <c r="AE1150" s="626"/>
      <c r="AF1150" s="626"/>
    </row>
    <row r="1151" spans="1:32" x14ac:dyDescent="0.25">
      <c r="A1151" s="626"/>
      <c r="B1151" s="626"/>
      <c r="F1151" s="626"/>
      <c r="H1151" s="626"/>
      <c r="I1151" s="626"/>
      <c r="J1151" s="626"/>
      <c r="K1151" s="627"/>
      <c r="L1151" s="677"/>
      <c r="M1151" s="626"/>
      <c r="N1151" s="626"/>
      <c r="O1151" s="626"/>
      <c r="P1151" s="626"/>
      <c r="Q1151" s="626"/>
      <c r="R1151" s="626"/>
      <c r="S1151" s="626"/>
      <c r="T1151" s="626"/>
      <c r="U1151" s="626"/>
      <c r="V1151" s="626"/>
      <c r="W1151" s="626"/>
      <c r="X1151" s="626"/>
      <c r="Y1151" s="626"/>
      <c r="Z1151" s="626"/>
      <c r="AA1151" s="626"/>
      <c r="AB1151" s="626"/>
      <c r="AC1151" s="626"/>
      <c r="AD1151" s="626"/>
      <c r="AE1151" s="626"/>
      <c r="AF1151" s="626"/>
    </row>
    <row r="1152" spans="1:32" x14ac:dyDescent="0.25">
      <c r="A1152" s="626"/>
      <c r="B1152" s="626"/>
      <c r="F1152" s="626"/>
      <c r="H1152" s="626"/>
      <c r="I1152" s="626"/>
      <c r="J1152" s="626"/>
      <c r="K1152" s="627"/>
      <c r="L1152" s="677"/>
      <c r="M1152" s="626"/>
      <c r="N1152" s="626"/>
      <c r="O1152" s="626"/>
      <c r="P1152" s="626"/>
      <c r="Q1152" s="626"/>
      <c r="R1152" s="626"/>
      <c r="S1152" s="626"/>
      <c r="T1152" s="626"/>
      <c r="U1152" s="626"/>
      <c r="V1152" s="626"/>
      <c r="W1152" s="626"/>
      <c r="X1152" s="626"/>
      <c r="Y1152" s="626"/>
      <c r="Z1152" s="626"/>
      <c r="AA1152" s="626"/>
      <c r="AB1152" s="626"/>
      <c r="AC1152" s="626"/>
      <c r="AD1152" s="626"/>
      <c r="AE1152" s="626"/>
      <c r="AF1152" s="626"/>
    </row>
    <row r="1153" spans="1:32" x14ac:dyDescent="0.25">
      <c r="A1153" s="626"/>
      <c r="B1153" s="626"/>
      <c r="F1153" s="626"/>
      <c r="H1153" s="626"/>
      <c r="I1153" s="626"/>
      <c r="J1153" s="626"/>
      <c r="K1153" s="627"/>
      <c r="L1153" s="677"/>
      <c r="M1153" s="626"/>
      <c r="N1153" s="626"/>
      <c r="O1153" s="626"/>
      <c r="P1153" s="626"/>
      <c r="Q1153" s="626"/>
      <c r="R1153" s="626"/>
      <c r="S1153" s="626"/>
      <c r="T1153" s="626"/>
      <c r="U1153" s="626"/>
      <c r="V1153" s="626"/>
      <c r="W1153" s="626"/>
      <c r="X1153" s="626"/>
      <c r="Y1153" s="626"/>
      <c r="Z1153" s="626"/>
      <c r="AA1153" s="626"/>
      <c r="AB1153" s="626"/>
      <c r="AC1153" s="626"/>
      <c r="AD1153" s="626"/>
      <c r="AE1153" s="626"/>
      <c r="AF1153" s="626"/>
    </row>
    <row r="1154" spans="1:32" x14ac:dyDescent="0.25">
      <c r="A1154" s="626"/>
      <c r="B1154" s="626"/>
      <c r="F1154" s="626"/>
      <c r="H1154" s="626"/>
      <c r="I1154" s="626"/>
      <c r="J1154" s="626"/>
      <c r="K1154" s="627"/>
      <c r="L1154" s="677"/>
      <c r="M1154" s="626"/>
      <c r="N1154" s="626"/>
      <c r="O1154" s="626"/>
      <c r="P1154" s="626"/>
      <c r="Q1154" s="626"/>
      <c r="R1154" s="626"/>
      <c r="S1154" s="626"/>
      <c r="T1154" s="626"/>
      <c r="U1154" s="626"/>
      <c r="V1154" s="626"/>
      <c r="W1154" s="626"/>
      <c r="X1154" s="626"/>
      <c r="Y1154" s="626"/>
      <c r="Z1154" s="626"/>
      <c r="AA1154" s="626"/>
      <c r="AB1154" s="626"/>
      <c r="AC1154" s="626"/>
      <c r="AD1154" s="626"/>
      <c r="AE1154" s="626"/>
      <c r="AF1154" s="626"/>
    </row>
    <row r="1155" spans="1:32" x14ac:dyDescent="0.25">
      <c r="A1155" s="626"/>
      <c r="B1155" s="626"/>
      <c r="F1155" s="626"/>
      <c r="H1155" s="626"/>
      <c r="I1155" s="626"/>
      <c r="J1155" s="626"/>
      <c r="K1155" s="627"/>
      <c r="L1155" s="677"/>
      <c r="M1155" s="626"/>
      <c r="N1155" s="626"/>
      <c r="O1155" s="626"/>
      <c r="P1155" s="626"/>
      <c r="Q1155" s="626"/>
      <c r="R1155" s="626"/>
      <c r="S1155" s="626"/>
      <c r="T1155" s="626"/>
      <c r="U1155" s="626"/>
      <c r="V1155" s="626"/>
      <c r="W1155" s="626"/>
      <c r="X1155" s="626"/>
      <c r="Y1155" s="626"/>
      <c r="Z1155" s="626"/>
      <c r="AA1155" s="626"/>
      <c r="AB1155" s="626"/>
      <c r="AC1155" s="626"/>
      <c r="AD1155" s="626"/>
      <c r="AE1155" s="626"/>
      <c r="AF1155" s="626"/>
    </row>
    <row r="1156" spans="1:32" x14ac:dyDescent="0.25">
      <c r="A1156" s="626"/>
      <c r="B1156" s="626"/>
      <c r="F1156" s="626"/>
      <c r="H1156" s="626"/>
      <c r="I1156" s="626"/>
      <c r="J1156" s="626"/>
      <c r="K1156" s="627"/>
      <c r="L1156" s="677"/>
      <c r="M1156" s="626"/>
      <c r="N1156" s="626"/>
      <c r="O1156" s="626"/>
      <c r="P1156" s="626"/>
      <c r="Q1156" s="626"/>
      <c r="R1156" s="626"/>
      <c r="S1156" s="626"/>
      <c r="T1156" s="626"/>
      <c r="U1156" s="626"/>
      <c r="V1156" s="626"/>
      <c r="W1156" s="626"/>
      <c r="X1156" s="626"/>
      <c r="Y1156" s="626"/>
      <c r="Z1156" s="626"/>
      <c r="AA1156" s="626"/>
      <c r="AB1156" s="626"/>
      <c r="AC1156" s="626"/>
      <c r="AD1156" s="626"/>
      <c r="AE1156" s="626"/>
      <c r="AF1156" s="626"/>
    </row>
    <row r="1157" spans="1:32" x14ac:dyDescent="0.25">
      <c r="A1157" s="626"/>
      <c r="B1157" s="626"/>
      <c r="F1157" s="626"/>
      <c r="H1157" s="626"/>
      <c r="I1157" s="626"/>
      <c r="J1157" s="626"/>
      <c r="K1157" s="627"/>
      <c r="L1157" s="677"/>
      <c r="M1157" s="626"/>
      <c r="N1157" s="626"/>
      <c r="O1157" s="626"/>
      <c r="P1157" s="626"/>
      <c r="Q1157" s="626"/>
      <c r="R1157" s="626"/>
      <c r="S1157" s="626"/>
      <c r="T1157" s="626"/>
      <c r="U1157" s="626"/>
      <c r="V1157" s="626"/>
      <c r="W1157" s="626"/>
      <c r="X1157" s="626"/>
      <c r="Y1157" s="626"/>
      <c r="Z1157" s="626"/>
      <c r="AA1157" s="626"/>
      <c r="AB1157" s="626"/>
      <c r="AC1157" s="626"/>
      <c r="AD1157" s="626"/>
      <c r="AE1157" s="626"/>
      <c r="AF1157" s="626"/>
    </row>
    <row r="1158" spans="1:32" x14ac:dyDescent="0.25">
      <c r="A1158" s="626"/>
      <c r="B1158" s="626"/>
      <c r="F1158" s="626"/>
      <c r="H1158" s="626"/>
      <c r="I1158" s="626"/>
      <c r="J1158" s="626"/>
      <c r="K1158" s="627"/>
      <c r="L1158" s="677"/>
      <c r="M1158" s="626"/>
      <c r="N1158" s="626"/>
      <c r="O1158" s="626"/>
      <c r="P1158" s="626"/>
      <c r="Q1158" s="626"/>
      <c r="R1158" s="626"/>
      <c r="S1158" s="626"/>
      <c r="T1158" s="626"/>
      <c r="U1158" s="626"/>
      <c r="V1158" s="626"/>
      <c r="W1158" s="626"/>
      <c r="X1158" s="626"/>
      <c r="Y1158" s="626"/>
      <c r="Z1158" s="626"/>
      <c r="AA1158" s="626"/>
      <c r="AB1158" s="626"/>
      <c r="AC1158" s="626"/>
      <c r="AD1158" s="626"/>
      <c r="AE1158" s="626"/>
      <c r="AF1158" s="626"/>
    </row>
    <row r="1159" spans="1:32" x14ac:dyDescent="0.25">
      <c r="A1159" s="626"/>
      <c r="B1159" s="626"/>
      <c r="F1159" s="626"/>
      <c r="H1159" s="626"/>
      <c r="I1159" s="626"/>
      <c r="J1159" s="626"/>
      <c r="K1159" s="627"/>
      <c r="L1159" s="677"/>
      <c r="M1159" s="626"/>
      <c r="N1159" s="626"/>
      <c r="O1159" s="626"/>
      <c r="P1159" s="626"/>
      <c r="Q1159" s="626"/>
      <c r="R1159" s="626"/>
      <c r="S1159" s="626"/>
      <c r="T1159" s="626"/>
      <c r="U1159" s="626"/>
      <c r="V1159" s="626"/>
      <c r="W1159" s="626"/>
      <c r="X1159" s="626"/>
      <c r="Y1159" s="626"/>
      <c r="Z1159" s="626"/>
      <c r="AA1159" s="626"/>
      <c r="AB1159" s="626"/>
      <c r="AC1159" s="626"/>
      <c r="AD1159" s="626"/>
      <c r="AE1159" s="626"/>
      <c r="AF1159" s="626"/>
    </row>
    <row r="1160" spans="1:32" x14ac:dyDescent="0.25">
      <c r="A1160" s="626"/>
      <c r="B1160" s="626"/>
      <c r="F1160" s="626"/>
      <c r="H1160" s="626"/>
      <c r="I1160" s="626"/>
      <c r="J1160" s="626"/>
      <c r="K1160" s="627"/>
      <c r="L1160" s="677"/>
      <c r="M1160" s="626"/>
      <c r="N1160" s="626"/>
      <c r="O1160" s="626"/>
      <c r="P1160" s="626"/>
      <c r="Q1160" s="626"/>
      <c r="R1160" s="626"/>
      <c r="S1160" s="626"/>
      <c r="T1160" s="626"/>
      <c r="U1160" s="626"/>
      <c r="V1160" s="626"/>
      <c r="W1160" s="626"/>
      <c r="X1160" s="626"/>
      <c r="Y1160" s="626"/>
      <c r="Z1160" s="626"/>
      <c r="AA1160" s="626"/>
      <c r="AB1160" s="626"/>
      <c r="AC1160" s="626"/>
      <c r="AD1160" s="626"/>
      <c r="AE1160" s="626"/>
      <c r="AF1160" s="626"/>
    </row>
    <row r="1161" spans="1:32" x14ac:dyDescent="0.25">
      <c r="A1161" s="626"/>
      <c r="B1161" s="626"/>
      <c r="F1161" s="626"/>
      <c r="H1161" s="626"/>
      <c r="I1161" s="626"/>
      <c r="J1161" s="626"/>
      <c r="K1161" s="627"/>
      <c r="L1161" s="677"/>
      <c r="M1161" s="626"/>
      <c r="N1161" s="626"/>
      <c r="O1161" s="626"/>
      <c r="P1161" s="626"/>
      <c r="Q1161" s="626"/>
      <c r="R1161" s="626"/>
      <c r="S1161" s="626"/>
      <c r="T1161" s="626"/>
      <c r="U1161" s="626"/>
      <c r="V1161" s="626"/>
      <c r="W1161" s="626"/>
      <c r="X1161" s="626"/>
      <c r="Y1161" s="626"/>
      <c r="Z1161" s="626"/>
      <c r="AA1161" s="626"/>
      <c r="AB1161" s="626"/>
      <c r="AC1161" s="626"/>
      <c r="AD1161" s="626"/>
      <c r="AE1161" s="626"/>
      <c r="AF1161" s="626"/>
    </row>
    <row r="1162" spans="1:32" x14ac:dyDescent="0.25">
      <c r="A1162" s="626"/>
      <c r="B1162" s="626"/>
      <c r="F1162" s="626"/>
      <c r="H1162" s="626"/>
      <c r="I1162" s="626"/>
      <c r="J1162" s="626"/>
      <c r="K1162" s="627"/>
      <c r="L1162" s="677"/>
      <c r="M1162" s="626"/>
      <c r="N1162" s="626"/>
      <c r="O1162" s="626"/>
      <c r="P1162" s="626"/>
      <c r="Q1162" s="626"/>
      <c r="R1162" s="626"/>
      <c r="S1162" s="626"/>
      <c r="T1162" s="626"/>
      <c r="U1162" s="626"/>
      <c r="V1162" s="626"/>
      <c r="W1162" s="626"/>
      <c r="X1162" s="626"/>
      <c r="Y1162" s="626"/>
      <c r="Z1162" s="626"/>
      <c r="AA1162" s="626"/>
      <c r="AB1162" s="626"/>
      <c r="AC1162" s="626"/>
      <c r="AD1162" s="626"/>
      <c r="AE1162" s="626"/>
      <c r="AF1162" s="626"/>
    </row>
    <row r="1163" spans="1:32" x14ac:dyDescent="0.25">
      <c r="A1163" s="626"/>
      <c r="B1163" s="626"/>
      <c r="F1163" s="626"/>
      <c r="H1163" s="626"/>
      <c r="I1163" s="626"/>
      <c r="J1163" s="626"/>
      <c r="K1163" s="627"/>
      <c r="L1163" s="677"/>
      <c r="M1163" s="626"/>
      <c r="N1163" s="626"/>
      <c r="O1163" s="626"/>
      <c r="P1163" s="626"/>
      <c r="Q1163" s="626"/>
      <c r="R1163" s="626"/>
      <c r="S1163" s="626"/>
      <c r="T1163" s="626"/>
      <c r="U1163" s="626"/>
      <c r="V1163" s="626"/>
      <c r="W1163" s="626"/>
      <c r="X1163" s="626"/>
      <c r="Y1163" s="626"/>
      <c r="Z1163" s="626"/>
      <c r="AA1163" s="626"/>
      <c r="AB1163" s="626"/>
      <c r="AC1163" s="626"/>
      <c r="AD1163" s="626"/>
      <c r="AE1163" s="626"/>
      <c r="AF1163" s="626"/>
    </row>
    <row r="1164" spans="1:32" x14ac:dyDescent="0.25">
      <c r="A1164" s="626"/>
      <c r="B1164" s="626"/>
      <c r="F1164" s="626"/>
      <c r="H1164" s="626"/>
      <c r="I1164" s="626"/>
      <c r="J1164" s="626"/>
      <c r="K1164" s="627"/>
      <c r="L1164" s="677"/>
      <c r="M1164" s="626"/>
      <c r="N1164" s="626"/>
      <c r="O1164" s="626"/>
      <c r="P1164" s="626"/>
      <c r="Q1164" s="626"/>
      <c r="R1164" s="626"/>
      <c r="S1164" s="626"/>
      <c r="T1164" s="626"/>
      <c r="U1164" s="626"/>
      <c r="V1164" s="626"/>
      <c r="W1164" s="626"/>
      <c r="X1164" s="626"/>
      <c r="Y1164" s="626"/>
      <c r="Z1164" s="626"/>
      <c r="AA1164" s="626"/>
      <c r="AB1164" s="626"/>
      <c r="AC1164" s="626"/>
      <c r="AD1164" s="626"/>
      <c r="AE1164" s="626"/>
      <c r="AF1164" s="626"/>
    </row>
    <row r="1165" spans="1:32" x14ac:dyDescent="0.25">
      <c r="A1165" s="626"/>
      <c r="B1165" s="626"/>
      <c r="F1165" s="626"/>
      <c r="H1165" s="626"/>
      <c r="I1165" s="626"/>
      <c r="J1165" s="626"/>
      <c r="K1165" s="627"/>
      <c r="L1165" s="677"/>
      <c r="M1165" s="626"/>
      <c r="N1165" s="626"/>
      <c r="O1165" s="626"/>
      <c r="P1165" s="626"/>
      <c r="Q1165" s="626"/>
      <c r="R1165" s="626"/>
      <c r="S1165" s="626"/>
      <c r="T1165" s="626"/>
      <c r="U1165" s="626"/>
      <c r="V1165" s="626"/>
      <c r="W1165" s="626"/>
      <c r="X1165" s="626"/>
      <c r="Y1165" s="626"/>
      <c r="Z1165" s="626"/>
      <c r="AA1165" s="626"/>
      <c r="AB1165" s="626"/>
      <c r="AC1165" s="626"/>
      <c r="AD1165" s="626"/>
      <c r="AE1165" s="626"/>
      <c r="AF1165" s="626"/>
    </row>
    <row r="1166" spans="1:32" x14ac:dyDescent="0.25">
      <c r="A1166" s="626"/>
      <c r="B1166" s="626"/>
      <c r="F1166" s="626"/>
      <c r="H1166" s="626"/>
      <c r="I1166" s="626"/>
      <c r="J1166" s="626"/>
      <c r="K1166" s="627"/>
      <c r="L1166" s="677"/>
      <c r="M1166" s="626"/>
      <c r="N1166" s="626"/>
      <c r="O1166" s="626"/>
      <c r="P1166" s="626"/>
      <c r="Q1166" s="626"/>
      <c r="R1166" s="626"/>
      <c r="S1166" s="626"/>
      <c r="T1166" s="626"/>
      <c r="U1166" s="626"/>
      <c r="V1166" s="626"/>
      <c r="W1166" s="626"/>
      <c r="X1166" s="626"/>
      <c r="Y1166" s="626"/>
      <c r="Z1166" s="626"/>
      <c r="AA1166" s="626"/>
      <c r="AB1166" s="626"/>
      <c r="AC1166" s="626"/>
      <c r="AD1166" s="626"/>
      <c r="AE1166" s="626"/>
      <c r="AF1166" s="626"/>
    </row>
    <row r="1167" spans="1:32" x14ac:dyDescent="0.25">
      <c r="A1167" s="626"/>
      <c r="B1167" s="626"/>
      <c r="F1167" s="626"/>
      <c r="H1167" s="626"/>
      <c r="I1167" s="626"/>
      <c r="J1167" s="626"/>
      <c r="K1167" s="627"/>
      <c r="L1167" s="677"/>
      <c r="M1167" s="626"/>
      <c r="N1167" s="626"/>
      <c r="O1167" s="626"/>
      <c r="P1167" s="626"/>
      <c r="Q1167" s="626"/>
      <c r="R1167" s="626"/>
      <c r="S1167" s="626"/>
      <c r="T1167" s="626"/>
      <c r="U1167" s="626"/>
      <c r="V1167" s="626"/>
      <c r="W1167" s="626"/>
      <c r="X1167" s="626"/>
      <c r="Y1167" s="626"/>
      <c r="Z1167" s="626"/>
      <c r="AA1167" s="626"/>
      <c r="AB1167" s="626"/>
      <c r="AC1167" s="626"/>
      <c r="AD1167" s="626"/>
      <c r="AE1167" s="626"/>
      <c r="AF1167" s="626"/>
    </row>
    <row r="1168" spans="1:32" x14ac:dyDescent="0.25">
      <c r="A1168" s="626"/>
      <c r="B1168" s="626"/>
      <c r="F1168" s="626"/>
      <c r="H1168" s="626"/>
      <c r="I1168" s="626"/>
      <c r="J1168" s="626"/>
      <c r="K1168" s="627"/>
      <c r="L1168" s="677"/>
      <c r="M1168" s="626"/>
      <c r="N1168" s="626"/>
      <c r="O1168" s="626"/>
      <c r="P1168" s="626"/>
      <c r="Q1168" s="626"/>
      <c r="R1168" s="626"/>
      <c r="S1168" s="626"/>
      <c r="T1168" s="626"/>
      <c r="U1168" s="626"/>
      <c r="V1168" s="626"/>
      <c r="W1168" s="626"/>
      <c r="X1168" s="626"/>
      <c r="Y1168" s="626"/>
      <c r="Z1168" s="626"/>
      <c r="AA1168" s="626"/>
      <c r="AB1168" s="626"/>
      <c r="AC1168" s="626"/>
      <c r="AD1168" s="626"/>
      <c r="AE1168" s="626"/>
      <c r="AF1168" s="626"/>
    </row>
    <row r="1169" spans="1:32" x14ac:dyDescent="0.25">
      <c r="A1169" s="626"/>
      <c r="B1169" s="626"/>
      <c r="F1169" s="626"/>
      <c r="H1169" s="626"/>
      <c r="I1169" s="626"/>
      <c r="J1169" s="626"/>
      <c r="K1169" s="627"/>
      <c r="L1169" s="677"/>
      <c r="M1169" s="626"/>
      <c r="N1169" s="626"/>
      <c r="O1169" s="626"/>
      <c r="P1169" s="626"/>
      <c r="Q1169" s="626"/>
      <c r="R1169" s="626"/>
      <c r="S1169" s="626"/>
      <c r="T1169" s="626"/>
      <c r="U1169" s="626"/>
      <c r="V1169" s="626"/>
      <c r="W1169" s="626"/>
      <c r="X1169" s="626"/>
      <c r="Y1169" s="626"/>
      <c r="Z1169" s="626"/>
      <c r="AA1169" s="626"/>
      <c r="AB1169" s="626"/>
      <c r="AC1169" s="626"/>
      <c r="AD1169" s="626"/>
      <c r="AE1169" s="626"/>
      <c r="AF1169" s="626"/>
    </row>
    <row r="1170" spans="1:32" x14ac:dyDescent="0.25">
      <c r="A1170" s="626"/>
      <c r="B1170" s="626"/>
      <c r="F1170" s="626"/>
      <c r="H1170" s="626"/>
      <c r="I1170" s="626"/>
      <c r="J1170" s="626"/>
      <c r="K1170" s="627"/>
      <c r="L1170" s="677"/>
      <c r="M1170" s="626"/>
      <c r="N1170" s="626"/>
      <c r="O1170" s="626"/>
      <c r="P1170" s="626"/>
      <c r="Q1170" s="626"/>
      <c r="R1170" s="626"/>
      <c r="S1170" s="626"/>
      <c r="T1170" s="626"/>
      <c r="U1170" s="626"/>
      <c r="V1170" s="626"/>
      <c r="W1170" s="626"/>
      <c r="X1170" s="626"/>
      <c r="Y1170" s="626"/>
      <c r="Z1170" s="626"/>
      <c r="AA1170" s="626"/>
      <c r="AB1170" s="626"/>
      <c r="AC1170" s="626"/>
      <c r="AD1170" s="626"/>
      <c r="AE1170" s="626"/>
      <c r="AF1170" s="626"/>
    </row>
    <row r="1171" spans="1:32" x14ac:dyDescent="0.25">
      <c r="A1171" s="626"/>
      <c r="B1171" s="626"/>
      <c r="F1171" s="626"/>
      <c r="H1171" s="626"/>
      <c r="I1171" s="626"/>
      <c r="J1171" s="626"/>
      <c r="K1171" s="627"/>
      <c r="L1171" s="677"/>
      <c r="M1171" s="626"/>
      <c r="N1171" s="626"/>
      <c r="O1171" s="626"/>
      <c r="P1171" s="626"/>
      <c r="Q1171" s="626"/>
      <c r="R1171" s="626"/>
      <c r="S1171" s="626"/>
      <c r="T1171" s="626"/>
      <c r="U1171" s="626"/>
      <c r="V1171" s="626"/>
      <c r="W1171" s="626"/>
      <c r="X1171" s="626"/>
      <c r="Y1171" s="626"/>
      <c r="Z1171" s="626"/>
      <c r="AA1171" s="626"/>
      <c r="AB1171" s="626"/>
      <c r="AC1171" s="626"/>
      <c r="AD1171" s="626"/>
      <c r="AE1171" s="626"/>
      <c r="AF1171" s="626"/>
    </row>
    <row r="1172" spans="1:32" x14ac:dyDescent="0.25">
      <c r="A1172" s="626"/>
      <c r="B1172" s="626"/>
      <c r="F1172" s="626"/>
      <c r="H1172" s="626"/>
      <c r="I1172" s="626"/>
      <c r="J1172" s="626"/>
      <c r="K1172" s="627"/>
      <c r="L1172" s="677"/>
      <c r="M1172" s="626"/>
      <c r="N1172" s="626"/>
      <c r="O1172" s="626"/>
      <c r="P1172" s="626"/>
      <c r="Q1172" s="626"/>
      <c r="R1172" s="626"/>
      <c r="S1172" s="626"/>
      <c r="T1172" s="626"/>
      <c r="U1172" s="626"/>
      <c r="V1172" s="626"/>
      <c r="W1172" s="626"/>
      <c r="X1172" s="626"/>
      <c r="Y1172" s="626"/>
      <c r="Z1172" s="626"/>
      <c r="AA1172" s="626"/>
      <c r="AB1172" s="626"/>
      <c r="AC1172" s="626"/>
      <c r="AD1172" s="626"/>
      <c r="AE1172" s="626"/>
      <c r="AF1172" s="626"/>
    </row>
    <row r="1173" spans="1:32" x14ac:dyDescent="0.25">
      <c r="A1173" s="626"/>
      <c r="B1173" s="626"/>
      <c r="F1173" s="626"/>
      <c r="H1173" s="626"/>
      <c r="I1173" s="626"/>
      <c r="J1173" s="626"/>
      <c r="K1173" s="627"/>
      <c r="L1173" s="677"/>
      <c r="M1173" s="626"/>
      <c r="N1173" s="626"/>
      <c r="O1173" s="626"/>
      <c r="P1173" s="626"/>
      <c r="Q1173" s="626"/>
      <c r="R1173" s="626"/>
      <c r="S1173" s="626"/>
      <c r="T1173" s="626"/>
      <c r="U1173" s="626"/>
      <c r="V1173" s="626"/>
      <c r="W1173" s="626"/>
      <c r="X1173" s="626"/>
      <c r="Y1173" s="626"/>
      <c r="Z1173" s="626"/>
      <c r="AA1173" s="626"/>
      <c r="AB1173" s="626"/>
      <c r="AC1173" s="626"/>
      <c r="AD1173" s="626"/>
      <c r="AE1173" s="626"/>
      <c r="AF1173" s="626"/>
    </row>
    <row r="1174" spans="1:32" x14ac:dyDescent="0.25">
      <c r="A1174" s="626"/>
      <c r="B1174" s="626"/>
      <c r="F1174" s="626"/>
      <c r="H1174" s="626"/>
      <c r="I1174" s="626"/>
      <c r="J1174" s="626"/>
      <c r="K1174" s="627"/>
      <c r="L1174" s="677"/>
      <c r="M1174" s="626"/>
      <c r="N1174" s="626"/>
      <c r="O1174" s="626"/>
      <c r="P1174" s="626"/>
      <c r="Q1174" s="626"/>
      <c r="R1174" s="626"/>
      <c r="S1174" s="626"/>
      <c r="T1174" s="626"/>
      <c r="U1174" s="626"/>
      <c r="V1174" s="626"/>
      <c r="W1174" s="626"/>
      <c r="X1174" s="626"/>
      <c r="Y1174" s="626"/>
      <c r="Z1174" s="626"/>
      <c r="AA1174" s="626"/>
      <c r="AB1174" s="626"/>
      <c r="AC1174" s="626"/>
      <c r="AD1174" s="626"/>
      <c r="AE1174" s="626"/>
      <c r="AF1174" s="626"/>
    </row>
    <row r="1175" spans="1:32" x14ac:dyDescent="0.25">
      <c r="A1175" s="626"/>
      <c r="B1175" s="626"/>
      <c r="F1175" s="626"/>
      <c r="H1175" s="626"/>
      <c r="I1175" s="626"/>
      <c r="J1175" s="626"/>
      <c r="K1175" s="627"/>
      <c r="L1175" s="677"/>
      <c r="M1175" s="626"/>
      <c r="N1175" s="626"/>
      <c r="O1175" s="626"/>
      <c r="P1175" s="626"/>
      <c r="Q1175" s="626"/>
      <c r="R1175" s="626"/>
      <c r="S1175" s="626"/>
      <c r="T1175" s="626"/>
      <c r="U1175" s="626"/>
      <c r="V1175" s="626"/>
      <c r="W1175" s="626"/>
      <c r="X1175" s="626"/>
      <c r="Y1175" s="626"/>
      <c r="Z1175" s="626"/>
      <c r="AA1175" s="626"/>
      <c r="AB1175" s="626"/>
      <c r="AC1175" s="626"/>
      <c r="AD1175" s="626"/>
      <c r="AE1175" s="626"/>
      <c r="AF1175" s="626"/>
    </row>
    <row r="1176" spans="1:32" x14ac:dyDescent="0.25">
      <c r="A1176" s="626"/>
      <c r="B1176" s="626"/>
      <c r="F1176" s="626"/>
      <c r="H1176" s="626"/>
      <c r="I1176" s="626"/>
      <c r="J1176" s="626"/>
      <c r="K1176" s="627"/>
      <c r="L1176" s="677"/>
      <c r="M1176" s="626"/>
      <c r="N1176" s="626"/>
      <c r="O1176" s="626"/>
      <c r="P1176" s="626"/>
      <c r="Q1176" s="626"/>
      <c r="R1176" s="626"/>
      <c r="S1176" s="626"/>
      <c r="T1176" s="626"/>
      <c r="U1176" s="626"/>
      <c r="V1176" s="626"/>
      <c r="W1176" s="626"/>
      <c r="X1176" s="626"/>
      <c r="Y1176" s="626"/>
      <c r="Z1176" s="626"/>
      <c r="AA1176" s="626"/>
      <c r="AB1176" s="626"/>
      <c r="AC1176" s="626"/>
      <c r="AD1176" s="626"/>
      <c r="AE1176" s="626"/>
      <c r="AF1176" s="626"/>
    </row>
    <row r="1177" spans="1:32" x14ac:dyDescent="0.25">
      <c r="A1177" s="626"/>
      <c r="B1177" s="626"/>
      <c r="F1177" s="626"/>
      <c r="H1177" s="626"/>
      <c r="I1177" s="626"/>
      <c r="J1177" s="626"/>
      <c r="K1177" s="627"/>
      <c r="L1177" s="677"/>
      <c r="M1177" s="626"/>
      <c r="N1177" s="626"/>
      <c r="O1177" s="626"/>
      <c r="P1177" s="626"/>
      <c r="Q1177" s="626"/>
      <c r="R1177" s="626"/>
      <c r="S1177" s="626"/>
      <c r="T1177" s="626"/>
      <c r="U1177" s="626"/>
      <c r="V1177" s="626"/>
      <c r="W1177" s="626"/>
      <c r="X1177" s="626"/>
      <c r="Y1177" s="626"/>
      <c r="Z1177" s="626"/>
      <c r="AA1177" s="626"/>
      <c r="AB1177" s="626"/>
      <c r="AC1177" s="626"/>
      <c r="AD1177" s="626"/>
      <c r="AE1177" s="626"/>
      <c r="AF1177" s="626"/>
    </row>
    <row r="1178" spans="1:32" x14ac:dyDescent="0.25">
      <c r="A1178" s="626"/>
      <c r="B1178" s="626"/>
      <c r="F1178" s="626"/>
      <c r="H1178" s="626"/>
      <c r="I1178" s="626"/>
      <c r="J1178" s="626"/>
      <c r="K1178" s="627"/>
      <c r="L1178" s="677"/>
      <c r="M1178" s="626"/>
      <c r="N1178" s="626"/>
      <c r="O1178" s="626"/>
      <c r="P1178" s="626"/>
      <c r="Q1178" s="626"/>
      <c r="R1178" s="626"/>
      <c r="S1178" s="626"/>
      <c r="T1178" s="626"/>
      <c r="U1178" s="626"/>
      <c r="V1178" s="626"/>
      <c r="W1178" s="626"/>
      <c r="X1178" s="626"/>
      <c r="Y1178" s="626"/>
      <c r="Z1178" s="626"/>
      <c r="AA1178" s="626"/>
      <c r="AB1178" s="626"/>
      <c r="AC1178" s="626"/>
      <c r="AD1178" s="626"/>
      <c r="AE1178" s="626"/>
      <c r="AF1178" s="626"/>
    </row>
    <row r="1179" spans="1:32" x14ac:dyDescent="0.25">
      <c r="A1179" s="626"/>
      <c r="B1179" s="626"/>
      <c r="F1179" s="626"/>
      <c r="H1179" s="626"/>
      <c r="I1179" s="626"/>
      <c r="J1179" s="626"/>
      <c r="K1179" s="627"/>
      <c r="L1179" s="677"/>
      <c r="M1179" s="626"/>
      <c r="N1179" s="626"/>
      <c r="O1179" s="626"/>
      <c r="P1179" s="626"/>
      <c r="Q1179" s="626"/>
      <c r="R1179" s="626"/>
      <c r="S1179" s="626"/>
      <c r="T1179" s="626"/>
      <c r="U1179" s="626"/>
      <c r="V1179" s="626"/>
      <c r="W1179" s="626"/>
      <c r="X1179" s="626"/>
      <c r="Y1179" s="626"/>
      <c r="Z1179" s="626"/>
      <c r="AA1179" s="626"/>
      <c r="AB1179" s="626"/>
      <c r="AC1179" s="626"/>
      <c r="AD1179" s="626"/>
      <c r="AE1179" s="626"/>
      <c r="AF1179" s="626"/>
    </row>
    <row r="1180" spans="1:32" x14ac:dyDescent="0.25">
      <c r="A1180" s="626"/>
      <c r="B1180" s="626"/>
      <c r="F1180" s="626"/>
      <c r="H1180" s="626"/>
      <c r="I1180" s="626"/>
      <c r="J1180" s="626"/>
      <c r="K1180" s="627"/>
      <c r="L1180" s="677"/>
      <c r="M1180" s="626"/>
      <c r="N1180" s="626"/>
      <c r="O1180" s="626"/>
      <c r="P1180" s="626"/>
      <c r="Q1180" s="626"/>
      <c r="R1180" s="626"/>
      <c r="S1180" s="626"/>
      <c r="T1180" s="626"/>
      <c r="U1180" s="626"/>
      <c r="V1180" s="626"/>
      <c r="W1180" s="626"/>
      <c r="X1180" s="626"/>
      <c r="Y1180" s="626"/>
      <c r="Z1180" s="626"/>
      <c r="AA1180" s="626"/>
      <c r="AB1180" s="626"/>
      <c r="AC1180" s="626"/>
      <c r="AD1180" s="626"/>
      <c r="AE1180" s="626"/>
      <c r="AF1180" s="626"/>
    </row>
    <row r="1181" spans="1:32" x14ac:dyDescent="0.25">
      <c r="A1181" s="626"/>
      <c r="B1181" s="626"/>
      <c r="F1181" s="626"/>
      <c r="H1181" s="626"/>
      <c r="I1181" s="626"/>
      <c r="J1181" s="626"/>
      <c r="K1181" s="627"/>
      <c r="L1181" s="677"/>
      <c r="M1181" s="626"/>
      <c r="N1181" s="626"/>
      <c r="O1181" s="626"/>
      <c r="P1181" s="626"/>
      <c r="Q1181" s="626"/>
      <c r="R1181" s="626"/>
      <c r="S1181" s="626"/>
      <c r="T1181" s="626"/>
      <c r="U1181" s="626"/>
      <c r="V1181" s="626"/>
      <c r="W1181" s="626"/>
      <c r="X1181" s="626"/>
      <c r="Y1181" s="626"/>
      <c r="Z1181" s="626"/>
      <c r="AA1181" s="626"/>
      <c r="AB1181" s="626"/>
      <c r="AC1181" s="626"/>
      <c r="AD1181" s="626"/>
      <c r="AE1181" s="626"/>
      <c r="AF1181" s="626"/>
    </row>
    <row r="1182" spans="1:32" x14ac:dyDescent="0.25">
      <c r="A1182" s="626"/>
      <c r="B1182" s="626"/>
      <c r="F1182" s="626"/>
      <c r="H1182" s="626"/>
      <c r="I1182" s="626"/>
      <c r="J1182" s="626"/>
      <c r="K1182" s="627"/>
      <c r="L1182" s="677"/>
      <c r="M1182" s="626"/>
      <c r="N1182" s="626"/>
      <c r="O1182" s="626"/>
      <c r="P1182" s="626"/>
      <c r="Q1182" s="626"/>
      <c r="R1182" s="626"/>
      <c r="S1182" s="626"/>
      <c r="T1182" s="626"/>
      <c r="U1182" s="626"/>
      <c r="V1182" s="626"/>
      <c r="W1182" s="626"/>
      <c r="X1182" s="626"/>
      <c r="Y1182" s="626"/>
      <c r="Z1182" s="626"/>
      <c r="AA1182" s="626"/>
      <c r="AB1182" s="626"/>
      <c r="AC1182" s="626"/>
      <c r="AD1182" s="626"/>
      <c r="AE1182" s="626"/>
      <c r="AF1182" s="626"/>
    </row>
    <row r="1183" spans="1:32" x14ac:dyDescent="0.25">
      <c r="A1183" s="626"/>
      <c r="B1183" s="626"/>
      <c r="F1183" s="626"/>
      <c r="H1183" s="626"/>
      <c r="I1183" s="626"/>
      <c r="J1183" s="626"/>
      <c r="K1183" s="627"/>
      <c r="L1183" s="677"/>
      <c r="M1183" s="626"/>
      <c r="N1183" s="626"/>
      <c r="O1183" s="626"/>
      <c r="P1183" s="626"/>
      <c r="Q1183" s="626"/>
      <c r="R1183" s="626"/>
      <c r="S1183" s="626"/>
      <c r="T1183" s="626"/>
      <c r="U1183" s="626"/>
      <c r="V1183" s="626"/>
      <c r="W1183" s="626"/>
      <c r="X1183" s="626"/>
      <c r="Y1183" s="626"/>
      <c r="Z1183" s="626"/>
      <c r="AA1183" s="626"/>
      <c r="AB1183" s="626"/>
      <c r="AC1183" s="626"/>
      <c r="AD1183" s="626"/>
      <c r="AE1183" s="626"/>
      <c r="AF1183" s="626"/>
    </row>
    <row r="1184" spans="1:32" x14ac:dyDescent="0.25">
      <c r="A1184" s="626"/>
      <c r="B1184" s="626"/>
      <c r="F1184" s="626"/>
      <c r="H1184" s="626"/>
      <c r="I1184" s="626"/>
      <c r="J1184" s="626"/>
      <c r="K1184" s="627"/>
      <c r="L1184" s="677"/>
      <c r="M1184" s="626"/>
      <c r="N1184" s="626"/>
      <c r="O1184" s="626"/>
      <c r="P1184" s="626"/>
      <c r="Q1184" s="626"/>
      <c r="R1184" s="626"/>
      <c r="S1184" s="626"/>
      <c r="T1184" s="626"/>
      <c r="U1184" s="626"/>
      <c r="V1184" s="626"/>
      <c r="W1184" s="626"/>
      <c r="X1184" s="626"/>
      <c r="Y1184" s="626"/>
      <c r="Z1184" s="626"/>
      <c r="AA1184" s="626"/>
      <c r="AB1184" s="626"/>
      <c r="AC1184" s="626"/>
      <c r="AD1184" s="626"/>
      <c r="AE1184" s="626"/>
      <c r="AF1184" s="626"/>
    </row>
    <row r="1185" spans="1:32" x14ac:dyDescent="0.25">
      <c r="A1185" s="626"/>
      <c r="B1185" s="626"/>
      <c r="F1185" s="626"/>
      <c r="H1185" s="626"/>
      <c r="I1185" s="626"/>
      <c r="J1185" s="626"/>
      <c r="K1185" s="627"/>
      <c r="L1185" s="677"/>
      <c r="M1185" s="626"/>
      <c r="N1185" s="626"/>
      <c r="O1185" s="626"/>
      <c r="P1185" s="626"/>
      <c r="Q1185" s="626"/>
      <c r="R1185" s="626"/>
      <c r="S1185" s="626"/>
      <c r="T1185" s="626"/>
      <c r="U1185" s="626"/>
      <c r="V1185" s="626"/>
      <c r="W1185" s="626"/>
      <c r="X1185" s="626"/>
      <c r="Y1185" s="626"/>
      <c r="Z1185" s="626"/>
      <c r="AA1185" s="626"/>
      <c r="AB1185" s="626"/>
      <c r="AC1185" s="626"/>
      <c r="AD1185" s="626"/>
      <c r="AE1185" s="626"/>
      <c r="AF1185" s="626"/>
    </row>
    <row r="1186" spans="1:32" x14ac:dyDescent="0.25">
      <c r="A1186" s="626"/>
      <c r="B1186" s="626"/>
      <c r="F1186" s="626"/>
      <c r="H1186" s="626"/>
      <c r="I1186" s="626"/>
      <c r="J1186" s="626"/>
      <c r="K1186" s="627"/>
      <c r="L1186" s="677"/>
      <c r="M1186" s="626"/>
      <c r="N1186" s="626"/>
      <c r="O1186" s="626"/>
      <c r="P1186" s="626"/>
      <c r="Q1186" s="626"/>
      <c r="R1186" s="626"/>
      <c r="S1186" s="626"/>
      <c r="T1186" s="626"/>
      <c r="U1186" s="626"/>
      <c r="V1186" s="626"/>
      <c r="W1186" s="626"/>
      <c r="X1186" s="626"/>
      <c r="Y1186" s="626"/>
      <c r="Z1186" s="626"/>
      <c r="AA1186" s="626"/>
      <c r="AB1186" s="626"/>
      <c r="AC1186" s="626"/>
      <c r="AD1186" s="626"/>
      <c r="AE1186" s="626"/>
      <c r="AF1186" s="626"/>
    </row>
    <row r="1187" spans="1:32" x14ac:dyDescent="0.25">
      <c r="A1187" s="626"/>
      <c r="B1187" s="626"/>
      <c r="F1187" s="626"/>
      <c r="H1187" s="626"/>
      <c r="I1187" s="626"/>
      <c r="J1187" s="626"/>
      <c r="K1187" s="627"/>
      <c r="L1187" s="677"/>
      <c r="M1187" s="626"/>
      <c r="N1187" s="626"/>
      <c r="O1187" s="626"/>
      <c r="P1187" s="626"/>
      <c r="Q1187" s="626"/>
      <c r="R1187" s="626"/>
      <c r="S1187" s="626"/>
      <c r="T1187" s="626"/>
      <c r="U1187" s="626"/>
      <c r="V1187" s="626"/>
      <c r="W1187" s="626"/>
      <c r="X1187" s="626"/>
      <c r="Y1187" s="626"/>
      <c r="Z1187" s="626"/>
      <c r="AA1187" s="626"/>
      <c r="AB1187" s="626"/>
      <c r="AC1187" s="626"/>
      <c r="AD1187" s="626"/>
      <c r="AE1187" s="626"/>
      <c r="AF1187" s="626"/>
    </row>
    <row r="1188" spans="1:32" x14ac:dyDescent="0.25">
      <c r="A1188" s="626"/>
      <c r="B1188" s="626"/>
      <c r="F1188" s="626"/>
      <c r="H1188" s="626"/>
      <c r="I1188" s="626"/>
      <c r="J1188" s="626"/>
      <c r="K1188" s="627"/>
      <c r="L1188" s="677"/>
      <c r="M1188" s="626"/>
      <c r="N1188" s="626"/>
      <c r="O1188" s="626"/>
      <c r="P1188" s="626"/>
      <c r="Q1188" s="626"/>
      <c r="R1188" s="626"/>
      <c r="S1188" s="626"/>
      <c r="T1188" s="626"/>
      <c r="U1188" s="626"/>
      <c r="V1188" s="626"/>
      <c r="W1188" s="626"/>
      <c r="X1188" s="626"/>
      <c r="Y1188" s="626"/>
      <c r="Z1188" s="626"/>
      <c r="AA1188" s="626"/>
      <c r="AB1188" s="626"/>
      <c r="AC1188" s="626"/>
      <c r="AD1188" s="626"/>
      <c r="AE1188" s="626"/>
      <c r="AF1188" s="626"/>
    </row>
    <row r="1189" spans="1:32" x14ac:dyDescent="0.25">
      <c r="A1189" s="626"/>
      <c r="B1189" s="626"/>
      <c r="F1189" s="626"/>
      <c r="H1189" s="626"/>
      <c r="I1189" s="626"/>
      <c r="J1189" s="626"/>
      <c r="K1189" s="627"/>
      <c r="L1189" s="677"/>
      <c r="M1189" s="626"/>
      <c r="N1189" s="626"/>
      <c r="O1189" s="626"/>
      <c r="P1189" s="626"/>
      <c r="Q1189" s="626"/>
      <c r="R1189" s="626"/>
      <c r="S1189" s="626"/>
      <c r="T1189" s="626"/>
      <c r="U1189" s="626"/>
      <c r="V1189" s="626"/>
      <c r="W1189" s="626"/>
      <c r="X1189" s="626"/>
      <c r="Y1189" s="626"/>
      <c r="Z1189" s="626"/>
      <c r="AA1189" s="626"/>
      <c r="AB1189" s="626"/>
      <c r="AC1189" s="626"/>
      <c r="AD1189" s="626"/>
      <c r="AE1189" s="626"/>
      <c r="AF1189" s="626"/>
    </row>
    <row r="1190" spans="1:32" x14ac:dyDescent="0.25">
      <c r="A1190" s="626"/>
      <c r="B1190" s="626"/>
      <c r="F1190" s="626"/>
      <c r="H1190" s="626"/>
      <c r="I1190" s="626"/>
      <c r="J1190" s="626"/>
      <c r="K1190" s="627"/>
      <c r="L1190" s="677"/>
      <c r="M1190" s="626"/>
      <c r="N1190" s="626"/>
      <c r="O1190" s="626"/>
      <c r="P1190" s="626"/>
      <c r="Q1190" s="626"/>
      <c r="R1190" s="626"/>
      <c r="S1190" s="626"/>
      <c r="T1190" s="626"/>
      <c r="U1190" s="626"/>
      <c r="V1190" s="626"/>
      <c r="W1190" s="626"/>
      <c r="X1190" s="626"/>
      <c r="Y1190" s="626"/>
      <c r="Z1190" s="626"/>
      <c r="AA1190" s="626"/>
      <c r="AB1190" s="626"/>
      <c r="AC1190" s="626"/>
      <c r="AD1190" s="626"/>
      <c r="AE1190" s="626"/>
      <c r="AF1190" s="626"/>
    </row>
    <row r="1191" spans="1:32" x14ac:dyDescent="0.25">
      <c r="A1191" s="626"/>
      <c r="B1191" s="626"/>
      <c r="F1191" s="626"/>
      <c r="H1191" s="626"/>
      <c r="I1191" s="626"/>
      <c r="J1191" s="626"/>
      <c r="K1191" s="627"/>
      <c r="L1191" s="677"/>
      <c r="M1191" s="626"/>
      <c r="N1191" s="626"/>
      <c r="O1191" s="626"/>
      <c r="P1191" s="626"/>
      <c r="Q1191" s="626"/>
      <c r="R1191" s="626"/>
      <c r="S1191" s="626"/>
      <c r="T1191" s="626"/>
      <c r="U1191" s="626"/>
      <c r="V1191" s="626"/>
      <c r="W1191" s="626"/>
      <c r="X1191" s="626"/>
      <c r="Y1191" s="626"/>
      <c r="Z1191" s="626"/>
      <c r="AA1191" s="626"/>
      <c r="AB1191" s="626"/>
      <c r="AC1191" s="626"/>
      <c r="AD1191" s="626"/>
      <c r="AE1191" s="626"/>
      <c r="AF1191" s="626"/>
    </row>
    <row r="1192" spans="1:32" x14ac:dyDescent="0.25">
      <c r="A1192" s="626"/>
      <c r="B1192" s="626"/>
      <c r="F1192" s="626"/>
      <c r="H1192" s="626"/>
      <c r="I1192" s="626"/>
      <c r="J1192" s="626"/>
      <c r="K1192" s="627"/>
      <c r="L1192" s="677"/>
      <c r="M1192" s="626"/>
      <c r="N1192" s="626"/>
      <c r="O1192" s="626"/>
      <c r="P1192" s="626"/>
      <c r="Q1192" s="626"/>
      <c r="R1192" s="626"/>
      <c r="S1192" s="626"/>
      <c r="T1192" s="626"/>
      <c r="U1192" s="626"/>
      <c r="V1192" s="626"/>
      <c r="W1192" s="626"/>
      <c r="X1192" s="626"/>
      <c r="Y1192" s="626"/>
      <c r="Z1192" s="626"/>
      <c r="AA1192" s="626"/>
      <c r="AB1192" s="626"/>
      <c r="AC1192" s="626"/>
      <c r="AD1192" s="626"/>
      <c r="AE1192" s="626"/>
      <c r="AF1192" s="626"/>
    </row>
    <row r="1193" spans="1:32" x14ac:dyDescent="0.25">
      <c r="A1193" s="626"/>
      <c r="B1193" s="626"/>
      <c r="F1193" s="626"/>
      <c r="H1193" s="626"/>
      <c r="I1193" s="626"/>
      <c r="J1193" s="626"/>
      <c r="K1193" s="627"/>
      <c r="L1193" s="677"/>
      <c r="M1193" s="626"/>
      <c r="N1193" s="626"/>
      <c r="O1193" s="626"/>
      <c r="P1193" s="626"/>
      <c r="Q1193" s="626"/>
      <c r="R1193" s="626"/>
      <c r="S1193" s="626"/>
      <c r="T1193" s="626"/>
      <c r="U1193" s="626"/>
      <c r="V1193" s="626"/>
      <c r="W1193" s="626"/>
      <c r="X1193" s="626"/>
      <c r="Y1193" s="626"/>
      <c r="Z1193" s="626"/>
      <c r="AA1193" s="626"/>
      <c r="AB1193" s="626"/>
      <c r="AC1193" s="626"/>
      <c r="AD1193" s="626"/>
      <c r="AE1193" s="626"/>
      <c r="AF1193" s="626"/>
    </row>
    <row r="1194" spans="1:32" x14ac:dyDescent="0.25">
      <c r="A1194" s="626"/>
      <c r="B1194" s="626"/>
      <c r="F1194" s="626"/>
      <c r="H1194" s="626"/>
      <c r="I1194" s="626"/>
      <c r="J1194" s="626"/>
      <c r="K1194" s="627"/>
      <c r="L1194" s="677"/>
      <c r="M1194" s="626"/>
      <c r="N1194" s="626"/>
      <c r="O1194" s="626"/>
      <c r="P1194" s="626"/>
      <c r="Q1194" s="626"/>
      <c r="R1194" s="626"/>
      <c r="S1194" s="626"/>
      <c r="T1194" s="626"/>
      <c r="U1194" s="626"/>
      <c r="V1194" s="626"/>
      <c r="W1194" s="626"/>
      <c r="X1194" s="626"/>
      <c r="Y1194" s="626"/>
      <c r="Z1194" s="626"/>
      <c r="AA1194" s="626"/>
      <c r="AB1194" s="626"/>
      <c r="AC1194" s="626"/>
      <c r="AD1194" s="626"/>
      <c r="AE1194" s="626"/>
      <c r="AF1194" s="626"/>
    </row>
    <row r="1195" spans="1:32" x14ac:dyDescent="0.25">
      <c r="A1195" s="626"/>
      <c r="B1195" s="626"/>
      <c r="F1195" s="626"/>
      <c r="H1195" s="626"/>
      <c r="I1195" s="626"/>
      <c r="J1195" s="626"/>
      <c r="K1195" s="627"/>
      <c r="L1195" s="677"/>
      <c r="M1195" s="626"/>
      <c r="N1195" s="626"/>
      <c r="O1195" s="626"/>
      <c r="P1195" s="626"/>
      <c r="Q1195" s="626"/>
      <c r="R1195" s="626"/>
      <c r="S1195" s="626"/>
      <c r="T1195" s="626"/>
      <c r="U1195" s="626"/>
      <c r="V1195" s="626"/>
      <c r="W1195" s="626"/>
      <c r="X1195" s="626"/>
      <c r="Y1195" s="626"/>
      <c r="Z1195" s="626"/>
      <c r="AA1195" s="626"/>
      <c r="AB1195" s="626"/>
      <c r="AC1195" s="626"/>
      <c r="AD1195" s="626"/>
      <c r="AE1195" s="626"/>
      <c r="AF1195" s="626"/>
    </row>
    <row r="1196" spans="1:32" x14ac:dyDescent="0.25">
      <c r="A1196" s="626"/>
      <c r="B1196" s="626"/>
      <c r="F1196" s="626"/>
      <c r="H1196" s="626"/>
      <c r="I1196" s="626"/>
      <c r="J1196" s="626"/>
      <c r="K1196" s="627"/>
      <c r="L1196" s="677"/>
      <c r="M1196" s="626"/>
      <c r="N1196" s="626"/>
      <c r="O1196" s="626"/>
      <c r="P1196" s="626"/>
      <c r="Q1196" s="626"/>
      <c r="R1196" s="626"/>
      <c r="S1196" s="626"/>
      <c r="T1196" s="626"/>
      <c r="U1196" s="626"/>
      <c r="V1196" s="626"/>
      <c r="W1196" s="626"/>
      <c r="X1196" s="626"/>
      <c r="Y1196" s="626"/>
      <c r="Z1196" s="626"/>
      <c r="AA1196" s="626"/>
      <c r="AB1196" s="626"/>
      <c r="AC1196" s="626"/>
      <c r="AD1196" s="626"/>
      <c r="AE1196" s="626"/>
      <c r="AF1196" s="626"/>
    </row>
    <row r="1197" spans="1:32" x14ac:dyDescent="0.25">
      <c r="A1197" s="626"/>
      <c r="B1197" s="626"/>
      <c r="F1197" s="626"/>
      <c r="H1197" s="626"/>
      <c r="I1197" s="626"/>
      <c r="J1197" s="626"/>
      <c r="K1197" s="627"/>
      <c r="L1197" s="677"/>
      <c r="M1197" s="626"/>
      <c r="N1197" s="626"/>
      <c r="O1197" s="626"/>
      <c r="P1197" s="626"/>
      <c r="Q1197" s="626"/>
      <c r="R1197" s="626"/>
      <c r="S1197" s="626"/>
      <c r="T1197" s="626"/>
      <c r="U1197" s="626"/>
      <c r="V1197" s="626"/>
      <c r="W1197" s="626"/>
      <c r="X1197" s="626"/>
      <c r="Y1197" s="626"/>
      <c r="Z1197" s="626"/>
      <c r="AA1197" s="626"/>
      <c r="AB1197" s="626"/>
      <c r="AC1197" s="626"/>
      <c r="AD1197" s="626"/>
      <c r="AE1197" s="626"/>
      <c r="AF1197" s="626"/>
    </row>
    <row r="1198" spans="1:32" x14ac:dyDescent="0.25">
      <c r="A1198" s="626"/>
      <c r="B1198" s="626"/>
      <c r="F1198" s="626"/>
      <c r="H1198" s="626"/>
      <c r="I1198" s="626"/>
      <c r="J1198" s="626"/>
      <c r="K1198" s="627"/>
      <c r="L1198" s="677"/>
      <c r="M1198" s="626"/>
      <c r="N1198" s="626"/>
      <c r="O1198" s="626"/>
      <c r="P1198" s="626"/>
      <c r="Q1198" s="626"/>
      <c r="R1198" s="626"/>
      <c r="S1198" s="626"/>
      <c r="T1198" s="626"/>
      <c r="U1198" s="626"/>
      <c r="V1198" s="626"/>
      <c r="W1198" s="626"/>
      <c r="X1198" s="626"/>
      <c r="Y1198" s="626"/>
      <c r="Z1198" s="626"/>
      <c r="AA1198" s="626"/>
      <c r="AB1198" s="626"/>
      <c r="AC1198" s="626"/>
      <c r="AD1198" s="626"/>
      <c r="AE1198" s="626"/>
      <c r="AF1198" s="626"/>
    </row>
    <row r="1199" spans="1:32" x14ac:dyDescent="0.25">
      <c r="A1199" s="626"/>
      <c r="B1199" s="626"/>
      <c r="F1199" s="626"/>
      <c r="H1199" s="626"/>
      <c r="I1199" s="626"/>
      <c r="J1199" s="626"/>
      <c r="K1199" s="627"/>
      <c r="L1199" s="677"/>
      <c r="M1199" s="626"/>
      <c r="N1199" s="626"/>
      <c r="O1199" s="626"/>
      <c r="P1199" s="626"/>
      <c r="Q1199" s="626"/>
      <c r="R1199" s="626"/>
      <c r="S1199" s="626"/>
      <c r="T1199" s="626"/>
      <c r="U1199" s="626"/>
      <c r="V1199" s="626"/>
      <c r="W1199" s="626"/>
      <c r="X1199" s="626"/>
      <c r="Y1199" s="626"/>
      <c r="Z1199" s="626"/>
      <c r="AA1199" s="626"/>
      <c r="AB1199" s="626"/>
      <c r="AC1199" s="626"/>
      <c r="AD1199" s="626"/>
      <c r="AE1199" s="626"/>
      <c r="AF1199" s="626"/>
    </row>
    <row r="1200" spans="1:32" x14ac:dyDescent="0.25">
      <c r="A1200" s="626"/>
      <c r="B1200" s="626"/>
      <c r="F1200" s="626"/>
      <c r="H1200" s="626"/>
      <c r="I1200" s="626"/>
      <c r="J1200" s="626"/>
      <c r="K1200" s="627"/>
      <c r="L1200" s="677"/>
      <c r="M1200" s="626"/>
      <c r="N1200" s="626"/>
      <c r="O1200" s="626"/>
      <c r="P1200" s="626"/>
      <c r="Q1200" s="626"/>
      <c r="R1200" s="626"/>
      <c r="S1200" s="626"/>
      <c r="T1200" s="626"/>
      <c r="U1200" s="626"/>
      <c r="V1200" s="626"/>
      <c r="W1200" s="626"/>
      <c r="X1200" s="626"/>
      <c r="Y1200" s="626"/>
      <c r="Z1200" s="626"/>
      <c r="AA1200" s="626"/>
      <c r="AB1200" s="626"/>
      <c r="AC1200" s="626"/>
      <c r="AD1200" s="626"/>
      <c r="AE1200" s="626"/>
      <c r="AF1200" s="626"/>
    </row>
    <row r="1201" spans="1:32" x14ac:dyDescent="0.25">
      <c r="A1201" s="626"/>
      <c r="B1201" s="626"/>
      <c r="F1201" s="626"/>
      <c r="H1201" s="626"/>
      <c r="I1201" s="626"/>
      <c r="J1201" s="626"/>
      <c r="K1201" s="627"/>
      <c r="L1201" s="677"/>
      <c r="M1201" s="626"/>
      <c r="N1201" s="626"/>
      <c r="O1201" s="626"/>
      <c r="P1201" s="626"/>
      <c r="Q1201" s="626"/>
      <c r="R1201" s="626"/>
      <c r="S1201" s="626"/>
      <c r="T1201" s="626"/>
      <c r="U1201" s="626"/>
      <c r="V1201" s="626"/>
      <c r="W1201" s="626"/>
      <c r="X1201" s="626"/>
      <c r="Y1201" s="626"/>
      <c r="Z1201" s="626"/>
      <c r="AA1201" s="626"/>
      <c r="AB1201" s="626"/>
      <c r="AC1201" s="626"/>
      <c r="AD1201" s="626"/>
      <c r="AE1201" s="626"/>
      <c r="AF1201" s="626"/>
    </row>
    <row r="1202" spans="1:32" x14ac:dyDescent="0.25">
      <c r="A1202" s="626"/>
      <c r="B1202" s="626"/>
      <c r="F1202" s="626"/>
      <c r="H1202" s="626"/>
      <c r="I1202" s="626"/>
      <c r="J1202" s="626"/>
      <c r="K1202" s="627"/>
      <c r="L1202" s="677"/>
      <c r="M1202" s="626"/>
      <c r="N1202" s="626"/>
      <c r="O1202" s="626"/>
      <c r="P1202" s="626"/>
      <c r="Q1202" s="626"/>
      <c r="R1202" s="626"/>
      <c r="S1202" s="626"/>
      <c r="T1202" s="626"/>
      <c r="U1202" s="626"/>
      <c r="V1202" s="626"/>
      <c r="W1202" s="626"/>
      <c r="X1202" s="626"/>
      <c r="Y1202" s="626"/>
      <c r="Z1202" s="626"/>
      <c r="AA1202" s="626"/>
      <c r="AB1202" s="626"/>
      <c r="AC1202" s="626"/>
      <c r="AD1202" s="626"/>
      <c r="AE1202" s="626"/>
      <c r="AF1202" s="626"/>
    </row>
    <row r="1203" spans="1:32" x14ac:dyDescent="0.25">
      <c r="A1203" s="626"/>
      <c r="B1203" s="626"/>
      <c r="F1203" s="626"/>
      <c r="H1203" s="626"/>
      <c r="I1203" s="626"/>
      <c r="J1203" s="626"/>
      <c r="K1203" s="627"/>
      <c r="L1203" s="677"/>
      <c r="M1203" s="626"/>
      <c r="N1203" s="626"/>
      <c r="O1203" s="626"/>
      <c r="P1203" s="626"/>
      <c r="Q1203" s="626"/>
      <c r="R1203" s="626"/>
      <c r="S1203" s="626"/>
      <c r="T1203" s="626"/>
      <c r="U1203" s="626"/>
      <c r="V1203" s="626"/>
      <c r="W1203" s="626"/>
      <c r="X1203" s="626"/>
      <c r="Y1203" s="626"/>
      <c r="Z1203" s="626"/>
      <c r="AA1203" s="626"/>
      <c r="AB1203" s="626"/>
      <c r="AC1203" s="626"/>
      <c r="AD1203" s="626"/>
      <c r="AE1203" s="626"/>
      <c r="AF1203" s="626"/>
    </row>
    <row r="1204" spans="1:32" x14ac:dyDescent="0.25">
      <c r="A1204" s="626"/>
      <c r="B1204" s="626"/>
      <c r="F1204" s="626"/>
      <c r="H1204" s="626"/>
      <c r="I1204" s="626"/>
      <c r="J1204" s="626"/>
      <c r="K1204" s="627"/>
      <c r="L1204" s="677"/>
      <c r="M1204" s="626"/>
      <c r="N1204" s="626"/>
      <c r="O1204" s="626"/>
      <c r="P1204" s="626"/>
      <c r="Q1204" s="626"/>
      <c r="R1204" s="626"/>
      <c r="S1204" s="626"/>
      <c r="T1204" s="626"/>
      <c r="U1204" s="626"/>
      <c r="V1204" s="626"/>
      <c r="W1204" s="626"/>
      <c r="X1204" s="626"/>
      <c r="Y1204" s="626"/>
      <c r="Z1204" s="626"/>
      <c r="AA1204" s="626"/>
      <c r="AB1204" s="626"/>
      <c r="AC1204" s="626"/>
      <c r="AD1204" s="626"/>
      <c r="AE1204" s="626"/>
      <c r="AF1204" s="626"/>
    </row>
    <row r="1205" spans="1:32" x14ac:dyDescent="0.25">
      <c r="A1205" s="626"/>
      <c r="B1205" s="626"/>
      <c r="F1205" s="626"/>
      <c r="H1205" s="626"/>
      <c r="I1205" s="626"/>
      <c r="J1205" s="626"/>
      <c r="K1205" s="627"/>
      <c r="L1205" s="677"/>
      <c r="M1205" s="626"/>
      <c r="N1205" s="626"/>
      <c r="O1205" s="626"/>
      <c r="P1205" s="626"/>
      <c r="Q1205" s="626"/>
      <c r="R1205" s="626"/>
      <c r="S1205" s="626"/>
      <c r="T1205" s="626"/>
      <c r="U1205" s="626"/>
      <c r="V1205" s="626"/>
      <c r="W1205" s="626"/>
      <c r="X1205" s="626"/>
      <c r="Y1205" s="626"/>
      <c r="Z1205" s="626"/>
      <c r="AA1205" s="626"/>
      <c r="AB1205" s="626"/>
      <c r="AC1205" s="626"/>
      <c r="AD1205" s="626"/>
      <c r="AE1205" s="626"/>
      <c r="AF1205" s="626"/>
    </row>
    <row r="1206" spans="1:32" x14ac:dyDescent="0.25">
      <c r="A1206" s="626"/>
      <c r="B1206" s="626"/>
      <c r="F1206" s="626"/>
      <c r="H1206" s="626"/>
      <c r="I1206" s="626"/>
      <c r="J1206" s="626"/>
      <c r="K1206" s="627"/>
      <c r="L1206" s="677"/>
      <c r="M1206" s="626"/>
      <c r="N1206" s="626"/>
      <c r="O1206" s="626"/>
      <c r="P1206" s="626"/>
      <c r="Q1206" s="626"/>
      <c r="R1206" s="626"/>
      <c r="S1206" s="626"/>
      <c r="T1206" s="626"/>
      <c r="U1206" s="626"/>
      <c r="V1206" s="626"/>
      <c r="W1206" s="626"/>
      <c r="X1206" s="626"/>
      <c r="Y1206" s="626"/>
      <c r="Z1206" s="626"/>
      <c r="AA1206" s="626"/>
      <c r="AB1206" s="626"/>
      <c r="AC1206" s="626"/>
      <c r="AD1206" s="626"/>
      <c r="AE1206" s="626"/>
      <c r="AF1206" s="626"/>
    </row>
    <row r="1207" spans="1:32" x14ac:dyDescent="0.25">
      <c r="A1207" s="626"/>
      <c r="B1207" s="626"/>
      <c r="F1207" s="626"/>
      <c r="H1207" s="626"/>
      <c r="I1207" s="626"/>
      <c r="J1207" s="626"/>
      <c r="K1207" s="627"/>
      <c r="L1207" s="677"/>
      <c r="M1207" s="626"/>
      <c r="N1207" s="626"/>
      <c r="O1207" s="626"/>
      <c r="P1207" s="626"/>
      <c r="Q1207" s="626"/>
      <c r="R1207" s="626"/>
      <c r="S1207" s="626"/>
      <c r="T1207" s="626"/>
      <c r="U1207" s="626"/>
      <c r="V1207" s="626"/>
      <c r="W1207" s="626"/>
      <c r="X1207" s="626"/>
      <c r="Y1207" s="626"/>
      <c r="Z1207" s="626"/>
      <c r="AA1207" s="626"/>
      <c r="AB1207" s="626"/>
      <c r="AC1207" s="626"/>
      <c r="AD1207" s="626"/>
      <c r="AE1207" s="626"/>
      <c r="AF1207" s="626"/>
    </row>
    <row r="1208" spans="1:32" x14ac:dyDescent="0.25">
      <c r="A1208" s="626"/>
      <c r="B1208" s="626"/>
      <c r="F1208" s="626"/>
      <c r="H1208" s="626"/>
      <c r="I1208" s="626"/>
      <c r="J1208" s="626"/>
      <c r="K1208" s="627"/>
      <c r="L1208" s="677"/>
      <c r="M1208" s="626"/>
      <c r="N1208" s="626"/>
      <c r="O1208" s="626"/>
      <c r="P1208" s="626"/>
      <c r="Q1208" s="626"/>
      <c r="R1208" s="626"/>
      <c r="S1208" s="626"/>
      <c r="T1208" s="626"/>
      <c r="U1208" s="626"/>
      <c r="V1208" s="626"/>
      <c r="W1208" s="626"/>
      <c r="X1208" s="626"/>
      <c r="Y1208" s="626"/>
      <c r="Z1208" s="626"/>
      <c r="AA1208" s="626"/>
      <c r="AB1208" s="626"/>
      <c r="AC1208" s="626"/>
      <c r="AD1208" s="626"/>
      <c r="AE1208" s="626"/>
      <c r="AF1208" s="626"/>
    </row>
    <row r="1209" spans="1:32" x14ac:dyDescent="0.25">
      <c r="A1209" s="626"/>
      <c r="B1209" s="626"/>
      <c r="F1209" s="626"/>
      <c r="H1209" s="626"/>
      <c r="I1209" s="626"/>
      <c r="J1209" s="626"/>
      <c r="K1209" s="627"/>
      <c r="L1209" s="677"/>
      <c r="M1209" s="626"/>
      <c r="N1209" s="626"/>
      <c r="O1209" s="626"/>
      <c r="P1209" s="626"/>
      <c r="Q1209" s="626"/>
      <c r="R1209" s="626"/>
      <c r="S1209" s="626"/>
      <c r="T1209" s="626"/>
      <c r="U1209" s="626"/>
      <c r="V1209" s="626"/>
      <c r="W1209" s="626"/>
      <c r="X1209" s="626"/>
      <c r="Y1209" s="626"/>
      <c r="Z1209" s="626"/>
      <c r="AA1209" s="626"/>
      <c r="AB1209" s="626"/>
      <c r="AC1209" s="626"/>
      <c r="AD1209" s="626"/>
      <c r="AE1209" s="626"/>
      <c r="AF1209" s="626"/>
    </row>
    <row r="1210" spans="1:32" x14ac:dyDescent="0.25">
      <c r="A1210" s="626"/>
      <c r="B1210" s="626"/>
      <c r="F1210" s="626"/>
      <c r="H1210" s="626"/>
      <c r="I1210" s="626"/>
      <c r="J1210" s="626"/>
      <c r="K1210" s="627"/>
      <c r="L1210" s="677"/>
      <c r="M1210" s="626"/>
      <c r="N1210" s="626"/>
      <c r="O1210" s="626"/>
      <c r="P1210" s="626"/>
      <c r="Q1210" s="626"/>
      <c r="R1210" s="626"/>
      <c r="S1210" s="626"/>
      <c r="T1210" s="626"/>
      <c r="U1210" s="626"/>
      <c r="V1210" s="626"/>
      <c r="W1210" s="626"/>
      <c r="X1210" s="626"/>
      <c r="Y1210" s="626"/>
      <c r="Z1210" s="626"/>
      <c r="AA1210" s="626"/>
      <c r="AB1210" s="626"/>
      <c r="AC1210" s="626"/>
      <c r="AD1210" s="626"/>
      <c r="AE1210" s="626"/>
      <c r="AF1210" s="626"/>
    </row>
    <row r="1211" spans="1:32" x14ac:dyDescent="0.25">
      <c r="A1211" s="626"/>
      <c r="B1211" s="626"/>
      <c r="F1211" s="626"/>
      <c r="H1211" s="626"/>
      <c r="I1211" s="626"/>
      <c r="J1211" s="626"/>
      <c r="K1211" s="627"/>
      <c r="L1211" s="677"/>
      <c r="M1211" s="626"/>
      <c r="N1211" s="626"/>
      <c r="O1211" s="626"/>
      <c r="P1211" s="626"/>
      <c r="Q1211" s="626"/>
      <c r="R1211" s="626"/>
      <c r="S1211" s="626"/>
      <c r="T1211" s="626"/>
      <c r="U1211" s="626"/>
      <c r="V1211" s="626"/>
      <c r="W1211" s="626"/>
      <c r="X1211" s="626"/>
      <c r="Y1211" s="626"/>
      <c r="Z1211" s="626"/>
      <c r="AA1211" s="626"/>
      <c r="AB1211" s="626"/>
      <c r="AC1211" s="626"/>
      <c r="AD1211" s="626"/>
      <c r="AE1211" s="626"/>
      <c r="AF1211" s="626"/>
    </row>
    <row r="1212" spans="1:32" x14ac:dyDescent="0.25">
      <c r="A1212" s="626"/>
      <c r="B1212" s="626"/>
      <c r="F1212" s="626"/>
      <c r="H1212" s="626"/>
      <c r="I1212" s="626"/>
      <c r="J1212" s="626"/>
      <c r="K1212" s="627"/>
      <c r="L1212" s="677"/>
      <c r="M1212" s="626"/>
      <c r="N1212" s="626"/>
      <c r="O1212" s="626"/>
      <c r="P1212" s="626"/>
      <c r="Q1212" s="626"/>
      <c r="R1212" s="626"/>
      <c r="S1212" s="626"/>
      <c r="T1212" s="626"/>
      <c r="U1212" s="626"/>
      <c r="V1212" s="626"/>
      <c r="W1212" s="626"/>
      <c r="X1212" s="626"/>
      <c r="Y1212" s="626"/>
      <c r="Z1212" s="626"/>
      <c r="AA1212" s="626"/>
      <c r="AB1212" s="626"/>
      <c r="AC1212" s="626"/>
      <c r="AD1212" s="626"/>
      <c r="AE1212" s="626"/>
      <c r="AF1212" s="626"/>
    </row>
    <row r="1213" spans="1:32" x14ac:dyDescent="0.25">
      <c r="A1213" s="626"/>
      <c r="B1213" s="626"/>
      <c r="F1213" s="626"/>
      <c r="H1213" s="626"/>
      <c r="I1213" s="626"/>
      <c r="J1213" s="626"/>
      <c r="K1213" s="627"/>
      <c r="L1213" s="677"/>
      <c r="M1213" s="626"/>
      <c r="N1213" s="626"/>
      <c r="O1213" s="626"/>
      <c r="P1213" s="626"/>
      <c r="Q1213" s="626"/>
      <c r="R1213" s="626"/>
      <c r="S1213" s="626"/>
      <c r="T1213" s="626"/>
      <c r="U1213" s="626"/>
      <c r="V1213" s="626"/>
      <c r="W1213" s="626"/>
      <c r="X1213" s="626"/>
      <c r="Y1213" s="626"/>
      <c r="Z1213" s="626"/>
      <c r="AA1213" s="626"/>
      <c r="AB1213" s="626"/>
      <c r="AC1213" s="626"/>
      <c r="AD1213" s="626"/>
      <c r="AE1213" s="626"/>
      <c r="AF1213" s="626"/>
    </row>
    <row r="1214" spans="1:32" x14ac:dyDescent="0.25">
      <c r="A1214" s="626"/>
      <c r="B1214" s="626"/>
      <c r="F1214" s="626"/>
      <c r="H1214" s="626"/>
      <c r="I1214" s="626"/>
      <c r="J1214" s="626"/>
      <c r="K1214" s="627"/>
      <c r="L1214" s="677"/>
      <c r="M1214" s="626"/>
      <c r="N1214" s="626"/>
      <c r="O1214" s="626"/>
      <c r="P1214" s="626"/>
      <c r="Q1214" s="626"/>
      <c r="R1214" s="626"/>
      <c r="S1214" s="626"/>
      <c r="T1214" s="626"/>
      <c r="U1214" s="626"/>
      <c r="V1214" s="626"/>
      <c r="W1214" s="626"/>
      <c r="X1214" s="626"/>
      <c r="Y1214" s="626"/>
      <c r="Z1214" s="626"/>
      <c r="AA1214" s="626"/>
      <c r="AB1214" s="626"/>
      <c r="AC1214" s="626"/>
      <c r="AD1214" s="626"/>
      <c r="AE1214" s="626"/>
      <c r="AF1214" s="626"/>
    </row>
    <row r="1215" spans="1:32" x14ac:dyDescent="0.25">
      <c r="A1215" s="626"/>
      <c r="B1215" s="626"/>
      <c r="F1215" s="626"/>
      <c r="H1215" s="626"/>
      <c r="I1215" s="626"/>
      <c r="J1215" s="626"/>
      <c r="K1215" s="627"/>
      <c r="L1215" s="677"/>
      <c r="M1215" s="626"/>
      <c r="N1215" s="626"/>
      <c r="O1215" s="626"/>
      <c r="P1215" s="626"/>
      <c r="Q1215" s="626"/>
      <c r="R1215" s="626"/>
      <c r="S1215" s="626"/>
      <c r="T1215" s="626"/>
      <c r="U1215" s="626"/>
      <c r="V1215" s="626"/>
      <c r="W1215" s="626"/>
      <c r="X1215" s="626"/>
      <c r="Y1215" s="626"/>
      <c r="Z1215" s="626"/>
      <c r="AA1215" s="626"/>
      <c r="AB1215" s="626"/>
      <c r="AC1215" s="626"/>
      <c r="AD1215" s="626"/>
      <c r="AE1215" s="626"/>
      <c r="AF1215" s="626"/>
    </row>
    <row r="1216" spans="1:32" x14ac:dyDescent="0.25">
      <c r="A1216" s="626"/>
      <c r="B1216" s="626"/>
      <c r="F1216" s="626"/>
      <c r="H1216" s="626"/>
      <c r="I1216" s="626"/>
      <c r="J1216" s="626"/>
      <c r="K1216" s="627"/>
      <c r="L1216" s="677"/>
      <c r="M1216" s="626"/>
      <c r="N1216" s="626"/>
      <c r="O1216" s="626"/>
      <c r="P1216" s="626"/>
      <c r="Q1216" s="626"/>
      <c r="R1216" s="626"/>
      <c r="S1216" s="626"/>
      <c r="T1216" s="626"/>
      <c r="U1216" s="626"/>
      <c r="V1216" s="626"/>
      <c r="W1216" s="626"/>
      <c r="X1216" s="626"/>
      <c r="Y1216" s="626"/>
      <c r="Z1216" s="626"/>
      <c r="AA1216" s="626"/>
      <c r="AB1216" s="626"/>
      <c r="AC1216" s="626"/>
      <c r="AD1216" s="626"/>
      <c r="AE1216" s="626"/>
      <c r="AF1216" s="626"/>
    </row>
    <row r="1217" spans="1:32" x14ac:dyDescent="0.25">
      <c r="A1217" s="626"/>
      <c r="B1217" s="626"/>
      <c r="F1217" s="626"/>
      <c r="H1217" s="626"/>
      <c r="I1217" s="626"/>
      <c r="J1217" s="626"/>
      <c r="K1217" s="627"/>
      <c r="L1217" s="677"/>
      <c r="M1217" s="626"/>
      <c r="N1217" s="626"/>
      <c r="O1217" s="626"/>
      <c r="P1217" s="626"/>
      <c r="Q1217" s="626"/>
      <c r="R1217" s="626"/>
      <c r="S1217" s="626"/>
      <c r="T1217" s="626"/>
      <c r="U1217" s="626"/>
      <c r="V1217" s="626"/>
      <c r="W1217" s="626"/>
      <c r="X1217" s="626"/>
      <c r="Y1217" s="626"/>
      <c r="Z1217" s="626"/>
      <c r="AA1217" s="626"/>
      <c r="AB1217" s="626"/>
      <c r="AC1217" s="626"/>
      <c r="AD1217" s="626"/>
      <c r="AE1217" s="626"/>
      <c r="AF1217" s="626"/>
    </row>
    <row r="1218" spans="1:32" x14ac:dyDescent="0.25">
      <c r="A1218" s="626"/>
      <c r="B1218" s="626"/>
      <c r="F1218" s="626"/>
      <c r="H1218" s="626"/>
      <c r="I1218" s="626"/>
      <c r="J1218" s="626"/>
      <c r="K1218" s="627"/>
      <c r="L1218" s="677"/>
      <c r="M1218" s="626"/>
      <c r="N1218" s="626"/>
      <c r="O1218" s="626"/>
      <c r="P1218" s="626"/>
      <c r="Q1218" s="626"/>
      <c r="R1218" s="626"/>
      <c r="S1218" s="626"/>
      <c r="T1218" s="626"/>
      <c r="U1218" s="626"/>
      <c r="V1218" s="626"/>
      <c r="W1218" s="626"/>
      <c r="X1218" s="626"/>
      <c r="Y1218" s="626"/>
      <c r="Z1218" s="626"/>
      <c r="AA1218" s="626"/>
      <c r="AB1218" s="626"/>
      <c r="AC1218" s="626"/>
      <c r="AD1218" s="626"/>
      <c r="AE1218" s="626"/>
      <c r="AF1218" s="626"/>
    </row>
    <row r="1219" spans="1:32" x14ac:dyDescent="0.25">
      <c r="A1219" s="626"/>
      <c r="B1219" s="626"/>
      <c r="F1219" s="626"/>
      <c r="H1219" s="626"/>
      <c r="I1219" s="626"/>
      <c r="J1219" s="626"/>
      <c r="K1219" s="627"/>
      <c r="L1219" s="677"/>
      <c r="M1219" s="626"/>
      <c r="N1219" s="626"/>
      <c r="O1219" s="626"/>
      <c r="P1219" s="626"/>
      <c r="Q1219" s="626"/>
      <c r="R1219" s="626"/>
      <c r="S1219" s="626"/>
      <c r="T1219" s="626"/>
      <c r="U1219" s="626"/>
      <c r="V1219" s="626"/>
      <c r="W1219" s="626"/>
      <c r="X1219" s="626"/>
      <c r="Y1219" s="626"/>
      <c r="Z1219" s="626"/>
      <c r="AA1219" s="626"/>
      <c r="AB1219" s="626"/>
      <c r="AC1219" s="626"/>
      <c r="AD1219" s="626"/>
      <c r="AE1219" s="626"/>
      <c r="AF1219" s="626"/>
    </row>
    <row r="1220" spans="1:32" x14ac:dyDescent="0.25">
      <c r="A1220" s="626"/>
      <c r="B1220" s="626"/>
      <c r="F1220" s="626"/>
      <c r="H1220" s="626"/>
      <c r="I1220" s="626"/>
      <c r="J1220" s="626"/>
      <c r="K1220" s="627"/>
      <c r="L1220" s="677"/>
      <c r="M1220" s="626"/>
      <c r="N1220" s="626"/>
      <c r="O1220" s="626"/>
      <c r="P1220" s="626"/>
      <c r="Q1220" s="626"/>
      <c r="R1220" s="626"/>
      <c r="S1220" s="626"/>
      <c r="T1220" s="626"/>
      <c r="U1220" s="626"/>
      <c r="V1220" s="626"/>
      <c r="W1220" s="626"/>
      <c r="X1220" s="626"/>
      <c r="Y1220" s="626"/>
      <c r="Z1220" s="626"/>
      <c r="AA1220" s="626"/>
      <c r="AB1220" s="626"/>
      <c r="AC1220" s="626"/>
      <c r="AD1220" s="626"/>
      <c r="AE1220" s="626"/>
      <c r="AF1220" s="626"/>
    </row>
    <row r="1221" spans="1:32" x14ac:dyDescent="0.25">
      <c r="A1221" s="626"/>
      <c r="B1221" s="626"/>
      <c r="F1221" s="626"/>
      <c r="H1221" s="626"/>
      <c r="I1221" s="626"/>
      <c r="J1221" s="626"/>
      <c r="K1221" s="627"/>
      <c r="L1221" s="677"/>
      <c r="M1221" s="626"/>
      <c r="N1221" s="626"/>
      <c r="O1221" s="626"/>
      <c r="P1221" s="626"/>
      <c r="Q1221" s="626"/>
      <c r="R1221" s="626"/>
      <c r="S1221" s="626"/>
      <c r="T1221" s="626"/>
      <c r="U1221" s="626"/>
      <c r="V1221" s="626"/>
      <c r="W1221" s="626"/>
      <c r="X1221" s="626"/>
      <c r="Y1221" s="626"/>
      <c r="Z1221" s="626"/>
      <c r="AA1221" s="626"/>
      <c r="AB1221" s="626"/>
      <c r="AC1221" s="626"/>
      <c r="AD1221" s="626"/>
      <c r="AE1221" s="626"/>
      <c r="AF1221" s="626"/>
    </row>
    <row r="1222" spans="1:32" x14ac:dyDescent="0.25">
      <c r="A1222" s="626"/>
      <c r="B1222" s="626"/>
      <c r="F1222" s="626"/>
      <c r="H1222" s="626"/>
      <c r="I1222" s="626"/>
      <c r="J1222" s="626"/>
      <c r="K1222" s="627"/>
      <c r="L1222" s="677"/>
      <c r="M1222" s="626"/>
      <c r="N1222" s="626"/>
      <c r="O1222" s="626"/>
      <c r="P1222" s="626"/>
      <c r="Q1222" s="626"/>
      <c r="R1222" s="626"/>
      <c r="S1222" s="626"/>
      <c r="T1222" s="626"/>
      <c r="U1222" s="626"/>
      <c r="V1222" s="626"/>
      <c r="W1222" s="626"/>
      <c r="X1222" s="626"/>
      <c r="Y1222" s="626"/>
      <c r="Z1222" s="626"/>
      <c r="AA1222" s="626"/>
      <c r="AB1222" s="626"/>
      <c r="AC1222" s="626"/>
      <c r="AD1222" s="626"/>
      <c r="AE1222" s="626"/>
      <c r="AF1222" s="626"/>
    </row>
    <row r="1223" spans="1:32" x14ac:dyDescent="0.25">
      <c r="A1223" s="626"/>
      <c r="B1223" s="626"/>
      <c r="F1223" s="626"/>
      <c r="H1223" s="626"/>
      <c r="I1223" s="626"/>
      <c r="J1223" s="626"/>
      <c r="K1223" s="627"/>
      <c r="L1223" s="677"/>
      <c r="M1223" s="626"/>
      <c r="N1223" s="626"/>
      <c r="O1223" s="626"/>
      <c r="P1223" s="626"/>
      <c r="Q1223" s="626"/>
      <c r="R1223" s="626"/>
      <c r="S1223" s="626"/>
      <c r="T1223" s="626"/>
      <c r="U1223" s="626"/>
      <c r="V1223" s="626"/>
      <c r="W1223" s="626"/>
      <c r="X1223" s="626"/>
      <c r="Y1223" s="626"/>
      <c r="Z1223" s="626"/>
      <c r="AA1223" s="626"/>
      <c r="AB1223" s="626"/>
      <c r="AC1223" s="626"/>
      <c r="AD1223" s="626"/>
      <c r="AE1223" s="626"/>
      <c r="AF1223" s="626"/>
    </row>
    <row r="1224" spans="1:32" x14ac:dyDescent="0.25">
      <c r="A1224" s="626"/>
      <c r="B1224" s="626"/>
      <c r="F1224" s="626"/>
      <c r="H1224" s="626"/>
      <c r="I1224" s="626"/>
      <c r="J1224" s="626"/>
      <c r="K1224" s="627"/>
      <c r="L1224" s="677"/>
      <c r="M1224" s="626"/>
      <c r="N1224" s="626"/>
      <c r="O1224" s="626"/>
      <c r="P1224" s="626"/>
      <c r="Q1224" s="626"/>
      <c r="R1224" s="626"/>
      <c r="S1224" s="626"/>
      <c r="T1224" s="626"/>
      <c r="U1224" s="626"/>
      <c r="V1224" s="626"/>
      <c r="W1224" s="626"/>
      <c r="X1224" s="626"/>
      <c r="Y1224" s="626"/>
      <c r="Z1224" s="626"/>
      <c r="AA1224" s="626"/>
      <c r="AB1224" s="626"/>
      <c r="AC1224" s="626"/>
      <c r="AD1224" s="626"/>
      <c r="AE1224" s="626"/>
      <c r="AF1224" s="626"/>
    </row>
    <row r="1225" spans="1:32" x14ac:dyDescent="0.25">
      <c r="A1225" s="626"/>
      <c r="B1225" s="626"/>
      <c r="F1225" s="626"/>
      <c r="H1225" s="626"/>
      <c r="I1225" s="626"/>
      <c r="J1225" s="626"/>
      <c r="K1225" s="627"/>
      <c r="L1225" s="677"/>
      <c r="M1225" s="626"/>
      <c r="N1225" s="626"/>
      <c r="O1225" s="626"/>
      <c r="P1225" s="626"/>
      <c r="Q1225" s="626"/>
      <c r="R1225" s="626"/>
      <c r="S1225" s="626"/>
      <c r="T1225" s="626"/>
      <c r="U1225" s="626"/>
      <c r="V1225" s="626"/>
      <c r="W1225" s="626"/>
      <c r="X1225" s="626"/>
      <c r="Y1225" s="626"/>
      <c r="Z1225" s="626"/>
      <c r="AA1225" s="626"/>
      <c r="AB1225" s="626"/>
      <c r="AC1225" s="626"/>
      <c r="AD1225" s="626"/>
      <c r="AE1225" s="626"/>
      <c r="AF1225" s="626"/>
    </row>
    <row r="1226" spans="1:32" x14ac:dyDescent="0.25">
      <c r="A1226" s="626"/>
      <c r="B1226" s="626"/>
      <c r="F1226" s="626"/>
      <c r="H1226" s="626"/>
      <c r="I1226" s="626"/>
      <c r="J1226" s="626"/>
      <c r="K1226" s="627"/>
      <c r="L1226" s="677"/>
      <c r="M1226" s="626"/>
      <c r="N1226" s="626"/>
      <c r="O1226" s="626"/>
      <c r="P1226" s="626"/>
      <c r="Q1226" s="626"/>
      <c r="R1226" s="626"/>
      <c r="S1226" s="626"/>
      <c r="T1226" s="626"/>
      <c r="U1226" s="626"/>
      <c r="V1226" s="626"/>
      <c r="W1226" s="626"/>
      <c r="X1226" s="626"/>
      <c r="Y1226" s="626"/>
      <c r="Z1226" s="626"/>
      <c r="AA1226" s="626"/>
      <c r="AB1226" s="626"/>
      <c r="AC1226" s="626"/>
      <c r="AD1226" s="626"/>
      <c r="AE1226" s="626"/>
      <c r="AF1226" s="626"/>
    </row>
    <row r="1227" spans="1:32" x14ac:dyDescent="0.25">
      <c r="A1227" s="626"/>
      <c r="B1227" s="626"/>
      <c r="F1227" s="626"/>
      <c r="H1227" s="626"/>
      <c r="I1227" s="626"/>
      <c r="J1227" s="626"/>
      <c r="K1227" s="627"/>
      <c r="L1227" s="677"/>
      <c r="M1227" s="626"/>
      <c r="N1227" s="626"/>
      <c r="O1227" s="626"/>
      <c r="P1227" s="626"/>
      <c r="Q1227" s="626"/>
      <c r="R1227" s="626"/>
      <c r="S1227" s="626"/>
      <c r="T1227" s="626"/>
      <c r="U1227" s="626"/>
      <c r="V1227" s="626"/>
      <c r="W1227" s="626"/>
      <c r="X1227" s="626"/>
      <c r="Y1227" s="626"/>
      <c r="Z1227" s="626"/>
      <c r="AA1227" s="626"/>
      <c r="AB1227" s="626"/>
      <c r="AC1227" s="626"/>
      <c r="AD1227" s="626"/>
      <c r="AE1227" s="626"/>
      <c r="AF1227" s="626"/>
    </row>
    <row r="1228" spans="1:32" x14ac:dyDescent="0.25">
      <c r="A1228" s="626"/>
      <c r="B1228" s="626"/>
      <c r="F1228" s="626"/>
      <c r="H1228" s="626"/>
      <c r="I1228" s="626"/>
      <c r="J1228" s="626"/>
      <c r="K1228" s="627"/>
      <c r="L1228" s="677"/>
      <c r="M1228" s="626"/>
      <c r="N1228" s="626"/>
      <c r="O1228" s="626"/>
      <c r="P1228" s="626"/>
      <c r="Q1228" s="626"/>
      <c r="R1228" s="626"/>
      <c r="S1228" s="626"/>
      <c r="T1228" s="626"/>
      <c r="U1228" s="626"/>
      <c r="V1228" s="626"/>
      <c r="W1228" s="626"/>
      <c r="X1228" s="626"/>
      <c r="Y1228" s="626"/>
      <c r="Z1228" s="626"/>
      <c r="AA1228" s="626"/>
      <c r="AB1228" s="626"/>
      <c r="AC1228" s="626"/>
      <c r="AD1228" s="626"/>
      <c r="AE1228" s="626"/>
      <c r="AF1228" s="626"/>
    </row>
    <row r="1229" spans="1:32" x14ac:dyDescent="0.25">
      <c r="A1229" s="626"/>
      <c r="B1229" s="626"/>
      <c r="F1229" s="626"/>
      <c r="H1229" s="626"/>
      <c r="I1229" s="626"/>
      <c r="J1229" s="626"/>
      <c r="K1229" s="627"/>
      <c r="L1229" s="677"/>
      <c r="M1229" s="626"/>
      <c r="N1229" s="626"/>
      <c r="O1229" s="626"/>
      <c r="P1229" s="626"/>
      <c r="Q1229" s="626"/>
      <c r="R1229" s="626"/>
      <c r="S1229" s="626"/>
      <c r="T1229" s="626"/>
      <c r="U1229" s="626"/>
      <c r="V1229" s="626"/>
      <c r="W1229" s="626"/>
      <c r="X1229" s="626"/>
      <c r="Y1229" s="626"/>
      <c r="Z1229" s="626"/>
      <c r="AA1229" s="626"/>
      <c r="AB1229" s="626"/>
      <c r="AC1229" s="626"/>
      <c r="AD1229" s="626"/>
      <c r="AE1229" s="626"/>
      <c r="AF1229" s="626"/>
    </row>
    <row r="1230" spans="1:32" x14ac:dyDescent="0.25">
      <c r="A1230" s="626"/>
      <c r="B1230" s="626"/>
      <c r="F1230" s="626"/>
      <c r="H1230" s="626"/>
      <c r="I1230" s="626"/>
      <c r="J1230" s="626"/>
      <c r="K1230" s="627"/>
      <c r="L1230" s="677"/>
      <c r="M1230" s="626"/>
      <c r="N1230" s="626"/>
      <c r="O1230" s="626"/>
      <c r="P1230" s="626"/>
      <c r="Q1230" s="626"/>
      <c r="R1230" s="626"/>
      <c r="S1230" s="626"/>
      <c r="T1230" s="626"/>
      <c r="U1230" s="626"/>
      <c r="V1230" s="626"/>
      <c r="W1230" s="626"/>
      <c r="X1230" s="626"/>
      <c r="Y1230" s="626"/>
      <c r="Z1230" s="626"/>
      <c r="AA1230" s="626"/>
      <c r="AB1230" s="626"/>
      <c r="AC1230" s="626"/>
      <c r="AD1230" s="626"/>
      <c r="AE1230" s="626"/>
      <c r="AF1230" s="626"/>
    </row>
    <row r="1231" spans="1:32" x14ac:dyDescent="0.25">
      <c r="A1231" s="626"/>
      <c r="B1231" s="626"/>
      <c r="F1231" s="626"/>
      <c r="H1231" s="626"/>
      <c r="I1231" s="626"/>
      <c r="J1231" s="626"/>
      <c r="K1231" s="627"/>
      <c r="L1231" s="677"/>
      <c r="M1231" s="626"/>
      <c r="N1231" s="626"/>
      <c r="O1231" s="626"/>
      <c r="P1231" s="626"/>
      <c r="Q1231" s="626"/>
      <c r="R1231" s="626"/>
      <c r="S1231" s="626"/>
      <c r="T1231" s="626"/>
      <c r="U1231" s="626"/>
      <c r="V1231" s="626"/>
      <c r="W1231" s="626"/>
      <c r="X1231" s="626"/>
      <c r="Y1231" s="626"/>
      <c r="Z1231" s="626"/>
      <c r="AA1231" s="626"/>
      <c r="AB1231" s="626"/>
      <c r="AC1231" s="626"/>
      <c r="AD1231" s="626"/>
      <c r="AE1231" s="626"/>
      <c r="AF1231" s="626"/>
    </row>
    <row r="1232" spans="1:32" x14ac:dyDescent="0.25">
      <c r="A1232" s="626"/>
      <c r="B1232" s="626"/>
      <c r="F1232" s="626"/>
      <c r="H1232" s="626"/>
      <c r="I1232" s="626"/>
      <c r="J1232" s="626"/>
      <c r="K1232" s="627"/>
      <c r="L1232" s="677"/>
      <c r="M1232" s="626"/>
      <c r="N1232" s="626"/>
      <c r="O1232" s="626"/>
      <c r="P1232" s="626"/>
      <c r="Q1232" s="626"/>
      <c r="R1232" s="626"/>
      <c r="S1232" s="626"/>
      <c r="T1232" s="626"/>
      <c r="U1232" s="626"/>
      <c r="V1232" s="626"/>
      <c r="W1232" s="626"/>
      <c r="X1232" s="626"/>
      <c r="Y1232" s="626"/>
      <c r="Z1232" s="626"/>
      <c r="AA1232" s="626"/>
      <c r="AB1232" s="626"/>
      <c r="AC1232" s="626"/>
      <c r="AD1232" s="626"/>
      <c r="AE1232" s="626"/>
      <c r="AF1232" s="626"/>
    </row>
    <row r="1233" spans="1:32" x14ac:dyDescent="0.25">
      <c r="A1233" s="626"/>
      <c r="B1233" s="626"/>
      <c r="F1233" s="626"/>
      <c r="H1233" s="626"/>
      <c r="I1233" s="626"/>
      <c r="J1233" s="626"/>
      <c r="K1233" s="627"/>
      <c r="L1233" s="677"/>
      <c r="M1233" s="626"/>
      <c r="N1233" s="626"/>
      <c r="O1233" s="626"/>
      <c r="P1233" s="626"/>
      <c r="Q1233" s="626"/>
      <c r="R1233" s="626"/>
      <c r="S1233" s="626"/>
      <c r="T1233" s="626"/>
      <c r="U1233" s="626"/>
      <c r="V1233" s="626"/>
      <c r="W1233" s="626"/>
      <c r="X1233" s="626"/>
      <c r="Y1233" s="626"/>
      <c r="Z1233" s="626"/>
      <c r="AA1233" s="626"/>
      <c r="AB1233" s="626"/>
      <c r="AC1233" s="626"/>
      <c r="AD1233" s="626"/>
      <c r="AE1233" s="626"/>
      <c r="AF1233" s="626"/>
    </row>
    <row r="1234" spans="1:32" x14ac:dyDescent="0.25">
      <c r="A1234" s="626"/>
      <c r="B1234" s="626"/>
      <c r="F1234" s="626"/>
      <c r="H1234" s="626"/>
      <c r="I1234" s="626"/>
      <c r="J1234" s="626"/>
      <c r="K1234" s="627"/>
      <c r="L1234" s="677"/>
      <c r="M1234" s="626"/>
      <c r="N1234" s="626"/>
      <c r="O1234" s="626"/>
      <c r="P1234" s="626"/>
      <c r="Q1234" s="626"/>
      <c r="R1234" s="626"/>
      <c r="S1234" s="626"/>
      <c r="T1234" s="626"/>
      <c r="U1234" s="626"/>
      <c r="V1234" s="626"/>
      <c r="W1234" s="626"/>
      <c r="X1234" s="626"/>
      <c r="Y1234" s="626"/>
      <c r="Z1234" s="626"/>
      <c r="AA1234" s="626"/>
      <c r="AB1234" s="626"/>
      <c r="AC1234" s="626"/>
      <c r="AD1234" s="626"/>
      <c r="AE1234" s="626"/>
      <c r="AF1234" s="626"/>
    </row>
    <row r="1235" spans="1:32" x14ac:dyDescent="0.25">
      <c r="A1235" s="626"/>
      <c r="B1235" s="626"/>
      <c r="F1235" s="626"/>
      <c r="H1235" s="626"/>
      <c r="I1235" s="626"/>
      <c r="J1235" s="626"/>
      <c r="K1235" s="627"/>
      <c r="L1235" s="677"/>
      <c r="M1235" s="626"/>
      <c r="N1235" s="626"/>
      <c r="O1235" s="626"/>
      <c r="P1235" s="626"/>
      <c r="Q1235" s="626"/>
      <c r="R1235" s="626"/>
      <c r="S1235" s="626"/>
      <c r="T1235" s="626"/>
      <c r="U1235" s="626"/>
      <c r="V1235" s="626"/>
      <c r="W1235" s="626"/>
      <c r="X1235" s="626"/>
      <c r="Y1235" s="626"/>
      <c r="Z1235" s="626"/>
      <c r="AA1235" s="626"/>
      <c r="AB1235" s="626"/>
      <c r="AC1235" s="626"/>
      <c r="AD1235" s="626"/>
      <c r="AE1235" s="626"/>
      <c r="AF1235" s="626"/>
    </row>
    <row r="1236" spans="1:32" x14ac:dyDescent="0.25">
      <c r="A1236" s="626"/>
      <c r="B1236" s="626"/>
      <c r="F1236" s="626"/>
      <c r="H1236" s="626"/>
      <c r="I1236" s="626"/>
      <c r="J1236" s="626"/>
      <c r="K1236" s="627"/>
      <c r="L1236" s="677"/>
      <c r="M1236" s="626"/>
      <c r="N1236" s="626"/>
      <c r="O1236" s="626"/>
      <c r="P1236" s="626"/>
      <c r="Q1236" s="626"/>
      <c r="R1236" s="626"/>
      <c r="S1236" s="626"/>
      <c r="T1236" s="626"/>
      <c r="U1236" s="626"/>
      <c r="V1236" s="626"/>
      <c r="W1236" s="626"/>
      <c r="X1236" s="626"/>
      <c r="Y1236" s="626"/>
      <c r="Z1236" s="626"/>
      <c r="AA1236" s="626"/>
      <c r="AB1236" s="626"/>
      <c r="AC1236" s="626"/>
      <c r="AD1236" s="626"/>
      <c r="AE1236" s="626"/>
      <c r="AF1236" s="626"/>
    </row>
    <row r="1237" spans="1:32" x14ac:dyDescent="0.25">
      <c r="A1237" s="626"/>
      <c r="B1237" s="626"/>
      <c r="F1237" s="626"/>
      <c r="H1237" s="626"/>
      <c r="I1237" s="626"/>
      <c r="J1237" s="626"/>
      <c r="K1237" s="627"/>
      <c r="L1237" s="677"/>
      <c r="M1237" s="626"/>
      <c r="N1237" s="626"/>
      <c r="O1237" s="626"/>
      <c r="P1237" s="626"/>
      <c r="Q1237" s="626"/>
      <c r="R1237" s="626"/>
      <c r="S1237" s="626"/>
      <c r="T1237" s="626"/>
      <c r="U1237" s="626"/>
      <c r="V1237" s="626"/>
      <c r="W1237" s="626"/>
      <c r="X1237" s="626"/>
      <c r="Y1237" s="626"/>
      <c r="Z1237" s="626"/>
      <c r="AA1237" s="626"/>
      <c r="AB1237" s="626"/>
      <c r="AC1237" s="626"/>
      <c r="AD1237" s="626"/>
      <c r="AE1237" s="626"/>
      <c r="AF1237" s="626"/>
    </row>
    <row r="1238" spans="1:32" x14ac:dyDescent="0.25">
      <c r="A1238" s="626"/>
      <c r="B1238" s="626"/>
      <c r="F1238" s="626"/>
      <c r="H1238" s="626"/>
      <c r="I1238" s="626"/>
      <c r="J1238" s="626"/>
      <c r="K1238" s="627"/>
      <c r="L1238" s="677"/>
      <c r="M1238" s="626"/>
      <c r="N1238" s="626"/>
      <c r="O1238" s="626"/>
      <c r="P1238" s="626"/>
      <c r="Q1238" s="626"/>
      <c r="R1238" s="626"/>
      <c r="S1238" s="626"/>
      <c r="T1238" s="626"/>
      <c r="U1238" s="626"/>
      <c r="V1238" s="626"/>
      <c r="W1238" s="626"/>
      <c r="X1238" s="626"/>
      <c r="Y1238" s="626"/>
      <c r="Z1238" s="626"/>
      <c r="AA1238" s="626"/>
      <c r="AB1238" s="626"/>
      <c r="AC1238" s="626"/>
      <c r="AD1238" s="626"/>
      <c r="AE1238" s="626"/>
      <c r="AF1238" s="626"/>
    </row>
    <row r="1239" spans="1:32" x14ac:dyDescent="0.25">
      <c r="A1239" s="626"/>
      <c r="B1239" s="626"/>
      <c r="F1239" s="626"/>
      <c r="H1239" s="626"/>
      <c r="I1239" s="626"/>
      <c r="J1239" s="626"/>
      <c r="K1239" s="627"/>
      <c r="L1239" s="677"/>
      <c r="M1239" s="626"/>
      <c r="N1239" s="626"/>
      <c r="O1239" s="626"/>
      <c r="P1239" s="626"/>
      <c r="Q1239" s="626"/>
      <c r="R1239" s="626"/>
      <c r="S1239" s="626"/>
      <c r="T1239" s="626"/>
      <c r="U1239" s="626"/>
      <c r="V1239" s="626"/>
      <c r="W1239" s="626"/>
      <c r="X1239" s="626"/>
      <c r="Y1239" s="626"/>
      <c r="Z1239" s="626"/>
      <c r="AA1239" s="626"/>
      <c r="AB1239" s="626"/>
      <c r="AC1239" s="626"/>
      <c r="AD1239" s="626"/>
      <c r="AE1239" s="626"/>
      <c r="AF1239" s="626"/>
    </row>
    <row r="1240" spans="1:32" x14ac:dyDescent="0.25">
      <c r="A1240" s="626"/>
      <c r="B1240" s="626"/>
      <c r="F1240" s="626"/>
      <c r="H1240" s="626"/>
      <c r="I1240" s="626"/>
      <c r="J1240" s="626"/>
      <c r="K1240" s="627"/>
      <c r="L1240" s="677"/>
      <c r="M1240" s="626"/>
      <c r="N1240" s="626"/>
      <c r="O1240" s="626"/>
      <c r="P1240" s="626"/>
      <c r="Q1240" s="626"/>
      <c r="R1240" s="626"/>
      <c r="S1240" s="626"/>
      <c r="T1240" s="626"/>
      <c r="U1240" s="626"/>
      <c r="V1240" s="626"/>
      <c r="W1240" s="626"/>
      <c r="X1240" s="626"/>
      <c r="Y1240" s="626"/>
      <c r="Z1240" s="626"/>
      <c r="AA1240" s="626"/>
      <c r="AB1240" s="626"/>
      <c r="AC1240" s="626"/>
      <c r="AD1240" s="626"/>
      <c r="AE1240" s="626"/>
      <c r="AF1240" s="626"/>
    </row>
    <row r="1241" spans="1:32" x14ac:dyDescent="0.25">
      <c r="A1241" s="626"/>
      <c r="B1241" s="626"/>
      <c r="F1241" s="626"/>
      <c r="H1241" s="626"/>
      <c r="I1241" s="626"/>
      <c r="J1241" s="626"/>
      <c r="K1241" s="627"/>
      <c r="L1241" s="677"/>
      <c r="M1241" s="626"/>
      <c r="N1241" s="626"/>
      <c r="O1241" s="626"/>
      <c r="P1241" s="626"/>
      <c r="Q1241" s="626"/>
      <c r="R1241" s="626"/>
      <c r="S1241" s="626"/>
      <c r="T1241" s="626"/>
      <c r="U1241" s="626"/>
      <c r="V1241" s="626"/>
      <c r="W1241" s="626"/>
      <c r="X1241" s="626"/>
      <c r="Y1241" s="626"/>
      <c r="Z1241" s="626"/>
      <c r="AA1241" s="626"/>
      <c r="AB1241" s="626"/>
      <c r="AC1241" s="626"/>
      <c r="AD1241" s="626"/>
      <c r="AE1241" s="626"/>
      <c r="AF1241" s="626"/>
    </row>
    <row r="1242" spans="1:32" x14ac:dyDescent="0.25">
      <c r="A1242" s="626"/>
      <c r="B1242" s="626"/>
      <c r="F1242" s="626"/>
      <c r="H1242" s="626"/>
      <c r="I1242" s="626"/>
      <c r="J1242" s="626"/>
      <c r="K1242" s="627"/>
      <c r="L1242" s="677"/>
      <c r="M1242" s="626"/>
      <c r="N1242" s="626"/>
      <c r="O1242" s="626"/>
      <c r="P1242" s="626"/>
      <c r="Q1242" s="626"/>
      <c r="R1242" s="626"/>
      <c r="S1242" s="626"/>
      <c r="T1242" s="626"/>
      <c r="U1242" s="626"/>
      <c r="V1242" s="626"/>
      <c r="W1242" s="626"/>
      <c r="X1242" s="626"/>
      <c r="Y1242" s="626"/>
      <c r="Z1242" s="626"/>
      <c r="AA1242" s="626"/>
      <c r="AB1242" s="626"/>
      <c r="AC1242" s="626"/>
      <c r="AD1242" s="626"/>
      <c r="AE1242" s="626"/>
      <c r="AF1242" s="626"/>
    </row>
    <row r="1243" spans="1:32" x14ac:dyDescent="0.25">
      <c r="A1243" s="626"/>
      <c r="B1243" s="626"/>
      <c r="F1243" s="626"/>
      <c r="H1243" s="626"/>
      <c r="I1243" s="626"/>
      <c r="J1243" s="626"/>
      <c r="K1243" s="627"/>
      <c r="L1243" s="677"/>
      <c r="M1243" s="626"/>
      <c r="N1243" s="626"/>
      <c r="O1243" s="626"/>
      <c r="P1243" s="626"/>
      <c r="Q1243" s="626"/>
      <c r="R1243" s="626"/>
      <c r="S1243" s="626"/>
      <c r="T1243" s="626"/>
      <c r="U1243" s="626"/>
      <c r="V1243" s="626"/>
      <c r="W1243" s="626"/>
      <c r="X1243" s="626"/>
      <c r="Y1243" s="626"/>
      <c r="Z1243" s="626"/>
      <c r="AA1243" s="626"/>
      <c r="AB1243" s="626"/>
      <c r="AC1243" s="626"/>
      <c r="AD1243" s="626"/>
      <c r="AE1243" s="626"/>
      <c r="AF1243" s="626"/>
    </row>
    <row r="1244" spans="1:32" x14ac:dyDescent="0.25">
      <c r="A1244" s="626"/>
      <c r="B1244" s="626"/>
      <c r="F1244" s="626"/>
      <c r="H1244" s="626"/>
      <c r="I1244" s="626"/>
      <c r="J1244" s="626"/>
      <c r="K1244" s="627"/>
      <c r="L1244" s="677"/>
      <c r="M1244" s="626"/>
      <c r="N1244" s="626"/>
      <c r="O1244" s="626"/>
      <c r="P1244" s="626"/>
      <c r="Q1244" s="626"/>
      <c r="R1244" s="626"/>
      <c r="S1244" s="626"/>
      <c r="T1244" s="626"/>
      <c r="U1244" s="626"/>
      <c r="V1244" s="626"/>
      <c r="W1244" s="626"/>
      <c r="X1244" s="626"/>
      <c r="Y1244" s="626"/>
      <c r="Z1244" s="626"/>
      <c r="AA1244" s="626"/>
      <c r="AB1244" s="626"/>
      <c r="AC1244" s="626"/>
      <c r="AD1244" s="626"/>
      <c r="AE1244" s="626"/>
      <c r="AF1244" s="626"/>
    </row>
    <row r="1245" spans="1:32" x14ac:dyDescent="0.25">
      <c r="A1245" s="626"/>
      <c r="B1245" s="626"/>
      <c r="F1245" s="626"/>
      <c r="H1245" s="626"/>
      <c r="I1245" s="626"/>
      <c r="J1245" s="626"/>
      <c r="K1245" s="627"/>
      <c r="L1245" s="677"/>
      <c r="M1245" s="626"/>
      <c r="N1245" s="626"/>
      <c r="O1245" s="626"/>
      <c r="P1245" s="626"/>
      <c r="Q1245" s="626"/>
      <c r="R1245" s="626"/>
      <c r="S1245" s="626"/>
      <c r="T1245" s="626"/>
      <c r="U1245" s="626"/>
      <c r="V1245" s="626"/>
      <c r="W1245" s="626"/>
      <c r="X1245" s="626"/>
      <c r="Y1245" s="626"/>
      <c r="Z1245" s="626"/>
      <c r="AA1245" s="626"/>
      <c r="AB1245" s="626"/>
      <c r="AC1245" s="626"/>
      <c r="AD1245" s="626"/>
      <c r="AE1245" s="626"/>
      <c r="AF1245" s="626"/>
    </row>
    <row r="1246" spans="1:32" x14ac:dyDescent="0.25">
      <c r="A1246" s="626"/>
      <c r="B1246" s="626"/>
      <c r="F1246" s="626"/>
      <c r="H1246" s="626"/>
      <c r="I1246" s="626"/>
      <c r="J1246" s="626"/>
      <c r="K1246" s="627"/>
      <c r="L1246" s="677"/>
      <c r="M1246" s="626"/>
      <c r="N1246" s="626"/>
      <c r="O1246" s="626"/>
      <c r="P1246" s="626"/>
      <c r="Q1246" s="626"/>
      <c r="R1246" s="626"/>
      <c r="S1246" s="626"/>
      <c r="T1246" s="626"/>
      <c r="U1246" s="626"/>
      <c r="V1246" s="626"/>
      <c r="W1246" s="626"/>
      <c r="X1246" s="626"/>
      <c r="Y1246" s="626"/>
      <c r="Z1246" s="626"/>
      <c r="AA1246" s="626"/>
      <c r="AB1246" s="626"/>
      <c r="AC1246" s="626"/>
      <c r="AD1246" s="626"/>
      <c r="AE1246" s="626"/>
      <c r="AF1246" s="626"/>
    </row>
    <row r="1247" spans="1:32" x14ac:dyDescent="0.25">
      <c r="A1247" s="626"/>
      <c r="B1247" s="626"/>
      <c r="F1247" s="626"/>
      <c r="H1247" s="626"/>
      <c r="I1247" s="626"/>
      <c r="J1247" s="626"/>
      <c r="K1247" s="627"/>
      <c r="L1247" s="677"/>
      <c r="M1247" s="626"/>
      <c r="N1247" s="626"/>
      <c r="O1247" s="626"/>
      <c r="P1247" s="626"/>
      <c r="Q1247" s="626"/>
      <c r="R1247" s="626"/>
      <c r="S1247" s="626"/>
      <c r="T1247" s="626"/>
      <c r="U1247" s="626"/>
      <c r="V1247" s="626"/>
      <c r="W1247" s="626"/>
      <c r="X1247" s="626"/>
      <c r="Y1247" s="626"/>
      <c r="Z1247" s="626"/>
      <c r="AA1247" s="626"/>
      <c r="AB1247" s="626"/>
      <c r="AC1247" s="626"/>
      <c r="AD1247" s="626"/>
      <c r="AE1247" s="626"/>
      <c r="AF1247" s="626"/>
    </row>
    <row r="1248" spans="1:32" x14ac:dyDescent="0.25">
      <c r="A1248" s="626"/>
      <c r="B1248" s="626"/>
      <c r="F1248" s="626"/>
      <c r="H1248" s="626"/>
      <c r="I1248" s="626"/>
      <c r="J1248" s="626"/>
      <c r="K1248" s="627"/>
      <c r="L1248" s="677"/>
      <c r="M1248" s="626"/>
      <c r="N1248" s="626"/>
      <c r="O1248" s="626"/>
      <c r="P1248" s="626"/>
      <c r="Q1248" s="626"/>
      <c r="R1248" s="626"/>
      <c r="S1248" s="626"/>
      <c r="T1248" s="626"/>
      <c r="U1248" s="626"/>
      <c r="V1248" s="626"/>
      <c r="W1248" s="626"/>
      <c r="X1248" s="626"/>
      <c r="Y1248" s="626"/>
      <c r="Z1248" s="626"/>
      <c r="AA1248" s="626"/>
      <c r="AB1248" s="626"/>
      <c r="AC1248" s="626"/>
      <c r="AD1248" s="626"/>
      <c r="AE1248" s="626"/>
      <c r="AF1248" s="626"/>
    </row>
    <row r="1249" spans="1:32" x14ac:dyDescent="0.25">
      <c r="A1249" s="626"/>
      <c r="B1249" s="626"/>
      <c r="F1249" s="626"/>
      <c r="H1249" s="626"/>
      <c r="I1249" s="626"/>
      <c r="J1249" s="626"/>
      <c r="K1249" s="627"/>
      <c r="L1249" s="677"/>
      <c r="M1249" s="626"/>
      <c r="N1249" s="626"/>
      <c r="O1249" s="626"/>
      <c r="P1249" s="626"/>
      <c r="Q1249" s="626"/>
      <c r="R1249" s="626"/>
      <c r="S1249" s="626"/>
      <c r="T1249" s="626"/>
      <c r="U1249" s="626"/>
      <c r="V1249" s="626"/>
      <c r="W1249" s="626"/>
      <c r="X1249" s="626"/>
      <c r="Y1249" s="626"/>
      <c r="Z1249" s="626"/>
      <c r="AA1249" s="626"/>
      <c r="AB1249" s="626"/>
      <c r="AC1249" s="626"/>
      <c r="AD1249" s="626"/>
      <c r="AE1249" s="626"/>
      <c r="AF1249" s="626"/>
    </row>
    <row r="1250" spans="1:32" x14ac:dyDescent="0.25">
      <c r="A1250" s="626"/>
      <c r="B1250" s="626"/>
      <c r="F1250" s="626"/>
      <c r="H1250" s="626"/>
      <c r="I1250" s="626"/>
      <c r="J1250" s="626"/>
      <c r="K1250" s="627"/>
      <c r="L1250" s="677"/>
      <c r="M1250" s="626"/>
      <c r="N1250" s="626"/>
      <c r="O1250" s="626"/>
      <c r="P1250" s="626"/>
      <c r="Q1250" s="626"/>
      <c r="R1250" s="626"/>
      <c r="S1250" s="626"/>
      <c r="T1250" s="626"/>
      <c r="U1250" s="626"/>
      <c r="V1250" s="626"/>
      <c r="W1250" s="626"/>
      <c r="X1250" s="626"/>
      <c r="Y1250" s="626"/>
      <c r="Z1250" s="626"/>
      <c r="AA1250" s="626"/>
      <c r="AB1250" s="626"/>
      <c r="AC1250" s="626"/>
      <c r="AD1250" s="626"/>
      <c r="AE1250" s="626"/>
      <c r="AF1250" s="626"/>
    </row>
    <row r="1251" spans="1:32" x14ac:dyDescent="0.25">
      <c r="A1251" s="626"/>
      <c r="B1251" s="626"/>
      <c r="F1251" s="626"/>
      <c r="H1251" s="626"/>
      <c r="I1251" s="626"/>
      <c r="J1251" s="626"/>
      <c r="K1251" s="627"/>
      <c r="L1251" s="677"/>
      <c r="M1251" s="626"/>
      <c r="N1251" s="626"/>
      <c r="O1251" s="626"/>
      <c r="P1251" s="626"/>
      <c r="Q1251" s="626"/>
      <c r="R1251" s="626"/>
      <c r="S1251" s="626"/>
      <c r="T1251" s="626"/>
      <c r="U1251" s="626"/>
      <c r="V1251" s="626"/>
      <c r="W1251" s="626"/>
      <c r="X1251" s="626"/>
      <c r="Y1251" s="626"/>
      <c r="Z1251" s="626"/>
      <c r="AA1251" s="626"/>
      <c r="AB1251" s="626"/>
      <c r="AC1251" s="626"/>
      <c r="AD1251" s="626"/>
      <c r="AE1251" s="626"/>
      <c r="AF1251" s="626"/>
    </row>
    <row r="1252" spans="1:32" x14ac:dyDescent="0.25">
      <c r="A1252" s="626"/>
      <c r="B1252" s="626"/>
      <c r="F1252" s="626"/>
      <c r="H1252" s="626"/>
      <c r="I1252" s="626"/>
      <c r="J1252" s="626"/>
      <c r="K1252" s="627"/>
      <c r="L1252" s="677"/>
      <c r="M1252" s="626"/>
      <c r="N1252" s="626"/>
      <c r="O1252" s="626"/>
      <c r="P1252" s="626"/>
      <c r="Q1252" s="626"/>
      <c r="R1252" s="626"/>
      <c r="S1252" s="626"/>
      <c r="T1252" s="626"/>
      <c r="U1252" s="626"/>
      <c r="V1252" s="626"/>
      <c r="W1252" s="626"/>
      <c r="X1252" s="626"/>
      <c r="Y1252" s="626"/>
      <c r="Z1252" s="626"/>
      <c r="AA1252" s="626"/>
      <c r="AB1252" s="626"/>
      <c r="AC1252" s="626"/>
      <c r="AD1252" s="626"/>
      <c r="AE1252" s="626"/>
      <c r="AF1252" s="626"/>
    </row>
    <row r="1253" spans="1:32" x14ac:dyDescent="0.25">
      <c r="A1253" s="626"/>
      <c r="B1253" s="626"/>
      <c r="F1253" s="626"/>
      <c r="H1253" s="626"/>
      <c r="I1253" s="626"/>
      <c r="J1253" s="626"/>
      <c r="K1253" s="627"/>
      <c r="L1253" s="677"/>
      <c r="M1253" s="626"/>
      <c r="N1253" s="626"/>
      <c r="O1253" s="626"/>
      <c r="P1253" s="626"/>
      <c r="Q1253" s="626"/>
      <c r="R1253" s="626"/>
      <c r="S1253" s="626"/>
      <c r="T1253" s="626"/>
      <c r="U1253" s="626"/>
      <c r="V1253" s="626"/>
      <c r="W1253" s="626"/>
      <c r="X1253" s="626"/>
      <c r="Y1253" s="626"/>
      <c r="Z1253" s="626"/>
      <c r="AA1253" s="626"/>
      <c r="AB1253" s="626"/>
      <c r="AC1253" s="626"/>
      <c r="AD1253" s="626"/>
      <c r="AE1253" s="626"/>
      <c r="AF1253" s="626"/>
    </row>
    <row r="1254" spans="1:32" x14ac:dyDescent="0.25">
      <c r="A1254" s="626"/>
      <c r="B1254" s="626"/>
      <c r="F1254" s="626"/>
      <c r="H1254" s="626"/>
      <c r="I1254" s="626"/>
      <c r="J1254" s="626"/>
      <c r="K1254" s="627"/>
      <c r="L1254" s="677"/>
      <c r="M1254" s="626"/>
      <c r="N1254" s="626"/>
      <c r="O1254" s="626"/>
      <c r="P1254" s="626"/>
      <c r="Q1254" s="626"/>
      <c r="R1254" s="626"/>
      <c r="S1254" s="626"/>
      <c r="T1254" s="626"/>
      <c r="U1254" s="626"/>
      <c r="V1254" s="626"/>
      <c r="W1254" s="626"/>
      <c r="X1254" s="626"/>
      <c r="Y1254" s="626"/>
      <c r="Z1254" s="626"/>
      <c r="AA1254" s="626"/>
      <c r="AB1254" s="626"/>
      <c r="AC1254" s="626"/>
      <c r="AD1254" s="626"/>
      <c r="AE1254" s="626"/>
      <c r="AF1254" s="626"/>
    </row>
    <row r="1255" spans="1:32" x14ac:dyDescent="0.25">
      <c r="A1255" s="626"/>
      <c r="B1255" s="626"/>
      <c r="F1255" s="626"/>
      <c r="H1255" s="626"/>
      <c r="I1255" s="626"/>
      <c r="J1255" s="626"/>
      <c r="K1255" s="627"/>
      <c r="L1255" s="677"/>
      <c r="M1255" s="626"/>
      <c r="N1255" s="626"/>
      <c r="O1255" s="626"/>
      <c r="P1255" s="626"/>
      <c r="Q1255" s="626"/>
      <c r="R1255" s="626"/>
      <c r="S1255" s="626"/>
      <c r="T1255" s="626"/>
      <c r="U1255" s="626"/>
      <c r="V1255" s="626"/>
      <c r="W1255" s="626"/>
      <c r="X1255" s="626"/>
      <c r="Y1255" s="626"/>
      <c r="Z1255" s="626"/>
      <c r="AA1255" s="626"/>
      <c r="AB1255" s="626"/>
      <c r="AC1255" s="626"/>
      <c r="AD1255" s="626"/>
      <c r="AE1255" s="626"/>
      <c r="AF1255" s="626"/>
    </row>
    <row r="1256" spans="1:32" x14ac:dyDescent="0.25">
      <c r="A1256" s="626"/>
      <c r="B1256" s="626"/>
      <c r="F1256" s="626"/>
      <c r="H1256" s="626"/>
      <c r="I1256" s="626"/>
      <c r="J1256" s="626"/>
      <c r="K1256" s="627"/>
      <c r="L1256" s="677"/>
      <c r="M1256" s="626"/>
      <c r="N1256" s="626"/>
      <c r="O1256" s="626"/>
      <c r="P1256" s="626"/>
      <c r="Q1256" s="626"/>
      <c r="R1256" s="626"/>
      <c r="S1256" s="626"/>
      <c r="T1256" s="626"/>
      <c r="U1256" s="626"/>
      <c r="V1256" s="626"/>
      <c r="W1256" s="626"/>
      <c r="X1256" s="626"/>
      <c r="Y1256" s="626"/>
      <c r="Z1256" s="626"/>
      <c r="AA1256" s="626"/>
      <c r="AB1256" s="626"/>
      <c r="AC1256" s="626"/>
      <c r="AD1256" s="626"/>
      <c r="AE1256" s="626"/>
      <c r="AF1256" s="626"/>
    </row>
    <row r="1257" spans="1:32" x14ac:dyDescent="0.25">
      <c r="A1257" s="626"/>
      <c r="B1257" s="626"/>
      <c r="F1257" s="626"/>
      <c r="H1257" s="626"/>
      <c r="I1257" s="626"/>
      <c r="J1257" s="626"/>
      <c r="K1257" s="627"/>
      <c r="L1257" s="677"/>
      <c r="M1257" s="626"/>
      <c r="N1257" s="626"/>
      <c r="O1257" s="626"/>
      <c r="P1257" s="626"/>
      <c r="Q1257" s="626"/>
      <c r="R1257" s="626"/>
      <c r="S1257" s="626"/>
      <c r="T1257" s="626"/>
      <c r="U1257" s="626"/>
      <c r="V1257" s="626"/>
      <c r="W1257" s="626"/>
      <c r="X1257" s="626"/>
      <c r="Y1257" s="626"/>
      <c r="Z1257" s="626"/>
      <c r="AA1257" s="626"/>
      <c r="AB1257" s="626"/>
      <c r="AC1257" s="626"/>
      <c r="AD1257" s="626"/>
      <c r="AE1257" s="626"/>
      <c r="AF1257" s="626"/>
    </row>
    <row r="1258" spans="1:32" x14ac:dyDescent="0.25">
      <c r="A1258" s="626"/>
      <c r="B1258" s="626"/>
      <c r="F1258" s="626"/>
      <c r="H1258" s="626"/>
      <c r="I1258" s="626"/>
      <c r="J1258" s="626"/>
      <c r="K1258" s="627"/>
      <c r="L1258" s="677"/>
      <c r="M1258" s="626"/>
      <c r="N1258" s="626"/>
      <c r="O1258" s="626"/>
      <c r="P1258" s="626"/>
      <c r="Q1258" s="626"/>
      <c r="R1258" s="626"/>
      <c r="S1258" s="626"/>
      <c r="T1258" s="626"/>
      <c r="U1258" s="626"/>
      <c r="V1258" s="626"/>
      <c r="W1258" s="626"/>
      <c r="X1258" s="626"/>
      <c r="Y1258" s="626"/>
      <c r="Z1258" s="626"/>
      <c r="AA1258" s="626"/>
      <c r="AB1258" s="626"/>
      <c r="AC1258" s="626"/>
      <c r="AD1258" s="626"/>
      <c r="AE1258" s="626"/>
      <c r="AF1258" s="626"/>
    </row>
    <row r="1259" spans="1:32" x14ac:dyDescent="0.25">
      <c r="A1259" s="626"/>
      <c r="B1259" s="626"/>
      <c r="F1259" s="626"/>
      <c r="H1259" s="626"/>
      <c r="I1259" s="626"/>
      <c r="J1259" s="626"/>
      <c r="K1259" s="627"/>
      <c r="L1259" s="677"/>
      <c r="M1259" s="626"/>
      <c r="N1259" s="626"/>
      <c r="O1259" s="626"/>
      <c r="P1259" s="626"/>
      <c r="Q1259" s="626"/>
      <c r="R1259" s="626"/>
      <c r="S1259" s="626"/>
      <c r="T1259" s="626"/>
      <c r="U1259" s="626"/>
      <c r="V1259" s="626"/>
      <c r="W1259" s="626"/>
      <c r="X1259" s="626"/>
      <c r="Y1259" s="626"/>
      <c r="Z1259" s="626"/>
      <c r="AA1259" s="626"/>
      <c r="AB1259" s="626"/>
      <c r="AC1259" s="626"/>
      <c r="AD1259" s="626"/>
      <c r="AE1259" s="626"/>
      <c r="AF1259" s="626"/>
    </row>
    <row r="1260" spans="1:32" x14ac:dyDescent="0.25">
      <c r="A1260" s="626"/>
      <c r="B1260" s="626"/>
      <c r="F1260" s="626"/>
      <c r="H1260" s="626"/>
      <c r="I1260" s="626"/>
      <c r="J1260" s="626"/>
      <c r="K1260" s="627"/>
      <c r="L1260" s="677"/>
      <c r="M1260" s="626"/>
      <c r="N1260" s="626"/>
      <c r="O1260" s="626"/>
      <c r="P1260" s="626"/>
      <c r="Q1260" s="626"/>
      <c r="R1260" s="626"/>
      <c r="S1260" s="626"/>
      <c r="T1260" s="626"/>
      <c r="U1260" s="626"/>
      <c r="V1260" s="626"/>
      <c r="W1260" s="626"/>
      <c r="X1260" s="626"/>
      <c r="Y1260" s="626"/>
      <c r="Z1260" s="626"/>
      <c r="AA1260" s="626"/>
      <c r="AB1260" s="626"/>
      <c r="AC1260" s="626"/>
      <c r="AD1260" s="626"/>
      <c r="AE1260" s="626"/>
      <c r="AF1260" s="626"/>
    </row>
    <row r="1261" spans="1:32" x14ac:dyDescent="0.25">
      <c r="A1261" s="626"/>
      <c r="B1261" s="626"/>
      <c r="F1261" s="626"/>
      <c r="H1261" s="626"/>
      <c r="I1261" s="626"/>
      <c r="J1261" s="626"/>
      <c r="K1261" s="627"/>
      <c r="L1261" s="677"/>
      <c r="M1261" s="626"/>
      <c r="N1261" s="626"/>
      <c r="O1261" s="626"/>
      <c r="P1261" s="626"/>
      <c r="Q1261" s="626"/>
      <c r="R1261" s="626"/>
      <c r="S1261" s="626"/>
      <c r="T1261" s="626"/>
      <c r="U1261" s="626"/>
      <c r="V1261" s="626"/>
      <c r="W1261" s="626"/>
      <c r="X1261" s="626"/>
      <c r="Y1261" s="626"/>
      <c r="Z1261" s="626"/>
      <c r="AA1261" s="626"/>
      <c r="AB1261" s="626"/>
      <c r="AC1261" s="626"/>
      <c r="AD1261" s="626"/>
      <c r="AE1261" s="626"/>
      <c r="AF1261" s="626"/>
    </row>
    <row r="1262" spans="1:32" x14ac:dyDescent="0.25">
      <c r="A1262" s="626"/>
      <c r="B1262" s="626"/>
      <c r="F1262" s="626"/>
      <c r="H1262" s="626"/>
      <c r="I1262" s="626"/>
      <c r="J1262" s="626"/>
      <c r="K1262" s="627"/>
      <c r="L1262" s="677"/>
      <c r="M1262" s="626"/>
      <c r="N1262" s="626"/>
      <c r="O1262" s="626"/>
      <c r="P1262" s="626"/>
      <c r="Q1262" s="626"/>
      <c r="R1262" s="626"/>
      <c r="S1262" s="626"/>
      <c r="T1262" s="626"/>
      <c r="U1262" s="626"/>
      <c r="V1262" s="626"/>
      <c r="W1262" s="626"/>
      <c r="X1262" s="626"/>
      <c r="Y1262" s="626"/>
      <c r="Z1262" s="626"/>
      <c r="AA1262" s="626"/>
      <c r="AB1262" s="626"/>
      <c r="AC1262" s="626"/>
      <c r="AD1262" s="626"/>
      <c r="AE1262" s="626"/>
      <c r="AF1262" s="626"/>
    </row>
    <row r="1263" spans="1:32" x14ac:dyDescent="0.25">
      <c r="A1263" s="626"/>
      <c r="B1263" s="626"/>
      <c r="F1263" s="626"/>
      <c r="H1263" s="626"/>
      <c r="I1263" s="626"/>
      <c r="J1263" s="626"/>
      <c r="K1263" s="627"/>
      <c r="L1263" s="677"/>
      <c r="M1263" s="626"/>
      <c r="N1263" s="626"/>
      <c r="O1263" s="626"/>
      <c r="P1263" s="626"/>
      <c r="Q1263" s="626"/>
      <c r="R1263" s="626"/>
      <c r="S1263" s="626"/>
      <c r="T1263" s="626"/>
      <c r="U1263" s="626"/>
      <c r="V1263" s="626"/>
      <c r="W1263" s="626"/>
      <c r="X1263" s="626"/>
      <c r="Y1263" s="626"/>
      <c r="Z1263" s="626"/>
      <c r="AA1263" s="626"/>
      <c r="AB1263" s="626"/>
      <c r="AC1263" s="626"/>
      <c r="AD1263" s="626"/>
      <c r="AE1263" s="626"/>
      <c r="AF1263" s="626"/>
    </row>
    <row r="1264" spans="1:32" x14ac:dyDescent="0.25">
      <c r="A1264" s="626"/>
      <c r="B1264" s="626"/>
      <c r="F1264" s="626"/>
      <c r="H1264" s="626"/>
      <c r="I1264" s="626"/>
      <c r="J1264" s="626"/>
      <c r="K1264" s="627"/>
      <c r="L1264" s="677"/>
      <c r="M1264" s="626"/>
      <c r="N1264" s="626"/>
      <c r="O1264" s="626"/>
      <c r="P1264" s="626"/>
      <c r="Q1264" s="626"/>
      <c r="R1264" s="626"/>
      <c r="S1264" s="626"/>
      <c r="T1264" s="626"/>
      <c r="U1264" s="626"/>
      <c r="V1264" s="626"/>
      <c r="W1264" s="626"/>
      <c r="X1264" s="626"/>
      <c r="Y1264" s="626"/>
      <c r="Z1264" s="626"/>
      <c r="AA1264" s="626"/>
      <c r="AB1264" s="626"/>
      <c r="AC1264" s="626"/>
      <c r="AD1264" s="626"/>
      <c r="AE1264" s="626"/>
      <c r="AF1264" s="626"/>
    </row>
    <row r="1265" spans="1:32" x14ac:dyDescent="0.25">
      <c r="A1265" s="626"/>
      <c r="B1265" s="626"/>
      <c r="F1265" s="626"/>
      <c r="H1265" s="626"/>
      <c r="I1265" s="626"/>
      <c r="J1265" s="626"/>
      <c r="K1265" s="627"/>
      <c r="L1265" s="677"/>
      <c r="M1265" s="626"/>
      <c r="N1265" s="626"/>
      <c r="O1265" s="626"/>
      <c r="P1265" s="626"/>
      <c r="Q1265" s="626"/>
      <c r="R1265" s="626"/>
      <c r="S1265" s="626"/>
      <c r="T1265" s="626"/>
      <c r="U1265" s="626"/>
      <c r="V1265" s="626"/>
      <c r="W1265" s="626"/>
      <c r="X1265" s="626"/>
      <c r="Y1265" s="626"/>
      <c r="Z1265" s="626"/>
      <c r="AA1265" s="626"/>
      <c r="AB1265" s="626"/>
      <c r="AC1265" s="626"/>
      <c r="AD1265" s="626"/>
      <c r="AE1265" s="626"/>
      <c r="AF1265" s="626"/>
    </row>
    <row r="1266" spans="1:32" x14ac:dyDescent="0.25">
      <c r="A1266" s="626"/>
      <c r="B1266" s="626"/>
      <c r="F1266" s="626"/>
      <c r="H1266" s="626"/>
      <c r="I1266" s="626"/>
      <c r="J1266" s="626"/>
      <c r="K1266" s="627"/>
      <c r="L1266" s="677"/>
      <c r="M1266" s="626"/>
      <c r="N1266" s="626"/>
      <c r="O1266" s="626"/>
      <c r="P1266" s="626"/>
      <c r="Q1266" s="626"/>
      <c r="R1266" s="626"/>
      <c r="S1266" s="626"/>
      <c r="T1266" s="626"/>
      <c r="U1266" s="626"/>
      <c r="V1266" s="626"/>
      <c r="W1266" s="626"/>
      <c r="X1266" s="626"/>
      <c r="Y1266" s="626"/>
      <c r="Z1266" s="626"/>
      <c r="AA1266" s="626"/>
      <c r="AB1266" s="626"/>
      <c r="AC1266" s="626"/>
      <c r="AD1266" s="626"/>
      <c r="AE1266" s="626"/>
      <c r="AF1266" s="626"/>
    </row>
    <row r="1267" spans="1:32" x14ac:dyDescent="0.25">
      <c r="A1267" s="626"/>
      <c r="B1267" s="626"/>
      <c r="F1267" s="626"/>
      <c r="H1267" s="626"/>
      <c r="I1267" s="626"/>
      <c r="J1267" s="626"/>
      <c r="K1267" s="627"/>
      <c r="L1267" s="677"/>
      <c r="M1267" s="626"/>
      <c r="N1267" s="626"/>
      <c r="O1267" s="626"/>
      <c r="P1267" s="626"/>
      <c r="Q1267" s="626"/>
      <c r="R1267" s="626"/>
      <c r="S1267" s="626"/>
      <c r="T1267" s="626"/>
      <c r="U1267" s="626"/>
      <c r="V1267" s="626"/>
      <c r="W1267" s="626"/>
      <c r="X1267" s="626"/>
      <c r="Y1267" s="626"/>
      <c r="Z1267" s="626"/>
      <c r="AA1267" s="626"/>
      <c r="AB1267" s="626"/>
      <c r="AC1267" s="626"/>
      <c r="AD1267" s="626"/>
      <c r="AE1267" s="626"/>
      <c r="AF1267" s="626"/>
    </row>
    <row r="1268" spans="1:32" x14ac:dyDescent="0.25">
      <c r="A1268" s="626"/>
      <c r="B1268" s="626"/>
      <c r="F1268" s="626"/>
      <c r="H1268" s="626"/>
      <c r="I1268" s="626"/>
      <c r="J1268" s="626"/>
      <c r="K1268" s="627"/>
      <c r="L1268" s="677"/>
      <c r="M1268" s="626"/>
      <c r="N1268" s="626"/>
      <c r="O1268" s="626"/>
      <c r="P1268" s="626"/>
      <c r="Q1268" s="626"/>
      <c r="R1268" s="626"/>
      <c r="S1268" s="626"/>
      <c r="T1268" s="626"/>
      <c r="U1268" s="626"/>
      <c r="V1268" s="626"/>
      <c r="W1268" s="626"/>
      <c r="X1268" s="626"/>
      <c r="Y1268" s="626"/>
      <c r="Z1268" s="626"/>
      <c r="AA1268" s="626"/>
      <c r="AB1268" s="626"/>
      <c r="AC1268" s="626"/>
      <c r="AD1268" s="626"/>
      <c r="AE1268" s="626"/>
      <c r="AF1268" s="626"/>
    </row>
    <row r="1269" spans="1:32" x14ac:dyDescent="0.25">
      <c r="A1269" s="626"/>
      <c r="B1269" s="626"/>
      <c r="F1269" s="626"/>
      <c r="H1269" s="626"/>
      <c r="I1269" s="626"/>
      <c r="J1269" s="626"/>
      <c r="K1269" s="627"/>
      <c r="L1269" s="677"/>
      <c r="M1269" s="626"/>
      <c r="N1269" s="626"/>
      <c r="O1269" s="626"/>
      <c r="P1269" s="626"/>
      <c r="Q1269" s="626"/>
      <c r="R1269" s="626"/>
      <c r="S1269" s="626"/>
      <c r="T1269" s="626"/>
      <c r="U1269" s="626"/>
      <c r="V1269" s="626"/>
      <c r="W1269" s="626"/>
      <c r="X1269" s="626"/>
      <c r="Y1269" s="626"/>
      <c r="Z1269" s="626"/>
      <c r="AA1269" s="626"/>
      <c r="AB1269" s="626"/>
      <c r="AC1269" s="626"/>
      <c r="AD1269" s="626"/>
      <c r="AE1269" s="626"/>
      <c r="AF1269" s="626"/>
    </row>
    <row r="1270" spans="1:32" x14ac:dyDescent="0.25">
      <c r="A1270" s="626"/>
      <c r="B1270" s="626"/>
      <c r="F1270" s="626"/>
      <c r="H1270" s="626"/>
      <c r="I1270" s="626"/>
      <c r="J1270" s="626"/>
      <c r="K1270" s="627"/>
      <c r="L1270" s="677"/>
      <c r="M1270" s="626"/>
      <c r="N1270" s="626"/>
      <c r="O1270" s="626"/>
      <c r="P1270" s="626"/>
      <c r="Q1270" s="626"/>
      <c r="R1270" s="626"/>
      <c r="S1270" s="626"/>
      <c r="T1270" s="626"/>
      <c r="U1270" s="626"/>
      <c r="V1270" s="626"/>
      <c r="W1270" s="626"/>
      <c r="X1270" s="626"/>
      <c r="Y1270" s="626"/>
      <c r="Z1270" s="626"/>
      <c r="AA1270" s="626"/>
      <c r="AB1270" s="626"/>
      <c r="AC1270" s="626"/>
      <c r="AD1270" s="626"/>
      <c r="AE1270" s="626"/>
      <c r="AF1270" s="626"/>
    </row>
    <row r="1271" spans="1:32" x14ac:dyDescent="0.25">
      <c r="A1271" s="626"/>
      <c r="B1271" s="626"/>
      <c r="F1271" s="626"/>
      <c r="H1271" s="626"/>
      <c r="I1271" s="626"/>
      <c r="J1271" s="626"/>
      <c r="K1271" s="627"/>
      <c r="L1271" s="677"/>
      <c r="M1271" s="626"/>
      <c r="N1271" s="626"/>
      <c r="O1271" s="626"/>
      <c r="P1271" s="626"/>
      <c r="Q1271" s="626"/>
      <c r="R1271" s="626"/>
      <c r="S1271" s="626"/>
      <c r="T1271" s="626"/>
      <c r="U1271" s="626"/>
      <c r="V1271" s="626"/>
      <c r="W1271" s="626"/>
      <c r="X1271" s="626"/>
      <c r="Y1271" s="626"/>
      <c r="Z1271" s="626"/>
      <c r="AA1271" s="626"/>
      <c r="AB1271" s="626"/>
      <c r="AC1271" s="626"/>
      <c r="AD1271" s="626"/>
      <c r="AE1271" s="626"/>
      <c r="AF1271" s="626"/>
    </row>
    <row r="1272" spans="1:32" x14ac:dyDescent="0.25">
      <c r="A1272" s="626"/>
      <c r="B1272" s="626"/>
      <c r="F1272" s="626"/>
      <c r="H1272" s="626"/>
      <c r="I1272" s="626"/>
      <c r="J1272" s="626"/>
      <c r="K1272" s="627"/>
      <c r="L1272" s="677"/>
      <c r="M1272" s="626"/>
      <c r="N1272" s="626"/>
      <c r="O1272" s="626"/>
      <c r="P1272" s="626"/>
      <c r="Q1272" s="626"/>
      <c r="R1272" s="626"/>
      <c r="S1272" s="626"/>
      <c r="T1272" s="626"/>
      <c r="U1272" s="626"/>
      <c r="V1272" s="626"/>
      <c r="W1272" s="626"/>
      <c r="X1272" s="626"/>
      <c r="Y1272" s="626"/>
      <c r="Z1272" s="626"/>
      <c r="AA1272" s="626"/>
      <c r="AB1272" s="626"/>
      <c r="AC1272" s="626"/>
      <c r="AD1272" s="626"/>
      <c r="AE1272" s="626"/>
      <c r="AF1272" s="626"/>
    </row>
    <row r="1273" spans="1:32" x14ac:dyDescent="0.25">
      <c r="A1273" s="626"/>
      <c r="B1273" s="626"/>
      <c r="F1273" s="626"/>
      <c r="H1273" s="626"/>
      <c r="I1273" s="626"/>
      <c r="J1273" s="626"/>
      <c r="K1273" s="627"/>
      <c r="L1273" s="677"/>
      <c r="M1273" s="626"/>
      <c r="N1273" s="626"/>
      <c r="O1273" s="626"/>
      <c r="P1273" s="626"/>
      <c r="Q1273" s="626"/>
      <c r="R1273" s="626"/>
      <c r="S1273" s="626"/>
      <c r="T1273" s="626"/>
      <c r="U1273" s="626"/>
      <c r="V1273" s="626"/>
      <c r="W1273" s="626"/>
      <c r="X1273" s="626"/>
      <c r="Y1273" s="626"/>
      <c r="Z1273" s="626"/>
      <c r="AA1273" s="626"/>
      <c r="AB1273" s="626"/>
      <c r="AC1273" s="626"/>
      <c r="AD1273" s="626"/>
      <c r="AE1273" s="626"/>
      <c r="AF1273" s="626"/>
    </row>
    <row r="1274" spans="1:32" x14ac:dyDescent="0.25">
      <c r="A1274" s="626"/>
      <c r="B1274" s="626"/>
      <c r="F1274" s="626"/>
      <c r="H1274" s="626"/>
      <c r="I1274" s="626"/>
      <c r="J1274" s="626"/>
      <c r="K1274" s="627"/>
      <c r="L1274" s="677"/>
      <c r="M1274" s="626"/>
      <c r="N1274" s="626"/>
      <c r="O1274" s="626"/>
      <c r="P1274" s="626"/>
      <c r="Q1274" s="626"/>
      <c r="R1274" s="626"/>
      <c r="S1274" s="626"/>
      <c r="T1274" s="626"/>
      <c r="U1274" s="626"/>
      <c r="V1274" s="626"/>
      <c r="W1274" s="626"/>
      <c r="X1274" s="626"/>
      <c r="Y1274" s="626"/>
      <c r="Z1274" s="626"/>
      <c r="AA1274" s="626"/>
      <c r="AB1274" s="626"/>
      <c r="AC1274" s="626"/>
      <c r="AD1274" s="626"/>
      <c r="AE1274" s="626"/>
      <c r="AF1274" s="626"/>
    </row>
    <row r="1275" spans="1:32" x14ac:dyDescent="0.25">
      <c r="A1275" s="626"/>
      <c r="B1275" s="626"/>
      <c r="F1275" s="626"/>
      <c r="H1275" s="626"/>
      <c r="I1275" s="626"/>
      <c r="J1275" s="626"/>
      <c r="K1275" s="627"/>
      <c r="L1275" s="677"/>
      <c r="M1275" s="626"/>
      <c r="N1275" s="626"/>
      <c r="O1275" s="626"/>
      <c r="P1275" s="626"/>
      <c r="Q1275" s="626"/>
      <c r="R1275" s="626"/>
      <c r="S1275" s="626"/>
      <c r="T1275" s="626"/>
      <c r="U1275" s="626"/>
      <c r="V1275" s="626"/>
      <c r="W1275" s="626"/>
      <c r="X1275" s="626"/>
      <c r="Y1275" s="626"/>
      <c r="Z1275" s="626"/>
      <c r="AA1275" s="626"/>
      <c r="AB1275" s="626"/>
      <c r="AC1275" s="626"/>
      <c r="AD1275" s="626"/>
      <c r="AE1275" s="626"/>
      <c r="AF1275" s="626"/>
    </row>
    <row r="1276" spans="1:32" x14ac:dyDescent="0.25">
      <c r="A1276" s="626"/>
      <c r="B1276" s="626"/>
      <c r="F1276" s="626"/>
      <c r="H1276" s="626"/>
      <c r="I1276" s="626"/>
      <c r="J1276" s="626"/>
      <c r="K1276" s="627"/>
      <c r="L1276" s="677"/>
      <c r="M1276" s="626"/>
      <c r="N1276" s="626"/>
      <c r="O1276" s="626"/>
      <c r="P1276" s="626"/>
      <c r="Q1276" s="626"/>
      <c r="R1276" s="626"/>
      <c r="S1276" s="626"/>
      <c r="T1276" s="626"/>
      <c r="U1276" s="626"/>
      <c r="V1276" s="626"/>
      <c r="W1276" s="626"/>
      <c r="X1276" s="626"/>
      <c r="Y1276" s="626"/>
      <c r="Z1276" s="626"/>
      <c r="AA1276" s="626"/>
      <c r="AB1276" s="626"/>
      <c r="AC1276" s="626"/>
      <c r="AD1276" s="626"/>
      <c r="AE1276" s="626"/>
      <c r="AF1276" s="626"/>
    </row>
    <row r="1277" spans="1:32" x14ac:dyDescent="0.25">
      <c r="A1277" s="626"/>
      <c r="B1277" s="626"/>
      <c r="F1277" s="626"/>
      <c r="H1277" s="626"/>
      <c r="I1277" s="626"/>
      <c r="J1277" s="626"/>
      <c r="K1277" s="627"/>
      <c r="L1277" s="677"/>
      <c r="M1277" s="626"/>
      <c r="N1277" s="626"/>
      <c r="O1277" s="626"/>
      <c r="P1277" s="626"/>
      <c r="Q1277" s="626"/>
      <c r="R1277" s="626"/>
      <c r="S1277" s="626"/>
      <c r="T1277" s="626"/>
      <c r="U1277" s="626"/>
      <c r="V1277" s="626"/>
      <c r="W1277" s="626"/>
      <c r="X1277" s="626"/>
      <c r="Y1277" s="626"/>
      <c r="Z1277" s="626"/>
      <c r="AA1277" s="626"/>
      <c r="AB1277" s="626"/>
      <c r="AC1277" s="626"/>
      <c r="AD1277" s="626"/>
      <c r="AE1277" s="626"/>
      <c r="AF1277" s="626"/>
    </row>
    <row r="1278" spans="1:32" x14ac:dyDescent="0.25">
      <c r="A1278" s="626"/>
      <c r="B1278" s="626"/>
      <c r="F1278" s="626"/>
      <c r="H1278" s="626"/>
      <c r="I1278" s="626"/>
      <c r="J1278" s="626"/>
      <c r="K1278" s="627"/>
      <c r="L1278" s="677"/>
      <c r="M1278" s="626"/>
      <c r="N1278" s="626"/>
      <c r="O1278" s="626"/>
      <c r="P1278" s="626"/>
      <c r="Q1278" s="626"/>
      <c r="R1278" s="626"/>
      <c r="S1278" s="626"/>
      <c r="T1278" s="626"/>
      <c r="U1278" s="626"/>
      <c r="V1278" s="626"/>
      <c r="W1278" s="626"/>
      <c r="X1278" s="626"/>
      <c r="Y1278" s="626"/>
      <c r="Z1278" s="626"/>
      <c r="AA1278" s="626"/>
      <c r="AB1278" s="626"/>
      <c r="AC1278" s="626"/>
      <c r="AD1278" s="626"/>
      <c r="AE1278" s="626"/>
      <c r="AF1278" s="626"/>
    </row>
    <row r="1279" spans="1:32" x14ac:dyDescent="0.25">
      <c r="A1279" s="626"/>
      <c r="B1279" s="626"/>
      <c r="F1279" s="626"/>
      <c r="H1279" s="626"/>
      <c r="I1279" s="626"/>
      <c r="J1279" s="626"/>
      <c r="K1279" s="627"/>
      <c r="L1279" s="677"/>
      <c r="M1279" s="626"/>
      <c r="N1279" s="626"/>
      <c r="O1279" s="626"/>
      <c r="P1279" s="626"/>
      <c r="Q1279" s="626"/>
      <c r="R1279" s="626"/>
      <c r="S1279" s="626"/>
      <c r="T1279" s="626"/>
      <c r="U1279" s="626"/>
      <c r="V1279" s="626"/>
      <c r="W1279" s="626"/>
      <c r="X1279" s="626"/>
      <c r="Y1279" s="626"/>
      <c r="Z1279" s="626"/>
      <c r="AA1279" s="626"/>
      <c r="AB1279" s="626"/>
      <c r="AC1279" s="626"/>
      <c r="AD1279" s="626"/>
      <c r="AE1279" s="626"/>
      <c r="AF1279" s="626"/>
    </row>
    <row r="1280" spans="1:32" x14ac:dyDescent="0.25">
      <c r="A1280" s="626"/>
      <c r="B1280" s="626"/>
      <c r="F1280" s="626"/>
      <c r="H1280" s="626"/>
      <c r="I1280" s="626"/>
      <c r="J1280" s="626"/>
      <c r="K1280" s="627"/>
      <c r="L1280" s="677"/>
      <c r="M1280" s="626"/>
      <c r="N1280" s="626"/>
      <c r="O1280" s="626"/>
      <c r="P1280" s="626"/>
      <c r="Q1280" s="626"/>
      <c r="R1280" s="626"/>
      <c r="S1280" s="626"/>
      <c r="T1280" s="626"/>
      <c r="U1280" s="626"/>
      <c r="V1280" s="626"/>
      <c r="W1280" s="626"/>
      <c r="X1280" s="626"/>
      <c r="Y1280" s="626"/>
      <c r="Z1280" s="626"/>
      <c r="AA1280" s="626"/>
      <c r="AB1280" s="626"/>
      <c r="AC1280" s="626"/>
      <c r="AD1280" s="626"/>
      <c r="AE1280" s="626"/>
      <c r="AF1280" s="626"/>
    </row>
    <row r="1281" spans="1:32" x14ac:dyDescent="0.25">
      <c r="A1281" s="626"/>
      <c r="B1281" s="626"/>
      <c r="F1281" s="626"/>
      <c r="H1281" s="626"/>
      <c r="I1281" s="626"/>
      <c r="J1281" s="626"/>
      <c r="K1281" s="627"/>
      <c r="L1281" s="677"/>
      <c r="M1281" s="626"/>
      <c r="N1281" s="626"/>
      <c r="O1281" s="626"/>
      <c r="P1281" s="626"/>
      <c r="Q1281" s="626"/>
      <c r="R1281" s="626"/>
      <c r="S1281" s="626"/>
      <c r="T1281" s="626"/>
      <c r="U1281" s="626"/>
      <c r="V1281" s="626"/>
      <c r="W1281" s="626"/>
      <c r="X1281" s="626"/>
      <c r="Y1281" s="626"/>
      <c r="Z1281" s="626"/>
      <c r="AA1281" s="626"/>
      <c r="AB1281" s="626"/>
      <c r="AC1281" s="626"/>
      <c r="AD1281" s="626"/>
      <c r="AE1281" s="626"/>
      <c r="AF1281" s="626"/>
    </row>
    <row r="1282" spans="1:32" x14ac:dyDescent="0.25">
      <c r="A1282" s="626"/>
      <c r="B1282" s="626"/>
      <c r="F1282" s="626"/>
      <c r="H1282" s="626"/>
      <c r="I1282" s="626"/>
      <c r="J1282" s="626"/>
      <c r="K1282" s="627"/>
      <c r="L1282" s="677"/>
      <c r="M1282" s="626"/>
      <c r="N1282" s="626"/>
      <c r="O1282" s="626"/>
      <c r="P1282" s="626"/>
      <c r="Q1282" s="626"/>
      <c r="R1282" s="626"/>
      <c r="S1282" s="626"/>
      <c r="T1282" s="626"/>
      <c r="U1282" s="626"/>
      <c r="V1282" s="626"/>
      <c r="W1282" s="626"/>
      <c r="X1282" s="626"/>
      <c r="Y1282" s="626"/>
      <c r="Z1282" s="626"/>
      <c r="AA1282" s="626"/>
      <c r="AB1282" s="626"/>
      <c r="AC1282" s="626"/>
      <c r="AD1282" s="626"/>
      <c r="AE1282" s="626"/>
      <c r="AF1282" s="626"/>
    </row>
    <row r="1283" spans="1:32" x14ac:dyDescent="0.25">
      <c r="A1283" s="626"/>
      <c r="B1283" s="626"/>
      <c r="F1283" s="626"/>
      <c r="H1283" s="626"/>
      <c r="I1283" s="626"/>
      <c r="J1283" s="626"/>
      <c r="K1283" s="627"/>
      <c r="L1283" s="677"/>
      <c r="M1283" s="626"/>
      <c r="N1283" s="626"/>
      <c r="O1283" s="626"/>
      <c r="P1283" s="626"/>
      <c r="Q1283" s="626"/>
      <c r="R1283" s="626"/>
      <c r="S1283" s="626"/>
      <c r="T1283" s="626"/>
      <c r="U1283" s="626"/>
      <c r="V1283" s="626"/>
      <c r="W1283" s="626"/>
      <c r="X1283" s="626"/>
      <c r="Y1283" s="626"/>
      <c r="Z1283" s="626"/>
      <c r="AA1283" s="626"/>
      <c r="AB1283" s="626"/>
      <c r="AC1283" s="626"/>
      <c r="AD1283" s="626"/>
      <c r="AE1283" s="626"/>
      <c r="AF1283" s="626"/>
    </row>
    <row r="1284" spans="1:32" x14ac:dyDescent="0.25">
      <c r="A1284" s="626"/>
      <c r="B1284" s="626"/>
      <c r="F1284" s="626"/>
      <c r="H1284" s="626"/>
      <c r="I1284" s="626"/>
      <c r="J1284" s="626"/>
      <c r="K1284" s="627"/>
      <c r="L1284" s="677"/>
      <c r="M1284" s="626"/>
      <c r="N1284" s="626"/>
      <c r="O1284" s="626"/>
      <c r="P1284" s="626"/>
      <c r="Q1284" s="626"/>
      <c r="R1284" s="626"/>
      <c r="S1284" s="626"/>
      <c r="T1284" s="626"/>
      <c r="U1284" s="626"/>
      <c r="V1284" s="626"/>
      <c r="W1284" s="626"/>
      <c r="X1284" s="626"/>
      <c r="Y1284" s="626"/>
      <c r="Z1284" s="626"/>
      <c r="AA1284" s="626"/>
      <c r="AB1284" s="626"/>
      <c r="AC1284" s="626"/>
      <c r="AD1284" s="626"/>
      <c r="AE1284" s="626"/>
      <c r="AF1284" s="626"/>
    </row>
    <row r="1285" spans="1:32" x14ac:dyDescent="0.25">
      <c r="A1285" s="626"/>
      <c r="B1285" s="626"/>
      <c r="F1285" s="626"/>
      <c r="H1285" s="626"/>
      <c r="I1285" s="626"/>
      <c r="J1285" s="626"/>
      <c r="K1285" s="627"/>
      <c r="L1285" s="677"/>
      <c r="M1285" s="626"/>
      <c r="N1285" s="626"/>
      <c r="O1285" s="626"/>
      <c r="P1285" s="626"/>
      <c r="Q1285" s="626"/>
      <c r="R1285" s="626"/>
      <c r="S1285" s="626"/>
      <c r="T1285" s="626"/>
      <c r="U1285" s="626"/>
      <c r="V1285" s="626"/>
      <c r="W1285" s="626"/>
      <c r="X1285" s="626"/>
      <c r="Y1285" s="626"/>
      <c r="Z1285" s="626"/>
      <c r="AA1285" s="626"/>
      <c r="AB1285" s="626"/>
      <c r="AC1285" s="626"/>
      <c r="AD1285" s="626"/>
      <c r="AE1285" s="626"/>
      <c r="AF1285" s="626"/>
    </row>
    <row r="1286" spans="1:32" x14ac:dyDescent="0.25">
      <c r="A1286" s="626"/>
      <c r="B1286" s="626"/>
      <c r="F1286" s="626"/>
      <c r="H1286" s="626"/>
      <c r="I1286" s="626"/>
      <c r="J1286" s="626"/>
      <c r="K1286" s="627"/>
      <c r="L1286" s="677"/>
      <c r="M1286" s="626"/>
      <c r="N1286" s="626"/>
      <c r="O1286" s="626"/>
      <c r="P1286" s="626"/>
      <c r="Q1286" s="626"/>
      <c r="R1286" s="626"/>
      <c r="S1286" s="626"/>
      <c r="T1286" s="626"/>
      <c r="U1286" s="626"/>
      <c r="V1286" s="626"/>
      <c r="W1286" s="626"/>
      <c r="X1286" s="626"/>
      <c r="Y1286" s="626"/>
      <c r="Z1286" s="626"/>
      <c r="AA1286" s="626"/>
      <c r="AB1286" s="626"/>
      <c r="AC1286" s="626"/>
      <c r="AD1286" s="626"/>
      <c r="AE1286" s="626"/>
      <c r="AF1286" s="626"/>
    </row>
    <row r="1287" spans="1:32" x14ac:dyDescent="0.25">
      <c r="A1287" s="626"/>
      <c r="B1287" s="626"/>
      <c r="F1287" s="626"/>
      <c r="H1287" s="626"/>
      <c r="I1287" s="626"/>
      <c r="J1287" s="626"/>
      <c r="K1287" s="627"/>
      <c r="L1287" s="677"/>
      <c r="M1287" s="626"/>
      <c r="N1287" s="626"/>
      <c r="O1287" s="626"/>
      <c r="P1287" s="626"/>
      <c r="Q1287" s="626"/>
      <c r="R1287" s="626"/>
      <c r="S1287" s="626"/>
      <c r="T1287" s="626"/>
      <c r="U1287" s="626"/>
      <c r="V1287" s="626"/>
      <c r="W1287" s="626"/>
      <c r="X1287" s="626"/>
      <c r="Y1287" s="626"/>
      <c r="Z1287" s="626"/>
      <c r="AA1287" s="626"/>
      <c r="AB1287" s="626"/>
      <c r="AC1287" s="626"/>
      <c r="AD1287" s="626"/>
      <c r="AE1287" s="626"/>
      <c r="AF1287" s="626"/>
    </row>
    <row r="1288" spans="1:32" x14ac:dyDescent="0.25">
      <c r="A1288" s="626"/>
      <c r="B1288" s="626"/>
      <c r="F1288" s="626"/>
      <c r="H1288" s="626"/>
      <c r="I1288" s="626"/>
      <c r="J1288" s="626"/>
      <c r="K1288" s="627"/>
      <c r="L1288" s="677"/>
      <c r="M1288" s="626"/>
      <c r="N1288" s="626"/>
      <c r="O1288" s="626"/>
      <c r="P1288" s="626"/>
      <c r="Q1288" s="626"/>
      <c r="R1288" s="626"/>
      <c r="S1288" s="626"/>
      <c r="T1288" s="626"/>
      <c r="U1288" s="626"/>
      <c r="V1288" s="626"/>
      <c r="W1288" s="626"/>
      <c r="X1288" s="626"/>
      <c r="Y1288" s="626"/>
      <c r="Z1288" s="626"/>
      <c r="AA1288" s="626"/>
      <c r="AB1288" s="626"/>
      <c r="AC1288" s="626"/>
      <c r="AD1288" s="626"/>
      <c r="AE1288" s="626"/>
      <c r="AF1288" s="626"/>
    </row>
    <row r="1289" spans="1:32" x14ac:dyDescent="0.25">
      <c r="A1289" s="626"/>
      <c r="B1289" s="626"/>
      <c r="F1289" s="626"/>
      <c r="H1289" s="626"/>
      <c r="I1289" s="626"/>
      <c r="J1289" s="626"/>
      <c r="K1289" s="627"/>
      <c r="L1289" s="677"/>
      <c r="M1289" s="626"/>
      <c r="N1289" s="626"/>
      <c r="O1289" s="626"/>
      <c r="P1289" s="626"/>
      <c r="Q1289" s="626"/>
      <c r="R1289" s="626"/>
      <c r="S1289" s="626"/>
      <c r="T1289" s="626"/>
      <c r="U1289" s="626"/>
      <c r="V1289" s="626"/>
      <c r="W1289" s="626"/>
      <c r="X1289" s="626"/>
      <c r="Y1289" s="626"/>
      <c r="Z1289" s="626"/>
      <c r="AA1289" s="626"/>
      <c r="AB1289" s="626"/>
      <c r="AC1289" s="626"/>
      <c r="AD1289" s="626"/>
      <c r="AE1289" s="626"/>
      <c r="AF1289" s="626"/>
    </row>
    <row r="1290" spans="1:32" x14ac:dyDescent="0.25">
      <c r="A1290" s="626"/>
      <c r="B1290" s="626"/>
      <c r="F1290" s="626"/>
      <c r="H1290" s="626"/>
      <c r="I1290" s="626"/>
      <c r="J1290" s="626"/>
      <c r="K1290" s="627"/>
      <c r="L1290" s="677"/>
      <c r="M1290" s="626"/>
      <c r="N1290" s="626"/>
      <c r="O1290" s="626"/>
      <c r="P1290" s="626"/>
      <c r="Q1290" s="626"/>
      <c r="R1290" s="626"/>
      <c r="S1290" s="626"/>
      <c r="T1290" s="626"/>
      <c r="U1290" s="626"/>
      <c r="V1290" s="626"/>
      <c r="W1290" s="626"/>
      <c r="X1290" s="626"/>
      <c r="Y1290" s="626"/>
      <c r="Z1290" s="626"/>
      <c r="AA1290" s="626"/>
      <c r="AB1290" s="626"/>
      <c r="AC1290" s="626"/>
      <c r="AD1290" s="626"/>
      <c r="AE1290" s="626"/>
      <c r="AF1290" s="626"/>
    </row>
    <row r="1291" spans="1:32" x14ac:dyDescent="0.25">
      <c r="A1291" s="626"/>
      <c r="B1291" s="626"/>
      <c r="F1291" s="626"/>
      <c r="H1291" s="626"/>
      <c r="I1291" s="626"/>
      <c r="J1291" s="626"/>
      <c r="K1291" s="627"/>
      <c r="L1291" s="677"/>
      <c r="M1291" s="626"/>
      <c r="N1291" s="626"/>
      <c r="O1291" s="626"/>
      <c r="P1291" s="626"/>
      <c r="Q1291" s="626"/>
      <c r="R1291" s="626"/>
      <c r="S1291" s="626"/>
      <c r="T1291" s="626"/>
      <c r="U1291" s="626"/>
      <c r="V1291" s="626"/>
      <c r="W1291" s="626"/>
      <c r="X1291" s="626"/>
      <c r="Y1291" s="626"/>
      <c r="Z1291" s="626"/>
      <c r="AA1291" s="626"/>
      <c r="AB1291" s="626"/>
      <c r="AC1291" s="626"/>
      <c r="AD1291" s="626"/>
      <c r="AE1291" s="626"/>
      <c r="AF1291" s="626"/>
    </row>
    <row r="1292" spans="1:32" x14ac:dyDescent="0.25">
      <c r="A1292" s="626"/>
      <c r="B1292" s="626"/>
      <c r="F1292" s="626"/>
      <c r="H1292" s="626"/>
      <c r="I1292" s="626"/>
      <c r="J1292" s="626"/>
      <c r="K1292" s="627"/>
      <c r="L1292" s="677"/>
      <c r="M1292" s="626"/>
      <c r="N1292" s="626"/>
      <c r="O1292" s="626"/>
      <c r="P1292" s="626"/>
      <c r="Q1292" s="626"/>
      <c r="R1292" s="626"/>
      <c r="S1292" s="626"/>
      <c r="T1292" s="626"/>
      <c r="U1292" s="626"/>
      <c r="V1292" s="626"/>
      <c r="W1292" s="626"/>
      <c r="X1292" s="626"/>
      <c r="Y1292" s="626"/>
      <c r="Z1292" s="626"/>
      <c r="AA1292" s="626"/>
      <c r="AB1292" s="626"/>
      <c r="AC1292" s="626"/>
      <c r="AD1292" s="626"/>
      <c r="AE1292" s="626"/>
      <c r="AF1292" s="626"/>
    </row>
    <row r="1293" spans="1:32" x14ac:dyDescent="0.25">
      <c r="A1293" s="626"/>
      <c r="B1293" s="626"/>
      <c r="F1293" s="626"/>
      <c r="H1293" s="626"/>
      <c r="I1293" s="626"/>
      <c r="J1293" s="626"/>
      <c r="K1293" s="627"/>
      <c r="L1293" s="677"/>
      <c r="M1293" s="626"/>
      <c r="N1293" s="626"/>
      <c r="O1293" s="626"/>
      <c r="P1293" s="626"/>
      <c r="Q1293" s="626"/>
      <c r="R1293" s="626"/>
      <c r="S1293" s="626"/>
      <c r="T1293" s="626"/>
      <c r="U1293" s="626"/>
      <c r="V1293" s="626"/>
      <c r="W1293" s="626"/>
      <c r="X1293" s="626"/>
      <c r="Y1293" s="626"/>
      <c r="Z1293" s="626"/>
      <c r="AA1293" s="626"/>
      <c r="AB1293" s="626"/>
      <c r="AC1293" s="626"/>
      <c r="AD1293" s="626"/>
      <c r="AE1293" s="626"/>
      <c r="AF1293" s="626"/>
    </row>
    <row r="1294" spans="1:32" x14ac:dyDescent="0.25">
      <c r="A1294" s="626"/>
      <c r="B1294" s="626"/>
      <c r="F1294" s="626"/>
      <c r="H1294" s="626"/>
      <c r="I1294" s="626"/>
      <c r="J1294" s="626"/>
      <c r="K1294" s="627"/>
      <c r="L1294" s="677"/>
      <c r="M1294" s="626"/>
      <c r="N1294" s="626"/>
      <c r="O1294" s="626"/>
      <c r="P1294" s="626"/>
      <c r="Q1294" s="626"/>
      <c r="R1294" s="626"/>
      <c r="S1294" s="626"/>
      <c r="T1294" s="626"/>
      <c r="U1294" s="626"/>
      <c r="V1294" s="626"/>
      <c r="W1294" s="626"/>
      <c r="X1294" s="626"/>
      <c r="Y1294" s="626"/>
      <c r="Z1294" s="626"/>
      <c r="AA1294" s="626"/>
      <c r="AB1294" s="626"/>
      <c r="AC1294" s="626"/>
      <c r="AD1294" s="626"/>
      <c r="AE1294" s="626"/>
      <c r="AF1294" s="626"/>
    </row>
    <row r="1295" spans="1:32" x14ac:dyDescent="0.25">
      <c r="A1295" s="626"/>
      <c r="B1295" s="626"/>
      <c r="F1295" s="626"/>
      <c r="H1295" s="626"/>
      <c r="I1295" s="626"/>
      <c r="J1295" s="626"/>
      <c r="K1295" s="627"/>
      <c r="L1295" s="677"/>
      <c r="M1295" s="626"/>
      <c r="N1295" s="626"/>
      <c r="O1295" s="626"/>
      <c r="P1295" s="626"/>
      <c r="Q1295" s="626"/>
      <c r="R1295" s="626"/>
      <c r="S1295" s="626"/>
      <c r="T1295" s="626"/>
      <c r="U1295" s="626"/>
      <c r="V1295" s="626"/>
      <c r="W1295" s="626"/>
      <c r="X1295" s="626"/>
      <c r="Y1295" s="626"/>
      <c r="Z1295" s="626"/>
      <c r="AA1295" s="626"/>
      <c r="AB1295" s="626"/>
      <c r="AC1295" s="626"/>
      <c r="AD1295" s="626"/>
      <c r="AE1295" s="626"/>
      <c r="AF1295" s="626"/>
    </row>
    <row r="1296" spans="1:32" x14ac:dyDescent="0.25">
      <c r="A1296" s="626"/>
      <c r="B1296" s="626"/>
      <c r="F1296" s="626"/>
      <c r="H1296" s="626"/>
      <c r="I1296" s="626"/>
      <c r="J1296" s="626"/>
      <c r="K1296" s="627"/>
      <c r="L1296" s="677"/>
      <c r="M1296" s="626"/>
      <c r="N1296" s="626"/>
      <c r="O1296" s="626"/>
      <c r="P1296" s="626"/>
      <c r="Q1296" s="626"/>
      <c r="R1296" s="626"/>
      <c r="S1296" s="626"/>
      <c r="T1296" s="626"/>
      <c r="U1296" s="626"/>
      <c r="V1296" s="626"/>
      <c r="W1296" s="626"/>
      <c r="X1296" s="626"/>
      <c r="Y1296" s="626"/>
      <c r="Z1296" s="626"/>
      <c r="AA1296" s="626"/>
      <c r="AB1296" s="626"/>
      <c r="AC1296" s="626"/>
      <c r="AD1296" s="626"/>
      <c r="AE1296" s="626"/>
      <c r="AF1296" s="626"/>
    </row>
    <row r="1297" spans="1:32" x14ac:dyDescent="0.25">
      <c r="A1297" s="626"/>
      <c r="B1297" s="626"/>
      <c r="F1297" s="626"/>
      <c r="H1297" s="626"/>
      <c r="I1297" s="626"/>
      <c r="J1297" s="626"/>
      <c r="K1297" s="627"/>
      <c r="L1297" s="677"/>
      <c r="M1297" s="626"/>
      <c r="N1297" s="626"/>
      <c r="O1297" s="626"/>
      <c r="P1297" s="626"/>
      <c r="Q1297" s="626"/>
      <c r="R1297" s="626"/>
      <c r="S1297" s="626"/>
      <c r="T1297" s="626"/>
      <c r="U1297" s="626"/>
      <c r="V1297" s="626"/>
      <c r="W1297" s="626"/>
      <c r="X1297" s="626"/>
      <c r="Y1297" s="626"/>
      <c r="Z1297" s="626"/>
      <c r="AA1297" s="626"/>
      <c r="AB1297" s="626"/>
      <c r="AC1297" s="626"/>
      <c r="AD1297" s="626"/>
      <c r="AE1297" s="626"/>
      <c r="AF1297" s="626"/>
    </row>
    <row r="1298" spans="1:32" x14ac:dyDescent="0.25">
      <c r="A1298" s="626"/>
      <c r="B1298" s="626"/>
      <c r="F1298" s="626"/>
      <c r="H1298" s="626"/>
      <c r="I1298" s="626"/>
      <c r="J1298" s="626"/>
      <c r="K1298" s="627"/>
      <c r="L1298" s="677"/>
      <c r="M1298" s="626"/>
      <c r="N1298" s="626"/>
      <c r="O1298" s="626"/>
      <c r="P1298" s="626"/>
      <c r="Q1298" s="626"/>
      <c r="R1298" s="626"/>
      <c r="S1298" s="626"/>
      <c r="T1298" s="626"/>
      <c r="U1298" s="626"/>
      <c r="V1298" s="626"/>
      <c r="W1298" s="626"/>
      <c r="X1298" s="626"/>
      <c r="Y1298" s="626"/>
      <c r="Z1298" s="626"/>
      <c r="AA1298" s="626"/>
      <c r="AB1298" s="626"/>
      <c r="AC1298" s="626"/>
      <c r="AD1298" s="626"/>
      <c r="AE1298" s="626"/>
      <c r="AF1298" s="626"/>
    </row>
    <row r="1299" spans="1:32" x14ac:dyDescent="0.25">
      <c r="A1299" s="626"/>
      <c r="B1299" s="626"/>
      <c r="F1299" s="626"/>
      <c r="H1299" s="626"/>
      <c r="I1299" s="626"/>
      <c r="J1299" s="626"/>
      <c r="K1299" s="627"/>
      <c r="L1299" s="677"/>
      <c r="M1299" s="626"/>
      <c r="N1299" s="626"/>
      <c r="O1299" s="626"/>
      <c r="P1299" s="626"/>
      <c r="Q1299" s="626"/>
      <c r="R1299" s="626"/>
      <c r="S1299" s="626"/>
      <c r="T1299" s="626"/>
      <c r="U1299" s="626"/>
      <c r="V1299" s="626"/>
      <c r="W1299" s="626"/>
      <c r="X1299" s="626"/>
      <c r="Y1299" s="626"/>
      <c r="Z1299" s="626"/>
      <c r="AA1299" s="626"/>
      <c r="AB1299" s="626"/>
      <c r="AC1299" s="626"/>
      <c r="AD1299" s="626"/>
      <c r="AE1299" s="626"/>
      <c r="AF1299" s="626"/>
    </row>
    <row r="1300" spans="1:32" x14ac:dyDescent="0.25">
      <c r="A1300" s="626"/>
      <c r="B1300" s="626"/>
      <c r="F1300" s="626"/>
      <c r="H1300" s="626"/>
      <c r="I1300" s="626"/>
      <c r="J1300" s="626"/>
      <c r="K1300" s="627"/>
      <c r="L1300" s="677"/>
      <c r="M1300" s="626"/>
      <c r="N1300" s="626"/>
      <c r="O1300" s="626"/>
      <c r="P1300" s="626"/>
      <c r="Q1300" s="626"/>
      <c r="R1300" s="626"/>
      <c r="S1300" s="626"/>
      <c r="T1300" s="626"/>
      <c r="U1300" s="626"/>
      <c r="V1300" s="626"/>
      <c r="W1300" s="626"/>
      <c r="X1300" s="626"/>
      <c r="Y1300" s="626"/>
      <c r="Z1300" s="626"/>
      <c r="AA1300" s="626"/>
      <c r="AB1300" s="626"/>
      <c r="AC1300" s="626"/>
      <c r="AD1300" s="626"/>
      <c r="AE1300" s="626"/>
      <c r="AF1300" s="626"/>
    </row>
    <row r="1301" spans="1:32" x14ac:dyDescent="0.25">
      <c r="A1301" s="626"/>
      <c r="B1301" s="626"/>
      <c r="F1301" s="626"/>
      <c r="H1301" s="626"/>
      <c r="I1301" s="626"/>
      <c r="J1301" s="626"/>
      <c r="K1301" s="627"/>
      <c r="L1301" s="677"/>
      <c r="M1301" s="626"/>
      <c r="N1301" s="626"/>
      <c r="O1301" s="626"/>
      <c r="P1301" s="626"/>
      <c r="Q1301" s="626"/>
      <c r="R1301" s="626"/>
      <c r="S1301" s="626"/>
      <c r="T1301" s="626"/>
      <c r="U1301" s="626"/>
      <c r="V1301" s="626"/>
      <c r="W1301" s="626"/>
      <c r="X1301" s="626"/>
      <c r="Y1301" s="626"/>
      <c r="Z1301" s="626"/>
      <c r="AA1301" s="626"/>
      <c r="AB1301" s="626"/>
      <c r="AC1301" s="626"/>
      <c r="AD1301" s="626"/>
      <c r="AE1301" s="626"/>
      <c r="AF1301" s="626"/>
    </row>
    <row r="1302" spans="1:32" x14ac:dyDescent="0.25">
      <c r="A1302" s="626"/>
      <c r="B1302" s="626"/>
      <c r="F1302" s="626"/>
      <c r="H1302" s="626"/>
      <c r="I1302" s="626"/>
      <c r="J1302" s="626"/>
      <c r="K1302" s="627"/>
      <c r="L1302" s="677"/>
      <c r="M1302" s="626"/>
      <c r="N1302" s="626"/>
      <c r="O1302" s="626"/>
      <c r="P1302" s="626"/>
      <c r="Q1302" s="626"/>
      <c r="R1302" s="626"/>
      <c r="S1302" s="626"/>
      <c r="T1302" s="626"/>
      <c r="U1302" s="626"/>
      <c r="V1302" s="626"/>
      <c r="W1302" s="626"/>
      <c r="X1302" s="626"/>
      <c r="Y1302" s="626"/>
      <c r="Z1302" s="626"/>
      <c r="AA1302" s="626"/>
      <c r="AB1302" s="626"/>
      <c r="AC1302" s="626"/>
      <c r="AD1302" s="626"/>
      <c r="AE1302" s="626"/>
      <c r="AF1302" s="626"/>
    </row>
    <row r="1303" spans="1:32" x14ac:dyDescent="0.25">
      <c r="A1303" s="626"/>
      <c r="B1303" s="626"/>
      <c r="F1303" s="626"/>
      <c r="H1303" s="626"/>
      <c r="I1303" s="626"/>
      <c r="J1303" s="626"/>
      <c r="K1303" s="627"/>
      <c r="L1303" s="677"/>
      <c r="M1303" s="626"/>
      <c r="N1303" s="626"/>
      <c r="O1303" s="626"/>
      <c r="P1303" s="626"/>
      <c r="Q1303" s="626"/>
      <c r="R1303" s="626"/>
      <c r="S1303" s="626"/>
      <c r="T1303" s="626"/>
      <c r="U1303" s="626"/>
      <c r="V1303" s="626"/>
      <c r="W1303" s="626"/>
      <c r="X1303" s="626"/>
      <c r="Y1303" s="626"/>
      <c r="Z1303" s="626"/>
      <c r="AA1303" s="626"/>
      <c r="AB1303" s="626"/>
      <c r="AC1303" s="626"/>
      <c r="AD1303" s="626"/>
      <c r="AE1303" s="626"/>
      <c r="AF1303" s="626"/>
    </row>
    <row r="1304" spans="1:32" x14ac:dyDescent="0.25">
      <c r="A1304" s="626"/>
      <c r="B1304" s="626"/>
      <c r="F1304" s="626"/>
      <c r="H1304" s="626"/>
      <c r="I1304" s="626"/>
      <c r="J1304" s="626"/>
      <c r="K1304" s="627"/>
      <c r="L1304" s="677"/>
      <c r="M1304" s="626"/>
      <c r="N1304" s="626"/>
      <c r="O1304" s="626"/>
      <c r="P1304" s="626"/>
      <c r="Q1304" s="626"/>
      <c r="R1304" s="626"/>
      <c r="S1304" s="626"/>
      <c r="T1304" s="626"/>
      <c r="U1304" s="626"/>
      <c r="V1304" s="626"/>
      <c r="W1304" s="626"/>
      <c r="X1304" s="626"/>
      <c r="Y1304" s="626"/>
      <c r="Z1304" s="626"/>
      <c r="AA1304" s="626"/>
      <c r="AB1304" s="626"/>
      <c r="AC1304" s="626"/>
      <c r="AD1304" s="626"/>
      <c r="AE1304" s="626"/>
      <c r="AF1304" s="626"/>
    </row>
    <row r="1305" spans="1:32" x14ac:dyDescent="0.25">
      <c r="A1305" s="626"/>
      <c r="B1305" s="626"/>
      <c r="F1305" s="626"/>
      <c r="H1305" s="626"/>
      <c r="I1305" s="626"/>
      <c r="J1305" s="626"/>
      <c r="K1305" s="627"/>
      <c r="L1305" s="677"/>
      <c r="M1305" s="626"/>
      <c r="N1305" s="626"/>
      <c r="O1305" s="626"/>
      <c r="P1305" s="626"/>
      <c r="Q1305" s="626"/>
      <c r="R1305" s="626"/>
      <c r="S1305" s="626"/>
      <c r="T1305" s="626"/>
      <c r="U1305" s="626"/>
      <c r="V1305" s="626"/>
      <c r="W1305" s="626"/>
      <c r="X1305" s="626"/>
      <c r="Y1305" s="626"/>
      <c r="Z1305" s="626"/>
      <c r="AA1305" s="626"/>
      <c r="AB1305" s="626"/>
      <c r="AC1305" s="626"/>
      <c r="AD1305" s="626"/>
      <c r="AE1305" s="626"/>
      <c r="AF1305" s="626"/>
    </row>
    <row r="1306" spans="1:32" x14ac:dyDescent="0.25">
      <c r="A1306" s="626"/>
      <c r="B1306" s="626"/>
      <c r="F1306" s="626"/>
      <c r="H1306" s="626"/>
      <c r="I1306" s="626"/>
      <c r="J1306" s="626"/>
      <c r="K1306" s="627"/>
      <c r="L1306" s="677"/>
      <c r="M1306" s="626"/>
      <c r="N1306" s="626"/>
      <c r="O1306" s="626"/>
      <c r="P1306" s="626"/>
      <c r="Q1306" s="626"/>
      <c r="R1306" s="626"/>
      <c r="S1306" s="626"/>
      <c r="T1306" s="626"/>
      <c r="U1306" s="626"/>
      <c r="V1306" s="626"/>
      <c r="W1306" s="626"/>
      <c r="X1306" s="626"/>
      <c r="Y1306" s="626"/>
      <c r="Z1306" s="626"/>
      <c r="AA1306" s="626"/>
      <c r="AB1306" s="626"/>
      <c r="AC1306" s="626"/>
      <c r="AD1306" s="626"/>
      <c r="AE1306" s="626"/>
      <c r="AF1306" s="626"/>
    </row>
    <row r="1307" spans="1:32" x14ac:dyDescent="0.25">
      <c r="A1307" s="626"/>
      <c r="B1307" s="626"/>
      <c r="F1307" s="626"/>
      <c r="H1307" s="626"/>
      <c r="I1307" s="626"/>
      <c r="J1307" s="626"/>
      <c r="K1307" s="627"/>
      <c r="L1307" s="677"/>
      <c r="M1307" s="626"/>
      <c r="N1307" s="626"/>
      <c r="O1307" s="626"/>
      <c r="P1307" s="626"/>
      <c r="Q1307" s="626"/>
      <c r="R1307" s="626"/>
      <c r="S1307" s="626"/>
      <c r="T1307" s="626"/>
      <c r="U1307" s="626"/>
      <c r="V1307" s="626"/>
      <c r="W1307" s="626"/>
      <c r="X1307" s="626"/>
      <c r="Y1307" s="626"/>
      <c r="Z1307" s="626"/>
      <c r="AA1307" s="626"/>
      <c r="AB1307" s="626"/>
      <c r="AC1307" s="626"/>
      <c r="AD1307" s="626"/>
      <c r="AE1307" s="626"/>
      <c r="AF1307" s="626"/>
    </row>
    <row r="1308" spans="1:32" x14ac:dyDescent="0.25">
      <c r="A1308" s="626"/>
      <c r="B1308" s="626"/>
      <c r="F1308" s="626"/>
      <c r="H1308" s="626"/>
      <c r="I1308" s="626"/>
      <c r="J1308" s="626"/>
      <c r="K1308" s="627"/>
      <c r="L1308" s="677"/>
      <c r="M1308" s="626"/>
      <c r="N1308" s="626"/>
      <c r="O1308" s="626"/>
      <c r="P1308" s="626"/>
      <c r="Q1308" s="626"/>
      <c r="R1308" s="626"/>
      <c r="S1308" s="626"/>
      <c r="T1308" s="626"/>
      <c r="U1308" s="626"/>
      <c r="V1308" s="626"/>
      <c r="W1308" s="626"/>
      <c r="X1308" s="626"/>
      <c r="Y1308" s="626"/>
      <c r="Z1308" s="626"/>
      <c r="AA1308" s="626"/>
      <c r="AB1308" s="626"/>
      <c r="AC1308" s="626"/>
      <c r="AD1308" s="626"/>
      <c r="AE1308" s="626"/>
      <c r="AF1308" s="626"/>
    </row>
    <row r="1309" spans="1:32" x14ac:dyDescent="0.25">
      <c r="A1309" s="626"/>
      <c r="B1309" s="626"/>
      <c r="F1309" s="626"/>
      <c r="H1309" s="626"/>
      <c r="I1309" s="626"/>
      <c r="J1309" s="626"/>
      <c r="K1309" s="627"/>
      <c r="L1309" s="677"/>
      <c r="M1309" s="626"/>
      <c r="N1309" s="626"/>
      <c r="O1309" s="626"/>
      <c r="P1309" s="626"/>
      <c r="Q1309" s="626"/>
      <c r="R1309" s="626"/>
      <c r="S1309" s="626"/>
      <c r="T1309" s="626"/>
      <c r="U1309" s="626"/>
      <c r="V1309" s="626"/>
      <c r="W1309" s="626"/>
      <c r="X1309" s="626"/>
      <c r="Y1309" s="626"/>
      <c r="Z1309" s="626"/>
      <c r="AA1309" s="626"/>
      <c r="AB1309" s="626"/>
      <c r="AC1309" s="626"/>
      <c r="AD1309" s="626"/>
      <c r="AE1309" s="626"/>
      <c r="AF1309" s="626"/>
    </row>
    <row r="1310" spans="1:32" x14ac:dyDescent="0.25">
      <c r="A1310" s="626"/>
      <c r="B1310" s="626"/>
      <c r="F1310" s="626"/>
      <c r="H1310" s="626"/>
      <c r="I1310" s="626"/>
      <c r="J1310" s="626"/>
      <c r="K1310" s="627"/>
      <c r="L1310" s="677"/>
      <c r="M1310" s="626"/>
      <c r="N1310" s="626"/>
      <c r="O1310" s="626"/>
      <c r="P1310" s="626"/>
      <c r="Q1310" s="626"/>
      <c r="R1310" s="626"/>
      <c r="S1310" s="626"/>
      <c r="T1310" s="626"/>
      <c r="U1310" s="626"/>
      <c r="V1310" s="626"/>
      <c r="W1310" s="626"/>
      <c r="X1310" s="626"/>
      <c r="Y1310" s="626"/>
      <c r="Z1310" s="626"/>
      <c r="AA1310" s="626"/>
      <c r="AB1310" s="626"/>
      <c r="AC1310" s="626"/>
      <c r="AD1310" s="626"/>
      <c r="AE1310" s="626"/>
      <c r="AF1310" s="626"/>
    </row>
    <row r="1311" spans="1:32" x14ac:dyDescent="0.25">
      <c r="A1311" s="626"/>
      <c r="B1311" s="626"/>
      <c r="F1311" s="626"/>
      <c r="H1311" s="626"/>
      <c r="I1311" s="626"/>
      <c r="J1311" s="626"/>
      <c r="K1311" s="627"/>
      <c r="L1311" s="677"/>
      <c r="M1311" s="626"/>
      <c r="N1311" s="626"/>
      <c r="O1311" s="626"/>
      <c r="P1311" s="626"/>
      <c r="Q1311" s="626"/>
      <c r="R1311" s="626"/>
      <c r="S1311" s="626"/>
      <c r="T1311" s="626"/>
      <c r="U1311" s="626"/>
      <c r="V1311" s="626"/>
      <c r="W1311" s="626"/>
      <c r="X1311" s="626"/>
      <c r="Y1311" s="626"/>
      <c r="Z1311" s="626"/>
      <c r="AA1311" s="626"/>
      <c r="AB1311" s="626"/>
      <c r="AC1311" s="626"/>
      <c r="AD1311" s="626"/>
      <c r="AE1311" s="626"/>
      <c r="AF1311" s="626"/>
    </row>
    <row r="1312" spans="1:32" x14ac:dyDescent="0.25">
      <c r="A1312" s="626"/>
      <c r="B1312" s="626"/>
      <c r="F1312" s="626"/>
      <c r="H1312" s="626"/>
      <c r="I1312" s="626"/>
      <c r="J1312" s="626"/>
      <c r="K1312" s="627"/>
      <c r="L1312" s="677"/>
      <c r="M1312" s="626"/>
      <c r="N1312" s="626"/>
      <c r="O1312" s="626"/>
      <c r="P1312" s="626"/>
      <c r="Q1312" s="626"/>
      <c r="R1312" s="626"/>
      <c r="S1312" s="626"/>
      <c r="T1312" s="626"/>
      <c r="U1312" s="626"/>
      <c r="V1312" s="626"/>
      <c r="W1312" s="626"/>
      <c r="X1312" s="626"/>
      <c r="Y1312" s="626"/>
      <c r="Z1312" s="626"/>
      <c r="AA1312" s="626"/>
      <c r="AB1312" s="626"/>
      <c r="AC1312" s="626"/>
      <c r="AD1312" s="626"/>
      <c r="AE1312" s="626"/>
      <c r="AF1312" s="626"/>
    </row>
    <row r="1313" spans="1:32" x14ac:dyDescent="0.25">
      <c r="A1313" s="626"/>
      <c r="B1313" s="626"/>
      <c r="F1313" s="626"/>
      <c r="H1313" s="626"/>
      <c r="I1313" s="626"/>
      <c r="J1313" s="626"/>
      <c r="K1313" s="627"/>
      <c r="L1313" s="677"/>
      <c r="M1313" s="626"/>
      <c r="N1313" s="626"/>
      <c r="O1313" s="626"/>
      <c r="P1313" s="626"/>
      <c r="Q1313" s="626"/>
      <c r="R1313" s="626"/>
      <c r="S1313" s="626"/>
      <c r="T1313" s="626"/>
      <c r="U1313" s="626"/>
      <c r="V1313" s="626"/>
      <c r="W1313" s="626"/>
      <c r="X1313" s="626"/>
      <c r="Y1313" s="626"/>
      <c r="Z1313" s="626"/>
      <c r="AA1313" s="626"/>
      <c r="AB1313" s="626"/>
      <c r="AC1313" s="626"/>
      <c r="AD1313" s="626"/>
      <c r="AE1313" s="626"/>
      <c r="AF1313" s="626"/>
    </row>
    <row r="1314" spans="1:32" x14ac:dyDescent="0.25">
      <c r="A1314" s="626"/>
      <c r="B1314" s="626"/>
      <c r="F1314" s="626"/>
      <c r="H1314" s="626"/>
      <c r="I1314" s="626"/>
      <c r="J1314" s="626"/>
      <c r="K1314" s="627"/>
      <c r="L1314" s="677"/>
      <c r="M1314" s="626"/>
      <c r="N1314" s="626"/>
      <c r="O1314" s="626"/>
      <c r="P1314" s="626"/>
      <c r="Q1314" s="626"/>
      <c r="R1314" s="626"/>
      <c r="S1314" s="626"/>
      <c r="T1314" s="626"/>
      <c r="U1314" s="626"/>
      <c r="V1314" s="626"/>
      <c r="W1314" s="626"/>
      <c r="X1314" s="626"/>
      <c r="Y1314" s="626"/>
      <c r="Z1314" s="626"/>
      <c r="AA1314" s="626"/>
      <c r="AB1314" s="626"/>
      <c r="AC1314" s="626"/>
      <c r="AD1314" s="626"/>
      <c r="AE1314" s="626"/>
      <c r="AF1314" s="626"/>
    </row>
    <row r="1315" spans="1:32" x14ac:dyDescent="0.25">
      <c r="A1315" s="626"/>
      <c r="B1315" s="626"/>
      <c r="F1315" s="626"/>
      <c r="H1315" s="626"/>
      <c r="I1315" s="626"/>
      <c r="J1315" s="626"/>
      <c r="K1315" s="627"/>
      <c r="L1315" s="677"/>
      <c r="M1315" s="626"/>
      <c r="N1315" s="626"/>
      <c r="O1315" s="626"/>
      <c r="P1315" s="626"/>
      <c r="Q1315" s="626"/>
      <c r="R1315" s="626"/>
      <c r="S1315" s="626"/>
      <c r="T1315" s="626"/>
      <c r="U1315" s="626"/>
      <c r="V1315" s="626"/>
      <c r="W1315" s="626"/>
      <c r="X1315" s="626"/>
      <c r="Y1315" s="626"/>
      <c r="Z1315" s="626"/>
      <c r="AA1315" s="626"/>
      <c r="AB1315" s="626"/>
      <c r="AC1315" s="626"/>
      <c r="AD1315" s="626"/>
      <c r="AE1315" s="626"/>
      <c r="AF1315" s="626"/>
    </row>
    <row r="1316" spans="1:32" x14ac:dyDescent="0.25">
      <c r="A1316" s="626"/>
      <c r="B1316" s="626"/>
      <c r="F1316" s="626"/>
      <c r="H1316" s="626"/>
      <c r="I1316" s="626"/>
      <c r="J1316" s="626"/>
      <c r="K1316" s="627"/>
      <c r="L1316" s="677"/>
      <c r="M1316" s="626"/>
      <c r="N1316" s="626"/>
      <c r="O1316" s="626"/>
      <c r="P1316" s="626"/>
      <c r="Q1316" s="626"/>
      <c r="R1316" s="626"/>
      <c r="S1316" s="626"/>
      <c r="T1316" s="626"/>
      <c r="U1316" s="626"/>
      <c r="V1316" s="626"/>
      <c r="W1316" s="626"/>
      <c r="X1316" s="626"/>
      <c r="Y1316" s="626"/>
      <c r="Z1316" s="626"/>
      <c r="AA1316" s="626"/>
      <c r="AB1316" s="626"/>
      <c r="AC1316" s="626"/>
      <c r="AD1316" s="626"/>
      <c r="AE1316" s="626"/>
      <c r="AF1316" s="626"/>
    </row>
    <row r="1317" spans="1:32" x14ac:dyDescent="0.25">
      <c r="A1317" s="626"/>
      <c r="B1317" s="626"/>
      <c r="F1317" s="626"/>
      <c r="H1317" s="626"/>
      <c r="I1317" s="626"/>
      <c r="J1317" s="626"/>
      <c r="K1317" s="627"/>
      <c r="L1317" s="677"/>
      <c r="M1317" s="626"/>
      <c r="N1317" s="626"/>
      <c r="O1317" s="626"/>
      <c r="P1317" s="626"/>
      <c r="Q1317" s="626"/>
      <c r="R1317" s="626"/>
      <c r="S1317" s="626"/>
      <c r="T1317" s="626"/>
      <c r="U1317" s="626"/>
      <c r="V1317" s="626"/>
      <c r="W1317" s="626"/>
      <c r="X1317" s="626"/>
      <c r="Y1317" s="626"/>
      <c r="Z1317" s="626"/>
      <c r="AA1317" s="626"/>
      <c r="AB1317" s="626"/>
      <c r="AC1317" s="626"/>
      <c r="AD1317" s="626"/>
      <c r="AE1317" s="626"/>
      <c r="AF1317" s="626"/>
    </row>
    <row r="1318" spans="1:32" x14ac:dyDescent="0.25">
      <c r="A1318" s="626"/>
      <c r="B1318" s="626"/>
      <c r="F1318" s="626"/>
      <c r="H1318" s="626"/>
      <c r="I1318" s="626"/>
      <c r="J1318" s="626"/>
      <c r="K1318" s="627"/>
      <c r="L1318" s="677"/>
      <c r="M1318" s="626"/>
      <c r="N1318" s="626"/>
      <c r="O1318" s="626"/>
      <c r="P1318" s="626"/>
      <c r="Q1318" s="626"/>
      <c r="R1318" s="626"/>
      <c r="S1318" s="626"/>
      <c r="T1318" s="626"/>
      <c r="U1318" s="626"/>
      <c r="V1318" s="626"/>
      <c r="W1318" s="626"/>
      <c r="X1318" s="626"/>
      <c r="Y1318" s="626"/>
      <c r="Z1318" s="626"/>
      <c r="AA1318" s="626"/>
      <c r="AB1318" s="626"/>
      <c r="AC1318" s="626"/>
      <c r="AD1318" s="626"/>
      <c r="AE1318" s="626"/>
      <c r="AF1318" s="626"/>
    </row>
    <row r="1319" spans="1:32" x14ac:dyDescent="0.25">
      <c r="A1319" s="626"/>
      <c r="B1319" s="626"/>
      <c r="F1319" s="626"/>
      <c r="H1319" s="626"/>
      <c r="I1319" s="626"/>
      <c r="J1319" s="626"/>
      <c r="K1319" s="627"/>
      <c r="L1319" s="677"/>
      <c r="M1319" s="626"/>
      <c r="N1319" s="626"/>
      <c r="O1319" s="626"/>
      <c r="P1319" s="626"/>
      <c r="Q1319" s="626"/>
      <c r="R1319" s="626"/>
      <c r="S1319" s="626"/>
      <c r="T1319" s="626"/>
      <c r="U1319" s="626"/>
      <c r="V1319" s="626"/>
      <c r="W1319" s="626"/>
      <c r="X1319" s="626"/>
      <c r="Y1319" s="626"/>
      <c r="Z1319" s="626"/>
      <c r="AA1319" s="626"/>
      <c r="AB1319" s="626"/>
      <c r="AC1319" s="626"/>
      <c r="AD1319" s="626"/>
      <c r="AE1319" s="626"/>
      <c r="AF1319" s="626"/>
    </row>
    <row r="1320" spans="1:32" x14ac:dyDescent="0.25">
      <c r="A1320" s="626"/>
      <c r="B1320" s="626"/>
      <c r="F1320" s="626"/>
      <c r="H1320" s="626"/>
      <c r="I1320" s="626"/>
      <c r="J1320" s="626"/>
      <c r="K1320" s="627"/>
      <c r="L1320" s="677"/>
      <c r="M1320" s="626"/>
      <c r="N1320" s="626"/>
      <c r="O1320" s="626"/>
      <c r="P1320" s="626"/>
      <c r="Q1320" s="626"/>
      <c r="R1320" s="626"/>
      <c r="S1320" s="626"/>
      <c r="T1320" s="626"/>
      <c r="U1320" s="626"/>
      <c r="V1320" s="626"/>
      <c r="W1320" s="626"/>
      <c r="X1320" s="626"/>
      <c r="Y1320" s="626"/>
      <c r="Z1320" s="626"/>
      <c r="AA1320" s="626"/>
      <c r="AB1320" s="626"/>
      <c r="AC1320" s="626"/>
      <c r="AD1320" s="626"/>
      <c r="AE1320" s="626"/>
      <c r="AF1320" s="626"/>
    </row>
    <row r="1321" spans="1:32" x14ac:dyDescent="0.25">
      <c r="A1321" s="626"/>
      <c r="B1321" s="626"/>
      <c r="F1321" s="626"/>
      <c r="H1321" s="626"/>
      <c r="I1321" s="626"/>
      <c r="J1321" s="626"/>
      <c r="K1321" s="627"/>
      <c r="L1321" s="677"/>
      <c r="M1321" s="626"/>
      <c r="N1321" s="626"/>
      <c r="O1321" s="626"/>
      <c r="P1321" s="626"/>
      <c r="Q1321" s="626"/>
      <c r="R1321" s="626"/>
      <c r="S1321" s="626"/>
      <c r="T1321" s="626"/>
      <c r="U1321" s="626"/>
      <c r="V1321" s="626"/>
      <c r="W1321" s="626"/>
      <c r="X1321" s="626"/>
      <c r="Y1321" s="626"/>
      <c r="Z1321" s="626"/>
      <c r="AA1321" s="626"/>
      <c r="AB1321" s="626"/>
      <c r="AC1321" s="626"/>
      <c r="AD1321" s="626"/>
      <c r="AE1321" s="626"/>
      <c r="AF1321" s="626"/>
    </row>
    <row r="1322" spans="1:32" x14ac:dyDescent="0.25">
      <c r="A1322" s="626"/>
      <c r="B1322" s="626"/>
      <c r="F1322" s="626"/>
      <c r="H1322" s="626"/>
      <c r="I1322" s="626"/>
      <c r="J1322" s="626"/>
      <c r="K1322" s="627"/>
      <c r="L1322" s="677"/>
      <c r="M1322" s="626"/>
      <c r="N1322" s="626"/>
      <c r="O1322" s="626"/>
      <c r="P1322" s="626"/>
      <c r="Q1322" s="626"/>
      <c r="R1322" s="626"/>
      <c r="S1322" s="626"/>
      <c r="T1322" s="626"/>
      <c r="U1322" s="626"/>
      <c r="V1322" s="626"/>
      <c r="W1322" s="626"/>
      <c r="X1322" s="626"/>
      <c r="Y1322" s="626"/>
      <c r="Z1322" s="626"/>
      <c r="AA1322" s="626"/>
      <c r="AB1322" s="626"/>
      <c r="AC1322" s="626"/>
      <c r="AD1322" s="626"/>
      <c r="AE1322" s="626"/>
      <c r="AF1322" s="626"/>
    </row>
    <row r="1323" spans="1:32" x14ac:dyDescent="0.25">
      <c r="A1323" s="626"/>
      <c r="B1323" s="626"/>
      <c r="F1323" s="626"/>
      <c r="H1323" s="626"/>
      <c r="I1323" s="626"/>
      <c r="J1323" s="626"/>
      <c r="K1323" s="627"/>
      <c r="L1323" s="677"/>
      <c r="M1323" s="626"/>
      <c r="N1323" s="626"/>
      <c r="O1323" s="626"/>
      <c r="P1323" s="626"/>
      <c r="Q1323" s="626"/>
      <c r="R1323" s="626"/>
      <c r="S1323" s="626"/>
      <c r="T1323" s="626"/>
      <c r="U1323" s="626"/>
      <c r="V1323" s="626"/>
      <c r="W1323" s="626"/>
      <c r="X1323" s="626"/>
      <c r="Y1323" s="626"/>
      <c r="Z1323" s="626"/>
      <c r="AA1323" s="626"/>
      <c r="AB1323" s="626"/>
      <c r="AC1323" s="626"/>
      <c r="AD1323" s="626"/>
      <c r="AE1323" s="626"/>
      <c r="AF1323" s="626"/>
    </row>
    <row r="1324" spans="1:32" x14ac:dyDescent="0.25">
      <c r="A1324" s="626"/>
      <c r="B1324" s="626"/>
      <c r="F1324" s="626"/>
      <c r="H1324" s="626"/>
      <c r="I1324" s="626"/>
      <c r="J1324" s="626"/>
      <c r="K1324" s="627"/>
      <c r="L1324" s="677"/>
      <c r="M1324" s="626"/>
      <c r="N1324" s="626"/>
      <c r="O1324" s="626"/>
      <c r="P1324" s="626"/>
      <c r="Q1324" s="626"/>
      <c r="R1324" s="626"/>
      <c r="S1324" s="626"/>
      <c r="T1324" s="626"/>
      <c r="U1324" s="626"/>
      <c r="V1324" s="626"/>
      <c r="W1324" s="626"/>
      <c r="X1324" s="626"/>
      <c r="Y1324" s="626"/>
      <c r="Z1324" s="626"/>
      <c r="AA1324" s="626"/>
      <c r="AB1324" s="626"/>
      <c r="AC1324" s="626"/>
      <c r="AD1324" s="626"/>
      <c r="AE1324" s="626"/>
      <c r="AF1324" s="626"/>
    </row>
    <row r="1325" spans="1:32" x14ac:dyDescent="0.25">
      <c r="A1325" s="626"/>
      <c r="B1325" s="626"/>
      <c r="F1325" s="626"/>
      <c r="H1325" s="626"/>
      <c r="I1325" s="626"/>
      <c r="J1325" s="626"/>
      <c r="K1325" s="627"/>
      <c r="L1325" s="677"/>
      <c r="M1325" s="626"/>
      <c r="N1325" s="626"/>
      <c r="O1325" s="626"/>
      <c r="P1325" s="626"/>
      <c r="Q1325" s="626"/>
      <c r="R1325" s="626"/>
      <c r="S1325" s="626"/>
      <c r="T1325" s="626"/>
      <c r="U1325" s="626"/>
      <c r="V1325" s="626"/>
      <c r="W1325" s="626"/>
      <c r="X1325" s="626"/>
      <c r="Y1325" s="626"/>
      <c r="Z1325" s="626"/>
      <c r="AA1325" s="626"/>
      <c r="AB1325" s="626"/>
      <c r="AC1325" s="626"/>
      <c r="AD1325" s="626"/>
      <c r="AE1325" s="626"/>
      <c r="AF1325" s="626"/>
    </row>
    <row r="1326" spans="1:32" x14ac:dyDescent="0.25">
      <c r="A1326" s="626"/>
      <c r="B1326" s="626"/>
      <c r="F1326" s="626"/>
      <c r="H1326" s="626"/>
      <c r="I1326" s="626"/>
      <c r="J1326" s="626"/>
      <c r="K1326" s="627"/>
      <c r="L1326" s="677"/>
      <c r="M1326" s="626"/>
      <c r="N1326" s="626"/>
      <c r="O1326" s="626"/>
      <c r="P1326" s="626"/>
      <c r="Q1326" s="626"/>
      <c r="R1326" s="626"/>
      <c r="S1326" s="626"/>
      <c r="T1326" s="626"/>
      <c r="U1326" s="626"/>
      <c r="V1326" s="626"/>
      <c r="W1326" s="626"/>
      <c r="X1326" s="626"/>
      <c r="Y1326" s="626"/>
      <c r="Z1326" s="626"/>
      <c r="AA1326" s="626"/>
      <c r="AB1326" s="626"/>
      <c r="AC1326" s="626"/>
      <c r="AD1326" s="626"/>
      <c r="AE1326" s="626"/>
      <c r="AF1326" s="626"/>
    </row>
    <row r="1327" spans="1:32" x14ac:dyDescent="0.25">
      <c r="A1327" s="626"/>
      <c r="B1327" s="626"/>
      <c r="F1327" s="626"/>
      <c r="H1327" s="626"/>
      <c r="I1327" s="626"/>
      <c r="J1327" s="626"/>
      <c r="K1327" s="627"/>
      <c r="L1327" s="677"/>
      <c r="M1327" s="626"/>
      <c r="N1327" s="626"/>
      <c r="O1327" s="626"/>
      <c r="P1327" s="626"/>
      <c r="Q1327" s="626"/>
      <c r="R1327" s="626"/>
      <c r="S1327" s="626"/>
      <c r="T1327" s="626"/>
      <c r="U1327" s="626"/>
      <c r="V1327" s="626"/>
      <c r="W1327" s="626"/>
      <c r="X1327" s="626"/>
      <c r="Y1327" s="626"/>
      <c r="Z1327" s="626"/>
      <c r="AA1327" s="626"/>
      <c r="AB1327" s="626"/>
      <c r="AC1327" s="626"/>
      <c r="AD1327" s="626"/>
      <c r="AE1327" s="626"/>
      <c r="AF1327" s="626"/>
    </row>
    <row r="1328" spans="1:32" x14ac:dyDescent="0.25">
      <c r="A1328" s="626"/>
      <c r="B1328" s="626"/>
      <c r="F1328" s="626"/>
      <c r="H1328" s="626"/>
      <c r="I1328" s="626"/>
      <c r="J1328" s="626"/>
      <c r="K1328" s="627"/>
      <c r="L1328" s="677"/>
      <c r="M1328" s="626"/>
      <c r="N1328" s="626"/>
      <c r="O1328" s="626"/>
      <c r="P1328" s="626"/>
      <c r="Q1328" s="626"/>
      <c r="R1328" s="626"/>
      <c r="S1328" s="626"/>
      <c r="T1328" s="626"/>
      <c r="U1328" s="626"/>
      <c r="V1328" s="626"/>
      <c r="W1328" s="626"/>
      <c r="X1328" s="626"/>
      <c r="Y1328" s="626"/>
      <c r="Z1328" s="626"/>
      <c r="AA1328" s="626"/>
      <c r="AB1328" s="626"/>
      <c r="AC1328" s="626"/>
      <c r="AD1328" s="626"/>
      <c r="AE1328" s="626"/>
      <c r="AF1328" s="626"/>
    </row>
    <row r="1329" spans="1:32" x14ac:dyDescent="0.25">
      <c r="A1329" s="626"/>
      <c r="B1329" s="626"/>
      <c r="F1329" s="626"/>
      <c r="H1329" s="626"/>
      <c r="I1329" s="626"/>
      <c r="J1329" s="626"/>
      <c r="K1329" s="627"/>
      <c r="L1329" s="677"/>
      <c r="M1329" s="626"/>
      <c r="N1329" s="626"/>
      <c r="O1329" s="626"/>
      <c r="P1329" s="626"/>
      <c r="Q1329" s="626"/>
      <c r="R1329" s="626"/>
      <c r="S1329" s="626"/>
      <c r="T1329" s="626"/>
      <c r="U1329" s="626"/>
      <c r="V1329" s="626"/>
      <c r="W1329" s="626"/>
      <c r="X1329" s="626"/>
      <c r="Y1329" s="626"/>
      <c r="Z1329" s="626"/>
      <c r="AA1329" s="626"/>
      <c r="AB1329" s="626"/>
      <c r="AC1329" s="626"/>
      <c r="AD1329" s="626"/>
      <c r="AE1329" s="626"/>
      <c r="AF1329" s="626"/>
    </row>
    <row r="1330" spans="1:32" x14ac:dyDescent="0.25">
      <c r="A1330" s="626"/>
      <c r="B1330" s="626"/>
      <c r="F1330" s="626"/>
      <c r="H1330" s="626"/>
      <c r="I1330" s="626"/>
      <c r="J1330" s="626"/>
      <c r="K1330" s="627"/>
      <c r="L1330" s="677"/>
      <c r="M1330" s="626"/>
      <c r="N1330" s="626"/>
      <c r="O1330" s="626"/>
      <c r="P1330" s="626"/>
      <c r="Q1330" s="626"/>
      <c r="R1330" s="626"/>
      <c r="S1330" s="626"/>
      <c r="T1330" s="626"/>
      <c r="U1330" s="626"/>
      <c r="V1330" s="626"/>
      <c r="W1330" s="626"/>
      <c r="X1330" s="626"/>
      <c r="Y1330" s="626"/>
      <c r="Z1330" s="626"/>
      <c r="AA1330" s="626"/>
      <c r="AB1330" s="626"/>
      <c r="AC1330" s="626"/>
      <c r="AD1330" s="626"/>
      <c r="AE1330" s="626"/>
      <c r="AF1330" s="626"/>
    </row>
    <row r="1331" spans="1:32" x14ac:dyDescent="0.25">
      <c r="A1331" s="626"/>
      <c r="B1331" s="626"/>
      <c r="F1331" s="626"/>
      <c r="H1331" s="626"/>
      <c r="I1331" s="626"/>
      <c r="J1331" s="626"/>
      <c r="K1331" s="627"/>
      <c r="L1331" s="677"/>
      <c r="M1331" s="626"/>
      <c r="N1331" s="626"/>
      <c r="O1331" s="626"/>
      <c r="P1331" s="626"/>
      <c r="Q1331" s="626"/>
      <c r="R1331" s="626"/>
      <c r="S1331" s="626"/>
      <c r="T1331" s="626"/>
      <c r="U1331" s="626"/>
      <c r="V1331" s="626"/>
      <c r="W1331" s="626"/>
      <c r="X1331" s="626"/>
      <c r="Y1331" s="626"/>
      <c r="Z1331" s="626"/>
      <c r="AA1331" s="626"/>
      <c r="AB1331" s="626"/>
      <c r="AC1331" s="626"/>
      <c r="AD1331" s="626"/>
      <c r="AE1331" s="626"/>
      <c r="AF1331" s="626"/>
    </row>
    <row r="1332" spans="1:32" x14ac:dyDescent="0.25">
      <c r="A1332" s="626"/>
      <c r="B1332" s="626"/>
      <c r="F1332" s="626"/>
      <c r="H1332" s="626"/>
      <c r="I1332" s="626"/>
      <c r="J1332" s="626"/>
      <c r="K1332" s="627"/>
      <c r="L1332" s="677"/>
      <c r="M1332" s="626"/>
      <c r="N1332" s="626"/>
      <c r="O1332" s="626"/>
      <c r="P1332" s="626"/>
      <c r="Q1332" s="626"/>
      <c r="R1332" s="626"/>
      <c r="S1332" s="626"/>
      <c r="T1332" s="626"/>
      <c r="U1332" s="626"/>
      <c r="V1332" s="626"/>
      <c r="W1332" s="626"/>
      <c r="X1332" s="626"/>
      <c r="Y1332" s="626"/>
      <c r="Z1332" s="626"/>
      <c r="AA1332" s="626"/>
      <c r="AB1332" s="626"/>
      <c r="AC1332" s="626"/>
      <c r="AD1332" s="626"/>
      <c r="AE1332" s="626"/>
      <c r="AF1332" s="626"/>
    </row>
    <row r="1333" spans="1:32" x14ac:dyDescent="0.25">
      <c r="A1333" s="626"/>
      <c r="B1333" s="626"/>
      <c r="F1333" s="626"/>
      <c r="H1333" s="626"/>
      <c r="I1333" s="626"/>
      <c r="J1333" s="626"/>
      <c r="K1333" s="627"/>
      <c r="L1333" s="677"/>
      <c r="M1333" s="626"/>
      <c r="N1333" s="626"/>
      <c r="O1333" s="626"/>
      <c r="P1333" s="626"/>
      <c r="Q1333" s="626"/>
      <c r="R1333" s="626"/>
      <c r="S1333" s="626"/>
      <c r="T1333" s="626"/>
      <c r="U1333" s="626"/>
      <c r="V1333" s="626"/>
      <c r="W1333" s="626"/>
      <c r="X1333" s="626"/>
      <c r="Y1333" s="626"/>
      <c r="Z1333" s="626"/>
      <c r="AA1333" s="626"/>
      <c r="AB1333" s="626"/>
      <c r="AC1333" s="626"/>
      <c r="AD1333" s="626"/>
      <c r="AE1333" s="626"/>
      <c r="AF1333" s="626"/>
    </row>
    <row r="1334" spans="1:32" x14ac:dyDescent="0.25">
      <c r="A1334" s="626"/>
      <c r="B1334" s="626"/>
      <c r="F1334" s="626"/>
      <c r="H1334" s="626"/>
      <c r="I1334" s="626"/>
      <c r="J1334" s="626"/>
      <c r="K1334" s="627"/>
      <c r="L1334" s="677"/>
      <c r="M1334" s="626"/>
      <c r="N1334" s="626"/>
      <c r="O1334" s="626"/>
      <c r="P1334" s="626"/>
      <c r="Q1334" s="626"/>
      <c r="R1334" s="626"/>
      <c r="S1334" s="626"/>
      <c r="T1334" s="626"/>
      <c r="U1334" s="626"/>
      <c r="V1334" s="626"/>
      <c r="W1334" s="626"/>
      <c r="X1334" s="626"/>
      <c r="Y1334" s="626"/>
      <c r="Z1334" s="626"/>
      <c r="AA1334" s="626"/>
      <c r="AB1334" s="626"/>
      <c r="AC1334" s="626"/>
      <c r="AD1334" s="626"/>
      <c r="AE1334" s="626"/>
      <c r="AF1334" s="626"/>
    </row>
    <row r="1335" spans="1:32" x14ac:dyDescent="0.25">
      <c r="A1335" s="626"/>
      <c r="B1335" s="626"/>
      <c r="F1335" s="626"/>
      <c r="H1335" s="626"/>
      <c r="I1335" s="626"/>
      <c r="J1335" s="626"/>
      <c r="K1335" s="627"/>
      <c r="L1335" s="677"/>
      <c r="M1335" s="626"/>
      <c r="N1335" s="626"/>
      <c r="O1335" s="626"/>
      <c r="P1335" s="626"/>
      <c r="Q1335" s="626"/>
      <c r="R1335" s="626"/>
      <c r="S1335" s="626"/>
      <c r="T1335" s="626"/>
      <c r="U1335" s="626"/>
      <c r="V1335" s="626"/>
      <c r="W1335" s="626"/>
      <c r="X1335" s="626"/>
      <c r="Y1335" s="626"/>
      <c r="Z1335" s="626"/>
      <c r="AA1335" s="626"/>
      <c r="AB1335" s="626"/>
      <c r="AC1335" s="626"/>
      <c r="AD1335" s="626"/>
      <c r="AE1335" s="626"/>
      <c r="AF1335" s="626"/>
    </row>
    <row r="1336" spans="1:32" x14ac:dyDescent="0.25">
      <c r="A1336" s="626"/>
      <c r="B1336" s="626"/>
      <c r="F1336" s="626"/>
      <c r="H1336" s="626"/>
      <c r="I1336" s="626"/>
      <c r="J1336" s="626"/>
      <c r="K1336" s="627"/>
      <c r="L1336" s="677"/>
      <c r="M1336" s="626"/>
      <c r="N1336" s="626"/>
      <c r="O1336" s="626"/>
      <c r="P1336" s="626"/>
      <c r="Q1336" s="626"/>
      <c r="R1336" s="626"/>
      <c r="S1336" s="626"/>
      <c r="T1336" s="626"/>
      <c r="U1336" s="626"/>
      <c r="V1336" s="626"/>
      <c r="W1336" s="626"/>
      <c r="X1336" s="626"/>
      <c r="Y1336" s="626"/>
      <c r="Z1336" s="626"/>
      <c r="AA1336" s="626"/>
      <c r="AB1336" s="626"/>
      <c r="AC1336" s="626"/>
      <c r="AD1336" s="626"/>
      <c r="AE1336" s="626"/>
      <c r="AF1336" s="626"/>
    </row>
    <row r="1337" spans="1:32" x14ac:dyDescent="0.25">
      <c r="A1337" s="626"/>
      <c r="B1337" s="626"/>
      <c r="F1337" s="626"/>
      <c r="H1337" s="626"/>
      <c r="I1337" s="626"/>
      <c r="J1337" s="626"/>
      <c r="K1337" s="627"/>
      <c r="L1337" s="677"/>
      <c r="M1337" s="626"/>
      <c r="N1337" s="626"/>
      <c r="O1337" s="626"/>
      <c r="P1337" s="626"/>
      <c r="Q1337" s="626"/>
      <c r="R1337" s="626"/>
      <c r="S1337" s="626"/>
      <c r="T1337" s="626"/>
      <c r="U1337" s="626"/>
      <c r="V1337" s="626"/>
      <c r="W1337" s="626"/>
      <c r="X1337" s="626"/>
      <c r="Y1337" s="626"/>
      <c r="Z1337" s="626"/>
      <c r="AA1337" s="626"/>
      <c r="AB1337" s="626"/>
      <c r="AC1337" s="626"/>
      <c r="AD1337" s="626"/>
      <c r="AE1337" s="626"/>
      <c r="AF1337" s="626"/>
    </row>
    <row r="1338" spans="1:32" x14ac:dyDescent="0.25">
      <c r="A1338" s="626"/>
      <c r="B1338" s="626"/>
      <c r="F1338" s="626"/>
      <c r="H1338" s="626"/>
      <c r="I1338" s="626"/>
      <c r="J1338" s="626"/>
      <c r="K1338" s="627"/>
      <c r="L1338" s="677"/>
      <c r="M1338" s="626"/>
      <c r="N1338" s="626"/>
      <c r="O1338" s="626"/>
      <c r="P1338" s="626"/>
      <c r="Q1338" s="626"/>
      <c r="R1338" s="626"/>
      <c r="S1338" s="626"/>
      <c r="T1338" s="626"/>
      <c r="U1338" s="626"/>
      <c r="V1338" s="626"/>
      <c r="W1338" s="626"/>
      <c r="X1338" s="626"/>
      <c r="Y1338" s="626"/>
      <c r="Z1338" s="626"/>
      <c r="AA1338" s="626"/>
      <c r="AB1338" s="626"/>
      <c r="AC1338" s="626"/>
      <c r="AD1338" s="626"/>
      <c r="AE1338" s="626"/>
      <c r="AF1338" s="626"/>
    </row>
    <row r="1339" spans="1:32" x14ac:dyDescent="0.25">
      <c r="A1339" s="626"/>
      <c r="B1339" s="626"/>
      <c r="F1339" s="626"/>
      <c r="H1339" s="626"/>
      <c r="I1339" s="626"/>
      <c r="J1339" s="626"/>
      <c r="K1339" s="627"/>
      <c r="L1339" s="677"/>
      <c r="M1339" s="626"/>
      <c r="N1339" s="626"/>
      <c r="O1339" s="626"/>
      <c r="P1339" s="626"/>
      <c r="Q1339" s="626"/>
      <c r="R1339" s="626"/>
      <c r="S1339" s="626"/>
      <c r="T1339" s="626"/>
      <c r="U1339" s="626"/>
      <c r="V1339" s="626"/>
      <c r="W1339" s="626"/>
      <c r="X1339" s="626"/>
      <c r="Y1339" s="626"/>
      <c r="Z1339" s="626"/>
      <c r="AA1339" s="626"/>
      <c r="AB1339" s="626"/>
      <c r="AC1339" s="626"/>
      <c r="AD1339" s="626"/>
      <c r="AE1339" s="626"/>
      <c r="AF1339" s="626"/>
    </row>
    <row r="1340" spans="1:32" x14ac:dyDescent="0.25">
      <c r="A1340" s="626"/>
      <c r="B1340" s="626"/>
      <c r="F1340" s="626"/>
      <c r="H1340" s="626"/>
      <c r="I1340" s="626"/>
      <c r="J1340" s="626"/>
      <c r="K1340" s="627"/>
      <c r="L1340" s="677"/>
      <c r="M1340" s="626"/>
      <c r="N1340" s="626"/>
      <c r="O1340" s="626"/>
      <c r="P1340" s="626"/>
      <c r="Q1340" s="626"/>
      <c r="R1340" s="626"/>
      <c r="S1340" s="626"/>
      <c r="T1340" s="626"/>
      <c r="U1340" s="626"/>
      <c r="V1340" s="626"/>
      <c r="W1340" s="626"/>
      <c r="X1340" s="626"/>
      <c r="Y1340" s="626"/>
      <c r="Z1340" s="626"/>
      <c r="AA1340" s="626"/>
      <c r="AB1340" s="626"/>
      <c r="AC1340" s="626"/>
      <c r="AD1340" s="626"/>
      <c r="AE1340" s="626"/>
      <c r="AF1340" s="626"/>
    </row>
    <row r="1341" spans="1:32" x14ac:dyDescent="0.25">
      <c r="A1341" s="626"/>
      <c r="B1341" s="626"/>
      <c r="F1341" s="626"/>
      <c r="H1341" s="626"/>
      <c r="I1341" s="626"/>
      <c r="J1341" s="626"/>
      <c r="K1341" s="627"/>
      <c r="L1341" s="677"/>
      <c r="M1341" s="626"/>
      <c r="N1341" s="626"/>
      <c r="O1341" s="626"/>
      <c r="P1341" s="626"/>
      <c r="Q1341" s="626"/>
      <c r="R1341" s="626"/>
      <c r="S1341" s="626"/>
      <c r="T1341" s="626"/>
      <c r="U1341" s="626"/>
      <c r="V1341" s="626"/>
      <c r="W1341" s="626"/>
      <c r="X1341" s="626"/>
      <c r="Y1341" s="626"/>
      <c r="Z1341" s="626"/>
      <c r="AA1341" s="626"/>
      <c r="AB1341" s="626"/>
      <c r="AC1341" s="626"/>
      <c r="AD1341" s="626"/>
      <c r="AE1341" s="626"/>
      <c r="AF1341" s="626"/>
    </row>
    <row r="1342" spans="1:32" x14ac:dyDescent="0.25">
      <c r="A1342" s="626"/>
      <c r="B1342" s="626"/>
      <c r="F1342" s="626"/>
      <c r="H1342" s="626"/>
      <c r="I1342" s="626"/>
      <c r="J1342" s="626"/>
      <c r="K1342" s="627"/>
      <c r="L1342" s="677"/>
      <c r="M1342" s="626"/>
      <c r="N1342" s="626"/>
      <c r="O1342" s="626"/>
      <c r="P1342" s="626"/>
      <c r="Q1342" s="626"/>
      <c r="R1342" s="626"/>
      <c r="S1342" s="626"/>
      <c r="T1342" s="626"/>
      <c r="U1342" s="626"/>
      <c r="V1342" s="626"/>
      <c r="W1342" s="626"/>
      <c r="X1342" s="626"/>
      <c r="Y1342" s="626"/>
      <c r="Z1342" s="626"/>
      <c r="AA1342" s="626"/>
      <c r="AB1342" s="626"/>
      <c r="AC1342" s="626"/>
      <c r="AD1342" s="626"/>
      <c r="AE1342" s="626"/>
      <c r="AF1342" s="626"/>
    </row>
    <row r="1343" spans="1:32" x14ac:dyDescent="0.25">
      <c r="A1343" s="626"/>
      <c r="B1343" s="626"/>
      <c r="F1343" s="626"/>
      <c r="H1343" s="626"/>
      <c r="I1343" s="626"/>
      <c r="J1343" s="626"/>
      <c r="K1343" s="627"/>
      <c r="L1343" s="677"/>
      <c r="M1343" s="626"/>
      <c r="N1343" s="626"/>
      <c r="O1343" s="626"/>
      <c r="P1343" s="626"/>
      <c r="Q1343" s="626"/>
      <c r="R1343" s="626"/>
      <c r="S1343" s="626"/>
      <c r="T1343" s="626"/>
      <c r="U1343" s="626"/>
      <c r="V1343" s="626"/>
      <c r="W1343" s="626"/>
      <c r="X1343" s="626"/>
      <c r="Y1343" s="626"/>
      <c r="Z1343" s="626"/>
      <c r="AA1343" s="626"/>
      <c r="AB1343" s="626"/>
      <c r="AC1343" s="626"/>
      <c r="AD1343" s="626"/>
      <c r="AE1343" s="626"/>
      <c r="AF1343" s="626"/>
    </row>
    <row r="1344" spans="1:32" x14ac:dyDescent="0.25">
      <c r="A1344" s="626"/>
      <c r="B1344" s="626"/>
      <c r="F1344" s="626"/>
      <c r="H1344" s="626"/>
      <c r="I1344" s="626"/>
      <c r="J1344" s="626"/>
      <c r="K1344" s="627"/>
      <c r="L1344" s="677"/>
      <c r="M1344" s="626"/>
      <c r="N1344" s="626"/>
      <c r="O1344" s="626"/>
      <c r="P1344" s="626"/>
      <c r="Q1344" s="626"/>
      <c r="R1344" s="626"/>
      <c r="S1344" s="626"/>
      <c r="T1344" s="626"/>
      <c r="U1344" s="626"/>
      <c r="V1344" s="626"/>
      <c r="W1344" s="626"/>
      <c r="X1344" s="626"/>
      <c r="Y1344" s="626"/>
      <c r="Z1344" s="626"/>
      <c r="AA1344" s="626"/>
      <c r="AB1344" s="626"/>
      <c r="AC1344" s="626"/>
      <c r="AD1344" s="626"/>
      <c r="AE1344" s="626"/>
      <c r="AF1344" s="626"/>
    </row>
    <row r="1345" spans="1:32" x14ac:dyDescent="0.25">
      <c r="A1345" s="626"/>
      <c r="B1345" s="626"/>
      <c r="F1345" s="626"/>
      <c r="H1345" s="626"/>
      <c r="I1345" s="626"/>
      <c r="J1345" s="626"/>
      <c r="K1345" s="627"/>
      <c r="L1345" s="677"/>
      <c r="M1345" s="626"/>
      <c r="N1345" s="626"/>
      <c r="O1345" s="626"/>
      <c r="P1345" s="626"/>
      <c r="Q1345" s="626"/>
      <c r="R1345" s="626"/>
      <c r="S1345" s="626"/>
      <c r="T1345" s="626"/>
      <c r="U1345" s="626"/>
      <c r="V1345" s="626"/>
      <c r="W1345" s="626"/>
      <c r="X1345" s="626"/>
      <c r="Y1345" s="626"/>
      <c r="Z1345" s="626"/>
      <c r="AA1345" s="626"/>
      <c r="AB1345" s="626"/>
      <c r="AC1345" s="626"/>
      <c r="AD1345" s="626"/>
      <c r="AE1345" s="626"/>
      <c r="AF1345" s="626"/>
    </row>
    <row r="1346" spans="1:32" x14ac:dyDescent="0.25">
      <c r="A1346" s="626"/>
      <c r="B1346" s="626"/>
      <c r="F1346" s="626"/>
      <c r="H1346" s="626"/>
      <c r="I1346" s="626"/>
      <c r="J1346" s="626"/>
      <c r="K1346" s="627"/>
      <c r="L1346" s="677"/>
      <c r="M1346" s="626"/>
      <c r="N1346" s="626"/>
      <c r="O1346" s="626"/>
      <c r="P1346" s="626"/>
      <c r="Q1346" s="626"/>
      <c r="R1346" s="626"/>
      <c r="S1346" s="626"/>
      <c r="T1346" s="626"/>
      <c r="U1346" s="626"/>
      <c r="V1346" s="626"/>
      <c r="W1346" s="626"/>
      <c r="X1346" s="626"/>
      <c r="Y1346" s="626"/>
      <c r="Z1346" s="626"/>
      <c r="AA1346" s="626"/>
      <c r="AB1346" s="626"/>
      <c r="AC1346" s="626"/>
      <c r="AD1346" s="626"/>
      <c r="AE1346" s="626"/>
      <c r="AF1346" s="626"/>
    </row>
    <row r="1347" spans="1:32" x14ac:dyDescent="0.25">
      <c r="A1347" s="626"/>
      <c r="B1347" s="626"/>
      <c r="F1347" s="626"/>
      <c r="H1347" s="626"/>
      <c r="I1347" s="626"/>
      <c r="J1347" s="626"/>
      <c r="K1347" s="627"/>
      <c r="L1347" s="677"/>
      <c r="M1347" s="626"/>
      <c r="N1347" s="626"/>
      <c r="O1347" s="626"/>
      <c r="P1347" s="626"/>
      <c r="Q1347" s="626"/>
      <c r="R1347" s="626"/>
      <c r="S1347" s="626"/>
      <c r="T1347" s="626"/>
      <c r="U1347" s="626"/>
      <c r="V1347" s="626"/>
      <c r="W1347" s="626"/>
      <c r="X1347" s="626"/>
      <c r="Y1347" s="626"/>
      <c r="Z1347" s="626"/>
      <c r="AA1347" s="626"/>
      <c r="AB1347" s="626"/>
      <c r="AC1347" s="626"/>
      <c r="AD1347" s="626"/>
      <c r="AE1347" s="626"/>
      <c r="AF1347" s="626"/>
    </row>
    <row r="1348" spans="1:32" x14ac:dyDescent="0.25">
      <c r="A1348" s="626"/>
      <c r="B1348" s="626"/>
      <c r="F1348" s="626"/>
      <c r="H1348" s="626"/>
      <c r="I1348" s="626"/>
      <c r="J1348" s="626"/>
      <c r="K1348" s="627"/>
      <c r="L1348" s="677"/>
      <c r="M1348" s="626"/>
      <c r="N1348" s="626"/>
      <c r="O1348" s="626"/>
      <c r="P1348" s="626"/>
      <c r="Q1348" s="626"/>
      <c r="R1348" s="626"/>
      <c r="S1348" s="626"/>
      <c r="T1348" s="626"/>
      <c r="U1348" s="626"/>
      <c r="V1348" s="626"/>
      <c r="W1348" s="626"/>
      <c r="X1348" s="626"/>
      <c r="Y1348" s="626"/>
      <c r="Z1348" s="626"/>
      <c r="AA1348" s="626"/>
      <c r="AB1348" s="626"/>
      <c r="AC1348" s="626"/>
      <c r="AD1348" s="626"/>
      <c r="AE1348" s="626"/>
      <c r="AF1348" s="626"/>
    </row>
    <row r="1349" spans="1:32" x14ac:dyDescent="0.25">
      <c r="A1349" s="626"/>
      <c r="B1349" s="626"/>
      <c r="F1349" s="626"/>
      <c r="H1349" s="626"/>
      <c r="I1349" s="626"/>
      <c r="J1349" s="626"/>
      <c r="K1349" s="627"/>
      <c r="L1349" s="677"/>
      <c r="M1349" s="626"/>
      <c r="N1349" s="626"/>
      <c r="O1349" s="626"/>
      <c r="P1349" s="626"/>
      <c r="Q1349" s="626"/>
      <c r="R1349" s="626"/>
      <c r="S1349" s="626"/>
      <c r="T1349" s="626"/>
      <c r="U1349" s="626"/>
      <c r="V1349" s="626"/>
      <c r="W1349" s="626"/>
      <c r="X1349" s="626"/>
      <c r="Y1349" s="626"/>
      <c r="Z1349" s="626"/>
      <c r="AA1349" s="626"/>
      <c r="AB1349" s="626"/>
      <c r="AC1349" s="626"/>
      <c r="AD1349" s="626"/>
      <c r="AE1349" s="626"/>
      <c r="AF1349" s="626"/>
    </row>
    <row r="1350" spans="1:32" x14ac:dyDescent="0.25">
      <c r="A1350" s="626"/>
      <c r="B1350" s="626"/>
      <c r="F1350" s="626"/>
      <c r="H1350" s="626"/>
      <c r="I1350" s="626"/>
      <c r="J1350" s="626"/>
      <c r="K1350" s="627"/>
      <c r="L1350" s="677"/>
      <c r="M1350" s="626"/>
      <c r="N1350" s="626"/>
      <c r="O1350" s="626"/>
      <c r="P1350" s="626"/>
      <c r="Q1350" s="626"/>
      <c r="R1350" s="626"/>
      <c r="S1350" s="626"/>
      <c r="T1350" s="626"/>
      <c r="U1350" s="626"/>
      <c r="V1350" s="626"/>
      <c r="W1350" s="626"/>
      <c r="X1350" s="626"/>
      <c r="Y1350" s="626"/>
      <c r="Z1350" s="626"/>
      <c r="AA1350" s="626"/>
      <c r="AB1350" s="626"/>
      <c r="AC1350" s="626"/>
      <c r="AD1350" s="626"/>
      <c r="AE1350" s="626"/>
      <c r="AF1350" s="626"/>
    </row>
    <row r="1351" spans="1:32" x14ac:dyDescent="0.25">
      <c r="A1351" s="626"/>
      <c r="B1351" s="626"/>
      <c r="F1351" s="626"/>
      <c r="H1351" s="626"/>
      <c r="I1351" s="626"/>
      <c r="J1351" s="626"/>
      <c r="K1351" s="627"/>
      <c r="L1351" s="677"/>
      <c r="M1351" s="626"/>
      <c r="N1351" s="626"/>
      <c r="O1351" s="626"/>
      <c r="P1351" s="626"/>
      <c r="Q1351" s="626"/>
      <c r="R1351" s="626"/>
      <c r="S1351" s="626"/>
      <c r="T1351" s="626"/>
      <c r="U1351" s="626"/>
      <c r="V1351" s="626"/>
      <c r="W1351" s="626"/>
      <c r="X1351" s="626"/>
      <c r="Y1351" s="626"/>
      <c r="Z1351" s="626"/>
      <c r="AA1351" s="626"/>
      <c r="AB1351" s="626"/>
      <c r="AC1351" s="626"/>
      <c r="AD1351" s="626"/>
      <c r="AE1351" s="626"/>
      <c r="AF1351" s="626"/>
    </row>
    <row r="1352" spans="1:32" x14ac:dyDescent="0.25">
      <c r="A1352" s="626"/>
      <c r="B1352" s="626"/>
      <c r="F1352" s="626"/>
      <c r="H1352" s="626"/>
      <c r="I1352" s="626"/>
      <c r="J1352" s="626"/>
      <c r="K1352" s="627"/>
      <c r="L1352" s="677"/>
      <c r="M1352" s="626"/>
      <c r="N1352" s="626"/>
      <c r="O1352" s="626"/>
      <c r="P1352" s="626"/>
      <c r="Q1352" s="626"/>
      <c r="R1352" s="626"/>
      <c r="S1352" s="626"/>
      <c r="T1352" s="626"/>
      <c r="U1352" s="626"/>
      <c r="V1352" s="626"/>
      <c r="W1352" s="626"/>
      <c r="X1352" s="626"/>
      <c r="Y1352" s="626"/>
      <c r="Z1352" s="626"/>
      <c r="AA1352" s="626"/>
      <c r="AB1352" s="626"/>
      <c r="AC1352" s="626"/>
      <c r="AD1352" s="626"/>
      <c r="AE1352" s="626"/>
      <c r="AF1352" s="626"/>
    </row>
    <row r="1353" spans="1:32" x14ac:dyDescent="0.25">
      <c r="A1353" s="626"/>
      <c r="B1353" s="626"/>
      <c r="F1353" s="626"/>
      <c r="H1353" s="626"/>
      <c r="I1353" s="626"/>
      <c r="J1353" s="626"/>
      <c r="K1353" s="627"/>
      <c r="L1353" s="677"/>
      <c r="M1353" s="626"/>
      <c r="N1353" s="626"/>
      <c r="O1353" s="626"/>
      <c r="P1353" s="626"/>
      <c r="Q1353" s="626"/>
      <c r="R1353" s="626"/>
      <c r="S1353" s="626"/>
      <c r="T1353" s="626"/>
      <c r="U1353" s="626"/>
      <c r="V1353" s="626"/>
      <c r="W1353" s="626"/>
      <c r="X1353" s="626"/>
      <c r="Y1353" s="626"/>
      <c r="Z1353" s="626"/>
      <c r="AA1353" s="626"/>
      <c r="AB1353" s="626"/>
      <c r="AC1353" s="626"/>
      <c r="AD1353" s="626"/>
      <c r="AE1353" s="626"/>
      <c r="AF1353" s="626"/>
    </row>
    <row r="1354" spans="1:32" x14ac:dyDescent="0.25">
      <c r="A1354" s="626"/>
      <c r="B1354" s="626"/>
      <c r="F1354" s="626"/>
      <c r="H1354" s="626"/>
      <c r="I1354" s="626"/>
      <c r="J1354" s="626"/>
      <c r="K1354" s="627"/>
      <c r="L1354" s="677"/>
      <c r="M1354" s="626"/>
      <c r="N1354" s="626"/>
      <c r="O1354" s="626"/>
      <c r="P1354" s="626"/>
      <c r="Q1354" s="626"/>
      <c r="R1354" s="626"/>
      <c r="S1354" s="626"/>
      <c r="T1354" s="626"/>
      <c r="U1354" s="626"/>
      <c r="V1354" s="626"/>
      <c r="W1354" s="626"/>
      <c r="X1354" s="626"/>
      <c r="Y1354" s="626"/>
      <c r="Z1354" s="626"/>
      <c r="AA1354" s="626"/>
      <c r="AB1354" s="626"/>
      <c r="AC1354" s="626"/>
      <c r="AD1354" s="626"/>
      <c r="AE1354" s="626"/>
      <c r="AF1354" s="626"/>
    </row>
    <row r="1355" spans="1:32" x14ac:dyDescent="0.25">
      <c r="A1355" s="626"/>
      <c r="B1355" s="626"/>
      <c r="F1355" s="626"/>
      <c r="H1355" s="626"/>
      <c r="I1355" s="626"/>
      <c r="J1355" s="626"/>
      <c r="K1355" s="627"/>
      <c r="L1355" s="677"/>
      <c r="M1355" s="626"/>
      <c r="N1355" s="626"/>
      <c r="O1355" s="626"/>
      <c r="P1355" s="626"/>
      <c r="Q1355" s="626"/>
      <c r="R1355" s="626"/>
      <c r="S1355" s="626"/>
      <c r="T1355" s="626"/>
      <c r="U1355" s="626"/>
      <c r="V1355" s="626"/>
      <c r="W1355" s="626"/>
      <c r="X1355" s="626"/>
      <c r="Y1355" s="626"/>
      <c r="Z1355" s="626"/>
      <c r="AA1355" s="626"/>
      <c r="AB1355" s="626"/>
      <c r="AC1355" s="626"/>
      <c r="AD1355" s="626"/>
      <c r="AE1355" s="626"/>
      <c r="AF1355" s="626"/>
    </row>
    <row r="1356" spans="1:32" x14ac:dyDescent="0.25">
      <c r="A1356" s="626"/>
      <c r="B1356" s="626"/>
      <c r="F1356" s="626"/>
      <c r="H1356" s="626"/>
      <c r="I1356" s="626"/>
      <c r="J1356" s="626"/>
      <c r="K1356" s="627"/>
      <c r="L1356" s="677"/>
      <c r="M1356" s="626"/>
      <c r="N1356" s="626"/>
      <c r="O1356" s="626"/>
      <c r="P1356" s="626"/>
      <c r="Q1356" s="626"/>
      <c r="R1356" s="626"/>
      <c r="S1356" s="626"/>
      <c r="T1356" s="626"/>
      <c r="U1356" s="626"/>
      <c r="V1356" s="626"/>
      <c r="W1356" s="626"/>
      <c r="X1356" s="626"/>
      <c r="Y1356" s="626"/>
      <c r="Z1356" s="626"/>
      <c r="AA1356" s="626"/>
      <c r="AB1356" s="626"/>
      <c r="AC1356" s="626"/>
      <c r="AD1356" s="626"/>
      <c r="AE1356" s="626"/>
      <c r="AF1356" s="626"/>
    </row>
    <row r="1357" spans="1:32" x14ac:dyDescent="0.25">
      <c r="A1357" s="626"/>
      <c r="B1357" s="626"/>
      <c r="F1357" s="626"/>
      <c r="H1357" s="626"/>
      <c r="I1357" s="626"/>
      <c r="J1357" s="626"/>
      <c r="K1357" s="627"/>
      <c r="L1357" s="677"/>
      <c r="M1357" s="626"/>
      <c r="N1357" s="626"/>
      <c r="O1357" s="626"/>
      <c r="P1357" s="626"/>
      <c r="Q1357" s="626"/>
      <c r="R1357" s="626"/>
      <c r="S1357" s="626"/>
      <c r="T1357" s="626"/>
      <c r="U1357" s="626"/>
      <c r="V1357" s="626"/>
      <c r="W1357" s="626"/>
      <c r="X1357" s="626"/>
      <c r="Y1357" s="626"/>
      <c r="Z1357" s="626"/>
      <c r="AA1357" s="626"/>
      <c r="AB1357" s="626"/>
      <c r="AC1357" s="626"/>
      <c r="AD1357" s="626"/>
      <c r="AE1357" s="626"/>
      <c r="AF1357" s="626"/>
    </row>
    <row r="1358" spans="1:32" x14ac:dyDescent="0.25">
      <c r="A1358" s="626"/>
      <c r="B1358" s="626"/>
      <c r="F1358" s="626"/>
      <c r="H1358" s="626"/>
      <c r="I1358" s="626"/>
      <c r="J1358" s="626"/>
      <c r="K1358" s="627"/>
      <c r="L1358" s="677"/>
      <c r="M1358" s="626"/>
      <c r="N1358" s="626"/>
      <c r="O1358" s="626"/>
      <c r="P1358" s="626"/>
      <c r="Q1358" s="626"/>
      <c r="R1358" s="626"/>
      <c r="S1358" s="626"/>
      <c r="T1358" s="626"/>
      <c r="U1358" s="626"/>
      <c r="V1358" s="626"/>
      <c r="W1358" s="626"/>
      <c r="X1358" s="626"/>
      <c r="Y1358" s="626"/>
      <c r="Z1358" s="626"/>
      <c r="AA1358" s="626"/>
      <c r="AB1358" s="626"/>
      <c r="AC1358" s="626"/>
      <c r="AD1358" s="626"/>
      <c r="AE1358" s="626"/>
      <c r="AF1358" s="626"/>
    </row>
    <row r="1359" spans="1:32" x14ac:dyDescent="0.25">
      <c r="A1359" s="626"/>
      <c r="B1359" s="626"/>
      <c r="F1359" s="626"/>
      <c r="H1359" s="626"/>
      <c r="I1359" s="626"/>
      <c r="J1359" s="626"/>
      <c r="K1359" s="627"/>
      <c r="L1359" s="677"/>
      <c r="M1359" s="626"/>
      <c r="N1359" s="626"/>
      <c r="O1359" s="626"/>
      <c r="P1359" s="626"/>
      <c r="Q1359" s="626"/>
      <c r="R1359" s="626"/>
      <c r="S1359" s="626"/>
      <c r="T1359" s="626"/>
      <c r="U1359" s="626"/>
      <c r="V1359" s="626"/>
      <c r="W1359" s="626"/>
      <c r="X1359" s="626"/>
      <c r="Y1359" s="626"/>
      <c r="Z1359" s="626"/>
      <c r="AA1359" s="626"/>
      <c r="AB1359" s="626"/>
      <c r="AC1359" s="626"/>
      <c r="AD1359" s="626"/>
      <c r="AE1359" s="626"/>
      <c r="AF1359" s="626"/>
    </row>
    <row r="1360" spans="1:32" x14ac:dyDescent="0.25">
      <c r="A1360" s="626"/>
      <c r="B1360" s="626"/>
      <c r="F1360" s="626"/>
      <c r="H1360" s="626"/>
      <c r="I1360" s="626"/>
      <c r="J1360" s="626"/>
      <c r="K1360" s="627"/>
      <c r="L1360" s="677"/>
      <c r="M1360" s="626"/>
      <c r="N1360" s="626"/>
      <c r="O1360" s="626"/>
      <c r="P1360" s="626"/>
      <c r="Q1360" s="626"/>
      <c r="R1360" s="626"/>
      <c r="S1360" s="626"/>
      <c r="T1360" s="626"/>
      <c r="U1360" s="626"/>
      <c r="V1360" s="626"/>
      <c r="W1360" s="626"/>
      <c r="X1360" s="626"/>
      <c r="Y1360" s="626"/>
      <c r="Z1360" s="626"/>
      <c r="AA1360" s="626"/>
      <c r="AB1360" s="626"/>
      <c r="AC1360" s="626"/>
      <c r="AD1360" s="626"/>
      <c r="AE1360" s="626"/>
      <c r="AF1360" s="626"/>
    </row>
    <row r="1361" spans="1:32" x14ac:dyDescent="0.25">
      <c r="A1361" s="626"/>
      <c r="B1361" s="626"/>
      <c r="F1361" s="626"/>
      <c r="H1361" s="626"/>
      <c r="I1361" s="626"/>
      <c r="J1361" s="626"/>
      <c r="K1361" s="627"/>
      <c r="L1361" s="677"/>
      <c r="M1361" s="626"/>
      <c r="N1361" s="626"/>
      <c r="O1361" s="626"/>
      <c r="P1361" s="626"/>
      <c r="Q1361" s="626"/>
      <c r="R1361" s="626"/>
      <c r="S1361" s="626"/>
      <c r="T1361" s="626"/>
      <c r="U1361" s="626"/>
      <c r="V1361" s="626"/>
      <c r="W1361" s="626"/>
      <c r="X1361" s="626"/>
      <c r="Y1361" s="626"/>
      <c r="Z1361" s="626"/>
      <c r="AA1361" s="626"/>
      <c r="AB1361" s="626"/>
      <c r="AC1361" s="626"/>
      <c r="AD1361" s="626"/>
      <c r="AE1361" s="626"/>
      <c r="AF1361" s="626"/>
    </row>
    <row r="1362" spans="1:32" x14ac:dyDescent="0.25">
      <c r="A1362" s="626"/>
      <c r="B1362" s="626"/>
      <c r="F1362" s="626"/>
      <c r="H1362" s="626"/>
      <c r="I1362" s="626"/>
      <c r="J1362" s="626"/>
      <c r="K1362" s="627"/>
      <c r="L1362" s="677"/>
      <c r="M1362" s="626"/>
      <c r="N1362" s="626"/>
      <c r="O1362" s="626"/>
      <c r="P1362" s="626"/>
      <c r="Q1362" s="626"/>
      <c r="R1362" s="626"/>
      <c r="S1362" s="626"/>
      <c r="T1362" s="626"/>
      <c r="U1362" s="626"/>
      <c r="V1362" s="626"/>
      <c r="W1362" s="626"/>
      <c r="X1362" s="626"/>
      <c r="Y1362" s="626"/>
      <c r="Z1362" s="626"/>
      <c r="AA1362" s="626"/>
      <c r="AB1362" s="626"/>
      <c r="AC1362" s="626"/>
      <c r="AD1362" s="626"/>
      <c r="AE1362" s="626"/>
      <c r="AF1362" s="626"/>
    </row>
    <row r="1363" spans="1:32" x14ac:dyDescent="0.25">
      <c r="A1363" s="626"/>
      <c r="B1363" s="626"/>
      <c r="F1363" s="626"/>
      <c r="H1363" s="626"/>
      <c r="I1363" s="626"/>
      <c r="J1363" s="626"/>
      <c r="K1363" s="627"/>
      <c r="L1363" s="677"/>
      <c r="M1363" s="626"/>
      <c r="N1363" s="626"/>
      <c r="O1363" s="626"/>
      <c r="P1363" s="626"/>
      <c r="Q1363" s="626"/>
      <c r="R1363" s="626"/>
      <c r="S1363" s="626"/>
      <c r="T1363" s="626"/>
      <c r="U1363" s="626"/>
      <c r="V1363" s="626"/>
      <c r="W1363" s="626"/>
      <c r="X1363" s="626"/>
      <c r="Y1363" s="626"/>
      <c r="Z1363" s="626"/>
      <c r="AA1363" s="626"/>
      <c r="AB1363" s="626"/>
      <c r="AC1363" s="626"/>
      <c r="AD1363" s="626"/>
      <c r="AE1363" s="626"/>
      <c r="AF1363" s="626"/>
    </row>
    <row r="1364" spans="1:32" x14ac:dyDescent="0.25">
      <c r="A1364" s="626"/>
      <c r="B1364" s="626"/>
      <c r="F1364" s="626"/>
      <c r="H1364" s="626"/>
      <c r="I1364" s="626"/>
      <c r="J1364" s="626"/>
      <c r="K1364" s="627"/>
      <c r="L1364" s="677"/>
      <c r="M1364" s="626"/>
      <c r="N1364" s="626"/>
      <c r="O1364" s="626"/>
      <c r="P1364" s="626"/>
      <c r="Q1364" s="626"/>
      <c r="R1364" s="626"/>
      <c r="S1364" s="626"/>
      <c r="T1364" s="626"/>
      <c r="U1364" s="626"/>
      <c r="V1364" s="626"/>
      <c r="W1364" s="626"/>
      <c r="X1364" s="626"/>
      <c r="Y1364" s="626"/>
      <c r="Z1364" s="626"/>
      <c r="AA1364" s="626"/>
      <c r="AB1364" s="626"/>
      <c r="AC1364" s="626"/>
      <c r="AD1364" s="626"/>
      <c r="AE1364" s="626"/>
      <c r="AF1364" s="626"/>
    </row>
    <row r="1365" spans="1:32" x14ac:dyDescent="0.25">
      <c r="A1365" s="626"/>
      <c r="B1365" s="626"/>
      <c r="F1365" s="626"/>
      <c r="H1365" s="626"/>
      <c r="I1365" s="626"/>
      <c r="J1365" s="626"/>
      <c r="K1365" s="627"/>
      <c r="L1365" s="677"/>
      <c r="M1365" s="626"/>
      <c r="N1365" s="626"/>
      <c r="O1365" s="626"/>
      <c r="P1365" s="626"/>
      <c r="Q1365" s="626"/>
      <c r="R1365" s="626"/>
      <c r="S1365" s="626"/>
      <c r="T1365" s="626"/>
      <c r="U1365" s="626"/>
      <c r="V1365" s="626"/>
      <c r="W1365" s="626"/>
      <c r="X1365" s="626"/>
      <c r="Y1365" s="626"/>
      <c r="Z1365" s="626"/>
      <c r="AA1365" s="626"/>
      <c r="AB1365" s="626"/>
      <c r="AC1365" s="626"/>
      <c r="AD1365" s="626"/>
      <c r="AE1365" s="626"/>
      <c r="AF1365" s="626"/>
    </row>
    <row r="1366" spans="1:32" x14ac:dyDescent="0.25">
      <c r="A1366" s="626"/>
      <c r="B1366" s="626"/>
      <c r="F1366" s="626"/>
      <c r="H1366" s="626"/>
      <c r="I1366" s="626"/>
      <c r="J1366" s="626"/>
      <c r="K1366" s="627"/>
      <c r="L1366" s="677"/>
      <c r="M1366" s="626"/>
      <c r="N1366" s="626"/>
      <c r="O1366" s="626"/>
      <c r="P1366" s="626"/>
      <c r="Q1366" s="626"/>
      <c r="R1366" s="626"/>
      <c r="S1366" s="626"/>
      <c r="T1366" s="626"/>
      <c r="U1366" s="626"/>
      <c r="V1366" s="626"/>
      <c r="W1366" s="626"/>
      <c r="X1366" s="626"/>
      <c r="Y1366" s="626"/>
      <c r="Z1366" s="626"/>
      <c r="AA1366" s="626"/>
      <c r="AB1366" s="626"/>
      <c r="AC1366" s="626"/>
      <c r="AD1366" s="626"/>
      <c r="AE1366" s="626"/>
      <c r="AF1366" s="626"/>
    </row>
    <row r="1367" spans="1:32" x14ac:dyDescent="0.25">
      <c r="A1367" s="626"/>
      <c r="B1367" s="626"/>
      <c r="F1367" s="626"/>
      <c r="H1367" s="626"/>
      <c r="I1367" s="626"/>
      <c r="J1367" s="626"/>
      <c r="K1367" s="627"/>
      <c r="L1367" s="677"/>
      <c r="M1367" s="626"/>
      <c r="N1367" s="626"/>
      <c r="O1367" s="626"/>
      <c r="P1367" s="626"/>
      <c r="Q1367" s="626"/>
      <c r="R1367" s="626"/>
      <c r="S1367" s="626"/>
      <c r="T1367" s="626"/>
      <c r="U1367" s="626"/>
      <c r="V1367" s="626"/>
      <c r="W1367" s="626"/>
      <c r="X1367" s="626"/>
      <c r="Y1367" s="626"/>
      <c r="Z1367" s="626"/>
      <c r="AA1367" s="626"/>
      <c r="AB1367" s="626"/>
      <c r="AC1367" s="626"/>
      <c r="AD1367" s="626"/>
      <c r="AE1367" s="626"/>
      <c r="AF1367" s="626"/>
    </row>
    <row r="1368" spans="1:32" x14ac:dyDescent="0.25">
      <c r="A1368" s="626"/>
      <c r="B1368" s="626"/>
      <c r="F1368" s="626"/>
      <c r="H1368" s="626"/>
      <c r="I1368" s="626"/>
      <c r="J1368" s="626"/>
      <c r="K1368" s="627"/>
      <c r="L1368" s="677"/>
      <c r="M1368" s="626"/>
      <c r="N1368" s="626"/>
      <c r="O1368" s="626"/>
      <c r="P1368" s="626"/>
      <c r="Q1368" s="626"/>
      <c r="R1368" s="626"/>
      <c r="S1368" s="626"/>
      <c r="T1368" s="626"/>
      <c r="U1368" s="626"/>
      <c r="V1368" s="626"/>
      <c r="W1368" s="626"/>
      <c r="X1368" s="626"/>
      <c r="Y1368" s="626"/>
      <c r="Z1368" s="626"/>
      <c r="AA1368" s="626"/>
      <c r="AB1368" s="626"/>
      <c r="AC1368" s="626"/>
      <c r="AD1368" s="626"/>
      <c r="AE1368" s="626"/>
      <c r="AF1368" s="626"/>
    </row>
    <row r="1369" spans="1:32" x14ac:dyDescent="0.25">
      <c r="A1369" s="626"/>
      <c r="B1369" s="626"/>
      <c r="F1369" s="626"/>
      <c r="H1369" s="626"/>
      <c r="I1369" s="626"/>
      <c r="J1369" s="626"/>
      <c r="K1369" s="627"/>
      <c r="L1369" s="677"/>
      <c r="M1369" s="626"/>
      <c r="N1369" s="626"/>
      <c r="O1369" s="626"/>
      <c r="P1369" s="626"/>
      <c r="Q1369" s="626"/>
      <c r="R1369" s="626"/>
      <c r="S1369" s="626"/>
      <c r="T1369" s="626"/>
      <c r="U1369" s="626"/>
      <c r="V1369" s="626"/>
      <c r="W1369" s="626"/>
      <c r="X1369" s="626"/>
      <c r="Y1369" s="626"/>
      <c r="Z1369" s="626"/>
      <c r="AA1369" s="626"/>
      <c r="AB1369" s="626"/>
      <c r="AC1369" s="626"/>
      <c r="AD1369" s="626"/>
      <c r="AE1369" s="626"/>
      <c r="AF1369" s="626"/>
    </row>
    <row r="1370" spans="1:32" x14ac:dyDescent="0.25">
      <c r="A1370" s="626"/>
      <c r="B1370" s="626"/>
      <c r="F1370" s="626"/>
      <c r="H1370" s="626"/>
      <c r="I1370" s="626"/>
      <c r="J1370" s="626"/>
      <c r="K1370" s="627"/>
      <c r="L1370" s="677"/>
      <c r="M1370" s="626"/>
      <c r="N1370" s="626"/>
      <c r="O1370" s="626"/>
      <c r="P1370" s="626"/>
      <c r="Q1370" s="626"/>
      <c r="R1370" s="626"/>
      <c r="S1370" s="626"/>
      <c r="T1370" s="626"/>
      <c r="U1370" s="626"/>
      <c r="V1370" s="626"/>
      <c r="W1370" s="626"/>
      <c r="X1370" s="626"/>
      <c r="Y1370" s="626"/>
      <c r="Z1370" s="626"/>
      <c r="AA1370" s="626"/>
      <c r="AB1370" s="626"/>
      <c r="AC1370" s="626"/>
      <c r="AD1370" s="626"/>
      <c r="AE1370" s="626"/>
      <c r="AF1370" s="626"/>
    </row>
    <row r="1371" spans="1:32" x14ac:dyDescent="0.25">
      <c r="A1371" s="626"/>
      <c r="B1371" s="626"/>
      <c r="F1371" s="626"/>
      <c r="H1371" s="626"/>
      <c r="I1371" s="626"/>
      <c r="J1371" s="626"/>
      <c r="K1371" s="627"/>
      <c r="L1371" s="677"/>
      <c r="M1371" s="626"/>
      <c r="N1371" s="626"/>
      <c r="O1371" s="626"/>
      <c r="P1371" s="626"/>
      <c r="Q1371" s="626"/>
      <c r="R1371" s="626"/>
      <c r="S1371" s="626"/>
      <c r="T1371" s="626"/>
      <c r="U1371" s="626"/>
      <c r="V1371" s="626"/>
      <c r="W1371" s="626"/>
      <c r="X1371" s="626"/>
      <c r="Y1371" s="626"/>
      <c r="Z1371" s="626"/>
      <c r="AA1371" s="626"/>
      <c r="AB1371" s="626"/>
      <c r="AC1371" s="626"/>
      <c r="AD1371" s="626"/>
      <c r="AE1371" s="626"/>
      <c r="AF1371" s="626"/>
    </row>
    <row r="1372" spans="1:32" x14ac:dyDescent="0.25">
      <c r="A1372" s="626"/>
      <c r="B1372" s="626"/>
      <c r="F1372" s="626"/>
      <c r="H1372" s="626"/>
      <c r="I1372" s="626"/>
      <c r="J1372" s="626"/>
      <c r="K1372" s="627"/>
      <c r="L1372" s="677"/>
      <c r="M1372" s="626"/>
      <c r="N1372" s="626"/>
      <c r="O1372" s="626"/>
      <c r="P1372" s="626"/>
      <c r="Q1372" s="626"/>
      <c r="R1372" s="626"/>
      <c r="S1372" s="626"/>
      <c r="T1372" s="626"/>
      <c r="U1372" s="626"/>
      <c r="V1372" s="626"/>
      <c r="W1372" s="626"/>
      <c r="X1372" s="626"/>
      <c r="Y1372" s="626"/>
      <c r="Z1372" s="626"/>
      <c r="AA1372" s="626"/>
      <c r="AB1372" s="626"/>
      <c r="AC1372" s="626"/>
      <c r="AD1372" s="626"/>
      <c r="AE1372" s="626"/>
      <c r="AF1372" s="626"/>
    </row>
    <row r="1373" spans="1:32" x14ac:dyDescent="0.25">
      <c r="A1373" s="626"/>
      <c r="B1373" s="626"/>
      <c r="F1373" s="626"/>
      <c r="H1373" s="626"/>
      <c r="I1373" s="626"/>
      <c r="J1373" s="626"/>
      <c r="K1373" s="627"/>
      <c r="L1373" s="677"/>
      <c r="M1373" s="626"/>
      <c r="N1373" s="626"/>
      <c r="O1373" s="626"/>
      <c r="P1373" s="626"/>
      <c r="Q1373" s="626"/>
      <c r="R1373" s="626"/>
      <c r="S1373" s="626"/>
      <c r="T1373" s="626"/>
      <c r="U1373" s="626"/>
      <c r="V1373" s="626"/>
      <c r="W1373" s="626"/>
      <c r="X1373" s="626"/>
      <c r="Y1373" s="626"/>
      <c r="Z1373" s="626"/>
      <c r="AA1373" s="626"/>
      <c r="AB1373" s="626"/>
      <c r="AC1373" s="626"/>
      <c r="AD1373" s="626"/>
      <c r="AE1373" s="626"/>
      <c r="AF1373" s="626"/>
    </row>
    <row r="1374" spans="1:32" x14ac:dyDescent="0.25">
      <c r="A1374" s="626"/>
      <c r="B1374" s="626"/>
      <c r="F1374" s="626"/>
      <c r="H1374" s="626"/>
      <c r="I1374" s="626"/>
      <c r="J1374" s="626"/>
      <c r="K1374" s="627"/>
      <c r="L1374" s="677"/>
      <c r="M1374" s="626"/>
      <c r="N1374" s="626"/>
      <c r="O1374" s="626"/>
      <c r="P1374" s="626"/>
      <c r="Q1374" s="626"/>
      <c r="R1374" s="626"/>
      <c r="S1374" s="626"/>
      <c r="T1374" s="626"/>
      <c r="U1374" s="626"/>
      <c r="V1374" s="626"/>
      <c r="W1374" s="626"/>
      <c r="X1374" s="626"/>
      <c r="Y1374" s="626"/>
      <c r="Z1374" s="626"/>
      <c r="AA1374" s="626"/>
      <c r="AB1374" s="626"/>
      <c r="AC1374" s="626"/>
      <c r="AD1374" s="626"/>
      <c r="AE1374" s="626"/>
      <c r="AF1374" s="626"/>
    </row>
    <row r="1375" spans="1:32" x14ac:dyDescent="0.25">
      <c r="A1375" s="626"/>
      <c r="B1375" s="626"/>
      <c r="F1375" s="626"/>
      <c r="H1375" s="626"/>
      <c r="I1375" s="626"/>
      <c r="J1375" s="626"/>
      <c r="K1375" s="627"/>
      <c r="L1375" s="677"/>
      <c r="M1375" s="626"/>
      <c r="N1375" s="626"/>
      <c r="O1375" s="626"/>
      <c r="P1375" s="626"/>
      <c r="Q1375" s="626"/>
      <c r="R1375" s="626"/>
      <c r="S1375" s="626"/>
      <c r="T1375" s="626"/>
      <c r="U1375" s="626"/>
      <c r="V1375" s="626"/>
      <c r="W1375" s="626"/>
      <c r="X1375" s="626"/>
      <c r="Y1375" s="626"/>
      <c r="Z1375" s="626"/>
      <c r="AA1375" s="626"/>
      <c r="AB1375" s="626"/>
      <c r="AC1375" s="626"/>
      <c r="AD1375" s="626"/>
      <c r="AE1375" s="626"/>
      <c r="AF1375" s="626"/>
    </row>
    <row r="1376" spans="1:32" x14ac:dyDescent="0.25">
      <c r="A1376" s="626"/>
      <c r="B1376" s="626"/>
      <c r="F1376" s="626"/>
      <c r="H1376" s="626"/>
      <c r="I1376" s="626"/>
      <c r="J1376" s="626"/>
      <c r="K1376" s="627"/>
      <c r="L1376" s="677"/>
      <c r="M1376" s="626"/>
      <c r="N1376" s="626"/>
      <c r="O1376" s="626"/>
      <c r="P1376" s="626"/>
      <c r="Q1376" s="626"/>
      <c r="R1376" s="626"/>
      <c r="S1376" s="626"/>
      <c r="T1376" s="626"/>
      <c r="U1376" s="626"/>
      <c r="V1376" s="626"/>
      <c r="W1376" s="626"/>
      <c r="X1376" s="626"/>
      <c r="Y1376" s="626"/>
      <c r="Z1376" s="626"/>
      <c r="AA1376" s="626"/>
      <c r="AB1376" s="626"/>
      <c r="AC1376" s="626"/>
      <c r="AD1376" s="626"/>
      <c r="AE1376" s="626"/>
      <c r="AF1376" s="626"/>
    </row>
    <row r="1377" spans="1:32" x14ac:dyDescent="0.25">
      <c r="A1377" s="626"/>
      <c r="B1377" s="626"/>
      <c r="F1377" s="626"/>
      <c r="H1377" s="626"/>
      <c r="I1377" s="626"/>
      <c r="J1377" s="626"/>
      <c r="K1377" s="627"/>
      <c r="L1377" s="677"/>
      <c r="M1377" s="626"/>
      <c r="N1377" s="626"/>
      <c r="O1377" s="626"/>
      <c r="P1377" s="626"/>
      <c r="Q1377" s="626"/>
      <c r="R1377" s="626"/>
      <c r="S1377" s="626"/>
      <c r="T1377" s="626"/>
      <c r="U1377" s="626"/>
      <c r="V1377" s="626"/>
      <c r="W1377" s="626"/>
      <c r="X1377" s="626"/>
      <c r="Y1377" s="626"/>
      <c r="Z1377" s="626"/>
      <c r="AA1377" s="626"/>
      <c r="AB1377" s="626"/>
      <c r="AC1377" s="626"/>
      <c r="AD1377" s="626"/>
      <c r="AE1377" s="626"/>
      <c r="AF1377" s="626"/>
    </row>
    <row r="1378" spans="1:32" x14ac:dyDescent="0.25">
      <c r="A1378" s="626"/>
      <c r="B1378" s="626"/>
      <c r="F1378" s="626"/>
      <c r="H1378" s="626"/>
      <c r="I1378" s="626"/>
      <c r="J1378" s="626"/>
      <c r="K1378" s="627"/>
      <c r="L1378" s="677"/>
      <c r="M1378" s="626"/>
      <c r="N1378" s="626"/>
      <c r="O1378" s="626"/>
      <c r="P1378" s="626"/>
      <c r="Q1378" s="626"/>
      <c r="R1378" s="626"/>
      <c r="S1378" s="626"/>
      <c r="T1378" s="626"/>
      <c r="U1378" s="626"/>
      <c r="V1378" s="626"/>
      <c r="W1378" s="626"/>
      <c r="X1378" s="626"/>
      <c r="Y1378" s="626"/>
      <c r="Z1378" s="626"/>
      <c r="AA1378" s="626"/>
      <c r="AB1378" s="626"/>
      <c r="AC1378" s="626"/>
      <c r="AD1378" s="626"/>
      <c r="AE1378" s="626"/>
      <c r="AF1378" s="626"/>
    </row>
    <row r="1379" spans="1:32" x14ac:dyDescent="0.25">
      <c r="A1379" s="626"/>
      <c r="B1379" s="626"/>
      <c r="F1379" s="626"/>
      <c r="H1379" s="626"/>
      <c r="I1379" s="626"/>
      <c r="J1379" s="626"/>
      <c r="K1379" s="627"/>
      <c r="L1379" s="677"/>
      <c r="M1379" s="626"/>
      <c r="N1379" s="626"/>
      <c r="O1379" s="626"/>
      <c r="P1379" s="626"/>
      <c r="Q1379" s="626"/>
      <c r="R1379" s="626"/>
      <c r="S1379" s="626"/>
      <c r="T1379" s="626"/>
      <c r="U1379" s="626"/>
      <c r="V1379" s="626"/>
      <c r="W1379" s="626"/>
      <c r="X1379" s="626"/>
      <c r="Y1379" s="626"/>
      <c r="Z1379" s="626"/>
      <c r="AA1379" s="626"/>
      <c r="AB1379" s="626"/>
      <c r="AC1379" s="626"/>
      <c r="AD1379" s="626"/>
      <c r="AE1379" s="626"/>
      <c r="AF1379" s="626"/>
    </row>
    <row r="1380" spans="1:32" x14ac:dyDescent="0.25">
      <c r="A1380" s="626"/>
      <c r="B1380" s="626"/>
      <c r="F1380" s="626"/>
      <c r="H1380" s="626"/>
      <c r="I1380" s="626"/>
      <c r="J1380" s="626"/>
      <c r="K1380" s="627"/>
      <c r="L1380" s="677"/>
      <c r="M1380" s="626"/>
      <c r="N1380" s="626"/>
      <c r="O1380" s="626"/>
      <c r="P1380" s="626"/>
      <c r="Q1380" s="626"/>
      <c r="R1380" s="626"/>
      <c r="S1380" s="626"/>
      <c r="T1380" s="626"/>
      <c r="U1380" s="626"/>
      <c r="V1380" s="626"/>
      <c r="W1380" s="626"/>
      <c r="X1380" s="626"/>
      <c r="Y1380" s="626"/>
      <c r="Z1380" s="626"/>
      <c r="AA1380" s="626"/>
      <c r="AB1380" s="626"/>
      <c r="AC1380" s="626"/>
      <c r="AD1380" s="626"/>
      <c r="AE1380" s="626"/>
      <c r="AF1380" s="626"/>
    </row>
    <row r="1381" spans="1:32" x14ac:dyDescent="0.25">
      <c r="A1381" s="626"/>
      <c r="B1381" s="626"/>
      <c r="F1381" s="626"/>
      <c r="H1381" s="626"/>
      <c r="I1381" s="626"/>
      <c r="J1381" s="626"/>
      <c r="K1381" s="627"/>
      <c r="L1381" s="677"/>
      <c r="M1381" s="626"/>
      <c r="N1381" s="626"/>
      <c r="O1381" s="626"/>
      <c r="P1381" s="626"/>
      <c r="Q1381" s="626"/>
      <c r="R1381" s="626"/>
      <c r="S1381" s="626"/>
      <c r="T1381" s="626"/>
      <c r="U1381" s="626"/>
      <c r="V1381" s="626"/>
      <c r="W1381" s="626"/>
      <c r="X1381" s="626"/>
      <c r="Y1381" s="626"/>
      <c r="Z1381" s="626"/>
      <c r="AA1381" s="626"/>
      <c r="AB1381" s="626"/>
      <c r="AC1381" s="626"/>
      <c r="AD1381" s="626"/>
      <c r="AE1381" s="626"/>
      <c r="AF1381" s="626"/>
    </row>
    <row r="1382" spans="1:32" x14ac:dyDescent="0.25">
      <c r="A1382" s="626"/>
      <c r="B1382" s="626"/>
      <c r="F1382" s="626"/>
      <c r="H1382" s="626"/>
      <c r="I1382" s="626"/>
      <c r="J1382" s="626"/>
      <c r="K1382" s="627"/>
      <c r="L1382" s="677"/>
      <c r="M1382" s="626"/>
      <c r="N1382" s="626"/>
      <c r="O1382" s="626"/>
      <c r="P1382" s="626"/>
      <c r="Q1382" s="626"/>
      <c r="R1382" s="626"/>
      <c r="S1382" s="626"/>
      <c r="T1382" s="626"/>
      <c r="U1382" s="626"/>
      <c r="V1382" s="626"/>
      <c r="W1382" s="626"/>
      <c r="X1382" s="626"/>
      <c r="Y1382" s="626"/>
      <c r="Z1382" s="626"/>
      <c r="AA1382" s="626"/>
      <c r="AB1382" s="626"/>
      <c r="AC1382" s="626"/>
      <c r="AD1382" s="626"/>
      <c r="AE1382" s="626"/>
      <c r="AF1382" s="626"/>
    </row>
    <row r="1383" spans="1:32" x14ac:dyDescent="0.25">
      <c r="A1383" s="626"/>
      <c r="B1383" s="626"/>
      <c r="F1383" s="626"/>
      <c r="H1383" s="626"/>
      <c r="I1383" s="626"/>
      <c r="J1383" s="626"/>
      <c r="K1383" s="627"/>
      <c r="L1383" s="677"/>
      <c r="M1383" s="626"/>
      <c r="N1383" s="626"/>
      <c r="O1383" s="626"/>
      <c r="P1383" s="626"/>
      <c r="Q1383" s="626"/>
      <c r="R1383" s="626"/>
      <c r="S1383" s="626"/>
      <c r="T1383" s="626"/>
      <c r="U1383" s="626"/>
      <c r="V1383" s="626"/>
      <c r="W1383" s="626"/>
      <c r="X1383" s="626"/>
      <c r="Y1383" s="626"/>
      <c r="Z1383" s="626"/>
      <c r="AA1383" s="626"/>
      <c r="AB1383" s="626"/>
      <c r="AC1383" s="626"/>
      <c r="AD1383" s="626"/>
      <c r="AE1383" s="626"/>
      <c r="AF1383" s="626"/>
    </row>
    <row r="1384" spans="1:32" x14ac:dyDescent="0.25">
      <c r="A1384" s="626"/>
      <c r="B1384" s="626"/>
      <c r="F1384" s="626"/>
      <c r="H1384" s="626"/>
      <c r="I1384" s="626"/>
      <c r="J1384" s="626"/>
      <c r="K1384" s="627"/>
      <c r="L1384" s="677"/>
      <c r="M1384" s="626"/>
      <c r="N1384" s="626"/>
      <c r="O1384" s="626"/>
      <c r="P1384" s="626"/>
      <c r="Q1384" s="626"/>
      <c r="R1384" s="626"/>
      <c r="S1384" s="626"/>
      <c r="T1384" s="626"/>
      <c r="U1384" s="626"/>
      <c r="V1384" s="626"/>
      <c r="W1384" s="626"/>
      <c r="X1384" s="626"/>
      <c r="Y1384" s="626"/>
      <c r="Z1384" s="626"/>
      <c r="AA1384" s="626"/>
      <c r="AB1384" s="626"/>
      <c r="AC1384" s="626"/>
      <c r="AD1384" s="626"/>
      <c r="AE1384" s="626"/>
      <c r="AF1384" s="626"/>
    </row>
    <row r="1385" spans="1:32" x14ac:dyDescent="0.25">
      <c r="A1385" s="626"/>
      <c r="B1385" s="626"/>
      <c r="F1385" s="626"/>
      <c r="H1385" s="626"/>
      <c r="I1385" s="626"/>
      <c r="J1385" s="626"/>
      <c r="K1385" s="627"/>
      <c r="L1385" s="677"/>
      <c r="M1385" s="626"/>
      <c r="N1385" s="626"/>
      <c r="O1385" s="626"/>
      <c r="P1385" s="626"/>
      <c r="Q1385" s="626"/>
      <c r="R1385" s="626"/>
      <c r="S1385" s="626"/>
      <c r="T1385" s="626"/>
      <c r="U1385" s="626"/>
      <c r="V1385" s="626"/>
      <c r="W1385" s="626"/>
      <c r="X1385" s="626"/>
      <c r="Y1385" s="626"/>
      <c r="Z1385" s="626"/>
      <c r="AA1385" s="626"/>
      <c r="AB1385" s="626"/>
      <c r="AC1385" s="626"/>
      <c r="AD1385" s="626"/>
      <c r="AE1385" s="626"/>
      <c r="AF1385" s="626"/>
    </row>
    <row r="1386" spans="1:32" x14ac:dyDescent="0.25">
      <c r="A1386" s="626"/>
      <c r="B1386" s="626"/>
      <c r="F1386" s="626"/>
      <c r="H1386" s="626"/>
      <c r="I1386" s="626"/>
      <c r="J1386" s="626"/>
      <c r="K1386" s="627"/>
      <c r="L1386" s="677"/>
      <c r="M1386" s="626"/>
      <c r="N1386" s="626"/>
      <c r="O1386" s="626"/>
      <c r="P1386" s="626"/>
      <c r="Q1386" s="626"/>
      <c r="R1386" s="626"/>
      <c r="S1386" s="626"/>
      <c r="T1386" s="626"/>
      <c r="U1386" s="626"/>
      <c r="V1386" s="626"/>
      <c r="W1386" s="626"/>
      <c r="X1386" s="626"/>
      <c r="Y1386" s="626"/>
      <c r="Z1386" s="626"/>
      <c r="AA1386" s="626"/>
      <c r="AB1386" s="626"/>
      <c r="AC1386" s="626"/>
      <c r="AD1386" s="626"/>
      <c r="AE1386" s="626"/>
      <c r="AF1386" s="626"/>
    </row>
    <row r="1387" spans="1:32" x14ac:dyDescent="0.25">
      <c r="A1387" s="626"/>
      <c r="B1387" s="626"/>
      <c r="F1387" s="626"/>
      <c r="H1387" s="626"/>
      <c r="I1387" s="626"/>
      <c r="J1387" s="626"/>
      <c r="K1387" s="627"/>
      <c r="L1387" s="677"/>
      <c r="M1387" s="626"/>
      <c r="N1387" s="626"/>
      <c r="O1387" s="626"/>
      <c r="P1387" s="626"/>
      <c r="Q1387" s="626"/>
      <c r="R1387" s="626"/>
      <c r="S1387" s="626"/>
      <c r="T1387" s="626"/>
      <c r="U1387" s="626"/>
      <c r="V1387" s="626"/>
      <c r="W1387" s="626"/>
      <c r="X1387" s="626"/>
      <c r="Y1387" s="626"/>
      <c r="Z1387" s="626"/>
      <c r="AA1387" s="626"/>
      <c r="AB1387" s="626"/>
      <c r="AC1387" s="626"/>
      <c r="AD1387" s="626"/>
      <c r="AE1387" s="626"/>
      <c r="AF1387" s="626"/>
    </row>
    <row r="1388" spans="1:32" x14ac:dyDescent="0.25">
      <c r="A1388" s="626"/>
      <c r="B1388" s="626"/>
      <c r="F1388" s="626"/>
      <c r="H1388" s="626"/>
      <c r="I1388" s="626"/>
      <c r="J1388" s="626"/>
      <c r="K1388" s="627"/>
      <c r="L1388" s="677"/>
      <c r="M1388" s="626"/>
      <c r="N1388" s="626"/>
      <c r="O1388" s="626"/>
      <c r="P1388" s="626"/>
      <c r="Q1388" s="626"/>
      <c r="R1388" s="626"/>
      <c r="S1388" s="626"/>
      <c r="T1388" s="626"/>
      <c r="U1388" s="626"/>
      <c r="V1388" s="626"/>
      <c r="W1388" s="626"/>
      <c r="X1388" s="626"/>
      <c r="Y1388" s="626"/>
      <c r="Z1388" s="626"/>
      <c r="AA1388" s="626"/>
      <c r="AB1388" s="626"/>
      <c r="AC1388" s="626"/>
      <c r="AD1388" s="626"/>
      <c r="AE1388" s="626"/>
      <c r="AF1388" s="626"/>
    </row>
    <row r="1389" spans="1:32" x14ac:dyDescent="0.25">
      <c r="A1389" s="626"/>
      <c r="B1389" s="626"/>
      <c r="F1389" s="626"/>
      <c r="H1389" s="626"/>
      <c r="I1389" s="626"/>
      <c r="J1389" s="626"/>
      <c r="K1389" s="627"/>
      <c r="L1389" s="677"/>
      <c r="M1389" s="626"/>
      <c r="N1389" s="626"/>
      <c r="O1389" s="626"/>
      <c r="P1389" s="626"/>
      <c r="Q1389" s="626"/>
      <c r="R1389" s="626"/>
      <c r="S1389" s="626"/>
      <c r="T1389" s="626"/>
      <c r="U1389" s="626"/>
      <c r="V1389" s="626"/>
      <c r="W1389" s="626"/>
      <c r="X1389" s="626"/>
      <c r="Y1389" s="626"/>
      <c r="Z1389" s="626"/>
      <c r="AA1389" s="626"/>
      <c r="AB1389" s="626"/>
      <c r="AC1389" s="626"/>
      <c r="AD1389" s="626"/>
      <c r="AE1389" s="626"/>
      <c r="AF1389" s="626"/>
    </row>
    <row r="1390" spans="1:32" x14ac:dyDescent="0.25">
      <c r="A1390" s="626"/>
      <c r="B1390" s="626"/>
      <c r="F1390" s="626"/>
      <c r="H1390" s="626"/>
      <c r="I1390" s="626"/>
      <c r="J1390" s="626"/>
      <c r="K1390" s="627"/>
      <c r="L1390" s="677"/>
      <c r="M1390" s="626"/>
      <c r="N1390" s="626"/>
      <c r="O1390" s="626"/>
      <c r="P1390" s="626"/>
      <c r="Q1390" s="626"/>
      <c r="R1390" s="626"/>
      <c r="S1390" s="626"/>
      <c r="T1390" s="626"/>
      <c r="U1390" s="626"/>
      <c r="V1390" s="626"/>
      <c r="W1390" s="626"/>
      <c r="X1390" s="626"/>
      <c r="Y1390" s="626"/>
      <c r="Z1390" s="626"/>
      <c r="AA1390" s="626"/>
      <c r="AB1390" s="626"/>
      <c r="AC1390" s="626"/>
      <c r="AD1390" s="626"/>
      <c r="AE1390" s="626"/>
      <c r="AF1390" s="626"/>
    </row>
    <row r="1391" spans="1:32" x14ac:dyDescent="0.25">
      <c r="A1391" s="626"/>
      <c r="B1391" s="626"/>
      <c r="F1391" s="626"/>
      <c r="H1391" s="626"/>
      <c r="I1391" s="626"/>
      <c r="J1391" s="626"/>
      <c r="K1391" s="627"/>
      <c r="L1391" s="677"/>
      <c r="M1391" s="626"/>
      <c r="N1391" s="626"/>
      <c r="O1391" s="626"/>
      <c r="P1391" s="626"/>
      <c r="Q1391" s="626"/>
      <c r="R1391" s="626"/>
      <c r="S1391" s="626"/>
      <c r="T1391" s="626"/>
      <c r="U1391" s="626"/>
      <c r="V1391" s="626"/>
      <c r="W1391" s="626"/>
      <c r="X1391" s="626"/>
      <c r="Y1391" s="626"/>
      <c r="Z1391" s="626"/>
      <c r="AA1391" s="626"/>
      <c r="AB1391" s="626"/>
      <c r="AC1391" s="626"/>
      <c r="AD1391" s="626"/>
      <c r="AE1391" s="626"/>
      <c r="AF1391" s="626"/>
    </row>
    <row r="1392" spans="1:32" x14ac:dyDescent="0.25">
      <c r="A1392" s="626"/>
      <c r="B1392" s="626"/>
      <c r="F1392" s="626"/>
      <c r="H1392" s="626"/>
      <c r="I1392" s="626"/>
      <c r="J1392" s="626"/>
      <c r="K1392" s="627"/>
      <c r="L1392" s="677"/>
      <c r="M1392" s="626"/>
      <c r="N1392" s="626"/>
      <c r="O1392" s="626"/>
      <c r="P1392" s="626"/>
      <c r="Q1392" s="626"/>
      <c r="R1392" s="626"/>
      <c r="S1392" s="626"/>
      <c r="T1392" s="626"/>
      <c r="U1392" s="626"/>
      <c r="V1392" s="626"/>
      <c r="W1392" s="626"/>
      <c r="X1392" s="626"/>
      <c r="Y1392" s="626"/>
      <c r="Z1392" s="626"/>
      <c r="AA1392" s="626"/>
      <c r="AB1392" s="626"/>
      <c r="AC1392" s="626"/>
      <c r="AD1392" s="626"/>
      <c r="AE1392" s="626"/>
      <c r="AF1392" s="626"/>
    </row>
    <row r="1393" spans="1:32" x14ac:dyDescent="0.25">
      <c r="A1393" s="626"/>
      <c r="B1393" s="626"/>
      <c r="F1393" s="626"/>
      <c r="H1393" s="626"/>
      <c r="I1393" s="626"/>
      <c r="J1393" s="626"/>
      <c r="K1393" s="627"/>
      <c r="L1393" s="677"/>
      <c r="M1393" s="626"/>
      <c r="N1393" s="626"/>
      <c r="O1393" s="626"/>
      <c r="P1393" s="626"/>
      <c r="Q1393" s="626"/>
      <c r="R1393" s="626"/>
      <c r="S1393" s="626"/>
      <c r="T1393" s="626"/>
      <c r="U1393" s="626"/>
      <c r="V1393" s="626"/>
      <c r="W1393" s="626"/>
      <c r="X1393" s="626"/>
      <c r="Y1393" s="626"/>
      <c r="Z1393" s="626"/>
      <c r="AA1393" s="626"/>
      <c r="AB1393" s="626"/>
      <c r="AC1393" s="626"/>
      <c r="AD1393" s="626"/>
      <c r="AE1393" s="626"/>
      <c r="AF1393" s="626"/>
    </row>
    <row r="1394" spans="1:32" x14ac:dyDescent="0.25">
      <c r="A1394" s="626"/>
      <c r="B1394" s="626"/>
      <c r="F1394" s="626"/>
      <c r="H1394" s="626"/>
      <c r="I1394" s="626"/>
      <c r="J1394" s="626"/>
      <c r="K1394" s="627"/>
      <c r="L1394" s="677"/>
      <c r="M1394" s="626"/>
      <c r="N1394" s="626"/>
      <c r="O1394" s="626"/>
      <c r="P1394" s="626"/>
      <c r="Q1394" s="626"/>
      <c r="R1394" s="626"/>
      <c r="S1394" s="626"/>
      <c r="T1394" s="626"/>
      <c r="U1394" s="626"/>
      <c r="V1394" s="626"/>
      <c r="W1394" s="626"/>
      <c r="X1394" s="626"/>
      <c r="Y1394" s="626"/>
      <c r="Z1394" s="626"/>
      <c r="AA1394" s="626"/>
      <c r="AB1394" s="626"/>
      <c r="AC1394" s="626"/>
      <c r="AD1394" s="626"/>
      <c r="AE1394" s="626"/>
      <c r="AF1394" s="626"/>
    </row>
    <row r="1395" spans="1:32" x14ac:dyDescent="0.25">
      <c r="A1395" s="626"/>
      <c r="B1395" s="626"/>
      <c r="F1395" s="626"/>
      <c r="H1395" s="626"/>
      <c r="I1395" s="626"/>
      <c r="J1395" s="626"/>
      <c r="K1395" s="627"/>
      <c r="L1395" s="677"/>
      <c r="M1395" s="626"/>
      <c r="N1395" s="626"/>
      <c r="O1395" s="626"/>
      <c r="P1395" s="626"/>
      <c r="Q1395" s="626"/>
      <c r="R1395" s="626"/>
      <c r="S1395" s="626"/>
      <c r="T1395" s="626"/>
      <c r="U1395" s="626"/>
      <c r="V1395" s="626"/>
      <c r="W1395" s="626"/>
      <c r="X1395" s="626"/>
      <c r="Y1395" s="626"/>
      <c r="Z1395" s="626"/>
      <c r="AA1395" s="626"/>
      <c r="AB1395" s="626"/>
      <c r="AC1395" s="626"/>
      <c r="AD1395" s="626"/>
      <c r="AE1395" s="626"/>
      <c r="AF1395" s="626"/>
    </row>
    <row r="1396" spans="1:32" x14ac:dyDescent="0.25">
      <c r="A1396" s="626"/>
      <c r="B1396" s="626"/>
      <c r="F1396" s="626"/>
      <c r="H1396" s="626"/>
      <c r="I1396" s="626"/>
      <c r="J1396" s="626"/>
      <c r="K1396" s="627"/>
      <c r="L1396" s="677"/>
      <c r="M1396" s="626"/>
      <c r="N1396" s="626"/>
      <c r="O1396" s="626"/>
      <c r="P1396" s="626"/>
      <c r="Q1396" s="626"/>
      <c r="R1396" s="626"/>
      <c r="S1396" s="626"/>
      <c r="T1396" s="626"/>
      <c r="U1396" s="626"/>
      <c r="V1396" s="626"/>
      <c r="W1396" s="626"/>
      <c r="X1396" s="626"/>
      <c r="Y1396" s="626"/>
      <c r="Z1396" s="626"/>
      <c r="AA1396" s="626"/>
      <c r="AB1396" s="626"/>
      <c r="AC1396" s="626"/>
      <c r="AD1396" s="626"/>
      <c r="AE1396" s="626"/>
      <c r="AF1396" s="626"/>
    </row>
    <row r="1397" spans="1:32" x14ac:dyDescent="0.25">
      <c r="A1397" s="626"/>
      <c r="B1397" s="626"/>
      <c r="F1397" s="626"/>
      <c r="H1397" s="626"/>
      <c r="I1397" s="626"/>
      <c r="J1397" s="626"/>
      <c r="K1397" s="627"/>
      <c r="L1397" s="677"/>
      <c r="M1397" s="626"/>
      <c r="N1397" s="626"/>
      <c r="O1397" s="626"/>
      <c r="P1397" s="626"/>
      <c r="Q1397" s="626"/>
      <c r="R1397" s="626"/>
      <c r="S1397" s="626"/>
      <c r="T1397" s="626"/>
      <c r="U1397" s="626"/>
      <c r="V1397" s="626"/>
      <c r="W1397" s="626"/>
      <c r="X1397" s="626"/>
      <c r="Y1397" s="626"/>
      <c r="Z1397" s="626"/>
      <c r="AA1397" s="626"/>
      <c r="AB1397" s="626"/>
      <c r="AC1397" s="626"/>
      <c r="AD1397" s="626"/>
      <c r="AE1397" s="626"/>
      <c r="AF1397" s="626"/>
    </row>
    <row r="1398" spans="1:32" x14ac:dyDescent="0.25">
      <c r="A1398" s="626"/>
      <c r="B1398" s="626"/>
      <c r="F1398" s="626"/>
      <c r="H1398" s="626"/>
      <c r="I1398" s="626"/>
      <c r="J1398" s="626"/>
      <c r="K1398" s="627"/>
      <c r="L1398" s="677"/>
      <c r="M1398" s="626"/>
      <c r="N1398" s="626"/>
      <c r="O1398" s="626"/>
      <c r="P1398" s="626"/>
      <c r="Q1398" s="626"/>
      <c r="R1398" s="626"/>
      <c r="S1398" s="626"/>
      <c r="T1398" s="626"/>
      <c r="U1398" s="626"/>
      <c r="V1398" s="626"/>
      <c r="W1398" s="626"/>
      <c r="X1398" s="626"/>
      <c r="Y1398" s="626"/>
      <c r="Z1398" s="626"/>
      <c r="AA1398" s="626"/>
      <c r="AB1398" s="626"/>
      <c r="AC1398" s="626"/>
      <c r="AD1398" s="626"/>
      <c r="AE1398" s="626"/>
      <c r="AF1398" s="626"/>
    </row>
    <row r="1399" spans="1:32" x14ac:dyDescent="0.25">
      <c r="A1399" s="626"/>
      <c r="B1399" s="626"/>
      <c r="F1399" s="626"/>
      <c r="H1399" s="626"/>
      <c r="I1399" s="626"/>
      <c r="J1399" s="626"/>
      <c r="K1399" s="627"/>
      <c r="L1399" s="677"/>
      <c r="M1399" s="626"/>
      <c r="N1399" s="626"/>
      <c r="O1399" s="626"/>
      <c r="P1399" s="626"/>
      <c r="Q1399" s="626"/>
      <c r="R1399" s="626"/>
      <c r="S1399" s="626"/>
      <c r="T1399" s="626"/>
      <c r="U1399" s="626"/>
      <c r="V1399" s="626"/>
      <c r="W1399" s="626"/>
      <c r="X1399" s="626"/>
      <c r="Y1399" s="626"/>
      <c r="Z1399" s="626"/>
      <c r="AA1399" s="626"/>
      <c r="AB1399" s="626"/>
      <c r="AC1399" s="626"/>
      <c r="AD1399" s="626"/>
      <c r="AE1399" s="626"/>
      <c r="AF1399" s="626"/>
    </row>
    <row r="1400" spans="1:32" x14ac:dyDescent="0.25">
      <c r="A1400" s="626"/>
      <c r="B1400" s="626"/>
      <c r="F1400" s="626"/>
      <c r="H1400" s="626"/>
      <c r="I1400" s="626"/>
      <c r="J1400" s="626"/>
      <c r="K1400" s="627"/>
      <c r="L1400" s="677"/>
      <c r="M1400" s="626"/>
      <c r="N1400" s="626"/>
      <c r="O1400" s="626"/>
      <c r="P1400" s="626"/>
      <c r="Q1400" s="626"/>
      <c r="R1400" s="626"/>
      <c r="S1400" s="626"/>
      <c r="T1400" s="626"/>
      <c r="U1400" s="626"/>
      <c r="V1400" s="626"/>
      <c r="W1400" s="626"/>
      <c r="X1400" s="626"/>
      <c r="Y1400" s="626"/>
      <c r="Z1400" s="626"/>
      <c r="AA1400" s="626"/>
      <c r="AB1400" s="626"/>
      <c r="AC1400" s="626"/>
      <c r="AD1400" s="626"/>
      <c r="AE1400" s="626"/>
      <c r="AF1400" s="626"/>
    </row>
    <row r="1401" spans="1:32" x14ac:dyDescent="0.25">
      <c r="A1401" s="626"/>
      <c r="B1401" s="626"/>
      <c r="F1401" s="626"/>
      <c r="H1401" s="626"/>
      <c r="I1401" s="626"/>
      <c r="J1401" s="626"/>
      <c r="K1401" s="627"/>
      <c r="L1401" s="677"/>
      <c r="M1401" s="626"/>
      <c r="N1401" s="626"/>
      <c r="O1401" s="626"/>
      <c r="P1401" s="626"/>
      <c r="Q1401" s="626"/>
      <c r="R1401" s="626"/>
      <c r="S1401" s="626"/>
      <c r="T1401" s="626"/>
      <c r="U1401" s="626"/>
      <c r="V1401" s="626"/>
      <c r="W1401" s="626"/>
      <c r="X1401" s="626"/>
      <c r="Y1401" s="626"/>
      <c r="Z1401" s="626"/>
      <c r="AA1401" s="626"/>
      <c r="AB1401" s="626"/>
      <c r="AC1401" s="626"/>
      <c r="AD1401" s="626"/>
      <c r="AE1401" s="626"/>
      <c r="AF1401" s="626"/>
    </row>
    <row r="1402" spans="1:32" x14ac:dyDescent="0.25">
      <c r="A1402" s="626"/>
      <c r="B1402" s="626"/>
      <c r="F1402" s="626"/>
      <c r="H1402" s="626"/>
      <c r="I1402" s="626"/>
      <c r="J1402" s="626"/>
      <c r="K1402" s="627"/>
      <c r="L1402" s="677"/>
      <c r="M1402" s="626"/>
      <c r="N1402" s="626"/>
      <c r="O1402" s="626"/>
      <c r="P1402" s="626"/>
      <c r="Q1402" s="626"/>
      <c r="R1402" s="626"/>
      <c r="S1402" s="626"/>
      <c r="T1402" s="626"/>
      <c r="U1402" s="626"/>
      <c r="V1402" s="626"/>
      <c r="W1402" s="626"/>
      <c r="X1402" s="626"/>
      <c r="Y1402" s="626"/>
      <c r="Z1402" s="626"/>
      <c r="AA1402" s="626"/>
      <c r="AB1402" s="626"/>
      <c r="AC1402" s="626"/>
      <c r="AD1402" s="626"/>
      <c r="AE1402" s="626"/>
      <c r="AF1402" s="626"/>
    </row>
    <row r="1403" spans="1:32" x14ac:dyDescent="0.25">
      <c r="A1403" s="626"/>
      <c r="B1403" s="626"/>
      <c r="F1403" s="626"/>
      <c r="H1403" s="626"/>
      <c r="I1403" s="626"/>
      <c r="J1403" s="626"/>
      <c r="K1403" s="627"/>
      <c r="L1403" s="677"/>
      <c r="M1403" s="626"/>
      <c r="N1403" s="626"/>
      <c r="O1403" s="626"/>
      <c r="P1403" s="626"/>
      <c r="Q1403" s="626"/>
      <c r="R1403" s="626"/>
      <c r="S1403" s="626"/>
      <c r="T1403" s="626"/>
      <c r="U1403" s="626"/>
      <c r="V1403" s="626"/>
      <c r="W1403" s="626"/>
      <c r="X1403" s="626"/>
      <c r="Y1403" s="626"/>
      <c r="Z1403" s="626"/>
      <c r="AA1403" s="626"/>
      <c r="AB1403" s="626"/>
      <c r="AC1403" s="626"/>
      <c r="AD1403" s="626"/>
      <c r="AE1403" s="626"/>
      <c r="AF1403" s="626"/>
    </row>
    <row r="1404" spans="1:32" x14ac:dyDescent="0.25">
      <c r="A1404" s="626"/>
      <c r="B1404" s="626"/>
      <c r="F1404" s="626"/>
      <c r="H1404" s="626"/>
      <c r="I1404" s="626"/>
      <c r="J1404" s="626"/>
      <c r="K1404" s="627"/>
      <c r="L1404" s="677"/>
      <c r="M1404" s="626"/>
      <c r="N1404" s="626"/>
      <c r="O1404" s="626"/>
      <c r="P1404" s="626"/>
      <c r="Q1404" s="626"/>
      <c r="R1404" s="626"/>
      <c r="S1404" s="626"/>
      <c r="T1404" s="626"/>
      <c r="U1404" s="626"/>
      <c r="V1404" s="626"/>
      <c r="W1404" s="626"/>
      <c r="X1404" s="626"/>
      <c r="Y1404" s="626"/>
      <c r="Z1404" s="626"/>
      <c r="AA1404" s="626"/>
      <c r="AB1404" s="626"/>
      <c r="AC1404" s="626"/>
      <c r="AD1404" s="626"/>
      <c r="AE1404" s="626"/>
      <c r="AF1404" s="626"/>
    </row>
    <row r="1405" spans="1:32" x14ac:dyDescent="0.25">
      <c r="A1405" s="626"/>
      <c r="B1405" s="626"/>
      <c r="F1405" s="626"/>
      <c r="H1405" s="626"/>
      <c r="I1405" s="626"/>
      <c r="J1405" s="626"/>
      <c r="K1405" s="627"/>
      <c r="L1405" s="677"/>
      <c r="M1405" s="626"/>
      <c r="N1405" s="626"/>
      <c r="O1405" s="626"/>
      <c r="P1405" s="626"/>
      <c r="Q1405" s="626"/>
      <c r="R1405" s="626"/>
      <c r="S1405" s="626"/>
      <c r="T1405" s="626"/>
      <c r="U1405" s="626"/>
      <c r="V1405" s="626"/>
      <c r="W1405" s="626"/>
      <c r="X1405" s="626"/>
      <c r="Y1405" s="626"/>
      <c r="Z1405" s="626"/>
      <c r="AA1405" s="626"/>
      <c r="AB1405" s="626"/>
      <c r="AC1405" s="626"/>
      <c r="AD1405" s="626"/>
      <c r="AE1405" s="626"/>
      <c r="AF1405" s="626"/>
    </row>
    <row r="1406" spans="1:32" x14ac:dyDescent="0.25">
      <c r="A1406" s="626"/>
      <c r="B1406" s="626"/>
      <c r="F1406" s="626"/>
      <c r="H1406" s="626"/>
      <c r="I1406" s="626"/>
      <c r="J1406" s="626"/>
      <c r="K1406" s="627"/>
      <c r="L1406" s="677"/>
      <c r="M1406" s="626"/>
      <c r="N1406" s="626"/>
      <c r="O1406" s="626"/>
      <c r="P1406" s="626"/>
      <c r="Q1406" s="626"/>
      <c r="R1406" s="626"/>
      <c r="S1406" s="626"/>
      <c r="T1406" s="626"/>
      <c r="U1406" s="626"/>
      <c r="V1406" s="626"/>
      <c r="W1406" s="626"/>
      <c r="X1406" s="626"/>
      <c r="Y1406" s="626"/>
      <c r="Z1406" s="626"/>
      <c r="AA1406" s="626"/>
      <c r="AB1406" s="626"/>
      <c r="AC1406" s="626"/>
      <c r="AD1406" s="626"/>
      <c r="AE1406" s="626"/>
      <c r="AF1406" s="626"/>
    </row>
    <row r="1407" spans="1:32" x14ac:dyDescent="0.25">
      <c r="A1407" s="626"/>
      <c r="B1407" s="626"/>
      <c r="F1407" s="626"/>
      <c r="H1407" s="626"/>
      <c r="I1407" s="626"/>
      <c r="J1407" s="626"/>
      <c r="K1407" s="627"/>
      <c r="L1407" s="677"/>
      <c r="M1407" s="626"/>
      <c r="N1407" s="626"/>
      <c r="O1407" s="626"/>
      <c r="P1407" s="626"/>
      <c r="Q1407" s="626"/>
      <c r="R1407" s="626"/>
      <c r="S1407" s="626"/>
      <c r="T1407" s="626"/>
      <c r="U1407" s="626"/>
      <c r="V1407" s="626"/>
      <c r="W1407" s="626"/>
      <c r="X1407" s="626"/>
      <c r="Y1407" s="626"/>
      <c r="Z1407" s="626"/>
      <c r="AA1407" s="626"/>
      <c r="AB1407" s="626"/>
      <c r="AC1407" s="626"/>
      <c r="AD1407" s="626"/>
      <c r="AE1407" s="626"/>
      <c r="AF1407" s="626"/>
    </row>
    <row r="1408" spans="1:32" x14ac:dyDescent="0.25">
      <c r="A1408" s="626"/>
      <c r="B1408" s="626"/>
      <c r="F1408" s="626"/>
      <c r="H1408" s="626"/>
      <c r="I1408" s="626"/>
      <c r="J1408" s="626"/>
      <c r="K1408" s="627"/>
      <c r="L1408" s="677"/>
      <c r="M1408" s="626"/>
      <c r="N1408" s="626"/>
      <c r="O1408" s="626"/>
      <c r="P1408" s="626"/>
      <c r="Q1408" s="626"/>
      <c r="R1408" s="626"/>
      <c r="S1408" s="626"/>
      <c r="T1408" s="626"/>
      <c r="U1408" s="626"/>
      <c r="V1408" s="626"/>
      <c r="W1408" s="626"/>
      <c r="X1408" s="626"/>
      <c r="Y1408" s="626"/>
      <c r="Z1408" s="626"/>
      <c r="AA1408" s="626"/>
      <c r="AB1408" s="626"/>
      <c r="AC1408" s="626"/>
      <c r="AD1408" s="626"/>
      <c r="AE1408" s="626"/>
      <c r="AF1408" s="626"/>
    </row>
    <row r="1409" spans="1:32" x14ac:dyDescent="0.25">
      <c r="A1409" s="626"/>
      <c r="B1409" s="626"/>
      <c r="F1409" s="626"/>
      <c r="H1409" s="626"/>
      <c r="I1409" s="626"/>
      <c r="J1409" s="626"/>
      <c r="K1409" s="627"/>
      <c r="L1409" s="677"/>
      <c r="M1409" s="626"/>
      <c r="N1409" s="626"/>
      <c r="O1409" s="626"/>
      <c r="P1409" s="626"/>
      <c r="Q1409" s="626"/>
      <c r="R1409" s="626"/>
      <c r="S1409" s="626"/>
      <c r="T1409" s="626"/>
      <c r="U1409" s="626"/>
      <c r="V1409" s="626"/>
      <c r="W1409" s="626"/>
      <c r="X1409" s="626"/>
      <c r="Y1409" s="626"/>
      <c r="Z1409" s="626"/>
      <c r="AA1409" s="626"/>
      <c r="AB1409" s="626"/>
      <c r="AC1409" s="626"/>
      <c r="AD1409" s="626"/>
      <c r="AE1409" s="626"/>
      <c r="AF1409" s="626"/>
    </row>
    <row r="1410" spans="1:32" x14ac:dyDescent="0.25">
      <c r="A1410" s="626"/>
      <c r="B1410" s="626"/>
      <c r="F1410" s="626"/>
      <c r="H1410" s="626"/>
      <c r="I1410" s="626"/>
      <c r="J1410" s="626"/>
      <c r="K1410" s="627"/>
      <c r="L1410" s="677"/>
      <c r="M1410" s="626"/>
      <c r="N1410" s="626"/>
      <c r="O1410" s="626"/>
      <c r="P1410" s="626"/>
      <c r="Q1410" s="626"/>
      <c r="R1410" s="626"/>
      <c r="S1410" s="626"/>
      <c r="T1410" s="626"/>
      <c r="U1410" s="626"/>
      <c r="V1410" s="626"/>
      <c r="W1410" s="626"/>
      <c r="X1410" s="626"/>
      <c r="Y1410" s="626"/>
      <c r="Z1410" s="626"/>
      <c r="AA1410" s="626"/>
      <c r="AB1410" s="626"/>
      <c r="AC1410" s="626"/>
      <c r="AD1410" s="626"/>
      <c r="AE1410" s="626"/>
      <c r="AF1410" s="626"/>
    </row>
    <row r="1411" spans="1:32" x14ac:dyDescent="0.25">
      <c r="A1411" s="626"/>
      <c r="B1411" s="626"/>
      <c r="F1411" s="626"/>
      <c r="H1411" s="626"/>
      <c r="I1411" s="626"/>
      <c r="J1411" s="626"/>
      <c r="K1411" s="627"/>
      <c r="L1411" s="677"/>
      <c r="M1411" s="626"/>
      <c r="N1411" s="626"/>
      <c r="O1411" s="626"/>
      <c r="P1411" s="626"/>
      <c r="Q1411" s="626"/>
      <c r="R1411" s="626"/>
      <c r="S1411" s="626"/>
      <c r="T1411" s="626"/>
      <c r="U1411" s="626"/>
      <c r="V1411" s="626"/>
      <c r="W1411" s="626"/>
      <c r="X1411" s="626"/>
      <c r="Y1411" s="626"/>
      <c r="Z1411" s="626"/>
      <c r="AA1411" s="626"/>
      <c r="AB1411" s="626"/>
      <c r="AC1411" s="626"/>
      <c r="AD1411" s="626"/>
      <c r="AE1411" s="626"/>
      <c r="AF1411" s="626"/>
    </row>
    <row r="1412" spans="1:32" x14ac:dyDescent="0.25">
      <c r="A1412" s="626"/>
      <c r="B1412" s="626"/>
      <c r="F1412" s="626"/>
      <c r="H1412" s="626"/>
      <c r="I1412" s="626"/>
      <c r="J1412" s="626"/>
      <c r="K1412" s="627"/>
      <c r="L1412" s="677"/>
      <c r="M1412" s="626"/>
      <c r="N1412" s="626"/>
      <c r="O1412" s="626"/>
      <c r="P1412" s="626"/>
      <c r="Q1412" s="626"/>
      <c r="R1412" s="626"/>
      <c r="S1412" s="626"/>
      <c r="T1412" s="626"/>
      <c r="U1412" s="626"/>
      <c r="V1412" s="626"/>
      <c r="W1412" s="626"/>
      <c r="X1412" s="626"/>
      <c r="Y1412" s="626"/>
      <c r="Z1412" s="626"/>
      <c r="AA1412" s="626"/>
      <c r="AB1412" s="626"/>
      <c r="AC1412" s="626"/>
      <c r="AD1412" s="626"/>
      <c r="AE1412" s="626"/>
      <c r="AF1412" s="626"/>
    </row>
    <row r="1413" spans="1:32" x14ac:dyDescent="0.25">
      <c r="A1413" s="626"/>
      <c r="B1413" s="626"/>
      <c r="F1413" s="626"/>
      <c r="H1413" s="626"/>
      <c r="I1413" s="626"/>
      <c r="J1413" s="626"/>
      <c r="K1413" s="627"/>
      <c r="L1413" s="677"/>
      <c r="M1413" s="626"/>
      <c r="N1413" s="626"/>
      <c r="O1413" s="626"/>
      <c r="P1413" s="626"/>
      <c r="Q1413" s="626"/>
      <c r="R1413" s="626"/>
      <c r="S1413" s="626"/>
      <c r="T1413" s="626"/>
      <c r="U1413" s="626"/>
      <c r="V1413" s="626"/>
      <c r="W1413" s="626"/>
      <c r="X1413" s="626"/>
      <c r="Y1413" s="626"/>
      <c r="Z1413" s="626"/>
      <c r="AA1413" s="626"/>
      <c r="AB1413" s="626"/>
      <c r="AC1413" s="626"/>
      <c r="AD1413" s="626"/>
      <c r="AE1413" s="626"/>
      <c r="AF1413" s="626"/>
    </row>
    <row r="1414" spans="1:32" x14ac:dyDescent="0.25">
      <c r="A1414" s="626"/>
      <c r="B1414" s="626"/>
      <c r="F1414" s="626"/>
      <c r="H1414" s="626"/>
      <c r="I1414" s="626"/>
      <c r="J1414" s="626"/>
      <c r="K1414" s="627"/>
      <c r="L1414" s="677"/>
      <c r="M1414" s="626"/>
      <c r="N1414" s="626"/>
      <c r="O1414" s="626"/>
      <c r="P1414" s="626"/>
      <c r="Q1414" s="626"/>
      <c r="R1414" s="626"/>
      <c r="S1414" s="626"/>
      <c r="T1414" s="626"/>
      <c r="U1414" s="626"/>
      <c r="V1414" s="626"/>
      <c r="W1414" s="626"/>
      <c r="X1414" s="626"/>
      <c r="Y1414" s="626"/>
      <c r="Z1414" s="626"/>
      <c r="AA1414" s="626"/>
      <c r="AB1414" s="626"/>
      <c r="AC1414" s="626"/>
      <c r="AD1414" s="626"/>
      <c r="AE1414" s="626"/>
      <c r="AF1414" s="626"/>
    </row>
    <row r="1415" spans="1:32" x14ac:dyDescent="0.25">
      <c r="A1415" s="626"/>
      <c r="B1415" s="626"/>
      <c r="F1415" s="626"/>
      <c r="H1415" s="626"/>
      <c r="I1415" s="626"/>
      <c r="J1415" s="626"/>
      <c r="K1415" s="627"/>
      <c r="L1415" s="677"/>
      <c r="M1415" s="626"/>
      <c r="N1415" s="626"/>
      <c r="O1415" s="626"/>
      <c r="P1415" s="626"/>
      <c r="Q1415" s="626"/>
      <c r="R1415" s="626"/>
      <c r="S1415" s="626"/>
      <c r="T1415" s="626"/>
      <c r="U1415" s="626"/>
      <c r="V1415" s="626"/>
      <c r="W1415" s="626"/>
      <c r="X1415" s="626"/>
      <c r="Y1415" s="626"/>
      <c r="Z1415" s="626"/>
      <c r="AA1415" s="626"/>
      <c r="AB1415" s="626"/>
      <c r="AC1415" s="626"/>
      <c r="AD1415" s="626"/>
      <c r="AE1415" s="626"/>
      <c r="AF1415" s="626"/>
    </row>
    <row r="1416" spans="1:32" x14ac:dyDescent="0.25">
      <c r="A1416" s="626"/>
      <c r="B1416" s="626"/>
      <c r="F1416" s="626"/>
      <c r="H1416" s="626"/>
      <c r="I1416" s="626"/>
      <c r="J1416" s="626"/>
      <c r="K1416" s="627"/>
      <c r="L1416" s="677"/>
      <c r="M1416" s="626"/>
      <c r="N1416" s="626"/>
      <c r="O1416" s="626"/>
      <c r="P1416" s="626"/>
      <c r="Q1416" s="626"/>
      <c r="R1416" s="626"/>
      <c r="S1416" s="626"/>
      <c r="T1416" s="626"/>
      <c r="U1416" s="626"/>
      <c r="V1416" s="626"/>
      <c r="W1416" s="626"/>
      <c r="X1416" s="626"/>
      <c r="Y1416" s="626"/>
      <c r="Z1416" s="626"/>
      <c r="AA1416" s="626"/>
      <c r="AB1416" s="626"/>
      <c r="AC1416" s="626"/>
      <c r="AD1416" s="626"/>
      <c r="AE1416" s="626"/>
      <c r="AF1416" s="626"/>
    </row>
    <row r="1417" spans="1:32" x14ac:dyDescent="0.25">
      <c r="A1417" s="626"/>
      <c r="B1417" s="626"/>
      <c r="F1417" s="626"/>
      <c r="H1417" s="626"/>
      <c r="I1417" s="626"/>
      <c r="J1417" s="626"/>
      <c r="K1417" s="627"/>
      <c r="L1417" s="677"/>
      <c r="M1417" s="626"/>
      <c r="N1417" s="626"/>
      <c r="O1417" s="626"/>
      <c r="P1417" s="626"/>
      <c r="Q1417" s="626"/>
      <c r="R1417" s="626"/>
      <c r="S1417" s="626"/>
      <c r="T1417" s="626"/>
      <c r="U1417" s="626"/>
      <c r="V1417" s="626"/>
      <c r="W1417" s="626"/>
      <c r="X1417" s="626"/>
      <c r="Y1417" s="626"/>
      <c r="Z1417" s="626"/>
      <c r="AA1417" s="626"/>
      <c r="AB1417" s="626"/>
      <c r="AC1417" s="626"/>
      <c r="AD1417" s="626"/>
      <c r="AE1417" s="626"/>
      <c r="AF1417" s="626"/>
    </row>
    <row r="1418" spans="1:32" x14ac:dyDescent="0.25">
      <c r="A1418" s="626"/>
      <c r="B1418" s="626"/>
      <c r="F1418" s="626"/>
      <c r="H1418" s="626"/>
      <c r="I1418" s="626"/>
      <c r="J1418" s="626"/>
      <c r="K1418" s="627"/>
      <c r="L1418" s="677"/>
      <c r="M1418" s="626"/>
      <c r="N1418" s="626"/>
      <c r="O1418" s="626"/>
      <c r="P1418" s="626"/>
      <c r="Q1418" s="626"/>
      <c r="R1418" s="626"/>
      <c r="S1418" s="626"/>
      <c r="T1418" s="626"/>
      <c r="U1418" s="626"/>
      <c r="V1418" s="626"/>
      <c r="W1418" s="626"/>
      <c r="X1418" s="626"/>
      <c r="Y1418" s="626"/>
      <c r="Z1418" s="626"/>
      <c r="AA1418" s="626"/>
      <c r="AB1418" s="626"/>
      <c r="AC1418" s="626"/>
      <c r="AD1418" s="626"/>
      <c r="AE1418" s="626"/>
      <c r="AF1418" s="626"/>
    </row>
    <row r="1419" spans="1:32" x14ac:dyDescent="0.25">
      <c r="A1419" s="626"/>
      <c r="B1419" s="626"/>
      <c r="F1419" s="626"/>
      <c r="H1419" s="626"/>
      <c r="I1419" s="626"/>
      <c r="J1419" s="626"/>
      <c r="K1419" s="627"/>
      <c r="L1419" s="677"/>
      <c r="M1419" s="626"/>
      <c r="N1419" s="626"/>
      <c r="O1419" s="626"/>
      <c r="P1419" s="626"/>
      <c r="Q1419" s="626"/>
      <c r="R1419" s="626"/>
      <c r="S1419" s="626"/>
      <c r="T1419" s="626"/>
      <c r="U1419" s="626"/>
      <c r="V1419" s="626"/>
      <c r="W1419" s="626"/>
      <c r="X1419" s="626"/>
      <c r="Y1419" s="626"/>
      <c r="Z1419" s="626"/>
      <c r="AA1419" s="626"/>
      <c r="AB1419" s="626"/>
      <c r="AC1419" s="626"/>
      <c r="AD1419" s="626"/>
      <c r="AE1419" s="626"/>
      <c r="AF1419" s="626"/>
    </row>
    <row r="1420" spans="1:32" x14ac:dyDescent="0.25">
      <c r="A1420" s="626"/>
      <c r="B1420" s="626"/>
      <c r="F1420" s="626"/>
      <c r="H1420" s="626"/>
      <c r="I1420" s="626"/>
      <c r="J1420" s="626"/>
      <c r="K1420" s="627"/>
      <c r="L1420" s="677"/>
      <c r="M1420" s="626"/>
      <c r="N1420" s="626"/>
      <c r="O1420" s="626"/>
      <c r="P1420" s="626"/>
      <c r="Q1420" s="626"/>
      <c r="R1420" s="626"/>
      <c r="S1420" s="626"/>
      <c r="T1420" s="626"/>
      <c r="U1420" s="626"/>
      <c r="V1420" s="626"/>
      <c r="W1420" s="626"/>
      <c r="X1420" s="626"/>
      <c r="Y1420" s="626"/>
      <c r="Z1420" s="626"/>
      <c r="AA1420" s="626"/>
      <c r="AB1420" s="626"/>
      <c r="AC1420" s="626"/>
      <c r="AD1420" s="626"/>
      <c r="AE1420" s="626"/>
      <c r="AF1420" s="626"/>
    </row>
    <row r="1421" spans="1:32" x14ac:dyDescent="0.25">
      <c r="A1421" s="626"/>
      <c r="B1421" s="626"/>
      <c r="F1421" s="626"/>
      <c r="H1421" s="626"/>
      <c r="I1421" s="626"/>
      <c r="J1421" s="626"/>
      <c r="K1421" s="627"/>
      <c r="L1421" s="677"/>
      <c r="M1421" s="626"/>
      <c r="N1421" s="626"/>
      <c r="O1421" s="626"/>
      <c r="P1421" s="626"/>
      <c r="Q1421" s="626"/>
      <c r="R1421" s="626"/>
      <c r="S1421" s="626"/>
      <c r="T1421" s="626"/>
      <c r="U1421" s="626"/>
      <c r="V1421" s="626"/>
      <c r="W1421" s="626"/>
      <c r="X1421" s="626"/>
      <c r="Y1421" s="626"/>
      <c r="Z1421" s="626"/>
      <c r="AA1421" s="626"/>
      <c r="AB1421" s="626"/>
      <c r="AC1421" s="626"/>
      <c r="AD1421" s="626"/>
      <c r="AE1421" s="626"/>
      <c r="AF1421" s="626"/>
    </row>
    <row r="1422" spans="1:32" x14ac:dyDescent="0.25">
      <c r="A1422" s="626"/>
      <c r="B1422" s="626"/>
      <c r="F1422" s="626"/>
      <c r="H1422" s="626"/>
      <c r="I1422" s="626"/>
      <c r="J1422" s="626"/>
      <c r="K1422" s="627"/>
      <c r="L1422" s="677"/>
      <c r="M1422" s="626"/>
      <c r="N1422" s="626"/>
      <c r="O1422" s="626"/>
      <c r="P1422" s="626"/>
      <c r="Q1422" s="626"/>
      <c r="R1422" s="626"/>
      <c r="S1422" s="626"/>
      <c r="T1422" s="626"/>
      <c r="U1422" s="626"/>
      <c r="V1422" s="626"/>
      <c r="W1422" s="626"/>
      <c r="X1422" s="626"/>
      <c r="Y1422" s="626"/>
      <c r="Z1422" s="626"/>
      <c r="AA1422" s="626"/>
      <c r="AB1422" s="626"/>
      <c r="AC1422" s="626"/>
      <c r="AD1422" s="626"/>
      <c r="AE1422" s="626"/>
      <c r="AF1422" s="626"/>
    </row>
    <row r="1423" spans="1:32" x14ac:dyDescent="0.25">
      <c r="A1423" s="626"/>
      <c r="B1423" s="626"/>
      <c r="F1423" s="626"/>
      <c r="H1423" s="626"/>
      <c r="I1423" s="626"/>
      <c r="J1423" s="626"/>
      <c r="K1423" s="627"/>
      <c r="L1423" s="677"/>
      <c r="M1423" s="626"/>
      <c r="N1423" s="626"/>
      <c r="O1423" s="626"/>
      <c r="P1423" s="626"/>
      <c r="Q1423" s="626"/>
      <c r="R1423" s="626"/>
      <c r="S1423" s="626"/>
      <c r="T1423" s="626"/>
      <c r="U1423" s="626"/>
      <c r="V1423" s="626"/>
      <c r="W1423" s="626"/>
      <c r="X1423" s="626"/>
      <c r="Y1423" s="626"/>
      <c r="Z1423" s="626"/>
      <c r="AA1423" s="626"/>
      <c r="AB1423" s="626"/>
      <c r="AC1423" s="626"/>
      <c r="AD1423" s="626"/>
      <c r="AE1423" s="626"/>
      <c r="AF1423" s="626"/>
    </row>
    <row r="1424" spans="1:32" x14ac:dyDescent="0.25">
      <c r="A1424" s="626"/>
      <c r="B1424" s="626"/>
      <c r="F1424" s="626"/>
      <c r="H1424" s="626"/>
      <c r="I1424" s="626"/>
      <c r="J1424" s="626"/>
      <c r="K1424" s="627"/>
      <c r="L1424" s="677"/>
      <c r="M1424" s="626"/>
      <c r="N1424" s="626"/>
      <c r="O1424" s="626"/>
      <c r="P1424" s="626"/>
      <c r="Q1424" s="626"/>
      <c r="R1424" s="626"/>
      <c r="S1424" s="626"/>
      <c r="T1424" s="626"/>
      <c r="U1424" s="626"/>
      <c r="V1424" s="626"/>
      <c r="W1424" s="626"/>
      <c r="X1424" s="626"/>
      <c r="Y1424" s="626"/>
      <c r="Z1424" s="626"/>
      <c r="AA1424" s="626"/>
      <c r="AB1424" s="626"/>
      <c r="AC1424" s="626"/>
      <c r="AD1424" s="626"/>
      <c r="AE1424" s="626"/>
      <c r="AF1424" s="626"/>
    </row>
    <row r="1425" spans="1:32" x14ac:dyDescent="0.25">
      <c r="A1425" s="626"/>
      <c r="B1425" s="626"/>
      <c r="F1425" s="626"/>
      <c r="H1425" s="626"/>
      <c r="I1425" s="626"/>
      <c r="J1425" s="626"/>
      <c r="K1425" s="627"/>
      <c r="L1425" s="677"/>
      <c r="M1425" s="626"/>
      <c r="N1425" s="626"/>
      <c r="O1425" s="626"/>
      <c r="P1425" s="626"/>
      <c r="Q1425" s="626"/>
      <c r="R1425" s="626"/>
      <c r="S1425" s="626"/>
      <c r="T1425" s="626"/>
      <c r="U1425" s="626"/>
      <c r="V1425" s="626"/>
      <c r="W1425" s="626"/>
      <c r="X1425" s="626"/>
      <c r="Y1425" s="626"/>
      <c r="Z1425" s="626"/>
      <c r="AA1425" s="626"/>
      <c r="AB1425" s="626"/>
      <c r="AC1425" s="626"/>
      <c r="AD1425" s="626"/>
      <c r="AE1425" s="626"/>
      <c r="AF1425" s="626"/>
    </row>
    <row r="1426" spans="1:32" x14ac:dyDescent="0.25">
      <c r="A1426" s="626"/>
      <c r="B1426" s="626"/>
      <c r="F1426" s="626"/>
      <c r="H1426" s="626"/>
      <c r="I1426" s="626"/>
      <c r="J1426" s="626"/>
      <c r="K1426" s="627"/>
      <c r="L1426" s="677"/>
      <c r="M1426" s="626"/>
      <c r="N1426" s="626"/>
      <c r="O1426" s="626"/>
      <c r="P1426" s="626"/>
      <c r="Q1426" s="626"/>
      <c r="R1426" s="626"/>
      <c r="S1426" s="626"/>
      <c r="T1426" s="626"/>
      <c r="U1426" s="626"/>
      <c r="V1426" s="626"/>
      <c r="W1426" s="626"/>
      <c r="X1426" s="626"/>
      <c r="Y1426" s="626"/>
      <c r="Z1426" s="626"/>
      <c r="AA1426" s="626"/>
      <c r="AB1426" s="626"/>
      <c r="AC1426" s="626"/>
      <c r="AD1426" s="626"/>
      <c r="AE1426" s="626"/>
      <c r="AF1426" s="626"/>
    </row>
    <row r="1427" spans="1:32" x14ac:dyDescent="0.25">
      <c r="A1427" s="626"/>
      <c r="B1427" s="626"/>
      <c r="F1427" s="626"/>
      <c r="H1427" s="626"/>
      <c r="I1427" s="626"/>
      <c r="J1427" s="626"/>
      <c r="K1427" s="627"/>
      <c r="L1427" s="677"/>
      <c r="M1427" s="626"/>
      <c r="N1427" s="626"/>
      <c r="O1427" s="626"/>
      <c r="P1427" s="626"/>
      <c r="Q1427" s="626"/>
      <c r="R1427" s="626"/>
      <c r="S1427" s="626"/>
      <c r="T1427" s="626"/>
      <c r="U1427" s="626"/>
      <c r="V1427" s="626"/>
      <c r="W1427" s="626"/>
      <c r="X1427" s="626"/>
      <c r="Y1427" s="626"/>
      <c r="Z1427" s="626"/>
      <c r="AA1427" s="626"/>
      <c r="AB1427" s="626"/>
      <c r="AC1427" s="626"/>
      <c r="AD1427" s="626"/>
      <c r="AE1427" s="626"/>
      <c r="AF1427" s="626"/>
    </row>
    <row r="1428" spans="1:32" x14ac:dyDescent="0.25">
      <c r="A1428" s="626"/>
      <c r="B1428" s="626"/>
      <c r="F1428" s="626"/>
      <c r="H1428" s="626"/>
      <c r="I1428" s="626"/>
      <c r="J1428" s="626"/>
      <c r="K1428" s="627"/>
      <c r="L1428" s="677"/>
      <c r="M1428" s="626"/>
      <c r="N1428" s="626"/>
      <c r="O1428" s="626"/>
      <c r="P1428" s="626"/>
      <c r="Q1428" s="626"/>
      <c r="R1428" s="626"/>
      <c r="S1428" s="626"/>
      <c r="T1428" s="626"/>
      <c r="U1428" s="626"/>
      <c r="V1428" s="626"/>
      <c r="W1428" s="626"/>
      <c r="X1428" s="626"/>
      <c r="Y1428" s="626"/>
      <c r="Z1428" s="626"/>
      <c r="AA1428" s="626"/>
      <c r="AB1428" s="626"/>
      <c r="AC1428" s="626"/>
      <c r="AD1428" s="626"/>
      <c r="AE1428" s="626"/>
      <c r="AF1428" s="626"/>
    </row>
    <row r="1429" spans="1:32" x14ac:dyDescent="0.25">
      <c r="A1429" s="626"/>
      <c r="B1429" s="626"/>
      <c r="F1429" s="626"/>
      <c r="H1429" s="626"/>
      <c r="I1429" s="626"/>
      <c r="J1429" s="626"/>
      <c r="K1429" s="627"/>
      <c r="L1429" s="677"/>
      <c r="M1429" s="626"/>
      <c r="N1429" s="626"/>
      <c r="O1429" s="626"/>
      <c r="P1429" s="626"/>
      <c r="Q1429" s="626"/>
      <c r="R1429" s="626"/>
      <c r="S1429" s="626"/>
      <c r="T1429" s="626"/>
      <c r="U1429" s="626"/>
      <c r="V1429" s="626"/>
      <c r="W1429" s="626"/>
      <c r="X1429" s="626"/>
      <c r="Y1429" s="626"/>
      <c r="Z1429" s="626"/>
      <c r="AA1429" s="626"/>
      <c r="AB1429" s="626"/>
      <c r="AC1429" s="626"/>
      <c r="AD1429" s="626"/>
      <c r="AE1429" s="626"/>
      <c r="AF1429" s="626"/>
    </row>
    <row r="1430" spans="1:32" x14ac:dyDescent="0.25">
      <c r="A1430" s="626"/>
      <c r="B1430" s="626"/>
      <c r="F1430" s="626"/>
      <c r="H1430" s="626"/>
      <c r="I1430" s="626"/>
      <c r="J1430" s="626"/>
      <c r="K1430" s="627"/>
      <c r="L1430" s="677"/>
      <c r="M1430" s="626"/>
      <c r="N1430" s="626"/>
      <c r="O1430" s="626"/>
      <c r="P1430" s="626"/>
      <c r="Q1430" s="626"/>
      <c r="R1430" s="626"/>
      <c r="S1430" s="626"/>
      <c r="T1430" s="626"/>
      <c r="U1430" s="626"/>
      <c r="V1430" s="626"/>
      <c r="W1430" s="626"/>
      <c r="X1430" s="626"/>
      <c r="Y1430" s="626"/>
      <c r="Z1430" s="626"/>
      <c r="AA1430" s="626"/>
      <c r="AB1430" s="626"/>
      <c r="AC1430" s="626"/>
      <c r="AD1430" s="626"/>
      <c r="AE1430" s="626"/>
      <c r="AF1430" s="626"/>
    </row>
    <row r="1431" spans="1:32" x14ac:dyDescent="0.25">
      <c r="A1431" s="626"/>
      <c r="B1431" s="626"/>
      <c r="F1431" s="626"/>
      <c r="H1431" s="626"/>
      <c r="I1431" s="626"/>
      <c r="J1431" s="626"/>
      <c r="K1431" s="627"/>
      <c r="L1431" s="677"/>
      <c r="M1431" s="626"/>
      <c r="N1431" s="626"/>
      <c r="O1431" s="626"/>
      <c r="P1431" s="626"/>
      <c r="Q1431" s="626"/>
      <c r="R1431" s="626"/>
      <c r="S1431" s="626"/>
      <c r="T1431" s="626"/>
      <c r="U1431" s="626"/>
      <c r="V1431" s="626"/>
      <c r="W1431" s="626"/>
      <c r="X1431" s="626"/>
      <c r="Y1431" s="626"/>
      <c r="Z1431" s="626"/>
      <c r="AA1431" s="626"/>
      <c r="AB1431" s="626"/>
      <c r="AC1431" s="626"/>
      <c r="AD1431" s="626"/>
      <c r="AE1431" s="626"/>
      <c r="AF1431" s="626"/>
    </row>
    <row r="1432" spans="1:32" x14ac:dyDescent="0.25">
      <c r="A1432" s="626"/>
      <c r="B1432" s="626"/>
      <c r="F1432" s="626"/>
      <c r="H1432" s="626"/>
      <c r="I1432" s="626"/>
      <c r="J1432" s="626"/>
      <c r="K1432" s="627"/>
      <c r="L1432" s="677"/>
      <c r="M1432" s="626"/>
      <c r="N1432" s="626"/>
      <c r="O1432" s="626"/>
      <c r="P1432" s="626"/>
      <c r="Q1432" s="626"/>
      <c r="R1432" s="626"/>
      <c r="S1432" s="626"/>
      <c r="T1432" s="626"/>
      <c r="U1432" s="626"/>
      <c r="V1432" s="626"/>
      <c r="W1432" s="626"/>
      <c r="X1432" s="626"/>
      <c r="Y1432" s="626"/>
      <c r="Z1432" s="626"/>
      <c r="AA1432" s="626"/>
      <c r="AB1432" s="626"/>
      <c r="AC1432" s="626"/>
      <c r="AD1432" s="626"/>
      <c r="AE1432" s="626"/>
      <c r="AF1432" s="626"/>
    </row>
    <row r="1433" spans="1:32" x14ac:dyDescent="0.25">
      <c r="A1433" s="626"/>
      <c r="B1433" s="626"/>
      <c r="F1433" s="626"/>
      <c r="H1433" s="626"/>
      <c r="I1433" s="626"/>
      <c r="J1433" s="626"/>
      <c r="K1433" s="627"/>
      <c r="L1433" s="677"/>
      <c r="M1433" s="626"/>
      <c r="N1433" s="626"/>
      <c r="O1433" s="626"/>
      <c r="P1433" s="626"/>
      <c r="Q1433" s="626"/>
      <c r="R1433" s="626"/>
      <c r="S1433" s="626"/>
      <c r="T1433" s="626"/>
      <c r="U1433" s="626"/>
      <c r="V1433" s="626"/>
      <c r="W1433" s="626"/>
      <c r="X1433" s="626"/>
      <c r="Y1433" s="626"/>
      <c r="Z1433" s="626"/>
      <c r="AA1433" s="626"/>
      <c r="AB1433" s="626"/>
      <c r="AC1433" s="626"/>
      <c r="AD1433" s="626"/>
      <c r="AE1433" s="626"/>
      <c r="AF1433" s="626"/>
    </row>
    <row r="1434" spans="1:32" x14ac:dyDescent="0.25">
      <c r="A1434" s="626"/>
      <c r="B1434" s="626"/>
      <c r="F1434" s="626"/>
      <c r="H1434" s="626"/>
      <c r="I1434" s="626"/>
      <c r="J1434" s="626"/>
      <c r="K1434" s="627"/>
      <c r="L1434" s="677"/>
      <c r="M1434" s="626"/>
      <c r="N1434" s="626"/>
      <c r="O1434" s="626"/>
      <c r="P1434" s="626"/>
      <c r="Q1434" s="626"/>
      <c r="R1434" s="626"/>
      <c r="S1434" s="626"/>
      <c r="T1434" s="626"/>
      <c r="U1434" s="626"/>
      <c r="V1434" s="626"/>
      <c r="W1434" s="626"/>
      <c r="X1434" s="626"/>
      <c r="Y1434" s="626"/>
      <c r="Z1434" s="626"/>
      <c r="AA1434" s="626"/>
      <c r="AB1434" s="626"/>
      <c r="AC1434" s="626"/>
      <c r="AD1434" s="626"/>
      <c r="AE1434" s="626"/>
      <c r="AF1434" s="626"/>
    </row>
    <row r="1435" spans="1:32" x14ac:dyDescent="0.25">
      <c r="A1435" s="626"/>
      <c r="B1435" s="626"/>
      <c r="F1435" s="626"/>
      <c r="H1435" s="626"/>
      <c r="I1435" s="626"/>
      <c r="J1435" s="626"/>
      <c r="K1435" s="627"/>
      <c r="L1435" s="677"/>
      <c r="M1435" s="626"/>
      <c r="N1435" s="626"/>
      <c r="O1435" s="626"/>
      <c r="P1435" s="626"/>
      <c r="Q1435" s="626"/>
      <c r="R1435" s="626"/>
      <c r="S1435" s="626"/>
      <c r="T1435" s="626"/>
      <c r="U1435" s="626"/>
      <c r="V1435" s="626"/>
      <c r="W1435" s="626"/>
      <c r="X1435" s="626"/>
      <c r="Y1435" s="626"/>
      <c r="Z1435" s="626"/>
      <c r="AA1435" s="626"/>
      <c r="AB1435" s="626"/>
      <c r="AC1435" s="626"/>
      <c r="AD1435" s="626"/>
      <c r="AE1435" s="626"/>
      <c r="AF1435" s="626"/>
    </row>
    <row r="1436" spans="1:32" x14ac:dyDescent="0.25">
      <c r="A1436" s="626"/>
      <c r="B1436" s="626"/>
      <c r="F1436" s="626"/>
      <c r="H1436" s="626"/>
      <c r="I1436" s="626"/>
      <c r="J1436" s="626"/>
      <c r="K1436" s="627"/>
      <c r="L1436" s="677"/>
      <c r="M1436" s="626"/>
      <c r="N1436" s="626"/>
      <c r="O1436" s="626"/>
      <c r="P1436" s="626"/>
      <c r="Q1436" s="626"/>
      <c r="R1436" s="626"/>
      <c r="S1436" s="626"/>
      <c r="T1436" s="626"/>
      <c r="U1436" s="626"/>
      <c r="V1436" s="626"/>
      <c r="W1436" s="626"/>
      <c r="X1436" s="626"/>
      <c r="Y1436" s="626"/>
      <c r="Z1436" s="626"/>
      <c r="AA1436" s="626"/>
      <c r="AB1436" s="626"/>
      <c r="AC1436" s="626"/>
      <c r="AD1436" s="626"/>
      <c r="AE1436" s="626"/>
      <c r="AF1436" s="626"/>
    </row>
    <row r="1437" spans="1:32" x14ac:dyDescent="0.25">
      <c r="A1437" s="626"/>
      <c r="B1437" s="626"/>
      <c r="F1437" s="626"/>
      <c r="H1437" s="626"/>
      <c r="I1437" s="626"/>
      <c r="J1437" s="626"/>
      <c r="K1437" s="627"/>
      <c r="L1437" s="677"/>
      <c r="M1437" s="626"/>
      <c r="N1437" s="626"/>
      <c r="O1437" s="626"/>
      <c r="P1437" s="626"/>
      <c r="Q1437" s="626"/>
      <c r="R1437" s="626"/>
      <c r="S1437" s="626"/>
      <c r="T1437" s="626"/>
      <c r="U1437" s="626"/>
      <c r="V1437" s="626"/>
      <c r="W1437" s="626"/>
      <c r="X1437" s="626"/>
      <c r="Y1437" s="626"/>
      <c r="Z1437" s="626"/>
      <c r="AA1437" s="626"/>
      <c r="AB1437" s="626"/>
      <c r="AC1437" s="626"/>
      <c r="AD1437" s="626"/>
      <c r="AE1437" s="626"/>
      <c r="AF1437" s="626"/>
    </row>
    <row r="1438" spans="1:32" x14ac:dyDescent="0.25">
      <c r="A1438" s="626"/>
      <c r="B1438" s="626"/>
      <c r="F1438" s="626"/>
      <c r="H1438" s="626"/>
      <c r="I1438" s="626"/>
      <c r="J1438" s="626"/>
      <c r="K1438" s="627"/>
      <c r="L1438" s="677"/>
      <c r="M1438" s="626"/>
      <c r="N1438" s="626"/>
      <c r="O1438" s="626"/>
      <c r="P1438" s="626"/>
      <c r="Q1438" s="626"/>
      <c r="R1438" s="626"/>
      <c r="S1438" s="626"/>
      <c r="T1438" s="626"/>
      <c r="U1438" s="626"/>
      <c r="V1438" s="626"/>
      <c r="W1438" s="626"/>
      <c r="X1438" s="626"/>
      <c r="Y1438" s="626"/>
      <c r="Z1438" s="626"/>
      <c r="AA1438" s="626"/>
      <c r="AB1438" s="626"/>
      <c r="AC1438" s="626"/>
      <c r="AD1438" s="626"/>
      <c r="AE1438" s="626"/>
      <c r="AF1438" s="626"/>
    </row>
    <row r="1439" spans="1:32" x14ac:dyDescent="0.25">
      <c r="A1439" s="626"/>
      <c r="B1439" s="626"/>
      <c r="F1439" s="626"/>
      <c r="H1439" s="626"/>
      <c r="I1439" s="626"/>
      <c r="J1439" s="626"/>
      <c r="K1439" s="627"/>
      <c r="L1439" s="677"/>
      <c r="M1439" s="626"/>
      <c r="N1439" s="626"/>
      <c r="O1439" s="626"/>
      <c r="P1439" s="626"/>
      <c r="Q1439" s="626"/>
      <c r="R1439" s="626"/>
      <c r="S1439" s="626"/>
      <c r="T1439" s="626"/>
      <c r="U1439" s="626"/>
      <c r="V1439" s="626"/>
      <c r="W1439" s="626"/>
      <c r="X1439" s="626"/>
      <c r="Y1439" s="626"/>
      <c r="Z1439" s="626"/>
      <c r="AA1439" s="626"/>
      <c r="AB1439" s="626"/>
      <c r="AC1439" s="626"/>
      <c r="AD1439" s="626"/>
      <c r="AE1439" s="626"/>
      <c r="AF1439" s="626"/>
    </row>
    <row r="1440" spans="1:32" x14ac:dyDescent="0.25">
      <c r="A1440" s="626"/>
      <c r="B1440" s="626"/>
      <c r="F1440" s="626"/>
      <c r="H1440" s="626"/>
      <c r="I1440" s="626"/>
      <c r="J1440" s="626"/>
      <c r="K1440" s="627"/>
      <c r="L1440" s="677"/>
      <c r="M1440" s="626"/>
      <c r="N1440" s="626"/>
      <c r="O1440" s="626"/>
      <c r="P1440" s="626"/>
      <c r="Q1440" s="626"/>
      <c r="R1440" s="626"/>
      <c r="S1440" s="626"/>
      <c r="T1440" s="626"/>
      <c r="U1440" s="626"/>
      <c r="V1440" s="626"/>
      <c r="W1440" s="626"/>
      <c r="X1440" s="626"/>
      <c r="Y1440" s="626"/>
      <c r="Z1440" s="626"/>
      <c r="AA1440" s="626"/>
      <c r="AB1440" s="626"/>
      <c r="AC1440" s="626"/>
      <c r="AD1440" s="626"/>
      <c r="AE1440" s="626"/>
      <c r="AF1440" s="626"/>
    </row>
    <row r="1441" spans="1:32" x14ac:dyDescent="0.25">
      <c r="A1441" s="626"/>
      <c r="B1441" s="626"/>
      <c r="F1441" s="626"/>
      <c r="H1441" s="626"/>
      <c r="I1441" s="626"/>
      <c r="J1441" s="626"/>
      <c r="K1441" s="627"/>
      <c r="L1441" s="677"/>
      <c r="M1441" s="626"/>
      <c r="N1441" s="626"/>
      <c r="O1441" s="626"/>
      <c r="P1441" s="626"/>
      <c r="Q1441" s="626"/>
      <c r="R1441" s="626"/>
      <c r="S1441" s="626"/>
      <c r="T1441" s="626"/>
      <c r="U1441" s="626"/>
      <c r="V1441" s="626"/>
      <c r="W1441" s="626"/>
      <c r="X1441" s="626"/>
      <c r="Y1441" s="626"/>
      <c r="Z1441" s="626"/>
      <c r="AA1441" s="626"/>
      <c r="AB1441" s="626"/>
      <c r="AC1441" s="626"/>
      <c r="AD1441" s="626"/>
      <c r="AE1441" s="626"/>
      <c r="AF1441" s="626"/>
    </row>
    <row r="1442" spans="1:32" x14ac:dyDescent="0.25">
      <c r="A1442" s="626"/>
      <c r="B1442" s="626"/>
      <c r="F1442" s="626"/>
      <c r="H1442" s="626"/>
      <c r="I1442" s="626"/>
      <c r="J1442" s="626"/>
      <c r="K1442" s="627"/>
      <c r="L1442" s="677"/>
      <c r="M1442" s="626"/>
      <c r="N1442" s="626"/>
      <c r="O1442" s="626"/>
      <c r="P1442" s="626"/>
      <c r="Q1442" s="626"/>
      <c r="R1442" s="626"/>
      <c r="S1442" s="626"/>
      <c r="T1442" s="626"/>
      <c r="U1442" s="626"/>
      <c r="V1442" s="626"/>
      <c r="W1442" s="626"/>
      <c r="X1442" s="626"/>
      <c r="Y1442" s="626"/>
      <c r="Z1442" s="626"/>
      <c r="AA1442" s="626"/>
      <c r="AB1442" s="626"/>
      <c r="AC1442" s="626"/>
      <c r="AD1442" s="626"/>
      <c r="AE1442" s="626"/>
      <c r="AF1442" s="626"/>
    </row>
    <row r="1443" spans="1:32" x14ac:dyDescent="0.25">
      <c r="A1443" s="626"/>
      <c r="B1443" s="626"/>
      <c r="F1443" s="626"/>
      <c r="H1443" s="626"/>
      <c r="I1443" s="626"/>
      <c r="J1443" s="626"/>
      <c r="K1443" s="627"/>
      <c r="L1443" s="677"/>
      <c r="M1443" s="626"/>
      <c r="N1443" s="626"/>
      <c r="O1443" s="626"/>
      <c r="P1443" s="626"/>
      <c r="Q1443" s="626"/>
      <c r="R1443" s="626"/>
      <c r="S1443" s="626"/>
      <c r="T1443" s="626"/>
      <c r="U1443" s="626"/>
      <c r="V1443" s="626"/>
      <c r="W1443" s="626"/>
      <c r="X1443" s="626"/>
      <c r="Y1443" s="626"/>
      <c r="Z1443" s="626"/>
      <c r="AA1443" s="626"/>
      <c r="AB1443" s="626"/>
      <c r="AC1443" s="626"/>
      <c r="AD1443" s="626"/>
      <c r="AE1443" s="626"/>
      <c r="AF1443" s="626"/>
    </row>
    <row r="1444" spans="1:32" x14ac:dyDescent="0.25">
      <c r="A1444" s="626"/>
      <c r="B1444" s="626"/>
      <c r="F1444" s="626"/>
      <c r="H1444" s="626"/>
      <c r="I1444" s="626"/>
      <c r="J1444" s="626"/>
      <c r="K1444" s="627"/>
      <c r="L1444" s="677"/>
      <c r="M1444" s="626"/>
      <c r="N1444" s="626"/>
      <c r="O1444" s="626"/>
      <c r="P1444" s="626"/>
      <c r="Q1444" s="626"/>
      <c r="R1444" s="626"/>
      <c r="S1444" s="626"/>
      <c r="T1444" s="626"/>
      <c r="U1444" s="626"/>
      <c r="V1444" s="626"/>
      <c r="W1444" s="626"/>
      <c r="X1444" s="626"/>
      <c r="Y1444" s="626"/>
      <c r="Z1444" s="626"/>
      <c r="AA1444" s="626"/>
      <c r="AB1444" s="626"/>
      <c r="AC1444" s="626"/>
      <c r="AD1444" s="626"/>
      <c r="AE1444" s="626"/>
      <c r="AF1444" s="626"/>
    </row>
    <row r="1445" spans="1:32" x14ac:dyDescent="0.25">
      <c r="A1445" s="626"/>
      <c r="B1445" s="626"/>
      <c r="F1445" s="626"/>
      <c r="H1445" s="626"/>
      <c r="I1445" s="626"/>
      <c r="J1445" s="626"/>
      <c r="K1445" s="627"/>
      <c r="L1445" s="677"/>
      <c r="M1445" s="626"/>
      <c r="N1445" s="626"/>
      <c r="O1445" s="626"/>
      <c r="P1445" s="626"/>
      <c r="Q1445" s="626"/>
      <c r="R1445" s="626"/>
      <c r="S1445" s="626"/>
      <c r="T1445" s="626"/>
      <c r="U1445" s="626"/>
      <c r="V1445" s="626"/>
      <c r="W1445" s="626"/>
      <c r="X1445" s="626"/>
      <c r="Y1445" s="626"/>
      <c r="Z1445" s="626"/>
      <c r="AA1445" s="626"/>
      <c r="AB1445" s="626"/>
      <c r="AC1445" s="626"/>
      <c r="AD1445" s="626"/>
      <c r="AE1445" s="626"/>
      <c r="AF1445" s="626"/>
    </row>
    <row r="1446" spans="1:32" x14ac:dyDescent="0.25">
      <c r="A1446" s="626"/>
      <c r="B1446" s="626"/>
      <c r="F1446" s="626"/>
      <c r="H1446" s="626"/>
      <c r="I1446" s="626"/>
      <c r="J1446" s="626"/>
      <c r="K1446" s="627"/>
      <c r="L1446" s="677"/>
      <c r="M1446" s="626"/>
      <c r="N1446" s="626"/>
      <c r="O1446" s="626"/>
      <c r="P1446" s="626"/>
      <c r="Q1446" s="626"/>
      <c r="R1446" s="626"/>
      <c r="S1446" s="626"/>
      <c r="T1446" s="626"/>
      <c r="U1446" s="626"/>
      <c r="V1446" s="626"/>
      <c r="W1446" s="626"/>
      <c r="X1446" s="626"/>
      <c r="Y1446" s="626"/>
      <c r="Z1446" s="626"/>
      <c r="AA1446" s="626"/>
      <c r="AB1446" s="626"/>
      <c r="AC1446" s="626"/>
      <c r="AD1446" s="626"/>
      <c r="AE1446" s="626"/>
      <c r="AF1446" s="626"/>
    </row>
    <row r="1447" spans="1:32" x14ac:dyDescent="0.25">
      <c r="A1447" s="626"/>
      <c r="B1447" s="626"/>
      <c r="F1447" s="626"/>
      <c r="H1447" s="626"/>
      <c r="I1447" s="626"/>
      <c r="J1447" s="626"/>
      <c r="K1447" s="627"/>
      <c r="L1447" s="677"/>
      <c r="M1447" s="626"/>
      <c r="N1447" s="626"/>
      <c r="O1447" s="626"/>
      <c r="P1447" s="626"/>
      <c r="Q1447" s="626"/>
      <c r="R1447" s="626"/>
      <c r="S1447" s="626"/>
      <c r="T1447" s="626"/>
      <c r="U1447" s="626"/>
      <c r="V1447" s="626"/>
      <c r="W1447" s="626"/>
      <c r="X1447" s="626"/>
      <c r="Y1447" s="626"/>
      <c r="Z1447" s="626"/>
      <c r="AA1447" s="626"/>
      <c r="AB1447" s="626"/>
      <c r="AC1447" s="626"/>
      <c r="AD1447" s="626"/>
      <c r="AE1447" s="626"/>
      <c r="AF1447" s="626"/>
    </row>
    <row r="1448" spans="1:32" x14ac:dyDescent="0.25">
      <c r="A1448" s="626"/>
      <c r="B1448" s="626"/>
      <c r="F1448" s="626"/>
      <c r="H1448" s="626"/>
      <c r="I1448" s="626"/>
      <c r="J1448" s="626"/>
      <c r="K1448" s="627"/>
      <c r="L1448" s="677"/>
      <c r="M1448" s="626"/>
      <c r="N1448" s="626"/>
      <c r="O1448" s="626"/>
      <c r="P1448" s="626"/>
      <c r="Q1448" s="626"/>
      <c r="R1448" s="626"/>
      <c r="S1448" s="626"/>
      <c r="T1448" s="626"/>
      <c r="U1448" s="626"/>
      <c r="V1448" s="626"/>
      <c r="W1448" s="626"/>
      <c r="X1448" s="626"/>
      <c r="Y1448" s="626"/>
      <c r="Z1448" s="626"/>
      <c r="AA1448" s="626"/>
      <c r="AB1448" s="626"/>
      <c r="AC1448" s="626"/>
      <c r="AD1448" s="626"/>
      <c r="AE1448" s="626"/>
      <c r="AF1448" s="626"/>
    </row>
    <row r="1449" spans="1:32" x14ac:dyDescent="0.25">
      <c r="A1449" s="626"/>
      <c r="B1449" s="626"/>
      <c r="F1449" s="626"/>
      <c r="H1449" s="626"/>
      <c r="I1449" s="626"/>
      <c r="J1449" s="626"/>
      <c r="K1449" s="627"/>
      <c r="L1449" s="677"/>
      <c r="M1449" s="626"/>
      <c r="N1449" s="626"/>
      <c r="O1449" s="626"/>
      <c r="P1449" s="626"/>
      <c r="Q1449" s="626"/>
      <c r="R1449" s="626"/>
      <c r="S1449" s="626"/>
      <c r="T1449" s="626"/>
      <c r="U1449" s="626"/>
      <c r="V1449" s="626"/>
      <c r="W1449" s="626"/>
      <c r="X1449" s="626"/>
      <c r="Y1449" s="626"/>
      <c r="Z1449" s="626"/>
      <c r="AA1449" s="626"/>
      <c r="AB1449" s="626"/>
      <c r="AC1449" s="626"/>
      <c r="AD1449" s="626"/>
      <c r="AE1449" s="626"/>
      <c r="AF1449" s="626"/>
    </row>
    <row r="1450" spans="1:32" x14ac:dyDescent="0.25">
      <c r="A1450" s="626"/>
      <c r="B1450" s="626"/>
      <c r="F1450" s="626"/>
      <c r="H1450" s="626"/>
      <c r="I1450" s="626"/>
      <c r="J1450" s="626"/>
      <c r="K1450" s="627"/>
      <c r="L1450" s="677"/>
      <c r="M1450" s="626"/>
      <c r="N1450" s="626"/>
      <c r="O1450" s="626"/>
      <c r="P1450" s="626"/>
      <c r="Q1450" s="626"/>
      <c r="R1450" s="626"/>
      <c r="S1450" s="626"/>
      <c r="T1450" s="626"/>
      <c r="U1450" s="626"/>
      <c r="V1450" s="626"/>
      <c r="W1450" s="626"/>
      <c r="X1450" s="626"/>
      <c r="Y1450" s="626"/>
      <c r="Z1450" s="626"/>
      <c r="AA1450" s="626"/>
      <c r="AB1450" s="626"/>
      <c r="AC1450" s="626"/>
      <c r="AD1450" s="626"/>
      <c r="AE1450" s="626"/>
      <c r="AF1450" s="626"/>
    </row>
    <row r="1451" spans="1:32" x14ac:dyDescent="0.25">
      <c r="A1451" s="626"/>
      <c r="B1451" s="626"/>
      <c r="F1451" s="626"/>
      <c r="H1451" s="626"/>
      <c r="I1451" s="626"/>
      <c r="J1451" s="626"/>
      <c r="K1451" s="627"/>
      <c r="L1451" s="677"/>
      <c r="M1451" s="626"/>
      <c r="N1451" s="626"/>
      <c r="O1451" s="626"/>
      <c r="P1451" s="626"/>
      <c r="Q1451" s="626"/>
      <c r="R1451" s="626"/>
      <c r="S1451" s="626"/>
      <c r="T1451" s="626"/>
      <c r="U1451" s="626"/>
      <c r="V1451" s="626"/>
      <c r="W1451" s="626"/>
      <c r="X1451" s="626"/>
      <c r="Y1451" s="626"/>
      <c r="Z1451" s="626"/>
      <c r="AA1451" s="626"/>
      <c r="AB1451" s="626"/>
      <c r="AC1451" s="626"/>
      <c r="AD1451" s="626"/>
      <c r="AE1451" s="626"/>
      <c r="AF1451" s="626"/>
    </row>
    <row r="1452" spans="1:32" x14ac:dyDescent="0.25">
      <c r="A1452" s="626"/>
      <c r="B1452" s="626"/>
      <c r="F1452" s="626"/>
      <c r="H1452" s="626"/>
      <c r="I1452" s="626"/>
      <c r="J1452" s="626"/>
      <c r="K1452" s="627"/>
      <c r="L1452" s="677"/>
      <c r="M1452" s="626"/>
      <c r="N1452" s="626"/>
      <c r="O1452" s="626"/>
      <c r="P1452" s="626"/>
      <c r="Q1452" s="626"/>
      <c r="R1452" s="626"/>
      <c r="S1452" s="626"/>
      <c r="T1452" s="626"/>
      <c r="U1452" s="626"/>
      <c r="V1452" s="626"/>
      <c r="W1452" s="626"/>
      <c r="X1452" s="626"/>
      <c r="Y1452" s="626"/>
      <c r="Z1452" s="626"/>
      <c r="AA1452" s="626"/>
      <c r="AB1452" s="626"/>
      <c r="AC1452" s="626"/>
      <c r="AD1452" s="626"/>
      <c r="AE1452" s="626"/>
      <c r="AF1452" s="626"/>
    </row>
    <row r="1453" spans="1:32" x14ac:dyDescent="0.25">
      <c r="A1453" s="626"/>
      <c r="B1453" s="626"/>
      <c r="F1453" s="626"/>
      <c r="H1453" s="626"/>
      <c r="I1453" s="626"/>
      <c r="J1453" s="626"/>
      <c r="K1453" s="627"/>
      <c r="L1453" s="677"/>
      <c r="M1453" s="626"/>
      <c r="N1453" s="626"/>
      <c r="O1453" s="626"/>
      <c r="P1453" s="626"/>
      <c r="Q1453" s="626"/>
      <c r="R1453" s="626"/>
      <c r="S1453" s="626"/>
      <c r="T1453" s="626"/>
      <c r="U1453" s="626"/>
      <c r="V1453" s="626"/>
      <c r="W1453" s="626"/>
      <c r="X1453" s="626"/>
      <c r="Y1453" s="626"/>
      <c r="Z1453" s="626"/>
      <c r="AA1453" s="626"/>
      <c r="AB1453" s="626"/>
      <c r="AC1453" s="626"/>
      <c r="AD1453" s="626"/>
      <c r="AE1453" s="626"/>
      <c r="AF1453" s="626"/>
    </row>
    <row r="1454" spans="1:32" x14ac:dyDescent="0.25">
      <c r="A1454" s="626"/>
      <c r="B1454" s="626"/>
      <c r="F1454" s="626"/>
      <c r="H1454" s="626"/>
      <c r="I1454" s="626"/>
      <c r="J1454" s="626"/>
      <c r="K1454" s="627"/>
      <c r="L1454" s="677"/>
      <c r="M1454" s="626"/>
      <c r="N1454" s="626"/>
      <c r="O1454" s="626"/>
      <c r="P1454" s="626"/>
      <c r="Q1454" s="626"/>
      <c r="R1454" s="626"/>
      <c r="S1454" s="626"/>
      <c r="T1454" s="626"/>
      <c r="U1454" s="626"/>
      <c r="V1454" s="626"/>
      <c r="W1454" s="626"/>
      <c r="X1454" s="626"/>
      <c r="Y1454" s="626"/>
      <c r="Z1454" s="626"/>
      <c r="AA1454" s="626"/>
      <c r="AB1454" s="626"/>
      <c r="AC1454" s="626"/>
      <c r="AD1454" s="626"/>
      <c r="AE1454" s="626"/>
      <c r="AF1454" s="626"/>
    </row>
    <row r="1455" spans="1:32" x14ac:dyDescent="0.25">
      <c r="A1455" s="626"/>
      <c r="B1455" s="626"/>
      <c r="F1455" s="626"/>
      <c r="H1455" s="626"/>
      <c r="I1455" s="626"/>
      <c r="J1455" s="626"/>
      <c r="K1455" s="627"/>
      <c r="L1455" s="677"/>
      <c r="M1455" s="626"/>
      <c r="N1455" s="626"/>
      <c r="O1455" s="626"/>
      <c r="P1455" s="626"/>
      <c r="Q1455" s="626"/>
      <c r="R1455" s="626"/>
      <c r="S1455" s="626"/>
      <c r="T1455" s="626"/>
      <c r="U1455" s="626"/>
      <c r="V1455" s="626"/>
      <c r="W1455" s="626"/>
      <c r="X1455" s="626"/>
      <c r="Y1455" s="626"/>
      <c r="Z1455" s="626"/>
      <c r="AA1455" s="626"/>
      <c r="AB1455" s="626"/>
      <c r="AC1455" s="626"/>
      <c r="AD1455" s="626"/>
      <c r="AE1455" s="626"/>
      <c r="AF1455" s="626"/>
    </row>
    <row r="1456" spans="1:32" x14ac:dyDescent="0.25">
      <c r="A1456" s="626"/>
      <c r="B1456" s="626"/>
      <c r="F1456" s="626"/>
      <c r="H1456" s="626"/>
      <c r="I1456" s="626"/>
      <c r="J1456" s="626"/>
      <c r="K1456" s="627"/>
      <c r="L1456" s="677"/>
      <c r="M1456" s="626"/>
      <c r="N1456" s="626"/>
      <c r="O1456" s="626"/>
      <c r="P1456" s="626"/>
      <c r="Q1456" s="626"/>
      <c r="R1456" s="626"/>
      <c r="S1456" s="626"/>
      <c r="T1456" s="626"/>
      <c r="U1456" s="626"/>
      <c r="V1456" s="626"/>
      <c r="W1456" s="626"/>
      <c r="X1456" s="626"/>
      <c r="Y1456" s="626"/>
      <c r="Z1456" s="626"/>
      <c r="AA1456" s="626"/>
      <c r="AB1456" s="626"/>
      <c r="AC1456" s="626"/>
      <c r="AD1456" s="626"/>
      <c r="AE1456" s="626"/>
      <c r="AF1456" s="626"/>
    </row>
    <row r="1457" spans="1:32" x14ac:dyDescent="0.25">
      <c r="A1457" s="626"/>
      <c r="B1457" s="626"/>
      <c r="F1457" s="626"/>
      <c r="H1457" s="626"/>
      <c r="I1457" s="626"/>
      <c r="J1457" s="626"/>
      <c r="K1457" s="627"/>
      <c r="L1457" s="677"/>
      <c r="M1457" s="626"/>
      <c r="N1457" s="626"/>
      <c r="O1457" s="626"/>
      <c r="P1457" s="626"/>
      <c r="Q1457" s="626"/>
      <c r="R1457" s="626"/>
      <c r="S1457" s="626"/>
      <c r="T1457" s="626"/>
      <c r="U1457" s="626"/>
      <c r="V1457" s="626"/>
      <c r="W1457" s="626"/>
      <c r="X1457" s="626"/>
      <c r="Y1457" s="626"/>
      <c r="Z1457" s="626"/>
      <c r="AA1457" s="626"/>
      <c r="AB1457" s="626"/>
      <c r="AC1457" s="626"/>
      <c r="AD1457" s="626"/>
      <c r="AE1457" s="626"/>
      <c r="AF1457" s="626"/>
    </row>
    <row r="1458" spans="1:32" x14ac:dyDescent="0.25">
      <c r="A1458" s="626"/>
      <c r="B1458" s="626"/>
      <c r="F1458" s="626"/>
      <c r="H1458" s="626"/>
      <c r="I1458" s="626"/>
      <c r="J1458" s="626"/>
      <c r="K1458" s="627"/>
      <c r="L1458" s="677"/>
      <c r="M1458" s="626"/>
      <c r="N1458" s="626"/>
      <c r="O1458" s="626"/>
      <c r="P1458" s="626"/>
      <c r="Q1458" s="626"/>
      <c r="R1458" s="626"/>
      <c r="S1458" s="626"/>
      <c r="T1458" s="626"/>
      <c r="U1458" s="626"/>
      <c r="V1458" s="626"/>
      <c r="W1458" s="626"/>
      <c r="X1458" s="626"/>
      <c r="Y1458" s="626"/>
      <c r="Z1458" s="626"/>
      <c r="AA1458" s="626"/>
      <c r="AB1458" s="626"/>
      <c r="AC1458" s="626"/>
      <c r="AD1458" s="626"/>
      <c r="AE1458" s="626"/>
      <c r="AF1458" s="626"/>
    </row>
    <row r="1459" spans="1:32" x14ac:dyDescent="0.25">
      <c r="A1459" s="626"/>
      <c r="B1459" s="626"/>
      <c r="F1459" s="626"/>
      <c r="H1459" s="626"/>
      <c r="I1459" s="626"/>
      <c r="J1459" s="626"/>
      <c r="K1459" s="627"/>
      <c r="L1459" s="677"/>
      <c r="M1459" s="626"/>
      <c r="N1459" s="626"/>
      <c r="O1459" s="626"/>
      <c r="P1459" s="626"/>
      <c r="Q1459" s="626"/>
      <c r="R1459" s="626"/>
      <c r="S1459" s="626"/>
      <c r="T1459" s="626"/>
      <c r="U1459" s="626"/>
      <c r="V1459" s="626"/>
      <c r="W1459" s="626"/>
      <c r="X1459" s="626"/>
      <c r="Y1459" s="626"/>
      <c r="Z1459" s="626"/>
      <c r="AA1459" s="626"/>
      <c r="AB1459" s="626"/>
      <c r="AC1459" s="626"/>
      <c r="AD1459" s="626"/>
      <c r="AE1459" s="626"/>
      <c r="AF1459" s="626"/>
    </row>
    <row r="1460" spans="1:32" x14ac:dyDescent="0.25">
      <c r="A1460" s="626"/>
      <c r="B1460" s="626"/>
      <c r="F1460" s="626"/>
      <c r="H1460" s="626"/>
      <c r="I1460" s="626"/>
      <c r="J1460" s="626"/>
      <c r="K1460" s="627"/>
      <c r="L1460" s="677"/>
      <c r="M1460" s="626"/>
      <c r="N1460" s="626"/>
      <c r="O1460" s="626"/>
      <c r="P1460" s="626"/>
      <c r="Q1460" s="626"/>
      <c r="R1460" s="626"/>
      <c r="S1460" s="626"/>
      <c r="T1460" s="626"/>
      <c r="U1460" s="626"/>
      <c r="V1460" s="626"/>
      <c r="W1460" s="626"/>
      <c r="X1460" s="626"/>
      <c r="Y1460" s="626"/>
      <c r="Z1460" s="626"/>
      <c r="AA1460" s="626"/>
      <c r="AB1460" s="626"/>
      <c r="AC1460" s="626"/>
      <c r="AD1460" s="626"/>
      <c r="AE1460" s="626"/>
      <c r="AF1460" s="626"/>
    </row>
    <row r="1461" spans="1:32" x14ac:dyDescent="0.25">
      <c r="A1461" s="626"/>
      <c r="B1461" s="626"/>
      <c r="F1461" s="626"/>
      <c r="H1461" s="626"/>
      <c r="I1461" s="626"/>
      <c r="J1461" s="626"/>
      <c r="K1461" s="627"/>
      <c r="L1461" s="677"/>
      <c r="M1461" s="626"/>
      <c r="N1461" s="626"/>
      <c r="O1461" s="626"/>
      <c r="P1461" s="626"/>
      <c r="Q1461" s="626"/>
      <c r="R1461" s="626"/>
      <c r="S1461" s="626"/>
      <c r="T1461" s="626"/>
      <c r="U1461" s="626"/>
      <c r="V1461" s="626"/>
      <c r="W1461" s="626"/>
      <c r="X1461" s="626"/>
      <c r="Y1461" s="626"/>
      <c r="Z1461" s="626"/>
      <c r="AA1461" s="626"/>
      <c r="AB1461" s="626"/>
      <c r="AC1461" s="626"/>
      <c r="AD1461" s="626"/>
      <c r="AE1461" s="626"/>
      <c r="AF1461" s="626"/>
    </row>
    <row r="1462" spans="1:32" x14ac:dyDescent="0.25">
      <c r="A1462" s="626"/>
      <c r="B1462" s="626"/>
      <c r="F1462" s="626"/>
      <c r="H1462" s="626"/>
      <c r="I1462" s="626"/>
      <c r="J1462" s="626"/>
      <c r="K1462" s="627"/>
      <c r="L1462" s="677"/>
      <c r="M1462" s="626"/>
      <c r="N1462" s="626"/>
      <c r="O1462" s="626"/>
      <c r="P1462" s="626"/>
      <c r="Q1462" s="626"/>
      <c r="R1462" s="626"/>
      <c r="S1462" s="626"/>
      <c r="T1462" s="626"/>
      <c r="U1462" s="626"/>
      <c r="V1462" s="626"/>
      <c r="W1462" s="626"/>
      <c r="X1462" s="626"/>
      <c r="Y1462" s="626"/>
      <c r="Z1462" s="626"/>
      <c r="AA1462" s="626"/>
      <c r="AB1462" s="626"/>
      <c r="AC1462" s="626"/>
      <c r="AD1462" s="626"/>
      <c r="AE1462" s="626"/>
      <c r="AF1462" s="626"/>
    </row>
    <row r="1463" spans="1:32" x14ac:dyDescent="0.25">
      <c r="A1463" s="626"/>
      <c r="B1463" s="626"/>
      <c r="F1463" s="626"/>
      <c r="H1463" s="626"/>
      <c r="I1463" s="626"/>
      <c r="J1463" s="626"/>
      <c r="K1463" s="627"/>
      <c r="L1463" s="677"/>
      <c r="M1463" s="626"/>
      <c r="N1463" s="626"/>
      <c r="O1463" s="626"/>
      <c r="P1463" s="626"/>
      <c r="Q1463" s="626"/>
      <c r="R1463" s="626"/>
      <c r="S1463" s="626"/>
      <c r="T1463" s="626"/>
      <c r="U1463" s="626"/>
      <c r="V1463" s="626"/>
      <c r="W1463" s="626"/>
      <c r="X1463" s="626"/>
      <c r="Y1463" s="626"/>
      <c r="Z1463" s="626"/>
      <c r="AA1463" s="626"/>
      <c r="AB1463" s="626"/>
      <c r="AC1463" s="626"/>
      <c r="AD1463" s="626"/>
      <c r="AE1463" s="626"/>
      <c r="AF1463" s="626"/>
    </row>
    <row r="1464" spans="1:32" x14ac:dyDescent="0.25">
      <c r="A1464" s="626"/>
      <c r="B1464" s="626"/>
      <c r="F1464" s="626"/>
      <c r="H1464" s="626"/>
      <c r="I1464" s="626"/>
      <c r="J1464" s="626"/>
      <c r="K1464" s="627"/>
      <c r="L1464" s="677"/>
      <c r="M1464" s="626"/>
      <c r="N1464" s="626"/>
      <c r="O1464" s="626"/>
      <c r="P1464" s="626"/>
      <c r="Q1464" s="626"/>
      <c r="R1464" s="626"/>
      <c r="S1464" s="626"/>
      <c r="T1464" s="626"/>
      <c r="U1464" s="626"/>
      <c r="V1464" s="626"/>
      <c r="W1464" s="626"/>
      <c r="X1464" s="626"/>
      <c r="Y1464" s="626"/>
      <c r="Z1464" s="626"/>
      <c r="AA1464" s="626"/>
      <c r="AB1464" s="626"/>
      <c r="AC1464" s="626"/>
      <c r="AD1464" s="626"/>
      <c r="AE1464" s="626"/>
      <c r="AF1464" s="626"/>
    </row>
    <row r="1465" spans="1:32" x14ac:dyDescent="0.25">
      <c r="A1465" s="626"/>
      <c r="B1465" s="626"/>
      <c r="F1465" s="626"/>
      <c r="H1465" s="626"/>
      <c r="I1465" s="626"/>
      <c r="J1465" s="626"/>
      <c r="K1465" s="627"/>
      <c r="L1465" s="677"/>
      <c r="M1465" s="626"/>
      <c r="N1465" s="626"/>
      <c r="O1465" s="626"/>
      <c r="P1465" s="626"/>
      <c r="Q1465" s="626"/>
      <c r="R1465" s="626"/>
      <c r="S1465" s="626"/>
      <c r="T1465" s="626"/>
      <c r="U1465" s="626"/>
      <c r="V1465" s="626"/>
      <c r="W1465" s="626"/>
      <c r="X1465" s="626"/>
      <c r="Y1465" s="626"/>
      <c r="Z1465" s="626"/>
      <c r="AA1465" s="626"/>
      <c r="AB1465" s="626"/>
      <c r="AC1465" s="626"/>
      <c r="AD1465" s="626"/>
      <c r="AE1465" s="626"/>
      <c r="AF1465" s="626"/>
    </row>
    <row r="1466" spans="1:32" x14ac:dyDescent="0.25">
      <c r="A1466" s="626"/>
      <c r="B1466" s="626"/>
      <c r="F1466" s="626"/>
      <c r="H1466" s="626"/>
      <c r="I1466" s="626"/>
      <c r="J1466" s="626"/>
      <c r="K1466" s="627"/>
      <c r="L1466" s="677"/>
      <c r="M1466" s="626"/>
      <c r="N1466" s="626"/>
      <c r="O1466" s="626"/>
      <c r="P1466" s="626"/>
      <c r="Q1466" s="626"/>
      <c r="R1466" s="626"/>
      <c r="S1466" s="626"/>
      <c r="T1466" s="626"/>
      <c r="U1466" s="626"/>
      <c r="V1466" s="626"/>
      <c r="W1466" s="626"/>
      <c r="X1466" s="626"/>
      <c r="Y1466" s="626"/>
      <c r="Z1466" s="626"/>
      <c r="AA1466" s="626"/>
      <c r="AB1466" s="626"/>
      <c r="AC1466" s="626"/>
      <c r="AD1466" s="626"/>
      <c r="AE1466" s="626"/>
      <c r="AF1466" s="626"/>
    </row>
    <row r="1467" spans="1:32" x14ac:dyDescent="0.25">
      <c r="A1467" s="626"/>
      <c r="B1467" s="626"/>
      <c r="F1467" s="626"/>
      <c r="H1467" s="626"/>
      <c r="I1467" s="626"/>
      <c r="J1467" s="626"/>
      <c r="K1467" s="627"/>
      <c r="L1467" s="677"/>
      <c r="M1467" s="626"/>
      <c r="N1467" s="626"/>
      <c r="O1467" s="626"/>
      <c r="P1467" s="626"/>
      <c r="Q1467" s="626"/>
      <c r="R1467" s="626"/>
      <c r="S1467" s="626"/>
      <c r="T1467" s="626"/>
      <c r="U1467" s="626"/>
      <c r="V1467" s="626"/>
      <c r="W1467" s="626"/>
      <c r="X1467" s="626"/>
      <c r="Y1467" s="626"/>
      <c r="Z1467" s="626"/>
      <c r="AA1467" s="626"/>
      <c r="AB1467" s="626"/>
      <c r="AC1467" s="626"/>
      <c r="AD1467" s="626"/>
      <c r="AE1467" s="626"/>
      <c r="AF1467" s="626"/>
    </row>
    <row r="1468" spans="1:32" x14ac:dyDescent="0.25">
      <c r="A1468" s="626"/>
      <c r="B1468" s="626"/>
      <c r="F1468" s="626"/>
      <c r="H1468" s="626"/>
      <c r="I1468" s="626"/>
      <c r="J1468" s="626"/>
      <c r="K1468" s="627"/>
      <c r="L1468" s="677"/>
      <c r="M1468" s="626"/>
      <c r="N1468" s="626"/>
      <c r="O1468" s="626"/>
      <c r="P1468" s="626"/>
      <c r="Q1468" s="626"/>
      <c r="R1468" s="626"/>
      <c r="S1468" s="626"/>
      <c r="T1468" s="626"/>
      <c r="U1468" s="626"/>
      <c r="V1468" s="626"/>
      <c r="W1468" s="626"/>
      <c r="X1468" s="626"/>
      <c r="Y1468" s="626"/>
      <c r="Z1468" s="626"/>
      <c r="AA1468" s="626"/>
      <c r="AB1468" s="626"/>
      <c r="AC1468" s="626"/>
      <c r="AD1468" s="626"/>
      <c r="AE1468" s="626"/>
      <c r="AF1468" s="626"/>
    </row>
    <row r="1469" spans="1:32" x14ac:dyDescent="0.25">
      <c r="A1469" s="626"/>
      <c r="B1469" s="626"/>
      <c r="F1469" s="626"/>
      <c r="H1469" s="626"/>
      <c r="I1469" s="626"/>
      <c r="J1469" s="626"/>
      <c r="K1469" s="627"/>
      <c r="L1469" s="677"/>
      <c r="M1469" s="626"/>
      <c r="N1469" s="626"/>
      <c r="O1469" s="626"/>
      <c r="P1469" s="626"/>
      <c r="Q1469" s="626"/>
      <c r="R1469" s="626"/>
      <c r="S1469" s="626"/>
      <c r="T1469" s="626"/>
      <c r="U1469" s="626"/>
      <c r="V1469" s="626"/>
      <c r="W1469" s="626"/>
      <c r="X1469" s="626"/>
      <c r="Y1469" s="626"/>
      <c r="Z1469" s="626"/>
      <c r="AA1469" s="626"/>
      <c r="AB1469" s="626"/>
      <c r="AC1469" s="626"/>
      <c r="AD1469" s="626"/>
      <c r="AE1469" s="626"/>
      <c r="AF1469" s="626"/>
    </row>
    <row r="1470" spans="1:32" x14ac:dyDescent="0.25">
      <c r="A1470" s="626"/>
      <c r="B1470" s="626"/>
      <c r="F1470" s="626"/>
      <c r="H1470" s="626"/>
      <c r="I1470" s="626"/>
      <c r="J1470" s="626"/>
      <c r="K1470" s="627"/>
      <c r="L1470" s="677"/>
      <c r="M1470" s="626"/>
      <c r="N1470" s="626"/>
      <c r="O1470" s="626"/>
      <c r="P1470" s="626"/>
      <c r="Q1470" s="626"/>
      <c r="R1470" s="626"/>
      <c r="S1470" s="626"/>
      <c r="T1470" s="626"/>
      <c r="U1470" s="626"/>
      <c r="V1470" s="626"/>
      <c r="W1470" s="626"/>
      <c r="X1470" s="626"/>
      <c r="Y1470" s="626"/>
      <c r="Z1470" s="626"/>
      <c r="AA1470" s="626"/>
      <c r="AB1470" s="626"/>
      <c r="AC1470" s="626"/>
      <c r="AD1470" s="626"/>
      <c r="AE1470" s="626"/>
      <c r="AF1470" s="626"/>
    </row>
    <row r="1471" spans="1:32" x14ac:dyDescent="0.25">
      <c r="A1471" s="626"/>
      <c r="B1471" s="626"/>
      <c r="F1471" s="626"/>
      <c r="H1471" s="626"/>
      <c r="I1471" s="626"/>
      <c r="J1471" s="626"/>
      <c r="K1471" s="627"/>
      <c r="L1471" s="677"/>
      <c r="M1471" s="626"/>
      <c r="N1471" s="626"/>
      <c r="O1471" s="626"/>
      <c r="P1471" s="626"/>
      <c r="Q1471" s="626"/>
      <c r="R1471" s="626"/>
      <c r="S1471" s="626"/>
      <c r="T1471" s="626"/>
      <c r="U1471" s="626"/>
      <c r="V1471" s="626"/>
      <c r="W1471" s="626"/>
      <c r="X1471" s="626"/>
      <c r="Y1471" s="626"/>
      <c r="Z1471" s="626"/>
      <c r="AA1471" s="626"/>
      <c r="AB1471" s="626"/>
      <c r="AC1471" s="626"/>
      <c r="AD1471" s="626"/>
      <c r="AE1471" s="626"/>
      <c r="AF1471" s="626"/>
    </row>
    <row r="1472" spans="1:32" x14ac:dyDescent="0.25">
      <c r="A1472" s="626"/>
      <c r="B1472" s="626"/>
      <c r="F1472" s="626"/>
      <c r="H1472" s="626"/>
      <c r="I1472" s="626"/>
      <c r="J1472" s="626"/>
      <c r="K1472" s="627"/>
      <c r="L1472" s="677"/>
      <c r="M1472" s="626"/>
      <c r="N1472" s="626"/>
      <c r="O1472" s="626"/>
      <c r="P1472" s="626"/>
      <c r="Q1472" s="626"/>
      <c r="R1472" s="626"/>
      <c r="S1472" s="626"/>
      <c r="T1472" s="626"/>
      <c r="U1472" s="626"/>
      <c r="V1472" s="626"/>
      <c r="W1472" s="626"/>
      <c r="X1472" s="626"/>
      <c r="Y1472" s="626"/>
      <c r="Z1472" s="626"/>
      <c r="AA1472" s="626"/>
      <c r="AB1472" s="626"/>
      <c r="AC1472" s="626"/>
      <c r="AD1472" s="626"/>
      <c r="AE1472" s="626"/>
      <c r="AF1472" s="626"/>
    </row>
    <row r="1473" spans="1:32" x14ac:dyDescent="0.25">
      <c r="A1473" s="626"/>
      <c r="B1473" s="626"/>
      <c r="F1473" s="626"/>
      <c r="H1473" s="626"/>
      <c r="I1473" s="626"/>
      <c r="J1473" s="626"/>
      <c r="K1473" s="627"/>
      <c r="L1473" s="677"/>
      <c r="M1473" s="626"/>
      <c r="N1473" s="626"/>
      <c r="O1473" s="626"/>
      <c r="P1473" s="626"/>
      <c r="Q1473" s="626"/>
      <c r="R1473" s="626"/>
      <c r="S1473" s="626"/>
      <c r="T1473" s="626"/>
      <c r="U1473" s="626"/>
      <c r="V1473" s="626"/>
      <c r="W1473" s="626"/>
      <c r="X1473" s="626"/>
      <c r="Y1473" s="626"/>
      <c r="Z1473" s="626"/>
      <c r="AA1473" s="626"/>
      <c r="AB1473" s="626"/>
      <c r="AC1473" s="626"/>
      <c r="AD1473" s="626"/>
      <c r="AE1473" s="626"/>
      <c r="AF1473" s="626"/>
    </row>
    <row r="1474" spans="1:32" x14ac:dyDescent="0.25">
      <c r="A1474" s="626"/>
      <c r="B1474" s="626"/>
      <c r="F1474" s="626"/>
      <c r="H1474" s="626"/>
      <c r="I1474" s="626"/>
      <c r="J1474" s="626"/>
      <c r="K1474" s="627"/>
      <c r="L1474" s="677"/>
      <c r="M1474" s="626"/>
      <c r="N1474" s="626"/>
      <c r="O1474" s="626"/>
      <c r="P1474" s="626"/>
      <c r="Q1474" s="626"/>
      <c r="R1474" s="626"/>
      <c r="S1474" s="626"/>
      <c r="T1474" s="626"/>
      <c r="U1474" s="626"/>
      <c r="V1474" s="626"/>
      <c r="W1474" s="626"/>
      <c r="X1474" s="626"/>
      <c r="Y1474" s="626"/>
      <c r="Z1474" s="626"/>
      <c r="AA1474" s="626"/>
      <c r="AB1474" s="626"/>
      <c r="AC1474" s="626"/>
      <c r="AD1474" s="626"/>
      <c r="AE1474" s="626"/>
      <c r="AF1474" s="626"/>
    </row>
    <row r="1475" spans="1:32" x14ac:dyDescent="0.25">
      <c r="A1475" s="626"/>
      <c r="B1475" s="626"/>
      <c r="F1475" s="626"/>
      <c r="H1475" s="626"/>
      <c r="I1475" s="626"/>
      <c r="J1475" s="626"/>
      <c r="K1475" s="627"/>
      <c r="L1475" s="677"/>
      <c r="M1475" s="626"/>
      <c r="N1475" s="626"/>
      <c r="O1475" s="626"/>
      <c r="P1475" s="626"/>
      <c r="Q1475" s="626"/>
      <c r="R1475" s="626"/>
      <c r="S1475" s="626"/>
      <c r="T1475" s="626"/>
      <c r="U1475" s="626"/>
      <c r="V1475" s="626"/>
      <c r="W1475" s="626"/>
      <c r="X1475" s="626"/>
      <c r="Y1475" s="626"/>
      <c r="Z1475" s="626"/>
      <c r="AA1475" s="626"/>
      <c r="AB1475" s="626"/>
      <c r="AC1475" s="626"/>
      <c r="AD1475" s="626"/>
      <c r="AE1475" s="626"/>
      <c r="AF1475" s="626"/>
    </row>
    <row r="1476" spans="1:32" x14ac:dyDescent="0.25">
      <c r="A1476" s="626"/>
      <c r="B1476" s="626"/>
      <c r="F1476" s="626"/>
      <c r="H1476" s="626"/>
      <c r="I1476" s="626"/>
      <c r="J1476" s="626"/>
      <c r="K1476" s="627"/>
      <c r="L1476" s="677"/>
      <c r="M1476" s="626"/>
      <c r="N1476" s="626"/>
      <c r="O1476" s="626"/>
      <c r="P1476" s="626"/>
      <c r="Q1476" s="626"/>
      <c r="R1476" s="626"/>
      <c r="S1476" s="626"/>
      <c r="T1476" s="626"/>
      <c r="U1476" s="626"/>
      <c r="V1476" s="626"/>
      <c r="W1476" s="626"/>
      <c r="X1476" s="626"/>
      <c r="Y1476" s="626"/>
      <c r="Z1476" s="626"/>
      <c r="AA1476" s="626"/>
      <c r="AB1476" s="626"/>
      <c r="AC1476" s="626"/>
      <c r="AD1476" s="626"/>
      <c r="AE1476" s="626"/>
      <c r="AF1476" s="626"/>
    </row>
    <row r="1477" spans="1:32" x14ac:dyDescent="0.25">
      <c r="A1477" s="626"/>
      <c r="B1477" s="626"/>
      <c r="F1477" s="626"/>
      <c r="H1477" s="626"/>
      <c r="I1477" s="626"/>
      <c r="J1477" s="626"/>
      <c r="K1477" s="627"/>
      <c r="L1477" s="677"/>
      <c r="M1477" s="626"/>
      <c r="N1477" s="626"/>
      <c r="O1477" s="626"/>
      <c r="P1477" s="626"/>
      <c r="Q1477" s="626"/>
      <c r="R1477" s="626"/>
      <c r="S1477" s="626"/>
      <c r="T1477" s="626"/>
      <c r="U1477" s="626"/>
      <c r="V1477" s="626"/>
      <c r="W1477" s="626"/>
      <c r="X1477" s="626"/>
      <c r="Y1477" s="626"/>
      <c r="Z1477" s="626"/>
      <c r="AA1477" s="626"/>
      <c r="AB1477" s="626"/>
      <c r="AC1477" s="626"/>
      <c r="AD1477" s="626"/>
      <c r="AE1477" s="626"/>
      <c r="AF1477" s="626"/>
    </row>
    <row r="1478" spans="1:32" x14ac:dyDescent="0.25">
      <c r="A1478" s="626"/>
      <c r="B1478" s="626"/>
      <c r="F1478" s="626"/>
      <c r="H1478" s="626"/>
      <c r="I1478" s="626"/>
      <c r="J1478" s="626"/>
      <c r="K1478" s="627"/>
      <c r="L1478" s="677"/>
      <c r="M1478" s="626"/>
      <c r="N1478" s="626"/>
      <c r="O1478" s="626"/>
      <c r="P1478" s="626"/>
      <c r="Q1478" s="626"/>
      <c r="R1478" s="626"/>
      <c r="S1478" s="626"/>
      <c r="T1478" s="626"/>
      <c r="U1478" s="626"/>
      <c r="V1478" s="626"/>
      <c r="W1478" s="626"/>
      <c r="X1478" s="626"/>
      <c r="Y1478" s="626"/>
      <c r="Z1478" s="626"/>
      <c r="AA1478" s="626"/>
      <c r="AB1478" s="626"/>
      <c r="AC1478" s="626"/>
      <c r="AD1478" s="626"/>
      <c r="AE1478" s="626"/>
      <c r="AF1478" s="626"/>
    </row>
    <row r="1479" spans="1:32" x14ac:dyDescent="0.25">
      <c r="A1479" s="626"/>
      <c r="B1479" s="626"/>
      <c r="F1479" s="626"/>
      <c r="H1479" s="626"/>
      <c r="I1479" s="626"/>
      <c r="J1479" s="626"/>
      <c r="K1479" s="627"/>
      <c r="L1479" s="677"/>
      <c r="M1479" s="626"/>
      <c r="N1479" s="626"/>
      <c r="O1479" s="626"/>
      <c r="P1479" s="626"/>
      <c r="Q1479" s="626"/>
      <c r="R1479" s="626"/>
      <c r="S1479" s="626"/>
      <c r="T1479" s="626"/>
      <c r="U1479" s="626"/>
      <c r="V1479" s="626"/>
      <c r="W1479" s="626"/>
      <c r="X1479" s="626"/>
      <c r="Y1479" s="626"/>
      <c r="Z1479" s="626"/>
      <c r="AA1479" s="626"/>
      <c r="AB1479" s="626"/>
      <c r="AC1479" s="626"/>
      <c r="AD1479" s="626"/>
      <c r="AE1479" s="626"/>
      <c r="AF1479" s="626"/>
    </row>
    <row r="1480" spans="1:32" x14ac:dyDescent="0.25">
      <c r="A1480" s="626"/>
      <c r="B1480" s="626"/>
      <c r="F1480" s="626"/>
      <c r="H1480" s="626"/>
      <c r="I1480" s="626"/>
      <c r="J1480" s="626"/>
      <c r="K1480" s="627"/>
      <c r="L1480" s="677"/>
      <c r="M1480" s="626"/>
      <c r="N1480" s="626"/>
      <c r="O1480" s="626"/>
      <c r="P1480" s="626"/>
      <c r="Q1480" s="626"/>
      <c r="R1480" s="626"/>
      <c r="S1480" s="626"/>
      <c r="T1480" s="626"/>
      <c r="U1480" s="626"/>
      <c r="V1480" s="626"/>
      <c r="W1480" s="626"/>
      <c r="X1480" s="626"/>
      <c r="Y1480" s="626"/>
      <c r="Z1480" s="626"/>
      <c r="AA1480" s="626"/>
      <c r="AB1480" s="626"/>
      <c r="AC1480" s="626"/>
      <c r="AD1480" s="626"/>
      <c r="AE1480" s="626"/>
      <c r="AF1480" s="626"/>
    </row>
    <row r="1481" spans="1:32" x14ac:dyDescent="0.25">
      <c r="A1481" s="626"/>
      <c r="B1481" s="626"/>
      <c r="F1481" s="626"/>
      <c r="H1481" s="626"/>
      <c r="I1481" s="626"/>
      <c r="J1481" s="626"/>
      <c r="K1481" s="627"/>
      <c r="L1481" s="677"/>
      <c r="M1481" s="626"/>
      <c r="N1481" s="626"/>
      <c r="O1481" s="626"/>
      <c r="P1481" s="626"/>
      <c r="Q1481" s="626"/>
      <c r="R1481" s="626"/>
      <c r="S1481" s="626"/>
      <c r="T1481" s="626"/>
      <c r="U1481" s="626"/>
      <c r="V1481" s="626"/>
      <c r="W1481" s="626"/>
      <c r="X1481" s="626"/>
      <c r="Y1481" s="626"/>
      <c r="Z1481" s="626"/>
      <c r="AA1481" s="626"/>
      <c r="AB1481" s="626"/>
      <c r="AC1481" s="626"/>
      <c r="AD1481" s="626"/>
      <c r="AE1481" s="626"/>
      <c r="AF1481" s="626"/>
    </row>
    <row r="1482" spans="1:32" x14ac:dyDescent="0.25">
      <c r="A1482" s="626"/>
      <c r="B1482" s="626"/>
      <c r="F1482" s="626"/>
      <c r="H1482" s="626"/>
      <c r="I1482" s="626"/>
      <c r="J1482" s="626"/>
      <c r="K1482" s="627"/>
      <c r="L1482" s="677"/>
      <c r="M1482" s="626"/>
      <c r="N1482" s="626"/>
      <c r="O1482" s="626"/>
      <c r="P1482" s="626"/>
      <c r="Q1482" s="626"/>
      <c r="R1482" s="626"/>
      <c r="S1482" s="626"/>
      <c r="T1482" s="626"/>
      <c r="U1482" s="626"/>
      <c r="V1482" s="626"/>
      <c r="W1482" s="626"/>
      <c r="X1482" s="626"/>
      <c r="Y1482" s="626"/>
      <c r="Z1482" s="626"/>
      <c r="AA1482" s="626"/>
      <c r="AB1482" s="626"/>
      <c r="AC1482" s="626"/>
      <c r="AD1482" s="626"/>
      <c r="AE1482" s="626"/>
      <c r="AF1482" s="626"/>
    </row>
    <row r="1483" spans="1:32" x14ac:dyDescent="0.25">
      <c r="A1483" s="626"/>
      <c r="B1483" s="626"/>
      <c r="F1483" s="626"/>
      <c r="H1483" s="626"/>
      <c r="I1483" s="626"/>
      <c r="J1483" s="626"/>
      <c r="K1483" s="627"/>
      <c r="L1483" s="677"/>
      <c r="M1483" s="626"/>
      <c r="N1483" s="626"/>
      <c r="O1483" s="626"/>
      <c r="P1483" s="626"/>
      <c r="Q1483" s="626"/>
      <c r="R1483" s="626"/>
      <c r="S1483" s="626"/>
      <c r="T1483" s="626"/>
      <c r="U1483" s="626"/>
      <c r="V1483" s="626"/>
      <c r="W1483" s="626"/>
      <c r="X1483" s="626"/>
      <c r="Y1483" s="626"/>
      <c r="Z1483" s="626"/>
      <c r="AA1483" s="626"/>
      <c r="AB1483" s="626"/>
      <c r="AC1483" s="626"/>
      <c r="AD1483" s="626"/>
      <c r="AE1483" s="626"/>
      <c r="AF1483" s="626"/>
    </row>
    <row r="1484" spans="1:32" x14ac:dyDescent="0.25">
      <c r="A1484" s="626"/>
      <c r="B1484" s="626"/>
      <c r="F1484" s="626"/>
      <c r="H1484" s="626"/>
      <c r="I1484" s="626"/>
      <c r="J1484" s="626"/>
      <c r="K1484" s="627"/>
      <c r="L1484" s="677"/>
      <c r="M1484" s="626"/>
      <c r="N1484" s="626"/>
      <c r="O1484" s="626"/>
      <c r="P1484" s="626"/>
      <c r="Q1484" s="626"/>
      <c r="R1484" s="626"/>
      <c r="S1484" s="626"/>
      <c r="T1484" s="626"/>
      <c r="U1484" s="626"/>
      <c r="V1484" s="626"/>
      <c r="W1484" s="626"/>
      <c r="X1484" s="626"/>
      <c r="Y1484" s="626"/>
      <c r="Z1484" s="626"/>
      <c r="AA1484" s="626"/>
      <c r="AB1484" s="626"/>
      <c r="AC1484" s="626"/>
      <c r="AD1484" s="626"/>
      <c r="AE1484" s="626"/>
      <c r="AF1484" s="626"/>
    </row>
    <row r="1485" spans="1:32" x14ac:dyDescent="0.25">
      <c r="A1485" s="626"/>
      <c r="B1485" s="626"/>
      <c r="F1485" s="626"/>
      <c r="H1485" s="626"/>
      <c r="I1485" s="626"/>
      <c r="J1485" s="626"/>
      <c r="K1485" s="627"/>
      <c r="L1485" s="677"/>
      <c r="M1485" s="626"/>
      <c r="N1485" s="626"/>
      <c r="O1485" s="626"/>
      <c r="P1485" s="626"/>
      <c r="Q1485" s="626"/>
      <c r="R1485" s="626"/>
      <c r="S1485" s="626"/>
      <c r="T1485" s="626"/>
      <c r="U1485" s="626"/>
      <c r="V1485" s="626"/>
      <c r="W1485" s="626"/>
      <c r="X1485" s="626"/>
      <c r="Y1485" s="626"/>
      <c r="Z1485" s="626"/>
      <c r="AA1485" s="626"/>
      <c r="AB1485" s="626"/>
      <c r="AC1485" s="626"/>
      <c r="AD1485" s="626"/>
      <c r="AE1485" s="626"/>
      <c r="AF1485" s="626"/>
    </row>
    <row r="1486" spans="1:32" x14ac:dyDescent="0.25">
      <c r="A1486" s="626"/>
      <c r="B1486" s="626"/>
      <c r="F1486" s="626"/>
      <c r="H1486" s="626"/>
      <c r="I1486" s="626"/>
      <c r="J1486" s="626"/>
      <c r="K1486" s="627"/>
      <c r="L1486" s="677"/>
      <c r="M1486" s="626"/>
      <c r="N1486" s="626"/>
      <c r="O1486" s="626"/>
      <c r="P1486" s="626"/>
      <c r="Q1486" s="626"/>
      <c r="R1486" s="626"/>
      <c r="S1486" s="626"/>
      <c r="T1486" s="626"/>
      <c r="U1486" s="626"/>
      <c r="V1486" s="626"/>
      <c r="W1486" s="626"/>
      <c r="X1486" s="626"/>
      <c r="Y1486" s="626"/>
      <c r="Z1486" s="626"/>
      <c r="AA1486" s="626"/>
      <c r="AB1486" s="626"/>
      <c r="AC1486" s="626"/>
      <c r="AD1486" s="626"/>
      <c r="AE1486" s="626"/>
      <c r="AF1486" s="626"/>
    </row>
    <row r="1487" spans="1:32" x14ac:dyDescent="0.25">
      <c r="A1487" s="626"/>
      <c r="B1487" s="626"/>
      <c r="F1487" s="626"/>
      <c r="H1487" s="626"/>
      <c r="I1487" s="626"/>
      <c r="J1487" s="626"/>
      <c r="K1487" s="627"/>
      <c r="L1487" s="677"/>
      <c r="M1487" s="626"/>
      <c r="N1487" s="626"/>
      <c r="O1487" s="626"/>
      <c r="P1487" s="626"/>
      <c r="Q1487" s="626"/>
      <c r="R1487" s="626"/>
      <c r="S1487" s="626"/>
      <c r="T1487" s="626"/>
      <c r="U1487" s="626"/>
      <c r="V1487" s="626"/>
      <c r="W1487" s="626"/>
      <c r="X1487" s="626"/>
      <c r="Y1487" s="626"/>
      <c r="Z1487" s="626"/>
      <c r="AA1487" s="626"/>
      <c r="AB1487" s="626"/>
      <c r="AC1487" s="626"/>
      <c r="AD1487" s="626"/>
      <c r="AE1487" s="626"/>
      <c r="AF1487" s="626"/>
    </row>
    <row r="1488" spans="1:32" x14ac:dyDescent="0.25">
      <c r="A1488" s="626"/>
      <c r="B1488" s="626"/>
      <c r="F1488" s="626"/>
      <c r="H1488" s="626"/>
      <c r="I1488" s="626"/>
      <c r="J1488" s="626"/>
      <c r="K1488" s="627"/>
      <c r="L1488" s="677"/>
      <c r="M1488" s="626"/>
      <c r="N1488" s="626"/>
      <c r="O1488" s="626"/>
      <c r="P1488" s="626"/>
      <c r="Q1488" s="626"/>
      <c r="R1488" s="626"/>
      <c r="S1488" s="626"/>
      <c r="T1488" s="626"/>
      <c r="U1488" s="626"/>
      <c r="V1488" s="626"/>
      <c r="W1488" s="626"/>
      <c r="X1488" s="626"/>
      <c r="Y1488" s="626"/>
      <c r="Z1488" s="626"/>
      <c r="AA1488" s="626"/>
      <c r="AB1488" s="626"/>
      <c r="AC1488" s="626"/>
      <c r="AD1488" s="626"/>
      <c r="AE1488" s="626"/>
      <c r="AF1488" s="626"/>
    </row>
    <row r="1489" spans="1:32" x14ac:dyDescent="0.25">
      <c r="A1489" s="626"/>
      <c r="B1489" s="626"/>
      <c r="F1489" s="626"/>
      <c r="H1489" s="626"/>
      <c r="I1489" s="626"/>
      <c r="J1489" s="626"/>
      <c r="K1489" s="627"/>
      <c r="L1489" s="677"/>
      <c r="M1489" s="626"/>
      <c r="N1489" s="626"/>
      <c r="O1489" s="626"/>
      <c r="P1489" s="626"/>
      <c r="Q1489" s="626"/>
      <c r="R1489" s="626"/>
      <c r="S1489" s="626"/>
      <c r="T1489" s="626"/>
      <c r="U1489" s="626"/>
      <c r="V1489" s="626"/>
      <c r="W1489" s="626"/>
      <c r="X1489" s="626"/>
      <c r="Y1489" s="626"/>
      <c r="Z1489" s="626"/>
      <c r="AA1489" s="626"/>
      <c r="AB1489" s="626"/>
      <c r="AC1489" s="626"/>
      <c r="AD1489" s="626"/>
      <c r="AE1489" s="626"/>
      <c r="AF1489" s="626"/>
    </row>
    <row r="1490" spans="1:32" x14ac:dyDescent="0.25">
      <c r="A1490" s="626"/>
      <c r="B1490" s="626"/>
      <c r="F1490" s="626"/>
      <c r="H1490" s="626"/>
      <c r="I1490" s="626"/>
      <c r="J1490" s="626"/>
      <c r="K1490" s="627"/>
      <c r="L1490" s="677"/>
      <c r="M1490" s="626"/>
      <c r="N1490" s="626"/>
      <c r="O1490" s="626"/>
      <c r="P1490" s="626"/>
      <c r="Q1490" s="626"/>
      <c r="R1490" s="626"/>
      <c r="S1490" s="626"/>
      <c r="T1490" s="626"/>
      <c r="U1490" s="626"/>
      <c r="V1490" s="626"/>
      <c r="W1490" s="626"/>
      <c r="X1490" s="626"/>
      <c r="Y1490" s="626"/>
      <c r="Z1490" s="626"/>
      <c r="AA1490" s="626"/>
      <c r="AB1490" s="626"/>
      <c r="AC1490" s="626"/>
      <c r="AD1490" s="626"/>
      <c r="AE1490" s="626"/>
      <c r="AF1490" s="626"/>
    </row>
    <row r="1491" spans="1:32" x14ac:dyDescent="0.25">
      <c r="A1491" s="626"/>
      <c r="B1491" s="626"/>
      <c r="F1491" s="626"/>
      <c r="H1491" s="626"/>
      <c r="I1491" s="626"/>
      <c r="J1491" s="626"/>
      <c r="K1491" s="627"/>
      <c r="L1491" s="677"/>
      <c r="M1491" s="626"/>
      <c r="N1491" s="626"/>
      <c r="O1491" s="626"/>
      <c r="P1491" s="626"/>
      <c r="Q1491" s="626"/>
      <c r="R1491" s="626"/>
      <c r="S1491" s="626"/>
      <c r="T1491" s="626"/>
      <c r="U1491" s="626"/>
      <c r="V1491" s="626"/>
      <c r="W1491" s="626"/>
      <c r="X1491" s="626"/>
      <c r="Y1491" s="626"/>
      <c r="Z1491" s="626"/>
      <c r="AA1491" s="626"/>
      <c r="AB1491" s="626"/>
      <c r="AC1491" s="626"/>
      <c r="AD1491" s="626"/>
      <c r="AE1491" s="626"/>
      <c r="AF1491" s="626"/>
    </row>
    <row r="1492" spans="1:32" x14ac:dyDescent="0.25">
      <c r="A1492" s="626"/>
      <c r="B1492" s="626"/>
      <c r="F1492" s="626"/>
      <c r="H1492" s="626"/>
      <c r="I1492" s="626"/>
      <c r="J1492" s="626"/>
      <c r="K1492" s="627"/>
      <c r="L1492" s="677"/>
      <c r="M1492" s="626"/>
      <c r="N1492" s="626"/>
      <c r="O1492" s="626"/>
      <c r="P1492" s="626"/>
      <c r="Q1492" s="626"/>
      <c r="R1492" s="626"/>
      <c r="S1492" s="626"/>
      <c r="T1492" s="626"/>
      <c r="U1492" s="626"/>
      <c r="V1492" s="626"/>
      <c r="W1492" s="626"/>
      <c r="X1492" s="626"/>
      <c r="Y1492" s="626"/>
      <c r="Z1492" s="626"/>
      <c r="AA1492" s="626"/>
      <c r="AB1492" s="626"/>
      <c r="AC1492" s="626"/>
      <c r="AD1492" s="626"/>
      <c r="AE1492" s="626"/>
      <c r="AF1492" s="626"/>
    </row>
    <row r="1493" spans="1:32" x14ac:dyDescent="0.25">
      <c r="A1493" s="626"/>
      <c r="B1493" s="626"/>
      <c r="F1493" s="626"/>
      <c r="H1493" s="626"/>
      <c r="I1493" s="626"/>
      <c r="J1493" s="626"/>
      <c r="K1493" s="627"/>
      <c r="L1493" s="677"/>
      <c r="M1493" s="626"/>
      <c r="N1493" s="626"/>
      <c r="O1493" s="626"/>
      <c r="P1493" s="626"/>
      <c r="Q1493" s="626"/>
      <c r="R1493" s="626"/>
      <c r="S1493" s="626"/>
      <c r="T1493" s="626"/>
      <c r="U1493" s="626"/>
      <c r="V1493" s="626"/>
      <c r="W1493" s="626"/>
      <c r="X1493" s="626"/>
      <c r="Y1493" s="626"/>
      <c r="Z1493" s="626"/>
      <c r="AA1493" s="626"/>
      <c r="AB1493" s="626"/>
      <c r="AC1493" s="626"/>
      <c r="AD1493" s="626"/>
      <c r="AE1493" s="626"/>
      <c r="AF1493" s="626"/>
    </row>
    <row r="1494" spans="1:32" x14ac:dyDescent="0.25">
      <c r="A1494" s="626"/>
      <c r="B1494" s="626"/>
      <c r="F1494" s="626"/>
      <c r="H1494" s="626"/>
      <c r="I1494" s="626"/>
      <c r="J1494" s="626"/>
      <c r="K1494" s="627"/>
      <c r="L1494" s="677"/>
      <c r="M1494" s="626"/>
      <c r="N1494" s="626"/>
      <c r="O1494" s="626"/>
      <c r="P1494" s="626"/>
      <c r="Q1494" s="626"/>
      <c r="R1494" s="626"/>
      <c r="S1494" s="626"/>
      <c r="T1494" s="626"/>
      <c r="U1494" s="626"/>
      <c r="V1494" s="626"/>
      <c r="W1494" s="626"/>
      <c r="X1494" s="626"/>
      <c r="Y1494" s="626"/>
      <c r="Z1494" s="626"/>
      <c r="AA1494" s="626"/>
      <c r="AB1494" s="626"/>
      <c r="AC1494" s="626"/>
      <c r="AD1494" s="626"/>
      <c r="AE1494" s="626"/>
      <c r="AF1494" s="626"/>
    </row>
    <row r="1495" spans="1:32" x14ac:dyDescent="0.25">
      <c r="A1495" s="626"/>
      <c r="B1495" s="626"/>
      <c r="F1495" s="626"/>
      <c r="H1495" s="626"/>
      <c r="I1495" s="626"/>
      <c r="J1495" s="626"/>
      <c r="K1495" s="627"/>
      <c r="L1495" s="677"/>
      <c r="M1495" s="626"/>
      <c r="N1495" s="626"/>
      <c r="O1495" s="626"/>
      <c r="P1495" s="626"/>
      <c r="Q1495" s="626"/>
      <c r="R1495" s="626"/>
      <c r="S1495" s="626"/>
      <c r="T1495" s="626"/>
      <c r="U1495" s="626"/>
      <c r="V1495" s="626"/>
      <c r="W1495" s="626"/>
      <c r="X1495" s="626"/>
      <c r="Y1495" s="626"/>
      <c r="Z1495" s="626"/>
      <c r="AA1495" s="626"/>
      <c r="AB1495" s="626"/>
      <c r="AC1495" s="626"/>
      <c r="AD1495" s="626"/>
      <c r="AE1495" s="626"/>
      <c r="AF1495" s="626"/>
    </row>
    <row r="1496" spans="1:32" x14ac:dyDescent="0.25">
      <c r="A1496" s="626"/>
      <c r="B1496" s="626"/>
      <c r="F1496" s="626"/>
      <c r="H1496" s="626"/>
      <c r="I1496" s="626"/>
      <c r="J1496" s="626"/>
      <c r="K1496" s="627"/>
      <c r="L1496" s="677"/>
      <c r="M1496" s="626"/>
      <c r="N1496" s="626"/>
      <c r="O1496" s="626"/>
      <c r="P1496" s="626"/>
      <c r="Q1496" s="626"/>
      <c r="R1496" s="626"/>
      <c r="S1496" s="626"/>
      <c r="T1496" s="626"/>
      <c r="U1496" s="626"/>
      <c r="V1496" s="626"/>
      <c r="W1496" s="626"/>
      <c r="X1496" s="626"/>
      <c r="Y1496" s="626"/>
      <c r="Z1496" s="626"/>
      <c r="AA1496" s="626"/>
      <c r="AB1496" s="626"/>
      <c r="AC1496" s="626"/>
      <c r="AD1496" s="626"/>
      <c r="AE1496" s="626"/>
      <c r="AF1496" s="626"/>
    </row>
    <row r="1497" spans="1:32" x14ac:dyDescent="0.25">
      <c r="A1497" s="626"/>
      <c r="B1497" s="626"/>
      <c r="F1497" s="626"/>
      <c r="H1497" s="626"/>
      <c r="I1497" s="626"/>
      <c r="J1497" s="626"/>
      <c r="K1497" s="627"/>
      <c r="L1497" s="677"/>
      <c r="M1497" s="626"/>
      <c r="N1497" s="626"/>
      <c r="O1497" s="626"/>
      <c r="P1497" s="626"/>
      <c r="Q1497" s="626"/>
      <c r="R1497" s="626"/>
      <c r="S1497" s="626"/>
      <c r="T1497" s="626"/>
      <c r="U1497" s="626"/>
      <c r="V1497" s="626"/>
      <c r="W1497" s="626"/>
      <c r="X1497" s="626"/>
      <c r="Y1497" s="626"/>
      <c r="Z1497" s="626"/>
      <c r="AA1497" s="626"/>
      <c r="AB1497" s="626"/>
      <c r="AC1497" s="626"/>
      <c r="AD1497" s="626"/>
      <c r="AE1497" s="626"/>
      <c r="AF1497" s="626"/>
    </row>
    <row r="1498" spans="1:32" x14ac:dyDescent="0.25">
      <c r="A1498" s="626"/>
      <c r="B1498" s="626"/>
      <c r="F1498" s="626"/>
      <c r="H1498" s="626"/>
      <c r="I1498" s="626"/>
      <c r="J1498" s="626"/>
      <c r="K1498" s="627"/>
      <c r="L1498" s="677"/>
      <c r="M1498" s="626"/>
      <c r="N1498" s="626"/>
      <c r="O1498" s="626"/>
      <c r="P1498" s="626"/>
      <c r="Q1498" s="626"/>
      <c r="R1498" s="626"/>
      <c r="S1498" s="626"/>
      <c r="T1498" s="626"/>
      <c r="U1498" s="626"/>
      <c r="V1498" s="626"/>
      <c r="W1498" s="626"/>
      <c r="X1498" s="626"/>
      <c r="Y1498" s="626"/>
      <c r="Z1498" s="626"/>
      <c r="AA1498" s="626"/>
      <c r="AB1498" s="626"/>
      <c r="AC1498" s="626"/>
      <c r="AD1498" s="626"/>
      <c r="AE1498" s="626"/>
      <c r="AF1498" s="626"/>
    </row>
    <row r="1499" spans="1:32" x14ac:dyDescent="0.25">
      <c r="A1499" s="626"/>
      <c r="B1499" s="626"/>
      <c r="F1499" s="626"/>
      <c r="H1499" s="626"/>
      <c r="I1499" s="626"/>
      <c r="J1499" s="626"/>
      <c r="K1499" s="627"/>
      <c r="L1499" s="677"/>
      <c r="M1499" s="626"/>
      <c r="N1499" s="626"/>
      <c r="O1499" s="626"/>
      <c r="P1499" s="626"/>
      <c r="Q1499" s="626"/>
      <c r="R1499" s="626"/>
      <c r="S1499" s="626"/>
      <c r="T1499" s="626"/>
      <c r="U1499" s="626"/>
      <c r="V1499" s="626"/>
      <c r="W1499" s="626"/>
      <c r="X1499" s="626"/>
      <c r="Y1499" s="626"/>
      <c r="Z1499" s="626"/>
      <c r="AA1499" s="626"/>
      <c r="AB1499" s="626"/>
      <c r="AC1499" s="626"/>
      <c r="AD1499" s="626"/>
      <c r="AE1499" s="626"/>
      <c r="AF1499" s="626"/>
    </row>
    <row r="1500" spans="1:32" x14ac:dyDescent="0.25">
      <c r="A1500" s="626"/>
      <c r="B1500" s="626"/>
      <c r="F1500" s="626"/>
      <c r="H1500" s="626"/>
      <c r="I1500" s="626"/>
      <c r="J1500" s="626"/>
      <c r="K1500" s="627"/>
      <c r="L1500" s="677"/>
      <c r="M1500" s="626"/>
      <c r="N1500" s="626"/>
      <c r="O1500" s="626"/>
      <c r="P1500" s="626"/>
      <c r="Q1500" s="626"/>
      <c r="R1500" s="626"/>
      <c r="S1500" s="626"/>
      <c r="T1500" s="626"/>
      <c r="U1500" s="626"/>
      <c r="V1500" s="626"/>
      <c r="W1500" s="626"/>
      <c r="X1500" s="626"/>
      <c r="Y1500" s="626"/>
      <c r="Z1500" s="626"/>
      <c r="AA1500" s="626"/>
      <c r="AB1500" s="626"/>
      <c r="AC1500" s="626"/>
      <c r="AD1500" s="626"/>
      <c r="AE1500" s="626"/>
      <c r="AF1500" s="626"/>
    </row>
    <row r="1501" spans="1:32" x14ac:dyDescent="0.25">
      <c r="A1501" s="626"/>
      <c r="B1501" s="626"/>
      <c r="F1501" s="626"/>
      <c r="H1501" s="626"/>
      <c r="I1501" s="626"/>
      <c r="J1501" s="626"/>
      <c r="K1501" s="627"/>
      <c r="L1501" s="677"/>
      <c r="M1501" s="626"/>
      <c r="N1501" s="626"/>
      <c r="O1501" s="626"/>
      <c r="P1501" s="626"/>
      <c r="Q1501" s="626"/>
      <c r="R1501" s="626"/>
      <c r="S1501" s="626"/>
      <c r="T1501" s="626"/>
      <c r="U1501" s="626"/>
      <c r="V1501" s="626"/>
      <c r="W1501" s="626"/>
      <c r="X1501" s="626"/>
      <c r="Y1501" s="626"/>
      <c r="Z1501" s="626"/>
      <c r="AA1501" s="626"/>
      <c r="AB1501" s="626"/>
      <c r="AC1501" s="626"/>
      <c r="AD1501" s="626"/>
      <c r="AE1501" s="626"/>
      <c r="AF1501" s="626"/>
    </row>
    <row r="1502" spans="1:32" x14ac:dyDescent="0.25">
      <c r="A1502" s="626"/>
      <c r="B1502" s="626"/>
      <c r="F1502" s="626"/>
      <c r="H1502" s="626"/>
      <c r="I1502" s="626"/>
      <c r="J1502" s="626"/>
      <c r="K1502" s="627"/>
      <c r="L1502" s="677"/>
      <c r="M1502" s="626"/>
      <c r="N1502" s="626"/>
      <c r="O1502" s="626"/>
      <c r="P1502" s="626"/>
      <c r="Q1502" s="626"/>
      <c r="R1502" s="626"/>
      <c r="S1502" s="626"/>
      <c r="T1502" s="626"/>
      <c r="U1502" s="626"/>
      <c r="V1502" s="626"/>
      <c r="W1502" s="626"/>
      <c r="X1502" s="626"/>
      <c r="Y1502" s="626"/>
      <c r="Z1502" s="626"/>
      <c r="AA1502" s="626"/>
      <c r="AB1502" s="626"/>
      <c r="AC1502" s="626"/>
      <c r="AD1502" s="626"/>
      <c r="AE1502" s="626"/>
      <c r="AF1502" s="626"/>
    </row>
    <row r="1503" spans="1:32" x14ac:dyDescent="0.25">
      <c r="A1503" s="626"/>
      <c r="B1503" s="626"/>
      <c r="F1503" s="626"/>
      <c r="H1503" s="626"/>
      <c r="I1503" s="626"/>
      <c r="J1503" s="626"/>
      <c r="K1503" s="627"/>
      <c r="L1503" s="677"/>
      <c r="M1503" s="626"/>
      <c r="N1503" s="626"/>
      <c r="O1503" s="626"/>
      <c r="P1503" s="626"/>
      <c r="Q1503" s="626"/>
      <c r="R1503" s="626"/>
      <c r="S1503" s="626"/>
      <c r="T1503" s="626"/>
      <c r="U1503" s="626"/>
      <c r="V1503" s="626"/>
      <c r="W1503" s="626"/>
      <c r="X1503" s="626"/>
      <c r="Y1503" s="626"/>
      <c r="Z1503" s="626"/>
      <c r="AA1503" s="626"/>
      <c r="AB1503" s="626"/>
      <c r="AC1503" s="626"/>
      <c r="AD1503" s="626"/>
      <c r="AE1503" s="626"/>
      <c r="AF1503" s="626"/>
    </row>
    <row r="1504" spans="1:32" x14ac:dyDescent="0.25">
      <c r="A1504" s="626"/>
      <c r="B1504" s="626"/>
      <c r="F1504" s="626"/>
      <c r="H1504" s="626"/>
      <c r="I1504" s="626"/>
      <c r="J1504" s="626"/>
      <c r="K1504" s="627"/>
      <c r="L1504" s="677"/>
      <c r="M1504" s="626"/>
      <c r="N1504" s="626"/>
      <c r="O1504" s="626"/>
      <c r="P1504" s="626"/>
      <c r="Q1504" s="626"/>
      <c r="R1504" s="626"/>
      <c r="S1504" s="626"/>
      <c r="T1504" s="626"/>
      <c r="U1504" s="626"/>
      <c r="V1504" s="626"/>
      <c r="W1504" s="626"/>
      <c r="X1504" s="626"/>
      <c r="Y1504" s="626"/>
      <c r="Z1504" s="626"/>
      <c r="AA1504" s="626"/>
      <c r="AB1504" s="626"/>
      <c r="AC1504" s="626"/>
      <c r="AD1504" s="626"/>
      <c r="AE1504" s="626"/>
      <c r="AF1504" s="626"/>
    </row>
    <row r="1505" spans="1:32" x14ac:dyDescent="0.25">
      <c r="A1505" s="626"/>
      <c r="B1505" s="626"/>
      <c r="F1505" s="626"/>
      <c r="H1505" s="626"/>
      <c r="I1505" s="626"/>
      <c r="J1505" s="626"/>
      <c r="K1505" s="627"/>
      <c r="L1505" s="677"/>
      <c r="M1505" s="626"/>
      <c r="N1505" s="626"/>
      <c r="O1505" s="626"/>
      <c r="P1505" s="626"/>
      <c r="Q1505" s="626"/>
      <c r="R1505" s="626"/>
      <c r="S1505" s="626"/>
      <c r="T1505" s="626"/>
      <c r="U1505" s="626"/>
      <c r="V1505" s="626"/>
      <c r="W1505" s="626"/>
      <c r="X1505" s="626"/>
      <c r="Y1505" s="626"/>
      <c r="Z1505" s="626"/>
      <c r="AA1505" s="626"/>
      <c r="AB1505" s="626"/>
      <c r="AC1505" s="626"/>
      <c r="AD1505" s="626"/>
      <c r="AE1505" s="626"/>
      <c r="AF1505" s="626"/>
    </row>
    <row r="1506" spans="1:32" x14ac:dyDescent="0.25">
      <c r="A1506" s="626"/>
      <c r="B1506" s="626"/>
      <c r="F1506" s="626"/>
      <c r="H1506" s="626"/>
      <c r="I1506" s="626"/>
      <c r="J1506" s="626"/>
      <c r="K1506" s="627"/>
      <c r="L1506" s="677"/>
      <c r="M1506" s="626"/>
      <c r="N1506" s="626"/>
      <c r="O1506" s="626"/>
      <c r="P1506" s="626"/>
      <c r="Q1506" s="626"/>
      <c r="R1506" s="626"/>
      <c r="S1506" s="626"/>
      <c r="T1506" s="626"/>
      <c r="U1506" s="626"/>
      <c r="V1506" s="626"/>
      <c r="W1506" s="626"/>
      <c r="X1506" s="626"/>
      <c r="Y1506" s="626"/>
      <c r="Z1506" s="626"/>
      <c r="AA1506" s="626"/>
      <c r="AB1506" s="626"/>
      <c r="AC1506" s="626"/>
      <c r="AD1506" s="626"/>
      <c r="AE1506" s="626"/>
      <c r="AF1506" s="626"/>
    </row>
    <row r="1507" spans="1:32" x14ac:dyDescent="0.25">
      <c r="A1507" s="626"/>
      <c r="B1507" s="626"/>
      <c r="F1507" s="626"/>
      <c r="H1507" s="626"/>
      <c r="I1507" s="626"/>
      <c r="J1507" s="626"/>
      <c r="K1507" s="627"/>
      <c r="L1507" s="677"/>
      <c r="M1507" s="626"/>
      <c r="N1507" s="626"/>
      <c r="O1507" s="626"/>
      <c r="P1507" s="626"/>
      <c r="Q1507" s="626"/>
      <c r="R1507" s="626"/>
      <c r="S1507" s="626"/>
      <c r="T1507" s="626"/>
      <c r="U1507" s="626"/>
      <c r="V1507" s="626"/>
      <c r="W1507" s="626"/>
      <c r="X1507" s="626"/>
      <c r="Y1507" s="626"/>
      <c r="Z1507" s="626"/>
      <c r="AA1507" s="626"/>
      <c r="AB1507" s="626"/>
      <c r="AC1507" s="626"/>
      <c r="AD1507" s="626"/>
      <c r="AE1507" s="626"/>
      <c r="AF1507" s="626"/>
    </row>
    <row r="1508" spans="1:32" x14ac:dyDescent="0.25">
      <c r="A1508" s="626"/>
      <c r="B1508" s="626"/>
      <c r="F1508" s="626"/>
      <c r="H1508" s="626"/>
      <c r="I1508" s="626"/>
      <c r="J1508" s="626"/>
      <c r="K1508" s="627"/>
      <c r="L1508" s="677"/>
      <c r="M1508" s="626"/>
      <c r="N1508" s="626"/>
      <c r="O1508" s="626"/>
      <c r="P1508" s="626"/>
      <c r="Q1508" s="626"/>
      <c r="R1508" s="626"/>
      <c r="S1508" s="626"/>
      <c r="T1508" s="626"/>
      <c r="U1508" s="626"/>
      <c r="V1508" s="626"/>
      <c r="W1508" s="626"/>
      <c r="X1508" s="626"/>
      <c r="Y1508" s="626"/>
      <c r="Z1508" s="626"/>
      <c r="AA1508" s="626"/>
      <c r="AB1508" s="626"/>
      <c r="AC1508" s="626"/>
      <c r="AD1508" s="626"/>
      <c r="AE1508" s="626"/>
      <c r="AF1508" s="626"/>
    </row>
    <row r="1509" spans="1:32" x14ac:dyDescent="0.25">
      <c r="A1509" s="626"/>
      <c r="B1509" s="626"/>
      <c r="F1509" s="626"/>
      <c r="H1509" s="626"/>
      <c r="I1509" s="626"/>
      <c r="J1509" s="626"/>
      <c r="K1509" s="627"/>
      <c r="L1509" s="677"/>
      <c r="M1509" s="626"/>
      <c r="N1509" s="626"/>
      <c r="O1509" s="626"/>
      <c r="P1509" s="626"/>
      <c r="Q1509" s="626"/>
      <c r="R1509" s="626"/>
      <c r="S1509" s="626"/>
      <c r="T1509" s="626"/>
      <c r="U1509" s="626"/>
      <c r="V1509" s="626"/>
      <c r="W1509" s="626"/>
      <c r="X1509" s="626"/>
      <c r="Y1509" s="626"/>
      <c r="Z1509" s="626"/>
      <c r="AA1509" s="626"/>
      <c r="AB1509" s="626"/>
      <c r="AC1509" s="626"/>
      <c r="AD1509" s="626"/>
      <c r="AE1509" s="626"/>
      <c r="AF1509" s="626"/>
    </row>
    <row r="1510" spans="1:32" x14ac:dyDescent="0.25">
      <c r="A1510" s="626"/>
      <c r="B1510" s="626"/>
      <c r="F1510" s="626"/>
      <c r="H1510" s="626"/>
      <c r="I1510" s="626"/>
      <c r="J1510" s="626"/>
      <c r="K1510" s="627"/>
      <c r="L1510" s="677"/>
      <c r="M1510" s="626"/>
      <c r="N1510" s="626"/>
      <c r="O1510" s="626"/>
      <c r="P1510" s="626"/>
      <c r="Q1510" s="626"/>
      <c r="R1510" s="626"/>
      <c r="S1510" s="626"/>
      <c r="T1510" s="626"/>
      <c r="U1510" s="626"/>
      <c r="V1510" s="626"/>
      <c r="W1510" s="626"/>
      <c r="X1510" s="626"/>
      <c r="Y1510" s="626"/>
      <c r="Z1510" s="626"/>
      <c r="AA1510" s="626"/>
      <c r="AB1510" s="626"/>
      <c r="AC1510" s="626"/>
      <c r="AD1510" s="626"/>
      <c r="AE1510" s="626"/>
      <c r="AF1510" s="626"/>
    </row>
    <row r="1511" spans="1:32" x14ac:dyDescent="0.25">
      <c r="A1511" s="626"/>
      <c r="B1511" s="626"/>
      <c r="F1511" s="626"/>
      <c r="H1511" s="626"/>
      <c r="I1511" s="626"/>
      <c r="J1511" s="626"/>
      <c r="K1511" s="627"/>
      <c r="L1511" s="677"/>
      <c r="M1511" s="626"/>
      <c r="N1511" s="626"/>
      <c r="O1511" s="626"/>
      <c r="P1511" s="626"/>
      <c r="Q1511" s="626"/>
      <c r="R1511" s="626"/>
      <c r="S1511" s="626"/>
      <c r="T1511" s="626"/>
      <c r="U1511" s="626"/>
      <c r="V1511" s="626"/>
      <c r="W1511" s="626"/>
      <c r="X1511" s="626"/>
      <c r="Y1511" s="626"/>
      <c r="Z1511" s="626"/>
      <c r="AA1511" s="626"/>
      <c r="AB1511" s="626"/>
      <c r="AC1511" s="626"/>
      <c r="AD1511" s="626"/>
      <c r="AE1511" s="626"/>
      <c r="AF1511" s="626"/>
    </row>
    <row r="1512" spans="1:32" x14ac:dyDescent="0.25">
      <c r="A1512" s="626"/>
      <c r="B1512" s="626"/>
      <c r="F1512" s="626"/>
      <c r="H1512" s="626"/>
      <c r="I1512" s="626"/>
      <c r="J1512" s="626"/>
      <c r="K1512" s="627"/>
      <c r="L1512" s="677"/>
      <c r="M1512" s="626"/>
      <c r="N1512" s="626"/>
      <c r="O1512" s="626"/>
      <c r="P1512" s="626"/>
      <c r="Q1512" s="626"/>
      <c r="R1512" s="626"/>
      <c r="S1512" s="626"/>
      <c r="T1512" s="626"/>
      <c r="U1512" s="626"/>
      <c r="V1512" s="626"/>
      <c r="W1512" s="626"/>
      <c r="X1512" s="626"/>
      <c r="Y1512" s="626"/>
      <c r="Z1512" s="626"/>
      <c r="AA1512" s="626"/>
      <c r="AB1512" s="626"/>
      <c r="AC1512" s="626"/>
      <c r="AD1512" s="626"/>
      <c r="AE1512" s="626"/>
      <c r="AF1512" s="626"/>
    </row>
    <row r="1513" spans="1:32" x14ac:dyDescent="0.25">
      <c r="A1513" s="626"/>
      <c r="B1513" s="626"/>
      <c r="F1513" s="626"/>
      <c r="H1513" s="626"/>
      <c r="I1513" s="626"/>
      <c r="J1513" s="626"/>
      <c r="K1513" s="627"/>
      <c r="L1513" s="677"/>
      <c r="M1513" s="626"/>
      <c r="N1513" s="626"/>
      <c r="O1513" s="626"/>
      <c r="P1513" s="626"/>
      <c r="Q1513" s="626"/>
      <c r="R1513" s="626"/>
      <c r="S1513" s="626"/>
      <c r="T1513" s="626"/>
      <c r="U1513" s="626"/>
      <c r="V1513" s="626"/>
      <c r="W1513" s="626"/>
      <c r="X1513" s="626"/>
      <c r="Y1513" s="626"/>
      <c r="Z1513" s="626"/>
      <c r="AA1513" s="626"/>
      <c r="AB1513" s="626"/>
      <c r="AC1513" s="626"/>
      <c r="AD1513" s="626"/>
      <c r="AE1513" s="626"/>
      <c r="AF1513" s="626"/>
    </row>
    <row r="1514" spans="1:32" x14ac:dyDescent="0.25">
      <c r="A1514" s="626"/>
      <c r="B1514" s="626"/>
      <c r="F1514" s="626"/>
      <c r="H1514" s="626"/>
      <c r="I1514" s="626"/>
      <c r="J1514" s="626"/>
      <c r="K1514" s="627"/>
      <c r="L1514" s="677"/>
      <c r="M1514" s="626"/>
      <c r="N1514" s="626"/>
      <c r="O1514" s="626"/>
      <c r="P1514" s="626"/>
      <c r="Q1514" s="626"/>
      <c r="R1514" s="626"/>
      <c r="S1514" s="626"/>
      <c r="T1514" s="626"/>
      <c r="U1514" s="626"/>
      <c r="V1514" s="626"/>
      <c r="W1514" s="626"/>
      <c r="X1514" s="626"/>
      <c r="Y1514" s="626"/>
      <c r="Z1514" s="626"/>
      <c r="AA1514" s="626"/>
      <c r="AB1514" s="626"/>
      <c r="AC1514" s="626"/>
      <c r="AD1514" s="626"/>
      <c r="AE1514" s="626"/>
      <c r="AF1514" s="626"/>
    </row>
    <row r="1515" spans="1:32" x14ac:dyDescent="0.25">
      <c r="A1515" s="626"/>
      <c r="B1515" s="626"/>
      <c r="F1515" s="626"/>
      <c r="H1515" s="626"/>
      <c r="I1515" s="626"/>
      <c r="J1515" s="626"/>
      <c r="K1515" s="627"/>
      <c r="L1515" s="677"/>
      <c r="M1515" s="626"/>
      <c r="N1515" s="626"/>
      <c r="O1515" s="626"/>
      <c r="P1515" s="626"/>
      <c r="Q1515" s="626"/>
      <c r="R1515" s="626"/>
      <c r="S1515" s="626"/>
      <c r="T1515" s="626"/>
      <c r="U1515" s="626"/>
      <c r="V1515" s="626"/>
      <c r="W1515" s="626"/>
      <c r="X1515" s="626"/>
      <c r="Y1515" s="626"/>
      <c r="Z1515" s="626"/>
      <c r="AA1515" s="626"/>
      <c r="AB1515" s="626"/>
      <c r="AC1515" s="626"/>
      <c r="AD1515" s="626"/>
      <c r="AE1515" s="626"/>
      <c r="AF1515" s="626"/>
    </row>
    <row r="1516" spans="1:32" x14ac:dyDescent="0.25">
      <c r="A1516" s="626"/>
      <c r="B1516" s="626"/>
      <c r="F1516" s="626"/>
      <c r="H1516" s="626"/>
      <c r="I1516" s="626"/>
      <c r="J1516" s="626"/>
      <c r="K1516" s="627"/>
      <c r="L1516" s="677"/>
      <c r="M1516" s="626"/>
      <c r="N1516" s="626"/>
      <c r="O1516" s="626"/>
      <c r="P1516" s="626"/>
      <c r="Q1516" s="626"/>
      <c r="R1516" s="626"/>
      <c r="S1516" s="626"/>
      <c r="T1516" s="626"/>
      <c r="U1516" s="626"/>
      <c r="V1516" s="626"/>
      <c r="W1516" s="626"/>
      <c r="X1516" s="626"/>
      <c r="Y1516" s="626"/>
      <c r="Z1516" s="626"/>
      <c r="AA1516" s="626"/>
      <c r="AB1516" s="626"/>
      <c r="AC1516" s="626"/>
      <c r="AD1516" s="626"/>
      <c r="AE1516" s="626"/>
      <c r="AF1516" s="626"/>
    </row>
    <row r="1517" spans="1:32" x14ac:dyDescent="0.25">
      <c r="A1517" s="626"/>
      <c r="B1517" s="626"/>
      <c r="F1517" s="626"/>
      <c r="H1517" s="626"/>
      <c r="I1517" s="626"/>
      <c r="J1517" s="626"/>
      <c r="K1517" s="627"/>
      <c r="L1517" s="677"/>
      <c r="M1517" s="626"/>
      <c r="N1517" s="626"/>
      <c r="O1517" s="626"/>
      <c r="P1517" s="626"/>
      <c r="Q1517" s="626"/>
      <c r="R1517" s="626"/>
      <c r="S1517" s="626"/>
      <c r="T1517" s="626"/>
      <c r="U1517" s="626"/>
      <c r="V1517" s="626"/>
      <c r="W1517" s="626"/>
      <c r="X1517" s="626"/>
      <c r="Y1517" s="626"/>
      <c r="Z1517" s="626"/>
      <c r="AA1517" s="626"/>
      <c r="AB1517" s="626"/>
      <c r="AC1517" s="626"/>
      <c r="AD1517" s="626"/>
      <c r="AE1517" s="626"/>
      <c r="AF1517" s="626"/>
    </row>
    <row r="1518" spans="1:32" x14ac:dyDescent="0.25">
      <c r="A1518" s="626"/>
      <c r="B1518" s="626"/>
      <c r="F1518" s="626"/>
      <c r="H1518" s="626"/>
      <c r="I1518" s="626"/>
      <c r="J1518" s="626"/>
      <c r="K1518" s="627"/>
      <c r="L1518" s="677"/>
      <c r="M1518" s="626"/>
      <c r="N1518" s="626"/>
      <c r="O1518" s="626"/>
      <c r="P1518" s="626"/>
      <c r="Q1518" s="626"/>
      <c r="R1518" s="626"/>
      <c r="S1518" s="626"/>
      <c r="T1518" s="626"/>
      <c r="U1518" s="626"/>
      <c r="V1518" s="626"/>
      <c r="W1518" s="626"/>
      <c r="X1518" s="626"/>
      <c r="Y1518" s="626"/>
      <c r="Z1518" s="626"/>
      <c r="AA1518" s="626"/>
      <c r="AB1518" s="626"/>
      <c r="AC1518" s="626"/>
      <c r="AD1518" s="626"/>
      <c r="AE1518" s="626"/>
      <c r="AF1518" s="626"/>
    </row>
    <row r="1519" spans="1:32" x14ac:dyDescent="0.25">
      <c r="A1519" s="626"/>
      <c r="B1519" s="626"/>
      <c r="F1519" s="626"/>
      <c r="H1519" s="626"/>
      <c r="I1519" s="626"/>
      <c r="J1519" s="626"/>
      <c r="K1519" s="627"/>
      <c r="L1519" s="677"/>
      <c r="M1519" s="626"/>
      <c r="N1519" s="626"/>
      <c r="O1519" s="626"/>
      <c r="P1519" s="626"/>
      <c r="Q1519" s="626"/>
      <c r="R1519" s="626"/>
      <c r="S1519" s="626"/>
      <c r="T1519" s="626"/>
      <c r="U1519" s="626"/>
      <c r="V1519" s="626"/>
      <c r="W1519" s="626"/>
      <c r="X1519" s="626"/>
      <c r="Y1519" s="626"/>
      <c r="Z1519" s="626"/>
      <c r="AA1519" s="626"/>
      <c r="AB1519" s="626"/>
      <c r="AC1519" s="626"/>
      <c r="AD1519" s="626"/>
      <c r="AE1519" s="626"/>
      <c r="AF1519" s="626"/>
    </row>
    <row r="1520" spans="1:32" x14ac:dyDescent="0.25">
      <c r="A1520" s="626"/>
      <c r="B1520" s="626"/>
      <c r="F1520" s="626"/>
      <c r="H1520" s="626"/>
      <c r="I1520" s="626"/>
      <c r="J1520" s="626"/>
      <c r="K1520" s="627"/>
      <c r="L1520" s="677"/>
      <c r="M1520" s="626"/>
      <c r="N1520" s="626"/>
      <c r="O1520" s="626"/>
      <c r="P1520" s="626"/>
      <c r="Q1520" s="626"/>
      <c r="R1520" s="626"/>
      <c r="S1520" s="626"/>
      <c r="T1520" s="626"/>
      <c r="U1520" s="626"/>
      <c r="V1520" s="626"/>
      <c r="W1520" s="626"/>
      <c r="X1520" s="626"/>
      <c r="Y1520" s="626"/>
      <c r="Z1520" s="626"/>
      <c r="AA1520" s="626"/>
      <c r="AB1520" s="626"/>
      <c r="AC1520" s="626"/>
      <c r="AD1520" s="626"/>
      <c r="AE1520" s="626"/>
      <c r="AF1520" s="626"/>
    </row>
    <row r="1521" spans="1:32" x14ac:dyDescent="0.25">
      <c r="A1521" s="626"/>
      <c r="B1521" s="626"/>
      <c r="F1521" s="626"/>
      <c r="H1521" s="626"/>
      <c r="I1521" s="626"/>
      <c r="J1521" s="626"/>
      <c r="K1521" s="627"/>
      <c r="L1521" s="677"/>
      <c r="M1521" s="626"/>
      <c r="N1521" s="626"/>
      <c r="O1521" s="626"/>
      <c r="P1521" s="626"/>
      <c r="Q1521" s="626"/>
      <c r="R1521" s="626"/>
      <c r="S1521" s="626"/>
      <c r="T1521" s="626"/>
      <c r="U1521" s="626"/>
      <c r="V1521" s="626"/>
      <c r="W1521" s="626"/>
      <c r="X1521" s="626"/>
      <c r="Y1521" s="626"/>
      <c r="Z1521" s="626"/>
      <c r="AA1521" s="626"/>
      <c r="AB1521" s="626"/>
      <c r="AC1521" s="626"/>
      <c r="AD1521" s="626"/>
      <c r="AE1521" s="626"/>
      <c r="AF1521" s="626"/>
    </row>
    <row r="1522" spans="1:32" x14ac:dyDescent="0.25">
      <c r="A1522" s="626"/>
      <c r="B1522" s="626"/>
      <c r="F1522" s="626"/>
      <c r="H1522" s="626"/>
      <c r="I1522" s="626"/>
      <c r="J1522" s="626"/>
      <c r="K1522" s="627"/>
      <c r="L1522" s="677"/>
      <c r="M1522" s="626"/>
      <c r="N1522" s="626"/>
      <c r="O1522" s="626"/>
      <c r="P1522" s="626"/>
      <c r="Q1522" s="626"/>
      <c r="R1522" s="626"/>
      <c r="S1522" s="626"/>
      <c r="T1522" s="626"/>
      <c r="U1522" s="626"/>
      <c r="V1522" s="626"/>
      <c r="W1522" s="626"/>
      <c r="X1522" s="626"/>
      <c r="Y1522" s="626"/>
      <c r="Z1522" s="626"/>
      <c r="AA1522" s="626"/>
      <c r="AB1522" s="626"/>
      <c r="AC1522" s="626"/>
      <c r="AD1522" s="626"/>
      <c r="AE1522" s="626"/>
      <c r="AF1522" s="626"/>
    </row>
    <row r="1523" spans="1:32" x14ac:dyDescent="0.25">
      <c r="A1523" s="626"/>
      <c r="B1523" s="626"/>
      <c r="F1523" s="626"/>
      <c r="H1523" s="626"/>
      <c r="I1523" s="626"/>
      <c r="J1523" s="626"/>
      <c r="K1523" s="627"/>
      <c r="L1523" s="677"/>
      <c r="M1523" s="626"/>
      <c r="N1523" s="626"/>
      <c r="O1523" s="626"/>
      <c r="P1523" s="626"/>
      <c r="Q1523" s="626"/>
      <c r="R1523" s="626"/>
      <c r="S1523" s="626"/>
      <c r="T1523" s="626"/>
      <c r="U1523" s="626"/>
      <c r="V1523" s="626"/>
      <c r="W1523" s="626"/>
      <c r="X1523" s="626"/>
      <c r="Y1523" s="626"/>
      <c r="Z1523" s="626"/>
      <c r="AA1523" s="626"/>
      <c r="AB1523" s="626"/>
      <c r="AC1523" s="626"/>
      <c r="AD1523" s="626"/>
      <c r="AE1523" s="626"/>
      <c r="AF1523" s="626"/>
    </row>
    <row r="1524" spans="1:32" x14ac:dyDescent="0.25">
      <c r="A1524" s="626"/>
      <c r="B1524" s="626"/>
      <c r="F1524" s="626"/>
      <c r="H1524" s="626"/>
      <c r="I1524" s="626"/>
      <c r="J1524" s="626"/>
      <c r="K1524" s="627"/>
      <c r="L1524" s="677"/>
      <c r="M1524" s="626"/>
      <c r="N1524" s="626"/>
      <c r="O1524" s="626"/>
      <c r="P1524" s="626"/>
      <c r="Q1524" s="626"/>
      <c r="R1524" s="626"/>
      <c r="S1524" s="626"/>
      <c r="T1524" s="626"/>
      <c r="U1524" s="626"/>
      <c r="V1524" s="626"/>
      <c r="W1524" s="626"/>
      <c r="X1524" s="626"/>
      <c r="Y1524" s="626"/>
      <c r="Z1524" s="626"/>
      <c r="AA1524" s="626"/>
      <c r="AB1524" s="626"/>
      <c r="AC1524" s="626"/>
      <c r="AD1524" s="626"/>
      <c r="AE1524" s="626"/>
      <c r="AF1524" s="626"/>
    </row>
    <row r="1525" spans="1:32" x14ac:dyDescent="0.25">
      <c r="A1525" s="626"/>
      <c r="B1525" s="626"/>
      <c r="F1525" s="626"/>
      <c r="H1525" s="626"/>
      <c r="I1525" s="626"/>
      <c r="J1525" s="626"/>
      <c r="K1525" s="627"/>
      <c r="L1525" s="677"/>
      <c r="M1525" s="626"/>
      <c r="N1525" s="626"/>
      <c r="O1525" s="626"/>
      <c r="P1525" s="626"/>
      <c r="Q1525" s="626"/>
      <c r="R1525" s="626"/>
      <c r="S1525" s="626"/>
      <c r="T1525" s="626"/>
      <c r="U1525" s="626"/>
      <c r="V1525" s="626"/>
      <c r="W1525" s="626"/>
      <c r="X1525" s="626"/>
      <c r="Y1525" s="626"/>
      <c r="Z1525" s="626"/>
      <c r="AA1525" s="626"/>
      <c r="AB1525" s="626"/>
      <c r="AC1525" s="626"/>
      <c r="AD1525" s="626"/>
      <c r="AE1525" s="626"/>
      <c r="AF1525" s="626"/>
    </row>
    <row r="1526" spans="1:32" x14ac:dyDescent="0.25">
      <c r="A1526" s="626"/>
      <c r="B1526" s="626"/>
      <c r="F1526" s="626"/>
      <c r="H1526" s="626"/>
      <c r="I1526" s="626"/>
      <c r="J1526" s="626"/>
      <c r="K1526" s="627"/>
      <c r="L1526" s="677"/>
      <c r="M1526" s="626"/>
      <c r="N1526" s="626"/>
      <c r="O1526" s="626"/>
      <c r="P1526" s="626"/>
      <c r="Q1526" s="626"/>
      <c r="R1526" s="626"/>
      <c r="S1526" s="626"/>
      <c r="T1526" s="626"/>
      <c r="U1526" s="626"/>
      <c r="V1526" s="626"/>
      <c r="W1526" s="626"/>
      <c r="X1526" s="626"/>
      <c r="Y1526" s="626"/>
      <c r="Z1526" s="626"/>
      <c r="AA1526" s="626"/>
      <c r="AB1526" s="626"/>
      <c r="AC1526" s="626"/>
      <c r="AD1526" s="626"/>
      <c r="AE1526" s="626"/>
      <c r="AF1526" s="626"/>
    </row>
    <row r="1527" spans="1:32" x14ac:dyDescent="0.25">
      <c r="A1527" s="626"/>
      <c r="B1527" s="626"/>
      <c r="F1527" s="626"/>
      <c r="H1527" s="626"/>
      <c r="I1527" s="626"/>
      <c r="J1527" s="626"/>
      <c r="K1527" s="627"/>
      <c r="L1527" s="677"/>
      <c r="M1527" s="626"/>
      <c r="N1527" s="626"/>
      <c r="O1527" s="626"/>
      <c r="P1527" s="626"/>
      <c r="Q1527" s="626"/>
      <c r="R1527" s="626"/>
      <c r="S1527" s="626"/>
      <c r="T1527" s="626"/>
      <c r="U1527" s="626"/>
      <c r="V1527" s="626"/>
      <c r="W1527" s="626"/>
      <c r="X1527" s="626"/>
      <c r="Y1527" s="626"/>
      <c r="Z1527" s="626"/>
      <c r="AA1527" s="626"/>
      <c r="AB1527" s="626"/>
      <c r="AC1527" s="626"/>
      <c r="AD1527" s="626"/>
      <c r="AE1527" s="626"/>
      <c r="AF1527" s="626"/>
    </row>
    <row r="1528" spans="1:32" x14ac:dyDescent="0.25">
      <c r="A1528" s="626"/>
      <c r="B1528" s="626"/>
      <c r="F1528" s="626"/>
      <c r="H1528" s="626"/>
      <c r="I1528" s="626"/>
      <c r="J1528" s="626"/>
      <c r="K1528" s="627"/>
      <c r="L1528" s="677"/>
      <c r="M1528" s="626"/>
      <c r="N1528" s="626"/>
      <c r="O1528" s="626"/>
      <c r="P1528" s="626"/>
      <c r="Q1528" s="626"/>
      <c r="R1528" s="626"/>
      <c r="S1528" s="626"/>
      <c r="T1528" s="626"/>
      <c r="U1528" s="626"/>
      <c r="V1528" s="626"/>
      <c r="W1528" s="626"/>
      <c r="X1528" s="626"/>
      <c r="Y1528" s="626"/>
      <c r="Z1528" s="626"/>
      <c r="AA1528" s="626"/>
      <c r="AB1528" s="626"/>
      <c r="AC1528" s="626"/>
      <c r="AD1528" s="626"/>
      <c r="AE1528" s="626"/>
      <c r="AF1528" s="626"/>
    </row>
    <row r="1529" spans="1:32" x14ac:dyDescent="0.25">
      <c r="A1529" s="626"/>
      <c r="B1529" s="626"/>
      <c r="F1529" s="626"/>
      <c r="H1529" s="626"/>
      <c r="I1529" s="626"/>
      <c r="J1529" s="626"/>
      <c r="K1529" s="627"/>
      <c r="L1529" s="677"/>
      <c r="M1529" s="626"/>
      <c r="N1529" s="626"/>
      <c r="O1529" s="626"/>
      <c r="P1529" s="626"/>
      <c r="Q1529" s="626"/>
      <c r="R1529" s="626"/>
      <c r="S1529" s="626"/>
      <c r="T1529" s="626"/>
      <c r="U1529" s="626"/>
      <c r="V1529" s="626"/>
      <c r="W1529" s="626"/>
      <c r="X1529" s="626"/>
      <c r="Y1529" s="626"/>
      <c r="Z1529" s="626"/>
      <c r="AA1529" s="626"/>
      <c r="AB1529" s="626"/>
      <c r="AC1529" s="626"/>
      <c r="AD1529" s="626"/>
      <c r="AE1529" s="626"/>
      <c r="AF1529" s="626"/>
    </row>
    <row r="1530" spans="1:32" x14ac:dyDescent="0.25">
      <c r="A1530" s="626"/>
      <c r="B1530" s="626"/>
      <c r="F1530" s="626"/>
      <c r="H1530" s="626"/>
      <c r="I1530" s="626"/>
      <c r="J1530" s="626"/>
      <c r="K1530" s="627"/>
      <c r="L1530" s="677"/>
      <c r="M1530" s="626"/>
      <c r="N1530" s="626"/>
      <c r="O1530" s="626"/>
      <c r="P1530" s="626"/>
      <c r="Q1530" s="626"/>
      <c r="R1530" s="626"/>
      <c r="S1530" s="626"/>
      <c r="T1530" s="626"/>
      <c r="U1530" s="626"/>
      <c r="V1530" s="626"/>
      <c r="W1530" s="626"/>
      <c r="X1530" s="626"/>
      <c r="Y1530" s="626"/>
      <c r="Z1530" s="626"/>
      <c r="AA1530" s="626"/>
      <c r="AB1530" s="626"/>
      <c r="AC1530" s="626"/>
      <c r="AD1530" s="626"/>
      <c r="AE1530" s="626"/>
      <c r="AF1530" s="626"/>
    </row>
    <row r="1531" spans="1:32" x14ac:dyDescent="0.25">
      <c r="A1531" s="626"/>
      <c r="B1531" s="626"/>
      <c r="F1531" s="626"/>
      <c r="H1531" s="626"/>
      <c r="I1531" s="626"/>
      <c r="J1531" s="626"/>
      <c r="K1531" s="627"/>
      <c r="L1531" s="677"/>
      <c r="M1531" s="626"/>
      <c r="N1531" s="626"/>
      <c r="O1531" s="626"/>
      <c r="P1531" s="626"/>
      <c r="Q1531" s="626"/>
      <c r="R1531" s="626"/>
      <c r="S1531" s="626"/>
      <c r="T1531" s="626"/>
      <c r="U1531" s="626"/>
      <c r="V1531" s="626"/>
      <c r="W1531" s="626"/>
      <c r="X1531" s="626"/>
      <c r="Y1531" s="626"/>
      <c r="Z1531" s="626"/>
      <c r="AA1531" s="626"/>
      <c r="AB1531" s="626"/>
      <c r="AC1531" s="626"/>
      <c r="AD1531" s="626"/>
      <c r="AE1531" s="626"/>
      <c r="AF1531" s="626"/>
    </row>
    <row r="1532" spans="1:32" x14ac:dyDescent="0.25">
      <c r="A1532" s="626"/>
      <c r="B1532" s="626"/>
      <c r="F1532" s="626"/>
      <c r="H1532" s="626"/>
      <c r="I1532" s="626"/>
      <c r="J1532" s="626"/>
      <c r="K1532" s="627"/>
      <c r="L1532" s="677"/>
      <c r="M1532" s="626"/>
      <c r="N1532" s="626"/>
      <c r="O1532" s="626"/>
      <c r="P1532" s="626"/>
      <c r="Q1532" s="626"/>
      <c r="R1532" s="626"/>
      <c r="S1532" s="626"/>
      <c r="T1532" s="626"/>
      <c r="U1532" s="626"/>
      <c r="V1532" s="626"/>
      <c r="W1532" s="626"/>
      <c r="X1532" s="626"/>
      <c r="Y1532" s="626"/>
      <c r="Z1532" s="626"/>
      <c r="AA1532" s="626"/>
      <c r="AB1532" s="626"/>
      <c r="AC1532" s="626"/>
      <c r="AD1532" s="626"/>
      <c r="AE1532" s="626"/>
      <c r="AF1532" s="626"/>
    </row>
    <row r="1533" spans="1:32" x14ac:dyDescent="0.25">
      <c r="A1533" s="626"/>
      <c r="B1533" s="626"/>
      <c r="F1533" s="626"/>
      <c r="H1533" s="626"/>
      <c r="I1533" s="626"/>
      <c r="J1533" s="626"/>
      <c r="K1533" s="627"/>
      <c r="L1533" s="677"/>
      <c r="M1533" s="626"/>
      <c r="N1533" s="626"/>
      <c r="O1533" s="626"/>
      <c r="P1533" s="626"/>
      <c r="Q1533" s="626"/>
      <c r="R1533" s="626"/>
      <c r="S1533" s="626"/>
      <c r="T1533" s="626"/>
      <c r="U1533" s="626"/>
      <c r="V1533" s="626"/>
      <c r="W1533" s="626"/>
      <c r="X1533" s="626"/>
      <c r="Y1533" s="626"/>
      <c r="Z1533" s="626"/>
      <c r="AA1533" s="626"/>
      <c r="AB1533" s="626"/>
      <c r="AC1533" s="626"/>
      <c r="AD1533" s="626"/>
      <c r="AE1533" s="626"/>
      <c r="AF1533" s="626"/>
    </row>
    <row r="1534" spans="1:32" x14ac:dyDescent="0.25">
      <c r="A1534" s="626"/>
      <c r="B1534" s="626"/>
      <c r="F1534" s="626"/>
      <c r="H1534" s="626"/>
      <c r="I1534" s="626"/>
      <c r="J1534" s="626"/>
      <c r="K1534" s="627"/>
      <c r="L1534" s="677"/>
      <c r="M1534" s="626"/>
      <c r="N1534" s="626"/>
      <c r="O1534" s="626"/>
      <c r="P1534" s="626"/>
      <c r="Q1534" s="626"/>
      <c r="R1534" s="626"/>
      <c r="S1534" s="626"/>
      <c r="T1534" s="626"/>
      <c r="U1534" s="626"/>
      <c r="V1534" s="626"/>
      <c r="W1534" s="626"/>
      <c r="X1534" s="626"/>
      <c r="Y1534" s="626"/>
      <c r="Z1534" s="626"/>
      <c r="AA1534" s="626"/>
      <c r="AB1534" s="626"/>
      <c r="AC1534" s="626"/>
      <c r="AD1534" s="626"/>
      <c r="AE1534" s="626"/>
      <c r="AF1534" s="626"/>
    </row>
    <row r="1535" spans="1:32" x14ac:dyDescent="0.25">
      <c r="A1535" s="626"/>
      <c r="B1535" s="626"/>
      <c r="F1535" s="626"/>
      <c r="H1535" s="626"/>
      <c r="I1535" s="626"/>
      <c r="J1535" s="626"/>
      <c r="K1535" s="627"/>
      <c r="L1535" s="677"/>
      <c r="M1535" s="626"/>
      <c r="N1535" s="626"/>
      <c r="O1535" s="626"/>
      <c r="P1535" s="626"/>
      <c r="Q1535" s="626"/>
      <c r="R1535" s="626"/>
      <c r="S1535" s="626"/>
      <c r="T1535" s="626"/>
      <c r="U1535" s="626"/>
      <c r="V1535" s="626"/>
      <c r="W1535" s="626"/>
      <c r="X1535" s="626"/>
      <c r="Y1535" s="626"/>
      <c r="Z1535" s="626"/>
      <c r="AA1535" s="626"/>
      <c r="AB1535" s="626"/>
      <c r="AC1535" s="626"/>
      <c r="AD1535" s="626"/>
      <c r="AE1535" s="626"/>
      <c r="AF1535" s="626"/>
    </row>
    <row r="1536" spans="1:32" x14ac:dyDescent="0.25">
      <c r="A1536" s="626"/>
      <c r="B1536" s="626"/>
      <c r="F1536" s="626"/>
      <c r="H1536" s="626"/>
      <c r="I1536" s="626"/>
      <c r="J1536" s="626"/>
      <c r="K1536" s="627"/>
      <c r="L1536" s="677"/>
      <c r="M1536" s="626"/>
      <c r="N1536" s="626"/>
      <c r="O1536" s="626"/>
      <c r="P1536" s="626"/>
      <c r="Q1536" s="626"/>
      <c r="R1536" s="626"/>
      <c r="S1536" s="626"/>
      <c r="T1536" s="626"/>
      <c r="U1536" s="626"/>
      <c r="V1536" s="626"/>
      <c r="W1536" s="626"/>
      <c r="X1536" s="626"/>
      <c r="Y1536" s="626"/>
      <c r="Z1536" s="626"/>
      <c r="AA1536" s="626"/>
      <c r="AB1536" s="626"/>
      <c r="AC1536" s="626"/>
      <c r="AD1536" s="626"/>
      <c r="AE1536" s="626"/>
      <c r="AF1536" s="626"/>
    </row>
    <row r="1537" spans="1:32" x14ac:dyDescent="0.25">
      <c r="A1537" s="626"/>
      <c r="B1537" s="626"/>
      <c r="F1537" s="626"/>
      <c r="H1537" s="626"/>
      <c r="I1537" s="626"/>
      <c r="J1537" s="626"/>
      <c r="K1537" s="627"/>
      <c r="L1537" s="677"/>
      <c r="M1537" s="626"/>
      <c r="N1537" s="626"/>
      <c r="O1537" s="626"/>
      <c r="P1537" s="626"/>
      <c r="Q1537" s="626"/>
      <c r="R1537" s="626"/>
      <c r="S1537" s="626"/>
      <c r="T1537" s="626"/>
      <c r="U1537" s="626"/>
      <c r="V1537" s="626"/>
      <c r="W1537" s="626"/>
      <c r="X1537" s="626"/>
      <c r="Y1537" s="626"/>
      <c r="Z1537" s="626"/>
      <c r="AA1537" s="626"/>
      <c r="AB1537" s="626"/>
      <c r="AC1537" s="626"/>
      <c r="AD1537" s="626"/>
      <c r="AE1537" s="626"/>
      <c r="AF1537" s="626"/>
    </row>
    <row r="1538" spans="1:32" x14ac:dyDescent="0.25">
      <c r="A1538" s="626"/>
      <c r="B1538" s="626"/>
      <c r="F1538" s="626"/>
      <c r="H1538" s="626"/>
      <c r="I1538" s="626"/>
      <c r="J1538" s="626"/>
      <c r="K1538" s="627"/>
      <c r="L1538" s="677"/>
      <c r="M1538" s="626"/>
      <c r="N1538" s="626"/>
      <c r="O1538" s="626"/>
      <c r="P1538" s="626"/>
      <c r="Q1538" s="626"/>
      <c r="R1538" s="626"/>
      <c r="S1538" s="626"/>
      <c r="T1538" s="626"/>
      <c r="U1538" s="626"/>
      <c r="V1538" s="626"/>
      <c r="W1538" s="626"/>
      <c r="X1538" s="626"/>
      <c r="Y1538" s="626"/>
      <c r="Z1538" s="626"/>
      <c r="AA1538" s="626"/>
      <c r="AB1538" s="626"/>
      <c r="AC1538" s="626"/>
      <c r="AD1538" s="626"/>
      <c r="AE1538" s="626"/>
      <c r="AF1538" s="626"/>
    </row>
    <row r="1539" spans="1:32" x14ac:dyDescent="0.25">
      <c r="A1539" s="626"/>
      <c r="B1539" s="626"/>
      <c r="F1539" s="626"/>
      <c r="H1539" s="626"/>
      <c r="I1539" s="626"/>
      <c r="J1539" s="626"/>
      <c r="K1539" s="627"/>
      <c r="L1539" s="677"/>
      <c r="M1539" s="626"/>
      <c r="N1539" s="626"/>
      <c r="O1539" s="626"/>
      <c r="P1539" s="626"/>
      <c r="Q1539" s="626"/>
      <c r="R1539" s="626"/>
      <c r="S1539" s="626"/>
      <c r="T1539" s="626"/>
      <c r="U1539" s="626"/>
      <c r="V1539" s="626"/>
      <c r="W1539" s="626"/>
      <c r="X1539" s="626"/>
      <c r="Y1539" s="626"/>
      <c r="Z1539" s="626"/>
      <c r="AA1539" s="626"/>
      <c r="AB1539" s="626"/>
      <c r="AC1539" s="626"/>
      <c r="AD1539" s="626"/>
      <c r="AE1539" s="626"/>
      <c r="AF1539" s="626"/>
    </row>
    <row r="1540" spans="1:32" x14ac:dyDescent="0.25">
      <c r="A1540" s="626"/>
      <c r="B1540" s="626"/>
      <c r="F1540" s="626"/>
      <c r="H1540" s="626"/>
      <c r="I1540" s="626"/>
      <c r="J1540" s="626"/>
      <c r="K1540" s="627"/>
      <c r="L1540" s="677"/>
      <c r="M1540" s="626"/>
      <c r="N1540" s="626"/>
      <c r="O1540" s="626"/>
      <c r="P1540" s="626"/>
      <c r="Q1540" s="626"/>
      <c r="R1540" s="626"/>
      <c r="S1540" s="626"/>
      <c r="T1540" s="626"/>
      <c r="U1540" s="626"/>
      <c r="V1540" s="626"/>
      <c r="W1540" s="626"/>
      <c r="X1540" s="626"/>
      <c r="Y1540" s="626"/>
      <c r="Z1540" s="626"/>
      <c r="AA1540" s="626"/>
      <c r="AB1540" s="626"/>
      <c r="AC1540" s="626"/>
      <c r="AD1540" s="626"/>
      <c r="AE1540" s="626"/>
      <c r="AF1540" s="626"/>
    </row>
    <row r="1541" spans="1:32" x14ac:dyDescent="0.25">
      <c r="A1541" s="626"/>
      <c r="B1541" s="626"/>
      <c r="F1541" s="626"/>
      <c r="H1541" s="626"/>
      <c r="I1541" s="626"/>
      <c r="J1541" s="626"/>
      <c r="K1541" s="627"/>
      <c r="L1541" s="677"/>
      <c r="M1541" s="626"/>
      <c r="N1541" s="626"/>
      <c r="O1541" s="626"/>
      <c r="P1541" s="626"/>
      <c r="Q1541" s="626"/>
      <c r="R1541" s="626"/>
      <c r="S1541" s="626"/>
      <c r="T1541" s="626"/>
      <c r="U1541" s="626"/>
      <c r="V1541" s="626"/>
      <c r="W1541" s="626"/>
      <c r="X1541" s="626"/>
      <c r="Y1541" s="626"/>
      <c r="Z1541" s="626"/>
      <c r="AA1541" s="626"/>
      <c r="AB1541" s="626"/>
      <c r="AC1541" s="626"/>
      <c r="AD1541" s="626"/>
      <c r="AE1541" s="626"/>
      <c r="AF1541" s="626"/>
    </row>
    <row r="1542" spans="1:32" x14ac:dyDescent="0.25">
      <c r="A1542" s="626"/>
      <c r="B1542" s="626"/>
      <c r="F1542" s="626"/>
      <c r="H1542" s="626"/>
      <c r="I1542" s="626"/>
      <c r="J1542" s="626"/>
      <c r="K1542" s="627"/>
      <c r="L1542" s="677"/>
      <c r="M1542" s="626"/>
      <c r="N1542" s="626"/>
      <c r="O1542" s="626"/>
      <c r="P1542" s="626"/>
      <c r="Q1542" s="626"/>
      <c r="R1542" s="626"/>
      <c r="S1542" s="626"/>
      <c r="T1542" s="626"/>
      <c r="U1542" s="626"/>
      <c r="V1542" s="626"/>
      <c r="W1542" s="626"/>
      <c r="X1542" s="626"/>
      <c r="Y1542" s="626"/>
      <c r="Z1542" s="626"/>
      <c r="AA1542" s="626"/>
      <c r="AB1542" s="626"/>
      <c r="AC1542" s="626"/>
      <c r="AD1542" s="626"/>
      <c r="AE1542" s="626"/>
      <c r="AF1542" s="626"/>
    </row>
    <row r="1543" spans="1:32" x14ac:dyDescent="0.25">
      <c r="A1543" s="626"/>
      <c r="B1543" s="626"/>
      <c r="F1543" s="626"/>
      <c r="H1543" s="626"/>
      <c r="I1543" s="626"/>
      <c r="J1543" s="626"/>
      <c r="K1543" s="627"/>
      <c r="L1543" s="677"/>
      <c r="M1543" s="626"/>
      <c r="N1543" s="626"/>
      <c r="O1543" s="626"/>
      <c r="P1543" s="626"/>
      <c r="Q1543" s="626"/>
      <c r="R1543" s="626"/>
      <c r="S1543" s="626"/>
      <c r="T1543" s="626"/>
      <c r="U1543" s="626"/>
      <c r="V1543" s="626"/>
      <c r="W1543" s="626"/>
      <c r="X1543" s="626"/>
      <c r="Y1543" s="626"/>
      <c r="Z1543" s="626"/>
      <c r="AA1543" s="626"/>
      <c r="AB1543" s="626"/>
      <c r="AC1543" s="626"/>
      <c r="AD1543" s="626"/>
      <c r="AE1543" s="626"/>
      <c r="AF1543" s="626"/>
    </row>
    <row r="1544" spans="1:32" x14ac:dyDescent="0.25">
      <c r="A1544" s="626"/>
      <c r="B1544" s="626"/>
      <c r="F1544" s="626"/>
      <c r="H1544" s="626"/>
      <c r="I1544" s="626"/>
      <c r="J1544" s="626"/>
      <c r="K1544" s="627"/>
      <c r="L1544" s="677"/>
      <c r="M1544" s="626"/>
      <c r="N1544" s="626"/>
      <c r="O1544" s="626"/>
      <c r="P1544" s="626"/>
      <c r="Q1544" s="626"/>
      <c r="R1544" s="626"/>
      <c r="S1544" s="626"/>
      <c r="T1544" s="626"/>
      <c r="U1544" s="626"/>
      <c r="V1544" s="626"/>
      <c r="W1544" s="626"/>
      <c r="X1544" s="626"/>
      <c r="Y1544" s="626"/>
      <c r="Z1544" s="626"/>
      <c r="AA1544" s="626"/>
      <c r="AB1544" s="626"/>
      <c r="AC1544" s="626"/>
      <c r="AD1544" s="626"/>
      <c r="AE1544" s="626"/>
      <c r="AF1544" s="626"/>
    </row>
    <row r="1545" spans="1:32" x14ac:dyDescent="0.25">
      <c r="A1545" s="626"/>
      <c r="B1545" s="626"/>
      <c r="F1545" s="626"/>
      <c r="H1545" s="626"/>
      <c r="I1545" s="626"/>
      <c r="J1545" s="626"/>
      <c r="K1545" s="627"/>
      <c r="L1545" s="677"/>
      <c r="M1545" s="626"/>
      <c r="N1545" s="626"/>
      <c r="O1545" s="626"/>
      <c r="P1545" s="626"/>
      <c r="Q1545" s="626"/>
      <c r="R1545" s="626"/>
      <c r="S1545" s="626"/>
      <c r="T1545" s="626"/>
      <c r="U1545" s="626"/>
      <c r="V1545" s="626"/>
      <c r="W1545" s="626"/>
      <c r="X1545" s="626"/>
      <c r="Y1545" s="626"/>
      <c r="Z1545" s="626"/>
      <c r="AA1545" s="626"/>
      <c r="AB1545" s="626"/>
      <c r="AC1545" s="626"/>
      <c r="AD1545" s="626"/>
      <c r="AE1545" s="626"/>
      <c r="AF1545" s="626"/>
    </row>
    <row r="1546" spans="1:32" x14ac:dyDescent="0.25">
      <c r="A1546" s="626"/>
      <c r="B1546" s="626"/>
      <c r="F1546" s="626"/>
      <c r="H1546" s="626"/>
      <c r="I1546" s="626"/>
      <c r="J1546" s="626"/>
      <c r="K1546" s="627"/>
      <c r="L1546" s="677"/>
      <c r="M1546" s="626"/>
      <c r="N1546" s="626"/>
      <c r="O1546" s="626"/>
      <c r="P1546" s="626"/>
      <c r="Q1546" s="626"/>
      <c r="R1546" s="626"/>
      <c r="S1546" s="626"/>
      <c r="T1546" s="626"/>
      <c r="U1546" s="626"/>
      <c r="V1546" s="626"/>
      <c r="W1546" s="626"/>
      <c r="X1546" s="626"/>
      <c r="Y1546" s="626"/>
      <c r="Z1546" s="626"/>
      <c r="AA1546" s="626"/>
      <c r="AB1546" s="626"/>
      <c r="AC1546" s="626"/>
      <c r="AD1546" s="626"/>
      <c r="AE1546" s="626"/>
      <c r="AF1546" s="626"/>
    </row>
    <row r="1547" spans="1:32" x14ac:dyDescent="0.25">
      <c r="A1547" s="626"/>
      <c r="B1547" s="626"/>
      <c r="F1547" s="626"/>
      <c r="H1547" s="626"/>
      <c r="I1547" s="626"/>
      <c r="J1547" s="626"/>
      <c r="K1547" s="627"/>
      <c r="L1547" s="677"/>
      <c r="M1547" s="626"/>
      <c r="N1547" s="626"/>
      <c r="O1547" s="626"/>
      <c r="P1547" s="626"/>
      <c r="Q1547" s="626"/>
      <c r="R1547" s="626"/>
      <c r="S1547" s="626"/>
      <c r="T1547" s="626"/>
      <c r="U1547" s="626"/>
      <c r="V1547" s="626"/>
      <c r="W1547" s="626"/>
      <c r="X1547" s="626"/>
      <c r="Y1547" s="626"/>
      <c r="Z1547" s="626"/>
      <c r="AA1547" s="626"/>
      <c r="AB1547" s="626"/>
      <c r="AC1547" s="626"/>
      <c r="AD1547" s="626"/>
      <c r="AE1547" s="626"/>
      <c r="AF1547" s="626"/>
    </row>
    <row r="1548" spans="1:32" x14ac:dyDescent="0.25">
      <c r="A1548" s="626"/>
      <c r="B1548" s="626"/>
      <c r="F1548" s="626"/>
      <c r="H1548" s="626"/>
      <c r="I1548" s="626"/>
      <c r="J1548" s="626"/>
      <c r="K1548" s="627"/>
      <c r="L1548" s="677"/>
      <c r="M1548" s="626"/>
      <c r="N1548" s="626"/>
      <c r="O1548" s="626"/>
      <c r="P1548" s="626"/>
      <c r="Q1548" s="626"/>
      <c r="R1548" s="626"/>
      <c r="S1548" s="626"/>
      <c r="T1548" s="626"/>
      <c r="U1548" s="626"/>
      <c r="V1548" s="626"/>
      <c r="W1548" s="626"/>
      <c r="X1548" s="626"/>
      <c r="Y1548" s="626"/>
      <c r="Z1548" s="626"/>
      <c r="AA1548" s="626"/>
      <c r="AB1548" s="626"/>
      <c r="AC1548" s="626"/>
      <c r="AD1548" s="626"/>
      <c r="AE1548" s="626"/>
      <c r="AF1548" s="626"/>
    </row>
    <row r="1549" spans="1:32" x14ac:dyDescent="0.25">
      <c r="A1549" s="626"/>
      <c r="B1549" s="626"/>
      <c r="F1549" s="626"/>
      <c r="H1549" s="626"/>
      <c r="I1549" s="626"/>
      <c r="J1549" s="626"/>
      <c r="K1549" s="627"/>
      <c r="L1549" s="677"/>
      <c r="M1549" s="626"/>
      <c r="N1549" s="626"/>
      <c r="O1549" s="626"/>
      <c r="P1549" s="626"/>
      <c r="Q1549" s="626"/>
      <c r="R1549" s="626"/>
      <c r="S1549" s="626"/>
      <c r="T1549" s="626"/>
      <c r="U1549" s="626"/>
      <c r="V1549" s="626"/>
      <c r="W1549" s="626"/>
      <c r="X1549" s="626"/>
      <c r="Y1549" s="626"/>
      <c r="Z1549" s="626"/>
      <c r="AA1549" s="626"/>
      <c r="AB1549" s="626"/>
      <c r="AC1549" s="626"/>
      <c r="AD1549" s="626"/>
      <c r="AE1549" s="626"/>
      <c r="AF1549" s="626"/>
    </row>
    <row r="1550" spans="1:32" x14ac:dyDescent="0.25">
      <c r="A1550" s="626"/>
      <c r="B1550" s="626"/>
      <c r="F1550" s="626"/>
      <c r="H1550" s="626"/>
      <c r="I1550" s="626"/>
      <c r="J1550" s="626"/>
      <c r="K1550" s="627"/>
      <c r="L1550" s="677"/>
      <c r="M1550" s="626"/>
      <c r="N1550" s="626"/>
      <c r="O1550" s="626"/>
      <c r="P1550" s="626"/>
      <c r="Q1550" s="626"/>
      <c r="R1550" s="626"/>
      <c r="S1550" s="626"/>
      <c r="T1550" s="626"/>
      <c r="U1550" s="626"/>
      <c r="V1550" s="626"/>
      <c r="W1550" s="626"/>
      <c r="X1550" s="626"/>
      <c r="Y1550" s="626"/>
      <c r="Z1550" s="626"/>
      <c r="AA1550" s="626"/>
      <c r="AB1550" s="626"/>
      <c r="AC1550" s="626"/>
      <c r="AD1550" s="626"/>
      <c r="AE1550" s="626"/>
      <c r="AF1550" s="626"/>
    </row>
    <row r="1551" spans="1:32" x14ac:dyDescent="0.25">
      <c r="A1551" s="626"/>
      <c r="B1551" s="626"/>
      <c r="F1551" s="626"/>
      <c r="H1551" s="626"/>
      <c r="I1551" s="626"/>
      <c r="J1551" s="626"/>
      <c r="K1551" s="627"/>
      <c r="L1551" s="677"/>
      <c r="M1551" s="626"/>
      <c r="N1551" s="626"/>
      <c r="O1551" s="626"/>
      <c r="P1551" s="626"/>
      <c r="Q1551" s="626"/>
      <c r="R1551" s="626"/>
      <c r="S1551" s="626"/>
      <c r="T1551" s="626"/>
      <c r="U1551" s="626"/>
      <c r="V1551" s="626"/>
      <c r="W1551" s="626"/>
      <c r="X1551" s="626"/>
      <c r="Y1551" s="626"/>
      <c r="Z1551" s="626"/>
      <c r="AA1551" s="626"/>
      <c r="AB1551" s="626"/>
      <c r="AC1551" s="626"/>
      <c r="AD1551" s="626"/>
      <c r="AE1551" s="626"/>
      <c r="AF1551" s="626"/>
    </row>
    <row r="1552" spans="1:32" x14ac:dyDescent="0.25">
      <c r="A1552" s="626"/>
      <c r="B1552" s="626"/>
      <c r="F1552" s="626"/>
      <c r="H1552" s="626"/>
      <c r="I1552" s="626"/>
      <c r="J1552" s="626"/>
      <c r="K1552" s="627"/>
      <c r="L1552" s="677"/>
      <c r="M1552" s="626"/>
      <c r="N1552" s="626"/>
      <c r="O1552" s="626"/>
      <c r="P1552" s="626"/>
      <c r="Q1552" s="626"/>
      <c r="R1552" s="626"/>
      <c r="S1552" s="626"/>
      <c r="T1552" s="626"/>
      <c r="U1552" s="626"/>
      <c r="V1552" s="626"/>
      <c r="W1552" s="626"/>
      <c r="X1552" s="626"/>
      <c r="Y1552" s="626"/>
      <c r="Z1552" s="626"/>
      <c r="AA1552" s="626"/>
      <c r="AB1552" s="626"/>
      <c r="AC1552" s="626"/>
      <c r="AD1552" s="626"/>
      <c r="AE1552" s="626"/>
      <c r="AF1552" s="626"/>
    </row>
    <row r="1553" spans="1:32" x14ac:dyDescent="0.25">
      <c r="A1553" s="626"/>
      <c r="B1553" s="626"/>
      <c r="F1553" s="626"/>
      <c r="H1553" s="626"/>
      <c r="I1553" s="626"/>
      <c r="J1553" s="626"/>
      <c r="K1553" s="627"/>
      <c r="L1553" s="677"/>
      <c r="M1553" s="626"/>
      <c r="N1553" s="626"/>
      <c r="O1553" s="626"/>
      <c r="P1553" s="626"/>
      <c r="Q1553" s="626"/>
      <c r="R1553" s="626"/>
      <c r="S1553" s="626"/>
      <c r="T1553" s="626"/>
      <c r="U1553" s="626"/>
      <c r="V1553" s="626"/>
      <c r="W1553" s="626"/>
      <c r="X1553" s="626"/>
      <c r="Y1553" s="626"/>
      <c r="Z1553" s="626"/>
      <c r="AA1553" s="626"/>
      <c r="AB1553" s="626"/>
      <c r="AC1553" s="626"/>
      <c r="AD1553" s="626"/>
      <c r="AE1553" s="626"/>
      <c r="AF1553" s="626"/>
    </row>
    <row r="1554" spans="1:32" x14ac:dyDescent="0.25">
      <c r="A1554" s="626"/>
      <c r="B1554" s="626"/>
      <c r="F1554" s="626"/>
      <c r="H1554" s="626"/>
      <c r="I1554" s="626"/>
      <c r="J1554" s="626"/>
      <c r="K1554" s="627"/>
      <c r="L1554" s="677"/>
      <c r="M1554" s="626"/>
      <c r="N1554" s="626"/>
      <c r="O1554" s="626"/>
      <c r="P1554" s="626"/>
      <c r="Q1554" s="626"/>
      <c r="R1554" s="626"/>
      <c r="S1554" s="626"/>
      <c r="T1554" s="626"/>
      <c r="U1554" s="626"/>
      <c r="V1554" s="626"/>
      <c r="W1554" s="626"/>
      <c r="X1554" s="626"/>
      <c r="Y1554" s="626"/>
      <c r="Z1554" s="626"/>
      <c r="AA1554" s="626"/>
      <c r="AB1554" s="626"/>
      <c r="AC1554" s="626"/>
      <c r="AD1554" s="626"/>
      <c r="AE1554" s="626"/>
      <c r="AF1554" s="626"/>
    </row>
    <row r="1555" spans="1:32" x14ac:dyDescent="0.25">
      <c r="A1555" s="626"/>
      <c r="B1555" s="626"/>
      <c r="F1555" s="626"/>
      <c r="H1555" s="626"/>
      <c r="I1555" s="626"/>
      <c r="J1555" s="626"/>
      <c r="K1555" s="627"/>
      <c r="L1555" s="677"/>
      <c r="M1555" s="626"/>
      <c r="N1555" s="626"/>
      <c r="O1555" s="626"/>
      <c r="P1555" s="626"/>
      <c r="Q1555" s="626"/>
      <c r="R1555" s="626"/>
      <c r="S1555" s="626"/>
      <c r="T1555" s="626"/>
      <c r="U1555" s="626"/>
      <c r="V1555" s="626"/>
      <c r="W1555" s="626"/>
      <c r="X1555" s="626"/>
      <c r="Y1555" s="626"/>
      <c r="Z1555" s="626"/>
      <c r="AA1555" s="626"/>
      <c r="AB1555" s="626"/>
      <c r="AC1555" s="626"/>
      <c r="AD1555" s="626"/>
      <c r="AE1555" s="626"/>
      <c r="AF1555" s="626"/>
    </row>
    <row r="1556" spans="1:32" x14ac:dyDescent="0.25">
      <c r="A1556" s="626"/>
      <c r="B1556" s="626"/>
      <c r="F1556" s="626"/>
      <c r="H1556" s="626"/>
      <c r="I1556" s="626"/>
      <c r="J1556" s="626"/>
      <c r="K1556" s="627"/>
      <c r="L1556" s="677"/>
      <c r="M1556" s="626"/>
      <c r="N1556" s="626"/>
      <c r="O1556" s="626"/>
      <c r="P1556" s="626"/>
      <c r="Q1556" s="626"/>
      <c r="R1556" s="626"/>
      <c r="S1556" s="626"/>
      <c r="T1556" s="626"/>
      <c r="U1556" s="626"/>
      <c r="V1556" s="626"/>
      <c r="W1556" s="626"/>
      <c r="X1556" s="626"/>
      <c r="Y1556" s="626"/>
      <c r="Z1556" s="626"/>
      <c r="AA1556" s="626"/>
      <c r="AB1556" s="626"/>
      <c r="AC1556" s="626"/>
      <c r="AD1556" s="626"/>
      <c r="AE1556" s="626"/>
      <c r="AF1556" s="626"/>
    </row>
    <row r="1557" spans="1:32" x14ac:dyDescent="0.25">
      <c r="A1557" s="626"/>
      <c r="B1557" s="626"/>
      <c r="F1557" s="626"/>
      <c r="H1557" s="626"/>
      <c r="I1557" s="626"/>
      <c r="J1557" s="626"/>
      <c r="K1557" s="627"/>
      <c r="L1557" s="677"/>
      <c r="M1557" s="626"/>
      <c r="N1557" s="626"/>
      <c r="O1557" s="626"/>
      <c r="P1557" s="626"/>
      <c r="Q1557" s="626"/>
      <c r="R1557" s="626"/>
      <c r="S1557" s="626"/>
      <c r="T1557" s="626"/>
      <c r="U1557" s="626"/>
      <c r="V1557" s="626"/>
      <c r="W1557" s="626"/>
      <c r="X1557" s="626"/>
      <c r="Y1557" s="626"/>
      <c r="Z1557" s="626"/>
      <c r="AA1557" s="626"/>
      <c r="AB1557" s="626"/>
      <c r="AC1557" s="626"/>
      <c r="AD1557" s="626"/>
      <c r="AE1557" s="626"/>
      <c r="AF1557" s="626"/>
    </row>
    <row r="1558" spans="1:32" x14ac:dyDescent="0.25">
      <c r="A1558" s="626"/>
      <c r="B1558" s="626"/>
      <c r="F1558" s="626"/>
      <c r="H1558" s="626"/>
      <c r="I1558" s="626"/>
      <c r="J1558" s="626"/>
      <c r="K1558" s="627"/>
      <c r="L1558" s="677"/>
      <c r="M1558" s="626"/>
      <c r="N1558" s="626"/>
      <c r="O1558" s="626"/>
      <c r="P1558" s="626"/>
      <c r="Q1558" s="626"/>
      <c r="R1558" s="626"/>
      <c r="S1558" s="626"/>
      <c r="T1558" s="626"/>
      <c r="U1558" s="626"/>
      <c r="V1558" s="626"/>
      <c r="W1558" s="626"/>
      <c r="X1558" s="626"/>
      <c r="Y1558" s="626"/>
      <c r="Z1558" s="626"/>
      <c r="AA1558" s="626"/>
      <c r="AB1558" s="626"/>
      <c r="AC1558" s="626"/>
      <c r="AD1558" s="626"/>
      <c r="AE1558" s="626"/>
      <c r="AF1558" s="626"/>
    </row>
    <row r="1559" spans="1:32" x14ac:dyDescent="0.25">
      <c r="A1559" s="626"/>
      <c r="B1559" s="626"/>
      <c r="F1559" s="626"/>
      <c r="H1559" s="626"/>
      <c r="I1559" s="626"/>
      <c r="J1559" s="626"/>
      <c r="K1559" s="627"/>
      <c r="L1559" s="677"/>
      <c r="M1559" s="626"/>
      <c r="N1559" s="626"/>
      <c r="O1559" s="626"/>
      <c r="P1559" s="626"/>
      <c r="Q1559" s="626"/>
      <c r="R1559" s="626"/>
      <c r="S1559" s="626"/>
      <c r="T1559" s="626"/>
      <c r="U1559" s="626"/>
      <c r="V1559" s="626"/>
      <c r="W1559" s="626"/>
      <c r="X1559" s="626"/>
      <c r="Y1559" s="626"/>
      <c r="Z1559" s="626"/>
      <c r="AA1559" s="626"/>
      <c r="AB1559" s="626"/>
      <c r="AC1559" s="626"/>
      <c r="AD1559" s="626"/>
      <c r="AE1559" s="626"/>
      <c r="AF1559" s="626"/>
    </row>
    <row r="1560" spans="1:32" x14ac:dyDescent="0.25">
      <c r="A1560" s="626"/>
      <c r="B1560" s="626"/>
      <c r="F1560" s="626"/>
      <c r="H1560" s="626"/>
      <c r="I1560" s="626"/>
      <c r="J1560" s="626"/>
      <c r="K1560" s="627"/>
      <c r="L1560" s="677"/>
      <c r="M1560" s="626"/>
      <c r="N1560" s="626"/>
      <c r="O1560" s="626"/>
      <c r="P1560" s="626"/>
      <c r="Q1560" s="626"/>
      <c r="R1560" s="626"/>
      <c r="S1560" s="626"/>
      <c r="T1560" s="626"/>
      <c r="U1560" s="626"/>
      <c r="V1560" s="626"/>
      <c r="W1560" s="626"/>
      <c r="X1560" s="626"/>
      <c r="Y1560" s="626"/>
      <c r="Z1560" s="626"/>
      <c r="AA1560" s="626"/>
      <c r="AB1560" s="626"/>
      <c r="AC1560" s="626"/>
      <c r="AD1560" s="626"/>
      <c r="AE1560" s="626"/>
      <c r="AF1560" s="626"/>
    </row>
    <row r="1561" spans="1:32" x14ac:dyDescent="0.25">
      <c r="A1561" s="626"/>
      <c r="B1561" s="626"/>
      <c r="F1561" s="626"/>
      <c r="H1561" s="626"/>
      <c r="I1561" s="626"/>
      <c r="J1561" s="626"/>
      <c r="K1561" s="627"/>
      <c r="L1561" s="677"/>
      <c r="M1561" s="626"/>
      <c r="N1561" s="626"/>
      <c r="O1561" s="626"/>
      <c r="P1561" s="626"/>
      <c r="Q1561" s="626"/>
      <c r="R1561" s="626"/>
      <c r="S1561" s="626"/>
      <c r="T1561" s="626"/>
      <c r="U1561" s="626"/>
      <c r="V1561" s="626"/>
      <c r="W1561" s="626"/>
      <c r="X1561" s="626"/>
      <c r="Y1561" s="626"/>
      <c r="Z1561" s="626"/>
      <c r="AA1561" s="626"/>
      <c r="AB1561" s="626"/>
      <c r="AC1561" s="626"/>
      <c r="AD1561" s="626"/>
      <c r="AE1561" s="626"/>
      <c r="AF1561" s="626"/>
    </row>
    <row r="1562" spans="1:32" x14ac:dyDescent="0.25">
      <c r="A1562" s="626"/>
      <c r="B1562" s="626"/>
      <c r="F1562" s="626"/>
      <c r="H1562" s="626"/>
      <c r="I1562" s="626"/>
      <c r="J1562" s="626"/>
      <c r="K1562" s="627"/>
      <c r="L1562" s="677"/>
      <c r="M1562" s="626"/>
      <c r="N1562" s="626"/>
      <c r="O1562" s="626"/>
      <c r="P1562" s="626"/>
      <c r="Q1562" s="626"/>
      <c r="R1562" s="626"/>
      <c r="S1562" s="626"/>
      <c r="T1562" s="626"/>
      <c r="U1562" s="626"/>
      <c r="V1562" s="626"/>
      <c r="W1562" s="626"/>
      <c r="X1562" s="626"/>
      <c r="Y1562" s="626"/>
      <c r="Z1562" s="626"/>
      <c r="AA1562" s="626"/>
      <c r="AB1562" s="626"/>
      <c r="AC1562" s="626"/>
      <c r="AD1562" s="626"/>
      <c r="AE1562" s="626"/>
      <c r="AF1562" s="626"/>
    </row>
    <row r="1563" spans="1:32" x14ac:dyDescent="0.25">
      <c r="A1563" s="626"/>
      <c r="B1563" s="626"/>
      <c r="F1563" s="626"/>
      <c r="H1563" s="626"/>
      <c r="I1563" s="626"/>
      <c r="J1563" s="626"/>
      <c r="K1563" s="627"/>
      <c r="L1563" s="677"/>
      <c r="M1563" s="626"/>
      <c r="N1563" s="626"/>
      <c r="O1563" s="626"/>
      <c r="P1563" s="626"/>
      <c r="Q1563" s="626"/>
      <c r="R1563" s="626"/>
      <c r="S1563" s="626"/>
      <c r="T1563" s="626"/>
      <c r="U1563" s="626"/>
      <c r="V1563" s="626"/>
      <c r="W1563" s="626"/>
      <c r="X1563" s="626"/>
      <c r="Y1563" s="626"/>
      <c r="Z1563" s="626"/>
      <c r="AA1563" s="626"/>
      <c r="AB1563" s="626"/>
      <c r="AC1563" s="626"/>
      <c r="AD1563" s="626"/>
      <c r="AE1563" s="626"/>
      <c r="AF1563" s="626"/>
    </row>
    <row r="1564" spans="1:32" x14ac:dyDescent="0.25">
      <c r="A1564" s="626"/>
      <c r="B1564" s="626"/>
      <c r="F1564" s="626"/>
      <c r="H1564" s="626"/>
      <c r="I1564" s="626"/>
      <c r="J1564" s="626"/>
      <c r="K1564" s="627"/>
      <c r="L1564" s="677"/>
      <c r="M1564" s="626"/>
      <c r="N1564" s="626"/>
      <c r="O1564" s="626"/>
      <c r="P1564" s="626"/>
      <c r="Q1564" s="626"/>
      <c r="R1564" s="626"/>
      <c r="S1564" s="626"/>
      <c r="T1564" s="626"/>
      <c r="U1564" s="626"/>
      <c r="V1564" s="626"/>
      <c r="W1564" s="626"/>
      <c r="X1564" s="626"/>
      <c r="Y1564" s="626"/>
      <c r="Z1564" s="626"/>
      <c r="AA1564" s="626"/>
      <c r="AB1564" s="626"/>
      <c r="AC1564" s="626"/>
      <c r="AD1564" s="626"/>
      <c r="AE1564" s="626"/>
      <c r="AF1564" s="626"/>
    </row>
    <row r="1565" spans="1:32" x14ac:dyDescent="0.25">
      <c r="A1565" s="626"/>
      <c r="B1565" s="626"/>
      <c r="F1565" s="626"/>
      <c r="H1565" s="626"/>
      <c r="I1565" s="626"/>
      <c r="J1565" s="626"/>
      <c r="K1565" s="627"/>
      <c r="L1565" s="677"/>
      <c r="M1565" s="626"/>
      <c r="N1565" s="626"/>
      <c r="O1565" s="626"/>
      <c r="P1565" s="626"/>
      <c r="Q1565" s="626"/>
      <c r="R1565" s="626"/>
      <c r="S1565" s="626"/>
      <c r="T1565" s="626"/>
      <c r="U1565" s="626"/>
      <c r="V1565" s="626"/>
      <c r="W1565" s="626"/>
      <c r="X1565" s="626"/>
      <c r="Y1565" s="626"/>
      <c r="Z1565" s="626"/>
      <c r="AA1565" s="626"/>
      <c r="AB1565" s="626"/>
      <c r="AC1565" s="626"/>
      <c r="AD1565" s="626"/>
      <c r="AE1565" s="626"/>
      <c r="AF1565" s="626"/>
    </row>
    <row r="1566" spans="1:32" x14ac:dyDescent="0.25">
      <c r="A1566" s="626"/>
      <c r="B1566" s="626"/>
      <c r="F1566" s="626"/>
      <c r="H1566" s="626"/>
      <c r="I1566" s="626"/>
      <c r="J1566" s="626"/>
      <c r="K1566" s="627"/>
      <c r="L1566" s="677"/>
      <c r="M1566" s="626"/>
      <c r="N1566" s="626"/>
      <c r="O1566" s="626"/>
      <c r="P1566" s="626"/>
      <c r="Q1566" s="626"/>
      <c r="R1566" s="626"/>
      <c r="S1566" s="626"/>
      <c r="T1566" s="626"/>
      <c r="U1566" s="626"/>
      <c r="V1566" s="626"/>
      <c r="W1566" s="626"/>
      <c r="X1566" s="626"/>
      <c r="Y1566" s="626"/>
      <c r="Z1566" s="626"/>
      <c r="AA1566" s="626"/>
      <c r="AB1566" s="626"/>
      <c r="AC1566" s="626"/>
      <c r="AD1566" s="626"/>
      <c r="AE1566" s="626"/>
      <c r="AF1566" s="626"/>
    </row>
    <row r="1567" spans="1:32" x14ac:dyDescent="0.25">
      <c r="A1567" s="626"/>
      <c r="B1567" s="626"/>
      <c r="F1567" s="626"/>
      <c r="H1567" s="626"/>
      <c r="I1567" s="626"/>
      <c r="J1567" s="626"/>
      <c r="K1567" s="627"/>
      <c r="L1567" s="677"/>
      <c r="M1567" s="626"/>
      <c r="N1567" s="626"/>
      <c r="O1567" s="626"/>
      <c r="P1567" s="626"/>
      <c r="Q1567" s="626"/>
      <c r="R1567" s="626"/>
      <c r="S1567" s="626"/>
      <c r="T1567" s="626"/>
      <c r="U1567" s="626"/>
      <c r="V1567" s="626"/>
      <c r="W1567" s="626"/>
      <c r="X1567" s="626"/>
      <c r="Y1567" s="626"/>
      <c r="Z1567" s="626"/>
      <c r="AA1567" s="626"/>
      <c r="AB1567" s="626"/>
      <c r="AC1567" s="626"/>
      <c r="AD1567" s="626"/>
      <c r="AE1567" s="626"/>
      <c r="AF1567" s="626"/>
    </row>
    <row r="1568" spans="1:32" x14ac:dyDescent="0.25">
      <c r="A1568" s="626"/>
      <c r="B1568" s="626"/>
      <c r="F1568" s="626"/>
      <c r="H1568" s="626"/>
      <c r="I1568" s="626"/>
      <c r="J1568" s="626"/>
      <c r="K1568" s="627"/>
      <c r="L1568" s="677"/>
      <c r="M1568" s="626"/>
      <c r="N1568" s="626"/>
      <c r="O1568" s="626"/>
      <c r="P1568" s="626"/>
      <c r="Q1568" s="626"/>
      <c r="R1568" s="626"/>
      <c r="S1568" s="626"/>
      <c r="T1568" s="626"/>
      <c r="U1568" s="626"/>
      <c r="V1568" s="626"/>
      <c r="W1568" s="626"/>
      <c r="X1568" s="626"/>
      <c r="Y1568" s="626"/>
      <c r="Z1568" s="626"/>
      <c r="AA1568" s="626"/>
      <c r="AB1568" s="626"/>
      <c r="AC1568" s="626"/>
      <c r="AD1568" s="626"/>
      <c r="AE1568" s="626"/>
      <c r="AF1568" s="626"/>
    </row>
    <row r="1569" spans="1:32" x14ac:dyDescent="0.25">
      <c r="A1569" s="626"/>
      <c r="B1569" s="626"/>
      <c r="F1569" s="626"/>
      <c r="H1569" s="626"/>
      <c r="I1569" s="626"/>
      <c r="J1569" s="626"/>
      <c r="K1569" s="627"/>
      <c r="L1569" s="677"/>
      <c r="M1569" s="626"/>
      <c r="N1569" s="626"/>
      <c r="O1569" s="626"/>
      <c r="P1569" s="626"/>
      <c r="Q1569" s="626"/>
      <c r="R1569" s="626"/>
      <c r="S1569" s="626"/>
      <c r="T1569" s="626"/>
      <c r="U1569" s="626"/>
      <c r="V1569" s="626"/>
      <c r="W1569" s="626"/>
      <c r="X1569" s="626"/>
      <c r="Y1569" s="626"/>
      <c r="Z1569" s="626"/>
      <c r="AA1569" s="626"/>
      <c r="AB1569" s="626"/>
      <c r="AC1569" s="626"/>
      <c r="AD1569" s="626"/>
      <c r="AE1569" s="626"/>
      <c r="AF1569" s="626"/>
    </row>
    <row r="1570" spans="1:32" x14ac:dyDescent="0.25">
      <c r="A1570" s="626"/>
      <c r="B1570" s="626"/>
      <c r="F1570" s="626"/>
      <c r="H1570" s="626"/>
      <c r="I1570" s="626"/>
      <c r="J1570" s="626"/>
      <c r="K1570" s="627"/>
      <c r="L1570" s="677"/>
      <c r="M1570" s="626"/>
      <c r="N1570" s="626"/>
      <c r="O1570" s="626"/>
      <c r="P1570" s="626"/>
      <c r="Q1570" s="626"/>
      <c r="R1570" s="626"/>
      <c r="S1570" s="626"/>
      <c r="T1570" s="626"/>
      <c r="U1570" s="626"/>
      <c r="V1570" s="626"/>
      <c r="W1570" s="626"/>
      <c r="X1570" s="626"/>
      <c r="Y1570" s="626"/>
      <c r="Z1570" s="626"/>
      <c r="AA1570" s="626"/>
      <c r="AB1570" s="626"/>
      <c r="AC1570" s="626"/>
      <c r="AD1570" s="626"/>
      <c r="AE1570" s="626"/>
      <c r="AF1570" s="626"/>
    </row>
    <row r="1571" spans="1:32" x14ac:dyDescent="0.25">
      <c r="A1571" s="626"/>
      <c r="B1571" s="626"/>
      <c r="F1571" s="626"/>
      <c r="H1571" s="626"/>
      <c r="I1571" s="626"/>
      <c r="J1571" s="626"/>
      <c r="K1571" s="627"/>
      <c r="L1571" s="677"/>
      <c r="M1571" s="626"/>
      <c r="N1571" s="626"/>
      <c r="O1571" s="626"/>
      <c r="P1571" s="626"/>
      <c r="Q1571" s="626"/>
      <c r="R1571" s="626"/>
      <c r="S1571" s="626"/>
      <c r="T1571" s="626"/>
      <c r="U1571" s="626"/>
      <c r="V1571" s="626"/>
      <c r="W1571" s="626"/>
      <c r="X1571" s="626"/>
      <c r="Y1571" s="626"/>
      <c r="Z1571" s="626"/>
      <c r="AA1571" s="626"/>
      <c r="AB1571" s="626"/>
      <c r="AC1571" s="626"/>
      <c r="AD1571" s="626"/>
      <c r="AE1571" s="626"/>
      <c r="AF1571" s="626"/>
    </row>
    <row r="1572" spans="1:32" x14ac:dyDescent="0.25">
      <c r="A1572" s="626"/>
      <c r="B1572" s="626"/>
      <c r="F1572" s="626"/>
      <c r="H1572" s="626"/>
      <c r="I1572" s="626"/>
      <c r="J1572" s="626"/>
      <c r="K1572" s="627"/>
      <c r="L1572" s="677"/>
      <c r="M1572" s="626"/>
      <c r="N1572" s="626"/>
      <c r="O1572" s="626"/>
      <c r="P1572" s="626"/>
      <c r="Q1572" s="626"/>
      <c r="R1572" s="626"/>
      <c r="S1572" s="626"/>
      <c r="T1572" s="626"/>
      <c r="U1572" s="626"/>
      <c r="V1572" s="626"/>
      <c r="W1572" s="626"/>
      <c r="X1572" s="626"/>
      <c r="Y1572" s="626"/>
      <c r="Z1572" s="626"/>
      <c r="AA1572" s="626"/>
      <c r="AB1572" s="626"/>
      <c r="AC1572" s="626"/>
      <c r="AD1572" s="626"/>
      <c r="AE1572" s="626"/>
      <c r="AF1572" s="626"/>
    </row>
    <row r="1573" spans="1:32" x14ac:dyDescent="0.25">
      <c r="A1573" s="626"/>
      <c r="B1573" s="626"/>
      <c r="F1573" s="626"/>
      <c r="H1573" s="626"/>
      <c r="I1573" s="626"/>
      <c r="J1573" s="626"/>
      <c r="K1573" s="627"/>
      <c r="L1573" s="677"/>
      <c r="M1573" s="626"/>
      <c r="N1573" s="626"/>
      <c r="O1573" s="626"/>
      <c r="P1573" s="626"/>
      <c r="Q1573" s="626"/>
      <c r="R1573" s="626"/>
      <c r="S1573" s="626"/>
      <c r="T1573" s="626"/>
      <c r="U1573" s="626"/>
      <c r="V1573" s="626"/>
      <c r="W1573" s="626"/>
      <c r="X1573" s="626"/>
      <c r="Y1573" s="626"/>
      <c r="Z1573" s="626"/>
      <c r="AA1573" s="626"/>
      <c r="AB1573" s="626"/>
      <c r="AC1573" s="626"/>
      <c r="AD1573" s="626"/>
      <c r="AE1573" s="626"/>
      <c r="AF1573" s="626"/>
    </row>
    <row r="1574" spans="1:32" x14ac:dyDescent="0.25">
      <c r="A1574" s="626"/>
      <c r="B1574" s="626"/>
      <c r="F1574" s="626"/>
      <c r="H1574" s="626"/>
      <c r="I1574" s="626"/>
      <c r="J1574" s="626"/>
      <c r="K1574" s="627"/>
      <c r="L1574" s="677"/>
      <c r="M1574" s="626"/>
      <c r="N1574" s="626"/>
      <c r="O1574" s="626"/>
      <c r="P1574" s="626"/>
      <c r="Q1574" s="626"/>
      <c r="R1574" s="626"/>
      <c r="S1574" s="626"/>
      <c r="T1574" s="626"/>
      <c r="U1574" s="626"/>
      <c r="V1574" s="626"/>
      <c r="W1574" s="626"/>
      <c r="X1574" s="626"/>
      <c r="Y1574" s="626"/>
      <c r="Z1574" s="626"/>
      <c r="AA1574" s="626"/>
      <c r="AB1574" s="626"/>
      <c r="AC1574" s="626"/>
      <c r="AD1574" s="626"/>
      <c r="AE1574" s="626"/>
      <c r="AF1574" s="626"/>
    </row>
    <row r="1575" spans="1:32" x14ac:dyDescent="0.25">
      <c r="A1575" s="626"/>
      <c r="B1575" s="626"/>
      <c r="F1575" s="626"/>
      <c r="H1575" s="626"/>
      <c r="I1575" s="626"/>
      <c r="J1575" s="626"/>
      <c r="K1575" s="627"/>
      <c r="L1575" s="677"/>
      <c r="M1575" s="626"/>
      <c r="N1575" s="626"/>
      <c r="O1575" s="626"/>
      <c r="P1575" s="626"/>
      <c r="Q1575" s="626"/>
      <c r="R1575" s="626"/>
      <c r="S1575" s="626"/>
      <c r="T1575" s="626"/>
      <c r="U1575" s="626"/>
      <c r="V1575" s="626"/>
      <c r="W1575" s="626"/>
      <c r="X1575" s="626"/>
      <c r="Y1575" s="626"/>
      <c r="Z1575" s="626"/>
      <c r="AA1575" s="626"/>
      <c r="AB1575" s="626"/>
      <c r="AC1575" s="626"/>
      <c r="AD1575" s="626"/>
      <c r="AE1575" s="626"/>
      <c r="AF1575" s="626"/>
    </row>
    <row r="1576" spans="1:32" x14ac:dyDescent="0.25">
      <c r="A1576" s="626"/>
      <c r="B1576" s="626"/>
      <c r="F1576" s="626"/>
      <c r="H1576" s="626"/>
      <c r="I1576" s="626"/>
      <c r="J1576" s="626"/>
      <c r="K1576" s="627"/>
      <c r="L1576" s="677"/>
      <c r="M1576" s="626"/>
      <c r="N1576" s="626"/>
      <c r="O1576" s="626"/>
      <c r="P1576" s="626"/>
      <c r="Q1576" s="626"/>
      <c r="R1576" s="626"/>
      <c r="S1576" s="626"/>
      <c r="T1576" s="626"/>
      <c r="U1576" s="626"/>
      <c r="V1576" s="626"/>
      <c r="W1576" s="626"/>
      <c r="X1576" s="626"/>
      <c r="Y1576" s="626"/>
      <c r="Z1576" s="626"/>
      <c r="AA1576" s="626"/>
      <c r="AB1576" s="626"/>
      <c r="AC1576" s="626"/>
      <c r="AD1576" s="626"/>
      <c r="AE1576" s="626"/>
      <c r="AF1576" s="626"/>
    </row>
    <row r="1577" spans="1:32" x14ac:dyDescent="0.25">
      <c r="A1577" s="626"/>
      <c r="B1577" s="626"/>
      <c r="F1577" s="626"/>
      <c r="H1577" s="626"/>
      <c r="I1577" s="626"/>
      <c r="J1577" s="626"/>
      <c r="K1577" s="627"/>
      <c r="L1577" s="677"/>
      <c r="M1577" s="626"/>
      <c r="N1577" s="626"/>
      <c r="O1577" s="626"/>
      <c r="P1577" s="626"/>
      <c r="Q1577" s="626"/>
      <c r="R1577" s="626"/>
      <c r="S1577" s="626"/>
      <c r="T1577" s="626"/>
      <c r="U1577" s="626"/>
      <c r="V1577" s="626"/>
      <c r="W1577" s="626"/>
      <c r="X1577" s="626"/>
      <c r="Y1577" s="626"/>
      <c r="Z1577" s="626"/>
      <c r="AA1577" s="626"/>
      <c r="AB1577" s="626"/>
      <c r="AC1577" s="626"/>
      <c r="AD1577" s="626"/>
      <c r="AE1577" s="626"/>
      <c r="AF1577" s="626"/>
    </row>
    <row r="1578" spans="1:32" x14ac:dyDescent="0.25">
      <c r="A1578" s="626"/>
      <c r="B1578" s="626"/>
      <c r="F1578" s="626"/>
      <c r="H1578" s="626"/>
      <c r="I1578" s="626"/>
      <c r="J1578" s="626"/>
      <c r="K1578" s="627"/>
      <c r="L1578" s="677"/>
      <c r="M1578" s="626"/>
      <c r="N1578" s="626"/>
      <c r="O1578" s="626"/>
      <c r="P1578" s="626"/>
      <c r="Q1578" s="626"/>
      <c r="R1578" s="626"/>
      <c r="S1578" s="626"/>
      <c r="T1578" s="626"/>
      <c r="U1578" s="626"/>
      <c r="V1578" s="626"/>
      <c r="W1578" s="626"/>
      <c r="X1578" s="626"/>
      <c r="Y1578" s="626"/>
      <c r="Z1578" s="626"/>
      <c r="AA1578" s="626"/>
      <c r="AB1578" s="626"/>
      <c r="AC1578" s="626"/>
      <c r="AD1578" s="626"/>
      <c r="AE1578" s="626"/>
      <c r="AF1578" s="626"/>
    </row>
    <row r="1579" spans="1:32" x14ac:dyDescent="0.25">
      <c r="A1579" s="626"/>
      <c r="B1579" s="626"/>
      <c r="F1579" s="626"/>
      <c r="H1579" s="626"/>
      <c r="I1579" s="626"/>
      <c r="J1579" s="626"/>
      <c r="K1579" s="627"/>
      <c r="L1579" s="677"/>
      <c r="M1579" s="626"/>
      <c r="N1579" s="626"/>
      <c r="O1579" s="626"/>
      <c r="P1579" s="626"/>
      <c r="Q1579" s="626"/>
      <c r="R1579" s="626"/>
      <c r="S1579" s="626"/>
      <c r="T1579" s="626"/>
      <c r="U1579" s="626"/>
      <c r="V1579" s="626"/>
      <c r="W1579" s="626"/>
      <c r="X1579" s="626"/>
      <c r="Y1579" s="626"/>
      <c r="Z1579" s="626"/>
      <c r="AA1579" s="626"/>
      <c r="AB1579" s="626"/>
      <c r="AC1579" s="626"/>
      <c r="AD1579" s="626"/>
      <c r="AE1579" s="626"/>
      <c r="AF1579" s="626"/>
    </row>
    <row r="1580" spans="1:32" x14ac:dyDescent="0.25">
      <c r="A1580" s="626"/>
      <c r="B1580" s="626"/>
      <c r="F1580" s="626"/>
      <c r="H1580" s="626"/>
      <c r="I1580" s="626"/>
      <c r="J1580" s="626"/>
      <c r="K1580" s="627"/>
      <c r="L1580" s="677"/>
      <c r="M1580" s="626"/>
      <c r="N1580" s="626"/>
      <c r="O1580" s="626"/>
      <c r="P1580" s="626"/>
      <c r="Q1580" s="626"/>
      <c r="R1580" s="626"/>
      <c r="S1580" s="626"/>
      <c r="T1580" s="626"/>
      <c r="U1580" s="626"/>
      <c r="V1580" s="626"/>
      <c r="W1580" s="626"/>
      <c r="X1580" s="626"/>
      <c r="Y1580" s="626"/>
      <c r="Z1580" s="626"/>
      <c r="AA1580" s="626"/>
      <c r="AB1580" s="626"/>
      <c r="AC1580" s="626"/>
      <c r="AD1580" s="626"/>
      <c r="AE1580" s="626"/>
      <c r="AF1580" s="626"/>
    </row>
    <row r="1581" spans="1:32" x14ac:dyDescent="0.25">
      <c r="A1581" s="626"/>
      <c r="B1581" s="626"/>
      <c r="F1581" s="626"/>
      <c r="H1581" s="626"/>
      <c r="I1581" s="626"/>
      <c r="J1581" s="626"/>
      <c r="K1581" s="627"/>
      <c r="L1581" s="677"/>
      <c r="M1581" s="626"/>
      <c r="N1581" s="626"/>
      <c r="O1581" s="626"/>
      <c r="P1581" s="626"/>
      <c r="Q1581" s="626"/>
      <c r="R1581" s="626"/>
      <c r="S1581" s="626"/>
      <c r="T1581" s="626"/>
      <c r="U1581" s="626"/>
      <c r="V1581" s="626"/>
      <c r="W1581" s="626"/>
      <c r="X1581" s="626"/>
      <c r="Y1581" s="626"/>
      <c r="Z1581" s="626"/>
      <c r="AA1581" s="626"/>
      <c r="AB1581" s="626"/>
      <c r="AC1581" s="626"/>
      <c r="AD1581" s="626"/>
      <c r="AE1581" s="626"/>
      <c r="AF1581" s="626"/>
    </row>
    <row r="1582" spans="1:32" x14ac:dyDescent="0.25">
      <c r="A1582" s="626"/>
      <c r="B1582" s="626"/>
      <c r="F1582" s="626"/>
      <c r="H1582" s="626"/>
      <c r="I1582" s="626"/>
      <c r="J1582" s="626"/>
      <c r="K1582" s="627"/>
      <c r="L1582" s="677"/>
      <c r="M1582" s="626"/>
      <c r="N1582" s="626"/>
      <c r="O1582" s="626"/>
      <c r="P1582" s="626"/>
      <c r="Q1582" s="626"/>
      <c r="R1582" s="626"/>
      <c r="S1582" s="626"/>
      <c r="T1582" s="626"/>
      <c r="U1582" s="626"/>
      <c r="V1582" s="626"/>
      <c r="W1582" s="626"/>
      <c r="X1582" s="626"/>
      <c r="Y1582" s="626"/>
      <c r="Z1582" s="626"/>
      <c r="AA1582" s="626"/>
      <c r="AB1582" s="626"/>
      <c r="AC1582" s="626"/>
      <c r="AD1582" s="626"/>
      <c r="AE1582" s="626"/>
      <c r="AF1582" s="626"/>
    </row>
    <row r="1583" spans="1:32" x14ac:dyDescent="0.25">
      <c r="A1583" s="626"/>
      <c r="B1583" s="626"/>
      <c r="F1583" s="626"/>
      <c r="H1583" s="626"/>
      <c r="I1583" s="626"/>
      <c r="J1583" s="626"/>
      <c r="K1583" s="627"/>
      <c r="L1583" s="677"/>
      <c r="M1583" s="626"/>
      <c r="N1583" s="626"/>
      <c r="O1583" s="626"/>
      <c r="P1583" s="626"/>
      <c r="Q1583" s="626"/>
      <c r="R1583" s="626"/>
      <c r="S1583" s="626"/>
      <c r="T1583" s="626"/>
      <c r="U1583" s="626"/>
      <c r="V1583" s="626"/>
      <c r="W1583" s="626"/>
      <c r="X1583" s="626"/>
      <c r="Y1583" s="626"/>
      <c r="Z1583" s="626"/>
      <c r="AA1583" s="626"/>
      <c r="AB1583" s="626"/>
      <c r="AC1583" s="626"/>
      <c r="AD1583" s="626"/>
      <c r="AE1583" s="626"/>
      <c r="AF1583" s="626"/>
    </row>
    <row r="1584" spans="1:32" x14ac:dyDescent="0.25">
      <c r="A1584" s="626"/>
      <c r="B1584" s="626"/>
      <c r="F1584" s="626"/>
      <c r="H1584" s="626"/>
      <c r="I1584" s="626"/>
      <c r="J1584" s="626"/>
      <c r="K1584" s="627"/>
      <c r="L1584" s="677"/>
      <c r="M1584" s="626"/>
      <c r="N1584" s="626"/>
      <c r="O1584" s="626"/>
      <c r="P1584" s="626"/>
      <c r="Q1584" s="626"/>
      <c r="R1584" s="626"/>
      <c r="S1584" s="626"/>
      <c r="T1584" s="626"/>
      <c r="U1584" s="626"/>
      <c r="V1584" s="626"/>
      <c r="W1584" s="626"/>
      <c r="X1584" s="626"/>
      <c r="Y1584" s="626"/>
      <c r="Z1584" s="626"/>
      <c r="AA1584" s="626"/>
      <c r="AB1584" s="626"/>
      <c r="AC1584" s="626"/>
      <c r="AD1584" s="626"/>
      <c r="AE1584" s="626"/>
      <c r="AF1584" s="626"/>
    </row>
    <row r="1585" spans="1:32" x14ac:dyDescent="0.25">
      <c r="A1585" s="626"/>
      <c r="B1585" s="626"/>
      <c r="F1585" s="626"/>
      <c r="H1585" s="626"/>
      <c r="I1585" s="626"/>
      <c r="J1585" s="626"/>
      <c r="K1585" s="627"/>
      <c r="L1585" s="677"/>
      <c r="M1585" s="626"/>
      <c r="N1585" s="626"/>
      <c r="O1585" s="626"/>
      <c r="P1585" s="626"/>
      <c r="Q1585" s="626"/>
      <c r="R1585" s="626"/>
      <c r="S1585" s="626"/>
      <c r="T1585" s="626"/>
      <c r="U1585" s="626"/>
      <c r="V1585" s="626"/>
      <c r="W1585" s="626"/>
      <c r="X1585" s="626"/>
      <c r="Y1585" s="626"/>
      <c r="Z1585" s="626"/>
      <c r="AA1585" s="626"/>
      <c r="AB1585" s="626"/>
      <c r="AC1585" s="626"/>
      <c r="AD1585" s="626"/>
      <c r="AE1585" s="626"/>
      <c r="AF1585" s="626"/>
    </row>
    <row r="1586" spans="1:32" x14ac:dyDescent="0.25">
      <c r="A1586" s="626"/>
      <c r="B1586" s="626"/>
      <c r="F1586" s="626"/>
      <c r="H1586" s="626"/>
      <c r="I1586" s="626"/>
      <c r="J1586" s="626"/>
      <c r="K1586" s="627"/>
      <c r="L1586" s="677"/>
      <c r="M1586" s="626"/>
      <c r="N1586" s="626"/>
      <c r="O1586" s="626"/>
      <c r="P1586" s="626"/>
      <c r="Q1586" s="626"/>
      <c r="R1586" s="626"/>
      <c r="S1586" s="626"/>
      <c r="T1586" s="626"/>
      <c r="U1586" s="626"/>
      <c r="V1586" s="626"/>
      <c r="W1586" s="626"/>
      <c r="X1586" s="626"/>
      <c r="Y1586" s="626"/>
      <c r="Z1586" s="626"/>
      <c r="AA1586" s="626"/>
      <c r="AB1586" s="626"/>
      <c r="AC1586" s="626"/>
      <c r="AD1586" s="626"/>
      <c r="AE1586" s="626"/>
      <c r="AF1586" s="626"/>
    </row>
    <row r="1587" spans="1:32" x14ac:dyDescent="0.25">
      <c r="A1587" s="626"/>
      <c r="B1587" s="626"/>
      <c r="F1587" s="626"/>
      <c r="H1587" s="626"/>
      <c r="I1587" s="626"/>
      <c r="J1587" s="626"/>
      <c r="K1587" s="627"/>
      <c r="L1587" s="677"/>
      <c r="M1587" s="626"/>
      <c r="N1587" s="626"/>
      <c r="O1587" s="626"/>
      <c r="P1587" s="626"/>
      <c r="Q1587" s="626"/>
      <c r="R1587" s="626"/>
      <c r="S1587" s="626"/>
      <c r="T1587" s="626"/>
      <c r="U1587" s="626"/>
      <c r="V1587" s="626"/>
      <c r="W1587" s="626"/>
      <c r="X1587" s="626"/>
      <c r="Y1587" s="626"/>
      <c r="Z1587" s="626"/>
      <c r="AA1587" s="626"/>
      <c r="AB1587" s="626"/>
      <c r="AC1587" s="626"/>
      <c r="AD1587" s="626"/>
      <c r="AE1587" s="626"/>
      <c r="AF1587" s="626"/>
    </row>
    <row r="1588" spans="1:32" x14ac:dyDescent="0.25">
      <c r="A1588" s="626"/>
      <c r="B1588" s="626"/>
      <c r="F1588" s="626"/>
      <c r="H1588" s="626"/>
      <c r="I1588" s="626"/>
      <c r="J1588" s="626"/>
      <c r="K1588" s="627"/>
      <c r="L1588" s="677"/>
      <c r="M1588" s="626"/>
      <c r="N1588" s="626"/>
      <c r="O1588" s="626"/>
      <c r="P1588" s="626"/>
      <c r="Q1588" s="626"/>
      <c r="R1588" s="626"/>
      <c r="S1588" s="626"/>
      <c r="T1588" s="626"/>
      <c r="U1588" s="626"/>
      <c r="V1588" s="626"/>
      <c r="W1588" s="626"/>
      <c r="X1588" s="626"/>
      <c r="Y1588" s="626"/>
      <c r="Z1588" s="626"/>
      <c r="AA1588" s="626"/>
      <c r="AB1588" s="626"/>
      <c r="AC1588" s="626"/>
      <c r="AD1588" s="626"/>
      <c r="AE1588" s="626"/>
      <c r="AF1588" s="626"/>
    </row>
    <row r="1589" spans="1:32" x14ac:dyDescent="0.25">
      <c r="A1589" s="626"/>
      <c r="B1589" s="626"/>
      <c r="F1589" s="626"/>
      <c r="H1589" s="626"/>
      <c r="I1589" s="626"/>
      <c r="J1589" s="626"/>
      <c r="K1589" s="627"/>
      <c r="L1589" s="677"/>
      <c r="M1589" s="626"/>
      <c r="N1589" s="626"/>
      <c r="O1589" s="626"/>
      <c r="P1589" s="626"/>
      <c r="Q1589" s="626"/>
      <c r="R1589" s="626"/>
      <c r="S1589" s="626"/>
      <c r="T1589" s="626"/>
      <c r="U1589" s="626"/>
      <c r="V1589" s="626"/>
      <c r="W1589" s="626"/>
      <c r="X1589" s="626"/>
      <c r="Y1589" s="626"/>
      <c r="Z1589" s="626"/>
      <c r="AA1589" s="626"/>
      <c r="AB1589" s="626"/>
      <c r="AC1589" s="626"/>
      <c r="AD1589" s="626"/>
      <c r="AE1589" s="626"/>
      <c r="AF1589" s="626"/>
    </row>
    <row r="1590" spans="1:32" x14ac:dyDescent="0.25">
      <c r="A1590" s="626"/>
      <c r="B1590" s="626"/>
      <c r="F1590" s="626"/>
      <c r="H1590" s="626"/>
      <c r="I1590" s="626"/>
      <c r="J1590" s="626"/>
      <c r="K1590" s="627"/>
      <c r="L1590" s="677"/>
      <c r="M1590" s="626"/>
      <c r="N1590" s="626"/>
      <c r="O1590" s="626"/>
      <c r="P1590" s="626"/>
      <c r="Q1590" s="626"/>
      <c r="R1590" s="626"/>
      <c r="S1590" s="626"/>
      <c r="T1590" s="626"/>
      <c r="U1590" s="626"/>
      <c r="V1590" s="626"/>
      <c r="W1590" s="626"/>
      <c r="X1590" s="626"/>
      <c r="Y1590" s="626"/>
      <c r="Z1590" s="626"/>
      <c r="AA1590" s="626"/>
      <c r="AB1590" s="626"/>
      <c r="AC1590" s="626"/>
      <c r="AD1590" s="626"/>
      <c r="AE1590" s="626"/>
      <c r="AF1590" s="626"/>
    </row>
    <row r="1591" spans="1:32" x14ac:dyDescent="0.25">
      <c r="A1591" s="626"/>
      <c r="B1591" s="626"/>
      <c r="F1591" s="626"/>
      <c r="H1591" s="626"/>
      <c r="I1591" s="626"/>
      <c r="J1591" s="626"/>
      <c r="K1591" s="627"/>
      <c r="L1591" s="677"/>
      <c r="M1591" s="626"/>
      <c r="N1591" s="626"/>
      <c r="O1591" s="626"/>
      <c r="P1591" s="626"/>
      <c r="Q1591" s="626"/>
      <c r="R1591" s="626"/>
      <c r="S1591" s="626"/>
      <c r="T1591" s="626"/>
      <c r="U1591" s="626"/>
      <c r="V1591" s="626"/>
      <c r="W1591" s="626"/>
      <c r="X1591" s="626"/>
      <c r="Y1591" s="626"/>
      <c r="Z1591" s="626"/>
      <c r="AA1591" s="626"/>
      <c r="AB1591" s="626"/>
      <c r="AC1591" s="626"/>
      <c r="AD1591" s="626"/>
      <c r="AE1591" s="626"/>
      <c r="AF1591" s="626"/>
    </row>
    <row r="1592" spans="1:32" x14ac:dyDescent="0.25">
      <c r="A1592" s="626"/>
      <c r="B1592" s="626"/>
      <c r="F1592" s="626"/>
      <c r="H1592" s="626"/>
      <c r="I1592" s="626"/>
      <c r="J1592" s="626"/>
      <c r="K1592" s="627"/>
      <c r="L1592" s="677"/>
      <c r="M1592" s="626"/>
      <c r="N1592" s="626"/>
      <c r="O1592" s="626"/>
      <c r="P1592" s="626"/>
      <c r="Q1592" s="626"/>
      <c r="R1592" s="626"/>
      <c r="S1592" s="626"/>
      <c r="T1592" s="626"/>
      <c r="U1592" s="626"/>
      <c r="V1592" s="626"/>
      <c r="W1592" s="626"/>
      <c r="X1592" s="626"/>
      <c r="Y1592" s="626"/>
      <c r="Z1592" s="626"/>
      <c r="AA1592" s="626"/>
      <c r="AB1592" s="626"/>
      <c r="AC1592" s="626"/>
      <c r="AD1592" s="626"/>
      <c r="AE1592" s="626"/>
      <c r="AF1592" s="626"/>
    </row>
    <row r="1593" spans="1:32" x14ac:dyDescent="0.25">
      <c r="A1593" s="626"/>
      <c r="B1593" s="626"/>
      <c r="F1593" s="626"/>
      <c r="H1593" s="626"/>
      <c r="I1593" s="626"/>
      <c r="J1593" s="626"/>
      <c r="K1593" s="627"/>
      <c r="L1593" s="677"/>
      <c r="M1593" s="626"/>
      <c r="N1593" s="626"/>
      <c r="O1593" s="626"/>
      <c r="P1593" s="626"/>
      <c r="Q1593" s="626"/>
      <c r="R1593" s="626"/>
      <c r="S1593" s="626"/>
      <c r="T1593" s="626"/>
      <c r="U1593" s="626"/>
      <c r="V1593" s="626"/>
      <c r="W1593" s="626"/>
      <c r="X1593" s="626"/>
      <c r="Y1593" s="626"/>
      <c r="Z1593" s="626"/>
      <c r="AA1593" s="626"/>
      <c r="AB1593" s="626"/>
      <c r="AC1593" s="626"/>
      <c r="AD1593" s="626"/>
      <c r="AE1593" s="626"/>
      <c r="AF1593" s="626"/>
    </row>
    <row r="1594" spans="1:32" x14ac:dyDescent="0.25">
      <c r="A1594" s="626"/>
      <c r="B1594" s="626"/>
      <c r="F1594" s="626"/>
      <c r="H1594" s="626"/>
      <c r="I1594" s="626"/>
      <c r="J1594" s="626"/>
      <c r="K1594" s="627"/>
      <c r="L1594" s="677"/>
      <c r="M1594" s="626"/>
      <c r="N1594" s="626"/>
      <c r="O1594" s="626"/>
      <c r="P1594" s="626"/>
      <c r="Q1594" s="626"/>
      <c r="R1594" s="626"/>
      <c r="S1594" s="626"/>
      <c r="T1594" s="626"/>
      <c r="U1594" s="626"/>
      <c r="V1594" s="626"/>
      <c r="W1594" s="626"/>
      <c r="X1594" s="626"/>
      <c r="Y1594" s="626"/>
      <c r="Z1594" s="626"/>
      <c r="AA1594" s="626"/>
      <c r="AB1594" s="626"/>
      <c r="AC1594" s="626"/>
      <c r="AD1594" s="626"/>
      <c r="AE1594" s="626"/>
      <c r="AF1594" s="626"/>
    </row>
    <row r="1595" spans="1:32" x14ac:dyDescent="0.25">
      <c r="A1595" s="626"/>
      <c r="B1595" s="626"/>
      <c r="F1595" s="626"/>
      <c r="H1595" s="626"/>
      <c r="I1595" s="626"/>
      <c r="J1595" s="626"/>
      <c r="K1595" s="627"/>
      <c r="L1595" s="677"/>
      <c r="M1595" s="626"/>
      <c r="N1595" s="626"/>
      <c r="O1595" s="626"/>
      <c r="P1595" s="626"/>
      <c r="Q1595" s="626"/>
      <c r="R1595" s="626"/>
      <c r="S1595" s="626"/>
      <c r="T1595" s="626"/>
      <c r="U1595" s="626"/>
      <c r="V1595" s="626"/>
      <c r="W1595" s="626"/>
      <c r="X1595" s="626"/>
      <c r="Y1595" s="626"/>
      <c r="Z1595" s="626"/>
      <c r="AA1595" s="626"/>
      <c r="AB1595" s="626"/>
      <c r="AC1595" s="626"/>
      <c r="AD1595" s="626"/>
      <c r="AE1595" s="626"/>
      <c r="AF1595" s="626"/>
    </row>
    <row r="1596" spans="1:32" x14ac:dyDescent="0.25">
      <c r="A1596" s="626"/>
      <c r="B1596" s="626"/>
      <c r="F1596" s="626"/>
      <c r="H1596" s="626"/>
      <c r="I1596" s="626"/>
      <c r="J1596" s="626"/>
      <c r="K1596" s="627"/>
      <c r="L1596" s="677"/>
      <c r="M1596" s="626"/>
      <c r="N1596" s="626"/>
      <c r="O1596" s="626"/>
      <c r="P1596" s="626"/>
      <c r="Q1596" s="626"/>
      <c r="R1596" s="626"/>
      <c r="S1596" s="626"/>
      <c r="T1596" s="626"/>
      <c r="U1596" s="626"/>
      <c r="V1596" s="626"/>
      <c r="W1596" s="626"/>
      <c r="X1596" s="626"/>
      <c r="Y1596" s="626"/>
      <c r="Z1596" s="626"/>
      <c r="AA1596" s="626"/>
      <c r="AB1596" s="626"/>
      <c r="AC1596" s="626"/>
      <c r="AD1596" s="626"/>
      <c r="AE1596" s="626"/>
      <c r="AF1596" s="626"/>
    </row>
    <row r="1597" spans="1:32" x14ac:dyDescent="0.25">
      <c r="A1597" s="626"/>
      <c r="B1597" s="626"/>
      <c r="F1597" s="626"/>
      <c r="H1597" s="626"/>
      <c r="I1597" s="626"/>
      <c r="J1597" s="626"/>
      <c r="K1597" s="627"/>
      <c r="L1597" s="677"/>
      <c r="M1597" s="626"/>
      <c r="N1597" s="626"/>
      <c r="O1597" s="626"/>
      <c r="P1597" s="626"/>
      <c r="Q1597" s="626"/>
      <c r="R1597" s="626"/>
      <c r="S1597" s="626"/>
      <c r="T1597" s="626"/>
      <c r="U1597" s="626"/>
      <c r="V1597" s="626"/>
      <c r="W1597" s="626"/>
      <c r="X1597" s="626"/>
      <c r="Y1597" s="626"/>
      <c r="Z1597" s="626"/>
      <c r="AA1597" s="626"/>
      <c r="AB1597" s="626"/>
      <c r="AC1597" s="626"/>
      <c r="AD1597" s="626"/>
      <c r="AE1597" s="626"/>
      <c r="AF1597" s="626"/>
    </row>
    <row r="1598" spans="1:32" x14ac:dyDescent="0.25">
      <c r="A1598" s="626"/>
      <c r="B1598" s="626"/>
      <c r="F1598" s="626"/>
      <c r="H1598" s="626"/>
      <c r="I1598" s="626"/>
      <c r="J1598" s="626"/>
      <c r="K1598" s="627"/>
      <c r="L1598" s="677"/>
      <c r="M1598" s="626"/>
      <c r="N1598" s="626"/>
      <c r="O1598" s="626"/>
      <c r="P1598" s="626"/>
      <c r="Q1598" s="626"/>
      <c r="R1598" s="626"/>
      <c r="S1598" s="626"/>
      <c r="T1598" s="626"/>
      <c r="U1598" s="626"/>
      <c r="V1598" s="626"/>
      <c r="W1598" s="626"/>
      <c r="X1598" s="626"/>
      <c r="Y1598" s="626"/>
      <c r="Z1598" s="626"/>
      <c r="AA1598" s="626"/>
      <c r="AB1598" s="626"/>
      <c r="AC1598" s="626"/>
      <c r="AD1598" s="626"/>
      <c r="AE1598" s="626"/>
      <c r="AF1598" s="626"/>
    </row>
    <row r="1599" spans="1:32" x14ac:dyDescent="0.25">
      <c r="A1599" s="626"/>
      <c r="B1599" s="626"/>
      <c r="F1599" s="626"/>
      <c r="H1599" s="626"/>
      <c r="I1599" s="626"/>
      <c r="J1599" s="626"/>
      <c r="K1599" s="627"/>
      <c r="L1599" s="677"/>
      <c r="M1599" s="626"/>
      <c r="N1599" s="626"/>
      <c r="O1599" s="626"/>
      <c r="P1599" s="626"/>
      <c r="Q1599" s="626"/>
      <c r="R1599" s="626"/>
      <c r="S1599" s="626"/>
      <c r="T1599" s="626"/>
      <c r="U1599" s="626"/>
      <c r="V1599" s="626"/>
      <c r="W1599" s="626"/>
      <c r="X1599" s="626"/>
      <c r="Y1599" s="626"/>
      <c r="Z1599" s="626"/>
      <c r="AA1599" s="626"/>
      <c r="AB1599" s="626"/>
      <c r="AC1599" s="626"/>
      <c r="AD1599" s="626"/>
      <c r="AE1599" s="626"/>
      <c r="AF1599" s="626"/>
    </row>
    <row r="1600" spans="1:32" x14ac:dyDescent="0.25">
      <c r="A1600" s="626"/>
      <c r="B1600" s="626"/>
      <c r="F1600" s="626"/>
      <c r="H1600" s="626"/>
      <c r="I1600" s="626"/>
      <c r="J1600" s="626"/>
      <c r="K1600" s="627"/>
      <c r="L1600" s="677"/>
      <c r="M1600" s="626"/>
      <c r="N1600" s="626"/>
      <c r="O1600" s="626"/>
      <c r="P1600" s="626"/>
      <c r="Q1600" s="626"/>
      <c r="R1600" s="626"/>
      <c r="S1600" s="626"/>
      <c r="T1600" s="626"/>
      <c r="U1600" s="626"/>
      <c r="V1600" s="626"/>
      <c r="W1600" s="626"/>
      <c r="X1600" s="626"/>
      <c r="Y1600" s="626"/>
      <c r="Z1600" s="626"/>
      <c r="AA1600" s="626"/>
      <c r="AB1600" s="626"/>
      <c r="AC1600" s="626"/>
      <c r="AD1600" s="626"/>
      <c r="AE1600" s="626"/>
      <c r="AF1600" s="626"/>
    </row>
    <row r="1601" spans="1:32" x14ac:dyDescent="0.25">
      <c r="A1601" s="626"/>
      <c r="B1601" s="626"/>
      <c r="F1601" s="626"/>
      <c r="H1601" s="626"/>
      <c r="I1601" s="626"/>
      <c r="J1601" s="626"/>
      <c r="K1601" s="627"/>
      <c r="L1601" s="677"/>
      <c r="M1601" s="626"/>
      <c r="N1601" s="626"/>
      <c r="O1601" s="626"/>
      <c r="P1601" s="626"/>
      <c r="Q1601" s="626"/>
      <c r="R1601" s="626"/>
      <c r="S1601" s="626"/>
      <c r="T1601" s="626"/>
      <c r="U1601" s="626"/>
      <c r="V1601" s="626"/>
      <c r="W1601" s="626"/>
      <c r="X1601" s="626"/>
      <c r="Y1601" s="626"/>
      <c r="Z1601" s="626"/>
      <c r="AA1601" s="626"/>
      <c r="AB1601" s="626"/>
      <c r="AC1601" s="626"/>
      <c r="AD1601" s="626"/>
      <c r="AE1601" s="626"/>
      <c r="AF1601" s="626"/>
    </row>
    <row r="1602" spans="1:32" x14ac:dyDescent="0.25">
      <c r="A1602" s="626"/>
      <c r="B1602" s="626"/>
      <c r="F1602" s="626"/>
      <c r="H1602" s="626"/>
      <c r="I1602" s="626"/>
      <c r="J1602" s="626"/>
      <c r="K1602" s="627"/>
      <c r="L1602" s="677"/>
      <c r="M1602" s="626"/>
      <c r="N1602" s="626"/>
      <c r="O1602" s="626"/>
      <c r="P1602" s="626"/>
      <c r="Q1602" s="626"/>
      <c r="R1602" s="626"/>
      <c r="S1602" s="626"/>
      <c r="T1602" s="626"/>
      <c r="U1602" s="626"/>
      <c r="V1602" s="626"/>
      <c r="W1602" s="626"/>
      <c r="X1602" s="626"/>
      <c r="Y1602" s="626"/>
      <c r="Z1602" s="626"/>
      <c r="AA1602" s="626"/>
      <c r="AB1602" s="626"/>
      <c r="AC1602" s="626"/>
      <c r="AD1602" s="626"/>
      <c r="AE1602" s="626"/>
      <c r="AF1602" s="626"/>
    </row>
    <row r="1603" spans="1:32" x14ac:dyDescent="0.25">
      <c r="A1603" s="626"/>
      <c r="B1603" s="626"/>
      <c r="F1603" s="626"/>
      <c r="H1603" s="626"/>
      <c r="I1603" s="626"/>
      <c r="J1603" s="626"/>
      <c r="K1603" s="627"/>
      <c r="L1603" s="677"/>
      <c r="M1603" s="626"/>
      <c r="N1603" s="626"/>
      <c r="O1603" s="626"/>
      <c r="P1603" s="626"/>
      <c r="Q1603" s="626"/>
      <c r="R1603" s="626"/>
      <c r="S1603" s="626"/>
      <c r="T1603" s="626"/>
      <c r="U1603" s="626"/>
      <c r="V1603" s="626"/>
      <c r="W1603" s="626"/>
      <c r="X1603" s="626"/>
      <c r="Y1603" s="626"/>
      <c r="Z1603" s="626"/>
      <c r="AA1603" s="626"/>
      <c r="AB1603" s="626"/>
      <c r="AC1603" s="626"/>
      <c r="AD1603" s="626"/>
      <c r="AE1603" s="626"/>
      <c r="AF1603" s="626"/>
    </row>
    <row r="1604" spans="1:32" x14ac:dyDescent="0.25">
      <c r="A1604" s="626"/>
      <c r="B1604" s="626"/>
      <c r="F1604" s="626"/>
      <c r="H1604" s="626"/>
      <c r="I1604" s="626"/>
      <c r="J1604" s="626"/>
      <c r="K1604" s="627"/>
      <c r="L1604" s="677"/>
      <c r="M1604" s="626"/>
      <c r="N1604" s="626"/>
      <c r="O1604" s="626"/>
      <c r="P1604" s="626"/>
      <c r="Q1604" s="626"/>
      <c r="R1604" s="626"/>
      <c r="S1604" s="626"/>
      <c r="T1604" s="626"/>
      <c r="U1604" s="626"/>
      <c r="V1604" s="626"/>
      <c r="W1604" s="626"/>
      <c r="X1604" s="626"/>
      <c r="Y1604" s="626"/>
      <c r="Z1604" s="626"/>
      <c r="AA1604" s="626"/>
      <c r="AB1604" s="626"/>
      <c r="AC1604" s="626"/>
      <c r="AD1604" s="626"/>
      <c r="AE1604" s="626"/>
      <c r="AF1604" s="626"/>
    </row>
    <row r="1605" spans="1:32" x14ac:dyDescent="0.25">
      <c r="A1605" s="626"/>
      <c r="B1605" s="626"/>
      <c r="F1605" s="626"/>
      <c r="H1605" s="626"/>
      <c r="I1605" s="626"/>
      <c r="J1605" s="626"/>
      <c r="K1605" s="627"/>
      <c r="L1605" s="677"/>
      <c r="M1605" s="626"/>
      <c r="N1605" s="626"/>
      <c r="O1605" s="626"/>
      <c r="P1605" s="626"/>
      <c r="Q1605" s="626"/>
      <c r="R1605" s="626"/>
      <c r="S1605" s="626"/>
      <c r="T1605" s="626"/>
      <c r="U1605" s="626"/>
      <c r="V1605" s="626"/>
      <c r="W1605" s="626"/>
      <c r="X1605" s="626"/>
      <c r="Y1605" s="626"/>
      <c r="Z1605" s="626"/>
      <c r="AA1605" s="626"/>
      <c r="AB1605" s="626"/>
      <c r="AC1605" s="626"/>
      <c r="AD1605" s="626"/>
      <c r="AE1605" s="626"/>
      <c r="AF1605" s="626"/>
    </row>
    <row r="1606" spans="1:32" x14ac:dyDescent="0.25">
      <c r="A1606" s="626"/>
      <c r="B1606" s="626"/>
      <c r="F1606" s="626"/>
      <c r="H1606" s="626"/>
      <c r="I1606" s="626"/>
      <c r="J1606" s="626"/>
      <c r="K1606" s="627"/>
      <c r="L1606" s="677"/>
      <c r="M1606" s="626"/>
      <c r="N1606" s="626"/>
      <c r="O1606" s="626"/>
      <c r="P1606" s="626"/>
      <c r="Q1606" s="626"/>
      <c r="R1606" s="626"/>
      <c r="S1606" s="626"/>
      <c r="T1606" s="626"/>
      <c r="U1606" s="626"/>
      <c r="V1606" s="626"/>
      <c r="W1606" s="626"/>
      <c r="X1606" s="626"/>
      <c r="Y1606" s="626"/>
      <c r="Z1606" s="626"/>
      <c r="AA1606" s="626"/>
      <c r="AB1606" s="626"/>
      <c r="AC1606" s="626"/>
      <c r="AD1606" s="626"/>
      <c r="AE1606" s="626"/>
      <c r="AF1606" s="626"/>
    </row>
    <row r="1607" spans="1:32" x14ac:dyDescent="0.25">
      <c r="A1607" s="626"/>
      <c r="B1607" s="626"/>
      <c r="F1607" s="626"/>
      <c r="H1607" s="626"/>
      <c r="I1607" s="626"/>
      <c r="J1607" s="626"/>
      <c r="K1607" s="627"/>
      <c r="L1607" s="677"/>
      <c r="M1607" s="626"/>
      <c r="N1607" s="626"/>
      <c r="O1607" s="626"/>
      <c r="P1607" s="626"/>
      <c r="Q1607" s="626"/>
      <c r="R1607" s="626"/>
      <c r="S1607" s="626"/>
      <c r="T1607" s="626"/>
      <c r="U1607" s="626"/>
      <c r="V1607" s="626"/>
      <c r="W1607" s="626"/>
      <c r="X1607" s="626"/>
      <c r="Y1607" s="626"/>
      <c r="Z1607" s="626"/>
      <c r="AA1607" s="626"/>
      <c r="AB1607" s="626"/>
      <c r="AC1607" s="626"/>
      <c r="AD1607" s="626"/>
      <c r="AE1607" s="626"/>
      <c r="AF1607" s="626"/>
    </row>
    <row r="1608" spans="1:32" x14ac:dyDescent="0.25">
      <c r="A1608" s="626"/>
      <c r="B1608" s="626"/>
      <c r="F1608" s="626"/>
      <c r="H1608" s="626"/>
      <c r="I1608" s="626"/>
      <c r="J1608" s="626"/>
      <c r="K1608" s="627"/>
      <c r="L1608" s="677"/>
      <c r="M1608" s="626"/>
      <c r="N1608" s="626"/>
      <c r="O1608" s="626"/>
      <c r="P1608" s="626"/>
      <c r="Q1608" s="626"/>
      <c r="R1608" s="626"/>
      <c r="S1608" s="626"/>
      <c r="T1608" s="626"/>
      <c r="U1608" s="626"/>
      <c r="V1608" s="626"/>
      <c r="W1608" s="626"/>
      <c r="X1608" s="626"/>
      <c r="Y1608" s="626"/>
      <c r="Z1608" s="626"/>
      <c r="AA1608" s="626"/>
      <c r="AB1608" s="626"/>
      <c r="AC1608" s="626"/>
      <c r="AD1608" s="626"/>
      <c r="AE1608" s="626"/>
      <c r="AF1608" s="626"/>
    </row>
    <row r="1609" spans="1:32" x14ac:dyDescent="0.25">
      <c r="A1609" s="626"/>
      <c r="B1609" s="626"/>
      <c r="F1609" s="626"/>
      <c r="H1609" s="626"/>
      <c r="I1609" s="626"/>
      <c r="J1609" s="626"/>
      <c r="K1609" s="627"/>
      <c r="L1609" s="677"/>
      <c r="M1609" s="626"/>
      <c r="N1609" s="626"/>
      <c r="O1609" s="626"/>
      <c r="P1609" s="626"/>
      <c r="Q1609" s="626"/>
      <c r="R1609" s="626"/>
      <c r="S1609" s="626"/>
      <c r="T1609" s="626"/>
      <c r="U1609" s="626"/>
      <c r="V1609" s="626"/>
      <c r="W1609" s="626"/>
      <c r="X1609" s="626"/>
      <c r="Y1609" s="626"/>
      <c r="Z1609" s="626"/>
      <c r="AA1609" s="626"/>
      <c r="AB1609" s="626"/>
      <c r="AC1609" s="626"/>
      <c r="AD1609" s="626"/>
      <c r="AE1609" s="626"/>
      <c r="AF1609" s="626"/>
    </row>
    <row r="1610" spans="1:32" x14ac:dyDescent="0.25">
      <c r="A1610" s="626"/>
      <c r="B1610" s="626"/>
      <c r="F1610" s="626"/>
      <c r="H1610" s="626"/>
      <c r="I1610" s="626"/>
      <c r="J1610" s="626"/>
      <c r="K1610" s="627"/>
      <c r="L1610" s="677"/>
      <c r="M1610" s="626"/>
      <c r="N1610" s="626"/>
      <c r="O1610" s="626"/>
      <c r="P1610" s="626"/>
      <c r="Q1610" s="626"/>
      <c r="R1610" s="626"/>
      <c r="S1610" s="626"/>
      <c r="T1610" s="626"/>
      <c r="U1610" s="626"/>
      <c r="V1610" s="626"/>
      <c r="W1610" s="626"/>
      <c r="X1610" s="626"/>
      <c r="Y1610" s="626"/>
      <c r="Z1610" s="626"/>
      <c r="AA1610" s="626"/>
      <c r="AB1610" s="626"/>
      <c r="AC1610" s="626"/>
      <c r="AD1610" s="626"/>
      <c r="AE1610" s="626"/>
      <c r="AF1610" s="626"/>
    </row>
    <row r="1611" spans="1:32" x14ac:dyDescent="0.25">
      <c r="A1611" s="626"/>
      <c r="B1611" s="626"/>
      <c r="F1611" s="626"/>
      <c r="H1611" s="626"/>
      <c r="I1611" s="626"/>
      <c r="J1611" s="626"/>
      <c r="K1611" s="627"/>
      <c r="L1611" s="677"/>
      <c r="M1611" s="626"/>
      <c r="N1611" s="626"/>
      <c r="O1611" s="626"/>
      <c r="P1611" s="626"/>
      <c r="Q1611" s="626"/>
      <c r="R1611" s="626"/>
      <c r="S1611" s="626"/>
      <c r="T1611" s="626"/>
      <c r="U1611" s="626"/>
      <c r="V1611" s="626"/>
      <c r="W1611" s="626"/>
      <c r="X1611" s="626"/>
      <c r="Y1611" s="626"/>
      <c r="Z1611" s="626"/>
      <c r="AA1611" s="626"/>
      <c r="AB1611" s="626"/>
      <c r="AC1611" s="626"/>
      <c r="AD1611" s="626"/>
      <c r="AE1611" s="626"/>
      <c r="AF1611" s="626"/>
    </row>
    <row r="1612" spans="1:32" x14ac:dyDescent="0.25">
      <c r="A1612" s="626"/>
      <c r="B1612" s="626"/>
      <c r="F1612" s="626"/>
      <c r="H1612" s="626"/>
      <c r="I1612" s="626"/>
      <c r="J1612" s="626"/>
      <c r="K1612" s="627"/>
      <c r="L1612" s="677"/>
      <c r="M1612" s="626"/>
      <c r="N1612" s="626"/>
      <c r="O1612" s="626"/>
      <c r="P1612" s="626"/>
      <c r="Q1612" s="626"/>
      <c r="R1612" s="626"/>
      <c r="S1612" s="626"/>
      <c r="T1612" s="626"/>
      <c r="U1612" s="626"/>
      <c r="V1612" s="626"/>
      <c r="W1612" s="626"/>
      <c r="X1612" s="626"/>
      <c r="Y1612" s="626"/>
      <c r="Z1612" s="626"/>
      <c r="AA1612" s="626"/>
      <c r="AB1612" s="626"/>
      <c r="AC1612" s="626"/>
      <c r="AD1612" s="626"/>
      <c r="AE1612" s="626"/>
      <c r="AF1612" s="626"/>
    </row>
    <row r="1613" spans="1:32" x14ac:dyDescent="0.25">
      <c r="A1613" s="626"/>
      <c r="B1613" s="626"/>
      <c r="F1613" s="626"/>
      <c r="H1613" s="626"/>
      <c r="I1613" s="626"/>
      <c r="J1613" s="626"/>
      <c r="K1613" s="627"/>
      <c r="L1613" s="677"/>
      <c r="M1613" s="626"/>
      <c r="N1613" s="626"/>
      <c r="O1613" s="626"/>
      <c r="P1613" s="626"/>
      <c r="Q1613" s="626"/>
      <c r="R1613" s="626"/>
      <c r="S1613" s="626"/>
      <c r="T1613" s="626"/>
      <c r="U1613" s="626"/>
      <c r="V1613" s="626"/>
      <c r="W1613" s="626"/>
      <c r="X1613" s="626"/>
      <c r="Y1613" s="626"/>
      <c r="Z1613" s="626"/>
      <c r="AA1613" s="626"/>
      <c r="AB1613" s="626"/>
      <c r="AC1613" s="626"/>
      <c r="AD1613" s="626"/>
      <c r="AE1613" s="626"/>
      <c r="AF1613" s="626"/>
    </row>
    <row r="1614" spans="1:32" x14ac:dyDescent="0.25">
      <c r="A1614" s="626"/>
      <c r="B1614" s="626"/>
      <c r="F1614" s="626"/>
      <c r="H1614" s="626"/>
      <c r="I1614" s="626"/>
      <c r="J1614" s="626"/>
      <c r="K1614" s="627"/>
      <c r="L1614" s="677"/>
      <c r="M1614" s="626"/>
      <c r="N1614" s="626"/>
      <c r="O1614" s="626"/>
      <c r="P1614" s="626"/>
      <c r="Q1614" s="626"/>
      <c r="R1614" s="626"/>
      <c r="S1614" s="626"/>
      <c r="T1614" s="626"/>
      <c r="U1614" s="626"/>
      <c r="V1614" s="626"/>
      <c r="W1614" s="626"/>
      <c r="X1614" s="626"/>
      <c r="Y1614" s="626"/>
      <c r="Z1614" s="626"/>
      <c r="AA1614" s="626"/>
      <c r="AB1614" s="626"/>
      <c r="AC1614" s="626"/>
      <c r="AD1614" s="626"/>
      <c r="AE1614" s="626"/>
      <c r="AF1614" s="626"/>
    </row>
    <row r="1615" spans="1:32" x14ac:dyDescent="0.25">
      <c r="A1615" s="626"/>
      <c r="B1615" s="626"/>
      <c r="F1615" s="626"/>
      <c r="H1615" s="626"/>
      <c r="I1615" s="626"/>
      <c r="J1615" s="626"/>
      <c r="K1615" s="627"/>
      <c r="L1615" s="677"/>
      <c r="M1615" s="626"/>
      <c r="N1615" s="626"/>
      <c r="O1615" s="626"/>
      <c r="P1615" s="626"/>
      <c r="Q1615" s="626"/>
      <c r="R1615" s="626"/>
      <c r="S1615" s="626"/>
      <c r="T1615" s="626"/>
      <c r="U1615" s="626"/>
      <c r="V1615" s="626"/>
      <c r="W1615" s="626"/>
      <c r="X1615" s="626"/>
      <c r="Y1615" s="626"/>
      <c r="Z1615" s="626"/>
      <c r="AA1615" s="626"/>
      <c r="AB1615" s="626"/>
      <c r="AC1615" s="626"/>
      <c r="AD1615" s="626"/>
      <c r="AE1615" s="626"/>
      <c r="AF1615" s="626"/>
    </row>
    <row r="1616" spans="1:32" x14ac:dyDescent="0.25">
      <c r="A1616" s="626"/>
      <c r="B1616" s="626"/>
      <c r="F1616" s="626"/>
      <c r="H1616" s="626"/>
      <c r="I1616" s="626"/>
      <c r="J1616" s="626"/>
      <c r="K1616" s="627"/>
      <c r="L1616" s="677"/>
      <c r="M1616" s="626"/>
      <c r="N1616" s="626"/>
      <c r="O1616" s="626"/>
      <c r="P1616" s="626"/>
      <c r="Q1616" s="626"/>
      <c r="R1616" s="626"/>
      <c r="S1616" s="626"/>
      <c r="T1616" s="626"/>
      <c r="U1616" s="626"/>
      <c r="V1616" s="626"/>
      <c r="W1616" s="626"/>
      <c r="X1616" s="626"/>
      <c r="Y1616" s="626"/>
      <c r="Z1616" s="626"/>
      <c r="AA1616" s="626"/>
      <c r="AB1616" s="626"/>
      <c r="AC1616" s="626"/>
      <c r="AD1616" s="626"/>
      <c r="AE1616" s="626"/>
      <c r="AF1616" s="626"/>
    </row>
    <row r="1617" spans="1:32" x14ac:dyDescent="0.25">
      <c r="A1617" s="626"/>
      <c r="B1617" s="626"/>
      <c r="F1617" s="626"/>
      <c r="H1617" s="626"/>
      <c r="I1617" s="626"/>
      <c r="J1617" s="626"/>
      <c r="K1617" s="627"/>
      <c r="L1617" s="677"/>
      <c r="M1617" s="626"/>
      <c r="N1617" s="626"/>
      <c r="O1617" s="626"/>
      <c r="P1617" s="626"/>
      <c r="Q1617" s="626"/>
      <c r="R1617" s="626"/>
      <c r="S1617" s="626"/>
      <c r="T1617" s="626"/>
      <c r="U1617" s="626"/>
      <c r="V1617" s="626"/>
      <c r="W1617" s="626"/>
      <c r="X1617" s="626"/>
      <c r="Y1617" s="626"/>
      <c r="Z1617" s="626"/>
      <c r="AA1617" s="626"/>
      <c r="AB1617" s="626"/>
      <c r="AC1617" s="626"/>
      <c r="AD1617" s="626"/>
      <c r="AE1617" s="626"/>
      <c r="AF1617" s="626"/>
    </row>
    <row r="1618" spans="1:32" x14ac:dyDescent="0.25">
      <c r="A1618" s="626"/>
      <c r="B1618" s="626"/>
      <c r="F1618" s="626"/>
      <c r="H1618" s="626"/>
      <c r="I1618" s="626"/>
      <c r="J1618" s="626"/>
      <c r="K1618" s="627"/>
      <c r="L1618" s="677"/>
      <c r="M1618" s="626"/>
      <c r="N1618" s="626"/>
      <c r="O1618" s="626"/>
      <c r="P1618" s="626"/>
      <c r="Q1618" s="626"/>
      <c r="R1618" s="626"/>
      <c r="S1618" s="626"/>
      <c r="T1618" s="626"/>
      <c r="U1618" s="626"/>
      <c r="V1618" s="626"/>
      <c r="W1618" s="626"/>
      <c r="X1618" s="626"/>
      <c r="Y1618" s="626"/>
      <c r="Z1618" s="626"/>
      <c r="AA1618" s="626"/>
      <c r="AB1618" s="626"/>
      <c r="AC1618" s="626"/>
      <c r="AD1618" s="626"/>
      <c r="AE1618" s="626"/>
      <c r="AF1618" s="626"/>
    </row>
    <row r="1619" spans="1:32" x14ac:dyDescent="0.25">
      <c r="A1619" s="626"/>
      <c r="B1619" s="626"/>
      <c r="F1619" s="626"/>
      <c r="H1619" s="626"/>
      <c r="I1619" s="626"/>
      <c r="J1619" s="626"/>
      <c r="K1619" s="627"/>
      <c r="L1619" s="677"/>
      <c r="M1619" s="626"/>
      <c r="N1619" s="626"/>
      <c r="O1619" s="626"/>
      <c r="P1619" s="626"/>
      <c r="Q1619" s="626"/>
      <c r="R1619" s="626"/>
      <c r="S1619" s="626"/>
      <c r="T1619" s="626"/>
      <c r="U1619" s="626"/>
      <c r="V1619" s="626"/>
      <c r="W1619" s="626"/>
      <c r="X1619" s="626"/>
      <c r="Y1619" s="626"/>
      <c r="Z1619" s="626"/>
      <c r="AA1619" s="626"/>
      <c r="AB1619" s="626"/>
      <c r="AC1619" s="626"/>
      <c r="AD1619" s="626"/>
      <c r="AE1619" s="626"/>
      <c r="AF1619" s="626"/>
    </row>
    <row r="1620" spans="1:32" x14ac:dyDescent="0.25">
      <c r="A1620" s="626"/>
      <c r="B1620" s="626"/>
      <c r="F1620" s="626"/>
      <c r="H1620" s="626"/>
      <c r="I1620" s="626"/>
      <c r="J1620" s="626"/>
      <c r="K1620" s="627"/>
      <c r="L1620" s="677"/>
      <c r="M1620" s="626"/>
      <c r="N1620" s="626"/>
      <c r="O1620" s="626"/>
      <c r="P1620" s="626"/>
      <c r="Q1620" s="626"/>
      <c r="R1620" s="626"/>
      <c r="S1620" s="626"/>
      <c r="T1620" s="626"/>
      <c r="U1620" s="626"/>
      <c r="V1620" s="626"/>
      <c r="W1620" s="626"/>
      <c r="X1620" s="626"/>
      <c r="Y1620" s="626"/>
      <c r="Z1620" s="626"/>
      <c r="AA1620" s="626"/>
      <c r="AB1620" s="626"/>
      <c r="AC1620" s="626"/>
      <c r="AD1620" s="626"/>
      <c r="AE1620" s="626"/>
      <c r="AF1620" s="626"/>
    </row>
    <row r="1621" spans="1:32" x14ac:dyDescent="0.25">
      <c r="A1621" s="626"/>
      <c r="B1621" s="626"/>
      <c r="F1621" s="626"/>
      <c r="H1621" s="626"/>
      <c r="I1621" s="626"/>
      <c r="J1621" s="626"/>
      <c r="K1621" s="627"/>
      <c r="L1621" s="677"/>
      <c r="M1621" s="626"/>
      <c r="N1621" s="626"/>
      <c r="O1621" s="626"/>
      <c r="P1621" s="626"/>
      <c r="Q1621" s="626"/>
      <c r="R1621" s="626"/>
      <c r="S1621" s="626"/>
      <c r="T1621" s="626"/>
      <c r="U1621" s="626"/>
      <c r="V1621" s="626"/>
      <c r="W1621" s="626"/>
      <c r="X1621" s="626"/>
      <c r="Y1621" s="626"/>
      <c r="Z1621" s="626"/>
      <c r="AA1621" s="626"/>
      <c r="AB1621" s="626"/>
      <c r="AC1621" s="626"/>
      <c r="AD1621" s="626"/>
      <c r="AE1621" s="626"/>
      <c r="AF1621" s="626"/>
    </row>
    <row r="1622" spans="1:32" x14ac:dyDescent="0.25">
      <c r="A1622" s="626"/>
      <c r="B1622" s="626"/>
      <c r="F1622" s="626"/>
      <c r="H1622" s="626"/>
      <c r="I1622" s="626"/>
      <c r="J1622" s="626"/>
      <c r="K1622" s="627"/>
      <c r="L1622" s="677"/>
      <c r="M1622" s="626"/>
      <c r="N1622" s="626"/>
      <c r="O1622" s="626"/>
      <c r="P1622" s="626"/>
      <c r="Q1622" s="626"/>
      <c r="R1622" s="626"/>
      <c r="S1622" s="626"/>
      <c r="T1622" s="626"/>
      <c r="U1622" s="626"/>
      <c r="V1622" s="626"/>
      <c r="W1622" s="626"/>
      <c r="X1622" s="626"/>
      <c r="Y1622" s="626"/>
      <c r="Z1622" s="626"/>
      <c r="AA1622" s="626"/>
      <c r="AB1622" s="626"/>
      <c r="AC1622" s="626"/>
      <c r="AD1622" s="626"/>
      <c r="AE1622" s="626"/>
      <c r="AF1622" s="626"/>
    </row>
    <row r="1623" spans="1:32" x14ac:dyDescent="0.25">
      <c r="A1623" s="626"/>
      <c r="B1623" s="626"/>
      <c r="F1623" s="626"/>
      <c r="H1623" s="626"/>
      <c r="I1623" s="626"/>
      <c r="J1623" s="626"/>
      <c r="K1623" s="627"/>
      <c r="L1623" s="677"/>
      <c r="M1623" s="626"/>
      <c r="N1623" s="626"/>
      <c r="O1623" s="626"/>
      <c r="P1623" s="626"/>
      <c r="Q1623" s="626"/>
      <c r="R1623" s="626"/>
      <c r="S1623" s="626"/>
      <c r="T1623" s="626"/>
      <c r="U1623" s="626"/>
      <c r="V1623" s="626"/>
      <c r="W1623" s="626"/>
      <c r="X1623" s="626"/>
      <c r="Y1623" s="626"/>
      <c r="Z1623" s="626"/>
      <c r="AA1623" s="626"/>
      <c r="AB1623" s="626"/>
      <c r="AC1623" s="626"/>
      <c r="AD1623" s="626"/>
      <c r="AE1623" s="626"/>
      <c r="AF1623" s="626"/>
    </row>
    <row r="1624" spans="1:32" x14ac:dyDescent="0.25">
      <c r="A1624" s="626"/>
      <c r="B1624" s="626"/>
      <c r="F1624" s="626"/>
      <c r="H1624" s="626"/>
      <c r="I1624" s="626"/>
      <c r="J1624" s="626"/>
      <c r="K1624" s="627"/>
      <c r="L1624" s="677"/>
      <c r="M1624" s="626"/>
      <c r="N1624" s="626"/>
      <c r="O1624" s="626"/>
      <c r="P1624" s="626"/>
      <c r="Q1624" s="626"/>
      <c r="R1624" s="626"/>
      <c r="S1624" s="626"/>
      <c r="T1624" s="626"/>
      <c r="U1624" s="626"/>
      <c r="V1624" s="626"/>
      <c r="W1624" s="626"/>
      <c r="X1624" s="626"/>
      <c r="Y1624" s="626"/>
      <c r="Z1624" s="626"/>
      <c r="AA1624" s="626"/>
      <c r="AB1624" s="626"/>
      <c r="AC1624" s="626"/>
      <c r="AD1624" s="626"/>
      <c r="AE1624" s="626"/>
      <c r="AF1624" s="626"/>
    </row>
    <row r="1625" spans="1:32" x14ac:dyDescent="0.25">
      <c r="A1625" s="626"/>
      <c r="B1625" s="626"/>
      <c r="F1625" s="626"/>
      <c r="H1625" s="626"/>
      <c r="I1625" s="626"/>
      <c r="J1625" s="626"/>
      <c r="K1625" s="627"/>
      <c r="L1625" s="677"/>
      <c r="M1625" s="626"/>
      <c r="N1625" s="626"/>
      <c r="O1625" s="626"/>
      <c r="P1625" s="626"/>
      <c r="Q1625" s="626"/>
      <c r="R1625" s="626"/>
      <c r="S1625" s="626"/>
      <c r="T1625" s="626"/>
      <c r="U1625" s="626"/>
      <c r="V1625" s="626"/>
      <c r="W1625" s="626"/>
      <c r="X1625" s="626"/>
      <c r="Y1625" s="626"/>
      <c r="Z1625" s="626"/>
      <c r="AA1625" s="626"/>
      <c r="AB1625" s="626"/>
      <c r="AC1625" s="626"/>
      <c r="AD1625" s="626"/>
      <c r="AE1625" s="626"/>
      <c r="AF1625" s="626"/>
    </row>
    <row r="1626" spans="1:32" x14ac:dyDescent="0.25">
      <c r="A1626" s="626"/>
      <c r="B1626" s="626"/>
      <c r="F1626" s="626"/>
      <c r="H1626" s="626"/>
      <c r="I1626" s="626"/>
      <c r="J1626" s="626"/>
      <c r="K1626" s="627"/>
      <c r="L1626" s="677"/>
      <c r="M1626" s="626"/>
      <c r="N1626" s="626"/>
      <c r="O1626" s="626"/>
      <c r="P1626" s="626"/>
      <c r="Q1626" s="626"/>
      <c r="R1626" s="626"/>
      <c r="S1626" s="626"/>
      <c r="T1626" s="626"/>
      <c r="U1626" s="626"/>
      <c r="V1626" s="626"/>
      <c r="W1626" s="626"/>
      <c r="X1626" s="626"/>
      <c r="Y1626" s="626"/>
      <c r="Z1626" s="626"/>
      <c r="AA1626" s="626"/>
      <c r="AB1626" s="626"/>
      <c r="AC1626" s="626"/>
      <c r="AD1626" s="626"/>
      <c r="AE1626" s="626"/>
      <c r="AF1626" s="626"/>
    </row>
    <row r="1627" spans="1:32" x14ac:dyDescent="0.25">
      <c r="A1627" s="626"/>
      <c r="B1627" s="626"/>
      <c r="F1627" s="626"/>
      <c r="H1627" s="626"/>
      <c r="I1627" s="626"/>
      <c r="J1627" s="626"/>
      <c r="K1627" s="627"/>
      <c r="L1627" s="677"/>
      <c r="M1627" s="626"/>
      <c r="N1627" s="626"/>
      <c r="O1627" s="626"/>
      <c r="P1627" s="626"/>
      <c r="Q1627" s="626"/>
      <c r="R1627" s="626"/>
      <c r="S1627" s="626"/>
      <c r="T1627" s="626"/>
      <c r="U1627" s="626"/>
      <c r="V1627" s="626"/>
      <c r="W1627" s="626"/>
      <c r="X1627" s="626"/>
      <c r="Y1627" s="626"/>
      <c r="Z1627" s="626"/>
      <c r="AA1627" s="626"/>
      <c r="AB1627" s="626"/>
      <c r="AC1627" s="626"/>
      <c r="AD1627" s="626"/>
      <c r="AE1627" s="626"/>
      <c r="AF1627" s="626"/>
    </row>
    <row r="1628" spans="1:32" x14ac:dyDescent="0.25">
      <c r="A1628" s="626"/>
      <c r="B1628" s="626"/>
      <c r="F1628" s="626"/>
      <c r="H1628" s="626"/>
      <c r="I1628" s="626"/>
      <c r="J1628" s="626"/>
      <c r="K1628" s="627"/>
      <c r="L1628" s="677"/>
      <c r="M1628" s="626"/>
      <c r="N1628" s="626"/>
      <c r="O1628" s="626"/>
      <c r="P1628" s="626"/>
      <c r="Q1628" s="626"/>
      <c r="R1628" s="626"/>
      <c r="S1628" s="626"/>
      <c r="T1628" s="626"/>
      <c r="U1628" s="626"/>
      <c r="V1628" s="626"/>
      <c r="W1628" s="626"/>
      <c r="X1628" s="626"/>
      <c r="Y1628" s="626"/>
      <c r="Z1628" s="626"/>
      <c r="AA1628" s="626"/>
      <c r="AB1628" s="626"/>
      <c r="AC1628" s="626"/>
      <c r="AD1628" s="626"/>
      <c r="AE1628" s="626"/>
      <c r="AF1628" s="626"/>
    </row>
    <row r="1629" spans="1:32" x14ac:dyDescent="0.25">
      <c r="A1629" s="626"/>
      <c r="B1629" s="626"/>
      <c r="F1629" s="626"/>
      <c r="H1629" s="626"/>
      <c r="I1629" s="626"/>
      <c r="J1629" s="626"/>
      <c r="K1629" s="627"/>
      <c r="L1629" s="677"/>
      <c r="M1629" s="626"/>
      <c r="N1629" s="626"/>
      <c r="O1629" s="626"/>
      <c r="P1629" s="626"/>
      <c r="Q1629" s="626"/>
      <c r="R1629" s="626"/>
      <c r="S1629" s="626"/>
      <c r="T1629" s="626"/>
      <c r="U1629" s="626"/>
      <c r="V1629" s="626"/>
      <c r="W1629" s="626"/>
      <c r="X1629" s="626"/>
      <c r="Y1629" s="626"/>
      <c r="Z1629" s="626"/>
      <c r="AA1629" s="626"/>
      <c r="AB1629" s="626"/>
      <c r="AC1629" s="626"/>
      <c r="AD1629" s="626"/>
      <c r="AE1629" s="626"/>
      <c r="AF1629" s="626"/>
    </row>
    <row r="1630" spans="1:32" x14ac:dyDescent="0.25">
      <c r="A1630" s="626"/>
      <c r="B1630" s="626"/>
      <c r="F1630" s="626"/>
      <c r="H1630" s="626"/>
      <c r="I1630" s="626"/>
      <c r="J1630" s="626"/>
      <c r="K1630" s="627"/>
      <c r="L1630" s="677"/>
      <c r="M1630" s="626"/>
      <c r="N1630" s="626"/>
      <c r="O1630" s="626"/>
      <c r="P1630" s="626"/>
      <c r="Q1630" s="626"/>
      <c r="R1630" s="626"/>
      <c r="S1630" s="626"/>
      <c r="T1630" s="626"/>
      <c r="U1630" s="626"/>
      <c r="V1630" s="626"/>
      <c r="W1630" s="626"/>
      <c r="X1630" s="626"/>
      <c r="Y1630" s="626"/>
      <c r="Z1630" s="626"/>
      <c r="AA1630" s="626"/>
      <c r="AB1630" s="626"/>
      <c r="AC1630" s="626"/>
      <c r="AD1630" s="626"/>
      <c r="AE1630" s="626"/>
      <c r="AF1630" s="626"/>
    </row>
    <row r="1631" spans="1:32" x14ac:dyDescent="0.25">
      <c r="A1631" s="626"/>
      <c r="B1631" s="626"/>
      <c r="F1631" s="626"/>
      <c r="H1631" s="626"/>
      <c r="I1631" s="626"/>
      <c r="J1631" s="626"/>
      <c r="K1631" s="627"/>
      <c r="L1631" s="677"/>
      <c r="M1631" s="626"/>
      <c r="N1631" s="626"/>
      <c r="O1631" s="626"/>
      <c r="P1631" s="626"/>
      <c r="Q1631" s="626"/>
      <c r="R1631" s="626"/>
      <c r="S1631" s="626"/>
      <c r="T1631" s="626"/>
      <c r="U1631" s="626"/>
      <c r="V1631" s="626"/>
      <c r="W1631" s="626"/>
      <c r="X1631" s="626"/>
      <c r="Y1631" s="626"/>
      <c r="Z1631" s="626"/>
      <c r="AA1631" s="626"/>
      <c r="AB1631" s="626"/>
      <c r="AC1631" s="626"/>
      <c r="AD1631" s="626"/>
      <c r="AE1631" s="626"/>
      <c r="AF1631" s="626"/>
    </row>
    <row r="1632" spans="1:32" x14ac:dyDescent="0.25">
      <c r="A1632" s="626"/>
      <c r="B1632" s="626"/>
      <c r="F1632" s="626"/>
      <c r="H1632" s="626"/>
      <c r="I1632" s="626"/>
      <c r="J1632" s="626"/>
      <c r="K1632" s="627"/>
      <c r="L1632" s="677"/>
      <c r="M1632" s="626"/>
      <c r="N1632" s="626"/>
      <c r="O1632" s="626"/>
      <c r="P1632" s="626"/>
      <c r="Q1632" s="626"/>
      <c r="R1632" s="626"/>
      <c r="S1632" s="626"/>
      <c r="T1632" s="626"/>
      <c r="U1632" s="626"/>
      <c r="V1632" s="626"/>
      <c r="W1632" s="626"/>
      <c r="X1632" s="626"/>
      <c r="Y1632" s="626"/>
      <c r="Z1632" s="626"/>
      <c r="AA1632" s="626"/>
      <c r="AB1632" s="626"/>
      <c r="AC1632" s="626"/>
      <c r="AD1632" s="626"/>
      <c r="AE1632" s="626"/>
      <c r="AF1632" s="626"/>
    </row>
    <row r="1633" spans="1:32" x14ac:dyDescent="0.25">
      <c r="A1633" s="626"/>
      <c r="B1633" s="626"/>
      <c r="F1633" s="626"/>
      <c r="H1633" s="626"/>
      <c r="I1633" s="626"/>
      <c r="J1633" s="626"/>
      <c r="K1633" s="627"/>
      <c r="L1633" s="677"/>
      <c r="M1633" s="626"/>
      <c r="N1633" s="626"/>
      <c r="O1633" s="626"/>
      <c r="P1633" s="626"/>
      <c r="Q1633" s="626"/>
      <c r="R1633" s="626"/>
      <c r="S1633" s="626"/>
      <c r="T1633" s="626"/>
      <c r="U1633" s="626"/>
      <c r="V1633" s="626"/>
      <c r="W1633" s="626"/>
      <c r="X1633" s="626"/>
      <c r="Y1633" s="626"/>
      <c r="Z1633" s="626"/>
      <c r="AA1633" s="626"/>
      <c r="AB1633" s="626"/>
      <c r="AC1633" s="626"/>
      <c r="AD1633" s="626"/>
      <c r="AE1633" s="626"/>
      <c r="AF1633" s="626"/>
    </row>
    <row r="1634" spans="1:32" x14ac:dyDescent="0.25">
      <c r="A1634" s="626"/>
      <c r="B1634" s="626"/>
      <c r="F1634" s="626"/>
      <c r="H1634" s="626"/>
      <c r="I1634" s="626"/>
      <c r="J1634" s="626"/>
      <c r="K1634" s="627"/>
      <c r="L1634" s="677"/>
      <c r="M1634" s="626"/>
      <c r="N1634" s="626"/>
      <c r="O1634" s="626"/>
      <c r="P1634" s="626"/>
      <c r="Q1634" s="626"/>
      <c r="R1634" s="626"/>
      <c r="S1634" s="626"/>
      <c r="T1634" s="626"/>
      <c r="U1634" s="626"/>
      <c r="V1634" s="626"/>
      <c r="W1634" s="626"/>
      <c r="X1634" s="626"/>
      <c r="Y1634" s="626"/>
      <c r="Z1634" s="626"/>
      <c r="AA1634" s="626"/>
      <c r="AB1634" s="626"/>
      <c r="AC1634" s="626"/>
      <c r="AD1634" s="626"/>
      <c r="AE1634" s="626"/>
      <c r="AF1634" s="626"/>
    </row>
    <row r="1635" spans="1:32" x14ac:dyDescent="0.25">
      <c r="A1635" s="626"/>
      <c r="B1635" s="626"/>
      <c r="F1635" s="626"/>
      <c r="H1635" s="626"/>
      <c r="I1635" s="626"/>
      <c r="J1635" s="626"/>
      <c r="K1635" s="627"/>
      <c r="L1635" s="677"/>
      <c r="M1635" s="626"/>
      <c r="N1635" s="626"/>
      <c r="O1635" s="626"/>
      <c r="P1635" s="626"/>
      <c r="Q1635" s="626"/>
      <c r="R1635" s="626"/>
      <c r="S1635" s="626"/>
      <c r="T1635" s="626"/>
      <c r="U1635" s="626"/>
      <c r="V1635" s="626"/>
      <c r="W1635" s="626"/>
      <c r="X1635" s="626"/>
      <c r="Y1635" s="626"/>
      <c r="Z1635" s="626"/>
      <c r="AA1635" s="626"/>
      <c r="AB1635" s="626"/>
      <c r="AC1635" s="626"/>
      <c r="AD1635" s="626"/>
      <c r="AE1635" s="626"/>
      <c r="AF1635" s="626"/>
    </row>
    <row r="1636" spans="1:32" x14ac:dyDescent="0.25">
      <c r="A1636" s="626"/>
      <c r="B1636" s="626"/>
      <c r="F1636" s="626"/>
      <c r="H1636" s="626"/>
      <c r="I1636" s="626"/>
      <c r="J1636" s="626"/>
      <c r="K1636" s="627"/>
      <c r="L1636" s="677"/>
      <c r="M1636" s="626"/>
      <c r="N1636" s="626"/>
      <c r="O1636" s="626"/>
      <c r="P1636" s="626"/>
      <c r="Q1636" s="626"/>
      <c r="R1636" s="626"/>
      <c r="S1636" s="626"/>
      <c r="T1636" s="626"/>
      <c r="U1636" s="626"/>
      <c r="V1636" s="626"/>
      <c r="W1636" s="626"/>
      <c r="X1636" s="626"/>
      <c r="Y1636" s="626"/>
      <c r="Z1636" s="626"/>
      <c r="AA1636" s="626"/>
      <c r="AB1636" s="626"/>
      <c r="AC1636" s="626"/>
      <c r="AD1636" s="626"/>
      <c r="AE1636" s="626"/>
      <c r="AF1636" s="626"/>
    </row>
    <row r="1637" spans="1:32" x14ac:dyDescent="0.25">
      <c r="A1637" s="626"/>
      <c r="B1637" s="626"/>
      <c r="F1637" s="626"/>
      <c r="H1637" s="626"/>
      <c r="I1637" s="626"/>
      <c r="J1637" s="626"/>
      <c r="K1637" s="627"/>
      <c r="L1637" s="677"/>
      <c r="M1637" s="626"/>
      <c r="N1637" s="626"/>
      <c r="O1637" s="626"/>
      <c r="P1637" s="626"/>
      <c r="Q1637" s="626"/>
      <c r="R1637" s="626"/>
      <c r="S1637" s="626"/>
      <c r="T1637" s="626"/>
      <c r="U1637" s="626"/>
      <c r="V1637" s="626"/>
      <c r="W1637" s="626"/>
      <c r="X1637" s="626"/>
      <c r="Y1637" s="626"/>
      <c r="Z1637" s="626"/>
      <c r="AA1637" s="626"/>
      <c r="AB1637" s="626"/>
      <c r="AC1637" s="626"/>
      <c r="AD1637" s="626"/>
      <c r="AE1637" s="626"/>
      <c r="AF1637" s="626"/>
    </row>
    <row r="1638" spans="1:32" x14ac:dyDescent="0.25">
      <c r="A1638" s="626"/>
      <c r="B1638" s="626"/>
      <c r="F1638" s="626"/>
      <c r="H1638" s="626"/>
      <c r="I1638" s="626"/>
      <c r="J1638" s="626"/>
      <c r="K1638" s="627"/>
      <c r="L1638" s="677"/>
      <c r="M1638" s="626"/>
      <c r="N1638" s="626"/>
      <c r="O1638" s="626"/>
      <c r="P1638" s="626"/>
      <c r="Q1638" s="626"/>
      <c r="R1638" s="626"/>
      <c r="S1638" s="626"/>
      <c r="T1638" s="626"/>
      <c r="U1638" s="626"/>
      <c r="V1638" s="626"/>
      <c r="W1638" s="626"/>
      <c r="X1638" s="626"/>
      <c r="Y1638" s="626"/>
      <c r="Z1638" s="626"/>
      <c r="AA1638" s="626"/>
      <c r="AB1638" s="626"/>
      <c r="AC1638" s="626"/>
      <c r="AD1638" s="626"/>
      <c r="AE1638" s="626"/>
      <c r="AF1638" s="626"/>
    </row>
    <row r="1639" spans="1:32" x14ac:dyDescent="0.25">
      <c r="A1639" s="626"/>
      <c r="B1639" s="626"/>
      <c r="F1639" s="626"/>
      <c r="H1639" s="626"/>
      <c r="I1639" s="626"/>
      <c r="J1639" s="626"/>
      <c r="K1639" s="627"/>
      <c r="L1639" s="677"/>
      <c r="M1639" s="626"/>
      <c r="N1639" s="626"/>
      <c r="O1639" s="626"/>
      <c r="P1639" s="626"/>
      <c r="Q1639" s="626"/>
      <c r="R1639" s="626"/>
      <c r="S1639" s="626"/>
      <c r="T1639" s="626"/>
      <c r="U1639" s="626"/>
      <c r="V1639" s="626"/>
      <c r="W1639" s="626"/>
      <c r="X1639" s="626"/>
      <c r="Y1639" s="626"/>
      <c r="Z1639" s="626"/>
      <c r="AA1639" s="626"/>
      <c r="AB1639" s="626"/>
      <c r="AC1639" s="626"/>
      <c r="AD1639" s="626"/>
      <c r="AE1639" s="626"/>
      <c r="AF1639" s="626"/>
    </row>
    <row r="1640" spans="1:32" x14ac:dyDescent="0.25">
      <c r="A1640" s="626"/>
      <c r="B1640" s="626"/>
      <c r="F1640" s="626"/>
      <c r="H1640" s="626"/>
      <c r="I1640" s="626"/>
      <c r="J1640" s="626"/>
      <c r="K1640" s="627"/>
      <c r="L1640" s="677"/>
      <c r="M1640" s="626"/>
      <c r="N1640" s="626"/>
      <c r="O1640" s="626"/>
      <c r="P1640" s="626"/>
      <c r="Q1640" s="626"/>
      <c r="R1640" s="626"/>
      <c r="S1640" s="626"/>
      <c r="T1640" s="626"/>
      <c r="U1640" s="626"/>
      <c r="V1640" s="626"/>
      <c r="W1640" s="626"/>
      <c r="X1640" s="626"/>
      <c r="Y1640" s="626"/>
      <c r="Z1640" s="626"/>
      <c r="AA1640" s="626"/>
      <c r="AB1640" s="626"/>
      <c r="AC1640" s="626"/>
      <c r="AD1640" s="626"/>
      <c r="AE1640" s="626"/>
      <c r="AF1640" s="626"/>
    </row>
    <row r="1641" spans="1:32" x14ac:dyDescent="0.25">
      <c r="A1641" s="626"/>
      <c r="B1641" s="626"/>
      <c r="F1641" s="626"/>
      <c r="H1641" s="626"/>
      <c r="I1641" s="626"/>
      <c r="J1641" s="626"/>
      <c r="K1641" s="627"/>
      <c r="L1641" s="677"/>
      <c r="M1641" s="626"/>
      <c r="N1641" s="626"/>
      <c r="O1641" s="626"/>
      <c r="P1641" s="626"/>
      <c r="Q1641" s="626"/>
      <c r="R1641" s="626"/>
      <c r="S1641" s="626"/>
      <c r="T1641" s="626"/>
      <c r="U1641" s="626"/>
      <c r="V1641" s="626"/>
      <c r="W1641" s="626"/>
      <c r="X1641" s="626"/>
      <c r="Y1641" s="626"/>
      <c r="Z1641" s="626"/>
      <c r="AA1641" s="626"/>
      <c r="AB1641" s="626"/>
      <c r="AC1641" s="626"/>
      <c r="AD1641" s="626"/>
      <c r="AE1641" s="626"/>
      <c r="AF1641" s="626"/>
    </row>
    <row r="1642" spans="1:32" x14ac:dyDescent="0.25">
      <c r="A1642" s="626"/>
      <c r="B1642" s="626"/>
      <c r="F1642" s="626"/>
      <c r="H1642" s="626"/>
      <c r="I1642" s="626"/>
      <c r="J1642" s="626"/>
      <c r="K1642" s="627"/>
      <c r="L1642" s="677"/>
      <c r="M1642" s="626"/>
      <c r="N1642" s="626"/>
      <c r="O1642" s="626"/>
      <c r="P1642" s="626"/>
      <c r="Q1642" s="626"/>
      <c r="R1642" s="626"/>
      <c r="S1642" s="626"/>
      <c r="T1642" s="626"/>
      <c r="U1642" s="626"/>
      <c r="V1642" s="626"/>
      <c r="W1642" s="626"/>
      <c r="X1642" s="626"/>
      <c r="Y1642" s="626"/>
      <c r="Z1642" s="626"/>
      <c r="AA1642" s="626"/>
      <c r="AB1642" s="626"/>
      <c r="AC1642" s="626"/>
      <c r="AD1642" s="626"/>
      <c r="AE1642" s="626"/>
      <c r="AF1642" s="626"/>
    </row>
    <row r="1643" spans="1:32" x14ac:dyDescent="0.25">
      <c r="A1643" s="626"/>
      <c r="B1643" s="626"/>
      <c r="F1643" s="626"/>
      <c r="H1643" s="626"/>
      <c r="I1643" s="626"/>
      <c r="J1643" s="626"/>
      <c r="K1643" s="627"/>
      <c r="L1643" s="677"/>
      <c r="M1643" s="626"/>
      <c r="N1643" s="626"/>
      <c r="O1643" s="626"/>
      <c r="P1643" s="626"/>
      <c r="Q1643" s="626"/>
      <c r="R1643" s="626"/>
      <c r="S1643" s="626"/>
      <c r="T1643" s="626"/>
      <c r="U1643" s="626"/>
      <c r="V1643" s="626"/>
      <c r="W1643" s="626"/>
      <c r="X1643" s="626"/>
      <c r="Y1643" s="626"/>
      <c r="Z1643" s="626"/>
      <c r="AA1643" s="626"/>
      <c r="AB1643" s="626"/>
      <c r="AC1643" s="626"/>
      <c r="AD1643" s="626"/>
      <c r="AE1643" s="626"/>
      <c r="AF1643" s="626"/>
    </row>
    <row r="1644" spans="1:32" x14ac:dyDescent="0.25">
      <c r="A1644" s="626"/>
      <c r="B1644" s="626"/>
      <c r="F1644" s="626"/>
      <c r="H1644" s="626"/>
      <c r="I1644" s="626"/>
      <c r="J1644" s="626"/>
      <c r="K1644" s="627"/>
      <c r="L1644" s="677"/>
      <c r="M1644" s="626"/>
      <c r="N1644" s="626"/>
      <c r="O1644" s="626"/>
      <c r="P1644" s="626"/>
      <c r="Q1644" s="626"/>
      <c r="R1644" s="626"/>
      <c r="S1644" s="626"/>
      <c r="T1644" s="626"/>
      <c r="U1644" s="626"/>
      <c r="V1644" s="626"/>
      <c r="W1644" s="626"/>
      <c r="X1644" s="626"/>
      <c r="Y1644" s="626"/>
      <c r="Z1644" s="626"/>
      <c r="AA1644" s="626"/>
      <c r="AB1644" s="626"/>
      <c r="AC1644" s="626"/>
      <c r="AD1644" s="626"/>
      <c r="AE1644" s="626"/>
      <c r="AF1644" s="626"/>
    </row>
    <row r="1645" spans="1:32" x14ac:dyDescent="0.25">
      <c r="A1645" s="626"/>
      <c r="B1645" s="626"/>
      <c r="F1645" s="626"/>
      <c r="H1645" s="626"/>
      <c r="I1645" s="626"/>
      <c r="J1645" s="626"/>
      <c r="K1645" s="627"/>
      <c r="L1645" s="677"/>
      <c r="M1645" s="626"/>
      <c r="N1645" s="626"/>
      <c r="O1645" s="626"/>
      <c r="P1645" s="626"/>
      <c r="Q1645" s="626"/>
      <c r="R1645" s="626"/>
      <c r="S1645" s="626"/>
      <c r="T1645" s="626"/>
      <c r="U1645" s="626"/>
      <c r="V1645" s="626"/>
      <c r="W1645" s="626"/>
      <c r="X1645" s="626"/>
      <c r="Y1645" s="626"/>
      <c r="Z1645" s="626"/>
      <c r="AA1645" s="626"/>
      <c r="AB1645" s="626"/>
      <c r="AC1645" s="626"/>
      <c r="AD1645" s="626"/>
      <c r="AE1645" s="626"/>
      <c r="AF1645" s="626"/>
    </row>
    <row r="1646" spans="1:32" x14ac:dyDescent="0.25">
      <c r="A1646" s="626"/>
      <c r="B1646" s="626"/>
      <c r="F1646" s="626"/>
      <c r="H1646" s="626"/>
      <c r="I1646" s="626"/>
      <c r="J1646" s="626"/>
      <c r="K1646" s="627"/>
      <c r="L1646" s="677"/>
      <c r="M1646" s="626"/>
      <c r="N1646" s="626"/>
      <c r="O1646" s="626"/>
      <c r="P1646" s="626"/>
      <c r="Q1646" s="626"/>
      <c r="R1646" s="626"/>
      <c r="S1646" s="626"/>
      <c r="T1646" s="626"/>
      <c r="U1646" s="626"/>
      <c r="V1646" s="626"/>
      <c r="W1646" s="626"/>
      <c r="X1646" s="626"/>
      <c r="Y1646" s="626"/>
      <c r="Z1646" s="626"/>
      <c r="AA1646" s="626"/>
      <c r="AB1646" s="626"/>
      <c r="AC1646" s="626"/>
      <c r="AD1646" s="626"/>
      <c r="AE1646" s="626"/>
      <c r="AF1646" s="626"/>
    </row>
    <row r="1647" spans="1:32" x14ac:dyDescent="0.25">
      <c r="A1647" s="626"/>
      <c r="B1647" s="626"/>
      <c r="F1647" s="626"/>
      <c r="H1647" s="626"/>
      <c r="I1647" s="626"/>
      <c r="J1647" s="626"/>
      <c r="K1647" s="627"/>
      <c r="L1647" s="677"/>
      <c r="M1647" s="626"/>
      <c r="N1647" s="626"/>
      <c r="O1647" s="626"/>
      <c r="P1647" s="626"/>
      <c r="Q1647" s="626"/>
      <c r="R1647" s="626"/>
      <c r="S1647" s="626"/>
      <c r="T1647" s="626"/>
      <c r="U1647" s="626"/>
      <c r="V1647" s="626"/>
      <c r="W1647" s="626"/>
      <c r="X1647" s="626"/>
      <c r="Y1647" s="626"/>
      <c r="Z1647" s="626"/>
      <c r="AA1647" s="626"/>
      <c r="AB1647" s="626"/>
      <c r="AC1647" s="626"/>
      <c r="AD1647" s="626"/>
      <c r="AE1647" s="626"/>
      <c r="AF1647" s="626"/>
    </row>
    <row r="1648" spans="1:32" x14ac:dyDescent="0.25">
      <c r="A1648" s="626"/>
      <c r="B1648" s="626"/>
      <c r="F1648" s="626"/>
      <c r="H1648" s="626"/>
      <c r="I1648" s="626"/>
      <c r="J1648" s="626"/>
      <c r="K1648" s="627"/>
      <c r="L1648" s="677"/>
      <c r="M1648" s="626"/>
      <c r="N1648" s="626"/>
      <c r="O1648" s="626"/>
      <c r="P1648" s="626"/>
      <c r="Q1648" s="626"/>
      <c r="R1648" s="626"/>
      <c r="S1648" s="626"/>
      <c r="T1648" s="626"/>
      <c r="U1648" s="626"/>
      <c r="V1648" s="626"/>
      <c r="W1648" s="626"/>
      <c r="X1648" s="626"/>
      <c r="Y1648" s="626"/>
      <c r="Z1648" s="626"/>
      <c r="AA1648" s="626"/>
      <c r="AB1648" s="626"/>
      <c r="AC1648" s="626"/>
      <c r="AD1648" s="626"/>
      <c r="AE1648" s="626"/>
      <c r="AF1648" s="626"/>
    </row>
    <row r="1649" spans="1:32" x14ac:dyDescent="0.25">
      <c r="A1649" s="626"/>
      <c r="B1649" s="626"/>
      <c r="F1649" s="626"/>
      <c r="H1649" s="626"/>
      <c r="I1649" s="626"/>
      <c r="J1649" s="626"/>
      <c r="K1649" s="627"/>
      <c r="L1649" s="677"/>
      <c r="M1649" s="626"/>
      <c r="N1649" s="626"/>
      <c r="O1649" s="626"/>
      <c r="P1649" s="626"/>
      <c r="Q1649" s="626"/>
      <c r="R1649" s="626"/>
      <c r="S1649" s="626"/>
      <c r="T1649" s="626"/>
      <c r="U1649" s="626"/>
      <c r="V1649" s="626"/>
      <c r="W1649" s="626"/>
      <c r="X1649" s="626"/>
      <c r="Y1649" s="626"/>
      <c r="Z1649" s="626"/>
      <c r="AA1649" s="626"/>
      <c r="AB1649" s="626"/>
      <c r="AC1649" s="626"/>
      <c r="AD1649" s="626"/>
      <c r="AE1649" s="626"/>
      <c r="AF1649" s="626"/>
    </row>
    <row r="1650" spans="1:32" x14ac:dyDescent="0.25">
      <c r="A1650" s="626"/>
      <c r="B1650" s="626"/>
      <c r="F1650" s="626"/>
      <c r="H1650" s="626"/>
      <c r="I1650" s="626"/>
      <c r="J1650" s="626"/>
      <c r="K1650" s="627"/>
      <c r="L1650" s="677"/>
      <c r="M1650" s="626"/>
      <c r="N1650" s="626"/>
      <c r="O1650" s="626"/>
      <c r="P1650" s="626"/>
      <c r="Q1650" s="626"/>
      <c r="R1650" s="626"/>
      <c r="S1650" s="626"/>
      <c r="T1650" s="626"/>
      <c r="U1650" s="626"/>
      <c r="V1650" s="626"/>
      <c r="W1650" s="626"/>
      <c r="X1650" s="626"/>
      <c r="Y1650" s="626"/>
      <c r="Z1650" s="626"/>
      <c r="AA1650" s="626"/>
      <c r="AB1650" s="626"/>
      <c r="AC1650" s="626"/>
      <c r="AD1650" s="626"/>
      <c r="AE1650" s="626"/>
      <c r="AF1650" s="626"/>
    </row>
    <row r="1651" spans="1:32" x14ac:dyDescent="0.25">
      <c r="A1651" s="626"/>
      <c r="B1651" s="626"/>
      <c r="F1651" s="626"/>
      <c r="H1651" s="626"/>
      <c r="I1651" s="626"/>
      <c r="J1651" s="626"/>
      <c r="K1651" s="627"/>
      <c r="L1651" s="677"/>
      <c r="M1651" s="626"/>
      <c r="N1651" s="626"/>
      <c r="O1651" s="626"/>
      <c r="P1651" s="626"/>
      <c r="Q1651" s="626"/>
      <c r="R1651" s="626"/>
      <c r="S1651" s="626"/>
      <c r="T1651" s="626"/>
      <c r="U1651" s="626"/>
      <c r="V1651" s="626"/>
      <c r="W1651" s="626"/>
      <c r="X1651" s="626"/>
      <c r="Y1651" s="626"/>
      <c r="Z1651" s="626"/>
      <c r="AA1651" s="626"/>
      <c r="AB1651" s="626"/>
      <c r="AC1651" s="626"/>
      <c r="AD1651" s="626"/>
      <c r="AE1651" s="626"/>
      <c r="AF1651" s="626"/>
    </row>
    <row r="1652" spans="1:32" x14ac:dyDescent="0.25">
      <c r="A1652" s="626"/>
      <c r="B1652" s="626"/>
      <c r="F1652" s="626"/>
      <c r="H1652" s="626"/>
      <c r="I1652" s="626"/>
      <c r="J1652" s="626"/>
      <c r="K1652" s="627"/>
      <c r="L1652" s="677"/>
      <c r="M1652" s="626"/>
      <c r="N1652" s="626"/>
      <c r="O1652" s="626"/>
      <c r="P1652" s="626"/>
      <c r="Q1652" s="626"/>
      <c r="R1652" s="626"/>
      <c r="S1652" s="626"/>
      <c r="T1652" s="626"/>
      <c r="U1652" s="626"/>
      <c r="V1652" s="626"/>
      <c r="W1652" s="626"/>
      <c r="X1652" s="626"/>
      <c r="Y1652" s="626"/>
      <c r="Z1652" s="626"/>
      <c r="AA1652" s="626"/>
      <c r="AB1652" s="626"/>
      <c r="AC1652" s="626"/>
      <c r="AD1652" s="626"/>
      <c r="AE1652" s="626"/>
      <c r="AF1652" s="626"/>
    </row>
    <row r="1653" spans="1:32" x14ac:dyDescent="0.25">
      <c r="A1653" s="626"/>
      <c r="B1653" s="626"/>
      <c r="F1653" s="626"/>
      <c r="H1653" s="626"/>
      <c r="I1653" s="626"/>
      <c r="J1653" s="626"/>
      <c r="K1653" s="627"/>
      <c r="L1653" s="677"/>
      <c r="M1653" s="626"/>
      <c r="N1653" s="626"/>
      <c r="O1653" s="626"/>
      <c r="P1653" s="626"/>
      <c r="Q1653" s="626"/>
      <c r="R1653" s="626"/>
      <c r="S1653" s="626"/>
      <c r="T1653" s="626"/>
      <c r="U1653" s="626"/>
      <c r="V1653" s="626"/>
      <c r="W1653" s="626"/>
      <c r="X1653" s="626"/>
      <c r="Y1653" s="626"/>
      <c r="Z1653" s="626"/>
      <c r="AA1653" s="626"/>
      <c r="AB1653" s="626"/>
      <c r="AC1653" s="626"/>
      <c r="AD1653" s="626"/>
      <c r="AE1653" s="626"/>
      <c r="AF1653" s="626"/>
    </row>
    <row r="1654" spans="1:32" x14ac:dyDescent="0.25">
      <c r="A1654" s="626"/>
      <c r="B1654" s="626"/>
      <c r="F1654" s="626"/>
      <c r="H1654" s="626"/>
      <c r="I1654" s="626"/>
      <c r="J1654" s="626"/>
      <c r="K1654" s="627"/>
      <c r="L1654" s="677"/>
      <c r="M1654" s="626"/>
      <c r="N1654" s="626"/>
      <c r="O1654" s="626"/>
      <c r="P1654" s="626"/>
      <c r="Q1654" s="626"/>
      <c r="R1654" s="626"/>
      <c r="S1654" s="626"/>
      <c r="T1654" s="626"/>
      <c r="U1654" s="626"/>
      <c r="V1654" s="626"/>
      <c r="W1654" s="626"/>
      <c r="X1654" s="626"/>
      <c r="Y1654" s="626"/>
      <c r="Z1654" s="626"/>
      <c r="AA1654" s="626"/>
      <c r="AB1654" s="626"/>
      <c r="AC1654" s="626"/>
      <c r="AD1654" s="626"/>
      <c r="AE1654" s="626"/>
      <c r="AF1654" s="626"/>
    </row>
    <row r="1655" spans="1:32" x14ac:dyDescent="0.25">
      <c r="A1655" s="626"/>
      <c r="B1655" s="626"/>
      <c r="F1655" s="626"/>
      <c r="H1655" s="626"/>
      <c r="I1655" s="626"/>
      <c r="J1655" s="626"/>
      <c r="K1655" s="627"/>
      <c r="L1655" s="677"/>
      <c r="M1655" s="626"/>
      <c r="N1655" s="626"/>
      <c r="O1655" s="626"/>
      <c r="P1655" s="626"/>
      <c r="Q1655" s="626"/>
      <c r="R1655" s="626"/>
      <c r="S1655" s="626"/>
      <c r="T1655" s="626"/>
      <c r="U1655" s="626"/>
      <c r="V1655" s="626"/>
      <c r="W1655" s="626"/>
      <c r="X1655" s="626"/>
      <c r="Y1655" s="626"/>
      <c r="Z1655" s="626"/>
      <c r="AA1655" s="626"/>
      <c r="AB1655" s="626"/>
      <c r="AC1655" s="626"/>
      <c r="AD1655" s="626"/>
      <c r="AE1655" s="626"/>
      <c r="AF1655" s="626"/>
    </row>
    <row r="1656" spans="1:32" x14ac:dyDescent="0.25">
      <c r="A1656" s="626"/>
      <c r="B1656" s="626"/>
      <c r="F1656" s="626"/>
      <c r="H1656" s="626"/>
      <c r="I1656" s="626"/>
      <c r="J1656" s="626"/>
      <c r="K1656" s="627"/>
      <c r="L1656" s="677"/>
      <c r="M1656" s="626"/>
      <c r="N1656" s="626"/>
      <c r="O1656" s="626"/>
      <c r="P1656" s="626"/>
      <c r="Q1656" s="626"/>
      <c r="R1656" s="626"/>
      <c r="S1656" s="626"/>
      <c r="T1656" s="626"/>
      <c r="U1656" s="626"/>
      <c r="V1656" s="626"/>
      <c r="W1656" s="626"/>
      <c r="X1656" s="626"/>
      <c r="Y1656" s="626"/>
      <c r="Z1656" s="626"/>
      <c r="AA1656" s="626"/>
      <c r="AB1656" s="626"/>
      <c r="AC1656" s="626"/>
      <c r="AD1656" s="626"/>
      <c r="AE1656" s="626"/>
      <c r="AF1656" s="626"/>
    </row>
    <row r="1657" spans="1:32" x14ac:dyDescent="0.25">
      <c r="A1657" s="626"/>
      <c r="B1657" s="626"/>
      <c r="F1657" s="626"/>
      <c r="H1657" s="626"/>
      <c r="I1657" s="626"/>
      <c r="J1657" s="626"/>
      <c r="K1657" s="627"/>
      <c r="L1657" s="677"/>
      <c r="M1657" s="626"/>
      <c r="N1657" s="626"/>
      <c r="O1657" s="626"/>
      <c r="P1657" s="626"/>
      <c r="Q1657" s="626"/>
      <c r="R1657" s="626"/>
      <c r="S1657" s="626"/>
      <c r="T1657" s="626"/>
      <c r="U1657" s="626"/>
      <c r="V1657" s="626"/>
      <c r="W1657" s="626"/>
      <c r="X1657" s="626"/>
      <c r="Y1657" s="626"/>
      <c r="Z1657" s="626"/>
      <c r="AA1657" s="626"/>
      <c r="AB1657" s="626"/>
      <c r="AC1657" s="626"/>
      <c r="AD1657" s="626"/>
      <c r="AE1657" s="626"/>
      <c r="AF1657" s="626"/>
    </row>
    <row r="1658" spans="1:32" x14ac:dyDescent="0.25">
      <c r="A1658" s="626"/>
      <c r="B1658" s="626"/>
      <c r="F1658" s="626"/>
      <c r="H1658" s="626"/>
      <c r="I1658" s="626"/>
      <c r="J1658" s="626"/>
      <c r="K1658" s="627"/>
      <c r="L1658" s="677"/>
      <c r="M1658" s="626"/>
      <c r="N1658" s="626"/>
      <c r="O1658" s="626"/>
      <c r="P1658" s="626"/>
      <c r="Q1658" s="626"/>
      <c r="R1658" s="626"/>
      <c r="S1658" s="626"/>
      <c r="T1658" s="626"/>
      <c r="U1658" s="626"/>
      <c r="V1658" s="626"/>
      <c r="W1658" s="626"/>
      <c r="X1658" s="626"/>
      <c r="Y1658" s="626"/>
      <c r="Z1658" s="626"/>
      <c r="AA1658" s="626"/>
      <c r="AB1658" s="626"/>
      <c r="AC1658" s="626"/>
      <c r="AD1658" s="626"/>
      <c r="AE1658" s="626"/>
      <c r="AF1658" s="626"/>
    </row>
    <row r="1659" spans="1:32" x14ac:dyDescent="0.25">
      <c r="A1659" s="626"/>
      <c r="B1659" s="626"/>
      <c r="F1659" s="626"/>
      <c r="H1659" s="626"/>
      <c r="I1659" s="626"/>
      <c r="J1659" s="626"/>
      <c r="K1659" s="627"/>
      <c r="L1659" s="677"/>
      <c r="M1659" s="626"/>
      <c r="N1659" s="626"/>
      <c r="O1659" s="626"/>
      <c r="P1659" s="626"/>
      <c r="Q1659" s="626"/>
      <c r="R1659" s="626"/>
      <c r="S1659" s="626"/>
      <c r="T1659" s="626"/>
      <c r="U1659" s="626"/>
      <c r="V1659" s="626"/>
      <c r="W1659" s="626"/>
      <c r="X1659" s="626"/>
      <c r="Y1659" s="626"/>
      <c r="Z1659" s="626"/>
      <c r="AA1659" s="626"/>
      <c r="AB1659" s="626"/>
      <c r="AC1659" s="626"/>
      <c r="AD1659" s="626"/>
      <c r="AE1659" s="626"/>
      <c r="AF1659" s="626"/>
    </row>
    <row r="1660" spans="1:32" x14ac:dyDescent="0.25">
      <c r="A1660" s="626"/>
      <c r="B1660" s="626"/>
      <c r="F1660" s="626"/>
      <c r="H1660" s="626"/>
      <c r="I1660" s="626"/>
      <c r="J1660" s="626"/>
      <c r="K1660" s="627"/>
      <c r="L1660" s="677"/>
      <c r="M1660" s="626"/>
      <c r="N1660" s="626"/>
      <c r="O1660" s="626"/>
      <c r="P1660" s="626"/>
      <c r="Q1660" s="626"/>
      <c r="R1660" s="626"/>
      <c r="S1660" s="626"/>
      <c r="T1660" s="626"/>
      <c r="U1660" s="626"/>
      <c r="V1660" s="626"/>
      <c r="W1660" s="626"/>
      <c r="X1660" s="626"/>
      <c r="Y1660" s="626"/>
      <c r="Z1660" s="626"/>
      <c r="AA1660" s="626"/>
      <c r="AB1660" s="626"/>
      <c r="AC1660" s="626"/>
      <c r="AD1660" s="626"/>
      <c r="AE1660" s="626"/>
      <c r="AF1660" s="626"/>
    </row>
    <row r="1661" spans="1:32" x14ac:dyDescent="0.25">
      <c r="A1661" s="626"/>
      <c r="B1661" s="626"/>
      <c r="F1661" s="626"/>
      <c r="H1661" s="626"/>
      <c r="I1661" s="626"/>
      <c r="J1661" s="626"/>
      <c r="K1661" s="627"/>
      <c r="L1661" s="677"/>
      <c r="M1661" s="626"/>
      <c r="N1661" s="626"/>
      <c r="O1661" s="626"/>
      <c r="P1661" s="626"/>
      <c r="Q1661" s="626"/>
      <c r="R1661" s="626"/>
      <c r="S1661" s="626"/>
      <c r="T1661" s="626"/>
      <c r="U1661" s="626"/>
      <c r="V1661" s="626"/>
      <c r="W1661" s="626"/>
      <c r="X1661" s="626"/>
      <c r="Y1661" s="626"/>
      <c r="Z1661" s="626"/>
      <c r="AA1661" s="626"/>
      <c r="AB1661" s="626"/>
      <c r="AC1661" s="626"/>
      <c r="AD1661" s="626"/>
      <c r="AE1661" s="626"/>
      <c r="AF1661" s="626"/>
    </row>
    <row r="1662" spans="1:32" x14ac:dyDescent="0.25">
      <c r="A1662" s="626"/>
      <c r="B1662" s="626"/>
      <c r="F1662" s="626"/>
      <c r="H1662" s="626"/>
      <c r="I1662" s="626"/>
      <c r="J1662" s="626"/>
      <c r="K1662" s="627"/>
      <c r="L1662" s="677"/>
      <c r="M1662" s="626"/>
      <c r="N1662" s="626"/>
      <c r="O1662" s="626"/>
      <c r="P1662" s="626"/>
      <c r="Q1662" s="626"/>
      <c r="R1662" s="626"/>
      <c r="S1662" s="626"/>
      <c r="T1662" s="626"/>
      <c r="U1662" s="626"/>
      <c r="V1662" s="626"/>
      <c r="W1662" s="626"/>
      <c r="X1662" s="626"/>
      <c r="Y1662" s="626"/>
      <c r="Z1662" s="626"/>
      <c r="AA1662" s="626"/>
      <c r="AB1662" s="626"/>
      <c r="AC1662" s="626"/>
      <c r="AD1662" s="626"/>
      <c r="AE1662" s="626"/>
      <c r="AF1662" s="626"/>
    </row>
    <row r="1663" spans="1:32" x14ac:dyDescent="0.25">
      <c r="A1663" s="626"/>
      <c r="B1663" s="626"/>
      <c r="F1663" s="626"/>
      <c r="H1663" s="626"/>
      <c r="I1663" s="626"/>
      <c r="J1663" s="626"/>
      <c r="K1663" s="627"/>
      <c r="L1663" s="677"/>
      <c r="M1663" s="626"/>
      <c r="N1663" s="626"/>
      <c r="O1663" s="626"/>
      <c r="P1663" s="626"/>
      <c r="Q1663" s="626"/>
      <c r="R1663" s="626"/>
      <c r="S1663" s="626"/>
      <c r="T1663" s="626"/>
      <c r="U1663" s="626"/>
      <c r="V1663" s="626"/>
      <c r="W1663" s="626"/>
      <c r="X1663" s="626"/>
      <c r="Y1663" s="626"/>
      <c r="Z1663" s="626"/>
      <c r="AA1663" s="626"/>
      <c r="AB1663" s="626"/>
      <c r="AC1663" s="626"/>
      <c r="AD1663" s="626"/>
      <c r="AE1663" s="626"/>
      <c r="AF1663" s="626"/>
    </row>
    <row r="1664" spans="1:32" x14ac:dyDescent="0.25">
      <c r="A1664" s="626"/>
      <c r="B1664" s="626"/>
      <c r="F1664" s="626"/>
      <c r="H1664" s="626"/>
      <c r="I1664" s="626"/>
      <c r="J1664" s="626"/>
      <c r="K1664" s="627"/>
      <c r="L1664" s="677"/>
      <c r="M1664" s="626"/>
      <c r="N1664" s="626"/>
      <c r="O1664" s="626"/>
      <c r="P1664" s="626"/>
      <c r="Q1664" s="626"/>
      <c r="R1664" s="626"/>
      <c r="S1664" s="626"/>
      <c r="T1664" s="626"/>
      <c r="U1664" s="626"/>
      <c r="V1664" s="626"/>
      <c r="W1664" s="626"/>
      <c r="X1664" s="626"/>
      <c r="Y1664" s="626"/>
      <c r="Z1664" s="626"/>
      <c r="AA1664" s="626"/>
      <c r="AB1664" s="626"/>
      <c r="AC1664" s="626"/>
      <c r="AD1664" s="626"/>
      <c r="AE1664" s="626"/>
      <c r="AF1664" s="626"/>
    </row>
    <row r="1665" spans="1:32" x14ac:dyDescent="0.25">
      <c r="A1665" s="626"/>
      <c r="B1665" s="626"/>
      <c r="F1665" s="626"/>
      <c r="H1665" s="626"/>
      <c r="I1665" s="626"/>
      <c r="J1665" s="626"/>
      <c r="K1665" s="627"/>
      <c r="L1665" s="677"/>
      <c r="M1665" s="626"/>
      <c r="N1665" s="626"/>
      <c r="O1665" s="626"/>
      <c r="P1665" s="626"/>
      <c r="Q1665" s="626"/>
      <c r="R1665" s="626"/>
      <c r="S1665" s="626"/>
      <c r="T1665" s="626"/>
      <c r="U1665" s="626"/>
      <c r="V1665" s="626"/>
      <c r="W1665" s="626"/>
      <c r="X1665" s="626"/>
      <c r="Y1665" s="626"/>
      <c r="Z1665" s="626"/>
      <c r="AA1665" s="626"/>
      <c r="AB1665" s="626"/>
      <c r="AC1665" s="626"/>
      <c r="AD1665" s="626"/>
      <c r="AE1665" s="626"/>
      <c r="AF1665" s="626"/>
    </row>
    <row r="1666" spans="1:32" x14ac:dyDescent="0.25">
      <c r="A1666" s="626"/>
      <c r="B1666" s="626"/>
      <c r="F1666" s="626"/>
      <c r="H1666" s="626"/>
      <c r="I1666" s="626"/>
      <c r="J1666" s="626"/>
      <c r="K1666" s="627"/>
      <c r="L1666" s="677"/>
      <c r="M1666" s="626"/>
      <c r="N1666" s="626"/>
      <c r="O1666" s="626"/>
      <c r="P1666" s="626"/>
      <c r="Q1666" s="626"/>
      <c r="R1666" s="626"/>
      <c r="S1666" s="626"/>
      <c r="T1666" s="626"/>
      <c r="U1666" s="626"/>
      <c r="V1666" s="626"/>
      <c r="W1666" s="626"/>
      <c r="X1666" s="626"/>
      <c r="Y1666" s="626"/>
      <c r="Z1666" s="626"/>
      <c r="AA1666" s="626"/>
      <c r="AB1666" s="626"/>
      <c r="AC1666" s="626"/>
      <c r="AD1666" s="626"/>
      <c r="AE1666" s="626"/>
      <c r="AF1666" s="626"/>
    </row>
    <row r="1667" spans="1:32" x14ac:dyDescent="0.25">
      <c r="A1667" s="626"/>
      <c r="B1667" s="626"/>
      <c r="F1667" s="626"/>
      <c r="H1667" s="626"/>
      <c r="I1667" s="626"/>
      <c r="J1667" s="626"/>
      <c r="K1667" s="627"/>
      <c r="L1667" s="677"/>
      <c r="M1667" s="626"/>
      <c r="N1667" s="626"/>
      <c r="O1667" s="626"/>
      <c r="P1667" s="626"/>
      <c r="Q1667" s="626"/>
      <c r="R1667" s="626"/>
      <c r="S1667" s="626"/>
      <c r="T1667" s="626"/>
      <c r="U1667" s="626"/>
      <c r="V1667" s="626"/>
      <c r="W1667" s="626"/>
      <c r="X1667" s="626"/>
      <c r="Y1667" s="626"/>
      <c r="Z1667" s="626"/>
      <c r="AA1667" s="626"/>
      <c r="AB1667" s="626"/>
      <c r="AC1667" s="626"/>
      <c r="AD1667" s="626"/>
      <c r="AE1667" s="626"/>
      <c r="AF1667" s="626"/>
    </row>
    <row r="1668" spans="1:32" x14ac:dyDescent="0.25">
      <c r="A1668" s="626"/>
      <c r="B1668" s="626"/>
      <c r="F1668" s="626"/>
      <c r="H1668" s="626"/>
      <c r="I1668" s="626"/>
      <c r="J1668" s="626"/>
      <c r="K1668" s="627"/>
      <c r="L1668" s="677"/>
      <c r="M1668" s="626"/>
      <c r="N1668" s="626"/>
      <c r="O1668" s="626"/>
      <c r="P1668" s="626"/>
      <c r="Q1668" s="626"/>
      <c r="R1668" s="626"/>
      <c r="S1668" s="626"/>
      <c r="T1668" s="626"/>
      <c r="U1668" s="626"/>
      <c r="V1668" s="626"/>
      <c r="W1668" s="626"/>
      <c r="X1668" s="626"/>
      <c r="Y1668" s="626"/>
      <c r="Z1668" s="626"/>
      <c r="AA1668" s="626"/>
      <c r="AB1668" s="626"/>
      <c r="AC1668" s="626"/>
      <c r="AD1668" s="626"/>
      <c r="AE1668" s="626"/>
      <c r="AF1668" s="626"/>
    </row>
    <row r="1669" spans="1:32" x14ac:dyDescent="0.25">
      <c r="A1669" s="626"/>
      <c r="B1669" s="626"/>
      <c r="F1669" s="626"/>
      <c r="H1669" s="626"/>
      <c r="I1669" s="626"/>
      <c r="J1669" s="626"/>
      <c r="K1669" s="627"/>
      <c r="L1669" s="677"/>
      <c r="M1669" s="626"/>
      <c r="N1669" s="626"/>
      <c r="O1669" s="626"/>
      <c r="P1669" s="626"/>
      <c r="Q1669" s="626"/>
      <c r="R1669" s="626"/>
      <c r="S1669" s="626"/>
      <c r="T1669" s="626"/>
      <c r="U1669" s="626"/>
      <c r="V1669" s="626"/>
      <c r="W1669" s="626"/>
      <c r="X1669" s="626"/>
      <c r="Y1669" s="626"/>
      <c r="Z1669" s="626"/>
      <c r="AA1669" s="626"/>
      <c r="AB1669" s="626"/>
      <c r="AC1669" s="626"/>
      <c r="AD1669" s="626"/>
      <c r="AE1669" s="626"/>
      <c r="AF1669" s="626"/>
    </row>
    <row r="1670" spans="1:32" x14ac:dyDescent="0.25">
      <c r="A1670" s="626"/>
      <c r="B1670" s="626"/>
      <c r="F1670" s="626"/>
      <c r="H1670" s="626"/>
      <c r="I1670" s="626"/>
      <c r="J1670" s="626"/>
      <c r="K1670" s="627"/>
      <c r="L1670" s="677"/>
      <c r="M1670" s="626"/>
      <c r="N1670" s="626"/>
      <c r="O1670" s="626"/>
      <c r="P1670" s="626"/>
      <c r="Q1670" s="626"/>
      <c r="R1670" s="626"/>
      <c r="S1670" s="626"/>
      <c r="T1670" s="626"/>
      <c r="U1670" s="626"/>
      <c r="V1670" s="626"/>
      <c r="W1670" s="626"/>
      <c r="X1670" s="626"/>
      <c r="Y1670" s="626"/>
      <c r="Z1670" s="626"/>
      <c r="AA1670" s="626"/>
      <c r="AB1670" s="626"/>
      <c r="AC1670" s="626"/>
      <c r="AD1670" s="626"/>
      <c r="AE1670" s="626"/>
      <c r="AF1670" s="626"/>
    </row>
    <row r="1671" spans="1:32" x14ac:dyDescent="0.25">
      <c r="A1671" s="626"/>
      <c r="B1671" s="626"/>
      <c r="F1671" s="626"/>
      <c r="H1671" s="626"/>
      <c r="I1671" s="626"/>
      <c r="J1671" s="626"/>
      <c r="K1671" s="627"/>
      <c r="L1671" s="677"/>
      <c r="M1671" s="626"/>
      <c r="N1671" s="626"/>
      <c r="O1671" s="626"/>
      <c r="P1671" s="626"/>
      <c r="Q1671" s="626"/>
      <c r="R1671" s="626"/>
      <c r="S1671" s="626"/>
      <c r="T1671" s="626"/>
      <c r="U1671" s="626"/>
      <c r="V1671" s="626"/>
      <c r="W1671" s="626"/>
      <c r="X1671" s="626"/>
      <c r="Y1671" s="626"/>
      <c r="Z1671" s="626"/>
      <c r="AA1671" s="626"/>
      <c r="AB1671" s="626"/>
      <c r="AC1671" s="626"/>
      <c r="AD1671" s="626"/>
      <c r="AE1671" s="626"/>
      <c r="AF1671" s="626"/>
    </row>
    <row r="1672" spans="1:32" x14ac:dyDescent="0.25">
      <c r="A1672" s="626"/>
      <c r="B1672" s="626"/>
      <c r="F1672" s="626"/>
      <c r="H1672" s="626"/>
      <c r="I1672" s="626"/>
      <c r="J1672" s="626"/>
      <c r="K1672" s="627"/>
      <c r="L1672" s="677"/>
      <c r="M1672" s="626"/>
      <c r="N1672" s="626"/>
      <c r="O1672" s="626"/>
      <c r="P1672" s="626"/>
      <c r="Q1672" s="626"/>
      <c r="R1672" s="626"/>
      <c r="S1672" s="626"/>
      <c r="T1672" s="626"/>
      <c r="U1672" s="626"/>
      <c r="V1672" s="626"/>
      <c r="W1672" s="626"/>
      <c r="X1672" s="626"/>
      <c r="Y1672" s="626"/>
      <c r="Z1672" s="626"/>
      <c r="AA1672" s="626"/>
      <c r="AB1672" s="626"/>
      <c r="AC1672" s="626"/>
      <c r="AD1672" s="626"/>
      <c r="AE1672" s="626"/>
      <c r="AF1672" s="626"/>
    </row>
    <row r="1673" spans="1:32" x14ac:dyDescent="0.25">
      <c r="A1673" s="626"/>
      <c r="B1673" s="626"/>
      <c r="F1673" s="626"/>
      <c r="H1673" s="626"/>
      <c r="I1673" s="626"/>
      <c r="J1673" s="626"/>
      <c r="K1673" s="627"/>
      <c r="L1673" s="677"/>
      <c r="M1673" s="626"/>
      <c r="N1673" s="626"/>
      <c r="O1673" s="626"/>
      <c r="P1673" s="626"/>
      <c r="Q1673" s="626"/>
      <c r="R1673" s="626"/>
      <c r="S1673" s="626"/>
      <c r="T1673" s="626"/>
      <c r="U1673" s="626"/>
      <c r="V1673" s="626"/>
      <c r="W1673" s="626"/>
      <c r="X1673" s="626"/>
      <c r="Y1673" s="626"/>
      <c r="Z1673" s="626"/>
      <c r="AA1673" s="626"/>
      <c r="AB1673" s="626"/>
      <c r="AC1673" s="626"/>
      <c r="AD1673" s="626"/>
      <c r="AE1673" s="626"/>
      <c r="AF1673" s="626"/>
    </row>
    <row r="1674" spans="1:32" x14ac:dyDescent="0.25">
      <c r="A1674" s="626"/>
      <c r="B1674" s="626"/>
      <c r="F1674" s="626"/>
      <c r="H1674" s="626"/>
      <c r="I1674" s="626"/>
      <c r="J1674" s="626"/>
      <c r="K1674" s="627"/>
      <c r="L1674" s="677"/>
      <c r="M1674" s="626"/>
      <c r="N1674" s="626"/>
      <c r="O1674" s="626"/>
      <c r="P1674" s="626"/>
      <c r="Q1674" s="626"/>
      <c r="R1674" s="626"/>
      <c r="S1674" s="626"/>
      <c r="T1674" s="626"/>
      <c r="U1674" s="626"/>
      <c r="V1674" s="626"/>
      <c r="W1674" s="626"/>
      <c r="X1674" s="626"/>
      <c r="Y1674" s="626"/>
      <c r="Z1674" s="626"/>
      <c r="AA1674" s="626"/>
      <c r="AB1674" s="626"/>
      <c r="AC1674" s="626"/>
      <c r="AD1674" s="626"/>
      <c r="AE1674" s="626"/>
      <c r="AF1674" s="626"/>
    </row>
    <row r="1675" spans="1:32" x14ac:dyDescent="0.25">
      <c r="A1675" s="626"/>
      <c r="B1675" s="626"/>
      <c r="F1675" s="626"/>
      <c r="H1675" s="626"/>
      <c r="I1675" s="626"/>
      <c r="J1675" s="626"/>
      <c r="K1675" s="627"/>
      <c r="L1675" s="677"/>
      <c r="M1675" s="626"/>
      <c r="N1675" s="626"/>
      <c r="O1675" s="626"/>
      <c r="P1675" s="626"/>
      <c r="Q1675" s="626"/>
      <c r="R1675" s="626"/>
      <c r="S1675" s="626"/>
      <c r="T1675" s="626"/>
      <c r="U1675" s="626"/>
      <c r="V1675" s="626"/>
      <c r="W1675" s="626"/>
      <c r="X1675" s="626"/>
      <c r="Y1675" s="626"/>
      <c r="Z1675" s="626"/>
      <c r="AA1675" s="626"/>
      <c r="AB1675" s="626"/>
      <c r="AC1675" s="626"/>
      <c r="AD1675" s="626"/>
      <c r="AE1675" s="626"/>
      <c r="AF1675" s="626"/>
    </row>
    <row r="1676" spans="1:32" x14ac:dyDescent="0.25">
      <c r="A1676" s="626"/>
      <c r="B1676" s="626"/>
      <c r="F1676" s="626"/>
      <c r="H1676" s="626"/>
      <c r="I1676" s="626"/>
      <c r="J1676" s="626"/>
      <c r="K1676" s="627"/>
      <c r="L1676" s="677"/>
      <c r="M1676" s="626"/>
      <c r="N1676" s="626"/>
      <c r="O1676" s="626"/>
      <c r="P1676" s="626"/>
      <c r="Q1676" s="626"/>
      <c r="R1676" s="626"/>
      <c r="S1676" s="626"/>
      <c r="T1676" s="626"/>
      <c r="U1676" s="626"/>
      <c r="V1676" s="626"/>
      <c r="W1676" s="626"/>
      <c r="X1676" s="626"/>
      <c r="Y1676" s="626"/>
      <c r="Z1676" s="626"/>
      <c r="AA1676" s="626"/>
      <c r="AB1676" s="626"/>
      <c r="AC1676" s="626"/>
      <c r="AD1676" s="626"/>
      <c r="AE1676" s="626"/>
      <c r="AF1676" s="626"/>
    </row>
    <row r="1677" spans="1:32" x14ac:dyDescent="0.25">
      <c r="A1677" s="626"/>
      <c r="B1677" s="626"/>
      <c r="F1677" s="626"/>
      <c r="H1677" s="626"/>
      <c r="I1677" s="626"/>
      <c r="J1677" s="626"/>
      <c r="K1677" s="627"/>
      <c r="L1677" s="677"/>
      <c r="M1677" s="626"/>
      <c r="N1677" s="626"/>
      <c r="O1677" s="626"/>
      <c r="P1677" s="626"/>
      <c r="Q1677" s="626"/>
      <c r="R1677" s="626"/>
      <c r="S1677" s="626"/>
      <c r="T1677" s="626"/>
      <c r="U1677" s="626"/>
      <c r="V1677" s="626"/>
      <c r="W1677" s="626"/>
      <c r="X1677" s="626"/>
      <c r="Y1677" s="626"/>
      <c r="Z1677" s="626"/>
      <c r="AA1677" s="626"/>
      <c r="AB1677" s="626"/>
      <c r="AC1677" s="626"/>
      <c r="AD1677" s="626"/>
      <c r="AE1677" s="626"/>
      <c r="AF1677" s="626"/>
    </row>
    <row r="1678" spans="1:32" x14ac:dyDescent="0.25">
      <c r="A1678" s="626"/>
      <c r="B1678" s="626"/>
      <c r="F1678" s="626"/>
      <c r="H1678" s="626"/>
      <c r="I1678" s="626"/>
      <c r="J1678" s="626"/>
      <c r="K1678" s="627"/>
      <c r="L1678" s="677"/>
      <c r="M1678" s="626"/>
      <c r="N1678" s="626"/>
      <c r="O1678" s="626"/>
      <c r="P1678" s="626"/>
      <c r="Q1678" s="626"/>
      <c r="R1678" s="626"/>
      <c r="S1678" s="626"/>
      <c r="T1678" s="626"/>
      <c r="U1678" s="626"/>
      <c r="V1678" s="626"/>
      <c r="W1678" s="626"/>
      <c r="X1678" s="626"/>
      <c r="Y1678" s="626"/>
      <c r="Z1678" s="626"/>
      <c r="AA1678" s="626"/>
      <c r="AB1678" s="626"/>
      <c r="AC1678" s="626"/>
      <c r="AD1678" s="626"/>
      <c r="AE1678" s="626"/>
      <c r="AF1678" s="626"/>
    </row>
    <row r="1679" spans="1:32" x14ac:dyDescent="0.25">
      <c r="A1679" s="626"/>
      <c r="B1679" s="626"/>
      <c r="F1679" s="626"/>
      <c r="H1679" s="626"/>
      <c r="I1679" s="626"/>
      <c r="J1679" s="626"/>
      <c r="K1679" s="627"/>
      <c r="L1679" s="677"/>
      <c r="M1679" s="626"/>
      <c r="N1679" s="626"/>
      <c r="O1679" s="626"/>
      <c r="P1679" s="626"/>
      <c r="Q1679" s="626"/>
      <c r="R1679" s="626"/>
      <c r="S1679" s="626"/>
      <c r="T1679" s="626"/>
      <c r="U1679" s="626"/>
      <c r="V1679" s="626"/>
      <c r="W1679" s="626"/>
      <c r="X1679" s="626"/>
      <c r="Y1679" s="626"/>
      <c r="Z1679" s="626"/>
      <c r="AA1679" s="626"/>
      <c r="AB1679" s="626"/>
      <c r="AC1679" s="626"/>
      <c r="AD1679" s="626"/>
      <c r="AE1679" s="626"/>
      <c r="AF1679" s="626"/>
    </row>
    <row r="1680" spans="1:32" x14ac:dyDescent="0.25">
      <c r="A1680" s="626"/>
      <c r="B1680" s="626"/>
      <c r="F1680" s="626"/>
      <c r="H1680" s="626"/>
      <c r="I1680" s="626"/>
      <c r="J1680" s="626"/>
      <c r="K1680" s="627"/>
      <c r="L1680" s="677"/>
      <c r="M1680" s="626"/>
      <c r="N1680" s="626"/>
      <c r="O1680" s="626"/>
      <c r="P1680" s="626"/>
      <c r="Q1680" s="626"/>
      <c r="R1680" s="626"/>
      <c r="S1680" s="626"/>
      <c r="T1680" s="626"/>
      <c r="U1680" s="626"/>
      <c r="V1680" s="626"/>
      <c r="W1680" s="626"/>
      <c r="X1680" s="626"/>
      <c r="Y1680" s="626"/>
      <c r="Z1680" s="626"/>
      <c r="AA1680" s="626"/>
      <c r="AB1680" s="626"/>
      <c r="AC1680" s="626"/>
      <c r="AD1680" s="626"/>
      <c r="AE1680" s="626"/>
      <c r="AF1680" s="626"/>
    </row>
    <row r="1681" spans="1:32" x14ac:dyDescent="0.25">
      <c r="A1681" s="626"/>
      <c r="B1681" s="626"/>
      <c r="F1681" s="626"/>
      <c r="H1681" s="626"/>
      <c r="I1681" s="626"/>
      <c r="J1681" s="626"/>
      <c r="K1681" s="627"/>
      <c r="L1681" s="677"/>
      <c r="M1681" s="626"/>
      <c r="N1681" s="626"/>
      <c r="O1681" s="626"/>
      <c r="P1681" s="626"/>
      <c r="Q1681" s="626"/>
      <c r="R1681" s="626"/>
      <c r="S1681" s="626"/>
      <c r="T1681" s="626"/>
      <c r="U1681" s="626"/>
      <c r="V1681" s="626"/>
      <c r="W1681" s="626"/>
      <c r="X1681" s="626"/>
      <c r="Y1681" s="626"/>
      <c r="Z1681" s="626"/>
      <c r="AA1681" s="626"/>
      <c r="AB1681" s="626"/>
      <c r="AC1681" s="626"/>
      <c r="AD1681" s="626"/>
      <c r="AE1681" s="626"/>
      <c r="AF1681" s="626"/>
    </row>
    <row r="1682" spans="1:32" x14ac:dyDescent="0.25">
      <c r="A1682" s="626"/>
      <c r="B1682" s="626"/>
      <c r="F1682" s="626"/>
      <c r="H1682" s="626"/>
      <c r="I1682" s="626"/>
      <c r="J1682" s="626"/>
      <c r="K1682" s="627"/>
      <c r="L1682" s="677"/>
      <c r="M1682" s="626"/>
      <c r="N1682" s="626"/>
      <c r="O1682" s="626"/>
      <c r="P1682" s="626"/>
      <c r="Q1682" s="626"/>
      <c r="R1682" s="626"/>
      <c r="S1682" s="626"/>
      <c r="T1682" s="626"/>
      <c r="U1682" s="626"/>
      <c r="V1682" s="626"/>
      <c r="W1682" s="626"/>
      <c r="X1682" s="626"/>
      <c r="Y1682" s="626"/>
      <c r="Z1682" s="626"/>
      <c r="AA1682" s="626"/>
      <c r="AB1682" s="626"/>
      <c r="AC1682" s="626"/>
      <c r="AD1682" s="626"/>
      <c r="AE1682" s="626"/>
      <c r="AF1682" s="626"/>
    </row>
    <row r="1683" spans="1:32" x14ac:dyDescent="0.25">
      <c r="A1683" s="626"/>
      <c r="B1683" s="626"/>
      <c r="F1683" s="626"/>
      <c r="H1683" s="626"/>
      <c r="I1683" s="626"/>
      <c r="J1683" s="626"/>
      <c r="K1683" s="627"/>
      <c r="L1683" s="677"/>
      <c r="M1683" s="626"/>
      <c r="N1683" s="626"/>
      <c r="O1683" s="626"/>
      <c r="P1683" s="626"/>
      <c r="Q1683" s="626"/>
      <c r="R1683" s="626"/>
      <c r="S1683" s="626"/>
      <c r="T1683" s="626"/>
      <c r="U1683" s="626"/>
      <c r="V1683" s="626"/>
      <c r="W1683" s="626"/>
      <c r="X1683" s="626"/>
      <c r="Y1683" s="626"/>
      <c r="Z1683" s="626"/>
      <c r="AA1683" s="626"/>
      <c r="AB1683" s="626"/>
      <c r="AC1683" s="626"/>
      <c r="AD1683" s="626"/>
      <c r="AE1683" s="626"/>
      <c r="AF1683" s="626"/>
    </row>
    <row r="1684" spans="1:32" x14ac:dyDescent="0.25">
      <c r="A1684" s="626"/>
      <c r="B1684" s="626"/>
      <c r="F1684" s="626"/>
      <c r="H1684" s="626"/>
      <c r="I1684" s="626"/>
      <c r="J1684" s="626"/>
      <c r="K1684" s="627"/>
      <c r="L1684" s="677"/>
      <c r="M1684" s="626"/>
      <c r="N1684" s="626"/>
      <c r="O1684" s="626"/>
      <c r="P1684" s="626"/>
      <c r="Q1684" s="626"/>
      <c r="R1684" s="626"/>
      <c r="S1684" s="626"/>
      <c r="T1684" s="626"/>
      <c r="U1684" s="626"/>
      <c r="V1684" s="626"/>
      <c r="W1684" s="626"/>
      <c r="X1684" s="626"/>
      <c r="Y1684" s="626"/>
      <c r="Z1684" s="626"/>
      <c r="AA1684" s="626"/>
      <c r="AB1684" s="626"/>
      <c r="AC1684" s="626"/>
      <c r="AD1684" s="626"/>
      <c r="AE1684" s="626"/>
      <c r="AF1684" s="626"/>
    </row>
    <row r="1685" spans="1:32" x14ac:dyDescent="0.25">
      <c r="A1685" s="626"/>
      <c r="B1685" s="626"/>
      <c r="F1685" s="626"/>
      <c r="H1685" s="626"/>
      <c r="I1685" s="626"/>
      <c r="J1685" s="626"/>
      <c r="K1685" s="627"/>
      <c r="L1685" s="677"/>
      <c r="M1685" s="626"/>
      <c r="N1685" s="626"/>
      <c r="O1685" s="626"/>
      <c r="P1685" s="626"/>
      <c r="Q1685" s="626"/>
      <c r="R1685" s="626"/>
      <c r="S1685" s="626"/>
      <c r="T1685" s="626"/>
      <c r="U1685" s="626"/>
      <c r="V1685" s="626"/>
      <c r="W1685" s="626"/>
      <c r="X1685" s="626"/>
      <c r="Y1685" s="626"/>
      <c r="Z1685" s="626"/>
      <c r="AA1685" s="626"/>
      <c r="AB1685" s="626"/>
      <c r="AC1685" s="626"/>
      <c r="AD1685" s="626"/>
      <c r="AE1685" s="626"/>
      <c r="AF1685" s="626"/>
    </row>
    <row r="1686" spans="1:32" x14ac:dyDescent="0.25">
      <c r="A1686" s="626"/>
      <c r="B1686" s="626"/>
      <c r="F1686" s="626"/>
      <c r="H1686" s="626"/>
      <c r="I1686" s="626"/>
      <c r="J1686" s="626"/>
      <c r="K1686" s="627"/>
      <c r="L1686" s="677"/>
      <c r="M1686" s="626"/>
      <c r="N1686" s="626"/>
      <c r="O1686" s="626"/>
      <c r="P1686" s="626"/>
      <c r="Q1686" s="626"/>
      <c r="R1686" s="626"/>
      <c r="S1686" s="626"/>
      <c r="T1686" s="626"/>
      <c r="U1686" s="626"/>
      <c r="V1686" s="626"/>
      <c r="W1686" s="626"/>
      <c r="X1686" s="626"/>
      <c r="Y1686" s="626"/>
      <c r="Z1686" s="626"/>
      <c r="AA1686" s="626"/>
      <c r="AB1686" s="626"/>
      <c r="AC1686" s="626"/>
      <c r="AD1686" s="626"/>
      <c r="AE1686" s="626"/>
      <c r="AF1686" s="626"/>
    </row>
    <row r="1687" spans="1:32" x14ac:dyDescent="0.25">
      <c r="A1687" s="626"/>
      <c r="B1687" s="626"/>
      <c r="F1687" s="626"/>
      <c r="H1687" s="626"/>
      <c r="I1687" s="626"/>
      <c r="J1687" s="626"/>
      <c r="K1687" s="627"/>
      <c r="L1687" s="677"/>
      <c r="M1687" s="626"/>
      <c r="N1687" s="626"/>
      <c r="O1687" s="626"/>
      <c r="P1687" s="626"/>
      <c r="Q1687" s="626"/>
      <c r="R1687" s="626"/>
      <c r="S1687" s="626"/>
      <c r="T1687" s="626"/>
      <c r="U1687" s="626"/>
      <c r="V1687" s="626"/>
      <c r="W1687" s="626"/>
      <c r="X1687" s="626"/>
      <c r="Y1687" s="626"/>
      <c r="Z1687" s="626"/>
      <c r="AA1687" s="626"/>
      <c r="AB1687" s="626"/>
      <c r="AC1687" s="626"/>
      <c r="AD1687" s="626"/>
      <c r="AE1687" s="626"/>
      <c r="AF1687" s="626"/>
    </row>
    <row r="1688" spans="1:32" x14ac:dyDescent="0.25">
      <c r="A1688" s="626"/>
      <c r="B1688" s="626"/>
      <c r="F1688" s="626"/>
      <c r="H1688" s="626"/>
      <c r="I1688" s="626"/>
      <c r="J1688" s="626"/>
      <c r="K1688" s="627"/>
      <c r="L1688" s="677"/>
      <c r="M1688" s="626"/>
      <c r="N1688" s="626"/>
      <c r="O1688" s="626"/>
      <c r="P1688" s="626"/>
      <c r="Q1688" s="626"/>
      <c r="R1688" s="626"/>
      <c r="S1688" s="626"/>
      <c r="T1688" s="626"/>
      <c r="U1688" s="626"/>
      <c r="V1688" s="626"/>
      <c r="W1688" s="626"/>
      <c r="X1688" s="626"/>
      <c r="Y1688" s="626"/>
      <c r="Z1688" s="626"/>
      <c r="AA1688" s="626"/>
      <c r="AB1688" s="626"/>
      <c r="AC1688" s="626"/>
      <c r="AD1688" s="626"/>
      <c r="AE1688" s="626"/>
      <c r="AF1688" s="626"/>
    </row>
    <row r="1689" spans="1:32" x14ac:dyDescent="0.25">
      <c r="A1689" s="626"/>
      <c r="B1689" s="626"/>
      <c r="F1689" s="626"/>
      <c r="H1689" s="626"/>
      <c r="I1689" s="626"/>
      <c r="J1689" s="626"/>
      <c r="K1689" s="627"/>
      <c r="L1689" s="677"/>
      <c r="M1689" s="626"/>
      <c r="N1689" s="626"/>
      <c r="O1689" s="626"/>
      <c r="P1689" s="626"/>
      <c r="Q1689" s="626"/>
      <c r="R1689" s="626"/>
      <c r="S1689" s="626"/>
      <c r="T1689" s="626"/>
      <c r="U1689" s="626"/>
      <c r="V1689" s="626"/>
      <c r="W1689" s="626"/>
      <c r="X1689" s="626"/>
      <c r="Y1689" s="626"/>
      <c r="Z1689" s="626"/>
      <c r="AA1689" s="626"/>
      <c r="AB1689" s="626"/>
      <c r="AC1689" s="626"/>
      <c r="AD1689" s="626"/>
      <c r="AE1689" s="626"/>
      <c r="AF1689" s="626"/>
    </row>
    <row r="1690" spans="1:32" x14ac:dyDescent="0.25">
      <c r="A1690" s="626"/>
      <c r="B1690" s="626"/>
      <c r="F1690" s="626"/>
      <c r="H1690" s="626"/>
      <c r="I1690" s="626"/>
      <c r="J1690" s="626"/>
      <c r="K1690" s="627"/>
      <c r="L1690" s="677"/>
      <c r="M1690" s="626"/>
      <c r="N1690" s="626"/>
      <c r="O1690" s="626"/>
      <c r="P1690" s="626"/>
      <c r="Q1690" s="626"/>
      <c r="R1690" s="626"/>
      <c r="S1690" s="626"/>
      <c r="T1690" s="626"/>
      <c r="U1690" s="626"/>
      <c r="V1690" s="626"/>
      <c r="W1690" s="626"/>
      <c r="X1690" s="626"/>
      <c r="Y1690" s="626"/>
      <c r="Z1690" s="626"/>
      <c r="AA1690" s="626"/>
      <c r="AB1690" s="626"/>
      <c r="AC1690" s="626"/>
      <c r="AD1690" s="626"/>
      <c r="AE1690" s="626"/>
      <c r="AF1690" s="626"/>
    </row>
    <row r="1691" spans="1:32" x14ac:dyDescent="0.25">
      <c r="A1691" s="626"/>
      <c r="B1691" s="626"/>
      <c r="F1691" s="626"/>
      <c r="H1691" s="626"/>
      <c r="I1691" s="626"/>
      <c r="J1691" s="626"/>
      <c r="K1691" s="627"/>
      <c r="L1691" s="677"/>
      <c r="M1691" s="626"/>
      <c r="N1691" s="626"/>
      <c r="O1691" s="626"/>
      <c r="P1691" s="626"/>
      <c r="Q1691" s="626"/>
      <c r="R1691" s="626"/>
      <c r="S1691" s="626"/>
      <c r="T1691" s="626"/>
      <c r="U1691" s="626"/>
      <c r="V1691" s="626"/>
      <c r="W1691" s="626"/>
      <c r="X1691" s="626"/>
      <c r="Y1691" s="626"/>
      <c r="Z1691" s="626"/>
      <c r="AA1691" s="626"/>
      <c r="AB1691" s="626"/>
      <c r="AC1691" s="626"/>
      <c r="AD1691" s="626"/>
      <c r="AE1691" s="626"/>
      <c r="AF1691" s="626"/>
    </row>
    <row r="1692" spans="1:32" x14ac:dyDescent="0.25">
      <c r="A1692" s="626"/>
      <c r="B1692" s="626"/>
      <c r="F1692" s="626"/>
      <c r="H1692" s="626"/>
      <c r="I1692" s="626"/>
      <c r="J1692" s="626"/>
      <c r="K1692" s="627"/>
      <c r="L1692" s="677"/>
      <c r="M1692" s="626"/>
      <c r="N1692" s="626"/>
      <c r="O1692" s="626"/>
      <c r="P1692" s="626"/>
      <c r="Q1692" s="626"/>
      <c r="R1692" s="626"/>
      <c r="S1692" s="626"/>
      <c r="T1692" s="626"/>
      <c r="U1692" s="626"/>
      <c r="V1692" s="626"/>
      <c r="W1692" s="626"/>
      <c r="X1692" s="626"/>
      <c r="Y1692" s="626"/>
      <c r="Z1692" s="626"/>
      <c r="AA1692" s="626"/>
      <c r="AB1692" s="626"/>
      <c r="AC1692" s="626"/>
      <c r="AD1692" s="626"/>
      <c r="AE1692" s="626"/>
      <c r="AF1692" s="626"/>
    </row>
    <row r="1693" spans="1:32" x14ac:dyDescent="0.25">
      <c r="A1693" s="626"/>
      <c r="B1693" s="626"/>
      <c r="F1693" s="626"/>
      <c r="H1693" s="626"/>
      <c r="I1693" s="626"/>
      <c r="J1693" s="626"/>
      <c r="K1693" s="627"/>
      <c r="L1693" s="677"/>
      <c r="M1693" s="626"/>
      <c r="N1693" s="626"/>
      <c r="O1693" s="626"/>
      <c r="P1693" s="626"/>
      <c r="Q1693" s="626"/>
      <c r="R1693" s="626"/>
      <c r="S1693" s="626"/>
      <c r="T1693" s="626"/>
      <c r="U1693" s="626"/>
      <c r="V1693" s="626"/>
      <c r="W1693" s="626"/>
      <c r="X1693" s="626"/>
      <c r="Y1693" s="626"/>
      <c r="Z1693" s="626"/>
      <c r="AA1693" s="626"/>
      <c r="AB1693" s="626"/>
      <c r="AC1693" s="626"/>
      <c r="AD1693" s="626"/>
      <c r="AE1693" s="626"/>
      <c r="AF1693" s="626"/>
    </row>
    <row r="1694" spans="1:32" x14ac:dyDescent="0.25">
      <c r="A1694" s="626"/>
      <c r="B1694" s="626"/>
      <c r="F1694" s="626"/>
      <c r="H1694" s="626"/>
      <c r="I1694" s="626"/>
      <c r="J1694" s="626"/>
      <c r="K1694" s="627"/>
      <c r="L1694" s="677"/>
      <c r="M1694" s="626"/>
      <c r="N1694" s="626"/>
      <c r="O1694" s="626"/>
      <c r="P1694" s="626"/>
      <c r="Q1694" s="626"/>
      <c r="R1694" s="626"/>
      <c r="S1694" s="626"/>
      <c r="T1694" s="626"/>
      <c r="U1694" s="626"/>
      <c r="V1694" s="626"/>
      <c r="W1694" s="626"/>
      <c r="X1694" s="626"/>
      <c r="Y1694" s="626"/>
      <c r="Z1694" s="626"/>
      <c r="AA1694" s="626"/>
      <c r="AB1694" s="626"/>
      <c r="AC1694" s="626"/>
      <c r="AD1694" s="626"/>
      <c r="AE1694" s="626"/>
      <c r="AF1694" s="626"/>
    </row>
    <row r="1695" spans="1:32" x14ac:dyDescent="0.25">
      <c r="A1695" s="626"/>
      <c r="B1695" s="626"/>
      <c r="F1695" s="626"/>
      <c r="H1695" s="626"/>
      <c r="I1695" s="626"/>
      <c r="J1695" s="626"/>
      <c r="K1695" s="627"/>
      <c r="L1695" s="677"/>
      <c r="M1695" s="626"/>
      <c r="N1695" s="626"/>
      <c r="O1695" s="626"/>
      <c r="P1695" s="626"/>
      <c r="Q1695" s="626"/>
      <c r="R1695" s="626"/>
      <c r="S1695" s="626"/>
      <c r="T1695" s="626"/>
      <c r="U1695" s="626"/>
      <c r="V1695" s="626"/>
      <c r="W1695" s="626"/>
      <c r="X1695" s="626"/>
      <c r="Y1695" s="626"/>
      <c r="Z1695" s="626"/>
      <c r="AA1695" s="626"/>
      <c r="AB1695" s="626"/>
      <c r="AC1695" s="626"/>
      <c r="AD1695" s="626"/>
      <c r="AE1695" s="626"/>
      <c r="AF1695" s="626"/>
    </row>
    <row r="1696" spans="1:32" x14ac:dyDescent="0.25">
      <c r="A1696" s="626"/>
      <c r="B1696" s="626"/>
      <c r="F1696" s="626"/>
      <c r="H1696" s="626"/>
      <c r="I1696" s="626"/>
      <c r="J1696" s="626"/>
      <c r="K1696" s="627"/>
      <c r="L1696" s="677"/>
      <c r="M1696" s="626"/>
      <c r="N1696" s="626"/>
      <c r="O1696" s="626"/>
      <c r="P1696" s="626"/>
      <c r="Q1696" s="626"/>
      <c r="R1696" s="626"/>
      <c r="S1696" s="626"/>
      <c r="T1696" s="626"/>
      <c r="U1696" s="626"/>
      <c r="V1696" s="626"/>
      <c r="W1696" s="626"/>
      <c r="X1696" s="626"/>
      <c r="Y1696" s="626"/>
      <c r="Z1696" s="626"/>
      <c r="AA1696" s="626"/>
      <c r="AB1696" s="626"/>
      <c r="AC1696" s="626"/>
      <c r="AD1696" s="626"/>
      <c r="AE1696" s="626"/>
      <c r="AF1696" s="626"/>
    </row>
    <row r="1697" spans="1:32" x14ac:dyDescent="0.25">
      <c r="A1697" s="626"/>
      <c r="B1697" s="626"/>
      <c r="F1697" s="626"/>
      <c r="H1697" s="626"/>
      <c r="I1697" s="626"/>
      <c r="J1697" s="626"/>
      <c r="K1697" s="627"/>
      <c r="L1697" s="677"/>
      <c r="M1697" s="626"/>
      <c r="N1697" s="626"/>
      <c r="O1697" s="626"/>
      <c r="P1697" s="626"/>
      <c r="Q1697" s="626"/>
      <c r="R1697" s="626"/>
      <c r="S1697" s="626"/>
      <c r="T1697" s="626"/>
      <c r="U1697" s="626"/>
      <c r="V1697" s="626"/>
      <c r="W1697" s="626"/>
      <c r="X1697" s="626"/>
      <c r="Y1697" s="626"/>
      <c r="Z1697" s="626"/>
      <c r="AA1697" s="626"/>
      <c r="AB1697" s="626"/>
      <c r="AC1697" s="626"/>
      <c r="AD1697" s="626"/>
      <c r="AE1697" s="626"/>
      <c r="AF1697" s="626"/>
    </row>
    <row r="1698" spans="1:32" x14ac:dyDescent="0.25">
      <c r="A1698" s="626"/>
      <c r="B1698" s="626"/>
      <c r="F1698" s="626"/>
      <c r="H1698" s="626"/>
      <c r="I1698" s="626"/>
      <c r="J1698" s="626"/>
      <c r="K1698" s="627"/>
      <c r="L1698" s="677"/>
      <c r="M1698" s="626"/>
      <c r="N1698" s="626"/>
      <c r="O1698" s="626"/>
      <c r="P1698" s="626"/>
      <c r="Q1698" s="626"/>
      <c r="R1698" s="626"/>
      <c r="S1698" s="626"/>
      <c r="T1698" s="626"/>
      <c r="U1698" s="626"/>
      <c r="V1698" s="626"/>
      <c r="W1698" s="626"/>
      <c r="X1698" s="626"/>
      <c r="Y1698" s="626"/>
      <c r="Z1698" s="626"/>
      <c r="AA1698" s="626"/>
      <c r="AB1698" s="626"/>
      <c r="AC1698" s="626"/>
      <c r="AD1698" s="626"/>
      <c r="AE1698" s="626"/>
      <c r="AF1698" s="626"/>
    </row>
    <row r="1699" spans="1:32" x14ac:dyDescent="0.25">
      <c r="A1699" s="626"/>
      <c r="B1699" s="626"/>
      <c r="F1699" s="626"/>
      <c r="H1699" s="626"/>
      <c r="I1699" s="626"/>
      <c r="J1699" s="626"/>
      <c r="K1699" s="627"/>
      <c r="L1699" s="677"/>
      <c r="M1699" s="626"/>
      <c r="N1699" s="626"/>
      <c r="O1699" s="626"/>
      <c r="P1699" s="626"/>
      <c r="Q1699" s="626"/>
      <c r="R1699" s="626"/>
      <c r="S1699" s="626"/>
      <c r="T1699" s="626"/>
      <c r="U1699" s="626"/>
      <c r="V1699" s="626"/>
      <c r="W1699" s="626"/>
      <c r="X1699" s="626"/>
      <c r="Y1699" s="626"/>
      <c r="Z1699" s="626"/>
      <c r="AA1699" s="626"/>
      <c r="AB1699" s="626"/>
      <c r="AC1699" s="626"/>
      <c r="AD1699" s="626"/>
      <c r="AE1699" s="626"/>
      <c r="AF1699" s="626"/>
    </row>
    <row r="1700" spans="1:32" x14ac:dyDescent="0.25">
      <c r="A1700" s="626"/>
      <c r="B1700" s="626"/>
      <c r="F1700" s="626"/>
      <c r="H1700" s="626"/>
      <c r="I1700" s="626"/>
      <c r="J1700" s="626"/>
      <c r="K1700" s="627"/>
      <c r="L1700" s="677"/>
      <c r="M1700" s="626"/>
      <c r="N1700" s="626"/>
      <c r="O1700" s="626"/>
      <c r="P1700" s="626"/>
      <c r="Q1700" s="626"/>
      <c r="R1700" s="626"/>
      <c r="S1700" s="626"/>
      <c r="T1700" s="626"/>
      <c r="U1700" s="626"/>
      <c r="V1700" s="626"/>
      <c r="W1700" s="626"/>
      <c r="X1700" s="626"/>
      <c r="Y1700" s="626"/>
      <c r="Z1700" s="626"/>
      <c r="AA1700" s="626"/>
      <c r="AB1700" s="626"/>
      <c r="AC1700" s="626"/>
      <c r="AD1700" s="626"/>
      <c r="AE1700" s="626"/>
      <c r="AF1700" s="626"/>
    </row>
    <row r="1701" spans="1:32" x14ac:dyDescent="0.25">
      <c r="A1701" s="626"/>
      <c r="B1701" s="626"/>
      <c r="F1701" s="626"/>
      <c r="H1701" s="626"/>
      <c r="I1701" s="626"/>
      <c r="J1701" s="626"/>
      <c r="K1701" s="627"/>
      <c r="L1701" s="677"/>
      <c r="M1701" s="626"/>
      <c r="N1701" s="626"/>
      <c r="O1701" s="626"/>
      <c r="P1701" s="626"/>
      <c r="Q1701" s="626"/>
      <c r="R1701" s="626"/>
      <c r="S1701" s="626"/>
      <c r="T1701" s="626"/>
      <c r="U1701" s="626"/>
      <c r="V1701" s="626"/>
      <c r="W1701" s="626"/>
      <c r="X1701" s="626"/>
      <c r="Y1701" s="626"/>
      <c r="Z1701" s="626"/>
      <c r="AA1701" s="626"/>
      <c r="AB1701" s="626"/>
      <c r="AC1701" s="626"/>
      <c r="AD1701" s="626"/>
      <c r="AE1701" s="626"/>
      <c r="AF1701" s="626"/>
    </row>
    <row r="1702" spans="1:32" x14ac:dyDescent="0.25">
      <c r="A1702" s="626"/>
      <c r="B1702" s="626"/>
      <c r="F1702" s="626"/>
      <c r="H1702" s="626"/>
      <c r="I1702" s="626"/>
      <c r="J1702" s="626"/>
      <c r="K1702" s="627"/>
      <c r="L1702" s="677"/>
      <c r="M1702" s="626"/>
      <c r="N1702" s="626"/>
      <c r="O1702" s="626"/>
      <c r="P1702" s="626"/>
      <c r="Q1702" s="626"/>
      <c r="R1702" s="626"/>
      <c r="S1702" s="626"/>
      <c r="T1702" s="626"/>
      <c r="U1702" s="626"/>
      <c r="V1702" s="626"/>
      <c r="W1702" s="626"/>
      <c r="X1702" s="626"/>
      <c r="Y1702" s="626"/>
      <c r="Z1702" s="626"/>
      <c r="AA1702" s="626"/>
      <c r="AB1702" s="626"/>
      <c r="AC1702" s="626"/>
      <c r="AD1702" s="626"/>
      <c r="AE1702" s="626"/>
      <c r="AF1702" s="626"/>
    </row>
    <row r="1703" spans="1:32" x14ac:dyDescent="0.25">
      <c r="A1703" s="626"/>
      <c r="B1703" s="626"/>
      <c r="F1703" s="626"/>
      <c r="H1703" s="626"/>
      <c r="I1703" s="626"/>
      <c r="J1703" s="626"/>
      <c r="K1703" s="627"/>
      <c r="L1703" s="677"/>
      <c r="M1703" s="626"/>
      <c r="N1703" s="626"/>
      <c r="O1703" s="626"/>
      <c r="P1703" s="626"/>
      <c r="Q1703" s="626"/>
      <c r="R1703" s="626"/>
      <c r="S1703" s="626"/>
      <c r="T1703" s="626"/>
      <c r="U1703" s="626"/>
      <c r="V1703" s="626"/>
      <c r="W1703" s="626"/>
      <c r="X1703" s="626"/>
      <c r="Y1703" s="626"/>
      <c r="Z1703" s="626"/>
      <c r="AA1703" s="626"/>
      <c r="AB1703" s="626"/>
      <c r="AC1703" s="626"/>
      <c r="AD1703" s="626"/>
      <c r="AE1703" s="626"/>
      <c r="AF1703" s="626"/>
    </row>
    <row r="1704" spans="1:32" x14ac:dyDescent="0.25">
      <c r="A1704" s="626"/>
      <c r="B1704" s="626"/>
      <c r="F1704" s="626"/>
      <c r="H1704" s="626"/>
      <c r="I1704" s="626"/>
      <c r="J1704" s="626"/>
      <c r="K1704" s="627"/>
      <c r="L1704" s="677"/>
      <c r="M1704" s="626"/>
      <c r="N1704" s="626"/>
      <c r="O1704" s="626"/>
      <c r="P1704" s="626"/>
      <c r="Q1704" s="626"/>
      <c r="R1704" s="626"/>
      <c r="S1704" s="626"/>
      <c r="T1704" s="626"/>
      <c r="U1704" s="626"/>
      <c r="V1704" s="626"/>
      <c r="W1704" s="626"/>
      <c r="X1704" s="626"/>
      <c r="Y1704" s="626"/>
      <c r="Z1704" s="626"/>
      <c r="AA1704" s="626"/>
      <c r="AB1704" s="626"/>
      <c r="AC1704" s="626"/>
      <c r="AD1704" s="626"/>
      <c r="AE1704" s="626"/>
      <c r="AF1704" s="626"/>
    </row>
    <row r="1705" spans="1:32" x14ac:dyDescent="0.25">
      <c r="A1705" s="626"/>
      <c r="B1705" s="626"/>
      <c r="F1705" s="626"/>
      <c r="H1705" s="626"/>
      <c r="I1705" s="626"/>
      <c r="J1705" s="626"/>
      <c r="K1705" s="627"/>
      <c r="L1705" s="677"/>
      <c r="M1705" s="626"/>
      <c r="N1705" s="626"/>
      <c r="O1705" s="626"/>
      <c r="P1705" s="626"/>
      <c r="Q1705" s="626"/>
      <c r="R1705" s="626"/>
      <c r="S1705" s="626"/>
      <c r="T1705" s="626"/>
      <c r="U1705" s="626"/>
      <c r="V1705" s="626"/>
      <c r="W1705" s="626"/>
      <c r="X1705" s="626"/>
      <c r="Y1705" s="626"/>
      <c r="Z1705" s="626"/>
      <c r="AA1705" s="626"/>
      <c r="AB1705" s="626"/>
      <c r="AC1705" s="626"/>
      <c r="AD1705" s="626"/>
      <c r="AE1705" s="626"/>
      <c r="AF1705" s="626"/>
    </row>
    <row r="1706" spans="1:32" x14ac:dyDescent="0.25">
      <c r="A1706" s="626"/>
      <c r="B1706" s="626"/>
      <c r="F1706" s="626"/>
      <c r="H1706" s="626"/>
      <c r="I1706" s="626"/>
      <c r="J1706" s="626"/>
      <c r="K1706" s="627"/>
      <c r="L1706" s="677"/>
      <c r="M1706" s="626"/>
      <c r="N1706" s="626"/>
      <c r="O1706" s="626"/>
      <c r="P1706" s="626"/>
      <c r="Q1706" s="626"/>
      <c r="R1706" s="626"/>
      <c r="S1706" s="626"/>
      <c r="T1706" s="626"/>
      <c r="U1706" s="626"/>
      <c r="V1706" s="626"/>
      <c r="W1706" s="626"/>
      <c r="X1706" s="626"/>
      <c r="Y1706" s="626"/>
      <c r="Z1706" s="626"/>
      <c r="AA1706" s="626"/>
      <c r="AB1706" s="626"/>
      <c r="AC1706" s="626"/>
      <c r="AD1706" s="626"/>
      <c r="AE1706" s="626"/>
      <c r="AF1706" s="626"/>
    </row>
    <row r="1707" spans="1:32" x14ac:dyDescent="0.25">
      <c r="A1707" s="626"/>
      <c r="B1707" s="626"/>
      <c r="F1707" s="626"/>
      <c r="H1707" s="626"/>
      <c r="I1707" s="626"/>
      <c r="J1707" s="626"/>
      <c r="K1707" s="627"/>
      <c r="L1707" s="677"/>
      <c r="M1707" s="626"/>
      <c r="N1707" s="626"/>
      <c r="O1707" s="626"/>
      <c r="P1707" s="626"/>
      <c r="Q1707" s="626"/>
      <c r="R1707" s="626"/>
      <c r="S1707" s="626"/>
      <c r="T1707" s="626"/>
      <c r="U1707" s="626"/>
      <c r="V1707" s="626"/>
      <c r="W1707" s="626"/>
      <c r="X1707" s="626"/>
      <c r="Y1707" s="626"/>
      <c r="Z1707" s="626"/>
      <c r="AA1707" s="626"/>
      <c r="AB1707" s="626"/>
      <c r="AC1707" s="626"/>
      <c r="AD1707" s="626"/>
      <c r="AE1707" s="626"/>
      <c r="AF1707" s="626"/>
    </row>
    <row r="1708" spans="1:32" x14ac:dyDescent="0.25">
      <c r="A1708" s="626"/>
      <c r="B1708" s="626"/>
      <c r="F1708" s="626"/>
      <c r="H1708" s="626"/>
      <c r="I1708" s="626"/>
      <c r="J1708" s="626"/>
      <c r="K1708" s="627"/>
      <c r="L1708" s="677"/>
      <c r="M1708" s="626"/>
      <c r="N1708" s="626"/>
      <c r="O1708" s="626"/>
      <c r="P1708" s="626"/>
      <c r="Q1708" s="626"/>
      <c r="R1708" s="626"/>
      <c r="S1708" s="626"/>
      <c r="T1708" s="626"/>
      <c r="U1708" s="626"/>
      <c r="V1708" s="626"/>
      <c r="W1708" s="626"/>
      <c r="X1708" s="626"/>
      <c r="Y1708" s="626"/>
      <c r="Z1708" s="626"/>
      <c r="AA1708" s="626"/>
      <c r="AB1708" s="626"/>
      <c r="AC1708" s="626"/>
      <c r="AD1708" s="626"/>
      <c r="AE1708" s="626"/>
      <c r="AF1708" s="626"/>
    </row>
    <row r="1709" spans="1:32" x14ac:dyDescent="0.25">
      <c r="A1709" s="626"/>
      <c r="B1709" s="626"/>
      <c r="F1709" s="626"/>
      <c r="H1709" s="626"/>
      <c r="I1709" s="626"/>
      <c r="J1709" s="626"/>
      <c r="K1709" s="627"/>
      <c r="L1709" s="677"/>
      <c r="M1709" s="626"/>
      <c r="N1709" s="626"/>
      <c r="O1709" s="626"/>
      <c r="P1709" s="626"/>
      <c r="Q1709" s="626"/>
      <c r="R1709" s="626"/>
      <c r="S1709" s="626"/>
      <c r="T1709" s="626"/>
      <c r="U1709" s="626"/>
      <c r="V1709" s="626"/>
      <c r="W1709" s="626"/>
      <c r="X1709" s="626"/>
      <c r="Y1709" s="626"/>
      <c r="Z1709" s="626"/>
      <c r="AA1709" s="626"/>
      <c r="AB1709" s="626"/>
      <c r="AC1709" s="626"/>
      <c r="AD1709" s="626"/>
      <c r="AE1709" s="626"/>
      <c r="AF1709" s="626"/>
    </row>
    <row r="1710" spans="1:32" x14ac:dyDescent="0.25">
      <c r="A1710" s="626"/>
      <c r="B1710" s="626"/>
      <c r="F1710" s="626"/>
      <c r="H1710" s="626"/>
      <c r="I1710" s="626"/>
      <c r="J1710" s="626"/>
      <c r="K1710" s="627"/>
      <c r="L1710" s="677"/>
      <c r="M1710" s="626"/>
      <c r="N1710" s="626"/>
      <c r="O1710" s="626"/>
      <c r="P1710" s="626"/>
      <c r="Q1710" s="626"/>
      <c r="R1710" s="626"/>
      <c r="S1710" s="626"/>
      <c r="T1710" s="626"/>
      <c r="U1710" s="626"/>
      <c r="V1710" s="626"/>
      <c r="W1710" s="626"/>
      <c r="X1710" s="626"/>
      <c r="Y1710" s="626"/>
      <c r="Z1710" s="626"/>
      <c r="AA1710" s="626"/>
      <c r="AB1710" s="626"/>
      <c r="AC1710" s="626"/>
      <c r="AD1710" s="626"/>
      <c r="AE1710" s="626"/>
      <c r="AF1710" s="626"/>
    </row>
    <row r="1711" spans="1:32" x14ac:dyDescent="0.25">
      <c r="A1711" s="626"/>
      <c r="B1711" s="626"/>
      <c r="F1711" s="626"/>
      <c r="H1711" s="626"/>
      <c r="I1711" s="626"/>
      <c r="J1711" s="626"/>
      <c r="K1711" s="627"/>
      <c r="L1711" s="677"/>
      <c r="M1711" s="626"/>
      <c r="N1711" s="626"/>
      <c r="O1711" s="626"/>
      <c r="P1711" s="626"/>
      <c r="Q1711" s="626"/>
      <c r="R1711" s="626"/>
      <c r="S1711" s="626"/>
      <c r="T1711" s="626"/>
      <c r="U1711" s="626"/>
      <c r="V1711" s="626"/>
      <c r="W1711" s="626"/>
      <c r="X1711" s="626"/>
      <c r="Y1711" s="626"/>
      <c r="Z1711" s="626"/>
      <c r="AA1711" s="626"/>
      <c r="AB1711" s="626"/>
      <c r="AC1711" s="626"/>
      <c r="AD1711" s="626"/>
      <c r="AE1711" s="626"/>
      <c r="AF1711" s="626"/>
    </row>
    <row r="1712" spans="1:32" x14ac:dyDescent="0.25">
      <c r="A1712" s="626"/>
      <c r="B1712" s="626"/>
      <c r="F1712" s="626"/>
      <c r="H1712" s="626"/>
      <c r="I1712" s="626"/>
      <c r="J1712" s="626"/>
      <c r="K1712" s="627"/>
      <c r="L1712" s="677"/>
      <c r="M1712" s="626"/>
      <c r="N1712" s="626"/>
      <c r="O1712" s="626"/>
      <c r="P1712" s="626"/>
      <c r="Q1712" s="626"/>
      <c r="R1712" s="626"/>
      <c r="S1712" s="626"/>
      <c r="T1712" s="626"/>
      <c r="U1712" s="626"/>
      <c r="V1712" s="626"/>
      <c r="W1712" s="626"/>
      <c r="X1712" s="626"/>
      <c r="Y1712" s="626"/>
      <c r="Z1712" s="626"/>
      <c r="AA1712" s="626"/>
      <c r="AB1712" s="626"/>
      <c r="AC1712" s="626"/>
      <c r="AD1712" s="626"/>
      <c r="AE1712" s="626"/>
      <c r="AF1712" s="626"/>
    </row>
    <row r="1713" spans="1:32" x14ac:dyDescent="0.25">
      <c r="A1713" s="626"/>
      <c r="B1713" s="626"/>
      <c r="F1713" s="626"/>
      <c r="H1713" s="626"/>
      <c r="I1713" s="626"/>
      <c r="J1713" s="626"/>
      <c r="K1713" s="627"/>
      <c r="L1713" s="677"/>
      <c r="M1713" s="626"/>
      <c r="N1713" s="626"/>
      <c r="O1713" s="626"/>
      <c r="P1713" s="626"/>
      <c r="Q1713" s="626"/>
      <c r="R1713" s="626"/>
      <c r="S1713" s="626"/>
      <c r="T1713" s="626"/>
      <c r="U1713" s="626"/>
      <c r="V1713" s="626"/>
      <c r="W1713" s="626"/>
      <c r="X1713" s="626"/>
      <c r="Y1713" s="626"/>
      <c r="Z1713" s="626"/>
      <c r="AA1713" s="626"/>
      <c r="AB1713" s="626"/>
      <c r="AC1713" s="626"/>
      <c r="AD1713" s="626"/>
      <c r="AE1713" s="626"/>
      <c r="AF1713" s="626"/>
    </row>
    <row r="1714" spans="1:32" x14ac:dyDescent="0.25">
      <c r="A1714" s="626"/>
      <c r="B1714" s="626"/>
      <c r="F1714" s="626"/>
      <c r="H1714" s="626"/>
      <c r="I1714" s="626"/>
      <c r="J1714" s="626"/>
      <c r="K1714" s="627"/>
      <c r="L1714" s="677"/>
      <c r="M1714" s="626"/>
      <c r="N1714" s="626"/>
      <c r="O1714" s="626"/>
      <c r="P1714" s="626"/>
      <c r="Q1714" s="626"/>
      <c r="R1714" s="626"/>
      <c r="S1714" s="626"/>
      <c r="T1714" s="626"/>
      <c r="U1714" s="626"/>
      <c r="V1714" s="626"/>
      <c r="W1714" s="626"/>
      <c r="X1714" s="626"/>
      <c r="Y1714" s="626"/>
      <c r="Z1714" s="626"/>
      <c r="AA1714" s="626"/>
      <c r="AB1714" s="626"/>
      <c r="AC1714" s="626"/>
      <c r="AD1714" s="626"/>
      <c r="AE1714" s="626"/>
      <c r="AF1714" s="626"/>
    </row>
    <row r="1715" spans="1:32" x14ac:dyDescent="0.25">
      <c r="A1715" s="626"/>
      <c r="B1715" s="626"/>
      <c r="F1715" s="626"/>
      <c r="H1715" s="626"/>
      <c r="I1715" s="626"/>
      <c r="J1715" s="626"/>
      <c r="K1715" s="627"/>
      <c r="L1715" s="677"/>
      <c r="M1715" s="626"/>
      <c r="N1715" s="626"/>
      <c r="O1715" s="626"/>
      <c r="P1715" s="626"/>
      <c r="Q1715" s="626"/>
      <c r="R1715" s="626"/>
      <c r="S1715" s="626"/>
      <c r="T1715" s="626"/>
      <c r="U1715" s="626"/>
      <c r="V1715" s="626"/>
      <c r="W1715" s="626"/>
      <c r="X1715" s="626"/>
      <c r="Y1715" s="626"/>
      <c r="Z1715" s="626"/>
      <c r="AA1715" s="626"/>
      <c r="AB1715" s="626"/>
      <c r="AC1715" s="626"/>
      <c r="AD1715" s="626"/>
      <c r="AE1715" s="626"/>
      <c r="AF1715" s="626"/>
    </row>
    <row r="1716" spans="1:32" x14ac:dyDescent="0.25">
      <c r="A1716" s="626"/>
      <c r="B1716" s="626"/>
      <c r="F1716" s="626"/>
      <c r="H1716" s="626"/>
      <c r="I1716" s="626"/>
      <c r="J1716" s="626"/>
      <c r="K1716" s="627"/>
      <c r="L1716" s="677"/>
      <c r="M1716" s="626"/>
      <c r="N1716" s="626"/>
      <c r="O1716" s="626"/>
      <c r="P1716" s="626"/>
      <c r="Q1716" s="626"/>
      <c r="R1716" s="626"/>
      <c r="S1716" s="626"/>
      <c r="T1716" s="626"/>
      <c r="U1716" s="626"/>
      <c r="V1716" s="626"/>
      <c r="W1716" s="626"/>
      <c r="X1716" s="626"/>
      <c r="Y1716" s="626"/>
      <c r="Z1716" s="626"/>
      <c r="AA1716" s="626"/>
      <c r="AB1716" s="626"/>
      <c r="AC1716" s="626"/>
      <c r="AD1716" s="626"/>
      <c r="AE1716" s="626"/>
      <c r="AF1716" s="626"/>
    </row>
    <row r="1717" spans="1:32" x14ac:dyDescent="0.25">
      <c r="A1717" s="626"/>
      <c r="B1717" s="626"/>
      <c r="F1717" s="626"/>
      <c r="H1717" s="626"/>
      <c r="I1717" s="626"/>
      <c r="J1717" s="626"/>
      <c r="K1717" s="627"/>
      <c r="L1717" s="677"/>
      <c r="M1717" s="626"/>
      <c r="N1717" s="626"/>
      <c r="O1717" s="626"/>
      <c r="P1717" s="626"/>
      <c r="Q1717" s="626"/>
      <c r="R1717" s="626"/>
      <c r="S1717" s="626"/>
      <c r="T1717" s="626"/>
      <c r="U1717" s="626"/>
      <c r="V1717" s="626"/>
      <c r="W1717" s="626"/>
      <c r="X1717" s="626"/>
      <c r="Y1717" s="626"/>
      <c r="Z1717" s="626"/>
      <c r="AA1717" s="626"/>
      <c r="AB1717" s="626"/>
      <c r="AC1717" s="626"/>
      <c r="AD1717" s="626"/>
      <c r="AE1717" s="626"/>
      <c r="AF1717" s="626"/>
    </row>
    <row r="1718" spans="1:32" x14ac:dyDescent="0.25">
      <c r="A1718" s="626"/>
      <c r="B1718" s="626"/>
      <c r="F1718" s="626"/>
      <c r="H1718" s="626"/>
      <c r="I1718" s="626"/>
      <c r="J1718" s="626"/>
      <c r="K1718" s="627"/>
      <c r="L1718" s="677"/>
      <c r="M1718" s="626"/>
      <c r="N1718" s="626"/>
      <c r="O1718" s="626"/>
      <c r="P1718" s="626"/>
      <c r="Q1718" s="626"/>
      <c r="R1718" s="626"/>
      <c r="S1718" s="626"/>
      <c r="T1718" s="626"/>
      <c r="U1718" s="626"/>
      <c r="V1718" s="626"/>
      <c r="W1718" s="626"/>
      <c r="X1718" s="626"/>
      <c r="Y1718" s="626"/>
      <c r="Z1718" s="626"/>
      <c r="AA1718" s="626"/>
      <c r="AB1718" s="626"/>
      <c r="AC1718" s="626"/>
      <c r="AD1718" s="626"/>
      <c r="AE1718" s="626"/>
      <c r="AF1718" s="626"/>
    </row>
    <row r="1719" spans="1:32" x14ac:dyDescent="0.25">
      <c r="A1719" s="626"/>
      <c r="B1719" s="626"/>
      <c r="F1719" s="626"/>
      <c r="H1719" s="626"/>
      <c r="I1719" s="626"/>
      <c r="J1719" s="626"/>
      <c r="K1719" s="627"/>
      <c r="L1719" s="677"/>
      <c r="M1719" s="626"/>
      <c r="N1719" s="626"/>
      <c r="O1719" s="626"/>
      <c r="P1719" s="626"/>
      <c r="Q1719" s="626"/>
      <c r="R1719" s="626"/>
      <c r="S1719" s="626"/>
      <c r="T1719" s="626"/>
      <c r="U1719" s="626"/>
      <c r="V1719" s="626"/>
      <c r="W1719" s="626"/>
      <c r="X1719" s="626"/>
      <c r="Y1719" s="626"/>
      <c r="Z1719" s="626"/>
      <c r="AA1719" s="626"/>
      <c r="AB1719" s="626"/>
      <c r="AC1719" s="626"/>
      <c r="AD1719" s="626"/>
      <c r="AE1719" s="626"/>
      <c r="AF1719" s="626"/>
    </row>
    <row r="1720" spans="1:32" x14ac:dyDescent="0.25">
      <c r="A1720" s="626"/>
      <c r="B1720" s="626"/>
      <c r="F1720" s="626"/>
      <c r="H1720" s="626"/>
      <c r="I1720" s="626"/>
      <c r="J1720" s="626"/>
      <c r="K1720" s="627"/>
      <c r="L1720" s="677"/>
      <c r="M1720" s="626"/>
      <c r="N1720" s="626"/>
      <c r="O1720" s="626"/>
      <c r="P1720" s="626"/>
      <c r="Q1720" s="626"/>
      <c r="R1720" s="626"/>
      <c r="S1720" s="626"/>
      <c r="T1720" s="626"/>
      <c r="U1720" s="626"/>
      <c r="V1720" s="626"/>
      <c r="W1720" s="626"/>
      <c r="X1720" s="626"/>
      <c r="Y1720" s="626"/>
      <c r="Z1720" s="626"/>
      <c r="AA1720" s="626"/>
      <c r="AB1720" s="626"/>
      <c r="AC1720" s="626"/>
      <c r="AD1720" s="626"/>
      <c r="AE1720" s="626"/>
      <c r="AF1720" s="626"/>
    </row>
    <row r="1721" spans="1:32" x14ac:dyDescent="0.25">
      <c r="A1721" s="626"/>
      <c r="B1721" s="626"/>
      <c r="F1721" s="626"/>
      <c r="H1721" s="626"/>
      <c r="I1721" s="626"/>
      <c r="J1721" s="626"/>
      <c r="K1721" s="627"/>
      <c r="L1721" s="677"/>
      <c r="M1721" s="626"/>
      <c r="N1721" s="626"/>
      <c r="O1721" s="626"/>
      <c r="P1721" s="626"/>
      <c r="Q1721" s="626"/>
      <c r="R1721" s="626"/>
      <c r="S1721" s="626"/>
      <c r="T1721" s="626"/>
      <c r="U1721" s="626"/>
      <c r="V1721" s="626"/>
      <c r="W1721" s="626"/>
      <c r="X1721" s="626"/>
      <c r="Y1721" s="626"/>
      <c r="Z1721" s="626"/>
      <c r="AA1721" s="626"/>
      <c r="AB1721" s="626"/>
      <c r="AC1721" s="626"/>
      <c r="AD1721" s="626"/>
      <c r="AE1721" s="626"/>
      <c r="AF1721" s="626"/>
    </row>
    <row r="1722" spans="1:32" x14ac:dyDescent="0.25">
      <c r="A1722" s="626"/>
      <c r="B1722" s="626"/>
      <c r="F1722" s="626"/>
      <c r="H1722" s="626"/>
      <c r="I1722" s="626"/>
      <c r="J1722" s="626"/>
      <c r="K1722" s="627"/>
      <c r="L1722" s="677"/>
      <c r="M1722" s="626"/>
      <c r="N1722" s="626"/>
      <c r="O1722" s="626"/>
      <c r="P1722" s="626"/>
      <c r="Q1722" s="626"/>
      <c r="R1722" s="626"/>
      <c r="S1722" s="626"/>
      <c r="T1722" s="626"/>
      <c r="U1722" s="626"/>
      <c r="V1722" s="626"/>
      <c r="W1722" s="626"/>
      <c r="X1722" s="626"/>
      <c r="Y1722" s="626"/>
      <c r="Z1722" s="626"/>
      <c r="AA1722" s="626"/>
      <c r="AB1722" s="626"/>
      <c r="AC1722" s="626"/>
      <c r="AD1722" s="626"/>
      <c r="AE1722" s="626"/>
      <c r="AF1722" s="626"/>
    </row>
    <row r="1723" spans="1:32" x14ac:dyDescent="0.25">
      <c r="A1723" s="626"/>
      <c r="B1723" s="626"/>
      <c r="F1723" s="626"/>
      <c r="H1723" s="626"/>
      <c r="I1723" s="626"/>
      <c r="J1723" s="626"/>
      <c r="K1723" s="627"/>
      <c r="L1723" s="677"/>
      <c r="M1723" s="626"/>
      <c r="N1723" s="626"/>
      <c r="O1723" s="626"/>
      <c r="P1723" s="626"/>
      <c r="Q1723" s="626"/>
      <c r="R1723" s="626"/>
      <c r="S1723" s="626"/>
      <c r="T1723" s="626"/>
      <c r="U1723" s="626"/>
      <c r="V1723" s="626"/>
      <c r="W1723" s="626"/>
      <c r="X1723" s="626"/>
      <c r="Y1723" s="626"/>
      <c r="Z1723" s="626"/>
      <c r="AA1723" s="626"/>
      <c r="AB1723" s="626"/>
      <c r="AC1723" s="626"/>
      <c r="AD1723" s="626"/>
      <c r="AE1723" s="626"/>
      <c r="AF1723" s="626"/>
    </row>
    <row r="1724" spans="1:32" x14ac:dyDescent="0.25">
      <c r="A1724" s="626"/>
      <c r="B1724" s="626"/>
      <c r="F1724" s="626"/>
      <c r="H1724" s="626"/>
      <c r="I1724" s="626"/>
      <c r="J1724" s="626"/>
      <c r="K1724" s="627"/>
      <c r="L1724" s="677"/>
      <c r="M1724" s="626"/>
      <c r="N1724" s="626"/>
      <c r="O1724" s="626"/>
      <c r="P1724" s="626"/>
      <c r="Q1724" s="626"/>
      <c r="R1724" s="626"/>
      <c r="S1724" s="626"/>
      <c r="T1724" s="626"/>
      <c r="U1724" s="626"/>
      <c r="V1724" s="626"/>
      <c r="W1724" s="626"/>
      <c r="X1724" s="626"/>
      <c r="Y1724" s="626"/>
      <c r="Z1724" s="626"/>
      <c r="AA1724" s="626"/>
      <c r="AB1724" s="626"/>
      <c r="AC1724" s="626"/>
      <c r="AD1724" s="626"/>
      <c r="AE1724" s="626"/>
      <c r="AF1724" s="626"/>
    </row>
    <row r="1725" spans="1:32" x14ac:dyDescent="0.25">
      <c r="A1725" s="626"/>
      <c r="B1725" s="626"/>
      <c r="F1725" s="626"/>
      <c r="H1725" s="626"/>
      <c r="I1725" s="626"/>
      <c r="J1725" s="626"/>
      <c r="K1725" s="627"/>
      <c r="L1725" s="677"/>
      <c r="M1725" s="626"/>
      <c r="N1725" s="626"/>
      <c r="O1725" s="626"/>
      <c r="P1725" s="626"/>
      <c r="Q1725" s="626"/>
      <c r="R1725" s="626"/>
      <c r="S1725" s="626"/>
      <c r="T1725" s="626"/>
      <c r="U1725" s="626"/>
      <c r="V1725" s="626"/>
      <c r="W1725" s="626"/>
      <c r="X1725" s="626"/>
      <c r="Y1725" s="626"/>
      <c r="Z1725" s="626"/>
      <c r="AA1725" s="626"/>
      <c r="AB1725" s="626"/>
      <c r="AC1725" s="626"/>
      <c r="AD1725" s="626"/>
      <c r="AE1725" s="626"/>
      <c r="AF1725" s="626"/>
    </row>
    <row r="1726" spans="1:32" x14ac:dyDescent="0.25">
      <c r="A1726" s="626"/>
      <c r="B1726" s="626"/>
      <c r="F1726" s="626"/>
      <c r="H1726" s="626"/>
      <c r="I1726" s="626"/>
      <c r="J1726" s="626"/>
      <c r="K1726" s="627"/>
      <c r="L1726" s="677"/>
      <c r="M1726" s="626"/>
      <c r="N1726" s="626"/>
      <c r="O1726" s="626"/>
      <c r="P1726" s="626"/>
      <c r="Q1726" s="626"/>
      <c r="R1726" s="626"/>
      <c r="S1726" s="626"/>
      <c r="T1726" s="626"/>
      <c r="U1726" s="626"/>
      <c r="V1726" s="626"/>
      <c r="W1726" s="626"/>
      <c r="X1726" s="626"/>
      <c r="Y1726" s="626"/>
      <c r="Z1726" s="626"/>
      <c r="AA1726" s="626"/>
      <c r="AB1726" s="626"/>
      <c r="AC1726" s="626"/>
      <c r="AD1726" s="626"/>
      <c r="AE1726" s="626"/>
      <c r="AF1726" s="626"/>
    </row>
    <row r="1727" spans="1:32" x14ac:dyDescent="0.25">
      <c r="A1727" s="626"/>
      <c r="B1727" s="626"/>
      <c r="F1727" s="626"/>
      <c r="H1727" s="626"/>
      <c r="I1727" s="626"/>
      <c r="J1727" s="626"/>
      <c r="K1727" s="627"/>
      <c r="L1727" s="677"/>
      <c r="M1727" s="626"/>
      <c r="N1727" s="626"/>
      <c r="O1727" s="626"/>
      <c r="P1727" s="626"/>
      <c r="Q1727" s="626"/>
      <c r="R1727" s="626"/>
      <c r="S1727" s="626"/>
      <c r="T1727" s="626"/>
      <c r="U1727" s="626"/>
      <c r="V1727" s="626"/>
      <c r="W1727" s="626"/>
      <c r="X1727" s="626"/>
      <c r="Y1727" s="626"/>
      <c r="Z1727" s="626"/>
      <c r="AA1727" s="626"/>
      <c r="AB1727" s="626"/>
      <c r="AC1727" s="626"/>
      <c r="AD1727" s="626"/>
      <c r="AE1727" s="626"/>
      <c r="AF1727" s="626"/>
    </row>
    <row r="1728" spans="1:32" x14ac:dyDescent="0.25">
      <c r="A1728" s="626"/>
      <c r="B1728" s="626"/>
      <c r="F1728" s="626"/>
      <c r="H1728" s="626"/>
      <c r="I1728" s="626"/>
      <c r="J1728" s="626"/>
      <c r="K1728" s="627"/>
      <c r="L1728" s="677"/>
      <c r="M1728" s="626"/>
      <c r="N1728" s="626"/>
      <c r="O1728" s="626"/>
      <c r="P1728" s="626"/>
      <c r="Q1728" s="626"/>
      <c r="R1728" s="626"/>
      <c r="S1728" s="626"/>
      <c r="T1728" s="626"/>
      <c r="U1728" s="626"/>
      <c r="V1728" s="626"/>
      <c r="W1728" s="626"/>
      <c r="X1728" s="626"/>
      <c r="Y1728" s="626"/>
      <c r="Z1728" s="626"/>
      <c r="AA1728" s="626"/>
      <c r="AB1728" s="626"/>
      <c r="AC1728" s="626"/>
      <c r="AD1728" s="626"/>
      <c r="AE1728" s="626"/>
      <c r="AF1728" s="626"/>
    </row>
    <row r="1729" spans="1:32" x14ac:dyDescent="0.25">
      <c r="A1729" s="626"/>
      <c r="B1729" s="626"/>
      <c r="F1729" s="626"/>
      <c r="H1729" s="626"/>
      <c r="I1729" s="626"/>
      <c r="J1729" s="626"/>
      <c r="K1729" s="627"/>
      <c r="L1729" s="677"/>
      <c r="M1729" s="626"/>
      <c r="N1729" s="626"/>
      <c r="O1729" s="626"/>
      <c r="P1729" s="626"/>
      <c r="Q1729" s="626"/>
      <c r="R1729" s="626"/>
      <c r="S1729" s="626"/>
      <c r="T1729" s="626"/>
      <c r="U1729" s="626"/>
      <c r="V1729" s="626"/>
      <c r="W1729" s="626"/>
      <c r="X1729" s="626"/>
      <c r="Y1729" s="626"/>
      <c r="Z1729" s="626"/>
      <c r="AA1729" s="626"/>
      <c r="AB1729" s="626"/>
      <c r="AC1729" s="626"/>
      <c r="AD1729" s="626"/>
      <c r="AE1729" s="626"/>
      <c r="AF1729" s="626"/>
    </row>
    <row r="1730" spans="1:32" x14ac:dyDescent="0.25">
      <c r="A1730" s="626"/>
      <c r="B1730" s="626"/>
      <c r="F1730" s="626"/>
      <c r="H1730" s="626"/>
      <c r="I1730" s="626"/>
      <c r="J1730" s="626"/>
      <c r="K1730" s="627"/>
      <c r="L1730" s="677"/>
      <c r="M1730" s="626"/>
      <c r="N1730" s="626"/>
      <c r="O1730" s="626"/>
      <c r="P1730" s="626"/>
      <c r="Q1730" s="626"/>
      <c r="R1730" s="626"/>
      <c r="S1730" s="626"/>
      <c r="T1730" s="626"/>
      <c r="U1730" s="626"/>
      <c r="V1730" s="626"/>
      <c r="W1730" s="626"/>
      <c r="X1730" s="626"/>
      <c r="Y1730" s="626"/>
      <c r="Z1730" s="626"/>
      <c r="AA1730" s="626"/>
      <c r="AB1730" s="626"/>
      <c r="AC1730" s="626"/>
      <c r="AD1730" s="626"/>
      <c r="AE1730" s="626"/>
      <c r="AF1730" s="626"/>
    </row>
    <row r="1731" spans="1:32" x14ac:dyDescent="0.25">
      <c r="A1731" s="626"/>
      <c r="B1731" s="626"/>
      <c r="F1731" s="626"/>
      <c r="H1731" s="626"/>
      <c r="I1731" s="626"/>
      <c r="J1731" s="626"/>
      <c r="K1731" s="627"/>
      <c r="L1731" s="677"/>
      <c r="M1731" s="626"/>
      <c r="N1731" s="626"/>
      <c r="O1731" s="626"/>
      <c r="P1731" s="626"/>
      <c r="Q1731" s="626"/>
      <c r="R1731" s="626"/>
      <c r="S1731" s="626"/>
      <c r="T1731" s="626"/>
      <c r="U1731" s="626"/>
      <c r="V1731" s="626"/>
      <c r="W1731" s="626"/>
      <c r="X1731" s="626"/>
      <c r="Y1731" s="626"/>
      <c r="Z1731" s="626"/>
      <c r="AA1731" s="626"/>
      <c r="AB1731" s="626"/>
      <c r="AC1731" s="626"/>
      <c r="AD1731" s="626"/>
      <c r="AE1731" s="626"/>
      <c r="AF1731" s="626"/>
    </row>
    <row r="1732" spans="1:32" x14ac:dyDescent="0.25">
      <c r="A1732" s="626"/>
      <c r="B1732" s="626"/>
      <c r="F1732" s="626"/>
      <c r="H1732" s="626"/>
      <c r="I1732" s="626"/>
      <c r="J1732" s="626"/>
      <c r="K1732" s="627"/>
      <c r="L1732" s="677"/>
      <c r="M1732" s="626"/>
      <c r="N1732" s="626"/>
      <c r="O1732" s="626"/>
      <c r="P1732" s="626"/>
      <c r="Q1732" s="626"/>
      <c r="R1732" s="626"/>
      <c r="S1732" s="626"/>
      <c r="T1732" s="626"/>
      <c r="U1732" s="626"/>
      <c r="V1732" s="626"/>
      <c r="W1732" s="626"/>
      <c r="X1732" s="626"/>
      <c r="Y1732" s="626"/>
      <c r="Z1732" s="626"/>
      <c r="AA1732" s="626"/>
      <c r="AB1732" s="626"/>
      <c r="AC1732" s="626"/>
      <c r="AD1732" s="626"/>
      <c r="AE1732" s="626"/>
      <c r="AF1732" s="626"/>
    </row>
    <row r="1733" spans="1:32" x14ac:dyDescent="0.25">
      <c r="A1733" s="626"/>
      <c r="B1733" s="626"/>
      <c r="F1733" s="626"/>
      <c r="H1733" s="626"/>
      <c r="I1733" s="626"/>
      <c r="J1733" s="626"/>
      <c r="K1733" s="627"/>
      <c r="L1733" s="677"/>
      <c r="M1733" s="626"/>
      <c r="N1733" s="626"/>
      <c r="O1733" s="626"/>
      <c r="P1733" s="626"/>
      <c r="Q1733" s="626"/>
      <c r="R1733" s="626"/>
      <c r="S1733" s="626"/>
      <c r="T1733" s="626"/>
      <c r="U1733" s="626"/>
      <c r="V1733" s="626"/>
      <c r="W1733" s="626"/>
      <c r="X1733" s="626"/>
      <c r="Y1733" s="626"/>
      <c r="Z1733" s="626"/>
      <c r="AA1733" s="626"/>
      <c r="AB1733" s="626"/>
      <c r="AC1733" s="626"/>
      <c r="AD1733" s="626"/>
      <c r="AE1733" s="626"/>
      <c r="AF1733" s="626"/>
    </row>
    <row r="1734" spans="1:32" x14ac:dyDescent="0.25">
      <c r="A1734" s="626"/>
      <c r="B1734" s="626"/>
      <c r="F1734" s="626"/>
      <c r="H1734" s="626"/>
      <c r="I1734" s="626"/>
      <c r="J1734" s="626"/>
      <c r="K1734" s="627"/>
      <c r="L1734" s="677"/>
      <c r="M1734" s="626"/>
      <c r="N1734" s="626"/>
      <c r="O1734" s="626"/>
      <c r="P1734" s="626"/>
      <c r="Q1734" s="626"/>
      <c r="R1734" s="626"/>
      <c r="S1734" s="626"/>
      <c r="T1734" s="626"/>
      <c r="U1734" s="626"/>
      <c r="V1734" s="626"/>
      <c r="W1734" s="626"/>
      <c r="X1734" s="626"/>
      <c r="Y1734" s="626"/>
      <c r="Z1734" s="626"/>
      <c r="AA1734" s="626"/>
      <c r="AB1734" s="626"/>
      <c r="AC1734" s="626"/>
      <c r="AD1734" s="626"/>
      <c r="AE1734" s="626"/>
      <c r="AF1734" s="626"/>
    </row>
    <row r="1735" spans="1:32" x14ac:dyDescent="0.25">
      <c r="A1735" s="626"/>
      <c r="B1735" s="626"/>
      <c r="F1735" s="626"/>
      <c r="H1735" s="626"/>
      <c r="I1735" s="626"/>
      <c r="J1735" s="626"/>
      <c r="K1735" s="627"/>
      <c r="L1735" s="677"/>
      <c r="M1735" s="626"/>
      <c r="N1735" s="626"/>
      <c r="O1735" s="626"/>
      <c r="P1735" s="626"/>
      <c r="Q1735" s="626"/>
      <c r="R1735" s="626"/>
      <c r="S1735" s="626"/>
      <c r="T1735" s="626"/>
      <c r="U1735" s="626"/>
      <c r="V1735" s="626"/>
      <c r="W1735" s="626"/>
      <c r="X1735" s="626"/>
      <c r="Y1735" s="626"/>
      <c r="Z1735" s="626"/>
      <c r="AA1735" s="626"/>
      <c r="AB1735" s="626"/>
      <c r="AC1735" s="626"/>
      <c r="AD1735" s="626"/>
      <c r="AE1735" s="626"/>
      <c r="AF1735" s="626"/>
    </row>
    <row r="1736" spans="1:32" x14ac:dyDescent="0.25">
      <c r="A1736" s="626"/>
      <c r="B1736" s="626"/>
      <c r="F1736" s="626"/>
      <c r="H1736" s="626"/>
      <c r="I1736" s="626"/>
      <c r="J1736" s="626"/>
      <c r="K1736" s="627"/>
      <c r="L1736" s="677"/>
      <c r="M1736" s="626"/>
      <c r="N1736" s="626"/>
      <c r="O1736" s="626"/>
      <c r="P1736" s="626"/>
      <c r="Q1736" s="626"/>
      <c r="R1736" s="626"/>
      <c r="S1736" s="626"/>
      <c r="T1736" s="626"/>
      <c r="U1736" s="626"/>
      <c r="V1736" s="626"/>
      <c r="W1736" s="626"/>
      <c r="X1736" s="626"/>
      <c r="Y1736" s="626"/>
      <c r="Z1736" s="626"/>
      <c r="AA1736" s="626"/>
      <c r="AB1736" s="626"/>
      <c r="AC1736" s="626"/>
      <c r="AD1736" s="626"/>
      <c r="AE1736" s="626"/>
      <c r="AF1736" s="626"/>
    </row>
    <row r="1737" spans="1:32" x14ac:dyDescent="0.25">
      <c r="A1737" s="626"/>
      <c r="B1737" s="626"/>
      <c r="F1737" s="626"/>
      <c r="H1737" s="626"/>
      <c r="I1737" s="626"/>
      <c r="J1737" s="626"/>
      <c r="K1737" s="627"/>
      <c r="L1737" s="677"/>
      <c r="M1737" s="626"/>
      <c r="N1737" s="626"/>
      <c r="O1737" s="626"/>
      <c r="P1737" s="626"/>
      <c r="Q1737" s="626"/>
      <c r="R1737" s="626"/>
      <c r="S1737" s="626"/>
      <c r="T1737" s="626"/>
      <c r="U1737" s="626"/>
      <c r="V1737" s="626"/>
      <c r="W1737" s="626"/>
      <c r="X1737" s="626"/>
      <c r="Y1737" s="626"/>
      <c r="Z1737" s="626"/>
      <c r="AA1737" s="626"/>
      <c r="AB1737" s="626"/>
      <c r="AC1737" s="626"/>
      <c r="AD1737" s="626"/>
      <c r="AE1737" s="626"/>
      <c r="AF1737" s="626"/>
    </row>
    <row r="1738" spans="1:32" x14ac:dyDescent="0.25">
      <c r="A1738" s="626"/>
      <c r="B1738" s="626"/>
      <c r="F1738" s="626"/>
      <c r="H1738" s="626"/>
      <c r="I1738" s="626"/>
      <c r="J1738" s="626"/>
      <c r="K1738" s="627"/>
      <c r="L1738" s="677"/>
      <c r="M1738" s="626"/>
      <c r="N1738" s="626"/>
      <c r="O1738" s="626"/>
      <c r="P1738" s="626"/>
      <c r="Q1738" s="626"/>
      <c r="R1738" s="626"/>
      <c r="S1738" s="626"/>
      <c r="T1738" s="626"/>
      <c r="U1738" s="626"/>
      <c r="V1738" s="626"/>
      <c r="W1738" s="626"/>
      <c r="X1738" s="626"/>
      <c r="Y1738" s="626"/>
      <c r="Z1738" s="626"/>
      <c r="AA1738" s="626"/>
      <c r="AB1738" s="626"/>
      <c r="AC1738" s="626"/>
      <c r="AD1738" s="626"/>
      <c r="AE1738" s="626"/>
      <c r="AF1738" s="626"/>
    </row>
    <row r="1739" spans="1:32" x14ac:dyDescent="0.25">
      <c r="A1739" s="626"/>
      <c r="B1739" s="626"/>
      <c r="F1739" s="626"/>
      <c r="H1739" s="626"/>
      <c r="I1739" s="626"/>
      <c r="J1739" s="626"/>
      <c r="K1739" s="627"/>
      <c r="L1739" s="677"/>
      <c r="M1739" s="626"/>
      <c r="N1739" s="626"/>
      <c r="O1739" s="626"/>
      <c r="P1739" s="626"/>
      <c r="Q1739" s="626"/>
      <c r="R1739" s="626"/>
      <c r="S1739" s="626"/>
      <c r="T1739" s="626"/>
      <c r="U1739" s="626"/>
      <c r="V1739" s="626"/>
      <c r="W1739" s="626"/>
      <c r="X1739" s="626"/>
      <c r="Y1739" s="626"/>
      <c r="Z1739" s="626"/>
      <c r="AA1739" s="626"/>
      <c r="AB1739" s="626"/>
      <c r="AC1739" s="626"/>
      <c r="AD1739" s="626"/>
      <c r="AE1739" s="626"/>
      <c r="AF1739" s="626"/>
    </row>
    <row r="1740" spans="1:32" x14ac:dyDescent="0.25">
      <c r="A1740" s="626"/>
      <c r="B1740" s="626"/>
      <c r="F1740" s="626"/>
      <c r="H1740" s="626"/>
      <c r="I1740" s="626"/>
      <c r="J1740" s="626"/>
      <c r="K1740" s="627"/>
      <c r="L1740" s="677"/>
      <c r="M1740" s="626"/>
      <c r="N1740" s="626"/>
      <c r="O1740" s="626"/>
      <c r="P1740" s="626"/>
      <c r="Q1740" s="626"/>
      <c r="R1740" s="626"/>
      <c r="S1740" s="626"/>
      <c r="T1740" s="626"/>
      <c r="U1740" s="626"/>
      <c r="V1740" s="626"/>
      <c r="W1740" s="626"/>
      <c r="X1740" s="626"/>
      <c r="Y1740" s="626"/>
      <c r="Z1740" s="626"/>
      <c r="AA1740" s="626"/>
      <c r="AB1740" s="626"/>
      <c r="AC1740" s="626"/>
      <c r="AD1740" s="626"/>
      <c r="AE1740" s="626"/>
      <c r="AF1740" s="626"/>
    </row>
    <row r="1741" spans="1:32" x14ac:dyDescent="0.25">
      <c r="A1741" s="626"/>
      <c r="B1741" s="626"/>
      <c r="F1741" s="626"/>
      <c r="H1741" s="626"/>
      <c r="I1741" s="626"/>
      <c r="J1741" s="626"/>
      <c r="K1741" s="627"/>
      <c r="L1741" s="677"/>
      <c r="M1741" s="626"/>
      <c r="N1741" s="626"/>
      <c r="O1741" s="626"/>
      <c r="P1741" s="626"/>
      <c r="Q1741" s="626"/>
      <c r="R1741" s="626"/>
      <c r="S1741" s="626"/>
      <c r="T1741" s="626"/>
      <c r="U1741" s="626"/>
      <c r="V1741" s="626"/>
      <c r="W1741" s="626"/>
      <c r="X1741" s="626"/>
      <c r="Y1741" s="626"/>
      <c r="Z1741" s="626"/>
      <c r="AA1741" s="626"/>
      <c r="AB1741" s="626"/>
      <c r="AC1741" s="626"/>
      <c r="AD1741" s="626"/>
      <c r="AE1741" s="626"/>
      <c r="AF1741" s="626"/>
    </row>
    <row r="1742" spans="1:32" x14ac:dyDescent="0.25">
      <c r="A1742" s="626"/>
      <c r="B1742" s="626"/>
      <c r="F1742" s="626"/>
      <c r="H1742" s="626"/>
      <c r="I1742" s="626"/>
      <c r="J1742" s="626"/>
      <c r="K1742" s="627"/>
      <c r="L1742" s="677"/>
      <c r="M1742" s="626"/>
      <c r="N1742" s="626"/>
      <c r="O1742" s="626"/>
      <c r="P1742" s="626"/>
      <c r="Q1742" s="626"/>
      <c r="R1742" s="626"/>
      <c r="S1742" s="626"/>
      <c r="T1742" s="626"/>
      <c r="U1742" s="626"/>
      <c r="V1742" s="626"/>
      <c r="W1742" s="626"/>
      <c r="X1742" s="626"/>
      <c r="Y1742" s="626"/>
      <c r="Z1742" s="626"/>
      <c r="AA1742" s="626"/>
      <c r="AB1742" s="626"/>
      <c r="AC1742" s="626"/>
      <c r="AD1742" s="626"/>
      <c r="AE1742" s="626"/>
      <c r="AF1742" s="626"/>
    </row>
    <row r="1743" spans="1:32" x14ac:dyDescent="0.25">
      <c r="A1743" s="626"/>
      <c r="B1743" s="626"/>
      <c r="F1743" s="626"/>
      <c r="H1743" s="626"/>
      <c r="I1743" s="626"/>
      <c r="J1743" s="626"/>
      <c r="K1743" s="627"/>
      <c r="L1743" s="677"/>
      <c r="M1743" s="626"/>
      <c r="N1743" s="626"/>
      <c r="O1743" s="626"/>
      <c r="P1743" s="626"/>
      <c r="Q1743" s="626"/>
      <c r="R1743" s="626"/>
      <c r="S1743" s="626"/>
      <c r="T1743" s="626"/>
      <c r="U1743" s="626"/>
      <c r="V1743" s="626"/>
      <c r="W1743" s="626"/>
      <c r="X1743" s="626"/>
      <c r="Y1743" s="626"/>
      <c r="Z1743" s="626"/>
      <c r="AA1743" s="626"/>
      <c r="AB1743" s="626"/>
      <c r="AC1743" s="626"/>
      <c r="AD1743" s="626"/>
      <c r="AE1743" s="626"/>
      <c r="AF1743" s="626"/>
    </row>
    <row r="1744" spans="1:32" x14ac:dyDescent="0.25">
      <c r="A1744" s="626"/>
      <c r="B1744" s="626"/>
      <c r="F1744" s="626"/>
      <c r="H1744" s="626"/>
      <c r="I1744" s="626"/>
      <c r="J1744" s="626"/>
      <c r="K1744" s="627"/>
      <c r="L1744" s="677"/>
      <c r="M1744" s="626"/>
      <c r="N1744" s="626"/>
      <c r="O1744" s="626"/>
      <c r="P1744" s="626"/>
      <c r="Q1744" s="626"/>
      <c r="R1744" s="626"/>
      <c r="S1744" s="626"/>
      <c r="T1744" s="626"/>
      <c r="U1744" s="626"/>
      <c r="V1744" s="626"/>
      <c r="W1744" s="626"/>
      <c r="X1744" s="626"/>
      <c r="Y1744" s="626"/>
      <c r="Z1744" s="626"/>
      <c r="AA1744" s="626"/>
      <c r="AB1744" s="626"/>
      <c r="AC1744" s="626"/>
      <c r="AD1744" s="626"/>
      <c r="AE1744" s="626"/>
      <c r="AF1744" s="626"/>
    </row>
    <row r="1745" spans="1:32" x14ac:dyDescent="0.25">
      <c r="A1745" s="626"/>
      <c r="B1745" s="626"/>
      <c r="F1745" s="626"/>
      <c r="H1745" s="626"/>
      <c r="I1745" s="626"/>
      <c r="J1745" s="626"/>
      <c r="K1745" s="627"/>
      <c r="L1745" s="677"/>
      <c r="M1745" s="626"/>
      <c r="N1745" s="626"/>
      <c r="O1745" s="626"/>
      <c r="P1745" s="626"/>
      <c r="Q1745" s="626"/>
      <c r="R1745" s="626"/>
      <c r="S1745" s="626"/>
      <c r="T1745" s="626"/>
      <c r="U1745" s="626"/>
      <c r="V1745" s="626"/>
      <c r="W1745" s="626"/>
      <c r="X1745" s="626"/>
      <c r="Y1745" s="626"/>
      <c r="Z1745" s="626"/>
      <c r="AA1745" s="626"/>
      <c r="AB1745" s="626"/>
      <c r="AC1745" s="626"/>
      <c r="AD1745" s="626"/>
      <c r="AE1745" s="626"/>
      <c r="AF1745" s="626"/>
    </row>
    <row r="1746" spans="1:32" x14ac:dyDescent="0.25">
      <c r="A1746" s="626"/>
      <c r="B1746" s="626"/>
      <c r="F1746" s="626"/>
      <c r="H1746" s="626"/>
      <c r="I1746" s="626"/>
      <c r="J1746" s="626"/>
      <c r="K1746" s="627"/>
      <c r="L1746" s="677"/>
      <c r="M1746" s="626"/>
      <c r="N1746" s="626"/>
      <c r="O1746" s="626"/>
      <c r="P1746" s="626"/>
      <c r="Q1746" s="626"/>
      <c r="R1746" s="626"/>
      <c r="S1746" s="626"/>
      <c r="T1746" s="626"/>
      <c r="U1746" s="626"/>
      <c r="V1746" s="626"/>
      <c r="W1746" s="626"/>
      <c r="X1746" s="626"/>
      <c r="Y1746" s="626"/>
      <c r="Z1746" s="626"/>
      <c r="AA1746" s="626"/>
      <c r="AB1746" s="626"/>
      <c r="AC1746" s="626"/>
      <c r="AD1746" s="626"/>
      <c r="AE1746" s="626"/>
      <c r="AF1746" s="626"/>
    </row>
    <row r="1747" spans="1:32" x14ac:dyDescent="0.25">
      <c r="A1747" s="626"/>
      <c r="B1747" s="626"/>
      <c r="F1747" s="626"/>
      <c r="H1747" s="626"/>
      <c r="I1747" s="626"/>
      <c r="J1747" s="626"/>
      <c r="K1747" s="627"/>
      <c r="L1747" s="677"/>
      <c r="M1747" s="626"/>
      <c r="N1747" s="626"/>
      <c r="O1747" s="626"/>
      <c r="P1747" s="626"/>
      <c r="Q1747" s="626"/>
      <c r="R1747" s="626"/>
      <c r="S1747" s="626"/>
      <c r="T1747" s="626"/>
      <c r="U1747" s="626"/>
      <c r="V1747" s="626"/>
      <c r="W1747" s="626"/>
      <c r="X1747" s="626"/>
      <c r="Y1747" s="626"/>
      <c r="Z1747" s="626"/>
      <c r="AA1747" s="626"/>
      <c r="AB1747" s="626"/>
      <c r="AC1747" s="626"/>
      <c r="AD1747" s="626"/>
      <c r="AE1747" s="626"/>
      <c r="AF1747" s="626"/>
    </row>
    <row r="1748" spans="1:32" x14ac:dyDescent="0.25">
      <c r="A1748" s="626"/>
      <c r="B1748" s="626"/>
      <c r="F1748" s="626"/>
      <c r="H1748" s="626"/>
      <c r="I1748" s="626"/>
      <c r="J1748" s="626"/>
      <c r="K1748" s="627"/>
      <c r="L1748" s="677"/>
      <c r="M1748" s="626"/>
      <c r="N1748" s="626"/>
      <c r="O1748" s="626"/>
      <c r="P1748" s="626"/>
      <c r="Q1748" s="626"/>
      <c r="R1748" s="626"/>
      <c r="S1748" s="626"/>
      <c r="T1748" s="626"/>
      <c r="U1748" s="626"/>
      <c r="V1748" s="626"/>
      <c r="W1748" s="626"/>
      <c r="X1748" s="626"/>
      <c r="Y1748" s="626"/>
      <c r="Z1748" s="626"/>
      <c r="AA1748" s="626"/>
      <c r="AB1748" s="626"/>
      <c r="AC1748" s="626"/>
      <c r="AD1748" s="626"/>
      <c r="AE1748" s="626"/>
      <c r="AF1748" s="626"/>
    </row>
    <row r="1749" spans="1:32" x14ac:dyDescent="0.25">
      <c r="A1749" s="626"/>
      <c r="B1749" s="626"/>
      <c r="F1749" s="626"/>
      <c r="H1749" s="626"/>
      <c r="I1749" s="626"/>
      <c r="J1749" s="626"/>
      <c r="K1749" s="627"/>
      <c r="L1749" s="677"/>
      <c r="M1749" s="626"/>
      <c r="N1749" s="626"/>
      <c r="O1749" s="626"/>
      <c r="P1749" s="626"/>
      <c r="Q1749" s="626"/>
      <c r="R1749" s="626"/>
      <c r="S1749" s="626"/>
      <c r="T1749" s="626"/>
      <c r="U1749" s="626"/>
      <c r="V1749" s="626"/>
      <c r="W1749" s="626"/>
      <c r="X1749" s="626"/>
      <c r="Y1749" s="626"/>
      <c r="Z1749" s="626"/>
      <c r="AA1749" s="626"/>
      <c r="AB1749" s="626"/>
      <c r="AC1749" s="626"/>
      <c r="AD1749" s="626"/>
      <c r="AE1749" s="626"/>
      <c r="AF1749" s="626"/>
    </row>
    <row r="1750" spans="1:32" x14ac:dyDescent="0.25">
      <c r="A1750" s="626"/>
      <c r="B1750" s="626"/>
      <c r="F1750" s="626"/>
      <c r="H1750" s="626"/>
      <c r="I1750" s="626"/>
      <c r="J1750" s="626"/>
      <c r="K1750" s="627"/>
      <c r="L1750" s="677"/>
      <c r="M1750" s="626"/>
      <c r="N1750" s="626"/>
      <c r="O1750" s="626"/>
      <c r="P1750" s="626"/>
      <c r="Q1750" s="626"/>
      <c r="R1750" s="626"/>
      <c r="S1750" s="626"/>
      <c r="T1750" s="626"/>
      <c r="U1750" s="626"/>
      <c r="V1750" s="626"/>
      <c r="W1750" s="626"/>
      <c r="X1750" s="626"/>
      <c r="Y1750" s="626"/>
      <c r="Z1750" s="626"/>
      <c r="AA1750" s="626"/>
      <c r="AB1750" s="626"/>
      <c r="AC1750" s="626"/>
      <c r="AD1750" s="626"/>
      <c r="AE1750" s="626"/>
      <c r="AF1750" s="626"/>
    </row>
    <row r="1751" spans="1:32" x14ac:dyDescent="0.25">
      <c r="A1751" s="626"/>
      <c r="B1751" s="626"/>
      <c r="F1751" s="626"/>
      <c r="H1751" s="626"/>
      <c r="I1751" s="626"/>
      <c r="J1751" s="626"/>
      <c r="K1751" s="627"/>
      <c r="L1751" s="677"/>
      <c r="M1751" s="626"/>
      <c r="N1751" s="626"/>
      <c r="O1751" s="626"/>
      <c r="P1751" s="626"/>
      <c r="Q1751" s="626"/>
      <c r="R1751" s="626"/>
      <c r="S1751" s="626"/>
      <c r="T1751" s="626"/>
      <c r="U1751" s="626"/>
      <c r="V1751" s="626"/>
      <c r="W1751" s="626"/>
      <c r="X1751" s="626"/>
      <c r="Y1751" s="626"/>
      <c r="Z1751" s="626"/>
      <c r="AA1751" s="626"/>
      <c r="AB1751" s="626"/>
      <c r="AC1751" s="626"/>
      <c r="AD1751" s="626"/>
      <c r="AE1751" s="626"/>
      <c r="AF1751" s="626"/>
    </row>
    <row r="1752" spans="1:32" x14ac:dyDescent="0.25">
      <c r="A1752" s="626"/>
      <c r="B1752" s="626"/>
      <c r="F1752" s="626"/>
      <c r="H1752" s="626"/>
      <c r="I1752" s="626"/>
      <c r="J1752" s="626"/>
      <c r="K1752" s="627"/>
      <c r="L1752" s="677"/>
      <c r="M1752" s="626"/>
      <c r="N1752" s="626"/>
      <c r="O1752" s="626"/>
      <c r="P1752" s="626"/>
      <c r="Q1752" s="626"/>
      <c r="R1752" s="626"/>
      <c r="S1752" s="626"/>
      <c r="T1752" s="626"/>
      <c r="U1752" s="626"/>
      <c r="V1752" s="626"/>
      <c r="W1752" s="626"/>
      <c r="X1752" s="626"/>
      <c r="Y1752" s="626"/>
      <c r="Z1752" s="626"/>
      <c r="AA1752" s="626"/>
      <c r="AB1752" s="626"/>
      <c r="AC1752" s="626"/>
      <c r="AD1752" s="626"/>
      <c r="AE1752" s="626"/>
      <c r="AF1752" s="626"/>
    </row>
    <row r="1753" spans="1:32" x14ac:dyDescent="0.25">
      <c r="A1753" s="626"/>
      <c r="B1753" s="626"/>
      <c r="F1753" s="626"/>
      <c r="H1753" s="626"/>
      <c r="I1753" s="626"/>
      <c r="J1753" s="626"/>
      <c r="K1753" s="627"/>
      <c r="L1753" s="677"/>
      <c r="M1753" s="626"/>
      <c r="N1753" s="626"/>
      <c r="O1753" s="626"/>
      <c r="P1753" s="626"/>
      <c r="Q1753" s="626"/>
      <c r="R1753" s="626"/>
      <c r="S1753" s="626"/>
      <c r="T1753" s="626"/>
      <c r="U1753" s="626"/>
      <c r="V1753" s="626"/>
      <c r="W1753" s="626"/>
      <c r="X1753" s="626"/>
      <c r="Y1753" s="626"/>
      <c r="Z1753" s="626"/>
      <c r="AA1753" s="626"/>
      <c r="AB1753" s="626"/>
      <c r="AC1753" s="626"/>
      <c r="AD1753" s="626"/>
      <c r="AE1753" s="626"/>
      <c r="AF1753" s="626"/>
    </row>
    <row r="1754" spans="1:32" x14ac:dyDescent="0.25">
      <c r="A1754" s="626"/>
      <c r="B1754" s="626"/>
      <c r="F1754" s="626"/>
      <c r="H1754" s="626"/>
      <c r="I1754" s="626"/>
      <c r="J1754" s="626"/>
      <c r="K1754" s="627"/>
      <c r="L1754" s="677"/>
      <c r="M1754" s="626"/>
      <c r="N1754" s="626"/>
      <c r="O1754" s="626"/>
      <c r="P1754" s="626"/>
      <c r="Q1754" s="626"/>
      <c r="R1754" s="626"/>
      <c r="S1754" s="626"/>
      <c r="T1754" s="626"/>
      <c r="U1754" s="626"/>
      <c r="V1754" s="626"/>
      <c r="W1754" s="626"/>
      <c r="X1754" s="626"/>
      <c r="Y1754" s="626"/>
      <c r="Z1754" s="626"/>
      <c r="AA1754" s="626"/>
      <c r="AB1754" s="626"/>
      <c r="AC1754" s="626"/>
      <c r="AD1754" s="626"/>
      <c r="AE1754" s="626"/>
      <c r="AF1754" s="626"/>
    </row>
    <row r="1755" spans="1:32" x14ac:dyDescent="0.25">
      <c r="A1755" s="626"/>
      <c r="B1755" s="626"/>
      <c r="F1755" s="626"/>
      <c r="H1755" s="626"/>
      <c r="I1755" s="626"/>
      <c r="J1755" s="626"/>
      <c r="K1755" s="627"/>
      <c r="L1755" s="677"/>
      <c r="M1755" s="626"/>
      <c r="N1755" s="626"/>
      <c r="O1755" s="626"/>
      <c r="P1755" s="626"/>
      <c r="Q1755" s="626"/>
      <c r="R1755" s="626"/>
      <c r="S1755" s="626"/>
      <c r="T1755" s="626"/>
      <c r="U1755" s="626"/>
      <c r="V1755" s="626"/>
      <c r="W1755" s="626"/>
      <c r="X1755" s="626"/>
      <c r="Y1755" s="626"/>
      <c r="Z1755" s="626"/>
      <c r="AA1755" s="626"/>
      <c r="AB1755" s="626"/>
      <c r="AC1755" s="626"/>
      <c r="AD1755" s="626"/>
      <c r="AE1755" s="626"/>
      <c r="AF1755" s="626"/>
    </row>
    <row r="1756" spans="1:32" x14ac:dyDescent="0.25">
      <c r="A1756" s="626"/>
      <c r="B1756" s="626"/>
      <c r="F1756" s="626"/>
      <c r="H1756" s="626"/>
      <c r="I1756" s="626"/>
      <c r="J1756" s="626"/>
      <c r="K1756" s="627"/>
      <c r="L1756" s="677"/>
      <c r="M1756" s="626"/>
      <c r="N1756" s="626"/>
      <c r="O1756" s="626"/>
      <c r="P1756" s="626"/>
      <c r="Q1756" s="626"/>
      <c r="R1756" s="626"/>
      <c r="S1756" s="626"/>
      <c r="T1756" s="626"/>
      <c r="U1756" s="626"/>
      <c r="V1756" s="626"/>
      <c r="W1756" s="626"/>
      <c r="X1756" s="626"/>
      <c r="Y1756" s="626"/>
      <c r="Z1756" s="626"/>
      <c r="AA1756" s="626"/>
      <c r="AB1756" s="626"/>
      <c r="AC1756" s="626"/>
      <c r="AD1756" s="626"/>
      <c r="AE1756" s="626"/>
      <c r="AF1756" s="626"/>
    </row>
    <row r="1757" spans="1:32" x14ac:dyDescent="0.25">
      <c r="A1757" s="626"/>
      <c r="B1757" s="626"/>
      <c r="F1757" s="626"/>
      <c r="H1757" s="626"/>
      <c r="I1757" s="626"/>
      <c r="J1757" s="626"/>
      <c r="K1757" s="627"/>
      <c r="L1757" s="677"/>
      <c r="M1757" s="626"/>
      <c r="N1757" s="626"/>
      <c r="O1757" s="626"/>
      <c r="P1757" s="626"/>
      <c r="Q1757" s="626"/>
      <c r="R1757" s="626"/>
      <c r="S1757" s="626"/>
      <c r="T1757" s="626"/>
      <c r="U1757" s="626"/>
      <c r="V1757" s="626"/>
      <c r="W1757" s="626"/>
      <c r="X1757" s="626"/>
      <c r="Y1757" s="626"/>
      <c r="Z1757" s="626"/>
      <c r="AA1757" s="626"/>
      <c r="AB1757" s="626"/>
      <c r="AC1757" s="626"/>
      <c r="AD1757" s="626"/>
      <c r="AE1757" s="626"/>
      <c r="AF1757" s="626"/>
    </row>
    <row r="1758" spans="1:32" x14ac:dyDescent="0.25">
      <c r="A1758" s="626"/>
      <c r="B1758" s="626"/>
      <c r="F1758" s="626"/>
      <c r="H1758" s="626"/>
      <c r="I1758" s="626"/>
      <c r="J1758" s="626"/>
      <c r="K1758" s="627"/>
      <c r="L1758" s="677"/>
      <c r="M1758" s="626"/>
      <c r="N1758" s="626"/>
      <c r="O1758" s="626"/>
      <c r="P1758" s="626"/>
      <c r="Q1758" s="626"/>
      <c r="R1758" s="626"/>
      <c r="S1758" s="626"/>
      <c r="T1758" s="626"/>
      <c r="U1758" s="626"/>
      <c r="V1758" s="626"/>
      <c r="W1758" s="626"/>
      <c r="X1758" s="626"/>
      <c r="Y1758" s="626"/>
      <c r="Z1758" s="626"/>
      <c r="AA1758" s="626"/>
      <c r="AB1758" s="626"/>
      <c r="AC1758" s="626"/>
      <c r="AD1758" s="626"/>
      <c r="AE1758" s="626"/>
      <c r="AF1758" s="626"/>
    </row>
    <row r="1759" spans="1:32" x14ac:dyDescent="0.25">
      <c r="A1759" s="626"/>
      <c r="B1759" s="626"/>
      <c r="F1759" s="626"/>
      <c r="H1759" s="626"/>
      <c r="I1759" s="626"/>
      <c r="J1759" s="626"/>
      <c r="K1759" s="627"/>
      <c r="L1759" s="677"/>
      <c r="M1759" s="626"/>
      <c r="N1759" s="626"/>
      <c r="O1759" s="626"/>
      <c r="P1759" s="626"/>
      <c r="Q1759" s="626"/>
      <c r="R1759" s="626"/>
      <c r="S1759" s="626"/>
      <c r="T1759" s="626"/>
      <c r="U1759" s="626"/>
      <c r="V1759" s="626"/>
      <c r="W1759" s="626"/>
      <c r="X1759" s="626"/>
      <c r="Y1759" s="626"/>
      <c r="Z1759" s="626"/>
      <c r="AA1759" s="626"/>
      <c r="AB1759" s="626"/>
      <c r="AC1759" s="626"/>
      <c r="AD1759" s="626"/>
      <c r="AE1759" s="626"/>
      <c r="AF1759" s="626"/>
    </row>
    <row r="1760" spans="1:32" x14ac:dyDescent="0.25">
      <c r="A1760" s="626"/>
      <c r="B1760" s="626"/>
      <c r="F1760" s="626"/>
      <c r="H1760" s="626"/>
      <c r="I1760" s="626"/>
      <c r="J1760" s="626"/>
      <c r="K1760" s="627"/>
      <c r="L1760" s="677"/>
      <c r="M1760" s="626"/>
      <c r="N1760" s="626"/>
      <c r="O1760" s="626"/>
      <c r="P1760" s="626"/>
      <c r="Q1760" s="626"/>
      <c r="R1760" s="626"/>
      <c r="S1760" s="626"/>
      <c r="T1760" s="626"/>
      <c r="U1760" s="626"/>
      <c r="V1760" s="626"/>
      <c r="W1760" s="626"/>
      <c r="X1760" s="626"/>
      <c r="Y1760" s="626"/>
      <c r="Z1760" s="626"/>
      <c r="AA1760" s="626"/>
      <c r="AB1760" s="626"/>
      <c r="AC1760" s="626"/>
      <c r="AD1760" s="626"/>
      <c r="AE1760" s="626"/>
      <c r="AF1760" s="626"/>
    </row>
    <row r="1761" spans="1:32" x14ac:dyDescent="0.25">
      <c r="A1761" s="626"/>
      <c r="B1761" s="626"/>
      <c r="F1761" s="626"/>
      <c r="H1761" s="626"/>
      <c r="I1761" s="626"/>
      <c r="J1761" s="626"/>
      <c r="K1761" s="627"/>
      <c r="L1761" s="677"/>
      <c r="M1761" s="626"/>
      <c r="N1761" s="626"/>
      <c r="O1761" s="626"/>
      <c r="P1761" s="626"/>
      <c r="Q1761" s="626"/>
      <c r="R1761" s="626"/>
      <c r="S1761" s="626"/>
      <c r="T1761" s="626"/>
      <c r="U1761" s="626"/>
      <c r="V1761" s="626"/>
      <c r="W1761" s="626"/>
      <c r="X1761" s="626"/>
      <c r="Y1761" s="626"/>
      <c r="Z1761" s="626"/>
      <c r="AA1761" s="626"/>
      <c r="AB1761" s="626"/>
      <c r="AC1761" s="626"/>
      <c r="AD1761" s="626"/>
      <c r="AE1761" s="626"/>
      <c r="AF1761" s="626"/>
    </row>
    <row r="1762" spans="1:32" x14ac:dyDescent="0.25">
      <c r="A1762" s="626"/>
      <c r="B1762" s="626"/>
      <c r="F1762" s="626"/>
      <c r="H1762" s="626"/>
      <c r="I1762" s="626"/>
      <c r="J1762" s="626"/>
      <c r="K1762" s="627"/>
      <c r="L1762" s="677"/>
      <c r="M1762" s="626"/>
      <c r="N1762" s="626"/>
      <c r="O1762" s="626"/>
      <c r="P1762" s="626"/>
      <c r="Q1762" s="626"/>
      <c r="R1762" s="626"/>
      <c r="S1762" s="626"/>
      <c r="T1762" s="626"/>
      <c r="U1762" s="626"/>
      <c r="V1762" s="626"/>
      <c r="W1762" s="626"/>
      <c r="X1762" s="626"/>
      <c r="Y1762" s="626"/>
      <c r="Z1762" s="626"/>
      <c r="AA1762" s="626"/>
      <c r="AB1762" s="626"/>
      <c r="AC1762" s="626"/>
      <c r="AD1762" s="626"/>
      <c r="AE1762" s="626"/>
      <c r="AF1762" s="626"/>
    </row>
    <row r="1763" spans="1:32" x14ac:dyDescent="0.25">
      <c r="A1763" s="626"/>
      <c r="B1763" s="626"/>
      <c r="F1763" s="626"/>
      <c r="H1763" s="626"/>
      <c r="I1763" s="626"/>
      <c r="J1763" s="626"/>
      <c r="K1763" s="627"/>
      <c r="L1763" s="677"/>
      <c r="M1763" s="626"/>
      <c r="N1763" s="626"/>
      <c r="O1763" s="626"/>
      <c r="P1763" s="626"/>
      <c r="Q1763" s="626"/>
      <c r="R1763" s="626"/>
      <c r="S1763" s="626"/>
      <c r="T1763" s="626"/>
      <c r="U1763" s="626"/>
      <c r="V1763" s="626"/>
      <c r="W1763" s="626"/>
      <c r="X1763" s="626"/>
      <c r="Y1763" s="626"/>
      <c r="Z1763" s="626"/>
      <c r="AA1763" s="626"/>
      <c r="AB1763" s="626"/>
      <c r="AC1763" s="626"/>
      <c r="AD1763" s="626"/>
      <c r="AE1763" s="626"/>
      <c r="AF1763" s="626"/>
    </row>
    <row r="1764" spans="1:32" x14ac:dyDescent="0.25">
      <c r="A1764" s="626"/>
      <c r="B1764" s="626"/>
      <c r="F1764" s="626"/>
      <c r="H1764" s="626"/>
      <c r="I1764" s="626"/>
      <c r="J1764" s="626"/>
      <c r="K1764" s="627"/>
      <c r="L1764" s="677"/>
      <c r="M1764" s="626"/>
      <c r="N1764" s="626"/>
      <c r="O1764" s="626"/>
      <c r="P1764" s="626"/>
      <c r="Q1764" s="626"/>
      <c r="R1764" s="626"/>
      <c r="S1764" s="626"/>
      <c r="T1764" s="626"/>
      <c r="U1764" s="626"/>
      <c r="V1764" s="626"/>
      <c r="W1764" s="626"/>
      <c r="X1764" s="626"/>
      <c r="Y1764" s="626"/>
      <c r="Z1764" s="626"/>
      <c r="AA1764" s="626"/>
      <c r="AB1764" s="626"/>
      <c r="AC1764" s="626"/>
      <c r="AD1764" s="626"/>
      <c r="AE1764" s="626"/>
      <c r="AF1764" s="626"/>
    </row>
    <row r="1765" spans="1:32" x14ac:dyDescent="0.25">
      <c r="A1765" s="626"/>
      <c r="B1765" s="626"/>
      <c r="F1765" s="626"/>
      <c r="H1765" s="626"/>
      <c r="I1765" s="626"/>
      <c r="J1765" s="626"/>
      <c r="K1765" s="627"/>
      <c r="L1765" s="677"/>
      <c r="M1765" s="626"/>
      <c r="N1765" s="626"/>
      <c r="O1765" s="626"/>
      <c r="P1765" s="626"/>
      <c r="Q1765" s="626"/>
      <c r="R1765" s="626"/>
      <c r="S1765" s="626"/>
      <c r="T1765" s="626"/>
      <c r="U1765" s="626"/>
      <c r="V1765" s="626"/>
      <c r="W1765" s="626"/>
      <c r="X1765" s="626"/>
      <c r="Y1765" s="626"/>
      <c r="Z1765" s="626"/>
      <c r="AA1765" s="626"/>
      <c r="AB1765" s="626"/>
      <c r="AC1765" s="626"/>
      <c r="AD1765" s="626"/>
      <c r="AE1765" s="626"/>
      <c r="AF1765" s="626"/>
    </row>
    <row r="1766" spans="1:32" x14ac:dyDescent="0.25">
      <c r="A1766" s="626"/>
      <c r="B1766" s="626"/>
      <c r="F1766" s="626"/>
      <c r="H1766" s="626"/>
      <c r="I1766" s="626"/>
      <c r="J1766" s="626"/>
      <c r="K1766" s="627"/>
      <c r="L1766" s="677"/>
      <c r="M1766" s="626"/>
      <c r="N1766" s="626"/>
      <c r="O1766" s="626"/>
      <c r="P1766" s="626"/>
      <c r="Q1766" s="626"/>
      <c r="R1766" s="626"/>
      <c r="S1766" s="626"/>
      <c r="T1766" s="626"/>
      <c r="U1766" s="626"/>
      <c r="V1766" s="626"/>
      <c r="W1766" s="626"/>
      <c r="X1766" s="626"/>
      <c r="Y1766" s="626"/>
      <c r="Z1766" s="626"/>
      <c r="AA1766" s="626"/>
      <c r="AB1766" s="626"/>
      <c r="AC1766" s="626"/>
      <c r="AD1766" s="626"/>
      <c r="AE1766" s="626"/>
      <c r="AF1766" s="626"/>
    </row>
    <row r="1767" spans="1:32" x14ac:dyDescent="0.25">
      <c r="A1767" s="626"/>
      <c r="B1767" s="626"/>
      <c r="F1767" s="626"/>
      <c r="H1767" s="626"/>
      <c r="I1767" s="626"/>
      <c r="J1767" s="626"/>
      <c r="K1767" s="627"/>
      <c r="L1767" s="677"/>
      <c r="M1767" s="626"/>
      <c r="N1767" s="626"/>
      <c r="O1767" s="626"/>
      <c r="P1767" s="626"/>
      <c r="Q1767" s="626"/>
      <c r="R1767" s="626"/>
      <c r="S1767" s="626"/>
      <c r="T1767" s="626"/>
      <c r="U1767" s="626"/>
      <c r="V1767" s="626"/>
      <c r="W1767" s="626"/>
      <c r="X1767" s="626"/>
      <c r="Y1767" s="626"/>
      <c r="Z1767" s="626"/>
      <c r="AA1767" s="626"/>
      <c r="AB1767" s="626"/>
      <c r="AC1767" s="626"/>
      <c r="AD1767" s="626"/>
      <c r="AE1767" s="626"/>
      <c r="AF1767" s="626"/>
    </row>
    <row r="1768" spans="1:32" x14ac:dyDescent="0.25">
      <c r="A1768" s="626"/>
      <c r="B1768" s="626"/>
      <c r="F1768" s="626"/>
      <c r="H1768" s="626"/>
      <c r="I1768" s="626"/>
      <c r="J1768" s="626"/>
      <c r="K1768" s="627"/>
      <c r="L1768" s="677"/>
      <c r="M1768" s="626"/>
      <c r="N1768" s="626"/>
      <c r="O1768" s="626"/>
      <c r="P1768" s="626"/>
      <c r="Q1768" s="626"/>
      <c r="R1768" s="626"/>
      <c r="S1768" s="626"/>
      <c r="T1768" s="626"/>
      <c r="U1768" s="626"/>
      <c r="V1768" s="626"/>
      <c r="W1768" s="626"/>
      <c r="X1768" s="626"/>
      <c r="Y1768" s="626"/>
      <c r="Z1768" s="626"/>
      <c r="AA1768" s="626"/>
      <c r="AB1768" s="626"/>
      <c r="AC1768" s="626"/>
      <c r="AD1768" s="626"/>
      <c r="AE1768" s="626"/>
      <c r="AF1768" s="626"/>
    </row>
    <row r="1769" spans="1:32" x14ac:dyDescent="0.25">
      <c r="A1769" s="626"/>
      <c r="B1769" s="626"/>
      <c r="F1769" s="626"/>
      <c r="H1769" s="626"/>
      <c r="I1769" s="626"/>
      <c r="J1769" s="626"/>
      <c r="K1769" s="627"/>
      <c r="L1769" s="677"/>
      <c r="M1769" s="626"/>
      <c r="N1769" s="626"/>
      <c r="O1769" s="626"/>
      <c r="P1769" s="626"/>
      <c r="Q1769" s="626"/>
      <c r="R1769" s="626"/>
      <c r="S1769" s="626"/>
      <c r="T1769" s="626"/>
      <c r="U1769" s="626"/>
      <c r="V1769" s="626"/>
      <c r="W1769" s="626"/>
      <c r="X1769" s="626"/>
      <c r="Y1769" s="626"/>
      <c r="Z1769" s="626"/>
      <c r="AA1769" s="626"/>
      <c r="AB1769" s="626"/>
      <c r="AC1769" s="626"/>
      <c r="AD1769" s="626"/>
      <c r="AE1769" s="626"/>
      <c r="AF1769" s="626"/>
    </row>
    <row r="1770" spans="1:32" x14ac:dyDescent="0.25">
      <c r="A1770" s="626"/>
      <c r="B1770" s="626"/>
      <c r="F1770" s="626"/>
      <c r="H1770" s="626"/>
      <c r="I1770" s="626"/>
      <c r="J1770" s="626"/>
      <c r="K1770" s="627"/>
      <c r="L1770" s="677"/>
      <c r="M1770" s="626"/>
      <c r="N1770" s="626"/>
      <c r="O1770" s="626"/>
      <c r="P1770" s="626"/>
      <c r="Q1770" s="626"/>
      <c r="R1770" s="626"/>
      <c r="S1770" s="626"/>
      <c r="T1770" s="626"/>
      <c r="U1770" s="626"/>
      <c r="V1770" s="626"/>
      <c r="W1770" s="626"/>
      <c r="X1770" s="626"/>
      <c r="Y1770" s="626"/>
      <c r="Z1770" s="626"/>
      <c r="AA1770" s="626"/>
      <c r="AB1770" s="626"/>
      <c r="AC1770" s="626"/>
      <c r="AD1770" s="626"/>
      <c r="AE1770" s="626"/>
      <c r="AF1770" s="626"/>
    </row>
    <row r="1771" spans="1:32" x14ac:dyDescent="0.25">
      <c r="A1771" s="626"/>
      <c r="B1771" s="626"/>
      <c r="F1771" s="626"/>
      <c r="H1771" s="626"/>
      <c r="I1771" s="626"/>
      <c r="J1771" s="626"/>
      <c r="K1771" s="627"/>
      <c r="L1771" s="677"/>
      <c r="M1771" s="626"/>
      <c r="N1771" s="626"/>
      <c r="O1771" s="626"/>
      <c r="P1771" s="626"/>
      <c r="Q1771" s="626"/>
      <c r="R1771" s="626"/>
      <c r="S1771" s="626"/>
      <c r="T1771" s="626"/>
      <c r="U1771" s="626"/>
      <c r="V1771" s="626"/>
      <c r="W1771" s="626"/>
      <c r="X1771" s="626"/>
      <c r="Y1771" s="626"/>
      <c r="Z1771" s="626"/>
      <c r="AA1771" s="626"/>
      <c r="AB1771" s="626"/>
      <c r="AC1771" s="626"/>
      <c r="AD1771" s="626"/>
      <c r="AE1771" s="626"/>
      <c r="AF1771" s="626"/>
    </row>
    <row r="1772" spans="1:32" x14ac:dyDescent="0.25">
      <c r="A1772" s="626"/>
      <c r="B1772" s="626"/>
      <c r="F1772" s="626"/>
      <c r="H1772" s="626"/>
      <c r="I1772" s="626"/>
      <c r="J1772" s="626"/>
      <c r="K1772" s="627"/>
      <c r="L1772" s="677"/>
      <c r="M1772" s="626"/>
      <c r="N1772" s="626"/>
      <c r="O1772" s="626"/>
      <c r="P1772" s="626"/>
      <c r="Q1772" s="626"/>
      <c r="R1772" s="626"/>
      <c r="S1772" s="626"/>
      <c r="T1772" s="626"/>
      <c r="U1772" s="626"/>
      <c r="V1772" s="626"/>
      <c r="W1772" s="626"/>
      <c r="X1772" s="626"/>
      <c r="Y1772" s="626"/>
      <c r="Z1772" s="626"/>
      <c r="AA1772" s="626"/>
      <c r="AB1772" s="626"/>
      <c r="AC1772" s="626"/>
      <c r="AD1772" s="626"/>
      <c r="AE1772" s="626"/>
      <c r="AF1772" s="626"/>
    </row>
    <row r="1773" spans="1:32" x14ac:dyDescent="0.25">
      <c r="A1773" s="626"/>
      <c r="B1773" s="626"/>
      <c r="F1773" s="626"/>
      <c r="H1773" s="626"/>
      <c r="I1773" s="626"/>
      <c r="J1773" s="626"/>
      <c r="K1773" s="627"/>
      <c r="L1773" s="677"/>
      <c r="M1773" s="626"/>
      <c r="N1773" s="626"/>
      <c r="O1773" s="626"/>
      <c r="P1773" s="626"/>
      <c r="Q1773" s="626"/>
      <c r="R1773" s="626"/>
      <c r="S1773" s="626"/>
      <c r="T1773" s="626"/>
      <c r="U1773" s="626"/>
      <c r="V1773" s="626"/>
      <c r="W1773" s="626"/>
      <c r="X1773" s="626"/>
      <c r="Y1773" s="626"/>
      <c r="Z1773" s="626"/>
      <c r="AA1773" s="626"/>
      <c r="AB1773" s="626"/>
      <c r="AC1773" s="626"/>
      <c r="AD1773" s="626"/>
      <c r="AE1773" s="626"/>
      <c r="AF1773" s="626"/>
    </row>
    <row r="1774" spans="1:32" x14ac:dyDescent="0.25">
      <c r="A1774" s="626"/>
      <c r="B1774" s="626"/>
      <c r="F1774" s="626"/>
      <c r="H1774" s="626"/>
      <c r="I1774" s="626"/>
      <c r="J1774" s="626"/>
      <c r="K1774" s="627"/>
      <c r="L1774" s="677"/>
      <c r="M1774" s="626"/>
      <c r="N1774" s="626"/>
      <c r="O1774" s="626"/>
      <c r="P1774" s="626"/>
      <c r="Q1774" s="626"/>
      <c r="R1774" s="626"/>
      <c r="S1774" s="626"/>
      <c r="T1774" s="626"/>
      <c r="U1774" s="626"/>
      <c r="V1774" s="626"/>
      <c r="W1774" s="626"/>
      <c r="X1774" s="626"/>
      <c r="Y1774" s="626"/>
      <c r="Z1774" s="626"/>
      <c r="AA1774" s="626"/>
      <c r="AB1774" s="626"/>
      <c r="AC1774" s="626"/>
      <c r="AD1774" s="626"/>
      <c r="AE1774" s="626"/>
      <c r="AF1774" s="626"/>
    </row>
    <row r="1775" spans="1:32" x14ac:dyDescent="0.25">
      <c r="A1775" s="626"/>
      <c r="B1775" s="626"/>
      <c r="F1775" s="626"/>
      <c r="H1775" s="626"/>
      <c r="I1775" s="626"/>
      <c r="J1775" s="626"/>
      <c r="K1775" s="627"/>
      <c r="L1775" s="677"/>
      <c r="M1775" s="626"/>
      <c r="N1775" s="626"/>
      <c r="O1775" s="626"/>
      <c r="P1775" s="626"/>
      <c r="Q1775" s="626"/>
      <c r="R1775" s="626"/>
      <c r="S1775" s="626"/>
      <c r="T1775" s="626"/>
      <c r="U1775" s="626"/>
      <c r="V1775" s="626"/>
      <c r="W1775" s="626"/>
      <c r="X1775" s="626"/>
      <c r="Y1775" s="626"/>
      <c r="Z1775" s="626"/>
      <c r="AA1775" s="626"/>
      <c r="AB1775" s="626"/>
      <c r="AC1775" s="626"/>
      <c r="AD1775" s="626"/>
      <c r="AE1775" s="626"/>
      <c r="AF1775" s="626"/>
    </row>
    <row r="1776" spans="1:32" x14ac:dyDescent="0.25">
      <c r="A1776" s="626"/>
      <c r="B1776" s="626"/>
      <c r="F1776" s="626"/>
      <c r="H1776" s="626"/>
      <c r="I1776" s="626"/>
      <c r="J1776" s="626"/>
      <c r="K1776" s="627"/>
      <c r="L1776" s="677"/>
      <c r="M1776" s="626"/>
      <c r="N1776" s="626"/>
      <c r="O1776" s="626"/>
      <c r="P1776" s="626"/>
      <c r="Q1776" s="626"/>
      <c r="R1776" s="626"/>
      <c r="S1776" s="626"/>
      <c r="T1776" s="626"/>
      <c r="U1776" s="626"/>
      <c r="V1776" s="626"/>
      <c r="W1776" s="626"/>
      <c r="X1776" s="626"/>
      <c r="Y1776" s="626"/>
      <c r="Z1776" s="626"/>
      <c r="AA1776" s="626"/>
      <c r="AB1776" s="626"/>
      <c r="AC1776" s="626"/>
      <c r="AD1776" s="626"/>
      <c r="AE1776" s="626"/>
      <c r="AF1776" s="626"/>
    </row>
    <row r="1777" spans="1:32" x14ac:dyDescent="0.25">
      <c r="A1777" s="626"/>
      <c r="B1777" s="626"/>
      <c r="F1777" s="626"/>
      <c r="H1777" s="626"/>
      <c r="I1777" s="626"/>
      <c r="J1777" s="626"/>
      <c r="K1777" s="627"/>
      <c r="L1777" s="677"/>
      <c r="M1777" s="626"/>
      <c r="N1777" s="626"/>
      <c r="O1777" s="626"/>
      <c r="P1777" s="626"/>
      <c r="Q1777" s="626"/>
      <c r="R1777" s="626"/>
      <c r="S1777" s="626"/>
      <c r="T1777" s="626"/>
      <c r="U1777" s="626"/>
      <c r="V1777" s="626"/>
      <c r="W1777" s="626"/>
      <c r="X1777" s="626"/>
      <c r="Y1777" s="626"/>
      <c r="Z1777" s="626"/>
      <c r="AA1777" s="626"/>
      <c r="AB1777" s="626"/>
      <c r="AC1777" s="626"/>
      <c r="AD1777" s="626"/>
      <c r="AE1777" s="626"/>
      <c r="AF1777" s="626"/>
    </row>
    <row r="1778" spans="1:32" x14ac:dyDescent="0.25">
      <c r="A1778" s="626"/>
      <c r="B1778" s="626"/>
      <c r="F1778" s="626"/>
      <c r="H1778" s="626"/>
      <c r="I1778" s="626"/>
      <c r="J1778" s="626"/>
      <c r="K1778" s="627"/>
      <c r="L1778" s="677"/>
      <c r="M1778" s="626"/>
      <c r="N1778" s="626"/>
      <c r="O1778" s="626"/>
      <c r="P1778" s="626"/>
      <c r="Q1778" s="626"/>
      <c r="R1778" s="626"/>
      <c r="S1778" s="626"/>
      <c r="T1778" s="626"/>
      <c r="U1778" s="626"/>
      <c r="V1778" s="626"/>
      <c r="W1778" s="626"/>
      <c r="X1778" s="626"/>
      <c r="Y1778" s="626"/>
      <c r="Z1778" s="626"/>
      <c r="AA1778" s="626"/>
      <c r="AB1778" s="626"/>
      <c r="AC1778" s="626"/>
      <c r="AD1778" s="626"/>
      <c r="AE1778" s="626"/>
      <c r="AF1778" s="626"/>
    </row>
    <row r="1779" spans="1:32" x14ac:dyDescent="0.25">
      <c r="A1779" s="626"/>
      <c r="B1779" s="626"/>
      <c r="F1779" s="626"/>
      <c r="H1779" s="626"/>
      <c r="I1779" s="626"/>
      <c r="J1779" s="626"/>
      <c r="K1779" s="627"/>
      <c r="L1779" s="677"/>
      <c r="M1779" s="626"/>
      <c r="N1779" s="626"/>
      <c r="O1779" s="626"/>
      <c r="P1779" s="626"/>
      <c r="Q1779" s="626"/>
      <c r="R1779" s="626"/>
      <c r="S1779" s="626"/>
      <c r="T1779" s="626"/>
      <c r="U1779" s="626"/>
      <c r="V1779" s="626"/>
      <c r="W1779" s="626"/>
      <c r="X1779" s="626"/>
      <c r="Y1779" s="626"/>
      <c r="Z1779" s="626"/>
      <c r="AA1779" s="626"/>
      <c r="AB1779" s="626"/>
      <c r="AC1779" s="626"/>
      <c r="AD1779" s="626"/>
      <c r="AE1779" s="626"/>
      <c r="AF1779" s="626"/>
    </row>
    <row r="1780" spans="1:32" x14ac:dyDescent="0.25">
      <c r="A1780" s="626"/>
      <c r="B1780" s="626"/>
      <c r="F1780" s="626"/>
      <c r="H1780" s="626"/>
      <c r="I1780" s="626"/>
      <c r="J1780" s="626"/>
      <c r="K1780" s="627"/>
      <c r="L1780" s="677"/>
      <c r="M1780" s="626"/>
      <c r="N1780" s="626"/>
      <c r="O1780" s="626"/>
      <c r="P1780" s="626"/>
      <c r="Q1780" s="626"/>
      <c r="R1780" s="626"/>
      <c r="S1780" s="626"/>
      <c r="T1780" s="626"/>
      <c r="U1780" s="626"/>
      <c r="V1780" s="626"/>
      <c r="W1780" s="626"/>
      <c r="X1780" s="626"/>
      <c r="Y1780" s="626"/>
      <c r="Z1780" s="626"/>
      <c r="AA1780" s="626"/>
      <c r="AB1780" s="626"/>
      <c r="AC1780" s="626"/>
      <c r="AD1780" s="626"/>
      <c r="AE1780" s="626"/>
      <c r="AF1780" s="626"/>
    </row>
    <row r="1781" spans="1:32" x14ac:dyDescent="0.25">
      <c r="A1781" s="626"/>
      <c r="B1781" s="626"/>
      <c r="F1781" s="626"/>
      <c r="H1781" s="626"/>
      <c r="I1781" s="626"/>
      <c r="J1781" s="626"/>
      <c r="K1781" s="627"/>
      <c r="L1781" s="677"/>
      <c r="M1781" s="626"/>
      <c r="N1781" s="626"/>
      <c r="O1781" s="626"/>
      <c r="P1781" s="626"/>
      <c r="Q1781" s="626"/>
      <c r="R1781" s="626"/>
      <c r="S1781" s="626"/>
      <c r="T1781" s="626"/>
      <c r="U1781" s="626"/>
      <c r="V1781" s="626"/>
      <c r="W1781" s="626"/>
      <c r="X1781" s="626"/>
      <c r="Y1781" s="626"/>
      <c r="Z1781" s="626"/>
      <c r="AA1781" s="626"/>
      <c r="AB1781" s="626"/>
      <c r="AC1781" s="626"/>
      <c r="AD1781" s="626"/>
      <c r="AE1781" s="626"/>
      <c r="AF1781" s="626"/>
    </row>
    <row r="1782" spans="1:32" x14ac:dyDescent="0.25">
      <c r="A1782" s="626"/>
      <c r="B1782" s="626"/>
      <c r="F1782" s="626"/>
      <c r="H1782" s="626"/>
      <c r="I1782" s="626"/>
      <c r="J1782" s="626"/>
      <c r="K1782" s="627"/>
      <c r="L1782" s="677"/>
      <c r="M1782" s="626"/>
      <c r="N1782" s="626"/>
      <c r="O1782" s="626"/>
      <c r="P1782" s="626"/>
      <c r="Q1782" s="626"/>
      <c r="R1782" s="626"/>
      <c r="S1782" s="626"/>
      <c r="T1782" s="626"/>
      <c r="U1782" s="626"/>
      <c r="V1782" s="626"/>
      <c r="W1782" s="626"/>
      <c r="X1782" s="626"/>
      <c r="Y1782" s="626"/>
      <c r="Z1782" s="626"/>
      <c r="AA1782" s="626"/>
      <c r="AB1782" s="626"/>
      <c r="AC1782" s="626"/>
      <c r="AD1782" s="626"/>
      <c r="AE1782" s="626"/>
      <c r="AF1782" s="626"/>
    </row>
    <row r="1783" spans="1:32" x14ac:dyDescent="0.25">
      <c r="A1783" s="626"/>
      <c r="B1783" s="626"/>
      <c r="F1783" s="626"/>
      <c r="H1783" s="626"/>
      <c r="I1783" s="626"/>
      <c r="J1783" s="626"/>
      <c r="K1783" s="627"/>
      <c r="L1783" s="677"/>
      <c r="M1783" s="626"/>
      <c r="N1783" s="626"/>
      <c r="O1783" s="626"/>
      <c r="P1783" s="626"/>
      <c r="Q1783" s="626"/>
      <c r="R1783" s="626"/>
      <c r="S1783" s="626"/>
      <c r="T1783" s="626"/>
      <c r="U1783" s="626"/>
      <c r="V1783" s="626"/>
      <c r="W1783" s="626"/>
      <c r="X1783" s="626"/>
      <c r="Y1783" s="626"/>
      <c r="Z1783" s="626"/>
      <c r="AA1783" s="626"/>
      <c r="AB1783" s="626"/>
      <c r="AC1783" s="626"/>
      <c r="AD1783" s="626"/>
      <c r="AE1783" s="626"/>
      <c r="AF1783" s="626"/>
    </row>
    <row r="1784" spans="1:32" x14ac:dyDescent="0.25">
      <c r="A1784" s="626"/>
      <c r="B1784" s="626"/>
      <c r="F1784" s="626"/>
      <c r="H1784" s="626"/>
      <c r="I1784" s="626"/>
      <c r="J1784" s="626"/>
      <c r="K1784" s="627"/>
      <c r="L1784" s="677"/>
      <c r="M1784" s="626"/>
      <c r="N1784" s="626"/>
      <c r="O1784" s="626"/>
      <c r="P1784" s="626"/>
      <c r="Q1784" s="626"/>
      <c r="R1784" s="626"/>
      <c r="S1784" s="626"/>
      <c r="T1784" s="626"/>
      <c r="U1784" s="626"/>
      <c r="V1784" s="626"/>
      <c r="W1784" s="626"/>
      <c r="X1784" s="626"/>
      <c r="Y1784" s="626"/>
      <c r="Z1784" s="626"/>
      <c r="AA1784" s="626"/>
      <c r="AB1784" s="626"/>
      <c r="AC1784" s="626"/>
      <c r="AD1784" s="626"/>
      <c r="AE1784" s="626"/>
      <c r="AF1784" s="626"/>
    </row>
    <row r="1785" spans="1:32" x14ac:dyDescent="0.25">
      <c r="A1785" s="626"/>
      <c r="B1785" s="626"/>
      <c r="F1785" s="626"/>
      <c r="H1785" s="626"/>
      <c r="I1785" s="626"/>
      <c r="J1785" s="626"/>
      <c r="K1785" s="627"/>
      <c r="L1785" s="677"/>
      <c r="M1785" s="626"/>
      <c r="N1785" s="626"/>
      <c r="O1785" s="626"/>
      <c r="P1785" s="626"/>
      <c r="Q1785" s="626"/>
      <c r="R1785" s="626"/>
      <c r="S1785" s="626"/>
      <c r="T1785" s="626"/>
      <c r="U1785" s="626"/>
      <c r="V1785" s="626"/>
      <c r="W1785" s="626"/>
      <c r="X1785" s="626"/>
      <c r="Y1785" s="626"/>
      <c r="Z1785" s="626"/>
      <c r="AA1785" s="626"/>
      <c r="AB1785" s="626"/>
      <c r="AC1785" s="626"/>
      <c r="AD1785" s="626"/>
      <c r="AE1785" s="626"/>
      <c r="AF1785" s="626"/>
    </row>
    <row r="1786" spans="1:32" x14ac:dyDescent="0.25">
      <c r="A1786" s="626"/>
      <c r="B1786" s="626"/>
      <c r="F1786" s="626"/>
      <c r="H1786" s="626"/>
      <c r="I1786" s="626"/>
      <c r="J1786" s="626"/>
      <c r="K1786" s="627"/>
      <c r="L1786" s="677"/>
      <c r="M1786" s="626"/>
      <c r="N1786" s="626"/>
      <c r="O1786" s="626"/>
      <c r="P1786" s="626"/>
      <c r="Q1786" s="626"/>
      <c r="R1786" s="626"/>
      <c r="S1786" s="626"/>
      <c r="T1786" s="626"/>
      <c r="U1786" s="626"/>
      <c r="V1786" s="626"/>
      <c r="W1786" s="626"/>
      <c r="X1786" s="626"/>
      <c r="Y1786" s="626"/>
      <c r="Z1786" s="626"/>
      <c r="AA1786" s="626"/>
      <c r="AB1786" s="626"/>
      <c r="AC1786" s="626"/>
      <c r="AD1786" s="626"/>
      <c r="AE1786" s="626"/>
      <c r="AF1786" s="626"/>
    </row>
    <row r="1787" spans="1:32" x14ac:dyDescent="0.25">
      <c r="A1787" s="626"/>
      <c r="B1787" s="626"/>
      <c r="F1787" s="626"/>
      <c r="H1787" s="626"/>
      <c r="I1787" s="626"/>
      <c r="J1787" s="626"/>
      <c r="K1787" s="627"/>
      <c r="L1787" s="677"/>
      <c r="M1787" s="626"/>
      <c r="N1787" s="626"/>
      <c r="O1787" s="626"/>
      <c r="P1787" s="626"/>
      <c r="Q1787" s="626"/>
      <c r="R1787" s="626"/>
      <c r="S1787" s="626"/>
      <c r="T1787" s="626"/>
      <c r="U1787" s="626"/>
      <c r="V1787" s="626"/>
      <c r="W1787" s="626"/>
      <c r="X1787" s="626"/>
      <c r="Y1787" s="626"/>
      <c r="Z1787" s="626"/>
      <c r="AA1787" s="626"/>
      <c r="AB1787" s="626"/>
      <c r="AC1787" s="626"/>
      <c r="AD1787" s="626"/>
      <c r="AE1787" s="626"/>
      <c r="AF1787" s="626"/>
    </row>
    <row r="1788" spans="1:32" x14ac:dyDescent="0.25">
      <c r="A1788" s="626"/>
      <c r="B1788" s="626"/>
      <c r="F1788" s="626"/>
      <c r="H1788" s="626"/>
      <c r="I1788" s="626"/>
      <c r="J1788" s="626"/>
      <c r="K1788" s="627"/>
      <c r="L1788" s="677"/>
      <c r="M1788" s="626"/>
      <c r="N1788" s="626"/>
      <c r="O1788" s="626"/>
      <c r="P1788" s="626"/>
      <c r="Q1788" s="626"/>
      <c r="R1788" s="626"/>
      <c r="S1788" s="626"/>
      <c r="T1788" s="626"/>
      <c r="U1788" s="626"/>
      <c r="V1788" s="626"/>
      <c r="W1788" s="626"/>
      <c r="X1788" s="626"/>
      <c r="Y1788" s="626"/>
      <c r="Z1788" s="626"/>
      <c r="AA1788" s="626"/>
      <c r="AB1788" s="626"/>
      <c r="AC1788" s="626"/>
      <c r="AD1788" s="626"/>
      <c r="AE1788" s="626"/>
      <c r="AF1788" s="626"/>
    </row>
    <row r="1789" spans="1:32" x14ac:dyDescent="0.25">
      <c r="A1789" s="626"/>
      <c r="B1789" s="626"/>
      <c r="F1789" s="626"/>
      <c r="H1789" s="626"/>
      <c r="I1789" s="626"/>
      <c r="J1789" s="626"/>
      <c r="K1789" s="627"/>
      <c r="L1789" s="677"/>
      <c r="M1789" s="626"/>
      <c r="N1789" s="626"/>
      <c r="O1789" s="626"/>
      <c r="P1789" s="626"/>
      <c r="Q1789" s="626"/>
      <c r="R1789" s="626"/>
      <c r="S1789" s="626"/>
      <c r="T1789" s="626"/>
      <c r="U1789" s="626"/>
      <c r="V1789" s="626"/>
      <c r="W1789" s="626"/>
      <c r="X1789" s="626"/>
      <c r="Y1789" s="626"/>
      <c r="Z1789" s="626"/>
      <c r="AA1789" s="626"/>
      <c r="AB1789" s="626"/>
      <c r="AC1789" s="626"/>
      <c r="AD1789" s="626"/>
      <c r="AE1789" s="626"/>
      <c r="AF1789" s="626"/>
    </row>
    <row r="1790" spans="1:32" x14ac:dyDescent="0.25">
      <c r="A1790" s="626"/>
      <c r="B1790" s="626"/>
      <c r="F1790" s="626"/>
      <c r="H1790" s="626"/>
      <c r="I1790" s="626"/>
      <c r="J1790" s="626"/>
      <c r="K1790" s="627"/>
      <c r="L1790" s="677"/>
      <c r="M1790" s="626"/>
      <c r="N1790" s="626"/>
      <c r="O1790" s="626"/>
      <c r="P1790" s="626"/>
      <c r="Q1790" s="626"/>
      <c r="R1790" s="626"/>
      <c r="S1790" s="626"/>
      <c r="T1790" s="626"/>
      <c r="U1790" s="626"/>
      <c r="V1790" s="626"/>
      <c r="W1790" s="626"/>
      <c r="X1790" s="626"/>
      <c r="Y1790" s="626"/>
      <c r="Z1790" s="626"/>
      <c r="AA1790" s="626"/>
      <c r="AB1790" s="626"/>
      <c r="AC1790" s="626"/>
      <c r="AD1790" s="626"/>
      <c r="AE1790" s="626"/>
      <c r="AF1790" s="626"/>
    </row>
    <row r="1791" spans="1:32" x14ac:dyDescent="0.25">
      <c r="A1791" s="626"/>
      <c r="B1791" s="626"/>
      <c r="F1791" s="626"/>
      <c r="H1791" s="626"/>
      <c r="I1791" s="626"/>
      <c r="J1791" s="626"/>
      <c r="K1791" s="627"/>
      <c r="L1791" s="677"/>
      <c r="M1791" s="626"/>
      <c r="N1791" s="626"/>
      <c r="O1791" s="626"/>
      <c r="P1791" s="626"/>
      <c r="Q1791" s="626"/>
      <c r="R1791" s="626"/>
      <c r="S1791" s="626"/>
      <c r="T1791" s="626"/>
      <c r="U1791" s="626"/>
      <c r="V1791" s="626"/>
      <c r="W1791" s="626"/>
      <c r="X1791" s="626"/>
      <c r="Y1791" s="626"/>
      <c r="Z1791" s="626"/>
      <c r="AA1791" s="626"/>
      <c r="AB1791" s="626"/>
      <c r="AC1791" s="626"/>
      <c r="AD1791" s="626"/>
      <c r="AE1791" s="626"/>
      <c r="AF1791" s="626"/>
    </row>
    <row r="1792" spans="1:32" x14ac:dyDescent="0.25">
      <c r="A1792" s="626"/>
      <c r="B1792" s="626"/>
      <c r="F1792" s="626"/>
      <c r="H1792" s="626"/>
      <c r="I1792" s="626"/>
      <c r="J1792" s="626"/>
      <c r="K1792" s="627"/>
      <c r="L1792" s="677"/>
      <c r="M1792" s="626"/>
      <c r="N1792" s="626"/>
      <c r="O1792" s="626"/>
      <c r="P1792" s="626"/>
      <c r="Q1792" s="626"/>
      <c r="R1792" s="626"/>
      <c r="S1792" s="626"/>
      <c r="T1792" s="626"/>
      <c r="U1792" s="626"/>
      <c r="V1792" s="626"/>
      <c r="W1792" s="626"/>
      <c r="X1792" s="626"/>
      <c r="Y1792" s="626"/>
      <c r="Z1792" s="626"/>
      <c r="AA1792" s="626"/>
      <c r="AB1792" s="626"/>
      <c r="AC1792" s="626"/>
      <c r="AD1792" s="626"/>
      <c r="AE1792" s="626"/>
      <c r="AF1792" s="626"/>
    </row>
    <row r="1793" spans="1:32" x14ac:dyDescent="0.25">
      <c r="A1793" s="626"/>
      <c r="B1793" s="626"/>
      <c r="F1793" s="626"/>
      <c r="H1793" s="626"/>
      <c r="I1793" s="626"/>
      <c r="J1793" s="626"/>
      <c r="K1793" s="627"/>
      <c r="L1793" s="677"/>
      <c r="M1793" s="626"/>
      <c r="N1793" s="626"/>
      <c r="O1793" s="626"/>
      <c r="P1793" s="626"/>
      <c r="Q1793" s="626"/>
      <c r="R1793" s="626"/>
      <c r="S1793" s="626"/>
      <c r="T1793" s="626"/>
      <c r="U1793" s="626"/>
      <c r="V1793" s="626"/>
      <c r="W1793" s="626"/>
      <c r="X1793" s="626"/>
      <c r="Y1793" s="626"/>
      <c r="Z1793" s="626"/>
      <c r="AA1793" s="626"/>
      <c r="AB1793" s="626"/>
      <c r="AC1793" s="626"/>
      <c r="AD1793" s="626"/>
      <c r="AE1793" s="626"/>
      <c r="AF1793" s="626"/>
    </row>
    <row r="1794" spans="1:32" x14ac:dyDescent="0.25">
      <c r="A1794" s="626"/>
      <c r="B1794" s="626"/>
      <c r="F1794" s="626"/>
      <c r="H1794" s="626"/>
      <c r="I1794" s="626"/>
      <c r="J1794" s="626"/>
      <c r="K1794" s="627"/>
      <c r="L1794" s="677"/>
      <c r="M1794" s="626"/>
      <c r="N1794" s="626"/>
      <c r="O1794" s="626"/>
      <c r="P1794" s="626"/>
      <c r="Q1794" s="626"/>
      <c r="R1794" s="626"/>
      <c r="S1794" s="626"/>
      <c r="T1794" s="626"/>
      <c r="U1794" s="626"/>
      <c r="V1794" s="626"/>
      <c r="W1794" s="626"/>
      <c r="X1794" s="626"/>
      <c r="Y1794" s="626"/>
      <c r="Z1794" s="626"/>
      <c r="AA1794" s="626"/>
      <c r="AB1794" s="626"/>
      <c r="AC1794" s="626"/>
      <c r="AD1794" s="626"/>
      <c r="AE1794" s="626"/>
      <c r="AF1794" s="626"/>
    </row>
    <row r="1795" spans="1:32" x14ac:dyDescent="0.25">
      <c r="A1795" s="626"/>
      <c r="B1795" s="626"/>
      <c r="F1795" s="626"/>
      <c r="H1795" s="626"/>
      <c r="I1795" s="626"/>
      <c r="J1795" s="626"/>
      <c r="K1795" s="627"/>
      <c r="L1795" s="677"/>
      <c r="M1795" s="626"/>
      <c r="N1795" s="626"/>
      <c r="O1795" s="626"/>
      <c r="P1795" s="626"/>
      <c r="Q1795" s="626"/>
      <c r="R1795" s="626"/>
      <c r="S1795" s="626"/>
      <c r="T1795" s="626"/>
      <c r="U1795" s="626"/>
      <c r="V1795" s="626"/>
      <c r="W1795" s="626"/>
      <c r="X1795" s="626"/>
      <c r="Y1795" s="626"/>
      <c r="Z1795" s="626"/>
      <c r="AA1795" s="626"/>
      <c r="AB1795" s="626"/>
      <c r="AC1795" s="626"/>
      <c r="AD1795" s="626"/>
      <c r="AE1795" s="626"/>
      <c r="AF1795" s="626"/>
    </row>
    <row r="1796" spans="1:32" x14ac:dyDescent="0.25">
      <c r="A1796" s="626"/>
      <c r="B1796" s="626"/>
      <c r="F1796" s="626"/>
      <c r="H1796" s="626"/>
      <c r="I1796" s="626"/>
      <c r="J1796" s="626"/>
      <c r="K1796" s="627"/>
      <c r="L1796" s="677"/>
      <c r="M1796" s="626"/>
      <c r="N1796" s="626"/>
      <c r="O1796" s="626"/>
      <c r="P1796" s="626"/>
      <c r="Q1796" s="626"/>
      <c r="R1796" s="626"/>
      <c r="S1796" s="626"/>
      <c r="T1796" s="626"/>
      <c r="U1796" s="626"/>
      <c r="V1796" s="626"/>
      <c r="W1796" s="626"/>
      <c r="X1796" s="626"/>
      <c r="Y1796" s="626"/>
      <c r="Z1796" s="626"/>
      <c r="AA1796" s="626"/>
      <c r="AB1796" s="626"/>
      <c r="AC1796" s="626"/>
      <c r="AD1796" s="626"/>
      <c r="AE1796" s="626"/>
      <c r="AF1796" s="626"/>
    </row>
    <row r="1797" spans="1:32" x14ac:dyDescent="0.25">
      <c r="A1797" s="626"/>
      <c r="B1797" s="626"/>
      <c r="F1797" s="626"/>
      <c r="H1797" s="626"/>
      <c r="I1797" s="626"/>
      <c r="J1797" s="626"/>
      <c r="K1797" s="627"/>
      <c r="L1797" s="677"/>
      <c r="M1797" s="626"/>
      <c r="N1797" s="626"/>
      <c r="O1797" s="626"/>
      <c r="P1797" s="626"/>
      <c r="Q1797" s="626"/>
      <c r="R1797" s="626"/>
      <c r="S1797" s="626"/>
      <c r="T1797" s="626"/>
      <c r="U1797" s="626"/>
      <c r="V1797" s="626"/>
      <c r="W1797" s="626"/>
      <c r="X1797" s="626"/>
      <c r="Y1797" s="626"/>
      <c r="Z1797" s="626"/>
      <c r="AA1797" s="626"/>
      <c r="AB1797" s="626"/>
      <c r="AC1797" s="626"/>
      <c r="AD1797" s="626"/>
      <c r="AE1797" s="626"/>
      <c r="AF1797" s="626"/>
    </row>
    <row r="1798" spans="1:32" x14ac:dyDescent="0.25">
      <c r="A1798" s="626"/>
      <c r="B1798" s="626"/>
      <c r="F1798" s="626"/>
      <c r="H1798" s="626"/>
      <c r="I1798" s="626"/>
      <c r="J1798" s="626"/>
      <c r="K1798" s="627"/>
      <c r="L1798" s="677"/>
      <c r="M1798" s="626"/>
      <c r="N1798" s="626"/>
      <c r="O1798" s="626"/>
      <c r="P1798" s="626"/>
      <c r="Q1798" s="626"/>
      <c r="R1798" s="626"/>
      <c r="S1798" s="626"/>
      <c r="T1798" s="626"/>
      <c r="U1798" s="626"/>
      <c r="V1798" s="626"/>
      <c r="W1798" s="626"/>
      <c r="X1798" s="626"/>
      <c r="Y1798" s="626"/>
      <c r="Z1798" s="626"/>
      <c r="AA1798" s="626"/>
      <c r="AB1798" s="626"/>
      <c r="AC1798" s="626"/>
      <c r="AD1798" s="626"/>
      <c r="AE1798" s="626"/>
      <c r="AF1798" s="626"/>
    </row>
    <row r="1799" spans="1:32" x14ac:dyDescent="0.25">
      <c r="A1799" s="626"/>
      <c r="B1799" s="626"/>
      <c r="F1799" s="626"/>
      <c r="H1799" s="626"/>
      <c r="I1799" s="626"/>
      <c r="J1799" s="626"/>
      <c r="K1799" s="627"/>
      <c r="L1799" s="677"/>
      <c r="M1799" s="626"/>
      <c r="N1799" s="626"/>
      <c r="O1799" s="626"/>
      <c r="P1799" s="626"/>
      <c r="Q1799" s="626"/>
      <c r="R1799" s="626"/>
      <c r="S1799" s="626"/>
      <c r="T1799" s="626"/>
      <c r="U1799" s="626"/>
      <c r="V1799" s="626"/>
      <c r="W1799" s="626"/>
      <c r="X1799" s="626"/>
      <c r="Y1799" s="626"/>
      <c r="Z1799" s="626"/>
      <c r="AA1799" s="626"/>
      <c r="AB1799" s="626"/>
      <c r="AC1799" s="626"/>
      <c r="AD1799" s="626"/>
      <c r="AE1799" s="626"/>
      <c r="AF1799" s="626"/>
    </row>
    <row r="1800" spans="1:32" x14ac:dyDescent="0.25">
      <c r="A1800" s="626"/>
      <c r="B1800" s="626"/>
      <c r="F1800" s="626"/>
      <c r="H1800" s="626"/>
      <c r="I1800" s="626"/>
      <c r="J1800" s="626"/>
      <c r="K1800" s="627"/>
      <c r="L1800" s="677"/>
      <c r="M1800" s="626"/>
      <c r="N1800" s="626"/>
      <c r="O1800" s="626"/>
      <c r="P1800" s="626"/>
      <c r="Q1800" s="626"/>
      <c r="R1800" s="626"/>
      <c r="S1800" s="626"/>
      <c r="T1800" s="626"/>
      <c r="U1800" s="626"/>
      <c r="V1800" s="626"/>
      <c r="W1800" s="626"/>
      <c r="X1800" s="626"/>
      <c r="Y1800" s="626"/>
      <c r="Z1800" s="626"/>
      <c r="AA1800" s="626"/>
      <c r="AB1800" s="626"/>
      <c r="AC1800" s="626"/>
      <c r="AD1800" s="626"/>
      <c r="AE1800" s="626"/>
      <c r="AF1800" s="626"/>
    </row>
    <row r="1801" spans="1:32" x14ac:dyDescent="0.25">
      <c r="A1801" s="626"/>
      <c r="B1801" s="626"/>
      <c r="F1801" s="626"/>
      <c r="H1801" s="626"/>
      <c r="I1801" s="626"/>
      <c r="J1801" s="626"/>
      <c r="K1801" s="627"/>
      <c r="L1801" s="677"/>
      <c r="M1801" s="626"/>
      <c r="N1801" s="626"/>
      <c r="O1801" s="626"/>
      <c r="P1801" s="626"/>
      <c r="Q1801" s="626"/>
      <c r="R1801" s="626"/>
      <c r="S1801" s="626"/>
      <c r="T1801" s="626"/>
      <c r="U1801" s="626"/>
      <c r="V1801" s="626"/>
      <c r="W1801" s="626"/>
      <c r="X1801" s="626"/>
      <c r="Y1801" s="626"/>
      <c r="Z1801" s="626"/>
      <c r="AA1801" s="626"/>
      <c r="AB1801" s="626"/>
      <c r="AC1801" s="626"/>
      <c r="AD1801" s="626"/>
      <c r="AE1801" s="626"/>
      <c r="AF1801" s="626"/>
    </row>
    <row r="1802" spans="1:32" x14ac:dyDescent="0.25">
      <c r="A1802" s="626"/>
      <c r="B1802" s="626"/>
      <c r="F1802" s="626"/>
      <c r="H1802" s="626"/>
      <c r="I1802" s="626"/>
      <c r="J1802" s="626"/>
      <c r="K1802" s="627"/>
      <c r="L1802" s="677"/>
      <c r="M1802" s="626"/>
      <c r="N1802" s="626"/>
      <c r="O1802" s="626"/>
      <c r="P1802" s="626"/>
      <c r="Q1802" s="626"/>
      <c r="R1802" s="626"/>
      <c r="S1802" s="626"/>
      <c r="T1802" s="626"/>
      <c r="U1802" s="626"/>
      <c r="V1802" s="626"/>
      <c r="W1802" s="626"/>
      <c r="X1802" s="626"/>
      <c r="Y1802" s="626"/>
      <c r="Z1802" s="626"/>
      <c r="AA1802" s="626"/>
      <c r="AB1802" s="626"/>
      <c r="AC1802" s="626"/>
      <c r="AD1802" s="626"/>
      <c r="AE1802" s="626"/>
      <c r="AF1802" s="626"/>
    </row>
    <row r="1803" spans="1:32" x14ac:dyDescent="0.25">
      <c r="A1803" s="626"/>
      <c r="B1803" s="626"/>
      <c r="F1803" s="626"/>
      <c r="H1803" s="626"/>
      <c r="I1803" s="626"/>
      <c r="J1803" s="626"/>
      <c r="K1803" s="627"/>
      <c r="L1803" s="677"/>
      <c r="M1803" s="626"/>
      <c r="N1803" s="626"/>
      <c r="O1803" s="626"/>
      <c r="P1803" s="626"/>
      <c r="Q1803" s="626"/>
      <c r="R1803" s="626"/>
      <c r="S1803" s="626"/>
      <c r="T1803" s="626"/>
      <c r="U1803" s="626"/>
      <c r="V1803" s="626"/>
      <c r="W1803" s="626"/>
      <c r="X1803" s="626"/>
      <c r="Y1803" s="626"/>
      <c r="Z1803" s="626"/>
      <c r="AA1803" s="626"/>
      <c r="AB1803" s="626"/>
      <c r="AC1803" s="626"/>
      <c r="AD1803" s="626"/>
      <c r="AE1803" s="626"/>
      <c r="AF1803" s="626"/>
    </row>
    <row r="1804" spans="1:32" x14ac:dyDescent="0.25">
      <c r="A1804" s="626"/>
      <c r="B1804" s="626"/>
      <c r="F1804" s="626"/>
      <c r="H1804" s="626"/>
      <c r="I1804" s="626"/>
      <c r="J1804" s="626"/>
      <c r="K1804" s="627"/>
      <c r="L1804" s="677"/>
      <c r="M1804" s="626"/>
      <c r="N1804" s="626"/>
      <c r="O1804" s="626"/>
      <c r="P1804" s="626"/>
      <c r="Q1804" s="626"/>
      <c r="R1804" s="626"/>
      <c r="S1804" s="626"/>
      <c r="T1804" s="626"/>
      <c r="U1804" s="626"/>
      <c r="V1804" s="626"/>
      <c r="W1804" s="626"/>
      <c r="X1804" s="626"/>
      <c r="Y1804" s="626"/>
      <c r="Z1804" s="626"/>
      <c r="AA1804" s="626"/>
      <c r="AB1804" s="626"/>
      <c r="AC1804" s="626"/>
      <c r="AD1804" s="626"/>
      <c r="AE1804" s="626"/>
      <c r="AF1804" s="626"/>
    </row>
    <row r="1805" spans="1:32" x14ac:dyDescent="0.25">
      <c r="A1805" s="626"/>
      <c r="B1805" s="626"/>
      <c r="F1805" s="626"/>
      <c r="H1805" s="626"/>
      <c r="I1805" s="626"/>
      <c r="J1805" s="626"/>
      <c r="K1805" s="627"/>
      <c r="L1805" s="677"/>
      <c r="M1805" s="626"/>
      <c r="N1805" s="626"/>
      <c r="O1805" s="626"/>
      <c r="P1805" s="626"/>
      <c r="Q1805" s="626"/>
      <c r="R1805" s="626"/>
      <c r="S1805" s="626"/>
      <c r="T1805" s="626"/>
      <c r="U1805" s="626"/>
      <c r="V1805" s="626"/>
      <c r="W1805" s="626"/>
      <c r="X1805" s="626"/>
      <c r="Y1805" s="626"/>
      <c r="Z1805" s="626"/>
      <c r="AA1805" s="626"/>
      <c r="AB1805" s="626"/>
      <c r="AC1805" s="626"/>
      <c r="AD1805" s="626"/>
      <c r="AE1805" s="626"/>
      <c r="AF1805" s="626"/>
    </row>
    <row r="1806" spans="1:32" x14ac:dyDescent="0.25">
      <c r="A1806" s="626"/>
      <c r="B1806" s="626"/>
      <c r="F1806" s="626"/>
      <c r="H1806" s="626"/>
      <c r="I1806" s="626"/>
      <c r="J1806" s="626"/>
      <c r="K1806" s="627"/>
      <c r="L1806" s="677"/>
      <c r="M1806" s="626"/>
      <c r="N1806" s="626"/>
      <c r="O1806" s="626"/>
      <c r="P1806" s="626"/>
      <c r="Q1806" s="626"/>
      <c r="R1806" s="626"/>
      <c r="S1806" s="626"/>
      <c r="T1806" s="626"/>
      <c r="U1806" s="626"/>
      <c r="V1806" s="626"/>
      <c r="W1806" s="626"/>
      <c r="X1806" s="626"/>
      <c r="Y1806" s="626"/>
      <c r="Z1806" s="626"/>
      <c r="AA1806" s="626"/>
      <c r="AB1806" s="626"/>
      <c r="AC1806" s="626"/>
      <c r="AD1806" s="626"/>
      <c r="AE1806" s="626"/>
      <c r="AF1806" s="626"/>
    </row>
    <row r="1807" spans="1:32" x14ac:dyDescent="0.25">
      <c r="A1807" s="626"/>
      <c r="B1807" s="626"/>
      <c r="F1807" s="626"/>
      <c r="H1807" s="626"/>
      <c r="I1807" s="626"/>
      <c r="J1807" s="626"/>
      <c r="K1807" s="627"/>
      <c r="L1807" s="677"/>
      <c r="M1807" s="626"/>
      <c r="N1807" s="626"/>
      <c r="O1807" s="626"/>
      <c r="P1807" s="626"/>
      <c r="Q1807" s="626"/>
      <c r="R1807" s="626"/>
      <c r="S1807" s="626"/>
      <c r="T1807" s="626"/>
      <c r="U1807" s="626"/>
      <c r="V1807" s="626"/>
      <c r="W1807" s="626"/>
      <c r="X1807" s="626"/>
      <c r="Y1807" s="626"/>
      <c r="Z1807" s="626"/>
      <c r="AA1807" s="626"/>
      <c r="AB1807" s="626"/>
      <c r="AC1807" s="626"/>
      <c r="AD1807" s="626"/>
      <c r="AE1807" s="626"/>
      <c r="AF1807" s="626"/>
    </row>
    <row r="1808" spans="1:32" x14ac:dyDescent="0.25">
      <c r="A1808" s="626"/>
      <c r="B1808" s="626"/>
      <c r="F1808" s="626"/>
      <c r="H1808" s="626"/>
      <c r="I1808" s="626"/>
      <c r="J1808" s="626"/>
      <c r="K1808" s="627"/>
      <c r="L1808" s="677"/>
      <c r="M1808" s="626"/>
      <c r="N1808" s="626"/>
      <c r="O1808" s="626"/>
      <c r="P1808" s="626"/>
      <c r="Q1808" s="626"/>
      <c r="R1808" s="626"/>
      <c r="S1808" s="626"/>
      <c r="T1808" s="626"/>
      <c r="U1808" s="626"/>
      <c r="V1808" s="626"/>
      <c r="W1808" s="626"/>
      <c r="X1808" s="626"/>
      <c r="Y1808" s="626"/>
      <c r="Z1808" s="626"/>
      <c r="AA1808" s="626"/>
      <c r="AB1808" s="626"/>
      <c r="AC1808" s="626"/>
      <c r="AD1808" s="626"/>
      <c r="AE1808" s="626"/>
      <c r="AF1808" s="626"/>
    </row>
    <row r="1809" spans="1:32" x14ac:dyDescent="0.25">
      <c r="A1809" s="626"/>
      <c r="B1809" s="626"/>
      <c r="F1809" s="626"/>
      <c r="H1809" s="626"/>
      <c r="I1809" s="626"/>
      <c r="J1809" s="626"/>
      <c r="K1809" s="627"/>
      <c r="L1809" s="677"/>
      <c r="M1809" s="626"/>
      <c r="N1809" s="626"/>
      <c r="O1809" s="626"/>
      <c r="P1809" s="626"/>
      <c r="Q1809" s="626"/>
      <c r="R1809" s="626"/>
      <c r="S1809" s="626"/>
      <c r="T1809" s="626"/>
      <c r="U1809" s="626"/>
      <c r="V1809" s="626"/>
      <c r="W1809" s="626"/>
      <c r="X1809" s="626"/>
      <c r="Y1809" s="626"/>
      <c r="Z1809" s="626"/>
      <c r="AA1809" s="626"/>
      <c r="AB1809" s="626"/>
      <c r="AC1809" s="626"/>
      <c r="AD1809" s="626"/>
      <c r="AE1809" s="626"/>
      <c r="AF1809" s="626"/>
    </row>
    <row r="1810" spans="1:32" x14ac:dyDescent="0.25">
      <c r="A1810" s="626"/>
      <c r="B1810" s="626"/>
      <c r="F1810" s="626"/>
      <c r="H1810" s="626"/>
      <c r="I1810" s="626"/>
      <c r="J1810" s="626"/>
      <c r="K1810" s="627"/>
      <c r="L1810" s="677"/>
      <c r="M1810" s="626"/>
      <c r="N1810" s="626"/>
      <c r="O1810" s="626"/>
      <c r="P1810" s="626"/>
      <c r="Q1810" s="626"/>
      <c r="R1810" s="626"/>
      <c r="S1810" s="626"/>
      <c r="T1810" s="626"/>
      <c r="U1810" s="626"/>
      <c r="V1810" s="626"/>
      <c r="W1810" s="626"/>
      <c r="X1810" s="626"/>
      <c r="Y1810" s="626"/>
      <c r="Z1810" s="626"/>
      <c r="AA1810" s="626"/>
      <c r="AB1810" s="626"/>
      <c r="AC1810" s="626"/>
      <c r="AD1810" s="626"/>
      <c r="AE1810" s="626"/>
      <c r="AF1810" s="626"/>
    </row>
    <row r="1811" spans="1:32" x14ac:dyDescent="0.25">
      <c r="A1811" s="626"/>
      <c r="B1811" s="626"/>
      <c r="F1811" s="626"/>
      <c r="H1811" s="626"/>
      <c r="I1811" s="626"/>
      <c r="J1811" s="626"/>
      <c r="K1811" s="627"/>
      <c r="L1811" s="677"/>
      <c r="M1811" s="626"/>
      <c r="N1811" s="626"/>
      <c r="O1811" s="626"/>
      <c r="P1811" s="626"/>
      <c r="Q1811" s="626"/>
      <c r="R1811" s="626"/>
      <c r="S1811" s="626"/>
      <c r="T1811" s="626"/>
      <c r="U1811" s="626"/>
      <c r="V1811" s="626"/>
      <c r="W1811" s="626"/>
      <c r="X1811" s="626"/>
      <c r="Y1811" s="626"/>
      <c r="Z1811" s="626"/>
      <c r="AA1811" s="626"/>
      <c r="AB1811" s="626"/>
      <c r="AC1811" s="626"/>
      <c r="AD1811" s="626"/>
      <c r="AE1811" s="626"/>
      <c r="AF1811" s="626"/>
    </row>
    <row r="1812" spans="1:32" x14ac:dyDescent="0.25">
      <c r="A1812" s="626"/>
      <c r="B1812" s="626"/>
      <c r="F1812" s="626"/>
      <c r="H1812" s="626"/>
      <c r="I1812" s="626"/>
      <c r="J1812" s="626"/>
      <c r="K1812" s="627"/>
      <c r="L1812" s="677"/>
      <c r="M1812" s="626"/>
      <c r="N1812" s="626"/>
      <c r="O1812" s="626"/>
      <c r="P1812" s="626"/>
      <c r="Q1812" s="626"/>
      <c r="R1812" s="626"/>
      <c r="S1812" s="626"/>
      <c r="T1812" s="626"/>
      <c r="U1812" s="626"/>
      <c r="V1812" s="626"/>
      <c r="W1812" s="626"/>
      <c r="X1812" s="626"/>
      <c r="Y1812" s="626"/>
      <c r="Z1812" s="626"/>
      <c r="AA1812" s="626"/>
      <c r="AB1812" s="626"/>
      <c r="AC1812" s="626"/>
      <c r="AD1812" s="626"/>
      <c r="AE1812" s="626"/>
      <c r="AF1812" s="626"/>
    </row>
    <row r="1813" spans="1:32" x14ac:dyDescent="0.25">
      <c r="A1813" s="626"/>
      <c r="B1813" s="626"/>
      <c r="F1813" s="626"/>
      <c r="H1813" s="626"/>
      <c r="I1813" s="626"/>
      <c r="J1813" s="626"/>
      <c r="K1813" s="627"/>
      <c r="L1813" s="677"/>
      <c r="M1813" s="626"/>
      <c r="N1813" s="626"/>
      <c r="O1813" s="626"/>
      <c r="P1813" s="626"/>
      <c r="Q1813" s="626"/>
      <c r="R1813" s="626"/>
      <c r="S1813" s="626"/>
      <c r="T1813" s="626"/>
      <c r="U1813" s="626"/>
      <c r="V1813" s="626"/>
      <c r="W1813" s="626"/>
      <c r="X1813" s="626"/>
      <c r="Y1813" s="626"/>
      <c r="Z1813" s="626"/>
      <c r="AA1813" s="626"/>
      <c r="AB1813" s="626"/>
      <c r="AC1813" s="626"/>
      <c r="AD1813" s="626"/>
      <c r="AE1813" s="626"/>
      <c r="AF1813" s="626"/>
    </row>
    <row r="1814" spans="1:32" x14ac:dyDescent="0.25">
      <c r="A1814" s="626"/>
      <c r="B1814" s="626"/>
      <c r="F1814" s="626"/>
      <c r="H1814" s="626"/>
      <c r="I1814" s="626"/>
      <c r="J1814" s="626"/>
      <c r="K1814" s="627"/>
      <c r="L1814" s="677"/>
      <c r="M1814" s="626"/>
      <c r="N1814" s="626"/>
      <c r="O1814" s="626"/>
      <c r="P1814" s="626"/>
      <c r="Q1814" s="626"/>
      <c r="R1814" s="626"/>
      <c r="S1814" s="626"/>
      <c r="T1814" s="626"/>
      <c r="U1814" s="626"/>
      <c r="V1814" s="626"/>
      <c r="W1814" s="626"/>
      <c r="X1814" s="626"/>
      <c r="Y1814" s="626"/>
      <c r="Z1814" s="626"/>
      <c r="AA1814" s="626"/>
      <c r="AB1814" s="626"/>
      <c r="AC1814" s="626"/>
      <c r="AD1814" s="626"/>
      <c r="AE1814" s="626"/>
      <c r="AF1814" s="626"/>
    </row>
    <row r="1815" spans="1:32" x14ac:dyDescent="0.25">
      <c r="A1815" s="626"/>
      <c r="B1815" s="626"/>
      <c r="F1815" s="626"/>
      <c r="H1815" s="626"/>
      <c r="I1815" s="626"/>
      <c r="J1815" s="626"/>
      <c r="K1815" s="627"/>
      <c r="L1815" s="677"/>
      <c r="M1815" s="626"/>
      <c r="N1815" s="626"/>
      <c r="O1815" s="626"/>
      <c r="P1815" s="626"/>
      <c r="Q1815" s="626"/>
      <c r="R1815" s="626"/>
      <c r="S1815" s="626"/>
      <c r="T1815" s="626"/>
      <c r="U1815" s="626"/>
      <c r="V1815" s="626"/>
      <c r="W1815" s="626"/>
      <c r="X1815" s="626"/>
      <c r="Y1815" s="626"/>
      <c r="Z1815" s="626"/>
      <c r="AA1815" s="626"/>
      <c r="AB1815" s="626"/>
      <c r="AC1815" s="626"/>
      <c r="AD1815" s="626"/>
      <c r="AE1815" s="626"/>
      <c r="AF1815" s="626"/>
    </row>
    <row r="1816" spans="1:32" x14ac:dyDescent="0.25">
      <c r="A1816" s="626"/>
      <c r="B1816" s="626"/>
      <c r="F1816" s="626"/>
      <c r="H1816" s="626"/>
      <c r="I1816" s="626"/>
      <c r="J1816" s="626"/>
      <c r="K1816" s="627"/>
      <c r="L1816" s="677"/>
      <c r="M1816" s="626"/>
      <c r="N1816" s="626"/>
      <c r="O1816" s="626"/>
      <c r="P1816" s="626"/>
      <c r="Q1816" s="626"/>
      <c r="R1816" s="626"/>
      <c r="S1816" s="626"/>
      <c r="T1816" s="626"/>
      <c r="U1816" s="626"/>
      <c r="V1816" s="626"/>
      <c r="W1816" s="626"/>
      <c r="X1816" s="626"/>
      <c r="Y1816" s="626"/>
      <c r="Z1816" s="626"/>
      <c r="AA1816" s="626"/>
      <c r="AB1816" s="626"/>
      <c r="AC1816" s="626"/>
      <c r="AD1816" s="626"/>
      <c r="AE1816" s="626"/>
      <c r="AF1816" s="626"/>
    </row>
    <row r="1817" spans="1:32" x14ac:dyDescent="0.25">
      <c r="A1817" s="626"/>
      <c r="B1817" s="626"/>
      <c r="F1817" s="626"/>
      <c r="H1817" s="626"/>
      <c r="I1817" s="626"/>
      <c r="J1817" s="626"/>
      <c r="K1817" s="627"/>
      <c r="L1817" s="677"/>
      <c r="M1817" s="626"/>
      <c r="N1817" s="626"/>
      <c r="O1817" s="626"/>
      <c r="P1817" s="626"/>
      <c r="Q1817" s="626"/>
      <c r="R1817" s="626"/>
      <c r="S1817" s="626"/>
      <c r="T1817" s="626"/>
      <c r="U1817" s="626"/>
      <c r="V1817" s="626"/>
      <c r="W1817" s="626"/>
      <c r="X1817" s="626"/>
      <c r="Y1817" s="626"/>
      <c r="Z1817" s="626"/>
      <c r="AA1817" s="626"/>
      <c r="AB1817" s="626"/>
      <c r="AC1817" s="626"/>
      <c r="AD1817" s="626"/>
      <c r="AE1817" s="626"/>
      <c r="AF1817" s="626"/>
    </row>
    <row r="1818" spans="1:32" x14ac:dyDescent="0.25">
      <c r="A1818" s="626"/>
      <c r="B1818" s="626"/>
      <c r="F1818" s="626"/>
      <c r="H1818" s="626"/>
      <c r="I1818" s="626"/>
      <c r="J1818" s="626"/>
      <c r="K1818" s="627"/>
      <c r="L1818" s="677"/>
      <c r="M1818" s="626"/>
      <c r="N1818" s="626"/>
      <c r="O1818" s="626"/>
      <c r="P1818" s="626"/>
      <c r="Q1818" s="626"/>
      <c r="R1818" s="626"/>
      <c r="S1818" s="626"/>
      <c r="T1818" s="626"/>
      <c r="U1818" s="626"/>
      <c r="V1818" s="626"/>
      <c r="W1818" s="626"/>
      <c r="X1818" s="626"/>
      <c r="Y1818" s="626"/>
      <c r="Z1818" s="626"/>
      <c r="AA1818" s="626"/>
      <c r="AB1818" s="626"/>
      <c r="AC1818" s="626"/>
      <c r="AD1818" s="626"/>
      <c r="AE1818" s="626"/>
      <c r="AF1818" s="626"/>
    </row>
    <row r="1819" spans="1:32" x14ac:dyDescent="0.25">
      <c r="A1819" s="626"/>
      <c r="B1819" s="626"/>
      <c r="F1819" s="626"/>
      <c r="H1819" s="626"/>
      <c r="I1819" s="626"/>
      <c r="J1819" s="626"/>
      <c r="K1819" s="627"/>
      <c r="L1819" s="677"/>
      <c r="M1819" s="626"/>
      <c r="N1819" s="626"/>
      <c r="O1819" s="626"/>
      <c r="P1819" s="626"/>
      <c r="Q1819" s="626"/>
      <c r="R1819" s="626"/>
      <c r="S1819" s="626"/>
      <c r="T1819" s="626"/>
      <c r="U1819" s="626"/>
      <c r="V1819" s="626"/>
      <c r="W1819" s="626"/>
      <c r="X1819" s="626"/>
      <c r="Y1819" s="626"/>
      <c r="Z1819" s="626"/>
      <c r="AA1819" s="626"/>
      <c r="AB1819" s="626"/>
      <c r="AC1819" s="626"/>
      <c r="AD1819" s="626"/>
      <c r="AE1819" s="626"/>
      <c r="AF1819" s="626"/>
    </row>
    <row r="1820" spans="1:32" x14ac:dyDescent="0.25">
      <c r="A1820" s="626"/>
      <c r="B1820" s="626"/>
      <c r="F1820" s="626"/>
      <c r="H1820" s="626"/>
      <c r="I1820" s="626"/>
      <c r="J1820" s="626"/>
      <c r="K1820" s="627"/>
      <c r="L1820" s="677"/>
      <c r="M1820" s="626"/>
      <c r="N1820" s="626"/>
      <c r="O1820" s="626"/>
      <c r="P1820" s="626"/>
      <c r="Q1820" s="626"/>
      <c r="R1820" s="626"/>
      <c r="S1820" s="626"/>
      <c r="T1820" s="626"/>
      <c r="U1820" s="626"/>
      <c r="V1820" s="626"/>
      <c r="W1820" s="626"/>
      <c r="X1820" s="626"/>
      <c r="Y1820" s="626"/>
      <c r="Z1820" s="626"/>
      <c r="AA1820" s="626"/>
      <c r="AB1820" s="626"/>
      <c r="AC1820" s="626"/>
      <c r="AD1820" s="626"/>
      <c r="AE1820" s="626"/>
      <c r="AF1820" s="626"/>
    </row>
    <row r="1821" spans="1:32" x14ac:dyDescent="0.25">
      <c r="A1821" s="626"/>
      <c r="B1821" s="626"/>
      <c r="F1821" s="626"/>
      <c r="H1821" s="626"/>
      <c r="I1821" s="626"/>
      <c r="J1821" s="626"/>
      <c r="K1821" s="627"/>
      <c r="L1821" s="677"/>
      <c r="M1821" s="626"/>
      <c r="N1821" s="626"/>
      <c r="O1821" s="626"/>
      <c r="P1821" s="626"/>
      <c r="Q1821" s="626"/>
      <c r="R1821" s="626"/>
      <c r="S1821" s="626"/>
      <c r="T1821" s="626"/>
      <c r="U1821" s="626"/>
      <c r="V1821" s="626"/>
      <c r="W1821" s="626"/>
      <c r="X1821" s="626"/>
      <c r="Y1821" s="626"/>
      <c r="Z1821" s="626"/>
      <c r="AA1821" s="626"/>
      <c r="AB1821" s="626"/>
      <c r="AC1821" s="626"/>
      <c r="AD1821" s="626"/>
      <c r="AE1821" s="626"/>
      <c r="AF1821" s="626"/>
    </row>
    <row r="1822" spans="1:32" x14ac:dyDescent="0.25">
      <c r="A1822" s="626"/>
      <c r="B1822" s="626"/>
      <c r="F1822" s="626"/>
      <c r="H1822" s="626"/>
      <c r="I1822" s="626"/>
      <c r="J1822" s="626"/>
      <c r="K1822" s="627"/>
      <c r="L1822" s="677"/>
      <c r="M1822" s="626"/>
      <c r="N1822" s="626"/>
      <c r="O1822" s="626"/>
      <c r="P1822" s="626"/>
      <c r="Q1822" s="626"/>
      <c r="R1822" s="626"/>
      <c r="S1822" s="626"/>
      <c r="T1822" s="626"/>
      <c r="U1822" s="626"/>
      <c r="V1822" s="626"/>
      <c r="W1822" s="626"/>
      <c r="X1822" s="626"/>
      <c r="Y1822" s="626"/>
      <c r="Z1822" s="626"/>
      <c r="AA1822" s="626"/>
      <c r="AB1822" s="626"/>
      <c r="AC1822" s="626"/>
      <c r="AD1822" s="626"/>
      <c r="AE1822" s="626"/>
      <c r="AF1822" s="626"/>
    </row>
    <row r="1823" spans="1:32" x14ac:dyDescent="0.25">
      <c r="A1823" s="626"/>
      <c r="B1823" s="626"/>
      <c r="F1823" s="626"/>
      <c r="H1823" s="626"/>
      <c r="I1823" s="626"/>
      <c r="J1823" s="626"/>
      <c r="K1823" s="627"/>
      <c r="L1823" s="677"/>
      <c r="M1823" s="626"/>
      <c r="N1823" s="626"/>
      <c r="O1823" s="626"/>
      <c r="P1823" s="626"/>
      <c r="Q1823" s="626"/>
      <c r="R1823" s="626"/>
      <c r="S1823" s="626"/>
      <c r="T1823" s="626"/>
      <c r="U1823" s="626"/>
      <c r="V1823" s="626"/>
      <c r="W1823" s="626"/>
      <c r="X1823" s="626"/>
      <c r="Y1823" s="626"/>
      <c r="Z1823" s="626"/>
      <c r="AA1823" s="626"/>
      <c r="AB1823" s="626"/>
      <c r="AC1823" s="626"/>
      <c r="AD1823" s="626"/>
      <c r="AE1823" s="626"/>
      <c r="AF1823" s="626"/>
    </row>
    <row r="1824" spans="1:32" x14ac:dyDescent="0.25">
      <c r="A1824" s="626"/>
      <c r="B1824" s="626"/>
      <c r="F1824" s="626"/>
      <c r="H1824" s="626"/>
      <c r="I1824" s="626"/>
      <c r="J1824" s="626"/>
      <c r="K1824" s="627"/>
      <c r="L1824" s="677"/>
      <c r="M1824" s="626"/>
      <c r="N1824" s="626"/>
      <c r="O1824" s="626"/>
      <c r="P1824" s="626"/>
      <c r="Q1824" s="626"/>
      <c r="R1824" s="626"/>
      <c r="S1824" s="626"/>
      <c r="T1824" s="626"/>
      <c r="U1824" s="626"/>
      <c r="V1824" s="626"/>
      <c r="W1824" s="626"/>
      <c r="X1824" s="626"/>
      <c r="Y1824" s="626"/>
      <c r="Z1824" s="626"/>
      <c r="AA1824" s="626"/>
      <c r="AB1824" s="626"/>
      <c r="AC1824" s="626"/>
      <c r="AD1824" s="626"/>
      <c r="AE1824" s="626"/>
      <c r="AF1824" s="626"/>
    </row>
    <row r="1825" spans="1:32" x14ac:dyDescent="0.25">
      <c r="A1825" s="626"/>
      <c r="B1825" s="626"/>
      <c r="F1825" s="626"/>
      <c r="H1825" s="626"/>
      <c r="I1825" s="626"/>
      <c r="J1825" s="626"/>
      <c r="K1825" s="627"/>
      <c r="L1825" s="677"/>
      <c r="M1825" s="626"/>
      <c r="N1825" s="626"/>
      <c r="O1825" s="626"/>
      <c r="P1825" s="626"/>
      <c r="Q1825" s="626"/>
      <c r="R1825" s="626"/>
      <c r="S1825" s="626"/>
      <c r="T1825" s="626"/>
      <c r="U1825" s="626"/>
      <c r="V1825" s="626"/>
      <c r="W1825" s="626"/>
      <c r="X1825" s="626"/>
      <c r="Y1825" s="626"/>
      <c r="Z1825" s="626"/>
      <c r="AA1825" s="626"/>
      <c r="AB1825" s="626"/>
      <c r="AC1825" s="626"/>
      <c r="AD1825" s="626"/>
      <c r="AE1825" s="626"/>
      <c r="AF1825" s="626"/>
    </row>
    <row r="1826" spans="1:32" x14ac:dyDescent="0.25">
      <c r="A1826" s="626"/>
      <c r="B1826" s="626"/>
      <c r="F1826" s="626"/>
      <c r="H1826" s="626"/>
      <c r="I1826" s="626"/>
      <c r="J1826" s="626"/>
      <c r="K1826" s="627"/>
      <c r="L1826" s="677"/>
      <c r="M1826" s="626"/>
      <c r="N1826" s="626"/>
      <c r="O1826" s="626"/>
      <c r="P1826" s="626"/>
      <c r="Q1826" s="626"/>
      <c r="R1826" s="626"/>
      <c r="S1826" s="626"/>
      <c r="T1826" s="626"/>
      <c r="U1826" s="626"/>
      <c r="V1826" s="626"/>
      <c r="W1826" s="626"/>
      <c r="X1826" s="626"/>
      <c r="Y1826" s="626"/>
      <c r="Z1826" s="626"/>
      <c r="AA1826" s="626"/>
      <c r="AB1826" s="626"/>
      <c r="AC1826" s="626"/>
      <c r="AD1826" s="626"/>
      <c r="AE1826" s="626"/>
      <c r="AF1826" s="626"/>
    </row>
    <row r="1827" spans="1:32" x14ac:dyDescent="0.25">
      <c r="A1827" s="626"/>
      <c r="B1827" s="626"/>
      <c r="F1827" s="626"/>
      <c r="H1827" s="626"/>
      <c r="I1827" s="626"/>
      <c r="J1827" s="626"/>
      <c r="K1827" s="627"/>
      <c r="L1827" s="677"/>
      <c r="M1827" s="626"/>
      <c r="N1827" s="626"/>
      <c r="O1827" s="626"/>
      <c r="P1827" s="626"/>
      <c r="Q1827" s="626"/>
      <c r="R1827" s="626"/>
      <c r="S1827" s="626"/>
      <c r="T1827" s="626"/>
      <c r="U1827" s="626"/>
      <c r="V1827" s="626"/>
      <c r="W1827" s="626"/>
      <c r="X1827" s="626"/>
      <c r="Y1827" s="626"/>
      <c r="Z1827" s="626"/>
      <c r="AA1827" s="626"/>
      <c r="AB1827" s="626"/>
      <c r="AC1827" s="626"/>
      <c r="AD1827" s="626"/>
      <c r="AE1827" s="626"/>
      <c r="AF1827" s="626"/>
    </row>
    <row r="1828" spans="1:32" x14ac:dyDescent="0.25">
      <c r="A1828" s="626"/>
      <c r="B1828" s="626"/>
      <c r="F1828" s="626"/>
      <c r="H1828" s="626"/>
      <c r="I1828" s="626"/>
      <c r="J1828" s="626"/>
      <c r="K1828" s="627"/>
      <c r="L1828" s="677"/>
      <c r="M1828" s="626"/>
      <c r="N1828" s="626"/>
      <c r="O1828" s="626"/>
      <c r="P1828" s="626"/>
      <c r="Q1828" s="626"/>
      <c r="R1828" s="626"/>
      <c r="S1828" s="626"/>
      <c r="T1828" s="626"/>
      <c r="U1828" s="626"/>
      <c r="V1828" s="626"/>
      <c r="W1828" s="626"/>
      <c r="X1828" s="626"/>
      <c r="Y1828" s="626"/>
      <c r="Z1828" s="626"/>
      <c r="AA1828" s="626"/>
      <c r="AB1828" s="626"/>
      <c r="AC1828" s="626"/>
      <c r="AD1828" s="626"/>
      <c r="AE1828" s="626"/>
      <c r="AF1828" s="626"/>
    </row>
    <row r="1829" spans="1:32" x14ac:dyDescent="0.25">
      <c r="A1829" s="626"/>
      <c r="B1829" s="626"/>
      <c r="F1829" s="626"/>
      <c r="H1829" s="626"/>
      <c r="I1829" s="626"/>
      <c r="J1829" s="626"/>
      <c r="K1829" s="627"/>
      <c r="L1829" s="677"/>
      <c r="M1829" s="626"/>
      <c r="N1829" s="626"/>
      <c r="O1829" s="626"/>
      <c r="P1829" s="626"/>
      <c r="Q1829" s="626"/>
      <c r="R1829" s="626"/>
      <c r="S1829" s="626"/>
      <c r="T1829" s="626"/>
      <c r="U1829" s="626"/>
      <c r="V1829" s="626"/>
      <c r="W1829" s="626"/>
      <c r="X1829" s="626"/>
      <c r="Y1829" s="626"/>
      <c r="Z1829" s="626"/>
      <c r="AA1829" s="626"/>
      <c r="AB1829" s="626"/>
      <c r="AC1829" s="626"/>
      <c r="AD1829" s="626"/>
      <c r="AE1829" s="626"/>
      <c r="AF1829" s="626"/>
    </row>
    <row r="1830" spans="1:32" x14ac:dyDescent="0.25">
      <c r="A1830" s="626"/>
      <c r="B1830" s="626"/>
      <c r="F1830" s="626"/>
      <c r="H1830" s="626"/>
      <c r="I1830" s="626"/>
      <c r="J1830" s="626"/>
      <c r="K1830" s="627"/>
      <c r="L1830" s="677"/>
      <c r="M1830" s="626"/>
      <c r="N1830" s="626"/>
      <c r="O1830" s="626"/>
      <c r="P1830" s="626"/>
      <c r="Q1830" s="626"/>
      <c r="R1830" s="626"/>
      <c r="S1830" s="626"/>
      <c r="T1830" s="626"/>
      <c r="U1830" s="626"/>
      <c r="V1830" s="626"/>
      <c r="W1830" s="626"/>
      <c r="X1830" s="626"/>
      <c r="Y1830" s="626"/>
      <c r="Z1830" s="626"/>
      <c r="AA1830" s="626"/>
      <c r="AB1830" s="626"/>
      <c r="AC1830" s="626"/>
      <c r="AD1830" s="626"/>
      <c r="AE1830" s="626"/>
      <c r="AF1830" s="626"/>
    </row>
    <row r="1831" spans="1:32" x14ac:dyDescent="0.25">
      <c r="A1831" s="626"/>
      <c r="B1831" s="626"/>
      <c r="F1831" s="626"/>
      <c r="H1831" s="626"/>
      <c r="I1831" s="626"/>
      <c r="J1831" s="626"/>
      <c r="K1831" s="627"/>
      <c r="L1831" s="677"/>
      <c r="M1831" s="626"/>
      <c r="N1831" s="626"/>
      <c r="O1831" s="626"/>
      <c r="P1831" s="626"/>
      <c r="Q1831" s="626"/>
      <c r="R1831" s="626"/>
      <c r="S1831" s="626"/>
      <c r="T1831" s="626"/>
      <c r="U1831" s="626"/>
      <c r="V1831" s="626"/>
      <c r="W1831" s="626"/>
      <c r="X1831" s="626"/>
      <c r="Y1831" s="626"/>
      <c r="Z1831" s="626"/>
      <c r="AA1831" s="626"/>
      <c r="AB1831" s="626"/>
      <c r="AC1831" s="626"/>
      <c r="AD1831" s="626"/>
      <c r="AE1831" s="626"/>
      <c r="AF1831" s="626"/>
    </row>
    <row r="1832" spans="1:32" x14ac:dyDescent="0.25">
      <c r="A1832" s="626"/>
      <c r="B1832" s="626"/>
      <c r="F1832" s="626"/>
      <c r="H1832" s="626"/>
      <c r="I1832" s="626"/>
      <c r="J1832" s="626"/>
      <c r="K1832" s="627"/>
      <c r="L1832" s="677"/>
      <c r="M1832" s="626"/>
      <c r="N1832" s="626"/>
      <c r="O1832" s="626"/>
      <c r="P1832" s="626"/>
      <c r="Q1832" s="626"/>
      <c r="R1832" s="626"/>
      <c r="S1832" s="626"/>
      <c r="T1832" s="626"/>
      <c r="U1832" s="626"/>
      <c r="V1832" s="626"/>
      <c r="W1832" s="626"/>
      <c r="X1832" s="626"/>
      <c r="Y1832" s="626"/>
      <c r="Z1832" s="626"/>
      <c r="AA1832" s="626"/>
      <c r="AB1832" s="626"/>
      <c r="AC1832" s="626"/>
      <c r="AD1832" s="626"/>
      <c r="AE1832" s="626"/>
      <c r="AF1832" s="626"/>
    </row>
    <row r="1833" spans="1:32" x14ac:dyDescent="0.25">
      <c r="A1833" s="626"/>
      <c r="B1833" s="626"/>
      <c r="F1833" s="626"/>
      <c r="H1833" s="626"/>
      <c r="I1833" s="626"/>
      <c r="J1833" s="626"/>
      <c r="K1833" s="627"/>
      <c r="L1833" s="677"/>
      <c r="M1833" s="626"/>
      <c r="N1833" s="626"/>
      <c r="O1833" s="626"/>
      <c r="P1833" s="626"/>
      <c r="Q1833" s="626"/>
      <c r="R1833" s="626"/>
      <c r="S1833" s="626"/>
      <c r="T1833" s="626"/>
      <c r="U1833" s="626"/>
      <c r="V1833" s="626"/>
      <c r="W1833" s="626"/>
      <c r="X1833" s="626"/>
      <c r="Y1833" s="626"/>
      <c r="Z1833" s="626"/>
      <c r="AA1833" s="626"/>
      <c r="AB1833" s="626"/>
      <c r="AC1833" s="626"/>
      <c r="AD1833" s="626"/>
      <c r="AE1833" s="626"/>
      <c r="AF1833" s="626"/>
    </row>
    <row r="1834" spans="1:32" x14ac:dyDescent="0.25">
      <c r="A1834" s="626"/>
      <c r="B1834" s="626"/>
      <c r="F1834" s="626"/>
      <c r="H1834" s="626"/>
      <c r="I1834" s="626"/>
      <c r="J1834" s="626"/>
      <c r="K1834" s="627"/>
      <c r="L1834" s="677"/>
      <c r="M1834" s="626"/>
      <c r="N1834" s="626"/>
      <c r="O1834" s="626"/>
      <c r="P1834" s="626"/>
      <c r="Q1834" s="626"/>
      <c r="R1834" s="626"/>
      <c r="S1834" s="626"/>
      <c r="T1834" s="626"/>
      <c r="U1834" s="626"/>
      <c r="V1834" s="626"/>
      <c r="W1834" s="626"/>
      <c r="X1834" s="626"/>
      <c r="Y1834" s="626"/>
      <c r="Z1834" s="626"/>
      <c r="AA1834" s="626"/>
      <c r="AB1834" s="626"/>
      <c r="AC1834" s="626"/>
      <c r="AD1834" s="626"/>
      <c r="AE1834" s="626"/>
      <c r="AF1834" s="626"/>
    </row>
    <row r="1835" spans="1:32" x14ac:dyDescent="0.25">
      <c r="A1835" s="626"/>
      <c r="B1835" s="626"/>
      <c r="F1835" s="626"/>
      <c r="H1835" s="626"/>
      <c r="I1835" s="626"/>
      <c r="J1835" s="626"/>
      <c r="K1835" s="627"/>
      <c r="L1835" s="677"/>
      <c r="M1835" s="626"/>
      <c r="N1835" s="626"/>
      <c r="O1835" s="626"/>
      <c r="P1835" s="626"/>
      <c r="Q1835" s="626"/>
      <c r="R1835" s="626"/>
      <c r="S1835" s="626"/>
      <c r="T1835" s="626"/>
      <c r="U1835" s="626"/>
      <c r="V1835" s="626"/>
      <c r="W1835" s="626"/>
      <c r="X1835" s="626"/>
      <c r="Y1835" s="626"/>
      <c r="Z1835" s="626"/>
      <c r="AA1835" s="626"/>
      <c r="AB1835" s="626"/>
      <c r="AC1835" s="626"/>
      <c r="AD1835" s="626"/>
      <c r="AE1835" s="626"/>
      <c r="AF1835" s="626"/>
    </row>
    <row r="1836" spans="1:32" x14ac:dyDescent="0.25">
      <c r="A1836" s="626"/>
      <c r="B1836" s="626"/>
      <c r="F1836" s="626"/>
      <c r="H1836" s="626"/>
      <c r="I1836" s="626"/>
      <c r="J1836" s="626"/>
      <c r="K1836" s="627"/>
      <c r="L1836" s="677"/>
      <c r="M1836" s="626"/>
      <c r="N1836" s="626"/>
      <c r="O1836" s="626"/>
      <c r="P1836" s="626"/>
      <c r="Q1836" s="626"/>
      <c r="R1836" s="626"/>
      <c r="S1836" s="626"/>
      <c r="T1836" s="626"/>
      <c r="U1836" s="626"/>
      <c r="V1836" s="626"/>
      <c r="W1836" s="626"/>
      <c r="X1836" s="626"/>
      <c r="Y1836" s="626"/>
      <c r="Z1836" s="626"/>
      <c r="AA1836" s="626"/>
      <c r="AB1836" s="626"/>
      <c r="AC1836" s="626"/>
      <c r="AD1836" s="626"/>
      <c r="AE1836" s="626"/>
      <c r="AF1836" s="626"/>
    </row>
    <row r="1837" spans="1:32" x14ac:dyDescent="0.25">
      <c r="A1837" s="626"/>
      <c r="B1837" s="626"/>
      <c r="F1837" s="626"/>
      <c r="H1837" s="626"/>
      <c r="I1837" s="626"/>
      <c r="J1837" s="626"/>
      <c r="K1837" s="627"/>
      <c r="L1837" s="677"/>
      <c r="M1837" s="626"/>
      <c r="N1837" s="626"/>
      <c r="O1837" s="626"/>
      <c r="P1837" s="626"/>
      <c r="Q1837" s="626"/>
      <c r="R1837" s="626"/>
      <c r="S1837" s="626"/>
      <c r="T1837" s="626"/>
      <c r="U1837" s="626"/>
      <c r="V1837" s="626"/>
      <c r="W1837" s="626"/>
      <c r="X1837" s="626"/>
      <c r="Y1837" s="626"/>
      <c r="Z1837" s="626"/>
      <c r="AA1837" s="626"/>
      <c r="AB1837" s="626"/>
      <c r="AC1837" s="626"/>
      <c r="AD1837" s="626"/>
      <c r="AE1837" s="626"/>
      <c r="AF1837" s="626"/>
    </row>
    <row r="1838" spans="1:32" x14ac:dyDescent="0.25">
      <c r="A1838" s="626"/>
      <c r="B1838" s="626"/>
      <c r="F1838" s="626"/>
      <c r="H1838" s="626"/>
      <c r="I1838" s="626"/>
      <c r="J1838" s="626"/>
      <c r="K1838" s="627"/>
      <c r="L1838" s="677"/>
      <c r="M1838" s="626"/>
      <c r="N1838" s="626"/>
      <c r="O1838" s="626"/>
      <c r="P1838" s="626"/>
      <c r="Q1838" s="626"/>
      <c r="R1838" s="626"/>
      <c r="S1838" s="626"/>
      <c r="T1838" s="626"/>
      <c r="U1838" s="626"/>
      <c r="V1838" s="626"/>
      <c r="W1838" s="626"/>
      <c r="X1838" s="626"/>
      <c r="Y1838" s="626"/>
      <c r="Z1838" s="626"/>
      <c r="AA1838" s="626"/>
      <c r="AB1838" s="626"/>
      <c r="AC1838" s="626"/>
      <c r="AD1838" s="626"/>
      <c r="AE1838" s="626"/>
      <c r="AF1838" s="626"/>
    </row>
    <row r="1839" spans="1:32" x14ac:dyDescent="0.25">
      <c r="A1839" s="626"/>
      <c r="B1839" s="626"/>
      <c r="F1839" s="626"/>
      <c r="H1839" s="626"/>
      <c r="I1839" s="626"/>
      <c r="J1839" s="626"/>
      <c r="K1839" s="627"/>
      <c r="L1839" s="677"/>
      <c r="M1839" s="626"/>
      <c r="N1839" s="626"/>
      <c r="O1839" s="626"/>
      <c r="P1839" s="626"/>
      <c r="Q1839" s="626"/>
      <c r="R1839" s="626"/>
      <c r="S1839" s="626"/>
      <c r="T1839" s="626"/>
      <c r="U1839" s="626"/>
      <c r="V1839" s="626"/>
      <c r="W1839" s="626"/>
      <c r="X1839" s="626"/>
      <c r="Y1839" s="626"/>
      <c r="Z1839" s="626"/>
      <c r="AA1839" s="626"/>
      <c r="AB1839" s="626"/>
      <c r="AC1839" s="626"/>
      <c r="AD1839" s="626"/>
      <c r="AE1839" s="626"/>
      <c r="AF1839" s="626"/>
    </row>
    <row r="1840" spans="1:32" x14ac:dyDescent="0.25">
      <c r="A1840" s="626"/>
      <c r="B1840" s="626"/>
      <c r="F1840" s="626"/>
      <c r="H1840" s="626"/>
      <c r="I1840" s="626"/>
      <c r="J1840" s="626"/>
      <c r="K1840" s="627"/>
      <c r="L1840" s="677"/>
      <c r="M1840" s="626"/>
      <c r="N1840" s="626"/>
      <c r="O1840" s="626"/>
      <c r="P1840" s="626"/>
      <c r="Q1840" s="626"/>
      <c r="R1840" s="626"/>
      <c r="S1840" s="626"/>
      <c r="T1840" s="626"/>
      <c r="U1840" s="626"/>
      <c r="V1840" s="626"/>
      <c r="W1840" s="626"/>
      <c r="X1840" s="626"/>
      <c r="Y1840" s="626"/>
      <c r="Z1840" s="626"/>
      <c r="AA1840" s="626"/>
      <c r="AB1840" s="626"/>
      <c r="AC1840" s="626"/>
      <c r="AD1840" s="626"/>
      <c r="AE1840" s="626"/>
      <c r="AF1840" s="626"/>
    </row>
    <row r="1841" spans="1:32" x14ac:dyDescent="0.25">
      <c r="A1841" s="626"/>
      <c r="B1841" s="626"/>
      <c r="F1841" s="626"/>
      <c r="H1841" s="626"/>
      <c r="I1841" s="626"/>
      <c r="J1841" s="626"/>
      <c r="K1841" s="627"/>
      <c r="L1841" s="677"/>
      <c r="M1841" s="626"/>
      <c r="N1841" s="626"/>
      <c r="O1841" s="626"/>
      <c r="P1841" s="626"/>
      <c r="Q1841" s="626"/>
      <c r="R1841" s="626"/>
      <c r="S1841" s="626"/>
      <c r="T1841" s="626"/>
      <c r="U1841" s="626"/>
      <c r="V1841" s="626"/>
      <c r="W1841" s="626"/>
      <c r="X1841" s="626"/>
      <c r="Y1841" s="626"/>
      <c r="Z1841" s="626"/>
      <c r="AA1841" s="626"/>
      <c r="AB1841" s="626"/>
      <c r="AC1841" s="626"/>
      <c r="AD1841" s="626"/>
      <c r="AE1841" s="626"/>
      <c r="AF1841" s="626"/>
    </row>
    <row r="1842" spans="1:32" x14ac:dyDescent="0.25">
      <c r="A1842" s="626"/>
      <c r="B1842" s="626"/>
      <c r="F1842" s="626"/>
      <c r="H1842" s="626"/>
      <c r="I1842" s="626"/>
      <c r="J1842" s="626"/>
      <c r="K1842" s="627"/>
      <c r="L1842" s="677"/>
      <c r="M1842" s="626"/>
      <c r="N1842" s="626"/>
      <c r="O1842" s="626"/>
      <c r="P1842" s="626"/>
      <c r="Q1842" s="626"/>
      <c r="R1842" s="626"/>
      <c r="S1842" s="626"/>
      <c r="T1842" s="626"/>
      <c r="U1842" s="626"/>
      <c r="V1842" s="626"/>
      <c r="W1842" s="626"/>
      <c r="X1842" s="626"/>
      <c r="Y1842" s="626"/>
      <c r="Z1842" s="626"/>
      <c r="AA1842" s="626"/>
      <c r="AB1842" s="626"/>
      <c r="AC1842" s="626"/>
      <c r="AD1842" s="626"/>
      <c r="AE1842" s="626"/>
      <c r="AF1842" s="626"/>
    </row>
    <row r="1843" spans="1:32" x14ac:dyDescent="0.25">
      <c r="A1843" s="626"/>
      <c r="B1843" s="626"/>
      <c r="F1843" s="626"/>
      <c r="H1843" s="626"/>
      <c r="I1843" s="626"/>
      <c r="J1843" s="626"/>
      <c r="K1843" s="627"/>
      <c r="L1843" s="677"/>
      <c r="M1843" s="626"/>
      <c r="N1843" s="626"/>
      <c r="O1843" s="626"/>
      <c r="P1843" s="626"/>
      <c r="Q1843" s="626"/>
      <c r="R1843" s="626"/>
      <c r="S1843" s="626"/>
      <c r="T1843" s="626"/>
      <c r="U1843" s="626"/>
      <c r="V1843" s="626"/>
      <c r="W1843" s="626"/>
      <c r="X1843" s="626"/>
      <c r="Y1843" s="626"/>
      <c r="Z1843" s="626"/>
      <c r="AA1843" s="626"/>
      <c r="AB1843" s="626"/>
      <c r="AC1843" s="626"/>
      <c r="AD1843" s="626"/>
      <c r="AE1843" s="626"/>
      <c r="AF1843" s="626"/>
    </row>
    <row r="1844" spans="1:32" x14ac:dyDescent="0.25">
      <c r="A1844" s="626"/>
      <c r="B1844" s="626"/>
      <c r="F1844" s="626"/>
      <c r="H1844" s="626"/>
      <c r="I1844" s="626"/>
      <c r="J1844" s="626"/>
      <c r="K1844" s="627"/>
      <c r="L1844" s="677"/>
      <c r="M1844" s="626"/>
      <c r="N1844" s="626"/>
      <c r="O1844" s="626"/>
      <c r="P1844" s="626"/>
      <c r="Q1844" s="626"/>
      <c r="R1844" s="626"/>
      <c r="S1844" s="626"/>
      <c r="T1844" s="626"/>
      <c r="U1844" s="626"/>
      <c r="V1844" s="626"/>
      <c r="W1844" s="626"/>
      <c r="X1844" s="626"/>
      <c r="Y1844" s="626"/>
      <c r="Z1844" s="626"/>
      <c r="AA1844" s="626"/>
      <c r="AB1844" s="626"/>
      <c r="AC1844" s="626"/>
      <c r="AD1844" s="626"/>
      <c r="AE1844" s="626"/>
      <c r="AF1844" s="626"/>
    </row>
    <row r="1845" spans="1:32" x14ac:dyDescent="0.25">
      <c r="A1845" s="626"/>
      <c r="B1845" s="626"/>
      <c r="F1845" s="626"/>
      <c r="H1845" s="626"/>
      <c r="I1845" s="626"/>
      <c r="J1845" s="626"/>
      <c r="K1845" s="627"/>
      <c r="L1845" s="677"/>
      <c r="M1845" s="626"/>
      <c r="N1845" s="626"/>
      <c r="O1845" s="626"/>
      <c r="P1845" s="626"/>
      <c r="Q1845" s="626"/>
      <c r="R1845" s="626"/>
      <c r="S1845" s="626"/>
      <c r="T1845" s="626"/>
      <c r="U1845" s="626"/>
      <c r="V1845" s="626"/>
      <c r="W1845" s="626"/>
      <c r="X1845" s="626"/>
      <c r="Y1845" s="626"/>
      <c r="Z1845" s="626"/>
      <c r="AA1845" s="626"/>
      <c r="AB1845" s="626"/>
      <c r="AC1845" s="626"/>
      <c r="AD1845" s="626"/>
      <c r="AE1845" s="626"/>
      <c r="AF1845" s="626"/>
    </row>
    <row r="1846" spans="1:32" x14ac:dyDescent="0.25">
      <c r="A1846" s="626"/>
      <c r="B1846" s="626"/>
      <c r="F1846" s="626"/>
      <c r="H1846" s="626"/>
      <c r="I1846" s="626"/>
      <c r="J1846" s="626"/>
      <c r="K1846" s="627"/>
      <c r="L1846" s="677"/>
      <c r="M1846" s="626"/>
      <c r="N1846" s="626"/>
      <c r="O1846" s="626"/>
      <c r="P1846" s="626"/>
      <c r="Q1846" s="626"/>
      <c r="R1846" s="626"/>
      <c r="S1846" s="626"/>
      <c r="T1846" s="626"/>
      <c r="U1846" s="626"/>
      <c r="V1846" s="626"/>
      <c r="W1846" s="626"/>
      <c r="X1846" s="626"/>
      <c r="Y1846" s="626"/>
      <c r="Z1846" s="626"/>
      <c r="AA1846" s="626"/>
      <c r="AB1846" s="626"/>
      <c r="AC1846" s="626"/>
      <c r="AD1846" s="626"/>
      <c r="AE1846" s="626"/>
      <c r="AF1846" s="626"/>
    </row>
    <row r="1847" spans="1:32" x14ac:dyDescent="0.25">
      <c r="A1847" s="626"/>
      <c r="B1847" s="626"/>
      <c r="F1847" s="626"/>
      <c r="H1847" s="626"/>
      <c r="I1847" s="626"/>
      <c r="J1847" s="626"/>
      <c r="K1847" s="627"/>
      <c r="L1847" s="677"/>
      <c r="M1847" s="626"/>
      <c r="N1847" s="626"/>
      <c r="O1847" s="626"/>
      <c r="P1847" s="626"/>
      <c r="Q1847" s="626"/>
      <c r="R1847" s="626"/>
      <c r="S1847" s="626"/>
      <c r="T1847" s="626"/>
      <c r="U1847" s="626"/>
      <c r="V1847" s="626"/>
      <c r="W1847" s="626"/>
      <c r="X1847" s="626"/>
      <c r="Y1847" s="626"/>
      <c r="Z1847" s="626"/>
      <c r="AA1847" s="626"/>
      <c r="AB1847" s="626"/>
      <c r="AC1847" s="626"/>
      <c r="AD1847" s="626"/>
      <c r="AE1847" s="626"/>
      <c r="AF1847" s="626"/>
    </row>
    <row r="1848" spans="1:32" x14ac:dyDescent="0.25">
      <c r="A1848" s="626"/>
      <c r="B1848" s="626"/>
      <c r="F1848" s="626"/>
      <c r="H1848" s="626"/>
      <c r="I1848" s="626"/>
      <c r="J1848" s="626"/>
      <c r="K1848" s="627"/>
      <c r="L1848" s="677"/>
      <c r="M1848" s="626"/>
      <c r="N1848" s="626"/>
      <c r="O1848" s="626"/>
      <c r="P1848" s="626"/>
      <c r="Q1848" s="626"/>
      <c r="R1848" s="626"/>
      <c r="S1848" s="626"/>
      <c r="T1848" s="626"/>
      <c r="U1848" s="626"/>
      <c r="V1848" s="626"/>
      <c r="W1848" s="626"/>
      <c r="X1848" s="626"/>
      <c r="Y1848" s="626"/>
      <c r="Z1848" s="626"/>
      <c r="AA1848" s="626"/>
      <c r="AB1848" s="626"/>
      <c r="AC1848" s="626"/>
      <c r="AD1848" s="626"/>
      <c r="AE1848" s="626"/>
      <c r="AF1848" s="626"/>
    </row>
    <row r="1849" spans="1:32" x14ac:dyDescent="0.25">
      <c r="A1849" s="626"/>
      <c r="B1849" s="626"/>
      <c r="F1849" s="626"/>
      <c r="H1849" s="626"/>
      <c r="I1849" s="626"/>
      <c r="J1849" s="626"/>
      <c r="K1849" s="627"/>
      <c r="L1849" s="677"/>
      <c r="M1849" s="626"/>
      <c r="N1849" s="626"/>
      <c r="O1849" s="626"/>
      <c r="P1849" s="626"/>
      <c r="Q1849" s="626"/>
      <c r="R1849" s="626"/>
      <c r="S1849" s="626"/>
      <c r="T1849" s="626"/>
      <c r="U1849" s="626"/>
      <c r="V1849" s="626"/>
      <c r="W1849" s="626"/>
      <c r="X1849" s="626"/>
      <c r="Y1849" s="626"/>
      <c r="Z1849" s="626"/>
      <c r="AA1849" s="626"/>
      <c r="AB1849" s="626"/>
      <c r="AC1849" s="626"/>
      <c r="AD1849" s="626"/>
      <c r="AE1849" s="626"/>
      <c r="AF1849" s="626"/>
    </row>
    <row r="1850" spans="1:32" x14ac:dyDescent="0.25">
      <c r="A1850" s="626"/>
      <c r="B1850" s="626"/>
      <c r="F1850" s="626"/>
      <c r="H1850" s="626"/>
      <c r="I1850" s="626"/>
      <c r="J1850" s="626"/>
      <c r="K1850" s="627"/>
      <c r="L1850" s="677"/>
      <c r="M1850" s="626"/>
      <c r="N1850" s="626"/>
      <c r="O1850" s="626"/>
      <c r="P1850" s="626"/>
      <c r="Q1850" s="626"/>
      <c r="R1850" s="626"/>
      <c r="S1850" s="626"/>
      <c r="T1850" s="626"/>
      <c r="U1850" s="626"/>
      <c r="V1850" s="626"/>
      <c r="W1850" s="626"/>
      <c r="X1850" s="626"/>
      <c r="Y1850" s="626"/>
      <c r="Z1850" s="626"/>
      <c r="AA1850" s="626"/>
      <c r="AB1850" s="626"/>
      <c r="AC1850" s="626"/>
      <c r="AD1850" s="626"/>
      <c r="AE1850" s="626"/>
      <c r="AF1850" s="626"/>
    </row>
    <row r="1851" spans="1:32" x14ac:dyDescent="0.25">
      <c r="A1851" s="626"/>
      <c r="B1851" s="626"/>
      <c r="F1851" s="626"/>
      <c r="H1851" s="626"/>
      <c r="I1851" s="626"/>
      <c r="J1851" s="626"/>
      <c r="K1851" s="627"/>
      <c r="L1851" s="677"/>
      <c r="M1851" s="626"/>
      <c r="N1851" s="626"/>
      <c r="O1851" s="626"/>
      <c r="P1851" s="626"/>
      <c r="Q1851" s="626"/>
      <c r="R1851" s="626"/>
      <c r="S1851" s="626"/>
      <c r="T1851" s="626"/>
      <c r="U1851" s="626"/>
      <c r="V1851" s="626"/>
      <c r="W1851" s="626"/>
      <c r="X1851" s="626"/>
      <c r="Y1851" s="626"/>
      <c r="Z1851" s="626"/>
      <c r="AA1851" s="626"/>
      <c r="AB1851" s="626"/>
      <c r="AC1851" s="626"/>
      <c r="AD1851" s="626"/>
      <c r="AE1851" s="626"/>
      <c r="AF1851" s="626"/>
    </row>
    <row r="1852" spans="1:32" x14ac:dyDescent="0.25">
      <c r="A1852" s="626"/>
      <c r="B1852" s="626"/>
      <c r="F1852" s="626"/>
      <c r="H1852" s="626"/>
      <c r="I1852" s="626"/>
      <c r="J1852" s="626"/>
      <c r="K1852" s="627"/>
      <c r="L1852" s="677"/>
      <c r="M1852" s="626"/>
      <c r="N1852" s="626"/>
      <c r="O1852" s="626"/>
      <c r="P1852" s="626"/>
      <c r="Q1852" s="626"/>
      <c r="R1852" s="626"/>
      <c r="S1852" s="626"/>
      <c r="T1852" s="626"/>
      <c r="U1852" s="626"/>
      <c r="V1852" s="626"/>
      <c r="W1852" s="626"/>
      <c r="X1852" s="626"/>
      <c r="Y1852" s="626"/>
      <c r="Z1852" s="626"/>
      <c r="AA1852" s="626"/>
      <c r="AB1852" s="626"/>
      <c r="AC1852" s="626"/>
      <c r="AD1852" s="626"/>
      <c r="AE1852" s="626"/>
      <c r="AF1852" s="626"/>
    </row>
    <row r="1853" spans="1:32" x14ac:dyDescent="0.25">
      <c r="A1853" s="626"/>
      <c r="B1853" s="626"/>
      <c r="F1853" s="626"/>
      <c r="H1853" s="626"/>
      <c r="I1853" s="626"/>
      <c r="J1853" s="626"/>
      <c r="K1853" s="627"/>
      <c r="L1853" s="677"/>
      <c r="M1853" s="626"/>
      <c r="N1853" s="626"/>
      <c r="O1853" s="626"/>
      <c r="P1853" s="626"/>
      <c r="Q1853" s="626"/>
      <c r="R1853" s="626"/>
      <c r="S1853" s="626"/>
      <c r="T1853" s="626"/>
      <c r="U1853" s="626"/>
      <c r="V1853" s="626"/>
      <c r="W1853" s="626"/>
      <c r="X1853" s="626"/>
      <c r="Y1853" s="626"/>
      <c r="Z1853" s="626"/>
      <c r="AA1853" s="626"/>
      <c r="AB1853" s="626"/>
      <c r="AC1853" s="626"/>
      <c r="AD1853" s="626"/>
      <c r="AE1853" s="626"/>
      <c r="AF1853" s="626"/>
    </row>
    <row r="1854" spans="1:32" x14ac:dyDescent="0.25">
      <c r="A1854" s="626"/>
      <c r="B1854" s="626"/>
      <c r="F1854" s="626"/>
      <c r="H1854" s="626"/>
      <c r="I1854" s="626"/>
      <c r="J1854" s="626"/>
      <c r="K1854" s="627"/>
      <c r="L1854" s="677"/>
      <c r="M1854" s="626"/>
      <c r="N1854" s="626"/>
      <c r="O1854" s="626"/>
      <c r="P1854" s="626"/>
      <c r="Q1854" s="626"/>
      <c r="R1854" s="626"/>
      <c r="S1854" s="626"/>
      <c r="T1854" s="626"/>
      <c r="U1854" s="626"/>
      <c r="V1854" s="626"/>
      <c r="W1854" s="626"/>
      <c r="X1854" s="626"/>
      <c r="Y1854" s="626"/>
      <c r="Z1854" s="626"/>
      <c r="AA1854" s="626"/>
      <c r="AB1854" s="626"/>
      <c r="AC1854" s="626"/>
      <c r="AD1854" s="626"/>
      <c r="AE1854" s="626"/>
      <c r="AF1854" s="626"/>
    </row>
    <row r="1855" spans="1:32" x14ac:dyDescent="0.25">
      <c r="A1855" s="626"/>
      <c r="B1855" s="626"/>
      <c r="F1855" s="626"/>
      <c r="H1855" s="626"/>
      <c r="I1855" s="626"/>
      <c r="J1855" s="626"/>
      <c r="K1855" s="627"/>
      <c r="L1855" s="677"/>
      <c r="M1855" s="626"/>
      <c r="N1855" s="626"/>
      <c r="O1855" s="626"/>
      <c r="P1855" s="626"/>
      <c r="Q1855" s="626"/>
      <c r="R1855" s="626"/>
      <c r="S1855" s="626"/>
      <c r="T1855" s="626"/>
      <c r="U1855" s="626"/>
      <c r="V1855" s="626"/>
      <c r="W1855" s="626"/>
      <c r="X1855" s="626"/>
      <c r="Y1855" s="626"/>
      <c r="Z1855" s="626"/>
      <c r="AA1855" s="626"/>
      <c r="AB1855" s="626"/>
      <c r="AC1855" s="626"/>
      <c r="AD1855" s="626"/>
      <c r="AE1855" s="626"/>
      <c r="AF1855" s="626"/>
    </row>
    <row r="1856" spans="1:32" x14ac:dyDescent="0.25">
      <c r="A1856" s="626"/>
      <c r="B1856" s="626"/>
      <c r="F1856" s="626"/>
      <c r="H1856" s="626"/>
      <c r="I1856" s="626"/>
      <c r="J1856" s="626"/>
      <c r="K1856" s="627"/>
      <c r="L1856" s="677"/>
      <c r="M1856" s="626"/>
      <c r="N1856" s="626"/>
      <c r="O1856" s="626"/>
      <c r="P1856" s="626"/>
      <c r="Q1856" s="626"/>
      <c r="R1856" s="626"/>
      <c r="S1856" s="626"/>
      <c r="T1856" s="626"/>
      <c r="U1856" s="626"/>
      <c r="V1856" s="626"/>
      <c r="W1856" s="626"/>
      <c r="X1856" s="626"/>
      <c r="Y1856" s="626"/>
      <c r="Z1856" s="626"/>
      <c r="AA1856" s="626"/>
      <c r="AB1856" s="626"/>
      <c r="AC1856" s="626"/>
      <c r="AD1856" s="626"/>
      <c r="AE1856" s="626"/>
      <c r="AF1856" s="626"/>
    </row>
    <row r="1857" spans="1:32" x14ac:dyDescent="0.25">
      <c r="A1857" s="626"/>
      <c r="B1857" s="626"/>
      <c r="F1857" s="626"/>
      <c r="H1857" s="626"/>
      <c r="I1857" s="626"/>
      <c r="J1857" s="626"/>
      <c r="K1857" s="627"/>
      <c r="L1857" s="677"/>
      <c r="M1857" s="626"/>
      <c r="N1857" s="626"/>
      <c r="O1857" s="626"/>
      <c r="P1857" s="626"/>
      <c r="Q1857" s="626"/>
      <c r="R1857" s="626"/>
      <c r="S1857" s="626"/>
      <c r="T1857" s="626"/>
      <c r="U1857" s="626"/>
      <c r="V1857" s="626"/>
      <c r="W1857" s="626"/>
      <c r="X1857" s="626"/>
      <c r="Y1857" s="626"/>
      <c r="Z1857" s="626"/>
      <c r="AA1857" s="626"/>
      <c r="AB1857" s="626"/>
      <c r="AC1857" s="626"/>
      <c r="AD1857" s="626"/>
      <c r="AE1857" s="626"/>
      <c r="AF1857" s="626"/>
    </row>
    <row r="1858" spans="1:32" x14ac:dyDescent="0.25">
      <c r="A1858" s="626"/>
      <c r="B1858" s="626"/>
      <c r="F1858" s="626"/>
      <c r="H1858" s="626"/>
      <c r="I1858" s="626"/>
      <c r="J1858" s="626"/>
      <c r="K1858" s="627"/>
      <c r="L1858" s="677"/>
      <c r="M1858" s="626"/>
      <c r="N1858" s="626"/>
      <c r="O1858" s="626"/>
      <c r="P1858" s="626"/>
      <c r="Q1858" s="626"/>
      <c r="R1858" s="626"/>
      <c r="S1858" s="626"/>
      <c r="T1858" s="626"/>
      <c r="U1858" s="626"/>
      <c r="V1858" s="626"/>
      <c r="W1858" s="626"/>
      <c r="X1858" s="626"/>
      <c r="Y1858" s="626"/>
      <c r="Z1858" s="626"/>
      <c r="AA1858" s="626"/>
      <c r="AB1858" s="626"/>
      <c r="AC1858" s="626"/>
      <c r="AD1858" s="626"/>
      <c r="AE1858" s="626"/>
      <c r="AF1858" s="626"/>
    </row>
    <row r="1859" spans="1:32" x14ac:dyDescent="0.25">
      <c r="A1859" s="626"/>
      <c r="B1859" s="626"/>
      <c r="F1859" s="626"/>
      <c r="H1859" s="626"/>
      <c r="I1859" s="626"/>
      <c r="J1859" s="626"/>
      <c r="K1859" s="627"/>
      <c r="L1859" s="677"/>
      <c r="M1859" s="626"/>
      <c r="N1859" s="626"/>
      <c r="O1859" s="626"/>
      <c r="P1859" s="626"/>
      <c r="Q1859" s="626"/>
      <c r="R1859" s="626"/>
      <c r="S1859" s="626"/>
      <c r="T1859" s="626"/>
      <c r="U1859" s="626"/>
      <c r="V1859" s="626"/>
      <c r="W1859" s="626"/>
      <c r="X1859" s="626"/>
      <c r="Y1859" s="626"/>
      <c r="Z1859" s="626"/>
      <c r="AA1859" s="626"/>
      <c r="AB1859" s="626"/>
      <c r="AC1859" s="626"/>
      <c r="AD1859" s="626"/>
      <c r="AE1859" s="626"/>
      <c r="AF1859" s="626"/>
    </row>
    <row r="1860" spans="1:32" x14ac:dyDescent="0.25">
      <c r="A1860" s="626"/>
      <c r="B1860" s="626"/>
      <c r="F1860" s="626"/>
      <c r="H1860" s="626"/>
      <c r="I1860" s="626"/>
      <c r="J1860" s="626"/>
      <c r="K1860" s="627"/>
      <c r="L1860" s="677"/>
      <c r="M1860" s="626"/>
      <c r="N1860" s="626"/>
      <c r="O1860" s="626"/>
      <c r="P1860" s="626"/>
      <c r="Q1860" s="626"/>
      <c r="R1860" s="626"/>
      <c r="S1860" s="626"/>
      <c r="T1860" s="626"/>
      <c r="U1860" s="626"/>
      <c r="V1860" s="626"/>
      <c r="W1860" s="626"/>
      <c r="X1860" s="626"/>
      <c r="Y1860" s="626"/>
      <c r="Z1860" s="626"/>
      <c r="AA1860" s="626"/>
      <c r="AB1860" s="626"/>
      <c r="AC1860" s="626"/>
      <c r="AD1860" s="626"/>
      <c r="AE1860" s="626"/>
      <c r="AF1860" s="626"/>
    </row>
    <row r="1861" spans="1:32" x14ac:dyDescent="0.25">
      <c r="A1861" s="626"/>
      <c r="B1861" s="626"/>
      <c r="F1861" s="626"/>
      <c r="H1861" s="626"/>
      <c r="I1861" s="626"/>
      <c r="J1861" s="626"/>
      <c r="K1861" s="627"/>
      <c r="L1861" s="677"/>
      <c r="M1861" s="626"/>
      <c r="N1861" s="626"/>
      <c r="O1861" s="626"/>
      <c r="P1861" s="626"/>
      <c r="Q1861" s="626"/>
      <c r="R1861" s="626"/>
      <c r="S1861" s="626"/>
      <c r="T1861" s="626"/>
      <c r="U1861" s="626"/>
      <c r="V1861" s="626"/>
      <c r="W1861" s="626"/>
      <c r="X1861" s="626"/>
      <c r="Y1861" s="626"/>
      <c r="Z1861" s="626"/>
      <c r="AA1861" s="626"/>
      <c r="AB1861" s="626"/>
      <c r="AC1861" s="626"/>
      <c r="AD1861" s="626"/>
      <c r="AE1861" s="626"/>
      <c r="AF1861" s="626"/>
    </row>
    <row r="1862" spans="1:32" x14ac:dyDescent="0.25">
      <c r="A1862" s="626"/>
      <c r="B1862" s="626"/>
      <c r="F1862" s="626"/>
      <c r="H1862" s="626"/>
      <c r="I1862" s="626"/>
      <c r="J1862" s="626"/>
      <c r="K1862" s="627"/>
      <c r="L1862" s="677"/>
      <c r="M1862" s="626"/>
      <c r="N1862" s="626"/>
      <c r="O1862" s="626"/>
      <c r="P1862" s="626"/>
      <c r="Q1862" s="626"/>
      <c r="R1862" s="626"/>
      <c r="S1862" s="626"/>
      <c r="T1862" s="626"/>
      <c r="U1862" s="626"/>
      <c r="V1862" s="626"/>
      <c r="W1862" s="626"/>
      <c r="X1862" s="626"/>
      <c r="Y1862" s="626"/>
      <c r="Z1862" s="626"/>
      <c r="AA1862" s="626"/>
      <c r="AB1862" s="626"/>
      <c r="AC1862" s="626"/>
      <c r="AD1862" s="626"/>
      <c r="AE1862" s="626"/>
      <c r="AF1862" s="626"/>
    </row>
    <row r="1863" spans="1:32" x14ac:dyDescent="0.25">
      <c r="A1863" s="626"/>
      <c r="B1863" s="626"/>
      <c r="F1863" s="626"/>
      <c r="H1863" s="626"/>
      <c r="I1863" s="626"/>
      <c r="J1863" s="626"/>
      <c r="K1863" s="627"/>
      <c r="L1863" s="677"/>
      <c r="M1863" s="626"/>
      <c r="N1863" s="626"/>
      <c r="O1863" s="626"/>
      <c r="P1863" s="626"/>
      <c r="Q1863" s="626"/>
      <c r="R1863" s="626"/>
      <c r="S1863" s="626"/>
      <c r="T1863" s="626"/>
      <c r="U1863" s="626"/>
      <c r="V1863" s="626"/>
      <c r="W1863" s="626"/>
      <c r="X1863" s="626"/>
      <c r="Y1863" s="626"/>
      <c r="Z1863" s="626"/>
      <c r="AA1863" s="626"/>
      <c r="AB1863" s="626"/>
      <c r="AC1863" s="626"/>
      <c r="AD1863" s="626"/>
      <c r="AE1863" s="626"/>
      <c r="AF1863" s="626"/>
    </row>
    <row r="1864" spans="1:32" x14ac:dyDescent="0.25">
      <c r="A1864" s="626"/>
      <c r="B1864" s="626"/>
      <c r="F1864" s="626"/>
      <c r="H1864" s="626"/>
      <c r="I1864" s="626"/>
      <c r="J1864" s="626"/>
      <c r="K1864" s="627"/>
      <c r="L1864" s="677"/>
      <c r="M1864" s="626"/>
      <c r="N1864" s="626"/>
      <c r="O1864" s="626"/>
      <c r="P1864" s="626"/>
      <c r="Q1864" s="626"/>
      <c r="R1864" s="626"/>
      <c r="S1864" s="626"/>
      <c r="T1864" s="626"/>
      <c r="U1864" s="626"/>
      <c r="V1864" s="626"/>
      <c r="W1864" s="626"/>
      <c r="X1864" s="626"/>
      <c r="Y1864" s="626"/>
      <c r="Z1864" s="626"/>
      <c r="AA1864" s="626"/>
      <c r="AB1864" s="626"/>
      <c r="AC1864" s="626"/>
      <c r="AD1864" s="626"/>
      <c r="AE1864" s="626"/>
      <c r="AF1864" s="626"/>
    </row>
    <row r="1865" spans="1:32" x14ac:dyDescent="0.25">
      <c r="A1865" s="626"/>
      <c r="B1865" s="626"/>
      <c r="F1865" s="626"/>
      <c r="H1865" s="626"/>
      <c r="I1865" s="626"/>
      <c r="J1865" s="626"/>
      <c r="K1865" s="627"/>
      <c r="L1865" s="677"/>
      <c r="M1865" s="626"/>
      <c r="N1865" s="626"/>
      <c r="O1865" s="626"/>
      <c r="P1865" s="626"/>
      <c r="Q1865" s="626"/>
      <c r="R1865" s="626"/>
      <c r="S1865" s="626"/>
      <c r="T1865" s="626"/>
      <c r="U1865" s="626"/>
      <c r="V1865" s="626"/>
      <c r="W1865" s="626"/>
      <c r="X1865" s="626"/>
      <c r="Y1865" s="626"/>
      <c r="Z1865" s="626"/>
      <c r="AA1865" s="626"/>
      <c r="AB1865" s="626"/>
      <c r="AC1865" s="626"/>
      <c r="AD1865" s="626"/>
      <c r="AE1865" s="626"/>
      <c r="AF1865" s="626"/>
    </row>
    <row r="1866" spans="1:32" x14ac:dyDescent="0.25">
      <c r="A1866" s="626"/>
      <c r="B1866" s="626"/>
      <c r="F1866" s="626"/>
      <c r="H1866" s="626"/>
      <c r="I1866" s="626"/>
      <c r="J1866" s="626"/>
      <c r="K1866" s="627"/>
      <c r="L1866" s="677"/>
      <c r="M1866" s="626"/>
      <c r="N1866" s="626"/>
      <c r="O1866" s="626"/>
      <c r="P1866" s="626"/>
      <c r="Q1866" s="626"/>
      <c r="R1866" s="626"/>
      <c r="S1866" s="626"/>
      <c r="T1866" s="626"/>
      <c r="U1866" s="626"/>
      <c r="V1866" s="626"/>
      <c r="W1866" s="626"/>
      <c r="X1866" s="626"/>
      <c r="Y1866" s="626"/>
      <c r="Z1866" s="626"/>
      <c r="AA1866" s="626"/>
      <c r="AB1866" s="626"/>
      <c r="AC1866" s="626"/>
      <c r="AD1866" s="626"/>
      <c r="AE1866" s="626"/>
      <c r="AF1866" s="626"/>
    </row>
    <row r="1867" spans="1:32" x14ac:dyDescent="0.25">
      <c r="A1867" s="626"/>
      <c r="B1867" s="626"/>
      <c r="F1867" s="626"/>
      <c r="H1867" s="626"/>
      <c r="I1867" s="626"/>
      <c r="J1867" s="626"/>
      <c r="K1867" s="627"/>
      <c r="L1867" s="677"/>
      <c r="M1867" s="626"/>
      <c r="N1867" s="626"/>
      <c r="O1867" s="626"/>
      <c r="P1867" s="626"/>
      <c r="Q1867" s="626"/>
      <c r="R1867" s="626"/>
      <c r="S1867" s="626"/>
      <c r="T1867" s="626"/>
      <c r="U1867" s="626"/>
      <c r="V1867" s="626"/>
      <c r="W1867" s="626"/>
      <c r="X1867" s="626"/>
      <c r="Y1867" s="626"/>
      <c r="Z1867" s="626"/>
      <c r="AA1867" s="626"/>
      <c r="AB1867" s="626"/>
      <c r="AC1867" s="626"/>
      <c r="AD1867" s="626"/>
      <c r="AE1867" s="626"/>
      <c r="AF1867" s="626"/>
    </row>
    <row r="1868" spans="1:32" x14ac:dyDescent="0.25">
      <c r="A1868" s="626"/>
      <c r="B1868" s="626"/>
      <c r="F1868" s="626"/>
      <c r="H1868" s="626"/>
      <c r="I1868" s="626"/>
      <c r="J1868" s="626"/>
      <c r="K1868" s="627"/>
      <c r="L1868" s="677"/>
      <c r="M1868" s="626"/>
      <c r="N1868" s="626"/>
      <c r="O1868" s="626"/>
      <c r="P1868" s="626"/>
      <c r="Q1868" s="626"/>
      <c r="R1868" s="626"/>
      <c r="S1868" s="626"/>
      <c r="T1868" s="626"/>
      <c r="U1868" s="626"/>
      <c r="V1868" s="626"/>
      <c r="W1868" s="626"/>
      <c r="X1868" s="626"/>
      <c r="Y1868" s="626"/>
      <c r="Z1868" s="626"/>
      <c r="AA1868" s="626"/>
      <c r="AB1868" s="626"/>
      <c r="AC1868" s="626"/>
      <c r="AD1868" s="626"/>
      <c r="AE1868" s="626"/>
      <c r="AF1868" s="626"/>
    </row>
    <row r="1869" spans="1:32" x14ac:dyDescent="0.25">
      <c r="A1869" s="626"/>
      <c r="B1869" s="626"/>
      <c r="F1869" s="626"/>
      <c r="H1869" s="626"/>
      <c r="I1869" s="626"/>
      <c r="J1869" s="626"/>
      <c r="K1869" s="627"/>
      <c r="L1869" s="677"/>
      <c r="M1869" s="626"/>
      <c r="N1869" s="626"/>
      <c r="O1869" s="626"/>
      <c r="P1869" s="626"/>
      <c r="Q1869" s="626"/>
      <c r="R1869" s="626"/>
      <c r="S1869" s="626"/>
      <c r="T1869" s="626"/>
      <c r="U1869" s="626"/>
      <c r="V1869" s="626"/>
      <c r="W1869" s="626"/>
      <c r="X1869" s="626"/>
      <c r="Y1869" s="626"/>
      <c r="Z1869" s="626"/>
      <c r="AA1869" s="626"/>
      <c r="AB1869" s="626"/>
      <c r="AC1869" s="626"/>
      <c r="AD1869" s="626"/>
      <c r="AE1869" s="626"/>
      <c r="AF1869" s="626"/>
    </row>
    <row r="1870" spans="1:32" x14ac:dyDescent="0.25">
      <c r="A1870" s="626"/>
      <c r="B1870" s="626"/>
      <c r="F1870" s="626"/>
      <c r="H1870" s="626"/>
      <c r="I1870" s="626"/>
      <c r="J1870" s="626"/>
      <c r="K1870" s="627"/>
      <c r="L1870" s="677"/>
      <c r="M1870" s="626"/>
      <c r="N1870" s="626"/>
      <c r="O1870" s="626"/>
      <c r="P1870" s="626"/>
      <c r="Q1870" s="626"/>
      <c r="R1870" s="626"/>
      <c r="S1870" s="626"/>
      <c r="T1870" s="626"/>
      <c r="U1870" s="626"/>
      <c r="V1870" s="626"/>
      <c r="W1870" s="626"/>
      <c r="X1870" s="626"/>
      <c r="Y1870" s="626"/>
      <c r="Z1870" s="626"/>
      <c r="AA1870" s="626"/>
      <c r="AB1870" s="626"/>
      <c r="AC1870" s="626"/>
      <c r="AD1870" s="626"/>
      <c r="AE1870" s="626"/>
      <c r="AF1870" s="626"/>
    </row>
    <row r="1871" spans="1:32" x14ac:dyDescent="0.25">
      <c r="A1871" s="626"/>
      <c r="B1871" s="626"/>
      <c r="F1871" s="626"/>
      <c r="H1871" s="626"/>
      <c r="I1871" s="626"/>
      <c r="J1871" s="626"/>
      <c r="K1871" s="627"/>
      <c r="L1871" s="677"/>
      <c r="M1871" s="626"/>
      <c r="N1871" s="626"/>
      <c r="O1871" s="626"/>
      <c r="P1871" s="626"/>
      <c r="Q1871" s="626"/>
      <c r="R1871" s="626"/>
      <c r="S1871" s="626"/>
      <c r="T1871" s="626"/>
      <c r="U1871" s="626"/>
      <c r="V1871" s="626"/>
      <c r="W1871" s="626"/>
      <c r="X1871" s="626"/>
      <c r="Y1871" s="626"/>
      <c r="Z1871" s="626"/>
      <c r="AA1871" s="626"/>
      <c r="AB1871" s="626"/>
      <c r="AC1871" s="626"/>
      <c r="AD1871" s="626"/>
      <c r="AE1871" s="626"/>
      <c r="AF1871" s="626"/>
    </row>
    <row r="1872" spans="1:32" x14ac:dyDescent="0.25">
      <c r="A1872" s="626"/>
      <c r="B1872" s="626"/>
      <c r="F1872" s="626"/>
      <c r="H1872" s="626"/>
      <c r="I1872" s="626"/>
      <c r="J1872" s="626"/>
      <c r="K1872" s="627"/>
      <c r="L1872" s="677"/>
      <c r="M1872" s="626"/>
      <c r="N1872" s="626"/>
      <c r="O1872" s="626"/>
      <c r="P1872" s="626"/>
      <c r="Q1872" s="626"/>
      <c r="R1872" s="626"/>
      <c r="S1872" s="626"/>
      <c r="T1872" s="626"/>
      <c r="U1872" s="626"/>
      <c r="V1872" s="626"/>
      <c r="W1872" s="626"/>
      <c r="X1872" s="626"/>
      <c r="Y1872" s="626"/>
      <c r="Z1872" s="626"/>
      <c r="AA1872" s="626"/>
      <c r="AB1872" s="626"/>
      <c r="AC1872" s="626"/>
      <c r="AD1872" s="626"/>
      <c r="AE1872" s="626"/>
      <c r="AF1872" s="626"/>
    </row>
    <row r="1873" spans="1:32" x14ac:dyDescent="0.25">
      <c r="A1873" s="626"/>
      <c r="B1873" s="626"/>
      <c r="F1873" s="626"/>
      <c r="H1873" s="626"/>
      <c r="I1873" s="626"/>
      <c r="J1873" s="626"/>
      <c r="K1873" s="627"/>
      <c r="L1873" s="677"/>
      <c r="M1873" s="626"/>
      <c r="N1873" s="626"/>
      <c r="O1873" s="626"/>
      <c r="P1873" s="626"/>
      <c r="Q1873" s="626"/>
      <c r="R1873" s="626"/>
      <c r="S1873" s="626"/>
      <c r="T1873" s="626"/>
      <c r="U1873" s="626"/>
      <c r="V1873" s="626"/>
      <c r="W1873" s="626"/>
      <c r="X1873" s="626"/>
      <c r="Y1873" s="626"/>
      <c r="Z1873" s="626"/>
      <c r="AA1873" s="626"/>
      <c r="AB1873" s="626"/>
      <c r="AC1873" s="626"/>
      <c r="AD1873" s="626"/>
      <c r="AE1873" s="626"/>
      <c r="AF1873" s="626"/>
    </row>
    <row r="1874" spans="1:32" x14ac:dyDescent="0.25">
      <c r="A1874" s="626"/>
      <c r="B1874" s="626"/>
      <c r="F1874" s="626"/>
      <c r="H1874" s="626"/>
      <c r="I1874" s="626"/>
      <c r="J1874" s="626"/>
      <c r="K1874" s="627"/>
      <c r="L1874" s="677"/>
      <c r="M1874" s="626"/>
      <c r="N1874" s="626"/>
      <c r="O1874" s="626"/>
      <c r="P1874" s="626"/>
      <c r="Q1874" s="626"/>
      <c r="R1874" s="626"/>
      <c r="S1874" s="626"/>
      <c r="T1874" s="626"/>
      <c r="U1874" s="626"/>
      <c r="V1874" s="626"/>
      <c r="W1874" s="626"/>
      <c r="X1874" s="626"/>
      <c r="Y1874" s="626"/>
      <c r="Z1874" s="626"/>
      <c r="AA1874" s="626"/>
      <c r="AB1874" s="626"/>
      <c r="AC1874" s="626"/>
      <c r="AD1874" s="626"/>
      <c r="AE1874" s="626"/>
      <c r="AF1874" s="626"/>
    </row>
    <row r="1875" spans="1:32" x14ac:dyDescent="0.25">
      <c r="A1875" s="626"/>
      <c r="B1875" s="626"/>
      <c r="F1875" s="626"/>
      <c r="H1875" s="626"/>
      <c r="I1875" s="626"/>
      <c r="J1875" s="626"/>
      <c r="K1875" s="627"/>
      <c r="L1875" s="677"/>
      <c r="M1875" s="626"/>
      <c r="N1875" s="626"/>
      <c r="O1875" s="626"/>
      <c r="P1875" s="626"/>
      <c r="Q1875" s="626"/>
      <c r="R1875" s="626"/>
      <c r="S1875" s="626"/>
      <c r="T1875" s="626"/>
      <c r="U1875" s="626"/>
      <c r="V1875" s="626"/>
      <c r="W1875" s="626"/>
      <c r="X1875" s="626"/>
      <c r="Y1875" s="626"/>
      <c r="Z1875" s="626"/>
      <c r="AA1875" s="626"/>
      <c r="AB1875" s="626"/>
      <c r="AC1875" s="626"/>
      <c r="AD1875" s="626"/>
      <c r="AE1875" s="626"/>
      <c r="AF1875" s="626"/>
    </row>
    <row r="1876" spans="1:32" x14ac:dyDescent="0.25">
      <c r="A1876" s="626"/>
      <c r="B1876" s="626"/>
      <c r="F1876" s="626"/>
      <c r="H1876" s="626"/>
      <c r="I1876" s="626"/>
      <c r="J1876" s="626"/>
      <c r="K1876" s="627"/>
      <c r="L1876" s="677"/>
      <c r="M1876" s="626"/>
      <c r="N1876" s="626"/>
      <c r="O1876" s="626"/>
      <c r="P1876" s="626"/>
      <c r="Q1876" s="626"/>
      <c r="R1876" s="626"/>
      <c r="S1876" s="626"/>
      <c r="T1876" s="626"/>
      <c r="U1876" s="626"/>
      <c r="V1876" s="626"/>
      <c r="W1876" s="626"/>
      <c r="X1876" s="626"/>
      <c r="Y1876" s="626"/>
      <c r="Z1876" s="626"/>
      <c r="AA1876" s="626"/>
      <c r="AB1876" s="626"/>
      <c r="AC1876" s="626"/>
      <c r="AD1876" s="626"/>
      <c r="AE1876" s="626"/>
      <c r="AF1876" s="626"/>
    </row>
    <row r="1877" spans="1:32" x14ac:dyDescent="0.25">
      <c r="A1877" s="626"/>
      <c r="B1877" s="626"/>
      <c r="F1877" s="626"/>
      <c r="H1877" s="626"/>
      <c r="I1877" s="626"/>
      <c r="J1877" s="626"/>
      <c r="K1877" s="627"/>
      <c r="L1877" s="677"/>
      <c r="M1877" s="626"/>
      <c r="N1877" s="626"/>
      <c r="O1877" s="626"/>
      <c r="P1877" s="626"/>
      <c r="Q1877" s="626"/>
      <c r="R1877" s="626"/>
      <c r="S1877" s="626"/>
      <c r="T1877" s="626"/>
      <c r="U1877" s="626"/>
      <c r="V1877" s="626"/>
      <c r="W1877" s="626"/>
      <c r="X1877" s="626"/>
      <c r="Y1877" s="626"/>
      <c r="Z1877" s="626"/>
      <c r="AA1877" s="626"/>
      <c r="AB1877" s="626"/>
      <c r="AC1877" s="626"/>
      <c r="AD1877" s="626"/>
      <c r="AE1877" s="626"/>
      <c r="AF1877" s="626"/>
    </row>
    <row r="1878" spans="1:32" x14ac:dyDescent="0.25">
      <c r="A1878" s="626"/>
      <c r="B1878" s="626"/>
      <c r="F1878" s="626"/>
      <c r="H1878" s="626"/>
      <c r="I1878" s="626"/>
      <c r="J1878" s="626"/>
      <c r="K1878" s="627"/>
      <c r="L1878" s="677"/>
      <c r="M1878" s="626"/>
      <c r="N1878" s="626"/>
      <c r="O1878" s="626"/>
      <c r="P1878" s="626"/>
      <c r="Q1878" s="626"/>
      <c r="R1878" s="626"/>
      <c r="S1878" s="626"/>
      <c r="T1878" s="626"/>
      <c r="U1878" s="626"/>
      <c r="V1878" s="626"/>
      <c r="W1878" s="626"/>
      <c r="X1878" s="626"/>
      <c r="Y1878" s="626"/>
      <c r="Z1878" s="626"/>
      <c r="AA1878" s="626"/>
      <c r="AB1878" s="626"/>
      <c r="AC1878" s="626"/>
      <c r="AD1878" s="626"/>
      <c r="AE1878" s="626"/>
      <c r="AF1878" s="626"/>
    </row>
    <row r="1879" spans="1:32" x14ac:dyDescent="0.25">
      <c r="A1879" s="626"/>
      <c r="B1879" s="626"/>
      <c r="F1879" s="626"/>
      <c r="H1879" s="626"/>
      <c r="I1879" s="626"/>
      <c r="J1879" s="626"/>
      <c r="K1879" s="627"/>
      <c r="L1879" s="677"/>
      <c r="M1879" s="626"/>
      <c r="N1879" s="626"/>
      <c r="O1879" s="626"/>
      <c r="P1879" s="626"/>
      <c r="Q1879" s="626"/>
      <c r="R1879" s="626"/>
      <c r="S1879" s="626"/>
      <c r="T1879" s="626"/>
      <c r="U1879" s="626"/>
      <c r="V1879" s="626"/>
      <c r="W1879" s="626"/>
      <c r="X1879" s="626"/>
      <c r="Y1879" s="626"/>
      <c r="Z1879" s="626"/>
      <c r="AA1879" s="626"/>
      <c r="AB1879" s="626"/>
      <c r="AC1879" s="626"/>
      <c r="AD1879" s="626"/>
      <c r="AE1879" s="626"/>
      <c r="AF1879" s="626"/>
    </row>
    <row r="1880" spans="1:32" x14ac:dyDescent="0.25">
      <c r="A1880" s="626"/>
      <c r="B1880" s="626"/>
      <c r="F1880" s="626"/>
      <c r="H1880" s="626"/>
      <c r="I1880" s="626"/>
      <c r="J1880" s="626"/>
      <c r="K1880" s="627"/>
      <c r="L1880" s="677"/>
      <c r="M1880" s="626"/>
      <c r="N1880" s="626"/>
      <c r="O1880" s="626"/>
      <c r="P1880" s="626"/>
      <c r="Q1880" s="626"/>
      <c r="R1880" s="626"/>
      <c r="S1880" s="626"/>
      <c r="T1880" s="626"/>
      <c r="U1880" s="626"/>
      <c r="V1880" s="626"/>
      <c r="W1880" s="626"/>
      <c r="X1880" s="626"/>
      <c r="Y1880" s="626"/>
      <c r="Z1880" s="626"/>
      <c r="AA1880" s="626"/>
      <c r="AB1880" s="626"/>
      <c r="AC1880" s="626"/>
      <c r="AD1880" s="626"/>
      <c r="AE1880" s="626"/>
      <c r="AF1880" s="626"/>
    </row>
    <row r="1881" spans="1:32" x14ac:dyDescent="0.25">
      <c r="A1881" s="626"/>
      <c r="B1881" s="626"/>
      <c r="F1881" s="626"/>
      <c r="H1881" s="626"/>
      <c r="I1881" s="626"/>
      <c r="J1881" s="626"/>
      <c r="K1881" s="627"/>
      <c r="L1881" s="677"/>
      <c r="M1881" s="626"/>
      <c r="N1881" s="626"/>
      <c r="O1881" s="626"/>
      <c r="P1881" s="626"/>
      <c r="Q1881" s="626"/>
      <c r="R1881" s="626"/>
      <c r="S1881" s="626"/>
      <c r="T1881" s="626"/>
      <c r="U1881" s="626"/>
      <c r="V1881" s="626"/>
      <c r="W1881" s="626"/>
      <c r="X1881" s="626"/>
      <c r="Y1881" s="626"/>
      <c r="Z1881" s="626"/>
      <c r="AA1881" s="626"/>
      <c r="AB1881" s="626"/>
      <c r="AC1881" s="626"/>
      <c r="AD1881" s="626"/>
      <c r="AE1881" s="626"/>
      <c r="AF1881" s="626"/>
    </row>
    <row r="1882" spans="1:32" x14ac:dyDescent="0.25">
      <c r="A1882" s="626"/>
      <c r="B1882" s="626"/>
      <c r="F1882" s="626"/>
      <c r="H1882" s="626"/>
      <c r="I1882" s="626"/>
      <c r="J1882" s="626"/>
      <c r="K1882" s="627"/>
      <c r="L1882" s="677"/>
      <c r="M1882" s="626"/>
      <c r="N1882" s="626"/>
      <c r="O1882" s="626"/>
      <c r="P1882" s="626"/>
      <c r="Q1882" s="626"/>
      <c r="R1882" s="626"/>
      <c r="S1882" s="626"/>
      <c r="T1882" s="626"/>
      <c r="U1882" s="626"/>
      <c r="V1882" s="626"/>
      <c r="W1882" s="626"/>
      <c r="X1882" s="626"/>
      <c r="Y1882" s="626"/>
      <c r="Z1882" s="626"/>
      <c r="AA1882" s="626"/>
      <c r="AB1882" s="626"/>
      <c r="AC1882" s="626"/>
      <c r="AD1882" s="626"/>
      <c r="AE1882" s="626"/>
      <c r="AF1882" s="626"/>
    </row>
    <row r="1883" spans="1:32" x14ac:dyDescent="0.25">
      <c r="A1883" s="626"/>
      <c r="B1883" s="626"/>
      <c r="F1883" s="626"/>
      <c r="H1883" s="626"/>
      <c r="I1883" s="626"/>
      <c r="J1883" s="626"/>
      <c r="K1883" s="627"/>
      <c r="L1883" s="677"/>
      <c r="M1883" s="626"/>
      <c r="N1883" s="626"/>
      <c r="O1883" s="626"/>
      <c r="P1883" s="626"/>
      <c r="Q1883" s="626"/>
      <c r="R1883" s="626"/>
      <c r="S1883" s="626"/>
      <c r="T1883" s="626"/>
      <c r="U1883" s="626"/>
      <c r="V1883" s="626"/>
      <c r="W1883" s="626"/>
      <c r="X1883" s="626"/>
      <c r="Y1883" s="626"/>
      <c r="Z1883" s="626"/>
      <c r="AA1883" s="626"/>
      <c r="AB1883" s="626"/>
      <c r="AC1883" s="626"/>
      <c r="AD1883" s="626"/>
      <c r="AE1883" s="626"/>
      <c r="AF1883" s="626"/>
    </row>
    <row r="1884" spans="1:32" x14ac:dyDescent="0.25">
      <c r="A1884" s="626"/>
      <c r="B1884" s="626"/>
      <c r="F1884" s="626"/>
      <c r="H1884" s="626"/>
      <c r="I1884" s="626"/>
      <c r="J1884" s="626"/>
      <c r="K1884" s="627"/>
      <c r="L1884" s="677"/>
      <c r="M1884" s="626"/>
      <c r="N1884" s="626"/>
      <c r="O1884" s="626"/>
      <c r="P1884" s="626"/>
      <c r="Q1884" s="626"/>
      <c r="R1884" s="626"/>
      <c r="S1884" s="626"/>
      <c r="T1884" s="626"/>
      <c r="U1884" s="626"/>
      <c r="V1884" s="626"/>
      <c r="W1884" s="626"/>
      <c r="X1884" s="626"/>
      <c r="Y1884" s="626"/>
      <c r="Z1884" s="626"/>
      <c r="AA1884" s="626"/>
      <c r="AB1884" s="626"/>
      <c r="AC1884" s="626"/>
      <c r="AD1884" s="626"/>
      <c r="AE1884" s="626"/>
      <c r="AF1884" s="626"/>
    </row>
    <row r="1885" spans="1:32" x14ac:dyDescent="0.25">
      <c r="A1885" s="626"/>
      <c r="B1885" s="626"/>
      <c r="F1885" s="626"/>
      <c r="H1885" s="626"/>
      <c r="I1885" s="626"/>
      <c r="J1885" s="626"/>
      <c r="K1885" s="627"/>
      <c r="L1885" s="677"/>
      <c r="M1885" s="626"/>
      <c r="N1885" s="626"/>
      <c r="O1885" s="626"/>
      <c r="P1885" s="626"/>
      <c r="Q1885" s="626"/>
      <c r="R1885" s="626"/>
      <c r="S1885" s="626"/>
      <c r="T1885" s="626"/>
      <c r="U1885" s="626"/>
      <c r="V1885" s="626"/>
      <c r="W1885" s="626"/>
      <c r="X1885" s="626"/>
      <c r="Y1885" s="626"/>
      <c r="Z1885" s="626"/>
      <c r="AA1885" s="626"/>
      <c r="AB1885" s="626"/>
      <c r="AC1885" s="626"/>
      <c r="AD1885" s="626"/>
      <c r="AE1885" s="626"/>
      <c r="AF1885" s="626"/>
    </row>
    <row r="1886" spans="1:32" x14ac:dyDescent="0.25">
      <c r="A1886" s="626"/>
      <c r="B1886" s="626"/>
      <c r="F1886" s="626"/>
      <c r="H1886" s="626"/>
      <c r="I1886" s="626"/>
      <c r="J1886" s="626"/>
      <c r="K1886" s="627"/>
      <c r="L1886" s="677"/>
      <c r="M1886" s="626"/>
      <c r="N1886" s="626"/>
      <c r="O1886" s="626"/>
      <c r="P1886" s="626"/>
      <c r="Q1886" s="626"/>
      <c r="R1886" s="626"/>
      <c r="S1886" s="626"/>
      <c r="T1886" s="626"/>
      <c r="U1886" s="626"/>
      <c r="V1886" s="626"/>
      <c r="W1886" s="626"/>
      <c r="X1886" s="626"/>
      <c r="Y1886" s="626"/>
      <c r="Z1886" s="626"/>
      <c r="AA1886" s="626"/>
      <c r="AB1886" s="626"/>
      <c r="AC1886" s="626"/>
      <c r="AD1886" s="626"/>
      <c r="AE1886" s="626"/>
      <c r="AF1886" s="626"/>
    </row>
    <row r="1887" spans="1:32" x14ac:dyDescent="0.25">
      <c r="A1887" s="626"/>
      <c r="B1887" s="626"/>
      <c r="F1887" s="626"/>
      <c r="H1887" s="626"/>
      <c r="I1887" s="626"/>
      <c r="J1887" s="626"/>
      <c r="K1887" s="627"/>
      <c r="L1887" s="677"/>
      <c r="M1887" s="626"/>
      <c r="N1887" s="626"/>
      <c r="O1887" s="626"/>
      <c r="P1887" s="626"/>
      <c r="Q1887" s="626"/>
      <c r="R1887" s="626"/>
      <c r="S1887" s="626"/>
      <c r="T1887" s="626"/>
      <c r="U1887" s="626"/>
      <c r="V1887" s="626"/>
      <c r="W1887" s="626"/>
      <c r="X1887" s="626"/>
      <c r="Y1887" s="626"/>
      <c r="Z1887" s="626"/>
      <c r="AA1887" s="626"/>
      <c r="AB1887" s="626"/>
      <c r="AC1887" s="626"/>
      <c r="AD1887" s="626"/>
      <c r="AE1887" s="626"/>
      <c r="AF1887" s="626"/>
    </row>
    <row r="1888" spans="1:32" x14ac:dyDescent="0.25">
      <c r="A1888" s="626"/>
      <c r="B1888" s="626"/>
      <c r="F1888" s="626"/>
      <c r="H1888" s="626"/>
      <c r="I1888" s="626"/>
      <c r="J1888" s="626"/>
      <c r="K1888" s="627"/>
      <c r="L1888" s="677"/>
      <c r="M1888" s="626"/>
      <c r="N1888" s="626"/>
      <c r="O1888" s="626"/>
      <c r="P1888" s="626"/>
      <c r="Q1888" s="626"/>
      <c r="R1888" s="626"/>
      <c r="S1888" s="626"/>
      <c r="T1888" s="626"/>
      <c r="U1888" s="626"/>
      <c r="V1888" s="626"/>
      <c r="W1888" s="626"/>
      <c r="X1888" s="626"/>
      <c r="Y1888" s="626"/>
      <c r="Z1888" s="626"/>
      <c r="AA1888" s="626"/>
      <c r="AB1888" s="626"/>
      <c r="AC1888" s="626"/>
      <c r="AD1888" s="626"/>
      <c r="AE1888" s="626"/>
      <c r="AF1888" s="626"/>
    </row>
    <row r="1889" spans="1:32" x14ac:dyDescent="0.25">
      <c r="A1889" s="626"/>
      <c r="B1889" s="626"/>
      <c r="F1889" s="626"/>
      <c r="H1889" s="626"/>
      <c r="I1889" s="626"/>
      <c r="J1889" s="626"/>
      <c r="K1889" s="627"/>
      <c r="L1889" s="677"/>
      <c r="M1889" s="626"/>
      <c r="N1889" s="626"/>
      <c r="O1889" s="626"/>
      <c r="P1889" s="626"/>
      <c r="Q1889" s="626"/>
      <c r="R1889" s="626"/>
      <c r="S1889" s="626"/>
      <c r="T1889" s="626"/>
      <c r="U1889" s="626"/>
      <c r="V1889" s="626"/>
      <c r="W1889" s="626"/>
      <c r="X1889" s="626"/>
      <c r="Y1889" s="626"/>
      <c r="Z1889" s="626"/>
      <c r="AA1889" s="626"/>
      <c r="AB1889" s="626"/>
      <c r="AC1889" s="626"/>
      <c r="AD1889" s="626"/>
      <c r="AE1889" s="626"/>
      <c r="AF1889" s="626"/>
    </row>
    <row r="1890" spans="1:32" x14ac:dyDescent="0.25">
      <c r="A1890" s="626"/>
      <c r="B1890" s="626"/>
      <c r="F1890" s="626"/>
      <c r="H1890" s="626"/>
      <c r="I1890" s="626"/>
      <c r="J1890" s="626"/>
      <c r="K1890" s="627"/>
      <c r="L1890" s="677"/>
      <c r="M1890" s="626"/>
      <c r="N1890" s="626"/>
      <c r="O1890" s="626"/>
      <c r="P1890" s="626"/>
      <c r="Q1890" s="626"/>
      <c r="R1890" s="626"/>
      <c r="S1890" s="626"/>
      <c r="T1890" s="626"/>
      <c r="U1890" s="626"/>
      <c r="V1890" s="626"/>
      <c r="W1890" s="626"/>
      <c r="X1890" s="626"/>
      <c r="Y1890" s="626"/>
      <c r="Z1890" s="626"/>
      <c r="AA1890" s="626"/>
      <c r="AB1890" s="626"/>
      <c r="AC1890" s="626"/>
      <c r="AD1890" s="626"/>
      <c r="AE1890" s="626"/>
      <c r="AF1890" s="626"/>
    </row>
    <row r="1891" spans="1:32" x14ac:dyDescent="0.25">
      <c r="A1891" s="626"/>
      <c r="B1891" s="626"/>
      <c r="F1891" s="626"/>
      <c r="H1891" s="626"/>
      <c r="I1891" s="626"/>
      <c r="J1891" s="626"/>
      <c r="K1891" s="627"/>
      <c r="L1891" s="677"/>
      <c r="M1891" s="626"/>
      <c r="N1891" s="626"/>
      <c r="O1891" s="626"/>
      <c r="P1891" s="626"/>
      <c r="Q1891" s="626"/>
      <c r="R1891" s="626"/>
      <c r="S1891" s="626"/>
      <c r="T1891" s="626"/>
      <c r="U1891" s="626"/>
      <c r="V1891" s="626"/>
      <c r="W1891" s="626"/>
      <c r="X1891" s="626"/>
      <c r="Y1891" s="626"/>
      <c r="Z1891" s="626"/>
      <c r="AA1891" s="626"/>
      <c r="AB1891" s="626"/>
      <c r="AC1891" s="626"/>
      <c r="AD1891" s="626"/>
      <c r="AE1891" s="626"/>
      <c r="AF1891" s="626"/>
    </row>
    <row r="1892" spans="1:32" x14ac:dyDescent="0.25">
      <c r="A1892" s="626"/>
      <c r="B1892" s="626"/>
      <c r="F1892" s="626"/>
      <c r="H1892" s="626"/>
      <c r="I1892" s="626"/>
      <c r="J1892" s="626"/>
      <c r="K1892" s="627"/>
      <c r="L1892" s="677"/>
      <c r="M1892" s="626"/>
      <c r="N1892" s="626"/>
      <c r="O1892" s="626"/>
      <c r="P1892" s="626"/>
      <c r="Q1892" s="626"/>
      <c r="R1892" s="626"/>
      <c r="S1892" s="626"/>
      <c r="T1892" s="626"/>
      <c r="U1892" s="626"/>
      <c r="V1892" s="626"/>
      <c r="W1892" s="626"/>
      <c r="X1892" s="626"/>
      <c r="Y1892" s="626"/>
      <c r="Z1892" s="626"/>
      <c r="AA1892" s="626"/>
      <c r="AB1892" s="626"/>
      <c r="AC1892" s="626"/>
      <c r="AD1892" s="626"/>
      <c r="AE1892" s="626"/>
      <c r="AF1892" s="626"/>
    </row>
    <row r="1893" spans="1:32" x14ac:dyDescent="0.25">
      <c r="A1893" s="626"/>
      <c r="B1893" s="626"/>
      <c r="F1893" s="626"/>
      <c r="H1893" s="626"/>
      <c r="I1893" s="626"/>
      <c r="J1893" s="626"/>
      <c r="K1893" s="627"/>
      <c r="L1893" s="677"/>
      <c r="M1893" s="626"/>
      <c r="N1893" s="626"/>
      <c r="O1893" s="626"/>
      <c r="P1893" s="626"/>
      <c r="Q1893" s="626"/>
      <c r="R1893" s="626"/>
      <c r="S1893" s="626"/>
      <c r="T1893" s="626"/>
      <c r="U1893" s="626"/>
      <c r="V1893" s="626"/>
      <c r="W1893" s="626"/>
      <c r="X1893" s="626"/>
      <c r="Y1893" s="626"/>
      <c r="Z1893" s="626"/>
      <c r="AA1893" s="626"/>
      <c r="AB1893" s="626"/>
      <c r="AC1893" s="626"/>
      <c r="AD1893" s="626"/>
      <c r="AE1893" s="626"/>
      <c r="AF1893" s="626"/>
    </row>
    <row r="1894" spans="1:32" x14ac:dyDescent="0.25">
      <c r="A1894" s="626"/>
      <c r="B1894" s="626"/>
      <c r="F1894" s="626"/>
      <c r="H1894" s="626"/>
      <c r="I1894" s="626"/>
      <c r="J1894" s="626"/>
      <c r="K1894" s="627"/>
      <c r="L1894" s="677"/>
      <c r="M1894" s="626"/>
      <c r="N1894" s="626"/>
      <c r="O1894" s="626"/>
      <c r="P1894" s="626"/>
      <c r="Q1894" s="626"/>
      <c r="R1894" s="626"/>
      <c r="S1894" s="626"/>
      <c r="T1894" s="626"/>
      <c r="U1894" s="626"/>
      <c r="V1894" s="626"/>
      <c r="W1894" s="626"/>
      <c r="X1894" s="626"/>
      <c r="Y1894" s="626"/>
      <c r="Z1894" s="626"/>
      <c r="AA1894" s="626"/>
      <c r="AB1894" s="626"/>
      <c r="AC1894" s="626"/>
      <c r="AD1894" s="626"/>
      <c r="AE1894" s="626"/>
      <c r="AF1894" s="626"/>
    </row>
    <row r="1895" spans="1:32" x14ac:dyDescent="0.25">
      <c r="A1895" s="626"/>
      <c r="B1895" s="626"/>
      <c r="F1895" s="626"/>
      <c r="H1895" s="626"/>
      <c r="I1895" s="626"/>
      <c r="J1895" s="626"/>
      <c r="K1895" s="627"/>
      <c r="L1895" s="677"/>
      <c r="M1895" s="626"/>
      <c r="N1895" s="626"/>
      <c r="O1895" s="626"/>
      <c r="P1895" s="626"/>
      <c r="Q1895" s="626"/>
      <c r="R1895" s="626"/>
      <c r="S1895" s="626"/>
      <c r="T1895" s="626"/>
      <c r="U1895" s="626"/>
      <c r="V1895" s="626"/>
      <c r="W1895" s="626"/>
      <c r="X1895" s="626"/>
      <c r="Y1895" s="626"/>
      <c r="Z1895" s="626"/>
      <c r="AA1895" s="626"/>
      <c r="AB1895" s="626"/>
      <c r="AC1895" s="626"/>
      <c r="AD1895" s="626"/>
      <c r="AE1895" s="626"/>
      <c r="AF1895" s="626"/>
    </row>
    <row r="1896" spans="1:32" x14ac:dyDescent="0.25">
      <c r="A1896" s="626"/>
      <c r="B1896" s="626"/>
      <c r="F1896" s="626"/>
      <c r="H1896" s="626"/>
      <c r="I1896" s="626"/>
      <c r="J1896" s="626"/>
      <c r="K1896" s="627"/>
      <c r="L1896" s="677"/>
      <c r="M1896" s="626"/>
      <c r="N1896" s="626"/>
      <c r="O1896" s="626"/>
      <c r="P1896" s="626"/>
      <c r="Q1896" s="626"/>
      <c r="R1896" s="626"/>
      <c r="S1896" s="626"/>
      <c r="T1896" s="626"/>
      <c r="U1896" s="626"/>
      <c r="V1896" s="626"/>
      <c r="W1896" s="626"/>
      <c r="X1896" s="626"/>
      <c r="Y1896" s="626"/>
      <c r="Z1896" s="626"/>
      <c r="AA1896" s="626"/>
      <c r="AB1896" s="626"/>
      <c r="AC1896" s="626"/>
      <c r="AD1896" s="626"/>
      <c r="AE1896" s="626"/>
      <c r="AF1896" s="626"/>
    </row>
    <row r="1897" spans="1:32" x14ac:dyDescent="0.25">
      <c r="A1897" s="626"/>
      <c r="B1897" s="626"/>
      <c r="F1897" s="626"/>
      <c r="H1897" s="626"/>
      <c r="I1897" s="626"/>
      <c r="J1897" s="626"/>
      <c r="K1897" s="627"/>
      <c r="L1897" s="677"/>
      <c r="M1897" s="626"/>
      <c r="N1897" s="626"/>
      <c r="O1897" s="626"/>
      <c r="P1897" s="626"/>
      <c r="Q1897" s="626"/>
      <c r="R1897" s="626"/>
      <c r="S1897" s="626"/>
      <c r="T1897" s="626"/>
      <c r="U1897" s="626"/>
      <c r="V1897" s="626"/>
      <c r="W1897" s="626"/>
      <c r="X1897" s="626"/>
      <c r="Y1897" s="626"/>
      <c r="Z1897" s="626"/>
      <c r="AA1897" s="626"/>
      <c r="AB1897" s="626"/>
      <c r="AC1897" s="626"/>
      <c r="AD1897" s="626"/>
      <c r="AE1897" s="626"/>
      <c r="AF1897" s="626"/>
    </row>
    <row r="1898" spans="1:32" x14ac:dyDescent="0.25">
      <c r="A1898" s="626"/>
      <c r="B1898" s="626"/>
      <c r="F1898" s="626"/>
      <c r="H1898" s="626"/>
      <c r="I1898" s="626"/>
      <c r="J1898" s="626"/>
      <c r="K1898" s="627"/>
      <c r="L1898" s="677"/>
      <c r="M1898" s="626"/>
      <c r="N1898" s="626"/>
      <c r="O1898" s="626"/>
      <c r="P1898" s="626"/>
      <c r="Q1898" s="626"/>
      <c r="R1898" s="626"/>
      <c r="S1898" s="626"/>
      <c r="T1898" s="626"/>
      <c r="U1898" s="626"/>
      <c r="V1898" s="626"/>
      <c r="W1898" s="626"/>
      <c r="X1898" s="626"/>
      <c r="Y1898" s="626"/>
      <c r="Z1898" s="626"/>
      <c r="AA1898" s="626"/>
      <c r="AB1898" s="626"/>
      <c r="AC1898" s="626"/>
      <c r="AD1898" s="626"/>
      <c r="AE1898" s="626"/>
      <c r="AF1898" s="626"/>
    </row>
    <row r="1899" spans="1:32" x14ac:dyDescent="0.25">
      <c r="A1899" s="626"/>
      <c r="B1899" s="626"/>
      <c r="F1899" s="626"/>
      <c r="H1899" s="626"/>
      <c r="I1899" s="626"/>
      <c r="J1899" s="626"/>
      <c r="K1899" s="627"/>
      <c r="L1899" s="677"/>
      <c r="M1899" s="626"/>
      <c r="N1899" s="626"/>
      <c r="O1899" s="626"/>
      <c r="P1899" s="626"/>
      <c r="Q1899" s="626"/>
      <c r="R1899" s="626"/>
      <c r="S1899" s="626"/>
      <c r="T1899" s="626"/>
      <c r="U1899" s="626"/>
      <c r="V1899" s="626"/>
      <c r="W1899" s="626"/>
      <c r="X1899" s="626"/>
      <c r="Y1899" s="626"/>
      <c r="Z1899" s="626"/>
      <c r="AA1899" s="626"/>
      <c r="AB1899" s="626"/>
      <c r="AC1899" s="626"/>
      <c r="AD1899" s="626"/>
      <c r="AE1899" s="626"/>
      <c r="AF1899" s="626"/>
    </row>
    <row r="1900" spans="1:32" x14ac:dyDescent="0.25">
      <c r="A1900" s="626"/>
      <c r="B1900" s="626"/>
      <c r="F1900" s="626"/>
      <c r="H1900" s="626"/>
      <c r="I1900" s="626"/>
      <c r="J1900" s="626"/>
      <c r="K1900" s="627"/>
      <c r="L1900" s="677"/>
      <c r="M1900" s="626"/>
      <c r="N1900" s="626"/>
      <c r="O1900" s="626"/>
      <c r="P1900" s="626"/>
      <c r="Q1900" s="626"/>
      <c r="R1900" s="626"/>
      <c r="S1900" s="626"/>
      <c r="T1900" s="626"/>
      <c r="U1900" s="626"/>
      <c r="V1900" s="626"/>
      <c r="W1900" s="626"/>
      <c r="X1900" s="626"/>
      <c r="Y1900" s="626"/>
      <c r="Z1900" s="626"/>
      <c r="AA1900" s="626"/>
      <c r="AB1900" s="626"/>
      <c r="AC1900" s="626"/>
      <c r="AD1900" s="626"/>
      <c r="AE1900" s="626"/>
      <c r="AF1900" s="626"/>
    </row>
    <row r="1901" spans="1:32" x14ac:dyDescent="0.25">
      <c r="A1901" s="626"/>
      <c r="B1901" s="626"/>
      <c r="F1901" s="626"/>
      <c r="H1901" s="626"/>
      <c r="I1901" s="626"/>
      <c r="J1901" s="626"/>
      <c r="K1901" s="627"/>
      <c r="L1901" s="677"/>
      <c r="M1901" s="626"/>
      <c r="N1901" s="626"/>
      <c r="O1901" s="626"/>
      <c r="P1901" s="626"/>
      <c r="Q1901" s="626"/>
      <c r="R1901" s="626"/>
      <c r="S1901" s="626"/>
      <c r="T1901" s="626"/>
      <c r="U1901" s="626"/>
      <c r="V1901" s="626"/>
      <c r="W1901" s="626"/>
      <c r="X1901" s="626"/>
      <c r="Y1901" s="626"/>
      <c r="Z1901" s="626"/>
      <c r="AA1901" s="626"/>
      <c r="AB1901" s="626"/>
      <c r="AC1901" s="626"/>
      <c r="AD1901" s="626"/>
      <c r="AE1901" s="626"/>
      <c r="AF1901" s="626"/>
    </row>
    <row r="1902" spans="1:32" x14ac:dyDescent="0.25">
      <c r="A1902" s="626"/>
      <c r="B1902" s="626"/>
      <c r="F1902" s="626"/>
      <c r="H1902" s="626"/>
      <c r="I1902" s="626"/>
      <c r="J1902" s="626"/>
      <c r="K1902" s="627"/>
      <c r="L1902" s="677"/>
      <c r="M1902" s="626"/>
      <c r="N1902" s="626"/>
      <c r="O1902" s="626"/>
      <c r="P1902" s="626"/>
      <c r="Q1902" s="626"/>
      <c r="R1902" s="626"/>
      <c r="S1902" s="626"/>
      <c r="T1902" s="626"/>
      <c r="U1902" s="626"/>
      <c r="V1902" s="626"/>
      <c r="W1902" s="626"/>
      <c r="X1902" s="626"/>
      <c r="Y1902" s="626"/>
      <c r="Z1902" s="626"/>
      <c r="AA1902" s="626"/>
      <c r="AB1902" s="626"/>
      <c r="AC1902" s="626"/>
      <c r="AD1902" s="626"/>
      <c r="AE1902" s="626"/>
      <c r="AF1902" s="626"/>
    </row>
    <row r="1903" spans="1:32" x14ac:dyDescent="0.25">
      <c r="A1903" s="626"/>
      <c r="B1903" s="626"/>
      <c r="F1903" s="626"/>
      <c r="H1903" s="626"/>
      <c r="I1903" s="626"/>
      <c r="J1903" s="626"/>
      <c r="K1903" s="627"/>
      <c r="L1903" s="677"/>
      <c r="M1903" s="626"/>
      <c r="N1903" s="626"/>
      <c r="O1903" s="626"/>
      <c r="P1903" s="626"/>
      <c r="Q1903" s="626"/>
      <c r="R1903" s="626"/>
      <c r="S1903" s="626"/>
      <c r="T1903" s="626"/>
      <c r="U1903" s="626"/>
      <c r="V1903" s="626"/>
      <c r="W1903" s="626"/>
      <c r="X1903" s="626"/>
      <c r="Y1903" s="626"/>
      <c r="Z1903" s="626"/>
      <c r="AA1903" s="626"/>
      <c r="AB1903" s="626"/>
      <c r="AC1903" s="626"/>
      <c r="AD1903" s="626"/>
      <c r="AE1903" s="626"/>
      <c r="AF1903" s="626"/>
    </row>
    <row r="1904" spans="1:32" x14ac:dyDescent="0.25">
      <c r="A1904" s="626"/>
      <c r="B1904" s="626"/>
      <c r="F1904" s="626"/>
      <c r="H1904" s="626"/>
      <c r="I1904" s="626"/>
      <c r="J1904" s="626"/>
      <c r="K1904" s="627"/>
      <c r="L1904" s="677"/>
      <c r="M1904" s="626"/>
      <c r="N1904" s="626"/>
      <c r="O1904" s="626"/>
      <c r="P1904" s="626"/>
      <c r="Q1904" s="626"/>
      <c r="R1904" s="626"/>
      <c r="S1904" s="626"/>
      <c r="T1904" s="626"/>
      <c r="U1904" s="626"/>
      <c r="V1904" s="626"/>
      <c r="W1904" s="626"/>
      <c r="X1904" s="626"/>
      <c r="Y1904" s="626"/>
      <c r="Z1904" s="626"/>
      <c r="AA1904" s="626"/>
      <c r="AB1904" s="626"/>
      <c r="AC1904" s="626"/>
      <c r="AD1904" s="626"/>
      <c r="AE1904" s="626"/>
      <c r="AF1904" s="626"/>
    </row>
    <row r="1905" spans="1:32" x14ac:dyDescent="0.25">
      <c r="A1905" s="626"/>
      <c r="B1905" s="626"/>
      <c r="F1905" s="626"/>
      <c r="H1905" s="626"/>
      <c r="I1905" s="626"/>
      <c r="J1905" s="626"/>
      <c r="K1905" s="627"/>
      <c r="L1905" s="677"/>
      <c r="M1905" s="626"/>
      <c r="N1905" s="626"/>
      <c r="O1905" s="626"/>
      <c r="P1905" s="626"/>
      <c r="Q1905" s="626"/>
      <c r="R1905" s="626"/>
      <c r="S1905" s="626"/>
      <c r="T1905" s="626"/>
      <c r="U1905" s="626"/>
      <c r="V1905" s="626"/>
      <c r="W1905" s="626"/>
      <c r="X1905" s="626"/>
      <c r="Y1905" s="626"/>
      <c r="Z1905" s="626"/>
      <c r="AA1905" s="626"/>
      <c r="AB1905" s="626"/>
      <c r="AC1905" s="626"/>
      <c r="AD1905" s="626"/>
      <c r="AE1905" s="626"/>
      <c r="AF1905" s="626"/>
    </row>
    <row r="1906" spans="1:32" x14ac:dyDescent="0.25">
      <c r="A1906" s="626"/>
      <c r="B1906" s="626"/>
      <c r="F1906" s="626"/>
      <c r="H1906" s="626"/>
      <c r="I1906" s="626"/>
      <c r="J1906" s="626"/>
      <c r="K1906" s="627"/>
      <c r="L1906" s="677"/>
      <c r="M1906" s="626"/>
      <c r="N1906" s="626"/>
      <c r="O1906" s="626"/>
      <c r="P1906" s="626"/>
      <c r="Q1906" s="626"/>
      <c r="R1906" s="626"/>
      <c r="S1906" s="626"/>
      <c r="T1906" s="626"/>
      <c r="U1906" s="626"/>
      <c r="V1906" s="626"/>
      <c r="W1906" s="626"/>
      <c r="X1906" s="626"/>
      <c r="Y1906" s="626"/>
      <c r="Z1906" s="626"/>
      <c r="AA1906" s="626"/>
      <c r="AB1906" s="626"/>
      <c r="AC1906" s="626"/>
      <c r="AD1906" s="626"/>
      <c r="AE1906" s="626"/>
      <c r="AF1906" s="626"/>
    </row>
    <row r="1907" spans="1:32" x14ac:dyDescent="0.25">
      <c r="A1907" s="626"/>
      <c r="B1907" s="626"/>
      <c r="F1907" s="626"/>
      <c r="H1907" s="626"/>
      <c r="I1907" s="626"/>
      <c r="J1907" s="626"/>
      <c r="K1907" s="627"/>
      <c r="L1907" s="677"/>
      <c r="M1907" s="626"/>
      <c r="N1907" s="626"/>
      <c r="O1907" s="626"/>
      <c r="P1907" s="626"/>
      <c r="Q1907" s="626"/>
      <c r="R1907" s="626"/>
      <c r="S1907" s="626"/>
      <c r="T1907" s="626"/>
      <c r="U1907" s="626"/>
      <c r="V1907" s="626"/>
      <c r="W1907" s="626"/>
      <c r="X1907" s="626"/>
      <c r="Y1907" s="626"/>
      <c r="Z1907" s="626"/>
      <c r="AA1907" s="626"/>
      <c r="AB1907" s="626"/>
      <c r="AC1907" s="626"/>
      <c r="AD1907" s="626"/>
      <c r="AE1907" s="626"/>
      <c r="AF1907" s="626"/>
    </row>
    <row r="1908" spans="1:32" x14ac:dyDescent="0.25">
      <c r="A1908" s="626"/>
      <c r="B1908" s="626"/>
      <c r="F1908" s="626"/>
      <c r="H1908" s="626"/>
      <c r="I1908" s="626"/>
      <c r="J1908" s="626"/>
      <c r="K1908" s="627"/>
      <c r="L1908" s="677"/>
      <c r="M1908" s="626"/>
      <c r="N1908" s="626"/>
      <c r="O1908" s="626"/>
      <c r="P1908" s="626"/>
      <c r="Q1908" s="626"/>
      <c r="R1908" s="626"/>
      <c r="S1908" s="626"/>
      <c r="T1908" s="626"/>
      <c r="U1908" s="626"/>
      <c r="V1908" s="626"/>
      <c r="W1908" s="626"/>
      <c r="X1908" s="626"/>
      <c r="Y1908" s="626"/>
      <c r="Z1908" s="626"/>
      <c r="AA1908" s="626"/>
      <c r="AB1908" s="626"/>
      <c r="AC1908" s="626"/>
      <c r="AD1908" s="626"/>
      <c r="AE1908" s="626"/>
      <c r="AF1908" s="626"/>
    </row>
    <row r="1909" spans="1:32" x14ac:dyDescent="0.25">
      <c r="A1909" s="626"/>
      <c r="B1909" s="626"/>
      <c r="F1909" s="626"/>
      <c r="H1909" s="626"/>
      <c r="I1909" s="626"/>
      <c r="J1909" s="626"/>
      <c r="K1909" s="627"/>
      <c r="L1909" s="677"/>
      <c r="M1909" s="626"/>
      <c r="N1909" s="626"/>
      <c r="O1909" s="626"/>
      <c r="P1909" s="626"/>
      <c r="Q1909" s="626"/>
      <c r="R1909" s="626"/>
      <c r="S1909" s="626"/>
      <c r="T1909" s="626"/>
      <c r="U1909" s="626"/>
      <c r="V1909" s="626"/>
      <c r="W1909" s="626"/>
      <c r="X1909" s="626"/>
      <c r="Y1909" s="626"/>
      <c r="Z1909" s="626"/>
      <c r="AA1909" s="626"/>
      <c r="AB1909" s="626"/>
      <c r="AC1909" s="626"/>
      <c r="AD1909" s="626"/>
      <c r="AE1909" s="626"/>
      <c r="AF1909" s="626"/>
    </row>
    <row r="1910" spans="1:32" x14ac:dyDescent="0.25">
      <c r="A1910" s="626"/>
      <c r="B1910" s="626"/>
      <c r="F1910" s="626"/>
      <c r="H1910" s="626"/>
      <c r="I1910" s="626"/>
      <c r="J1910" s="626"/>
      <c r="K1910" s="627"/>
      <c r="L1910" s="677"/>
      <c r="M1910" s="626"/>
      <c r="N1910" s="626"/>
      <c r="O1910" s="626"/>
      <c r="P1910" s="626"/>
      <c r="Q1910" s="626"/>
      <c r="R1910" s="626"/>
      <c r="S1910" s="626"/>
      <c r="T1910" s="626"/>
      <c r="U1910" s="626"/>
      <c r="V1910" s="626"/>
      <c r="W1910" s="626"/>
      <c r="X1910" s="626"/>
      <c r="Y1910" s="626"/>
      <c r="Z1910" s="626"/>
      <c r="AA1910" s="626"/>
      <c r="AB1910" s="626"/>
      <c r="AC1910" s="626"/>
      <c r="AD1910" s="626"/>
      <c r="AE1910" s="626"/>
      <c r="AF1910" s="626"/>
    </row>
    <row r="1911" spans="1:32" x14ac:dyDescent="0.25">
      <c r="A1911" s="626"/>
      <c r="B1911" s="626"/>
      <c r="F1911" s="626"/>
      <c r="H1911" s="626"/>
      <c r="I1911" s="626"/>
      <c r="J1911" s="626"/>
      <c r="K1911" s="627"/>
      <c r="L1911" s="677"/>
      <c r="M1911" s="626"/>
      <c r="N1911" s="626"/>
      <c r="O1911" s="626"/>
      <c r="P1911" s="626"/>
      <c r="Q1911" s="626"/>
      <c r="R1911" s="626"/>
      <c r="S1911" s="626"/>
      <c r="T1911" s="626"/>
      <c r="U1911" s="626"/>
      <c r="V1911" s="626"/>
      <c r="W1911" s="626"/>
      <c r="X1911" s="626"/>
      <c r="Y1911" s="626"/>
      <c r="Z1911" s="626"/>
      <c r="AA1911" s="626"/>
      <c r="AB1911" s="626"/>
      <c r="AC1911" s="626"/>
      <c r="AD1911" s="626"/>
      <c r="AE1911" s="626"/>
      <c r="AF1911" s="626"/>
    </row>
    <row r="1912" spans="1:32" x14ac:dyDescent="0.25">
      <c r="A1912" s="626"/>
      <c r="B1912" s="626"/>
      <c r="F1912" s="626"/>
      <c r="H1912" s="626"/>
      <c r="I1912" s="626"/>
      <c r="J1912" s="626"/>
      <c r="K1912" s="627"/>
      <c r="L1912" s="677"/>
      <c r="M1912" s="626"/>
      <c r="N1912" s="626"/>
      <c r="O1912" s="626"/>
      <c r="P1912" s="626"/>
      <c r="Q1912" s="626"/>
      <c r="R1912" s="626"/>
      <c r="S1912" s="626"/>
      <c r="T1912" s="626"/>
      <c r="U1912" s="626"/>
      <c r="V1912" s="626"/>
      <c r="W1912" s="626"/>
      <c r="X1912" s="626"/>
      <c r="Y1912" s="626"/>
      <c r="Z1912" s="626"/>
      <c r="AA1912" s="626"/>
      <c r="AB1912" s="626"/>
      <c r="AC1912" s="626"/>
      <c r="AD1912" s="626"/>
      <c r="AE1912" s="626"/>
      <c r="AF1912" s="626"/>
    </row>
    <row r="1913" spans="1:32" x14ac:dyDescent="0.25">
      <c r="A1913" s="626"/>
      <c r="B1913" s="626"/>
      <c r="F1913" s="626"/>
      <c r="H1913" s="626"/>
      <c r="I1913" s="626"/>
      <c r="J1913" s="626"/>
      <c r="K1913" s="627"/>
      <c r="L1913" s="677"/>
      <c r="M1913" s="626"/>
      <c r="N1913" s="626"/>
      <c r="O1913" s="626"/>
      <c r="P1913" s="626"/>
      <c r="Q1913" s="626"/>
      <c r="R1913" s="626"/>
      <c r="S1913" s="626"/>
      <c r="T1913" s="626"/>
      <c r="U1913" s="626"/>
      <c r="V1913" s="626"/>
      <c r="W1913" s="626"/>
      <c r="X1913" s="626"/>
      <c r="Y1913" s="626"/>
      <c r="Z1913" s="626"/>
      <c r="AA1913" s="626"/>
      <c r="AB1913" s="626"/>
      <c r="AC1913" s="626"/>
      <c r="AD1913" s="626"/>
      <c r="AE1913" s="626"/>
      <c r="AF1913" s="626"/>
    </row>
    <row r="1914" spans="1:32" x14ac:dyDescent="0.25">
      <c r="A1914" s="626"/>
      <c r="B1914" s="626"/>
      <c r="F1914" s="626"/>
      <c r="H1914" s="626"/>
      <c r="I1914" s="626"/>
      <c r="J1914" s="626"/>
      <c r="K1914" s="627"/>
      <c r="L1914" s="677"/>
      <c r="M1914" s="626"/>
      <c r="N1914" s="626"/>
      <c r="O1914" s="626"/>
      <c r="P1914" s="626"/>
      <c r="Q1914" s="626"/>
      <c r="R1914" s="626"/>
      <c r="S1914" s="626"/>
      <c r="T1914" s="626"/>
      <c r="U1914" s="626"/>
      <c r="V1914" s="626"/>
      <c r="W1914" s="626"/>
      <c r="X1914" s="626"/>
      <c r="Y1914" s="626"/>
      <c r="Z1914" s="626"/>
      <c r="AA1914" s="626"/>
      <c r="AB1914" s="626"/>
      <c r="AC1914" s="626"/>
      <c r="AD1914" s="626"/>
      <c r="AE1914" s="626"/>
      <c r="AF1914" s="626"/>
    </row>
    <row r="1915" spans="1:32" x14ac:dyDescent="0.25">
      <c r="A1915" s="626"/>
      <c r="B1915" s="626"/>
      <c r="F1915" s="626"/>
      <c r="H1915" s="626"/>
      <c r="I1915" s="626"/>
      <c r="J1915" s="626"/>
      <c r="K1915" s="627"/>
      <c r="L1915" s="677"/>
      <c r="M1915" s="626"/>
      <c r="N1915" s="626"/>
      <c r="O1915" s="626"/>
      <c r="P1915" s="626"/>
      <c r="Q1915" s="626"/>
      <c r="R1915" s="626"/>
      <c r="S1915" s="626"/>
      <c r="T1915" s="626"/>
      <c r="U1915" s="626"/>
      <c r="V1915" s="626"/>
      <c r="W1915" s="626"/>
      <c r="X1915" s="626"/>
      <c r="Y1915" s="626"/>
      <c r="Z1915" s="626"/>
      <c r="AA1915" s="626"/>
      <c r="AB1915" s="626"/>
      <c r="AC1915" s="626"/>
      <c r="AD1915" s="626"/>
      <c r="AE1915" s="626"/>
      <c r="AF1915" s="626"/>
    </row>
    <row r="1916" spans="1:32" x14ac:dyDescent="0.25">
      <c r="A1916" s="626"/>
      <c r="B1916" s="626"/>
      <c r="F1916" s="626"/>
      <c r="H1916" s="626"/>
      <c r="I1916" s="626"/>
      <c r="J1916" s="626"/>
      <c r="K1916" s="627"/>
      <c r="L1916" s="677"/>
      <c r="M1916" s="626"/>
      <c r="N1916" s="626"/>
      <c r="O1916" s="626"/>
      <c r="P1916" s="626"/>
      <c r="Q1916" s="626"/>
      <c r="R1916" s="626"/>
      <c r="S1916" s="626"/>
      <c r="T1916" s="626"/>
      <c r="U1916" s="626"/>
      <c r="V1916" s="626"/>
      <c r="W1916" s="626"/>
      <c r="X1916" s="626"/>
      <c r="Y1916" s="626"/>
      <c r="Z1916" s="626"/>
      <c r="AA1916" s="626"/>
      <c r="AB1916" s="626"/>
      <c r="AC1916" s="626"/>
      <c r="AD1916" s="626"/>
      <c r="AE1916" s="626"/>
      <c r="AF1916" s="626"/>
    </row>
    <row r="1917" spans="1:32" x14ac:dyDescent="0.25">
      <c r="A1917" s="626"/>
      <c r="B1917" s="626"/>
      <c r="F1917" s="626"/>
      <c r="H1917" s="626"/>
      <c r="I1917" s="626"/>
      <c r="J1917" s="626"/>
      <c r="K1917" s="627"/>
      <c r="L1917" s="677"/>
      <c r="M1917" s="626"/>
      <c r="N1917" s="626"/>
      <c r="O1917" s="626"/>
      <c r="P1917" s="626"/>
      <c r="Q1917" s="626"/>
      <c r="R1917" s="626"/>
      <c r="S1917" s="626"/>
      <c r="T1917" s="626"/>
      <c r="U1917" s="626"/>
      <c r="V1917" s="626"/>
      <c r="W1917" s="626"/>
      <c r="X1917" s="626"/>
      <c r="Y1917" s="626"/>
      <c r="Z1917" s="626"/>
      <c r="AA1917" s="626"/>
      <c r="AB1917" s="626"/>
      <c r="AC1917" s="626"/>
      <c r="AD1917" s="626"/>
      <c r="AE1917" s="626"/>
      <c r="AF1917" s="626"/>
    </row>
    <row r="1918" spans="1:32" x14ac:dyDescent="0.25">
      <c r="A1918" s="626"/>
      <c r="B1918" s="626"/>
      <c r="F1918" s="626"/>
      <c r="H1918" s="626"/>
      <c r="I1918" s="626"/>
      <c r="J1918" s="626"/>
      <c r="K1918" s="627"/>
      <c r="L1918" s="677"/>
      <c r="M1918" s="626"/>
      <c r="N1918" s="626"/>
      <c r="O1918" s="626"/>
      <c r="P1918" s="626"/>
      <c r="Q1918" s="626"/>
      <c r="R1918" s="626"/>
      <c r="S1918" s="626"/>
      <c r="T1918" s="626"/>
      <c r="U1918" s="626"/>
      <c r="V1918" s="626"/>
      <c r="W1918" s="626"/>
      <c r="X1918" s="626"/>
      <c r="Y1918" s="626"/>
      <c r="Z1918" s="626"/>
      <c r="AA1918" s="626"/>
      <c r="AB1918" s="626"/>
      <c r="AC1918" s="626"/>
      <c r="AD1918" s="626"/>
      <c r="AE1918" s="626"/>
      <c r="AF1918" s="626"/>
    </row>
    <row r="1919" spans="1:32" x14ac:dyDescent="0.25">
      <c r="A1919" s="626"/>
      <c r="B1919" s="626"/>
      <c r="F1919" s="626"/>
      <c r="H1919" s="626"/>
      <c r="I1919" s="626"/>
      <c r="J1919" s="626"/>
      <c r="K1919" s="627"/>
      <c r="L1919" s="677"/>
      <c r="M1919" s="626"/>
      <c r="N1919" s="626"/>
      <c r="O1919" s="626"/>
      <c r="P1919" s="626"/>
      <c r="Q1919" s="626"/>
      <c r="R1919" s="626"/>
      <c r="S1919" s="626"/>
      <c r="T1919" s="626"/>
      <c r="U1919" s="626"/>
      <c r="V1919" s="626"/>
      <c r="W1919" s="626"/>
      <c r="X1919" s="626"/>
      <c r="Y1919" s="626"/>
      <c r="Z1919" s="626"/>
      <c r="AA1919" s="626"/>
      <c r="AB1919" s="626"/>
      <c r="AC1919" s="626"/>
      <c r="AD1919" s="626"/>
      <c r="AE1919" s="626"/>
      <c r="AF1919" s="626"/>
    </row>
    <row r="1920" spans="1:32" x14ac:dyDescent="0.25">
      <c r="A1920" s="626"/>
      <c r="B1920" s="626"/>
      <c r="F1920" s="626"/>
      <c r="H1920" s="626"/>
      <c r="I1920" s="626"/>
      <c r="J1920" s="626"/>
      <c r="K1920" s="627"/>
      <c r="L1920" s="677"/>
      <c r="M1920" s="626"/>
      <c r="N1920" s="626"/>
      <c r="O1920" s="626"/>
      <c r="P1920" s="626"/>
      <c r="Q1920" s="626"/>
      <c r="R1920" s="626"/>
      <c r="S1920" s="626"/>
      <c r="T1920" s="626"/>
      <c r="U1920" s="626"/>
      <c r="V1920" s="626"/>
      <c r="W1920" s="626"/>
      <c r="X1920" s="626"/>
      <c r="Y1920" s="626"/>
      <c r="Z1920" s="626"/>
      <c r="AA1920" s="626"/>
      <c r="AB1920" s="626"/>
      <c r="AC1920" s="626"/>
      <c r="AD1920" s="626"/>
      <c r="AE1920" s="626"/>
      <c r="AF1920" s="626"/>
    </row>
    <row r="1921" spans="1:32" x14ac:dyDescent="0.25">
      <c r="A1921" s="626"/>
      <c r="B1921" s="626"/>
      <c r="F1921" s="626"/>
      <c r="H1921" s="626"/>
      <c r="I1921" s="626"/>
      <c r="J1921" s="626"/>
      <c r="K1921" s="627"/>
      <c r="L1921" s="677"/>
      <c r="M1921" s="626"/>
      <c r="N1921" s="626"/>
      <c r="O1921" s="626"/>
      <c r="P1921" s="626"/>
      <c r="Q1921" s="626"/>
      <c r="R1921" s="626"/>
      <c r="S1921" s="626"/>
      <c r="T1921" s="626"/>
      <c r="U1921" s="626"/>
      <c r="V1921" s="626"/>
      <c r="W1921" s="626"/>
      <c r="X1921" s="626"/>
      <c r="Y1921" s="626"/>
      <c r="Z1921" s="626"/>
      <c r="AA1921" s="626"/>
      <c r="AB1921" s="626"/>
      <c r="AC1921" s="626"/>
      <c r="AD1921" s="626"/>
      <c r="AE1921" s="626"/>
      <c r="AF1921" s="626"/>
    </row>
    <row r="1922" spans="1:32" x14ac:dyDescent="0.25">
      <c r="A1922" s="626"/>
      <c r="B1922" s="626"/>
      <c r="F1922" s="626"/>
      <c r="H1922" s="626"/>
      <c r="I1922" s="626"/>
      <c r="J1922" s="626"/>
      <c r="K1922" s="627"/>
      <c r="L1922" s="677"/>
      <c r="M1922" s="626"/>
      <c r="N1922" s="626"/>
      <c r="O1922" s="626"/>
      <c r="P1922" s="626"/>
      <c r="Q1922" s="626"/>
      <c r="R1922" s="626"/>
      <c r="S1922" s="626"/>
      <c r="T1922" s="626"/>
      <c r="U1922" s="626"/>
      <c r="V1922" s="626"/>
      <c r="W1922" s="626"/>
      <c r="X1922" s="626"/>
      <c r="Y1922" s="626"/>
      <c r="Z1922" s="626"/>
      <c r="AA1922" s="626"/>
      <c r="AB1922" s="626"/>
      <c r="AC1922" s="626"/>
      <c r="AD1922" s="626"/>
      <c r="AE1922" s="626"/>
      <c r="AF1922" s="626"/>
    </row>
    <row r="1923" spans="1:32" x14ac:dyDescent="0.25">
      <c r="A1923" s="626"/>
      <c r="B1923" s="626"/>
      <c r="F1923" s="626"/>
      <c r="H1923" s="626"/>
      <c r="I1923" s="626"/>
      <c r="J1923" s="626"/>
      <c r="K1923" s="627"/>
      <c r="L1923" s="677"/>
      <c r="M1923" s="626"/>
      <c r="N1923" s="626"/>
      <c r="O1923" s="626"/>
      <c r="P1923" s="626"/>
      <c r="Q1923" s="626"/>
      <c r="R1923" s="626"/>
      <c r="S1923" s="626"/>
      <c r="T1923" s="626"/>
      <c r="U1923" s="626"/>
      <c r="V1923" s="626"/>
      <c r="W1923" s="626"/>
      <c r="X1923" s="626"/>
      <c r="Y1923" s="626"/>
      <c r="Z1923" s="626"/>
      <c r="AA1923" s="626"/>
      <c r="AB1923" s="626"/>
      <c r="AC1923" s="626"/>
      <c r="AD1923" s="626"/>
      <c r="AE1923" s="626"/>
      <c r="AF1923" s="626"/>
    </row>
    <row r="1924" spans="1:32" x14ac:dyDescent="0.25">
      <c r="A1924" s="626"/>
      <c r="B1924" s="626"/>
      <c r="F1924" s="626"/>
      <c r="H1924" s="626"/>
      <c r="I1924" s="626"/>
      <c r="J1924" s="626"/>
      <c r="K1924" s="627"/>
      <c r="L1924" s="677"/>
      <c r="M1924" s="626"/>
      <c r="N1924" s="626"/>
      <c r="O1924" s="626"/>
      <c r="P1924" s="626"/>
      <c r="Q1924" s="626"/>
      <c r="R1924" s="626"/>
      <c r="S1924" s="626"/>
      <c r="T1924" s="626"/>
      <c r="U1924" s="626"/>
      <c r="V1924" s="626"/>
      <c r="W1924" s="626"/>
      <c r="X1924" s="626"/>
      <c r="Y1924" s="626"/>
      <c r="Z1924" s="626"/>
      <c r="AA1924" s="626"/>
      <c r="AB1924" s="626"/>
      <c r="AC1924" s="626"/>
      <c r="AD1924" s="626"/>
      <c r="AE1924" s="626"/>
      <c r="AF1924" s="626"/>
    </row>
    <row r="1925" spans="1:32" x14ac:dyDescent="0.25">
      <c r="A1925" s="626"/>
      <c r="B1925" s="626"/>
      <c r="F1925" s="626"/>
      <c r="H1925" s="626"/>
      <c r="I1925" s="626"/>
      <c r="J1925" s="626"/>
      <c r="K1925" s="627"/>
      <c r="L1925" s="677"/>
      <c r="M1925" s="626"/>
      <c r="N1925" s="626"/>
      <c r="O1925" s="626"/>
      <c r="P1925" s="626"/>
      <c r="Q1925" s="626"/>
      <c r="R1925" s="626"/>
      <c r="S1925" s="626"/>
      <c r="T1925" s="626"/>
      <c r="U1925" s="626"/>
      <c r="V1925" s="626"/>
      <c r="W1925" s="626"/>
      <c r="X1925" s="626"/>
      <c r="Y1925" s="626"/>
      <c r="Z1925" s="626"/>
      <c r="AA1925" s="626"/>
      <c r="AB1925" s="626"/>
      <c r="AC1925" s="626"/>
      <c r="AD1925" s="626"/>
      <c r="AE1925" s="626"/>
      <c r="AF1925" s="626"/>
    </row>
    <row r="1926" spans="1:32" x14ac:dyDescent="0.25">
      <c r="A1926" s="626"/>
      <c r="B1926" s="626"/>
      <c r="F1926" s="626"/>
      <c r="H1926" s="626"/>
      <c r="I1926" s="626"/>
      <c r="J1926" s="626"/>
      <c r="K1926" s="627"/>
      <c r="L1926" s="677"/>
      <c r="M1926" s="626"/>
      <c r="N1926" s="626"/>
      <c r="O1926" s="626"/>
      <c r="P1926" s="626"/>
      <c r="Q1926" s="626"/>
      <c r="R1926" s="626"/>
      <c r="S1926" s="626"/>
      <c r="T1926" s="626"/>
      <c r="U1926" s="626"/>
      <c r="V1926" s="626"/>
      <c r="W1926" s="626"/>
      <c r="X1926" s="626"/>
      <c r="Y1926" s="626"/>
      <c r="Z1926" s="626"/>
      <c r="AA1926" s="626"/>
      <c r="AB1926" s="626"/>
      <c r="AC1926" s="626"/>
      <c r="AD1926" s="626"/>
      <c r="AE1926" s="626"/>
      <c r="AF1926" s="626"/>
    </row>
    <row r="1927" spans="1:32" x14ac:dyDescent="0.25">
      <c r="A1927" s="626"/>
      <c r="B1927" s="626"/>
      <c r="F1927" s="626"/>
      <c r="H1927" s="626"/>
      <c r="I1927" s="626"/>
      <c r="J1927" s="626"/>
      <c r="K1927" s="627"/>
      <c r="L1927" s="677"/>
      <c r="M1927" s="626"/>
      <c r="N1927" s="626"/>
      <c r="O1927" s="626"/>
      <c r="P1927" s="626"/>
      <c r="Q1927" s="626"/>
      <c r="R1927" s="626"/>
      <c r="S1927" s="626"/>
      <c r="T1927" s="626"/>
      <c r="U1927" s="626"/>
      <c r="V1927" s="626"/>
      <c r="W1927" s="626"/>
      <c r="X1927" s="626"/>
      <c r="Y1927" s="626"/>
      <c r="Z1927" s="626"/>
      <c r="AA1927" s="626"/>
      <c r="AB1927" s="626"/>
      <c r="AC1927" s="626"/>
      <c r="AD1927" s="626"/>
      <c r="AE1927" s="626"/>
      <c r="AF1927" s="626"/>
    </row>
    <row r="1928" spans="1:32" x14ac:dyDescent="0.25">
      <c r="A1928" s="626"/>
      <c r="B1928" s="626"/>
      <c r="F1928" s="626"/>
      <c r="H1928" s="626"/>
      <c r="I1928" s="626"/>
      <c r="J1928" s="626"/>
      <c r="K1928" s="627"/>
      <c r="L1928" s="677"/>
      <c r="M1928" s="626"/>
      <c r="N1928" s="626"/>
      <c r="O1928" s="626"/>
      <c r="P1928" s="626"/>
      <c r="Q1928" s="626"/>
      <c r="R1928" s="626"/>
      <c r="S1928" s="626"/>
      <c r="T1928" s="626"/>
      <c r="U1928" s="626"/>
      <c r="V1928" s="626"/>
      <c r="W1928" s="626"/>
      <c r="X1928" s="626"/>
      <c r="Y1928" s="626"/>
      <c r="Z1928" s="626"/>
      <c r="AA1928" s="626"/>
      <c r="AB1928" s="626"/>
      <c r="AC1928" s="626"/>
      <c r="AD1928" s="626"/>
      <c r="AE1928" s="626"/>
      <c r="AF1928" s="626"/>
    </row>
    <row r="1929" spans="1:32" x14ac:dyDescent="0.25">
      <c r="A1929" s="626"/>
      <c r="B1929" s="626"/>
      <c r="F1929" s="626"/>
      <c r="H1929" s="626"/>
      <c r="I1929" s="626"/>
      <c r="J1929" s="626"/>
      <c r="K1929" s="627"/>
      <c r="L1929" s="677"/>
      <c r="M1929" s="626"/>
      <c r="N1929" s="626"/>
      <c r="O1929" s="626"/>
      <c r="P1929" s="626"/>
      <c r="Q1929" s="626"/>
      <c r="R1929" s="626"/>
      <c r="S1929" s="626"/>
      <c r="T1929" s="626"/>
      <c r="U1929" s="626"/>
      <c r="V1929" s="626"/>
      <c r="W1929" s="626"/>
      <c r="X1929" s="626"/>
      <c r="Y1929" s="626"/>
      <c r="Z1929" s="626"/>
      <c r="AA1929" s="626"/>
      <c r="AB1929" s="626"/>
      <c r="AC1929" s="626"/>
      <c r="AD1929" s="626"/>
      <c r="AE1929" s="626"/>
      <c r="AF1929" s="626"/>
    </row>
    <row r="1930" spans="1:32" x14ac:dyDescent="0.25">
      <c r="A1930" s="626"/>
      <c r="B1930" s="626"/>
      <c r="F1930" s="626"/>
      <c r="H1930" s="626"/>
      <c r="I1930" s="626"/>
      <c r="J1930" s="626"/>
      <c r="K1930" s="627"/>
      <c r="L1930" s="677"/>
      <c r="M1930" s="626"/>
      <c r="N1930" s="626"/>
      <c r="O1930" s="626"/>
      <c r="P1930" s="626"/>
      <c r="Q1930" s="626"/>
      <c r="R1930" s="626"/>
      <c r="S1930" s="626"/>
      <c r="T1930" s="626"/>
      <c r="U1930" s="626"/>
      <c r="V1930" s="626"/>
      <c r="W1930" s="626"/>
      <c r="X1930" s="626"/>
      <c r="Y1930" s="626"/>
      <c r="Z1930" s="626"/>
      <c r="AA1930" s="626"/>
      <c r="AB1930" s="626"/>
      <c r="AC1930" s="626"/>
      <c r="AD1930" s="626"/>
      <c r="AE1930" s="626"/>
      <c r="AF1930" s="626"/>
    </row>
    <row r="1931" spans="1:32" x14ac:dyDescent="0.25">
      <c r="A1931" s="626"/>
      <c r="B1931" s="626"/>
      <c r="F1931" s="626"/>
      <c r="H1931" s="626"/>
      <c r="I1931" s="626"/>
      <c r="J1931" s="626"/>
      <c r="K1931" s="627"/>
      <c r="L1931" s="677"/>
      <c r="M1931" s="626"/>
      <c r="N1931" s="626"/>
      <c r="O1931" s="626"/>
      <c r="P1931" s="626"/>
      <c r="Q1931" s="626"/>
      <c r="R1931" s="626"/>
      <c r="S1931" s="626"/>
      <c r="T1931" s="626"/>
      <c r="U1931" s="626"/>
      <c r="V1931" s="626"/>
      <c r="W1931" s="626"/>
      <c r="X1931" s="626"/>
      <c r="Y1931" s="626"/>
      <c r="Z1931" s="626"/>
      <c r="AA1931" s="626"/>
      <c r="AB1931" s="626"/>
      <c r="AC1931" s="626"/>
      <c r="AD1931" s="626"/>
      <c r="AE1931" s="626"/>
      <c r="AF1931" s="626"/>
    </row>
    <row r="1932" spans="1:32" x14ac:dyDescent="0.25">
      <c r="A1932" s="626"/>
      <c r="B1932" s="626"/>
      <c r="F1932" s="626"/>
      <c r="H1932" s="626"/>
      <c r="I1932" s="626"/>
      <c r="J1932" s="626"/>
      <c r="K1932" s="627"/>
      <c r="L1932" s="677"/>
      <c r="M1932" s="626"/>
      <c r="N1932" s="626"/>
      <c r="O1932" s="626"/>
      <c r="P1932" s="626"/>
      <c r="Q1932" s="626"/>
      <c r="R1932" s="626"/>
      <c r="S1932" s="626"/>
      <c r="T1932" s="626"/>
      <c r="U1932" s="626"/>
      <c r="V1932" s="626"/>
      <c r="W1932" s="626"/>
      <c r="X1932" s="626"/>
      <c r="Y1932" s="626"/>
      <c r="Z1932" s="626"/>
      <c r="AA1932" s="626"/>
      <c r="AB1932" s="626"/>
      <c r="AC1932" s="626"/>
      <c r="AD1932" s="626"/>
      <c r="AE1932" s="626"/>
      <c r="AF1932" s="626"/>
    </row>
    <row r="1933" spans="1:32" x14ac:dyDescent="0.25">
      <c r="A1933" s="626"/>
      <c r="B1933" s="626"/>
      <c r="F1933" s="626"/>
      <c r="H1933" s="626"/>
      <c r="I1933" s="626"/>
      <c r="J1933" s="626"/>
      <c r="K1933" s="627"/>
      <c r="L1933" s="677"/>
      <c r="M1933" s="626"/>
      <c r="N1933" s="626"/>
      <c r="O1933" s="626"/>
      <c r="P1933" s="626"/>
      <c r="Q1933" s="626"/>
      <c r="R1933" s="626"/>
      <c r="S1933" s="626"/>
      <c r="T1933" s="626"/>
      <c r="U1933" s="626"/>
      <c r="V1933" s="626"/>
      <c r="W1933" s="626"/>
      <c r="X1933" s="626"/>
      <c r="Y1933" s="626"/>
      <c r="Z1933" s="626"/>
      <c r="AA1933" s="626"/>
      <c r="AB1933" s="626"/>
      <c r="AC1933" s="626"/>
      <c r="AD1933" s="626"/>
      <c r="AE1933" s="626"/>
      <c r="AF1933" s="626"/>
    </row>
    <row r="1934" spans="1:32" x14ac:dyDescent="0.25">
      <c r="A1934" s="626"/>
      <c r="B1934" s="626"/>
      <c r="F1934" s="626"/>
      <c r="H1934" s="626"/>
      <c r="I1934" s="626"/>
      <c r="J1934" s="626"/>
      <c r="K1934" s="627"/>
      <c r="L1934" s="677"/>
      <c r="M1934" s="626"/>
      <c r="N1934" s="626"/>
      <c r="O1934" s="626"/>
      <c r="P1934" s="626"/>
      <c r="Q1934" s="626"/>
      <c r="R1934" s="626"/>
      <c r="S1934" s="626"/>
      <c r="T1934" s="626"/>
      <c r="U1934" s="626"/>
      <c r="V1934" s="626"/>
      <c r="W1934" s="626"/>
      <c r="X1934" s="626"/>
      <c r="Y1934" s="626"/>
      <c r="Z1934" s="626"/>
      <c r="AA1934" s="626"/>
      <c r="AB1934" s="626"/>
      <c r="AC1934" s="626"/>
      <c r="AD1934" s="626"/>
      <c r="AE1934" s="626"/>
      <c r="AF1934" s="626"/>
    </row>
    <row r="1935" spans="1:32" x14ac:dyDescent="0.25">
      <c r="A1935" s="626"/>
      <c r="B1935" s="626"/>
      <c r="F1935" s="626"/>
      <c r="H1935" s="626"/>
      <c r="I1935" s="626"/>
      <c r="J1935" s="626"/>
      <c r="K1935" s="627"/>
      <c r="L1935" s="677"/>
      <c r="M1935" s="626"/>
      <c r="N1935" s="626"/>
      <c r="O1935" s="626"/>
      <c r="P1935" s="626"/>
      <c r="Q1935" s="626"/>
      <c r="R1935" s="626"/>
      <c r="S1935" s="626"/>
      <c r="T1935" s="626"/>
      <c r="U1935" s="626"/>
      <c r="V1935" s="626"/>
      <c r="W1935" s="626"/>
      <c r="X1935" s="626"/>
      <c r="Y1935" s="626"/>
      <c r="Z1935" s="626"/>
      <c r="AA1935" s="626"/>
      <c r="AB1935" s="626"/>
      <c r="AC1935" s="626"/>
      <c r="AD1935" s="626"/>
      <c r="AE1935" s="626"/>
      <c r="AF1935" s="626"/>
    </row>
    <row r="1936" spans="1:32" x14ac:dyDescent="0.25">
      <c r="A1936" s="626"/>
      <c r="B1936" s="626"/>
      <c r="F1936" s="626"/>
      <c r="H1936" s="626"/>
      <c r="I1936" s="626"/>
      <c r="J1936" s="626"/>
      <c r="K1936" s="627"/>
      <c r="L1936" s="677"/>
      <c r="M1936" s="626"/>
      <c r="N1936" s="626"/>
      <c r="O1936" s="626"/>
      <c r="P1936" s="626"/>
      <c r="Q1936" s="626"/>
      <c r="R1936" s="626"/>
      <c r="S1936" s="626"/>
      <c r="T1936" s="626"/>
      <c r="U1936" s="626"/>
      <c r="V1936" s="626"/>
      <c r="W1936" s="626"/>
      <c r="X1936" s="626"/>
      <c r="Y1936" s="626"/>
      <c r="Z1936" s="626"/>
      <c r="AA1936" s="626"/>
      <c r="AB1936" s="626"/>
      <c r="AC1936" s="626"/>
      <c r="AD1936" s="626"/>
      <c r="AE1936" s="626"/>
      <c r="AF1936" s="626"/>
    </row>
    <row r="1937" spans="1:32" x14ac:dyDescent="0.25">
      <c r="A1937" s="626"/>
      <c r="B1937" s="626"/>
      <c r="F1937" s="626"/>
      <c r="H1937" s="626"/>
      <c r="I1937" s="626"/>
      <c r="J1937" s="626"/>
      <c r="K1937" s="627"/>
      <c r="L1937" s="677"/>
      <c r="M1937" s="626"/>
      <c r="N1937" s="626"/>
      <c r="O1937" s="626"/>
      <c r="P1937" s="626"/>
      <c r="Q1937" s="626"/>
      <c r="R1937" s="626"/>
      <c r="S1937" s="626"/>
      <c r="T1937" s="626"/>
      <c r="U1937" s="626"/>
      <c r="V1937" s="626"/>
      <c r="W1937" s="626"/>
      <c r="X1937" s="626"/>
      <c r="Y1937" s="626"/>
      <c r="Z1937" s="626"/>
      <c r="AA1937" s="626"/>
      <c r="AB1937" s="626"/>
      <c r="AC1937" s="626"/>
      <c r="AD1937" s="626"/>
      <c r="AE1937" s="626"/>
      <c r="AF1937" s="626"/>
    </row>
    <row r="1938" spans="1:32" x14ac:dyDescent="0.25">
      <c r="A1938" s="626"/>
      <c r="B1938" s="626"/>
      <c r="F1938" s="626"/>
      <c r="H1938" s="626"/>
      <c r="I1938" s="626"/>
      <c r="J1938" s="626"/>
      <c r="K1938" s="627"/>
      <c r="L1938" s="677"/>
      <c r="M1938" s="626"/>
      <c r="N1938" s="626"/>
      <c r="O1938" s="626"/>
      <c r="P1938" s="626"/>
      <c r="Q1938" s="626"/>
      <c r="R1938" s="626"/>
      <c r="S1938" s="626"/>
      <c r="T1938" s="626"/>
      <c r="U1938" s="626"/>
      <c r="V1938" s="626"/>
      <c r="W1938" s="626"/>
      <c r="X1938" s="626"/>
      <c r="Y1938" s="626"/>
      <c r="Z1938" s="626"/>
      <c r="AA1938" s="626"/>
      <c r="AB1938" s="626"/>
      <c r="AC1938" s="626"/>
      <c r="AD1938" s="626"/>
      <c r="AE1938" s="626"/>
      <c r="AF1938" s="626"/>
    </row>
    <row r="1939" spans="1:32" x14ac:dyDescent="0.25">
      <c r="A1939" s="626"/>
      <c r="B1939" s="626"/>
      <c r="F1939" s="626"/>
      <c r="H1939" s="626"/>
      <c r="I1939" s="626"/>
      <c r="J1939" s="626"/>
      <c r="K1939" s="627"/>
      <c r="L1939" s="677"/>
      <c r="M1939" s="626"/>
      <c r="N1939" s="626"/>
      <c r="O1939" s="626"/>
      <c r="P1939" s="626"/>
      <c r="Q1939" s="626"/>
      <c r="R1939" s="626"/>
      <c r="S1939" s="626"/>
      <c r="T1939" s="626"/>
      <c r="U1939" s="626"/>
      <c r="V1939" s="626"/>
      <c r="W1939" s="626"/>
      <c r="X1939" s="626"/>
      <c r="Y1939" s="626"/>
      <c r="Z1939" s="626"/>
      <c r="AA1939" s="626"/>
      <c r="AB1939" s="626"/>
      <c r="AC1939" s="626"/>
      <c r="AD1939" s="626"/>
      <c r="AE1939" s="626"/>
      <c r="AF1939" s="626"/>
    </row>
    <row r="1940" spans="1:32" x14ac:dyDescent="0.25">
      <c r="A1940" s="626"/>
      <c r="B1940" s="626"/>
      <c r="F1940" s="626"/>
      <c r="H1940" s="626"/>
      <c r="I1940" s="626"/>
      <c r="J1940" s="626"/>
      <c r="K1940" s="627"/>
      <c r="L1940" s="677"/>
      <c r="M1940" s="626"/>
      <c r="N1940" s="626"/>
      <c r="O1940" s="626"/>
      <c r="P1940" s="626"/>
      <c r="Q1940" s="626"/>
      <c r="R1940" s="626"/>
      <c r="S1940" s="626"/>
      <c r="T1940" s="626"/>
      <c r="U1940" s="626"/>
      <c r="V1940" s="626"/>
      <c r="W1940" s="626"/>
      <c r="X1940" s="626"/>
      <c r="Y1940" s="626"/>
      <c r="Z1940" s="626"/>
      <c r="AA1940" s="626"/>
      <c r="AB1940" s="626"/>
      <c r="AC1940" s="626"/>
      <c r="AD1940" s="626"/>
      <c r="AE1940" s="626"/>
      <c r="AF1940" s="626"/>
    </row>
    <row r="1941" spans="1:32" x14ac:dyDescent="0.25">
      <c r="A1941" s="626"/>
      <c r="B1941" s="626"/>
      <c r="F1941" s="626"/>
      <c r="H1941" s="626"/>
      <c r="I1941" s="626"/>
      <c r="J1941" s="626"/>
      <c r="K1941" s="627"/>
      <c r="L1941" s="677"/>
      <c r="M1941" s="626"/>
      <c r="N1941" s="626"/>
      <c r="O1941" s="626"/>
      <c r="P1941" s="626"/>
      <c r="Q1941" s="626"/>
      <c r="R1941" s="626"/>
      <c r="S1941" s="626"/>
      <c r="T1941" s="626"/>
      <c r="U1941" s="626"/>
      <c r="V1941" s="626"/>
      <c r="W1941" s="626"/>
      <c r="X1941" s="626"/>
      <c r="Y1941" s="626"/>
      <c r="Z1941" s="626"/>
      <c r="AA1941" s="626"/>
      <c r="AB1941" s="626"/>
      <c r="AC1941" s="626"/>
      <c r="AD1941" s="626"/>
      <c r="AE1941" s="626"/>
      <c r="AF1941" s="626"/>
    </row>
    <row r="1942" spans="1:32" x14ac:dyDescent="0.25">
      <c r="A1942" s="626"/>
      <c r="B1942" s="626"/>
      <c r="F1942" s="626"/>
      <c r="H1942" s="626"/>
      <c r="I1942" s="626"/>
      <c r="J1942" s="626"/>
      <c r="K1942" s="627"/>
      <c r="L1942" s="677"/>
      <c r="M1942" s="626"/>
      <c r="N1942" s="626"/>
      <c r="O1942" s="626"/>
      <c r="P1942" s="626"/>
      <c r="Q1942" s="626"/>
      <c r="R1942" s="626"/>
      <c r="S1942" s="626"/>
      <c r="T1942" s="626"/>
      <c r="U1942" s="626"/>
      <c r="V1942" s="626"/>
      <c r="W1942" s="626"/>
      <c r="X1942" s="626"/>
      <c r="Y1942" s="626"/>
      <c r="Z1942" s="626"/>
      <c r="AA1942" s="626"/>
      <c r="AB1942" s="626"/>
      <c r="AC1942" s="626"/>
      <c r="AD1942" s="626"/>
      <c r="AE1942" s="626"/>
      <c r="AF1942" s="626"/>
    </row>
    <row r="1943" spans="1:32" x14ac:dyDescent="0.25">
      <c r="A1943" s="626"/>
      <c r="B1943" s="626"/>
      <c r="F1943" s="626"/>
      <c r="H1943" s="626"/>
      <c r="I1943" s="626"/>
      <c r="J1943" s="626"/>
      <c r="K1943" s="627"/>
      <c r="L1943" s="677"/>
      <c r="M1943" s="626"/>
      <c r="N1943" s="626"/>
      <c r="O1943" s="626"/>
      <c r="P1943" s="626"/>
      <c r="Q1943" s="626"/>
      <c r="R1943" s="626"/>
      <c r="S1943" s="626"/>
      <c r="T1943" s="626"/>
      <c r="U1943" s="626"/>
      <c r="V1943" s="626"/>
      <c r="W1943" s="626"/>
      <c r="X1943" s="626"/>
      <c r="Y1943" s="626"/>
      <c r="Z1943" s="626"/>
      <c r="AA1943" s="626"/>
      <c r="AB1943" s="626"/>
      <c r="AC1943" s="626"/>
      <c r="AD1943" s="626"/>
      <c r="AE1943" s="626"/>
      <c r="AF1943" s="626"/>
    </row>
    <row r="1944" spans="1:32" x14ac:dyDescent="0.25">
      <c r="A1944" s="626"/>
      <c r="B1944" s="626"/>
      <c r="F1944" s="626"/>
      <c r="H1944" s="626"/>
      <c r="I1944" s="626"/>
      <c r="J1944" s="626"/>
      <c r="K1944" s="627"/>
      <c r="L1944" s="677"/>
      <c r="M1944" s="626"/>
      <c r="N1944" s="626"/>
      <c r="O1944" s="626"/>
      <c r="P1944" s="626"/>
      <c r="Q1944" s="626"/>
      <c r="R1944" s="626"/>
      <c r="S1944" s="626"/>
      <c r="T1944" s="626"/>
      <c r="U1944" s="626"/>
      <c r="V1944" s="626"/>
      <c r="W1944" s="626"/>
      <c r="X1944" s="626"/>
      <c r="Y1944" s="626"/>
      <c r="Z1944" s="626"/>
      <c r="AA1944" s="626"/>
      <c r="AB1944" s="626"/>
      <c r="AC1944" s="626"/>
      <c r="AD1944" s="626"/>
      <c r="AE1944" s="626"/>
      <c r="AF1944" s="626"/>
    </row>
    <row r="1945" spans="1:32" x14ac:dyDescent="0.25">
      <c r="A1945" s="626"/>
      <c r="B1945" s="626"/>
      <c r="F1945" s="626"/>
      <c r="H1945" s="626"/>
      <c r="I1945" s="626"/>
      <c r="J1945" s="626"/>
      <c r="K1945" s="627"/>
      <c r="L1945" s="677"/>
      <c r="M1945" s="626"/>
      <c r="N1945" s="626"/>
      <c r="O1945" s="626"/>
      <c r="P1945" s="626"/>
      <c r="Q1945" s="626"/>
      <c r="R1945" s="626"/>
      <c r="S1945" s="626"/>
      <c r="T1945" s="626"/>
      <c r="U1945" s="626"/>
      <c r="V1945" s="626"/>
      <c r="W1945" s="626"/>
      <c r="X1945" s="626"/>
      <c r="Y1945" s="626"/>
      <c r="Z1945" s="626"/>
      <c r="AA1945" s="626"/>
      <c r="AB1945" s="626"/>
      <c r="AC1945" s="626"/>
      <c r="AD1945" s="626"/>
      <c r="AE1945" s="626"/>
      <c r="AF1945" s="626"/>
    </row>
    <row r="1946" spans="1:32" x14ac:dyDescent="0.25">
      <c r="A1946" s="626"/>
      <c r="B1946" s="626"/>
      <c r="F1946" s="626"/>
      <c r="H1946" s="626"/>
      <c r="I1946" s="626"/>
      <c r="J1946" s="626"/>
      <c r="K1946" s="627"/>
      <c r="L1946" s="677"/>
      <c r="M1946" s="626"/>
      <c r="N1946" s="626"/>
      <c r="O1946" s="626"/>
      <c r="P1946" s="626"/>
      <c r="Q1946" s="626"/>
      <c r="R1946" s="626"/>
      <c r="S1946" s="626"/>
      <c r="T1946" s="626"/>
      <c r="U1946" s="626"/>
      <c r="V1946" s="626"/>
      <c r="W1946" s="626"/>
      <c r="X1946" s="626"/>
      <c r="Y1946" s="626"/>
      <c r="Z1946" s="626"/>
      <c r="AA1946" s="626"/>
      <c r="AB1946" s="626"/>
      <c r="AC1946" s="626"/>
      <c r="AD1946" s="626"/>
      <c r="AE1946" s="626"/>
      <c r="AF1946" s="626"/>
    </row>
    <row r="1947" spans="1:32" x14ac:dyDescent="0.25">
      <c r="A1947" s="626"/>
      <c r="B1947" s="626"/>
      <c r="F1947" s="626"/>
      <c r="H1947" s="626"/>
      <c r="I1947" s="626"/>
      <c r="J1947" s="626"/>
      <c r="K1947" s="627"/>
      <c r="L1947" s="677"/>
      <c r="M1947" s="626"/>
      <c r="N1947" s="626"/>
      <c r="O1947" s="626"/>
      <c r="P1947" s="626"/>
      <c r="Q1947" s="626"/>
      <c r="R1947" s="626"/>
      <c r="S1947" s="626"/>
      <c r="T1947" s="626"/>
      <c r="U1947" s="626"/>
      <c r="V1947" s="626"/>
      <c r="W1947" s="626"/>
      <c r="X1947" s="626"/>
      <c r="Y1947" s="626"/>
      <c r="Z1947" s="626"/>
      <c r="AA1947" s="626"/>
      <c r="AB1947" s="626"/>
      <c r="AC1947" s="626"/>
      <c r="AD1947" s="626"/>
      <c r="AE1947" s="626"/>
      <c r="AF1947" s="626"/>
    </row>
    <row r="1948" spans="1:32" x14ac:dyDescent="0.25">
      <c r="A1948" s="626"/>
      <c r="B1948" s="626"/>
      <c r="F1948" s="626"/>
      <c r="H1948" s="626"/>
      <c r="I1948" s="626"/>
      <c r="J1948" s="626"/>
      <c r="K1948" s="627"/>
      <c r="L1948" s="677"/>
      <c r="M1948" s="626"/>
      <c r="N1948" s="626"/>
      <c r="O1948" s="626"/>
      <c r="P1948" s="626"/>
      <c r="Q1948" s="626"/>
      <c r="R1948" s="626"/>
      <c r="S1948" s="626"/>
      <c r="T1948" s="626"/>
      <c r="U1948" s="626"/>
      <c r="V1948" s="626"/>
      <c r="W1948" s="626"/>
      <c r="X1948" s="626"/>
      <c r="Y1948" s="626"/>
      <c r="Z1948" s="626"/>
      <c r="AA1948" s="626"/>
      <c r="AB1948" s="626"/>
      <c r="AC1948" s="626"/>
      <c r="AD1948" s="626"/>
      <c r="AE1948" s="626"/>
      <c r="AF1948" s="626"/>
    </row>
    <row r="1949" spans="1:32" x14ac:dyDescent="0.25">
      <c r="A1949" s="626"/>
      <c r="B1949" s="626"/>
      <c r="F1949" s="626"/>
      <c r="H1949" s="626"/>
      <c r="I1949" s="626"/>
      <c r="J1949" s="626"/>
      <c r="K1949" s="627"/>
      <c r="L1949" s="677"/>
      <c r="M1949" s="626"/>
      <c r="N1949" s="626"/>
      <c r="O1949" s="626"/>
      <c r="P1949" s="626"/>
      <c r="Q1949" s="626"/>
      <c r="R1949" s="626"/>
      <c r="S1949" s="626"/>
      <c r="T1949" s="626"/>
      <c r="U1949" s="626"/>
      <c r="V1949" s="626"/>
      <c r="W1949" s="626"/>
      <c r="X1949" s="626"/>
      <c r="Y1949" s="626"/>
      <c r="Z1949" s="626"/>
      <c r="AA1949" s="626"/>
      <c r="AB1949" s="626"/>
      <c r="AC1949" s="626"/>
      <c r="AD1949" s="626"/>
      <c r="AE1949" s="626"/>
      <c r="AF1949" s="626"/>
    </row>
    <row r="1950" spans="1:32" x14ac:dyDescent="0.25">
      <c r="A1950" s="626"/>
      <c r="B1950" s="626"/>
      <c r="F1950" s="626"/>
      <c r="H1950" s="626"/>
      <c r="I1950" s="626"/>
      <c r="J1950" s="626"/>
      <c r="K1950" s="627"/>
      <c r="L1950" s="677"/>
      <c r="M1950" s="626"/>
      <c r="N1950" s="626"/>
      <c r="O1950" s="626"/>
      <c r="P1950" s="626"/>
      <c r="Q1950" s="626"/>
      <c r="R1950" s="626"/>
      <c r="S1950" s="626"/>
      <c r="T1950" s="626"/>
      <c r="U1950" s="626"/>
      <c r="V1950" s="626"/>
      <c r="W1950" s="626"/>
      <c r="X1950" s="626"/>
      <c r="Y1950" s="626"/>
      <c r="Z1950" s="626"/>
      <c r="AA1950" s="626"/>
      <c r="AB1950" s="626"/>
      <c r="AC1950" s="626"/>
      <c r="AD1950" s="626"/>
      <c r="AE1950" s="626"/>
      <c r="AF1950" s="626"/>
    </row>
    <row r="1951" spans="1:32" x14ac:dyDescent="0.25">
      <c r="A1951" s="626"/>
      <c r="B1951" s="626"/>
      <c r="F1951" s="626"/>
      <c r="H1951" s="626"/>
      <c r="I1951" s="626"/>
      <c r="J1951" s="626"/>
      <c r="K1951" s="627"/>
      <c r="L1951" s="677"/>
      <c r="M1951" s="626"/>
      <c r="N1951" s="626"/>
      <c r="O1951" s="626"/>
      <c r="P1951" s="626"/>
      <c r="Q1951" s="626"/>
      <c r="R1951" s="626"/>
      <c r="S1951" s="626"/>
      <c r="T1951" s="626"/>
      <c r="U1951" s="626"/>
      <c r="V1951" s="626"/>
      <c r="W1951" s="626"/>
      <c r="X1951" s="626"/>
      <c r="Y1951" s="626"/>
      <c r="Z1951" s="626"/>
      <c r="AA1951" s="626"/>
      <c r="AB1951" s="626"/>
      <c r="AC1951" s="626"/>
      <c r="AD1951" s="626"/>
      <c r="AE1951" s="626"/>
      <c r="AF1951" s="626"/>
    </row>
    <row r="1952" spans="1:32" x14ac:dyDescent="0.25">
      <c r="A1952" s="626"/>
      <c r="B1952" s="626"/>
      <c r="F1952" s="626"/>
      <c r="H1952" s="626"/>
      <c r="I1952" s="626"/>
      <c r="J1952" s="626"/>
      <c r="K1952" s="627"/>
      <c r="L1952" s="677"/>
      <c r="M1952" s="626"/>
      <c r="N1952" s="626"/>
      <c r="O1952" s="626"/>
      <c r="P1952" s="626"/>
      <c r="Q1952" s="626"/>
      <c r="R1952" s="626"/>
      <c r="S1952" s="626"/>
      <c r="T1952" s="626"/>
      <c r="U1952" s="626"/>
      <c r="V1952" s="626"/>
      <c r="W1952" s="626"/>
      <c r="X1952" s="626"/>
      <c r="Y1952" s="626"/>
      <c r="Z1952" s="626"/>
      <c r="AA1952" s="626"/>
      <c r="AB1952" s="626"/>
      <c r="AC1952" s="626"/>
      <c r="AD1952" s="626"/>
      <c r="AE1952" s="626"/>
      <c r="AF1952" s="626"/>
    </row>
    <row r="1953" spans="1:32" x14ac:dyDescent="0.25">
      <c r="A1953" s="626"/>
      <c r="B1953" s="626"/>
      <c r="F1953" s="626"/>
      <c r="H1953" s="626"/>
      <c r="I1953" s="626"/>
      <c r="J1953" s="626"/>
      <c r="K1953" s="627"/>
      <c r="L1953" s="677"/>
      <c r="M1953" s="626"/>
      <c r="N1953" s="626"/>
      <c r="O1953" s="626"/>
      <c r="P1953" s="626"/>
      <c r="Q1953" s="626"/>
      <c r="R1953" s="626"/>
      <c r="S1953" s="626"/>
      <c r="T1953" s="626"/>
      <c r="U1953" s="626"/>
      <c r="V1953" s="626"/>
      <c r="W1953" s="626"/>
      <c r="X1953" s="626"/>
      <c r="Y1953" s="626"/>
      <c r="Z1953" s="626"/>
      <c r="AA1953" s="626"/>
      <c r="AB1953" s="626"/>
      <c r="AC1953" s="626"/>
      <c r="AD1953" s="626"/>
      <c r="AE1953" s="626"/>
      <c r="AF1953" s="626"/>
    </row>
    <row r="1954" spans="1:32" x14ac:dyDescent="0.25">
      <c r="A1954" s="626"/>
      <c r="B1954" s="626"/>
      <c r="F1954" s="626"/>
      <c r="H1954" s="626"/>
      <c r="I1954" s="626"/>
      <c r="J1954" s="626"/>
      <c r="K1954" s="627"/>
      <c r="L1954" s="677"/>
      <c r="M1954" s="626"/>
      <c r="N1954" s="626"/>
      <c r="O1954" s="626"/>
      <c r="P1954" s="626"/>
      <c r="Q1954" s="626"/>
      <c r="R1954" s="626"/>
      <c r="S1954" s="626"/>
      <c r="T1954" s="626"/>
      <c r="U1954" s="626"/>
      <c r="V1954" s="626"/>
      <c r="W1954" s="626"/>
      <c r="X1954" s="626"/>
      <c r="Y1954" s="626"/>
      <c r="Z1954" s="626"/>
      <c r="AA1954" s="626"/>
      <c r="AB1954" s="626"/>
      <c r="AC1954" s="626"/>
      <c r="AD1954" s="626"/>
      <c r="AE1954" s="626"/>
      <c r="AF1954" s="626"/>
    </row>
    <row r="1955" spans="1:32" x14ac:dyDescent="0.25">
      <c r="A1955" s="626"/>
      <c r="B1955" s="626"/>
      <c r="F1955" s="626"/>
      <c r="H1955" s="626"/>
      <c r="I1955" s="626"/>
      <c r="J1955" s="626"/>
      <c r="K1955" s="627"/>
      <c r="L1955" s="677"/>
      <c r="M1955" s="626"/>
      <c r="N1955" s="626"/>
      <c r="O1955" s="626"/>
      <c r="P1955" s="626"/>
      <c r="Q1955" s="626"/>
      <c r="R1955" s="626"/>
      <c r="S1955" s="626"/>
      <c r="T1955" s="626"/>
      <c r="U1955" s="626"/>
      <c r="V1955" s="626"/>
      <c r="W1955" s="626"/>
      <c r="X1955" s="626"/>
      <c r="Y1955" s="626"/>
      <c r="Z1955" s="626"/>
      <c r="AA1955" s="626"/>
      <c r="AB1955" s="626"/>
      <c r="AC1955" s="626"/>
      <c r="AD1955" s="626"/>
      <c r="AE1955" s="626"/>
      <c r="AF1955" s="626"/>
    </row>
    <row r="1956" spans="1:32" x14ac:dyDescent="0.25">
      <c r="A1956" s="626"/>
      <c r="B1956" s="626"/>
      <c r="F1956" s="626"/>
      <c r="H1956" s="626"/>
      <c r="I1956" s="626"/>
      <c r="J1956" s="626"/>
      <c r="K1956" s="627"/>
      <c r="L1956" s="677"/>
      <c r="M1956" s="626"/>
      <c r="N1956" s="626"/>
      <c r="O1956" s="626"/>
      <c r="P1956" s="626"/>
      <c r="Q1956" s="626"/>
      <c r="R1956" s="626"/>
      <c r="S1956" s="626"/>
      <c r="T1956" s="626"/>
      <c r="U1956" s="626"/>
      <c r="V1956" s="626"/>
      <c r="W1956" s="626"/>
      <c r="X1956" s="626"/>
      <c r="Y1956" s="626"/>
      <c r="Z1956" s="626"/>
      <c r="AA1956" s="626"/>
      <c r="AB1956" s="626"/>
      <c r="AC1956" s="626"/>
      <c r="AD1956" s="626"/>
      <c r="AE1956" s="626"/>
      <c r="AF1956" s="626"/>
    </row>
    <row r="1957" spans="1:32" x14ac:dyDescent="0.25">
      <c r="A1957" s="626"/>
      <c r="B1957" s="626"/>
      <c r="F1957" s="626"/>
      <c r="H1957" s="626"/>
      <c r="I1957" s="626"/>
      <c r="J1957" s="626"/>
      <c r="K1957" s="627"/>
      <c r="L1957" s="677"/>
      <c r="M1957" s="626"/>
      <c r="N1957" s="626"/>
      <c r="O1957" s="626"/>
      <c r="P1957" s="626"/>
      <c r="Q1957" s="626"/>
      <c r="R1957" s="626"/>
      <c r="S1957" s="626"/>
      <c r="T1957" s="626"/>
      <c r="U1957" s="626"/>
      <c r="V1957" s="626"/>
      <c r="W1957" s="626"/>
      <c r="X1957" s="626"/>
      <c r="Y1957" s="626"/>
      <c r="Z1957" s="626"/>
      <c r="AA1957" s="626"/>
      <c r="AB1957" s="626"/>
      <c r="AC1957" s="626"/>
      <c r="AD1957" s="626"/>
      <c r="AE1957" s="626"/>
      <c r="AF1957" s="626"/>
    </row>
    <row r="1958" spans="1:32" x14ac:dyDescent="0.25">
      <c r="A1958" s="626"/>
      <c r="B1958" s="626"/>
      <c r="F1958" s="626"/>
      <c r="H1958" s="626"/>
      <c r="I1958" s="626"/>
      <c r="J1958" s="626"/>
      <c r="K1958" s="627"/>
      <c r="L1958" s="677"/>
      <c r="M1958" s="626"/>
      <c r="N1958" s="626"/>
      <c r="O1958" s="626"/>
      <c r="P1958" s="626"/>
      <c r="Q1958" s="626"/>
      <c r="R1958" s="626"/>
      <c r="S1958" s="626"/>
      <c r="T1958" s="626"/>
      <c r="U1958" s="626"/>
      <c r="V1958" s="626"/>
      <c r="W1958" s="626"/>
      <c r="X1958" s="626"/>
      <c r="Y1958" s="626"/>
      <c r="Z1958" s="626"/>
      <c r="AA1958" s="626"/>
      <c r="AB1958" s="626"/>
      <c r="AC1958" s="626"/>
      <c r="AD1958" s="626"/>
      <c r="AE1958" s="626"/>
      <c r="AF1958" s="626"/>
    </row>
    <row r="1959" spans="1:32" x14ac:dyDescent="0.25">
      <c r="A1959" s="626"/>
      <c r="B1959" s="626"/>
      <c r="F1959" s="626"/>
      <c r="H1959" s="626"/>
      <c r="I1959" s="626"/>
      <c r="J1959" s="626"/>
      <c r="K1959" s="627"/>
      <c r="L1959" s="677"/>
      <c r="M1959" s="626"/>
      <c r="N1959" s="626"/>
      <c r="O1959" s="626"/>
      <c r="P1959" s="626"/>
      <c r="Q1959" s="626"/>
      <c r="R1959" s="626"/>
      <c r="S1959" s="626"/>
      <c r="T1959" s="626"/>
      <c r="U1959" s="626"/>
      <c r="V1959" s="626"/>
      <c r="W1959" s="626"/>
      <c r="X1959" s="626"/>
      <c r="Y1959" s="626"/>
      <c r="Z1959" s="626"/>
      <c r="AA1959" s="626"/>
      <c r="AB1959" s="626"/>
      <c r="AC1959" s="626"/>
      <c r="AD1959" s="626"/>
      <c r="AE1959" s="626"/>
      <c r="AF1959" s="626"/>
    </row>
    <row r="1960" spans="1:32" x14ac:dyDescent="0.25">
      <c r="A1960" s="626"/>
      <c r="B1960" s="626"/>
      <c r="F1960" s="626"/>
      <c r="H1960" s="626"/>
      <c r="I1960" s="626"/>
      <c r="J1960" s="626"/>
      <c r="K1960" s="627"/>
      <c r="L1960" s="677"/>
      <c r="M1960" s="626"/>
      <c r="N1960" s="626"/>
      <c r="O1960" s="626"/>
      <c r="P1960" s="626"/>
      <c r="Q1960" s="626"/>
      <c r="R1960" s="626"/>
      <c r="S1960" s="626"/>
      <c r="T1960" s="626"/>
      <c r="U1960" s="626"/>
      <c r="V1960" s="626"/>
      <c r="W1960" s="626"/>
      <c r="X1960" s="626"/>
      <c r="Y1960" s="626"/>
      <c r="Z1960" s="626"/>
      <c r="AA1960" s="626"/>
      <c r="AB1960" s="626"/>
      <c r="AC1960" s="626"/>
      <c r="AD1960" s="626"/>
      <c r="AE1960" s="626"/>
      <c r="AF1960" s="626"/>
    </row>
    <row r="1961" spans="1:32" x14ac:dyDescent="0.25">
      <c r="A1961" s="626"/>
      <c r="B1961" s="626"/>
      <c r="F1961" s="626"/>
      <c r="H1961" s="626"/>
      <c r="I1961" s="626"/>
      <c r="J1961" s="626"/>
      <c r="K1961" s="627"/>
      <c r="L1961" s="677"/>
      <c r="M1961" s="626"/>
      <c r="N1961" s="626"/>
      <c r="O1961" s="626"/>
      <c r="P1961" s="626"/>
      <c r="Q1961" s="626"/>
      <c r="R1961" s="626"/>
      <c r="S1961" s="626"/>
      <c r="T1961" s="626"/>
      <c r="U1961" s="626"/>
      <c r="V1961" s="626"/>
      <c r="W1961" s="626"/>
      <c r="X1961" s="626"/>
      <c r="Y1961" s="626"/>
      <c r="Z1961" s="626"/>
      <c r="AA1961" s="626"/>
      <c r="AB1961" s="626"/>
      <c r="AC1961" s="626"/>
      <c r="AD1961" s="626"/>
      <c r="AE1961" s="626"/>
      <c r="AF1961" s="626"/>
    </row>
    <row r="1962" spans="1:32" x14ac:dyDescent="0.25">
      <c r="A1962" s="626"/>
      <c r="B1962" s="626"/>
      <c r="F1962" s="626"/>
      <c r="H1962" s="626"/>
      <c r="I1962" s="626"/>
      <c r="J1962" s="626"/>
      <c r="K1962" s="627"/>
      <c r="L1962" s="677"/>
      <c r="M1962" s="626"/>
      <c r="N1962" s="626"/>
      <c r="O1962" s="626"/>
      <c r="P1962" s="626"/>
      <c r="Q1962" s="626"/>
      <c r="R1962" s="626"/>
      <c r="S1962" s="626"/>
      <c r="T1962" s="626"/>
      <c r="U1962" s="626"/>
      <c r="V1962" s="626"/>
      <c r="W1962" s="626"/>
      <c r="X1962" s="626"/>
      <c r="Y1962" s="626"/>
      <c r="Z1962" s="626"/>
      <c r="AA1962" s="626"/>
      <c r="AB1962" s="626"/>
      <c r="AC1962" s="626"/>
      <c r="AD1962" s="626"/>
      <c r="AE1962" s="626"/>
      <c r="AF1962" s="626"/>
    </row>
    <row r="1963" spans="1:32" x14ac:dyDescent="0.25">
      <c r="A1963" s="626"/>
      <c r="B1963" s="626"/>
      <c r="F1963" s="626"/>
      <c r="H1963" s="626"/>
      <c r="I1963" s="626"/>
      <c r="J1963" s="626"/>
      <c r="K1963" s="627"/>
      <c r="L1963" s="677"/>
      <c r="M1963" s="626"/>
      <c r="N1963" s="626"/>
      <c r="O1963" s="626"/>
      <c r="P1963" s="626"/>
      <c r="Q1963" s="626"/>
      <c r="R1963" s="626"/>
      <c r="S1963" s="626"/>
      <c r="T1963" s="626"/>
      <c r="U1963" s="626"/>
      <c r="V1963" s="626"/>
      <c r="W1963" s="626"/>
      <c r="X1963" s="626"/>
      <c r="Y1963" s="626"/>
      <c r="Z1963" s="626"/>
      <c r="AA1963" s="626"/>
      <c r="AB1963" s="626"/>
      <c r="AC1963" s="626"/>
      <c r="AD1963" s="626"/>
      <c r="AE1963" s="626"/>
      <c r="AF1963" s="626"/>
    </row>
    <row r="1964" spans="1:32" x14ac:dyDescent="0.25">
      <c r="A1964" s="626"/>
      <c r="B1964" s="626"/>
      <c r="F1964" s="626"/>
      <c r="H1964" s="626"/>
      <c r="I1964" s="626"/>
      <c r="J1964" s="626"/>
      <c r="K1964" s="627"/>
      <c r="L1964" s="677"/>
      <c r="M1964" s="626"/>
      <c r="N1964" s="626"/>
      <c r="O1964" s="626"/>
      <c r="P1964" s="626"/>
      <c r="Q1964" s="626"/>
      <c r="R1964" s="626"/>
      <c r="S1964" s="626"/>
      <c r="T1964" s="626"/>
      <c r="U1964" s="626"/>
      <c r="V1964" s="626"/>
      <c r="W1964" s="626"/>
      <c r="X1964" s="626"/>
      <c r="Y1964" s="626"/>
      <c r="Z1964" s="626"/>
      <c r="AA1964" s="626"/>
      <c r="AB1964" s="626"/>
      <c r="AC1964" s="626"/>
      <c r="AD1964" s="626"/>
      <c r="AE1964" s="626"/>
      <c r="AF1964" s="626"/>
    </row>
    <row r="1965" spans="1:32" x14ac:dyDescent="0.25">
      <c r="A1965" s="626"/>
      <c r="B1965" s="626"/>
      <c r="F1965" s="626"/>
      <c r="H1965" s="626"/>
      <c r="I1965" s="626"/>
      <c r="J1965" s="626"/>
      <c r="K1965" s="627"/>
      <c r="L1965" s="677"/>
      <c r="M1965" s="626"/>
      <c r="N1965" s="626"/>
      <c r="O1965" s="626"/>
      <c r="P1965" s="626"/>
      <c r="Q1965" s="626"/>
      <c r="R1965" s="626"/>
      <c r="S1965" s="626"/>
      <c r="T1965" s="626"/>
      <c r="U1965" s="626"/>
      <c r="V1965" s="626"/>
      <c r="W1965" s="626"/>
      <c r="X1965" s="626"/>
      <c r="Y1965" s="626"/>
      <c r="Z1965" s="626"/>
      <c r="AA1965" s="626"/>
      <c r="AB1965" s="626"/>
      <c r="AC1965" s="626"/>
      <c r="AD1965" s="626"/>
      <c r="AE1965" s="626"/>
      <c r="AF1965" s="626"/>
    </row>
    <row r="1966" spans="1:32" x14ac:dyDescent="0.25">
      <c r="A1966" s="626"/>
      <c r="B1966" s="626"/>
      <c r="F1966" s="626"/>
      <c r="H1966" s="626"/>
      <c r="I1966" s="626"/>
      <c r="J1966" s="626"/>
      <c r="K1966" s="627"/>
      <c r="L1966" s="677"/>
      <c r="M1966" s="626"/>
      <c r="N1966" s="626"/>
      <c r="O1966" s="626"/>
      <c r="P1966" s="626"/>
      <c r="Q1966" s="626"/>
      <c r="R1966" s="626"/>
      <c r="S1966" s="626"/>
      <c r="T1966" s="626"/>
      <c r="U1966" s="626"/>
      <c r="V1966" s="626"/>
      <c r="W1966" s="626"/>
      <c r="X1966" s="626"/>
      <c r="Y1966" s="626"/>
      <c r="Z1966" s="626"/>
      <c r="AA1966" s="626"/>
      <c r="AB1966" s="626"/>
      <c r="AC1966" s="626"/>
      <c r="AD1966" s="626"/>
      <c r="AE1966" s="626"/>
      <c r="AF1966" s="626"/>
    </row>
    <row r="1967" spans="1:32" x14ac:dyDescent="0.25">
      <c r="A1967" s="626"/>
      <c r="B1967" s="626"/>
      <c r="F1967" s="626"/>
      <c r="H1967" s="626"/>
      <c r="I1967" s="626"/>
      <c r="J1967" s="626"/>
      <c r="K1967" s="627"/>
      <c r="L1967" s="677"/>
      <c r="M1967" s="626"/>
      <c r="N1967" s="626"/>
      <c r="O1967" s="626"/>
      <c r="P1967" s="626"/>
      <c r="Q1967" s="626"/>
      <c r="R1967" s="626"/>
      <c r="S1967" s="626"/>
      <c r="T1967" s="626"/>
      <c r="U1967" s="626"/>
      <c r="V1967" s="626"/>
      <c r="W1967" s="626"/>
      <c r="X1967" s="626"/>
      <c r="Y1967" s="626"/>
      <c r="Z1967" s="626"/>
      <c r="AA1967" s="626"/>
      <c r="AB1967" s="626"/>
      <c r="AC1967" s="626"/>
      <c r="AD1967" s="626"/>
      <c r="AE1967" s="626"/>
      <c r="AF1967" s="626"/>
    </row>
    <row r="1968" spans="1:32" x14ac:dyDescent="0.25">
      <c r="A1968" s="626"/>
      <c r="B1968" s="626"/>
      <c r="F1968" s="626"/>
      <c r="H1968" s="626"/>
      <c r="I1968" s="626"/>
      <c r="J1968" s="626"/>
      <c r="K1968" s="627"/>
      <c r="L1968" s="677"/>
      <c r="M1968" s="626"/>
      <c r="N1968" s="626"/>
      <c r="O1968" s="626"/>
      <c r="P1968" s="626"/>
      <c r="Q1968" s="626"/>
      <c r="R1968" s="626"/>
      <c r="S1968" s="626"/>
      <c r="T1968" s="626"/>
      <c r="U1968" s="626"/>
      <c r="V1968" s="626"/>
      <c r="W1968" s="626"/>
      <c r="X1968" s="626"/>
      <c r="Y1968" s="626"/>
      <c r="Z1968" s="626"/>
      <c r="AA1968" s="626"/>
      <c r="AB1968" s="626"/>
      <c r="AC1968" s="626"/>
      <c r="AD1968" s="626"/>
      <c r="AE1968" s="626"/>
      <c r="AF1968" s="626"/>
    </row>
    <row r="1969" spans="1:32" x14ac:dyDescent="0.25">
      <c r="A1969" s="626"/>
      <c r="B1969" s="626"/>
      <c r="F1969" s="626"/>
      <c r="H1969" s="626"/>
      <c r="I1969" s="626"/>
      <c r="J1969" s="626"/>
      <c r="K1969" s="627"/>
      <c r="L1969" s="677"/>
      <c r="M1969" s="626"/>
      <c r="N1969" s="626"/>
      <c r="O1969" s="626"/>
      <c r="P1969" s="626"/>
      <c r="Q1969" s="626"/>
      <c r="R1969" s="626"/>
      <c r="S1969" s="626"/>
      <c r="T1969" s="626"/>
      <c r="U1969" s="626"/>
      <c r="V1969" s="626"/>
      <c r="W1969" s="626"/>
      <c r="X1969" s="626"/>
      <c r="Y1969" s="626"/>
      <c r="Z1969" s="626"/>
      <c r="AA1969" s="626"/>
      <c r="AB1969" s="626"/>
      <c r="AC1969" s="626"/>
      <c r="AD1969" s="626"/>
      <c r="AE1969" s="626"/>
      <c r="AF1969" s="626"/>
    </row>
    <row r="1970" spans="1:32" x14ac:dyDescent="0.25">
      <c r="A1970" s="626"/>
      <c r="B1970" s="626"/>
      <c r="F1970" s="626"/>
      <c r="H1970" s="626"/>
      <c r="I1970" s="626"/>
      <c r="J1970" s="626"/>
      <c r="K1970" s="627"/>
      <c r="L1970" s="677"/>
      <c r="M1970" s="626"/>
      <c r="N1970" s="626"/>
      <c r="O1970" s="626"/>
      <c r="P1970" s="626"/>
      <c r="Q1970" s="626"/>
      <c r="R1970" s="626"/>
      <c r="S1970" s="626"/>
      <c r="T1970" s="626"/>
      <c r="U1970" s="626"/>
      <c r="V1970" s="626"/>
      <c r="W1970" s="626"/>
      <c r="X1970" s="626"/>
      <c r="Y1970" s="626"/>
      <c r="Z1970" s="626"/>
      <c r="AA1970" s="626"/>
      <c r="AB1970" s="626"/>
      <c r="AC1970" s="626"/>
      <c r="AD1970" s="626"/>
      <c r="AE1970" s="626"/>
      <c r="AF1970" s="626"/>
    </row>
    <row r="1971" spans="1:32" x14ac:dyDescent="0.25">
      <c r="A1971" s="626"/>
      <c r="B1971" s="626"/>
      <c r="F1971" s="626"/>
      <c r="H1971" s="626"/>
      <c r="I1971" s="626"/>
      <c r="J1971" s="626"/>
      <c r="K1971" s="627"/>
      <c r="L1971" s="677"/>
      <c r="M1971" s="626"/>
      <c r="N1971" s="626"/>
      <c r="O1971" s="626"/>
      <c r="P1971" s="626"/>
      <c r="Q1971" s="626"/>
      <c r="R1971" s="626"/>
      <c r="S1971" s="626"/>
      <c r="T1971" s="626"/>
      <c r="U1971" s="626"/>
      <c r="V1971" s="626"/>
      <c r="W1971" s="626"/>
      <c r="X1971" s="626"/>
      <c r="Y1971" s="626"/>
      <c r="Z1971" s="626"/>
      <c r="AA1971" s="626"/>
      <c r="AB1971" s="626"/>
      <c r="AC1971" s="626"/>
      <c r="AD1971" s="626"/>
      <c r="AE1971" s="626"/>
      <c r="AF1971" s="626"/>
    </row>
    <row r="1972" spans="1:32" x14ac:dyDescent="0.25">
      <c r="A1972" s="626"/>
      <c r="B1972" s="626"/>
      <c r="F1972" s="626"/>
      <c r="H1972" s="626"/>
      <c r="I1972" s="626"/>
      <c r="J1972" s="626"/>
      <c r="K1972" s="627"/>
      <c r="L1972" s="677"/>
      <c r="M1972" s="626"/>
      <c r="N1972" s="626"/>
      <c r="O1972" s="626"/>
      <c r="P1972" s="626"/>
      <c r="Q1972" s="626"/>
      <c r="R1972" s="626"/>
      <c r="S1972" s="626"/>
      <c r="T1972" s="626"/>
      <c r="U1972" s="626"/>
      <c r="V1972" s="626"/>
      <c r="W1972" s="626"/>
      <c r="X1972" s="626"/>
      <c r="Y1972" s="626"/>
      <c r="Z1972" s="626"/>
      <c r="AA1972" s="626"/>
      <c r="AB1972" s="626"/>
      <c r="AC1972" s="626"/>
      <c r="AD1972" s="626"/>
      <c r="AE1972" s="626"/>
      <c r="AF1972" s="626"/>
    </row>
    <row r="1973" spans="1:32" x14ac:dyDescent="0.25">
      <c r="A1973" s="626"/>
      <c r="B1973" s="626"/>
      <c r="F1973" s="626"/>
      <c r="H1973" s="626"/>
      <c r="I1973" s="626"/>
      <c r="J1973" s="626"/>
      <c r="K1973" s="627"/>
      <c r="L1973" s="677"/>
      <c r="M1973" s="626"/>
      <c r="N1973" s="626"/>
      <c r="O1973" s="626"/>
      <c r="P1973" s="626"/>
      <c r="Q1973" s="626"/>
      <c r="R1973" s="626"/>
      <c r="S1973" s="626"/>
      <c r="T1973" s="626"/>
      <c r="U1973" s="626"/>
      <c r="V1973" s="626"/>
      <c r="W1973" s="626"/>
      <c r="X1973" s="626"/>
      <c r="Y1973" s="626"/>
      <c r="Z1973" s="626"/>
      <c r="AA1973" s="626"/>
      <c r="AB1973" s="626"/>
      <c r="AC1973" s="626"/>
      <c r="AD1973" s="626"/>
      <c r="AE1973" s="626"/>
      <c r="AF1973" s="626"/>
    </row>
    <row r="1974" spans="1:32" x14ac:dyDescent="0.25">
      <c r="A1974" s="626"/>
      <c r="B1974" s="626"/>
      <c r="F1974" s="626"/>
      <c r="H1974" s="626"/>
      <c r="I1974" s="626"/>
      <c r="J1974" s="626"/>
      <c r="K1974" s="627"/>
      <c r="L1974" s="677"/>
      <c r="M1974" s="626"/>
      <c r="N1974" s="626"/>
      <c r="O1974" s="626"/>
      <c r="P1974" s="626"/>
      <c r="Q1974" s="626"/>
      <c r="R1974" s="626"/>
      <c r="S1974" s="626"/>
      <c r="T1974" s="626"/>
      <c r="U1974" s="626"/>
      <c r="V1974" s="626"/>
      <c r="W1974" s="626"/>
      <c r="X1974" s="626"/>
      <c r="Y1974" s="626"/>
      <c r="Z1974" s="626"/>
      <c r="AA1974" s="626"/>
      <c r="AB1974" s="626"/>
      <c r="AC1974" s="626"/>
      <c r="AD1974" s="626"/>
      <c r="AE1974" s="626"/>
      <c r="AF1974" s="626"/>
    </row>
    <row r="1975" spans="1:32" x14ac:dyDescent="0.25">
      <c r="A1975" s="626"/>
      <c r="B1975" s="626"/>
      <c r="F1975" s="626"/>
      <c r="H1975" s="626"/>
      <c r="I1975" s="626"/>
      <c r="J1975" s="626"/>
      <c r="K1975" s="627"/>
      <c r="L1975" s="677"/>
      <c r="M1975" s="626"/>
      <c r="N1975" s="626"/>
      <c r="O1975" s="626"/>
      <c r="P1975" s="626"/>
      <c r="Q1975" s="626"/>
      <c r="R1975" s="626"/>
      <c r="S1975" s="626"/>
      <c r="T1975" s="626"/>
      <c r="U1975" s="626"/>
      <c r="V1975" s="626"/>
      <c r="W1975" s="626"/>
      <c r="X1975" s="626"/>
      <c r="Y1975" s="626"/>
      <c r="Z1975" s="626"/>
      <c r="AA1975" s="626"/>
      <c r="AB1975" s="626"/>
      <c r="AC1975" s="626"/>
      <c r="AD1975" s="626"/>
      <c r="AE1975" s="626"/>
      <c r="AF1975" s="626"/>
    </row>
    <row r="1976" spans="1:32" x14ac:dyDescent="0.25">
      <c r="A1976" s="626"/>
      <c r="B1976" s="626"/>
      <c r="F1976" s="626"/>
      <c r="H1976" s="626"/>
      <c r="I1976" s="626"/>
      <c r="J1976" s="626"/>
      <c r="K1976" s="627"/>
      <c r="L1976" s="677"/>
      <c r="M1976" s="626"/>
      <c r="N1976" s="626"/>
      <c r="O1976" s="626"/>
      <c r="P1976" s="626"/>
      <c r="Q1976" s="626"/>
      <c r="R1976" s="626"/>
      <c r="S1976" s="626"/>
      <c r="T1976" s="626"/>
      <c r="U1976" s="626"/>
      <c r="V1976" s="626"/>
      <c r="W1976" s="626"/>
      <c r="X1976" s="626"/>
      <c r="Y1976" s="626"/>
      <c r="Z1976" s="626"/>
      <c r="AA1976" s="626"/>
      <c r="AB1976" s="626"/>
      <c r="AC1976" s="626"/>
      <c r="AD1976" s="626"/>
      <c r="AE1976" s="626"/>
      <c r="AF1976" s="626"/>
    </row>
    <row r="1977" spans="1:32" x14ac:dyDescent="0.25">
      <c r="A1977" s="626"/>
      <c r="B1977" s="626"/>
      <c r="F1977" s="626"/>
      <c r="H1977" s="626"/>
      <c r="I1977" s="626"/>
      <c r="J1977" s="626"/>
      <c r="K1977" s="627"/>
      <c r="L1977" s="677"/>
      <c r="M1977" s="626"/>
      <c r="N1977" s="626"/>
      <c r="O1977" s="626"/>
      <c r="P1977" s="626"/>
      <c r="Q1977" s="626"/>
      <c r="R1977" s="626"/>
      <c r="S1977" s="626"/>
      <c r="T1977" s="626"/>
      <c r="U1977" s="626"/>
      <c r="V1977" s="626"/>
      <c r="W1977" s="626"/>
      <c r="X1977" s="626"/>
      <c r="Y1977" s="626"/>
      <c r="Z1977" s="626"/>
      <c r="AA1977" s="626"/>
      <c r="AB1977" s="626"/>
      <c r="AC1977" s="626"/>
      <c r="AD1977" s="626"/>
      <c r="AE1977" s="626"/>
      <c r="AF1977" s="626"/>
    </row>
    <row r="1978" spans="1:32" x14ac:dyDescent="0.25">
      <c r="A1978" s="626"/>
      <c r="B1978" s="626"/>
      <c r="F1978" s="626"/>
      <c r="H1978" s="626"/>
      <c r="I1978" s="626"/>
      <c r="J1978" s="626"/>
      <c r="K1978" s="627"/>
      <c r="L1978" s="677"/>
      <c r="M1978" s="626"/>
      <c r="N1978" s="626"/>
      <c r="O1978" s="626"/>
      <c r="P1978" s="626"/>
      <c r="Q1978" s="626"/>
      <c r="R1978" s="626"/>
      <c r="S1978" s="626"/>
      <c r="T1978" s="626"/>
      <c r="U1978" s="626"/>
      <c r="V1978" s="626"/>
      <c r="W1978" s="626"/>
      <c r="X1978" s="626"/>
      <c r="Y1978" s="626"/>
      <c r="Z1978" s="626"/>
      <c r="AA1978" s="626"/>
      <c r="AB1978" s="626"/>
      <c r="AC1978" s="626"/>
      <c r="AD1978" s="626"/>
      <c r="AE1978" s="626"/>
      <c r="AF1978" s="626"/>
    </row>
    <row r="1979" spans="1:32" x14ac:dyDescent="0.25">
      <c r="A1979" s="626"/>
      <c r="B1979" s="626"/>
      <c r="F1979" s="626"/>
      <c r="H1979" s="626"/>
      <c r="I1979" s="626"/>
      <c r="J1979" s="626"/>
      <c r="K1979" s="627"/>
      <c r="L1979" s="677"/>
      <c r="M1979" s="626"/>
      <c r="N1979" s="626"/>
      <c r="O1979" s="626"/>
      <c r="P1979" s="626"/>
      <c r="Q1979" s="626"/>
      <c r="R1979" s="626"/>
      <c r="S1979" s="626"/>
      <c r="T1979" s="626"/>
      <c r="U1979" s="626"/>
      <c r="V1979" s="626"/>
      <c r="W1979" s="626"/>
      <c r="X1979" s="626"/>
      <c r="Y1979" s="626"/>
      <c r="Z1979" s="626"/>
      <c r="AA1979" s="626"/>
      <c r="AB1979" s="626"/>
      <c r="AC1979" s="626"/>
      <c r="AD1979" s="626"/>
      <c r="AE1979" s="626"/>
      <c r="AF1979" s="626"/>
    </row>
    <row r="1980" spans="1:32" x14ac:dyDescent="0.25">
      <c r="A1980" s="626"/>
      <c r="B1980" s="626"/>
      <c r="F1980" s="626"/>
      <c r="H1980" s="626"/>
      <c r="I1980" s="626"/>
      <c r="J1980" s="626"/>
      <c r="K1980" s="627"/>
      <c r="L1980" s="677"/>
      <c r="M1980" s="626"/>
      <c r="N1980" s="626"/>
      <c r="O1980" s="626"/>
      <c r="P1980" s="626"/>
      <c r="Q1980" s="626"/>
      <c r="R1980" s="626"/>
      <c r="S1980" s="626"/>
      <c r="T1980" s="626"/>
      <c r="U1980" s="626"/>
      <c r="V1980" s="626"/>
      <c r="W1980" s="626"/>
      <c r="X1980" s="626"/>
      <c r="Y1980" s="626"/>
      <c r="Z1980" s="626"/>
      <c r="AA1980" s="626"/>
      <c r="AB1980" s="626"/>
      <c r="AC1980" s="626"/>
      <c r="AD1980" s="626"/>
      <c r="AE1980" s="626"/>
      <c r="AF1980" s="626"/>
    </row>
    <row r="1981" spans="1:32" x14ac:dyDescent="0.25">
      <c r="A1981" s="626"/>
      <c r="B1981" s="626"/>
      <c r="F1981" s="626"/>
      <c r="H1981" s="626"/>
      <c r="I1981" s="626"/>
      <c r="J1981" s="626"/>
      <c r="K1981" s="627"/>
      <c r="L1981" s="677"/>
      <c r="M1981" s="626"/>
      <c r="N1981" s="626"/>
      <c r="O1981" s="626"/>
      <c r="P1981" s="626"/>
      <c r="Q1981" s="626"/>
      <c r="R1981" s="626"/>
      <c r="S1981" s="626"/>
      <c r="T1981" s="626"/>
      <c r="U1981" s="626"/>
      <c r="V1981" s="626"/>
      <c r="W1981" s="626"/>
      <c r="X1981" s="626"/>
      <c r="Y1981" s="626"/>
      <c r="Z1981" s="626"/>
      <c r="AA1981" s="626"/>
      <c r="AB1981" s="626"/>
      <c r="AC1981" s="626"/>
      <c r="AD1981" s="626"/>
      <c r="AE1981" s="626"/>
      <c r="AF1981" s="626"/>
    </row>
    <row r="1982" spans="1:32" x14ac:dyDescent="0.25">
      <c r="A1982" s="626"/>
      <c r="B1982" s="626"/>
      <c r="F1982" s="626"/>
      <c r="H1982" s="626"/>
      <c r="I1982" s="626"/>
      <c r="J1982" s="626"/>
      <c r="K1982" s="627"/>
      <c r="L1982" s="677"/>
      <c r="M1982" s="626"/>
      <c r="N1982" s="626"/>
      <c r="O1982" s="626"/>
      <c r="P1982" s="626"/>
      <c r="Q1982" s="626"/>
      <c r="R1982" s="626"/>
      <c r="S1982" s="626"/>
      <c r="T1982" s="626"/>
      <c r="U1982" s="626"/>
      <c r="V1982" s="626"/>
      <c r="W1982" s="626"/>
      <c r="X1982" s="626"/>
      <c r="Y1982" s="626"/>
      <c r="Z1982" s="626"/>
      <c r="AA1982" s="626"/>
      <c r="AB1982" s="626"/>
      <c r="AC1982" s="626"/>
      <c r="AD1982" s="626"/>
      <c r="AE1982" s="626"/>
      <c r="AF1982" s="626"/>
    </row>
    <row r="1983" spans="1:32" x14ac:dyDescent="0.25">
      <c r="A1983" s="626"/>
      <c r="B1983" s="626"/>
      <c r="F1983" s="626"/>
      <c r="H1983" s="626"/>
      <c r="I1983" s="626"/>
      <c r="J1983" s="626"/>
      <c r="K1983" s="627"/>
      <c r="L1983" s="677"/>
      <c r="M1983" s="626"/>
      <c r="N1983" s="626"/>
      <c r="O1983" s="626"/>
      <c r="P1983" s="626"/>
      <c r="Q1983" s="626"/>
      <c r="R1983" s="626"/>
      <c r="S1983" s="626"/>
      <c r="T1983" s="626"/>
      <c r="U1983" s="626"/>
      <c r="V1983" s="626"/>
      <c r="W1983" s="626"/>
      <c r="X1983" s="626"/>
      <c r="Y1983" s="626"/>
      <c r="Z1983" s="626"/>
      <c r="AA1983" s="626"/>
      <c r="AB1983" s="626"/>
      <c r="AC1983" s="626"/>
      <c r="AD1983" s="626"/>
      <c r="AE1983" s="626"/>
      <c r="AF1983" s="626"/>
    </row>
    <row r="1984" spans="1:32" x14ac:dyDescent="0.25">
      <c r="A1984" s="626"/>
      <c r="B1984" s="626"/>
      <c r="F1984" s="626"/>
      <c r="H1984" s="626"/>
      <c r="I1984" s="626"/>
      <c r="J1984" s="626"/>
      <c r="K1984" s="627"/>
      <c r="L1984" s="677"/>
      <c r="M1984" s="626"/>
      <c r="N1984" s="626"/>
      <c r="O1984" s="626"/>
      <c r="P1984" s="626"/>
      <c r="Q1984" s="626"/>
      <c r="R1984" s="626"/>
      <c r="S1984" s="626"/>
      <c r="T1984" s="626"/>
      <c r="U1984" s="626"/>
      <c r="V1984" s="626"/>
      <c r="W1984" s="626"/>
      <c r="X1984" s="626"/>
      <c r="Y1984" s="626"/>
      <c r="Z1984" s="626"/>
      <c r="AA1984" s="626"/>
      <c r="AB1984" s="626"/>
      <c r="AC1984" s="626"/>
      <c r="AD1984" s="626"/>
      <c r="AE1984" s="626"/>
      <c r="AF1984" s="626"/>
    </row>
    <row r="1985" spans="1:32" x14ac:dyDescent="0.25">
      <c r="A1985" s="626"/>
      <c r="B1985" s="626"/>
      <c r="F1985" s="626"/>
      <c r="H1985" s="626"/>
      <c r="I1985" s="626"/>
      <c r="J1985" s="626"/>
      <c r="K1985" s="627"/>
      <c r="L1985" s="677"/>
      <c r="M1985" s="626"/>
      <c r="N1985" s="626"/>
      <c r="O1985" s="626"/>
      <c r="P1985" s="626"/>
      <c r="Q1985" s="626"/>
      <c r="R1985" s="626"/>
      <c r="S1985" s="626"/>
      <c r="T1985" s="626"/>
      <c r="U1985" s="626"/>
      <c r="V1985" s="626"/>
      <c r="W1985" s="626"/>
      <c r="X1985" s="626"/>
      <c r="Y1985" s="626"/>
      <c r="Z1985" s="626"/>
      <c r="AA1985" s="626"/>
      <c r="AB1985" s="626"/>
      <c r="AC1985" s="626"/>
      <c r="AD1985" s="626"/>
      <c r="AE1985" s="626"/>
      <c r="AF1985" s="626"/>
    </row>
    <row r="1986" spans="1:32" x14ac:dyDescent="0.25">
      <c r="A1986" s="626"/>
      <c r="B1986" s="626"/>
      <c r="F1986" s="626"/>
      <c r="H1986" s="626"/>
      <c r="I1986" s="626"/>
      <c r="J1986" s="626"/>
      <c r="K1986" s="627"/>
      <c r="L1986" s="677"/>
      <c r="M1986" s="626"/>
      <c r="N1986" s="626"/>
      <c r="O1986" s="626"/>
      <c r="P1986" s="626"/>
      <c r="Q1986" s="626"/>
      <c r="R1986" s="626"/>
      <c r="S1986" s="626"/>
      <c r="T1986" s="626"/>
      <c r="U1986" s="626"/>
      <c r="V1986" s="626"/>
      <c r="W1986" s="626"/>
      <c r="X1986" s="626"/>
      <c r="Y1986" s="626"/>
      <c r="Z1986" s="626"/>
      <c r="AA1986" s="626"/>
      <c r="AB1986" s="626"/>
      <c r="AC1986" s="626"/>
      <c r="AD1986" s="626"/>
      <c r="AE1986" s="626"/>
      <c r="AF1986" s="626"/>
    </row>
    <row r="1987" spans="1:32" x14ac:dyDescent="0.25">
      <c r="A1987" s="626"/>
      <c r="B1987" s="626"/>
      <c r="F1987" s="626"/>
      <c r="H1987" s="626"/>
      <c r="I1987" s="626"/>
      <c r="J1987" s="626"/>
      <c r="K1987" s="627"/>
      <c r="L1987" s="677"/>
      <c r="M1987" s="626"/>
      <c r="N1987" s="626"/>
      <c r="O1987" s="626"/>
      <c r="P1987" s="626"/>
      <c r="Q1987" s="626"/>
      <c r="R1987" s="626"/>
      <c r="S1987" s="626"/>
      <c r="T1987" s="626"/>
      <c r="U1987" s="626"/>
      <c r="V1987" s="626"/>
      <c r="W1987" s="626"/>
      <c r="X1987" s="626"/>
      <c r="Y1987" s="626"/>
      <c r="Z1987" s="626"/>
      <c r="AA1987" s="626"/>
      <c r="AB1987" s="626"/>
      <c r="AC1987" s="626"/>
      <c r="AD1987" s="626"/>
      <c r="AE1987" s="626"/>
      <c r="AF1987" s="626"/>
    </row>
    <row r="1988" spans="1:32" x14ac:dyDescent="0.25">
      <c r="A1988" s="626"/>
      <c r="B1988" s="626"/>
      <c r="F1988" s="626"/>
      <c r="H1988" s="626"/>
      <c r="I1988" s="626"/>
      <c r="J1988" s="626"/>
      <c r="K1988" s="627"/>
      <c r="L1988" s="677"/>
      <c r="M1988" s="626"/>
      <c r="N1988" s="626"/>
      <c r="O1988" s="626"/>
      <c r="P1988" s="626"/>
      <c r="Q1988" s="626"/>
      <c r="R1988" s="626"/>
      <c r="S1988" s="626"/>
      <c r="T1988" s="626"/>
      <c r="U1988" s="626"/>
      <c r="V1988" s="626"/>
      <c r="W1988" s="626"/>
      <c r="X1988" s="626"/>
      <c r="Y1988" s="626"/>
      <c r="Z1988" s="626"/>
      <c r="AA1988" s="626"/>
      <c r="AB1988" s="626"/>
      <c r="AC1988" s="626"/>
      <c r="AD1988" s="626"/>
      <c r="AE1988" s="626"/>
      <c r="AF1988" s="626"/>
    </row>
    <row r="1989" spans="1:32" x14ac:dyDescent="0.25">
      <c r="A1989" s="626"/>
      <c r="B1989" s="626"/>
      <c r="F1989" s="626"/>
      <c r="H1989" s="626"/>
      <c r="I1989" s="626"/>
      <c r="J1989" s="626"/>
      <c r="K1989" s="627"/>
      <c r="L1989" s="677"/>
      <c r="M1989" s="626"/>
      <c r="N1989" s="626"/>
      <c r="O1989" s="626"/>
      <c r="P1989" s="626"/>
      <c r="Q1989" s="626"/>
      <c r="R1989" s="626"/>
      <c r="S1989" s="626"/>
      <c r="T1989" s="626"/>
      <c r="U1989" s="626"/>
      <c r="V1989" s="626"/>
      <c r="W1989" s="626"/>
      <c r="X1989" s="626"/>
      <c r="Y1989" s="626"/>
      <c r="Z1989" s="626"/>
      <c r="AA1989" s="626"/>
      <c r="AB1989" s="626"/>
      <c r="AC1989" s="626"/>
      <c r="AD1989" s="626"/>
      <c r="AE1989" s="626"/>
      <c r="AF1989" s="626"/>
    </row>
    <row r="1990" spans="1:32" x14ac:dyDescent="0.25">
      <c r="A1990" s="626"/>
      <c r="B1990" s="626"/>
      <c r="F1990" s="626"/>
      <c r="H1990" s="626"/>
      <c r="I1990" s="626"/>
      <c r="J1990" s="626"/>
      <c r="K1990" s="627"/>
      <c r="L1990" s="677"/>
      <c r="M1990" s="626"/>
      <c r="N1990" s="626"/>
      <c r="O1990" s="626"/>
      <c r="P1990" s="626"/>
      <c r="Q1990" s="626"/>
      <c r="R1990" s="626"/>
      <c r="S1990" s="626"/>
      <c r="T1990" s="626"/>
      <c r="U1990" s="626"/>
      <c r="V1990" s="626"/>
      <c r="W1990" s="626"/>
      <c r="X1990" s="626"/>
      <c r="Y1990" s="626"/>
      <c r="Z1990" s="626"/>
      <c r="AA1990" s="626"/>
      <c r="AB1990" s="626"/>
      <c r="AC1990" s="626"/>
      <c r="AD1990" s="626"/>
      <c r="AE1990" s="626"/>
      <c r="AF1990" s="626"/>
    </row>
    <row r="1991" spans="1:32" x14ac:dyDescent="0.25">
      <c r="A1991" s="626"/>
      <c r="B1991" s="626"/>
      <c r="F1991" s="626"/>
      <c r="H1991" s="626"/>
      <c r="I1991" s="626"/>
      <c r="J1991" s="626"/>
      <c r="K1991" s="627"/>
      <c r="L1991" s="677"/>
      <c r="M1991" s="626"/>
      <c r="N1991" s="626"/>
      <c r="O1991" s="626"/>
      <c r="P1991" s="626"/>
      <c r="Q1991" s="626"/>
      <c r="R1991" s="626"/>
      <c r="S1991" s="626"/>
      <c r="T1991" s="626"/>
      <c r="U1991" s="626"/>
      <c r="V1991" s="626"/>
      <c r="W1991" s="626"/>
      <c r="X1991" s="626"/>
      <c r="Y1991" s="626"/>
      <c r="Z1991" s="626"/>
      <c r="AA1991" s="626"/>
      <c r="AB1991" s="626"/>
      <c r="AC1991" s="626"/>
      <c r="AD1991" s="626"/>
      <c r="AE1991" s="626"/>
      <c r="AF1991" s="626"/>
    </row>
    <row r="1992" spans="1:32" x14ac:dyDescent="0.25">
      <c r="A1992" s="626"/>
      <c r="B1992" s="626"/>
      <c r="F1992" s="626"/>
      <c r="H1992" s="626"/>
      <c r="I1992" s="626"/>
      <c r="J1992" s="626"/>
      <c r="K1992" s="627"/>
      <c r="L1992" s="677"/>
      <c r="M1992" s="626"/>
      <c r="N1992" s="626"/>
      <c r="O1992" s="626"/>
      <c r="P1992" s="626"/>
      <c r="Q1992" s="626"/>
      <c r="R1992" s="626"/>
      <c r="S1992" s="626"/>
      <c r="T1992" s="626"/>
      <c r="U1992" s="626"/>
      <c r="V1992" s="626"/>
      <c r="W1992" s="626"/>
      <c r="X1992" s="626"/>
      <c r="Y1992" s="626"/>
      <c r="Z1992" s="626"/>
      <c r="AA1992" s="626"/>
      <c r="AB1992" s="626"/>
      <c r="AC1992" s="626"/>
      <c r="AD1992" s="626"/>
      <c r="AE1992" s="626"/>
      <c r="AF1992" s="626"/>
    </row>
    <row r="1993" spans="1:32" x14ac:dyDescent="0.25">
      <c r="A1993" s="626"/>
      <c r="B1993" s="626"/>
      <c r="F1993" s="626"/>
      <c r="H1993" s="626"/>
      <c r="I1993" s="626"/>
      <c r="J1993" s="626"/>
      <c r="K1993" s="627"/>
      <c r="L1993" s="677"/>
      <c r="M1993" s="626"/>
      <c r="N1993" s="626"/>
      <c r="O1993" s="626"/>
      <c r="P1993" s="626"/>
      <c r="Q1993" s="626"/>
      <c r="R1993" s="626"/>
      <c r="S1993" s="626"/>
      <c r="T1993" s="626"/>
      <c r="U1993" s="626"/>
      <c r="V1993" s="626"/>
      <c r="W1993" s="626"/>
      <c r="X1993" s="626"/>
      <c r="Y1993" s="626"/>
      <c r="Z1993" s="626"/>
      <c r="AA1993" s="626"/>
      <c r="AB1993" s="626"/>
      <c r="AC1993" s="626"/>
      <c r="AD1993" s="626"/>
      <c r="AE1993" s="626"/>
      <c r="AF1993" s="626"/>
    </row>
    <row r="1994" spans="1:32" x14ac:dyDescent="0.25">
      <c r="A1994" s="626"/>
      <c r="B1994" s="626"/>
      <c r="F1994" s="626"/>
      <c r="H1994" s="626"/>
      <c r="I1994" s="626"/>
      <c r="J1994" s="626"/>
      <c r="K1994" s="627"/>
      <c r="L1994" s="677"/>
      <c r="M1994" s="626"/>
      <c r="N1994" s="626"/>
      <c r="O1994" s="626"/>
      <c r="P1994" s="626"/>
      <c r="Q1994" s="626"/>
      <c r="R1994" s="626"/>
      <c r="S1994" s="626"/>
      <c r="T1994" s="626"/>
      <c r="U1994" s="626"/>
      <c r="V1994" s="626"/>
      <c r="W1994" s="626"/>
      <c r="X1994" s="626"/>
      <c r="Y1994" s="626"/>
      <c r="Z1994" s="626"/>
      <c r="AA1994" s="626"/>
      <c r="AB1994" s="626"/>
      <c r="AC1994" s="626"/>
      <c r="AD1994" s="626"/>
      <c r="AE1994" s="626"/>
      <c r="AF1994" s="626"/>
    </row>
    <row r="1995" spans="1:32" x14ac:dyDescent="0.25">
      <c r="A1995" s="626"/>
      <c r="B1995" s="626"/>
      <c r="F1995" s="626"/>
      <c r="H1995" s="626"/>
      <c r="I1995" s="626"/>
      <c r="J1995" s="626"/>
      <c r="K1995" s="627"/>
      <c r="L1995" s="677"/>
      <c r="M1995" s="626"/>
      <c r="N1995" s="626"/>
      <c r="O1995" s="626"/>
      <c r="P1995" s="626"/>
      <c r="Q1995" s="626"/>
      <c r="R1995" s="626"/>
      <c r="S1995" s="626"/>
      <c r="T1995" s="626"/>
      <c r="U1995" s="626"/>
      <c r="V1995" s="626"/>
      <c r="W1995" s="626"/>
      <c r="X1995" s="626"/>
      <c r="Y1995" s="626"/>
      <c r="Z1995" s="626"/>
      <c r="AA1995" s="626"/>
      <c r="AB1995" s="626"/>
      <c r="AC1995" s="626"/>
      <c r="AD1995" s="626"/>
      <c r="AE1995" s="626"/>
      <c r="AF1995" s="626"/>
    </row>
    <row r="1996" spans="1:32" x14ac:dyDescent="0.25">
      <c r="A1996" s="626"/>
      <c r="B1996" s="626"/>
      <c r="F1996" s="626"/>
      <c r="H1996" s="626"/>
      <c r="I1996" s="626"/>
      <c r="J1996" s="626"/>
      <c r="K1996" s="627"/>
      <c r="L1996" s="677"/>
      <c r="M1996" s="626"/>
      <c r="N1996" s="626"/>
      <c r="O1996" s="626"/>
      <c r="P1996" s="626"/>
      <c r="Q1996" s="626"/>
      <c r="R1996" s="626"/>
      <c r="S1996" s="626"/>
      <c r="T1996" s="626"/>
      <c r="U1996" s="626"/>
      <c r="V1996" s="626"/>
      <c r="W1996" s="626"/>
      <c r="X1996" s="626"/>
      <c r="Y1996" s="626"/>
      <c r="Z1996" s="626"/>
      <c r="AA1996" s="626"/>
      <c r="AB1996" s="626"/>
      <c r="AC1996" s="626"/>
      <c r="AD1996" s="626"/>
      <c r="AE1996" s="626"/>
      <c r="AF1996" s="626"/>
    </row>
    <row r="1997" spans="1:32" x14ac:dyDescent="0.25">
      <c r="A1997" s="626"/>
      <c r="B1997" s="626"/>
      <c r="F1997" s="626"/>
      <c r="H1997" s="626"/>
      <c r="I1997" s="626"/>
      <c r="J1997" s="626"/>
      <c r="K1997" s="627"/>
      <c r="L1997" s="677"/>
      <c r="M1997" s="626"/>
      <c r="N1997" s="626"/>
      <c r="O1997" s="626"/>
      <c r="P1997" s="626"/>
      <c r="Q1997" s="626"/>
      <c r="R1997" s="626"/>
      <c r="S1997" s="626"/>
      <c r="T1997" s="626"/>
      <c r="U1997" s="626"/>
      <c r="V1997" s="626"/>
      <c r="W1997" s="626"/>
      <c r="X1997" s="626"/>
      <c r="Y1997" s="626"/>
      <c r="Z1997" s="626"/>
      <c r="AA1997" s="626"/>
      <c r="AB1997" s="626"/>
      <c r="AC1997" s="626"/>
      <c r="AD1997" s="626"/>
      <c r="AE1997" s="626"/>
      <c r="AF1997" s="626"/>
    </row>
    <row r="1998" spans="1:32" x14ac:dyDescent="0.25">
      <c r="A1998" s="626"/>
      <c r="B1998" s="626"/>
      <c r="F1998" s="626"/>
      <c r="H1998" s="626"/>
      <c r="I1998" s="626"/>
      <c r="J1998" s="626"/>
      <c r="K1998" s="627"/>
      <c r="L1998" s="677"/>
      <c r="M1998" s="626"/>
      <c r="N1998" s="626"/>
      <c r="O1998" s="626"/>
      <c r="P1998" s="626"/>
      <c r="Q1998" s="626"/>
      <c r="R1998" s="626"/>
      <c r="S1998" s="626"/>
      <c r="T1998" s="626"/>
      <c r="U1998" s="626"/>
      <c r="V1998" s="626"/>
      <c r="W1998" s="626"/>
      <c r="X1998" s="626"/>
      <c r="Y1998" s="626"/>
      <c r="Z1998" s="626"/>
      <c r="AA1998" s="626"/>
      <c r="AB1998" s="626"/>
      <c r="AC1998" s="626"/>
      <c r="AD1998" s="626"/>
      <c r="AE1998" s="626"/>
      <c r="AF1998" s="626"/>
    </row>
    <row r="1999" spans="1:32" x14ac:dyDescent="0.25">
      <c r="A1999" s="626"/>
      <c r="B1999" s="626"/>
      <c r="F1999" s="626"/>
      <c r="H1999" s="626"/>
      <c r="I1999" s="626"/>
      <c r="J1999" s="626"/>
      <c r="K1999" s="627"/>
      <c r="L1999" s="677"/>
      <c r="M1999" s="626"/>
      <c r="N1999" s="626"/>
      <c r="O1999" s="626"/>
      <c r="P1999" s="626"/>
      <c r="Q1999" s="626"/>
      <c r="R1999" s="626"/>
      <c r="S1999" s="626"/>
      <c r="T1999" s="626"/>
      <c r="U1999" s="626"/>
      <c r="V1999" s="626"/>
      <c r="W1999" s="626"/>
      <c r="X1999" s="626"/>
      <c r="Y1999" s="626"/>
      <c r="Z1999" s="626"/>
      <c r="AA1999" s="626"/>
      <c r="AB1999" s="626"/>
      <c r="AC1999" s="626"/>
      <c r="AD1999" s="626"/>
      <c r="AE1999" s="626"/>
      <c r="AF1999" s="626"/>
    </row>
    <row r="2000" spans="1:32" x14ac:dyDescent="0.25">
      <c r="A2000" s="626"/>
      <c r="B2000" s="626"/>
      <c r="F2000" s="626"/>
      <c r="H2000" s="626"/>
      <c r="I2000" s="626"/>
      <c r="J2000" s="626"/>
      <c r="K2000" s="627"/>
      <c r="L2000" s="677"/>
      <c r="M2000" s="626"/>
      <c r="N2000" s="626"/>
      <c r="O2000" s="626"/>
      <c r="P2000" s="626"/>
      <c r="Q2000" s="626"/>
      <c r="R2000" s="626"/>
      <c r="S2000" s="626"/>
      <c r="T2000" s="626"/>
      <c r="U2000" s="626"/>
      <c r="V2000" s="626"/>
      <c r="W2000" s="626"/>
      <c r="X2000" s="626"/>
      <c r="Y2000" s="626"/>
      <c r="Z2000" s="626"/>
      <c r="AA2000" s="626"/>
      <c r="AB2000" s="626"/>
      <c r="AC2000" s="626"/>
      <c r="AD2000" s="626"/>
      <c r="AE2000" s="626"/>
      <c r="AF2000" s="626"/>
    </row>
    <row r="2001" spans="1:32" x14ac:dyDescent="0.25">
      <c r="A2001" s="626"/>
      <c r="B2001" s="626"/>
      <c r="F2001" s="626"/>
      <c r="H2001" s="626"/>
      <c r="I2001" s="626"/>
      <c r="J2001" s="626"/>
      <c r="K2001" s="627"/>
      <c r="L2001" s="677"/>
      <c r="M2001" s="626"/>
      <c r="N2001" s="626"/>
      <c r="O2001" s="626"/>
      <c r="P2001" s="626"/>
      <c r="Q2001" s="626"/>
      <c r="R2001" s="626"/>
      <c r="S2001" s="626"/>
      <c r="T2001" s="626"/>
      <c r="U2001" s="626"/>
      <c r="V2001" s="626"/>
      <c r="W2001" s="626"/>
      <c r="X2001" s="626"/>
      <c r="Y2001" s="626"/>
      <c r="Z2001" s="626"/>
      <c r="AA2001" s="626"/>
      <c r="AB2001" s="626"/>
      <c r="AC2001" s="626"/>
      <c r="AD2001" s="626"/>
      <c r="AE2001" s="626"/>
      <c r="AF2001" s="626"/>
    </row>
    <row r="2002" spans="1:32" x14ac:dyDescent="0.25">
      <c r="A2002" s="626"/>
      <c r="B2002" s="626"/>
      <c r="F2002" s="626"/>
      <c r="H2002" s="626"/>
      <c r="I2002" s="626"/>
      <c r="J2002" s="626"/>
      <c r="K2002" s="627"/>
      <c r="L2002" s="677"/>
      <c r="M2002" s="626"/>
      <c r="N2002" s="626"/>
      <c r="O2002" s="626"/>
      <c r="P2002" s="626"/>
      <c r="Q2002" s="626"/>
      <c r="R2002" s="626"/>
      <c r="S2002" s="626"/>
      <c r="T2002" s="626"/>
      <c r="U2002" s="626"/>
      <c r="V2002" s="626"/>
      <c r="W2002" s="626"/>
      <c r="X2002" s="626"/>
      <c r="Y2002" s="626"/>
      <c r="Z2002" s="626"/>
      <c r="AA2002" s="626"/>
      <c r="AB2002" s="626"/>
      <c r="AC2002" s="626"/>
      <c r="AD2002" s="626"/>
      <c r="AE2002" s="626"/>
      <c r="AF2002" s="626"/>
    </row>
    <row r="2003" spans="1:32" x14ac:dyDescent="0.25">
      <c r="A2003" s="626"/>
      <c r="B2003" s="626"/>
      <c r="F2003" s="626"/>
      <c r="H2003" s="626"/>
      <c r="I2003" s="626"/>
      <c r="J2003" s="626"/>
      <c r="K2003" s="627"/>
      <c r="L2003" s="677"/>
      <c r="M2003" s="626"/>
      <c r="N2003" s="626"/>
      <c r="O2003" s="626"/>
      <c r="P2003" s="626"/>
      <c r="Q2003" s="626"/>
      <c r="R2003" s="626"/>
      <c r="S2003" s="626"/>
      <c r="T2003" s="626"/>
      <c r="U2003" s="626"/>
      <c r="V2003" s="626"/>
      <c r="W2003" s="626"/>
      <c r="X2003" s="626"/>
      <c r="Y2003" s="626"/>
      <c r="Z2003" s="626"/>
      <c r="AA2003" s="626"/>
      <c r="AB2003" s="626"/>
      <c r="AC2003" s="626"/>
      <c r="AD2003" s="626"/>
      <c r="AE2003" s="626"/>
      <c r="AF2003" s="626"/>
    </row>
    <row r="2004" spans="1:32" x14ac:dyDescent="0.25">
      <c r="A2004" s="626"/>
      <c r="B2004" s="626"/>
      <c r="F2004" s="626"/>
      <c r="H2004" s="626"/>
      <c r="I2004" s="626"/>
      <c r="J2004" s="626"/>
      <c r="K2004" s="627"/>
      <c r="L2004" s="677"/>
      <c r="M2004" s="626"/>
      <c r="N2004" s="626"/>
      <c r="O2004" s="626"/>
      <c r="P2004" s="626"/>
      <c r="Q2004" s="626"/>
      <c r="R2004" s="626"/>
      <c r="S2004" s="626"/>
      <c r="T2004" s="626"/>
      <c r="U2004" s="626"/>
      <c r="V2004" s="626"/>
      <c r="W2004" s="626"/>
      <c r="X2004" s="626"/>
      <c r="Y2004" s="626"/>
      <c r="Z2004" s="626"/>
      <c r="AA2004" s="626"/>
      <c r="AB2004" s="626"/>
      <c r="AC2004" s="626"/>
      <c r="AD2004" s="626"/>
      <c r="AE2004" s="626"/>
      <c r="AF2004" s="626"/>
    </row>
    <row r="2005" spans="1:32" x14ac:dyDescent="0.25">
      <c r="A2005" s="626"/>
      <c r="B2005" s="626"/>
      <c r="F2005" s="626"/>
      <c r="H2005" s="626"/>
      <c r="I2005" s="626"/>
      <c r="J2005" s="626"/>
      <c r="K2005" s="627"/>
      <c r="L2005" s="677"/>
      <c r="M2005" s="626"/>
      <c r="N2005" s="626"/>
      <c r="O2005" s="626"/>
      <c r="P2005" s="626"/>
      <c r="Q2005" s="626"/>
      <c r="R2005" s="626"/>
      <c r="S2005" s="626"/>
      <c r="T2005" s="626"/>
      <c r="U2005" s="626"/>
      <c r="V2005" s="626"/>
      <c r="W2005" s="626"/>
      <c r="X2005" s="626"/>
      <c r="Y2005" s="626"/>
      <c r="Z2005" s="626"/>
      <c r="AA2005" s="626"/>
      <c r="AB2005" s="626"/>
      <c r="AC2005" s="626"/>
      <c r="AD2005" s="626"/>
      <c r="AE2005" s="626"/>
      <c r="AF2005" s="626"/>
    </row>
    <row r="2006" spans="1:32" x14ac:dyDescent="0.25">
      <c r="A2006" s="626"/>
      <c r="B2006" s="626"/>
      <c r="F2006" s="626"/>
      <c r="H2006" s="626"/>
      <c r="I2006" s="626"/>
      <c r="J2006" s="626"/>
      <c r="K2006" s="627"/>
      <c r="L2006" s="677"/>
      <c r="M2006" s="626"/>
      <c r="N2006" s="626"/>
      <c r="O2006" s="626"/>
      <c r="P2006" s="626"/>
      <c r="Q2006" s="626"/>
      <c r="R2006" s="626"/>
      <c r="S2006" s="626"/>
      <c r="T2006" s="626"/>
      <c r="U2006" s="626"/>
      <c r="V2006" s="626"/>
      <c r="W2006" s="626"/>
      <c r="X2006" s="626"/>
      <c r="Y2006" s="626"/>
      <c r="Z2006" s="626"/>
      <c r="AA2006" s="626"/>
      <c r="AB2006" s="626"/>
      <c r="AC2006" s="626"/>
      <c r="AD2006" s="626"/>
      <c r="AE2006" s="626"/>
      <c r="AF2006" s="626"/>
    </row>
    <row r="2007" spans="1:32" x14ac:dyDescent="0.25">
      <c r="A2007" s="626"/>
      <c r="B2007" s="626"/>
      <c r="F2007" s="626"/>
      <c r="H2007" s="626"/>
      <c r="I2007" s="626"/>
      <c r="J2007" s="626"/>
      <c r="K2007" s="627"/>
      <c r="L2007" s="677"/>
      <c r="M2007" s="626"/>
      <c r="N2007" s="626"/>
      <c r="O2007" s="626"/>
      <c r="P2007" s="626"/>
      <c r="Q2007" s="626"/>
      <c r="R2007" s="626"/>
      <c r="S2007" s="626"/>
      <c r="T2007" s="626"/>
      <c r="U2007" s="626"/>
      <c r="V2007" s="626"/>
      <c r="W2007" s="626"/>
      <c r="X2007" s="626"/>
      <c r="Y2007" s="626"/>
      <c r="Z2007" s="626"/>
      <c r="AA2007" s="626"/>
      <c r="AB2007" s="626"/>
      <c r="AC2007" s="626"/>
      <c r="AD2007" s="626"/>
      <c r="AE2007" s="626"/>
      <c r="AF2007" s="626"/>
    </row>
    <row r="2008" spans="1:32" x14ac:dyDescent="0.25">
      <c r="A2008" s="626"/>
      <c r="B2008" s="626"/>
      <c r="F2008" s="626"/>
      <c r="H2008" s="626"/>
      <c r="I2008" s="626"/>
      <c r="J2008" s="626"/>
      <c r="K2008" s="627"/>
      <c r="L2008" s="677"/>
      <c r="M2008" s="626"/>
      <c r="N2008" s="626"/>
      <c r="O2008" s="626"/>
      <c r="P2008" s="626"/>
      <c r="Q2008" s="626"/>
      <c r="R2008" s="626"/>
      <c r="S2008" s="626"/>
      <c r="T2008" s="626"/>
      <c r="U2008" s="626"/>
      <c r="V2008" s="626"/>
      <c r="W2008" s="626"/>
      <c r="X2008" s="626"/>
      <c r="Y2008" s="626"/>
      <c r="Z2008" s="626"/>
      <c r="AA2008" s="626"/>
      <c r="AB2008" s="626"/>
      <c r="AC2008" s="626"/>
      <c r="AD2008" s="626"/>
      <c r="AE2008" s="626"/>
      <c r="AF2008" s="626"/>
    </row>
    <row r="2009" spans="1:32" x14ac:dyDescent="0.25">
      <c r="A2009" s="626"/>
      <c r="B2009" s="626"/>
      <c r="F2009" s="626"/>
      <c r="H2009" s="626"/>
      <c r="I2009" s="626"/>
      <c r="J2009" s="626"/>
      <c r="K2009" s="627"/>
      <c r="L2009" s="677"/>
      <c r="M2009" s="626"/>
      <c r="N2009" s="626"/>
      <c r="O2009" s="626"/>
      <c r="P2009" s="626"/>
      <c r="Q2009" s="626"/>
      <c r="R2009" s="626"/>
      <c r="S2009" s="626"/>
      <c r="T2009" s="626"/>
      <c r="U2009" s="626"/>
      <c r="V2009" s="626"/>
      <c r="W2009" s="626"/>
      <c r="X2009" s="626"/>
      <c r="Y2009" s="626"/>
      <c r="Z2009" s="626"/>
      <c r="AA2009" s="626"/>
      <c r="AB2009" s="626"/>
      <c r="AC2009" s="626"/>
      <c r="AD2009" s="626"/>
      <c r="AE2009" s="626"/>
      <c r="AF2009" s="626"/>
    </row>
    <row r="2010" spans="1:32" x14ac:dyDescent="0.25">
      <c r="A2010" s="626"/>
      <c r="B2010" s="626"/>
      <c r="F2010" s="626"/>
      <c r="H2010" s="626"/>
      <c r="I2010" s="626"/>
      <c r="J2010" s="626"/>
      <c r="K2010" s="627"/>
      <c r="L2010" s="677"/>
      <c r="M2010" s="626"/>
      <c r="N2010" s="626"/>
      <c r="O2010" s="626"/>
      <c r="P2010" s="626"/>
      <c r="Q2010" s="626"/>
      <c r="R2010" s="626"/>
      <c r="S2010" s="626"/>
      <c r="T2010" s="626"/>
      <c r="U2010" s="626"/>
      <c r="V2010" s="626"/>
      <c r="W2010" s="626"/>
      <c r="X2010" s="626"/>
      <c r="Y2010" s="626"/>
      <c r="Z2010" s="626"/>
      <c r="AA2010" s="626"/>
      <c r="AB2010" s="626"/>
      <c r="AC2010" s="626"/>
      <c r="AD2010" s="626"/>
      <c r="AE2010" s="626"/>
      <c r="AF2010" s="626"/>
    </row>
    <row r="2011" spans="1:32" x14ac:dyDescent="0.25">
      <c r="A2011" s="626"/>
      <c r="B2011" s="626"/>
      <c r="F2011" s="626"/>
      <c r="H2011" s="626"/>
      <c r="I2011" s="626"/>
      <c r="J2011" s="626"/>
      <c r="K2011" s="627"/>
      <c r="L2011" s="677"/>
      <c r="M2011" s="626"/>
      <c r="N2011" s="626"/>
      <c r="O2011" s="626"/>
      <c r="P2011" s="626"/>
      <c r="Q2011" s="626"/>
      <c r="R2011" s="626"/>
      <c r="S2011" s="626"/>
      <c r="T2011" s="626"/>
      <c r="U2011" s="626"/>
      <c r="V2011" s="626"/>
      <c r="W2011" s="626"/>
      <c r="X2011" s="626"/>
      <c r="Y2011" s="626"/>
      <c r="Z2011" s="626"/>
      <c r="AA2011" s="626"/>
      <c r="AB2011" s="626"/>
      <c r="AC2011" s="626"/>
      <c r="AD2011" s="626"/>
      <c r="AE2011" s="626"/>
      <c r="AF2011" s="626"/>
    </row>
    <row r="2012" spans="1:32" x14ac:dyDescent="0.25">
      <c r="A2012" s="626"/>
      <c r="B2012" s="626"/>
      <c r="F2012" s="626"/>
      <c r="H2012" s="626"/>
      <c r="I2012" s="626"/>
      <c r="J2012" s="626"/>
      <c r="K2012" s="627"/>
      <c r="L2012" s="677"/>
      <c r="M2012" s="626"/>
      <c r="N2012" s="626"/>
      <c r="O2012" s="626"/>
      <c r="P2012" s="626"/>
      <c r="Q2012" s="626"/>
      <c r="R2012" s="626"/>
      <c r="S2012" s="626"/>
      <c r="T2012" s="626"/>
      <c r="U2012" s="626"/>
      <c r="V2012" s="626"/>
      <c r="W2012" s="626"/>
      <c r="X2012" s="626"/>
      <c r="Y2012" s="626"/>
      <c r="Z2012" s="626"/>
      <c r="AA2012" s="626"/>
      <c r="AB2012" s="626"/>
      <c r="AC2012" s="626"/>
      <c r="AD2012" s="626"/>
      <c r="AE2012" s="626"/>
      <c r="AF2012" s="626"/>
    </row>
    <row r="2013" spans="1:32" x14ac:dyDescent="0.25">
      <c r="A2013" s="626"/>
      <c r="B2013" s="626"/>
      <c r="F2013" s="626"/>
      <c r="H2013" s="626"/>
      <c r="I2013" s="626"/>
      <c r="J2013" s="626"/>
      <c r="K2013" s="627"/>
      <c r="L2013" s="677"/>
      <c r="M2013" s="626"/>
      <c r="N2013" s="626"/>
      <c r="O2013" s="626"/>
      <c r="P2013" s="626"/>
      <c r="Q2013" s="626"/>
      <c r="R2013" s="626"/>
      <c r="S2013" s="626"/>
      <c r="T2013" s="626"/>
      <c r="U2013" s="626"/>
      <c r="V2013" s="626"/>
      <c r="W2013" s="626"/>
      <c r="X2013" s="626"/>
      <c r="Y2013" s="626"/>
      <c r="Z2013" s="626"/>
      <c r="AA2013" s="626"/>
      <c r="AB2013" s="626"/>
      <c r="AC2013" s="626"/>
      <c r="AD2013" s="626"/>
      <c r="AE2013" s="626"/>
      <c r="AF2013" s="626"/>
    </row>
    <row r="2014" spans="1:32" x14ac:dyDescent="0.25">
      <c r="A2014" s="626"/>
      <c r="B2014" s="626"/>
      <c r="F2014" s="626"/>
      <c r="H2014" s="626"/>
      <c r="I2014" s="626"/>
      <c r="J2014" s="626"/>
      <c r="K2014" s="627"/>
      <c r="L2014" s="677"/>
      <c r="M2014" s="626"/>
      <c r="N2014" s="626"/>
      <c r="O2014" s="626"/>
      <c r="P2014" s="626"/>
      <c r="Q2014" s="626"/>
      <c r="R2014" s="626"/>
      <c r="S2014" s="626"/>
      <c r="T2014" s="626"/>
      <c r="U2014" s="626"/>
      <c r="V2014" s="626"/>
      <c r="W2014" s="626"/>
      <c r="X2014" s="626"/>
      <c r="Y2014" s="626"/>
      <c r="Z2014" s="626"/>
      <c r="AA2014" s="626"/>
      <c r="AB2014" s="626"/>
      <c r="AC2014" s="626"/>
      <c r="AD2014" s="626"/>
      <c r="AE2014" s="626"/>
      <c r="AF2014" s="626"/>
    </row>
    <row r="2015" spans="1:32" x14ac:dyDescent="0.25">
      <c r="A2015" s="626"/>
      <c r="B2015" s="626"/>
      <c r="F2015" s="626"/>
      <c r="H2015" s="626"/>
      <c r="I2015" s="626"/>
      <c r="J2015" s="626"/>
      <c r="K2015" s="627"/>
      <c r="L2015" s="677"/>
      <c r="M2015" s="626"/>
      <c r="N2015" s="626"/>
      <c r="O2015" s="626"/>
      <c r="P2015" s="626"/>
      <c r="Q2015" s="626"/>
      <c r="R2015" s="626"/>
      <c r="S2015" s="626"/>
      <c r="T2015" s="626"/>
      <c r="U2015" s="626"/>
      <c r="V2015" s="626"/>
      <c r="W2015" s="626"/>
      <c r="X2015" s="626"/>
      <c r="Y2015" s="626"/>
      <c r="Z2015" s="626"/>
      <c r="AA2015" s="626"/>
      <c r="AB2015" s="626"/>
      <c r="AC2015" s="626"/>
      <c r="AD2015" s="626"/>
      <c r="AE2015" s="626"/>
      <c r="AF2015" s="626"/>
    </row>
    <row r="2016" spans="1:32" x14ac:dyDescent="0.25">
      <c r="A2016" s="626"/>
      <c r="B2016" s="626"/>
      <c r="F2016" s="626"/>
      <c r="H2016" s="626"/>
      <c r="I2016" s="626"/>
      <c r="J2016" s="626"/>
      <c r="K2016" s="627"/>
      <c r="L2016" s="677"/>
      <c r="M2016" s="626"/>
      <c r="N2016" s="626"/>
      <c r="O2016" s="626"/>
      <c r="P2016" s="626"/>
      <c r="Q2016" s="626"/>
      <c r="R2016" s="626"/>
      <c r="S2016" s="626"/>
      <c r="T2016" s="626"/>
      <c r="U2016" s="626"/>
      <c r="V2016" s="626"/>
      <c r="W2016" s="626"/>
      <c r="X2016" s="626"/>
      <c r="Y2016" s="626"/>
      <c r="Z2016" s="626"/>
      <c r="AA2016" s="626"/>
      <c r="AB2016" s="626"/>
      <c r="AC2016" s="626"/>
      <c r="AD2016" s="626"/>
      <c r="AE2016" s="626"/>
      <c r="AF2016" s="626"/>
    </row>
    <row r="2017" spans="1:32" x14ac:dyDescent="0.25">
      <c r="A2017" s="626"/>
      <c r="B2017" s="626"/>
      <c r="F2017" s="626"/>
      <c r="H2017" s="626"/>
      <c r="I2017" s="626"/>
      <c r="J2017" s="626"/>
      <c r="K2017" s="627"/>
      <c r="L2017" s="677"/>
      <c r="M2017" s="626"/>
      <c r="N2017" s="626"/>
      <c r="O2017" s="626"/>
      <c r="P2017" s="626"/>
      <c r="Q2017" s="626"/>
      <c r="R2017" s="626"/>
      <c r="S2017" s="626"/>
      <c r="T2017" s="626"/>
      <c r="U2017" s="626"/>
      <c r="V2017" s="626"/>
      <c r="W2017" s="626"/>
      <c r="X2017" s="626"/>
      <c r="Y2017" s="626"/>
      <c r="Z2017" s="626"/>
      <c r="AA2017" s="626"/>
      <c r="AB2017" s="626"/>
      <c r="AC2017" s="626"/>
      <c r="AD2017" s="626"/>
      <c r="AE2017" s="626"/>
      <c r="AF2017" s="626"/>
    </row>
    <row r="2018" spans="1:32" x14ac:dyDescent="0.25">
      <c r="A2018" s="626"/>
      <c r="B2018" s="626"/>
      <c r="F2018" s="626"/>
      <c r="H2018" s="626"/>
      <c r="I2018" s="626"/>
      <c r="J2018" s="626"/>
      <c r="K2018" s="627"/>
      <c r="L2018" s="677"/>
      <c r="M2018" s="626"/>
      <c r="N2018" s="626"/>
      <c r="O2018" s="626"/>
      <c r="P2018" s="626"/>
      <c r="Q2018" s="626"/>
      <c r="R2018" s="626"/>
      <c r="S2018" s="626"/>
      <c r="T2018" s="626"/>
      <c r="U2018" s="626"/>
      <c r="V2018" s="626"/>
      <c r="W2018" s="626"/>
      <c r="X2018" s="626"/>
      <c r="Y2018" s="626"/>
      <c r="Z2018" s="626"/>
      <c r="AA2018" s="626"/>
      <c r="AB2018" s="626"/>
      <c r="AC2018" s="626"/>
      <c r="AD2018" s="626"/>
      <c r="AE2018" s="626"/>
      <c r="AF2018" s="626"/>
    </row>
    <row r="2019" spans="1:32" x14ac:dyDescent="0.25">
      <c r="A2019" s="626"/>
      <c r="B2019" s="626"/>
      <c r="F2019" s="626"/>
      <c r="H2019" s="626"/>
      <c r="I2019" s="626"/>
      <c r="J2019" s="626"/>
      <c r="K2019" s="627"/>
      <c r="L2019" s="677"/>
      <c r="M2019" s="626"/>
      <c r="N2019" s="626"/>
      <c r="O2019" s="626"/>
      <c r="P2019" s="626"/>
      <c r="Q2019" s="626"/>
      <c r="R2019" s="626"/>
      <c r="S2019" s="626"/>
      <c r="T2019" s="626"/>
      <c r="U2019" s="626"/>
      <c r="V2019" s="626"/>
      <c r="W2019" s="626"/>
      <c r="X2019" s="626"/>
      <c r="Y2019" s="626"/>
      <c r="Z2019" s="626"/>
      <c r="AA2019" s="626"/>
      <c r="AB2019" s="626"/>
      <c r="AC2019" s="626"/>
      <c r="AD2019" s="626"/>
      <c r="AE2019" s="626"/>
      <c r="AF2019" s="626"/>
    </row>
    <row r="2020" spans="1:32" x14ac:dyDescent="0.25">
      <c r="A2020" s="626"/>
      <c r="B2020" s="626"/>
      <c r="F2020" s="626"/>
      <c r="H2020" s="626"/>
      <c r="I2020" s="626"/>
      <c r="J2020" s="626"/>
      <c r="K2020" s="627"/>
      <c r="L2020" s="677"/>
      <c r="M2020" s="626"/>
      <c r="N2020" s="626"/>
      <c r="O2020" s="626"/>
      <c r="P2020" s="626"/>
      <c r="Q2020" s="626"/>
      <c r="R2020" s="626"/>
      <c r="S2020" s="626"/>
      <c r="T2020" s="626"/>
      <c r="U2020" s="626"/>
      <c r="V2020" s="626"/>
      <c r="W2020" s="626"/>
      <c r="X2020" s="626"/>
      <c r="Y2020" s="626"/>
      <c r="Z2020" s="626"/>
      <c r="AA2020" s="626"/>
      <c r="AB2020" s="626"/>
      <c r="AC2020" s="626"/>
      <c r="AD2020" s="626"/>
      <c r="AE2020" s="626"/>
      <c r="AF2020" s="626"/>
    </row>
    <row r="2021" spans="1:32" x14ac:dyDescent="0.25">
      <c r="A2021" s="626"/>
      <c r="B2021" s="626"/>
      <c r="F2021" s="626"/>
      <c r="H2021" s="626"/>
      <c r="I2021" s="626"/>
      <c r="J2021" s="626"/>
      <c r="K2021" s="627"/>
      <c r="L2021" s="677"/>
      <c r="M2021" s="626"/>
      <c r="N2021" s="626"/>
      <c r="O2021" s="626"/>
      <c r="P2021" s="626"/>
      <c r="Q2021" s="626"/>
      <c r="R2021" s="626"/>
      <c r="S2021" s="626"/>
      <c r="T2021" s="626"/>
      <c r="U2021" s="626"/>
      <c r="V2021" s="626"/>
      <c r="W2021" s="626"/>
      <c r="X2021" s="626"/>
      <c r="Y2021" s="626"/>
      <c r="Z2021" s="626"/>
      <c r="AA2021" s="626"/>
      <c r="AB2021" s="626"/>
      <c r="AC2021" s="626"/>
      <c r="AD2021" s="626"/>
      <c r="AE2021" s="626"/>
      <c r="AF2021" s="626"/>
    </row>
    <row r="2022" spans="1:32" x14ac:dyDescent="0.25">
      <c r="A2022" s="626"/>
      <c r="B2022" s="626"/>
      <c r="F2022" s="626"/>
      <c r="H2022" s="626"/>
      <c r="I2022" s="626"/>
      <c r="J2022" s="626"/>
      <c r="K2022" s="627"/>
      <c r="L2022" s="677"/>
      <c r="M2022" s="626"/>
      <c r="N2022" s="626"/>
      <c r="O2022" s="626"/>
      <c r="P2022" s="626"/>
      <c r="Q2022" s="626"/>
      <c r="R2022" s="626"/>
      <c r="S2022" s="626"/>
      <c r="T2022" s="626"/>
      <c r="U2022" s="626"/>
      <c r="V2022" s="626"/>
      <c r="W2022" s="626"/>
      <c r="X2022" s="626"/>
      <c r="Y2022" s="626"/>
      <c r="Z2022" s="626"/>
      <c r="AA2022" s="626"/>
      <c r="AB2022" s="626"/>
      <c r="AC2022" s="626"/>
      <c r="AD2022" s="626"/>
      <c r="AE2022" s="626"/>
      <c r="AF2022" s="626"/>
    </row>
    <row r="2023" spans="1:32" x14ac:dyDescent="0.25">
      <c r="A2023" s="626"/>
      <c r="B2023" s="626"/>
      <c r="F2023" s="626"/>
      <c r="H2023" s="626"/>
      <c r="I2023" s="626"/>
      <c r="J2023" s="626"/>
      <c r="K2023" s="627"/>
      <c r="L2023" s="677"/>
      <c r="M2023" s="626"/>
      <c r="N2023" s="626"/>
      <c r="O2023" s="626"/>
      <c r="P2023" s="626"/>
      <c r="Q2023" s="626"/>
      <c r="R2023" s="626"/>
      <c r="S2023" s="626"/>
      <c r="T2023" s="626"/>
      <c r="U2023" s="626"/>
      <c r="V2023" s="626"/>
      <c r="W2023" s="626"/>
      <c r="X2023" s="626"/>
      <c r="Y2023" s="626"/>
      <c r="Z2023" s="626"/>
      <c r="AA2023" s="626"/>
      <c r="AB2023" s="626"/>
      <c r="AC2023" s="626"/>
      <c r="AD2023" s="626"/>
      <c r="AE2023" s="626"/>
      <c r="AF2023" s="626"/>
    </row>
    <row r="2024" spans="1:32" x14ac:dyDescent="0.25">
      <c r="A2024" s="626"/>
      <c r="B2024" s="626"/>
      <c r="F2024" s="626"/>
      <c r="H2024" s="626"/>
      <c r="I2024" s="626"/>
      <c r="J2024" s="626"/>
      <c r="K2024" s="627"/>
      <c r="L2024" s="677"/>
      <c r="M2024" s="626"/>
      <c r="N2024" s="626"/>
      <c r="O2024" s="626"/>
      <c r="P2024" s="626"/>
      <c r="Q2024" s="626"/>
      <c r="R2024" s="626"/>
      <c r="S2024" s="626"/>
      <c r="T2024" s="626"/>
      <c r="U2024" s="626"/>
      <c r="V2024" s="626"/>
      <c r="W2024" s="626"/>
      <c r="X2024" s="626"/>
      <c r="Y2024" s="626"/>
      <c r="Z2024" s="626"/>
      <c r="AA2024" s="626"/>
      <c r="AB2024" s="626"/>
      <c r="AC2024" s="626"/>
      <c r="AD2024" s="626"/>
      <c r="AE2024" s="626"/>
      <c r="AF2024" s="626"/>
    </row>
    <row r="2025" spans="1:32" x14ac:dyDescent="0.25">
      <c r="A2025" s="626"/>
      <c r="B2025" s="626"/>
      <c r="F2025" s="626"/>
      <c r="H2025" s="626"/>
      <c r="I2025" s="626"/>
      <c r="J2025" s="626"/>
      <c r="K2025" s="627"/>
      <c r="L2025" s="677"/>
      <c r="M2025" s="626"/>
      <c r="N2025" s="626"/>
      <c r="O2025" s="626"/>
      <c r="P2025" s="626"/>
      <c r="Q2025" s="626"/>
      <c r="R2025" s="626"/>
      <c r="S2025" s="626"/>
      <c r="T2025" s="626"/>
      <c r="U2025" s="626"/>
      <c r="V2025" s="626"/>
      <c r="W2025" s="626"/>
      <c r="X2025" s="626"/>
      <c r="Y2025" s="626"/>
      <c r="Z2025" s="626"/>
      <c r="AA2025" s="626"/>
      <c r="AB2025" s="626"/>
      <c r="AC2025" s="626"/>
      <c r="AD2025" s="626"/>
      <c r="AE2025" s="626"/>
      <c r="AF2025" s="626"/>
    </row>
    <row r="2026" spans="1:32" x14ac:dyDescent="0.25">
      <c r="A2026" s="626"/>
      <c r="B2026" s="626"/>
      <c r="F2026" s="626"/>
      <c r="H2026" s="626"/>
      <c r="I2026" s="626"/>
      <c r="J2026" s="626"/>
      <c r="K2026" s="627"/>
      <c r="L2026" s="677"/>
      <c r="M2026" s="626"/>
      <c r="N2026" s="626"/>
      <c r="O2026" s="626"/>
      <c r="P2026" s="626"/>
      <c r="Q2026" s="626"/>
      <c r="R2026" s="626"/>
      <c r="S2026" s="626"/>
      <c r="T2026" s="626"/>
      <c r="U2026" s="626"/>
      <c r="V2026" s="626"/>
      <c r="W2026" s="626"/>
      <c r="X2026" s="626"/>
      <c r="Y2026" s="626"/>
      <c r="Z2026" s="626"/>
      <c r="AA2026" s="626"/>
      <c r="AB2026" s="626"/>
      <c r="AC2026" s="626"/>
      <c r="AD2026" s="626"/>
      <c r="AE2026" s="626"/>
      <c r="AF2026" s="626"/>
    </row>
    <row r="2027" spans="1:32" x14ac:dyDescent="0.25">
      <c r="A2027" s="626"/>
      <c r="B2027" s="626"/>
      <c r="F2027" s="626"/>
      <c r="H2027" s="626"/>
      <c r="I2027" s="626"/>
      <c r="J2027" s="626"/>
      <c r="K2027" s="627"/>
      <c r="L2027" s="677"/>
      <c r="M2027" s="626"/>
      <c r="N2027" s="626"/>
      <c r="O2027" s="626"/>
      <c r="P2027" s="626"/>
      <c r="Q2027" s="626"/>
      <c r="R2027" s="626"/>
      <c r="S2027" s="626"/>
      <c r="T2027" s="626"/>
      <c r="U2027" s="626"/>
      <c r="V2027" s="626"/>
      <c r="W2027" s="626"/>
      <c r="X2027" s="626"/>
      <c r="Y2027" s="626"/>
      <c r="Z2027" s="626"/>
      <c r="AA2027" s="626"/>
      <c r="AB2027" s="626"/>
      <c r="AC2027" s="626"/>
      <c r="AD2027" s="626"/>
      <c r="AE2027" s="626"/>
      <c r="AF2027" s="626"/>
    </row>
    <row r="2028" spans="1:32" x14ac:dyDescent="0.25">
      <c r="A2028" s="626"/>
      <c r="B2028" s="626"/>
      <c r="F2028" s="626"/>
      <c r="H2028" s="626"/>
      <c r="I2028" s="626"/>
      <c r="J2028" s="626"/>
      <c r="K2028" s="627"/>
      <c r="L2028" s="677"/>
      <c r="M2028" s="626"/>
      <c r="N2028" s="626"/>
      <c r="O2028" s="626"/>
      <c r="P2028" s="626"/>
      <c r="Q2028" s="626"/>
      <c r="R2028" s="626"/>
      <c r="S2028" s="626"/>
      <c r="T2028" s="626"/>
      <c r="U2028" s="626"/>
      <c r="V2028" s="626"/>
      <c r="W2028" s="626"/>
      <c r="X2028" s="626"/>
      <c r="Y2028" s="626"/>
      <c r="Z2028" s="626"/>
      <c r="AA2028" s="626"/>
      <c r="AB2028" s="626"/>
      <c r="AC2028" s="626"/>
      <c r="AD2028" s="626"/>
      <c r="AE2028" s="626"/>
      <c r="AF2028" s="626"/>
    </row>
    <row r="2029" spans="1:32" x14ac:dyDescent="0.25">
      <c r="A2029" s="626"/>
      <c r="B2029" s="626"/>
      <c r="F2029" s="626"/>
      <c r="H2029" s="626"/>
      <c r="I2029" s="626"/>
      <c r="J2029" s="626"/>
      <c r="K2029" s="627"/>
      <c r="L2029" s="677"/>
      <c r="M2029" s="626"/>
      <c r="N2029" s="626"/>
      <c r="O2029" s="626"/>
      <c r="P2029" s="626"/>
      <c r="Q2029" s="626"/>
      <c r="R2029" s="626"/>
      <c r="S2029" s="626"/>
      <c r="T2029" s="626"/>
      <c r="U2029" s="626"/>
      <c r="V2029" s="626"/>
      <c r="W2029" s="626"/>
      <c r="X2029" s="626"/>
      <c r="Y2029" s="626"/>
      <c r="Z2029" s="626"/>
      <c r="AA2029" s="626"/>
      <c r="AB2029" s="626"/>
      <c r="AC2029" s="626"/>
      <c r="AD2029" s="626"/>
      <c r="AE2029" s="626"/>
      <c r="AF2029" s="626"/>
    </row>
    <row r="2030" spans="1:32" x14ac:dyDescent="0.25">
      <c r="A2030" s="626"/>
      <c r="B2030" s="626"/>
      <c r="F2030" s="626"/>
      <c r="H2030" s="626"/>
      <c r="I2030" s="626"/>
      <c r="J2030" s="626"/>
      <c r="K2030" s="627"/>
      <c r="L2030" s="677"/>
      <c r="M2030" s="626"/>
      <c r="N2030" s="626"/>
      <c r="O2030" s="626"/>
      <c r="P2030" s="626"/>
      <c r="Q2030" s="626"/>
      <c r="R2030" s="626"/>
      <c r="S2030" s="626"/>
      <c r="T2030" s="626"/>
      <c r="U2030" s="626"/>
      <c r="V2030" s="626"/>
      <c r="W2030" s="626"/>
      <c r="X2030" s="626"/>
      <c r="Y2030" s="626"/>
      <c r="Z2030" s="626"/>
      <c r="AA2030" s="626"/>
      <c r="AB2030" s="626"/>
      <c r="AC2030" s="626"/>
      <c r="AD2030" s="626"/>
      <c r="AE2030" s="626"/>
      <c r="AF2030" s="626"/>
    </row>
    <row r="2031" spans="1:32" x14ac:dyDescent="0.25">
      <c r="A2031" s="626"/>
      <c r="B2031" s="626"/>
      <c r="F2031" s="626"/>
      <c r="H2031" s="626"/>
      <c r="I2031" s="626"/>
      <c r="J2031" s="626"/>
      <c r="K2031" s="627"/>
      <c r="L2031" s="677"/>
      <c r="M2031" s="626"/>
      <c r="N2031" s="626"/>
      <c r="O2031" s="626"/>
      <c r="P2031" s="626"/>
      <c r="Q2031" s="626"/>
      <c r="R2031" s="626"/>
      <c r="S2031" s="626"/>
      <c r="T2031" s="626"/>
      <c r="U2031" s="626"/>
      <c r="V2031" s="626"/>
      <c r="W2031" s="626"/>
      <c r="X2031" s="626"/>
      <c r="Y2031" s="626"/>
      <c r="Z2031" s="626"/>
      <c r="AA2031" s="626"/>
      <c r="AB2031" s="626"/>
      <c r="AC2031" s="626"/>
      <c r="AD2031" s="626"/>
      <c r="AE2031" s="626"/>
      <c r="AF2031" s="626"/>
    </row>
    <row r="2032" spans="1:32" x14ac:dyDescent="0.25">
      <c r="A2032" s="626"/>
      <c r="B2032" s="626"/>
      <c r="F2032" s="626"/>
      <c r="H2032" s="626"/>
      <c r="I2032" s="626"/>
      <c r="J2032" s="626"/>
      <c r="K2032" s="627"/>
      <c r="L2032" s="677"/>
      <c r="M2032" s="626"/>
      <c r="N2032" s="626"/>
      <c r="O2032" s="626"/>
      <c r="P2032" s="626"/>
      <c r="Q2032" s="626"/>
      <c r="R2032" s="626"/>
      <c r="S2032" s="626"/>
      <c r="T2032" s="626"/>
      <c r="U2032" s="626"/>
      <c r="V2032" s="626"/>
      <c r="W2032" s="626"/>
      <c r="X2032" s="626"/>
      <c r="Y2032" s="626"/>
      <c r="Z2032" s="626"/>
      <c r="AA2032" s="626"/>
      <c r="AB2032" s="626"/>
      <c r="AC2032" s="626"/>
      <c r="AD2032" s="626"/>
      <c r="AE2032" s="626"/>
      <c r="AF2032" s="626"/>
    </row>
    <row r="2033" spans="1:32" x14ac:dyDescent="0.25">
      <c r="A2033" s="626"/>
      <c r="B2033" s="626"/>
      <c r="F2033" s="626"/>
      <c r="H2033" s="626"/>
      <c r="I2033" s="626"/>
      <c r="J2033" s="626"/>
      <c r="K2033" s="627"/>
      <c r="L2033" s="677"/>
      <c r="M2033" s="626"/>
      <c r="N2033" s="626"/>
      <c r="O2033" s="626"/>
      <c r="P2033" s="626"/>
      <c r="Q2033" s="626"/>
      <c r="R2033" s="626"/>
      <c r="S2033" s="626"/>
      <c r="T2033" s="626"/>
      <c r="U2033" s="626"/>
      <c r="V2033" s="626"/>
      <c r="W2033" s="626"/>
      <c r="X2033" s="626"/>
      <c r="Y2033" s="626"/>
      <c r="Z2033" s="626"/>
      <c r="AA2033" s="626"/>
      <c r="AB2033" s="626"/>
      <c r="AC2033" s="626"/>
      <c r="AD2033" s="626"/>
      <c r="AE2033" s="626"/>
      <c r="AF2033" s="626"/>
    </row>
    <row r="2034" spans="1:32" x14ac:dyDescent="0.25">
      <c r="A2034" s="626"/>
      <c r="B2034" s="626"/>
      <c r="F2034" s="626"/>
      <c r="H2034" s="626"/>
      <c r="I2034" s="626"/>
      <c r="J2034" s="626"/>
      <c r="K2034" s="627"/>
      <c r="L2034" s="677"/>
      <c r="M2034" s="626"/>
      <c r="N2034" s="626"/>
      <c r="O2034" s="626"/>
      <c r="P2034" s="626"/>
      <c r="Q2034" s="626"/>
      <c r="R2034" s="626"/>
      <c r="S2034" s="626"/>
      <c r="T2034" s="626"/>
      <c r="U2034" s="626"/>
      <c r="V2034" s="626"/>
      <c r="W2034" s="626"/>
      <c r="X2034" s="626"/>
      <c r="Y2034" s="626"/>
      <c r="Z2034" s="626"/>
      <c r="AA2034" s="626"/>
      <c r="AB2034" s="626"/>
      <c r="AC2034" s="626"/>
      <c r="AD2034" s="626"/>
      <c r="AE2034" s="626"/>
      <c r="AF2034" s="626"/>
    </row>
    <row r="2035" spans="1:32" x14ac:dyDescent="0.25">
      <c r="A2035" s="626"/>
      <c r="B2035" s="626"/>
      <c r="F2035" s="626"/>
      <c r="H2035" s="626"/>
      <c r="I2035" s="626"/>
      <c r="J2035" s="626"/>
      <c r="K2035" s="627"/>
      <c r="L2035" s="677"/>
      <c r="M2035" s="626"/>
      <c r="N2035" s="626"/>
      <c r="O2035" s="626"/>
      <c r="P2035" s="626"/>
      <c r="Q2035" s="626"/>
      <c r="R2035" s="626"/>
      <c r="S2035" s="626"/>
      <c r="T2035" s="626"/>
      <c r="U2035" s="626"/>
      <c r="V2035" s="626"/>
      <c r="W2035" s="626"/>
      <c r="X2035" s="626"/>
      <c r="Y2035" s="626"/>
      <c r="Z2035" s="626"/>
      <c r="AA2035" s="626"/>
      <c r="AB2035" s="626"/>
      <c r="AC2035" s="626"/>
      <c r="AD2035" s="626"/>
      <c r="AE2035" s="626"/>
      <c r="AF2035" s="626"/>
    </row>
    <row r="2036" spans="1:32" x14ac:dyDescent="0.25">
      <c r="A2036" s="626"/>
      <c r="B2036" s="626"/>
      <c r="F2036" s="626"/>
      <c r="H2036" s="626"/>
      <c r="I2036" s="626"/>
      <c r="J2036" s="626"/>
      <c r="K2036" s="627"/>
      <c r="L2036" s="677"/>
      <c r="M2036" s="626"/>
      <c r="N2036" s="626"/>
      <c r="O2036" s="626"/>
      <c r="P2036" s="626"/>
      <c r="Q2036" s="626"/>
      <c r="R2036" s="626"/>
      <c r="S2036" s="626"/>
      <c r="T2036" s="626"/>
      <c r="U2036" s="626"/>
      <c r="V2036" s="626"/>
      <c r="W2036" s="626"/>
      <c r="X2036" s="626"/>
      <c r="Y2036" s="626"/>
      <c r="Z2036" s="626"/>
      <c r="AA2036" s="626"/>
      <c r="AB2036" s="626"/>
      <c r="AC2036" s="626"/>
      <c r="AD2036" s="626"/>
      <c r="AE2036" s="626"/>
      <c r="AF2036" s="626"/>
    </row>
    <row r="2037" spans="1:32" x14ac:dyDescent="0.25">
      <c r="A2037" s="626"/>
      <c r="B2037" s="626"/>
      <c r="F2037" s="626"/>
      <c r="H2037" s="626"/>
      <c r="I2037" s="626"/>
      <c r="J2037" s="626"/>
      <c r="K2037" s="627"/>
      <c r="L2037" s="677"/>
      <c r="M2037" s="626"/>
      <c r="N2037" s="626"/>
      <c r="O2037" s="626"/>
      <c r="P2037" s="626"/>
      <c r="Q2037" s="626"/>
      <c r="R2037" s="626"/>
      <c r="S2037" s="626"/>
      <c r="T2037" s="626"/>
      <c r="U2037" s="626"/>
      <c r="V2037" s="626"/>
      <c r="W2037" s="626"/>
      <c r="X2037" s="626"/>
      <c r="Y2037" s="626"/>
      <c r="Z2037" s="626"/>
      <c r="AA2037" s="626"/>
      <c r="AB2037" s="626"/>
      <c r="AC2037" s="626"/>
      <c r="AD2037" s="626"/>
      <c r="AE2037" s="626"/>
      <c r="AF2037" s="626"/>
    </row>
    <row r="2038" spans="1:32" x14ac:dyDescent="0.25">
      <c r="A2038" s="626"/>
      <c r="B2038" s="626"/>
      <c r="F2038" s="626"/>
      <c r="H2038" s="626"/>
      <c r="I2038" s="626"/>
      <c r="J2038" s="626"/>
      <c r="K2038" s="627"/>
      <c r="L2038" s="677"/>
      <c r="M2038" s="626"/>
      <c r="N2038" s="626"/>
      <c r="O2038" s="626"/>
      <c r="P2038" s="626"/>
      <c r="Q2038" s="626"/>
      <c r="R2038" s="626"/>
      <c r="S2038" s="626"/>
      <c r="T2038" s="626"/>
      <c r="U2038" s="626"/>
      <c r="V2038" s="626"/>
      <c r="W2038" s="626"/>
      <c r="X2038" s="626"/>
      <c r="Y2038" s="626"/>
      <c r="Z2038" s="626"/>
      <c r="AA2038" s="626"/>
      <c r="AB2038" s="626"/>
      <c r="AC2038" s="626"/>
      <c r="AD2038" s="626"/>
      <c r="AE2038" s="626"/>
      <c r="AF2038" s="626"/>
    </row>
    <row r="2039" spans="1:32" x14ac:dyDescent="0.25">
      <c r="A2039" s="626"/>
      <c r="B2039" s="626"/>
      <c r="F2039" s="626"/>
      <c r="H2039" s="626"/>
      <c r="I2039" s="626"/>
      <c r="J2039" s="626"/>
      <c r="K2039" s="627"/>
      <c r="L2039" s="677"/>
      <c r="M2039" s="626"/>
      <c r="N2039" s="626"/>
      <c r="O2039" s="626"/>
      <c r="P2039" s="626"/>
      <c r="Q2039" s="626"/>
      <c r="R2039" s="626"/>
      <c r="S2039" s="626"/>
      <c r="T2039" s="626"/>
      <c r="U2039" s="626"/>
      <c r="V2039" s="626"/>
      <c r="W2039" s="626"/>
      <c r="X2039" s="626"/>
      <c r="Y2039" s="626"/>
      <c r="Z2039" s="626"/>
      <c r="AA2039" s="626"/>
      <c r="AB2039" s="626"/>
      <c r="AC2039" s="626"/>
      <c r="AD2039" s="626"/>
      <c r="AE2039" s="626"/>
      <c r="AF2039" s="626"/>
    </row>
    <row r="2040" spans="1:32" x14ac:dyDescent="0.25">
      <c r="A2040" s="626"/>
      <c r="B2040" s="626"/>
      <c r="F2040" s="626"/>
      <c r="H2040" s="626"/>
      <c r="I2040" s="626"/>
      <c r="J2040" s="626"/>
      <c r="K2040" s="627"/>
      <c r="L2040" s="677"/>
      <c r="M2040" s="626"/>
      <c r="N2040" s="626"/>
      <c r="O2040" s="626"/>
      <c r="P2040" s="626"/>
      <c r="Q2040" s="626"/>
      <c r="R2040" s="626"/>
      <c r="S2040" s="626"/>
      <c r="T2040" s="626"/>
      <c r="U2040" s="626"/>
      <c r="V2040" s="626"/>
      <c r="W2040" s="626"/>
      <c r="X2040" s="626"/>
      <c r="Y2040" s="626"/>
      <c r="Z2040" s="626"/>
      <c r="AA2040" s="626"/>
      <c r="AB2040" s="626"/>
      <c r="AC2040" s="626"/>
      <c r="AD2040" s="626"/>
      <c r="AE2040" s="626"/>
      <c r="AF2040" s="626"/>
    </row>
    <row r="2041" spans="1:32" x14ac:dyDescent="0.25">
      <c r="A2041" s="626"/>
      <c r="B2041" s="626"/>
      <c r="F2041" s="626"/>
      <c r="H2041" s="626"/>
      <c r="I2041" s="626"/>
      <c r="J2041" s="626"/>
      <c r="K2041" s="627"/>
      <c r="L2041" s="677"/>
      <c r="M2041" s="626"/>
      <c r="N2041" s="626"/>
      <c r="O2041" s="626"/>
      <c r="P2041" s="626"/>
      <c r="Q2041" s="626"/>
      <c r="R2041" s="626"/>
      <c r="S2041" s="626"/>
      <c r="T2041" s="626"/>
      <c r="U2041" s="626"/>
      <c r="V2041" s="626"/>
      <c r="W2041" s="626"/>
      <c r="X2041" s="626"/>
      <c r="Y2041" s="626"/>
      <c r="Z2041" s="626"/>
      <c r="AA2041" s="626"/>
      <c r="AB2041" s="626"/>
      <c r="AC2041" s="626"/>
      <c r="AD2041" s="626"/>
      <c r="AE2041" s="626"/>
      <c r="AF2041" s="626"/>
    </row>
    <row r="2042" spans="1:32" x14ac:dyDescent="0.25">
      <c r="A2042" s="626"/>
      <c r="B2042" s="626"/>
      <c r="F2042" s="626"/>
      <c r="H2042" s="626"/>
      <c r="I2042" s="626"/>
      <c r="J2042" s="626"/>
      <c r="K2042" s="627"/>
      <c r="L2042" s="677"/>
      <c r="M2042" s="626"/>
      <c r="N2042" s="626"/>
      <c r="O2042" s="626"/>
      <c r="P2042" s="626"/>
      <c r="Q2042" s="626"/>
      <c r="R2042" s="626"/>
      <c r="S2042" s="626"/>
      <c r="T2042" s="626"/>
      <c r="U2042" s="626"/>
      <c r="V2042" s="626"/>
      <c r="W2042" s="626"/>
      <c r="X2042" s="626"/>
      <c r="Y2042" s="626"/>
      <c r="Z2042" s="626"/>
      <c r="AA2042" s="626"/>
      <c r="AB2042" s="626"/>
      <c r="AC2042" s="626"/>
      <c r="AD2042" s="626"/>
      <c r="AE2042" s="626"/>
      <c r="AF2042" s="626"/>
    </row>
    <row r="2043" spans="1:32" x14ac:dyDescent="0.25">
      <c r="A2043" s="626"/>
      <c r="B2043" s="626"/>
      <c r="F2043" s="626"/>
      <c r="H2043" s="626"/>
      <c r="I2043" s="626"/>
      <c r="J2043" s="626"/>
      <c r="K2043" s="627"/>
      <c r="L2043" s="677"/>
      <c r="M2043" s="626"/>
      <c r="N2043" s="626"/>
      <c r="O2043" s="626"/>
      <c r="P2043" s="626"/>
      <c r="Q2043" s="626"/>
      <c r="R2043" s="626"/>
      <c r="S2043" s="626"/>
      <c r="T2043" s="626"/>
      <c r="U2043" s="626"/>
      <c r="V2043" s="626"/>
      <c r="W2043" s="626"/>
      <c r="X2043" s="626"/>
      <c r="Y2043" s="626"/>
      <c r="Z2043" s="626"/>
      <c r="AA2043" s="626"/>
      <c r="AB2043" s="626"/>
      <c r="AC2043" s="626"/>
      <c r="AD2043" s="626"/>
      <c r="AE2043" s="626"/>
      <c r="AF2043" s="626"/>
    </row>
    <row r="2044" spans="1:32" x14ac:dyDescent="0.25">
      <c r="A2044" s="626"/>
      <c r="B2044" s="626"/>
      <c r="F2044" s="626"/>
      <c r="H2044" s="626"/>
      <c r="I2044" s="626"/>
      <c r="J2044" s="626"/>
      <c r="K2044" s="627"/>
      <c r="L2044" s="677"/>
      <c r="M2044" s="626"/>
      <c r="N2044" s="626"/>
      <c r="O2044" s="626"/>
      <c r="P2044" s="626"/>
      <c r="Q2044" s="626"/>
      <c r="R2044" s="626"/>
      <c r="S2044" s="626"/>
      <c r="T2044" s="626"/>
      <c r="U2044" s="626"/>
      <c r="V2044" s="626"/>
      <c r="W2044" s="626"/>
      <c r="X2044" s="626"/>
      <c r="Y2044" s="626"/>
      <c r="Z2044" s="626"/>
      <c r="AA2044" s="626"/>
      <c r="AB2044" s="626"/>
      <c r="AC2044" s="626"/>
      <c r="AD2044" s="626"/>
      <c r="AE2044" s="626"/>
      <c r="AF2044" s="626"/>
    </row>
    <row r="2045" spans="1:32" x14ac:dyDescent="0.25">
      <c r="A2045" s="626"/>
      <c r="B2045" s="626"/>
      <c r="F2045" s="626"/>
      <c r="H2045" s="626"/>
      <c r="I2045" s="626"/>
      <c r="J2045" s="626"/>
      <c r="K2045" s="627"/>
      <c r="L2045" s="677"/>
      <c r="M2045" s="626"/>
      <c r="N2045" s="626"/>
      <c r="O2045" s="626"/>
      <c r="P2045" s="626"/>
      <c r="Q2045" s="626"/>
      <c r="R2045" s="626"/>
      <c r="S2045" s="626"/>
      <c r="T2045" s="626"/>
      <c r="U2045" s="626"/>
      <c r="V2045" s="626"/>
      <c r="W2045" s="626"/>
      <c r="X2045" s="626"/>
      <c r="Y2045" s="626"/>
      <c r="Z2045" s="626"/>
      <c r="AA2045" s="626"/>
      <c r="AB2045" s="626"/>
      <c r="AC2045" s="626"/>
      <c r="AD2045" s="626"/>
      <c r="AE2045" s="626"/>
      <c r="AF2045" s="626"/>
    </row>
    <row r="2046" spans="1:32" x14ac:dyDescent="0.25">
      <c r="A2046" s="626"/>
      <c r="B2046" s="626"/>
      <c r="F2046" s="626"/>
      <c r="H2046" s="626"/>
      <c r="I2046" s="626"/>
      <c r="J2046" s="626"/>
      <c r="K2046" s="627"/>
      <c r="L2046" s="677"/>
      <c r="M2046" s="626"/>
      <c r="N2046" s="626"/>
      <c r="O2046" s="626"/>
      <c r="P2046" s="626"/>
      <c r="Q2046" s="626"/>
      <c r="R2046" s="626"/>
      <c r="S2046" s="626"/>
      <c r="T2046" s="626"/>
      <c r="U2046" s="626"/>
      <c r="V2046" s="626"/>
      <c r="W2046" s="626"/>
      <c r="X2046" s="626"/>
      <c r="Y2046" s="626"/>
      <c r="Z2046" s="626"/>
      <c r="AA2046" s="626"/>
      <c r="AB2046" s="626"/>
      <c r="AC2046" s="626"/>
      <c r="AD2046" s="626"/>
      <c r="AE2046" s="626"/>
      <c r="AF2046" s="626"/>
    </row>
    <row r="2047" spans="1:32" x14ac:dyDescent="0.25">
      <c r="A2047" s="626"/>
      <c r="B2047" s="626"/>
      <c r="F2047" s="626"/>
      <c r="H2047" s="626"/>
      <c r="I2047" s="626"/>
      <c r="J2047" s="626"/>
      <c r="K2047" s="627"/>
      <c r="L2047" s="677"/>
      <c r="M2047" s="626"/>
      <c r="N2047" s="626"/>
      <c r="O2047" s="626"/>
      <c r="P2047" s="626"/>
      <c r="Q2047" s="626"/>
      <c r="R2047" s="626"/>
      <c r="S2047" s="626"/>
      <c r="T2047" s="626"/>
      <c r="U2047" s="626"/>
      <c r="V2047" s="626"/>
      <c r="W2047" s="626"/>
      <c r="X2047" s="626"/>
      <c r="Y2047" s="626"/>
      <c r="Z2047" s="626"/>
      <c r="AA2047" s="626"/>
      <c r="AB2047" s="626"/>
      <c r="AC2047" s="626"/>
      <c r="AD2047" s="626"/>
      <c r="AE2047" s="626"/>
      <c r="AF2047" s="626"/>
    </row>
    <row r="2048" spans="1:32" x14ac:dyDescent="0.25">
      <c r="A2048" s="626"/>
      <c r="B2048" s="626"/>
      <c r="F2048" s="626"/>
      <c r="H2048" s="626"/>
      <c r="I2048" s="626"/>
      <c r="J2048" s="626"/>
      <c r="K2048" s="627"/>
      <c r="L2048" s="677"/>
      <c r="M2048" s="626"/>
      <c r="N2048" s="626"/>
      <c r="O2048" s="626"/>
      <c r="P2048" s="626"/>
      <c r="Q2048" s="626"/>
      <c r="R2048" s="626"/>
      <c r="S2048" s="626"/>
      <c r="T2048" s="626"/>
      <c r="U2048" s="626"/>
      <c r="V2048" s="626"/>
      <c r="W2048" s="626"/>
      <c r="X2048" s="626"/>
      <c r="Y2048" s="626"/>
      <c r="Z2048" s="626"/>
      <c r="AA2048" s="626"/>
      <c r="AB2048" s="626"/>
      <c r="AC2048" s="626"/>
      <c r="AD2048" s="626"/>
      <c r="AE2048" s="626"/>
      <c r="AF2048" s="626"/>
    </row>
    <row r="2049" spans="1:32" x14ac:dyDescent="0.25">
      <c r="A2049" s="626"/>
      <c r="B2049" s="626"/>
      <c r="F2049" s="626"/>
      <c r="H2049" s="626"/>
      <c r="I2049" s="626"/>
      <c r="J2049" s="626"/>
      <c r="K2049" s="627"/>
      <c r="L2049" s="677"/>
      <c r="M2049" s="626"/>
      <c r="N2049" s="626"/>
      <c r="O2049" s="626"/>
      <c r="P2049" s="626"/>
      <c r="Q2049" s="626"/>
      <c r="R2049" s="626"/>
      <c r="S2049" s="626"/>
      <c r="T2049" s="626"/>
      <c r="U2049" s="626"/>
      <c r="V2049" s="626"/>
      <c r="W2049" s="626"/>
      <c r="X2049" s="626"/>
      <c r="Y2049" s="626"/>
      <c r="Z2049" s="626"/>
      <c r="AA2049" s="626"/>
      <c r="AB2049" s="626"/>
      <c r="AC2049" s="626"/>
      <c r="AD2049" s="626"/>
      <c r="AE2049" s="626"/>
      <c r="AF2049" s="626"/>
    </row>
    <row r="2050" spans="1:32" x14ac:dyDescent="0.25">
      <c r="A2050" s="626"/>
      <c r="B2050" s="626"/>
      <c r="F2050" s="626"/>
      <c r="H2050" s="626"/>
      <c r="I2050" s="626"/>
      <c r="J2050" s="626"/>
      <c r="K2050" s="627"/>
      <c r="L2050" s="677"/>
      <c r="M2050" s="626"/>
      <c r="N2050" s="626"/>
      <c r="O2050" s="626"/>
      <c r="P2050" s="626"/>
      <c r="Q2050" s="626"/>
      <c r="R2050" s="626"/>
      <c r="S2050" s="626"/>
      <c r="T2050" s="626"/>
      <c r="U2050" s="626"/>
      <c r="V2050" s="626"/>
      <c r="W2050" s="626"/>
      <c r="X2050" s="626"/>
      <c r="Y2050" s="626"/>
      <c r="Z2050" s="626"/>
      <c r="AA2050" s="626"/>
      <c r="AB2050" s="626"/>
      <c r="AC2050" s="626"/>
      <c r="AD2050" s="626"/>
      <c r="AE2050" s="626"/>
      <c r="AF2050" s="626"/>
    </row>
    <row r="2051" spans="1:32" x14ac:dyDescent="0.25">
      <c r="A2051" s="626"/>
      <c r="B2051" s="626"/>
      <c r="F2051" s="626"/>
      <c r="H2051" s="626"/>
      <c r="I2051" s="626"/>
      <c r="J2051" s="626"/>
      <c r="K2051" s="627"/>
      <c r="L2051" s="677"/>
      <c r="M2051" s="626"/>
      <c r="N2051" s="626"/>
      <c r="O2051" s="626"/>
      <c r="P2051" s="626"/>
      <c r="Q2051" s="626"/>
      <c r="R2051" s="626"/>
      <c r="S2051" s="626"/>
      <c r="T2051" s="626"/>
      <c r="U2051" s="626"/>
      <c r="V2051" s="626"/>
      <c r="W2051" s="626"/>
      <c r="X2051" s="626"/>
      <c r="Y2051" s="626"/>
      <c r="Z2051" s="626"/>
      <c r="AA2051" s="626"/>
      <c r="AB2051" s="626"/>
      <c r="AC2051" s="626"/>
      <c r="AD2051" s="626"/>
      <c r="AE2051" s="626"/>
      <c r="AF2051" s="626"/>
    </row>
    <row r="2052" spans="1:32" x14ac:dyDescent="0.25">
      <c r="A2052" s="626"/>
      <c r="B2052" s="626"/>
      <c r="F2052" s="626"/>
      <c r="H2052" s="626"/>
      <c r="I2052" s="626"/>
      <c r="J2052" s="626"/>
      <c r="K2052" s="627"/>
      <c r="L2052" s="677"/>
      <c r="M2052" s="626"/>
      <c r="N2052" s="626"/>
      <c r="O2052" s="626"/>
      <c r="P2052" s="626"/>
      <c r="Q2052" s="626"/>
      <c r="R2052" s="626"/>
      <c r="S2052" s="626"/>
      <c r="T2052" s="626"/>
      <c r="U2052" s="626"/>
      <c r="V2052" s="626"/>
      <c r="W2052" s="626"/>
      <c r="X2052" s="626"/>
      <c r="Y2052" s="626"/>
      <c r="Z2052" s="626"/>
      <c r="AA2052" s="626"/>
      <c r="AB2052" s="626"/>
      <c r="AC2052" s="626"/>
      <c r="AD2052" s="626"/>
      <c r="AE2052" s="626"/>
      <c r="AF2052" s="626"/>
    </row>
    <row r="2053" spans="1:32" x14ac:dyDescent="0.25">
      <c r="A2053" s="626"/>
      <c r="B2053" s="626"/>
      <c r="F2053" s="626"/>
      <c r="H2053" s="626"/>
      <c r="I2053" s="626"/>
      <c r="J2053" s="626"/>
      <c r="K2053" s="627"/>
      <c r="L2053" s="677"/>
      <c r="M2053" s="626"/>
      <c r="N2053" s="626"/>
      <c r="O2053" s="626"/>
      <c r="P2053" s="626"/>
      <c r="Q2053" s="626"/>
      <c r="R2053" s="626"/>
      <c r="S2053" s="626"/>
      <c r="T2053" s="626"/>
      <c r="U2053" s="626"/>
      <c r="V2053" s="626"/>
      <c r="W2053" s="626"/>
      <c r="X2053" s="626"/>
      <c r="Y2053" s="626"/>
      <c r="Z2053" s="626"/>
      <c r="AA2053" s="626"/>
      <c r="AB2053" s="626"/>
      <c r="AC2053" s="626"/>
      <c r="AD2053" s="626"/>
      <c r="AE2053" s="626"/>
      <c r="AF2053" s="626"/>
    </row>
    <row r="2054" spans="1:32" x14ac:dyDescent="0.25">
      <c r="A2054" s="626"/>
      <c r="B2054" s="626"/>
      <c r="F2054" s="626"/>
      <c r="H2054" s="626"/>
      <c r="I2054" s="626"/>
      <c r="J2054" s="626"/>
      <c r="K2054" s="627"/>
      <c r="L2054" s="677"/>
      <c r="M2054" s="626"/>
      <c r="N2054" s="626"/>
      <c r="O2054" s="626"/>
      <c r="P2054" s="626"/>
      <c r="Q2054" s="626"/>
      <c r="R2054" s="626"/>
      <c r="S2054" s="626"/>
      <c r="T2054" s="626"/>
      <c r="U2054" s="626"/>
      <c r="V2054" s="626"/>
      <c r="W2054" s="626"/>
      <c r="X2054" s="626"/>
      <c r="Y2054" s="626"/>
      <c r="Z2054" s="626"/>
      <c r="AA2054" s="626"/>
      <c r="AB2054" s="626"/>
      <c r="AC2054" s="626"/>
      <c r="AD2054" s="626"/>
      <c r="AE2054" s="626"/>
      <c r="AF2054" s="626"/>
    </row>
    <row r="2055" spans="1:32" x14ac:dyDescent="0.25">
      <c r="A2055" s="626"/>
      <c r="B2055" s="626"/>
      <c r="F2055" s="626"/>
      <c r="H2055" s="626"/>
      <c r="I2055" s="626"/>
      <c r="J2055" s="626"/>
      <c r="K2055" s="627"/>
      <c r="L2055" s="677"/>
      <c r="M2055" s="626"/>
      <c r="N2055" s="626"/>
      <c r="O2055" s="626"/>
      <c r="P2055" s="626"/>
      <c r="Q2055" s="626"/>
      <c r="R2055" s="626"/>
      <c r="S2055" s="626"/>
      <c r="T2055" s="626"/>
      <c r="U2055" s="626"/>
      <c r="V2055" s="626"/>
      <c r="W2055" s="626"/>
      <c r="X2055" s="626"/>
      <c r="Y2055" s="626"/>
      <c r="Z2055" s="626"/>
      <c r="AA2055" s="626"/>
      <c r="AB2055" s="626"/>
      <c r="AC2055" s="626"/>
      <c r="AD2055" s="626"/>
      <c r="AE2055" s="626"/>
      <c r="AF2055" s="626"/>
    </row>
    <row r="2056" spans="1:32" x14ac:dyDescent="0.25">
      <c r="A2056" s="626"/>
      <c r="B2056" s="626"/>
      <c r="F2056" s="626"/>
      <c r="H2056" s="626"/>
      <c r="I2056" s="626"/>
      <c r="J2056" s="626"/>
      <c r="K2056" s="627"/>
      <c r="L2056" s="677"/>
      <c r="M2056" s="626"/>
      <c r="N2056" s="626"/>
      <c r="O2056" s="626"/>
      <c r="P2056" s="626"/>
      <c r="Q2056" s="626"/>
      <c r="R2056" s="626"/>
      <c r="S2056" s="626"/>
      <c r="T2056" s="626"/>
      <c r="U2056" s="626"/>
      <c r="V2056" s="626"/>
      <c r="W2056" s="626"/>
      <c r="X2056" s="626"/>
      <c r="Y2056" s="626"/>
      <c r="Z2056" s="626"/>
      <c r="AA2056" s="626"/>
      <c r="AB2056" s="626"/>
      <c r="AC2056" s="626"/>
      <c r="AD2056" s="626"/>
      <c r="AE2056" s="626"/>
      <c r="AF2056" s="626"/>
    </row>
    <row r="2057" spans="1:32" x14ac:dyDescent="0.25">
      <c r="A2057" s="626"/>
      <c r="B2057" s="626"/>
      <c r="F2057" s="626"/>
      <c r="H2057" s="626"/>
      <c r="I2057" s="626"/>
      <c r="J2057" s="626"/>
      <c r="K2057" s="627"/>
      <c r="L2057" s="677"/>
      <c r="M2057" s="626"/>
      <c r="N2057" s="626"/>
      <c r="O2057" s="626"/>
      <c r="P2057" s="626"/>
      <c r="Q2057" s="626"/>
      <c r="R2057" s="626"/>
      <c r="S2057" s="626"/>
      <c r="T2057" s="626"/>
      <c r="U2057" s="626"/>
      <c r="V2057" s="626"/>
      <c r="W2057" s="626"/>
      <c r="X2057" s="626"/>
      <c r="Y2057" s="626"/>
      <c r="Z2057" s="626"/>
      <c r="AA2057" s="626"/>
      <c r="AB2057" s="626"/>
      <c r="AC2057" s="626"/>
      <c r="AD2057" s="626"/>
      <c r="AE2057" s="626"/>
      <c r="AF2057" s="626"/>
    </row>
    <row r="2058" spans="1:32" x14ac:dyDescent="0.25">
      <c r="A2058" s="626"/>
      <c r="B2058" s="626"/>
      <c r="F2058" s="626"/>
      <c r="H2058" s="626"/>
      <c r="I2058" s="626"/>
      <c r="J2058" s="626"/>
      <c r="K2058" s="627"/>
      <c r="L2058" s="677"/>
      <c r="M2058" s="626"/>
      <c r="N2058" s="626"/>
      <c r="O2058" s="626"/>
      <c r="P2058" s="626"/>
      <c r="Q2058" s="626"/>
      <c r="R2058" s="626"/>
      <c r="S2058" s="626"/>
      <c r="T2058" s="626"/>
      <c r="U2058" s="626"/>
      <c r="V2058" s="626"/>
      <c r="W2058" s="626"/>
      <c r="X2058" s="626"/>
      <c r="Y2058" s="626"/>
      <c r="Z2058" s="626"/>
      <c r="AA2058" s="626"/>
      <c r="AB2058" s="626"/>
      <c r="AC2058" s="626"/>
      <c r="AD2058" s="626"/>
      <c r="AE2058" s="626"/>
      <c r="AF2058" s="626"/>
    </row>
    <row r="2059" spans="1:32" x14ac:dyDescent="0.25">
      <c r="A2059" s="626"/>
      <c r="B2059" s="626"/>
      <c r="F2059" s="626"/>
      <c r="H2059" s="626"/>
      <c r="I2059" s="626"/>
      <c r="J2059" s="626"/>
      <c r="K2059" s="627"/>
      <c r="L2059" s="677"/>
      <c r="M2059" s="626"/>
      <c r="N2059" s="626"/>
      <c r="O2059" s="626"/>
      <c r="P2059" s="626"/>
      <c r="Q2059" s="626"/>
      <c r="R2059" s="626"/>
      <c r="S2059" s="626"/>
      <c r="T2059" s="626"/>
      <c r="U2059" s="626"/>
      <c r="V2059" s="626"/>
      <c r="W2059" s="626"/>
      <c r="X2059" s="626"/>
      <c r="Y2059" s="626"/>
      <c r="Z2059" s="626"/>
      <c r="AA2059" s="626"/>
      <c r="AB2059" s="626"/>
      <c r="AC2059" s="626"/>
      <c r="AD2059" s="626"/>
      <c r="AE2059" s="626"/>
      <c r="AF2059" s="626"/>
    </row>
    <row r="2060" spans="1:32" x14ac:dyDescent="0.25">
      <c r="A2060" s="626"/>
      <c r="B2060" s="626"/>
      <c r="F2060" s="626"/>
      <c r="H2060" s="626"/>
      <c r="I2060" s="626"/>
      <c r="J2060" s="626"/>
      <c r="K2060" s="627"/>
      <c r="L2060" s="677"/>
      <c r="M2060" s="626"/>
      <c r="N2060" s="626"/>
      <c r="O2060" s="626"/>
      <c r="P2060" s="626"/>
      <c r="Q2060" s="626"/>
      <c r="R2060" s="626"/>
      <c r="S2060" s="626"/>
      <c r="T2060" s="626"/>
      <c r="U2060" s="626"/>
      <c r="V2060" s="626"/>
      <c r="W2060" s="626"/>
      <c r="X2060" s="626"/>
      <c r="Y2060" s="626"/>
      <c r="Z2060" s="626"/>
      <c r="AA2060" s="626"/>
      <c r="AB2060" s="626"/>
      <c r="AC2060" s="626"/>
      <c r="AD2060" s="626"/>
      <c r="AE2060" s="626"/>
      <c r="AF2060" s="626"/>
    </row>
    <row r="2061" spans="1:32" x14ac:dyDescent="0.25">
      <c r="A2061" s="626"/>
      <c r="B2061" s="626"/>
      <c r="F2061" s="626"/>
      <c r="H2061" s="626"/>
      <c r="I2061" s="626"/>
      <c r="J2061" s="626"/>
      <c r="K2061" s="627"/>
      <c r="L2061" s="677"/>
      <c r="M2061" s="626"/>
      <c r="N2061" s="626"/>
      <c r="O2061" s="626"/>
      <c r="P2061" s="626"/>
      <c r="Q2061" s="626"/>
      <c r="R2061" s="626"/>
      <c r="S2061" s="626"/>
      <c r="T2061" s="626"/>
      <c r="U2061" s="626"/>
      <c r="V2061" s="626"/>
      <c r="W2061" s="626"/>
      <c r="X2061" s="626"/>
      <c r="Y2061" s="626"/>
      <c r="Z2061" s="626"/>
      <c r="AA2061" s="626"/>
      <c r="AB2061" s="626"/>
      <c r="AC2061" s="626"/>
      <c r="AD2061" s="626"/>
      <c r="AE2061" s="626"/>
      <c r="AF2061" s="626"/>
    </row>
    <row r="2062" spans="1:32" x14ac:dyDescent="0.25">
      <c r="A2062" s="626"/>
      <c r="B2062" s="626"/>
      <c r="F2062" s="626"/>
      <c r="H2062" s="626"/>
      <c r="I2062" s="626"/>
      <c r="J2062" s="626"/>
      <c r="K2062" s="627"/>
      <c r="L2062" s="677"/>
      <c r="M2062" s="626"/>
      <c r="N2062" s="626"/>
      <c r="O2062" s="626"/>
      <c r="P2062" s="626"/>
      <c r="Q2062" s="626"/>
      <c r="R2062" s="626"/>
      <c r="S2062" s="626"/>
      <c r="T2062" s="626"/>
      <c r="U2062" s="626"/>
      <c r="V2062" s="626"/>
      <c r="W2062" s="626"/>
      <c r="X2062" s="626"/>
      <c r="Y2062" s="626"/>
      <c r="Z2062" s="626"/>
      <c r="AA2062" s="626"/>
      <c r="AB2062" s="626"/>
      <c r="AC2062" s="626"/>
      <c r="AD2062" s="626"/>
      <c r="AE2062" s="626"/>
      <c r="AF2062" s="626"/>
    </row>
    <row r="2063" spans="1:32" x14ac:dyDescent="0.25">
      <c r="A2063" s="626"/>
      <c r="B2063" s="626"/>
      <c r="F2063" s="626"/>
      <c r="H2063" s="626"/>
      <c r="I2063" s="626"/>
      <c r="J2063" s="626"/>
      <c r="K2063" s="627"/>
      <c r="L2063" s="677"/>
      <c r="M2063" s="626"/>
      <c r="N2063" s="626"/>
      <c r="O2063" s="626"/>
      <c r="P2063" s="626"/>
      <c r="Q2063" s="626"/>
      <c r="R2063" s="626"/>
      <c r="S2063" s="626"/>
      <c r="T2063" s="626"/>
      <c r="U2063" s="626"/>
      <c r="V2063" s="626"/>
      <c r="W2063" s="626"/>
      <c r="X2063" s="626"/>
      <c r="Y2063" s="626"/>
      <c r="Z2063" s="626"/>
      <c r="AA2063" s="626"/>
      <c r="AB2063" s="626"/>
      <c r="AC2063" s="626"/>
      <c r="AD2063" s="626"/>
      <c r="AE2063" s="626"/>
      <c r="AF2063" s="626"/>
    </row>
    <row r="2064" spans="1:32" x14ac:dyDescent="0.25">
      <c r="A2064" s="626"/>
      <c r="B2064" s="626"/>
      <c r="F2064" s="626"/>
      <c r="H2064" s="626"/>
      <c r="I2064" s="626"/>
      <c r="J2064" s="626"/>
      <c r="K2064" s="627"/>
      <c r="L2064" s="677"/>
      <c r="M2064" s="626"/>
      <c r="N2064" s="626"/>
      <c r="O2064" s="626"/>
      <c r="P2064" s="626"/>
      <c r="Q2064" s="626"/>
      <c r="R2064" s="626"/>
      <c r="S2064" s="626"/>
      <c r="T2064" s="626"/>
      <c r="U2064" s="626"/>
      <c r="V2064" s="626"/>
      <c r="W2064" s="626"/>
      <c r="X2064" s="626"/>
      <c r="Y2064" s="626"/>
      <c r="Z2064" s="626"/>
      <c r="AA2064" s="626"/>
      <c r="AB2064" s="626"/>
      <c r="AC2064" s="626"/>
      <c r="AD2064" s="626"/>
      <c r="AE2064" s="626"/>
      <c r="AF2064" s="626"/>
    </row>
    <row r="2065" spans="1:32" x14ac:dyDescent="0.25">
      <c r="A2065" s="626"/>
      <c r="B2065" s="626"/>
      <c r="F2065" s="626"/>
      <c r="H2065" s="626"/>
      <c r="I2065" s="626"/>
      <c r="J2065" s="626"/>
      <c r="K2065" s="627"/>
      <c r="L2065" s="677"/>
      <c r="M2065" s="626"/>
      <c r="N2065" s="626"/>
      <c r="O2065" s="626"/>
      <c r="P2065" s="626"/>
      <c r="Q2065" s="626"/>
      <c r="R2065" s="626"/>
      <c r="S2065" s="626"/>
      <c r="T2065" s="626"/>
      <c r="U2065" s="626"/>
      <c r="V2065" s="626"/>
      <c r="W2065" s="626"/>
      <c r="X2065" s="626"/>
      <c r="Y2065" s="626"/>
      <c r="Z2065" s="626"/>
      <c r="AA2065" s="626"/>
      <c r="AB2065" s="626"/>
      <c r="AC2065" s="626"/>
      <c r="AD2065" s="626"/>
      <c r="AE2065" s="626"/>
      <c r="AF2065" s="626"/>
    </row>
    <row r="2066" spans="1:32" x14ac:dyDescent="0.25">
      <c r="A2066" s="626"/>
      <c r="B2066" s="626"/>
      <c r="F2066" s="626"/>
      <c r="H2066" s="626"/>
      <c r="I2066" s="626"/>
      <c r="J2066" s="626"/>
      <c r="K2066" s="627"/>
      <c r="L2066" s="677"/>
      <c r="M2066" s="626"/>
      <c r="N2066" s="626"/>
      <c r="O2066" s="626"/>
      <c r="P2066" s="626"/>
      <c r="Q2066" s="626"/>
      <c r="R2066" s="626"/>
      <c r="S2066" s="626"/>
      <c r="T2066" s="626"/>
      <c r="U2066" s="626"/>
      <c r="V2066" s="626"/>
      <c r="W2066" s="626"/>
      <c r="X2066" s="626"/>
      <c r="Y2066" s="626"/>
      <c r="Z2066" s="626"/>
      <c r="AA2066" s="626"/>
      <c r="AB2066" s="626"/>
      <c r="AC2066" s="626"/>
      <c r="AD2066" s="626"/>
      <c r="AE2066" s="626"/>
      <c r="AF2066" s="626"/>
    </row>
    <row r="2067" spans="1:32" x14ac:dyDescent="0.25">
      <c r="A2067" s="626"/>
      <c r="B2067" s="626"/>
      <c r="F2067" s="626"/>
      <c r="H2067" s="626"/>
      <c r="I2067" s="626"/>
      <c r="J2067" s="626"/>
      <c r="K2067" s="627"/>
      <c r="L2067" s="677"/>
      <c r="M2067" s="626"/>
      <c r="N2067" s="626"/>
      <c r="O2067" s="626"/>
      <c r="P2067" s="626"/>
      <c r="Q2067" s="626"/>
      <c r="R2067" s="626"/>
      <c r="S2067" s="626"/>
      <c r="T2067" s="626"/>
      <c r="U2067" s="626"/>
      <c r="V2067" s="626"/>
      <c r="W2067" s="626"/>
      <c r="X2067" s="626"/>
      <c r="Y2067" s="626"/>
      <c r="Z2067" s="626"/>
      <c r="AA2067" s="626"/>
      <c r="AB2067" s="626"/>
      <c r="AC2067" s="626"/>
      <c r="AD2067" s="626"/>
      <c r="AE2067" s="626"/>
      <c r="AF2067" s="626"/>
    </row>
    <row r="2068" spans="1:32" x14ac:dyDescent="0.25">
      <c r="A2068" s="626"/>
      <c r="B2068" s="626"/>
      <c r="F2068" s="626"/>
      <c r="H2068" s="626"/>
      <c r="I2068" s="626"/>
      <c r="J2068" s="626"/>
      <c r="K2068" s="627"/>
      <c r="L2068" s="677"/>
      <c r="M2068" s="626"/>
      <c r="N2068" s="626"/>
      <c r="O2068" s="626"/>
      <c r="P2068" s="626"/>
      <c r="Q2068" s="626"/>
      <c r="R2068" s="626"/>
      <c r="S2068" s="626"/>
      <c r="T2068" s="626"/>
      <c r="U2068" s="626"/>
      <c r="V2068" s="626"/>
      <c r="W2068" s="626"/>
      <c r="X2068" s="626"/>
      <c r="Y2068" s="626"/>
      <c r="Z2068" s="626"/>
      <c r="AA2068" s="626"/>
      <c r="AB2068" s="626"/>
      <c r="AC2068" s="626"/>
      <c r="AD2068" s="626"/>
      <c r="AE2068" s="626"/>
      <c r="AF2068" s="626"/>
    </row>
    <row r="2069" spans="1:32" x14ac:dyDescent="0.25">
      <c r="A2069" s="626"/>
      <c r="B2069" s="626"/>
      <c r="F2069" s="626"/>
      <c r="H2069" s="626"/>
      <c r="I2069" s="626"/>
      <c r="J2069" s="626"/>
      <c r="K2069" s="627"/>
      <c r="L2069" s="677"/>
      <c r="M2069" s="626"/>
      <c r="N2069" s="626"/>
      <c r="O2069" s="626"/>
      <c r="P2069" s="626"/>
      <c r="Q2069" s="626"/>
      <c r="R2069" s="626"/>
      <c r="S2069" s="626"/>
      <c r="T2069" s="626"/>
      <c r="U2069" s="626"/>
      <c r="V2069" s="626"/>
      <c r="W2069" s="626"/>
      <c r="X2069" s="626"/>
      <c r="Y2069" s="626"/>
      <c r="Z2069" s="626"/>
      <c r="AA2069" s="626"/>
      <c r="AB2069" s="626"/>
      <c r="AC2069" s="626"/>
      <c r="AD2069" s="626"/>
      <c r="AE2069" s="626"/>
      <c r="AF2069" s="626"/>
    </row>
    <row r="2070" spans="1:32" x14ac:dyDescent="0.25">
      <c r="A2070" s="626"/>
      <c r="B2070" s="626"/>
      <c r="F2070" s="626"/>
      <c r="H2070" s="626"/>
      <c r="I2070" s="626"/>
      <c r="J2070" s="626"/>
      <c r="K2070" s="627"/>
      <c r="L2070" s="677"/>
      <c r="M2070" s="626"/>
      <c r="N2070" s="626"/>
      <c r="O2070" s="626"/>
      <c r="P2070" s="626"/>
      <c r="Q2070" s="626"/>
      <c r="R2070" s="626"/>
      <c r="S2070" s="626"/>
      <c r="T2070" s="626"/>
      <c r="U2070" s="626"/>
      <c r="V2070" s="626"/>
      <c r="W2070" s="626"/>
      <c r="X2070" s="626"/>
      <c r="Y2070" s="626"/>
      <c r="Z2070" s="626"/>
      <c r="AA2070" s="626"/>
      <c r="AB2070" s="626"/>
      <c r="AC2070" s="626"/>
      <c r="AD2070" s="626"/>
      <c r="AE2070" s="626"/>
      <c r="AF2070" s="626"/>
    </row>
    <row r="2071" spans="1:32" x14ac:dyDescent="0.25">
      <c r="A2071" s="626"/>
      <c r="B2071" s="626"/>
      <c r="F2071" s="626"/>
      <c r="H2071" s="626"/>
      <c r="I2071" s="626"/>
      <c r="J2071" s="626"/>
      <c r="K2071" s="627"/>
      <c r="L2071" s="677"/>
      <c r="M2071" s="626"/>
      <c r="N2071" s="626"/>
      <c r="O2071" s="626"/>
      <c r="P2071" s="626"/>
      <c r="Q2071" s="626"/>
      <c r="R2071" s="626"/>
      <c r="S2071" s="626"/>
      <c r="T2071" s="626"/>
      <c r="U2071" s="626"/>
      <c r="V2071" s="626"/>
      <c r="W2071" s="626"/>
      <c r="X2071" s="626"/>
      <c r="Y2071" s="626"/>
      <c r="Z2071" s="626"/>
      <c r="AA2071" s="626"/>
      <c r="AB2071" s="626"/>
      <c r="AC2071" s="626"/>
      <c r="AD2071" s="626"/>
      <c r="AE2071" s="626"/>
      <c r="AF2071" s="626"/>
    </row>
    <row r="2072" spans="1:32" x14ac:dyDescent="0.25">
      <c r="A2072" s="626"/>
      <c r="B2072" s="626"/>
      <c r="F2072" s="626"/>
      <c r="H2072" s="626"/>
      <c r="I2072" s="626"/>
      <c r="J2072" s="626"/>
      <c r="K2072" s="627"/>
      <c r="L2072" s="677"/>
      <c r="M2072" s="626"/>
      <c r="N2072" s="626"/>
      <c r="O2072" s="626"/>
      <c r="P2072" s="626"/>
      <c r="Q2072" s="626"/>
      <c r="R2072" s="626"/>
      <c r="S2072" s="626"/>
      <c r="T2072" s="626"/>
      <c r="U2072" s="626"/>
      <c r="V2072" s="626"/>
      <c r="W2072" s="626"/>
      <c r="X2072" s="626"/>
      <c r="Y2072" s="626"/>
      <c r="Z2072" s="626"/>
      <c r="AA2072" s="626"/>
      <c r="AB2072" s="626"/>
      <c r="AC2072" s="626"/>
      <c r="AD2072" s="626"/>
      <c r="AE2072" s="626"/>
      <c r="AF2072" s="626"/>
    </row>
    <row r="2073" spans="1:32" x14ac:dyDescent="0.25">
      <c r="A2073" s="626"/>
      <c r="B2073" s="626"/>
      <c r="F2073" s="626"/>
      <c r="H2073" s="626"/>
      <c r="I2073" s="626"/>
      <c r="J2073" s="626"/>
      <c r="K2073" s="627"/>
      <c r="L2073" s="677"/>
      <c r="M2073" s="626"/>
      <c r="N2073" s="626"/>
      <c r="O2073" s="626"/>
      <c r="P2073" s="626"/>
      <c r="Q2073" s="626"/>
      <c r="R2073" s="626"/>
      <c r="S2073" s="626"/>
      <c r="T2073" s="626"/>
      <c r="U2073" s="626"/>
      <c r="V2073" s="626"/>
      <c r="W2073" s="626"/>
      <c r="X2073" s="626"/>
      <c r="Y2073" s="626"/>
      <c r="Z2073" s="626"/>
      <c r="AA2073" s="626"/>
      <c r="AB2073" s="626"/>
      <c r="AC2073" s="626"/>
      <c r="AD2073" s="626"/>
      <c r="AE2073" s="626"/>
      <c r="AF2073" s="626"/>
    </row>
    <row r="2074" spans="1:32" x14ac:dyDescent="0.25">
      <c r="A2074" s="626"/>
      <c r="B2074" s="626"/>
      <c r="F2074" s="626"/>
      <c r="H2074" s="626"/>
      <c r="I2074" s="626"/>
      <c r="J2074" s="626"/>
      <c r="K2074" s="627"/>
      <c r="L2074" s="677"/>
      <c r="M2074" s="626"/>
      <c r="N2074" s="626"/>
      <c r="O2074" s="626"/>
      <c r="P2074" s="626"/>
      <c r="Q2074" s="626"/>
      <c r="R2074" s="626"/>
      <c r="S2074" s="626"/>
      <c r="T2074" s="626"/>
      <c r="U2074" s="626"/>
      <c r="V2074" s="626"/>
      <c r="W2074" s="626"/>
      <c r="X2074" s="626"/>
      <c r="Y2074" s="626"/>
      <c r="Z2074" s="626"/>
      <c r="AA2074" s="626"/>
      <c r="AB2074" s="626"/>
      <c r="AC2074" s="626"/>
      <c r="AD2074" s="626"/>
      <c r="AE2074" s="626"/>
      <c r="AF2074" s="626"/>
    </row>
    <row r="2075" spans="1:32" x14ac:dyDescent="0.25">
      <c r="A2075" s="626"/>
      <c r="B2075" s="626"/>
      <c r="F2075" s="626"/>
      <c r="H2075" s="626"/>
      <c r="I2075" s="626"/>
      <c r="J2075" s="626"/>
      <c r="K2075" s="627"/>
      <c r="L2075" s="677"/>
      <c r="M2075" s="626"/>
      <c r="N2075" s="626"/>
      <c r="O2075" s="626"/>
      <c r="P2075" s="626"/>
      <c r="Q2075" s="626"/>
      <c r="R2075" s="626"/>
      <c r="S2075" s="626"/>
      <c r="T2075" s="626"/>
      <c r="U2075" s="626"/>
      <c r="V2075" s="626"/>
      <c r="W2075" s="626"/>
      <c r="X2075" s="626"/>
      <c r="Y2075" s="626"/>
      <c r="Z2075" s="626"/>
      <c r="AA2075" s="626"/>
      <c r="AB2075" s="626"/>
      <c r="AC2075" s="626"/>
      <c r="AD2075" s="626"/>
      <c r="AE2075" s="626"/>
      <c r="AF2075" s="626"/>
    </row>
    <row r="2076" spans="1:32" x14ac:dyDescent="0.25">
      <c r="A2076" s="626"/>
      <c r="B2076" s="626"/>
      <c r="F2076" s="626"/>
      <c r="H2076" s="626"/>
      <c r="I2076" s="626"/>
      <c r="J2076" s="626"/>
      <c r="K2076" s="627"/>
      <c r="L2076" s="677"/>
      <c r="M2076" s="626"/>
      <c r="N2076" s="626"/>
      <c r="O2076" s="626"/>
      <c r="P2076" s="626"/>
      <c r="Q2076" s="626"/>
      <c r="R2076" s="626"/>
      <c r="S2076" s="626"/>
      <c r="T2076" s="626"/>
      <c r="U2076" s="626"/>
      <c r="V2076" s="626"/>
      <c r="W2076" s="626"/>
      <c r="X2076" s="626"/>
      <c r="Y2076" s="626"/>
      <c r="Z2076" s="626"/>
      <c r="AA2076" s="626"/>
      <c r="AB2076" s="626"/>
      <c r="AC2076" s="626"/>
      <c r="AD2076" s="626"/>
      <c r="AE2076" s="626"/>
      <c r="AF2076" s="626"/>
    </row>
    <row r="2077" spans="1:32" x14ac:dyDescent="0.25">
      <c r="A2077" s="626"/>
      <c r="B2077" s="626"/>
      <c r="F2077" s="626"/>
      <c r="H2077" s="626"/>
      <c r="I2077" s="626"/>
      <c r="J2077" s="626"/>
      <c r="K2077" s="627"/>
      <c r="L2077" s="677"/>
      <c r="M2077" s="626"/>
      <c r="N2077" s="626"/>
      <c r="O2077" s="626"/>
      <c r="P2077" s="626"/>
      <c r="Q2077" s="626"/>
      <c r="R2077" s="626"/>
      <c r="S2077" s="626"/>
      <c r="T2077" s="626"/>
      <c r="U2077" s="626"/>
      <c r="V2077" s="626"/>
      <c r="W2077" s="626"/>
      <c r="X2077" s="626"/>
      <c r="Y2077" s="626"/>
      <c r="Z2077" s="626"/>
      <c r="AA2077" s="626"/>
      <c r="AB2077" s="626"/>
      <c r="AC2077" s="626"/>
      <c r="AD2077" s="626"/>
      <c r="AE2077" s="626"/>
      <c r="AF2077" s="626"/>
    </row>
    <row r="2078" spans="1:32" x14ac:dyDescent="0.25">
      <c r="A2078" s="626"/>
      <c r="B2078" s="626"/>
      <c r="F2078" s="626"/>
      <c r="H2078" s="626"/>
      <c r="I2078" s="626"/>
      <c r="J2078" s="626"/>
      <c r="K2078" s="627"/>
      <c r="L2078" s="677"/>
      <c r="M2078" s="626"/>
      <c r="N2078" s="626"/>
      <c r="O2078" s="626"/>
      <c r="P2078" s="626"/>
      <c r="Q2078" s="626"/>
      <c r="R2078" s="626"/>
      <c r="S2078" s="626"/>
      <c r="T2078" s="626"/>
      <c r="U2078" s="626"/>
      <c r="V2078" s="626"/>
      <c r="W2078" s="626"/>
      <c r="X2078" s="626"/>
      <c r="Y2078" s="626"/>
      <c r="Z2078" s="626"/>
      <c r="AA2078" s="626"/>
      <c r="AB2078" s="626"/>
      <c r="AC2078" s="626"/>
      <c r="AD2078" s="626"/>
      <c r="AE2078" s="626"/>
      <c r="AF2078" s="626"/>
    </row>
    <row r="2079" spans="1:32" x14ac:dyDescent="0.25">
      <c r="A2079" s="626"/>
      <c r="B2079" s="626"/>
      <c r="F2079" s="626"/>
      <c r="H2079" s="626"/>
      <c r="I2079" s="626"/>
      <c r="J2079" s="626"/>
      <c r="K2079" s="627"/>
      <c r="L2079" s="677"/>
      <c r="M2079" s="626"/>
      <c r="N2079" s="626"/>
      <c r="O2079" s="626"/>
      <c r="P2079" s="626"/>
      <c r="Q2079" s="626"/>
      <c r="R2079" s="626"/>
      <c r="S2079" s="626"/>
      <c r="T2079" s="626"/>
      <c r="U2079" s="626"/>
      <c r="V2079" s="626"/>
      <c r="W2079" s="626"/>
      <c r="X2079" s="626"/>
      <c r="Y2079" s="626"/>
      <c r="Z2079" s="626"/>
      <c r="AA2079" s="626"/>
      <c r="AB2079" s="626"/>
      <c r="AC2079" s="626"/>
      <c r="AD2079" s="626"/>
      <c r="AE2079" s="626"/>
      <c r="AF2079" s="626"/>
    </row>
    <row r="2080" spans="1:32" x14ac:dyDescent="0.25">
      <c r="A2080" s="626"/>
      <c r="B2080" s="626"/>
      <c r="F2080" s="626"/>
      <c r="H2080" s="626"/>
      <c r="I2080" s="626"/>
      <c r="J2080" s="626"/>
      <c r="K2080" s="627"/>
      <c r="L2080" s="677"/>
      <c r="M2080" s="626"/>
      <c r="N2080" s="626"/>
      <c r="O2080" s="626"/>
      <c r="P2080" s="626"/>
      <c r="Q2080" s="626"/>
      <c r="R2080" s="626"/>
      <c r="S2080" s="626"/>
      <c r="T2080" s="626"/>
      <c r="U2080" s="626"/>
      <c r="V2080" s="626"/>
      <c r="W2080" s="626"/>
      <c r="X2080" s="626"/>
      <c r="Y2080" s="626"/>
      <c r="Z2080" s="626"/>
      <c r="AA2080" s="626"/>
      <c r="AB2080" s="626"/>
      <c r="AC2080" s="626"/>
      <c r="AD2080" s="626"/>
      <c r="AE2080" s="626"/>
      <c r="AF2080" s="626"/>
    </row>
    <row r="2081" spans="1:32" x14ac:dyDescent="0.25">
      <c r="A2081" s="626"/>
      <c r="B2081" s="626"/>
      <c r="F2081" s="626"/>
      <c r="H2081" s="626"/>
      <c r="I2081" s="626"/>
      <c r="J2081" s="626"/>
      <c r="K2081" s="627"/>
      <c r="L2081" s="677"/>
      <c r="M2081" s="626"/>
      <c r="N2081" s="626"/>
      <c r="O2081" s="626"/>
      <c r="P2081" s="626"/>
      <c r="Q2081" s="626"/>
      <c r="R2081" s="626"/>
      <c r="S2081" s="626"/>
      <c r="T2081" s="626"/>
      <c r="U2081" s="626"/>
      <c r="V2081" s="626"/>
      <c r="W2081" s="626"/>
      <c r="X2081" s="626"/>
      <c r="Y2081" s="626"/>
      <c r="Z2081" s="626"/>
      <c r="AA2081" s="626"/>
      <c r="AB2081" s="626"/>
      <c r="AC2081" s="626"/>
      <c r="AD2081" s="626"/>
      <c r="AE2081" s="626"/>
      <c r="AF2081" s="626"/>
    </row>
    <row r="2082" spans="1:32" x14ac:dyDescent="0.25">
      <c r="A2082" s="626"/>
      <c r="B2082" s="626"/>
      <c r="F2082" s="626"/>
      <c r="H2082" s="626"/>
      <c r="I2082" s="626"/>
      <c r="J2082" s="626"/>
      <c r="K2082" s="627"/>
      <c r="L2082" s="677"/>
      <c r="M2082" s="626"/>
      <c r="N2082" s="626"/>
      <c r="O2082" s="626"/>
      <c r="P2082" s="626"/>
      <c r="Q2082" s="626"/>
      <c r="R2082" s="626"/>
      <c r="S2082" s="626"/>
      <c r="T2082" s="626"/>
      <c r="U2082" s="626"/>
      <c r="V2082" s="626"/>
      <c r="W2082" s="626"/>
      <c r="X2082" s="626"/>
      <c r="Y2082" s="626"/>
      <c r="Z2082" s="626"/>
      <c r="AA2082" s="626"/>
      <c r="AB2082" s="626"/>
      <c r="AC2082" s="626"/>
      <c r="AD2082" s="626"/>
      <c r="AE2082" s="626"/>
      <c r="AF2082" s="626"/>
    </row>
    <row r="2083" spans="1:32" x14ac:dyDescent="0.25">
      <c r="A2083" s="626"/>
      <c r="B2083" s="626"/>
      <c r="F2083" s="626"/>
      <c r="H2083" s="626"/>
      <c r="I2083" s="626"/>
      <c r="J2083" s="626"/>
      <c r="K2083" s="627"/>
      <c r="L2083" s="677"/>
      <c r="M2083" s="626"/>
      <c r="N2083" s="626"/>
      <c r="O2083" s="626"/>
      <c r="P2083" s="626"/>
      <c r="Q2083" s="626"/>
      <c r="R2083" s="626"/>
      <c r="S2083" s="626"/>
      <c r="T2083" s="626"/>
      <c r="U2083" s="626"/>
      <c r="V2083" s="626"/>
      <c r="W2083" s="626"/>
      <c r="X2083" s="626"/>
      <c r="Y2083" s="626"/>
      <c r="Z2083" s="626"/>
      <c r="AA2083" s="626"/>
      <c r="AB2083" s="626"/>
      <c r="AC2083" s="626"/>
      <c r="AD2083" s="626"/>
      <c r="AE2083" s="626"/>
      <c r="AF2083" s="626"/>
    </row>
    <row r="2084" spans="1:32" x14ac:dyDescent="0.25">
      <c r="A2084" s="626"/>
      <c r="B2084" s="626"/>
      <c r="F2084" s="626"/>
      <c r="H2084" s="626"/>
      <c r="I2084" s="626"/>
      <c r="J2084" s="626"/>
      <c r="K2084" s="627"/>
      <c r="L2084" s="677"/>
      <c r="M2084" s="626"/>
      <c r="N2084" s="626"/>
      <c r="O2084" s="626"/>
      <c r="P2084" s="626"/>
      <c r="Q2084" s="626"/>
      <c r="R2084" s="626"/>
      <c r="S2084" s="626"/>
      <c r="T2084" s="626"/>
      <c r="U2084" s="626"/>
      <c r="V2084" s="626"/>
      <c r="W2084" s="626"/>
      <c r="X2084" s="626"/>
      <c r="Y2084" s="626"/>
      <c r="Z2084" s="626"/>
      <c r="AA2084" s="626"/>
      <c r="AB2084" s="626"/>
      <c r="AC2084" s="626"/>
      <c r="AD2084" s="626"/>
      <c r="AE2084" s="626"/>
      <c r="AF2084" s="626"/>
    </row>
    <row r="2085" spans="1:32" x14ac:dyDescent="0.25">
      <c r="A2085" s="626"/>
      <c r="B2085" s="626"/>
      <c r="F2085" s="626"/>
      <c r="H2085" s="626"/>
      <c r="I2085" s="626"/>
      <c r="J2085" s="626"/>
      <c r="K2085" s="627"/>
      <c r="L2085" s="677"/>
      <c r="M2085" s="626"/>
      <c r="N2085" s="626"/>
      <c r="O2085" s="626"/>
      <c r="P2085" s="626"/>
      <c r="Q2085" s="626"/>
      <c r="R2085" s="626"/>
      <c r="S2085" s="626"/>
      <c r="T2085" s="626"/>
      <c r="U2085" s="626"/>
      <c r="V2085" s="626"/>
      <c r="W2085" s="626"/>
      <c r="X2085" s="626"/>
      <c r="Y2085" s="626"/>
      <c r="Z2085" s="626"/>
      <c r="AA2085" s="626"/>
      <c r="AB2085" s="626"/>
      <c r="AC2085" s="626"/>
      <c r="AD2085" s="626"/>
      <c r="AE2085" s="626"/>
      <c r="AF2085" s="626"/>
    </row>
    <row r="2086" spans="1:32" x14ac:dyDescent="0.25">
      <c r="A2086" s="626"/>
      <c r="B2086" s="626"/>
      <c r="F2086" s="626"/>
      <c r="H2086" s="626"/>
      <c r="I2086" s="626"/>
      <c r="J2086" s="626"/>
      <c r="K2086" s="627"/>
      <c r="L2086" s="677"/>
      <c r="M2086" s="626"/>
      <c r="N2086" s="626"/>
      <c r="O2086" s="626"/>
      <c r="P2086" s="626"/>
      <c r="Q2086" s="626"/>
      <c r="R2086" s="626"/>
      <c r="S2086" s="626"/>
      <c r="T2086" s="626"/>
      <c r="U2086" s="626"/>
      <c r="V2086" s="626"/>
      <c r="W2086" s="626"/>
      <c r="X2086" s="626"/>
      <c r="Y2086" s="626"/>
      <c r="Z2086" s="626"/>
      <c r="AA2086" s="626"/>
      <c r="AB2086" s="626"/>
      <c r="AC2086" s="626"/>
      <c r="AD2086" s="626"/>
      <c r="AE2086" s="626"/>
      <c r="AF2086" s="626"/>
    </row>
    <row r="2087" spans="1:32" x14ac:dyDescent="0.25">
      <c r="A2087" s="626"/>
      <c r="B2087" s="626"/>
      <c r="F2087" s="626"/>
      <c r="H2087" s="626"/>
      <c r="I2087" s="626"/>
      <c r="J2087" s="626"/>
      <c r="K2087" s="627"/>
      <c r="L2087" s="677"/>
      <c r="M2087" s="626"/>
      <c r="N2087" s="626"/>
      <c r="O2087" s="626"/>
      <c r="P2087" s="626"/>
      <c r="Q2087" s="626"/>
      <c r="R2087" s="626"/>
      <c r="S2087" s="626"/>
      <c r="T2087" s="626"/>
      <c r="U2087" s="626"/>
      <c r="V2087" s="626"/>
      <c r="W2087" s="626"/>
      <c r="X2087" s="626"/>
      <c r="Y2087" s="626"/>
      <c r="Z2087" s="626"/>
      <c r="AA2087" s="626"/>
      <c r="AB2087" s="626"/>
      <c r="AC2087" s="626"/>
      <c r="AD2087" s="626"/>
      <c r="AE2087" s="626"/>
      <c r="AF2087" s="626"/>
    </row>
    <row r="2088" spans="1:32" x14ac:dyDescent="0.25">
      <c r="A2088" s="626"/>
      <c r="B2088" s="626"/>
      <c r="F2088" s="626"/>
      <c r="H2088" s="626"/>
      <c r="I2088" s="626"/>
      <c r="J2088" s="626"/>
      <c r="K2088" s="627"/>
      <c r="L2088" s="677"/>
      <c r="M2088" s="626"/>
      <c r="N2088" s="626"/>
      <c r="O2088" s="626"/>
      <c r="P2088" s="626"/>
      <c r="Q2088" s="626"/>
      <c r="R2088" s="626"/>
      <c r="S2088" s="626"/>
      <c r="T2088" s="626"/>
      <c r="U2088" s="626"/>
      <c r="V2088" s="626"/>
      <c r="W2088" s="626"/>
      <c r="X2088" s="626"/>
      <c r="Y2088" s="626"/>
      <c r="Z2088" s="626"/>
      <c r="AA2088" s="626"/>
      <c r="AB2088" s="626"/>
      <c r="AC2088" s="626"/>
      <c r="AD2088" s="626"/>
      <c r="AE2088" s="626"/>
      <c r="AF2088" s="626"/>
    </row>
    <row r="2089" spans="1:32" x14ac:dyDescent="0.25">
      <c r="A2089" s="626"/>
      <c r="B2089" s="626"/>
      <c r="F2089" s="626"/>
      <c r="H2089" s="626"/>
      <c r="I2089" s="626"/>
      <c r="J2089" s="626"/>
      <c r="K2089" s="627"/>
      <c r="L2089" s="677"/>
      <c r="M2089" s="626"/>
      <c r="N2089" s="626"/>
      <c r="O2089" s="626"/>
      <c r="P2089" s="626"/>
      <c r="Q2089" s="626"/>
      <c r="R2089" s="626"/>
      <c r="S2089" s="626"/>
      <c r="T2089" s="626"/>
      <c r="U2089" s="626"/>
      <c r="V2089" s="626"/>
      <c r="W2089" s="626"/>
      <c r="X2089" s="626"/>
      <c r="Y2089" s="626"/>
      <c r="Z2089" s="626"/>
      <c r="AA2089" s="626"/>
      <c r="AB2089" s="626"/>
      <c r="AC2089" s="626"/>
      <c r="AD2089" s="626"/>
      <c r="AE2089" s="626"/>
      <c r="AF2089" s="626"/>
    </row>
    <row r="2090" spans="1:32" x14ac:dyDescent="0.25">
      <c r="A2090" s="626"/>
      <c r="B2090" s="626"/>
      <c r="F2090" s="626"/>
      <c r="H2090" s="626"/>
      <c r="I2090" s="626"/>
      <c r="J2090" s="626"/>
      <c r="K2090" s="627"/>
      <c r="L2090" s="677"/>
      <c r="M2090" s="626"/>
      <c r="N2090" s="626"/>
      <c r="O2090" s="626"/>
      <c r="P2090" s="626"/>
      <c r="Q2090" s="626"/>
      <c r="R2090" s="626"/>
      <c r="S2090" s="626"/>
      <c r="T2090" s="626"/>
      <c r="U2090" s="626"/>
      <c r="V2090" s="626"/>
      <c r="W2090" s="626"/>
      <c r="X2090" s="626"/>
      <c r="Y2090" s="626"/>
      <c r="Z2090" s="626"/>
      <c r="AA2090" s="626"/>
      <c r="AB2090" s="626"/>
      <c r="AC2090" s="626"/>
      <c r="AD2090" s="626"/>
      <c r="AE2090" s="626"/>
      <c r="AF2090" s="626"/>
    </row>
    <row r="2091" spans="1:32" x14ac:dyDescent="0.25">
      <c r="A2091" s="626"/>
      <c r="B2091" s="626"/>
      <c r="F2091" s="626"/>
      <c r="H2091" s="626"/>
      <c r="I2091" s="626"/>
      <c r="J2091" s="626"/>
      <c r="K2091" s="627"/>
      <c r="L2091" s="677"/>
      <c r="M2091" s="626"/>
      <c r="N2091" s="626"/>
      <c r="O2091" s="626"/>
      <c r="P2091" s="626"/>
      <c r="Q2091" s="626"/>
      <c r="R2091" s="626"/>
      <c r="S2091" s="626"/>
      <c r="T2091" s="626"/>
      <c r="U2091" s="626"/>
      <c r="V2091" s="626"/>
      <c r="W2091" s="626"/>
      <c r="X2091" s="626"/>
      <c r="Y2091" s="626"/>
      <c r="Z2091" s="626"/>
      <c r="AA2091" s="626"/>
      <c r="AB2091" s="626"/>
      <c r="AC2091" s="626"/>
      <c r="AD2091" s="626"/>
      <c r="AE2091" s="626"/>
      <c r="AF2091" s="626"/>
    </row>
    <row r="2092" spans="1:32" x14ac:dyDescent="0.25">
      <c r="A2092" s="626"/>
      <c r="B2092" s="626"/>
      <c r="F2092" s="626"/>
      <c r="H2092" s="626"/>
      <c r="I2092" s="626"/>
      <c r="J2092" s="626"/>
      <c r="K2092" s="627"/>
      <c r="L2092" s="677"/>
      <c r="M2092" s="626"/>
      <c r="N2092" s="626"/>
      <c r="O2092" s="626"/>
      <c r="P2092" s="626"/>
      <c r="Q2092" s="626"/>
      <c r="R2092" s="626"/>
      <c r="S2092" s="626"/>
      <c r="T2092" s="626"/>
      <c r="U2092" s="626"/>
      <c r="V2092" s="626"/>
      <c r="W2092" s="626"/>
      <c r="X2092" s="626"/>
      <c r="Y2092" s="626"/>
      <c r="Z2092" s="626"/>
      <c r="AA2092" s="626"/>
      <c r="AB2092" s="626"/>
      <c r="AC2092" s="626"/>
      <c r="AD2092" s="626"/>
      <c r="AE2092" s="626"/>
      <c r="AF2092" s="626"/>
    </row>
    <row r="2093" spans="1:32" x14ac:dyDescent="0.25">
      <c r="A2093" s="626"/>
      <c r="B2093" s="626"/>
      <c r="F2093" s="626"/>
      <c r="H2093" s="626"/>
      <c r="I2093" s="626"/>
      <c r="J2093" s="626"/>
      <c r="K2093" s="627"/>
      <c r="L2093" s="677"/>
      <c r="M2093" s="626"/>
      <c r="N2093" s="626"/>
      <c r="O2093" s="626"/>
      <c r="P2093" s="626"/>
      <c r="Q2093" s="626"/>
      <c r="R2093" s="626"/>
      <c r="S2093" s="626"/>
      <c r="T2093" s="626"/>
      <c r="U2093" s="626"/>
      <c r="V2093" s="626"/>
      <c r="W2093" s="626"/>
      <c r="X2093" s="626"/>
      <c r="Y2093" s="626"/>
      <c r="Z2093" s="626"/>
      <c r="AA2093" s="626"/>
      <c r="AB2093" s="626"/>
      <c r="AC2093" s="626"/>
      <c r="AD2093" s="626"/>
      <c r="AE2093" s="626"/>
      <c r="AF2093" s="626"/>
    </row>
    <row r="2094" spans="1:32" x14ac:dyDescent="0.25">
      <c r="A2094" s="626"/>
      <c r="B2094" s="626"/>
      <c r="F2094" s="626"/>
      <c r="H2094" s="626"/>
      <c r="I2094" s="626"/>
      <c r="J2094" s="626"/>
      <c r="K2094" s="627"/>
      <c r="L2094" s="677"/>
      <c r="M2094" s="626"/>
      <c r="N2094" s="626"/>
      <c r="O2094" s="626"/>
      <c r="P2094" s="626"/>
      <c r="Q2094" s="626"/>
      <c r="R2094" s="626"/>
      <c r="S2094" s="626"/>
      <c r="T2094" s="626"/>
      <c r="U2094" s="626"/>
      <c r="V2094" s="626"/>
      <c r="W2094" s="626"/>
      <c r="X2094" s="626"/>
      <c r="Y2094" s="626"/>
      <c r="Z2094" s="626"/>
      <c r="AA2094" s="626"/>
      <c r="AB2094" s="626"/>
      <c r="AC2094" s="626"/>
      <c r="AD2094" s="626"/>
      <c r="AE2094" s="626"/>
      <c r="AF2094" s="626"/>
    </row>
    <row r="2095" spans="1:32" x14ac:dyDescent="0.25">
      <c r="A2095" s="626"/>
      <c r="B2095" s="626"/>
      <c r="F2095" s="626"/>
      <c r="H2095" s="626"/>
      <c r="I2095" s="626"/>
      <c r="J2095" s="626"/>
      <c r="K2095" s="627"/>
      <c r="L2095" s="677"/>
      <c r="M2095" s="626"/>
      <c r="N2095" s="626"/>
      <c r="O2095" s="626"/>
      <c r="P2095" s="626"/>
      <c r="Q2095" s="626"/>
      <c r="R2095" s="626"/>
      <c r="S2095" s="626"/>
      <c r="T2095" s="626"/>
      <c r="U2095" s="626"/>
      <c r="V2095" s="626"/>
      <c r="W2095" s="626"/>
      <c r="X2095" s="626"/>
      <c r="Y2095" s="626"/>
      <c r="Z2095" s="626"/>
      <c r="AA2095" s="626"/>
      <c r="AB2095" s="626"/>
      <c r="AC2095" s="626"/>
      <c r="AD2095" s="626"/>
      <c r="AE2095" s="626"/>
      <c r="AF2095" s="626"/>
    </row>
    <row r="2096" spans="1:32" x14ac:dyDescent="0.25">
      <c r="A2096" s="626"/>
      <c r="B2096" s="626"/>
      <c r="F2096" s="626"/>
      <c r="H2096" s="626"/>
      <c r="I2096" s="626"/>
      <c r="J2096" s="626"/>
      <c r="K2096" s="627"/>
      <c r="L2096" s="677"/>
      <c r="M2096" s="626"/>
      <c r="N2096" s="626"/>
      <c r="O2096" s="626"/>
      <c r="P2096" s="626"/>
      <c r="Q2096" s="626"/>
      <c r="R2096" s="626"/>
      <c r="S2096" s="626"/>
      <c r="T2096" s="626"/>
      <c r="U2096" s="626"/>
      <c r="V2096" s="626"/>
      <c r="W2096" s="626"/>
      <c r="X2096" s="626"/>
      <c r="Y2096" s="626"/>
      <c r="Z2096" s="626"/>
      <c r="AA2096" s="626"/>
      <c r="AB2096" s="626"/>
      <c r="AC2096" s="626"/>
      <c r="AD2096" s="626"/>
      <c r="AE2096" s="626"/>
      <c r="AF2096" s="626"/>
    </row>
    <row r="2097" spans="1:32" x14ac:dyDescent="0.25">
      <c r="A2097" s="626"/>
      <c r="B2097" s="626"/>
      <c r="F2097" s="626"/>
      <c r="H2097" s="626"/>
      <c r="I2097" s="626"/>
      <c r="J2097" s="626"/>
      <c r="K2097" s="627"/>
      <c r="L2097" s="677"/>
      <c r="M2097" s="626"/>
      <c r="N2097" s="626"/>
      <c r="O2097" s="626"/>
      <c r="P2097" s="626"/>
      <c r="Q2097" s="626"/>
      <c r="R2097" s="626"/>
      <c r="S2097" s="626"/>
      <c r="T2097" s="626"/>
      <c r="U2097" s="626"/>
      <c r="V2097" s="626"/>
      <c r="W2097" s="626"/>
      <c r="X2097" s="626"/>
      <c r="Y2097" s="626"/>
      <c r="Z2097" s="626"/>
      <c r="AA2097" s="626"/>
      <c r="AB2097" s="626"/>
      <c r="AC2097" s="626"/>
      <c r="AD2097" s="626"/>
      <c r="AE2097" s="626"/>
      <c r="AF2097" s="626"/>
    </row>
    <row r="2098" spans="1:32" x14ac:dyDescent="0.25">
      <c r="A2098" s="626"/>
      <c r="B2098" s="626"/>
      <c r="F2098" s="626"/>
      <c r="H2098" s="626"/>
      <c r="I2098" s="626"/>
      <c r="J2098" s="626"/>
      <c r="K2098" s="627"/>
      <c r="L2098" s="677"/>
      <c r="M2098" s="626"/>
      <c r="N2098" s="626"/>
      <c r="O2098" s="626"/>
      <c r="P2098" s="626"/>
      <c r="Q2098" s="626"/>
      <c r="R2098" s="626"/>
      <c r="S2098" s="626"/>
      <c r="T2098" s="626"/>
      <c r="U2098" s="626"/>
      <c r="V2098" s="626"/>
      <c r="W2098" s="626"/>
      <c r="X2098" s="626"/>
      <c r="Y2098" s="626"/>
      <c r="Z2098" s="626"/>
      <c r="AA2098" s="626"/>
      <c r="AB2098" s="626"/>
      <c r="AC2098" s="626"/>
      <c r="AD2098" s="626"/>
      <c r="AE2098" s="626"/>
      <c r="AF2098" s="626"/>
    </row>
    <row r="2099" spans="1:32" x14ac:dyDescent="0.25">
      <c r="A2099" s="626"/>
      <c r="B2099" s="626"/>
      <c r="F2099" s="626"/>
      <c r="H2099" s="626"/>
      <c r="I2099" s="626"/>
      <c r="J2099" s="626"/>
      <c r="K2099" s="627"/>
      <c r="L2099" s="677"/>
      <c r="M2099" s="626"/>
      <c r="N2099" s="626"/>
      <c r="O2099" s="626"/>
      <c r="P2099" s="626"/>
      <c r="Q2099" s="626"/>
      <c r="R2099" s="626"/>
      <c r="S2099" s="626"/>
      <c r="T2099" s="626"/>
      <c r="U2099" s="626"/>
      <c r="V2099" s="626"/>
      <c r="W2099" s="626"/>
      <c r="X2099" s="626"/>
      <c r="Y2099" s="626"/>
      <c r="Z2099" s="626"/>
      <c r="AA2099" s="626"/>
      <c r="AB2099" s="626"/>
      <c r="AC2099" s="626"/>
      <c r="AD2099" s="626"/>
      <c r="AE2099" s="626"/>
      <c r="AF2099" s="626"/>
    </row>
    <row r="2100" spans="1:32" x14ac:dyDescent="0.25">
      <c r="A2100" s="626"/>
      <c r="B2100" s="626"/>
      <c r="F2100" s="626"/>
      <c r="H2100" s="626"/>
      <c r="I2100" s="626"/>
      <c r="J2100" s="626"/>
      <c r="K2100" s="627"/>
      <c r="L2100" s="677"/>
      <c r="M2100" s="626"/>
      <c r="N2100" s="626"/>
      <c r="O2100" s="626"/>
      <c r="P2100" s="626"/>
      <c r="Q2100" s="626"/>
      <c r="R2100" s="626"/>
      <c r="S2100" s="626"/>
      <c r="T2100" s="626"/>
      <c r="U2100" s="626"/>
      <c r="V2100" s="626"/>
      <c r="W2100" s="626"/>
      <c r="X2100" s="626"/>
      <c r="Y2100" s="626"/>
      <c r="Z2100" s="626"/>
      <c r="AA2100" s="626"/>
      <c r="AB2100" s="626"/>
      <c r="AC2100" s="626"/>
      <c r="AD2100" s="626"/>
      <c r="AE2100" s="626"/>
      <c r="AF2100" s="626"/>
    </row>
    <row r="2101" spans="1:32" x14ac:dyDescent="0.25">
      <c r="A2101" s="626"/>
      <c r="B2101" s="626"/>
      <c r="F2101" s="626"/>
      <c r="H2101" s="626"/>
      <c r="I2101" s="626"/>
      <c r="J2101" s="626"/>
      <c r="K2101" s="627"/>
      <c r="L2101" s="677"/>
      <c r="M2101" s="626"/>
      <c r="N2101" s="626"/>
      <c r="O2101" s="626"/>
      <c r="P2101" s="626"/>
      <c r="Q2101" s="626"/>
      <c r="R2101" s="626"/>
      <c r="S2101" s="626"/>
      <c r="T2101" s="626"/>
      <c r="U2101" s="626"/>
      <c r="V2101" s="626"/>
      <c r="W2101" s="626"/>
      <c r="X2101" s="626"/>
      <c r="Y2101" s="626"/>
      <c r="Z2101" s="626"/>
      <c r="AA2101" s="626"/>
      <c r="AB2101" s="626"/>
      <c r="AC2101" s="626"/>
      <c r="AD2101" s="626"/>
      <c r="AE2101" s="626"/>
      <c r="AF2101" s="626"/>
    </row>
    <row r="2102" spans="1:32" x14ac:dyDescent="0.25">
      <c r="A2102" s="626"/>
      <c r="B2102" s="626"/>
      <c r="F2102" s="626"/>
      <c r="H2102" s="626"/>
      <c r="I2102" s="626"/>
      <c r="J2102" s="626"/>
      <c r="K2102" s="627"/>
      <c r="L2102" s="677"/>
      <c r="M2102" s="626"/>
      <c r="N2102" s="626"/>
      <c r="O2102" s="626"/>
      <c r="P2102" s="626"/>
      <c r="Q2102" s="626"/>
      <c r="R2102" s="626"/>
      <c r="S2102" s="626"/>
      <c r="T2102" s="626"/>
      <c r="U2102" s="626"/>
      <c r="V2102" s="626"/>
      <c r="W2102" s="626"/>
      <c r="X2102" s="626"/>
      <c r="Y2102" s="626"/>
      <c r="Z2102" s="626"/>
      <c r="AA2102" s="626"/>
      <c r="AB2102" s="626"/>
      <c r="AC2102" s="626"/>
      <c r="AD2102" s="626"/>
      <c r="AE2102" s="626"/>
      <c r="AF2102" s="626"/>
    </row>
    <row r="2103" spans="1:32" x14ac:dyDescent="0.25">
      <c r="A2103" s="626"/>
      <c r="B2103" s="626"/>
      <c r="F2103" s="626"/>
      <c r="H2103" s="626"/>
      <c r="I2103" s="626"/>
      <c r="J2103" s="626"/>
      <c r="K2103" s="627"/>
      <c r="L2103" s="677"/>
      <c r="M2103" s="626"/>
      <c r="N2103" s="626"/>
      <c r="O2103" s="626"/>
      <c r="P2103" s="626"/>
      <c r="Q2103" s="626"/>
      <c r="R2103" s="626"/>
      <c r="S2103" s="626"/>
      <c r="T2103" s="626"/>
      <c r="U2103" s="626"/>
      <c r="V2103" s="626"/>
      <c r="W2103" s="626"/>
      <c r="X2103" s="626"/>
      <c r="Y2103" s="626"/>
      <c r="Z2103" s="626"/>
      <c r="AA2103" s="626"/>
      <c r="AB2103" s="626"/>
      <c r="AC2103" s="626"/>
      <c r="AD2103" s="626"/>
      <c r="AE2103" s="626"/>
      <c r="AF2103" s="626"/>
    </row>
    <row r="2104" spans="1:32" x14ac:dyDescent="0.25">
      <c r="A2104" s="626"/>
      <c r="B2104" s="626"/>
      <c r="F2104" s="626"/>
      <c r="H2104" s="626"/>
      <c r="I2104" s="626"/>
      <c r="J2104" s="626"/>
      <c r="K2104" s="627"/>
      <c r="L2104" s="677"/>
      <c r="M2104" s="626"/>
      <c r="N2104" s="626"/>
      <c r="O2104" s="626"/>
      <c r="P2104" s="626"/>
      <c r="Q2104" s="626"/>
      <c r="R2104" s="626"/>
      <c r="S2104" s="626"/>
      <c r="T2104" s="626"/>
      <c r="U2104" s="626"/>
      <c r="V2104" s="626"/>
      <c r="W2104" s="626"/>
      <c r="X2104" s="626"/>
      <c r="Y2104" s="626"/>
      <c r="Z2104" s="626"/>
      <c r="AA2104" s="626"/>
      <c r="AB2104" s="626"/>
      <c r="AC2104" s="626"/>
      <c r="AD2104" s="626"/>
      <c r="AE2104" s="626"/>
      <c r="AF2104" s="626"/>
    </row>
    <row r="2105" spans="1:32" x14ac:dyDescent="0.25">
      <c r="A2105" s="626"/>
      <c r="B2105" s="626"/>
      <c r="F2105" s="626"/>
      <c r="H2105" s="626"/>
      <c r="I2105" s="626"/>
      <c r="J2105" s="626"/>
      <c r="K2105" s="627"/>
      <c r="L2105" s="677"/>
      <c r="M2105" s="626"/>
      <c r="N2105" s="626"/>
      <c r="O2105" s="626"/>
      <c r="P2105" s="626"/>
      <c r="Q2105" s="626"/>
      <c r="R2105" s="626"/>
      <c r="S2105" s="626"/>
      <c r="T2105" s="626"/>
      <c r="U2105" s="626"/>
      <c r="V2105" s="626"/>
      <c r="W2105" s="626"/>
      <c r="X2105" s="626"/>
      <c r="Y2105" s="626"/>
      <c r="Z2105" s="626"/>
      <c r="AA2105" s="626"/>
      <c r="AB2105" s="626"/>
      <c r="AC2105" s="626"/>
      <c r="AD2105" s="626"/>
      <c r="AE2105" s="626"/>
      <c r="AF2105" s="626"/>
    </row>
    <row r="2106" spans="1:32" x14ac:dyDescent="0.25">
      <c r="A2106" s="626"/>
      <c r="B2106" s="626"/>
      <c r="F2106" s="626"/>
      <c r="H2106" s="626"/>
      <c r="I2106" s="626"/>
      <c r="J2106" s="626"/>
      <c r="K2106" s="627"/>
      <c r="L2106" s="677"/>
      <c r="M2106" s="626"/>
      <c r="N2106" s="626"/>
      <c r="O2106" s="626"/>
      <c r="P2106" s="626"/>
      <c r="Q2106" s="626"/>
      <c r="R2106" s="626"/>
      <c r="S2106" s="626"/>
      <c r="T2106" s="626"/>
      <c r="U2106" s="626"/>
      <c r="V2106" s="626"/>
      <c r="W2106" s="626"/>
      <c r="X2106" s="626"/>
      <c r="Y2106" s="626"/>
      <c r="Z2106" s="626"/>
      <c r="AA2106" s="626"/>
      <c r="AB2106" s="626"/>
      <c r="AC2106" s="626"/>
      <c r="AD2106" s="626"/>
      <c r="AE2106" s="626"/>
      <c r="AF2106" s="626"/>
    </row>
    <row r="2107" spans="1:32" x14ac:dyDescent="0.25">
      <c r="A2107" s="626"/>
      <c r="B2107" s="626"/>
      <c r="F2107" s="626"/>
      <c r="H2107" s="626"/>
      <c r="I2107" s="626"/>
      <c r="J2107" s="626"/>
      <c r="K2107" s="627"/>
      <c r="L2107" s="677"/>
      <c r="M2107" s="626"/>
      <c r="N2107" s="626"/>
      <c r="O2107" s="626"/>
      <c r="P2107" s="626"/>
      <c r="Q2107" s="626"/>
      <c r="R2107" s="626"/>
      <c r="S2107" s="626"/>
      <c r="T2107" s="626"/>
      <c r="U2107" s="626"/>
      <c r="V2107" s="626"/>
      <c r="W2107" s="626"/>
      <c r="X2107" s="626"/>
      <c r="Y2107" s="626"/>
      <c r="Z2107" s="626"/>
      <c r="AA2107" s="626"/>
      <c r="AB2107" s="626"/>
      <c r="AC2107" s="626"/>
      <c r="AD2107" s="626"/>
      <c r="AE2107" s="626"/>
      <c r="AF2107" s="626"/>
    </row>
    <row r="2108" spans="1:32" x14ac:dyDescent="0.25">
      <c r="A2108" s="626"/>
      <c r="B2108" s="626"/>
      <c r="F2108" s="626"/>
      <c r="H2108" s="626"/>
      <c r="I2108" s="626"/>
      <c r="J2108" s="626"/>
      <c r="K2108" s="627"/>
      <c r="L2108" s="677"/>
      <c r="M2108" s="626"/>
      <c r="N2108" s="626"/>
      <c r="O2108" s="626"/>
      <c r="P2108" s="626"/>
      <c r="Q2108" s="626"/>
      <c r="R2108" s="626"/>
      <c r="S2108" s="626"/>
      <c r="T2108" s="626"/>
      <c r="U2108" s="626"/>
      <c r="V2108" s="626"/>
      <c r="W2108" s="626"/>
      <c r="X2108" s="626"/>
      <c r="Y2108" s="626"/>
      <c r="Z2108" s="626"/>
      <c r="AA2108" s="626"/>
      <c r="AB2108" s="626"/>
      <c r="AC2108" s="626"/>
      <c r="AD2108" s="626"/>
      <c r="AE2108" s="626"/>
      <c r="AF2108" s="626"/>
    </row>
    <row r="2109" spans="1:32" x14ac:dyDescent="0.25">
      <c r="A2109" s="626"/>
      <c r="B2109" s="626"/>
      <c r="F2109" s="626"/>
      <c r="H2109" s="626"/>
      <c r="I2109" s="626"/>
      <c r="J2109" s="626"/>
      <c r="K2109" s="627"/>
      <c r="L2109" s="677"/>
      <c r="M2109" s="626"/>
      <c r="N2109" s="626"/>
      <c r="O2109" s="626"/>
      <c r="P2109" s="626"/>
      <c r="Q2109" s="626"/>
      <c r="R2109" s="626"/>
      <c r="S2109" s="626"/>
      <c r="T2109" s="626"/>
      <c r="U2109" s="626"/>
      <c r="V2109" s="626"/>
      <c r="W2109" s="626"/>
      <c r="X2109" s="626"/>
      <c r="Y2109" s="626"/>
      <c r="Z2109" s="626"/>
      <c r="AA2109" s="626"/>
      <c r="AB2109" s="626"/>
      <c r="AC2109" s="626"/>
      <c r="AD2109" s="626"/>
      <c r="AE2109" s="626"/>
      <c r="AF2109" s="626"/>
    </row>
    <row r="2110" spans="1:32" x14ac:dyDescent="0.25">
      <c r="A2110" s="626"/>
      <c r="B2110" s="626"/>
      <c r="F2110" s="626"/>
      <c r="H2110" s="626"/>
      <c r="I2110" s="626"/>
      <c r="J2110" s="626"/>
      <c r="K2110" s="627"/>
      <c r="L2110" s="677"/>
      <c r="M2110" s="626"/>
      <c r="N2110" s="626"/>
      <c r="O2110" s="626"/>
      <c r="P2110" s="626"/>
      <c r="Q2110" s="626"/>
      <c r="R2110" s="626"/>
      <c r="S2110" s="626"/>
      <c r="T2110" s="626"/>
      <c r="U2110" s="626"/>
      <c r="V2110" s="626"/>
      <c r="W2110" s="626"/>
      <c r="X2110" s="626"/>
      <c r="Y2110" s="626"/>
      <c r="Z2110" s="626"/>
      <c r="AA2110" s="626"/>
      <c r="AB2110" s="626"/>
      <c r="AC2110" s="626"/>
      <c r="AD2110" s="626"/>
      <c r="AE2110" s="626"/>
      <c r="AF2110" s="626"/>
    </row>
    <row r="2111" spans="1:32" x14ac:dyDescent="0.25">
      <c r="A2111" s="626"/>
      <c r="B2111" s="626"/>
      <c r="F2111" s="626"/>
      <c r="H2111" s="626"/>
      <c r="I2111" s="626"/>
      <c r="J2111" s="626"/>
      <c r="K2111" s="627"/>
      <c r="L2111" s="677"/>
      <c r="M2111" s="626"/>
      <c r="N2111" s="626"/>
      <c r="O2111" s="626"/>
      <c r="P2111" s="626"/>
      <c r="Q2111" s="626"/>
      <c r="R2111" s="626"/>
      <c r="S2111" s="626"/>
      <c r="T2111" s="626"/>
      <c r="U2111" s="626"/>
      <c r="V2111" s="626"/>
      <c r="W2111" s="626"/>
      <c r="X2111" s="626"/>
      <c r="Y2111" s="626"/>
      <c r="Z2111" s="626"/>
      <c r="AA2111" s="626"/>
      <c r="AB2111" s="626"/>
      <c r="AC2111" s="626"/>
      <c r="AD2111" s="626"/>
      <c r="AE2111" s="626"/>
      <c r="AF2111" s="626"/>
    </row>
    <row r="2112" spans="1:32" x14ac:dyDescent="0.25">
      <c r="A2112" s="626"/>
      <c r="B2112" s="626"/>
      <c r="F2112" s="626"/>
      <c r="H2112" s="626"/>
      <c r="I2112" s="626"/>
      <c r="J2112" s="626"/>
      <c r="K2112" s="627"/>
      <c r="L2112" s="677"/>
      <c r="M2112" s="626"/>
      <c r="N2112" s="626"/>
      <c r="O2112" s="626"/>
      <c r="P2112" s="626"/>
      <c r="Q2112" s="626"/>
      <c r="R2112" s="626"/>
      <c r="S2112" s="626"/>
      <c r="T2112" s="626"/>
      <c r="U2112" s="626"/>
      <c r="V2112" s="626"/>
      <c r="W2112" s="626"/>
      <c r="X2112" s="626"/>
      <c r="Y2112" s="626"/>
      <c r="Z2112" s="626"/>
      <c r="AA2112" s="626"/>
      <c r="AB2112" s="626"/>
      <c r="AC2112" s="626"/>
      <c r="AD2112" s="626"/>
      <c r="AE2112" s="626"/>
      <c r="AF2112" s="626"/>
    </row>
    <row r="2113" spans="1:32" x14ac:dyDescent="0.25">
      <c r="A2113" s="626"/>
      <c r="B2113" s="626"/>
      <c r="F2113" s="626"/>
      <c r="H2113" s="626"/>
      <c r="I2113" s="626"/>
      <c r="J2113" s="626"/>
      <c r="K2113" s="627"/>
      <c r="L2113" s="677"/>
      <c r="M2113" s="626"/>
      <c r="N2113" s="626"/>
      <c r="O2113" s="626"/>
      <c r="P2113" s="626"/>
      <c r="Q2113" s="626"/>
      <c r="R2113" s="626"/>
      <c r="S2113" s="626"/>
      <c r="T2113" s="626"/>
      <c r="U2113" s="626"/>
      <c r="V2113" s="626"/>
      <c r="W2113" s="626"/>
      <c r="X2113" s="626"/>
      <c r="Y2113" s="626"/>
      <c r="Z2113" s="626"/>
      <c r="AA2113" s="626"/>
      <c r="AB2113" s="626"/>
      <c r="AC2113" s="626"/>
      <c r="AD2113" s="626"/>
      <c r="AE2113" s="626"/>
      <c r="AF2113" s="626"/>
    </row>
    <row r="2114" spans="1:32" x14ac:dyDescent="0.25">
      <c r="A2114" s="626"/>
      <c r="B2114" s="626"/>
      <c r="F2114" s="626"/>
      <c r="H2114" s="626"/>
      <c r="I2114" s="626"/>
      <c r="J2114" s="626"/>
      <c r="K2114" s="627"/>
      <c r="L2114" s="677"/>
      <c r="M2114" s="626"/>
      <c r="N2114" s="626"/>
      <c r="O2114" s="626"/>
      <c r="P2114" s="626"/>
      <c r="Q2114" s="626"/>
      <c r="R2114" s="626"/>
      <c r="S2114" s="626"/>
      <c r="T2114" s="626"/>
      <c r="U2114" s="626"/>
      <c r="V2114" s="626"/>
      <c r="W2114" s="626"/>
      <c r="X2114" s="626"/>
      <c r="Y2114" s="626"/>
      <c r="Z2114" s="626"/>
      <c r="AA2114" s="626"/>
      <c r="AB2114" s="626"/>
      <c r="AC2114" s="626"/>
      <c r="AD2114" s="626"/>
      <c r="AE2114" s="626"/>
      <c r="AF2114" s="626"/>
    </row>
    <row r="2115" spans="1:32" x14ac:dyDescent="0.25">
      <c r="A2115" s="626"/>
      <c r="B2115" s="626"/>
      <c r="F2115" s="626"/>
      <c r="H2115" s="626"/>
      <c r="I2115" s="626"/>
      <c r="J2115" s="626"/>
      <c r="K2115" s="627"/>
      <c r="L2115" s="677"/>
      <c r="M2115" s="626"/>
      <c r="N2115" s="626"/>
      <c r="O2115" s="626"/>
      <c r="P2115" s="626"/>
      <c r="Q2115" s="626"/>
      <c r="R2115" s="626"/>
      <c r="S2115" s="626"/>
      <c r="T2115" s="626"/>
      <c r="U2115" s="626"/>
      <c r="V2115" s="626"/>
      <c r="W2115" s="626"/>
      <c r="X2115" s="626"/>
      <c r="Y2115" s="626"/>
      <c r="Z2115" s="626"/>
      <c r="AA2115" s="626"/>
      <c r="AB2115" s="626"/>
      <c r="AC2115" s="626"/>
      <c r="AD2115" s="626"/>
      <c r="AE2115" s="626"/>
      <c r="AF2115" s="626"/>
    </row>
    <row r="2116" spans="1:32" x14ac:dyDescent="0.25">
      <c r="A2116" s="626"/>
      <c r="B2116" s="626"/>
      <c r="F2116" s="626"/>
      <c r="H2116" s="626"/>
      <c r="I2116" s="626"/>
      <c r="J2116" s="626"/>
      <c r="K2116" s="627"/>
      <c r="L2116" s="677"/>
      <c r="M2116" s="626"/>
      <c r="N2116" s="626"/>
      <c r="O2116" s="626"/>
      <c r="P2116" s="626"/>
      <c r="Q2116" s="626"/>
      <c r="R2116" s="626"/>
      <c r="S2116" s="626"/>
      <c r="T2116" s="626"/>
      <c r="U2116" s="626"/>
      <c r="V2116" s="626"/>
      <c r="W2116" s="626"/>
      <c r="X2116" s="626"/>
      <c r="Y2116" s="626"/>
      <c r="Z2116" s="626"/>
      <c r="AA2116" s="626"/>
      <c r="AB2116" s="626"/>
      <c r="AC2116" s="626"/>
      <c r="AD2116" s="626"/>
      <c r="AE2116" s="626"/>
      <c r="AF2116" s="626"/>
    </row>
    <row r="2117" spans="1:32" x14ac:dyDescent="0.25">
      <c r="A2117" s="626"/>
      <c r="B2117" s="626"/>
      <c r="F2117" s="626"/>
      <c r="H2117" s="626"/>
      <c r="I2117" s="626"/>
      <c r="J2117" s="626"/>
      <c r="K2117" s="627"/>
      <c r="L2117" s="677"/>
      <c r="M2117" s="626"/>
      <c r="N2117" s="626"/>
      <c r="O2117" s="626"/>
      <c r="P2117" s="626"/>
      <c r="Q2117" s="626"/>
      <c r="R2117" s="626"/>
      <c r="S2117" s="626"/>
      <c r="T2117" s="626"/>
      <c r="U2117" s="626"/>
      <c r="V2117" s="626"/>
      <c r="W2117" s="626"/>
      <c r="X2117" s="626"/>
      <c r="Y2117" s="626"/>
      <c r="Z2117" s="626"/>
      <c r="AA2117" s="626"/>
      <c r="AB2117" s="626"/>
      <c r="AC2117" s="626"/>
      <c r="AD2117" s="626"/>
      <c r="AE2117" s="626"/>
      <c r="AF2117" s="626"/>
    </row>
    <row r="2118" spans="1:32" x14ac:dyDescent="0.25">
      <c r="A2118" s="626"/>
      <c r="B2118" s="626"/>
      <c r="F2118" s="626"/>
      <c r="H2118" s="626"/>
      <c r="I2118" s="626"/>
      <c r="J2118" s="626"/>
      <c r="K2118" s="627"/>
      <c r="L2118" s="677"/>
      <c r="M2118" s="626"/>
      <c r="N2118" s="626"/>
      <c r="O2118" s="626"/>
      <c r="P2118" s="626"/>
      <c r="Q2118" s="626"/>
      <c r="R2118" s="626"/>
      <c r="S2118" s="626"/>
      <c r="T2118" s="626"/>
      <c r="U2118" s="626"/>
      <c r="V2118" s="626"/>
      <c r="W2118" s="626"/>
      <c r="X2118" s="626"/>
      <c r="Y2118" s="626"/>
      <c r="Z2118" s="626"/>
      <c r="AA2118" s="626"/>
      <c r="AB2118" s="626"/>
      <c r="AC2118" s="626"/>
      <c r="AD2118" s="626"/>
      <c r="AE2118" s="626"/>
      <c r="AF2118" s="626"/>
    </row>
    <row r="2119" spans="1:32" x14ac:dyDescent="0.25">
      <c r="A2119" s="626"/>
      <c r="B2119" s="626"/>
      <c r="F2119" s="626"/>
      <c r="H2119" s="626"/>
      <c r="I2119" s="626"/>
      <c r="J2119" s="626"/>
      <c r="K2119" s="627"/>
      <c r="L2119" s="677"/>
      <c r="M2119" s="626"/>
      <c r="N2119" s="626"/>
      <c r="O2119" s="626"/>
      <c r="P2119" s="626"/>
      <c r="Q2119" s="626"/>
      <c r="R2119" s="626"/>
      <c r="S2119" s="626"/>
      <c r="T2119" s="626"/>
      <c r="U2119" s="626"/>
      <c r="V2119" s="626"/>
      <c r="W2119" s="626"/>
      <c r="X2119" s="626"/>
      <c r="Y2119" s="626"/>
      <c r="Z2119" s="626"/>
      <c r="AA2119" s="626"/>
      <c r="AB2119" s="626"/>
      <c r="AC2119" s="626"/>
      <c r="AD2119" s="626"/>
      <c r="AE2119" s="626"/>
      <c r="AF2119" s="626"/>
    </row>
    <row r="2120" spans="1:32" x14ac:dyDescent="0.25">
      <c r="A2120" s="626"/>
      <c r="B2120" s="626"/>
      <c r="F2120" s="626"/>
      <c r="H2120" s="626"/>
      <c r="I2120" s="626"/>
      <c r="J2120" s="626"/>
      <c r="K2120" s="627"/>
      <c r="L2120" s="677"/>
      <c r="M2120" s="626"/>
      <c r="N2120" s="626"/>
      <c r="O2120" s="626"/>
      <c r="P2120" s="626"/>
      <c r="Q2120" s="626"/>
      <c r="R2120" s="626"/>
      <c r="S2120" s="626"/>
      <c r="T2120" s="626"/>
      <c r="U2120" s="626"/>
      <c r="V2120" s="626"/>
      <c r="W2120" s="626"/>
      <c r="X2120" s="626"/>
      <c r="Y2120" s="626"/>
      <c r="Z2120" s="626"/>
      <c r="AA2120" s="626"/>
      <c r="AB2120" s="626"/>
      <c r="AC2120" s="626"/>
      <c r="AD2120" s="626"/>
      <c r="AE2120" s="626"/>
      <c r="AF2120" s="626"/>
    </row>
    <row r="2121" spans="1:32" x14ac:dyDescent="0.25">
      <c r="A2121" s="626"/>
      <c r="B2121" s="626"/>
      <c r="F2121" s="626"/>
      <c r="H2121" s="626"/>
      <c r="I2121" s="626"/>
      <c r="J2121" s="626"/>
      <c r="K2121" s="627"/>
      <c r="L2121" s="677"/>
      <c r="M2121" s="626"/>
      <c r="N2121" s="626"/>
      <c r="O2121" s="626"/>
      <c r="P2121" s="626"/>
      <c r="Q2121" s="626"/>
      <c r="R2121" s="626"/>
      <c r="S2121" s="626"/>
      <c r="T2121" s="626"/>
      <c r="U2121" s="626"/>
      <c r="V2121" s="626"/>
      <c r="W2121" s="626"/>
      <c r="X2121" s="626"/>
      <c r="Y2121" s="626"/>
      <c r="Z2121" s="626"/>
      <c r="AA2121" s="626"/>
      <c r="AB2121" s="626"/>
      <c r="AC2121" s="626"/>
      <c r="AD2121" s="626"/>
      <c r="AE2121" s="626"/>
      <c r="AF2121" s="626"/>
    </row>
    <row r="2122" spans="1:32" x14ac:dyDescent="0.25">
      <c r="A2122" s="626"/>
      <c r="B2122" s="626"/>
      <c r="F2122" s="626"/>
      <c r="H2122" s="626"/>
      <c r="I2122" s="626"/>
      <c r="J2122" s="626"/>
      <c r="K2122" s="627"/>
      <c r="L2122" s="677"/>
      <c r="M2122" s="626"/>
      <c r="N2122" s="626"/>
      <c r="O2122" s="626"/>
      <c r="P2122" s="626"/>
      <c r="Q2122" s="626"/>
      <c r="R2122" s="626"/>
      <c r="S2122" s="626"/>
      <c r="T2122" s="626"/>
      <c r="U2122" s="626"/>
      <c r="V2122" s="626"/>
      <c r="W2122" s="626"/>
      <c r="X2122" s="626"/>
      <c r="Y2122" s="626"/>
      <c r="Z2122" s="626"/>
      <c r="AA2122" s="626"/>
      <c r="AB2122" s="626"/>
      <c r="AC2122" s="626"/>
      <c r="AD2122" s="626"/>
      <c r="AE2122" s="626"/>
      <c r="AF2122" s="626"/>
    </row>
    <row r="2123" spans="1:32" x14ac:dyDescent="0.25">
      <c r="A2123" s="626"/>
      <c r="B2123" s="626"/>
      <c r="F2123" s="626"/>
      <c r="H2123" s="626"/>
      <c r="I2123" s="626"/>
      <c r="J2123" s="626"/>
      <c r="K2123" s="627"/>
      <c r="L2123" s="677"/>
      <c r="M2123" s="626"/>
      <c r="N2123" s="626"/>
      <c r="O2123" s="626"/>
      <c r="P2123" s="626"/>
      <c r="Q2123" s="626"/>
      <c r="R2123" s="626"/>
      <c r="S2123" s="626"/>
      <c r="T2123" s="626"/>
      <c r="U2123" s="626"/>
      <c r="V2123" s="626"/>
      <c r="W2123" s="626"/>
      <c r="X2123" s="626"/>
      <c r="Y2123" s="626"/>
      <c r="Z2123" s="626"/>
      <c r="AA2123" s="626"/>
      <c r="AB2123" s="626"/>
      <c r="AC2123" s="626"/>
      <c r="AD2123" s="626"/>
      <c r="AE2123" s="626"/>
      <c r="AF2123" s="626"/>
    </row>
    <row r="2124" spans="1:32" x14ac:dyDescent="0.25">
      <c r="A2124" s="626"/>
      <c r="B2124" s="626"/>
      <c r="F2124" s="626"/>
      <c r="H2124" s="626"/>
      <c r="I2124" s="626"/>
      <c r="J2124" s="626"/>
      <c r="K2124" s="627"/>
      <c r="L2124" s="677"/>
      <c r="M2124" s="626"/>
      <c r="N2124" s="626"/>
      <c r="O2124" s="626"/>
      <c r="P2124" s="626"/>
      <c r="Q2124" s="626"/>
      <c r="R2124" s="626"/>
      <c r="S2124" s="626"/>
      <c r="T2124" s="626"/>
      <c r="U2124" s="626"/>
      <c r="V2124" s="626"/>
      <c r="W2124" s="626"/>
      <c r="X2124" s="626"/>
      <c r="Y2124" s="626"/>
      <c r="Z2124" s="626"/>
      <c r="AA2124" s="626"/>
      <c r="AB2124" s="626"/>
      <c r="AC2124" s="626"/>
      <c r="AD2124" s="626"/>
      <c r="AE2124" s="626"/>
      <c r="AF2124" s="626"/>
    </row>
    <row r="2125" spans="1:32" x14ac:dyDescent="0.25">
      <c r="A2125" s="626"/>
      <c r="B2125" s="626"/>
      <c r="F2125" s="626"/>
      <c r="H2125" s="626"/>
      <c r="I2125" s="626"/>
      <c r="J2125" s="626"/>
      <c r="K2125" s="627"/>
      <c r="L2125" s="677"/>
      <c r="M2125" s="626"/>
      <c r="N2125" s="626"/>
      <c r="O2125" s="626"/>
      <c r="P2125" s="626"/>
      <c r="Q2125" s="626"/>
      <c r="R2125" s="626"/>
      <c r="S2125" s="626"/>
      <c r="T2125" s="626"/>
      <c r="U2125" s="626"/>
      <c r="V2125" s="626"/>
      <c r="W2125" s="626"/>
      <c r="X2125" s="626"/>
      <c r="Y2125" s="626"/>
      <c r="Z2125" s="626"/>
      <c r="AA2125" s="626"/>
      <c r="AB2125" s="626"/>
      <c r="AC2125" s="626"/>
      <c r="AD2125" s="626"/>
      <c r="AE2125" s="626"/>
      <c r="AF2125" s="626"/>
    </row>
    <row r="2126" spans="1:32" x14ac:dyDescent="0.25">
      <c r="A2126" s="626"/>
      <c r="B2126" s="626"/>
      <c r="F2126" s="626"/>
      <c r="H2126" s="626"/>
      <c r="I2126" s="626"/>
      <c r="J2126" s="626"/>
      <c r="K2126" s="627"/>
      <c r="L2126" s="677"/>
      <c r="M2126" s="626"/>
      <c r="N2126" s="626"/>
      <c r="O2126" s="626"/>
      <c r="P2126" s="626"/>
      <c r="Q2126" s="626"/>
      <c r="R2126" s="626"/>
      <c r="S2126" s="626"/>
      <c r="T2126" s="626"/>
      <c r="U2126" s="626"/>
      <c r="V2126" s="626"/>
      <c r="W2126" s="626"/>
      <c r="X2126" s="626"/>
      <c r="Y2126" s="626"/>
      <c r="Z2126" s="626"/>
      <c r="AA2126" s="626"/>
      <c r="AB2126" s="626"/>
      <c r="AC2126" s="626"/>
      <c r="AD2126" s="626"/>
      <c r="AE2126" s="626"/>
      <c r="AF2126" s="626"/>
    </row>
    <row r="2127" spans="1:32" x14ac:dyDescent="0.25">
      <c r="A2127" s="626"/>
      <c r="B2127" s="626"/>
      <c r="F2127" s="626"/>
      <c r="H2127" s="626"/>
      <c r="I2127" s="626"/>
      <c r="J2127" s="626"/>
      <c r="K2127" s="627"/>
      <c r="L2127" s="677"/>
      <c r="M2127" s="626"/>
      <c r="N2127" s="626"/>
      <c r="O2127" s="626"/>
      <c r="P2127" s="626"/>
      <c r="Q2127" s="626"/>
      <c r="R2127" s="626"/>
      <c r="S2127" s="626"/>
      <c r="T2127" s="626"/>
      <c r="U2127" s="626"/>
      <c r="V2127" s="626"/>
      <c r="W2127" s="626"/>
      <c r="X2127" s="626"/>
      <c r="Y2127" s="626"/>
      <c r="Z2127" s="626"/>
      <c r="AA2127" s="626"/>
      <c r="AB2127" s="626"/>
      <c r="AC2127" s="626"/>
      <c r="AD2127" s="626"/>
      <c r="AE2127" s="626"/>
      <c r="AF2127" s="626"/>
    </row>
    <row r="2128" spans="1:32" x14ac:dyDescent="0.25">
      <c r="A2128" s="626"/>
      <c r="B2128" s="626"/>
      <c r="F2128" s="626"/>
      <c r="H2128" s="626"/>
      <c r="I2128" s="626"/>
      <c r="J2128" s="626"/>
      <c r="K2128" s="627"/>
      <c r="L2128" s="677"/>
      <c r="M2128" s="626"/>
      <c r="N2128" s="626"/>
      <c r="O2128" s="626"/>
      <c r="P2128" s="626"/>
      <c r="Q2128" s="626"/>
      <c r="R2128" s="626"/>
      <c r="S2128" s="626"/>
      <c r="T2128" s="626"/>
      <c r="U2128" s="626"/>
      <c r="V2128" s="626"/>
      <c r="W2128" s="626"/>
      <c r="X2128" s="626"/>
      <c r="Y2128" s="626"/>
      <c r="Z2128" s="626"/>
      <c r="AA2128" s="626"/>
      <c r="AB2128" s="626"/>
      <c r="AC2128" s="626"/>
      <c r="AD2128" s="626"/>
      <c r="AE2128" s="626"/>
      <c r="AF2128" s="626"/>
    </row>
    <row r="2129" spans="1:32" x14ac:dyDescent="0.25">
      <c r="A2129" s="626"/>
      <c r="B2129" s="626"/>
      <c r="F2129" s="626"/>
      <c r="H2129" s="626"/>
      <c r="I2129" s="626"/>
      <c r="J2129" s="626"/>
      <c r="K2129" s="627"/>
      <c r="L2129" s="677"/>
      <c r="M2129" s="626"/>
      <c r="N2129" s="626"/>
      <c r="O2129" s="626"/>
      <c r="P2129" s="626"/>
      <c r="Q2129" s="626"/>
      <c r="R2129" s="626"/>
      <c r="S2129" s="626"/>
      <c r="T2129" s="626"/>
      <c r="U2129" s="626"/>
      <c r="V2129" s="626"/>
      <c r="W2129" s="626"/>
      <c r="X2129" s="626"/>
      <c r="Y2129" s="626"/>
      <c r="Z2129" s="626"/>
      <c r="AA2129" s="626"/>
      <c r="AB2129" s="626"/>
      <c r="AC2129" s="626"/>
      <c r="AD2129" s="626"/>
      <c r="AE2129" s="626"/>
      <c r="AF2129" s="626"/>
    </row>
    <row r="2130" spans="1:32" x14ac:dyDescent="0.25">
      <c r="A2130" s="626"/>
      <c r="B2130" s="626"/>
      <c r="F2130" s="626"/>
      <c r="H2130" s="626"/>
      <c r="I2130" s="626"/>
      <c r="J2130" s="626"/>
      <c r="K2130" s="627"/>
      <c r="L2130" s="677"/>
      <c r="M2130" s="626"/>
      <c r="N2130" s="626"/>
      <c r="O2130" s="626"/>
      <c r="P2130" s="626"/>
      <c r="Q2130" s="626"/>
      <c r="R2130" s="626"/>
      <c r="S2130" s="626"/>
      <c r="T2130" s="626"/>
      <c r="U2130" s="626"/>
      <c r="V2130" s="626"/>
      <c r="W2130" s="626"/>
      <c r="X2130" s="626"/>
      <c r="Y2130" s="626"/>
      <c r="Z2130" s="626"/>
      <c r="AA2130" s="626"/>
      <c r="AB2130" s="626"/>
      <c r="AC2130" s="626"/>
      <c r="AD2130" s="626"/>
      <c r="AE2130" s="626"/>
      <c r="AF2130" s="626"/>
    </row>
    <row r="2131" spans="1:32" x14ac:dyDescent="0.25">
      <c r="A2131" s="626"/>
      <c r="B2131" s="626"/>
      <c r="F2131" s="626"/>
      <c r="H2131" s="626"/>
      <c r="I2131" s="626"/>
      <c r="J2131" s="626"/>
      <c r="K2131" s="627"/>
      <c r="L2131" s="677"/>
      <c r="M2131" s="626"/>
      <c r="N2131" s="626"/>
      <c r="O2131" s="626"/>
      <c r="P2131" s="626"/>
      <c r="Q2131" s="626"/>
      <c r="R2131" s="626"/>
      <c r="S2131" s="626"/>
      <c r="T2131" s="626"/>
      <c r="U2131" s="626"/>
      <c r="V2131" s="626"/>
      <c r="W2131" s="626"/>
      <c r="X2131" s="626"/>
      <c r="Y2131" s="626"/>
      <c r="Z2131" s="626"/>
      <c r="AA2131" s="626"/>
      <c r="AB2131" s="626"/>
      <c r="AC2131" s="626"/>
      <c r="AD2131" s="626"/>
      <c r="AE2131" s="626"/>
      <c r="AF2131" s="626"/>
    </row>
    <row r="2132" spans="1:32" x14ac:dyDescent="0.25">
      <c r="A2132" s="626"/>
      <c r="B2132" s="626"/>
      <c r="F2132" s="626"/>
      <c r="H2132" s="626"/>
      <c r="I2132" s="626"/>
      <c r="J2132" s="626"/>
      <c r="K2132" s="627"/>
      <c r="L2132" s="677"/>
      <c r="M2132" s="626"/>
      <c r="N2132" s="626"/>
      <c r="O2132" s="626"/>
      <c r="P2132" s="626"/>
      <c r="Q2132" s="626"/>
      <c r="R2132" s="626"/>
      <c r="S2132" s="626"/>
      <c r="T2132" s="626"/>
      <c r="U2132" s="626"/>
      <c r="V2132" s="626"/>
      <c r="W2132" s="626"/>
      <c r="X2132" s="626"/>
      <c r="Y2132" s="626"/>
      <c r="Z2132" s="626"/>
      <c r="AA2132" s="626"/>
      <c r="AB2132" s="626"/>
      <c r="AC2132" s="626"/>
      <c r="AD2132" s="626"/>
      <c r="AE2132" s="626"/>
      <c r="AF2132" s="626"/>
    </row>
    <row r="2133" spans="1:32" x14ac:dyDescent="0.25">
      <c r="A2133" s="626"/>
      <c r="B2133" s="626"/>
      <c r="F2133" s="626"/>
      <c r="H2133" s="626"/>
      <c r="I2133" s="626"/>
      <c r="J2133" s="626"/>
      <c r="K2133" s="627"/>
      <c r="L2133" s="677"/>
      <c r="M2133" s="626"/>
      <c r="N2133" s="626"/>
      <c r="O2133" s="626"/>
      <c r="P2133" s="626"/>
      <c r="Q2133" s="626"/>
      <c r="R2133" s="626"/>
      <c r="S2133" s="626"/>
      <c r="T2133" s="626"/>
      <c r="U2133" s="626"/>
      <c r="V2133" s="626"/>
      <c r="W2133" s="626"/>
      <c r="X2133" s="626"/>
      <c r="Y2133" s="626"/>
      <c r="Z2133" s="626"/>
      <c r="AA2133" s="626"/>
      <c r="AB2133" s="626"/>
      <c r="AC2133" s="626"/>
      <c r="AD2133" s="626"/>
      <c r="AE2133" s="626"/>
      <c r="AF2133" s="626"/>
    </row>
    <row r="2134" spans="1:32" x14ac:dyDescent="0.25">
      <c r="A2134" s="626"/>
      <c r="B2134" s="626"/>
      <c r="F2134" s="626"/>
      <c r="H2134" s="626"/>
      <c r="I2134" s="626"/>
      <c r="J2134" s="626"/>
      <c r="K2134" s="627"/>
      <c r="L2134" s="677"/>
      <c r="M2134" s="626"/>
      <c r="N2134" s="626"/>
      <c r="O2134" s="626"/>
      <c r="P2134" s="626"/>
      <c r="Q2134" s="626"/>
      <c r="R2134" s="626"/>
      <c r="S2134" s="626"/>
      <c r="T2134" s="626"/>
      <c r="U2134" s="626"/>
      <c r="V2134" s="626"/>
      <c r="W2134" s="626"/>
      <c r="X2134" s="626"/>
      <c r="Y2134" s="626"/>
      <c r="Z2134" s="626"/>
      <c r="AA2134" s="626"/>
      <c r="AB2134" s="626"/>
      <c r="AC2134" s="626"/>
      <c r="AD2134" s="626"/>
      <c r="AE2134" s="626"/>
      <c r="AF2134" s="626"/>
    </row>
    <row r="2135" spans="1:32" x14ac:dyDescent="0.25">
      <c r="A2135" s="626"/>
      <c r="B2135" s="626"/>
      <c r="F2135" s="626"/>
      <c r="H2135" s="626"/>
      <c r="I2135" s="626"/>
      <c r="J2135" s="626"/>
      <c r="K2135" s="627"/>
      <c r="L2135" s="677"/>
      <c r="M2135" s="626"/>
      <c r="N2135" s="626"/>
      <c r="O2135" s="626"/>
      <c r="P2135" s="626"/>
      <c r="Q2135" s="626"/>
      <c r="R2135" s="626"/>
      <c r="S2135" s="626"/>
      <c r="T2135" s="626"/>
      <c r="U2135" s="626"/>
      <c r="V2135" s="626"/>
      <c r="W2135" s="626"/>
      <c r="X2135" s="626"/>
      <c r="Y2135" s="626"/>
      <c r="Z2135" s="626"/>
      <c r="AA2135" s="626"/>
      <c r="AB2135" s="626"/>
      <c r="AC2135" s="626"/>
      <c r="AD2135" s="626"/>
      <c r="AE2135" s="626"/>
      <c r="AF2135" s="626"/>
    </row>
    <row r="2136" spans="1:32" x14ac:dyDescent="0.25">
      <c r="A2136" s="626"/>
      <c r="B2136" s="626"/>
      <c r="F2136" s="626"/>
      <c r="H2136" s="626"/>
      <c r="I2136" s="626"/>
      <c r="J2136" s="626"/>
      <c r="K2136" s="627"/>
      <c r="L2136" s="677"/>
      <c r="M2136" s="626"/>
      <c r="N2136" s="626"/>
      <c r="O2136" s="626"/>
      <c r="P2136" s="626"/>
      <c r="Q2136" s="626"/>
      <c r="R2136" s="626"/>
      <c r="S2136" s="626"/>
      <c r="T2136" s="626"/>
      <c r="U2136" s="626"/>
      <c r="V2136" s="626"/>
      <c r="W2136" s="626"/>
      <c r="X2136" s="626"/>
      <c r="Y2136" s="626"/>
      <c r="Z2136" s="626"/>
      <c r="AA2136" s="626"/>
      <c r="AB2136" s="626"/>
      <c r="AC2136" s="626"/>
      <c r="AD2136" s="626"/>
      <c r="AE2136" s="626"/>
      <c r="AF2136" s="626"/>
    </row>
    <row r="2137" spans="1:32" x14ac:dyDescent="0.25">
      <c r="A2137" s="626"/>
      <c r="B2137" s="626"/>
      <c r="F2137" s="626"/>
      <c r="H2137" s="626"/>
      <c r="I2137" s="626"/>
      <c r="J2137" s="626"/>
      <c r="K2137" s="627"/>
      <c r="L2137" s="677"/>
      <c r="M2137" s="626"/>
      <c r="N2137" s="626"/>
      <c r="O2137" s="626"/>
      <c r="P2137" s="626"/>
      <c r="Q2137" s="626"/>
      <c r="R2137" s="626"/>
      <c r="S2137" s="626"/>
      <c r="T2137" s="626"/>
      <c r="U2137" s="626"/>
      <c r="V2137" s="626"/>
      <c r="W2137" s="626"/>
      <c r="X2137" s="626"/>
      <c r="Y2137" s="626"/>
      <c r="Z2137" s="626"/>
      <c r="AA2137" s="626"/>
      <c r="AB2137" s="626"/>
      <c r="AC2137" s="626"/>
      <c r="AD2137" s="626"/>
      <c r="AE2137" s="626"/>
      <c r="AF2137" s="626"/>
    </row>
    <row r="2138" spans="1:32" x14ac:dyDescent="0.25">
      <c r="A2138" s="626"/>
      <c r="B2138" s="626"/>
      <c r="F2138" s="626"/>
      <c r="H2138" s="626"/>
      <c r="I2138" s="626"/>
      <c r="J2138" s="626"/>
      <c r="K2138" s="627"/>
      <c r="L2138" s="677"/>
      <c r="M2138" s="626"/>
      <c r="N2138" s="626"/>
      <c r="O2138" s="626"/>
      <c r="P2138" s="626"/>
      <c r="Q2138" s="626"/>
      <c r="R2138" s="626"/>
      <c r="S2138" s="626"/>
      <c r="T2138" s="626"/>
      <c r="U2138" s="626"/>
      <c r="V2138" s="626"/>
      <c r="W2138" s="626"/>
      <c r="X2138" s="626"/>
      <c r="Y2138" s="626"/>
      <c r="Z2138" s="626"/>
      <c r="AA2138" s="626"/>
      <c r="AB2138" s="626"/>
      <c r="AC2138" s="626"/>
      <c r="AD2138" s="626"/>
      <c r="AE2138" s="626"/>
      <c r="AF2138" s="626"/>
    </row>
    <row r="2139" spans="1:32" x14ac:dyDescent="0.25">
      <c r="A2139" s="626"/>
      <c r="B2139" s="626"/>
      <c r="F2139" s="626"/>
      <c r="H2139" s="626"/>
      <c r="I2139" s="626"/>
      <c r="J2139" s="626"/>
      <c r="K2139" s="627"/>
      <c r="L2139" s="677"/>
      <c r="M2139" s="626"/>
      <c r="N2139" s="626"/>
      <c r="O2139" s="626"/>
      <c r="P2139" s="626"/>
      <c r="Q2139" s="626"/>
      <c r="R2139" s="626"/>
      <c r="S2139" s="626"/>
      <c r="T2139" s="626"/>
      <c r="U2139" s="626"/>
      <c r="V2139" s="626"/>
      <c r="W2139" s="626"/>
      <c r="X2139" s="626"/>
      <c r="Y2139" s="626"/>
      <c r="Z2139" s="626"/>
      <c r="AA2139" s="626"/>
      <c r="AB2139" s="626"/>
      <c r="AC2139" s="626"/>
      <c r="AD2139" s="626"/>
      <c r="AE2139" s="626"/>
      <c r="AF2139" s="626"/>
    </row>
    <row r="2140" spans="1:32" x14ac:dyDescent="0.25">
      <c r="A2140" s="626"/>
      <c r="B2140" s="626"/>
      <c r="F2140" s="626"/>
      <c r="H2140" s="626"/>
      <c r="I2140" s="626"/>
      <c r="J2140" s="626"/>
      <c r="K2140" s="627"/>
      <c r="L2140" s="677"/>
      <c r="M2140" s="626"/>
      <c r="N2140" s="626"/>
      <c r="O2140" s="626"/>
      <c r="P2140" s="626"/>
      <c r="Q2140" s="626"/>
      <c r="R2140" s="626"/>
      <c r="S2140" s="626"/>
      <c r="T2140" s="626"/>
      <c r="U2140" s="626"/>
      <c r="V2140" s="626"/>
      <c r="W2140" s="626"/>
      <c r="X2140" s="626"/>
      <c r="Y2140" s="626"/>
      <c r="Z2140" s="626"/>
      <c r="AA2140" s="626"/>
      <c r="AB2140" s="626"/>
      <c r="AC2140" s="626"/>
      <c r="AD2140" s="626"/>
      <c r="AE2140" s="626"/>
      <c r="AF2140" s="626"/>
    </row>
    <row r="2141" spans="1:32" x14ac:dyDescent="0.25">
      <c r="A2141" s="626"/>
      <c r="B2141" s="626"/>
      <c r="F2141" s="626"/>
      <c r="H2141" s="626"/>
      <c r="I2141" s="626"/>
      <c r="J2141" s="626"/>
      <c r="K2141" s="627"/>
      <c r="L2141" s="677"/>
      <c r="M2141" s="626"/>
      <c r="N2141" s="626"/>
      <c r="O2141" s="626"/>
      <c r="P2141" s="626"/>
      <c r="Q2141" s="626"/>
      <c r="R2141" s="626"/>
      <c r="S2141" s="626"/>
      <c r="T2141" s="626"/>
      <c r="U2141" s="626"/>
      <c r="V2141" s="626"/>
      <c r="W2141" s="626"/>
      <c r="X2141" s="626"/>
      <c r="Y2141" s="626"/>
      <c r="Z2141" s="626"/>
      <c r="AA2141" s="626"/>
      <c r="AB2141" s="626"/>
      <c r="AC2141" s="626"/>
      <c r="AD2141" s="626"/>
      <c r="AE2141" s="626"/>
      <c r="AF2141" s="626"/>
    </row>
    <row r="2142" spans="1:32" x14ac:dyDescent="0.25">
      <c r="A2142" s="626"/>
      <c r="B2142" s="626"/>
      <c r="F2142" s="626"/>
      <c r="H2142" s="626"/>
      <c r="I2142" s="626"/>
      <c r="J2142" s="626"/>
      <c r="K2142" s="627"/>
      <c r="L2142" s="677"/>
      <c r="M2142" s="626"/>
      <c r="N2142" s="626"/>
      <c r="O2142" s="626"/>
      <c r="P2142" s="626"/>
      <c r="Q2142" s="626"/>
      <c r="R2142" s="626"/>
      <c r="S2142" s="626"/>
      <c r="T2142" s="626"/>
      <c r="U2142" s="626"/>
      <c r="V2142" s="626"/>
      <c r="W2142" s="626"/>
      <c r="X2142" s="626"/>
      <c r="Y2142" s="626"/>
      <c r="Z2142" s="626"/>
      <c r="AA2142" s="626"/>
      <c r="AB2142" s="626"/>
      <c r="AC2142" s="626"/>
      <c r="AD2142" s="626"/>
      <c r="AE2142" s="626"/>
      <c r="AF2142" s="626"/>
    </row>
    <row r="2143" spans="1:32" x14ac:dyDescent="0.25">
      <c r="A2143" s="626"/>
      <c r="B2143" s="626"/>
      <c r="F2143" s="626"/>
      <c r="H2143" s="626"/>
      <c r="I2143" s="626"/>
      <c r="J2143" s="626"/>
      <c r="K2143" s="627"/>
      <c r="L2143" s="677"/>
      <c r="M2143" s="626"/>
      <c r="N2143" s="626"/>
      <c r="O2143" s="626"/>
      <c r="P2143" s="626"/>
      <c r="Q2143" s="626"/>
      <c r="R2143" s="626"/>
      <c r="S2143" s="626"/>
      <c r="T2143" s="626"/>
      <c r="U2143" s="626"/>
      <c r="V2143" s="626"/>
      <c r="W2143" s="626"/>
      <c r="X2143" s="626"/>
      <c r="Y2143" s="626"/>
      <c r="Z2143" s="626"/>
      <c r="AA2143" s="626"/>
      <c r="AB2143" s="626"/>
      <c r="AC2143" s="626"/>
      <c r="AD2143" s="626"/>
      <c r="AE2143" s="626"/>
      <c r="AF2143" s="626"/>
    </row>
    <row r="2144" spans="1:32" x14ac:dyDescent="0.25">
      <c r="A2144" s="626"/>
      <c r="B2144" s="626"/>
      <c r="F2144" s="626"/>
      <c r="H2144" s="626"/>
      <c r="I2144" s="626"/>
      <c r="J2144" s="626"/>
      <c r="K2144" s="627"/>
      <c r="L2144" s="677"/>
      <c r="M2144" s="626"/>
      <c r="N2144" s="626"/>
      <c r="O2144" s="626"/>
      <c r="P2144" s="626"/>
      <c r="Q2144" s="626"/>
      <c r="R2144" s="626"/>
      <c r="S2144" s="626"/>
      <c r="T2144" s="626"/>
      <c r="U2144" s="626"/>
      <c r="V2144" s="626"/>
      <c r="W2144" s="626"/>
      <c r="X2144" s="626"/>
      <c r="Y2144" s="626"/>
      <c r="Z2144" s="626"/>
      <c r="AA2144" s="626"/>
      <c r="AB2144" s="626"/>
      <c r="AC2144" s="626"/>
      <c r="AD2144" s="626"/>
      <c r="AE2144" s="626"/>
      <c r="AF2144" s="626"/>
    </row>
    <row r="2145" spans="1:32" x14ac:dyDescent="0.25">
      <c r="A2145" s="626"/>
      <c r="B2145" s="626"/>
      <c r="F2145" s="626"/>
      <c r="H2145" s="626"/>
      <c r="I2145" s="626"/>
      <c r="J2145" s="626"/>
      <c r="K2145" s="627"/>
      <c r="L2145" s="677"/>
      <c r="M2145" s="626"/>
      <c r="N2145" s="626"/>
      <c r="O2145" s="626"/>
      <c r="P2145" s="626"/>
      <c r="Q2145" s="626"/>
      <c r="R2145" s="626"/>
      <c r="S2145" s="626"/>
      <c r="T2145" s="626"/>
      <c r="U2145" s="626"/>
      <c r="V2145" s="626"/>
      <c r="W2145" s="626"/>
      <c r="X2145" s="626"/>
      <c r="Y2145" s="626"/>
      <c r="Z2145" s="626"/>
      <c r="AA2145" s="626"/>
      <c r="AB2145" s="626"/>
      <c r="AC2145" s="626"/>
      <c r="AD2145" s="626"/>
      <c r="AE2145" s="626"/>
      <c r="AF2145" s="626"/>
    </row>
    <row r="2146" spans="1:32" x14ac:dyDescent="0.25">
      <c r="A2146" s="626"/>
      <c r="B2146" s="626"/>
      <c r="F2146" s="626"/>
      <c r="H2146" s="626"/>
      <c r="I2146" s="626"/>
      <c r="J2146" s="626"/>
      <c r="K2146" s="627"/>
      <c r="L2146" s="677"/>
      <c r="M2146" s="626"/>
      <c r="N2146" s="626"/>
      <c r="O2146" s="626"/>
      <c r="P2146" s="626"/>
      <c r="Q2146" s="626"/>
      <c r="R2146" s="626"/>
      <c r="S2146" s="626"/>
      <c r="T2146" s="626"/>
      <c r="U2146" s="626"/>
      <c r="V2146" s="626"/>
      <c r="W2146" s="626"/>
      <c r="X2146" s="626"/>
      <c r="Y2146" s="626"/>
      <c r="Z2146" s="626"/>
      <c r="AA2146" s="626"/>
      <c r="AB2146" s="626"/>
      <c r="AC2146" s="626"/>
      <c r="AD2146" s="626"/>
      <c r="AE2146" s="626"/>
      <c r="AF2146" s="626"/>
    </row>
    <row r="2147" spans="1:32" x14ac:dyDescent="0.25">
      <c r="A2147" s="626"/>
      <c r="B2147" s="626"/>
      <c r="F2147" s="626"/>
      <c r="H2147" s="626"/>
      <c r="I2147" s="626"/>
      <c r="J2147" s="626"/>
      <c r="K2147" s="627"/>
      <c r="L2147" s="677"/>
      <c r="M2147" s="626"/>
      <c r="N2147" s="626"/>
      <c r="O2147" s="626"/>
      <c r="P2147" s="626"/>
      <c r="Q2147" s="626"/>
      <c r="R2147" s="626"/>
      <c r="S2147" s="626"/>
      <c r="T2147" s="626"/>
      <c r="U2147" s="626"/>
      <c r="V2147" s="626"/>
      <c r="W2147" s="626"/>
      <c r="X2147" s="626"/>
      <c r="Y2147" s="626"/>
      <c r="Z2147" s="626"/>
      <c r="AA2147" s="626"/>
      <c r="AB2147" s="626"/>
      <c r="AC2147" s="626"/>
      <c r="AD2147" s="626"/>
      <c r="AE2147" s="626"/>
      <c r="AF2147" s="626"/>
    </row>
    <row r="2148" spans="1:32" x14ac:dyDescent="0.25">
      <c r="A2148" s="626"/>
      <c r="B2148" s="626"/>
      <c r="F2148" s="626"/>
      <c r="H2148" s="626"/>
      <c r="I2148" s="626"/>
      <c r="J2148" s="626"/>
      <c r="K2148" s="627"/>
      <c r="L2148" s="677"/>
      <c r="M2148" s="626"/>
      <c r="N2148" s="626"/>
      <c r="O2148" s="626"/>
      <c r="P2148" s="626"/>
      <c r="Q2148" s="626"/>
      <c r="R2148" s="626"/>
      <c r="S2148" s="626"/>
      <c r="T2148" s="626"/>
      <c r="U2148" s="626"/>
      <c r="V2148" s="626"/>
      <c r="W2148" s="626"/>
      <c r="X2148" s="626"/>
      <c r="Y2148" s="626"/>
      <c r="Z2148" s="626"/>
      <c r="AA2148" s="626"/>
      <c r="AB2148" s="626"/>
      <c r="AC2148" s="626"/>
      <c r="AD2148" s="626"/>
      <c r="AE2148" s="626"/>
      <c r="AF2148" s="626"/>
    </row>
    <row r="2149" spans="1:32" x14ac:dyDescent="0.25">
      <c r="A2149" s="626"/>
      <c r="B2149" s="626"/>
      <c r="F2149" s="626"/>
      <c r="H2149" s="626"/>
      <c r="I2149" s="626"/>
      <c r="J2149" s="626"/>
      <c r="K2149" s="627"/>
      <c r="L2149" s="677"/>
      <c r="M2149" s="626"/>
      <c r="N2149" s="626"/>
      <c r="O2149" s="626"/>
      <c r="P2149" s="626"/>
      <c r="Q2149" s="626"/>
      <c r="R2149" s="626"/>
      <c r="S2149" s="626"/>
      <c r="T2149" s="626"/>
      <c r="U2149" s="626"/>
      <c r="V2149" s="626"/>
      <c r="W2149" s="626"/>
      <c r="X2149" s="626"/>
      <c r="Y2149" s="626"/>
      <c r="Z2149" s="626"/>
      <c r="AA2149" s="626"/>
      <c r="AB2149" s="626"/>
      <c r="AC2149" s="626"/>
      <c r="AD2149" s="626"/>
      <c r="AE2149" s="626"/>
      <c r="AF2149" s="626"/>
    </row>
    <row r="2150" spans="1:32" x14ac:dyDescent="0.25">
      <c r="A2150" s="626"/>
      <c r="B2150" s="626"/>
      <c r="F2150" s="626"/>
      <c r="H2150" s="626"/>
      <c r="I2150" s="626"/>
      <c r="J2150" s="626"/>
      <c r="K2150" s="627"/>
      <c r="L2150" s="677"/>
      <c r="M2150" s="626"/>
      <c r="N2150" s="626"/>
      <c r="O2150" s="626"/>
      <c r="P2150" s="626"/>
      <c r="Q2150" s="626"/>
      <c r="R2150" s="626"/>
      <c r="S2150" s="626"/>
      <c r="T2150" s="626"/>
      <c r="U2150" s="626"/>
      <c r="V2150" s="626"/>
      <c r="W2150" s="626"/>
      <c r="X2150" s="626"/>
      <c r="Y2150" s="626"/>
      <c r="Z2150" s="626"/>
      <c r="AA2150" s="626"/>
      <c r="AB2150" s="626"/>
      <c r="AC2150" s="626"/>
      <c r="AD2150" s="626"/>
      <c r="AE2150" s="626"/>
      <c r="AF2150" s="626"/>
    </row>
    <row r="2151" spans="1:32" x14ac:dyDescent="0.25">
      <c r="A2151" s="626"/>
      <c r="B2151" s="626"/>
      <c r="F2151" s="626"/>
      <c r="H2151" s="626"/>
      <c r="I2151" s="626"/>
      <c r="J2151" s="626"/>
      <c r="K2151" s="627"/>
      <c r="L2151" s="677"/>
      <c r="M2151" s="626"/>
      <c r="N2151" s="626"/>
      <c r="O2151" s="626"/>
      <c r="P2151" s="626"/>
      <c r="Q2151" s="626"/>
      <c r="R2151" s="626"/>
      <c r="S2151" s="626"/>
      <c r="T2151" s="626"/>
      <c r="U2151" s="626"/>
      <c r="V2151" s="626"/>
      <c r="W2151" s="626"/>
      <c r="X2151" s="626"/>
      <c r="Y2151" s="626"/>
      <c r="Z2151" s="626"/>
      <c r="AA2151" s="626"/>
      <c r="AB2151" s="626"/>
      <c r="AC2151" s="626"/>
      <c r="AD2151" s="626"/>
      <c r="AE2151" s="626"/>
      <c r="AF2151" s="626"/>
    </row>
    <row r="2152" spans="1:32" x14ac:dyDescent="0.25">
      <c r="A2152" s="626"/>
      <c r="B2152" s="626"/>
      <c r="F2152" s="626"/>
      <c r="H2152" s="626"/>
      <c r="I2152" s="626"/>
      <c r="J2152" s="626"/>
      <c r="K2152" s="627"/>
      <c r="L2152" s="677"/>
      <c r="M2152" s="626"/>
      <c r="N2152" s="626"/>
      <c r="O2152" s="626"/>
      <c r="P2152" s="626"/>
      <c r="Q2152" s="626"/>
      <c r="R2152" s="626"/>
      <c r="S2152" s="626"/>
      <c r="T2152" s="626"/>
      <c r="U2152" s="626"/>
      <c r="V2152" s="626"/>
      <c r="W2152" s="626"/>
      <c r="X2152" s="626"/>
      <c r="Y2152" s="626"/>
      <c r="Z2152" s="626"/>
      <c r="AA2152" s="626"/>
      <c r="AB2152" s="626"/>
      <c r="AC2152" s="626"/>
      <c r="AD2152" s="626"/>
      <c r="AE2152" s="626"/>
      <c r="AF2152" s="626"/>
    </row>
    <row r="2153" spans="1:32" x14ac:dyDescent="0.25">
      <c r="A2153" s="626"/>
      <c r="B2153" s="626"/>
      <c r="F2153" s="626"/>
      <c r="H2153" s="626"/>
      <c r="I2153" s="626"/>
      <c r="J2153" s="626"/>
      <c r="K2153" s="627"/>
      <c r="L2153" s="677"/>
      <c r="M2153" s="626"/>
      <c r="N2153" s="626"/>
      <c r="O2153" s="626"/>
      <c r="P2153" s="626"/>
      <c r="Q2153" s="626"/>
      <c r="R2153" s="626"/>
      <c r="S2153" s="626"/>
      <c r="T2153" s="626"/>
      <c r="U2153" s="626"/>
      <c r="V2153" s="626"/>
      <c r="W2153" s="626"/>
      <c r="X2153" s="626"/>
      <c r="Y2153" s="626"/>
      <c r="Z2153" s="626"/>
      <c r="AA2153" s="626"/>
      <c r="AB2153" s="626"/>
      <c r="AC2153" s="626"/>
      <c r="AD2153" s="626"/>
      <c r="AE2153" s="626"/>
      <c r="AF2153" s="626"/>
    </row>
    <row r="2154" spans="1:32" x14ac:dyDescent="0.25">
      <c r="A2154" s="626"/>
      <c r="B2154" s="626"/>
      <c r="F2154" s="626"/>
      <c r="H2154" s="626"/>
      <c r="I2154" s="626"/>
      <c r="J2154" s="626"/>
      <c r="K2154" s="627"/>
      <c r="L2154" s="677"/>
      <c r="M2154" s="626"/>
      <c r="N2154" s="626"/>
      <c r="O2154" s="626"/>
      <c r="P2154" s="626"/>
      <c r="Q2154" s="626"/>
      <c r="R2154" s="626"/>
      <c r="S2154" s="626"/>
      <c r="T2154" s="626"/>
      <c r="U2154" s="626"/>
      <c r="V2154" s="626"/>
      <c r="W2154" s="626"/>
      <c r="X2154" s="626"/>
      <c r="Y2154" s="626"/>
      <c r="Z2154" s="626"/>
      <c r="AA2154" s="626"/>
      <c r="AB2154" s="626"/>
      <c r="AC2154" s="626"/>
      <c r="AD2154" s="626"/>
      <c r="AE2154" s="626"/>
      <c r="AF2154" s="626"/>
    </row>
    <row r="2155" spans="1:32" x14ac:dyDescent="0.25">
      <c r="A2155" s="626"/>
      <c r="B2155" s="626"/>
      <c r="F2155" s="626"/>
      <c r="H2155" s="626"/>
      <c r="I2155" s="626"/>
      <c r="J2155" s="626"/>
      <c r="K2155" s="627"/>
      <c r="L2155" s="677"/>
      <c r="M2155" s="626"/>
      <c r="N2155" s="626"/>
      <c r="O2155" s="626"/>
      <c r="P2155" s="626"/>
      <c r="Q2155" s="626"/>
      <c r="R2155" s="626"/>
      <c r="S2155" s="626"/>
      <c r="T2155" s="626"/>
      <c r="U2155" s="626"/>
      <c r="V2155" s="626"/>
      <c r="W2155" s="626"/>
      <c r="X2155" s="626"/>
      <c r="Y2155" s="626"/>
      <c r="Z2155" s="626"/>
      <c r="AA2155" s="626"/>
      <c r="AB2155" s="626"/>
      <c r="AC2155" s="626"/>
      <c r="AD2155" s="626"/>
      <c r="AE2155" s="626"/>
      <c r="AF2155" s="626"/>
    </row>
    <row r="2156" spans="1:32" x14ac:dyDescent="0.25">
      <c r="A2156" s="626"/>
      <c r="B2156" s="626"/>
      <c r="F2156" s="626"/>
      <c r="H2156" s="626"/>
      <c r="I2156" s="626"/>
      <c r="J2156" s="626"/>
      <c r="K2156" s="627"/>
      <c r="L2156" s="677"/>
      <c r="M2156" s="626"/>
      <c r="N2156" s="626"/>
      <c r="O2156" s="626"/>
      <c r="P2156" s="626"/>
      <c r="Q2156" s="626"/>
      <c r="R2156" s="626"/>
      <c r="S2156" s="626"/>
      <c r="T2156" s="626"/>
      <c r="U2156" s="626"/>
      <c r="V2156" s="626"/>
      <c r="W2156" s="626"/>
      <c r="X2156" s="626"/>
      <c r="Y2156" s="626"/>
      <c r="Z2156" s="626"/>
      <c r="AA2156" s="626"/>
      <c r="AB2156" s="626"/>
      <c r="AC2156" s="626"/>
      <c r="AD2156" s="626"/>
      <c r="AE2156" s="626"/>
      <c r="AF2156" s="626"/>
    </row>
    <row r="2157" spans="1:32" x14ac:dyDescent="0.25">
      <c r="A2157" s="626"/>
      <c r="B2157" s="626"/>
      <c r="F2157" s="626"/>
      <c r="H2157" s="626"/>
      <c r="I2157" s="626"/>
      <c r="J2157" s="626"/>
      <c r="K2157" s="627"/>
      <c r="L2157" s="677"/>
      <c r="M2157" s="626"/>
      <c r="N2157" s="626"/>
      <c r="O2157" s="626"/>
      <c r="P2157" s="626"/>
      <c r="Q2157" s="626"/>
      <c r="R2157" s="626"/>
      <c r="S2157" s="626"/>
      <c r="T2157" s="626"/>
      <c r="U2157" s="626"/>
      <c r="V2157" s="626"/>
      <c r="W2157" s="626"/>
      <c r="X2157" s="626"/>
      <c r="Y2157" s="626"/>
      <c r="Z2157" s="626"/>
      <c r="AA2157" s="626"/>
      <c r="AB2157" s="626"/>
      <c r="AC2157" s="626"/>
      <c r="AD2157" s="626"/>
      <c r="AE2157" s="626"/>
      <c r="AF2157" s="626"/>
    </row>
    <row r="2158" spans="1:32" x14ac:dyDescent="0.25">
      <c r="A2158" s="626"/>
      <c r="B2158" s="626"/>
      <c r="F2158" s="626"/>
      <c r="H2158" s="626"/>
      <c r="I2158" s="626"/>
      <c r="J2158" s="626"/>
      <c r="K2158" s="627"/>
      <c r="L2158" s="677"/>
      <c r="M2158" s="626"/>
      <c r="N2158" s="626"/>
      <c r="O2158" s="626"/>
      <c r="P2158" s="626"/>
      <c r="Q2158" s="626"/>
      <c r="R2158" s="626"/>
      <c r="S2158" s="626"/>
      <c r="T2158" s="626"/>
      <c r="U2158" s="626"/>
      <c r="V2158" s="626"/>
      <c r="W2158" s="626"/>
      <c r="X2158" s="626"/>
      <c r="Y2158" s="626"/>
      <c r="Z2158" s="626"/>
      <c r="AA2158" s="626"/>
      <c r="AB2158" s="626"/>
      <c r="AC2158" s="626"/>
      <c r="AD2158" s="626"/>
      <c r="AE2158" s="626"/>
      <c r="AF2158" s="626"/>
    </row>
    <row r="2159" spans="1:32" x14ac:dyDescent="0.25">
      <c r="A2159" s="626"/>
      <c r="B2159" s="626"/>
      <c r="F2159" s="626"/>
      <c r="H2159" s="626"/>
      <c r="I2159" s="626"/>
      <c r="J2159" s="626"/>
      <c r="K2159" s="627"/>
      <c r="L2159" s="677"/>
      <c r="M2159" s="626"/>
      <c r="N2159" s="626"/>
      <c r="O2159" s="626"/>
      <c r="P2159" s="626"/>
      <c r="Q2159" s="626"/>
      <c r="R2159" s="626"/>
      <c r="S2159" s="626"/>
      <c r="T2159" s="626"/>
      <c r="U2159" s="626"/>
      <c r="V2159" s="626"/>
      <c r="W2159" s="626"/>
      <c r="X2159" s="626"/>
      <c r="Y2159" s="626"/>
      <c r="Z2159" s="626"/>
      <c r="AA2159" s="626"/>
      <c r="AB2159" s="626"/>
      <c r="AC2159" s="626"/>
      <c r="AD2159" s="626"/>
      <c r="AE2159" s="626"/>
      <c r="AF2159" s="626"/>
    </row>
    <row r="2160" spans="1:32" x14ac:dyDescent="0.25">
      <c r="A2160" s="626"/>
      <c r="B2160" s="626"/>
      <c r="F2160" s="626"/>
      <c r="H2160" s="626"/>
      <c r="I2160" s="626"/>
      <c r="J2160" s="626"/>
      <c r="K2160" s="627"/>
      <c r="L2160" s="677"/>
      <c r="M2160" s="626"/>
      <c r="N2160" s="626"/>
      <c r="O2160" s="626"/>
      <c r="P2160" s="626"/>
      <c r="Q2160" s="626"/>
      <c r="R2160" s="626"/>
      <c r="S2160" s="626"/>
      <c r="T2160" s="626"/>
      <c r="U2160" s="626"/>
      <c r="V2160" s="626"/>
      <c r="W2160" s="626"/>
      <c r="X2160" s="626"/>
      <c r="Y2160" s="626"/>
      <c r="Z2160" s="626"/>
      <c r="AA2160" s="626"/>
      <c r="AB2160" s="626"/>
      <c r="AC2160" s="626"/>
      <c r="AD2160" s="626"/>
      <c r="AE2160" s="626"/>
      <c r="AF2160" s="626"/>
    </row>
    <row r="2161" spans="1:32" x14ac:dyDescent="0.25">
      <c r="A2161" s="626"/>
      <c r="B2161" s="626"/>
      <c r="F2161" s="626"/>
      <c r="H2161" s="626"/>
      <c r="I2161" s="626"/>
      <c r="J2161" s="626"/>
      <c r="K2161" s="627"/>
      <c r="L2161" s="677"/>
      <c r="M2161" s="626"/>
      <c r="N2161" s="626"/>
      <c r="O2161" s="626"/>
      <c r="P2161" s="626"/>
      <c r="Q2161" s="626"/>
      <c r="R2161" s="626"/>
      <c r="S2161" s="626"/>
      <c r="T2161" s="626"/>
      <c r="U2161" s="626"/>
      <c r="V2161" s="626"/>
      <c r="W2161" s="626"/>
      <c r="X2161" s="626"/>
      <c r="Y2161" s="626"/>
      <c r="Z2161" s="626"/>
      <c r="AA2161" s="626"/>
      <c r="AB2161" s="626"/>
      <c r="AC2161" s="626"/>
      <c r="AD2161" s="626"/>
      <c r="AE2161" s="626"/>
      <c r="AF2161" s="626"/>
    </row>
    <row r="2162" spans="1:32" x14ac:dyDescent="0.25">
      <c r="A2162" s="626"/>
      <c r="B2162" s="626"/>
      <c r="F2162" s="626"/>
      <c r="H2162" s="626"/>
      <c r="I2162" s="626"/>
      <c r="J2162" s="626"/>
      <c r="K2162" s="627"/>
      <c r="L2162" s="677"/>
      <c r="M2162" s="626"/>
      <c r="N2162" s="626"/>
      <c r="O2162" s="626"/>
      <c r="P2162" s="626"/>
      <c r="Q2162" s="626"/>
      <c r="R2162" s="626"/>
      <c r="S2162" s="626"/>
      <c r="T2162" s="626"/>
      <c r="U2162" s="626"/>
      <c r="V2162" s="626"/>
      <c r="W2162" s="626"/>
      <c r="X2162" s="626"/>
      <c r="Y2162" s="626"/>
      <c r="Z2162" s="626"/>
      <c r="AA2162" s="626"/>
      <c r="AB2162" s="626"/>
      <c r="AC2162" s="626"/>
      <c r="AD2162" s="626"/>
      <c r="AE2162" s="626"/>
      <c r="AF2162" s="626"/>
    </row>
    <row r="2163" spans="1:32" x14ac:dyDescent="0.25">
      <c r="A2163" s="626"/>
      <c r="B2163" s="626"/>
      <c r="F2163" s="626"/>
      <c r="H2163" s="626"/>
      <c r="I2163" s="626"/>
      <c r="J2163" s="626"/>
      <c r="K2163" s="627"/>
      <c r="L2163" s="677"/>
      <c r="M2163" s="626"/>
      <c r="N2163" s="626"/>
      <c r="O2163" s="626"/>
      <c r="P2163" s="626"/>
      <c r="Q2163" s="626"/>
      <c r="R2163" s="626"/>
      <c r="S2163" s="626"/>
      <c r="T2163" s="626"/>
      <c r="U2163" s="626"/>
      <c r="V2163" s="626"/>
      <c r="W2163" s="626"/>
      <c r="X2163" s="626"/>
      <c r="Y2163" s="626"/>
      <c r="Z2163" s="626"/>
      <c r="AA2163" s="626"/>
      <c r="AB2163" s="626"/>
      <c r="AC2163" s="626"/>
      <c r="AD2163" s="626"/>
      <c r="AE2163" s="626"/>
      <c r="AF2163" s="626"/>
    </row>
    <row r="2164" spans="1:32" x14ac:dyDescent="0.25">
      <c r="A2164" s="626"/>
      <c r="B2164" s="626"/>
      <c r="F2164" s="626"/>
      <c r="H2164" s="626"/>
      <c r="I2164" s="626"/>
      <c r="J2164" s="626"/>
      <c r="K2164" s="627"/>
      <c r="L2164" s="677"/>
      <c r="M2164" s="626"/>
      <c r="N2164" s="626"/>
      <c r="O2164" s="626"/>
      <c r="P2164" s="626"/>
      <c r="Q2164" s="626"/>
      <c r="R2164" s="626"/>
      <c r="S2164" s="626"/>
      <c r="T2164" s="626"/>
      <c r="U2164" s="626"/>
      <c r="V2164" s="626"/>
      <c r="W2164" s="626"/>
      <c r="X2164" s="626"/>
      <c r="Y2164" s="626"/>
      <c r="Z2164" s="626"/>
      <c r="AA2164" s="626"/>
      <c r="AB2164" s="626"/>
      <c r="AC2164" s="626"/>
      <c r="AD2164" s="626"/>
      <c r="AE2164" s="626"/>
      <c r="AF2164" s="626"/>
    </row>
    <row r="2165" spans="1:32" x14ac:dyDescent="0.25">
      <c r="A2165" s="626"/>
      <c r="B2165" s="626"/>
      <c r="F2165" s="626"/>
      <c r="H2165" s="626"/>
      <c r="I2165" s="626"/>
      <c r="J2165" s="626"/>
      <c r="K2165" s="627"/>
      <c r="L2165" s="677"/>
      <c r="M2165" s="626"/>
      <c r="N2165" s="626"/>
      <c r="O2165" s="626"/>
      <c r="P2165" s="626"/>
      <c r="Q2165" s="626"/>
      <c r="R2165" s="626"/>
      <c r="S2165" s="626"/>
      <c r="T2165" s="626"/>
      <c r="U2165" s="626"/>
      <c r="V2165" s="626"/>
      <c r="W2165" s="626"/>
      <c r="X2165" s="626"/>
      <c r="Y2165" s="626"/>
      <c r="Z2165" s="626"/>
      <c r="AA2165" s="626"/>
      <c r="AB2165" s="626"/>
      <c r="AC2165" s="626"/>
      <c r="AD2165" s="626"/>
      <c r="AE2165" s="626"/>
      <c r="AF2165" s="626"/>
    </row>
    <row r="2166" spans="1:32" x14ac:dyDescent="0.25">
      <c r="A2166" s="626"/>
      <c r="B2166" s="626"/>
      <c r="F2166" s="626"/>
      <c r="H2166" s="626"/>
      <c r="I2166" s="626"/>
      <c r="J2166" s="626"/>
      <c r="K2166" s="627"/>
      <c r="L2166" s="677"/>
      <c r="M2166" s="626"/>
      <c r="N2166" s="626"/>
      <c r="O2166" s="626"/>
      <c r="P2166" s="626"/>
      <c r="Q2166" s="626"/>
      <c r="R2166" s="626"/>
      <c r="S2166" s="626"/>
      <c r="T2166" s="626"/>
      <c r="U2166" s="626"/>
      <c r="V2166" s="626"/>
      <c r="W2166" s="626"/>
      <c r="X2166" s="626"/>
      <c r="Y2166" s="626"/>
      <c r="Z2166" s="626"/>
      <c r="AA2166" s="626"/>
      <c r="AB2166" s="626"/>
      <c r="AC2166" s="626"/>
      <c r="AD2166" s="626"/>
      <c r="AE2166" s="626"/>
      <c r="AF2166" s="626"/>
    </row>
    <row r="2167" spans="1:32" x14ac:dyDescent="0.25">
      <c r="A2167" s="626"/>
      <c r="B2167" s="626"/>
      <c r="F2167" s="626"/>
      <c r="H2167" s="626"/>
      <c r="I2167" s="626"/>
      <c r="J2167" s="626"/>
      <c r="K2167" s="627"/>
      <c r="L2167" s="677"/>
      <c r="M2167" s="626"/>
      <c r="N2167" s="626"/>
      <c r="O2167" s="626"/>
      <c r="P2167" s="626"/>
      <c r="Q2167" s="626"/>
      <c r="R2167" s="626"/>
      <c r="S2167" s="626"/>
      <c r="T2167" s="626"/>
      <c r="U2167" s="626"/>
      <c r="V2167" s="626"/>
      <c r="W2167" s="626"/>
      <c r="X2167" s="626"/>
      <c r="Y2167" s="626"/>
      <c r="Z2167" s="626"/>
      <c r="AA2167" s="626"/>
      <c r="AB2167" s="626"/>
      <c r="AC2167" s="626"/>
      <c r="AD2167" s="626"/>
      <c r="AE2167" s="626"/>
      <c r="AF2167" s="626"/>
    </row>
    <row r="2168" spans="1:32" x14ac:dyDescent="0.25">
      <c r="A2168" s="626"/>
      <c r="B2168" s="626"/>
      <c r="F2168" s="626"/>
      <c r="H2168" s="626"/>
      <c r="I2168" s="626"/>
      <c r="J2168" s="626"/>
      <c r="K2168" s="627"/>
      <c r="L2168" s="677"/>
      <c r="M2168" s="626"/>
      <c r="N2168" s="626"/>
      <c r="O2168" s="626"/>
      <c r="P2168" s="626"/>
      <c r="Q2168" s="626"/>
      <c r="R2168" s="626"/>
      <c r="S2168" s="626"/>
      <c r="T2168" s="626"/>
      <c r="U2168" s="626"/>
      <c r="V2168" s="626"/>
      <c r="W2168" s="626"/>
      <c r="X2168" s="626"/>
      <c r="Y2168" s="626"/>
      <c r="Z2168" s="626"/>
      <c r="AA2168" s="626"/>
      <c r="AB2168" s="626"/>
      <c r="AC2168" s="626"/>
      <c r="AD2168" s="626"/>
      <c r="AE2168" s="626"/>
      <c r="AF2168" s="626"/>
    </row>
    <row r="2169" spans="1:32" x14ac:dyDescent="0.25">
      <c r="A2169" s="626"/>
      <c r="B2169" s="626"/>
      <c r="F2169" s="626"/>
      <c r="H2169" s="626"/>
      <c r="I2169" s="626"/>
      <c r="J2169" s="626"/>
      <c r="K2169" s="627"/>
      <c r="L2169" s="677"/>
      <c r="M2169" s="626"/>
      <c r="N2169" s="626"/>
      <c r="O2169" s="626"/>
      <c r="P2169" s="626"/>
      <c r="Q2169" s="626"/>
      <c r="R2169" s="626"/>
      <c r="S2169" s="626"/>
      <c r="T2169" s="626"/>
      <c r="U2169" s="626"/>
      <c r="V2169" s="626"/>
      <c r="W2169" s="626"/>
      <c r="X2169" s="626"/>
      <c r="Y2169" s="626"/>
      <c r="Z2169" s="626"/>
      <c r="AA2169" s="626"/>
      <c r="AB2169" s="626"/>
      <c r="AC2169" s="626"/>
      <c r="AD2169" s="626"/>
      <c r="AE2169" s="626"/>
      <c r="AF2169" s="626"/>
    </row>
    <row r="2170" spans="1:32" x14ac:dyDescent="0.25">
      <c r="A2170" s="626"/>
      <c r="B2170" s="626"/>
      <c r="F2170" s="626"/>
      <c r="H2170" s="626"/>
      <c r="I2170" s="626"/>
      <c r="J2170" s="626"/>
      <c r="K2170" s="627"/>
      <c r="L2170" s="677"/>
      <c r="M2170" s="626"/>
      <c r="N2170" s="626"/>
      <c r="O2170" s="626"/>
      <c r="P2170" s="626"/>
      <c r="Q2170" s="626"/>
      <c r="R2170" s="626"/>
      <c r="S2170" s="626"/>
      <c r="T2170" s="626"/>
      <c r="U2170" s="626"/>
      <c r="V2170" s="626"/>
      <c r="W2170" s="626"/>
      <c r="X2170" s="626"/>
      <c r="Y2170" s="626"/>
      <c r="Z2170" s="626"/>
      <c r="AA2170" s="626"/>
      <c r="AB2170" s="626"/>
      <c r="AC2170" s="626"/>
      <c r="AD2170" s="626"/>
      <c r="AE2170" s="626"/>
      <c r="AF2170" s="626"/>
    </row>
    <row r="2171" spans="1:32" x14ac:dyDescent="0.25">
      <c r="A2171" s="626"/>
      <c r="B2171" s="626"/>
      <c r="F2171" s="626"/>
      <c r="H2171" s="626"/>
      <c r="I2171" s="626"/>
      <c r="J2171" s="626"/>
      <c r="K2171" s="627"/>
      <c r="L2171" s="677"/>
      <c r="M2171" s="626"/>
      <c r="N2171" s="626"/>
      <c r="O2171" s="626"/>
      <c r="P2171" s="626"/>
      <c r="Q2171" s="626"/>
      <c r="R2171" s="626"/>
      <c r="S2171" s="626"/>
      <c r="T2171" s="626"/>
      <c r="U2171" s="626"/>
      <c r="V2171" s="626"/>
      <c r="W2171" s="626"/>
      <c r="X2171" s="626"/>
      <c r="Y2171" s="626"/>
      <c r="Z2171" s="626"/>
      <c r="AA2171" s="626"/>
      <c r="AB2171" s="626"/>
      <c r="AC2171" s="626"/>
      <c r="AD2171" s="626"/>
      <c r="AE2171" s="626"/>
      <c r="AF2171" s="626"/>
    </row>
    <row r="2172" spans="1:32" x14ac:dyDescent="0.25">
      <c r="A2172" s="626"/>
      <c r="B2172" s="626"/>
      <c r="F2172" s="626"/>
      <c r="H2172" s="626"/>
      <c r="I2172" s="626"/>
      <c r="J2172" s="626"/>
      <c r="K2172" s="627"/>
      <c r="L2172" s="677"/>
      <c r="M2172" s="626"/>
      <c r="N2172" s="626"/>
      <c r="O2172" s="626"/>
      <c r="P2172" s="626"/>
      <c r="Q2172" s="626"/>
      <c r="R2172" s="626"/>
      <c r="S2172" s="626"/>
      <c r="T2172" s="626"/>
      <c r="U2172" s="626"/>
      <c r="V2172" s="626"/>
      <c r="W2172" s="626"/>
      <c r="X2172" s="626"/>
      <c r="Y2172" s="626"/>
      <c r="Z2172" s="626"/>
      <c r="AA2172" s="626"/>
      <c r="AB2172" s="626"/>
      <c r="AC2172" s="626"/>
      <c r="AD2172" s="626"/>
      <c r="AE2172" s="626"/>
      <c r="AF2172" s="626"/>
    </row>
    <row r="2173" spans="1:32" x14ac:dyDescent="0.25">
      <c r="A2173" s="626"/>
      <c r="B2173" s="626"/>
      <c r="F2173" s="626"/>
      <c r="H2173" s="626"/>
      <c r="I2173" s="626"/>
      <c r="J2173" s="626"/>
      <c r="K2173" s="627"/>
      <c r="L2173" s="677"/>
      <c r="M2173" s="626"/>
      <c r="N2173" s="626"/>
      <c r="O2173" s="626"/>
      <c r="P2173" s="626"/>
      <c r="Q2173" s="626"/>
      <c r="R2173" s="626"/>
      <c r="S2173" s="626"/>
      <c r="T2173" s="626"/>
      <c r="U2173" s="626"/>
      <c r="V2173" s="626"/>
      <c r="W2173" s="626"/>
      <c r="X2173" s="626"/>
      <c r="Y2173" s="626"/>
      <c r="Z2173" s="626"/>
      <c r="AA2173" s="626"/>
      <c r="AB2173" s="626"/>
      <c r="AC2173" s="626"/>
      <c r="AD2173" s="626"/>
      <c r="AE2173" s="626"/>
      <c r="AF2173" s="626"/>
    </row>
    <row r="2174" spans="1:32" x14ac:dyDescent="0.25">
      <c r="A2174" s="626"/>
      <c r="B2174" s="626"/>
      <c r="F2174" s="626"/>
      <c r="H2174" s="626"/>
      <c r="I2174" s="626"/>
      <c r="J2174" s="626"/>
      <c r="K2174" s="627"/>
      <c r="L2174" s="677"/>
      <c r="M2174" s="626"/>
      <c r="N2174" s="626"/>
      <c r="O2174" s="626"/>
      <c r="P2174" s="626"/>
      <c r="Q2174" s="626"/>
      <c r="R2174" s="626"/>
      <c r="S2174" s="626"/>
      <c r="T2174" s="626"/>
      <c r="U2174" s="626"/>
      <c r="V2174" s="626"/>
      <c r="W2174" s="626"/>
      <c r="X2174" s="626"/>
      <c r="Y2174" s="626"/>
      <c r="Z2174" s="626"/>
      <c r="AA2174" s="626"/>
      <c r="AB2174" s="626"/>
      <c r="AC2174" s="626"/>
      <c r="AD2174" s="626"/>
      <c r="AE2174" s="626"/>
      <c r="AF2174" s="626"/>
    </row>
    <row r="2175" spans="1:32" x14ac:dyDescent="0.25">
      <c r="A2175" s="626"/>
      <c r="B2175" s="626"/>
      <c r="F2175" s="626"/>
      <c r="H2175" s="626"/>
      <c r="I2175" s="626"/>
      <c r="J2175" s="626"/>
      <c r="K2175" s="627"/>
      <c r="L2175" s="677"/>
      <c r="M2175" s="626"/>
      <c r="N2175" s="626"/>
      <c r="O2175" s="626"/>
      <c r="P2175" s="626"/>
      <c r="Q2175" s="626"/>
      <c r="R2175" s="626"/>
      <c r="S2175" s="626"/>
      <c r="T2175" s="626"/>
      <c r="U2175" s="626"/>
      <c r="V2175" s="626"/>
      <c r="W2175" s="626"/>
      <c r="X2175" s="626"/>
      <c r="Y2175" s="626"/>
      <c r="Z2175" s="626"/>
      <c r="AA2175" s="626"/>
      <c r="AB2175" s="626"/>
      <c r="AC2175" s="626"/>
      <c r="AD2175" s="626"/>
      <c r="AE2175" s="626"/>
      <c r="AF2175" s="626"/>
    </row>
    <row r="2176" spans="1:32" x14ac:dyDescent="0.25">
      <c r="A2176" s="626"/>
      <c r="B2176" s="626"/>
      <c r="F2176" s="626"/>
      <c r="H2176" s="626"/>
      <c r="I2176" s="626"/>
      <c r="J2176" s="626"/>
      <c r="K2176" s="627"/>
      <c r="L2176" s="677"/>
      <c r="M2176" s="626"/>
      <c r="N2176" s="626"/>
      <c r="O2176" s="626"/>
      <c r="P2176" s="626"/>
      <c r="Q2176" s="626"/>
      <c r="R2176" s="626"/>
      <c r="S2176" s="626"/>
      <c r="T2176" s="626"/>
      <c r="U2176" s="626"/>
      <c r="V2176" s="626"/>
      <c r="W2176" s="626"/>
      <c r="X2176" s="626"/>
      <c r="Y2176" s="626"/>
      <c r="Z2176" s="626"/>
      <c r="AA2176" s="626"/>
      <c r="AB2176" s="626"/>
      <c r="AC2176" s="626"/>
      <c r="AD2176" s="626"/>
      <c r="AE2176" s="626"/>
      <c r="AF2176" s="626"/>
    </row>
    <row r="2177" spans="1:32" x14ac:dyDescent="0.25">
      <c r="A2177" s="626"/>
      <c r="B2177" s="626"/>
      <c r="F2177" s="626"/>
      <c r="H2177" s="626"/>
      <c r="I2177" s="626"/>
      <c r="J2177" s="626"/>
      <c r="K2177" s="627"/>
      <c r="L2177" s="677"/>
      <c r="M2177" s="626"/>
      <c r="N2177" s="626"/>
      <c r="O2177" s="626"/>
      <c r="P2177" s="626"/>
      <c r="Q2177" s="626"/>
      <c r="R2177" s="626"/>
      <c r="S2177" s="626"/>
      <c r="T2177" s="626"/>
      <c r="U2177" s="626"/>
      <c r="V2177" s="626"/>
      <c r="W2177" s="626"/>
      <c r="X2177" s="626"/>
      <c r="Y2177" s="626"/>
      <c r="Z2177" s="626"/>
      <c r="AA2177" s="626"/>
      <c r="AB2177" s="626"/>
      <c r="AC2177" s="626"/>
      <c r="AD2177" s="626"/>
      <c r="AE2177" s="626"/>
      <c r="AF2177" s="626"/>
    </row>
    <row r="2178" spans="1:32" x14ac:dyDescent="0.25">
      <c r="A2178" s="626"/>
      <c r="B2178" s="626"/>
      <c r="F2178" s="626"/>
      <c r="H2178" s="626"/>
      <c r="I2178" s="626"/>
      <c r="J2178" s="626"/>
      <c r="K2178" s="627"/>
      <c r="L2178" s="677"/>
      <c r="M2178" s="626"/>
      <c r="N2178" s="626"/>
      <c r="O2178" s="626"/>
      <c r="P2178" s="626"/>
      <c r="Q2178" s="626"/>
      <c r="R2178" s="626"/>
      <c r="S2178" s="626"/>
      <c r="T2178" s="626"/>
      <c r="U2178" s="626"/>
      <c r="V2178" s="626"/>
      <c r="W2178" s="626"/>
      <c r="X2178" s="626"/>
      <c r="Y2178" s="626"/>
      <c r="Z2178" s="626"/>
      <c r="AA2178" s="626"/>
      <c r="AB2178" s="626"/>
      <c r="AC2178" s="626"/>
      <c r="AD2178" s="626"/>
      <c r="AE2178" s="626"/>
      <c r="AF2178" s="626"/>
    </row>
    <row r="2179" spans="1:32" x14ac:dyDescent="0.25">
      <c r="A2179" s="626"/>
      <c r="B2179" s="626"/>
      <c r="F2179" s="626"/>
      <c r="H2179" s="626"/>
      <c r="I2179" s="626"/>
      <c r="J2179" s="626"/>
      <c r="K2179" s="627"/>
      <c r="L2179" s="677"/>
      <c r="M2179" s="626"/>
      <c r="N2179" s="626"/>
      <c r="O2179" s="626"/>
      <c r="P2179" s="626"/>
      <c r="Q2179" s="626"/>
      <c r="R2179" s="626"/>
      <c r="S2179" s="626"/>
      <c r="T2179" s="626"/>
      <c r="U2179" s="626"/>
      <c r="V2179" s="626"/>
      <c r="W2179" s="626"/>
      <c r="X2179" s="626"/>
      <c r="Y2179" s="626"/>
      <c r="Z2179" s="626"/>
      <c r="AA2179" s="626"/>
      <c r="AB2179" s="626"/>
      <c r="AC2179" s="626"/>
      <c r="AD2179" s="626"/>
      <c r="AE2179" s="626"/>
      <c r="AF2179" s="626"/>
    </row>
    <row r="2180" spans="1:32" x14ac:dyDescent="0.25">
      <c r="A2180" s="626"/>
      <c r="B2180" s="626"/>
      <c r="F2180" s="626"/>
      <c r="H2180" s="626"/>
      <c r="I2180" s="626"/>
      <c r="J2180" s="626"/>
      <c r="K2180" s="627"/>
      <c r="L2180" s="677"/>
      <c r="M2180" s="626"/>
      <c r="N2180" s="626"/>
      <c r="O2180" s="626"/>
      <c r="P2180" s="626"/>
      <c r="Q2180" s="626"/>
      <c r="R2180" s="626"/>
      <c r="S2180" s="626"/>
      <c r="T2180" s="626"/>
      <c r="U2180" s="626"/>
      <c r="V2180" s="626"/>
      <c r="W2180" s="626"/>
      <c r="X2180" s="626"/>
      <c r="Y2180" s="626"/>
      <c r="Z2180" s="626"/>
      <c r="AA2180" s="626"/>
      <c r="AB2180" s="626"/>
      <c r="AC2180" s="626"/>
      <c r="AD2180" s="626"/>
      <c r="AE2180" s="626"/>
      <c r="AF2180" s="626"/>
    </row>
    <row r="2181" spans="1:32" x14ac:dyDescent="0.25">
      <c r="A2181" s="626"/>
      <c r="B2181" s="626"/>
      <c r="F2181" s="626"/>
      <c r="H2181" s="626"/>
      <c r="I2181" s="626"/>
      <c r="J2181" s="626"/>
      <c r="K2181" s="627"/>
      <c r="L2181" s="677"/>
      <c r="M2181" s="626"/>
      <c r="N2181" s="626"/>
      <c r="O2181" s="626"/>
      <c r="P2181" s="626"/>
      <c r="Q2181" s="626"/>
      <c r="R2181" s="626"/>
      <c r="S2181" s="626"/>
      <c r="T2181" s="626"/>
      <c r="U2181" s="626"/>
      <c r="V2181" s="626"/>
      <c r="W2181" s="626"/>
      <c r="X2181" s="626"/>
      <c r="Y2181" s="626"/>
      <c r="Z2181" s="626"/>
      <c r="AA2181" s="626"/>
      <c r="AB2181" s="626"/>
      <c r="AC2181" s="626"/>
      <c r="AD2181" s="626"/>
      <c r="AE2181" s="626"/>
      <c r="AF2181" s="626"/>
    </row>
    <row r="2182" spans="1:32" x14ac:dyDescent="0.25">
      <c r="A2182" s="626"/>
      <c r="B2182" s="626"/>
      <c r="F2182" s="626"/>
      <c r="H2182" s="626"/>
      <c r="I2182" s="626"/>
      <c r="J2182" s="626"/>
      <c r="K2182" s="627"/>
      <c r="L2182" s="677"/>
      <c r="M2182" s="626"/>
      <c r="N2182" s="626"/>
      <c r="O2182" s="626"/>
      <c r="P2182" s="626"/>
      <c r="Q2182" s="626"/>
      <c r="R2182" s="626"/>
      <c r="S2182" s="626"/>
      <c r="T2182" s="626"/>
      <c r="U2182" s="626"/>
      <c r="V2182" s="626"/>
      <c r="W2182" s="626"/>
      <c r="X2182" s="626"/>
      <c r="Y2182" s="626"/>
      <c r="Z2182" s="626"/>
      <c r="AA2182" s="626"/>
      <c r="AB2182" s="626"/>
      <c r="AC2182" s="626"/>
      <c r="AD2182" s="626"/>
      <c r="AE2182" s="626"/>
      <c r="AF2182" s="626"/>
    </row>
    <row r="2183" spans="1:32" x14ac:dyDescent="0.25">
      <c r="A2183" s="626"/>
      <c r="B2183" s="626"/>
      <c r="F2183" s="626"/>
      <c r="H2183" s="626"/>
      <c r="I2183" s="626"/>
      <c r="J2183" s="626"/>
      <c r="K2183" s="627"/>
      <c r="L2183" s="677"/>
      <c r="M2183" s="626"/>
      <c r="N2183" s="626"/>
      <c r="O2183" s="626"/>
      <c r="P2183" s="626"/>
      <c r="Q2183" s="626"/>
      <c r="R2183" s="626"/>
      <c r="S2183" s="626"/>
      <c r="T2183" s="626"/>
      <c r="U2183" s="626"/>
      <c r="V2183" s="626"/>
      <c r="W2183" s="626"/>
      <c r="X2183" s="626"/>
      <c r="Y2183" s="626"/>
      <c r="Z2183" s="626"/>
      <c r="AA2183" s="626"/>
      <c r="AB2183" s="626"/>
      <c r="AC2183" s="626"/>
      <c r="AD2183" s="626"/>
      <c r="AE2183" s="626"/>
      <c r="AF2183" s="626"/>
    </row>
    <row r="2184" spans="1:32" x14ac:dyDescent="0.25">
      <c r="A2184" s="626"/>
      <c r="B2184" s="626"/>
      <c r="F2184" s="626"/>
      <c r="H2184" s="626"/>
      <c r="I2184" s="626"/>
      <c r="J2184" s="626"/>
      <c r="K2184" s="627"/>
      <c r="L2184" s="677"/>
      <c r="M2184" s="626"/>
      <c r="N2184" s="626"/>
      <c r="O2184" s="626"/>
      <c r="P2184" s="626"/>
      <c r="Q2184" s="626"/>
      <c r="R2184" s="626"/>
      <c r="S2184" s="626"/>
      <c r="T2184" s="626"/>
      <c r="U2184" s="626"/>
      <c r="V2184" s="626"/>
      <c r="W2184" s="626"/>
      <c r="X2184" s="626"/>
      <c r="Y2184" s="626"/>
      <c r="Z2184" s="626"/>
      <c r="AA2184" s="626"/>
      <c r="AB2184" s="626"/>
      <c r="AC2184" s="626"/>
      <c r="AD2184" s="626"/>
      <c r="AE2184" s="626"/>
      <c r="AF2184" s="626"/>
    </row>
    <row r="2185" spans="1:32" x14ac:dyDescent="0.25">
      <c r="A2185" s="626"/>
      <c r="B2185" s="626"/>
      <c r="F2185" s="626"/>
      <c r="H2185" s="626"/>
      <c r="I2185" s="626"/>
      <c r="J2185" s="626"/>
      <c r="K2185" s="627"/>
      <c r="L2185" s="677"/>
      <c r="M2185" s="626"/>
      <c r="N2185" s="626"/>
      <c r="O2185" s="626"/>
      <c r="P2185" s="626"/>
      <c r="Q2185" s="626"/>
      <c r="R2185" s="626"/>
      <c r="S2185" s="626"/>
      <c r="T2185" s="626"/>
      <c r="U2185" s="626"/>
      <c r="V2185" s="626"/>
      <c r="W2185" s="626"/>
      <c r="X2185" s="626"/>
      <c r="Y2185" s="626"/>
      <c r="Z2185" s="626"/>
      <c r="AA2185" s="626"/>
      <c r="AB2185" s="626"/>
      <c r="AC2185" s="626"/>
      <c r="AD2185" s="626"/>
      <c r="AE2185" s="626"/>
      <c r="AF2185" s="626"/>
    </row>
    <row r="2186" spans="1:32" x14ac:dyDescent="0.25">
      <c r="A2186" s="626"/>
      <c r="B2186" s="626"/>
      <c r="F2186" s="626"/>
      <c r="H2186" s="626"/>
      <c r="I2186" s="626"/>
      <c r="J2186" s="626"/>
      <c r="K2186" s="627"/>
      <c r="L2186" s="677"/>
      <c r="M2186" s="626"/>
      <c r="N2186" s="626"/>
      <c r="O2186" s="626"/>
      <c r="P2186" s="626"/>
      <c r="Q2186" s="626"/>
      <c r="R2186" s="626"/>
      <c r="S2186" s="626"/>
      <c r="T2186" s="626"/>
      <c r="U2186" s="626"/>
      <c r="V2186" s="626"/>
      <c r="W2186" s="626"/>
      <c r="X2186" s="626"/>
      <c r="Y2186" s="626"/>
      <c r="Z2186" s="626"/>
      <c r="AA2186" s="626"/>
      <c r="AB2186" s="626"/>
      <c r="AC2186" s="626"/>
      <c r="AD2186" s="626"/>
      <c r="AE2186" s="626"/>
      <c r="AF2186" s="626"/>
    </row>
    <row r="2187" spans="1:32" x14ac:dyDescent="0.25">
      <c r="A2187" s="626"/>
      <c r="B2187" s="626"/>
      <c r="F2187" s="626"/>
      <c r="H2187" s="626"/>
      <c r="I2187" s="626"/>
      <c r="J2187" s="626"/>
      <c r="K2187" s="627"/>
      <c r="L2187" s="677"/>
      <c r="M2187" s="626"/>
      <c r="N2187" s="626"/>
      <c r="O2187" s="626"/>
      <c r="P2187" s="626"/>
      <c r="Q2187" s="626"/>
      <c r="R2187" s="626"/>
      <c r="S2187" s="626"/>
      <c r="T2187" s="626"/>
      <c r="U2187" s="626"/>
      <c r="V2187" s="626"/>
      <c r="W2187" s="626"/>
      <c r="X2187" s="626"/>
      <c r="Y2187" s="626"/>
      <c r="Z2187" s="626"/>
      <c r="AA2187" s="626"/>
      <c r="AB2187" s="626"/>
      <c r="AC2187" s="626"/>
      <c r="AD2187" s="626"/>
      <c r="AE2187" s="626"/>
      <c r="AF2187" s="626"/>
    </row>
    <row r="2188" spans="1:32" x14ac:dyDescent="0.25">
      <c r="A2188" s="626"/>
      <c r="B2188" s="626"/>
      <c r="F2188" s="626"/>
      <c r="H2188" s="626"/>
      <c r="I2188" s="626"/>
      <c r="J2188" s="626"/>
      <c r="K2188" s="627"/>
      <c r="L2188" s="677"/>
      <c r="M2188" s="626"/>
      <c r="N2188" s="626"/>
      <c r="O2188" s="626"/>
      <c r="P2188" s="626"/>
      <c r="Q2188" s="626"/>
      <c r="R2188" s="626"/>
      <c r="S2188" s="626"/>
      <c r="T2188" s="626"/>
      <c r="U2188" s="626"/>
      <c r="V2188" s="626"/>
      <c r="W2188" s="626"/>
      <c r="X2188" s="626"/>
      <c r="Y2188" s="626"/>
      <c r="Z2188" s="626"/>
      <c r="AA2188" s="626"/>
      <c r="AB2188" s="626"/>
      <c r="AC2188" s="626"/>
      <c r="AD2188" s="626"/>
      <c r="AE2188" s="626"/>
      <c r="AF2188" s="626"/>
    </row>
    <row r="2189" spans="1:32" x14ac:dyDescent="0.25">
      <c r="A2189" s="626"/>
      <c r="B2189" s="626"/>
      <c r="F2189" s="626"/>
      <c r="H2189" s="626"/>
      <c r="I2189" s="626"/>
      <c r="J2189" s="626"/>
      <c r="K2189" s="627"/>
      <c r="L2189" s="677"/>
      <c r="M2189" s="626"/>
      <c r="N2189" s="626"/>
      <c r="O2189" s="626"/>
      <c r="P2189" s="626"/>
      <c r="Q2189" s="626"/>
      <c r="R2189" s="626"/>
      <c r="S2189" s="626"/>
      <c r="T2189" s="626"/>
      <c r="U2189" s="626"/>
      <c r="V2189" s="626"/>
      <c r="W2189" s="626"/>
      <c r="X2189" s="626"/>
      <c r="Y2189" s="626"/>
      <c r="Z2189" s="626"/>
      <c r="AA2189" s="626"/>
      <c r="AB2189" s="626"/>
      <c r="AC2189" s="626"/>
      <c r="AD2189" s="626"/>
      <c r="AE2189" s="626"/>
      <c r="AF2189" s="626"/>
    </row>
    <row r="2190" spans="1:32" x14ac:dyDescent="0.25">
      <c r="A2190" s="626"/>
      <c r="B2190" s="626"/>
      <c r="F2190" s="626"/>
      <c r="H2190" s="626"/>
      <c r="I2190" s="626"/>
      <c r="J2190" s="626"/>
      <c r="K2190" s="627"/>
      <c r="L2190" s="677"/>
      <c r="M2190" s="626"/>
      <c r="N2190" s="626"/>
      <c r="O2190" s="626"/>
      <c r="P2190" s="626"/>
      <c r="Q2190" s="626"/>
      <c r="R2190" s="626"/>
      <c r="S2190" s="626"/>
      <c r="T2190" s="626"/>
      <c r="U2190" s="626"/>
      <c r="V2190" s="626"/>
      <c r="W2190" s="626"/>
      <c r="X2190" s="626"/>
      <c r="Y2190" s="626"/>
      <c r="Z2190" s="626"/>
      <c r="AA2190" s="626"/>
      <c r="AB2190" s="626"/>
      <c r="AC2190" s="626"/>
      <c r="AD2190" s="626"/>
      <c r="AE2190" s="626"/>
      <c r="AF2190" s="626"/>
    </row>
    <row r="2191" spans="1:32" x14ac:dyDescent="0.25">
      <c r="A2191" s="626"/>
      <c r="B2191" s="626"/>
      <c r="F2191" s="626"/>
      <c r="H2191" s="626"/>
      <c r="I2191" s="626"/>
      <c r="J2191" s="626"/>
      <c r="K2191" s="627"/>
      <c r="L2191" s="677"/>
      <c r="M2191" s="626"/>
      <c r="N2191" s="626"/>
      <c r="O2191" s="626"/>
      <c r="P2191" s="626"/>
      <c r="Q2191" s="626"/>
      <c r="R2191" s="626"/>
      <c r="S2191" s="626"/>
      <c r="T2191" s="626"/>
      <c r="U2191" s="626"/>
      <c r="V2191" s="626"/>
      <c r="W2191" s="626"/>
      <c r="X2191" s="626"/>
      <c r="Y2191" s="626"/>
      <c r="Z2191" s="626"/>
      <c r="AA2191" s="626"/>
      <c r="AB2191" s="626"/>
      <c r="AC2191" s="626"/>
      <c r="AD2191" s="626"/>
      <c r="AE2191" s="626"/>
      <c r="AF2191" s="626"/>
    </row>
    <row r="2192" spans="1:32" x14ac:dyDescent="0.25">
      <c r="A2192" s="626"/>
      <c r="B2192" s="626"/>
      <c r="F2192" s="626"/>
      <c r="H2192" s="626"/>
      <c r="I2192" s="626"/>
      <c r="J2192" s="626"/>
      <c r="K2192" s="627"/>
      <c r="L2192" s="677"/>
      <c r="M2192" s="626"/>
      <c r="N2192" s="626"/>
      <c r="O2192" s="626"/>
      <c r="P2192" s="626"/>
      <c r="Q2192" s="626"/>
      <c r="R2192" s="626"/>
      <c r="S2192" s="626"/>
      <c r="T2192" s="626"/>
      <c r="U2192" s="626"/>
      <c r="V2192" s="626"/>
      <c r="W2192" s="626"/>
      <c r="X2192" s="626"/>
      <c r="Y2192" s="626"/>
      <c r="Z2192" s="626"/>
      <c r="AA2192" s="626"/>
      <c r="AB2192" s="626"/>
      <c r="AC2192" s="626"/>
      <c r="AD2192" s="626"/>
      <c r="AE2192" s="626"/>
      <c r="AF2192" s="626"/>
    </row>
    <row r="2193" spans="1:32" x14ac:dyDescent="0.25">
      <c r="A2193" s="626"/>
      <c r="B2193" s="626"/>
      <c r="F2193" s="626"/>
      <c r="H2193" s="626"/>
      <c r="I2193" s="626"/>
      <c r="J2193" s="626"/>
      <c r="K2193" s="627"/>
      <c r="L2193" s="677"/>
      <c r="M2193" s="626"/>
      <c r="N2193" s="626"/>
      <c r="O2193" s="626"/>
      <c r="P2193" s="626"/>
      <c r="Q2193" s="626"/>
      <c r="R2193" s="626"/>
      <c r="S2193" s="626"/>
      <c r="T2193" s="626"/>
      <c r="U2193" s="626"/>
      <c r="V2193" s="626"/>
      <c r="W2193" s="626"/>
      <c r="X2193" s="626"/>
      <c r="Y2193" s="626"/>
      <c r="Z2193" s="626"/>
      <c r="AA2193" s="626"/>
      <c r="AB2193" s="626"/>
      <c r="AC2193" s="626"/>
      <c r="AD2193" s="626"/>
      <c r="AE2193" s="626"/>
      <c r="AF2193" s="626"/>
    </row>
    <row r="2194" spans="1:32" x14ac:dyDescent="0.25">
      <c r="A2194" s="626"/>
      <c r="B2194" s="626"/>
      <c r="F2194" s="626"/>
      <c r="H2194" s="626"/>
      <c r="I2194" s="626"/>
      <c r="J2194" s="626"/>
      <c r="K2194" s="627"/>
      <c r="L2194" s="677"/>
      <c r="M2194" s="626"/>
      <c r="N2194" s="626"/>
      <c r="O2194" s="626"/>
      <c r="P2194" s="626"/>
      <c r="Q2194" s="626"/>
      <c r="R2194" s="626"/>
      <c r="S2194" s="626"/>
      <c r="T2194" s="626"/>
      <c r="U2194" s="626"/>
      <c r="V2194" s="626"/>
      <c r="W2194" s="626"/>
      <c r="X2194" s="626"/>
      <c r="Y2194" s="626"/>
      <c r="Z2194" s="626"/>
      <c r="AA2194" s="626"/>
      <c r="AB2194" s="626"/>
      <c r="AC2194" s="626"/>
      <c r="AD2194" s="626"/>
      <c r="AE2194" s="626"/>
      <c r="AF2194" s="626"/>
    </row>
    <row r="2195" spans="1:32" x14ac:dyDescent="0.25">
      <c r="A2195" s="626"/>
      <c r="B2195" s="626"/>
      <c r="F2195" s="626"/>
      <c r="H2195" s="626"/>
      <c r="I2195" s="626"/>
      <c r="J2195" s="626"/>
      <c r="K2195" s="627"/>
      <c r="L2195" s="677"/>
      <c r="M2195" s="626"/>
      <c r="N2195" s="626"/>
      <c r="O2195" s="626"/>
      <c r="P2195" s="626"/>
      <c r="Q2195" s="626"/>
      <c r="R2195" s="626"/>
      <c r="S2195" s="626"/>
      <c r="T2195" s="626"/>
      <c r="U2195" s="626"/>
      <c r="V2195" s="626"/>
      <c r="W2195" s="626"/>
      <c r="X2195" s="626"/>
      <c r="Y2195" s="626"/>
      <c r="Z2195" s="626"/>
      <c r="AA2195" s="626"/>
      <c r="AB2195" s="626"/>
      <c r="AC2195" s="626"/>
      <c r="AD2195" s="626"/>
      <c r="AE2195" s="626"/>
      <c r="AF2195" s="626"/>
    </row>
    <row r="2196" spans="1:32" x14ac:dyDescent="0.25">
      <c r="A2196" s="626"/>
      <c r="B2196" s="626"/>
      <c r="F2196" s="626"/>
      <c r="H2196" s="626"/>
      <c r="I2196" s="626"/>
      <c r="J2196" s="626"/>
      <c r="K2196" s="627"/>
      <c r="L2196" s="677"/>
      <c r="M2196" s="626"/>
      <c r="N2196" s="626"/>
      <c r="O2196" s="626"/>
      <c r="P2196" s="626"/>
      <c r="Q2196" s="626"/>
      <c r="R2196" s="626"/>
      <c r="S2196" s="626"/>
      <c r="T2196" s="626"/>
      <c r="U2196" s="626"/>
      <c r="V2196" s="626"/>
      <c r="W2196" s="626"/>
      <c r="X2196" s="626"/>
      <c r="Y2196" s="626"/>
      <c r="Z2196" s="626"/>
      <c r="AA2196" s="626"/>
      <c r="AB2196" s="626"/>
      <c r="AC2196" s="626"/>
      <c r="AD2196" s="626"/>
      <c r="AE2196" s="626"/>
      <c r="AF2196" s="626"/>
    </row>
    <row r="2197" spans="1:32" x14ac:dyDescent="0.25">
      <c r="A2197" s="626"/>
      <c r="B2197" s="626"/>
      <c r="F2197" s="626"/>
      <c r="H2197" s="626"/>
      <c r="I2197" s="626"/>
      <c r="J2197" s="626"/>
      <c r="K2197" s="627"/>
      <c r="L2197" s="677"/>
      <c r="M2197" s="626"/>
      <c r="N2197" s="626"/>
      <c r="O2197" s="626"/>
      <c r="P2197" s="626"/>
      <c r="Q2197" s="626"/>
      <c r="R2197" s="626"/>
      <c r="S2197" s="626"/>
      <c r="T2197" s="626"/>
      <c r="U2197" s="626"/>
      <c r="V2197" s="626"/>
      <c r="W2197" s="626"/>
      <c r="X2197" s="626"/>
      <c r="Y2197" s="626"/>
      <c r="Z2197" s="626"/>
      <c r="AA2197" s="626"/>
      <c r="AB2197" s="626"/>
      <c r="AC2197" s="626"/>
      <c r="AD2197" s="626"/>
      <c r="AE2197" s="626"/>
      <c r="AF2197" s="626"/>
    </row>
    <row r="2198" spans="1:32" x14ac:dyDescent="0.25">
      <c r="A2198" s="626"/>
      <c r="B2198" s="626"/>
      <c r="F2198" s="626"/>
      <c r="H2198" s="626"/>
      <c r="I2198" s="626"/>
      <c r="J2198" s="626"/>
      <c r="K2198" s="627"/>
      <c r="L2198" s="677"/>
      <c r="M2198" s="626"/>
      <c r="N2198" s="626"/>
      <c r="O2198" s="626"/>
      <c r="P2198" s="626"/>
      <c r="Q2198" s="626"/>
      <c r="R2198" s="626"/>
      <c r="S2198" s="626"/>
      <c r="T2198" s="626"/>
      <c r="U2198" s="626"/>
      <c r="V2198" s="626"/>
      <c r="W2198" s="626"/>
      <c r="X2198" s="626"/>
      <c r="Y2198" s="626"/>
      <c r="Z2198" s="626"/>
      <c r="AA2198" s="626"/>
      <c r="AB2198" s="626"/>
      <c r="AC2198" s="626"/>
      <c r="AD2198" s="626"/>
      <c r="AE2198" s="626"/>
      <c r="AF2198" s="626"/>
    </row>
    <row r="2199" spans="1:32" x14ac:dyDescent="0.25">
      <c r="A2199" s="626"/>
      <c r="B2199" s="626"/>
      <c r="F2199" s="626"/>
      <c r="H2199" s="626"/>
      <c r="I2199" s="626"/>
      <c r="J2199" s="626"/>
      <c r="K2199" s="627"/>
      <c r="L2199" s="677"/>
      <c r="M2199" s="626"/>
      <c r="N2199" s="626"/>
      <c r="O2199" s="626"/>
      <c r="P2199" s="626"/>
      <c r="Q2199" s="626"/>
      <c r="R2199" s="626"/>
      <c r="S2199" s="626"/>
      <c r="T2199" s="626"/>
      <c r="U2199" s="626"/>
      <c r="V2199" s="626"/>
      <c r="W2199" s="626"/>
      <c r="X2199" s="626"/>
      <c r="Y2199" s="626"/>
      <c r="Z2199" s="626"/>
      <c r="AA2199" s="626"/>
      <c r="AB2199" s="626"/>
      <c r="AC2199" s="626"/>
      <c r="AD2199" s="626"/>
      <c r="AE2199" s="626"/>
      <c r="AF2199" s="626"/>
    </row>
    <row r="2200" spans="1:32" x14ac:dyDescent="0.25">
      <c r="A2200" s="626"/>
      <c r="B2200" s="626"/>
      <c r="F2200" s="626"/>
      <c r="H2200" s="626"/>
      <c r="I2200" s="626"/>
      <c r="J2200" s="626"/>
      <c r="K2200" s="627"/>
      <c r="L2200" s="677"/>
      <c r="M2200" s="626"/>
      <c r="N2200" s="626"/>
      <c r="O2200" s="626"/>
      <c r="P2200" s="626"/>
      <c r="Q2200" s="626"/>
      <c r="R2200" s="626"/>
      <c r="S2200" s="626"/>
      <c r="T2200" s="626"/>
      <c r="U2200" s="626"/>
      <c r="V2200" s="626"/>
      <c r="W2200" s="626"/>
      <c r="X2200" s="626"/>
      <c r="Y2200" s="626"/>
      <c r="Z2200" s="626"/>
      <c r="AA2200" s="626"/>
      <c r="AB2200" s="626"/>
      <c r="AC2200" s="626"/>
      <c r="AD2200" s="626"/>
      <c r="AE2200" s="626"/>
      <c r="AF2200" s="626"/>
    </row>
    <row r="2201" spans="1:32" x14ac:dyDescent="0.25">
      <c r="A2201" s="626"/>
      <c r="B2201" s="626"/>
      <c r="F2201" s="626"/>
      <c r="H2201" s="626"/>
      <c r="I2201" s="626"/>
      <c r="J2201" s="626"/>
      <c r="K2201" s="627"/>
      <c r="L2201" s="677"/>
      <c r="M2201" s="626"/>
      <c r="N2201" s="626"/>
      <c r="O2201" s="626"/>
      <c r="P2201" s="626"/>
      <c r="Q2201" s="626"/>
      <c r="R2201" s="626"/>
      <c r="S2201" s="626"/>
      <c r="T2201" s="626"/>
      <c r="U2201" s="626"/>
      <c r="V2201" s="626"/>
      <c r="W2201" s="626"/>
      <c r="X2201" s="626"/>
      <c r="Y2201" s="626"/>
      <c r="Z2201" s="626"/>
      <c r="AA2201" s="626"/>
      <c r="AB2201" s="626"/>
      <c r="AC2201" s="626"/>
      <c r="AD2201" s="626"/>
      <c r="AE2201" s="626"/>
      <c r="AF2201" s="626"/>
    </row>
    <row r="2202" spans="1:32" x14ac:dyDescent="0.25">
      <c r="A2202" s="626"/>
      <c r="B2202" s="626"/>
      <c r="F2202" s="626"/>
      <c r="H2202" s="626"/>
      <c r="I2202" s="626"/>
      <c r="J2202" s="626"/>
      <c r="K2202" s="627"/>
      <c r="L2202" s="677"/>
      <c r="M2202" s="626"/>
      <c r="N2202" s="626"/>
      <c r="O2202" s="626"/>
      <c r="P2202" s="626"/>
      <c r="Q2202" s="626"/>
      <c r="R2202" s="626"/>
      <c r="S2202" s="626"/>
      <c r="T2202" s="626"/>
      <c r="U2202" s="626"/>
      <c r="V2202" s="626"/>
      <c r="W2202" s="626"/>
      <c r="X2202" s="626"/>
      <c r="Y2202" s="626"/>
      <c r="Z2202" s="626"/>
      <c r="AA2202" s="626"/>
      <c r="AB2202" s="626"/>
      <c r="AC2202" s="626"/>
      <c r="AD2202" s="626"/>
      <c r="AE2202" s="626"/>
      <c r="AF2202" s="626"/>
    </row>
    <row r="2203" spans="1:32" x14ac:dyDescent="0.25">
      <c r="A2203" s="626"/>
      <c r="B2203" s="626"/>
      <c r="F2203" s="626"/>
      <c r="H2203" s="626"/>
      <c r="I2203" s="626"/>
      <c r="J2203" s="626"/>
      <c r="K2203" s="627"/>
      <c r="L2203" s="677"/>
      <c r="M2203" s="626"/>
      <c r="N2203" s="626"/>
      <c r="O2203" s="626"/>
      <c r="P2203" s="626"/>
      <c r="Q2203" s="626"/>
      <c r="R2203" s="626"/>
      <c r="S2203" s="626"/>
      <c r="T2203" s="626"/>
      <c r="U2203" s="626"/>
      <c r="V2203" s="626"/>
      <c r="W2203" s="626"/>
      <c r="X2203" s="626"/>
      <c r="Y2203" s="626"/>
      <c r="Z2203" s="626"/>
      <c r="AA2203" s="626"/>
      <c r="AB2203" s="626"/>
      <c r="AC2203" s="626"/>
      <c r="AD2203" s="626"/>
      <c r="AE2203" s="626"/>
      <c r="AF2203" s="626"/>
    </row>
    <row r="2204" spans="1:32" x14ac:dyDescent="0.25">
      <c r="A2204" s="626"/>
      <c r="B2204" s="626"/>
      <c r="F2204" s="626"/>
      <c r="H2204" s="626"/>
      <c r="I2204" s="626"/>
      <c r="J2204" s="626"/>
      <c r="K2204" s="627"/>
      <c r="L2204" s="677"/>
      <c r="M2204" s="626"/>
      <c r="N2204" s="626"/>
      <c r="O2204" s="626"/>
      <c r="P2204" s="626"/>
      <c r="Q2204" s="626"/>
      <c r="R2204" s="626"/>
      <c r="S2204" s="626"/>
      <c r="T2204" s="626"/>
      <c r="U2204" s="626"/>
      <c r="V2204" s="626"/>
      <c r="W2204" s="626"/>
      <c r="X2204" s="626"/>
      <c r="Y2204" s="626"/>
      <c r="Z2204" s="626"/>
      <c r="AA2204" s="626"/>
      <c r="AB2204" s="626"/>
      <c r="AC2204" s="626"/>
      <c r="AD2204" s="626"/>
      <c r="AE2204" s="626"/>
      <c r="AF2204" s="626"/>
    </row>
    <row r="2205" spans="1:32" x14ac:dyDescent="0.25">
      <c r="A2205" s="626"/>
      <c r="B2205" s="626"/>
      <c r="F2205" s="626"/>
      <c r="H2205" s="626"/>
      <c r="I2205" s="626"/>
      <c r="J2205" s="626"/>
      <c r="K2205" s="627"/>
      <c r="L2205" s="677"/>
      <c r="M2205" s="626"/>
      <c r="N2205" s="626"/>
      <c r="O2205" s="626"/>
      <c r="P2205" s="626"/>
      <c r="Q2205" s="626"/>
      <c r="R2205" s="626"/>
      <c r="S2205" s="626"/>
      <c r="T2205" s="626"/>
      <c r="U2205" s="626"/>
      <c r="V2205" s="626"/>
      <c r="W2205" s="626"/>
      <c r="X2205" s="626"/>
      <c r="Y2205" s="626"/>
      <c r="Z2205" s="626"/>
      <c r="AA2205" s="626"/>
      <c r="AB2205" s="626"/>
      <c r="AC2205" s="626"/>
      <c r="AD2205" s="626"/>
      <c r="AE2205" s="626"/>
      <c r="AF2205" s="626"/>
    </row>
    <row r="2206" spans="1:32" x14ac:dyDescent="0.25">
      <c r="A2206" s="626"/>
      <c r="B2206" s="626"/>
      <c r="F2206" s="626"/>
      <c r="H2206" s="626"/>
      <c r="I2206" s="626"/>
      <c r="J2206" s="626"/>
      <c r="K2206" s="627"/>
      <c r="L2206" s="677"/>
      <c r="M2206" s="626"/>
      <c r="N2206" s="626"/>
      <c r="O2206" s="626"/>
      <c r="P2206" s="626"/>
      <c r="Q2206" s="626"/>
      <c r="R2206" s="626"/>
      <c r="S2206" s="626"/>
      <c r="T2206" s="626"/>
      <c r="U2206" s="626"/>
      <c r="V2206" s="626"/>
      <c r="W2206" s="626"/>
      <c r="X2206" s="626"/>
      <c r="Y2206" s="626"/>
      <c r="Z2206" s="626"/>
      <c r="AA2206" s="626"/>
      <c r="AB2206" s="626"/>
      <c r="AC2206" s="626"/>
      <c r="AD2206" s="626"/>
      <c r="AE2206" s="626"/>
      <c r="AF2206" s="626"/>
    </row>
    <row r="2207" spans="1:32" x14ac:dyDescent="0.25">
      <c r="A2207" s="626"/>
      <c r="B2207" s="626"/>
      <c r="F2207" s="626"/>
      <c r="H2207" s="626"/>
      <c r="I2207" s="626"/>
      <c r="J2207" s="626"/>
      <c r="K2207" s="627"/>
      <c r="L2207" s="677"/>
      <c r="M2207" s="626"/>
      <c r="N2207" s="626"/>
      <c r="O2207" s="626"/>
      <c r="P2207" s="626"/>
      <c r="Q2207" s="626"/>
      <c r="R2207" s="626"/>
      <c r="S2207" s="626"/>
      <c r="T2207" s="626"/>
      <c r="U2207" s="626"/>
      <c r="V2207" s="626"/>
      <c r="W2207" s="626"/>
      <c r="X2207" s="626"/>
      <c r="Y2207" s="626"/>
      <c r="Z2207" s="626"/>
      <c r="AA2207" s="626"/>
      <c r="AB2207" s="626"/>
      <c r="AC2207" s="626"/>
      <c r="AD2207" s="626"/>
      <c r="AE2207" s="626"/>
      <c r="AF2207" s="626"/>
    </row>
    <row r="2208" spans="1:32" x14ac:dyDescent="0.25">
      <c r="A2208" s="626"/>
      <c r="B2208" s="626"/>
      <c r="F2208" s="626"/>
      <c r="H2208" s="626"/>
      <c r="I2208" s="626"/>
      <c r="J2208" s="626"/>
      <c r="K2208" s="627"/>
      <c r="L2208" s="677"/>
      <c r="M2208" s="626"/>
      <c r="N2208" s="626"/>
      <c r="O2208" s="626"/>
      <c r="P2208" s="626"/>
      <c r="Q2208" s="626"/>
      <c r="R2208" s="626"/>
      <c r="S2208" s="626"/>
      <c r="T2208" s="626"/>
      <c r="U2208" s="626"/>
      <c r="V2208" s="626"/>
      <c r="W2208" s="626"/>
      <c r="X2208" s="626"/>
      <c r="Y2208" s="626"/>
      <c r="Z2208" s="626"/>
      <c r="AA2208" s="626"/>
      <c r="AB2208" s="626"/>
      <c r="AC2208" s="626"/>
      <c r="AD2208" s="626"/>
      <c r="AE2208" s="626"/>
      <c r="AF2208" s="626"/>
    </row>
    <row r="2209" spans="1:32" x14ac:dyDescent="0.25">
      <c r="A2209" s="626"/>
      <c r="B2209" s="626"/>
      <c r="F2209" s="626"/>
      <c r="H2209" s="626"/>
      <c r="I2209" s="626"/>
      <c r="J2209" s="626"/>
      <c r="K2209" s="627"/>
      <c r="L2209" s="677"/>
      <c r="M2209" s="626"/>
      <c r="N2209" s="626"/>
      <c r="O2209" s="626"/>
      <c r="P2209" s="626"/>
      <c r="Q2209" s="626"/>
      <c r="R2209" s="626"/>
      <c r="S2209" s="626"/>
      <c r="T2209" s="626"/>
      <c r="U2209" s="626"/>
      <c r="V2209" s="626"/>
      <c r="W2209" s="626"/>
      <c r="X2209" s="626"/>
      <c r="Y2209" s="626"/>
      <c r="Z2209" s="626"/>
      <c r="AA2209" s="626"/>
      <c r="AB2209" s="626"/>
      <c r="AC2209" s="626"/>
      <c r="AD2209" s="626"/>
      <c r="AE2209" s="626"/>
      <c r="AF2209" s="626"/>
    </row>
    <row r="2210" spans="1:32" x14ac:dyDescent="0.25">
      <c r="A2210" s="626"/>
      <c r="B2210" s="626"/>
      <c r="F2210" s="626"/>
      <c r="H2210" s="626"/>
      <c r="I2210" s="626"/>
      <c r="J2210" s="626"/>
      <c r="K2210" s="627"/>
      <c r="L2210" s="677"/>
      <c r="M2210" s="626"/>
      <c r="N2210" s="626"/>
      <c r="O2210" s="626"/>
      <c r="P2210" s="626"/>
      <c r="Q2210" s="626"/>
      <c r="R2210" s="626"/>
      <c r="S2210" s="626"/>
      <c r="T2210" s="626"/>
      <c r="U2210" s="626"/>
      <c r="V2210" s="626"/>
      <c r="W2210" s="626"/>
      <c r="X2210" s="626"/>
      <c r="Y2210" s="626"/>
      <c r="Z2210" s="626"/>
      <c r="AA2210" s="626"/>
      <c r="AB2210" s="626"/>
      <c r="AC2210" s="626"/>
      <c r="AD2210" s="626"/>
      <c r="AE2210" s="626"/>
      <c r="AF2210" s="626"/>
    </row>
    <row r="2211" spans="1:32" x14ac:dyDescent="0.25">
      <c r="A2211" s="626"/>
      <c r="B2211" s="626"/>
      <c r="F2211" s="626"/>
      <c r="H2211" s="626"/>
      <c r="I2211" s="626"/>
      <c r="J2211" s="626"/>
      <c r="K2211" s="627"/>
      <c r="L2211" s="677"/>
      <c r="M2211" s="626"/>
      <c r="N2211" s="626"/>
      <c r="O2211" s="626"/>
      <c r="P2211" s="626"/>
      <c r="Q2211" s="626"/>
      <c r="R2211" s="626"/>
      <c r="S2211" s="626"/>
      <c r="T2211" s="626"/>
      <c r="U2211" s="626"/>
      <c r="V2211" s="626"/>
      <c r="W2211" s="626"/>
      <c r="X2211" s="626"/>
      <c r="Y2211" s="626"/>
      <c r="Z2211" s="626"/>
      <c r="AA2211" s="626"/>
      <c r="AB2211" s="626"/>
      <c r="AC2211" s="626"/>
      <c r="AD2211" s="626"/>
      <c r="AE2211" s="626"/>
      <c r="AF2211" s="626"/>
    </row>
    <row r="2212" spans="1:32" x14ac:dyDescent="0.25">
      <c r="A2212" s="626"/>
      <c r="B2212" s="626"/>
      <c r="F2212" s="626"/>
      <c r="H2212" s="626"/>
      <c r="I2212" s="626"/>
      <c r="J2212" s="626"/>
      <c r="K2212" s="627"/>
      <c r="L2212" s="677"/>
      <c r="M2212" s="626"/>
      <c r="N2212" s="626"/>
      <c r="O2212" s="626"/>
      <c r="P2212" s="626"/>
      <c r="Q2212" s="626"/>
      <c r="R2212" s="626"/>
      <c r="S2212" s="626"/>
      <c r="T2212" s="626"/>
      <c r="U2212" s="626"/>
      <c r="V2212" s="626"/>
      <c r="W2212" s="626"/>
      <c r="X2212" s="626"/>
      <c r="Y2212" s="626"/>
      <c r="Z2212" s="626"/>
      <c r="AA2212" s="626"/>
      <c r="AB2212" s="626"/>
      <c r="AC2212" s="626"/>
      <c r="AD2212" s="626"/>
      <c r="AE2212" s="626"/>
      <c r="AF2212" s="626"/>
    </row>
    <row r="2213" spans="1:32" x14ac:dyDescent="0.25">
      <c r="A2213" s="626"/>
      <c r="B2213" s="626"/>
      <c r="F2213" s="626"/>
      <c r="H2213" s="626"/>
      <c r="I2213" s="626"/>
      <c r="J2213" s="626"/>
      <c r="K2213" s="627"/>
      <c r="L2213" s="677"/>
      <c r="M2213" s="626"/>
      <c r="N2213" s="626"/>
      <c r="O2213" s="626"/>
      <c r="P2213" s="626"/>
      <c r="Q2213" s="626"/>
      <c r="R2213" s="626"/>
      <c r="S2213" s="626"/>
      <c r="T2213" s="626"/>
      <c r="U2213" s="626"/>
      <c r="V2213" s="626"/>
      <c r="W2213" s="626"/>
      <c r="X2213" s="626"/>
      <c r="Y2213" s="626"/>
      <c r="Z2213" s="626"/>
      <c r="AA2213" s="626"/>
      <c r="AB2213" s="626"/>
      <c r="AC2213" s="626"/>
      <c r="AD2213" s="626"/>
      <c r="AE2213" s="626"/>
      <c r="AF2213" s="626"/>
    </row>
    <row r="2214" spans="1:32" x14ac:dyDescent="0.25">
      <c r="A2214" s="626"/>
      <c r="B2214" s="626"/>
      <c r="F2214" s="626"/>
      <c r="H2214" s="626"/>
      <c r="I2214" s="626"/>
      <c r="J2214" s="626"/>
      <c r="K2214" s="627"/>
      <c r="L2214" s="677"/>
      <c r="M2214" s="626"/>
      <c r="N2214" s="626"/>
      <c r="O2214" s="626"/>
      <c r="P2214" s="626"/>
      <c r="Q2214" s="626"/>
      <c r="R2214" s="626"/>
      <c r="S2214" s="626"/>
      <c r="T2214" s="626"/>
      <c r="U2214" s="626"/>
      <c r="V2214" s="626"/>
      <c r="W2214" s="626"/>
      <c r="X2214" s="626"/>
      <c r="Y2214" s="626"/>
      <c r="Z2214" s="626"/>
      <c r="AA2214" s="626"/>
      <c r="AB2214" s="626"/>
      <c r="AC2214" s="626"/>
      <c r="AD2214" s="626"/>
      <c r="AE2214" s="626"/>
      <c r="AF2214" s="626"/>
    </row>
    <row r="2215" spans="1:32" x14ac:dyDescent="0.25">
      <c r="A2215" s="626"/>
      <c r="B2215" s="626"/>
      <c r="F2215" s="626"/>
      <c r="H2215" s="626"/>
      <c r="I2215" s="626"/>
      <c r="J2215" s="626"/>
      <c r="K2215" s="627"/>
      <c r="L2215" s="677"/>
      <c r="M2215" s="626"/>
      <c r="N2215" s="626"/>
      <c r="O2215" s="626"/>
      <c r="P2215" s="626"/>
      <c r="Q2215" s="626"/>
      <c r="R2215" s="626"/>
      <c r="S2215" s="626"/>
      <c r="T2215" s="626"/>
      <c r="U2215" s="626"/>
      <c r="V2215" s="626"/>
      <c r="W2215" s="626"/>
      <c r="X2215" s="626"/>
      <c r="Y2215" s="626"/>
      <c r="Z2215" s="626"/>
      <c r="AA2215" s="626"/>
      <c r="AB2215" s="626"/>
      <c r="AC2215" s="626"/>
      <c r="AD2215" s="626"/>
      <c r="AE2215" s="626"/>
      <c r="AF2215" s="626"/>
    </row>
    <row r="2216" spans="1:32" x14ac:dyDescent="0.25">
      <c r="A2216" s="626"/>
      <c r="B2216" s="626"/>
      <c r="F2216" s="626"/>
      <c r="H2216" s="626"/>
      <c r="I2216" s="626"/>
      <c r="J2216" s="626"/>
      <c r="K2216" s="627"/>
      <c r="L2216" s="677"/>
      <c r="M2216" s="626"/>
      <c r="N2216" s="626"/>
      <c r="O2216" s="626"/>
      <c r="P2216" s="626"/>
      <c r="Q2216" s="626"/>
      <c r="R2216" s="626"/>
      <c r="S2216" s="626"/>
      <c r="T2216" s="626"/>
      <c r="U2216" s="626"/>
      <c r="V2216" s="626"/>
      <c r="W2216" s="626"/>
      <c r="X2216" s="626"/>
      <c r="Y2216" s="626"/>
      <c r="Z2216" s="626"/>
      <c r="AA2216" s="626"/>
      <c r="AB2216" s="626"/>
      <c r="AC2216" s="626"/>
      <c r="AD2216" s="626"/>
      <c r="AE2216" s="626"/>
      <c r="AF2216" s="626"/>
    </row>
    <row r="2217" spans="1:32" x14ac:dyDescent="0.25">
      <c r="A2217" s="626"/>
      <c r="B2217" s="626"/>
      <c r="F2217" s="626"/>
      <c r="H2217" s="626"/>
      <c r="I2217" s="626"/>
      <c r="J2217" s="626"/>
      <c r="K2217" s="627"/>
      <c r="L2217" s="677"/>
      <c r="M2217" s="626"/>
      <c r="N2217" s="626"/>
      <c r="O2217" s="626"/>
      <c r="P2217" s="626"/>
      <c r="Q2217" s="626"/>
      <c r="R2217" s="626"/>
      <c r="S2217" s="626"/>
      <c r="T2217" s="626"/>
      <c r="U2217" s="626"/>
      <c r="V2217" s="626"/>
      <c r="W2217" s="626"/>
      <c r="X2217" s="626"/>
      <c r="Y2217" s="626"/>
      <c r="Z2217" s="626"/>
      <c r="AA2217" s="626"/>
      <c r="AB2217" s="626"/>
      <c r="AC2217" s="626"/>
      <c r="AD2217" s="626"/>
      <c r="AE2217" s="626"/>
      <c r="AF2217" s="626"/>
    </row>
    <row r="2218" spans="1:32" x14ac:dyDescent="0.25">
      <c r="A2218" s="626"/>
      <c r="B2218" s="626"/>
      <c r="F2218" s="626"/>
      <c r="H2218" s="626"/>
      <c r="I2218" s="626"/>
      <c r="J2218" s="626"/>
      <c r="K2218" s="627"/>
      <c r="L2218" s="677"/>
      <c r="M2218" s="626"/>
      <c r="N2218" s="626"/>
      <c r="O2218" s="626"/>
      <c r="P2218" s="626"/>
      <c r="Q2218" s="626"/>
      <c r="R2218" s="626"/>
      <c r="S2218" s="626"/>
      <c r="T2218" s="626"/>
      <c r="U2218" s="626"/>
      <c r="V2218" s="626"/>
      <c r="W2218" s="626"/>
      <c r="X2218" s="626"/>
      <c r="Y2218" s="626"/>
      <c r="Z2218" s="626"/>
      <c r="AA2218" s="626"/>
      <c r="AB2218" s="626"/>
      <c r="AC2218" s="626"/>
      <c r="AD2218" s="626"/>
      <c r="AE2218" s="626"/>
      <c r="AF2218" s="626"/>
    </row>
    <row r="2219" spans="1:32" x14ac:dyDescent="0.25">
      <c r="A2219" s="626"/>
      <c r="B2219" s="626"/>
      <c r="F2219" s="626"/>
      <c r="H2219" s="626"/>
      <c r="I2219" s="626"/>
      <c r="J2219" s="626"/>
      <c r="K2219" s="627"/>
      <c r="L2219" s="677"/>
      <c r="M2219" s="626"/>
      <c r="N2219" s="626"/>
      <c r="O2219" s="626"/>
      <c r="P2219" s="626"/>
      <c r="Q2219" s="626"/>
      <c r="R2219" s="626"/>
      <c r="S2219" s="626"/>
      <c r="T2219" s="626"/>
      <c r="U2219" s="626"/>
      <c r="V2219" s="626"/>
      <c r="W2219" s="626"/>
      <c r="X2219" s="626"/>
      <c r="Y2219" s="626"/>
      <c r="Z2219" s="626"/>
      <c r="AA2219" s="626"/>
      <c r="AB2219" s="626"/>
      <c r="AC2219" s="626"/>
      <c r="AD2219" s="626"/>
      <c r="AE2219" s="626"/>
      <c r="AF2219" s="626"/>
    </row>
    <row r="2220" spans="1:32" x14ac:dyDescent="0.25">
      <c r="A2220" s="626"/>
      <c r="B2220" s="626"/>
      <c r="F2220" s="626"/>
      <c r="H2220" s="626"/>
      <c r="I2220" s="626"/>
      <c r="J2220" s="626"/>
      <c r="K2220" s="627"/>
      <c r="L2220" s="677"/>
      <c r="M2220" s="626"/>
      <c r="N2220" s="626"/>
      <c r="O2220" s="626"/>
      <c r="P2220" s="626"/>
      <c r="Q2220" s="626"/>
      <c r="R2220" s="626"/>
      <c r="S2220" s="626"/>
      <c r="T2220" s="626"/>
      <c r="U2220" s="626"/>
      <c r="V2220" s="626"/>
      <c r="W2220" s="626"/>
      <c r="X2220" s="626"/>
      <c r="Y2220" s="626"/>
      <c r="Z2220" s="626"/>
      <c r="AA2220" s="626"/>
      <c r="AB2220" s="626"/>
      <c r="AC2220" s="626"/>
      <c r="AD2220" s="626"/>
      <c r="AE2220" s="626"/>
      <c r="AF2220" s="626"/>
    </row>
    <row r="2221" spans="1:32" x14ac:dyDescent="0.25">
      <c r="A2221" s="626"/>
      <c r="B2221" s="626"/>
      <c r="F2221" s="626"/>
      <c r="H2221" s="626"/>
      <c r="I2221" s="626"/>
      <c r="J2221" s="626"/>
      <c r="K2221" s="627"/>
      <c r="L2221" s="677"/>
      <c r="M2221" s="626"/>
      <c r="N2221" s="626"/>
      <c r="O2221" s="626"/>
      <c r="P2221" s="626"/>
      <c r="Q2221" s="626"/>
      <c r="R2221" s="626"/>
      <c r="S2221" s="626"/>
      <c r="T2221" s="626"/>
      <c r="U2221" s="626"/>
      <c r="V2221" s="626"/>
      <c r="W2221" s="626"/>
      <c r="X2221" s="626"/>
      <c r="Y2221" s="626"/>
      <c r="Z2221" s="626"/>
      <c r="AA2221" s="626"/>
      <c r="AB2221" s="626"/>
      <c r="AC2221" s="626"/>
      <c r="AD2221" s="626"/>
      <c r="AE2221" s="626"/>
      <c r="AF2221" s="626"/>
    </row>
    <row r="2222" spans="1:32" x14ac:dyDescent="0.25">
      <c r="A2222" s="626"/>
      <c r="B2222" s="626"/>
      <c r="F2222" s="626"/>
      <c r="H2222" s="626"/>
      <c r="I2222" s="626"/>
      <c r="J2222" s="626"/>
      <c r="K2222" s="627"/>
      <c r="L2222" s="677"/>
      <c r="M2222" s="626"/>
      <c r="N2222" s="626"/>
      <c r="O2222" s="626"/>
      <c r="P2222" s="626"/>
      <c r="Q2222" s="626"/>
      <c r="R2222" s="626"/>
      <c r="S2222" s="626"/>
      <c r="T2222" s="626"/>
      <c r="U2222" s="626"/>
      <c r="V2222" s="626"/>
      <c r="W2222" s="626"/>
      <c r="X2222" s="626"/>
      <c r="Y2222" s="626"/>
      <c r="Z2222" s="626"/>
      <c r="AA2222" s="626"/>
      <c r="AB2222" s="626"/>
      <c r="AC2222" s="626"/>
      <c r="AD2222" s="626"/>
      <c r="AE2222" s="626"/>
      <c r="AF2222" s="626"/>
    </row>
    <row r="2223" spans="1:32" x14ac:dyDescent="0.25">
      <c r="A2223" s="626"/>
      <c r="B2223" s="626"/>
      <c r="F2223" s="626"/>
      <c r="H2223" s="626"/>
      <c r="I2223" s="626"/>
      <c r="J2223" s="626"/>
      <c r="K2223" s="627"/>
      <c r="L2223" s="677"/>
      <c r="M2223" s="626"/>
      <c r="N2223" s="626"/>
      <c r="O2223" s="626"/>
      <c r="P2223" s="626"/>
      <c r="Q2223" s="626"/>
      <c r="R2223" s="626"/>
      <c r="S2223" s="626"/>
      <c r="T2223" s="626"/>
      <c r="U2223" s="626"/>
      <c r="V2223" s="626"/>
      <c r="W2223" s="626"/>
      <c r="X2223" s="626"/>
      <c r="Y2223" s="626"/>
      <c r="Z2223" s="626"/>
      <c r="AA2223" s="626"/>
      <c r="AB2223" s="626"/>
      <c r="AC2223" s="626"/>
      <c r="AD2223" s="626"/>
      <c r="AE2223" s="626"/>
      <c r="AF2223" s="626"/>
    </row>
    <row r="2224" spans="1:32" x14ac:dyDescent="0.25">
      <c r="A2224" s="626"/>
      <c r="B2224" s="626"/>
      <c r="F2224" s="626"/>
      <c r="H2224" s="626"/>
      <c r="I2224" s="626"/>
      <c r="J2224" s="626"/>
      <c r="K2224" s="627"/>
      <c r="L2224" s="677"/>
      <c r="M2224" s="626"/>
      <c r="N2224" s="626"/>
      <c r="O2224" s="626"/>
      <c r="P2224" s="626"/>
      <c r="Q2224" s="626"/>
      <c r="R2224" s="626"/>
      <c r="S2224" s="626"/>
      <c r="T2224" s="626"/>
      <c r="U2224" s="626"/>
      <c r="V2224" s="626"/>
      <c r="W2224" s="626"/>
      <c r="X2224" s="626"/>
      <c r="Y2224" s="626"/>
      <c r="Z2224" s="626"/>
      <c r="AA2224" s="626"/>
      <c r="AB2224" s="626"/>
      <c r="AC2224" s="626"/>
      <c r="AD2224" s="626"/>
      <c r="AE2224" s="626"/>
      <c r="AF2224" s="626"/>
    </row>
    <row r="2225" spans="1:32" x14ac:dyDescent="0.25">
      <c r="A2225" s="626"/>
      <c r="B2225" s="626"/>
      <c r="F2225" s="626"/>
      <c r="H2225" s="626"/>
      <c r="I2225" s="626"/>
      <c r="J2225" s="626"/>
      <c r="K2225" s="627"/>
      <c r="L2225" s="677"/>
      <c r="M2225" s="626"/>
      <c r="N2225" s="626"/>
      <c r="O2225" s="626"/>
      <c r="P2225" s="626"/>
      <c r="Q2225" s="626"/>
      <c r="R2225" s="626"/>
      <c r="S2225" s="626"/>
      <c r="T2225" s="626"/>
      <c r="U2225" s="626"/>
      <c r="V2225" s="626"/>
      <c r="W2225" s="626"/>
      <c r="X2225" s="626"/>
      <c r="Y2225" s="626"/>
      <c r="Z2225" s="626"/>
      <c r="AA2225" s="626"/>
      <c r="AB2225" s="626"/>
      <c r="AC2225" s="626"/>
      <c r="AD2225" s="626"/>
      <c r="AE2225" s="626"/>
      <c r="AF2225" s="626"/>
    </row>
    <row r="2226" spans="1:32" x14ac:dyDescent="0.25">
      <c r="A2226" s="626"/>
      <c r="B2226" s="626"/>
      <c r="F2226" s="626"/>
      <c r="H2226" s="626"/>
      <c r="I2226" s="626"/>
      <c r="J2226" s="626"/>
      <c r="K2226" s="627"/>
      <c r="L2226" s="677"/>
      <c r="M2226" s="626"/>
      <c r="N2226" s="626"/>
      <c r="O2226" s="626"/>
      <c r="P2226" s="626"/>
      <c r="Q2226" s="626"/>
      <c r="R2226" s="626"/>
      <c r="S2226" s="626"/>
      <c r="T2226" s="626"/>
      <c r="U2226" s="626"/>
      <c r="V2226" s="626"/>
      <c r="W2226" s="626"/>
      <c r="X2226" s="626"/>
      <c r="Y2226" s="626"/>
      <c r="Z2226" s="626"/>
      <c r="AA2226" s="626"/>
      <c r="AB2226" s="626"/>
      <c r="AC2226" s="626"/>
      <c r="AD2226" s="626"/>
      <c r="AE2226" s="626"/>
      <c r="AF2226" s="626"/>
    </row>
    <row r="2227" spans="1:32" x14ac:dyDescent="0.25">
      <c r="A2227" s="626"/>
      <c r="B2227" s="626"/>
      <c r="F2227" s="626"/>
      <c r="H2227" s="626"/>
      <c r="I2227" s="626"/>
      <c r="J2227" s="626"/>
      <c r="K2227" s="627"/>
      <c r="L2227" s="677"/>
      <c r="M2227" s="626"/>
      <c r="N2227" s="626"/>
      <c r="O2227" s="626"/>
      <c r="P2227" s="626"/>
      <c r="Q2227" s="626"/>
      <c r="R2227" s="626"/>
      <c r="S2227" s="626"/>
      <c r="T2227" s="626"/>
      <c r="U2227" s="626"/>
      <c r="V2227" s="626"/>
      <c r="W2227" s="626"/>
      <c r="X2227" s="626"/>
      <c r="Y2227" s="626"/>
      <c r="Z2227" s="626"/>
      <c r="AA2227" s="626"/>
      <c r="AB2227" s="626"/>
      <c r="AC2227" s="626"/>
      <c r="AD2227" s="626"/>
      <c r="AE2227" s="626"/>
      <c r="AF2227" s="626"/>
    </row>
    <row r="2228" spans="1:32" x14ac:dyDescent="0.25">
      <c r="A2228" s="626"/>
      <c r="B2228" s="626"/>
      <c r="F2228" s="626"/>
      <c r="H2228" s="626"/>
      <c r="I2228" s="626"/>
      <c r="J2228" s="626"/>
      <c r="K2228" s="627"/>
      <c r="L2228" s="677"/>
      <c r="M2228" s="626"/>
      <c r="N2228" s="626"/>
      <c r="O2228" s="626"/>
      <c r="P2228" s="626"/>
      <c r="Q2228" s="626"/>
      <c r="R2228" s="626"/>
      <c r="S2228" s="626"/>
      <c r="T2228" s="626"/>
      <c r="U2228" s="626"/>
      <c r="V2228" s="626"/>
      <c r="W2228" s="626"/>
      <c r="X2228" s="626"/>
      <c r="Y2228" s="626"/>
      <c r="Z2228" s="626"/>
      <c r="AA2228" s="626"/>
      <c r="AB2228" s="626"/>
      <c r="AC2228" s="626"/>
      <c r="AD2228" s="626"/>
      <c r="AE2228" s="626"/>
      <c r="AF2228" s="626"/>
    </row>
    <row r="2229" spans="1:32" x14ac:dyDescent="0.25">
      <c r="A2229" s="626"/>
      <c r="B2229" s="626"/>
      <c r="F2229" s="626"/>
      <c r="H2229" s="626"/>
      <c r="I2229" s="626"/>
      <c r="J2229" s="626"/>
      <c r="K2229" s="627"/>
      <c r="L2229" s="677"/>
      <c r="M2229" s="626"/>
      <c r="N2229" s="626"/>
      <c r="O2229" s="626"/>
      <c r="P2229" s="626"/>
      <c r="Q2229" s="626"/>
      <c r="R2229" s="626"/>
      <c r="S2229" s="626"/>
      <c r="T2229" s="626"/>
      <c r="U2229" s="626"/>
      <c r="V2229" s="626"/>
      <c r="W2229" s="626"/>
      <c r="X2229" s="626"/>
      <c r="Y2229" s="626"/>
      <c r="Z2229" s="626"/>
      <c r="AA2229" s="626"/>
      <c r="AB2229" s="626"/>
      <c r="AC2229" s="626"/>
      <c r="AD2229" s="626"/>
      <c r="AE2229" s="626"/>
      <c r="AF2229" s="626"/>
    </row>
    <row r="2230" spans="1:32" x14ac:dyDescent="0.25">
      <c r="A2230" s="626"/>
      <c r="B2230" s="626"/>
      <c r="F2230" s="626"/>
      <c r="H2230" s="626"/>
      <c r="I2230" s="626"/>
      <c r="J2230" s="626"/>
      <c r="K2230" s="627"/>
      <c r="L2230" s="677"/>
      <c r="M2230" s="626"/>
      <c r="N2230" s="626"/>
      <c r="O2230" s="626"/>
      <c r="P2230" s="626"/>
      <c r="Q2230" s="626"/>
      <c r="R2230" s="626"/>
      <c r="S2230" s="626"/>
      <c r="T2230" s="626"/>
      <c r="U2230" s="626"/>
      <c r="V2230" s="626"/>
      <c r="W2230" s="626"/>
      <c r="X2230" s="626"/>
      <c r="Y2230" s="626"/>
      <c r="Z2230" s="626"/>
      <c r="AA2230" s="626"/>
      <c r="AB2230" s="626"/>
      <c r="AC2230" s="626"/>
      <c r="AD2230" s="626"/>
      <c r="AE2230" s="626"/>
      <c r="AF2230" s="626"/>
    </row>
    <row r="2231" spans="1:32" x14ac:dyDescent="0.25">
      <c r="A2231" s="626"/>
      <c r="B2231" s="626"/>
      <c r="F2231" s="626"/>
      <c r="H2231" s="626"/>
      <c r="I2231" s="626"/>
      <c r="J2231" s="626"/>
      <c r="K2231" s="627"/>
      <c r="L2231" s="677"/>
      <c r="M2231" s="626"/>
      <c r="N2231" s="626"/>
      <c r="O2231" s="626"/>
      <c r="P2231" s="626"/>
      <c r="Q2231" s="626"/>
      <c r="R2231" s="626"/>
      <c r="S2231" s="626"/>
      <c r="T2231" s="626"/>
      <c r="U2231" s="626"/>
      <c r="V2231" s="626"/>
      <c r="W2231" s="626"/>
      <c r="X2231" s="626"/>
      <c r="Y2231" s="626"/>
      <c r="Z2231" s="626"/>
      <c r="AA2231" s="626"/>
      <c r="AB2231" s="626"/>
      <c r="AC2231" s="626"/>
      <c r="AD2231" s="626"/>
      <c r="AE2231" s="626"/>
      <c r="AF2231" s="626"/>
    </row>
    <row r="2232" spans="1:32" x14ac:dyDescent="0.25">
      <c r="A2232" s="626"/>
      <c r="B2232" s="626"/>
      <c r="F2232" s="626"/>
      <c r="H2232" s="626"/>
      <c r="I2232" s="626"/>
      <c r="J2232" s="626"/>
      <c r="K2232" s="627"/>
      <c r="L2232" s="677"/>
      <c r="M2232" s="626"/>
      <c r="N2232" s="626"/>
      <c r="O2232" s="626"/>
      <c r="P2232" s="626"/>
      <c r="Q2232" s="626"/>
      <c r="R2232" s="626"/>
      <c r="S2232" s="626"/>
      <c r="T2232" s="626"/>
      <c r="U2232" s="626"/>
      <c r="V2232" s="626"/>
      <c r="W2232" s="626"/>
      <c r="X2232" s="626"/>
      <c r="Y2232" s="626"/>
      <c r="Z2232" s="626"/>
      <c r="AA2232" s="626"/>
      <c r="AB2232" s="626"/>
      <c r="AC2232" s="626"/>
      <c r="AD2232" s="626"/>
      <c r="AE2232" s="626"/>
      <c r="AF2232" s="626"/>
    </row>
    <row r="2233" spans="1:32" x14ac:dyDescent="0.25">
      <c r="A2233" s="626"/>
      <c r="B2233" s="626"/>
      <c r="F2233" s="626"/>
      <c r="H2233" s="626"/>
      <c r="I2233" s="626"/>
      <c r="J2233" s="626"/>
      <c r="K2233" s="627"/>
      <c r="L2233" s="677"/>
      <c r="M2233" s="626"/>
      <c r="N2233" s="626"/>
      <c r="O2233" s="626"/>
      <c r="P2233" s="626"/>
      <c r="Q2233" s="626"/>
      <c r="R2233" s="626"/>
      <c r="S2233" s="626"/>
      <c r="T2233" s="626"/>
      <c r="U2233" s="626"/>
      <c r="V2233" s="626"/>
      <c r="W2233" s="626"/>
      <c r="X2233" s="626"/>
      <c r="Y2233" s="626"/>
      <c r="Z2233" s="626"/>
      <c r="AA2233" s="626"/>
      <c r="AB2233" s="626"/>
      <c r="AC2233" s="626"/>
      <c r="AD2233" s="626"/>
      <c r="AE2233" s="626"/>
      <c r="AF2233" s="626"/>
    </row>
    <row r="2234" spans="1:32" x14ac:dyDescent="0.25">
      <c r="A2234" s="626"/>
      <c r="B2234" s="626"/>
      <c r="F2234" s="626"/>
      <c r="H2234" s="626"/>
      <c r="I2234" s="626"/>
      <c r="J2234" s="626"/>
      <c r="K2234" s="627"/>
      <c r="L2234" s="677"/>
      <c r="M2234" s="626"/>
      <c r="N2234" s="626"/>
      <c r="O2234" s="626"/>
      <c r="P2234" s="626"/>
      <c r="Q2234" s="626"/>
      <c r="R2234" s="626"/>
      <c r="S2234" s="626"/>
      <c r="T2234" s="626"/>
      <c r="U2234" s="626"/>
      <c r="V2234" s="626"/>
      <c r="W2234" s="626"/>
      <c r="X2234" s="626"/>
      <c r="Y2234" s="626"/>
      <c r="Z2234" s="626"/>
      <c r="AA2234" s="626"/>
      <c r="AB2234" s="626"/>
      <c r="AC2234" s="626"/>
      <c r="AD2234" s="626"/>
      <c r="AE2234" s="626"/>
      <c r="AF2234" s="626"/>
    </row>
    <row r="2235" spans="1:32" x14ac:dyDescent="0.25">
      <c r="A2235" s="626"/>
      <c r="B2235" s="626"/>
      <c r="F2235" s="626"/>
      <c r="H2235" s="626"/>
      <c r="I2235" s="626"/>
      <c r="J2235" s="626"/>
      <c r="K2235" s="627"/>
      <c r="L2235" s="677"/>
      <c r="M2235" s="626"/>
      <c r="N2235" s="626"/>
      <c r="O2235" s="626"/>
      <c r="P2235" s="626"/>
      <c r="Q2235" s="626"/>
      <c r="R2235" s="626"/>
      <c r="S2235" s="626"/>
      <c r="T2235" s="626"/>
      <c r="U2235" s="626"/>
      <c r="V2235" s="626"/>
      <c r="W2235" s="626"/>
      <c r="X2235" s="626"/>
      <c r="Y2235" s="626"/>
      <c r="Z2235" s="626"/>
      <c r="AA2235" s="626"/>
      <c r="AB2235" s="626"/>
      <c r="AC2235" s="626"/>
      <c r="AD2235" s="626"/>
      <c r="AE2235" s="626"/>
      <c r="AF2235" s="626"/>
    </row>
    <row r="2236" spans="1:32" x14ac:dyDescent="0.25">
      <c r="A2236" s="626"/>
      <c r="B2236" s="626"/>
      <c r="F2236" s="626"/>
      <c r="H2236" s="626"/>
      <c r="I2236" s="626"/>
      <c r="J2236" s="626"/>
      <c r="K2236" s="627"/>
      <c r="L2236" s="677"/>
      <c r="M2236" s="626"/>
      <c r="N2236" s="626"/>
      <c r="O2236" s="626"/>
      <c r="P2236" s="626"/>
      <c r="Q2236" s="626"/>
      <c r="R2236" s="626"/>
      <c r="S2236" s="626"/>
      <c r="T2236" s="626"/>
      <c r="U2236" s="626"/>
      <c r="V2236" s="626"/>
      <c r="W2236" s="626"/>
      <c r="X2236" s="626"/>
      <c r="Y2236" s="626"/>
      <c r="Z2236" s="626"/>
      <c r="AA2236" s="626"/>
      <c r="AB2236" s="626"/>
      <c r="AC2236" s="626"/>
      <c r="AD2236" s="626"/>
      <c r="AE2236" s="626"/>
      <c r="AF2236" s="626"/>
    </row>
    <row r="2237" spans="1:32" x14ac:dyDescent="0.25">
      <c r="A2237" s="626"/>
      <c r="B2237" s="626"/>
      <c r="F2237" s="626"/>
      <c r="H2237" s="626"/>
      <c r="I2237" s="626"/>
      <c r="J2237" s="626"/>
      <c r="K2237" s="627"/>
      <c r="L2237" s="677"/>
      <c r="M2237" s="626"/>
      <c r="N2237" s="626"/>
      <c r="O2237" s="626"/>
      <c r="P2237" s="626"/>
      <c r="Q2237" s="626"/>
      <c r="R2237" s="626"/>
      <c r="S2237" s="626"/>
      <c r="T2237" s="626"/>
      <c r="U2237" s="626"/>
      <c r="V2237" s="626"/>
      <c r="W2237" s="626"/>
      <c r="X2237" s="626"/>
      <c r="Y2237" s="626"/>
      <c r="Z2237" s="626"/>
      <c r="AA2237" s="626"/>
      <c r="AB2237" s="626"/>
      <c r="AC2237" s="626"/>
      <c r="AD2237" s="626"/>
      <c r="AE2237" s="626"/>
      <c r="AF2237" s="626"/>
    </row>
    <row r="2238" spans="1:32" x14ac:dyDescent="0.25">
      <c r="A2238" s="626"/>
      <c r="B2238" s="626"/>
      <c r="F2238" s="626"/>
      <c r="H2238" s="626"/>
      <c r="I2238" s="626"/>
      <c r="J2238" s="626"/>
      <c r="K2238" s="627"/>
      <c r="L2238" s="677"/>
      <c r="M2238" s="626"/>
      <c r="N2238" s="626"/>
      <c r="O2238" s="626"/>
      <c r="P2238" s="626"/>
      <c r="Q2238" s="626"/>
      <c r="R2238" s="626"/>
      <c r="S2238" s="626"/>
      <c r="T2238" s="626"/>
      <c r="U2238" s="626"/>
      <c r="V2238" s="626"/>
      <c r="W2238" s="626"/>
      <c r="X2238" s="626"/>
      <c r="Y2238" s="626"/>
      <c r="Z2238" s="626"/>
      <c r="AA2238" s="626"/>
      <c r="AB2238" s="626"/>
      <c r="AC2238" s="626"/>
      <c r="AD2238" s="626"/>
      <c r="AE2238" s="626"/>
      <c r="AF2238" s="626"/>
    </row>
    <row r="2239" spans="1:32" x14ac:dyDescent="0.25">
      <c r="A2239" s="626"/>
      <c r="B2239" s="626"/>
      <c r="F2239" s="626"/>
      <c r="H2239" s="626"/>
      <c r="I2239" s="626"/>
      <c r="J2239" s="626"/>
      <c r="K2239" s="627"/>
      <c r="L2239" s="677"/>
      <c r="M2239" s="626"/>
      <c r="N2239" s="626"/>
      <c r="O2239" s="626"/>
      <c r="P2239" s="626"/>
      <c r="Q2239" s="626"/>
      <c r="R2239" s="626"/>
      <c r="S2239" s="626"/>
      <c r="T2239" s="626"/>
      <c r="U2239" s="626"/>
      <c r="V2239" s="626"/>
      <c r="W2239" s="626"/>
      <c r="X2239" s="626"/>
      <c r="Y2239" s="626"/>
      <c r="Z2239" s="626"/>
      <c r="AA2239" s="626"/>
      <c r="AB2239" s="626"/>
      <c r="AC2239" s="626"/>
      <c r="AD2239" s="626"/>
      <c r="AE2239" s="626"/>
      <c r="AF2239" s="626"/>
    </row>
    <row r="2240" spans="1:32" x14ac:dyDescent="0.25">
      <c r="A2240" s="626"/>
      <c r="B2240" s="626"/>
      <c r="F2240" s="626"/>
      <c r="H2240" s="626"/>
      <c r="I2240" s="626"/>
      <c r="J2240" s="626"/>
      <c r="K2240" s="627"/>
      <c r="L2240" s="677"/>
      <c r="M2240" s="626"/>
      <c r="N2240" s="626"/>
      <c r="O2240" s="626"/>
      <c r="P2240" s="626"/>
      <c r="Q2240" s="626"/>
      <c r="R2240" s="626"/>
      <c r="S2240" s="626"/>
      <c r="T2240" s="626"/>
      <c r="U2240" s="626"/>
      <c r="V2240" s="626"/>
      <c r="W2240" s="626"/>
      <c r="X2240" s="626"/>
      <c r="Y2240" s="626"/>
      <c r="Z2240" s="626"/>
      <c r="AA2240" s="626"/>
      <c r="AB2240" s="626"/>
      <c r="AC2240" s="626"/>
      <c r="AD2240" s="626"/>
      <c r="AE2240" s="626"/>
      <c r="AF2240" s="626"/>
    </row>
    <row r="2241" spans="1:32" x14ac:dyDescent="0.25">
      <c r="A2241" s="626"/>
      <c r="B2241" s="626"/>
      <c r="F2241" s="626"/>
      <c r="H2241" s="626"/>
      <c r="I2241" s="626"/>
      <c r="J2241" s="626"/>
      <c r="K2241" s="627"/>
      <c r="L2241" s="677"/>
      <c r="M2241" s="626"/>
      <c r="N2241" s="626"/>
      <c r="O2241" s="626"/>
      <c r="P2241" s="626"/>
      <c r="Q2241" s="626"/>
      <c r="R2241" s="626"/>
      <c r="S2241" s="626"/>
      <c r="T2241" s="626"/>
      <c r="U2241" s="626"/>
      <c r="V2241" s="626"/>
      <c r="W2241" s="626"/>
      <c r="X2241" s="626"/>
      <c r="Y2241" s="626"/>
      <c r="Z2241" s="626"/>
      <c r="AA2241" s="626"/>
      <c r="AB2241" s="626"/>
      <c r="AC2241" s="626"/>
      <c r="AD2241" s="626"/>
      <c r="AE2241" s="626"/>
      <c r="AF2241" s="626"/>
    </row>
    <row r="2242" spans="1:32" x14ac:dyDescent="0.25">
      <c r="A2242" s="626"/>
      <c r="B2242" s="626"/>
      <c r="F2242" s="626"/>
      <c r="H2242" s="626"/>
      <c r="I2242" s="626"/>
      <c r="J2242" s="626"/>
      <c r="K2242" s="627"/>
      <c r="L2242" s="677"/>
      <c r="M2242" s="626"/>
      <c r="N2242" s="626"/>
      <c r="O2242" s="626"/>
      <c r="P2242" s="626"/>
      <c r="Q2242" s="626"/>
      <c r="R2242" s="626"/>
      <c r="S2242" s="626"/>
      <c r="T2242" s="626"/>
      <c r="U2242" s="626"/>
      <c r="V2242" s="626"/>
      <c r="W2242" s="626"/>
      <c r="X2242" s="626"/>
      <c r="Y2242" s="626"/>
      <c r="Z2242" s="626"/>
      <c r="AA2242" s="626"/>
      <c r="AB2242" s="626"/>
      <c r="AC2242" s="626"/>
      <c r="AD2242" s="626"/>
      <c r="AE2242" s="626"/>
      <c r="AF2242" s="626"/>
    </row>
    <row r="2243" spans="1:32" x14ac:dyDescent="0.25">
      <c r="A2243" s="626"/>
      <c r="B2243" s="626"/>
      <c r="F2243" s="626"/>
      <c r="H2243" s="626"/>
      <c r="I2243" s="626"/>
      <c r="J2243" s="626"/>
      <c r="K2243" s="627"/>
      <c r="L2243" s="677"/>
      <c r="M2243" s="626"/>
      <c r="N2243" s="626"/>
      <c r="O2243" s="626"/>
      <c r="P2243" s="626"/>
      <c r="Q2243" s="626"/>
      <c r="R2243" s="626"/>
      <c r="S2243" s="626"/>
      <c r="T2243" s="626"/>
      <c r="U2243" s="626"/>
      <c r="V2243" s="626"/>
      <c r="W2243" s="626"/>
      <c r="X2243" s="626"/>
      <c r="Y2243" s="626"/>
      <c r="Z2243" s="626"/>
      <c r="AA2243" s="626"/>
      <c r="AB2243" s="626"/>
      <c r="AC2243" s="626"/>
      <c r="AD2243" s="626"/>
      <c r="AE2243" s="626"/>
      <c r="AF2243" s="626"/>
    </row>
    <row r="2244" spans="1:32" x14ac:dyDescent="0.25">
      <c r="A2244" s="626"/>
      <c r="B2244" s="626"/>
      <c r="F2244" s="626"/>
      <c r="H2244" s="626"/>
      <c r="I2244" s="626"/>
      <c r="J2244" s="626"/>
      <c r="K2244" s="627"/>
      <c r="L2244" s="677"/>
      <c r="M2244" s="626"/>
      <c r="N2244" s="626"/>
      <c r="O2244" s="626"/>
      <c r="P2244" s="626"/>
      <c r="Q2244" s="626"/>
      <c r="R2244" s="626"/>
      <c r="S2244" s="626"/>
      <c r="T2244" s="626"/>
      <c r="U2244" s="626"/>
      <c r="V2244" s="626"/>
      <c r="W2244" s="626"/>
      <c r="X2244" s="626"/>
      <c r="Y2244" s="626"/>
      <c r="Z2244" s="626"/>
      <c r="AA2244" s="626"/>
      <c r="AB2244" s="626"/>
      <c r="AC2244" s="626"/>
      <c r="AD2244" s="626"/>
      <c r="AE2244" s="626"/>
      <c r="AF2244" s="626"/>
    </row>
    <row r="2245" spans="1:32" x14ac:dyDescent="0.25">
      <c r="A2245" s="626"/>
      <c r="B2245" s="626"/>
      <c r="F2245" s="626"/>
      <c r="H2245" s="626"/>
      <c r="I2245" s="626"/>
      <c r="J2245" s="626"/>
      <c r="K2245" s="627"/>
      <c r="L2245" s="677"/>
      <c r="M2245" s="626"/>
      <c r="N2245" s="626"/>
      <c r="O2245" s="626"/>
      <c r="P2245" s="626"/>
      <c r="Q2245" s="626"/>
      <c r="R2245" s="626"/>
      <c r="S2245" s="626"/>
      <c r="T2245" s="626"/>
      <c r="U2245" s="626"/>
      <c r="V2245" s="626"/>
      <c r="W2245" s="626"/>
      <c r="X2245" s="626"/>
      <c r="Y2245" s="626"/>
      <c r="Z2245" s="626"/>
      <c r="AA2245" s="626"/>
      <c r="AB2245" s="626"/>
      <c r="AC2245" s="626"/>
      <c r="AD2245" s="626"/>
      <c r="AE2245" s="626"/>
      <c r="AF2245" s="626"/>
    </row>
    <row r="2246" spans="1:32" x14ac:dyDescent="0.25">
      <c r="A2246" s="626"/>
      <c r="B2246" s="626"/>
      <c r="F2246" s="626"/>
      <c r="H2246" s="626"/>
      <c r="I2246" s="626"/>
      <c r="J2246" s="626"/>
      <c r="K2246" s="627"/>
      <c r="L2246" s="677"/>
      <c r="M2246" s="626"/>
      <c r="N2246" s="626"/>
      <c r="O2246" s="626"/>
      <c r="P2246" s="626"/>
      <c r="Q2246" s="626"/>
      <c r="R2246" s="626"/>
      <c r="S2246" s="626"/>
      <c r="T2246" s="626"/>
      <c r="U2246" s="626"/>
      <c r="V2246" s="626"/>
      <c r="W2246" s="626"/>
      <c r="X2246" s="626"/>
      <c r="Y2246" s="626"/>
      <c r="Z2246" s="626"/>
      <c r="AA2246" s="626"/>
      <c r="AB2246" s="626"/>
      <c r="AC2246" s="626"/>
      <c r="AD2246" s="626"/>
      <c r="AE2246" s="626"/>
      <c r="AF2246" s="626"/>
    </row>
    <row r="2247" spans="1:32" x14ac:dyDescent="0.25">
      <c r="A2247" s="626"/>
      <c r="B2247" s="626"/>
      <c r="F2247" s="626"/>
      <c r="H2247" s="626"/>
      <c r="I2247" s="626"/>
      <c r="J2247" s="626"/>
      <c r="K2247" s="627"/>
      <c r="L2247" s="677"/>
      <c r="M2247" s="626"/>
      <c r="N2247" s="626"/>
      <c r="O2247" s="626"/>
      <c r="P2247" s="626"/>
      <c r="Q2247" s="626"/>
      <c r="R2247" s="626"/>
      <c r="S2247" s="626"/>
      <c r="T2247" s="626"/>
      <c r="U2247" s="626"/>
      <c r="V2247" s="626"/>
      <c r="W2247" s="626"/>
      <c r="X2247" s="626"/>
      <c r="Y2247" s="626"/>
      <c r="Z2247" s="626"/>
      <c r="AA2247" s="626"/>
      <c r="AB2247" s="626"/>
      <c r="AC2247" s="626"/>
      <c r="AD2247" s="626"/>
      <c r="AE2247" s="626"/>
      <c r="AF2247" s="626"/>
    </row>
    <row r="2248" spans="1:32" x14ac:dyDescent="0.25">
      <c r="A2248" s="626"/>
      <c r="B2248" s="626"/>
      <c r="F2248" s="626"/>
      <c r="H2248" s="626"/>
      <c r="I2248" s="626"/>
      <c r="J2248" s="626"/>
      <c r="K2248" s="627"/>
      <c r="L2248" s="677"/>
      <c r="M2248" s="626"/>
      <c r="N2248" s="626"/>
      <c r="O2248" s="626"/>
      <c r="P2248" s="626"/>
      <c r="Q2248" s="626"/>
      <c r="R2248" s="626"/>
      <c r="S2248" s="626"/>
      <c r="T2248" s="626"/>
      <c r="U2248" s="626"/>
      <c r="V2248" s="626"/>
      <c r="W2248" s="626"/>
      <c r="X2248" s="626"/>
      <c r="Y2248" s="626"/>
      <c r="Z2248" s="626"/>
      <c r="AA2248" s="626"/>
      <c r="AB2248" s="626"/>
      <c r="AC2248" s="626"/>
      <c r="AD2248" s="626"/>
      <c r="AE2248" s="626"/>
      <c r="AF2248" s="626"/>
    </row>
    <row r="2249" spans="1:32" x14ac:dyDescent="0.25">
      <c r="A2249" s="626"/>
      <c r="B2249" s="626"/>
      <c r="F2249" s="626"/>
      <c r="H2249" s="626"/>
      <c r="I2249" s="626"/>
      <c r="J2249" s="626"/>
      <c r="K2249" s="627"/>
      <c r="L2249" s="677"/>
      <c r="M2249" s="626"/>
      <c r="N2249" s="626"/>
      <c r="O2249" s="626"/>
      <c r="P2249" s="626"/>
      <c r="Q2249" s="626"/>
      <c r="R2249" s="626"/>
      <c r="S2249" s="626"/>
      <c r="T2249" s="626"/>
      <c r="U2249" s="626"/>
      <c r="V2249" s="626"/>
      <c r="W2249" s="626"/>
      <c r="X2249" s="626"/>
      <c r="Y2249" s="626"/>
      <c r="Z2249" s="626"/>
      <c r="AA2249" s="626"/>
      <c r="AB2249" s="626"/>
      <c r="AC2249" s="626"/>
      <c r="AD2249" s="626"/>
      <c r="AE2249" s="626"/>
      <c r="AF2249" s="626"/>
    </row>
    <row r="2250" spans="1:32" x14ac:dyDescent="0.25">
      <c r="A2250" s="626"/>
      <c r="B2250" s="626"/>
      <c r="F2250" s="626"/>
      <c r="H2250" s="626"/>
      <c r="I2250" s="626"/>
      <c r="J2250" s="626"/>
      <c r="K2250" s="627"/>
      <c r="L2250" s="677"/>
      <c r="M2250" s="626"/>
      <c r="N2250" s="626"/>
      <c r="O2250" s="626"/>
      <c r="P2250" s="626"/>
      <c r="Q2250" s="626"/>
      <c r="R2250" s="626"/>
      <c r="S2250" s="626"/>
      <c r="T2250" s="626"/>
      <c r="U2250" s="626"/>
      <c r="V2250" s="626"/>
      <c r="W2250" s="626"/>
      <c r="X2250" s="626"/>
      <c r="Y2250" s="626"/>
      <c r="Z2250" s="626"/>
      <c r="AA2250" s="626"/>
      <c r="AB2250" s="626"/>
      <c r="AC2250" s="626"/>
      <c r="AD2250" s="626"/>
      <c r="AE2250" s="626"/>
      <c r="AF2250" s="626"/>
    </row>
    <row r="2251" spans="1:32" x14ac:dyDescent="0.25">
      <c r="A2251" s="626"/>
      <c r="B2251" s="626"/>
      <c r="F2251" s="626"/>
      <c r="H2251" s="626"/>
      <c r="I2251" s="626"/>
      <c r="J2251" s="626"/>
      <c r="K2251" s="627"/>
      <c r="L2251" s="677"/>
      <c r="M2251" s="626"/>
      <c r="N2251" s="626"/>
      <c r="O2251" s="626"/>
      <c r="P2251" s="626"/>
      <c r="Q2251" s="626"/>
      <c r="R2251" s="626"/>
      <c r="S2251" s="626"/>
      <c r="T2251" s="626"/>
      <c r="U2251" s="626"/>
      <c r="V2251" s="626"/>
      <c r="W2251" s="626"/>
      <c r="X2251" s="626"/>
      <c r="Y2251" s="626"/>
      <c r="Z2251" s="626"/>
      <c r="AA2251" s="626"/>
      <c r="AB2251" s="626"/>
      <c r="AC2251" s="626"/>
      <c r="AD2251" s="626"/>
      <c r="AE2251" s="626"/>
      <c r="AF2251" s="626"/>
    </row>
    <row r="2252" spans="1:32" x14ac:dyDescent="0.25">
      <c r="A2252" s="626"/>
      <c r="B2252" s="626"/>
      <c r="F2252" s="626"/>
      <c r="H2252" s="626"/>
      <c r="I2252" s="626"/>
      <c r="J2252" s="626"/>
      <c r="K2252" s="627"/>
      <c r="L2252" s="677"/>
      <c r="M2252" s="626"/>
      <c r="N2252" s="626"/>
      <c r="O2252" s="626"/>
      <c r="P2252" s="626"/>
      <c r="Q2252" s="626"/>
      <c r="R2252" s="626"/>
      <c r="S2252" s="626"/>
      <c r="T2252" s="626"/>
      <c r="U2252" s="626"/>
      <c r="V2252" s="626"/>
      <c r="W2252" s="626"/>
      <c r="X2252" s="626"/>
      <c r="Y2252" s="626"/>
      <c r="Z2252" s="626"/>
      <c r="AA2252" s="626"/>
      <c r="AB2252" s="626"/>
      <c r="AC2252" s="626"/>
      <c r="AD2252" s="626"/>
      <c r="AE2252" s="626"/>
      <c r="AF2252" s="626"/>
    </row>
    <row r="2253" spans="1:32" x14ac:dyDescent="0.25">
      <c r="A2253" s="626"/>
      <c r="B2253" s="626"/>
      <c r="F2253" s="626"/>
      <c r="H2253" s="626"/>
      <c r="I2253" s="626"/>
      <c r="J2253" s="626"/>
      <c r="K2253" s="627"/>
      <c r="L2253" s="677"/>
      <c r="M2253" s="626"/>
      <c r="N2253" s="626"/>
      <c r="O2253" s="626"/>
      <c r="P2253" s="626"/>
      <c r="Q2253" s="626"/>
      <c r="R2253" s="626"/>
      <c r="S2253" s="626"/>
      <c r="T2253" s="626"/>
      <c r="U2253" s="626"/>
      <c r="V2253" s="626"/>
      <c r="W2253" s="626"/>
      <c r="X2253" s="626"/>
      <c r="Y2253" s="626"/>
      <c r="Z2253" s="626"/>
      <c r="AA2253" s="626"/>
      <c r="AB2253" s="626"/>
      <c r="AC2253" s="626"/>
      <c r="AD2253" s="626"/>
      <c r="AE2253" s="626"/>
      <c r="AF2253" s="626"/>
    </row>
    <row r="2254" spans="1:32" x14ac:dyDescent="0.25">
      <c r="A2254" s="626"/>
      <c r="B2254" s="626"/>
      <c r="F2254" s="626"/>
      <c r="H2254" s="626"/>
      <c r="I2254" s="626"/>
      <c r="J2254" s="626"/>
      <c r="K2254" s="627"/>
      <c r="L2254" s="677"/>
      <c r="M2254" s="626"/>
      <c r="N2254" s="626"/>
      <c r="O2254" s="626"/>
      <c r="P2254" s="626"/>
      <c r="Q2254" s="626"/>
      <c r="R2254" s="626"/>
      <c r="S2254" s="626"/>
      <c r="T2254" s="626"/>
      <c r="U2254" s="626"/>
      <c r="V2254" s="626"/>
      <c r="W2254" s="626"/>
      <c r="X2254" s="626"/>
      <c r="Y2254" s="626"/>
      <c r="Z2254" s="626"/>
      <c r="AA2254" s="626"/>
      <c r="AB2254" s="626"/>
      <c r="AC2254" s="626"/>
      <c r="AD2254" s="626"/>
      <c r="AE2254" s="626"/>
      <c r="AF2254" s="626"/>
    </row>
    <row r="2255" spans="1:32" x14ac:dyDescent="0.25">
      <c r="A2255" s="626"/>
      <c r="B2255" s="626"/>
      <c r="F2255" s="626"/>
      <c r="H2255" s="626"/>
      <c r="I2255" s="626"/>
      <c r="J2255" s="626"/>
      <c r="K2255" s="627"/>
      <c r="L2255" s="677"/>
      <c r="M2255" s="626"/>
      <c r="N2255" s="626"/>
      <c r="O2255" s="626"/>
      <c r="P2255" s="626"/>
      <c r="Q2255" s="626"/>
      <c r="R2255" s="626"/>
      <c r="S2255" s="626"/>
      <c r="T2255" s="626"/>
      <c r="U2255" s="626"/>
      <c r="V2255" s="626"/>
      <c r="W2255" s="626"/>
      <c r="X2255" s="626"/>
      <c r="Y2255" s="626"/>
      <c r="Z2255" s="626"/>
      <c r="AA2255" s="626"/>
      <c r="AB2255" s="626"/>
      <c r="AC2255" s="626"/>
      <c r="AD2255" s="626"/>
      <c r="AE2255" s="626"/>
      <c r="AF2255" s="626"/>
    </row>
    <row r="2256" spans="1:32" x14ac:dyDescent="0.25">
      <c r="A2256" s="626"/>
      <c r="B2256" s="626"/>
      <c r="F2256" s="626"/>
      <c r="H2256" s="626"/>
      <c r="I2256" s="626"/>
      <c r="J2256" s="626"/>
      <c r="K2256" s="627"/>
      <c r="L2256" s="677"/>
      <c r="M2256" s="626"/>
      <c r="N2256" s="626"/>
      <c r="O2256" s="626"/>
      <c r="P2256" s="626"/>
      <c r="Q2256" s="626"/>
      <c r="R2256" s="626"/>
      <c r="S2256" s="626"/>
      <c r="T2256" s="626"/>
      <c r="U2256" s="626"/>
      <c r="V2256" s="626"/>
      <c r="W2256" s="626"/>
      <c r="X2256" s="626"/>
      <c r="Y2256" s="626"/>
      <c r="Z2256" s="626"/>
      <c r="AA2256" s="626"/>
      <c r="AB2256" s="626"/>
      <c r="AC2256" s="626"/>
      <c r="AD2256" s="626"/>
      <c r="AE2256" s="626"/>
      <c r="AF2256" s="626"/>
    </row>
    <row r="2257" spans="1:32" x14ac:dyDescent="0.25">
      <c r="A2257" s="626"/>
      <c r="B2257" s="626"/>
      <c r="F2257" s="626"/>
      <c r="H2257" s="626"/>
      <c r="I2257" s="626"/>
      <c r="J2257" s="626"/>
      <c r="K2257" s="627"/>
      <c r="L2257" s="677"/>
      <c r="M2257" s="626"/>
      <c r="N2257" s="626"/>
      <c r="O2257" s="626"/>
      <c r="P2257" s="626"/>
      <c r="Q2257" s="626"/>
      <c r="R2257" s="626"/>
      <c r="S2257" s="626"/>
      <c r="T2257" s="626"/>
      <c r="U2257" s="626"/>
      <c r="V2257" s="626"/>
      <c r="W2257" s="626"/>
      <c r="X2257" s="626"/>
      <c r="Y2257" s="626"/>
      <c r="Z2257" s="626"/>
      <c r="AA2257" s="626"/>
      <c r="AB2257" s="626"/>
      <c r="AC2257" s="626"/>
      <c r="AD2257" s="626"/>
      <c r="AE2257" s="626"/>
      <c r="AF2257" s="626"/>
    </row>
    <row r="2258" spans="1:32" x14ac:dyDescent="0.25">
      <c r="A2258" s="626"/>
      <c r="B2258" s="626"/>
      <c r="F2258" s="626"/>
      <c r="H2258" s="626"/>
      <c r="I2258" s="626"/>
      <c r="J2258" s="626"/>
      <c r="K2258" s="627"/>
      <c r="L2258" s="677"/>
      <c r="M2258" s="626"/>
      <c r="N2258" s="626"/>
      <c r="O2258" s="626"/>
      <c r="P2258" s="626"/>
      <c r="Q2258" s="626"/>
      <c r="R2258" s="626"/>
      <c r="S2258" s="626"/>
      <c r="T2258" s="626"/>
      <c r="U2258" s="626"/>
      <c r="V2258" s="626"/>
      <c r="W2258" s="626"/>
      <c r="X2258" s="626"/>
      <c r="Y2258" s="626"/>
      <c r="Z2258" s="626"/>
      <c r="AA2258" s="626"/>
      <c r="AB2258" s="626"/>
      <c r="AC2258" s="626"/>
      <c r="AD2258" s="626"/>
      <c r="AE2258" s="626"/>
      <c r="AF2258" s="626"/>
    </row>
    <row r="2259" spans="1:32" x14ac:dyDescent="0.25">
      <c r="A2259" s="626"/>
      <c r="B2259" s="626"/>
      <c r="F2259" s="626"/>
      <c r="H2259" s="626"/>
      <c r="I2259" s="626"/>
      <c r="J2259" s="626"/>
      <c r="K2259" s="627"/>
      <c r="L2259" s="677"/>
      <c r="M2259" s="626"/>
      <c r="N2259" s="626"/>
      <c r="O2259" s="626"/>
      <c r="P2259" s="626"/>
      <c r="Q2259" s="626"/>
      <c r="R2259" s="626"/>
      <c r="S2259" s="626"/>
      <c r="T2259" s="626"/>
      <c r="U2259" s="626"/>
      <c r="V2259" s="626"/>
      <c r="W2259" s="626"/>
      <c r="X2259" s="626"/>
      <c r="Y2259" s="626"/>
      <c r="Z2259" s="626"/>
      <c r="AA2259" s="626"/>
      <c r="AB2259" s="626"/>
      <c r="AC2259" s="626"/>
      <c r="AD2259" s="626"/>
      <c r="AE2259" s="626"/>
      <c r="AF2259" s="626"/>
    </row>
    <row r="2260" spans="1:32" x14ac:dyDescent="0.25">
      <c r="A2260" s="626"/>
      <c r="B2260" s="626"/>
      <c r="F2260" s="626"/>
      <c r="H2260" s="626"/>
      <c r="I2260" s="626"/>
      <c r="J2260" s="626"/>
      <c r="K2260" s="627"/>
      <c r="L2260" s="677"/>
      <c r="M2260" s="626"/>
      <c r="N2260" s="626"/>
      <c r="O2260" s="626"/>
      <c r="P2260" s="626"/>
      <c r="Q2260" s="626"/>
      <c r="R2260" s="626"/>
      <c r="S2260" s="626"/>
      <c r="T2260" s="626"/>
      <c r="U2260" s="626"/>
      <c r="V2260" s="626"/>
      <c r="W2260" s="626"/>
      <c r="X2260" s="626"/>
      <c r="Y2260" s="626"/>
      <c r="Z2260" s="626"/>
      <c r="AA2260" s="626"/>
      <c r="AB2260" s="626"/>
      <c r="AC2260" s="626"/>
      <c r="AD2260" s="626"/>
      <c r="AE2260" s="626"/>
      <c r="AF2260" s="626"/>
    </row>
    <row r="2261" spans="1:32" x14ac:dyDescent="0.25">
      <c r="A2261" s="626"/>
      <c r="B2261" s="626"/>
      <c r="F2261" s="626"/>
      <c r="H2261" s="626"/>
      <c r="I2261" s="626"/>
      <c r="J2261" s="626"/>
      <c r="K2261" s="627"/>
      <c r="L2261" s="677"/>
      <c r="M2261" s="626"/>
      <c r="N2261" s="626"/>
      <c r="O2261" s="626"/>
      <c r="P2261" s="626"/>
      <c r="Q2261" s="626"/>
      <c r="R2261" s="626"/>
      <c r="S2261" s="626"/>
      <c r="T2261" s="626"/>
      <c r="U2261" s="626"/>
      <c r="V2261" s="626"/>
      <c r="W2261" s="626"/>
      <c r="X2261" s="626"/>
      <c r="Y2261" s="626"/>
      <c r="Z2261" s="626"/>
      <c r="AA2261" s="626"/>
      <c r="AB2261" s="626"/>
      <c r="AC2261" s="626"/>
      <c r="AD2261" s="626"/>
      <c r="AE2261" s="626"/>
      <c r="AF2261" s="626"/>
    </row>
    <row r="2262" spans="1:32" x14ac:dyDescent="0.25">
      <c r="A2262" s="626"/>
      <c r="B2262" s="626"/>
      <c r="F2262" s="626"/>
      <c r="H2262" s="626"/>
      <c r="I2262" s="626"/>
      <c r="J2262" s="626"/>
      <c r="K2262" s="627"/>
      <c r="L2262" s="677"/>
      <c r="M2262" s="626"/>
      <c r="N2262" s="626"/>
      <c r="O2262" s="626"/>
      <c r="P2262" s="626"/>
      <c r="Q2262" s="626"/>
      <c r="R2262" s="626"/>
      <c r="S2262" s="626"/>
      <c r="T2262" s="626"/>
      <c r="U2262" s="626"/>
      <c r="V2262" s="626"/>
      <c r="W2262" s="626"/>
      <c r="X2262" s="626"/>
      <c r="Y2262" s="626"/>
      <c r="Z2262" s="626"/>
      <c r="AA2262" s="626"/>
      <c r="AB2262" s="626"/>
      <c r="AC2262" s="626"/>
      <c r="AD2262" s="626"/>
      <c r="AE2262" s="626"/>
      <c r="AF2262" s="626"/>
    </row>
    <row r="2263" spans="1:32" x14ac:dyDescent="0.25">
      <c r="A2263" s="626"/>
      <c r="B2263" s="626"/>
      <c r="F2263" s="626"/>
      <c r="H2263" s="626"/>
      <c r="I2263" s="626"/>
      <c r="J2263" s="626"/>
      <c r="K2263" s="627"/>
      <c r="L2263" s="677"/>
      <c r="M2263" s="626"/>
      <c r="N2263" s="626"/>
      <c r="O2263" s="626"/>
      <c r="P2263" s="626"/>
      <c r="Q2263" s="626"/>
      <c r="R2263" s="626"/>
      <c r="S2263" s="626"/>
      <c r="T2263" s="626"/>
      <c r="U2263" s="626"/>
      <c r="V2263" s="626"/>
      <c r="W2263" s="626"/>
      <c r="X2263" s="626"/>
      <c r="Y2263" s="626"/>
      <c r="Z2263" s="626"/>
      <c r="AA2263" s="626"/>
      <c r="AB2263" s="626"/>
      <c r="AC2263" s="626"/>
      <c r="AD2263" s="626"/>
      <c r="AE2263" s="626"/>
      <c r="AF2263" s="626"/>
    </row>
    <row r="2264" spans="1:32" x14ac:dyDescent="0.25">
      <c r="A2264" s="626"/>
      <c r="B2264" s="626"/>
      <c r="F2264" s="626"/>
      <c r="H2264" s="626"/>
      <c r="I2264" s="626"/>
      <c r="J2264" s="626"/>
      <c r="K2264" s="627"/>
      <c r="L2264" s="677"/>
      <c r="M2264" s="626"/>
      <c r="N2264" s="626"/>
      <c r="O2264" s="626"/>
      <c r="P2264" s="626"/>
      <c r="Q2264" s="626"/>
      <c r="R2264" s="626"/>
      <c r="S2264" s="626"/>
      <c r="T2264" s="626"/>
      <c r="U2264" s="626"/>
      <c r="V2264" s="626"/>
      <c r="W2264" s="626"/>
      <c r="X2264" s="626"/>
      <c r="Y2264" s="626"/>
      <c r="Z2264" s="626"/>
      <c r="AA2264" s="626"/>
      <c r="AB2264" s="626"/>
      <c r="AC2264" s="626"/>
      <c r="AD2264" s="626"/>
      <c r="AE2264" s="626"/>
      <c r="AF2264" s="626"/>
    </row>
    <row r="2265" spans="1:32" x14ac:dyDescent="0.25">
      <c r="A2265" s="626"/>
      <c r="B2265" s="626"/>
      <c r="F2265" s="626"/>
      <c r="H2265" s="626"/>
      <c r="I2265" s="626"/>
      <c r="J2265" s="626"/>
      <c r="K2265" s="627"/>
      <c r="L2265" s="677"/>
      <c r="M2265" s="626"/>
      <c r="N2265" s="626"/>
      <c r="O2265" s="626"/>
      <c r="P2265" s="626"/>
      <c r="Q2265" s="626"/>
      <c r="R2265" s="626"/>
      <c r="S2265" s="626"/>
      <c r="T2265" s="626"/>
      <c r="U2265" s="626"/>
      <c r="V2265" s="626"/>
      <c r="W2265" s="626"/>
      <c r="X2265" s="626"/>
      <c r="Y2265" s="626"/>
      <c r="Z2265" s="626"/>
      <c r="AA2265" s="626"/>
      <c r="AB2265" s="626"/>
      <c r="AC2265" s="626"/>
      <c r="AD2265" s="626"/>
      <c r="AE2265" s="626"/>
      <c r="AF2265" s="626"/>
    </row>
    <row r="2266" spans="1:32" x14ac:dyDescent="0.25">
      <c r="A2266" s="626"/>
      <c r="B2266" s="626"/>
      <c r="F2266" s="626"/>
      <c r="H2266" s="626"/>
      <c r="I2266" s="626"/>
      <c r="J2266" s="626"/>
      <c r="K2266" s="627"/>
      <c r="L2266" s="677"/>
      <c r="M2266" s="626"/>
      <c r="N2266" s="626"/>
      <c r="O2266" s="626"/>
      <c r="P2266" s="626"/>
      <c r="Q2266" s="626"/>
      <c r="R2266" s="626"/>
      <c r="S2266" s="626"/>
      <c r="T2266" s="626"/>
      <c r="U2266" s="626"/>
      <c r="V2266" s="626"/>
      <c r="W2266" s="626"/>
      <c r="X2266" s="626"/>
      <c r="Y2266" s="626"/>
      <c r="Z2266" s="626"/>
      <c r="AA2266" s="626"/>
      <c r="AB2266" s="626"/>
      <c r="AC2266" s="626"/>
      <c r="AD2266" s="626"/>
      <c r="AE2266" s="626"/>
      <c r="AF2266" s="626"/>
    </row>
    <row r="2267" spans="1:32" x14ac:dyDescent="0.25">
      <c r="A2267" s="626"/>
      <c r="B2267" s="626"/>
      <c r="F2267" s="626"/>
      <c r="H2267" s="626"/>
      <c r="I2267" s="626"/>
      <c r="J2267" s="626"/>
      <c r="K2267" s="627"/>
      <c r="L2267" s="677"/>
      <c r="M2267" s="626"/>
      <c r="N2267" s="626"/>
      <c r="O2267" s="626"/>
      <c r="P2267" s="626"/>
      <c r="Q2267" s="626"/>
      <c r="R2267" s="626"/>
      <c r="S2267" s="626"/>
      <c r="T2267" s="626"/>
      <c r="U2267" s="626"/>
      <c r="V2267" s="626"/>
      <c r="W2267" s="626"/>
      <c r="X2267" s="626"/>
      <c r="Y2267" s="626"/>
      <c r="Z2267" s="626"/>
      <c r="AA2267" s="626"/>
      <c r="AB2267" s="626"/>
      <c r="AC2267" s="626"/>
      <c r="AD2267" s="626"/>
      <c r="AE2267" s="626"/>
      <c r="AF2267" s="626"/>
    </row>
    <row r="2268" spans="1:32" x14ac:dyDescent="0.25">
      <c r="A2268" s="626"/>
      <c r="B2268" s="626"/>
      <c r="F2268" s="626"/>
      <c r="H2268" s="626"/>
      <c r="I2268" s="626"/>
      <c r="J2268" s="626"/>
      <c r="K2268" s="627"/>
      <c r="L2268" s="677"/>
      <c r="M2268" s="626"/>
      <c r="N2268" s="626"/>
      <c r="O2268" s="626"/>
      <c r="P2268" s="626"/>
      <c r="Q2268" s="626"/>
      <c r="R2268" s="626"/>
      <c r="S2268" s="626"/>
      <c r="T2268" s="626"/>
      <c r="U2268" s="626"/>
      <c r="V2268" s="626"/>
      <c r="W2268" s="626"/>
      <c r="X2268" s="626"/>
      <c r="Y2268" s="626"/>
      <c r="Z2268" s="626"/>
      <c r="AA2268" s="626"/>
      <c r="AB2268" s="626"/>
      <c r="AC2268" s="626"/>
      <c r="AD2268" s="626"/>
      <c r="AE2268" s="626"/>
      <c r="AF2268" s="626"/>
    </row>
    <row r="2269" spans="1:32" x14ac:dyDescent="0.25">
      <c r="A2269" s="626"/>
      <c r="B2269" s="626"/>
      <c r="F2269" s="626"/>
      <c r="H2269" s="626"/>
      <c r="I2269" s="626"/>
      <c r="J2269" s="626"/>
      <c r="K2269" s="627"/>
      <c r="L2269" s="677"/>
      <c r="M2269" s="626"/>
      <c r="N2269" s="626"/>
      <c r="O2269" s="626"/>
      <c r="P2269" s="626"/>
      <c r="Q2269" s="626"/>
      <c r="R2269" s="626"/>
      <c r="S2269" s="626"/>
      <c r="T2269" s="626"/>
      <c r="U2269" s="626"/>
      <c r="V2269" s="626"/>
      <c r="W2269" s="626"/>
      <c r="X2269" s="626"/>
      <c r="Y2269" s="626"/>
      <c r="Z2269" s="626"/>
      <c r="AA2269" s="626"/>
      <c r="AB2269" s="626"/>
      <c r="AC2269" s="626"/>
      <c r="AD2269" s="626"/>
      <c r="AE2269" s="626"/>
      <c r="AF2269" s="626"/>
    </row>
    <row r="2270" spans="1:32" x14ac:dyDescent="0.25">
      <c r="A2270" s="626"/>
      <c r="B2270" s="626"/>
      <c r="F2270" s="626"/>
      <c r="H2270" s="626"/>
      <c r="I2270" s="626"/>
      <c r="J2270" s="626"/>
      <c r="K2270" s="627"/>
      <c r="L2270" s="677"/>
      <c r="M2270" s="626"/>
      <c r="N2270" s="626"/>
      <c r="O2270" s="626"/>
      <c r="P2270" s="626"/>
      <c r="Q2270" s="626"/>
      <c r="R2270" s="626"/>
      <c r="S2270" s="626"/>
      <c r="T2270" s="626"/>
      <c r="U2270" s="626"/>
      <c r="V2270" s="626"/>
      <c r="W2270" s="626"/>
      <c r="X2270" s="626"/>
      <c r="Y2270" s="626"/>
      <c r="Z2270" s="626"/>
      <c r="AA2270" s="626"/>
      <c r="AB2270" s="626"/>
      <c r="AC2270" s="626"/>
      <c r="AD2270" s="626"/>
      <c r="AE2270" s="626"/>
      <c r="AF2270" s="626"/>
    </row>
    <row r="2271" spans="1:32" x14ac:dyDescent="0.25">
      <c r="A2271" s="626"/>
      <c r="B2271" s="626"/>
      <c r="F2271" s="626"/>
      <c r="H2271" s="626"/>
      <c r="I2271" s="626"/>
      <c r="J2271" s="626"/>
      <c r="K2271" s="627"/>
      <c r="L2271" s="677"/>
      <c r="M2271" s="626"/>
      <c r="N2271" s="626"/>
      <c r="O2271" s="626"/>
      <c r="P2271" s="626"/>
      <c r="Q2271" s="626"/>
      <c r="R2271" s="626"/>
      <c r="S2271" s="626"/>
      <c r="T2271" s="626"/>
      <c r="U2271" s="626"/>
      <c r="V2271" s="626"/>
      <c r="W2271" s="626"/>
      <c r="X2271" s="626"/>
      <c r="Y2271" s="626"/>
      <c r="Z2271" s="626"/>
      <c r="AA2271" s="626"/>
      <c r="AB2271" s="626"/>
      <c r="AC2271" s="626"/>
      <c r="AD2271" s="626"/>
      <c r="AE2271" s="626"/>
      <c r="AF2271" s="626"/>
    </row>
    <row r="2272" spans="1:32" x14ac:dyDescent="0.25">
      <c r="A2272" s="626"/>
      <c r="B2272" s="626"/>
      <c r="F2272" s="626"/>
      <c r="H2272" s="626"/>
      <c r="I2272" s="626"/>
      <c r="J2272" s="626"/>
      <c r="K2272" s="627"/>
      <c r="L2272" s="677"/>
      <c r="M2272" s="626"/>
      <c r="N2272" s="626"/>
      <c r="O2272" s="626"/>
      <c r="P2272" s="626"/>
      <c r="Q2272" s="626"/>
      <c r="R2272" s="626"/>
      <c r="S2272" s="626"/>
      <c r="T2272" s="626"/>
      <c r="U2272" s="626"/>
      <c r="V2272" s="626"/>
      <c r="W2272" s="626"/>
      <c r="X2272" s="626"/>
      <c r="Y2272" s="626"/>
      <c r="Z2272" s="626"/>
      <c r="AA2272" s="626"/>
      <c r="AB2272" s="626"/>
      <c r="AC2272" s="626"/>
      <c r="AD2272" s="626"/>
      <c r="AE2272" s="626"/>
      <c r="AF2272" s="626"/>
    </row>
    <row r="2273" spans="1:32" x14ac:dyDescent="0.25">
      <c r="A2273" s="626"/>
      <c r="B2273" s="626"/>
      <c r="F2273" s="626"/>
      <c r="H2273" s="626"/>
      <c r="I2273" s="626"/>
      <c r="J2273" s="626"/>
      <c r="K2273" s="627"/>
      <c r="L2273" s="677"/>
      <c r="M2273" s="626"/>
      <c r="N2273" s="626"/>
      <c r="O2273" s="626"/>
      <c r="P2273" s="626"/>
      <c r="Q2273" s="626"/>
      <c r="R2273" s="626"/>
      <c r="S2273" s="626"/>
      <c r="T2273" s="626"/>
      <c r="U2273" s="626"/>
      <c r="V2273" s="626"/>
      <c r="W2273" s="626"/>
      <c r="X2273" s="626"/>
      <c r="Y2273" s="626"/>
      <c r="Z2273" s="626"/>
      <c r="AA2273" s="626"/>
      <c r="AB2273" s="626"/>
      <c r="AC2273" s="626"/>
      <c r="AD2273" s="626"/>
      <c r="AE2273" s="626"/>
      <c r="AF2273" s="626"/>
    </row>
    <row r="2274" spans="1:32" x14ac:dyDescent="0.25">
      <c r="A2274" s="626"/>
      <c r="B2274" s="626"/>
      <c r="F2274" s="626"/>
      <c r="H2274" s="626"/>
      <c r="I2274" s="626"/>
      <c r="J2274" s="626"/>
      <c r="K2274" s="627"/>
      <c r="L2274" s="677"/>
      <c r="M2274" s="626"/>
      <c r="N2274" s="626"/>
      <c r="O2274" s="626"/>
      <c r="P2274" s="626"/>
      <c r="Q2274" s="626"/>
      <c r="R2274" s="626"/>
      <c r="S2274" s="626"/>
      <c r="T2274" s="626"/>
      <c r="U2274" s="626"/>
      <c r="V2274" s="626"/>
      <c r="W2274" s="626"/>
      <c r="X2274" s="626"/>
      <c r="Y2274" s="626"/>
      <c r="Z2274" s="626"/>
      <c r="AA2274" s="626"/>
      <c r="AB2274" s="626"/>
      <c r="AC2274" s="626"/>
      <c r="AD2274" s="626"/>
      <c r="AE2274" s="626"/>
      <c r="AF2274" s="626"/>
    </row>
    <row r="2275" spans="1:32" x14ac:dyDescent="0.25">
      <c r="A2275" s="626"/>
      <c r="B2275" s="626"/>
      <c r="F2275" s="626"/>
      <c r="H2275" s="626"/>
      <c r="I2275" s="626"/>
      <c r="J2275" s="626"/>
      <c r="K2275" s="627"/>
      <c r="L2275" s="677"/>
      <c r="M2275" s="626"/>
      <c r="N2275" s="626"/>
      <c r="O2275" s="626"/>
      <c r="P2275" s="626"/>
      <c r="Q2275" s="626"/>
      <c r="R2275" s="626"/>
      <c r="S2275" s="626"/>
      <c r="T2275" s="626"/>
      <c r="U2275" s="626"/>
      <c r="V2275" s="626"/>
      <c r="W2275" s="626"/>
      <c r="X2275" s="626"/>
      <c r="Y2275" s="626"/>
      <c r="Z2275" s="626"/>
      <c r="AA2275" s="626"/>
      <c r="AB2275" s="626"/>
      <c r="AC2275" s="626"/>
      <c r="AD2275" s="626"/>
      <c r="AE2275" s="626"/>
      <c r="AF2275" s="626"/>
    </row>
    <row r="2276" spans="1:32" x14ac:dyDescent="0.25">
      <c r="A2276" s="626"/>
      <c r="B2276" s="626"/>
      <c r="F2276" s="626"/>
      <c r="H2276" s="626"/>
      <c r="I2276" s="626"/>
      <c r="J2276" s="626"/>
      <c r="K2276" s="627"/>
      <c r="L2276" s="677"/>
      <c r="M2276" s="626"/>
      <c r="N2276" s="626"/>
      <c r="O2276" s="626"/>
      <c r="P2276" s="626"/>
      <c r="Q2276" s="626"/>
      <c r="R2276" s="626"/>
      <c r="S2276" s="626"/>
      <c r="T2276" s="626"/>
      <c r="U2276" s="626"/>
      <c r="V2276" s="626"/>
      <c r="W2276" s="626"/>
      <c r="X2276" s="626"/>
      <c r="Y2276" s="626"/>
      <c r="Z2276" s="626"/>
      <c r="AA2276" s="626"/>
      <c r="AB2276" s="626"/>
      <c r="AC2276" s="626"/>
      <c r="AD2276" s="626"/>
      <c r="AE2276" s="626"/>
      <c r="AF2276" s="626"/>
    </row>
    <row r="2277" spans="1:32" x14ac:dyDescent="0.25">
      <c r="A2277" s="626"/>
      <c r="B2277" s="626"/>
      <c r="F2277" s="626"/>
      <c r="H2277" s="626"/>
      <c r="I2277" s="626"/>
      <c r="J2277" s="626"/>
      <c r="K2277" s="627"/>
      <c r="L2277" s="677"/>
      <c r="M2277" s="626"/>
      <c r="N2277" s="626"/>
      <c r="O2277" s="626"/>
      <c r="P2277" s="626"/>
      <c r="Q2277" s="626"/>
      <c r="R2277" s="626"/>
      <c r="S2277" s="626"/>
      <c r="T2277" s="626"/>
      <c r="U2277" s="626"/>
      <c r="V2277" s="626"/>
      <c r="W2277" s="626"/>
      <c r="X2277" s="626"/>
      <c r="Y2277" s="626"/>
      <c r="Z2277" s="626"/>
      <c r="AA2277" s="626"/>
      <c r="AB2277" s="626"/>
      <c r="AC2277" s="626"/>
      <c r="AD2277" s="626"/>
      <c r="AE2277" s="626"/>
      <c r="AF2277" s="626"/>
    </row>
    <row r="2278" spans="1:32" x14ac:dyDescent="0.25">
      <c r="A2278" s="626"/>
      <c r="B2278" s="626"/>
      <c r="F2278" s="626"/>
      <c r="H2278" s="626"/>
      <c r="I2278" s="626"/>
      <c r="J2278" s="626"/>
      <c r="K2278" s="627"/>
      <c r="L2278" s="677"/>
      <c r="M2278" s="626"/>
      <c r="N2278" s="626"/>
      <c r="O2278" s="626"/>
      <c r="P2278" s="626"/>
      <c r="Q2278" s="626"/>
      <c r="R2278" s="626"/>
      <c r="S2278" s="626"/>
      <c r="T2278" s="626"/>
      <c r="U2278" s="626"/>
      <c r="V2278" s="626"/>
      <c r="W2278" s="626"/>
      <c r="X2278" s="626"/>
      <c r="Y2278" s="626"/>
      <c r="Z2278" s="626"/>
      <c r="AA2278" s="626"/>
      <c r="AB2278" s="626"/>
      <c r="AC2278" s="626"/>
      <c r="AD2278" s="626"/>
      <c r="AE2278" s="626"/>
      <c r="AF2278" s="626"/>
    </row>
    <row r="2279" spans="1:32" x14ac:dyDescent="0.25">
      <c r="A2279" s="626"/>
      <c r="B2279" s="626"/>
      <c r="F2279" s="626"/>
      <c r="H2279" s="626"/>
      <c r="I2279" s="626"/>
      <c r="J2279" s="626"/>
      <c r="K2279" s="627"/>
      <c r="L2279" s="677"/>
      <c r="M2279" s="626"/>
      <c r="N2279" s="626"/>
      <c r="O2279" s="626"/>
      <c r="P2279" s="626"/>
      <c r="Q2279" s="626"/>
      <c r="R2279" s="626"/>
      <c r="S2279" s="626"/>
      <c r="T2279" s="626"/>
      <c r="U2279" s="626"/>
      <c r="V2279" s="626"/>
      <c r="W2279" s="626"/>
      <c r="X2279" s="626"/>
      <c r="Y2279" s="626"/>
      <c r="Z2279" s="626"/>
      <c r="AA2279" s="626"/>
      <c r="AB2279" s="626"/>
      <c r="AC2279" s="626"/>
      <c r="AD2279" s="626"/>
      <c r="AE2279" s="626"/>
      <c r="AF2279" s="626"/>
    </row>
    <row r="2280" spans="1:32" x14ac:dyDescent="0.25">
      <c r="A2280" s="626"/>
      <c r="B2280" s="626"/>
      <c r="F2280" s="626"/>
      <c r="H2280" s="626"/>
      <c r="I2280" s="626"/>
      <c r="J2280" s="626"/>
      <c r="K2280" s="627"/>
      <c r="L2280" s="677"/>
      <c r="M2280" s="626"/>
      <c r="N2280" s="626"/>
      <c r="O2280" s="626"/>
      <c r="P2280" s="626"/>
      <c r="Q2280" s="626"/>
      <c r="R2280" s="626"/>
      <c r="S2280" s="626"/>
      <c r="T2280" s="626"/>
      <c r="U2280" s="626"/>
      <c r="V2280" s="626"/>
      <c r="W2280" s="626"/>
      <c r="X2280" s="626"/>
      <c r="Y2280" s="626"/>
      <c r="Z2280" s="626"/>
      <c r="AA2280" s="626"/>
      <c r="AB2280" s="626"/>
      <c r="AC2280" s="626"/>
      <c r="AD2280" s="626"/>
      <c r="AE2280" s="626"/>
      <c r="AF2280" s="626"/>
    </row>
    <row r="2281" spans="1:32" x14ac:dyDescent="0.25">
      <c r="A2281" s="626"/>
      <c r="B2281" s="626"/>
      <c r="F2281" s="626"/>
      <c r="H2281" s="626"/>
      <c r="I2281" s="626"/>
      <c r="J2281" s="626"/>
      <c r="K2281" s="627"/>
      <c r="L2281" s="677"/>
      <c r="M2281" s="626"/>
      <c r="N2281" s="626"/>
      <c r="O2281" s="626"/>
      <c r="P2281" s="626"/>
      <c r="Q2281" s="626"/>
      <c r="R2281" s="626"/>
      <c r="S2281" s="626"/>
      <c r="T2281" s="626"/>
      <c r="U2281" s="626"/>
      <c r="V2281" s="626"/>
      <c r="W2281" s="626"/>
      <c r="X2281" s="626"/>
      <c r="Y2281" s="626"/>
      <c r="Z2281" s="626"/>
      <c r="AA2281" s="626"/>
      <c r="AB2281" s="626"/>
      <c r="AC2281" s="626"/>
      <c r="AD2281" s="626"/>
      <c r="AE2281" s="626"/>
      <c r="AF2281" s="626"/>
    </row>
    <row r="2282" spans="1:32" x14ac:dyDescent="0.25">
      <c r="A2282" s="626"/>
      <c r="B2282" s="626"/>
      <c r="F2282" s="626"/>
      <c r="H2282" s="626"/>
      <c r="I2282" s="626"/>
      <c r="J2282" s="626"/>
      <c r="K2282" s="627"/>
      <c r="L2282" s="677"/>
      <c r="M2282" s="626"/>
      <c r="N2282" s="626"/>
      <c r="O2282" s="626"/>
      <c r="P2282" s="626"/>
      <c r="Q2282" s="626"/>
      <c r="R2282" s="626"/>
      <c r="S2282" s="626"/>
      <c r="T2282" s="626"/>
      <c r="U2282" s="626"/>
      <c r="V2282" s="626"/>
      <c r="W2282" s="626"/>
      <c r="X2282" s="626"/>
      <c r="Y2282" s="626"/>
      <c r="Z2282" s="626"/>
      <c r="AA2282" s="626"/>
      <c r="AB2282" s="626"/>
      <c r="AC2282" s="626"/>
      <c r="AD2282" s="626"/>
      <c r="AE2282" s="626"/>
      <c r="AF2282" s="626"/>
    </row>
    <row r="2283" spans="1:32" x14ac:dyDescent="0.25">
      <c r="A2283" s="626"/>
      <c r="B2283" s="626"/>
      <c r="F2283" s="626"/>
      <c r="H2283" s="626"/>
      <c r="I2283" s="626"/>
      <c r="J2283" s="626"/>
      <c r="K2283" s="627"/>
      <c r="L2283" s="677"/>
      <c r="M2283" s="626"/>
      <c r="N2283" s="626"/>
      <c r="O2283" s="626"/>
      <c r="P2283" s="626"/>
      <c r="Q2283" s="626"/>
      <c r="R2283" s="626"/>
      <c r="S2283" s="626"/>
      <c r="T2283" s="626"/>
      <c r="U2283" s="626"/>
      <c r="V2283" s="626"/>
      <c r="W2283" s="626"/>
      <c r="X2283" s="626"/>
      <c r="Y2283" s="626"/>
      <c r="Z2283" s="626"/>
      <c r="AA2283" s="626"/>
      <c r="AB2283" s="626"/>
      <c r="AC2283" s="626"/>
      <c r="AD2283" s="626"/>
      <c r="AE2283" s="626"/>
      <c r="AF2283" s="626"/>
    </row>
    <row r="2284" spans="1:32" x14ac:dyDescent="0.25">
      <c r="A2284" s="626"/>
      <c r="B2284" s="626"/>
      <c r="F2284" s="626"/>
      <c r="H2284" s="626"/>
      <c r="I2284" s="626"/>
      <c r="J2284" s="626"/>
      <c r="K2284" s="627"/>
      <c r="L2284" s="677"/>
      <c r="M2284" s="626"/>
      <c r="N2284" s="626"/>
      <c r="O2284" s="626"/>
      <c r="P2284" s="626"/>
      <c r="Q2284" s="626"/>
      <c r="R2284" s="626"/>
      <c r="S2284" s="626"/>
      <c r="T2284" s="626"/>
      <c r="U2284" s="626"/>
      <c r="V2284" s="626"/>
      <c r="W2284" s="626"/>
      <c r="X2284" s="626"/>
      <c r="Y2284" s="626"/>
      <c r="Z2284" s="626"/>
      <c r="AA2284" s="626"/>
      <c r="AB2284" s="626"/>
      <c r="AC2284" s="626"/>
      <c r="AD2284" s="626"/>
      <c r="AE2284" s="626"/>
      <c r="AF2284" s="626"/>
    </row>
    <row r="2285" spans="1:32" x14ac:dyDescent="0.25">
      <c r="A2285" s="626"/>
      <c r="B2285" s="626"/>
      <c r="F2285" s="626"/>
      <c r="H2285" s="626"/>
      <c r="I2285" s="626"/>
      <c r="J2285" s="626"/>
      <c r="K2285" s="627"/>
      <c r="L2285" s="677"/>
      <c r="M2285" s="626"/>
      <c r="N2285" s="626"/>
      <c r="O2285" s="626"/>
      <c r="P2285" s="626"/>
      <c r="Q2285" s="626"/>
      <c r="R2285" s="626"/>
      <c r="S2285" s="626"/>
      <c r="T2285" s="626"/>
      <c r="U2285" s="626"/>
      <c r="V2285" s="626"/>
      <c r="W2285" s="626"/>
      <c r="X2285" s="626"/>
      <c r="Y2285" s="626"/>
      <c r="Z2285" s="626"/>
      <c r="AA2285" s="626"/>
      <c r="AB2285" s="626"/>
      <c r="AC2285" s="626"/>
      <c r="AD2285" s="626"/>
      <c r="AE2285" s="626"/>
      <c r="AF2285" s="626"/>
    </row>
    <row r="2286" spans="1:32" x14ac:dyDescent="0.25">
      <c r="A2286" s="626"/>
      <c r="B2286" s="626"/>
      <c r="F2286" s="626"/>
      <c r="H2286" s="626"/>
      <c r="I2286" s="626"/>
      <c r="J2286" s="626"/>
      <c r="K2286" s="627"/>
      <c r="L2286" s="677"/>
      <c r="M2286" s="626"/>
      <c r="N2286" s="626"/>
      <c r="O2286" s="626"/>
      <c r="P2286" s="626"/>
      <c r="Q2286" s="626"/>
      <c r="R2286" s="626"/>
      <c r="S2286" s="626"/>
      <c r="T2286" s="626"/>
      <c r="U2286" s="626"/>
      <c r="V2286" s="626"/>
      <c r="W2286" s="626"/>
      <c r="X2286" s="626"/>
      <c r="Y2286" s="626"/>
      <c r="Z2286" s="626"/>
      <c r="AA2286" s="626"/>
      <c r="AB2286" s="626"/>
      <c r="AC2286" s="626"/>
      <c r="AD2286" s="626"/>
      <c r="AE2286" s="626"/>
      <c r="AF2286" s="626"/>
    </row>
    <row r="2287" spans="1:32" x14ac:dyDescent="0.25">
      <c r="A2287" s="626"/>
      <c r="B2287" s="626"/>
      <c r="F2287" s="626"/>
      <c r="H2287" s="626"/>
      <c r="I2287" s="626"/>
      <c r="J2287" s="626"/>
      <c r="K2287" s="627"/>
      <c r="L2287" s="677"/>
      <c r="M2287" s="626"/>
      <c r="N2287" s="626"/>
      <c r="O2287" s="626"/>
      <c r="P2287" s="626"/>
      <c r="Q2287" s="626"/>
      <c r="R2287" s="626"/>
      <c r="S2287" s="626"/>
      <c r="T2287" s="626"/>
      <c r="U2287" s="626"/>
      <c r="V2287" s="626"/>
      <c r="W2287" s="626"/>
      <c r="X2287" s="626"/>
      <c r="Y2287" s="626"/>
      <c r="Z2287" s="626"/>
      <c r="AA2287" s="626"/>
      <c r="AB2287" s="626"/>
      <c r="AC2287" s="626"/>
      <c r="AD2287" s="626"/>
      <c r="AE2287" s="626"/>
      <c r="AF2287" s="626"/>
    </row>
    <row r="2288" spans="1:32" x14ac:dyDescent="0.25">
      <c r="A2288" s="626"/>
      <c r="B2288" s="626"/>
      <c r="F2288" s="626"/>
      <c r="H2288" s="626"/>
      <c r="I2288" s="626"/>
      <c r="J2288" s="626"/>
      <c r="K2288" s="627"/>
      <c r="L2288" s="677"/>
      <c r="M2288" s="626"/>
      <c r="N2288" s="626"/>
      <c r="O2288" s="626"/>
      <c r="P2288" s="626"/>
      <c r="Q2288" s="626"/>
      <c r="R2288" s="626"/>
      <c r="S2288" s="626"/>
      <c r="T2288" s="626"/>
      <c r="U2288" s="626"/>
      <c r="V2288" s="626"/>
      <c r="W2288" s="626"/>
      <c r="X2288" s="626"/>
      <c r="Y2288" s="626"/>
      <c r="Z2288" s="626"/>
      <c r="AA2288" s="626"/>
      <c r="AB2288" s="626"/>
      <c r="AC2288" s="626"/>
      <c r="AD2288" s="626"/>
      <c r="AE2288" s="626"/>
      <c r="AF2288" s="626"/>
    </row>
    <row r="2289" spans="1:32" x14ac:dyDescent="0.25">
      <c r="A2289" s="626"/>
      <c r="B2289" s="626"/>
      <c r="F2289" s="626"/>
      <c r="H2289" s="626"/>
      <c r="I2289" s="626"/>
      <c r="J2289" s="626"/>
      <c r="K2289" s="627"/>
      <c r="L2289" s="677"/>
      <c r="M2289" s="626"/>
      <c r="N2289" s="626"/>
      <c r="O2289" s="626"/>
      <c r="P2289" s="626"/>
      <c r="Q2289" s="626"/>
      <c r="R2289" s="626"/>
      <c r="S2289" s="626"/>
      <c r="T2289" s="626"/>
      <c r="U2289" s="626"/>
      <c r="V2289" s="626"/>
      <c r="W2289" s="626"/>
      <c r="X2289" s="626"/>
      <c r="Y2289" s="626"/>
      <c r="Z2289" s="626"/>
      <c r="AA2289" s="626"/>
      <c r="AB2289" s="626"/>
      <c r="AC2289" s="626"/>
      <c r="AD2289" s="626"/>
      <c r="AE2289" s="626"/>
      <c r="AF2289" s="626"/>
    </row>
    <row r="2290" spans="1:32" x14ac:dyDescent="0.25">
      <c r="A2290" s="626"/>
      <c r="B2290" s="626"/>
      <c r="F2290" s="626"/>
      <c r="H2290" s="626"/>
      <c r="I2290" s="626"/>
      <c r="J2290" s="626"/>
      <c r="K2290" s="627"/>
      <c r="L2290" s="677"/>
      <c r="M2290" s="626"/>
      <c r="N2290" s="626"/>
      <c r="O2290" s="626"/>
      <c r="P2290" s="626"/>
      <c r="Q2290" s="626"/>
      <c r="R2290" s="626"/>
      <c r="S2290" s="626"/>
      <c r="T2290" s="626"/>
      <c r="U2290" s="626"/>
      <c r="V2290" s="626"/>
      <c r="W2290" s="626"/>
      <c r="X2290" s="626"/>
      <c r="Y2290" s="626"/>
      <c r="Z2290" s="626"/>
      <c r="AA2290" s="626"/>
      <c r="AB2290" s="626"/>
      <c r="AC2290" s="626"/>
      <c r="AD2290" s="626"/>
      <c r="AE2290" s="626"/>
      <c r="AF2290" s="626"/>
    </row>
    <row r="2291" spans="1:32" x14ac:dyDescent="0.25">
      <c r="A2291" s="626"/>
      <c r="B2291" s="626"/>
      <c r="F2291" s="626"/>
      <c r="H2291" s="626"/>
      <c r="I2291" s="626"/>
      <c r="J2291" s="626"/>
      <c r="K2291" s="627"/>
      <c r="L2291" s="677"/>
      <c r="M2291" s="626"/>
      <c r="N2291" s="626"/>
      <c r="O2291" s="626"/>
      <c r="P2291" s="626"/>
      <c r="Q2291" s="626"/>
      <c r="R2291" s="626"/>
      <c r="S2291" s="626"/>
      <c r="T2291" s="626"/>
      <c r="U2291" s="626"/>
      <c r="V2291" s="626"/>
      <c r="W2291" s="626"/>
      <c r="X2291" s="626"/>
      <c r="Y2291" s="626"/>
      <c r="Z2291" s="626"/>
      <c r="AA2291" s="626"/>
      <c r="AB2291" s="626"/>
      <c r="AC2291" s="626"/>
      <c r="AD2291" s="626"/>
      <c r="AE2291" s="626"/>
      <c r="AF2291" s="626"/>
    </row>
    <row r="2292" spans="1:32" x14ac:dyDescent="0.25">
      <c r="A2292" s="626"/>
      <c r="B2292" s="626"/>
      <c r="F2292" s="626"/>
      <c r="H2292" s="626"/>
      <c r="I2292" s="626"/>
      <c r="J2292" s="626"/>
      <c r="K2292" s="627"/>
      <c r="L2292" s="677"/>
      <c r="M2292" s="626"/>
      <c r="N2292" s="626"/>
      <c r="O2292" s="626"/>
      <c r="P2292" s="626"/>
      <c r="Q2292" s="626"/>
      <c r="R2292" s="626"/>
      <c r="S2292" s="626"/>
      <c r="T2292" s="626"/>
      <c r="U2292" s="626"/>
      <c r="V2292" s="626"/>
      <c r="W2292" s="626"/>
      <c r="X2292" s="626"/>
      <c r="Y2292" s="626"/>
      <c r="Z2292" s="626"/>
      <c r="AA2292" s="626"/>
      <c r="AB2292" s="626"/>
      <c r="AC2292" s="626"/>
      <c r="AD2292" s="626"/>
      <c r="AE2292" s="626"/>
      <c r="AF2292" s="626"/>
    </row>
    <row r="2293" spans="1:32" x14ac:dyDescent="0.25">
      <c r="A2293" s="626"/>
      <c r="B2293" s="626"/>
      <c r="F2293" s="626"/>
      <c r="H2293" s="626"/>
      <c r="I2293" s="626"/>
      <c r="J2293" s="626"/>
      <c r="K2293" s="627"/>
      <c r="L2293" s="677"/>
      <c r="M2293" s="626"/>
      <c r="N2293" s="626"/>
      <c r="O2293" s="626"/>
      <c r="P2293" s="626"/>
      <c r="Q2293" s="626"/>
      <c r="R2293" s="626"/>
      <c r="S2293" s="626"/>
      <c r="T2293" s="626"/>
      <c r="U2293" s="626"/>
      <c r="V2293" s="626"/>
      <c r="W2293" s="626"/>
      <c r="X2293" s="626"/>
      <c r="Y2293" s="626"/>
      <c r="Z2293" s="626"/>
      <c r="AA2293" s="626"/>
      <c r="AB2293" s="626"/>
      <c r="AC2293" s="626"/>
      <c r="AD2293" s="626"/>
      <c r="AE2293" s="626"/>
      <c r="AF2293" s="626"/>
    </row>
    <row r="2294" spans="1:32" x14ac:dyDescent="0.25">
      <c r="A2294" s="626"/>
      <c r="B2294" s="626"/>
      <c r="F2294" s="626"/>
      <c r="H2294" s="626"/>
      <c r="I2294" s="626"/>
      <c r="J2294" s="626"/>
      <c r="K2294" s="627"/>
      <c r="L2294" s="677"/>
      <c r="M2294" s="626"/>
      <c r="N2294" s="626"/>
      <c r="O2294" s="626"/>
      <c r="P2294" s="626"/>
      <c r="Q2294" s="626"/>
      <c r="R2294" s="626"/>
      <c r="S2294" s="626"/>
      <c r="T2294" s="626"/>
      <c r="U2294" s="626"/>
      <c r="V2294" s="626"/>
      <c r="W2294" s="626"/>
      <c r="X2294" s="626"/>
      <c r="Y2294" s="626"/>
      <c r="Z2294" s="626"/>
      <c r="AA2294" s="626"/>
      <c r="AB2294" s="626"/>
      <c r="AC2294" s="626"/>
      <c r="AD2294" s="626"/>
      <c r="AE2294" s="626"/>
      <c r="AF2294" s="626"/>
    </row>
    <row r="2295" spans="1:32" x14ac:dyDescent="0.25">
      <c r="A2295" s="626"/>
      <c r="B2295" s="626"/>
      <c r="F2295" s="626"/>
      <c r="H2295" s="626"/>
      <c r="I2295" s="626"/>
      <c r="J2295" s="626"/>
      <c r="K2295" s="627"/>
      <c r="L2295" s="677"/>
      <c r="M2295" s="626"/>
      <c r="N2295" s="626"/>
      <c r="O2295" s="626"/>
      <c r="P2295" s="626"/>
      <c r="Q2295" s="626"/>
      <c r="R2295" s="626"/>
      <c r="S2295" s="626"/>
      <c r="T2295" s="626"/>
      <c r="U2295" s="626"/>
      <c r="V2295" s="626"/>
      <c r="W2295" s="626"/>
      <c r="X2295" s="626"/>
      <c r="Y2295" s="626"/>
      <c r="Z2295" s="626"/>
      <c r="AA2295" s="626"/>
      <c r="AB2295" s="626"/>
      <c r="AC2295" s="626"/>
      <c r="AD2295" s="626"/>
      <c r="AE2295" s="626"/>
      <c r="AF2295" s="626"/>
    </row>
    <row r="2296" spans="1:32" x14ac:dyDescent="0.25">
      <c r="A2296" s="626"/>
      <c r="B2296" s="626"/>
      <c r="F2296" s="626"/>
      <c r="H2296" s="626"/>
      <c r="I2296" s="626"/>
      <c r="J2296" s="626"/>
      <c r="K2296" s="627"/>
      <c r="L2296" s="677"/>
      <c r="M2296" s="626"/>
      <c r="N2296" s="626"/>
      <c r="O2296" s="626"/>
      <c r="P2296" s="626"/>
      <c r="Q2296" s="626"/>
      <c r="R2296" s="626"/>
      <c r="S2296" s="626"/>
      <c r="T2296" s="626"/>
      <c r="U2296" s="626"/>
      <c r="V2296" s="626"/>
      <c r="W2296" s="626"/>
      <c r="X2296" s="626"/>
      <c r="Y2296" s="626"/>
      <c r="Z2296" s="626"/>
      <c r="AA2296" s="626"/>
      <c r="AB2296" s="626"/>
      <c r="AC2296" s="626"/>
      <c r="AD2296" s="626"/>
      <c r="AE2296" s="626"/>
      <c r="AF2296" s="626"/>
    </row>
    <row r="2297" spans="1:32" x14ac:dyDescent="0.25">
      <c r="A2297" s="626"/>
      <c r="B2297" s="626"/>
      <c r="F2297" s="626"/>
      <c r="H2297" s="626"/>
      <c r="I2297" s="626"/>
      <c r="J2297" s="626"/>
      <c r="K2297" s="627"/>
      <c r="L2297" s="677"/>
      <c r="M2297" s="626"/>
      <c r="N2297" s="626"/>
      <c r="O2297" s="626"/>
      <c r="P2297" s="626"/>
      <c r="Q2297" s="626"/>
      <c r="R2297" s="626"/>
      <c r="S2297" s="626"/>
      <c r="T2297" s="626"/>
      <c r="U2297" s="626"/>
      <c r="V2297" s="626"/>
      <c r="W2297" s="626"/>
      <c r="X2297" s="626"/>
      <c r="Y2297" s="626"/>
      <c r="Z2297" s="626"/>
      <c r="AA2297" s="626"/>
      <c r="AB2297" s="626"/>
      <c r="AC2297" s="626"/>
      <c r="AD2297" s="626"/>
      <c r="AE2297" s="626"/>
      <c r="AF2297" s="626"/>
    </row>
    <row r="2298" spans="1:32" x14ac:dyDescent="0.25">
      <c r="A2298" s="626"/>
      <c r="B2298" s="626"/>
      <c r="F2298" s="626"/>
      <c r="H2298" s="626"/>
      <c r="I2298" s="626"/>
      <c r="J2298" s="626"/>
      <c r="K2298" s="627"/>
      <c r="L2298" s="677"/>
      <c r="M2298" s="626"/>
      <c r="N2298" s="626"/>
      <c r="O2298" s="626"/>
      <c r="P2298" s="626"/>
      <c r="Q2298" s="626"/>
      <c r="R2298" s="626"/>
      <c r="S2298" s="626"/>
      <c r="T2298" s="626"/>
      <c r="U2298" s="626"/>
      <c r="V2298" s="626"/>
      <c r="W2298" s="626"/>
      <c r="X2298" s="626"/>
      <c r="Y2298" s="626"/>
      <c r="Z2298" s="626"/>
      <c r="AA2298" s="626"/>
      <c r="AB2298" s="626"/>
      <c r="AC2298" s="626"/>
      <c r="AD2298" s="626"/>
      <c r="AE2298" s="626"/>
      <c r="AF2298" s="626"/>
    </row>
    <row r="2299" spans="1:32" x14ac:dyDescent="0.25">
      <c r="A2299" s="626"/>
      <c r="B2299" s="626"/>
      <c r="F2299" s="626"/>
      <c r="H2299" s="626"/>
      <c r="I2299" s="626"/>
      <c r="J2299" s="626"/>
      <c r="K2299" s="627"/>
      <c r="L2299" s="677"/>
      <c r="M2299" s="626"/>
      <c r="N2299" s="626"/>
      <c r="O2299" s="626"/>
      <c r="P2299" s="626"/>
      <c r="Q2299" s="626"/>
      <c r="R2299" s="626"/>
      <c r="S2299" s="626"/>
      <c r="T2299" s="626"/>
      <c r="U2299" s="626"/>
      <c r="V2299" s="626"/>
      <c r="W2299" s="626"/>
      <c r="X2299" s="626"/>
      <c r="Y2299" s="626"/>
      <c r="Z2299" s="626"/>
      <c r="AA2299" s="626"/>
      <c r="AB2299" s="626"/>
      <c r="AC2299" s="626"/>
      <c r="AD2299" s="626"/>
      <c r="AE2299" s="626"/>
      <c r="AF2299" s="626"/>
    </row>
    <row r="2300" spans="1:32" x14ac:dyDescent="0.25">
      <c r="A2300" s="626"/>
      <c r="B2300" s="626"/>
      <c r="F2300" s="626"/>
      <c r="H2300" s="626"/>
      <c r="I2300" s="626"/>
      <c r="J2300" s="626"/>
      <c r="K2300" s="627"/>
      <c r="L2300" s="677"/>
      <c r="M2300" s="626"/>
      <c r="N2300" s="626"/>
      <c r="O2300" s="626"/>
      <c r="P2300" s="626"/>
      <c r="Q2300" s="626"/>
      <c r="R2300" s="626"/>
      <c r="S2300" s="626"/>
      <c r="T2300" s="626"/>
      <c r="U2300" s="626"/>
      <c r="V2300" s="626"/>
      <c r="W2300" s="626"/>
      <c r="X2300" s="626"/>
      <c r="Y2300" s="626"/>
      <c r="Z2300" s="626"/>
      <c r="AA2300" s="626"/>
      <c r="AB2300" s="626"/>
      <c r="AC2300" s="626"/>
      <c r="AD2300" s="626"/>
      <c r="AE2300" s="626"/>
      <c r="AF2300" s="626"/>
    </row>
    <row r="2301" spans="1:32" x14ac:dyDescent="0.25">
      <c r="A2301" s="626"/>
      <c r="B2301" s="626"/>
      <c r="F2301" s="626"/>
      <c r="H2301" s="626"/>
      <c r="I2301" s="626"/>
      <c r="J2301" s="626"/>
      <c r="K2301" s="627"/>
      <c r="L2301" s="677"/>
      <c r="M2301" s="626"/>
      <c r="N2301" s="626"/>
      <c r="O2301" s="626"/>
      <c r="P2301" s="626"/>
      <c r="Q2301" s="626"/>
      <c r="R2301" s="626"/>
      <c r="S2301" s="626"/>
      <c r="T2301" s="626"/>
      <c r="U2301" s="626"/>
      <c r="V2301" s="626"/>
      <c r="W2301" s="626"/>
      <c r="X2301" s="626"/>
      <c r="Y2301" s="626"/>
      <c r="Z2301" s="626"/>
      <c r="AA2301" s="626"/>
      <c r="AB2301" s="626"/>
      <c r="AC2301" s="626"/>
      <c r="AD2301" s="626"/>
      <c r="AE2301" s="626"/>
      <c r="AF2301" s="626"/>
    </row>
    <row r="2302" spans="1:32" x14ac:dyDescent="0.25">
      <c r="A2302" s="626"/>
      <c r="B2302" s="626"/>
      <c r="F2302" s="626"/>
      <c r="H2302" s="626"/>
      <c r="I2302" s="626"/>
      <c r="J2302" s="626"/>
      <c r="K2302" s="627"/>
      <c r="L2302" s="677"/>
      <c r="M2302" s="626"/>
      <c r="N2302" s="626"/>
      <c r="O2302" s="626"/>
      <c r="P2302" s="626"/>
      <c r="Q2302" s="626"/>
      <c r="R2302" s="626"/>
      <c r="S2302" s="626"/>
      <c r="T2302" s="626"/>
      <c r="U2302" s="626"/>
      <c r="V2302" s="626"/>
      <c r="W2302" s="626"/>
      <c r="X2302" s="626"/>
      <c r="Y2302" s="626"/>
      <c r="Z2302" s="626"/>
      <c r="AA2302" s="626"/>
      <c r="AB2302" s="626"/>
      <c r="AC2302" s="626"/>
      <c r="AD2302" s="626"/>
      <c r="AE2302" s="626"/>
      <c r="AF2302" s="626"/>
    </row>
    <row r="2303" spans="1:32" x14ac:dyDescent="0.25">
      <c r="A2303" s="626"/>
      <c r="B2303" s="626"/>
      <c r="F2303" s="626"/>
      <c r="H2303" s="626"/>
      <c r="I2303" s="626"/>
      <c r="J2303" s="626"/>
      <c r="K2303" s="627"/>
      <c r="L2303" s="677"/>
      <c r="M2303" s="626"/>
      <c r="N2303" s="626"/>
      <c r="O2303" s="626"/>
      <c r="P2303" s="626"/>
      <c r="Q2303" s="626"/>
      <c r="R2303" s="626"/>
      <c r="S2303" s="626"/>
      <c r="T2303" s="626"/>
      <c r="U2303" s="626"/>
      <c r="V2303" s="626"/>
      <c r="W2303" s="626"/>
      <c r="X2303" s="626"/>
      <c r="Y2303" s="626"/>
      <c r="Z2303" s="626"/>
      <c r="AA2303" s="626"/>
      <c r="AB2303" s="626"/>
      <c r="AC2303" s="626"/>
      <c r="AD2303" s="626"/>
      <c r="AE2303" s="626"/>
      <c r="AF2303" s="626"/>
    </row>
    <row r="2304" spans="1:32" x14ac:dyDescent="0.25">
      <c r="A2304" s="626"/>
      <c r="B2304" s="626"/>
      <c r="F2304" s="626"/>
      <c r="H2304" s="626"/>
      <c r="I2304" s="626"/>
      <c r="J2304" s="626"/>
      <c r="K2304" s="627"/>
      <c r="L2304" s="677"/>
      <c r="M2304" s="626"/>
      <c r="N2304" s="626"/>
      <c r="O2304" s="626"/>
      <c r="P2304" s="626"/>
      <c r="Q2304" s="626"/>
      <c r="R2304" s="626"/>
      <c r="S2304" s="626"/>
      <c r="T2304" s="626"/>
      <c r="U2304" s="626"/>
      <c r="V2304" s="626"/>
      <c r="W2304" s="626"/>
      <c r="X2304" s="626"/>
      <c r="Y2304" s="626"/>
      <c r="Z2304" s="626"/>
      <c r="AA2304" s="626"/>
      <c r="AB2304" s="626"/>
      <c r="AC2304" s="626"/>
      <c r="AD2304" s="626"/>
      <c r="AE2304" s="626"/>
      <c r="AF2304" s="626"/>
    </row>
    <row r="2305" spans="1:32" x14ac:dyDescent="0.25">
      <c r="A2305" s="626"/>
      <c r="B2305" s="626"/>
      <c r="F2305" s="626"/>
      <c r="H2305" s="626"/>
      <c r="I2305" s="626"/>
      <c r="J2305" s="626"/>
      <c r="K2305" s="627"/>
      <c r="L2305" s="677"/>
      <c r="M2305" s="626"/>
      <c r="N2305" s="626"/>
      <c r="O2305" s="626"/>
      <c r="P2305" s="626"/>
      <c r="Q2305" s="626"/>
      <c r="R2305" s="626"/>
      <c r="S2305" s="626"/>
      <c r="T2305" s="626"/>
      <c r="U2305" s="626"/>
      <c r="V2305" s="626"/>
      <c r="W2305" s="626"/>
      <c r="X2305" s="626"/>
      <c r="Y2305" s="626"/>
      <c r="Z2305" s="626"/>
      <c r="AA2305" s="626"/>
      <c r="AB2305" s="626"/>
      <c r="AC2305" s="626"/>
      <c r="AD2305" s="626"/>
      <c r="AE2305" s="626"/>
      <c r="AF2305" s="626"/>
    </row>
    <row r="2306" spans="1:32" x14ac:dyDescent="0.25">
      <c r="A2306" s="626"/>
      <c r="B2306" s="626"/>
      <c r="F2306" s="626"/>
      <c r="H2306" s="626"/>
      <c r="I2306" s="626"/>
      <c r="J2306" s="626"/>
      <c r="K2306" s="627"/>
      <c r="L2306" s="677"/>
      <c r="M2306" s="626"/>
      <c r="N2306" s="626"/>
      <c r="O2306" s="626"/>
      <c r="P2306" s="626"/>
      <c r="Q2306" s="626"/>
      <c r="R2306" s="626"/>
      <c r="S2306" s="626"/>
      <c r="T2306" s="626"/>
      <c r="U2306" s="626"/>
      <c r="V2306" s="626"/>
      <c r="W2306" s="626"/>
      <c r="X2306" s="626"/>
      <c r="Y2306" s="626"/>
      <c r="Z2306" s="626"/>
      <c r="AA2306" s="626"/>
      <c r="AB2306" s="626"/>
      <c r="AC2306" s="626"/>
      <c r="AD2306" s="626"/>
      <c r="AE2306" s="626"/>
      <c r="AF2306" s="626"/>
    </row>
    <row r="2307" spans="1:32" x14ac:dyDescent="0.25">
      <c r="A2307" s="626"/>
      <c r="B2307" s="626"/>
      <c r="F2307" s="626"/>
      <c r="H2307" s="626"/>
      <c r="I2307" s="626"/>
      <c r="J2307" s="626"/>
      <c r="K2307" s="627"/>
      <c r="L2307" s="677"/>
      <c r="M2307" s="626"/>
      <c r="N2307" s="626"/>
      <c r="O2307" s="626"/>
      <c r="P2307" s="626"/>
      <c r="Q2307" s="626"/>
      <c r="R2307" s="626"/>
      <c r="S2307" s="626"/>
      <c r="T2307" s="626"/>
      <c r="U2307" s="626"/>
      <c r="V2307" s="626"/>
      <c r="W2307" s="626"/>
      <c r="X2307" s="626"/>
      <c r="Y2307" s="626"/>
      <c r="Z2307" s="626"/>
      <c r="AA2307" s="626"/>
      <c r="AB2307" s="626"/>
      <c r="AC2307" s="626"/>
      <c r="AD2307" s="626"/>
      <c r="AE2307" s="626"/>
      <c r="AF2307" s="626"/>
    </row>
    <row r="2308" spans="1:32" x14ac:dyDescent="0.25">
      <c r="A2308" s="626"/>
      <c r="B2308" s="626"/>
      <c r="F2308" s="626"/>
      <c r="H2308" s="626"/>
      <c r="I2308" s="626"/>
      <c r="J2308" s="626"/>
      <c r="K2308" s="627"/>
      <c r="L2308" s="677"/>
      <c r="M2308" s="626"/>
      <c r="N2308" s="626"/>
      <c r="O2308" s="626"/>
      <c r="P2308" s="626"/>
      <c r="Q2308" s="626"/>
      <c r="R2308" s="626"/>
      <c r="S2308" s="626"/>
      <c r="T2308" s="626"/>
      <c r="U2308" s="626"/>
      <c r="V2308" s="626"/>
      <c r="W2308" s="626"/>
      <c r="X2308" s="626"/>
      <c r="Y2308" s="626"/>
      <c r="Z2308" s="626"/>
      <c r="AA2308" s="626"/>
      <c r="AB2308" s="626"/>
      <c r="AC2308" s="626"/>
      <c r="AD2308" s="626"/>
      <c r="AE2308" s="626"/>
      <c r="AF2308" s="626"/>
    </row>
    <row r="2309" spans="1:32" x14ac:dyDescent="0.25">
      <c r="A2309" s="626"/>
      <c r="B2309" s="626"/>
      <c r="F2309" s="626"/>
      <c r="H2309" s="626"/>
      <c r="I2309" s="626"/>
      <c r="J2309" s="626"/>
      <c r="K2309" s="627"/>
      <c r="L2309" s="677"/>
      <c r="M2309" s="626"/>
      <c r="N2309" s="626"/>
      <c r="O2309" s="626"/>
      <c r="P2309" s="626"/>
      <c r="Q2309" s="626"/>
      <c r="R2309" s="626"/>
      <c r="S2309" s="626"/>
      <c r="T2309" s="626"/>
      <c r="U2309" s="626"/>
      <c r="V2309" s="626"/>
      <c r="W2309" s="626"/>
      <c r="X2309" s="626"/>
      <c r="Y2309" s="626"/>
      <c r="Z2309" s="626"/>
      <c r="AA2309" s="626"/>
      <c r="AB2309" s="626"/>
      <c r="AC2309" s="626"/>
      <c r="AD2309" s="626"/>
      <c r="AE2309" s="626"/>
      <c r="AF2309" s="626"/>
    </row>
    <row r="2310" spans="1:32" x14ac:dyDescent="0.25">
      <c r="A2310" s="626"/>
      <c r="B2310" s="626"/>
      <c r="F2310" s="626"/>
      <c r="H2310" s="626"/>
      <c r="I2310" s="626"/>
      <c r="J2310" s="626"/>
      <c r="K2310" s="627"/>
      <c r="L2310" s="677"/>
      <c r="M2310" s="626"/>
      <c r="N2310" s="626"/>
      <c r="O2310" s="626"/>
      <c r="P2310" s="626"/>
      <c r="Q2310" s="626"/>
      <c r="R2310" s="626"/>
      <c r="S2310" s="626"/>
      <c r="T2310" s="626"/>
      <c r="U2310" s="626"/>
      <c r="V2310" s="626"/>
      <c r="W2310" s="626"/>
      <c r="X2310" s="626"/>
      <c r="Y2310" s="626"/>
      <c r="Z2310" s="626"/>
      <c r="AA2310" s="626"/>
      <c r="AB2310" s="626"/>
      <c r="AC2310" s="626"/>
      <c r="AD2310" s="626"/>
      <c r="AE2310" s="626"/>
      <c r="AF2310" s="626"/>
    </row>
    <row r="2311" spans="1:32" x14ac:dyDescent="0.25">
      <c r="A2311" s="626"/>
      <c r="B2311" s="626"/>
      <c r="F2311" s="626"/>
      <c r="H2311" s="626"/>
      <c r="I2311" s="626"/>
      <c r="J2311" s="626"/>
      <c r="K2311" s="627"/>
      <c r="L2311" s="677"/>
      <c r="M2311" s="626"/>
      <c r="N2311" s="626"/>
      <c r="O2311" s="626"/>
      <c r="P2311" s="626"/>
      <c r="Q2311" s="626"/>
      <c r="R2311" s="626"/>
      <c r="S2311" s="626"/>
      <c r="T2311" s="626"/>
      <c r="U2311" s="626"/>
      <c r="V2311" s="626"/>
      <c r="W2311" s="626"/>
      <c r="X2311" s="626"/>
      <c r="Y2311" s="626"/>
      <c r="Z2311" s="626"/>
      <c r="AA2311" s="626"/>
      <c r="AB2311" s="626"/>
      <c r="AC2311" s="626"/>
      <c r="AD2311" s="626"/>
      <c r="AE2311" s="626"/>
      <c r="AF2311" s="626"/>
    </row>
    <row r="2312" spans="1:32" x14ac:dyDescent="0.25">
      <c r="A2312" s="626"/>
      <c r="B2312" s="626"/>
      <c r="F2312" s="626"/>
      <c r="H2312" s="626"/>
      <c r="I2312" s="626"/>
      <c r="J2312" s="626"/>
      <c r="K2312" s="627"/>
      <c r="L2312" s="677"/>
      <c r="M2312" s="626"/>
      <c r="N2312" s="626"/>
      <c r="O2312" s="626"/>
      <c r="P2312" s="626"/>
      <c r="Q2312" s="626"/>
      <c r="R2312" s="626"/>
      <c r="S2312" s="626"/>
      <c r="T2312" s="626"/>
      <c r="U2312" s="626"/>
      <c r="V2312" s="626"/>
      <c r="W2312" s="626"/>
      <c r="X2312" s="626"/>
      <c r="Y2312" s="626"/>
      <c r="Z2312" s="626"/>
      <c r="AA2312" s="626"/>
      <c r="AB2312" s="626"/>
      <c r="AC2312" s="626"/>
      <c r="AD2312" s="626"/>
      <c r="AE2312" s="626"/>
      <c r="AF2312" s="626"/>
    </row>
    <row r="2313" spans="1:32" x14ac:dyDescent="0.25">
      <c r="A2313" s="626"/>
      <c r="B2313" s="626"/>
      <c r="F2313" s="626"/>
      <c r="H2313" s="626"/>
      <c r="I2313" s="626"/>
      <c r="J2313" s="626"/>
      <c r="K2313" s="627"/>
      <c r="L2313" s="677"/>
      <c r="M2313" s="626"/>
      <c r="N2313" s="626"/>
      <c r="O2313" s="626"/>
      <c r="P2313" s="626"/>
      <c r="Q2313" s="626"/>
      <c r="R2313" s="626"/>
      <c r="S2313" s="626"/>
      <c r="T2313" s="626"/>
      <c r="U2313" s="626"/>
      <c r="V2313" s="626"/>
      <c r="W2313" s="626"/>
      <c r="X2313" s="626"/>
      <c r="Y2313" s="626"/>
      <c r="Z2313" s="626"/>
      <c r="AA2313" s="626"/>
      <c r="AB2313" s="626"/>
      <c r="AC2313" s="626"/>
      <c r="AD2313" s="626"/>
      <c r="AE2313" s="626"/>
      <c r="AF2313" s="626"/>
    </row>
    <row r="2314" spans="1:32" x14ac:dyDescent="0.25">
      <c r="A2314" s="626"/>
      <c r="B2314" s="626"/>
      <c r="F2314" s="626"/>
      <c r="H2314" s="626"/>
      <c r="I2314" s="626"/>
      <c r="J2314" s="626"/>
      <c r="K2314" s="627"/>
      <c r="L2314" s="677"/>
      <c r="M2314" s="626"/>
      <c r="N2314" s="626"/>
      <c r="O2314" s="626"/>
      <c r="P2314" s="626"/>
      <c r="Q2314" s="626"/>
      <c r="R2314" s="626"/>
      <c r="S2314" s="626"/>
      <c r="T2314" s="626"/>
      <c r="U2314" s="626"/>
      <c r="V2314" s="626"/>
      <c r="W2314" s="626"/>
      <c r="X2314" s="626"/>
      <c r="Y2314" s="626"/>
      <c r="Z2314" s="626"/>
      <c r="AA2314" s="626"/>
      <c r="AB2314" s="626"/>
      <c r="AC2314" s="626"/>
      <c r="AD2314" s="626"/>
      <c r="AE2314" s="626"/>
      <c r="AF2314" s="626"/>
    </row>
    <row r="2315" spans="1:32" x14ac:dyDescent="0.25">
      <c r="A2315" s="626"/>
      <c r="B2315" s="626"/>
      <c r="F2315" s="626"/>
      <c r="H2315" s="626"/>
      <c r="I2315" s="626"/>
      <c r="J2315" s="626"/>
      <c r="K2315" s="627"/>
      <c r="L2315" s="677"/>
      <c r="M2315" s="626"/>
      <c r="N2315" s="626"/>
      <c r="O2315" s="626"/>
      <c r="P2315" s="626"/>
      <c r="Q2315" s="626"/>
      <c r="R2315" s="626"/>
      <c r="S2315" s="626"/>
      <c r="T2315" s="626"/>
      <c r="U2315" s="626"/>
      <c r="V2315" s="626"/>
      <c r="W2315" s="626"/>
      <c r="X2315" s="626"/>
      <c r="Y2315" s="626"/>
      <c r="Z2315" s="626"/>
      <c r="AA2315" s="626"/>
      <c r="AB2315" s="626"/>
      <c r="AC2315" s="626"/>
      <c r="AD2315" s="626"/>
      <c r="AE2315" s="626"/>
      <c r="AF2315" s="626"/>
    </row>
    <row r="2316" spans="1:32" x14ac:dyDescent="0.25">
      <c r="A2316" s="626"/>
      <c r="B2316" s="626"/>
      <c r="F2316" s="626"/>
      <c r="H2316" s="626"/>
      <c r="I2316" s="626"/>
      <c r="J2316" s="626"/>
      <c r="K2316" s="627"/>
      <c r="L2316" s="677"/>
      <c r="M2316" s="626"/>
      <c r="N2316" s="626"/>
      <c r="O2316" s="626"/>
      <c r="P2316" s="626"/>
      <c r="Q2316" s="626"/>
      <c r="R2316" s="626"/>
      <c r="S2316" s="626"/>
      <c r="T2316" s="626"/>
      <c r="U2316" s="626"/>
      <c r="V2316" s="626"/>
      <c r="W2316" s="626"/>
      <c r="X2316" s="626"/>
      <c r="Y2316" s="626"/>
      <c r="Z2316" s="626"/>
      <c r="AA2316" s="626"/>
      <c r="AB2316" s="626"/>
      <c r="AC2316" s="626"/>
      <c r="AD2316" s="626"/>
      <c r="AE2316" s="626"/>
      <c r="AF2316" s="626"/>
    </row>
    <row r="2317" spans="1:32" x14ac:dyDescent="0.25">
      <c r="A2317" s="626"/>
      <c r="B2317" s="626"/>
      <c r="F2317" s="626"/>
      <c r="H2317" s="626"/>
      <c r="I2317" s="626"/>
      <c r="J2317" s="626"/>
      <c r="K2317" s="627"/>
      <c r="L2317" s="677"/>
      <c r="M2317" s="626"/>
      <c r="N2317" s="626"/>
      <c r="O2317" s="626"/>
      <c r="P2317" s="626"/>
      <c r="Q2317" s="626"/>
      <c r="R2317" s="626"/>
      <c r="S2317" s="626"/>
      <c r="T2317" s="626"/>
      <c r="U2317" s="626"/>
      <c r="V2317" s="626"/>
      <c r="W2317" s="626"/>
      <c r="X2317" s="626"/>
      <c r="Y2317" s="626"/>
      <c r="Z2317" s="626"/>
      <c r="AA2317" s="626"/>
      <c r="AB2317" s="626"/>
      <c r="AC2317" s="626"/>
      <c r="AD2317" s="626"/>
      <c r="AE2317" s="626"/>
      <c r="AF2317" s="626"/>
    </row>
    <row r="2318" spans="1:32" x14ac:dyDescent="0.25">
      <c r="A2318" s="626"/>
      <c r="B2318" s="626"/>
      <c r="F2318" s="626"/>
      <c r="H2318" s="626"/>
      <c r="I2318" s="626"/>
      <c r="J2318" s="626"/>
      <c r="K2318" s="627"/>
      <c r="L2318" s="677"/>
      <c r="M2318" s="626"/>
      <c r="N2318" s="626"/>
      <c r="O2318" s="626"/>
      <c r="P2318" s="626"/>
      <c r="Q2318" s="626"/>
      <c r="R2318" s="626"/>
      <c r="S2318" s="626"/>
      <c r="T2318" s="626"/>
      <c r="U2318" s="626"/>
      <c r="V2318" s="626"/>
      <c r="W2318" s="626"/>
      <c r="X2318" s="626"/>
      <c r="Y2318" s="626"/>
      <c r="Z2318" s="626"/>
      <c r="AA2318" s="626"/>
      <c r="AB2318" s="626"/>
      <c r="AC2318" s="626"/>
      <c r="AD2318" s="626"/>
      <c r="AE2318" s="626"/>
      <c r="AF2318" s="626"/>
    </row>
    <row r="2319" spans="1:32" x14ac:dyDescent="0.25">
      <c r="A2319" s="626"/>
      <c r="B2319" s="626"/>
      <c r="F2319" s="626"/>
      <c r="H2319" s="626"/>
      <c r="I2319" s="626"/>
      <c r="J2319" s="626"/>
      <c r="K2319" s="627"/>
      <c r="L2319" s="677"/>
      <c r="M2319" s="626"/>
      <c r="N2319" s="626"/>
      <c r="O2319" s="626"/>
      <c r="P2319" s="626"/>
      <c r="Q2319" s="626"/>
      <c r="R2319" s="626"/>
      <c r="S2319" s="626"/>
      <c r="T2319" s="626"/>
      <c r="U2319" s="626"/>
      <c r="V2319" s="626"/>
      <c r="W2319" s="626"/>
      <c r="X2319" s="626"/>
      <c r="Y2319" s="626"/>
      <c r="Z2319" s="626"/>
      <c r="AA2319" s="626"/>
      <c r="AB2319" s="626"/>
      <c r="AC2319" s="626"/>
      <c r="AD2319" s="626"/>
      <c r="AE2319" s="626"/>
      <c r="AF2319" s="626"/>
    </row>
    <row r="2320" spans="1:32" x14ac:dyDescent="0.25">
      <c r="A2320" s="626"/>
      <c r="B2320" s="626"/>
      <c r="F2320" s="626"/>
      <c r="H2320" s="626"/>
      <c r="I2320" s="626"/>
      <c r="J2320" s="626"/>
      <c r="K2320" s="627"/>
      <c r="L2320" s="677"/>
      <c r="M2320" s="626"/>
      <c r="N2320" s="626"/>
      <c r="O2320" s="626"/>
      <c r="P2320" s="626"/>
      <c r="Q2320" s="626"/>
      <c r="R2320" s="626"/>
      <c r="S2320" s="626"/>
      <c r="T2320" s="626"/>
      <c r="U2320" s="626"/>
      <c r="V2320" s="626"/>
      <c r="W2320" s="626"/>
      <c r="X2320" s="626"/>
      <c r="Y2320" s="626"/>
      <c r="Z2320" s="626"/>
      <c r="AA2320" s="626"/>
      <c r="AB2320" s="626"/>
      <c r="AC2320" s="626"/>
      <c r="AD2320" s="626"/>
      <c r="AE2320" s="626"/>
      <c r="AF2320" s="626"/>
    </row>
    <row r="2321" spans="1:32" x14ac:dyDescent="0.25">
      <c r="A2321" s="626"/>
      <c r="B2321" s="626"/>
      <c r="F2321" s="626"/>
      <c r="H2321" s="626"/>
      <c r="I2321" s="626"/>
      <c r="J2321" s="626"/>
      <c r="K2321" s="627"/>
      <c r="L2321" s="677"/>
      <c r="M2321" s="626"/>
      <c r="N2321" s="626"/>
      <c r="O2321" s="626"/>
      <c r="P2321" s="626"/>
      <c r="Q2321" s="626"/>
      <c r="R2321" s="626"/>
      <c r="S2321" s="626"/>
      <c r="T2321" s="626"/>
      <c r="U2321" s="626"/>
      <c r="V2321" s="626"/>
      <c r="W2321" s="626"/>
      <c r="X2321" s="626"/>
      <c r="Y2321" s="626"/>
      <c r="Z2321" s="626"/>
      <c r="AA2321" s="626"/>
      <c r="AB2321" s="626"/>
      <c r="AC2321" s="626"/>
      <c r="AD2321" s="626"/>
      <c r="AE2321" s="626"/>
      <c r="AF2321" s="626"/>
    </row>
    <row r="2322" spans="1:32" x14ac:dyDescent="0.25">
      <c r="A2322" s="626"/>
      <c r="B2322" s="626"/>
      <c r="F2322" s="626"/>
      <c r="H2322" s="626"/>
      <c r="I2322" s="626"/>
      <c r="J2322" s="626"/>
      <c r="K2322" s="627"/>
      <c r="L2322" s="677"/>
      <c r="M2322" s="626"/>
      <c r="N2322" s="626"/>
      <c r="O2322" s="626"/>
      <c r="P2322" s="626"/>
      <c r="Q2322" s="626"/>
      <c r="R2322" s="626"/>
      <c r="S2322" s="626"/>
      <c r="T2322" s="626"/>
      <c r="U2322" s="626"/>
      <c r="V2322" s="626"/>
      <c r="W2322" s="626"/>
      <c r="X2322" s="626"/>
      <c r="Y2322" s="626"/>
      <c r="Z2322" s="626"/>
      <c r="AA2322" s="626"/>
      <c r="AB2322" s="626"/>
      <c r="AC2322" s="626"/>
      <c r="AD2322" s="626"/>
      <c r="AE2322" s="626"/>
      <c r="AF2322" s="626"/>
    </row>
    <row r="2323" spans="1:32" x14ac:dyDescent="0.25">
      <c r="A2323" s="626"/>
      <c r="B2323" s="626"/>
      <c r="F2323" s="626"/>
      <c r="H2323" s="626"/>
      <c r="I2323" s="626"/>
      <c r="J2323" s="626"/>
      <c r="K2323" s="627"/>
      <c r="L2323" s="677"/>
      <c r="M2323" s="626"/>
      <c r="N2323" s="626"/>
      <c r="O2323" s="626"/>
      <c r="P2323" s="626"/>
      <c r="Q2323" s="626"/>
      <c r="R2323" s="626"/>
      <c r="S2323" s="626"/>
      <c r="T2323" s="626"/>
      <c r="U2323" s="626"/>
      <c r="V2323" s="626"/>
      <c r="W2323" s="626"/>
      <c r="X2323" s="626"/>
      <c r="Y2323" s="626"/>
      <c r="Z2323" s="626"/>
      <c r="AA2323" s="626"/>
      <c r="AB2323" s="626"/>
      <c r="AC2323" s="626"/>
      <c r="AD2323" s="626"/>
      <c r="AE2323" s="626"/>
      <c r="AF2323" s="626"/>
    </row>
    <row r="2324" spans="1:32" x14ac:dyDescent="0.25">
      <c r="A2324" s="626"/>
      <c r="B2324" s="626"/>
      <c r="F2324" s="626"/>
      <c r="H2324" s="626"/>
      <c r="I2324" s="626"/>
      <c r="J2324" s="626"/>
      <c r="K2324" s="627"/>
      <c r="L2324" s="677"/>
      <c r="M2324" s="626"/>
      <c r="N2324" s="626"/>
      <c r="O2324" s="626"/>
      <c r="P2324" s="626"/>
      <c r="Q2324" s="626"/>
      <c r="R2324" s="626"/>
      <c r="S2324" s="626"/>
      <c r="T2324" s="626"/>
      <c r="U2324" s="626"/>
      <c r="V2324" s="626"/>
      <c r="W2324" s="626"/>
      <c r="X2324" s="626"/>
      <c r="Y2324" s="626"/>
      <c r="Z2324" s="626"/>
      <c r="AA2324" s="626"/>
      <c r="AB2324" s="626"/>
      <c r="AC2324" s="626"/>
      <c r="AD2324" s="626"/>
      <c r="AE2324" s="626"/>
      <c r="AF2324" s="626"/>
    </row>
    <row r="2325" spans="1:32" x14ac:dyDescent="0.25">
      <c r="A2325" s="626"/>
      <c r="B2325" s="626"/>
      <c r="F2325" s="626"/>
      <c r="H2325" s="626"/>
      <c r="I2325" s="626"/>
      <c r="J2325" s="626"/>
      <c r="K2325" s="627"/>
      <c r="L2325" s="677"/>
      <c r="M2325" s="626"/>
      <c r="N2325" s="626"/>
      <c r="O2325" s="626"/>
      <c r="P2325" s="626"/>
      <c r="Q2325" s="626"/>
      <c r="R2325" s="626"/>
      <c r="S2325" s="626"/>
      <c r="T2325" s="626"/>
      <c r="U2325" s="626"/>
      <c r="V2325" s="626"/>
      <c r="W2325" s="626"/>
      <c r="X2325" s="626"/>
      <c r="Y2325" s="626"/>
      <c r="Z2325" s="626"/>
      <c r="AA2325" s="626"/>
      <c r="AB2325" s="626"/>
      <c r="AC2325" s="626"/>
      <c r="AD2325" s="626"/>
      <c r="AE2325" s="626"/>
      <c r="AF2325" s="626"/>
    </row>
    <row r="2326" spans="1:32" x14ac:dyDescent="0.25">
      <c r="A2326" s="626"/>
      <c r="B2326" s="626"/>
      <c r="F2326" s="626"/>
      <c r="H2326" s="626"/>
      <c r="I2326" s="626"/>
      <c r="J2326" s="626"/>
      <c r="K2326" s="627"/>
      <c r="L2326" s="677"/>
      <c r="M2326" s="626"/>
      <c r="N2326" s="626"/>
      <c r="O2326" s="626"/>
      <c r="P2326" s="626"/>
      <c r="Q2326" s="626"/>
      <c r="R2326" s="626"/>
      <c r="S2326" s="626"/>
      <c r="T2326" s="626"/>
      <c r="U2326" s="626"/>
      <c r="V2326" s="626"/>
      <c r="W2326" s="626"/>
      <c r="X2326" s="626"/>
      <c r="Y2326" s="626"/>
      <c r="Z2326" s="626"/>
      <c r="AA2326" s="626"/>
      <c r="AB2326" s="626"/>
      <c r="AC2326" s="626"/>
      <c r="AD2326" s="626"/>
      <c r="AE2326" s="626"/>
      <c r="AF2326" s="626"/>
    </row>
    <row r="2327" spans="1:32" x14ac:dyDescent="0.25">
      <c r="A2327" s="626"/>
      <c r="B2327" s="626"/>
      <c r="F2327" s="626"/>
      <c r="H2327" s="626"/>
      <c r="I2327" s="626"/>
      <c r="J2327" s="626"/>
      <c r="K2327" s="627"/>
      <c r="L2327" s="677"/>
      <c r="M2327" s="626"/>
      <c r="N2327" s="626"/>
      <c r="O2327" s="626"/>
      <c r="P2327" s="626"/>
      <c r="Q2327" s="626"/>
      <c r="R2327" s="626"/>
      <c r="S2327" s="626"/>
      <c r="T2327" s="626"/>
      <c r="U2327" s="626"/>
      <c r="V2327" s="626"/>
      <c r="W2327" s="626"/>
      <c r="X2327" s="626"/>
      <c r="Y2327" s="626"/>
      <c r="Z2327" s="626"/>
      <c r="AA2327" s="626"/>
      <c r="AB2327" s="626"/>
      <c r="AC2327" s="626"/>
      <c r="AD2327" s="626"/>
      <c r="AE2327" s="626"/>
      <c r="AF2327" s="626"/>
    </row>
    <row r="2328" spans="1:32" x14ac:dyDescent="0.25">
      <c r="A2328" s="626"/>
      <c r="B2328" s="626"/>
      <c r="F2328" s="626"/>
      <c r="H2328" s="626"/>
      <c r="I2328" s="626"/>
      <c r="J2328" s="626"/>
      <c r="K2328" s="627"/>
      <c r="L2328" s="677"/>
      <c r="M2328" s="626"/>
      <c r="N2328" s="626"/>
      <c r="O2328" s="626"/>
      <c r="P2328" s="626"/>
      <c r="Q2328" s="626"/>
      <c r="R2328" s="626"/>
      <c r="S2328" s="626"/>
      <c r="T2328" s="626"/>
      <c r="U2328" s="626"/>
      <c r="V2328" s="626"/>
      <c r="W2328" s="626"/>
      <c r="X2328" s="626"/>
      <c r="Y2328" s="626"/>
      <c r="Z2328" s="626"/>
      <c r="AA2328" s="626"/>
      <c r="AB2328" s="626"/>
      <c r="AC2328" s="626"/>
      <c r="AD2328" s="626"/>
      <c r="AE2328" s="626"/>
      <c r="AF2328" s="626"/>
    </row>
    <row r="2329" spans="1:32" x14ac:dyDescent="0.25">
      <c r="A2329" s="626"/>
      <c r="B2329" s="626"/>
      <c r="F2329" s="626"/>
      <c r="H2329" s="626"/>
      <c r="I2329" s="626"/>
      <c r="J2329" s="626"/>
      <c r="K2329" s="627"/>
      <c r="L2329" s="677"/>
      <c r="M2329" s="626"/>
      <c r="N2329" s="626"/>
      <c r="O2329" s="626"/>
      <c r="P2329" s="626"/>
      <c r="Q2329" s="626"/>
      <c r="R2329" s="626"/>
      <c r="S2329" s="626"/>
      <c r="T2329" s="626"/>
      <c r="U2329" s="626"/>
      <c r="V2329" s="626"/>
      <c r="W2329" s="626"/>
      <c r="X2329" s="626"/>
      <c r="Y2329" s="626"/>
      <c r="Z2329" s="626"/>
      <c r="AA2329" s="626"/>
      <c r="AB2329" s="626"/>
      <c r="AC2329" s="626"/>
      <c r="AD2329" s="626"/>
      <c r="AE2329" s="626"/>
      <c r="AF2329" s="626"/>
    </row>
    <row r="2330" spans="1:32" x14ac:dyDescent="0.25">
      <c r="A2330" s="626"/>
      <c r="B2330" s="626"/>
      <c r="F2330" s="626"/>
      <c r="H2330" s="626"/>
      <c r="I2330" s="626"/>
      <c r="J2330" s="626"/>
      <c r="K2330" s="627"/>
      <c r="L2330" s="677"/>
      <c r="M2330" s="626"/>
      <c r="N2330" s="626"/>
      <c r="O2330" s="626"/>
      <c r="P2330" s="626"/>
      <c r="Q2330" s="626"/>
      <c r="R2330" s="626"/>
      <c r="S2330" s="626"/>
      <c r="T2330" s="626"/>
      <c r="U2330" s="626"/>
      <c r="V2330" s="626"/>
      <c r="W2330" s="626"/>
      <c r="X2330" s="626"/>
      <c r="Y2330" s="626"/>
      <c r="Z2330" s="626"/>
      <c r="AA2330" s="626"/>
      <c r="AB2330" s="626"/>
      <c r="AC2330" s="626"/>
      <c r="AD2330" s="626"/>
      <c r="AE2330" s="626"/>
      <c r="AF2330" s="626"/>
    </row>
    <row r="2331" spans="1:32" x14ac:dyDescent="0.25">
      <c r="A2331" s="626"/>
      <c r="B2331" s="626"/>
      <c r="F2331" s="626"/>
      <c r="H2331" s="626"/>
      <c r="I2331" s="626"/>
      <c r="J2331" s="626"/>
      <c r="K2331" s="627"/>
      <c r="L2331" s="677"/>
      <c r="M2331" s="626"/>
      <c r="N2331" s="626"/>
      <c r="O2331" s="626"/>
      <c r="P2331" s="626"/>
      <c r="Q2331" s="626"/>
      <c r="R2331" s="626"/>
      <c r="S2331" s="626"/>
      <c r="T2331" s="626"/>
      <c r="U2331" s="626"/>
      <c r="V2331" s="626"/>
      <c r="W2331" s="626"/>
      <c r="X2331" s="626"/>
      <c r="Y2331" s="626"/>
      <c r="Z2331" s="626"/>
      <c r="AA2331" s="626"/>
      <c r="AB2331" s="626"/>
      <c r="AC2331" s="626"/>
      <c r="AD2331" s="626"/>
      <c r="AE2331" s="626"/>
      <c r="AF2331" s="626"/>
    </row>
    <row r="2332" spans="1:32" x14ac:dyDescent="0.25">
      <c r="A2332" s="626"/>
      <c r="B2332" s="626"/>
      <c r="F2332" s="626"/>
      <c r="H2332" s="626"/>
      <c r="I2332" s="626"/>
      <c r="J2332" s="626"/>
      <c r="K2332" s="627"/>
      <c r="L2332" s="677"/>
      <c r="M2332" s="626"/>
      <c r="N2332" s="626"/>
      <c r="O2332" s="626"/>
      <c r="P2332" s="626"/>
      <c r="Q2332" s="626"/>
      <c r="R2332" s="626"/>
      <c r="S2332" s="626"/>
      <c r="T2332" s="626"/>
      <c r="U2332" s="626"/>
      <c r="V2332" s="626"/>
      <c r="W2332" s="626"/>
      <c r="X2332" s="626"/>
      <c r="Y2332" s="626"/>
      <c r="Z2332" s="626"/>
      <c r="AA2332" s="626"/>
      <c r="AB2332" s="626"/>
      <c r="AC2332" s="626"/>
      <c r="AD2332" s="626"/>
      <c r="AE2332" s="626"/>
      <c r="AF2332" s="626"/>
    </row>
    <row r="2333" spans="1:32" x14ac:dyDescent="0.25">
      <c r="A2333" s="626"/>
      <c r="B2333" s="626"/>
      <c r="F2333" s="626"/>
      <c r="H2333" s="626"/>
      <c r="I2333" s="626"/>
      <c r="J2333" s="626"/>
      <c r="K2333" s="627"/>
      <c r="L2333" s="677"/>
      <c r="M2333" s="626"/>
      <c r="N2333" s="626"/>
      <c r="O2333" s="626"/>
      <c r="P2333" s="626"/>
      <c r="Q2333" s="626"/>
      <c r="R2333" s="626"/>
      <c r="S2333" s="626"/>
      <c r="T2333" s="626"/>
      <c r="U2333" s="626"/>
      <c r="V2333" s="626"/>
      <c r="W2333" s="626"/>
      <c r="X2333" s="626"/>
      <c r="Y2333" s="626"/>
      <c r="Z2333" s="626"/>
      <c r="AA2333" s="626"/>
      <c r="AB2333" s="626"/>
      <c r="AC2333" s="626"/>
      <c r="AD2333" s="626"/>
      <c r="AE2333" s="626"/>
      <c r="AF2333" s="626"/>
    </row>
    <row r="2334" spans="1:32" x14ac:dyDescent="0.25">
      <c r="A2334" s="626"/>
      <c r="B2334" s="626"/>
      <c r="F2334" s="626"/>
      <c r="H2334" s="626"/>
      <c r="I2334" s="626"/>
      <c r="J2334" s="626"/>
      <c r="K2334" s="627"/>
      <c r="L2334" s="677"/>
      <c r="M2334" s="626"/>
      <c r="N2334" s="626"/>
      <c r="O2334" s="626"/>
      <c r="P2334" s="626"/>
      <c r="Q2334" s="626"/>
      <c r="R2334" s="626"/>
      <c r="S2334" s="626"/>
      <c r="T2334" s="626"/>
      <c r="U2334" s="626"/>
      <c r="V2334" s="626"/>
      <c r="W2334" s="626"/>
      <c r="X2334" s="626"/>
      <c r="Y2334" s="626"/>
      <c r="Z2334" s="626"/>
      <c r="AA2334" s="626"/>
      <c r="AB2334" s="626"/>
      <c r="AC2334" s="626"/>
      <c r="AD2334" s="626"/>
      <c r="AE2334" s="626"/>
      <c r="AF2334" s="626"/>
    </row>
    <row r="2335" spans="1:32" x14ac:dyDescent="0.25">
      <c r="A2335" s="626"/>
      <c r="B2335" s="626"/>
      <c r="F2335" s="626"/>
      <c r="H2335" s="626"/>
      <c r="I2335" s="626"/>
      <c r="J2335" s="626"/>
      <c r="K2335" s="627"/>
      <c r="L2335" s="677"/>
      <c r="M2335" s="626"/>
      <c r="N2335" s="626"/>
      <c r="O2335" s="626"/>
      <c r="P2335" s="626"/>
      <c r="Q2335" s="626"/>
      <c r="R2335" s="626"/>
      <c r="S2335" s="626"/>
      <c r="T2335" s="626"/>
      <c r="U2335" s="626"/>
      <c r="V2335" s="626"/>
      <c r="W2335" s="626"/>
      <c r="X2335" s="626"/>
      <c r="Y2335" s="626"/>
      <c r="Z2335" s="626"/>
      <c r="AA2335" s="626"/>
      <c r="AB2335" s="626"/>
      <c r="AC2335" s="626"/>
      <c r="AD2335" s="626"/>
      <c r="AE2335" s="626"/>
      <c r="AF2335" s="626"/>
    </row>
    <row r="2336" spans="1:32" x14ac:dyDescent="0.25">
      <c r="A2336" s="626"/>
      <c r="B2336" s="626"/>
      <c r="F2336" s="626"/>
      <c r="H2336" s="626"/>
      <c r="I2336" s="626"/>
      <c r="J2336" s="626"/>
      <c r="K2336" s="627"/>
      <c r="L2336" s="677"/>
      <c r="M2336" s="626"/>
      <c r="N2336" s="626"/>
      <c r="O2336" s="626"/>
      <c r="P2336" s="626"/>
      <c r="Q2336" s="626"/>
      <c r="R2336" s="626"/>
      <c r="S2336" s="626"/>
      <c r="T2336" s="626"/>
      <c r="U2336" s="626"/>
      <c r="V2336" s="626"/>
      <c r="W2336" s="626"/>
      <c r="X2336" s="626"/>
      <c r="Y2336" s="626"/>
      <c r="Z2336" s="626"/>
      <c r="AA2336" s="626"/>
      <c r="AB2336" s="626"/>
      <c r="AC2336" s="626"/>
      <c r="AD2336" s="626"/>
      <c r="AE2336" s="626"/>
      <c r="AF2336" s="626"/>
    </row>
    <row r="2337" spans="1:32" x14ac:dyDescent="0.25">
      <c r="A2337" s="626"/>
      <c r="B2337" s="626"/>
      <c r="F2337" s="626"/>
      <c r="H2337" s="626"/>
      <c r="I2337" s="626"/>
      <c r="J2337" s="626"/>
      <c r="K2337" s="627"/>
      <c r="L2337" s="677"/>
      <c r="M2337" s="626"/>
      <c r="N2337" s="626"/>
      <c r="O2337" s="626"/>
      <c r="P2337" s="626"/>
      <c r="Q2337" s="626"/>
      <c r="R2337" s="626"/>
      <c r="S2337" s="626"/>
      <c r="T2337" s="626"/>
      <c r="U2337" s="626"/>
      <c r="V2337" s="626"/>
      <c r="W2337" s="626"/>
      <c r="X2337" s="626"/>
      <c r="Y2337" s="626"/>
      <c r="Z2337" s="626"/>
      <c r="AA2337" s="626"/>
      <c r="AB2337" s="626"/>
      <c r="AC2337" s="626"/>
      <c r="AD2337" s="626"/>
      <c r="AE2337" s="626"/>
      <c r="AF2337" s="626"/>
    </row>
    <row r="2338" spans="1:32" x14ac:dyDescent="0.25">
      <c r="A2338" s="626"/>
      <c r="B2338" s="626"/>
      <c r="F2338" s="626"/>
      <c r="H2338" s="626"/>
      <c r="I2338" s="626"/>
      <c r="J2338" s="626"/>
      <c r="K2338" s="627"/>
      <c r="L2338" s="677"/>
      <c r="M2338" s="626"/>
      <c r="N2338" s="626"/>
      <c r="O2338" s="626"/>
      <c r="P2338" s="626"/>
      <c r="Q2338" s="626"/>
      <c r="R2338" s="626"/>
      <c r="S2338" s="626"/>
      <c r="T2338" s="626"/>
      <c r="U2338" s="626"/>
      <c r="V2338" s="626"/>
      <c r="W2338" s="626"/>
      <c r="X2338" s="626"/>
      <c r="Y2338" s="626"/>
      <c r="Z2338" s="626"/>
      <c r="AA2338" s="626"/>
      <c r="AB2338" s="626"/>
      <c r="AC2338" s="626"/>
      <c r="AD2338" s="626"/>
      <c r="AE2338" s="626"/>
      <c r="AF2338" s="626"/>
    </row>
    <row r="2339" spans="1:32" x14ac:dyDescent="0.25">
      <c r="A2339" s="626"/>
      <c r="B2339" s="626"/>
      <c r="F2339" s="626"/>
      <c r="H2339" s="626"/>
      <c r="I2339" s="626"/>
      <c r="J2339" s="626"/>
      <c r="K2339" s="627"/>
      <c r="L2339" s="677"/>
      <c r="M2339" s="626"/>
      <c r="N2339" s="626"/>
      <c r="O2339" s="626"/>
      <c r="P2339" s="626"/>
      <c r="Q2339" s="626"/>
      <c r="R2339" s="626"/>
      <c r="S2339" s="626"/>
      <c r="T2339" s="626"/>
      <c r="U2339" s="626"/>
      <c r="V2339" s="626"/>
      <c r="W2339" s="626"/>
      <c r="X2339" s="626"/>
      <c r="Y2339" s="626"/>
      <c r="Z2339" s="626"/>
      <c r="AA2339" s="626"/>
      <c r="AB2339" s="626"/>
      <c r="AC2339" s="626"/>
      <c r="AD2339" s="626"/>
      <c r="AE2339" s="626"/>
      <c r="AF2339" s="626"/>
    </row>
    <row r="2340" spans="1:32" x14ac:dyDescent="0.25">
      <c r="A2340" s="626"/>
      <c r="B2340" s="626"/>
      <c r="F2340" s="626"/>
      <c r="H2340" s="626"/>
      <c r="I2340" s="626"/>
      <c r="J2340" s="626"/>
      <c r="K2340" s="627"/>
      <c r="L2340" s="677"/>
      <c r="M2340" s="626"/>
      <c r="N2340" s="626"/>
      <c r="O2340" s="626"/>
      <c r="P2340" s="626"/>
      <c r="Q2340" s="626"/>
      <c r="R2340" s="626"/>
      <c r="S2340" s="626"/>
      <c r="T2340" s="626"/>
      <c r="U2340" s="626"/>
      <c r="V2340" s="626"/>
      <c r="W2340" s="626"/>
      <c r="X2340" s="626"/>
      <c r="Y2340" s="626"/>
      <c r="Z2340" s="626"/>
      <c r="AA2340" s="626"/>
      <c r="AB2340" s="626"/>
      <c r="AC2340" s="626"/>
      <c r="AD2340" s="626"/>
      <c r="AE2340" s="626"/>
      <c r="AF2340" s="626"/>
    </row>
    <row r="2341" spans="1:32" x14ac:dyDescent="0.25">
      <c r="A2341" s="626"/>
      <c r="B2341" s="626"/>
      <c r="F2341" s="626"/>
      <c r="H2341" s="626"/>
      <c r="I2341" s="626"/>
      <c r="J2341" s="626"/>
      <c r="K2341" s="627"/>
      <c r="L2341" s="677"/>
      <c r="M2341" s="626"/>
      <c r="N2341" s="626"/>
      <c r="O2341" s="626"/>
      <c r="P2341" s="626"/>
      <c r="Q2341" s="626"/>
      <c r="R2341" s="626"/>
      <c r="S2341" s="626"/>
      <c r="T2341" s="626"/>
      <c r="U2341" s="626"/>
      <c r="V2341" s="626"/>
      <c r="W2341" s="626"/>
      <c r="X2341" s="626"/>
      <c r="Y2341" s="626"/>
      <c r="Z2341" s="626"/>
      <c r="AA2341" s="626"/>
      <c r="AB2341" s="626"/>
      <c r="AC2341" s="626"/>
      <c r="AD2341" s="626"/>
      <c r="AE2341" s="626"/>
      <c r="AF2341" s="626"/>
    </row>
    <row r="2342" spans="1:32" x14ac:dyDescent="0.25">
      <c r="A2342" s="626"/>
      <c r="B2342" s="626"/>
      <c r="F2342" s="626"/>
      <c r="H2342" s="626"/>
      <c r="I2342" s="626"/>
      <c r="J2342" s="626"/>
      <c r="K2342" s="627"/>
      <c r="L2342" s="677"/>
      <c r="M2342" s="626"/>
      <c r="N2342" s="626"/>
      <c r="O2342" s="626"/>
      <c r="P2342" s="626"/>
      <c r="Q2342" s="626"/>
      <c r="R2342" s="626"/>
      <c r="S2342" s="626"/>
      <c r="T2342" s="626"/>
      <c r="U2342" s="626"/>
      <c r="V2342" s="626"/>
      <c r="W2342" s="626"/>
      <c r="X2342" s="626"/>
      <c r="Y2342" s="626"/>
      <c r="Z2342" s="626"/>
      <c r="AA2342" s="626"/>
      <c r="AB2342" s="626"/>
      <c r="AC2342" s="626"/>
      <c r="AD2342" s="626"/>
      <c r="AE2342" s="626"/>
      <c r="AF2342" s="626"/>
    </row>
    <row r="2343" spans="1:32" x14ac:dyDescent="0.25">
      <c r="A2343" s="626"/>
      <c r="B2343" s="626"/>
      <c r="F2343" s="626"/>
      <c r="H2343" s="626"/>
      <c r="I2343" s="626"/>
      <c r="J2343" s="626"/>
      <c r="K2343" s="627"/>
      <c r="L2343" s="677"/>
      <c r="M2343" s="626"/>
      <c r="N2343" s="626"/>
      <c r="O2343" s="626"/>
      <c r="P2343" s="626"/>
      <c r="Q2343" s="626"/>
      <c r="R2343" s="626"/>
      <c r="S2343" s="626"/>
      <c r="T2343" s="626"/>
      <c r="U2343" s="626"/>
      <c r="V2343" s="626"/>
      <c r="W2343" s="626"/>
      <c r="X2343" s="626"/>
      <c r="Y2343" s="626"/>
      <c r="Z2343" s="626"/>
      <c r="AA2343" s="626"/>
      <c r="AB2343" s="626"/>
      <c r="AC2343" s="626"/>
      <c r="AD2343" s="626"/>
      <c r="AE2343" s="626"/>
      <c r="AF2343" s="626"/>
    </row>
    <row r="2344" spans="1:32" x14ac:dyDescent="0.25">
      <c r="A2344" s="626"/>
      <c r="B2344" s="626"/>
      <c r="F2344" s="626"/>
      <c r="H2344" s="626"/>
      <c r="I2344" s="626"/>
      <c r="J2344" s="626"/>
      <c r="K2344" s="627"/>
      <c r="L2344" s="677"/>
      <c r="M2344" s="626"/>
      <c r="N2344" s="626"/>
      <c r="O2344" s="626"/>
      <c r="P2344" s="626"/>
      <c r="Q2344" s="626"/>
      <c r="R2344" s="626"/>
      <c r="S2344" s="626"/>
      <c r="T2344" s="626"/>
      <c r="U2344" s="626"/>
      <c r="V2344" s="626"/>
      <c r="W2344" s="626"/>
      <c r="X2344" s="626"/>
      <c r="Y2344" s="626"/>
      <c r="Z2344" s="626"/>
      <c r="AA2344" s="626"/>
      <c r="AB2344" s="626"/>
      <c r="AC2344" s="626"/>
      <c r="AD2344" s="626"/>
      <c r="AE2344" s="626"/>
      <c r="AF2344" s="626"/>
    </row>
    <row r="2345" spans="1:32" x14ac:dyDescent="0.25">
      <c r="A2345" s="626"/>
      <c r="B2345" s="626"/>
      <c r="F2345" s="626"/>
      <c r="H2345" s="626"/>
      <c r="I2345" s="626"/>
      <c r="J2345" s="626"/>
      <c r="K2345" s="627"/>
      <c r="L2345" s="677"/>
      <c r="M2345" s="626"/>
      <c r="N2345" s="626"/>
      <c r="O2345" s="626"/>
      <c r="P2345" s="626"/>
      <c r="Q2345" s="626"/>
      <c r="R2345" s="626"/>
      <c r="S2345" s="626"/>
      <c r="T2345" s="626"/>
      <c r="U2345" s="626"/>
      <c r="V2345" s="626"/>
      <c r="W2345" s="626"/>
      <c r="X2345" s="626"/>
      <c r="Y2345" s="626"/>
      <c r="Z2345" s="626"/>
      <c r="AA2345" s="626"/>
      <c r="AB2345" s="626"/>
      <c r="AC2345" s="626"/>
      <c r="AD2345" s="626"/>
      <c r="AE2345" s="626"/>
      <c r="AF2345" s="626"/>
    </row>
    <row r="2346" spans="1:32" x14ac:dyDescent="0.25">
      <c r="A2346" s="626"/>
      <c r="B2346" s="626"/>
      <c r="F2346" s="626"/>
      <c r="H2346" s="626"/>
      <c r="I2346" s="626"/>
      <c r="J2346" s="626"/>
      <c r="K2346" s="627"/>
      <c r="L2346" s="677"/>
      <c r="M2346" s="626"/>
      <c r="N2346" s="626"/>
      <c r="O2346" s="626"/>
      <c r="P2346" s="626"/>
      <c r="Q2346" s="626"/>
      <c r="R2346" s="626"/>
      <c r="S2346" s="626"/>
      <c r="T2346" s="626"/>
      <c r="U2346" s="626"/>
      <c r="V2346" s="626"/>
      <c r="W2346" s="626"/>
      <c r="X2346" s="626"/>
      <c r="Y2346" s="626"/>
      <c r="Z2346" s="626"/>
      <c r="AA2346" s="626"/>
      <c r="AB2346" s="626"/>
      <c r="AC2346" s="626"/>
      <c r="AD2346" s="626"/>
      <c r="AE2346" s="626"/>
      <c r="AF2346" s="626"/>
    </row>
    <row r="2347" spans="1:32" x14ac:dyDescent="0.25">
      <c r="A2347" s="626"/>
      <c r="B2347" s="626"/>
      <c r="F2347" s="626"/>
      <c r="H2347" s="626"/>
      <c r="I2347" s="626"/>
      <c r="J2347" s="626"/>
      <c r="K2347" s="627"/>
      <c r="L2347" s="677"/>
      <c r="M2347" s="626"/>
      <c r="N2347" s="626"/>
      <c r="O2347" s="626"/>
      <c r="P2347" s="626"/>
      <c r="Q2347" s="626"/>
      <c r="R2347" s="626"/>
      <c r="S2347" s="626"/>
      <c r="T2347" s="626"/>
      <c r="U2347" s="626"/>
      <c r="V2347" s="626"/>
      <c r="W2347" s="626"/>
      <c r="X2347" s="626"/>
      <c r="Y2347" s="626"/>
      <c r="Z2347" s="626"/>
      <c r="AA2347" s="626"/>
      <c r="AB2347" s="626"/>
      <c r="AC2347" s="626"/>
      <c r="AD2347" s="626"/>
      <c r="AE2347" s="626"/>
      <c r="AF2347" s="626"/>
    </row>
    <row r="2348" spans="1:32" x14ac:dyDescent="0.25">
      <c r="A2348" s="626"/>
      <c r="B2348" s="626"/>
      <c r="F2348" s="626"/>
      <c r="H2348" s="626"/>
      <c r="I2348" s="626"/>
      <c r="J2348" s="626"/>
      <c r="K2348" s="627"/>
      <c r="L2348" s="677"/>
      <c r="M2348" s="626"/>
      <c r="N2348" s="626"/>
      <c r="O2348" s="626"/>
      <c r="P2348" s="626"/>
      <c r="Q2348" s="626"/>
      <c r="R2348" s="626"/>
      <c r="S2348" s="626"/>
      <c r="T2348" s="626"/>
      <c r="U2348" s="626"/>
      <c r="V2348" s="626"/>
      <c r="W2348" s="626"/>
      <c r="X2348" s="626"/>
      <c r="Y2348" s="626"/>
      <c r="Z2348" s="626"/>
      <c r="AA2348" s="626"/>
      <c r="AB2348" s="626"/>
      <c r="AC2348" s="626"/>
      <c r="AD2348" s="626"/>
      <c r="AE2348" s="626"/>
      <c r="AF2348" s="626"/>
    </row>
    <row r="2349" spans="1:32" x14ac:dyDescent="0.25">
      <c r="A2349" s="626"/>
      <c r="B2349" s="626"/>
      <c r="F2349" s="626"/>
      <c r="H2349" s="626"/>
      <c r="I2349" s="626"/>
      <c r="J2349" s="626"/>
      <c r="K2349" s="627"/>
      <c r="L2349" s="677"/>
      <c r="M2349" s="626"/>
      <c r="N2349" s="626"/>
      <c r="O2349" s="626"/>
      <c r="P2349" s="626"/>
      <c r="Q2349" s="626"/>
      <c r="R2349" s="626"/>
      <c r="S2349" s="626"/>
      <c r="T2349" s="626"/>
      <c r="U2349" s="626"/>
      <c r="V2349" s="626"/>
      <c r="W2349" s="626"/>
      <c r="X2349" s="626"/>
      <c r="Y2349" s="626"/>
      <c r="Z2349" s="626"/>
      <c r="AA2349" s="626"/>
      <c r="AB2349" s="626"/>
      <c r="AC2349" s="626"/>
      <c r="AD2349" s="626"/>
      <c r="AE2349" s="626"/>
      <c r="AF2349" s="626"/>
    </row>
    <row r="2350" spans="1:32" x14ac:dyDescent="0.25">
      <c r="A2350" s="626"/>
      <c r="B2350" s="626"/>
      <c r="F2350" s="626"/>
      <c r="H2350" s="626"/>
      <c r="I2350" s="626"/>
      <c r="J2350" s="626"/>
      <c r="K2350" s="627"/>
      <c r="L2350" s="677"/>
      <c r="M2350" s="626"/>
      <c r="N2350" s="626"/>
      <c r="O2350" s="626"/>
      <c r="P2350" s="626"/>
      <c r="Q2350" s="626"/>
      <c r="R2350" s="626"/>
      <c r="S2350" s="626"/>
      <c r="T2350" s="626"/>
      <c r="U2350" s="626"/>
      <c r="V2350" s="626"/>
      <c r="W2350" s="626"/>
      <c r="X2350" s="626"/>
      <c r="Y2350" s="626"/>
      <c r="Z2350" s="626"/>
      <c r="AA2350" s="626"/>
      <c r="AB2350" s="626"/>
      <c r="AC2350" s="626"/>
      <c r="AD2350" s="626"/>
      <c r="AE2350" s="626"/>
      <c r="AF2350" s="626"/>
    </row>
    <row r="2351" spans="1:32" x14ac:dyDescent="0.25">
      <c r="A2351" s="626"/>
      <c r="B2351" s="626"/>
      <c r="F2351" s="626"/>
      <c r="H2351" s="626"/>
      <c r="I2351" s="626"/>
      <c r="J2351" s="626"/>
      <c r="K2351" s="627"/>
      <c r="L2351" s="677"/>
      <c r="M2351" s="626"/>
      <c r="N2351" s="626"/>
      <c r="O2351" s="626"/>
      <c r="P2351" s="626"/>
      <c r="Q2351" s="626"/>
      <c r="R2351" s="626"/>
      <c r="S2351" s="626"/>
      <c r="T2351" s="626"/>
      <c r="U2351" s="626"/>
      <c r="V2351" s="626"/>
      <c r="W2351" s="626"/>
      <c r="X2351" s="626"/>
      <c r="Y2351" s="626"/>
      <c r="Z2351" s="626"/>
      <c r="AA2351" s="626"/>
      <c r="AB2351" s="626"/>
      <c r="AC2351" s="626"/>
      <c r="AD2351" s="626"/>
      <c r="AE2351" s="626"/>
      <c r="AF2351" s="626"/>
    </row>
    <row r="2352" spans="1:32" x14ac:dyDescent="0.25">
      <c r="A2352" s="626"/>
      <c r="B2352" s="626"/>
      <c r="F2352" s="626"/>
      <c r="H2352" s="626"/>
      <c r="I2352" s="626"/>
      <c r="J2352" s="626"/>
      <c r="K2352" s="627"/>
      <c r="L2352" s="677"/>
      <c r="M2352" s="626"/>
      <c r="N2352" s="626"/>
      <c r="O2352" s="626"/>
      <c r="P2352" s="626"/>
      <c r="Q2352" s="626"/>
      <c r="R2352" s="626"/>
      <c r="S2352" s="626"/>
      <c r="T2352" s="626"/>
      <c r="U2352" s="626"/>
      <c r="V2352" s="626"/>
      <c r="W2352" s="626"/>
      <c r="X2352" s="626"/>
      <c r="Y2352" s="626"/>
      <c r="Z2352" s="626"/>
      <c r="AA2352" s="626"/>
      <c r="AB2352" s="626"/>
      <c r="AC2352" s="626"/>
      <c r="AD2352" s="626"/>
      <c r="AE2352" s="626"/>
      <c r="AF2352" s="626"/>
    </row>
    <row r="2353" spans="1:32" x14ac:dyDescent="0.25">
      <c r="A2353" s="626"/>
      <c r="B2353" s="626"/>
      <c r="F2353" s="626"/>
      <c r="H2353" s="626"/>
      <c r="I2353" s="626"/>
      <c r="J2353" s="626"/>
      <c r="K2353" s="627"/>
      <c r="L2353" s="677"/>
      <c r="M2353" s="626"/>
      <c r="N2353" s="626"/>
      <c r="O2353" s="626"/>
      <c r="P2353" s="626"/>
      <c r="Q2353" s="626"/>
      <c r="R2353" s="626"/>
      <c r="S2353" s="626"/>
      <c r="T2353" s="626"/>
      <c r="U2353" s="626"/>
      <c r="V2353" s="626"/>
      <c r="W2353" s="626"/>
      <c r="X2353" s="626"/>
      <c r="Y2353" s="626"/>
      <c r="Z2353" s="626"/>
      <c r="AA2353" s="626"/>
      <c r="AB2353" s="626"/>
      <c r="AC2353" s="626"/>
      <c r="AD2353" s="626"/>
      <c r="AE2353" s="626"/>
      <c r="AF2353" s="626"/>
    </row>
    <row r="2354" spans="1:32" x14ac:dyDescent="0.25">
      <c r="A2354" s="626"/>
      <c r="B2354" s="626"/>
      <c r="F2354" s="626"/>
      <c r="H2354" s="626"/>
      <c r="I2354" s="626"/>
      <c r="J2354" s="626"/>
      <c r="K2354" s="627"/>
      <c r="L2354" s="677"/>
      <c r="M2354" s="626"/>
      <c r="N2354" s="626"/>
      <c r="O2354" s="626"/>
      <c r="P2354" s="626"/>
      <c r="Q2354" s="626"/>
      <c r="R2354" s="626"/>
      <c r="S2354" s="626"/>
      <c r="T2354" s="626"/>
      <c r="U2354" s="626"/>
      <c r="V2354" s="626"/>
      <c r="W2354" s="626"/>
      <c r="X2354" s="626"/>
      <c r="Y2354" s="626"/>
      <c r="Z2354" s="626"/>
      <c r="AA2354" s="626"/>
      <c r="AB2354" s="626"/>
      <c r="AC2354" s="626"/>
      <c r="AD2354" s="626"/>
      <c r="AE2354" s="626"/>
      <c r="AF2354" s="626"/>
    </row>
    <row r="2355" spans="1:32" x14ac:dyDescent="0.25">
      <c r="A2355" s="626"/>
      <c r="B2355" s="626"/>
      <c r="F2355" s="626"/>
      <c r="H2355" s="626"/>
      <c r="I2355" s="626"/>
      <c r="J2355" s="626"/>
      <c r="K2355" s="627"/>
      <c r="L2355" s="677"/>
      <c r="M2355" s="626"/>
      <c r="N2355" s="626"/>
      <c r="O2355" s="626"/>
      <c r="P2355" s="626"/>
      <c r="Q2355" s="626"/>
      <c r="R2355" s="626"/>
      <c r="S2355" s="626"/>
      <c r="T2355" s="626"/>
      <c r="U2355" s="626"/>
      <c r="V2355" s="626"/>
      <c r="W2355" s="626"/>
      <c r="X2355" s="626"/>
      <c r="Y2355" s="626"/>
      <c r="Z2355" s="626"/>
      <c r="AA2355" s="626"/>
      <c r="AB2355" s="626"/>
      <c r="AC2355" s="626"/>
      <c r="AD2355" s="626"/>
      <c r="AE2355" s="626"/>
      <c r="AF2355" s="626"/>
    </row>
    <row r="2356" spans="1:32" x14ac:dyDescent="0.25">
      <c r="A2356" s="626"/>
      <c r="B2356" s="626"/>
      <c r="F2356" s="626"/>
      <c r="H2356" s="626"/>
      <c r="I2356" s="626"/>
      <c r="J2356" s="626"/>
      <c r="K2356" s="627"/>
      <c r="L2356" s="677"/>
      <c r="M2356" s="626"/>
      <c r="N2356" s="626"/>
      <c r="O2356" s="626"/>
      <c r="P2356" s="626"/>
      <c r="Q2356" s="626"/>
      <c r="R2356" s="626"/>
      <c r="S2356" s="626"/>
      <c r="T2356" s="626"/>
      <c r="U2356" s="626"/>
      <c r="V2356" s="626"/>
      <c r="W2356" s="626"/>
      <c r="X2356" s="626"/>
      <c r="Y2356" s="626"/>
      <c r="Z2356" s="626"/>
      <c r="AA2356" s="626"/>
      <c r="AB2356" s="626"/>
      <c r="AC2356" s="626"/>
      <c r="AD2356" s="626"/>
      <c r="AE2356" s="626"/>
      <c r="AF2356" s="626"/>
    </row>
    <row r="2357" spans="1:32" x14ac:dyDescent="0.25">
      <c r="A2357" s="626"/>
      <c r="B2357" s="626"/>
      <c r="F2357" s="626"/>
      <c r="H2357" s="626"/>
      <c r="I2357" s="626"/>
      <c r="J2357" s="626"/>
      <c r="K2357" s="627"/>
      <c r="L2357" s="677"/>
      <c r="M2357" s="626"/>
      <c r="N2357" s="626"/>
      <c r="O2357" s="626"/>
      <c r="P2357" s="626"/>
      <c r="Q2357" s="626"/>
      <c r="R2357" s="626"/>
      <c r="S2357" s="626"/>
      <c r="T2357" s="626"/>
      <c r="U2357" s="626"/>
      <c r="V2357" s="626"/>
      <c r="W2357" s="626"/>
      <c r="X2357" s="626"/>
      <c r="Y2357" s="626"/>
      <c r="Z2357" s="626"/>
      <c r="AA2357" s="626"/>
      <c r="AB2357" s="626"/>
      <c r="AC2357" s="626"/>
      <c r="AD2357" s="626"/>
      <c r="AE2357" s="626"/>
      <c r="AF2357" s="626"/>
    </row>
    <row r="2358" spans="1:32" x14ac:dyDescent="0.25">
      <c r="A2358" s="626"/>
      <c r="B2358" s="626"/>
      <c r="F2358" s="626"/>
      <c r="H2358" s="626"/>
      <c r="I2358" s="626"/>
      <c r="J2358" s="626"/>
      <c r="K2358" s="627"/>
      <c r="L2358" s="677"/>
      <c r="M2358" s="626"/>
      <c r="N2358" s="626"/>
      <c r="O2358" s="626"/>
      <c r="P2358" s="626"/>
      <c r="Q2358" s="626"/>
      <c r="R2358" s="626"/>
      <c r="S2358" s="626"/>
      <c r="T2358" s="626"/>
      <c r="U2358" s="626"/>
      <c r="V2358" s="626"/>
      <c r="W2358" s="626"/>
      <c r="X2358" s="626"/>
      <c r="Y2358" s="626"/>
      <c r="Z2358" s="626"/>
      <c r="AA2358" s="626"/>
      <c r="AB2358" s="626"/>
      <c r="AC2358" s="626"/>
      <c r="AD2358" s="626"/>
      <c r="AE2358" s="626"/>
      <c r="AF2358" s="626"/>
    </row>
    <row r="2359" spans="1:32" x14ac:dyDescent="0.25">
      <c r="A2359" s="626"/>
      <c r="B2359" s="626"/>
      <c r="F2359" s="626"/>
      <c r="H2359" s="626"/>
      <c r="I2359" s="626"/>
      <c r="J2359" s="626"/>
      <c r="K2359" s="627"/>
      <c r="L2359" s="677"/>
      <c r="M2359" s="626"/>
      <c r="N2359" s="626"/>
      <c r="O2359" s="626"/>
      <c r="P2359" s="626"/>
      <c r="Q2359" s="626"/>
      <c r="R2359" s="626"/>
      <c r="S2359" s="626"/>
      <c r="T2359" s="626"/>
      <c r="U2359" s="626"/>
      <c r="V2359" s="626"/>
      <c r="W2359" s="626"/>
      <c r="X2359" s="626"/>
      <c r="Y2359" s="626"/>
      <c r="Z2359" s="626"/>
      <c r="AA2359" s="626"/>
      <c r="AB2359" s="626"/>
      <c r="AC2359" s="626"/>
      <c r="AD2359" s="626"/>
      <c r="AE2359" s="626"/>
      <c r="AF2359" s="626"/>
    </row>
    <row r="2360" spans="1:32" x14ac:dyDescent="0.25">
      <c r="A2360" s="626"/>
      <c r="B2360" s="626"/>
      <c r="F2360" s="626"/>
      <c r="H2360" s="626"/>
      <c r="I2360" s="626"/>
      <c r="J2360" s="626"/>
      <c r="K2360" s="627"/>
      <c r="L2360" s="677"/>
      <c r="M2360" s="626"/>
      <c r="N2360" s="626"/>
      <c r="O2360" s="626"/>
      <c r="P2360" s="626"/>
      <c r="Q2360" s="626"/>
      <c r="R2360" s="626"/>
      <c r="S2360" s="626"/>
      <c r="T2360" s="626"/>
      <c r="U2360" s="626"/>
      <c r="V2360" s="626"/>
      <c r="W2360" s="626"/>
      <c r="X2360" s="626"/>
      <c r="Y2360" s="626"/>
      <c r="Z2360" s="626"/>
      <c r="AA2360" s="626"/>
      <c r="AB2360" s="626"/>
      <c r="AC2360" s="626"/>
      <c r="AD2360" s="626"/>
      <c r="AE2360" s="626"/>
      <c r="AF2360" s="626"/>
    </row>
    <row r="2361" spans="1:32" x14ac:dyDescent="0.25">
      <c r="A2361" s="626"/>
      <c r="B2361" s="626"/>
      <c r="F2361" s="626"/>
      <c r="H2361" s="626"/>
      <c r="I2361" s="626"/>
      <c r="J2361" s="626"/>
      <c r="K2361" s="627"/>
      <c r="L2361" s="677"/>
      <c r="M2361" s="626"/>
      <c r="N2361" s="626"/>
      <c r="O2361" s="626"/>
      <c r="P2361" s="626"/>
      <c r="Q2361" s="626"/>
      <c r="R2361" s="626"/>
      <c r="S2361" s="626"/>
      <c r="T2361" s="626"/>
      <c r="U2361" s="626"/>
      <c r="V2361" s="626"/>
      <c r="W2361" s="626"/>
      <c r="X2361" s="626"/>
      <c r="Y2361" s="626"/>
      <c r="Z2361" s="626"/>
      <c r="AA2361" s="626"/>
      <c r="AB2361" s="626"/>
      <c r="AC2361" s="626"/>
      <c r="AD2361" s="626"/>
      <c r="AE2361" s="626"/>
      <c r="AF2361" s="626"/>
    </row>
    <row r="2362" spans="1:32" x14ac:dyDescent="0.25">
      <c r="A2362" s="626"/>
      <c r="B2362" s="626"/>
      <c r="F2362" s="626"/>
      <c r="H2362" s="626"/>
      <c r="I2362" s="626"/>
      <c r="J2362" s="626"/>
      <c r="K2362" s="627"/>
      <c r="L2362" s="677"/>
      <c r="M2362" s="626"/>
      <c r="N2362" s="626"/>
      <c r="O2362" s="626"/>
      <c r="P2362" s="626"/>
      <c r="Q2362" s="626"/>
      <c r="R2362" s="626"/>
      <c r="S2362" s="626"/>
      <c r="T2362" s="626"/>
      <c r="U2362" s="626"/>
      <c r="V2362" s="626"/>
      <c r="W2362" s="626"/>
      <c r="X2362" s="626"/>
      <c r="Y2362" s="626"/>
      <c r="Z2362" s="626"/>
      <c r="AA2362" s="626"/>
      <c r="AB2362" s="626"/>
      <c r="AC2362" s="626"/>
      <c r="AD2362" s="626"/>
      <c r="AE2362" s="626"/>
      <c r="AF2362" s="626"/>
    </row>
    <row r="2363" spans="1:32" x14ac:dyDescent="0.25">
      <c r="A2363" s="626"/>
      <c r="B2363" s="626"/>
      <c r="F2363" s="626"/>
      <c r="H2363" s="626"/>
      <c r="I2363" s="626"/>
      <c r="J2363" s="626"/>
      <c r="K2363" s="627"/>
      <c r="L2363" s="677"/>
      <c r="M2363" s="626"/>
      <c r="N2363" s="626"/>
      <c r="O2363" s="626"/>
      <c r="P2363" s="626"/>
      <c r="Q2363" s="626"/>
      <c r="R2363" s="626"/>
      <c r="S2363" s="626"/>
      <c r="T2363" s="626"/>
      <c r="U2363" s="626"/>
      <c r="V2363" s="626"/>
      <c r="W2363" s="626"/>
      <c r="X2363" s="626"/>
      <c r="Y2363" s="626"/>
      <c r="Z2363" s="626"/>
      <c r="AA2363" s="626"/>
      <c r="AB2363" s="626"/>
      <c r="AC2363" s="626"/>
      <c r="AD2363" s="626"/>
      <c r="AE2363" s="626"/>
      <c r="AF2363" s="626"/>
    </row>
    <row r="2364" spans="1:32" x14ac:dyDescent="0.25">
      <c r="A2364" s="626"/>
      <c r="B2364" s="626"/>
      <c r="F2364" s="626"/>
      <c r="H2364" s="626"/>
      <c r="I2364" s="626"/>
      <c r="J2364" s="626"/>
      <c r="K2364" s="627"/>
      <c r="L2364" s="677"/>
      <c r="M2364" s="626"/>
      <c r="N2364" s="626"/>
      <c r="O2364" s="626"/>
      <c r="P2364" s="626"/>
      <c r="Q2364" s="626"/>
      <c r="R2364" s="626"/>
      <c r="S2364" s="626"/>
      <c r="T2364" s="626"/>
      <c r="U2364" s="626"/>
      <c r="V2364" s="626"/>
      <c r="W2364" s="626"/>
      <c r="X2364" s="626"/>
      <c r="Y2364" s="626"/>
      <c r="Z2364" s="626"/>
      <c r="AA2364" s="626"/>
      <c r="AB2364" s="626"/>
      <c r="AC2364" s="626"/>
      <c r="AD2364" s="626"/>
      <c r="AE2364" s="626"/>
      <c r="AF2364" s="626"/>
    </row>
    <row r="2365" spans="1:32" x14ac:dyDescent="0.25">
      <c r="A2365" s="626"/>
      <c r="B2365" s="626"/>
      <c r="F2365" s="626"/>
      <c r="H2365" s="626"/>
      <c r="I2365" s="626"/>
      <c r="J2365" s="626"/>
      <c r="K2365" s="627"/>
      <c r="L2365" s="677"/>
      <c r="M2365" s="626"/>
      <c r="N2365" s="626"/>
      <c r="O2365" s="626"/>
      <c r="P2365" s="626"/>
      <c r="Q2365" s="626"/>
      <c r="R2365" s="626"/>
      <c r="S2365" s="626"/>
      <c r="T2365" s="626"/>
      <c r="U2365" s="626"/>
      <c r="V2365" s="626"/>
      <c r="W2365" s="626"/>
      <c r="X2365" s="626"/>
      <c r="Y2365" s="626"/>
      <c r="Z2365" s="626"/>
      <c r="AA2365" s="626"/>
      <c r="AB2365" s="626"/>
      <c r="AC2365" s="626"/>
      <c r="AD2365" s="626"/>
      <c r="AE2365" s="626"/>
      <c r="AF2365" s="626"/>
    </row>
    <row r="2366" spans="1:32" x14ac:dyDescent="0.25">
      <c r="A2366" s="626"/>
      <c r="B2366" s="626"/>
      <c r="F2366" s="626"/>
      <c r="H2366" s="626"/>
      <c r="I2366" s="626"/>
      <c r="J2366" s="626"/>
      <c r="K2366" s="627"/>
      <c r="L2366" s="677"/>
      <c r="M2366" s="626"/>
      <c r="N2366" s="626"/>
      <c r="O2366" s="626"/>
      <c r="P2366" s="626"/>
      <c r="Q2366" s="626"/>
      <c r="R2366" s="626"/>
      <c r="S2366" s="626"/>
      <c r="T2366" s="626"/>
      <c r="U2366" s="626"/>
      <c r="V2366" s="626"/>
      <c r="W2366" s="626"/>
      <c r="X2366" s="626"/>
      <c r="Y2366" s="626"/>
      <c r="Z2366" s="626"/>
      <c r="AA2366" s="626"/>
      <c r="AB2366" s="626"/>
      <c r="AC2366" s="626"/>
      <c r="AD2366" s="626"/>
      <c r="AE2366" s="626"/>
      <c r="AF2366" s="626"/>
    </row>
    <row r="2367" spans="1:32" x14ac:dyDescent="0.25">
      <c r="A2367" s="626"/>
      <c r="B2367" s="626"/>
      <c r="F2367" s="626"/>
      <c r="H2367" s="626"/>
      <c r="I2367" s="626"/>
      <c r="J2367" s="626"/>
      <c r="K2367" s="627"/>
      <c r="L2367" s="677"/>
      <c r="M2367" s="626"/>
      <c r="N2367" s="626"/>
      <c r="O2367" s="626"/>
      <c r="P2367" s="626"/>
      <c r="Q2367" s="626"/>
      <c r="R2367" s="626"/>
      <c r="S2367" s="626"/>
      <c r="T2367" s="626"/>
      <c r="U2367" s="626"/>
      <c r="V2367" s="626"/>
      <c r="W2367" s="626"/>
      <c r="X2367" s="626"/>
      <c r="Y2367" s="626"/>
      <c r="Z2367" s="626"/>
      <c r="AA2367" s="626"/>
      <c r="AB2367" s="626"/>
      <c r="AC2367" s="626"/>
      <c r="AD2367" s="626"/>
      <c r="AE2367" s="626"/>
      <c r="AF2367" s="626"/>
    </row>
    <row r="2368" spans="1:32" x14ac:dyDescent="0.25">
      <c r="A2368" s="626"/>
      <c r="B2368" s="626"/>
      <c r="F2368" s="626"/>
      <c r="H2368" s="626"/>
      <c r="I2368" s="626"/>
      <c r="J2368" s="626"/>
      <c r="K2368" s="627"/>
      <c r="L2368" s="677"/>
      <c r="M2368" s="626"/>
      <c r="N2368" s="626"/>
      <c r="O2368" s="626"/>
      <c r="P2368" s="626"/>
      <c r="Q2368" s="626"/>
      <c r="R2368" s="626"/>
      <c r="S2368" s="626"/>
      <c r="T2368" s="626"/>
      <c r="U2368" s="626"/>
      <c r="V2368" s="626"/>
      <c r="W2368" s="626"/>
      <c r="X2368" s="626"/>
      <c r="Y2368" s="626"/>
      <c r="Z2368" s="626"/>
      <c r="AA2368" s="626"/>
      <c r="AB2368" s="626"/>
      <c r="AC2368" s="626"/>
      <c r="AD2368" s="626"/>
      <c r="AE2368" s="626"/>
      <c r="AF2368" s="626"/>
    </row>
    <row r="2369" spans="1:32" x14ac:dyDescent="0.25">
      <c r="A2369" s="626"/>
      <c r="B2369" s="626"/>
      <c r="F2369" s="626"/>
      <c r="H2369" s="626"/>
      <c r="I2369" s="626"/>
      <c r="J2369" s="626"/>
      <c r="K2369" s="627"/>
      <c r="L2369" s="677"/>
      <c r="M2369" s="626"/>
      <c r="N2369" s="626"/>
      <c r="O2369" s="626"/>
      <c r="P2369" s="626"/>
      <c r="Q2369" s="626"/>
      <c r="R2369" s="626"/>
      <c r="S2369" s="626"/>
      <c r="T2369" s="626"/>
      <c r="U2369" s="626"/>
      <c r="V2369" s="626"/>
      <c r="W2369" s="626"/>
      <c r="X2369" s="626"/>
      <c r="Y2369" s="626"/>
      <c r="Z2369" s="626"/>
      <c r="AA2369" s="626"/>
      <c r="AB2369" s="626"/>
      <c r="AC2369" s="626"/>
      <c r="AD2369" s="626"/>
      <c r="AE2369" s="626"/>
      <c r="AF2369" s="626"/>
    </row>
    <row r="2370" spans="1:32" x14ac:dyDescent="0.25">
      <c r="A2370" s="626"/>
      <c r="B2370" s="626"/>
      <c r="F2370" s="626"/>
      <c r="H2370" s="626"/>
      <c r="I2370" s="626"/>
      <c r="J2370" s="626"/>
      <c r="K2370" s="627"/>
      <c r="L2370" s="677"/>
      <c r="M2370" s="626"/>
      <c r="N2370" s="626"/>
      <c r="O2370" s="626"/>
      <c r="P2370" s="626"/>
      <c r="Q2370" s="626"/>
      <c r="R2370" s="626"/>
      <c r="S2370" s="626"/>
      <c r="T2370" s="626"/>
      <c r="U2370" s="626"/>
      <c r="V2370" s="626"/>
      <c r="W2370" s="626"/>
      <c r="X2370" s="626"/>
      <c r="Y2370" s="626"/>
      <c r="Z2370" s="626"/>
      <c r="AA2370" s="626"/>
      <c r="AB2370" s="626"/>
      <c r="AC2370" s="626"/>
      <c r="AD2370" s="626"/>
      <c r="AE2370" s="626"/>
      <c r="AF2370" s="626"/>
    </row>
    <row r="2371" spans="1:32" x14ac:dyDescent="0.25">
      <c r="A2371" s="626"/>
      <c r="B2371" s="626"/>
      <c r="F2371" s="626"/>
      <c r="H2371" s="626"/>
      <c r="I2371" s="626"/>
      <c r="J2371" s="626"/>
      <c r="K2371" s="627"/>
      <c r="L2371" s="677"/>
      <c r="M2371" s="626"/>
      <c r="N2371" s="626"/>
      <c r="O2371" s="626"/>
      <c r="P2371" s="626"/>
      <c r="Q2371" s="626"/>
      <c r="R2371" s="626"/>
      <c r="S2371" s="626"/>
      <c r="T2371" s="626"/>
      <c r="U2371" s="626"/>
      <c r="V2371" s="626"/>
      <c r="W2371" s="626"/>
      <c r="X2371" s="626"/>
      <c r="Y2371" s="626"/>
      <c r="Z2371" s="626"/>
      <c r="AA2371" s="626"/>
      <c r="AB2371" s="626"/>
      <c r="AC2371" s="626"/>
      <c r="AD2371" s="626"/>
      <c r="AE2371" s="626"/>
      <c r="AF2371" s="626"/>
    </row>
    <row r="2372" spans="1:32" x14ac:dyDescent="0.25">
      <c r="A2372" s="626"/>
      <c r="B2372" s="626"/>
      <c r="F2372" s="626"/>
      <c r="H2372" s="626"/>
      <c r="I2372" s="626"/>
      <c r="J2372" s="626"/>
      <c r="K2372" s="627"/>
      <c r="L2372" s="677"/>
      <c r="M2372" s="626"/>
      <c r="N2372" s="626"/>
      <c r="O2372" s="626"/>
      <c r="P2372" s="626"/>
      <c r="Q2372" s="626"/>
      <c r="R2372" s="626"/>
      <c r="S2372" s="626"/>
      <c r="T2372" s="626"/>
      <c r="U2372" s="626"/>
      <c r="V2372" s="626"/>
      <c r="W2372" s="626"/>
      <c r="X2372" s="626"/>
      <c r="Y2372" s="626"/>
      <c r="Z2372" s="626"/>
      <c r="AA2372" s="626"/>
      <c r="AB2372" s="626"/>
      <c r="AC2372" s="626"/>
      <c r="AD2372" s="626"/>
      <c r="AE2372" s="626"/>
      <c r="AF2372" s="626"/>
    </row>
    <row r="2373" spans="1:32" x14ac:dyDescent="0.25">
      <c r="A2373" s="626"/>
      <c r="B2373" s="626"/>
      <c r="F2373" s="626"/>
      <c r="H2373" s="626"/>
      <c r="I2373" s="626"/>
      <c r="J2373" s="626"/>
      <c r="K2373" s="627"/>
      <c r="L2373" s="677"/>
      <c r="M2373" s="626"/>
      <c r="N2373" s="626"/>
      <c r="O2373" s="626"/>
      <c r="P2373" s="626"/>
      <c r="Q2373" s="626"/>
      <c r="R2373" s="626"/>
      <c r="S2373" s="626"/>
      <c r="T2373" s="626"/>
      <c r="U2373" s="626"/>
      <c r="V2373" s="626"/>
      <c r="W2373" s="626"/>
      <c r="X2373" s="626"/>
      <c r="Y2373" s="626"/>
      <c r="Z2373" s="626"/>
      <c r="AA2373" s="626"/>
      <c r="AB2373" s="626"/>
      <c r="AC2373" s="626"/>
      <c r="AD2373" s="626"/>
      <c r="AE2373" s="626"/>
      <c r="AF2373" s="626"/>
    </row>
    <row r="2374" spans="1:32" x14ac:dyDescent="0.25">
      <c r="A2374" s="626"/>
      <c r="B2374" s="626"/>
      <c r="F2374" s="626"/>
      <c r="H2374" s="626"/>
      <c r="I2374" s="626"/>
      <c r="J2374" s="626"/>
      <c r="K2374" s="627"/>
      <c r="L2374" s="677"/>
      <c r="M2374" s="626"/>
      <c r="N2374" s="626"/>
      <c r="O2374" s="626"/>
      <c r="P2374" s="626"/>
      <c r="Q2374" s="626"/>
      <c r="R2374" s="626"/>
      <c r="S2374" s="626"/>
      <c r="T2374" s="626"/>
      <c r="U2374" s="626"/>
      <c r="V2374" s="626"/>
      <c r="W2374" s="626"/>
      <c r="X2374" s="626"/>
      <c r="Y2374" s="626"/>
      <c r="Z2374" s="626"/>
      <c r="AA2374" s="626"/>
      <c r="AB2374" s="626"/>
      <c r="AC2374" s="626"/>
      <c r="AD2374" s="626"/>
      <c r="AE2374" s="626"/>
      <c r="AF2374" s="626"/>
    </row>
    <row r="2375" spans="1:32" x14ac:dyDescent="0.25">
      <c r="A2375" s="626"/>
      <c r="B2375" s="626"/>
      <c r="F2375" s="626"/>
      <c r="H2375" s="626"/>
      <c r="I2375" s="626"/>
      <c r="J2375" s="626"/>
      <c r="K2375" s="627"/>
      <c r="L2375" s="677"/>
      <c r="M2375" s="626"/>
      <c r="N2375" s="626"/>
      <c r="O2375" s="626"/>
      <c r="P2375" s="626"/>
      <c r="Q2375" s="626"/>
      <c r="R2375" s="626"/>
      <c r="S2375" s="626"/>
      <c r="T2375" s="626"/>
      <c r="U2375" s="626"/>
      <c r="V2375" s="626"/>
      <c r="W2375" s="626"/>
      <c r="X2375" s="626"/>
      <c r="Y2375" s="626"/>
      <c r="Z2375" s="626"/>
      <c r="AA2375" s="626"/>
      <c r="AB2375" s="626"/>
      <c r="AC2375" s="626"/>
      <c r="AD2375" s="626"/>
      <c r="AE2375" s="626"/>
      <c r="AF2375" s="626"/>
    </row>
    <row r="2376" spans="1:32" x14ac:dyDescent="0.25">
      <c r="A2376" s="626"/>
      <c r="B2376" s="626"/>
      <c r="F2376" s="626"/>
      <c r="H2376" s="626"/>
      <c r="I2376" s="626"/>
      <c r="J2376" s="626"/>
      <c r="K2376" s="627"/>
      <c r="L2376" s="677"/>
      <c r="M2376" s="626"/>
      <c r="N2376" s="626"/>
      <c r="O2376" s="626"/>
      <c r="P2376" s="626"/>
      <c r="Q2376" s="626"/>
      <c r="R2376" s="626"/>
      <c r="S2376" s="626"/>
      <c r="T2376" s="626"/>
      <c r="U2376" s="626"/>
      <c r="V2376" s="626"/>
      <c r="W2376" s="626"/>
      <c r="X2376" s="626"/>
      <c r="Y2376" s="626"/>
      <c r="Z2376" s="626"/>
      <c r="AA2376" s="626"/>
      <c r="AB2376" s="626"/>
      <c r="AC2376" s="626"/>
      <c r="AD2376" s="626"/>
      <c r="AE2376" s="626"/>
      <c r="AF2376" s="626"/>
    </row>
    <row r="2377" spans="1:32" x14ac:dyDescent="0.25">
      <c r="A2377" s="626"/>
      <c r="B2377" s="626"/>
      <c r="F2377" s="626"/>
      <c r="H2377" s="626"/>
      <c r="I2377" s="626"/>
      <c r="J2377" s="626"/>
      <c r="K2377" s="627"/>
      <c r="L2377" s="677"/>
      <c r="M2377" s="626"/>
      <c r="N2377" s="626"/>
      <c r="O2377" s="626"/>
      <c r="P2377" s="626"/>
      <c r="Q2377" s="626"/>
      <c r="R2377" s="626"/>
      <c r="S2377" s="626"/>
      <c r="T2377" s="626"/>
      <c r="U2377" s="626"/>
      <c r="V2377" s="626"/>
      <c r="W2377" s="626"/>
      <c r="X2377" s="626"/>
      <c r="Y2377" s="626"/>
      <c r="Z2377" s="626"/>
      <c r="AA2377" s="626"/>
      <c r="AB2377" s="626"/>
      <c r="AC2377" s="626"/>
      <c r="AD2377" s="626"/>
      <c r="AE2377" s="626"/>
      <c r="AF2377" s="626"/>
    </row>
    <row r="2378" spans="1:32" x14ac:dyDescent="0.25">
      <c r="A2378" s="626"/>
      <c r="B2378" s="626"/>
      <c r="F2378" s="626"/>
      <c r="H2378" s="626"/>
      <c r="I2378" s="626"/>
      <c r="J2378" s="626"/>
      <c r="K2378" s="627"/>
      <c r="L2378" s="677"/>
      <c r="M2378" s="626"/>
      <c r="N2378" s="626"/>
      <c r="O2378" s="626"/>
      <c r="P2378" s="626"/>
      <c r="Q2378" s="626"/>
      <c r="R2378" s="626"/>
      <c r="S2378" s="626"/>
      <c r="T2378" s="626"/>
      <c r="U2378" s="626"/>
      <c r="V2378" s="626"/>
      <c r="W2378" s="626"/>
      <c r="X2378" s="626"/>
      <c r="Y2378" s="626"/>
      <c r="Z2378" s="626"/>
      <c r="AA2378" s="626"/>
      <c r="AB2378" s="626"/>
      <c r="AC2378" s="626"/>
      <c r="AD2378" s="626"/>
      <c r="AE2378" s="626"/>
      <c r="AF2378" s="626"/>
    </row>
    <row r="2379" spans="1:32" x14ac:dyDescent="0.25">
      <c r="A2379" s="626"/>
      <c r="B2379" s="626"/>
      <c r="F2379" s="626"/>
      <c r="H2379" s="626"/>
      <c r="I2379" s="626"/>
      <c r="J2379" s="626"/>
      <c r="K2379" s="627"/>
      <c r="L2379" s="677"/>
      <c r="M2379" s="626"/>
      <c r="N2379" s="626"/>
      <c r="O2379" s="626"/>
      <c r="P2379" s="626"/>
      <c r="Q2379" s="626"/>
      <c r="R2379" s="626"/>
      <c r="S2379" s="626"/>
      <c r="T2379" s="626"/>
      <c r="U2379" s="626"/>
      <c r="V2379" s="626"/>
      <c r="W2379" s="626"/>
      <c r="X2379" s="626"/>
      <c r="Y2379" s="626"/>
      <c r="Z2379" s="626"/>
      <c r="AA2379" s="626"/>
      <c r="AB2379" s="626"/>
      <c r="AC2379" s="626"/>
      <c r="AD2379" s="626"/>
      <c r="AE2379" s="626"/>
      <c r="AF2379" s="626"/>
    </row>
    <row r="2380" spans="1:32" x14ac:dyDescent="0.25">
      <c r="A2380" s="626"/>
      <c r="B2380" s="626"/>
      <c r="F2380" s="626"/>
      <c r="H2380" s="626"/>
      <c r="I2380" s="626"/>
      <c r="J2380" s="626"/>
      <c r="K2380" s="627"/>
      <c r="L2380" s="677"/>
      <c r="M2380" s="626"/>
      <c r="N2380" s="626"/>
      <c r="O2380" s="626"/>
      <c r="P2380" s="626"/>
      <c r="Q2380" s="626"/>
      <c r="R2380" s="626"/>
      <c r="S2380" s="626"/>
      <c r="T2380" s="626"/>
      <c r="U2380" s="626"/>
      <c r="V2380" s="626"/>
      <c r="W2380" s="626"/>
      <c r="X2380" s="626"/>
      <c r="Y2380" s="626"/>
      <c r="Z2380" s="626"/>
      <c r="AA2380" s="626"/>
      <c r="AB2380" s="626"/>
      <c r="AC2380" s="626"/>
      <c r="AD2380" s="626"/>
      <c r="AE2380" s="626"/>
      <c r="AF2380" s="626"/>
    </row>
    <row r="2381" spans="1:32" x14ac:dyDescent="0.25">
      <c r="A2381" s="626"/>
      <c r="B2381" s="626"/>
      <c r="F2381" s="626"/>
      <c r="H2381" s="626"/>
      <c r="I2381" s="626"/>
      <c r="J2381" s="626"/>
      <c r="K2381" s="627"/>
      <c r="L2381" s="677"/>
      <c r="M2381" s="626"/>
      <c r="N2381" s="626"/>
      <c r="O2381" s="626"/>
      <c r="P2381" s="626"/>
      <c r="Q2381" s="626"/>
      <c r="R2381" s="626"/>
      <c r="S2381" s="626"/>
      <c r="T2381" s="626"/>
      <c r="U2381" s="626"/>
      <c r="V2381" s="626"/>
      <c r="W2381" s="626"/>
      <c r="X2381" s="626"/>
      <c r="Y2381" s="626"/>
      <c r="Z2381" s="626"/>
      <c r="AA2381" s="626"/>
      <c r="AB2381" s="626"/>
      <c r="AC2381" s="626"/>
      <c r="AD2381" s="626"/>
      <c r="AE2381" s="626"/>
      <c r="AF2381" s="626"/>
    </row>
    <row r="2382" spans="1:32" x14ac:dyDescent="0.25">
      <c r="A2382" s="626"/>
      <c r="B2382" s="626"/>
      <c r="F2382" s="626"/>
      <c r="H2382" s="626"/>
      <c r="I2382" s="626"/>
      <c r="J2382" s="626"/>
      <c r="K2382" s="627"/>
      <c r="L2382" s="677"/>
      <c r="M2382" s="626"/>
      <c r="N2382" s="626"/>
      <c r="O2382" s="626"/>
      <c r="P2382" s="626"/>
      <c r="Q2382" s="626"/>
      <c r="R2382" s="626"/>
      <c r="S2382" s="626"/>
      <c r="T2382" s="626"/>
      <c r="U2382" s="626"/>
      <c r="V2382" s="626"/>
      <c r="W2382" s="626"/>
      <c r="X2382" s="626"/>
      <c r="Y2382" s="626"/>
      <c r="Z2382" s="626"/>
      <c r="AA2382" s="626"/>
      <c r="AB2382" s="626"/>
      <c r="AC2382" s="626"/>
      <c r="AD2382" s="626"/>
      <c r="AE2382" s="626"/>
      <c r="AF2382" s="626"/>
    </row>
    <row r="2383" spans="1:32" x14ac:dyDescent="0.25">
      <c r="A2383" s="626"/>
      <c r="B2383" s="626"/>
      <c r="F2383" s="626"/>
      <c r="H2383" s="626"/>
      <c r="I2383" s="626"/>
      <c r="J2383" s="626"/>
      <c r="K2383" s="627"/>
      <c r="L2383" s="677"/>
      <c r="M2383" s="626"/>
      <c r="N2383" s="626"/>
      <c r="O2383" s="626"/>
      <c r="P2383" s="626"/>
      <c r="Q2383" s="626"/>
      <c r="R2383" s="626"/>
      <c r="S2383" s="626"/>
      <c r="T2383" s="626"/>
      <c r="U2383" s="626"/>
      <c r="V2383" s="626"/>
      <c r="W2383" s="626"/>
      <c r="X2383" s="626"/>
      <c r="Y2383" s="626"/>
      <c r="Z2383" s="626"/>
      <c r="AA2383" s="626"/>
      <c r="AB2383" s="626"/>
      <c r="AC2383" s="626"/>
      <c r="AD2383" s="626"/>
      <c r="AE2383" s="626"/>
      <c r="AF2383" s="626"/>
    </row>
    <row r="2384" spans="1:32" x14ac:dyDescent="0.25">
      <c r="A2384" s="626"/>
      <c r="B2384" s="626"/>
      <c r="F2384" s="626"/>
      <c r="H2384" s="626"/>
      <c r="I2384" s="626"/>
      <c r="J2384" s="626"/>
      <c r="K2384" s="627"/>
      <c r="L2384" s="677"/>
      <c r="M2384" s="626"/>
      <c r="N2384" s="626"/>
      <c r="O2384" s="626"/>
      <c r="P2384" s="626"/>
      <c r="Q2384" s="626"/>
      <c r="R2384" s="626"/>
      <c r="S2384" s="626"/>
      <c r="T2384" s="626"/>
      <c r="U2384" s="626"/>
      <c r="V2384" s="626"/>
      <c r="W2384" s="626"/>
      <c r="X2384" s="626"/>
      <c r="Y2384" s="626"/>
      <c r="Z2384" s="626"/>
      <c r="AA2384" s="626"/>
      <c r="AB2384" s="626"/>
      <c r="AC2384" s="626"/>
      <c r="AD2384" s="626"/>
      <c r="AE2384" s="626"/>
      <c r="AF2384" s="626"/>
    </row>
    <row r="2385" spans="1:32" x14ac:dyDescent="0.25">
      <c r="A2385" s="626"/>
      <c r="B2385" s="626"/>
      <c r="F2385" s="626"/>
      <c r="H2385" s="626"/>
      <c r="I2385" s="626"/>
      <c r="J2385" s="626"/>
      <c r="K2385" s="627"/>
      <c r="L2385" s="677"/>
      <c r="M2385" s="626"/>
      <c r="N2385" s="626"/>
      <c r="O2385" s="626"/>
      <c r="P2385" s="626"/>
      <c r="Q2385" s="626"/>
      <c r="R2385" s="626"/>
      <c r="S2385" s="626"/>
      <c r="T2385" s="626"/>
      <c r="U2385" s="626"/>
      <c r="V2385" s="626"/>
      <c r="W2385" s="626"/>
      <c r="X2385" s="626"/>
      <c r="Y2385" s="626"/>
      <c r="Z2385" s="626"/>
      <c r="AA2385" s="626"/>
      <c r="AB2385" s="626"/>
      <c r="AC2385" s="626"/>
      <c r="AD2385" s="626"/>
      <c r="AE2385" s="626"/>
      <c r="AF2385" s="626"/>
    </row>
    <row r="2386" spans="1:32" x14ac:dyDescent="0.25">
      <c r="A2386" s="626"/>
      <c r="B2386" s="626"/>
      <c r="F2386" s="626"/>
      <c r="H2386" s="626"/>
      <c r="I2386" s="626"/>
      <c r="J2386" s="626"/>
      <c r="K2386" s="627"/>
      <c r="L2386" s="677"/>
      <c r="M2386" s="626"/>
      <c r="N2386" s="626"/>
      <c r="O2386" s="626"/>
      <c r="P2386" s="626"/>
      <c r="Q2386" s="626"/>
      <c r="R2386" s="626"/>
      <c r="S2386" s="626"/>
      <c r="T2386" s="626"/>
      <c r="U2386" s="626"/>
      <c r="V2386" s="626"/>
      <c r="W2386" s="626"/>
      <c r="X2386" s="626"/>
      <c r="Y2386" s="626"/>
      <c r="Z2386" s="626"/>
      <c r="AA2386" s="626"/>
      <c r="AB2386" s="626"/>
      <c r="AC2386" s="626"/>
      <c r="AD2386" s="626"/>
      <c r="AE2386" s="626"/>
      <c r="AF2386" s="626"/>
    </row>
    <row r="2387" spans="1:32" x14ac:dyDescent="0.25">
      <c r="A2387" s="626"/>
      <c r="B2387" s="626"/>
      <c r="F2387" s="626"/>
      <c r="H2387" s="626"/>
      <c r="I2387" s="626"/>
      <c r="J2387" s="626"/>
      <c r="K2387" s="627"/>
      <c r="L2387" s="677"/>
      <c r="M2387" s="626"/>
      <c r="N2387" s="626"/>
      <c r="O2387" s="626"/>
      <c r="P2387" s="626"/>
      <c r="Q2387" s="626"/>
      <c r="R2387" s="626"/>
      <c r="S2387" s="626"/>
      <c r="T2387" s="626"/>
      <c r="U2387" s="626"/>
      <c r="V2387" s="626"/>
      <c r="W2387" s="626"/>
      <c r="X2387" s="626"/>
      <c r="Y2387" s="626"/>
      <c r="Z2387" s="626"/>
      <c r="AA2387" s="626"/>
      <c r="AB2387" s="626"/>
      <c r="AC2387" s="626"/>
      <c r="AD2387" s="626"/>
      <c r="AE2387" s="626"/>
      <c r="AF2387" s="626"/>
    </row>
    <row r="2388" spans="1:32" x14ac:dyDescent="0.25">
      <c r="A2388" s="626"/>
      <c r="B2388" s="626"/>
      <c r="F2388" s="626"/>
      <c r="H2388" s="626"/>
      <c r="I2388" s="626"/>
      <c r="J2388" s="626"/>
      <c r="K2388" s="627"/>
      <c r="L2388" s="677"/>
      <c r="M2388" s="626"/>
      <c r="N2388" s="626"/>
      <c r="O2388" s="626"/>
      <c r="P2388" s="626"/>
      <c r="Q2388" s="626"/>
      <c r="R2388" s="626"/>
      <c r="S2388" s="626"/>
      <c r="T2388" s="626"/>
      <c r="U2388" s="626"/>
      <c r="V2388" s="626"/>
      <c r="W2388" s="626"/>
      <c r="X2388" s="626"/>
      <c r="Y2388" s="626"/>
      <c r="Z2388" s="626"/>
      <c r="AA2388" s="626"/>
      <c r="AB2388" s="626"/>
      <c r="AC2388" s="626"/>
      <c r="AD2388" s="626"/>
      <c r="AE2388" s="626"/>
      <c r="AF2388" s="626"/>
    </row>
    <row r="2389" spans="1:32" x14ac:dyDescent="0.25">
      <c r="A2389" s="626"/>
      <c r="B2389" s="626"/>
      <c r="F2389" s="626"/>
      <c r="H2389" s="626"/>
      <c r="I2389" s="626"/>
      <c r="J2389" s="626"/>
      <c r="K2389" s="627"/>
      <c r="L2389" s="677"/>
      <c r="M2389" s="626"/>
      <c r="N2389" s="626"/>
      <c r="O2389" s="626"/>
      <c r="P2389" s="626"/>
      <c r="Q2389" s="626"/>
      <c r="R2389" s="626"/>
      <c r="S2389" s="626"/>
      <c r="T2389" s="626"/>
      <c r="U2389" s="626"/>
      <c r="V2389" s="626"/>
      <c r="W2389" s="626"/>
      <c r="X2389" s="626"/>
      <c r="Y2389" s="626"/>
      <c r="Z2389" s="626"/>
      <c r="AA2389" s="626"/>
      <c r="AB2389" s="626"/>
      <c r="AC2389" s="626"/>
      <c r="AD2389" s="626"/>
      <c r="AE2389" s="626"/>
      <c r="AF2389" s="626"/>
    </row>
    <row r="2390" spans="1:32" x14ac:dyDescent="0.25">
      <c r="A2390" s="626"/>
      <c r="B2390" s="626"/>
      <c r="F2390" s="626"/>
      <c r="H2390" s="626"/>
      <c r="I2390" s="626"/>
      <c r="J2390" s="626"/>
      <c r="K2390" s="627"/>
      <c r="L2390" s="677"/>
      <c r="M2390" s="626"/>
      <c r="N2390" s="626"/>
      <c r="O2390" s="626"/>
      <c r="P2390" s="626"/>
      <c r="Q2390" s="626"/>
      <c r="R2390" s="626"/>
      <c r="S2390" s="626"/>
      <c r="T2390" s="626"/>
      <c r="U2390" s="626"/>
      <c r="V2390" s="626"/>
      <c r="W2390" s="626"/>
      <c r="X2390" s="626"/>
      <c r="Y2390" s="626"/>
      <c r="Z2390" s="626"/>
      <c r="AA2390" s="626"/>
      <c r="AB2390" s="626"/>
      <c r="AC2390" s="626"/>
      <c r="AD2390" s="626"/>
      <c r="AE2390" s="626"/>
      <c r="AF2390" s="626"/>
    </row>
    <row r="2391" spans="1:32" x14ac:dyDescent="0.25">
      <c r="A2391" s="626"/>
      <c r="B2391" s="626"/>
      <c r="F2391" s="626"/>
      <c r="H2391" s="626"/>
      <c r="I2391" s="626"/>
      <c r="J2391" s="626"/>
      <c r="K2391" s="627"/>
      <c r="L2391" s="677"/>
      <c r="M2391" s="626"/>
      <c r="N2391" s="626"/>
      <c r="O2391" s="626"/>
      <c r="P2391" s="626"/>
      <c r="Q2391" s="626"/>
      <c r="R2391" s="626"/>
      <c r="S2391" s="626"/>
      <c r="T2391" s="626"/>
      <c r="U2391" s="626"/>
      <c r="V2391" s="626"/>
      <c r="W2391" s="626"/>
      <c r="X2391" s="626"/>
      <c r="Y2391" s="626"/>
      <c r="Z2391" s="626"/>
      <c r="AA2391" s="626"/>
      <c r="AB2391" s="626"/>
      <c r="AC2391" s="626"/>
      <c r="AD2391" s="626"/>
      <c r="AE2391" s="626"/>
      <c r="AF2391" s="626"/>
    </row>
    <row r="2392" spans="1:32" x14ac:dyDescent="0.25">
      <c r="A2392" s="626"/>
      <c r="B2392" s="626"/>
      <c r="F2392" s="626"/>
      <c r="H2392" s="626"/>
      <c r="I2392" s="626"/>
      <c r="J2392" s="626"/>
      <c r="K2392" s="627"/>
      <c r="L2392" s="677"/>
      <c r="M2392" s="626"/>
      <c r="N2392" s="626"/>
      <c r="O2392" s="626"/>
      <c r="P2392" s="626"/>
      <c r="Q2392" s="626"/>
      <c r="R2392" s="626"/>
      <c r="S2392" s="626"/>
      <c r="T2392" s="626"/>
      <c r="U2392" s="626"/>
      <c r="V2392" s="626"/>
      <c r="W2392" s="626"/>
      <c r="X2392" s="626"/>
      <c r="Y2392" s="626"/>
      <c r="Z2392" s="626"/>
      <c r="AA2392" s="626"/>
      <c r="AB2392" s="626"/>
      <c r="AC2392" s="626"/>
      <c r="AD2392" s="626"/>
      <c r="AE2392" s="626"/>
      <c r="AF2392" s="626"/>
    </row>
    <row r="2393" spans="1:32" x14ac:dyDescent="0.25">
      <c r="A2393" s="626"/>
      <c r="B2393" s="626"/>
      <c r="F2393" s="626"/>
      <c r="H2393" s="626"/>
      <c r="I2393" s="626"/>
      <c r="J2393" s="626"/>
      <c r="K2393" s="627"/>
      <c r="L2393" s="677"/>
      <c r="M2393" s="626"/>
      <c r="N2393" s="626"/>
      <c r="O2393" s="626"/>
      <c r="P2393" s="626"/>
      <c r="Q2393" s="626"/>
      <c r="R2393" s="626"/>
      <c r="S2393" s="626"/>
      <c r="T2393" s="626"/>
      <c r="U2393" s="626"/>
      <c r="V2393" s="626"/>
      <c r="W2393" s="626"/>
      <c r="X2393" s="626"/>
      <c r="Y2393" s="626"/>
      <c r="Z2393" s="626"/>
      <c r="AA2393" s="626"/>
      <c r="AB2393" s="626"/>
      <c r="AC2393" s="626"/>
      <c r="AD2393" s="626"/>
      <c r="AE2393" s="626"/>
      <c r="AF2393" s="626"/>
    </row>
    <row r="2394" spans="1:32" x14ac:dyDescent="0.25">
      <c r="A2394" s="626"/>
      <c r="B2394" s="626"/>
      <c r="F2394" s="626"/>
      <c r="H2394" s="626"/>
      <c r="I2394" s="626"/>
      <c r="J2394" s="626"/>
      <c r="K2394" s="627"/>
      <c r="L2394" s="677"/>
      <c r="M2394" s="626"/>
      <c r="N2394" s="626"/>
      <c r="O2394" s="626"/>
      <c r="P2394" s="626"/>
      <c r="Q2394" s="626"/>
      <c r="R2394" s="626"/>
      <c r="S2394" s="626"/>
      <c r="T2394" s="626"/>
      <c r="U2394" s="626"/>
      <c r="V2394" s="626"/>
      <c r="W2394" s="626"/>
      <c r="X2394" s="626"/>
      <c r="Y2394" s="626"/>
      <c r="Z2394" s="626"/>
      <c r="AA2394" s="626"/>
      <c r="AB2394" s="626"/>
      <c r="AC2394" s="626"/>
      <c r="AD2394" s="626"/>
      <c r="AE2394" s="626"/>
      <c r="AF2394" s="626"/>
    </row>
    <row r="2395" spans="1:32" x14ac:dyDescent="0.25">
      <c r="A2395" s="626"/>
      <c r="B2395" s="626"/>
      <c r="F2395" s="626"/>
      <c r="H2395" s="626"/>
      <c r="I2395" s="626"/>
      <c r="J2395" s="626"/>
      <c r="K2395" s="627"/>
      <c r="L2395" s="677"/>
      <c r="M2395" s="626"/>
      <c r="N2395" s="626"/>
      <c r="O2395" s="626"/>
      <c r="P2395" s="626"/>
      <c r="Q2395" s="626"/>
      <c r="R2395" s="626"/>
      <c r="S2395" s="626"/>
      <c r="T2395" s="626"/>
      <c r="U2395" s="626"/>
      <c r="V2395" s="626"/>
      <c r="W2395" s="626"/>
      <c r="X2395" s="626"/>
      <c r="Y2395" s="626"/>
      <c r="Z2395" s="626"/>
      <c r="AA2395" s="626"/>
      <c r="AB2395" s="626"/>
      <c r="AC2395" s="626"/>
      <c r="AD2395" s="626"/>
      <c r="AE2395" s="626"/>
      <c r="AF2395" s="626"/>
    </row>
    <row r="2396" spans="1:32" x14ac:dyDescent="0.25">
      <c r="A2396" s="626"/>
      <c r="B2396" s="626"/>
      <c r="F2396" s="626"/>
      <c r="H2396" s="626"/>
      <c r="I2396" s="626"/>
      <c r="J2396" s="626"/>
      <c r="K2396" s="627"/>
      <c r="L2396" s="677"/>
      <c r="M2396" s="626"/>
      <c r="N2396" s="626"/>
      <c r="O2396" s="626"/>
      <c r="P2396" s="626"/>
      <c r="Q2396" s="626"/>
      <c r="R2396" s="626"/>
      <c r="S2396" s="626"/>
      <c r="T2396" s="626"/>
      <c r="U2396" s="626"/>
      <c r="V2396" s="626"/>
      <c r="W2396" s="626"/>
      <c r="X2396" s="626"/>
      <c r="Y2396" s="626"/>
      <c r="Z2396" s="626"/>
      <c r="AA2396" s="626"/>
      <c r="AB2396" s="626"/>
      <c r="AC2396" s="626"/>
      <c r="AD2396" s="626"/>
      <c r="AE2396" s="626"/>
      <c r="AF2396" s="626"/>
    </row>
    <row r="2397" spans="1:32" x14ac:dyDescent="0.25">
      <c r="A2397" s="626"/>
      <c r="B2397" s="626"/>
      <c r="F2397" s="626"/>
      <c r="H2397" s="626"/>
      <c r="I2397" s="626"/>
      <c r="J2397" s="626"/>
      <c r="K2397" s="627"/>
      <c r="L2397" s="677"/>
      <c r="M2397" s="626"/>
      <c r="N2397" s="626"/>
      <c r="O2397" s="626"/>
      <c r="P2397" s="626"/>
      <c r="Q2397" s="626"/>
      <c r="R2397" s="626"/>
      <c r="S2397" s="626"/>
      <c r="T2397" s="626"/>
      <c r="U2397" s="626"/>
      <c r="V2397" s="626"/>
      <c r="W2397" s="626"/>
      <c r="X2397" s="626"/>
      <c r="Y2397" s="626"/>
      <c r="Z2397" s="626"/>
      <c r="AA2397" s="626"/>
      <c r="AB2397" s="626"/>
      <c r="AC2397" s="626"/>
      <c r="AD2397" s="626"/>
      <c r="AE2397" s="626"/>
      <c r="AF2397" s="626"/>
    </row>
    <row r="2398" spans="1:32" x14ac:dyDescent="0.25">
      <c r="A2398" s="626"/>
      <c r="B2398" s="626"/>
      <c r="F2398" s="626"/>
      <c r="H2398" s="626"/>
      <c r="I2398" s="626"/>
      <c r="J2398" s="626"/>
      <c r="K2398" s="627"/>
      <c r="L2398" s="677"/>
      <c r="M2398" s="626"/>
      <c r="N2398" s="626"/>
      <c r="O2398" s="626"/>
      <c r="P2398" s="626"/>
      <c r="Q2398" s="626"/>
      <c r="R2398" s="626"/>
      <c r="S2398" s="626"/>
      <c r="T2398" s="626"/>
      <c r="U2398" s="626"/>
      <c r="V2398" s="626"/>
      <c r="W2398" s="626"/>
      <c r="X2398" s="626"/>
      <c r="Y2398" s="626"/>
      <c r="Z2398" s="626"/>
      <c r="AA2398" s="626"/>
      <c r="AB2398" s="626"/>
      <c r="AC2398" s="626"/>
      <c r="AD2398" s="626"/>
      <c r="AE2398" s="626"/>
      <c r="AF2398" s="626"/>
    </row>
    <row r="2399" spans="1:32" x14ac:dyDescent="0.25">
      <c r="A2399" s="626"/>
      <c r="B2399" s="626"/>
      <c r="F2399" s="626"/>
      <c r="H2399" s="626"/>
      <c r="I2399" s="626"/>
      <c r="J2399" s="626"/>
      <c r="K2399" s="627"/>
      <c r="L2399" s="677"/>
      <c r="M2399" s="626"/>
      <c r="N2399" s="626"/>
      <c r="O2399" s="626"/>
      <c r="P2399" s="626"/>
      <c r="Q2399" s="626"/>
      <c r="R2399" s="626"/>
      <c r="S2399" s="626"/>
      <c r="T2399" s="626"/>
      <c r="U2399" s="626"/>
      <c r="V2399" s="626"/>
      <c r="W2399" s="626"/>
      <c r="X2399" s="626"/>
      <c r="Y2399" s="626"/>
      <c r="Z2399" s="626"/>
      <c r="AA2399" s="626"/>
      <c r="AB2399" s="626"/>
      <c r="AC2399" s="626"/>
      <c r="AD2399" s="626"/>
      <c r="AE2399" s="626"/>
      <c r="AF2399" s="626"/>
    </row>
    <row r="2400" spans="1:32" x14ac:dyDescent="0.25">
      <c r="A2400" s="626"/>
      <c r="B2400" s="626"/>
      <c r="F2400" s="626"/>
      <c r="H2400" s="626"/>
      <c r="I2400" s="626"/>
      <c r="J2400" s="626"/>
      <c r="K2400" s="627"/>
      <c r="L2400" s="677"/>
      <c r="M2400" s="626"/>
      <c r="N2400" s="626"/>
      <c r="O2400" s="626"/>
      <c r="P2400" s="626"/>
      <c r="Q2400" s="626"/>
      <c r="R2400" s="626"/>
      <c r="S2400" s="626"/>
      <c r="T2400" s="626"/>
      <c r="U2400" s="626"/>
      <c r="V2400" s="626"/>
      <c r="W2400" s="626"/>
      <c r="X2400" s="626"/>
      <c r="Y2400" s="626"/>
      <c r="Z2400" s="626"/>
      <c r="AA2400" s="626"/>
      <c r="AB2400" s="626"/>
      <c r="AC2400" s="626"/>
      <c r="AD2400" s="626"/>
      <c r="AE2400" s="626"/>
      <c r="AF2400" s="626"/>
    </row>
    <row r="2401" spans="1:32" x14ac:dyDescent="0.25">
      <c r="A2401" s="626"/>
      <c r="B2401" s="626"/>
      <c r="F2401" s="626"/>
      <c r="H2401" s="626"/>
      <c r="I2401" s="626"/>
      <c r="J2401" s="626"/>
      <c r="K2401" s="627"/>
      <c r="L2401" s="677"/>
      <c r="M2401" s="626"/>
      <c r="N2401" s="626"/>
      <c r="O2401" s="626"/>
      <c r="P2401" s="626"/>
      <c r="Q2401" s="626"/>
      <c r="R2401" s="626"/>
      <c r="S2401" s="626"/>
      <c r="T2401" s="626"/>
      <c r="U2401" s="626"/>
      <c r="V2401" s="626"/>
      <c r="W2401" s="626"/>
      <c r="X2401" s="626"/>
      <c r="Y2401" s="626"/>
      <c r="Z2401" s="626"/>
      <c r="AA2401" s="626"/>
      <c r="AB2401" s="626"/>
      <c r="AC2401" s="626"/>
      <c r="AD2401" s="626"/>
      <c r="AE2401" s="626"/>
      <c r="AF2401" s="626"/>
    </row>
    <row r="2402" spans="1:32" x14ac:dyDescent="0.25">
      <c r="A2402" s="626"/>
      <c r="B2402" s="626"/>
      <c r="F2402" s="626"/>
      <c r="H2402" s="626"/>
      <c r="I2402" s="626"/>
      <c r="J2402" s="626"/>
      <c r="K2402" s="627"/>
      <c r="L2402" s="677"/>
      <c r="M2402" s="626"/>
      <c r="N2402" s="626"/>
      <c r="O2402" s="626"/>
      <c r="P2402" s="626"/>
      <c r="Q2402" s="626"/>
      <c r="R2402" s="626"/>
      <c r="S2402" s="626"/>
      <c r="T2402" s="626"/>
      <c r="U2402" s="626"/>
      <c r="V2402" s="626"/>
      <c r="W2402" s="626"/>
      <c r="X2402" s="626"/>
      <c r="Y2402" s="626"/>
      <c r="Z2402" s="626"/>
      <c r="AA2402" s="626"/>
      <c r="AB2402" s="626"/>
      <c r="AC2402" s="626"/>
      <c r="AD2402" s="626"/>
      <c r="AE2402" s="626"/>
      <c r="AF2402" s="626"/>
    </row>
    <row r="2403" spans="1:32" x14ac:dyDescent="0.25">
      <c r="A2403" s="626"/>
      <c r="B2403" s="626"/>
      <c r="F2403" s="626"/>
      <c r="H2403" s="626"/>
      <c r="I2403" s="626"/>
      <c r="J2403" s="626"/>
      <c r="K2403" s="627"/>
      <c r="L2403" s="677"/>
      <c r="M2403" s="626"/>
      <c r="N2403" s="626"/>
      <c r="O2403" s="626"/>
      <c r="P2403" s="626"/>
      <c r="Q2403" s="626"/>
      <c r="R2403" s="626"/>
      <c r="S2403" s="626"/>
      <c r="T2403" s="626"/>
      <c r="U2403" s="626"/>
      <c r="V2403" s="626"/>
      <c r="W2403" s="626"/>
      <c r="X2403" s="626"/>
      <c r="Y2403" s="626"/>
      <c r="Z2403" s="626"/>
      <c r="AA2403" s="626"/>
      <c r="AB2403" s="626"/>
      <c r="AC2403" s="626"/>
      <c r="AD2403" s="626"/>
      <c r="AE2403" s="626"/>
      <c r="AF2403" s="626"/>
    </row>
    <row r="2404" spans="1:32" x14ac:dyDescent="0.25">
      <c r="A2404" s="626"/>
      <c r="B2404" s="626"/>
      <c r="F2404" s="626"/>
      <c r="H2404" s="626"/>
      <c r="I2404" s="626"/>
      <c r="J2404" s="626"/>
      <c r="K2404" s="627"/>
      <c r="L2404" s="677"/>
      <c r="M2404" s="626"/>
      <c r="N2404" s="626"/>
      <c r="O2404" s="626"/>
      <c r="P2404" s="626"/>
      <c r="Q2404" s="626"/>
      <c r="R2404" s="626"/>
      <c r="S2404" s="626"/>
      <c r="T2404" s="626"/>
      <c r="U2404" s="626"/>
      <c r="V2404" s="626"/>
      <c r="W2404" s="626"/>
      <c r="X2404" s="626"/>
      <c r="Y2404" s="626"/>
      <c r="Z2404" s="626"/>
      <c r="AA2404" s="626"/>
      <c r="AB2404" s="626"/>
      <c r="AC2404" s="626"/>
      <c r="AD2404" s="626"/>
      <c r="AE2404" s="626"/>
      <c r="AF2404" s="626"/>
    </row>
    <row r="2405" spans="1:32" x14ac:dyDescent="0.25">
      <c r="A2405" s="626"/>
      <c r="B2405" s="626"/>
      <c r="F2405" s="626"/>
      <c r="H2405" s="626"/>
      <c r="I2405" s="626"/>
      <c r="J2405" s="626"/>
      <c r="K2405" s="627"/>
      <c r="L2405" s="677"/>
      <c r="M2405" s="626"/>
      <c r="N2405" s="626"/>
      <c r="O2405" s="626"/>
      <c r="P2405" s="626"/>
      <c r="Q2405" s="626"/>
      <c r="R2405" s="626"/>
      <c r="S2405" s="626"/>
      <c r="T2405" s="626"/>
      <c r="U2405" s="626"/>
      <c r="V2405" s="626"/>
      <c r="W2405" s="626"/>
      <c r="X2405" s="626"/>
      <c r="Y2405" s="626"/>
      <c r="Z2405" s="626"/>
      <c r="AA2405" s="626"/>
      <c r="AB2405" s="626"/>
      <c r="AC2405" s="626"/>
      <c r="AD2405" s="626"/>
      <c r="AE2405" s="626"/>
      <c r="AF2405" s="626"/>
    </row>
    <row r="2406" spans="1:32" x14ac:dyDescent="0.25">
      <c r="A2406" s="626"/>
      <c r="B2406" s="626"/>
      <c r="F2406" s="626"/>
      <c r="H2406" s="626"/>
      <c r="I2406" s="626"/>
      <c r="J2406" s="626"/>
      <c r="K2406" s="627"/>
      <c r="L2406" s="677"/>
      <c r="M2406" s="626"/>
      <c r="N2406" s="626"/>
      <c r="O2406" s="626"/>
      <c r="P2406" s="626"/>
      <c r="Q2406" s="626"/>
      <c r="R2406" s="626"/>
      <c r="S2406" s="626"/>
      <c r="T2406" s="626"/>
      <c r="U2406" s="626"/>
      <c r="V2406" s="626"/>
      <c r="W2406" s="626"/>
      <c r="X2406" s="626"/>
      <c r="Y2406" s="626"/>
      <c r="Z2406" s="626"/>
      <c r="AA2406" s="626"/>
      <c r="AB2406" s="626"/>
      <c r="AC2406" s="626"/>
      <c r="AD2406" s="626"/>
      <c r="AE2406" s="626"/>
      <c r="AF2406" s="626"/>
    </row>
    <row r="2407" spans="1:32" x14ac:dyDescent="0.25">
      <c r="A2407" s="626"/>
      <c r="B2407" s="626"/>
      <c r="F2407" s="626"/>
      <c r="H2407" s="626"/>
      <c r="I2407" s="626"/>
      <c r="J2407" s="626"/>
      <c r="K2407" s="627"/>
      <c r="L2407" s="677"/>
      <c r="M2407" s="626"/>
      <c r="N2407" s="626"/>
      <c r="O2407" s="626"/>
      <c r="P2407" s="626"/>
      <c r="Q2407" s="626"/>
      <c r="R2407" s="626"/>
      <c r="S2407" s="626"/>
      <c r="T2407" s="626"/>
      <c r="U2407" s="626"/>
      <c r="V2407" s="626"/>
      <c r="W2407" s="626"/>
      <c r="X2407" s="626"/>
      <c r="Y2407" s="626"/>
      <c r="Z2407" s="626"/>
      <c r="AA2407" s="626"/>
      <c r="AB2407" s="626"/>
      <c r="AC2407" s="626"/>
      <c r="AD2407" s="626"/>
      <c r="AE2407" s="626"/>
      <c r="AF2407" s="626"/>
    </row>
    <row r="2408" spans="1:32" x14ac:dyDescent="0.25">
      <c r="A2408" s="626"/>
      <c r="B2408" s="626"/>
      <c r="F2408" s="626"/>
      <c r="H2408" s="626"/>
      <c r="I2408" s="626"/>
      <c r="J2408" s="626"/>
      <c r="K2408" s="627"/>
      <c r="L2408" s="677"/>
      <c r="M2408" s="626"/>
      <c r="N2408" s="626"/>
      <c r="O2408" s="626"/>
      <c r="P2408" s="626"/>
      <c r="Q2408" s="626"/>
      <c r="R2408" s="626"/>
      <c r="S2408" s="626"/>
      <c r="T2408" s="626"/>
      <c r="U2408" s="626"/>
      <c r="V2408" s="626"/>
      <c r="W2408" s="626"/>
      <c r="X2408" s="626"/>
      <c r="Y2408" s="626"/>
      <c r="Z2408" s="626"/>
      <c r="AA2408" s="626"/>
      <c r="AB2408" s="626"/>
      <c r="AC2408" s="626"/>
      <c r="AD2408" s="626"/>
      <c r="AE2408" s="626"/>
      <c r="AF2408" s="626"/>
    </row>
    <row r="2409" spans="1:32" x14ac:dyDescent="0.25">
      <c r="A2409" s="626"/>
      <c r="B2409" s="626"/>
      <c r="F2409" s="626"/>
      <c r="H2409" s="626"/>
      <c r="I2409" s="626"/>
      <c r="J2409" s="626"/>
      <c r="K2409" s="627"/>
      <c r="L2409" s="677"/>
      <c r="M2409" s="626"/>
      <c r="N2409" s="626"/>
      <c r="O2409" s="626"/>
      <c r="P2409" s="626"/>
      <c r="Q2409" s="626"/>
      <c r="R2409" s="626"/>
      <c r="S2409" s="626"/>
      <c r="T2409" s="626"/>
      <c r="U2409" s="626"/>
      <c r="V2409" s="626"/>
      <c r="W2409" s="626"/>
      <c r="X2409" s="626"/>
      <c r="Y2409" s="626"/>
      <c r="Z2409" s="626"/>
      <c r="AA2409" s="626"/>
      <c r="AB2409" s="626"/>
      <c r="AC2409" s="626"/>
      <c r="AD2409" s="626"/>
      <c r="AE2409" s="626"/>
      <c r="AF2409" s="626"/>
    </row>
    <row r="2410" spans="1:32" x14ac:dyDescent="0.25">
      <c r="A2410" s="626"/>
      <c r="B2410" s="626"/>
      <c r="F2410" s="626"/>
      <c r="H2410" s="626"/>
      <c r="I2410" s="626"/>
      <c r="J2410" s="626"/>
      <c r="K2410" s="627"/>
      <c r="L2410" s="677"/>
      <c r="M2410" s="626"/>
      <c r="N2410" s="626"/>
      <c r="O2410" s="626"/>
      <c r="P2410" s="626"/>
      <c r="Q2410" s="626"/>
      <c r="R2410" s="626"/>
      <c r="S2410" s="626"/>
      <c r="T2410" s="626"/>
      <c r="U2410" s="626"/>
      <c r="V2410" s="626"/>
      <c r="W2410" s="626"/>
      <c r="X2410" s="626"/>
      <c r="Y2410" s="626"/>
      <c r="Z2410" s="626"/>
      <c r="AA2410" s="626"/>
      <c r="AB2410" s="626"/>
      <c r="AC2410" s="626"/>
      <c r="AD2410" s="626"/>
      <c r="AE2410" s="626"/>
      <c r="AF2410" s="626"/>
    </row>
    <row r="2411" spans="1:32" x14ac:dyDescent="0.25">
      <c r="A2411" s="626"/>
      <c r="B2411" s="626"/>
      <c r="F2411" s="626"/>
      <c r="H2411" s="626"/>
      <c r="I2411" s="626"/>
      <c r="J2411" s="626"/>
      <c r="K2411" s="627"/>
      <c r="L2411" s="677"/>
      <c r="M2411" s="626"/>
      <c r="N2411" s="626"/>
      <c r="O2411" s="626"/>
      <c r="P2411" s="626"/>
      <c r="Q2411" s="626"/>
      <c r="R2411" s="626"/>
      <c r="S2411" s="626"/>
      <c r="T2411" s="626"/>
      <c r="U2411" s="626"/>
      <c r="V2411" s="626"/>
      <c r="W2411" s="626"/>
      <c r="X2411" s="626"/>
      <c r="Y2411" s="626"/>
      <c r="Z2411" s="626"/>
      <c r="AA2411" s="626"/>
      <c r="AB2411" s="626"/>
      <c r="AC2411" s="626"/>
      <c r="AD2411" s="626"/>
      <c r="AE2411" s="626"/>
      <c r="AF2411" s="626"/>
    </row>
    <row r="2412" spans="1:32" x14ac:dyDescent="0.25">
      <c r="A2412" s="626"/>
      <c r="B2412" s="626"/>
      <c r="F2412" s="626"/>
      <c r="H2412" s="626"/>
      <c r="I2412" s="626"/>
      <c r="J2412" s="626"/>
      <c r="K2412" s="627"/>
      <c r="L2412" s="677"/>
      <c r="M2412" s="626"/>
      <c r="N2412" s="626"/>
      <c r="O2412" s="626"/>
      <c r="P2412" s="626"/>
      <c r="Q2412" s="626"/>
      <c r="R2412" s="626"/>
      <c r="S2412" s="626"/>
      <c r="T2412" s="626"/>
      <c r="U2412" s="626"/>
      <c r="V2412" s="626"/>
      <c r="W2412" s="626"/>
      <c r="X2412" s="626"/>
      <c r="Y2412" s="626"/>
      <c r="Z2412" s="626"/>
      <c r="AA2412" s="626"/>
      <c r="AB2412" s="626"/>
      <c r="AC2412" s="626"/>
      <c r="AD2412" s="626"/>
      <c r="AE2412" s="626"/>
      <c r="AF2412" s="626"/>
    </row>
    <row r="2413" spans="1:32" x14ac:dyDescent="0.25">
      <c r="A2413" s="626"/>
      <c r="B2413" s="626"/>
      <c r="F2413" s="626"/>
      <c r="H2413" s="626"/>
      <c r="I2413" s="626"/>
      <c r="J2413" s="626"/>
      <c r="K2413" s="627"/>
      <c r="L2413" s="677"/>
      <c r="M2413" s="626"/>
      <c r="N2413" s="626"/>
      <c r="O2413" s="626"/>
      <c r="P2413" s="626"/>
      <c r="Q2413" s="626"/>
      <c r="R2413" s="626"/>
      <c r="S2413" s="626"/>
      <c r="T2413" s="626"/>
      <c r="U2413" s="626"/>
      <c r="V2413" s="626"/>
      <c r="W2413" s="626"/>
      <c r="X2413" s="626"/>
      <c r="Y2413" s="626"/>
      <c r="Z2413" s="626"/>
      <c r="AA2413" s="626"/>
      <c r="AB2413" s="626"/>
      <c r="AC2413" s="626"/>
      <c r="AD2413" s="626"/>
      <c r="AE2413" s="626"/>
      <c r="AF2413" s="626"/>
    </row>
    <row r="2414" spans="1:32" x14ac:dyDescent="0.25">
      <c r="A2414" s="626"/>
      <c r="B2414" s="626"/>
      <c r="F2414" s="626"/>
      <c r="H2414" s="626"/>
      <c r="I2414" s="626"/>
      <c r="J2414" s="626"/>
      <c r="K2414" s="627"/>
      <c r="L2414" s="677"/>
      <c r="M2414" s="626"/>
      <c r="N2414" s="626"/>
      <c r="O2414" s="626"/>
      <c r="P2414" s="626"/>
      <c r="Q2414" s="626"/>
      <c r="R2414" s="626"/>
      <c r="S2414" s="626"/>
      <c r="T2414" s="626"/>
      <c r="U2414" s="626"/>
      <c r="V2414" s="626"/>
      <c r="W2414" s="626"/>
      <c r="X2414" s="626"/>
      <c r="Y2414" s="626"/>
      <c r="Z2414" s="626"/>
      <c r="AA2414" s="626"/>
      <c r="AB2414" s="626"/>
      <c r="AC2414" s="626"/>
      <c r="AD2414" s="626"/>
      <c r="AE2414" s="626"/>
      <c r="AF2414" s="626"/>
    </row>
    <row r="2415" spans="1:32" x14ac:dyDescent="0.25">
      <c r="A2415" s="626"/>
      <c r="B2415" s="626"/>
      <c r="F2415" s="626"/>
      <c r="H2415" s="626"/>
      <c r="I2415" s="626"/>
      <c r="J2415" s="626"/>
      <c r="K2415" s="627"/>
      <c r="L2415" s="677"/>
      <c r="M2415" s="626"/>
      <c r="N2415" s="626"/>
      <c r="O2415" s="626"/>
      <c r="P2415" s="626"/>
      <c r="Q2415" s="626"/>
      <c r="R2415" s="626"/>
      <c r="S2415" s="626"/>
      <c r="T2415" s="626"/>
      <c r="U2415" s="626"/>
      <c r="V2415" s="626"/>
      <c r="W2415" s="626"/>
      <c r="X2415" s="626"/>
      <c r="Y2415" s="626"/>
      <c r="Z2415" s="626"/>
      <c r="AA2415" s="626"/>
      <c r="AB2415" s="626"/>
      <c r="AC2415" s="626"/>
      <c r="AD2415" s="626"/>
      <c r="AE2415" s="626"/>
      <c r="AF2415" s="626"/>
    </row>
    <row r="2416" spans="1:32" x14ac:dyDescent="0.25">
      <c r="A2416" s="626"/>
      <c r="B2416" s="626"/>
      <c r="F2416" s="626"/>
      <c r="H2416" s="626"/>
      <c r="I2416" s="626"/>
      <c r="J2416" s="626"/>
      <c r="K2416" s="627"/>
      <c r="L2416" s="677"/>
      <c r="M2416" s="626"/>
      <c r="N2416" s="626"/>
      <c r="O2416" s="626"/>
      <c r="P2416" s="626"/>
      <c r="Q2416" s="626"/>
      <c r="R2416" s="626"/>
      <c r="S2416" s="626"/>
      <c r="T2416" s="626"/>
      <c r="U2416" s="626"/>
      <c r="V2416" s="626"/>
      <c r="W2416" s="626"/>
      <c r="X2416" s="626"/>
      <c r="Y2416" s="626"/>
      <c r="Z2416" s="626"/>
      <c r="AA2416" s="626"/>
      <c r="AB2416" s="626"/>
      <c r="AC2416" s="626"/>
      <c r="AD2416" s="626"/>
      <c r="AE2416" s="626"/>
      <c r="AF2416" s="626"/>
    </row>
    <row r="2417" spans="1:32" x14ac:dyDescent="0.25">
      <c r="A2417" s="626"/>
      <c r="B2417" s="626"/>
      <c r="F2417" s="626"/>
      <c r="H2417" s="626"/>
      <c r="I2417" s="626"/>
      <c r="J2417" s="626"/>
      <c r="K2417" s="627"/>
      <c r="L2417" s="677"/>
      <c r="M2417" s="626"/>
      <c r="N2417" s="626"/>
      <c r="O2417" s="626"/>
      <c r="P2417" s="626"/>
      <c r="Q2417" s="626"/>
      <c r="R2417" s="626"/>
      <c r="S2417" s="626"/>
      <c r="T2417" s="626"/>
      <c r="U2417" s="626"/>
      <c r="V2417" s="626"/>
      <c r="W2417" s="626"/>
      <c r="X2417" s="626"/>
      <c r="Y2417" s="626"/>
      <c r="Z2417" s="626"/>
      <c r="AA2417" s="626"/>
      <c r="AB2417" s="626"/>
      <c r="AC2417" s="626"/>
      <c r="AD2417" s="626"/>
      <c r="AE2417" s="626"/>
      <c r="AF2417" s="626"/>
    </row>
    <row r="2418" spans="1:32" x14ac:dyDescent="0.25">
      <c r="A2418" s="626"/>
      <c r="B2418" s="626"/>
      <c r="F2418" s="626"/>
      <c r="H2418" s="626"/>
      <c r="I2418" s="626"/>
      <c r="J2418" s="626"/>
      <c r="K2418" s="627"/>
      <c r="L2418" s="677"/>
      <c r="M2418" s="626"/>
      <c r="N2418" s="626"/>
      <c r="O2418" s="626"/>
      <c r="P2418" s="626"/>
      <c r="Q2418" s="626"/>
      <c r="R2418" s="626"/>
      <c r="S2418" s="626"/>
      <c r="T2418" s="626"/>
      <c r="U2418" s="626"/>
      <c r="V2418" s="626"/>
      <c r="W2418" s="626"/>
      <c r="X2418" s="626"/>
      <c r="Y2418" s="626"/>
      <c r="Z2418" s="626"/>
      <c r="AA2418" s="626"/>
      <c r="AB2418" s="626"/>
      <c r="AC2418" s="626"/>
      <c r="AD2418" s="626"/>
      <c r="AE2418" s="626"/>
      <c r="AF2418" s="626"/>
    </row>
    <row r="2419" spans="1:32" x14ac:dyDescent="0.25">
      <c r="A2419" s="626"/>
      <c r="B2419" s="626"/>
      <c r="F2419" s="626"/>
      <c r="H2419" s="626"/>
      <c r="I2419" s="626"/>
      <c r="J2419" s="626"/>
      <c r="K2419" s="627"/>
      <c r="L2419" s="677"/>
      <c r="M2419" s="626"/>
      <c r="N2419" s="626"/>
      <c r="O2419" s="626"/>
      <c r="P2419" s="626"/>
      <c r="Q2419" s="626"/>
      <c r="R2419" s="626"/>
      <c r="S2419" s="626"/>
      <c r="T2419" s="626"/>
      <c r="U2419" s="626"/>
      <c r="V2419" s="626"/>
      <c r="W2419" s="626"/>
      <c r="X2419" s="626"/>
      <c r="Y2419" s="626"/>
      <c r="Z2419" s="626"/>
      <c r="AA2419" s="626"/>
      <c r="AB2419" s="626"/>
      <c r="AC2419" s="626"/>
      <c r="AD2419" s="626"/>
      <c r="AE2419" s="626"/>
      <c r="AF2419" s="626"/>
    </row>
    <row r="2420" spans="1:32" x14ac:dyDescent="0.25">
      <c r="A2420" s="626"/>
      <c r="B2420" s="626"/>
      <c r="F2420" s="626"/>
      <c r="H2420" s="626"/>
      <c r="I2420" s="626"/>
      <c r="J2420" s="626"/>
      <c r="K2420" s="627"/>
      <c r="L2420" s="677"/>
      <c r="M2420" s="626"/>
      <c r="N2420" s="626"/>
      <c r="O2420" s="626"/>
      <c r="P2420" s="626"/>
      <c r="Q2420" s="626"/>
      <c r="R2420" s="626"/>
      <c r="S2420" s="626"/>
      <c r="T2420" s="626"/>
      <c r="U2420" s="626"/>
      <c r="V2420" s="626"/>
      <c r="W2420" s="626"/>
      <c r="X2420" s="626"/>
      <c r="Y2420" s="626"/>
      <c r="Z2420" s="626"/>
      <c r="AA2420" s="626"/>
      <c r="AB2420" s="626"/>
      <c r="AC2420" s="626"/>
      <c r="AD2420" s="626"/>
      <c r="AE2420" s="626"/>
      <c r="AF2420" s="626"/>
    </row>
    <row r="2421" spans="1:32" x14ac:dyDescent="0.25">
      <c r="A2421" s="626"/>
      <c r="B2421" s="626"/>
      <c r="F2421" s="626"/>
      <c r="H2421" s="626"/>
      <c r="I2421" s="626"/>
      <c r="J2421" s="626"/>
      <c r="K2421" s="627"/>
      <c r="L2421" s="677"/>
      <c r="M2421" s="626"/>
      <c r="N2421" s="626"/>
      <c r="O2421" s="626"/>
      <c r="P2421" s="626"/>
      <c r="Q2421" s="626"/>
      <c r="R2421" s="626"/>
      <c r="S2421" s="626"/>
      <c r="T2421" s="626"/>
      <c r="U2421" s="626"/>
      <c r="V2421" s="626"/>
      <c r="W2421" s="626"/>
      <c r="X2421" s="626"/>
      <c r="Y2421" s="626"/>
      <c r="Z2421" s="626"/>
      <c r="AA2421" s="626"/>
      <c r="AB2421" s="626"/>
      <c r="AC2421" s="626"/>
      <c r="AD2421" s="626"/>
      <c r="AE2421" s="626"/>
      <c r="AF2421" s="626"/>
    </row>
    <row r="2422" spans="1:32" x14ac:dyDescent="0.25">
      <c r="A2422" s="626"/>
      <c r="B2422" s="626"/>
      <c r="F2422" s="626"/>
      <c r="H2422" s="626"/>
      <c r="I2422" s="626"/>
      <c r="J2422" s="626"/>
      <c r="K2422" s="627"/>
      <c r="L2422" s="677"/>
      <c r="M2422" s="626"/>
      <c r="N2422" s="626"/>
      <c r="O2422" s="626"/>
      <c r="P2422" s="626"/>
      <c r="Q2422" s="626"/>
      <c r="R2422" s="626"/>
      <c r="S2422" s="626"/>
      <c r="T2422" s="626"/>
      <c r="U2422" s="626"/>
      <c r="V2422" s="626"/>
      <c r="W2422" s="626"/>
      <c r="X2422" s="626"/>
      <c r="Y2422" s="626"/>
      <c r="Z2422" s="626"/>
      <c r="AA2422" s="626"/>
      <c r="AB2422" s="626"/>
      <c r="AC2422" s="626"/>
      <c r="AD2422" s="626"/>
      <c r="AE2422" s="626"/>
      <c r="AF2422" s="626"/>
    </row>
    <row r="2423" spans="1:32" x14ac:dyDescent="0.25">
      <c r="A2423" s="626"/>
      <c r="B2423" s="626"/>
      <c r="F2423" s="626"/>
      <c r="H2423" s="626"/>
      <c r="I2423" s="626"/>
      <c r="J2423" s="626"/>
      <c r="K2423" s="627"/>
      <c r="L2423" s="677"/>
      <c r="M2423" s="626"/>
      <c r="N2423" s="626"/>
      <c r="O2423" s="626"/>
      <c r="P2423" s="626"/>
      <c r="Q2423" s="626"/>
      <c r="R2423" s="626"/>
      <c r="S2423" s="626"/>
      <c r="T2423" s="626"/>
      <c r="U2423" s="626"/>
      <c r="V2423" s="626"/>
      <c r="W2423" s="626"/>
      <c r="X2423" s="626"/>
      <c r="Y2423" s="626"/>
      <c r="Z2423" s="626"/>
      <c r="AA2423" s="626"/>
      <c r="AB2423" s="626"/>
      <c r="AC2423" s="626"/>
      <c r="AD2423" s="626"/>
      <c r="AE2423" s="626"/>
      <c r="AF2423" s="626"/>
    </row>
    <row r="2424" spans="1:32" x14ac:dyDescent="0.25">
      <c r="A2424" s="626"/>
      <c r="B2424" s="626"/>
      <c r="F2424" s="626"/>
      <c r="H2424" s="626"/>
      <c r="I2424" s="626"/>
      <c r="J2424" s="626"/>
      <c r="K2424" s="627"/>
      <c r="L2424" s="677"/>
      <c r="M2424" s="626"/>
      <c r="N2424" s="626"/>
      <c r="O2424" s="626"/>
      <c r="P2424" s="626"/>
      <c r="Q2424" s="626"/>
      <c r="R2424" s="626"/>
      <c r="S2424" s="626"/>
      <c r="T2424" s="626"/>
      <c r="U2424" s="626"/>
      <c r="V2424" s="626"/>
      <c r="W2424" s="626"/>
      <c r="X2424" s="626"/>
      <c r="Y2424" s="626"/>
      <c r="Z2424" s="626"/>
      <c r="AA2424" s="626"/>
      <c r="AB2424" s="626"/>
      <c r="AC2424" s="626"/>
      <c r="AD2424" s="626"/>
      <c r="AE2424" s="626"/>
      <c r="AF2424" s="626"/>
    </row>
    <row r="2425" spans="1:32" x14ac:dyDescent="0.25">
      <c r="A2425" s="626"/>
      <c r="B2425" s="626"/>
      <c r="F2425" s="626"/>
      <c r="H2425" s="626"/>
      <c r="I2425" s="626"/>
      <c r="J2425" s="626"/>
      <c r="K2425" s="627"/>
      <c r="L2425" s="677"/>
      <c r="M2425" s="626"/>
      <c r="N2425" s="626"/>
      <c r="O2425" s="626"/>
      <c r="P2425" s="626"/>
      <c r="Q2425" s="626"/>
      <c r="R2425" s="626"/>
      <c r="S2425" s="626"/>
      <c r="T2425" s="626"/>
      <c r="U2425" s="626"/>
      <c r="V2425" s="626"/>
      <c r="W2425" s="626"/>
      <c r="X2425" s="626"/>
      <c r="Y2425" s="626"/>
      <c r="Z2425" s="626"/>
      <c r="AA2425" s="626"/>
      <c r="AB2425" s="626"/>
      <c r="AC2425" s="626"/>
      <c r="AD2425" s="626"/>
      <c r="AE2425" s="626"/>
      <c r="AF2425" s="626"/>
    </row>
    <row r="2426" spans="1:32" x14ac:dyDescent="0.25">
      <c r="A2426" s="626"/>
      <c r="B2426" s="626"/>
      <c r="F2426" s="626"/>
      <c r="H2426" s="626"/>
      <c r="I2426" s="626"/>
      <c r="J2426" s="626"/>
      <c r="K2426" s="627"/>
      <c r="L2426" s="677"/>
      <c r="M2426" s="626"/>
      <c r="N2426" s="626"/>
      <c r="O2426" s="626"/>
      <c r="P2426" s="626"/>
      <c r="Q2426" s="626"/>
      <c r="R2426" s="626"/>
      <c r="S2426" s="626"/>
      <c r="T2426" s="626"/>
      <c r="U2426" s="626"/>
      <c r="V2426" s="626"/>
      <c r="W2426" s="626"/>
      <c r="X2426" s="626"/>
      <c r="Y2426" s="626"/>
      <c r="Z2426" s="626"/>
      <c r="AA2426" s="626"/>
      <c r="AB2426" s="626"/>
      <c r="AC2426" s="626"/>
      <c r="AD2426" s="626"/>
      <c r="AE2426" s="626"/>
      <c r="AF2426" s="626"/>
    </row>
    <row r="2427" spans="1:32" x14ac:dyDescent="0.25">
      <c r="A2427" s="626"/>
      <c r="B2427" s="626"/>
      <c r="F2427" s="626"/>
      <c r="H2427" s="626"/>
      <c r="I2427" s="626"/>
      <c r="J2427" s="626"/>
      <c r="K2427" s="627"/>
      <c r="L2427" s="677"/>
      <c r="M2427" s="626"/>
      <c r="N2427" s="626"/>
      <c r="O2427" s="626"/>
      <c r="P2427" s="626"/>
      <c r="Q2427" s="626"/>
      <c r="R2427" s="626"/>
      <c r="S2427" s="626"/>
      <c r="T2427" s="626"/>
      <c r="U2427" s="626"/>
      <c r="V2427" s="626"/>
      <c r="W2427" s="626"/>
      <c r="X2427" s="626"/>
      <c r="Y2427" s="626"/>
      <c r="Z2427" s="626"/>
      <c r="AA2427" s="626"/>
      <c r="AB2427" s="626"/>
      <c r="AC2427" s="626"/>
      <c r="AD2427" s="626"/>
      <c r="AE2427" s="626"/>
      <c r="AF2427" s="626"/>
    </row>
    <row r="2428" spans="1:32" x14ac:dyDescent="0.25">
      <c r="A2428" s="626"/>
      <c r="B2428" s="626"/>
      <c r="F2428" s="626"/>
      <c r="H2428" s="626"/>
      <c r="I2428" s="626"/>
      <c r="J2428" s="626"/>
      <c r="K2428" s="627"/>
      <c r="L2428" s="677"/>
      <c r="M2428" s="626"/>
      <c r="N2428" s="626"/>
      <c r="O2428" s="626"/>
      <c r="P2428" s="626"/>
      <c r="Q2428" s="626"/>
      <c r="R2428" s="626"/>
      <c r="S2428" s="626"/>
      <c r="T2428" s="626"/>
      <c r="U2428" s="626"/>
      <c r="V2428" s="626"/>
      <c r="W2428" s="626"/>
      <c r="X2428" s="626"/>
      <c r="Y2428" s="626"/>
      <c r="Z2428" s="626"/>
      <c r="AA2428" s="626"/>
      <c r="AB2428" s="626"/>
      <c r="AC2428" s="626"/>
      <c r="AD2428" s="626"/>
      <c r="AE2428" s="626"/>
      <c r="AF2428" s="626"/>
    </row>
    <row r="2429" spans="1:32" x14ac:dyDescent="0.25">
      <c r="A2429" s="626"/>
      <c r="B2429" s="626"/>
      <c r="F2429" s="626"/>
      <c r="H2429" s="626"/>
      <c r="I2429" s="626"/>
      <c r="J2429" s="626"/>
      <c r="K2429" s="627"/>
      <c r="L2429" s="677"/>
      <c r="M2429" s="626"/>
      <c r="N2429" s="626"/>
      <c r="O2429" s="626"/>
      <c r="P2429" s="626"/>
      <c r="Q2429" s="626"/>
      <c r="R2429" s="626"/>
      <c r="S2429" s="626"/>
      <c r="T2429" s="626"/>
      <c r="U2429" s="626"/>
      <c r="V2429" s="626"/>
      <c r="W2429" s="626"/>
      <c r="X2429" s="626"/>
      <c r="Y2429" s="626"/>
      <c r="Z2429" s="626"/>
      <c r="AA2429" s="626"/>
      <c r="AB2429" s="626"/>
      <c r="AC2429" s="626"/>
      <c r="AD2429" s="626"/>
      <c r="AE2429" s="626"/>
      <c r="AF2429" s="626"/>
    </row>
    <row r="2430" spans="1:32" x14ac:dyDescent="0.25">
      <c r="A2430" s="626"/>
      <c r="B2430" s="626"/>
      <c r="F2430" s="626"/>
      <c r="H2430" s="626"/>
      <c r="I2430" s="626"/>
      <c r="J2430" s="626"/>
      <c r="K2430" s="627"/>
      <c r="L2430" s="677"/>
      <c r="M2430" s="626"/>
      <c r="N2430" s="626"/>
      <c r="O2430" s="626"/>
      <c r="P2430" s="626"/>
      <c r="Q2430" s="626"/>
      <c r="R2430" s="626"/>
      <c r="S2430" s="626"/>
      <c r="T2430" s="626"/>
      <c r="U2430" s="626"/>
      <c r="V2430" s="626"/>
      <c r="W2430" s="626"/>
      <c r="X2430" s="626"/>
      <c r="Y2430" s="626"/>
      <c r="Z2430" s="626"/>
      <c r="AA2430" s="626"/>
      <c r="AB2430" s="626"/>
      <c r="AC2430" s="626"/>
      <c r="AD2430" s="626"/>
      <c r="AE2430" s="626"/>
      <c r="AF2430" s="626"/>
    </row>
    <row r="2431" spans="1:32" x14ac:dyDescent="0.25">
      <c r="A2431" s="626"/>
      <c r="B2431" s="626"/>
      <c r="F2431" s="626"/>
      <c r="H2431" s="626"/>
      <c r="I2431" s="626"/>
      <c r="J2431" s="626"/>
      <c r="K2431" s="627"/>
      <c r="L2431" s="677"/>
      <c r="M2431" s="626"/>
      <c r="N2431" s="626"/>
      <c r="O2431" s="626"/>
      <c r="P2431" s="626"/>
      <c r="Q2431" s="626"/>
      <c r="R2431" s="626"/>
      <c r="S2431" s="626"/>
      <c r="T2431" s="626"/>
      <c r="U2431" s="626"/>
      <c r="V2431" s="626"/>
      <c r="W2431" s="626"/>
      <c r="X2431" s="626"/>
      <c r="Y2431" s="626"/>
      <c r="Z2431" s="626"/>
      <c r="AA2431" s="626"/>
      <c r="AB2431" s="626"/>
      <c r="AC2431" s="626"/>
      <c r="AD2431" s="626"/>
      <c r="AE2431" s="626"/>
      <c r="AF2431" s="626"/>
    </row>
    <row r="2432" spans="1:32" x14ac:dyDescent="0.25">
      <c r="A2432" s="626"/>
      <c r="B2432" s="626"/>
      <c r="F2432" s="626"/>
      <c r="H2432" s="626"/>
      <c r="I2432" s="626"/>
      <c r="J2432" s="626"/>
      <c r="K2432" s="627"/>
      <c r="L2432" s="677"/>
      <c r="M2432" s="626"/>
      <c r="N2432" s="626"/>
      <c r="O2432" s="626"/>
      <c r="P2432" s="626"/>
      <c r="Q2432" s="626"/>
      <c r="R2432" s="626"/>
      <c r="S2432" s="626"/>
      <c r="T2432" s="626"/>
      <c r="U2432" s="626"/>
      <c r="V2432" s="626"/>
      <c r="W2432" s="626"/>
      <c r="X2432" s="626"/>
      <c r="Y2432" s="626"/>
      <c r="Z2432" s="626"/>
      <c r="AA2432" s="626"/>
      <c r="AB2432" s="626"/>
      <c r="AC2432" s="626"/>
      <c r="AD2432" s="626"/>
      <c r="AE2432" s="626"/>
      <c r="AF2432" s="626"/>
    </row>
    <row r="2433" spans="1:32" x14ac:dyDescent="0.25">
      <c r="A2433" s="626"/>
      <c r="B2433" s="626"/>
      <c r="F2433" s="626"/>
      <c r="H2433" s="626"/>
      <c r="I2433" s="626"/>
      <c r="J2433" s="626"/>
      <c r="K2433" s="627"/>
      <c r="L2433" s="677"/>
      <c r="M2433" s="626"/>
      <c r="N2433" s="626"/>
      <c r="O2433" s="626"/>
      <c r="P2433" s="626"/>
      <c r="Q2433" s="626"/>
      <c r="R2433" s="626"/>
      <c r="S2433" s="626"/>
      <c r="T2433" s="626"/>
      <c r="U2433" s="626"/>
      <c r="V2433" s="626"/>
      <c r="W2433" s="626"/>
      <c r="X2433" s="626"/>
      <c r="Y2433" s="626"/>
      <c r="Z2433" s="626"/>
      <c r="AA2433" s="626"/>
      <c r="AB2433" s="626"/>
      <c r="AC2433" s="626"/>
      <c r="AD2433" s="626"/>
      <c r="AE2433" s="626"/>
      <c r="AF2433" s="626"/>
    </row>
    <row r="2434" spans="1:32" x14ac:dyDescent="0.25">
      <c r="A2434" s="626"/>
      <c r="B2434" s="626"/>
      <c r="F2434" s="626"/>
      <c r="H2434" s="626"/>
      <c r="I2434" s="626"/>
      <c r="J2434" s="626"/>
      <c r="K2434" s="627"/>
      <c r="L2434" s="677"/>
      <c r="M2434" s="626"/>
      <c r="N2434" s="626"/>
      <c r="O2434" s="626"/>
      <c r="P2434" s="626"/>
      <c r="Q2434" s="626"/>
      <c r="R2434" s="626"/>
      <c r="S2434" s="626"/>
      <c r="T2434" s="626"/>
      <c r="U2434" s="626"/>
      <c r="V2434" s="626"/>
      <c r="W2434" s="626"/>
      <c r="X2434" s="626"/>
      <c r="Y2434" s="626"/>
      <c r="Z2434" s="626"/>
      <c r="AA2434" s="626"/>
      <c r="AB2434" s="626"/>
      <c r="AC2434" s="626"/>
      <c r="AD2434" s="626"/>
      <c r="AE2434" s="626"/>
      <c r="AF2434" s="626"/>
    </row>
    <row r="2435" spans="1:32" x14ac:dyDescent="0.25">
      <c r="A2435" s="626"/>
      <c r="B2435" s="626"/>
      <c r="F2435" s="626"/>
      <c r="H2435" s="626"/>
      <c r="I2435" s="626"/>
      <c r="J2435" s="626"/>
      <c r="K2435" s="627"/>
      <c r="L2435" s="677"/>
      <c r="M2435" s="626"/>
      <c r="N2435" s="626"/>
      <c r="O2435" s="626"/>
      <c r="P2435" s="626"/>
      <c r="Q2435" s="626"/>
      <c r="R2435" s="626"/>
      <c r="S2435" s="626"/>
      <c r="T2435" s="626"/>
      <c r="U2435" s="626"/>
      <c r="V2435" s="626"/>
      <c r="W2435" s="626"/>
      <c r="X2435" s="626"/>
      <c r="Y2435" s="626"/>
      <c r="Z2435" s="626"/>
      <c r="AA2435" s="626"/>
      <c r="AB2435" s="626"/>
      <c r="AC2435" s="626"/>
      <c r="AD2435" s="626"/>
      <c r="AE2435" s="626"/>
      <c r="AF2435" s="626"/>
    </row>
    <row r="2436" spans="1:32" x14ac:dyDescent="0.25">
      <c r="A2436" s="626"/>
      <c r="B2436" s="626"/>
      <c r="F2436" s="626"/>
      <c r="H2436" s="626"/>
      <c r="I2436" s="626"/>
      <c r="J2436" s="626"/>
      <c r="K2436" s="627"/>
      <c r="L2436" s="677"/>
      <c r="M2436" s="626"/>
      <c r="N2436" s="626"/>
      <c r="O2436" s="626"/>
      <c r="P2436" s="626"/>
      <c r="Q2436" s="626"/>
      <c r="R2436" s="626"/>
      <c r="S2436" s="626"/>
      <c r="T2436" s="626"/>
      <c r="U2436" s="626"/>
      <c r="V2436" s="626"/>
      <c r="W2436" s="626"/>
      <c r="X2436" s="626"/>
      <c r="Y2436" s="626"/>
      <c r="Z2436" s="626"/>
      <c r="AA2436" s="626"/>
      <c r="AB2436" s="626"/>
      <c r="AC2436" s="626"/>
      <c r="AD2436" s="626"/>
      <c r="AE2436" s="626"/>
      <c r="AF2436" s="626"/>
    </row>
    <row r="2437" spans="1:32" x14ac:dyDescent="0.25">
      <c r="A2437" s="626"/>
      <c r="B2437" s="626"/>
      <c r="F2437" s="626"/>
      <c r="H2437" s="626"/>
      <c r="I2437" s="626"/>
      <c r="J2437" s="626"/>
      <c r="K2437" s="627"/>
      <c r="L2437" s="677"/>
      <c r="M2437" s="626"/>
      <c r="N2437" s="626"/>
      <c r="O2437" s="626"/>
      <c r="P2437" s="626"/>
      <c r="Q2437" s="626"/>
      <c r="R2437" s="626"/>
      <c r="S2437" s="626"/>
      <c r="T2437" s="626"/>
      <c r="U2437" s="626"/>
      <c r="V2437" s="626"/>
      <c r="W2437" s="626"/>
      <c r="X2437" s="626"/>
      <c r="Y2437" s="626"/>
      <c r="Z2437" s="626"/>
      <c r="AA2437" s="626"/>
      <c r="AB2437" s="626"/>
      <c r="AC2437" s="626"/>
      <c r="AD2437" s="626"/>
      <c r="AE2437" s="626"/>
      <c r="AF2437" s="626"/>
    </row>
    <row r="2438" spans="1:32" x14ac:dyDescent="0.25">
      <c r="A2438" s="626"/>
      <c r="B2438" s="626"/>
      <c r="F2438" s="626"/>
      <c r="H2438" s="626"/>
      <c r="I2438" s="626"/>
      <c r="J2438" s="626"/>
      <c r="K2438" s="627"/>
      <c r="L2438" s="677"/>
      <c r="M2438" s="626"/>
      <c r="N2438" s="626"/>
      <c r="O2438" s="626"/>
      <c r="P2438" s="626"/>
      <c r="Q2438" s="626"/>
      <c r="R2438" s="626"/>
      <c r="S2438" s="626"/>
      <c r="T2438" s="626"/>
      <c r="U2438" s="626"/>
      <c r="V2438" s="626"/>
      <c r="W2438" s="626"/>
      <c r="X2438" s="626"/>
      <c r="Y2438" s="626"/>
      <c r="Z2438" s="626"/>
      <c r="AA2438" s="626"/>
      <c r="AB2438" s="626"/>
      <c r="AC2438" s="626"/>
      <c r="AD2438" s="626"/>
      <c r="AE2438" s="626"/>
      <c r="AF2438" s="626"/>
    </row>
    <row r="2439" spans="1:32" x14ac:dyDescent="0.25">
      <c r="A2439" s="626"/>
      <c r="B2439" s="626"/>
      <c r="F2439" s="626"/>
      <c r="H2439" s="626"/>
      <c r="I2439" s="626"/>
      <c r="J2439" s="626"/>
      <c r="K2439" s="627"/>
      <c r="L2439" s="677"/>
      <c r="M2439" s="626"/>
      <c r="N2439" s="626"/>
      <c r="O2439" s="626"/>
      <c r="P2439" s="626"/>
      <c r="Q2439" s="626"/>
      <c r="R2439" s="626"/>
      <c r="S2439" s="626"/>
      <c r="T2439" s="626"/>
      <c r="U2439" s="626"/>
      <c r="V2439" s="626"/>
      <c r="W2439" s="626"/>
      <c r="X2439" s="626"/>
      <c r="Y2439" s="626"/>
      <c r="Z2439" s="626"/>
      <c r="AA2439" s="626"/>
      <c r="AB2439" s="626"/>
      <c r="AC2439" s="626"/>
      <c r="AD2439" s="626"/>
      <c r="AE2439" s="626"/>
      <c r="AF2439" s="626"/>
    </row>
    <row r="2440" spans="1:32" x14ac:dyDescent="0.25">
      <c r="A2440" s="626"/>
      <c r="B2440" s="626"/>
      <c r="F2440" s="626"/>
      <c r="H2440" s="626"/>
      <c r="I2440" s="626"/>
      <c r="J2440" s="626"/>
      <c r="K2440" s="627"/>
      <c r="L2440" s="677"/>
      <c r="M2440" s="626"/>
      <c r="N2440" s="626"/>
      <c r="O2440" s="626"/>
      <c r="P2440" s="626"/>
      <c r="Q2440" s="626"/>
      <c r="R2440" s="626"/>
      <c r="S2440" s="626"/>
      <c r="T2440" s="626"/>
      <c r="U2440" s="626"/>
      <c r="V2440" s="626"/>
      <c r="W2440" s="626"/>
      <c r="X2440" s="626"/>
      <c r="Y2440" s="626"/>
      <c r="Z2440" s="626"/>
      <c r="AA2440" s="626"/>
      <c r="AB2440" s="626"/>
      <c r="AC2440" s="626"/>
      <c r="AD2440" s="626"/>
      <c r="AE2440" s="626"/>
      <c r="AF2440" s="626"/>
    </row>
    <row r="2441" spans="1:32" x14ac:dyDescent="0.25">
      <c r="A2441" s="626"/>
      <c r="B2441" s="626"/>
      <c r="F2441" s="626"/>
      <c r="H2441" s="626"/>
      <c r="I2441" s="626"/>
      <c r="J2441" s="626"/>
      <c r="K2441" s="627"/>
      <c r="L2441" s="677"/>
      <c r="M2441" s="626"/>
      <c r="N2441" s="626"/>
      <c r="O2441" s="626"/>
      <c r="P2441" s="626"/>
      <c r="Q2441" s="626"/>
      <c r="R2441" s="626"/>
      <c r="S2441" s="626"/>
      <c r="T2441" s="626"/>
      <c r="U2441" s="626"/>
      <c r="V2441" s="626"/>
      <c r="W2441" s="626"/>
      <c r="X2441" s="626"/>
      <c r="Y2441" s="626"/>
      <c r="Z2441" s="626"/>
      <c r="AA2441" s="626"/>
      <c r="AB2441" s="626"/>
      <c r="AC2441" s="626"/>
      <c r="AD2441" s="626"/>
      <c r="AE2441" s="626"/>
      <c r="AF2441" s="626"/>
    </row>
    <row r="2442" spans="1:32" x14ac:dyDescent="0.25">
      <c r="A2442" s="626"/>
      <c r="B2442" s="626"/>
      <c r="F2442" s="626"/>
      <c r="H2442" s="626"/>
      <c r="I2442" s="626"/>
      <c r="J2442" s="626"/>
      <c r="K2442" s="627"/>
      <c r="L2442" s="677"/>
      <c r="M2442" s="626"/>
      <c r="N2442" s="626"/>
      <c r="O2442" s="626"/>
      <c r="P2442" s="626"/>
      <c r="Q2442" s="626"/>
      <c r="R2442" s="626"/>
      <c r="S2442" s="626"/>
      <c r="T2442" s="626"/>
      <c r="U2442" s="626"/>
      <c r="V2442" s="626"/>
      <c r="W2442" s="626"/>
      <c r="X2442" s="626"/>
      <c r="Y2442" s="626"/>
      <c r="Z2442" s="626"/>
      <c r="AA2442" s="626"/>
      <c r="AB2442" s="626"/>
      <c r="AC2442" s="626"/>
      <c r="AD2442" s="626"/>
      <c r="AE2442" s="626"/>
      <c r="AF2442" s="626"/>
    </row>
    <row r="2443" spans="1:32" x14ac:dyDescent="0.25">
      <c r="A2443" s="626"/>
      <c r="B2443" s="626"/>
      <c r="F2443" s="626"/>
      <c r="H2443" s="626"/>
      <c r="I2443" s="626"/>
      <c r="J2443" s="626"/>
      <c r="K2443" s="627"/>
      <c r="L2443" s="677"/>
      <c r="M2443" s="626"/>
      <c r="N2443" s="626"/>
      <c r="O2443" s="626"/>
      <c r="P2443" s="626"/>
      <c r="Q2443" s="626"/>
      <c r="R2443" s="626"/>
      <c r="S2443" s="626"/>
      <c r="T2443" s="626"/>
      <c r="U2443" s="626"/>
      <c r="V2443" s="626"/>
      <c r="W2443" s="626"/>
      <c r="X2443" s="626"/>
      <c r="Y2443" s="626"/>
      <c r="Z2443" s="626"/>
      <c r="AA2443" s="626"/>
      <c r="AB2443" s="626"/>
      <c r="AC2443" s="626"/>
      <c r="AD2443" s="626"/>
      <c r="AE2443" s="626"/>
      <c r="AF2443" s="626"/>
    </row>
    <row r="2444" spans="1:32" x14ac:dyDescent="0.25">
      <c r="A2444" s="626"/>
      <c r="B2444" s="626"/>
      <c r="F2444" s="626"/>
      <c r="H2444" s="626"/>
      <c r="I2444" s="626"/>
      <c r="J2444" s="626"/>
      <c r="K2444" s="627"/>
      <c r="L2444" s="677"/>
      <c r="M2444" s="626"/>
      <c r="N2444" s="626"/>
      <c r="O2444" s="626"/>
      <c r="P2444" s="626"/>
      <c r="Q2444" s="626"/>
      <c r="R2444" s="626"/>
      <c r="S2444" s="626"/>
      <c r="T2444" s="626"/>
      <c r="U2444" s="626"/>
      <c r="V2444" s="626"/>
      <c r="W2444" s="626"/>
      <c r="X2444" s="626"/>
      <c r="Y2444" s="626"/>
      <c r="Z2444" s="626"/>
      <c r="AA2444" s="626"/>
      <c r="AB2444" s="626"/>
      <c r="AC2444" s="626"/>
      <c r="AD2444" s="626"/>
      <c r="AE2444" s="626"/>
      <c r="AF2444" s="626"/>
    </row>
    <row r="2445" spans="1:32" x14ac:dyDescent="0.25">
      <c r="A2445" s="626"/>
      <c r="B2445" s="626"/>
      <c r="F2445" s="626"/>
      <c r="H2445" s="626"/>
      <c r="I2445" s="626"/>
      <c r="J2445" s="626"/>
      <c r="K2445" s="627"/>
      <c r="L2445" s="677"/>
      <c r="M2445" s="626"/>
      <c r="N2445" s="626"/>
      <c r="O2445" s="626"/>
      <c r="P2445" s="626"/>
      <c r="Q2445" s="626"/>
      <c r="R2445" s="626"/>
      <c r="S2445" s="626"/>
      <c r="T2445" s="626"/>
      <c r="U2445" s="626"/>
      <c r="V2445" s="626"/>
      <c r="W2445" s="626"/>
      <c r="X2445" s="626"/>
      <c r="Y2445" s="626"/>
      <c r="Z2445" s="626"/>
      <c r="AA2445" s="626"/>
      <c r="AB2445" s="626"/>
      <c r="AC2445" s="626"/>
      <c r="AD2445" s="626"/>
      <c r="AE2445" s="626"/>
      <c r="AF2445" s="626"/>
    </row>
    <row r="2446" spans="1:32" x14ac:dyDescent="0.25">
      <c r="A2446" s="626"/>
      <c r="B2446" s="626"/>
      <c r="F2446" s="626"/>
      <c r="H2446" s="626"/>
      <c r="I2446" s="626"/>
      <c r="J2446" s="626"/>
      <c r="K2446" s="627"/>
      <c r="L2446" s="677"/>
      <c r="M2446" s="626"/>
      <c r="N2446" s="626"/>
      <c r="O2446" s="626"/>
      <c r="P2446" s="626"/>
      <c r="Q2446" s="626"/>
      <c r="R2446" s="626"/>
      <c r="S2446" s="626"/>
      <c r="T2446" s="626"/>
      <c r="U2446" s="626"/>
      <c r="V2446" s="626"/>
      <c r="W2446" s="626"/>
      <c r="X2446" s="626"/>
      <c r="Y2446" s="626"/>
      <c r="Z2446" s="626"/>
      <c r="AA2446" s="626"/>
      <c r="AB2446" s="626"/>
      <c r="AC2446" s="626"/>
      <c r="AD2446" s="626"/>
      <c r="AE2446" s="626"/>
      <c r="AF2446" s="626"/>
    </row>
    <row r="2447" spans="1:32" x14ac:dyDescent="0.25">
      <c r="A2447" s="626"/>
      <c r="B2447" s="626"/>
      <c r="F2447" s="626"/>
      <c r="H2447" s="626"/>
      <c r="I2447" s="626"/>
      <c r="J2447" s="626"/>
      <c r="K2447" s="627"/>
      <c r="L2447" s="677"/>
      <c r="M2447" s="626"/>
      <c r="N2447" s="626"/>
      <c r="O2447" s="626"/>
      <c r="P2447" s="626"/>
      <c r="Q2447" s="626"/>
      <c r="R2447" s="626"/>
      <c r="S2447" s="626"/>
      <c r="T2447" s="626"/>
      <c r="U2447" s="626"/>
      <c r="V2447" s="626"/>
      <c r="W2447" s="626"/>
      <c r="X2447" s="626"/>
      <c r="Y2447" s="626"/>
      <c r="Z2447" s="626"/>
      <c r="AA2447" s="626"/>
      <c r="AB2447" s="626"/>
      <c r="AC2447" s="626"/>
      <c r="AD2447" s="626"/>
      <c r="AE2447" s="626"/>
      <c r="AF2447" s="626"/>
    </row>
    <row r="2448" spans="1:32" x14ac:dyDescent="0.25">
      <c r="A2448" s="626"/>
      <c r="B2448" s="626"/>
      <c r="F2448" s="626"/>
      <c r="H2448" s="626"/>
      <c r="I2448" s="626"/>
      <c r="J2448" s="626"/>
      <c r="K2448" s="627"/>
      <c r="L2448" s="677"/>
      <c r="M2448" s="626"/>
      <c r="N2448" s="626"/>
      <c r="O2448" s="626"/>
      <c r="P2448" s="626"/>
      <c r="Q2448" s="626"/>
      <c r="R2448" s="626"/>
      <c r="S2448" s="626"/>
      <c r="T2448" s="626"/>
      <c r="U2448" s="626"/>
      <c r="V2448" s="626"/>
      <c r="W2448" s="626"/>
      <c r="X2448" s="626"/>
      <c r="Y2448" s="626"/>
      <c r="Z2448" s="626"/>
      <c r="AA2448" s="626"/>
      <c r="AB2448" s="626"/>
      <c r="AC2448" s="626"/>
      <c r="AD2448" s="626"/>
      <c r="AE2448" s="626"/>
      <c r="AF2448" s="626"/>
    </row>
    <row r="2449" spans="1:32" x14ac:dyDescent="0.25">
      <c r="A2449" s="626"/>
      <c r="B2449" s="626"/>
      <c r="F2449" s="626"/>
      <c r="H2449" s="626"/>
      <c r="I2449" s="626"/>
      <c r="J2449" s="626"/>
      <c r="K2449" s="627"/>
      <c r="L2449" s="677"/>
      <c r="M2449" s="626"/>
      <c r="N2449" s="626"/>
      <c r="O2449" s="626"/>
      <c r="P2449" s="626"/>
      <c r="Q2449" s="626"/>
      <c r="R2449" s="626"/>
      <c r="S2449" s="626"/>
      <c r="T2449" s="626"/>
      <c r="U2449" s="626"/>
      <c r="V2449" s="626"/>
      <c r="W2449" s="626"/>
      <c r="X2449" s="626"/>
      <c r="Y2449" s="626"/>
      <c r="Z2449" s="626"/>
      <c r="AA2449" s="626"/>
      <c r="AB2449" s="626"/>
      <c r="AC2449" s="626"/>
      <c r="AD2449" s="626"/>
      <c r="AE2449" s="626"/>
      <c r="AF2449" s="626"/>
    </row>
    <row r="2450" spans="1:32" x14ac:dyDescent="0.25">
      <c r="A2450" s="626"/>
      <c r="B2450" s="626"/>
      <c r="F2450" s="626"/>
      <c r="H2450" s="626"/>
      <c r="I2450" s="626"/>
      <c r="J2450" s="626"/>
      <c r="K2450" s="627"/>
      <c r="L2450" s="677"/>
      <c r="M2450" s="626"/>
      <c r="N2450" s="626"/>
      <c r="O2450" s="626"/>
      <c r="P2450" s="626"/>
      <c r="Q2450" s="626"/>
      <c r="R2450" s="626"/>
      <c r="S2450" s="626"/>
      <c r="T2450" s="626"/>
      <c r="U2450" s="626"/>
      <c r="V2450" s="626"/>
      <c r="W2450" s="626"/>
      <c r="X2450" s="626"/>
      <c r="Y2450" s="626"/>
      <c r="Z2450" s="626"/>
      <c r="AA2450" s="626"/>
      <c r="AB2450" s="626"/>
      <c r="AC2450" s="626"/>
      <c r="AD2450" s="626"/>
      <c r="AE2450" s="626"/>
      <c r="AF2450" s="626"/>
    </row>
    <row r="2451" spans="1:32" x14ac:dyDescent="0.25">
      <c r="A2451" s="626"/>
      <c r="B2451" s="626"/>
      <c r="F2451" s="626"/>
      <c r="H2451" s="626"/>
      <c r="I2451" s="626"/>
      <c r="J2451" s="626"/>
      <c r="K2451" s="627"/>
      <c r="L2451" s="677"/>
      <c r="M2451" s="626"/>
      <c r="N2451" s="626"/>
      <c r="O2451" s="626"/>
      <c r="P2451" s="626"/>
      <c r="Q2451" s="626"/>
      <c r="R2451" s="626"/>
      <c r="S2451" s="626"/>
      <c r="T2451" s="626"/>
      <c r="U2451" s="626"/>
      <c r="V2451" s="626"/>
      <c r="W2451" s="626"/>
      <c r="X2451" s="626"/>
      <c r="Y2451" s="626"/>
      <c r="Z2451" s="626"/>
      <c r="AA2451" s="626"/>
      <c r="AB2451" s="626"/>
      <c r="AC2451" s="626"/>
      <c r="AD2451" s="626"/>
      <c r="AE2451" s="626"/>
      <c r="AF2451" s="626"/>
    </row>
    <row r="2452" spans="1:32" x14ac:dyDescent="0.25">
      <c r="A2452" s="626"/>
      <c r="B2452" s="626"/>
      <c r="F2452" s="626"/>
      <c r="H2452" s="626"/>
      <c r="I2452" s="626"/>
      <c r="J2452" s="626"/>
      <c r="K2452" s="627"/>
      <c r="L2452" s="677"/>
      <c r="M2452" s="626"/>
      <c r="N2452" s="626"/>
      <c r="O2452" s="626"/>
      <c r="P2452" s="626"/>
      <c r="Q2452" s="626"/>
      <c r="R2452" s="626"/>
      <c r="S2452" s="626"/>
      <c r="T2452" s="626"/>
      <c r="U2452" s="626"/>
      <c r="V2452" s="626"/>
      <c r="W2452" s="626"/>
      <c r="X2452" s="626"/>
      <c r="Y2452" s="626"/>
      <c r="Z2452" s="626"/>
      <c r="AA2452" s="626"/>
      <c r="AB2452" s="626"/>
      <c r="AC2452" s="626"/>
      <c r="AD2452" s="626"/>
      <c r="AE2452" s="626"/>
      <c r="AF2452" s="626"/>
    </row>
    <row r="2453" spans="1:32" x14ac:dyDescent="0.25">
      <c r="A2453" s="626"/>
      <c r="B2453" s="626"/>
      <c r="F2453" s="626"/>
      <c r="H2453" s="626"/>
      <c r="I2453" s="626"/>
      <c r="J2453" s="626"/>
      <c r="K2453" s="627"/>
      <c r="L2453" s="677"/>
      <c r="M2453" s="626"/>
      <c r="N2453" s="626"/>
      <c r="O2453" s="626"/>
      <c r="P2453" s="626"/>
      <c r="Q2453" s="626"/>
      <c r="R2453" s="626"/>
      <c r="S2453" s="626"/>
      <c r="T2453" s="626"/>
      <c r="U2453" s="626"/>
      <c r="V2453" s="626"/>
      <c r="W2453" s="626"/>
      <c r="X2453" s="626"/>
      <c r="Y2453" s="626"/>
      <c r="Z2453" s="626"/>
      <c r="AA2453" s="626"/>
      <c r="AB2453" s="626"/>
      <c r="AC2453" s="626"/>
      <c r="AD2453" s="626"/>
      <c r="AE2453" s="626"/>
      <c r="AF2453" s="626"/>
    </row>
    <row r="2454" spans="1:32" x14ac:dyDescent="0.25">
      <c r="A2454" s="626"/>
      <c r="B2454" s="626"/>
      <c r="F2454" s="626"/>
      <c r="H2454" s="626"/>
      <c r="I2454" s="626"/>
      <c r="J2454" s="626"/>
      <c r="K2454" s="627"/>
      <c r="L2454" s="677"/>
      <c r="M2454" s="626"/>
      <c r="N2454" s="626"/>
      <c r="O2454" s="626"/>
      <c r="P2454" s="626"/>
      <c r="Q2454" s="626"/>
      <c r="R2454" s="626"/>
      <c r="S2454" s="626"/>
      <c r="T2454" s="626"/>
      <c r="U2454" s="626"/>
      <c r="V2454" s="626"/>
      <c r="W2454" s="626"/>
      <c r="X2454" s="626"/>
      <c r="Y2454" s="626"/>
      <c r="Z2454" s="626"/>
      <c r="AA2454" s="626"/>
      <c r="AB2454" s="626"/>
      <c r="AC2454" s="626"/>
      <c r="AD2454" s="626"/>
      <c r="AE2454" s="626"/>
      <c r="AF2454" s="626"/>
    </row>
    <row r="2455" spans="1:32" x14ac:dyDescent="0.25">
      <c r="A2455" s="626"/>
      <c r="B2455" s="626"/>
      <c r="F2455" s="626"/>
      <c r="H2455" s="626"/>
      <c r="I2455" s="626"/>
      <c r="J2455" s="626"/>
      <c r="K2455" s="627"/>
      <c r="L2455" s="677"/>
      <c r="M2455" s="626"/>
      <c r="N2455" s="626"/>
      <c r="O2455" s="626"/>
      <c r="P2455" s="626"/>
      <c r="Q2455" s="626"/>
      <c r="R2455" s="626"/>
      <c r="S2455" s="626"/>
      <c r="T2455" s="626"/>
      <c r="U2455" s="626"/>
      <c r="V2455" s="626"/>
      <c r="W2455" s="626"/>
      <c r="X2455" s="626"/>
      <c r="Y2455" s="626"/>
      <c r="Z2455" s="626"/>
      <c r="AA2455" s="626"/>
      <c r="AB2455" s="626"/>
      <c r="AC2455" s="626"/>
      <c r="AD2455" s="626"/>
      <c r="AE2455" s="626"/>
      <c r="AF2455" s="626"/>
    </row>
    <row r="2456" spans="1:32" x14ac:dyDescent="0.25">
      <c r="A2456" s="626"/>
      <c r="B2456" s="626"/>
      <c r="F2456" s="626"/>
      <c r="H2456" s="626"/>
      <c r="I2456" s="626"/>
      <c r="J2456" s="626"/>
      <c r="K2456" s="627"/>
      <c r="L2456" s="677"/>
      <c r="M2456" s="626"/>
      <c r="N2456" s="626"/>
      <c r="O2456" s="626"/>
      <c r="P2456" s="626"/>
      <c r="Q2456" s="626"/>
      <c r="R2456" s="626"/>
      <c r="S2456" s="626"/>
      <c r="T2456" s="626"/>
      <c r="U2456" s="626"/>
      <c r="V2456" s="626"/>
      <c r="W2456" s="626"/>
      <c r="X2456" s="626"/>
      <c r="Y2456" s="626"/>
      <c r="Z2456" s="626"/>
      <c r="AA2456" s="626"/>
      <c r="AB2456" s="626"/>
      <c r="AC2456" s="626"/>
      <c r="AD2456" s="626"/>
      <c r="AE2456" s="626"/>
      <c r="AF2456" s="626"/>
    </row>
    <row r="2457" spans="1:32" x14ac:dyDescent="0.25">
      <c r="A2457" s="626"/>
      <c r="B2457" s="626"/>
      <c r="F2457" s="626"/>
      <c r="H2457" s="626"/>
      <c r="I2457" s="626"/>
      <c r="J2457" s="626"/>
      <c r="K2457" s="627"/>
      <c r="L2457" s="677"/>
      <c r="M2457" s="626"/>
      <c r="N2457" s="626"/>
      <c r="O2457" s="626"/>
      <c r="P2457" s="626"/>
      <c r="Q2457" s="626"/>
      <c r="R2457" s="626"/>
      <c r="S2457" s="626"/>
      <c r="T2457" s="626"/>
      <c r="U2457" s="626"/>
      <c r="V2457" s="626"/>
      <c r="W2457" s="626"/>
      <c r="X2457" s="626"/>
      <c r="Y2457" s="626"/>
      <c r="Z2457" s="626"/>
      <c r="AA2457" s="626"/>
      <c r="AB2457" s="626"/>
      <c r="AC2457" s="626"/>
      <c r="AD2457" s="626"/>
      <c r="AE2457" s="626"/>
      <c r="AF2457" s="626"/>
    </row>
    <row r="2458" spans="1:32" x14ac:dyDescent="0.25">
      <c r="A2458" s="626"/>
      <c r="B2458" s="626"/>
      <c r="F2458" s="626"/>
      <c r="H2458" s="626"/>
      <c r="I2458" s="626"/>
      <c r="J2458" s="626"/>
      <c r="K2458" s="627"/>
      <c r="L2458" s="677"/>
      <c r="M2458" s="626"/>
      <c r="N2458" s="626"/>
      <c r="O2458" s="626"/>
      <c r="P2458" s="626"/>
      <c r="Q2458" s="626"/>
      <c r="R2458" s="626"/>
      <c r="S2458" s="626"/>
      <c r="T2458" s="626"/>
      <c r="U2458" s="626"/>
      <c r="V2458" s="626"/>
      <c r="W2458" s="626"/>
      <c r="X2458" s="626"/>
      <c r="Y2458" s="626"/>
      <c r="Z2458" s="626"/>
      <c r="AA2458" s="626"/>
      <c r="AB2458" s="626"/>
      <c r="AC2458" s="626"/>
      <c r="AD2458" s="626"/>
      <c r="AE2458" s="626"/>
      <c r="AF2458" s="626"/>
    </row>
    <row r="2459" spans="1:32" x14ac:dyDescent="0.25">
      <c r="A2459" s="626"/>
      <c r="B2459" s="626"/>
      <c r="F2459" s="626"/>
      <c r="H2459" s="626"/>
      <c r="I2459" s="626"/>
      <c r="J2459" s="626"/>
      <c r="K2459" s="627"/>
      <c r="L2459" s="677"/>
      <c r="M2459" s="626"/>
      <c r="N2459" s="626"/>
      <c r="O2459" s="626"/>
      <c r="P2459" s="626"/>
      <c r="Q2459" s="626"/>
      <c r="R2459" s="626"/>
      <c r="S2459" s="626"/>
      <c r="T2459" s="626"/>
      <c r="U2459" s="626"/>
      <c r="V2459" s="626"/>
      <c r="W2459" s="626"/>
      <c r="X2459" s="626"/>
      <c r="Y2459" s="626"/>
      <c r="Z2459" s="626"/>
      <c r="AA2459" s="626"/>
      <c r="AB2459" s="626"/>
      <c r="AC2459" s="626"/>
      <c r="AD2459" s="626"/>
      <c r="AE2459" s="626"/>
      <c r="AF2459" s="626"/>
    </row>
    <row r="2460" spans="1:32" x14ac:dyDescent="0.25">
      <c r="A2460" s="626"/>
      <c r="B2460" s="626"/>
      <c r="F2460" s="626"/>
      <c r="H2460" s="626"/>
      <c r="I2460" s="626"/>
      <c r="J2460" s="626"/>
      <c r="K2460" s="627"/>
      <c r="L2460" s="677"/>
      <c r="M2460" s="626"/>
      <c r="N2460" s="626"/>
      <c r="O2460" s="626"/>
      <c r="P2460" s="626"/>
      <c r="Q2460" s="626"/>
      <c r="R2460" s="626"/>
      <c r="S2460" s="626"/>
      <c r="T2460" s="626"/>
      <c r="U2460" s="626"/>
      <c r="V2460" s="626"/>
      <c r="W2460" s="626"/>
      <c r="X2460" s="626"/>
      <c r="Y2460" s="626"/>
      <c r="Z2460" s="626"/>
      <c r="AA2460" s="626"/>
      <c r="AB2460" s="626"/>
      <c r="AC2460" s="626"/>
      <c r="AD2460" s="626"/>
      <c r="AE2460" s="626"/>
      <c r="AF2460" s="626"/>
    </row>
    <row r="2461" spans="1:32" x14ac:dyDescent="0.25">
      <c r="A2461" s="626"/>
      <c r="B2461" s="626"/>
      <c r="F2461" s="626"/>
      <c r="H2461" s="626"/>
      <c r="I2461" s="626"/>
      <c r="J2461" s="626"/>
      <c r="K2461" s="627"/>
      <c r="L2461" s="677"/>
      <c r="M2461" s="626"/>
      <c r="N2461" s="626"/>
      <c r="O2461" s="626"/>
      <c r="P2461" s="626"/>
      <c r="Q2461" s="626"/>
      <c r="R2461" s="626"/>
      <c r="S2461" s="626"/>
      <c r="T2461" s="626"/>
      <c r="U2461" s="626"/>
      <c r="V2461" s="626"/>
      <c r="W2461" s="626"/>
      <c r="X2461" s="626"/>
      <c r="Y2461" s="626"/>
      <c r="Z2461" s="626"/>
      <c r="AA2461" s="626"/>
      <c r="AB2461" s="626"/>
      <c r="AC2461" s="626"/>
      <c r="AD2461" s="626"/>
      <c r="AE2461" s="626"/>
      <c r="AF2461" s="626"/>
    </row>
    <row r="2462" spans="1:32" x14ac:dyDescent="0.25">
      <c r="A2462" s="626"/>
      <c r="B2462" s="626"/>
      <c r="F2462" s="626"/>
      <c r="H2462" s="626"/>
      <c r="I2462" s="626"/>
      <c r="J2462" s="626"/>
      <c r="K2462" s="627"/>
      <c r="L2462" s="677"/>
      <c r="M2462" s="626"/>
      <c r="N2462" s="626"/>
      <c r="O2462" s="626"/>
      <c r="P2462" s="626"/>
      <c r="Q2462" s="626"/>
      <c r="R2462" s="626"/>
      <c r="S2462" s="626"/>
      <c r="T2462" s="626"/>
      <c r="U2462" s="626"/>
      <c r="V2462" s="626"/>
      <c r="W2462" s="626"/>
      <c r="X2462" s="626"/>
      <c r="Y2462" s="626"/>
      <c r="Z2462" s="626"/>
      <c r="AA2462" s="626"/>
      <c r="AB2462" s="626"/>
      <c r="AC2462" s="626"/>
      <c r="AD2462" s="626"/>
      <c r="AE2462" s="626"/>
      <c r="AF2462" s="626"/>
    </row>
    <row r="2463" spans="1:32" x14ac:dyDescent="0.25">
      <c r="A2463" s="626"/>
      <c r="B2463" s="626"/>
      <c r="F2463" s="626"/>
      <c r="H2463" s="626"/>
      <c r="I2463" s="626"/>
      <c r="J2463" s="626"/>
      <c r="K2463" s="627"/>
      <c r="L2463" s="677"/>
      <c r="M2463" s="626"/>
      <c r="N2463" s="626"/>
      <c r="O2463" s="626"/>
      <c r="P2463" s="626"/>
      <c r="Q2463" s="626"/>
      <c r="R2463" s="626"/>
      <c r="S2463" s="626"/>
      <c r="T2463" s="626"/>
      <c r="U2463" s="626"/>
      <c r="V2463" s="626"/>
      <c r="W2463" s="626"/>
      <c r="X2463" s="626"/>
      <c r="Y2463" s="626"/>
      <c r="Z2463" s="626"/>
      <c r="AA2463" s="626"/>
      <c r="AB2463" s="626"/>
      <c r="AC2463" s="626"/>
      <c r="AD2463" s="626"/>
      <c r="AE2463" s="626"/>
      <c r="AF2463" s="626"/>
    </row>
    <row r="2464" spans="1:32" x14ac:dyDescent="0.25">
      <c r="A2464" s="626"/>
      <c r="B2464" s="626"/>
      <c r="F2464" s="626"/>
      <c r="H2464" s="626"/>
      <c r="I2464" s="626"/>
      <c r="J2464" s="626"/>
      <c r="K2464" s="627"/>
      <c r="L2464" s="677"/>
      <c r="M2464" s="626"/>
      <c r="N2464" s="626"/>
      <c r="O2464" s="626"/>
      <c r="P2464" s="626"/>
      <c r="Q2464" s="626"/>
      <c r="R2464" s="626"/>
      <c r="S2464" s="626"/>
      <c r="T2464" s="626"/>
      <c r="U2464" s="626"/>
      <c r="V2464" s="626"/>
      <c r="W2464" s="626"/>
      <c r="X2464" s="626"/>
      <c r="Y2464" s="626"/>
      <c r="Z2464" s="626"/>
      <c r="AA2464" s="626"/>
      <c r="AB2464" s="626"/>
      <c r="AC2464" s="626"/>
      <c r="AD2464" s="626"/>
      <c r="AE2464" s="626"/>
      <c r="AF2464" s="626"/>
    </row>
    <row r="2465" spans="1:32" x14ac:dyDescent="0.25">
      <c r="A2465" s="626"/>
      <c r="B2465" s="626"/>
      <c r="F2465" s="626"/>
      <c r="H2465" s="626"/>
      <c r="I2465" s="626"/>
      <c r="J2465" s="626"/>
      <c r="K2465" s="627"/>
      <c r="L2465" s="677"/>
      <c r="M2465" s="626"/>
      <c r="N2465" s="626"/>
      <c r="O2465" s="626"/>
      <c r="P2465" s="626"/>
      <c r="Q2465" s="626"/>
      <c r="R2465" s="626"/>
      <c r="S2465" s="626"/>
      <c r="T2465" s="626"/>
      <c r="U2465" s="626"/>
      <c r="V2465" s="626"/>
      <c r="W2465" s="626"/>
      <c r="X2465" s="626"/>
      <c r="Y2465" s="626"/>
      <c r="Z2465" s="626"/>
      <c r="AA2465" s="626"/>
      <c r="AB2465" s="626"/>
      <c r="AC2465" s="626"/>
      <c r="AD2465" s="626"/>
      <c r="AE2465" s="626"/>
      <c r="AF2465" s="626"/>
    </row>
    <row r="2466" spans="1:32" x14ac:dyDescent="0.25">
      <c r="A2466" s="626"/>
      <c r="B2466" s="626"/>
      <c r="F2466" s="626"/>
      <c r="H2466" s="626"/>
      <c r="I2466" s="626"/>
      <c r="J2466" s="626"/>
      <c r="K2466" s="627"/>
      <c r="L2466" s="677"/>
      <c r="M2466" s="626"/>
      <c r="N2466" s="626"/>
      <c r="O2466" s="626"/>
      <c r="P2466" s="626"/>
      <c r="Q2466" s="626"/>
      <c r="R2466" s="626"/>
      <c r="S2466" s="626"/>
      <c r="T2466" s="626"/>
      <c r="U2466" s="626"/>
      <c r="V2466" s="626"/>
      <c r="W2466" s="626"/>
      <c r="X2466" s="626"/>
      <c r="Y2466" s="626"/>
      <c r="Z2466" s="626"/>
      <c r="AA2466" s="626"/>
      <c r="AB2466" s="626"/>
      <c r="AC2466" s="626"/>
      <c r="AD2466" s="626"/>
      <c r="AE2466" s="626"/>
      <c r="AF2466" s="626"/>
    </row>
    <row r="2467" spans="1:32" x14ac:dyDescent="0.25">
      <c r="A2467" s="626"/>
      <c r="B2467" s="626"/>
      <c r="F2467" s="626"/>
      <c r="H2467" s="626"/>
      <c r="I2467" s="626"/>
      <c r="J2467" s="626"/>
      <c r="K2467" s="627"/>
      <c r="L2467" s="677"/>
      <c r="M2467" s="626"/>
      <c r="N2467" s="626"/>
      <c r="O2467" s="626"/>
      <c r="P2467" s="626"/>
      <c r="Q2467" s="626"/>
      <c r="R2467" s="626"/>
      <c r="S2467" s="626"/>
      <c r="T2467" s="626"/>
      <c r="U2467" s="626"/>
      <c r="V2467" s="626"/>
      <c r="W2467" s="626"/>
      <c r="X2467" s="626"/>
      <c r="Y2467" s="626"/>
      <c r="Z2467" s="626"/>
      <c r="AA2467" s="626"/>
      <c r="AB2467" s="626"/>
      <c r="AC2467" s="626"/>
      <c r="AD2467" s="626"/>
      <c r="AE2467" s="626"/>
      <c r="AF2467" s="626"/>
    </row>
    <row r="2468" spans="1:32" x14ac:dyDescent="0.25">
      <c r="A2468" s="626"/>
      <c r="B2468" s="626"/>
      <c r="F2468" s="626"/>
      <c r="H2468" s="626"/>
      <c r="I2468" s="626"/>
      <c r="J2468" s="626"/>
      <c r="K2468" s="627"/>
      <c r="L2468" s="677"/>
      <c r="M2468" s="626"/>
      <c r="N2468" s="626"/>
      <c r="O2468" s="626"/>
      <c r="P2468" s="626"/>
      <c r="Q2468" s="626"/>
      <c r="R2468" s="626"/>
      <c r="S2468" s="626"/>
      <c r="T2468" s="626"/>
      <c r="U2468" s="626"/>
      <c r="V2468" s="626"/>
      <c r="W2468" s="626"/>
      <c r="X2468" s="626"/>
      <c r="Y2468" s="626"/>
      <c r="Z2468" s="626"/>
      <c r="AA2468" s="626"/>
      <c r="AB2468" s="626"/>
      <c r="AC2468" s="626"/>
      <c r="AD2468" s="626"/>
      <c r="AE2468" s="626"/>
      <c r="AF2468" s="626"/>
    </row>
    <row r="2469" spans="1:32" x14ac:dyDescent="0.25">
      <c r="A2469" s="626"/>
      <c r="B2469" s="626"/>
      <c r="F2469" s="626"/>
      <c r="H2469" s="626"/>
      <c r="I2469" s="626"/>
      <c r="J2469" s="626"/>
      <c r="K2469" s="627"/>
      <c r="L2469" s="677"/>
      <c r="M2469" s="626"/>
      <c r="N2469" s="626"/>
      <c r="O2469" s="626"/>
      <c r="P2469" s="626"/>
      <c r="Q2469" s="626"/>
      <c r="R2469" s="626"/>
      <c r="S2469" s="626"/>
      <c r="T2469" s="626"/>
      <c r="U2469" s="626"/>
      <c r="V2469" s="626"/>
      <c r="W2469" s="626"/>
      <c r="X2469" s="626"/>
      <c r="Y2469" s="626"/>
      <c r="Z2469" s="626"/>
      <c r="AA2469" s="626"/>
      <c r="AB2469" s="626"/>
      <c r="AC2469" s="626"/>
      <c r="AD2469" s="626"/>
      <c r="AE2469" s="626"/>
      <c r="AF2469" s="626"/>
    </row>
    <row r="2470" spans="1:32" x14ac:dyDescent="0.25">
      <c r="A2470" s="626"/>
      <c r="B2470" s="626"/>
      <c r="F2470" s="626"/>
      <c r="H2470" s="626"/>
      <c r="I2470" s="626"/>
      <c r="J2470" s="626"/>
      <c r="K2470" s="627"/>
      <c r="L2470" s="677"/>
      <c r="M2470" s="626"/>
      <c r="N2470" s="626"/>
      <c r="O2470" s="626"/>
      <c r="P2470" s="626"/>
      <c r="Q2470" s="626"/>
      <c r="R2470" s="626"/>
      <c r="S2470" s="626"/>
      <c r="T2470" s="626"/>
      <c r="U2470" s="626"/>
      <c r="V2470" s="626"/>
      <c r="W2470" s="626"/>
      <c r="X2470" s="626"/>
      <c r="Y2470" s="626"/>
      <c r="Z2470" s="626"/>
      <c r="AA2470" s="626"/>
      <c r="AB2470" s="626"/>
      <c r="AC2470" s="626"/>
      <c r="AD2470" s="626"/>
      <c r="AE2470" s="626"/>
      <c r="AF2470" s="626"/>
    </row>
    <row r="2471" spans="1:32" x14ac:dyDescent="0.25">
      <c r="A2471" s="626"/>
      <c r="B2471" s="626"/>
      <c r="F2471" s="626"/>
      <c r="H2471" s="626"/>
      <c r="I2471" s="626"/>
      <c r="J2471" s="626"/>
      <c r="K2471" s="627"/>
      <c r="L2471" s="677"/>
      <c r="M2471" s="626"/>
      <c r="N2471" s="626"/>
      <c r="O2471" s="626"/>
      <c r="P2471" s="626"/>
      <c r="Q2471" s="626"/>
      <c r="R2471" s="626"/>
      <c r="S2471" s="626"/>
      <c r="T2471" s="626"/>
      <c r="U2471" s="626"/>
      <c r="V2471" s="626"/>
      <c r="W2471" s="626"/>
      <c r="X2471" s="626"/>
      <c r="Y2471" s="626"/>
      <c r="Z2471" s="626"/>
      <c r="AA2471" s="626"/>
      <c r="AB2471" s="626"/>
      <c r="AC2471" s="626"/>
      <c r="AD2471" s="626"/>
      <c r="AE2471" s="626"/>
      <c r="AF2471" s="626"/>
    </row>
    <row r="2472" spans="1:32" x14ac:dyDescent="0.25">
      <c r="A2472" s="626"/>
      <c r="B2472" s="626"/>
      <c r="F2472" s="626"/>
      <c r="H2472" s="626"/>
      <c r="I2472" s="626"/>
      <c r="J2472" s="626"/>
      <c r="K2472" s="627"/>
      <c r="L2472" s="677"/>
      <c r="M2472" s="626"/>
      <c r="N2472" s="626"/>
      <c r="O2472" s="626"/>
      <c r="P2472" s="626"/>
      <c r="Q2472" s="626"/>
      <c r="R2472" s="626"/>
      <c r="S2472" s="626"/>
      <c r="T2472" s="626"/>
      <c r="U2472" s="626"/>
      <c r="V2472" s="626"/>
      <c r="W2472" s="626"/>
      <c r="X2472" s="626"/>
      <c r="Y2472" s="626"/>
      <c r="Z2472" s="626"/>
      <c r="AA2472" s="626"/>
      <c r="AB2472" s="626"/>
      <c r="AC2472" s="626"/>
      <c r="AD2472" s="626"/>
      <c r="AE2472" s="626"/>
      <c r="AF2472" s="626"/>
    </row>
    <row r="2473" spans="1:32" x14ac:dyDescent="0.25">
      <c r="A2473" s="626"/>
      <c r="B2473" s="626"/>
      <c r="F2473" s="626"/>
      <c r="H2473" s="626"/>
      <c r="I2473" s="626"/>
      <c r="J2473" s="626"/>
      <c r="K2473" s="627"/>
      <c r="L2473" s="677"/>
      <c r="M2473" s="626"/>
      <c r="N2473" s="626"/>
      <c r="O2473" s="626"/>
      <c r="P2473" s="626"/>
      <c r="Q2473" s="626"/>
      <c r="R2473" s="626"/>
      <c r="S2473" s="626"/>
      <c r="T2473" s="626"/>
      <c r="U2473" s="626"/>
      <c r="V2473" s="626"/>
      <c r="W2473" s="626"/>
      <c r="X2473" s="626"/>
      <c r="Y2473" s="626"/>
      <c r="Z2473" s="626"/>
      <c r="AA2473" s="626"/>
      <c r="AB2473" s="626"/>
      <c r="AC2473" s="626"/>
      <c r="AD2473" s="626"/>
      <c r="AE2473" s="626"/>
      <c r="AF2473" s="626"/>
    </row>
    <row r="2474" spans="1:32" x14ac:dyDescent="0.25">
      <c r="A2474" s="626"/>
      <c r="B2474" s="626"/>
      <c r="F2474" s="626"/>
      <c r="H2474" s="626"/>
      <c r="I2474" s="626"/>
      <c r="J2474" s="626"/>
      <c r="K2474" s="627"/>
      <c r="L2474" s="677"/>
      <c r="M2474" s="626"/>
      <c r="N2474" s="626"/>
      <c r="O2474" s="626"/>
      <c r="P2474" s="626"/>
      <c r="Q2474" s="626"/>
      <c r="R2474" s="626"/>
      <c r="S2474" s="626"/>
      <c r="T2474" s="626"/>
      <c r="U2474" s="626"/>
      <c r="V2474" s="626"/>
      <c r="W2474" s="626"/>
      <c r="X2474" s="626"/>
      <c r="Y2474" s="626"/>
      <c r="Z2474" s="626"/>
      <c r="AA2474" s="626"/>
      <c r="AB2474" s="626"/>
      <c r="AC2474" s="626"/>
      <c r="AD2474" s="626"/>
      <c r="AE2474" s="626"/>
      <c r="AF2474" s="626"/>
    </row>
    <row r="2475" spans="1:32" x14ac:dyDescent="0.25">
      <c r="A2475" s="626"/>
      <c r="B2475" s="626"/>
      <c r="F2475" s="626"/>
      <c r="H2475" s="626"/>
      <c r="I2475" s="626"/>
      <c r="J2475" s="626"/>
      <c r="K2475" s="627"/>
      <c r="L2475" s="677"/>
      <c r="M2475" s="626"/>
      <c r="N2475" s="626"/>
      <c r="O2475" s="626"/>
      <c r="P2475" s="626"/>
      <c r="Q2475" s="626"/>
      <c r="R2475" s="626"/>
      <c r="S2475" s="626"/>
      <c r="T2475" s="626"/>
      <c r="U2475" s="626"/>
      <c r="V2475" s="626"/>
      <c r="W2475" s="626"/>
      <c r="X2475" s="626"/>
      <c r="Y2475" s="626"/>
      <c r="Z2475" s="626"/>
      <c r="AA2475" s="626"/>
      <c r="AB2475" s="626"/>
      <c r="AC2475" s="626"/>
      <c r="AD2475" s="626"/>
      <c r="AE2475" s="626"/>
      <c r="AF2475" s="626"/>
    </row>
    <row r="2476" spans="1:32" x14ac:dyDescent="0.25">
      <c r="A2476" s="626"/>
      <c r="B2476" s="626"/>
      <c r="F2476" s="626"/>
      <c r="H2476" s="626"/>
      <c r="I2476" s="626"/>
      <c r="J2476" s="626"/>
      <c r="K2476" s="627"/>
      <c r="L2476" s="677"/>
      <c r="M2476" s="626"/>
      <c r="N2476" s="626"/>
      <c r="O2476" s="626"/>
      <c r="P2476" s="626"/>
      <c r="Q2476" s="626"/>
      <c r="R2476" s="626"/>
      <c r="S2476" s="626"/>
      <c r="T2476" s="626"/>
      <c r="U2476" s="626"/>
      <c r="V2476" s="626"/>
      <c r="W2476" s="626"/>
      <c r="X2476" s="626"/>
      <c r="Y2476" s="626"/>
      <c r="Z2476" s="626"/>
      <c r="AA2476" s="626"/>
      <c r="AB2476" s="626"/>
      <c r="AC2476" s="626"/>
      <c r="AD2476" s="626"/>
      <c r="AE2476" s="626"/>
      <c r="AF2476" s="626"/>
    </row>
    <row r="2477" spans="1:32" x14ac:dyDescent="0.25">
      <c r="A2477" s="626"/>
      <c r="B2477" s="626"/>
      <c r="F2477" s="626"/>
      <c r="H2477" s="626"/>
      <c r="I2477" s="626"/>
      <c r="J2477" s="626"/>
      <c r="K2477" s="627"/>
      <c r="L2477" s="677"/>
      <c r="M2477" s="626"/>
      <c r="N2477" s="626"/>
      <c r="O2477" s="626"/>
      <c r="P2477" s="626"/>
      <c r="Q2477" s="626"/>
      <c r="R2477" s="626"/>
      <c r="S2477" s="626"/>
      <c r="T2477" s="626"/>
      <c r="U2477" s="626"/>
      <c r="V2477" s="626"/>
      <c r="W2477" s="626"/>
      <c r="X2477" s="626"/>
      <c r="Y2477" s="626"/>
      <c r="Z2477" s="626"/>
      <c r="AA2477" s="626"/>
      <c r="AB2477" s="626"/>
      <c r="AC2477" s="626"/>
      <c r="AD2477" s="626"/>
      <c r="AE2477" s="626"/>
      <c r="AF2477" s="626"/>
    </row>
    <row r="2478" spans="1:32" x14ac:dyDescent="0.25">
      <c r="A2478" s="626"/>
      <c r="B2478" s="626"/>
      <c r="F2478" s="626"/>
      <c r="H2478" s="626"/>
      <c r="I2478" s="626"/>
      <c r="J2478" s="626"/>
      <c r="K2478" s="627"/>
      <c r="L2478" s="677"/>
      <c r="M2478" s="626"/>
      <c r="N2478" s="626"/>
      <c r="O2478" s="626"/>
      <c r="P2478" s="626"/>
      <c r="Q2478" s="626"/>
      <c r="R2478" s="626"/>
      <c r="S2478" s="626"/>
      <c r="T2478" s="626"/>
      <c r="U2478" s="626"/>
      <c r="V2478" s="626"/>
      <c r="W2478" s="626"/>
      <c r="X2478" s="626"/>
      <c r="Y2478" s="626"/>
      <c r="Z2478" s="626"/>
      <c r="AA2478" s="626"/>
      <c r="AB2478" s="626"/>
      <c r="AC2478" s="626"/>
      <c r="AD2478" s="626"/>
      <c r="AE2478" s="626"/>
      <c r="AF2478" s="626"/>
    </row>
    <row r="2479" spans="1:32" x14ac:dyDescent="0.25">
      <c r="A2479" s="626"/>
      <c r="B2479" s="626"/>
      <c r="F2479" s="626"/>
      <c r="H2479" s="626"/>
      <c r="I2479" s="626"/>
      <c r="J2479" s="626"/>
      <c r="K2479" s="627"/>
      <c r="L2479" s="677"/>
      <c r="M2479" s="626"/>
      <c r="N2479" s="626"/>
      <c r="O2479" s="626"/>
      <c r="P2479" s="626"/>
      <c r="Q2479" s="626"/>
      <c r="R2479" s="626"/>
      <c r="S2479" s="626"/>
      <c r="T2479" s="626"/>
      <c r="U2479" s="626"/>
      <c r="V2479" s="626"/>
      <c r="W2479" s="626"/>
      <c r="X2479" s="626"/>
      <c r="Y2479" s="626"/>
      <c r="Z2479" s="626"/>
      <c r="AA2479" s="626"/>
      <c r="AB2479" s="626"/>
      <c r="AC2479" s="626"/>
      <c r="AD2479" s="626"/>
      <c r="AE2479" s="626"/>
      <c r="AF2479" s="626"/>
    </row>
    <row r="2480" spans="1:32" x14ac:dyDescent="0.25">
      <c r="A2480" s="626"/>
      <c r="B2480" s="626"/>
      <c r="F2480" s="626"/>
      <c r="H2480" s="626"/>
      <c r="I2480" s="626"/>
      <c r="J2480" s="626"/>
      <c r="K2480" s="627"/>
      <c r="L2480" s="677"/>
      <c r="M2480" s="626"/>
      <c r="N2480" s="626"/>
      <c r="O2480" s="626"/>
      <c r="P2480" s="626"/>
      <c r="Q2480" s="626"/>
      <c r="R2480" s="626"/>
      <c r="S2480" s="626"/>
      <c r="T2480" s="626"/>
      <c r="U2480" s="626"/>
      <c r="V2480" s="626"/>
      <c r="W2480" s="626"/>
      <c r="X2480" s="626"/>
      <c r="Y2480" s="626"/>
      <c r="Z2480" s="626"/>
      <c r="AA2480" s="626"/>
      <c r="AB2480" s="626"/>
      <c r="AC2480" s="626"/>
      <c r="AD2480" s="626"/>
      <c r="AE2480" s="626"/>
      <c r="AF2480" s="626"/>
    </row>
    <row r="2481" spans="1:32" x14ac:dyDescent="0.25">
      <c r="A2481" s="626"/>
      <c r="B2481" s="626"/>
      <c r="F2481" s="626"/>
      <c r="H2481" s="626"/>
      <c r="I2481" s="626"/>
      <c r="J2481" s="626"/>
      <c r="K2481" s="627"/>
      <c r="L2481" s="677"/>
      <c r="M2481" s="626"/>
      <c r="N2481" s="626"/>
      <c r="O2481" s="626"/>
      <c r="P2481" s="626"/>
      <c r="Q2481" s="626"/>
      <c r="R2481" s="626"/>
      <c r="S2481" s="626"/>
      <c r="T2481" s="626"/>
      <c r="U2481" s="626"/>
      <c r="V2481" s="626"/>
      <c r="W2481" s="626"/>
      <c r="X2481" s="626"/>
      <c r="Y2481" s="626"/>
      <c r="Z2481" s="626"/>
      <c r="AA2481" s="626"/>
      <c r="AB2481" s="626"/>
      <c r="AC2481" s="626"/>
      <c r="AD2481" s="626"/>
      <c r="AE2481" s="626"/>
      <c r="AF2481" s="626"/>
    </row>
    <row r="2482" spans="1:32" x14ac:dyDescent="0.25">
      <c r="A2482" s="626"/>
      <c r="B2482" s="626"/>
      <c r="F2482" s="626"/>
      <c r="H2482" s="626"/>
      <c r="I2482" s="626"/>
      <c r="J2482" s="626"/>
      <c r="K2482" s="627"/>
      <c r="L2482" s="677"/>
      <c r="M2482" s="626"/>
      <c r="N2482" s="626"/>
      <c r="O2482" s="626"/>
      <c r="P2482" s="626"/>
      <c r="Q2482" s="626"/>
      <c r="R2482" s="626"/>
      <c r="S2482" s="626"/>
      <c r="T2482" s="626"/>
      <c r="U2482" s="626"/>
      <c r="V2482" s="626"/>
      <c r="W2482" s="626"/>
      <c r="X2482" s="626"/>
      <c r="Y2482" s="626"/>
      <c r="Z2482" s="626"/>
      <c r="AA2482" s="626"/>
      <c r="AB2482" s="626"/>
      <c r="AC2482" s="626"/>
      <c r="AD2482" s="626"/>
      <c r="AE2482" s="626"/>
      <c r="AF2482" s="626"/>
    </row>
    <row r="2483" spans="1:32" x14ac:dyDescent="0.25">
      <c r="A2483" s="626"/>
      <c r="B2483" s="626"/>
      <c r="F2483" s="626"/>
      <c r="H2483" s="626"/>
      <c r="I2483" s="626"/>
      <c r="J2483" s="626"/>
      <c r="K2483" s="627"/>
      <c r="L2483" s="677"/>
      <c r="M2483" s="626"/>
      <c r="N2483" s="626"/>
      <c r="O2483" s="626"/>
      <c r="P2483" s="626"/>
      <c r="Q2483" s="626"/>
      <c r="R2483" s="626"/>
      <c r="S2483" s="626"/>
      <c r="T2483" s="626"/>
      <c r="U2483" s="626"/>
      <c r="V2483" s="626"/>
      <c r="W2483" s="626"/>
      <c r="X2483" s="626"/>
      <c r="Y2483" s="626"/>
      <c r="Z2483" s="626"/>
      <c r="AA2483" s="626"/>
      <c r="AB2483" s="626"/>
      <c r="AC2483" s="626"/>
      <c r="AD2483" s="626"/>
      <c r="AE2483" s="626"/>
      <c r="AF2483" s="626"/>
    </row>
    <row r="2484" spans="1:32" x14ac:dyDescent="0.25">
      <c r="A2484" s="626"/>
      <c r="B2484" s="626"/>
      <c r="F2484" s="626"/>
      <c r="H2484" s="626"/>
      <c r="I2484" s="626"/>
      <c r="J2484" s="626"/>
      <c r="K2484" s="627"/>
      <c r="L2484" s="677"/>
      <c r="M2484" s="626"/>
      <c r="N2484" s="626"/>
      <c r="O2484" s="626"/>
      <c r="P2484" s="626"/>
      <c r="Q2484" s="626"/>
      <c r="R2484" s="626"/>
      <c r="S2484" s="626"/>
      <c r="T2484" s="626"/>
      <c r="U2484" s="626"/>
      <c r="V2484" s="626"/>
      <c r="W2484" s="626"/>
      <c r="X2484" s="626"/>
      <c r="Y2484" s="626"/>
      <c r="Z2484" s="626"/>
      <c r="AA2484" s="626"/>
      <c r="AB2484" s="626"/>
      <c r="AC2484" s="626"/>
      <c r="AD2484" s="626"/>
      <c r="AE2484" s="626"/>
      <c r="AF2484" s="626"/>
    </row>
    <row r="2485" spans="1:32" x14ac:dyDescent="0.25">
      <c r="A2485" s="626"/>
      <c r="B2485" s="626"/>
      <c r="F2485" s="626"/>
      <c r="H2485" s="626"/>
      <c r="I2485" s="626"/>
      <c r="J2485" s="626"/>
      <c r="K2485" s="627"/>
      <c r="L2485" s="677"/>
      <c r="M2485" s="626"/>
      <c r="N2485" s="626"/>
      <c r="O2485" s="626"/>
      <c r="P2485" s="626"/>
      <c r="Q2485" s="626"/>
      <c r="R2485" s="626"/>
      <c r="S2485" s="626"/>
      <c r="T2485" s="626"/>
      <c r="U2485" s="626"/>
      <c r="V2485" s="626"/>
      <c r="W2485" s="626"/>
      <c r="X2485" s="626"/>
      <c r="Y2485" s="626"/>
      <c r="Z2485" s="626"/>
      <c r="AA2485" s="626"/>
      <c r="AB2485" s="626"/>
      <c r="AC2485" s="626"/>
      <c r="AD2485" s="626"/>
      <c r="AE2485" s="626"/>
      <c r="AF2485" s="626"/>
    </row>
    <row r="2486" spans="1:32" x14ac:dyDescent="0.25">
      <c r="A2486" s="626"/>
      <c r="B2486" s="626"/>
      <c r="F2486" s="626"/>
      <c r="H2486" s="626"/>
      <c r="I2486" s="626"/>
      <c r="J2486" s="626"/>
      <c r="K2486" s="627"/>
      <c r="L2486" s="677"/>
      <c r="M2486" s="626"/>
      <c r="N2486" s="626"/>
      <c r="O2486" s="626"/>
      <c r="P2486" s="626"/>
      <c r="Q2486" s="626"/>
      <c r="R2486" s="626"/>
      <c r="S2486" s="626"/>
      <c r="T2486" s="626"/>
      <c r="U2486" s="626"/>
      <c r="V2486" s="626"/>
      <c r="W2486" s="626"/>
      <c r="X2486" s="626"/>
      <c r="Y2486" s="626"/>
      <c r="Z2486" s="626"/>
      <c r="AA2486" s="626"/>
      <c r="AB2486" s="626"/>
      <c r="AC2486" s="626"/>
      <c r="AD2486" s="626"/>
      <c r="AE2486" s="626"/>
      <c r="AF2486" s="626"/>
    </row>
    <row r="2487" spans="1:32" x14ac:dyDescent="0.25">
      <c r="A2487" s="626"/>
      <c r="B2487" s="626"/>
      <c r="F2487" s="626"/>
      <c r="H2487" s="626"/>
      <c r="I2487" s="626"/>
      <c r="J2487" s="626"/>
      <c r="K2487" s="627"/>
      <c r="L2487" s="677"/>
      <c r="M2487" s="626"/>
      <c r="N2487" s="626"/>
      <c r="O2487" s="626"/>
      <c r="P2487" s="626"/>
      <c r="Q2487" s="626"/>
      <c r="R2487" s="626"/>
      <c r="S2487" s="626"/>
      <c r="T2487" s="626"/>
      <c r="U2487" s="626"/>
      <c r="V2487" s="626"/>
      <c r="W2487" s="626"/>
      <c r="X2487" s="626"/>
      <c r="Y2487" s="626"/>
      <c r="Z2487" s="626"/>
      <c r="AA2487" s="626"/>
      <c r="AB2487" s="626"/>
      <c r="AC2487" s="626"/>
      <c r="AD2487" s="626"/>
      <c r="AE2487" s="626"/>
      <c r="AF2487" s="626"/>
    </row>
    <row r="2488" spans="1:32" x14ac:dyDescent="0.25">
      <c r="A2488" s="626"/>
      <c r="B2488" s="626"/>
      <c r="F2488" s="626"/>
      <c r="H2488" s="626"/>
      <c r="I2488" s="626"/>
      <c r="J2488" s="626"/>
      <c r="K2488" s="627"/>
      <c r="L2488" s="677"/>
      <c r="M2488" s="626"/>
      <c r="N2488" s="626"/>
      <c r="O2488" s="626"/>
      <c r="P2488" s="626"/>
      <c r="Q2488" s="626"/>
      <c r="R2488" s="626"/>
      <c r="S2488" s="626"/>
      <c r="T2488" s="626"/>
      <c r="U2488" s="626"/>
      <c r="V2488" s="626"/>
      <c r="W2488" s="626"/>
      <c r="X2488" s="626"/>
      <c r="Y2488" s="626"/>
      <c r="Z2488" s="626"/>
      <c r="AA2488" s="626"/>
      <c r="AB2488" s="626"/>
      <c r="AC2488" s="626"/>
      <c r="AD2488" s="626"/>
      <c r="AE2488" s="626"/>
      <c r="AF2488" s="626"/>
    </row>
    <row r="2489" spans="1:32" x14ac:dyDescent="0.25">
      <c r="A2489" s="626"/>
      <c r="B2489" s="626"/>
      <c r="F2489" s="626"/>
      <c r="H2489" s="626"/>
      <c r="I2489" s="626"/>
      <c r="J2489" s="626"/>
      <c r="K2489" s="627"/>
      <c r="L2489" s="677"/>
      <c r="M2489" s="626"/>
      <c r="N2489" s="626"/>
      <c r="O2489" s="626"/>
      <c r="P2489" s="626"/>
      <c r="Q2489" s="626"/>
      <c r="R2489" s="626"/>
      <c r="S2489" s="626"/>
      <c r="T2489" s="626"/>
      <c r="U2489" s="626"/>
      <c r="V2489" s="626"/>
      <c r="W2489" s="626"/>
      <c r="X2489" s="626"/>
      <c r="Y2489" s="626"/>
      <c r="Z2489" s="626"/>
      <c r="AA2489" s="626"/>
      <c r="AB2489" s="626"/>
      <c r="AC2489" s="626"/>
      <c r="AD2489" s="626"/>
      <c r="AE2489" s="626"/>
      <c r="AF2489" s="626"/>
    </row>
    <row r="2490" spans="1:32" x14ac:dyDescent="0.25">
      <c r="A2490" s="626"/>
      <c r="B2490" s="626"/>
      <c r="F2490" s="626"/>
      <c r="H2490" s="626"/>
      <c r="I2490" s="626"/>
      <c r="J2490" s="626"/>
      <c r="K2490" s="627"/>
      <c r="L2490" s="677"/>
      <c r="M2490" s="626"/>
      <c r="N2490" s="626"/>
      <c r="O2490" s="626"/>
      <c r="P2490" s="626"/>
      <c r="Q2490" s="626"/>
      <c r="R2490" s="626"/>
      <c r="S2490" s="626"/>
      <c r="T2490" s="626"/>
      <c r="U2490" s="626"/>
      <c r="V2490" s="626"/>
      <c r="W2490" s="626"/>
      <c r="X2490" s="626"/>
      <c r="Y2490" s="626"/>
      <c r="Z2490" s="626"/>
      <c r="AA2490" s="626"/>
      <c r="AB2490" s="626"/>
      <c r="AC2490" s="626"/>
      <c r="AD2490" s="626"/>
      <c r="AE2490" s="626"/>
      <c r="AF2490" s="626"/>
    </row>
    <row r="2491" spans="1:32" x14ac:dyDescent="0.25">
      <c r="A2491" s="626"/>
      <c r="B2491" s="626"/>
      <c r="F2491" s="626"/>
      <c r="H2491" s="626"/>
      <c r="I2491" s="626"/>
      <c r="J2491" s="626"/>
      <c r="K2491" s="627"/>
      <c r="L2491" s="677"/>
      <c r="M2491" s="626"/>
      <c r="N2491" s="626"/>
      <c r="O2491" s="626"/>
      <c r="P2491" s="626"/>
      <c r="Q2491" s="626"/>
      <c r="R2491" s="626"/>
      <c r="S2491" s="626"/>
      <c r="T2491" s="626"/>
      <c r="U2491" s="626"/>
      <c r="V2491" s="626"/>
      <c r="W2491" s="626"/>
      <c r="X2491" s="626"/>
      <c r="Y2491" s="626"/>
      <c r="Z2491" s="626"/>
      <c r="AA2491" s="626"/>
      <c r="AB2491" s="626"/>
      <c r="AC2491" s="626"/>
      <c r="AD2491" s="626"/>
      <c r="AE2491" s="626"/>
      <c r="AF2491" s="626"/>
    </row>
    <row r="2492" spans="1:32" x14ac:dyDescent="0.25">
      <c r="A2492" s="626"/>
      <c r="B2492" s="626"/>
      <c r="F2492" s="626"/>
      <c r="H2492" s="626"/>
      <c r="I2492" s="626"/>
      <c r="J2492" s="626"/>
      <c r="K2492" s="627"/>
      <c r="L2492" s="677"/>
      <c r="M2492" s="626"/>
      <c r="N2492" s="626"/>
      <c r="O2492" s="626"/>
      <c r="P2492" s="626"/>
      <c r="Q2492" s="626"/>
      <c r="R2492" s="626"/>
      <c r="S2492" s="626"/>
      <c r="T2492" s="626"/>
      <c r="U2492" s="626"/>
      <c r="V2492" s="626"/>
      <c r="W2492" s="626"/>
      <c r="X2492" s="626"/>
      <c r="Y2492" s="626"/>
      <c r="Z2492" s="626"/>
      <c r="AA2492" s="626"/>
      <c r="AB2492" s="626"/>
      <c r="AC2492" s="626"/>
      <c r="AD2492" s="626"/>
      <c r="AE2492" s="626"/>
      <c r="AF2492" s="626"/>
    </row>
    <row r="2493" spans="1:32" x14ac:dyDescent="0.25">
      <c r="A2493" s="626"/>
      <c r="B2493" s="626"/>
      <c r="F2493" s="626"/>
      <c r="H2493" s="626"/>
      <c r="I2493" s="626"/>
      <c r="J2493" s="626"/>
      <c r="K2493" s="627"/>
      <c r="L2493" s="677"/>
      <c r="M2493" s="626"/>
      <c r="N2493" s="626"/>
      <c r="O2493" s="626"/>
      <c r="P2493" s="626"/>
      <c r="Q2493" s="626"/>
      <c r="R2493" s="626"/>
      <c r="S2493" s="626"/>
      <c r="T2493" s="626"/>
      <c r="U2493" s="626"/>
      <c r="V2493" s="626"/>
      <c r="W2493" s="626"/>
      <c r="X2493" s="626"/>
      <c r="Y2493" s="626"/>
      <c r="Z2493" s="626"/>
      <c r="AA2493" s="626"/>
      <c r="AB2493" s="626"/>
      <c r="AC2493" s="626"/>
      <c r="AD2493" s="626"/>
      <c r="AE2493" s="626"/>
      <c r="AF2493" s="626"/>
    </row>
    <row r="2494" spans="1:32" x14ac:dyDescent="0.25">
      <c r="A2494" s="626"/>
      <c r="B2494" s="626"/>
      <c r="F2494" s="626"/>
      <c r="H2494" s="626"/>
      <c r="I2494" s="626"/>
      <c r="J2494" s="626"/>
      <c r="K2494" s="627"/>
      <c r="L2494" s="677"/>
      <c r="M2494" s="626"/>
      <c r="N2494" s="626"/>
      <c r="O2494" s="626"/>
      <c r="P2494" s="626"/>
      <c r="Q2494" s="626"/>
      <c r="R2494" s="626"/>
      <c r="S2494" s="626"/>
      <c r="T2494" s="626"/>
      <c r="U2494" s="626"/>
      <c r="V2494" s="626"/>
      <c r="W2494" s="626"/>
      <c r="X2494" s="626"/>
      <c r="Y2494" s="626"/>
      <c r="Z2494" s="626"/>
      <c r="AA2494" s="626"/>
      <c r="AB2494" s="626"/>
      <c r="AC2494" s="626"/>
      <c r="AD2494" s="626"/>
      <c r="AE2494" s="626"/>
      <c r="AF2494" s="626"/>
    </row>
    <row r="2495" spans="1:32" x14ac:dyDescent="0.25">
      <c r="A2495" s="626"/>
      <c r="B2495" s="626"/>
      <c r="F2495" s="626"/>
      <c r="H2495" s="626"/>
      <c r="I2495" s="626"/>
      <c r="J2495" s="626"/>
      <c r="K2495" s="627"/>
      <c r="L2495" s="677"/>
      <c r="M2495" s="626"/>
      <c r="N2495" s="626"/>
      <c r="O2495" s="626"/>
      <c r="P2495" s="626"/>
      <c r="Q2495" s="626"/>
      <c r="R2495" s="626"/>
      <c r="S2495" s="626"/>
      <c r="T2495" s="626"/>
      <c r="U2495" s="626"/>
      <c r="V2495" s="626"/>
      <c r="W2495" s="626"/>
      <c r="X2495" s="626"/>
      <c r="Y2495" s="626"/>
      <c r="Z2495" s="626"/>
      <c r="AA2495" s="626"/>
      <c r="AB2495" s="626"/>
      <c r="AC2495" s="626"/>
      <c r="AD2495" s="626"/>
      <c r="AE2495" s="626"/>
      <c r="AF2495" s="626"/>
    </row>
    <row r="2496" spans="1:32" x14ac:dyDescent="0.25">
      <c r="A2496" s="626"/>
      <c r="B2496" s="626"/>
      <c r="F2496" s="626"/>
      <c r="H2496" s="626"/>
      <c r="I2496" s="626"/>
      <c r="J2496" s="626"/>
      <c r="K2496" s="627"/>
      <c r="L2496" s="677"/>
      <c r="M2496" s="626"/>
      <c r="N2496" s="626"/>
      <c r="O2496" s="626"/>
      <c r="P2496" s="626"/>
      <c r="Q2496" s="626"/>
      <c r="R2496" s="626"/>
      <c r="S2496" s="626"/>
      <c r="T2496" s="626"/>
      <c r="U2496" s="626"/>
      <c r="V2496" s="626"/>
      <c r="W2496" s="626"/>
      <c r="X2496" s="626"/>
      <c r="Y2496" s="626"/>
      <c r="Z2496" s="626"/>
      <c r="AA2496" s="626"/>
      <c r="AB2496" s="626"/>
      <c r="AC2496" s="626"/>
      <c r="AD2496" s="626"/>
      <c r="AE2496" s="626"/>
      <c r="AF2496" s="626"/>
    </row>
    <row r="2497" spans="1:32" x14ac:dyDescent="0.25">
      <c r="A2497" s="626"/>
      <c r="B2497" s="626"/>
      <c r="F2497" s="626"/>
      <c r="H2497" s="626"/>
      <c r="I2497" s="626"/>
      <c r="J2497" s="626"/>
      <c r="K2497" s="627"/>
      <c r="L2497" s="677"/>
      <c r="M2497" s="626"/>
      <c r="N2497" s="626"/>
      <c r="O2497" s="626"/>
      <c r="P2497" s="626"/>
      <c r="Q2497" s="626"/>
      <c r="R2497" s="626"/>
      <c r="S2497" s="626"/>
      <c r="T2497" s="626"/>
      <c r="U2497" s="626"/>
      <c r="V2497" s="626"/>
      <c r="W2497" s="626"/>
      <c r="X2497" s="626"/>
      <c r="Y2497" s="626"/>
      <c r="Z2497" s="626"/>
      <c r="AA2497" s="626"/>
      <c r="AB2497" s="626"/>
      <c r="AC2497" s="626"/>
      <c r="AD2497" s="626"/>
      <c r="AE2497" s="626"/>
      <c r="AF2497" s="626"/>
    </row>
    <row r="2498" spans="1:32" x14ac:dyDescent="0.25">
      <c r="A2498" s="626"/>
      <c r="B2498" s="626"/>
      <c r="F2498" s="626"/>
      <c r="H2498" s="626"/>
      <c r="I2498" s="626"/>
      <c r="J2498" s="626"/>
      <c r="K2498" s="627"/>
      <c r="L2498" s="677"/>
      <c r="M2498" s="626"/>
      <c r="N2498" s="626"/>
      <c r="O2498" s="626"/>
      <c r="P2498" s="626"/>
      <c r="Q2498" s="626"/>
      <c r="R2498" s="626"/>
      <c r="S2498" s="626"/>
      <c r="T2498" s="626"/>
      <c r="U2498" s="626"/>
      <c r="V2498" s="626"/>
      <c r="W2498" s="626"/>
      <c r="X2498" s="626"/>
      <c r="Y2498" s="626"/>
      <c r="Z2498" s="626"/>
      <c r="AA2498" s="626"/>
      <c r="AB2498" s="626"/>
      <c r="AC2498" s="626"/>
      <c r="AD2498" s="626"/>
      <c r="AE2498" s="626"/>
      <c r="AF2498" s="626"/>
    </row>
    <row r="2499" spans="1:32" x14ac:dyDescent="0.25">
      <c r="A2499" s="626"/>
      <c r="B2499" s="626"/>
      <c r="F2499" s="626"/>
      <c r="H2499" s="626"/>
      <c r="I2499" s="626"/>
      <c r="J2499" s="626"/>
      <c r="K2499" s="627"/>
      <c r="L2499" s="677"/>
      <c r="M2499" s="626"/>
      <c r="N2499" s="626"/>
      <c r="O2499" s="626"/>
      <c r="P2499" s="626"/>
      <c r="Q2499" s="626"/>
      <c r="R2499" s="626"/>
      <c r="S2499" s="626"/>
      <c r="T2499" s="626"/>
      <c r="U2499" s="626"/>
      <c r="V2499" s="626"/>
      <c r="W2499" s="626"/>
      <c r="X2499" s="626"/>
      <c r="Y2499" s="626"/>
      <c r="Z2499" s="626"/>
      <c r="AA2499" s="626"/>
      <c r="AB2499" s="626"/>
      <c r="AC2499" s="626"/>
      <c r="AD2499" s="626"/>
      <c r="AE2499" s="626"/>
      <c r="AF2499" s="626"/>
    </row>
    <row r="2500" spans="1:32" x14ac:dyDescent="0.25">
      <c r="A2500" s="626"/>
      <c r="B2500" s="626"/>
      <c r="F2500" s="626"/>
      <c r="H2500" s="626"/>
      <c r="I2500" s="626"/>
      <c r="J2500" s="626"/>
      <c r="K2500" s="627"/>
      <c r="L2500" s="677"/>
      <c r="M2500" s="626"/>
      <c r="N2500" s="626"/>
      <c r="O2500" s="626"/>
      <c r="P2500" s="626"/>
      <c r="Q2500" s="626"/>
      <c r="R2500" s="626"/>
      <c r="S2500" s="626"/>
      <c r="T2500" s="626"/>
      <c r="U2500" s="626"/>
      <c r="V2500" s="626"/>
      <c r="W2500" s="626"/>
      <c r="X2500" s="626"/>
      <c r="Y2500" s="626"/>
      <c r="Z2500" s="626"/>
      <c r="AA2500" s="626"/>
      <c r="AB2500" s="626"/>
      <c r="AC2500" s="626"/>
      <c r="AD2500" s="626"/>
      <c r="AE2500" s="626"/>
      <c r="AF2500" s="626"/>
    </row>
    <row r="2501" spans="1:32" x14ac:dyDescent="0.25">
      <c r="A2501" s="626"/>
      <c r="B2501" s="626"/>
      <c r="F2501" s="626"/>
      <c r="H2501" s="626"/>
      <c r="I2501" s="626"/>
      <c r="J2501" s="626"/>
      <c r="K2501" s="627"/>
      <c r="L2501" s="677"/>
      <c r="M2501" s="626"/>
      <c r="N2501" s="626"/>
      <c r="O2501" s="626"/>
      <c r="P2501" s="626"/>
      <c r="Q2501" s="626"/>
      <c r="R2501" s="626"/>
      <c r="S2501" s="626"/>
      <c r="T2501" s="626"/>
      <c r="U2501" s="626"/>
      <c r="V2501" s="626"/>
      <c r="W2501" s="626"/>
      <c r="X2501" s="626"/>
      <c r="Y2501" s="626"/>
      <c r="Z2501" s="626"/>
      <c r="AA2501" s="626"/>
      <c r="AB2501" s="626"/>
      <c r="AC2501" s="626"/>
      <c r="AD2501" s="626"/>
      <c r="AE2501" s="626"/>
      <c r="AF2501" s="626"/>
    </row>
    <row r="2502" spans="1:32" x14ac:dyDescent="0.25">
      <c r="A2502" s="626"/>
      <c r="B2502" s="626"/>
      <c r="F2502" s="626"/>
      <c r="H2502" s="626"/>
      <c r="I2502" s="626"/>
      <c r="J2502" s="626"/>
      <c r="K2502" s="627"/>
      <c r="L2502" s="677"/>
      <c r="M2502" s="626"/>
      <c r="N2502" s="626"/>
      <c r="O2502" s="626"/>
      <c r="P2502" s="626"/>
      <c r="Q2502" s="626"/>
      <c r="R2502" s="626"/>
      <c r="S2502" s="626"/>
      <c r="T2502" s="626"/>
      <c r="U2502" s="626"/>
      <c r="V2502" s="626"/>
      <c r="W2502" s="626"/>
      <c r="X2502" s="626"/>
      <c r="Y2502" s="626"/>
      <c r="Z2502" s="626"/>
      <c r="AA2502" s="626"/>
      <c r="AB2502" s="626"/>
      <c r="AC2502" s="626"/>
      <c r="AD2502" s="626"/>
      <c r="AE2502" s="626"/>
      <c r="AF2502" s="626"/>
    </row>
    <row r="2503" spans="1:32" x14ac:dyDescent="0.25">
      <c r="A2503" s="626"/>
      <c r="B2503" s="626"/>
      <c r="F2503" s="626"/>
      <c r="H2503" s="626"/>
      <c r="I2503" s="626"/>
      <c r="J2503" s="626"/>
      <c r="K2503" s="627"/>
      <c r="L2503" s="677"/>
      <c r="M2503" s="626"/>
      <c r="N2503" s="626"/>
      <c r="O2503" s="626"/>
      <c r="P2503" s="626"/>
      <c r="Q2503" s="626"/>
      <c r="R2503" s="626"/>
      <c r="S2503" s="626"/>
      <c r="T2503" s="626"/>
      <c r="U2503" s="626"/>
      <c r="V2503" s="626"/>
      <c r="W2503" s="626"/>
      <c r="X2503" s="626"/>
      <c r="Y2503" s="626"/>
      <c r="Z2503" s="626"/>
      <c r="AA2503" s="626"/>
      <c r="AB2503" s="626"/>
      <c r="AC2503" s="626"/>
      <c r="AD2503" s="626"/>
      <c r="AE2503" s="626"/>
      <c r="AF2503" s="626"/>
    </row>
    <row r="2504" spans="1:32" x14ac:dyDescent="0.25">
      <c r="A2504" s="626"/>
      <c r="B2504" s="626"/>
      <c r="F2504" s="626"/>
      <c r="H2504" s="626"/>
      <c r="I2504" s="626"/>
      <c r="J2504" s="626"/>
      <c r="K2504" s="627"/>
      <c r="L2504" s="677"/>
      <c r="M2504" s="626"/>
      <c r="N2504" s="626"/>
      <c r="O2504" s="626"/>
      <c r="P2504" s="626"/>
      <c r="Q2504" s="626"/>
      <c r="R2504" s="626"/>
      <c r="S2504" s="626"/>
      <c r="T2504" s="626"/>
      <c r="U2504" s="626"/>
      <c r="V2504" s="626"/>
      <c r="W2504" s="626"/>
      <c r="X2504" s="626"/>
      <c r="Y2504" s="626"/>
      <c r="Z2504" s="626"/>
      <c r="AA2504" s="626"/>
      <c r="AB2504" s="626"/>
      <c r="AC2504" s="626"/>
      <c r="AD2504" s="626"/>
      <c r="AE2504" s="626"/>
      <c r="AF2504" s="626"/>
    </row>
    <row r="2505" spans="1:32" x14ac:dyDescent="0.25">
      <c r="A2505" s="626"/>
      <c r="B2505" s="626"/>
      <c r="F2505" s="626"/>
      <c r="H2505" s="626"/>
      <c r="I2505" s="626"/>
      <c r="J2505" s="626"/>
      <c r="K2505" s="627"/>
      <c r="L2505" s="677"/>
      <c r="M2505" s="626"/>
      <c r="N2505" s="626"/>
      <c r="O2505" s="626"/>
      <c r="P2505" s="626"/>
      <c r="Q2505" s="626"/>
      <c r="R2505" s="626"/>
      <c r="S2505" s="626"/>
      <c r="T2505" s="626"/>
      <c r="U2505" s="626"/>
      <c r="V2505" s="626"/>
      <c r="W2505" s="626"/>
      <c r="X2505" s="626"/>
      <c r="Y2505" s="626"/>
      <c r="Z2505" s="626"/>
      <c r="AA2505" s="626"/>
      <c r="AB2505" s="626"/>
      <c r="AC2505" s="626"/>
      <c r="AD2505" s="626"/>
      <c r="AE2505" s="626"/>
      <c r="AF2505" s="626"/>
    </row>
    <row r="2506" spans="1:32" x14ac:dyDescent="0.25">
      <c r="A2506" s="626"/>
      <c r="B2506" s="626"/>
      <c r="F2506" s="626"/>
      <c r="H2506" s="626"/>
      <c r="I2506" s="626"/>
      <c r="J2506" s="626"/>
      <c r="K2506" s="627"/>
      <c r="L2506" s="677"/>
      <c r="M2506" s="626"/>
      <c r="N2506" s="626"/>
      <c r="O2506" s="626"/>
      <c r="P2506" s="626"/>
      <c r="Q2506" s="626"/>
      <c r="R2506" s="626"/>
      <c r="S2506" s="626"/>
      <c r="T2506" s="626"/>
      <c r="U2506" s="626"/>
      <c r="V2506" s="626"/>
      <c r="W2506" s="626"/>
      <c r="X2506" s="626"/>
      <c r="Y2506" s="626"/>
      <c r="Z2506" s="626"/>
      <c r="AA2506" s="626"/>
      <c r="AB2506" s="626"/>
      <c r="AC2506" s="626"/>
      <c r="AD2506" s="626"/>
      <c r="AE2506" s="626"/>
      <c r="AF2506" s="626"/>
    </row>
    <row r="2507" spans="1:32" x14ac:dyDescent="0.25">
      <c r="A2507" s="626"/>
      <c r="B2507" s="626"/>
      <c r="F2507" s="626"/>
      <c r="H2507" s="626"/>
      <c r="I2507" s="626"/>
      <c r="J2507" s="626"/>
      <c r="K2507" s="627"/>
      <c r="L2507" s="677"/>
      <c r="M2507" s="626"/>
      <c r="N2507" s="626"/>
      <c r="O2507" s="626"/>
      <c r="P2507" s="626"/>
      <c r="Q2507" s="626"/>
      <c r="R2507" s="626"/>
      <c r="S2507" s="626"/>
      <c r="T2507" s="626"/>
      <c r="U2507" s="626"/>
      <c r="V2507" s="626"/>
      <c r="W2507" s="626"/>
      <c r="X2507" s="626"/>
      <c r="Y2507" s="626"/>
      <c r="Z2507" s="626"/>
      <c r="AA2507" s="626"/>
      <c r="AB2507" s="626"/>
      <c r="AC2507" s="626"/>
      <c r="AD2507" s="626"/>
      <c r="AE2507" s="626"/>
      <c r="AF2507" s="626"/>
    </row>
    <row r="2508" spans="1:32" x14ac:dyDescent="0.25">
      <c r="A2508" s="626"/>
      <c r="B2508" s="626"/>
      <c r="F2508" s="626"/>
      <c r="H2508" s="626"/>
      <c r="I2508" s="626"/>
      <c r="J2508" s="626"/>
      <c r="K2508" s="627"/>
      <c r="L2508" s="677"/>
      <c r="M2508" s="626"/>
      <c r="N2508" s="626"/>
      <c r="O2508" s="626"/>
      <c r="P2508" s="626"/>
      <c r="Q2508" s="626"/>
      <c r="R2508" s="626"/>
      <c r="S2508" s="626"/>
      <c r="T2508" s="626"/>
      <c r="U2508" s="626"/>
      <c r="V2508" s="626"/>
      <c r="W2508" s="626"/>
      <c r="X2508" s="626"/>
      <c r="Y2508" s="626"/>
      <c r="Z2508" s="626"/>
      <c r="AA2508" s="626"/>
      <c r="AB2508" s="626"/>
      <c r="AC2508" s="626"/>
      <c r="AD2508" s="626"/>
      <c r="AE2508" s="626"/>
      <c r="AF2508" s="626"/>
    </row>
    <row r="2509" spans="1:32" x14ac:dyDescent="0.25">
      <c r="A2509" s="626"/>
      <c r="B2509" s="626"/>
      <c r="F2509" s="626"/>
      <c r="H2509" s="626"/>
      <c r="I2509" s="626"/>
      <c r="J2509" s="626"/>
      <c r="K2509" s="627"/>
      <c r="L2509" s="677"/>
      <c r="M2509" s="626"/>
      <c r="N2509" s="626"/>
      <c r="O2509" s="626"/>
      <c r="P2509" s="626"/>
      <c r="Q2509" s="626"/>
      <c r="R2509" s="626"/>
      <c r="S2509" s="626"/>
      <c r="T2509" s="626"/>
      <c r="U2509" s="626"/>
      <c r="V2509" s="626"/>
      <c r="W2509" s="626"/>
      <c r="X2509" s="626"/>
      <c r="Y2509" s="626"/>
      <c r="Z2509" s="626"/>
      <c r="AA2509" s="626"/>
      <c r="AB2509" s="626"/>
      <c r="AC2509" s="626"/>
      <c r="AD2509" s="626"/>
      <c r="AE2509" s="626"/>
      <c r="AF2509" s="626"/>
    </row>
    <row r="2510" spans="1:32" x14ac:dyDescent="0.25">
      <c r="A2510" s="626"/>
      <c r="B2510" s="626"/>
      <c r="F2510" s="626"/>
      <c r="H2510" s="626"/>
      <c r="I2510" s="626"/>
      <c r="J2510" s="626"/>
      <c r="K2510" s="627"/>
      <c r="L2510" s="677"/>
      <c r="M2510" s="626"/>
      <c r="N2510" s="626"/>
      <c r="O2510" s="626"/>
      <c r="P2510" s="626"/>
      <c r="Q2510" s="626"/>
      <c r="R2510" s="626"/>
      <c r="S2510" s="626"/>
      <c r="T2510" s="626"/>
      <c r="U2510" s="626"/>
      <c r="V2510" s="626"/>
      <c r="W2510" s="626"/>
      <c r="X2510" s="626"/>
      <c r="Y2510" s="626"/>
      <c r="Z2510" s="626"/>
      <c r="AA2510" s="626"/>
      <c r="AB2510" s="626"/>
      <c r="AC2510" s="626"/>
      <c r="AD2510" s="626"/>
      <c r="AE2510" s="626"/>
      <c r="AF2510" s="626"/>
    </row>
    <row r="2511" spans="1:32" x14ac:dyDescent="0.25">
      <c r="A2511" s="626"/>
      <c r="B2511" s="626"/>
      <c r="F2511" s="626"/>
      <c r="H2511" s="626"/>
      <c r="I2511" s="626"/>
      <c r="J2511" s="626"/>
      <c r="K2511" s="627"/>
      <c r="L2511" s="677"/>
      <c r="M2511" s="626"/>
      <c r="N2511" s="626"/>
      <c r="O2511" s="626"/>
      <c r="P2511" s="626"/>
      <c r="Q2511" s="626"/>
      <c r="R2511" s="626"/>
      <c r="S2511" s="626"/>
      <c r="T2511" s="626"/>
      <c r="U2511" s="626"/>
      <c r="V2511" s="626"/>
      <c r="W2511" s="626"/>
      <c r="X2511" s="626"/>
      <c r="Y2511" s="626"/>
      <c r="Z2511" s="626"/>
      <c r="AA2511" s="626"/>
      <c r="AB2511" s="626"/>
      <c r="AC2511" s="626"/>
      <c r="AD2511" s="626"/>
      <c r="AE2511" s="626"/>
      <c r="AF2511" s="626"/>
    </row>
    <row r="2512" spans="1:32" x14ac:dyDescent="0.25">
      <c r="A2512" s="626"/>
      <c r="B2512" s="626"/>
      <c r="F2512" s="626"/>
      <c r="H2512" s="626"/>
      <c r="I2512" s="626"/>
      <c r="J2512" s="626"/>
      <c r="K2512" s="627"/>
      <c r="L2512" s="677"/>
      <c r="M2512" s="626"/>
      <c r="N2512" s="626"/>
      <c r="O2512" s="626"/>
      <c r="P2512" s="626"/>
      <c r="Q2512" s="626"/>
      <c r="R2512" s="626"/>
      <c r="S2512" s="626"/>
      <c r="T2512" s="626"/>
      <c r="U2512" s="626"/>
      <c r="V2512" s="626"/>
      <c r="W2512" s="626"/>
      <c r="X2512" s="626"/>
      <c r="Y2512" s="626"/>
      <c r="Z2512" s="626"/>
      <c r="AA2512" s="626"/>
      <c r="AB2512" s="626"/>
      <c r="AC2512" s="626"/>
      <c r="AD2512" s="626"/>
      <c r="AE2512" s="626"/>
      <c r="AF2512" s="626"/>
    </row>
    <row r="2513" spans="1:32" x14ac:dyDescent="0.25">
      <c r="A2513" s="626"/>
      <c r="B2513" s="626"/>
      <c r="F2513" s="626"/>
      <c r="H2513" s="626"/>
      <c r="I2513" s="626"/>
      <c r="J2513" s="626"/>
      <c r="K2513" s="627"/>
      <c r="L2513" s="677"/>
      <c r="M2513" s="626"/>
      <c r="N2513" s="626"/>
      <c r="O2513" s="626"/>
      <c r="P2513" s="626"/>
      <c r="Q2513" s="626"/>
      <c r="R2513" s="626"/>
      <c r="S2513" s="626"/>
      <c r="T2513" s="626"/>
      <c r="U2513" s="626"/>
      <c r="V2513" s="626"/>
      <c r="W2513" s="626"/>
      <c r="X2513" s="626"/>
      <c r="Y2513" s="626"/>
      <c r="Z2513" s="626"/>
      <c r="AA2513" s="626"/>
      <c r="AB2513" s="626"/>
      <c r="AC2513" s="626"/>
      <c r="AD2513" s="626"/>
      <c r="AE2513" s="626"/>
      <c r="AF2513" s="626"/>
    </row>
    <row r="2514" spans="1:32" x14ac:dyDescent="0.25">
      <c r="A2514" s="626"/>
      <c r="B2514" s="626"/>
      <c r="F2514" s="626"/>
      <c r="H2514" s="626"/>
      <c r="I2514" s="626"/>
      <c r="J2514" s="626"/>
      <c r="K2514" s="627"/>
      <c r="L2514" s="677"/>
      <c r="M2514" s="626"/>
      <c r="N2514" s="626"/>
      <c r="O2514" s="626"/>
      <c r="P2514" s="626"/>
      <c r="Q2514" s="626"/>
      <c r="R2514" s="626"/>
      <c r="S2514" s="626"/>
      <c r="T2514" s="626"/>
      <c r="U2514" s="626"/>
      <c r="V2514" s="626"/>
      <c r="W2514" s="626"/>
      <c r="X2514" s="626"/>
      <c r="Y2514" s="626"/>
      <c r="Z2514" s="626"/>
      <c r="AA2514" s="626"/>
      <c r="AB2514" s="626"/>
      <c r="AC2514" s="626"/>
      <c r="AD2514" s="626"/>
      <c r="AE2514" s="626"/>
      <c r="AF2514" s="626"/>
    </row>
    <row r="2515" spans="1:32" x14ac:dyDescent="0.25">
      <c r="A2515" s="626"/>
      <c r="B2515" s="626"/>
      <c r="F2515" s="626"/>
      <c r="H2515" s="626"/>
      <c r="I2515" s="626"/>
      <c r="J2515" s="626"/>
      <c r="K2515" s="627"/>
      <c r="L2515" s="677"/>
      <c r="M2515" s="626"/>
      <c r="N2515" s="626"/>
      <c r="O2515" s="626"/>
      <c r="P2515" s="626"/>
      <c r="Q2515" s="626"/>
      <c r="R2515" s="626"/>
      <c r="S2515" s="626"/>
      <c r="T2515" s="626"/>
      <c r="U2515" s="626"/>
      <c r="V2515" s="626"/>
      <c r="W2515" s="626"/>
      <c r="X2515" s="626"/>
      <c r="Y2515" s="626"/>
      <c r="Z2515" s="626"/>
      <c r="AA2515" s="626"/>
      <c r="AB2515" s="626"/>
      <c r="AC2515" s="626"/>
      <c r="AD2515" s="626"/>
      <c r="AE2515" s="626"/>
      <c r="AF2515" s="626"/>
    </row>
    <row r="2516" spans="1:32" x14ac:dyDescent="0.25">
      <c r="A2516" s="626"/>
      <c r="B2516" s="626"/>
      <c r="F2516" s="626"/>
      <c r="H2516" s="626"/>
      <c r="I2516" s="626"/>
      <c r="J2516" s="626"/>
      <c r="K2516" s="627"/>
      <c r="L2516" s="677"/>
      <c r="M2516" s="626"/>
      <c r="N2516" s="626"/>
      <c r="O2516" s="626"/>
      <c r="P2516" s="626"/>
      <c r="Q2516" s="626"/>
      <c r="R2516" s="626"/>
      <c r="S2516" s="626"/>
      <c r="T2516" s="626"/>
      <c r="U2516" s="626"/>
      <c r="V2516" s="626"/>
      <c r="W2516" s="626"/>
      <c r="X2516" s="626"/>
      <c r="Y2516" s="626"/>
      <c r="Z2516" s="626"/>
      <c r="AA2516" s="626"/>
      <c r="AB2516" s="626"/>
      <c r="AC2516" s="626"/>
      <c r="AD2516" s="626"/>
      <c r="AE2516" s="626"/>
      <c r="AF2516" s="626"/>
    </row>
    <row r="2517" spans="1:32" x14ac:dyDescent="0.25">
      <c r="A2517" s="626"/>
      <c r="B2517" s="626"/>
      <c r="F2517" s="626"/>
      <c r="H2517" s="626"/>
      <c r="I2517" s="626"/>
      <c r="J2517" s="626"/>
      <c r="K2517" s="627"/>
      <c r="L2517" s="677"/>
      <c r="M2517" s="626"/>
      <c r="N2517" s="626"/>
      <c r="O2517" s="626"/>
      <c r="P2517" s="626"/>
      <c r="Q2517" s="626"/>
      <c r="R2517" s="626"/>
      <c r="S2517" s="626"/>
      <c r="T2517" s="626"/>
      <c r="U2517" s="626"/>
      <c r="V2517" s="626"/>
      <c r="W2517" s="626"/>
      <c r="X2517" s="626"/>
      <c r="Y2517" s="626"/>
      <c r="Z2517" s="626"/>
      <c r="AA2517" s="626"/>
      <c r="AB2517" s="626"/>
      <c r="AC2517" s="626"/>
      <c r="AD2517" s="626"/>
      <c r="AE2517" s="626"/>
      <c r="AF2517" s="626"/>
    </row>
    <row r="2518" spans="1:32" x14ac:dyDescent="0.25">
      <c r="A2518" s="626"/>
      <c r="B2518" s="626"/>
      <c r="F2518" s="626"/>
      <c r="H2518" s="626"/>
      <c r="I2518" s="626"/>
      <c r="J2518" s="626"/>
      <c r="K2518" s="627"/>
      <c r="L2518" s="677"/>
      <c r="M2518" s="626"/>
      <c r="N2518" s="626"/>
      <c r="O2518" s="626"/>
      <c r="P2518" s="626"/>
      <c r="Q2518" s="626"/>
      <c r="R2518" s="626"/>
      <c r="S2518" s="626"/>
      <c r="T2518" s="626"/>
      <c r="U2518" s="626"/>
      <c r="V2518" s="626"/>
      <c r="W2518" s="626"/>
      <c r="X2518" s="626"/>
      <c r="Y2518" s="626"/>
      <c r="Z2518" s="626"/>
      <c r="AA2518" s="626"/>
      <c r="AB2518" s="626"/>
      <c r="AC2518" s="626"/>
      <c r="AD2518" s="626"/>
      <c r="AE2518" s="626"/>
      <c r="AF2518" s="626"/>
    </row>
    <row r="2519" spans="1:32" x14ac:dyDescent="0.25">
      <c r="A2519" s="626"/>
      <c r="B2519" s="626"/>
      <c r="F2519" s="626"/>
      <c r="H2519" s="626"/>
      <c r="I2519" s="626"/>
      <c r="J2519" s="626"/>
      <c r="K2519" s="627"/>
      <c r="L2519" s="677"/>
      <c r="M2519" s="626"/>
      <c r="N2519" s="626"/>
      <c r="O2519" s="626"/>
      <c r="P2519" s="626"/>
      <c r="Q2519" s="626"/>
      <c r="R2519" s="626"/>
      <c r="S2519" s="626"/>
      <c r="T2519" s="626"/>
      <c r="U2519" s="626"/>
      <c r="V2519" s="626"/>
      <c r="W2519" s="626"/>
      <c r="X2519" s="626"/>
      <c r="Y2519" s="626"/>
      <c r="Z2519" s="626"/>
      <c r="AA2519" s="626"/>
      <c r="AB2519" s="626"/>
      <c r="AC2519" s="626"/>
      <c r="AD2519" s="626"/>
      <c r="AE2519" s="626"/>
      <c r="AF2519" s="626"/>
    </row>
    <row r="2520" spans="1:32" x14ac:dyDescent="0.25">
      <c r="A2520" s="626"/>
      <c r="B2520" s="626"/>
      <c r="F2520" s="626"/>
      <c r="H2520" s="626"/>
      <c r="I2520" s="626"/>
      <c r="J2520" s="626"/>
      <c r="K2520" s="627"/>
      <c r="L2520" s="677"/>
      <c r="M2520" s="626"/>
      <c r="N2520" s="626"/>
      <c r="O2520" s="626"/>
      <c r="P2520" s="626"/>
      <c r="Q2520" s="626"/>
      <c r="R2520" s="626"/>
      <c r="S2520" s="626"/>
      <c r="T2520" s="626"/>
      <c r="U2520" s="626"/>
      <c r="V2520" s="626"/>
      <c r="W2520" s="626"/>
      <c r="X2520" s="626"/>
      <c r="Y2520" s="626"/>
      <c r="Z2520" s="626"/>
      <c r="AA2520" s="626"/>
      <c r="AB2520" s="626"/>
      <c r="AC2520" s="626"/>
      <c r="AD2520" s="626"/>
      <c r="AE2520" s="626"/>
      <c r="AF2520" s="626"/>
    </row>
    <row r="2521" spans="1:32" x14ac:dyDescent="0.25">
      <c r="A2521" s="626"/>
      <c r="B2521" s="626"/>
      <c r="F2521" s="626"/>
      <c r="H2521" s="626"/>
      <c r="I2521" s="626"/>
      <c r="J2521" s="626"/>
      <c r="K2521" s="627"/>
      <c r="L2521" s="677"/>
      <c r="M2521" s="626"/>
      <c r="N2521" s="626"/>
      <c r="O2521" s="626"/>
      <c r="P2521" s="626"/>
      <c r="Q2521" s="626"/>
      <c r="R2521" s="626"/>
      <c r="S2521" s="626"/>
      <c r="T2521" s="626"/>
      <c r="U2521" s="626"/>
      <c r="V2521" s="626"/>
      <c r="W2521" s="626"/>
      <c r="X2521" s="626"/>
      <c r="Y2521" s="626"/>
      <c r="Z2521" s="626"/>
      <c r="AA2521" s="626"/>
      <c r="AB2521" s="626"/>
      <c r="AC2521" s="626"/>
      <c r="AD2521" s="626"/>
      <c r="AE2521" s="626"/>
      <c r="AF2521" s="626"/>
    </row>
    <row r="2522" spans="1:32" x14ac:dyDescent="0.25">
      <c r="A2522" s="626"/>
      <c r="B2522" s="626"/>
      <c r="F2522" s="626"/>
      <c r="H2522" s="626"/>
      <c r="I2522" s="626"/>
      <c r="J2522" s="626"/>
      <c r="K2522" s="627"/>
      <c r="L2522" s="677"/>
      <c r="M2522" s="626"/>
      <c r="N2522" s="626"/>
      <c r="O2522" s="626"/>
      <c r="P2522" s="626"/>
      <c r="Q2522" s="626"/>
      <c r="R2522" s="626"/>
      <c r="S2522" s="626"/>
      <c r="T2522" s="626"/>
      <c r="U2522" s="626"/>
      <c r="V2522" s="626"/>
      <c r="W2522" s="626"/>
      <c r="X2522" s="626"/>
      <c r="Y2522" s="626"/>
      <c r="Z2522" s="626"/>
      <c r="AA2522" s="626"/>
      <c r="AB2522" s="626"/>
      <c r="AC2522" s="626"/>
      <c r="AD2522" s="626"/>
      <c r="AE2522" s="626"/>
      <c r="AF2522" s="626"/>
    </row>
    <row r="2523" spans="1:32" x14ac:dyDescent="0.25">
      <c r="A2523" s="626"/>
      <c r="B2523" s="626"/>
      <c r="F2523" s="626"/>
      <c r="H2523" s="626"/>
      <c r="I2523" s="626"/>
      <c r="J2523" s="626"/>
      <c r="K2523" s="627"/>
      <c r="L2523" s="677"/>
      <c r="M2523" s="626"/>
      <c r="N2523" s="626"/>
      <c r="O2523" s="626"/>
      <c r="P2523" s="626"/>
      <c r="Q2523" s="626"/>
      <c r="R2523" s="626"/>
      <c r="S2523" s="626"/>
      <c r="T2523" s="626"/>
      <c r="U2523" s="626"/>
      <c r="V2523" s="626"/>
      <c r="W2523" s="626"/>
      <c r="X2523" s="626"/>
      <c r="Y2523" s="626"/>
      <c r="Z2523" s="626"/>
      <c r="AA2523" s="626"/>
      <c r="AB2523" s="626"/>
      <c r="AC2523" s="626"/>
      <c r="AD2523" s="626"/>
      <c r="AE2523" s="626"/>
      <c r="AF2523" s="626"/>
    </row>
    <row r="2524" spans="1:32" x14ac:dyDescent="0.25">
      <c r="A2524" s="626"/>
      <c r="B2524" s="626"/>
      <c r="F2524" s="626"/>
      <c r="H2524" s="626"/>
      <c r="I2524" s="626"/>
      <c r="J2524" s="626"/>
      <c r="K2524" s="627"/>
      <c r="L2524" s="677"/>
      <c r="M2524" s="626"/>
      <c r="N2524" s="626"/>
      <c r="O2524" s="626"/>
      <c r="P2524" s="626"/>
      <c r="Q2524" s="626"/>
      <c r="R2524" s="626"/>
      <c r="S2524" s="626"/>
      <c r="T2524" s="626"/>
      <c r="U2524" s="626"/>
      <c r="V2524" s="626"/>
      <c r="W2524" s="626"/>
      <c r="X2524" s="626"/>
      <c r="Y2524" s="626"/>
      <c r="Z2524" s="626"/>
      <c r="AA2524" s="626"/>
      <c r="AB2524" s="626"/>
      <c r="AC2524" s="626"/>
      <c r="AD2524" s="626"/>
      <c r="AE2524" s="626"/>
      <c r="AF2524" s="626"/>
    </row>
    <row r="2525" spans="1:32" x14ac:dyDescent="0.25">
      <c r="A2525" s="626"/>
      <c r="B2525" s="626"/>
      <c r="F2525" s="626"/>
      <c r="H2525" s="626"/>
      <c r="I2525" s="626"/>
      <c r="J2525" s="626"/>
      <c r="K2525" s="627"/>
      <c r="L2525" s="677"/>
      <c r="M2525" s="626"/>
      <c r="N2525" s="626"/>
      <c r="O2525" s="626"/>
      <c r="P2525" s="626"/>
      <c r="Q2525" s="626"/>
      <c r="R2525" s="626"/>
      <c r="S2525" s="626"/>
      <c r="T2525" s="626"/>
      <c r="U2525" s="626"/>
      <c r="V2525" s="626"/>
      <c r="W2525" s="626"/>
      <c r="X2525" s="626"/>
      <c r="Y2525" s="626"/>
      <c r="Z2525" s="626"/>
      <c r="AA2525" s="626"/>
      <c r="AB2525" s="626"/>
      <c r="AC2525" s="626"/>
      <c r="AD2525" s="626"/>
      <c r="AE2525" s="626"/>
      <c r="AF2525" s="626"/>
    </row>
    <row r="2526" spans="1:32" x14ac:dyDescent="0.25">
      <c r="A2526" s="626"/>
      <c r="B2526" s="626"/>
      <c r="F2526" s="626"/>
      <c r="H2526" s="626"/>
      <c r="I2526" s="626"/>
      <c r="J2526" s="626"/>
      <c r="K2526" s="627"/>
      <c r="L2526" s="677"/>
      <c r="M2526" s="626"/>
      <c r="N2526" s="626"/>
      <c r="O2526" s="626"/>
      <c r="P2526" s="626"/>
      <c r="Q2526" s="626"/>
      <c r="R2526" s="626"/>
      <c r="S2526" s="626"/>
      <c r="T2526" s="626"/>
      <c r="U2526" s="626"/>
      <c r="V2526" s="626"/>
      <c r="W2526" s="626"/>
      <c r="X2526" s="626"/>
      <c r="Y2526" s="626"/>
      <c r="Z2526" s="626"/>
      <c r="AA2526" s="626"/>
      <c r="AB2526" s="626"/>
      <c r="AC2526" s="626"/>
      <c r="AD2526" s="626"/>
      <c r="AE2526" s="626"/>
      <c r="AF2526" s="626"/>
    </row>
    <row r="2527" spans="1:32" x14ac:dyDescent="0.25">
      <c r="A2527" s="626"/>
      <c r="B2527" s="626"/>
      <c r="F2527" s="626"/>
      <c r="H2527" s="626"/>
      <c r="I2527" s="626"/>
      <c r="J2527" s="626"/>
      <c r="K2527" s="627"/>
      <c r="L2527" s="677"/>
      <c r="M2527" s="626"/>
      <c r="N2527" s="626"/>
      <c r="O2527" s="626"/>
      <c r="P2527" s="626"/>
      <c r="Q2527" s="626"/>
      <c r="R2527" s="626"/>
      <c r="S2527" s="626"/>
      <c r="T2527" s="626"/>
      <c r="U2527" s="626"/>
      <c r="V2527" s="626"/>
      <c r="W2527" s="626"/>
      <c r="X2527" s="626"/>
      <c r="Y2527" s="626"/>
      <c r="Z2527" s="626"/>
      <c r="AA2527" s="626"/>
      <c r="AB2527" s="626"/>
      <c r="AC2527" s="626"/>
      <c r="AD2527" s="626"/>
      <c r="AE2527" s="626"/>
      <c r="AF2527" s="626"/>
    </row>
    <row r="2528" spans="1:32" x14ac:dyDescent="0.25">
      <c r="A2528" s="626"/>
      <c r="B2528" s="626"/>
      <c r="F2528" s="626"/>
      <c r="H2528" s="626"/>
      <c r="I2528" s="626"/>
      <c r="J2528" s="626"/>
      <c r="K2528" s="627"/>
      <c r="L2528" s="677"/>
      <c r="M2528" s="626"/>
      <c r="N2528" s="626"/>
      <c r="O2528" s="626"/>
      <c r="P2528" s="626"/>
      <c r="Q2528" s="626"/>
      <c r="R2528" s="626"/>
      <c r="S2528" s="626"/>
      <c r="T2528" s="626"/>
      <c r="U2528" s="626"/>
      <c r="V2528" s="626"/>
      <c r="W2528" s="626"/>
      <c r="X2528" s="626"/>
      <c r="Y2528" s="626"/>
      <c r="Z2528" s="626"/>
      <c r="AA2528" s="626"/>
      <c r="AB2528" s="626"/>
      <c r="AC2528" s="626"/>
      <c r="AD2528" s="626"/>
      <c r="AE2528" s="626"/>
      <c r="AF2528" s="626"/>
    </row>
    <row r="2529" spans="1:32" x14ac:dyDescent="0.25">
      <c r="A2529" s="626"/>
      <c r="B2529" s="626"/>
      <c r="F2529" s="626"/>
      <c r="H2529" s="626"/>
      <c r="I2529" s="626"/>
      <c r="J2529" s="626"/>
      <c r="K2529" s="627"/>
      <c r="L2529" s="677"/>
      <c r="M2529" s="626"/>
      <c r="N2529" s="626"/>
      <c r="O2529" s="626"/>
      <c r="P2529" s="626"/>
      <c r="Q2529" s="626"/>
      <c r="R2529" s="626"/>
      <c r="S2529" s="626"/>
      <c r="T2529" s="626"/>
      <c r="U2529" s="626"/>
      <c r="V2529" s="626"/>
      <c r="W2529" s="626"/>
      <c r="X2529" s="626"/>
      <c r="Y2529" s="626"/>
      <c r="Z2529" s="626"/>
      <c r="AA2529" s="626"/>
      <c r="AB2529" s="626"/>
      <c r="AC2529" s="626"/>
      <c r="AD2529" s="626"/>
      <c r="AE2529" s="626"/>
      <c r="AF2529" s="626"/>
    </row>
    <row r="2530" spans="1:32" x14ac:dyDescent="0.25">
      <c r="A2530" s="626"/>
      <c r="B2530" s="626"/>
      <c r="F2530" s="626"/>
      <c r="H2530" s="626"/>
      <c r="I2530" s="626"/>
      <c r="J2530" s="626"/>
      <c r="K2530" s="627"/>
      <c r="L2530" s="677"/>
      <c r="M2530" s="626"/>
      <c r="N2530" s="626"/>
      <c r="O2530" s="626"/>
      <c r="P2530" s="626"/>
      <c r="Q2530" s="626"/>
      <c r="R2530" s="626"/>
      <c r="S2530" s="626"/>
      <c r="T2530" s="626"/>
      <c r="U2530" s="626"/>
      <c r="V2530" s="626"/>
      <c r="W2530" s="626"/>
      <c r="X2530" s="626"/>
      <c r="Y2530" s="626"/>
      <c r="Z2530" s="626"/>
      <c r="AA2530" s="626"/>
      <c r="AB2530" s="626"/>
      <c r="AC2530" s="626"/>
      <c r="AD2530" s="626"/>
      <c r="AE2530" s="626"/>
      <c r="AF2530" s="626"/>
    </row>
    <row r="2531" spans="1:32" x14ac:dyDescent="0.25">
      <c r="A2531" s="626"/>
      <c r="B2531" s="626"/>
      <c r="F2531" s="626"/>
      <c r="H2531" s="626"/>
      <c r="I2531" s="626"/>
      <c r="J2531" s="626"/>
      <c r="K2531" s="627"/>
      <c r="L2531" s="677"/>
      <c r="M2531" s="626"/>
      <c r="N2531" s="626"/>
      <c r="O2531" s="626"/>
      <c r="P2531" s="626"/>
      <c r="Q2531" s="626"/>
      <c r="R2531" s="626"/>
      <c r="S2531" s="626"/>
      <c r="T2531" s="626"/>
      <c r="U2531" s="626"/>
      <c r="V2531" s="626"/>
      <c r="W2531" s="626"/>
      <c r="X2531" s="626"/>
      <c r="Y2531" s="626"/>
      <c r="Z2531" s="626"/>
      <c r="AA2531" s="626"/>
      <c r="AB2531" s="626"/>
      <c r="AC2531" s="626"/>
      <c r="AD2531" s="626"/>
      <c r="AE2531" s="626"/>
      <c r="AF2531" s="626"/>
    </row>
    <row r="2532" spans="1:32" x14ac:dyDescent="0.25">
      <c r="A2532" s="626"/>
      <c r="B2532" s="626"/>
      <c r="F2532" s="626"/>
      <c r="H2532" s="626"/>
      <c r="I2532" s="626"/>
      <c r="J2532" s="626"/>
      <c r="K2532" s="627"/>
      <c r="L2532" s="677"/>
      <c r="M2532" s="626"/>
      <c r="N2532" s="626"/>
      <c r="O2532" s="626"/>
      <c r="P2532" s="626"/>
      <c r="Q2532" s="626"/>
      <c r="R2532" s="626"/>
      <c r="S2532" s="626"/>
      <c r="T2532" s="626"/>
      <c r="U2532" s="626"/>
      <c r="V2532" s="626"/>
      <c r="W2532" s="626"/>
      <c r="X2532" s="626"/>
      <c r="Y2532" s="626"/>
      <c r="Z2532" s="626"/>
      <c r="AA2532" s="626"/>
      <c r="AB2532" s="626"/>
      <c r="AC2532" s="626"/>
      <c r="AD2532" s="626"/>
      <c r="AE2532" s="626"/>
      <c r="AF2532" s="626"/>
    </row>
    <row r="2533" spans="1:32" x14ac:dyDescent="0.25">
      <c r="A2533" s="626"/>
      <c r="B2533" s="626"/>
      <c r="F2533" s="626"/>
      <c r="H2533" s="626"/>
      <c r="I2533" s="626"/>
      <c r="J2533" s="626"/>
      <c r="K2533" s="627"/>
      <c r="L2533" s="677"/>
      <c r="M2533" s="626"/>
      <c r="N2533" s="626"/>
      <c r="O2533" s="626"/>
      <c r="P2533" s="626"/>
      <c r="Q2533" s="626"/>
      <c r="R2533" s="626"/>
      <c r="S2533" s="626"/>
      <c r="T2533" s="626"/>
      <c r="U2533" s="626"/>
      <c r="V2533" s="626"/>
      <c r="W2533" s="626"/>
      <c r="X2533" s="626"/>
      <c r="Y2533" s="626"/>
      <c r="Z2533" s="626"/>
      <c r="AA2533" s="626"/>
      <c r="AB2533" s="626"/>
      <c r="AC2533" s="626"/>
      <c r="AD2533" s="626"/>
      <c r="AE2533" s="626"/>
      <c r="AF2533" s="626"/>
    </row>
    <row r="2534" spans="1:32" x14ac:dyDescent="0.25">
      <c r="A2534" s="626"/>
      <c r="B2534" s="626"/>
      <c r="F2534" s="626"/>
      <c r="H2534" s="626"/>
      <c r="I2534" s="626"/>
      <c r="J2534" s="626"/>
      <c r="K2534" s="627"/>
      <c r="L2534" s="677"/>
      <c r="M2534" s="626"/>
      <c r="N2534" s="626"/>
      <c r="O2534" s="626"/>
      <c r="P2534" s="626"/>
      <c r="Q2534" s="626"/>
      <c r="R2534" s="626"/>
      <c r="S2534" s="626"/>
      <c r="T2534" s="626"/>
      <c r="U2534" s="626"/>
      <c r="V2534" s="626"/>
      <c r="W2534" s="626"/>
      <c r="X2534" s="626"/>
      <c r="Y2534" s="626"/>
      <c r="Z2534" s="626"/>
      <c r="AA2534" s="626"/>
      <c r="AB2534" s="626"/>
      <c r="AC2534" s="626"/>
      <c r="AD2534" s="626"/>
      <c r="AE2534" s="626"/>
      <c r="AF2534" s="626"/>
    </row>
    <row r="2535" spans="1:32" x14ac:dyDescent="0.25">
      <c r="A2535" s="626"/>
      <c r="B2535" s="626"/>
      <c r="F2535" s="626"/>
      <c r="H2535" s="626"/>
      <c r="I2535" s="626"/>
      <c r="J2535" s="626"/>
      <c r="K2535" s="627"/>
      <c r="L2535" s="677"/>
      <c r="M2535" s="626"/>
      <c r="N2535" s="626"/>
      <c r="O2535" s="626"/>
      <c r="P2535" s="626"/>
      <c r="Q2535" s="626"/>
      <c r="R2535" s="626"/>
      <c r="S2535" s="626"/>
      <c r="T2535" s="626"/>
      <c r="U2535" s="626"/>
      <c r="V2535" s="626"/>
      <c r="W2535" s="626"/>
      <c r="X2535" s="626"/>
      <c r="Y2535" s="626"/>
      <c r="Z2535" s="626"/>
      <c r="AA2535" s="626"/>
      <c r="AB2535" s="626"/>
      <c r="AC2535" s="626"/>
      <c r="AD2535" s="626"/>
      <c r="AE2535" s="626"/>
      <c r="AF2535" s="626"/>
    </row>
    <row r="2536" spans="1:32" x14ac:dyDescent="0.25">
      <c r="A2536" s="626"/>
      <c r="B2536" s="626"/>
      <c r="F2536" s="626"/>
      <c r="H2536" s="626"/>
      <c r="I2536" s="626"/>
      <c r="J2536" s="626"/>
      <c r="K2536" s="627"/>
      <c r="L2536" s="677"/>
      <c r="M2536" s="626"/>
      <c r="N2536" s="626"/>
      <c r="O2536" s="626"/>
      <c r="P2536" s="626"/>
      <c r="Q2536" s="626"/>
      <c r="R2536" s="626"/>
      <c r="S2536" s="626"/>
      <c r="T2536" s="626"/>
      <c r="U2536" s="626"/>
      <c r="V2536" s="626"/>
      <c r="W2536" s="626"/>
      <c r="X2536" s="626"/>
      <c r="Y2536" s="626"/>
      <c r="Z2536" s="626"/>
      <c r="AA2536" s="626"/>
      <c r="AB2536" s="626"/>
      <c r="AC2536" s="626"/>
      <c r="AD2536" s="626"/>
      <c r="AE2536" s="626"/>
      <c r="AF2536" s="626"/>
    </row>
    <row r="2537" spans="1:32" x14ac:dyDescent="0.25">
      <c r="A2537" s="626"/>
      <c r="B2537" s="626"/>
      <c r="F2537" s="626"/>
      <c r="H2537" s="626"/>
      <c r="I2537" s="626"/>
      <c r="J2537" s="626"/>
      <c r="K2537" s="627"/>
      <c r="L2537" s="677"/>
      <c r="M2537" s="626"/>
      <c r="N2537" s="626"/>
      <c r="O2537" s="626"/>
      <c r="P2537" s="626"/>
      <c r="Q2537" s="626"/>
      <c r="R2537" s="626"/>
      <c r="S2537" s="626"/>
      <c r="T2537" s="626"/>
      <c r="U2537" s="626"/>
      <c r="V2537" s="626"/>
      <c r="W2537" s="626"/>
      <c r="X2537" s="626"/>
      <c r="Y2537" s="626"/>
      <c r="Z2537" s="626"/>
      <c r="AA2537" s="626"/>
      <c r="AB2537" s="626"/>
      <c r="AC2537" s="626"/>
      <c r="AD2537" s="626"/>
      <c r="AE2537" s="626"/>
      <c r="AF2537" s="626"/>
    </row>
    <row r="2538" spans="1:32" x14ac:dyDescent="0.25">
      <c r="A2538" s="626"/>
      <c r="B2538" s="626"/>
      <c r="F2538" s="626"/>
      <c r="H2538" s="626"/>
      <c r="I2538" s="626"/>
      <c r="J2538" s="626"/>
      <c r="K2538" s="627"/>
      <c r="L2538" s="677"/>
      <c r="M2538" s="626"/>
      <c r="N2538" s="626"/>
      <c r="O2538" s="626"/>
      <c r="P2538" s="626"/>
      <c r="Q2538" s="626"/>
      <c r="R2538" s="626"/>
      <c r="S2538" s="626"/>
      <c r="T2538" s="626"/>
      <c r="U2538" s="626"/>
      <c r="V2538" s="626"/>
      <c r="W2538" s="626"/>
      <c r="X2538" s="626"/>
      <c r="Y2538" s="626"/>
      <c r="Z2538" s="626"/>
      <c r="AA2538" s="626"/>
      <c r="AB2538" s="626"/>
      <c r="AC2538" s="626"/>
      <c r="AD2538" s="626"/>
      <c r="AE2538" s="626"/>
      <c r="AF2538" s="626"/>
    </row>
    <row r="2539" spans="1:32" x14ac:dyDescent="0.25">
      <c r="A2539" s="626"/>
      <c r="B2539" s="626"/>
      <c r="F2539" s="626"/>
      <c r="H2539" s="626"/>
      <c r="I2539" s="626"/>
      <c r="J2539" s="626"/>
      <c r="K2539" s="627"/>
      <c r="L2539" s="677"/>
      <c r="M2539" s="626"/>
      <c r="N2539" s="626"/>
      <c r="O2539" s="626"/>
      <c r="P2539" s="626"/>
      <c r="Q2539" s="626"/>
      <c r="R2539" s="626"/>
      <c r="S2539" s="626"/>
      <c r="T2539" s="626"/>
      <c r="U2539" s="626"/>
      <c r="V2539" s="626"/>
      <c r="W2539" s="626"/>
      <c r="X2539" s="626"/>
      <c r="Y2539" s="626"/>
      <c r="Z2539" s="626"/>
      <c r="AA2539" s="626"/>
      <c r="AB2539" s="626"/>
      <c r="AC2539" s="626"/>
      <c r="AD2539" s="626"/>
      <c r="AE2539" s="626"/>
      <c r="AF2539" s="626"/>
    </row>
    <row r="2540" spans="1:32" x14ac:dyDescent="0.25">
      <c r="A2540" s="626"/>
      <c r="B2540" s="626"/>
      <c r="F2540" s="626"/>
      <c r="H2540" s="626"/>
      <c r="I2540" s="626"/>
      <c r="J2540" s="626"/>
      <c r="K2540" s="627"/>
      <c r="L2540" s="677"/>
      <c r="M2540" s="626"/>
      <c r="N2540" s="626"/>
      <c r="O2540" s="626"/>
      <c r="P2540" s="626"/>
      <c r="Q2540" s="626"/>
      <c r="R2540" s="626"/>
      <c r="S2540" s="626"/>
      <c r="T2540" s="626"/>
      <c r="U2540" s="626"/>
      <c r="V2540" s="626"/>
      <c r="W2540" s="626"/>
      <c r="X2540" s="626"/>
      <c r="Y2540" s="626"/>
      <c r="Z2540" s="626"/>
      <c r="AA2540" s="626"/>
      <c r="AB2540" s="626"/>
      <c r="AC2540" s="626"/>
      <c r="AD2540" s="626"/>
      <c r="AE2540" s="626"/>
      <c r="AF2540" s="626"/>
    </row>
    <row r="2541" spans="1:32" x14ac:dyDescent="0.25">
      <c r="A2541" s="626"/>
      <c r="B2541" s="626"/>
      <c r="F2541" s="626"/>
      <c r="H2541" s="626"/>
      <c r="I2541" s="626"/>
      <c r="J2541" s="626"/>
      <c r="K2541" s="627"/>
      <c r="L2541" s="677"/>
      <c r="M2541" s="626"/>
      <c r="N2541" s="626"/>
      <c r="O2541" s="626"/>
      <c r="P2541" s="626"/>
      <c r="Q2541" s="626"/>
      <c r="R2541" s="626"/>
      <c r="S2541" s="626"/>
      <c r="T2541" s="626"/>
      <c r="U2541" s="626"/>
      <c r="V2541" s="626"/>
      <c r="W2541" s="626"/>
      <c r="X2541" s="626"/>
      <c r="Y2541" s="626"/>
      <c r="Z2541" s="626"/>
      <c r="AA2541" s="626"/>
      <c r="AB2541" s="626"/>
      <c r="AC2541" s="626"/>
      <c r="AD2541" s="626"/>
      <c r="AE2541" s="626"/>
      <c r="AF2541" s="626"/>
    </row>
    <row r="2542" spans="1:32" x14ac:dyDescent="0.25">
      <c r="A2542" s="626"/>
      <c r="B2542" s="626"/>
      <c r="F2542" s="626"/>
      <c r="H2542" s="626"/>
      <c r="I2542" s="626"/>
      <c r="J2542" s="626"/>
      <c r="K2542" s="627"/>
      <c r="L2542" s="677"/>
      <c r="M2542" s="626"/>
      <c r="N2542" s="626"/>
      <c r="O2542" s="626"/>
      <c r="P2542" s="626"/>
      <c r="Q2542" s="626"/>
      <c r="R2542" s="626"/>
      <c r="S2542" s="626"/>
      <c r="T2542" s="626"/>
      <c r="U2542" s="626"/>
      <c r="V2542" s="626"/>
      <c r="W2542" s="626"/>
      <c r="X2542" s="626"/>
      <c r="Y2542" s="626"/>
      <c r="Z2542" s="626"/>
      <c r="AA2542" s="626"/>
      <c r="AB2542" s="626"/>
      <c r="AC2542" s="626"/>
      <c r="AD2542" s="626"/>
      <c r="AE2542" s="626"/>
      <c r="AF2542" s="626"/>
    </row>
    <row r="2543" spans="1:32" x14ac:dyDescent="0.25">
      <c r="A2543" s="626"/>
      <c r="B2543" s="626"/>
      <c r="F2543" s="626"/>
      <c r="H2543" s="626"/>
      <c r="I2543" s="626"/>
      <c r="J2543" s="626"/>
      <c r="K2543" s="627"/>
      <c r="L2543" s="677"/>
      <c r="M2543" s="626"/>
      <c r="N2543" s="626"/>
      <c r="O2543" s="626"/>
      <c r="P2543" s="626"/>
      <c r="Q2543" s="626"/>
      <c r="R2543" s="626"/>
      <c r="S2543" s="626"/>
      <c r="T2543" s="626"/>
      <c r="U2543" s="626"/>
      <c r="V2543" s="626"/>
      <c r="W2543" s="626"/>
      <c r="X2543" s="626"/>
      <c r="Y2543" s="626"/>
      <c r="Z2543" s="626"/>
      <c r="AA2543" s="626"/>
      <c r="AB2543" s="626"/>
      <c r="AC2543" s="626"/>
      <c r="AD2543" s="626"/>
      <c r="AE2543" s="626"/>
      <c r="AF2543" s="626"/>
    </row>
    <row r="2544" spans="1:32" x14ac:dyDescent="0.25">
      <c r="A2544" s="626"/>
      <c r="B2544" s="626"/>
      <c r="F2544" s="626"/>
      <c r="H2544" s="626"/>
      <c r="I2544" s="626"/>
      <c r="J2544" s="626"/>
      <c r="K2544" s="627"/>
      <c r="L2544" s="677"/>
      <c r="M2544" s="626"/>
      <c r="N2544" s="626"/>
      <c r="O2544" s="626"/>
      <c r="P2544" s="626"/>
      <c r="Q2544" s="626"/>
      <c r="R2544" s="626"/>
      <c r="S2544" s="626"/>
      <c r="T2544" s="626"/>
      <c r="U2544" s="626"/>
      <c r="V2544" s="626"/>
      <c r="W2544" s="626"/>
      <c r="X2544" s="626"/>
      <c r="Y2544" s="626"/>
      <c r="Z2544" s="626"/>
      <c r="AA2544" s="626"/>
      <c r="AB2544" s="626"/>
      <c r="AC2544" s="626"/>
      <c r="AD2544" s="626"/>
      <c r="AE2544" s="626"/>
      <c r="AF2544" s="626"/>
    </row>
    <row r="2545" spans="1:32" x14ac:dyDescent="0.25">
      <c r="A2545" s="626"/>
      <c r="B2545" s="626"/>
      <c r="F2545" s="626"/>
      <c r="H2545" s="626"/>
      <c r="I2545" s="626"/>
      <c r="J2545" s="626"/>
      <c r="K2545" s="627"/>
      <c r="L2545" s="677"/>
      <c r="M2545" s="626"/>
      <c r="N2545" s="626"/>
      <c r="O2545" s="626"/>
      <c r="P2545" s="626"/>
      <c r="Q2545" s="626"/>
      <c r="R2545" s="626"/>
      <c r="S2545" s="626"/>
      <c r="T2545" s="626"/>
      <c r="U2545" s="626"/>
      <c r="V2545" s="626"/>
      <c r="W2545" s="626"/>
      <c r="X2545" s="626"/>
      <c r="Y2545" s="626"/>
      <c r="Z2545" s="626"/>
      <c r="AA2545" s="626"/>
      <c r="AB2545" s="626"/>
      <c r="AC2545" s="626"/>
      <c r="AD2545" s="626"/>
      <c r="AE2545" s="626"/>
      <c r="AF2545" s="626"/>
    </row>
    <row r="2546" spans="1:32" x14ac:dyDescent="0.25">
      <c r="A2546" s="626"/>
      <c r="B2546" s="626"/>
      <c r="F2546" s="626"/>
      <c r="H2546" s="626"/>
      <c r="I2546" s="626"/>
      <c r="J2546" s="626"/>
      <c r="K2546" s="627"/>
      <c r="L2546" s="677"/>
      <c r="M2546" s="626"/>
      <c r="N2546" s="626"/>
      <c r="O2546" s="626"/>
      <c r="P2546" s="626"/>
      <c r="Q2546" s="626"/>
      <c r="R2546" s="626"/>
      <c r="S2546" s="626"/>
      <c r="T2546" s="626"/>
      <c r="U2546" s="626"/>
      <c r="V2546" s="626"/>
      <c r="W2546" s="626"/>
      <c r="X2546" s="626"/>
      <c r="Y2546" s="626"/>
      <c r="Z2546" s="626"/>
      <c r="AA2546" s="626"/>
      <c r="AB2546" s="626"/>
      <c r="AC2546" s="626"/>
      <c r="AD2546" s="626"/>
      <c r="AE2546" s="626"/>
      <c r="AF2546" s="626"/>
    </row>
    <row r="2547" spans="1:32" x14ac:dyDescent="0.25">
      <c r="A2547" s="626"/>
      <c r="B2547" s="626"/>
      <c r="F2547" s="626"/>
      <c r="H2547" s="626"/>
      <c r="I2547" s="626"/>
      <c r="J2547" s="626"/>
      <c r="K2547" s="627"/>
      <c r="L2547" s="677"/>
      <c r="M2547" s="626"/>
      <c r="N2547" s="626"/>
      <c r="O2547" s="626"/>
      <c r="P2547" s="626"/>
      <c r="Q2547" s="626"/>
      <c r="R2547" s="626"/>
      <c r="S2547" s="626"/>
      <c r="T2547" s="626"/>
      <c r="U2547" s="626"/>
      <c r="V2547" s="626"/>
      <c r="W2547" s="626"/>
      <c r="X2547" s="626"/>
      <c r="Y2547" s="626"/>
      <c r="Z2547" s="626"/>
      <c r="AA2547" s="626"/>
      <c r="AB2547" s="626"/>
      <c r="AC2547" s="626"/>
      <c r="AD2547" s="626"/>
      <c r="AE2547" s="626"/>
      <c r="AF2547" s="626"/>
    </row>
    <row r="2548" spans="1:32" x14ac:dyDescent="0.25">
      <c r="A2548" s="626"/>
      <c r="B2548" s="626"/>
      <c r="F2548" s="626"/>
      <c r="H2548" s="626"/>
      <c r="I2548" s="626"/>
      <c r="J2548" s="626"/>
      <c r="K2548" s="627"/>
      <c r="L2548" s="677"/>
      <c r="M2548" s="626"/>
      <c r="N2548" s="626"/>
      <c r="O2548" s="626"/>
      <c r="P2548" s="626"/>
      <c r="Q2548" s="626"/>
      <c r="R2548" s="626"/>
      <c r="S2548" s="626"/>
      <c r="T2548" s="626"/>
      <c r="U2548" s="626"/>
      <c r="V2548" s="626"/>
      <c r="W2548" s="626"/>
      <c r="X2548" s="626"/>
      <c r="Y2548" s="626"/>
      <c r="Z2548" s="626"/>
      <c r="AA2548" s="626"/>
      <c r="AB2548" s="626"/>
      <c r="AC2548" s="626"/>
      <c r="AD2548" s="626"/>
      <c r="AE2548" s="626"/>
      <c r="AF2548" s="626"/>
    </row>
    <row r="2549" spans="1:32" x14ac:dyDescent="0.25">
      <c r="A2549" s="626"/>
      <c r="B2549" s="626"/>
      <c r="F2549" s="626"/>
      <c r="H2549" s="626"/>
      <c r="I2549" s="626"/>
      <c r="J2549" s="626"/>
      <c r="K2549" s="627"/>
      <c r="L2549" s="677"/>
      <c r="M2549" s="626"/>
      <c r="N2549" s="626"/>
      <c r="O2549" s="626"/>
      <c r="P2549" s="626"/>
      <c r="Q2549" s="626"/>
      <c r="R2549" s="626"/>
      <c r="S2549" s="626"/>
      <c r="T2549" s="626"/>
      <c r="U2549" s="626"/>
      <c r="V2549" s="626"/>
      <c r="W2549" s="626"/>
      <c r="X2549" s="626"/>
      <c r="Y2549" s="626"/>
      <c r="Z2549" s="626"/>
      <c r="AA2549" s="626"/>
      <c r="AB2549" s="626"/>
      <c r="AC2549" s="626"/>
      <c r="AD2549" s="626"/>
      <c r="AE2549" s="626"/>
      <c r="AF2549" s="626"/>
    </row>
    <row r="2550" spans="1:32" x14ac:dyDescent="0.25">
      <c r="A2550" s="626"/>
      <c r="B2550" s="626"/>
      <c r="F2550" s="626"/>
      <c r="H2550" s="626"/>
      <c r="I2550" s="626"/>
      <c r="J2550" s="626"/>
      <c r="K2550" s="627"/>
      <c r="L2550" s="677"/>
      <c r="M2550" s="626"/>
      <c r="N2550" s="626"/>
      <c r="O2550" s="626"/>
      <c r="P2550" s="626"/>
      <c r="Q2550" s="626"/>
      <c r="R2550" s="626"/>
      <c r="S2550" s="626"/>
      <c r="T2550" s="626"/>
      <c r="U2550" s="626"/>
      <c r="V2550" s="626"/>
      <c r="W2550" s="626"/>
      <c r="X2550" s="626"/>
      <c r="Y2550" s="626"/>
      <c r="Z2550" s="626"/>
      <c r="AA2550" s="626"/>
      <c r="AB2550" s="626"/>
      <c r="AC2550" s="626"/>
      <c r="AD2550" s="626"/>
      <c r="AE2550" s="626"/>
      <c r="AF2550" s="626"/>
    </row>
    <row r="2551" spans="1:32" x14ac:dyDescent="0.25">
      <c r="A2551" s="626"/>
      <c r="B2551" s="626"/>
      <c r="F2551" s="626"/>
      <c r="H2551" s="626"/>
      <c r="I2551" s="626"/>
      <c r="J2551" s="626"/>
      <c r="K2551" s="627"/>
      <c r="L2551" s="677"/>
      <c r="M2551" s="626"/>
      <c r="N2551" s="626"/>
      <c r="O2551" s="626"/>
      <c r="P2551" s="626"/>
      <c r="Q2551" s="626"/>
      <c r="R2551" s="626"/>
      <c r="S2551" s="626"/>
      <c r="T2551" s="626"/>
      <c r="U2551" s="626"/>
      <c r="V2551" s="626"/>
      <c r="W2551" s="626"/>
      <c r="X2551" s="626"/>
      <c r="Y2551" s="626"/>
      <c r="Z2551" s="626"/>
      <c r="AA2551" s="626"/>
      <c r="AB2551" s="626"/>
      <c r="AC2551" s="626"/>
      <c r="AD2551" s="626"/>
      <c r="AE2551" s="626"/>
      <c r="AF2551" s="626"/>
    </row>
    <row r="2552" spans="1:32" x14ac:dyDescent="0.25">
      <c r="A2552" s="626"/>
      <c r="B2552" s="626"/>
      <c r="F2552" s="626"/>
      <c r="H2552" s="626"/>
      <c r="I2552" s="626"/>
      <c r="J2552" s="626"/>
      <c r="K2552" s="627"/>
      <c r="L2552" s="677"/>
      <c r="M2552" s="626"/>
      <c r="N2552" s="626"/>
      <c r="O2552" s="626"/>
      <c r="P2552" s="626"/>
      <c r="Q2552" s="626"/>
      <c r="R2552" s="626"/>
      <c r="S2552" s="626"/>
      <c r="T2552" s="626"/>
      <c r="U2552" s="626"/>
      <c r="V2552" s="626"/>
      <c r="W2552" s="626"/>
      <c r="X2552" s="626"/>
      <c r="Y2552" s="626"/>
      <c r="Z2552" s="626"/>
      <c r="AA2552" s="626"/>
      <c r="AB2552" s="626"/>
      <c r="AC2552" s="626"/>
      <c r="AD2552" s="626"/>
      <c r="AE2552" s="626"/>
      <c r="AF2552" s="626"/>
    </row>
    <row r="2553" spans="1:32" x14ac:dyDescent="0.25">
      <c r="A2553" s="626"/>
      <c r="B2553" s="626"/>
      <c r="F2553" s="626"/>
      <c r="H2553" s="626"/>
      <c r="I2553" s="626"/>
      <c r="J2553" s="626"/>
      <c r="K2553" s="627"/>
      <c r="L2553" s="677"/>
      <c r="M2553" s="626"/>
      <c r="N2553" s="626"/>
      <c r="O2553" s="626"/>
      <c r="P2553" s="626"/>
      <c r="Q2553" s="626"/>
      <c r="R2553" s="626"/>
      <c r="S2553" s="626"/>
      <c r="T2553" s="626"/>
      <c r="U2553" s="626"/>
      <c r="V2553" s="626"/>
      <c r="W2553" s="626"/>
      <c r="X2553" s="626"/>
      <c r="Y2553" s="626"/>
      <c r="Z2553" s="626"/>
      <c r="AA2553" s="626"/>
      <c r="AB2553" s="626"/>
      <c r="AC2553" s="626"/>
      <c r="AD2553" s="626"/>
      <c r="AE2553" s="626"/>
      <c r="AF2553" s="626"/>
    </row>
    <row r="2554" spans="1:32" x14ac:dyDescent="0.25">
      <c r="A2554" s="626"/>
      <c r="B2554" s="626"/>
      <c r="F2554" s="626"/>
      <c r="H2554" s="626"/>
      <c r="I2554" s="626"/>
      <c r="J2554" s="626"/>
      <c r="K2554" s="627"/>
      <c r="L2554" s="677"/>
      <c r="M2554" s="626"/>
      <c r="N2554" s="626"/>
      <c r="O2554" s="626"/>
      <c r="P2554" s="626"/>
      <c r="Q2554" s="626"/>
      <c r="R2554" s="626"/>
      <c r="S2554" s="626"/>
      <c r="T2554" s="626"/>
      <c r="U2554" s="626"/>
      <c r="V2554" s="626"/>
      <c r="W2554" s="626"/>
      <c r="X2554" s="626"/>
      <c r="Y2554" s="626"/>
      <c r="Z2554" s="626"/>
      <c r="AA2554" s="626"/>
      <c r="AB2554" s="626"/>
      <c r="AC2554" s="626"/>
      <c r="AD2554" s="626"/>
      <c r="AE2554" s="626"/>
      <c r="AF2554" s="626"/>
    </row>
    <row r="2555" spans="1:32" x14ac:dyDescent="0.25">
      <c r="A2555" s="626"/>
      <c r="B2555" s="626"/>
      <c r="F2555" s="626"/>
      <c r="H2555" s="626"/>
      <c r="I2555" s="626"/>
      <c r="J2555" s="626"/>
      <c r="K2555" s="627"/>
      <c r="L2555" s="677"/>
      <c r="M2555" s="626"/>
      <c r="N2555" s="626"/>
      <c r="O2555" s="626"/>
      <c r="P2555" s="626"/>
      <c r="Q2555" s="626"/>
      <c r="R2555" s="626"/>
      <c r="S2555" s="626"/>
      <c r="T2555" s="626"/>
      <c r="U2555" s="626"/>
      <c r="V2555" s="626"/>
      <c r="W2555" s="626"/>
      <c r="X2555" s="626"/>
      <c r="Y2555" s="626"/>
      <c r="Z2555" s="626"/>
      <c r="AA2555" s="626"/>
      <c r="AB2555" s="626"/>
      <c r="AC2555" s="626"/>
      <c r="AD2555" s="626"/>
      <c r="AE2555" s="626"/>
      <c r="AF2555" s="626"/>
    </row>
    <row r="2556" spans="1:32" x14ac:dyDescent="0.25">
      <c r="A2556" s="626"/>
      <c r="B2556" s="626"/>
      <c r="F2556" s="626"/>
      <c r="H2556" s="626"/>
      <c r="I2556" s="626"/>
      <c r="J2556" s="626"/>
      <c r="K2556" s="627"/>
      <c r="L2556" s="677"/>
      <c r="M2556" s="626"/>
      <c r="N2556" s="626"/>
      <c r="O2556" s="626"/>
      <c r="P2556" s="626"/>
      <c r="Q2556" s="626"/>
      <c r="R2556" s="626"/>
      <c r="S2556" s="626"/>
      <c r="T2556" s="626"/>
      <c r="U2556" s="626"/>
      <c r="V2556" s="626"/>
      <c r="W2556" s="626"/>
      <c r="X2556" s="626"/>
      <c r="Y2556" s="626"/>
      <c r="Z2556" s="626"/>
      <c r="AA2556" s="626"/>
      <c r="AB2556" s="626"/>
      <c r="AC2556" s="626"/>
      <c r="AD2556" s="626"/>
      <c r="AE2556" s="626"/>
      <c r="AF2556" s="626"/>
    </row>
    <row r="2557" spans="1:32" x14ac:dyDescent="0.25">
      <c r="A2557" s="626"/>
      <c r="B2557" s="626"/>
      <c r="F2557" s="626"/>
      <c r="H2557" s="626"/>
      <c r="I2557" s="626"/>
      <c r="J2557" s="626"/>
      <c r="K2557" s="627"/>
      <c r="L2557" s="677"/>
      <c r="M2557" s="626"/>
      <c r="N2557" s="626"/>
      <c r="O2557" s="626"/>
      <c r="P2557" s="626"/>
      <c r="Q2557" s="626"/>
      <c r="R2557" s="626"/>
      <c r="S2557" s="626"/>
      <c r="T2557" s="626"/>
      <c r="U2557" s="626"/>
      <c r="V2557" s="626"/>
      <c r="W2557" s="626"/>
      <c r="X2557" s="626"/>
      <c r="Y2557" s="626"/>
      <c r="Z2557" s="626"/>
      <c r="AA2557" s="626"/>
      <c r="AB2557" s="626"/>
      <c r="AC2557" s="626"/>
      <c r="AD2557" s="626"/>
      <c r="AE2557" s="626"/>
      <c r="AF2557" s="626"/>
    </row>
    <row r="2558" spans="1:32" x14ac:dyDescent="0.25">
      <c r="A2558" s="626"/>
      <c r="B2558" s="626"/>
      <c r="F2558" s="626"/>
      <c r="H2558" s="626"/>
      <c r="I2558" s="626"/>
      <c r="J2558" s="626"/>
      <c r="K2558" s="627"/>
      <c r="L2558" s="677"/>
      <c r="M2558" s="626"/>
      <c r="N2558" s="626"/>
      <c r="O2558" s="626"/>
      <c r="P2558" s="626"/>
      <c r="Q2558" s="626"/>
      <c r="R2558" s="626"/>
      <c r="S2558" s="626"/>
      <c r="T2558" s="626"/>
      <c r="U2558" s="626"/>
      <c r="V2558" s="626"/>
      <c r="W2558" s="626"/>
      <c r="X2558" s="626"/>
      <c r="Y2558" s="626"/>
      <c r="Z2558" s="626"/>
      <c r="AA2558" s="626"/>
      <c r="AB2558" s="626"/>
      <c r="AC2558" s="626"/>
      <c r="AD2558" s="626"/>
      <c r="AE2558" s="626"/>
      <c r="AF2558" s="626"/>
    </row>
    <row r="2559" spans="1:32" x14ac:dyDescent="0.25">
      <c r="A2559" s="626"/>
      <c r="B2559" s="626"/>
      <c r="F2559" s="626"/>
      <c r="H2559" s="626"/>
      <c r="I2559" s="626"/>
      <c r="J2559" s="626"/>
      <c r="K2559" s="627"/>
      <c r="L2559" s="677"/>
      <c r="M2559" s="626"/>
      <c r="N2559" s="626"/>
      <c r="O2559" s="626"/>
      <c r="P2559" s="626"/>
      <c r="Q2559" s="626"/>
      <c r="R2559" s="626"/>
      <c r="S2559" s="626"/>
      <c r="T2559" s="626"/>
      <c r="U2559" s="626"/>
      <c r="V2559" s="626"/>
      <c r="W2559" s="626"/>
      <c r="X2559" s="626"/>
      <c r="Y2559" s="626"/>
      <c r="Z2559" s="626"/>
      <c r="AA2559" s="626"/>
      <c r="AB2559" s="626"/>
      <c r="AC2559" s="626"/>
      <c r="AD2559" s="626"/>
      <c r="AE2559" s="626"/>
      <c r="AF2559" s="626"/>
    </row>
    <row r="2560" spans="1:32" x14ac:dyDescent="0.25">
      <c r="A2560" s="626"/>
      <c r="B2560" s="626"/>
      <c r="F2560" s="626"/>
      <c r="H2560" s="626"/>
      <c r="I2560" s="626"/>
      <c r="J2560" s="626"/>
      <c r="K2560" s="627"/>
      <c r="L2560" s="677"/>
      <c r="M2560" s="626"/>
      <c r="N2560" s="626"/>
      <c r="O2560" s="626"/>
      <c r="P2560" s="626"/>
      <c r="Q2560" s="626"/>
      <c r="R2560" s="626"/>
      <c r="S2560" s="626"/>
      <c r="T2560" s="626"/>
      <c r="U2560" s="626"/>
      <c r="V2560" s="626"/>
      <c r="W2560" s="626"/>
      <c r="X2560" s="626"/>
      <c r="Y2560" s="626"/>
      <c r="Z2560" s="626"/>
      <c r="AA2560" s="626"/>
      <c r="AB2560" s="626"/>
      <c r="AC2560" s="626"/>
      <c r="AD2560" s="626"/>
      <c r="AE2560" s="626"/>
      <c r="AF2560" s="626"/>
    </row>
    <row r="2561" spans="1:32" x14ac:dyDescent="0.25">
      <c r="A2561" s="626"/>
      <c r="B2561" s="626"/>
      <c r="F2561" s="626"/>
      <c r="H2561" s="626"/>
      <c r="I2561" s="626"/>
      <c r="J2561" s="626"/>
      <c r="K2561" s="627"/>
      <c r="L2561" s="677"/>
      <c r="M2561" s="626"/>
      <c r="N2561" s="626"/>
      <c r="O2561" s="626"/>
      <c r="P2561" s="626"/>
      <c r="Q2561" s="626"/>
      <c r="R2561" s="626"/>
      <c r="S2561" s="626"/>
      <c r="T2561" s="626"/>
      <c r="U2561" s="626"/>
      <c r="V2561" s="626"/>
      <c r="W2561" s="626"/>
      <c r="X2561" s="626"/>
      <c r="Y2561" s="626"/>
      <c r="Z2561" s="626"/>
      <c r="AA2561" s="626"/>
      <c r="AB2561" s="626"/>
      <c r="AC2561" s="626"/>
      <c r="AD2561" s="626"/>
      <c r="AE2561" s="626"/>
      <c r="AF2561" s="626"/>
    </row>
    <row r="2562" spans="1:32" x14ac:dyDescent="0.25">
      <c r="A2562" s="626"/>
      <c r="B2562" s="626"/>
      <c r="F2562" s="626"/>
      <c r="H2562" s="626"/>
      <c r="I2562" s="626"/>
      <c r="J2562" s="626"/>
      <c r="K2562" s="627"/>
      <c r="L2562" s="677"/>
      <c r="M2562" s="626"/>
      <c r="N2562" s="626"/>
      <c r="O2562" s="626"/>
      <c r="P2562" s="626"/>
      <c r="Q2562" s="626"/>
      <c r="R2562" s="626"/>
      <c r="S2562" s="626"/>
      <c r="T2562" s="626"/>
      <c r="U2562" s="626"/>
      <c r="V2562" s="626"/>
      <c r="W2562" s="626"/>
      <c r="X2562" s="626"/>
      <c r="Y2562" s="626"/>
      <c r="Z2562" s="626"/>
      <c r="AA2562" s="626"/>
      <c r="AB2562" s="626"/>
      <c r="AC2562" s="626"/>
      <c r="AD2562" s="626"/>
      <c r="AE2562" s="626"/>
      <c r="AF2562" s="626"/>
    </row>
    <row r="2563" spans="1:32" x14ac:dyDescent="0.25">
      <c r="A2563" s="626"/>
      <c r="B2563" s="626"/>
      <c r="F2563" s="626"/>
      <c r="H2563" s="626"/>
      <c r="I2563" s="626"/>
      <c r="J2563" s="626"/>
      <c r="K2563" s="627"/>
      <c r="L2563" s="677"/>
      <c r="M2563" s="626"/>
      <c r="N2563" s="626"/>
      <c r="O2563" s="626"/>
      <c r="P2563" s="626"/>
      <c r="Q2563" s="626"/>
      <c r="R2563" s="626"/>
      <c r="S2563" s="626"/>
      <c r="T2563" s="626"/>
      <c r="U2563" s="626"/>
      <c r="V2563" s="626"/>
      <c r="W2563" s="626"/>
      <c r="X2563" s="626"/>
      <c r="Y2563" s="626"/>
      <c r="Z2563" s="626"/>
      <c r="AA2563" s="626"/>
      <c r="AB2563" s="626"/>
      <c r="AC2563" s="626"/>
      <c r="AD2563" s="626"/>
      <c r="AE2563" s="626"/>
      <c r="AF2563" s="626"/>
    </row>
    <row r="2564" spans="1:32" x14ac:dyDescent="0.25">
      <c r="A2564" s="626"/>
      <c r="B2564" s="626"/>
      <c r="F2564" s="626"/>
      <c r="H2564" s="626"/>
      <c r="I2564" s="626"/>
      <c r="J2564" s="626"/>
      <c r="K2564" s="627"/>
      <c r="L2564" s="677"/>
      <c r="M2564" s="626"/>
      <c r="N2564" s="626"/>
      <c r="O2564" s="626"/>
      <c r="P2564" s="626"/>
      <c r="Q2564" s="626"/>
      <c r="R2564" s="626"/>
      <c r="S2564" s="626"/>
      <c r="T2564" s="626"/>
      <c r="U2564" s="626"/>
      <c r="V2564" s="626"/>
      <c r="W2564" s="626"/>
      <c r="X2564" s="626"/>
      <c r="Y2564" s="626"/>
      <c r="Z2564" s="626"/>
      <c r="AA2564" s="626"/>
      <c r="AB2564" s="626"/>
      <c r="AC2564" s="626"/>
      <c r="AD2564" s="626"/>
      <c r="AE2564" s="626"/>
      <c r="AF2564" s="626"/>
    </row>
    <row r="2565" spans="1:32" x14ac:dyDescent="0.25">
      <c r="A2565" s="626"/>
      <c r="B2565" s="626"/>
      <c r="F2565" s="626"/>
      <c r="H2565" s="626"/>
      <c r="I2565" s="626"/>
      <c r="J2565" s="626"/>
      <c r="K2565" s="627"/>
      <c r="L2565" s="677"/>
      <c r="M2565" s="626"/>
      <c r="N2565" s="626"/>
      <c r="O2565" s="626"/>
      <c r="P2565" s="626"/>
      <c r="Q2565" s="626"/>
      <c r="R2565" s="626"/>
      <c r="S2565" s="626"/>
      <c r="T2565" s="626"/>
      <c r="U2565" s="626"/>
      <c r="V2565" s="626"/>
      <c r="W2565" s="626"/>
      <c r="X2565" s="626"/>
      <c r="Y2565" s="626"/>
      <c r="Z2565" s="626"/>
      <c r="AA2565" s="626"/>
      <c r="AB2565" s="626"/>
      <c r="AC2565" s="626"/>
      <c r="AD2565" s="626"/>
      <c r="AE2565" s="626"/>
      <c r="AF2565" s="626"/>
    </row>
    <row r="2566" spans="1:32" x14ac:dyDescent="0.25">
      <c r="A2566" s="626"/>
      <c r="B2566" s="626"/>
      <c r="F2566" s="626"/>
      <c r="H2566" s="626"/>
      <c r="I2566" s="626"/>
      <c r="J2566" s="626"/>
      <c r="K2566" s="627"/>
      <c r="L2566" s="677"/>
      <c r="M2566" s="626"/>
      <c r="N2566" s="626"/>
      <c r="O2566" s="626"/>
      <c r="P2566" s="626"/>
      <c r="Q2566" s="626"/>
      <c r="R2566" s="626"/>
      <c r="S2566" s="626"/>
      <c r="T2566" s="626"/>
      <c r="U2566" s="626"/>
      <c r="V2566" s="626"/>
      <c r="W2566" s="626"/>
      <c r="X2566" s="626"/>
      <c r="Y2566" s="626"/>
      <c r="Z2566" s="626"/>
      <c r="AA2566" s="626"/>
      <c r="AB2566" s="626"/>
      <c r="AC2566" s="626"/>
      <c r="AD2566" s="626"/>
      <c r="AE2566" s="626"/>
      <c r="AF2566" s="626"/>
    </row>
    <row r="2567" spans="1:32" x14ac:dyDescent="0.25">
      <c r="A2567" s="626"/>
      <c r="B2567" s="626"/>
      <c r="F2567" s="626"/>
      <c r="H2567" s="626"/>
      <c r="I2567" s="626"/>
      <c r="J2567" s="626"/>
      <c r="K2567" s="627"/>
      <c r="L2567" s="677"/>
      <c r="M2567" s="626"/>
      <c r="N2567" s="626"/>
      <c r="O2567" s="626"/>
      <c r="P2567" s="626"/>
      <c r="Q2567" s="626"/>
      <c r="R2567" s="626"/>
      <c r="S2567" s="626"/>
      <c r="T2567" s="626"/>
      <c r="U2567" s="626"/>
      <c r="V2567" s="626"/>
      <c r="W2567" s="626"/>
      <c r="X2567" s="626"/>
      <c r="Y2567" s="626"/>
      <c r="Z2567" s="626"/>
      <c r="AA2567" s="626"/>
      <c r="AB2567" s="626"/>
      <c r="AC2567" s="626"/>
      <c r="AD2567" s="626"/>
      <c r="AE2567" s="626"/>
      <c r="AF2567" s="626"/>
    </row>
    <row r="2568" spans="1:32" x14ac:dyDescent="0.25">
      <c r="A2568" s="626"/>
      <c r="B2568" s="626"/>
      <c r="F2568" s="626"/>
      <c r="H2568" s="626"/>
      <c r="I2568" s="626"/>
      <c r="J2568" s="626"/>
      <c r="K2568" s="627"/>
      <c r="L2568" s="677"/>
      <c r="M2568" s="626"/>
      <c r="N2568" s="626"/>
      <c r="O2568" s="626"/>
      <c r="P2568" s="626"/>
      <c r="Q2568" s="626"/>
      <c r="R2568" s="626"/>
      <c r="S2568" s="626"/>
      <c r="T2568" s="626"/>
      <c r="U2568" s="626"/>
      <c r="V2568" s="626"/>
      <c r="W2568" s="626"/>
      <c r="X2568" s="626"/>
      <c r="Y2568" s="626"/>
      <c r="Z2568" s="626"/>
      <c r="AA2568" s="626"/>
      <c r="AB2568" s="626"/>
      <c r="AC2568" s="626"/>
      <c r="AD2568" s="626"/>
      <c r="AE2568" s="626"/>
      <c r="AF2568" s="626"/>
    </row>
    <row r="2569" spans="1:32" x14ac:dyDescent="0.25">
      <c r="A2569" s="626"/>
      <c r="B2569" s="626"/>
      <c r="F2569" s="626"/>
      <c r="H2569" s="626"/>
      <c r="I2569" s="626"/>
      <c r="J2569" s="626"/>
      <c r="K2569" s="627"/>
      <c r="L2569" s="677"/>
      <c r="M2569" s="626"/>
      <c r="N2569" s="626"/>
      <c r="O2569" s="626"/>
      <c r="P2569" s="626"/>
      <c r="Q2569" s="626"/>
      <c r="R2569" s="626"/>
      <c r="S2569" s="626"/>
      <c r="T2569" s="626"/>
      <c r="U2569" s="626"/>
      <c r="V2569" s="626"/>
      <c r="W2569" s="626"/>
      <c r="X2569" s="626"/>
      <c r="Y2569" s="626"/>
      <c r="Z2569" s="626"/>
      <c r="AA2569" s="626"/>
      <c r="AB2569" s="626"/>
      <c r="AC2569" s="626"/>
      <c r="AD2569" s="626"/>
      <c r="AE2569" s="626"/>
      <c r="AF2569" s="626"/>
    </row>
    <row r="2570" spans="1:32" x14ac:dyDescent="0.25">
      <c r="A2570" s="626"/>
      <c r="B2570" s="626"/>
      <c r="F2570" s="626"/>
      <c r="H2570" s="626"/>
      <c r="I2570" s="626"/>
      <c r="J2570" s="626"/>
      <c r="K2570" s="627"/>
      <c r="L2570" s="677"/>
      <c r="M2570" s="626"/>
      <c r="N2570" s="626"/>
      <c r="O2570" s="626"/>
      <c r="P2570" s="626"/>
      <c r="Q2570" s="626"/>
      <c r="R2570" s="626"/>
      <c r="S2570" s="626"/>
      <c r="T2570" s="626"/>
      <c r="U2570" s="626"/>
      <c r="V2570" s="626"/>
      <c r="W2570" s="626"/>
      <c r="X2570" s="626"/>
      <c r="Y2570" s="626"/>
      <c r="Z2570" s="626"/>
      <c r="AA2570" s="626"/>
      <c r="AB2570" s="626"/>
      <c r="AC2570" s="626"/>
      <c r="AD2570" s="626"/>
      <c r="AE2570" s="626"/>
      <c r="AF2570" s="626"/>
    </row>
    <row r="2571" spans="1:32" x14ac:dyDescent="0.25">
      <c r="A2571" s="626"/>
      <c r="B2571" s="626"/>
      <c r="F2571" s="626"/>
      <c r="H2571" s="626"/>
      <c r="I2571" s="626"/>
      <c r="J2571" s="626"/>
      <c r="K2571" s="627"/>
      <c r="L2571" s="677"/>
      <c r="M2571" s="626"/>
      <c r="N2571" s="626"/>
      <c r="O2571" s="626"/>
      <c r="P2571" s="626"/>
      <c r="Q2571" s="626"/>
      <c r="R2571" s="626"/>
      <c r="S2571" s="626"/>
      <c r="T2571" s="626"/>
      <c r="U2571" s="626"/>
      <c r="V2571" s="626"/>
      <c r="W2571" s="626"/>
      <c r="X2571" s="626"/>
      <c r="Y2571" s="626"/>
      <c r="Z2571" s="626"/>
      <c r="AA2571" s="626"/>
      <c r="AB2571" s="626"/>
      <c r="AC2571" s="626"/>
      <c r="AD2571" s="626"/>
      <c r="AE2571" s="626"/>
      <c r="AF2571" s="626"/>
    </row>
    <row r="2572" spans="1:32" x14ac:dyDescent="0.25">
      <c r="A2572" s="626"/>
      <c r="B2572" s="626"/>
      <c r="F2572" s="626"/>
      <c r="H2572" s="626"/>
      <c r="I2572" s="626"/>
      <c r="J2572" s="626"/>
      <c r="K2572" s="627"/>
      <c r="L2572" s="677"/>
      <c r="M2572" s="626"/>
      <c r="N2572" s="626"/>
      <c r="O2572" s="626"/>
      <c r="P2572" s="626"/>
      <c r="Q2572" s="626"/>
      <c r="R2572" s="626"/>
      <c r="S2572" s="626"/>
      <c r="T2572" s="626"/>
      <c r="U2572" s="626"/>
      <c r="V2572" s="626"/>
      <c r="W2572" s="626"/>
      <c r="X2572" s="626"/>
      <c r="Y2572" s="626"/>
      <c r="Z2572" s="626"/>
      <c r="AA2572" s="626"/>
      <c r="AB2572" s="626"/>
      <c r="AC2572" s="626"/>
      <c r="AD2572" s="626"/>
      <c r="AE2572" s="626"/>
      <c r="AF2572" s="626"/>
    </row>
    <row r="2573" spans="1:32" x14ac:dyDescent="0.25">
      <c r="A2573" s="626"/>
      <c r="B2573" s="626"/>
      <c r="F2573" s="626"/>
      <c r="H2573" s="626"/>
      <c r="I2573" s="626"/>
      <c r="J2573" s="626"/>
      <c r="K2573" s="627"/>
      <c r="L2573" s="677"/>
      <c r="M2573" s="626"/>
      <c r="N2573" s="626"/>
      <c r="O2573" s="626"/>
      <c r="P2573" s="626"/>
      <c r="Q2573" s="626"/>
      <c r="R2573" s="626"/>
      <c r="S2573" s="626"/>
      <c r="T2573" s="626"/>
      <c r="U2573" s="626"/>
      <c r="V2573" s="626"/>
      <c r="W2573" s="626"/>
      <c r="X2573" s="626"/>
      <c r="Y2573" s="626"/>
      <c r="Z2573" s="626"/>
      <c r="AA2573" s="626"/>
      <c r="AB2573" s="626"/>
      <c r="AC2573" s="626"/>
      <c r="AD2573" s="626"/>
      <c r="AE2573" s="626"/>
      <c r="AF2573" s="626"/>
    </row>
    <row r="2574" spans="1:32" x14ac:dyDescent="0.25">
      <c r="A2574" s="626"/>
      <c r="B2574" s="626"/>
      <c r="F2574" s="626"/>
      <c r="H2574" s="626"/>
      <c r="I2574" s="626"/>
      <c r="J2574" s="626"/>
      <c r="K2574" s="627"/>
      <c r="L2574" s="677"/>
      <c r="M2574" s="626"/>
      <c r="N2574" s="626"/>
      <c r="O2574" s="626"/>
      <c r="P2574" s="626"/>
      <c r="Q2574" s="626"/>
      <c r="R2574" s="626"/>
      <c r="S2574" s="626"/>
      <c r="T2574" s="626"/>
      <c r="U2574" s="626"/>
      <c r="V2574" s="626"/>
      <c r="W2574" s="626"/>
      <c r="X2574" s="626"/>
      <c r="Y2574" s="626"/>
      <c r="Z2574" s="626"/>
      <c r="AA2574" s="626"/>
      <c r="AB2574" s="626"/>
      <c r="AC2574" s="626"/>
      <c r="AD2574" s="626"/>
      <c r="AE2574" s="626"/>
      <c r="AF2574" s="626"/>
    </row>
    <row r="2575" spans="1:32" x14ac:dyDescent="0.25">
      <c r="A2575" s="626"/>
      <c r="B2575" s="626"/>
      <c r="F2575" s="626"/>
      <c r="H2575" s="626"/>
      <c r="I2575" s="626"/>
      <c r="J2575" s="626"/>
      <c r="K2575" s="627"/>
      <c r="L2575" s="677"/>
      <c r="M2575" s="626"/>
      <c r="N2575" s="626"/>
      <c r="O2575" s="626"/>
      <c r="P2575" s="626"/>
      <c r="Q2575" s="626"/>
      <c r="R2575" s="626"/>
      <c r="S2575" s="626"/>
      <c r="T2575" s="626"/>
      <c r="U2575" s="626"/>
      <c r="V2575" s="626"/>
      <c r="W2575" s="626"/>
      <c r="X2575" s="626"/>
      <c r="Y2575" s="626"/>
      <c r="Z2575" s="626"/>
      <c r="AA2575" s="626"/>
      <c r="AB2575" s="626"/>
      <c r="AC2575" s="626"/>
      <c r="AD2575" s="626"/>
      <c r="AE2575" s="626"/>
      <c r="AF2575" s="626"/>
    </row>
    <row r="2576" spans="1:32" x14ac:dyDescent="0.25">
      <c r="A2576" s="626"/>
      <c r="B2576" s="626"/>
      <c r="F2576" s="626"/>
      <c r="H2576" s="626"/>
      <c r="I2576" s="626"/>
      <c r="J2576" s="626"/>
      <c r="K2576" s="627"/>
      <c r="L2576" s="677"/>
      <c r="M2576" s="626"/>
      <c r="N2576" s="626"/>
      <c r="O2576" s="626"/>
      <c r="P2576" s="626"/>
      <c r="Q2576" s="626"/>
      <c r="R2576" s="626"/>
      <c r="S2576" s="626"/>
      <c r="T2576" s="626"/>
      <c r="U2576" s="626"/>
      <c r="V2576" s="626"/>
      <c r="W2576" s="626"/>
      <c r="X2576" s="626"/>
      <c r="Y2576" s="626"/>
      <c r="Z2576" s="626"/>
      <c r="AA2576" s="626"/>
      <c r="AB2576" s="626"/>
      <c r="AC2576" s="626"/>
      <c r="AD2576" s="626"/>
      <c r="AE2576" s="626"/>
      <c r="AF2576" s="626"/>
    </row>
    <row r="2577" spans="1:32" x14ac:dyDescent="0.25">
      <c r="A2577" s="626"/>
      <c r="B2577" s="626"/>
      <c r="F2577" s="626"/>
      <c r="H2577" s="626"/>
      <c r="I2577" s="626"/>
      <c r="J2577" s="626"/>
      <c r="K2577" s="627"/>
      <c r="L2577" s="677"/>
      <c r="M2577" s="626"/>
      <c r="N2577" s="626"/>
      <c r="O2577" s="626"/>
      <c r="P2577" s="626"/>
      <c r="Q2577" s="626"/>
      <c r="R2577" s="626"/>
      <c r="S2577" s="626"/>
      <c r="T2577" s="626"/>
      <c r="U2577" s="626"/>
      <c r="V2577" s="626"/>
      <c r="W2577" s="626"/>
      <c r="X2577" s="626"/>
      <c r="Y2577" s="626"/>
      <c r="Z2577" s="626"/>
      <c r="AA2577" s="626"/>
      <c r="AB2577" s="626"/>
      <c r="AC2577" s="626"/>
      <c r="AD2577" s="626"/>
      <c r="AE2577" s="626"/>
      <c r="AF2577" s="626"/>
    </row>
    <row r="2578" spans="1:32" x14ac:dyDescent="0.25">
      <c r="A2578" s="626"/>
      <c r="B2578" s="626"/>
      <c r="F2578" s="626"/>
      <c r="H2578" s="626"/>
      <c r="I2578" s="626"/>
      <c r="J2578" s="626"/>
      <c r="K2578" s="627"/>
      <c r="L2578" s="677"/>
      <c r="M2578" s="626"/>
      <c r="N2578" s="626"/>
      <c r="O2578" s="626"/>
      <c r="P2578" s="626"/>
      <c r="Q2578" s="626"/>
      <c r="R2578" s="626"/>
      <c r="S2578" s="626"/>
      <c r="T2578" s="626"/>
      <c r="U2578" s="626"/>
      <c r="V2578" s="626"/>
      <c r="W2578" s="626"/>
      <c r="X2578" s="626"/>
      <c r="Y2578" s="626"/>
      <c r="Z2578" s="626"/>
      <c r="AA2578" s="626"/>
      <c r="AB2578" s="626"/>
      <c r="AC2578" s="626"/>
      <c r="AD2578" s="626"/>
      <c r="AE2578" s="626"/>
      <c r="AF2578" s="626"/>
    </row>
    <row r="2579" spans="1:32" x14ac:dyDescent="0.25">
      <c r="A2579" s="626"/>
      <c r="B2579" s="626"/>
      <c r="F2579" s="626"/>
      <c r="H2579" s="626"/>
      <c r="I2579" s="626"/>
      <c r="J2579" s="626"/>
      <c r="K2579" s="627"/>
      <c r="L2579" s="677"/>
      <c r="M2579" s="626"/>
      <c r="N2579" s="626"/>
      <c r="O2579" s="626"/>
      <c r="P2579" s="626"/>
      <c r="Q2579" s="626"/>
      <c r="R2579" s="626"/>
      <c r="S2579" s="626"/>
      <c r="T2579" s="626"/>
      <c r="U2579" s="626"/>
      <c r="V2579" s="626"/>
      <c r="W2579" s="626"/>
      <c r="X2579" s="626"/>
      <c r="Y2579" s="626"/>
      <c r="Z2579" s="626"/>
      <c r="AA2579" s="626"/>
      <c r="AB2579" s="626"/>
      <c r="AC2579" s="626"/>
      <c r="AD2579" s="626"/>
      <c r="AE2579" s="626"/>
      <c r="AF2579" s="626"/>
    </row>
    <row r="2580" spans="1:32" x14ac:dyDescent="0.25">
      <c r="A2580" s="626"/>
      <c r="B2580" s="626"/>
      <c r="F2580" s="626"/>
      <c r="H2580" s="626"/>
      <c r="I2580" s="626"/>
      <c r="J2580" s="626"/>
      <c r="K2580" s="627"/>
      <c r="L2580" s="677"/>
      <c r="M2580" s="626"/>
      <c r="N2580" s="626"/>
      <c r="O2580" s="626"/>
      <c r="P2580" s="626"/>
      <c r="Q2580" s="626"/>
      <c r="R2580" s="626"/>
      <c r="S2580" s="626"/>
      <c r="T2580" s="626"/>
      <c r="U2580" s="626"/>
      <c r="V2580" s="626"/>
      <c r="W2580" s="626"/>
      <c r="X2580" s="626"/>
      <c r="Y2580" s="626"/>
      <c r="Z2580" s="626"/>
      <c r="AA2580" s="626"/>
      <c r="AB2580" s="626"/>
      <c r="AC2580" s="626"/>
      <c r="AD2580" s="626"/>
      <c r="AE2580" s="626"/>
      <c r="AF2580" s="626"/>
    </row>
    <row r="2581" spans="1:32" x14ac:dyDescent="0.25">
      <c r="A2581" s="626"/>
      <c r="B2581" s="626"/>
      <c r="F2581" s="626"/>
      <c r="H2581" s="626"/>
      <c r="I2581" s="626"/>
      <c r="J2581" s="626"/>
      <c r="K2581" s="627"/>
      <c r="L2581" s="677"/>
      <c r="M2581" s="626"/>
      <c r="N2581" s="626"/>
      <c r="O2581" s="626"/>
      <c r="P2581" s="626"/>
      <c r="Q2581" s="626"/>
      <c r="R2581" s="626"/>
      <c r="S2581" s="626"/>
      <c r="T2581" s="626"/>
      <c r="U2581" s="626"/>
      <c r="V2581" s="626"/>
      <c r="W2581" s="626"/>
      <c r="X2581" s="626"/>
      <c r="Y2581" s="626"/>
      <c r="Z2581" s="626"/>
      <c r="AA2581" s="626"/>
      <c r="AB2581" s="626"/>
      <c r="AC2581" s="626"/>
      <c r="AD2581" s="626"/>
      <c r="AE2581" s="626"/>
      <c r="AF2581" s="626"/>
    </row>
    <row r="2582" spans="1:32" x14ac:dyDescent="0.25">
      <c r="A2582" s="626"/>
      <c r="B2582" s="626"/>
      <c r="F2582" s="626"/>
      <c r="H2582" s="626"/>
      <c r="I2582" s="626"/>
      <c r="J2582" s="626"/>
      <c r="K2582" s="627"/>
      <c r="L2582" s="677"/>
      <c r="M2582" s="626"/>
      <c r="N2582" s="626"/>
      <c r="O2582" s="626"/>
      <c r="P2582" s="626"/>
      <c r="Q2582" s="626"/>
      <c r="R2582" s="626"/>
      <c r="S2582" s="626"/>
      <c r="T2582" s="626"/>
      <c r="U2582" s="626"/>
      <c r="V2582" s="626"/>
      <c r="W2582" s="626"/>
      <c r="X2582" s="626"/>
      <c r="Y2582" s="626"/>
      <c r="Z2582" s="626"/>
      <c r="AA2582" s="626"/>
      <c r="AB2582" s="626"/>
      <c r="AC2582" s="626"/>
      <c r="AD2582" s="626"/>
      <c r="AE2582" s="626"/>
      <c r="AF2582" s="626"/>
    </row>
    <row r="2583" spans="1:32" x14ac:dyDescent="0.25">
      <c r="A2583" s="626"/>
      <c r="B2583" s="626"/>
      <c r="F2583" s="626"/>
      <c r="H2583" s="626"/>
      <c r="I2583" s="626"/>
      <c r="J2583" s="626"/>
      <c r="K2583" s="627"/>
      <c r="L2583" s="677"/>
      <c r="M2583" s="626"/>
      <c r="N2583" s="626"/>
      <c r="O2583" s="626"/>
      <c r="P2583" s="626"/>
      <c r="Q2583" s="626"/>
      <c r="R2583" s="626"/>
      <c r="S2583" s="626"/>
      <c r="T2583" s="626"/>
      <c r="U2583" s="626"/>
      <c r="V2583" s="626"/>
      <c r="W2583" s="626"/>
      <c r="X2583" s="626"/>
      <c r="Y2583" s="626"/>
      <c r="Z2583" s="626"/>
      <c r="AA2583" s="626"/>
      <c r="AB2583" s="626"/>
      <c r="AC2583" s="626"/>
      <c r="AD2583" s="626"/>
      <c r="AE2583" s="626"/>
      <c r="AF2583" s="626"/>
    </row>
    <row r="2584" spans="1:32" x14ac:dyDescent="0.25">
      <c r="A2584" s="626"/>
      <c r="B2584" s="626"/>
      <c r="F2584" s="626"/>
      <c r="H2584" s="626"/>
      <c r="I2584" s="626"/>
      <c r="J2584" s="626"/>
      <c r="K2584" s="627"/>
      <c r="L2584" s="677"/>
      <c r="M2584" s="626"/>
      <c r="N2584" s="626"/>
      <c r="O2584" s="626"/>
      <c r="P2584" s="626"/>
      <c r="Q2584" s="626"/>
      <c r="R2584" s="626"/>
      <c r="S2584" s="626"/>
      <c r="T2584" s="626"/>
      <c r="U2584" s="626"/>
      <c r="V2584" s="626"/>
      <c r="W2584" s="626"/>
      <c r="X2584" s="626"/>
      <c r="Y2584" s="626"/>
      <c r="Z2584" s="626"/>
      <c r="AA2584" s="626"/>
      <c r="AB2584" s="626"/>
      <c r="AC2584" s="626"/>
      <c r="AD2584" s="626"/>
      <c r="AE2584" s="626"/>
      <c r="AF2584" s="626"/>
    </row>
    <row r="2585" spans="1:32" x14ac:dyDescent="0.25">
      <c r="A2585" s="626"/>
      <c r="B2585" s="626"/>
      <c r="F2585" s="626"/>
      <c r="H2585" s="626"/>
      <c r="I2585" s="626"/>
      <c r="J2585" s="626"/>
      <c r="K2585" s="627"/>
      <c r="L2585" s="677"/>
      <c r="M2585" s="626"/>
      <c r="N2585" s="626"/>
      <c r="O2585" s="626"/>
      <c r="P2585" s="626"/>
      <c r="Q2585" s="626"/>
      <c r="R2585" s="626"/>
      <c r="S2585" s="626"/>
      <c r="T2585" s="626"/>
      <c r="U2585" s="626"/>
      <c r="V2585" s="626"/>
      <c r="W2585" s="626"/>
      <c r="X2585" s="626"/>
      <c r="Y2585" s="626"/>
      <c r="Z2585" s="626"/>
      <c r="AA2585" s="626"/>
      <c r="AB2585" s="626"/>
      <c r="AC2585" s="626"/>
      <c r="AD2585" s="626"/>
      <c r="AE2585" s="626"/>
      <c r="AF2585" s="626"/>
    </row>
    <row r="2586" spans="1:32" x14ac:dyDescent="0.25">
      <c r="A2586" s="626"/>
      <c r="B2586" s="626"/>
      <c r="F2586" s="626"/>
      <c r="H2586" s="626"/>
      <c r="I2586" s="626"/>
      <c r="J2586" s="626"/>
      <c r="K2586" s="627"/>
      <c r="L2586" s="677"/>
      <c r="M2586" s="626"/>
      <c r="N2586" s="626"/>
      <c r="O2586" s="626"/>
      <c r="P2586" s="626"/>
      <c r="Q2586" s="626"/>
      <c r="R2586" s="626"/>
      <c r="S2586" s="626"/>
      <c r="T2586" s="626"/>
      <c r="U2586" s="626"/>
      <c r="V2586" s="626"/>
      <c r="W2586" s="626"/>
      <c r="X2586" s="626"/>
      <c r="Y2586" s="626"/>
      <c r="Z2586" s="626"/>
      <c r="AA2586" s="626"/>
      <c r="AB2586" s="626"/>
      <c r="AC2586" s="626"/>
      <c r="AD2586" s="626"/>
      <c r="AE2586" s="626"/>
      <c r="AF2586" s="626"/>
    </row>
    <row r="2587" spans="1:32" x14ac:dyDescent="0.25">
      <c r="A2587" s="626"/>
      <c r="B2587" s="626"/>
      <c r="F2587" s="626"/>
      <c r="H2587" s="626"/>
      <c r="I2587" s="626"/>
      <c r="J2587" s="626"/>
      <c r="K2587" s="627"/>
      <c r="L2587" s="677"/>
      <c r="M2587" s="626"/>
      <c r="N2587" s="626"/>
      <c r="O2587" s="626"/>
      <c r="P2587" s="626"/>
      <c r="Q2587" s="626"/>
      <c r="R2587" s="626"/>
      <c r="S2587" s="626"/>
      <c r="T2587" s="626"/>
      <c r="U2587" s="626"/>
      <c r="V2587" s="626"/>
      <c r="W2587" s="626"/>
      <c r="X2587" s="626"/>
      <c r="Y2587" s="626"/>
      <c r="Z2587" s="626"/>
      <c r="AA2587" s="626"/>
      <c r="AB2587" s="626"/>
      <c r="AC2587" s="626"/>
      <c r="AD2587" s="626"/>
      <c r="AE2587" s="626"/>
      <c r="AF2587" s="626"/>
    </row>
    <row r="2588" spans="1:32" x14ac:dyDescent="0.25">
      <c r="A2588" s="626"/>
      <c r="B2588" s="626"/>
      <c r="F2588" s="626"/>
      <c r="H2588" s="626"/>
      <c r="I2588" s="626"/>
      <c r="J2588" s="626"/>
      <c r="K2588" s="627"/>
      <c r="L2588" s="677"/>
      <c r="M2588" s="626"/>
      <c r="N2588" s="626"/>
      <c r="O2588" s="626"/>
      <c r="P2588" s="626"/>
      <c r="Q2588" s="626"/>
      <c r="R2588" s="626"/>
      <c r="S2588" s="626"/>
      <c r="T2588" s="626"/>
      <c r="U2588" s="626"/>
      <c r="V2588" s="626"/>
      <c r="W2588" s="626"/>
      <c r="X2588" s="626"/>
      <c r="Y2588" s="626"/>
      <c r="Z2588" s="626"/>
      <c r="AA2588" s="626"/>
      <c r="AB2588" s="626"/>
      <c r="AC2588" s="626"/>
      <c r="AD2588" s="626"/>
      <c r="AE2588" s="626"/>
      <c r="AF2588" s="626"/>
    </row>
    <row r="2589" spans="1:32" x14ac:dyDescent="0.25">
      <c r="A2589" s="626"/>
      <c r="B2589" s="626"/>
      <c r="F2589" s="626"/>
      <c r="H2589" s="626"/>
      <c r="I2589" s="626"/>
      <c r="J2589" s="626"/>
      <c r="K2589" s="627"/>
      <c r="L2589" s="677"/>
      <c r="M2589" s="626"/>
      <c r="N2589" s="626"/>
      <c r="O2589" s="626"/>
      <c r="P2589" s="626"/>
      <c r="Q2589" s="626"/>
      <c r="R2589" s="626"/>
      <c r="S2589" s="626"/>
      <c r="T2589" s="626"/>
      <c r="U2589" s="626"/>
      <c r="V2589" s="626"/>
      <c r="W2589" s="626"/>
      <c r="X2589" s="626"/>
      <c r="Y2589" s="626"/>
      <c r="Z2589" s="626"/>
      <c r="AA2589" s="626"/>
      <c r="AB2589" s="626"/>
      <c r="AC2589" s="626"/>
      <c r="AD2589" s="626"/>
      <c r="AE2589" s="626"/>
      <c r="AF2589" s="626"/>
    </row>
    <row r="2590" spans="1:32" x14ac:dyDescent="0.25">
      <c r="A2590" s="626"/>
      <c r="B2590" s="626"/>
      <c r="F2590" s="626"/>
      <c r="H2590" s="626"/>
      <c r="I2590" s="626"/>
      <c r="J2590" s="626"/>
      <c r="K2590" s="627"/>
      <c r="L2590" s="677"/>
      <c r="M2590" s="626"/>
      <c r="N2590" s="626"/>
      <c r="O2590" s="626"/>
      <c r="P2590" s="626"/>
      <c r="Q2590" s="626"/>
      <c r="R2590" s="626"/>
      <c r="S2590" s="626"/>
      <c r="T2590" s="626"/>
      <c r="U2590" s="626"/>
      <c r="V2590" s="626"/>
      <c r="W2590" s="626"/>
      <c r="X2590" s="626"/>
      <c r="Y2590" s="626"/>
      <c r="Z2590" s="626"/>
      <c r="AA2590" s="626"/>
      <c r="AB2590" s="626"/>
      <c r="AC2590" s="626"/>
      <c r="AD2590" s="626"/>
      <c r="AE2590" s="626"/>
      <c r="AF2590" s="626"/>
    </row>
    <row r="2591" spans="1:32" x14ac:dyDescent="0.25">
      <c r="A2591" s="626"/>
      <c r="B2591" s="626"/>
      <c r="F2591" s="626"/>
      <c r="H2591" s="626"/>
      <c r="I2591" s="626"/>
      <c r="J2591" s="626"/>
      <c r="K2591" s="627"/>
      <c r="L2591" s="677"/>
      <c r="M2591" s="626"/>
      <c r="N2591" s="626"/>
      <c r="O2591" s="626"/>
      <c r="P2591" s="626"/>
      <c r="Q2591" s="626"/>
      <c r="R2591" s="626"/>
      <c r="S2591" s="626"/>
      <c r="T2591" s="626"/>
      <c r="U2591" s="626"/>
      <c r="V2591" s="626"/>
      <c r="W2591" s="626"/>
      <c r="X2591" s="626"/>
      <c r="Y2591" s="626"/>
      <c r="Z2591" s="626"/>
      <c r="AA2591" s="626"/>
      <c r="AB2591" s="626"/>
      <c r="AC2591" s="626"/>
      <c r="AD2591" s="626"/>
      <c r="AE2591" s="626"/>
      <c r="AF2591" s="626"/>
    </row>
    <row r="2592" spans="1:32" x14ac:dyDescent="0.25">
      <c r="A2592" s="626"/>
      <c r="B2592" s="626"/>
      <c r="F2592" s="626"/>
      <c r="H2592" s="626"/>
      <c r="I2592" s="626"/>
      <c r="J2592" s="626"/>
      <c r="K2592" s="627"/>
      <c r="L2592" s="677"/>
      <c r="M2592" s="626"/>
      <c r="N2592" s="626"/>
      <c r="O2592" s="626"/>
      <c r="P2592" s="626"/>
      <c r="Q2592" s="626"/>
      <c r="R2592" s="626"/>
      <c r="S2592" s="626"/>
      <c r="T2592" s="626"/>
      <c r="U2592" s="626"/>
      <c r="V2592" s="626"/>
      <c r="W2592" s="626"/>
      <c r="X2592" s="626"/>
      <c r="Y2592" s="626"/>
      <c r="Z2592" s="626"/>
      <c r="AA2592" s="626"/>
      <c r="AB2592" s="626"/>
      <c r="AC2592" s="626"/>
      <c r="AD2592" s="626"/>
      <c r="AE2592" s="626"/>
      <c r="AF2592" s="626"/>
    </row>
    <row r="2593" spans="1:32" x14ac:dyDescent="0.25">
      <c r="A2593" s="626"/>
      <c r="B2593" s="626"/>
      <c r="F2593" s="626"/>
      <c r="H2593" s="626"/>
      <c r="I2593" s="626"/>
      <c r="J2593" s="626"/>
      <c r="K2593" s="627"/>
      <c r="L2593" s="677"/>
      <c r="M2593" s="626"/>
      <c r="N2593" s="626"/>
      <c r="O2593" s="626"/>
      <c r="P2593" s="626"/>
      <c r="Q2593" s="626"/>
      <c r="R2593" s="626"/>
      <c r="S2593" s="626"/>
      <c r="T2593" s="626"/>
      <c r="U2593" s="626"/>
      <c r="V2593" s="626"/>
      <c r="W2593" s="626"/>
      <c r="X2593" s="626"/>
      <c r="Y2593" s="626"/>
      <c r="Z2593" s="626"/>
      <c r="AA2593" s="626"/>
      <c r="AB2593" s="626"/>
      <c r="AC2593" s="626"/>
      <c r="AD2593" s="626"/>
      <c r="AE2593" s="626"/>
      <c r="AF2593" s="626"/>
    </row>
    <row r="2594" spans="1:32" x14ac:dyDescent="0.25">
      <c r="A2594" s="626"/>
      <c r="B2594" s="626"/>
      <c r="F2594" s="626"/>
      <c r="H2594" s="626"/>
      <c r="I2594" s="626"/>
      <c r="J2594" s="626"/>
      <c r="K2594" s="627"/>
      <c r="L2594" s="677"/>
      <c r="M2594" s="626"/>
      <c r="N2594" s="626"/>
      <c r="O2594" s="626"/>
      <c r="P2594" s="626"/>
      <c r="Q2594" s="626"/>
      <c r="R2594" s="626"/>
      <c r="S2594" s="626"/>
      <c r="T2594" s="626"/>
      <c r="U2594" s="626"/>
      <c r="V2594" s="626"/>
      <c r="W2594" s="626"/>
      <c r="X2594" s="626"/>
      <c r="Y2594" s="626"/>
      <c r="Z2594" s="626"/>
      <c r="AA2594" s="626"/>
      <c r="AB2594" s="626"/>
      <c r="AC2594" s="626"/>
      <c r="AD2594" s="626"/>
      <c r="AE2594" s="626"/>
      <c r="AF2594" s="626"/>
    </row>
    <row r="2595" spans="1:32" x14ac:dyDescent="0.25">
      <c r="A2595" s="626"/>
      <c r="B2595" s="626"/>
      <c r="F2595" s="626"/>
      <c r="H2595" s="626"/>
      <c r="I2595" s="626"/>
      <c r="J2595" s="626"/>
      <c r="K2595" s="627"/>
      <c r="L2595" s="677"/>
      <c r="M2595" s="626"/>
      <c r="N2595" s="626"/>
      <c r="O2595" s="626"/>
      <c r="P2595" s="626"/>
      <c r="Q2595" s="626"/>
      <c r="R2595" s="626"/>
      <c r="S2595" s="626"/>
      <c r="T2595" s="626"/>
      <c r="U2595" s="626"/>
      <c r="V2595" s="626"/>
      <c r="W2595" s="626"/>
      <c r="X2595" s="626"/>
      <c r="Y2595" s="626"/>
      <c r="Z2595" s="626"/>
      <c r="AA2595" s="626"/>
      <c r="AB2595" s="626"/>
      <c r="AC2595" s="626"/>
      <c r="AD2595" s="626"/>
      <c r="AE2595" s="626"/>
      <c r="AF2595" s="626"/>
    </row>
    <row r="2596" spans="1:32" x14ac:dyDescent="0.25">
      <c r="A2596" s="626"/>
      <c r="B2596" s="626"/>
      <c r="F2596" s="626"/>
      <c r="H2596" s="626"/>
      <c r="I2596" s="626"/>
      <c r="J2596" s="626"/>
      <c r="K2596" s="627"/>
      <c r="L2596" s="677"/>
      <c r="M2596" s="626"/>
      <c r="N2596" s="626"/>
      <c r="O2596" s="626"/>
      <c r="P2596" s="626"/>
      <c r="Q2596" s="626"/>
      <c r="R2596" s="626"/>
      <c r="S2596" s="626"/>
      <c r="T2596" s="626"/>
      <c r="U2596" s="626"/>
      <c r="V2596" s="626"/>
      <c r="W2596" s="626"/>
      <c r="X2596" s="626"/>
      <c r="Y2596" s="626"/>
      <c r="Z2596" s="626"/>
      <c r="AA2596" s="626"/>
      <c r="AB2596" s="626"/>
      <c r="AC2596" s="626"/>
      <c r="AD2596" s="626"/>
      <c r="AE2596" s="626"/>
      <c r="AF2596" s="626"/>
    </row>
    <row r="2597" spans="1:32" x14ac:dyDescent="0.25">
      <c r="A2597" s="626"/>
      <c r="B2597" s="626"/>
      <c r="F2597" s="626"/>
      <c r="H2597" s="626"/>
      <c r="I2597" s="626"/>
      <c r="J2597" s="626"/>
      <c r="K2597" s="627"/>
      <c r="L2597" s="677"/>
      <c r="M2597" s="626"/>
      <c r="N2597" s="626"/>
      <c r="O2597" s="626"/>
      <c r="P2597" s="626"/>
      <c r="Q2597" s="626"/>
      <c r="R2597" s="626"/>
      <c r="S2597" s="626"/>
      <c r="T2597" s="626"/>
      <c r="U2597" s="626"/>
      <c r="V2597" s="626"/>
      <c r="W2597" s="626"/>
      <c r="X2597" s="626"/>
      <c r="Y2597" s="626"/>
      <c r="Z2597" s="626"/>
      <c r="AA2597" s="626"/>
      <c r="AB2597" s="626"/>
      <c r="AC2597" s="626"/>
      <c r="AD2597" s="626"/>
      <c r="AE2597" s="626"/>
      <c r="AF2597" s="626"/>
    </row>
    <row r="2598" spans="1:32" x14ac:dyDescent="0.25">
      <c r="A2598" s="626"/>
      <c r="B2598" s="626"/>
      <c r="F2598" s="626"/>
      <c r="H2598" s="626"/>
      <c r="I2598" s="626"/>
      <c r="J2598" s="626"/>
      <c r="K2598" s="627"/>
      <c r="L2598" s="677"/>
      <c r="M2598" s="626"/>
      <c r="N2598" s="626"/>
      <c r="O2598" s="626"/>
      <c r="P2598" s="626"/>
      <c r="Q2598" s="626"/>
      <c r="R2598" s="626"/>
      <c r="S2598" s="626"/>
      <c r="T2598" s="626"/>
      <c r="U2598" s="626"/>
      <c r="V2598" s="626"/>
      <c r="W2598" s="626"/>
      <c r="X2598" s="626"/>
      <c r="Y2598" s="626"/>
      <c r="Z2598" s="626"/>
      <c r="AA2598" s="626"/>
      <c r="AB2598" s="626"/>
      <c r="AC2598" s="626"/>
      <c r="AD2598" s="626"/>
      <c r="AE2598" s="626"/>
      <c r="AF2598" s="626"/>
    </row>
    <row r="2599" spans="1:32" x14ac:dyDescent="0.25">
      <c r="A2599" s="626"/>
      <c r="B2599" s="626"/>
      <c r="F2599" s="626"/>
      <c r="H2599" s="626"/>
      <c r="I2599" s="626"/>
      <c r="J2599" s="626"/>
      <c r="K2599" s="627"/>
      <c r="L2599" s="677"/>
      <c r="M2599" s="626"/>
      <c r="N2599" s="626"/>
      <c r="O2599" s="626"/>
      <c r="P2599" s="626"/>
      <c r="Q2599" s="626"/>
      <c r="R2599" s="626"/>
      <c r="S2599" s="626"/>
      <c r="T2599" s="626"/>
      <c r="U2599" s="626"/>
      <c r="V2599" s="626"/>
      <c r="W2599" s="626"/>
      <c r="X2599" s="626"/>
      <c r="Y2599" s="626"/>
      <c r="Z2599" s="626"/>
      <c r="AA2599" s="626"/>
      <c r="AB2599" s="626"/>
      <c r="AC2599" s="626"/>
      <c r="AD2599" s="626"/>
      <c r="AE2599" s="626"/>
      <c r="AF2599" s="626"/>
    </row>
    <row r="2600" spans="1:32" x14ac:dyDescent="0.25">
      <c r="A2600" s="626"/>
      <c r="B2600" s="626"/>
      <c r="F2600" s="626"/>
      <c r="H2600" s="626"/>
      <c r="I2600" s="626"/>
      <c r="J2600" s="626"/>
      <c r="K2600" s="627"/>
      <c r="L2600" s="677"/>
      <c r="M2600" s="626"/>
      <c r="N2600" s="626"/>
      <c r="O2600" s="626"/>
      <c r="P2600" s="626"/>
      <c r="Q2600" s="626"/>
      <c r="R2600" s="626"/>
      <c r="S2600" s="626"/>
      <c r="T2600" s="626"/>
      <c r="U2600" s="626"/>
      <c r="V2600" s="626"/>
      <c r="W2600" s="626"/>
      <c r="X2600" s="626"/>
      <c r="Y2600" s="626"/>
      <c r="Z2600" s="626"/>
      <c r="AA2600" s="626"/>
      <c r="AB2600" s="626"/>
      <c r="AC2600" s="626"/>
      <c r="AD2600" s="626"/>
      <c r="AE2600" s="626"/>
      <c r="AF2600" s="626"/>
    </row>
    <row r="2601" spans="1:32" x14ac:dyDescent="0.25">
      <c r="A2601" s="626"/>
      <c r="B2601" s="626"/>
      <c r="F2601" s="626"/>
      <c r="H2601" s="626"/>
      <c r="I2601" s="626"/>
      <c r="J2601" s="626"/>
      <c r="K2601" s="627"/>
      <c r="L2601" s="677"/>
      <c r="M2601" s="626"/>
      <c r="N2601" s="626"/>
      <c r="O2601" s="626"/>
      <c r="P2601" s="626"/>
      <c r="Q2601" s="626"/>
      <c r="R2601" s="626"/>
      <c r="S2601" s="626"/>
      <c r="T2601" s="626"/>
      <c r="U2601" s="626"/>
      <c r="V2601" s="626"/>
      <c r="W2601" s="626"/>
      <c r="X2601" s="626"/>
      <c r="Y2601" s="626"/>
      <c r="Z2601" s="626"/>
      <c r="AA2601" s="626"/>
      <c r="AB2601" s="626"/>
      <c r="AC2601" s="626"/>
      <c r="AD2601" s="626"/>
      <c r="AE2601" s="626"/>
      <c r="AF2601" s="626"/>
    </row>
    <row r="2602" spans="1:32" x14ac:dyDescent="0.25">
      <c r="A2602" s="626"/>
      <c r="B2602" s="626"/>
      <c r="F2602" s="626"/>
      <c r="H2602" s="626"/>
      <c r="I2602" s="626"/>
      <c r="J2602" s="626"/>
      <c r="K2602" s="627"/>
      <c r="L2602" s="677"/>
      <c r="M2602" s="626"/>
      <c r="N2602" s="626"/>
      <c r="O2602" s="626"/>
      <c r="P2602" s="626"/>
      <c r="Q2602" s="626"/>
      <c r="R2602" s="626"/>
      <c r="S2602" s="626"/>
      <c r="T2602" s="626"/>
      <c r="U2602" s="626"/>
      <c r="V2602" s="626"/>
      <c r="W2602" s="626"/>
      <c r="X2602" s="626"/>
      <c r="Y2602" s="626"/>
      <c r="Z2602" s="626"/>
      <c r="AA2602" s="626"/>
      <c r="AB2602" s="626"/>
      <c r="AC2602" s="626"/>
      <c r="AD2602" s="626"/>
      <c r="AE2602" s="626"/>
      <c r="AF2602" s="626"/>
    </row>
    <row r="2603" spans="1:32" x14ac:dyDescent="0.25">
      <c r="A2603" s="626"/>
      <c r="B2603" s="626"/>
      <c r="F2603" s="626"/>
      <c r="H2603" s="626"/>
      <c r="I2603" s="626"/>
      <c r="J2603" s="626"/>
      <c r="K2603" s="627"/>
      <c r="L2603" s="677"/>
      <c r="M2603" s="626"/>
      <c r="N2603" s="626"/>
      <c r="O2603" s="626"/>
      <c r="P2603" s="626"/>
      <c r="Q2603" s="626"/>
      <c r="R2603" s="626"/>
      <c r="S2603" s="626"/>
      <c r="T2603" s="626"/>
      <c r="U2603" s="626"/>
      <c r="V2603" s="626"/>
      <c r="W2603" s="626"/>
      <c r="X2603" s="626"/>
      <c r="Y2603" s="626"/>
      <c r="Z2603" s="626"/>
      <c r="AA2603" s="626"/>
      <c r="AB2603" s="626"/>
      <c r="AC2603" s="626"/>
      <c r="AD2603" s="626"/>
      <c r="AE2603" s="626"/>
      <c r="AF2603" s="626"/>
    </row>
    <row r="2604" spans="1:32" x14ac:dyDescent="0.25">
      <c r="A2604" s="626"/>
      <c r="B2604" s="626"/>
      <c r="F2604" s="626"/>
      <c r="H2604" s="626"/>
      <c r="I2604" s="626"/>
      <c r="J2604" s="626"/>
      <c r="K2604" s="627"/>
      <c r="L2604" s="677"/>
      <c r="M2604" s="626"/>
      <c r="N2604" s="626"/>
      <c r="O2604" s="626"/>
      <c r="P2604" s="626"/>
      <c r="Q2604" s="626"/>
      <c r="R2604" s="626"/>
      <c r="S2604" s="626"/>
      <c r="T2604" s="626"/>
      <c r="U2604" s="626"/>
      <c r="V2604" s="626"/>
      <c r="W2604" s="626"/>
      <c r="X2604" s="626"/>
      <c r="Y2604" s="626"/>
      <c r="Z2604" s="626"/>
      <c r="AA2604" s="626"/>
      <c r="AB2604" s="626"/>
      <c r="AC2604" s="626"/>
      <c r="AD2604" s="626"/>
      <c r="AE2604" s="626"/>
      <c r="AF2604" s="626"/>
    </row>
    <row r="2605" spans="1:32" x14ac:dyDescent="0.25">
      <c r="A2605" s="626"/>
      <c r="B2605" s="626"/>
      <c r="F2605" s="626"/>
      <c r="H2605" s="626"/>
      <c r="I2605" s="626"/>
      <c r="J2605" s="626"/>
      <c r="K2605" s="627"/>
      <c r="L2605" s="677"/>
      <c r="M2605" s="626"/>
      <c r="N2605" s="626"/>
      <c r="O2605" s="626"/>
      <c r="P2605" s="626"/>
      <c r="Q2605" s="626"/>
      <c r="R2605" s="626"/>
      <c r="S2605" s="626"/>
      <c r="T2605" s="626"/>
      <c r="U2605" s="626"/>
      <c r="V2605" s="626"/>
      <c r="W2605" s="626"/>
      <c r="X2605" s="626"/>
      <c r="Y2605" s="626"/>
      <c r="Z2605" s="626"/>
      <c r="AA2605" s="626"/>
      <c r="AB2605" s="626"/>
      <c r="AC2605" s="626"/>
      <c r="AD2605" s="626"/>
      <c r="AE2605" s="626"/>
      <c r="AF2605" s="626"/>
    </row>
    <row r="2606" spans="1:32" x14ac:dyDescent="0.25">
      <c r="A2606" s="626"/>
      <c r="B2606" s="626"/>
      <c r="F2606" s="626"/>
      <c r="H2606" s="626"/>
      <c r="I2606" s="626"/>
      <c r="J2606" s="626"/>
      <c r="K2606" s="627"/>
      <c r="L2606" s="677"/>
      <c r="M2606" s="626"/>
      <c r="N2606" s="626"/>
      <c r="O2606" s="626"/>
      <c r="P2606" s="626"/>
      <c r="Q2606" s="626"/>
      <c r="R2606" s="626"/>
      <c r="S2606" s="626"/>
      <c r="T2606" s="626"/>
      <c r="U2606" s="626"/>
      <c r="V2606" s="626"/>
      <c r="W2606" s="626"/>
      <c r="X2606" s="626"/>
      <c r="Y2606" s="626"/>
      <c r="Z2606" s="626"/>
      <c r="AA2606" s="626"/>
      <c r="AB2606" s="626"/>
      <c r="AC2606" s="626"/>
      <c r="AD2606" s="626"/>
      <c r="AE2606" s="626"/>
      <c r="AF2606" s="626"/>
    </row>
    <row r="2607" spans="1:32" x14ac:dyDescent="0.25">
      <c r="A2607" s="626"/>
      <c r="B2607" s="626"/>
      <c r="F2607" s="626"/>
      <c r="H2607" s="626"/>
      <c r="I2607" s="626"/>
      <c r="J2607" s="626"/>
      <c r="K2607" s="627"/>
      <c r="L2607" s="677"/>
      <c r="M2607" s="626"/>
      <c r="N2607" s="626"/>
      <c r="O2607" s="626"/>
      <c r="P2607" s="626"/>
      <c r="Q2607" s="626"/>
      <c r="R2607" s="626"/>
      <c r="S2607" s="626"/>
      <c r="T2607" s="626"/>
      <c r="U2607" s="626"/>
      <c r="V2607" s="626"/>
      <c r="W2607" s="626"/>
      <c r="X2607" s="626"/>
      <c r="Y2607" s="626"/>
      <c r="Z2607" s="626"/>
      <c r="AA2607" s="626"/>
      <c r="AB2607" s="626"/>
      <c r="AC2607" s="626"/>
      <c r="AD2607" s="626"/>
      <c r="AE2607" s="626"/>
      <c r="AF2607" s="626"/>
    </row>
    <row r="2608" spans="1:32" x14ac:dyDescent="0.25">
      <c r="A2608" s="626"/>
      <c r="B2608" s="626"/>
      <c r="F2608" s="626"/>
      <c r="H2608" s="626"/>
      <c r="I2608" s="626"/>
      <c r="J2608" s="626"/>
      <c r="K2608" s="627"/>
      <c r="L2608" s="677"/>
      <c r="M2608" s="626"/>
      <c r="N2608" s="626"/>
      <c r="O2608" s="626"/>
      <c r="P2608" s="626"/>
      <c r="Q2608" s="626"/>
      <c r="R2608" s="626"/>
      <c r="S2608" s="626"/>
      <c r="T2608" s="626"/>
      <c r="U2608" s="626"/>
      <c r="V2608" s="626"/>
      <c r="W2608" s="626"/>
      <c r="X2608" s="626"/>
      <c r="Y2608" s="626"/>
      <c r="Z2608" s="626"/>
      <c r="AA2608" s="626"/>
      <c r="AB2608" s="626"/>
      <c r="AC2608" s="626"/>
      <c r="AD2608" s="626"/>
      <c r="AE2608" s="626"/>
      <c r="AF2608" s="626"/>
    </row>
    <row r="2609" spans="1:32" x14ac:dyDescent="0.25">
      <c r="A2609" s="626"/>
      <c r="B2609" s="626"/>
      <c r="F2609" s="626"/>
      <c r="H2609" s="626"/>
      <c r="I2609" s="626"/>
      <c r="J2609" s="626"/>
      <c r="K2609" s="627"/>
      <c r="L2609" s="677"/>
      <c r="M2609" s="626"/>
      <c r="N2609" s="626"/>
      <c r="O2609" s="626"/>
      <c r="P2609" s="626"/>
      <c r="Q2609" s="626"/>
      <c r="R2609" s="626"/>
      <c r="S2609" s="626"/>
      <c r="T2609" s="626"/>
      <c r="U2609" s="626"/>
      <c r="V2609" s="626"/>
      <c r="W2609" s="626"/>
      <c r="X2609" s="626"/>
      <c r="Y2609" s="626"/>
      <c r="Z2609" s="626"/>
      <c r="AA2609" s="626"/>
      <c r="AB2609" s="626"/>
      <c r="AC2609" s="626"/>
      <c r="AD2609" s="626"/>
      <c r="AE2609" s="626"/>
      <c r="AF2609" s="626"/>
    </row>
    <row r="2610" spans="1:32" x14ac:dyDescent="0.25">
      <c r="A2610" s="626"/>
      <c r="B2610" s="626"/>
      <c r="F2610" s="626"/>
      <c r="H2610" s="626"/>
      <c r="I2610" s="626"/>
      <c r="J2610" s="626"/>
      <c r="K2610" s="627"/>
      <c r="L2610" s="677"/>
      <c r="M2610" s="626"/>
      <c r="N2610" s="626"/>
      <c r="O2610" s="626"/>
      <c r="P2610" s="626"/>
      <c r="Q2610" s="626"/>
      <c r="R2610" s="626"/>
      <c r="S2610" s="626"/>
      <c r="T2610" s="626"/>
      <c r="U2610" s="626"/>
      <c r="V2610" s="626"/>
      <c r="W2610" s="626"/>
      <c r="X2610" s="626"/>
      <c r="Y2610" s="626"/>
      <c r="Z2610" s="626"/>
      <c r="AA2610" s="626"/>
      <c r="AB2610" s="626"/>
      <c r="AC2610" s="626"/>
      <c r="AD2610" s="626"/>
      <c r="AE2610" s="626"/>
      <c r="AF2610" s="626"/>
    </row>
    <row r="2611" spans="1:32" x14ac:dyDescent="0.25">
      <c r="A2611" s="626"/>
      <c r="B2611" s="626"/>
      <c r="F2611" s="626"/>
      <c r="H2611" s="626"/>
      <c r="I2611" s="626"/>
      <c r="J2611" s="626"/>
      <c r="K2611" s="627"/>
      <c r="L2611" s="677"/>
      <c r="M2611" s="626"/>
      <c r="N2611" s="626"/>
      <c r="O2611" s="626"/>
      <c r="P2611" s="626"/>
      <c r="Q2611" s="626"/>
      <c r="R2611" s="626"/>
      <c r="S2611" s="626"/>
      <c r="T2611" s="626"/>
      <c r="U2611" s="626"/>
      <c r="V2611" s="626"/>
      <c r="W2611" s="626"/>
      <c r="X2611" s="626"/>
      <c r="Y2611" s="626"/>
      <c r="Z2611" s="626"/>
      <c r="AA2611" s="626"/>
      <c r="AB2611" s="626"/>
      <c r="AC2611" s="626"/>
      <c r="AD2611" s="626"/>
      <c r="AE2611" s="626"/>
      <c r="AF2611" s="626"/>
    </row>
    <row r="2612" spans="1:32" x14ac:dyDescent="0.25">
      <c r="A2612" s="626"/>
      <c r="B2612" s="626"/>
      <c r="F2612" s="626"/>
      <c r="H2612" s="626"/>
      <c r="I2612" s="626"/>
      <c r="J2612" s="626"/>
      <c r="K2612" s="627"/>
      <c r="L2612" s="677"/>
      <c r="M2612" s="626"/>
      <c r="N2612" s="626"/>
      <c r="O2612" s="626"/>
      <c r="P2612" s="626"/>
      <c r="Q2612" s="626"/>
      <c r="R2612" s="626"/>
      <c r="S2612" s="626"/>
      <c r="T2612" s="626"/>
      <c r="U2612" s="626"/>
      <c r="V2612" s="626"/>
      <c r="W2612" s="626"/>
      <c r="X2612" s="626"/>
      <c r="Y2612" s="626"/>
      <c r="Z2612" s="626"/>
      <c r="AA2612" s="626"/>
      <c r="AB2612" s="626"/>
      <c r="AC2612" s="626"/>
      <c r="AD2612" s="626"/>
      <c r="AE2612" s="626"/>
      <c r="AF2612" s="626"/>
    </row>
    <row r="2613" spans="1:32" x14ac:dyDescent="0.25">
      <c r="A2613" s="626"/>
      <c r="B2613" s="626"/>
      <c r="F2613" s="626"/>
      <c r="H2613" s="626"/>
      <c r="I2613" s="626"/>
      <c r="J2613" s="626"/>
      <c r="K2613" s="627"/>
      <c r="L2613" s="677"/>
      <c r="M2613" s="626"/>
      <c r="N2613" s="626"/>
      <c r="O2613" s="626"/>
      <c r="P2613" s="626"/>
      <c r="Q2613" s="626"/>
      <c r="R2613" s="626"/>
      <c r="S2613" s="626"/>
      <c r="T2613" s="626"/>
      <c r="U2613" s="626"/>
      <c r="V2613" s="626"/>
      <c r="W2613" s="626"/>
      <c r="X2613" s="626"/>
      <c r="Y2613" s="626"/>
      <c r="Z2613" s="626"/>
      <c r="AA2613" s="626"/>
      <c r="AB2613" s="626"/>
      <c r="AC2613" s="626"/>
      <c r="AD2613" s="626"/>
      <c r="AE2613" s="626"/>
      <c r="AF2613" s="626"/>
    </row>
    <row r="2614" spans="1:32" x14ac:dyDescent="0.25">
      <c r="A2614" s="626"/>
      <c r="B2614" s="626"/>
      <c r="F2614" s="626"/>
      <c r="H2614" s="626"/>
      <c r="I2614" s="626"/>
      <c r="J2614" s="626"/>
      <c r="K2614" s="627"/>
      <c r="L2614" s="677"/>
      <c r="M2614" s="626"/>
      <c r="N2614" s="626"/>
      <c r="O2614" s="626"/>
      <c r="P2614" s="626"/>
      <c r="Q2614" s="626"/>
      <c r="R2614" s="626"/>
      <c r="S2614" s="626"/>
      <c r="T2614" s="626"/>
      <c r="U2614" s="626"/>
      <c r="V2614" s="626"/>
      <c r="W2614" s="626"/>
      <c r="X2614" s="626"/>
      <c r="Y2614" s="626"/>
      <c r="Z2614" s="626"/>
      <c r="AA2614" s="626"/>
      <c r="AB2614" s="626"/>
      <c r="AC2614" s="626"/>
      <c r="AD2614" s="626"/>
      <c r="AE2614" s="626"/>
      <c r="AF2614" s="626"/>
    </row>
    <row r="2615" spans="1:32" x14ac:dyDescent="0.25">
      <c r="A2615" s="626"/>
      <c r="B2615" s="626"/>
      <c r="F2615" s="626"/>
      <c r="H2615" s="626"/>
      <c r="I2615" s="626"/>
      <c r="J2615" s="626"/>
      <c r="K2615" s="627"/>
      <c r="L2615" s="677"/>
      <c r="M2615" s="626"/>
      <c r="N2615" s="626"/>
      <c r="O2615" s="626"/>
      <c r="P2615" s="626"/>
      <c r="Q2615" s="626"/>
      <c r="R2615" s="626"/>
      <c r="S2615" s="626"/>
      <c r="T2615" s="626"/>
      <c r="U2615" s="626"/>
      <c r="V2615" s="626"/>
      <c r="W2615" s="626"/>
      <c r="X2615" s="626"/>
      <c r="Y2615" s="626"/>
      <c r="Z2615" s="626"/>
      <c r="AA2615" s="626"/>
      <c r="AB2615" s="626"/>
      <c r="AC2615" s="626"/>
      <c r="AD2615" s="626"/>
      <c r="AE2615" s="626"/>
      <c r="AF2615" s="626"/>
    </row>
    <row r="2616" spans="1:32" x14ac:dyDescent="0.25">
      <c r="A2616" s="626"/>
      <c r="B2616" s="626"/>
      <c r="F2616" s="626"/>
      <c r="H2616" s="626"/>
      <c r="I2616" s="626"/>
      <c r="J2616" s="626"/>
      <c r="K2616" s="627"/>
      <c r="L2616" s="677"/>
      <c r="M2616" s="626"/>
      <c r="N2616" s="626"/>
      <c r="O2616" s="626"/>
      <c r="P2616" s="626"/>
      <c r="Q2616" s="626"/>
      <c r="R2616" s="626"/>
      <c r="S2616" s="626"/>
      <c r="T2616" s="626"/>
      <c r="U2616" s="626"/>
      <c r="V2616" s="626"/>
      <c r="W2616" s="626"/>
      <c r="X2616" s="626"/>
      <c r="Y2616" s="626"/>
      <c r="Z2616" s="626"/>
      <c r="AA2616" s="626"/>
      <c r="AB2616" s="626"/>
      <c r="AC2616" s="626"/>
      <c r="AD2616" s="626"/>
      <c r="AE2616" s="626"/>
      <c r="AF2616" s="626"/>
    </row>
    <row r="2617" spans="1:32" x14ac:dyDescent="0.25">
      <c r="A2617" s="626"/>
      <c r="B2617" s="626"/>
      <c r="F2617" s="626"/>
      <c r="H2617" s="626"/>
      <c r="I2617" s="626"/>
      <c r="J2617" s="626"/>
      <c r="K2617" s="627"/>
      <c r="L2617" s="677"/>
      <c r="M2617" s="626"/>
      <c r="N2617" s="626"/>
      <c r="O2617" s="626"/>
      <c r="P2617" s="626"/>
      <c r="Q2617" s="626"/>
      <c r="R2617" s="626"/>
      <c r="S2617" s="626"/>
      <c r="T2617" s="626"/>
      <c r="U2617" s="626"/>
      <c r="V2617" s="626"/>
      <c r="W2617" s="626"/>
      <c r="X2617" s="626"/>
      <c r="Y2617" s="626"/>
      <c r="Z2617" s="626"/>
      <c r="AA2617" s="626"/>
      <c r="AB2617" s="626"/>
      <c r="AC2617" s="626"/>
      <c r="AD2617" s="626"/>
      <c r="AE2617" s="626"/>
      <c r="AF2617" s="626"/>
    </row>
    <row r="2618" spans="1:32" x14ac:dyDescent="0.25">
      <c r="A2618" s="626"/>
      <c r="B2618" s="626"/>
      <c r="F2618" s="626"/>
      <c r="H2618" s="626"/>
      <c r="I2618" s="626"/>
      <c r="J2618" s="626"/>
      <c r="K2618" s="627"/>
      <c r="L2618" s="677"/>
      <c r="M2618" s="626"/>
      <c r="N2618" s="626"/>
      <c r="O2618" s="626"/>
      <c r="P2618" s="626"/>
      <c r="Q2618" s="626"/>
      <c r="R2618" s="626"/>
      <c r="S2618" s="626"/>
      <c r="T2618" s="626"/>
      <c r="U2618" s="626"/>
      <c r="V2618" s="626"/>
      <c r="W2618" s="626"/>
      <c r="X2618" s="626"/>
      <c r="Y2618" s="626"/>
      <c r="Z2618" s="626"/>
      <c r="AA2618" s="626"/>
      <c r="AB2618" s="626"/>
      <c r="AC2618" s="626"/>
      <c r="AD2618" s="626"/>
      <c r="AE2618" s="626"/>
      <c r="AF2618" s="626"/>
    </row>
    <row r="2619" spans="1:32" x14ac:dyDescent="0.25">
      <c r="A2619" s="626"/>
      <c r="B2619" s="626"/>
      <c r="F2619" s="626"/>
      <c r="H2619" s="626"/>
      <c r="I2619" s="626"/>
      <c r="J2619" s="626"/>
      <c r="K2619" s="627"/>
      <c r="L2619" s="677"/>
      <c r="M2619" s="626"/>
      <c r="N2619" s="626"/>
      <c r="O2619" s="626"/>
      <c r="P2619" s="626"/>
      <c r="Q2619" s="626"/>
      <c r="R2619" s="626"/>
      <c r="S2619" s="626"/>
      <c r="T2619" s="626"/>
      <c r="U2619" s="626"/>
      <c r="V2619" s="626"/>
      <c r="W2619" s="626"/>
      <c r="X2619" s="626"/>
      <c r="Y2619" s="626"/>
      <c r="Z2619" s="626"/>
      <c r="AA2619" s="626"/>
      <c r="AB2619" s="626"/>
      <c r="AC2619" s="626"/>
      <c r="AD2619" s="626"/>
      <c r="AE2619" s="626"/>
      <c r="AF2619" s="626"/>
    </row>
    <row r="2620" spans="1:32" x14ac:dyDescent="0.25">
      <c r="A2620" s="626"/>
      <c r="B2620" s="626"/>
      <c r="F2620" s="626"/>
      <c r="H2620" s="626"/>
      <c r="I2620" s="626"/>
      <c r="J2620" s="626"/>
      <c r="K2620" s="627"/>
      <c r="L2620" s="677"/>
      <c r="M2620" s="626"/>
      <c r="N2620" s="626"/>
      <c r="O2620" s="626"/>
      <c r="P2620" s="626"/>
      <c r="Q2620" s="626"/>
      <c r="R2620" s="626"/>
      <c r="S2620" s="626"/>
      <c r="T2620" s="626"/>
      <c r="U2620" s="626"/>
      <c r="V2620" s="626"/>
      <c r="W2620" s="626"/>
      <c r="X2620" s="626"/>
      <c r="Y2620" s="626"/>
      <c r="Z2620" s="626"/>
      <c r="AA2620" s="626"/>
      <c r="AB2620" s="626"/>
      <c r="AC2620" s="626"/>
      <c r="AD2620" s="626"/>
      <c r="AE2620" s="626"/>
      <c r="AF2620" s="626"/>
    </row>
    <row r="2621" spans="1:32" x14ac:dyDescent="0.25">
      <c r="A2621" s="626"/>
      <c r="B2621" s="626"/>
      <c r="F2621" s="626"/>
      <c r="H2621" s="626"/>
      <c r="I2621" s="626"/>
      <c r="J2621" s="626"/>
      <c r="K2621" s="627"/>
      <c r="L2621" s="677"/>
      <c r="M2621" s="626"/>
      <c r="N2621" s="626"/>
      <c r="O2621" s="626"/>
      <c r="P2621" s="626"/>
      <c r="Q2621" s="626"/>
      <c r="R2621" s="626"/>
      <c r="S2621" s="626"/>
      <c r="T2621" s="626"/>
      <c r="U2621" s="626"/>
      <c r="V2621" s="626"/>
      <c r="W2621" s="626"/>
      <c r="X2621" s="626"/>
      <c r="Y2621" s="626"/>
      <c r="Z2621" s="626"/>
      <c r="AA2621" s="626"/>
      <c r="AB2621" s="626"/>
      <c r="AC2621" s="626"/>
      <c r="AD2621" s="626"/>
      <c r="AE2621" s="626"/>
      <c r="AF2621" s="626"/>
    </row>
    <row r="2622" spans="1:32" x14ac:dyDescent="0.25">
      <c r="A2622" s="626"/>
      <c r="B2622" s="626"/>
      <c r="F2622" s="626"/>
      <c r="H2622" s="626"/>
      <c r="I2622" s="626"/>
      <c r="J2622" s="626"/>
      <c r="K2622" s="627"/>
      <c r="L2622" s="677"/>
      <c r="M2622" s="626"/>
      <c r="N2622" s="626"/>
      <c r="O2622" s="626"/>
      <c r="P2622" s="626"/>
      <c r="Q2622" s="626"/>
      <c r="R2622" s="626"/>
      <c r="S2622" s="626"/>
      <c r="T2622" s="626"/>
      <c r="U2622" s="626"/>
      <c r="V2622" s="626"/>
      <c r="W2622" s="626"/>
      <c r="X2622" s="626"/>
      <c r="Y2622" s="626"/>
      <c r="Z2622" s="626"/>
      <c r="AA2622" s="626"/>
      <c r="AB2622" s="626"/>
      <c r="AC2622" s="626"/>
      <c r="AD2622" s="626"/>
      <c r="AE2622" s="626"/>
      <c r="AF2622" s="626"/>
    </row>
    <row r="2623" spans="1:32" x14ac:dyDescent="0.25">
      <c r="A2623" s="626"/>
      <c r="B2623" s="626"/>
      <c r="F2623" s="626"/>
      <c r="H2623" s="626"/>
      <c r="I2623" s="626"/>
      <c r="J2623" s="626"/>
      <c r="K2623" s="627"/>
      <c r="L2623" s="677"/>
      <c r="M2623" s="626"/>
      <c r="N2623" s="626"/>
      <c r="O2623" s="626"/>
      <c r="P2623" s="626"/>
      <c r="Q2623" s="626"/>
      <c r="R2623" s="626"/>
      <c r="S2623" s="626"/>
      <c r="T2623" s="626"/>
      <c r="U2623" s="626"/>
      <c r="V2623" s="626"/>
      <c r="W2623" s="626"/>
      <c r="X2623" s="626"/>
      <c r="Y2623" s="626"/>
      <c r="Z2623" s="626"/>
      <c r="AA2623" s="626"/>
      <c r="AB2623" s="626"/>
      <c r="AC2623" s="626"/>
      <c r="AD2623" s="626"/>
      <c r="AE2623" s="626"/>
      <c r="AF2623" s="626"/>
    </row>
    <row r="2624" spans="1:32" x14ac:dyDescent="0.25">
      <c r="A2624" s="626"/>
      <c r="B2624" s="626"/>
      <c r="F2624" s="626"/>
      <c r="H2624" s="626"/>
      <c r="I2624" s="626"/>
      <c r="J2624" s="626"/>
      <c r="K2624" s="627"/>
      <c r="L2624" s="677"/>
      <c r="M2624" s="626"/>
      <c r="N2624" s="626"/>
      <c r="O2624" s="626"/>
      <c r="P2624" s="626"/>
      <c r="Q2624" s="626"/>
      <c r="R2624" s="626"/>
      <c r="S2624" s="626"/>
      <c r="T2624" s="626"/>
      <c r="U2624" s="626"/>
      <c r="V2624" s="626"/>
      <c r="W2624" s="626"/>
      <c r="X2624" s="626"/>
      <c r="Y2624" s="626"/>
      <c r="Z2624" s="626"/>
      <c r="AA2624" s="626"/>
      <c r="AB2624" s="626"/>
      <c r="AC2624" s="626"/>
      <c r="AD2624" s="626"/>
      <c r="AE2624" s="626"/>
      <c r="AF2624" s="626"/>
    </row>
    <row r="2625" spans="1:32" x14ac:dyDescent="0.25">
      <c r="A2625" s="626"/>
      <c r="B2625" s="626"/>
      <c r="F2625" s="626"/>
      <c r="H2625" s="626"/>
      <c r="I2625" s="626"/>
      <c r="J2625" s="626"/>
      <c r="K2625" s="627"/>
      <c r="L2625" s="677"/>
      <c r="M2625" s="626"/>
      <c r="N2625" s="626"/>
      <c r="O2625" s="626"/>
      <c r="P2625" s="626"/>
      <c r="Q2625" s="626"/>
      <c r="R2625" s="626"/>
      <c r="S2625" s="626"/>
      <c r="T2625" s="626"/>
      <c r="U2625" s="626"/>
      <c r="V2625" s="626"/>
      <c r="W2625" s="626"/>
      <c r="X2625" s="626"/>
      <c r="Y2625" s="626"/>
      <c r="Z2625" s="626"/>
      <c r="AA2625" s="626"/>
      <c r="AB2625" s="626"/>
      <c r="AC2625" s="626"/>
      <c r="AD2625" s="626"/>
      <c r="AE2625" s="626"/>
      <c r="AF2625" s="626"/>
    </row>
    <row r="2626" spans="1:32" x14ac:dyDescent="0.25">
      <c r="A2626" s="626"/>
      <c r="B2626" s="626"/>
      <c r="F2626" s="626"/>
      <c r="H2626" s="626"/>
      <c r="I2626" s="626"/>
      <c r="J2626" s="626"/>
      <c r="K2626" s="627"/>
      <c r="L2626" s="677"/>
      <c r="M2626" s="626"/>
      <c r="N2626" s="626"/>
      <c r="O2626" s="626"/>
      <c r="P2626" s="626"/>
      <c r="Q2626" s="626"/>
      <c r="R2626" s="626"/>
      <c r="S2626" s="626"/>
      <c r="T2626" s="626"/>
      <c r="U2626" s="626"/>
      <c r="V2626" s="626"/>
      <c r="W2626" s="626"/>
      <c r="X2626" s="626"/>
      <c r="Y2626" s="626"/>
      <c r="Z2626" s="626"/>
      <c r="AA2626" s="626"/>
      <c r="AB2626" s="626"/>
      <c r="AC2626" s="626"/>
      <c r="AD2626" s="626"/>
      <c r="AE2626" s="626"/>
      <c r="AF2626" s="626"/>
    </row>
    <row r="2627" spans="1:32" x14ac:dyDescent="0.25">
      <c r="A2627" s="626"/>
      <c r="B2627" s="626"/>
      <c r="F2627" s="626"/>
      <c r="H2627" s="626"/>
      <c r="I2627" s="626"/>
      <c r="J2627" s="626"/>
      <c r="K2627" s="627"/>
      <c r="L2627" s="677"/>
      <c r="M2627" s="626"/>
      <c r="N2627" s="626"/>
      <c r="O2627" s="626"/>
      <c r="P2627" s="626"/>
      <c r="Q2627" s="626"/>
      <c r="R2627" s="626"/>
      <c r="S2627" s="626"/>
      <c r="T2627" s="626"/>
      <c r="U2627" s="626"/>
      <c r="V2627" s="626"/>
      <c r="W2627" s="626"/>
      <c r="X2627" s="626"/>
      <c r="Y2627" s="626"/>
      <c r="Z2627" s="626"/>
      <c r="AA2627" s="626"/>
      <c r="AB2627" s="626"/>
      <c r="AC2627" s="626"/>
      <c r="AD2627" s="626"/>
      <c r="AE2627" s="626"/>
      <c r="AF2627" s="626"/>
    </row>
    <row r="2628" spans="1:32" x14ac:dyDescent="0.25">
      <c r="A2628" s="626"/>
      <c r="B2628" s="626"/>
      <c r="F2628" s="626"/>
      <c r="H2628" s="626"/>
      <c r="I2628" s="626"/>
      <c r="J2628" s="626"/>
      <c r="K2628" s="627"/>
      <c r="L2628" s="677"/>
      <c r="M2628" s="626"/>
      <c r="N2628" s="626"/>
      <c r="O2628" s="626"/>
      <c r="P2628" s="626"/>
      <c r="Q2628" s="626"/>
      <c r="R2628" s="626"/>
      <c r="S2628" s="626"/>
      <c r="T2628" s="626"/>
      <c r="U2628" s="626"/>
      <c r="V2628" s="626"/>
      <c r="W2628" s="626"/>
      <c r="X2628" s="626"/>
      <c r="Y2628" s="626"/>
      <c r="Z2628" s="626"/>
      <c r="AA2628" s="626"/>
      <c r="AB2628" s="626"/>
      <c r="AC2628" s="626"/>
      <c r="AD2628" s="626"/>
      <c r="AE2628" s="626"/>
      <c r="AF2628" s="626"/>
    </row>
    <row r="2629" spans="1:32" x14ac:dyDescent="0.25">
      <c r="A2629" s="626"/>
      <c r="B2629" s="626"/>
      <c r="F2629" s="626"/>
      <c r="H2629" s="626"/>
      <c r="I2629" s="626"/>
      <c r="J2629" s="626"/>
      <c r="K2629" s="627"/>
      <c r="L2629" s="677"/>
      <c r="M2629" s="626"/>
      <c r="N2629" s="626"/>
      <c r="O2629" s="626"/>
      <c r="P2629" s="626"/>
      <c r="Q2629" s="626"/>
      <c r="R2629" s="626"/>
      <c r="S2629" s="626"/>
      <c r="T2629" s="626"/>
      <c r="U2629" s="626"/>
      <c r="V2629" s="626"/>
      <c r="W2629" s="626"/>
      <c r="X2629" s="626"/>
      <c r="Y2629" s="626"/>
      <c r="Z2629" s="626"/>
      <c r="AA2629" s="626"/>
      <c r="AB2629" s="626"/>
      <c r="AC2629" s="626"/>
      <c r="AD2629" s="626"/>
      <c r="AE2629" s="626"/>
      <c r="AF2629" s="626"/>
    </row>
    <row r="2630" spans="1:32" x14ac:dyDescent="0.25">
      <c r="A2630" s="626"/>
      <c r="B2630" s="626"/>
      <c r="F2630" s="626"/>
      <c r="H2630" s="626"/>
      <c r="I2630" s="626"/>
      <c r="J2630" s="626"/>
      <c r="K2630" s="627"/>
      <c r="L2630" s="677"/>
      <c r="M2630" s="626"/>
      <c r="N2630" s="626"/>
      <c r="O2630" s="626"/>
      <c r="P2630" s="626"/>
      <c r="Q2630" s="626"/>
      <c r="R2630" s="626"/>
      <c r="S2630" s="626"/>
      <c r="T2630" s="626"/>
      <c r="U2630" s="626"/>
      <c r="V2630" s="626"/>
      <c r="W2630" s="626"/>
      <c r="X2630" s="626"/>
      <c r="Y2630" s="626"/>
      <c r="Z2630" s="626"/>
      <c r="AA2630" s="626"/>
      <c r="AB2630" s="626"/>
      <c r="AC2630" s="626"/>
      <c r="AD2630" s="626"/>
      <c r="AE2630" s="626"/>
      <c r="AF2630" s="626"/>
    </row>
    <row r="2631" spans="1:32" x14ac:dyDescent="0.25">
      <c r="A2631" s="626"/>
      <c r="B2631" s="626"/>
      <c r="F2631" s="626"/>
      <c r="H2631" s="626"/>
      <c r="I2631" s="626"/>
      <c r="J2631" s="626"/>
      <c r="K2631" s="627"/>
      <c r="L2631" s="677"/>
      <c r="M2631" s="626"/>
      <c r="N2631" s="626"/>
      <c r="O2631" s="626"/>
      <c r="P2631" s="626"/>
      <c r="Q2631" s="626"/>
      <c r="R2631" s="626"/>
      <c r="S2631" s="626"/>
      <c r="T2631" s="626"/>
      <c r="U2631" s="626"/>
      <c r="V2631" s="626"/>
      <c r="W2631" s="626"/>
      <c r="X2631" s="626"/>
      <c r="Y2631" s="626"/>
      <c r="Z2631" s="626"/>
      <c r="AA2631" s="626"/>
      <c r="AB2631" s="626"/>
      <c r="AC2631" s="626"/>
      <c r="AD2631" s="626"/>
      <c r="AE2631" s="626"/>
      <c r="AF2631" s="626"/>
    </row>
    <row r="2632" spans="1:32" x14ac:dyDescent="0.25">
      <c r="A2632" s="626"/>
      <c r="B2632" s="626"/>
      <c r="F2632" s="626"/>
      <c r="H2632" s="626"/>
      <c r="I2632" s="626"/>
      <c r="J2632" s="626"/>
      <c r="K2632" s="627"/>
      <c r="L2632" s="677"/>
      <c r="M2632" s="626"/>
      <c r="N2632" s="626"/>
      <c r="O2632" s="626"/>
      <c r="P2632" s="626"/>
      <c r="Q2632" s="626"/>
      <c r="R2632" s="626"/>
      <c r="S2632" s="626"/>
      <c r="T2632" s="626"/>
      <c r="U2632" s="626"/>
      <c r="V2632" s="626"/>
      <c r="W2632" s="626"/>
      <c r="X2632" s="626"/>
      <c r="Y2632" s="626"/>
      <c r="Z2632" s="626"/>
      <c r="AA2632" s="626"/>
      <c r="AB2632" s="626"/>
      <c r="AC2632" s="626"/>
      <c r="AD2632" s="626"/>
      <c r="AE2632" s="626"/>
      <c r="AF2632" s="626"/>
    </row>
    <row r="2633" spans="1:32" x14ac:dyDescent="0.25">
      <c r="A2633" s="626"/>
      <c r="B2633" s="626"/>
      <c r="F2633" s="626"/>
      <c r="H2633" s="626"/>
      <c r="I2633" s="626"/>
      <c r="J2633" s="626"/>
      <c r="K2633" s="627"/>
      <c r="L2633" s="677"/>
      <c r="M2633" s="626"/>
      <c r="N2633" s="626"/>
      <c r="O2633" s="626"/>
      <c r="P2633" s="626"/>
      <c r="Q2633" s="626"/>
      <c r="R2633" s="626"/>
      <c r="S2633" s="626"/>
      <c r="T2633" s="626"/>
      <c r="U2633" s="626"/>
      <c r="V2633" s="626"/>
      <c r="W2633" s="626"/>
      <c r="X2633" s="626"/>
      <c r="Y2633" s="626"/>
      <c r="Z2633" s="626"/>
      <c r="AA2633" s="626"/>
      <c r="AB2633" s="626"/>
      <c r="AC2633" s="626"/>
      <c r="AD2633" s="626"/>
      <c r="AE2633" s="626"/>
      <c r="AF2633" s="626"/>
    </row>
    <row r="2634" spans="1:32" x14ac:dyDescent="0.25">
      <c r="A2634" s="626"/>
      <c r="B2634" s="626"/>
      <c r="F2634" s="626"/>
      <c r="H2634" s="626"/>
      <c r="I2634" s="626"/>
      <c r="J2634" s="626"/>
      <c r="K2634" s="627"/>
      <c r="L2634" s="677"/>
      <c r="M2634" s="626"/>
      <c r="N2634" s="626"/>
      <c r="O2634" s="626"/>
      <c r="P2634" s="626"/>
      <c r="Q2634" s="626"/>
      <c r="R2634" s="626"/>
      <c r="S2634" s="626"/>
      <c r="T2634" s="626"/>
      <c r="U2634" s="626"/>
      <c r="V2634" s="626"/>
      <c r="W2634" s="626"/>
      <c r="X2634" s="626"/>
      <c r="Y2634" s="626"/>
      <c r="Z2634" s="626"/>
      <c r="AA2634" s="626"/>
      <c r="AB2634" s="626"/>
      <c r="AC2634" s="626"/>
      <c r="AD2634" s="626"/>
      <c r="AE2634" s="626"/>
      <c r="AF2634" s="626"/>
    </row>
    <row r="2635" spans="1:32" x14ac:dyDescent="0.25">
      <c r="A2635" s="626"/>
      <c r="B2635" s="626"/>
      <c r="F2635" s="626"/>
      <c r="H2635" s="626"/>
      <c r="I2635" s="626"/>
      <c r="J2635" s="626"/>
      <c r="K2635" s="627"/>
      <c r="L2635" s="677"/>
      <c r="M2635" s="626"/>
      <c r="N2635" s="626"/>
      <c r="O2635" s="626"/>
      <c r="P2635" s="626"/>
      <c r="Q2635" s="626"/>
      <c r="R2635" s="626"/>
      <c r="S2635" s="626"/>
      <c r="T2635" s="626"/>
      <c r="U2635" s="626"/>
      <c r="V2635" s="626"/>
      <c r="W2635" s="626"/>
      <c r="X2635" s="626"/>
      <c r="Y2635" s="626"/>
      <c r="Z2635" s="626"/>
      <c r="AA2635" s="626"/>
      <c r="AB2635" s="626"/>
      <c r="AC2635" s="626"/>
      <c r="AD2635" s="626"/>
      <c r="AE2635" s="626"/>
      <c r="AF2635" s="626"/>
    </row>
    <row r="2636" spans="1:32" x14ac:dyDescent="0.25">
      <c r="A2636" s="626"/>
      <c r="B2636" s="626"/>
      <c r="F2636" s="626"/>
      <c r="H2636" s="626"/>
      <c r="I2636" s="626"/>
      <c r="J2636" s="626"/>
      <c r="K2636" s="627"/>
      <c r="L2636" s="677"/>
      <c r="M2636" s="626"/>
      <c r="N2636" s="626"/>
      <c r="O2636" s="626"/>
      <c r="P2636" s="626"/>
      <c r="Q2636" s="626"/>
      <c r="R2636" s="626"/>
      <c r="S2636" s="626"/>
      <c r="T2636" s="626"/>
      <c r="U2636" s="626"/>
      <c r="V2636" s="626"/>
      <c r="W2636" s="626"/>
      <c r="X2636" s="626"/>
      <c r="Y2636" s="626"/>
      <c r="Z2636" s="626"/>
      <c r="AA2636" s="626"/>
      <c r="AB2636" s="626"/>
      <c r="AC2636" s="626"/>
      <c r="AD2636" s="626"/>
      <c r="AE2636" s="626"/>
      <c r="AF2636" s="626"/>
    </row>
    <row r="2637" spans="1:32" x14ac:dyDescent="0.25">
      <c r="A2637" s="626"/>
      <c r="B2637" s="626"/>
      <c r="F2637" s="626"/>
      <c r="H2637" s="626"/>
      <c r="I2637" s="626"/>
      <c r="J2637" s="626"/>
      <c r="K2637" s="627"/>
      <c r="L2637" s="677"/>
      <c r="M2637" s="626"/>
      <c r="N2637" s="626"/>
      <c r="O2637" s="626"/>
      <c r="P2637" s="626"/>
      <c r="Q2637" s="626"/>
      <c r="R2637" s="626"/>
      <c r="S2637" s="626"/>
      <c r="T2637" s="626"/>
      <c r="U2637" s="626"/>
      <c r="V2637" s="626"/>
      <c r="W2637" s="626"/>
      <c r="X2637" s="626"/>
      <c r="Y2637" s="626"/>
      <c r="Z2637" s="626"/>
      <c r="AA2637" s="626"/>
      <c r="AB2637" s="626"/>
      <c r="AC2637" s="626"/>
      <c r="AD2637" s="626"/>
      <c r="AE2637" s="626"/>
      <c r="AF2637" s="626"/>
    </row>
    <row r="2638" spans="1:32" x14ac:dyDescent="0.25">
      <c r="A2638" s="626"/>
      <c r="B2638" s="626"/>
      <c r="F2638" s="626"/>
      <c r="H2638" s="626"/>
      <c r="I2638" s="626"/>
      <c r="J2638" s="626"/>
      <c r="K2638" s="627"/>
      <c r="L2638" s="677"/>
      <c r="M2638" s="626"/>
      <c r="N2638" s="626"/>
      <c r="O2638" s="626"/>
      <c r="P2638" s="626"/>
      <c r="Q2638" s="626"/>
      <c r="R2638" s="626"/>
      <c r="S2638" s="626"/>
      <c r="T2638" s="626"/>
      <c r="U2638" s="626"/>
      <c r="V2638" s="626"/>
      <c r="W2638" s="626"/>
      <c r="X2638" s="626"/>
      <c r="Y2638" s="626"/>
      <c r="Z2638" s="626"/>
      <c r="AA2638" s="626"/>
      <c r="AB2638" s="626"/>
      <c r="AC2638" s="626"/>
      <c r="AD2638" s="626"/>
      <c r="AE2638" s="626"/>
      <c r="AF2638" s="626"/>
    </row>
    <row r="2639" spans="1:32" x14ac:dyDescent="0.25">
      <c r="A2639" s="626"/>
      <c r="B2639" s="626"/>
      <c r="F2639" s="626"/>
      <c r="H2639" s="626"/>
      <c r="I2639" s="626"/>
      <c r="J2639" s="626"/>
      <c r="K2639" s="627"/>
      <c r="L2639" s="677"/>
      <c r="M2639" s="626"/>
      <c r="N2639" s="626"/>
      <c r="O2639" s="626"/>
      <c r="P2639" s="626"/>
      <c r="Q2639" s="626"/>
      <c r="R2639" s="626"/>
      <c r="S2639" s="626"/>
      <c r="T2639" s="626"/>
      <c r="U2639" s="626"/>
      <c r="V2639" s="626"/>
      <c r="W2639" s="626"/>
      <c r="X2639" s="626"/>
      <c r="Y2639" s="626"/>
      <c r="Z2639" s="626"/>
      <c r="AA2639" s="626"/>
      <c r="AB2639" s="626"/>
      <c r="AC2639" s="626"/>
      <c r="AD2639" s="626"/>
      <c r="AE2639" s="626"/>
      <c r="AF2639" s="626"/>
    </row>
    <row r="2640" spans="1:32" x14ac:dyDescent="0.25">
      <c r="A2640" s="626"/>
      <c r="B2640" s="626"/>
      <c r="F2640" s="626"/>
      <c r="H2640" s="626"/>
      <c r="I2640" s="626"/>
      <c r="J2640" s="626"/>
      <c r="K2640" s="627"/>
      <c r="L2640" s="677"/>
      <c r="M2640" s="626"/>
      <c r="N2640" s="626"/>
      <c r="O2640" s="626"/>
      <c r="P2640" s="626"/>
      <c r="Q2640" s="626"/>
      <c r="R2640" s="626"/>
      <c r="S2640" s="626"/>
      <c r="T2640" s="626"/>
      <c r="U2640" s="626"/>
      <c r="V2640" s="626"/>
      <c r="W2640" s="626"/>
      <c r="X2640" s="626"/>
      <c r="Y2640" s="626"/>
      <c r="Z2640" s="626"/>
      <c r="AA2640" s="626"/>
      <c r="AB2640" s="626"/>
      <c r="AC2640" s="626"/>
      <c r="AD2640" s="626"/>
      <c r="AE2640" s="626"/>
      <c r="AF2640" s="626"/>
    </row>
    <row r="2641" spans="1:32" x14ac:dyDescent="0.25">
      <c r="A2641" s="626"/>
      <c r="B2641" s="626"/>
      <c r="F2641" s="626"/>
      <c r="H2641" s="626"/>
      <c r="I2641" s="626"/>
      <c r="J2641" s="626"/>
      <c r="K2641" s="627"/>
      <c r="L2641" s="677"/>
      <c r="M2641" s="626"/>
      <c r="N2641" s="626"/>
      <c r="O2641" s="626"/>
      <c r="P2641" s="626"/>
      <c r="Q2641" s="626"/>
      <c r="R2641" s="626"/>
      <c r="S2641" s="626"/>
      <c r="T2641" s="626"/>
      <c r="U2641" s="626"/>
      <c r="V2641" s="626"/>
      <c r="W2641" s="626"/>
      <c r="X2641" s="626"/>
      <c r="Y2641" s="626"/>
      <c r="Z2641" s="626"/>
      <c r="AA2641" s="626"/>
      <c r="AB2641" s="626"/>
      <c r="AC2641" s="626"/>
      <c r="AD2641" s="626"/>
      <c r="AE2641" s="626"/>
      <c r="AF2641" s="626"/>
    </row>
    <row r="2642" spans="1:32" x14ac:dyDescent="0.25">
      <c r="A2642" s="626"/>
      <c r="B2642" s="626"/>
      <c r="F2642" s="626"/>
      <c r="H2642" s="626"/>
      <c r="I2642" s="626"/>
      <c r="J2642" s="626"/>
      <c r="K2642" s="627"/>
      <c r="L2642" s="677"/>
      <c r="M2642" s="626"/>
      <c r="N2642" s="626"/>
      <c r="O2642" s="626"/>
      <c r="P2642" s="626"/>
      <c r="Q2642" s="626"/>
      <c r="R2642" s="626"/>
      <c r="S2642" s="626"/>
      <c r="T2642" s="626"/>
      <c r="U2642" s="626"/>
      <c r="V2642" s="626"/>
      <c r="W2642" s="626"/>
      <c r="X2642" s="626"/>
      <c r="Y2642" s="626"/>
      <c r="Z2642" s="626"/>
      <c r="AA2642" s="626"/>
      <c r="AB2642" s="626"/>
      <c r="AC2642" s="626"/>
      <c r="AD2642" s="626"/>
      <c r="AE2642" s="626"/>
      <c r="AF2642" s="626"/>
    </row>
    <row r="2643" spans="1:32" x14ac:dyDescent="0.25">
      <c r="A2643" s="626"/>
      <c r="B2643" s="626"/>
      <c r="F2643" s="626"/>
      <c r="H2643" s="626"/>
      <c r="I2643" s="626"/>
      <c r="J2643" s="626"/>
      <c r="K2643" s="627"/>
      <c r="L2643" s="677"/>
      <c r="M2643" s="626"/>
      <c r="N2643" s="626"/>
      <c r="O2643" s="626"/>
      <c r="P2643" s="626"/>
      <c r="Q2643" s="626"/>
      <c r="R2643" s="626"/>
      <c r="S2643" s="626"/>
      <c r="T2643" s="626"/>
      <c r="U2643" s="626"/>
      <c r="V2643" s="626"/>
      <c r="W2643" s="626"/>
      <c r="X2643" s="626"/>
      <c r="Y2643" s="626"/>
      <c r="Z2643" s="626"/>
      <c r="AA2643" s="626"/>
      <c r="AB2643" s="626"/>
      <c r="AC2643" s="626"/>
      <c r="AD2643" s="626"/>
      <c r="AE2643" s="626"/>
      <c r="AF2643" s="626"/>
    </row>
    <row r="2644" spans="1:32" x14ac:dyDescent="0.25">
      <c r="A2644" s="626"/>
      <c r="B2644" s="626"/>
      <c r="F2644" s="626"/>
      <c r="H2644" s="626"/>
      <c r="I2644" s="626"/>
      <c r="J2644" s="626"/>
      <c r="K2644" s="627"/>
      <c r="L2644" s="677"/>
      <c r="M2644" s="626"/>
      <c r="N2644" s="626"/>
      <c r="O2644" s="626"/>
      <c r="P2644" s="626"/>
      <c r="Q2644" s="626"/>
      <c r="R2644" s="626"/>
      <c r="S2644" s="626"/>
      <c r="T2644" s="626"/>
      <c r="U2644" s="626"/>
      <c r="V2644" s="626"/>
      <c r="W2644" s="626"/>
      <c r="X2644" s="626"/>
      <c r="Y2644" s="626"/>
      <c r="Z2644" s="626"/>
      <c r="AA2644" s="626"/>
      <c r="AB2644" s="626"/>
      <c r="AC2644" s="626"/>
      <c r="AD2644" s="626"/>
      <c r="AE2644" s="626"/>
      <c r="AF2644" s="626"/>
    </row>
    <row r="2645" spans="1:32" x14ac:dyDescent="0.25">
      <c r="A2645" s="626"/>
      <c r="B2645" s="626"/>
      <c r="F2645" s="626"/>
      <c r="H2645" s="626"/>
      <c r="I2645" s="626"/>
      <c r="J2645" s="626"/>
      <c r="K2645" s="627"/>
      <c r="L2645" s="677"/>
      <c r="M2645" s="626"/>
      <c r="N2645" s="626"/>
      <c r="O2645" s="626"/>
      <c r="P2645" s="626"/>
      <c r="Q2645" s="626"/>
      <c r="R2645" s="626"/>
      <c r="S2645" s="626"/>
      <c r="T2645" s="626"/>
      <c r="U2645" s="626"/>
      <c r="V2645" s="626"/>
      <c r="W2645" s="626"/>
      <c r="X2645" s="626"/>
      <c r="Y2645" s="626"/>
      <c r="Z2645" s="626"/>
      <c r="AA2645" s="626"/>
      <c r="AB2645" s="626"/>
      <c r="AC2645" s="626"/>
      <c r="AD2645" s="626"/>
      <c r="AE2645" s="626"/>
      <c r="AF2645" s="626"/>
    </row>
    <row r="2646" spans="1:32" x14ac:dyDescent="0.25">
      <c r="A2646" s="626"/>
      <c r="B2646" s="626"/>
      <c r="F2646" s="626"/>
      <c r="H2646" s="626"/>
      <c r="I2646" s="626"/>
      <c r="J2646" s="626"/>
      <c r="K2646" s="627"/>
      <c r="L2646" s="677"/>
      <c r="M2646" s="626"/>
      <c r="N2646" s="626"/>
      <c r="O2646" s="626"/>
      <c r="P2646" s="626"/>
      <c r="Q2646" s="626"/>
      <c r="R2646" s="626"/>
      <c r="S2646" s="626"/>
      <c r="T2646" s="626"/>
      <c r="U2646" s="626"/>
      <c r="V2646" s="626"/>
      <c r="W2646" s="626"/>
      <c r="X2646" s="626"/>
      <c r="Y2646" s="626"/>
      <c r="Z2646" s="626"/>
      <c r="AA2646" s="626"/>
      <c r="AB2646" s="626"/>
      <c r="AC2646" s="626"/>
      <c r="AD2646" s="626"/>
      <c r="AE2646" s="626"/>
      <c r="AF2646" s="626"/>
    </row>
    <row r="2647" spans="1:32" x14ac:dyDescent="0.25">
      <c r="A2647" s="626"/>
      <c r="B2647" s="626"/>
      <c r="F2647" s="626"/>
      <c r="H2647" s="626"/>
      <c r="I2647" s="626"/>
      <c r="J2647" s="626"/>
      <c r="K2647" s="627"/>
      <c r="L2647" s="677"/>
      <c r="M2647" s="626"/>
      <c r="N2647" s="626"/>
      <c r="O2647" s="626"/>
      <c r="P2647" s="626"/>
      <c r="Q2647" s="626"/>
      <c r="R2647" s="626"/>
      <c r="S2647" s="626"/>
      <c r="T2647" s="626"/>
      <c r="U2647" s="626"/>
      <c r="V2647" s="626"/>
      <c r="W2647" s="626"/>
      <c r="X2647" s="626"/>
      <c r="Y2647" s="626"/>
      <c r="Z2647" s="626"/>
      <c r="AA2647" s="626"/>
      <c r="AB2647" s="626"/>
      <c r="AC2647" s="626"/>
      <c r="AD2647" s="626"/>
      <c r="AE2647" s="626"/>
      <c r="AF2647" s="626"/>
    </row>
    <row r="2648" spans="1:32" x14ac:dyDescent="0.25">
      <c r="A2648" s="626"/>
      <c r="B2648" s="626"/>
      <c r="F2648" s="626"/>
      <c r="H2648" s="626"/>
      <c r="I2648" s="626"/>
      <c r="J2648" s="626"/>
      <c r="K2648" s="627"/>
      <c r="L2648" s="677"/>
      <c r="M2648" s="626"/>
      <c r="N2648" s="626"/>
      <c r="O2648" s="626"/>
      <c r="P2648" s="626"/>
      <c r="Q2648" s="626"/>
      <c r="R2648" s="626"/>
      <c r="S2648" s="626"/>
      <c r="T2648" s="626"/>
      <c r="U2648" s="626"/>
      <c r="V2648" s="626"/>
      <c r="W2648" s="626"/>
      <c r="X2648" s="626"/>
      <c r="Y2648" s="626"/>
      <c r="Z2648" s="626"/>
      <c r="AA2648" s="626"/>
      <c r="AB2648" s="626"/>
      <c r="AC2648" s="626"/>
      <c r="AD2648" s="626"/>
      <c r="AE2648" s="626"/>
      <c r="AF2648" s="626"/>
    </row>
    <row r="2649" spans="1:32" x14ac:dyDescent="0.25">
      <c r="A2649" s="626"/>
      <c r="B2649" s="626"/>
      <c r="F2649" s="626"/>
      <c r="H2649" s="626"/>
      <c r="I2649" s="626"/>
      <c r="J2649" s="626"/>
      <c r="K2649" s="627"/>
      <c r="L2649" s="677"/>
      <c r="M2649" s="626"/>
      <c r="N2649" s="626"/>
      <c r="O2649" s="626"/>
      <c r="P2649" s="626"/>
      <c r="Q2649" s="626"/>
      <c r="R2649" s="626"/>
      <c r="S2649" s="626"/>
      <c r="T2649" s="626"/>
      <c r="U2649" s="626"/>
      <c r="V2649" s="626"/>
      <c r="W2649" s="626"/>
      <c r="X2649" s="626"/>
      <c r="Y2649" s="626"/>
      <c r="Z2649" s="626"/>
      <c r="AA2649" s="626"/>
      <c r="AB2649" s="626"/>
      <c r="AC2649" s="626"/>
      <c r="AD2649" s="626"/>
      <c r="AE2649" s="626"/>
      <c r="AF2649" s="626"/>
    </row>
    <row r="2650" spans="1:32" x14ac:dyDescent="0.25">
      <c r="A2650" s="626"/>
      <c r="B2650" s="626"/>
      <c r="F2650" s="626"/>
      <c r="H2650" s="626"/>
      <c r="I2650" s="626"/>
      <c r="J2650" s="626"/>
      <c r="K2650" s="627"/>
      <c r="L2650" s="677"/>
      <c r="M2650" s="626"/>
      <c r="N2650" s="626"/>
      <c r="O2650" s="626"/>
      <c r="P2650" s="626"/>
      <c r="Q2650" s="626"/>
      <c r="R2650" s="626"/>
      <c r="S2650" s="626"/>
      <c r="T2650" s="626"/>
      <c r="U2650" s="626"/>
      <c r="V2650" s="626"/>
      <c r="W2650" s="626"/>
      <c r="X2650" s="626"/>
      <c r="Y2650" s="626"/>
      <c r="Z2650" s="626"/>
      <c r="AA2650" s="626"/>
      <c r="AB2650" s="626"/>
      <c r="AC2650" s="626"/>
      <c r="AD2650" s="626"/>
      <c r="AE2650" s="626"/>
      <c r="AF2650" s="626"/>
    </row>
    <row r="2651" spans="1:32" x14ac:dyDescent="0.25">
      <c r="A2651" s="626"/>
      <c r="B2651" s="626"/>
      <c r="F2651" s="626"/>
      <c r="H2651" s="626"/>
      <c r="I2651" s="626"/>
      <c r="J2651" s="626"/>
      <c r="K2651" s="627"/>
      <c r="L2651" s="677"/>
      <c r="M2651" s="626"/>
      <c r="N2651" s="626"/>
      <c r="O2651" s="626"/>
      <c r="P2651" s="626"/>
      <c r="Q2651" s="626"/>
      <c r="R2651" s="626"/>
      <c r="S2651" s="626"/>
      <c r="T2651" s="626"/>
      <c r="U2651" s="626"/>
      <c r="V2651" s="626"/>
      <c r="W2651" s="626"/>
      <c r="X2651" s="626"/>
      <c r="Y2651" s="626"/>
      <c r="Z2651" s="626"/>
      <c r="AA2651" s="626"/>
      <c r="AB2651" s="626"/>
      <c r="AC2651" s="626"/>
      <c r="AD2651" s="626"/>
      <c r="AE2651" s="626"/>
      <c r="AF2651" s="626"/>
    </row>
    <row r="2652" spans="1:32" x14ac:dyDescent="0.25">
      <c r="A2652" s="626"/>
      <c r="B2652" s="626"/>
      <c r="F2652" s="626"/>
      <c r="H2652" s="626"/>
      <c r="I2652" s="626"/>
      <c r="J2652" s="626"/>
      <c r="K2652" s="627"/>
      <c r="L2652" s="677"/>
      <c r="M2652" s="626"/>
      <c r="N2652" s="626"/>
      <c r="O2652" s="626"/>
      <c r="P2652" s="626"/>
      <c r="Q2652" s="626"/>
      <c r="R2652" s="626"/>
      <c r="S2652" s="626"/>
      <c r="T2652" s="626"/>
      <c r="U2652" s="626"/>
      <c r="V2652" s="626"/>
      <c r="W2652" s="626"/>
      <c r="X2652" s="626"/>
      <c r="Y2652" s="626"/>
      <c r="Z2652" s="626"/>
      <c r="AA2652" s="626"/>
      <c r="AB2652" s="626"/>
      <c r="AC2652" s="626"/>
      <c r="AD2652" s="626"/>
      <c r="AE2652" s="626"/>
      <c r="AF2652" s="626"/>
    </row>
    <row r="2653" spans="1:32" x14ac:dyDescent="0.25">
      <c r="A2653" s="626"/>
      <c r="B2653" s="626"/>
      <c r="F2653" s="626"/>
      <c r="H2653" s="626"/>
      <c r="I2653" s="626"/>
      <c r="J2653" s="626"/>
      <c r="K2653" s="627"/>
      <c r="L2653" s="677"/>
      <c r="M2653" s="626"/>
      <c r="N2653" s="626"/>
      <c r="O2653" s="626"/>
      <c r="P2653" s="626"/>
      <c r="Q2653" s="626"/>
      <c r="R2653" s="626"/>
      <c r="S2653" s="626"/>
      <c r="T2653" s="626"/>
      <c r="U2653" s="626"/>
      <c r="V2653" s="626"/>
      <c r="W2653" s="626"/>
      <c r="X2653" s="626"/>
      <c r="Y2653" s="626"/>
      <c r="Z2653" s="626"/>
      <c r="AA2653" s="626"/>
      <c r="AB2653" s="626"/>
      <c r="AC2653" s="626"/>
      <c r="AD2653" s="626"/>
      <c r="AE2653" s="626"/>
      <c r="AF2653" s="626"/>
    </row>
    <row r="2654" spans="1:32" x14ac:dyDescent="0.25">
      <c r="A2654" s="626"/>
      <c r="B2654" s="626"/>
      <c r="F2654" s="626"/>
      <c r="H2654" s="626"/>
      <c r="I2654" s="626"/>
      <c r="J2654" s="626"/>
      <c r="K2654" s="627"/>
      <c r="L2654" s="677"/>
      <c r="M2654" s="626"/>
      <c r="N2654" s="626"/>
      <c r="O2654" s="626"/>
      <c r="P2654" s="626"/>
      <c r="Q2654" s="626"/>
      <c r="R2654" s="626"/>
      <c r="S2654" s="626"/>
      <c r="T2654" s="626"/>
      <c r="U2654" s="626"/>
      <c r="V2654" s="626"/>
      <c r="W2654" s="626"/>
      <c r="X2654" s="626"/>
      <c r="Y2654" s="626"/>
      <c r="Z2654" s="626"/>
      <c r="AA2654" s="626"/>
      <c r="AB2654" s="626"/>
      <c r="AC2654" s="626"/>
      <c r="AD2654" s="626"/>
      <c r="AE2654" s="626"/>
      <c r="AF2654" s="626"/>
    </row>
    <row r="2655" spans="1:32" x14ac:dyDescent="0.25">
      <c r="A2655" s="626"/>
      <c r="B2655" s="626"/>
      <c r="F2655" s="626"/>
      <c r="H2655" s="626"/>
      <c r="I2655" s="626"/>
      <c r="J2655" s="626"/>
      <c r="K2655" s="627"/>
      <c r="L2655" s="677"/>
      <c r="M2655" s="626"/>
      <c r="N2655" s="626"/>
      <c r="O2655" s="626"/>
      <c r="P2655" s="626"/>
      <c r="Q2655" s="626"/>
      <c r="R2655" s="626"/>
      <c r="S2655" s="626"/>
      <c r="T2655" s="626"/>
      <c r="U2655" s="626"/>
      <c r="V2655" s="626"/>
      <c r="W2655" s="626"/>
      <c r="X2655" s="626"/>
      <c r="Y2655" s="626"/>
      <c r="Z2655" s="626"/>
      <c r="AA2655" s="626"/>
      <c r="AB2655" s="626"/>
      <c r="AC2655" s="626"/>
      <c r="AD2655" s="626"/>
      <c r="AE2655" s="626"/>
      <c r="AF2655" s="626"/>
    </row>
    <row r="2656" spans="1:32" x14ac:dyDescent="0.25">
      <c r="A2656" s="626"/>
      <c r="B2656" s="626"/>
      <c r="F2656" s="626"/>
      <c r="H2656" s="626"/>
      <c r="I2656" s="626"/>
      <c r="J2656" s="626"/>
      <c r="K2656" s="627"/>
      <c r="L2656" s="677"/>
      <c r="M2656" s="626"/>
      <c r="N2656" s="626"/>
      <c r="O2656" s="626"/>
      <c r="P2656" s="626"/>
      <c r="Q2656" s="626"/>
      <c r="R2656" s="626"/>
      <c r="S2656" s="626"/>
      <c r="T2656" s="626"/>
      <c r="U2656" s="626"/>
      <c r="V2656" s="626"/>
      <c r="W2656" s="626"/>
      <c r="X2656" s="626"/>
      <c r="Y2656" s="626"/>
      <c r="Z2656" s="626"/>
      <c r="AA2656" s="626"/>
      <c r="AB2656" s="626"/>
      <c r="AC2656" s="626"/>
      <c r="AD2656" s="626"/>
      <c r="AE2656" s="626"/>
      <c r="AF2656" s="626"/>
    </row>
    <row r="2657" spans="1:32" x14ac:dyDescent="0.25">
      <c r="A2657" s="626"/>
      <c r="B2657" s="626"/>
      <c r="F2657" s="626"/>
      <c r="H2657" s="626"/>
      <c r="I2657" s="626"/>
      <c r="J2657" s="626"/>
      <c r="K2657" s="627"/>
      <c r="L2657" s="677"/>
      <c r="M2657" s="626"/>
      <c r="N2657" s="626"/>
      <c r="O2657" s="626"/>
      <c r="P2657" s="626"/>
      <c r="Q2657" s="626"/>
      <c r="R2657" s="626"/>
      <c r="S2657" s="626"/>
      <c r="T2657" s="626"/>
      <c r="U2657" s="626"/>
      <c r="V2657" s="626"/>
      <c r="W2657" s="626"/>
      <c r="X2657" s="626"/>
      <c r="Y2657" s="626"/>
      <c r="Z2657" s="626"/>
      <c r="AA2657" s="626"/>
      <c r="AB2657" s="626"/>
      <c r="AC2657" s="626"/>
      <c r="AD2657" s="626"/>
      <c r="AE2657" s="626"/>
      <c r="AF2657" s="626"/>
    </row>
    <row r="2658" spans="1:32" x14ac:dyDescent="0.25">
      <c r="A2658" s="626"/>
      <c r="B2658" s="626"/>
      <c r="F2658" s="626"/>
      <c r="H2658" s="626"/>
      <c r="I2658" s="626"/>
      <c r="J2658" s="626"/>
      <c r="K2658" s="627"/>
      <c r="L2658" s="677"/>
      <c r="M2658" s="626"/>
      <c r="N2658" s="626"/>
      <c r="O2658" s="626"/>
      <c r="P2658" s="626"/>
      <c r="Q2658" s="626"/>
      <c r="R2658" s="626"/>
      <c r="S2658" s="626"/>
      <c r="T2658" s="626"/>
      <c r="U2658" s="626"/>
      <c r="V2658" s="626"/>
      <c r="W2658" s="626"/>
      <c r="X2658" s="626"/>
      <c r="Y2658" s="626"/>
      <c r="Z2658" s="626"/>
      <c r="AA2658" s="626"/>
      <c r="AB2658" s="626"/>
      <c r="AC2658" s="626"/>
      <c r="AD2658" s="626"/>
      <c r="AE2658" s="626"/>
      <c r="AF2658" s="626"/>
    </row>
    <row r="2659" spans="1:32" x14ac:dyDescent="0.25">
      <c r="A2659" s="626"/>
      <c r="B2659" s="626"/>
      <c r="F2659" s="626"/>
      <c r="H2659" s="626"/>
      <c r="I2659" s="626"/>
      <c r="J2659" s="626"/>
      <c r="K2659" s="627"/>
      <c r="L2659" s="677"/>
      <c r="M2659" s="626"/>
      <c r="N2659" s="626"/>
      <c r="O2659" s="626"/>
      <c r="P2659" s="626"/>
      <c r="Q2659" s="626"/>
      <c r="R2659" s="626"/>
      <c r="S2659" s="626"/>
      <c r="T2659" s="626"/>
      <c r="U2659" s="626"/>
      <c r="V2659" s="626"/>
      <c r="W2659" s="626"/>
      <c r="X2659" s="626"/>
      <c r="Y2659" s="626"/>
      <c r="Z2659" s="626"/>
      <c r="AA2659" s="626"/>
      <c r="AB2659" s="626"/>
      <c r="AC2659" s="626"/>
      <c r="AD2659" s="626"/>
      <c r="AE2659" s="626"/>
      <c r="AF2659" s="626"/>
    </row>
    <row r="2660" spans="1:32" x14ac:dyDescent="0.25">
      <c r="A2660" s="626"/>
      <c r="B2660" s="626"/>
      <c r="F2660" s="626"/>
      <c r="H2660" s="626"/>
      <c r="I2660" s="626"/>
      <c r="J2660" s="626"/>
      <c r="K2660" s="627"/>
      <c r="L2660" s="677"/>
      <c r="M2660" s="626"/>
      <c r="N2660" s="626"/>
      <c r="O2660" s="626"/>
      <c r="P2660" s="626"/>
      <c r="Q2660" s="626"/>
      <c r="R2660" s="626"/>
      <c r="S2660" s="626"/>
      <c r="T2660" s="626"/>
      <c r="U2660" s="626"/>
      <c r="V2660" s="626"/>
      <c r="W2660" s="626"/>
      <c r="X2660" s="626"/>
      <c r="Y2660" s="626"/>
      <c r="Z2660" s="626"/>
      <c r="AA2660" s="626"/>
      <c r="AB2660" s="626"/>
      <c r="AC2660" s="626"/>
      <c r="AD2660" s="626"/>
      <c r="AE2660" s="626"/>
      <c r="AF2660" s="626"/>
    </row>
    <row r="2661" spans="1:32" x14ac:dyDescent="0.25">
      <c r="A2661" s="626"/>
      <c r="B2661" s="626"/>
      <c r="F2661" s="626"/>
      <c r="H2661" s="626"/>
      <c r="I2661" s="626"/>
      <c r="J2661" s="626"/>
      <c r="K2661" s="627"/>
      <c r="L2661" s="677"/>
      <c r="M2661" s="626"/>
      <c r="N2661" s="626"/>
      <c r="O2661" s="626"/>
      <c r="P2661" s="626"/>
      <c r="Q2661" s="626"/>
      <c r="R2661" s="626"/>
      <c r="S2661" s="626"/>
      <c r="T2661" s="626"/>
      <c r="U2661" s="626"/>
      <c r="V2661" s="626"/>
      <c r="W2661" s="626"/>
      <c r="X2661" s="626"/>
      <c r="Y2661" s="626"/>
      <c r="Z2661" s="626"/>
      <c r="AA2661" s="626"/>
      <c r="AB2661" s="626"/>
      <c r="AC2661" s="626"/>
      <c r="AD2661" s="626"/>
      <c r="AE2661" s="626"/>
      <c r="AF2661" s="626"/>
    </row>
    <row r="2662" spans="1:32" x14ac:dyDescent="0.25">
      <c r="A2662" s="626"/>
      <c r="B2662" s="626"/>
      <c r="F2662" s="626"/>
      <c r="H2662" s="626"/>
      <c r="I2662" s="626"/>
      <c r="J2662" s="626"/>
      <c r="K2662" s="627"/>
      <c r="L2662" s="677"/>
      <c r="M2662" s="626"/>
      <c r="N2662" s="626"/>
      <c r="O2662" s="626"/>
      <c r="P2662" s="626"/>
      <c r="Q2662" s="626"/>
      <c r="R2662" s="626"/>
      <c r="S2662" s="626"/>
      <c r="T2662" s="626"/>
      <c r="U2662" s="626"/>
      <c r="V2662" s="626"/>
      <c r="W2662" s="626"/>
      <c r="X2662" s="626"/>
      <c r="Y2662" s="626"/>
      <c r="Z2662" s="626"/>
      <c r="AA2662" s="626"/>
      <c r="AB2662" s="626"/>
      <c r="AC2662" s="626"/>
      <c r="AD2662" s="626"/>
      <c r="AE2662" s="626"/>
      <c r="AF2662" s="626"/>
    </row>
    <row r="2663" spans="1:32" x14ac:dyDescent="0.25">
      <c r="A2663" s="626"/>
      <c r="B2663" s="626"/>
      <c r="F2663" s="626"/>
      <c r="H2663" s="626"/>
      <c r="I2663" s="626"/>
      <c r="J2663" s="626"/>
      <c r="K2663" s="627"/>
      <c r="L2663" s="677"/>
      <c r="M2663" s="626"/>
      <c r="N2663" s="626"/>
      <c r="O2663" s="626"/>
      <c r="P2663" s="626"/>
      <c r="Q2663" s="626"/>
      <c r="R2663" s="626"/>
      <c r="S2663" s="626"/>
      <c r="T2663" s="626"/>
      <c r="U2663" s="626"/>
      <c r="V2663" s="626"/>
      <c r="W2663" s="626"/>
      <c r="X2663" s="626"/>
      <c r="Y2663" s="626"/>
      <c r="Z2663" s="626"/>
      <c r="AA2663" s="626"/>
      <c r="AB2663" s="626"/>
      <c r="AC2663" s="626"/>
      <c r="AD2663" s="626"/>
      <c r="AE2663" s="626"/>
      <c r="AF2663" s="626"/>
    </row>
    <row r="2664" spans="1:32" x14ac:dyDescent="0.25">
      <c r="A2664" s="626"/>
      <c r="B2664" s="626"/>
      <c r="F2664" s="626"/>
      <c r="H2664" s="626"/>
      <c r="I2664" s="626"/>
      <c r="J2664" s="626"/>
      <c r="K2664" s="627"/>
      <c r="L2664" s="677"/>
      <c r="M2664" s="626"/>
      <c r="N2664" s="626"/>
      <c r="O2664" s="626"/>
      <c r="P2664" s="626"/>
      <c r="Q2664" s="626"/>
      <c r="R2664" s="626"/>
      <c r="S2664" s="626"/>
      <c r="T2664" s="626"/>
      <c r="U2664" s="626"/>
      <c r="V2664" s="626"/>
      <c r="W2664" s="626"/>
      <c r="X2664" s="626"/>
      <c r="Y2664" s="626"/>
      <c r="Z2664" s="626"/>
      <c r="AA2664" s="626"/>
      <c r="AB2664" s="626"/>
      <c r="AC2664" s="626"/>
      <c r="AD2664" s="626"/>
      <c r="AE2664" s="626"/>
      <c r="AF2664" s="626"/>
    </row>
    <row r="2665" spans="1:32" x14ac:dyDescent="0.25">
      <c r="A2665" s="626"/>
      <c r="B2665" s="626"/>
      <c r="F2665" s="626"/>
      <c r="H2665" s="626"/>
      <c r="I2665" s="626"/>
      <c r="J2665" s="626"/>
      <c r="K2665" s="627"/>
      <c r="L2665" s="677"/>
      <c r="M2665" s="626"/>
      <c r="N2665" s="626"/>
      <c r="O2665" s="626"/>
      <c r="P2665" s="626"/>
      <c r="Q2665" s="626"/>
      <c r="R2665" s="626"/>
      <c r="S2665" s="626"/>
      <c r="T2665" s="626"/>
      <c r="U2665" s="626"/>
      <c r="V2665" s="626"/>
      <c r="W2665" s="626"/>
      <c r="X2665" s="626"/>
      <c r="Y2665" s="626"/>
      <c r="Z2665" s="626"/>
      <c r="AA2665" s="626"/>
      <c r="AB2665" s="626"/>
      <c r="AC2665" s="626"/>
      <c r="AD2665" s="626"/>
      <c r="AE2665" s="626"/>
      <c r="AF2665" s="626"/>
    </row>
    <row r="2666" spans="1:32" x14ac:dyDescent="0.25">
      <c r="A2666" s="626"/>
      <c r="B2666" s="626"/>
      <c r="F2666" s="626"/>
      <c r="H2666" s="626"/>
      <c r="I2666" s="626"/>
      <c r="J2666" s="626"/>
      <c r="K2666" s="627"/>
      <c r="L2666" s="677"/>
      <c r="M2666" s="626"/>
      <c r="N2666" s="626"/>
      <c r="O2666" s="626"/>
      <c r="P2666" s="626"/>
      <c r="Q2666" s="626"/>
      <c r="R2666" s="626"/>
      <c r="S2666" s="626"/>
      <c r="T2666" s="626"/>
      <c r="U2666" s="626"/>
      <c r="V2666" s="626"/>
      <c r="W2666" s="626"/>
      <c r="X2666" s="626"/>
      <c r="Y2666" s="626"/>
      <c r="Z2666" s="626"/>
      <c r="AA2666" s="626"/>
      <c r="AB2666" s="626"/>
      <c r="AC2666" s="626"/>
      <c r="AD2666" s="626"/>
      <c r="AE2666" s="626"/>
      <c r="AF2666" s="626"/>
    </row>
    <row r="2667" spans="1:32" x14ac:dyDescent="0.25">
      <c r="A2667" s="626"/>
      <c r="B2667" s="626"/>
      <c r="F2667" s="626"/>
      <c r="H2667" s="626"/>
      <c r="I2667" s="626"/>
      <c r="J2667" s="626"/>
      <c r="K2667" s="627"/>
      <c r="L2667" s="677"/>
      <c r="M2667" s="626"/>
      <c r="N2667" s="626"/>
      <c r="O2667" s="626"/>
      <c r="P2667" s="626"/>
      <c r="Q2667" s="626"/>
      <c r="R2667" s="626"/>
      <c r="S2667" s="626"/>
      <c r="T2667" s="626"/>
      <c r="U2667" s="626"/>
      <c r="V2667" s="626"/>
      <c r="W2667" s="626"/>
      <c r="X2667" s="626"/>
      <c r="Y2667" s="626"/>
      <c r="Z2667" s="626"/>
      <c r="AA2667" s="626"/>
      <c r="AB2667" s="626"/>
      <c r="AC2667" s="626"/>
      <c r="AD2667" s="626"/>
      <c r="AE2667" s="626"/>
      <c r="AF2667" s="626"/>
    </row>
    <row r="2668" spans="1:32" x14ac:dyDescent="0.25">
      <c r="A2668" s="626"/>
      <c r="B2668" s="626"/>
      <c r="F2668" s="626"/>
      <c r="H2668" s="626"/>
      <c r="I2668" s="626"/>
      <c r="J2668" s="626"/>
      <c r="K2668" s="627"/>
      <c r="L2668" s="677"/>
      <c r="M2668" s="626"/>
      <c r="N2668" s="626"/>
      <c r="O2668" s="626"/>
      <c r="P2668" s="626"/>
      <c r="Q2668" s="626"/>
      <c r="R2668" s="626"/>
      <c r="S2668" s="626"/>
      <c r="T2668" s="626"/>
      <c r="U2668" s="626"/>
      <c r="V2668" s="626"/>
      <c r="W2668" s="626"/>
      <c r="X2668" s="626"/>
      <c r="Y2668" s="626"/>
      <c r="Z2668" s="626"/>
      <c r="AA2668" s="626"/>
      <c r="AB2668" s="626"/>
      <c r="AC2668" s="626"/>
      <c r="AD2668" s="626"/>
      <c r="AE2668" s="626"/>
      <c r="AF2668" s="626"/>
    </row>
    <row r="2669" spans="1:32" x14ac:dyDescent="0.25">
      <c r="A2669" s="626"/>
      <c r="B2669" s="626"/>
      <c r="F2669" s="626"/>
      <c r="H2669" s="626"/>
      <c r="I2669" s="626"/>
      <c r="J2669" s="626"/>
      <c r="K2669" s="627"/>
      <c r="L2669" s="677"/>
      <c r="M2669" s="626"/>
      <c r="N2669" s="626"/>
      <c r="O2669" s="626"/>
      <c r="P2669" s="626"/>
      <c r="Q2669" s="626"/>
      <c r="R2669" s="626"/>
      <c r="S2669" s="626"/>
      <c r="T2669" s="626"/>
      <c r="U2669" s="626"/>
      <c r="V2669" s="626"/>
      <c r="W2669" s="626"/>
      <c r="X2669" s="626"/>
      <c r="Y2669" s="626"/>
      <c r="Z2669" s="626"/>
      <c r="AA2669" s="626"/>
      <c r="AB2669" s="626"/>
      <c r="AC2669" s="626"/>
      <c r="AD2669" s="626"/>
      <c r="AE2669" s="626"/>
      <c r="AF2669" s="626"/>
    </row>
    <row r="2670" spans="1:32" x14ac:dyDescent="0.25">
      <c r="A2670" s="626"/>
      <c r="B2670" s="626"/>
      <c r="F2670" s="626"/>
      <c r="H2670" s="626"/>
      <c r="I2670" s="626"/>
      <c r="J2670" s="626"/>
      <c r="K2670" s="627"/>
      <c r="L2670" s="677"/>
      <c r="M2670" s="626"/>
      <c r="N2670" s="626"/>
      <c r="O2670" s="626"/>
      <c r="P2670" s="626"/>
      <c r="Q2670" s="626"/>
      <c r="R2670" s="626"/>
      <c r="S2670" s="626"/>
      <c r="T2670" s="626"/>
      <c r="U2670" s="626"/>
      <c r="V2670" s="626"/>
      <c r="W2670" s="626"/>
      <c r="X2670" s="626"/>
      <c r="Y2670" s="626"/>
      <c r="Z2670" s="626"/>
      <c r="AA2670" s="626"/>
      <c r="AB2670" s="626"/>
      <c r="AC2670" s="626"/>
      <c r="AD2670" s="626"/>
      <c r="AE2670" s="626"/>
      <c r="AF2670" s="626"/>
    </row>
    <row r="2671" spans="1:32" x14ac:dyDescent="0.25">
      <c r="A2671" s="626"/>
      <c r="B2671" s="626"/>
      <c r="F2671" s="626"/>
      <c r="H2671" s="626"/>
      <c r="I2671" s="626"/>
      <c r="J2671" s="626"/>
      <c r="K2671" s="627"/>
      <c r="L2671" s="677"/>
      <c r="M2671" s="626"/>
      <c r="N2671" s="626"/>
      <c r="O2671" s="626"/>
      <c r="P2671" s="626"/>
      <c r="Q2671" s="626"/>
      <c r="R2671" s="626"/>
      <c r="S2671" s="626"/>
      <c r="T2671" s="626"/>
      <c r="U2671" s="626"/>
      <c r="V2671" s="626"/>
      <c r="W2671" s="626"/>
      <c r="X2671" s="626"/>
      <c r="Y2671" s="626"/>
      <c r="Z2671" s="626"/>
      <c r="AA2671" s="626"/>
      <c r="AB2671" s="626"/>
      <c r="AC2671" s="626"/>
      <c r="AD2671" s="626"/>
      <c r="AE2671" s="626"/>
      <c r="AF2671" s="626"/>
    </row>
    <row r="2672" spans="1:32" x14ac:dyDescent="0.25">
      <c r="A2672" s="626"/>
      <c r="B2672" s="626"/>
      <c r="F2672" s="626"/>
      <c r="H2672" s="626"/>
      <c r="I2672" s="626"/>
      <c r="J2672" s="626"/>
      <c r="K2672" s="627"/>
      <c r="L2672" s="677"/>
      <c r="M2672" s="626"/>
      <c r="N2672" s="626"/>
      <c r="O2672" s="626"/>
      <c r="P2672" s="626"/>
      <c r="Q2672" s="626"/>
      <c r="R2672" s="626"/>
      <c r="S2672" s="626"/>
      <c r="T2672" s="626"/>
      <c r="U2672" s="626"/>
      <c r="V2672" s="626"/>
      <c r="W2672" s="626"/>
      <c r="X2672" s="626"/>
      <c r="Y2672" s="626"/>
      <c r="Z2672" s="626"/>
      <c r="AA2672" s="626"/>
      <c r="AB2672" s="626"/>
      <c r="AC2672" s="626"/>
      <c r="AD2672" s="626"/>
      <c r="AE2672" s="626"/>
      <c r="AF2672" s="626"/>
    </row>
    <row r="2673" spans="1:32" x14ac:dyDescent="0.25">
      <c r="A2673" s="626"/>
      <c r="B2673" s="626"/>
      <c r="F2673" s="626"/>
      <c r="H2673" s="626"/>
      <c r="I2673" s="626"/>
      <c r="J2673" s="626"/>
      <c r="K2673" s="627"/>
      <c r="L2673" s="677"/>
      <c r="M2673" s="626"/>
      <c r="N2673" s="626"/>
      <c r="O2673" s="626"/>
      <c r="P2673" s="626"/>
      <c r="Q2673" s="626"/>
      <c r="R2673" s="626"/>
      <c r="S2673" s="626"/>
      <c r="T2673" s="626"/>
      <c r="U2673" s="626"/>
      <c r="V2673" s="626"/>
      <c r="W2673" s="626"/>
      <c r="X2673" s="626"/>
      <c r="Y2673" s="626"/>
      <c r="Z2673" s="626"/>
      <c r="AA2673" s="626"/>
      <c r="AB2673" s="626"/>
      <c r="AC2673" s="626"/>
      <c r="AD2673" s="626"/>
      <c r="AE2673" s="626"/>
      <c r="AF2673" s="626"/>
    </row>
    <row r="2674" spans="1:32" x14ac:dyDescent="0.25">
      <c r="A2674" s="626"/>
      <c r="B2674" s="626"/>
      <c r="F2674" s="626"/>
      <c r="H2674" s="626"/>
      <c r="I2674" s="626"/>
      <c r="J2674" s="626"/>
      <c r="K2674" s="627"/>
      <c r="L2674" s="677"/>
      <c r="M2674" s="626"/>
      <c r="N2674" s="626"/>
      <c r="O2674" s="626"/>
      <c r="P2674" s="626"/>
      <c r="Q2674" s="626"/>
      <c r="R2674" s="626"/>
      <c r="S2674" s="626"/>
      <c r="T2674" s="626"/>
      <c r="U2674" s="626"/>
      <c r="V2674" s="626"/>
      <c r="W2674" s="626"/>
      <c r="X2674" s="626"/>
      <c r="Y2674" s="626"/>
      <c r="Z2674" s="626"/>
      <c r="AA2674" s="626"/>
      <c r="AB2674" s="626"/>
      <c r="AC2674" s="626"/>
      <c r="AD2674" s="626"/>
      <c r="AE2674" s="626"/>
      <c r="AF2674" s="626"/>
    </row>
    <row r="2675" spans="1:32" x14ac:dyDescent="0.25">
      <c r="A2675" s="626"/>
      <c r="B2675" s="626"/>
      <c r="F2675" s="626"/>
      <c r="H2675" s="626"/>
      <c r="I2675" s="626"/>
      <c r="J2675" s="626"/>
      <c r="K2675" s="627"/>
      <c r="L2675" s="677"/>
      <c r="M2675" s="626"/>
      <c r="N2675" s="626"/>
      <c r="O2675" s="626"/>
      <c r="P2675" s="626"/>
      <c r="Q2675" s="626"/>
      <c r="R2675" s="626"/>
      <c r="S2675" s="626"/>
      <c r="T2675" s="626"/>
      <c r="U2675" s="626"/>
      <c r="V2675" s="626"/>
      <c r="W2675" s="626"/>
      <c r="X2675" s="626"/>
      <c r="Y2675" s="626"/>
      <c r="Z2675" s="626"/>
      <c r="AA2675" s="626"/>
      <c r="AB2675" s="626"/>
      <c r="AC2675" s="626"/>
      <c r="AD2675" s="626"/>
      <c r="AE2675" s="626"/>
      <c r="AF2675" s="626"/>
    </row>
    <row r="2676" spans="1:32" x14ac:dyDescent="0.25">
      <c r="A2676" s="626"/>
      <c r="B2676" s="626"/>
      <c r="F2676" s="626"/>
      <c r="H2676" s="626"/>
      <c r="I2676" s="626"/>
      <c r="J2676" s="626"/>
      <c r="K2676" s="627"/>
      <c r="L2676" s="677"/>
      <c r="M2676" s="626"/>
      <c r="N2676" s="626"/>
      <c r="O2676" s="626"/>
      <c r="P2676" s="626"/>
      <c r="Q2676" s="626"/>
      <c r="R2676" s="626"/>
      <c r="S2676" s="626"/>
      <c r="T2676" s="626"/>
      <c r="U2676" s="626"/>
      <c r="V2676" s="626"/>
      <c r="W2676" s="626"/>
      <c r="X2676" s="626"/>
      <c r="Y2676" s="626"/>
      <c r="Z2676" s="626"/>
      <c r="AA2676" s="626"/>
      <c r="AB2676" s="626"/>
      <c r="AC2676" s="626"/>
      <c r="AD2676" s="626"/>
      <c r="AE2676" s="626"/>
      <c r="AF2676" s="626"/>
    </row>
    <row r="2677" spans="1:32" x14ac:dyDescent="0.25">
      <c r="A2677" s="626"/>
      <c r="B2677" s="626"/>
      <c r="F2677" s="626"/>
      <c r="H2677" s="626"/>
      <c r="I2677" s="626"/>
      <c r="J2677" s="626"/>
      <c r="K2677" s="627"/>
      <c r="L2677" s="677"/>
      <c r="M2677" s="626"/>
      <c r="N2677" s="626"/>
      <c r="O2677" s="626"/>
      <c r="P2677" s="626"/>
      <c r="Q2677" s="626"/>
      <c r="R2677" s="626"/>
      <c r="S2677" s="626"/>
      <c r="T2677" s="626"/>
      <c r="U2677" s="626"/>
      <c r="V2677" s="626"/>
      <c r="W2677" s="626"/>
      <c r="X2677" s="626"/>
      <c r="Y2677" s="626"/>
      <c r="Z2677" s="626"/>
      <c r="AA2677" s="626"/>
      <c r="AB2677" s="626"/>
      <c r="AC2677" s="626"/>
      <c r="AD2677" s="626"/>
      <c r="AE2677" s="626"/>
      <c r="AF2677" s="626"/>
    </row>
    <row r="2678" spans="1:32" x14ac:dyDescent="0.25">
      <c r="A2678" s="626"/>
      <c r="B2678" s="626"/>
      <c r="F2678" s="626"/>
      <c r="H2678" s="626"/>
      <c r="I2678" s="626"/>
      <c r="J2678" s="626"/>
      <c r="K2678" s="627"/>
      <c r="L2678" s="677"/>
      <c r="M2678" s="626"/>
      <c r="N2678" s="626"/>
      <c r="O2678" s="626"/>
      <c r="P2678" s="626"/>
      <c r="Q2678" s="626"/>
      <c r="R2678" s="626"/>
      <c r="S2678" s="626"/>
      <c r="T2678" s="626"/>
      <c r="U2678" s="626"/>
      <c r="V2678" s="626"/>
      <c r="W2678" s="626"/>
      <c r="X2678" s="626"/>
      <c r="Y2678" s="626"/>
      <c r="Z2678" s="626"/>
      <c r="AA2678" s="626"/>
      <c r="AB2678" s="626"/>
      <c r="AC2678" s="626"/>
      <c r="AD2678" s="626"/>
      <c r="AE2678" s="626"/>
      <c r="AF2678" s="626"/>
    </row>
    <row r="2679" spans="1:32" x14ac:dyDescent="0.25">
      <c r="A2679" s="626"/>
      <c r="B2679" s="626"/>
      <c r="F2679" s="626"/>
      <c r="H2679" s="626"/>
      <c r="I2679" s="626"/>
      <c r="J2679" s="626"/>
      <c r="K2679" s="627"/>
      <c r="L2679" s="677"/>
      <c r="M2679" s="626"/>
      <c r="N2679" s="626"/>
      <c r="O2679" s="626"/>
      <c r="P2679" s="626"/>
      <c r="Q2679" s="626"/>
      <c r="R2679" s="626"/>
      <c r="S2679" s="626"/>
      <c r="T2679" s="626"/>
      <c r="U2679" s="626"/>
      <c r="V2679" s="626"/>
      <c r="W2679" s="626"/>
      <c r="X2679" s="626"/>
      <c r="Y2679" s="626"/>
      <c r="Z2679" s="626"/>
      <c r="AA2679" s="626"/>
      <c r="AB2679" s="626"/>
      <c r="AC2679" s="626"/>
      <c r="AD2679" s="626"/>
      <c r="AE2679" s="626"/>
      <c r="AF2679" s="626"/>
    </row>
    <row r="2680" spans="1:32" x14ac:dyDescent="0.25">
      <c r="A2680" s="626"/>
      <c r="B2680" s="626"/>
      <c r="F2680" s="626"/>
      <c r="H2680" s="626"/>
      <c r="I2680" s="626"/>
      <c r="J2680" s="626"/>
      <c r="K2680" s="627"/>
      <c r="L2680" s="677"/>
      <c r="M2680" s="626"/>
      <c r="N2680" s="626"/>
      <c r="O2680" s="626"/>
      <c r="P2680" s="626"/>
      <c r="Q2680" s="626"/>
      <c r="R2680" s="626"/>
      <c r="S2680" s="626"/>
      <c r="T2680" s="626"/>
      <c r="U2680" s="626"/>
      <c r="V2680" s="626"/>
      <c r="W2680" s="626"/>
      <c r="X2680" s="626"/>
      <c r="Y2680" s="626"/>
      <c r="Z2680" s="626"/>
      <c r="AA2680" s="626"/>
      <c r="AB2680" s="626"/>
      <c r="AC2680" s="626"/>
      <c r="AD2680" s="626"/>
      <c r="AE2680" s="626"/>
      <c r="AF2680" s="626"/>
    </row>
    <row r="2681" spans="1:32" x14ac:dyDescent="0.25">
      <c r="A2681" s="626"/>
      <c r="B2681" s="626"/>
      <c r="F2681" s="626"/>
      <c r="H2681" s="626"/>
      <c r="I2681" s="626"/>
      <c r="J2681" s="626"/>
      <c r="K2681" s="627"/>
      <c r="L2681" s="677"/>
      <c r="M2681" s="626"/>
      <c r="N2681" s="626"/>
      <c r="O2681" s="626"/>
      <c r="P2681" s="626"/>
      <c r="Q2681" s="626"/>
      <c r="R2681" s="626"/>
      <c r="S2681" s="626"/>
      <c r="T2681" s="626"/>
      <c r="U2681" s="626"/>
      <c r="V2681" s="626"/>
      <c r="W2681" s="626"/>
      <c r="X2681" s="626"/>
      <c r="Y2681" s="626"/>
      <c r="Z2681" s="626"/>
      <c r="AA2681" s="626"/>
      <c r="AB2681" s="626"/>
      <c r="AC2681" s="626"/>
      <c r="AD2681" s="626"/>
      <c r="AE2681" s="626"/>
      <c r="AF2681" s="626"/>
    </row>
    <row r="2682" spans="1:32" x14ac:dyDescent="0.25">
      <c r="A2682" s="626"/>
      <c r="B2682" s="626"/>
      <c r="F2682" s="626"/>
      <c r="H2682" s="626"/>
      <c r="I2682" s="626"/>
      <c r="J2682" s="626"/>
      <c r="K2682" s="627"/>
      <c r="L2682" s="677"/>
      <c r="M2682" s="626"/>
      <c r="N2682" s="626"/>
      <c r="O2682" s="626"/>
      <c r="P2682" s="626"/>
      <c r="Q2682" s="626"/>
      <c r="R2682" s="626"/>
      <c r="S2682" s="626"/>
      <c r="T2682" s="626"/>
      <c r="U2682" s="626"/>
      <c r="V2682" s="626"/>
      <c r="W2682" s="626"/>
      <c r="X2682" s="626"/>
      <c r="Y2682" s="626"/>
      <c r="Z2682" s="626"/>
      <c r="AA2682" s="626"/>
      <c r="AB2682" s="626"/>
      <c r="AC2682" s="626"/>
      <c r="AD2682" s="626"/>
      <c r="AE2682" s="626"/>
      <c r="AF2682" s="626"/>
    </row>
    <row r="2683" spans="1:32" x14ac:dyDescent="0.25">
      <c r="A2683" s="626"/>
      <c r="B2683" s="626"/>
      <c r="F2683" s="626"/>
      <c r="H2683" s="626"/>
      <c r="I2683" s="626"/>
      <c r="J2683" s="626"/>
      <c r="K2683" s="627"/>
      <c r="L2683" s="677"/>
      <c r="M2683" s="626"/>
      <c r="N2683" s="626"/>
      <c r="O2683" s="626"/>
      <c r="P2683" s="626"/>
      <c r="Q2683" s="626"/>
      <c r="R2683" s="626"/>
      <c r="S2683" s="626"/>
      <c r="T2683" s="626"/>
      <c r="U2683" s="626"/>
      <c r="V2683" s="626"/>
      <c r="W2683" s="626"/>
      <c r="X2683" s="626"/>
      <c r="Y2683" s="626"/>
      <c r="Z2683" s="626"/>
      <c r="AA2683" s="626"/>
      <c r="AB2683" s="626"/>
      <c r="AC2683" s="626"/>
      <c r="AD2683" s="626"/>
      <c r="AE2683" s="626"/>
      <c r="AF2683" s="626"/>
    </row>
    <row r="2684" spans="1:32" x14ac:dyDescent="0.25">
      <c r="A2684" s="626"/>
      <c r="B2684" s="626"/>
      <c r="F2684" s="626"/>
      <c r="H2684" s="626"/>
      <c r="I2684" s="626"/>
      <c r="J2684" s="626"/>
      <c r="K2684" s="627"/>
      <c r="L2684" s="677"/>
      <c r="M2684" s="626"/>
      <c r="N2684" s="626"/>
      <c r="O2684" s="626"/>
      <c r="P2684" s="626"/>
      <c r="Q2684" s="626"/>
      <c r="R2684" s="626"/>
      <c r="S2684" s="626"/>
      <c r="T2684" s="626"/>
      <c r="U2684" s="626"/>
      <c r="V2684" s="626"/>
      <c r="W2684" s="626"/>
      <c r="X2684" s="626"/>
      <c r="Y2684" s="626"/>
      <c r="Z2684" s="626"/>
      <c r="AA2684" s="626"/>
      <c r="AB2684" s="626"/>
      <c r="AC2684" s="626"/>
      <c r="AD2684" s="626"/>
      <c r="AE2684" s="626"/>
      <c r="AF2684" s="626"/>
    </row>
    <row r="2685" spans="1:32" x14ac:dyDescent="0.25">
      <c r="A2685" s="626"/>
      <c r="B2685" s="626"/>
      <c r="F2685" s="626"/>
      <c r="H2685" s="626"/>
      <c r="I2685" s="626"/>
      <c r="J2685" s="626"/>
      <c r="K2685" s="627"/>
      <c r="L2685" s="677"/>
      <c r="M2685" s="626"/>
      <c r="N2685" s="626"/>
      <c r="O2685" s="626"/>
      <c r="P2685" s="626"/>
      <c r="Q2685" s="626"/>
      <c r="R2685" s="626"/>
      <c r="S2685" s="626"/>
      <c r="T2685" s="626"/>
      <c r="U2685" s="626"/>
      <c r="V2685" s="626"/>
      <c r="W2685" s="626"/>
      <c r="X2685" s="626"/>
      <c r="Y2685" s="626"/>
      <c r="Z2685" s="626"/>
      <c r="AA2685" s="626"/>
      <c r="AB2685" s="626"/>
      <c r="AC2685" s="626"/>
      <c r="AD2685" s="626"/>
      <c r="AE2685" s="626"/>
      <c r="AF2685" s="626"/>
    </row>
    <row r="2686" spans="1:32" x14ac:dyDescent="0.25">
      <c r="A2686" s="626"/>
      <c r="B2686" s="626"/>
      <c r="F2686" s="626"/>
      <c r="H2686" s="626"/>
      <c r="I2686" s="626"/>
      <c r="J2686" s="626"/>
      <c r="K2686" s="627"/>
      <c r="L2686" s="677"/>
      <c r="M2686" s="626"/>
      <c r="N2686" s="626"/>
      <c r="O2686" s="626"/>
      <c r="P2686" s="626"/>
      <c r="Q2686" s="626"/>
      <c r="R2686" s="626"/>
      <c r="S2686" s="626"/>
      <c r="T2686" s="626"/>
      <c r="U2686" s="626"/>
      <c r="V2686" s="626"/>
      <c r="W2686" s="626"/>
      <c r="X2686" s="626"/>
      <c r="Y2686" s="626"/>
      <c r="Z2686" s="626"/>
      <c r="AA2686" s="626"/>
      <c r="AB2686" s="626"/>
      <c r="AC2686" s="626"/>
      <c r="AD2686" s="626"/>
      <c r="AE2686" s="626"/>
      <c r="AF2686" s="626"/>
    </row>
    <row r="2687" spans="1:32" x14ac:dyDescent="0.25">
      <c r="A2687" s="626"/>
      <c r="B2687" s="626"/>
      <c r="F2687" s="626"/>
      <c r="H2687" s="626"/>
      <c r="I2687" s="626"/>
      <c r="J2687" s="626"/>
      <c r="K2687" s="627"/>
      <c r="L2687" s="677"/>
      <c r="M2687" s="626"/>
      <c r="N2687" s="626"/>
      <c r="O2687" s="626"/>
      <c r="P2687" s="626"/>
      <c r="Q2687" s="626"/>
      <c r="R2687" s="626"/>
      <c r="S2687" s="626"/>
      <c r="T2687" s="626"/>
      <c r="U2687" s="626"/>
      <c r="V2687" s="626"/>
      <c r="W2687" s="626"/>
      <c r="X2687" s="626"/>
      <c r="Y2687" s="626"/>
      <c r="Z2687" s="626"/>
      <c r="AA2687" s="626"/>
      <c r="AB2687" s="626"/>
      <c r="AC2687" s="626"/>
      <c r="AD2687" s="626"/>
      <c r="AE2687" s="626"/>
      <c r="AF2687" s="626"/>
    </row>
    <row r="2688" spans="1:32" x14ac:dyDescent="0.25">
      <c r="A2688" s="626"/>
      <c r="B2688" s="626"/>
      <c r="F2688" s="626"/>
      <c r="H2688" s="626"/>
      <c r="I2688" s="626"/>
      <c r="J2688" s="626"/>
      <c r="K2688" s="627"/>
      <c r="L2688" s="677"/>
      <c r="M2688" s="626"/>
      <c r="N2688" s="626"/>
      <c r="O2688" s="626"/>
      <c r="P2688" s="626"/>
      <c r="Q2688" s="626"/>
      <c r="R2688" s="626"/>
      <c r="S2688" s="626"/>
      <c r="T2688" s="626"/>
      <c r="U2688" s="626"/>
      <c r="V2688" s="626"/>
      <c r="W2688" s="626"/>
      <c r="X2688" s="626"/>
      <c r="Y2688" s="626"/>
      <c r="Z2688" s="626"/>
      <c r="AA2688" s="626"/>
      <c r="AB2688" s="626"/>
      <c r="AC2688" s="626"/>
      <c r="AD2688" s="626"/>
      <c r="AE2688" s="626"/>
      <c r="AF2688" s="626"/>
    </row>
    <row r="2689" spans="1:32" x14ac:dyDescent="0.25">
      <c r="A2689" s="626"/>
      <c r="B2689" s="626"/>
      <c r="F2689" s="626"/>
      <c r="H2689" s="626"/>
      <c r="I2689" s="626"/>
      <c r="J2689" s="626"/>
      <c r="K2689" s="627"/>
      <c r="L2689" s="677"/>
      <c r="M2689" s="626"/>
      <c r="N2689" s="626"/>
      <c r="O2689" s="626"/>
      <c r="P2689" s="626"/>
      <c r="Q2689" s="626"/>
      <c r="R2689" s="626"/>
      <c r="S2689" s="626"/>
      <c r="T2689" s="626"/>
      <c r="U2689" s="626"/>
      <c r="V2689" s="626"/>
      <c r="W2689" s="626"/>
      <c r="X2689" s="626"/>
      <c r="Y2689" s="626"/>
      <c r="Z2689" s="626"/>
      <c r="AA2689" s="626"/>
      <c r="AB2689" s="626"/>
      <c r="AC2689" s="626"/>
      <c r="AD2689" s="626"/>
      <c r="AE2689" s="626"/>
      <c r="AF2689" s="626"/>
    </row>
    <row r="2690" spans="1:32" x14ac:dyDescent="0.25">
      <c r="A2690" s="626"/>
      <c r="B2690" s="626"/>
      <c r="F2690" s="626"/>
      <c r="H2690" s="626"/>
      <c r="I2690" s="626"/>
      <c r="J2690" s="626"/>
      <c r="K2690" s="627"/>
      <c r="L2690" s="677"/>
      <c r="M2690" s="626"/>
      <c r="N2690" s="626"/>
      <c r="O2690" s="626"/>
      <c r="P2690" s="626"/>
      <c r="Q2690" s="626"/>
      <c r="R2690" s="626"/>
      <c r="S2690" s="626"/>
      <c r="T2690" s="626"/>
      <c r="U2690" s="626"/>
      <c r="V2690" s="626"/>
      <c r="W2690" s="626"/>
      <c r="X2690" s="626"/>
      <c r="Y2690" s="626"/>
      <c r="Z2690" s="626"/>
      <c r="AA2690" s="626"/>
      <c r="AB2690" s="626"/>
      <c r="AC2690" s="626"/>
      <c r="AD2690" s="626"/>
      <c r="AE2690" s="626"/>
      <c r="AF2690" s="626"/>
    </row>
    <row r="2691" spans="1:32" x14ac:dyDescent="0.25">
      <c r="A2691" s="626"/>
      <c r="B2691" s="626"/>
      <c r="F2691" s="626"/>
      <c r="H2691" s="626"/>
      <c r="I2691" s="626"/>
      <c r="J2691" s="626"/>
      <c r="K2691" s="627"/>
      <c r="L2691" s="677"/>
      <c r="M2691" s="626"/>
      <c r="N2691" s="626"/>
      <c r="O2691" s="626"/>
      <c r="P2691" s="626"/>
      <c r="Q2691" s="626"/>
      <c r="R2691" s="626"/>
      <c r="S2691" s="626"/>
      <c r="T2691" s="626"/>
      <c r="U2691" s="626"/>
      <c r="V2691" s="626"/>
      <c r="W2691" s="626"/>
      <c r="X2691" s="626"/>
      <c r="Y2691" s="626"/>
      <c r="Z2691" s="626"/>
      <c r="AA2691" s="626"/>
      <c r="AB2691" s="626"/>
      <c r="AC2691" s="626"/>
      <c r="AD2691" s="626"/>
      <c r="AE2691" s="626"/>
      <c r="AF2691" s="626"/>
    </row>
    <row r="2692" spans="1:32" x14ac:dyDescent="0.25">
      <c r="A2692" s="626"/>
      <c r="B2692" s="626"/>
      <c r="F2692" s="626"/>
      <c r="H2692" s="626"/>
      <c r="I2692" s="626"/>
      <c r="J2692" s="626"/>
      <c r="K2692" s="627"/>
      <c r="L2692" s="677"/>
      <c r="M2692" s="626"/>
      <c r="N2692" s="626"/>
      <c r="O2692" s="626"/>
      <c r="P2692" s="626"/>
      <c r="Q2692" s="626"/>
      <c r="R2692" s="626"/>
      <c r="S2692" s="626"/>
      <c r="T2692" s="626"/>
      <c r="U2692" s="626"/>
      <c r="V2692" s="626"/>
      <c r="W2692" s="626"/>
      <c r="X2692" s="626"/>
      <c r="Y2692" s="626"/>
      <c r="Z2692" s="626"/>
      <c r="AA2692" s="626"/>
      <c r="AB2692" s="626"/>
      <c r="AC2692" s="626"/>
      <c r="AD2692" s="626"/>
      <c r="AE2692" s="626"/>
      <c r="AF2692" s="626"/>
    </row>
    <row r="2693" spans="1:32" x14ac:dyDescent="0.25">
      <c r="A2693" s="626"/>
      <c r="B2693" s="626"/>
      <c r="F2693" s="626"/>
      <c r="H2693" s="626"/>
      <c r="I2693" s="626"/>
      <c r="J2693" s="626"/>
      <c r="K2693" s="627"/>
      <c r="L2693" s="677"/>
      <c r="M2693" s="626"/>
      <c r="N2693" s="626"/>
      <c r="O2693" s="626"/>
      <c r="P2693" s="626"/>
      <c r="Q2693" s="626"/>
      <c r="R2693" s="626"/>
      <c r="S2693" s="626"/>
      <c r="T2693" s="626"/>
      <c r="U2693" s="626"/>
      <c r="V2693" s="626"/>
      <c r="W2693" s="626"/>
      <c r="X2693" s="626"/>
      <c r="Y2693" s="626"/>
      <c r="Z2693" s="626"/>
      <c r="AA2693" s="626"/>
      <c r="AB2693" s="626"/>
      <c r="AC2693" s="626"/>
      <c r="AD2693" s="626"/>
      <c r="AE2693" s="626"/>
      <c r="AF2693" s="626"/>
    </row>
    <row r="2694" spans="1:32" x14ac:dyDescent="0.25">
      <c r="A2694" s="626"/>
      <c r="B2694" s="626"/>
      <c r="F2694" s="626"/>
      <c r="H2694" s="626"/>
      <c r="I2694" s="626"/>
      <c r="J2694" s="626"/>
      <c r="K2694" s="627"/>
      <c r="L2694" s="677"/>
      <c r="M2694" s="626"/>
      <c r="N2694" s="626"/>
      <c r="O2694" s="626"/>
      <c r="P2694" s="626"/>
      <c r="Q2694" s="626"/>
      <c r="R2694" s="626"/>
      <c r="S2694" s="626"/>
      <c r="T2694" s="626"/>
      <c r="U2694" s="626"/>
      <c r="V2694" s="626"/>
      <c r="W2694" s="626"/>
      <c r="X2694" s="626"/>
      <c r="Y2694" s="626"/>
      <c r="Z2694" s="626"/>
      <c r="AA2694" s="626"/>
      <c r="AB2694" s="626"/>
      <c r="AC2694" s="626"/>
      <c r="AD2694" s="626"/>
      <c r="AE2694" s="626"/>
      <c r="AF2694" s="626"/>
    </row>
    <row r="2695" spans="1:32" x14ac:dyDescent="0.25">
      <c r="A2695" s="626"/>
      <c r="B2695" s="626"/>
      <c r="F2695" s="626"/>
      <c r="H2695" s="626"/>
      <c r="I2695" s="626"/>
      <c r="J2695" s="626"/>
      <c r="K2695" s="627"/>
      <c r="L2695" s="677"/>
      <c r="M2695" s="626"/>
      <c r="N2695" s="626"/>
      <c r="O2695" s="626"/>
      <c r="P2695" s="626"/>
      <c r="Q2695" s="626"/>
      <c r="R2695" s="626"/>
      <c r="S2695" s="626"/>
      <c r="T2695" s="626"/>
      <c r="U2695" s="626"/>
      <c r="V2695" s="626"/>
      <c r="W2695" s="626"/>
      <c r="X2695" s="626"/>
      <c r="Y2695" s="626"/>
      <c r="Z2695" s="626"/>
      <c r="AA2695" s="626"/>
      <c r="AB2695" s="626"/>
      <c r="AC2695" s="626"/>
      <c r="AD2695" s="626"/>
      <c r="AE2695" s="626"/>
      <c r="AF2695" s="626"/>
    </row>
    <row r="2696" spans="1:32" x14ac:dyDescent="0.25">
      <c r="A2696" s="626"/>
      <c r="B2696" s="626"/>
      <c r="F2696" s="626"/>
      <c r="H2696" s="626"/>
      <c r="I2696" s="626"/>
      <c r="J2696" s="626"/>
      <c r="K2696" s="627"/>
      <c r="L2696" s="677"/>
      <c r="M2696" s="626"/>
      <c r="N2696" s="626"/>
      <c r="O2696" s="626"/>
      <c r="P2696" s="626"/>
      <c r="Q2696" s="626"/>
      <c r="R2696" s="626"/>
      <c r="S2696" s="626"/>
      <c r="T2696" s="626"/>
      <c r="U2696" s="626"/>
      <c r="V2696" s="626"/>
      <c r="W2696" s="626"/>
      <c r="X2696" s="626"/>
      <c r="Y2696" s="626"/>
      <c r="Z2696" s="626"/>
      <c r="AA2696" s="626"/>
      <c r="AB2696" s="626"/>
      <c r="AC2696" s="626"/>
      <c r="AD2696" s="626"/>
      <c r="AE2696" s="626"/>
      <c r="AF2696" s="626"/>
    </row>
    <row r="2697" spans="1:32" x14ac:dyDescent="0.25">
      <c r="A2697" s="626"/>
      <c r="B2697" s="626"/>
      <c r="F2697" s="626"/>
      <c r="H2697" s="626"/>
      <c r="I2697" s="626"/>
      <c r="J2697" s="626"/>
      <c r="K2697" s="627"/>
      <c r="L2697" s="677"/>
      <c r="M2697" s="626"/>
      <c r="N2697" s="626"/>
      <c r="O2697" s="626"/>
      <c r="P2697" s="626"/>
      <c r="Q2697" s="626"/>
      <c r="R2697" s="626"/>
      <c r="S2697" s="626"/>
      <c r="T2697" s="626"/>
      <c r="U2697" s="626"/>
      <c r="V2697" s="626"/>
      <c r="W2697" s="626"/>
      <c r="X2697" s="626"/>
      <c r="Y2697" s="626"/>
      <c r="Z2697" s="626"/>
      <c r="AA2697" s="626"/>
      <c r="AB2697" s="626"/>
      <c r="AC2697" s="626"/>
      <c r="AD2697" s="626"/>
      <c r="AE2697" s="626"/>
      <c r="AF2697" s="626"/>
    </row>
    <row r="2698" spans="1:32" x14ac:dyDescent="0.25">
      <c r="A2698" s="626"/>
      <c r="B2698" s="626"/>
      <c r="F2698" s="626"/>
      <c r="H2698" s="626"/>
      <c r="I2698" s="626"/>
      <c r="J2698" s="626"/>
      <c r="K2698" s="627"/>
      <c r="L2698" s="677"/>
      <c r="M2698" s="626"/>
      <c r="N2698" s="626"/>
      <c r="O2698" s="626"/>
      <c r="P2698" s="626"/>
      <c r="Q2698" s="626"/>
      <c r="R2698" s="626"/>
      <c r="S2698" s="626"/>
      <c r="T2698" s="626"/>
      <c r="U2698" s="626"/>
      <c r="V2698" s="626"/>
      <c r="W2698" s="626"/>
      <c r="X2698" s="626"/>
      <c r="Y2698" s="626"/>
      <c r="Z2698" s="626"/>
      <c r="AA2698" s="626"/>
      <c r="AB2698" s="626"/>
      <c r="AC2698" s="626"/>
      <c r="AD2698" s="626"/>
      <c r="AE2698" s="626"/>
      <c r="AF2698" s="626"/>
    </row>
    <row r="2699" spans="1:32" x14ac:dyDescent="0.25">
      <c r="A2699" s="626"/>
      <c r="B2699" s="626"/>
      <c r="F2699" s="626"/>
      <c r="H2699" s="626"/>
      <c r="I2699" s="626"/>
      <c r="J2699" s="626"/>
      <c r="K2699" s="627"/>
      <c r="L2699" s="677"/>
      <c r="M2699" s="626"/>
      <c r="N2699" s="626"/>
      <c r="O2699" s="626"/>
      <c r="P2699" s="626"/>
      <c r="Q2699" s="626"/>
      <c r="R2699" s="626"/>
      <c r="S2699" s="626"/>
      <c r="T2699" s="626"/>
      <c r="U2699" s="626"/>
      <c r="V2699" s="626"/>
      <c r="W2699" s="626"/>
      <c r="X2699" s="626"/>
      <c r="Y2699" s="626"/>
      <c r="Z2699" s="626"/>
      <c r="AA2699" s="626"/>
      <c r="AB2699" s="626"/>
      <c r="AC2699" s="626"/>
      <c r="AD2699" s="626"/>
      <c r="AE2699" s="626"/>
      <c r="AF2699" s="626"/>
    </row>
    <row r="2700" spans="1:32" x14ac:dyDescent="0.25">
      <c r="A2700" s="626"/>
      <c r="B2700" s="626"/>
      <c r="F2700" s="626"/>
      <c r="H2700" s="626"/>
      <c r="I2700" s="626"/>
      <c r="J2700" s="626"/>
      <c r="K2700" s="627"/>
      <c r="L2700" s="677"/>
      <c r="M2700" s="626"/>
      <c r="N2700" s="626"/>
      <c r="O2700" s="626"/>
      <c r="P2700" s="626"/>
      <c r="Q2700" s="626"/>
      <c r="R2700" s="626"/>
      <c r="S2700" s="626"/>
      <c r="T2700" s="626"/>
      <c r="U2700" s="626"/>
      <c r="V2700" s="626"/>
      <c r="W2700" s="626"/>
      <c r="X2700" s="626"/>
      <c r="Y2700" s="626"/>
      <c r="Z2700" s="626"/>
      <c r="AA2700" s="626"/>
      <c r="AB2700" s="626"/>
      <c r="AC2700" s="626"/>
      <c r="AD2700" s="626"/>
      <c r="AE2700" s="626"/>
      <c r="AF2700" s="626"/>
    </row>
    <row r="2701" spans="1:32" x14ac:dyDescent="0.25">
      <c r="A2701" s="626"/>
      <c r="B2701" s="626"/>
      <c r="F2701" s="626"/>
      <c r="H2701" s="626"/>
      <c r="I2701" s="626"/>
      <c r="J2701" s="626"/>
      <c r="K2701" s="627"/>
      <c r="L2701" s="677"/>
      <c r="M2701" s="626"/>
      <c r="N2701" s="626"/>
      <c r="O2701" s="626"/>
      <c r="P2701" s="626"/>
      <c r="Q2701" s="626"/>
      <c r="R2701" s="626"/>
      <c r="S2701" s="626"/>
      <c r="T2701" s="626"/>
      <c r="U2701" s="626"/>
      <c r="V2701" s="626"/>
      <c r="W2701" s="626"/>
      <c r="X2701" s="626"/>
      <c r="Y2701" s="626"/>
      <c r="Z2701" s="626"/>
      <c r="AA2701" s="626"/>
      <c r="AB2701" s="626"/>
      <c r="AC2701" s="626"/>
      <c r="AD2701" s="626"/>
      <c r="AE2701" s="626"/>
      <c r="AF2701" s="626"/>
    </row>
    <row r="2702" spans="1:32" x14ac:dyDescent="0.25">
      <c r="A2702" s="626"/>
      <c r="B2702" s="626"/>
      <c r="F2702" s="626"/>
      <c r="H2702" s="626"/>
      <c r="I2702" s="626"/>
      <c r="J2702" s="626"/>
      <c r="K2702" s="627"/>
      <c r="L2702" s="677"/>
      <c r="M2702" s="626"/>
      <c r="N2702" s="626"/>
      <c r="O2702" s="626"/>
      <c r="P2702" s="626"/>
      <c r="Q2702" s="626"/>
      <c r="R2702" s="626"/>
      <c r="S2702" s="626"/>
      <c r="T2702" s="626"/>
      <c r="U2702" s="626"/>
      <c r="V2702" s="626"/>
      <c r="W2702" s="626"/>
      <c r="X2702" s="626"/>
      <c r="Y2702" s="626"/>
      <c r="Z2702" s="626"/>
      <c r="AA2702" s="626"/>
      <c r="AB2702" s="626"/>
      <c r="AC2702" s="626"/>
      <c r="AD2702" s="626"/>
      <c r="AE2702" s="626"/>
      <c r="AF2702" s="626"/>
    </row>
    <row r="2703" spans="1:32" x14ac:dyDescent="0.25">
      <c r="A2703" s="626"/>
      <c r="B2703" s="626"/>
      <c r="F2703" s="626"/>
      <c r="H2703" s="626"/>
      <c r="I2703" s="626"/>
      <c r="J2703" s="626"/>
      <c r="K2703" s="627"/>
      <c r="L2703" s="677"/>
      <c r="M2703" s="626"/>
      <c r="N2703" s="626"/>
      <c r="O2703" s="626"/>
      <c r="P2703" s="626"/>
      <c r="Q2703" s="626"/>
      <c r="R2703" s="626"/>
      <c r="S2703" s="626"/>
      <c r="T2703" s="626"/>
      <c r="U2703" s="626"/>
      <c r="V2703" s="626"/>
      <c r="W2703" s="626"/>
      <c r="X2703" s="626"/>
      <c r="Y2703" s="626"/>
      <c r="Z2703" s="626"/>
      <c r="AA2703" s="626"/>
      <c r="AB2703" s="626"/>
      <c r="AC2703" s="626"/>
      <c r="AD2703" s="626"/>
      <c r="AE2703" s="626"/>
      <c r="AF2703" s="626"/>
    </row>
    <row r="2704" spans="1:32" x14ac:dyDescent="0.25">
      <c r="A2704" s="626"/>
      <c r="B2704" s="626"/>
      <c r="F2704" s="626"/>
      <c r="H2704" s="626"/>
      <c r="I2704" s="626"/>
      <c r="J2704" s="626"/>
      <c r="K2704" s="627"/>
      <c r="L2704" s="677"/>
      <c r="M2704" s="626"/>
      <c r="N2704" s="626"/>
      <c r="O2704" s="626"/>
      <c r="P2704" s="626"/>
      <c r="Q2704" s="626"/>
      <c r="R2704" s="626"/>
      <c r="S2704" s="626"/>
      <c r="T2704" s="626"/>
      <c r="U2704" s="626"/>
      <c r="V2704" s="626"/>
      <c r="W2704" s="626"/>
      <c r="X2704" s="626"/>
      <c r="Y2704" s="626"/>
      <c r="Z2704" s="626"/>
      <c r="AA2704" s="626"/>
      <c r="AB2704" s="626"/>
      <c r="AC2704" s="626"/>
      <c r="AD2704" s="626"/>
      <c r="AE2704" s="626"/>
      <c r="AF2704" s="626"/>
    </row>
    <row r="2705" spans="1:32" x14ac:dyDescent="0.25">
      <c r="A2705" s="626"/>
      <c r="B2705" s="626"/>
      <c r="F2705" s="626"/>
      <c r="H2705" s="626"/>
      <c r="I2705" s="626"/>
      <c r="J2705" s="626"/>
      <c r="K2705" s="627"/>
      <c r="L2705" s="677"/>
      <c r="M2705" s="626"/>
      <c r="N2705" s="626"/>
      <c r="O2705" s="626"/>
      <c r="P2705" s="626"/>
      <c r="Q2705" s="626"/>
      <c r="R2705" s="626"/>
      <c r="S2705" s="626"/>
      <c r="T2705" s="626"/>
      <c r="U2705" s="626"/>
      <c r="V2705" s="626"/>
      <c r="W2705" s="626"/>
      <c r="X2705" s="626"/>
      <c r="Y2705" s="626"/>
      <c r="Z2705" s="626"/>
      <c r="AA2705" s="626"/>
      <c r="AB2705" s="626"/>
      <c r="AC2705" s="626"/>
      <c r="AD2705" s="626"/>
      <c r="AE2705" s="626"/>
      <c r="AF2705" s="626"/>
    </row>
    <row r="2706" spans="1:32" x14ac:dyDescent="0.25">
      <c r="A2706" s="626"/>
      <c r="B2706" s="626"/>
      <c r="F2706" s="626"/>
      <c r="H2706" s="626"/>
      <c r="I2706" s="626"/>
      <c r="J2706" s="626"/>
      <c r="K2706" s="627"/>
      <c r="L2706" s="677"/>
      <c r="M2706" s="626"/>
      <c r="N2706" s="626"/>
      <c r="O2706" s="626"/>
      <c r="P2706" s="626"/>
      <c r="Q2706" s="626"/>
      <c r="R2706" s="626"/>
      <c r="S2706" s="626"/>
      <c r="T2706" s="626"/>
      <c r="U2706" s="626"/>
      <c r="V2706" s="626"/>
      <c r="W2706" s="626"/>
      <c r="X2706" s="626"/>
      <c r="Y2706" s="626"/>
      <c r="Z2706" s="626"/>
      <c r="AA2706" s="626"/>
      <c r="AB2706" s="626"/>
      <c r="AC2706" s="626"/>
      <c r="AD2706" s="626"/>
      <c r="AE2706" s="626"/>
      <c r="AF2706" s="626"/>
    </row>
    <row r="2707" spans="1:32" x14ac:dyDescent="0.25">
      <c r="A2707" s="626"/>
      <c r="B2707" s="626"/>
      <c r="F2707" s="626"/>
      <c r="H2707" s="626"/>
      <c r="I2707" s="626"/>
      <c r="J2707" s="626"/>
      <c r="K2707" s="627"/>
      <c r="L2707" s="677"/>
      <c r="M2707" s="626"/>
      <c r="N2707" s="626"/>
      <c r="O2707" s="626"/>
      <c r="P2707" s="626"/>
      <c r="Q2707" s="626"/>
      <c r="R2707" s="626"/>
      <c r="S2707" s="626"/>
      <c r="T2707" s="626"/>
      <c r="U2707" s="626"/>
      <c r="V2707" s="626"/>
      <c r="W2707" s="626"/>
      <c r="X2707" s="626"/>
      <c r="Y2707" s="626"/>
      <c r="Z2707" s="626"/>
      <c r="AA2707" s="626"/>
      <c r="AB2707" s="626"/>
      <c r="AC2707" s="626"/>
      <c r="AD2707" s="626"/>
      <c r="AE2707" s="626"/>
      <c r="AF2707" s="626"/>
    </row>
    <row r="2708" spans="1:32" x14ac:dyDescent="0.25">
      <c r="A2708" s="626"/>
      <c r="B2708" s="626"/>
      <c r="F2708" s="626"/>
      <c r="H2708" s="626"/>
      <c r="I2708" s="626"/>
      <c r="J2708" s="626"/>
      <c r="K2708" s="627"/>
      <c r="L2708" s="677"/>
      <c r="M2708" s="626"/>
      <c r="N2708" s="626"/>
      <c r="O2708" s="626"/>
      <c r="P2708" s="626"/>
      <c r="Q2708" s="626"/>
      <c r="R2708" s="626"/>
      <c r="S2708" s="626"/>
      <c r="T2708" s="626"/>
      <c r="U2708" s="626"/>
      <c r="V2708" s="626"/>
      <c r="W2708" s="626"/>
      <c r="X2708" s="626"/>
      <c r="Y2708" s="626"/>
      <c r="Z2708" s="626"/>
      <c r="AA2708" s="626"/>
      <c r="AB2708" s="626"/>
      <c r="AC2708" s="626"/>
      <c r="AD2708" s="626"/>
      <c r="AE2708" s="626"/>
      <c r="AF2708" s="626"/>
    </row>
    <row r="2709" spans="1:32" x14ac:dyDescent="0.25">
      <c r="A2709" s="626"/>
      <c r="B2709" s="626"/>
      <c r="F2709" s="626"/>
      <c r="H2709" s="626"/>
      <c r="I2709" s="626"/>
      <c r="J2709" s="626"/>
      <c r="K2709" s="627"/>
      <c r="L2709" s="677"/>
      <c r="M2709" s="626"/>
      <c r="N2709" s="626"/>
      <c r="O2709" s="626"/>
      <c r="P2709" s="626"/>
      <c r="Q2709" s="626"/>
      <c r="R2709" s="626"/>
      <c r="S2709" s="626"/>
      <c r="T2709" s="626"/>
      <c r="U2709" s="626"/>
      <c r="V2709" s="626"/>
      <c r="W2709" s="626"/>
      <c r="X2709" s="626"/>
      <c r="Y2709" s="626"/>
      <c r="Z2709" s="626"/>
      <c r="AA2709" s="626"/>
      <c r="AB2709" s="626"/>
      <c r="AC2709" s="626"/>
      <c r="AD2709" s="626"/>
      <c r="AE2709" s="626"/>
      <c r="AF2709" s="626"/>
    </row>
    <row r="2710" spans="1:32" x14ac:dyDescent="0.25">
      <c r="A2710" s="626"/>
      <c r="B2710" s="626"/>
      <c r="F2710" s="626"/>
      <c r="H2710" s="626"/>
      <c r="I2710" s="626"/>
      <c r="J2710" s="626"/>
      <c r="K2710" s="627"/>
      <c r="L2710" s="677"/>
      <c r="M2710" s="626"/>
      <c r="N2710" s="626"/>
      <c r="O2710" s="626"/>
      <c r="P2710" s="626"/>
      <c r="Q2710" s="626"/>
      <c r="R2710" s="626"/>
      <c r="S2710" s="626"/>
      <c r="T2710" s="626"/>
      <c r="U2710" s="626"/>
      <c r="V2710" s="626"/>
      <c r="W2710" s="626"/>
      <c r="X2710" s="626"/>
      <c r="Y2710" s="626"/>
      <c r="Z2710" s="626"/>
      <c r="AA2710" s="626"/>
      <c r="AB2710" s="626"/>
      <c r="AC2710" s="626"/>
      <c r="AD2710" s="626"/>
      <c r="AE2710" s="626"/>
      <c r="AF2710" s="626"/>
    </row>
    <row r="2711" spans="1:32" x14ac:dyDescent="0.25">
      <c r="A2711" s="626"/>
      <c r="B2711" s="626"/>
      <c r="F2711" s="626"/>
      <c r="H2711" s="626"/>
      <c r="I2711" s="626"/>
      <c r="J2711" s="626"/>
      <c r="K2711" s="627"/>
      <c r="L2711" s="677"/>
      <c r="M2711" s="626"/>
      <c r="N2711" s="626"/>
      <c r="O2711" s="626"/>
      <c r="P2711" s="626"/>
      <c r="Q2711" s="626"/>
      <c r="R2711" s="626"/>
      <c r="S2711" s="626"/>
      <c r="T2711" s="626"/>
      <c r="U2711" s="626"/>
      <c r="V2711" s="626"/>
      <c r="W2711" s="626"/>
      <c r="X2711" s="626"/>
      <c r="Y2711" s="626"/>
      <c r="Z2711" s="626"/>
      <c r="AA2711" s="626"/>
      <c r="AB2711" s="626"/>
      <c r="AC2711" s="626"/>
      <c r="AD2711" s="626"/>
      <c r="AE2711" s="626"/>
      <c r="AF2711" s="626"/>
    </row>
    <row r="2712" spans="1:32" x14ac:dyDescent="0.25">
      <c r="A2712" s="626"/>
      <c r="B2712" s="626"/>
      <c r="F2712" s="626"/>
      <c r="H2712" s="626"/>
      <c r="I2712" s="626"/>
      <c r="J2712" s="626"/>
      <c r="K2712" s="627"/>
      <c r="L2712" s="677"/>
      <c r="M2712" s="626"/>
      <c r="N2712" s="626"/>
      <c r="O2712" s="626"/>
      <c r="P2712" s="626"/>
      <c r="Q2712" s="626"/>
      <c r="R2712" s="626"/>
      <c r="S2712" s="626"/>
      <c r="T2712" s="626"/>
      <c r="U2712" s="626"/>
      <c r="V2712" s="626"/>
      <c r="W2712" s="626"/>
      <c r="X2712" s="626"/>
      <c r="Y2712" s="626"/>
      <c r="Z2712" s="626"/>
      <c r="AA2712" s="626"/>
      <c r="AB2712" s="626"/>
      <c r="AC2712" s="626"/>
      <c r="AD2712" s="626"/>
      <c r="AE2712" s="626"/>
      <c r="AF2712" s="626"/>
    </row>
    <row r="2713" spans="1:32" x14ac:dyDescent="0.25">
      <c r="A2713" s="626"/>
      <c r="B2713" s="626"/>
      <c r="F2713" s="626"/>
      <c r="H2713" s="626"/>
      <c r="I2713" s="626"/>
      <c r="J2713" s="626"/>
      <c r="K2713" s="627"/>
      <c r="L2713" s="677"/>
      <c r="M2713" s="626"/>
      <c r="N2713" s="626"/>
      <c r="O2713" s="626"/>
      <c r="P2713" s="626"/>
      <c r="Q2713" s="626"/>
      <c r="R2713" s="626"/>
      <c r="S2713" s="626"/>
      <c r="T2713" s="626"/>
      <c r="U2713" s="626"/>
      <c r="V2713" s="626"/>
      <c r="W2713" s="626"/>
      <c r="X2713" s="626"/>
      <c r="Y2713" s="626"/>
      <c r="Z2713" s="626"/>
      <c r="AA2713" s="626"/>
      <c r="AB2713" s="626"/>
      <c r="AC2713" s="626"/>
      <c r="AD2713" s="626"/>
      <c r="AE2713" s="626"/>
      <c r="AF2713" s="626"/>
    </row>
    <row r="2714" spans="1:32" x14ac:dyDescent="0.25">
      <c r="A2714" s="626"/>
      <c r="B2714" s="626"/>
      <c r="F2714" s="626"/>
      <c r="H2714" s="626"/>
      <c r="I2714" s="626"/>
      <c r="J2714" s="626"/>
      <c r="K2714" s="627"/>
      <c r="L2714" s="677"/>
      <c r="M2714" s="626"/>
      <c r="N2714" s="626"/>
      <c r="O2714" s="626"/>
      <c r="P2714" s="626"/>
      <c r="Q2714" s="626"/>
      <c r="R2714" s="626"/>
      <c r="S2714" s="626"/>
      <c r="T2714" s="626"/>
      <c r="U2714" s="626"/>
      <c r="V2714" s="626"/>
      <c r="W2714" s="626"/>
      <c r="X2714" s="626"/>
      <c r="Y2714" s="626"/>
      <c r="Z2714" s="626"/>
      <c r="AA2714" s="626"/>
      <c r="AB2714" s="626"/>
      <c r="AC2714" s="626"/>
      <c r="AD2714" s="626"/>
      <c r="AE2714" s="626"/>
      <c r="AF2714" s="626"/>
    </row>
    <row r="2715" spans="1:32" x14ac:dyDescent="0.25">
      <c r="A2715" s="626"/>
      <c r="B2715" s="626"/>
      <c r="F2715" s="626"/>
      <c r="H2715" s="626"/>
      <c r="I2715" s="626"/>
      <c r="J2715" s="626"/>
      <c r="K2715" s="627"/>
      <c r="L2715" s="677"/>
      <c r="M2715" s="626"/>
      <c r="N2715" s="626"/>
      <c r="O2715" s="626"/>
      <c r="P2715" s="626"/>
      <c r="Q2715" s="626"/>
      <c r="R2715" s="626"/>
      <c r="S2715" s="626"/>
      <c r="T2715" s="626"/>
      <c r="U2715" s="626"/>
      <c r="V2715" s="626"/>
      <c r="W2715" s="626"/>
      <c r="X2715" s="626"/>
      <c r="Y2715" s="626"/>
      <c r="Z2715" s="626"/>
      <c r="AA2715" s="626"/>
      <c r="AB2715" s="626"/>
      <c r="AC2715" s="626"/>
      <c r="AD2715" s="626"/>
      <c r="AE2715" s="626"/>
      <c r="AF2715" s="626"/>
    </row>
    <row r="2716" spans="1:32" x14ac:dyDescent="0.25">
      <c r="A2716" s="626"/>
      <c r="B2716" s="626"/>
      <c r="F2716" s="626"/>
      <c r="H2716" s="626"/>
      <c r="I2716" s="626"/>
      <c r="J2716" s="626"/>
      <c r="K2716" s="627"/>
      <c r="L2716" s="677"/>
      <c r="M2716" s="626"/>
      <c r="N2716" s="626"/>
      <c r="O2716" s="626"/>
      <c r="P2716" s="626"/>
      <c r="Q2716" s="626"/>
      <c r="R2716" s="626"/>
      <c r="S2716" s="626"/>
      <c r="T2716" s="626"/>
      <c r="U2716" s="626"/>
      <c r="V2716" s="626"/>
      <c r="W2716" s="626"/>
      <c r="X2716" s="626"/>
      <c r="Y2716" s="626"/>
      <c r="Z2716" s="626"/>
      <c r="AA2716" s="626"/>
      <c r="AB2716" s="626"/>
      <c r="AC2716" s="626"/>
      <c r="AD2716" s="626"/>
      <c r="AE2716" s="626"/>
      <c r="AF2716" s="626"/>
    </row>
    <row r="2717" spans="1:32" x14ac:dyDescent="0.25">
      <c r="A2717" s="626"/>
      <c r="B2717" s="626"/>
      <c r="F2717" s="626"/>
      <c r="H2717" s="626"/>
      <c r="I2717" s="626"/>
      <c r="J2717" s="626"/>
      <c r="K2717" s="627"/>
      <c r="L2717" s="677"/>
      <c r="M2717" s="626"/>
      <c r="N2717" s="626"/>
      <c r="O2717" s="626"/>
      <c r="P2717" s="626"/>
      <c r="Q2717" s="626"/>
      <c r="R2717" s="626"/>
      <c r="S2717" s="626"/>
      <c r="T2717" s="626"/>
      <c r="U2717" s="626"/>
      <c r="V2717" s="626"/>
      <c r="W2717" s="626"/>
      <c r="X2717" s="626"/>
      <c r="Y2717" s="626"/>
      <c r="Z2717" s="626"/>
      <c r="AA2717" s="626"/>
      <c r="AB2717" s="626"/>
      <c r="AC2717" s="626"/>
      <c r="AD2717" s="626"/>
      <c r="AE2717" s="626"/>
      <c r="AF2717" s="626"/>
    </row>
    <row r="2718" spans="1:32" x14ac:dyDescent="0.25">
      <c r="A2718" s="626"/>
      <c r="B2718" s="626"/>
      <c r="F2718" s="626"/>
      <c r="H2718" s="626"/>
      <c r="I2718" s="626"/>
      <c r="J2718" s="626"/>
      <c r="K2718" s="627"/>
      <c r="L2718" s="677"/>
      <c r="M2718" s="626"/>
      <c r="N2718" s="626"/>
      <c r="O2718" s="626"/>
      <c r="P2718" s="626"/>
      <c r="Q2718" s="626"/>
      <c r="R2718" s="626"/>
      <c r="S2718" s="626"/>
      <c r="T2718" s="626"/>
      <c r="U2718" s="626"/>
      <c r="V2718" s="626"/>
      <c r="W2718" s="626"/>
      <c r="X2718" s="626"/>
      <c r="Y2718" s="626"/>
      <c r="Z2718" s="626"/>
      <c r="AA2718" s="626"/>
      <c r="AB2718" s="626"/>
      <c r="AC2718" s="626"/>
      <c r="AD2718" s="626"/>
      <c r="AE2718" s="626"/>
      <c r="AF2718" s="626"/>
    </row>
    <row r="2719" spans="1:32" x14ac:dyDescent="0.25">
      <c r="A2719" s="626"/>
      <c r="B2719" s="626"/>
      <c r="F2719" s="626"/>
      <c r="H2719" s="626"/>
      <c r="I2719" s="626"/>
      <c r="J2719" s="626"/>
      <c r="K2719" s="627"/>
      <c r="L2719" s="677"/>
      <c r="M2719" s="626"/>
      <c r="N2719" s="626"/>
      <c r="O2719" s="626"/>
      <c r="P2719" s="626"/>
      <c r="Q2719" s="626"/>
      <c r="R2719" s="626"/>
      <c r="S2719" s="626"/>
      <c r="T2719" s="626"/>
      <c r="U2719" s="626"/>
      <c r="V2719" s="626"/>
      <c r="W2719" s="626"/>
      <c r="X2719" s="626"/>
      <c r="Y2719" s="626"/>
      <c r="Z2719" s="626"/>
      <c r="AA2719" s="626"/>
      <c r="AB2719" s="626"/>
      <c r="AC2719" s="626"/>
      <c r="AD2719" s="626"/>
      <c r="AE2719" s="626"/>
      <c r="AF2719" s="626"/>
    </row>
    <row r="2720" spans="1:32" x14ac:dyDescent="0.25">
      <c r="A2720" s="626"/>
      <c r="B2720" s="626"/>
      <c r="F2720" s="626"/>
      <c r="H2720" s="626"/>
      <c r="I2720" s="626"/>
      <c r="J2720" s="626"/>
      <c r="K2720" s="627"/>
      <c r="L2720" s="677"/>
      <c r="M2720" s="626"/>
      <c r="N2720" s="626"/>
      <c r="O2720" s="626"/>
      <c r="P2720" s="626"/>
      <c r="Q2720" s="626"/>
      <c r="R2720" s="626"/>
      <c r="S2720" s="626"/>
      <c r="T2720" s="626"/>
      <c r="U2720" s="626"/>
      <c r="V2720" s="626"/>
      <c r="W2720" s="626"/>
      <c r="X2720" s="626"/>
      <c r="Y2720" s="626"/>
      <c r="Z2720" s="626"/>
      <c r="AA2720" s="626"/>
      <c r="AB2720" s="626"/>
      <c r="AC2720" s="626"/>
      <c r="AD2720" s="626"/>
      <c r="AE2720" s="626"/>
      <c r="AF2720" s="626"/>
    </row>
    <row r="2721" spans="1:32" x14ac:dyDescent="0.25">
      <c r="A2721" s="626"/>
      <c r="B2721" s="626"/>
      <c r="F2721" s="626"/>
      <c r="H2721" s="626"/>
      <c r="I2721" s="626"/>
      <c r="J2721" s="626"/>
      <c r="K2721" s="627"/>
      <c r="L2721" s="677"/>
      <c r="M2721" s="626"/>
      <c r="N2721" s="626"/>
      <c r="O2721" s="626"/>
      <c r="P2721" s="626"/>
      <c r="Q2721" s="626"/>
      <c r="R2721" s="626"/>
      <c r="S2721" s="626"/>
      <c r="T2721" s="626"/>
      <c r="U2721" s="626"/>
      <c r="V2721" s="626"/>
      <c r="W2721" s="626"/>
      <c r="X2721" s="626"/>
      <c r="Y2721" s="626"/>
      <c r="Z2721" s="626"/>
      <c r="AA2721" s="626"/>
      <c r="AB2721" s="626"/>
      <c r="AC2721" s="626"/>
      <c r="AD2721" s="626"/>
      <c r="AE2721" s="626"/>
      <c r="AF2721" s="626"/>
    </row>
    <row r="2722" spans="1:32" x14ac:dyDescent="0.25">
      <c r="A2722" s="626"/>
      <c r="B2722" s="626"/>
      <c r="F2722" s="626"/>
      <c r="H2722" s="626"/>
      <c r="I2722" s="626"/>
      <c r="J2722" s="626"/>
      <c r="K2722" s="627"/>
      <c r="L2722" s="677"/>
      <c r="M2722" s="626"/>
      <c r="N2722" s="626"/>
      <c r="O2722" s="626"/>
      <c r="P2722" s="626"/>
      <c r="Q2722" s="626"/>
      <c r="R2722" s="626"/>
      <c r="S2722" s="626"/>
      <c r="T2722" s="626"/>
      <c r="U2722" s="626"/>
      <c r="V2722" s="626"/>
      <c r="W2722" s="626"/>
      <c r="X2722" s="626"/>
      <c r="Y2722" s="626"/>
      <c r="Z2722" s="626"/>
      <c r="AA2722" s="626"/>
      <c r="AB2722" s="626"/>
      <c r="AC2722" s="626"/>
      <c r="AD2722" s="626"/>
      <c r="AE2722" s="626"/>
      <c r="AF2722" s="626"/>
    </row>
    <row r="2723" spans="1:32" x14ac:dyDescent="0.25">
      <c r="A2723" s="626"/>
      <c r="B2723" s="626"/>
      <c r="F2723" s="626"/>
      <c r="H2723" s="626"/>
      <c r="I2723" s="626"/>
      <c r="J2723" s="626"/>
      <c r="K2723" s="627"/>
      <c r="L2723" s="677"/>
      <c r="M2723" s="626"/>
      <c r="N2723" s="626"/>
      <c r="O2723" s="626"/>
      <c r="P2723" s="626"/>
      <c r="Q2723" s="626"/>
      <c r="R2723" s="626"/>
      <c r="S2723" s="626"/>
      <c r="T2723" s="626"/>
      <c r="U2723" s="626"/>
      <c r="V2723" s="626"/>
      <c r="W2723" s="626"/>
      <c r="X2723" s="626"/>
      <c r="Y2723" s="626"/>
      <c r="Z2723" s="626"/>
      <c r="AA2723" s="626"/>
      <c r="AB2723" s="626"/>
      <c r="AC2723" s="626"/>
      <c r="AD2723" s="626"/>
      <c r="AE2723" s="626"/>
      <c r="AF2723" s="626"/>
    </row>
    <row r="2724" spans="1:32" x14ac:dyDescent="0.25">
      <c r="A2724" s="626"/>
      <c r="B2724" s="626"/>
      <c r="F2724" s="626"/>
      <c r="H2724" s="626"/>
      <c r="I2724" s="626"/>
      <c r="J2724" s="626"/>
      <c r="K2724" s="627"/>
      <c r="L2724" s="677"/>
      <c r="M2724" s="626"/>
      <c r="N2724" s="626"/>
      <c r="O2724" s="626"/>
      <c r="P2724" s="626"/>
      <c r="Q2724" s="626"/>
      <c r="R2724" s="626"/>
      <c r="S2724" s="626"/>
      <c r="T2724" s="626"/>
      <c r="U2724" s="626"/>
      <c r="V2724" s="626"/>
      <c r="W2724" s="626"/>
      <c r="X2724" s="626"/>
      <c r="Y2724" s="626"/>
      <c r="Z2724" s="626"/>
      <c r="AA2724" s="626"/>
      <c r="AB2724" s="626"/>
      <c r="AC2724" s="626"/>
      <c r="AD2724" s="626"/>
      <c r="AE2724" s="626"/>
      <c r="AF2724" s="626"/>
    </row>
    <row r="2725" spans="1:32" x14ac:dyDescent="0.25">
      <c r="A2725" s="626"/>
      <c r="B2725" s="626"/>
      <c r="F2725" s="626"/>
      <c r="H2725" s="626"/>
      <c r="I2725" s="626"/>
      <c r="J2725" s="626"/>
      <c r="K2725" s="627"/>
      <c r="L2725" s="677"/>
      <c r="M2725" s="626"/>
      <c r="N2725" s="626"/>
      <c r="O2725" s="626"/>
      <c r="P2725" s="626"/>
      <c r="Q2725" s="626"/>
      <c r="R2725" s="626"/>
      <c r="S2725" s="626"/>
      <c r="T2725" s="626"/>
      <c r="U2725" s="626"/>
      <c r="V2725" s="626"/>
      <c r="W2725" s="626"/>
      <c r="X2725" s="626"/>
      <c r="Y2725" s="626"/>
      <c r="Z2725" s="626"/>
      <c r="AA2725" s="626"/>
      <c r="AB2725" s="626"/>
      <c r="AC2725" s="626"/>
      <c r="AD2725" s="626"/>
      <c r="AE2725" s="626"/>
      <c r="AF2725" s="626"/>
    </row>
    <row r="2726" spans="1:32" x14ac:dyDescent="0.25">
      <c r="A2726" s="626"/>
      <c r="B2726" s="626"/>
      <c r="F2726" s="626"/>
      <c r="H2726" s="626"/>
      <c r="I2726" s="626"/>
      <c r="J2726" s="626"/>
      <c r="K2726" s="627"/>
      <c r="L2726" s="677"/>
      <c r="M2726" s="626"/>
      <c r="N2726" s="626"/>
      <c r="O2726" s="626"/>
      <c r="P2726" s="626"/>
      <c r="Q2726" s="626"/>
      <c r="R2726" s="626"/>
      <c r="S2726" s="626"/>
      <c r="T2726" s="626"/>
      <c r="U2726" s="626"/>
      <c r="V2726" s="626"/>
      <c r="W2726" s="626"/>
      <c r="X2726" s="626"/>
      <c r="Y2726" s="626"/>
      <c r="Z2726" s="626"/>
      <c r="AA2726" s="626"/>
      <c r="AB2726" s="626"/>
      <c r="AC2726" s="626"/>
      <c r="AD2726" s="626"/>
      <c r="AE2726" s="626"/>
      <c r="AF2726" s="626"/>
    </row>
    <row r="2727" spans="1:32" x14ac:dyDescent="0.25">
      <c r="A2727" s="626"/>
      <c r="B2727" s="626"/>
      <c r="F2727" s="626"/>
      <c r="H2727" s="626"/>
      <c r="I2727" s="626"/>
      <c r="J2727" s="626"/>
      <c r="K2727" s="627"/>
      <c r="L2727" s="677"/>
      <c r="M2727" s="626"/>
      <c r="N2727" s="626"/>
      <c r="O2727" s="626"/>
      <c r="P2727" s="626"/>
      <c r="Q2727" s="626"/>
      <c r="R2727" s="626"/>
      <c r="S2727" s="626"/>
      <c r="T2727" s="626"/>
      <c r="U2727" s="626"/>
      <c r="V2727" s="626"/>
      <c r="W2727" s="626"/>
      <c r="X2727" s="626"/>
      <c r="Y2727" s="626"/>
      <c r="Z2727" s="626"/>
      <c r="AA2727" s="626"/>
      <c r="AB2727" s="626"/>
      <c r="AC2727" s="626"/>
      <c r="AD2727" s="626"/>
      <c r="AE2727" s="626"/>
      <c r="AF2727" s="626"/>
    </row>
    <row r="2728" spans="1:32" x14ac:dyDescent="0.25">
      <c r="A2728" s="626"/>
      <c r="B2728" s="626"/>
      <c r="F2728" s="626"/>
      <c r="H2728" s="626"/>
      <c r="I2728" s="626"/>
      <c r="J2728" s="626"/>
      <c r="K2728" s="627"/>
      <c r="L2728" s="677"/>
      <c r="M2728" s="626"/>
      <c r="N2728" s="626"/>
      <c r="O2728" s="626"/>
      <c r="P2728" s="626"/>
      <c r="Q2728" s="626"/>
      <c r="R2728" s="626"/>
      <c r="S2728" s="626"/>
      <c r="T2728" s="626"/>
      <c r="U2728" s="626"/>
      <c r="V2728" s="626"/>
      <c r="W2728" s="626"/>
      <c r="X2728" s="626"/>
      <c r="Y2728" s="626"/>
      <c r="Z2728" s="626"/>
      <c r="AA2728" s="626"/>
      <c r="AB2728" s="626"/>
      <c r="AC2728" s="626"/>
      <c r="AD2728" s="626"/>
      <c r="AE2728" s="626"/>
      <c r="AF2728" s="626"/>
    </row>
    <row r="2729" spans="1:32" x14ac:dyDescent="0.25">
      <c r="A2729" s="626"/>
      <c r="B2729" s="626"/>
      <c r="F2729" s="626"/>
      <c r="H2729" s="626"/>
      <c r="I2729" s="626"/>
      <c r="J2729" s="626"/>
      <c r="K2729" s="627"/>
      <c r="L2729" s="677"/>
      <c r="M2729" s="626"/>
      <c r="N2729" s="626"/>
      <c r="O2729" s="626"/>
      <c r="P2729" s="626"/>
      <c r="Q2729" s="626"/>
      <c r="R2729" s="626"/>
      <c r="S2729" s="626"/>
      <c r="T2729" s="626"/>
      <c r="U2729" s="626"/>
      <c r="V2729" s="626"/>
      <c r="W2729" s="626"/>
      <c r="X2729" s="626"/>
      <c r="Y2729" s="626"/>
      <c r="Z2729" s="626"/>
      <c r="AA2729" s="626"/>
      <c r="AB2729" s="626"/>
      <c r="AC2729" s="626"/>
      <c r="AD2729" s="626"/>
      <c r="AE2729" s="626"/>
      <c r="AF2729" s="626"/>
    </row>
    <row r="2730" spans="1:32" x14ac:dyDescent="0.25">
      <c r="A2730" s="626"/>
      <c r="B2730" s="626"/>
      <c r="F2730" s="626"/>
      <c r="H2730" s="626"/>
      <c r="I2730" s="626"/>
      <c r="J2730" s="626"/>
      <c r="K2730" s="627"/>
      <c r="L2730" s="677"/>
      <c r="M2730" s="626"/>
      <c r="N2730" s="626"/>
      <c r="O2730" s="626"/>
      <c r="P2730" s="626"/>
      <c r="Q2730" s="626"/>
      <c r="R2730" s="626"/>
      <c r="S2730" s="626"/>
      <c r="T2730" s="626"/>
      <c r="U2730" s="626"/>
      <c r="V2730" s="626"/>
      <c r="W2730" s="626"/>
      <c r="X2730" s="626"/>
      <c r="Y2730" s="626"/>
      <c r="Z2730" s="626"/>
      <c r="AA2730" s="626"/>
      <c r="AB2730" s="626"/>
      <c r="AC2730" s="626"/>
      <c r="AD2730" s="626"/>
      <c r="AE2730" s="626"/>
      <c r="AF2730" s="626"/>
    </row>
    <row r="2731" spans="1:32" x14ac:dyDescent="0.25">
      <c r="A2731" s="626"/>
      <c r="B2731" s="626"/>
      <c r="F2731" s="626"/>
      <c r="H2731" s="626"/>
      <c r="I2731" s="626"/>
      <c r="J2731" s="626"/>
      <c r="K2731" s="627"/>
      <c r="L2731" s="677"/>
      <c r="M2731" s="626"/>
      <c r="N2731" s="626"/>
      <c r="O2731" s="626"/>
      <c r="P2731" s="626"/>
      <c r="Q2731" s="626"/>
      <c r="R2731" s="626"/>
      <c r="S2731" s="626"/>
      <c r="T2731" s="626"/>
      <c r="U2731" s="626"/>
      <c r="V2731" s="626"/>
      <c r="W2731" s="626"/>
      <c r="X2731" s="626"/>
      <c r="Y2731" s="626"/>
      <c r="Z2731" s="626"/>
      <c r="AA2731" s="626"/>
      <c r="AB2731" s="626"/>
      <c r="AC2731" s="626"/>
      <c r="AD2731" s="626"/>
      <c r="AE2731" s="626"/>
      <c r="AF2731" s="626"/>
    </row>
    <row r="2732" spans="1:32" x14ac:dyDescent="0.25">
      <c r="A2732" s="626"/>
      <c r="B2732" s="626"/>
      <c r="F2732" s="626"/>
      <c r="H2732" s="626"/>
      <c r="I2732" s="626"/>
      <c r="J2732" s="626"/>
      <c r="K2732" s="627"/>
      <c r="L2732" s="677"/>
      <c r="M2732" s="626"/>
      <c r="N2732" s="626"/>
      <c r="O2732" s="626"/>
      <c r="P2732" s="626"/>
      <c r="Q2732" s="626"/>
      <c r="R2732" s="626"/>
      <c r="S2732" s="626"/>
      <c r="T2732" s="626"/>
      <c r="U2732" s="626"/>
      <c r="V2732" s="626"/>
      <c r="W2732" s="626"/>
      <c r="X2732" s="626"/>
      <c r="Y2732" s="626"/>
      <c r="Z2732" s="626"/>
      <c r="AA2732" s="626"/>
      <c r="AB2732" s="626"/>
      <c r="AC2732" s="626"/>
      <c r="AD2732" s="626"/>
      <c r="AE2732" s="626"/>
      <c r="AF2732" s="626"/>
    </row>
    <row r="2733" spans="1:32" x14ac:dyDescent="0.25">
      <c r="A2733" s="626"/>
      <c r="B2733" s="626"/>
      <c r="F2733" s="626"/>
      <c r="H2733" s="626"/>
      <c r="I2733" s="626"/>
      <c r="J2733" s="626"/>
      <c r="K2733" s="627"/>
      <c r="L2733" s="677"/>
      <c r="M2733" s="626"/>
      <c r="N2733" s="626"/>
      <c r="O2733" s="626"/>
      <c r="P2733" s="626"/>
      <c r="Q2733" s="626"/>
      <c r="R2733" s="626"/>
      <c r="S2733" s="626"/>
      <c r="T2733" s="626"/>
      <c r="U2733" s="626"/>
      <c r="V2733" s="626"/>
      <c r="W2733" s="626"/>
      <c r="X2733" s="626"/>
      <c r="Y2733" s="626"/>
      <c r="Z2733" s="626"/>
      <c r="AA2733" s="626"/>
      <c r="AB2733" s="626"/>
      <c r="AC2733" s="626"/>
      <c r="AD2733" s="626"/>
      <c r="AE2733" s="626"/>
      <c r="AF2733" s="626"/>
    </row>
    <row r="2734" spans="1:32" x14ac:dyDescent="0.25">
      <c r="A2734" s="626"/>
      <c r="B2734" s="626"/>
      <c r="F2734" s="626"/>
      <c r="H2734" s="626"/>
      <c r="I2734" s="626"/>
      <c r="J2734" s="626"/>
      <c r="K2734" s="627"/>
      <c r="L2734" s="677"/>
      <c r="M2734" s="626"/>
      <c r="N2734" s="626"/>
      <c r="O2734" s="626"/>
      <c r="P2734" s="626"/>
      <c r="Q2734" s="626"/>
      <c r="R2734" s="626"/>
      <c r="S2734" s="626"/>
      <c r="T2734" s="626"/>
      <c r="U2734" s="626"/>
      <c r="V2734" s="626"/>
      <c r="W2734" s="626"/>
      <c r="X2734" s="626"/>
      <c r="Y2734" s="626"/>
      <c r="Z2734" s="626"/>
      <c r="AA2734" s="626"/>
      <c r="AB2734" s="626"/>
      <c r="AC2734" s="626"/>
      <c r="AD2734" s="626"/>
      <c r="AE2734" s="626"/>
      <c r="AF2734" s="626"/>
    </row>
    <row r="2735" spans="1:32" x14ac:dyDescent="0.25">
      <c r="A2735" s="626"/>
      <c r="B2735" s="626"/>
      <c r="F2735" s="626"/>
      <c r="H2735" s="626"/>
      <c r="I2735" s="626"/>
      <c r="J2735" s="626"/>
      <c r="K2735" s="627"/>
      <c r="L2735" s="677"/>
      <c r="M2735" s="626"/>
      <c r="N2735" s="626"/>
      <c r="O2735" s="626"/>
      <c r="P2735" s="626"/>
      <c r="Q2735" s="626"/>
      <c r="R2735" s="626"/>
      <c r="S2735" s="626"/>
      <c r="T2735" s="626"/>
      <c r="U2735" s="626"/>
      <c r="V2735" s="626"/>
      <c r="W2735" s="626"/>
      <c r="X2735" s="626"/>
      <c r="Y2735" s="626"/>
      <c r="Z2735" s="626"/>
      <c r="AA2735" s="626"/>
      <c r="AB2735" s="626"/>
      <c r="AC2735" s="626"/>
      <c r="AD2735" s="626"/>
      <c r="AE2735" s="626"/>
      <c r="AF2735" s="626"/>
    </row>
    <row r="2736" spans="1:32" x14ac:dyDescent="0.25">
      <c r="A2736" s="626"/>
      <c r="B2736" s="626"/>
      <c r="F2736" s="626"/>
      <c r="H2736" s="626"/>
      <c r="I2736" s="626"/>
      <c r="J2736" s="626"/>
      <c r="K2736" s="627"/>
      <c r="L2736" s="677"/>
      <c r="M2736" s="626"/>
      <c r="N2736" s="626"/>
      <c r="O2736" s="626"/>
      <c r="P2736" s="626"/>
      <c r="Q2736" s="626"/>
      <c r="R2736" s="626"/>
      <c r="S2736" s="626"/>
      <c r="T2736" s="626"/>
      <c r="U2736" s="626"/>
      <c r="V2736" s="626"/>
      <c r="W2736" s="626"/>
      <c r="X2736" s="626"/>
      <c r="Y2736" s="626"/>
      <c r="Z2736" s="626"/>
      <c r="AA2736" s="626"/>
      <c r="AB2736" s="626"/>
      <c r="AC2736" s="626"/>
      <c r="AD2736" s="626"/>
      <c r="AE2736" s="626"/>
      <c r="AF2736" s="626"/>
    </row>
    <row r="2737" spans="1:32" x14ac:dyDescent="0.25">
      <c r="A2737" s="626"/>
      <c r="B2737" s="626"/>
      <c r="F2737" s="626"/>
      <c r="H2737" s="626"/>
      <c r="I2737" s="626"/>
      <c r="J2737" s="626"/>
      <c r="K2737" s="627"/>
      <c r="L2737" s="677"/>
      <c r="M2737" s="626"/>
      <c r="N2737" s="626"/>
      <c r="O2737" s="626"/>
      <c r="P2737" s="626"/>
      <c r="Q2737" s="626"/>
      <c r="R2737" s="626"/>
      <c r="S2737" s="626"/>
      <c r="T2737" s="626"/>
      <c r="U2737" s="626"/>
      <c r="V2737" s="626"/>
      <c r="W2737" s="626"/>
      <c r="X2737" s="626"/>
      <c r="Y2737" s="626"/>
      <c r="Z2737" s="626"/>
      <c r="AA2737" s="626"/>
      <c r="AB2737" s="626"/>
      <c r="AC2737" s="626"/>
      <c r="AD2737" s="626"/>
      <c r="AE2737" s="626"/>
      <c r="AF2737" s="626"/>
    </row>
    <row r="2738" spans="1:32" x14ac:dyDescent="0.25">
      <c r="A2738" s="626"/>
      <c r="B2738" s="626"/>
      <c r="F2738" s="626"/>
      <c r="H2738" s="626"/>
      <c r="I2738" s="626"/>
      <c r="J2738" s="626"/>
      <c r="K2738" s="627"/>
      <c r="L2738" s="677"/>
      <c r="M2738" s="626"/>
      <c r="N2738" s="626"/>
      <c r="O2738" s="626"/>
      <c r="P2738" s="626"/>
      <c r="Q2738" s="626"/>
      <c r="R2738" s="626"/>
      <c r="S2738" s="626"/>
      <c r="T2738" s="626"/>
      <c r="U2738" s="626"/>
      <c r="V2738" s="626"/>
      <c r="W2738" s="626"/>
      <c r="X2738" s="626"/>
      <c r="Y2738" s="626"/>
      <c r="Z2738" s="626"/>
      <c r="AA2738" s="626"/>
      <c r="AB2738" s="626"/>
      <c r="AC2738" s="626"/>
      <c r="AD2738" s="626"/>
      <c r="AE2738" s="626"/>
      <c r="AF2738" s="626"/>
    </row>
    <row r="2739" spans="1:32" x14ac:dyDescent="0.25">
      <c r="A2739" s="626"/>
      <c r="B2739" s="626"/>
      <c r="F2739" s="626"/>
      <c r="H2739" s="626"/>
      <c r="I2739" s="626"/>
      <c r="J2739" s="626"/>
      <c r="K2739" s="627"/>
      <c r="L2739" s="677"/>
      <c r="M2739" s="626"/>
      <c r="N2739" s="626"/>
      <c r="O2739" s="626"/>
      <c r="P2739" s="626"/>
      <c r="Q2739" s="626"/>
      <c r="R2739" s="626"/>
      <c r="S2739" s="626"/>
      <c r="T2739" s="626"/>
      <c r="U2739" s="626"/>
      <c r="V2739" s="626"/>
      <c r="W2739" s="626"/>
      <c r="X2739" s="626"/>
      <c r="Y2739" s="626"/>
      <c r="Z2739" s="626"/>
      <c r="AA2739" s="626"/>
      <c r="AB2739" s="626"/>
      <c r="AC2739" s="626"/>
      <c r="AD2739" s="626"/>
      <c r="AE2739" s="626"/>
      <c r="AF2739" s="626"/>
    </row>
    <row r="2740" spans="1:32" x14ac:dyDescent="0.25">
      <c r="A2740" s="626"/>
      <c r="B2740" s="626"/>
      <c r="F2740" s="626"/>
      <c r="H2740" s="626"/>
      <c r="I2740" s="626"/>
      <c r="J2740" s="626"/>
      <c r="K2740" s="627"/>
      <c r="L2740" s="677"/>
      <c r="M2740" s="626"/>
      <c r="N2740" s="626"/>
      <c r="O2740" s="626"/>
      <c r="P2740" s="626"/>
      <c r="Q2740" s="626"/>
      <c r="R2740" s="626"/>
      <c r="S2740" s="626"/>
      <c r="T2740" s="626"/>
      <c r="U2740" s="626"/>
      <c r="V2740" s="626"/>
      <c r="W2740" s="626"/>
      <c r="X2740" s="626"/>
      <c r="Y2740" s="626"/>
      <c r="Z2740" s="626"/>
      <c r="AA2740" s="626"/>
      <c r="AB2740" s="626"/>
      <c r="AC2740" s="626"/>
      <c r="AD2740" s="626"/>
      <c r="AE2740" s="626"/>
      <c r="AF2740" s="626"/>
    </row>
    <row r="2741" spans="1:32" x14ac:dyDescent="0.25">
      <c r="A2741" s="626"/>
      <c r="B2741" s="626"/>
      <c r="F2741" s="626"/>
      <c r="H2741" s="626"/>
      <c r="I2741" s="626"/>
      <c r="J2741" s="626"/>
      <c r="K2741" s="627"/>
      <c r="L2741" s="677"/>
      <c r="M2741" s="626"/>
      <c r="N2741" s="626"/>
      <c r="O2741" s="626"/>
      <c r="P2741" s="626"/>
      <c r="Q2741" s="626"/>
      <c r="R2741" s="626"/>
      <c r="S2741" s="626"/>
      <c r="T2741" s="626"/>
      <c r="U2741" s="626"/>
      <c r="V2741" s="626"/>
      <c r="W2741" s="626"/>
      <c r="X2741" s="626"/>
      <c r="Y2741" s="626"/>
      <c r="Z2741" s="626"/>
      <c r="AA2741" s="626"/>
      <c r="AB2741" s="626"/>
      <c r="AC2741" s="626"/>
      <c r="AD2741" s="626"/>
      <c r="AE2741" s="626"/>
      <c r="AF2741" s="626"/>
    </row>
    <row r="2742" spans="1:32" x14ac:dyDescent="0.25">
      <c r="A2742" s="626"/>
      <c r="B2742" s="626"/>
      <c r="F2742" s="626"/>
      <c r="H2742" s="626"/>
      <c r="I2742" s="626"/>
      <c r="J2742" s="626"/>
      <c r="K2742" s="627"/>
      <c r="L2742" s="677"/>
      <c r="M2742" s="626"/>
      <c r="N2742" s="626"/>
      <c r="O2742" s="626"/>
      <c r="P2742" s="626"/>
      <c r="Q2742" s="626"/>
      <c r="R2742" s="626"/>
      <c r="S2742" s="626"/>
      <c r="T2742" s="626"/>
      <c r="U2742" s="626"/>
      <c r="V2742" s="626"/>
      <c r="W2742" s="626"/>
      <c r="X2742" s="626"/>
      <c r="Y2742" s="626"/>
      <c r="Z2742" s="626"/>
      <c r="AA2742" s="626"/>
      <c r="AB2742" s="626"/>
      <c r="AC2742" s="626"/>
      <c r="AD2742" s="626"/>
      <c r="AE2742" s="626"/>
      <c r="AF2742" s="626"/>
    </row>
    <row r="2743" spans="1:32" x14ac:dyDescent="0.25">
      <c r="A2743" s="626"/>
      <c r="B2743" s="626"/>
      <c r="F2743" s="626"/>
      <c r="H2743" s="626"/>
      <c r="I2743" s="626"/>
      <c r="J2743" s="626"/>
      <c r="K2743" s="627"/>
      <c r="L2743" s="677"/>
      <c r="M2743" s="626"/>
      <c r="N2743" s="626"/>
      <c r="O2743" s="626"/>
      <c r="P2743" s="626"/>
      <c r="Q2743" s="626"/>
      <c r="R2743" s="626"/>
      <c r="S2743" s="626"/>
      <c r="T2743" s="626"/>
      <c r="U2743" s="626"/>
      <c r="V2743" s="626"/>
      <c r="W2743" s="626"/>
      <c r="X2743" s="626"/>
      <c r="Y2743" s="626"/>
      <c r="Z2743" s="626"/>
      <c r="AA2743" s="626"/>
      <c r="AB2743" s="626"/>
      <c r="AC2743" s="626"/>
      <c r="AD2743" s="626"/>
      <c r="AE2743" s="626"/>
      <c r="AF2743" s="626"/>
    </row>
    <row r="2744" spans="1:32" x14ac:dyDescent="0.25">
      <c r="A2744" s="626"/>
      <c r="B2744" s="626"/>
      <c r="F2744" s="626"/>
      <c r="H2744" s="626"/>
      <c r="I2744" s="626"/>
      <c r="J2744" s="626"/>
      <c r="K2744" s="627"/>
      <c r="L2744" s="677"/>
      <c r="M2744" s="626"/>
      <c r="N2744" s="626"/>
      <c r="O2744" s="626"/>
      <c r="P2744" s="626"/>
      <c r="Q2744" s="626"/>
      <c r="R2744" s="626"/>
      <c r="S2744" s="626"/>
      <c r="T2744" s="626"/>
      <c r="U2744" s="626"/>
      <c r="V2744" s="626"/>
      <c r="W2744" s="626"/>
      <c r="X2744" s="626"/>
      <c r="Y2744" s="626"/>
      <c r="Z2744" s="626"/>
      <c r="AA2744" s="626"/>
      <c r="AB2744" s="626"/>
      <c r="AC2744" s="626"/>
      <c r="AD2744" s="626"/>
      <c r="AE2744" s="626"/>
      <c r="AF2744" s="626"/>
    </row>
    <row r="2745" spans="1:32" x14ac:dyDescent="0.25">
      <c r="A2745" s="626"/>
      <c r="B2745" s="626"/>
      <c r="F2745" s="626"/>
      <c r="H2745" s="626"/>
      <c r="I2745" s="626"/>
      <c r="J2745" s="626"/>
      <c r="K2745" s="627"/>
      <c r="L2745" s="677"/>
      <c r="M2745" s="626"/>
      <c r="N2745" s="626"/>
      <c r="O2745" s="626"/>
      <c r="P2745" s="626"/>
      <c r="Q2745" s="626"/>
      <c r="R2745" s="626"/>
      <c r="S2745" s="626"/>
      <c r="T2745" s="626"/>
      <c r="U2745" s="626"/>
      <c r="V2745" s="626"/>
      <c r="W2745" s="626"/>
      <c r="X2745" s="626"/>
      <c r="Y2745" s="626"/>
      <c r="Z2745" s="626"/>
      <c r="AA2745" s="626"/>
      <c r="AB2745" s="626"/>
      <c r="AC2745" s="626"/>
      <c r="AD2745" s="626"/>
      <c r="AE2745" s="626"/>
      <c r="AF2745" s="626"/>
    </row>
    <row r="2746" spans="1:32" x14ac:dyDescent="0.25">
      <c r="A2746" s="626"/>
      <c r="B2746" s="626"/>
      <c r="F2746" s="626"/>
      <c r="H2746" s="626"/>
      <c r="I2746" s="626"/>
      <c r="J2746" s="626"/>
      <c r="K2746" s="627"/>
      <c r="L2746" s="677"/>
      <c r="M2746" s="626"/>
      <c r="N2746" s="626"/>
      <c r="O2746" s="626"/>
      <c r="P2746" s="626"/>
      <c r="Q2746" s="626"/>
      <c r="R2746" s="626"/>
      <c r="S2746" s="626"/>
      <c r="T2746" s="626"/>
      <c r="U2746" s="626"/>
      <c r="V2746" s="626"/>
      <c r="W2746" s="626"/>
      <c r="X2746" s="626"/>
      <c r="Y2746" s="626"/>
      <c r="Z2746" s="626"/>
      <c r="AA2746" s="626"/>
      <c r="AB2746" s="626"/>
      <c r="AC2746" s="626"/>
      <c r="AD2746" s="626"/>
      <c r="AE2746" s="626"/>
      <c r="AF2746" s="626"/>
    </row>
    <row r="2747" spans="1:32" x14ac:dyDescent="0.25">
      <c r="A2747" s="626"/>
      <c r="B2747" s="626"/>
      <c r="F2747" s="626"/>
      <c r="H2747" s="626"/>
      <c r="I2747" s="626"/>
      <c r="J2747" s="626"/>
      <c r="K2747" s="627"/>
      <c r="L2747" s="677"/>
      <c r="M2747" s="626"/>
      <c r="N2747" s="626"/>
      <c r="O2747" s="626"/>
      <c r="P2747" s="626"/>
      <c r="Q2747" s="626"/>
      <c r="R2747" s="626"/>
      <c r="S2747" s="626"/>
      <c r="T2747" s="626"/>
      <c r="U2747" s="626"/>
      <c r="V2747" s="626"/>
      <c r="W2747" s="626"/>
      <c r="X2747" s="626"/>
      <c r="Y2747" s="626"/>
      <c r="Z2747" s="626"/>
      <c r="AA2747" s="626"/>
      <c r="AB2747" s="626"/>
      <c r="AC2747" s="626"/>
      <c r="AD2747" s="626"/>
      <c r="AE2747" s="626"/>
      <c r="AF2747" s="626"/>
    </row>
    <row r="2748" spans="1:32" x14ac:dyDescent="0.25">
      <c r="A2748" s="626"/>
      <c r="B2748" s="626"/>
      <c r="F2748" s="626"/>
      <c r="H2748" s="626"/>
      <c r="I2748" s="626"/>
      <c r="J2748" s="626"/>
      <c r="K2748" s="627"/>
      <c r="L2748" s="677"/>
      <c r="M2748" s="626"/>
      <c r="N2748" s="626"/>
      <c r="O2748" s="626"/>
      <c r="P2748" s="626"/>
      <c r="Q2748" s="626"/>
      <c r="R2748" s="626"/>
      <c r="S2748" s="626"/>
      <c r="T2748" s="626"/>
      <c r="U2748" s="626"/>
      <c r="V2748" s="626"/>
      <c r="W2748" s="626"/>
      <c r="X2748" s="626"/>
      <c r="Y2748" s="626"/>
      <c r="Z2748" s="626"/>
      <c r="AA2748" s="626"/>
      <c r="AB2748" s="626"/>
      <c r="AC2748" s="626"/>
      <c r="AD2748" s="626"/>
      <c r="AE2748" s="626"/>
      <c r="AF2748" s="626"/>
    </row>
    <row r="2749" spans="1:32" x14ac:dyDescent="0.25">
      <c r="A2749" s="626"/>
      <c r="B2749" s="626"/>
      <c r="F2749" s="626"/>
      <c r="H2749" s="626"/>
      <c r="I2749" s="626"/>
      <c r="J2749" s="626"/>
      <c r="K2749" s="627"/>
      <c r="L2749" s="677"/>
      <c r="M2749" s="626"/>
      <c r="N2749" s="626"/>
      <c r="O2749" s="626"/>
      <c r="P2749" s="626"/>
      <c r="Q2749" s="626"/>
      <c r="R2749" s="626"/>
      <c r="S2749" s="626"/>
      <c r="T2749" s="626"/>
      <c r="U2749" s="626"/>
      <c r="V2749" s="626"/>
      <c r="W2749" s="626"/>
      <c r="X2749" s="626"/>
      <c r="Y2749" s="626"/>
      <c r="Z2749" s="626"/>
      <c r="AA2749" s="626"/>
      <c r="AB2749" s="626"/>
      <c r="AC2749" s="626"/>
      <c r="AD2749" s="626"/>
      <c r="AE2749" s="626"/>
      <c r="AF2749" s="626"/>
    </row>
    <row r="2750" spans="1:32" x14ac:dyDescent="0.25">
      <c r="A2750" s="626"/>
      <c r="B2750" s="626"/>
      <c r="F2750" s="626"/>
      <c r="H2750" s="626"/>
      <c r="I2750" s="626"/>
      <c r="J2750" s="626"/>
      <c r="K2750" s="627"/>
      <c r="L2750" s="677"/>
      <c r="M2750" s="626"/>
      <c r="N2750" s="626"/>
      <c r="O2750" s="626"/>
      <c r="P2750" s="626"/>
      <c r="Q2750" s="626"/>
      <c r="R2750" s="626"/>
      <c r="S2750" s="626"/>
      <c r="T2750" s="626"/>
      <c r="U2750" s="626"/>
      <c r="V2750" s="626"/>
      <c r="W2750" s="626"/>
      <c r="X2750" s="626"/>
      <c r="Y2750" s="626"/>
      <c r="Z2750" s="626"/>
      <c r="AA2750" s="626"/>
      <c r="AB2750" s="626"/>
      <c r="AC2750" s="626"/>
      <c r="AD2750" s="626"/>
      <c r="AE2750" s="626"/>
      <c r="AF2750" s="626"/>
    </row>
    <row r="2751" spans="1:32" x14ac:dyDescent="0.25">
      <c r="A2751" s="626"/>
      <c r="B2751" s="626"/>
      <c r="F2751" s="626"/>
      <c r="H2751" s="626"/>
      <c r="I2751" s="626"/>
      <c r="J2751" s="626"/>
      <c r="K2751" s="627"/>
      <c r="L2751" s="677"/>
      <c r="M2751" s="626"/>
      <c r="N2751" s="626"/>
      <c r="O2751" s="626"/>
      <c r="P2751" s="626"/>
      <c r="Q2751" s="626"/>
      <c r="R2751" s="626"/>
      <c r="S2751" s="626"/>
      <c r="T2751" s="626"/>
      <c r="U2751" s="626"/>
      <c r="V2751" s="626"/>
      <c r="W2751" s="626"/>
      <c r="X2751" s="626"/>
      <c r="Y2751" s="626"/>
      <c r="Z2751" s="626"/>
      <c r="AA2751" s="626"/>
      <c r="AB2751" s="626"/>
      <c r="AC2751" s="626"/>
      <c r="AD2751" s="626"/>
      <c r="AE2751" s="626"/>
      <c r="AF2751" s="626"/>
    </row>
    <row r="2752" spans="1:32" x14ac:dyDescent="0.25">
      <c r="A2752" s="626"/>
      <c r="B2752" s="626"/>
      <c r="F2752" s="626"/>
      <c r="H2752" s="626"/>
      <c r="I2752" s="626"/>
      <c r="J2752" s="626"/>
      <c r="K2752" s="627"/>
      <c r="L2752" s="677"/>
      <c r="M2752" s="626"/>
      <c r="N2752" s="626"/>
      <c r="O2752" s="626"/>
      <c r="P2752" s="626"/>
      <c r="Q2752" s="626"/>
      <c r="R2752" s="626"/>
      <c r="S2752" s="626"/>
      <c r="T2752" s="626"/>
      <c r="U2752" s="626"/>
      <c r="V2752" s="626"/>
      <c r="W2752" s="626"/>
      <c r="X2752" s="626"/>
      <c r="Y2752" s="626"/>
      <c r="Z2752" s="626"/>
      <c r="AA2752" s="626"/>
      <c r="AB2752" s="626"/>
      <c r="AC2752" s="626"/>
      <c r="AD2752" s="626"/>
      <c r="AE2752" s="626"/>
      <c r="AF2752" s="626"/>
    </row>
    <row r="2753" spans="1:32" x14ac:dyDescent="0.25">
      <c r="A2753" s="626"/>
      <c r="B2753" s="626"/>
      <c r="F2753" s="626"/>
      <c r="H2753" s="626"/>
      <c r="I2753" s="626"/>
      <c r="J2753" s="626"/>
      <c r="K2753" s="627"/>
      <c r="L2753" s="677"/>
      <c r="M2753" s="626"/>
      <c r="N2753" s="626"/>
      <c r="O2753" s="626"/>
      <c r="P2753" s="626"/>
      <c r="Q2753" s="626"/>
      <c r="R2753" s="626"/>
      <c r="S2753" s="626"/>
      <c r="T2753" s="626"/>
      <c r="U2753" s="626"/>
      <c r="V2753" s="626"/>
      <c r="W2753" s="626"/>
      <c r="X2753" s="626"/>
      <c r="Y2753" s="626"/>
      <c r="Z2753" s="626"/>
      <c r="AA2753" s="626"/>
      <c r="AB2753" s="626"/>
      <c r="AC2753" s="626"/>
      <c r="AD2753" s="626"/>
      <c r="AE2753" s="626"/>
      <c r="AF2753" s="626"/>
    </row>
    <row r="2754" spans="1:32" x14ac:dyDescent="0.25">
      <c r="A2754" s="626"/>
      <c r="B2754" s="626"/>
      <c r="F2754" s="626"/>
      <c r="H2754" s="626"/>
      <c r="I2754" s="626"/>
      <c r="J2754" s="626"/>
      <c r="K2754" s="627"/>
      <c r="L2754" s="677"/>
      <c r="M2754" s="626"/>
      <c r="N2754" s="626"/>
      <c r="O2754" s="626"/>
      <c r="P2754" s="626"/>
      <c r="Q2754" s="626"/>
      <c r="R2754" s="626"/>
      <c r="S2754" s="626"/>
      <c r="T2754" s="626"/>
      <c r="U2754" s="626"/>
      <c r="V2754" s="626"/>
      <c r="W2754" s="626"/>
      <c r="X2754" s="626"/>
      <c r="Y2754" s="626"/>
      <c r="Z2754" s="626"/>
      <c r="AA2754" s="626"/>
      <c r="AB2754" s="626"/>
      <c r="AC2754" s="626"/>
      <c r="AD2754" s="626"/>
      <c r="AE2754" s="626"/>
      <c r="AF2754" s="626"/>
    </row>
    <row r="2755" spans="1:32" x14ac:dyDescent="0.25">
      <c r="A2755" s="626"/>
      <c r="B2755" s="626"/>
      <c r="F2755" s="626"/>
      <c r="H2755" s="626"/>
      <c r="I2755" s="626"/>
      <c r="J2755" s="626"/>
      <c r="K2755" s="627"/>
      <c r="L2755" s="677"/>
      <c r="M2755" s="626"/>
      <c r="N2755" s="626"/>
      <c r="O2755" s="626"/>
      <c r="P2755" s="626"/>
      <c r="Q2755" s="626"/>
      <c r="R2755" s="626"/>
      <c r="S2755" s="626"/>
      <c r="T2755" s="626"/>
      <c r="U2755" s="626"/>
      <c r="V2755" s="626"/>
      <c r="W2755" s="626"/>
      <c r="X2755" s="626"/>
      <c r="Y2755" s="626"/>
      <c r="Z2755" s="626"/>
      <c r="AA2755" s="626"/>
      <c r="AB2755" s="626"/>
      <c r="AC2755" s="626"/>
      <c r="AD2755" s="626"/>
      <c r="AE2755" s="626"/>
      <c r="AF2755" s="626"/>
    </row>
    <row r="2756" spans="1:32" x14ac:dyDescent="0.25">
      <c r="A2756" s="626"/>
      <c r="B2756" s="626"/>
      <c r="F2756" s="626"/>
      <c r="H2756" s="626"/>
      <c r="I2756" s="626"/>
      <c r="J2756" s="626"/>
      <c r="K2756" s="627"/>
      <c r="L2756" s="677"/>
      <c r="M2756" s="626"/>
      <c r="N2756" s="626"/>
      <c r="O2756" s="626"/>
      <c r="P2756" s="626"/>
      <c r="Q2756" s="626"/>
      <c r="R2756" s="626"/>
      <c r="S2756" s="626"/>
      <c r="T2756" s="626"/>
      <c r="U2756" s="626"/>
      <c r="V2756" s="626"/>
      <c r="W2756" s="626"/>
      <c r="X2756" s="626"/>
      <c r="Y2756" s="626"/>
      <c r="Z2756" s="626"/>
      <c r="AA2756" s="626"/>
      <c r="AB2756" s="626"/>
      <c r="AC2756" s="626"/>
      <c r="AD2756" s="626"/>
      <c r="AE2756" s="626"/>
      <c r="AF2756" s="626"/>
    </row>
    <row r="2757" spans="1:32" x14ac:dyDescent="0.25">
      <c r="A2757" s="626"/>
      <c r="B2757" s="626"/>
      <c r="F2757" s="626"/>
      <c r="H2757" s="626"/>
      <c r="I2757" s="626"/>
      <c r="J2757" s="626"/>
      <c r="K2757" s="627"/>
      <c r="L2757" s="677"/>
      <c r="M2757" s="626"/>
      <c r="N2757" s="626"/>
      <c r="O2757" s="626"/>
      <c r="P2757" s="626"/>
      <c r="Q2757" s="626"/>
      <c r="R2757" s="626"/>
      <c r="S2757" s="626"/>
      <c r="T2757" s="626"/>
      <c r="U2757" s="626"/>
      <c r="V2757" s="626"/>
      <c r="W2757" s="626"/>
      <c r="X2757" s="626"/>
      <c r="Y2757" s="626"/>
      <c r="Z2757" s="626"/>
      <c r="AA2757" s="626"/>
      <c r="AB2757" s="626"/>
      <c r="AC2757" s="626"/>
      <c r="AD2757" s="626"/>
      <c r="AE2757" s="626"/>
      <c r="AF2757" s="626"/>
    </row>
    <row r="2758" spans="1:32" x14ac:dyDescent="0.25">
      <c r="A2758" s="626"/>
      <c r="B2758" s="626"/>
      <c r="F2758" s="626"/>
      <c r="H2758" s="626"/>
      <c r="I2758" s="626"/>
      <c r="J2758" s="626"/>
      <c r="K2758" s="627"/>
      <c r="L2758" s="677"/>
      <c r="M2758" s="626"/>
      <c r="N2758" s="626"/>
      <c r="O2758" s="626"/>
      <c r="P2758" s="626"/>
      <c r="Q2758" s="626"/>
      <c r="R2758" s="626"/>
      <c r="S2758" s="626"/>
      <c r="T2758" s="626"/>
      <c r="U2758" s="626"/>
      <c r="V2758" s="626"/>
      <c r="W2758" s="626"/>
      <c r="X2758" s="626"/>
      <c r="Y2758" s="626"/>
      <c r="Z2758" s="626"/>
      <c r="AA2758" s="626"/>
      <c r="AB2758" s="626"/>
      <c r="AC2758" s="626"/>
      <c r="AD2758" s="626"/>
      <c r="AE2758" s="626"/>
      <c r="AF2758" s="626"/>
    </row>
    <row r="2759" spans="1:32" x14ac:dyDescent="0.25">
      <c r="A2759" s="626"/>
      <c r="B2759" s="626"/>
      <c r="F2759" s="626"/>
      <c r="H2759" s="626"/>
      <c r="I2759" s="626"/>
      <c r="J2759" s="626"/>
      <c r="K2759" s="627"/>
      <c r="L2759" s="677"/>
      <c r="M2759" s="626"/>
      <c r="N2759" s="626"/>
      <c r="O2759" s="626"/>
      <c r="P2759" s="626"/>
      <c r="Q2759" s="626"/>
      <c r="R2759" s="626"/>
      <c r="S2759" s="626"/>
      <c r="T2759" s="626"/>
      <c r="U2759" s="626"/>
      <c r="V2759" s="626"/>
      <c r="W2759" s="626"/>
      <c r="X2759" s="626"/>
      <c r="Y2759" s="626"/>
      <c r="Z2759" s="626"/>
      <c r="AA2759" s="626"/>
      <c r="AB2759" s="626"/>
      <c r="AC2759" s="626"/>
      <c r="AD2759" s="626"/>
      <c r="AE2759" s="626"/>
      <c r="AF2759" s="626"/>
    </row>
    <row r="2760" spans="1:32" x14ac:dyDescent="0.25">
      <c r="A2760" s="626"/>
      <c r="B2760" s="626"/>
      <c r="F2760" s="626"/>
      <c r="H2760" s="626"/>
      <c r="I2760" s="626"/>
      <c r="J2760" s="626"/>
      <c r="K2760" s="627"/>
      <c r="L2760" s="677"/>
      <c r="M2760" s="626"/>
      <c r="N2760" s="626"/>
      <c r="O2760" s="626"/>
      <c r="P2760" s="626"/>
      <c r="Q2760" s="626"/>
      <c r="R2760" s="626"/>
      <c r="S2760" s="626"/>
      <c r="T2760" s="626"/>
      <c r="U2760" s="626"/>
      <c r="V2760" s="626"/>
      <c r="W2760" s="626"/>
      <c r="X2760" s="626"/>
      <c r="Y2760" s="626"/>
      <c r="Z2760" s="626"/>
      <c r="AA2760" s="626"/>
      <c r="AB2760" s="626"/>
      <c r="AC2760" s="626"/>
      <c r="AD2760" s="626"/>
      <c r="AE2760" s="626"/>
      <c r="AF2760" s="626"/>
    </row>
    <row r="2761" spans="1:32" x14ac:dyDescent="0.25">
      <c r="A2761" s="626"/>
      <c r="B2761" s="626"/>
      <c r="F2761" s="626"/>
      <c r="H2761" s="626"/>
      <c r="I2761" s="626"/>
      <c r="J2761" s="626"/>
      <c r="K2761" s="627"/>
      <c r="L2761" s="677"/>
      <c r="M2761" s="626"/>
      <c r="N2761" s="626"/>
      <c r="O2761" s="626"/>
      <c r="P2761" s="626"/>
      <c r="Q2761" s="626"/>
      <c r="R2761" s="626"/>
      <c r="S2761" s="626"/>
      <c r="T2761" s="626"/>
      <c r="U2761" s="626"/>
      <c r="V2761" s="626"/>
      <c r="W2761" s="626"/>
      <c r="X2761" s="626"/>
      <c r="Y2761" s="626"/>
      <c r="Z2761" s="626"/>
      <c r="AA2761" s="626"/>
      <c r="AB2761" s="626"/>
      <c r="AC2761" s="626"/>
      <c r="AD2761" s="626"/>
      <c r="AE2761" s="626"/>
      <c r="AF2761" s="626"/>
    </row>
    <row r="2762" spans="1:32" x14ac:dyDescent="0.25">
      <c r="A2762" s="626"/>
      <c r="B2762" s="626"/>
      <c r="F2762" s="626"/>
      <c r="H2762" s="626"/>
      <c r="I2762" s="626"/>
      <c r="J2762" s="626"/>
      <c r="K2762" s="627"/>
      <c r="L2762" s="677"/>
      <c r="M2762" s="626"/>
      <c r="N2762" s="626"/>
      <c r="O2762" s="626"/>
      <c r="P2762" s="626"/>
      <c r="Q2762" s="626"/>
      <c r="R2762" s="626"/>
      <c r="S2762" s="626"/>
      <c r="T2762" s="626"/>
      <c r="U2762" s="626"/>
      <c r="V2762" s="626"/>
      <c r="W2762" s="626"/>
      <c r="X2762" s="626"/>
      <c r="Y2762" s="626"/>
      <c r="Z2762" s="626"/>
      <c r="AA2762" s="626"/>
      <c r="AB2762" s="626"/>
      <c r="AC2762" s="626"/>
      <c r="AD2762" s="626"/>
      <c r="AE2762" s="626"/>
      <c r="AF2762" s="626"/>
    </row>
    <row r="2763" spans="1:32" x14ac:dyDescent="0.25">
      <c r="A2763" s="626"/>
      <c r="B2763" s="626"/>
      <c r="F2763" s="626"/>
      <c r="H2763" s="626"/>
      <c r="I2763" s="626"/>
      <c r="J2763" s="626"/>
      <c r="K2763" s="627"/>
      <c r="L2763" s="677"/>
      <c r="M2763" s="626"/>
      <c r="N2763" s="626"/>
      <c r="O2763" s="626"/>
      <c r="P2763" s="626"/>
      <c r="Q2763" s="626"/>
      <c r="R2763" s="626"/>
      <c r="S2763" s="626"/>
      <c r="T2763" s="626"/>
      <c r="U2763" s="626"/>
      <c r="V2763" s="626"/>
      <c r="W2763" s="626"/>
      <c r="X2763" s="626"/>
      <c r="Y2763" s="626"/>
      <c r="Z2763" s="626"/>
      <c r="AA2763" s="626"/>
      <c r="AB2763" s="626"/>
      <c r="AC2763" s="626"/>
      <c r="AD2763" s="626"/>
      <c r="AE2763" s="626"/>
      <c r="AF2763" s="626"/>
    </row>
    <row r="2764" spans="1:32" x14ac:dyDescent="0.25">
      <c r="A2764" s="626"/>
      <c r="B2764" s="626"/>
      <c r="F2764" s="626"/>
      <c r="H2764" s="626"/>
      <c r="I2764" s="626"/>
      <c r="J2764" s="626"/>
      <c r="K2764" s="627"/>
      <c r="L2764" s="677"/>
      <c r="M2764" s="626"/>
      <c r="N2764" s="626"/>
      <c r="O2764" s="626"/>
      <c r="P2764" s="626"/>
      <c r="Q2764" s="626"/>
      <c r="R2764" s="626"/>
      <c r="S2764" s="626"/>
      <c r="T2764" s="626"/>
      <c r="U2764" s="626"/>
      <c r="V2764" s="626"/>
      <c r="W2764" s="626"/>
      <c r="X2764" s="626"/>
      <c r="Y2764" s="626"/>
      <c r="Z2764" s="626"/>
      <c r="AA2764" s="626"/>
      <c r="AB2764" s="626"/>
      <c r="AC2764" s="626"/>
      <c r="AD2764" s="626"/>
      <c r="AE2764" s="626"/>
      <c r="AF2764" s="626"/>
    </row>
    <row r="2765" spans="1:32" x14ac:dyDescent="0.25">
      <c r="A2765" s="626"/>
      <c r="B2765" s="626"/>
      <c r="F2765" s="626"/>
      <c r="H2765" s="626"/>
      <c r="I2765" s="626"/>
      <c r="J2765" s="626"/>
      <c r="K2765" s="627"/>
      <c r="L2765" s="677"/>
      <c r="M2765" s="626"/>
      <c r="N2765" s="626"/>
      <c r="O2765" s="626"/>
      <c r="P2765" s="626"/>
      <c r="Q2765" s="626"/>
      <c r="R2765" s="626"/>
      <c r="S2765" s="626"/>
      <c r="T2765" s="626"/>
      <c r="U2765" s="626"/>
      <c r="V2765" s="626"/>
      <c r="W2765" s="626"/>
      <c r="X2765" s="626"/>
      <c r="Y2765" s="626"/>
      <c r="Z2765" s="626"/>
      <c r="AA2765" s="626"/>
      <c r="AB2765" s="626"/>
      <c r="AC2765" s="626"/>
      <c r="AD2765" s="626"/>
      <c r="AE2765" s="626"/>
      <c r="AF2765" s="626"/>
    </row>
    <row r="2766" spans="1:32" x14ac:dyDescent="0.25">
      <c r="A2766" s="626"/>
      <c r="B2766" s="626"/>
      <c r="F2766" s="626"/>
      <c r="H2766" s="626"/>
      <c r="I2766" s="626"/>
      <c r="J2766" s="626"/>
      <c r="K2766" s="627"/>
      <c r="L2766" s="677"/>
      <c r="M2766" s="626"/>
      <c r="N2766" s="626"/>
      <c r="O2766" s="626"/>
      <c r="P2766" s="626"/>
      <c r="Q2766" s="626"/>
      <c r="R2766" s="626"/>
      <c r="S2766" s="626"/>
      <c r="T2766" s="626"/>
      <c r="U2766" s="626"/>
      <c r="V2766" s="626"/>
      <c r="W2766" s="626"/>
      <c r="X2766" s="626"/>
      <c r="Y2766" s="626"/>
      <c r="Z2766" s="626"/>
      <c r="AA2766" s="626"/>
      <c r="AB2766" s="626"/>
      <c r="AC2766" s="626"/>
      <c r="AD2766" s="626"/>
      <c r="AE2766" s="626"/>
      <c r="AF2766" s="626"/>
    </row>
    <row r="2767" spans="1:32" x14ac:dyDescent="0.25">
      <c r="A2767" s="626"/>
      <c r="B2767" s="626"/>
      <c r="F2767" s="626"/>
      <c r="H2767" s="626"/>
      <c r="I2767" s="626"/>
      <c r="J2767" s="626"/>
      <c r="K2767" s="627"/>
      <c r="L2767" s="677"/>
      <c r="M2767" s="626"/>
      <c r="N2767" s="626"/>
      <c r="O2767" s="626"/>
      <c r="P2767" s="626"/>
      <c r="Q2767" s="626"/>
      <c r="R2767" s="626"/>
      <c r="S2767" s="626"/>
      <c r="T2767" s="626"/>
      <c r="U2767" s="626"/>
      <c r="V2767" s="626"/>
      <c r="W2767" s="626"/>
      <c r="X2767" s="626"/>
      <c r="Y2767" s="626"/>
      <c r="Z2767" s="626"/>
      <c r="AA2767" s="626"/>
      <c r="AB2767" s="626"/>
      <c r="AC2767" s="626"/>
      <c r="AD2767" s="626"/>
      <c r="AE2767" s="626"/>
      <c r="AF2767" s="626"/>
    </row>
    <row r="2768" spans="1:32" x14ac:dyDescent="0.25">
      <c r="A2768" s="626"/>
      <c r="B2768" s="626"/>
      <c r="F2768" s="626"/>
      <c r="H2768" s="626"/>
      <c r="I2768" s="626"/>
      <c r="J2768" s="626"/>
      <c r="K2768" s="627"/>
      <c r="L2768" s="677"/>
      <c r="M2768" s="626"/>
      <c r="N2768" s="626"/>
      <c r="O2768" s="626"/>
      <c r="P2768" s="626"/>
      <c r="Q2768" s="626"/>
      <c r="R2768" s="626"/>
      <c r="S2768" s="626"/>
      <c r="T2768" s="626"/>
      <c r="U2768" s="626"/>
      <c r="V2768" s="626"/>
      <c r="W2768" s="626"/>
      <c r="X2768" s="626"/>
      <c r="Y2768" s="626"/>
      <c r="Z2768" s="626"/>
      <c r="AA2768" s="626"/>
      <c r="AB2768" s="626"/>
      <c r="AC2768" s="626"/>
      <c r="AD2768" s="626"/>
      <c r="AE2768" s="626"/>
      <c r="AF2768" s="626"/>
    </row>
    <row r="2769" spans="1:32" x14ac:dyDescent="0.25">
      <c r="A2769" s="626"/>
      <c r="B2769" s="626"/>
      <c r="F2769" s="626"/>
      <c r="H2769" s="626"/>
      <c r="I2769" s="626"/>
      <c r="J2769" s="626"/>
      <c r="K2769" s="627"/>
      <c r="L2769" s="677"/>
      <c r="M2769" s="626"/>
      <c r="N2769" s="626"/>
      <c r="O2769" s="626"/>
      <c r="P2769" s="626"/>
      <c r="Q2769" s="626"/>
      <c r="R2769" s="626"/>
      <c r="S2769" s="626"/>
      <c r="T2769" s="626"/>
      <c r="U2769" s="626"/>
      <c r="V2769" s="626"/>
      <c r="W2769" s="626"/>
      <c r="X2769" s="626"/>
      <c r="Y2769" s="626"/>
      <c r="Z2769" s="626"/>
      <c r="AA2769" s="626"/>
      <c r="AB2769" s="626"/>
      <c r="AC2769" s="626"/>
      <c r="AD2769" s="626"/>
      <c r="AE2769" s="626"/>
      <c r="AF2769" s="626"/>
    </row>
    <row r="2770" spans="1:32" x14ac:dyDescent="0.25">
      <c r="A2770" s="626"/>
      <c r="B2770" s="626"/>
      <c r="F2770" s="626"/>
      <c r="H2770" s="626"/>
      <c r="I2770" s="626"/>
      <c r="J2770" s="626"/>
      <c r="K2770" s="627"/>
      <c r="L2770" s="677"/>
      <c r="M2770" s="626"/>
      <c r="N2770" s="626"/>
      <c r="O2770" s="626"/>
      <c r="P2770" s="626"/>
      <c r="Q2770" s="626"/>
      <c r="R2770" s="626"/>
      <c r="S2770" s="626"/>
      <c r="T2770" s="626"/>
      <c r="U2770" s="626"/>
      <c r="V2770" s="626"/>
      <c r="W2770" s="626"/>
      <c r="X2770" s="626"/>
      <c r="Y2770" s="626"/>
      <c r="Z2770" s="626"/>
      <c r="AA2770" s="626"/>
      <c r="AB2770" s="626"/>
      <c r="AC2770" s="626"/>
      <c r="AD2770" s="626"/>
      <c r="AE2770" s="626"/>
      <c r="AF2770" s="626"/>
    </row>
    <row r="2771" spans="1:32" x14ac:dyDescent="0.25">
      <c r="A2771" s="626"/>
      <c r="B2771" s="626"/>
      <c r="F2771" s="626"/>
      <c r="H2771" s="626"/>
      <c r="I2771" s="626"/>
      <c r="J2771" s="626"/>
      <c r="K2771" s="627"/>
      <c r="L2771" s="677"/>
      <c r="M2771" s="626"/>
      <c r="N2771" s="626"/>
      <c r="O2771" s="626"/>
      <c r="P2771" s="626"/>
      <c r="Q2771" s="626"/>
      <c r="R2771" s="626"/>
      <c r="S2771" s="626"/>
      <c r="T2771" s="626"/>
      <c r="U2771" s="626"/>
      <c r="V2771" s="626"/>
      <c r="W2771" s="626"/>
      <c r="X2771" s="626"/>
      <c r="Y2771" s="626"/>
      <c r="Z2771" s="626"/>
      <c r="AA2771" s="626"/>
      <c r="AB2771" s="626"/>
      <c r="AC2771" s="626"/>
      <c r="AD2771" s="626"/>
      <c r="AE2771" s="626"/>
      <c r="AF2771" s="626"/>
    </row>
    <row r="2772" spans="1:32" x14ac:dyDescent="0.25">
      <c r="A2772" s="626"/>
      <c r="B2772" s="626"/>
      <c r="F2772" s="626"/>
      <c r="H2772" s="626"/>
      <c r="I2772" s="626"/>
      <c r="J2772" s="626"/>
      <c r="K2772" s="627"/>
      <c r="L2772" s="677"/>
      <c r="M2772" s="626"/>
      <c r="N2772" s="626"/>
      <c r="O2772" s="626"/>
      <c r="P2772" s="626"/>
      <c r="Q2772" s="626"/>
      <c r="R2772" s="626"/>
      <c r="S2772" s="626"/>
      <c r="T2772" s="626"/>
      <c r="U2772" s="626"/>
      <c r="V2772" s="626"/>
      <c r="W2772" s="626"/>
      <c r="X2772" s="626"/>
      <c r="Y2772" s="626"/>
      <c r="Z2772" s="626"/>
      <c r="AA2772" s="626"/>
      <c r="AB2772" s="626"/>
      <c r="AC2772" s="626"/>
      <c r="AD2772" s="626"/>
      <c r="AE2772" s="626"/>
      <c r="AF2772" s="626"/>
    </row>
    <row r="2773" spans="1:32" x14ac:dyDescent="0.25">
      <c r="A2773" s="626"/>
      <c r="B2773" s="626"/>
      <c r="F2773" s="626"/>
      <c r="H2773" s="626"/>
      <c r="I2773" s="626"/>
      <c r="J2773" s="626"/>
      <c r="K2773" s="627"/>
      <c r="L2773" s="677"/>
      <c r="M2773" s="626"/>
      <c r="N2773" s="626"/>
      <c r="O2773" s="626"/>
      <c r="P2773" s="626"/>
      <c r="Q2773" s="626"/>
      <c r="R2773" s="626"/>
      <c r="S2773" s="626"/>
      <c r="T2773" s="626"/>
      <c r="U2773" s="626"/>
      <c r="V2773" s="626"/>
      <c r="W2773" s="626"/>
      <c r="X2773" s="626"/>
      <c r="Y2773" s="626"/>
      <c r="Z2773" s="626"/>
      <c r="AA2773" s="626"/>
      <c r="AB2773" s="626"/>
      <c r="AC2773" s="626"/>
      <c r="AD2773" s="626"/>
      <c r="AE2773" s="626"/>
      <c r="AF2773" s="626"/>
    </row>
    <row r="2774" spans="1:32" x14ac:dyDescent="0.25">
      <c r="A2774" s="626"/>
      <c r="B2774" s="626"/>
      <c r="F2774" s="626"/>
      <c r="H2774" s="626"/>
      <c r="I2774" s="626"/>
      <c r="J2774" s="626"/>
      <c r="K2774" s="627"/>
      <c r="L2774" s="677"/>
      <c r="M2774" s="626"/>
      <c r="N2774" s="626"/>
      <c r="O2774" s="626"/>
      <c r="P2774" s="626"/>
      <c r="Q2774" s="626"/>
      <c r="R2774" s="626"/>
      <c r="S2774" s="626"/>
      <c r="T2774" s="626"/>
      <c r="U2774" s="626"/>
      <c r="V2774" s="626"/>
      <c r="W2774" s="626"/>
      <c r="X2774" s="626"/>
      <c r="Y2774" s="626"/>
      <c r="Z2774" s="626"/>
      <c r="AA2774" s="626"/>
      <c r="AB2774" s="626"/>
      <c r="AC2774" s="626"/>
      <c r="AD2774" s="626"/>
      <c r="AE2774" s="626"/>
      <c r="AF2774" s="626"/>
    </row>
    <row r="2775" spans="1:32" x14ac:dyDescent="0.25">
      <c r="A2775" s="626"/>
      <c r="B2775" s="626"/>
      <c r="F2775" s="626"/>
      <c r="H2775" s="626"/>
      <c r="I2775" s="626"/>
      <c r="J2775" s="626"/>
      <c r="K2775" s="627"/>
      <c r="L2775" s="677"/>
      <c r="M2775" s="626"/>
      <c r="N2775" s="626"/>
      <c r="O2775" s="626"/>
      <c r="P2775" s="626"/>
      <c r="Q2775" s="626"/>
      <c r="R2775" s="626"/>
      <c r="S2775" s="626"/>
      <c r="T2775" s="626"/>
      <c r="U2775" s="626"/>
      <c r="V2775" s="626"/>
      <c r="W2775" s="626"/>
      <c r="X2775" s="626"/>
      <c r="Y2775" s="626"/>
      <c r="Z2775" s="626"/>
      <c r="AA2775" s="626"/>
      <c r="AB2775" s="626"/>
      <c r="AC2775" s="626"/>
      <c r="AD2775" s="626"/>
      <c r="AE2775" s="626"/>
      <c r="AF2775" s="626"/>
    </row>
    <row r="2776" spans="1:32" x14ac:dyDescent="0.25">
      <c r="A2776" s="626"/>
      <c r="B2776" s="626"/>
      <c r="F2776" s="626"/>
      <c r="H2776" s="626"/>
      <c r="I2776" s="626"/>
      <c r="J2776" s="626"/>
      <c r="K2776" s="627"/>
      <c r="L2776" s="677"/>
      <c r="M2776" s="626"/>
      <c r="N2776" s="626"/>
      <c r="O2776" s="626"/>
      <c r="P2776" s="626"/>
      <c r="Q2776" s="626"/>
      <c r="R2776" s="626"/>
      <c r="S2776" s="626"/>
      <c r="T2776" s="626"/>
      <c r="U2776" s="626"/>
      <c r="V2776" s="626"/>
      <c r="W2776" s="626"/>
      <c r="X2776" s="626"/>
      <c r="Y2776" s="626"/>
      <c r="Z2776" s="626"/>
      <c r="AA2776" s="626"/>
      <c r="AB2776" s="626"/>
      <c r="AC2776" s="626"/>
      <c r="AD2776" s="626"/>
      <c r="AE2776" s="626"/>
      <c r="AF2776" s="626"/>
    </row>
    <row r="2777" spans="1:32" x14ac:dyDescent="0.25">
      <c r="A2777" s="626"/>
      <c r="B2777" s="626"/>
      <c r="F2777" s="626"/>
      <c r="H2777" s="626"/>
      <c r="I2777" s="626"/>
      <c r="J2777" s="626"/>
      <c r="K2777" s="627"/>
      <c r="L2777" s="677"/>
      <c r="M2777" s="626"/>
      <c r="N2777" s="626"/>
      <c r="O2777" s="626"/>
      <c r="P2777" s="626"/>
      <c r="Q2777" s="626"/>
      <c r="R2777" s="626"/>
      <c r="S2777" s="626"/>
      <c r="T2777" s="626"/>
      <c r="U2777" s="626"/>
      <c r="V2777" s="626"/>
      <c r="W2777" s="626"/>
      <c r="X2777" s="626"/>
      <c r="Y2777" s="626"/>
      <c r="Z2777" s="626"/>
      <c r="AA2777" s="626"/>
      <c r="AB2777" s="626"/>
      <c r="AC2777" s="626"/>
      <c r="AD2777" s="626"/>
      <c r="AE2777" s="626"/>
      <c r="AF2777" s="626"/>
    </row>
    <row r="2778" spans="1:32" x14ac:dyDescent="0.25">
      <c r="A2778" s="626"/>
      <c r="B2778" s="626"/>
      <c r="F2778" s="626"/>
      <c r="H2778" s="626"/>
      <c r="I2778" s="626"/>
      <c r="J2778" s="626"/>
      <c r="K2778" s="627"/>
      <c r="L2778" s="677"/>
      <c r="M2778" s="626"/>
      <c r="N2778" s="626"/>
      <c r="O2778" s="626"/>
      <c r="P2778" s="626"/>
      <c r="Q2778" s="626"/>
      <c r="R2778" s="626"/>
      <c r="S2778" s="626"/>
      <c r="T2778" s="626"/>
      <c r="U2778" s="626"/>
      <c r="V2778" s="626"/>
      <c r="W2778" s="626"/>
      <c r="X2778" s="626"/>
      <c r="Y2778" s="626"/>
      <c r="Z2778" s="626"/>
      <c r="AA2778" s="626"/>
      <c r="AB2778" s="626"/>
      <c r="AC2778" s="626"/>
      <c r="AD2778" s="626"/>
      <c r="AE2778" s="626"/>
      <c r="AF2778" s="626"/>
    </row>
    <row r="2779" spans="1:32" x14ac:dyDescent="0.25">
      <c r="A2779" s="626"/>
      <c r="B2779" s="626"/>
      <c r="F2779" s="626"/>
      <c r="H2779" s="626"/>
      <c r="I2779" s="626"/>
      <c r="J2779" s="626"/>
      <c r="K2779" s="627"/>
      <c r="L2779" s="677"/>
      <c r="M2779" s="626"/>
      <c r="N2779" s="626"/>
      <c r="O2779" s="626"/>
      <c r="P2779" s="626"/>
      <c r="Q2779" s="626"/>
      <c r="R2779" s="626"/>
      <c r="S2779" s="626"/>
      <c r="T2779" s="626"/>
      <c r="U2779" s="626"/>
      <c r="V2779" s="626"/>
      <c r="W2779" s="626"/>
      <c r="X2779" s="626"/>
      <c r="Y2779" s="626"/>
      <c r="Z2779" s="626"/>
      <c r="AA2779" s="626"/>
      <c r="AB2779" s="626"/>
      <c r="AC2779" s="626"/>
      <c r="AD2779" s="626"/>
      <c r="AE2779" s="626"/>
      <c r="AF2779" s="626"/>
    </row>
    <row r="2780" spans="1:32" x14ac:dyDescent="0.25">
      <c r="A2780" s="626"/>
      <c r="B2780" s="626"/>
      <c r="F2780" s="626"/>
      <c r="H2780" s="626"/>
      <c r="I2780" s="626"/>
      <c r="J2780" s="626"/>
      <c r="K2780" s="627"/>
      <c r="L2780" s="677"/>
      <c r="M2780" s="626"/>
      <c r="N2780" s="626"/>
      <c r="O2780" s="626"/>
      <c r="P2780" s="626"/>
      <c r="Q2780" s="626"/>
      <c r="R2780" s="626"/>
      <c r="S2780" s="626"/>
      <c r="T2780" s="626"/>
      <c r="U2780" s="626"/>
      <c r="V2780" s="626"/>
      <c r="W2780" s="626"/>
      <c r="X2780" s="626"/>
      <c r="Y2780" s="626"/>
      <c r="Z2780" s="626"/>
      <c r="AA2780" s="626"/>
      <c r="AB2780" s="626"/>
      <c r="AC2780" s="626"/>
      <c r="AD2780" s="626"/>
      <c r="AE2780" s="626"/>
      <c r="AF2780" s="626"/>
    </row>
    <row r="2781" spans="1:32" x14ac:dyDescent="0.25">
      <c r="A2781" s="626"/>
      <c r="B2781" s="626"/>
      <c r="F2781" s="626"/>
      <c r="H2781" s="626"/>
      <c r="I2781" s="626"/>
      <c r="J2781" s="626"/>
      <c r="K2781" s="627"/>
      <c r="L2781" s="677"/>
      <c r="M2781" s="626"/>
      <c r="N2781" s="626"/>
      <c r="O2781" s="626"/>
      <c r="P2781" s="626"/>
      <c r="Q2781" s="626"/>
      <c r="R2781" s="626"/>
      <c r="S2781" s="626"/>
      <c r="T2781" s="626"/>
      <c r="U2781" s="626"/>
      <c r="V2781" s="626"/>
      <c r="W2781" s="626"/>
      <c r="X2781" s="626"/>
      <c r="Y2781" s="626"/>
      <c r="Z2781" s="626"/>
      <c r="AA2781" s="626"/>
      <c r="AB2781" s="626"/>
      <c r="AC2781" s="626"/>
      <c r="AD2781" s="626"/>
      <c r="AE2781" s="626"/>
      <c r="AF2781" s="626"/>
    </row>
    <row r="2782" spans="1:32" x14ac:dyDescent="0.25">
      <c r="A2782" s="626"/>
      <c r="B2782" s="626"/>
      <c r="F2782" s="626"/>
      <c r="H2782" s="626"/>
      <c r="I2782" s="626"/>
      <c r="J2782" s="626"/>
      <c r="K2782" s="627"/>
      <c r="L2782" s="677"/>
      <c r="M2782" s="626"/>
      <c r="N2782" s="626"/>
      <c r="O2782" s="626"/>
      <c r="P2782" s="626"/>
      <c r="Q2782" s="626"/>
      <c r="R2782" s="626"/>
      <c r="S2782" s="626"/>
      <c r="T2782" s="626"/>
      <c r="U2782" s="626"/>
      <c r="V2782" s="626"/>
      <c r="W2782" s="626"/>
      <c r="X2782" s="626"/>
      <c r="Y2782" s="626"/>
      <c r="Z2782" s="626"/>
      <c r="AA2782" s="626"/>
      <c r="AB2782" s="626"/>
      <c r="AC2782" s="626"/>
      <c r="AD2782" s="626"/>
      <c r="AE2782" s="626"/>
      <c r="AF2782" s="626"/>
    </row>
    <row r="2783" spans="1:32" x14ac:dyDescent="0.25">
      <c r="A2783" s="626"/>
      <c r="B2783" s="626"/>
      <c r="F2783" s="626"/>
      <c r="H2783" s="626"/>
      <c r="I2783" s="626"/>
      <c r="J2783" s="626"/>
      <c r="K2783" s="627"/>
      <c r="L2783" s="677"/>
      <c r="M2783" s="626"/>
      <c r="N2783" s="626"/>
      <c r="O2783" s="626"/>
      <c r="P2783" s="626"/>
      <c r="Q2783" s="626"/>
      <c r="R2783" s="626"/>
      <c r="S2783" s="626"/>
      <c r="T2783" s="626"/>
      <c r="U2783" s="626"/>
      <c r="V2783" s="626"/>
      <c r="W2783" s="626"/>
      <c r="X2783" s="626"/>
      <c r="Y2783" s="626"/>
      <c r="Z2783" s="626"/>
      <c r="AA2783" s="626"/>
      <c r="AB2783" s="626"/>
      <c r="AC2783" s="626"/>
      <c r="AD2783" s="626"/>
      <c r="AE2783" s="626"/>
      <c r="AF2783" s="626"/>
    </row>
    <row r="2784" spans="1:32" x14ac:dyDescent="0.25">
      <c r="A2784" s="626"/>
      <c r="B2784" s="626"/>
      <c r="F2784" s="626"/>
      <c r="H2784" s="626"/>
      <c r="I2784" s="626"/>
      <c r="J2784" s="626"/>
      <c r="K2784" s="627"/>
      <c r="L2784" s="677"/>
      <c r="M2784" s="626"/>
      <c r="N2784" s="626"/>
      <c r="O2784" s="626"/>
      <c r="P2784" s="626"/>
      <c r="Q2784" s="626"/>
      <c r="R2784" s="626"/>
      <c r="S2784" s="626"/>
      <c r="T2784" s="626"/>
      <c r="U2784" s="626"/>
      <c r="V2784" s="626"/>
      <c r="W2784" s="626"/>
      <c r="X2784" s="626"/>
      <c r="Y2784" s="626"/>
      <c r="Z2784" s="626"/>
      <c r="AA2784" s="626"/>
      <c r="AB2784" s="626"/>
      <c r="AC2784" s="626"/>
      <c r="AD2784" s="626"/>
      <c r="AE2784" s="626"/>
      <c r="AF2784" s="626"/>
    </row>
    <row r="2785" spans="1:32" x14ac:dyDescent="0.25">
      <c r="A2785" s="626"/>
      <c r="B2785" s="626"/>
      <c r="F2785" s="626"/>
      <c r="H2785" s="626"/>
      <c r="I2785" s="626"/>
      <c r="J2785" s="626"/>
      <c r="K2785" s="627"/>
      <c r="L2785" s="677"/>
      <c r="M2785" s="626"/>
      <c r="N2785" s="626"/>
      <c r="O2785" s="626"/>
      <c r="P2785" s="626"/>
      <c r="Q2785" s="626"/>
      <c r="R2785" s="626"/>
      <c r="S2785" s="626"/>
      <c r="T2785" s="626"/>
      <c r="U2785" s="626"/>
      <c r="V2785" s="626"/>
      <c r="W2785" s="626"/>
      <c r="X2785" s="626"/>
      <c r="Y2785" s="626"/>
      <c r="Z2785" s="626"/>
      <c r="AA2785" s="626"/>
      <c r="AB2785" s="626"/>
      <c r="AC2785" s="626"/>
      <c r="AD2785" s="626"/>
      <c r="AE2785" s="626"/>
      <c r="AF2785" s="626"/>
    </row>
    <row r="2786" spans="1:32" x14ac:dyDescent="0.25">
      <c r="A2786" s="626"/>
      <c r="B2786" s="626"/>
      <c r="F2786" s="626"/>
      <c r="H2786" s="626"/>
      <c r="I2786" s="626"/>
      <c r="J2786" s="626"/>
      <c r="K2786" s="627"/>
      <c r="L2786" s="677"/>
      <c r="M2786" s="626"/>
      <c r="N2786" s="626"/>
      <c r="O2786" s="626"/>
      <c r="P2786" s="626"/>
      <c r="Q2786" s="626"/>
      <c r="R2786" s="626"/>
      <c r="S2786" s="626"/>
      <c r="T2786" s="626"/>
      <c r="U2786" s="626"/>
      <c r="V2786" s="626"/>
      <c r="W2786" s="626"/>
      <c r="X2786" s="626"/>
      <c r="Y2786" s="626"/>
      <c r="Z2786" s="626"/>
      <c r="AA2786" s="626"/>
      <c r="AB2786" s="626"/>
      <c r="AC2786" s="626"/>
      <c r="AD2786" s="626"/>
      <c r="AE2786" s="626"/>
      <c r="AF2786" s="626"/>
    </row>
    <row r="2787" spans="1:32" x14ac:dyDescent="0.25">
      <c r="A2787" s="626"/>
      <c r="B2787" s="626"/>
      <c r="F2787" s="626"/>
      <c r="H2787" s="626"/>
      <c r="I2787" s="626"/>
      <c r="J2787" s="626"/>
      <c r="K2787" s="627"/>
      <c r="L2787" s="677"/>
      <c r="M2787" s="626"/>
      <c r="N2787" s="626"/>
      <c r="O2787" s="626"/>
      <c r="P2787" s="626"/>
      <c r="Q2787" s="626"/>
      <c r="R2787" s="626"/>
      <c r="S2787" s="626"/>
      <c r="T2787" s="626"/>
      <c r="U2787" s="626"/>
      <c r="V2787" s="626"/>
      <c r="W2787" s="626"/>
      <c r="X2787" s="626"/>
      <c r="Y2787" s="626"/>
      <c r="Z2787" s="626"/>
      <c r="AA2787" s="626"/>
      <c r="AB2787" s="626"/>
      <c r="AC2787" s="626"/>
      <c r="AD2787" s="626"/>
      <c r="AE2787" s="626"/>
      <c r="AF2787" s="626"/>
    </row>
    <row r="2788" spans="1:32" x14ac:dyDescent="0.25">
      <c r="A2788" s="626"/>
      <c r="B2788" s="626"/>
      <c r="F2788" s="626"/>
      <c r="H2788" s="626"/>
      <c r="I2788" s="626"/>
      <c r="J2788" s="626"/>
      <c r="K2788" s="627"/>
      <c r="L2788" s="677"/>
      <c r="M2788" s="626"/>
      <c r="N2788" s="626"/>
      <c r="O2788" s="626"/>
      <c r="P2788" s="626"/>
      <c r="Q2788" s="626"/>
      <c r="R2788" s="626"/>
      <c r="S2788" s="626"/>
      <c r="T2788" s="626"/>
      <c r="U2788" s="626"/>
      <c r="V2788" s="626"/>
      <c r="W2788" s="626"/>
      <c r="X2788" s="626"/>
      <c r="Y2788" s="626"/>
      <c r="Z2788" s="626"/>
      <c r="AA2788" s="626"/>
      <c r="AB2788" s="626"/>
      <c r="AC2788" s="626"/>
      <c r="AD2788" s="626"/>
      <c r="AE2788" s="626"/>
      <c r="AF2788" s="626"/>
    </row>
    <row r="2789" spans="1:32" x14ac:dyDescent="0.25">
      <c r="A2789" s="626"/>
      <c r="B2789" s="626"/>
      <c r="F2789" s="626"/>
      <c r="H2789" s="626"/>
      <c r="I2789" s="626"/>
      <c r="J2789" s="626"/>
      <c r="K2789" s="627"/>
      <c r="L2789" s="677"/>
      <c r="M2789" s="626"/>
      <c r="N2789" s="626"/>
      <c r="O2789" s="626"/>
      <c r="P2789" s="626"/>
      <c r="Q2789" s="626"/>
      <c r="R2789" s="626"/>
      <c r="S2789" s="626"/>
      <c r="T2789" s="626"/>
      <c r="U2789" s="626"/>
      <c r="V2789" s="626"/>
      <c r="W2789" s="626"/>
      <c r="X2789" s="626"/>
      <c r="Y2789" s="626"/>
      <c r="Z2789" s="626"/>
      <c r="AA2789" s="626"/>
      <c r="AB2789" s="626"/>
      <c r="AC2789" s="626"/>
      <c r="AD2789" s="626"/>
      <c r="AE2789" s="626"/>
      <c r="AF2789" s="626"/>
    </row>
    <row r="2790" spans="1:32" x14ac:dyDescent="0.25">
      <c r="A2790" s="626"/>
      <c r="B2790" s="626"/>
      <c r="F2790" s="626"/>
      <c r="H2790" s="626"/>
      <c r="I2790" s="626"/>
      <c r="J2790" s="626"/>
      <c r="K2790" s="627"/>
      <c r="L2790" s="677"/>
      <c r="M2790" s="626"/>
      <c r="N2790" s="626"/>
      <c r="O2790" s="626"/>
      <c r="P2790" s="626"/>
      <c r="Q2790" s="626"/>
      <c r="R2790" s="626"/>
      <c r="S2790" s="626"/>
      <c r="T2790" s="626"/>
      <c r="U2790" s="626"/>
      <c r="V2790" s="626"/>
      <c r="W2790" s="626"/>
      <c r="X2790" s="626"/>
      <c r="Y2790" s="626"/>
      <c r="Z2790" s="626"/>
      <c r="AA2790" s="626"/>
      <c r="AB2790" s="626"/>
      <c r="AC2790" s="626"/>
      <c r="AD2790" s="626"/>
      <c r="AE2790" s="626"/>
      <c r="AF2790" s="626"/>
    </row>
    <row r="2791" spans="1:32" x14ac:dyDescent="0.25">
      <c r="A2791" s="626"/>
      <c r="B2791" s="626"/>
      <c r="F2791" s="626"/>
      <c r="H2791" s="626"/>
      <c r="I2791" s="626"/>
      <c r="J2791" s="626"/>
      <c r="K2791" s="627"/>
      <c r="L2791" s="677"/>
      <c r="M2791" s="626"/>
      <c r="N2791" s="626"/>
      <c r="O2791" s="626"/>
      <c r="P2791" s="626"/>
      <c r="Q2791" s="626"/>
      <c r="R2791" s="626"/>
      <c r="S2791" s="626"/>
      <c r="T2791" s="626"/>
      <c r="U2791" s="626"/>
      <c r="V2791" s="626"/>
      <c r="W2791" s="626"/>
      <c r="X2791" s="626"/>
      <c r="Y2791" s="626"/>
      <c r="Z2791" s="626"/>
      <c r="AA2791" s="626"/>
      <c r="AB2791" s="626"/>
      <c r="AC2791" s="626"/>
      <c r="AD2791" s="626"/>
      <c r="AE2791" s="626"/>
      <c r="AF2791" s="626"/>
    </row>
    <row r="2792" spans="1:32" x14ac:dyDescent="0.25">
      <c r="A2792" s="626"/>
      <c r="B2792" s="626"/>
      <c r="F2792" s="626"/>
      <c r="H2792" s="626"/>
      <c r="I2792" s="626"/>
      <c r="J2792" s="626"/>
      <c r="K2792" s="627"/>
      <c r="L2792" s="677"/>
      <c r="M2792" s="626"/>
      <c r="N2792" s="626"/>
      <c r="O2792" s="626"/>
      <c r="P2792" s="626"/>
      <c r="Q2792" s="626"/>
      <c r="R2792" s="626"/>
      <c r="S2792" s="626"/>
      <c r="T2792" s="626"/>
      <c r="U2792" s="626"/>
      <c r="V2792" s="626"/>
      <c r="W2792" s="626"/>
      <c r="X2792" s="626"/>
      <c r="Y2792" s="626"/>
      <c r="Z2792" s="626"/>
      <c r="AA2792" s="626"/>
      <c r="AB2792" s="626"/>
      <c r="AC2792" s="626"/>
      <c r="AD2792" s="626"/>
      <c r="AE2792" s="626"/>
      <c r="AF2792" s="626"/>
    </row>
    <row r="2793" spans="1:32" x14ac:dyDescent="0.25">
      <c r="A2793" s="626"/>
      <c r="B2793" s="626"/>
      <c r="F2793" s="626"/>
      <c r="H2793" s="626"/>
      <c r="I2793" s="626"/>
      <c r="J2793" s="626"/>
      <c r="K2793" s="627"/>
      <c r="L2793" s="677"/>
      <c r="M2793" s="626"/>
      <c r="N2793" s="626"/>
      <c r="O2793" s="626"/>
      <c r="P2793" s="626"/>
      <c r="Q2793" s="626"/>
      <c r="R2793" s="626"/>
      <c r="S2793" s="626"/>
      <c r="T2793" s="626"/>
      <c r="U2793" s="626"/>
      <c r="V2793" s="626"/>
      <c r="W2793" s="626"/>
      <c r="X2793" s="626"/>
      <c r="Y2793" s="626"/>
      <c r="Z2793" s="626"/>
      <c r="AA2793" s="626"/>
      <c r="AB2793" s="626"/>
      <c r="AC2793" s="626"/>
      <c r="AD2793" s="626"/>
      <c r="AE2793" s="626"/>
      <c r="AF2793" s="626"/>
    </row>
    <row r="2794" spans="1:32" x14ac:dyDescent="0.25">
      <c r="A2794" s="626"/>
      <c r="B2794" s="626"/>
      <c r="F2794" s="626"/>
      <c r="H2794" s="626"/>
      <c r="I2794" s="626"/>
      <c r="J2794" s="626"/>
      <c r="K2794" s="627"/>
      <c r="L2794" s="677"/>
      <c r="M2794" s="626"/>
      <c r="N2794" s="626"/>
      <c r="O2794" s="626"/>
      <c r="P2794" s="626"/>
      <c r="Q2794" s="626"/>
      <c r="R2794" s="626"/>
      <c r="S2794" s="626"/>
      <c r="T2794" s="626"/>
      <c r="U2794" s="626"/>
      <c r="V2794" s="626"/>
      <c r="W2794" s="626"/>
      <c r="X2794" s="626"/>
      <c r="Y2794" s="626"/>
      <c r="Z2794" s="626"/>
      <c r="AA2794" s="626"/>
      <c r="AB2794" s="626"/>
      <c r="AC2794" s="626"/>
      <c r="AD2794" s="626"/>
      <c r="AE2794" s="626"/>
      <c r="AF2794" s="626"/>
    </row>
    <row r="2795" spans="1:32" x14ac:dyDescent="0.25">
      <c r="A2795" s="626"/>
      <c r="B2795" s="626"/>
      <c r="F2795" s="626"/>
      <c r="H2795" s="626"/>
      <c r="I2795" s="626"/>
      <c r="J2795" s="626"/>
      <c r="K2795" s="627"/>
      <c r="L2795" s="677"/>
      <c r="M2795" s="626"/>
      <c r="N2795" s="626"/>
      <c r="O2795" s="626"/>
      <c r="P2795" s="626"/>
      <c r="Q2795" s="626"/>
      <c r="R2795" s="626"/>
      <c r="S2795" s="626"/>
      <c r="T2795" s="626"/>
      <c r="U2795" s="626"/>
      <c r="V2795" s="626"/>
      <c r="W2795" s="626"/>
      <c r="X2795" s="626"/>
      <c r="Y2795" s="626"/>
      <c r="Z2795" s="626"/>
      <c r="AA2795" s="626"/>
      <c r="AB2795" s="626"/>
      <c r="AC2795" s="626"/>
      <c r="AD2795" s="626"/>
      <c r="AE2795" s="626"/>
      <c r="AF2795" s="626"/>
    </row>
    <row r="2796" spans="1:32" x14ac:dyDescent="0.25">
      <c r="A2796" s="626"/>
      <c r="B2796" s="626"/>
      <c r="F2796" s="626"/>
      <c r="H2796" s="626"/>
      <c r="I2796" s="626"/>
      <c r="J2796" s="626"/>
      <c r="K2796" s="627"/>
      <c r="L2796" s="677"/>
      <c r="M2796" s="626"/>
      <c r="N2796" s="626"/>
      <c r="O2796" s="626"/>
      <c r="P2796" s="626"/>
      <c r="Q2796" s="626"/>
      <c r="R2796" s="626"/>
      <c r="S2796" s="626"/>
      <c r="T2796" s="626"/>
      <c r="U2796" s="626"/>
      <c r="V2796" s="626"/>
      <c r="W2796" s="626"/>
      <c r="X2796" s="626"/>
      <c r="Y2796" s="626"/>
      <c r="Z2796" s="626"/>
      <c r="AA2796" s="626"/>
      <c r="AB2796" s="626"/>
      <c r="AC2796" s="626"/>
      <c r="AD2796" s="626"/>
      <c r="AE2796" s="626"/>
      <c r="AF2796" s="626"/>
    </row>
    <row r="2797" spans="1:32" x14ac:dyDescent="0.25">
      <c r="A2797" s="626"/>
      <c r="B2797" s="626"/>
      <c r="F2797" s="626"/>
      <c r="H2797" s="626"/>
      <c r="I2797" s="626"/>
      <c r="J2797" s="626"/>
      <c r="K2797" s="627"/>
      <c r="L2797" s="677"/>
      <c r="M2797" s="626"/>
      <c r="N2797" s="626"/>
      <c r="O2797" s="626"/>
      <c r="P2797" s="626"/>
      <c r="Q2797" s="626"/>
      <c r="R2797" s="626"/>
      <c r="S2797" s="626"/>
      <c r="T2797" s="626"/>
      <c r="U2797" s="626"/>
      <c r="V2797" s="626"/>
      <c r="W2797" s="626"/>
      <c r="X2797" s="626"/>
      <c r="Y2797" s="626"/>
      <c r="Z2797" s="626"/>
      <c r="AA2797" s="626"/>
      <c r="AB2797" s="626"/>
      <c r="AC2797" s="626"/>
      <c r="AD2797" s="626"/>
      <c r="AE2797" s="626"/>
      <c r="AF2797" s="626"/>
    </row>
    <row r="2798" spans="1:32" x14ac:dyDescent="0.25">
      <c r="A2798" s="626"/>
      <c r="B2798" s="626"/>
      <c r="F2798" s="626"/>
      <c r="H2798" s="626"/>
      <c r="I2798" s="626"/>
      <c r="J2798" s="626"/>
      <c r="K2798" s="627"/>
      <c r="L2798" s="677"/>
      <c r="M2798" s="626"/>
      <c r="N2798" s="626"/>
      <c r="O2798" s="626"/>
      <c r="P2798" s="626"/>
      <c r="Q2798" s="626"/>
      <c r="R2798" s="626"/>
      <c r="S2798" s="626"/>
      <c r="T2798" s="626"/>
      <c r="U2798" s="626"/>
      <c r="V2798" s="626"/>
      <c r="W2798" s="626"/>
      <c r="X2798" s="626"/>
      <c r="Y2798" s="626"/>
      <c r="Z2798" s="626"/>
      <c r="AA2798" s="626"/>
      <c r="AB2798" s="626"/>
      <c r="AC2798" s="626"/>
      <c r="AD2798" s="626"/>
      <c r="AE2798" s="626"/>
      <c r="AF2798" s="626"/>
    </row>
    <row r="2799" spans="1:32" x14ac:dyDescent="0.25">
      <c r="A2799" s="626"/>
      <c r="B2799" s="626"/>
      <c r="F2799" s="626"/>
      <c r="H2799" s="626"/>
      <c r="I2799" s="626"/>
      <c r="J2799" s="626"/>
      <c r="K2799" s="627"/>
      <c r="L2799" s="677"/>
      <c r="M2799" s="626"/>
      <c r="N2799" s="626"/>
      <c r="O2799" s="626"/>
      <c r="P2799" s="626"/>
      <c r="Q2799" s="626"/>
      <c r="R2799" s="626"/>
      <c r="S2799" s="626"/>
      <c r="T2799" s="626"/>
      <c r="U2799" s="626"/>
      <c r="V2799" s="626"/>
      <c r="W2799" s="626"/>
      <c r="X2799" s="626"/>
      <c r="Y2799" s="626"/>
      <c r="Z2799" s="626"/>
      <c r="AA2799" s="626"/>
      <c r="AB2799" s="626"/>
      <c r="AC2799" s="626"/>
      <c r="AD2799" s="626"/>
      <c r="AE2799" s="626"/>
      <c r="AF2799" s="626"/>
    </row>
    <row r="2800" spans="1:32" x14ac:dyDescent="0.25">
      <c r="A2800" s="626"/>
      <c r="B2800" s="626"/>
      <c r="F2800" s="626"/>
      <c r="H2800" s="626"/>
      <c r="I2800" s="626"/>
      <c r="J2800" s="626"/>
      <c r="K2800" s="627"/>
      <c r="L2800" s="677"/>
      <c r="M2800" s="626"/>
      <c r="N2800" s="626"/>
      <c r="O2800" s="626"/>
      <c r="P2800" s="626"/>
      <c r="Q2800" s="626"/>
      <c r="R2800" s="626"/>
      <c r="S2800" s="626"/>
      <c r="T2800" s="626"/>
      <c r="U2800" s="626"/>
      <c r="V2800" s="626"/>
      <c r="W2800" s="626"/>
      <c r="X2800" s="626"/>
      <c r="Y2800" s="626"/>
      <c r="Z2800" s="626"/>
      <c r="AA2800" s="626"/>
      <c r="AB2800" s="626"/>
      <c r="AC2800" s="626"/>
      <c r="AD2800" s="626"/>
      <c r="AE2800" s="626"/>
      <c r="AF2800" s="626"/>
    </row>
    <row r="2801" spans="1:32" x14ac:dyDescent="0.25">
      <c r="A2801" s="626"/>
      <c r="B2801" s="626"/>
      <c r="F2801" s="626"/>
      <c r="H2801" s="626"/>
      <c r="I2801" s="626"/>
      <c r="J2801" s="626"/>
      <c r="K2801" s="627"/>
      <c r="L2801" s="677"/>
      <c r="M2801" s="626"/>
      <c r="N2801" s="626"/>
      <c r="O2801" s="626"/>
      <c r="P2801" s="626"/>
      <c r="Q2801" s="626"/>
      <c r="R2801" s="626"/>
      <c r="S2801" s="626"/>
      <c r="T2801" s="626"/>
      <c r="U2801" s="626"/>
      <c r="V2801" s="626"/>
      <c r="W2801" s="626"/>
      <c r="X2801" s="626"/>
      <c r="Y2801" s="626"/>
      <c r="Z2801" s="626"/>
      <c r="AA2801" s="626"/>
      <c r="AB2801" s="626"/>
      <c r="AC2801" s="626"/>
      <c r="AD2801" s="626"/>
      <c r="AE2801" s="626"/>
      <c r="AF2801" s="626"/>
    </row>
    <row r="2802" spans="1:32" x14ac:dyDescent="0.25">
      <c r="A2802" s="626"/>
      <c r="B2802" s="626"/>
      <c r="F2802" s="626"/>
      <c r="H2802" s="626"/>
      <c r="I2802" s="626"/>
      <c r="J2802" s="626"/>
      <c r="K2802" s="627"/>
      <c r="L2802" s="677"/>
      <c r="M2802" s="626"/>
      <c r="N2802" s="626"/>
      <c r="O2802" s="626"/>
      <c r="P2802" s="626"/>
      <c r="Q2802" s="626"/>
      <c r="R2802" s="626"/>
      <c r="S2802" s="626"/>
      <c r="T2802" s="626"/>
      <c r="U2802" s="626"/>
      <c r="V2802" s="626"/>
      <c r="W2802" s="626"/>
      <c r="X2802" s="626"/>
      <c r="Y2802" s="626"/>
      <c r="Z2802" s="626"/>
      <c r="AA2802" s="626"/>
      <c r="AB2802" s="626"/>
      <c r="AC2802" s="626"/>
      <c r="AD2802" s="626"/>
      <c r="AE2802" s="626"/>
      <c r="AF2802" s="626"/>
    </row>
    <row r="2803" spans="1:32" x14ac:dyDescent="0.25">
      <c r="A2803" s="626"/>
      <c r="B2803" s="626"/>
      <c r="F2803" s="626"/>
      <c r="H2803" s="626"/>
      <c r="I2803" s="626"/>
      <c r="J2803" s="626"/>
      <c r="K2803" s="627"/>
      <c r="L2803" s="677"/>
      <c r="M2803" s="626"/>
      <c r="N2803" s="626"/>
      <c r="O2803" s="626"/>
      <c r="P2803" s="626"/>
      <c r="Q2803" s="626"/>
      <c r="R2803" s="626"/>
      <c r="S2803" s="626"/>
      <c r="T2803" s="626"/>
      <c r="U2803" s="626"/>
      <c r="V2803" s="626"/>
      <c r="W2803" s="626"/>
      <c r="X2803" s="626"/>
      <c r="Y2803" s="626"/>
      <c r="Z2803" s="626"/>
      <c r="AA2803" s="626"/>
      <c r="AB2803" s="626"/>
      <c r="AC2803" s="626"/>
      <c r="AD2803" s="626"/>
      <c r="AE2803" s="626"/>
      <c r="AF2803" s="626"/>
    </row>
    <row r="2804" spans="1:32" x14ac:dyDescent="0.25">
      <c r="A2804" s="626"/>
      <c r="B2804" s="626"/>
      <c r="F2804" s="626"/>
      <c r="H2804" s="626"/>
      <c r="I2804" s="626"/>
      <c r="J2804" s="626"/>
      <c r="K2804" s="627"/>
      <c r="L2804" s="677"/>
      <c r="M2804" s="626"/>
      <c r="N2804" s="626"/>
      <c r="O2804" s="626"/>
      <c r="P2804" s="626"/>
      <c r="Q2804" s="626"/>
      <c r="R2804" s="626"/>
      <c r="S2804" s="626"/>
      <c r="T2804" s="626"/>
      <c r="U2804" s="626"/>
      <c r="V2804" s="626"/>
      <c r="W2804" s="626"/>
      <c r="X2804" s="626"/>
      <c r="Y2804" s="626"/>
      <c r="Z2804" s="626"/>
      <c r="AA2804" s="626"/>
      <c r="AB2804" s="626"/>
      <c r="AC2804" s="626"/>
      <c r="AD2804" s="626"/>
      <c r="AE2804" s="626"/>
      <c r="AF2804" s="626"/>
    </row>
    <row r="2805" spans="1:32" x14ac:dyDescent="0.25">
      <c r="A2805" s="626"/>
      <c r="B2805" s="626"/>
      <c r="F2805" s="626"/>
      <c r="H2805" s="626"/>
      <c r="I2805" s="626"/>
      <c r="J2805" s="626"/>
      <c r="K2805" s="627"/>
      <c r="L2805" s="677"/>
      <c r="M2805" s="626"/>
      <c r="N2805" s="626"/>
      <c r="O2805" s="626"/>
      <c r="P2805" s="626"/>
      <c r="Q2805" s="626"/>
      <c r="R2805" s="626"/>
      <c r="S2805" s="626"/>
      <c r="T2805" s="626"/>
      <c r="U2805" s="626"/>
      <c r="V2805" s="626"/>
      <c r="W2805" s="626"/>
      <c r="X2805" s="626"/>
      <c r="Y2805" s="626"/>
      <c r="Z2805" s="626"/>
      <c r="AA2805" s="626"/>
      <c r="AB2805" s="626"/>
      <c r="AC2805" s="626"/>
      <c r="AD2805" s="626"/>
      <c r="AE2805" s="626"/>
      <c r="AF2805" s="626"/>
    </row>
    <row r="2806" spans="1:32" x14ac:dyDescent="0.25">
      <c r="A2806" s="626"/>
      <c r="B2806" s="626"/>
      <c r="F2806" s="626"/>
      <c r="H2806" s="626"/>
      <c r="I2806" s="626"/>
      <c r="J2806" s="626"/>
      <c r="K2806" s="627"/>
      <c r="L2806" s="677"/>
      <c r="M2806" s="626"/>
      <c r="N2806" s="626"/>
      <c r="O2806" s="626"/>
      <c r="P2806" s="626"/>
      <c r="Q2806" s="626"/>
      <c r="R2806" s="626"/>
      <c r="S2806" s="626"/>
      <c r="T2806" s="626"/>
      <c r="U2806" s="626"/>
      <c r="V2806" s="626"/>
      <c r="W2806" s="626"/>
      <c r="X2806" s="626"/>
      <c r="Y2806" s="626"/>
      <c r="Z2806" s="626"/>
      <c r="AA2806" s="626"/>
      <c r="AB2806" s="626"/>
      <c r="AC2806" s="626"/>
      <c r="AD2806" s="626"/>
      <c r="AE2806" s="626"/>
      <c r="AF2806" s="626"/>
    </row>
    <row r="2807" spans="1:32" x14ac:dyDescent="0.25">
      <c r="A2807" s="626"/>
      <c r="B2807" s="626"/>
      <c r="F2807" s="626"/>
      <c r="H2807" s="626"/>
      <c r="I2807" s="626"/>
      <c r="J2807" s="626"/>
      <c r="K2807" s="627"/>
      <c r="L2807" s="677"/>
      <c r="M2807" s="626"/>
      <c r="N2807" s="626"/>
      <c r="O2807" s="626"/>
      <c r="P2807" s="626"/>
      <c r="Q2807" s="626"/>
      <c r="R2807" s="626"/>
      <c r="S2807" s="626"/>
      <c r="T2807" s="626"/>
      <c r="U2807" s="626"/>
      <c r="V2807" s="626"/>
      <c r="W2807" s="626"/>
      <c r="X2807" s="626"/>
      <c r="Y2807" s="626"/>
      <c r="Z2807" s="626"/>
      <c r="AA2807" s="626"/>
      <c r="AB2807" s="626"/>
      <c r="AC2807" s="626"/>
      <c r="AD2807" s="626"/>
      <c r="AE2807" s="626"/>
      <c r="AF2807" s="626"/>
    </row>
    <row r="2808" spans="1:32" x14ac:dyDescent="0.25">
      <c r="A2808" s="626"/>
      <c r="B2808" s="626"/>
      <c r="F2808" s="626"/>
      <c r="H2808" s="626"/>
      <c r="I2808" s="626"/>
      <c r="J2808" s="626"/>
      <c r="K2808" s="627"/>
      <c r="L2808" s="677"/>
      <c r="M2808" s="626"/>
      <c r="N2808" s="626"/>
      <c r="O2808" s="626"/>
      <c r="P2808" s="626"/>
      <c r="Q2808" s="626"/>
      <c r="R2808" s="626"/>
      <c r="S2808" s="626"/>
      <c r="T2808" s="626"/>
      <c r="U2808" s="626"/>
      <c r="V2808" s="626"/>
      <c r="W2808" s="626"/>
      <c r="X2808" s="626"/>
      <c r="Y2808" s="626"/>
      <c r="Z2808" s="626"/>
      <c r="AA2808" s="626"/>
      <c r="AB2808" s="626"/>
      <c r="AC2808" s="626"/>
      <c r="AD2808" s="626"/>
      <c r="AE2808" s="626"/>
      <c r="AF2808" s="626"/>
    </row>
    <row r="2809" spans="1:32" x14ac:dyDescent="0.25">
      <c r="A2809" s="626"/>
      <c r="B2809" s="626"/>
      <c r="F2809" s="626"/>
      <c r="H2809" s="626"/>
      <c r="I2809" s="626"/>
      <c r="J2809" s="626"/>
      <c r="K2809" s="627"/>
      <c r="L2809" s="677"/>
      <c r="M2809" s="626"/>
      <c r="N2809" s="626"/>
      <c r="O2809" s="626"/>
      <c r="P2809" s="626"/>
      <c r="Q2809" s="626"/>
      <c r="R2809" s="626"/>
      <c r="S2809" s="626"/>
      <c r="T2809" s="626"/>
      <c r="U2809" s="626"/>
      <c r="V2809" s="626"/>
      <c r="W2809" s="626"/>
      <c r="X2809" s="626"/>
      <c r="Y2809" s="626"/>
      <c r="Z2809" s="626"/>
      <c r="AA2809" s="626"/>
      <c r="AB2809" s="626"/>
      <c r="AC2809" s="626"/>
      <c r="AD2809" s="626"/>
      <c r="AE2809" s="626"/>
      <c r="AF2809" s="626"/>
    </row>
    <row r="2810" spans="1:32" x14ac:dyDescent="0.25">
      <c r="A2810" s="626"/>
      <c r="B2810" s="626"/>
      <c r="F2810" s="626"/>
      <c r="H2810" s="626"/>
      <c r="I2810" s="626"/>
      <c r="J2810" s="626"/>
      <c r="K2810" s="627"/>
      <c r="L2810" s="677"/>
      <c r="M2810" s="626"/>
      <c r="N2810" s="626"/>
      <c r="O2810" s="626"/>
      <c r="P2810" s="626"/>
      <c r="Q2810" s="626"/>
      <c r="R2810" s="626"/>
      <c r="S2810" s="626"/>
      <c r="T2810" s="626"/>
      <c r="U2810" s="626"/>
      <c r="V2810" s="626"/>
      <c r="W2810" s="626"/>
      <c r="X2810" s="626"/>
      <c r="Y2810" s="626"/>
      <c r="Z2810" s="626"/>
      <c r="AA2810" s="626"/>
      <c r="AB2810" s="626"/>
      <c r="AC2810" s="626"/>
      <c r="AD2810" s="626"/>
      <c r="AE2810" s="626"/>
      <c r="AF2810" s="626"/>
    </row>
    <row r="2811" spans="1:32" x14ac:dyDescent="0.25">
      <c r="A2811" s="626"/>
      <c r="B2811" s="626"/>
      <c r="F2811" s="626"/>
      <c r="H2811" s="626"/>
      <c r="I2811" s="626"/>
      <c r="J2811" s="626"/>
      <c r="K2811" s="627"/>
      <c r="L2811" s="677"/>
      <c r="M2811" s="626"/>
      <c r="N2811" s="626"/>
      <c r="O2811" s="626"/>
      <c r="P2811" s="626"/>
      <c r="Q2811" s="626"/>
      <c r="R2811" s="626"/>
      <c r="S2811" s="626"/>
      <c r="T2811" s="626"/>
      <c r="U2811" s="626"/>
      <c r="V2811" s="626"/>
      <c r="W2811" s="626"/>
      <c r="X2811" s="626"/>
      <c r="Y2811" s="626"/>
      <c r="Z2811" s="626"/>
      <c r="AA2811" s="626"/>
      <c r="AB2811" s="626"/>
      <c r="AC2811" s="626"/>
      <c r="AD2811" s="626"/>
      <c r="AE2811" s="626"/>
      <c r="AF2811" s="626"/>
    </row>
    <row r="2812" spans="1:32" x14ac:dyDescent="0.25">
      <c r="A2812" s="626"/>
      <c r="B2812" s="626"/>
      <c r="F2812" s="626"/>
      <c r="H2812" s="626"/>
      <c r="I2812" s="626"/>
      <c r="J2812" s="626"/>
      <c r="K2812" s="627"/>
      <c r="L2812" s="677"/>
      <c r="M2812" s="626"/>
      <c r="N2812" s="626"/>
      <c r="O2812" s="626"/>
      <c r="P2812" s="626"/>
      <c r="Q2812" s="626"/>
      <c r="R2812" s="626"/>
      <c r="S2812" s="626"/>
      <c r="T2812" s="626"/>
      <c r="U2812" s="626"/>
      <c r="V2812" s="626"/>
      <c r="W2812" s="626"/>
      <c r="X2812" s="626"/>
      <c r="Y2812" s="626"/>
      <c r="Z2812" s="626"/>
      <c r="AA2812" s="626"/>
      <c r="AB2812" s="626"/>
      <c r="AC2812" s="626"/>
      <c r="AD2812" s="626"/>
      <c r="AE2812" s="626"/>
      <c r="AF2812" s="626"/>
    </row>
    <row r="2813" spans="1:32" x14ac:dyDescent="0.25">
      <c r="A2813" s="626"/>
      <c r="B2813" s="626"/>
      <c r="F2813" s="626"/>
      <c r="H2813" s="626"/>
      <c r="I2813" s="626"/>
      <c r="J2813" s="626"/>
      <c r="K2813" s="627"/>
      <c r="L2813" s="677"/>
      <c r="M2813" s="626"/>
      <c r="N2813" s="626"/>
      <c r="O2813" s="626"/>
      <c r="P2813" s="626"/>
      <c r="Q2813" s="626"/>
      <c r="R2813" s="626"/>
      <c r="S2813" s="626"/>
      <c r="T2813" s="626"/>
      <c r="U2813" s="626"/>
      <c r="V2813" s="626"/>
      <c r="W2813" s="626"/>
      <c r="X2813" s="626"/>
      <c r="Y2813" s="626"/>
      <c r="Z2813" s="626"/>
      <c r="AA2813" s="626"/>
      <c r="AB2813" s="626"/>
      <c r="AC2813" s="626"/>
      <c r="AD2813" s="626"/>
      <c r="AE2813" s="626"/>
      <c r="AF2813" s="626"/>
    </row>
    <row r="2814" spans="1:32" x14ac:dyDescent="0.25">
      <c r="A2814" s="626"/>
      <c r="B2814" s="626"/>
      <c r="F2814" s="626"/>
      <c r="H2814" s="626"/>
      <c r="I2814" s="626"/>
      <c r="J2814" s="626"/>
      <c r="K2814" s="627"/>
      <c r="L2814" s="677"/>
      <c r="M2814" s="626"/>
      <c r="N2814" s="626"/>
      <c r="O2814" s="626"/>
      <c r="P2814" s="626"/>
      <c r="Q2814" s="626"/>
      <c r="R2814" s="626"/>
      <c r="S2814" s="626"/>
      <c r="T2814" s="626"/>
      <c r="U2814" s="626"/>
      <c r="V2814" s="626"/>
      <c r="W2814" s="626"/>
      <c r="X2814" s="626"/>
      <c r="Y2814" s="626"/>
      <c r="Z2814" s="626"/>
      <c r="AA2814" s="626"/>
      <c r="AB2814" s="626"/>
      <c r="AC2814" s="626"/>
      <c r="AD2814" s="626"/>
      <c r="AE2814" s="626"/>
      <c r="AF2814" s="626"/>
    </row>
    <row r="2815" spans="1:32" x14ac:dyDescent="0.25">
      <c r="A2815" s="626"/>
      <c r="B2815" s="626"/>
      <c r="F2815" s="626"/>
      <c r="H2815" s="626"/>
      <c r="I2815" s="626"/>
      <c r="J2815" s="626"/>
      <c r="K2815" s="627"/>
      <c r="L2815" s="677"/>
      <c r="M2815" s="626"/>
      <c r="N2815" s="626"/>
      <c r="O2815" s="626"/>
      <c r="P2815" s="626"/>
      <c r="Q2815" s="626"/>
      <c r="R2815" s="626"/>
      <c r="S2815" s="626"/>
      <c r="T2815" s="626"/>
      <c r="U2815" s="626"/>
      <c r="V2815" s="626"/>
      <c r="W2815" s="626"/>
      <c r="X2815" s="626"/>
      <c r="Y2815" s="626"/>
      <c r="Z2815" s="626"/>
      <c r="AA2815" s="626"/>
      <c r="AB2815" s="626"/>
      <c r="AC2815" s="626"/>
      <c r="AD2815" s="626"/>
      <c r="AE2815" s="626"/>
      <c r="AF2815" s="626"/>
    </row>
    <row r="2816" spans="1:32" x14ac:dyDescent="0.25">
      <c r="A2816" s="626"/>
      <c r="B2816" s="626"/>
      <c r="F2816" s="626"/>
      <c r="H2816" s="626"/>
      <c r="I2816" s="626"/>
      <c r="J2816" s="626"/>
      <c r="K2816" s="627"/>
      <c r="L2816" s="677"/>
      <c r="M2816" s="626"/>
      <c r="N2816" s="626"/>
      <c r="O2816" s="626"/>
      <c r="P2816" s="626"/>
      <c r="Q2816" s="626"/>
      <c r="R2816" s="626"/>
      <c r="S2816" s="626"/>
      <c r="T2816" s="626"/>
      <c r="U2816" s="626"/>
      <c r="V2816" s="626"/>
      <c r="W2816" s="626"/>
      <c r="X2816" s="626"/>
      <c r="Y2816" s="626"/>
      <c r="Z2816" s="626"/>
      <c r="AA2816" s="626"/>
      <c r="AB2816" s="626"/>
      <c r="AC2816" s="626"/>
      <c r="AD2816" s="626"/>
      <c r="AE2816" s="626"/>
      <c r="AF2816" s="626"/>
    </row>
    <row r="2817" spans="1:32" x14ac:dyDescent="0.25">
      <c r="A2817" s="626"/>
      <c r="B2817" s="626"/>
      <c r="F2817" s="626"/>
      <c r="H2817" s="626"/>
      <c r="I2817" s="626"/>
      <c r="J2817" s="626"/>
      <c r="K2817" s="627"/>
      <c r="L2817" s="677"/>
      <c r="M2817" s="626"/>
      <c r="N2817" s="626"/>
      <c r="O2817" s="626"/>
      <c r="P2817" s="626"/>
      <c r="Q2817" s="626"/>
      <c r="R2817" s="626"/>
      <c r="S2817" s="626"/>
      <c r="T2817" s="626"/>
      <c r="U2817" s="626"/>
      <c r="V2817" s="626"/>
      <c r="W2817" s="626"/>
      <c r="X2817" s="626"/>
      <c r="Y2817" s="626"/>
      <c r="Z2817" s="626"/>
      <c r="AA2817" s="626"/>
      <c r="AB2817" s="626"/>
      <c r="AC2817" s="626"/>
      <c r="AD2817" s="626"/>
      <c r="AE2817" s="626"/>
      <c r="AF2817" s="626"/>
    </row>
    <row r="2818" spans="1:32" x14ac:dyDescent="0.25">
      <c r="A2818" s="626"/>
      <c r="B2818" s="626"/>
      <c r="F2818" s="626"/>
      <c r="H2818" s="626"/>
      <c r="I2818" s="626"/>
      <c r="J2818" s="626"/>
      <c r="K2818" s="627"/>
      <c r="L2818" s="677"/>
      <c r="M2818" s="626"/>
      <c r="N2818" s="626"/>
      <c r="O2818" s="626"/>
      <c r="P2818" s="626"/>
      <c r="Q2818" s="626"/>
      <c r="R2818" s="626"/>
      <c r="S2818" s="626"/>
      <c r="T2818" s="626"/>
      <c r="U2818" s="626"/>
      <c r="V2818" s="626"/>
      <c r="W2818" s="626"/>
      <c r="X2818" s="626"/>
      <c r="Y2818" s="626"/>
      <c r="Z2818" s="626"/>
      <c r="AA2818" s="626"/>
      <c r="AB2818" s="626"/>
      <c r="AC2818" s="626"/>
      <c r="AD2818" s="626"/>
      <c r="AE2818" s="626"/>
      <c r="AF2818" s="626"/>
    </row>
    <row r="2819" spans="1:32" x14ac:dyDescent="0.25">
      <c r="A2819" s="626"/>
      <c r="B2819" s="626"/>
      <c r="F2819" s="626"/>
      <c r="H2819" s="626"/>
      <c r="I2819" s="626"/>
      <c r="J2819" s="626"/>
      <c r="K2819" s="627"/>
      <c r="L2819" s="677"/>
      <c r="M2819" s="626"/>
      <c r="N2819" s="626"/>
      <c r="O2819" s="626"/>
      <c r="P2819" s="626"/>
      <c r="Q2819" s="626"/>
      <c r="R2819" s="626"/>
      <c r="S2819" s="626"/>
      <c r="T2819" s="626"/>
      <c r="U2819" s="626"/>
      <c r="V2819" s="626"/>
      <c r="W2819" s="626"/>
      <c r="X2819" s="626"/>
      <c r="Y2819" s="626"/>
      <c r="Z2819" s="626"/>
      <c r="AA2819" s="626"/>
      <c r="AB2819" s="626"/>
      <c r="AC2819" s="626"/>
      <c r="AD2819" s="626"/>
      <c r="AE2819" s="626"/>
      <c r="AF2819" s="626"/>
    </row>
    <row r="2820" spans="1:32" x14ac:dyDescent="0.25">
      <c r="A2820" s="626"/>
      <c r="B2820" s="626"/>
      <c r="F2820" s="626"/>
      <c r="H2820" s="626"/>
      <c r="I2820" s="626"/>
      <c r="J2820" s="626"/>
      <c r="K2820" s="627"/>
      <c r="L2820" s="677"/>
      <c r="M2820" s="626"/>
      <c r="N2820" s="626"/>
      <c r="O2820" s="626"/>
      <c r="P2820" s="626"/>
      <c r="Q2820" s="626"/>
      <c r="R2820" s="626"/>
      <c r="S2820" s="626"/>
      <c r="T2820" s="626"/>
      <c r="U2820" s="626"/>
      <c r="V2820" s="626"/>
      <c r="W2820" s="626"/>
      <c r="X2820" s="626"/>
      <c r="Y2820" s="626"/>
      <c r="Z2820" s="626"/>
      <c r="AA2820" s="626"/>
      <c r="AB2820" s="626"/>
      <c r="AC2820" s="626"/>
      <c r="AD2820" s="626"/>
      <c r="AE2820" s="626"/>
      <c r="AF2820" s="626"/>
    </row>
    <row r="2821" spans="1:32" x14ac:dyDescent="0.25">
      <c r="A2821" s="626"/>
      <c r="B2821" s="626"/>
      <c r="F2821" s="626"/>
      <c r="H2821" s="626"/>
      <c r="I2821" s="626"/>
      <c r="J2821" s="626"/>
      <c r="K2821" s="627"/>
      <c r="L2821" s="677"/>
      <c r="M2821" s="626"/>
      <c r="N2821" s="626"/>
      <c r="O2821" s="626"/>
      <c r="P2821" s="626"/>
      <c r="Q2821" s="626"/>
      <c r="R2821" s="626"/>
      <c r="S2821" s="626"/>
      <c r="T2821" s="626"/>
      <c r="U2821" s="626"/>
      <c r="V2821" s="626"/>
      <c r="W2821" s="626"/>
      <c r="X2821" s="626"/>
      <c r="Y2821" s="626"/>
      <c r="Z2821" s="626"/>
      <c r="AA2821" s="626"/>
      <c r="AB2821" s="626"/>
      <c r="AC2821" s="626"/>
      <c r="AD2821" s="626"/>
      <c r="AE2821" s="626"/>
      <c r="AF2821" s="626"/>
    </row>
    <row r="2822" spans="1:32" x14ac:dyDescent="0.25">
      <c r="A2822" s="626"/>
      <c r="B2822" s="626"/>
      <c r="F2822" s="626"/>
      <c r="H2822" s="626"/>
      <c r="I2822" s="626"/>
      <c r="J2822" s="626"/>
      <c r="K2822" s="627"/>
      <c r="L2822" s="677"/>
      <c r="M2822" s="626"/>
      <c r="N2822" s="626"/>
      <c r="O2822" s="626"/>
      <c r="P2822" s="626"/>
      <c r="Q2822" s="626"/>
      <c r="R2822" s="626"/>
      <c r="S2822" s="626"/>
      <c r="T2822" s="626"/>
      <c r="U2822" s="626"/>
      <c r="V2822" s="626"/>
      <c r="W2822" s="626"/>
      <c r="X2822" s="626"/>
      <c r="Y2822" s="626"/>
      <c r="Z2822" s="626"/>
      <c r="AA2822" s="626"/>
      <c r="AB2822" s="626"/>
      <c r="AC2822" s="626"/>
      <c r="AD2822" s="626"/>
      <c r="AE2822" s="626"/>
      <c r="AF2822" s="626"/>
    </row>
    <row r="2823" spans="1:32" x14ac:dyDescent="0.25">
      <c r="A2823" s="626"/>
      <c r="B2823" s="626"/>
      <c r="F2823" s="626"/>
      <c r="H2823" s="626"/>
      <c r="I2823" s="626"/>
      <c r="J2823" s="626"/>
      <c r="K2823" s="627"/>
      <c r="L2823" s="677"/>
      <c r="M2823" s="626"/>
      <c r="N2823" s="626"/>
      <c r="O2823" s="626"/>
      <c r="P2823" s="626"/>
      <c r="Q2823" s="626"/>
      <c r="R2823" s="626"/>
      <c r="S2823" s="626"/>
      <c r="T2823" s="626"/>
      <c r="U2823" s="626"/>
      <c r="V2823" s="626"/>
      <c r="W2823" s="626"/>
      <c r="X2823" s="626"/>
      <c r="Y2823" s="626"/>
      <c r="Z2823" s="626"/>
      <c r="AA2823" s="626"/>
      <c r="AB2823" s="626"/>
      <c r="AC2823" s="626"/>
      <c r="AD2823" s="626"/>
      <c r="AE2823" s="626"/>
      <c r="AF2823" s="626"/>
    </row>
    <row r="2824" spans="1:32" x14ac:dyDescent="0.25">
      <c r="A2824" s="626"/>
      <c r="B2824" s="626"/>
      <c r="F2824" s="626"/>
      <c r="H2824" s="626"/>
      <c r="I2824" s="626"/>
      <c r="J2824" s="626"/>
      <c r="K2824" s="627"/>
      <c r="L2824" s="677"/>
      <c r="M2824" s="626"/>
      <c r="N2824" s="626"/>
      <c r="O2824" s="626"/>
      <c r="P2824" s="626"/>
      <c r="Q2824" s="626"/>
      <c r="R2824" s="626"/>
      <c r="S2824" s="626"/>
      <c r="T2824" s="626"/>
      <c r="U2824" s="626"/>
      <c r="V2824" s="626"/>
      <c r="W2824" s="626"/>
      <c r="X2824" s="626"/>
      <c r="Y2824" s="626"/>
      <c r="Z2824" s="626"/>
      <c r="AA2824" s="626"/>
      <c r="AB2824" s="626"/>
      <c r="AC2824" s="626"/>
      <c r="AD2824" s="626"/>
      <c r="AE2824" s="626"/>
      <c r="AF2824" s="626"/>
    </row>
    <row r="2825" spans="1:32" x14ac:dyDescent="0.25">
      <c r="A2825" s="626"/>
      <c r="B2825" s="626"/>
      <c r="F2825" s="626"/>
      <c r="H2825" s="626"/>
      <c r="I2825" s="626"/>
      <c r="J2825" s="626"/>
      <c r="K2825" s="627"/>
      <c r="L2825" s="677"/>
      <c r="M2825" s="626"/>
      <c r="N2825" s="626"/>
      <c r="O2825" s="626"/>
      <c r="P2825" s="626"/>
      <c r="Q2825" s="626"/>
      <c r="R2825" s="626"/>
      <c r="S2825" s="626"/>
      <c r="T2825" s="626"/>
      <c r="U2825" s="626"/>
      <c r="V2825" s="626"/>
      <c r="W2825" s="626"/>
      <c r="X2825" s="626"/>
      <c r="Y2825" s="626"/>
      <c r="Z2825" s="626"/>
      <c r="AA2825" s="626"/>
      <c r="AB2825" s="626"/>
      <c r="AC2825" s="626"/>
      <c r="AD2825" s="626"/>
      <c r="AE2825" s="626"/>
      <c r="AF2825" s="626"/>
    </row>
    <row r="2826" spans="1:32" x14ac:dyDescent="0.25">
      <c r="A2826" s="626"/>
      <c r="B2826" s="626"/>
      <c r="F2826" s="626"/>
      <c r="H2826" s="626"/>
      <c r="I2826" s="626"/>
      <c r="J2826" s="626"/>
      <c r="K2826" s="627"/>
      <c r="L2826" s="677"/>
      <c r="M2826" s="626"/>
      <c r="N2826" s="626"/>
      <c r="O2826" s="626"/>
      <c r="P2826" s="626"/>
      <c r="Q2826" s="626"/>
      <c r="R2826" s="626"/>
      <c r="S2826" s="626"/>
      <c r="T2826" s="626"/>
      <c r="U2826" s="626"/>
      <c r="V2826" s="626"/>
      <c r="W2826" s="626"/>
      <c r="X2826" s="626"/>
      <c r="Y2826" s="626"/>
      <c r="Z2826" s="626"/>
      <c r="AA2826" s="626"/>
      <c r="AB2826" s="626"/>
      <c r="AC2826" s="626"/>
      <c r="AD2826" s="626"/>
      <c r="AE2826" s="626"/>
      <c r="AF2826" s="626"/>
    </row>
    <row r="2827" spans="1:32" x14ac:dyDescent="0.25">
      <c r="A2827" s="626"/>
      <c r="B2827" s="626"/>
      <c r="F2827" s="626"/>
      <c r="H2827" s="626"/>
      <c r="I2827" s="626"/>
      <c r="J2827" s="626"/>
      <c r="K2827" s="627"/>
      <c r="L2827" s="677"/>
      <c r="M2827" s="626"/>
      <c r="N2827" s="626"/>
      <c r="O2827" s="626"/>
      <c r="P2827" s="626"/>
      <c r="Q2827" s="626"/>
      <c r="R2827" s="626"/>
      <c r="S2827" s="626"/>
      <c r="T2827" s="626"/>
      <c r="U2827" s="626"/>
      <c r="V2827" s="626"/>
      <c r="W2827" s="626"/>
      <c r="X2827" s="626"/>
      <c r="Y2827" s="626"/>
      <c r="Z2827" s="626"/>
      <c r="AA2827" s="626"/>
      <c r="AB2827" s="626"/>
      <c r="AC2827" s="626"/>
      <c r="AD2827" s="626"/>
      <c r="AE2827" s="626"/>
      <c r="AF2827" s="626"/>
    </row>
    <row r="2828" spans="1:32" x14ac:dyDescent="0.25">
      <c r="A2828" s="626"/>
      <c r="B2828" s="626"/>
      <c r="F2828" s="626"/>
      <c r="H2828" s="626"/>
      <c r="I2828" s="626"/>
      <c r="J2828" s="626"/>
      <c r="K2828" s="627"/>
      <c r="L2828" s="677"/>
      <c r="M2828" s="626"/>
      <c r="N2828" s="626"/>
      <c r="O2828" s="626"/>
      <c r="P2828" s="626"/>
      <c r="Q2828" s="626"/>
      <c r="R2828" s="626"/>
      <c r="S2828" s="626"/>
      <c r="T2828" s="626"/>
      <c r="U2828" s="626"/>
      <c r="V2828" s="626"/>
      <c r="W2828" s="626"/>
      <c r="X2828" s="626"/>
      <c r="Y2828" s="626"/>
      <c r="Z2828" s="626"/>
      <c r="AA2828" s="626"/>
      <c r="AB2828" s="626"/>
      <c r="AC2828" s="626"/>
      <c r="AD2828" s="626"/>
      <c r="AE2828" s="626"/>
      <c r="AF2828" s="626"/>
    </row>
    <row r="2829" spans="1:32" x14ac:dyDescent="0.25">
      <c r="A2829" s="626"/>
      <c r="B2829" s="626"/>
      <c r="F2829" s="626"/>
      <c r="H2829" s="626"/>
      <c r="I2829" s="626"/>
      <c r="J2829" s="626"/>
      <c r="K2829" s="627"/>
      <c r="L2829" s="677"/>
      <c r="M2829" s="626"/>
      <c r="N2829" s="626"/>
      <c r="O2829" s="626"/>
      <c r="P2829" s="626"/>
      <c r="Q2829" s="626"/>
      <c r="R2829" s="626"/>
      <c r="S2829" s="626"/>
      <c r="T2829" s="626"/>
      <c r="U2829" s="626"/>
      <c r="V2829" s="626"/>
      <c r="W2829" s="626"/>
      <c r="X2829" s="626"/>
      <c r="Y2829" s="626"/>
      <c r="Z2829" s="626"/>
      <c r="AA2829" s="626"/>
      <c r="AB2829" s="626"/>
      <c r="AC2829" s="626"/>
      <c r="AD2829" s="626"/>
      <c r="AE2829" s="626"/>
      <c r="AF2829" s="626"/>
    </row>
    <row r="2830" spans="1:32" x14ac:dyDescent="0.25">
      <c r="A2830" s="626"/>
      <c r="B2830" s="626"/>
      <c r="F2830" s="626"/>
      <c r="H2830" s="626"/>
      <c r="I2830" s="626"/>
      <c r="J2830" s="626"/>
      <c r="K2830" s="627"/>
      <c r="L2830" s="677"/>
      <c r="M2830" s="626"/>
      <c r="N2830" s="626"/>
      <c r="O2830" s="626"/>
      <c r="P2830" s="626"/>
      <c r="Q2830" s="626"/>
      <c r="R2830" s="626"/>
      <c r="S2830" s="626"/>
      <c r="T2830" s="626"/>
      <c r="U2830" s="626"/>
      <c r="V2830" s="626"/>
      <c r="W2830" s="626"/>
      <c r="X2830" s="626"/>
      <c r="Y2830" s="626"/>
      <c r="Z2830" s="626"/>
      <c r="AA2830" s="626"/>
      <c r="AB2830" s="626"/>
      <c r="AC2830" s="626"/>
      <c r="AD2830" s="626"/>
      <c r="AE2830" s="626"/>
      <c r="AF2830" s="626"/>
    </row>
    <row r="2831" spans="1:32" x14ac:dyDescent="0.25">
      <c r="A2831" s="626"/>
      <c r="B2831" s="626"/>
      <c r="F2831" s="626"/>
      <c r="H2831" s="626"/>
      <c r="I2831" s="626"/>
      <c r="J2831" s="626"/>
      <c r="K2831" s="627"/>
      <c r="L2831" s="677"/>
      <c r="M2831" s="626"/>
      <c r="N2831" s="626"/>
      <c r="O2831" s="626"/>
      <c r="P2831" s="626"/>
      <c r="Q2831" s="626"/>
      <c r="R2831" s="626"/>
      <c r="S2831" s="626"/>
      <c r="T2831" s="626"/>
      <c r="U2831" s="626"/>
      <c r="V2831" s="626"/>
      <c r="W2831" s="626"/>
      <c r="X2831" s="626"/>
      <c r="Y2831" s="626"/>
      <c r="Z2831" s="626"/>
      <c r="AA2831" s="626"/>
      <c r="AB2831" s="626"/>
      <c r="AC2831" s="626"/>
      <c r="AD2831" s="626"/>
      <c r="AE2831" s="626"/>
      <c r="AF2831" s="626"/>
    </row>
    <row r="2832" spans="1:32" x14ac:dyDescent="0.25">
      <c r="A2832" s="626"/>
      <c r="B2832" s="626"/>
      <c r="F2832" s="626"/>
      <c r="H2832" s="626"/>
      <c r="I2832" s="626"/>
      <c r="J2832" s="626"/>
      <c r="K2832" s="627"/>
      <c r="L2832" s="677"/>
      <c r="M2832" s="626"/>
      <c r="N2832" s="626"/>
      <c r="O2832" s="626"/>
      <c r="P2832" s="626"/>
      <c r="Q2832" s="626"/>
      <c r="R2832" s="626"/>
      <c r="S2832" s="626"/>
      <c r="T2832" s="626"/>
      <c r="U2832" s="626"/>
      <c r="V2832" s="626"/>
      <c r="W2832" s="626"/>
      <c r="X2832" s="626"/>
      <c r="Y2832" s="626"/>
      <c r="Z2832" s="626"/>
      <c r="AA2832" s="626"/>
      <c r="AB2832" s="626"/>
      <c r="AC2832" s="626"/>
      <c r="AD2832" s="626"/>
      <c r="AE2832" s="626"/>
      <c r="AF2832" s="626"/>
    </row>
    <row r="2833" spans="1:32" x14ac:dyDescent="0.25">
      <c r="A2833" s="626"/>
      <c r="B2833" s="626"/>
      <c r="F2833" s="626"/>
      <c r="H2833" s="626"/>
      <c r="I2833" s="626"/>
      <c r="J2833" s="626"/>
      <c r="K2833" s="627"/>
      <c r="L2833" s="677"/>
      <c r="M2833" s="626"/>
      <c r="N2833" s="626"/>
      <c r="O2833" s="626"/>
      <c r="P2833" s="626"/>
      <c r="Q2833" s="626"/>
      <c r="R2833" s="626"/>
      <c r="S2833" s="626"/>
      <c r="T2833" s="626"/>
      <c r="U2833" s="626"/>
      <c r="V2833" s="626"/>
      <c r="W2833" s="626"/>
      <c r="X2833" s="626"/>
      <c r="Y2833" s="626"/>
      <c r="Z2833" s="626"/>
      <c r="AA2833" s="626"/>
      <c r="AB2833" s="626"/>
      <c r="AC2833" s="626"/>
      <c r="AD2833" s="626"/>
      <c r="AE2833" s="626"/>
      <c r="AF2833" s="626"/>
    </row>
    <row r="2834" spans="1:32" x14ac:dyDescent="0.25">
      <c r="A2834" s="626"/>
      <c r="B2834" s="626"/>
      <c r="F2834" s="626"/>
      <c r="H2834" s="626"/>
      <c r="I2834" s="626"/>
      <c r="J2834" s="626"/>
      <c r="K2834" s="627"/>
      <c r="L2834" s="677"/>
      <c r="M2834" s="626"/>
      <c r="N2834" s="626"/>
      <c r="O2834" s="626"/>
      <c r="P2834" s="626"/>
      <c r="Q2834" s="626"/>
      <c r="R2834" s="626"/>
      <c r="S2834" s="626"/>
      <c r="T2834" s="626"/>
      <c r="U2834" s="626"/>
      <c r="V2834" s="626"/>
      <c r="W2834" s="626"/>
      <c r="X2834" s="626"/>
      <c r="Y2834" s="626"/>
      <c r="Z2834" s="626"/>
      <c r="AA2834" s="626"/>
      <c r="AB2834" s="626"/>
      <c r="AC2834" s="626"/>
      <c r="AD2834" s="626"/>
      <c r="AE2834" s="626"/>
      <c r="AF2834" s="626"/>
    </row>
    <row r="2835" spans="1:32" x14ac:dyDescent="0.25">
      <c r="A2835" s="626"/>
      <c r="B2835" s="626"/>
      <c r="F2835" s="626"/>
      <c r="H2835" s="626"/>
      <c r="I2835" s="626"/>
      <c r="J2835" s="626"/>
      <c r="K2835" s="627"/>
      <c r="L2835" s="677"/>
      <c r="M2835" s="626"/>
      <c r="N2835" s="626"/>
      <c r="O2835" s="626"/>
      <c r="P2835" s="626"/>
      <c r="Q2835" s="626"/>
      <c r="R2835" s="626"/>
      <c r="S2835" s="626"/>
      <c r="T2835" s="626"/>
      <c r="U2835" s="626"/>
      <c r="V2835" s="626"/>
      <c r="W2835" s="626"/>
      <c r="X2835" s="626"/>
      <c r="Y2835" s="626"/>
      <c r="Z2835" s="626"/>
      <c r="AA2835" s="626"/>
      <c r="AB2835" s="626"/>
      <c r="AC2835" s="626"/>
      <c r="AD2835" s="626"/>
      <c r="AE2835" s="626"/>
      <c r="AF2835" s="626"/>
    </row>
    <row r="2836" spans="1:32" x14ac:dyDescent="0.25">
      <c r="A2836" s="626"/>
      <c r="B2836" s="626"/>
      <c r="F2836" s="626"/>
      <c r="H2836" s="626"/>
      <c r="I2836" s="626"/>
      <c r="J2836" s="626"/>
      <c r="K2836" s="627"/>
      <c r="L2836" s="677"/>
      <c r="M2836" s="626"/>
      <c r="N2836" s="626"/>
      <c r="O2836" s="626"/>
      <c r="P2836" s="626"/>
      <c r="Q2836" s="626"/>
      <c r="R2836" s="626"/>
      <c r="S2836" s="626"/>
      <c r="T2836" s="626"/>
      <c r="U2836" s="626"/>
      <c r="V2836" s="626"/>
      <c r="W2836" s="626"/>
      <c r="X2836" s="626"/>
      <c r="Y2836" s="626"/>
      <c r="Z2836" s="626"/>
      <c r="AA2836" s="626"/>
      <c r="AB2836" s="626"/>
      <c r="AC2836" s="626"/>
      <c r="AD2836" s="626"/>
      <c r="AE2836" s="626"/>
      <c r="AF2836" s="626"/>
    </row>
    <row r="2837" spans="1:32" x14ac:dyDescent="0.25">
      <c r="A2837" s="626"/>
      <c r="B2837" s="626"/>
      <c r="F2837" s="626"/>
      <c r="H2837" s="626"/>
      <c r="I2837" s="626"/>
      <c r="J2837" s="626"/>
      <c r="K2837" s="627"/>
      <c r="L2837" s="677"/>
      <c r="M2837" s="626"/>
      <c r="N2837" s="626"/>
      <c r="O2837" s="626"/>
      <c r="P2837" s="626"/>
      <c r="Q2837" s="626"/>
      <c r="R2837" s="626"/>
      <c r="S2837" s="626"/>
      <c r="T2837" s="626"/>
      <c r="U2837" s="626"/>
      <c r="V2837" s="626"/>
      <c r="W2837" s="626"/>
      <c r="X2837" s="626"/>
      <c r="Y2837" s="626"/>
      <c r="Z2837" s="626"/>
      <c r="AA2837" s="626"/>
      <c r="AB2837" s="626"/>
      <c r="AC2837" s="626"/>
      <c r="AD2837" s="626"/>
      <c r="AE2837" s="626"/>
      <c r="AF2837" s="626"/>
    </row>
    <row r="2838" spans="1:32" x14ac:dyDescent="0.25">
      <c r="A2838" s="626"/>
      <c r="B2838" s="626"/>
      <c r="F2838" s="626"/>
      <c r="H2838" s="626"/>
      <c r="I2838" s="626"/>
      <c r="J2838" s="626"/>
      <c r="K2838" s="627"/>
      <c r="L2838" s="677"/>
      <c r="M2838" s="626"/>
      <c r="N2838" s="626"/>
      <c r="O2838" s="626"/>
      <c r="P2838" s="626"/>
      <c r="Q2838" s="626"/>
      <c r="R2838" s="626"/>
      <c r="S2838" s="626"/>
      <c r="T2838" s="626"/>
      <c r="U2838" s="626"/>
      <c r="V2838" s="626"/>
      <c r="W2838" s="626"/>
      <c r="X2838" s="626"/>
      <c r="Y2838" s="626"/>
      <c r="Z2838" s="626"/>
      <c r="AA2838" s="626"/>
      <c r="AB2838" s="626"/>
      <c r="AC2838" s="626"/>
      <c r="AD2838" s="626"/>
      <c r="AE2838" s="626"/>
      <c r="AF2838" s="626"/>
    </row>
    <row r="2839" spans="1:32" x14ac:dyDescent="0.25">
      <c r="A2839" s="626"/>
      <c r="B2839" s="626"/>
      <c r="F2839" s="626"/>
      <c r="H2839" s="626"/>
      <c r="I2839" s="626"/>
      <c r="J2839" s="626"/>
      <c r="K2839" s="627"/>
      <c r="L2839" s="677"/>
      <c r="M2839" s="626"/>
      <c r="N2839" s="626"/>
      <c r="O2839" s="626"/>
      <c r="P2839" s="626"/>
      <c r="Q2839" s="626"/>
      <c r="R2839" s="626"/>
      <c r="S2839" s="626"/>
      <c r="T2839" s="626"/>
      <c r="U2839" s="626"/>
      <c r="V2839" s="626"/>
      <c r="W2839" s="626"/>
      <c r="X2839" s="626"/>
      <c r="Y2839" s="626"/>
      <c r="Z2839" s="626"/>
      <c r="AA2839" s="626"/>
      <c r="AB2839" s="626"/>
      <c r="AC2839" s="626"/>
      <c r="AD2839" s="626"/>
      <c r="AE2839" s="626"/>
      <c r="AF2839" s="626"/>
    </row>
    <row r="2840" spans="1:32" x14ac:dyDescent="0.25">
      <c r="A2840" s="626"/>
      <c r="B2840" s="626"/>
      <c r="F2840" s="626"/>
      <c r="H2840" s="626"/>
      <c r="I2840" s="626"/>
      <c r="J2840" s="626"/>
      <c r="K2840" s="627"/>
      <c r="L2840" s="677"/>
      <c r="M2840" s="626"/>
      <c r="N2840" s="626"/>
      <c r="O2840" s="626"/>
      <c r="P2840" s="626"/>
      <c r="Q2840" s="626"/>
      <c r="R2840" s="626"/>
      <c r="S2840" s="626"/>
      <c r="T2840" s="626"/>
      <c r="U2840" s="626"/>
      <c r="V2840" s="626"/>
      <c r="W2840" s="626"/>
      <c r="X2840" s="626"/>
      <c r="Y2840" s="626"/>
      <c r="Z2840" s="626"/>
      <c r="AA2840" s="626"/>
      <c r="AB2840" s="626"/>
      <c r="AC2840" s="626"/>
      <c r="AD2840" s="626"/>
      <c r="AE2840" s="626"/>
      <c r="AF2840" s="626"/>
    </row>
    <row r="2841" spans="1:32" x14ac:dyDescent="0.25">
      <c r="A2841" s="626"/>
      <c r="B2841" s="626"/>
      <c r="F2841" s="626"/>
      <c r="H2841" s="626"/>
      <c r="I2841" s="626"/>
      <c r="J2841" s="626"/>
      <c r="K2841" s="627"/>
      <c r="L2841" s="677"/>
      <c r="M2841" s="626"/>
      <c r="N2841" s="626"/>
      <c r="O2841" s="626"/>
      <c r="P2841" s="626"/>
      <c r="Q2841" s="626"/>
      <c r="R2841" s="626"/>
      <c r="S2841" s="626"/>
      <c r="T2841" s="626"/>
      <c r="U2841" s="626"/>
      <c r="V2841" s="626"/>
      <c r="W2841" s="626"/>
      <c r="X2841" s="626"/>
      <c r="Y2841" s="626"/>
      <c r="Z2841" s="626"/>
      <c r="AA2841" s="626"/>
      <c r="AB2841" s="626"/>
      <c r="AC2841" s="626"/>
      <c r="AD2841" s="626"/>
      <c r="AE2841" s="626"/>
      <c r="AF2841" s="626"/>
    </row>
    <row r="2842" spans="1:32" x14ac:dyDescent="0.25">
      <c r="A2842" s="626"/>
      <c r="B2842" s="626"/>
      <c r="F2842" s="626"/>
      <c r="H2842" s="626"/>
      <c r="I2842" s="626"/>
      <c r="J2842" s="626"/>
      <c r="K2842" s="627"/>
      <c r="L2842" s="677"/>
      <c r="M2842" s="626"/>
      <c r="N2842" s="626"/>
      <c r="O2842" s="626"/>
      <c r="P2842" s="626"/>
      <c r="Q2842" s="626"/>
      <c r="R2842" s="626"/>
      <c r="S2842" s="626"/>
      <c r="T2842" s="626"/>
      <c r="U2842" s="626"/>
      <c r="V2842" s="626"/>
      <c r="W2842" s="626"/>
      <c r="X2842" s="626"/>
      <c r="Y2842" s="626"/>
      <c r="Z2842" s="626"/>
      <c r="AA2842" s="626"/>
      <c r="AB2842" s="626"/>
      <c r="AC2842" s="626"/>
      <c r="AD2842" s="626"/>
      <c r="AE2842" s="626"/>
      <c r="AF2842" s="626"/>
    </row>
    <row r="2843" spans="1:32" x14ac:dyDescent="0.25">
      <c r="A2843" s="626"/>
      <c r="B2843" s="626"/>
      <c r="F2843" s="626"/>
      <c r="H2843" s="626"/>
      <c r="I2843" s="626"/>
      <c r="J2843" s="626"/>
      <c r="K2843" s="627"/>
      <c r="L2843" s="677"/>
      <c r="M2843" s="626"/>
      <c r="N2843" s="626"/>
      <c r="O2843" s="626"/>
      <c r="P2843" s="626"/>
      <c r="Q2843" s="626"/>
      <c r="R2843" s="626"/>
      <c r="S2843" s="626"/>
      <c r="T2843" s="626"/>
      <c r="U2843" s="626"/>
      <c r="V2843" s="626"/>
      <c r="W2843" s="626"/>
      <c r="X2843" s="626"/>
      <c r="Y2843" s="626"/>
      <c r="Z2843" s="626"/>
      <c r="AA2843" s="626"/>
      <c r="AB2843" s="626"/>
      <c r="AC2843" s="626"/>
      <c r="AD2843" s="626"/>
      <c r="AE2843" s="626"/>
      <c r="AF2843" s="626"/>
    </row>
    <row r="2844" spans="1:32" x14ac:dyDescent="0.25">
      <c r="A2844" s="626"/>
      <c r="B2844" s="626"/>
      <c r="F2844" s="626"/>
      <c r="H2844" s="626"/>
      <c r="I2844" s="626"/>
      <c r="J2844" s="626"/>
      <c r="K2844" s="627"/>
      <c r="L2844" s="677"/>
      <c r="M2844" s="626"/>
      <c r="N2844" s="626"/>
      <c r="O2844" s="626"/>
      <c r="P2844" s="626"/>
      <c r="Q2844" s="626"/>
      <c r="R2844" s="626"/>
      <c r="S2844" s="626"/>
      <c r="T2844" s="626"/>
      <c r="U2844" s="626"/>
      <c r="V2844" s="626"/>
      <c r="W2844" s="626"/>
      <c r="X2844" s="626"/>
      <c r="Y2844" s="626"/>
      <c r="Z2844" s="626"/>
      <c r="AA2844" s="626"/>
      <c r="AB2844" s="626"/>
      <c r="AC2844" s="626"/>
      <c r="AD2844" s="626"/>
      <c r="AE2844" s="626"/>
      <c r="AF2844" s="626"/>
    </row>
    <row r="2845" spans="1:32" x14ac:dyDescent="0.25">
      <c r="A2845" s="626"/>
      <c r="B2845" s="626"/>
      <c r="F2845" s="626"/>
      <c r="H2845" s="626"/>
      <c r="I2845" s="626"/>
      <c r="J2845" s="626"/>
      <c r="K2845" s="627"/>
      <c r="L2845" s="677"/>
      <c r="M2845" s="626"/>
      <c r="N2845" s="626"/>
      <c r="O2845" s="626"/>
      <c r="P2845" s="626"/>
      <c r="Q2845" s="626"/>
      <c r="R2845" s="626"/>
      <c r="S2845" s="626"/>
      <c r="T2845" s="626"/>
      <c r="U2845" s="626"/>
      <c r="V2845" s="626"/>
      <c r="W2845" s="626"/>
      <c r="X2845" s="626"/>
      <c r="Y2845" s="626"/>
      <c r="Z2845" s="626"/>
      <c r="AA2845" s="626"/>
      <c r="AB2845" s="626"/>
      <c r="AC2845" s="626"/>
      <c r="AD2845" s="626"/>
      <c r="AE2845" s="626"/>
      <c r="AF2845" s="626"/>
    </row>
    <row r="2846" spans="1:32" x14ac:dyDescent="0.25">
      <c r="A2846" s="626"/>
      <c r="B2846" s="626"/>
      <c r="F2846" s="626"/>
      <c r="H2846" s="626"/>
      <c r="I2846" s="626"/>
      <c r="J2846" s="626"/>
      <c r="K2846" s="627"/>
      <c r="L2846" s="677"/>
      <c r="M2846" s="626"/>
      <c r="N2846" s="626"/>
      <c r="O2846" s="626"/>
      <c r="P2846" s="626"/>
      <c r="Q2846" s="626"/>
      <c r="R2846" s="626"/>
      <c r="S2846" s="626"/>
      <c r="T2846" s="626"/>
      <c r="U2846" s="626"/>
      <c r="V2846" s="626"/>
      <c r="W2846" s="626"/>
      <c r="X2846" s="626"/>
      <c r="Y2846" s="626"/>
      <c r="Z2846" s="626"/>
      <c r="AA2846" s="626"/>
      <c r="AB2846" s="626"/>
      <c r="AC2846" s="626"/>
      <c r="AD2846" s="626"/>
      <c r="AE2846" s="626"/>
      <c r="AF2846" s="626"/>
    </row>
    <row r="2847" spans="1:32" x14ac:dyDescent="0.25">
      <c r="A2847" s="626"/>
      <c r="B2847" s="626"/>
      <c r="F2847" s="626"/>
      <c r="H2847" s="626"/>
      <c r="I2847" s="626"/>
      <c r="J2847" s="626"/>
      <c r="K2847" s="627"/>
      <c r="L2847" s="677"/>
      <c r="M2847" s="626"/>
      <c r="N2847" s="626"/>
      <c r="O2847" s="626"/>
      <c r="P2847" s="626"/>
      <c r="Q2847" s="626"/>
      <c r="R2847" s="626"/>
      <c r="S2847" s="626"/>
      <c r="T2847" s="626"/>
      <c r="U2847" s="626"/>
      <c r="V2847" s="626"/>
      <c r="W2847" s="626"/>
      <c r="X2847" s="626"/>
      <c r="Y2847" s="626"/>
      <c r="Z2847" s="626"/>
      <c r="AA2847" s="626"/>
      <c r="AB2847" s="626"/>
      <c r="AC2847" s="626"/>
      <c r="AD2847" s="626"/>
      <c r="AE2847" s="626"/>
      <c r="AF2847" s="626"/>
    </row>
    <row r="2848" spans="1:32" x14ac:dyDescent="0.25">
      <c r="A2848" s="626"/>
      <c r="B2848" s="626"/>
      <c r="F2848" s="626"/>
      <c r="H2848" s="626"/>
      <c r="I2848" s="626"/>
      <c r="J2848" s="626"/>
      <c r="K2848" s="627"/>
      <c r="L2848" s="677"/>
      <c r="M2848" s="626"/>
      <c r="N2848" s="626"/>
      <c r="O2848" s="626"/>
      <c r="P2848" s="626"/>
      <c r="Q2848" s="626"/>
      <c r="R2848" s="626"/>
      <c r="S2848" s="626"/>
      <c r="T2848" s="626"/>
      <c r="U2848" s="626"/>
      <c r="V2848" s="626"/>
      <c r="W2848" s="626"/>
      <c r="X2848" s="626"/>
      <c r="Y2848" s="626"/>
      <c r="Z2848" s="626"/>
      <c r="AA2848" s="626"/>
      <c r="AB2848" s="626"/>
      <c r="AC2848" s="626"/>
      <c r="AD2848" s="626"/>
      <c r="AE2848" s="626"/>
      <c r="AF2848" s="626"/>
    </row>
    <row r="2849" spans="1:32" x14ac:dyDescent="0.25">
      <c r="A2849" s="626"/>
      <c r="B2849" s="626"/>
      <c r="F2849" s="626"/>
      <c r="H2849" s="626"/>
      <c r="I2849" s="626"/>
      <c r="J2849" s="626"/>
      <c r="K2849" s="627"/>
      <c r="L2849" s="677"/>
      <c r="M2849" s="626"/>
      <c r="N2849" s="626"/>
      <c r="O2849" s="626"/>
      <c r="P2849" s="626"/>
      <c r="Q2849" s="626"/>
      <c r="R2849" s="626"/>
      <c r="S2849" s="626"/>
      <c r="T2849" s="626"/>
      <c r="U2849" s="626"/>
      <c r="V2849" s="626"/>
      <c r="W2849" s="626"/>
      <c r="X2849" s="626"/>
      <c r="Y2849" s="626"/>
      <c r="Z2849" s="626"/>
      <c r="AA2849" s="626"/>
      <c r="AB2849" s="626"/>
      <c r="AC2849" s="626"/>
      <c r="AD2849" s="626"/>
      <c r="AE2849" s="626"/>
      <c r="AF2849" s="626"/>
    </row>
    <row r="2850" spans="1:32" x14ac:dyDescent="0.25">
      <c r="A2850" s="626"/>
      <c r="B2850" s="626"/>
      <c r="F2850" s="626"/>
      <c r="H2850" s="626"/>
      <c r="I2850" s="626"/>
      <c r="J2850" s="626"/>
      <c r="K2850" s="627"/>
      <c r="L2850" s="677"/>
      <c r="M2850" s="626"/>
      <c r="N2850" s="626"/>
      <c r="O2850" s="626"/>
      <c r="P2850" s="626"/>
      <c r="Q2850" s="626"/>
      <c r="R2850" s="626"/>
      <c r="S2850" s="626"/>
      <c r="T2850" s="626"/>
      <c r="U2850" s="626"/>
      <c r="V2850" s="626"/>
      <c r="W2850" s="626"/>
      <c r="X2850" s="626"/>
      <c r="Y2850" s="626"/>
      <c r="Z2850" s="626"/>
      <c r="AA2850" s="626"/>
      <c r="AB2850" s="626"/>
      <c r="AC2850" s="626"/>
      <c r="AD2850" s="626"/>
      <c r="AE2850" s="626"/>
      <c r="AF2850" s="626"/>
    </row>
    <row r="2851" spans="1:32" x14ac:dyDescent="0.25">
      <c r="A2851" s="626"/>
      <c r="B2851" s="626"/>
      <c r="F2851" s="626"/>
      <c r="H2851" s="626"/>
      <c r="I2851" s="626"/>
      <c r="J2851" s="626"/>
      <c r="K2851" s="627"/>
      <c r="L2851" s="677"/>
      <c r="M2851" s="626"/>
      <c r="N2851" s="626"/>
      <c r="O2851" s="626"/>
      <c r="P2851" s="626"/>
      <c r="Q2851" s="626"/>
      <c r="R2851" s="626"/>
      <c r="S2851" s="626"/>
      <c r="T2851" s="626"/>
      <c r="U2851" s="626"/>
      <c r="V2851" s="626"/>
      <c r="W2851" s="626"/>
      <c r="X2851" s="626"/>
      <c r="Y2851" s="626"/>
      <c r="Z2851" s="626"/>
      <c r="AA2851" s="626"/>
      <c r="AB2851" s="626"/>
      <c r="AC2851" s="626"/>
      <c r="AD2851" s="626"/>
      <c r="AE2851" s="626"/>
      <c r="AF2851" s="626"/>
    </row>
    <row r="2852" spans="1:32" x14ac:dyDescent="0.25">
      <c r="A2852" s="626"/>
      <c r="B2852" s="626"/>
      <c r="F2852" s="626"/>
      <c r="H2852" s="626"/>
      <c r="I2852" s="626"/>
      <c r="J2852" s="626"/>
      <c r="K2852" s="627"/>
      <c r="L2852" s="677"/>
      <c r="M2852" s="626"/>
      <c r="N2852" s="626"/>
      <c r="O2852" s="626"/>
      <c r="P2852" s="626"/>
      <c r="Q2852" s="626"/>
      <c r="R2852" s="626"/>
      <c r="S2852" s="626"/>
      <c r="T2852" s="626"/>
      <c r="U2852" s="626"/>
      <c r="V2852" s="626"/>
      <c r="W2852" s="626"/>
      <c r="X2852" s="626"/>
      <c r="Y2852" s="626"/>
      <c r="Z2852" s="626"/>
      <c r="AA2852" s="626"/>
      <c r="AB2852" s="626"/>
      <c r="AC2852" s="626"/>
      <c r="AD2852" s="626"/>
      <c r="AE2852" s="626"/>
      <c r="AF2852" s="626"/>
    </row>
    <row r="2853" spans="1:32" x14ac:dyDescent="0.25">
      <c r="A2853" s="626"/>
      <c r="B2853" s="626"/>
      <c r="F2853" s="626"/>
      <c r="H2853" s="626"/>
      <c r="I2853" s="626"/>
      <c r="J2853" s="626"/>
      <c r="K2853" s="627"/>
      <c r="L2853" s="677"/>
      <c r="M2853" s="626"/>
      <c r="N2853" s="626"/>
      <c r="O2853" s="626"/>
      <c r="P2853" s="626"/>
      <c r="Q2853" s="626"/>
      <c r="R2853" s="626"/>
      <c r="S2853" s="626"/>
      <c r="T2853" s="626"/>
      <c r="U2853" s="626"/>
      <c r="V2853" s="626"/>
      <c r="W2853" s="626"/>
      <c r="X2853" s="626"/>
      <c r="Y2853" s="626"/>
      <c r="Z2853" s="626"/>
      <c r="AA2853" s="626"/>
      <c r="AB2853" s="626"/>
      <c r="AC2853" s="626"/>
      <c r="AD2853" s="626"/>
      <c r="AE2853" s="626"/>
      <c r="AF2853" s="626"/>
    </row>
    <row r="2854" spans="1:32" x14ac:dyDescent="0.25">
      <c r="A2854" s="626"/>
      <c r="B2854" s="626"/>
      <c r="F2854" s="626"/>
      <c r="H2854" s="626"/>
      <c r="I2854" s="626"/>
      <c r="J2854" s="626"/>
      <c r="K2854" s="627"/>
      <c r="L2854" s="677"/>
      <c r="M2854" s="626"/>
      <c r="N2854" s="626"/>
      <c r="O2854" s="626"/>
      <c r="P2854" s="626"/>
      <c r="Q2854" s="626"/>
      <c r="R2854" s="626"/>
      <c r="S2854" s="626"/>
      <c r="T2854" s="626"/>
      <c r="U2854" s="626"/>
      <c r="V2854" s="626"/>
      <c r="W2854" s="626"/>
      <c r="X2854" s="626"/>
      <c r="Y2854" s="626"/>
      <c r="Z2854" s="626"/>
      <c r="AA2854" s="626"/>
      <c r="AB2854" s="626"/>
      <c r="AC2854" s="626"/>
      <c r="AD2854" s="626"/>
      <c r="AE2854" s="626"/>
      <c r="AF2854" s="626"/>
    </row>
    <row r="2855" spans="1:32" x14ac:dyDescent="0.25">
      <c r="A2855" s="626"/>
      <c r="B2855" s="626"/>
      <c r="F2855" s="626"/>
      <c r="H2855" s="626"/>
      <c r="I2855" s="626"/>
      <c r="J2855" s="626"/>
      <c r="K2855" s="627"/>
      <c r="L2855" s="677"/>
      <c r="M2855" s="626"/>
      <c r="N2855" s="626"/>
      <c r="O2855" s="626"/>
      <c r="P2855" s="626"/>
      <c r="Q2855" s="626"/>
      <c r="R2855" s="626"/>
      <c r="S2855" s="626"/>
      <c r="T2855" s="626"/>
      <c r="U2855" s="626"/>
      <c r="V2855" s="626"/>
      <c r="W2855" s="626"/>
      <c r="X2855" s="626"/>
      <c r="Y2855" s="626"/>
      <c r="Z2855" s="626"/>
      <c r="AA2855" s="626"/>
      <c r="AB2855" s="626"/>
      <c r="AC2855" s="626"/>
      <c r="AD2855" s="626"/>
      <c r="AE2855" s="626"/>
      <c r="AF2855" s="626"/>
    </row>
    <row r="2856" spans="1:32" x14ac:dyDescent="0.25">
      <c r="A2856" s="626"/>
      <c r="B2856" s="626"/>
      <c r="F2856" s="626"/>
      <c r="H2856" s="626"/>
      <c r="I2856" s="626"/>
      <c r="J2856" s="626"/>
      <c r="K2856" s="627"/>
      <c r="L2856" s="677"/>
      <c r="M2856" s="626"/>
      <c r="N2856" s="626"/>
      <c r="O2856" s="626"/>
      <c r="P2856" s="626"/>
      <c r="Q2856" s="626"/>
      <c r="R2856" s="626"/>
      <c r="S2856" s="626"/>
      <c r="T2856" s="626"/>
      <c r="U2856" s="626"/>
      <c r="V2856" s="626"/>
      <c r="W2856" s="626"/>
      <c r="X2856" s="626"/>
      <c r="Y2856" s="626"/>
      <c r="Z2856" s="626"/>
      <c r="AA2856" s="626"/>
      <c r="AB2856" s="626"/>
      <c r="AC2856" s="626"/>
      <c r="AD2856" s="626"/>
      <c r="AE2856" s="626"/>
      <c r="AF2856" s="626"/>
    </row>
    <row r="2857" spans="1:32" x14ac:dyDescent="0.25">
      <c r="A2857" s="626"/>
      <c r="B2857" s="626"/>
      <c r="F2857" s="626"/>
      <c r="H2857" s="626"/>
      <c r="I2857" s="626"/>
      <c r="J2857" s="626"/>
      <c r="K2857" s="627"/>
      <c r="L2857" s="677"/>
      <c r="M2857" s="626"/>
      <c r="N2857" s="626"/>
      <c r="O2857" s="626"/>
      <c r="P2857" s="626"/>
      <c r="Q2857" s="626"/>
      <c r="R2857" s="626"/>
      <c r="S2857" s="626"/>
      <c r="T2857" s="626"/>
      <c r="U2857" s="626"/>
      <c r="V2857" s="626"/>
      <c r="W2857" s="626"/>
      <c r="X2857" s="626"/>
      <c r="Y2857" s="626"/>
      <c r="Z2857" s="626"/>
      <c r="AA2857" s="626"/>
      <c r="AB2857" s="626"/>
      <c r="AC2857" s="626"/>
      <c r="AD2857" s="626"/>
      <c r="AE2857" s="626"/>
      <c r="AF2857" s="626"/>
    </row>
    <row r="2858" spans="1:32" x14ac:dyDescent="0.25">
      <c r="A2858" s="626"/>
      <c r="B2858" s="626"/>
      <c r="F2858" s="626"/>
      <c r="H2858" s="626"/>
      <c r="I2858" s="626"/>
      <c r="J2858" s="626"/>
      <c r="K2858" s="627"/>
      <c r="L2858" s="677"/>
      <c r="M2858" s="626"/>
      <c r="N2858" s="626"/>
      <c r="O2858" s="626"/>
      <c r="P2858" s="626"/>
      <c r="Q2858" s="626"/>
      <c r="R2858" s="626"/>
      <c r="S2858" s="626"/>
      <c r="T2858" s="626"/>
      <c r="U2858" s="626"/>
      <c r="V2858" s="626"/>
      <c r="W2858" s="626"/>
      <c r="X2858" s="626"/>
      <c r="Y2858" s="626"/>
      <c r="Z2858" s="626"/>
      <c r="AA2858" s="626"/>
      <c r="AB2858" s="626"/>
      <c r="AC2858" s="626"/>
      <c r="AD2858" s="626"/>
      <c r="AE2858" s="626"/>
      <c r="AF2858" s="626"/>
    </row>
    <row r="2859" spans="1:32" x14ac:dyDescent="0.25">
      <c r="A2859" s="626"/>
      <c r="B2859" s="626"/>
      <c r="F2859" s="626"/>
      <c r="H2859" s="626"/>
      <c r="I2859" s="626"/>
      <c r="J2859" s="626"/>
      <c r="K2859" s="627"/>
      <c r="L2859" s="677"/>
      <c r="M2859" s="626"/>
      <c r="N2859" s="626"/>
      <c r="O2859" s="626"/>
      <c r="P2859" s="626"/>
      <c r="Q2859" s="626"/>
      <c r="R2859" s="626"/>
      <c r="S2859" s="626"/>
      <c r="T2859" s="626"/>
      <c r="U2859" s="626"/>
      <c r="V2859" s="626"/>
      <c r="W2859" s="626"/>
      <c r="X2859" s="626"/>
      <c r="Y2859" s="626"/>
      <c r="Z2859" s="626"/>
      <c r="AA2859" s="626"/>
      <c r="AB2859" s="626"/>
      <c r="AC2859" s="626"/>
      <c r="AD2859" s="626"/>
      <c r="AE2859" s="626"/>
      <c r="AF2859" s="626"/>
    </row>
    <row r="2860" spans="1:32" x14ac:dyDescent="0.25">
      <c r="A2860" s="626"/>
      <c r="B2860" s="626"/>
      <c r="F2860" s="626"/>
      <c r="H2860" s="626"/>
      <c r="I2860" s="626"/>
      <c r="J2860" s="626"/>
      <c r="K2860" s="627"/>
      <c r="L2860" s="677"/>
      <c r="M2860" s="626"/>
      <c r="N2860" s="626"/>
      <c r="O2860" s="626"/>
      <c r="P2860" s="626"/>
      <c r="Q2860" s="626"/>
      <c r="R2860" s="626"/>
      <c r="S2860" s="626"/>
      <c r="T2860" s="626"/>
      <c r="U2860" s="626"/>
      <c r="V2860" s="626"/>
      <c r="W2860" s="626"/>
      <c r="X2860" s="626"/>
      <c r="Y2860" s="626"/>
      <c r="Z2860" s="626"/>
      <c r="AA2860" s="626"/>
      <c r="AB2860" s="626"/>
      <c r="AC2860" s="626"/>
      <c r="AD2860" s="626"/>
      <c r="AE2860" s="626"/>
      <c r="AF2860" s="626"/>
    </row>
    <row r="2861" spans="1:32" x14ac:dyDescent="0.25">
      <c r="A2861" s="626"/>
      <c r="B2861" s="626"/>
      <c r="F2861" s="626"/>
      <c r="H2861" s="626"/>
      <c r="I2861" s="626"/>
      <c r="J2861" s="626"/>
      <c r="K2861" s="627"/>
      <c r="L2861" s="677"/>
      <c r="M2861" s="626"/>
      <c r="N2861" s="626"/>
      <c r="O2861" s="626"/>
      <c r="P2861" s="626"/>
      <c r="Q2861" s="626"/>
      <c r="R2861" s="626"/>
      <c r="S2861" s="626"/>
      <c r="T2861" s="626"/>
      <c r="U2861" s="626"/>
      <c r="V2861" s="626"/>
      <c r="W2861" s="626"/>
      <c r="X2861" s="626"/>
      <c r="Y2861" s="626"/>
      <c r="Z2861" s="626"/>
      <c r="AA2861" s="626"/>
      <c r="AB2861" s="626"/>
      <c r="AC2861" s="626"/>
      <c r="AD2861" s="626"/>
      <c r="AE2861" s="626"/>
      <c r="AF2861" s="626"/>
    </row>
    <row r="2862" spans="1:32" x14ac:dyDescent="0.25">
      <c r="A2862" s="626"/>
      <c r="B2862" s="626"/>
      <c r="F2862" s="626"/>
      <c r="H2862" s="626"/>
      <c r="I2862" s="626"/>
      <c r="J2862" s="626"/>
      <c r="K2862" s="627"/>
      <c r="L2862" s="677"/>
      <c r="M2862" s="626"/>
      <c r="N2862" s="626"/>
      <c r="O2862" s="626"/>
      <c r="P2862" s="626"/>
      <c r="Q2862" s="626"/>
      <c r="R2862" s="626"/>
      <c r="S2862" s="626"/>
      <c r="T2862" s="626"/>
      <c r="U2862" s="626"/>
      <c r="V2862" s="626"/>
      <c r="W2862" s="626"/>
      <c r="X2862" s="626"/>
      <c r="Y2862" s="626"/>
      <c r="Z2862" s="626"/>
      <c r="AA2862" s="626"/>
      <c r="AB2862" s="626"/>
      <c r="AC2862" s="626"/>
      <c r="AD2862" s="626"/>
      <c r="AE2862" s="626"/>
      <c r="AF2862" s="626"/>
    </row>
    <row r="2863" spans="1:32" x14ac:dyDescent="0.25">
      <c r="A2863" s="626"/>
      <c r="B2863" s="626"/>
      <c r="F2863" s="626"/>
      <c r="H2863" s="626"/>
      <c r="I2863" s="626"/>
      <c r="J2863" s="626"/>
      <c r="K2863" s="627"/>
      <c r="L2863" s="677"/>
      <c r="M2863" s="626"/>
      <c r="N2863" s="626"/>
      <c r="O2863" s="626"/>
      <c r="P2863" s="626"/>
      <c r="Q2863" s="626"/>
      <c r="R2863" s="626"/>
      <c r="S2863" s="626"/>
      <c r="T2863" s="626"/>
      <c r="U2863" s="626"/>
      <c r="V2863" s="626"/>
      <c r="W2863" s="626"/>
      <c r="X2863" s="626"/>
      <c r="Y2863" s="626"/>
      <c r="Z2863" s="626"/>
      <c r="AA2863" s="626"/>
      <c r="AB2863" s="626"/>
      <c r="AC2863" s="626"/>
      <c r="AD2863" s="626"/>
      <c r="AE2863" s="626"/>
      <c r="AF2863" s="626"/>
    </row>
    <row r="2864" spans="1:32" x14ac:dyDescent="0.25">
      <c r="A2864" s="626"/>
      <c r="B2864" s="626"/>
      <c r="F2864" s="626"/>
      <c r="H2864" s="626"/>
      <c r="I2864" s="626"/>
      <c r="J2864" s="626"/>
      <c r="K2864" s="627"/>
      <c r="L2864" s="677"/>
      <c r="M2864" s="626"/>
      <c r="N2864" s="626"/>
      <c r="O2864" s="626"/>
      <c r="P2864" s="626"/>
      <c r="Q2864" s="626"/>
      <c r="R2864" s="626"/>
      <c r="S2864" s="626"/>
      <c r="T2864" s="626"/>
      <c r="U2864" s="626"/>
      <c r="V2864" s="626"/>
      <c r="W2864" s="626"/>
      <c r="X2864" s="626"/>
      <c r="Y2864" s="626"/>
      <c r="Z2864" s="626"/>
      <c r="AA2864" s="626"/>
      <c r="AB2864" s="626"/>
      <c r="AC2864" s="626"/>
      <c r="AD2864" s="626"/>
      <c r="AE2864" s="626"/>
      <c r="AF2864" s="626"/>
    </row>
    <row r="2865" spans="1:32" x14ac:dyDescent="0.25">
      <c r="A2865" s="626"/>
      <c r="B2865" s="626"/>
      <c r="F2865" s="626"/>
      <c r="H2865" s="626"/>
      <c r="I2865" s="626"/>
      <c r="J2865" s="626"/>
      <c r="K2865" s="627"/>
      <c r="L2865" s="677"/>
      <c r="M2865" s="626"/>
      <c r="N2865" s="626"/>
      <c r="O2865" s="626"/>
      <c r="P2865" s="626"/>
      <c r="Q2865" s="626"/>
      <c r="R2865" s="626"/>
      <c r="S2865" s="626"/>
      <c r="T2865" s="626"/>
      <c r="U2865" s="626"/>
      <c r="V2865" s="626"/>
      <c r="W2865" s="626"/>
      <c r="X2865" s="626"/>
      <c r="Y2865" s="626"/>
      <c r="Z2865" s="626"/>
      <c r="AA2865" s="626"/>
      <c r="AB2865" s="626"/>
      <c r="AC2865" s="626"/>
      <c r="AD2865" s="626"/>
      <c r="AE2865" s="626"/>
      <c r="AF2865" s="626"/>
    </row>
    <row r="2866" spans="1:32" x14ac:dyDescent="0.25">
      <c r="A2866" s="626"/>
      <c r="B2866" s="626"/>
      <c r="F2866" s="626"/>
      <c r="H2866" s="626"/>
      <c r="I2866" s="626"/>
      <c r="J2866" s="626"/>
      <c r="K2866" s="627"/>
      <c r="L2866" s="677"/>
      <c r="M2866" s="626"/>
      <c r="N2866" s="626"/>
      <c r="O2866" s="626"/>
      <c r="P2866" s="626"/>
      <c r="Q2866" s="626"/>
      <c r="R2866" s="626"/>
      <c r="S2866" s="626"/>
      <c r="T2866" s="626"/>
      <c r="U2866" s="626"/>
      <c r="V2866" s="626"/>
      <c r="W2866" s="626"/>
      <c r="X2866" s="626"/>
      <c r="Y2866" s="626"/>
      <c r="Z2866" s="626"/>
      <c r="AA2866" s="626"/>
      <c r="AB2866" s="626"/>
      <c r="AC2866" s="626"/>
      <c r="AD2866" s="626"/>
      <c r="AE2866" s="626"/>
      <c r="AF2866" s="626"/>
    </row>
    <row r="2867" spans="1:32" x14ac:dyDescent="0.25">
      <c r="A2867" s="626"/>
      <c r="B2867" s="626"/>
      <c r="F2867" s="626"/>
      <c r="H2867" s="626"/>
      <c r="I2867" s="626"/>
      <c r="J2867" s="626"/>
      <c r="K2867" s="627"/>
      <c r="L2867" s="677"/>
      <c r="M2867" s="626"/>
      <c r="N2867" s="626"/>
      <c r="O2867" s="626"/>
      <c r="P2867" s="626"/>
      <c r="Q2867" s="626"/>
      <c r="R2867" s="626"/>
      <c r="S2867" s="626"/>
      <c r="T2867" s="626"/>
      <c r="U2867" s="626"/>
      <c r="V2867" s="626"/>
      <c r="W2867" s="626"/>
      <c r="X2867" s="626"/>
      <c r="Y2867" s="626"/>
      <c r="Z2867" s="626"/>
      <c r="AA2867" s="626"/>
      <c r="AB2867" s="626"/>
      <c r="AC2867" s="626"/>
      <c r="AD2867" s="626"/>
      <c r="AE2867" s="626"/>
      <c r="AF2867" s="626"/>
    </row>
    <row r="2868" spans="1:32" x14ac:dyDescent="0.25">
      <c r="A2868" s="626"/>
      <c r="B2868" s="626"/>
      <c r="F2868" s="626"/>
      <c r="H2868" s="626"/>
      <c r="I2868" s="626"/>
      <c r="J2868" s="626"/>
      <c r="K2868" s="627"/>
      <c r="L2868" s="677"/>
      <c r="M2868" s="626"/>
      <c r="N2868" s="626"/>
      <c r="O2868" s="626"/>
      <c r="P2868" s="626"/>
      <c r="Q2868" s="626"/>
      <c r="R2868" s="626"/>
      <c r="S2868" s="626"/>
      <c r="T2868" s="626"/>
      <c r="U2868" s="626"/>
      <c r="V2868" s="626"/>
      <c r="W2868" s="626"/>
      <c r="X2868" s="626"/>
      <c r="Y2868" s="626"/>
      <c r="Z2868" s="626"/>
      <c r="AA2868" s="626"/>
      <c r="AB2868" s="626"/>
      <c r="AC2868" s="626"/>
      <c r="AD2868" s="626"/>
      <c r="AE2868" s="626"/>
      <c r="AF2868" s="626"/>
    </row>
    <row r="2869" spans="1:32" x14ac:dyDescent="0.25">
      <c r="A2869" s="626"/>
      <c r="B2869" s="626"/>
      <c r="F2869" s="626"/>
      <c r="H2869" s="626"/>
      <c r="I2869" s="626"/>
      <c r="J2869" s="626"/>
      <c r="K2869" s="627"/>
      <c r="L2869" s="677"/>
      <c r="M2869" s="626"/>
      <c r="N2869" s="626"/>
      <c r="O2869" s="626"/>
      <c r="P2869" s="626"/>
      <c r="Q2869" s="626"/>
      <c r="R2869" s="626"/>
      <c r="S2869" s="626"/>
      <c r="T2869" s="626"/>
      <c r="U2869" s="626"/>
      <c r="V2869" s="626"/>
      <c r="W2869" s="626"/>
      <c r="X2869" s="626"/>
      <c r="Y2869" s="626"/>
      <c r="Z2869" s="626"/>
      <c r="AA2869" s="626"/>
      <c r="AB2869" s="626"/>
      <c r="AC2869" s="626"/>
      <c r="AD2869" s="626"/>
      <c r="AE2869" s="626"/>
      <c r="AF2869" s="626"/>
    </row>
    <row r="2870" spans="1:32" x14ac:dyDescent="0.25">
      <c r="A2870" s="626"/>
      <c r="B2870" s="626"/>
      <c r="F2870" s="626"/>
      <c r="H2870" s="626"/>
      <c r="I2870" s="626"/>
      <c r="J2870" s="626"/>
      <c r="K2870" s="627"/>
      <c r="L2870" s="677"/>
      <c r="M2870" s="626"/>
      <c r="N2870" s="626"/>
      <c r="O2870" s="626"/>
      <c r="P2870" s="626"/>
      <c r="Q2870" s="626"/>
      <c r="R2870" s="626"/>
      <c r="S2870" s="626"/>
      <c r="T2870" s="626"/>
      <c r="U2870" s="626"/>
      <c r="V2870" s="626"/>
      <c r="W2870" s="626"/>
      <c r="X2870" s="626"/>
      <c r="Y2870" s="626"/>
      <c r="Z2870" s="626"/>
      <c r="AA2870" s="626"/>
      <c r="AB2870" s="626"/>
      <c r="AC2870" s="626"/>
      <c r="AD2870" s="626"/>
      <c r="AE2870" s="626"/>
      <c r="AF2870" s="626"/>
    </row>
    <row r="2871" spans="1:32" x14ac:dyDescent="0.25">
      <c r="A2871" s="626"/>
      <c r="B2871" s="626"/>
      <c r="F2871" s="626"/>
      <c r="H2871" s="626"/>
      <c r="I2871" s="626"/>
      <c r="J2871" s="626"/>
      <c r="K2871" s="627"/>
      <c r="L2871" s="677"/>
      <c r="M2871" s="626"/>
      <c r="N2871" s="626"/>
      <c r="O2871" s="626"/>
      <c r="P2871" s="626"/>
      <c r="Q2871" s="626"/>
      <c r="R2871" s="626"/>
      <c r="S2871" s="626"/>
      <c r="T2871" s="626"/>
      <c r="U2871" s="626"/>
      <c r="V2871" s="626"/>
      <c r="W2871" s="626"/>
      <c r="X2871" s="626"/>
      <c r="Y2871" s="626"/>
      <c r="Z2871" s="626"/>
      <c r="AA2871" s="626"/>
      <c r="AB2871" s="626"/>
      <c r="AC2871" s="626"/>
      <c r="AD2871" s="626"/>
      <c r="AE2871" s="626"/>
      <c r="AF2871" s="626"/>
    </row>
    <row r="2872" spans="1:32" x14ac:dyDescent="0.25">
      <c r="A2872" s="626"/>
      <c r="B2872" s="626"/>
      <c r="F2872" s="626"/>
      <c r="H2872" s="626"/>
      <c r="I2872" s="626"/>
      <c r="J2872" s="626"/>
      <c r="K2872" s="627"/>
      <c r="L2872" s="677"/>
      <c r="M2872" s="626"/>
      <c r="N2872" s="626"/>
      <c r="O2872" s="626"/>
      <c r="P2872" s="626"/>
      <c r="Q2872" s="626"/>
      <c r="R2872" s="626"/>
      <c r="S2872" s="626"/>
      <c r="T2872" s="626"/>
      <c r="U2872" s="626"/>
      <c r="V2872" s="626"/>
      <c r="W2872" s="626"/>
      <c r="X2872" s="626"/>
      <c r="Y2872" s="626"/>
      <c r="Z2872" s="626"/>
      <c r="AA2872" s="626"/>
      <c r="AB2872" s="626"/>
      <c r="AC2872" s="626"/>
      <c r="AD2872" s="626"/>
      <c r="AE2872" s="626"/>
      <c r="AF2872" s="626"/>
    </row>
    <row r="2873" spans="1:32" x14ac:dyDescent="0.25">
      <c r="A2873" s="626"/>
      <c r="B2873" s="626"/>
      <c r="F2873" s="626"/>
      <c r="H2873" s="626"/>
      <c r="I2873" s="626"/>
      <c r="J2873" s="626"/>
      <c r="K2873" s="627"/>
      <c r="L2873" s="677"/>
      <c r="M2873" s="626"/>
      <c r="N2873" s="626"/>
      <c r="O2873" s="626"/>
      <c r="P2873" s="626"/>
      <c r="Q2873" s="626"/>
      <c r="R2873" s="626"/>
      <c r="S2873" s="626"/>
      <c r="T2873" s="626"/>
      <c r="U2873" s="626"/>
      <c r="V2873" s="626"/>
      <c r="W2873" s="626"/>
      <c r="X2873" s="626"/>
      <c r="Y2873" s="626"/>
      <c r="Z2873" s="626"/>
      <c r="AA2873" s="626"/>
      <c r="AB2873" s="626"/>
      <c r="AC2873" s="626"/>
      <c r="AD2873" s="626"/>
      <c r="AE2873" s="626"/>
      <c r="AF2873" s="626"/>
    </row>
    <row r="2874" spans="1:32" x14ac:dyDescent="0.25">
      <c r="A2874" s="626"/>
      <c r="B2874" s="626"/>
      <c r="F2874" s="626"/>
      <c r="H2874" s="626"/>
      <c r="I2874" s="626"/>
      <c r="J2874" s="626"/>
      <c r="K2874" s="627"/>
      <c r="L2874" s="677"/>
      <c r="M2874" s="626"/>
      <c r="N2874" s="626"/>
      <c r="O2874" s="626"/>
      <c r="P2874" s="626"/>
      <c r="Q2874" s="626"/>
      <c r="R2874" s="626"/>
      <c r="S2874" s="626"/>
      <c r="T2874" s="626"/>
      <c r="U2874" s="626"/>
      <c r="V2874" s="626"/>
      <c r="W2874" s="626"/>
      <c r="X2874" s="626"/>
      <c r="Y2874" s="626"/>
      <c r="Z2874" s="626"/>
      <c r="AA2874" s="626"/>
      <c r="AB2874" s="626"/>
      <c r="AC2874" s="626"/>
      <c r="AD2874" s="626"/>
      <c r="AE2874" s="626"/>
      <c r="AF2874" s="626"/>
    </row>
    <row r="2875" spans="1:32" x14ac:dyDescent="0.25">
      <c r="A2875" s="626"/>
      <c r="B2875" s="626"/>
      <c r="F2875" s="626"/>
      <c r="H2875" s="626"/>
      <c r="I2875" s="626"/>
      <c r="J2875" s="626"/>
      <c r="K2875" s="627"/>
      <c r="L2875" s="677"/>
      <c r="M2875" s="626"/>
      <c r="N2875" s="626"/>
      <c r="O2875" s="626"/>
      <c r="P2875" s="626"/>
      <c r="Q2875" s="626"/>
      <c r="R2875" s="626"/>
      <c r="S2875" s="626"/>
      <c r="T2875" s="626"/>
      <c r="U2875" s="626"/>
      <c r="V2875" s="626"/>
      <c r="W2875" s="626"/>
      <c r="X2875" s="626"/>
      <c r="Y2875" s="626"/>
      <c r="Z2875" s="626"/>
      <c r="AA2875" s="626"/>
      <c r="AB2875" s="626"/>
      <c r="AC2875" s="626"/>
      <c r="AD2875" s="626"/>
      <c r="AE2875" s="626"/>
      <c r="AF2875" s="626"/>
    </row>
    <row r="2876" spans="1:32" x14ac:dyDescent="0.25">
      <c r="A2876" s="626"/>
      <c r="B2876" s="626"/>
      <c r="F2876" s="626"/>
      <c r="H2876" s="626"/>
      <c r="I2876" s="626"/>
      <c r="J2876" s="626"/>
      <c r="K2876" s="627"/>
      <c r="L2876" s="677"/>
      <c r="M2876" s="626"/>
      <c r="N2876" s="626"/>
      <c r="O2876" s="626"/>
      <c r="P2876" s="626"/>
      <c r="Q2876" s="626"/>
      <c r="R2876" s="626"/>
      <c r="S2876" s="626"/>
      <c r="T2876" s="626"/>
      <c r="U2876" s="626"/>
      <c r="V2876" s="626"/>
      <c r="W2876" s="626"/>
      <c r="X2876" s="626"/>
      <c r="Y2876" s="626"/>
      <c r="Z2876" s="626"/>
      <c r="AA2876" s="626"/>
      <c r="AB2876" s="626"/>
      <c r="AC2876" s="626"/>
      <c r="AD2876" s="626"/>
      <c r="AE2876" s="626"/>
      <c r="AF2876" s="626"/>
    </row>
    <row r="2877" spans="1:32" x14ac:dyDescent="0.25">
      <c r="A2877" s="626"/>
      <c r="B2877" s="626"/>
      <c r="F2877" s="626"/>
      <c r="H2877" s="626"/>
      <c r="I2877" s="626"/>
      <c r="J2877" s="626"/>
      <c r="K2877" s="627"/>
      <c r="L2877" s="677"/>
      <c r="M2877" s="626"/>
      <c r="N2877" s="626"/>
      <c r="O2877" s="626"/>
      <c r="P2877" s="626"/>
      <c r="Q2877" s="626"/>
      <c r="R2877" s="626"/>
      <c r="S2877" s="626"/>
      <c r="T2877" s="626"/>
      <c r="U2877" s="626"/>
      <c r="V2877" s="626"/>
      <c r="W2877" s="626"/>
      <c r="X2877" s="626"/>
      <c r="Y2877" s="626"/>
      <c r="Z2877" s="626"/>
      <c r="AA2877" s="626"/>
      <c r="AB2877" s="626"/>
      <c r="AC2877" s="626"/>
      <c r="AD2877" s="626"/>
      <c r="AE2877" s="626"/>
      <c r="AF2877" s="626"/>
    </row>
    <row r="2878" spans="1:32" x14ac:dyDescent="0.25">
      <c r="A2878" s="626"/>
      <c r="B2878" s="626"/>
      <c r="F2878" s="626"/>
      <c r="H2878" s="626"/>
      <c r="I2878" s="626"/>
      <c r="J2878" s="626"/>
      <c r="K2878" s="627"/>
      <c r="L2878" s="677"/>
      <c r="M2878" s="626"/>
      <c r="N2878" s="626"/>
      <c r="O2878" s="626"/>
      <c r="P2878" s="626"/>
      <c r="Q2878" s="626"/>
      <c r="R2878" s="626"/>
      <c r="S2878" s="626"/>
      <c r="T2878" s="626"/>
      <c r="U2878" s="626"/>
      <c r="V2878" s="626"/>
      <c r="W2878" s="626"/>
      <c r="X2878" s="626"/>
      <c r="Y2878" s="626"/>
      <c r="Z2878" s="626"/>
      <c r="AA2878" s="626"/>
      <c r="AB2878" s="626"/>
      <c r="AC2878" s="626"/>
      <c r="AD2878" s="626"/>
      <c r="AE2878" s="626"/>
      <c r="AF2878" s="626"/>
    </row>
    <row r="2879" spans="1:32" x14ac:dyDescent="0.25">
      <c r="A2879" s="626"/>
      <c r="B2879" s="626"/>
      <c r="F2879" s="626"/>
      <c r="H2879" s="626"/>
      <c r="I2879" s="626"/>
      <c r="J2879" s="626"/>
      <c r="K2879" s="627"/>
      <c r="L2879" s="677"/>
      <c r="M2879" s="626"/>
      <c r="N2879" s="626"/>
      <c r="O2879" s="626"/>
      <c r="P2879" s="626"/>
      <c r="Q2879" s="626"/>
      <c r="R2879" s="626"/>
      <c r="S2879" s="626"/>
      <c r="T2879" s="626"/>
      <c r="U2879" s="626"/>
      <c r="V2879" s="626"/>
      <c r="W2879" s="626"/>
      <c r="X2879" s="626"/>
      <c r="Y2879" s="626"/>
      <c r="Z2879" s="626"/>
      <c r="AA2879" s="626"/>
      <c r="AB2879" s="626"/>
      <c r="AC2879" s="626"/>
      <c r="AD2879" s="626"/>
      <c r="AE2879" s="626"/>
      <c r="AF2879" s="626"/>
    </row>
    <row r="2880" spans="1:32" x14ac:dyDescent="0.25">
      <c r="A2880" s="626"/>
      <c r="B2880" s="626"/>
      <c r="F2880" s="626"/>
      <c r="H2880" s="626"/>
      <c r="I2880" s="626"/>
      <c r="J2880" s="626"/>
      <c r="K2880" s="627"/>
      <c r="L2880" s="677"/>
      <c r="M2880" s="626"/>
      <c r="N2880" s="626"/>
      <c r="O2880" s="626"/>
      <c r="P2880" s="626"/>
      <c r="Q2880" s="626"/>
      <c r="R2880" s="626"/>
      <c r="S2880" s="626"/>
      <c r="T2880" s="626"/>
      <c r="U2880" s="626"/>
      <c r="V2880" s="626"/>
      <c r="W2880" s="626"/>
      <c r="X2880" s="626"/>
      <c r="Y2880" s="626"/>
      <c r="Z2880" s="626"/>
      <c r="AA2880" s="626"/>
      <c r="AB2880" s="626"/>
      <c r="AC2880" s="626"/>
      <c r="AD2880" s="626"/>
      <c r="AE2880" s="626"/>
      <c r="AF2880" s="626"/>
    </row>
    <row r="2881" spans="1:32" x14ac:dyDescent="0.25">
      <c r="A2881" s="626"/>
      <c r="B2881" s="626"/>
      <c r="F2881" s="626"/>
      <c r="H2881" s="626"/>
      <c r="I2881" s="626"/>
      <c r="J2881" s="626"/>
      <c r="K2881" s="627"/>
      <c r="L2881" s="677"/>
      <c r="M2881" s="626"/>
      <c r="N2881" s="626"/>
      <c r="O2881" s="626"/>
      <c r="P2881" s="626"/>
      <c r="Q2881" s="626"/>
      <c r="R2881" s="626"/>
      <c r="S2881" s="626"/>
      <c r="T2881" s="626"/>
      <c r="U2881" s="626"/>
      <c r="V2881" s="626"/>
      <c r="W2881" s="626"/>
      <c r="X2881" s="626"/>
      <c r="Y2881" s="626"/>
      <c r="Z2881" s="626"/>
      <c r="AA2881" s="626"/>
      <c r="AB2881" s="626"/>
      <c r="AC2881" s="626"/>
      <c r="AD2881" s="626"/>
      <c r="AE2881" s="626"/>
      <c r="AF2881" s="626"/>
    </row>
    <row r="2882" spans="1:32" x14ac:dyDescent="0.25">
      <c r="A2882" s="626"/>
      <c r="B2882" s="626"/>
      <c r="F2882" s="626"/>
      <c r="H2882" s="626"/>
      <c r="I2882" s="626"/>
      <c r="J2882" s="626"/>
      <c r="K2882" s="627"/>
      <c r="L2882" s="677"/>
      <c r="M2882" s="626"/>
      <c r="N2882" s="626"/>
      <c r="O2882" s="626"/>
      <c r="P2882" s="626"/>
      <c r="Q2882" s="626"/>
      <c r="R2882" s="626"/>
      <c r="S2882" s="626"/>
      <c r="T2882" s="626"/>
      <c r="U2882" s="626"/>
      <c r="V2882" s="626"/>
      <c r="W2882" s="626"/>
      <c r="X2882" s="626"/>
      <c r="Y2882" s="626"/>
      <c r="Z2882" s="626"/>
      <c r="AA2882" s="626"/>
      <c r="AB2882" s="626"/>
      <c r="AC2882" s="626"/>
      <c r="AD2882" s="626"/>
      <c r="AE2882" s="626"/>
      <c r="AF2882" s="626"/>
    </row>
    <row r="2883" spans="1:32" x14ac:dyDescent="0.25">
      <c r="A2883" s="626"/>
      <c r="B2883" s="626"/>
      <c r="F2883" s="626"/>
      <c r="H2883" s="626"/>
      <c r="I2883" s="626"/>
      <c r="J2883" s="626"/>
      <c r="K2883" s="627"/>
      <c r="L2883" s="677"/>
      <c r="M2883" s="626"/>
      <c r="N2883" s="626"/>
      <c r="O2883" s="626"/>
      <c r="P2883" s="626"/>
      <c r="Q2883" s="626"/>
      <c r="R2883" s="626"/>
      <c r="S2883" s="626"/>
      <c r="T2883" s="626"/>
      <c r="U2883" s="626"/>
      <c r="V2883" s="626"/>
      <c r="W2883" s="626"/>
      <c r="X2883" s="626"/>
      <c r="Y2883" s="626"/>
      <c r="Z2883" s="626"/>
      <c r="AA2883" s="626"/>
      <c r="AB2883" s="626"/>
      <c r="AC2883" s="626"/>
      <c r="AD2883" s="626"/>
      <c r="AE2883" s="626"/>
      <c r="AF2883" s="626"/>
    </row>
    <row r="2884" spans="1:32" x14ac:dyDescent="0.25">
      <c r="A2884" s="626"/>
      <c r="B2884" s="626"/>
      <c r="F2884" s="626"/>
      <c r="H2884" s="626"/>
      <c r="I2884" s="626"/>
      <c r="J2884" s="626"/>
      <c r="K2884" s="627"/>
      <c r="L2884" s="677"/>
      <c r="M2884" s="626"/>
      <c r="N2884" s="626"/>
      <c r="O2884" s="626"/>
      <c r="P2884" s="626"/>
      <c r="Q2884" s="626"/>
      <c r="R2884" s="626"/>
      <c r="S2884" s="626"/>
      <c r="T2884" s="626"/>
      <c r="U2884" s="626"/>
      <c r="V2884" s="626"/>
      <c r="W2884" s="626"/>
      <c r="X2884" s="626"/>
      <c r="Y2884" s="626"/>
      <c r="Z2884" s="626"/>
      <c r="AA2884" s="626"/>
      <c r="AB2884" s="626"/>
      <c r="AC2884" s="626"/>
      <c r="AD2884" s="626"/>
      <c r="AE2884" s="626"/>
      <c r="AF2884" s="626"/>
    </row>
    <row r="2885" spans="1:32" x14ac:dyDescent="0.25">
      <c r="A2885" s="626"/>
      <c r="B2885" s="626"/>
      <c r="F2885" s="626"/>
      <c r="H2885" s="626"/>
      <c r="I2885" s="626"/>
      <c r="J2885" s="626"/>
      <c r="K2885" s="627"/>
      <c r="L2885" s="677"/>
      <c r="M2885" s="626"/>
      <c r="N2885" s="626"/>
      <c r="O2885" s="626"/>
      <c r="P2885" s="626"/>
      <c r="Q2885" s="626"/>
      <c r="R2885" s="626"/>
      <c r="S2885" s="626"/>
      <c r="T2885" s="626"/>
      <c r="U2885" s="626"/>
      <c r="V2885" s="626"/>
      <c r="W2885" s="626"/>
      <c r="X2885" s="626"/>
      <c r="Y2885" s="626"/>
      <c r="Z2885" s="626"/>
      <c r="AA2885" s="626"/>
      <c r="AB2885" s="626"/>
      <c r="AC2885" s="626"/>
      <c r="AD2885" s="626"/>
      <c r="AE2885" s="626"/>
      <c r="AF2885" s="626"/>
    </row>
    <row r="2886" spans="1:32" x14ac:dyDescent="0.25">
      <c r="A2886" s="626"/>
      <c r="B2886" s="626"/>
      <c r="F2886" s="626"/>
      <c r="H2886" s="626"/>
      <c r="I2886" s="626"/>
      <c r="J2886" s="626"/>
      <c r="K2886" s="627"/>
      <c r="L2886" s="677"/>
      <c r="M2886" s="626"/>
      <c r="N2886" s="626"/>
      <c r="O2886" s="626"/>
      <c r="P2886" s="626"/>
      <c r="Q2886" s="626"/>
      <c r="R2886" s="626"/>
      <c r="S2886" s="626"/>
      <c r="T2886" s="626"/>
      <c r="U2886" s="626"/>
      <c r="V2886" s="626"/>
      <c r="W2886" s="626"/>
      <c r="X2886" s="626"/>
      <c r="Y2886" s="626"/>
      <c r="Z2886" s="626"/>
      <c r="AA2886" s="626"/>
      <c r="AB2886" s="626"/>
      <c r="AC2886" s="626"/>
      <c r="AD2886" s="626"/>
      <c r="AE2886" s="626"/>
      <c r="AF2886" s="626"/>
    </row>
    <row r="2887" spans="1:32" x14ac:dyDescent="0.25">
      <c r="A2887" s="626"/>
      <c r="B2887" s="626"/>
      <c r="F2887" s="626"/>
      <c r="H2887" s="626"/>
      <c r="I2887" s="626"/>
      <c r="J2887" s="626"/>
      <c r="K2887" s="627"/>
      <c r="L2887" s="677"/>
      <c r="M2887" s="626"/>
      <c r="N2887" s="626"/>
      <c r="O2887" s="626"/>
      <c r="P2887" s="626"/>
      <c r="Q2887" s="626"/>
      <c r="R2887" s="626"/>
      <c r="S2887" s="626"/>
      <c r="T2887" s="626"/>
      <c r="U2887" s="626"/>
      <c r="V2887" s="626"/>
      <c r="W2887" s="626"/>
      <c r="X2887" s="626"/>
      <c r="Y2887" s="626"/>
      <c r="Z2887" s="626"/>
      <c r="AA2887" s="626"/>
      <c r="AB2887" s="626"/>
      <c r="AC2887" s="626"/>
      <c r="AD2887" s="626"/>
      <c r="AE2887" s="626"/>
      <c r="AF2887" s="626"/>
    </row>
    <row r="2888" spans="1:32" x14ac:dyDescent="0.25">
      <c r="A2888" s="626"/>
      <c r="B2888" s="626"/>
      <c r="F2888" s="626"/>
      <c r="H2888" s="626"/>
      <c r="I2888" s="626"/>
      <c r="J2888" s="626"/>
      <c r="K2888" s="627"/>
      <c r="L2888" s="677"/>
      <c r="M2888" s="626"/>
      <c r="N2888" s="626"/>
      <c r="O2888" s="626"/>
      <c r="P2888" s="626"/>
      <c r="Q2888" s="626"/>
      <c r="R2888" s="626"/>
      <c r="S2888" s="626"/>
      <c r="T2888" s="626"/>
      <c r="U2888" s="626"/>
      <c r="V2888" s="626"/>
      <c r="W2888" s="626"/>
      <c r="X2888" s="626"/>
      <c r="Y2888" s="626"/>
      <c r="Z2888" s="626"/>
      <c r="AA2888" s="626"/>
      <c r="AB2888" s="626"/>
      <c r="AC2888" s="626"/>
      <c r="AD2888" s="626"/>
      <c r="AE2888" s="626"/>
      <c r="AF2888" s="626"/>
    </row>
    <row r="2889" spans="1:32" x14ac:dyDescent="0.25">
      <c r="A2889" s="626"/>
      <c r="B2889" s="626"/>
      <c r="F2889" s="626"/>
      <c r="H2889" s="626"/>
      <c r="I2889" s="626"/>
      <c r="J2889" s="626"/>
      <c r="K2889" s="627"/>
      <c r="L2889" s="677"/>
      <c r="M2889" s="626"/>
      <c r="N2889" s="626"/>
      <c r="O2889" s="626"/>
      <c r="P2889" s="626"/>
      <c r="Q2889" s="626"/>
      <c r="R2889" s="626"/>
      <c r="S2889" s="626"/>
      <c r="T2889" s="626"/>
      <c r="U2889" s="626"/>
      <c r="V2889" s="626"/>
      <c r="W2889" s="626"/>
      <c r="X2889" s="626"/>
      <c r="Y2889" s="626"/>
      <c r="Z2889" s="626"/>
      <c r="AA2889" s="626"/>
      <c r="AB2889" s="626"/>
      <c r="AC2889" s="626"/>
      <c r="AD2889" s="626"/>
      <c r="AE2889" s="626"/>
      <c r="AF2889" s="626"/>
    </row>
    <row r="2890" spans="1:32" x14ac:dyDescent="0.25">
      <c r="A2890" s="626"/>
      <c r="B2890" s="626"/>
      <c r="F2890" s="626"/>
      <c r="H2890" s="626"/>
      <c r="I2890" s="626"/>
      <c r="J2890" s="626"/>
      <c r="K2890" s="627"/>
      <c r="L2890" s="677"/>
      <c r="M2890" s="626"/>
      <c r="N2890" s="626"/>
      <c r="O2890" s="626"/>
      <c r="P2890" s="626"/>
      <c r="Q2890" s="626"/>
      <c r="R2890" s="626"/>
      <c r="S2890" s="626"/>
      <c r="T2890" s="626"/>
      <c r="U2890" s="626"/>
      <c r="V2890" s="626"/>
      <c r="W2890" s="626"/>
      <c r="X2890" s="626"/>
      <c r="Y2890" s="626"/>
      <c r="Z2890" s="626"/>
      <c r="AA2890" s="626"/>
      <c r="AB2890" s="626"/>
      <c r="AC2890" s="626"/>
      <c r="AD2890" s="626"/>
      <c r="AE2890" s="626"/>
      <c r="AF2890" s="626"/>
    </row>
    <row r="2891" spans="1:32" x14ac:dyDescent="0.25">
      <c r="A2891" s="626"/>
      <c r="B2891" s="626"/>
      <c r="F2891" s="626"/>
      <c r="H2891" s="626"/>
      <c r="I2891" s="626"/>
      <c r="J2891" s="626"/>
      <c r="K2891" s="627"/>
      <c r="L2891" s="677"/>
      <c r="M2891" s="626"/>
      <c r="N2891" s="626"/>
      <c r="O2891" s="626"/>
      <c r="P2891" s="626"/>
      <c r="Q2891" s="626"/>
      <c r="R2891" s="626"/>
      <c r="S2891" s="626"/>
      <c r="T2891" s="626"/>
      <c r="U2891" s="626"/>
      <c r="V2891" s="626"/>
      <c r="W2891" s="626"/>
      <c r="X2891" s="626"/>
      <c r="Y2891" s="626"/>
      <c r="Z2891" s="626"/>
      <c r="AA2891" s="626"/>
      <c r="AB2891" s="626"/>
      <c r="AC2891" s="626"/>
      <c r="AD2891" s="626"/>
      <c r="AE2891" s="626"/>
      <c r="AF2891" s="626"/>
    </row>
    <row r="2892" spans="1:32" x14ac:dyDescent="0.25">
      <c r="A2892" s="626"/>
      <c r="B2892" s="626"/>
      <c r="F2892" s="626"/>
      <c r="H2892" s="626"/>
      <c r="I2892" s="626"/>
      <c r="J2892" s="626"/>
      <c r="K2892" s="627"/>
      <c r="L2892" s="677"/>
      <c r="M2892" s="626"/>
      <c r="N2892" s="626"/>
      <c r="O2892" s="626"/>
      <c r="P2892" s="626"/>
      <c r="Q2892" s="626"/>
      <c r="R2892" s="626"/>
      <c r="S2892" s="626"/>
      <c r="T2892" s="626"/>
      <c r="U2892" s="626"/>
      <c r="V2892" s="626"/>
      <c r="W2892" s="626"/>
      <c r="X2892" s="626"/>
      <c r="Y2892" s="626"/>
      <c r="Z2892" s="626"/>
      <c r="AA2892" s="626"/>
      <c r="AB2892" s="626"/>
      <c r="AC2892" s="626"/>
      <c r="AD2892" s="626"/>
      <c r="AE2892" s="626"/>
      <c r="AF2892" s="626"/>
    </row>
    <row r="2893" spans="1:32" x14ac:dyDescent="0.25">
      <c r="A2893" s="626"/>
      <c r="B2893" s="626"/>
      <c r="F2893" s="626"/>
      <c r="H2893" s="626"/>
      <c r="I2893" s="626"/>
      <c r="J2893" s="626"/>
      <c r="K2893" s="627"/>
      <c r="L2893" s="677"/>
      <c r="M2893" s="626"/>
      <c r="N2893" s="626"/>
      <c r="O2893" s="626"/>
      <c r="P2893" s="626"/>
      <c r="Q2893" s="626"/>
      <c r="R2893" s="626"/>
      <c r="S2893" s="626"/>
      <c r="T2893" s="626"/>
      <c r="U2893" s="626"/>
      <c r="V2893" s="626"/>
      <c r="W2893" s="626"/>
      <c r="X2893" s="626"/>
      <c r="Y2893" s="626"/>
      <c r="Z2893" s="626"/>
      <c r="AA2893" s="626"/>
      <c r="AB2893" s="626"/>
      <c r="AC2893" s="626"/>
      <c r="AD2893" s="626"/>
      <c r="AE2893" s="626"/>
      <c r="AF2893" s="626"/>
    </row>
    <row r="2894" spans="1:32" x14ac:dyDescent="0.25">
      <c r="A2894" s="626"/>
      <c r="B2894" s="626"/>
      <c r="F2894" s="626"/>
      <c r="H2894" s="626"/>
      <c r="I2894" s="626"/>
      <c r="J2894" s="626"/>
      <c r="K2894" s="627"/>
      <c r="L2894" s="677"/>
      <c r="M2894" s="626"/>
      <c r="N2894" s="626"/>
      <c r="O2894" s="626"/>
      <c r="P2894" s="626"/>
      <c r="Q2894" s="626"/>
      <c r="R2894" s="626"/>
      <c r="S2894" s="626"/>
      <c r="T2894" s="626"/>
      <c r="U2894" s="626"/>
      <c r="V2894" s="626"/>
      <c r="W2894" s="626"/>
      <c r="X2894" s="626"/>
      <c r="Y2894" s="626"/>
      <c r="Z2894" s="626"/>
      <c r="AA2894" s="626"/>
      <c r="AB2894" s="626"/>
      <c r="AC2894" s="626"/>
      <c r="AD2894" s="626"/>
      <c r="AE2894" s="626"/>
      <c r="AF2894" s="626"/>
    </row>
    <row r="2895" spans="1:32" x14ac:dyDescent="0.25">
      <c r="A2895" s="626"/>
      <c r="B2895" s="626"/>
      <c r="F2895" s="626"/>
      <c r="H2895" s="626"/>
      <c r="I2895" s="626"/>
      <c r="J2895" s="626"/>
      <c r="K2895" s="627"/>
      <c r="L2895" s="677"/>
      <c r="M2895" s="626"/>
      <c r="N2895" s="626"/>
      <c r="O2895" s="626"/>
      <c r="P2895" s="626"/>
      <c r="Q2895" s="626"/>
      <c r="R2895" s="626"/>
      <c r="S2895" s="626"/>
      <c r="T2895" s="626"/>
      <c r="U2895" s="626"/>
      <c r="V2895" s="626"/>
      <c r="W2895" s="626"/>
      <c r="X2895" s="626"/>
      <c r="Y2895" s="626"/>
      <c r="Z2895" s="626"/>
      <c r="AA2895" s="626"/>
      <c r="AB2895" s="626"/>
      <c r="AC2895" s="626"/>
      <c r="AD2895" s="626"/>
      <c r="AE2895" s="626"/>
      <c r="AF2895" s="626"/>
    </row>
    <row r="2896" spans="1:32" x14ac:dyDescent="0.25">
      <c r="A2896" s="626"/>
      <c r="B2896" s="626"/>
      <c r="F2896" s="626"/>
      <c r="H2896" s="626"/>
      <c r="I2896" s="626"/>
      <c r="J2896" s="626"/>
      <c r="K2896" s="627"/>
      <c r="L2896" s="677"/>
      <c r="M2896" s="626"/>
      <c r="N2896" s="626"/>
      <c r="O2896" s="626"/>
      <c r="P2896" s="626"/>
      <c r="Q2896" s="626"/>
      <c r="R2896" s="626"/>
      <c r="S2896" s="626"/>
      <c r="T2896" s="626"/>
      <c r="U2896" s="626"/>
      <c r="V2896" s="626"/>
      <c r="W2896" s="626"/>
      <c r="X2896" s="626"/>
      <c r="Y2896" s="626"/>
      <c r="Z2896" s="626"/>
      <c r="AA2896" s="626"/>
      <c r="AB2896" s="626"/>
      <c r="AC2896" s="626"/>
      <c r="AD2896" s="626"/>
      <c r="AE2896" s="626"/>
      <c r="AF2896" s="626"/>
    </row>
    <row r="2897" spans="1:32" x14ac:dyDescent="0.25">
      <c r="A2897" s="626"/>
      <c r="B2897" s="626"/>
      <c r="F2897" s="626"/>
      <c r="H2897" s="626"/>
      <c r="I2897" s="626"/>
      <c r="J2897" s="626"/>
      <c r="K2897" s="627"/>
      <c r="L2897" s="677"/>
      <c r="M2897" s="626"/>
      <c r="N2897" s="626"/>
      <c r="O2897" s="626"/>
      <c r="P2897" s="626"/>
      <c r="Q2897" s="626"/>
      <c r="R2897" s="626"/>
      <c r="S2897" s="626"/>
      <c r="T2897" s="626"/>
      <c r="U2897" s="626"/>
      <c r="V2897" s="626"/>
      <c r="W2897" s="626"/>
      <c r="X2897" s="626"/>
      <c r="Y2897" s="626"/>
      <c r="Z2897" s="626"/>
      <c r="AA2897" s="626"/>
      <c r="AB2897" s="626"/>
      <c r="AC2897" s="626"/>
      <c r="AD2897" s="626"/>
      <c r="AE2897" s="626"/>
      <c r="AF2897" s="626"/>
    </row>
    <row r="2898" spans="1:32" x14ac:dyDescent="0.25">
      <c r="A2898" s="626"/>
      <c r="B2898" s="626"/>
      <c r="F2898" s="626"/>
      <c r="H2898" s="626"/>
      <c r="I2898" s="626"/>
      <c r="J2898" s="626"/>
      <c r="K2898" s="627"/>
      <c r="L2898" s="677"/>
      <c r="M2898" s="626"/>
      <c r="N2898" s="626"/>
      <c r="O2898" s="626"/>
      <c r="P2898" s="626"/>
      <c r="Q2898" s="626"/>
      <c r="R2898" s="626"/>
      <c r="S2898" s="626"/>
      <c r="T2898" s="626"/>
      <c r="U2898" s="626"/>
      <c r="V2898" s="626"/>
      <c r="W2898" s="626"/>
      <c r="X2898" s="626"/>
      <c r="Y2898" s="626"/>
      <c r="Z2898" s="626"/>
      <c r="AA2898" s="626"/>
      <c r="AB2898" s="626"/>
      <c r="AC2898" s="626"/>
      <c r="AD2898" s="626"/>
      <c r="AE2898" s="626"/>
      <c r="AF2898" s="626"/>
    </row>
    <row r="2899" spans="1:32" x14ac:dyDescent="0.25">
      <c r="A2899" s="626"/>
      <c r="B2899" s="626"/>
      <c r="F2899" s="626"/>
      <c r="H2899" s="626"/>
      <c r="I2899" s="626"/>
      <c r="J2899" s="626"/>
      <c r="K2899" s="627"/>
      <c r="L2899" s="677"/>
      <c r="M2899" s="626"/>
      <c r="N2899" s="626"/>
      <c r="O2899" s="626"/>
      <c r="P2899" s="626"/>
      <c r="Q2899" s="626"/>
      <c r="R2899" s="626"/>
      <c r="S2899" s="626"/>
      <c r="T2899" s="626"/>
      <c r="U2899" s="626"/>
      <c r="V2899" s="626"/>
      <c r="W2899" s="626"/>
      <c r="X2899" s="626"/>
      <c r="Y2899" s="626"/>
      <c r="Z2899" s="626"/>
      <c r="AA2899" s="626"/>
      <c r="AB2899" s="626"/>
      <c r="AC2899" s="626"/>
      <c r="AD2899" s="626"/>
      <c r="AE2899" s="626"/>
      <c r="AF2899" s="626"/>
    </row>
    <row r="2900" spans="1:32" x14ac:dyDescent="0.25">
      <c r="A2900" s="626"/>
      <c r="B2900" s="626"/>
      <c r="F2900" s="626"/>
      <c r="H2900" s="626"/>
      <c r="I2900" s="626"/>
      <c r="J2900" s="626"/>
      <c r="K2900" s="627"/>
      <c r="L2900" s="677"/>
      <c r="M2900" s="626"/>
      <c r="N2900" s="626"/>
      <c r="O2900" s="626"/>
      <c r="P2900" s="626"/>
      <c r="Q2900" s="626"/>
      <c r="R2900" s="626"/>
      <c r="S2900" s="626"/>
      <c r="T2900" s="626"/>
      <c r="U2900" s="626"/>
      <c r="V2900" s="626"/>
      <c r="W2900" s="626"/>
      <c r="X2900" s="626"/>
      <c r="Y2900" s="626"/>
      <c r="Z2900" s="626"/>
      <c r="AA2900" s="626"/>
      <c r="AB2900" s="626"/>
      <c r="AC2900" s="626"/>
      <c r="AD2900" s="626"/>
      <c r="AE2900" s="626"/>
      <c r="AF2900" s="626"/>
    </row>
    <row r="2901" spans="1:32" x14ac:dyDescent="0.25">
      <c r="A2901" s="626"/>
      <c r="B2901" s="626"/>
      <c r="F2901" s="626"/>
      <c r="H2901" s="626"/>
      <c r="I2901" s="626"/>
      <c r="J2901" s="626"/>
      <c r="K2901" s="627"/>
      <c r="L2901" s="677"/>
      <c r="M2901" s="626"/>
      <c r="N2901" s="626"/>
      <c r="O2901" s="626"/>
      <c r="P2901" s="626"/>
      <c r="Q2901" s="626"/>
      <c r="R2901" s="626"/>
      <c r="S2901" s="626"/>
      <c r="T2901" s="626"/>
      <c r="U2901" s="626"/>
      <c r="V2901" s="626"/>
      <c r="W2901" s="626"/>
      <c r="X2901" s="626"/>
      <c r="Y2901" s="626"/>
      <c r="Z2901" s="626"/>
      <c r="AA2901" s="626"/>
      <c r="AB2901" s="626"/>
      <c r="AC2901" s="626"/>
      <c r="AD2901" s="626"/>
      <c r="AE2901" s="626"/>
      <c r="AF2901" s="626"/>
    </row>
    <row r="2902" spans="1:32" x14ac:dyDescent="0.25">
      <c r="A2902" s="626"/>
      <c r="B2902" s="626"/>
      <c r="F2902" s="626"/>
      <c r="H2902" s="626"/>
      <c r="I2902" s="626"/>
      <c r="J2902" s="626"/>
      <c r="K2902" s="627"/>
      <c r="L2902" s="677"/>
      <c r="M2902" s="626"/>
      <c r="N2902" s="626"/>
      <c r="O2902" s="626"/>
      <c r="P2902" s="626"/>
      <c r="Q2902" s="626"/>
      <c r="R2902" s="626"/>
      <c r="S2902" s="626"/>
      <c r="T2902" s="626"/>
      <c r="U2902" s="626"/>
      <c r="V2902" s="626"/>
      <c r="W2902" s="626"/>
      <c r="X2902" s="626"/>
      <c r="Y2902" s="626"/>
      <c r="Z2902" s="626"/>
      <c r="AA2902" s="626"/>
      <c r="AB2902" s="626"/>
      <c r="AC2902" s="626"/>
      <c r="AD2902" s="626"/>
      <c r="AE2902" s="626"/>
      <c r="AF2902" s="626"/>
    </row>
    <row r="2903" spans="1:32" x14ac:dyDescent="0.25">
      <c r="A2903" s="626"/>
      <c r="B2903" s="626"/>
      <c r="F2903" s="626"/>
      <c r="H2903" s="626"/>
      <c r="I2903" s="626"/>
      <c r="J2903" s="626"/>
      <c r="K2903" s="627"/>
      <c r="L2903" s="677"/>
      <c r="M2903" s="626"/>
      <c r="N2903" s="626"/>
      <c r="O2903" s="626"/>
      <c r="P2903" s="626"/>
      <c r="Q2903" s="626"/>
      <c r="R2903" s="626"/>
      <c r="S2903" s="626"/>
      <c r="T2903" s="626"/>
      <c r="U2903" s="626"/>
      <c r="V2903" s="626"/>
      <c r="W2903" s="626"/>
      <c r="X2903" s="626"/>
      <c r="Y2903" s="626"/>
      <c r="Z2903" s="626"/>
      <c r="AA2903" s="626"/>
      <c r="AB2903" s="626"/>
      <c r="AC2903" s="626"/>
      <c r="AD2903" s="626"/>
      <c r="AE2903" s="626"/>
      <c r="AF2903" s="626"/>
    </row>
    <row r="2904" spans="1:32" x14ac:dyDescent="0.25">
      <c r="A2904" s="626"/>
      <c r="B2904" s="626"/>
      <c r="F2904" s="626"/>
      <c r="H2904" s="626"/>
      <c r="I2904" s="626"/>
      <c r="J2904" s="626"/>
      <c r="K2904" s="627"/>
      <c r="L2904" s="677"/>
      <c r="M2904" s="626"/>
      <c r="N2904" s="626"/>
      <c r="O2904" s="626"/>
      <c r="P2904" s="626"/>
      <c r="Q2904" s="626"/>
      <c r="R2904" s="626"/>
      <c r="S2904" s="626"/>
      <c r="T2904" s="626"/>
      <c r="U2904" s="626"/>
      <c r="V2904" s="626"/>
      <c r="W2904" s="626"/>
      <c r="X2904" s="626"/>
      <c r="Y2904" s="626"/>
      <c r="Z2904" s="626"/>
      <c r="AA2904" s="626"/>
      <c r="AB2904" s="626"/>
      <c r="AC2904" s="626"/>
      <c r="AD2904" s="626"/>
      <c r="AE2904" s="626"/>
      <c r="AF2904" s="626"/>
    </row>
    <row r="2905" spans="1:32" x14ac:dyDescent="0.25">
      <c r="A2905" s="626"/>
      <c r="B2905" s="626"/>
      <c r="F2905" s="626"/>
      <c r="H2905" s="626"/>
      <c r="I2905" s="626"/>
      <c r="J2905" s="626"/>
      <c r="K2905" s="627"/>
      <c r="L2905" s="677"/>
      <c r="M2905" s="626"/>
      <c r="N2905" s="626"/>
      <c r="O2905" s="626"/>
      <c r="P2905" s="626"/>
      <c r="Q2905" s="626"/>
      <c r="R2905" s="626"/>
      <c r="S2905" s="626"/>
      <c r="T2905" s="626"/>
      <c r="U2905" s="626"/>
      <c r="V2905" s="626"/>
      <c r="W2905" s="626"/>
      <c r="X2905" s="626"/>
      <c r="Y2905" s="626"/>
      <c r="Z2905" s="626"/>
      <c r="AA2905" s="626"/>
      <c r="AB2905" s="626"/>
      <c r="AC2905" s="626"/>
      <c r="AD2905" s="626"/>
      <c r="AE2905" s="626"/>
      <c r="AF2905" s="626"/>
    </row>
    <row r="2906" spans="1:32" x14ac:dyDescent="0.25">
      <c r="A2906" s="626"/>
      <c r="B2906" s="626"/>
      <c r="F2906" s="626"/>
      <c r="H2906" s="626"/>
      <c r="I2906" s="626"/>
      <c r="J2906" s="626"/>
      <c r="K2906" s="627"/>
      <c r="L2906" s="677"/>
      <c r="M2906" s="626"/>
      <c r="N2906" s="626"/>
      <c r="O2906" s="626"/>
      <c r="P2906" s="626"/>
      <c r="Q2906" s="626"/>
      <c r="R2906" s="626"/>
      <c r="S2906" s="626"/>
      <c r="T2906" s="626"/>
      <c r="U2906" s="626"/>
      <c r="V2906" s="626"/>
      <c r="W2906" s="626"/>
      <c r="X2906" s="626"/>
      <c r="Y2906" s="626"/>
      <c r="Z2906" s="626"/>
      <c r="AA2906" s="626"/>
      <c r="AB2906" s="626"/>
      <c r="AC2906" s="626"/>
      <c r="AD2906" s="626"/>
      <c r="AE2906" s="626"/>
      <c r="AF2906" s="626"/>
    </row>
    <row r="2907" spans="1:32" x14ac:dyDescent="0.25">
      <c r="A2907" s="626"/>
      <c r="B2907" s="626"/>
      <c r="F2907" s="626"/>
      <c r="H2907" s="626"/>
      <c r="I2907" s="626"/>
      <c r="J2907" s="626"/>
      <c r="K2907" s="627"/>
      <c r="L2907" s="677"/>
      <c r="M2907" s="626"/>
      <c r="N2907" s="626"/>
      <c r="O2907" s="626"/>
      <c r="P2907" s="626"/>
      <c r="Q2907" s="626"/>
      <c r="R2907" s="626"/>
      <c r="S2907" s="626"/>
      <c r="T2907" s="626"/>
      <c r="U2907" s="626"/>
      <c r="V2907" s="626"/>
      <c r="W2907" s="626"/>
      <c r="X2907" s="626"/>
      <c r="Y2907" s="626"/>
      <c r="Z2907" s="626"/>
      <c r="AA2907" s="626"/>
      <c r="AB2907" s="626"/>
      <c r="AC2907" s="626"/>
      <c r="AD2907" s="626"/>
      <c r="AE2907" s="626"/>
      <c r="AF2907" s="626"/>
    </row>
    <row r="2908" spans="1:32" x14ac:dyDescent="0.25">
      <c r="A2908" s="626"/>
      <c r="B2908" s="626"/>
      <c r="F2908" s="626"/>
      <c r="H2908" s="626"/>
      <c r="I2908" s="626"/>
      <c r="J2908" s="626"/>
      <c r="K2908" s="627"/>
      <c r="L2908" s="677"/>
      <c r="M2908" s="626"/>
      <c r="N2908" s="626"/>
      <c r="O2908" s="626"/>
      <c r="P2908" s="626"/>
      <c r="Q2908" s="626"/>
      <c r="R2908" s="626"/>
      <c r="S2908" s="626"/>
      <c r="T2908" s="626"/>
      <c r="U2908" s="626"/>
      <c r="V2908" s="626"/>
      <c r="W2908" s="626"/>
      <c r="X2908" s="626"/>
      <c r="Y2908" s="626"/>
      <c r="Z2908" s="626"/>
      <c r="AA2908" s="626"/>
      <c r="AB2908" s="626"/>
      <c r="AC2908" s="626"/>
      <c r="AD2908" s="626"/>
      <c r="AE2908" s="626"/>
      <c r="AF2908" s="626"/>
    </row>
    <row r="2909" spans="1:32" x14ac:dyDescent="0.25">
      <c r="A2909" s="626"/>
      <c r="B2909" s="626"/>
      <c r="F2909" s="626"/>
      <c r="H2909" s="626"/>
      <c r="I2909" s="626"/>
      <c r="J2909" s="626"/>
      <c r="K2909" s="627"/>
      <c r="L2909" s="677"/>
      <c r="M2909" s="626"/>
      <c r="N2909" s="626"/>
      <c r="O2909" s="626"/>
      <c r="P2909" s="626"/>
      <c r="Q2909" s="626"/>
      <c r="R2909" s="626"/>
      <c r="S2909" s="626"/>
      <c r="T2909" s="626"/>
      <c r="U2909" s="626"/>
      <c r="V2909" s="626"/>
      <c r="W2909" s="626"/>
      <c r="X2909" s="626"/>
      <c r="Y2909" s="626"/>
      <c r="Z2909" s="626"/>
      <c r="AA2909" s="626"/>
      <c r="AB2909" s="626"/>
      <c r="AC2909" s="626"/>
      <c r="AD2909" s="626"/>
      <c r="AE2909" s="626"/>
      <c r="AF2909" s="626"/>
    </row>
    <row r="2910" spans="1:32" x14ac:dyDescent="0.25">
      <c r="A2910" s="626"/>
      <c r="B2910" s="626"/>
      <c r="F2910" s="626"/>
      <c r="H2910" s="626"/>
      <c r="I2910" s="626"/>
      <c r="J2910" s="626"/>
      <c r="K2910" s="627"/>
      <c r="L2910" s="677"/>
      <c r="M2910" s="626"/>
      <c r="N2910" s="626"/>
      <c r="O2910" s="626"/>
      <c r="P2910" s="626"/>
      <c r="Q2910" s="626"/>
      <c r="R2910" s="626"/>
      <c r="S2910" s="626"/>
      <c r="T2910" s="626"/>
      <c r="U2910" s="626"/>
      <c r="V2910" s="626"/>
      <c r="W2910" s="626"/>
      <c r="X2910" s="626"/>
      <c r="Y2910" s="626"/>
      <c r="Z2910" s="626"/>
      <c r="AA2910" s="626"/>
      <c r="AB2910" s="626"/>
      <c r="AC2910" s="626"/>
      <c r="AD2910" s="626"/>
      <c r="AE2910" s="626"/>
      <c r="AF2910" s="626"/>
    </row>
    <row r="2911" spans="1:32" x14ac:dyDescent="0.25">
      <c r="A2911" s="626"/>
      <c r="B2911" s="626"/>
      <c r="F2911" s="626"/>
      <c r="H2911" s="626"/>
      <c r="I2911" s="626"/>
      <c r="J2911" s="626"/>
      <c r="K2911" s="627"/>
      <c r="L2911" s="677"/>
      <c r="M2911" s="626"/>
      <c r="N2911" s="626"/>
      <c r="O2911" s="626"/>
      <c r="P2911" s="626"/>
      <c r="Q2911" s="626"/>
      <c r="R2911" s="626"/>
      <c r="S2911" s="626"/>
      <c r="T2911" s="626"/>
      <c r="U2911" s="626"/>
      <c r="V2911" s="626"/>
      <c r="W2911" s="626"/>
      <c r="X2911" s="626"/>
      <c r="Y2911" s="626"/>
      <c r="Z2911" s="626"/>
      <c r="AA2911" s="626"/>
      <c r="AB2911" s="626"/>
      <c r="AC2911" s="626"/>
      <c r="AD2911" s="626"/>
      <c r="AE2911" s="626"/>
      <c r="AF2911" s="626"/>
    </row>
    <row r="2912" spans="1:32" x14ac:dyDescent="0.25">
      <c r="A2912" s="626"/>
      <c r="B2912" s="626"/>
      <c r="F2912" s="626"/>
      <c r="H2912" s="626"/>
      <c r="I2912" s="626"/>
      <c r="J2912" s="626"/>
      <c r="K2912" s="627"/>
      <c r="L2912" s="677"/>
      <c r="M2912" s="626"/>
      <c r="N2912" s="626"/>
      <c r="O2912" s="626"/>
      <c r="P2912" s="626"/>
      <c r="Q2912" s="626"/>
      <c r="R2912" s="626"/>
      <c r="S2912" s="626"/>
      <c r="T2912" s="626"/>
      <c r="U2912" s="626"/>
      <c r="V2912" s="626"/>
      <c r="W2912" s="626"/>
      <c r="X2912" s="626"/>
      <c r="Y2912" s="626"/>
      <c r="Z2912" s="626"/>
      <c r="AA2912" s="626"/>
      <c r="AB2912" s="626"/>
      <c r="AC2912" s="626"/>
      <c r="AD2912" s="626"/>
      <c r="AE2912" s="626"/>
      <c r="AF2912" s="626"/>
    </row>
    <row r="2913" spans="1:32" x14ac:dyDescent="0.25">
      <c r="A2913" s="626"/>
      <c r="B2913" s="626"/>
      <c r="F2913" s="626"/>
      <c r="H2913" s="626"/>
      <c r="I2913" s="626"/>
      <c r="J2913" s="626"/>
      <c r="K2913" s="627"/>
      <c r="L2913" s="677"/>
      <c r="M2913" s="626"/>
      <c r="N2913" s="626"/>
      <c r="O2913" s="626"/>
      <c r="P2913" s="626"/>
      <c r="Q2913" s="626"/>
      <c r="R2913" s="626"/>
      <c r="S2913" s="626"/>
      <c r="T2913" s="626"/>
      <c r="U2913" s="626"/>
      <c r="V2913" s="626"/>
      <c r="W2913" s="626"/>
      <c r="X2913" s="626"/>
      <c r="Y2913" s="626"/>
      <c r="Z2913" s="626"/>
      <c r="AA2913" s="626"/>
      <c r="AB2913" s="626"/>
      <c r="AC2913" s="626"/>
      <c r="AD2913" s="626"/>
      <c r="AE2913" s="626"/>
      <c r="AF2913" s="626"/>
    </row>
    <row r="2914" spans="1:32" x14ac:dyDescent="0.25">
      <c r="A2914" s="626"/>
      <c r="B2914" s="626"/>
      <c r="F2914" s="626"/>
      <c r="H2914" s="626"/>
      <c r="I2914" s="626"/>
      <c r="J2914" s="626"/>
      <c r="K2914" s="627"/>
      <c r="L2914" s="677"/>
      <c r="M2914" s="626"/>
      <c r="N2914" s="626"/>
      <c r="O2914" s="626"/>
      <c r="P2914" s="626"/>
      <c r="Q2914" s="626"/>
      <c r="R2914" s="626"/>
      <c r="S2914" s="626"/>
      <c r="T2914" s="626"/>
      <c r="U2914" s="626"/>
      <c r="V2914" s="626"/>
      <c r="W2914" s="626"/>
      <c r="X2914" s="626"/>
      <c r="Y2914" s="626"/>
      <c r="Z2914" s="626"/>
      <c r="AA2914" s="626"/>
      <c r="AB2914" s="626"/>
      <c r="AC2914" s="626"/>
      <c r="AD2914" s="626"/>
      <c r="AE2914" s="626"/>
      <c r="AF2914" s="626"/>
    </row>
    <row r="2915" spans="1:32" x14ac:dyDescent="0.25">
      <c r="A2915" s="626"/>
      <c r="B2915" s="626"/>
      <c r="F2915" s="626"/>
      <c r="H2915" s="626"/>
      <c r="I2915" s="626"/>
      <c r="J2915" s="626"/>
      <c r="K2915" s="627"/>
      <c r="L2915" s="677"/>
      <c r="M2915" s="626"/>
      <c r="N2915" s="626"/>
      <c r="O2915" s="626"/>
      <c r="P2915" s="626"/>
      <c r="Q2915" s="626"/>
      <c r="R2915" s="626"/>
      <c r="S2915" s="626"/>
      <c r="T2915" s="626"/>
      <c r="U2915" s="626"/>
      <c r="V2915" s="626"/>
      <c r="W2915" s="626"/>
      <c r="X2915" s="626"/>
      <c r="Y2915" s="626"/>
      <c r="Z2915" s="626"/>
      <c r="AA2915" s="626"/>
      <c r="AB2915" s="626"/>
      <c r="AC2915" s="626"/>
      <c r="AD2915" s="626"/>
      <c r="AE2915" s="626"/>
      <c r="AF2915" s="626"/>
    </row>
    <row r="2916" spans="1:32" x14ac:dyDescent="0.25">
      <c r="A2916" s="626"/>
      <c r="B2916" s="626"/>
      <c r="F2916" s="626"/>
      <c r="H2916" s="626"/>
      <c r="I2916" s="626"/>
      <c r="J2916" s="626"/>
      <c r="K2916" s="627"/>
      <c r="L2916" s="677"/>
      <c r="M2916" s="626"/>
      <c r="N2916" s="626"/>
      <c r="O2916" s="626"/>
      <c r="P2916" s="626"/>
      <c r="Q2916" s="626"/>
      <c r="R2916" s="626"/>
      <c r="S2916" s="626"/>
      <c r="T2916" s="626"/>
      <c r="U2916" s="626"/>
      <c r="V2916" s="626"/>
      <c r="W2916" s="626"/>
      <c r="X2916" s="626"/>
      <c r="Y2916" s="626"/>
      <c r="Z2916" s="626"/>
      <c r="AA2916" s="626"/>
      <c r="AB2916" s="626"/>
      <c r="AC2916" s="626"/>
      <c r="AD2916" s="626"/>
      <c r="AE2916" s="626"/>
      <c r="AF2916" s="626"/>
    </row>
    <row r="2917" spans="1:32" x14ac:dyDescent="0.25">
      <c r="A2917" s="626"/>
      <c r="B2917" s="626"/>
      <c r="F2917" s="626"/>
      <c r="H2917" s="626"/>
      <c r="I2917" s="626"/>
      <c r="J2917" s="626"/>
      <c r="K2917" s="627"/>
      <c r="L2917" s="677"/>
      <c r="M2917" s="626"/>
      <c r="N2917" s="626"/>
      <c r="O2917" s="626"/>
      <c r="P2917" s="626"/>
      <c r="Q2917" s="626"/>
      <c r="R2917" s="626"/>
      <c r="S2917" s="626"/>
      <c r="T2917" s="626"/>
      <c r="U2917" s="626"/>
      <c r="V2917" s="626"/>
      <c r="W2917" s="626"/>
      <c r="X2917" s="626"/>
      <c r="Y2917" s="626"/>
      <c r="Z2917" s="626"/>
      <c r="AA2917" s="626"/>
      <c r="AB2917" s="626"/>
      <c r="AC2917" s="626"/>
      <c r="AD2917" s="626"/>
      <c r="AE2917" s="626"/>
      <c r="AF2917" s="626"/>
    </row>
    <row r="2918" spans="1:32" x14ac:dyDescent="0.25">
      <c r="A2918" s="626"/>
      <c r="B2918" s="626"/>
      <c r="F2918" s="626"/>
      <c r="H2918" s="626"/>
      <c r="I2918" s="626"/>
      <c r="J2918" s="626"/>
      <c r="K2918" s="627"/>
      <c r="L2918" s="677"/>
      <c r="M2918" s="626"/>
      <c r="N2918" s="626"/>
      <c r="O2918" s="626"/>
      <c r="P2918" s="626"/>
      <c r="Q2918" s="626"/>
      <c r="R2918" s="626"/>
      <c r="S2918" s="626"/>
      <c r="T2918" s="626"/>
      <c r="U2918" s="626"/>
      <c r="V2918" s="626"/>
      <c r="W2918" s="626"/>
      <c r="X2918" s="626"/>
      <c r="Y2918" s="626"/>
      <c r="Z2918" s="626"/>
      <c r="AA2918" s="626"/>
      <c r="AB2918" s="626"/>
      <c r="AC2918" s="626"/>
      <c r="AD2918" s="626"/>
      <c r="AE2918" s="626"/>
      <c r="AF2918" s="626"/>
    </row>
    <row r="2919" spans="1:32" x14ac:dyDescent="0.25">
      <c r="A2919" s="626"/>
      <c r="B2919" s="626"/>
      <c r="F2919" s="626"/>
      <c r="H2919" s="626"/>
      <c r="I2919" s="626"/>
      <c r="J2919" s="626"/>
      <c r="K2919" s="627"/>
      <c r="L2919" s="677"/>
      <c r="M2919" s="626"/>
      <c r="N2919" s="626"/>
      <c r="O2919" s="626"/>
      <c r="P2919" s="626"/>
      <c r="Q2919" s="626"/>
      <c r="R2919" s="626"/>
      <c r="S2919" s="626"/>
      <c r="T2919" s="626"/>
      <c r="U2919" s="626"/>
      <c r="V2919" s="626"/>
      <c r="W2919" s="626"/>
      <c r="X2919" s="626"/>
      <c r="Y2919" s="626"/>
      <c r="Z2919" s="626"/>
      <c r="AA2919" s="626"/>
      <c r="AB2919" s="626"/>
      <c r="AC2919" s="626"/>
      <c r="AD2919" s="626"/>
      <c r="AE2919" s="626"/>
      <c r="AF2919" s="626"/>
    </row>
    <row r="2920" spans="1:32" x14ac:dyDescent="0.25">
      <c r="A2920" s="626"/>
      <c r="B2920" s="626"/>
      <c r="F2920" s="626"/>
      <c r="H2920" s="626"/>
      <c r="I2920" s="626"/>
      <c r="J2920" s="626"/>
      <c r="K2920" s="627"/>
      <c r="L2920" s="677"/>
      <c r="M2920" s="626"/>
      <c r="N2920" s="626"/>
      <c r="O2920" s="626"/>
      <c r="P2920" s="626"/>
      <c r="Q2920" s="626"/>
      <c r="R2920" s="626"/>
      <c r="S2920" s="626"/>
      <c r="T2920" s="626"/>
      <c r="U2920" s="626"/>
      <c r="V2920" s="626"/>
      <c r="W2920" s="626"/>
      <c r="X2920" s="626"/>
      <c r="Y2920" s="626"/>
      <c r="Z2920" s="626"/>
      <c r="AA2920" s="626"/>
      <c r="AB2920" s="626"/>
      <c r="AC2920" s="626"/>
      <c r="AD2920" s="626"/>
      <c r="AE2920" s="626"/>
      <c r="AF2920" s="626"/>
    </row>
    <row r="2921" spans="1:32" x14ac:dyDescent="0.25">
      <c r="A2921" s="626"/>
      <c r="B2921" s="626"/>
      <c r="F2921" s="626"/>
      <c r="H2921" s="626"/>
      <c r="I2921" s="626"/>
      <c r="J2921" s="626"/>
      <c r="K2921" s="627"/>
      <c r="L2921" s="677"/>
      <c r="M2921" s="626"/>
      <c r="N2921" s="626"/>
      <c r="O2921" s="626"/>
      <c r="P2921" s="626"/>
      <c r="Q2921" s="626"/>
      <c r="R2921" s="626"/>
      <c r="S2921" s="626"/>
      <c r="T2921" s="626"/>
      <c r="U2921" s="626"/>
      <c r="V2921" s="626"/>
      <c r="W2921" s="626"/>
      <c r="X2921" s="626"/>
      <c r="Y2921" s="626"/>
      <c r="Z2921" s="626"/>
      <c r="AA2921" s="626"/>
      <c r="AB2921" s="626"/>
      <c r="AC2921" s="626"/>
      <c r="AD2921" s="626"/>
      <c r="AE2921" s="626"/>
      <c r="AF2921" s="626"/>
    </row>
    <row r="2922" spans="1:32" x14ac:dyDescent="0.25">
      <c r="A2922" s="626"/>
      <c r="B2922" s="626"/>
      <c r="F2922" s="626"/>
      <c r="H2922" s="626"/>
      <c r="I2922" s="626"/>
      <c r="J2922" s="626"/>
      <c r="K2922" s="627"/>
      <c r="L2922" s="677"/>
      <c r="M2922" s="626"/>
      <c r="N2922" s="626"/>
      <c r="O2922" s="626"/>
      <c r="P2922" s="626"/>
      <c r="Q2922" s="626"/>
      <c r="R2922" s="626"/>
      <c r="S2922" s="626"/>
      <c r="T2922" s="626"/>
      <c r="U2922" s="626"/>
      <c r="V2922" s="626"/>
      <c r="W2922" s="626"/>
      <c r="X2922" s="626"/>
      <c r="Y2922" s="626"/>
      <c r="Z2922" s="626"/>
      <c r="AA2922" s="626"/>
      <c r="AB2922" s="626"/>
      <c r="AC2922" s="626"/>
      <c r="AD2922" s="626"/>
      <c r="AE2922" s="626"/>
      <c r="AF2922" s="626"/>
    </row>
    <row r="2923" spans="1:32" x14ac:dyDescent="0.25">
      <c r="A2923" s="626"/>
      <c r="B2923" s="626"/>
      <c r="F2923" s="626"/>
      <c r="H2923" s="626"/>
      <c r="I2923" s="626"/>
      <c r="J2923" s="626"/>
      <c r="K2923" s="627"/>
      <c r="L2923" s="677"/>
      <c r="M2923" s="626"/>
      <c r="N2923" s="626"/>
      <c r="O2923" s="626"/>
      <c r="P2923" s="626"/>
      <c r="Q2923" s="626"/>
      <c r="R2923" s="626"/>
      <c r="S2923" s="626"/>
      <c r="T2923" s="626"/>
      <c r="U2923" s="626"/>
      <c r="V2923" s="626"/>
      <c r="W2923" s="626"/>
      <c r="X2923" s="626"/>
      <c r="Y2923" s="626"/>
      <c r="Z2923" s="626"/>
      <c r="AA2923" s="626"/>
      <c r="AB2923" s="626"/>
      <c r="AC2923" s="626"/>
      <c r="AD2923" s="626"/>
      <c r="AE2923" s="626"/>
      <c r="AF2923" s="626"/>
    </row>
    <row r="2924" spans="1:32" x14ac:dyDescent="0.25">
      <c r="A2924" s="626"/>
      <c r="B2924" s="626"/>
      <c r="F2924" s="626"/>
      <c r="H2924" s="626"/>
      <c r="I2924" s="626"/>
      <c r="J2924" s="626"/>
      <c r="K2924" s="627"/>
      <c r="L2924" s="677"/>
      <c r="M2924" s="626"/>
      <c r="N2924" s="626"/>
      <c r="O2924" s="626"/>
      <c r="P2924" s="626"/>
      <c r="Q2924" s="626"/>
      <c r="R2924" s="626"/>
      <c r="S2924" s="626"/>
      <c r="T2924" s="626"/>
      <c r="U2924" s="626"/>
      <c r="V2924" s="626"/>
      <c r="W2924" s="626"/>
      <c r="X2924" s="626"/>
      <c r="Y2924" s="626"/>
      <c r="Z2924" s="626"/>
      <c r="AA2924" s="626"/>
      <c r="AB2924" s="626"/>
      <c r="AC2924" s="626"/>
      <c r="AD2924" s="626"/>
      <c r="AE2924" s="626"/>
      <c r="AF2924" s="626"/>
    </row>
    <row r="2925" spans="1:32" x14ac:dyDescent="0.25">
      <c r="A2925" s="626"/>
      <c r="B2925" s="626"/>
      <c r="F2925" s="626"/>
      <c r="H2925" s="626"/>
      <c r="I2925" s="626"/>
      <c r="J2925" s="626"/>
      <c r="K2925" s="627"/>
      <c r="L2925" s="677"/>
      <c r="M2925" s="626"/>
      <c r="N2925" s="626"/>
      <c r="O2925" s="626"/>
      <c r="P2925" s="626"/>
      <c r="Q2925" s="626"/>
      <c r="R2925" s="626"/>
      <c r="S2925" s="626"/>
      <c r="T2925" s="626"/>
      <c r="U2925" s="626"/>
      <c r="V2925" s="626"/>
      <c r="W2925" s="626"/>
      <c r="X2925" s="626"/>
      <c r="Y2925" s="626"/>
      <c r="Z2925" s="626"/>
      <c r="AA2925" s="626"/>
      <c r="AB2925" s="626"/>
      <c r="AC2925" s="626"/>
      <c r="AD2925" s="626"/>
      <c r="AE2925" s="626"/>
      <c r="AF2925" s="626"/>
    </row>
    <row r="2926" spans="1:32" x14ac:dyDescent="0.25">
      <c r="A2926" s="626"/>
      <c r="B2926" s="626"/>
      <c r="F2926" s="626"/>
      <c r="H2926" s="626"/>
      <c r="I2926" s="626"/>
      <c r="J2926" s="626"/>
      <c r="K2926" s="627"/>
      <c r="L2926" s="677"/>
      <c r="M2926" s="626"/>
      <c r="N2926" s="626"/>
      <c r="O2926" s="626"/>
      <c r="P2926" s="626"/>
      <c r="Q2926" s="626"/>
      <c r="R2926" s="626"/>
      <c r="S2926" s="626"/>
      <c r="T2926" s="626"/>
      <c r="U2926" s="626"/>
      <c r="V2926" s="626"/>
      <c r="W2926" s="626"/>
      <c r="X2926" s="626"/>
      <c r="Y2926" s="626"/>
      <c r="Z2926" s="626"/>
      <c r="AA2926" s="626"/>
      <c r="AB2926" s="626"/>
      <c r="AC2926" s="626"/>
      <c r="AD2926" s="626"/>
      <c r="AE2926" s="626"/>
      <c r="AF2926" s="626"/>
    </row>
    <row r="2927" spans="1:32" x14ac:dyDescent="0.25">
      <c r="A2927" s="626"/>
      <c r="B2927" s="626"/>
      <c r="F2927" s="626"/>
      <c r="H2927" s="626"/>
      <c r="I2927" s="626"/>
      <c r="J2927" s="626"/>
      <c r="K2927" s="627"/>
      <c r="L2927" s="677"/>
      <c r="M2927" s="626"/>
      <c r="N2927" s="626"/>
      <c r="O2927" s="626"/>
      <c r="P2927" s="626"/>
      <c r="Q2927" s="626"/>
      <c r="R2927" s="626"/>
      <c r="S2927" s="626"/>
      <c r="T2927" s="626"/>
      <c r="U2927" s="626"/>
      <c r="V2927" s="626"/>
      <c r="W2927" s="626"/>
      <c r="X2927" s="626"/>
      <c r="Y2927" s="626"/>
      <c r="Z2927" s="626"/>
      <c r="AA2927" s="626"/>
      <c r="AB2927" s="626"/>
      <c r="AC2927" s="626"/>
      <c r="AD2927" s="626"/>
      <c r="AE2927" s="626"/>
      <c r="AF2927" s="626"/>
    </row>
    <row r="2928" spans="1:32" x14ac:dyDescent="0.25">
      <c r="A2928" s="626"/>
      <c r="B2928" s="626"/>
      <c r="F2928" s="626"/>
      <c r="H2928" s="626"/>
      <c r="I2928" s="626"/>
      <c r="J2928" s="626"/>
      <c r="K2928" s="627"/>
      <c r="L2928" s="677"/>
      <c r="M2928" s="626"/>
      <c r="N2928" s="626"/>
      <c r="O2928" s="626"/>
      <c r="P2928" s="626"/>
      <c r="Q2928" s="626"/>
      <c r="R2928" s="626"/>
      <c r="S2928" s="626"/>
      <c r="T2928" s="626"/>
      <c r="U2928" s="626"/>
      <c r="V2928" s="626"/>
      <c r="W2928" s="626"/>
      <c r="X2928" s="626"/>
      <c r="Y2928" s="626"/>
      <c r="Z2928" s="626"/>
      <c r="AA2928" s="626"/>
      <c r="AB2928" s="626"/>
      <c r="AC2928" s="626"/>
      <c r="AD2928" s="626"/>
      <c r="AE2928" s="626"/>
      <c r="AF2928" s="626"/>
    </row>
    <row r="2929" spans="1:32" x14ac:dyDescent="0.25">
      <c r="A2929" s="626"/>
      <c r="B2929" s="626"/>
      <c r="F2929" s="626"/>
      <c r="H2929" s="626"/>
      <c r="I2929" s="626"/>
      <c r="J2929" s="626"/>
      <c r="K2929" s="627"/>
      <c r="L2929" s="677"/>
      <c r="M2929" s="626"/>
      <c r="N2929" s="626"/>
      <c r="O2929" s="626"/>
      <c r="P2929" s="626"/>
      <c r="Q2929" s="626"/>
      <c r="R2929" s="626"/>
      <c r="S2929" s="626"/>
      <c r="T2929" s="626"/>
      <c r="U2929" s="626"/>
      <c r="V2929" s="626"/>
      <c r="W2929" s="626"/>
      <c r="X2929" s="626"/>
      <c r="Y2929" s="626"/>
      <c r="Z2929" s="626"/>
      <c r="AA2929" s="626"/>
      <c r="AB2929" s="626"/>
      <c r="AC2929" s="626"/>
      <c r="AD2929" s="626"/>
      <c r="AE2929" s="626"/>
      <c r="AF2929" s="626"/>
    </row>
    <row r="2930" spans="1:32" x14ac:dyDescent="0.25">
      <c r="A2930" s="626"/>
      <c r="B2930" s="626"/>
      <c r="F2930" s="626"/>
      <c r="H2930" s="626"/>
      <c r="I2930" s="626"/>
      <c r="J2930" s="626"/>
      <c r="K2930" s="627"/>
      <c r="L2930" s="677"/>
      <c r="M2930" s="626"/>
      <c r="N2930" s="626"/>
      <c r="O2930" s="626"/>
      <c r="P2930" s="626"/>
      <c r="Q2930" s="626"/>
      <c r="R2930" s="626"/>
      <c r="S2930" s="626"/>
      <c r="T2930" s="626"/>
      <c r="U2930" s="626"/>
      <c r="V2930" s="626"/>
      <c r="W2930" s="626"/>
      <c r="X2930" s="626"/>
      <c r="Y2930" s="626"/>
      <c r="Z2930" s="626"/>
      <c r="AA2930" s="626"/>
      <c r="AB2930" s="626"/>
      <c r="AC2930" s="626"/>
      <c r="AD2930" s="626"/>
      <c r="AE2930" s="626"/>
      <c r="AF2930" s="626"/>
    </row>
    <row r="2931" spans="1:32" x14ac:dyDescent="0.25">
      <c r="A2931" s="626"/>
      <c r="B2931" s="626"/>
      <c r="F2931" s="626"/>
      <c r="H2931" s="626"/>
      <c r="I2931" s="626"/>
      <c r="J2931" s="626"/>
      <c r="K2931" s="627"/>
      <c r="L2931" s="677"/>
      <c r="M2931" s="626"/>
      <c r="N2931" s="626"/>
      <c r="O2931" s="626"/>
      <c r="P2931" s="626"/>
      <c r="Q2931" s="626"/>
      <c r="R2931" s="626"/>
      <c r="S2931" s="626"/>
      <c r="T2931" s="626"/>
      <c r="U2931" s="626"/>
      <c r="V2931" s="626"/>
      <c r="W2931" s="626"/>
      <c r="X2931" s="626"/>
      <c r="Y2931" s="626"/>
      <c r="Z2931" s="626"/>
      <c r="AA2931" s="626"/>
      <c r="AB2931" s="626"/>
      <c r="AC2931" s="626"/>
      <c r="AD2931" s="626"/>
      <c r="AE2931" s="626"/>
      <c r="AF2931" s="626"/>
    </row>
    <row r="2932" spans="1:32" x14ac:dyDescent="0.25">
      <c r="A2932" s="626"/>
      <c r="B2932" s="626"/>
      <c r="F2932" s="626"/>
      <c r="H2932" s="626"/>
      <c r="I2932" s="626"/>
      <c r="J2932" s="626"/>
      <c r="K2932" s="627"/>
      <c r="L2932" s="677"/>
      <c r="M2932" s="626"/>
      <c r="N2932" s="626"/>
      <c r="O2932" s="626"/>
      <c r="P2932" s="626"/>
      <c r="Q2932" s="626"/>
      <c r="R2932" s="626"/>
      <c r="S2932" s="626"/>
      <c r="T2932" s="626"/>
      <c r="U2932" s="626"/>
      <c r="V2932" s="626"/>
      <c r="W2932" s="626"/>
      <c r="X2932" s="626"/>
      <c r="Y2932" s="626"/>
      <c r="Z2932" s="626"/>
      <c r="AA2932" s="626"/>
      <c r="AB2932" s="626"/>
      <c r="AC2932" s="626"/>
      <c r="AD2932" s="626"/>
      <c r="AE2932" s="626"/>
      <c r="AF2932" s="626"/>
    </row>
    <row r="2933" spans="1:32" x14ac:dyDescent="0.25">
      <c r="A2933" s="626"/>
      <c r="B2933" s="626"/>
      <c r="F2933" s="626"/>
      <c r="H2933" s="626"/>
      <c r="I2933" s="626"/>
      <c r="J2933" s="626"/>
      <c r="K2933" s="627"/>
      <c r="L2933" s="677"/>
      <c r="M2933" s="626"/>
      <c r="N2933" s="626"/>
      <c r="O2933" s="626"/>
      <c r="P2933" s="626"/>
      <c r="Q2933" s="626"/>
      <c r="R2933" s="626"/>
      <c r="S2933" s="626"/>
      <c r="T2933" s="626"/>
      <c r="U2933" s="626"/>
      <c r="V2933" s="626"/>
      <c r="W2933" s="626"/>
      <c r="X2933" s="626"/>
      <c r="Y2933" s="626"/>
      <c r="Z2933" s="626"/>
      <c r="AA2933" s="626"/>
      <c r="AB2933" s="626"/>
      <c r="AC2933" s="626"/>
      <c r="AD2933" s="626"/>
      <c r="AE2933" s="626"/>
      <c r="AF2933" s="626"/>
    </row>
    <row r="2934" spans="1:32" x14ac:dyDescent="0.25">
      <c r="A2934" s="626"/>
      <c r="B2934" s="626"/>
      <c r="F2934" s="626"/>
      <c r="H2934" s="626"/>
      <c r="I2934" s="626"/>
      <c r="J2934" s="626"/>
      <c r="K2934" s="627"/>
      <c r="L2934" s="677"/>
      <c r="M2934" s="626"/>
      <c r="N2934" s="626"/>
      <c r="O2934" s="626"/>
      <c r="P2934" s="626"/>
      <c r="Q2934" s="626"/>
      <c r="R2934" s="626"/>
      <c r="S2934" s="626"/>
      <c r="T2934" s="626"/>
      <c r="U2934" s="626"/>
      <c r="V2934" s="626"/>
      <c r="W2934" s="626"/>
      <c r="X2934" s="626"/>
      <c r="Y2934" s="626"/>
      <c r="Z2934" s="626"/>
      <c r="AA2934" s="626"/>
      <c r="AB2934" s="626"/>
      <c r="AC2934" s="626"/>
      <c r="AD2934" s="626"/>
      <c r="AE2934" s="626"/>
      <c r="AF2934" s="626"/>
    </row>
    <row r="2935" spans="1:32" x14ac:dyDescent="0.25">
      <c r="A2935" s="626"/>
      <c r="B2935" s="626"/>
      <c r="F2935" s="626"/>
      <c r="H2935" s="626"/>
      <c r="I2935" s="626"/>
      <c r="J2935" s="626"/>
      <c r="K2935" s="627"/>
      <c r="L2935" s="677"/>
      <c r="M2935" s="626"/>
      <c r="N2935" s="626"/>
      <c r="O2935" s="626"/>
      <c r="P2935" s="626"/>
      <c r="Q2935" s="626"/>
      <c r="R2935" s="626"/>
      <c r="S2935" s="626"/>
      <c r="T2935" s="626"/>
      <c r="U2935" s="626"/>
      <c r="V2935" s="626"/>
      <c r="W2935" s="626"/>
      <c r="X2935" s="626"/>
      <c r="Y2935" s="626"/>
      <c r="Z2935" s="626"/>
      <c r="AA2935" s="626"/>
      <c r="AB2935" s="626"/>
      <c r="AC2935" s="626"/>
      <c r="AD2935" s="626"/>
      <c r="AE2935" s="626"/>
      <c r="AF2935" s="626"/>
    </row>
    <row r="2936" spans="1:32" x14ac:dyDescent="0.25">
      <c r="A2936" s="626"/>
      <c r="B2936" s="626"/>
      <c r="F2936" s="626"/>
      <c r="H2936" s="626"/>
      <c r="I2936" s="626"/>
      <c r="J2936" s="626"/>
      <c r="K2936" s="627"/>
      <c r="L2936" s="677"/>
      <c r="M2936" s="626"/>
      <c r="N2936" s="626"/>
      <c r="O2936" s="626"/>
      <c r="P2936" s="626"/>
      <c r="Q2936" s="626"/>
      <c r="R2936" s="626"/>
      <c r="S2936" s="626"/>
      <c r="T2936" s="626"/>
      <c r="U2936" s="626"/>
      <c r="V2936" s="626"/>
      <c r="W2936" s="626"/>
      <c r="X2936" s="626"/>
      <c r="Y2936" s="626"/>
      <c r="Z2936" s="626"/>
      <c r="AA2936" s="626"/>
      <c r="AB2936" s="626"/>
      <c r="AC2936" s="626"/>
      <c r="AD2936" s="626"/>
      <c r="AE2936" s="626"/>
      <c r="AF2936" s="626"/>
    </row>
    <row r="2937" spans="1:32" x14ac:dyDescent="0.25">
      <c r="A2937" s="626"/>
      <c r="B2937" s="626"/>
      <c r="F2937" s="626"/>
      <c r="H2937" s="626"/>
      <c r="I2937" s="626"/>
      <c r="J2937" s="626"/>
      <c r="K2937" s="627"/>
      <c r="L2937" s="677"/>
      <c r="M2937" s="626"/>
      <c r="N2937" s="626"/>
      <c r="O2937" s="626"/>
      <c r="P2937" s="626"/>
      <c r="Q2937" s="626"/>
      <c r="R2937" s="626"/>
      <c r="S2937" s="626"/>
      <c r="T2937" s="626"/>
      <c r="U2937" s="626"/>
      <c r="V2937" s="626"/>
      <c r="W2937" s="626"/>
      <c r="X2937" s="626"/>
      <c r="Y2937" s="626"/>
      <c r="Z2937" s="626"/>
      <c r="AA2937" s="626"/>
      <c r="AB2937" s="626"/>
      <c r="AC2937" s="626"/>
      <c r="AD2937" s="626"/>
      <c r="AE2937" s="626"/>
      <c r="AF2937" s="626"/>
    </row>
    <row r="2938" spans="1:32" x14ac:dyDescent="0.25">
      <c r="A2938" s="626"/>
      <c r="B2938" s="626"/>
      <c r="F2938" s="626"/>
      <c r="H2938" s="626"/>
      <c r="I2938" s="626"/>
      <c r="J2938" s="626"/>
      <c r="K2938" s="627"/>
      <c r="L2938" s="677"/>
      <c r="M2938" s="626"/>
      <c r="N2938" s="626"/>
      <c r="O2938" s="626"/>
      <c r="P2938" s="626"/>
      <c r="Q2938" s="626"/>
      <c r="R2938" s="626"/>
      <c r="S2938" s="626"/>
      <c r="T2938" s="626"/>
      <c r="U2938" s="626"/>
      <c r="V2938" s="626"/>
      <c r="W2938" s="626"/>
      <c r="X2938" s="626"/>
      <c r="Y2938" s="626"/>
      <c r="Z2938" s="626"/>
      <c r="AA2938" s="626"/>
      <c r="AB2938" s="626"/>
      <c r="AC2938" s="626"/>
      <c r="AD2938" s="626"/>
      <c r="AE2938" s="626"/>
      <c r="AF2938" s="626"/>
    </row>
    <row r="2939" spans="1:32" x14ac:dyDescent="0.25">
      <c r="A2939" s="626"/>
      <c r="B2939" s="626"/>
      <c r="F2939" s="626"/>
      <c r="H2939" s="626"/>
      <c r="I2939" s="626"/>
      <c r="J2939" s="626"/>
      <c r="K2939" s="627"/>
      <c r="L2939" s="677"/>
      <c r="M2939" s="626"/>
      <c r="N2939" s="626"/>
      <c r="O2939" s="626"/>
      <c r="P2939" s="626"/>
      <c r="Q2939" s="626"/>
      <c r="R2939" s="626"/>
      <c r="S2939" s="626"/>
      <c r="T2939" s="626"/>
      <c r="U2939" s="626"/>
      <c r="V2939" s="626"/>
      <c r="W2939" s="626"/>
      <c r="X2939" s="626"/>
      <c r="Y2939" s="626"/>
      <c r="Z2939" s="626"/>
      <c r="AA2939" s="626"/>
      <c r="AB2939" s="626"/>
      <c r="AC2939" s="626"/>
      <c r="AD2939" s="626"/>
      <c r="AE2939" s="626"/>
      <c r="AF2939" s="626"/>
    </row>
    <row r="2940" spans="1:32" x14ac:dyDescent="0.25">
      <c r="A2940" s="626"/>
      <c r="B2940" s="626"/>
      <c r="F2940" s="626"/>
      <c r="H2940" s="626"/>
      <c r="I2940" s="626"/>
      <c r="J2940" s="626"/>
      <c r="K2940" s="627"/>
      <c r="L2940" s="677"/>
      <c r="M2940" s="626"/>
      <c r="N2940" s="626"/>
      <c r="O2940" s="626"/>
      <c r="P2940" s="626"/>
      <c r="Q2940" s="626"/>
      <c r="R2940" s="626"/>
      <c r="S2940" s="626"/>
      <c r="T2940" s="626"/>
      <c r="U2940" s="626"/>
      <c r="V2940" s="626"/>
      <c r="W2940" s="626"/>
      <c r="X2940" s="626"/>
      <c r="Y2940" s="626"/>
      <c r="Z2940" s="626"/>
      <c r="AA2940" s="626"/>
      <c r="AB2940" s="626"/>
      <c r="AC2940" s="626"/>
      <c r="AD2940" s="626"/>
      <c r="AE2940" s="626"/>
      <c r="AF2940" s="626"/>
    </row>
    <row r="2941" spans="1:32" x14ac:dyDescent="0.25">
      <c r="A2941" s="626"/>
      <c r="B2941" s="626"/>
      <c r="F2941" s="626"/>
      <c r="H2941" s="626"/>
      <c r="I2941" s="626"/>
      <c r="J2941" s="626"/>
      <c r="K2941" s="627"/>
      <c r="L2941" s="677"/>
      <c r="M2941" s="626"/>
      <c r="N2941" s="626"/>
      <c r="O2941" s="626"/>
      <c r="P2941" s="626"/>
      <c r="Q2941" s="626"/>
      <c r="R2941" s="626"/>
      <c r="S2941" s="626"/>
      <c r="T2941" s="626"/>
      <c r="U2941" s="626"/>
      <c r="V2941" s="626"/>
      <c r="W2941" s="626"/>
      <c r="X2941" s="626"/>
      <c r="Y2941" s="626"/>
      <c r="Z2941" s="626"/>
      <c r="AA2941" s="626"/>
      <c r="AB2941" s="626"/>
      <c r="AC2941" s="626"/>
      <c r="AD2941" s="626"/>
      <c r="AE2941" s="626"/>
      <c r="AF2941" s="626"/>
    </row>
    <row r="2942" spans="1:32" x14ac:dyDescent="0.25">
      <c r="A2942" s="626"/>
      <c r="B2942" s="626"/>
      <c r="F2942" s="626"/>
      <c r="H2942" s="626"/>
      <c r="I2942" s="626"/>
      <c r="J2942" s="626"/>
      <c r="K2942" s="627"/>
      <c r="L2942" s="677"/>
      <c r="M2942" s="626"/>
      <c r="N2942" s="626"/>
      <c r="O2942" s="626"/>
      <c r="P2942" s="626"/>
      <c r="Q2942" s="626"/>
      <c r="R2942" s="626"/>
      <c r="S2942" s="626"/>
      <c r="T2942" s="626"/>
      <c r="U2942" s="626"/>
      <c r="V2942" s="626"/>
      <c r="W2942" s="626"/>
      <c r="X2942" s="626"/>
      <c r="Y2942" s="626"/>
      <c r="Z2942" s="626"/>
      <c r="AA2942" s="626"/>
      <c r="AB2942" s="626"/>
      <c r="AC2942" s="626"/>
      <c r="AD2942" s="626"/>
      <c r="AE2942" s="626"/>
      <c r="AF2942" s="626"/>
    </row>
    <row r="2943" spans="1:32" x14ac:dyDescent="0.25">
      <c r="A2943" s="626"/>
      <c r="B2943" s="626"/>
      <c r="F2943" s="626"/>
      <c r="H2943" s="626"/>
      <c r="I2943" s="626"/>
      <c r="J2943" s="626"/>
      <c r="K2943" s="627"/>
      <c r="L2943" s="677"/>
      <c r="M2943" s="626"/>
      <c r="N2943" s="626"/>
      <c r="O2943" s="626"/>
      <c r="P2943" s="626"/>
      <c r="Q2943" s="626"/>
      <c r="R2943" s="626"/>
      <c r="S2943" s="626"/>
      <c r="T2943" s="626"/>
      <c r="U2943" s="626"/>
      <c r="V2943" s="626"/>
      <c r="W2943" s="626"/>
      <c r="X2943" s="626"/>
      <c r="Y2943" s="626"/>
      <c r="Z2943" s="626"/>
      <c r="AA2943" s="626"/>
      <c r="AB2943" s="626"/>
      <c r="AC2943" s="626"/>
      <c r="AD2943" s="626"/>
      <c r="AE2943" s="626"/>
      <c r="AF2943" s="626"/>
    </row>
    <row r="2944" spans="1:32" x14ac:dyDescent="0.25">
      <c r="A2944" s="626"/>
      <c r="B2944" s="626"/>
      <c r="F2944" s="626"/>
      <c r="H2944" s="626"/>
      <c r="I2944" s="626"/>
      <c r="J2944" s="626"/>
      <c r="K2944" s="627"/>
      <c r="L2944" s="677"/>
      <c r="M2944" s="626"/>
      <c r="N2944" s="626"/>
      <c r="O2944" s="626"/>
      <c r="P2944" s="626"/>
      <c r="Q2944" s="626"/>
      <c r="R2944" s="626"/>
      <c r="S2944" s="626"/>
      <c r="T2944" s="626"/>
      <c r="U2944" s="626"/>
      <c r="V2944" s="626"/>
      <c r="W2944" s="626"/>
      <c r="X2944" s="626"/>
      <c r="Y2944" s="626"/>
      <c r="Z2944" s="626"/>
      <c r="AA2944" s="626"/>
      <c r="AB2944" s="626"/>
      <c r="AC2944" s="626"/>
      <c r="AD2944" s="626"/>
      <c r="AE2944" s="626"/>
      <c r="AF2944" s="626"/>
    </row>
    <row r="2945" spans="1:32" x14ac:dyDescent="0.25">
      <c r="A2945" s="626"/>
      <c r="B2945" s="626"/>
      <c r="F2945" s="626"/>
      <c r="H2945" s="626"/>
      <c r="I2945" s="626"/>
      <c r="J2945" s="626"/>
      <c r="K2945" s="627"/>
      <c r="L2945" s="677"/>
      <c r="M2945" s="626"/>
      <c r="N2945" s="626"/>
      <c r="O2945" s="626"/>
      <c r="P2945" s="626"/>
      <c r="Q2945" s="626"/>
      <c r="R2945" s="626"/>
      <c r="S2945" s="626"/>
      <c r="T2945" s="626"/>
      <c r="U2945" s="626"/>
      <c r="V2945" s="626"/>
      <c r="W2945" s="626"/>
      <c r="X2945" s="626"/>
      <c r="Y2945" s="626"/>
      <c r="Z2945" s="626"/>
      <c r="AA2945" s="626"/>
      <c r="AB2945" s="626"/>
      <c r="AC2945" s="626"/>
      <c r="AD2945" s="626"/>
      <c r="AE2945" s="626"/>
      <c r="AF2945" s="626"/>
    </row>
    <row r="2946" spans="1:32" x14ac:dyDescent="0.25">
      <c r="A2946" s="626"/>
      <c r="B2946" s="626"/>
      <c r="F2946" s="626"/>
      <c r="H2946" s="626"/>
      <c r="I2946" s="626"/>
      <c r="J2946" s="626"/>
      <c r="K2946" s="627"/>
      <c r="L2946" s="677"/>
      <c r="M2946" s="626"/>
      <c r="N2946" s="626"/>
      <c r="O2946" s="626"/>
      <c r="P2946" s="626"/>
      <c r="Q2946" s="626"/>
      <c r="R2946" s="626"/>
      <c r="S2946" s="626"/>
      <c r="T2946" s="626"/>
      <c r="U2946" s="626"/>
      <c r="V2946" s="626"/>
      <c r="W2946" s="626"/>
      <c r="X2946" s="626"/>
      <c r="Y2946" s="626"/>
      <c r="Z2946" s="626"/>
      <c r="AA2946" s="626"/>
      <c r="AB2946" s="626"/>
      <c r="AC2946" s="626"/>
      <c r="AD2946" s="626"/>
      <c r="AE2946" s="626"/>
      <c r="AF2946" s="626"/>
    </row>
    <row r="2947" spans="1:32" x14ac:dyDescent="0.25">
      <c r="A2947" s="626"/>
      <c r="B2947" s="626"/>
      <c r="F2947" s="626"/>
      <c r="H2947" s="626"/>
      <c r="I2947" s="626"/>
      <c r="J2947" s="626"/>
      <c r="K2947" s="627"/>
      <c r="L2947" s="677"/>
      <c r="M2947" s="626"/>
      <c r="N2947" s="626"/>
      <c r="O2947" s="626"/>
      <c r="P2947" s="626"/>
      <c r="Q2947" s="626"/>
      <c r="R2947" s="626"/>
      <c r="S2947" s="626"/>
      <c r="T2947" s="626"/>
      <c r="U2947" s="626"/>
      <c r="V2947" s="626"/>
      <c r="W2947" s="626"/>
      <c r="X2947" s="626"/>
      <c r="Y2947" s="626"/>
      <c r="Z2947" s="626"/>
      <c r="AA2947" s="626"/>
      <c r="AB2947" s="626"/>
      <c r="AC2947" s="626"/>
      <c r="AD2947" s="626"/>
      <c r="AE2947" s="626"/>
      <c r="AF2947" s="626"/>
    </row>
    <row r="2948" spans="1:32" x14ac:dyDescent="0.25">
      <c r="A2948" s="626"/>
      <c r="B2948" s="626"/>
      <c r="F2948" s="626"/>
      <c r="H2948" s="626"/>
      <c r="I2948" s="626"/>
      <c r="J2948" s="626"/>
      <c r="K2948" s="627"/>
      <c r="L2948" s="677"/>
      <c r="M2948" s="626"/>
      <c r="N2948" s="626"/>
      <c r="O2948" s="626"/>
      <c r="P2948" s="626"/>
      <c r="Q2948" s="626"/>
      <c r="R2948" s="626"/>
      <c r="S2948" s="626"/>
      <c r="T2948" s="626"/>
      <c r="U2948" s="626"/>
      <c r="V2948" s="626"/>
      <c r="W2948" s="626"/>
      <c r="X2948" s="626"/>
      <c r="Y2948" s="626"/>
      <c r="Z2948" s="626"/>
      <c r="AA2948" s="626"/>
      <c r="AB2948" s="626"/>
      <c r="AC2948" s="626"/>
      <c r="AD2948" s="626"/>
      <c r="AE2948" s="626"/>
      <c r="AF2948" s="626"/>
    </row>
    <row r="2949" spans="1:32" x14ac:dyDescent="0.25">
      <c r="A2949" s="626"/>
      <c r="B2949" s="626"/>
      <c r="F2949" s="626"/>
      <c r="H2949" s="626"/>
      <c r="I2949" s="626"/>
      <c r="J2949" s="626"/>
      <c r="K2949" s="627"/>
      <c r="L2949" s="677"/>
      <c r="M2949" s="626"/>
      <c r="N2949" s="626"/>
      <c r="O2949" s="626"/>
      <c r="P2949" s="626"/>
      <c r="Q2949" s="626"/>
      <c r="R2949" s="626"/>
      <c r="S2949" s="626"/>
      <c r="T2949" s="626"/>
      <c r="U2949" s="626"/>
      <c r="V2949" s="626"/>
      <c r="W2949" s="626"/>
      <c r="X2949" s="626"/>
      <c r="Y2949" s="626"/>
      <c r="Z2949" s="626"/>
      <c r="AA2949" s="626"/>
      <c r="AB2949" s="626"/>
      <c r="AC2949" s="626"/>
      <c r="AD2949" s="626"/>
      <c r="AE2949" s="626"/>
      <c r="AF2949" s="626"/>
    </row>
    <row r="2950" spans="1:32" x14ac:dyDescent="0.25">
      <c r="A2950" s="626"/>
      <c r="B2950" s="626"/>
      <c r="F2950" s="626"/>
      <c r="H2950" s="626"/>
      <c r="I2950" s="626"/>
      <c r="J2950" s="626"/>
      <c r="K2950" s="627"/>
      <c r="L2950" s="677"/>
      <c r="M2950" s="626"/>
      <c r="N2950" s="626"/>
      <c r="O2950" s="626"/>
      <c r="P2950" s="626"/>
      <c r="Q2950" s="626"/>
      <c r="R2950" s="626"/>
      <c r="S2950" s="626"/>
      <c r="T2950" s="626"/>
      <c r="U2950" s="626"/>
      <c r="V2950" s="626"/>
      <c r="W2950" s="626"/>
      <c r="X2950" s="626"/>
      <c r="Y2950" s="626"/>
      <c r="Z2950" s="626"/>
      <c r="AA2950" s="626"/>
      <c r="AB2950" s="626"/>
      <c r="AC2950" s="626"/>
      <c r="AD2950" s="626"/>
      <c r="AE2950" s="626"/>
      <c r="AF2950" s="626"/>
    </row>
    <row r="2951" spans="1:32" x14ac:dyDescent="0.25">
      <c r="A2951" s="626"/>
      <c r="B2951" s="626"/>
      <c r="F2951" s="626"/>
      <c r="H2951" s="626"/>
      <c r="I2951" s="626"/>
      <c r="J2951" s="626"/>
      <c r="K2951" s="627"/>
      <c r="L2951" s="677"/>
      <c r="M2951" s="626"/>
      <c r="N2951" s="626"/>
      <c r="O2951" s="626"/>
      <c r="P2951" s="626"/>
      <c r="Q2951" s="626"/>
      <c r="R2951" s="626"/>
      <c r="S2951" s="626"/>
      <c r="T2951" s="626"/>
      <c r="U2951" s="626"/>
      <c r="V2951" s="626"/>
      <c r="W2951" s="626"/>
      <c r="X2951" s="626"/>
      <c r="Y2951" s="626"/>
      <c r="Z2951" s="626"/>
      <c r="AA2951" s="626"/>
      <c r="AB2951" s="626"/>
      <c r="AC2951" s="626"/>
      <c r="AD2951" s="626"/>
      <c r="AE2951" s="626"/>
      <c r="AF2951" s="626"/>
    </row>
    <row r="2952" spans="1:32" x14ac:dyDescent="0.25">
      <c r="A2952" s="626"/>
      <c r="B2952" s="626"/>
      <c r="F2952" s="626"/>
      <c r="H2952" s="626"/>
      <c r="I2952" s="626"/>
      <c r="J2952" s="626"/>
      <c r="K2952" s="627"/>
      <c r="L2952" s="677"/>
      <c r="M2952" s="626"/>
      <c r="N2952" s="626"/>
      <c r="O2952" s="626"/>
      <c r="P2952" s="626"/>
      <c r="Q2952" s="626"/>
      <c r="R2952" s="626"/>
      <c r="S2952" s="626"/>
      <c r="T2952" s="626"/>
      <c r="U2952" s="626"/>
      <c r="V2952" s="626"/>
      <c r="W2952" s="626"/>
      <c r="X2952" s="626"/>
      <c r="Y2952" s="626"/>
      <c r="Z2952" s="626"/>
      <c r="AA2952" s="626"/>
      <c r="AB2952" s="626"/>
      <c r="AC2952" s="626"/>
      <c r="AD2952" s="626"/>
      <c r="AE2952" s="626"/>
      <c r="AF2952" s="626"/>
    </row>
    <row r="2953" spans="1:32" x14ac:dyDescent="0.25">
      <c r="A2953" s="626"/>
      <c r="B2953" s="626"/>
      <c r="F2953" s="626"/>
      <c r="H2953" s="626"/>
      <c r="I2953" s="626"/>
      <c r="J2953" s="626"/>
      <c r="K2953" s="627"/>
      <c r="L2953" s="677"/>
      <c r="M2953" s="626"/>
      <c r="N2953" s="626"/>
      <c r="O2953" s="626"/>
      <c r="P2953" s="626"/>
      <c r="Q2953" s="626"/>
      <c r="R2953" s="626"/>
      <c r="S2953" s="626"/>
      <c r="T2953" s="626"/>
      <c r="U2953" s="626"/>
      <c r="V2953" s="626"/>
      <c r="W2953" s="626"/>
      <c r="X2953" s="626"/>
      <c r="Y2953" s="626"/>
      <c r="Z2953" s="626"/>
      <c r="AA2953" s="626"/>
      <c r="AB2953" s="626"/>
      <c r="AC2953" s="626"/>
      <c r="AD2953" s="626"/>
      <c r="AE2953" s="626"/>
      <c r="AF2953" s="626"/>
    </row>
    <row r="2954" spans="1:32" x14ac:dyDescent="0.25">
      <c r="A2954" s="626"/>
      <c r="B2954" s="626"/>
      <c r="F2954" s="626"/>
      <c r="H2954" s="626"/>
      <c r="I2954" s="626"/>
      <c r="J2954" s="626"/>
      <c r="K2954" s="627"/>
      <c r="L2954" s="677"/>
      <c r="M2954" s="626"/>
      <c r="N2954" s="626"/>
      <c r="O2954" s="626"/>
      <c r="P2954" s="626"/>
      <c r="Q2954" s="626"/>
      <c r="R2954" s="626"/>
      <c r="S2954" s="626"/>
      <c r="T2954" s="626"/>
      <c r="U2954" s="626"/>
      <c r="V2954" s="626"/>
      <c r="W2954" s="626"/>
      <c r="X2954" s="626"/>
      <c r="Y2954" s="626"/>
      <c r="Z2954" s="626"/>
      <c r="AA2954" s="626"/>
      <c r="AB2954" s="626"/>
      <c r="AC2954" s="626"/>
      <c r="AD2954" s="626"/>
      <c r="AE2954" s="626"/>
      <c r="AF2954" s="626"/>
    </row>
    <row r="2955" spans="1:32" x14ac:dyDescent="0.25">
      <c r="A2955" s="626"/>
      <c r="B2955" s="626"/>
      <c r="F2955" s="626"/>
      <c r="H2955" s="626"/>
      <c r="I2955" s="626"/>
      <c r="J2955" s="626"/>
      <c r="K2955" s="627"/>
      <c r="L2955" s="677"/>
      <c r="M2955" s="626"/>
      <c r="N2955" s="626"/>
      <c r="O2955" s="626"/>
      <c r="P2955" s="626"/>
      <c r="Q2955" s="626"/>
      <c r="R2955" s="626"/>
      <c r="S2955" s="626"/>
      <c r="T2955" s="626"/>
      <c r="U2955" s="626"/>
      <c r="V2955" s="626"/>
      <c r="W2955" s="626"/>
      <c r="X2955" s="626"/>
      <c r="Y2955" s="626"/>
      <c r="Z2955" s="626"/>
      <c r="AA2955" s="626"/>
      <c r="AB2955" s="626"/>
      <c r="AC2955" s="626"/>
      <c r="AD2955" s="626"/>
      <c r="AE2955" s="626"/>
      <c r="AF2955" s="626"/>
    </row>
    <row r="2956" spans="1:32" x14ac:dyDescent="0.25">
      <c r="A2956" s="626"/>
      <c r="B2956" s="626"/>
      <c r="F2956" s="626"/>
      <c r="H2956" s="626"/>
      <c r="I2956" s="626"/>
      <c r="J2956" s="626"/>
      <c r="K2956" s="627"/>
      <c r="L2956" s="677"/>
      <c r="M2956" s="626"/>
      <c r="N2956" s="626"/>
      <c r="O2956" s="626"/>
      <c r="P2956" s="626"/>
      <c r="Q2956" s="626"/>
      <c r="R2956" s="626"/>
      <c r="S2956" s="626"/>
      <c r="T2956" s="626"/>
      <c r="U2956" s="626"/>
      <c r="V2956" s="626"/>
      <c r="W2956" s="626"/>
      <c r="X2956" s="626"/>
      <c r="Y2956" s="626"/>
      <c r="Z2956" s="626"/>
      <c r="AA2956" s="626"/>
      <c r="AB2956" s="626"/>
      <c r="AC2956" s="626"/>
      <c r="AD2956" s="626"/>
      <c r="AE2956" s="626"/>
      <c r="AF2956" s="626"/>
    </row>
    <row r="2957" spans="1:32" x14ac:dyDescent="0.25">
      <c r="A2957" s="626"/>
      <c r="B2957" s="626"/>
      <c r="F2957" s="626"/>
      <c r="H2957" s="626"/>
      <c r="I2957" s="626"/>
      <c r="J2957" s="626"/>
      <c r="K2957" s="627"/>
      <c r="L2957" s="677"/>
      <c r="M2957" s="626"/>
      <c r="N2957" s="626"/>
      <c r="O2957" s="626"/>
      <c r="P2957" s="626"/>
      <c r="Q2957" s="626"/>
      <c r="R2957" s="626"/>
      <c r="S2957" s="626"/>
      <c r="T2957" s="626"/>
      <c r="U2957" s="626"/>
      <c r="V2957" s="626"/>
      <c r="W2957" s="626"/>
      <c r="X2957" s="626"/>
      <c r="Y2957" s="626"/>
      <c r="Z2957" s="626"/>
      <c r="AA2957" s="626"/>
      <c r="AB2957" s="626"/>
      <c r="AC2957" s="626"/>
      <c r="AD2957" s="626"/>
      <c r="AE2957" s="626"/>
      <c r="AF2957" s="626"/>
    </row>
    <row r="2958" spans="1:32" x14ac:dyDescent="0.25">
      <c r="A2958" s="626"/>
      <c r="B2958" s="626"/>
      <c r="F2958" s="626"/>
      <c r="H2958" s="626"/>
      <c r="I2958" s="626"/>
      <c r="J2958" s="626"/>
      <c r="K2958" s="627"/>
      <c r="L2958" s="677"/>
      <c r="M2958" s="626"/>
      <c r="N2958" s="626"/>
      <c r="O2958" s="626"/>
      <c r="P2958" s="626"/>
      <c r="Q2958" s="626"/>
      <c r="R2958" s="626"/>
      <c r="S2958" s="626"/>
      <c r="T2958" s="626"/>
      <c r="U2958" s="626"/>
      <c r="V2958" s="626"/>
      <c r="W2958" s="626"/>
      <c r="X2958" s="626"/>
      <c r="Y2958" s="626"/>
      <c r="Z2958" s="626"/>
      <c r="AA2958" s="626"/>
      <c r="AB2958" s="626"/>
      <c r="AC2958" s="626"/>
      <c r="AD2958" s="626"/>
      <c r="AE2958" s="626"/>
      <c r="AF2958" s="626"/>
    </row>
    <row r="2959" spans="1:32" x14ac:dyDescent="0.25">
      <c r="A2959" s="626"/>
      <c r="B2959" s="626"/>
      <c r="F2959" s="626"/>
      <c r="H2959" s="626"/>
      <c r="I2959" s="626"/>
      <c r="J2959" s="626"/>
      <c r="K2959" s="627"/>
      <c r="L2959" s="677"/>
      <c r="M2959" s="626"/>
      <c r="N2959" s="626"/>
      <c r="O2959" s="626"/>
      <c r="P2959" s="626"/>
      <c r="Q2959" s="626"/>
      <c r="R2959" s="626"/>
      <c r="S2959" s="626"/>
      <c r="T2959" s="626"/>
      <c r="U2959" s="626"/>
      <c r="V2959" s="626"/>
      <c r="W2959" s="626"/>
      <c r="X2959" s="626"/>
      <c r="Y2959" s="626"/>
      <c r="Z2959" s="626"/>
      <c r="AA2959" s="626"/>
      <c r="AB2959" s="626"/>
      <c r="AC2959" s="626"/>
      <c r="AD2959" s="626"/>
      <c r="AE2959" s="626"/>
      <c r="AF2959" s="626"/>
    </row>
    <row r="2960" spans="1:32" x14ac:dyDescent="0.25">
      <c r="A2960" s="626"/>
      <c r="B2960" s="626"/>
      <c r="F2960" s="626"/>
      <c r="H2960" s="626"/>
      <c r="I2960" s="626"/>
      <c r="J2960" s="626"/>
      <c r="K2960" s="627"/>
      <c r="L2960" s="677"/>
      <c r="M2960" s="626"/>
      <c r="N2960" s="626"/>
      <c r="O2960" s="626"/>
      <c r="P2960" s="626"/>
      <c r="Q2960" s="626"/>
      <c r="R2960" s="626"/>
      <c r="S2960" s="626"/>
      <c r="T2960" s="626"/>
      <c r="U2960" s="626"/>
      <c r="V2960" s="626"/>
      <c r="W2960" s="626"/>
      <c r="X2960" s="626"/>
      <c r="Y2960" s="626"/>
      <c r="Z2960" s="626"/>
      <c r="AA2960" s="626"/>
      <c r="AB2960" s="626"/>
      <c r="AC2960" s="626"/>
      <c r="AD2960" s="626"/>
      <c r="AE2960" s="626"/>
      <c r="AF2960" s="626"/>
    </row>
    <row r="2961" spans="1:32" x14ac:dyDescent="0.25">
      <c r="A2961" s="626"/>
      <c r="B2961" s="626"/>
      <c r="F2961" s="626"/>
      <c r="H2961" s="626"/>
      <c r="I2961" s="626"/>
      <c r="J2961" s="626"/>
      <c r="K2961" s="627"/>
      <c r="L2961" s="677"/>
      <c r="M2961" s="626"/>
      <c r="N2961" s="626"/>
      <c r="O2961" s="626"/>
      <c r="P2961" s="626"/>
      <c r="Q2961" s="626"/>
      <c r="R2961" s="626"/>
      <c r="S2961" s="626"/>
      <c r="T2961" s="626"/>
      <c r="U2961" s="626"/>
      <c r="V2961" s="626"/>
      <c r="W2961" s="626"/>
      <c r="X2961" s="626"/>
      <c r="Y2961" s="626"/>
      <c r="Z2961" s="626"/>
      <c r="AA2961" s="626"/>
      <c r="AB2961" s="626"/>
      <c r="AC2961" s="626"/>
      <c r="AD2961" s="626"/>
      <c r="AE2961" s="626"/>
      <c r="AF2961" s="626"/>
    </row>
    <row r="2962" spans="1:32" x14ac:dyDescent="0.25">
      <c r="A2962" s="626"/>
      <c r="B2962" s="626"/>
      <c r="F2962" s="626"/>
      <c r="H2962" s="626"/>
      <c r="I2962" s="626"/>
      <c r="J2962" s="626"/>
      <c r="K2962" s="627"/>
      <c r="L2962" s="677"/>
      <c r="M2962" s="626"/>
      <c r="N2962" s="626"/>
      <c r="O2962" s="626"/>
      <c r="P2962" s="626"/>
      <c r="Q2962" s="626"/>
      <c r="R2962" s="626"/>
      <c r="S2962" s="626"/>
      <c r="T2962" s="626"/>
      <c r="U2962" s="626"/>
      <c r="V2962" s="626"/>
      <c r="W2962" s="626"/>
      <c r="X2962" s="626"/>
      <c r="Y2962" s="626"/>
      <c r="Z2962" s="626"/>
      <c r="AA2962" s="626"/>
      <c r="AB2962" s="626"/>
      <c r="AC2962" s="626"/>
      <c r="AD2962" s="626"/>
      <c r="AE2962" s="626"/>
      <c r="AF2962" s="626"/>
    </row>
    <row r="2963" spans="1:32" x14ac:dyDescent="0.25">
      <c r="A2963" s="626"/>
      <c r="B2963" s="626"/>
      <c r="F2963" s="626"/>
      <c r="H2963" s="626"/>
      <c r="I2963" s="626"/>
      <c r="J2963" s="626"/>
      <c r="K2963" s="627"/>
      <c r="L2963" s="677"/>
      <c r="M2963" s="626"/>
      <c r="N2963" s="626"/>
      <c r="O2963" s="626"/>
      <c r="P2963" s="626"/>
      <c r="Q2963" s="626"/>
      <c r="R2963" s="626"/>
      <c r="S2963" s="626"/>
      <c r="T2963" s="626"/>
      <c r="U2963" s="626"/>
      <c r="V2963" s="626"/>
      <c r="W2963" s="626"/>
      <c r="X2963" s="626"/>
      <c r="Y2963" s="626"/>
      <c r="Z2963" s="626"/>
      <c r="AA2963" s="626"/>
      <c r="AB2963" s="626"/>
      <c r="AC2963" s="626"/>
      <c r="AD2963" s="626"/>
      <c r="AE2963" s="626"/>
      <c r="AF2963" s="626"/>
    </row>
    <row r="2964" spans="1:32" x14ac:dyDescent="0.25">
      <c r="A2964" s="626"/>
      <c r="B2964" s="626"/>
      <c r="F2964" s="626"/>
      <c r="H2964" s="626"/>
      <c r="I2964" s="626"/>
      <c r="J2964" s="626"/>
      <c r="K2964" s="627"/>
      <c r="L2964" s="677"/>
      <c r="M2964" s="626"/>
      <c r="N2964" s="626"/>
      <c r="O2964" s="626"/>
      <c r="P2964" s="626"/>
      <c r="Q2964" s="626"/>
      <c r="R2964" s="626"/>
      <c r="S2964" s="626"/>
      <c r="T2964" s="626"/>
      <c r="U2964" s="626"/>
      <c r="V2964" s="626"/>
      <c r="W2964" s="626"/>
      <c r="X2964" s="626"/>
      <c r="Y2964" s="626"/>
      <c r="Z2964" s="626"/>
      <c r="AA2964" s="626"/>
      <c r="AB2964" s="626"/>
      <c r="AC2964" s="626"/>
      <c r="AD2964" s="626"/>
      <c r="AE2964" s="626"/>
      <c r="AF2964" s="626"/>
    </row>
    <row r="2965" spans="1:32" x14ac:dyDescent="0.25">
      <c r="A2965" s="626"/>
      <c r="B2965" s="626"/>
      <c r="F2965" s="626"/>
      <c r="H2965" s="626"/>
      <c r="I2965" s="626"/>
      <c r="J2965" s="626"/>
      <c r="K2965" s="627"/>
      <c r="L2965" s="677"/>
      <c r="M2965" s="626"/>
      <c r="N2965" s="626"/>
      <c r="O2965" s="626"/>
      <c r="P2965" s="626"/>
      <c r="Q2965" s="626"/>
      <c r="R2965" s="626"/>
      <c r="S2965" s="626"/>
      <c r="T2965" s="626"/>
      <c r="U2965" s="626"/>
      <c r="V2965" s="626"/>
      <c r="W2965" s="626"/>
      <c r="X2965" s="626"/>
      <c r="Y2965" s="626"/>
      <c r="Z2965" s="626"/>
      <c r="AA2965" s="626"/>
      <c r="AB2965" s="626"/>
      <c r="AC2965" s="626"/>
      <c r="AD2965" s="626"/>
      <c r="AE2965" s="626"/>
      <c r="AF2965" s="626"/>
    </row>
    <row r="2966" spans="1:32" x14ac:dyDescent="0.25">
      <c r="A2966" s="626"/>
      <c r="B2966" s="626"/>
      <c r="F2966" s="626"/>
      <c r="H2966" s="626"/>
      <c r="I2966" s="626"/>
      <c r="J2966" s="626"/>
      <c r="K2966" s="627"/>
      <c r="L2966" s="677"/>
      <c r="M2966" s="626"/>
      <c r="N2966" s="626"/>
      <c r="O2966" s="626"/>
      <c r="P2966" s="626"/>
      <c r="Q2966" s="626"/>
      <c r="R2966" s="626"/>
      <c r="S2966" s="626"/>
      <c r="T2966" s="626"/>
      <c r="U2966" s="626"/>
      <c r="V2966" s="626"/>
      <c r="W2966" s="626"/>
      <c r="X2966" s="626"/>
      <c r="Y2966" s="626"/>
      <c r="Z2966" s="626"/>
      <c r="AA2966" s="626"/>
      <c r="AB2966" s="626"/>
      <c r="AC2966" s="626"/>
      <c r="AD2966" s="626"/>
      <c r="AE2966" s="626"/>
      <c r="AF2966" s="626"/>
    </row>
    <row r="2967" spans="1:32" x14ac:dyDescent="0.25">
      <c r="A2967" s="626"/>
      <c r="B2967" s="626"/>
      <c r="F2967" s="626"/>
      <c r="H2967" s="626"/>
      <c r="I2967" s="626"/>
      <c r="J2967" s="626"/>
      <c r="K2967" s="627"/>
      <c r="L2967" s="677"/>
      <c r="M2967" s="626"/>
      <c r="N2967" s="626"/>
      <c r="O2967" s="626"/>
      <c r="P2967" s="626"/>
      <c r="Q2967" s="626"/>
      <c r="R2967" s="626"/>
      <c r="S2967" s="626"/>
      <c r="T2967" s="626"/>
      <c r="U2967" s="626"/>
      <c r="V2967" s="626"/>
      <c r="W2967" s="626"/>
      <c r="X2967" s="626"/>
      <c r="Y2967" s="626"/>
      <c r="Z2967" s="626"/>
      <c r="AA2967" s="626"/>
      <c r="AB2967" s="626"/>
      <c r="AC2967" s="626"/>
      <c r="AD2967" s="626"/>
      <c r="AE2967" s="626"/>
      <c r="AF2967" s="626"/>
    </row>
    <row r="2968" spans="1:32" x14ac:dyDescent="0.25">
      <c r="A2968" s="626"/>
      <c r="B2968" s="626"/>
      <c r="F2968" s="626"/>
      <c r="H2968" s="626"/>
      <c r="I2968" s="626"/>
      <c r="J2968" s="626"/>
      <c r="K2968" s="627"/>
      <c r="L2968" s="677"/>
      <c r="M2968" s="626"/>
      <c r="N2968" s="626"/>
      <c r="O2968" s="626"/>
      <c r="P2968" s="626"/>
      <c r="Q2968" s="626"/>
      <c r="R2968" s="626"/>
      <c r="S2968" s="626"/>
      <c r="T2968" s="626"/>
      <c r="U2968" s="626"/>
      <c r="V2968" s="626"/>
      <c r="W2968" s="626"/>
      <c r="X2968" s="626"/>
      <c r="Y2968" s="626"/>
      <c r="Z2968" s="626"/>
      <c r="AA2968" s="626"/>
      <c r="AB2968" s="626"/>
      <c r="AC2968" s="626"/>
      <c r="AD2968" s="626"/>
      <c r="AE2968" s="626"/>
      <c r="AF2968" s="626"/>
    </row>
    <row r="2969" spans="1:32" x14ac:dyDescent="0.25">
      <c r="A2969" s="626"/>
      <c r="B2969" s="626"/>
      <c r="F2969" s="626"/>
      <c r="H2969" s="626"/>
      <c r="I2969" s="626"/>
      <c r="J2969" s="626"/>
      <c r="K2969" s="627"/>
      <c r="L2969" s="677"/>
      <c r="M2969" s="626"/>
      <c r="N2969" s="626"/>
      <c r="O2969" s="626"/>
      <c r="P2969" s="626"/>
      <c r="Q2969" s="626"/>
      <c r="R2969" s="626"/>
      <c r="S2969" s="626"/>
      <c r="T2969" s="626"/>
      <c r="U2969" s="626"/>
      <c r="V2969" s="626"/>
      <c r="W2969" s="626"/>
      <c r="X2969" s="626"/>
      <c r="Y2969" s="626"/>
      <c r="Z2969" s="626"/>
      <c r="AA2969" s="626"/>
      <c r="AB2969" s="626"/>
      <c r="AC2969" s="626"/>
      <c r="AD2969" s="626"/>
      <c r="AE2969" s="626"/>
      <c r="AF2969" s="626"/>
    </row>
    <row r="2970" spans="1:32" x14ac:dyDescent="0.25">
      <c r="A2970" s="626"/>
      <c r="B2970" s="626"/>
      <c r="F2970" s="626"/>
      <c r="H2970" s="626"/>
      <c r="I2970" s="626"/>
      <c r="J2970" s="626"/>
      <c r="K2970" s="627"/>
      <c r="L2970" s="677"/>
      <c r="M2970" s="626"/>
      <c r="N2970" s="626"/>
      <c r="O2970" s="626"/>
      <c r="P2970" s="626"/>
      <c r="Q2970" s="626"/>
      <c r="R2970" s="626"/>
      <c r="S2970" s="626"/>
      <c r="T2970" s="626"/>
      <c r="U2970" s="626"/>
      <c r="V2970" s="626"/>
      <c r="W2970" s="626"/>
      <c r="X2970" s="626"/>
      <c r="Y2970" s="626"/>
      <c r="Z2970" s="626"/>
      <c r="AA2970" s="626"/>
      <c r="AB2970" s="626"/>
      <c r="AC2970" s="626"/>
      <c r="AD2970" s="626"/>
      <c r="AE2970" s="626"/>
      <c r="AF2970" s="626"/>
    </row>
    <row r="2971" spans="1:32" x14ac:dyDescent="0.25">
      <c r="A2971" s="626"/>
      <c r="B2971" s="626"/>
      <c r="F2971" s="626"/>
      <c r="H2971" s="626"/>
      <c r="I2971" s="626"/>
      <c r="J2971" s="626"/>
      <c r="K2971" s="627"/>
      <c r="L2971" s="677"/>
      <c r="M2971" s="626"/>
      <c r="N2971" s="626"/>
      <c r="O2971" s="626"/>
      <c r="P2971" s="626"/>
      <c r="Q2971" s="626"/>
      <c r="R2971" s="626"/>
      <c r="S2971" s="626"/>
      <c r="T2971" s="626"/>
      <c r="U2971" s="626"/>
      <c r="V2971" s="626"/>
      <c r="W2971" s="626"/>
      <c r="X2971" s="626"/>
      <c r="Y2971" s="626"/>
      <c r="Z2971" s="626"/>
      <c r="AA2971" s="626"/>
      <c r="AB2971" s="626"/>
      <c r="AC2971" s="626"/>
      <c r="AD2971" s="626"/>
      <c r="AE2971" s="626"/>
      <c r="AF2971" s="626"/>
    </row>
    <row r="2972" spans="1:32" x14ac:dyDescent="0.25">
      <c r="A2972" s="626"/>
      <c r="B2972" s="626"/>
      <c r="F2972" s="626"/>
      <c r="H2972" s="626"/>
      <c r="I2972" s="626"/>
      <c r="J2972" s="626"/>
      <c r="K2972" s="627"/>
      <c r="L2972" s="677"/>
      <c r="M2972" s="626"/>
      <c r="N2972" s="626"/>
      <c r="O2972" s="626"/>
      <c r="P2972" s="626"/>
      <c r="Q2972" s="626"/>
      <c r="R2972" s="626"/>
      <c r="S2972" s="626"/>
      <c r="T2972" s="626"/>
      <c r="U2972" s="626"/>
      <c r="V2972" s="626"/>
      <c r="W2972" s="626"/>
      <c r="X2972" s="626"/>
      <c r="Y2972" s="626"/>
      <c r="Z2972" s="626"/>
      <c r="AA2972" s="626"/>
      <c r="AB2972" s="626"/>
      <c r="AC2972" s="626"/>
      <c r="AD2972" s="626"/>
      <c r="AE2972" s="626"/>
      <c r="AF2972" s="626"/>
    </row>
    <row r="2973" spans="1:32" x14ac:dyDescent="0.25">
      <c r="A2973" s="626"/>
      <c r="B2973" s="626"/>
      <c r="F2973" s="626"/>
      <c r="H2973" s="626"/>
      <c r="I2973" s="626"/>
      <c r="J2973" s="626"/>
      <c r="K2973" s="627"/>
      <c r="L2973" s="677"/>
      <c r="M2973" s="626"/>
      <c r="N2973" s="626"/>
      <c r="O2973" s="626"/>
      <c r="P2973" s="626"/>
      <c r="Q2973" s="626"/>
      <c r="R2973" s="626"/>
      <c r="S2973" s="626"/>
      <c r="T2973" s="626"/>
      <c r="U2973" s="626"/>
      <c r="V2973" s="626"/>
      <c r="W2973" s="626"/>
      <c r="X2973" s="626"/>
      <c r="Y2973" s="626"/>
      <c r="Z2973" s="626"/>
      <c r="AA2973" s="626"/>
      <c r="AB2973" s="626"/>
      <c r="AC2973" s="626"/>
      <c r="AD2973" s="626"/>
      <c r="AE2973" s="626"/>
      <c r="AF2973" s="626"/>
    </row>
    <row r="2974" spans="1:32" x14ac:dyDescent="0.25">
      <c r="A2974" s="626"/>
      <c r="B2974" s="626"/>
      <c r="F2974" s="626"/>
      <c r="H2974" s="626"/>
      <c r="I2974" s="626"/>
      <c r="J2974" s="626"/>
      <c r="K2974" s="627"/>
      <c r="L2974" s="677"/>
      <c r="M2974" s="626"/>
      <c r="N2974" s="626"/>
      <c r="O2974" s="626"/>
      <c r="P2974" s="626"/>
      <c r="Q2974" s="626"/>
      <c r="R2974" s="626"/>
      <c r="S2974" s="626"/>
      <c r="T2974" s="626"/>
      <c r="U2974" s="626"/>
      <c r="V2974" s="626"/>
      <c r="W2974" s="626"/>
      <c r="X2974" s="626"/>
      <c r="Y2974" s="626"/>
      <c r="Z2974" s="626"/>
      <c r="AA2974" s="626"/>
      <c r="AB2974" s="626"/>
      <c r="AC2974" s="626"/>
      <c r="AD2974" s="626"/>
      <c r="AE2974" s="626"/>
      <c r="AF2974" s="626"/>
    </row>
    <row r="2975" spans="1:32" x14ac:dyDescent="0.25">
      <c r="A2975" s="626"/>
      <c r="B2975" s="626"/>
      <c r="F2975" s="626"/>
      <c r="H2975" s="626"/>
      <c r="I2975" s="626"/>
      <c r="J2975" s="626"/>
      <c r="K2975" s="627"/>
      <c r="L2975" s="677"/>
      <c r="M2975" s="626"/>
      <c r="N2975" s="626"/>
      <c r="O2975" s="626"/>
      <c r="P2975" s="626"/>
      <c r="Q2975" s="626"/>
      <c r="R2975" s="626"/>
      <c r="S2975" s="626"/>
      <c r="T2975" s="626"/>
      <c r="U2975" s="626"/>
      <c r="V2975" s="626"/>
      <c r="W2975" s="626"/>
      <c r="X2975" s="626"/>
      <c r="Y2975" s="626"/>
      <c r="Z2975" s="626"/>
      <c r="AA2975" s="626"/>
      <c r="AB2975" s="626"/>
      <c r="AC2975" s="626"/>
      <c r="AD2975" s="626"/>
      <c r="AE2975" s="626"/>
      <c r="AF2975" s="626"/>
    </row>
    <row r="2976" spans="1:32" x14ac:dyDescent="0.25">
      <c r="A2976" s="626"/>
      <c r="B2976" s="626"/>
      <c r="F2976" s="626"/>
      <c r="H2976" s="626"/>
      <c r="I2976" s="626"/>
      <c r="J2976" s="626"/>
      <c r="K2976" s="627"/>
      <c r="L2976" s="677"/>
      <c r="M2976" s="626"/>
      <c r="N2976" s="626"/>
      <c r="O2976" s="626"/>
      <c r="P2976" s="626"/>
      <c r="Q2976" s="626"/>
      <c r="R2976" s="626"/>
      <c r="S2976" s="626"/>
      <c r="T2976" s="626"/>
      <c r="U2976" s="626"/>
      <c r="V2976" s="626"/>
      <c r="W2976" s="626"/>
      <c r="X2976" s="626"/>
      <c r="Y2976" s="626"/>
      <c r="Z2976" s="626"/>
      <c r="AA2976" s="626"/>
      <c r="AB2976" s="626"/>
      <c r="AC2976" s="626"/>
      <c r="AD2976" s="626"/>
      <c r="AE2976" s="626"/>
      <c r="AF2976" s="626"/>
    </row>
    <row r="2977" spans="1:32" x14ac:dyDescent="0.25">
      <c r="A2977" s="626"/>
      <c r="B2977" s="626"/>
      <c r="F2977" s="626"/>
      <c r="H2977" s="626"/>
      <c r="I2977" s="626"/>
      <c r="J2977" s="626"/>
      <c r="K2977" s="627"/>
      <c r="L2977" s="677"/>
      <c r="M2977" s="626"/>
      <c r="N2977" s="626"/>
      <c r="O2977" s="626"/>
      <c r="P2977" s="626"/>
      <c r="Q2977" s="626"/>
      <c r="R2977" s="626"/>
      <c r="S2977" s="626"/>
      <c r="T2977" s="626"/>
      <c r="U2977" s="626"/>
      <c r="V2977" s="626"/>
      <c r="W2977" s="626"/>
      <c r="X2977" s="626"/>
      <c r="Y2977" s="626"/>
      <c r="Z2977" s="626"/>
      <c r="AA2977" s="626"/>
      <c r="AB2977" s="626"/>
      <c r="AC2977" s="626"/>
      <c r="AD2977" s="626"/>
      <c r="AE2977" s="626"/>
      <c r="AF2977" s="626"/>
    </row>
    <row r="2978" spans="1:32" x14ac:dyDescent="0.25">
      <c r="A2978" s="626"/>
      <c r="B2978" s="626"/>
      <c r="F2978" s="626"/>
      <c r="H2978" s="626"/>
      <c r="I2978" s="626"/>
      <c r="J2978" s="626"/>
      <c r="K2978" s="627"/>
      <c r="L2978" s="677"/>
      <c r="M2978" s="626"/>
      <c r="N2978" s="626"/>
      <c r="O2978" s="626"/>
      <c r="P2978" s="626"/>
      <c r="Q2978" s="626"/>
      <c r="R2978" s="626"/>
      <c r="S2978" s="626"/>
      <c r="T2978" s="626"/>
      <c r="U2978" s="626"/>
      <c r="V2978" s="626"/>
      <c r="W2978" s="626"/>
      <c r="X2978" s="626"/>
      <c r="Y2978" s="626"/>
      <c r="Z2978" s="626"/>
      <c r="AA2978" s="626"/>
      <c r="AB2978" s="626"/>
      <c r="AC2978" s="626"/>
      <c r="AD2978" s="626"/>
      <c r="AE2978" s="626"/>
      <c r="AF2978" s="626"/>
    </row>
    <row r="2979" spans="1:32" x14ac:dyDescent="0.25">
      <c r="A2979" s="626"/>
      <c r="B2979" s="626"/>
      <c r="F2979" s="626"/>
      <c r="H2979" s="626"/>
      <c r="I2979" s="626"/>
      <c r="J2979" s="626"/>
      <c r="K2979" s="627"/>
      <c r="L2979" s="677"/>
      <c r="M2979" s="626"/>
      <c r="N2979" s="626"/>
      <c r="O2979" s="626"/>
      <c r="P2979" s="626"/>
      <c r="Q2979" s="626"/>
      <c r="R2979" s="626"/>
      <c r="S2979" s="626"/>
      <c r="T2979" s="626"/>
      <c r="U2979" s="626"/>
      <c r="V2979" s="626"/>
      <c r="W2979" s="626"/>
      <c r="X2979" s="626"/>
      <c r="Y2979" s="626"/>
      <c r="Z2979" s="626"/>
      <c r="AA2979" s="626"/>
      <c r="AB2979" s="626"/>
      <c r="AC2979" s="626"/>
      <c r="AD2979" s="626"/>
      <c r="AE2979" s="626"/>
      <c r="AF2979" s="626"/>
    </row>
    <row r="2980" spans="1:32" x14ac:dyDescent="0.25">
      <c r="A2980" s="626"/>
      <c r="B2980" s="626"/>
      <c r="F2980" s="626"/>
      <c r="H2980" s="626"/>
      <c r="I2980" s="626"/>
      <c r="J2980" s="626"/>
      <c r="K2980" s="627"/>
      <c r="L2980" s="677"/>
      <c r="M2980" s="626"/>
      <c r="N2980" s="626"/>
      <c r="O2980" s="626"/>
      <c r="P2980" s="626"/>
      <c r="Q2980" s="626"/>
      <c r="R2980" s="626"/>
      <c r="S2980" s="626"/>
      <c r="T2980" s="626"/>
      <c r="U2980" s="626"/>
      <c r="V2980" s="626"/>
      <c r="W2980" s="626"/>
      <c r="X2980" s="626"/>
      <c r="Y2980" s="626"/>
      <c r="Z2980" s="626"/>
      <c r="AA2980" s="626"/>
      <c r="AB2980" s="626"/>
      <c r="AC2980" s="626"/>
      <c r="AD2980" s="626"/>
      <c r="AE2980" s="626"/>
      <c r="AF2980" s="626"/>
    </row>
    <row r="2981" spans="1:32" x14ac:dyDescent="0.25">
      <c r="A2981" s="626"/>
      <c r="B2981" s="626"/>
      <c r="F2981" s="626"/>
      <c r="H2981" s="626"/>
      <c r="I2981" s="626"/>
      <c r="J2981" s="626"/>
      <c r="K2981" s="627"/>
      <c r="L2981" s="677"/>
      <c r="M2981" s="626"/>
      <c r="N2981" s="626"/>
      <c r="O2981" s="626"/>
      <c r="P2981" s="626"/>
      <c r="Q2981" s="626"/>
      <c r="R2981" s="626"/>
      <c r="S2981" s="626"/>
      <c r="T2981" s="626"/>
      <c r="U2981" s="626"/>
      <c r="V2981" s="626"/>
      <c r="W2981" s="626"/>
      <c r="X2981" s="626"/>
      <c r="Y2981" s="626"/>
      <c r="Z2981" s="626"/>
      <c r="AA2981" s="626"/>
      <c r="AB2981" s="626"/>
      <c r="AC2981" s="626"/>
      <c r="AD2981" s="626"/>
      <c r="AE2981" s="626"/>
      <c r="AF2981" s="626"/>
    </row>
    <row r="2982" spans="1:32" x14ac:dyDescent="0.25">
      <c r="A2982" s="626"/>
      <c r="B2982" s="626"/>
      <c r="F2982" s="626"/>
      <c r="H2982" s="626"/>
      <c r="I2982" s="626"/>
      <c r="J2982" s="626"/>
      <c r="K2982" s="627"/>
      <c r="L2982" s="677"/>
      <c r="M2982" s="626"/>
      <c r="N2982" s="626"/>
      <c r="O2982" s="626"/>
      <c r="P2982" s="626"/>
      <c r="Q2982" s="626"/>
      <c r="R2982" s="626"/>
      <c r="S2982" s="626"/>
      <c r="T2982" s="626"/>
      <c r="U2982" s="626"/>
      <c r="V2982" s="626"/>
      <c r="W2982" s="626"/>
      <c r="X2982" s="626"/>
      <c r="Y2982" s="626"/>
      <c r="Z2982" s="626"/>
      <c r="AA2982" s="626"/>
      <c r="AB2982" s="626"/>
      <c r="AC2982" s="626"/>
      <c r="AD2982" s="626"/>
      <c r="AE2982" s="626"/>
      <c r="AF2982" s="626"/>
    </row>
    <row r="2983" spans="1:32" x14ac:dyDescent="0.25">
      <c r="A2983" s="626"/>
      <c r="B2983" s="626"/>
      <c r="F2983" s="626"/>
      <c r="H2983" s="626"/>
      <c r="I2983" s="626"/>
      <c r="J2983" s="626"/>
      <c r="K2983" s="627"/>
      <c r="L2983" s="677"/>
      <c r="M2983" s="626"/>
      <c r="N2983" s="626"/>
      <c r="O2983" s="626"/>
      <c r="P2983" s="626"/>
      <c r="Q2983" s="626"/>
      <c r="R2983" s="626"/>
      <c r="S2983" s="626"/>
      <c r="T2983" s="626"/>
      <c r="U2983" s="626"/>
      <c r="V2983" s="626"/>
      <c r="W2983" s="626"/>
      <c r="X2983" s="626"/>
      <c r="Y2983" s="626"/>
      <c r="Z2983" s="626"/>
      <c r="AA2983" s="626"/>
      <c r="AB2983" s="626"/>
      <c r="AC2983" s="626"/>
      <c r="AD2983" s="626"/>
      <c r="AE2983" s="626"/>
      <c r="AF2983" s="626"/>
    </row>
    <row r="2984" spans="1:32" x14ac:dyDescent="0.25">
      <c r="A2984" s="626"/>
      <c r="B2984" s="626"/>
      <c r="F2984" s="626"/>
      <c r="H2984" s="626"/>
      <c r="I2984" s="626"/>
      <c r="J2984" s="626"/>
      <c r="K2984" s="627"/>
      <c r="L2984" s="677"/>
      <c r="M2984" s="626"/>
      <c r="N2984" s="626"/>
      <c r="O2984" s="626"/>
      <c r="P2984" s="626"/>
      <c r="Q2984" s="626"/>
      <c r="R2984" s="626"/>
      <c r="S2984" s="626"/>
      <c r="T2984" s="626"/>
      <c r="U2984" s="626"/>
      <c r="V2984" s="626"/>
      <c r="W2984" s="626"/>
      <c r="X2984" s="626"/>
      <c r="Y2984" s="626"/>
      <c r="Z2984" s="626"/>
      <c r="AA2984" s="626"/>
      <c r="AB2984" s="626"/>
      <c r="AC2984" s="626"/>
      <c r="AD2984" s="626"/>
      <c r="AE2984" s="626"/>
      <c r="AF2984" s="626"/>
    </row>
    <row r="2985" spans="1:32" x14ac:dyDescent="0.25">
      <c r="A2985" s="626"/>
      <c r="B2985" s="626"/>
      <c r="F2985" s="626"/>
      <c r="H2985" s="626"/>
      <c r="I2985" s="626"/>
      <c r="J2985" s="626"/>
      <c r="K2985" s="627"/>
      <c r="L2985" s="677"/>
      <c r="M2985" s="626"/>
      <c r="N2985" s="626"/>
      <c r="O2985" s="626"/>
      <c r="P2985" s="626"/>
      <c r="Q2985" s="626"/>
      <c r="R2985" s="626"/>
      <c r="S2985" s="626"/>
      <c r="T2985" s="626"/>
      <c r="U2985" s="626"/>
      <c r="V2985" s="626"/>
      <c r="W2985" s="626"/>
      <c r="X2985" s="626"/>
      <c r="Y2985" s="626"/>
      <c r="Z2985" s="626"/>
      <c r="AA2985" s="626"/>
      <c r="AB2985" s="626"/>
      <c r="AC2985" s="626"/>
      <c r="AD2985" s="626"/>
      <c r="AE2985" s="626"/>
      <c r="AF2985" s="626"/>
    </row>
    <row r="2986" spans="1:32" x14ac:dyDescent="0.25">
      <c r="A2986" s="626"/>
      <c r="B2986" s="626"/>
      <c r="F2986" s="626"/>
      <c r="H2986" s="626"/>
      <c r="I2986" s="626"/>
      <c r="J2986" s="626"/>
      <c r="K2986" s="627"/>
      <c r="L2986" s="677"/>
      <c r="M2986" s="626"/>
      <c r="N2986" s="626"/>
      <c r="O2986" s="626"/>
      <c r="P2986" s="626"/>
      <c r="Q2986" s="626"/>
      <c r="R2986" s="626"/>
      <c r="S2986" s="626"/>
      <c r="T2986" s="626"/>
      <c r="U2986" s="626"/>
      <c r="V2986" s="626"/>
      <c r="W2986" s="626"/>
      <c r="X2986" s="626"/>
      <c r="Y2986" s="626"/>
      <c r="Z2986" s="626"/>
      <c r="AA2986" s="626"/>
      <c r="AB2986" s="626"/>
      <c r="AC2986" s="626"/>
      <c r="AD2986" s="626"/>
      <c r="AE2986" s="626"/>
      <c r="AF2986" s="626"/>
    </row>
    <row r="2987" spans="1:32" x14ac:dyDescent="0.25">
      <c r="A2987" s="626"/>
      <c r="B2987" s="626"/>
      <c r="F2987" s="626"/>
      <c r="H2987" s="626"/>
      <c r="I2987" s="626"/>
      <c r="J2987" s="626"/>
      <c r="K2987" s="627"/>
      <c r="L2987" s="677"/>
      <c r="M2987" s="626"/>
      <c r="N2987" s="626"/>
      <c r="O2987" s="626"/>
      <c r="P2987" s="626"/>
      <c r="Q2987" s="626"/>
      <c r="R2987" s="626"/>
      <c r="S2987" s="626"/>
      <c r="T2987" s="626"/>
      <c r="U2987" s="626"/>
      <c r="V2987" s="626"/>
      <c r="W2987" s="626"/>
      <c r="X2987" s="626"/>
      <c r="Y2987" s="626"/>
      <c r="Z2987" s="626"/>
      <c r="AA2987" s="626"/>
      <c r="AB2987" s="626"/>
      <c r="AC2987" s="626"/>
      <c r="AD2987" s="626"/>
      <c r="AE2987" s="626"/>
      <c r="AF2987" s="626"/>
    </row>
    <row r="2988" spans="1:32" x14ac:dyDescent="0.25">
      <c r="A2988" s="626"/>
      <c r="B2988" s="626"/>
      <c r="F2988" s="626"/>
      <c r="H2988" s="626"/>
      <c r="I2988" s="626"/>
      <c r="J2988" s="626"/>
      <c r="K2988" s="627"/>
      <c r="L2988" s="677"/>
      <c r="M2988" s="626"/>
      <c r="N2988" s="626"/>
      <c r="O2988" s="626"/>
      <c r="P2988" s="626"/>
      <c r="Q2988" s="626"/>
      <c r="R2988" s="626"/>
      <c r="S2988" s="626"/>
      <c r="T2988" s="626"/>
      <c r="U2988" s="626"/>
      <c r="V2988" s="626"/>
      <c r="W2988" s="626"/>
      <c r="X2988" s="626"/>
      <c r="Y2988" s="626"/>
      <c r="Z2988" s="626"/>
      <c r="AA2988" s="626"/>
      <c r="AB2988" s="626"/>
      <c r="AC2988" s="626"/>
      <c r="AD2988" s="626"/>
      <c r="AE2988" s="626"/>
      <c r="AF2988" s="626"/>
    </row>
    <row r="2989" spans="1:32" x14ac:dyDescent="0.25">
      <c r="A2989" s="626"/>
      <c r="B2989" s="626"/>
      <c r="F2989" s="626"/>
      <c r="H2989" s="626"/>
      <c r="I2989" s="626"/>
      <c r="J2989" s="626"/>
      <c r="K2989" s="627"/>
      <c r="L2989" s="677"/>
      <c r="M2989" s="626"/>
      <c r="N2989" s="626"/>
      <c r="O2989" s="626"/>
      <c r="P2989" s="626"/>
      <c r="Q2989" s="626"/>
      <c r="R2989" s="626"/>
      <c r="S2989" s="626"/>
      <c r="T2989" s="626"/>
      <c r="U2989" s="626"/>
      <c r="V2989" s="626"/>
      <c r="W2989" s="626"/>
      <c r="X2989" s="626"/>
      <c r="Y2989" s="626"/>
      <c r="Z2989" s="626"/>
      <c r="AA2989" s="626"/>
      <c r="AB2989" s="626"/>
      <c r="AC2989" s="626"/>
      <c r="AD2989" s="626"/>
      <c r="AE2989" s="626"/>
      <c r="AF2989" s="626"/>
    </row>
    <row r="2990" spans="1:32" x14ac:dyDescent="0.25">
      <c r="A2990" s="626"/>
      <c r="B2990" s="626"/>
      <c r="F2990" s="626"/>
      <c r="H2990" s="626"/>
      <c r="I2990" s="626"/>
      <c r="J2990" s="626"/>
      <c r="K2990" s="627"/>
      <c r="L2990" s="677"/>
      <c r="M2990" s="626"/>
      <c r="N2990" s="626"/>
      <c r="O2990" s="626"/>
      <c r="P2990" s="626"/>
      <c r="Q2990" s="626"/>
      <c r="R2990" s="626"/>
      <c r="S2990" s="626"/>
      <c r="T2990" s="626"/>
      <c r="U2990" s="626"/>
      <c r="V2990" s="626"/>
      <c r="W2990" s="626"/>
      <c r="X2990" s="626"/>
      <c r="Y2990" s="626"/>
      <c r="Z2990" s="626"/>
      <c r="AA2990" s="626"/>
      <c r="AB2990" s="626"/>
      <c r="AC2990" s="626"/>
      <c r="AD2990" s="626"/>
      <c r="AE2990" s="626"/>
      <c r="AF2990" s="626"/>
    </row>
    <row r="2991" spans="1:32" x14ac:dyDescent="0.25">
      <c r="A2991" s="626"/>
      <c r="B2991" s="626"/>
      <c r="F2991" s="626"/>
      <c r="H2991" s="626"/>
      <c r="I2991" s="626"/>
      <c r="J2991" s="626"/>
      <c r="K2991" s="627"/>
      <c r="L2991" s="677"/>
      <c r="M2991" s="626"/>
      <c r="N2991" s="626"/>
      <c r="O2991" s="626"/>
      <c r="P2991" s="626"/>
      <c r="Q2991" s="626"/>
      <c r="R2991" s="626"/>
      <c r="S2991" s="626"/>
      <c r="T2991" s="626"/>
      <c r="U2991" s="626"/>
      <c r="V2991" s="626"/>
      <c r="W2991" s="626"/>
      <c r="X2991" s="626"/>
      <c r="Y2991" s="626"/>
      <c r="Z2991" s="626"/>
      <c r="AA2991" s="626"/>
      <c r="AB2991" s="626"/>
      <c r="AC2991" s="626"/>
      <c r="AD2991" s="626"/>
      <c r="AE2991" s="626"/>
      <c r="AF2991" s="626"/>
    </row>
    <row r="2992" spans="1:32" x14ac:dyDescent="0.25">
      <c r="A2992" s="626"/>
      <c r="B2992" s="626"/>
      <c r="F2992" s="626"/>
      <c r="H2992" s="626"/>
      <c r="I2992" s="626"/>
      <c r="J2992" s="626"/>
      <c r="K2992" s="627"/>
      <c r="L2992" s="677"/>
      <c r="M2992" s="626"/>
      <c r="N2992" s="626"/>
      <c r="O2992" s="626"/>
      <c r="P2992" s="626"/>
      <c r="Q2992" s="626"/>
      <c r="R2992" s="626"/>
      <c r="S2992" s="626"/>
      <c r="T2992" s="626"/>
      <c r="U2992" s="626"/>
      <c r="V2992" s="626"/>
      <c r="W2992" s="626"/>
      <c r="X2992" s="626"/>
      <c r="Y2992" s="626"/>
      <c r="Z2992" s="626"/>
      <c r="AA2992" s="626"/>
      <c r="AB2992" s="626"/>
      <c r="AC2992" s="626"/>
      <c r="AD2992" s="626"/>
      <c r="AE2992" s="626"/>
      <c r="AF2992" s="626"/>
    </row>
    <row r="2993" spans="1:32" x14ac:dyDescent="0.25">
      <c r="A2993" s="626"/>
      <c r="B2993" s="626"/>
      <c r="F2993" s="626"/>
      <c r="H2993" s="626"/>
      <c r="I2993" s="626"/>
      <c r="J2993" s="626"/>
      <c r="K2993" s="627"/>
      <c r="L2993" s="677"/>
      <c r="M2993" s="626"/>
      <c r="N2993" s="626"/>
      <c r="O2993" s="626"/>
      <c r="P2993" s="626"/>
      <c r="Q2993" s="626"/>
      <c r="R2993" s="626"/>
      <c r="S2993" s="626"/>
      <c r="T2993" s="626"/>
      <c r="U2993" s="626"/>
      <c r="V2993" s="626"/>
      <c r="W2993" s="626"/>
      <c r="X2993" s="626"/>
      <c r="Y2993" s="626"/>
      <c r="Z2993" s="626"/>
      <c r="AA2993" s="626"/>
      <c r="AB2993" s="626"/>
      <c r="AC2993" s="626"/>
      <c r="AD2993" s="626"/>
      <c r="AE2993" s="626"/>
      <c r="AF2993" s="626"/>
    </row>
    <row r="2994" spans="1:32" x14ac:dyDescent="0.25">
      <c r="A2994" s="626"/>
      <c r="B2994" s="626"/>
      <c r="F2994" s="626"/>
      <c r="H2994" s="626"/>
      <c r="I2994" s="626"/>
      <c r="J2994" s="626"/>
      <c r="K2994" s="627"/>
      <c r="L2994" s="677"/>
      <c r="M2994" s="626"/>
      <c r="N2994" s="626"/>
      <c r="O2994" s="626"/>
      <c r="P2994" s="626"/>
      <c r="Q2994" s="626"/>
      <c r="R2994" s="626"/>
      <c r="S2994" s="626"/>
      <c r="T2994" s="626"/>
      <c r="U2994" s="626"/>
      <c r="V2994" s="626"/>
      <c r="W2994" s="626"/>
      <c r="X2994" s="626"/>
      <c r="Y2994" s="626"/>
      <c r="Z2994" s="626"/>
      <c r="AA2994" s="626"/>
      <c r="AB2994" s="626"/>
      <c r="AC2994" s="626"/>
      <c r="AD2994" s="626"/>
      <c r="AE2994" s="626"/>
      <c r="AF2994" s="626"/>
    </row>
    <row r="2995" spans="1:32" x14ac:dyDescent="0.25">
      <c r="A2995" s="626"/>
      <c r="B2995" s="626"/>
      <c r="F2995" s="626"/>
      <c r="H2995" s="626"/>
      <c r="I2995" s="626"/>
      <c r="J2995" s="626"/>
      <c r="K2995" s="627"/>
      <c r="L2995" s="677"/>
      <c r="M2995" s="626"/>
      <c r="N2995" s="626"/>
      <c r="O2995" s="626"/>
      <c r="P2995" s="626"/>
      <c r="Q2995" s="626"/>
      <c r="R2995" s="626"/>
      <c r="S2995" s="626"/>
      <c r="T2995" s="626"/>
      <c r="U2995" s="626"/>
      <c r="V2995" s="626"/>
      <c r="W2995" s="626"/>
      <c r="X2995" s="626"/>
      <c r="Y2995" s="626"/>
      <c r="Z2995" s="626"/>
      <c r="AA2995" s="626"/>
      <c r="AB2995" s="626"/>
      <c r="AC2995" s="626"/>
      <c r="AD2995" s="626"/>
      <c r="AE2995" s="626"/>
      <c r="AF2995" s="626"/>
    </row>
    <row r="2996" spans="1:32" x14ac:dyDescent="0.25">
      <c r="A2996" s="626"/>
      <c r="B2996" s="626"/>
      <c r="F2996" s="626"/>
      <c r="H2996" s="626"/>
      <c r="I2996" s="626"/>
      <c r="J2996" s="626"/>
      <c r="K2996" s="627"/>
      <c r="L2996" s="677"/>
      <c r="M2996" s="626"/>
      <c r="N2996" s="626"/>
      <c r="O2996" s="626"/>
      <c r="P2996" s="626"/>
      <c r="Q2996" s="626"/>
      <c r="R2996" s="626"/>
      <c r="S2996" s="626"/>
      <c r="T2996" s="626"/>
      <c r="U2996" s="626"/>
      <c r="V2996" s="626"/>
      <c r="W2996" s="626"/>
      <c r="X2996" s="626"/>
      <c r="Y2996" s="626"/>
      <c r="Z2996" s="626"/>
      <c r="AA2996" s="626"/>
      <c r="AB2996" s="626"/>
      <c r="AC2996" s="626"/>
      <c r="AD2996" s="626"/>
      <c r="AE2996" s="626"/>
      <c r="AF2996" s="626"/>
    </row>
    <row r="2997" spans="1:32" x14ac:dyDescent="0.25">
      <c r="A2997" s="626"/>
      <c r="B2997" s="626"/>
      <c r="F2997" s="626"/>
      <c r="H2997" s="626"/>
      <c r="I2997" s="626"/>
      <c r="J2997" s="626"/>
      <c r="K2997" s="627"/>
      <c r="L2997" s="677"/>
      <c r="M2997" s="626"/>
      <c r="N2997" s="626"/>
      <c r="O2997" s="626"/>
      <c r="P2997" s="626"/>
      <c r="Q2997" s="626"/>
      <c r="R2997" s="626"/>
      <c r="S2997" s="626"/>
      <c r="T2997" s="626"/>
      <c r="U2997" s="626"/>
      <c r="V2997" s="626"/>
      <c r="W2997" s="626"/>
      <c r="X2997" s="626"/>
      <c r="Y2997" s="626"/>
      <c r="Z2997" s="626"/>
      <c r="AA2997" s="626"/>
      <c r="AB2997" s="626"/>
      <c r="AC2997" s="626"/>
      <c r="AD2997" s="626"/>
      <c r="AE2997" s="626"/>
      <c r="AF2997" s="626"/>
    </row>
    <row r="2998" spans="1:32" x14ac:dyDescent="0.25">
      <c r="A2998" s="626"/>
      <c r="B2998" s="626"/>
      <c r="F2998" s="626"/>
      <c r="H2998" s="626"/>
      <c r="I2998" s="626"/>
      <c r="J2998" s="626"/>
      <c r="K2998" s="627"/>
      <c r="L2998" s="677"/>
      <c r="M2998" s="626"/>
      <c r="N2998" s="626"/>
      <c r="O2998" s="626"/>
      <c r="P2998" s="626"/>
      <c r="Q2998" s="626"/>
      <c r="R2998" s="626"/>
      <c r="S2998" s="626"/>
      <c r="T2998" s="626"/>
      <c r="U2998" s="626"/>
      <c r="V2998" s="626"/>
      <c r="W2998" s="626"/>
      <c r="X2998" s="626"/>
      <c r="Y2998" s="626"/>
      <c r="Z2998" s="626"/>
      <c r="AA2998" s="626"/>
      <c r="AB2998" s="626"/>
      <c r="AC2998" s="626"/>
      <c r="AD2998" s="626"/>
      <c r="AE2998" s="626"/>
      <c r="AF2998" s="626"/>
    </row>
    <row r="2999" spans="1:32" x14ac:dyDescent="0.25">
      <c r="A2999" s="626"/>
      <c r="B2999" s="626"/>
      <c r="F2999" s="626"/>
      <c r="H2999" s="626"/>
      <c r="I2999" s="626"/>
      <c r="J2999" s="626"/>
      <c r="K2999" s="627"/>
      <c r="L2999" s="677"/>
      <c r="M2999" s="626"/>
      <c r="N2999" s="626"/>
      <c r="O2999" s="626"/>
      <c r="P2999" s="626"/>
      <c r="Q2999" s="626"/>
      <c r="R2999" s="626"/>
      <c r="S2999" s="626"/>
      <c r="T2999" s="626"/>
      <c r="U2999" s="626"/>
      <c r="V2999" s="626"/>
      <c r="W2999" s="626"/>
      <c r="X2999" s="626"/>
      <c r="Y2999" s="626"/>
      <c r="Z2999" s="626"/>
      <c r="AA2999" s="626"/>
      <c r="AB2999" s="626"/>
      <c r="AC2999" s="626"/>
      <c r="AD2999" s="626"/>
      <c r="AE2999" s="626"/>
      <c r="AF2999" s="626"/>
    </row>
    <row r="3000" spans="1:32" x14ac:dyDescent="0.25">
      <c r="A3000" s="626"/>
      <c r="B3000" s="626"/>
      <c r="F3000" s="626"/>
      <c r="H3000" s="626"/>
      <c r="I3000" s="626"/>
      <c r="J3000" s="626"/>
      <c r="K3000" s="627"/>
      <c r="L3000" s="677"/>
      <c r="M3000" s="626"/>
      <c r="N3000" s="626"/>
      <c r="O3000" s="626"/>
      <c r="P3000" s="626"/>
      <c r="Q3000" s="626"/>
      <c r="R3000" s="626"/>
      <c r="S3000" s="626"/>
      <c r="T3000" s="626"/>
      <c r="U3000" s="626"/>
      <c r="V3000" s="626"/>
      <c r="W3000" s="626"/>
      <c r="X3000" s="626"/>
      <c r="Y3000" s="626"/>
      <c r="Z3000" s="626"/>
      <c r="AA3000" s="626"/>
      <c r="AB3000" s="626"/>
      <c r="AC3000" s="626"/>
      <c r="AD3000" s="626"/>
      <c r="AE3000" s="626"/>
      <c r="AF3000" s="626"/>
    </row>
    <row r="3001" spans="1:32" x14ac:dyDescent="0.25">
      <c r="A3001" s="626"/>
      <c r="B3001" s="626"/>
      <c r="F3001" s="626"/>
      <c r="H3001" s="626"/>
      <c r="I3001" s="626"/>
      <c r="J3001" s="626"/>
      <c r="K3001" s="627"/>
      <c r="L3001" s="677"/>
      <c r="M3001" s="626"/>
      <c r="N3001" s="626"/>
      <c r="O3001" s="626"/>
      <c r="P3001" s="626"/>
      <c r="Q3001" s="626"/>
      <c r="R3001" s="626"/>
      <c r="S3001" s="626"/>
      <c r="T3001" s="626"/>
      <c r="U3001" s="626"/>
      <c r="V3001" s="626"/>
      <c r="W3001" s="626"/>
      <c r="X3001" s="626"/>
      <c r="Y3001" s="626"/>
      <c r="Z3001" s="626"/>
      <c r="AA3001" s="626"/>
      <c r="AB3001" s="626"/>
      <c r="AC3001" s="626"/>
      <c r="AD3001" s="626"/>
      <c r="AE3001" s="626"/>
      <c r="AF3001" s="626"/>
    </row>
    <row r="3002" spans="1:32" x14ac:dyDescent="0.25">
      <c r="A3002" s="626"/>
      <c r="B3002" s="626"/>
      <c r="F3002" s="626"/>
      <c r="H3002" s="626"/>
      <c r="I3002" s="626"/>
      <c r="J3002" s="626"/>
      <c r="K3002" s="627"/>
      <c r="L3002" s="677"/>
      <c r="M3002" s="626"/>
      <c r="N3002" s="626"/>
      <c r="O3002" s="626"/>
      <c r="P3002" s="626"/>
      <c r="Q3002" s="626"/>
      <c r="R3002" s="626"/>
      <c r="S3002" s="626"/>
      <c r="T3002" s="626"/>
      <c r="U3002" s="626"/>
      <c r="V3002" s="626"/>
      <c r="W3002" s="626"/>
      <c r="X3002" s="626"/>
      <c r="Y3002" s="626"/>
      <c r="Z3002" s="626"/>
      <c r="AA3002" s="626"/>
      <c r="AB3002" s="626"/>
      <c r="AC3002" s="626"/>
      <c r="AD3002" s="626"/>
      <c r="AE3002" s="626"/>
      <c r="AF3002" s="626"/>
    </row>
    <row r="3003" spans="1:32" x14ac:dyDescent="0.25">
      <c r="A3003" s="626"/>
      <c r="B3003" s="626"/>
      <c r="F3003" s="626"/>
      <c r="H3003" s="626"/>
      <c r="I3003" s="626"/>
      <c r="J3003" s="626"/>
      <c r="K3003" s="627"/>
      <c r="L3003" s="677"/>
      <c r="M3003" s="626"/>
      <c r="N3003" s="626"/>
      <c r="O3003" s="626"/>
      <c r="P3003" s="626"/>
      <c r="Q3003" s="626"/>
      <c r="R3003" s="626"/>
      <c r="S3003" s="626"/>
      <c r="T3003" s="626"/>
      <c r="U3003" s="626"/>
      <c r="V3003" s="626"/>
      <c r="W3003" s="626"/>
      <c r="X3003" s="626"/>
      <c r="Y3003" s="626"/>
      <c r="Z3003" s="626"/>
      <c r="AA3003" s="626"/>
      <c r="AB3003" s="626"/>
      <c r="AC3003" s="626"/>
      <c r="AD3003" s="626"/>
      <c r="AE3003" s="626"/>
      <c r="AF3003" s="626"/>
    </row>
    <row r="3004" spans="1:32" x14ac:dyDescent="0.25">
      <c r="A3004" s="626"/>
      <c r="B3004" s="626"/>
      <c r="F3004" s="626"/>
      <c r="H3004" s="626"/>
      <c r="I3004" s="626"/>
      <c r="J3004" s="626"/>
      <c r="K3004" s="627"/>
      <c r="L3004" s="677"/>
      <c r="M3004" s="626"/>
      <c r="N3004" s="626"/>
      <c r="O3004" s="626"/>
      <c r="P3004" s="626"/>
      <c r="Q3004" s="626"/>
      <c r="R3004" s="626"/>
      <c r="S3004" s="626"/>
      <c r="T3004" s="626"/>
      <c r="U3004" s="626"/>
      <c r="V3004" s="626"/>
      <c r="W3004" s="626"/>
      <c r="X3004" s="626"/>
      <c r="Y3004" s="626"/>
      <c r="Z3004" s="626"/>
      <c r="AA3004" s="626"/>
      <c r="AB3004" s="626"/>
      <c r="AC3004" s="626"/>
      <c r="AD3004" s="626"/>
      <c r="AE3004" s="626"/>
      <c r="AF3004" s="626"/>
    </row>
    <row r="3005" spans="1:32" x14ac:dyDescent="0.25">
      <c r="A3005" s="626"/>
      <c r="B3005" s="626"/>
      <c r="F3005" s="626"/>
      <c r="H3005" s="626"/>
      <c r="I3005" s="626"/>
      <c r="J3005" s="626"/>
      <c r="K3005" s="627"/>
      <c r="L3005" s="677"/>
      <c r="M3005" s="626"/>
      <c r="N3005" s="626"/>
      <c r="O3005" s="626"/>
      <c r="P3005" s="626"/>
      <c r="Q3005" s="626"/>
      <c r="R3005" s="626"/>
      <c r="S3005" s="626"/>
      <c r="T3005" s="626"/>
      <c r="U3005" s="626"/>
      <c r="V3005" s="626"/>
      <c r="W3005" s="626"/>
      <c r="X3005" s="626"/>
      <c r="Y3005" s="626"/>
      <c r="Z3005" s="626"/>
      <c r="AA3005" s="626"/>
      <c r="AB3005" s="626"/>
      <c r="AC3005" s="626"/>
      <c r="AD3005" s="626"/>
      <c r="AE3005" s="626"/>
      <c r="AF3005" s="626"/>
    </row>
    <row r="3006" spans="1:32" x14ac:dyDescent="0.25">
      <c r="A3006" s="626"/>
      <c r="B3006" s="626"/>
      <c r="F3006" s="626"/>
      <c r="H3006" s="626"/>
      <c r="I3006" s="626"/>
      <c r="J3006" s="626"/>
      <c r="K3006" s="627"/>
      <c r="L3006" s="677"/>
      <c r="M3006" s="626"/>
      <c r="N3006" s="626"/>
      <c r="O3006" s="626"/>
      <c r="P3006" s="626"/>
      <c r="Q3006" s="626"/>
      <c r="R3006" s="626"/>
      <c r="S3006" s="626"/>
      <c r="T3006" s="626"/>
      <c r="U3006" s="626"/>
      <c r="V3006" s="626"/>
      <c r="W3006" s="626"/>
      <c r="X3006" s="626"/>
      <c r="Y3006" s="626"/>
      <c r="Z3006" s="626"/>
      <c r="AA3006" s="626"/>
      <c r="AB3006" s="626"/>
      <c r="AC3006" s="626"/>
      <c r="AD3006" s="626"/>
      <c r="AE3006" s="626"/>
      <c r="AF3006" s="626"/>
    </row>
    <row r="3007" spans="1:32" x14ac:dyDescent="0.25">
      <c r="A3007" s="626"/>
      <c r="B3007" s="626"/>
      <c r="F3007" s="626"/>
      <c r="H3007" s="626"/>
      <c r="I3007" s="626"/>
      <c r="J3007" s="626"/>
      <c r="K3007" s="627"/>
      <c r="L3007" s="677"/>
      <c r="M3007" s="626"/>
      <c r="N3007" s="626"/>
      <c r="O3007" s="626"/>
      <c r="P3007" s="626"/>
      <c r="Q3007" s="626"/>
      <c r="R3007" s="626"/>
      <c r="S3007" s="626"/>
      <c r="T3007" s="626"/>
      <c r="U3007" s="626"/>
      <c r="V3007" s="626"/>
      <c r="W3007" s="626"/>
      <c r="X3007" s="626"/>
      <c r="Y3007" s="626"/>
      <c r="Z3007" s="626"/>
      <c r="AA3007" s="626"/>
      <c r="AB3007" s="626"/>
      <c r="AC3007" s="626"/>
      <c r="AD3007" s="626"/>
      <c r="AE3007" s="626"/>
      <c r="AF3007" s="626"/>
    </row>
    <row r="3008" spans="1:32" x14ac:dyDescent="0.25">
      <c r="A3008" s="626"/>
      <c r="B3008" s="626"/>
      <c r="F3008" s="626"/>
      <c r="H3008" s="626"/>
      <c r="I3008" s="626"/>
      <c r="J3008" s="626"/>
      <c r="K3008" s="627"/>
      <c r="L3008" s="677"/>
      <c r="M3008" s="626"/>
      <c r="N3008" s="626"/>
      <c r="O3008" s="626"/>
      <c r="P3008" s="626"/>
      <c r="Q3008" s="626"/>
      <c r="R3008" s="626"/>
      <c r="S3008" s="626"/>
      <c r="T3008" s="626"/>
      <c r="U3008" s="626"/>
      <c r="V3008" s="626"/>
      <c r="W3008" s="626"/>
      <c r="X3008" s="626"/>
      <c r="Y3008" s="626"/>
      <c r="Z3008" s="626"/>
      <c r="AA3008" s="626"/>
      <c r="AB3008" s="626"/>
      <c r="AC3008" s="626"/>
      <c r="AD3008" s="626"/>
      <c r="AE3008" s="626"/>
      <c r="AF3008" s="626"/>
    </row>
    <row r="3009" spans="1:32" x14ac:dyDescent="0.25">
      <c r="A3009" s="626"/>
      <c r="B3009" s="626"/>
      <c r="F3009" s="626"/>
      <c r="H3009" s="626"/>
      <c r="I3009" s="626"/>
      <c r="J3009" s="626"/>
      <c r="K3009" s="627"/>
      <c r="L3009" s="677"/>
      <c r="M3009" s="626"/>
      <c r="N3009" s="626"/>
      <c r="O3009" s="626"/>
      <c r="P3009" s="626"/>
      <c r="Q3009" s="626"/>
      <c r="R3009" s="626"/>
      <c r="S3009" s="626"/>
      <c r="T3009" s="626"/>
      <c r="U3009" s="626"/>
      <c r="V3009" s="626"/>
      <c r="W3009" s="626"/>
      <c r="X3009" s="626"/>
      <c r="Y3009" s="626"/>
      <c r="Z3009" s="626"/>
      <c r="AA3009" s="626"/>
      <c r="AB3009" s="626"/>
      <c r="AC3009" s="626"/>
      <c r="AD3009" s="626"/>
      <c r="AE3009" s="626"/>
      <c r="AF3009" s="626"/>
    </row>
    <row r="3010" spans="1:32" x14ac:dyDescent="0.25">
      <c r="A3010" s="626"/>
      <c r="B3010" s="626"/>
      <c r="F3010" s="626"/>
      <c r="H3010" s="626"/>
      <c r="I3010" s="626"/>
      <c r="J3010" s="626"/>
      <c r="K3010" s="627"/>
      <c r="L3010" s="677"/>
      <c r="M3010" s="626"/>
      <c r="N3010" s="626"/>
      <c r="O3010" s="626"/>
      <c r="P3010" s="626"/>
      <c r="Q3010" s="626"/>
      <c r="R3010" s="626"/>
      <c r="S3010" s="626"/>
      <c r="T3010" s="626"/>
      <c r="U3010" s="626"/>
      <c r="V3010" s="626"/>
      <c r="W3010" s="626"/>
      <c r="X3010" s="626"/>
      <c r="Y3010" s="626"/>
      <c r="Z3010" s="626"/>
      <c r="AA3010" s="626"/>
      <c r="AB3010" s="626"/>
      <c r="AC3010" s="626"/>
      <c r="AD3010" s="626"/>
      <c r="AE3010" s="626"/>
      <c r="AF3010" s="626"/>
    </row>
    <row r="3011" spans="1:32" x14ac:dyDescent="0.25">
      <c r="A3011" s="626"/>
      <c r="B3011" s="626"/>
      <c r="F3011" s="626"/>
      <c r="H3011" s="626"/>
      <c r="I3011" s="626"/>
      <c r="J3011" s="626"/>
      <c r="K3011" s="627"/>
      <c r="L3011" s="677"/>
      <c r="M3011" s="626"/>
      <c r="N3011" s="626"/>
      <c r="O3011" s="626"/>
      <c r="P3011" s="626"/>
      <c r="Q3011" s="626"/>
      <c r="R3011" s="626"/>
      <c r="S3011" s="626"/>
      <c r="T3011" s="626"/>
      <c r="U3011" s="626"/>
      <c r="V3011" s="626"/>
      <c r="W3011" s="626"/>
      <c r="X3011" s="626"/>
      <c r="Y3011" s="626"/>
      <c r="Z3011" s="626"/>
      <c r="AA3011" s="626"/>
      <c r="AB3011" s="626"/>
      <c r="AC3011" s="626"/>
      <c r="AD3011" s="626"/>
      <c r="AE3011" s="626"/>
      <c r="AF3011" s="626"/>
    </row>
    <row r="3012" spans="1:32" x14ac:dyDescent="0.25">
      <c r="A3012" s="626"/>
      <c r="B3012" s="626"/>
      <c r="F3012" s="626"/>
      <c r="H3012" s="626"/>
      <c r="I3012" s="626"/>
      <c r="J3012" s="626"/>
      <c r="K3012" s="627"/>
      <c r="L3012" s="677"/>
      <c r="M3012" s="626"/>
      <c r="N3012" s="626"/>
      <c r="O3012" s="626"/>
      <c r="P3012" s="626"/>
      <c r="Q3012" s="626"/>
      <c r="R3012" s="626"/>
      <c r="S3012" s="626"/>
      <c r="T3012" s="626"/>
      <c r="U3012" s="626"/>
      <c r="V3012" s="626"/>
      <c r="W3012" s="626"/>
      <c r="X3012" s="626"/>
      <c r="Y3012" s="626"/>
      <c r="Z3012" s="626"/>
      <c r="AA3012" s="626"/>
      <c r="AB3012" s="626"/>
      <c r="AC3012" s="626"/>
      <c r="AD3012" s="626"/>
      <c r="AE3012" s="626"/>
      <c r="AF3012" s="626"/>
    </row>
    <row r="3013" spans="1:32" x14ac:dyDescent="0.25">
      <c r="A3013" s="626"/>
      <c r="B3013" s="626"/>
      <c r="F3013" s="626"/>
      <c r="H3013" s="626"/>
      <c r="I3013" s="626"/>
      <c r="J3013" s="626"/>
      <c r="K3013" s="627"/>
      <c r="L3013" s="677"/>
      <c r="M3013" s="626"/>
      <c r="N3013" s="626"/>
      <c r="O3013" s="626"/>
      <c r="P3013" s="626"/>
      <c r="Q3013" s="626"/>
      <c r="R3013" s="626"/>
      <c r="S3013" s="626"/>
      <c r="T3013" s="626"/>
      <c r="U3013" s="626"/>
      <c r="V3013" s="626"/>
      <c r="W3013" s="626"/>
      <c r="X3013" s="626"/>
      <c r="Y3013" s="626"/>
      <c r="Z3013" s="626"/>
      <c r="AA3013" s="626"/>
      <c r="AB3013" s="626"/>
      <c r="AC3013" s="626"/>
      <c r="AD3013" s="626"/>
      <c r="AE3013" s="626"/>
      <c r="AF3013" s="626"/>
    </row>
    <row r="3014" spans="1:32" x14ac:dyDescent="0.25">
      <c r="A3014" s="626"/>
      <c r="B3014" s="626"/>
      <c r="F3014" s="626"/>
      <c r="H3014" s="626"/>
      <c r="I3014" s="626"/>
      <c r="J3014" s="626"/>
      <c r="K3014" s="627"/>
      <c r="L3014" s="677"/>
      <c r="M3014" s="626"/>
      <c r="N3014" s="626"/>
      <c r="O3014" s="626"/>
      <c r="P3014" s="626"/>
      <c r="Q3014" s="626"/>
      <c r="R3014" s="626"/>
      <c r="S3014" s="626"/>
      <c r="T3014" s="626"/>
      <c r="U3014" s="626"/>
      <c r="V3014" s="626"/>
      <c r="W3014" s="626"/>
      <c r="X3014" s="626"/>
      <c r="Y3014" s="626"/>
      <c r="Z3014" s="626"/>
      <c r="AA3014" s="626"/>
      <c r="AB3014" s="626"/>
      <c r="AC3014" s="626"/>
      <c r="AD3014" s="626"/>
      <c r="AE3014" s="626"/>
      <c r="AF3014" s="626"/>
    </row>
    <row r="3015" spans="1:32" x14ac:dyDescent="0.25">
      <c r="A3015" s="626"/>
      <c r="B3015" s="626"/>
      <c r="F3015" s="626"/>
      <c r="H3015" s="626"/>
      <c r="I3015" s="626"/>
      <c r="J3015" s="626"/>
      <c r="K3015" s="627"/>
      <c r="L3015" s="677"/>
      <c r="M3015" s="626"/>
      <c r="N3015" s="626"/>
      <c r="O3015" s="626"/>
      <c r="P3015" s="626"/>
      <c r="Q3015" s="626"/>
      <c r="R3015" s="626"/>
      <c r="S3015" s="626"/>
      <c r="T3015" s="626"/>
      <c r="U3015" s="626"/>
      <c r="V3015" s="626"/>
      <c r="W3015" s="626"/>
      <c r="X3015" s="626"/>
      <c r="Y3015" s="626"/>
      <c r="Z3015" s="626"/>
      <c r="AA3015" s="626"/>
      <c r="AB3015" s="626"/>
      <c r="AC3015" s="626"/>
      <c r="AD3015" s="626"/>
      <c r="AE3015" s="626"/>
      <c r="AF3015" s="626"/>
    </row>
    <row r="3016" spans="1:32" x14ac:dyDescent="0.25">
      <c r="A3016" s="626"/>
      <c r="B3016" s="626"/>
      <c r="F3016" s="626"/>
      <c r="H3016" s="626"/>
      <c r="I3016" s="626"/>
      <c r="J3016" s="626"/>
      <c r="K3016" s="627"/>
      <c r="L3016" s="677"/>
      <c r="M3016" s="626"/>
      <c r="N3016" s="626"/>
      <c r="O3016" s="626"/>
      <c r="P3016" s="626"/>
      <c r="Q3016" s="626"/>
      <c r="R3016" s="626"/>
      <c r="S3016" s="626"/>
      <c r="T3016" s="626"/>
      <c r="U3016" s="626"/>
      <c r="V3016" s="626"/>
      <c r="W3016" s="626"/>
      <c r="X3016" s="626"/>
      <c r="Y3016" s="626"/>
      <c r="Z3016" s="626"/>
      <c r="AA3016" s="626"/>
      <c r="AB3016" s="626"/>
      <c r="AC3016" s="626"/>
      <c r="AD3016" s="626"/>
      <c r="AE3016" s="626"/>
      <c r="AF3016" s="626"/>
    </row>
    <row r="3017" spans="1:32" x14ac:dyDescent="0.25">
      <c r="A3017" s="626"/>
      <c r="B3017" s="626"/>
      <c r="F3017" s="626"/>
      <c r="H3017" s="626"/>
      <c r="I3017" s="626"/>
      <c r="J3017" s="626"/>
      <c r="K3017" s="627"/>
      <c r="L3017" s="677"/>
      <c r="M3017" s="626"/>
      <c r="N3017" s="626"/>
      <c r="O3017" s="626"/>
      <c r="P3017" s="626"/>
      <c r="Q3017" s="626"/>
      <c r="R3017" s="626"/>
      <c r="S3017" s="626"/>
      <c r="T3017" s="626"/>
      <c r="U3017" s="626"/>
      <c r="V3017" s="626"/>
      <c r="W3017" s="626"/>
      <c r="X3017" s="626"/>
      <c r="Y3017" s="626"/>
      <c r="Z3017" s="626"/>
      <c r="AA3017" s="626"/>
      <c r="AB3017" s="626"/>
      <c r="AC3017" s="626"/>
      <c r="AD3017" s="626"/>
      <c r="AE3017" s="626"/>
      <c r="AF3017" s="626"/>
    </row>
    <row r="3018" spans="1:32" x14ac:dyDescent="0.25">
      <c r="A3018" s="626"/>
      <c r="B3018" s="626"/>
      <c r="F3018" s="626"/>
      <c r="H3018" s="626"/>
      <c r="I3018" s="626"/>
      <c r="J3018" s="626"/>
      <c r="K3018" s="627"/>
      <c r="L3018" s="677"/>
      <c r="M3018" s="626"/>
      <c r="N3018" s="626"/>
      <c r="O3018" s="626"/>
      <c r="P3018" s="626"/>
      <c r="Q3018" s="626"/>
      <c r="R3018" s="626"/>
      <c r="S3018" s="626"/>
      <c r="T3018" s="626"/>
      <c r="U3018" s="626"/>
      <c r="V3018" s="626"/>
      <c r="W3018" s="626"/>
      <c r="X3018" s="626"/>
      <c r="Y3018" s="626"/>
      <c r="Z3018" s="626"/>
      <c r="AA3018" s="626"/>
      <c r="AB3018" s="626"/>
      <c r="AC3018" s="626"/>
      <c r="AD3018" s="626"/>
      <c r="AE3018" s="626"/>
      <c r="AF3018" s="626"/>
    </row>
    <row r="3019" spans="1:32" x14ac:dyDescent="0.25">
      <c r="A3019" s="626"/>
      <c r="B3019" s="626"/>
      <c r="F3019" s="626"/>
      <c r="H3019" s="626"/>
      <c r="I3019" s="626"/>
      <c r="J3019" s="626"/>
      <c r="K3019" s="627"/>
      <c r="L3019" s="677"/>
      <c r="M3019" s="626"/>
      <c r="N3019" s="626"/>
      <c r="O3019" s="626"/>
      <c r="P3019" s="626"/>
      <c r="Q3019" s="626"/>
      <c r="R3019" s="626"/>
      <c r="S3019" s="626"/>
      <c r="T3019" s="626"/>
      <c r="U3019" s="626"/>
      <c r="V3019" s="626"/>
      <c r="W3019" s="626"/>
      <c r="X3019" s="626"/>
      <c r="Y3019" s="626"/>
      <c r="Z3019" s="626"/>
      <c r="AA3019" s="626"/>
      <c r="AB3019" s="626"/>
      <c r="AC3019" s="626"/>
      <c r="AD3019" s="626"/>
      <c r="AE3019" s="626"/>
      <c r="AF3019" s="626"/>
    </row>
    <row r="3020" spans="1:32" x14ac:dyDescent="0.25">
      <c r="A3020" s="626"/>
      <c r="B3020" s="626"/>
      <c r="F3020" s="626"/>
      <c r="H3020" s="626"/>
      <c r="I3020" s="626"/>
      <c r="J3020" s="626"/>
      <c r="K3020" s="627"/>
      <c r="L3020" s="677"/>
      <c r="M3020" s="626"/>
      <c r="N3020" s="626"/>
      <c r="O3020" s="626"/>
      <c r="P3020" s="626"/>
      <c r="Q3020" s="626"/>
      <c r="R3020" s="626"/>
      <c r="S3020" s="626"/>
      <c r="T3020" s="626"/>
      <c r="U3020" s="626"/>
      <c r="V3020" s="626"/>
      <c r="W3020" s="626"/>
      <c r="X3020" s="626"/>
      <c r="Y3020" s="626"/>
      <c r="Z3020" s="626"/>
      <c r="AA3020" s="626"/>
      <c r="AB3020" s="626"/>
      <c r="AC3020" s="626"/>
      <c r="AD3020" s="626"/>
      <c r="AE3020" s="626"/>
      <c r="AF3020" s="626"/>
    </row>
    <row r="3021" spans="1:32" x14ac:dyDescent="0.25">
      <c r="A3021" s="626"/>
      <c r="B3021" s="626"/>
      <c r="F3021" s="626"/>
      <c r="H3021" s="626"/>
      <c r="I3021" s="626"/>
      <c r="J3021" s="626"/>
      <c r="K3021" s="627"/>
      <c r="L3021" s="677"/>
      <c r="M3021" s="626"/>
      <c r="N3021" s="626"/>
      <c r="O3021" s="626"/>
      <c r="P3021" s="626"/>
      <c r="Q3021" s="626"/>
      <c r="R3021" s="626"/>
      <c r="S3021" s="626"/>
      <c r="T3021" s="626"/>
      <c r="U3021" s="626"/>
      <c r="V3021" s="626"/>
      <c r="W3021" s="626"/>
      <c r="X3021" s="626"/>
      <c r="Y3021" s="626"/>
      <c r="Z3021" s="626"/>
      <c r="AA3021" s="626"/>
      <c r="AB3021" s="626"/>
      <c r="AC3021" s="626"/>
      <c r="AD3021" s="626"/>
      <c r="AE3021" s="626"/>
      <c r="AF3021" s="626"/>
    </row>
    <row r="3022" spans="1:32" x14ac:dyDescent="0.25">
      <c r="A3022" s="626"/>
      <c r="B3022" s="626"/>
      <c r="F3022" s="626"/>
      <c r="H3022" s="626"/>
      <c r="I3022" s="626"/>
      <c r="J3022" s="626"/>
      <c r="K3022" s="627"/>
      <c r="L3022" s="677"/>
      <c r="M3022" s="626"/>
      <c r="N3022" s="626"/>
      <c r="O3022" s="626"/>
      <c r="P3022" s="626"/>
      <c r="Q3022" s="626"/>
      <c r="R3022" s="626"/>
      <c r="S3022" s="626"/>
      <c r="T3022" s="626"/>
      <c r="U3022" s="626"/>
      <c r="V3022" s="626"/>
      <c r="W3022" s="626"/>
      <c r="X3022" s="626"/>
      <c r="Y3022" s="626"/>
      <c r="Z3022" s="626"/>
      <c r="AA3022" s="626"/>
      <c r="AB3022" s="626"/>
      <c r="AC3022" s="626"/>
      <c r="AD3022" s="626"/>
      <c r="AE3022" s="626"/>
      <c r="AF3022" s="626"/>
    </row>
    <row r="3023" spans="1:32" x14ac:dyDescent="0.25">
      <c r="A3023" s="626"/>
      <c r="B3023" s="626"/>
      <c r="F3023" s="626"/>
      <c r="H3023" s="626"/>
      <c r="I3023" s="626"/>
      <c r="J3023" s="626"/>
      <c r="K3023" s="627"/>
      <c r="L3023" s="677"/>
      <c r="M3023" s="626"/>
      <c r="N3023" s="626"/>
      <c r="O3023" s="626"/>
      <c r="P3023" s="626"/>
      <c r="Q3023" s="626"/>
      <c r="R3023" s="626"/>
      <c r="S3023" s="626"/>
      <c r="T3023" s="626"/>
      <c r="U3023" s="626"/>
      <c r="V3023" s="626"/>
      <c r="W3023" s="626"/>
      <c r="X3023" s="626"/>
      <c r="Y3023" s="626"/>
      <c r="Z3023" s="626"/>
      <c r="AA3023" s="626"/>
      <c r="AB3023" s="626"/>
      <c r="AC3023" s="626"/>
      <c r="AD3023" s="626"/>
      <c r="AE3023" s="626"/>
      <c r="AF3023" s="626"/>
    </row>
    <row r="3024" spans="1:32" x14ac:dyDescent="0.25">
      <c r="A3024" s="626"/>
      <c r="B3024" s="626"/>
      <c r="F3024" s="626"/>
      <c r="H3024" s="626"/>
      <c r="I3024" s="626"/>
      <c r="J3024" s="626"/>
      <c r="K3024" s="627"/>
      <c r="L3024" s="677"/>
      <c r="M3024" s="626"/>
      <c r="N3024" s="626"/>
      <c r="O3024" s="626"/>
      <c r="P3024" s="626"/>
      <c r="Q3024" s="626"/>
      <c r="R3024" s="626"/>
      <c r="S3024" s="626"/>
      <c r="T3024" s="626"/>
      <c r="U3024" s="626"/>
      <c r="V3024" s="626"/>
      <c r="W3024" s="626"/>
      <c r="X3024" s="626"/>
      <c r="Y3024" s="626"/>
      <c r="Z3024" s="626"/>
      <c r="AA3024" s="626"/>
      <c r="AB3024" s="626"/>
      <c r="AC3024" s="626"/>
      <c r="AD3024" s="626"/>
      <c r="AE3024" s="626"/>
      <c r="AF3024" s="626"/>
    </row>
    <row r="3025" spans="1:32" x14ac:dyDescent="0.25">
      <c r="A3025" s="626"/>
      <c r="B3025" s="626"/>
      <c r="F3025" s="626"/>
      <c r="H3025" s="626"/>
      <c r="I3025" s="626"/>
      <c r="J3025" s="626"/>
      <c r="K3025" s="627"/>
      <c r="L3025" s="677"/>
      <c r="M3025" s="626"/>
      <c r="N3025" s="626"/>
      <c r="O3025" s="626"/>
      <c r="P3025" s="626"/>
      <c r="Q3025" s="626"/>
      <c r="R3025" s="626"/>
      <c r="S3025" s="626"/>
      <c r="T3025" s="626"/>
      <c r="U3025" s="626"/>
      <c r="V3025" s="626"/>
      <c r="W3025" s="626"/>
      <c r="X3025" s="626"/>
      <c r="Y3025" s="626"/>
      <c r="Z3025" s="626"/>
      <c r="AA3025" s="626"/>
      <c r="AB3025" s="626"/>
      <c r="AC3025" s="626"/>
      <c r="AD3025" s="626"/>
      <c r="AE3025" s="626"/>
      <c r="AF3025" s="626"/>
    </row>
    <row r="3026" spans="1:32" x14ac:dyDescent="0.25">
      <c r="A3026" s="626"/>
      <c r="B3026" s="626"/>
      <c r="F3026" s="626"/>
      <c r="H3026" s="626"/>
      <c r="I3026" s="626"/>
      <c r="J3026" s="626"/>
      <c r="K3026" s="627"/>
      <c r="L3026" s="677"/>
      <c r="M3026" s="626"/>
      <c r="N3026" s="626"/>
      <c r="O3026" s="626"/>
      <c r="P3026" s="626"/>
      <c r="Q3026" s="626"/>
      <c r="R3026" s="626"/>
      <c r="S3026" s="626"/>
      <c r="T3026" s="626"/>
      <c r="U3026" s="626"/>
      <c r="V3026" s="626"/>
      <c r="W3026" s="626"/>
      <c r="X3026" s="626"/>
      <c r="Y3026" s="626"/>
      <c r="Z3026" s="626"/>
      <c r="AA3026" s="626"/>
      <c r="AB3026" s="626"/>
      <c r="AC3026" s="626"/>
      <c r="AD3026" s="626"/>
      <c r="AE3026" s="626"/>
      <c r="AF3026" s="626"/>
    </row>
    <row r="3027" spans="1:32" x14ac:dyDescent="0.25">
      <c r="A3027" s="626"/>
      <c r="B3027" s="626"/>
      <c r="F3027" s="626"/>
      <c r="H3027" s="626"/>
      <c r="I3027" s="626"/>
      <c r="J3027" s="626"/>
      <c r="K3027" s="627"/>
      <c r="L3027" s="677"/>
      <c r="M3027" s="626"/>
      <c r="N3027" s="626"/>
      <c r="O3027" s="626"/>
      <c r="P3027" s="626"/>
      <c r="Q3027" s="626"/>
      <c r="R3027" s="626"/>
      <c r="S3027" s="626"/>
      <c r="T3027" s="626"/>
      <c r="U3027" s="626"/>
      <c r="V3027" s="626"/>
      <c r="W3027" s="626"/>
      <c r="X3027" s="626"/>
      <c r="Y3027" s="626"/>
      <c r="Z3027" s="626"/>
      <c r="AA3027" s="626"/>
      <c r="AB3027" s="626"/>
      <c r="AC3027" s="626"/>
      <c r="AD3027" s="626"/>
      <c r="AE3027" s="626"/>
      <c r="AF3027" s="626"/>
    </row>
    <row r="3028" spans="1:32" x14ac:dyDescent="0.25">
      <c r="A3028" s="626"/>
      <c r="B3028" s="626"/>
      <c r="F3028" s="626"/>
      <c r="H3028" s="626"/>
      <c r="I3028" s="626"/>
      <c r="J3028" s="626"/>
      <c r="K3028" s="627"/>
      <c r="L3028" s="677"/>
      <c r="M3028" s="626"/>
      <c r="N3028" s="626"/>
      <c r="O3028" s="626"/>
      <c r="P3028" s="626"/>
      <c r="Q3028" s="626"/>
      <c r="R3028" s="626"/>
      <c r="S3028" s="626"/>
      <c r="T3028" s="626"/>
      <c r="U3028" s="626"/>
      <c r="V3028" s="626"/>
      <c r="W3028" s="626"/>
      <c r="X3028" s="626"/>
      <c r="Y3028" s="626"/>
      <c r="Z3028" s="626"/>
      <c r="AA3028" s="626"/>
      <c r="AB3028" s="626"/>
      <c r="AC3028" s="626"/>
      <c r="AD3028" s="626"/>
      <c r="AE3028" s="626"/>
      <c r="AF3028" s="626"/>
    </row>
    <row r="3029" spans="1:32" x14ac:dyDescent="0.25">
      <c r="A3029" s="626"/>
      <c r="B3029" s="626"/>
      <c r="F3029" s="626"/>
      <c r="H3029" s="626"/>
      <c r="I3029" s="626"/>
      <c r="J3029" s="626"/>
      <c r="K3029" s="627"/>
      <c r="L3029" s="677"/>
      <c r="M3029" s="626"/>
      <c r="N3029" s="626"/>
      <c r="O3029" s="626"/>
      <c r="P3029" s="626"/>
      <c r="Q3029" s="626"/>
      <c r="R3029" s="626"/>
      <c r="S3029" s="626"/>
      <c r="T3029" s="626"/>
      <c r="U3029" s="626"/>
      <c r="V3029" s="626"/>
      <c r="W3029" s="626"/>
      <c r="X3029" s="626"/>
      <c r="Y3029" s="626"/>
      <c r="Z3029" s="626"/>
      <c r="AA3029" s="626"/>
      <c r="AB3029" s="626"/>
      <c r="AC3029" s="626"/>
      <c r="AD3029" s="626"/>
      <c r="AE3029" s="626"/>
      <c r="AF3029" s="626"/>
    </row>
    <row r="3030" spans="1:32" x14ac:dyDescent="0.25">
      <c r="A3030" s="626"/>
      <c r="B3030" s="626"/>
      <c r="F3030" s="626"/>
      <c r="H3030" s="626"/>
      <c r="I3030" s="626"/>
      <c r="J3030" s="626"/>
      <c r="K3030" s="627"/>
      <c r="L3030" s="677"/>
      <c r="M3030" s="626"/>
      <c r="N3030" s="626"/>
      <c r="O3030" s="626"/>
      <c r="P3030" s="626"/>
      <c r="Q3030" s="626"/>
      <c r="R3030" s="626"/>
      <c r="S3030" s="626"/>
      <c r="T3030" s="626"/>
      <c r="U3030" s="626"/>
      <c r="V3030" s="626"/>
      <c r="W3030" s="626"/>
      <c r="X3030" s="626"/>
      <c r="Y3030" s="626"/>
      <c r="Z3030" s="626"/>
      <c r="AA3030" s="626"/>
      <c r="AB3030" s="626"/>
      <c r="AC3030" s="626"/>
      <c r="AD3030" s="626"/>
      <c r="AE3030" s="626"/>
      <c r="AF3030" s="626"/>
    </row>
    <row r="3031" spans="1:32" x14ac:dyDescent="0.25">
      <c r="A3031" s="626"/>
      <c r="B3031" s="626"/>
      <c r="F3031" s="626"/>
      <c r="H3031" s="626"/>
      <c r="I3031" s="626"/>
      <c r="J3031" s="626"/>
      <c r="K3031" s="627"/>
      <c r="L3031" s="677"/>
      <c r="M3031" s="626"/>
      <c r="N3031" s="626"/>
      <c r="O3031" s="626"/>
      <c r="P3031" s="626"/>
      <c r="Q3031" s="626"/>
      <c r="R3031" s="626"/>
      <c r="S3031" s="626"/>
      <c r="T3031" s="626"/>
      <c r="U3031" s="626"/>
      <c r="V3031" s="626"/>
      <c r="W3031" s="626"/>
      <c r="X3031" s="626"/>
      <c r="Y3031" s="626"/>
      <c r="Z3031" s="626"/>
      <c r="AA3031" s="626"/>
      <c r="AB3031" s="626"/>
      <c r="AC3031" s="626"/>
      <c r="AD3031" s="626"/>
      <c r="AE3031" s="626"/>
      <c r="AF3031" s="626"/>
    </row>
    <row r="3032" spans="1:32" x14ac:dyDescent="0.25">
      <c r="A3032" s="626"/>
      <c r="B3032" s="626"/>
      <c r="F3032" s="626"/>
      <c r="H3032" s="626"/>
      <c r="I3032" s="626"/>
      <c r="J3032" s="626"/>
      <c r="K3032" s="627"/>
      <c r="L3032" s="677"/>
      <c r="M3032" s="626"/>
      <c r="N3032" s="626"/>
      <c r="O3032" s="626"/>
      <c r="P3032" s="626"/>
      <c r="Q3032" s="626"/>
      <c r="R3032" s="626"/>
      <c r="S3032" s="626"/>
      <c r="T3032" s="626"/>
      <c r="U3032" s="626"/>
      <c r="V3032" s="626"/>
      <c r="W3032" s="626"/>
      <c r="X3032" s="626"/>
      <c r="Y3032" s="626"/>
      <c r="Z3032" s="626"/>
      <c r="AA3032" s="626"/>
      <c r="AB3032" s="626"/>
      <c r="AC3032" s="626"/>
      <c r="AD3032" s="626"/>
      <c r="AE3032" s="626"/>
      <c r="AF3032" s="626"/>
    </row>
    <row r="3033" spans="1:32" x14ac:dyDescent="0.25">
      <c r="A3033" s="626"/>
      <c r="B3033" s="626"/>
      <c r="F3033" s="626"/>
      <c r="H3033" s="626"/>
      <c r="I3033" s="626"/>
      <c r="J3033" s="626"/>
      <c r="K3033" s="627"/>
      <c r="L3033" s="677"/>
      <c r="M3033" s="626"/>
      <c r="N3033" s="626"/>
      <c r="O3033" s="626"/>
      <c r="P3033" s="626"/>
      <c r="Q3033" s="626"/>
      <c r="R3033" s="626"/>
      <c r="S3033" s="626"/>
      <c r="T3033" s="626"/>
      <c r="U3033" s="626"/>
      <c r="V3033" s="626"/>
      <c r="W3033" s="626"/>
      <c r="X3033" s="626"/>
      <c r="Y3033" s="626"/>
      <c r="Z3033" s="626"/>
      <c r="AA3033" s="626"/>
      <c r="AB3033" s="626"/>
      <c r="AC3033" s="626"/>
      <c r="AD3033" s="626"/>
      <c r="AE3033" s="626"/>
      <c r="AF3033" s="626"/>
    </row>
    <row r="3034" spans="1:32" x14ac:dyDescent="0.25">
      <c r="A3034" s="626"/>
      <c r="B3034" s="626"/>
      <c r="F3034" s="626"/>
      <c r="H3034" s="626"/>
      <c r="I3034" s="626"/>
      <c r="J3034" s="626"/>
      <c r="K3034" s="627"/>
      <c r="L3034" s="677"/>
      <c r="M3034" s="626"/>
      <c r="N3034" s="626"/>
      <c r="O3034" s="626"/>
      <c r="P3034" s="626"/>
      <c r="Q3034" s="626"/>
      <c r="R3034" s="626"/>
      <c r="S3034" s="626"/>
      <c r="T3034" s="626"/>
      <c r="U3034" s="626"/>
      <c r="V3034" s="626"/>
      <c r="W3034" s="626"/>
      <c r="X3034" s="626"/>
      <c r="Y3034" s="626"/>
      <c r="Z3034" s="626"/>
      <c r="AA3034" s="626"/>
      <c r="AB3034" s="626"/>
      <c r="AC3034" s="626"/>
      <c r="AD3034" s="626"/>
      <c r="AE3034" s="626"/>
      <c r="AF3034" s="626"/>
    </row>
    <row r="3035" spans="1:32" x14ac:dyDescent="0.25">
      <c r="A3035" s="626"/>
      <c r="B3035" s="626"/>
      <c r="F3035" s="626"/>
      <c r="H3035" s="626"/>
      <c r="I3035" s="626"/>
      <c r="J3035" s="626"/>
      <c r="K3035" s="627"/>
      <c r="L3035" s="677"/>
      <c r="M3035" s="626"/>
      <c r="N3035" s="626"/>
      <c r="O3035" s="626"/>
      <c r="P3035" s="626"/>
      <c r="Q3035" s="626"/>
      <c r="R3035" s="626"/>
      <c r="S3035" s="626"/>
      <c r="T3035" s="626"/>
      <c r="U3035" s="626"/>
      <c r="V3035" s="626"/>
      <c r="W3035" s="626"/>
      <c r="X3035" s="626"/>
      <c r="Y3035" s="626"/>
      <c r="Z3035" s="626"/>
      <c r="AA3035" s="626"/>
      <c r="AB3035" s="626"/>
      <c r="AC3035" s="626"/>
      <c r="AD3035" s="626"/>
      <c r="AE3035" s="626"/>
      <c r="AF3035" s="626"/>
    </row>
    <row r="3036" spans="1:32" x14ac:dyDescent="0.25">
      <c r="A3036" s="626"/>
      <c r="B3036" s="626"/>
      <c r="F3036" s="626"/>
      <c r="H3036" s="626"/>
      <c r="I3036" s="626"/>
      <c r="J3036" s="626"/>
      <c r="K3036" s="627"/>
      <c r="L3036" s="677"/>
      <c r="M3036" s="626"/>
      <c r="N3036" s="626"/>
      <c r="O3036" s="626"/>
      <c r="P3036" s="626"/>
      <c r="Q3036" s="626"/>
      <c r="R3036" s="626"/>
      <c r="S3036" s="626"/>
      <c r="T3036" s="626"/>
      <c r="U3036" s="626"/>
      <c r="V3036" s="626"/>
      <c r="W3036" s="626"/>
      <c r="X3036" s="626"/>
      <c r="Y3036" s="626"/>
      <c r="Z3036" s="626"/>
      <c r="AA3036" s="626"/>
      <c r="AB3036" s="626"/>
      <c r="AC3036" s="626"/>
      <c r="AD3036" s="626"/>
      <c r="AE3036" s="626"/>
      <c r="AF3036" s="626"/>
    </row>
    <row r="3037" spans="1:32" x14ac:dyDescent="0.25">
      <c r="A3037" s="626"/>
      <c r="B3037" s="626"/>
      <c r="F3037" s="626"/>
      <c r="H3037" s="626"/>
      <c r="I3037" s="626"/>
      <c r="J3037" s="626"/>
      <c r="K3037" s="627"/>
      <c r="L3037" s="677"/>
      <c r="M3037" s="626"/>
      <c r="N3037" s="626"/>
      <c r="O3037" s="626"/>
      <c r="P3037" s="626"/>
      <c r="Q3037" s="626"/>
      <c r="R3037" s="626"/>
      <c r="S3037" s="626"/>
      <c r="T3037" s="626"/>
      <c r="U3037" s="626"/>
      <c r="V3037" s="626"/>
      <c r="W3037" s="626"/>
      <c r="X3037" s="626"/>
      <c r="Y3037" s="626"/>
      <c r="Z3037" s="626"/>
      <c r="AA3037" s="626"/>
      <c r="AB3037" s="626"/>
      <c r="AC3037" s="626"/>
      <c r="AD3037" s="626"/>
      <c r="AE3037" s="626"/>
      <c r="AF3037" s="626"/>
    </row>
    <row r="3038" spans="1:32" x14ac:dyDescent="0.25">
      <c r="A3038" s="626"/>
      <c r="B3038" s="626"/>
      <c r="F3038" s="626"/>
      <c r="H3038" s="626"/>
      <c r="I3038" s="626"/>
      <c r="J3038" s="626"/>
      <c r="K3038" s="627"/>
      <c r="L3038" s="677"/>
      <c r="M3038" s="626"/>
      <c r="N3038" s="626"/>
      <c r="O3038" s="626"/>
      <c r="P3038" s="626"/>
      <c r="Q3038" s="626"/>
      <c r="R3038" s="626"/>
      <c r="S3038" s="626"/>
      <c r="T3038" s="626"/>
      <c r="U3038" s="626"/>
      <c r="V3038" s="626"/>
      <c r="W3038" s="626"/>
      <c r="X3038" s="626"/>
      <c r="Y3038" s="626"/>
      <c r="Z3038" s="626"/>
      <c r="AA3038" s="626"/>
      <c r="AB3038" s="626"/>
      <c r="AC3038" s="626"/>
      <c r="AD3038" s="626"/>
      <c r="AE3038" s="626"/>
      <c r="AF3038" s="626"/>
    </row>
    <row r="3039" spans="1:32" x14ac:dyDescent="0.25">
      <c r="A3039" s="626"/>
      <c r="B3039" s="626"/>
      <c r="F3039" s="626"/>
      <c r="H3039" s="626"/>
      <c r="I3039" s="626"/>
      <c r="J3039" s="626"/>
      <c r="K3039" s="627"/>
      <c r="L3039" s="677"/>
      <c r="M3039" s="626"/>
      <c r="N3039" s="626"/>
      <c r="O3039" s="626"/>
      <c r="P3039" s="626"/>
      <c r="Q3039" s="626"/>
      <c r="R3039" s="626"/>
      <c r="S3039" s="626"/>
      <c r="T3039" s="626"/>
      <c r="U3039" s="626"/>
      <c r="V3039" s="626"/>
      <c r="W3039" s="626"/>
      <c r="X3039" s="626"/>
      <c r="Y3039" s="626"/>
      <c r="Z3039" s="626"/>
      <c r="AA3039" s="626"/>
      <c r="AB3039" s="626"/>
      <c r="AC3039" s="626"/>
      <c r="AD3039" s="626"/>
      <c r="AE3039" s="626"/>
      <c r="AF3039" s="626"/>
    </row>
    <row r="3040" spans="1:32" x14ac:dyDescent="0.25">
      <c r="A3040" s="626"/>
      <c r="B3040" s="626"/>
      <c r="F3040" s="626"/>
      <c r="H3040" s="626"/>
      <c r="I3040" s="626"/>
      <c r="J3040" s="626"/>
      <c r="K3040" s="627"/>
      <c r="L3040" s="677"/>
      <c r="M3040" s="626"/>
      <c r="N3040" s="626"/>
      <c r="O3040" s="626"/>
      <c r="P3040" s="626"/>
      <c r="Q3040" s="626"/>
      <c r="R3040" s="626"/>
      <c r="S3040" s="626"/>
      <c r="T3040" s="626"/>
      <c r="U3040" s="626"/>
      <c r="V3040" s="626"/>
      <c r="W3040" s="626"/>
      <c r="X3040" s="626"/>
      <c r="Y3040" s="626"/>
      <c r="Z3040" s="626"/>
      <c r="AA3040" s="626"/>
      <c r="AB3040" s="626"/>
      <c r="AC3040" s="626"/>
      <c r="AD3040" s="626"/>
      <c r="AE3040" s="626"/>
      <c r="AF3040" s="626"/>
    </row>
    <row r="3041" spans="1:32" x14ac:dyDescent="0.25">
      <c r="A3041" s="626"/>
      <c r="B3041" s="626"/>
      <c r="F3041" s="626"/>
      <c r="H3041" s="626"/>
      <c r="I3041" s="626"/>
      <c r="J3041" s="626"/>
      <c r="K3041" s="627"/>
      <c r="L3041" s="677"/>
      <c r="M3041" s="626"/>
      <c r="N3041" s="626"/>
      <c r="O3041" s="626"/>
      <c r="P3041" s="626"/>
      <c r="Q3041" s="626"/>
      <c r="R3041" s="626"/>
      <c r="S3041" s="626"/>
      <c r="T3041" s="626"/>
      <c r="U3041" s="626"/>
      <c r="V3041" s="626"/>
      <c r="W3041" s="626"/>
      <c r="X3041" s="626"/>
      <c r="Y3041" s="626"/>
      <c r="Z3041" s="626"/>
      <c r="AA3041" s="626"/>
      <c r="AB3041" s="626"/>
      <c r="AC3041" s="626"/>
      <c r="AD3041" s="626"/>
      <c r="AE3041" s="626"/>
      <c r="AF3041" s="626"/>
    </row>
    <row r="3042" spans="1:32" x14ac:dyDescent="0.25">
      <c r="A3042" s="626"/>
      <c r="B3042" s="626"/>
      <c r="F3042" s="626"/>
      <c r="H3042" s="626"/>
      <c r="I3042" s="626"/>
      <c r="J3042" s="626"/>
      <c r="K3042" s="627"/>
      <c r="L3042" s="677"/>
      <c r="M3042" s="626"/>
      <c r="N3042" s="626"/>
      <c r="O3042" s="626"/>
      <c r="P3042" s="626"/>
      <c r="Q3042" s="626"/>
      <c r="R3042" s="626"/>
      <c r="S3042" s="626"/>
      <c r="T3042" s="626"/>
      <c r="U3042" s="626"/>
      <c r="V3042" s="626"/>
      <c r="W3042" s="626"/>
      <c r="X3042" s="626"/>
      <c r="Y3042" s="626"/>
      <c r="Z3042" s="626"/>
      <c r="AA3042" s="626"/>
      <c r="AB3042" s="626"/>
      <c r="AC3042" s="626"/>
      <c r="AD3042" s="626"/>
      <c r="AE3042" s="626"/>
      <c r="AF3042" s="626"/>
    </row>
    <row r="3043" spans="1:32" x14ac:dyDescent="0.25">
      <c r="A3043" s="626"/>
      <c r="B3043" s="626"/>
      <c r="F3043" s="626"/>
      <c r="H3043" s="626"/>
      <c r="I3043" s="626"/>
      <c r="J3043" s="626"/>
      <c r="K3043" s="627"/>
      <c r="L3043" s="677"/>
      <c r="M3043" s="626"/>
      <c r="N3043" s="626"/>
      <c r="O3043" s="626"/>
      <c r="P3043" s="626"/>
      <c r="Q3043" s="626"/>
      <c r="R3043" s="626"/>
      <c r="S3043" s="626"/>
      <c r="T3043" s="626"/>
      <c r="U3043" s="626"/>
      <c r="V3043" s="626"/>
      <c r="W3043" s="626"/>
      <c r="X3043" s="626"/>
      <c r="Y3043" s="626"/>
      <c r="Z3043" s="626"/>
      <c r="AA3043" s="626"/>
      <c r="AB3043" s="626"/>
      <c r="AC3043" s="626"/>
      <c r="AD3043" s="626"/>
      <c r="AE3043" s="626"/>
      <c r="AF3043" s="626"/>
    </row>
    <row r="3044" spans="1:32" x14ac:dyDescent="0.25">
      <c r="A3044" s="626"/>
      <c r="B3044" s="626"/>
      <c r="F3044" s="626"/>
      <c r="H3044" s="626"/>
      <c r="I3044" s="626"/>
      <c r="J3044" s="626"/>
      <c r="K3044" s="627"/>
      <c r="L3044" s="677"/>
      <c r="M3044" s="626"/>
      <c r="N3044" s="626"/>
      <c r="O3044" s="626"/>
      <c r="P3044" s="626"/>
      <c r="Q3044" s="626"/>
      <c r="R3044" s="626"/>
      <c r="S3044" s="626"/>
      <c r="T3044" s="626"/>
      <c r="U3044" s="626"/>
      <c r="V3044" s="626"/>
      <c r="W3044" s="626"/>
      <c r="X3044" s="626"/>
      <c r="Y3044" s="626"/>
      <c r="Z3044" s="626"/>
      <c r="AA3044" s="626"/>
      <c r="AB3044" s="626"/>
      <c r="AC3044" s="626"/>
      <c r="AD3044" s="626"/>
      <c r="AE3044" s="626"/>
      <c r="AF3044" s="626"/>
    </row>
    <row r="3045" spans="1:32" x14ac:dyDescent="0.25">
      <c r="A3045" s="626"/>
      <c r="B3045" s="626"/>
      <c r="F3045" s="626"/>
      <c r="H3045" s="626"/>
      <c r="I3045" s="626"/>
      <c r="J3045" s="626"/>
      <c r="K3045" s="627"/>
      <c r="L3045" s="677"/>
      <c r="M3045" s="626"/>
      <c r="N3045" s="626"/>
      <c r="O3045" s="626"/>
      <c r="P3045" s="626"/>
      <c r="Q3045" s="626"/>
      <c r="R3045" s="626"/>
      <c r="S3045" s="626"/>
      <c r="T3045" s="626"/>
      <c r="U3045" s="626"/>
      <c r="V3045" s="626"/>
      <c r="W3045" s="626"/>
      <c r="X3045" s="626"/>
      <c r="Y3045" s="626"/>
      <c r="Z3045" s="626"/>
      <c r="AA3045" s="626"/>
      <c r="AB3045" s="626"/>
      <c r="AC3045" s="626"/>
      <c r="AD3045" s="626"/>
      <c r="AE3045" s="626"/>
      <c r="AF3045" s="626"/>
    </row>
    <row r="3046" spans="1:32" x14ac:dyDescent="0.25">
      <c r="A3046" s="626"/>
      <c r="B3046" s="626"/>
      <c r="F3046" s="626"/>
      <c r="H3046" s="626"/>
      <c r="I3046" s="626"/>
      <c r="J3046" s="626"/>
      <c r="K3046" s="627"/>
      <c r="L3046" s="677"/>
      <c r="M3046" s="626"/>
      <c r="N3046" s="626"/>
      <c r="O3046" s="626"/>
      <c r="P3046" s="626"/>
      <c r="Q3046" s="626"/>
      <c r="R3046" s="626"/>
      <c r="S3046" s="626"/>
      <c r="T3046" s="626"/>
      <c r="U3046" s="626"/>
      <c r="V3046" s="626"/>
      <c r="W3046" s="626"/>
      <c r="X3046" s="626"/>
      <c r="Y3046" s="626"/>
      <c r="Z3046" s="626"/>
      <c r="AA3046" s="626"/>
      <c r="AB3046" s="626"/>
      <c r="AC3046" s="626"/>
      <c r="AD3046" s="626"/>
      <c r="AE3046" s="626"/>
      <c r="AF3046" s="626"/>
    </row>
    <row r="3047" spans="1:32" x14ac:dyDescent="0.25">
      <c r="A3047" s="626"/>
      <c r="B3047" s="626"/>
      <c r="F3047" s="626"/>
      <c r="H3047" s="626"/>
      <c r="I3047" s="626"/>
      <c r="J3047" s="626"/>
      <c r="K3047" s="627"/>
      <c r="L3047" s="677"/>
      <c r="M3047" s="626"/>
      <c r="N3047" s="626"/>
      <c r="O3047" s="626"/>
      <c r="P3047" s="626"/>
      <c r="Q3047" s="626"/>
      <c r="R3047" s="626"/>
      <c r="S3047" s="626"/>
      <c r="T3047" s="626"/>
      <c r="U3047" s="626"/>
      <c r="V3047" s="626"/>
      <c r="W3047" s="626"/>
      <c r="X3047" s="626"/>
      <c r="Y3047" s="626"/>
      <c r="Z3047" s="626"/>
      <c r="AA3047" s="626"/>
      <c r="AB3047" s="626"/>
      <c r="AC3047" s="626"/>
      <c r="AD3047" s="626"/>
      <c r="AE3047" s="626"/>
      <c r="AF3047" s="626"/>
    </row>
    <row r="3048" spans="1:32" x14ac:dyDescent="0.25">
      <c r="A3048" s="626"/>
      <c r="B3048" s="626"/>
      <c r="F3048" s="626"/>
      <c r="H3048" s="626"/>
      <c r="I3048" s="626"/>
      <c r="J3048" s="626"/>
      <c r="K3048" s="627"/>
      <c r="L3048" s="677"/>
      <c r="M3048" s="626"/>
      <c r="N3048" s="626"/>
      <c r="O3048" s="626"/>
      <c r="P3048" s="626"/>
      <c r="Q3048" s="626"/>
      <c r="R3048" s="626"/>
      <c r="S3048" s="626"/>
      <c r="T3048" s="626"/>
      <c r="U3048" s="626"/>
      <c r="V3048" s="626"/>
      <c r="W3048" s="626"/>
      <c r="X3048" s="626"/>
      <c r="Y3048" s="626"/>
      <c r="Z3048" s="626"/>
      <c r="AA3048" s="626"/>
      <c r="AB3048" s="626"/>
      <c r="AC3048" s="626"/>
      <c r="AD3048" s="626"/>
      <c r="AE3048" s="626"/>
      <c r="AF3048" s="626"/>
    </row>
    <row r="3049" spans="1:32" x14ac:dyDescent="0.25">
      <c r="A3049" s="626"/>
      <c r="B3049" s="626"/>
      <c r="F3049" s="626"/>
      <c r="H3049" s="626"/>
      <c r="I3049" s="626"/>
      <c r="J3049" s="626"/>
      <c r="K3049" s="627"/>
      <c r="L3049" s="677"/>
      <c r="M3049" s="626"/>
      <c r="N3049" s="626"/>
      <c r="O3049" s="626"/>
      <c r="P3049" s="626"/>
      <c r="Q3049" s="626"/>
      <c r="R3049" s="626"/>
      <c r="S3049" s="626"/>
      <c r="T3049" s="626"/>
      <c r="U3049" s="626"/>
      <c r="V3049" s="626"/>
      <c r="W3049" s="626"/>
      <c r="X3049" s="626"/>
      <c r="Y3049" s="626"/>
      <c r="Z3049" s="626"/>
      <c r="AA3049" s="626"/>
      <c r="AB3049" s="626"/>
      <c r="AC3049" s="626"/>
      <c r="AD3049" s="626"/>
      <c r="AE3049" s="626"/>
      <c r="AF3049" s="626"/>
    </row>
    <row r="3050" spans="1:32" x14ac:dyDescent="0.25">
      <c r="A3050" s="626"/>
      <c r="B3050" s="626"/>
      <c r="F3050" s="626"/>
      <c r="H3050" s="626"/>
      <c r="I3050" s="626"/>
      <c r="J3050" s="626"/>
      <c r="K3050" s="627"/>
      <c r="L3050" s="677"/>
      <c r="M3050" s="626"/>
      <c r="N3050" s="626"/>
      <c r="O3050" s="626"/>
      <c r="P3050" s="626"/>
      <c r="Q3050" s="626"/>
      <c r="R3050" s="626"/>
      <c r="S3050" s="626"/>
      <c r="T3050" s="626"/>
      <c r="U3050" s="626"/>
      <c r="V3050" s="626"/>
      <c r="W3050" s="626"/>
      <c r="X3050" s="626"/>
      <c r="Y3050" s="626"/>
      <c r="Z3050" s="626"/>
      <c r="AA3050" s="626"/>
      <c r="AB3050" s="626"/>
      <c r="AC3050" s="626"/>
      <c r="AD3050" s="626"/>
      <c r="AE3050" s="626"/>
      <c r="AF3050" s="626"/>
    </row>
    <row r="3051" spans="1:32" x14ac:dyDescent="0.25">
      <c r="A3051" s="626"/>
      <c r="B3051" s="626"/>
      <c r="F3051" s="626"/>
      <c r="H3051" s="626"/>
      <c r="I3051" s="626"/>
      <c r="J3051" s="626"/>
      <c r="K3051" s="627"/>
      <c r="L3051" s="677"/>
      <c r="M3051" s="626"/>
      <c r="N3051" s="626"/>
      <c r="O3051" s="626"/>
      <c r="P3051" s="626"/>
      <c r="Q3051" s="626"/>
      <c r="R3051" s="626"/>
      <c r="S3051" s="626"/>
      <c r="T3051" s="626"/>
      <c r="U3051" s="626"/>
      <c r="V3051" s="626"/>
      <c r="W3051" s="626"/>
      <c r="X3051" s="626"/>
      <c r="Y3051" s="626"/>
      <c r="Z3051" s="626"/>
      <c r="AA3051" s="626"/>
      <c r="AB3051" s="626"/>
      <c r="AC3051" s="626"/>
      <c r="AD3051" s="626"/>
      <c r="AE3051" s="626"/>
      <c r="AF3051" s="626"/>
    </row>
    <row r="3052" spans="1:32" x14ac:dyDescent="0.25">
      <c r="A3052" s="626"/>
      <c r="B3052" s="626"/>
      <c r="F3052" s="626"/>
      <c r="H3052" s="626"/>
      <c r="I3052" s="626"/>
      <c r="J3052" s="626"/>
      <c r="K3052" s="627"/>
      <c r="L3052" s="677"/>
      <c r="M3052" s="626"/>
      <c r="N3052" s="626"/>
      <c r="O3052" s="626"/>
      <c r="P3052" s="626"/>
      <c r="Q3052" s="626"/>
      <c r="R3052" s="626"/>
      <c r="S3052" s="626"/>
      <c r="T3052" s="626"/>
      <c r="U3052" s="626"/>
      <c r="V3052" s="626"/>
      <c r="W3052" s="626"/>
      <c r="X3052" s="626"/>
      <c r="Y3052" s="626"/>
      <c r="Z3052" s="626"/>
      <c r="AA3052" s="626"/>
      <c r="AB3052" s="626"/>
      <c r="AC3052" s="626"/>
      <c r="AD3052" s="626"/>
      <c r="AE3052" s="626"/>
      <c r="AF3052" s="626"/>
    </row>
    <row r="3053" spans="1:32" x14ac:dyDescent="0.25">
      <c r="A3053" s="626"/>
      <c r="B3053" s="626"/>
      <c r="F3053" s="626"/>
      <c r="H3053" s="626"/>
      <c r="I3053" s="626"/>
      <c r="J3053" s="626"/>
      <c r="K3053" s="627"/>
      <c r="L3053" s="677"/>
      <c r="M3053" s="626"/>
      <c r="N3053" s="626"/>
      <c r="O3053" s="626"/>
      <c r="P3053" s="626"/>
      <c r="Q3053" s="626"/>
      <c r="R3053" s="626"/>
      <c r="S3053" s="626"/>
      <c r="T3053" s="626"/>
      <c r="U3053" s="626"/>
      <c r="V3053" s="626"/>
      <c r="W3053" s="626"/>
      <c r="X3053" s="626"/>
      <c r="Y3053" s="626"/>
      <c r="Z3053" s="626"/>
      <c r="AA3053" s="626"/>
      <c r="AB3053" s="626"/>
      <c r="AC3053" s="626"/>
      <c r="AD3053" s="626"/>
      <c r="AE3053" s="626"/>
      <c r="AF3053" s="626"/>
    </row>
    <row r="3054" spans="1:32" x14ac:dyDescent="0.25">
      <c r="A3054" s="626"/>
      <c r="B3054" s="626"/>
      <c r="F3054" s="626"/>
      <c r="H3054" s="626"/>
      <c r="I3054" s="626"/>
      <c r="J3054" s="626"/>
      <c r="K3054" s="627"/>
      <c r="L3054" s="677"/>
      <c r="M3054" s="626"/>
      <c r="N3054" s="626"/>
      <c r="O3054" s="626"/>
      <c r="P3054" s="626"/>
      <c r="Q3054" s="626"/>
      <c r="R3054" s="626"/>
      <c r="S3054" s="626"/>
      <c r="T3054" s="626"/>
      <c r="U3054" s="626"/>
      <c r="V3054" s="626"/>
      <c r="W3054" s="626"/>
      <c r="X3054" s="626"/>
      <c r="Y3054" s="626"/>
      <c r="Z3054" s="626"/>
      <c r="AA3054" s="626"/>
      <c r="AB3054" s="626"/>
      <c r="AC3054" s="626"/>
      <c r="AD3054" s="626"/>
      <c r="AE3054" s="626"/>
      <c r="AF3054" s="626"/>
    </row>
    <row r="3055" spans="1:32" x14ac:dyDescent="0.25">
      <c r="A3055" s="626"/>
      <c r="B3055" s="626"/>
      <c r="F3055" s="626"/>
      <c r="H3055" s="626"/>
      <c r="I3055" s="626"/>
      <c r="J3055" s="626"/>
      <c r="K3055" s="627"/>
      <c r="L3055" s="677"/>
      <c r="M3055" s="626"/>
      <c r="N3055" s="626"/>
      <c r="O3055" s="626"/>
      <c r="P3055" s="626"/>
      <c r="Q3055" s="626"/>
      <c r="R3055" s="626"/>
      <c r="S3055" s="626"/>
      <c r="T3055" s="626"/>
      <c r="U3055" s="626"/>
      <c r="V3055" s="626"/>
      <c r="W3055" s="626"/>
      <c r="X3055" s="626"/>
      <c r="Y3055" s="626"/>
      <c r="Z3055" s="626"/>
      <c r="AA3055" s="626"/>
      <c r="AB3055" s="626"/>
      <c r="AC3055" s="626"/>
      <c r="AD3055" s="626"/>
      <c r="AE3055" s="626"/>
      <c r="AF3055" s="626"/>
    </row>
    <row r="3056" spans="1:32" x14ac:dyDescent="0.25">
      <c r="A3056" s="626"/>
      <c r="B3056" s="626"/>
      <c r="F3056" s="626"/>
      <c r="H3056" s="626"/>
      <c r="I3056" s="626"/>
      <c r="J3056" s="626"/>
      <c r="K3056" s="627"/>
      <c r="L3056" s="677"/>
      <c r="M3056" s="626"/>
      <c r="N3056" s="626"/>
      <c r="O3056" s="626"/>
      <c r="P3056" s="626"/>
      <c r="Q3056" s="626"/>
      <c r="R3056" s="626"/>
      <c r="S3056" s="626"/>
      <c r="T3056" s="626"/>
      <c r="U3056" s="626"/>
      <c r="V3056" s="626"/>
      <c r="W3056" s="626"/>
      <c r="X3056" s="626"/>
      <c r="Y3056" s="626"/>
      <c r="Z3056" s="626"/>
      <c r="AA3056" s="626"/>
      <c r="AB3056" s="626"/>
      <c r="AC3056" s="626"/>
      <c r="AD3056" s="626"/>
      <c r="AE3056" s="626"/>
      <c r="AF3056" s="626"/>
    </row>
    <row r="3057" spans="1:32" x14ac:dyDescent="0.25">
      <c r="A3057" s="626"/>
      <c r="B3057" s="626"/>
      <c r="F3057" s="626"/>
      <c r="H3057" s="626"/>
      <c r="I3057" s="626"/>
      <c r="J3057" s="626"/>
      <c r="K3057" s="627"/>
      <c r="L3057" s="677"/>
      <c r="M3057" s="626"/>
      <c r="N3057" s="626"/>
      <c r="O3057" s="626"/>
      <c r="P3057" s="626"/>
      <c r="Q3057" s="626"/>
      <c r="R3057" s="626"/>
      <c r="S3057" s="626"/>
      <c r="T3057" s="626"/>
      <c r="U3057" s="626"/>
      <c r="V3057" s="626"/>
      <c r="W3057" s="626"/>
      <c r="X3057" s="626"/>
      <c r="Y3057" s="626"/>
      <c r="Z3057" s="626"/>
      <c r="AA3057" s="626"/>
      <c r="AB3057" s="626"/>
      <c r="AC3057" s="626"/>
      <c r="AD3057" s="626"/>
      <c r="AE3057" s="626"/>
      <c r="AF3057" s="626"/>
    </row>
    <row r="3058" spans="1:32" x14ac:dyDescent="0.25">
      <c r="A3058" s="626"/>
      <c r="B3058" s="626"/>
      <c r="F3058" s="626"/>
      <c r="H3058" s="626"/>
      <c r="I3058" s="626"/>
      <c r="J3058" s="626"/>
      <c r="K3058" s="627"/>
      <c r="L3058" s="677"/>
      <c r="M3058" s="626"/>
      <c r="N3058" s="626"/>
      <c r="O3058" s="626"/>
      <c r="P3058" s="626"/>
      <c r="Q3058" s="626"/>
      <c r="R3058" s="626"/>
      <c r="S3058" s="626"/>
      <c r="T3058" s="626"/>
      <c r="U3058" s="626"/>
      <c r="V3058" s="626"/>
      <c r="W3058" s="626"/>
      <c r="X3058" s="626"/>
      <c r="Y3058" s="626"/>
      <c r="Z3058" s="626"/>
      <c r="AA3058" s="626"/>
      <c r="AB3058" s="626"/>
      <c r="AC3058" s="626"/>
      <c r="AD3058" s="626"/>
      <c r="AE3058" s="626"/>
      <c r="AF3058" s="626"/>
    </row>
    <row r="3059" spans="1:32" x14ac:dyDescent="0.25">
      <c r="A3059" s="626"/>
      <c r="B3059" s="626"/>
      <c r="F3059" s="626"/>
      <c r="H3059" s="626"/>
      <c r="I3059" s="626"/>
      <c r="J3059" s="626"/>
      <c r="K3059" s="627"/>
      <c r="L3059" s="677"/>
      <c r="M3059" s="626"/>
      <c r="N3059" s="626"/>
      <c r="O3059" s="626"/>
      <c r="P3059" s="626"/>
      <c r="Q3059" s="626"/>
      <c r="R3059" s="626"/>
      <c r="S3059" s="626"/>
      <c r="T3059" s="626"/>
      <c r="U3059" s="626"/>
      <c r="V3059" s="626"/>
      <c r="W3059" s="626"/>
      <c r="X3059" s="626"/>
      <c r="Y3059" s="626"/>
      <c r="Z3059" s="626"/>
      <c r="AA3059" s="626"/>
      <c r="AB3059" s="626"/>
      <c r="AC3059" s="626"/>
      <c r="AD3059" s="626"/>
      <c r="AE3059" s="626"/>
      <c r="AF3059" s="626"/>
    </row>
    <row r="3060" spans="1:32" x14ac:dyDescent="0.25">
      <c r="A3060" s="626"/>
      <c r="B3060" s="626"/>
      <c r="F3060" s="626"/>
      <c r="H3060" s="626"/>
      <c r="I3060" s="626"/>
      <c r="J3060" s="626"/>
      <c r="K3060" s="627"/>
      <c r="L3060" s="677"/>
      <c r="M3060" s="626"/>
      <c r="N3060" s="626"/>
      <c r="O3060" s="626"/>
      <c r="P3060" s="626"/>
      <c r="Q3060" s="626"/>
      <c r="R3060" s="626"/>
      <c r="S3060" s="626"/>
      <c r="T3060" s="626"/>
      <c r="U3060" s="626"/>
      <c r="V3060" s="626"/>
      <c r="W3060" s="626"/>
      <c r="X3060" s="626"/>
      <c r="Y3060" s="626"/>
      <c r="Z3060" s="626"/>
      <c r="AA3060" s="626"/>
      <c r="AB3060" s="626"/>
      <c r="AC3060" s="626"/>
      <c r="AD3060" s="626"/>
      <c r="AE3060" s="626"/>
      <c r="AF3060" s="626"/>
    </row>
    <row r="3061" spans="1:32" x14ac:dyDescent="0.25">
      <c r="A3061" s="626"/>
      <c r="B3061" s="626"/>
      <c r="F3061" s="626"/>
      <c r="H3061" s="626"/>
      <c r="I3061" s="626"/>
      <c r="J3061" s="626"/>
      <c r="K3061" s="627"/>
      <c r="L3061" s="677"/>
      <c r="M3061" s="626"/>
      <c r="N3061" s="626"/>
      <c r="O3061" s="626"/>
      <c r="P3061" s="626"/>
      <c r="Q3061" s="626"/>
      <c r="R3061" s="626"/>
      <c r="S3061" s="626"/>
      <c r="T3061" s="626"/>
      <c r="U3061" s="626"/>
      <c r="V3061" s="626"/>
      <c r="W3061" s="626"/>
      <c r="X3061" s="626"/>
      <c r="Y3061" s="626"/>
      <c r="Z3061" s="626"/>
      <c r="AA3061" s="626"/>
      <c r="AB3061" s="626"/>
      <c r="AC3061" s="626"/>
      <c r="AD3061" s="626"/>
      <c r="AE3061" s="626"/>
      <c r="AF3061" s="626"/>
    </row>
    <row r="3062" spans="1:32" x14ac:dyDescent="0.25">
      <c r="A3062" s="626"/>
      <c r="B3062" s="626"/>
      <c r="F3062" s="626"/>
      <c r="H3062" s="626"/>
      <c r="I3062" s="626"/>
      <c r="J3062" s="626"/>
      <c r="K3062" s="627"/>
      <c r="L3062" s="677"/>
      <c r="M3062" s="626"/>
      <c r="N3062" s="626"/>
      <c r="O3062" s="626"/>
      <c r="P3062" s="626"/>
      <c r="Q3062" s="626"/>
      <c r="R3062" s="626"/>
      <c r="S3062" s="626"/>
      <c r="T3062" s="626"/>
      <c r="U3062" s="626"/>
      <c r="V3062" s="626"/>
      <c r="W3062" s="626"/>
      <c r="X3062" s="626"/>
      <c r="Y3062" s="626"/>
      <c r="Z3062" s="626"/>
      <c r="AA3062" s="626"/>
      <c r="AB3062" s="626"/>
      <c r="AC3062" s="626"/>
      <c r="AD3062" s="626"/>
      <c r="AE3062" s="626"/>
      <c r="AF3062" s="626"/>
    </row>
    <row r="3063" spans="1:32" x14ac:dyDescent="0.25">
      <c r="A3063" s="626"/>
      <c r="B3063" s="626"/>
      <c r="F3063" s="626"/>
      <c r="H3063" s="626"/>
      <c r="I3063" s="626"/>
      <c r="J3063" s="626"/>
      <c r="K3063" s="627"/>
      <c r="L3063" s="677"/>
      <c r="M3063" s="626"/>
      <c r="N3063" s="626"/>
      <c r="O3063" s="626"/>
      <c r="P3063" s="626"/>
      <c r="Q3063" s="626"/>
      <c r="R3063" s="626"/>
      <c r="S3063" s="626"/>
      <c r="T3063" s="626"/>
      <c r="U3063" s="626"/>
      <c r="V3063" s="626"/>
      <c r="W3063" s="626"/>
      <c r="X3063" s="626"/>
      <c r="Y3063" s="626"/>
      <c r="Z3063" s="626"/>
      <c r="AA3063" s="626"/>
      <c r="AB3063" s="626"/>
      <c r="AC3063" s="626"/>
      <c r="AD3063" s="626"/>
      <c r="AE3063" s="626"/>
      <c r="AF3063" s="626"/>
    </row>
    <row r="3064" spans="1:32" x14ac:dyDescent="0.25">
      <c r="A3064" s="626"/>
      <c r="B3064" s="626"/>
      <c r="F3064" s="626"/>
      <c r="H3064" s="626"/>
      <c r="I3064" s="626"/>
      <c r="J3064" s="626"/>
      <c r="K3064" s="627"/>
      <c r="L3064" s="677"/>
      <c r="M3064" s="626"/>
      <c r="N3064" s="626"/>
      <c r="O3064" s="626"/>
      <c r="P3064" s="626"/>
      <c r="Q3064" s="626"/>
      <c r="R3064" s="626"/>
      <c r="S3064" s="626"/>
      <c r="T3064" s="626"/>
      <c r="U3064" s="626"/>
      <c r="V3064" s="626"/>
      <c r="W3064" s="626"/>
      <c r="X3064" s="626"/>
      <c r="Y3064" s="626"/>
      <c r="Z3064" s="626"/>
      <c r="AA3064" s="626"/>
      <c r="AB3064" s="626"/>
      <c r="AC3064" s="626"/>
      <c r="AD3064" s="626"/>
      <c r="AE3064" s="626"/>
      <c r="AF3064" s="626"/>
    </row>
    <row r="3065" spans="1:32" x14ac:dyDescent="0.25">
      <c r="A3065" s="626"/>
      <c r="B3065" s="626"/>
      <c r="F3065" s="626"/>
      <c r="H3065" s="626"/>
      <c r="I3065" s="626"/>
      <c r="J3065" s="626"/>
      <c r="K3065" s="627"/>
      <c r="L3065" s="677"/>
      <c r="M3065" s="626"/>
      <c r="N3065" s="626"/>
      <c r="O3065" s="626"/>
      <c r="P3065" s="626"/>
      <c r="Q3065" s="626"/>
      <c r="R3065" s="626"/>
      <c r="S3065" s="626"/>
      <c r="T3065" s="626"/>
      <c r="U3065" s="626"/>
      <c r="V3065" s="626"/>
      <c r="W3065" s="626"/>
      <c r="X3065" s="626"/>
      <c r="Y3065" s="626"/>
      <c r="Z3065" s="626"/>
      <c r="AA3065" s="626"/>
      <c r="AB3065" s="626"/>
      <c r="AC3065" s="626"/>
      <c r="AD3065" s="626"/>
      <c r="AE3065" s="626"/>
      <c r="AF3065" s="626"/>
    </row>
    <row r="3066" spans="1:32" x14ac:dyDescent="0.25">
      <c r="A3066" s="626"/>
      <c r="B3066" s="626"/>
      <c r="F3066" s="626"/>
      <c r="H3066" s="626"/>
      <c r="I3066" s="626"/>
      <c r="J3066" s="626"/>
      <c r="K3066" s="627"/>
      <c r="L3066" s="677"/>
      <c r="M3066" s="626"/>
      <c r="N3066" s="626"/>
      <c r="O3066" s="626"/>
      <c r="P3066" s="626"/>
      <c r="Q3066" s="626"/>
      <c r="R3066" s="626"/>
      <c r="S3066" s="626"/>
      <c r="T3066" s="626"/>
      <c r="U3066" s="626"/>
      <c r="V3066" s="626"/>
      <c r="W3066" s="626"/>
      <c r="X3066" s="626"/>
      <c r="Y3066" s="626"/>
      <c r="Z3066" s="626"/>
      <c r="AA3066" s="626"/>
      <c r="AB3066" s="626"/>
      <c r="AC3066" s="626"/>
      <c r="AD3066" s="626"/>
      <c r="AE3066" s="626"/>
      <c r="AF3066" s="626"/>
    </row>
    <row r="3067" spans="1:32" x14ac:dyDescent="0.25">
      <c r="A3067" s="626"/>
      <c r="B3067" s="626"/>
      <c r="F3067" s="626"/>
      <c r="H3067" s="626"/>
      <c r="I3067" s="626"/>
      <c r="J3067" s="626"/>
      <c r="K3067" s="627"/>
      <c r="L3067" s="677"/>
      <c r="M3067" s="626"/>
      <c r="N3067" s="626"/>
      <c r="O3067" s="626"/>
      <c r="P3067" s="626"/>
      <c r="Q3067" s="626"/>
      <c r="R3067" s="626"/>
      <c r="S3067" s="626"/>
      <c r="T3067" s="626"/>
      <c r="U3067" s="626"/>
      <c r="V3067" s="626"/>
      <c r="W3067" s="626"/>
      <c r="X3067" s="626"/>
      <c r="Y3067" s="626"/>
      <c r="Z3067" s="626"/>
      <c r="AA3067" s="626"/>
      <c r="AB3067" s="626"/>
      <c r="AC3067" s="626"/>
      <c r="AD3067" s="626"/>
      <c r="AE3067" s="626"/>
      <c r="AF3067" s="626"/>
    </row>
    <row r="3068" spans="1:32" x14ac:dyDescent="0.25">
      <c r="A3068" s="626"/>
      <c r="B3068" s="626"/>
      <c r="F3068" s="626"/>
      <c r="H3068" s="626"/>
      <c r="I3068" s="626"/>
      <c r="J3068" s="626"/>
      <c r="K3068" s="627"/>
      <c r="L3068" s="677"/>
      <c r="M3068" s="626"/>
      <c r="N3068" s="626"/>
      <c r="O3068" s="626"/>
      <c r="P3068" s="626"/>
      <c r="Q3068" s="626"/>
      <c r="R3068" s="626"/>
      <c r="S3068" s="626"/>
      <c r="T3068" s="626"/>
      <c r="U3068" s="626"/>
      <c r="V3068" s="626"/>
      <c r="W3068" s="626"/>
      <c r="X3068" s="626"/>
      <c r="Y3068" s="626"/>
      <c r="Z3068" s="626"/>
      <c r="AA3068" s="626"/>
      <c r="AB3068" s="626"/>
      <c r="AC3068" s="626"/>
      <c r="AD3068" s="626"/>
      <c r="AE3068" s="626"/>
      <c r="AF3068" s="626"/>
    </row>
    <row r="3069" spans="1:32" x14ac:dyDescent="0.25">
      <c r="A3069" s="626"/>
      <c r="B3069" s="626"/>
      <c r="F3069" s="626"/>
      <c r="H3069" s="626"/>
      <c r="I3069" s="626"/>
      <c r="J3069" s="626"/>
      <c r="K3069" s="627"/>
      <c r="L3069" s="677"/>
      <c r="M3069" s="626"/>
      <c r="N3069" s="626"/>
      <c r="O3069" s="626"/>
      <c r="P3069" s="626"/>
      <c r="Q3069" s="626"/>
      <c r="R3069" s="626"/>
      <c r="S3069" s="626"/>
      <c r="T3069" s="626"/>
      <c r="U3069" s="626"/>
      <c r="V3069" s="626"/>
      <c r="W3069" s="626"/>
      <c r="X3069" s="626"/>
      <c r="Y3069" s="626"/>
      <c r="Z3069" s="626"/>
      <c r="AA3069" s="626"/>
      <c r="AB3069" s="626"/>
      <c r="AC3069" s="626"/>
      <c r="AD3069" s="626"/>
      <c r="AE3069" s="626"/>
      <c r="AF3069" s="626"/>
    </row>
    <row r="3070" spans="1:32" x14ac:dyDescent="0.25">
      <c r="A3070" s="626"/>
      <c r="B3070" s="626"/>
      <c r="F3070" s="626"/>
      <c r="H3070" s="626"/>
      <c r="I3070" s="626"/>
      <c r="J3070" s="626"/>
      <c r="K3070" s="627"/>
      <c r="L3070" s="677"/>
      <c r="M3070" s="626"/>
      <c r="N3070" s="626"/>
      <c r="O3070" s="626"/>
      <c r="P3070" s="626"/>
      <c r="Q3070" s="626"/>
      <c r="R3070" s="626"/>
      <c r="S3070" s="626"/>
      <c r="T3070" s="626"/>
      <c r="U3070" s="626"/>
      <c r="V3070" s="626"/>
      <c r="W3070" s="626"/>
      <c r="X3070" s="626"/>
      <c r="Y3070" s="626"/>
      <c r="Z3070" s="626"/>
      <c r="AA3070" s="626"/>
      <c r="AB3070" s="626"/>
      <c r="AC3070" s="626"/>
      <c r="AD3070" s="626"/>
      <c r="AE3070" s="626"/>
      <c r="AF3070" s="626"/>
    </row>
    <row r="3071" spans="1:32" x14ac:dyDescent="0.25">
      <c r="A3071" s="626"/>
      <c r="B3071" s="626"/>
      <c r="F3071" s="626"/>
      <c r="H3071" s="626"/>
      <c r="I3071" s="626"/>
      <c r="J3071" s="626"/>
      <c r="K3071" s="627"/>
      <c r="L3071" s="677"/>
      <c r="M3071" s="626"/>
      <c r="N3071" s="626"/>
      <c r="O3071" s="626"/>
      <c r="P3071" s="626"/>
      <c r="Q3071" s="626"/>
      <c r="R3071" s="626"/>
      <c r="S3071" s="626"/>
      <c r="T3071" s="626"/>
      <c r="U3071" s="626"/>
      <c r="V3071" s="626"/>
      <c r="W3071" s="626"/>
      <c r="X3071" s="626"/>
      <c r="Y3071" s="626"/>
      <c r="Z3071" s="626"/>
      <c r="AA3071" s="626"/>
      <c r="AB3071" s="626"/>
      <c r="AC3071" s="626"/>
      <c r="AD3071" s="626"/>
      <c r="AE3071" s="626"/>
      <c r="AF3071" s="626"/>
    </row>
    <row r="3072" spans="1:32" x14ac:dyDescent="0.25">
      <c r="A3072" s="626"/>
      <c r="B3072" s="626"/>
      <c r="F3072" s="626"/>
      <c r="H3072" s="626"/>
      <c r="I3072" s="626"/>
      <c r="J3072" s="626"/>
      <c r="K3072" s="627"/>
      <c r="L3072" s="677"/>
      <c r="M3072" s="626"/>
      <c r="N3072" s="626"/>
      <c r="O3072" s="626"/>
      <c r="P3072" s="626"/>
      <c r="Q3072" s="626"/>
      <c r="R3072" s="626"/>
      <c r="S3072" s="626"/>
      <c r="T3072" s="626"/>
      <c r="U3072" s="626"/>
      <c r="V3072" s="626"/>
      <c r="W3072" s="626"/>
      <c r="X3072" s="626"/>
      <c r="Y3072" s="626"/>
      <c r="Z3072" s="626"/>
      <c r="AA3072" s="626"/>
      <c r="AB3072" s="626"/>
      <c r="AC3072" s="626"/>
      <c r="AD3072" s="626"/>
      <c r="AE3072" s="626"/>
      <c r="AF3072" s="626"/>
    </row>
    <row r="3073" spans="1:32" x14ac:dyDescent="0.25">
      <c r="A3073" s="626"/>
      <c r="B3073" s="626"/>
      <c r="F3073" s="626"/>
      <c r="H3073" s="626"/>
      <c r="I3073" s="626"/>
      <c r="J3073" s="626"/>
      <c r="K3073" s="627"/>
      <c r="L3073" s="677"/>
      <c r="M3073" s="626"/>
      <c r="N3073" s="626"/>
      <c r="O3073" s="626"/>
      <c r="P3073" s="626"/>
      <c r="Q3073" s="626"/>
      <c r="R3073" s="626"/>
      <c r="S3073" s="626"/>
      <c r="T3073" s="626"/>
      <c r="U3073" s="626"/>
      <c r="V3073" s="626"/>
      <c r="W3073" s="626"/>
      <c r="X3073" s="626"/>
      <c r="Y3073" s="626"/>
      <c r="Z3073" s="626"/>
      <c r="AA3073" s="626"/>
      <c r="AB3073" s="626"/>
      <c r="AC3073" s="626"/>
      <c r="AD3073" s="626"/>
      <c r="AE3073" s="626"/>
      <c r="AF3073" s="626"/>
    </row>
    <row r="3074" spans="1:32" x14ac:dyDescent="0.25">
      <c r="A3074" s="626"/>
      <c r="B3074" s="626"/>
      <c r="F3074" s="626"/>
      <c r="H3074" s="626"/>
      <c r="I3074" s="626"/>
      <c r="J3074" s="626"/>
      <c r="K3074" s="627"/>
      <c r="L3074" s="677"/>
      <c r="M3074" s="626"/>
      <c r="N3074" s="626"/>
      <c r="O3074" s="626"/>
      <c r="P3074" s="626"/>
      <c r="Q3074" s="626"/>
      <c r="R3074" s="626"/>
      <c r="S3074" s="626"/>
      <c r="T3074" s="626"/>
      <c r="U3074" s="626"/>
      <c r="V3074" s="626"/>
      <c r="W3074" s="626"/>
      <c r="X3074" s="626"/>
      <c r="Y3074" s="626"/>
      <c r="Z3074" s="626"/>
      <c r="AA3074" s="626"/>
      <c r="AB3074" s="626"/>
      <c r="AC3074" s="626"/>
      <c r="AD3074" s="626"/>
      <c r="AE3074" s="626"/>
      <c r="AF3074" s="626"/>
    </row>
    <row r="3075" spans="1:32" x14ac:dyDescent="0.25">
      <c r="A3075" s="626"/>
      <c r="B3075" s="626"/>
      <c r="F3075" s="626"/>
      <c r="H3075" s="626"/>
      <c r="I3075" s="626"/>
      <c r="J3075" s="626"/>
      <c r="K3075" s="627"/>
      <c r="L3075" s="677"/>
      <c r="M3075" s="626"/>
      <c r="N3075" s="626"/>
      <c r="O3075" s="626"/>
      <c r="P3075" s="626"/>
      <c r="Q3075" s="626"/>
      <c r="R3075" s="626"/>
      <c r="S3075" s="626"/>
      <c r="T3075" s="626"/>
      <c r="U3075" s="626"/>
      <c r="V3075" s="626"/>
      <c r="W3075" s="626"/>
      <c r="X3075" s="626"/>
      <c r="Y3075" s="626"/>
      <c r="Z3075" s="626"/>
      <c r="AA3075" s="626"/>
      <c r="AB3075" s="626"/>
      <c r="AC3075" s="626"/>
      <c r="AD3075" s="626"/>
      <c r="AE3075" s="626"/>
      <c r="AF3075" s="626"/>
    </row>
    <row r="3076" spans="1:32" x14ac:dyDescent="0.25">
      <c r="A3076" s="626"/>
      <c r="B3076" s="626"/>
      <c r="F3076" s="626"/>
      <c r="H3076" s="626"/>
      <c r="I3076" s="626"/>
      <c r="J3076" s="626"/>
      <c r="K3076" s="627"/>
      <c r="L3076" s="677"/>
      <c r="M3076" s="626"/>
      <c r="N3076" s="626"/>
      <c r="O3076" s="626"/>
      <c r="P3076" s="626"/>
      <c r="Q3076" s="626"/>
      <c r="R3076" s="626"/>
      <c r="S3076" s="626"/>
      <c r="T3076" s="626"/>
      <c r="U3076" s="626"/>
      <c r="V3076" s="626"/>
      <c r="W3076" s="626"/>
      <c r="X3076" s="626"/>
      <c r="Y3076" s="626"/>
      <c r="Z3076" s="626"/>
      <c r="AA3076" s="626"/>
      <c r="AB3076" s="626"/>
      <c r="AC3076" s="626"/>
      <c r="AD3076" s="626"/>
      <c r="AE3076" s="626"/>
      <c r="AF3076" s="626"/>
    </row>
    <row r="3077" spans="1:32" x14ac:dyDescent="0.25">
      <c r="A3077" s="626"/>
      <c r="B3077" s="626"/>
      <c r="F3077" s="626"/>
      <c r="H3077" s="626"/>
      <c r="I3077" s="626"/>
      <c r="J3077" s="626"/>
      <c r="K3077" s="627"/>
      <c r="L3077" s="677"/>
      <c r="M3077" s="626"/>
      <c r="N3077" s="626"/>
      <c r="O3077" s="626"/>
      <c r="P3077" s="626"/>
      <c r="Q3077" s="626"/>
      <c r="R3077" s="626"/>
      <c r="S3077" s="626"/>
      <c r="T3077" s="626"/>
      <c r="U3077" s="626"/>
      <c r="V3077" s="626"/>
      <c r="W3077" s="626"/>
      <c r="X3077" s="626"/>
      <c r="Y3077" s="626"/>
      <c r="Z3077" s="626"/>
      <c r="AA3077" s="626"/>
      <c r="AB3077" s="626"/>
      <c r="AC3077" s="626"/>
      <c r="AD3077" s="626"/>
      <c r="AE3077" s="626"/>
      <c r="AF3077" s="626"/>
    </row>
    <row r="3078" spans="1:32" x14ac:dyDescent="0.25">
      <c r="A3078" s="626"/>
      <c r="B3078" s="626"/>
      <c r="F3078" s="626"/>
      <c r="H3078" s="626"/>
      <c r="I3078" s="626"/>
      <c r="J3078" s="626"/>
      <c r="K3078" s="627"/>
      <c r="L3078" s="677"/>
      <c r="M3078" s="626"/>
      <c r="N3078" s="626"/>
      <c r="O3078" s="626"/>
      <c r="P3078" s="626"/>
      <c r="Q3078" s="626"/>
      <c r="R3078" s="626"/>
      <c r="S3078" s="626"/>
      <c r="T3078" s="626"/>
      <c r="U3078" s="626"/>
      <c r="V3078" s="626"/>
      <c r="W3078" s="626"/>
      <c r="X3078" s="626"/>
      <c r="Y3078" s="626"/>
      <c r="Z3078" s="626"/>
      <c r="AA3078" s="626"/>
      <c r="AB3078" s="626"/>
      <c r="AC3078" s="626"/>
      <c r="AD3078" s="626"/>
      <c r="AE3078" s="626"/>
      <c r="AF3078" s="626"/>
    </row>
    <row r="3079" spans="1:32" x14ac:dyDescent="0.25">
      <c r="A3079" s="626"/>
      <c r="B3079" s="626"/>
      <c r="F3079" s="626"/>
      <c r="H3079" s="626"/>
      <c r="I3079" s="626"/>
      <c r="J3079" s="626"/>
      <c r="K3079" s="627"/>
      <c r="L3079" s="677"/>
      <c r="M3079" s="626"/>
      <c r="N3079" s="626"/>
      <c r="O3079" s="626"/>
      <c r="P3079" s="626"/>
      <c r="Q3079" s="626"/>
      <c r="R3079" s="626"/>
      <c r="S3079" s="626"/>
      <c r="T3079" s="626"/>
      <c r="U3079" s="626"/>
      <c r="V3079" s="626"/>
      <c r="W3079" s="626"/>
      <c r="X3079" s="626"/>
      <c r="Y3079" s="626"/>
      <c r="Z3079" s="626"/>
      <c r="AA3079" s="626"/>
      <c r="AB3079" s="626"/>
      <c r="AC3079" s="626"/>
      <c r="AD3079" s="626"/>
      <c r="AE3079" s="626"/>
      <c r="AF3079" s="626"/>
    </row>
    <row r="3080" spans="1:32" x14ac:dyDescent="0.25">
      <c r="A3080" s="626"/>
      <c r="B3080" s="626"/>
      <c r="F3080" s="626"/>
      <c r="H3080" s="626"/>
      <c r="I3080" s="626"/>
      <c r="J3080" s="626"/>
      <c r="K3080" s="627"/>
      <c r="L3080" s="677"/>
      <c r="M3080" s="626"/>
      <c r="N3080" s="626"/>
      <c r="O3080" s="626"/>
      <c r="P3080" s="626"/>
      <c r="Q3080" s="626"/>
      <c r="R3080" s="626"/>
      <c r="S3080" s="626"/>
      <c r="T3080" s="626"/>
      <c r="U3080" s="626"/>
      <c r="V3080" s="626"/>
      <c r="W3080" s="626"/>
      <c r="X3080" s="626"/>
      <c r="Y3080" s="626"/>
      <c r="Z3080" s="626"/>
      <c r="AA3080" s="626"/>
      <c r="AB3080" s="626"/>
      <c r="AC3080" s="626"/>
      <c r="AD3080" s="626"/>
      <c r="AE3080" s="626"/>
      <c r="AF3080" s="626"/>
    </row>
    <row r="3081" spans="1:32" x14ac:dyDescent="0.25">
      <c r="A3081" s="626"/>
      <c r="B3081" s="626"/>
      <c r="F3081" s="626"/>
      <c r="H3081" s="626"/>
      <c r="I3081" s="626"/>
      <c r="J3081" s="626"/>
      <c r="K3081" s="627"/>
      <c r="L3081" s="677"/>
      <c r="M3081" s="626"/>
      <c r="N3081" s="626"/>
      <c r="O3081" s="626"/>
      <c r="P3081" s="626"/>
      <c r="Q3081" s="626"/>
      <c r="R3081" s="626"/>
      <c r="S3081" s="626"/>
      <c r="T3081" s="626"/>
      <c r="U3081" s="626"/>
      <c r="V3081" s="626"/>
      <c r="W3081" s="626"/>
      <c r="X3081" s="626"/>
      <c r="Y3081" s="626"/>
      <c r="Z3081" s="626"/>
      <c r="AA3081" s="626"/>
      <c r="AB3081" s="626"/>
      <c r="AC3081" s="626"/>
      <c r="AD3081" s="626"/>
      <c r="AE3081" s="626"/>
      <c r="AF3081" s="626"/>
    </row>
    <row r="3082" spans="1:32" x14ac:dyDescent="0.25">
      <c r="A3082" s="626"/>
      <c r="B3082" s="626"/>
      <c r="F3082" s="626"/>
      <c r="H3082" s="626"/>
      <c r="I3082" s="626"/>
      <c r="J3082" s="626"/>
      <c r="K3082" s="627"/>
      <c r="L3082" s="677"/>
      <c r="M3082" s="626"/>
      <c r="N3082" s="626"/>
      <c r="O3082" s="626"/>
      <c r="P3082" s="626"/>
      <c r="Q3082" s="626"/>
      <c r="R3082" s="626"/>
      <c r="S3082" s="626"/>
      <c r="T3082" s="626"/>
      <c r="U3082" s="626"/>
      <c r="V3082" s="626"/>
      <c r="W3082" s="626"/>
      <c r="X3082" s="626"/>
      <c r="Y3082" s="626"/>
      <c r="Z3082" s="626"/>
      <c r="AA3082" s="626"/>
      <c r="AB3082" s="626"/>
      <c r="AC3082" s="626"/>
      <c r="AD3082" s="626"/>
      <c r="AE3082" s="626"/>
      <c r="AF3082" s="626"/>
    </row>
    <row r="3083" spans="1:32" x14ac:dyDescent="0.25">
      <c r="A3083" s="626"/>
      <c r="B3083" s="626"/>
      <c r="F3083" s="626"/>
      <c r="H3083" s="626"/>
      <c r="I3083" s="626"/>
      <c r="J3083" s="626"/>
      <c r="K3083" s="627"/>
      <c r="L3083" s="677"/>
      <c r="M3083" s="626"/>
      <c r="N3083" s="626"/>
      <c r="O3083" s="626"/>
      <c r="P3083" s="626"/>
      <c r="Q3083" s="626"/>
      <c r="R3083" s="626"/>
      <c r="S3083" s="626"/>
      <c r="T3083" s="626"/>
      <c r="U3083" s="626"/>
      <c r="V3083" s="626"/>
      <c r="W3083" s="626"/>
      <c r="X3083" s="626"/>
      <c r="Y3083" s="626"/>
      <c r="Z3083" s="626"/>
      <c r="AA3083" s="626"/>
      <c r="AB3083" s="626"/>
      <c r="AC3083" s="626"/>
      <c r="AD3083" s="626"/>
      <c r="AE3083" s="626"/>
      <c r="AF3083" s="626"/>
    </row>
    <row r="3084" spans="1:32" x14ac:dyDescent="0.25">
      <c r="A3084" s="626"/>
      <c r="B3084" s="626"/>
      <c r="F3084" s="626"/>
      <c r="H3084" s="626"/>
      <c r="I3084" s="626"/>
      <c r="J3084" s="626"/>
      <c r="K3084" s="627"/>
      <c r="L3084" s="677"/>
      <c r="M3084" s="626"/>
      <c r="N3084" s="626"/>
      <c r="O3084" s="626"/>
      <c r="P3084" s="626"/>
      <c r="Q3084" s="626"/>
      <c r="R3084" s="626"/>
      <c r="S3084" s="626"/>
      <c r="T3084" s="626"/>
      <c r="U3084" s="626"/>
      <c r="V3084" s="626"/>
      <c r="W3084" s="626"/>
      <c r="X3084" s="626"/>
      <c r="Y3084" s="626"/>
      <c r="Z3084" s="626"/>
      <c r="AA3084" s="626"/>
      <c r="AB3084" s="626"/>
      <c r="AC3084" s="626"/>
      <c r="AD3084" s="626"/>
      <c r="AE3084" s="626"/>
      <c r="AF3084" s="626"/>
    </row>
    <row r="3085" spans="1:32" x14ac:dyDescent="0.25">
      <c r="A3085" s="626"/>
      <c r="B3085" s="626"/>
      <c r="F3085" s="626"/>
      <c r="H3085" s="626"/>
      <c r="I3085" s="626"/>
      <c r="J3085" s="626"/>
      <c r="K3085" s="627"/>
      <c r="L3085" s="677"/>
      <c r="M3085" s="626"/>
      <c r="N3085" s="626"/>
      <c r="O3085" s="626"/>
      <c r="P3085" s="626"/>
      <c r="Q3085" s="626"/>
      <c r="R3085" s="626"/>
      <c r="S3085" s="626"/>
      <c r="T3085" s="626"/>
      <c r="U3085" s="626"/>
      <c r="V3085" s="626"/>
      <c r="W3085" s="626"/>
      <c r="X3085" s="626"/>
      <c r="Y3085" s="626"/>
      <c r="Z3085" s="626"/>
      <c r="AA3085" s="626"/>
      <c r="AB3085" s="626"/>
      <c r="AC3085" s="626"/>
      <c r="AD3085" s="626"/>
      <c r="AE3085" s="626"/>
      <c r="AF3085" s="626"/>
    </row>
    <row r="3086" spans="1:32" x14ac:dyDescent="0.25">
      <c r="A3086" s="626"/>
      <c r="B3086" s="626"/>
      <c r="F3086" s="626"/>
      <c r="H3086" s="626"/>
      <c r="I3086" s="626"/>
      <c r="J3086" s="626"/>
      <c r="K3086" s="627"/>
      <c r="L3086" s="677"/>
      <c r="M3086" s="626"/>
      <c r="N3086" s="626"/>
      <c r="O3086" s="626"/>
      <c r="P3086" s="626"/>
      <c r="Q3086" s="626"/>
      <c r="R3086" s="626"/>
      <c r="S3086" s="626"/>
      <c r="T3086" s="626"/>
      <c r="U3086" s="626"/>
      <c r="V3086" s="626"/>
      <c r="W3086" s="626"/>
      <c r="X3086" s="626"/>
      <c r="Y3086" s="626"/>
      <c r="Z3086" s="626"/>
      <c r="AA3086" s="626"/>
      <c r="AB3086" s="626"/>
      <c r="AC3086" s="626"/>
      <c r="AD3086" s="626"/>
      <c r="AE3086" s="626"/>
      <c r="AF3086" s="626"/>
    </row>
    <row r="3087" spans="1:32" x14ac:dyDescent="0.25">
      <c r="A3087" s="626"/>
      <c r="B3087" s="626"/>
      <c r="F3087" s="626"/>
      <c r="H3087" s="626"/>
      <c r="I3087" s="626"/>
      <c r="J3087" s="626"/>
      <c r="K3087" s="627"/>
      <c r="L3087" s="677"/>
      <c r="M3087" s="626"/>
      <c r="N3087" s="626"/>
      <c r="O3087" s="626"/>
      <c r="P3087" s="626"/>
      <c r="Q3087" s="626"/>
      <c r="R3087" s="626"/>
      <c r="S3087" s="626"/>
      <c r="T3087" s="626"/>
      <c r="U3087" s="626"/>
      <c r="V3087" s="626"/>
      <c r="W3087" s="626"/>
      <c r="X3087" s="626"/>
      <c r="Y3087" s="626"/>
      <c r="Z3087" s="626"/>
      <c r="AA3087" s="626"/>
      <c r="AB3087" s="626"/>
      <c r="AC3087" s="626"/>
      <c r="AD3087" s="626"/>
      <c r="AE3087" s="626"/>
      <c r="AF3087" s="626"/>
    </row>
    <row r="3088" spans="1:32" x14ac:dyDescent="0.25">
      <c r="A3088" s="626"/>
      <c r="B3088" s="626"/>
      <c r="F3088" s="626"/>
      <c r="H3088" s="626"/>
      <c r="I3088" s="626"/>
      <c r="J3088" s="626"/>
      <c r="K3088" s="627"/>
      <c r="L3088" s="677"/>
      <c r="M3088" s="626"/>
      <c r="N3088" s="626"/>
      <c r="O3088" s="626"/>
      <c r="P3088" s="626"/>
      <c r="Q3088" s="626"/>
      <c r="R3088" s="626"/>
      <c r="S3088" s="626"/>
      <c r="T3088" s="626"/>
      <c r="U3088" s="626"/>
      <c r="V3088" s="626"/>
      <c r="W3088" s="626"/>
      <c r="X3088" s="626"/>
      <c r="Y3088" s="626"/>
      <c r="Z3088" s="626"/>
      <c r="AA3088" s="626"/>
      <c r="AB3088" s="626"/>
      <c r="AC3088" s="626"/>
      <c r="AD3088" s="626"/>
      <c r="AE3088" s="626"/>
      <c r="AF3088" s="626"/>
    </row>
    <row r="3089" spans="1:32" x14ac:dyDescent="0.25">
      <c r="A3089" s="626"/>
      <c r="B3089" s="626"/>
      <c r="F3089" s="626"/>
      <c r="H3089" s="626"/>
      <c r="I3089" s="626"/>
      <c r="J3089" s="626"/>
      <c r="K3089" s="627"/>
      <c r="L3089" s="677"/>
      <c r="M3089" s="626"/>
      <c r="N3089" s="626"/>
      <c r="O3089" s="626"/>
      <c r="P3089" s="626"/>
      <c r="Q3089" s="626"/>
      <c r="R3089" s="626"/>
      <c r="S3089" s="626"/>
      <c r="T3089" s="626"/>
      <c r="U3089" s="626"/>
      <c r="V3089" s="626"/>
      <c r="W3089" s="626"/>
      <c r="X3089" s="626"/>
      <c r="Y3089" s="626"/>
      <c r="Z3089" s="626"/>
      <c r="AA3089" s="626"/>
      <c r="AB3089" s="626"/>
      <c r="AC3089" s="626"/>
      <c r="AD3089" s="626"/>
      <c r="AE3089" s="626"/>
      <c r="AF3089" s="626"/>
    </row>
    <row r="3090" spans="1:32" x14ac:dyDescent="0.25">
      <c r="A3090" s="626"/>
      <c r="B3090" s="626"/>
      <c r="F3090" s="626"/>
      <c r="H3090" s="626"/>
      <c r="I3090" s="626"/>
      <c r="J3090" s="626"/>
      <c r="K3090" s="627"/>
      <c r="L3090" s="677"/>
      <c r="M3090" s="626"/>
      <c r="N3090" s="626"/>
      <c r="O3090" s="626"/>
      <c r="P3090" s="626"/>
      <c r="Q3090" s="626"/>
      <c r="R3090" s="626"/>
      <c r="S3090" s="626"/>
      <c r="T3090" s="626"/>
      <c r="U3090" s="626"/>
      <c r="V3090" s="626"/>
      <c r="W3090" s="626"/>
      <c r="X3090" s="626"/>
      <c r="Y3090" s="626"/>
      <c r="Z3090" s="626"/>
      <c r="AA3090" s="626"/>
      <c r="AB3090" s="626"/>
      <c r="AC3090" s="626"/>
      <c r="AD3090" s="626"/>
      <c r="AE3090" s="626"/>
      <c r="AF3090" s="626"/>
    </row>
    <row r="3091" spans="1:32" x14ac:dyDescent="0.25">
      <c r="A3091" s="626"/>
      <c r="B3091" s="626"/>
      <c r="F3091" s="626"/>
      <c r="H3091" s="626"/>
      <c r="I3091" s="626"/>
      <c r="J3091" s="626"/>
      <c r="K3091" s="627"/>
      <c r="L3091" s="677"/>
      <c r="M3091" s="626"/>
      <c r="N3091" s="626"/>
      <c r="O3091" s="626"/>
      <c r="P3091" s="626"/>
      <c r="Q3091" s="626"/>
      <c r="R3091" s="626"/>
      <c r="S3091" s="626"/>
      <c r="T3091" s="626"/>
      <c r="U3091" s="626"/>
      <c r="V3091" s="626"/>
      <c r="W3091" s="626"/>
      <c r="X3091" s="626"/>
      <c r="Y3091" s="626"/>
      <c r="Z3091" s="626"/>
      <c r="AA3091" s="626"/>
      <c r="AB3091" s="626"/>
      <c r="AC3091" s="626"/>
      <c r="AD3091" s="626"/>
      <c r="AE3091" s="626"/>
      <c r="AF3091" s="626"/>
    </row>
    <row r="3092" spans="1:32" x14ac:dyDescent="0.25">
      <c r="A3092" s="626"/>
      <c r="B3092" s="626"/>
      <c r="F3092" s="626"/>
      <c r="H3092" s="626"/>
      <c r="I3092" s="626"/>
      <c r="J3092" s="626"/>
      <c r="K3092" s="627"/>
      <c r="L3092" s="677"/>
      <c r="M3092" s="626"/>
      <c r="N3092" s="626"/>
      <c r="O3092" s="626"/>
      <c r="P3092" s="626"/>
      <c r="Q3092" s="626"/>
      <c r="R3092" s="626"/>
      <c r="S3092" s="626"/>
      <c r="T3092" s="626"/>
      <c r="U3092" s="626"/>
      <c r="V3092" s="626"/>
      <c r="W3092" s="626"/>
      <c r="X3092" s="626"/>
      <c r="Y3092" s="626"/>
      <c r="Z3092" s="626"/>
      <c r="AA3092" s="626"/>
      <c r="AB3092" s="626"/>
      <c r="AC3092" s="626"/>
      <c r="AD3092" s="626"/>
      <c r="AE3092" s="626"/>
      <c r="AF3092" s="626"/>
    </row>
    <row r="3093" spans="1:32" x14ac:dyDescent="0.25">
      <c r="A3093" s="626"/>
      <c r="B3093" s="626"/>
      <c r="F3093" s="626"/>
      <c r="H3093" s="626"/>
      <c r="I3093" s="626"/>
      <c r="J3093" s="626"/>
      <c r="K3093" s="627"/>
      <c r="L3093" s="677"/>
      <c r="M3093" s="626"/>
      <c r="N3093" s="626"/>
      <c r="O3093" s="626"/>
      <c r="P3093" s="626"/>
      <c r="Q3093" s="626"/>
      <c r="R3093" s="626"/>
      <c r="S3093" s="626"/>
      <c r="T3093" s="626"/>
      <c r="U3093" s="626"/>
      <c r="V3093" s="626"/>
      <c r="W3093" s="626"/>
      <c r="X3093" s="626"/>
      <c r="Y3093" s="626"/>
      <c r="Z3093" s="626"/>
      <c r="AA3093" s="626"/>
      <c r="AB3093" s="626"/>
      <c r="AC3093" s="626"/>
      <c r="AD3093" s="626"/>
      <c r="AE3093" s="626"/>
      <c r="AF3093" s="626"/>
    </row>
    <row r="3094" spans="1:32" x14ac:dyDescent="0.25">
      <c r="A3094" s="626"/>
      <c r="B3094" s="626"/>
      <c r="F3094" s="626"/>
      <c r="H3094" s="626"/>
      <c r="I3094" s="626"/>
      <c r="J3094" s="626"/>
      <c r="K3094" s="627"/>
      <c r="L3094" s="677"/>
      <c r="M3094" s="626"/>
      <c r="N3094" s="626"/>
      <c r="O3094" s="626"/>
      <c r="P3094" s="626"/>
      <c r="Q3094" s="626"/>
      <c r="R3094" s="626"/>
      <c r="S3094" s="626"/>
      <c r="T3094" s="626"/>
      <c r="U3094" s="626"/>
      <c r="V3094" s="626"/>
      <c r="W3094" s="626"/>
      <c r="X3094" s="626"/>
      <c r="Y3094" s="626"/>
      <c r="Z3094" s="626"/>
      <c r="AA3094" s="626"/>
      <c r="AB3094" s="626"/>
      <c r="AC3094" s="626"/>
      <c r="AD3094" s="626"/>
      <c r="AE3094" s="626"/>
      <c r="AF3094" s="626"/>
    </row>
    <row r="3095" spans="1:32" x14ac:dyDescent="0.25">
      <c r="A3095" s="626"/>
      <c r="B3095" s="626"/>
      <c r="F3095" s="626"/>
      <c r="H3095" s="626"/>
      <c r="I3095" s="626"/>
      <c r="J3095" s="626"/>
      <c r="K3095" s="627"/>
      <c r="L3095" s="677"/>
      <c r="M3095" s="626"/>
      <c r="N3095" s="626"/>
      <c r="O3095" s="626"/>
      <c r="P3095" s="626"/>
      <c r="Q3095" s="626"/>
      <c r="R3095" s="626"/>
      <c r="S3095" s="626"/>
      <c r="T3095" s="626"/>
      <c r="U3095" s="626"/>
      <c r="V3095" s="626"/>
      <c r="W3095" s="626"/>
      <c r="X3095" s="626"/>
      <c r="Y3095" s="626"/>
      <c r="Z3095" s="626"/>
      <c r="AA3095" s="626"/>
      <c r="AB3095" s="626"/>
      <c r="AC3095" s="626"/>
      <c r="AD3095" s="626"/>
      <c r="AE3095" s="626"/>
      <c r="AF3095" s="626"/>
    </row>
    <row r="3096" spans="1:32" x14ac:dyDescent="0.25">
      <c r="A3096" s="626"/>
      <c r="B3096" s="626"/>
      <c r="F3096" s="626"/>
      <c r="H3096" s="626"/>
      <c r="I3096" s="626"/>
      <c r="J3096" s="626"/>
      <c r="K3096" s="627"/>
      <c r="L3096" s="677"/>
      <c r="M3096" s="626"/>
      <c r="N3096" s="626"/>
      <c r="O3096" s="626"/>
      <c r="P3096" s="626"/>
      <c r="Q3096" s="626"/>
      <c r="R3096" s="626"/>
      <c r="S3096" s="626"/>
      <c r="T3096" s="626"/>
      <c r="U3096" s="626"/>
      <c r="V3096" s="626"/>
      <c r="W3096" s="626"/>
      <c r="X3096" s="626"/>
      <c r="Y3096" s="626"/>
      <c r="Z3096" s="626"/>
      <c r="AA3096" s="626"/>
      <c r="AB3096" s="626"/>
      <c r="AC3096" s="626"/>
      <c r="AD3096" s="626"/>
      <c r="AE3096" s="626"/>
      <c r="AF3096" s="626"/>
    </row>
    <row r="3097" spans="1:32" x14ac:dyDescent="0.25">
      <c r="A3097" s="626"/>
      <c r="B3097" s="626"/>
      <c r="F3097" s="626"/>
      <c r="H3097" s="626"/>
      <c r="I3097" s="626"/>
      <c r="J3097" s="626"/>
      <c r="K3097" s="627"/>
      <c r="L3097" s="677"/>
      <c r="M3097" s="626"/>
      <c r="N3097" s="626"/>
      <c r="O3097" s="626"/>
      <c r="P3097" s="626"/>
      <c r="Q3097" s="626"/>
      <c r="R3097" s="626"/>
      <c r="S3097" s="626"/>
      <c r="T3097" s="626"/>
      <c r="U3097" s="626"/>
      <c r="V3097" s="626"/>
      <c r="W3097" s="626"/>
      <c r="X3097" s="626"/>
      <c r="Y3097" s="626"/>
      <c r="Z3097" s="626"/>
      <c r="AA3097" s="626"/>
      <c r="AB3097" s="626"/>
      <c r="AC3097" s="626"/>
      <c r="AD3097" s="626"/>
      <c r="AE3097" s="626"/>
      <c r="AF3097" s="626"/>
    </row>
    <row r="3098" spans="1:32" x14ac:dyDescent="0.25">
      <c r="A3098" s="626"/>
      <c r="B3098" s="626"/>
      <c r="F3098" s="626"/>
      <c r="H3098" s="626"/>
      <c r="I3098" s="626"/>
      <c r="J3098" s="626"/>
      <c r="K3098" s="627"/>
      <c r="L3098" s="677"/>
      <c r="M3098" s="626"/>
      <c r="N3098" s="626"/>
      <c r="O3098" s="626"/>
      <c r="P3098" s="626"/>
      <c r="Q3098" s="626"/>
      <c r="R3098" s="626"/>
      <c r="S3098" s="626"/>
      <c r="T3098" s="626"/>
      <c r="U3098" s="626"/>
      <c r="V3098" s="626"/>
      <c r="W3098" s="626"/>
      <c r="X3098" s="626"/>
      <c r="Y3098" s="626"/>
      <c r="Z3098" s="626"/>
      <c r="AA3098" s="626"/>
      <c r="AB3098" s="626"/>
      <c r="AC3098" s="626"/>
      <c r="AD3098" s="626"/>
      <c r="AE3098" s="626"/>
      <c r="AF3098" s="626"/>
    </row>
    <row r="3099" spans="1:32" x14ac:dyDescent="0.25">
      <c r="A3099" s="626"/>
      <c r="B3099" s="626"/>
      <c r="F3099" s="626"/>
      <c r="H3099" s="626"/>
      <c r="I3099" s="626"/>
      <c r="J3099" s="626"/>
      <c r="K3099" s="627"/>
      <c r="L3099" s="677"/>
      <c r="M3099" s="626"/>
      <c r="N3099" s="626"/>
      <c r="O3099" s="626"/>
      <c r="P3099" s="626"/>
      <c r="Q3099" s="626"/>
      <c r="R3099" s="626"/>
      <c r="S3099" s="626"/>
      <c r="T3099" s="626"/>
      <c r="U3099" s="626"/>
      <c r="V3099" s="626"/>
      <c r="W3099" s="626"/>
      <c r="X3099" s="626"/>
      <c r="Y3099" s="626"/>
      <c r="Z3099" s="626"/>
      <c r="AA3099" s="626"/>
      <c r="AB3099" s="626"/>
      <c r="AC3099" s="626"/>
      <c r="AD3099" s="626"/>
      <c r="AE3099" s="626"/>
      <c r="AF3099" s="626"/>
    </row>
    <row r="3100" spans="1:32" x14ac:dyDescent="0.25">
      <c r="A3100" s="626"/>
      <c r="B3100" s="626"/>
      <c r="F3100" s="626"/>
      <c r="H3100" s="626"/>
      <c r="I3100" s="626"/>
      <c r="J3100" s="626"/>
      <c r="K3100" s="627"/>
      <c r="L3100" s="677"/>
      <c r="M3100" s="626"/>
      <c r="N3100" s="626"/>
      <c r="O3100" s="626"/>
      <c r="P3100" s="626"/>
      <c r="Q3100" s="626"/>
      <c r="R3100" s="626"/>
      <c r="S3100" s="626"/>
      <c r="T3100" s="626"/>
      <c r="U3100" s="626"/>
      <c r="V3100" s="626"/>
      <c r="W3100" s="626"/>
      <c r="X3100" s="626"/>
      <c r="Y3100" s="626"/>
      <c r="Z3100" s="626"/>
      <c r="AA3100" s="626"/>
      <c r="AB3100" s="626"/>
      <c r="AC3100" s="626"/>
      <c r="AD3100" s="626"/>
      <c r="AE3100" s="626"/>
      <c r="AF3100" s="626"/>
    </row>
    <row r="3101" spans="1:32" x14ac:dyDescent="0.25">
      <c r="A3101" s="626"/>
      <c r="B3101" s="626"/>
      <c r="F3101" s="626"/>
      <c r="H3101" s="626"/>
      <c r="I3101" s="626"/>
      <c r="J3101" s="626"/>
      <c r="K3101" s="627"/>
      <c r="L3101" s="677"/>
      <c r="M3101" s="626"/>
      <c r="N3101" s="626"/>
      <c r="O3101" s="626"/>
      <c r="P3101" s="626"/>
      <c r="Q3101" s="626"/>
      <c r="R3101" s="626"/>
      <c r="S3101" s="626"/>
      <c r="T3101" s="626"/>
      <c r="U3101" s="626"/>
      <c r="V3101" s="626"/>
      <c r="W3101" s="626"/>
      <c r="X3101" s="626"/>
      <c r="Y3101" s="626"/>
      <c r="Z3101" s="626"/>
      <c r="AA3101" s="626"/>
      <c r="AB3101" s="626"/>
      <c r="AC3101" s="626"/>
      <c r="AD3101" s="626"/>
      <c r="AE3101" s="626"/>
      <c r="AF3101" s="626"/>
    </row>
    <row r="3102" spans="1:32" x14ac:dyDescent="0.25">
      <c r="A3102" s="626"/>
      <c r="B3102" s="626"/>
      <c r="F3102" s="626"/>
      <c r="H3102" s="626"/>
      <c r="I3102" s="626"/>
      <c r="J3102" s="626"/>
      <c r="K3102" s="627"/>
      <c r="L3102" s="677"/>
      <c r="M3102" s="626"/>
      <c r="N3102" s="626"/>
      <c r="O3102" s="626"/>
      <c r="P3102" s="626"/>
      <c r="Q3102" s="626"/>
      <c r="R3102" s="626"/>
      <c r="S3102" s="626"/>
      <c r="T3102" s="626"/>
      <c r="U3102" s="626"/>
      <c r="V3102" s="626"/>
      <c r="W3102" s="626"/>
      <c r="X3102" s="626"/>
      <c r="Y3102" s="626"/>
      <c r="Z3102" s="626"/>
      <c r="AA3102" s="626"/>
      <c r="AB3102" s="626"/>
      <c r="AC3102" s="626"/>
      <c r="AD3102" s="626"/>
      <c r="AE3102" s="626"/>
      <c r="AF3102" s="626"/>
    </row>
    <row r="3103" spans="1:32" x14ac:dyDescent="0.25">
      <c r="A3103" s="626"/>
      <c r="B3103" s="626"/>
      <c r="F3103" s="626"/>
      <c r="H3103" s="626"/>
      <c r="I3103" s="626"/>
      <c r="J3103" s="626"/>
      <c r="K3103" s="627"/>
      <c r="L3103" s="677"/>
      <c r="M3103" s="626"/>
      <c r="N3103" s="626"/>
      <c r="O3103" s="626"/>
      <c r="P3103" s="626"/>
      <c r="Q3103" s="626"/>
      <c r="R3103" s="626"/>
      <c r="S3103" s="626"/>
      <c r="T3103" s="626"/>
      <c r="U3103" s="626"/>
      <c r="V3103" s="626"/>
      <c r="W3103" s="626"/>
      <c r="X3103" s="626"/>
      <c r="Y3103" s="626"/>
      <c r="Z3103" s="626"/>
      <c r="AA3103" s="626"/>
      <c r="AB3103" s="626"/>
      <c r="AC3103" s="626"/>
      <c r="AD3103" s="626"/>
      <c r="AE3103" s="626"/>
      <c r="AF3103" s="626"/>
    </row>
    <row r="3104" spans="1:32" x14ac:dyDescent="0.25">
      <c r="A3104" s="626"/>
      <c r="B3104" s="626"/>
      <c r="F3104" s="626"/>
      <c r="H3104" s="626"/>
      <c r="I3104" s="626"/>
      <c r="J3104" s="626"/>
      <c r="K3104" s="627"/>
      <c r="L3104" s="677"/>
      <c r="M3104" s="626"/>
      <c r="N3104" s="626"/>
      <c r="O3104" s="626"/>
      <c r="P3104" s="626"/>
      <c r="Q3104" s="626"/>
      <c r="R3104" s="626"/>
      <c r="S3104" s="626"/>
      <c r="T3104" s="626"/>
      <c r="U3104" s="626"/>
      <c r="V3104" s="626"/>
      <c r="W3104" s="626"/>
      <c r="X3104" s="626"/>
      <c r="Y3104" s="626"/>
      <c r="Z3104" s="626"/>
      <c r="AA3104" s="626"/>
      <c r="AB3104" s="626"/>
      <c r="AC3104" s="626"/>
      <c r="AD3104" s="626"/>
      <c r="AE3104" s="626"/>
      <c r="AF3104" s="626"/>
    </row>
    <row r="3105" spans="1:32" x14ac:dyDescent="0.25">
      <c r="A3105" s="626"/>
      <c r="B3105" s="626"/>
      <c r="F3105" s="626"/>
      <c r="H3105" s="626"/>
      <c r="I3105" s="626"/>
      <c r="J3105" s="626"/>
      <c r="K3105" s="627"/>
      <c r="L3105" s="677"/>
      <c r="M3105" s="626"/>
      <c r="N3105" s="626"/>
      <c r="O3105" s="626"/>
      <c r="P3105" s="626"/>
      <c r="Q3105" s="626"/>
      <c r="R3105" s="626"/>
      <c r="S3105" s="626"/>
      <c r="T3105" s="626"/>
      <c r="U3105" s="626"/>
      <c r="V3105" s="626"/>
      <c r="W3105" s="626"/>
      <c r="X3105" s="626"/>
      <c r="Y3105" s="626"/>
      <c r="Z3105" s="626"/>
      <c r="AA3105" s="626"/>
      <c r="AB3105" s="626"/>
      <c r="AC3105" s="626"/>
      <c r="AD3105" s="626"/>
      <c r="AE3105" s="626"/>
      <c r="AF3105" s="626"/>
    </row>
    <row r="3106" spans="1:32" x14ac:dyDescent="0.25">
      <c r="A3106" s="626"/>
      <c r="B3106" s="626"/>
      <c r="F3106" s="626"/>
      <c r="H3106" s="626"/>
      <c r="I3106" s="626"/>
      <c r="J3106" s="626"/>
      <c r="K3106" s="627"/>
      <c r="L3106" s="677"/>
      <c r="M3106" s="626"/>
      <c r="N3106" s="626"/>
      <c r="O3106" s="626"/>
      <c r="P3106" s="626"/>
      <c r="Q3106" s="626"/>
      <c r="R3106" s="626"/>
      <c r="S3106" s="626"/>
      <c r="T3106" s="626"/>
      <c r="U3106" s="626"/>
      <c r="V3106" s="626"/>
      <c r="W3106" s="626"/>
      <c r="X3106" s="626"/>
      <c r="Y3106" s="626"/>
      <c r="Z3106" s="626"/>
      <c r="AA3106" s="626"/>
      <c r="AB3106" s="626"/>
      <c r="AC3106" s="626"/>
      <c r="AD3106" s="626"/>
      <c r="AE3106" s="626"/>
      <c r="AF3106" s="626"/>
    </row>
    <row r="3107" spans="1:32" x14ac:dyDescent="0.25">
      <c r="A3107" s="626"/>
      <c r="B3107" s="626"/>
      <c r="F3107" s="626"/>
      <c r="H3107" s="626"/>
      <c r="I3107" s="626"/>
      <c r="J3107" s="626"/>
      <c r="K3107" s="627"/>
      <c r="L3107" s="677"/>
      <c r="M3107" s="626"/>
      <c r="N3107" s="626"/>
      <c r="O3107" s="626"/>
      <c r="P3107" s="626"/>
      <c r="Q3107" s="626"/>
      <c r="R3107" s="626"/>
      <c r="S3107" s="626"/>
      <c r="T3107" s="626"/>
      <c r="U3107" s="626"/>
      <c r="V3107" s="626"/>
      <c r="W3107" s="626"/>
      <c r="X3107" s="626"/>
      <c r="Y3107" s="626"/>
      <c r="Z3107" s="626"/>
      <c r="AA3107" s="626"/>
      <c r="AB3107" s="626"/>
      <c r="AC3107" s="626"/>
      <c r="AD3107" s="626"/>
      <c r="AE3107" s="626"/>
      <c r="AF3107" s="626"/>
    </row>
    <row r="3108" spans="1:32" x14ac:dyDescent="0.25">
      <c r="A3108" s="626"/>
      <c r="B3108" s="626"/>
      <c r="F3108" s="626"/>
      <c r="H3108" s="626"/>
      <c r="I3108" s="626"/>
      <c r="J3108" s="626"/>
      <c r="K3108" s="627"/>
      <c r="L3108" s="677"/>
      <c r="M3108" s="626"/>
      <c r="N3108" s="626"/>
      <c r="O3108" s="626"/>
      <c r="P3108" s="626"/>
      <c r="Q3108" s="626"/>
      <c r="R3108" s="626"/>
      <c r="S3108" s="626"/>
      <c r="T3108" s="626"/>
      <c r="U3108" s="626"/>
      <c r="V3108" s="626"/>
      <c r="W3108" s="626"/>
      <c r="X3108" s="626"/>
      <c r="Y3108" s="626"/>
      <c r="Z3108" s="626"/>
      <c r="AA3108" s="626"/>
      <c r="AB3108" s="626"/>
      <c r="AC3108" s="626"/>
      <c r="AD3108" s="626"/>
      <c r="AE3108" s="626"/>
      <c r="AF3108" s="626"/>
    </row>
    <row r="3109" spans="1:32" x14ac:dyDescent="0.25">
      <c r="A3109" s="626"/>
      <c r="B3109" s="626"/>
      <c r="F3109" s="626"/>
      <c r="H3109" s="626"/>
      <c r="I3109" s="626"/>
      <c r="J3109" s="626"/>
      <c r="K3109" s="627"/>
      <c r="L3109" s="677"/>
      <c r="M3109" s="626"/>
      <c r="N3109" s="626"/>
      <c r="O3109" s="626"/>
      <c r="P3109" s="626"/>
      <c r="Q3109" s="626"/>
      <c r="R3109" s="626"/>
      <c r="S3109" s="626"/>
      <c r="T3109" s="626"/>
      <c r="U3109" s="626"/>
      <c r="V3109" s="626"/>
      <c r="W3109" s="626"/>
      <c r="X3109" s="626"/>
      <c r="Y3109" s="626"/>
      <c r="Z3109" s="626"/>
      <c r="AA3109" s="626"/>
      <c r="AB3109" s="626"/>
      <c r="AC3109" s="626"/>
      <c r="AD3109" s="626"/>
      <c r="AE3109" s="626"/>
      <c r="AF3109" s="626"/>
    </row>
    <row r="3110" spans="1:32" x14ac:dyDescent="0.25">
      <c r="A3110" s="626"/>
      <c r="B3110" s="626"/>
      <c r="F3110" s="626"/>
      <c r="H3110" s="626"/>
      <c r="I3110" s="626"/>
      <c r="J3110" s="626"/>
      <c r="K3110" s="627"/>
      <c r="L3110" s="677"/>
      <c r="M3110" s="626"/>
      <c r="N3110" s="626"/>
      <c r="O3110" s="626"/>
      <c r="P3110" s="626"/>
      <c r="Q3110" s="626"/>
      <c r="R3110" s="626"/>
      <c r="S3110" s="626"/>
      <c r="T3110" s="626"/>
      <c r="U3110" s="626"/>
      <c r="V3110" s="626"/>
      <c r="W3110" s="626"/>
      <c r="X3110" s="626"/>
      <c r="Y3110" s="626"/>
      <c r="Z3110" s="626"/>
      <c r="AA3110" s="626"/>
      <c r="AB3110" s="626"/>
      <c r="AC3110" s="626"/>
      <c r="AD3110" s="626"/>
      <c r="AE3110" s="626"/>
      <c r="AF3110" s="626"/>
    </row>
    <row r="3111" spans="1:32" x14ac:dyDescent="0.25">
      <c r="A3111" s="626"/>
      <c r="B3111" s="626"/>
      <c r="F3111" s="626"/>
      <c r="H3111" s="626"/>
      <c r="I3111" s="626"/>
      <c r="J3111" s="626"/>
      <c r="K3111" s="627"/>
      <c r="L3111" s="677"/>
      <c r="M3111" s="626"/>
      <c r="N3111" s="626"/>
      <c r="O3111" s="626"/>
      <c r="P3111" s="626"/>
      <c r="Q3111" s="626"/>
      <c r="R3111" s="626"/>
      <c r="S3111" s="626"/>
      <c r="T3111" s="626"/>
      <c r="U3111" s="626"/>
      <c r="V3111" s="626"/>
      <c r="W3111" s="626"/>
      <c r="X3111" s="626"/>
      <c r="Y3111" s="626"/>
      <c r="Z3111" s="626"/>
      <c r="AA3111" s="626"/>
      <c r="AB3111" s="626"/>
      <c r="AC3111" s="626"/>
      <c r="AD3111" s="626"/>
      <c r="AE3111" s="626"/>
      <c r="AF3111" s="626"/>
    </row>
    <row r="3112" spans="1:32" x14ac:dyDescent="0.25">
      <c r="A3112" s="626"/>
      <c r="B3112" s="626"/>
      <c r="F3112" s="626"/>
      <c r="H3112" s="626"/>
      <c r="I3112" s="626"/>
      <c r="J3112" s="626"/>
      <c r="K3112" s="627"/>
      <c r="L3112" s="677"/>
      <c r="M3112" s="626"/>
      <c r="N3112" s="626"/>
      <c r="O3112" s="626"/>
      <c r="P3112" s="626"/>
      <c r="Q3112" s="626"/>
      <c r="R3112" s="626"/>
      <c r="S3112" s="626"/>
      <c r="T3112" s="626"/>
      <c r="U3112" s="626"/>
      <c r="V3112" s="626"/>
      <c r="W3112" s="626"/>
      <c r="X3112" s="626"/>
      <c r="Y3112" s="626"/>
      <c r="Z3112" s="626"/>
      <c r="AA3112" s="626"/>
      <c r="AB3112" s="626"/>
      <c r="AC3112" s="626"/>
      <c r="AD3112" s="626"/>
      <c r="AE3112" s="626"/>
      <c r="AF3112" s="626"/>
    </row>
    <row r="3113" spans="1:32" x14ac:dyDescent="0.25">
      <c r="A3113" s="626"/>
      <c r="B3113" s="626"/>
      <c r="F3113" s="626"/>
      <c r="H3113" s="626"/>
      <c r="I3113" s="626"/>
      <c r="J3113" s="626"/>
      <c r="K3113" s="627"/>
      <c r="L3113" s="677"/>
      <c r="M3113" s="626"/>
      <c r="N3113" s="626"/>
      <c r="O3113" s="626"/>
      <c r="P3113" s="626"/>
      <c r="Q3113" s="626"/>
      <c r="R3113" s="626"/>
      <c r="S3113" s="626"/>
      <c r="T3113" s="626"/>
      <c r="U3113" s="626"/>
      <c r="V3113" s="626"/>
      <c r="W3113" s="626"/>
      <c r="X3113" s="626"/>
      <c r="Y3113" s="626"/>
      <c r="Z3113" s="626"/>
      <c r="AA3113" s="626"/>
      <c r="AB3113" s="626"/>
      <c r="AC3113" s="626"/>
      <c r="AD3113" s="626"/>
      <c r="AE3113" s="626"/>
      <c r="AF3113" s="626"/>
    </row>
    <row r="3114" spans="1:32" x14ac:dyDescent="0.25">
      <c r="A3114" s="626"/>
      <c r="B3114" s="626"/>
      <c r="F3114" s="626"/>
      <c r="H3114" s="626"/>
      <c r="I3114" s="626"/>
      <c r="J3114" s="626"/>
      <c r="K3114" s="627"/>
      <c r="L3114" s="677"/>
      <c r="M3114" s="626"/>
      <c r="N3114" s="626"/>
      <c r="O3114" s="626"/>
      <c r="P3114" s="626"/>
      <c r="Q3114" s="626"/>
      <c r="R3114" s="626"/>
      <c r="S3114" s="626"/>
      <c r="T3114" s="626"/>
      <c r="U3114" s="626"/>
      <c r="V3114" s="626"/>
      <c r="W3114" s="626"/>
      <c r="X3114" s="626"/>
      <c r="Y3114" s="626"/>
      <c r="Z3114" s="626"/>
      <c r="AA3114" s="626"/>
      <c r="AB3114" s="626"/>
      <c r="AC3114" s="626"/>
      <c r="AD3114" s="626"/>
      <c r="AE3114" s="626"/>
      <c r="AF3114" s="626"/>
    </row>
    <row r="3115" spans="1:32" x14ac:dyDescent="0.25">
      <c r="A3115" s="626"/>
      <c r="B3115" s="626"/>
      <c r="F3115" s="626"/>
      <c r="H3115" s="626"/>
      <c r="I3115" s="626"/>
      <c r="J3115" s="626"/>
      <c r="K3115" s="627"/>
      <c r="L3115" s="677"/>
      <c r="M3115" s="626"/>
      <c r="N3115" s="626"/>
      <c r="O3115" s="626"/>
      <c r="P3115" s="626"/>
      <c r="Q3115" s="626"/>
      <c r="R3115" s="626"/>
      <c r="S3115" s="626"/>
      <c r="T3115" s="626"/>
      <c r="U3115" s="626"/>
      <c r="V3115" s="626"/>
      <c r="W3115" s="626"/>
      <c r="X3115" s="626"/>
      <c r="Y3115" s="626"/>
      <c r="Z3115" s="626"/>
      <c r="AA3115" s="626"/>
      <c r="AB3115" s="626"/>
      <c r="AC3115" s="626"/>
      <c r="AD3115" s="626"/>
      <c r="AE3115" s="626"/>
      <c r="AF3115" s="626"/>
    </row>
    <row r="3116" spans="1:32" x14ac:dyDescent="0.25">
      <c r="A3116" s="626"/>
      <c r="B3116" s="626"/>
      <c r="F3116" s="626"/>
      <c r="H3116" s="626"/>
      <c r="I3116" s="626"/>
      <c r="J3116" s="626"/>
      <c r="K3116" s="627"/>
      <c r="L3116" s="677"/>
      <c r="M3116" s="626"/>
      <c r="N3116" s="626"/>
      <c r="O3116" s="626"/>
      <c r="P3116" s="626"/>
      <c r="Q3116" s="626"/>
      <c r="R3116" s="626"/>
      <c r="S3116" s="626"/>
      <c r="T3116" s="626"/>
      <c r="U3116" s="626"/>
      <c r="V3116" s="626"/>
      <c r="W3116" s="626"/>
      <c r="X3116" s="626"/>
      <c r="Y3116" s="626"/>
      <c r="Z3116" s="626"/>
      <c r="AA3116" s="626"/>
      <c r="AB3116" s="626"/>
      <c r="AC3116" s="626"/>
      <c r="AD3116" s="626"/>
      <c r="AE3116" s="626"/>
      <c r="AF3116" s="626"/>
    </row>
    <row r="3117" spans="1:32" x14ac:dyDescent="0.25">
      <c r="A3117" s="626"/>
      <c r="B3117" s="626"/>
      <c r="F3117" s="626"/>
      <c r="H3117" s="626"/>
      <c r="I3117" s="626"/>
      <c r="J3117" s="626"/>
      <c r="K3117" s="627"/>
      <c r="L3117" s="677"/>
      <c r="M3117" s="626"/>
      <c r="N3117" s="626"/>
      <c r="O3117" s="626"/>
      <c r="P3117" s="626"/>
      <c r="Q3117" s="626"/>
      <c r="R3117" s="626"/>
      <c r="S3117" s="626"/>
      <c r="T3117" s="626"/>
      <c r="U3117" s="626"/>
      <c r="V3117" s="626"/>
      <c r="W3117" s="626"/>
      <c r="X3117" s="626"/>
      <c r="Y3117" s="626"/>
      <c r="Z3117" s="626"/>
      <c r="AA3117" s="626"/>
      <c r="AB3117" s="626"/>
      <c r="AC3117" s="626"/>
      <c r="AD3117" s="626"/>
      <c r="AE3117" s="626"/>
      <c r="AF3117" s="626"/>
    </row>
    <row r="3118" spans="1:32" x14ac:dyDescent="0.25">
      <c r="A3118" s="626"/>
      <c r="B3118" s="626"/>
      <c r="F3118" s="626"/>
      <c r="H3118" s="626"/>
      <c r="I3118" s="626"/>
      <c r="J3118" s="626"/>
      <c r="K3118" s="627"/>
      <c r="L3118" s="677"/>
      <c r="M3118" s="626"/>
      <c r="N3118" s="626"/>
      <c r="O3118" s="626"/>
      <c r="P3118" s="626"/>
      <c r="Q3118" s="626"/>
      <c r="R3118" s="626"/>
      <c r="S3118" s="626"/>
      <c r="T3118" s="626"/>
      <c r="U3118" s="626"/>
      <c r="V3118" s="626"/>
      <c r="W3118" s="626"/>
      <c r="X3118" s="626"/>
      <c r="Y3118" s="626"/>
      <c r="Z3118" s="626"/>
      <c r="AA3118" s="626"/>
      <c r="AB3118" s="626"/>
      <c r="AC3118" s="626"/>
      <c r="AD3118" s="626"/>
      <c r="AE3118" s="626"/>
      <c r="AF3118" s="626"/>
    </row>
    <row r="3119" spans="1:32" x14ac:dyDescent="0.25">
      <c r="A3119" s="626"/>
      <c r="B3119" s="626"/>
      <c r="F3119" s="626"/>
      <c r="H3119" s="626"/>
      <c r="I3119" s="626"/>
      <c r="J3119" s="626"/>
      <c r="K3119" s="627"/>
      <c r="L3119" s="677"/>
      <c r="M3119" s="626"/>
      <c r="N3119" s="626"/>
      <c r="O3119" s="626"/>
      <c r="P3119" s="626"/>
      <c r="Q3119" s="626"/>
      <c r="R3119" s="626"/>
      <c r="S3119" s="626"/>
      <c r="T3119" s="626"/>
      <c r="U3119" s="626"/>
      <c r="V3119" s="626"/>
      <c r="W3119" s="626"/>
      <c r="X3119" s="626"/>
      <c r="Y3119" s="626"/>
      <c r="Z3119" s="626"/>
      <c r="AA3119" s="626"/>
      <c r="AB3119" s="626"/>
      <c r="AC3119" s="626"/>
      <c r="AD3119" s="626"/>
      <c r="AE3119" s="626"/>
      <c r="AF3119" s="626"/>
    </row>
    <row r="3120" spans="1:32" x14ac:dyDescent="0.25">
      <c r="A3120" s="626"/>
      <c r="B3120" s="626"/>
      <c r="F3120" s="626"/>
      <c r="H3120" s="626"/>
      <c r="I3120" s="626"/>
      <c r="J3120" s="626"/>
      <c r="K3120" s="627"/>
      <c r="L3120" s="677"/>
      <c r="M3120" s="626"/>
      <c r="N3120" s="626"/>
      <c r="O3120" s="626"/>
      <c r="P3120" s="626"/>
      <c r="Q3120" s="626"/>
      <c r="R3120" s="626"/>
      <c r="S3120" s="626"/>
      <c r="T3120" s="626"/>
      <c r="U3120" s="626"/>
      <c r="V3120" s="626"/>
      <c r="W3120" s="626"/>
      <c r="X3120" s="626"/>
      <c r="Y3120" s="626"/>
      <c r="Z3120" s="626"/>
      <c r="AA3120" s="626"/>
      <c r="AB3120" s="626"/>
      <c r="AC3120" s="626"/>
      <c r="AD3120" s="626"/>
      <c r="AE3120" s="626"/>
      <c r="AF3120" s="626"/>
    </row>
    <row r="3121" spans="1:32" x14ac:dyDescent="0.25">
      <c r="A3121" s="626"/>
      <c r="B3121" s="626"/>
      <c r="F3121" s="626"/>
      <c r="H3121" s="626"/>
      <c r="I3121" s="626"/>
      <c r="J3121" s="626"/>
      <c r="K3121" s="627"/>
      <c r="L3121" s="677"/>
      <c r="M3121" s="626"/>
      <c r="N3121" s="626"/>
      <c r="O3121" s="626"/>
      <c r="P3121" s="626"/>
      <c r="Q3121" s="626"/>
      <c r="R3121" s="626"/>
      <c r="S3121" s="626"/>
      <c r="T3121" s="626"/>
      <c r="U3121" s="626"/>
      <c r="V3121" s="626"/>
      <c r="W3121" s="626"/>
      <c r="X3121" s="626"/>
      <c r="Y3121" s="626"/>
      <c r="Z3121" s="626"/>
      <c r="AA3121" s="626"/>
      <c r="AB3121" s="626"/>
      <c r="AC3121" s="626"/>
      <c r="AD3121" s="626"/>
      <c r="AE3121" s="626"/>
      <c r="AF3121" s="626"/>
    </row>
    <row r="3122" spans="1:32" x14ac:dyDescent="0.25">
      <c r="A3122" s="626"/>
      <c r="B3122" s="626"/>
      <c r="F3122" s="626"/>
      <c r="H3122" s="626"/>
      <c r="I3122" s="626"/>
      <c r="J3122" s="626"/>
      <c r="K3122" s="627"/>
      <c r="L3122" s="677"/>
      <c r="M3122" s="626"/>
      <c r="N3122" s="626"/>
      <c r="O3122" s="626"/>
      <c r="P3122" s="626"/>
      <c r="Q3122" s="626"/>
      <c r="R3122" s="626"/>
      <c r="S3122" s="626"/>
      <c r="T3122" s="626"/>
      <c r="U3122" s="626"/>
      <c r="V3122" s="626"/>
      <c r="W3122" s="626"/>
      <c r="X3122" s="626"/>
      <c r="Y3122" s="626"/>
      <c r="Z3122" s="626"/>
      <c r="AA3122" s="626"/>
      <c r="AB3122" s="626"/>
      <c r="AC3122" s="626"/>
      <c r="AD3122" s="626"/>
      <c r="AE3122" s="626"/>
      <c r="AF3122" s="626"/>
    </row>
    <row r="3123" spans="1:32" x14ac:dyDescent="0.25">
      <c r="A3123" s="626"/>
      <c r="B3123" s="626"/>
      <c r="F3123" s="626"/>
      <c r="H3123" s="626"/>
      <c r="I3123" s="626"/>
      <c r="J3123" s="626"/>
      <c r="K3123" s="627"/>
      <c r="L3123" s="677"/>
      <c r="M3123" s="626"/>
      <c r="N3123" s="626"/>
      <c r="O3123" s="626"/>
      <c r="P3123" s="626"/>
      <c r="Q3123" s="626"/>
      <c r="R3123" s="626"/>
      <c r="S3123" s="626"/>
      <c r="T3123" s="626"/>
      <c r="U3123" s="626"/>
      <c r="V3123" s="626"/>
      <c r="W3123" s="626"/>
      <c r="X3123" s="626"/>
      <c r="Y3123" s="626"/>
      <c r="Z3123" s="626"/>
      <c r="AA3123" s="626"/>
      <c r="AB3123" s="626"/>
      <c r="AC3123" s="626"/>
      <c r="AD3123" s="626"/>
      <c r="AE3123" s="626"/>
      <c r="AF3123" s="626"/>
    </row>
    <row r="3124" spans="1:32" x14ac:dyDescent="0.25">
      <c r="A3124" s="626"/>
      <c r="B3124" s="626"/>
      <c r="F3124" s="626"/>
      <c r="H3124" s="626"/>
      <c r="I3124" s="626"/>
      <c r="J3124" s="626"/>
      <c r="K3124" s="627"/>
      <c r="L3124" s="677"/>
      <c r="M3124" s="626"/>
      <c r="N3124" s="626"/>
      <c r="O3124" s="626"/>
      <c r="P3124" s="626"/>
      <c r="Q3124" s="626"/>
      <c r="R3124" s="626"/>
      <c r="S3124" s="626"/>
      <c r="T3124" s="626"/>
      <c r="U3124" s="626"/>
      <c r="V3124" s="626"/>
      <c r="W3124" s="626"/>
      <c r="X3124" s="626"/>
      <c r="Y3124" s="626"/>
      <c r="Z3124" s="626"/>
      <c r="AA3124" s="626"/>
      <c r="AB3124" s="626"/>
      <c r="AC3124" s="626"/>
      <c r="AD3124" s="626"/>
      <c r="AE3124" s="626"/>
      <c r="AF3124" s="626"/>
    </row>
    <row r="3125" spans="1:32" x14ac:dyDescent="0.25">
      <c r="A3125" s="626"/>
      <c r="B3125" s="626"/>
      <c r="F3125" s="626"/>
      <c r="H3125" s="626"/>
      <c r="I3125" s="626"/>
      <c r="J3125" s="626"/>
      <c r="K3125" s="627"/>
      <c r="L3125" s="677"/>
      <c r="M3125" s="626"/>
      <c r="N3125" s="626"/>
      <c r="O3125" s="626"/>
      <c r="P3125" s="626"/>
      <c r="Q3125" s="626"/>
      <c r="R3125" s="626"/>
      <c r="S3125" s="626"/>
      <c r="T3125" s="626"/>
      <c r="U3125" s="626"/>
      <c r="V3125" s="626"/>
      <c r="W3125" s="626"/>
      <c r="X3125" s="626"/>
      <c r="Y3125" s="626"/>
      <c r="Z3125" s="626"/>
      <c r="AA3125" s="626"/>
      <c r="AB3125" s="626"/>
      <c r="AC3125" s="626"/>
      <c r="AD3125" s="626"/>
      <c r="AE3125" s="626"/>
      <c r="AF3125" s="626"/>
    </row>
    <row r="3126" spans="1:32" x14ac:dyDescent="0.25">
      <c r="A3126" s="626"/>
      <c r="B3126" s="626"/>
      <c r="F3126" s="626"/>
      <c r="H3126" s="626"/>
      <c r="I3126" s="626"/>
      <c r="J3126" s="626"/>
      <c r="K3126" s="627"/>
      <c r="L3126" s="677"/>
      <c r="M3126" s="626"/>
      <c r="N3126" s="626"/>
      <c r="O3126" s="626"/>
      <c r="P3126" s="626"/>
      <c r="Q3126" s="626"/>
      <c r="R3126" s="626"/>
      <c r="S3126" s="626"/>
      <c r="T3126" s="626"/>
      <c r="U3126" s="626"/>
      <c r="V3126" s="626"/>
      <c r="W3126" s="626"/>
      <c r="X3126" s="626"/>
      <c r="Y3126" s="626"/>
      <c r="Z3126" s="626"/>
      <c r="AA3126" s="626"/>
      <c r="AB3126" s="626"/>
      <c r="AC3126" s="626"/>
      <c r="AD3126" s="626"/>
      <c r="AE3126" s="626"/>
      <c r="AF3126" s="626"/>
    </row>
    <row r="3127" spans="1:32" x14ac:dyDescent="0.25">
      <c r="A3127" s="626"/>
      <c r="B3127" s="626"/>
      <c r="F3127" s="626"/>
      <c r="H3127" s="626"/>
      <c r="I3127" s="626"/>
      <c r="J3127" s="626"/>
      <c r="K3127" s="627"/>
      <c r="L3127" s="677"/>
      <c r="M3127" s="626"/>
      <c r="N3127" s="626"/>
      <c r="O3127" s="626"/>
      <c r="P3127" s="626"/>
      <c r="Q3127" s="626"/>
      <c r="R3127" s="626"/>
      <c r="S3127" s="626"/>
      <c r="T3127" s="626"/>
      <c r="U3127" s="626"/>
      <c r="V3127" s="626"/>
      <c r="W3127" s="626"/>
      <c r="X3127" s="626"/>
      <c r="Y3127" s="626"/>
      <c r="Z3127" s="626"/>
      <c r="AA3127" s="626"/>
      <c r="AB3127" s="626"/>
      <c r="AC3127" s="626"/>
      <c r="AD3127" s="626"/>
      <c r="AE3127" s="626"/>
      <c r="AF3127" s="626"/>
    </row>
    <row r="3128" spans="1:32" x14ac:dyDescent="0.25">
      <c r="A3128" s="626"/>
      <c r="B3128" s="626"/>
      <c r="F3128" s="626"/>
      <c r="H3128" s="626"/>
      <c r="I3128" s="626"/>
      <c r="J3128" s="626"/>
      <c r="K3128" s="627"/>
      <c r="L3128" s="677"/>
      <c r="M3128" s="626"/>
      <c r="N3128" s="626"/>
      <c r="O3128" s="626"/>
      <c r="P3128" s="626"/>
      <c r="Q3128" s="626"/>
      <c r="R3128" s="626"/>
      <c r="S3128" s="626"/>
      <c r="T3128" s="626"/>
      <c r="U3128" s="626"/>
      <c r="V3128" s="626"/>
      <c r="W3128" s="626"/>
      <c r="X3128" s="626"/>
      <c r="Y3128" s="626"/>
      <c r="Z3128" s="626"/>
      <c r="AA3128" s="626"/>
      <c r="AB3128" s="626"/>
      <c r="AC3128" s="626"/>
      <c r="AD3128" s="626"/>
      <c r="AE3128" s="626"/>
      <c r="AF3128" s="626"/>
    </row>
    <row r="3129" spans="1:32" x14ac:dyDescent="0.25">
      <c r="A3129" s="626"/>
      <c r="B3129" s="626"/>
      <c r="F3129" s="626"/>
      <c r="H3129" s="626"/>
      <c r="I3129" s="626"/>
      <c r="J3129" s="626"/>
      <c r="K3129" s="627"/>
      <c r="L3129" s="677"/>
      <c r="M3129" s="626"/>
      <c r="N3129" s="626"/>
      <c r="O3129" s="626"/>
      <c r="P3129" s="626"/>
      <c r="Q3129" s="626"/>
      <c r="R3129" s="626"/>
      <c r="S3129" s="626"/>
      <c r="T3129" s="626"/>
      <c r="U3129" s="626"/>
      <c r="V3129" s="626"/>
      <c r="W3129" s="626"/>
      <c r="X3129" s="626"/>
      <c r="Y3129" s="626"/>
      <c r="Z3129" s="626"/>
      <c r="AA3129" s="626"/>
      <c r="AB3129" s="626"/>
      <c r="AC3129" s="626"/>
      <c r="AD3129" s="626"/>
      <c r="AE3129" s="626"/>
      <c r="AF3129" s="626"/>
    </row>
    <row r="3130" spans="1:32" x14ac:dyDescent="0.25">
      <c r="A3130" s="626"/>
      <c r="B3130" s="626"/>
      <c r="F3130" s="626"/>
      <c r="H3130" s="626"/>
      <c r="I3130" s="626"/>
      <c r="J3130" s="626"/>
      <c r="K3130" s="627"/>
      <c r="L3130" s="677"/>
      <c r="M3130" s="626"/>
      <c r="N3130" s="626"/>
      <c r="O3130" s="626"/>
      <c r="P3130" s="626"/>
      <c r="Q3130" s="626"/>
      <c r="R3130" s="626"/>
      <c r="S3130" s="626"/>
      <c r="T3130" s="626"/>
      <c r="U3130" s="626"/>
      <c r="V3130" s="626"/>
      <c r="W3130" s="626"/>
      <c r="X3130" s="626"/>
      <c r="Y3130" s="626"/>
      <c r="Z3130" s="626"/>
      <c r="AA3130" s="626"/>
      <c r="AB3130" s="626"/>
      <c r="AC3130" s="626"/>
      <c r="AD3130" s="626"/>
      <c r="AE3130" s="626"/>
      <c r="AF3130" s="626"/>
    </row>
    <row r="3131" spans="1:32" x14ac:dyDescent="0.25">
      <c r="A3131" s="626"/>
      <c r="B3131" s="626"/>
      <c r="F3131" s="626"/>
      <c r="H3131" s="626"/>
      <c r="I3131" s="626"/>
      <c r="J3131" s="626"/>
      <c r="K3131" s="627"/>
      <c r="L3131" s="677"/>
      <c r="M3131" s="626"/>
      <c r="N3131" s="626"/>
      <c r="O3131" s="626"/>
      <c r="P3131" s="626"/>
      <c r="Q3131" s="626"/>
      <c r="R3131" s="626"/>
      <c r="S3131" s="626"/>
      <c r="T3131" s="626"/>
      <c r="U3131" s="626"/>
      <c r="V3131" s="626"/>
      <c r="W3131" s="626"/>
      <c r="X3131" s="626"/>
      <c r="Y3131" s="626"/>
      <c r="Z3131" s="626"/>
      <c r="AA3131" s="626"/>
      <c r="AB3131" s="626"/>
      <c r="AC3131" s="626"/>
      <c r="AD3131" s="626"/>
      <c r="AE3131" s="626"/>
      <c r="AF3131" s="626"/>
    </row>
    <row r="3132" spans="1:32" x14ac:dyDescent="0.25">
      <c r="A3132" s="626"/>
      <c r="B3132" s="626"/>
      <c r="F3132" s="626"/>
      <c r="H3132" s="626"/>
      <c r="I3132" s="626"/>
      <c r="J3132" s="626"/>
      <c r="K3132" s="627"/>
      <c r="L3132" s="677"/>
      <c r="M3132" s="626"/>
      <c r="N3132" s="626"/>
      <c r="O3132" s="626"/>
      <c r="P3132" s="626"/>
      <c r="Q3132" s="626"/>
      <c r="R3132" s="626"/>
      <c r="S3132" s="626"/>
      <c r="T3132" s="626"/>
      <c r="U3132" s="626"/>
      <c r="V3132" s="626"/>
      <c r="W3132" s="626"/>
      <c r="X3132" s="626"/>
      <c r="Y3132" s="626"/>
      <c r="Z3132" s="626"/>
      <c r="AA3132" s="626"/>
      <c r="AB3132" s="626"/>
      <c r="AC3132" s="626"/>
      <c r="AD3132" s="626"/>
      <c r="AE3132" s="626"/>
      <c r="AF3132" s="626"/>
    </row>
    <row r="3133" spans="1:32" x14ac:dyDescent="0.25">
      <c r="A3133" s="626"/>
      <c r="B3133" s="626"/>
      <c r="F3133" s="626"/>
      <c r="H3133" s="626"/>
      <c r="I3133" s="626"/>
      <c r="J3133" s="626"/>
      <c r="K3133" s="627"/>
      <c r="L3133" s="677"/>
      <c r="M3133" s="626"/>
      <c r="N3133" s="626"/>
      <c r="O3133" s="626"/>
      <c r="P3133" s="626"/>
      <c r="Q3133" s="626"/>
      <c r="R3133" s="626"/>
      <c r="S3133" s="626"/>
      <c r="T3133" s="626"/>
      <c r="U3133" s="626"/>
      <c r="V3133" s="626"/>
      <c r="W3133" s="626"/>
      <c r="X3133" s="626"/>
      <c r="Y3133" s="626"/>
      <c r="Z3133" s="626"/>
      <c r="AA3133" s="626"/>
      <c r="AB3133" s="626"/>
      <c r="AC3133" s="626"/>
      <c r="AD3133" s="626"/>
      <c r="AE3133" s="626"/>
      <c r="AF3133" s="626"/>
    </row>
    <row r="3134" spans="1:32" x14ac:dyDescent="0.25">
      <c r="A3134" s="626"/>
      <c r="B3134" s="626"/>
      <c r="F3134" s="626"/>
      <c r="H3134" s="626"/>
      <c r="I3134" s="626"/>
      <c r="J3134" s="626"/>
      <c r="K3134" s="627"/>
      <c r="L3134" s="677"/>
      <c r="M3134" s="626"/>
      <c r="N3134" s="626"/>
      <c r="O3134" s="626"/>
      <c r="P3134" s="626"/>
      <c r="Q3134" s="626"/>
      <c r="R3134" s="626"/>
      <c r="S3134" s="626"/>
      <c r="T3134" s="626"/>
      <c r="U3134" s="626"/>
      <c r="V3134" s="626"/>
      <c r="W3134" s="626"/>
      <c r="X3134" s="626"/>
      <c r="Y3134" s="626"/>
      <c r="Z3134" s="626"/>
      <c r="AA3134" s="626"/>
      <c r="AB3134" s="626"/>
      <c r="AC3134" s="626"/>
      <c r="AD3134" s="626"/>
      <c r="AE3134" s="626"/>
      <c r="AF3134" s="626"/>
    </row>
    <row r="3135" spans="1:32" x14ac:dyDescent="0.25">
      <c r="A3135" s="626"/>
      <c r="B3135" s="626"/>
      <c r="F3135" s="626"/>
      <c r="H3135" s="626"/>
      <c r="I3135" s="626"/>
      <c r="J3135" s="626"/>
      <c r="K3135" s="627"/>
      <c r="L3135" s="677"/>
      <c r="M3135" s="626"/>
      <c r="N3135" s="626"/>
      <c r="O3135" s="626"/>
      <c r="P3135" s="626"/>
      <c r="Q3135" s="626"/>
      <c r="R3135" s="626"/>
      <c r="S3135" s="626"/>
      <c r="T3135" s="626"/>
      <c r="U3135" s="626"/>
      <c r="V3135" s="626"/>
      <c r="W3135" s="626"/>
      <c r="X3135" s="626"/>
      <c r="Y3135" s="626"/>
      <c r="Z3135" s="626"/>
      <c r="AA3135" s="626"/>
      <c r="AB3135" s="626"/>
      <c r="AC3135" s="626"/>
      <c r="AD3135" s="626"/>
      <c r="AE3135" s="626"/>
      <c r="AF3135" s="626"/>
    </row>
    <row r="3136" spans="1:32" x14ac:dyDescent="0.25">
      <c r="A3136" s="626"/>
      <c r="B3136" s="626"/>
      <c r="F3136" s="626"/>
      <c r="H3136" s="626"/>
      <c r="I3136" s="626"/>
      <c r="J3136" s="626"/>
      <c r="K3136" s="627"/>
      <c r="L3136" s="677"/>
      <c r="M3136" s="626"/>
      <c r="N3136" s="626"/>
      <c r="O3136" s="626"/>
      <c r="P3136" s="626"/>
      <c r="Q3136" s="626"/>
      <c r="R3136" s="626"/>
      <c r="S3136" s="626"/>
      <c r="T3136" s="626"/>
      <c r="U3136" s="626"/>
      <c r="V3136" s="626"/>
      <c r="W3136" s="626"/>
      <c r="X3136" s="626"/>
      <c r="Y3136" s="626"/>
      <c r="Z3136" s="626"/>
      <c r="AA3136" s="626"/>
      <c r="AB3136" s="626"/>
      <c r="AC3136" s="626"/>
      <c r="AD3136" s="626"/>
      <c r="AE3136" s="626"/>
      <c r="AF3136" s="626"/>
    </row>
    <row r="3137" spans="1:32" x14ac:dyDescent="0.25">
      <c r="A3137" s="626"/>
      <c r="B3137" s="626"/>
      <c r="F3137" s="626"/>
      <c r="H3137" s="626"/>
      <c r="I3137" s="626"/>
      <c r="J3137" s="626"/>
      <c r="K3137" s="627"/>
      <c r="L3137" s="677"/>
      <c r="M3137" s="626"/>
      <c r="N3137" s="626"/>
      <c r="O3137" s="626"/>
      <c r="P3137" s="626"/>
      <c r="Q3137" s="626"/>
      <c r="R3137" s="626"/>
      <c r="S3137" s="626"/>
      <c r="T3137" s="626"/>
      <c r="U3137" s="626"/>
      <c r="V3137" s="626"/>
      <c r="W3137" s="626"/>
      <c r="X3137" s="626"/>
      <c r="Y3137" s="626"/>
      <c r="Z3137" s="626"/>
      <c r="AA3137" s="626"/>
      <c r="AB3137" s="626"/>
      <c r="AC3137" s="626"/>
      <c r="AD3137" s="626"/>
      <c r="AE3137" s="626"/>
      <c r="AF3137" s="626"/>
    </row>
    <row r="3138" spans="1:32" x14ac:dyDescent="0.25">
      <c r="A3138" s="626"/>
      <c r="B3138" s="626"/>
      <c r="F3138" s="626"/>
      <c r="H3138" s="626"/>
      <c r="I3138" s="626"/>
      <c r="J3138" s="626"/>
      <c r="K3138" s="627"/>
      <c r="L3138" s="677"/>
      <c r="M3138" s="626"/>
      <c r="N3138" s="626"/>
      <c r="O3138" s="626"/>
      <c r="P3138" s="626"/>
      <c r="Q3138" s="626"/>
      <c r="R3138" s="626"/>
      <c r="S3138" s="626"/>
      <c r="T3138" s="626"/>
      <c r="U3138" s="626"/>
      <c r="V3138" s="626"/>
      <c r="W3138" s="626"/>
      <c r="X3138" s="626"/>
      <c r="Y3138" s="626"/>
      <c r="Z3138" s="626"/>
      <c r="AA3138" s="626"/>
      <c r="AB3138" s="626"/>
      <c r="AC3138" s="626"/>
      <c r="AD3138" s="626"/>
      <c r="AE3138" s="626"/>
      <c r="AF3138" s="626"/>
    </row>
    <row r="3139" spans="1:32" x14ac:dyDescent="0.25">
      <c r="A3139" s="626"/>
      <c r="B3139" s="626"/>
      <c r="F3139" s="626"/>
      <c r="H3139" s="626"/>
      <c r="I3139" s="626"/>
      <c r="J3139" s="626"/>
      <c r="K3139" s="627"/>
      <c r="L3139" s="677"/>
      <c r="M3139" s="626"/>
      <c r="N3139" s="626"/>
      <c r="O3139" s="626"/>
      <c r="P3139" s="626"/>
      <c r="Q3139" s="626"/>
      <c r="R3139" s="626"/>
      <c r="S3139" s="626"/>
      <c r="T3139" s="626"/>
      <c r="U3139" s="626"/>
      <c r="V3139" s="626"/>
      <c r="W3139" s="626"/>
      <c r="X3139" s="626"/>
      <c r="Y3139" s="626"/>
      <c r="Z3139" s="626"/>
      <c r="AA3139" s="626"/>
      <c r="AB3139" s="626"/>
      <c r="AC3139" s="626"/>
      <c r="AD3139" s="626"/>
      <c r="AE3139" s="626"/>
      <c r="AF3139" s="626"/>
    </row>
    <row r="3140" spans="1:32" x14ac:dyDescent="0.25">
      <c r="A3140" s="626"/>
      <c r="B3140" s="626"/>
      <c r="F3140" s="626"/>
      <c r="H3140" s="626"/>
      <c r="I3140" s="626"/>
      <c r="J3140" s="626"/>
      <c r="K3140" s="627"/>
      <c r="L3140" s="677"/>
      <c r="M3140" s="626"/>
      <c r="N3140" s="626"/>
      <c r="O3140" s="626"/>
      <c r="P3140" s="626"/>
      <c r="Q3140" s="626"/>
      <c r="R3140" s="626"/>
      <c r="S3140" s="626"/>
      <c r="T3140" s="626"/>
      <c r="U3140" s="626"/>
      <c r="V3140" s="626"/>
      <c r="W3140" s="626"/>
      <c r="X3140" s="626"/>
      <c r="Y3140" s="626"/>
      <c r="Z3140" s="626"/>
      <c r="AA3140" s="626"/>
      <c r="AB3140" s="626"/>
      <c r="AC3140" s="626"/>
      <c r="AD3140" s="626"/>
      <c r="AE3140" s="626"/>
      <c r="AF3140" s="626"/>
    </row>
    <row r="3141" spans="1:32" x14ac:dyDescent="0.25">
      <c r="A3141" s="626"/>
      <c r="B3141" s="626"/>
      <c r="F3141" s="626"/>
      <c r="H3141" s="626"/>
      <c r="I3141" s="626"/>
      <c r="J3141" s="626"/>
      <c r="K3141" s="627"/>
      <c r="L3141" s="677"/>
      <c r="M3141" s="626"/>
      <c r="N3141" s="626"/>
      <c r="O3141" s="626"/>
      <c r="P3141" s="626"/>
      <c r="Q3141" s="626"/>
      <c r="R3141" s="626"/>
      <c r="S3141" s="626"/>
      <c r="T3141" s="626"/>
      <c r="U3141" s="626"/>
      <c r="V3141" s="626"/>
      <c r="W3141" s="626"/>
      <c r="X3141" s="626"/>
      <c r="Y3141" s="626"/>
      <c r="Z3141" s="626"/>
      <c r="AA3141" s="626"/>
      <c r="AB3141" s="626"/>
      <c r="AC3141" s="626"/>
      <c r="AD3141" s="626"/>
      <c r="AE3141" s="626"/>
      <c r="AF3141" s="626"/>
    </row>
    <row r="3142" spans="1:32" x14ac:dyDescent="0.25">
      <c r="A3142" s="626"/>
      <c r="B3142" s="626"/>
      <c r="F3142" s="626"/>
      <c r="H3142" s="626"/>
      <c r="I3142" s="626"/>
      <c r="J3142" s="626"/>
      <c r="K3142" s="627"/>
      <c r="L3142" s="677"/>
      <c r="M3142" s="626"/>
      <c r="N3142" s="626"/>
      <c r="O3142" s="626"/>
      <c r="P3142" s="626"/>
      <c r="Q3142" s="626"/>
      <c r="R3142" s="626"/>
      <c r="S3142" s="626"/>
      <c r="T3142" s="626"/>
      <c r="U3142" s="626"/>
      <c r="V3142" s="626"/>
      <c r="W3142" s="626"/>
      <c r="X3142" s="626"/>
      <c r="Y3142" s="626"/>
      <c r="Z3142" s="626"/>
      <c r="AA3142" s="626"/>
      <c r="AB3142" s="626"/>
      <c r="AC3142" s="626"/>
      <c r="AD3142" s="626"/>
      <c r="AE3142" s="626"/>
      <c r="AF3142" s="626"/>
    </row>
    <row r="3143" spans="1:32" x14ac:dyDescent="0.25">
      <c r="A3143" s="626"/>
      <c r="B3143" s="626"/>
      <c r="F3143" s="626"/>
      <c r="H3143" s="626"/>
      <c r="I3143" s="626"/>
      <c r="J3143" s="626"/>
      <c r="K3143" s="627"/>
      <c r="L3143" s="677"/>
      <c r="M3143" s="626"/>
      <c r="N3143" s="626"/>
      <c r="O3143" s="626"/>
      <c r="P3143" s="626"/>
      <c r="Q3143" s="626"/>
      <c r="R3143" s="626"/>
      <c r="S3143" s="626"/>
      <c r="T3143" s="626"/>
      <c r="U3143" s="626"/>
      <c r="V3143" s="626"/>
      <c r="W3143" s="626"/>
      <c r="X3143" s="626"/>
      <c r="Y3143" s="626"/>
      <c r="Z3143" s="626"/>
      <c r="AA3143" s="626"/>
      <c r="AB3143" s="626"/>
      <c r="AC3143" s="626"/>
      <c r="AD3143" s="626"/>
      <c r="AE3143" s="626"/>
      <c r="AF3143" s="626"/>
    </row>
    <row r="3144" spans="1:32" x14ac:dyDescent="0.25">
      <c r="A3144" s="626"/>
      <c r="B3144" s="626"/>
      <c r="F3144" s="626"/>
      <c r="H3144" s="626"/>
      <c r="I3144" s="626"/>
      <c r="J3144" s="626"/>
      <c r="K3144" s="627"/>
      <c r="L3144" s="677"/>
      <c r="M3144" s="626"/>
      <c r="N3144" s="626"/>
      <c r="O3144" s="626"/>
      <c r="P3144" s="626"/>
      <c r="Q3144" s="626"/>
      <c r="R3144" s="626"/>
      <c r="S3144" s="626"/>
      <c r="T3144" s="626"/>
      <c r="U3144" s="626"/>
      <c r="V3144" s="626"/>
      <c r="W3144" s="626"/>
      <c r="X3144" s="626"/>
      <c r="Y3144" s="626"/>
      <c r="Z3144" s="626"/>
      <c r="AA3144" s="626"/>
      <c r="AB3144" s="626"/>
      <c r="AC3144" s="626"/>
      <c r="AD3144" s="626"/>
      <c r="AE3144" s="626"/>
      <c r="AF3144" s="626"/>
    </row>
    <row r="3145" spans="1:32" x14ac:dyDescent="0.25">
      <c r="A3145" s="626"/>
      <c r="B3145" s="626"/>
      <c r="F3145" s="626"/>
      <c r="H3145" s="626"/>
      <c r="I3145" s="626"/>
      <c r="J3145" s="626"/>
      <c r="K3145" s="627"/>
      <c r="L3145" s="677"/>
      <c r="M3145" s="626"/>
      <c r="N3145" s="626"/>
      <c r="O3145" s="626"/>
      <c r="P3145" s="626"/>
      <c r="Q3145" s="626"/>
      <c r="R3145" s="626"/>
      <c r="S3145" s="626"/>
      <c r="T3145" s="626"/>
      <c r="U3145" s="626"/>
      <c r="V3145" s="626"/>
      <c r="W3145" s="626"/>
      <c r="X3145" s="626"/>
      <c r="Y3145" s="626"/>
      <c r="Z3145" s="626"/>
      <c r="AA3145" s="626"/>
      <c r="AB3145" s="626"/>
      <c r="AC3145" s="626"/>
      <c r="AD3145" s="626"/>
      <c r="AE3145" s="626"/>
      <c r="AF3145" s="626"/>
    </row>
    <row r="3146" spans="1:32" x14ac:dyDescent="0.25">
      <c r="A3146" s="626"/>
      <c r="B3146" s="626"/>
      <c r="F3146" s="626"/>
      <c r="H3146" s="626"/>
      <c r="I3146" s="626"/>
      <c r="J3146" s="626"/>
      <c r="K3146" s="627"/>
      <c r="L3146" s="677"/>
      <c r="M3146" s="626"/>
      <c r="N3146" s="626"/>
      <c r="O3146" s="626"/>
      <c r="P3146" s="626"/>
      <c r="Q3146" s="626"/>
      <c r="R3146" s="626"/>
      <c r="S3146" s="626"/>
      <c r="T3146" s="626"/>
      <c r="U3146" s="626"/>
      <c r="V3146" s="626"/>
      <c r="W3146" s="626"/>
      <c r="X3146" s="626"/>
      <c r="Y3146" s="626"/>
      <c r="Z3146" s="626"/>
      <c r="AA3146" s="626"/>
      <c r="AB3146" s="626"/>
      <c r="AC3146" s="626"/>
      <c r="AD3146" s="626"/>
      <c r="AE3146" s="626"/>
      <c r="AF3146" s="626"/>
    </row>
    <row r="3147" spans="1:32" x14ac:dyDescent="0.25">
      <c r="A3147" s="626"/>
      <c r="B3147" s="626"/>
      <c r="F3147" s="626"/>
      <c r="H3147" s="626"/>
      <c r="I3147" s="626"/>
      <c r="J3147" s="626"/>
      <c r="K3147" s="627"/>
      <c r="L3147" s="677"/>
      <c r="M3147" s="626"/>
      <c r="N3147" s="626"/>
      <c r="O3147" s="626"/>
      <c r="P3147" s="626"/>
      <c r="Q3147" s="626"/>
      <c r="R3147" s="626"/>
      <c r="S3147" s="626"/>
      <c r="T3147" s="626"/>
      <c r="U3147" s="626"/>
      <c r="V3147" s="626"/>
      <c r="W3147" s="626"/>
      <c r="X3147" s="626"/>
      <c r="Y3147" s="626"/>
      <c r="Z3147" s="626"/>
      <c r="AA3147" s="626"/>
      <c r="AB3147" s="626"/>
      <c r="AC3147" s="626"/>
      <c r="AD3147" s="626"/>
      <c r="AE3147" s="626"/>
      <c r="AF3147" s="626"/>
    </row>
    <row r="3148" spans="1:32" x14ac:dyDescent="0.25">
      <c r="A3148" s="626"/>
      <c r="B3148" s="626"/>
      <c r="F3148" s="626"/>
      <c r="H3148" s="626"/>
      <c r="I3148" s="626"/>
      <c r="J3148" s="626"/>
      <c r="K3148" s="627"/>
      <c r="L3148" s="677"/>
      <c r="M3148" s="626"/>
      <c r="N3148" s="626"/>
      <c r="O3148" s="626"/>
      <c r="P3148" s="626"/>
      <c r="Q3148" s="626"/>
      <c r="R3148" s="626"/>
      <c r="S3148" s="626"/>
      <c r="T3148" s="626"/>
      <c r="U3148" s="626"/>
      <c r="V3148" s="626"/>
      <c r="W3148" s="626"/>
      <c r="X3148" s="626"/>
      <c r="Y3148" s="626"/>
      <c r="Z3148" s="626"/>
      <c r="AA3148" s="626"/>
      <c r="AB3148" s="626"/>
      <c r="AC3148" s="626"/>
      <c r="AD3148" s="626"/>
      <c r="AE3148" s="626"/>
      <c r="AF3148" s="626"/>
    </row>
    <row r="3149" spans="1:32" x14ac:dyDescent="0.25">
      <c r="A3149" s="626"/>
      <c r="B3149" s="626"/>
      <c r="F3149" s="626"/>
      <c r="H3149" s="626"/>
      <c r="I3149" s="626"/>
      <c r="J3149" s="626"/>
      <c r="K3149" s="627"/>
      <c r="L3149" s="677"/>
      <c r="M3149" s="626"/>
      <c r="N3149" s="626"/>
      <c r="O3149" s="626"/>
      <c r="P3149" s="626"/>
      <c r="Q3149" s="626"/>
      <c r="R3149" s="626"/>
      <c r="S3149" s="626"/>
      <c r="T3149" s="626"/>
      <c r="U3149" s="626"/>
      <c r="V3149" s="626"/>
      <c r="W3149" s="626"/>
      <c r="X3149" s="626"/>
      <c r="Y3149" s="626"/>
      <c r="Z3149" s="626"/>
      <c r="AA3149" s="626"/>
      <c r="AB3149" s="626"/>
      <c r="AC3149" s="626"/>
      <c r="AD3149" s="626"/>
      <c r="AE3149" s="626"/>
      <c r="AF3149" s="626"/>
    </row>
    <row r="3150" spans="1:32" x14ac:dyDescent="0.25">
      <c r="A3150" s="626"/>
      <c r="B3150" s="626"/>
      <c r="F3150" s="626"/>
      <c r="H3150" s="626"/>
      <c r="I3150" s="626"/>
      <c r="J3150" s="626"/>
      <c r="K3150" s="627"/>
      <c r="L3150" s="677"/>
      <c r="M3150" s="626"/>
      <c r="N3150" s="626"/>
      <c r="O3150" s="626"/>
      <c r="P3150" s="626"/>
      <c r="Q3150" s="626"/>
      <c r="R3150" s="626"/>
      <c r="S3150" s="626"/>
      <c r="T3150" s="626"/>
      <c r="U3150" s="626"/>
      <c r="V3150" s="626"/>
      <c r="W3150" s="626"/>
      <c r="X3150" s="626"/>
      <c r="Y3150" s="626"/>
      <c r="Z3150" s="626"/>
      <c r="AA3150" s="626"/>
      <c r="AB3150" s="626"/>
      <c r="AC3150" s="626"/>
      <c r="AD3150" s="626"/>
      <c r="AE3150" s="626"/>
      <c r="AF3150" s="626"/>
    </row>
    <row r="3151" spans="1:32" x14ac:dyDescent="0.25">
      <c r="A3151" s="626"/>
      <c r="B3151" s="626"/>
      <c r="F3151" s="626"/>
      <c r="H3151" s="626"/>
      <c r="I3151" s="626"/>
      <c r="J3151" s="626"/>
      <c r="K3151" s="627"/>
      <c r="L3151" s="677"/>
      <c r="M3151" s="626"/>
      <c r="N3151" s="626"/>
      <c r="O3151" s="626"/>
      <c r="P3151" s="626"/>
      <c r="Q3151" s="626"/>
      <c r="R3151" s="626"/>
      <c r="S3151" s="626"/>
      <c r="T3151" s="626"/>
      <c r="U3151" s="626"/>
      <c r="V3151" s="626"/>
      <c r="W3151" s="626"/>
      <c r="X3151" s="626"/>
      <c r="Y3151" s="626"/>
      <c r="Z3151" s="626"/>
      <c r="AA3151" s="626"/>
      <c r="AB3151" s="626"/>
      <c r="AC3151" s="626"/>
      <c r="AD3151" s="626"/>
      <c r="AE3151" s="626"/>
      <c r="AF3151" s="626"/>
    </row>
    <row r="3152" spans="1:32" x14ac:dyDescent="0.25">
      <c r="A3152" s="626"/>
      <c r="B3152" s="626"/>
      <c r="F3152" s="626"/>
      <c r="H3152" s="626"/>
      <c r="I3152" s="626"/>
      <c r="J3152" s="626"/>
      <c r="K3152" s="627"/>
      <c r="L3152" s="677"/>
      <c r="M3152" s="626"/>
      <c r="N3152" s="626"/>
      <c r="O3152" s="626"/>
      <c r="P3152" s="626"/>
      <c r="Q3152" s="626"/>
      <c r="R3152" s="626"/>
      <c r="S3152" s="626"/>
      <c r="T3152" s="626"/>
      <c r="U3152" s="626"/>
      <c r="V3152" s="626"/>
      <c r="W3152" s="626"/>
      <c r="X3152" s="626"/>
      <c r="Y3152" s="626"/>
      <c r="Z3152" s="626"/>
      <c r="AA3152" s="626"/>
      <c r="AB3152" s="626"/>
      <c r="AC3152" s="626"/>
      <c r="AD3152" s="626"/>
      <c r="AE3152" s="626"/>
      <c r="AF3152" s="626"/>
    </row>
    <row r="3153" spans="1:32" x14ac:dyDescent="0.25">
      <c r="A3153" s="626"/>
      <c r="B3153" s="626"/>
      <c r="F3153" s="626"/>
      <c r="H3153" s="626"/>
      <c r="I3153" s="626"/>
      <c r="J3153" s="626"/>
      <c r="K3153" s="627"/>
      <c r="L3153" s="677"/>
      <c r="M3153" s="626"/>
      <c r="N3153" s="626"/>
      <c r="O3153" s="626"/>
      <c r="P3153" s="626"/>
      <c r="Q3153" s="626"/>
      <c r="R3153" s="626"/>
      <c r="S3153" s="626"/>
      <c r="T3153" s="626"/>
      <c r="U3153" s="626"/>
      <c r="V3153" s="626"/>
      <c r="W3153" s="626"/>
      <c r="X3153" s="626"/>
      <c r="Y3153" s="626"/>
      <c r="Z3153" s="626"/>
      <c r="AA3153" s="626"/>
      <c r="AB3153" s="626"/>
      <c r="AC3153" s="626"/>
      <c r="AD3153" s="626"/>
      <c r="AE3153" s="626"/>
      <c r="AF3153" s="626"/>
    </row>
    <row r="3154" spans="1:32" x14ac:dyDescent="0.25">
      <c r="A3154" s="626"/>
      <c r="B3154" s="626"/>
      <c r="F3154" s="626"/>
      <c r="H3154" s="626"/>
      <c r="I3154" s="626"/>
      <c r="J3154" s="626"/>
      <c r="K3154" s="627"/>
      <c r="L3154" s="677"/>
      <c r="M3154" s="626"/>
      <c r="N3154" s="626"/>
      <c r="O3154" s="626"/>
      <c r="P3154" s="626"/>
      <c r="Q3154" s="626"/>
      <c r="R3154" s="626"/>
      <c r="S3154" s="626"/>
      <c r="T3154" s="626"/>
      <c r="U3154" s="626"/>
      <c r="V3154" s="626"/>
      <c r="W3154" s="626"/>
      <c r="X3154" s="626"/>
      <c r="Y3154" s="626"/>
      <c r="Z3154" s="626"/>
      <c r="AA3154" s="626"/>
      <c r="AB3154" s="626"/>
      <c r="AC3154" s="626"/>
      <c r="AD3154" s="626"/>
      <c r="AE3154" s="626"/>
      <c r="AF3154" s="626"/>
    </row>
    <row r="3155" spans="1:32" x14ac:dyDescent="0.25">
      <c r="A3155" s="626"/>
      <c r="B3155" s="626"/>
      <c r="F3155" s="626"/>
      <c r="H3155" s="626"/>
      <c r="I3155" s="626"/>
      <c r="J3155" s="626"/>
      <c r="K3155" s="627"/>
      <c r="L3155" s="677"/>
      <c r="M3155" s="626"/>
      <c r="N3155" s="626"/>
      <c r="O3155" s="626"/>
      <c r="P3155" s="626"/>
      <c r="Q3155" s="626"/>
      <c r="R3155" s="626"/>
      <c r="S3155" s="626"/>
      <c r="T3155" s="626"/>
      <c r="U3155" s="626"/>
      <c r="V3155" s="626"/>
      <c r="W3155" s="626"/>
      <c r="X3155" s="626"/>
      <c r="Y3155" s="626"/>
      <c r="Z3155" s="626"/>
      <c r="AA3155" s="626"/>
      <c r="AB3155" s="626"/>
      <c r="AC3155" s="626"/>
      <c r="AD3155" s="626"/>
      <c r="AE3155" s="626"/>
      <c r="AF3155" s="626"/>
    </row>
    <row r="3156" spans="1:32" x14ac:dyDescent="0.25">
      <c r="A3156" s="626"/>
      <c r="B3156" s="626"/>
      <c r="F3156" s="626"/>
      <c r="H3156" s="626"/>
      <c r="I3156" s="626"/>
      <c r="J3156" s="626"/>
      <c r="K3156" s="627"/>
      <c r="L3156" s="677"/>
      <c r="M3156" s="626"/>
      <c r="N3156" s="626"/>
      <c r="O3156" s="626"/>
      <c r="P3156" s="626"/>
      <c r="Q3156" s="626"/>
      <c r="R3156" s="626"/>
      <c r="S3156" s="626"/>
      <c r="T3156" s="626"/>
      <c r="U3156" s="626"/>
      <c r="V3156" s="626"/>
      <c r="W3156" s="626"/>
      <c r="X3156" s="626"/>
      <c r="Y3156" s="626"/>
      <c r="Z3156" s="626"/>
      <c r="AA3156" s="626"/>
      <c r="AB3156" s="626"/>
      <c r="AC3156" s="626"/>
      <c r="AD3156" s="626"/>
      <c r="AE3156" s="626"/>
      <c r="AF3156" s="626"/>
    </row>
    <row r="3157" spans="1:32" x14ac:dyDescent="0.25">
      <c r="A3157" s="626"/>
      <c r="B3157" s="626"/>
      <c r="F3157" s="626"/>
      <c r="H3157" s="626"/>
      <c r="I3157" s="626"/>
      <c r="J3157" s="626"/>
      <c r="K3157" s="627"/>
      <c r="L3157" s="677"/>
      <c r="M3157" s="626"/>
      <c r="N3157" s="626"/>
      <c r="O3157" s="626"/>
      <c r="P3157" s="626"/>
      <c r="Q3157" s="626"/>
      <c r="R3157" s="626"/>
      <c r="S3157" s="626"/>
      <c r="T3157" s="626"/>
      <c r="U3157" s="626"/>
      <c r="V3157" s="626"/>
      <c r="W3157" s="626"/>
      <c r="X3157" s="626"/>
      <c r="Y3157" s="626"/>
      <c r="Z3157" s="626"/>
      <c r="AA3157" s="626"/>
      <c r="AB3157" s="626"/>
      <c r="AC3157" s="626"/>
      <c r="AD3157" s="626"/>
      <c r="AE3157" s="626"/>
      <c r="AF3157" s="626"/>
    </row>
    <row r="3158" spans="1:32" x14ac:dyDescent="0.25">
      <c r="A3158" s="626"/>
      <c r="B3158" s="626"/>
      <c r="F3158" s="626"/>
      <c r="H3158" s="626"/>
      <c r="I3158" s="626"/>
      <c r="J3158" s="626"/>
      <c r="K3158" s="627"/>
      <c r="L3158" s="677"/>
      <c r="M3158" s="626"/>
      <c r="N3158" s="626"/>
      <c r="O3158" s="626"/>
      <c r="P3158" s="626"/>
      <c r="Q3158" s="626"/>
      <c r="R3158" s="626"/>
      <c r="S3158" s="626"/>
      <c r="T3158" s="626"/>
      <c r="U3158" s="626"/>
      <c r="V3158" s="626"/>
      <c r="W3158" s="626"/>
      <c r="X3158" s="626"/>
      <c r="Y3158" s="626"/>
      <c r="Z3158" s="626"/>
      <c r="AA3158" s="626"/>
      <c r="AB3158" s="626"/>
      <c r="AC3158" s="626"/>
      <c r="AD3158" s="626"/>
      <c r="AE3158" s="626"/>
      <c r="AF3158" s="626"/>
    </row>
    <row r="3159" spans="1:32" x14ac:dyDescent="0.25">
      <c r="A3159" s="626"/>
      <c r="B3159" s="626"/>
      <c r="F3159" s="626"/>
      <c r="H3159" s="626"/>
      <c r="I3159" s="626"/>
      <c r="J3159" s="626"/>
      <c r="K3159" s="627"/>
      <c r="L3159" s="677"/>
      <c r="M3159" s="626"/>
      <c r="N3159" s="626"/>
      <c r="O3159" s="626"/>
      <c r="P3159" s="626"/>
      <c r="Q3159" s="626"/>
      <c r="R3159" s="626"/>
      <c r="S3159" s="626"/>
      <c r="T3159" s="626"/>
      <c r="U3159" s="626"/>
      <c r="V3159" s="626"/>
      <c r="W3159" s="626"/>
      <c r="X3159" s="626"/>
      <c r="Y3159" s="626"/>
      <c r="Z3159" s="626"/>
      <c r="AA3159" s="626"/>
      <c r="AB3159" s="626"/>
      <c r="AC3159" s="626"/>
      <c r="AD3159" s="626"/>
      <c r="AE3159" s="626"/>
      <c r="AF3159" s="626"/>
    </row>
    <row r="3160" spans="1:32" x14ac:dyDescent="0.25">
      <c r="A3160" s="626"/>
      <c r="B3160" s="626"/>
      <c r="F3160" s="626"/>
      <c r="H3160" s="626"/>
      <c r="I3160" s="626"/>
      <c r="J3160" s="626"/>
      <c r="K3160" s="627"/>
      <c r="L3160" s="677"/>
      <c r="M3160" s="626"/>
      <c r="N3160" s="626"/>
      <c r="O3160" s="626"/>
      <c r="P3160" s="626"/>
      <c r="Q3160" s="626"/>
      <c r="R3160" s="626"/>
      <c r="S3160" s="626"/>
      <c r="T3160" s="626"/>
      <c r="U3160" s="626"/>
      <c r="V3160" s="626"/>
      <c r="W3160" s="626"/>
      <c r="X3160" s="626"/>
      <c r="Y3160" s="626"/>
      <c r="Z3160" s="626"/>
      <c r="AA3160" s="626"/>
      <c r="AB3160" s="626"/>
      <c r="AC3160" s="626"/>
      <c r="AD3160" s="626"/>
      <c r="AE3160" s="626"/>
      <c r="AF3160" s="626"/>
    </row>
    <row r="3161" spans="1:32" x14ac:dyDescent="0.25">
      <c r="A3161" s="626"/>
      <c r="B3161" s="626"/>
      <c r="F3161" s="626"/>
      <c r="H3161" s="626"/>
      <c r="I3161" s="626"/>
      <c r="J3161" s="626"/>
      <c r="K3161" s="627"/>
      <c r="L3161" s="677"/>
      <c r="M3161" s="626"/>
      <c r="N3161" s="626"/>
      <c r="O3161" s="626"/>
      <c r="P3161" s="626"/>
      <c r="Q3161" s="626"/>
      <c r="R3161" s="626"/>
      <c r="S3161" s="626"/>
      <c r="T3161" s="626"/>
      <c r="U3161" s="626"/>
      <c r="V3161" s="626"/>
      <c r="W3161" s="626"/>
      <c r="X3161" s="626"/>
      <c r="Y3161" s="626"/>
      <c r="Z3161" s="626"/>
      <c r="AA3161" s="626"/>
      <c r="AB3161" s="626"/>
      <c r="AC3161" s="626"/>
      <c r="AD3161" s="626"/>
      <c r="AE3161" s="626"/>
      <c r="AF3161" s="626"/>
    </row>
    <row r="3162" spans="1:32" x14ac:dyDescent="0.25">
      <c r="A3162" s="626"/>
      <c r="B3162" s="626"/>
      <c r="F3162" s="626"/>
      <c r="H3162" s="626"/>
      <c r="I3162" s="626"/>
      <c r="J3162" s="626"/>
      <c r="K3162" s="627"/>
      <c r="L3162" s="677"/>
      <c r="M3162" s="626"/>
      <c r="N3162" s="626"/>
      <c r="O3162" s="626"/>
      <c r="P3162" s="626"/>
      <c r="Q3162" s="626"/>
      <c r="R3162" s="626"/>
      <c r="S3162" s="626"/>
      <c r="T3162" s="626"/>
      <c r="U3162" s="626"/>
      <c r="V3162" s="626"/>
      <c r="W3162" s="626"/>
      <c r="X3162" s="626"/>
      <c r="Y3162" s="626"/>
      <c r="Z3162" s="626"/>
      <c r="AA3162" s="626"/>
      <c r="AB3162" s="626"/>
      <c r="AC3162" s="626"/>
      <c r="AD3162" s="626"/>
      <c r="AE3162" s="626"/>
      <c r="AF3162" s="626"/>
    </row>
    <row r="3163" spans="1:32" x14ac:dyDescent="0.25">
      <c r="A3163" s="626"/>
      <c r="B3163" s="626"/>
      <c r="F3163" s="626"/>
      <c r="H3163" s="626"/>
      <c r="I3163" s="626"/>
      <c r="J3163" s="626"/>
      <c r="K3163" s="627"/>
      <c r="L3163" s="677"/>
      <c r="M3163" s="626"/>
      <c r="N3163" s="626"/>
      <c r="O3163" s="626"/>
      <c r="P3163" s="626"/>
      <c r="Q3163" s="626"/>
      <c r="R3163" s="626"/>
      <c r="S3163" s="626"/>
      <c r="T3163" s="626"/>
      <c r="U3163" s="626"/>
      <c r="V3163" s="626"/>
      <c r="W3163" s="626"/>
      <c r="X3163" s="626"/>
      <c r="Y3163" s="626"/>
      <c r="Z3163" s="626"/>
      <c r="AA3163" s="626"/>
      <c r="AB3163" s="626"/>
      <c r="AC3163" s="626"/>
      <c r="AD3163" s="626"/>
      <c r="AE3163" s="626"/>
      <c r="AF3163" s="626"/>
    </row>
    <row r="3164" spans="1:32" x14ac:dyDescent="0.25">
      <c r="A3164" s="626"/>
      <c r="B3164" s="626"/>
      <c r="F3164" s="626"/>
      <c r="H3164" s="626"/>
      <c r="I3164" s="626"/>
      <c r="J3164" s="626"/>
      <c r="K3164" s="627"/>
      <c r="L3164" s="677"/>
      <c r="M3164" s="626"/>
      <c r="N3164" s="626"/>
      <c r="O3164" s="626"/>
      <c r="P3164" s="626"/>
      <c r="Q3164" s="626"/>
      <c r="R3164" s="626"/>
      <c r="S3164" s="626"/>
      <c r="T3164" s="626"/>
      <c r="U3164" s="626"/>
      <c r="V3164" s="626"/>
      <c r="W3164" s="626"/>
      <c r="X3164" s="626"/>
      <c r="Y3164" s="626"/>
      <c r="Z3164" s="626"/>
      <c r="AA3164" s="626"/>
      <c r="AB3164" s="626"/>
      <c r="AC3164" s="626"/>
      <c r="AD3164" s="626"/>
      <c r="AE3164" s="626"/>
      <c r="AF3164" s="626"/>
    </row>
    <row r="3165" spans="1:32" x14ac:dyDescent="0.25">
      <c r="A3165" s="626"/>
      <c r="B3165" s="626"/>
      <c r="F3165" s="626"/>
      <c r="H3165" s="626"/>
      <c r="I3165" s="626"/>
      <c r="J3165" s="626"/>
      <c r="K3165" s="627"/>
      <c r="L3165" s="677"/>
      <c r="M3165" s="626"/>
      <c r="N3165" s="626"/>
      <c r="O3165" s="626"/>
      <c r="P3165" s="626"/>
      <c r="Q3165" s="626"/>
      <c r="R3165" s="626"/>
      <c r="S3165" s="626"/>
      <c r="T3165" s="626"/>
      <c r="U3165" s="626"/>
      <c r="V3165" s="626"/>
      <c r="W3165" s="626"/>
      <c r="X3165" s="626"/>
      <c r="Y3165" s="626"/>
      <c r="Z3165" s="626"/>
      <c r="AA3165" s="626"/>
      <c r="AB3165" s="626"/>
      <c r="AC3165" s="626"/>
      <c r="AD3165" s="626"/>
      <c r="AE3165" s="626"/>
      <c r="AF3165" s="626"/>
    </row>
    <row r="3166" spans="1:32" x14ac:dyDescent="0.25">
      <c r="A3166" s="626"/>
      <c r="B3166" s="626"/>
      <c r="F3166" s="626"/>
      <c r="H3166" s="626"/>
      <c r="I3166" s="626"/>
      <c r="J3166" s="626"/>
      <c r="K3166" s="627"/>
      <c r="L3166" s="677"/>
      <c r="M3166" s="626"/>
      <c r="N3166" s="626"/>
      <c r="O3166" s="626"/>
      <c r="P3166" s="626"/>
      <c r="Q3166" s="626"/>
      <c r="R3166" s="626"/>
      <c r="S3166" s="626"/>
      <c r="T3166" s="626"/>
      <c r="U3166" s="626"/>
      <c r="V3166" s="626"/>
      <c r="W3166" s="626"/>
      <c r="X3166" s="626"/>
      <c r="Y3166" s="626"/>
      <c r="Z3166" s="626"/>
      <c r="AA3166" s="626"/>
      <c r="AB3166" s="626"/>
      <c r="AC3166" s="626"/>
      <c r="AD3166" s="626"/>
      <c r="AE3166" s="626"/>
      <c r="AF3166" s="626"/>
    </row>
    <row r="3167" spans="1:32" x14ac:dyDescent="0.25">
      <c r="A3167" s="626"/>
      <c r="B3167" s="626"/>
      <c r="F3167" s="626"/>
      <c r="H3167" s="626"/>
      <c r="I3167" s="626"/>
      <c r="J3167" s="626"/>
      <c r="K3167" s="627"/>
      <c r="L3167" s="677"/>
      <c r="M3167" s="626"/>
      <c r="N3167" s="626"/>
      <c r="O3167" s="626"/>
      <c r="P3167" s="626"/>
      <c r="Q3167" s="626"/>
      <c r="R3167" s="626"/>
      <c r="S3167" s="626"/>
      <c r="T3167" s="626"/>
      <c r="U3167" s="626"/>
      <c r="V3167" s="626"/>
      <c r="W3167" s="626"/>
      <c r="X3167" s="626"/>
      <c r="Y3167" s="626"/>
      <c r="Z3167" s="626"/>
      <c r="AA3167" s="626"/>
      <c r="AB3167" s="626"/>
      <c r="AC3167" s="626"/>
      <c r="AD3167" s="626"/>
      <c r="AE3167" s="626"/>
      <c r="AF3167" s="626"/>
    </row>
    <row r="3168" spans="1:32" x14ac:dyDescent="0.25">
      <c r="A3168" s="626"/>
      <c r="B3168" s="626"/>
      <c r="F3168" s="626"/>
      <c r="H3168" s="626"/>
      <c r="I3168" s="626"/>
      <c r="J3168" s="626"/>
      <c r="K3168" s="627"/>
      <c r="L3168" s="677"/>
      <c r="M3168" s="626"/>
      <c r="N3168" s="626"/>
      <c r="O3168" s="626"/>
      <c r="P3168" s="626"/>
      <c r="Q3168" s="626"/>
      <c r="R3168" s="626"/>
      <c r="S3168" s="626"/>
      <c r="T3168" s="626"/>
      <c r="U3168" s="626"/>
      <c r="V3168" s="626"/>
      <c r="W3168" s="626"/>
      <c r="X3168" s="626"/>
      <c r="Y3168" s="626"/>
      <c r="Z3168" s="626"/>
      <c r="AA3168" s="626"/>
      <c r="AB3168" s="626"/>
      <c r="AC3168" s="626"/>
      <c r="AD3168" s="626"/>
      <c r="AE3168" s="626"/>
      <c r="AF3168" s="626"/>
    </row>
    <row r="3169" spans="1:32" x14ac:dyDescent="0.25">
      <c r="A3169" s="626"/>
      <c r="B3169" s="626"/>
      <c r="F3169" s="626"/>
      <c r="H3169" s="626"/>
      <c r="I3169" s="626"/>
      <c r="J3169" s="626"/>
      <c r="K3169" s="627"/>
      <c r="L3169" s="677"/>
      <c r="M3169" s="626"/>
      <c r="N3169" s="626"/>
      <c r="O3169" s="626"/>
      <c r="P3169" s="626"/>
      <c r="Q3169" s="626"/>
      <c r="R3169" s="626"/>
      <c r="S3169" s="626"/>
      <c r="T3169" s="626"/>
      <c r="U3169" s="626"/>
      <c r="V3169" s="626"/>
      <c r="W3169" s="626"/>
      <c r="X3169" s="626"/>
      <c r="Y3169" s="626"/>
      <c r="Z3169" s="626"/>
      <c r="AA3169" s="626"/>
      <c r="AB3169" s="626"/>
      <c r="AC3169" s="626"/>
      <c r="AD3169" s="626"/>
      <c r="AE3169" s="626"/>
      <c r="AF3169" s="626"/>
    </row>
    <row r="3170" spans="1:32" x14ac:dyDescent="0.25">
      <c r="A3170" s="626"/>
      <c r="B3170" s="626"/>
      <c r="F3170" s="626"/>
      <c r="H3170" s="626"/>
      <c r="I3170" s="626"/>
      <c r="J3170" s="626"/>
      <c r="K3170" s="627"/>
      <c r="L3170" s="677"/>
      <c r="M3170" s="626"/>
      <c r="N3170" s="626"/>
      <c r="O3170" s="626"/>
      <c r="P3170" s="626"/>
      <c r="Q3170" s="626"/>
      <c r="R3170" s="626"/>
      <c r="S3170" s="626"/>
      <c r="T3170" s="626"/>
      <c r="U3170" s="626"/>
      <c r="V3170" s="626"/>
      <c r="W3170" s="626"/>
      <c r="X3170" s="626"/>
      <c r="Y3170" s="626"/>
      <c r="Z3170" s="626"/>
      <c r="AA3170" s="626"/>
      <c r="AB3170" s="626"/>
      <c r="AC3170" s="626"/>
      <c r="AD3170" s="626"/>
      <c r="AE3170" s="626"/>
      <c r="AF3170" s="626"/>
    </row>
    <row r="3171" spans="1:32" x14ac:dyDescent="0.25">
      <c r="A3171" s="626"/>
      <c r="B3171" s="626"/>
      <c r="F3171" s="626"/>
      <c r="H3171" s="626"/>
      <c r="I3171" s="626"/>
      <c r="J3171" s="626"/>
      <c r="K3171" s="627"/>
      <c r="L3171" s="677"/>
      <c r="M3171" s="626"/>
      <c r="N3171" s="626"/>
      <c r="O3171" s="626"/>
      <c r="P3171" s="626"/>
      <c r="Q3171" s="626"/>
      <c r="R3171" s="626"/>
      <c r="S3171" s="626"/>
      <c r="T3171" s="626"/>
      <c r="U3171" s="626"/>
      <c r="V3171" s="626"/>
      <c r="W3171" s="626"/>
      <c r="X3171" s="626"/>
      <c r="Y3171" s="626"/>
      <c r="Z3171" s="626"/>
      <c r="AA3171" s="626"/>
      <c r="AB3171" s="626"/>
      <c r="AC3171" s="626"/>
      <c r="AD3171" s="626"/>
      <c r="AE3171" s="626"/>
      <c r="AF3171" s="626"/>
    </row>
    <row r="3172" spans="1:32" x14ac:dyDescent="0.25">
      <c r="A3172" s="626"/>
      <c r="B3172" s="626"/>
      <c r="F3172" s="626"/>
      <c r="H3172" s="626"/>
      <c r="I3172" s="626"/>
      <c r="J3172" s="626"/>
      <c r="K3172" s="627"/>
      <c r="L3172" s="677"/>
      <c r="M3172" s="626"/>
      <c r="N3172" s="626"/>
      <c r="O3172" s="626"/>
      <c r="P3172" s="626"/>
      <c r="Q3172" s="626"/>
      <c r="R3172" s="626"/>
      <c r="S3172" s="626"/>
      <c r="T3172" s="626"/>
      <c r="U3172" s="626"/>
      <c r="V3172" s="626"/>
      <c r="W3172" s="626"/>
      <c r="X3172" s="626"/>
      <c r="Y3172" s="626"/>
      <c r="Z3172" s="626"/>
      <c r="AA3172" s="626"/>
      <c r="AB3172" s="626"/>
      <c r="AC3172" s="626"/>
      <c r="AD3172" s="626"/>
      <c r="AE3172" s="626"/>
      <c r="AF3172" s="626"/>
    </row>
    <row r="3173" spans="1:32" x14ac:dyDescent="0.25">
      <c r="A3173" s="626"/>
      <c r="B3173" s="626"/>
      <c r="F3173" s="626"/>
      <c r="H3173" s="626"/>
      <c r="I3173" s="626"/>
      <c r="J3173" s="626"/>
      <c r="K3173" s="627"/>
      <c r="L3173" s="677"/>
      <c r="M3173" s="626"/>
      <c r="N3173" s="626"/>
      <c r="O3173" s="626"/>
      <c r="P3173" s="626"/>
      <c r="Q3173" s="626"/>
      <c r="R3173" s="626"/>
      <c r="S3173" s="626"/>
      <c r="T3173" s="626"/>
      <c r="U3173" s="626"/>
      <c r="V3173" s="626"/>
      <c r="W3173" s="626"/>
      <c r="X3173" s="626"/>
      <c r="Y3173" s="626"/>
      <c r="Z3173" s="626"/>
      <c r="AA3173" s="626"/>
      <c r="AB3173" s="626"/>
      <c r="AC3173" s="626"/>
      <c r="AD3173" s="626"/>
      <c r="AE3173" s="626"/>
      <c r="AF3173" s="626"/>
    </row>
    <row r="3174" spans="1:32" x14ac:dyDescent="0.25">
      <c r="A3174" s="626"/>
      <c r="B3174" s="626"/>
      <c r="F3174" s="626"/>
      <c r="H3174" s="626"/>
      <c r="I3174" s="626"/>
      <c r="J3174" s="626"/>
      <c r="K3174" s="627"/>
      <c r="L3174" s="677"/>
      <c r="M3174" s="626"/>
      <c r="N3174" s="626"/>
      <c r="O3174" s="626"/>
      <c r="P3174" s="626"/>
      <c r="Q3174" s="626"/>
      <c r="R3174" s="626"/>
      <c r="S3174" s="626"/>
      <c r="T3174" s="626"/>
      <c r="U3174" s="626"/>
      <c r="V3174" s="626"/>
      <c r="W3174" s="626"/>
      <c r="X3174" s="626"/>
      <c r="Y3174" s="626"/>
      <c r="Z3174" s="626"/>
      <c r="AA3174" s="626"/>
      <c r="AB3174" s="626"/>
      <c r="AC3174" s="626"/>
      <c r="AD3174" s="626"/>
      <c r="AE3174" s="626"/>
      <c r="AF3174" s="626"/>
    </row>
    <row r="3175" spans="1:32" x14ac:dyDescent="0.25">
      <c r="A3175" s="626"/>
      <c r="B3175" s="626"/>
      <c r="F3175" s="626"/>
      <c r="H3175" s="626"/>
      <c r="I3175" s="626"/>
      <c r="J3175" s="626"/>
      <c r="K3175" s="627"/>
      <c r="L3175" s="677"/>
      <c r="M3175" s="626"/>
      <c r="N3175" s="626"/>
      <c r="O3175" s="626"/>
      <c r="P3175" s="626"/>
      <c r="Q3175" s="626"/>
      <c r="R3175" s="626"/>
      <c r="S3175" s="626"/>
      <c r="T3175" s="626"/>
      <c r="U3175" s="626"/>
      <c r="V3175" s="626"/>
      <c r="W3175" s="626"/>
      <c r="X3175" s="626"/>
      <c r="Y3175" s="626"/>
      <c r="Z3175" s="626"/>
      <c r="AA3175" s="626"/>
      <c r="AB3175" s="626"/>
      <c r="AC3175" s="626"/>
      <c r="AD3175" s="626"/>
      <c r="AE3175" s="626"/>
      <c r="AF3175" s="626"/>
    </row>
    <row r="3176" spans="1:32" x14ac:dyDescent="0.25">
      <c r="A3176" s="626"/>
      <c r="B3176" s="626"/>
      <c r="F3176" s="626"/>
      <c r="H3176" s="626"/>
      <c r="I3176" s="626"/>
      <c r="J3176" s="626"/>
      <c r="K3176" s="627"/>
      <c r="L3176" s="677"/>
      <c r="M3176" s="626"/>
      <c r="N3176" s="626"/>
      <c r="O3176" s="626"/>
      <c r="P3176" s="626"/>
      <c r="Q3176" s="626"/>
      <c r="R3176" s="626"/>
      <c r="S3176" s="626"/>
      <c r="T3176" s="626"/>
      <c r="U3176" s="626"/>
      <c r="V3176" s="626"/>
      <c r="W3176" s="626"/>
      <c r="X3176" s="626"/>
      <c r="Y3176" s="626"/>
      <c r="Z3176" s="626"/>
      <c r="AA3176" s="626"/>
      <c r="AB3176" s="626"/>
      <c r="AC3176" s="626"/>
      <c r="AD3176" s="626"/>
      <c r="AE3176" s="626"/>
      <c r="AF3176" s="626"/>
    </row>
    <row r="3177" spans="1:32" x14ac:dyDescent="0.25">
      <c r="A3177" s="626"/>
      <c r="B3177" s="626"/>
      <c r="F3177" s="626"/>
      <c r="H3177" s="626"/>
      <c r="I3177" s="626"/>
      <c r="J3177" s="626"/>
      <c r="K3177" s="627"/>
      <c r="L3177" s="677"/>
      <c r="M3177" s="626"/>
      <c r="N3177" s="626"/>
      <c r="O3177" s="626"/>
      <c r="P3177" s="626"/>
      <c r="Q3177" s="626"/>
      <c r="R3177" s="626"/>
      <c r="S3177" s="626"/>
      <c r="T3177" s="626"/>
      <c r="U3177" s="626"/>
      <c r="V3177" s="626"/>
      <c r="W3177" s="626"/>
      <c r="X3177" s="626"/>
      <c r="Y3177" s="626"/>
      <c r="Z3177" s="626"/>
      <c r="AA3177" s="626"/>
      <c r="AB3177" s="626"/>
      <c r="AC3177" s="626"/>
      <c r="AD3177" s="626"/>
      <c r="AE3177" s="626"/>
      <c r="AF3177" s="626"/>
    </row>
    <row r="3178" spans="1:32" x14ac:dyDescent="0.25">
      <c r="A3178" s="626"/>
      <c r="B3178" s="626"/>
      <c r="F3178" s="626"/>
      <c r="H3178" s="626"/>
      <c r="I3178" s="626"/>
      <c r="J3178" s="626"/>
      <c r="K3178" s="627"/>
      <c r="L3178" s="677"/>
      <c r="M3178" s="626"/>
      <c r="N3178" s="626"/>
      <c r="O3178" s="626"/>
      <c r="P3178" s="626"/>
      <c r="Q3178" s="626"/>
      <c r="R3178" s="626"/>
      <c r="S3178" s="626"/>
      <c r="T3178" s="626"/>
      <c r="U3178" s="626"/>
      <c r="V3178" s="626"/>
      <c r="W3178" s="626"/>
      <c r="X3178" s="626"/>
      <c r="Y3178" s="626"/>
      <c r="Z3178" s="626"/>
      <c r="AA3178" s="626"/>
      <c r="AB3178" s="626"/>
      <c r="AC3178" s="626"/>
      <c r="AD3178" s="626"/>
      <c r="AE3178" s="626"/>
      <c r="AF3178" s="626"/>
    </row>
    <row r="3179" spans="1:32" x14ac:dyDescent="0.25">
      <c r="A3179" s="626"/>
      <c r="B3179" s="626"/>
      <c r="F3179" s="626"/>
      <c r="H3179" s="626"/>
      <c r="I3179" s="626"/>
      <c r="J3179" s="626"/>
      <c r="K3179" s="627"/>
      <c r="L3179" s="677"/>
      <c r="M3179" s="626"/>
      <c r="N3179" s="626"/>
      <c r="O3179" s="626"/>
      <c r="P3179" s="626"/>
      <c r="Q3179" s="626"/>
      <c r="R3179" s="626"/>
      <c r="S3179" s="626"/>
      <c r="T3179" s="626"/>
      <c r="U3179" s="626"/>
      <c r="V3179" s="626"/>
      <c r="W3179" s="626"/>
      <c r="X3179" s="626"/>
      <c r="Y3179" s="626"/>
      <c r="Z3179" s="626"/>
      <c r="AA3179" s="626"/>
      <c r="AB3179" s="626"/>
      <c r="AC3179" s="626"/>
      <c r="AD3179" s="626"/>
      <c r="AE3179" s="626"/>
      <c r="AF3179" s="626"/>
    </row>
    <row r="3180" spans="1:32" x14ac:dyDescent="0.25">
      <c r="A3180" s="626"/>
      <c r="B3180" s="626"/>
      <c r="F3180" s="626"/>
      <c r="H3180" s="626"/>
      <c r="I3180" s="626"/>
      <c r="J3180" s="626"/>
      <c r="K3180" s="627"/>
      <c r="L3180" s="677"/>
      <c r="M3180" s="626"/>
      <c r="N3180" s="626"/>
      <c r="O3180" s="626"/>
      <c r="P3180" s="626"/>
      <c r="Q3180" s="626"/>
      <c r="R3180" s="626"/>
      <c r="S3180" s="626"/>
      <c r="T3180" s="626"/>
      <c r="U3180" s="626"/>
      <c r="V3180" s="626"/>
      <c r="W3180" s="626"/>
      <c r="X3180" s="626"/>
      <c r="Y3180" s="626"/>
      <c r="Z3180" s="626"/>
      <c r="AA3180" s="626"/>
      <c r="AB3180" s="626"/>
      <c r="AC3180" s="626"/>
      <c r="AD3180" s="626"/>
      <c r="AE3180" s="626"/>
      <c r="AF3180" s="626"/>
    </row>
    <row r="3181" spans="1:32" x14ac:dyDescent="0.25">
      <c r="A3181" s="626"/>
      <c r="B3181" s="626"/>
      <c r="F3181" s="626"/>
      <c r="H3181" s="626"/>
      <c r="I3181" s="626"/>
      <c r="J3181" s="626"/>
      <c r="K3181" s="627"/>
      <c r="L3181" s="677"/>
      <c r="M3181" s="626"/>
      <c r="N3181" s="626"/>
      <c r="O3181" s="626"/>
      <c r="P3181" s="626"/>
      <c r="Q3181" s="626"/>
      <c r="R3181" s="626"/>
      <c r="S3181" s="626"/>
      <c r="T3181" s="626"/>
      <c r="U3181" s="626"/>
      <c r="V3181" s="626"/>
      <c r="W3181" s="626"/>
      <c r="X3181" s="626"/>
      <c r="Y3181" s="626"/>
      <c r="Z3181" s="626"/>
      <c r="AA3181" s="626"/>
      <c r="AB3181" s="626"/>
      <c r="AC3181" s="626"/>
      <c r="AD3181" s="626"/>
      <c r="AE3181" s="626"/>
      <c r="AF3181" s="626"/>
    </row>
    <row r="3182" spans="1:32" x14ac:dyDescent="0.25">
      <c r="A3182" s="626"/>
      <c r="B3182" s="626"/>
      <c r="F3182" s="626"/>
      <c r="H3182" s="626"/>
      <c r="I3182" s="626"/>
      <c r="J3182" s="626"/>
      <c r="K3182" s="627"/>
      <c r="L3182" s="677"/>
      <c r="M3182" s="626"/>
      <c r="N3182" s="626"/>
      <c r="O3182" s="626"/>
      <c r="P3182" s="626"/>
      <c r="Q3182" s="626"/>
      <c r="R3182" s="626"/>
      <c r="S3182" s="626"/>
      <c r="T3182" s="626"/>
      <c r="U3182" s="626"/>
      <c r="V3182" s="626"/>
      <c r="W3182" s="626"/>
      <c r="X3182" s="626"/>
      <c r="Y3182" s="626"/>
      <c r="Z3182" s="626"/>
      <c r="AA3182" s="626"/>
      <c r="AB3182" s="626"/>
      <c r="AC3182" s="626"/>
      <c r="AD3182" s="626"/>
      <c r="AE3182" s="626"/>
      <c r="AF3182" s="626"/>
    </row>
    <row r="3183" spans="1:32" x14ac:dyDescent="0.25">
      <c r="A3183" s="626"/>
      <c r="B3183" s="626"/>
      <c r="F3183" s="626"/>
      <c r="H3183" s="626"/>
      <c r="I3183" s="626"/>
      <c r="J3183" s="626"/>
      <c r="K3183" s="627"/>
      <c r="L3183" s="677"/>
      <c r="M3183" s="626"/>
      <c r="N3183" s="626"/>
      <c r="O3183" s="626"/>
      <c r="P3183" s="626"/>
      <c r="Q3183" s="626"/>
      <c r="R3183" s="626"/>
      <c r="S3183" s="626"/>
      <c r="T3183" s="626"/>
      <c r="U3183" s="626"/>
      <c r="V3183" s="626"/>
      <c r="W3183" s="626"/>
      <c r="X3183" s="626"/>
      <c r="Y3183" s="626"/>
      <c r="Z3183" s="626"/>
      <c r="AA3183" s="626"/>
      <c r="AB3183" s="626"/>
      <c r="AC3183" s="626"/>
      <c r="AD3183" s="626"/>
      <c r="AE3183" s="626"/>
      <c r="AF3183" s="626"/>
    </row>
    <row r="3184" spans="1:32" x14ac:dyDescent="0.25">
      <c r="A3184" s="626"/>
      <c r="B3184" s="626"/>
      <c r="F3184" s="626"/>
      <c r="H3184" s="626"/>
      <c r="I3184" s="626"/>
      <c r="J3184" s="626"/>
      <c r="K3184" s="627"/>
      <c r="L3184" s="677"/>
      <c r="M3184" s="626"/>
      <c r="N3184" s="626"/>
      <c r="O3184" s="626"/>
      <c r="P3184" s="626"/>
      <c r="Q3184" s="626"/>
      <c r="R3184" s="626"/>
      <c r="S3184" s="626"/>
      <c r="T3184" s="626"/>
      <c r="U3184" s="626"/>
      <c r="V3184" s="626"/>
      <c r="W3184" s="626"/>
      <c r="X3184" s="626"/>
      <c r="Y3184" s="626"/>
      <c r="Z3184" s="626"/>
      <c r="AA3184" s="626"/>
      <c r="AB3184" s="626"/>
      <c r="AC3184" s="626"/>
      <c r="AD3184" s="626"/>
      <c r="AE3184" s="626"/>
      <c r="AF3184" s="626"/>
    </row>
    <row r="3185" spans="1:32" x14ac:dyDescent="0.25">
      <c r="A3185" s="626"/>
      <c r="B3185" s="626"/>
      <c r="F3185" s="626"/>
      <c r="H3185" s="626"/>
      <c r="I3185" s="626"/>
      <c r="J3185" s="626"/>
      <c r="K3185" s="627"/>
      <c r="L3185" s="677"/>
      <c r="M3185" s="626"/>
      <c r="N3185" s="626"/>
      <c r="O3185" s="626"/>
      <c r="P3185" s="626"/>
      <c r="Q3185" s="626"/>
      <c r="R3185" s="626"/>
      <c r="S3185" s="626"/>
      <c r="T3185" s="626"/>
      <c r="U3185" s="626"/>
      <c r="V3185" s="626"/>
      <c r="W3185" s="626"/>
      <c r="X3185" s="626"/>
      <c r="Y3185" s="626"/>
      <c r="Z3185" s="626"/>
      <c r="AA3185" s="626"/>
      <c r="AB3185" s="626"/>
      <c r="AC3185" s="626"/>
      <c r="AD3185" s="626"/>
      <c r="AE3185" s="626"/>
      <c r="AF3185" s="626"/>
    </row>
    <row r="3186" spans="1:32" x14ac:dyDescent="0.25">
      <c r="A3186" s="626"/>
      <c r="B3186" s="626"/>
      <c r="F3186" s="626"/>
      <c r="H3186" s="626"/>
      <c r="I3186" s="626"/>
      <c r="J3186" s="626"/>
      <c r="K3186" s="627"/>
      <c r="L3186" s="677"/>
      <c r="M3186" s="626"/>
      <c r="N3186" s="626"/>
      <c r="O3186" s="626"/>
      <c r="P3186" s="626"/>
      <c r="Q3186" s="626"/>
      <c r="R3186" s="626"/>
      <c r="S3186" s="626"/>
      <c r="T3186" s="626"/>
      <c r="U3186" s="626"/>
      <c r="V3186" s="626"/>
      <c r="W3186" s="626"/>
      <c r="X3186" s="626"/>
      <c r="Y3186" s="626"/>
      <c r="Z3186" s="626"/>
      <c r="AA3186" s="626"/>
      <c r="AB3186" s="626"/>
      <c r="AC3186" s="626"/>
      <c r="AD3186" s="626"/>
      <c r="AE3186" s="626"/>
      <c r="AF3186" s="626"/>
    </row>
    <row r="3187" spans="1:32" x14ac:dyDescent="0.25">
      <c r="A3187" s="626"/>
      <c r="B3187" s="626"/>
      <c r="F3187" s="626"/>
      <c r="H3187" s="626"/>
      <c r="I3187" s="626"/>
      <c r="J3187" s="626"/>
      <c r="K3187" s="627"/>
      <c r="L3187" s="677"/>
      <c r="M3187" s="626"/>
      <c r="N3187" s="626"/>
      <c r="O3187" s="626"/>
      <c r="P3187" s="626"/>
      <c r="Q3187" s="626"/>
      <c r="R3187" s="626"/>
      <c r="S3187" s="626"/>
      <c r="T3187" s="626"/>
      <c r="U3187" s="626"/>
      <c r="V3187" s="626"/>
      <c r="W3187" s="626"/>
      <c r="X3187" s="626"/>
      <c r="Y3187" s="626"/>
      <c r="Z3187" s="626"/>
      <c r="AA3187" s="626"/>
      <c r="AB3187" s="626"/>
      <c r="AC3187" s="626"/>
      <c r="AD3187" s="626"/>
      <c r="AE3187" s="626"/>
      <c r="AF3187" s="626"/>
    </row>
    <row r="3188" spans="1:32" x14ac:dyDescent="0.25">
      <c r="A3188" s="626"/>
      <c r="B3188" s="626"/>
      <c r="F3188" s="626"/>
      <c r="H3188" s="626"/>
      <c r="I3188" s="626"/>
      <c r="J3188" s="626"/>
      <c r="K3188" s="627"/>
      <c r="L3188" s="677"/>
      <c r="M3188" s="626"/>
      <c r="N3188" s="626"/>
      <c r="O3188" s="626"/>
      <c r="P3188" s="626"/>
      <c r="Q3188" s="626"/>
      <c r="R3188" s="626"/>
      <c r="S3188" s="626"/>
      <c r="T3188" s="626"/>
      <c r="U3188" s="626"/>
      <c r="V3188" s="626"/>
      <c r="W3188" s="626"/>
      <c r="X3188" s="626"/>
      <c r="Y3188" s="626"/>
      <c r="Z3188" s="626"/>
      <c r="AA3188" s="626"/>
      <c r="AB3188" s="626"/>
      <c r="AC3188" s="626"/>
      <c r="AD3188" s="626"/>
      <c r="AE3188" s="626"/>
      <c r="AF3188" s="626"/>
    </row>
    <row r="3189" spans="1:32" x14ac:dyDescent="0.25">
      <c r="A3189" s="626"/>
      <c r="B3189" s="626"/>
      <c r="F3189" s="626"/>
      <c r="H3189" s="626"/>
      <c r="I3189" s="626"/>
      <c r="J3189" s="626"/>
      <c r="K3189" s="627"/>
      <c r="L3189" s="677"/>
      <c r="M3189" s="626"/>
      <c r="N3189" s="626"/>
      <c r="O3189" s="626"/>
      <c r="P3189" s="626"/>
      <c r="Q3189" s="626"/>
      <c r="R3189" s="626"/>
      <c r="S3189" s="626"/>
      <c r="T3189" s="626"/>
      <c r="U3189" s="626"/>
      <c r="V3189" s="626"/>
      <c r="W3189" s="626"/>
      <c r="X3189" s="626"/>
      <c r="Y3189" s="626"/>
      <c r="Z3189" s="626"/>
      <c r="AA3189" s="626"/>
      <c r="AB3189" s="626"/>
      <c r="AC3189" s="626"/>
      <c r="AD3189" s="626"/>
      <c r="AE3189" s="626"/>
      <c r="AF3189" s="626"/>
    </row>
    <row r="3190" spans="1:32" x14ac:dyDescent="0.25">
      <c r="A3190" s="626"/>
      <c r="B3190" s="626"/>
      <c r="F3190" s="626"/>
      <c r="H3190" s="626"/>
      <c r="I3190" s="626"/>
      <c r="J3190" s="626"/>
      <c r="K3190" s="627"/>
      <c r="L3190" s="677"/>
      <c r="M3190" s="626"/>
      <c r="N3190" s="626"/>
      <c r="O3190" s="626"/>
      <c r="P3190" s="626"/>
      <c r="Q3190" s="626"/>
      <c r="R3190" s="626"/>
      <c r="S3190" s="626"/>
      <c r="T3190" s="626"/>
      <c r="U3190" s="626"/>
      <c r="V3190" s="626"/>
      <c r="W3190" s="626"/>
      <c r="X3190" s="626"/>
      <c r="Y3190" s="626"/>
      <c r="Z3190" s="626"/>
      <c r="AA3190" s="626"/>
      <c r="AB3190" s="626"/>
      <c r="AC3190" s="626"/>
      <c r="AD3190" s="626"/>
      <c r="AE3190" s="626"/>
      <c r="AF3190" s="626"/>
    </row>
    <row r="3191" spans="1:32" x14ac:dyDescent="0.25">
      <c r="A3191" s="626"/>
      <c r="B3191" s="626"/>
      <c r="F3191" s="626"/>
      <c r="H3191" s="626"/>
      <c r="I3191" s="626"/>
      <c r="J3191" s="626"/>
      <c r="K3191" s="627"/>
      <c r="L3191" s="677"/>
      <c r="M3191" s="626"/>
      <c r="N3191" s="626"/>
      <c r="O3191" s="626"/>
      <c r="P3191" s="626"/>
      <c r="Q3191" s="626"/>
      <c r="R3191" s="626"/>
      <c r="S3191" s="626"/>
      <c r="T3191" s="626"/>
      <c r="U3191" s="626"/>
      <c r="V3191" s="626"/>
      <c r="W3191" s="626"/>
      <c r="X3191" s="626"/>
      <c r="Y3191" s="626"/>
      <c r="Z3191" s="626"/>
      <c r="AA3191" s="626"/>
      <c r="AB3191" s="626"/>
      <c r="AC3191" s="626"/>
      <c r="AD3191" s="626"/>
      <c r="AE3191" s="626"/>
      <c r="AF3191" s="626"/>
    </row>
    <row r="3192" spans="1:32" x14ac:dyDescent="0.25">
      <c r="A3192" s="626"/>
      <c r="B3192" s="626"/>
      <c r="F3192" s="626"/>
      <c r="H3192" s="626"/>
      <c r="I3192" s="626"/>
      <c r="J3192" s="626"/>
      <c r="K3192" s="627"/>
      <c r="L3192" s="677"/>
      <c r="M3192" s="626"/>
      <c r="N3192" s="626"/>
      <c r="O3192" s="626"/>
      <c r="P3192" s="626"/>
      <c r="Q3192" s="626"/>
      <c r="R3192" s="626"/>
      <c r="S3192" s="626"/>
      <c r="T3192" s="626"/>
      <c r="U3192" s="626"/>
      <c r="V3192" s="626"/>
      <c r="W3192" s="626"/>
      <c r="X3192" s="626"/>
      <c r="Y3192" s="626"/>
      <c r="Z3192" s="626"/>
      <c r="AA3192" s="626"/>
      <c r="AB3192" s="626"/>
      <c r="AC3192" s="626"/>
      <c r="AD3192" s="626"/>
      <c r="AE3192" s="626"/>
      <c r="AF3192" s="626"/>
    </row>
    <row r="3193" spans="1:32" x14ac:dyDescent="0.25">
      <c r="A3193" s="626"/>
      <c r="B3193" s="626"/>
      <c r="F3193" s="626"/>
      <c r="H3193" s="626"/>
      <c r="I3193" s="626"/>
      <c r="J3193" s="626"/>
      <c r="K3193" s="627"/>
      <c r="L3193" s="677"/>
      <c r="M3193" s="626"/>
      <c r="N3193" s="626"/>
      <c r="O3193" s="626"/>
      <c r="P3193" s="626"/>
      <c r="Q3193" s="626"/>
      <c r="R3193" s="626"/>
      <c r="S3193" s="626"/>
      <c r="T3193" s="626"/>
      <c r="U3193" s="626"/>
      <c r="V3193" s="626"/>
      <c r="W3193" s="626"/>
      <c r="X3193" s="626"/>
      <c r="Y3193" s="626"/>
      <c r="Z3193" s="626"/>
      <c r="AA3193" s="626"/>
      <c r="AB3193" s="626"/>
      <c r="AC3193" s="626"/>
      <c r="AD3193" s="626"/>
      <c r="AE3193" s="626"/>
      <c r="AF3193" s="626"/>
    </row>
    <row r="3194" spans="1:32" x14ac:dyDescent="0.25">
      <c r="A3194" s="626"/>
      <c r="B3194" s="626"/>
      <c r="F3194" s="626"/>
      <c r="H3194" s="626"/>
      <c r="I3194" s="626"/>
      <c r="J3194" s="626"/>
      <c r="K3194" s="627"/>
      <c r="L3194" s="677"/>
      <c r="M3194" s="626"/>
      <c r="N3194" s="626"/>
      <c r="O3194" s="626"/>
      <c r="P3194" s="626"/>
      <c r="Q3194" s="626"/>
      <c r="R3194" s="626"/>
      <c r="S3194" s="626"/>
      <c r="T3194" s="626"/>
      <c r="U3194" s="626"/>
      <c r="V3194" s="626"/>
      <c r="W3194" s="626"/>
      <c r="X3194" s="626"/>
      <c r="Y3194" s="626"/>
      <c r="Z3194" s="626"/>
      <c r="AA3194" s="626"/>
      <c r="AB3194" s="626"/>
      <c r="AC3194" s="626"/>
      <c r="AD3194" s="626"/>
      <c r="AE3194" s="626"/>
      <c r="AF3194" s="626"/>
    </row>
    <row r="3195" spans="1:32" x14ac:dyDescent="0.25">
      <c r="A3195" s="626"/>
      <c r="B3195" s="626"/>
      <c r="F3195" s="626"/>
      <c r="H3195" s="626"/>
      <c r="I3195" s="626"/>
      <c r="J3195" s="626"/>
      <c r="K3195" s="627"/>
      <c r="L3195" s="677"/>
      <c r="M3195" s="626"/>
      <c r="N3195" s="626"/>
      <c r="O3195" s="626"/>
      <c r="P3195" s="626"/>
      <c r="Q3195" s="626"/>
      <c r="R3195" s="626"/>
      <c r="S3195" s="626"/>
      <c r="T3195" s="626"/>
      <c r="U3195" s="626"/>
      <c r="V3195" s="626"/>
      <c r="W3195" s="626"/>
      <c r="X3195" s="626"/>
      <c r="Y3195" s="626"/>
      <c r="Z3195" s="626"/>
      <c r="AA3195" s="626"/>
      <c r="AB3195" s="626"/>
      <c r="AC3195" s="626"/>
      <c r="AD3195" s="626"/>
      <c r="AE3195" s="626"/>
      <c r="AF3195" s="626"/>
    </row>
    <row r="3196" spans="1:32" x14ac:dyDescent="0.25">
      <c r="A3196" s="626"/>
      <c r="B3196" s="626"/>
      <c r="F3196" s="626"/>
      <c r="H3196" s="626"/>
      <c r="I3196" s="626"/>
      <c r="J3196" s="626"/>
      <c r="K3196" s="627"/>
      <c r="L3196" s="677"/>
      <c r="M3196" s="626"/>
      <c r="N3196" s="626"/>
      <c r="O3196" s="626"/>
      <c r="P3196" s="626"/>
      <c r="Q3196" s="626"/>
      <c r="R3196" s="626"/>
      <c r="S3196" s="626"/>
      <c r="T3196" s="626"/>
      <c r="U3196" s="626"/>
      <c r="V3196" s="626"/>
      <c r="W3196" s="626"/>
      <c r="X3196" s="626"/>
      <c r="Y3196" s="626"/>
      <c r="Z3196" s="626"/>
      <c r="AA3196" s="626"/>
      <c r="AB3196" s="626"/>
      <c r="AC3196" s="626"/>
      <c r="AD3196" s="626"/>
      <c r="AE3196" s="626"/>
      <c r="AF3196" s="626"/>
    </row>
    <row r="3197" spans="1:32" x14ac:dyDescent="0.25">
      <c r="A3197" s="626"/>
      <c r="B3197" s="626"/>
      <c r="F3197" s="626"/>
      <c r="H3197" s="626"/>
      <c r="I3197" s="626"/>
      <c r="J3197" s="626"/>
      <c r="K3197" s="627"/>
      <c r="L3197" s="677"/>
      <c r="M3197" s="626"/>
      <c r="N3197" s="626"/>
      <c r="O3197" s="626"/>
      <c r="P3197" s="626"/>
      <c r="Q3197" s="626"/>
      <c r="R3197" s="626"/>
      <c r="S3197" s="626"/>
      <c r="T3197" s="626"/>
      <c r="U3197" s="626"/>
      <c r="V3197" s="626"/>
      <c r="W3197" s="626"/>
      <c r="X3197" s="626"/>
      <c r="Y3197" s="626"/>
      <c r="Z3197" s="626"/>
      <c r="AA3197" s="626"/>
      <c r="AB3197" s="626"/>
      <c r="AC3197" s="626"/>
      <c r="AD3197" s="626"/>
      <c r="AE3197" s="626"/>
      <c r="AF3197" s="626"/>
    </row>
    <row r="3198" spans="1:32" x14ac:dyDescent="0.25">
      <c r="A3198" s="626"/>
      <c r="B3198" s="626"/>
      <c r="F3198" s="626"/>
      <c r="H3198" s="626"/>
      <c r="I3198" s="626"/>
      <c r="J3198" s="626"/>
      <c r="K3198" s="627"/>
      <c r="L3198" s="677"/>
      <c r="M3198" s="626"/>
      <c r="N3198" s="626"/>
      <c r="O3198" s="626"/>
      <c r="P3198" s="626"/>
      <c r="Q3198" s="626"/>
      <c r="R3198" s="626"/>
      <c r="S3198" s="626"/>
      <c r="T3198" s="626"/>
      <c r="U3198" s="626"/>
      <c r="V3198" s="626"/>
      <c r="W3198" s="626"/>
      <c r="X3198" s="626"/>
      <c r="Y3198" s="626"/>
      <c r="Z3198" s="626"/>
      <c r="AA3198" s="626"/>
      <c r="AB3198" s="626"/>
      <c r="AC3198" s="626"/>
      <c r="AD3198" s="626"/>
      <c r="AE3198" s="626"/>
      <c r="AF3198" s="626"/>
    </row>
    <row r="3199" spans="1:32" x14ac:dyDescent="0.25">
      <c r="A3199" s="626"/>
      <c r="B3199" s="626"/>
      <c r="F3199" s="626"/>
      <c r="H3199" s="626"/>
      <c r="I3199" s="626"/>
      <c r="J3199" s="626"/>
      <c r="K3199" s="627"/>
      <c r="L3199" s="677"/>
      <c r="M3199" s="626"/>
      <c r="N3199" s="626"/>
      <c r="O3199" s="626"/>
      <c r="P3199" s="626"/>
      <c r="Q3199" s="626"/>
      <c r="R3199" s="626"/>
      <c r="S3199" s="626"/>
      <c r="T3199" s="626"/>
      <c r="U3199" s="626"/>
      <c r="V3199" s="626"/>
      <c r="W3199" s="626"/>
      <c r="X3199" s="626"/>
      <c r="Y3199" s="626"/>
      <c r="Z3199" s="626"/>
      <c r="AA3199" s="626"/>
      <c r="AB3199" s="626"/>
      <c r="AC3199" s="626"/>
      <c r="AD3199" s="626"/>
      <c r="AE3199" s="626"/>
      <c r="AF3199" s="626"/>
    </row>
    <row r="3200" spans="1:32" x14ac:dyDescent="0.25">
      <c r="A3200" s="626"/>
      <c r="B3200" s="626"/>
      <c r="F3200" s="626"/>
      <c r="H3200" s="626"/>
      <c r="I3200" s="626"/>
      <c r="J3200" s="626"/>
      <c r="K3200" s="627"/>
      <c r="L3200" s="677"/>
      <c r="M3200" s="626"/>
      <c r="N3200" s="626"/>
      <c r="O3200" s="626"/>
      <c r="P3200" s="626"/>
      <c r="Q3200" s="626"/>
      <c r="R3200" s="626"/>
      <c r="S3200" s="626"/>
      <c r="T3200" s="626"/>
      <c r="U3200" s="626"/>
      <c r="V3200" s="626"/>
      <c r="W3200" s="626"/>
      <c r="X3200" s="626"/>
      <c r="Y3200" s="626"/>
      <c r="Z3200" s="626"/>
      <c r="AA3200" s="626"/>
      <c r="AB3200" s="626"/>
      <c r="AC3200" s="626"/>
      <c r="AD3200" s="626"/>
      <c r="AE3200" s="626"/>
      <c r="AF3200" s="626"/>
    </row>
    <row r="3201" spans="1:32" x14ac:dyDescent="0.25">
      <c r="A3201" s="626"/>
      <c r="B3201" s="626"/>
      <c r="F3201" s="626"/>
      <c r="H3201" s="626"/>
      <c r="I3201" s="626"/>
      <c r="J3201" s="626"/>
      <c r="K3201" s="627"/>
      <c r="L3201" s="677"/>
      <c r="M3201" s="626"/>
      <c r="N3201" s="626"/>
      <c r="O3201" s="626"/>
      <c r="P3201" s="626"/>
      <c r="Q3201" s="626"/>
      <c r="R3201" s="626"/>
      <c r="S3201" s="626"/>
      <c r="T3201" s="626"/>
      <c r="U3201" s="626"/>
      <c r="V3201" s="626"/>
      <c r="W3201" s="626"/>
      <c r="X3201" s="626"/>
      <c r="Y3201" s="626"/>
      <c r="Z3201" s="626"/>
      <c r="AA3201" s="626"/>
      <c r="AB3201" s="626"/>
      <c r="AC3201" s="626"/>
      <c r="AD3201" s="626"/>
      <c r="AE3201" s="626"/>
      <c r="AF3201" s="626"/>
    </row>
    <row r="3202" spans="1:32" x14ac:dyDescent="0.25">
      <c r="A3202" s="626"/>
      <c r="B3202" s="626"/>
      <c r="F3202" s="626"/>
      <c r="H3202" s="626"/>
      <c r="I3202" s="626"/>
      <c r="J3202" s="626"/>
      <c r="K3202" s="627"/>
      <c r="L3202" s="677"/>
      <c r="M3202" s="626"/>
      <c r="N3202" s="626"/>
      <c r="O3202" s="626"/>
      <c r="P3202" s="626"/>
      <c r="Q3202" s="626"/>
      <c r="R3202" s="626"/>
      <c r="S3202" s="626"/>
      <c r="T3202" s="626"/>
      <c r="U3202" s="626"/>
      <c r="V3202" s="626"/>
      <c r="W3202" s="626"/>
      <c r="X3202" s="626"/>
      <c r="Y3202" s="626"/>
      <c r="Z3202" s="626"/>
      <c r="AA3202" s="626"/>
      <c r="AB3202" s="626"/>
      <c r="AC3202" s="626"/>
      <c r="AD3202" s="626"/>
      <c r="AE3202" s="626"/>
      <c r="AF3202" s="626"/>
    </row>
    <row r="3203" spans="1:32" x14ac:dyDescent="0.25">
      <c r="A3203" s="626"/>
      <c r="B3203" s="626"/>
      <c r="F3203" s="626"/>
      <c r="H3203" s="626"/>
      <c r="I3203" s="626"/>
      <c r="J3203" s="626"/>
      <c r="K3203" s="627"/>
      <c r="L3203" s="677"/>
      <c r="M3203" s="626"/>
      <c r="N3203" s="626"/>
      <c r="O3203" s="626"/>
      <c r="P3203" s="626"/>
      <c r="Q3203" s="626"/>
      <c r="R3203" s="626"/>
      <c r="S3203" s="626"/>
      <c r="T3203" s="626"/>
      <c r="U3203" s="626"/>
      <c r="V3203" s="626"/>
      <c r="W3203" s="626"/>
      <c r="X3203" s="626"/>
      <c r="Y3203" s="626"/>
      <c r="Z3203" s="626"/>
      <c r="AA3203" s="626"/>
      <c r="AB3203" s="626"/>
      <c r="AC3203" s="626"/>
      <c r="AD3203" s="626"/>
      <c r="AE3203" s="626"/>
      <c r="AF3203" s="626"/>
    </row>
    <row r="3204" spans="1:32" x14ac:dyDescent="0.25">
      <c r="A3204" s="626"/>
      <c r="B3204" s="626"/>
      <c r="F3204" s="626"/>
      <c r="H3204" s="626"/>
      <c r="I3204" s="626"/>
      <c r="J3204" s="626"/>
      <c r="K3204" s="627"/>
      <c r="L3204" s="677"/>
      <c r="M3204" s="626"/>
      <c r="N3204" s="626"/>
      <c r="O3204" s="626"/>
      <c r="P3204" s="626"/>
      <c r="Q3204" s="626"/>
      <c r="R3204" s="626"/>
      <c r="S3204" s="626"/>
      <c r="T3204" s="626"/>
      <c r="U3204" s="626"/>
      <c r="V3204" s="626"/>
      <c r="W3204" s="626"/>
      <c r="X3204" s="626"/>
      <c r="Y3204" s="626"/>
      <c r="Z3204" s="626"/>
      <c r="AA3204" s="626"/>
      <c r="AB3204" s="626"/>
      <c r="AC3204" s="626"/>
      <c r="AD3204" s="626"/>
      <c r="AE3204" s="626"/>
      <c r="AF3204" s="626"/>
    </row>
    <row r="3205" spans="1:32" x14ac:dyDescent="0.25">
      <c r="A3205" s="626"/>
      <c r="B3205" s="626"/>
      <c r="F3205" s="626"/>
      <c r="H3205" s="626"/>
      <c r="I3205" s="626"/>
      <c r="J3205" s="626"/>
      <c r="K3205" s="627"/>
      <c r="L3205" s="677"/>
      <c r="M3205" s="626"/>
      <c r="N3205" s="626"/>
      <c r="O3205" s="626"/>
      <c r="P3205" s="626"/>
      <c r="Q3205" s="626"/>
      <c r="R3205" s="626"/>
      <c r="S3205" s="626"/>
      <c r="T3205" s="626"/>
      <c r="U3205" s="626"/>
      <c r="V3205" s="626"/>
      <c r="W3205" s="626"/>
      <c r="X3205" s="626"/>
      <c r="Y3205" s="626"/>
      <c r="Z3205" s="626"/>
      <c r="AA3205" s="626"/>
      <c r="AB3205" s="626"/>
      <c r="AC3205" s="626"/>
      <c r="AD3205" s="626"/>
      <c r="AE3205" s="626"/>
      <c r="AF3205" s="626"/>
    </row>
    <row r="3206" spans="1:32" x14ac:dyDescent="0.25">
      <c r="A3206" s="626"/>
      <c r="B3206" s="626"/>
      <c r="F3206" s="626"/>
      <c r="H3206" s="626"/>
      <c r="I3206" s="626"/>
      <c r="J3206" s="626"/>
      <c r="K3206" s="627"/>
      <c r="L3206" s="677"/>
      <c r="M3206" s="626"/>
      <c r="N3206" s="626"/>
      <c r="O3206" s="626"/>
      <c r="P3206" s="626"/>
      <c r="Q3206" s="626"/>
      <c r="R3206" s="626"/>
      <c r="S3206" s="626"/>
      <c r="T3206" s="626"/>
      <c r="U3206" s="626"/>
      <c r="V3206" s="626"/>
      <c r="W3206" s="626"/>
      <c r="X3206" s="626"/>
      <c r="Y3206" s="626"/>
      <c r="Z3206" s="626"/>
      <c r="AA3206" s="626"/>
      <c r="AB3206" s="626"/>
      <c r="AC3206" s="626"/>
      <c r="AD3206" s="626"/>
      <c r="AE3206" s="626"/>
      <c r="AF3206" s="626"/>
    </row>
    <row r="3207" spans="1:32" x14ac:dyDescent="0.25">
      <c r="A3207" s="626"/>
      <c r="B3207" s="626"/>
      <c r="F3207" s="626"/>
      <c r="H3207" s="626"/>
      <c r="I3207" s="626"/>
      <c r="J3207" s="626"/>
      <c r="K3207" s="627"/>
      <c r="L3207" s="677"/>
      <c r="M3207" s="626"/>
      <c r="N3207" s="626"/>
      <c r="O3207" s="626"/>
      <c r="P3207" s="626"/>
      <c r="Q3207" s="626"/>
      <c r="R3207" s="626"/>
      <c r="S3207" s="626"/>
      <c r="T3207" s="626"/>
      <c r="U3207" s="626"/>
      <c r="V3207" s="626"/>
      <c r="W3207" s="626"/>
      <c r="X3207" s="626"/>
      <c r="Y3207" s="626"/>
      <c r="Z3207" s="626"/>
      <c r="AA3207" s="626"/>
      <c r="AB3207" s="626"/>
      <c r="AC3207" s="626"/>
      <c r="AD3207" s="626"/>
      <c r="AE3207" s="626"/>
      <c r="AF3207" s="626"/>
    </row>
    <row r="3208" spans="1:32" x14ac:dyDescent="0.25">
      <c r="A3208" s="626"/>
      <c r="B3208" s="626"/>
      <c r="F3208" s="626"/>
      <c r="H3208" s="626"/>
      <c r="I3208" s="626"/>
      <c r="J3208" s="626"/>
      <c r="K3208" s="627"/>
      <c r="L3208" s="677"/>
      <c r="M3208" s="626"/>
      <c r="N3208" s="626"/>
      <c r="O3208" s="626"/>
      <c r="P3208" s="626"/>
      <c r="Q3208" s="626"/>
      <c r="R3208" s="626"/>
      <c r="S3208" s="626"/>
      <c r="T3208" s="626"/>
      <c r="U3208" s="626"/>
      <c r="V3208" s="626"/>
      <c r="W3208" s="626"/>
      <c r="X3208" s="626"/>
      <c r="Y3208" s="626"/>
      <c r="Z3208" s="626"/>
      <c r="AA3208" s="626"/>
      <c r="AB3208" s="626"/>
      <c r="AC3208" s="626"/>
      <c r="AD3208" s="626"/>
      <c r="AE3208" s="626"/>
      <c r="AF3208" s="626"/>
    </row>
    <row r="3209" spans="1:32" x14ac:dyDescent="0.25">
      <c r="A3209" s="626"/>
      <c r="B3209" s="626"/>
      <c r="F3209" s="626"/>
      <c r="H3209" s="626"/>
      <c r="I3209" s="626"/>
      <c r="J3209" s="626"/>
      <c r="K3209" s="627"/>
      <c r="L3209" s="677"/>
      <c r="M3209" s="626"/>
      <c r="N3209" s="626"/>
      <c r="O3209" s="626"/>
      <c r="P3209" s="626"/>
      <c r="Q3209" s="626"/>
      <c r="R3209" s="626"/>
      <c r="S3209" s="626"/>
      <c r="T3209" s="626"/>
      <c r="U3209" s="626"/>
      <c r="V3209" s="626"/>
      <c r="W3209" s="626"/>
      <c r="X3209" s="626"/>
      <c r="Y3209" s="626"/>
      <c r="Z3209" s="626"/>
      <c r="AA3209" s="626"/>
      <c r="AB3209" s="626"/>
      <c r="AC3209" s="626"/>
      <c r="AD3209" s="626"/>
      <c r="AE3209" s="626"/>
      <c r="AF3209" s="626"/>
    </row>
    <row r="3210" spans="1:32" x14ac:dyDescent="0.25">
      <c r="A3210" s="626"/>
      <c r="B3210" s="626"/>
      <c r="F3210" s="626"/>
      <c r="H3210" s="626"/>
      <c r="I3210" s="626"/>
      <c r="J3210" s="626"/>
      <c r="K3210" s="627"/>
      <c r="L3210" s="677"/>
      <c r="M3210" s="626"/>
      <c r="N3210" s="626"/>
      <c r="O3210" s="626"/>
      <c r="P3210" s="626"/>
      <c r="Q3210" s="626"/>
      <c r="R3210" s="626"/>
      <c r="S3210" s="626"/>
      <c r="T3210" s="626"/>
      <c r="U3210" s="626"/>
      <c r="V3210" s="626"/>
      <c r="W3210" s="626"/>
      <c r="X3210" s="626"/>
      <c r="Y3210" s="626"/>
      <c r="Z3210" s="626"/>
      <c r="AA3210" s="626"/>
      <c r="AB3210" s="626"/>
      <c r="AC3210" s="626"/>
      <c r="AD3210" s="626"/>
      <c r="AE3210" s="626"/>
      <c r="AF3210" s="626"/>
    </row>
    <row r="3211" spans="1:32" x14ac:dyDescent="0.25">
      <c r="A3211" s="626"/>
      <c r="B3211" s="626"/>
      <c r="F3211" s="626"/>
      <c r="H3211" s="626"/>
      <c r="I3211" s="626"/>
      <c r="J3211" s="626"/>
      <c r="K3211" s="627"/>
      <c r="L3211" s="677"/>
      <c r="M3211" s="626"/>
      <c r="N3211" s="626"/>
      <c r="O3211" s="626"/>
      <c r="P3211" s="626"/>
      <c r="Q3211" s="626"/>
      <c r="R3211" s="626"/>
      <c r="S3211" s="626"/>
      <c r="T3211" s="626"/>
      <c r="U3211" s="626"/>
      <c r="V3211" s="626"/>
      <c r="W3211" s="626"/>
      <c r="X3211" s="626"/>
      <c r="Y3211" s="626"/>
      <c r="Z3211" s="626"/>
      <c r="AA3211" s="626"/>
      <c r="AB3211" s="626"/>
      <c r="AC3211" s="626"/>
      <c r="AD3211" s="626"/>
      <c r="AE3211" s="626"/>
      <c r="AF3211" s="626"/>
    </row>
    <row r="3212" spans="1:32" x14ac:dyDescent="0.25">
      <c r="A3212" s="626"/>
      <c r="B3212" s="626"/>
      <c r="F3212" s="626"/>
      <c r="H3212" s="626"/>
      <c r="I3212" s="626"/>
      <c r="J3212" s="626"/>
      <c r="K3212" s="627"/>
      <c r="L3212" s="677"/>
      <c r="M3212" s="626"/>
      <c r="N3212" s="626"/>
      <c r="O3212" s="626"/>
      <c r="P3212" s="626"/>
      <c r="Q3212" s="626"/>
      <c r="R3212" s="626"/>
      <c r="S3212" s="626"/>
      <c r="T3212" s="626"/>
      <c r="U3212" s="626"/>
      <c r="V3212" s="626"/>
      <c r="W3212" s="626"/>
      <c r="X3212" s="626"/>
      <c r="Y3212" s="626"/>
      <c r="Z3212" s="626"/>
      <c r="AA3212" s="626"/>
      <c r="AB3212" s="626"/>
      <c r="AC3212" s="626"/>
      <c r="AD3212" s="626"/>
      <c r="AE3212" s="626"/>
      <c r="AF3212" s="626"/>
    </row>
    <row r="3213" spans="1:32" x14ac:dyDescent="0.25">
      <c r="A3213" s="626"/>
      <c r="B3213" s="626"/>
      <c r="F3213" s="626"/>
      <c r="H3213" s="626"/>
      <c r="I3213" s="626"/>
      <c r="J3213" s="626"/>
      <c r="K3213" s="627"/>
      <c r="L3213" s="677"/>
      <c r="M3213" s="626"/>
      <c r="N3213" s="626"/>
      <c r="O3213" s="626"/>
      <c r="P3213" s="626"/>
      <c r="Q3213" s="626"/>
      <c r="R3213" s="626"/>
      <c r="S3213" s="626"/>
      <c r="T3213" s="626"/>
      <c r="U3213" s="626"/>
      <c r="V3213" s="626"/>
      <c r="W3213" s="626"/>
      <c r="X3213" s="626"/>
      <c r="Y3213" s="626"/>
      <c r="Z3213" s="626"/>
      <c r="AA3213" s="626"/>
      <c r="AB3213" s="626"/>
      <c r="AC3213" s="626"/>
      <c r="AD3213" s="626"/>
      <c r="AE3213" s="626"/>
      <c r="AF3213" s="626"/>
    </row>
    <row r="3214" spans="1:32" x14ac:dyDescent="0.25">
      <c r="A3214" s="626"/>
      <c r="B3214" s="626"/>
      <c r="F3214" s="626"/>
      <c r="H3214" s="626"/>
      <c r="I3214" s="626"/>
      <c r="J3214" s="626"/>
      <c r="K3214" s="627"/>
      <c r="L3214" s="677"/>
      <c r="M3214" s="626"/>
      <c r="N3214" s="626"/>
      <c r="O3214" s="626"/>
      <c r="P3214" s="626"/>
      <c r="Q3214" s="626"/>
      <c r="R3214" s="626"/>
      <c r="S3214" s="626"/>
      <c r="T3214" s="626"/>
      <c r="U3214" s="626"/>
      <c r="V3214" s="626"/>
      <c r="W3214" s="626"/>
      <c r="X3214" s="626"/>
      <c r="Y3214" s="626"/>
      <c r="Z3214" s="626"/>
      <c r="AA3214" s="626"/>
      <c r="AB3214" s="626"/>
      <c r="AC3214" s="626"/>
      <c r="AD3214" s="626"/>
      <c r="AE3214" s="626"/>
      <c r="AF3214" s="626"/>
    </row>
    <row r="3215" spans="1:32" x14ac:dyDescent="0.25">
      <c r="A3215" s="626"/>
      <c r="B3215" s="626"/>
      <c r="F3215" s="626"/>
      <c r="H3215" s="626"/>
      <c r="I3215" s="626"/>
      <c r="J3215" s="626"/>
      <c r="K3215" s="627"/>
      <c r="L3215" s="677"/>
      <c r="M3215" s="626"/>
      <c r="N3215" s="626"/>
      <c r="O3215" s="626"/>
      <c r="P3215" s="626"/>
      <c r="Q3215" s="626"/>
      <c r="R3215" s="626"/>
      <c r="S3215" s="626"/>
      <c r="T3215" s="626"/>
      <c r="U3215" s="626"/>
      <c r="V3215" s="626"/>
      <c r="W3215" s="626"/>
      <c r="X3215" s="626"/>
      <c r="Y3215" s="626"/>
      <c r="Z3215" s="626"/>
      <c r="AA3215" s="626"/>
      <c r="AB3215" s="626"/>
      <c r="AC3215" s="626"/>
      <c r="AD3215" s="626"/>
      <c r="AE3215" s="626"/>
      <c r="AF3215" s="626"/>
    </row>
    <row r="3216" spans="1:32" x14ac:dyDescent="0.25">
      <c r="A3216" s="626"/>
      <c r="B3216" s="626"/>
      <c r="F3216" s="626"/>
      <c r="H3216" s="626"/>
      <c r="I3216" s="626"/>
      <c r="J3216" s="626"/>
      <c r="K3216" s="627"/>
      <c r="L3216" s="677"/>
      <c r="M3216" s="626"/>
      <c r="N3216" s="626"/>
      <c r="O3216" s="626"/>
      <c r="P3216" s="626"/>
      <c r="Q3216" s="626"/>
      <c r="R3216" s="626"/>
      <c r="S3216" s="626"/>
      <c r="T3216" s="626"/>
      <c r="U3216" s="626"/>
      <c r="V3216" s="626"/>
      <c r="W3216" s="626"/>
      <c r="X3216" s="626"/>
      <c r="Y3216" s="626"/>
      <c r="Z3216" s="626"/>
      <c r="AA3216" s="626"/>
      <c r="AB3216" s="626"/>
      <c r="AC3216" s="626"/>
      <c r="AD3216" s="626"/>
      <c r="AE3216" s="626"/>
      <c r="AF3216" s="626"/>
    </row>
    <row r="3217" spans="1:32" x14ac:dyDescent="0.25">
      <c r="A3217" s="626"/>
      <c r="B3217" s="626"/>
      <c r="F3217" s="626"/>
      <c r="H3217" s="626"/>
      <c r="I3217" s="626"/>
      <c r="J3217" s="626"/>
      <c r="K3217" s="627"/>
      <c r="L3217" s="677"/>
      <c r="M3217" s="626"/>
      <c r="N3217" s="626"/>
      <c r="O3217" s="626"/>
      <c r="P3217" s="626"/>
      <c r="Q3217" s="626"/>
      <c r="R3217" s="626"/>
      <c r="S3217" s="626"/>
      <c r="T3217" s="626"/>
      <c r="U3217" s="626"/>
      <c r="V3217" s="626"/>
      <c r="W3217" s="626"/>
      <c r="X3217" s="626"/>
      <c r="Y3217" s="626"/>
      <c r="Z3217" s="626"/>
      <c r="AA3217" s="626"/>
      <c r="AB3217" s="626"/>
      <c r="AC3217" s="626"/>
      <c r="AD3217" s="626"/>
      <c r="AE3217" s="626"/>
      <c r="AF3217" s="626"/>
    </row>
    <row r="3218" spans="1:32" x14ac:dyDescent="0.25">
      <c r="A3218" s="626"/>
      <c r="B3218" s="626"/>
      <c r="F3218" s="626"/>
      <c r="H3218" s="626"/>
      <c r="I3218" s="626"/>
      <c r="J3218" s="626"/>
      <c r="K3218" s="627"/>
      <c r="L3218" s="677"/>
      <c r="M3218" s="626"/>
      <c r="N3218" s="626"/>
      <c r="O3218" s="626"/>
      <c r="P3218" s="626"/>
      <c r="Q3218" s="626"/>
      <c r="R3218" s="626"/>
      <c r="S3218" s="626"/>
      <c r="T3218" s="626"/>
      <c r="U3218" s="626"/>
      <c r="V3218" s="626"/>
      <c r="W3218" s="626"/>
      <c r="X3218" s="626"/>
      <c r="Y3218" s="626"/>
      <c r="Z3218" s="626"/>
      <c r="AA3218" s="626"/>
      <c r="AB3218" s="626"/>
      <c r="AC3218" s="626"/>
      <c r="AD3218" s="626"/>
      <c r="AE3218" s="626"/>
      <c r="AF3218" s="626"/>
    </row>
    <row r="3219" spans="1:32" x14ac:dyDescent="0.25">
      <c r="A3219" s="626"/>
      <c r="B3219" s="626"/>
      <c r="F3219" s="626"/>
      <c r="H3219" s="626"/>
      <c r="I3219" s="626"/>
      <c r="J3219" s="626"/>
      <c r="K3219" s="627"/>
      <c r="L3219" s="677"/>
      <c r="M3219" s="626"/>
      <c r="N3219" s="626"/>
      <c r="O3219" s="626"/>
      <c r="P3219" s="626"/>
      <c r="Q3219" s="626"/>
      <c r="R3219" s="626"/>
      <c r="S3219" s="626"/>
      <c r="T3219" s="626"/>
      <c r="U3219" s="626"/>
      <c r="V3219" s="626"/>
      <c r="W3219" s="626"/>
      <c r="X3219" s="626"/>
      <c r="Y3219" s="626"/>
      <c r="Z3219" s="626"/>
      <c r="AA3219" s="626"/>
      <c r="AB3219" s="626"/>
      <c r="AC3219" s="626"/>
      <c r="AD3219" s="626"/>
      <c r="AE3219" s="626"/>
      <c r="AF3219" s="626"/>
    </row>
    <row r="3220" spans="1:32" x14ac:dyDescent="0.25">
      <c r="A3220" s="626"/>
      <c r="B3220" s="626"/>
      <c r="F3220" s="626"/>
      <c r="H3220" s="626"/>
      <c r="I3220" s="626"/>
      <c r="J3220" s="626"/>
      <c r="K3220" s="627"/>
      <c r="L3220" s="677"/>
      <c r="M3220" s="626"/>
      <c r="N3220" s="626"/>
      <c r="O3220" s="626"/>
      <c r="P3220" s="626"/>
      <c r="Q3220" s="626"/>
      <c r="R3220" s="626"/>
      <c r="S3220" s="626"/>
      <c r="T3220" s="626"/>
      <c r="U3220" s="626"/>
      <c r="V3220" s="626"/>
      <c r="W3220" s="626"/>
      <c r="X3220" s="626"/>
      <c r="Y3220" s="626"/>
      <c r="Z3220" s="626"/>
      <c r="AA3220" s="626"/>
      <c r="AB3220" s="626"/>
      <c r="AC3220" s="626"/>
      <c r="AD3220" s="626"/>
      <c r="AE3220" s="626"/>
      <c r="AF3220" s="626"/>
    </row>
    <row r="3221" spans="1:32" x14ac:dyDescent="0.25">
      <c r="A3221" s="626"/>
      <c r="B3221" s="626"/>
      <c r="F3221" s="626"/>
      <c r="H3221" s="626"/>
      <c r="I3221" s="626"/>
      <c r="J3221" s="626"/>
      <c r="K3221" s="627"/>
      <c r="L3221" s="677"/>
      <c r="M3221" s="626"/>
      <c r="N3221" s="626"/>
      <c r="O3221" s="626"/>
      <c r="P3221" s="626"/>
      <c r="Q3221" s="626"/>
      <c r="R3221" s="626"/>
      <c r="S3221" s="626"/>
      <c r="T3221" s="626"/>
      <c r="U3221" s="626"/>
      <c r="V3221" s="626"/>
      <c r="W3221" s="626"/>
      <c r="X3221" s="626"/>
      <c r="Y3221" s="626"/>
      <c r="Z3221" s="626"/>
      <c r="AA3221" s="626"/>
      <c r="AB3221" s="626"/>
      <c r="AC3221" s="626"/>
      <c r="AD3221" s="626"/>
      <c r="AE3221" s="626"/>
      <c r="AF3221" s="626"/>
    </row>
    <row r="3222" spans="1:32" x14ac:dyDescent="0.25">
      <c r="A3222" s="626"/>
      <c r="B3222" s="626"/>
      <c r="F3222" s="626"/>
      <c r="H3222" s="626"/>
      <c r="I3222" s="626"/>
      <c r="J3222" s="626"/>
      <c r="K3222" s="627"/>
      <c r="L3222" s="677"/>
      <c r="M3222" s="626"/>
      <c r="N3222" s="626"/>
      <c r="O3222" s="626"/>
      <c r="P3222" s="626"/>
      <c r="Q3222" s="626"/>
      <c r="R3222" s="626"/>
      <c r="S3222" s="626"/>
      <c r="T3222" s="626"/>
      <c r="U3222" s="626"/>
      <c r="V3222" s="626"/>
      <c r="W3222" s="626"/>
      <c r="X3222" s="626"/>
      <c r="Y3222" s="626"/>
      <c r="Z3222" s="626"/>
      <c r="AA3222" s="626"/>
      <c r="AB3222" s="626"/>
      <c r="AC3222" s="626"/>
      <c r="AD3222" s="626"/>
      <c r="AE3222" s="626"/>
      <c r="AF3222" s="626"/>
    </row>
    <row r="3223" spans="1:32" x14ac:dyDescent="0.25">
      <c r="A3223" s="626"/>
      <c r="B3223" s="626"/>
      <c r="F3223" s="626"/>
      <c r="H3223" s="626"/>
      <c r="I3223" s="626"/>
      <c r="J3223" s="626"/>
      <c r="K3223" s="627"/>
      <c r="L3223" s="677"/>
      <c r="M3223" s="626"/>
      <c r="N3223" s="626"/>
      <c r="O3223" s="626"/>
      <c r="P3223" s="626"/>
      <c r="Q3223" s="626"/>
      <c r="R3223" s="626"/>
      <c r="S3223" s="626"/>
      <c r="T3223" s="626"/>
      <c r="U3223" s="626"/>
      <c r="V3223" s="626"/>
      <c r="W3223" s="626"/>
      <c r="X3223" s="626"/>
      <c r="Y3223" s="626"/>
      <c r="Z3223" s="626"/>
      <c r="AA3223" s="626"/>
      <c r="AB3223" s="626"/>
      <c r="AC3223" s="626"/>
      <c r="AD3223" s="626"/>
      <c r="AE3223" s="626"/>
      <c r="AF3223" s="626"/>
    </row>
    <row r="3224" spans="1:32" x14ac:dyDescent="0.25">
      <c r="A3224" s="626"/>
      <c r="B3224" s="626"/>
      <c r="F3224" s="626"/>
      <c r="H3224" s="626"/>
      <c r="I3224" s="626"/>
      <c r="J3224" s="626"/>
      <c r="K3224" s="627"/>
      <c r="L3224" s="677"/>
      <c r="M3224" s="626"/>
      <c r="N3224" s="626"/>
      <c r="O3224" s="626"/>
      <c r="P3224" s="626"/>
      <c r="Q3224" s="626"/>
      <c r="R3224" s="626"/>
      <c r="S3224" s="626"/>
      <c r="T3224" s="626"/>
      <c r="U3224" s="626"/>
      <c r="V3224" s="626"/>
      <c r="W3224" s="626"/>
      <c r="X3224" s="626"/>
      <c r="Y3224" s="626"/>
      <c r="Z3224" s="626"/>
      <c r="AA3224" s="626"/>
      <c r="AB3224" s="626"/>
      <c r="AC3224" s="626"/>
      <c r="AD3224" s="626"/>
      <c r="AE3224" s="626"/>
      <c r="AF3224" s="626"/>
    </row>
    <row r="3225" spans="1:32" x14ac:dyDescent="0.25">
      <c r="A3225" s="626"/>
      <c r="B3225" s="626"/>
      <c r="F3225" s="626"/>
      <c r="H3225" s="626"/>
      <c r="I3225" s="626"/>
      <c r="J3225" s="626"/>
      <c r="K3225" s="627"/>
      <c r="L3225" s="677"/>
      <c r="M3225" s="626"/>
      <c r="N3225" s="626"/>
      <c r="O3225" s="626"/>
      <c r="P3225" s="626"/>
      <c r="Q3225" s="626"/>
      <c r="R3225" s="626"/>
      <c r="S3225" s="626"/>
      <c r="T3225" s="626"/>
      <c r="U3225" s="626"/>
      <c r="V3225" s="626"/>
      <c r="W3225" s="626"/>
      <c r="X3225" s="626"/>
      <c r="Y3225" s="626"/>
      <c r="Z3225" s="626"/>
      <c r="AA3225" s="626"/>
      <c r="AB3225" s="626"/>
      <c r="AC3225" s="626"/>
      <c r="AD3225" s="626"/>
      <c r="AE3225" s="626"/>
      <c r="AF3225" s="626"/>
    </row>
    <row r="3226" spans="1:32" x14ac:dyDescent="0.25">
      <c r="A3226" s="626"/>
      <c r="B3226" s="626"/>
      <c r="F3226" s="626"/>
      <c r="H3226" s="626"/>
      <c r="I3226" s="626"/>
      <c r="J3226" s="626"/>
      <c r="K3226" s="627"/>
      <c r="L3226" s="677"/>
      <c r="M3226" s="626"/>
      <c r="N3226" s="626"/>
      <c r="O3226" s="626"/>
      <c r="P3226" s="626"/>
      <c r="Q3226" s="626"/>
      <c r="R3226" s="626"/>
      <c r="S3226" s="626"/>
      <c r="T3226" s="626"/>
      <c r="U3226" s="626"/>
      <c r="V3226" s="626"/>
      <c r="W3226" s="626"/>
      <c r="X3226" s="626"/>
      <c r="Y3226" s="626"/>
      <c r="Z3226" s="626"/>
      <c r="AA3226" s="626"/>
      <c r="AB3226" s="626"/>
      <c r="AC3226" s="626"/>
      <c r="AD3226" s="626"/>
      <c r="AE3226" s="626"/>
      <c r="AF3226" s="626"/>
    </row>
    <row r="3227" spans="1:32" x14ac:dyDescent="0.25">
      <c r="A3227" s="626"/>
      <c r="B3227" s="626"/>
      <c r="F3227" s="626"/>
      <c r="H3227" s="626"/>
      <c r="I3227" s="626"/>
      <c r="J3227" s="626"/>
      <c r="K3227" s="627"/>
      <c r="L3227" s="677"/>
      <c r="M3227" s="626"/>
      <c r="N3227" s="626"/>
      <c r="O3227" s="626"/>
      <c r="P3227" s="626"/>
      <c r="Q3227" s="626"/>
      <c r="R3227" s="626"/>
      <c r="S3227" s="626"/>
      <c r="T3227" s="626"/>
      <c r="U3227" s="626"/>
      <c r="V3227" s="626"/>
      <c r="W3227" s="626"/>
      <c r="X3227" s="626"/>
      <c r="Y3227" s="626"/>
      <c r="Z3227" s="626"/>
      <c r="AA3227" s="626"/>
      <c r="AB3227" s="626"/>
      <c r="AC3227" s="626"/>
      <c r="AD3227" s="626"/>
      <c r="AE3227" s="626"/>
      <c r="AF3227" s="626"/>
    </row>
    <row r="3228" spans="1:32" x14ac:dyDescent="0.25">
      <c r="A3228" s="626"/>
      <c r="B3228" s="626"/>
      <c r="F3228" s="626"/>
      <c r="H3228" s="626"/>
      <c r="I3228" s="626"/>
      <c r="J3228" s="626"/>
      <c r="K3228" s="627"/>
      <c r="L3228" s="677"/>
      <c r="M3228" s="626"/>
      <c r="N3228" s="626"/>
      <c r="O3228" s="626"/>
      <c r="P3228" s="626"/>
      <c r="Q3228" s="626"/>
      <c r="R3228" s="626"/>
      <c r="S3228" s="626"/>
      <c r="T3228" s="626"/>
      <c r="U3228" s="626"/>
      <c r="V3228" s="626"/>
      <c r="W3228" s="626"/>
      <c r="X3228" s="626"/>
      <c r="Y3228" s="626"/>
      <c r="Z3228" s="626"/>
      <c r="AA3228" s="626"/>
      <c r="AB3228" s="626"/>
      <c r="AC3228" s="626"/>
      <c r="AD3228" s="626"/>
      <c r="AE3228" s="626"/>
      <c r="AF3228" s="626"/>
    </row>
    <row r="3229" spans="1:32" x14ac:dyDescent="0.25">
      <c r="A3229" s="626"/>
      <c r="B3229" s="626"/>
      <c r="F3229" s="626"/>
      <c r="H3229" s="626"/>
      <c r="I3229" s="626"/>
      <c r="J3229" s="626"/>
      <c r="K3229" s="627"/>
      <c r="L3229" s="677"/>
      <c r="M3229" s="626"/>
      <c r="N3229" s="626"/>
      <c r="O3229" s="626"/>
      <c r="P3229" s="626"/>
      <c r="Q3229" s="626"/>
      <c r="R3229" s="626"/>
      <c r="S3229" s="626"/>
      <c r="T3229" s="626"/>
      <c r="U3229" s="626"/>
      <c r="V3229" s="626"/>
      <c r="W3229" s="626"/>
      <c r="X3229" s="626"/>
      <c r="Y3229" s="626"/>
      <c r="Z3229" s="626"/>
      <c r="AA3229" s="626"/>
      <c r="AB3229" s="626"/>
      <c r="AC3229" s="626"/>
      <c r="AD3229" s="626"/>
      <c r="AE3229" s="626"/>
      <c r="AF3229" s="626"/>
    </row>
    <row r="3230" spans="1:32" x14ac:dyDescent="0.25">
      <c r="A3230" s="626"/>
      <c r="B3230" s="626"/>
      <c r="F3230" s="626"/>
      <c r="H3230" s="626"/>
      <c r="I3230" s="626"/>
      <c r="J3230" s="626"/>
      <c r="K3230" s="627"/>
      <c r="L3230" s="677"/>
      <c r="M3230" s="626"/>
      <c r="N3230" s="626"/>
      <c r="O3230" s="626"/>
      <c r="P3230" s="626"/>
      <c r="Q3230" s="626"/>
      <c r="R3230" s="626"/>
      <c r="S3230" s="626"/>
      <c r="T3230" s="626"/>
      <c r="U3230" s="626"/>
      <c r="V3230" s="626"/>
      <c r="W3230" s="626"/>
      <c r="X3230" s="626"/>
      <c r="Y3230" s="626"/>
      <c r="Z3230" s="626"/>
      <c r="AA3230" s="626"/>
      <c r="AB3230" s="626"/>
      <c r="AC3230" s="626"/>
      <c r="AD3230" s="626"/>
      <c r="AE3230" s="626"/>
      <c r="AF3230" s="626"/>
    </row>
    <row r="3231" spans="1:32" x14ac:dyDescent="0.25">
      <c r="A3231" s="626"/>
      <c r="B3231" s="626"/>
      <c r="F3231" s="626"/>
      <c r="H3231" s="626"/>
      <c r="I3231" s="626"/>
      <c r="J3231" s="626"/>
      <c r="K3231" s="627"/>
      <c r="L3231" s="677"/>
      <c r="M3231" s="626"/>
      <c r="N3231" s="626"/>
      <c r="O3231" s="626"/>
      <c r="P3231" s="626"/>
      <c r="Q3231" s="626"/>
      <c r="R3231" s="626"/>
      <c r="S3231" s="626"/>
      <c r="T3231" s="626"/>
      <c r="U3231" s="626"/>
      <c r="V3231" s="626"/>
      <c r="W3231" s="626"/>
      <c r="X3231" s="626"/>
      <c r="Y3231" s="626"/>
      <c r="Z3231" s="626"/>
      <c r="AA3231" s="626"/>
      <c r="AB3231" s="626"/>
      <c r="AC3231" s="626"/>
      <c r="AD3231" s="626"/>
      <c r="AE3231" s="626"/>
      <c r="AF3231" s="626"/>
    </row>
    <row r="3232" spans="1:32" x14ac:dyDescent="0.25">
      <c r="A3232" s="626"/>
      <c r="B3232" s="626"/>
      <c r="F3232" s="626"/>
      <c r="H3232" s="626"/>
      <c r="I3232" s="626"/>
      <c r="J3232" s="626"/>
      <c r="K3232" s="627"/>
      <c r="L3232" s="677"/>
      <c r="M3232" s="626"/>
      <c r="N3232" s="626"/>
      <c r="O3232" s="626"/>
      <c r="P3232" s="626"/>
      <c r="Q3232" s="626"/>
      <c r="R3232" s="626"/>
      <c r="S3232" s="626"/>
      <c r="T3232" s="626"/>
      <c r="U3232" s="626"/>
      <c r="V3232" s="626"/>
      <c r="W3232" s="626"/>
      <c r="X3232" s="626"/>
      <c r="Y3232" s="626"/>
      <c r="Z3232" s="626"/>
      <c r="AA3232" s="626"/>
      <c r="AB3232" s="626"/>
      <c r="AC3232" s="626"/>
      <c r="AD3232" s="626"/>
      <c r="AE3232" s="626"/>
      <c r="AF3232" s="626"/>
    </row>
    <row r="3233" spans="1:32" x14ac:dyDescent="0.25">
      <c r="A3233" s="626"/>
      <c r="B3233" s="626"/>
      <c r="F3233" s="626"/>
      <c r="H3233" s="626"/>
      <c r="I3233" s="626"/>
      <c r="J3233" s="626"/>
      <c r="K3233" s="627"/>
      <c r="L3233" s="677"/>
      <c r="M3233" s="626"/>
      <c r="N3233" s="626"/>
      <c r="O3233" s="626"/>
      <c r="P3233" s="626"/>
      <c r="Q3233" s="626"/>
      <c r="R3233" s="626"/>
      <c r="S3233" s="626"/>
      <c r="T3233" s="626"/>
      <c r="U3233" s="626"/>
      <c r="V3233" s="626"/>
      <c r="W3233" s="626"/>
      <c r="X3233" s="626"/>
      <c r="Y3233" s="626"/>
      <c r="Z3233" s="626"/>
      <c r="AA3233" s="626"/>
      <c r="AB3233" s="626"/>
      <c r="AC3233" s="626"/>
      <c r="AD3233" s="626"/>
      <c r="AE3233" s="626"/>
      <c r="AF3233" s="626"/>
    </row>
    <row r="3234" spans="1:32" x14ac:dyDescent="0.25">
      <c r="A3234" s="626"/>
      <c r="B3234" s="626"/>
      <c r="F3234" s="626"/>
      <c r="H3234" s="626"/>
      <c r="I3234" s="626"/>
      <c r="J3234" s="626"/>
      <c r="K3234" s="627"/>
      <c r="L3234" s="677"/>
      <c r="M3234" s="626"/>
      <c r="N3234" s="626"/>
      <c r="O3234" s="626"/>
      <c r="P3234" s="626"/>
      <c r="Q3234" s="626"/>
      <c r="R3234" s="626"/>
      <c r="S3234" s="626"/>
      <c r="T3234" s="626"/>
      <c r="U3234" s="626"/>
      <c r="V3234" s="626"/>
      <c r="W3234" s="626"/>
      <c r="X3234" s="626"/>
      <c r="Y3234" s="626"/>
      <c r="Z3234" s="626"/>
      <c r="AA3234" s="626"/>
      <c r="AB3234" s="626"/>
      <c r="AC3234" s="626"/>
      <c r="AD3234" s="626"/>
      <c r="AE3234" s="626"/>
      <c r="AF3234" s="626"/>
    </row>
    <row r="3235" spans="1:32" x14ac:dyDescent="0.25">
      <c r="A3235" s="626"/>
      <c r="B3235" s="626"/>
      <c r="F3235" s="626"/>
      <c r="H3235" s="626"/>
      <c r="I3235" s="626"/>
      <c r="J3235" s="626"/>
      <c r="K3235" s="627"/>
      <c r="L3235" s="677"/>
      <c r="M3235" s="626"/>
      <c r="N3235" s="626"/>
      <c r="O3235" s="626"/>
      <c r="P3235" s="626"/>
      <c r="Q3235" s="626"/>
      <c r="R3235" s="626"/>
      <c r="S3235" s="626"/>
      <c r="T3235" s="626"/>
      <c r="U3235" s="626"/>
      <c r="V3235" s="626"/>
      <c r="W3235" s="626"/>
      <c r="X3235" s="626"/>
      <c r="Y3235" s="626"/>
      <c r="Z3235" s="626"/>
      <c r="AA3235" s="626"/>
      <c r="AB3235" s="626"/>
      <c r="AC3235" s="626"/>
      <c r="AD3235" s="626"/>
      <c r="AE3235" s="626"/>
      <c r="AF3235" s="626"/>
    </row>
    <row r="3236" spans="1:32" x14ac:dyDescent="0.25">
      <c r="A3236" s="626"/>
      <c r="B3236" s="626"/>
      <c r="F3236" s="626"/>
      <c r="H3236" s="626"/>
      <c r="I3236" s="626"/>
      <c r="J3236" s="626"/>
      <c r="K3236" s="627"/>
      <c r="L3236" s="677"/>
      <c r="M3236" s="626"/>
      <c r="N3236" s="626"/>
      <c r="O3236" s="626"/>
      <c r="P3236" s="626"/>
      <c r="Q3236" s="626"/>
      <c r="R3236" s="626"/>
      <c r="S3236" s="626"/>
      <c r="T3236" s="626"/>
      <c r="U3236" s="626"/>
      <c r="V3236" s="626"/>
      <c r="W3236" s="626"/>
      <c r="X3236" s="626"/>
      <c r="Y3236" s="626"/>
      <c r="Z3236" s="626"/>
      <c r="AA3236" s="626"/>
      <c r="AB3236" s="626"/>
      <c r="AC3236" s="626"/>
      <c r="AD3236" s="626"/>
      <c r="AE3236" s="626"/>
      <c r="AF3236" s="626"/>
    </row>
    <row r="3237" spans="1:32" x14ac:dyDescent="0.25">
      <c r="A3237" s="626"/>
      <c r="B3237" s="626"/>
      <c r="F3237" s="626"/>
      <c r="H3237" s="626"/>
      <c r="I3237" s="626"/>
      <c r="J3237" s="626"/>
      <c r="K3237" s="627"/>
      <c r="L3237" s="677"/>
      <c r="M3237" s="626"/>
      <c r="N3237" s="626"/>
      <c r="O3237" s="626"/>
      <c r="P3237" s="626"/>
      <c r="Q3237" s="626"/>
      <c r="R3237" s="626"/>
      <c r="S3237" s="626"/>
      <c r="T3237" s="626"/>
      <c r="U3237" s="626"/>
      <c r="V3237" s="626"/>
      <c r="W3237" s="626"/>
      <c r="X3237" s="626"/>
      <c r="Y3237" s="626"/>
      <c r="Z3237" s="626"/>
      <c r="AA3237" s="626"/>
      <c r="AB3237" s="626"/>
      <c r="AC3237" s="626"/>
      <c r="AD3237" s="626"/>
      <c r="AE3237" s="626"/>
      <c r="AF3237" s="626"/>
    </row>
    <row r="3238" spans="1:32" x14ac:dyDescent="0.25">
      <c r="A3238" s="626"/>
      <c r="B3238" s="626"/>
      <c r="F3238" s="626"/>
      <c r="H3238" s="626"/>
      <c r="I3238" s="626"/>
      <c r="J3238" s="626"/>
      <c r="K3238" s="627"/>
      <c r="L3238" s="677"/>
      <c r="M3238" s="626"/>
      <c r="N3238" s="626"/>
      <c r="O3238" s="626"/>
      <c r="P3238" s="626"/>
      <c r="Q3238" s="626"/>
      <c r="R3238" s="626"/>
      <c r="S3238" s="626"/>
      <c r="T3238" s="626"/>
      <c r="U3238" s="626"/>
      <c r="V3238" s="626"/>
      <c r="W3238" s="626"/>
      <c r="X3238" s="626"/>
      <c r="Y3238" s="626"/>
      <c r="Z3238" s="626"/>
      <c r="AA3238" s="626"/>
      <c r="AB3238" s="626"/>
      <c r="AC3238" s="626"/>
      <c r="AD3238" s="626"/>
      <c r="AE3238" s="626"/>
      <c r="AF3238" s="626"/>
    </row>
    <row r="3239" spans="1:32" x14ac:dyDescent="0.25">
      <c r="A3239" s="626"/>
      <c r="B3239" s="626"/>
      <c r="F3239" s="626"/>
      <c r="H3239" s="626"/>
      <c r="I3239" s="626"/>
      <c r="J3239" s="626"/>
      <c r="K3239" s="627"/>
      <c r="L3239" s="677"/>
      <c r="M3239" s="626"/>
      <c r="N3239" s="626"/>
      <c r="O3239" s="626"/>
      <c r="P3239" s="626"/>
      <c r="Q3239" s="626"/>
      <c r="R3239" s="626"/>
      <c r="S3239" s="626"/>
      <c r="T3239" s="626"/>
      <c r="U3239" s="626"/>
      <c r="V3239" s="626"/>
      <c r="W3239" s="626"/>
      <c r="X3239" s="626"/>
      <c r="Y3239" s="626"/>
      <c r="Z3239" s="626"/>
      <c r="AA3239" s="626"/>
      <c r="AB3239" s="626"/>
      <c r="AC3239" s="626"/>
      <c r="AD3239" s="626"/>
      <c r="AE3239" s="626"/>
      <c r="AF3239" s="626"/>
    </row>
    <row r="3240" spans="1:32" x14ac:dyDescent="0.25">
      <c r="A3240" s="626"/>
      <c r="B3240" s="626"/>
      <c r="F3240" s="626"/>
      <c r="H3240" s="626"/>
      <c r="I3240" s="626"/>
      <c r="J3240" s="626"/>
      <c r="K3240" s="627"/>
      <c r="L3240" s="677"/>
      <c r="M3240" s="626"/>
      <c r="N3240" s="626"/>
      <c r="O3240" s="626"/>
      <c r="P3240" s="626"/>
      <c r="Q3240" s="626"/>
      <c r="R3240" s="626"/>
      <c r="S3240" s="626"/>
      <c r="T3240" s="626"/>
      <c r="U3240" s="626"/>
      <c r="V3240" s="626"/>
      <c r="W3240" s="626"/>
      <c r="X3240" s="626"/>
      <c r="Y3240" s="626"/>
      <c r="Z3240" s="626"/>
      <c r="AA3240" s="626"/>
      <c r="AB3240" s="626"/>
      <c r="AC3240" s="626"/>
      <c r="AD3240" s="626"/>
      <c r="AE3240" s="626"/>
      <c r="AF3240" s="626"/>
    </row>
    <row r="3241" spans="1:32" x14ac:dyDescent="0.25">
      <c r="A3241" s="626"/>
      <c r="B3241" s="626"/>
      <c r="F3241" s="626"/>
      <c r="H3241" s="626"/>
      <c r="I3241" s="626"/>
      <c r="J3241" s="626"/>
      <c r="K3241" s="627"/>
      <c r="L3241" s="677"/>
      <c r="M3241" s="626"/>
      <c r="N3241" s="626"/>
      <c r="O3241" s="626"/>
      <c r="P3241" s="626"/>
      <c r="Q3241" s="626"/>
      <c r="R3241" s="626"/>
      <c r="S3241" s="626"/>
      <c r="T3241" s="626"/>
      <c r="U3241" s="626"/>
      <c r="V3241" s="626"/>
      <c r="W3241" s="626"/>
      <c r="X3241" s="626"/>
      <c r="Y3241" s="626"/>
      <c r="Z3241" s="626"/>
      <c r="AA3241" s="626"/>
      <c r="AB3241" s="626"/>
      <c r="AC3241" s="626"/>
      <c r="AD3241" s="626"/>
      <c r="AE3241" s="626"/>
      <c r="AF3241" s="626"/>
    </row>
    <row r="3242" spans="1:32" x14ac:dyDescent="0.25">
      <c r="A3242" s="626"/>
      <c r="B3242" s="626"/>
      <c r="F3242" s="626"/>
      <c r="H3242" s="626"/>
      <c r="I3242" s="626"/>
      <c r="J3242" s="626"/>
      <c r="K3242" s="627"/>
      <c r="L3242" s="677"/>
      <c r="M3242" s="626"/>
      <c r="N3242" s="626"/>
      <c r="O3242" s="626"/>
      <c r="P3242" s="626"/>
      <c r="Q3242" s="626"/>
      <c r="R3242" s="626"/>
      <c r="S3242" s="626"/>
      <c r="T3242" s="626"/>
      <c r="U3242" s="626"/>
      <c r="V3242" s="626"/>
      <c r="W3242" s="626"/>
      <c r="X3242" s="626"/>
      <c r="Y3242" s="626"/>
      <c r="Z3242" s="626"/>
      <c r="AA3242" s="626"/>
      <c r="AB3242" s="626"/>
      <c r="AC3242" s="626"/>
      <c r="AD3242" s="626"/>
      <c r="AE3242" s="626"/>
      <c r="AF3242" s="626"/>
    </row>
    <row r="3243" spans="1:32" x14ac:dyDescent="0.25">
      <c r="A3243" s="626"/>
      <c r="B3243" s="626"/>
      <c r="F3243" s="626"/>
      <c r="H3243" s="626"/>
      <c r="I3243" s="626"/>
      <c r="J3243" s="626"/>
      <c r="K3243" s="627"/>
      <c r="L3243" s="677"/>
      <c r="M3243" s="626"/>
      <c r="N3243" s="626"/>
      <c r="O3243" s="626"/>
      <c r="P3243" s="626"/>
      <c r="Q3243" s="626"/>
      <c r="R3243" s="626"/>
      <c r="S3243" s="626"/>
      <c r="T3243" s="626"/>
      <c r="U3243" s="626"/>
      <c r="V3243" s="626"/>
      <c r="W3243" s="626"/>
      <c r="X3243" s="626"/>
      <c r="Y3243" s="626"/>
      <c r="Z3243" s="626"/>
      <c r="AA3243" s="626"/>
      <c r="AB3243" s="626"/>
      <c r="AC3243" s="626"/>
      <c r="AD3243" s="626"/>
      <c r="AE3243" s="626"/>
      <c r="AF3243" s="626"/>
    </row>
    <row r="3244" spans="1:32" x14ac:dyDescent="0.25">
      <c r="A3244" s="626"/>
      <c r="B3244" s="626"/>
      <c r="F3244" s="626"/>
      <c r="H3244" s="626"/>
      <c r="I3244" s="626"/>
      <c r="J3244" s="626"/>
      <c r="K3244" s="627"/>
      <c r="L3244" s="677"/>
      <c r="M3244" s="626"/>
      <c r="N3244" s="626"/>
      <c r="O3244" s="626"/>
      <c r="P3244" s="626"/>
      <c r="Q3244" s="626"/>
      <c r="R3244" s="626"/>
      <c r="S3244" s="626"/>
      <c r="T3244" s="626"/>
      <c r="U3244" s="626"/>
      <c r="V3244" s="626"/>
      <c r="W3244" s="626"/>
      <c r="X3244" s="626"/>
      <c r="Y3244" s="626"/>
      <c r="Z3244" s="626"/>
      <c r="AA3244" s="626"/>
      <c r="AB3244" s="626"/>
      <c r="AC3244" s="626"/>
      <c r="AD3244" s="626"/>
      <c r="AE3244" s="626"/>
      <c r="AF3244" s="626"/>
    </row>
    <row r="3245" spans="1:32" x14ac:dyDescent="0.25">
      <c r="A3245" s="626"/>
      <c r="B3245" s="626"/>
      <c r="F3245" s="626"/>
      <c r="H3245" s="626"/>
      <c r="I3245" s="626"/>
      <c r="J3245" s="626"/>
      <c r="K3245" s="627"/>
      <c r="L3245" s="677"/>
      <c r="M3245" s="626"/>
      <c r="N3245" s="626"/>
      <c r="O3245" s="626"/>
      <c r="P3245" s="626"/>
      <c r="Q3245" s="626"/>
      <c r="R3245" s="626"/>
      <c r="S3245" s="626"/>
      <c r="T3245" s="626"/>
      <c r="U3245" s="626"/>
      <c r="V3245" s="626"/>
      <c r="W3245" s="626"/>
      <c r="X3245" s="626"/>
      <c r="Y3245" s="626"/>
      <c r="Z3245" s="626"/>
      <c r="AA3245" s="626"/>
      <c r="AB3245" s="626"/>
      <c r="AC3245" s="626"/>
      <c r="AD3245" s="626"/>
      <c r="AE3245" s="626"/>
      <c r="AF3245" s="626"/>
    </row>
    <row r="3246" spans="1:32" x14ac:dyDescent="0.25">
      <c r="A3246" s="626"/>
      <c r="B3246" s="626"/>
      <c r="F3246" s="626"/>
      <c r="H3246" s="626"/>
      <c r="I3246" s="626"/>
      <c r="J3246" s="626"/>
      <c r="K3246" s="627"/>
      <c r="L3246" s="677"/>
      <c r="M3246" s="626"/>
      <c r="N3246" s="626"/>
      <c r="O3246" s="626"/>
      <c r="P3246" s="626"/>
      <c r="Q3246" s="626"/>
      <c r="R3246" s="626"/>
      <c r="S3246" s="626"/>
      <c r="T3246" s="626"/>
      <c r="U3246" s="626"/>
      <c r="V3246" s="626"/>
      <c r="W3246" s="626"/>
      <c r="X3246" s="626"/>
      <c r="Y3246" s="626"/>
      <c r="Z3246" s="626"/>
      <c r="AA3246" s="626"/>
      <c r="AB3246" s="626"/>
      <c r="AC3246" s="626"/>
      <c r="AD3246" s="626"/>
      <c r="AE3246" s="626"/>
      <c r="AF3246" s="626"/>
    </row>
    <row r="3247" spans="1:32" x14ac:dyDescent="0.25">
      <c r="A3247" s="626"/>
      <c r="B3247" s="626"/>
      <c r="F3247" s="626"/>
      <c r="H3247" s="626"/>
      <c r="I3247" s="626"/>
      <c r="J3247" s="626"/>
      <c r="K3247" s="627"/>
      <c r="L3247" s="677"/>
      <c r="M3247" s="626"/>
      <c r="N3247" s="626"/>
      <c r="O3247" s="626"/>
      <c r="P3247" s="626"/>
      <c r="Q3247" s="626"/>
      <c r="R3247" s="626"/>
      <c r="S3247" s="626"/>
      <c r="T3247" s="626"/>
      <c r="U3247" s="626"/>
      <c r="V3247" s="626"/>
      <c r="W3247" s="626"/>
      <c r="X3247" s="626"/>
      <c r="Y3247" s="626"/>
      <c r="Z3247" s="626"/>
      <c r="AA3247" s="626"/>
      <c r="AB3247" s="626"/>
      <c r="AC3247" s="626"/>
      <c r="AD3247" s="626"/>
      <c r="AE3247" s="626"/>
      <c r="AF3247" s="626"/>
    </row>
    <row r="3248" spans="1:32" x14ac:dyDescent="0.25">
      <c r="A3248" s="626"/>
      <c r="B3248" s="626"/>
      <c r="F3248" s="626"/>
      <c r="H3248" s="626"/>
      <c r="I3248" s="626"/>
      <c r="J3248" s="626"/>
      <c r="K3248" s="627"/>
      <c r="L3248" s="677"/>
      <c r="M3248" s="626"/>
      <c r="N3248" s="626"/>
      <c r="O3248" s="626"/>
      <c r="P3248" s="626"/>
      <c r="Q3248" s="626"/>
      <c r="R3248" s="626"/>
      <c r="S3248" s="626"/>
      <c r="T3248" s="626"/>
      <c r="U3248" s="626"/>
      <c r="V3248" s="626"/>
      <c r="W3248" s="626"/>
      <c r="X3248" s="626"/>
      <c r="Y3248" s="626"/>
      <c r="Z3248" s="626"/>
      <c r="AA3248" s="626"/>
      <c r="AB3248" s="626"/>
      <c r="AC3248" s="626"/>
      <c r="AD3248" s="626"/>
      <c r="AE3248" s="626"/>
      <c r="AF3248" s="626"/>
    </row>
    <row r="3249" spans="1:32" x14ac:dyDescent="0.25">
      <c r="A3249" s="626"/>
      <c r="B3249" s="626"/>
      <c r="F3249" s="626"/>
      <c r="H3249" s="626"/>
      <c r="I3249" s="626"/>
      <c r="J3249" s="626"/>
      <c r="K3249" s="627"/>
      <c r="L3249" s="677"/>
      <c r="M3249" s="626"/>
      <c r="N3249" s="626"/>
      <c r="O3249" s="626"/>
      <c r="P3249" s="626"/>
      <c r="Q3249" s="626"/>
      <c r="R3249" s="626"/>
      <c r="S3249" s="626"/>
      <c r="T3249" s="626"/>
      <c r="U3249" s="626"/>
      <c r="V3249" s="626"/>
      <c r="W3249" s="626"/>
      <c r="X3249" s="626"/>
      <c r="Y3249" s="626"/>
      <c r="Z3249" s="626"/>
      <c r="AA3249" s="626"/>
      <c r="AB3249" s="626"/>
      <c r="AC3249" s="626"/>
      <c r="AD3249" s="626"/>
      <c r="AE3249" s="626"/>
      <c r="AF3249" s="626"/>
    </row>
    <row r="3250" spans="1:32" x14ac:dyDescent="0.25">
      <c r="A3250" s="626"/>
      <c r="B3250" s="626"/>
      <c r="F3250" s="626"/>
      <c r="H3250" s="626"/>
      <c r="I3250" s="626"/>
      <c r="J3250" s="626"/>
      <c r="K3250" s="627"/>
      <c r="L3250" s="677"/>
      <c r="M3250" s="626"/>
      <c r="N3250" s="626"/>
      <c r="O3250" s="626"/>
      <c r="P3250" s="626"/>
      <c r="Q3250" s="626"/>
      <c r="R3250" s="626"/>
      <c r="S3250" s="626"/>
      <c r="T3250" s="626"/>
      <c r="U3250" s="626"/>
      <c r="V3250" s="626"/>
      <c r="W3250" s="626"/>
      <c r="X3250" s="626"/>
      <c r="Y3250" s="626"/>
      <c r="Z3250" s="626"/>
      <c r="AA3250" s="626"/>
      <c r="AB3250" s="626"/>
      <c r="AC3250" s="626"/>
      <c r="AD3250" s="626"/>
      <c r="AE3250" s="626"/>
      <c r="AF3250" s="626"/>
    </row>
    <row r="3251" spans="1:32" x14ac:dyDescent="0.25">
      <c r="A3251" s="626"/>
      <c r="B3251" s="626"/>
      <c r="F3251" s="626"/>
      <c r="H3251" s="626"/>
      <c r="I3251" s="626"/>
      <c r="J3251" s="626"/>
      <c r="K3251" s="627"/>
      <c r="L3251" s="677"/>
      <c r="M3251" s="626"/>
      <c r="N3251" s="626"/>
      <c r="O3251" s="626"/>
      <c r="P3251" s="626"/>
      <c r="Q3251" s="626"/>
      <c r="R3251" s="626"/>
      <c r="S3251" s="626"/>
      <c r="T3251" s="626"/>
      <c r="U3251" s="626"/>
      <c r="V3251" s="626"/>
      <c r="W3251" s="626"/>
      <c r="X3251" s="626"/>
      <c r="Y3251" s="626"/>
      <c r="Z3251" s="626"/>
      <c r="AA3251" s="626"/>
      <c r="AB3251" s="626"/>
      <c r="AC3251" s="626"/>
      <c r="AD3251" s="626"/>
      <c r="AE3251" s="626"/>
      <c r="AF3251" s="626"/>
    </row>
    <row r="3252" spans="1:32" x14ac:dyDescent="0.25">
      <c r="A3252" s="626"/>
      <c r="B3252" s="626"/>
      <c r="F3252" s="626"/>
      <c r="H3252" s="626"/>
      <c r="I3252" s="626"/>
      <c r="J3252" s="626"/>
      <c r="K3252" s="627"/>
      <c r="L3252" s="677"/>
      <c r="M3252" s="626"/>
      <c r="N3252" s="626"/>
      <c r="O3252" s="626"/>
      <c r="P3252" s="626"/>
      <c r="Q3252" s="626"/>
      <c r="R3252" s="626"/>
      <c r="S3252" s="626"/>
      <c r="T3252" s="626"/>
      <c r="U3252" s="626"/>
      <c r="V3252" s="626"/>
      <c r="W3252" s="626"/>
      <c r="X3252" s="626"/>
      <c r="Y3252" s="626"/>
      <c r="Z3252" s="626"/>
      <c r="AA3252" s="626"/>
      <c r="AB3252" s="626"/>
      <c r="AC3252" s="626"/>
      <c r="AD3252" s="626"/>
      <c r="AE3252" s="626"/>
      <c r="AF3252" s="626"/>
    </row>
    <row r="3253" spans="1:32" x14ac:dyDescent="0.25">
      <c r="A3253" s="626"/>
      <c r="B3253" s="626"/>
      <c r="F3253" s="626"/>
      <c r="H3253" s="626"/>
      <c r="I3253" s="626"/>
      <c r="J3253" s="626"/>
      <c r="K3253" s="627"/>
      <c r="L3253" s="677"/>
      <c r="M3253" s="626"/>
      <c r="N3253" s="626"/>
      <c r="O3253" s="626"/>
      <c r="P3253" s="626"/>
      <c r="Q3253" s="626"/>
      <c r="R3253" s="626"/>
      <c r="S3253" s="626"/>
      <c r="T3253" s="626"/>
      <c r="U3253" s="626"/>
      <c r="V3253" s="626"/>
      <c r="W3253" s="626"/>
      <c r="X3253" s="626"/>
      <c r="Y3253" s="626"/>
      <c r="Z3253" s="626"/>
      <c r="AA3253" s="626"/>
      <c r="AB3253" s="626"/>
      <c r="AC3253" s="626"/>
      <c r="AD3253" s="626"/>
      <c r="AE3253" s="626"/>
      <c r="AF3253" s="626"/>
    </row>
    <row r="3254" spans="1:32" x14ac:dyDescent="0.25">
      <c r="A3254" s="626"/>
      <c r="B3254" s="626"/>
      <c r="F3254" s="626"/>
      <c r="H3254" s="626"/>
      <c r="I3254" s="626"/>
      <c r="J3254" s="626"/>
      <c r="K3254" s="627"/>
      <c r="L3254" s="677"/>
      <c r="M3254" s="626"/>
      <c r="N3254" s="626"/>
      <c r="O3254" s="626"/>
      <c r="P3254" s="626"/>
      <c r="Q3254" s="626"/>
      <c r="R3254" s="626"/>
      <c r="S3254" s="626"/>
      <c r="T3254" s="626"/>
      <c r="U3254" s="626"/>
      <c r="V3254" s="626"/>
      <c r="W3254" s="626"/>
      <c r="X3254" s="626"/>
      <c r="Y3254" s="626"/>
      <c r="Z3254" s="626"/>
      <c r="AA3254" s="626"/>
      <c r="AB3254" s="626"/>
      <c r="AC3254" s="626"/>
      <c r="AD3254" s="626"/>
      <c r="AE3254" s="626"/>
      <c r="AF3254" s="626"/>
    </row>
    <row r="3255" spans="1:32" x14ac:dyDescent="0.25">
      <c r="A3255" s="626"/>
      <c r="B3255" s="626"/>
      <c r="F3255" s="626"/>
      <c r="H3255" s="626"/>
      <c r="I3255" s="626"/>
      <c r="J3255" s="626"/>
      <c r="K3255" s="627"/>
      <c r="L3255" s="677"/>
      <c r="M3255" s="626"/>
      <c r="N3255" s="626"/>
      <c r="O3255" s="626"/>
      <c r="P3255" s="626"/>
      <c r="Q3255" s="626"/>
      <c r="R3255" s="626"/>
      <c r="S3255" s="626"/>
      <c r="T3255" s="626"/>
      <c r="U3255" s="626"/>
      <c r="V3255" s="626"/>
      <c r="W3255" s="626"/>
      <c r="X3255" s="626"/>
      <c r="Y3255" s="626"/>
      <c r="Z3255" s="626"/>
      <c r="AA3255" s="626"/>
      <c r="AB3255" s="626"/>
      <c r="AC3255" s="626"/>
      <c r="AD3255" s="626"/>
      <c r="AE3255" s="626"/>
      <c r="AF3255" s="626"/>
    </row>
    <row r="3256" spans="1:32" x14ac:dyDescent="0.25">
      <c r="A3256" s="626"/>
      <c r="B3256" s="626"/>
      <c r="F3256" s="626"/>
      <c r="H3256" s="626"/>
      <c r="I3256" s="626"/>
      <c r="J3256" s="626"/>
      <c r="K3256" s="627"/>
      <c r="L3256" s="677"/>
      <c r="M3256" s="626"/>
      <c r="N3256" s="626"/>
      <c r="O3256" s="626"/>
      <c r="P3256" s="626"/>
      <c r="Q3256" s="626"/>
      <c r="R3256" s="626"/>
      <c r="S3256" s="626"/>
      <c r="T3256" s="626"/>
      <c r="U3256" s="626"/>
      <c r="V3256" s="626"/>
      <c r="W3256" s="626"/>
      <c r="X3256" s="626"/>
      <c r="Y3256" s="626"/>
      <c r="Z3256" s="626"/>
      <c r="AA3256" s="626"/>
      <c r="AB3256" s="626"/>
      <c r="AC3256" s="626"/>
      <c r="AD3256" s="626"/>
      <c r="AE3256" s="626"/>
      <c r="AF3256" s="626"/>
    </row>
    <row r="3257" spans="1:32" x14ac:dyDescent="0.25">
      <c r="A3257" s="626"/>
      <c r="B3257" s="626"/>
      <c r="F3257" s="626"/>
      <c r="H3257" s="626"/>
      <c r="I3257" s="626"/>
      <c r="J3257" s="626"/>
      <c r="K3257" s="627"/>
      <c r="L3257" s="677"/>
      <c r="M3257" s="626"/>
      <c r="N3257" s="626"/>
      <c r="O3257" s="626"/>
      <c r="P3257" s="626"/>
      <c r="Q3257" s="626"/>
      <c r="R3257" s="626"/>
      <c r="S3257" s="626"/>
      <c r="T3257" s="626"/>
      <c r="U3257" s="626"/>
      <c r="V3257" s="626"/>
      <c r="W3257" s="626"/>
      <c r="X3257" s="626"/>
      <c r="Y3257" s="626"/>
      <c r="Z3257" s="626"/>
      <c r="AA3257" s="626"/>
      <c r="AB3257" s="626"/>
      <c r="AC3257" s="626"/>
      <c r="AD3257" s="626"/>
      <c r="AE3257" s="626"/>
      <c r="AF3257" s="626"/>
    </row>
    <row r="3258" spans="1:32" x14ac:dyDescent="0.25">
      <c r="A3258" s="626"/>
      <c r="B3258" s="626"/>
      <c r="F3258" s="626"/>
      <c r="H3258" s="626"/>
      <c r="I3258" s="626"/>
      <c r="J3258" s="626"/>
      <c r="K3258" s="627"/>
      <c r="L3258" s="677"/>
      <c r="M3258" s="626"/>
      <c r="N3258" s="626"/>
      <c r="O3258" s="626"/>
      <c r="P3258" s="626"/>
      <c r="Q3258" s="626"/>
      <c r="R3258" s="626"/>
      <c r="S3258" s="626"/>
      <c r="T3258" s="626"/>
      <c r="U3258" s="626"/>
      <c r="V3258" s="626"/>
      <c r="W3258" s="626"/>
      <c r="X3258" s="626"/>
      <c r="Y3258" s="626"/>
      <c r="Z3258" s="626"/>
      <c r="AA3258" s="626"/>
      <c r="AB3258" s="626"/>
      <c r="AC3258" s="626"/>
      <c r="AD3258" s="626"/>
      <c r="AE3258" s="626"/>
      <c r="AF3258" s="626"/>
    </row>
    <row r="3259" spans="1:32" x14ac:dyDescent="0.25">
      <c r="A3259" s="626"/>
      <c r="B3259" s="626"/>
      <c r="F3259" s="626"/>
      <c r="H3259" s="626"/>
      <c r="I3259" s="626"/>
      <c r="J3259" s="626"/>
      <c r="K3259" s="627"/>
      <c r="L3259" s="677"/>
      <c r="M3259" s="626"/>
      <c r="N3259" s="626"/>
      <c r="O3259" s="626"/>
      <c r="P3259" s="626"/>
      <c r="Q3259" s="626"/>
      <c r="R3259" s="626"/>
      <c r="S3259" s="626"/>
      <c r="T3259" s="626"/>
      <c r="U3259" s="626"/>
      <c r="V3259" s="626"/>
      <c r="W3259" s="626"/>
      <c r="X3259" s="626"/>
      <c r="Y3259" s="626"/>
      <c r="Z3259" s="626"/>
      <c r="AA3259" s="626"/>
      <c r="AB3259" s="626"/>
      <c r="AC3259" s="626"/>
      <c r="AD3259" s="626"/>
      <c r="AE3259" s="626"/>
      <c r="AF3259" s="626"/>
    </row>
    <row r="3260" spans="1:32" x14ac:dyDescent="0.25">
      <c r="A3260" s="626"/>
      <c r="B3260" s="626"/>
      <c r="F3260" s="626"/>
      <c r="H3260" s="626"/>
      <c r="I3260" s="626"/>
      <c r="J3260" s="626"/>
      <c r="K3260" s="627"/>
      <c r="L3260" s="677"/>
      <c r="M3260" s="626"/>
      <c r="N3260" s="626"/>
      <c r="O3260" s="626"/>
      <c r="P3260" s="626"/>
      <c r="Q3260" s="626"/>
      <c r="R3260" s="626"/>
      <c r="S3260" s="626"/>
      <c r="T3260" s="626"/>
      <c r="U3260" s="626"/>
      <c r="V3260" s="626"/>
      <c r="W3260" s="626"/>
      <c r="X3260" s="626"/>
      <c r="Y3260" s="626"/>
      <c r="Z3260" s="626"/>
      <c r="AA3260" s="626"/>
      <c r="AB3260" s="626"/>
      <c r="AC3260" s="626"/>
      <c r="AD3260" s="626"/>
      <c r="AE3260" s="626"/>
      <c r="AF3260" s="626"/>
    </row>
    <row r="3261" spans="1:32" x14ac:dyDescent="0.25">
      <c r="A3261" s="626"/>
      <c r="B3261" s="626"/>
      <c r="F3261" s="626"/>
      <c r="H3261" s="626"/>
      <c r="I3261" s="626"/>
      <c r="J3261" s="626"/>
      <c r="K3261" s="627"/>
      <c r="L3261" s="677"/>
      <c r="M3261" s="626"/>
      <c r="N3261" s="626"/>
      <c r="O3261" s="626"/>
      <c r="P3261" s="626"/>
      <c r="Q3261" s="626"/>
      <c r="R3261" s="626"/>
      <c r="S3261" s="626"/>
      <c r="T3261" s="626"/>
      <c r="U3261" s="626"/>
      <c r="V3261" s="626"/>
      <c r="W3261" s="626"/>
      <c r="X3261" s="626"/>
      <c r="Y3261" s="626"/>
      <c r="Z3261" s="626"/>
      <c r="AA3261" s="626"/>
      <c r="AB3261" s="626"/>
      <c r="AC3261" s="626"/>
      <c r="AD3261" s="626"/>
      <c r="AE3261" s="626"/>
      <c r="AF3261" s="626"/>
    </row>
    <row r="3262" spans="1:32" x14ac:dyDescent="0.25">
      <c r="A3262" s="626"/>
      <c r="B3262" s="626"/>
      <c r="F3262" s="626"/>
      <c r="H3262" s="626"/>
      <c r="I3262" s="626"/>
      <c r="J3262" s="626"/>
      <c r="K3262" s="627"/>
      <c r="L3262" s="677"/>
      <c r="M3262" s="626"/>
      <c r="N3262" s="626"/>
      <c r="O3262" s="626"/>
      <c r="P3262" s="626"/>
      <c r="Q3262" s="626"/>
      <c r="R3262" s="626"/>
      <c r="S3262" s="626"/>
      <c r="T3262" s="626"/>
      <c r="U3262" s="626"/>
      <c r="V3262" s="626"/>
      <c r="W3262" s="626"/>
      <c r="X3262" s="626"/>
      <c r="Y3262" s="626"/>
      <c r="Z3262" s="626"/>
      <c r="AA3262" s="626"/>
      <c r="AB3262" s="626"/>
      <c r="AC3262" s="626"/>
      <c r="AD3262" s="626"/>
      <c r="AE3262" s="626"/>
      <c r="AF3262" s="626"/>
    </row>
    <row r="3263" spans="1:32" x14ac:dyDescent="0.25">
      <c r="A3263" s="626"/>
      <c r="B3263" s="626"/>
      <c r="F3263" s="626"/>
      <c r="H3263" s="626"/>
      <c r="I3263" s="626"/>
      <c r="J3263" s="626"/>
      <c r="K3263" s="627"/>
      <c r="L3263" s="677"/>
      <c r="M3263" s="626"/>
      <c r="N3263" s="626"/>
      <c r="O3263" s="626"/>
      <c r="P3263" s="626"/>
      <c r="Q3263" s="626"/>
      <c r="R3263" s="626"/>
      <c r="S3263" s="626"/>
      <c r="T3263" s="626"/>
      <c r="U3263" s="626"/>
      <c r="V3263" s="626"/>
      <c r="W3263" s="626"/>
      <c r="X3263" s="626"/>
      <c r="Y3263" s="626"/>
      <c r="Z3263" s="626"/>
      <c r="AA3263" s="626"/>
      <c r="AB3263" s="626"/>
      <c r="AC3263" s="626"/>
      <c r="AD3263" s="626"/>
      <c r="AE3263" s="626"/>
      <c r="AF3263" s="626"/>
    </row>
    <row r="3264" spans="1:32" x14ac:dyDescent="0.25">
      <c r="A3264" s="626"/>
      <c r="B3264" s="626"/>
      <c r="F3264" s="626"/>
      <c r="H3264" s="626"/>
      <c r="I3264" s="626"/>
      <c r="J3264" s="626"/>
      <c r="K3264" s="627"/>
      <c r="L3264" s="677"/>
      <c r="M3264" s="626"/>
      <c r="N3264" s="626"/>
      <c r="O3264" s="626"/>
      <c r="P3264" s="626"/>
      <c r="Q3264" s="626"/>
      <c r="R3264" s="626"/>
      <c r="S3264" s="626"/>
      <c r="T3264" s="626"/>
      <c r="U3264" s="626"/>
      <c r="V3264" s="626"/>
      <c r="W3264" s="626"/>
      <c r="X3264" s="626"/>
      <c r="Y3264" s="626"/>
      <c r="Z3264" s="626"/>
      <c r="AA3264" s="626"/>
      <c r="AB3264" s="626"/>
      <c r="AC3264" s="626"/>
      <c r="AD3264" s="626"/>
      <c r="AE3264" s="626"/>
      <c r="AF3264" s="626"/>
    </row>
    <row r="3265" spans="1:32" x14ac:dyDescent="0.25">
      <c r="A3265" s="626"/>
      <c r="B3265" s="626"/>
      <c r="F3265" s="626"/>
      <c r="H3265" s="626"/>
      <c r="I3265" s="626"/>
      <c r="J3265" s="626"/>
      <c r="K3265" s="627"/>
      <c r="L3265" s="677"/>
      <c r="M3265" s="626"/>
      <c r="N3265" s="626"/>
      <c r="O3265" s="626"/>
      <c r="P3265" s="626"/>
      <c r="Q3265" s="626"/>
      <c r="R3265" s="626"/>
      <c r="S3265" s="626"/>
      <c r="T3265" s="626"/>
      <c r="U3265" s="626"/>
      <c r="V3265" s="626"/>
      <c r="W3265" s="626"/>
      <c r="X3265" s="626"/>
      <c r="Y3265" s="626"/>
      <c r="Z3265" s="626"/>
      <c r="AA3265" s="626"/>
      <c r="AB3265" s="626"/>
      <c r="AC3265" s="626"/>
      <c r="AD3265" s="626"/>
      <c r="AE3265" s="626"/>
      <c r="AF3265" s="626"/>
    </row>
    <row r="3266" spans="1:32" x14ac:dyDescent="0.25">
      <c r="A3266" s="626"/>
      <c r="B3266" s="626"/>
      <c r="F3266" s="626"/>
      <c r="H3266" s="626"/>
      <c r="I3266" s="626"/>
      <c r="J3266" s="626"/>
      <c r="K3266" s="627"/>
      <c r="L3266" s="677"/>
      <c r="M3266" s="626"/>
      <c r="N3266" s="626"/>
      <c r="O3266" s="626"/>
      <c r="P3266" s="626"/>
      <c r="Q3266" s="626"/>
      <c r="R3266" s="626"/>
      <c r="S3266" s="626"/>
      <c r="T3266" s="626"/>
      <c r="U3266" s="626"/>
      <c r="V3266" s="626"/>
      <c r="W3266" s="626"/>
      <c r="X3266" s="626"/>
      <c r="Y3266" s="626"/>
      <c r="Z3266" s="626"/>
      <c r="AA3266" s="626"/>
      <c r="AB3266" s="626"/>
      <c r="AC3266" s="626"/>
      <c r="AD3266" s="626"/>
      <c r="AE3266" s="626"/>
      <c r="AF3266" s="626"/>
    </row>
    <row r="3267" spans="1:32" x14ac:dyDescent="0.25">
      <c r="A3267" s="626"/>
      <c r="B3267" s="626"/>
      <c r="F3267" s="626"/>
      <c r="H3267" s="626"/>
      <c r="I3267" s="626"/>
      <c r="J3267" s="626"/>
      <c r="K3267" s="627"/>
      <c r="L3267" s="677"/>
      <c r="M3267" s="626"/>
      <c r="N3267" s="626"/>
      <c r="O3267" s="626"/>
      <c r="P3267" s="626"/>
      <c r="Q3267" s="626"/>
      <c r="R3267" s="626"/>
      <c r="S3267" s="626"/>
      <c r="T3267" s="626"/>
      <c r="U3267" s="626"/>
      <c r="V3267" s="626"/>
      <c r="W3267" s="626"/>
      <c r="X3267" s="626"/>
      <c r="Y3267" s="626"/>
      <c r="Z3267" s="626"/>
      <c r="AA3267" s="626"/>
      <c r="AB3267" s="626"/>
      <c r="AC3267" s="626"/>
      <c r="AD3267" s="626"/>
      <c r="AE3267" s="626"/>
      <c r="AF3267" s="626"/>
    </row>
    <row r="3268" spans="1:32" x14ac:dyDescent="0.25">
      <c r="A3268" s="626"/>
      <c r="B3268" s="626"/>
      <c r="F3268" s="626"/>
      <c r="H3268" s="626"/>
      <c r="I3268" s="626"/>
      <c r="J3268" s="626"/>
      <c r="K3268" s="627"/>
      <c r="L3268" s="677"/>
      <c r="M3268" s="626"/>
      <c r="N3268" s="626"/>
      <c r="O3268" s="626"/>
      <c r="P3268" s="626"/>
      <c r="Q3268" s="626"/>
      <c r="R3268" s="626"/>
      <c r="S3268" s="626"/>
      <c r="T3268" s="626"/>
      <c r="U3268" s="626"/>
      <c r="V3268" s="626"/>
      <c r="W3268" s="626"/>
      <c r="X3268" s="626"/>
      <c r="Y3268" s="626"/>
      <c r="Z3268" s="626"/>
      <c r="AA3268" s="626"/>
      <c r="AB3268" s="626"/>
      <c r="AC3268" s="626"/>
      <c r="AD3268" s="626"/>
      <c r="AE3268" s="626"/>
      <c r="AF3268" s="626"/>
    </row>
    <row r="3269" spans="1:32" x14ac:dyDescent="0.25">
      <c r="A3269" s="626"/>
      <c r="B3269" s="626"/>
      <c r="F3269" s="626"/>
      <c r="H3269" s="626"/>
      <c r="I3269" s="626"/>
      <c r="J3269" s="626"/>
      <c r="K3269" s="627"/>
      <c r="L3269" s="677"/>
      <c r="M3269" s="626"/>
      <c r="N3269" s="626"/>
      <c r="O3269" s="626"/>
      <c r="P3269" s="626"/>
      <c r="Q3269" s="626"/>
      <c r="R3269" s="626"/>
      <c r="S3269" s="626"/>
      <c r="T3269" s="626"/>
      <c r="U3269" s="626"/>
      <c r="V3269" s="626"/>
      <c r="W3269" s="626"/>
      <c r="X3269" s="626"/>
      <c r="Y3269" s="626"/>
      <c r="Z3269" s="626"/>
      <c r="AA3269" s="626"/>
      <c r="AB3269" s="626"/>
      <c r="AC3269" s="626"/>
      <c r="AD3269" s="626"/>
      <c r="AE3269" s="626"/>
      <c r="AF3269" s="626"/>
    </row>
    <row r="3270" spans="1:32" x14ac:dyDescent="0.25">
      <c r="A3270" s="626"/>
      <c r="B3270" s="626"/>
      <c r="F3270" s="626"/>
      <c r="H3270" s="626"/>
      <c r="I3270" s="626"/>
      <c r="J3270" s="626"/>
      <c r="K3270" s="627"/>
      <c r="L3270" s="677"/>
      <c r="M3270" s="626"/>
      <c r="N3270" s="626"/>
      <c r="O3270" s="626"/>
      <c r="P3270" s="626"/>
      <c r="Q3270" s="626"/>
      <c r="R3270" s="626"/>
      <c r="S3270" s="626"/>
      <c r="T3270" s="626"/>
      <c r="U3270" s="626"/>
      <c r="V3270" s="626"/>
      <c r="W3270" s="626"/>
      <c r="X3270" s="626"/>
      <c r="Y3270" s="626"/>
      <c r="Z3270" s="626"/>
      <c r="AA3270" s="626"/>
      <c r="AB3270" s="626"/>
      <c r="AC3270" s="626"/>
      <c r="AD3270" s="626"/>
      <c r="AE3270" s="626"/>
      <c r="AF3270" s="626"/>
    </row>
    <row r="3271" spans="1:32" x14ac:dyDescent="0.25">
      <c r="A3271" s="626"/>
      <c r="B3271" s="626"/>
      <c r="F3271" s="626"/>
      <c r="H3271" s="626"/>
      <c r="I3271" s="626"/>
      <c r="J3271" s="626"/>
      <c r="K3271" s="627"/>
      <c r="L3271" s="677"/>
      <c r="M3271" s="626"/>
      <c r="N3271" s="626"/>
      <c r="O3271" s="626"/>
      <c r="P3271" s="626"/>
      <c r="Q3271" s="626"/>
      <c r="R3271" s="626"/>
      <c r="S3271" s="626"/>
      <c r="T3271" s="626"/>
      <c r="U3271" s="626"/>
      <c r="V3271" s="626"/>
      <c r="W3271" s="626"/>
      <c r="X3271" s="626"/>
      <c r="Y3271" s="626"/>
      <c r="Z3271" s="626"/>
      <c r="AA3271" s="626"/>
      <c r="AB3271" s="626"/>
      <c r="AC3271" s="626"/>
      <c r="AD3271" s="626"/>
      <c r="AE3271" s="626"/>
      <c r="AF3271" s="626"/>
    </row>
    <row r="3272" spans="1:32" x14ac:dyDescent="0.25">
      <c r="A3272" s="626"/>
      <c r="B3272" s="626"/>
      <c r="F3272" s="626"/>
      <c r="H3272" s="626"/>
      <c r="I3272" s="626"/>
      <c r="J3272" s="626"/>
      <c r="K3272" s="627"/>
      <c r="L3272" s="677"/>
      <c r="M3272" s="626"/>
      <c r="N3272" s="626"/>
      <c r="O3272" s="626"/>
      <c r="P3272" s="626"/>
      <c r="Q3272" s="626"/>
      <c r="R3272" s="626"/>
      <c r="S3272" s="626"/>
      <c r="T3272" s="626"/>
      <c r="U3272" s="626"/>
      <c r="V3272" s="626"/>
      <c r="W3272" s="626"/>
      <c r="X3272" s="626"/>
      <c r="Y3272" s="626"/>
      <c r="Z3272" s="626"/>
      <c r="AA3272" s="626"/>
      <c r="AB3272" s="626"/>
      <c r="AC3272" s="626"/>
      <c r="AD3272" s="626"/>
      <c r="AE3272" s="626"/>
      <c r="AF3272" s="626"/>
    </row>
    <row r="3273" spans="1:32" x14ac:dyDescent="0.25">
      <c r="A3273" s="626"/>
      <c r="B3273" s="626"/>
      <c r="F3273" s="626"/>
      <c r="H3273" s="626"/>
      <c r="I3273" s="626"/>
      <c r="J3273" s="626"/>
      <c r="K3273" s="627"/>
      <c r="L3273" s="677"/>
      <c r="M3273" s="626"/>
      <c r="N3273" s="626"/>
      <c r="O3273" s="626"/>
      <c r="P3273" s="626"/>
      <c r="Q3273" s="626"/>
      <c r="R3273" s="626"/>
      <c r="S3273" s="626"/>
      <c r="T3273" s="626"/>
      <c r="U3273" s="626"/>
      <c r="V3273" s="626"/>
      <c r="W3273" s="626"/>
      <c r="X3273" s="626"/>
      <c r="Y3273" s="626"/>
      <c r="Z3273" s="626"/>
      <c r="AA3273" s="626"/>
      <c r="AB3273" s="626"/>
      <c r="AC3273" s="626"/>
      <c r="AD3273" s="626"/>
      <c r="AE3273" s="626"/>
      <c r="AF3273" s="626"/>
    </row>
    <row r="3274" spans="1:32" x14ac:dyDescent="0.25">
      <c r="A3274" s="626"/>
      <c r="B3274" s="626"/>
      <c r="F3274" s="626"/>
      <c r="H3274" s="626"/>
      <c r="I3274" s="626"/>
      <c r="J3274" s="626"/>
      <c r="K3274" s="627"/>
      <c r="L3274" s="677"/>
      <c r="M3274" s="626"/>
      <c r="N3274" s="626"/>
      <c r="O3274" s="626"/>
      <c r="P3274" s="626"/>
      <c r="Q3274" s="626"/>
      <c r="R3274" s="626"/>
      <c r="S3274" s="626"/>
      <c r="T3274" s="626"/>
      <c r="U3274" s="626"/>
      <c r="V3274" s="626"/>
      <c r="W3274" s="626"/>
      <c r="X3274" s="626"/>
      <c r="Y3274" s="626"/>
      <c r="Z3274" s="626"/>
      <c r="AA3274" s="626"/>
      <c r="AB3274" s="626"/>
      <c r="AC3274" s="626"/>
      <c r="AD3274" s="626"/>
      <c r="AE3274" s="626"/>
      <c r="AF3274" s="626"/>
    </row>
    <row r="3275" spans="1:32" x14ac:dyDescent="0.25">
      <c r="A3275" s="626"/>
      <c r="B3275" s="626"/>
      <c r="F3275" s="626"/>
      <c r="H3275" s="626"/>
      <c r="I3275" s="626"/>
      <c r="J3275" s="626"/>
      <c r="K3275" s="627"/>
      <c r="L3275" s="677"/>
      <c r="M3275" s="626"/>
      <c r="N3275" s="626"/>
      <c r="O3275" s="626"/>
      <c r="P3275" s="626"/>
      <c r="Q3275" s="626"/>
      <c r="R3275" s="626"/>
      <c r="S3275" s="626"/>
      <c r="T3275" s="626"/>
      <c r="U3275" s="626"/>
      <c r="V3275" s="626"/>
      <c r="W3275" s="626"/>
      <c r="X3275" s="626"/>
      <c r="Y3275" s="626"/>
      <c r="Z3275" s="626"/>
      <c r="AA3275" s="626"/>
      <c r="AB3275" s="626"/>
      <c r="AC3275" s="626"/>
      <c r="AD3275" s="626"/>
      <c r="AE3275" s="626"/>
      <c r="AF3275" s="626"/>
    </row>
    <row r="3276" spans="1:32" x14ac:dyDescent="0.25">
      <c r="A3276" s="626"/>
      <c r="B3276" s="626"/>
      <c r="F3276" s="626"/>
      <c r="H3276" s="626"/>
      <c r="I3276" s="626"/>
      <c r="J3276" s="626"/>
      <c r="K3276" s="627"/>
      <c r="L3276" s="677"/>
      <c r="M3276" s="626"/>
      <c r="N3276" s="626"/>
      <c r="O3276" s="626"/>
      <c r="P3276" s="626"/>
      <c r="Q3276" s="626"/>
      <c r="R3276" s="626"/>
      <c r="S3276" s="626"/>
      <c r="T3276" s="626"/>
      <c r="U3276" s="626"/>
      <c r="V3276" s="626"/>
      <c r="W3276" s="626"/>
      <c r="X3276" s="626"/>
      <c r="Y3276" s="626"/>
      <c r="Z3276" s="626"/>
      <c r="AA3276" s="626"/>
      <c r="AB3276" s="626"/>
      <c r="AC3276" s="626"/>
      <c r="AD3276" s="626"/>
      <c r="AE3276" s="626"/>
      <c r="AF3276" s="626"/>
    </row>
    <row r="3277" spans="1:32" x14ac:dyDescent="0.25">
      <c r="A3277" s="626"/>
      <c r="B3277" s="626"/>
      <c r="F3277" s="626"/>
      <c r="H3277" s="626"/>
      <c r="I3277" s="626"/>
      <c r="J3277" s="626"/>
      <c r="K3277" s="627"/>
      <c r="L3277" s="677"/>
      <c r="M3277" s="626"/>
      <c r="N3277" s="626"/>
      <c r="O3277" s="626"/>
      <c r="P3277" s="626"/>
      <c r="Q3277" s="626"/>
      <c r="R3277" s="626"/>
      <c r="S3277" s="626"/>
      <c r="T3277" s="626"/>
      <c r="U3277" s="626"/>
      <c r="V3277" s="626"/>
      <c r="W3277" s="626"/>
      <c r="X3277" s="626"/>
      <c r="Y3277" s="626"/>
      <c r="Z3277" s="626"/>
      <c r="AA3277" s="626"/>
      <c r="AB3277" s="626"/>
      <c r="AC3277" s="626"/>
      <c r="AD3277" s="626"/>
      <c r="AE3277" s="626"/>
      <c r="AF3277" s="626"/>
    </row>
    <row r="3278" spans="1:32" x14ac:dyDescent="0.25">
      <c r="A3278" s="626"/>
      <c r="B3278" s="626"/>
      <c r="F3278" s="626"/>
      <c r="H3278" s="626"/>
      <c r="I3278" s="626"/>
      <c r="J3278" s="626"/>
      <c r="K3278" s="627"/>
      <c r="L3278" s="677"/>
      <c r="M3278" s="626"/>
      <c r="N3278" s="626"/>
      <c r="O3278" s="626"/>
      <c r="P3278" s="626"/>
      <c r="Q3278" s="626"/>
      <c r="R3278" s="626"/>
      <c r="S3278" s="626"/>
      <c r="T3278" s="626"/>
      <c r="U3278" s="626"/>
      <c r="V3278" s="626"/>
      <c r="W3278" s="626"/>
      <c r="X3278" s="626"/>
      <c r="Y3278" s="626"/>
      <c r="Z3278" s="626"/>
      <c r="AA3278" s="626"/>
      <c r="AB3278" s="626"/>
      <c r="AC3278" s="626"/>
      <c r="AD3278" s="626"/>
      <c r="AE3278" s="626"/>
      <c r="AF3278" s="626"/>
    </row>
    <row r="3279" spans="1:32" x14ac:dyDescent="0.25">
      <c r="A3279" s="626"/>
      <c r="B3279" s="626"/>
      <c r="F3279" s="626"/>
      <c r="H3279" s="626"/>
      <c r="I3279" s="626"/>
      <c r="J3279" s="626"/>
      <c r="K3279" s="627"/>
      <c r="L3279" s="677"/>
      <c r="M3279" s="626"/>
      <c r="N3279" s="626"/>
      <c r="O3279" s="626"/>
      <c r="P3279" s="626"/>
      <c r="Q3279" s="626"/>
      <c r="R3279" s="626"/>
      <c r="S3279" s="626"/>
      <c r="T3279" s="626"/>
      <c r="U3279" s="626"/>
      <c r="V3279" s="626"/>
      <c r="W3279" s="626"/>
      <c r="X3279" s="626"/>
      <c r="Y3279" s="626"/>
      <c r="Z3279" s="626"/>
      <c r="AA3279" s="626"/>
      <c r="AB3279" s="626"/>
      <c r="AC3279" s="626"/>
      <c r="AD3279" s="626"/>
      <c r="AE3279" s="626"/>
      <c r="AF3279" s="626"/>
    </row>
    <row r="3280" spans="1:32" x14ac:dyDescent="0.25">
      <c r="A3280" s="626"/>
      <c r="B3280" s="626"/>
      <c r="F3280" s="626"/>
      <c r="H3280" s="626"/>
      <c r="I3280" s="626"/>
      <c r="J3280" s="626"/>
      <c r="K3280" s="627"/>
      <c r="L3280" s="677"/>
      <c r="M3280" s="626"/>
      <c r="N3280" s="626"/>
      <c r="O3280" s="626"/>
      <c r="P3280" s="626"/>
      <c r="Q3280" s="626"/>
      <c r="R3280" s="626"/>
      <c r="S3280" s="626"/>
      <c r="T3280" s="626"/>
      <c r="U3280" s="626"/>
      <c r="V3280" s="626"/>
      <c r="W3280" s="626"/>
      <c r="X3280" s="626"/>
      <c r="Y3280" s="626"/>
      <c r="Z3280" s="626"/>
      <c r="AA3280" s="626"/>
      <c r="AB3280" s="626"/>
      <c r="AC3280" s="626"/>
      <c r="AD3280" s="626"/>
      <c r="AE3280" s="626"/>
      <c r="AF3280" s="626"/>
    </row>
    <row r="3281" spans="1:32" x14ac:dyDescent="0.25">
      <c r="A3281" s="626"/>
      <c r="B3281" s="626"/>
      <c r="F3281" s="626"/>
      <c r="H3281" s="626"/>
      <c r="I3281" s="626"/>
      <c r="J3281" s="626"/>
      <c r="K3281" s="627"/>
      <c r="L3281" s="677"/>
      <c r="M3281" s="626"/>
      <c r="N3281" s="626"/>
      <c r="O3281" s="626"/>
      <c r="P3281" s="626"/>
      <c r="Q3281" s="626"/>
      <c r="R3281" s="626"/>
      <c r="S3281" s="626"/>
      <c r="T3281" s="626"/>
      <c r="U3281" s="626"/>
      <c r="V3281" s="626"/>
      <c r="W3281" s="626"/>
      <c r="X3281" s="626"/>
      <c r="Y3281" s="626"/>
      <c r="Z3281" s="626"/>
      <c r="AA3281" s="626"/>
      <c r="AB3281" s="626"/>
      <c r="AC3281" s="626"/>
      <c r="AD3281" s="626"/>
      <c r="AE3281" s="626"/>
      <c r="AF3281" s="626"/>
    </row>
    <row r="3282" spans="1:32" x14ac:dyDescent="0.25">
      <c r="A3282" s="626"/>
      <c r="B3282" s="626"/>
      <c r="F3282" s="626"/>
      <c r="H3282" s="626"/>
      <c r="I3282" s="626"/>
      <c r="J3282" s="626"/>
      <c r="K3282" s="627"/>
      <c r="L3282" s="677"/>
      <c r="M3282" s="626"/>
      <c r="N3282" s="626"/>
      <c r="O3282" s="626"/>
      <c r="P3282" s="626"/>
      <c r="Q3282" s="626"/>
      <c r="R3282" s="626"/>
      <c r="S3282" s="626"/>
      <c r="T3282" s="626"/>
      <c r="U3282" s="626"/>
      <c r="V3282" s="626"/>
      <c r="W3282" s="626"/>
      <c r="X3282" s="626"/>
      <c r="Y3282" s="626"/>
      <c r="Z3282" s="626"/>
      <c r="AA3282" s="626"/>
      <c r="AB3282" s="626"/>
      <c r="AC3282" s="626"/>
      <c r="AD3282" s="626"/>
      <c r="AE3282" s="626"/>
      <c r="AF3282" s="626"/>
    </row>
    <row r="3283" spans="1:32" x14ac:dyDescent="0.25">
      <c r="A3283" s="626"/>
      <c r="B3283" s="626"/>
      <c r="F3283" s="626"/>
      <c r="H3283" s="626"/>
      <c r="I3283" s="626"/>
      <c r="J3283" s="626"/>
      <c r="K3283" s="627"/>
      <c r="L3283" s="677"/>
      <c r="M3283" s="626"/>
      <c r="N3283" s="626"/>
      <c r="O3283" s="626"/>
      <c r="P3283" s="626"/>
      <c r="Q3283" s="626"/>
      <c r="R3283" s="626"/>
      <c r="S3283" s="626"/>
      <c r="T3283" s="626"/>
      <c r="U3283" s="626"/>
      <c r="V3283" s="626"/>
      <c r="W3283" s="626"/>
      <c r="X3283" s="626"/>
      <c r="Y3283" s="626"/>
      <c r="Z3283" s="626"/>
      <c r="AA3283" s="626"/>
      <c r="AB3283" s="626"/>
      <c r="AC3283" s="626"/>
      <c r="AD3283" s="626"/>
      <c r="AE3283" s="626"/>
      <c r="AF3283" s="626"/>
    </row>
    <row r="3284" spans="1:32" x14ac:dyDescent="0.25">
      <c r="A3284" s="626"/>
      <c r="B3284" s="626"/>
      <c r="F3284" s="626"/>
      <c r="H3284" s="626"/>
      <c r="I3284" s="626"/>
      <c r="J3284" s="626"/>
      <c r="K3284" s="627"/>
      <c r="L3284" s="677"/>
      <c r="M3284" s="626"/>
      <c r="N3284" s="626"/>
      <c r="O3284" s="626"/>
      <c r="P3284" s="626"/>
      <c r="Q3284" s="626"/>
      <c r="R3284" s="626"/>
      <c r="S3284" s="626"/>
      <c r="T3284" s="626"/>
      <c r="U3284" s="626"/>
      <c r="V3284" s="626"/>
      <c r="W3284" s="626"/>
      <c r="X3284" s="626"/>
      <c r="Y3284" s="626"/>
      <c r="Z3284" s="626"/>
      <c r="AA3284" s="626"/>
      <c r="AB3284" s="626"/>
      <c r="AC3284" s="626"/>
      <c r="AD3284" s="626"/>
      <c r="AE3284" s="626"/>
      <c r="AF3284" s="626"/>
    </row>
    <row r="3285" spans="1:32" x14ac:dyDescent="0.25">
      <c r="A3285" s="626"/>
      <c r="B3285" s="626"/>
      <c r="F3285" s="626"/>
      <c r="H3285" s="626"/>
      <c r="I3285" s="626"/>
      <c r="J3285" s="626"/>
      <c r="K3285" s="627"/>
      <c r="L3285" s="677"/>
      <c r="M3285" s="626"/>
      <c r="N3285" s="626"/>
      <c r="O3285" s="626"/>
      <c r="P3285" s="626"/>
      <c r="Q3285" s="626"/>
      <c r="R3285" s="626"/>
      <c r="S3285" s="626"/>
      <c r="T3285" s="626"/>
      <c r="U3285" s="626"/>
      <c r="V3285" s="626"/>
      <c r="W3285" s="626"/>
      <c r="X3285" s="626"/>
      <c r="Y3285" s="626"/>
      <c r="Z3285" s="626"/>
      <c r="AA3285" s="626"/>
      <c r="AB3285" s="626"/>
      <c r="AC3285" s="626"/>
      <c r="AD3285" s="626"/>
      <c r="AE3285" s="626"/>
      <c r="AF3285" s="626"/>
    </row>
    <row r="3286" spans="1:32" x14ac:dyDescent="0.25">
      <c r="A3286" s="626"/>
      <c r="B3286" s="626"/>
      <c r="F3286" s="626"/>
      <c r="H3286" s="626"/>
      <c r="I3286" s="626"/>
      <c r="J3286" s="626"/>
      <c r="K3286" s="627"/>
      <c r="L3286" s="677"/>
      <c r="M3286" s="626"/>
      <c r="N3286" s="626"/>
      <c r="O3286" s="626"/>
      <c r="P3286" s="626"/>
      <c r="Q3286" s="626"/>
      <c r="R3286" s="626"/>
      <c r="S3286" s="626"/>
      <c r="T3286" s="626"/>
      <c r="U3286" s="626"/>
      <c r="V3286" s="626"/>
      <c r="W3286" s="626"/>
      <c r="X3286" s="626"/>
      <c r="Y3286" s="626"/>
      <c r="Z3286" s="626"/>
      <c r="AA3286" s="626"/>
      <c r="AB3286" s="626"/>
      <c r="AC3286" s="626"/>
      <c r="AD3286" s="626"/>
      <c r="AE3286" s="626"/>
      <c r="AF3286" s="626"/>
    </row>
    <row r="3287" spans="1:32" x14ac:dyDescent="0.25">
      <c r="A3287" s="626"/>
      <c r="B3287" s="626"/>
      <c r="F3287" s="626"/>
      <c r="H3287" s="626"/>
      <c r="I3287" s="626"/>
      <c r="J3287" s="626"/>
      <c r="K3287" s="627"/>
      <c r="L3287" s="677"/>
      <c r="M3287" s="626"/>
      <c r="N3287" s="626"/>
      <c r="O3287" s="626"/>
      <c r="P3287" s="626"/>
      <c r="Q3287" s="626"/>
      <c r="R3287" s="626"/>
      <c r="S3287" s="626"/>
      <c r="T3287" s="626"/>
      <c r="U3287" s="626"/>
      <c r="V3287" s="626"/>
      <c r="W3287" s="626"/>
      <c r="X3287" s="626"/>
      <c r="Y3287" s="626"/>
      <c r="Z3287" s="626"/>
      <c r="AA3287" s="626"/>
      <c r="AB3287" s="626"/>
      <c r="AC3287" s="626"/>
      <c r="AD3287" s="626"/>
      <c r="AE3287" s="626"/>
      <c r="AF3287" s="626"/>
    </row>
    <row r="3288" spans="1:32" x14ac:dyDescent="0.25">
      <c r="A3288" s="626"/>
      <c r="B3288" s="626"/>
      <c r="F3288" s="626"/>
      <c r="H3288" s="626"/>
      <c r="I3288" s="626"/>
      <c r="J3288" s="626"/>
      <c r="K3288" s="627"/>
      <c r="L3288" s="677"/>
      <c r="M3288" s="626"/>
      <c r="N3288" s="626"/>
      <c r="O3288" s="626"/>
      <c r="P3288" s="626"/>
      <c r="Q3288" s="626"/>
      <c r="R3288" s="626"/>
      <c r="S3288" s="626"/>
      <c r="T3288" s="626"/>
      <c r="U3288" s="626"/>
      <c r="V3288" s="626"/>
      <c r="W3288" s="626"/>
      <c r="X3288" s="626"/>
      <c r="Y3288" s="626"/>
      <c r="Z3288" s="626"/>
      <c r="AA3288" s="626"/>
      <c r="AB3288" s="626"/>
      <c r="AC3288" s="626"/>
      <c r="AD3288" s="626"/>
      <c r="AE3288" s="626"/>
      <c r="AF3288" s="626"/>
    </row>
    <row r="3289" spans="1:32" x14ac:dyDescent="0.25">
      <c r="A3289" s="626"/>
      <c r="B3289" s="626"/>
      <c r="F3289" s="626"/>
      <c r="H3289" s="626"/>
      <c r="I3289" s="626"/>
      <c r="J3289" s="626"/>
      <c r="K3289" s="627"/>
      <c r="L3289" s="677"/>
      <c r="M3289" s="626"/>
      <c r="N3289" s="626"/>
      <c r="O3289" s="626"/>
      <c r="P3289" s="626"/>
      <c r="Q3289" s="626"/>
      <c r="R3289" s="626"/>
      <c r="S3289" s="626"/>
      <c r="T3289" s="626"/>
      <c r="U3289" s="626"/>
      <c r="V3289" s="626"/>
      <c r="W3289" s="626"/>
      <c r="X3289" s="626"/>
      <c r="Y3289" s="626"/>
      <c r="Z3289" s="626"/>
      <c r="AA3289" s="626"/>
      <c r="AB3289" s="626"/>
      <c r="AC3289" s="626"/>
      <c r="AD3289" s="626"/>
      <c r="AE3289" s="626"/>
      <c r="AF3289" s="626"/>
    </row>
    <row r="3290" spans="1:32" x14ac:dyDescent="0.25">
      <c r="A3290" s="626"/>
      <c r="B3290" s="626"/>
      <c r="F3290" s="626"/>
      <c r="H3290" s="626"/>
      <c r="I3290" s="626"/>
      <c r="J3290" s="626"/>
      <c r="K3290" s="627"/>
      <c r="L3290" s="677"/>
      <c r="M3290" s="626"/>
      <c r="N3290" s="626"/>
      <c r="O3290" s="626"/>
      <c r="P3290" s="626"/>
      <c r="Q3290" s="626"/>
      <c r="R3290" s="626"/>
      <c r="S3290" s="626"/>
      <c r="T3290" s="626"/>
      <c r="U3290" s="626"/>
      <c r="V3290" s="626"/>
      <c r="W3290" s="626"/>
      <c r="X3290" s="626"/>
      <c r="Y3290" s="626"/>
      <c r="Z3290" s="626"/>
      <c r="AA3290" s="626"/>
      <c r="AB3290" s="626"/>
      <c r="AC3290" s="626"/>
      <c r="AD3290" s="626"/>
      <c r="AE3290" s="626"/>
      <c r="AF3290" s="626"/>
    </row>
    <row r="3291" spans="1:32" x14ac:dyDescent="0.25">
      <c r="A3291" s="626"/>
      <c r="B3291" s="626"/>
      <c r="F3291" s="626"/>
      <c r="H3291" s="626"/>
      <c r="I3291" s="626"/>
      <c r="J3291" s="626"/>
      <c r="K3291" s="627"/>
      <c r="L3291" s="677"/>
      <c r="M3291" s="626"/>
      <c r="N3291" s="626"/>
      <c r="O3291" s="626"/>
      <c r="P3291" s="626"/>
      <c r="Q3291" s="626"/>
      <c r="R3291" s="626"/>
      <c r="S3291" s="626"/>
      <c r="T3291" s="626"/>
      <c r="U3291" s="626"/>
      <c r="V3291" s="626"/>
      <c r="W3291" s="626"/>
      <c r="X3291" s="626"/>
      <c r="Y3291" s="626"/>
      <c r="Z3291" s="626"/>
      <c r="AA3291" s="626"/>
      <c r="AB3291" s="626"/>
      <c r="AC3291" s="626"/>
      <c r="AD3291" s="626"/>
      <c r="AE3291" s="626"/>
      <c r="AF3291" s="626"/>
    </row>
    <row r="3292" spans="1:32" x14ac:dyDescent="0.25">
      <c r="A3292" s="626"/>
      <c r="B3292" s="626"/>
      <c r="F3292" s="626"/>
      <c r="H3292" s="626"/>
      <c r="I3292" s="626"/>
      <c r="J3292" s="626"/>
      <c r="K3292" s="627"/>
      <c r="L3292" s="677"/>
      <c r="M3292" s="626"/>
      <c r="N3292" s="626"/>
      <c r="O3292" s="626"/>
      <c r="P3292" s="626"/>
      <c r="Q3292" s="626"/>
      <c r="R3292" s="626"/>
      <c r="S3292" s="626"/>
      <c r="T3292" s="626"/>
      <c r="U3292" s="626"/>
      <c r="V3292" s="626"/>
      <c r="W3292" s="626"/>
      <c r="X3292" s="626"/>
      <c r="Y3292" s="626"/>
      <c r="Z3292" s="626"/>
      <c r="AA3292" s="626"/>
      <c r="AB3292" s="626"/>
      <c r="AC3292" s="626"/>
      <c r="AD3292" s="626"/>
      <c r="AE3292" s="626"/>
      <c r="AF3292" s="626"/>
    </row>
    <row r="3293" spans="1:32" x14ac:dyDescent="0.25">
      <c r="A3293" s="626"/>
      <c r="B3293" s="626"/>
      <c r="F3293" s="626"/>
      <c r="H3293" s="626"/>
      <c r="I3293" s="626"/>
      <c r="J3293" s="626"/>
      <c r="K3293" s="627"/>
      <c r="L3293" s="677"/>
      <c r="M3293" s="626"/>
      <c r="N3293" s="626"/>
      <c r="O3293" s="626"/>
      <c r="P3293" s="626"/>
      <c r="Q3293" s="626"/>
      <c r="R3293" s="626"/>
      <c r="S3293" s="626"/>
      <c r="T3293" s="626"/>
      <c r="U3293" s="626"/>
      <c r="V3293" s="626"/>
      <c r="W3293" s="626"/>
      <c r="X3293" s="626"/>
      <c r="Y3293" s="626"/>
      <c r="Z3293" s="626"/>
      <c r="AA3293" s="626"/>
      <c r="AB3293" s="626"/>
      <c r="AC3293" s="626"/>
      <c r="AD3293" s="626"/>
      <c r="AE3293" s="626"/>
      <c r="AF3293" s="626"/>
    </row>
    <row r="3294" spans="1:32" x14ac:dyDescent="0.25">
      <c r="A3294" s="626"/>
      <c r="B3294" s="626"/>
      <c r="F3294" s="626"/>
      <c r="H3294" s="626"/>
      <c r="I3294" s="626"/>
      <c r="J3294" s="626"/>
      <c r="K3294" s="627"/>
      <c r="L3294" s="677"/>
      <c r="M3294" s="626"/>
      <c r="N3294" s="626"/>
      <c r="O3294" s="626"/>
      <c r="P3294" s="626"/>
      <c r="Q3294" s="626"/>
      <c r="R3294" s="626"/>
      <c r="S3294" s="626"/>
      <c r="T3294" s="626"/>
      <c r="U3294" s="626"/>
      <c r="V3294" s="626"/>
      <c r="W3294" s="626"/>
      <c r="X3294" s="626"/>
      <c r="Y3294" s="626"/>
      <c r="Z3294" s="626"/>
      <c r="AA3294" s="626"/>
      <c r="AB3294" s="626"/>
      <c r="AC3294" s="626"/>
      <c r="AD3294" s="626"/>
      <c r="AE3294" s="626"/>
      <c r="AF3294" s="626"/>
    </row>
    <row r="3295" spans="1:32" x14ac:dyDescent="0.25">
      <c r="A3295" s="626"/>
      <c r="B3295" s="626"/>
      <c r="F3295" s="626"/>
      <c r="H3295" s="626"/>
      <c r="I3295" s="626"/>
      <c r="J3295" s="626"/>
      <c r="K3295" s="627"/>
      <c r="L3295" s="677"/>
      <c r="M3295" s="626"/>
      <c r="N3295" s="626"/>
      <c r="O3295" s="626"/>
      <c r="P3295" s="626"/>
      <c r="Q3295" s="626"/>
      <c r="R3295" s="626"/>
      <c r="S3295" s="626"/>
      <c r="T3295" s="626"/>
      <c r="U3295" s="626"/>
      <c r="V3295" s="626"/>
      <c r="W3295" s="626"/>
      <c r="X3295" s="626"/>
      <c r="Y3295" s="626"/>
      <c r="Z3295" s="626"/>
      <c r="AA3295" s="626"/>
      <c r="AB3295" s="626"/>
      <c r="AC3295" s="626"/>
      <c r="AD3295" s="626"/>
      <c r="AE3295" s="626"/>
      <c r="AF3295" s="626"/>
    </row>
    <row r="3296" spans="1:32" x14ac:dyDescent="0.25">
      <c r="A3296" s="626"/>
      <c r="B3296" s="626"/>
      <c r="F3296" s="626"/>
      <c r="H3296" s="626"/>
      <c r="I3296" s="626"/>
      <c r="J3296" s="626"/>
      <c r="K3296" s="627"/>
      <c r="L3296" s="677"/>
      <c r="M3296" s="626"/>
      <c r="N3296" s="626"/>
      <c r="O3296" s="626"/>
      <c r="P3296" s="626"/>
      <c r="Q3296" s="626"/>
      <c r="R3296" s="626"/>
      <c r="S3296" s="626"/>
      <c r="T3296" s="626"/>
      <c r="U3296" s="626"/>
      <c r="V3296" s="626"/>
      <c r="W3296" s="626"/>
      <c r="X3296" s="626"/>
      <c r="Y3296" s="626"/>
      <c r="Z3296" s="626"/>
      <c r="AA3296" s="626"/>
      <c r="AB3296" s="626"/>
      <c r="AC3296" s="626"/>
      <c r="AD3296" s="626"/>
      <c r="AE3296" s="626"/>
      <c r="AF3296" s="626"/>
    </row>
    <row r="3297" spans="1:32" x14ac:dyDescent="0.25">
      <c r="A3297" s="626"/>
      <c r="B3297" s="626"/>
      <c r="F3297" s="626"/>
      <c r="H3297" s="626"/>
      <c r="I3297" s="626"/>
      <c r="J3297" s="626"/>
      <c r="K3297" s="627"/>
      <c r="L3297" s="677"/>
      <c r="M3297" s="626"/>
      <c r="N3297" s="626"/>
      <c r="O3297" s="626"/>
      <c r="P3297" s="626"/>
      <c r="Q3297" s="626"/>
      <c r="R3297" s="626"/>
      <c r="S3297" s="626"/>
      <c r="T3297" s="626"/>
      <c r="U3297" s="626"/>
      <c r="V3297" s="626"/>
      <c r="W3297" s="626"/>
      <c r="X3297" s="626"/>
      <c r="Y3297" s="626"/>
      <c r="Z3297" s="626"/>
      <c r="AA3297" s="626"/>
      <c r="AB3297" s="626"/>
      <c r="AC3297" s="626"/>
      <c r="AD3297" s="626"/>
      <c r="AE3297" s="626"/>
      <c r="AF3297" s="626"/>
    </row>
    <row r="3298" spans="1:32" x14ac:dyDescent="0.25">
      <c r="A3298" s="626"/>
      <c r="B3298" s="626"/>
      <c r="F3298" s="626"/>
      <c r="H3298" s="626"/>
      <c r="I3298" s="626"/>
      <c r="J3298" s="626"/>
      <c r="K3298" s="627"/>
      <c r="L3298" s="677"/>
      <c r="M3298" s="626"/>
      <c r="N3298" s="626"/>
      <c r="O3298" s="626"/>
      <c r="P3298" s="626"/>
      <c r="Q3298" s="626"/>
      <c r="R3298" s="626"/>
      <c r="S3298" s="626"/>
      <c r="T3298" s="626"/>
      <c r="U3298" s="626"/>
      <c r="V3298" s="626"/>
      <c r="W3298" s="626"/>
      <c r="X3298" s="626"/>
      <c r="Y3298" s="626"/>
      <c r="Z3298" s="626"/>
      <c r="AA3298" s="626"/>
      <c r="AB3298" s="626"/>
      <c r="AC3298" s="626"/>
      <c r="AD3298" s="626"/>
      <c r="AE3298" s="626"/>
      <c r="AF3298" s="626"/>
    </row>
    <row r="3299" spans="1:32" x14ac:dyDescent="0.25">
      <c r="A3299" s="626"/>
      <c r="B3299" s="626"/>
      <c r="F3299" s="626"/>
      <c r="H3299" s="626"/>
      <c r="I3299" s="626"/>
      <c r="J3299" s="626"/>
      <c r="K3299" s="627"/>
      <c r="L3299" s="677"/>
      <c r="M3299" s="626"/>
      <c r="N3299" s="626"/>
      <c r="O3299" s="626"/>
      <c r="P3299" s="626"/>
      <c r="Q3299" s="626"/>
      <c r="R3299" s="626"/>
      <c r="S3299" s="626"/>
      <c r="T3299" s="626"/>
      <c r="U3299" s="626"/>
      <c r="V3299" s="626"/>
      <c r="W3299" s="626"/>
      <c r="X3299" s="626"/>
      <c r="Y3299" s="626"/>
      <c r="Z3299" s="626"/>
      <c r="AA3299" s="626"/>
      <c r="AB3299" s="626"/>
      <c r="AC3299" s="626"/>
      <c r="AD3299" s="626"/>
      <c r="AE3299" s="626"/>
      <c r="AF3299" s="626"/>
    </row>
    <row r="3300" spans="1:32" x14ac:dyDescent="0.25">
      <c r="A3300" s="626"/>
      <c r="B3300" s="626"/>
      <c r="F3300" s="626"/>
      <c r="H3300" s="626"/>
      <c r="I3300" s="626"/>
      <c r="J3300" s="626"/>
      <c r="K3300" s="627"/>
      <c r="L3300" s="677"/>
      <c r="M3300" s="626"/>
      <c r="N3300" s="626"/>
      <c r="O3300" s="626"/>
      <c r="P3300" s="626"/>
      <c r="Q3300" s="626"/>
      <c r="R3300" s="626"/>
      <c r="S3300" s="626"/>
      <c r="T3300" s="626"/>
      <c r="U3300" s="626"/>
      <c r="V3300" s="626"/>
      <c r="W3300" s="626"/>
      <c r="X3300" s="626"/>
      <c r="Y3300" s="626"/>
      <c r="Z3300" s="626"/>
      <c r="AA3300" s="626"/>
      <c r="AB3300" s="626"/>
      <c r="AC3300" s="626"/>
      <c r="AD3300" s="626"/>
      <c r="AE3300" s="626"/>
      <c r="AF3300" s="626"/>
    </row>
    <row r="3301" spans="1:32" x14ac:dyDescent="0.25">
      <c r="A3301" s="626"/>
      <c r="B3301" s="626"/>
      <c r="F3301" s="626"/>
      <c r="H3301" s="626"/>
      <c r="I3301" s="626"/>
      <c r="J3301" s="626"/>
      <c r="K3301" s="627"/>
      <c r="L3301" s="677"/>
      <c r="M3301" s="626"/>
      <c r="N3301" s="626"/>
      <c r="O3301" s="626"/>
      <c r="P3301" s="626"/>
      <c r="Q3301" s="626"/>
      <c r="R3301" s="626"/>
      <c r="S3301" s="626"/>
      <c r="T3301" s="626"/>
      <c r="U3301" s="626"/>
      <c r="V3301" s="626"/>
      <c r="W3301" s="626"/>
      <c r="X3301" s="626"/>
      <c r="Y3301" s="626"/>
      <c r="Z3301" s="626"/>
      <c r="AA3301" s="626"/>
      <c r="AB3301" s="626"/>
      <c r="AC3301" s="626"/>
      <c r="AD3301" s="626"/>
      <c r="AE3301" s="626"/>
      <c r="AF3301" s="626"/>
    </row>
    <row r="3302" spans="1:32" x14ac:dyDescent="0.25">
      <c r="A3302" s="626"/>
      <c r="B3302" s="626"/>
      <c r="F3302" s="626"/>
      <c r="H3302" s="626"/>
      <c r="I3302" s="626"/>
      <c r="J3302" s="626"/>
      <c r="K3302" s="627"/>
      <c r="L3302" s="677"/>
      <c r="M3302" s="626"/>
      <c r="N3302" s="626"/>
      <c r="O3302" s="626"/>
      <c r="P3302" s="626"/>
      <c r="Q3302" s="626"/>
      <c r="R3302" s="626"/>
      <c r="S3302" s="626"/>
      <c r="T3302" s="626"/>
      <c r="U3302" s="626"/>
      <c r="V3302" s="626"/>
      <c r="W3302" s="626"/>
      <c r="X3302" s="626"/>
      <c r="Y3302" s="626"/>
      <c r="Z3302" s="626"/>
      <c r="AA3302" s="626"/>
      <c r="AB3302" s="626"/>
      <c r="AC3302" s="626"/>
      <c r="AD3302" s="626"/>
      <c r="AE3302" s="626"/>
      <c r="AF3302" s="626"/>
    </row>
    <row r="3303" spans="1:32" x14ac:dyDescent="0.25">
      <c r="A3303" s="626"/>
      <c r="B3303" s="626"/>
      <c r="F3303" s="626"/>
      <c r="H3303" s="626"/>
      <c r="I3303" s="626"/>
      <c r="J3303" s="626"/>
      <c r="K3303" s="627"/>
      <c r="L3303" s="677"/>
      <c r="M3303" s="626"/>
      <c r="N3303" s="626"/>
      <c r="O3303" s="626"/>
      <c r="P3303" s="626"/>
      <c r="Q3303" s="626"/>
      <c r="R3303" s="626"/>
      <c r="S3303" s="626"/>
      <c r="T3303" s="626"/>
      <c r="U3303" s="626"/>
      <c r="V3303" s="626"/>
      <c r="W3303" s="626"/>
      <c r="X3303" s="626"/>
      <c r="Y3303" s="626"/>
      <c r="Z3303" s="626"/>
      <c r="AA3303" s="626"/>
      <c r="AB3303" s="626"/>
      <c r="AC3303" s="626"/>
      <c r="AD3303" s="626"/>
      <c r="AE3303" s="626"/>
      <c r="AF3303" s="626"/>
    </row>
    <row r="3304" spans="1:32" x14ac:dyDescent="0.25">
      <c r="A3304" s="626"/>
      <c r="B3304" s="626"/>
      <c r="F3304" s="626"/>
      <c r="H3304" s="626"/>
      <c r="I3304" s="626"/>
      <c r="J3304" s="626"/>
      <c r="K3304" s="627"/>
      <c r="L3304" s="677"/>
      <c r="M3304" s="626"/>
      <c r="N3304" s="626"/>
      <c r="O3304" s="626"/>
      <c r="P3304" s="626"/>
      <c r="Q3304" s="626"/>
      <c r="R3304" s="626"/>
      <c r="S3304" s="626"/>
      <c r="T3304" s="626"/>
      <c r="U3304" s="626"/>
      <c r="V3304" s="626"/>
      <c r="W3304" s="626"/>
      <c r="X3304" s="626"/>
      <c r="Y3304" s="626"/>
      <c r="Z3304" s="626"/>
      <c r="AA3304" s="626"/>
      <c r="AB3304" s="626"/>
      <c r="AC3304" s="626"/>
      <c r="AD3304" s="626"/>
      <c r="AE3304" s="626"/>
      <c r="AF3304" s="626"/>
    </row>
    <row r="3305" spans="1:32" x14ac:dyDescent="0.25">
      <c r="A3305" s="626"/>
      <c r="B3305" s="626"/>
      <c r="F3305" s="626"/>
      <c r="H3305" s="626"/>
      <c r="I3305" s="626"/>
      <c r="J3305" s="626"/>
      <c r="K3305" s="627"/>
      <c r="L3305" s="677"/>
      <c r="M3305" s="626"/>
      <c r="N3305" s="626"/>
      <c r="O3305" s="626"/>
      <c r="P3305" s="626"/>
      <c r="Q3305" s="626"/>
      <c r="R3305" s="626"/>
      <c r="S3305" s="626"/>
      <c r="T3305" s="626"/>
      <c r="U3305" s="626"/>
      <c r="V3305" s="626"/>
      <c r="W3305" s="626"/>
      <c r="X3305" s="626"/>
      <c r="Y3305" s="626"/>
      <c r="Z3305" s="626"/>
      <c r="AA3305" s="626"/>
      <c r="AB3305" s="626"/>
      <c r="AC3305" s="626"/>
      <c r="AD3305" s="626"/>
      <c r="AE3305" s="626"/>
      <c r="AF3305" s="626"/>
    </row>
    <row r="3306" spans="1:32" x14ac:dyDescent="0.25">
      <c r="A3306" s="626"/>
      <c r="B3306" s="626"/>
      <c r="F3306" s="626"/>
      <c r="H3306" s="626"/>
      <c r="I3306" s="626"/>
      <c r="J3306" s="626"/>
      <c r="K3306" s="627"/>
      <c r="L3306" s="677"/>
      <c r="M3306" s="626"/>
      <c r="N3306" s="626"/>
      <c r="O3306" s="626"/>
      <c r="P3306" s="626"/>
      <c r="Q3306" s="626"/>
      <c r="R3306" s="626"/>
      <c r="S3306" s="626"/>
      <c r="T3306" s="626"/>
      <c r="U3306" s="626"/>
      <c r="V3306" s="626"/>
      <c r="W3306" s="626"/>
      <c r="X3306" s="626"/>
      <c r="Y3306" s="626"/>
      <c r="Z3306" s="626"/>
      <c r="AA3306" s="626"/>
      <c r="AB3306" s="626"/>
      <c r="AC3306" s="626"/>
      <c r="AD3306" s="626"/>
      <c r="AE3306" s="626"/>
      <c r="AF3306" s="626"/>
    </row>
    <row r="3307" spans="1:32" x14ac:dyDescent="0.25">
      <c r="A3307" s="626"/>
      <c r="B3307" s="626"/>
      <c r="F3307" s="626"/>
      <c r="H3307" s="626"/>
      <c r="I3307" s="626"/>
      <c r="J3307" s="626"/>
      <c r="K3307" s="627"/>
      <c r="L3307" s="677"/>
      <c r="M3307" s="626"/>
      <c r="N3307" s="626"/>
      <c r="O3307" s="626"/>
      <c r="P3307" s="626"/>
      <c r="Q3307" s="626"/>
      <c r="R3307" s="626"/>
      <c r="S3307" s="626"/>
      <c r="T3307" s="626"/>
      <c r="U3307" s="626"/>
      <c r="V3307" s="626"/>
      <c r="W3307" s="626"/>
      <c r="X3307" s="626"/>
      <c r="Y3307" s="626"/>
      <c r="Z3307" s="626"/>
      <c r="AA3307" s="626"/>
      <c r="AB3307" s="626"/>
      <c r="AC3307" s="626"/>
      <c r="AD3307" s="626"/>
      <c r="AE3307" s="626"/>
      <c r="AF3307" s="626"/>
    </row>
    <row r="3308" spans="1:32" x14ac:dyDescent="0.25">
      <c r="A3308" s="626"/>
      <c r="B3308" s="626"/>
      <c r="F3308" s="626"/>
      <c r="H3308" s="626"/>
      <c r="I3308" s="626"/>
      <c r="J3308" s="626"/>
      <c r="K3308" s="627"/>
      <c r="L3308" s="677"/>
      <c r="M3308" s="626"/>
      <c r="N3308" s="626"/>
      <c r="O3308" s="626"/>
      <c r="P3308" s="626"/>
      <c r="Q3308" s="626"/>
      <c r="R3308" s="626"/>
      <c r="S3308" s="626"/>
      <c r="T3308" s="626"/>
      <c r="U3308" s="626"/>
      <c r="V3308" s="626"/>
      <c r="W3308" s="626"/>
      <c r="X3308" s="626"/>
      <c r="Y3308" s="626"/>
      <c r="Z3308" s="626"/>
      <c r="AA3308" s="626"/>
      <c r="AB3308" s="626"/>
      <c r="AC3308" s="626"/>
      <c r="AD3308" s="626"/>
      <c r="AE3308" s="626"/>
      <c r="AF3308" s="626"/>
    </row>
    <row r="3309" spans="1:32" x14ac:dyDescent="0.25">
      <c r="A3309" s="626"/>
      <c r="B3309" s="626"/>
      <c r="F3309" s="626"/>
      <c r="H3309" s="626"/>
      <c r="I3309" s="626"/>
      <c r="J3309" s="626"/>
      <c r="K3309" s="627"/>
      <c r="L3309" s="677"/>
      <c r="M3309" s="626"/>
      <c r="N3309" s="626"/>
      <c r="O3309" s="626"/>
      <c r="P3309" s="626"/>
      <c r="Q3309" s="626"/>
      <c r="R3309" s="626"/>
      <c r="S3309" s="626"/>
      <c r="T3309" s="626"/>
      <c r="U3309" s="626"/>
      <c r="V3309" s="626"/>
      <c r="W3309" s="626"/>
      <c r="X3309" s="626"/>
      <c r="Y3309" s="626"/>
      <c r="Z3309" s="626"/>
      <c r="AA3309" s="626"/>
      <c r="AB3309" s="626"/>
      <c r="AC3309" s="626"/>
      <c r="AD3309" s="626"/>
      <c r="AE3309" s="626"/>
      <c r="AF3309" s="626"/>
    </row>
    <row r="3310" spans="1:32" x14ac:dyDescent="0.25">
      <c r="A3310" s="626"/>
      <c r="B3310" s="626"/>
      <c r="F3310" s="626"/>
      <c r="H3310" s="626"/>
      <c r="I3310" s="626"/>
      <c r="J3310" s="626"/>
      <c r="K3310" s="627"/>
      <c r="L3310" s="677"/>
      <c r="M3310" s="626"/>
      <c r="N3310" s="626"/>
      <c r="O3310" s="626"/>
      <c r="P3310" s="626"/>
      <c r="Q3310" s="626"/>
      <c r="R3310" s="626"/>
      <c r="S3310" s="626"/>
      <c r="T3310" s="626"/>
      <c r="U3310" s="626"/>
      <c r="V3310" s="626"/>
      <c r="W3310" s="626"/>
      <c r="X3310" s="626"/>
      <c r="Y3310" s="626"/>
      <c r="Z3310" s="626"/>
      <c r="AA3310" s="626"/>
      <c r="AB3310" s="626"/>
      <c r="AC3310" s="626"/>
      <c r="AD3310" s="626"/>
      <c r="AE3310" s="626"/>
      <c r="AF3310" s="626"/>
    </row>
    <row r="3311" spans="1:32" x14ac:dyDescent="0.25">
      <c r="A3311" s="626"/>
      <c r="B3311" s="626"/>
      <c r="F3311" s="626"/>
      <c r="H3311" s="626"/>
      <c r="I3311" s="626"/>
      <c r="J3311" s="626"/>
      <c r="K3311" s="627"/>
      <c r="L3311" s="677"/>
      <c r="M3311" s="626"/>
      <c r="N3311" s="626"/>
      <c r="O3311" s="626"/>
      <c r="P3311" s="626"/>
      <c r="Q3311" s="626"/>
      <c r="R3311" s="626"/>
      <c r="S3311" s="626"/>
      <c r="T3311" s="626"/>
      <c r="U3311" s="626"/>
      <c r="V3311" s="626"/>
      <c r="W3311" s="626"/>
      <c r="X3311" s="626"/>
      <c r="Y3311" s="626"/>
      <c r="Z3311" s="626"/>
      <c r="AA3311" s="626"/>
      <c r="AB3311" s="626"/>
      <c r="AC3311" s="626"/>
      <c r="AD3311" s="626"/>
      <c r="AE3311" s="626"/>
      <c r="AF3311" s="626"/>
    </row>
    <row r="3312" spans="1:32" x14ac:dyDescent="0.25">
      <c r="A3312" s="626"/>
      <c r="B3312" s="626"/>
      <c r="F3312" s="626"/>
      <c r="H3312" s="626"/>
      <c r="I3312" s="626"/>
      <c r="J3312" s="626"/>
      <c r="K3312" s="627"/>
      <c r="L3312" s="677"/>
      <c r="M3312" s="626"/>
      <c r="N3312" s="626"/>
      <c r="O3312" s="626"/>
      <c r="P3312" s="626"/>
      <c r="Q3312" s="626"/>
      <c r="R3312" s="626"/>
      <c r="S3312" s="626"/>
      <c r="T3312" s="626"/>
      <c r="U3312" s="626"/>
      <c r="V3312" s="626"/>
      <c r="W3312" s="626"/>
      <c r="X3312" s="626"/>
      <c r="Y3312" s="626"/>
      <c r="Z3312" s="626"/>
      <c r="AA3312" s="626"/>
      <c r="AB3312" s="626"/>
      <c r="AC3312" s="626"/>
      <c r="AD3312" s="626"/>
      <c r="AE3312" s="626"/>
      <c r="AF3312" s="626"/>
    </row>
    <row r="3313" spans="1:32" x14ac:dyDescent="0.25">
      <c r="A3313" s="626"/>
      <c r="B3313" s="626"/>
      <c r="F3313" s="626"/>
      <c r="H3313" s="626"/>
      <c r="I3313" s="626"/>
      <c r="J3313" s="626"/>
      <c r="K3313" s="627"/>
      <c r="L3313" s="677"/>
      <c r="M3313" s="626"/>
      <c r="N3313" s="626"/>
      <c r="O3313" s="626"/>
      <c r="P3313" s="626"/>
      <c r="Q3313" s="626"/>
      <c r="R3313" s="626"/>
      <c r="S3313" s="626"/>
      <c r="T3313" s="626"/>
      <c r="U3313" s="626"/>
      <c r="V3313" s="626"/>
      <c r="W3313" s="626"/>
      <c r="X3313" s="626"/>
      <c r="Y3313" s="626"/>
      <c r="Z3313" s="626"/>
      <c r="AA3313" s="626"/>
      <c r="AB3313" s="626"/>
      <c r="AC3313" s="626"/>
      <c r="AD3313" s="626"/>
      <c r="AE3313" s="626"/>
      <c r="AF3313" s="626"/>
    </row>
    <row r="3314" spans="1:32" x14ac:dyDescent="0.25">
      <c r="A3314" s="626"/>
      <c r="B3314" s="626"/>
      <c r="F3314" s="626"/>
      <c r="H3314" s="626"/>
      <c r="I3314" s="626"/>
      <c r="J3314" s="626"/>
      <c r="K3314" s="627"/>
      <c r="L3314" s="677"/>
      <c r="M3314" s="626"/>
      <c r="N3314" s="626"/>
      <c r="O3314" s="626"/>
      <c r="P3314" s="626"/>
      <c r="Q3314" s="626"/>
      <c r="R3314" s="626"/>
      <c r="S3314" s="626"/>
      <c r="T3314" s="626"/>
      <c r="U3314" s="626"/>
      <c r="V3314" s="626"/>
      <c r="W3314" s="626"/>
      <c r="X3314" s="626"/>
      <c r="Y3314" s="626"/>
      <c r="Z3314" s="626"/>
      <c r="AA3314" s="626"/>
      <c r="AB3314" s="626"/>
      <c r="AC3314" s="626"/>
      <c r="AD3314" s="626"/>
      <c r="AE3314" s="626"/>
      <c r="AF3314" s="626"/>
    </row>
    <row r="3315" spans="1:32" x14ac:dyDescent="0.25">
      <c r="A3315" s="626"/>
      <c r="B3315" s="626"/>
      <c r="F3315" s="626"/>
      <c r="H3315" s="626"/>
      <c r="I3315" s="626"/>
      <c r="J3315" s="626"/>
      <c r="K3315" s="627"/>
      <c r="L3315" s="677"/>
      <c r="M3315" s="626"/>
      <c r="N3315" s="626"/>
      <c r="O3315" s="626"/>
      <c r="P3315" s="626"/>
      <c r="Q3315" s="626"/>
      <c r="R3315" s="626"/>
      <c r="S3315" s="626"/>
      <c r="T3315" s="626"/>
      <c r="U3315" s="626"/>
      <c r="V3315" s="626"/>
      <c r="W3315" s="626"/>
      <c r="X3315" s="626"/>
      <c r="Y3315" s="626"/>
      <c r="Z3315" s="626"/>
      <c r="AA3315" s="626"/>
      <c r="AB3315" s="626"/>
      <c r="AC3315" s="626"/>
      <c r="AD3315" s="626"/>
      <c r="AE3315" s="626"/>
      <c r="AF3315" s="626"/>
    </row>
    <row r="3316" spans="1:32" x14ac:dyDescent="0.25">
      <c r="A3316" s="626"/>
      <c r="B3316" s="626"/>
      <c r="F3316" s="626"/>
      <c r="H3316" s="626"/>
      <c r="I3316" s="626"/>
      <c r="J3316" s="626"/>
      <c r="K3316" s="627"/>
      <c r="L3316" s="677"/>
      <c r="M3316" s="626"/>
      <c r="N3316" s="626"/>
      <c r="O3316" s="626"/>
      <c r="P3316" s="626"/>
      <c r="Q3316" s="626"/>
      <c r="R3316" s="626"/>
      <c r="S3316" s="626"/>
      <c r="T3316" s="626"/>
      <c r="U3316" s="626"/>
      <c r="V3316" s="626"/>
      <c r="W3316" s="626"/>
      <c r="X3316" s="626"/>
      <c r="Y3316" s="626"/>
      <c r="Z3316" s="626"/>
      <c r="AA3316" s="626"/>
      <c r="AB3316" s="626"/>
      <c r="AC3316" s="626"/>
      <c r="AD3316" s="626"/>
      <c r="AE3316" s="626"/>
      <c r="AF3316" s="626"/>
    </row>
    <row r="3317" spans="1:32" x14ac:dyDescent="0.25">
      <c r="A3317" s="626"/>
      <c r="B3317" s="626"/>
      <c r="F3317" s="626"/>
      <c r="H3317" s="626"/>
      <c r="I3317" s="626"/>
      <c r="J3317" s="626"/>
      <c r="K3317" s="627"/>
      <c r="L3317" s="677"/>
      <c r="M3317" s="626"/>
      <c r="N3317" s="626"/>
      <c r="O3317" s="626"/>
      <c r="P3317" s="626"/>
      <c r="Q3317" s="626"/>
      <c r="R3317" s="626"/>
      <c r="S3317" s="626"/>
      <c r="T3317" s="626"/>
      <c r="U3317" s="626"/>
      <c r="V3317" s="626"/>
      <c r="W3317" s="626"/>
      <c r="X3317" s="626"/>
      <c r="Y3317" s="626"/>
      <c r="Z3317" s="626"/>
      <c r="AA3317" s="626"/>
      <c r="AB3317" s="626"/>
      <c r="AC3317" s="626"/>
      <c r="AD3317" s="626"/>
      <c r="AE3317" s="626"/>
      <c r="AF3317" s="626"/>
    </row>
    <row r="3318" spans="1:32" x14ac:dyDescent="0.25">
      <c r="A3318" s="626"/>
      <c r="B3318" s="626"/>
      <c r="F3318" s="626"/>
      <c r="H3318" s="626"/>
      <c r="I3318" s="626"/>
      <c r="J3318" s="626"/>
      <c r="K3318" s="627"/>
      <c r="L3318" s="677"/>
      <c r="M3318" s="626"/>
      <c r="N3318" s="626"/>
      <c r="O3318" s="626"/>
      <c r="P3318" s="626"/>
      <c r="Q3318" s="626"/>
      <c r="R3318" s="626"/>
      <c r="S3318" s="626"/>
      <c r="T3318" s="626"/>
      <c r="U3318" s="626"/>
      <c r="V3318" s="626"/>
      <c r="W3318" s="626"/>
      <c r="X3318" s="626"/>
      <c r="Y3318" s="626"/>
      <c r="Z3318" s="626"/>
      <c r="AA3318" s="626"/>
      <c r="AB3318" s="626"/>
      <c r="AC3318" s="626"/>
      <c r="AD3318" s="626"/>
      <c r="AE3318" s="626"/>
      <c r="AF3318" s="626"/>
    </row>
    <row r="3319" spans="1:32" x14ac:dyDescent="0.25">
      <c r="A3319" s="626"/>
      <c r="B3319" s="626"/>
      <c r="F3319" s="626"/>
      <c r="H3319" s="626"/>
      <c r="I3319" s="626"/>
      <c r="J3319" s="626"/>
      <c r="K3319" s="627"/>
      <c r="L3319" s="677"/>
      <c r="M3319" s="626"/>
      <c r="N3319" s="626"/>
      <c r="O3319" s="626"/>
      <c r="P3319" s="626"/>
      <c r="Q3319" s="626"/>
      <c r="R3319" s="626"/>
      <c r="S3319" s="626"/>
      <c r="T3319" s="626"/>
      <c r="U3319" s="626"/>
      <c r="V3319" s="626"/>
      <c r="W3319" s="626"/>
      <c r="X3319" s="626"/>
      <c r="Y3319" s="626"/>
      <c r="Z3319" s="626"/>
      <c r="AA3319" s="626"/>
      <c r="AB3319" s="626"/>
      <c r="AC3319" s="626"/>
      <c r="AD3319" s="626"/>
      <c r="AE3319" s="626"/>
      <c r="AF3319" s="626"/>
    </row>
    <row r="3320" spans="1:32" x14ac:dyDescent="0.25">
      <c r="A3320" s="626"/>
      <c r="B3320" s="626"/>
      <c r="F3320" s="626"/>
      <c r="H3320" s="626"/>
      <c r="I3320" s="626"/>
      <c r="J3320" s="626"/>
      <c r="K3320" s="627"/>
      <c r="L3320" s="677"/>
      <c r="M3320" s="626"/>
      <c r="N3320" s="626"/>
      <c r="O3320" s="626"/>
      <c r="P3320" s="626"/>
      <c r="Q3320" s="626"/>
      <c r="R3320" s="626"/>
      <c r="S3320" s="626"/>
      <c r="T3320" s="626"/>
      <c r="U3320" s="626"/>
      <c r="V3320" s="626"/>
      <c r="W3320" s="626"/>
      <c r="X3320" s="626"/>
      <c r="Y3320" s="626"/>
      <c r="Z3320" s="626"/>
      <c r="AA3320" s="626"/>
      <c r="AB3320" s="626"/>
      <c r="AC3320" s="626"/>
      <c r="AD3320" s="626"/>
      <c r="AE3320" s="626"/>
      <c r="AF3320" s="626"/>
    </row>
    <row r="3321" spans="1:32" x14ac:dyDescent="0.25">
      <c r="A3321" s="626"/>
      <c r="B3321" s="626"/>
      <c r="F3321" s="626"/>
      <c r="H3321" s="626"/>
      <c r="I3321" s="626"/>
      <c r="J3321" s="626"/>
      <c r="K3321" s="627"/>
      <c r="L3321" s="677"/>
      <c r="M3321" s="626"/>
      <c r="N3321" s="626"/>
      <c r="O3321" s="626"/>
      <c r="P3321" s="626"/>
      <c r="Q3321" s="626"/>
      <c r="R3321" s="626"/>
      <c r="S3321" s="626"/>
      <c r="T3321" s="626"/>
      <c r="U3321" s="626"/>
      <c r="V3321" s="626"/>
      <c r="W3321" s="626"/>
      <c r="X3321" s="626"/>
      <c r="Y3321" s="626"/>
      <c r="Z3321" s="626"/>
      <c r="AA3321" s="626"/>
      <c r="AB3321" s="626"/>
      <c r="AC3321" s="626"/>
      <c r="AD3321" s="626"/>
      <c r="AE3321" s="626"/>
      <c r="AF3321" s="626"/>
    </row>
    <row r="3322" spans="1:32" x14ac:dyDescent="0.25">
      <c r="A3322" s="626"/>
      <c r="B3322" s="626"/>
      <c r="F3322" s="626"/>
      <c r="H3322" s="626"/>
      <c r="I3322" s="626"/>
      <c r="J3322" s="626"/>
      <c r="K3322" s="627"/>
      <c r="L3322" s="677"/>
      <c r="M3322" s="626"/>
      <c r="N3322" s="626"/>
      <c r="O3322" s="626"/>
      <c r="P3322" s="626"/>
      <c r="Q3322" s="626"/>
      <c r="R3322" s="626"/>
      <c r="S3322" s="626"/>
      <c r="T3322" s="626"/>
      <c r="U3322" s="626"/>
      <c r="V3322" s="626"/>
      <c r="W3322" s="626"/>
      <c r="X3322" s="626"/>
      <c r="Y3322" s="626"/>
      <c r="Z3322" s="626"/>
      <c r="AA3322" s="626"/>
      <c r="AB3322" s="626"/>
      <c r="AC3322" s="626"/>
      <c r="AD3322" s="626"/>
      <c r="AE3322" s="626"/>
      <c r="AF3322" s="626"/>
    </row>
    <row r="3323" spans="1:32" x14ac:dyDescent="0.25">
      <c r="A3323" s="626"/>
      <c r="B3323" s="626"/>
      <c r="F3323" s="626"/>
      <c r="H3323" s="626"/>
      <c r="I3323" s="626"/>
      <c r="J3323" s="626"/>
      <c r="K3323" s="627"/>
      <c r="L3323" s="677"/>
      <c r="M3323" s="626"/>
      <c r="N3323" s="626"/>
      <c r="O3323" s="626"/>
      <c r="P3323" s="626"/>
      <c r="Q3323" s="626"/>
      <c r="R3323" s="626"/>
      <c r="S3323" s="626"/>
      <c r="T3323" s="626"/>
      <c r="U3323" s="626"/>
      <c r="V3323" s="626"/>
      <c r="W3323" s="626"/>
      <c r="X3323" s="626"/>
      <c r="Y3323" s="626"/>
      <c r="Z3323" s="626"/>
      <c r="AA3323" s="626"/>
      <c r="AB3323" s="626"/>
      <c r="AC3323" s="626"/>
      <c r="AD3323" s="626"/>
      <c r="AE3323" s="626"/>
      <c r="AF3323" s="626"/>
    </row>
    <row r="3324" spans="1:32" x14ac:dyDescent="0.25">
      <c r="A3324" s="626"/>
      <c r="B3324" s="626"/>
      <c r="F3324" s="626"/>
      <c r="H3324" s="626"/>
      <c r="I3324" s="626"/>
      <c r="J3324" s="626"/>
      <c r="K3324" s="627"/>
      <c r="L3324" s="677"/>
      <c r="M3324" s="626"/>
      <c r="N3324" s="626"/>
      <c r="O3324" s="626"/>
      <c r="P3324" s="626"/>
      <c r="Q3324" s="626"/>
      <c r="R3324" s="626"/>
      <c r="S3324" s="626"/>
      <c r="T3324" s="626"/>
      <c r="U3324" s="626"/>
      <c r="V3324" s="626"/>
      <c r="W3324" s="626"/>
      <c r="X3324" s="626"/>
      <c r="Y3324" s="626"/>
      <c r="Z3324" s="626"/>
      <c r="AA3324" s="626"/>
      <c r="AB3324" s="626"/>
      <c r="AC3324" s="626"/>
      <c r="AD3324" s="626"/>
      <c r="AE3324" s="626"/>
      <c r="AF3324" s="626"/>
    </row>
    <row r="3325" spans="1:32" x14ac:dyDescent="0.25">
      <c r="A3325" s="626"/>
      <c r="B3325" s="626"/>
      <c r="F3325" s="626"/>
      <c r="H3325" s="626"/>
      <c r="I3325" s="626"/>
      <c r="J3325" s="626"/>
      <c r="K3325" s="627"/>
      <c r="L3325" s="677"/>
      <c r="M3325" s="626"/>
      <c r="N3325" s="626"/>
      <c r="O3325" s="626"/>
      <c r="P3325" s="626"/>
      <c r="Q3325" s="626"/>
      <c r="R3325" s="626"/>
      <c r="S3325" s="626"/>
      <c r="T3325" s="626"/>
      <c r="U3325" s="626"/>
      <c r="V3325" s="626"/>
      <c r="W3325" s="626"/>
      <c r="X3325" s="626"/>
      <c r="Y3325" s="626"/>
      <c r="Z3325" s="626"/>
      <c r="AA3325" s="626"/>
      <c r="AB3325" s="626"/>
      <c r="AC3325" s="626"/>
      <c r="AD3325" s="626"/>
      <c r="AE3325" s="626"/>
      <c r="AF3325" s="626"/>
    </row>
    <row r="3326" spans="1:32" x14ac:dyDescent="0.25">
      <c r="A3326" s="626"/>
      <c r="B3326" s="626"/>
      <c r="F3326" s="626"/>
      <c r="H3326" s="626"/>
      <c r="I3326" s="626"/>
      <c r="J3326" s="626"/>
      <c r="K3326" s="627"/>
      <c r="L3326" s="677"/>
      <c r="M3326" s="626"/>
      <c r="N3326" s="626"/>
      <c r="O3326" s="626"/>
      <c r="P3326" s="626"/>
      <c r="Q3326" s="626"/>
      <c r="R3326" s="626"/>
      <c r="S3326" s="626"/>
      <c r="T3326" s="626"/>
      <c r="U3326" s="626"/>
      <c r="V3326" s="626"/>
      <c r="W3326" s="626"/>
      <c r="X3326" s="626"/>
      <c r="Y3326" s="626"/>
      <c r="Z3326" s="626"/>
      <c r="AA3326" s="626"/>
      <c r="AB3326" s="626"/>
      <c r="AC3326" s="626"/>
      <c r="AD3326" s="626"/>
      <c r="AE3326" s="626"/>
      <c r="AF3326" s="626"/>
    </row>
    <row r="3327" spans="1:32" x14ac:dyDescent="0.25">
      <c r="A3327" s="626"/>
      <c r="B3327" s="626"/>
      <c r="F3327" s="626"/>
      <c r="H3327" s="626"/>
      <c r="I3327" s="626"/>
      <c r="J3327" s="626"/>
      <c r="K3327" s="627"/>
      <c r="L3327" s="677"/>
      <c r="M3327" s="626"/>
      <c r="N3327" s="626"/>
      <c r="O3327" s="626"/>
      <c r="P3327" s="626"/>
      <c r="Q3327" s="626"/>
      <c r="R3327" s="626"/>
      <c r="S3327" s="626"/>
      <c r="T3327" s="626"/>
      <c r="U3327" s="626"/>
      <c r="V3327" s="626"/>
      <c r="W3327" s="626"/>
      <c r="X3327" s="626"/>
      <c r="Y3327" s="626"/>
      <c r="Z3327" s="626"/>
      <c r="AA3327" s="626"/>
      <c r="AB3327" s="626"/>
      <c r="AC3327" s="626"/>
      <c r="AD3327" s="626"/>
      <c r="AE3327" s="626"/>
      <c r="AF3327" s="626"/>
    </row>
    <row r="3328" spans="1:32" x14ac:dyDescent="0.25">
      <c r="A3328" s="626"/>
      <c r="B3328" s="626"/>
      <c r="F3328" s="626"/>
      <c r="H3328" s="626"/>
      <c r="I3328" s="626"/>
      <c r="J3328" s="626"/>
      <c r="K3328" s="627"/>
      <c r="L3328" s="677"/>
      <c r="M3328" s="626"/>
      <c r="N3328" s="626"/>
      <c r="O3328" s="626"/>
      <c r="P3328" s="626"/>
      <c r="Q3328" s="626"/>
      <c r="R3328" s="626"/>
      <c r="S3328" s="626"/>
      <c r="T3328" s="626"/>
      <c r="U3328" s="626"/>
      <c r="V3328" s="626"/>
      <c r="W3328" s="626"/>
      <c r="X3328" s="626"/>
      <c r="Y3328" s="626"/>
      <c r="Z3328" s="626"/>
      <c r="AA3328" s="626"/>
      <c r="AB3328" s="626"/>
      <c r="AC3328" s="626"/>
      <c r="AD3328" s="626"/>
      <c r="AE3328" s="626"/>
      <c r="AF3328" s="626"/>
    </row>
    <row r="3329" spans="1:32" x14ac:dyDescent="0.25">
      <c r="A3329" s="626"/>
      <c r="B3329" s="626"/>
      <c r="F3329" s="626"/>
      <c r="H3329" s="626"/>
      <c r="I3329" s="626"/>
      <c r="J3329" s="626"/>
      <c r="K3329" s="627"/>
      <c r="L3329" s="677"/>
      <c r="M3329" s="626"/>
      <c r="N3329" s="626"/>
      <c r="O3329" s="626"/>
      <c r="P3329" s="626"/>
      <c r="Q3329" s="626"/>
      <c r="R3329" s="626"/>
      <c r="S3329" s="626"/>
      <c r="T3329" s="626"/>
      <c r="U3329" s="626"/>
      <c r="V3329" s="626"/>
      <c r="W3329" s="626"/>
      <c r="X3329" s="626"/>
      <c r="Y3329" s="626"/>
      <c r="Z3329" s="626"/>
      <c r="AA3329" s="626"/>
      <c r="AB3329" s="626"/>
      <c r="AC3329" s="626"/>
      <c r="AD3329" s="626"/>
      <c r="AE3329" s="626"/>
      <c r="AF3329" s="626"/>
    </row>
    <row r="3330" spans="1:32" x14ac:dyDescent="0.25">
      <c r="A3330" s="626"/>
      <c r="B3330" s="626"/>
      <c r="F3330" s="626"/>
      <c r="H3330" s="626"/>
      <c r="I3330" s="626"/>
      <c r="J3330" s="626"/>
      <c r="K3330" s="627"/>
      <c r="L3330" s="677"/>
      <c r="M3330" s="626"/>
      <c r="N3330" s="626"/>
      <c r="O3330" s="626"/>
      <c r="P3330" s="626"/>
      <c r="Q3330" s="626"/>
      <c r="R3330" s="626"/>
      <c r="S3330" s="626"/>
      <c r="T3330" s="626"/>
      <c r="U3330" s="626"/>
      <c r="V3330" s="626"/>
      <c r="W3330" s="626"/>
      <c r="X3330" s="626"/>
      <c r="Y3330" s="626"/>
      <c r="Z3330" s="626"/>
      <c r="AA3330" s="626"/>
      <c r="AB3330" s="626"/>
      <c r="AC3330" s="626"/>
      <c r="AD3330" s="626"/>
      <c r="AE3330" s="626"/>
      <c r="AF3330" s="626"/>
    </row>
    <row r="3331" spans="1:32" x14ac:dyDescent="0.25">
      <c r="A3331" s="626"/>
      <c r="B3331" s="626"/>
      <c r="F3331" s="626"/>
      <c r="H3331" s="626"/>
      <c r="I3331" s="626"/>
      <c r="J3331" s="626"/>
      <c r="K3331" s="627"/>
      <c r="L3331" s="677"/>
      <c r="M3331" s="626"/>
      <c r="N3331" s="626"/>
      <c r="O3331" s="626"/>
      <c r="P3331" s="626"/>
      <c r="Q3331" s="626"/>
      <c r="R3331" s="626"/>
      <c r="S3331" s="626"/>
      <c r="T3331" s="626"/>
      <c r="U3331" s="626"/>
      <c r="V3331" s="626"/>
      <c r="W3331" s="626"/>
      <c r="X3331" s="626"/>
      <c r="Y3331" s="626"/>
      <c r="Z3331" s="626"/>
      <c r="AA3331" s="626"/>
      <c r="AB3331" s="626"/>
      <c r="AC3331" s="626"/>
      <c r="AD3331" s="626"/>
      <c r="AE3331" s="626"/>
      <c r="AF3331" s="626"/>
    </row>
    <row r="3332" spans="1:32" x14ac:dyDescent="0.25">
      <c r="A3332" s="626"/>
      <c r="B3332" s="626"/>
      <c r="F3332" s="626"/>
      <c r="H3332" s="626"/>
      <c r="I3332" s="626"/>
      <c r="J3332" s="626"/>
      <c r="K3332" s="627"/>
      <c r="L3332" s="677"/>
      <c r="M3332" s="626"/>
      <c r="N3332" s="626"/>
      <c r="O3332" s="626"/>
      <c r="P3332" s="626"/>
      <c r="Q3332" s="626"/>
      <c r="R3332" s="626"/>
      <c r="S3332" s="626"/>
      <c r="T3332" s="626"/>
      <c r="U3332" s="626"/>
      <c r="V3332" s="626"/>
      <c r="W3332" s="626"/>
      <c r="X3332" s="626"/>
      <c r="Y3332" s="626"/>
      <c r="Z3332" s="626"/>
      <c r="AA3332" s="626"/>
      <c r="AB3332" s="626"/>
      <c r="AC3332" s="626"/>
      <c r="AD3332" s="626"/>
      <c r="AE3332" s="626"/>
      <c r="AF3332" s="626"/>
    </row>
    <row r="3333" spans="1:32" x14ac:dyDescent="0.25">
      <c r="A3333" s="626"/>
      <c r="B3333" s="626"/>
      <c r="F3333" s="626"/>
      <c r="H3333" s="626"/>
      <c r="I3333" s="626"/>
      <c r="J3333" s="626"/>
      <c r="K3333" s="627"/>
      <c r="L3333" s="677"/>
      <c r="M3333" s="626"/>
      <c r="N3333" s="626"/>
      <c r="O3333" s="626"/>
      <c r="P3333" s="626"/>
      <c r="Q3333" s="626"/>
      <c r="R3333" s="626"/>
      <c r="S3333" s="626"/>
      <c r="T3333" s="626"/>
      <c r="U3333" s="626"/>
      <c r="V3333" s="626"/>
      <c r="W3333" s="626"/>
      <c r="X3333" s="626"/>
      <c r="Y3333" s="626"/>
      <c r="Z3333" s="626"/>
      <c r="AA3333" s="626"/>
      <c r="AB3333" s="626"/>
      <c r="AC3333" s="626"/>
      <c r="AD3333" s="626"/>
      <c r="AE3333" s="626"/>
      <c r="AF3333" s="626"/>
    </row>
    <row r="3334" spans="1:32" x14ac:dyDescent="0.25">
      <c r="A3334" s="626"/>
      <c r="B3334" s="626"/>
      <c r="F3334" s="626"/>
      <c r="H3334" s="626"/>
      <c r="I3334" s="626"/>
      <c r="J3334" s="626"/>
      <c r="K3334" s="627"/>
      <c r="L3334" s="677"/>
      <c r="M3334" s="626"/>
      <c r="N3334" s="626"/>
      <c r="O3334" s="626"/>
      <c r="P3334" s="626"/>
      <c r="Q3334" s="626"/>
      <c r="R3334" s="626"/>
      <c r="S3334" s="626"/>
      <c r="T3334" s="626"/>
      <c r="U3334" s="626"/>
      <c r="V3334" s="626"/>
      <c r="W3334" s="626"/>
      <c r="X3334" s="626"/>
      <c r="Y3334" s="626"/>
      <c r="Z3334" s="626"/>
      <c r="AA3334" s="626"/>
      <c r="AB3334" s="626"/>
      <c r="AC3334" s="626"/>
      <c r="AD3334" s="626"/>
      <c r="AE3334" s="626"/>
      <c r="AF3334" s="626"/>
    </row>
    <row r="3335" spans="1:32" x14ac:dyDescent="0.25">
      <c r="A3335" s="626"/>
      <c r="B3335" s="626"/>
      <c r="F3335" s="626"/>
      <c r="H3335" s="626"/>
      <c r="I3335" s="626"/>
      <c r="J3335" s="626"/>
      <c r="K3335" s="627"/>
      <c r="L3335" s="677"/>
      <c r="M3335" s="626"/>
      <c r="N3335" s="626"/>
      <c r="O3335" s="626"/>
      <c r="P3335" s="626"/>
      <c r="Q3335" s="626"/>
      <c r="R3335" s="626"/>
      <c r="S3335" s="626"/>
      <c r="T3335" s="626"/>
      <c r="U3335" s="626"/>
      <c r="V3335" s="626"/>
      <c r="W3335" s="626"/>
      <c r="X3335" s="626"/>
      <c r="Y3335" s="626"/>
      <c r="Z3335" s="626"/>
      <c r="AA3335" s="626"/>
      <c r="AB3335" s="626"/>
      <c r="AC3335" s="626"/>
      <c r="AD3335" s="626"/>
      <c r="AE3335" s="626"/>
      <c r="AF3335" s="626"/>
    </row>
    <row r="3336" spans="1:32" x14ac:dyDescent="0.25">
      <c r="A3336" s="626"/>
      <c r="B3336" s="626"/>
      <c r="F3336" s="626"/>
      <c r="H3336" s="626"/>
      <c r="I3336" s="626"/>
      <c r="J3336" s="626"/>
      <c r="K3336" s="627"/>
      <c r="L3336" s="677"/>
      <c r="M3336" s="626"/>
      <c r="N3336" s="626"/>
      <c r="O3336" s="626"/>
      <c r="P3336" s="626"/>
      <c r="Q3336" s="626"/>
      <c r="R3336" s="626"/>
      <c r="S3336" s="626"/>
      <c r="T3336" s="626"/>
      <c r="U3336" s="626"/>
      <c r="V3336" s="626"/>
      <c r="W3336" s="626"/>
      <c r="X3336" s="626"/>
      <c r="Y3336" s="626"/>
      <c r="Z3336" s="626"/>
      <c r="AA3336" s="626"/>
      <c r="AB3336" s="626"/>
      <c r="AC3336" s="626"/>
      <c r="AD3336" s="626"/>
      <c r="AE3336" s="626"/>
      <c r="AF3336" s="626"/>
    </row>
    <row r="3337" spans="1:32" x14ac:dyDescent="0.25">
      <c r="A3337" s="626"/>
      <c r="B3337" s="626"/>
      <c r="F3337" s="626"/>
      <c r="H3337" s="626"/>
      <c r="I3337" s="626"/>
      <c r="J3337" s="626"/>
      <c r="K3337" s="627"/>
      <c r="L3337" s="677"/>
      <c r="M3337" s="626"/>
      <c r="N3337" s="626"/>
      <c r="O3337" s="626"/>
      <c r="P3337" s="626"/>
      <c r="Q3337" s="626"/>
      <c r="R3337" s="626"/>
      <c r="S3337" s="626"/>
      <c r="T3337" s="626"/>
      <c r="U3337" s="626"/>
      <c r="V3337" s="626"/>
      <c r="W3337" s="626"/>
      <c r="X3337" s="626"/>
      <c r="Y3337" s="626"/>
      <c r="Z3337" s="626"/>
      <c r="AA3337" s="626"/>
      <c r="AB3337" s="626"/>
      <c r="AC3337" s="626"/>
      <c r="AD3337" s="626"/>
      <c r="AE3337" s="626"/>
      <c r="AF3337" s="626"/>
    </row>
    <row r="3338" spans="1:32" x14ac:dyDescent="0.25">
      <c r="A3338" s="626"/>
      <c r="B3338" s="626"/>
      <c r="F3338" s="626"/>
      <c r="H3338" s="626"/>
      <c r="I3338" s="626"/>
      <c r="J3338" s="626"/>
      <c r="K3338" s="627"/>
      <c r="L3338" s="677"/>
      <c r="M3338" s="626"/>
      <c r="N3338" s="626"/>
      <c r="O3338" s="626"/>
      <c r="P3338" s="626"/>
      <c r="Q3338" s="626"/>
      <c r="R3338" s="626"/>
      <c r="S3338" s="626"/>
      <c r="T3338" s="626"/>
      <c r="U3338" s="626"/>
      <c r="V3338" s="626"/>
      <c r="W3338" s="626"/>
      <c r="X3338" s="626"/>
      <c r="Y3338" s="626"/>
      <c r="Z3338" s="626"/>
      <c r="AA3338" s="626"/>
      <c r="AB3338" s="626"/>
      <c r="AC3338" s="626"/>
      <c r="AD3338" s="626"/>
      <c r="AE3338" s="626"/>
      <c r="AF3338" s="626"/>
    </row>
    <row r="3339" spans="1:32" x14ac:dyDescent="0.25">
      <c r="A3339" s="626"/>
      <c r="B3339" s="626"/>
      <c r="F3339" s="626"/>
      <c r="H3339" s="626"/>
      <c r="I3339" s="626"/>
      <c r="J3339" s="626"/>
      <c r="K3339" s="627"/>
      <c r="L3339" s="677"/>
      <c r="M3339" s="626"/>
      <c r="N3339" s="626"/>
      <c r="O3339" s="626"/>
      <c r="P3339" s="626"/>
      <c r="Q3339" s="626"/>
      <c r="R3339" s="626"/>
      <c r="S3339" s="626"/>
      <c r="T3339" s="626"/>
      <c r="U3339" s="626"/>
      <c r="V3339" s="626"/>
      <c r="W3339" s="626"/>
      <c r="X3339" s="626"/>
      <c r="Y3339" s="626"/>
      <c r="Z3339" s="626"/>
      <c r="AA3339" s="626"/>
      <c r="AB3339" s="626"/>
      <c r="AC3339" s="626"/>
      <c r="AD3339" s="626"/>
      <c r="AE3339" s="626"/>
      <c r="AF3339" s="626"/>
    </row>
    <row r="3340" spans="1:32" x14ac:dyDescent="0.25">
      <c r="A3340" s="626"/>
      <c r="B3340" s="626"/>
      <c r="F3340" s="626"/>
      <c r="H3340" s="626"/>
      <c r="I3340" s="626"/>
      <c r="J3340" s="626"/>
      <c r="K3340" s="627"/>
      <c r="L3340" s="677"/>
      <c r="M3340" s="626"/>
      <c r="N3340" s="626"/>
      <c r="O3340" s="626"/>
      <c r="P3340" s="626"/>
      <c r="Q3340" s="626"/>
      <c r="R3340" s="626"/>
      <c r="S3340" s="626"/>
      <c r="T3340" s="626"/>
      <c r="U3340" s="626"/>
      <c r="V3340" s="626"/>
      <c r="W3340" s="626"/>
      <c r="X3340" s="626"/>
      <c r="Y3340" s="626"/>
      <c r="Z3340" s="626"/>
      <c r="AA3340" s="626"/>
      <c r="AB3340" s="626"/>
      <c r="AC3340" s="626"/>
      <c r="AD3340" s="626"/>
      <c r="AE3340" s="626"/>
      <c r="AF3340" s="626"/>
    </row>
    <row r="3341" spans="1:32" x14ac:dyDescent="0.25">
      <c r="A3341" s="626"/>
      <c r="B3341" s="626"/>
      <c r="F3341" s="626"/>
      <c r="H3341" s="626"/>
      <c r="I3341" s="626"/>
      <c r="J3341" s="626"/>
      <c r="K3341" s="627"/>
      <c r="L3341" s="677"/>
      <c r="M3341" s="626"/>
      <c r="N3341" s="626"/>
      <c r="O3341" s="626"/>
      <c r="P3341" s="626"/>
      <c r="Q3341" s="626"/>
      <c r="R3341" s="626"/>
      <c r="S3341" s="626"/>
      <c r="T3341" s="626"/>
      <c r="U3341" s="626"/>
      <c r="V3341" s="626"/>
      <c r="W3341" s="626"/>
      <c r="X3341" s="626"/>
      <c r="Y3341" s="626"/>
      <c r="Z3341" s="626"/>
      <c r="AA3341" s="626"/>
      <c r="AB3341" s="626"/>
      <c r="AC3341" s="626"/>
      <c r="AD3341" s="626"/>
      <c r="AE3341" s="626"/>
      <c r="AF3341" s="626"/>
    </row>
    <row r="3342" spans="1:32" x14ac:dyDescent="0.25">
      <c r="A3342" s="626"/>
      <c r="B3342" s="626"/>
      <c r="F3342" s="626"/>
      <c r="H3342" s="626"/>
      <c r="I3342" s="626"/>
      <c r="J3342" s="626"/>
      <c r="K3342" s="627"/>
      <c r="L3342" s="677"/>
      <c r="M3342" s="626"/>
      <c r="N3342" s="626"/>
      <c r="O3342" s="626"/>
      <c r="P3342" s="626"/>
      <c r="Q3342" s="626"/>
      <c r="R3342" s="626"/>
      <c r="S3342" s="626"/>
      <c r="T3342" s="626"/>
      <c r="U3342" s="626"/>
      <c r="V3342" s="626"/>
      <c r="W3342" s="626"/>
      <c r="X3342" s="626"/>
      <c r="Y3342" s="626"/>
      <c r="Z3342" s="626"/>
      <c r="AA3342" s="626"/>
      <c r="AB3342" s="626"/>
      <c r="AC3342" s="626"/>
      <c r="AD3342" s="626"/>
      <c r="AE3342" s="626"/>
      <c r="AF3342" s="626"/>
    </row>
    <row r="3343" spans="1:32" x14ac:dyDescent="0.25">
      <c r="A3343" s="626"/>
      <c r="B3343" s="626"/>
      <c r="F3343" s="626"/>
      <c r="H3343" s="626"/>
      <c r="I3343" s="626"/>
      <c r="J3343" s="626"/>
      <c r="K3343" s="627"/>
      <c r="L3343" s="677"/>
      <c r="M3343" s="626"/>
      <c r="N3343" s="626"/>
      <c r="O3343" s="626"/>
      <c r="P3343" s="626"/>
      <c r="Q3343" s="626"/>
      <c r="R3343" s="626"/>
      <c r="S3343" s="626"/>
      <c r="T3343" s="626"/>
      <c r="U3343" s="626"/>
      <c r="V3343" s="626"/>
      <c r="W3343" s="626"/>
      <c r="X3343" s="626"/>
      <c r="Y3343" s="626"/>
      <c r="Z3343" s="626"/>
      <c r="AA3343" s="626"/>
      <c r="AB3343" s="626"/>
      <c r="AC3343" s="626"/>
      <c r="AD3343" s="626"/>
      <c r="AE3343" s="626"/>
      <c r="AF3343" s="626"/>
    </row>
    <row r="3344" spans="1:32" x14ac:dyDescent="0.25">
      <c r="A3344" s="626"/>
      <c r="B3344" s="626"/>
      <c r="F3344" s="626"/>
      <c r="H3344" s="626"/>
      <c r="I3344" s="626"/>
      <c r="J3344" s="626"/>
      <c r="K3344" s="627"/>
      <c r="L3344" s="677"/>
      <c r="M3344" s="626"/>
      <c r="N3344" s="626"/>
      <c r="O3344" s="626"/>
      <c r="P3344" s="626"/>
      <c r="Q3344" s="626"/>
      <c r="R3344" s="626"/>
      <c r="S3344" s="626"/>
      <c r="T3344" s="626"/>
      <c r="U3344" s="626"/>
      <c r="V3344" s="626"/>
      <c r="W3344" s="626"/>
      <c r="X3344" s="626"/>
      <c r="Y3344" s="626"/>
      <c r="Z3344" s="626"/>
      <c r="AA3344" s="626"/>
      <c r="AB3344" s="626"/>
      <c r="AC3344" s="626"/>
      <c r="AD3344" s="626"/>
      <c r="AE3344" s="626"/>
      <c r="AF3344" s="626"/>
    </row>
    <row r="3345" spans="1:32" x14ac:dyDescent="0.25">
      <c r="A3345" s="626"/>
      <c r="B3345" s="626"/>
      <c r="F3345" s="626"/>
      <c r="H3345" s="626"/>
      <c r="I3345" s="626"/>
      <c r="J3345" s="626"/>
      <c r="K3345" s="627"/>
      <c r="L3345" s="677"/>
      <c r="M3345" s="626"/>
      <c r="N3345" s="626"/>
      <c r="O3345" s="626"/>
      <c r="P3345" s="626"/>
      <c r="Q3345" s="626"/>
      <c r="R3345" s="626"/>
      <c r="S3345" s="626"/>
      <c r="T3345" s="626"/>
      <c r="U3345" s="626"/>
      <c r="V3345" s="626"/>
      <c r="W3345" s="626"/>
      <c r="X3345" s="626"/>
      <c r="Y3345" s="626"/>
      <c r="Z3345" s="626"/>
      <c r="AA3345" s="626"/>
      <c r="AB3345" s="626"/>
      <c r="AC3345" s="626"/>
      <c r="AD3345" s="626"/>
      <c r="AE3345" s="626"/>
      <c r="AF3345" s="626"/>
    </row>
    <row r="3346" spans="1:32" x14ac:dyDescent="0.25">
      <c r="A3346" s="626"/>
      <c r="B3346" s="626"/>
      <c r="F3346" s="626"/>
      <c r="H3346" s="626"/>
      <c r="I3346" s="626"/>
      <c r="J3346" s="626"/>
      <c r="K3346" s="627"/>
      <c r="L3346" s="677"/>
      <c r="M3346" s="626"/>
      <c r="N3346" s="626"/>
      <c r="O3346" s="626"/>
      <c r="P3346" s="626"/>
      <c r="Q3346" s="626"/>
      <c r="R3346" s="626"/>
      <c r="S3346" s="626"/>
      <c r="T3346" s="626"/>
      <c r="U3346" s="626"/>
      <c r="V3346" s="626"/>
      <c r="W3346" s="626"/>
      <c r="X3346" s="626"/>
      <c r="Y3346" s="626"/>
      <c r="Z3346" s="626"/>
      <c r="AA3346" s="626"/>
      <c r="AB3346" s="626"/>
      <c r="AC3346" s="626"/>
      <c r="AD3346" s="626"/>
      <c r="AE3346" s="626"/>
      <c r="AF3346" s="626"/>
    </row>
    <row r="3347" spans="1:32" x14ac:dyDescent="0.25">
      <c r="A3347" s="626"/>
      <c r="B3347" s="626"/>
      <c r="F3347" s="626"/>
      <c r="H3347" s="626"/>
      <c r="I3347" s="626"/>
      <c r="J3347" s="626"/>
      <c r="K3347" s="627"/>
      <c r="L3347" s="677"/>
      <c r="M3347" s="626"/>
      <c r="N3347" s="626"/>
      <c r="O3347" s="626"/>
      <c r="P3347" s="626"/>
      <c r="Q3347" s="626"/>
      <c r="R3347" s="626"/>
      <c r="S3347" s="626"/>
      <c r="T3347" s="626"/>
      <c r="U3347" s="626"/>
      <c r="V3347" s="626"/>
      <c r="W3347" s="626"/>
      <c r="X3347" s="626"/>
      <c r="Y3347" s="626"/>
      <c r="Z3347" s="626"/>
      <c r="AA3347" s="626"/>
      <c r="AB3347" s="626"/>
      <c r="AC3347" s="626"/>
      <c r="AD3347" s="626"/>
      <c r="AE3347" s="626"/>
      <c r="AF3347" s="626"/>
    </row>
    <row r="3348" spans="1:32" x14ac:dyDescent="0.25">
      <c r="A3348" s="626"/>
      <c r="B3348" s="626"/>
      <c r="F3348" s="626"/>
      <c r="H3348" s="626"/>
      <c r="I3348" s="626"/>
      <c r="J3348" s="626"/>
      <c r="K3348" s="627"/>
      <c r="L3348" s="677"/>
      <c r="M3348" s="626"/>
      <c r="N3348" s="626"/>
      <c r="O3348" s="626"/>
      <c r="P3348" s="626"/>
      <c r="Q3348" s="626"/>
      <c r="R3348" s="626"/>
      <c r="S3348" s="626"/>
      <c r="T3348" s="626"/>
      <c r="U3348" s="626"/>
      <c r="V3348" s="626"/>
      <c r="W3348" s="626"/>
      <c r="X3348" s="626"/>
      <c r="Y3348" s="626"/>
      <c r="Z3348" s="626"/>
      <c r="AA3348" s="626"/>
      <c r="AB3348" s="626"/>
      <c r="AC3348" s="626"/>
      <c r="AD3348" s="626"/>
      <c r="AE3348" s="626"/>
      <c r="AF3348" s="626"/>
    </row>
    <row r="3349" spans="1:32" x14ac:dyDescent="0.25">
      <c r="A3349" s="626"/>
      <c r="B3349" s="626"/>
      <c r="F3349" s="626"/>
      <c r="H3349" s="626"/>
      <c r="I3349" s="626"/>
      <c r="J3349" s="626"/>
      <c r="K3349" s="627"/>
      <c r="L3349" s="677"/>
      <c r="M3349" s="626"/>
      <c r="N3349" s="626"/>
      <c r="O3349" s="626"/>
      <c r="P3349" s="626"/>
      <c r="Q3349" s="626"/>
      <c r="R3349" s="626"/>
      <c r="S3349" s="626"/>
      <c r="T3349" s="626"/>
      <c r="U3349" s="626"/>
      <c r="V3349" s="626"/>
      <c r="W3349" s="626"/>
      <c r="X3349" s="626"/>
      <c r="Y3349" s="626"/>
      <c r="Z3349" s="626"/>
      <c r="AA3349" s="626"/>
      <c r="AB3349" s="626"/>
      <c r="AC3349" s="626"/>
      <c r="AD3349" s="626"/>
      <c r="AE3349" s="626"/>
      <c r="AF3349" s="626"/>
    </row>
    <row r="3350" spans="1:32" x14ac:dyDescent="0.25">
      <c r="A3350" s="626"/>
      <c r="B3350" s="626"/>
      <c r="F3350" s="626"/>
      <c r="H3350" s="626"/>
      <c r="I3350" s="626"/>
      <c r="J3350" s="626"/>
      <c r="K3350" s="627"/>
      <c r="L3350" s="677"/>
      <c r="M3350" s="626"/>
      <c r="N3350" s="626"/>
      <c r="O3350" s="626"/>
      <c r="P3350" s="626"/>
      <c r="Q3350" s="626"/>
      <c r="R3350" s="626"/>
      <c r="S3350" s="626"/>
      <c r="T3350" s="626"/>
      <c r="U3350" s="626"/>
      <c r="V3350" s="626"/>
      <c r="W3350" s="626"/>
      <c r="X3350" s="626"/>
      <c r="Y3350" s="626"/>
      <c r="Z3350" s="626"/>
      <c r="AA3350" s="626"/>
      <c r="AB3350" s="626"/>
      <c r="AC3350" s="626"/>
      <c r="AD3350" s="626"/>
      <c r="AE3350" s="626"/>
      <c r="AF3350" s="626"/>
    </row>
    <row r="3351" spans="1:32" x14ac:dyDescent="0.25">
      <c r="A3351" s="626"/>
      <c r="B3351" s="626"/>
      <c r="F3351" s="626"/>
      <c r="H3351" s="626"/>
      <c r="I3351" s="626"/>
      <c r="J3351" s="626"/>
      <c r="K3351" s="627"/>
      <c r="L3351" s="677"/>
      <c r="M3351" s="626"/>
      <c r="N3351" s="626"/>
      <c r="O3351" s="626"/>
      <c r="P3351" s="626"/>
      <c r="Q3351" s="626"/>
      <c r="R3351" s="626"/>
      <c r="S3351" s="626"/>
      <c r="T3351" s="626"/>
      <c r="U3351" s="626"/>
      <c r="V3351" s="626"/>
      <c r="W3351" s="626"/>
      <c r="X3351" s="626"/>
      <c r="Y3351" s="626"/>
      <c r="Z3351" s="626"/>
      <c r="AA3351" s="626"/>
      <c r="AB3351" s="626"/>
      <c r="AC3351" s="626"/>
      <c r="AD3351" s="626"/>
      <c r="AE3351" s="626"/>
      <c r="AF3351" s="626"/>
    </row>
    <row r="3352" spans="1:32" x14ac:dyDescent="0.25">
      <c r="A3352" s="626"/>
      <c r="B3352" s="626"/>
      <c r="F3352" s="626"/>
      <c r="H3352" s="626"/>
      <c r="I3352" s="626"/>
      <c r="J3352" s="626"/>
      <c r="K3352" s="627"/>
      <c r="L3352" s="677"/>
      <c r="M3352" s="626"/>
      <c r="N3352" s="626"/>
      <c r="O3352" s="626"/>
      <c r="P3352" s="626"/>
      <c r="Q3352" s="626"/>
      <c r="R3352" s="626"/>
      <c r="S3352" s="626"/>
      <c r="T3352" s="626"/>
      <c r="U3352" s="626"/>
      <c r="V3352" s="626"/>
      <c r="W3352" s="626"/>
      <c r="X3352" s="626"/>
      <c r="Y3352" s="626"/>
      <c r="Z3352" s="626"/>
      <c r="AA3352" s="626"/>
      <c r="AB3352" s="626"/>
      <c r="AC3352" s="626"/>
      <c r="AD3352" s="626"/>
      <c r="AE3352" s="626"/>
      <c r="AF3352" s="626"/>
    </row>
    <row r="3353" spans="1:32" x14ac:dyDescent="0.25">
      <c r="A3353" s="626"/>
      <c r="B3353" s="626"/>
      <c r="F3353" s="626"/>
      <c r="H3353" s="626"/>
      <c r="I3353" s="626"/>
      <c r="J3353" s="626"/>
      <c r="K3353" s="627"/>
      <c r="L3353" s="677"/>
      <c r="M3353" s="626"/>
      <c r="N3353" s="626"/>
      <c r="O3353" s="626"/>
      <c r="P3353" s="626"/>
      <c r="Q3353" s="626"/>
      <c r="R3353" s="626"/>
      <c r="S3353" s="626"/>
      <c r="T3353" s="626"/>
      <c r="U3353" s="626"/>
      <c r="V3353" s="626"/>
      <c r="W3353" s="626"/>
      <c r="X3353" s="626"/>
      <c r="Y3353" s="626"/>
      <c r="Z3353" s="626"/>
      <c r="AA3353" s="626"/>
      <c r="AB3353" s="626"/>
      <c r="AC3353" s="626"/>
      <c r="AD3353" s="626"/>
      <c r="AE3353" s="626"/>
      <c r="AF3353" s="626"/>
    </row>
    <row r="3354" spans="1:32" x14ac:dyDescent="0.25">
      <c r="A3354" s="626"/>
      <c r="B3354" s="626"/>
      <c r="F3354" s="626"/>
      <c r="H3354" s="626"/>
      <c r="I3354" s="626"/>
      <c r="J3354" s="626"/>
      <c r="K3354" s="627"/>
      <c r="L3354" s="677"/>
      <c r="M3354" s="626"/>
      <c r="N3354" s="626"/>
      <c r="O3354" s="626"/>
      <c r="P3354" s="626"/>
      <c r="Q3354" s="626"/>
      <c r="R3354" s="626"/>
      <c r="S3354" s="626"/>
      <c r="T3354" s="626"/>
      <c r="U3354" s="626"/>
      <c r="V3354" s="626"/>
      <c r="W3354" s="626"/>
      <c r="X3354" s="626"/>
      <c r="Y3354" s="626"/>
      <c r="Z3354" s="626"/>
      <c r="AA3354" s="626"/>
      <c r="AB3354" s="626"/>
      <c r="AC3354" s="626"/>
      <c r="AD3354" s="626"/>
      <c r="AE3354" s="626"/>
      <c r="AF3354" s="626"/>
    </row>
    <row r="3355" spans="1:32" x14ac:dyDescent="0.25">
      <c r="A3355" s="626"/>
      <c r="B3355" s="626"/>
      <c r="F3355" s="626"/>
      <c r="H3355" s="626"/>
      <c r="I3355" s="626"/>
      <c r="J3355" s="626"/>
      <c r="K3355" s="627"/>
      <c r="L3355" s="677"/>
      <c r="M3355" s="626"/>
      <c r="N3355" s="626"/>
      <c r="O3355" s="626"/>
      <c r="P3355" s="626"/>
      <c r="Q3355" s="626"/>
      <c r="R3355" s="626"/>
      <c r="S3355" s="626"/>
      <c r="T3355" s="626"/>
      <c r="U3355" s="626"/>
      <c r="V3355" s="626"/>
      <c r="W3355" s="626"/>
      <c r="X3355" s="626"/>
      <c r="Y3355" s="626"/>
      <c r="Z3355" s="626"/>
      <c r="AA3355" s="626"/>
      <c r="AB3355" s="626"/>
      <c r="AC3355" s="626"/>
      <c r="AD3355" s="626"/>
      <c r="AE3355" s="626"/>
      <c r="AF3355" s="626"/>
    </row>
    <row r="3356" spans="1:32" x14ac:dyDescent="0.25">
      <c r="A3356" s="626"/>
      <c r="B3356" s="626"/>
      <c r="F3356" s="626"/>
      <c r="H3356" s="626"/>
      <c r="I3356" s="626"/>
      <c r="J3356" s="626"/>
      <c r="K3356" s="627"/>
      <c r="L3356" s="677"/>
      <c r="M3356" s="626"/>
      <c r="N3356" s="626"/>
      <c r="O3356" s="626"/>
      <c r="P3356" s="626"/>
      <c r="Q3356" s="626"/>
      <c r="R3356" s="626"/>
      <c r="S3356" s="626"/>
      <c r="T3356" s="626"/>
      <c r="U3356" s="626"/>
      <c r="V3356" s="626"/>
      <c r="W3356" s="626"/>
      <c r="X3356" s="626"/>
      <c r="Y3356" s="626"/>
      <c r="Z3356" s="626"/>
      <c r="AA3356" s="626"/>
      <c r="AB3356" s="626"/>
      <c r="AC3356" s="626"/>
      <c r="AD3356" s="626"/>
      <c r="AE3356" s="626"/>
      <c r="AF3356" s="626"/>
    </row>
    <row r="3357" spans="1:32" x14ac:dyDescent="0.25">
      <c r="A3357" s="626"/>
      <c r="B3357" s="626"/>
      <c r="F3357" s="626"/>
      <c r="H3357" s="626"/>
      <c r="I3357" s="626"/>
      <c r="J3357" s="626"/>
      <c r="K3357" s="627"/>
      <c r="L3357" s="677"/>
      <c r="M3357" s="626"/>
      <c r="N3357" s="626"/>
      <c r="O3357" s="626"/>
      <c r="P3357" s="626"/>
      <c r="Q3357" s="626"/>
      <c r="R3357" s="626"/>
      <c r="S3357" s="626"/>
      <c r="T3357" s="626"/>
      <c r="U3357" s="626"/>
      <c r="V3357" s="626"/>
      <c r="W3357" s="626"/>
      <c r="X3357" s="626"/>
      <c r="Y3357" s="626"/>
      <c r="Z3357" s="626"/>
      <c r="AA3357" s="626"/>
      <c r="AB3357" s="626"/>
      <c r="AC3357" s="626"/>
      <c r="AD3357" s="626"/>
      <c r="AE3357" s="626"/>
      <c r="AF3357" s="626"/>
    </row>
    <row r="3358" spans="1:32" x14ac:dyDescent="0.25">
      <c r="A3358" s="626"/>
      <c r="B3358" s="626"/>
      <c r="F3358" s="626"/>
      <c r="H3358" s="626"/>
      <c r="I3358" s="626"/>
      <c r="J3358" s="626"/>
      <c r="K3358" s="627"/>
      <c r="L3358" s="677"/>
      <c r="M3358" s="626"/>
      <c r="N3358" s="626"/>
      <c r="O3358" s="626"/>
      <c r="P3358" s="626"/>
      <c r="Q3358" s="626"/>
      <c r="R3358" s="626"/>
      <c r="S3358" s="626"/>
      <c r="T3358" s="626"/>
      <c r="U3358" s="626"/>
      <c r="V3358" s="626"/>
      <c r="W3358" s="626"/>
      <c r="X3358" s="626"/>
      <c r="Y3358" s="626"/>
      <c r="Z3358" s="626"/>
      <c r="AA3358" s="626"/>
      <c r="AB3358" s="626"/>
      <c r="AC3358" s="626"/>
      <c r="AD3358" s="626"/>
      <c r="AE3358" s="626"/>
      <c r="AF3358" s="626"/>
    </row>
    <row r="3359" spans="1:32" x14ac:dyDescent="0.25">
      <c r="A3359" s="626"/>
      <c r="B3359" s="626"/>
      <c r="F3359" s="626"/>
      <c r="H3359" s="626"/>
      <c r="I3359" s="626"/>
      <c r="J3359" s="626"/>
      <c r="K3359" s="627"/>
      <c r="L3359" s="677"/>
      <c r="M3359" s="626"/>
      <c r="N3359" s="626"/>
      <c r="O3359" s="626"/>
      <c r="P3359" s="626"/>
      <c r="Q3359" s="626"/>
      <c r="R3359" s="626"/>
      <c r="S3359" s="626"/>
      <c r="T3359" s="626"/>
      <c r="U3359" s="626"/>
      <c r="V3359" s="626"/>
      <c r="W3359" s="626"/>
      <c r="X3359" s="626"/>
      <c r="Y3359" s="626"/>
      <c r="Z3359" s="626"/>
      <c r="AA3359" s="626"/>
      <c r="AB3359" s="626"/>
      <c r="AC3359" s="626"/>
      <c r="AD3359" s="626"/>
      <c r="AE3359" s="626"/>
      <c r="AF3359" s="626"/>
    </row>
    <row r="3360" spans="1:32" x14ac:dyDescent="0.25">
      <c r="A3360" s="626"/>
      <c r="B3360" s="626"/>
      <c r="F3360" s="626"/>
      <c r="H3360" s="626"/>
      <c r="I3360" s="626"/>
      <c r="J3360" s="626"/>
      <c r="K3360" s="627"/>
      <c r="L3360" s="677"/>
      <c r="M3360" s="626"/>
      <c r="N3360" s="626"/>
      <c r="O3360" s="626"/>
      <c r="P3360" s="626"/>
      <c r="Q3360" s="626"/>
      <c r="R3360" s="626"/>
      <c r="S3360" s="626"/>
      <c r="T3360" s="626"/>
      <c r="U3360" s="626"/>
      <c r="V3360" s="626"/>
      <c r="W3360" s="626"/>
      <c r="X3360" s="626"/>
      <c r="Y3360" s="626"/>
      <c r="Z3360" s="626"/>
      <c r="AA3360" s="626"/>
      <c r="AB3360" s="626"/>
      <c r="AC3360" s="626"/>
      <c r="AD3360" s="626"/>
      <c r="AE3360" s="626"/>
      <c r="AF3360" s="626"/>
    </row>
    <row r="3361" spans="1:32" x14ac:dyDescent="0.25">
      <c r="A3361" s="626"/>
      <c r="B3361" s="626"/>
      <c r="F3361" s="626"/>
      <c r="H3361" s="626"/>
      <c r="I3361" s="626"/>
      <c r="J3361" s="626"/>
      <c r="K3361" s="627"/>
      <c r="L3361" s="677"/>
      <c r="M3361" s="626"/>
      <c r="N3361" s="626"/>
      <c r="O3361" s="626"/>
      <c r="P3361" s="626"/>
      <c r="Q3361" s="626"/>
      <c r="R3361" s="626"/>
      <c r="S3361" s="626"/>
      <c r="T3361" s="626"/>
      <c r="U3361" s="626"/>
      <c r="V3361" s="626"/>
      <c r="W3361" s="626"/>
      <c r="X3361" s="626"/>
      <c r="Y3361" s="626"/>
      <c r="Z3361" s="626"/>
      <c r="AA3361" s="626"/>
      <c r="AB3361" s="626"/>
      <c r="AC3361" s="626"/>
      <c r="AD3361" s="626"/>
      <c r="AE3361" s="626"/>
      <c r="AF3361" s="626"/>
    </row>
    <row r="3362" spans="1:32" x14ac:dyDescent="0.25">
      <c r="A3362" s="626"/>
      <c r="B3362" s="626"/>
      <c r="F3362" s="626"/>
      <c r="H3362" s="626"/>
      <c r="I3362" s="626"/>
      <c r="J3362" s="626"/>
      <c r="K3362" s="627"/>
      <c r="L3362" s="677"/>
      <c r="M3362" s="626"/>
      <c r="N3362" s="626"/>
      <c r="O3362" s="626"/>
      <c r="P3362" s="626"/>
      <c r="Q3362" s="626"/>
      <c r="R3362" s="626"/>
      <c r="S3362" s="626"/>
      <c r="T3362" s="626"/>
      <c r="U3362" s="626"/>
      <c r="V3362" s="626"/>
      <c r="W3362" s="626"/>
      <c r="X3362" s="626"/>
      <c r="Y3362" s="626"/>
      <c r="Z3362" s="626"/>
      <c r="AA3362" s="626"/>
      <c r="AB3362" s="626"/>
      <c r="AC3362" s="626"/>
      <c r="AD3362" s="626"/>
      <c r="AE3362" s="626"/>
      <c r="AF3362" s="626"/>
    </row>
    <row r="3363" spans="1:32" x14ac:dyDescent="0.25">
      <c r="A3363" s="626"/>
      <c r="B3363" s="626"/>
      <c r="F3363" s="626"/>
      <c r="H3363" s="626"/>
      <c r="I3363" s="626"/>
      <c r="J3363" s="626"/>
      <c r="K3363" s="627"/>
      <c r="L3363" s="677"/>
      <c r="M3363" s="626"/>
      <c r="N3363" s="626"/>
      <c r="O3363" s="626"/>
      <c r="P3363" s="626"/>
      <c r="Q3363" s="626"/>
      <c r="R3363" s="626"/>
      <c r="S3363" s="626"/>
      <c r="T3363" s="626"/>
      <c r="U3363" s="626"/>
      <c r="V3363" s="626"/>
      <c r="W3363" s="626"/>
      <c r="X3363" s="626"/>
      <c r="Y3363" s="626"/>
      <c r="Z3363" s="626"/>
      <c r="AA3363" s="626"/>
      <c r="AB3363" s="626"/>
      <c r="AC3363" s="626"/>
      <c r="AD3363" s="626"/>
      <c r="AE3363" s="626"/>
      <c r="AF3363" s="626"/>
    </row>
    <row r="3364" spans="1:32" x14ac:dyDescent="0.25">
      <c r="A3364" s="626"/>
      <c r="B3364" s="626"/>
      <c r="F3364" s="626"/>
      <c r="H3364" s="626"/>
      <c r="I3364" s="626"/>
      <c r="J3364" s="626"/>
      <c r="K3364" s="627"/>
      <c r="L3364" s="677"/>
      <c r="M3364" s="626"/>
      <c r="N3364" s="626"/>
      <c r="O3364" s="626"/>
      <c r="P3364" s="626"/>
      <c r="Q3364" s="626"/>
      <c r="R3364" s="626"/>
      <c r="S3364" s="626"/>
      <c r="T3364" s="626"/>
      <c r="U3364" s="626"/>
      <c r="V3364" s="626"/>
      <c r="W3364" s="626"/>
      <c r="X3364" s="626"/>
      <c r="Y3364" s="626"/>
      <c r="Z3364" s="626"/>
      <c r="AA3364" s="626"/>
      <c r="AB3364" s="626"/>
      <c r="AC3364" s="626"/>
      <c r="AD3364" s="626"/>
      <c r="AE3364" s="626"/>
      <c r="AF3364" s="626"/>
    </row>
    <row r="3365" spans="1:32" x14ac:dyDescent="0.25">
      <c r="A3365" s="626"/>
      <c r="B3365" s="626"/>
      <c r="F3365" s="626"/>
      <c r="H3365" s="626"/>
      <c r="I3365" s="626"/>
      <c r="J3365" s="626"/>
      <c r="K3365" s="627"/>
      <c r="L3365" s="677"/>
      <c r="M3365" s="626"/>
      <c r="N3365" s="626"/>
      <c r="O3365" s="626"/>
      <c r="P3365" s="626"/>
      <c r="Q3365" s="626"/>
      <c r="R3365" s="626"/>
      <c r="S3365" s="626"/>
      <c r="T3365" s="626"/>
      <c r="U3365" s="626"/>
      <c r="V3365" s="626"/>
      <c r="W3365" s="626"/>
      <c r="X3365" s="626"/>
      <c r="Y3365" s="626"/>
      <c r="Z3365" s="626"/>
      <c r="AA3365" s="626"/>
      <c r="AB3365" s="626"/>
      <c r="AC3365" s="626"/>
      <c r="AD3365" s="626"/>
      <c r="AE3365" s="626"/>
      <c r="AF3365" s="626"/>
    </row>
    <row r="3366" spans="1:32" x14ac:dyDescent="0.25">
      <c r="A3366" s="626"/>
      <c r="B3366" s="626"/>
      <c r="F3366" s="626"/>
      <c r="H3366" s="626"/>
      <c r="I3366" s="626"/>
      <c r="J3366" s="626"/>
      <c r="K3366" s="627"/>
      <c r="L3366" s="677"/>
      <c r="M3366" s="626"/>
      <c r="N3366" s="626"/>
      <c r="O3366" s="626"/>
      <c r="P3366" s="626"/>
      <c r="Q3366" s="626"/>
      <c r="R3366" s="626"/>
      <c r="S3366" s="626"/>
      <c r="T3366" s="626"/>
      <c r="U3366" s="626"/>
      <c r="V3366" s="626"/>
      <c r="W3366" s="626"/>
      <c r="X3366" s="626"/>
      <c r="Y3366" s="626"/>
      <c r="Z3366" s="626"/>
      <c r="AA3366" s="626"/>
      <c r="AB3366" s="626"/>
      <c r="AC3366" s="626"/>
      <c r="AD3366" s="626"/>
      <c r="AE3366" s="626"/>
      <c r="AF3366" s="626"/>
    </row>
    <row r="3367" spans="1:32" x14ac:dyDescent="0.25">
      <c r="A3367" s="626"/>
      <c r="B3367" s="626"/>
      <c r="F3367" s="626"/>
      <c r="H3367" s="626"/>
      <c r="I3367" s="626"/>
      <c r="J3367" s="626"/>
      <c r="K3367" s="627"/>
      <c r="L3367" s="677"/>
      <c r="M3367" s="626"/>
      <c r="N3367" s="626"/>
      <c r="O3367" s="626"/>
      <c r="P3367" s="626"/>
      <c r="Q3367" s="626"/>
      <c r="R3367" s="626"/>
      <c r="S3367" s="626"/>
      <c r="T3367" s="626"/>
      <c r="U3367" s="626"/>
      <c r="V3367" s="626"/>
      <c r="W3367" s="626"/>
      <c r="X3367" s="626"/>
      <c r="Y3367" s="626"/>
      <c r="Z3367" s="626"/>
      <c r="AA3367" s="626"/>
      <c r="AB3367" s="626"/>
      <c r="AC3367" s="626"/>
      <c r="AD3367" s="626"/>
      <c r="AE3367" s="626"/>
      <c r="AF3367" s="626"/>
    </row>
    <row r="3368" spans="1:32" x14ac:dyDescent="0.25">
      <c r="A3368" s="626"/>
      <c r="B3368" s="626"/>
      <c r="F3368" s="626"/>
      <c r="H3368" s="626"/>
      <c r="I3368" s="626"/>
      <c r="J3368" s="626"/>
      <c r="K3368" s="627"/>
      <c r="L3368" s="677"/>
      <c r="M3368" s="626"/>
      <c r="N3368" s="626"/>
      <c r="O3368" s="626"/>
      <c r="P3368" s="626"/>
      <c r="Q3368" s="626"/>
      <c r="R3368" s="626"/>
      <c r="S3368" s="626"/>
      <c r="T3368" s="626"/>
      <c r="U3368" s="626"/>
      <c r="V3368" s="626"/>
      <c r="W3368" s="626"/>
      <c r="X3368" s="626"/>
      <c r="Y3368" s="626"/>
      <c r="Z3368" s="626"/>
      <c r="AA3368" s="626"/>
      <c r="AB3368" s="626"/>
      <c r="AC3368" s="626"/>
      <c r="AD3368" s="626"/>
      <c r="AE3368" s="626"/>
      <c r="AF3368" s="626"/>
    </row>
    <row r="3369" spans="1:32" x14ac:dyDescent="0.25">
      <c r="A3369" s="626"/>
      <c r="B3369" s="626"/>
      <c r="F3369" s="626"/>
      <c r="H3369" s="626"/>
      <c r="I3369" s="626"/>
      <c r="J3369" s="626"/>
      <c r="K3369" s="627"/>
      <c r="L3369" s="677"/>
      <c r="M3369" s="626"/>
      <c r="N3369" s="626"/>
      <c r="O3369" s="626"/>
      <c r="P3369" s="626"/>
      <c r="Q3369" s="626"/>
      <c r="R3369" s="626"/>
      <c r="S3369" s="626"/>
      <c r="T3369" s="626"/>
      <c r="U3369" s="626"/>
      <c r="V3369" s="626"/>
      <c r="W3369" s="626"/>
      <c r="X3369" s="626"/>
      <c r="Y3369" s="626"/>
      <c r="Z3369" s="626"/>
      <c r="AA3369" s="626"/>
      <c r="AB3369" s="626"/>
      <c r="AC3369" s="626"/>
      <c r="AD3369" s="626"/>
      <c r="AE3369" s="626"/>
      <c r="AF3369" s="626"/>
    </row>
    <row r="3370" spans="1:32" x14ac:dyDescent="0.25">
      <c r="A3370" s="626"/>
      <c r="B3370" s="626"/>
      <c r="F3370" s="626"/>
      <c r="H3370" s="626"/>
      <c r="I3370" s="626"/>
      <c r="J3370" s="626"/>
      <c r="K3370" s="627"/>
      <c r="L3370" s="677"/>
      <c r="M3370" s="626"/>
      <c r="N3370" s="626"/>
      <c r="O3370" s="626"/>
      <c r="P3370" s="626"/>
      <c r="Q3370" s="626"/>
      <c r="R3370" s="626"/>
      <c r="S3370" s="626"/>
      <c r="T3370" s="626"/>
      <c r="U3370" s="626"/>
      <c r="V3370" s="626"/>
      <c r="W3370" s="626"/>
      <c r="X3370" s="626"/>
      <c r="Y3370" s="626"/>
      <c r="Z3370" s="626"/>
      <c r="AA3370" s="626"/>
      <c r="AB3370" s="626"/>
      <c r="AC3370" s="626"/>
      <c r="AD3370" s="626"/>
      <c r="AE3370" s="626"/>
      <c r="AF3370" s="626"/>
    </row>
    <row r="3371" spans="1:32" x14ac:dyDescent="0.25">
      <c r="A3371" s="626"/>
      <c r="B3371" s="626"/>
      <c r="F3371" s="626"/>
      <c r="H3371" s="626"/>
      <c r="I3371" s="626"/>
      <c r="J3371" s="626"/>
      <c r="K3371" s="627"/>
      <c r="L3371" s="677"/>
      <c r="M3371" s="626"/>
      <c r="N3371" s="626"/>
      <c r="O3371" s="626"/>
      <c r="P3371" s="626"/>
      <c r="Q3371" s="626"/>
      <c r="R3371" s="626"/>
      <c r="S3371" s="626"/>
      <c r="T3371" s="626"/>
      <c r="U3371" s="626"/>
      <c r="V3371" s="626"/>
      <c r="W3371" s="626"/>
      <c r="X3371" s="626"/>
      <c r="Y3371" s="626"/>
      <c r="Z3371" s="626"/>
      <c r="AA3371" s="626"/>
      <c r="AB3371" s="626"/>
      <c r="AC3371" s="626"/>
      <c r="AD3371" s="626"/>
      <c r="AE3371" s="626"/>
      <c r="AF3371" s="626"/>
    </row>
    <row r="3372" spans="1:32" x14ac:dyDescent="0.25">
      <c r="A3372" s="626"/>
      <c r="B3372" s="626"/>
      <c r="F3372" s="626"/>
      <c r="H3372" s="626"/>
      <c r="I3372" s="626"/>
      <c r="J3372" s="626"/>
      <c r="K3372" s="627"/>
      <c r="L3372" s="677"/>
      <c r="M3372" s="626"/>
      <c r="N3372" s="626"/>
      <c r="O3372" s="626"/>
      <c r="P3372" s="626"/>
      <c r="Q3372" s="626"/>
      <c r="R3372" s="626"/>
      <c r="S3372" s="626"/>
      <c r="T3372" s="626"/>
      <c r="U3372" s="626"/>
      <c r="V3372" s="626"/>
      <c r="W3372" s="626"/>
      <c r="X3372" s="626"/>
      <c r="Y3372" s="626"/>
      <c r="Z3372" s="626"/>
      <c r="AA3372" s="626"/>
      <c r="AB3372" s="626"/>
      <c r="AC3372" s="626"/>
      <c r="AD3372" s="626"/>
      <c r="AE3372" s="626"/>
      <c r="AF3372" s="626"/>
    </row>
    <row r="3373" spans="1:32" x14ac:dyDescent="0.25">
      <c r="A3373" s="626"/>
      <c r="B3373" s="626"/>
      <c r="F3373" s="626"/>
      <c r="H3373" s="626"/>
      <c r="I3373" s="626"/>
      <c r="J3373" s="626"/>
      <c r="K3373" s="627"/>
      <c r="L3373" s="677"/>
      <c r="M3373" s="626"/>
      <c r="N3373" s="626"/>
      <c r="O3373" s="626"/>
      <c r="P3373" s="626"/>
      <c r="Q3373" s="626"/>
      <c r="R3373" s="626"/>
      <c r="S3373" s="626"/>
      <c r="T3373" s="626"/>
      <c r="U3373" s="626"/>
      <c r="V3373" s="626"/>
      <c r="W3373" s="626"/>
      <c r="X3373" s="626"/>
      <c r="Y3373" s="626"/>
      <c r="Z3373" s="626"/>
      <c r="AA3373" s="626"/>
      <c r="AB3373" s="626"/>
      <c r="AC3373" s="626"/>
      <c r="AD3373" s="626"/>
      <c r="AE3373" s="626"/>
      <c r="AF3373" s="626"/>
    </row>
    <row r="3374" spans="1:32" x14ac:dyDescent="0.25">
      <c r="A3374" s="626"/>
      <c r="B3374" s="626"/>
      <c r="F3374" s="626"/>
      <c r="H3374" s="626"/>
      <c r="I3374" s="626"/>
      <c r="J3374" s="626"/>
      <c r="K3374" s="627"/>
      <c r="L3374" s="677"/>
      <c r="M3374" s="626"/>
      <c r="N3374" s="626"/>
      <c r="O3374" s="626"/>
      <c r="P3374" s="626"/>
      <c r="Q3374" s="626"/>
      <c r="R3374" s="626"/>
      <c r="S3374" s="626"/>
      <c r="T3374" s="626"/>
      <c r="U3374" s="626"/>
      <c r="V3374" s="626"/>
      <c r="W3374" s="626"/>
      <c r="X3374" s="626"/>
      <c r="Y3374" s="626"/>
      <c r="Z3374" s="626"/>
      <c r="AA3374" s="626"/>
      <c r="AB3374" s="626"/>
      <c r="AC3374" s="626"/>
      <c r="AD3374" s="626"/>
      <c r="AE3374" s="626"/>
      <c r="AF3374" s="626"/>
    </row>
    <row r="3375" spans="1:32" x14ac:dyDescent="0.25">
      <c r="A3375" s="626"/>
      <c r="B3375" s="626"/>
      <c r="F3375" s="626"/>
      <c r="H3375" s="626"/>
      <c r="I3375" s="626"/>
      <c r="J3375" s="626"/>
      <c r="K3375" s="627"/>
      <c r="L3375" s="677"/>
      <c r="M3375" s="626"/>
      <c r="N3375" s="626"/>
      <c r="O3375" s="626"/>
      <c r="P3375" s="626"/>
      <c r="Q3375" s="626"/>
      <c r="R3375" s="626"/>
      <c r="S3375" s="626"/>
      <c r="T3375" s="626"/>
      <c r="U3375" s="626"/>
      <c r="V3375" s="626"/>
      <c r="W3375" s="626"/>
      <c r="X3375" s="626"/>
      <c r="Y3375" s="626"/>
      <c r="Z3375" s="626"/>
      <c r="AA3375" s="626"/>
      <c r="AB3375" s="626"/>
      <c r="AC3375" s="626"/>
      <c r="AD3375" s="626"/>
      <c r="AE3375" s="626"/>
      <c r="AF3375" s="626"/>
    </row>
    <row r="3376" spans="1:32" x14ac:dyDescent="0.25">
      <c r="A3376" s="626"/>
      <c r="B3376" s="626"/>
      <c r="F3376" s="626"/>
      <c r="H3376" s="626"/>
      <c r="I3376" s="626"/>
      <c r="J3376" s="626"/>
      <c r="K3376" s="627"/>
      <c r="L3376" s="677"/>
      <c r="M3376" s="626"/>
      <c r="N3376" s="626"/>
      <c r="O3376" s="626"/>
      <c r="P3376" s="626"/>
      <c r="Q3376" s="626"/>
      <c r="R3376" s="626"/>
      <c r="S3376" s="626"/>
      <c r="T3376" s="626"/>
      <c r="U3376" s="626"/>
      <c r="V3376" s="626"/>
      <c r="W3376" s="626"/>
      <c r="X3376" s="626"/>
      <c r="Y3376" s="626"/>
      <c r="Z3376" s="626"/>
      <c r="AA3376" s="626"/>
      <c r="AB3376" s="626"/>
      <c r="AC3376" s="626"/>
      <c r="AD3376" s="626"/>
      <c r="AE3376" s="626"/>
      <c r="AF3376" s="626"/>
    </row>
    <row r="3377" spans="1:32" x14ac:dyDescent="0.25">
      <c r="A3377" s="626"/>
      <c r="B3377" s="626"/>
      <c r="F3377" s="626"/>
      <c r="H3377" s="626"/>
      <c r="I3377" s="626"/>
      <c r="J3377" s="626"/>
      <c r="K3377" s="627"/>
      <c r="L3377" s="677"/>
      <c r="M3377" s="626"/>
      <c r="N3377" s="626"/>
      <c r="O3377" s="626"/>
      <c r="P3377" s="626"/>
      <c r="Q3377" s="626"/>
      <c r="R3377" s="626"/>
      <c r="S3377" s="626"/>
      <c r="T3377" s="626"/>
      <c r="U3377" s="626"/>
      <c r="V3377" s="626"/>
      <c r="W3377" s="626"/>
      <c r="X3377" s="626"/>
      <c r="Y3377" s="626"/>
      <c r="Z3377" s="626"/>
      <c r="AA3377" s="626"/>
      <c r="AB3377" s="626"/>
      <c r="AC3377" s="626"/>
      <c r="AD3377" s="626"/>
      <c r="AE3377" s="626"/>
      <c r="AF3377" s="626"/>
    </row>
    <row r="3378" spans="1:32" x14ac:dyDescent="0.25">
      <c r="A3378" s="626"/>
      <c r="B3378" s="626"/>
      <c r="F3378" s="626"/>
      <c r="H3378" s="626"/>
      <c r="I3378" s="626"/>
      <c r="J3378" s="626"/>
      <c r="K3378" s="627"/>
      <c r="L3378" s="677"/>
      <c r="M3378" s="626"/>
      <c r="N3378" s="626"/>
      <c r="O3378" s="626"/>
      <c r="P3378" s="626"/>
      <c r="Q3378" s="626"/>
      <c r="R3378" s="626"/>
      <c r="S3378" s="626"/>
      <c r="T3378" s="626"/>
      <c r="U3378" s="626"/>
      <c r="V3378" s="626"/>
      <c r="W3378" s="626"/>
      <c r="X3378" s="626"/>
      <c r="Y3378" s="626"/>
      <c r="Z3378" s="626"/>
      <c r="AA3378" s="626"/>
      <c r="AB3378" s="626"/>
      <c r="AC3378" s="626"/>
      <c r="AD3378" s="626"/>
      <c r="AE3378" s="626"/>
      <c r="AF3378" s="626"/>
    </row>
    <row r="3379" spans="1:32" x14ac:dyDescent="0.25">
      <c r="A3379" s="626"/>
      <c r="B3379" s="626"/>
      <c r="F3379" s="626"/>
      <c r="H3379" s="626"/>
      <c r="I3379" s="626"/>
      <c r="J3379" s="626"/>
      <c r="K3379" s="627"/>
      <c r="L3379" s="677"/>
      <c r="M3379" s="626"/>
      <c r="N3379" s="626"/>
      <c r="O3379" s="626"/>
      <c r="P3379" s="626"/>
      <c r="Q3379" s="626"/>
      <c r="R3379" s="626"/>
      <c r="S3379" s="626"/>
      <c r="T3379" s="626"/>
      <c r="U3379" s="626"/>
      <c r="V3379" s="626"/>
      <c r="W3379" s="626"/>
      <c r="X3379" s="626"/>
      <c r="Y3379" s="626"/>
      <c r="Z3379" s="626"/>
      <c r="AA3379" s="626"/>
      <c r="AB3379" s="626"/>
      <c r="AC3379" s="626"/>
      <c r="AD3379" s="626"/>
      <c r="AE3379" s="626"/>
      <c r="AF3379" s="626"/>
    </row>
    <row r="3380" spans="1:32" x14ac:dyDescent="0.25">
      <c r="A3380" s="626"/>
      <c r="B3380" s="626"/>
      <c r="F3380" s="626"/>
      <c r="H3380" s="626"/>
      <c r="I3380" s="626"/>
      <c r="J3380" s="626"/>
      <c r="K3380" s="627"/>
      <c r="L3380" s="677"/>
      <c r="M3380" s="626"/>
      <c r="N3380" s="626"/>
      <c r="O3380" s="626"/>
      <c r="P3380" s="626"/>
      <c r="Q3380" s="626"/>
      <c r="R3380" s="626"/>
      <c r="S3380" s="626"/>
      <c r="T3380" s="626"/>
      <c r="U3380" s="626"/>
      <c r="V3380" s="626"/>
      <c r="W3380" s="626"/>
      <c r="X3380" s="626"/>
      <c r="Y3380" s="626"/>
      <c r="Z3380" s="626"/>
      <c r="AA3380" s="626"/>
      <c r="AB3380" s="626"/>
      <c r="AC3380" s="626"/>
      <c r="AD3380" s="626"/>
      <c r="AE3380" s="626"/>
      <c r="AF3380" s="626"/>
    </row>
    <row r="3381" spans="1:32" x14ac:dyDescent="0.25">
      <c r="A3381" s="626"/>
      <c r="B3381" s="626"/>
      <c r="F3381" s="626"/>
      <c r="H3381" s="626"/>
      <c r="I3381" s="626"/>
      <c r="J3381" s="626"/>
      <c r="K3381" s="627"/>
      <c r="L3381" s="677"/>
      <c r="M3381" s="626"/>
      <c r="N3381" s="626"/>
      <c r="O3381" s="626"/>
      <c r="P3381" s="626"/>
      <c r="Q3381" s="626"/>
      <c r="R3381" s="626"/>
      <c r="S3381" s="626"/>
      <c r="T3381" s="626"/>
      <c r="U3381" s="626"/>
      <c r="V3381" s="626"/>
      <c r="W3381" s="626"/>
      <c r="X3381" s="626"/>
      <c r="Y3381" s="626"/>
      <c r="Z3381" s="626"/>
      <c r="AA3381" s="626"/>
      <c r="AB3381" s="626"/>
      <c r="AC3381" s="626"/>
      <c r="AD3381" s="626"/>
      <c r="AE3381" s="626"/>
      <c r="AF3381" s="626"/>
    </row>
    <row r="3382" spans="1:32" x14ac:dyDescent="0.25">
      <c r="A3382" s="626"/>
      <c r="B3382" s="626"/>
      <c r="F3382" s="626"/>
      <c r="H3382" s="626"/>
      <c r="I3382" s="626"/>
      <c r="J3382" s="626"/>
      <c r="K3382" s="627"/>
      <c r="L3382" s="677"/>
      <c r="M3382" s="626"/>
      <c r="N3382" s="626"/>
      <c r="O3382" s="626"/>
      <c r="P3382" s="626"/>
      <c r="Q3382" s="626"/>
      <c r="R3382" s="626"/>
      <c r="S3382" s="626"/>
      <c r="T3382" s="626"/>
      <c r="U3382" s="626"/>
      <c r="V3382" s="626"/>
      <c r="W3382" s="626"/>
      <c r="X3382" s="626"/>
      <c r="Y3382" s="626"/>
      <c r="Z3382" s="626"/>
      <c r="AA3382" s="626"/>
      <c r="AB3382" s="626"/>
      <c r="AC3382" s="626"/>
      <c r="AD3382" s="626"/>
      <c r="AE3382" s="626"/>
      <c r="AF3382" s="626"/>
    </row>
    <row r="3383" spans="1:32" x14ac:dyDescent="0.25">
      <c r="A3383" s="626"/>
      <c r="B3383" s="626"/>
      <c r="F3383" s="626"/>
      <c r="H3383" s="626"/>
      <c r="I3383" s="626"/>
      <c r="J3383" s="626"/>
      <c r="K3383" s="627"/>
      <c r="L3383" s="677"/>
      <c r="M3383" s="626"/>
      <c r="N3383" s="626"/>
      <c r="O3383" s="626"/>
      <c r="P3383" s="626"/>
      <c r="Q3383" s="626"/>
      <c r="R3383" s="626"/>
      <c r="S3383" s="626"/>
      <c r="T3383" s="626"/>
      <c r="U3383" s="626"/>
      <c r="V3383" s="626"/>
      <c r="W3383" s="626"/>
      <c r="X3383" s="626"/>
      <c r="Y3383" s="626"/>
      <c r="Z3383" s="626"/>
      <c r="AA3383" s="626"/>
      <c r="AB3383" s="626"/>
      <c r="AC3383" s="626"/>
      <c r="AD3383" s="626"/>
      <c r="AE3383" s="626"/>
      <c r="AF3383" s="626"/>
    </row>
    <row r="3384" spans="1:32" x14ac:dyDescent="0.25">
      <c r="A3384" s="626"/>
      <c r="B3384" s="626"/>
      <c r="F3384" s="626"/>
      <c r="H3384" s="626"/>
      <c r="I3384" s="626"/>
      <c r="J3384" s="626"/>
      <c r="K3384" s="627"/>
      <c r="L3384" s="677"/>
      <c r="M3384" s="626"/>
      <c r="N3384" s="626"/>
      <c r="O3384" s="626"/>
      <c r="P3384" s="626"/>
      <c r="Q3384" s="626"/>
      <c r="R3384" s="626"/>
      <c r="S3384" s="626"/>
      <c r="T3384" s="626"/>
      <c r="U3384" s="626"/>
      <c r="V3384" s="626"/>
      <c r="W3384" s="626"/>
      <c r="X3384" s="626"/>
      <c r="Y3384" s="626"/>
      <c r="Z3384" s="626"/>
      <c r="AA3384" s="626"/>
      <c r="AB3384" s="626"/>
      <c r="AC3384" s="626"/>
      <c r="AD3384" s="626"/>
      <c r="AE3384" s="626"/>
      <c r="AF3384" s="626"/>
    </row>
    <row r="3385" spans="1:32" x14ac:dyDescent="0.25">
      <c r="A3385" s="626"/>
      <c r="B3385" s="626"/>
      <c r="F3385" s="626"/>
      <c r="H3385" s="626"/>
      <c r="I3385" s="626"/>
      <c r="J3385" s="626"/>
      <c r="K3385" s="627"/>
      <c r="L3385" s="677"/>
      <c r="M3385" s="626"/>
      <c r="N3385" s="626"/>
      <c r="O3385" s="626"/>
      <c r="P3385" s="626"/>
      <c r="Q3385" s="626"/>
      <c r="R3385" s="626"/>
      <c r="S3385" s="626"/>
      <c r="T3385" s="626"/>
      <c r="U3385" s="626"/>
      <c r="V3385" s="626"/>
      <c r="W3385" s="626"/>
      <c r="X3385" s="626"/>
      <c r="Y3385" s="626"/>
      <c r="Z3385" s="626"/>
      <c r="AA3385" s="626"/>
      <c r="AB3385" s="626"/>
      <c r="AC3385" s="626"/>
      <c r="AD3385" s="626"/>
      <c r="AE3385" s="626"/>
      <c r="AF3385" s="626"/>
    </row>
    <row r="3386" spans="1:32" x14ac:dyDescent="0.25">
      <c r="A3386" s="626"/>
      <c r="B3386" s="626"/>
      <c r="F3386" s="626"/>
      <c r="H3386" s="626"/>
      <c r="I3386" s="626"/>
      <c r="J3386" s="626"/>
      <c r="K3386" s="627"/>
      <c r="L3386" s="677"/>
      <c r="M3386" s="626"/>
      <c r="N3386" s="626"/>
      <c r="O3386" s="626"/>
      <c r="P3386" s="626"/>
      <c r="Q3386" s="626"/>
      <c r="R3386" s="626"/>
      <c r="S3386" s="626"/>
      <c r="T3386" s="626"/>
      <c r="U3386" s="626"/>
      <c r="V3386" s="626"/>
      <c r="W3386" s="626"/>
      <c r="X3386" s="626"/>
      <c r="Y3386" s="626"/>
      <c r="Z3386" s="626"/>
      <c r="AA3386" s="626"/>
      <c r="AB3386" s="626"/>
      <c r="AC3386" s="626"/>
      <c r="AD3386" s="626"/>
      <c r="AE3386" s="626"/>
      <c r="AF3386" s="626"/>
    </row>
    <row r="3387" spans="1:32" x14ac:dyDescent="0.25">
      <c r="A3387" s="626"/>
      <c r="B3387" s="626"/>
      <c r="F3387" s="626"/>
      <c r="H3387" s="626"/>
      <c r="I3387" s="626"/>
      <c r="J3387" s="626"/>
      <c r="K3387" s="627"/>
      <c r="L3387" s="677"/>
      <c r="M3387" s="626"/>
      <c r="N3387" s="626"/>
      <c r="O3387" s="626"/>
      <c r="P3387" s="626"/>
      <c r="Q3387" s="626"/>
      <c r="R3387" s="626"/>
      <c r="S3387" s="626"/>
      <c r="T3387" s="626"/>
      <c r="U3387" s="626"/>
      <c r="V3387" s="626"/>
      <c r="W3387" s="626"/>
      <c r="X3387" s="626"/>
      <c r="Y3387" s="626"/>
      <c r="Z3387" s="626"/>
      <c r="AA3387" s="626"/>
      <c r="AB3387" s="626"/>
      <c r="AC3387" s="626"/>
      <c r="AD3387" s="626"/>
      <c r="AE3387" s="626"/>
      <c r="AF3387" s="626"/>
    </row>
    <row r="3388" spans="1:32" x14ac:dyDescent="0.25">
      <c r="A3388" s="626"/>
      <c r="B3388" s="626"/>
      <c r="F3388" s="626"/>
      <c r="H3388" s="626"/>
      <c r="I3388" s="626"/>
      <c r="J3388" s="626"/>
      <c r="K3388" s="627"/>
      <c r="L3388" s="677"/>
      <c r="M3388" s="626"/>
      <c r="N3388" s="626"/>
      <c r="O3388" s="626"/>
      <c r="P3388" s="626"/>
      <c r="Q3388" s="626"/>
      <c r="R3388" s="626"/>
      <c r="S3388" s="626"/>
      <c r="T3388" s="626"/>
      <c r="U3388" s="626"/>
      <c r="V3388" s="626"/>
      <c r="W3388" s="626"/>
      <c r="X3388" s="626"/>
      <c r="Y3388" s="626"/>
      <c r="Z3388" s="626"/>
      <c r="AA3388" s="626"/>
      <c r="AB3388" s="626"/>
      <c r="AC3388" s="626"/>
      <c r="AD3388" s="626"/>
      <c r="AE3388" s="626"/>
      <c r="AF3388" s="626"/>
    </row>
    <row r="3389" spans="1:32" x14ac:dyDescent="0.25">
      <c r="A3389" s="626"/>
      <c r="B3389" s="626"/>
      <c r="F3389" s="626"/>
      <c r="H3389" s="626"/>
      <c r="I3389" s="626"/>
      <c r="J3389" s="626"/>
      <c r="K3389" s="627"/>
      <c r="L3389" s="677"/>
      <c r="M3389" s="626"/>
      <c r="N3389" s="626"/>
      <c r="O3389" s="626"/>
      <c r="P3389" s="626"/>
      <c r="Q3389" s="626"/>
      <c r="R3389" s="626"/>
      <c r="S3389" s="626"/>
      <c r="T3389" s="626"/>
      <c r="U3389" s="626"/>
      <c r="V3389" s="626"/>
      <c r="W3389" s="626"/>
      <c r="X3389" s="626"/>
      <c r="Y3389" s="626"/>
      <c r="Z3389" s="626"/>
      <c r="AA3389" s="626"/>
      <c r="AB3389" s="626"/>
      <c r="AC3389" s="626"/>
      <c r="AD3389" s="626"/>
      <c r="AE3389" s="626"/>
      <c r="AF3389" s="626"/>
    </row>
    <row r="3390" spans="1:32" x14ac:dyDescent="0.25">
      <c r="A3390" s="626"/>
      <c r="B3390" s="626"/>
      <c r="F3390" s="626"/>
      <c r="H3390" s="626"/>
      <c r="I3390" s="626"/>
      <c r="J3390" s="626"/>
      <c r="K3390" s="627"/>
      <c r="L3390" s="677"/>
      <c r="M3390" s="626"/>
      <c r="N3390" s="626"/>
      <c r="O3390" s="626"/>
      <c r="P3390" s="626"/>
      <c r="Q3390" s="626"/>
      <c r="R3390" s="626"/>
      <c r="S3390" s="626"/>
      <c r="T3390" s="626"/>
      <c r="U3390" s="626"/>
      <c r="V3390" s="626"/>
      <c r="W3390" s="626"/>
      <c r="X3390" s="626"/>
      <c r="Y3390" s="626"/>
      <c r="Z3390" s="626"/>
      <c r="AA3390" s="626"/>
      <c r="AB3390" s="626"/>
      <c r="AC3390" s="626"/>
      <c r="AD3390" s="626"/>
      <c r="AE3390" s="626"/>
      <c r="AF3390" s="626"/>
    </row>
    <row r="3391" spans="1:32" x14ac:dyDescent="0.25">
      <c r="A3391" s="626"/>
      <c r="B3391" s="626"/>
      <c r="F3391" s="626"/>
      <c r="H3391" s="626"/>
      <c r="I3391" s="626"/>
      <c r="J3391" s="626"/>
      <c r="K3391" s="627"/>
      <c r="L3391" s="677"/>
      <c r="M3391" s="626"/>
      <c r="N3391" s="626"/>
      <c r="O3391" s="626"/>
      <c r="P3391" s="626"/>
      <c r="Q3391" s="626"/>
      <c r="R3391" s="626"/>
      <c r="S3391" s="626"/>
      <c r="T3391" s="626"/>
      <c r="U3391" s="626"/>
      <c r="V3391" s="626"/>
      <c r="W3391" s="626"/>
      <c r="X3391" s="626"/>
      <c r="Y3391" s="626"/>
      <c r="Z3391" s="626"/>
      <c r="AA3391" s="626"/>
      <c r="AB3391" s="626"/>
      <c r="AC3391" s="626"/>
      <c r="AD3391" s="626"/>
      <c r="AE3391" s="626"/>
      <c r="AF3391" s="626"/>
    </row>
    <row r="3392" spans="1:32" x14ac:dyDescent="0.25">
      <c r="A3392" s="626"/>
      <c r="B3392" s="626"/>
      <c r="F3392" s="626"/>
      <c r="H3392" s="626"/>
      <c r="I3392" s="626"/>
      <c r="J3392" s="626"/>
      <c r="K3392" s="627"/>
      <c r="L3392" s="677"/>
      <c r="M3392" s="626"/>
      <c r="N3392" s="626"/>
      <c r="O3392" s="626"/>
      <c r="P3392" s="626"/>
      <c r="Q3392" s="626"/>
      <c r="R3392" s="626"/>
      <c r="S3392" s="626"/>
      <c r="T3392" s="626"/>
      <c r="U3392" s="626"/>
      <c r="V3392" s="626"/>
      <c r="W3392" s="626"/>
      <c r="X3392" s="626"/>
      <c r="Y3392" s="626"/>
      <c r="Z3392" s="626"/>
      <c r="AA3392" s="626"/>
      <c r="AB3392" s="626"/>
      <c r="AC3392" s="626"/>
      <c r="AD3392" s="626"/>
      <c r="AE3392" s="626"/>
      <c r="AF3392" s="626"/>
    </row>
    <row r="3393" spans="1:32" x14ac:dyDescent="0.25">
      <c r="A3393" s="626"/>
      <c r="B3393" s="626"/>
      <c r="F3393" s="626"/>
      <c r="H3393" s="626"/>
      <c r="I3393" s="626"/>
      <c r="J3393" s="626"/>
      <c r="K3393" s="627"/>
      <c r="L3393" s="677"/>
      <c r="M3393" s="626"/>
      <c r="N3393" s="626"/>
      <c r="O3393" s="626"/>
      <c r="P3393" s="626"/>
      <c r="Q3393" s="626"/>
      <c r="R3393" s="626"/>
      <c r="S3393" s="626"/>
      <c r="T3393" s="626"/>
      <c r="U3393" s="626"/>
      <c r="V3393" s="626"/>
      <c r="W3393" s="626"/>
      <c r="X3393" s="626"/>
      <c r="Y3393" s="626"/>
      <c r="Z3393" s="626"/>
      <c r="AA3393" s="626"/>
      <c r="AB3393" s="626"/>
      <c r="AC3393" s="626"/>
      <c r="AD3393" s="626"/>
      <c r="AE3393" s="626"/>
      <c r="AF3393" s="626"/>
    </row>
    <row r="3394" spans="1:32" x14ac:dyDescent="0.25">
      <c r="A3394" s="626"/>
      <c r="B3394" s="626"/>
      <c r="F3394" s="626"/>
      <c r="H3394" s="626"/>
      <c r="I3394" s="626"/>
      <c r="J3394" s="626"/>
      <c r="K3394" s="627"/>
      <c r="L3394" s="677"/>
      <c r="M3394" s="626"/>
      <c r="N3394" s="626"/>
      <c r="O3394" s="626"/>
      <c r="P3394" s="626"/>
      <c r="Q3394" s="626"/>
      <c r="R3394" s="626"/>
      <c r="S3394" s="626"/>
      <c r="T3394" s="626"/>
      <c r="U3394" s="626"/>
      <c r="V3394" s="626"/>
      <c r="W3394" s="626"/>
      <c r="X3394" s="626"/>
      <c r="Y3394" s="626"/>
      <c r="Z3394" s="626"/>
      <c r="AA3394" s="626"/>
      <c r="AB3394" s="626"/>
      <c r="AC3394" s="626"/>
      <c r="AD3394" s="626"/>
      <c r="AE3394" s="626"/>
      <c r="AF3394" s="626"/>
    </row>
    <row r="3395" spans="1:32" x14ac:dyDescent="0.25">
      <c r="A3395" s="626"/>
      <c r="B3395" s="626"/>
      <c r="F3395" s="626"/>
      <c r="H3395" s="626"/>
      <c r="I3395" s="626"/>
      <c r="J3395" s="626"/>
      <c r="K3395" s="627"/>
      <c r="L3395" s="677"/>
      <c r="M3395" s="626"/>
      <c r="N3395" s="626"/>
      <c r="O3395" s="626"/>
      <c r="P3395" s="626"/>
      <c r="Q3395" s="626"/>
      <c r="R3395" s="626"/>
      <c r="S3395" s="626"/>
      <c r="T3395" s="626"/>
      <c r="U3395" s="626"/>
      <c r="V3395" s="626"/>
      <c r="W3395" s="626"/>
      <c r="X3395" s="626"/>
      <c r="Y3395" s="626"/>
      <c r="Z3395" s="626"/>
      <c r="AA3395" s="626"/>
      <c r="AB3395" s="626"/>
      <c r="AC3395" s="626"/>
      <c r="AD3395" s="626"/>
      <c r="AE3395" s="626"/>
      <c r="AF3395" s="626"/>
    </row>
    <row r="3396" spans="1:32" x14ac:dyDescent="0.25">
      <c r="A3396" s="626"/>
      <c r="B3396" s="626"/>
      <c r="F3396" s="626"/>
      <c r="H3396" s="626"/>
      <c r="I3396" s="626"/>
      <c r="J3396" s="626"/>
      <c r="K3396" s="627"/>
      <c r="L3396" s="677"/>
      <c r="M3396" s="626"/>
      <c r="N3396" s="626"/>
      <c r="O3396" s="626"/>
      <c r="P3396" s="626"/>
      <c r="Q3396" s="626"/>
      <c r="R3396" s="626"/>
      <c r="S3396" s="626"/>
      <c r="T3396" s="626"/>
      <c r="U3396" s="626"/>
      <c r="V3396" s="626"/>
      <c r="W3396" s="626"/>
      <c r="X3396" s="626"/>
      <c r="Y3396" s="626"/>
      <c r="Z3396" s="626"/>
      <c r="AA3396" s="626"/>
      <c r="AB3396" s="626"/>
      <c r="AC3396" s="626"/>
      <c r="AD3396" s="626"/>
      <c r="AE3396" s="626"/>
      <c r="AF3396" s="626"/>
    </row>
    <row r="3397" spans="1:32" x14ac:dyDescent="0.25">
      <c r="A3397" s="626"/>
      <c r="B3397" s="626"/>
      <c r="F3397" s="626"/>
      <c r="H3397" s="626"/>
      <c r="I3397" s="626"/>
      <c r="J3397" s="626"/>
      <c r="K3397" s="627"/>
      <c r="L3397" s="677"/>
      <c r="M3397" s="626"/>
      <c r="N3397" s="626"/>
      <c r="O3397" s="626"/>
      <c r="P3397" s="626"/>
      <c r="Q3397" s="626"/>
      <c r="R3397" s="626"/>
      <c r="S3397" s="626"/>
      <c r="T3397" s="626"/>
      <c r="U3397" s="626"/>
      <c r="V3397" s="626"/>
      <c r="W3397" s="626"/>
      <c r="X3397" s="626"/>
      <c r="Y3397" s="626"/>
      <c r="Z3397" s="626"/>
      <c r="AA3397" s="626"/>
      <c r="AB3397" s="626"/>
      <c r="AC3397" s="626"/>
      <c r="AD3397" s="626"/>
      <c r="AE3397" s="626"/>
      <c r="AF3397" s="626"/>
    </row>
    <row r="3398" spans="1:32" x14ac:dyDescent="0.25">
      <c r="A3398" s="626"/>
      <c r="B3398" s="626"/>
      <c r="F3398" s="626"/>
      <c r="H3398" s="626"/>
      <c r="I3398" s="626"/>
      <c r="J3398" s="626"/>
      <c r="K3398" s="627"/>
      <c r="L3398" s="677"/>
      <c r="M3398" s="626"/>
      <c r="N3398" s="626"/>
      <c r="O3398" s="626"/>
      <c r="P3398" s="626"/>
      <c r="Q3398" s="626"/>
      <c r="R3398" s="626"/>
      <c r="S3398" s="626"/>
      <c r="T3398" s="626"/>
      <c r="U3398" s="626"/>
      <c r="V3398" s="626"/>
      <c r="W3398" s="626"/>
      <c r="X3398" s="626"/>
      <c r="Y3398" s="626"/>
      <c r="Z3398" s="626"/>
      <c r="AA3398" s="626"/>
      <c r="AB3398" s="626"/>
      <c r="AC3398" s="626"/>
      <c r="AD3398" s="626"/>
      <c r="AE3398" s="626"/>
      <c r="AF3398" s="626"/>
    </row>
    <row r="3399" spans="1:32" x14ac:dyDescent="0.25">
      <c r="A3399" s="626"/>
      <c r="B3399" s="626"/>
      <c r="F3399" s="626"/>
      <c r="H3399" s="626"/>
      <c r="I3399" s="626"/>
      <c r="J3399" s="626"/>
      <c r="K3399" s="627"/>
      <c r="L3399" s="677"/>
      <c r="M3399" s="626"/>
      <c r="N3399" s="626"/>
      <c r="O3399" s="626"/>
      <c r="P3399" s="626"/>
      <c r="Q3399" s="626"/>
      <c r="R3399" s="626"/>
      <c r="S3399" s="626"/>
      <c r="T3399" s="626"/>
      <c r="U3399" s="626"/>
      <c r="V3399" s="626"/>
      <c r="W3399" s="626"/>
      <c r="X3399" s="626"/>
      <c r="Y3399" s="626"/>
      <c r="Z3399" s="626"/>
      <c r="AA3399" s="626"/>
      <c r="AB3399" s="626"/>
      <c r="AC3399" s="626"/>
      <c r="AD3399" s="626"/>
      <c r="AE3399" s="626"/>
      <c r="AF3399" s="626"/>
    </row>
    <row r="3400" spans="1:32" x14ac:dyDescent="0.25">
      <c r="A3400" s="626"/>
      <c r="B3400" s="626"/>
      <c r="F3400" s="626"/>
      <c r="H3400" s="626"/>
      <c r="I3400" s="626"/>
      <c r="J3400" s="626"/>
      <c r="K3400" s="627"/>
      <c r="L3400" s="677"/>
      <c r="M3400" s="626"/>
      <c r="N3400" s="626"/>
      <c r="O3400" s="626"/>
      <c r="P3400" s="626"/>
      <c r="Q3400" s="626"/>
      <c r="R3400" s="626"/>
      <c r="S3400" s="626"/>
      <c r="T3400" s="626"/>
      <c r="U3400" s="626"/>
      <c r="V3400" s="626"/>
      <c r="W3400" s="626"/>
      <c r="X3400" s="626"/>
      <c r="Y3400" s="626"/>
      <c r="Z3400" s="626"/>
      <c r="AA3400" s="626"/>
      <c r="AB3400" s="626"/>
      <c r="AC3400" s="626"/>
      <c r="AD3400" s="626"/>
      <c r="AE3400" s="626"/>
      <c r="AF3400" s="626"/>
    </row>
    <row r="3401" spans="1:32" x14ac:dyDescent="0.25">
      <c r="A3401" s="626"/>
      <c r="B3401" s="626"/>
      <c r="F3401" s="626"/>
      <c r="H3401" s="626"/>
      <c r="I3401" s="626"/>
      <c r="J3401" s="626"/>
      <c r="K3401" s="627"/>
      <c r="L3401" s="677"/>
      <c r="M3401" s="626"/>
      <c r="N3401" s="626"/>
      <c r="O3401" s="626"/>
      <c r="P3401" s="626"/>
      <c r="Q3401" s="626"/>
      <c r="R3401" s="626"/>
      <c r="S3401" s="626"/>
      <c r="T3401" s="626"/>
      <c r="U3401" s="626"/>
      <c r="V3401" s="626"/>
      <c r="W3401" s="626"/>
      <c r="X3401" s="626"/>
      <c r="Y3401" s="626"/>
      <c r="Z3401" s="626"/>
      <c r="AA3401" s="626"/>
      <c r="AB3401" s="626"/>
      <c r="AC3401" s="626"/>
      <c r="AD3401" s="626"/>
      <c r="AE3401" s="626"/>
      <c r="AF3401" s="626"/>
    </row>
    <row r="3402" spans="1:32" x14ac:dyDescent="0.25">
      <c r="A3402" s="626"/>
      <c r="B3402" s="626"/>
      <c r="F3402" s="626"/>
      <c r="H3402" s="626"/>
      <c r="I3402" s="626"/>
      <c r="J3402" s="626"/>
      <c r="K3402" s="627"/>
      <c r="L3402" s="677"/>
      <c r="M3402" s="626"/>
      <c r="N3402" s="626"/>
      <c r="O3402" s="626"/>
      <c r="P3402" s="626"/>
      <c r="Q3402" s="626"/>
      <c r="R3402" s="626"/>
      <c r="S3402" s="626"/>
      <c r="T3402" s="626"/>
      <c r="U3402" s="626"/>
      <c r="V3402" s="626"/>
      <c r="W3402" s="626"/>
      <c r="X3402" s="626"/>
      <c r="Y3402" s="626"/>
      <c r="Z3402" s="626"/>
      <c r="AA3402" s="626"/>
      <c r="AB3402" s="626"/>
      <c r="AC3402" s="626"/>
      <c r="AD3402" s="626"/>
      <c r="AE3402" s="626"/>
      <c r="AF3402" s="626"/>
    </row>
    <row r="3403" spans="1:32" x14ac:dyDescent="0.25">
      <c r="A3403" s="626"/>
      <c r="B3403" s="626"/>
      <c r="F3403" s="626"/>
      <c r="H3403" s="626"/>
      <c r="I3403" s="626"/>
      <c r="J3403" s="626"/>
      <c r="K3403" s="627"/>
      <c r="L3403" s="677"/>
      <c r="M3403" s="626"/>
      <c r="N3403" s="626"/>
      <c r="O3403" s="626"/>
      <c r="P3403" s="626"/>
      <c r="Q3403" s="626"/>
      <c r="R3403" s="626"/>
      <c r="S3403" s="626"/>
      <c r="T3403" s="626"/>
      <c r="U3403" s="626"/>
      <c r="V3403" s="626"/>
      <c r="W3403" s="626"/>
      <c r="X3403" s="626"/>
      <c r="Y3403" s="626"/>
      <c r="Z3403" s="626"/>
      <c r="AA3403" s="626"/>
      <c r="AB3403" s="626"/>
      <c r="AC3403" s="626"/>
      <c r="AD3403" s="626"/>
      <c r="AE3403" s="626"/>
      <c r="AF3403" s="626"/>
    </row>
    <row r="3404" spans="1:32" x14ac:dyDescent="0.25">
      <c r="A3404" s="626"/>
      <c r="B3404" s="626"/>
      <c r="F3404" s="626"/>
      <c r="H3404" s="626"/>
      <c r="I3404" s="626"/>
      <c r="J3404" s="626"/>
      <c r="K3404" s="627"/>
      <c r="L3404" s="677"/>
      <c r="M3404" s="626"/>
      <c r="N3404" s="626"/>
      <c r="O3404" s="626"/>
      <c r="P3404" s="626"/>
      <c r="Q3404" s="626"/>
      <c r="R3404" s="626"/>
      <c r="S3404" s="626"/>
      <c r="T3404" s="626"/>
      <c r="U3404" s="626"/>
      <c r="V3404" s="626"/>
      <c r="W3404" s="626"/>
      <c r="X3404" s="626"/>
      <c r="Y3404" s="626"/>
      <c r="Z3404" s="626"/>
      <c r="AA3404" s="626"/>
      <c r="AB3404" s="626"/>
      <c r="AC3404" s="626"/>
      <c r="AD3404" s="626"/>
      <c r="AE3404" s="626"/>
      <c r="AF3404" s="626"/>
    </row>
    <row r="3405" spans="1:32" x14ac:dyDescent="0.25">
      <c r="A3405" s="626"/>
      <c r="B3405" s="626"/>
      <c r="F3405" s="626"/>
      <c r="H3405" s="626"/>
      <c r="I3405" s="626"/>
      <c r="J3405" s="626"/>
      <c r="K3405" s="627"/>
      <c r="L3405" s="677"/>
      <c r="M3405" s="626"/>
      <c r="N3405" s="626"/>
      <c r="O3405" s="626"/>
      <c r="P3405" s="626"/>
      <c r="Q3405" s="626"/>
      <c r="R3405" s="626"/>
      <c r="S3405" s="626"/>
      <c r="T3405" s="626"/>
      <c r="U3405" s="626"/>
      <c r="V3405" s="626"/>
      <c r="W3405" s="626"/>
      <c r="X3405" s="626"/>
      <c r="Y3405" s="626"/>
      <c r="Z3405" s="626"/>
      <c r="AA3405" s="626"/>
      <c r="AB3405" s="626"/>
      <c r="AC3405" s="626"/>
      <c r="AD3405" s="626"/>
      <c r="AE3405" s="626"/>
      <c r="AF3405" s="626"/>
    </row>
    <row r="3406" spans="1:32" x14ac:dyDescent="0.25">
      <c r="A3406" s="626"/>
      <c r="B3406" s="626"/>
      <c r="F3406" s="626"/>
      <c r="H3406" s="626"/>
      <c r="I3406" s="626"/>
      <c r="J3406" s="626"/>
      <c r="K3406" s="627"/>
      <c r="L3406" s="677"/>
      <c r="M3406" s="626"/>
      <c r="N3406" s="626"/>
      <c r="O3406" s="626"/>
      <c r="P3406" s="626"/>
      <c r="Q3406" s="626"/>
      <c r="R3406" s="626"/>
      <c r="S3406" s="626"/>
      <c r="T3406" s="626"/>
      <c r="U3406" s="626"/>
      <c r="V3406" s="626"/>
      <c r="W3406" s="626"/>
      <c r="X3406" s="626"/>
      <c r="Y3406" s="626"/>
      <c r="Z3406" s="626"/>
      <c r="AA3406" s="626"/>
      <c r="AB3406" s="626"/>
      <c r="AC3406" s="626"/>
      <c r="AD3406" s="626"/>
      <c r="AE3406" s="626"/>
      <c r="AF3406" s="626"/>
    </row>
    <row r="3407" spans="1:32" x14ac:dyDescent="0.25">
      <c r="A3407" s="626"/>
      <c r="B3407" s="626"/>
      <c r="F3407" s="626"/>
      <c r="H3407" s="626"/>
      <c r="I3407" s="626"/>
      <c r="J3407" s="626"/>
      <c r="K3407" s="627"/>
      <c r="L3407" s="677"/>
      <c r="M3407" s="626"/>
      <c r="N3407" s="626"/>
      <c r="O3407" s="626"/>
      <c r="P3407" s="626"/>
      <c r="Q3407" s="626"/>
      <c r="R3407" s="626"/>
      <c r="S3407" s="626"/>
      <c r="T3407" s="626"/>
      <c r="U3407" s="626"/>
      <c r="V3407" s="626"/>
      <c r="W3407" s="626"/>
      <c r="X3407" s="626"/>
      <c r="Y3407" s="626"/>
      <c r="Z3407" s="626"/>
      <c r="AA3407" s="626"/>
      <c r="AB3407" s="626"/>
      <c r="AC3407" s="626"/>
      <c r="AD3407" s="626"/>
      <c r="AE3407" s="626"/>
      <c r="AF3407" s="626"/>
    </row>
    <row r="3408" spans="1:32" x14ac:dyDescent="0.25">
      <c r="A3408" s="626"/>
      <c r="B3408" s="626"/>
      <c r="F3408" s="626"/>
      <c r="H3408" s="626"/>
      <c r="I3408" s="626"/>
      <c r="J3408" s="626"/>
      <c r="K3408" s="627"/>
      <c r="L3408" s="677"/>
      <c r="M3408" s="626"/>
      <c r="N3408" s="626"/>
      <c r="O3408" s="626"/>
      <c r="P3408" s="626"/>
      <c r="Q3408" s="626"/>
      <c r="R3408" s="626"/>
      <c r="S3408" s="626"/>
      <c r="T3408" s="626"/>
      <c r="U3408" s="626"/>
      <c r="V3408" s="626"/>
      <c r="W3408" s="626"/>
      <c r="X3408" s="626"/>
      <c r="Y3408" s="626"/>
      <c r="Z3408" s="626"/>
      <c r="AA3408" s="626"/>
      <c r="AB3408" s="626"/>
      <c r="AC3408" s="626"/>
      <c r="AD3408" s="626"/>
      <c r="AE3408" s="626"/>
      <c r="AF3408" s="626"/>
    </row>
    <row r="3409" spans="1:32" x14ac:dyDescent="0.25">
      <c r="A3409" s="626"/>
      <c r="B3409" s="626"/>
      <c r="F3409" s="626"/>
      <c r="H3409" s="626"/>
      <c r="I3409" s="626"/>
      <c r="J3409" s="626"/>
      <c r="K3409" s="627"/>
      <c r="L3409" s="677"/>
      <c r="M3409" s="626"/>
      <c r="N3409" s="626"/>
      <c r="O3409" s="626"/>
      <c r="P3409" s="626"/>
      <c r="Q3409" s="626"/>
      <c r="R3409" s="626"/>
      <c r="S3409" s="626"/>
      <c r="T3409" s="626"/>
      <c r="U3409" s="626"/>
      <c r="V3409" s="626"/>
      <c r="W3409" s="626"/>
      <c r="X3409" s="626"/>
      <c r="Y3409" s="626"/>
      <c r="Z3409" s="626"/>
      <c r="AA3409" s="626"/>
      <c r="AB3409" s="626"/>
      <c r="AC3409" s="626"/>
      <c r="AD3409" s="626"/>
      <c r="AE3409" s="626"/>
      <c r="AF3409" s="626"/>
    </row>
    <row r="3410" spans="1:32" x14ac:dyDescent="0.25">
      <c r="A3410" s="626"/>
      <c r="B3410" s="626"/>
      <c r="F3410" s="626"/>
      <c r="H3410" s="626"/>
      <c r="I3410" s="626"/>
      <c r="J3410" s="626"/>
      <c r="K3410" s="627"/>
      <c r="L3410" s="677"/>
      <c r="M3410" s="626"/>
      <c r="N3410" s="626"/>
      <c r="O3410" s="626"/>
      <c r="P3410" s="626"/>
      <c r="Q3410" s="626"/>
      <c r="R3410" s="626"/>
      <c r="S3410" s="626"/>
      <c r="T3410" s="626"/>
      <c r="U3410" s="626"/>
      <c r="V3410" s="626"/>
      <c r="W3410" s="626"/>
      <c r="X3410" s="626"/>
      <c r="Y3410" s="626"/>
      <c r="Z3410" s="626"/>
      <c r="AA3410" s="626"/>
      <c r="AB3410" s="626"/>
      <c r="AC3410" s="626"/>
      <c r="AD3410" s="626"/>
      <c r="AE3410" s="626"/>
      <c r="AF3410" s="626"/>
    </row>
    <row r="3411" spans="1:32" x14ac:dyDescent="0.25">
      <c r="A3411" s="626"/>
      <c r="B3411" s="626"/>
      <c r="F3411" s="626"/>
      <c r="H3411" s="626"/>
      <c r="I3411" s="626"/>
      <c r="J3411" s="626"/>
      <c r="K3411" s="627"/>
      <c r="L3411" s="677"/>
      <c r="M3411" s="626"/>
      <c r="N3411" s="626"/>
      <c r="O3411" s="626"/>
      <c r="P3411" s="626"/>
      <c r="Q3411" s="626"/>
      <c r="R3411" s="626"/>
      <c r="S3411" s="626"/>
      <c r="T3411" s="626"/>
      <c r="U3411" s="626"/>
      <c r="V3411" s="626"/>
      <c r="W3411" s="626"/>
      <c r="X3411" s="626"/>
      <c r="Y3411" s="626"/>
      <c r="Z3411" s="626"/>
      <c r="AA3411" s="626"/>
      <c r="AB3411" s="626"/>
      <c r="AC3411" s="626"/>
      <c r="AD3411" s="626"/>
      <c r="AE3411" s="626"/>
      <c r="AF3411" s="626"/>
    </row>
    <row r="3412" spans="1:32" x14ac:dyDescent="0.25">
      <c r="A3412" s="626"/>
      <c r="B3412" s="626"/>
      <c r="F3412" s="626"/>
      <c r="H3412" s="626"/>
      <c r="I3412" s="626"/>
      <c r="J3412" s="626"/>
      <c r="K3412" s="627"/>
      <c r="L3412" s="677"/>
      <c r="M3412" s="626"/>
      <c r="N3412" s="626"/>
      <c r="O3412" s="626"/>
      <c r="P3412" s="626"/>
      <c r="Q3412" s="626"/>
      <c r="R3412" s="626"/>
      <c r="S3412" s="626"/>
      <c r="T3412" s="626"/>
      <c r="U3412" s="626"/>
      <c r="V3412" s="626"/>
      <c r="W3412" s="626"/>
      <c r="X3412" s="626"/>
      <c r="Y3412" s="626"/>
      <c r="Z3412" s="626"/>
      <c r="AA3412" s="626"/>
      <c r="AB3412" s="626"/>
      <c r="AC3412" s="626"/>
      <c r="AD3412" s="626"/>
      <c r="AE3412" s="626"/>
      <c r="AF3412" s="626"/>
    </row>
    <row r="3413" spans="1:32" x14ac:dyDescent="0.25">
      <c r="A3413" s="626"/>
      <c r="B3413" s="626"/>
      <c r="F3413" s="626"/>
      <c r="H3413" s="626"/>
      <c r="I3413" s="626"/>
      <c r="J3413" s="626"/>
      <c r="K3413" s="627"/>
      <c r="L3413" s="677"/>
      <c r="M3413" s="626"/>
      <c r="N3413" s="626"/>
      <c r="O3413" s="626"/>
      <c r="P3413" s="626"/>
      <c r="Q3413" s="626"/>
      <c r="R3413" s="626"/>
      <c r="S3413" s="626"/>
      <c r="T3413" s="626"/>
      <c r="U3413" s="626"/>
      <c r="V3413" s="626"/>
      <c r="W3413" s="626"/>
      <c r="X3413" s="626"/>
      <c r="Y3413" s="626"/>
      <c r="Z3413" s="626"/>
      <c r="AA3413" s="626"/>
      <c r="AB3413" s="626"/>
      <c r="AC3413" s="626"/>
      <c r="AD3413" s="626"/>
      <c r="AE3413" s="626"/>
      <c r="AF3413" s="626"/>
    </row>
    <row r="3414" spans="1:32" x14ac:dyDescent="0.25">
      <c r="A3414" s="626"/>
      <c r="B3414" s="626"/>
      <c r="F3414" s="626"/>
      <c r="H3414" s="626"/>
      <c r="I3414" s="626"/>
      <c r="J3414" s="626"/>
      <c r="K3414" s="627"/>
      <c r="L3414" s="677"/>
      <c r="M3414" s="626"/>
      <c r="N3414" s="626"/>
      <c r="O3414" s="626"/>
      <c r="P3414" s="626"/>
      <c r="Q3414" s="626"/>
      <c r="R3414" s="626"/>
      <c r="S3414" s="626"/>
      <c r="T3414" s="626"/>
      <c r="U3414" s="626"/>
      <c r="V3414" s="626"/>
      <c r="W3414" s="626"/>
      <c r="X3414" s="626"/>
      <c r="Y3414" s="626"/>
      <c r="Z3414" s="626"/>
      <c r="AA3414" s="626"/>
      <c r="AB3414" s="626"/>
      <c r="AC3414" s="626"/>
      <c r="AD3414" s="626"/>
      <c r="AE3414" s="626"/>
      <c r="AF3414" s="626"/>
    </row>
    <row r="3415" spans="1:32" x14ac:dyDescent="0.25">
      <c r="A3415" s="626"/>
      <c r="B3415" s="626"/>
      <c r="F3415" s="626"/>
      <c r="H3415" s="626"/>
      <c r="I3415" s="626"/>
      <c r="J3415" s="626"/>
      <c r="K3415" s="627"/>
      <c r="L3415" s="677"/>
      <c r="M3415" s="626"/>
      <c r="N3415" s="626"/>
      <c r="O3415" s="626"/>
      <c r="P3415" s="626"/>
      <c r="Q3415" s="626"/>
      <c r="R3415" s="626"/>
      <c r="S3415" s="626"/>
      <c r="T3415" s="626"/>
      <c r="U3415" s="626"/>
      <c r="V3415" s="626"/>
      <c r="W3415" s="626"/>
      <c r="X3415" s="626"/>
      <c r="Y3415" s="626"/>
      <c r="Z3415" s="626"/>
      <c r="AA3415" s="626"/>
      <c r="AB3415" s="626"/>
      <c r="AC3415" s="626"/>
      <c r="AD3415" s="626"/>
      <c r="AE3415" s="626"/>
      <c r="AF3415" s="626"/>
    </row>
    <row r="3416" spans="1:32" x14ac:dyDescent="0.25">
      <c r="A3416" s="626"/>
      <c r="B3416" s="626"/>
      <c r="F3416" s="626"/>
      <c r="H3416" s="626"/>
      <c r="I3416" s="626"/>
      <c r="J3416" s="626"/>
      <c r="K3416" s="627"/>
      <c r="L3416" s="677"/>
      <c r="M3416" s="626"/>
      <c r="N3416" s="626"/>
      <c r="O3416" s="626"/>
      <c r="P3416" s="626"/>
      <c r="Q3416" s="626"/>
      <c r="R3416" s="626"/>
      <c r="S3416" s="626"/>
      <c r="T3416" s="626"/>
      <c r="U3416" s="626"/>
      <c r="V3416" s="626"/>
      <c r="W3416" s="626"/>
      <c r="X3416" s="626"/>
      <c r="Y3416" s="626"/>
      <c r="Z3416" s="626"/>
      <c r="AA3416" s="626"/>
      <c r="AB3416" s="626"/>
      <c r="AC3416" s="626"/>
      <c r="AD3416" s="626"/>
      <c r="AE3416" s="626"/>
      <c r="AF3416" s="626"/>
    </row>
    <row r="3417" spans="1:32" x14ac:dyDescent="0.25">
      <c r="A3417" s="626"/>
      <c r="B3417" s="626"/>
      <c r="F3417" s="626"/>
      <c r="H3417" s="626"/>
      <c r="I3417" s="626"/>
      <c r="J3417" s="626"/>
      <c r="K3417" s="627"/>
      <c r="L3417" s="677"/>
      <c r="M3417" s="626"/>
      <c r="N3417" s="626"/>
      <c r="O3417" s="626"/>
      <c r="P3417" s="626"/>
      <c r="Q3417" s="626"/>
      <c r="R3417" s="626"/>
      <c r="S3417" s="626"/>
      <c r="T3417" s="626"/>
      <c r="U3417" s="626"/>
      <c r="V3417" s="626"/>
      <c r="W3417" s="626"/>
      <c r="X3417" s="626"/>
      <c r="Y3417" s="626"/>
      <c r="Z3417" s="626"/>
      <c r="AA3417" s="626"/>
      <c r="AB3417" s="626"/>
      <c r="AC3417" s="626"/>
      <c r="AD3417" s="626"/>
      <c r="AE3417" s="626"/>
      <c r="AF3417" s="626"/>
    </row>
    <row r="3418" spans="1:32" x14ac:dyDescent="0.25">
      <c r="A3418" s="626"/>
      <c r="B3418" s="626"/>
      <c r="F3418" s="626"/>
      <c r="H3418" s="626"/>
      <c r="I3418" s="626"/>
      <c r="J3418" s="626"/>
      <c r="K3418" s="627"/>
      <c r="L3418" s="677"/>
      <c r="M3418" s="626"/>
      <c r="N3418" s="626"/>
      <c r="O3418" s="626"/>
      <c r="P3418" s="626"/>
      <c r="Q3418" s="626"/>
      <c r="R3418" s="626"/>
      <c r="S3418" s="626"/>
      <c r="T3418" s="626"/>
      <c r="U3418" s="626"/>
      <c r="V3418" s="626"/>
      <c r="W3418" s="626"/>
      <c r="X3418" s="626"/>
      <c r="Y3418" s="626"/>
      <c r="Z3418" s="626"/>
      <c r="AA3418" s="626"/>
      <c r="AB3418" s="626"/>
      <c r="AC3418" s="626"/>
      <c r="AD3418" s="626"/>
      <c r="AE3418" s="626"/>
      <c r="AF3418" s="626"/>
    </row>
    <row r="3419" spans="1:32" x14ac:dyDescent="0.25">
      <c r="A3419" s="626"/>
      <c r="B3419" s="626"/>
      <c r="F3419" s="626"/>
      <c r="H3419" s="626"/>
      <c r="I3419" s="626"/>
      <c r="J3419" s="626"/>
      <c r="K3419" s="627"/>
      <c r="L3419" s="677"/>
      <c r="M3419" s="626"/>
      <c r="N3419" s="626"/>
      <c r="O3419" s="626"/>
      <c r="P3419" s="626"/>
      <c r="Q3419" s="626"/>
      <c r="R3419" s="626"/>
      <c r="S3419" s="626"/>
      <c r="T3419" s="626"/>
      <c r="U3419" s="626"/>
      <c r="V3419" s="626"/>
      <c r="W3419" s="626"/>
      <c r="X3419" s="626"/>
      <c r="Y3419" s="626"/>
      <c r="Z3419" s="626"/>
      <c r="AA3419" s="626"/>
      <c r="AB3419" s="626"/>
      <c r="AC3419" s="626"/>
      <c r="AD3419" s="626"/>
      <c r="AE3419" s="626"/>
      <c r="AF3419" s="626"/>
    </row>
    <row r="3420" spans="1:32" x14ac:dyDescent="0.25">
      <c r="A3420" s="626"/>
      <c r="B3420" s="626"/>
      <c r="F3420" s="626"/>
      <c r="H3420" s="626"/>
      <c r="I3420" s="626"/>
      <c r="J3420" s="626"/>
      <c r="K3420" s="627"/>
      <c r="L3420" s="677"/>
      <c r="M3420" s="626"/>
      <c r="N3420" s="626"/>
      <c r="O3420" s="626"/>
      <c r="P3420" s="626"/>
      <c r="Q3420" s="626"/>
      <c r="R3420" s="626"/>
      <c r="S3420" s="626"/>
      <c r="T3420" s="626"/>
      <c r="U3420" s="626"/>
      <c r="V3420" s="626"/>
      <c r="W3420" s="626"/>
      <c r="X3420" s="626"/>
      <c r="Y3420" s="626"/>
      <c r="Z3420" s="626"/>
      <c r="AA3420" s="626"/>
      <c r="AB3420" s="626"/>
      <c r="AC3420" s="626"/>
      <c r="AD3420" s="626"/>
      <c r="AE3420" s="626"/>
      <c r="AF3420" s="626"/>
    </row>
    <row r="3421" spans="1:32" x14ac:dyDescent="0.25">
      <c r="A3421" s="626"/>
      <c r="B3421" s="626"/>
      <c r="F3421" s="626"/>
      <c r="H3421" s="626"/>
      <c r="I3421" s="626"/>
      <c r="J3421" s="626"/>
      <c r="K3421" s="627"/>
      <c r="L3421" s="677"/>
      <c r="M3421" s="626"/>
      <c r="N3421" s="626"/>
      <c r="O3421" s="626"/>
      <c r="P3421" s="626"/>
      <c r="Q3421" s="626"/>
      <c r="R3421" s="626"/>
      <c r="S3421" s="626"/>
      <c r="T3421" s="626"/>
      <c r="U3421" s="626"/>
      <c r="V3421" s="626"/>
      <c r="W3421" s="626"/>
      <c r="X3421" s="626"/>
      <c r="Y3421" s="626"/>
      <c r="Z3421" s="626"/>
      <c r="AA3421" s="626"/>
      <c r="AB3421" s="626"/>
      <c r="AC3421" s="626"/>
      <c r="AD3421" s="626"/>
      <c r="AE3421" s="626"/>
      <c r="AF3421" s="626"/>
    </row>
    <row r="3422" spans="1:32" x14ac:dyDescent="0.25">
      <c r="A3422" s="626"/>
      <c r="B3422" s="626"/>
      <c r="F3422" s="626"/>
      <c r="H3422" s="626"/>
      <c r="I3422" s="626"/>
      <c r="J3422" s="626"/>
      <c r="K3422" s="627"/>
      <c r="L3422" s="677"/>
      <c r="M3422" s="626"/>
      <c r="N3422" s="626"/>
      <c r="O3422" s="626"/>
      <c r="P3422" s="626"/>
      <c r="Q3422" s="626"/>
      <c r="R3422" s="626"/>
      <c r="S3422" s="626"/>
      <c r="T3422" s="626"/>
      <c r="U3422" s="626"/>
      <c r="V3422" s="626"/>
      <c r="W3422" s="626"/>
      <c r="X3422" s="626"/>
      <c r="Y3422" s="626"/>
      <c r="Z3422" s="626"/>
      <c r="AA3422" s="626"/>
      <c r="AB3422" s="626"/>
      <c r="AC3422" s="626"/>
      <c r="AD3422" s="626"/>
      <c r="AE3422" s="626"/>
      <c r="AF3422" s="626"/>
    </row>
    <row r="3423" spans="1:32" x14ac:dyDescent="0.25">
      <c r="A3423" s="626"/>
      <c r="B3423" s="626"/>
      <c r="F3423" s="626"/>
      <c r="H3423" s="626"/>
      <c r="I3423" s="626"/>
      <c r="J3423" s="626"/>
      <c r="K3423" s="627"/>
      <c r="L3423" s="677"/>
      <c r="M3423" s="626"/>
      <c r="N3423" s="626"/>
      <c r="O3423" s="626"/>
      <c r="P3423" s="626"/>
      <c r="Q3423" s="626"/>
      <c r="R3423" s="626"/>
      <c r="S3423" s="626"/>
      <c r="T3423" s="626"/>
      <c r="U3423" s="626"/>
      <c r="V3423" s="626"/>
      <c r="W3423" s="626"/>
      <c r="X3423" s="626"/>
      <c r="Y3423" s="626"/>
      <c r="Z3423" s="626"/>
      <c r="AA3423" s="626"/>
      <c r="AB3423" s="626"/>
      <c r="AC3423" s="626"/>
      <c r="AD3423" s="626"/>
      <c r="AE3423" s="626"/>
      <c r="AF3423" s="626"/>
    </row>
    <row r="3424" spans="1:32" x14ac:dyDescent="0.25">
      <c r="A3424" s="626"/>
      <c r="B3424" s="626"/>
      <c r="F3424" s="626"/>
      <c r="H3424" s="626"/>
      <c r="I3424" s="626"/>
      <c r="J3424" s="626"/>
      <c r="K3424" s="627"/>
      <c r="L3424" s="677"/>
      <c r="M3424" s="626"/>
      <c r="N3424" s="626"/>
      <c r="O3424" s="626"/>
      <c r="P3424" s="626"/>
      <c r="Q3424" s="626"/>
      <c r="R3424" s="626"/>
      <c r="S3424" s="626"/>
      <c r="T3424" s="626"/>
      <c r="U3424" s="626"/>
      <c r="V3424" s="626"/>
      <c r="W3424" s="626"/>
      <c r="X3424" s="626"/>
      <c r="Y3424" s="626"/>
      <c r="Z3424" s="626"/>
      <c r="AA3424" s="626"/>
      <c r="AB3424" s="626"/>
      <c r="AC3424" s="626"/>
      <c r="AD3424" s="626"/>
      <c r="AE3424" s="626"/>
      <c r="AF3424" s="626"/>
    </row>
    <row r="3425" spans="1:32" x14ac:dyDescent="0.25">
      <c r="A3425" s="626"/>
      <c r="B3425" s="626"/>
      <c r="F3425" s="626"/>
      <c r="H3425" s="626"/>
      <c r="I3425" s="626"/>
      <c r="J3425" s="626"/>
      <c r="K3425" s="627"/>
      <c r="L3425" s="677"/>
      <c r="M3425" s="626"/>
      <c r="N3425" s="626"/>
      <c r="O3425" s="626"/>
      <c r="P3425" s="626"/>
      <c r="Q3425" s="626"/>
      <c r="R3425" s="626"/>
      <c r="S3425" s="626"/>
      <c r="T3425" s="626"/>
      <c r="U3425" s="626"/>
      <c r="V3425" s="626"/>
      <c r="W3425" s="626"/>
      <c r="X3425" s="626"/>
      <c r="Y3425" s="626"/>
      <c r="Z3425" s="626"/>
      <c r="AA3425" s="626"/>
      <c r="AB3425" s="626"/>
      <c r="AC3425" s="626"/>
      <c r="AD3425" s="626"/>
      <c r="AE3425" s="626"/>
      <c r="AF3425" s="626"/>
    </row>
    <row r="3426" spans="1:32" x14ac:dyDescent="0.25">
      <c r="A3426" s="626"/>
      <c r="B3426" s="626"/>
      <c r="F3426" s="626"/>
      <c r="H3426" s="626"/>
      <c r="I3426" s="626"/>
      <c r="J3426" s="626"/>
      <c r="K3426" s="627"/>
      <c r="L3426" s="677"/>
      <c r="M3426" s="626"/>
      <c r="N3426" s="626"/>
      <c r="O3426" s="626"/>
      <c r="P3426" s="626"/>
      <c r="Q3426" s="626"/>
      <c r="R3426" s="626"/>
      <c r="S3426" s="626"/>
      <c r="T3426" s="626"/>
      <c r="U3426" s="626"/>
      <c r="V3426" s="626"/>
      <c r="W3426" s="626"/>
      <c r="X3426" s="626"/>
      <c r="Y3426" s="626"/>
      <c r="Z3426" s="626"/>
      <c r="AA3426" s="626"/>
      <c r="AB3426" s="626"/>
      <c r="AC3426" s="626"/>
      <c r="AD3426" s="626"/>
      <c r="AE3426" s="626"/>
      <c r="AF3426" s="626"/>
    </row>
    <row r="3427" spans="1:32" x14ac:dyDescent="0.25">
      <c r="A3427" s="626"/>
      <c r="B3427" s="626"/>
      <c r="F3427" s="626"/>
      <c r="H3427" s="626"/>
      <c r="I3427" s="626"/>
      <c r="J3427" s="626"/>
      <c r="K3427" s="627"/>
      <c r="L3427" s="677"/>
      <c r="M3427" s="626"/>
      <c r="N3427" s="626"/>
      <c r="O3427" s="626"/>
      <c r="P3427" s="626"/>
      <c r="Q3427" s="626"/>
      <c r="R3427" s="626"/>
      <c r="S3427" s="626"/>
      <c r="T3427" s="626"/>
      <c r="U3427" s="626"/>
      <c r="V3427" s="626"/>
      <c r="W3427" s="626"/>
      <c r="X3427" s="626"/>
      <c r="Y3427" s="626"/>
      <c r="Z3427" s="626"/>
      <c r="AA3427" s="626"/>
      <c r="AB3427" s="626"/>
      <c r="AC3427" s="626"/>
      <c r="AD3427" s="626"/>
      <c r="AE3427" s="626"/>
      <c r="AF3427" s="626"/>
    </row>
    <row r="3428" spans="1:32" x14ac:dyDescent="0.25">
      <c r="A3428" s="626"/>
      <c r="B3428" s="626"/>
      <c r="F3428" s="626"/>
      <c r="H3428" s="626"/>
      <c r="I3428" s="626"/>
      <c r="J3428" s="626"/>
      <c r="K3428" s="627"/>
      <c r="L3428" s="677"/>
      <c r="M3428" s="626"/>
      <c r="N3428" s="626"/>
      <c r="O3428" s="626"/>
      <c r="P3428" s="626"/>
      <c r="Q3428" s="626"/>
      <c r="R3428" s="626"/>
      <c r="S3428" s="626"/>
      <c r="T3428" s="626"/>
      <c r="U3428" s="626"/>
      <c r="V3428" s="626"/>
      <c r="W3428" s="626"/>
      <c r="X3428" s="626"/>
      <c r="Y3428" s="626"/>
      <c r="Z3428" s="626"/>
      <c r="AA3428" s="626"/>
      <c r="AB3428" s="626"/>
      <c r="AC3428" s="626"/>
      <c r="AD3428" s="626"/>
      <c r="AE3428" s="626"/>
      <c r="AF3428" s="626"/>
    </row>
    <row r="3429" spans="1:32" x14ac:dyDescent="0.25">
      <c r="A3429" s="626"/>
      <c r="B3429" s="626"/>
      <c r="F3429" s="626"/>
      <c r="H3429" s="626"/>
      <c r="I3429" s="626"/>
      <c r="J3429" s="626"/>
      <c r="K3429" s="627"/>
      <c r="L3429" s="677"/>
      <c r="M3429" s="626"/>
      <c r="N3429" s="626"/>
      <c r="O3429" s="626"/>
      <c r="P3429" s="626"/>
      <c r="Q3429" s="626"/>
      <c r="R3429" s="626"/>
      <c r="S3429" s="626"/>
      <c r="T3429" s="626"/>
      <c r="U3429" s="626"/>
      <c r="V3429" s="626"/>
      <c r="W3429" s="626"/>
      <c r="X3429" s="626"/>
      <c r="Y3429" s="626"/>
      <c r="Z3429" s="626"/>
      <c r="AA3429" s="626"/>
      <c r="AB3429" s="626"/>
      <c r="AC3429" s="626"/>
      <c r="AD3429" s="626"/>
      <c r="AE3429" s="626"/>
      <c r="AF3429" s="626"/>
    </row>
    <row r="3430" spans="1:32" x14ac:dyDescent="0.25">
      <c r="A3430" s="626"/>
      <c r="B3430" s="626"/>
      <c r="F3430" s="626"/>
      <c r="H3430" s="626"/>
      <c r="I3430" s="626"/>
      <c r="J3430" s="626"/>
      <c r="K3430" s="627"/>
      <c r="L3430" s="677"/>
      <c r="M3430" s="626"/>
      <c r="N3430" s="626"/>
      <c r="O3430" s="626"/>
      <c r="P3430" s="626"/>
      <c r="Q3430" s="626"/>
      <c r="R3430" s="626"/>
      <c r="S3430" s="626"/>
      <c r="T3430" s="626"/>
      <c r="U3430" s="626"/>
      <c r="V3430" s="626"/>
      <c r="W3430" s="626"/>
      <c r="X3430" s="626"/>
      <c r="Y3430" s="626"/>
      <c r="Z3430" s="626"/>
      <c r="AA3430" s="626"/>
      <c r="AB3430" s="626"/>
      <c r="AC3430" s="626"/>
      <c r="AD3430" s="626"/>
      <c r="AE3430" s="626"/>
      <c r="AF3430" s="626"/>
    </row>
    <row r="3431" spans="1:32" x14ac:dyDescent="0.25">
      <c r="A3431" s="626"/>
      <c r="B3431" s="626"/>
      <c r="F3431" s="626"/>
      <c r="H3431" s="626"/>
      <c r="I3431" s="626"/>
      <c r="J3431" s="626"/>
      <c r="K3431" s="627"/>
      <c r="L3431" s="677"/>
      <c r="M3431" s="626"/>
      <c r="N3431" s="626"/>
      <c r="O3431" s="626"/>
      <c r="P3431" s="626"/>
      <c r="Q3431" s="626"/>
      <c r="R3431" s="626"/>
      <c r="S3431" s="626"/>
      <c r="T3431" s="626"/>
      <c r="U3431" s="626"/>
      <c r="V3431" s="626"/>
      <c r="W3431" s="626"/>
      <c r="X3431" s="626"/>
      <c r="Y3431" s="626"/>
      <c r="Z3431" s="626"/>
      <c r="AA3431" s="626"/>
      <c r="AB3431" s="626"/>
      <c r="AC3431" s="626"/>
      <c r="AD3431" s="626"/>
      <c r="AE3431" s="626"/>
      <c r="AF3431" s="626"/>
    </row>
    <row r="3432" spans="1:32" x14ac:dyDescent="0.25">
      <c r="A3432" s="626"/>
      <c r="B3432" s="626"/>
      <c r="F3432" s="626"/>
      <c r="H3432" s="626"/>
      <c r="I3432" s="626"/>
      <c r="J3432" s="626"/>
      <c r="K3432" s="627"/>
      <c r="L3432" s="677"/>
      <c r="M3432" s="626"/>
      <c r="N3432" s="626"/>
      <c r="O3432" s="626"/>
      <c r="P3432" s="626"/>
      <c r="Q3432" s="626"/>
      <c r="R3432" s="626"/>
      <c r="S3432" s="626"/>
      <c r="T3432" s="626"/>
      <c r="U3432" s="626"/>
      <c r="V3432" s="626"/>
      <c r="W3432" s="626"/>
      <c r="X3432" s="626"/>
      <c r="Y3432" s="626"/>
      <c r="Z3432" s="626"/>
      <c r="AA3432" s="626"/>
      <c r="AB3432" s="626"/>
      <c r="AC3432" s="626"/>
      <c r="AD3432" s="626"/>
      <c r="AE3432" s="626"/>
      <c r="AF3432" s="626"/>
    </row>
    <row r="3433" spans="1:32" x14ac:dyDescent="0.25">
      <c r="A3433" s="626"/>
      <c r="B3433" s="626"/>
      <c r="F3433" s="626"/>
      <c r="H3433" s="626"/>
      <c r="I3433" s="626"/>
      <c r="J3433" s="626"/>
      <c r="K3433" s="627"/>
      <c r="L3433" s="677"/>
      <c r="M3433" s="626"/>
      <c r="N3433" s="626"/>
      <c r="O3433" s="626"/>
      <c r="P3433" s="626"/>
      <c r="Q3433" s="626"/>
      <c r="R3433" s="626"/>
      <c r="S3433" s="626"/>
      <c r="T3433" s="626"/>
      <c r="U3433" s="626"/>
      <c r="V3433" s="626"/>
      <c r="W3433" s="626"/>
      <c r="X3433" s="626"/>
      <c r="Y3433" s="626"/>
      <c r="Z3433" s="626"/>
      <c r="AA3433" s="626"/>
      <c r="AB3433" s="626"/>
      <c r="AC3433" s="626"/>
      <c r="AD3433" s="626"/>
      <c r="AE3433" s="626"/>
      <c r="AF3433" s="626"/>
    </row>
    <row r="3434" spans="1:32" x14ac:dyDescent="0.25">
      <c r="A3434" s="626"/>
      <c r="B3434" s="626"/>
      <c r="F3434" s="626"/>
      <c r="H3434" s="626"/>
      <c r="I3434" s="626"/>
      <c r="J3434" s="626"/>
      <c r="K3434" s="627"/>
      <c r="L3434" s="677"/>
      <c r="M3434" s="626"/>
      <c r="N3434" s="626"/>
      <c r="O3434" s="626"/>
      <c r="P3434" s="626"/>
      <c r="Q3434" s="626"/>
      <c r="R3434" s="626"/>
      <c r="S3434" s="626"/>
      <c r="T3434" s="626"/>
      <c r="U3434" s="626"/>
      <c r="V3434" s="626"/>
      <c r="W3434" s="626"/>
      <c r="X3434" s="626"/>
      <c r="Y3434" s="626"/>
      <c r="Z3434" s="626"/>
      <c r="AA3434" s="626"/>
      <c r="AB3434" s="626"/>
      <c r="AC3434" s="626"/>
      <c r="AD3434" s="626"/>
      <c r="AE3434" s="626"/>
      <c r="AF3434" s="626"/>
    </row>
    <row r="3435" spans="1:32" x14ac:dyDescent="0.25">
      <c r="A3435" s="626"/>
      <c r="B3435" s="626"/>
      <c r="F3435" s="626"/>
      <c r="H3435" s="626"/>
      <c r="I3435" s="626"/>
      <c r="J3435" s="626"/>
      <c r="K3435" s="627"/>
      <c r="L3435" s="677"/>
      <c r="M3435" s="626"/>
      <c r="N3435" s="626"/>
      <c r="O3435" s="626"/>
      <c r="P3435" s="626"/>
      <c r="Q3435" s="626"/>
      <c r="R3435" s="626"/>
      <c r="S3435" s="626"/>
      <c r="T3435" s="626"/>
      <c r="U3435" s="626"/>
      <c r="V3435" s="626"/>
      <c r="W3435" s="626"/>
      <c r="X3435" s="626"/>
      <c r="Y3435" s="626"/>
      <c r="Z3435" s="626"/>
      <c r="AA3435" s="626"/>
      <c r="AB3435" s="626"/>
      <c r="AC3435" s="626"/>
      <c r="AD3435" s="626"/>
      <c r="AE3435" s="626"/>
      <c r="AF3435" s="626"/>
    </row>
    <row r="3436" spans="1:32" x14ac:dyDescent="0.25">
      <c r="A3436" s="626"/>
      <c r="B3436" s="626"/>
      <c r="F3436" s="626"/>
      <c r="H3436" s="626"/>
      <c r="I3436" s="626"/>
      <c r="J3436" s="626"/>
      <c r="K3436" s="627"/>
      <c r="L3436" s="677"/>
      <c r="M3436" s="626"/>
      <c r="N3436" s="626"/>
      <c r="O3436" s="626"/>
      <c r="P3436" s="626"/>
      <c r="Q3436" s="626"/>
      <c r="R3436" s="626"/>
      <c r="S3436" s="626"/>
      <c r="T3436" s="626"/>
      <c r="U3436" s="626"/>
      <c r="V3436" s="626"/>
      <c r="W3436" s="626"/>
      <c r="X3436" s="626"/>
      <c r="Y3436" s="626"/>
      <c r="Z3436" s="626"/>
      <c r="AA3436" s="626"/>
      <c r="AB3436" s="626"/>
      <c r="AC3436" s="626"/>
      <c r="AD3436" s="626"/>
      <c r="AE3436" s="626"/>
      <c r="AF3436" s="626"/>
    </row>
    <row r="3437" spans="1:32" x14ac:dyDescent="0.25">
      <c r="A3437" s="626"/>
      <c r="B3437" s="626"/>
      <c r="F3437" s="626"/>
      <c r="H3437" s="626"/>
      <c r="I3437" s="626"/>
      <c r="J3437" s="626"/>
      <c r="K3437" s="627"/>
      <c r="L3437" s="677"/>
      <c r="M3437" s="626"/>
      <c r="N3437" s="626"/>
      <c r="O3437" s="626"/>
      <c r="P3437" s="626"/>
      <c r="Q3437" s="626"/>
      <c r="R3437" s="626"/>
      <c r="S3437" s="626"/>
      <c r="T3437" s="626"/>
      <c r="U3437" s="626"/>
      <c r="V3437" s="626"/>
      <c r="W3437" s="626"/>
      <c r="X3437" s="626"/>
      <c r="Y3437" s="626"/>
      <c r="Z3437" s="626"/>
      <c r="AA3437" s="626"/>
      <c r="AB3437" s="626"/>
      <c r="AC3437" s="626"/>
      <c r="AD3437" s="626"/>
      <c r="AE3437" s="626"/>
      <c r="AF3437" s="626"/>
    </row>
    <row r="3438" spans="1:32" x14ac:dyDescent="0.25">
      <c r="A3438" s="626"/>
      <c r="B3438" s="626"/>
      <c r="F3438" s="626"/>
      <c r="H3438" s="626"/>
      <c r="I3438" s="626"/>
      <c r="J3438" s="626"/>
      <c r="K3438" s="627"/>
      <c r="L3438" s="677"/>
      <c r="M3438" s="626"/>
      <c r="N3438" s="626"/>
      <c r="O3438" s="626"/>
      <c r="P3438" s="626"/>
      <c r="Q3438" s="626"/>
      <c r="R3438" s="626"/>
      <c r="S3438" s="626"/>
      <c r="T3438" s="626"/>
      <c r="U3438" s="626"/>
      <c r="V3438" s="626"/>
      <c r="W3438" s="626"/>
      <c r="X3438" s="626"/>
      <c r="Y3438" s="626"/>
      <c r="Z3438" s="626"/>
      <c r="AA3438" s="626"/>
      <c r="AB3438" s="626"/>
      <c r="AC3438" s="626"/>
      <c r="AD3438" s="626"/>
      <c r="AE3438" s="626"/>
      <c r="AF3438" s="626"/>
    </row>
    <row r="3439" spans="1:32" x14ac:dyDescent="0.25">
      <c r="A3439" s="626"/>
      <c r="B3439" s="626"/>
      <c r="F3439" s="626"/>
      <c r="H3439" s="626"/>
      <c r="I3439" s="626"/>
      <c r="J3439" s="626"/>
      <c r="K3439" s="627"/>
      <c r="L3439" s="677"/>
      <c r="M3439" s="626"/>
      <c r="N3439" s="626"/>
      <c r="O3439" s="626"/>
      <c r="P3439" s="626"/>
      <c r="Q3439" s="626"/>
      <c r="R3439" s="626"/>
      <c r="S3439" s="626"/>
      <c r="T3439" s="626"/>
      <c r="U3439" s="626"/>
      <c r="V3439" s="626"/>
      <c r="W3439" s="626"/>
      <c r="X3439" s="626"/>
      <c r="Y3439" s="626"/>
      <c r="Z3439" s="626"/>
      <c r="AA3439" s="626"/>
      <c r="AB3439" s="626"/>
      <c r="AC3439" s="626"/>
      <c r="AD3439" s="626"/>
      <c r="AE3439" s="626"/>
      <c r="AF3439" s="626"/>
    </row>
    <row r="3440" spans="1:32" x14ac:dyDescent="0.25">
      <c r="A3440" s="626"/>
      <c r="B3440" s="626"/>
      <c r="F3440" s="626"/>
      <c r="H3440" s="626"/>
      <c r="I3440" s="626"/>
      <c r="J3440" s="626"/>
      <c r="K3440" s="627"/>
      <c r="L3440" s="677"/>
      <c r="M3440" s="626"/>
      <c r="N3440" s="626"/>
      <c r="O3440" s="626"/>
      <c r="P3440" s="626"/>
      <c r="Q3440" s="626"/>
      <c r="R3440" s="626"/>
      <c r="S3440" s="626"/>
      <c r="T3440" s="626"/>
      <c r="U3440" s="626"/>
      <c r="V3440" s="626"/>
      <c r="W3440" s="626"/>
      <c r="X3440" s="626"/>
      <c r="Y3440" s="626"/>
      <c r="Z3440" s="626"/>
      <c r="AA3440" s="626"/>
      <c r="AB3440" s="626"/>
      <c r="AC3440" s="626"/>
      <c r="AD3440" s="626"/>
      <c r="AE3440" s="626"/>
      <c r="AF3440" s="626"/>
    </row>
    <row r="3441" spans="1:32" x14ac:dyDescent="0.25">
      <c r="A3441" s="626"/>
      <c r="B3441" s="626"/>
      <c r="F3441" s="626"/>
      <c r="H3441" s="626"/>
      <c r="I3441" s="626"/>
      <c r="J3441" s="626"/>
      <c r="K3441" s="627"/>
      <c r="L3441" s="677"/>
      <c r="M3441" s="626"/>
      <c r="N3441" s="626"/>
      <c r="O3441" s="626"/>
      <c r="P3441" s="626"/>
      <c r="Q3441" s="626"/>
      <c r="R3441" s="626"/>
      <c r="S3441" s="626"/>
      <c r="T3441" s="626"/>
      <c r="U3441" s="626"/>
      <c r="V3441" s="626"/>
      <c r="W3441" s="626"/>
      <c r="X3441" s="626"/>
      <c r="Y3441" s="626"/>
      <c r="Z3441" s="626"/>
      <c r="AA3441" s="626"/>
      <c r="AB3441" s="626"/>
      <c r="AC3441" s="626"/>
      <c r="AD3441" s="626"/>
      <c r="AE3441" s="626"/>
      <c r="AF3441" s="626"/>
    </row>
    <row r="3442" spans="1:32" x14ac:dyDescent="0.25">
      <c r="A3442" s="626"/>
      <c r="B3442" s="626"/>
      <c r="F3442" s="626"/>
      <c r="H3442" s="626"/>
      <c r="I3442" s="626"/>
      <c r="J3442" s="626"/>
      <c r="K3442" s="627"/>
      <c r="L3442" s="677"/>
      <c r="M3442" s="626"/>
      <c r="N3442" s="626"/>
      <c r="O3442" s="626"/>
      <c r="P3442" s="626"/>
      <c r="Q3442" s="626"/>
      <c r="R3442" s="626"/>
      <c r="S3442" s="626"/>
      <c r="T3442" s="626"/>
      <c r="U3442" s="626"/>
      <c r="V3442" s="626"/>
      <c r="W3442" s="626"/>
      <c r="X3442" s="626"/>
      <c r="Y3442" s="626"/>
      <c r="Z3442" s="626"/>
      <c r="AA3442" s="626"/>
      <c r="AB3442" s="626"/>
      <c r="AC3442" s="626"/>
      <c r="AD3442" s="626"/>
      <c r="AE3442" s="626"/>
      <c r="AF3442" s="626"/>
    </row>
    <row r="3443" spans="1:32" x14ac:dyDescent="0.25">
      <c r="A3443" s="626"/>
      <c r="B3443" s="626"/>
      <c r="F3443" s="626"/>
      <c r="H3443" s="626"/>
      <c r="I3443" s="626"/>
      <c r="J3443" s="626"/>
      <c r="K3443" s="627"/>
      <c r="L3443" s="677"/>
      <c r="M3443" s="626"/>
      <c r="N3443" s="626"/>
      <c r="O3443" s="626"/>
      <c r="P3443" s="626"/>
      <c r="Q3443" s="626"/>
      <c r="R3443" s="626"/>
      <c r="S3443" s="626"/>
      <c r="T3443" s="626"/>
      <c r="U3443" s="626"/>
      <c r="V3443" s="626"/>
      <c r="W3443" s="626"/>
      <c r="X3443" s="626"/>
      <c r="Y3443" s="626"/>
      <c r="Z3443" s="626"/>
      <c r="AA3443" s="626"/>
      <c r="AB3443" s="626"/>
      <c r="AC3443" s="626"/>
      <c r="AD3443" s="626"/>
      <c r="AE3443" s="626"/>
      <c r="AF3443" s="626"/>
    </row>
    <row r="3444" spans="1:32" x14ac:dyDescent="0.25">
      <c r="A3444" s="626"/>
      <c r="B3444" s="626"/>
      <c r="F3444" s="626"/>
      <c r="H3444" s="626"/>
      <c r="I3444" s="626"/>
      <c r="J3444" s="626"/>
      <c r="K3444" s="627"/>
      <c r="L3444" s="677"/>
      <c r="M3444" s="626"/>
      <c r="N3444" s="626"/>
      <c r="O3444" s="626"/>
      <c r="P3444" s="626"/>
      <c r="Q3444" s="626"/>
      <c r="R3444" s="626"/>
      <c r="S3444" s="626"/>
      <c r="T3444" s="626"/>
      <c r="U3444" s="626"/>
      <c r="V3444" s="626"/>
      <c r="W3444" s="626"/>
      <c r="X3444" s="626"/>
      <c r="Y3444" s="626"/>
      <c r="Z3444" s="626"/>
      <c r="AA3444" s="626"/>
      <c r="AB3444" s="626"/>
      <c r="AC3444" s="626"/>
      <c r="AD3444" s="626"/>
      <c r="AE3444" s="626"/>
      <c r="AF3444" s="626"/>
    </row>
    <row r="3445" spans="1:32" x14ac:dyDescent="0.25">
      <c r="A3445" s="626"/>
      <c r="B3445" s="626"/>
      <c r="F3445" s="626"/>
      <c r="H3445" s="626"/>
      <c r="I3445" s="626"/>
      <c r="J3445" s="626"/>
      <c r="K3445" s="627"/>
      <c r="L3445" s="677"/>
      <c r="M3445" s="626"/>
      <c r="N3445" s="626"/>
      <c r="O3445" s="626"/>
      <c r="P3445" s="626"/>
      <c r="Q3445" s="626"/>
      <c r="R3445" s="626"/>
      <c r="S3445" s="626"/>
      <c r="T3445" s="626"/>
      <c r="U3445" s="626"/>
      <c r="V3445" s="626"/>
      <c r="W3445" s="626"/>
      <c r="X3445" s="626"/>
      <c r="Y3445" s="626"/>
      <c r="Z3445" s="626"/>
      <c r="AA3445" s="626"/>
      <c r="AB3445" s="626"/>
      <c r="AC3445" s="626"/>
      <c r="AD3445" s="626"/>
      <c r="AE3445" s="626"/>
      <c r="AF3445" s="626"/>
    </row>
    <row r="3446" spans="1:32" x14ac:dyDescent="0.25">
      <c r="A3446" s="626"/>
      <c r="B3446" s="626"/>
      <c r="F3446" s="626"/>
      <c r="H3446" s="626"/>
      <c r="I3446" s="626"/>
      <c r="J3446" s="626"/>
      <c r="K3446" s="627"/>
      <c r="L3446" s="677"/>
      <c r="M3446" s="626"/>
      <c r="N3446" s="626"/>
      <c r="O3446" s="626"/>
      <c r="P3446" s="626"/>
      <c r="Q3446" s="626"/>
      <c r="R3446" s="626"/>
      <c r="S3446" s="626"/>
      <c r="T3446" s="626"/>
      <c r="U3446" s="626"/>
      <c r="V3446" s="626"/>
      <c r="W3446" s="626"/>
      <c r="X3446" s="626"/>
      <c r="Y3446" s="626"/>
      <c r="Z3446" s="626"/>
      <c r="AA3446" s="626"/>
      <c r="AB3446" s="626"/>
      <c r="AC3446" s="626"/>
      <c r="AD3446" s="626"/>
      <c r="AE3446" s="626"/>
      <c r="AF3446" s="626"/>
    </row>
    <row r="3447" spans="1:32" x14ac:dyDescent="0.25">
      <c r="A3447" s="626"/>
      <c r="B3447" s="626"/>
      <c r="F3447" s="626"/>
      <c r="H3447" s="626"/>
      <c r="I3447" s="626"/>
      <c r="J3447" s="626"/>
      <c r="K3447" s="627"/>
      <c r="L3447" s="677"/>
      <c r="M3447" s="626"/>
      <c r="N3447" s="626"/>
      <c r="O3447" s="626"/>
      <c r="P3447" s="626"/>
      <c r="Q3447" s="626"/>
      <c r="R3447" s="626"/>
      <c r="S3447" s="626"/>
      <c r="T3447" s="626"/>
      <c r="U3447" s="626"/>
      <c r="V3447" s="626"/>
      <c r="W3447" s="626"/>
      <c r="X3447" s="626"/>
      <c r="Y3447" s="626"/>
      <c r="Z3447" s="626"/>
      <c r="AA3447" s="626"/>
      <c r="AB3447" s="626"/>
      <c r="AC3447" s="626"/>
      <c r="AD3447" s="626"/>
      <c r="AE3447" s="626"/>
      <c r="AF3447" s="626"/>
    </row>
    <row r="3448" spans="1:32" x14ac:dyDescent="0.25">
      <c r="A3448" s="626"/>
      <c r="B3448" s="626"/>
      <c r="F3448" s="626"/>
      <c r="H3448" s="626"/>
      <c r="I3448" s="626"/>
      <c r="J3448" s="626"/>
      <c r="K3448" s="627"/>
      <c r="L3448" s="677"/>
      <c r="M3448" s="626"/>
      <c r="N3448" s="626"/>
      <c r="O3448" s="626"/>
      <c r="P3448" s="626"/>
      <c r="Q3448" s="626"/>
      <c r="R3448" s="626"/>
      <c r="S3448" s="626"/>
      <c r="T3448" s="626"/>
      <c r="U3448" s="626"/>
      <c r="V3448" s="626"/>
      <c r="W3448" s="626"/>
      <c r="X3448" s="626"/>
      <c r="Y3448" s="626"/>
      <c r="Z3448" s="626"/>
      <c r="AA3448" s="626"/>
      <c r="AB3448" s="626"/>
      <c r="AC3448" s="626"/>
      <c r="AD3448" s="626"/>
      <c r="AE3448" s="626"/>
      <c r="AF3448" s="626"/>
    </row>
    <row r="3449" spans="1:32" x14ac:dyDescent="0.25">
      <c r="A3449" s="626"/>
      <c r="B3449" s="626"/>
      <c r="F3449" s="626"/>
      <c r="H3449" s="626"/>
      <c r="I3449" s="626"/>
      <c r="J3449" s="626"/>
      <c r="K3449" s="627"/>
      <c r="L3449" s="677"/>
      <c r="M3449" s="626"/>
      <c r="N3449" s="626"/>
      <c r="O3449" s="626"/>
      <c r="P3449" s="626"/>
      <c r="Q3449" s="626"/>
      <c r="R3449" s="626"/>
      <c r="S3449" s="626"/>
      <c r="T3449" s="626"/>
      <c r="U3449" s="626"/>
      <c r="V3449" s="626"/>
      <c r="W3449" s="626"/>
      <c r="X3449" s="626"/>
      <c r="Y3449" s="626"/>
      <c r="Z3449" s="626"/>
      <c r="AA3449" s="626"/>
      <c r="AB3449" s="626"/>
      <c r="AC3449" s="626"/>
      <c r="AD3449" s="626"/>
      <c r="AE3449" s="626"/>
      <c r="AF3449" s="626"/>
    </row>
    <row r="3450" spans="1:32" x14ac:dyDescent="0.25">
      <c r="A3450" s="626"/>
      <c r="B3450" s="626"/>
      <c r="F3450" s="626"/>
      <c r="H3450" s="626"/>
      <c r="I3450" s="626"/>
      <c r="J3450" s="626"/>
      <c r="K3450" s="627"/>
      <c r="L3450" s="677"/>
      <c r="M3450" s="626"/>
      <c r="N3450" s="626"/>
      <c r="O3450" s="626"/>
      <c r="P3450" s="626"/>
      <c r="Q3450" s="626"/>
      <c r="R3450" s="626"/>
      <c r="S3450" s="626"/>
      <c r="T3450" s="626"/>
      <c r="U3450" s="626"/>
      <c r="V3450" s="626"/>
      <c r="W3450" s="626"/>
      <c r="X3450" s="626"/>
      <c r="Y3450" s="626"/>
      <c r="Z3450" s="626"/>
      <c r="AA3450" s="626"/>
      <c r="AB3450" s="626"/>
      <c r="AC3450" s="626"/>
      <c r="AD3450" s="626"/>
      <c r="AE3450" s="626"/>
      <c r="AF3450" s="626"/>
    </row>
    <row r="3451" spans="1:32" x14ac:dyDescent="0.25">
      <c r="A3451" s="626"/>
      <c r="B3451" s="626"/>
      <c r="F3451" s="626"/>
      <c r="H3451" s="626"/>
      <c r="I3451" s="626"/>
      <c r="J3451" s="626"/>
      <c r="K3451" s="627"/>
      <c r="L3451" s="677"/>
      <c r="M3451" s="626"/>
      <c r="N3451" s="626"/>
      <c r="O3451" s="626"/>
      <c r="P3451" s="626"/>
      <c r="Q3451" s="626"/>
      <c r="R3451" s="626"/>
      <c r="S3451" s="626"/>
      <c r="T3451" s="626"/>
      <c r="U3451" s="626"/>
      <c r="V3451" s="626"/>
      <c r="W3451" s="626"/>
      <c r="X3451" s="626"/>
      <c r="Y3451" s="626"/>
      <c r="Z3451" s="626"/>
      <c r="AA3451" s="626"/>
      <c r="AB3451" s="626"/>
      <c r="AC3451" s="626"/>
      <c r="AD3451" s="626"/>
      <c r="AE3451" s="626"/>
      <c r="AF3451" s="626"/>
    </row>
    <row r="3452" spans="1:32" x14ac:dyDescent="0.25">
      <c r="A3452" s="626"/>
      <c r="B3452" s="626"/>
      <c r="F3452" s="626"/>
      <c r="H3452" s="626"/>
      <c r="I3452" s="626"/>
      <c r="J3452" s="626"/>
      <c r="K3452" s="627"/>
      <c r="L3452" s="677"/>
      <c r="M3452" s="626"/>
      <c r="N3452" s="626"/>
      <c r="O3452" s="626"/>
      <c r="P3452" s="626"/>
      <c r="Q3452" s="626"/>
      <c r="R3452" s="626"/>
      <c r="S3452" s="626"/>
      <c r="T3452" s="626"/>
      <c r="U3452" s="626"/>
      <c r="V3452" s="626"/>
      <c r="W3452" s="626"/>
      <c r="X3452" s="626"/>
      <c r="Y3452" s="626"/>
      <c r="Z3452" s="626"/>
      <c r="AA3452" s="626"/>
      <c r="AB3452" s="626"/>
      <c r="AC3452" s="626"/>
      <c r="AD3452" s="626"/>
      <c r="AE3452" s="626"/>
      <c r="AF3452" s="626"/>
    </row>
    <row r="3453" spans="1:32" x14ac:dyDescent="0.25">
      <c r="A3453" s="626"/>
      <c r="B3453" s="626"/>
      <c r="F3453" s="626"/>
      <c r="H3453" s="626"/>
      <c r="I3453" s="626"/>
      <c r="J3453" s="626"/>
      <c r="K3453" s="627"/>
      <c r="L3453" s="677"/>
      <c r="M3453" s="626"/>
      <c r="N3453" s="626"/>
      <c r="O3453" s="626"/>
      <c r="P3453" s="626"/>
      <c r="Q3453" s="626"/>
      <c r="R3453" s="626"/>
      <c r="S3453" s="626"/>
      <c r="T3453" s="626"/>
      <c r="U3453" s="626"/>
      <c r="V3453" s="626"/>
      <c r="W3453" s="626"/>
      <c r="X3453" s="626"/>
      <c r="Y3453" s="626"/>
      <c r="Z3453" s="626"/>
      <c r="AA3453" s="626"/>
      <c r="AB3453" s="626"/>
      <c r="AC3453" s="626"/>
      <c r="AD3453" s="626"/>
      <c r="AE3453" s="626"/>
      <c r="AF3453" s="626"/>
    </row>
    <row r="3454" spans="1:32" x14ac:dyDescent="0.25">
      <c r="A3454" s="626"/>
      <c r="B3454" s="626"/>
      <c r="F3454" s="626"/>
      <c r="H3454" s="626"/>
      <c r="I3454" s="626"/>
      <c r="J3454" s="626"/>
      <c r="K3454" s="627"/>
      <c r="L3454" s="677"/>
      <c r="M3454" s="626"/>
      <c r="N3454" s="626"/>
      <c r="O3454" s="626"/>
      <c r="P3454" s="626"/>
      <c r="Q3454" s="626"/>
      <c r="R3454" s="626"/>
      <c r="S3454" s="626"/>
      <c r="T3454" s="626"/>
      <c r="U3454" s="626"/>
      <c r="V3454" s="626"/>
      <c r="W3454" s="626"/>
      <c r="X3454" s="626"/>
      <c r="Y3454" s="626"/>
      <c r="Z3454" s="626"/>
      <c r="AA3454" s="626"/>
      <c r="AB3454" s="626"/>
      <c r="AC3454" s="626"/>
      <c r="AD3454" s="626"/>
      <c r="AE3454" s="626"/>
      <c r="AF3454" s="626"/>
    </row>
    <row r="3455" spans="1:32" x14ac:dyDescent="0.25">
      <c r="A3455" s="626"/>
      <c r="B3455" s="626"/>
      <c r="F3455" s="626"/>
      <c r="H3455" s="626"/>
      <c r="I3455" s="626"/>
      <c r="J3455" s="626"/>
      <c r="K3455" s="627"/>
      <c r="L3455" s="677"/>
      <c r="M3455" s="626"/>
      <c r="N3455" s="626"/>
      <c r="O3455" s="626"/>
      <c r="P3455" s="626"/>
      <c r="Q3455" s="626"/>
      <c r="R3455" s="626"/>
      <c r="S3455" s="626"/>
      <c r="T3455" s="626"/>
      <c r="U3455" s="626"/>
      <c r="V3455" s="626"/>
      <c r="W3455" s="626"/>
      <c r="X3455" s="626"/>
      <c r="Y3455" s="626"/>
      <c r="Z3455" s="626"/>
      <c r="AA3455" s="626"/>
      <c r="AB3455" s="626"/>
      <c r="AC3455" s="626"/>
      <c r="AD3455" s="626"/>
      <c r="AE3455" s="626"/>
      <c r="AF3455" s="626"/>
    </row>
    <row r="3456" spans="1:32" x14ac:dyDescent="0.25">
      <c r="A3456" s="626"/>
      <c r="B3456" s="626"/>
      <c r="F3456" s="626"/>
      <c r="H3456" s="626"/>
      <c r="I3456" s="626"/>
      <c r="J3456" s="626"/>
      <c r="K3456" s="627"/>
      <c r="L3456" s="677"/>
      <c r="M3456" s="626"/>
      <c r="N3456" s="626"/>
      <c r="O3456" s="626"/>
      <c r="P3456" s="626"/>
      <c r="Q3456" s="626"/>
      <c r="R3456" s="626"/>
      <c r="S3456" s="626"/>
      <c r="T3456" s="626"/>
      <c r="U3456" s="626"/>
      <c r="V3456" s="626"/>
      <c r="W3456" s="626"/>
      <c r="X3456" s="626"/>
      <c r="Y3456" s="626"/>
      <c r="Z3456" s="626"/>
      <c r="AA3456" s="626"/>
      <c r="AB3456" s="626"/>
      <c r="AC3456" s="626"/>
      <c r="AD3456" s="626"/>
      <c r="AE3456" s="626"/>
      <c r="AF3456" s="626"/>
    </row>
    <row r="3457" spans="1:32" x14ac:dyDescent="0.25">
      <c r="A3457" s="626"/>
      <c r="B3457" s="626"/>
      <c r="F3457" s="626"/>
      <c r="H3457" s="626"/>
      <c r="I3457" s="626"/>
      <c r="J3457" s="626"/>
      <c r="K3457" s="627"/>
      <c r="L3457" s="677"/>
      <c r="M3457" s="626"/>
      <c r="N3457" s="626"/>
      <c r="O3457" s="626"/>
      <c r="P3457" s="626"/>
      <c r="Q3457" s="626"/>
      <c r="R3457" s="626"/>
      <c r="S3457" s="626"/>
      <c r="T3457" s="626"/>
      <c r="U3457" s="626"/>
      <c r="V3457" s="626"/>
      <c r="W3457" s="626"/>
      <c r="X3457" s="626"/>
      <c r="Y3457" s="626"/>
      <c r="Z3457" s="626"/>
      <c r="AA3457" s="626"/>
      <c r="AB3457" s="626"/>
      <c r="AC3457" s="626"/>
      <c r="AD3457" s="626"/>
      <c r="AE3457" s="626"/>
      <c r="AF3457" s="626"/>
    </row>
    <row r="3458" spans="1:32" x14ac:dyDescent="0.25">
      <c r="A3458" s="626"/>
      <c r="B3458" s="626"/>
      <c r="F3458" s="626"/>
      <c r="H3458" s="626"/>
      <c r="I3458" s="626"/>
      <c r="J3458" s="626"/>
      <c r="K3458" s="627"/>
      <c r="L3458" s="677"/>
      <c r="M3458" s="626"/>
      <c r="N3458" s="626"/>
      <c r="O3458" s="626"/>
      <c r="P3458" s="626"/>
      <c r="Q3458" s="626"/>
      <c r="R3458" s="626"/>
      <c r="S3458" s="626"/>
      <c r="T3458" s="626"/>
      <c r="U3458" s="626"/>
      <c r="V3458" s="626"/>
      <c r="W3458" s="626"/>
      <c r="X3458" s="626"/>
      <c r="Y3458" s="626"/>
      <c r="Z3458" s="626"/>
      <c r="AA3458" s="626"/>
      <c r="AB3458" s="626"/>
      <c r="AC3458" s="626"/>
      <c r="AD3458" s="626"/>
      <c r="AE3458" s="626"/>
      <c r="AF3458" s="626"/>
    </row>
    <row r="3459" spans="1:32" x14ac:dyDescent="0.25">
      <c r="A3459" s="626"/>
      <c r="B3459" s="626"/>
      <c r="F3459" s="626"/>
      <c r="H3459" s="626"/>
      <c r="I3459" s="626"/>
      <c r="J3459" s="626"/>
      <c r="K3459" s="627"/>
      <c r="L3459" s="677"/>
      <c r="M3459" s="626"/>
      <c r="N3459" s="626"/>
      <c r="O3459" s="626"/>
      <c r="P3459" s="626"/>
      <c r="Q3459" s="626"/>
      <c r="R3459" s="626"/>
      <c r="S3459" s="626"/>
      <c r="T3459" s="626"/>
      <c r="U3459" s="626"/>
      <c r="V3459" s="626"/>
      <c r="W3459" s="626"/>
      <c r="X3459" s="626"/>
      <c r="Y3459" s="626"/>
      <c r="Z3459" s="626"/>
      <c r="AA3459" s="626"/>
      <c r="AB3459" s="626"/>
      <c r="AC3459" s="626"/>
      <c r="AD3459" s="626"/>
      <c r="AE3459" s="626"/>
      <c r="AF3459" s="626"/>
    </row>
    <row r="3460" spans="1:32" x14ac:dyDescent="0.25">
      <c r="A3460" s="626"/>
      <c r="B3460" s="626"/>
      <c r="F3460" s="626"/>
      <c r="H3460" s="626"/>
      <c r="I3460" s="626"/>
      <c r="J3460" s="626"/>
      <c r="K3460" s="627"/>
      <c r="L3460" s="677"/>
      <c r="M3460" s="626"/>
      <c r="N3460" s="626"/>
      <c r="O3460" s="626"/>
      <c r="P3460" s="626"/>
      <c r="Q3460" s="626"/>
      <c r="R3460" s="626"/>
      <c r="S3460" s="626"/>
      <c r="T3460" s="626"/>
      <c r="U3460" s="626"/>
      <c r="V3460" s="626"/>
      <c r="W3460" s="626"/>
      <c r="X3460" s="626"/>
      <c r="Y3460" s="626"/>
      <c r="Z3460" s="626"/>
      <c r="AA3460" s="626"/>
      <c r="AB3460" s="626"/>
      <c r="AC3460" s="626"/>
      <c r="AD3460" s="626"/>
      <c r="AE3460" s="626"/>
      <c r="AF3460" s="626"/>
    </row>
    <row r="3461" spans="1:32" x14ac:dyDescent="0.25">
      <c r="A3461" s="626"/>
      <c r="B3461" s="626"/>
      <c r="F3461" s="626"/>
      <c r="H3461" s="626"/>
      <c r="I3461" s="626"/>
      <c r="J3461" s="626"/>
      <c r="K3461" s="627"/>
      <c r="L3461" s="677"/>
      <c r="M3461" s="626"/>
      <c r="N3461" s="626"/>
      <c r="O3461" s="626"/>
      <c r="P3461" s="626"/>
      <c r="Q3461" s="626"/>
      <c r="R3461" s="626"/>
      <c r="S3461" s="626"/>
      <c r="T3461" s="626"/>
      <c r="U3461" s="626"/>
      <c r="V3461" s="626"/>
      <c r="W3461" s="626"/>
      <c r="X3461" s="626"/>
      <c r="Y3461" s="626"/>
      <c r="Z3461" s="626"/>
      <c r="AA3461" s="626"/>
      <c r="AB3461" s="626"/>
      <c r="AC3461" s="626"/>
      <c r="AD3461" s="626"/>
      <c r="AE3461" s="626"/>
      <c r="AF3461" s="626"/>
    </row>
    <row r="3462" spans="1:32" x14ac:dyDescent="0.25">
      <c r="A3462" s="626"/>
      <c r="B3462" s="626"/>
      <c r="F3462" s="626"/>
      <c r="H3462" s="626"/>
      <c r="I3462" s="626"/>
      <c r="J3462" s="626"/>
      <c r="K3462" s="627"/>
      <c r="L3462" s="677"/>
      <c r="M3462" s="626"/>
      <c r="N3462" s="626"/>
      <c r="O3462" s="626"/>
      <c r="P3462" s="626"/>
      <c r="Q3462" s="626"/>
      <c r="R3462" s="626"/>
      <c r="S3462" s="626"/>
      <c r="T3462" s="626"/>
      <c r="U3462" s="626"/>
      <c r="V3462" s="626"/>
      <c r="W3462" s="626"/>
      <c r="X3462" s="626"/>
      <c r="Y3462" s="626"/>
      <c r="Z3462" s="626"/>
      <c r="AA3462" s="626"/>
      <c r="AB3462" s="626"/>
      <c r="AC3462" s="626"/>
      <c r="AD3462" s="626"/>
      <c r="AE3462" s="626"/>
      <c r="AF3462" s="626"/>
    </row>
    <row r="3463" spans="1:32" x14ac:dyDescent="0.25">
      <c r="A3463" s="626"/>
      <c r="B3463" s="626"/>
      <c r="F3463" s="626"/>
      <c r="H3463" s="626"/>
      <c r="I3463" s="626"/>
      <c r="J3463" s="626"/>
      <c r="K3463" s="627"/>
      <c r="L3463" s="677"/>
      <c r="M3463" s="626"/>
      <c r="N3463" s="626"/>
      <c r="O3463" s="626"/>
      <c r="P3463" s="626"/>
      <c r="Q3463" s="626"/>
      <c r="R3463" s="626"/>
      <c r="S3463" s="626"/>
      <c r="T3463" s="626"/>
      <c r="U3463" s="626"/>
      <c r="V3463" s="626"/>
      <c r="W3463" s="626"/>
      <c r="X3463" s="626"/>
      <c r="Y3463" s="626"/>
      <c r="Z3463" s="626"/>
      <c r="AA3463" s="626"/>
      <c r="AB3463" s="626"/>
      <c r="AC3463" s="626"/>
      <c r="AD3463" s="626"/>
      <c r="AE3463" s="626"/>
      <c r="AF3463" s="626"/>
    </row>
    <row r="3464" spans="1:32" x14ac:dyDescent="0.25">
      <c r="A3464" s="626"/>
      <c r="B3464" s="626"/>
      <c r="F3464" s="626"/>
      <c r="H3464" s="626"/>
      <c r="I3464" s="626"/>
      <c r="J3464" s="626"/>
      <c r="K3464" s="627"/>
      <c r="L3464" s="677"/>
      <c r="M3464" s="626"/>
      <c r="N3464" s="626"/>
      <c r="O3464" s="626"/>
      <c r="P3464" s="626"/>
      <c r="Q3464" s="626"/>
      <c r="R3464" s="626"/>
      <c r="S3464" s="626"/>
      <c r="T3464" s="626"/>
      <c r="U3464" s="626"/>
      <c r="V3464" s="626"/>
      <c r="W3464" s="626"/>
      <c r="X3464" s="626"/>
      <c r="Y3464" s="626"/>
      <c r="Z3464" s="626"/>
      <c r="AA3464" s="626"/>
      <c r="AB3464" s="626"/>
      <c r="AC3464" s="626"/>
      <c r="AD3464" s="626"/>
      <c r="AE3464" s="626"/>
      <c r="AF3464" s="626"/>
    </row>
    <row r="3465" spans="1:32" x14ac:dyDescent="0.25">
      <c r="A3465" s="626"/>
      <c r="B3465" s="626"/>
      <c r="F3465" s="626"/>
      <c r="H3465" s="626"/>
      <c r="I3465" s="626"/>
      <c r="J3465" s="626"/>
      <c r="K3465" s="627"/>
      <c r="L3465" s="677"/>
      <c r="M3465" s="626"/>
      <c r="N3465" s="626"/>
      <c r="O3465" s="626"/>
      <c r="P3465" s="626"/>
      <c r="Q3465" s="626"/>
      <c r="R3465" s="626"/>
      <c r="S3465" s="626"/>
      <c r="T3465" s="626"/>
      <c r="U3465" s="626"/>
      <c r="V3465" s="626"/>
      <c r="W3465" s="626"/>
      <c r="X3465" s="626"/>
      <c r="Y3465" s="626"/>
      <c r="Z3465" s="626"/>
      <c r="AA3465" s="626"/>
      <c r="AB3465" s="626"/>
      <c r="AC3465" s="626"/>
      <c r="AD3465" s="626"/>
      <c r="AE3465" s="626"/>
      <c r="AF3465" s="626"/>
    </row>
    <row r="3466" spans="1:32" x14ac:dyDescent="0.25">
      <c r="A3466" s="626"/>
      <c r="B3466" s="626"/>
      <c r="F3466" s="626"/>
      <c r="H3466" s="626"/>
      <c r="I3466" s="626"/>
      <c r="J3466" s="626"/>
      <c r="K3466" s="627"/>
      <c r="L3466" s="677"/>
      <c r="M3466" s="626"/>
      <c r="N3466" s="626"/>
      <c r="O3466" s="626"/>
      <c r="P3466" s="626"/>
      <c r="Q3466" s="626"/>
      <c r="R3466" s="626"/>
      <c r="S3466" s="626"/>
      <c r="T3466" s="626"/>
      <c r="U3466" s="626"/>
      <c r="V3466" s="626"/>
      <c r="W3466" s="626"/>
      <c r="X3466" s="626"/>
      <c r="Y3466" s="626"/>
      <c r="Z3466" s="626"/>
      <c r="AA3466" s="626"/>
      <c r="AB3466" s="626"/>
      <c r="AC3466" s="626"/>
      <c r="AD3466" s="626"/>
      <c r="AE3466" s="626"/>
      <c r="AF3466" s="626"/>
    </row>
    <row r="3467" spans="1:32" x14ac:dyDescent="0.25">
      <c r="A3467" s="626"/>
      <c r="B3467" s="626"/>
      <c r="F3467" s="626"/>
      <c r="H3467" s="626"/>
      <c r="I3467" s="626"/>
      <c r="J3467" s="626"/>
      <c r="K3467" s="627"/>
      <c r="L3467" s="677"/>
      <c r="M3467" s="626"/>
      <c r="N3467" s="626"/>
      <c r="O3467" s="626"/>
      <c r="P3467" s="626"/>
      <c r="Q3467" s="626"/>
      <c r="R3467" s="626"/>
      <c r="S3467" s="626"/>
      <c r="T3467" s="626"/>
      <c r="U3467" s="626"/>
      <c r="V3467" s="626"/>
      <c r="W3467" s="626"/>
      <c r="X3467" s="626"/>
      <c r="Y3467" s="626"/>
      <c r="Z3467" s="626"/>
      <c r="AA3467" s="626"/>
      <c r="AB3467" s="626"/>
      <c r="AC3467" s="626"/>
      <c r="AD3467" s="626"/>
      <c r="AE3467" s="626"/>
      <c r="AF3467" s="626"/>
    </row>
    <row r="3468" spans="1:32" x14ac:dyDescent="0.25">
      <c r="A3468" s="626"/>
      <c r="B3468" s="626"/>
      <c r="F3468" s="626"/>
      <c r="H3468" s="626"/>
      <c r="I3468" s="626"/>
      <c r="J3468" s="626"/>
      <c r="K3468" s="627"/>
      <c r="L3468" s="677"/>
      <c r="M3468" s="626"/>
      <c r="N3468" s="626"/>
      <c r="O3468" s="626"/>
      <c r="P3468" s="626"/>
      <c r="Q3468" s="626"/>
      <c r="R3468" s="626"/>
      <c r="S3468" s="626"/>
      <c r="T3468" s="626"/>
      <c r="U3468" s="626"/>
      <c r="V3468" s="626"/>
      <c r="W3468" s="626"/>
      <c r="X3468" s="626"/>
      <c r="Y3468" s="626"/>
      <c r="Z3468" s="626"/>
      <c r="AA3468" s="626"/>
      <c r="AB3468" s="626"/>
      <c r="AC3468" s="626"/>
      <c r="AD3468" s="626"/>
      <c r="AE3468" s="626"/>
      <c r="AF3468" s="626"/>
    </row>
    <row r="3469" spans="1:32" x14ac:dyDescent="0.25">
      <c r="A3469" s="626"/>
      <c r="B3469" s="626"/>
      <c r="F3469" s="626"/>
      <c r="H3469" s="626"/>
      <c r="I3469" s="626"/>
      <c r="J3469" s="626"/>
      <c r="K3469" s="627"/>
      <c r="L3469" s="677"/>
      <c r="M3469" s="626"/>
      <c r="N3469" s="626"/>
      <c r="O3469" s="626"/>
      <c r="P3469" s="626"/>
      <c r="Q3469" s="626"/>
      <c r="R3469" s="626"/>
      <c r="S3469" s="626"/>
      <c r="T3469" s="626"/>
      <c r="U3469" s="626"/>
      <c r="V3469" s="626"/>
      <c r="W3469" s="626"/>
      <c r="X3469" s="626"/>
      <c r="Y3469" s="626"/>
      <c r="Z3469" s="626"/>
      <c r="AA3469" s="626"/>
      <c r="AB3469" s="626"/>
      <c r="AC3469" s="626"/>
      <c r="AD3469" s="626"/>
      <c r="AE3469" s="626"/>
      <c r="AF3469" s="626"/>
    </row>
    <row r="3470" spans="1:32" x14ac:dyDescent="0.25">
      <c r="A3470" s="626"/>
      <c r="B3470" s="626"/>
      <c r="F3470" s="626"/>
      <c r="H3470" s="626"/>
      <c r="I3470" s="626"/>
      <c r="J3470" s="626"/>
      <c r="K3470" s="627"/>
      <c r="L3470" s="677"/>
      <c r="M3470" s="626"/>
      <c r="N3470" s="626"/>
      <c r="O3470" s="626"/>
      <c r="P3470" s="626"/>
      <c r="Q3470" s="626"/>
      <c r="R3470" s="626"/>
      <c r="S3470" s="626"/>
      <c r="T3470" s="626"/>
      <c r="U3470" s="626"/>
      <c r="V3470" s="626"/>
      <c r="W3470" s="626"/>
      <c r="X3470" s="626"/>
      <c r="Y3470" s="626"/>
      <c r="Z3470" s="626"/>
      <c r="AA3470" s="626"/>
      <c r="AB3470" s="626"/>
      <c r="AC3470" s="626"/>
      <c r="AD3470" s="626"/>
      <c r="AE3470" s="626"/>
      <c r="AF3470" s="626"/>
    </row>
    <row r="3471" spans="1:32" x14ac:dyDescent="0.25">
      <c r="A3471" s="626"/>
      <c r="B3471" s="626"/>
      <c r="F3471" s="626"/>
      <c r="H3471" s="626"/>
      <c r="I3471" s="626"/>
      <c r="J3471" s="626"/>
      <c r="K3471" s="627"/>
      <c r="L3471" s="677"/>
      <c r="M3471" s="626"/>
      <c r="N3471" s="626"/>
      <c r="O3471" s="626"/>
      <c r="P3471" s="626"/>
      <c r="Q3471" s="626"/>
      <c r="R3471" s="626"/>
      <c r="S3471" s="626"/>
      <c r="T3471" s="626"/>
      <c r="U3471" s="626"/>
      <c r="V3471" s="626"/>
      <c r="W3471" s="626"/>
      <c r="X3471" s="626"/>
      <c r="Y3471" s="626"/>
      <c r="Z3471" s="626"/>
      <c r="AA3471" s="626"/>
      <c r="AB3471" s="626"/>
      <c r="AC3471" s="626"/>
      <c r="AD3471" s="626"/>
      <c r="AE3471" s="626"/>
      <c r="AF3471" s="626"/>
    </row>
    <row r="3472" spans="1:32" x14ac:dyDescent="0.25">
      <c r="A3472" s="626"/>
      <c r="B3472" s="626"/>
      <c r="F3472" s="626"/>
      <c r="H3472" s="626"/>
      <c r="I3472" s="626"/>
      <c r="J3472" s="626"/>
      <c r="K3472" s="627"/>
      <c r="L3472" s="677"/>
      <c r="M3472" s="626"/>
      <c r="N3472" s="626"/>
      <c r="O3472" s="626"/>
      <c r="P3472" s="626"/>
      <c r="Q3472" s="626"/>
      <c r="R3472" s="626"/>
      <c r="S3472" s="626"/>
      <c r="T3472" s="626"/>
      <c r="U3472" s="626"/>
      <c r="V3472" s="626"/>
      <c r="W3472" s="626"/>
      <c r="X3472" s="626"/>
      <c r="Y3472" s="626"/>
      <c r="Z3472" s="626"/>
      <c r="AA3472" s="626"/>
      <c r="AB3472" s="626"/>
      <c r="AC3472" s="626"/>
      <c r="AD3472" s="626"/>
      <c r="AE3472" s="626"/>
      <c r="AF3472" s="626"/>
    </row>
    <row r="3473" spans="1:32" x14ac:dyDescent="0.25">
      <c r="A3473" s="626"/>
      <c r="B3473" s="626"/>
      <c r="F3473" s="626"/>
      <c r="H3473" s="626"/>
      <c r="I3473" s="626"/>
      <c r="J3473" s="626"/>
      <c r="K3473" s="627"/>
      <c r="L3473" s="677"/>
      <c r="M3473" s="626"/>
      <c r="N3473" s="626"/>
      <c r="O3473" s="626"/>
      <c r="P3473" s="626"/>
      <c r="Q3473" s="626"/>
      <c r="R3473" s="626"/>
      <c r="S3473" s="626"/>
      <c r="T3473" s="626"/>
      <c r="U3473" s="626"/>
      <c r="V3473" s="626"/>
      <c r="W3473" s="626"/>
      <c r="X3473" s="626"/>
      <c r="Y3473" s="626"/>
      <c r="Z3473" s="626"/>
      <c r="AA3473" s="626"/>
      <c r="AB3473" s="626"/>
      <c r="AC3473" s="626"/>
      <c r="AD3473" s="626"/>
      <c r="AE3473" s="626"/>
      <c r="AF3473" s="626"/>
    </row>
    <row r="3474" spans="1:32" x14ac:dyDescent="0.25">
      <c r="A3474" s="626"/>
      <c r="B3474" s="626"/>
      <c r="F3474" s="626"/>
      <c r="H3474" s="626"/>
      <c r="I3474" s="626"/>
      <c r="J3474" s="626"/>
      <c r="K3474" s="627"/>
      <c r="L3474" s="677"/>
      <c r="M3474" s="626"/>
      <c r="N3474" s="626"/>
      <c r="O3474" s="626"/>
      <c r="P3474" s="626"/>
      <c r="Q3474" s="626"/>
      <c r="R3474" s="626"/>
      <c r="S3474" s="626"/>
      <c r="T3474" s="626"/>
      <c r="U3474" s="626"/>
      <c r="V3474" s="626"/>
      <c r="W3474" s="626"/>
      <c r="X3474" s="626"/>
      <c r="Y3474" s="626"/>
      <c r="Z3474" s="626"/>
      <c r="AA3474" s="626"/>
      <c r="AB3474" s="626"/>
      <c r="AC3474" s="626"/>
      <c r="AD3474" s="626"/>
      <c r="AE3474" s="626"/>
      <c r="AF3474" s="626"/>
    </row>
    <row r="3475" spans="1:32" x14ac:dyDescent="0.25">
      <c r="A3475" s="626"/>
      <c r="B3475" s="626"/>
      <c r="F3475" s="626"/>
      <c r="H3475" s="626"/>
      <c r="I3475" s="626"/>
      <c r="J3475" s="626"/>
      <c r="K3475" s="627"/>
      <c r="L3475" s="677"/>
      <c r="M3475" s="626"/>
      <c r="N3475" s="626"/>
      <c r="O3475" s="626"/>
      <c r="P3475" s="626"/>
      <c r="Q3475" s="626"/>
      <c r="R3475" s="626"/>
      <c r="S3475" s="626"/>
      <c r="T3475" s="626"/>
      <c r="U3475" s="626"/>
      <c r="V3475" s="626"/>
      <c r="W3475" s="626"/>
      <c r="X3475" s="626"/>
      <c r="Y3475" s="626"/>
      <c r="Z3475" s="626"/>
      <c r="AA3475" s="626"/>
      <c r="AB3475" s="626"/>
      <c r="AC3475" s="626"/>
      <c r="AD3475" s="626"/>
      <c r="AE3475" s="626"/>
      <c r="AF3475" s="626"/>
    </row>
    <row r="3476" spans="1:32" x14ac:dyDescent="0.25">
      <c r="A3476" s="626"/>
      <c r="B3476" s="626"/>
      <c r="F3476" s="626"/>
      <c r="H3476" s="626"/>
      <c r="I3476" s="626"/>
      <c r="J3476" s="626"/>
      <c r="K3476" s="627"/>
      <c r="L3476" s="677"/>
      <c r="M3476" s="626"/>
      <c r="N3476" s="626"/>
      <c r="O3476" s="626"/>
      <c r="P3476" s="626"/>
      <c r="Q3476" s="626"/>
      <c r="R3476" s="626"/>
      <c r="S3476" s="626"/>
      <c r="T3476" s="626"/>
      <c r="U3476" s="626"/>
      <c r="V3476" s="626"/>
      <c r="W3476" s="626"/>
      <c r="X3476" s="626"/>
      <c r="Y3476" s="626"/>
      <c r="Z3476" s="626"/>
      <c r="AA3476" s="626"/>
      <c r="AB3476" s="626"/>
      <c r="AC3476" s="626"/>
      <c r="AD3476" s="626"/>
      <c r="AE3476" s="626"/>
      <c r="AF3476" s="626"/>
    </row>
    <row r="3477" spans="1:32" x14ac:dyDescent="0.25">
      <c r="A3477" s="626"/>
      <c r="B3477" s="626"/>
      <c r="F3477" s="626"/>
      <c r="H3477" s="626"/>
      <c r="I3477" s="626"/>
      <c r="J3477" s="626"/>
      <c r="K3477" s="627"/>
      <c r="L3477" s="677"/>
      <c r="M3477" s="626"/>
      <c r="N3477" s="626"/>
      <c r="O3477" s="626"/>
      <c r="P3477" s="626"/>
      <c r="Q3477" s="626"/>
      <c r="R3477" s="626"/>
      <c r="S3477" s="626"/>
      <c r="T3477" s="626"/>
      <c r="U3477" s="626"/>
      <c r="V3477" s="626"/>
      <c r="W3477" s="626"/>
      <c r="X3477" s="626"/>
      <c r="Y3477" s="626"/>
      <c r="Z3477" s="626"/>
      <c r="AA3477" s="626"/>
      <c r="AB3477" s="626"/>
      <c r="AC3477" s="626"/>
      <c r="AD3477" s="626"/>
      <c r="AE3477" s="626"/>
      <c r="AF3477" s="626"/>
    </row>
    <row r="3478" spans="1:32" x14ac:dyDescent="0.25">
      <c r="A3478" s="626"/>
      <c r="B3478" s="626"/>
      <c r="F3478" s="626"/>
      <c r="H3478" s="626"/>
      <c r="I3478" s="626"/>
      <c r="J3478" s="626"/>
      <c r="K3478" s="627"/>
      <c r="L3478" s="677"/>
      <c r="M3478" s="626"/>
      <c r="N3478" s="626"/>
      <c r="O3478" s="626"/>
      <c r="P3478" s="626"/>
      <c r="Q3478" s="626"/>
      <c r="R3478" s="626"/>
      <c r="S3478" s="626"/>
      <c r="T3478" s="626"/>
      <c r="U3478" s="626"/>
      <c r="V3478" s="626"/>
      <c r="W3478" s="626"/>
      <c r="X3478" s="626"/>
      <c r="Y3478" s="626"/>
      <c r="Z3478" s="626"/>
      <c r="AA3478" s="626"/>
      <c r="AB3478" s="626"/>
      <c r="AC3478" s="626"/>
      <c r="AD3478" s="626"/>
      <c r="AE3478" s="626"/>
      <c r="AF3478" s="626"/>
    </row>
    <row r="3479" spans="1:32" x14ac:dyDescent="0.25">
      <c r="A3479" s="626"/>
      <c r="B3479" s="626"/>
      <c r="F3479" s="626"/>
      <c r="H3479" s="626"/>
      <c r="I3479" s="626"/>
      <c r="J3479" s="626"/>
      <c r="K3479" s="627"/>
      <c r="L3479" s="677"/>
      <c r="M3479" s="626"/>
      <c r="N3479" s="626"/>
      <c r="O3479" s="626"/>
      <c r="P3479" s="626"/>
      <c r="Q3479" s="626"/>
      <c r="R3479" s="626"/>
      <c r="S3479" s="626"/>
      <c r="T3479" s="626"/>
      <c r="U3479" s="626"/>
      <c r="V3479" s="626"/>
      <c r="W3479" s="626"/>
      <c r="X3479" s="626"/>
      <c r="Y3479" s="626"/>
      <c r="Z3479" s="626"/>
      <c r="AA3479" s="626"/>
      <c r="AB3479" s="626"/>
      <c r="AC3479" s="626"/>
      <c r="AD3479" s="626"/>
      <c r="AE3479" s="626"/>
      <c r="AF3479" s="626"/>
    </row>
    <row r="3480" spans="1:32" x14ac:dyDescent="0.25">
      <c r="A3480" s="626"/>
      <c r="B3480" s="626"/>
      <c r="F3480" s="626"/>
      <c r="H3480" s="626"/>
      <c r="I3480" s="626"/>
      <c r="J3480" s="626"/>
      <c r="K3480" s="627"/>
      <c r="L3480" s="677"/>
      <c r="M3480" s="626"/>
      <c r="N3480" s="626"/>
      <c r="O3480" s="626"/>
      <c r="P3480" s="626"/>
      <c r="Q3480" s="626"/>
      <c r="R3480" s="626"/>
      <c r="S3480" s="626"/>
      <c r="T3480" s="626"/>
      <c r="U3480" s="626"/>
      <c r="V3480" s="626"/>
      <c r="W3480" s="626"/>
      <c r="X3480" s="626"/>
      <c r="Y3480" s="626"/>
      <c r="Z3480" s="626"/>
      <c r="AA3480" s="626"/>
      <c r="AB3480" s="626"/>
      <c r="AC3480" s="626"/>
      <c r="AD3480" s="626"/>
      <c r="AE3480" s="626"/>
      <c r="AF3480" s="626"/>
    </row>
    <row r="3481" spans="1:32" x14ac:dyDescent="0.25">
      <c r="A3481" s="626"/>
      <c r="B3481" s="626"/>
      <c r="F3481" s="626"/>
      <c r="H3481" s="626"/>
      <c r="I3481" s="626"/>
      <c r="J3481" s="626"/>
      <c r="K3481" s="627"/>
      <c r="L3481" s="677"/>
      <c r="M3481" s="626"/>
      <c r="N3481" s="626"/>
      <c r="O3481" s="626"/>
      <c r="P3481" s="626"/>
      <c r="Q3481" s="626"/>
      <c r="R3481" s="626"/>
      <c r="S3481" s="626"/>
      <c r="T3481" s="626"/>
      <c r="U3481" s="626"/>
      <c r="V3481" s="626"/>
      <c r="W3481" s="626"/>
      <c r="X3481" s="626"/>
      <c r="Y3481" s="626"/>
      <c r="Z3481" s="626"/>
      <c r="AA3481" s="626"/>
      <c r="AB3481" s="626"/>
      <c r="AC3481" s="626"/>
      <c r="AD3481" s="626"/>
      <c r="AE3481" s="626"/>
      <c r="AF3481" s="626"/>
    </row>
    <row r="3482" spans="1:32" x14ac:dyDescent="0.25">
      <c r="A3482" s="626"/>
      <c r="B3482" s="626"/>
      <c r="F3482" s="626"/>
      <c r="H3482" s="626"/>
      <c r="I3482" s="626"/>
      <c r="J3482" s="626"/>
      <c r="K3482" s="627"/>
      <c r="L3482" s="677"/>
      <c r="M3482" s="626"/>
      <c r="N3482" s="626"/>
      <c r="O3482" s="626"/>
      <c r="P3482" s="626"/>
      <c r="Q3482" s="626"/>
      <c r="R3482" s="626"/>
      <c r="S3482" s="626"/>
      <c r="T3482" s="626"/>
      <c r="U3482" s="626"/>
      <c r="V3482" s="626"/>
      <c r="W3482" s="626"/>
      <c r="X3482" s="626"/>
      <c r="Y3482" s="626"/>
      <c r="Z3482" s="626"/>
      <c r="AA3482" s="626"/>
      <c r="AB3482" s="626"/>
      <c r="AC3482" s="626"/>
      <c r="AD3482" s="626"/>
      <c r="AE3482" s="626"/>
      <c r="AF3482" s="626"/>
    </row>
    <row r="3483" spans="1:32" x14ac:dyDescent="0.25">
      <c r="A3483" s="626"/>
      <c r="B3483" s="626"/>
      <c r="F3483" s="626"/>
      <c r="H3483" s="626"/>
      <c r="I3483" s="626"/>
      <c r="J3483" s="626"/>
      <c r="K3483" s="627"/>
      <c r="L3483" s="677"/>
      <c r="M3483" s="626"/>
      <c r="N3483" s="626"/>
      <c r="O3483" s="626"/>
      <c r="P3483" s="626"/>
      <c r="Q3483" s="626"/>
      <c r="R3483" s="626"/>
      <c r="S3483" s="626"/>
      <c r="T3483" s="626"/>
      <c r="U3483" s="626"/>
      <c r="V3483" s="626"/>
      <c r="W3483" s="626"/>
      <c r="X3483" s="626"/>
      <c r="Y3483" s="626"/>
      <c r="Z3483" s="626"/>
      <c r="AA3483" s="626"/>
      <c r="AB3483" s="626"/>
      <c r="AC3483" s="626"/>
      <c r="AD3483" s="626"/>
      <c r="AE3483" s="626"/>
      <c r="AF3483" s="626"/>
    </row>
    <row r="3484" spans="1:32" x14ac:dyDescent="0.25">
      <c r="A3484" s="626"/>
      <c r="B3484" s="626"/>
      <c r="F3484" s="626"/>
      <c r="H3484" s="626"/>
      <c r="I3484" s="626"/>
      <c r="J3484" s="626"/>
      <c r="K3484" s="627"/>
      <c r="L3484" s="677"/>
      <c r="M3484" s="626"/>
      <c r="N3484" s="626"/>
      <c r="O3484" s="626"/>
      <c r="P3484" s="626"/>
      <c r="Q3484" s="626"/>
      <c r="R3484" s="626"/>
      <c r="S3484" s="626"/>
      <c r="T3484" s="626"/>
      <c r="U3484" s="626"/>
      <c r="V3484" s="626"/>
      <c r="W3484" s="626"/>
      <c r="X3484" s="626"/>
      <c r="Y3484" s="626"/>
      <c r="Z3484" s="626"/>
      <c r="AA3484" s="626"/>
      <c r="AB3484" s="626"/>
      <c r="AC3484" s="626"/>
      <c r="AD3484" s="626"/>
      <c r="AE3484" s="626"/>
      <c r="AF3484" s="626"/>
    </row>
    <row r="3485" spans="1:32" x14ac:dyDescent="0.25">
      <c r="A3485" s="626"/>
      <c r="B3485" s="626"/>
      <c r="F3485" s="626"/>
      <c r="H3485" s="626"/>
      <c r="I3485" s="626"/>
      <c r="J3485" s="626"/>
      <c r="K3485" s="627"/>
      <c r="L3485" s="677"/>
      <c r="M3485" s="626"/>
      <c r="N3485" s="626"/>
      <c r="O3485" s="626"/>
      <c r="P3485" s="626"/>
      <c r="Q3485" s="626"/>
      <c r="R3485" s="626"/>
      <c r="S3485" s="626"/>
      <c r="T3485" s="626"/>
      <c r="U3485" s="626"/>
      <c r="V3485" s="626"/>
      <c r="W3485" s="626"/>
      <c r="X3485" s="626"/>
      <c r="Y3485" s="626"/>
      <c r="Z3485" s="626"/>
      <c r="AA3485" s="626"/>
      <c r="AB3485" s="626"/>
      <c r="AC3485" s="626"/>
      <c r="AD3485" s="626"/>
      <c r="AE3485" s="626"/>
      <c r="AF3485" s="626"/>
    </row>
    <row r="3486" spans="1:32" x14ac:dyDescent="0.25">
      <c r="A3486" s="626"/>
      <c r="B3486" s="626"/>
      <c r="F3486" s="626"/>
      <c r="H3486" s="626"/>
      <c r="I3486" s="626"/>
      <c r="J3486" s="626"/>
      <c r="K3486" s="627"/>
      <c r="L3486" s="677"/>
      <c r="M3486" s="626"/>
      <c r="N3486" s="626"/>
      <c r="O3486" s="626"/>
      <c r="P3486" s="626"/>
      <c r="Q3486" s="626"/>
      <c r="R3486" s="626"/>
      <c r="S3486" s="626"/>
      <c r="T3486" s="626"/>
      <c r="U3486" s="626"/>
      <c r="V3486" s="626"/>
      <c r="W3486" s="626"/>
      <c r="X3486" s="626"/>
      <c r="Y3486" s="626"/>
      <c r="Z3486" s="626"/>
      <c r="AA3486" s="626"/>
      <c r="AB3486" s="626"/>
      <c r="AC3486" s="626"/>
      <c r="AD3486" s="626"/>
      <c r="AE3486" s="626"/>
      <c r="AF3486" s="626"/>
    </row>
    <row r="3487" spans="1:32" x14ac:dyDescent="0.25">
      <c r="A3487" s="626"/>
      <c r="B3487" s="626"/>
      <c r="F3487" s="626"/>
      <c r="H3487" s="626"/>
      <c r="I3487" s="626"/>
      <c r="J3487" s="626"/>
      <c r="K3487" s="627"/>
      <c r="L3487" s="677"/>
      <c r="M3487" s="626"/>
      <c r="N3487" s="626"/>
      <c r="O3487" s="626"/>
      <c r="P3487" s="626"/>
      <c r="Q3487" s="626"/>
      <c r="R3487" s="626"/>
      <c r="S3487" s="626"/>
      <c r="T3487" s="626"/>
      <c r="U3487" s="626"/>
      <c r="V3487" s="626"/>
      <c r="W3487" s="626"/>
      <c r="X3487" s="626"/>
      <c r="Y3487" s="626"/>
      <c r="Z3487" s="626"/>
      <c r="AA3487" s="626"/>
      <c r="AB3487" s="626"/>
      <c r="AC3487" s="626"/>
      <c r="AD3487" s="626"/>
      <c r="AE3487" s="626"/>
      <c r="AF3487" s="626"/>
    </row>
    <row r="3488" spans="1:32" x14ac:dyDescent="0.25">
      <c r="A3488" s="626"/>
      <c r="B3488" s="626"/>
      <c r="F3488" s="626"/>
      <c r="H3488" s="626"/>
      <c r="I3488" s="626"/>
      <c r="J3488" s="626"/>
      <c r="K3488" s="627"/>
      <c r="L3488" s="677"/>
      <c r="M3488" s="626"/>
      <c r="N3488" s="626"/>
      <c r="O3488" s="626"/>
      <c r="P3488" s="626"/>
      <c r="Q3488" s="626"/>
      <c r="R3488" s="626"/>
      <c r="S3488" s="626"/>
      <c r="T3488" s="626"/>
      <c r="U3488" s="626"/>
      <c r="V3488" s="626"/>
      <c r="W3488" s="626"/>
      <c r="X3488" s="626"/>
      <c r="Y3488" s="626"/>
      <c r="Z3488" s="626"/>
      <c r="AA3488" s="626"/>
      <c r="AB3488" s="626"/>
      <c r="AC3488" s="626"/>
      <c r="AD3488" s="626"/>
      <c r="AE3488" s="626"/>
      <c r="AF3488" s="626"/>
    </row>
    <row r="3489" spans="1:32" x14ac:dyDescent="0.25">
      <c r="A3489" s="626"/>
      <c r="B3489" s="626"/>
      <c r="F3489" s="626"/>
      <c r="H3489" s="626"/>
      <c r="I3489" s="626"/>
      <c r="J3489" s="626"/>
      <c r="K3489" s="627"/>
      <c r="L3489" s="677"/>
      <c r="M3489" s="626"/>
      <c r="N3489" s="626"/>
      <c r="O3489" s="626"/>
      <c r="P3489" s="626"/>
      <c r="Q3489" s="626"/>
      <c r="R3489" s="626"/>
      <c r="S3489" s="626"/>
      <c r="T3489" s="626"/>
      <c r="U3489" s="626"/>
      <c r="V3489" s="626"/>
      <c r="W3489" s="626"/>
      <c r="X3489" s="626"/>
      <c r="Y3489" s="626"/>
      <c r="Z3489" s="626"/>
      <c r="AA3489" s="626"/>
      <c r="AB3489" s="626"/>
      <c r="AC3489" s="626"/>
      <c r="AD3489" s="626"/>
      <c r="AE3489" s="626"/>
      <c r="AF3489" s="626"/>
    </row>
    <row r="3490" spans="1:32" x14ac:dyDescent="0.25">
      <c r="A3490" s="626"/>
      <c r="B3490" s="626"/>
      <c r="F3490" s="626"/>
      <c r="H3490" s="626"/>
      <c r="I3490" s="626"/>
      <c r="J3490" s="626"/>
      <c r="K3490" s="627"/>
      <c r="L3490" s="677"/>
      <c r="M3490" s="626"/>
      <c r="N3490" s="626"/>
      <c r="O3490" s="626"/>
      <c r="P3490" s="626"/>
      <c r="Q3490" s="626"/>
      <c r="R3490" s="626"/>
      <c r="S3490" s="626"/>
      <c r="T3490" s="626"/>
      <c r="U3490" s="626"/>
      <c r="V3490" s="626"/>
      <c r="W3490" s="626"/>
      <c r="X3490" s="626"/>
      <c r="Y3490" s="626"/>
      <c r="Z3490" s="626"/>
      <c r="AA3490" s="626"/>
      <c r="AB3490" s="626"/>
      <c r="AC3490" s="626"/>
      <c r="AD3490" s="626"/>
      <c r="AE3490" s="626"/>
      <c r="AF3490" s="626"/>
    </row>
    <row r="3491" spans="1:32" x14ac:dyDescent="0.25">
      <c r="A3491" s="626"/>
      <c r="B3491" s="626"/>
      <c r="F3491" s="626"/>
      <c r="H3491" s="626"/>
      <c r="I3491" s="626"/>
      <c r="J3491" s="626"/>
      <c r="K3491" s="627"/>
      <c r="L3491" s="677"/>
      <c r="M3491" s="626"/>
      <c r="N3491" s="626"/>
      <c r="O3491" s="626"/>
      <c r="P3491" s="626"/>
      <c r="Q3491" s="626"/>
      <c r="R3491" s="626"/>
      <c r="S3491" s="626"/>
      <c r="T3491" s="626"/>
      <c r="U3491" s="626"/>
      <c r="V3491" s="626"/>
      <c r="W3491" s="626"/>
      <c r="X3491" s="626"/>
      <c r="Y3491" s="626"/>
      <c r="Z3491" s="626"/>
      <c r="AA3491" s="626"/>
      <c r="AB3491" s="626"/>
      <c r="AC3491" s="626"/>
      <c r="AD3491" s="626"/>
      <c r="AE3491" s="626"/>
      <c r="AF3491" s="626"/>
    </row>
    <row r="3492" spans="1:32" x14ac:dyDescent="0.25">
      <c r="A3492" s="626"/>
      <c r="B3492" s="626"/>
      <c r="F3492" s="626"/>
      <c r="H3492" s="626"/>
      <c r="I3492" s="626"/>
      <c r="J3492" s="626"/>
      <c r="K3492" s="627"/>
      <c r="L3492" s="677"/>
      <c r="M3492" s="626"/>
      <c r="N3492" s="626"/>
      <c r="O3492" s="626"/>
      <c r="P3492" s="626"/>
      <c r="Q3492" s="626"/>
      <c r="R3492" s="626"/>
      <c r="S3492" s="626"/>
      <c r="T3492" s="626"/>
      <c r="U3492" s="626"/>
      <c r="V3492" s="626"/>
      <c r="W3492" s="626"/>
      <c r="X3492" s="626"/>
      <c r="Y3492" s="626"/>
      <c r="Z3492" s="626"/>
      <c r="AA3492" s="626"/>
      <c r="AB3492" s="626"/>
      <c r="AC3492" s="626"/>
      <c r="AD3492" s="626"/>
      <c r="AE3492" s="626"/>
      <c r="AF3492" s="626"/>
    </row>
    <row r="3493" spans="1:32" x14ac:dyDescent="0.25">
      <c r="A3493" s="626"/>
      <c r="B3493" s="626"/>
      <c r="F3493" s="626"/>
      <c r="H3493" s="626"/>
      <c r="I3493" s="626"/>
      <c r="J3493" s="626"/>
      <c r="K3493" s="627"/>
      <c r="L3493" s="677"/>
      <c r="M3493" s="626"/>
      <c r="N3493" s="626"/>
      <c r="O3493" s="626"/>
      <c r="P3493" s="626"/>
      <c r="Q3493" s="626"/>
      <c r="R3493" s="626"/>
      <c r="S3493" s="626"/>
      <c r="T3493" s="626"/>
      <c r="U3493" s="626"/>
      <c r="V3493" s="626"/>
      <c r="W3493" s="626"/>
      <c r="X3493" s="626"/>
      <c r="Y3493" s="626"/>
      <c r="Z3493" s="626"/>
      <c r="AA3493" s="626"/>
      <c r="AB3493" s="626"/>
      <c r="AC3493" s="626"/>
      <c r="AD3493" s="626"/>
      <c r="AE3493" s="626"/>
      <c r="AF3493" s="626"/>
    </row>
    <row r="3494" spans="1:32" x14ac:dyDescent="0.25">
      <c r="A3494" s="626"/>
      <c r="B3494" s="626"/>
      <c r="F3494" s="626"/>
      <c r="H3494" s="626"/>
      <c r="I3494" s="626"/>
      <c r="J3494" s="626"/>
      <c r="K3494" s="627"/>
      <c r="L3494" s="677"/>
      <c r="M3494" s="626"/>
      <c r="N3494" s="626"/>
      <c r="O3494" s="626"/>
      <c r="P3494" s="626"/>
      <c r="Q3494" s="626"/>
      <c r="R3494" s="626"/>
      <c r="S3494" s="626"/>
      <c r="T3494" s="626"/>
      <c r="U3494" s="626"/>
      <c r="V3494" s="626"/>
      <c r="W3494" s="626"/>
      <c r="X3494" s="626"/>
      <c r="Y3494" s="626"/>
      <c r="Z3494" s="626"/>
      <c r="AA3494" s="626"/>
      <c r="AB3494" s="626"/>
      <c r="AC3494" s="626"/>
      <c r="AD3494" s="626"/>
      <c r="AE3494" s="626"/>
      <c r="AF3494" s="626"/>
    </row>
    <row r="3495" spans="1:32" x14ac:dyDescent="0.25">
      <c r="A3495" s="626"/>
      <c r="B3495" s="626"/>
      <c r="F3495" s="626"/>
      <c r="H3495" s="626"/>
      <c r="I3495" s="626"/>
      <c r="J3495" s="626"/>
      <c r="K3495" s="627"/>
      <c r="L3495" s="677"/>
      <c r="M3495" s="626"/>
      <c r="N3495" s="626"/>
      <c r="O3495" s="626"/>
      <c r="P3495" s="626"/>
      <c r="Q3495" s="626"/>
      <c r="R3495" s="626"/>
      <c r="S3495" s="626"/>
      <c r="T3495" s="626"/>
      <c r="U3495" s="626"/>
      <c r="V3495" s="626"/>
      <c r="W3495" s="626"/>
      <c r="X3495" s="626"/>
      <c r="Y3495" s="626"/>
      <c r="Z3495" s="626"/>
      <c r="AA3495" s="626"/>
      <c r="AB3495" s="626"/>
      <c r="AC3495" s="626"/>
      <c r="AD3495" s="626"/>
      <c r="AE3495" s="626"/>
      <c r="AF3495" s="626"/>
    </row>
    <row r="3496" spans="1:32" x14ac:dyDescent="0.25">
      <c r="A3496" s="626"/>
      <c r="B3496" s="626"/>
      <c r="F3496" s="626"/>
      <c r="H3496" s="626"/>
      <c r="I3496" s="626"/>
      <c r="J3496" s="626"/>
      <c r="K3496" s="627"/>
      <c r="L3496" s="677"/>
      <c r="M3496" s="626"/>
      <c r="N3496" s="626"/>
      <c r="O3496" s="626"/>
      <c r="P3496" s="626"/>
      <c r="Q3496" s="626"/>
      <c r="R3496" s="626"/>
      <c r="S3496" s="626"/>
      <c r="T3496" s="626"/>
      <c r="U3496" s="626"/>
      <c r="V3496" s="626"/>
      <c r="W3496" s="626"/>
      <c r="X3496" s="626"/>
      <c r="Y3496" s="626"/>
      <c r="Z3496" s="626"/>
      <c r="AA3496" s="626"/>
      <c r="AB3496" s="626"/>
      <c r="AC3496" s="626"/>
      <c r="AD3496" s="626"/>
      <c r="AE3496" s="626"/>
      <c r="AF3496" s="626"/>
    </row>
    <row r="3497" spans="1:32" x14ac:dyDescent="0.25">
      <c r="A3497" s="626"/>
      <c r="B3497" s="626"/>
      <c r="F3497" s="626"/>
      <c r="H3497" s="626"/>
      <c r="I3497" s="626"/>
      <c r="J3497" s="626"/>
      <c r="K3497" s="627"/>
      <c r="L3497" s="677"/>
      <c r="M3497" s="626"/>
      <c r="N3497" s="626"/>
      <c r="O3497" s="626"/>
      <c r="P3497" s="626"/>
      <c r="Q3497" s="626"/>
      <c r="R3497" s="626"/>
      <c r="S3497" s="626"/>
      <c r="T3497" s="626"/>
      <c r="U3497" s="626"/>
      <c r="V3497" s="626"/>
      <c r="W3497" s="626"/>
      <c r="X3497" s="626"/>
      <c r="Y3497" s="626"/>
      <c r="Z3497" s="626"/>
      <c r="AA3497" s="626"/>
      <c r="AB3497" s="626"/>
      <c r="AC3497" s="626"/>
      <c r="AD3497" s="626"/>
      <c r="AE3497" s="626"/>
      <c r="AF3497" s="626"/>
    </row>
    <row r="3498" spans="1:32" x14ac:dyDescent="0.25">
      <c r="A3498" s="626"/>
      <c r="B3498" s="626"/>
      <c r="F3498" s="626"/>
      <c r="H3498" s="626"/>
      <c r="I3498" s="626"/>
      <c r="J3498" s="626"/>
      <c r="K3498" s="627"/>
      <c r="L3498" s="677"/>
      <c r="M3498" s="626"/>
      <c r="N3498" s="626"/>
      <c r="O3498" s="626"/>
      <c r="P3498" s="626"/>
      <c r="Q3498" s="626"/>
      <c r="R3498" s="626"/>
      <c r="S3498" s="626"/>
      <c r="T3498" s="626"/>
      <c r="U3498" s="626"/>
      <c r="V3498" s="626"/>
      <c r="W3498" s="626"/>
      <c r="X3498" s="626"/>
      <c r="Y3498" s="626"/>
      <c r="Z3498" s="626"/>
      <c r="AA3498" s="626"/>
      <c r="AB3498" s="626"/>
      <c r="AC3498" s="626"/>
      <c r="AD3498" s="626"/>
      <c r="AE3498" s="626"/>
      <c r="AF3498" s="626"/>
    </row>
    <row r="3499" spans="1:32" x14ac:dyDescent="0.25">
      <c r="A3499" s="626"/>
      <c r="B3499" s="626"/>
      <c r="F3499" s="626"/>
      <c r="H3499" s="626"/>
      <c r="I3499" s="626"/>
      <c r="J3499" s="626"/>
      <c r="K3499" s="627"/>
      <c r="L3499" s="677"/>
      <c r="M3499" s="626"/>
      <c r="N3499" s="626"/>
      <c r="O3499" s="626"/>
      <c r="P3499" s="626"/>
      <c r="Q3499" s="626"/>
      <c r="R3499" s="626"/>
      <c r="S3499" s="626"/>
      <c r="T3499" s="626"/>
      <c r="U3499" s="626"/>
      <c r="V3499" s="626"/>
      <c r="W3499" s="626"/>
      <c r="X3499" s="626"/>
      <c r="Y3499" s="626"/>
      <c r="Z3499" s="626"/>
      <c r="AA3499" s="626"/>
      <c r="AB3499" s="626"/>
      <c r="AC3499" s="626"/>
      <c r="AD3499" s="626"/>
      <c r="AE3499" s="626"/>
      <c r="AF3499" s="626"/>
    </row>
    <row r="3500" spans="1:32" x14ac:dyDescent="0.25">
      <c r="A3500" s="626"/>
      <c r="B3500" s="626"/>
      <c r="F3500" s="626"/>
      <c r="H3500" s="626"/>
      <c r="I3500" s="626"/>
      <c r="J3500" s="626"/>
      <c r="K3500" s="627"/>
      <c r="L3500" s="677"/>
      <c r="M3500" s="626"/>
      <c r="N3500" s="626"/>
      <c r="O3500" s="626"/>
      <c r="P3500" s="626"/>
      <c r="Q3500" s="626"/>
      <c r="R3500" s="626"/>
      <c r="S3500" s="626"/>
      <c r="T3500" s="626"/>
      <c r="U3500" s="626"/>
      <c r="V3500" s="626"/>
      <c r="W3500" s="626"/>
      <c r="X3500" s="626"/>
      <c r="Y3500" s="626"/>
      <c r="Z3500" s="626"/>
      <c r="AA3500" s="626"/>
      <c r="AB3500" s="626"/>
      <c r="AC3500" s="626"/>
      <c r="AD3500" s="626"/>
      <c r="AE3500" s="626"/>
      <c r="AF3500" s="626"/>
    </row>
    <row r="3501" spans="1:32" x14ac:dyDescent="0.25">
      <c r="A3501" s="626"/>
      <c r="B3501" s="626"/>
      <c r="F3501" s="626"/>
      <c r="H3501" s="626"/>
      <c r="I3501" s="626"/>
      <c r="J3501" s="626"/>
      <c r="K3501" s="627"/>
      <c r="L3501" s="677"/>
      <c r="M3501" s="626"/>
      <c r="N3501" s="626"/>
      <c r="O3501" s="626"/>
      <c r="P3501" s="626"/>
      <c r="Q3501" s="626"/>
      <c r="R3501" s="626"/>
      <c r="S3501" s="626"/>
      <c r="T3501" s="626"/>
      <c r="U3501" s="626"/>
      <c r="V3501" s="626"/>
      <c r="W3501" s="626"/>
      <c r="X3501" s="626"/>
      <c r="Y3501" s="626"/>
      <c r="Z3501" s="626"/>
      <c r="AA3501" s="626"/>
      <c r="AB3501" s="626"/>
      <c r="AC3501" s="626"/>
      <c r="AD3501" s="626"/>
      <c r="AE3501" s="626"/>
      <c r="AF3501" s="626"/>
    </row>
    <row r="3502" spans="1:32" x14ac:dyDescent="0.25">
      <c r="A3502" s="626"/>
      <c r="B3502" s="626"/>
      <c r="F3502" s="626"/>
      <c r="H3502" s="626"/>
      <c r="I3502" s="626"/>
      <c r="J3502" s="626"/>
      <c r="K3502" s="627"/>
      <c r="L3502" s="677"/>
      <c r="M3502" s="626"/>
      <c r="N3502" s="626"/>
      <c r="O3502" s="626"/>
      <c r="P3502" s="626"/>
      <c r="Q3502" s="626"/>
      <c r="R3502" s="626"/>
      <c r="S3502" s="626"/>
      <c r="T3502" s="626"/>
      <c r="U3502" s="626"/>
      <c r="V3502" s="626"/>
      <c r="W3502" s="626"/>
      <c r="X3502" s="626"/>
      <c r="Y3502" s="626"/>
      <c r="Z3502" s="626"/>
      <c r="AA3502" s="626"/>
      <c r="AB3502" s="626"/>
      <c r="AC3502" s="626"/>
      <c r="AD3502" s="626"/>
      <c r="AE3502" s="626"/>
      <c r="AF3502" s="626"/>
    </row>
    <row r="3503" spans="1:32" x14ac:dyDescent="0.25">
      <c r="A3503" s="626"/>
      <c r="B3503" s="626"/>
      <c r="F3503" s="626"/>
      <c r="H3503" s="626"/>
      <c r="I3503" s="626"/>
      <c r="J3503" s="626"/>
      <c r="K3503" s="627"/>
      <c r="L3503" s="677"/>
      <c r="M3503" s="626"/>
      <c r="N3503" s="626"/>
      <c r="O3503" s="626"/>
      <c r="P3503" s="626"/>
      <c r="Q3503" s="626"/>
      <c r="R3503" s="626"/>
      <c r="S3503" s="626"/>
      <c r="T3503" s="626"/>
      <c r="U3503" s="626"/>
      <c r="V3503" s="626"/>
      <c r="W3503" s="626"/>
      <c r="X3503" s="626"/>
      <c r="Y3503" s="626"/>
      <c r="Z3503" s="626"/>
      <c r="AA3503" s="626"/>
      <c r="AB3503" s="626"/>
      <c r="AC3503" s="626"/>
      <c r="AD3503" s="626"/>
      <c r="AE3503" s="626"/>
      <c r="AF3503" s="626"/>
    </row>
    <row r="3504" spans="1:32" x14ac:dyDescent="0.25">
      <c r="A3504" s="626"/>
      <c r="B3504" s="626"/>
      <c r="F3504" s="626"/>
      <c r="H3504" s="626"/>
      <c r="I3504" s="626"/>
      <c r="J3504" s="626"/>
      <c r="K3504" s="627"/>
      <c r="L3504" s="677"/>
      <c r="M3504" s="626"/>
      <c r="N3504" s="626"/>
      <c r="O3504" s="626"/>
      <c r="P3504" s="626"/>
      <c r="Q3504" s="626"/>
      <c r="R3504" s="626"/>
      <c r="S3504" s="626"/>
      <c r="T3504" s="626"/>
      <c r="U3504" s="626"/>
      <c r="V3504" s="626"/>
      <c r="W3504" s="626"/>
      <c r="X3504" s="626"/>
      <c r="Y3504" s="626"/>
      <c r="Z3504" s="626"/>
      <c r="AA3504" s="626"/>
      <c r="AB3504" s="626"/>
      <c r="AC3504" s="626"/>
      <c r="AD3504" s="626"/>
      <c r="AE3504" s="626"/>
      <c r="AF3504" s="626"/>
    </row>
    <row r="3505" spans="1:32" x14ac:dyDescent="0.25">
      <c r="A3505" s="626"/>
      <c r="B3505" s="626"/>
      <c r="F3505" s="626"/>
      <c r="H3505" s="626"/>
      <c r="I3505" s="626"/>
      <c r="J3505" s="626"/>
      <c r="K3505" s="627"/>
      <c r="L3505" s="677"/>
      <c r="M3505" s="626"/>
      <c r="N3505" s="626"/>
      <c r="O3505" s="626"/>
      <c r="P3505" s="626"/>
      <c r="Q3505" s="626"/>
      <c r="R3505" s="626"/>
      <c r="S3505" s="626"/>
      <c r="T3505" s="626"/>
      <c r="U3505" s="626"/>
      <c r="V3505" s="626"/>
      <c r="W3505" s="626"/>
      <c r="X3505" s="626"/>
      <c r="Y3505" s="626"/>
      <c r="Z3505" s="626"/>
      <c r="AA3505" s="626"/>
      <c r="AB3505" s="626"/>
      <c r="AC3505" s="626"/>
      <c r="AD3505" s="626"/>
      <c r="AE3505" s="626"/>
      <c r="AF3505" s="626"/>
    </row>
    <row r="3506" spans="1:32" x14ac:dyDescent="0.25">
      <c r="A3506" s="626"/>
      <c r="B3506" s="626"/>
      <c r="F3506" s="626"/>
      <c r="H3506" s="626"/>
      <c r="I3506" s="626"/>
      <c r="J3506" s="626"/>
      <c r="K3506" s="627"/>
      <c r="L3506" s="677"/>
      <c r="M3506" s="626"/>
      <c r="N3506" s="626"/>
      <c r="O3506" s="626"/>
      <c r="P3506" s="626"/>
      <c r="Q3506" s="626"/>
      <c r="R3506" s="626"/>
      <c r="S3506" s="626"/>
      <c r="T3506" s="626"/>
      <c r="U3506" s="626"/>
      <c r="V3506" s="626"/>
      <c r="W3506" s="626"/>
      <c r="X3506" s="626"/>
      <c r="Y3506" s="626"/>
      <c r="Z3506" s="626"/>
      <c r="AA3506" s="626"/>
      <c r="AB3506" s="626"/>
      <c r="AC3506" s="626"/>
      <c r="AD3506" s="626"/>
      <c r="AE3506" s="626"/>
      <c r="AF3506" s="626"/>
    </row>
    <row r="3507" spans="1:32" x14ac:dyDescent="0.25">
      <c r="A3507" s="626"/>
      <c r="B3507" s="626"/>
      <c r="F3507" s="626"/>
      <c r="H3507" s="626"/>
      <c r="I3507" s="626"/>
      <c r="J3507" s="626"/>
      <c r="K3507" s="627"/>
      <c r="L3507" s="677"/>
      <c r="M3507" s="626"/>
      <c r="N3507" s="626"/>
      <c r="O3507" s="626"/>
      <c r="P3507" s="626"/>
      <c r="Q3507" s="626"/>
      <c r="R3507" s="626"/>
      <c r="S3507" s="626"/>
      <c r="T3507" s="626"/>
      <c r="U3507" s="626"/>
      <c r="V3507" s="626"/>
      <c r="W3507" s="626"/>
      <c r="X3507" s="626"/>
      <c r="Y3507" s="626"/>
      <c r="Z3507" s="626"/>
      <c r="AA3507" s="626"/>
      <c r="AB3507" s="626"/>
      <c r="AC3507" s="626"/>
      <c r="AD3507" s="626"/>
      <c r="AE3507" s="626"/>
      <c r="AF3507" s="626"/>
    </row>
    <row r="3508" spans="1:32" x14ac:dyDescent="0.25">
      <c r="A3508" s="626"/>
      <c r="B3508" s="626"/>
      <c r="F3508" s="626"/>
      <c r="H3508" s="626"/>
      <c r="I3508" s="626"/>
      <c r="J3508" s="626"/>
      <c r="K3508" s="627"/>
      <c r="L3508" s="677"/>
      <c r="M3508" s="626"/>
      <c r="N3508" s="626"/>
      <c r="O3508" s="626"/>
      <c r="P3508" s="626"/>
      <c r="Q3508" s="626"/>
      <c r="R3508" s="626"/>
      <c r="S3508" s="626"/>
      <c r="T3508" s="626"/>
      <c r="U3508" s="626"/>
      <c r="V3508" s="626"/>
      <c r="W3508" s="626"/>
      <c r="X3508" s="626"/>
      <c r="Y3508" s="626"/>
      <c r="Z3508" s="626"/>
      <c r="AA3508" s="626"/>
      <c r="AB3508" s="626"/>
      <c r="AC3508" s="626"/>
      <c r="AD3508" s="626"/>
      <c r="AE3508" s="626"/>
      <c r="AF3508" s="626"/>
    </row>
    <row r="3509" spans="1:32" x14ac:dyDescent="0.25">
      <c r="A3509" s="626"/>
      <c r="B3509" s="626"/>
      <c r="F3509" s="626"/>
      <c r="H3509" s="626"/>
      <c r="I3509" s="626"/>
      <c r="J3509" s="626"/>
      <c r="K3509" s="627"/>
      <c r="L3509" s="677"/>
      <c r="M3509" s="626"/>
      <c r="N3509" s="626"/>
      <c r="O3509" s="626"/>
      <c r="P3509" s="626"/>
      <c r="Q3509" s="626"/>
      <c r="R3509" s="626"/>
      <c r="S3509" s="626"/>
      <c r="T3509" s="626"/>
      <c r="U3509" s="626"/>
      <c r="V3509" s="626"/>
      <c r="W3509" s="626"/>
      <c r="X3509" s="626"/>
      <c r="Y3509" s="626"/>
      <c r="Z3509" s="626"/>
      <c r="AA3509" s="626"/>
      <c r="AB3509" s="626"/>
      <c r="AC3509" s="626"/>
      <c r="AD3509" s="626"/>
      <c r="AE3509" s="626"/>
      <c r="AF3509" s="626"/>
    </row>
    <row r="3510" spans="1:32" x14ac:dyDescent="0.25">
      <c r="A3510" s="626"/>
      <c r="B3510" s="626"/>
      <c r="F3510" s="626"/>
      <c r="H3510" s="626"/>
      <c r="I3510" s="626"/>
      <c r="J3510" s="626"/>
      <c r="K3510" s="627"/>
      <c r="L3510" s="677"/>
      <c r="M3510" s="626"/>
      <c r="N3510" s="626"/>
      <c r="O3510" s="626"/>
      <c r="P3510" s="626"/>
      <c r="Q3510" s="626"/>
      <c r="R3510" s="626"/>
      <c r="S3510" s="626"/>
      <c r="T3510" s="626"/>
      <c r="U3510" s="626"/>
      <c r="V3510" s="626"/>
      <c r="W3510" s="626"/>
      <c r="X3510" s="626"/>
      <c r="Y3510" s="626"/>
      <c r="Z3510" s="626"/>
      <c r="AA3510" s="626"/>
      <c r="AB3510" s="626"/>
      <c r="AC3510" s="626"/>
      <c r="AD3510" s="626"/>
      <c r="AE3510" s="626"/>
      <c r="AF3510" s="626"/>
    </row>
    <row r="3511" spans="1:32" x14ac:dyDescent="0.25">
      <c r="A3511" s="626"/>
      <c r="B3511" s="626"/>
      <c r="F3511" s="626"/>
      <c r="H3511" s="626"/>
      <c r="I3511" s="626"/>
      <c r="J3511" s="626"/>
      <c r="K3511" s="627"/>
      <c r="L3511" s="677"/>
      <c r="M3511" s="626"/>
      <c r="N3511" s="626"/>
      <c r="O3511" s="626"/>
      <c r="P3511" s="626"/>
      <c r="Q3511" s="626"/>
      <c r="R3511" s="626"/>
      <c r="S3511" s="626"/>
      <c r="T3511" s="626"/>
      <c r="U3511" s="626"/>
      <c r="V3511" s="626"/>
      <c r="W3511" s="626"/>
      <c r="X3511" s="626"/>
      <c r="Y3511" s="626"/>
      <c r="Z3511" s="626"/>
      <c r="AA3511" s="626"/>
      <c r="AB3511" s="626"/>
      <c r="AC3511" s="626"/>
      <c r="AD3511" s="626"/>
      <c r="AE3511" s="626"/>
      <c r="AF3511" s="626"/>
    </row>
    <row r="3512" spans="1:32" x14ac:dyDescent="0.25">
      <c r="A3512" s="626"/>
      <c r="B3512" s="626"/>
      <c r="F3512" s="626"/>
      <c r="H3512" s="626"/>
      <c r="I3512" s="626"/>
      <c r="J3512" s="626"/>
      <c r="K3512" s="627"/>
      <c r="L3512" s="677"/>
      <c r="M3512" s="626"/>
      <c r="N3512" s="626"/>
      <c r="O3512" s="626"/>
      <c r="P3512" s="626"/>
      <c r="Q3512" s="626"/>
      <c r="R3512" s="626"/>
      <c r="S3512" s="626"/>
      <c r="T3512" s="626"/>
      <c r="U3512" s="626"/>
      <c r="V3512" s="626"/>
      <c r="W3512" s="626"/>
      <c r="X3512" s="626"/>
      <c r="Y3512" s="626"/>
      <c r="Z3512" s="626"/>
      <c r="AA3512" s="626"/>
      <c r="AB3512" s="626"/>
      <c r="AC3512" s="626"/>
      <c r="AD3512" s="626"/>
      <c r="AE3512" s="626"/>
      <c r="AF3512" s="626"/>
    </row>
    <row r="3513" spans="1:32" x14ac:dyDescent="0.25">
      <c r="A3513" s="626"/>
      <c r="B3513" s="626"/>
      <c r="F3513" s="626"/>
      <c r="H3513" s="626"/>
      <c r="I3513" s="626"/>
      <c r="J3513" s="626"/>
      <c r="K3513" s="627"/>
      <c r="L3513" s="677"/>
      <c r="M3513" s="626"/>
      <c r="N3513" s="626"/>
      <c r="O3513" s="626"/>
      <c r="P3513" s="626"/>
      <c r="Q3513" s="626"/>
      <c r="R3513" s="626"/>
      <c r="S3513" s="626"/>
      <c r="T3513" s="626"/>
      <c r="U3513" s="626"/>
      <c r="V3513" s="626"/>
      <c r="W3513" s="626"/>
      <c r="X3513" s="626"/>
      <c r="Y3513" s="626"/>
      <c r="Z3513" s="626"/>
      <c r="AA3513" s="626"/>
      <c r="AB3513" s="626"/>
      <c r="AC3513" s="626"/>
      <c r="AD3513" s="626"/>
      <c r="AE3513" s="626"/>
      <c r="AF3513" s="626"/>
    </row>
    <row r="3514" spans="1:32" x14ac:dyDescent="0.25">
      <c r="A3514" s="626"/>
      <c r="B3514" s="626"/>
      <c r="F3514" s="626"/>
      <c r="H3514" s="626"/>
      <c r="I3514" s="626"/>
      <c r="J3514" s="626"/>
      <c r="K3514" s="627"/>
      <c r="L3514" s="677"/>
      <c r="M3514" s="626"/>
      <c r="N3514" s="626"/>
      <c r="O3514" s="626"/>
      <c r="P3514" s="626"/>
      <c r="Q3514" s="626"/>
      <c r="R3514" s="626"/>
      <c r="S3514" s="626"/>
      <c r="T3514" s="626"/>
      <c r="U3514" s="626"/>
      <c r="V3514" s="626"/>
      <c r="W3514" s="626"/>
      <c r="X3514" s="626"/>
      <c r="Y3514" s="626"/>
      <c r="Z3514" s="626"/>
      <c r="AA3514" s="626"/>
      <c r="AB3514" s="626"/>
      <c r="AC3514" s="626"/>
      <c r="AD3514" s="626"/>
      <c r="AE3514" s="626"/>
      <c r="AF3514" s="626"/>
    </row>
    <row r="3515" spans="1:32" x14ac:dyDescent="0.25">
      <c r="A3515" s="626"/>
      <c r="B3515" s="626"/>
      <c r="F3515" s="626"/>
      <c r="H3515" s="626"/>
      <c r="I3515" s="626"/>
      <c r="J3515" s="626"/>
      <c r="K3515" s="627"/>
      <c r="L3515" s="677"/>
      <c r="M3515" s="626"/>
      <c r="N3515" s="626"/>
      <c r="O3515" s="626"/>
      <c r="P3515" s="626"/>
      <c r="Q3515" s="626"/>
      <c r="R3515" s="626"/>
      <c r="S3515" s="626"/>
      <c r="T3515" s="626"/>
      <c r="U3515" s="626"/>
      <c r="V3515" s="626"/>
      <c r="W3515" s="626"/>
      <c r="X3515" s="626"/>
      <c r="Y3515" s="626"/>
      <c r="Z3515" s="626"/>
      <c r="AA3515" s="626"/>
      <c r="AB3515" s="626"/>
      <c r="AC3515" s="626"/>
      <c r="AD3515" s="626"/>
      <c r="AE3515" s="626"/>
      <c r="AF3515" s="626"/>
    </row>
    <row r="3516" spans="1:32" x14ac:dyDescent="0.25">
      <c r="A3516" s="626"/>
      <c r="B3516" s="626"/>
      <c r="F3516" s="626"/>
      <c r="H3516" s="626"/>
      <c r="I3516" s="626"/>
      <c r="J3516" s="626"/>
      <c r="K3516" s="627"/>
      <c r="L3516" s="677"/>
      <c r="M3516" s="626"/>
      <c r="N3516" s="626"/>
      <c r="O3516" s="626"/>
      <c r="P3516" s="626"/>
      <c r="Q3516" s="626"/>
      <c r="R3516" s="626"/>
      <c r="S3516" s="626"/>
      <c r="T3516" s="626"/>
      <c r="U3516" s="626"/>
      <c r="V3516" s="626"/>
      <c r="W3516" s="626"/>
      <c r="X3516" s="626"/>
      <c r="Y3516" s="626"/>
      <c r="Z3516" s="626"/>
      <c r="AA3516" s="626"/>
      <c r="AB3516" s="626"/>
      <c r="AC3516" s="626"/>
      <c r="AD3516" s="626"/>
      <c r="AE3516" s="626"/>
      <c r="AF3516" s="626"/>
    </row>
    <row r="3517" spans="1:32" x14ac:dyDescent="0.25">
      <c r="A3517" s="626"/>
      <c r="B3517" s="626"/>
      <c r="F3517" s="626"/>
      <c r="H3517" s="626"/>
      <c r="I3517" s="626"/>
      <c r="J3517" s="626"/>
      <c r="K3517" s="627"/>
      <c r="L3517" s="677"/>
      <c r="M3517" s="626"/>
      <c r="N3517" s="626"/>
      <c r="O3517" s="626"/>
      <c r="P3517" s="626"/>
      <c r="Q3517" s="626"/>
      <c r="R3517" s="626"/>
      <c r="S3517" s="626"/>
      <c r="T3517" s="626"/>
      <c r="U3517" s="626"/>
      <c r="V3517" s="626"/>
      <c r="W3517" s="626"/>
      <c r="X3517" s="626"/>
      <c r="Y3517" s="626"/>
      <c r="Z3517" s="626"/>
      <c r="AA3517" s="626"/>
      <c r="AB3517" s="626"/>
      <c r="AC3517" s="626"/>
      <c r="AD3517" s="626"/>
      <c r="AE3517" s="626"/>
      <c r="AF3517" s="626"/>
    </row>
    <row r="3518" spans="1:32" x14ac:dyDescent="0.25">
      <c r="A3518" s="626"/>
      <c r="B3518" s="626"/>
      <c r="F3518" s="626"/>
      <c r="H3518" s="626"/>
      <c r="I3518" s="626"/>
      <c r="J3518" s="626"/>
      <c r="K3518" s="627"/>
      <c r="L3518" s="677"/>
      <c r="M3518" s="626"/>
      <c r="N3518" s="626"/>
      <c r="O3518" s="626"/>
      <c r="P3518" s="626"/>
      <c r="Q3518" s="626"/>
      <c r="R3518" s="626"/>
      <c r="S3518" s="626"/>
      <c r="T3518" s="626"/>
      <c r="U3518" s="626"/>
      <c r="V3518" s="626"/>
      <c r="W3518" s="626"/>
      <c r="X3518" s="626"/>
      <c r="Y3518" s="626"/>
      <c r="Z3518" s="626"/>
      <c r="AA3518" s="626"/>
      <c r="AB3518" s="626"/>
      <c r="AC3518" s="626"/>
      <c r="AD3518" s="626"/>
      <c r="AE3518" s="626"/>
      <c r="AF3518" s="626"/>
    </row>
    <row r="3519" spans="1:32" x14ac:dyDescent="0.25">
      <c r="A3519" s="626"/>
      <c r="B3519" s="626"/>
      <c r="F3519" s="626"/>
      <c r="H3519" s="626"/>
      <c r="I3519" s="626"/>
      <c r="J3519" s="626"/>
      <c r="K3519" s="627"/>
      <c r="L3519" s="677"/>
      <c r="M3519" s="626"/>
      <c r="N3519" s="626"/>
      <c r="O3519" s="626"/>
      <c r="P3519" s="626"/>
      <c r="Q3519" s="626"/>
      <c r="R3519" s="626"/>
      <c r="S3519" s="626"/>
      <c r="T3519" s="626"/>
      <c r="U3519" s="626"/>
      <c r="V3519" s="626"/>
      <c r="W3519" s="626"/>
      <c r="X3519" s="626"/>
      <c r="Y3519" s="626"/>
      <c r="Z3519" s="626"/>
      <c r="AA3519" s="626"/>
      <c r="AB3519" s="626"/>
      <c r="AC3519" s="626"/>
      <c r="AD3519" s="626"/>
      <c r="AE3519" s="626"/>
      <c r="AF3519" s="626"/>
    </row>
    <row r="3520" spans="1:32" x14ac:dyDescent="0.25">
      <c r="A3520" s="626"/>
      <c r="B3520" s="626"/>
      <c r="F3520" s="626"/>
      <c r="H3520" s="626"/>
      <c r="I3520" s="626"/>
      <c r="J3520" s="626"/>
      <c r="K3520" s="627"/>
      <c r="L3520" s="677"/>
      <c r="M3520" s="626"/>
      <c r="N3520" s="626"/>
      <c r="O3520" s="626"/>
      <c r="P3520" s="626"/>
      <c r="Q3520" s="626"/>
      <c r="R3520" s="626"/>
      <c r="S3520" s="626"/>
      <c r="T3520" s="626"/>
      <c r="U3520" s="626"/>
      <c r="V3520" s="626"/>
      <c r="W3520" s="626"/>
      <c r="X3520" s="626"/>
      <c r="Y3520" s="626"/>
      <c r="Z3520" s="626"/>
      <c r="AA3520" s="626"/>
      <c r="AB3520" s="626"/>
      <c r="AC3520" s="626"/>
      <c r="AD3520" s="626"/>
      <c r="AE3520" s="626"/>
      <c r="AF3520" s="626"/>
    </row>
    <row r="3521" spans="1:32" x14ac:dyDescent="0.25">
      <c r="A3521" s="626"/>
      <c r="B3521" s="626"/>
      <c r="F3521" s="626"/>
      <c r="H3521" s="626"/>
      <c r="I3521" s="626"/>
      <c r="J3521" s="626"/>
      <c r="K3521" s="627"/>
      <c r="L3521" s="677"/>
      <c r="M3521" s="626"/>
      <c r="N3521" s="626"/>
      <c r="O3521" s="626"/>
      <c r="P3521" s="626"/>
      <c r="Q3521" s="626"/>
      <c r="R3521" s="626"/>
      <c r="S3521" s="626"/>
      <c r="T3521" s="626"/>
      <c r="U3521" s="626"/>
      <c r="V3521" s="626"/>
      <c r="W3521" s="626"/>
      <c r="X3521" s="626"/>
      <c r="Y3521" s="626"/>
      <c r="Z3521" s="626"/>
      <c r="AA3521" s="626"/>
      <c r="AB3521" s="626"/>
      <c r="AC3521" s="626"/>
      <c r="AD3521" s="626"/>
      <c r="AE3521" s="626"/>
      <c r="AF3521" s="626"/>
    </row>
    <row r="3522" spans="1:32" x14ac:dyDescent="0.25">
      <c r="A3522" s="626"/>
      <c r="B3522" s="626"/>
      <c r="F3522" s="626"/>
      <c r="H3522" s="626"/>
      <c r="I3522" s="626"/>
      <c r="J3522" s="626"/>
      <c r="K3522" s="627"/>
      <c r="L3522" s="677"/>
      <c r="M3522" s="626"/>
      <c r="N3522" s="626"/>
      <c r="O3522" s="626"/>
      <c r="P3522" s="626"/>
      <c r="Q3522" s="626"/>
      <c r="R3522" s="626"/>
      <c r="S3522" s="626"/>
      <c r="T3522" s="626"/>
      <c r="U3522" s="626"/>
      <c r="V3522" s="626"/>
      <c r="W3522" s="626"/>
      <c r="X3522" s="626"/>
      <c r="Y3522" s="626"/>
      <c r="Z3522" s="626"/>
      <c r="AA3522" s="626"/>
      <c r="AB3522" s="626"/>
      <c r="AC3522" s="626"/>
      <c r="AD3522" s="626"/>
      <c r="AE3522" s="626"/>
      <c r="AF3522" s="626"/>
    </row>
    <row r="3523" spans="1:32" x14ac:dyDescent="0.25">
      <c r="A3523" s="626"/>
      <c r="B3523" s="626"/>
      <c r="F3523" s="626"/>
      <c r="H3523" s="626"/>
      <c r="I3523" s="626"/>
      <c r="J3523" s="626"/>
      <c r="K3523" s="627"/>
      <c r="L3523" s="677"/>
      <c r="M3523" s="626"/>
      <c r="N3523" s="626"/>
      <c r="O3523" s="626"/>
      <c r="P3523" s="626"/>
      <c r="Q3523" s="626"/>
      <c r="R3523" s="626"/>
      <c r="S3523" s="626"/>
      <c r="T3523" s="626"/>
      <c r="U3523" s="626"/>
      <c r="V3523" s="626"/>
      <c r="W3523" s="626"/>
      <c r="X3523" s="626"/>
      <c r="Y3523" s="626"/>
      <c r="Z3523" s="626"/>
      <c r="AA3523" s="626"/>
      <c r="AB3523" s="626"/>
      <c r="AC3523" s="626"/>
      <c r="AD3523" s="626"/>
      <c r="AE3523" s="626"/>
      <c r="AF3523" s="626"/>
    </row>
    <row r="3524" spans="1:32" x14ac:dyDescent="0.25">
      <c r="A3524" s="626"/>
      <c r="B3524" s="626"/>
      <c r="F3524" s="626"/>
      <c r="H3524" s="626"/>
      <c r="I3524" s="626"/>
      <c r="J3524" s="626"/>
      <c r="K3524" s="627"/>
      <c r="L3524" s="677"/>
      <c r="M3524" s="626"/>
      <c r="N3524" s="626"/>
      <c r="O3524" s="626"/>
      <c r="P3524" s="626"/>
      <c r="Q3524" s="626"/>
      <c r="R3524" s="626"/>
      <c r="S3524" s="626"/>
      <c r="T3524" s="626"/>
      <c r="U3524" s="626"/>
      <c r="V3524" s="626"/>
      <c r="W3524" s="626"/>
      <c r="X3524" s="626"/>
      <c r="Y3524" s="626"/>
      <c r="Z3524" s="626"/>
      <c r="AA3524" s="626"/>
      <c r="AB3524" s="626"/>
      <c r="AC3524" s="626"/>
      <c r="AD3524" s="626"/>
      <c r="AE3524" s="626"/>
      <c r="AF3524" s="626"/>
    </row>
    <row r="3525" spans="1:32" x14ac:dyDescent="0.25">
      <c r="A3525" s="626"/>
      <c r="B3525" s="626"/>
      <c r="F3525" s="626"/>
      <c r="H3525" s="626"/>
      <c r="I3525" s="626"/>
      <c r="J3525" s="626"/>
      <c r="K3525" s="627"/>
      <c r="L3525" s="677"/>
      <c r="M3525" s="626"/>
      <c r="N3525" s="626"/>
      <c r="O3525" s="626"/>
      <c r="P3525" s="626"/>
      <c r="Q3525" s="626"/>
      <c r="R3525" s="626"/>
      <c r="S3525" s="626"/>
      <c r="T3525" s="626"/>
      <c r="U3525" s="626"/>
      <c r="V3525" s="626"/>
      <c r="W3525" s="626"/>
      <c r="X3525" s="626"/>
      <c r="Y3525" s="626"/>
      <c r="Z3525" s="626"/>
      <c r="AA3525" s="626"/>
      <c r="AB3525" s="626"/>
      <c r="AC3525" s="626"/>
      <c r="AD3525" s="626"/>
      <c r="AE3525" s="626"/>
      <c r="AF3525" s="626"/>
    </row>
    <row r="3526" spans="1:32" x14ac:dyDescent="0.25">
      <c r="A3526" s="626"/>
      <c r="B3526" s="626"/>
      <c r="F3526" s="626"/>
      <c r="H3526" s="626"/>
      <c r="I3526" s="626"/>
      <c r="J3526" s="626"/>
      <c r="K3526" s="627"/>
      <c r="L3526" s="677"/>
      <c r="M3526" s="626"/>
      <c r="N3526" s="626"/>
      <c r="O3526" s="626"/>
      <c r="P3526" s="626"/>
      <c r="Q3526" s="626"/>
      <c r="R3526" s="626"/>
      <c r="S3526" s="626"/>
      <c r="T3526" s="626"/>
      <c r="U3526" s="626"/>
      <c r="V3526" s="626"/>
      <c r="W3526" s="626"/>
      <c r="X3526" s="626"/>
      <c r="Y3526" s="626"/>
      <c r="Z3526" s="626"/>
      <c r="AA3526" s="626"/>
      <c r="AB3526" s="626"/>
      <c r="AC3526" s="626"/>
      <c r="AD3526" s="626"/>
      <c r="AE3526" s="626"/>
      <c r="AF3526" s="626"/>
    </row>
    <row r="3527" spans="1:32" x14ac:dyDescent="0.25">
      <c r="A3527" s="626"/>
      <c r="B3527" s="626"/>
      <c r="F3527" s="626"/>
      <c r="H3527" s="626"/>
      <c r="I3527" s="626"/>
      <c r="J3527" s="626"/>
      <c r="K3527" s="627"/>
      <c r="L3527" s="677"/>
      <c r="M3527" s="626"/>
      <c r="N3527" s="626"/>
      <c r="O3527" s="626"/>
      <c r="P3527" s="626"/>
      <c r="Q3527" s="626"/>
      <c r="R3527" s="626"/>
      <c r="S3527" s="626"/>
      <c r="T3527" s="626"/>
      <c r="U3527" s="626"/>
      <c r="V3527" s="626"/>
      <c r="W3527" s="626"/>
      <c r="X3527" s="626"/>
      <c r="Y3527" s="626"/>
      <c r="Z3527" s="626"/>
      <c r="AA3527" s="626"/>
      <c r="AB3527" s="626"/>
      <c r="AC3527" s="626"/>
      <c r="AD3527" s="626"/>
      <c r="AE3527" s="626"/>
      <c r="AF3527" s="626"/>
    </row>
    <row r="3528" spans="1:32" x14ac:dyDescent="0.25">
      <c r="A3528" s="626"/>
      <c r="B3528" s="626"/>
      <c r="F3528" s="626"/>
      <c r="H3528" s="626"/>
      <c r="I3528" s="626"/>
      <c r="J3528" s="626"/>
      <c r="K3528" s="627"/>
      <c r="L3528" s="677"/>
      <c r="M3528" s="626"/>
      <c r="N3528" s="626"/>
      <c r="O3528" s="626"/>
      <c r="P3528" s="626"/>
      <c r="Q3528" s="626"/>
      <c r="R3528" s="626"/>
      <c r="S3528" s="626"/>
      <c r="T3528" s="626"/>
      <c r="U3528" s="626"/>
      <c r="V3528" s="626"/>
      <c r="W3528" s="626"/>
      <c r="X3528" s="626"/>
      <c r="Y3528" s="626"/>
      <c r="Z3528" s="626"/>
      <c r="AA3528" s="626"/>
      <c r="AB3528" s="626"/>
      <c r="AC3528" s="626"/>
      <c r="AD3528" s="626"/>
      <c r="AE3528" s="626"/>
      <c r="AF3528" s="626"/>
    </row>
    <row r="3529" spans="1:32" x14ac:dyDescent="0.25">
      <c r="A3529" s="626"/>
      <c r="B3529" s="626"/>
      <c r="F3529" s="626"/>
      <c r="H3529" s="626"/>
      <c r="I3529" s="626"/>
      <c r="J3529" s="626"/>
      <c r="K3529" s="627"/>
      <c r="L3529" s="677"/>
      <c r="M3529" s="626"/>
      <c r="N3529" s="626"/>
      <c r="O3529" s="626"/>
      <c r="P3529" s="626"/>
      <c r="Q3529" s="626"/>
      <c r="R3529" s="626"/>
      <c r="S3529" s="626"/>
      <c r="T3529" s="626"/>
      <c r="U3529" s="626"/>
      <c r="V3529" s="626"/>
      <c r="W3529" s="626"/>
      <c r="X3529" s="626"/>
      <c r="Y3529" s="626"/>
      <c r="Z3529" s="626"/>
      <c r="AA3529" s="626"/>
      <c r="AB3529" s="626"/>
      <c r="AC3529" s="626"/>
      <c r="AD3529" s="626"/>
      <c r="AE3529" s="626"/>
      <c r="AF3529" s="626"/>
    </row>
    <row r="3530" spans="1:32" x14ac:dyDescent="0.25">
      <c r="A3530" s="626"/>
      <c r="B3530" s="626"/>
      <c r="F3530" s="626"/>
      <c r="H3530" s="626"/>
      <c r="I3530" s="626"/>
      <c r="J3530" s="626"/>
      <c r="K3530" s="627"/>
      <c r="L3530" s="677"/>
      <c r="M3530" s="626"/>
      <c r="N3530" s="626"/>
      <c r="O3530" s="626"/>
      <c r="P3530" s="626"/>
      <c r="Q3530" s="626"/>
      <c r="R3530" s="626"/>
      <c r="S3530" s="626"/>
      <c r="T3530" s="626"/>
      <c r="U3530" s="626"/>
      <c r="V3530" s="626"/>
      <c r="W3530" s="626"/>
      <c r="X3530" s="626"/>
      <c r="Y3530" s="626"/>
      <c r="Z3530" s="626"/>
      <c r="AA3530" s="626"/>
      <c r="AB3530" s="626"/>
      <c r="AC3530" s="626"/>
      <c r="AD3530" s="626"/>
      <c r="AE3530" s="626"/>
      <c r="AF3530" s="626"/>
    </row>
    <row r="3531" spans="1:32" x14ac:dyDescent="0.25">
      <c r="A3531" s="626"/>
      <c r="B3531" s="626"/>
      <c r="F3531" s="626"/>
      <c r="H3531" s="626"/>
      <c r="I3531" s="626"/>
      <c r="J3531" s="626"/>
      <c r="K3531" s="627"/>
      <c r="L3531" s="677"/>
      <c r="M3531" s="626"/>
      <c r="N3531" s="626"/>
      <c r="O3531" s="626"/>
      <c r="P3531" s="626"/>
      <c r="Q3531" s="626"/>
      <c r="R3531" s="626"/>
      <c r="S3531" s="626"/>
      <c r="T3531" s="626"/>
      <c r="U3531" s="626"/>
      <c r="V3531" s="626"/>
      <c r="W3531" s="626"/>
      <c r="X3531" s="626"/>
      <c r="Y3531" s="626"/>
      <c r="Z3531" s="626"/>
      <c r="AA3531" s="626"/>
      <c r="AB3531" s="626"/>
      <c r="AC3531" s="626"/>
      <c r="AD3531" s="626"/>
      <c r="AE3531" s="626"/>
      <c r="AF3531" s="626"/>
    </row>
    <row r="3532" spans="1:32" x14ac:dyDescent="0.25">
      <c r="A3532" s="626"/>
      <c r="B3532" s="626"/>
      <c r="F3532" s="626"/>
      <c r="H3532" s="626"/>
      <c r="I3532" s="626"/>
      <c r="J3532" s="626"/>
      <c r="K3532" s="627"/>
      <c r="L3532" s="677"/>
      <c r="M3532" s="626"/>
      <c r="N3532" s="626"/>
      <c r="O3532" s="626"/>
      <c r="P3532" s="626"/>
      <c r="Q3532" s="626"/>
      <c r="R3532" s="626"/>
      <c r="S3532" s="626"/>
      <c r="T3532" s="626"/>
      <c r="U3532" s="626"/>
      <c r="V3532" s="626"/>
      <c r="W3532" s="626"/>
      <c r="X3532" s="626"/>
      <c r="Y3532" s="626"/>
      <c r="Z3532" s="626"/>
      <c r="AA3532" s="626"/>
      <c r="AB3532" s="626"/>
      <c r="AC3532" s="626"/>
      <c r="AD3532" s="626"/>
      <c r="AE3532" s="626"/>
      <c r="AF3532" s="626"/>
    </row>
    <row r="3533" spans="1:32" x14ac:dyDescent="0.25">
      <c r="A3533" s="626"/>
      <c r="B3533" s="626"/>
      <c r="F3533" s="626"/>
      <c r="H3533" s="626"/>
      <c r="I3533" s="626"/>
      <c r="J3533" s="626"/>
      <c r="K3533" s="627"/>
      <c r="L3533" s="677"/>
      <c r="M3533" s="626"/>
      <c r="N3533" s="626"/>
      <c r="O3533" s="626"/>
      <c r="P3533" s="626"/>
      <c r="Q3533" s="626"/>
      <c r="R3533" s="626"/>
      <c r="S3533" s="626"/>
      <c r="T3533" s="626"/>
      <c r="U3533" s="626"/>
      <c r="V3533" s="626"/>
      <c r="W3533" s="626"/>
      <c r="X3533" s="626"/>
      <c r="Y3533" s="626"/>
      <c r="Z3533" s="626"/>
      <c r="AA3533" s="626"/>
      <c r="AB3533" s="626"/>
      <c r="AC3533" s="626"/>
      <c r="AD3533" s="626"/>
      <c r="AE3533" s="626"/>
      <c r="AF3533" s="626"/>
    </row>
    <row r="3534" spans="1:32" x14ac:dyDescent="0.25">
      <c r="A3534" s="626"/>
      <c r="B3534" s="626"/>
      <c r="F3534" s="626"/>
      <c r="H3534" s="626"/>
      <c r="I3534" s="626"/>
      <c r="J3534" s="626"/>
      <c r="K3534" s="627"/>
      <c r="L3534" s="677"/>
      <c r="M3534" s="626"/>
      <c r="N3534" s="626"/>
      <c r="O3534" s="626"/>
      <c r="P3534" s="626"/>
      <c r="Q3534" s="626"/>
      <c r="R3534" s="626"/>
      <c r="S3534" s="626"/>
      <c r="T3534" s="626"/>
      <c r="U3534" s="626"/>
      <c r="V3534" s="626"/>
      <c r="W3534" s="626"/>
      <c r="X3534" s="626"/>
      <c r="Y3534" s="626"/>
      <c r="Z3534" s="626"/>
      <c r="AA3534" s="626"/>
      <c r="AB3534" s="626"/>
      <c r="AC3534" s="626"/>
      <c r="AD3534" s="626"/>
      <c r="AE3534" s="626"/>
      <c r="AF3534" s="626"/>
    </row>
    <row r="3535" spans="1:32" x14ac:dyDescent="0.25">
      <c r="A3535" s="626"/>
      <c r="B3535" s="626"/>
      <c r="F3535" s="626"/>
      <c r="H3535" s="626"/>
      <c r="I3535" s="626"/>
      <c r="J3535" s="626"/>
      <c r="K3535" s="627"/>
      <c r="L3535" s="677"/>
      <c r="M3535" s="626"/>
      <c r="N3535" s="626"/>
      <c r="O3535" s="626"/>
      <c r="P3535" s="626"/>
      <c r="Q3535" s="626"/>
      <c r="R3535" s="626"/>
      <c r="S3535" s="626"/>
      <c r="T3535" s="626"/>
      <c r="U3535" s="626"/>
      <c r="V3535" s="626"/>
      <c r="W3535" s="626"/>
      <c r="X3535" s="626"/>
      <c r="Y3535" s="626"/>
      <c r="Z3535" s="626"/>
      <c r="AA3535" s="626"/>
      <c r="AB3535" s="626"/>
      <c r="AC3535" s="626"/>
      <c r="AD3535" s="626"/>
      <c r="AE3535" s="626"/>
      <c r="AF3535" s="626"/>
    </row>
    <row r="3536" spans="1:32" x14ac:dyDescent="0.25">
      <c r="A3536" s="626"/>
      <c r="B3536" s="626"/>
      <c r="F3536" s="626"/>
      <c r="H3536" s="626"/>
      <c r="I3536" s="626"/>
      <c r="J3536" s="626"/>
      <c r="K3536" s="627"/>
      <c r="L3536" s="677"/>
      <c r="M3536" s="626"/>
      <c r="N3536" s="626"/>
      <c r="O3536" s="626"/>
      <c r="P3536" s="626"/>
      <c r="Q3536" s="626"/>
      <c r="R3536" s="626"/>
      <c r="S3536" s="626"/>
      <c r="T3536" s="626"/>
      <c r="U3536" s="626"/>
      <c r="V3536" s="626"/>
      <c r="W3536" s="626"/>
      <c r="X3536" s="626"/>
      <c r="Y3536" s="626"/>
      <c r="Z3536" s="626"/>
      <c r="AA3536" s="626"/>
      <c r="AB3536" s="626"/>
      <c r="AC3536" s="626"/>
      <c r="AD3536" s="626"/>
      <c r="AE3536" s="626"/>
      <c r="AF3536" s="626"/>
    </row>
    <row r="3537" spans="1:32" x14ac:dyDescent="0.25">
      <c r="A3537" s="626"/>
      <c r="B3537" s="626"/>
      <c r="F3537" s="626"/>
      <c r="H3537" s="626"/>
      <c r="I3537" s="626"/>
      <c r="J3537" s="626"/>
      <c r="K3537" s="627"/>
      <c r="L3537" s="677"/>
      <c r="M3537" s="626"/>
      <c r="N3537" s="626"/>
      <c r="O3537" s="626"/>
      <c r="P3537" s="626"/>
      <c r="Q3537" s="626"/>
      <c r="R3537" s="626"/>
      <c r="S3537" s="626"/>
      <c r="T3537" s="626"/>
      <c r="U3537" s="626"/>
      <c r="V3537" s="626"/>
      <c r="W3537" s="626"/>
      <c r="X3537" s="626"/>
      <c r="Y3537" s="626"/>
      <c r="Z3537" s="626"/>
      <c r="AA3537" s="626"/>
      <c r="AB3537" s="626"/>
      <c r="AC3537" s="626"/>
      <c r="AD3537" s="626"/>
      <c r="AE3537" s="626"/>
      <c r="AF3537" s="626"/>
    </row>
    <row r="3538" spans="1:32" x14ac:dyDescent="0.25">
      <c r="A3538" s="626"/>
      <c r="B3538" s="626"/>
      <c r="F3538" s="626"/>
      <c r="H3538" s="626"/>
      <c r="I3538" s="626"/>
      <c r="J3538" s="626"/>
      <c r="K3538" s="627"/>
      <c r="L3538" s="677"/>
      <c r="M3538" s="626"/>
      <c r="N3538" s="626"/>
      <c r="O3538" s="626"/>
      <c r="P3538" s="626"/>
      <c r="Q3538" s="626"/>
      <c r="R3538" s="626"/>
      <c r="S3538" s="626"/>
      <c r="T3538" s="626"/>
      <c r="U3538" s="626"/>
      <c r="V3538" s="626"/>
      <c r="W3538" s="626"/>
      <c r="X3538" s="626"/>
      <c r="Y3538" s="626"/>
      <c r="Z3538" s="626"/>
      <c r="AA3538" s="626"/>
      <c r="AB3538" s="626"/>
      <c r="AC3538" s="626"/>
      <c r="AD3538" s="626"/>
      <c r="AE3538" s="626"/>
      <c r="AF3538" s="626"/>
    </row>
    <row r="3539" spans="1:32" x14ac:dyDescent="0.25">
      <c r="A3539" s="626"/>
      <c r="B3539" s="626"/>
      <c r="F3539" s="626"/>
      <c r="H3539" s="626"/>
      <c r="I3539" s="626"/>
      <c r="J3539" s="626"/>
      <c r="K3539" s="627"/>
      <c r="L3539" s="677"/>
      <c r="M3539" s="626"/>
      <c r="N3539" s="626"/>
      <c r="O3539" s="626"/>
      <c r="P3539" s="626"/>
      <c r="Q3539" s="626"/>
      <c r="R3539" s="626"/>
      <c r="S3539" s="626"/>
      <c r="T3539" s="626"/>
      <c r="U3539" s="626"/>
      <c r="V3539" s="626"/>
      <c r="W3539" s="626"/>
      <c r="X3539" s="626"/>
      <c r="Y3539" s="626"/>
      <c r="Z3539" s="626"/>
      <c r="AA3539" s="626"/>
      <c r="AB3539" s="626"/>
      <c r="AC3539" s="626"/>
      <c r="AD3539" s="626"/>
      <c r="AE3539" s="626"/>
      <c r="AF3539" s="626"/>
    </row>
    <row r="3540" spans="1:32" x14ac:dyDescent="0.25">
      <c r="A3540" s="626"/>
      <c r="B3540" s="626"/>
      <c r="F3540" s="626"/>
      <c r="H3540" s="626"/>
      <c r="I3540" s="626"/>
      <c r="J3540" s="626"/>
      <c r="K3540" s="627"/>
      <c r="L3540" s="677"/>
      <c r="M3540" s="626"/>
      <c r="N3540" s="626"/>
      <c r="O3540" s="626"/>
      <c r="P3540" s="626"/>
      <c r="Q3540" s="626"/>
      <c r="R3540" s="626"/>
      <c r="S3540" s="626"/>
      <c r="T3540" s="626"/>
      <c r="U3540" s="626"/>
      <c r="V3540" s="626"/>
      <c r="W3540" s="626"/>
      <c r="X3540" s="626"/>
      <c r="Y3540" s="626"/>
      <c r="Z3540" s="626"/>
      <c r="AA3540" s="626"/>
      <c r="AB3540" s="626"/>
      <c r="AC3540" s="626"/>
      <c r="AD3540" s="626"/>
      <c r="AE3540" s="626"/>
      <c r="AF3540" s="626"/>
    </row>
    <row r="3541" spans="1:32" x14ac:dyDescent="0.25">
      <c r="A3541" s="626"/>
      <c r="B3541" s="626"/>
      <c r="F3541" s="626"/>
      <c r="H3541" s="626"/>
      <c r="I3541" s="626"/>
      <c r="J3541" s="626"/>
      <c r="K3541" s="627"/>
      <c r="L3541" s="677"/>
      <c r="M3541" s="626"/>
      <c r="N3541" s="626"/>
      <c r="O3541" s="626"/>
      <c r="P3541" s="626"/>
      <c r="Q3541" s="626"/>
      <c r="R3541" s="626"/>
      <c r="S3541" s="626"/>
      <c r="T3541" s="626"/>
      <c r="U3541" s="626"/>
      <c r="V3541" s="626"/>
      <c r="W3541" s="626"/>
      <c r="X3541" s="626"/>
      <c r="Y3541" s="626"/>
      <c r="Z3541" s="626"/>
      <c r="AA3541" s="626"/>
      <c r="AB3541" s="626"/>
      <c r="AC3541" s="626"/>
      <c r="AD3541" s="626"/>
      <c r="AE3541" s="626"/>
      <c r="AF3541" s="626"/>
    </row>
    <row r="3542" spans="1:32" x14ac:dyDescent="0.25">
      <c r="A3542" s="626"/>
      <c r="B3542" s="626"/>
      <c r="F3542" s="626"/>
      <c r="H3542" s="626"/>
      <c r="I3542" s="626"/>
      <c r="J3542" s="626"/>
      <c r="K3542" s="627"/>
      <c r="L3542" s="677"/>
      <c r="M3542" s="626"/>
      <c r="N3542" s="626"/>
      <c r="O3542" s="626"/>
      <c r="P3542" s="626"/>
      <c r="Q3542" s="626"/>
      <c r="R3542" s="626"/>
      <c r="S3542" s="626"/>
      <c r="T3542" s="626"/>
      <c r="U3542" s="626"/>
      <c r="V3542" s="626"/>
      <c r="W3542" s="626"/>
      <c r="X3542" s="626"/>
      <c r="Y3542" s="626"/>
      <c r="Z3542" s="626"/>
      <c r="AA3542" s="626"/>
      <c r="AB3542" s="626"/>
      <c r="AC3542" s="626"/>
      <c r="AD3542" s="626"/>
      <c r="AE3542" s="626"/>
      <c r="AF3542" s="626"/>
    </row>
    <row r="3543" spans="1:32" x14ac:dyDescent="0.25">
      <c r="A3543" s="626"/>
      <c r="B3543" s="626"/>
      <c r="F3543" s="626"/>
      <c r="H3543" s="626"/>
      <c r="I3543" s="626"/>
      <c r="J3543" s="626"/>
      <c r="K3543" s="627"/>
      <c r="L3543" s="677"/>
      <c r="M3543" s="626"/>
      <c r="N3543" s="626"/>
      <c r="O3543" s="626"/>
      <c r="P3543" s="626"/>
      <c r="Q3543" s="626"/>
      <c r="R3543" s="626"/>
      <c r="S3543" s="626"/>
      <c r="T3543" s="626"/>
      <c r="U3543" s="626"/>
      <c r="V3543" s="626"/>
      <c r="W3543" s="626"/>
      <c r="X3543" s="626"/>
      <c r="Y3543" s="626"/>
      <c r="Z3543" s="626"/>
      <c r="AA3543" s="626"/>
      <c r="AB3543" s="626"/>
      <c r="AC3543" s="626"/>
      <c r="AD3543" s="626"/>
      <c r="AE3543" s="626"/>
      <c r="AF3543" s="626"/>
    </row>
    <row r="3544" spans="1:32" x14ac:dyDescent="0.25">
      <c r="A3544" s="626"/>
      <c r="B3544" s="626"/>
      <c r="F3544" s="626"/>
      <c r="H3544" s="626"/>
      <c r="I3544" s="626"/>
      <c r="J3544" s="626"/>
      <c r="K3544" s="627"/>
      <c r="L3544" s="677"/>
      <c r="M3544" s="626"/>
      <c r="N3544" s="626"/>
      <c r="O3544" s="626"/>
      <c r="P3544" s="626"/>
      <c r="Q3544" s="626"/>
      <c r="R3544" s="626"/>
      <c r="S3544" s="626"/>
      <c r="T3544" s="626"/>
      <c r="U3544" s="626"/>
      <c r="V3544" s="626"/>
      <c r="W3544" s="626"/>
      <c r="X3544" s="626"/>
      <c r="Y3544" s="626"/>
      <c r="Z3544" s="626"/>
      <c r="AA3544" s="626"/>
      <c r="AB3544" s="626"/>
      <c r="AC3544" s="626"/>
      <c r="AD3544" s="626"/>
      <c r="AE3544" s="626"/>
      <c r="AF3544" s="626"/>
    </row>
    <row r="3545" spans="1:32" x14ac:dyDescent="0.25">
      <c r="A3545" s="626"/>
      <c r="B3545" s="626"/>
      <c r="F3545" s="626"/>
      <c r="H3545" s="626"/>
      <c r="I3545" s="626"/>
      <c r="J3545" s="626"/>
      <c r="K3545" s="627"/>
      <c r="L3545" s="677"/>
      <c r="M3545" s="626"/>
      <c r="N3545" s="626"/>
      <c r="O3545" s="626"/>
      <c r="P3545" s="626"/>
      <c r="Q3545" s="626"/>
      <c r="R3545" s="626"/>
      <c r="S3545" s="626"/>
      <c r="T3545" s="626"/>
      <c r="U3545" s="626"/>
      <c r="V3545" s="626"/>
      <c r="W3545" s="626"/>
      <c r="X3545" s="626"/>
      <c r="Y3545" s="626"/>
      <c r="Z3545" s="626"/>
      <c r="AA3545" s="626"/>
      <c r="AB3545" s="626"/>
      <c r="AC3545" s="626"/>
      <c r="AD3545" s="626"/>
      <c r="AE3545" s="626"/>
      <c r="AF3545" s="626"/>
    </row>
    <row r="3546" spans="1:32" x14ac:dyDescent="0.25">
      <c r="A3546" s="626"/>
      <c r="B3546" s="626"/>
      <c r="F3546" s="626"/>
      <c r="H3546" s="626"/>
      <c r="I3546" s="626"/>
      <c r="J3546" s="626"/>
      <c r="K3546" s="627"/>
      <c r="L3546" s="677"/>
      <c r="M3546" s="626"/>
      <c r="N3546" s="626"/>
      <c r="O3546" s="626"/>
      <c r="P3546" s="626"/>
      <c r="Q3546" s="626"/>
      <c r="R3546" s="626"/>
      <c r="S3546" s="626"/>
      <c r="T3546" s="626"/>
      <c r="U3546" s="626"/>
      <c r="V3546" s="626"/>
      <c r="W3546" s="626"/>
      <c r="X3546" s="626"/>
      <c r="Y3546" s="626"/>
      <c r="Z3546" s="626"/>
      <c r="AA3546" s="626"/>
      <c r="AB3546" s="626"/>
      <c r="AC3546" s="626"/>
      <c r="AD3546" s="626"/>
      <c r="AE3546" s="626"/>
      <c r="AF3546" s="626"/>
    </row>
    <row r="3547" spans="1:32" x14ac:dyDescent="0.25">
      <c r="A3547" s="626"/>
      <c r="B3547" s="626"/>
      <c r="F3547" s="626"/>
      <c r="H3547" s="626"/>
      <c r="I3547" s="626"/>
      <c r="J3547" s="626"/>
      <c r="K3547" s="627"/>
      <c r="L3547" s="677"/>
      <c r="M3547" s="626"/>
      <c r="N3547" s="626"/>
      <c r="O3547" s="626"/>
      <c r="P3547" s="626"/>
      <c r="Q3547" s="626"/>
      <c r="R3547" s="626"/>
      <c r="S3547" s="626"/>
      <c r="T3547" s="626"/>
      <c r="U3547" s="626"/>
      <c r="V3547" s="626"/>
      <c r="W3547" s="626"/>
      <c r="X3547" s="626"/>
      <c r="Y3547" s="626"/>
      <c r="Z3547" s="626"/>
      <c r="AA3547" s="626"/>
      <c r="AB3547" s="626"/>
      <c r="AC3547" s="626"/>
      <c r="AD3547" s="626"/>
      <c r="AE3547" s="626"/>
      <c r="AF3547" s="626"/>
    </row>
    <row r="3548" spans="1:32" x14ac:dyDescent="0.25">
      <c r="A3548" s="626"/>
      <c r="B3548" s="626"/>
      <c r="F3548" s="626"/>
      <c r="H3548" s="626"/>
      <c r="I3548" s="626"/>
      <c r="J3548" s="626"/>
      <c r="K3548" s="627"/>
      <c r="L3548" s="677"/>
      <c r="M3548" s="626"/>
      <c r="N3548" s="626"/>
      <c r="O3548" s="626"/>
      <c r="P3548" s="626"/>
      <c r="Q3548" s="626"/>
      <c r="R3548" s="626"/>
      <c r="S3548" s="626"/>
      <c r="T3548" s="626"/>
      <c r="U3548" s="626"/>
      <c r="V3548" s="626"/>
      <c r="W3548" s="626"/>
      <c r="X3548" s="626"/>
      <c r="Y3548" s="626"/>
      <c r="Z3548" s="626"/>
      <c r="AA3548" s="626"/>
      <c r="AB3548" s="626"/>
      <c r="AC3548" s="626"/>
      <c r="AD3548" s="626"/>
      <c r="AE3548" s="626"/>
      <c r="AF3548" s="626"/>
    </row>
    <row r="3549" spans="1:32" x14ac:dyDescent="0.25">
      <c r="A3549" s="626"/>
      <c r="B3549" s="626"/>
      <c r="F3549" s="626"/>
      <c r="H3549" s="626"/>
      <c r="I3549" s="626"/>
      <c r="J3549" s="626"/>
      <c r="K3549" s="627"/>
      <c r="L3549" s="677"/>
      <c r="M3549" s="626"/>
      <c r="N3549" s="626"/>
      <c r="O3549" s="626"/>
      <c r="P3549" s="626"/>
      <c r="Q3549" s="626"/>
      <c r="R3549" s="626"/>
      <c r="S3549" s="626"/>
      <c r="T3549" s="626"/>
      <c r="U3549" s="626"/>
      <c r="V3549" s="626"/>
      <c r="W3549" s="626"/>
      <c r="X3549" s="626"/>
      <c r="Y3549" s="626"/>
      <c r="Z3549" s="626"/>
      <c r="AA3549" s="626"/>
      <c r="AB3549" s="626"/>
      <c r="AC3549" s="626"/>
      <c r="AD3549" s="626"/>
      <c r="AE3549" s="626"/>
      <c r="AF3549" s="626"/>
    </row>
    <row r="3550" spans="1:32" x14ac:dyDescent="0.25">
      <c r="A3550" s="626"/>
      <c r="B3550" s="626"/>
      <c r="F3550" s="626"/>
      <c r="H3550" s="626"/>
      <c r="I3550" s="626"/>
      <c r="J3550" s="626"/>
      <c r="K3550" s="627"/>
      <c r="L3550" s="677"/>
      <c r="M3550" s="626"/>
      <c r="N3550" s="626"/>
      <c r="O3550" s="626"/>
      <c r="P3550" s="626"/>
      <c r="Q3550" s="626"/>
      <c r="R3550" s="626"/>
      <c r="S3550" s="626"/>
      <c r="T3550" s="626"/>
      <c r="U3550" s="626"/>
      <c r="V3550" s="626"/>
      <c r="W3550" s="626"/>
      <c r="X3550" s="626"/>
      <c r="Y3550" s="626"/>
      <c r="Z3550" s="626"/>
      <c r="AA3550" s="626"/>
      <c r="AB3550" s="626"/>
      <c r="AC3550" s="626"/>
      <c r="AD3550" s="626"/>
      <c r="AE3550" s="626"/>
      <c r="AF3550" s="626"/>
    </row>
    <row r="3551" spans="1:32" x14ac:dyDescent="0.25">
      <c r="A3551" s="626"/>
      <c r="B3551" s="626"/>
      <c r="F3551" s="626"/>
      <c r="H3551" s="626"/>
      <c r="I3551" s="626"/>
      <c r="J3551" s="626"/>
      <c r="K3551" s="627"/>
      <c r="L3551" s="677"/>
      <c r="M3551" s="626"/>
      <c r="N3551" s="626"/>
      <c r="O3551" s="626"/>
      <c r="P3551" s="626"/>
      <c r="Q3551" s="626"/>
      <c r="R3551" s="626"/>
      <c r="S3551" s="626"/>
      <c r="T3551" s="626"/>
      <c r="U3551" s="626"/>
      <c r="V3551" s="626"/>
      <c r="W3551" s="626"/>
      <c r="X3551" s="626"/>
      <c r="Y3551" s="626"/>
      <c r="Z3551" s="626"/>
      <c r="AA3551" s="626"/>
      <c r="AB3551" s="626"/>
      <c r="AC3551" s="626"/>
      <c r="AD3551" s="626"/>
      <c r="AE3551" s="626"/>
      <c r="AF3551" s="626"/>
    </row>
    <row r="3552" spans="1:32" x14ac:dyDescent="0.25">
      <c r="A3552" s="626"/>
      <c r="B3552" s="626"/>
      <c r="F3552" s="626"/>
      <c r="H3552" s="626"/>
      <c r="I3552" s="626"/>
      <c r="J3552" s="626"/>
      <c r="K3552" s="627"/>
      <c r="L3552" s="677"/>
      <c r="M3552" s="626"/>
      <c r="N3552" s="626"/>
      <c r="O3552" s="626"/>
      <c r="P3552" s="626"/>
      <c r="Q3552" s="626"/>
      <c r="R3552" s="626"/>
      <c r="S3552" s="626"/>
      <c r="T3552" s="626"/>
      <c r="U3552" s="626"/>
      <c r="V3552" s="626"/>
      <c r="W3552" s="626"/>
      <c r="X3552" s="626"/>
      <c r="Y3552" s="626"/>
      <c r="Z3552" s="626"/>
      <c r="AA3552" s="626"/>
      <c r="AB3552" s="626"/>
      <c r="AC3552" s="626"/>
      <c r="AD3552" s="626"/>
      <c r="AE3552" s="626"/>
      <c r="AF3552" s="626"/>
    </row>
    <row r="3553" spans="1:32" x14ac:dyDescent="0.25">
      <c r="A3553" s="626"/>
      <c r="B3553" s="626"/>
      <c r="F3553" s="626"/>
      <c r="H3553" s="626"/>
      <c r="I3553" s="626"/>
      <c r="J3553" s="626"/>
      <c r="K3553" s="627"/>
      <c r="L3553" s="677"/>
      <c r="M3553" s="626"/>
      <c r="N3553" s="626"/>
      <c r="O3553" s="626"/>
      <c r="P3553" s="626"/>
      <c r="Q3553" s="626"/>
      <c r="R3553" s="626"/>
      <c r="S3553" s="626"/>
      <c r="T3553" s="626"/>
      <c r="U3553" s="626"/>
      <c r="V3553" s="626"/>
      <c r="W3553" s="626"/>
      <c r="X3553" s="626"/>
      <c r="Y3553" s="626"/>
      <c r="Z3553" s="626"/>
      <c r="AA3553" s="626"/>
      <c r="AB3553" s="626"/>
      <c r="AC3553" s="626"/>
      <c r="AD3553" s="626"/>
      <c r="AE3553" s="626"/>
      <c r="AF3553" s="626"/>
    </row>
    <row r="3554" spans="1:32" x14ac:dyDescent="0.25">
      <c r="A3554" s="626"/>
      <c r="B3554" s="626"/>
      <c r="F3554" s="626"/>
      <c r="H3554" s="626"/>
      <c r="I3554" s="626"/>
      <c r="J3554" s="626"/>
      <c r="K3554" s="627"/>
      <c r="L3554" s="677"/>
      <c r="M3554" s="626"/>
      <c r="N3554" s="626"/>
      <c r="O3554" s="626"/>
      <c r="P3554" s="626"/>
      <c r="Q3554" s="626"/>
      <c r="R3554" s="626"/>
      <c r="S3554" s="626"/>
      <c r="T3554" s="626"/>
      <c r="U3554" s="626"/>
      <c r="V3554" s="626"/>
      <c r="W3554" s="626"/>
      <c r="X3554" s="626"/>
      <c r="Y3554" s="626"/>
      <c r="Z3554" s="626"/>
      <c r="AA3554" s="626"/>
      <c r="AB3554" s="626"/>
      <c r="AC3554" s="626"/>
      <c r="AD3554" s="626"/>
      <c r="AE3554" s="626"/>
      <c r="AF3554" s="626"/>
    </row>
    <row r="3555" spans="1:32" x14ac:dyDescent="0.25">
      <c r="A3555" s="626"/>
      <c r="B3555" s="626"/>
      <c r="F3555" s="626"/>
      <c r="H3555" s="626"/>
      <c r="I3555" s="626"/>
      <c r="J3555" s="626"/>
      <c r="K3555" s="627"/>
      <c r="L3555" s="677"/>
      <c r="M3555" s="626"/>
      <c r="N3555" s="626"/>
      <c r="O3555" s="626"/>
      <c r="P3555" s="626"/>
      <c r="Q3555" s="626"/>
      <c r="R3555" s="626"/>
      <c r="S3555" s="626"/>
      <c r="T3555" s="626"/>
      <c r="U3555" s="626"/>
      <c r="V3555" s="626"/>
      <c r="W3555" s="626"/>
      <c r="X3555" s="626"/>
      <c r="Y3555" s="626"/>
      <c r="Z3555" s="626"/>
      <c r="AA3555" s="626"/>
      <c r="AB3555" s="626"/>
      <c r="AC3555" s="626"/>
      <c r="AD3555" s="626"/>
      <c r="AE3555" s="626"/>
      <c r="AF3555" s="626"/>
    </row>
    <row r="3556" spans="1:32" x14ac:dyDescent="0.25">
      <c r="A3556" s="626"/>
      <c r="B3556" s="626"/>
      <c r="F3556" s="626"/>
      <c r="H3556" s="626"/>
      <c r="I3556" s="626"/>
      <c r="J3556" s="626"/>
      <c r="K3556" s="627"/>
      <c r="L3556" s="677"/>
      <c r="M3556" s="626"/>
      <c r="N3556" s="626"/>
      <c r="O3556" s="626"/>
      <c r="P3556" s="626"/>
      <c r="Q3556" s="626"/>
      <c r="R3556" s="626"/>
      <c r="S3556" s="626"/>
      <c r="T3556" s="626"/>
      <c r="U3556" s="626"/>
      <c r="V3556" s="626"/>
      <c r="W3556" s="626"/>
      <c r="X3556" s="626"/>
      <c r="Y3556" s="626"/>
      <c r="Z3556" s="626"/>
      <c r="AA3556" s="626"/>
      <c r="AB3556" s="626"/>
      <c r="AC3556" s="626"/>
      <c r="AD3556" s="626"/>
      <c r="AE3556" s="626"/>
      <c r="AF3556" s="626"/>
    </row>
    <row r="3557" spans="1:32" x14ac:dyDescent="0.25">
      <c r="A3557" s="626"/>
      <c r="B3557" s="626"/>
      <c r="F3557" s="626"/>
      <c r="H3557" s="626"/>
      <c r="I3557" s="626"/>
      <c r="J3557" s="626"/>
      <c r="K3557" s="627"/>
      <c r="L3557" s="677"/>
      <c r="M3557" s="626"/>
      <c r="N3557" s="626"/>
      <c r="O3557" s="626"/>
      <c r="P3557" s="626"/>
      <c r="Q3557" s="626"/>
      <c r="R3557" s="626"/>
      <c r="S3557" s="626"/>
      <c r="T3557" s="626"/>
      <c r="U3557" s="626"/>
      <c r="V3557" s="626"/>
      <c r="W3557" s="626"/>
      <c r="X3557" s="626"/>
      <c r="Y3557" s="626"/>
      <c r="Z3557" s="626"/>
      <c r="AA3557" s="626"/>
      <c r="AB3557" s="626"/>
      <c r="AC3557" s="626"/>
      <c r="AD3557" s="626"/>
      <c r="AE3557" s="626"/>
      <c r="AF3557" s="626"/>
    </row>
    <row r="3558" spans="1:32" x14ac:dyDescent="0.25">
      <c r="A3558" s="626"/>
      <c r="B3558" s="626"/>
      <c r="F3558" s="626"/>
      <c r="H3558" s="626"/>
      <c r="I3558" s="626"/>
      <c r="J3558" s="626"/>
      <c r="K3558" s="627"/>
      <c r="L3558" s="677"/>
      <c r="M3558" s="626"/>
      <c r="N3558" s="626"/>
      <c r="O3558" s="626"/>
      <c r="P3558" s="626"/>
      <c r="Q3558" s="626"/>
      <c r="R3558" s="626"/>
      <c r="S3558" s="626"/>
      <c r="T3558" s="626"/>
      <c r="U3558" s="626"/>
      <c r="V3558" s="626"/>
      <c r="W3558" s="626"/>
      <c r="X3558" s="626"/>
      <c r="Y3558" s="626"/>
      <c r="Z3558" s="626"/>
      <c r="AA3558" s="626"/>
      <c r="AB3558" s="626"/>
      <c r="AC3558" s="626"/>
      <c r="AD3558" s="626"/>
      <c r="AE3558" s="626"/>
      <c r="AF3558" s="626"/>
    </row>
    <row r="3559" spans="1:32" x14ac:dyDescent="0.25">
      <c r="A3559" s="626"/>
      <c r="B3559" s="626"/>
      <c r="F3559" s="626"/>
      <c r="H3559" s="626"/>
      <c r="I3559" s="626"/>
      <c r="J3559" s="626"/>
      <c r="K3559" s="627"/>
      <c r="L3559" s="677"/>
      <c r="M3559" s="626"/>
      <c r="N3559" s="626"/>
      <c r="O3559" s="626"/>
      <c r="P3559" s="626"/>
      <c r="Q3559" s="626"/>
      <c r="R3559" s="626"/>
      <c r="S3559" s="626"/>
      <c r="T3559" s="626"/>
      <c r="U3559" s="626"/>
      <c r="V3559" s="626"/>
      <c r="W3559" s="626"/>
      <c r="X3559" s="626"/>
      <c r="Y3559" s="626"/>
      <c r="Z3559" s="626"/>
      <c r="AA3559" s="626"/>
      <c r="AB3559" s="626"/>
      <c r="AC3559" s="626"/>
      <c r="AD3559" s="626"/>
      <c r="AE3559" s="626"/>
      <c r="AF3559" s="626"/>
    </row>
    <row r="3560" spans="1:32" x14ac:dyDescent="0.25">
      <c r="A3560" s="626"/>
      <c r="B3560" s="626"/>
      <c r="F3560" s="626"/>
      <c r="H3560" s="626"/>
      <c r="I3560" s="626"/>
      <c r="J3560" s="626"/>
      <c r="K3560" s="627"/>
      <c r="L3560" s="677"/>
      <c r="M3560" s="626"/>
      <c r="N3560" s="626"/>
      <c r="O3560" s="626"/>
      <c r="P3560" s="626"/>
      <c r="Q3560" s="626"/>
      <c r="R3560" s="626"/>
      <c r="S3560" s="626"/>
      <c r="T3560" s="626"/>
      <c r="U3560" s="626"/>
      <c r="V3560" s="626"/>
      <c r="W3560" s="626"/>
      <c r="X3560" s="626"/>
      <c r="Y3560" s="626"/>
      <c r="Z3560" s="626"/>
      <c r="AA3560" s="626"/>
      <c r="AB3560" s="626"/>
      <c r="AC3560" s="626"/>
      <c r="AD3560" s="626"/>
      <c r="AE3560" s="626"/>
      <c r="AF3560" s="626"/>
    </row>
    <row r="3561" spans="1:32" x14ac:dyDescent="0.25">
      <c r="A3561" s="626"/>
      <c r="B3561" s="626"/>
      <c r="F3561" s="626"/>
      <c r="H3561" s="626"/>
      <c r="I3561" s="626"/>
      <c r="J3561" s="626"/>
      <c r="K3561" s="627"/>
      <c r="L3561" s="677"/>
      <c r="M3561" s="626"/>
      <c r="N3561" s="626"/>
      <c r="O3561" s="626"/>
      <c r="P3561" s="626"/>
      <c r="Q3561" s="626"/>
      <c r="R3561" s="626"/>
      <c r="S3561" s="626"/>
      <c r="T3561" s="626"/>
      <c r="U3561" s="626"/>
      <c r="V3561" s="626"/>
      <c r="W3561" s="626"/>
      <c r="X3561" s="626"/>
      <c r="Y3561" s="626"/>
      <c r="Z3561" s="626"/>
      <c r="AA3561" s="626"/>
      <c r="AB3561" s="626"/>
      <c r="AC3561" s="626"/>
      <c r="AD3561" s="626"/>
      <c r="AE3561" s="626"/>
      <c r="AF3561" s="626"/>
    </row>
    <row r="3562" spans="1:32" x14ac:dyDescent="0.25">
      <c r="A3562" s="626"/>
      <c r="B3562" s="626"/>
      <c r="F3562" s="626"/>
      <c r="H3562" s="626"/>
      <c r="I3562" s="626"/>
      <c r="J3562" s="626"/>
      <c r="K3562" s="627"/>
      <c r="L3562" s="677"/>
      <c r="M3562" s="626"/>
      <c r="N3562" s="626"/>
      <c r="O3562" s="626"/>
      <c r="P3562" s="626"/>
      <c r="Q3562" s="626"/>
      <c r="R3562" s="626"/>
      <c r="S3562" s="626"/>
      <c r="T3562" s="626"/>
      <c r="U3562" s="626"/>
      <c r="V3562" s="626"/>
      <c r="W3562" s="626"/>
      <c r="X3562" s="626"/>
      <c r="Y3562" s="626"/>
      <c r="Z3562" s="626"/>
      <c r="AA3562" s="626"/>
      <c r="AB3562" s="626"/>
      <c r="AC3562" s="626"/>
      <c r="AD3562" s="626"/>
      <c r="AE3562" s="626"/>
      <c r="AF3562" s="626"/>
    </row>
    <row r="3563" spans="1:32" x14ac:dyDescent="0.25">
      <c r="A3563" s="626"/>
      <c r="B3563" s="626"/>
      <c r="F3563" s="626"/>
      <c r="H3563" s="626"/>
      <c r="I3563" s="626"/>
      <c r="J3563" s="626"/>
      <c r="K3563" s="627"/>
      <c r="L3563" s="677"/>
      <c r="M3563" s="626"/>
      <c r="N3563" s="626"/>
      <c r="O3563" s="626"/>
      <c r="P3563" s="626"/>
      <c r="Q3563" s="626"/>
      <c r="R3563" s="626"/>
      <c r="S3563" s="626"/>
      <c r="T3563" s="626"/>
      <c r="U3563" s="626"/>
      <c r="V3563" s="626"/>
      <c r="W3563" s="626"/>
      <c r="X3563" s="626"/>
      <c r="Y3563" s="626"/>
      <c r="Z3563" s="626"/>
      <c r="AA3563" s="626"/>
      <c r="AB3563" s="626"/>
      <c r="AC3563" s="626"/>
      <c r="AD3563" s="626"/>
      <c r="AE3563" s="626"/>
      <c r="AF3563" s="626"/>
    </row>
    <row r="3564" spans="1:32" x14ac:dyDescent="0.25">
      <c r="A3564" s="626"/>
      <c r="B3564" s="626"/>
      <c r="F3564" s="626"/>
      <c r="H3564" s="626"/>
      <c r="I3564" s="626"/>
      <c r="J3564" s="626"/>
      <c r="K3564" s="627"/>
      <c r="L3564" s="677"/>
      <c r="M3564" s="626"/>
      <c r="N3564" s="626"/>
      <c r="O3564" s="626"/>
      <c r="P3564" s="626"/>
      <c r="Q3564" s="626"/>
      <c r="R3564" s="626"/>
      <c r="S3564" s="626"/>
      <c r="T3564" s="626"/>
      <c r="U3564" s="626"/>
      <c r="V3564" s="626"/>
      <c r="W3564" s="626"/>
      <c r="X3564" s="626"/>
      <c r="Y3564" s="626"/>
      <c r="Z3564" s="626"/>
      <c r="AA3564" s="626"/>
      <c r="AB3564" s="626"/>
      <c r="AC3564" s="626"/>
      <c r="AD3564" s="626"/>
      <c r="AE3564" s="626"/>
      <c r="AF3564" s="626"/>
    </row>
    <row r="3565" spans="1:32" x14ac:dyDescent="0.25">
      <c r="A3565" s="626"/>
      <c r="B3565" s="626"/>
      <c r="F3565" s="626"/>
      <c r="H3565" s="626"/>
      <c r="I3565" s="626"/>
      <c r="J3565" s="626"/>
      <c r="K3565" s="627"/>
      <c r="L3565" s="677"/>
      <c r="M3565" s="626"/>
      <c r="N3565" s="626"/>
      <c r="O3565" s="626"/>
      <c r="P3565" s="626"/>
      <c r="Q3565" s="626"/>
      <c r="R3565" s="626"/>
      <c r="S3565" s="626"/>
      <c r="T3565" s="626"/>
      <c r="U3565" s="626"/>
      <c r="V3565" s="626"/>
      <c r="W3565" s="626"/>
      <c r="X3565" s="626"/>
      <c r="Y3565" s="626"/>
      <c r="Z3565" s="626"/>
      <c r="AA3565" s="626"/>
      <c r="AB3565" s="626"/>
      <c r="AC3565" s="626"/>
      <c r="AD3565" s="626"/>
      <c r="AE3565" s="626"/>
      <c r="AF3565" s="626"/>
    </row>
    <row r="3566" spans="1:32" x14ac:dyDescent="0.25">
      <c r="A3566" s="626"/>
      <c r="B3566" s="626"/>
      <c r="F3566" s="626"/>
      <c r="H3566" s="626"/>
      <c r="I3566" s="626"/>
      <c r="J3566" s="626"/>
      <c r="K3566" s="627"/>
      <c r="L3566" s="677"/>
      <c r="M3566" s="626"/>
      <c r="N3566" s="626"/>
      <c r="O3566" s="626"/>
      <c r="P3566" s="626"/>
      <c r="Q3566" s="626"/>
      <c r="R3566" s="626"/>
      <c r="S3566" s="626"/>
      <c r="T3566" s="626"/>
      <c r="U3566" s="626"/>
      <c r="V3566" s="626"/>
      <c r="W3566" s="626"/>
      <c r="X3566" s="626"/>
      <c r="Y3566" s="626"/>
      <c r="Z3566" s="626"/>
      <c r="AA3566" s="626"/>
      <c r="AB3566" s="626"/>
      <c r="AC3566" s="626"/>
      <c r="AD3566" s="626"/>
      <c r="AE3566" s="626"/>
      <c r="AF3566" s="626"/>
    </row>
    <row r="3567" spans="1:32" x14ac:dyDescent="0.25">
      <c r="A3567" s="626"/>
      <c r="B3567" s="626"/>
      <c r="F3567" s="626"/>
      <c r="H3567" s="626"/>
      <c r="I3567" s="626"/>
      <c r="J3567" s="626"/>
      <c r="K3567" s="627"/>
      <c r="L3567" s="677"/>
      <c r="M3567" s="626"/>
      <c r="N3567" s="626"/>
      <c r="O3567" s="626"/>
      <c r="P3567" s="626"/>
      <c r="Q3567" s="626"/>
      <c r="R3567" s="626"/>
      <c r="S3567" s="626"/>
      <c r="T3567" s="626"/>
      <c r="U3567" s="626"/>
      <c r="V3567" s="626"/>
      <c r="W3567" s="626"/>
      <c r="X3567" s="626"/>
      <c r="Y3567" s="626"/>
      <c r="Z3567" s="626"/>
      <c r="AA3567" s="626"/>
      <c r="AB3567" s="626"/>
      <c r="AC3567" s="626"/>
      <c r="AD3567" s="626"/>
      <c r="AE3567" s="626"/>
      <c r="AF3567" s="626"/>
    </row>
    <row r="3568" spans="1:32" x14ac:dyDescent="0.25">
      <c r="A3568" s="626"/>
      <c r="B3568" s="626"/>
      <c r="F3568" s="626"/>
      <c r="H3568" s="626"/>
      <c r="I3568" s="626"/>
      <c r="J3568" s="626"/>
      <c r="K3568" s="627"/>
      <c r="L3568" s="677"/>
      <c r="M3568" s="626"/>
      <c r="N3568" s="626"/>
      <c r="O3568" s="626"/>
      <c r="P3568" s="626"/>
      <c r="Q3568" s="626"/>
      <c r="R3568" s="626"/>
      <c r="S3568" s="626"/>
      <c r="T3568" s="626"/>
      <c r="U3568" s="626"/>
      <c r="V3568" s="626"/>
      <c r="W3568" s="626"/>
      <c r="X3568" s="626"/>
      <c r="Y3568" s="626"/>
      <c r="Z3568" s="626"/>
      <c r="AA3568" s="626"/>
      <c r="AB3568" s="626"/>
      <c r="AC3568" s="626"/>
      <c r="AD3568" s="626"/>
      <c r="AE3568" s="626"/>
      <c r="AF3568" s="626"/>
    </row>
    <row r="3569" spans="1:32" x14ac:dyDescent="0.25">
      <c r="A3569" s="626"/>
      <c r="B3569" s="626"/>
      <c r="F3569" s="626"/>
      <c r="H3569" s="626"/>
      <c r="I3569" s="626"/>
      <c r="J3569" s="626"/>
      <c r="K3569" s="627"/>
      <c r="L3569" s="677"/>
      <c r="M3569" s="626"/>
      <c r="N3569" s="626"/>
      <c r="O3569" s="626"/>
      <c r="P3569" s="626"/>
      <c r="Q3569" s="626"/>
      <c r="R3569" s="626"/>
      <c r="S3569" s="626"/>
      <c r="T3569" s="626"/>
      <c r="U3569" s="626"/>
      <c r="V3569" s="626"/>
      <c r="W3569" s="626"/>
      <c r="X3569" s="626"/>
      <c r="Y3569" s="626"/>
      <c r="Z3569" s="626"/>
      <c r="AA3569" s="626"/>
      <c r="AB3569" s="626"/>
      <c r="AC3569" s="626"/>
      <c r="AD3569" s="626"/>
      <c r="AE3569" s="626"/>
      <c r="AF3569" s="626"/>
    </row>
    <row r="3570" spans="1:32" x14ac:dyDescent="0.25">
      <c r="A3570" s="626"/>
      <c r="B3570" s="626"/>
      <c r="F3570" s="626"/>
      <c r="H3570" s="626"/>
      <c r="I3570" s="626"/>
      <c r="J3570" s="626"/>
      <c r="K3570" s="627"/>
      <c r="L3570" s="677"/>
      <c r="M3570" s="626"/>
      <c r="N3570" s="626"/>
      <c r="O3570" s="626"/>
      <c r="P3570" s="626"/>
      <c r="Q3570" s="626"/>
      <c r="R3570" s="626"/>
      <c r="S3570" s="626"/>
      <c r="T3570" s="626"/>
      <c r="U3570" s="626"/>
      <c r="V3570" s="626"/>
      <c r="W3570" s="626"/>
      <c r="X3570" s="626"/>
      <c r="Y3570" s="626"/>
      <c r="Z3570" s="626"/>
      <c r="AA3570" s="626"/>
      <c r="AB3570" s="626"/>
      <c r="AC3570" s="626"/>
      <c r="AD3570" s="626"/>
      <c r="AE3570" s="626"/>
      <c r="AF3570" s="626"/>
    </row>
    <row r="3571" spans="1:32" x14ac:dyDescent="0.25">
      <c r="A3571" s="626"/>
      <c r="B3571" s="626"/>
      <c r="F3571" s="626"/>
      <c r="H3571" s="626"/>
      <c r="I3571" s="626"/>
      <c r="J3571" s="626"/>
      <c r="K3571" s="627"/>
      <c r="L3571" s="677"/>
      <c r="M3571" s="626"/>
      <c r="N3571" s="626"/>
      <c r="O3571" s="626"/>
      <c r="P3571" s="626"/>
      <c r="Q3571" s="626"/>
      <c r="R3571" s="626"/>
      <c r="S3571" s="626"/>
      <c r="T3571" s="626"/>
      <c r="U3571" s="626"/>
      <c r="V3571" s="626"/>
      <c r="W3571" s="626"/>
      <c r="X3571" s="626"/>
      <c r="Y3571" s="626"/>
      <c r="Z3571" s="626"/>
      <c r="AA3571" s="626"/>
      <c r="AB3571" s="626"/>
      <c r="AC3571" s="626"/>
      <c r="AD3571" s="626"/>
      <c r="AE3571" s="626"/>
      <c r="AF3571" s="626"/>
    </row>
    <row r="3572" spans="1:32" x14ac:dyDescent="0.25">
      <c r="A3572" s="626"/>
      <c r="B3572" s="626"/>
      <c r="F3572" s="626"/>
      <c r="H3572" s="626"/>
      <c r="I3572" s="626"/>
      <c r="J3572" s="626"/>
      <c r="K3572" s="627"/>
      <c r="L3572" s="677"/>
      <c r="M3572" s="626"/>
      <c r="N3572" s="626"/>
      <c r="O3572" s="626"/>
      <c r="P3572" s="626"/>
      <c r="Q3572" s="626"/>
      <c r="R3572" s="626"/>
      <c r="S3572" s="626"/>
      <c r="T3572" s="626"/>
      <c r="U3572" s="626"/>
      <c r="V3572" s="626"/>
      <c r="W3572" s="626"/>
      <c r="X3572" s="626"/>
      <c r="Y3572" s="626"/>
      <c r="Z3572" s="626"/>
      <c r="AA3572" s="626"/>
      <c r="AB3572" s="626"/>
      <c r="AC3572" s="626"/>
      <c r="AD3572" s="626"/>
      <c r="AE3572" s="626"/>
      <c r="AF3572" s="626"/>
    </row>
    <row r="3573" spans="1:32" x14ac:dyDescent="0.25">
      <c r="A3573" s="626"/>
      <c r="B3573" s="626"/>
      <c r="F3573" s="626"/>
      <c r="H3573" s="626"/>
      <c r="I3573" s="626"/>
      <c r="J3573" s="626"/>
      <c r="K3573" s="627"/>
      <c r="L3573" s="677"/>
      <c r="M3573" s="626"/>
      <c r="N3573" s="626"/>
      <c r="O3573" s="626"/>
      <c r="P3573" s="626"/>
      <c r="Q3573" s="626"/>
      <c r="R3573" s="626"/>
      <c r="S3573" s="626"/>
      <c r="T3573" s="626"/>
      <c r="U3573" s="626"/>
      <c r="V3573" s="626"/>
      <c r="W3573" s="626"/>
      <c r="X3573" s="626"/>
      <c r="Y3573" s="626"/>
      <c r="Z3573" s="626"/>
      <c r="AA3573" s="626"/>
      <c r="AB3573" s="626"/>
      <c r="AC3573" s="626"/>
      <c r="AD3573" s="626"/>
      <c r="AE3573" s="626"/>
      <c r="AF3573" s="626"/>
    </row>
    <row r="3574" spans="1:32" x14ac:dyDescent="0.25">
      <c r="A3574" s="626"/>
      <c r="B3574" s="626"/>
      <c r="F3574" s="626"/>
      <c r="H3574" s="626"/>
      <c r="I3574" s="626"/>
      <c r="J3574" s="626"/>
      <c r="K3574" s="627"/>
      <c r="L3574" s="677"/>
      <c r="M3574" s="626"/>
      <c r="N3574" s="626"/>
      <c r="O3574" s="626"/>
      <c r="P3574" s="626"/>
      <c r="Q3574" s="626"/>
      <c r="R3574" s="626"/>
      <c r="S3574" s="626"/>
      <c r="T3574" s="626"/>
      <c r="U3574" s="626"/>
      <c r="V3574" s="626"/>
      <c r="W3574" s="626"/>
      <c r="X3574" s="626"/>
      <c r="Y3574" s="626"/>
      <c r="Z3574" s="626"/>
      <c r="AA3574" s="626"/>
      <c r="AB3574" s="626"/>
      <c r="AC3574" s="626"/>
      <c r="AD3574" s="626"/>
      <c r="AE3574" s="626"/>
      <c r="AF3574" s="626"/>
    </row>
    <row r="3575" spans="1:32" x14ac:dyDescent="0.25">
      <c r="A3575" s="626"/>
      <c r="B3575" s="626"/>
      <c r="F3575" s="626"/>
      <c r="H3575" s="626"/>
      <c r="I3575" s="626"/>
      <c r="J3575" s="626"/>
      <c r="K3575" s="627"/>
      <c r="L3575" s="677"/>
      <c r="M3575" s="626"/>
      <c r="N3575" s="626"/>
      <c r="O3575" s="626"/>
      <c r="P3575" s="626"/>
      <c r="Q3575" s="626"/>
      <c r="R3575" s="626"/>
      <c r="S3575" s="626"/>
      <c r="T3575" s="626"/>
      <c r="U3575" s="626"/>
      <c r="V3575" s="626"/>
      <c r="W3575" s="626"/>
      <c r="X3575" s="626"/>
      <c r="Y3575" s="626"/>
      <c r="Z3575" s="626"/>
      <c r="AA3575" s="626"/>
      <c r="AB3575" s="626"/>
      <c r="AC3575" s="626"/>
      <c r="AD3575" s="626"/>
      <c r="AE3575" s="626"/>
      <c r="AF3575" s="626"/>
    </row>
    <row r="3576" spans="1:32" x14ac:dyDescent="0.25">
      <c r="A3576" s="626"/>
      <c r="B3576" s="626"/>
      <c r="F3576" s="626"/>
      <c r="H3576" s="626"/>
      <c r="I3576" s="626"/>
      <c r="J3576" s="626"/>
      <c r="K3576" s="627"/>
      <c r="L3576" s="677"/>
      <c r="M3576" s="626"/>
      <c r="N3576" s="626"/>
      <c r="O3576" s="626"/>
      <c r="P3576" s="626"/>
      <c r="Q3576" s="626"/>
      <c r="R3576" s="626"/>
      <c r="S3576" s="626"/>
      <c r="T3576" s="626"/>
      <c r="U3576" s="626"/>
      <c r="V3576" s="626"/>
      <c r="W3576" s="626"/>
      <c r="X3576" s="626"/>
      <c r="Y3576" s="626"/>
      <c r="Z3576" s="626"/>
      <c r="AA3576" s="626"/>
      <c r="AB3576" s="626"/>
      <c r="AC3576" s="626"/>
      <c r="AD3576" s="626"/>
      <c r="AE3576" s="626"/>
      <c r="AF3576" s="626"/>
    </row>
    <row r="3577" spans="1:32" x14ac:dyDescent="0.25">
      <c r="A3577" s="626"/>
      <c r="B3577" s="626"/>
      <c r="F3577" s="626"/>
      <c r="H3577" s="626"/>
      <c r="I3577" s="626"/>
      <c r="J3577" s="626"/>
      <c r="K3577" s="627"/>
      <c r="L3577" s="677"/>
      <c r="M3577" s="626"/>
      <c r="N3577" s="626"/>
      <c r="O3577" s="626"/>
      <c r="P3577" s="626"/>
      <c r="Q3577" s="626"/>
      <c r="R3577" s="626"/>
      <c r="S3577" s="626"/>
      <c r="T3577" s="626"/>
      <c r="U3577" s="626"/>
      <c r="V3577" s="626"/>
      <c r="W3577" s="626"/>
      <c r="X3577" s="626"/>
      <c r="Y3577" s="626"/>
      <c r="Z3577" s="626"/>
      <c r="AA3577" s="626"/>
      <c r="AB3577" s="626"/>
      <c r="AC3577" s="626"/>
      <c r="AD3577" s="626"/>
      <c r="AE3577" s="626"/>
      <c r="AF3577" s="626"/>
    </row>
    <row r="3578" spans="1:32" x14ac:dyDescent="0.25">
      <c r="A3578" s="626"/>
      <c r="B3578" s="626"/>
      <c r="F3578" s="626"/>
      <c r="H3578" s="626"/>
      <c r="I3578" s="626"/>
      <c r="J3578" s="626"/>
      <c r="K3578" s="627"/>
      <c r="L3578" s="677"/>
      <c r="M3578" s="626"/>
      <c r="N3578" s="626"/>
      <c r="O3578" s="626"/>
      <c r="P3578" s="626"/>
      <c r="Q3578" s="626"/>
      <c r="R3578" s="626"/>
      <c r="S3578" s="626"/>
      <c r="T3578" s="626"/>
      <c r="U3578" s="626"/>
      <c r="V3578" s="626"/>
      <c r="W3578" s="626"/>
      <c r="X3578" s="626"/>
      <c r="Y3578" s="626"/>
      <c r="Z3578" s="626"/>
      <c r="AA3578" s="626"/>
      <c r="AB3578" s="626"/>
      <c r="AC3578" s="626"/>
      <c r="AD3578" s="626"/>
      <c r="AE3578" s="626"/>
      <c r="AF3578" s="626"/>
    </row>
    <row r="3579" spans="1:32" x14ac:dyDescent="0.25">
      <c r="A3579" s="626"/>
      <c r="B3579" s="626"/>
      <c r="F3579" s="626"/>
      <c r="H3579" s="626"/>
      <c r="I3579" s="626"/>
      <c r="J3579" s="626"/>
      <c r="K3579" s="627"/>
      <c r="L3579" s="677"/>
      <c r="M3579" s="626"/>
      <c r="N3579" s="626"/>
      <c r="O3579" s="626"/>
      <c r="P3579" s="626"/>
      <c r="Q3579" s="626"/>
      <c r="R3579" s="626"/>
      <c r="S3579" s="626"/>
      <c r="T3579" s="626"/>
      <c r="U3579" s="626"/>
      <c r="V3579" s="626"/>
      <c r="W3579" s="626"/>
      <c r="X3579" s="626"/>
      <c r="Y3579" s="626"/>
      <c r="Z3579" s="626"/>
      <c r="AA3579" s="626"/>
      <c r="AB3579" s="626"/>
      <c r="AC3579" s="626"/>
      <c r="AD3579" s="626"/>
      <c r="AE3579" s="626"/>
      <c r="AF3579" s="626"/>
    </row>
    <row r="3580" spans="1:32" x14ac:dyDescent="0.25">
      <c r="A3580" s="626"/>
      <c r="B3580" s="626"/>
      <c r="F3580" s="626"/>
      <c r="H3580" s="626"/>
      <c r="I3580" s="626"/>
      <c r="J3580" s="626"/>
      <c r="K3580" s="627"/>
      <c r="L3580" s="677"/>
      <c r="M3580" s="626"/>
      <c r="N3580" s="626"/>
      <c r="O3580" s="626"/>
      <c r="P3580" s="626"/>
      <c r="Q3580" s="626"/>
      <c r="R3580" s="626"/>
      <c r="S3580" s="626"/>
      <c r="T3580" s="626"/>
      <c r="U3580" s="626"/>
      <c r="V3580" s="626"/>
      <c r="W3580" s="626"/>
      <c r="X3580" s="626"/>
      <c r="Y3580" s="626"/>
      <c r="Z3580" s="626"/>
      <c r="AA3580" s="626"/>
      <c r="AB3580" s="626"/>
      <c r="AC3580" s="626"/>
      <c r="AD3580" s="626"/>
      <c r="AE3580" s="626"/>
      <c r="AF3580" s="626"/>
    </row>
    <row r="3581" spans="1:32" x14ac:dyDescent="0.25">
      <c r="A3581" s="626"/>
      <c r="B3581" s="626"/>
      <c r="F3581" s="626"/>
      <c r="H3581" s="626"/>
      <c r="I3581" s="626"/>
      <c r="J3581" s="626"/>
      <c r="K3581" s="627"/>
      <c r="L3581" s="677"/>
      <c r="M3581" s="626"/>
      <c r="N3581" s="626"/>
      <c r="O3581" s="626"/>
      <c r="P3581" s="626"/>
      <c r="Q3581" s="626"/>
      <c r="R3581" s="626"/>
      <c r="S3581" s="626"/>
      <c r="T3581" s="626"/>
      <c r="U3581" s="626"/>
      <c r="V3581" s="626"/>
      <c r="W3581" s="626"/>
      <c r="X3581" s="626"/>
      <c r="Y3581" s="626"/>
      <c r="Z3581" s="626"/>
      <c r="AA3581" s="626"/>
      <c r="AB3581" s="626"/>
      <c r="AC3581" s="626"/>
      <c r="AD3581" s="626"/>
      <c r="AE3581" s="626"/>
      <c r="AF3581" s="626"/>
    </row>
    <row r="3582" spans="1:32" x14ac:dyDescent="0.25">
      <c r="A3582" s="626"/>
      <c r="B3582" s="626"/>
      <c r="F3582" s="626"/>
      <c r="H3582" s="626"/>
      <c r="I3582" s="626"/>
      <c r="J3582" s="626"/>
      <c r="K3582" s="627"/>
      <c r="L3582" s="677"/>
      <c r="M3582" s="626"/>
      <c r="N3582" s="626"/>
      <c r="O3582" s="626"/>
      <c r="P3582" s="626"/>
      <c r="Q3582" s="626"/>
      <c r="R3582" s="626"/>
      <c r="S3582" s="626"/>
      <c r="T3582" s="626"/>
      <c r="U3582" s="626"/>
      <c r="V3582" s="626"/>
      <c r="W3582" s="626"/>
      <c r="X3582" s="626"/>
      <c r="Y3582" s="626"/>
      <c r="Z3582" s="626"/>
      <c r="AA3582" s="626"/>
      <c r="AB3582" s="626"/>
      <c r="AC3582" s="626"/>
      <c r="AD3582" s="626"/>
      <c r="AE3582" s="626"/>
      <c r="AF3582" s="626"/>
    </row>
    <row r="3583" spans="1:32" x14ac:dyDescent="0.25">
      <c r="A3583" s="626"/>
      <c r="B3583" s="626"/>
      <c r="F3583" s="626"/>
      <c r="H3583" s="626"/>
      <c r="I3583" s="626"/>
      <c r="J3583" s="626"/>
      <c r="K3583" s="627"/>
      <c r="L3583" s="677"/>
      <c r="M3583" s="626"/>
      <c r="N3583" s="626"/>
      <c r="O3583" s="626"/>
      <c r="P3583" s="626"/>
      <c r="Q3583" s="626"/>
      <c r="R3583" s="626"/>
      <c r="S3583" s="626"/>
      <c r="T3583" s="626"/>
      <c r="U3583" s="626"/>
      <c r="V3583" s="626"/>
      <c r="W3583" s="626"/>
      <c r="X3583" s="626"/>
      <c r="Y3583" s="626"/>
      <c r="Z3583" s="626"/>
      <c r="AA3583" s="626"/>
      <c r="AB3583" s="626"/>
      <c r="AC3583" s="626"/>
      <c r="AD3583" s="626"/>
      <c r="AE3583" s="626"/>
      <c r="AF3583" s="626"/>
    </row>
    <row r="3584" spans="1:32" x14ac:dyDescent="0.25">
      <c r="A3584" s="626"/>
      <c r="B3584" s="626"/>
      <c r="F3584" s="626"/>
      <c r="H3584" s="626"/>
      <c r="I3584" s="626"/>
      <c r="J3584" s="626"/>
      <c r="K3584" s="627"/>
      <c r="L3584" s="677"/>
      <c r="M3584" s="626"/>
      <c r="N3584" s="626"/>
      <c r="O3584" s="626"/>
      <c r="P3584" s="626"/>
      <c r="Q3584" s="626"/>
      <c r="R3584" s="626"/>
      <c r="S3584" s="626"/>
      <c r="T3584" s="626"/>
      <c r="U3584" s="626"/>
      <c r="V3584" s="626"/>
      <c r="W3584" s="626"/>
      <c r="X3584" s="626"/>
      <c r="Y3584" s="626"/>
      <c r="Z3584" s="626"/>
      <c r="AA3584" s="626"/>
      <c r="AB3584" s="626"/>
      <c r="AC3584" s="626"/>
      <c r="AD3584" s="626"/>
      <c r="AE3584" s="626"/>
      <c r="AF3584" s="626"/>
    </row>
    <row r="3585" spans="1:32" x14ac:dyDescent="0.25">
      <c r="A3585" s="626"/>
      <c r="B3585" s="626"/>
      <c r="F3585" s="626"/>
      <c r="H3585" s="626"/>
      <c r="I3585" s="626"/>
      <c r="J3585" s="626"/>
      <c r="K3585" s="627"/>
      <c r="L3585" s="677"/>
      <c r="M3585" s="626"/>
      <c r="N3585" s="626"/>
      <c r="O3585" s="626"/>
      <c r="P3585" s="626"/>
      <c r="Q3585" s="626"/>
      <c r="R3585" s="626"/>
      <c r="S3585" s="626"/>
      <c r="T3585" s="626"/>
      <c r="U3585" s="626"/>
      <c r="V3585" s="626"/>
      <c r="W3585" s="626"/>
      <c r="X3585" s="626"/>
      <c r="Y3585" s="626"/>
      <c r="Z3585" s="626"/>
      <c r="AA3585" s="626"/>
      <c r="AB3585" s="626"/>
      <c r="AC3585" s="626"/>
      <c r="AD3585" s="626"/>
      <c r="AE3585" s="626"/>
      <c r="AF3585" s="626"/>
    </row>
    <row r="3586" spans="1:32" x14ac:dyDescent="0.25">
      <c r="A3586" s="626"/>
      <c r="B3586" s="626"/>
      <c r="F3586" s="626"/>
      <c r="H3586" s="626"/>
      <c r="I3586" s="626"/>
      <c r="J3586" s="626"/>
      <c r="K3586" s="627"/>
      <c r="L3586" s="677"/>
      <c r="M3586" s="626"/>
      <c r="N3586" s="626"/>
      <c r="O3586" s="626"/>
      <c r="P3586" s="626"/>
      <c r="Q3586" s="626"/>
      <c r="R3586" s="626"/>
      <c r="S3586" s="626"/>
      <c r="T3586" s="626"/>
      <c r="U3586" s="626"/>
      <c r="V3586" s="626"/>
      <c r="W3586" s="626"/>
      <c r="X3586" s="626"/>
      <c r="Y3586" s="626"/>
      <c r="Z3586" s="626"/>
      <c r="AA3586" s="626"/>
      <c r="AB3586" s="626"/>
      <c r="AC3586" s="626"/>
      <c r="AD3586" s="626"/>
      <c r="AE3586" s="626"/>
      <c r="AF3586" s="626"/>
    </row>
    <row r="3587" spans="1:32" x14ac:dyDescent="0.25">
      <c r="A3587" s="626"/>
      <c r="B3587" s="626"/>
      <c r="F3587" s="626"/>
      <c r="H3587" s="626"/>
      <c r="I3587" s="626"/>
      <c r="J3587" s="626"/>
      <c r="K3587" s="627"/>
      <c r="L3587" s="677"/>
      <c r="M3587" s="626"/>
      <c r="N3587" s="626"/>
      <c r="O3587" s="626"/>
      <c r="P3587" s="626"/>
      <c r="Q3587" s="626"/>
      <c r="R3587" s="626"/>
      <c r="S3587" s="626"/>
      <c r="T3587" s="626"/>
      <c r="U3587" s="626"/>
      <c r="V3587" s="626"/>
      <c r="W3587" s="626"/>
      <c r="X3587" s="626"/>
      <c r="Y3587" s="626"/>
      <c r="Z3587" s="626"/>
      <c r="AA3587" s="626"/>
      <c r="AB3587" s="626"/>
      <c r="AC3587" s="626"/>
      <c r="AD3587" s="626"/>
      <c r="AE3587" s="626"/>
      <c r="AF3587" s="626"/>
    </row>
    <row r="3588" spans="1:32" x14ac:dyDescent="0.25">
      <c r="A3588" s="626"/>
      <c r="B3588" s="626"/>
      <c r="F3588" s="626"/>
      <c r="H3588" s="626"/>
      <c r="I3588" s="626"/>
      <c r="J3588" s="626"/>
      <c r="K3588" s="627"/>
      <c r="L3588" s="677"/>
      <c r="M3588" s="626"/>
      <c r="N3588" s="626"/>
      <c r="O3588" s="626"/>
      <c r="P3588" s="626"/>
      <c r="Q3588" s="626"/>
      <c r="R3588" s="626"/>
      <c r="S3588" s="626"/>
      <c r="T3588" s="626"/>
      <c r="U3588" s="626"/>
      <c r="V3588" s="626"/>
      <c r="W3588" s="626"/>
      <c r="X3588" s="626"/>
      <c r="Y3588" s="626"/>
      <c r="Z3588" s="626"/>
      <c r="AA3588" s="626"/>
      <c r="AB3588" s="626"/>
      <c r="AC3588" s="626"/>
      <c r="AD3588" s="626"/>
      <c r="AE3588" s="626"/>
      <c r="AF3588" s="626"/>
    </row>
    <row r="3589" spans="1:32" x14ac:dyDescent="0.25">
      <c r="A3589" s="626"/>
      <c r="B3589" s="626"/>
      <c r="F3589" s="626"/>
      <c r="H3589" s="626"/>
      <c r="I3589" s="626"/>
      <c r="J3589" s="626"/>
      <c r="K3589" s="627"/>
      <c r="L3589" s="677"/>
      <c r="M3589" s="626"/>
      <c r="N3589" s="626"/>
      <c r="O3589" s="626"/>
      <c r="P3589" s="626"/>
      <c r="Q3589" s="626"/>
      <c r="R3589" s="626"/>
      <c r="S3589" s="626"/>
      <c r="T3589" s="626"/>
      <c r="U3589" s="626"/>
      <c r="V3589" s="626"/>
      <c r="W3589" s="626"/>
      <c r="X3589" s="626"/>
      <c r="Y3589" s="626"/>
      <c r="Z3589" s="626"/>
      <c r="AA3589" s="626"/>
      <c r="AB3589" s="626"/>
      <c r="AC3589" s="626"/>
      <c r="AD3589" s="626"/>
      <c r="AE3589" s="626"/>
      <c r="AF3589" s="626"/>
    </row>
    <row r="3590" spans="1:32" x14ac:dyDescent="0.25">
      <c r="A3590" s="626"/>
      <c r="B3590" s="626"/>
      <c r="F3590" s="626"/>
      <c r="H3590" s="626"/>
      <c r="I3590" s="626"/>
      <c r="J3590" s="626"/>
      <c r="K3590" s="627"/>
      <c r="L3590" s="677"/>
      <c r="M3590" s="626"/>
      <c r="N3590" s="626"/>
      <c r="O3590" s="626"/>
      <c r="P3590" s="626"/>
      <c r="Q3590" s="626"/>
      <c r="R3590" s="626"/>
      <c r="S3590" s="626"/>
      <c r="T3590" s="626"/>
      <c r="U3590" s="626"/>
      <c r="V3590" s="626"/>
      <c r="W3590" s="626"/>
      <c r="X3590" s="626"/>
      <c r="Y3590" s="626"/>
      <c r="Z3590" s="626"/>
      <c r="AA3590" s="626"/>
      <c r="AB3590" s="626"/>
      <c r="AC3590" s="626"/>
      <c r="AD3590" s="626"/>
      <c r="AE3590" s="626"/>
      <c r="AF3590" s="626"/>
    </row>
    <row r="3591" spans="1:32" x14ac:dyDescent="0.25">
      <c r="A3591" s="626"/>
      <c r="B3591" s="626"/>
      <c r="F3591" s="626"/>
      <c r="H3591" s="626"/>
      <c r="I3591" s="626"/>
      <c r="J3591" s="626"/>
      <c r="K3591" s="627"/>
      <c r="L3591" s="677"/>
      <c r="M3591" s="626"/>
      <c r="N3591" s="626"/>
      <c r="O3591" s="626"/>
      <c r="P3591" s="626"/>
      <c r="Q3591" s="626"/>
      <c r="R3591" s="626"/>
      <c r="S3591" s="626"/>
      <c r="T3591" s="626"/>
      <c r="U3591" s="626"/>
      <c r="V3591" s="626"/>
      <c r="W3591" s="626"/>
      <c r="X3591" s="626"/>
      <c r="Y3591" s="626"/>
      <c r="Z3591" s="626"/>
      <c r="AA3591" s="626"/>
      <c r="AB3591" s="626"/>
      <c r="AC3591" s="626"/>
      <c r="AD3591" s="626"/>
      <c r="AE3591" s="626"/>
      <c r="AF3591" s="626"/>
    </row>
    <row r="3592" spans="1:32" x14ac:dyDescent="0.25">
      <c r="A3592" s="626"/>
      <c r="B3592" s="626"/>
      <c r="F3592" s="626"/>
      <c r="H3592" s="626"/>
      <c r="I3592" s="626"/>
      <c r="J3592" s="626"/>
      <c r="K3592" s="627"/>
      <c r="L3592" s="677"/>
      <c r="M3592" s="626"/>
      <c r="N3592" s="626"/>
      <c r="O3592" s="626"/>
      <c r="P3592" s="626"/>
      <c r="Q3592" s="626"/>
      <c r="R3592" s="626"/>
      <c r="S3592" s="626"/>
      <c r="T3592" s="626"/>
      <c r="U3592" s="626"/>
      <c r="V3592" s="626"/>
      <c r="W3592" s="626"/>
      <c r="X3592" s="626"/>
      <c r="Y3592" s="626"/>
      <c r="Z3592" s="626"/>
      <c r="AA3592" s="626"/>
      <c r="AB3592" s="626"/>
      <c r="AC3592" s="626"/>
      <c r="AD3592" s="626"/>
      <c r="AE3592" s="626"/>
      <c r="AF3592" s="626"/>
    </row>
    <row r="3593" spans="1:32" x14ac:dyDescent="0.25">
      <c r="A3593" s="626"/>
      <c r="B3593" s="626"/>
      <c r="F3593" s="626"/>
      <c r="H3593" s="626"/>
      <c r="I3593" s="626"/>
      <c r="J3593" s="626"/>
      <c r="K3593" s="627"/>
      <c r="L3593" s="677"/>
      <c r="M3593" s="626"/>
      <c r="N3593" s="626"/>
      <c r="O3593" s="626"/>
      <c r="P3593" s="626"/>
      <c r="Q3593" s="626"/>
      <c r="R3593" s="626"/>
      <c r="S3593" s="626"/>
      <c r="T3593" s="626"/>
      <c r="U3593" s="626"/>
      <c r="V3593" s="626"/>
      <c r="W3593" s="626"/>
      <c r="X3593" s="626"/>
      <c r="Y3593" s="626"/>
      <c r="Z3593" s="626"/>
      <c r="AA3593" s="626"/>
      <c r="AB3593" s="626"/>
      <c r="AC3593" s="626"/>
      <c r="AD3593" s="626"/>
      <c r="AE3593" s="626"/>
      <c r="AF3593" s="626"/>
    </row>
    <row r="3594" spans="1:32" x14ac:dyDescent="0.25">
      <c r="A3594" s="626"/>
      <c r="B3594" s="626"/>
      <c r="F3594" s="626"/>
      <c r="H3594" s="626"/>
      <c r="I3594" s="626"/>
      <c r="J3594" s="626"/>
      <c r="K3594" s="627"/>
      <c r="L3594" s="677"/>
      <c r="M3594" s="626"/>
      <c r="N3594" s="626"/>
      <c r="O3594" s="626"/>
      <c r="P3594" s="626"/>
      <c r="Q3594" s="626"/>
      <c r="R3594" s="626"/>
      <c r="S3594" s="626"/>
      <c r="T3594" s="626"/>
      <c r="U3594" s="626"/>
      <c r="V3594" s="626"/>
      <c r="W3594" s="626"/>
      <c r="X3594" s="626"/>
      <c r="Y3594" s="626"/>
      <c r="Z3594" s="626"/>
      <c r="AA3594" s="626"/>
      <c r="AB3594" s="626"/>
      <c r="AC3594" s="626"/>
      <c r="AD3594" s="626"/>
      <c r="AE3594" s="626"/>
      <c r="AF3594" s="626"/>
    </row>
    <row r="3595" spans="1:32" x14ac:dyDescent="0.25">
      <c r="A3595" s="626"/>
      <c r="B3595" s="626"/>
      <c r="F3595" s="626"/>
      <c r="H3595" s="626"/>
      <c r="I3595" s="626"/>
      <c r="J3595" s="626"/>
      <c r="K3595" s="627"/>
      <c r="L3595" s="677"/>
      <c r="M3595" s="626"/>
      <c r="N3595" s="626"/>
      <c r="O3595" s="626"/>
      <c r="P3595" s="626"/>
      <c r="Q3595" s="626"/>
      <c r="R3595" s="626"/>
      <c r="S3595" s="626"/>
      <c r="T3595" s="626"/>
      <c r="U3595" s="626"/>
      <c r="V3595" s="626"/>
      <c r="W3595" s="626"/>
      <c r="X3595" s="626"/>
      <c r="Y3595" s="626"/>
      <c r="Z3595" s="626"/>
      <c r="AA3595" s="626"/>
      <c r="AB3595" s="626"/>
      <c r="AC3595" s="626"/>
      <c r="AD3595" s="626"/>
      <c r="AE3595" s="626"/>
      <c r="AF3595" s="626"/>
    </row>
    <row r="3596" spans="1:32" x14ac:dyDescent="0.25">
      <c r="A3596" s="626"/>
      <c r="B3596" s="626"/>
      <c r="F3596" s="626"/>
      <c r="H3596" s="626"/>
      <c r="I3596" s="626"/>
      <c r="J3596" s="626"/>
      <c r="K3596" s="627"/>
      <c r="L3596" s="677"/>
      <c r="M3596" s="626"/>
      <c r="N3596" s="626"/>
      <c r="O3596" s="626"/>
      <c r="P3596" s="626"/>
      <c r="Q3596" s="626"/>
      <c r="R3596" s="626"/>
      <c r="S3596" s="626"/>
      <c r="T3596" s="626"/>
      <c r="U3596" s="626"/>
      <c r="V3596" s="626"/>
      <c r="W3596" s="626"/>
      <c r="X3596" s="626"/>
      <c r="Y3596" s="626"/>
      <c r="Z3596" s="626"/>
      <c r="AA3596" s="626"/>
      <c r="AB3596" s="626"/>
      <c r="AC3596" s="626"/>
      <c r="AD3596" s="626"/>
      <c r="AE3596" s="626"/>
      <c r="AF3596" s="626"/>
    </row>
    <row r="3597" spans="1:32" x14ac:dyDescent="0.25">
      <c r="A3597" s="626"/>
      <c r="B3597" s="626"/>
      <c r="F3597" s="626"/>
      <c r="H3597" s="626"/>
      <c r="I3597" s="626"/>
      <c r="J3597" s="626"/>
      <c r="K3597" s="627"/>
      <c r="L3597" s="677"/>
      <c r="M3597" s="626"/>
      <c r="N3597" s="626"/>
      <c r="O3597" s="626"/>
      <c r="P3597" s="626"/>
      <c r="Q3597" s="626"/>
      <c r="R3597" s="626"/>
      <c r="S3597" s="626"/>
      <c r="T3597" s="626"/>
      <c r="U3597" s="626"/>
      <c r="V3597" s="626"/>
      <c r="W3597" s="626"/>
      <c r="X3597" s="626"/>
      <c r="Y3597" s="626"/>
      <c r="Z3597" s="626"/>
      <c r="AA3597" s="626"/>
      <c r="AB3597" s="626"/>
      <c r="AC3597" s="626"/>
      <c r="AD3597" s="626"/>
      <c r="AE3597" s="626"/>
      <c r="AF3597" s="626"/>
    </row>
    <row r="3598" spans="1:32" x14ac:dyDescent="0.25">
      <c r="A3598" s="626"/>
      <c r="B3598" s="626"/>
      <c r="F3598" s="626"/>
      <c r="H3598" s="626"/>
      <c r="I3598" s="626"/>
      <c r="J3598" s="626"/>
      <c r="K3598" s="627"/>
      <c r="L3598" s="677"/>
      <c r="M3598" s="626"/>
      <c r="N3598" s="626"/>
      <c r="O3598" s="626"/>
      <c r="P3598" s="626"/>
      <c r="Q3598" s="626"/>
      <c r="R3598" s="626"/>
      <c r="S3598" s="626"/>
      <c r="T3598" s="626"/>
      <c r="U3598" s="626"/>
      <c r="V3598" s="626"/>
      <c r="W3598" s="626"/>
      <c r="X3598" s="626"/>
      <c r="Y3598" s="626"/>
      <c r="Z3598" s="626"/>
      <c r="AA3598" s="626"/>
      <c r="AB3598" s="626"/>
      <c r="AC3598" s="626"/>
      <c r="AD3598" s="626"/>
      <c r="AE3598" s="626"/>
      <c r="AF3598" s="626"/>
    </row>
    <row r="3599" spans="1:32" x14ac:dyDescent="0.25">
      <c r="A3599" s="626"/>
      <c r="B3599" s="626"/>
      <c r="F3599" s="626"/>
      <c r="H3599" s="626"/>
      <c r="I3599" s="626"/>
      <c r="J3599" s="626"/>
      <c r="K3599" s="627"/>
      <c r="L3599" s="677"/>
      <c r="M3599" s="626"/>
      <c r="N3599" s="626"/>
      <c r="O3599" s="626"/>
      <c r="P3599" s="626"/>
      <c r="Q3599" s="626"/>
      <c r="R3599" s="626"/>
      <c r="S3599" s="626"/>
      <c r="T3599" s="626"/>
      <c r="U3599" s="626"/>
      <c r="V3599" s="626"/>
      <c r="W3599" s="626"/>
      <c r="X3599" s="626"/>
      <c r="Y3599" s="626"/>
      <c r="Z3599" s="626"/>
      <c r="AA3599" s="626"/>
      <c r="AB3599" s="626"/>
      <c r="AC3599" s="626"/>
      <c r="AD3599" s="626"/>
      <c r="AE3599" s="626"/>
      <c r="AF3599" s="626"/>
    </row>
    <row r="3600" spans="1:32" x14ac:dyDescent="0.25">
      <c r="A3600" s="626"/>
      <c r="B3600" s="626"/>
      <c r="F3600" s="626"/>
      <c r="H3600" s="626"/>
      <c r="I3600" s="626"/>
      <c r="J3600" s="626"/>
      <c r="K3600" s="627"/>
      <c r="L3600" s="677"/>
      <c r="M3600" s="626"/>
      <c r="N3600" s="626"/>
      <c r="O3600" s="626"/>
      <c r="P3600" s="626"/>
      <c r="Q3600" s="626"/>
      <c r="R3600" s="626"/>
      <c r="S3600" s="626"/>
      <c r="T3600" s="626"/>
      <c r="U3600" s="626"/>
      <c r="V3600" s="626"/>
      <c r="W3600" s="626"/>
      <c r="X3600" s="626"/>
      <c r="Y3600" s="626"/>
      <c r="Z3600" s="626"/>
      <c r="AA3600" s="626"/>
      <c r="AB3600" s="626"/>
      <c r="AC3600" s="626"/>
      <c r="AD3600" s="626"/>
      <c r="AE3600" s="626"/>
      <c r="AF3600" s="626"/>
    </row>
    <row r="3601" spans="1:32" x14ac:dyDescent="0.25">
      <c r="A3601" s="626"/>
      <c r="B3601" s="626"/>
      <c r="F3601" s="626"/>
      <c r="H3601" s="626"/>
      <c r="I3601" s="626"/>
      <c r="J3601" s="626"/>
      <c r="K3601" s="627"/>
      <c r="L3601" s="677"/>
      <c r="M3601" s="626"/>
      <c r="N3601" s="626"/>
      <c r="O3601" s="626"/>
      <c r="P3601" s="626"/>
      <c r="Q3601" s="626"/>
      <c r="R3601" s="626"/>
      <c r="S3601" s="626"/>
      <c r="T3601" s="626"/>
      <c r="U3601" s="626"/>
      <c r="V3601" s="626"/>
      <c r="W3601" s="626"/>
      <c r="X3601" s="626"/>
      <c r="Y3601" s="626"/>
      <c r="Z3601" s="626"/>
      <c r="AA3601" s="626"/>
      <c r="AB3601" s="626"/>
      <c r="AC3601" s="626"/>
      <c r="AD3601" s="626"/>
      <c r="AE3601" s="626"/>
      <c r="AF3601" s="626"/>
    </row>
    <row r="3602" spans="1:32" x14ac:dyDescent="0.25">
      <c r="A3602" s="626"/>
      <c r="B3602" s="626"/>
      <c r="F3602" s="626"/>
      <c r="H3602" s="626"/>
      <c r="I3602" s="626"/>
      <c r="J3602" s="626"/>
      <c r="K3602" s="627"/>
      <c r="L3602" s="677"/>
      <c r="M3602" s="626"/>
      <c r="N3602" s="626"/>
      <c r="O3602" s="626"/>
      <c r="P3602" s="626"/>
      <c r="Q3602" s="626"/>
      <c r="R3602" s="626"/>
      <c r="S3602" s="626"/>
      <c r="T3602" s="626"/>
      <c r="U3602" s="626"/>
      <c r="V3602" s="626"/>
      <c r="W3602" s="626"/>
      <c r="X3602" s="626"/>
      <c r="Y3602" s="626"/>
      <c r="Z3602" s="626"/>
      <c r="AA3602" s="626"/>
      <c r="AB3602" s="626"/>
      <c r="AC3602" s="626"/>
      <c r="AD3602" s="626"/>
      <c r="AE3602" s="626"/>
      <c r="AF3602" s="626"/>
    </row>
    <row r="3603" spans="1:32" x14ac:dyDescent="0.25">
      <c r="A3603" s="626"/>
      <c r="B3603" s="626"/>
      <c r="F3603" s="626"/>
      <c r="H3603" s="626"/>
      <c r="I3603" s="626"/>
      <c r="J3603" s="626"/>
      <c r="K3603" s="627"/>
      <c r="L3603" s="677"/>
      <c r="M3603" s="626"/>
      <c r="N3603" s="626"/>
      <c r="O3603" s="626"/>
      <c r="P3603" s="626"/>
      <c r="Q3603" s="626"/>
      <c r="R3603" s="626"/>
      <c r="S3603" s="626"/>
      <c r="T3603" s="626"/>
      <c r="U3603" s="626"/>
      <c r="V3603" s="626"/>
      <c r="W3603" s="626"/>
      <c r="X3603" s="626"/>
      <c r="Y3603" s="626"/>
      <c r="Z3603" s="626"/>
      <c r="AA3603" s="626"/>
      <c r="AB3603" s="626"/>
      <c r="AC3603" s="626"/>
      <c r="AD3603" s="626"/>
      <c r="AE3603" s="626"/>
      <c r="AF3603" s="626"/>
    </row>
    <row r="3604" spans="1:32" x14ac:dyDescent="0.25">
      <c r="A3604" s="626"/>
      <c r="B3604" s="626"/>
      <c r="F3604" s="626"/>
      <c r="H3604" s="626"/>
      <c r="I3604" s="626"/>
      <c r="J3604" s="626"/>
      <c r="K3604" s="627"/>
      <c r="L3604" s="677"/>
      <c r="M3604" s="626"/>
      <c r="N3604" s="626"/>
      <c r="O3604" s="626"/>
      <c r="P3604" s="626"/>
      <c r="Q3604" s="626"/>
      <c r="R3604" s="626"/>
      <c r="S3604" s="626"/>
      <c r="T3604" s="626"/>
      <c r="U3604" s="626"/>
      <c r="V3604" s="626"/>
      <c r="W3604" s="626"/>
      <c r="X3604" s="626"/>
      <c r="Y3604" s="626"/>
      <c r="Z3604" s="626"/>
      <c r="AA3604" s="626"/>
      <c r="AB3604" s="626"/>
      <c r="AC3604" s="626"/>
      <c r="AD3604" s="626"/>
      <c r="AE3604" s="626"/>
      <c r="AF3604" s="626"/>
    </row>
    <row r="3605" spans="1:32" x14ac:dyDescent="0.25">
      <c r="A3605" s="626"/>
      <c r="B3605" s="626"/>
      <c r="F3605" s="626"/>
      <c r="H3605" s="626"/>
      <c r="I3605" s="626"/>
      <c r="J3605" s="626"/>
      <c r="K3605" s="627"/>
      <c r="L3605" s="677"/>
      <c r="M3605" s="626"/>
      <c r="N3605" s="626"/>
      <c r="O3605" s="626"/>
      <c r="P3605" s="626"/>
      <c r="Q3605" s="626"/>
      <c r="R3605" s="626"/>
      <c r="S3605" s="626"/>
      <c r="T3605" s="626"/>
      <c r="U3605" s="626"/>
      <c r="V3605" s="626"/>
      <c r="W3605" s="626"/>
      <c r="X3605" s="626"/>
      <c r="Y3605" s="626"/>
      <c r="Z3605" s="626"/>
      <c r="AA3605" s="626"/>
      <c r="AB3605" s="626"/>
      <c r="AC3605" s="626"/>
      <c r="AD3605" s="626"/>
      <c r="AE3605" s="626"/>
      <c r="AF3605" s="626"/>
    </row>
    <row r="3606" spans="1:32" x14ac:dyDescent="0.25">
      <c r="A3606" s="626"/>
      <c r="B3606" s="626"/>
      <c r="F3606" s="626"/>
      <c r="H3606" s="626"/>
      <c r="I3606" s="626"/>
      <c r="J3606" s="626"/>
      <c r="K3606" s="627"/>
      <c r="L3606" s="677"/>
      <c r="M3606" s="626"/>
      <c r="N3606" s="626"/>
      <c r="O3606" s="626"/>
      <c r="P3606" s="626"/>
      <c r="Q3606" s="626"/>
      <c r="R3606" s="626"/>
      <c r="S3606" s="626"/>
      <c r="T3606" s="626"/>
      <c r="U3606" s="626"/>
      <c r="V3606" s="626"/>
      <c r="W3606" s="626"/>
      <c r="X3606" s="626"/>
      <c r="Y3606" s="626"/>
      <c r="Z3606" s="626"/>
      <c r="AA3606" s="626"/>
      <c r="AB3606" s="626"/>
      <c r="AC3606" s="626"/>
      <c r="AD3606" s="626"/>
      <c r="AE3606" s="626"/>
      <c r="AF3606" s="626"/>
    </row>
    <row r="3607" spans="1:32" x14ac:dyDescent="0.25">
      <c r="A3607" s="626"/>
      <c r="B3607" s="626"/>
      <c r="F3607" s="626"/>
      <c r="H3607" s="626"/>
      <c r="I3607" s="626"/>
      <c r="J3607" s="626"/>
      <c r="K3607" s="627"/>
      <c r="L3607" s="677"/>
      <c r="M3607" s="626"/>
      <c r="N3607" s="626"/>
      <c r="O3607" s="626"/>
      <c r="P3607" s="626"/>
      <c r="Q3607" s="626"/>
      <c r="R3607" s="626"/>
      <c r="S3607" s="626"/>
      <c r="T3607" s="626"/>
      <c r="U3607" s="626"/>
      <c r="V3607" s="626"/>
      <c r="W3607" s="626"/>
      <c r="X3607" s="626"/>
      <c r="Y3607" s="626"/>
      <c r="Z3607" s="626"/>
      <c r="AA3607" s="626"/>
      <c r="AB3607" s="626"/>
      <c r="AC3607" s="626"/>
      <c r="AD3607" s="626"/>
      <c r="AE3607" s="626"/>
      <c r="AF3607" s="626"/>
    </row>
    <row r="3608" spans="1:32" x14ac:dyDescent="0.25">
      <c r="A3608" s="626"/>
      <c r="B3608" s="626"/>
      <c r="F3608" s="626"/>
      <c r="H3608" s="626"/>
      <c r="I3608" s="626"/>
      <c r="J3608" s="626"/>
      <c r="K3608" s="627"/>
      <c r="L3608" s="677"/>
      <c r="M3608" s="626"/>
      <c r="N3608" s="626"/>
      <c r="O3608" s="626"/>
      <c r="P3608" s="626"/>
      <c r="Q3608" s="626"/>
      <c r="R3608" s="626"/>
      <c r="S3608" s="626"/>
      <c r="T3608" s="626"/>
      <c r="U3608" s="626"/>
      <c r="V3608" s="626"/>
      <c r="W3608" s="626"/>
      <c r="X3608" s="626"/>
      <c r="Y3608" s="626"/>
      <c r="Z3608" s="626"/>
      <c r="AA3608" s="626"/>
      <c r="AB3608" s="626"/>
      <c r="AC3608" s="626"/>
      <c r="AD3608" s="626"/>
      <c r="AE3608" s="626"/>
      <c r="AF3608" s="626"/>
    </row>
    <row r="3609" spans="1:32" x14ac:dyDescent="0.25">
      <c r="A3609" s="626"/>
      <c r="B3609" s="626"/>
      <c r="F3609" s="626"/>
      <c r="H3609" s="626"/>
      <c r="I3609" s="626"/>
      <c r="J3609" s="626"/>
      <c r="K3609" s="627"/>
      <c r="L3609" s="677"/>
      <c r="M3609" s="626"/>
      <c r="N3609" s="626"/>
      <c r="O3609" s="626"/>
      <c r="P3609" s="626"/>
      <c r="Q3609" s="626"/>
      <c r="R3609" s="626"/>
      <c r="S3609" s="626"/>
      <c r="T3609" s="626"/>
      <c r="U3609" s="626"/>
      <c r="V3609" s="626"/>
      <c r="W3609" s="626"/>
      <c r="X3609" s="626"/>
      <c r="Y3609" s="626"/>
      <c r="Z3609" s="626"/>
      <c r="AA3609" s="626"/>
      <c r="AB3609" s="626"/>
      <c r="AC3609" s="626"/>
      <c r="AD3609" s="626"/>
      <c r="AE3609" s="626"/>
      <c r="AF3609" s="626"/>
    </row>
    <row r="3610" spans="1:32" x14ac:dyDescent="0.25">
      <c r="A3610" s="626"/>
      <c r="B3610" s="626"/>
      <c r="F3610" s="626"/>
      <c r="H3610" s="626"/>
      <c r="I3610" s="626"/>
      <c r="J3610" s="626"/>
      <c r="K3610" s="627"/>
      <c r="L3610" s="677"/>
      <c r="M3610" s="626"/>
      <c r="N3610" s="626"/>
      <c r="O3610" s="626"/>
      <c r="P3610" s="626"/>
      <c r="Q3610" s="626"/>
      <c r="R3610" s="626"/>
      <c r="S3610" s="626"/>
      <c r="T3610" s="626"/>
      <c r="U3610" s="626"/>
      <c r="V3610" s="626"/>
      <c r="W3610" s="626"/>
      <c r="X3610" s="626"/>
      <c r="Y3610" s="626"/>
      <c r="Z3610" s="626"/>
      <c r="AA3610" s="626"/>
      <c r="AB3610" s="626"/>
      <c r="AC3610" s="626"/>
      <c r="AD3610" s="626"/>
      <c r="AE3610" s="626"/>
      <c r="AF3610" s="626"/>
    </row>
    <row r="3611" spans="1:32" x14ac:dyDescent="0.25">
      <c r="A3611" s="626"/>
      <c r="B3611" s="626"/>
      <c r="F3611" s="626"/>
      <c r="H3611" s="626"/>
      <c r="I3611" s="626"/>
      <c r="J3611" s="626"/>
      <c r="K3611" s="627"/>
      <c r="L3611" s="677"/>
      <c r="M3611" s="626"/>
      <c r="N3611" s="626"/>
      <c r="O3611" s="626"/>
      <c r="P3611" s="626"/>
      <c r="Q3611" s="626"/>
      <c r="R3611" s="626"/>
      <c r="S3611" s="626"/>
      <c r="T3611" s="626"/>
      <c r="U3611" s="626"/>
      <c r="V3611" s="626"/>
      <c r="W3611" s="626"/>
      <c r="X3611" s="626"/>
      <c r="Y3611" s="626"/>
      <c r="Z3611" s="626"/>
      <c r="AA3611" s="626"/>
      <c r="AB3611" s="626"/>
      <c r="AC3611" s="626"/>
      <c r="AD3611" s="626"/>
      <c r="AE3611" s="626"/>
      <c r="AF3611" s="626"/>
    </row>
    <row r="3612" spans="1:32" x14ac:dyDescent="0.25">
      <c r="A3612" s="626"/>
      <c r="B3612" s="626"/>
      <c r="F3612" s="626"/>
      <c r="H3612" s="626"/>
      <c r="I3612" s="626"/>
      <c r="J3612" s="626"/>
      <c r="K3612" s="627"/>
      <c r="L3612" s="677"/>
      <c r="M3612" s="626"/>
      <c r="N3612" s="626"/>
      <c r="O3612" s="626"/>
      <c r="P3612" s="626"/>
      <c r="Q3612" s="626"/>
      <c r="R3612" s="626"/>
      <c r="S3612" s="626"/>
      <c r="T3612" s="626"/>
      <c r="U3612" s="626"/>
      <c r="V3612" s="626"/>
      <c r="W3612" s="626"/>
      <c r="X3612" s="626"/>
      <c r="Y3612" s="626"/>
      <c r="Z3612" s="626"/>
      <c r="AA3612" s="626"/>
      <c r="AB3612" s="626"/>
      <c r="AC3612" s="626"/>
      <c r="AD3612" s="626"/>
      <c r="AE3612" s="626"/>
      <c r="AF3612" s="626"/>
    </row>
    <row r="3613" spans="1:32" x14ac:dyDescent="0.25">
      <c r="A3613" s="626"/>
      <c r="B3613" s="626"/>
      <c r="F3613" s="626"/>
      <c r="H3613" s="626"/>
      <c r="I3613" s="626"/>
      <c r="J3613" s="626"/>
      <c r="K3613" s="627"/>
      <c r="L3613" s="677"/>
      <c r="M3613" s="626"/>
      <c r="N3613" s="626"/>
      <c r="O3613" s="626"/>
      <c r="P3613" s="626"/>
      <c r="Q3613" s="626"/>
      <c r="R3613" s="626"/>
      <c r="S3613" s="626"/>
      <c r="T3613" s="626"/>
      <c r="U3613" s="626"/>
      <c r="V3613" s="626"/>
      <c r="W3613" s="626"/>
      <c r="X3613" s="626"/>
      <c r="Y3613" s="626"/>
      <c r="Z3613" s="626"/>
      <c r="AA3613" s="626"/>
      <c r="AB3613" s="626"/>
      <c r="AC3613" s="626"/>
      <c r="AD3613" s="626"/>
      <c r="AE3613" s="626"/>
      <c r="AF3613" s="626"/>
    </row>
    <row r="3614" spans="1:32" x14ac:dyDescent="0.25">
      <c r="A3614" s="626"/>
      <c r="B3614" s="626"/>
      <c r="F3614" s="626"/>
      <c r="H3614" s="626"/>
      <c r="I3614" s="626"/>
      <c r="J3614" s="626"/>
      <c r="K3614" s="627"/>
      <c r="L3614" s="677"/>
      <c r="M3614" s="626"/>
      <c r="N3614" s="626"/>
      <c r="O3614" s="626"/>
      <c r="P3614" s="626"/>
      <c r="Q3614" s="626"/>
      <c r="R3614" s="626"/>
      <c r="S3614" s="626"/>
      <c r="T3614" s="626"/>
      <c r="U3614" s="626"/>
      <c r="V3614" s="626"/>
      <c r="W3614" s="626"/>
      <c r="X3614" s="626"/>
      <c r="Y3614" s="626"/>
      <c r="Z3614" s="626"/>
      <c r="AA3614" s="626"/>
      <c r="AB3614" s="626"/>
      <c r="AC3614" s="626"/>
      <c r="AD3614" s="626"/>
      <c r="AE3614" s="626"/>
      <c r="AF3614" s="626"/>
    </row>
    <row r="3615" spans="1:32" x14ac:dyDescent="0.25">
      <c r="A3615" s="626"/>
      <c r="B3615" s="626"/>
      <c r="F3615" s="626"/>
      <c r="H3615" s="626"/>
      <c r="I3615" s="626"/>
      <c r="J3615" s="626"/>
      <c r="K3615" s="627"/>
      <c r="L3615" s="677"/>
      <c r="M3615" s="626"/>
      <c r="N3615" s="626"/>
      <c r="O3615" s="626"/>
      <c r="P3615" s="626"/>
      <c r="Q3615" s="626"/>
      <c r="R3615" s="626"/>
      <c r="S3615" s="626"/>
      <c r="T3615" s="626"/>
      <c r="U3615" s="626"/>
      <c r="V3615" s="626"/>
      <c r="W3615" s="626"/>
      <c r="X3615" s="626"/>
      <c r="Y3615" s="626"/>
      <c r="Z3615" s="626"/>
      <c r="AA3615" s="626"/>
      <c r="AB3615" s="626"/>
      <c r="AC3615" s="626"/>
      <c r="AD3615" s="626"/>
      <c r="AE3615" s="626"/>
      <c r="AF3615" s="626"/>
    </row>
    <row r="3616" spans="1:32" x14ac:dyDescent="0.25">
      <c r="A3616" s="626"/>
      <c r="B3616" s="626"/>
      <c r="F3616" s="626"/>
      <c r="H3616" s="626"/>
      <c r="I3616" s="626"/>
      <c r="J3616" s="626"/>
      <c r="K3616" s="627"/>
      <c r="L3616" s="677"/>
      <c r="M3616" s="626"/>
      <c r="N3616" s="626"/>
      <c r="O3616" s="626"/>
      <c r="P3616" s="626"/>
      <c r="Q3616" s="626"/>
      <c r="R3616" s="626"/>
      <c r="S3616" s="626"/>
      <c r="T3616" s="626"/>
      <c r="U3616" s="626"/>
      <c r="V3616" s="626"/>
      <c r="W3616" s="626"/>
      <c r="X3616" s="626"/>
      <c r="Y3616" s="626"/>
      <c r="Z3616" s="626"/>
      <c r="AA3616" s="626"/>
      <c r="AB3616" s="626"/>
      <c r="AC3616" s="626"/>
      <c r="AD3616" s="626"/>
      <c r="AE3616" s="626"/>
      <c r="AF3616" s="626"/>
    </row>
    <row r="3617" spans="1:32" x14ac:dyDescent="0.25">
      <c r="A3617" s="626"/>
      <c r="B3617" s="626"/>
      <c r="F3617" s="626"/>
      <c r="H3617" s="626"/>
      <c r="I3617" s="626"/>
      <c r="J3617" s="626"/>
      <c r="K3617" s="627"/>
      <c r="L3617" s="677"/>
      <c r="M3617" s="626"/>
      <c r="N3617" s="626"/>
      <c r="O3617" s="626"/>
      <c r="P3617" s="626"/>
      <c r="Q3617" s="626"/>
      <c r="R3617" s="626"/>
      <c r="S3617" s="626"/>
      <c r="T3617" s="626"/>
      <c r="U3617" s="626"/>
      <c r="V3617" s="626"/>
      <c r="W3617" s="626"/>
      <c r="X3617" s="626"/>
      <c r="Y3617" s="626"/>
      <c r="Z3617" s="626"/>
      <c r="AA3617" s="626"/>
      <c r="AB3617" s="626"/>
      <c r="AC3617" s="626"/>
      <c r="AD3617" s="626"/>
      <c r="AE3617" s="626"/>
      <c r="AF3617" s="626"/>
    </row>
    <row r="3618" spans="1:32" x14ac:dyDescent="0.25">
      <c r="A3618" s="626"/>
      <c r="B3618" s="626"/>
      <c r="F3618" s="626"/>
      <c r="H3618" s="626"/>
      <c r="I3618" s="626"/>
      <c r="J3618" s="626"/>
      <c r="K3618" s="627"/>
      <c r="L3618" s="677"/>
      <c r="M3618" s="626"/>
      <c r="N3618" s="626"/>
      <c r="O3618" s="626"/>
      <c r="P3618" s="626"/>
      <c r="Q3618" s="626"/>
      <c r="R3618" s="626"/>
      <c r="S3618" s="626"/>
      <c r="T3618" s="626"/>
      <c r="U3618" s="626"/>
      <c r="V3618" s="626"/>
      <c r="W3618" s="626"/>
      <c r="X3618" s="626"/>
      <c r="Y3618" s="626"/>
      <c r="Z3618" s="626"/>
      <c r="AA3618" s="626"/>
      <c r="AB3618" s="626"/>
      <c r="AC3618" s="626"/>
      <c r="AD3618" s="626"/>
      <c r="AE3618" s="626"/>
      <c r="AF3618" s="626"/>
    </row>
    <row r="3619" spans="1:32" x14ac:dyDescent="0.25">
      <c r="A3619" s="626"/>
      <c r="B3619" s="626"/>
      <c r="F3619" s="626"/>
      <c r="H3619" s="626"/>
      <c r="I3619" s="626"/>
      <c r="J3619" s="626"/>
      <c r="K3619" s="627"/>
      <c r="L3619" s="677"/>
      <c r="M3619" s="626"/>
      <c r="N3619" s="626"/>
      <c r="O3619" s="626"/>
      <c r="P3619" s="626"/>
      <c r="Q3619" s="626"/>
      <c r="R3619" s="626"/>
      <c r="S3619" s="626"/>
      <c r="T3619" s="626"/>
      <c r="U3619" s="626"/>
      <c r="V3619" s="626"/>
      <c r="W3619" s="626"/>
      <c r="X3619" s="626"/>
      <c r="Y3619" s="626"/>
      <c r="Z3619" s="626"/>
      <c r="AA3619" s="626"/>
      <c r="AB3619" s="626"/>
      <c r="AC3619" s="626"/>
      <c r="AD3619" s="626"/>
      <c r="AE3619" s="626"/>
      <c r="AF3619" s="626"/>
    </row>
    <row r="3620" spans="1:32" x14ac:dyDescent="0.25">
      <c r="A3620" s="626"/>
      <c r="B3620" s="626"/>
      <c r="F3620" s="626"/>
      <c r="H3620" s="626"/>
      <c r="I3620" s="626"/>
      <c r="J3620" s="626"/>
      <c r="K3620" s="627"/>
      <c r="L3620" s="677"/>
      <c r="M3620" s="626"/>
      <c r="N3620" s="626"/>
      <c r="O3620" s="626"/>
      <c r="P3620" s="626"/>
      <c r="Q3620" s="626"/>
      <c r="R3620" s="626"/>
      <c r="S3620" s="626"/>
      <c r="T3620" s="626"/>
      <c r="U3620" s="626"/>
      <c r="V3620" s="626"/>
      <c r="W3620" s="626"/>
      <c r="X3620" s="626"/>
      <c r="Y3620" s="626"/>
      <c r="Z3620" s="626"/>
      <c r="AA3620" s="626"/>
      <c r="AB3620" s="626"/>
      <c r="AC3620" s="626"/>
      <c r="AD3620" s="626"/>
      <c r="AE3620" s="626"/>
      <c r="AF3620" s="626"/>
    </row>
    <row r="3621" spans="1:32" x14ac:dyDescent="0.25">
      <c r="A3621" s="626"/>
      <c r="B3621" s="626"/>
      <c r="F3621" s="626"/>
      <c r="H3621" s="626"/>
      <c r="I3621" s="626"/>
      <c r="J3621" s="626"/>
      <c r="K3621" s="627"/>
      <c r="L3621" s="677"/>
      <c r="M3621" s="626"/>
      <c r="N3621" s="626"/>
      <c r="O3621" s="626"/>
      <c r="P3621" s="626"/>
      <c r="Q3621" s="626"/>
      <c r="R3621" s="626"/>
      <c r="S3621" s="626"/>
      <c r="T3621" s="626"/>
      <c r="U3621" s="626"/>
      <c r="V3621" s="626"/>
      <c r="W3621" s="626"/>
      <c r="X3621" s="626"/>
      <c r="Y3621" s="626"/>
      <c r="Z3621" s="626"/>
      <c r="AA3621" s="626"/>
      <c r="AB3621" s="626"/>
      <c r="AC3621" s="626"/>
      <c r="AD3621" s="626"/>
      <c r="AE3621" s="626"/>
      <c r="AF3621" s="626"/>
    </row>
    <row r="3622" spans="1:32" x14ac:dyDescent="0.25">
      <c r="A3622" s="626"/>
      <c r="B3622" s="626"/>
      <c r="F3622" s="626"/>
      <c r="H3622" s="626"/>
      <c r="I3622" s="626"/>
      <c r="J3622" s="626"/>
      <c r="K3622" s="627"/>
      <c r="L3622" s="677"/>
      <c r="M3622" s="626"/>
      <c r="N3622" s="626"/>
      <c r="O3622" s="626"/>
      <c r="P3622" s="626"/>
      <c r="Q3622" s="626"/>
      <c r="R3622" s="626"/>
      <c r="S3622" s="626"/>
      <c r="T3622" s="626"/>
      <c r="U3622" s="626"/>
      <c r="V3622" s="626"/>
      <c r="W3622" s="626"/>
      <c r="X3622" s="626"/>
      <c r="Y3622" s="626"/>
      <c r="Z3622" s="626"/>
      <c r="AA3622" s="626"/>
      <c r="AB3622" s="626"/>
      <c r="AC3622" s="626"/>
      <c r="AD3622" s="626"/>
      <c r="AE3622" s="626"/>
      <c r="AF3622" s="626"/>
    </row>
    <row r="3623" spans="1:32" x14ac:dyDescent="0.25">
      <c r="A3623" s="626"/>
      <c r="B3623" s="626"/>
      <c r="F3623" s="626"/>
      <c r="H3623" s="626"/>
      <c r="I3623" s="626"/>
      <c r="J3623" s="626"/>
      <c r="K3623" s="627"/>
      <c r="L3623" s="677"/>
      <c r="M3623" s="626"/>
      <c r="N3623" s="626"/>
      <c r="O3623" s="626"/>
      <c r="P3623" s="626"/>
      <c r="Q3623" s="626"/>
      <c r="R3623" s="626"/>
      <c r="S3623" s="626"/>
      <c r="T3623" s="626"/>
      <c r="U3623" s="626"/>
      <c r="V3623" s="626"/>
      <c r="W3623" s="626"/>
      <c r="X3623" s="626"/>
      <c r="Y3623" s="626"/>
      <c r="Z3623" s="626"/>
      <c r="AA3623" s="626"/>
      <c r="AB3623" s="626"/>
      <c r="AC3623" s="626"/>
      <c r="AD3623" s="626"/>
      <c r="AE3623" s="626"/>
      <c r="AF3623" s="626"/>
    </row>
    <row r="3624" spans="1:32" x14ac:dyDescent="0.25">
      <c r="A3624" s="626"/>
      <c r="B3624" s="626"/>
      <c r="F3624" s="626"/>
      <c r="H3624" s="626"/>
      <c r="I3624" s="626"/>
      <c r="J3624" s="626"/>
      <c r="K3624" s="627"/>
      <c r="L3624" s="677"/>
      <c r="M3624" s="626"/>
      <c r="N3624" s="626"/>
      <c r="O3624" s="626"/>
      <c r="P3624" s="626"/>
      <c r="Q3624" s="626"/>
      <c r="R3624" s="626"/>
      <c r="S3624" s="626"/>
      <c r="T3624" s="626"/>
      <c r="U3624" s="626"/>
      <c r="V3624" s="626"/>
      <c r="W3624" s="626"/>
      <c r="X3624" s="626"/>
      <c r="Y3624" s="626"/>
      <c r="Z3624" s="626"/>
      <c r="AA3624" s="626"/>
      <c r="AB3624" s="626"/>
      <c r="AC3624" s="626"/>
      <c r="AD3624" s="626"/>
      <c r="AE3624" s="626"/>
      <c r="AF3624" s="626"/>
    </row>
    <row r="3625" spans="1:32" x14ac:dyDescent="0.25">
      <c r="A3625" s="626"/>
      <c r="B3625" s="626"/>
      <c r="F3625" s="626"/>
      <c r="H3625" s="626"/>
      <c r="I3625" s="626"/>
      <c r="J3625" s="626"/>
      <c r="K3625" s="627"/>
      <c r="L3625" s="677"/>
      <c r="M3625" s="626"/>
      <c r="N3625" s="626"/>
      <c r="O3625" s="626"/>
      <c r="P3625" s="626"/>
      <c r="Q3625" s="626"/>
      <c r="R3625" s="626"/>
      <c r="S3625" s="626"/>
      <c r="T3625" s="626"/>
      <c r="U3625" s="626"/>
      <c r="V3625" s="626"/>
      <c r="W3625" s="626"/>
      <c r="X3625" s="626"/>
      <c r="Y3625" s="626"/>
      <c r="Z3625" s="626"/>
      <c r="AA3625" s="626"/>
      <c r="AB3625" s="626"/>
      <c r="AC3625" s="626"/>
      <c r="AD3625" s="626"/>
      <c r="AE3625" s="626"/>
      <c r="AF3625" s="626"/>
    </row>
    <row r="3626" spans="1:32" x14ac:dyDescent="0.25">
      <c r="A3626" s="626"/>
      <c r="B3626" s="626"/>
      <c r="F3626" s="626"/>
      <c r="H3626" s="626"/>
      <c r="I3626" s="626"/>
      <c r="J3626" s="626"/>
      <c r="K3626" s="627"/>
      <c r="L3626" s="677"/>
      <c r="M3626" s="626"/>
      <c r="N3626" s="626"/>
      <c r="O3626" s="626"/>
      <c r="P3626" s="626"/>
      <c r="Q3626" s="626"/>
      <c r="R3626" s="626"/>
      <c r="S3626" s="626"/>
      <c r="T3626" s="626"/>
      <c r="U3626" s="626"/>
      <c r="V3626" s="626"/>
      <c r="W3626" s="626"/>
      <c r="X3626" s="626"/>
      <c r="Y3626" s="626"/>
      <c r="Z3626" s="626"/>
      <c r="AA3626" s="626"/>
      <c r="AB3626" s="626"/>
      <c r="AC3626" s="626"/>
      <c r="AD3626" s="626"/>
      <c r="AE3626" s="626"/>
      <c r="AF3626" s="626"/>
    </row>
    <row r="3627" spans="1:32" x14ac:dyDescent="0.25">
      <c r="A3627" s="626"/>
      <c r="B3627" s="626"/>
      <c r="F3627" s="626"/>
      <c r="H3627" s="626"/>
      <c r="I3627" s="626"/>
      <c r="J3627" s="626"/>
      <c r="K3627" s="627"/>
      <c r="L3627" s="677"/>
      <c r="M3627" s="626"/>
      <c r="N3627" s="626"/>
      <c r="O3627" s="626"/>
      <c r="P3627" s="626"/>
      <c r="Q3627" s="626"/>
      <c r="R3627" s="626"/>
      <c r="S3627" s="626"/>
      <c r="T3627" s="626"/>
      <c r="U3627" s="626"/>
      <c r="V3627" s="626"/>
      <c r="W3627" s="626"/>
      <c r="X3627" s="626"/>
      <c r="Y3627" s="626"/>
      <c r="Z3627" s="626"/>
      <c r="AA3627" s="626"/>
      <c r="AB3627" s="626"/>
      <c r="AC3627" s="626"/>
      <c r="AD3627" s="626"/>
      <c r="AE3627" s="626"/>
      <c r="AF3627" s="626"/>
    </row>
    <row r="3628" spans="1:32" x14ac:dyDescent="0.25">
      <c r="A3628" s="626"/>
      <c r="B3628" s="626"/>
      <c r="F3628" s="626"/>
      <c r="H3628" s="626"/>
      <c r="I3628" s="626"/>
      <c r="J3628" s="626"/>
      <c r="K3628" s="627"/>
      <c r="L3628" s="677"/>
      <c r="M3628" s="626"/>
      <c r="N3628" s="626"/>
      <c r="O3628" s="626"/>
      <c r="P3628" s="626"/>
      <c r="Q3628" s="626"/>
      <c r="R3628" s="626"/>
      <c r="S3628" s="626"/>
      <c r="T3628" s="626"/>
      <c r="U3628" s="626"/>
      <c r="V3628" s="626"/>
      <c r="W3628" s="626"/>
      <c r="X3628" s="626"/>
      <c r="Y3628" s="626"/>
      <c r="Z3628" s="626"/>
      <c r="AA3628" s="626"/>
      <c r="AB3628" s="626"/>
      <c r="AC3628" s="626"/>
      <c r="AD3628" s="626"/>
      <c r="AE3628" s="626"/>
      <c r="AF3628" s="626"/>
    </row>
    <row r="3629" spans="1:32" x14ac:dyDescent="0.25">
      <c r="A3629" s="626"/>
      <c r="B3629" s="626"/>
      <c r="F3629" s="626"/>
      <c r="H3629" s="626"/>
      <c r="I3629" s="626"/>
      <c r="J3629" s="626"/>
      <c r="K3629" s="627"/>
      <c r="L3629" s="677"/>
      <c r="M3629" s="626"/>
      <c r="N3629" s="626"/>
      <c r="O3629" s="626"/>
      <c r="P3629" s="626"/>
      <c r="Q3629" s="626"/>
      <c r="R3629" s="626"/>
      <c r="S3629" s="626"/>
      <c r="T3629" s="626"/>
      <c r="U3629" s="626"/>
      <c r="V3629" s="626"/>
      <c r="W3629" s="626"/>
      <c r="X3629" s="626"/>
      <c r="Y3629" s="626"/>
      <c r="Z3629" s="626"/>
      <c r="AA3629" s="626"/>
      <c r="AB3629" s="626"/>
      <c r="AC3629" s="626"/>
      <c r="AD3629" s="626"/>
      <c r="AE3629" s="626"/>
      <c r="AF3629" s="626"/>
    </row>
    <row r="3630" spans="1:32" x14ac:dyDescent="0.25">
      <c r="A3630" s="626"/>
      <c r="B3630" s="626"/>
      <c r="F3630" s="626"/>
      <c r="H3630" s="626"/>
      <c r="I3630" s="626"/>
      <c r="J3630" s="626"/>
      <c r="K3630" s="627"/>
      <c r="L3630" s="677"/>
      <c r="M3630" s="626"/>
      <c r="N3630" s="626"/>
      <c r="O3630" s="626"/>
      <c r="P3630" s="626"/>
      <c r="Q3630" s="626"/>
      <c r="R3630" s="626"/>
      <c r="S3630" s="626"/>
      <c r="T3630" s="626"/>
      <c r="U3630" s="626"/>
      <c r="V3630" s="626"/>
      <c r="W3630" s="626"/>
      <c r="X3630" s="626"/>
      <c r="Y3630" s="626"/>
      <c r="Z3630" s="626"/>
      <c r="AA3630" s="626"/>
      <c r="AB3630" s="626"/>
      <c r="AC3630" s="626"/>
      <c r="AD3630" s="626"/>
      <c r="AE3630" s="626"/>
      <c r="AF3630" s="626"/>
    </row>
    <row r="3631" spans="1:32" x14ac:dyDescent="0.25">
      <c r="A3631" s="626"/>
      <c r="B3631" s="626"/>
      <c r="F3631" s="626"/>
      <c r="H3631" s="626"/>
      <c r="I3631" s="626"/>
      <c r="J3631" s="626"/>
      <c r="K3631" s="627"/>
      <c r="L3631" s="677"/>
      <c r="M3631" s="626"/>
      <c r="N3631" s="626"/>
      <c r="O3631" s="626"/>
      <c r="P3631" s="626"/>
      <c r="Q3631" s="626"/>
      <c r="R3631" s="626"/>
      <c r="S3631" s="626"/>
      <c r="T3631" s="626"/>
      <c r="U3631" s="626"/>
      <c r="V3631" s="626"/>
      <c r="W3631" s="626"/>
      <c r="X3631" s="626"/>
      <c r="Y3631" s="626"/>
      <c r="Z3631" s="626"/>
      <c r="AA3631" s="626"/>
      <c r="AB3631" s="626"/>
      <c r="AC3631" s="626"/>
      <c r="AD3631" s="626"/>
      <c r="AE3631" s="626"/>
      <c r="AF3631" s="626"/>
    </row>
    <row r="3632" spans="1:32" x14ac:dyDescent="0.25">
      <c r="A3632" s="626"/>
      <c r="B3632" s="626"/>
      <c r="F3632" s="626"/>
      <c r="H3632" s="626"/>
      <c r="I3632" s="626"/>
      <c r="J3632" s="626"/>
      <c r="K3632" s="627"/>
      <c r="L3632" s="677"/>
      <c r="M3632" s="626"/>
      <c r="N3632" s="626"/>
      <c r="O3632" s="626"/>
      <c r="P3632" s="626"/>
      <c r="Q3632" s="626"/>
      <c r="R3632" s="626"/>
      <c r="S3632" s="626"/>
      <c r="T3632" s="626"/>
      <c r="U3632" s="626"/>
      <c r="V3632" s="626"/>
      <c r="W3632" s="626"/>
      <c r="X3632" s="626"/>
      <c r="Y3632" s="626"/>
      <c r="Z3632" s="626"/>
      <c r="AA3632" s="626"/>
      <c r="AB3632" s="626"/>
      <c r="AC3632" s="626"/>
      <c r="AD3632" s="626"/>
      <c r="AE3632" s="626"/>
      <c r="AF3632" s="626"/>
    </row>
    <row r="3633" spans="1:32" x14ac:dyDescent="0.25">
      <c r="A3633" s="626"/>
      <c r="B3633" s="626"/>
      <c r="F3633" s="626"/>
      <c r="H3633" s="626"/>
      <c r="I3633" s="626"/>
      <c r="J3633" s="626"/>
      <c r="K3633" s="627"/>
      <c r="L3633" s="677"/>
      <c r="M3633" s="626"/>
      <c r="N3633" s="626"/>
      <c r="O3633" s="626"/>
      <c r="P3633" s="626"/>
      <c r="Q3633" s="626"/>
      <c r="R3633" s="626"/>
      <c r="S3633" s="626"/>
      <c r="T3633" s="626"/>
      <c r="U3633" s="626"/>
      <c r="V3633" s="626"/>
      <c r="W3633" s="626"/>
      <c r="X3633" s="626"/>
      <c r="Y3633" s="626"/>
      <c r="Z3633" s="626"/>
      <c r="AA3633" s="626"/>
      <c r="AB3633" s="626"/>
      <c r="AC3633" s="626"/>
      <c r="AD3633" s="626"/>
      <c r="AE3633" s="626"/>
      <c r="AF3633" s="626"/>
    </row>
    <row r="3634" spans="1:32" x14ac:dyDescent="0.25">
      <c r="A3634" s="626"/>
      <c r="B3634" s="626"/>
      <c r="F3634" s="626"/>
      <c r="H3634" s="626"/>
      <c r="I3634" s="626"/>
      <c r="J3634" s="626"/>
      <c r="K3634" s="627"/>
      <c r="L3634" s="677"/>
      <c r="M3634" s="626"/>
      <c r="N3634" s="626"/>
      <c r="O3634" s="626"/>
      <c r="P3634" s="626"/>
      <c r="Q3634" s="626"/>
      <c r="R3634" s="626"/>
      <c r="S3634" s="626"/>
      <c r="T3634" s="626"/>
      <c r="U3634" s="626"/>
      <c r="V3634" s="626"/>
      <c r="W3634" s="626"/>
      <c r="X3634" s="626"/>
      <c r="Y3634" s="626"/>
      <c r="Z3634" s="626"/>
      <c r="AA3634" s="626"/>
      <c r="AB3634" s="626"/>
      <c r="AC3634" s="626"/>
      <c r="AD3634" s="626"/>
      <c r="AE3634" s="626"/>
      <c r="AF3634" s="626"/>
    </row>
    <row r="3635" spans="1:32" x14ac:dyDescent="0.25">
      <c r="A3635" s="626"/>
      <c r="B3635" s="626"/>
      <c r="F3635" s="626"/>
      <c r="H3635" s="626"/>
      <c r="I3635" s="626"/>
      <c r="J3635" s="626"/>
      <c r="K3635" s="627"/>
      <c r="L3635" s="677"/>
      <c r="M3635" s="626"/>
      <c r="N3635" s="626"/>
      <c r="O3635" s="626"/>
      <c r="P3635" s="626"/>
      <c r="Q3635" s="626"/>
      <c r="R3635" s="626"/>
      <c r="S3635" s="626"/>
      <c r="T3635" s="626"/>
      <c r="U3635" s="626"/>
      <c r="V3635" s="626"/>
      <c r="W3635" s="626"/>
      <c r="X3635" s="626"/>
      <c r="Y3635" s="626"/>
      <c r="Z3635" s="626"/>
      <c r="AA3635" s="626"/>
      <c r="AB3635" s="626"/>
      <c r="AC3635" s="626"/>
      <c r="AD3635" s="626"/>
      <c r="AE3635" s="626"/>
      <c r="AF3635" s="626"/>
    </row>
    <row r="3636" spans="1:32" x14ac:dyDescent="0.25">
      <c r="A3636" s="626"/>
      <c r="B3636" s="626"/>
      <c r="F3636" s="626"/>
      <c r="H3636" s="626"/>
      <c r="I3636" s="626"/>
      <c r="J3636" s="626"/>
      <c r="K3636" s="627"/>
      <c r="L3636" s="677"/>
      <c r="M3636" s="626"/>
      <c r="N3636" s="626"/>
      <c r="O3636" s="626"/>
      <c r="P3636" s="626"/>
      <c r="Q3636" s="626"/>
      <c r="R3636" s="626"/>
      <c r="S3636" s="626"/>
      <c r="T3636" s="626"/>
      <c r="U3636" s="626"/>
      <c r="V3636" s="626"/>
      <c r="W3636" s="626"/>
      <c r="X3636" s="626"/>
      <c r="Y3636" s="626"/>
      <c r="Z3636" s="626"/>
      <c r="AA3636" s="626"/>
      <c r="AB3636" s="626"/>
      <c r="AC3636" s="626"/>
      <c r="AD3636" s="626"/>
      <c r="AE3636" s="626"/>
      <c r="AF3636" s="626"/>
    </row>
    <row r="3637" spans="1:32" x14ac:dyDescent="0.25">
      <c r="A3637" s="626"/>
      <c r="B3637" s="626"/>
      <c r="F3637" s="626"/>
      <c r="H3637" s="626"/>
      <c r="I3637" s="626"/>
      <c r="J3637" s="626"/>
      <c r="K3637" s="627"/>
      <c r="L3637" s="677"/>
      <c r="M3637" s="626"/>
      <c r="N3637" s="626"/>
      <c r="O3637" s="626"/>
      <c r="P3637" s="626"/>
      <c r="Q3637" s="626"/>
      <c r="R3637" s="626"/>
      <c r="S3637" s="626"/>
      <c r="T3637" s="626"/>
      <c r="U3637" s="626"/>
      <c r="V3637" s="626"/>
      <c r="W3637" s="626"/>
      <c r="X3637" s="626"/>
      <c r="Y3637" s="626"/>
      <c r="Z3637" s="626"/>
      <c r="AA3637" s="626"/>
      <c r="AB3637" s="626"/>
      <c r="AC3637" s="626"/>
      <c r="AD3637" s="626"/>
      <c r="AE3637" s="626"/>
      <c r="AF3637" s="626"/>
    </row>
    <row r="3638" spans="1:32" x14ac:dyDescent="0.25">
      <c r="A3638" s="626"/>
      <c r="B3638" s="626"/>
      <c r="F3638" s="626"/>
      <c r="H3638" s="626"/>
      <c r="I3638" s="626"/>
      <c r="J3638" s="626"/>
      <c r="K3638" s="627"/>
      <c r="L3638" s="677"/>
      <c r="M3638" s="626"/>
      <c r="N3638" s="626"/>
      <c r="O3638" s="626"/>
      <c r="P3638" s="626"/>
      <c r="Q3638" s="626"/>
      <c r="R3638" s="626"/>
      <c r="S3638" s="626"/>
      <c r="T3638" s="626"/>
      <c r="U3638" s="626"/>
      <c r="V3638" s="626"/>
      <c r="W3638" s="626"/>
      <c r="X3638" s="626"/>
      <c r="Y3638" s="626"/>
      <c r="Z3638" s="626"/>
      <c r="AA3638" s="626"/>
      <c r="AB3638" s="626"/>
      <c r="AC3638" s="626"/>
      <c r="AD3638" s="626"/>
      <c r="AE3638" s="626"/>
      <c r="AF3638" s="626"/>
    </row>
    <row r="3639" spans="1:32" x14ac:dyDescent="0.25">
      <c r="A3639" s="626"/>
      <c r="B3639" s="626"/>
      <c r="F3639" s="626"/>
      <c r="H3639" s="626"/>
      <c r="I3639" s="626"/>
      <c r="J3639" s="626"/>
      <c r="K3639" s="627"/>
      <c r="L3639" s="677"/>
      <c r="M3639" s="626"/>
      <c r="N3639" s="626"/>
      <c r="O3639" s="626"/>
      <c r="P3639" s="626"/>
      <c r="Q3639" s="626"/>
      <c r="R3639" s="626"/>
      <c r="S3639" s="626"/>
      <c r="T3639" s="626"/>
      <c r="U3639" s="626"/>
      <c r="V3639" s="626"/>
      <c r="W3639" s="626"/>
      <c r="X3639" s="626"/>
      <c r="Y3639" s="626"/>
      <c r="Z3639" s="626"/>
      <c r="AA3639" s="626"/>
      <c r="AB3639" s="626"/>
      <c r="AC3639" s="626"/>
      <c r="AD3639" s="626"/>
      <c r="AE3639" s="626"/>
      <c r="AF3639" s="626"/>
    </row>
    <row r="3640" spans="1:32" x14ac:dyDescent="0.25">
      <c r="A3640" s="626"/>
      <c r="B3640" s="626"/>
      <c r="F3640" s="626"/>
      <c r="H3640" s="626"/>
      <c r="I3640" s="626"/>
      <c r="J3640" s="626"/>
      <c r="K3640" s="627"/>
      <c r="L3640" s="677"/>
      <c r="M3640" s="626"/>
      <c r="N3640" s="626"/>
      <c r="O3640" s="626"/>
      <c r="P3640" s="626"/>
      <c r="Q3640" s="626"/>
      <c r="R3640" s="626"/>
      <c r="S3640" s="626"/>
      <c r="T3640" s="626"/>
      <c r="U3640" s="626"/>
      <c r="V3640" s="626"/>
      <c r="W3640" s="626"/>
      <c r="X3640" s="626"/>
      <c r="Y3640" s="626"/>
      <c r="Z3640" s="626"/>
      <c r="AA3640" s="626"/>
      <c r="AB3640" s="626"/>
      <c r="AC3640" s="626"/>
      <c r="AD3640" s="626"/>
      <c r="AE3640" s="626"/>
      <c r="AF3640" s="626"/>
    </row>
    <row r="3641" spans="1:32" x14ac:dyDescent="0.25">
      <c r="A3641" s="626"/>
      <c r="B3641" s="626"/>
      <c r="F3641" s="626"/>
      <c r="H3641" s="626"/>
      <c r="I3641" s="626"/>
      <c r="J3641" s="626"/>
      <c r="K3641" s="627"/>
      <c r="L3641" s="677"/>
      <c r="M3641" s="626"/>
      <c r="N3641" s="626"/>
      <c r="O3641" s="626"/>
      <c r="P3641" s="626"/>
      <c r="Q3641" s="626"/>
      <c r="R3641" s="626"/>
      <c r="S3641" s="626"/>
      <c r="T3641" s="626"/>
      <c r="U3641" s="626"/>
      <c r="V3641" s="626"/>
      <c r="W3641" s="626"/>
      <c r="X3641" s="626"/>
      <c r="Y3641" s="626"/>
      <c r="Z3641" s="626"/>
      <c r="AA3641" s="626"/>
      <c r="AB3641" s="626"/>
      <c r="AC3641" s="626"/>
      <c r="AD3641" s="626"/>
      <c r="AE3641" s="626"/>
      <c r="AF3641" s="626"/>
    </row>
    <row r="3642" spans="1:32" x14ac:dyDescent="0.25">
      <c r="A3642" s="626"/>
      <c r="B3642" s="626"/>
      <c r="F3642" s="626"/>
      <c r="H3642" s="626"/>
      <c r="I3642" s="626"/>
      <c r="J3642" s="626"/>
      <c r="K3642" s="627"/>
      <c r="L3642" s="677"/>
      <c r="M3642" s="626"/>
      <c r="N3642" s="626"/>
      <c r="O3642" s="626"/>
      <c r="P3642" s="626"/>
      <c r="Q3642" s="626"/>
      <c r="R3642" s="626"/>
      <c r="S3642" s="626"/>
      <c r="T3642" s="626"/>
      <c r="U3642" s="626"/>
      <c r="V3642" s="626"/>
      <c r="W3642" s="626"/>
      <c r="X3642" s="626"/>
      <c r="Y3642" s="626"/>
      <c r="Z3642" s="626"/>
      <c r="AA3642" s="626"/>
      <c r="AB3642" s="626"/>
      <c r="AC3642" s="626"/>
      <c r="AD3642" s="626"/>
      <c r="AE3642" s="626"/>
      <c r="AF3642" s="626"/>
    </row>
    <row r="3643" spans="1:32" x14ac:dyDescent="0.25">
      <c r="A3643" s="626"/>
      <c r="B3643" s="626"/>
      <c r="F3643" s="626"/>
      <c r="H3643" s="626"/>
      <c r="I3643" s="626"/>
      <c r="J3643" s="626"/>
      <c r="K3643" s="627"/>
      <c r="L3643" s="677"/>
      <c r="M3643" s="626"/>
      <c r="N3643" s="626"/>
      <c r="O3643" s="626"/>
      <c r="P3643" s="626"/>
      <c r="Q3643" s="626"/>
      <c r="R3643" s="626"/>
      <c r="S3643" s="626"/>
      <c r="T3643" s="626"/>
      <c r="U3643" s="626"/>
      <c r="V3643" s="626"/>
      <c r="W3643" s="626"/>
      <c r="X3643" s="626"/>
      <c r="Y3643" s="626"/>
      <c r="Z3643" s="626"/>
      <c r="AA3643" s="626"/>
      <c r="AB3643" s="626"/>
      <c r="AC3643" s="626"/>
      <c r="AD3643" s="626"/>
      <c r="AE3643" s="626"/>
      <c r="AF3643" s="626"/>
    </row>
    <row r="3644" spans="1:32" x14ac:dyDescent="0.25">
      <c r="A3644" s="626"/>
      <c r="B3644" s="626"/>
      <c r="F3644" s="626"/>
      <c r="H3644" s="626"/>
      <c r="I3644" s="626"/>
      <c r="J3644" s="626"/>
      <c r="K3644" s="627"/>
      <c r="L3644" s="677"/>
      <c r="M3644" s="626"/>
      <c r="N3644" s="626"/>
      <c r="O3644" s="626"/>
      <c r="P3644" s="626"/>
      <c r="Q3644" s="626"/>
      <c r="R3644" s="626"/>
      <c r="S3644" s="626"/>
      <c r="T3644" s="626"/>
      <c r="U3644" s="626"/>
      <c r="V3644" s="626"/>
      <c r="W3644" s="626"/>
      <c r="X3644" s="626"/>
      <c r="Y3644" s="626"/>
      <c r="Z3644" s="626"/>
      <c r="AA3644" s="626"/>
      <c r="AB3644" s="626"/>
      <c r="AC3644" s="626"/>
      <c r="AD3644" s="626"/>
      <c r="AE3644" s="626"/>
      <c r="AF3644" s="626"/>
    </row>
    <row r="3645" spans="1:32" x14ac:dyDescent="0.25">
      <c r="A3645" s="626"/>
      <c r="B3645" s="626"/>
      <c r="F3645" s="626"/>
      <c r="H3645" s="626"/>
      <c r="I3645" s="626"/>
      <c r="J3645" s="626"/>
      <c r="K3645" s="627"/>
      <c r="L3645" s="677"/>
      <c r="M3645" s="626"/>
      <c r="N3645" s="626"/>
      <c r="O3645" s="626"/>
      <c r="P3645" s="626"/>
      <c r="Q3645" s="626"/>
      <c r="R3645" s="626"/>
      <c r="S3645" s="626"/>
      <c r="T3645" s="626"/>
      <c r="U3645" s="626"/>
      <c r="V3645" s="626"/>
      <c r="W3645" s="626"/>
      <c r="X3645" s="626"/>
      <c r="Y3645" s="626"/>
      <c r="Z3645" s="626"/>
      <c r="AA3645" s="626"/>
      <c r="AB3645" s="626"/>
      <c r="AC3645" s="626"/>
      <c r="AD3645" s="626"/>
      <c r="AE3645" s="626"/>
      <c r="AF3645" s="626"/>
    </row>
    <row r="3646" spans="1:32" x14ac:dyDescent="0.25">
      <c r="A3646" s="626"/>
      <c r="B3646" s="626"/>
      <c r="F3646" s="626"/>
      <c r="H3646" s="626"/>
      <c r="I3646" s="626"/>
      <c r="J3646" s="626"/>
      <c r="K3646" s="627"/>
      <c r="L3646" s="677"/>
      <c r="M3646" s="626"/>
      <c r="N3646" s="626"/>
      <c r="O3646" s="626"/>
      <c r="P3646" s="626"/>
      <c r="Q3646" s="626"/>
      <c r="R3646" s="626"/>
      <c r="S3646" s="626"/>
      <c r="T3646" s="626"/>
      <c r="U3646" s="626"/>
      <c r="V3646" s="626"/>
      <c r="W3646" s="626"/>
      <c r="X3646" s="626"/>
      <c r="Y3646" s="626"/>
      <c r="Z3646" s="626"/>
      <c r="AA3646" s="626"/>
      <c r="AB3646" s="626"/>
      <c r="AC3646" s="626"/>
      <c r="AD3646" s="626"/>
      <c r="AE3646" s="626"/>
      <c r="AF3646" s="626"/>
    </row>
    <row r="3647" spans="1:32" x14ac:dyDescent="0.25">
      <c r="A3647" s="626"/>
      <c r="B3647" s="626"/>
      <c r="F3647" s="626"/>
      <c r="H3647" s="626"/>
      <c r="I3647" s="626"/>
      <c r="J3647" s="626"/>
      <c r="K3647" s="627"/>
      <c r="L3647" s="677"/>
      <c r="M3647" s="626"/>
      <c r="N3647" s="626"/>
      <c r="O3647" s="626"/>
      <c r="P3647" s="626"/>
      <c r="Q3647" s="626"/>
      <c r="R3647" s="626"/>
      <c r="S3647" s="626"/>
      <c r="T3647" s="626"/>
      <c r="U3647" s="626"/>
      <c r="V3647" s="626"/>
      <c r="W3647" s="626"/>
      <c r="X3647" s="626"/>
      <c r="Y3647" s="626"/>
      <c r="Z3647" s="626"/>
      <c r="AA3647" s="626"/>
      <c r="AB3647" s="626"/>
      <c r="AC3647" s="626"/>
      <c r="AD3647" s="626"/>
      <c r="AE3647" s="626"/>
      <c r="AF3647" s="626"/>
    </row>
    <row r="3648" spans="1:32" x14ac:dyDescent="0.25">
      <c r="A3648" s="626"/>
      <c r="B3648" s="626"/>
      <c r="F3648" s="626"/>
      <c r="H3648" s="626"/>
      <c r="I3648" s="626"/>
      <c r="J3648" s="626"/>
      <c r="K3648" s="627"/>
      <c r="L3648" s="677"/>
      <c r="M3648" s="626"/>
      <c r="N3648" s="626"/>
      <c r="O3648" s="626"/>
      <c r="P3648" s="626"/>
      <c r="Q3648" s="626"/>
      <c r="R3648" s="626"/>
      <c r="S3648" s="626"/>
      <c r="T3648" s="626"/>
      <c r="U3648" s="626"/>
      <c r="V3648" s="626"/>
      <c r="W3648" s="626"/>
      <c r="X3648" s="626"/>
      <c r="Y3648" s="626"/>
      <c r="Z3648" s="626"/>
      <c r="AA3648" s="626"/>
      <c r="AB3648" s="626"/>
      <c r="AC3648" s="626"/>
      <c r="AD3648" s="626"/>
      <c r="AE3648" s="626"/>
      <c r="AF3648" s="626"/>
    </row>
    <row r="3649" spans="1:32" x14ac:dyDescent="0.25">
      <c r="A3649" s="626"/>
      <c r="B3649" s="626"/>
      <c r="F3649" s="626"/>
      <c r="H3649" s="626"/>
      <c r="I3649" s="626"/>
      <c r="J3649" s="626"/>
      <c r="K3649" s="627"/>
      <c r="L3649" s="677"/>
      <c r="M3649" s="626"/>
      <c r="N3649" s="626"/>
      <c r="O3649" s="626"/>
      <c r="P3649" s="626"/>
      <c r="Q3649" s="626"/>
      <c r="R3649" s="626"/>
      <c r="S3649" s="626"/>
      <c r="T3649" s="626"/>
      <c r="U3649" s="626"/>
      <c r="V3649" s="626"/>
      <c r="W3649" s="626"/>
      <c r="X3649" s="626"/>
      <c r="Y3649" s="626"/>
      <c r="Z3649" s="626"/>
      <c r="AA3649" s="626"/>
      <c r="AB3649" s="626"/>
      <c r="AC3649" s="626"/>
      <c r="AD3649" s="626"/>
      <c r="AE3649" s="626"/>
      <c r="AF3649" s="626"/>
    </row>
    <row r="3650" spans="1:32" x14ac:dyDescent="0.25">
      <c r="A3650" s="626"/>
      <c r="B3650" s="626"/>
      <c r="F3650" s="626"/>
      <c r="H3650" s="626"/>
      <c r="I3650" s="626"/>
      <c r="J3650" s="626"/>
      <c r="K3650" s="627"/>
      <c r="L3650" s="677"/>
      <c r="M3650" s="626"/>
      <c r="N3650" s="626"/>
      <c r="O3650" s="626"/>
      <c r="P3650" s="626"/>
      <c r="Q3650" s="626"/>
      <c r="R3650" s="626"/>
      <c r="S3650" s="626"/>
      <c r="T3650" s="626"/>
      <c r="U3650" s="626"/>
      <c r="V3650" s="626"/>
      <c r="W3650" s="626"/>
      <c r="X3650" s="626"/>
      <c r="Y3650" s="626"/>
      <c r="Z3650" s="626"/>
      <c r="AA3650" s="626"/>
      <c r="AB3650" s="626"/>
      <c r="AC3650" s="626"/>
      <c r="AD3650" s="626"/>
      <c r="AE3650" s="626"/>
      <c r="AF3650" s="626"/>
    </row>
    <row r="3651" spans="1:32" x14ac:dyDescent="0.25">
      <c r="A3651" s="626"/>
      <c r="B3651" s="626"/>
      <c r="F3651" s="626"/>
      <c r="H3651" s="626"/>
      <c r="I3651" s="626"/>
      <c r="J3651" s="626"/>
      <c r="K3651" s="627"/>
      <c r="L3651" s="677"/>
      <c r="M3651" s="626"/>
      <c r="N3651" s="626"/>
      <c r="O3651" s="626"/>
      <c r="P3651" s="626"/>
      <c r="Q3651" s="626"/>
      <c r="R3651" s="626"/>
      <c r="S3651" s="626"/>
      <c r="T3651" s="626"/>
      <c r="U3651" s="626"/>
      <c r="V3651" s="626"/>
      <c r="W3651" s="626"/>
      <c r="X3651" s="626"/>
      <c r="Y3651" s="626"/>
      <c r="Z3651" s="626"/>
      <c r="AA3651" s="626"/>
      <c r="AB3651" s="626"/>
      <c r="AC3651" s="626"/>
      <c r="AD3651" s="626"/>
      <c r="AE3651" s="626"/>
      <c r="AF3651" s="626"/>
    </row>
    <row r="3652" spans="1:32" x14ac:dyDescent="0.25">
      <c r="A3652" s="626"/>
      <c r="B3652" s="626"/>
      <c r="F3652" s="626"/>
      <c r="H3652" s="626"/>
      <c r="I3652" s="626"/>
      <c r="J3652" s="626"/>
      <c r="K3652" s="627"/>
      <c r="L3652" s="677"/>
      <c r="M3652" s="626"/>
      <c r="N3652" s="626"/>
      <c r="O3652" s="626"/>
      <c r="P3652" s="626"/>
      <c r="Q3652" s="626"/>
      <c r="R3652" s="626"/>
      <c r="S3652" s="626"/>
      <c r="T3652" s="626"/>
      <c r="U3652" s="626"/>
      <c r="V3652" s="626"/>
      <c r="W3652" s="626"/>
      <c r="X3652" s="626"/>
      <c r="Y3652" s="626"/>
      <c r="Z3652" s="626"/>
      <c r="AA3652" s="626"/>
      <c r="AB3652" s="626"/>
      <c r="AC3652" s="626"/>
      <c r="AD3652" s="626"/>
      <c r="AE3652" s="626"/>
      <c r="AF3652" s="626"/>
    </row>
    <row r="3653" spans="1:32" x14ac:dyDescent="0.25">
      <c r="A3653" s="626"/>
      <c r="B3653" s="626"/>
      <c r="F3653" s="626"/>
      <c r="H3653" s="626"/>
      <c r="I3653" s="626"/>
      <c r="J3653" s="626"/>
      <c r="K3653" s="627"/>
      <c r="L3653" s="677"/>
      <c r="M3653" s="626"/>
      <c r="N3653" s="626"/>
      <c r="O3653" s="626"/>
      <c r="P3653" s="626"/>
      <c r="Q3653" s="626"/>
      <c r="R3653" s="626"/>
      <c r="S3653" s="626"/>
      <c r="T3653" s="626"/>
      <c r="U3653" s="626"/>
      <c r="V3653" s="626"/>
      <c r="W3653" s="626"/>
      <c r="X3653" s="626"/>
      <c r="Y3653" s="626"/>
      <c r="Z3653" s="626"/>
      <c r="AA3653" s="626"/>
      <c r="AB3653" s="626"/>
      <c r="AC3653" s="626"/>
      <c r="AD3653" s="626"/>
      <c r="AE3653" s="626"/>
      <c r="AF3653" s="626"/>
    </row>
    <row r="3654" spans="1:32" x14ac:dyDescent="0.25">
      <c r="A3654" s="626"/>
      <c r="B3654" s="626"/>
      <c r="F3654" s="626"/>
      <c r="H3654" s="626"/>
      <c r="I3654" s="626"/>
      <c r="J3654" s="626"/>
      <c r="K3654" s="627"/>
      <c r="L3654" s="677"/>
      <c r="M3654" s="626"/>
      <c r="N3654" s="626"/>
      <c r="O3654" s="626"/>
      <c r="P3654" s="626"/>
      <c r="Q3654" s="626"/>
      <c r="R3654" s="626"/>
      <c r="S3654" s="626"/>
      <c r="T3654" s="626"/>
      <c r="U3654" s="626"/>
      <c r="V3654" s="626"/>
      <c r="W3654" s="626"/>
      <c r="X3654" s="626"/>
      <c r="Y3654" s="626"/>
      <c r="Z3654" s="626"/>
      <c r="AA3654" s="626"/>
      <c r="AB3654" s="626"/>
      <c r="AC3654" s="626"/>
      <c r="AD3654" s="626"/>
      <c r="AE3654" s="626"/>
      <c r="AF3654" s="626"/>
    </row>
    <row r="3655" spans="1:32" x14ac:dyDescent="0.25">
      <c r="A3655" s="626"/>
      <c r="B3655" s="626"/>
      <c r="F3655" s="626"/>
      <c r="H3655" s="626"/>
      <c r="I3655" s="626"/>
      <c r="J3655" s="626"/>
      <c r="K3655" s="627"/>
      <c r="L3655" s="677"/>
      <c r="M3655" s="626"/>
      <c r="N3655" s="626"/>
      <c r="O3655" s="626"/>
      <c r="P3655" s="626"/>
      <c r="Q3655" s="626"/>
      <c r="R3655" s="626"/>
      <c r="S3655" s="626"/>
      <c r="T3655" s="626"/>
      <c r="U3655" s="626"/>
      <c r="V3655" s="626"/>
      <c r="W3655" s="626"/>
      <c r="X3655" s="626"/>
      <c r="Y3655" s="626"/>
      <c r="Z3655" s="626"/>
      <c r="AA3655" s="626"/>
      <c r="AB3655" s="626"/>
      <c r="AC3655" s="626"/>
      <c r="AD3655" s="626"/>
      <c r="AE3655" s="626"/>
      <c r="AF3655" s="626"/>
    </row>
    <row r="3656" spans="1:32" x14ac:dyDescent="0.25">
      <c r="A3656" s="626"/>
      <c r="B3656" s="626"/>
      <c r="F3656" s="626"/>
      <c r="H3656" s="626"/>
      <c r="I3656" s="626"/>
      <c r="J3656" s="626"/>
      <c r="K3656" s="627"/>
      <c r="L3656" s="677"/>
      <c r="M3656" s="626"/>
      <c r="N3656" s="626"/>
      <c r="O3656" s="626"/>
      <c r="P3656" s="626"/>
      <c r="Q3656" s="626"/>
      <c r="R3656" s="626"/>
      <c r="S3656" s="626"/>
      <c r="T3656" s="626"/>
      <c r="U3656" s="626"/>
      <c r="V3656" s="626"/>
      <c r="W3656" s="626"/>
      <c r="X3656" s="626"/>
      <c r="Y3656" s="626"/>
      <c r="Z3656" s="626"/>
      <c r="AA3656" s="626"/>
      <c r="AB3656" s="626"/>
      <c r="AC3656" s="626"/>
      <c r="AD3656" s="626"/>
      <c r="AE3656" s="626"/>
      <c r="AF3656" s="626"/>
    </row>
    <row r="3657" spans="1:32" x14ac:dyDescent="0.25">
      <c r="A3657" s="626"/>
      <c r="B3657" s="626"/>
      <c r="F3657" s="626"/>
      <c r="H3657" s="626"/>
      <c r="I3657" s="626"/>
      <c r="J3657" s="626"/>
      <c r="K3657" s="627"/>
      <c r="L3657" s="677"/>
      <c r="M3657" s="626"/>
      <c r="N3657" s="626"/>
      <c r="O3657" s="626"/>
      <c r="P3657" s="626"/>
      <c r="Q3657" s="626"/>
      <c r="R3657" s="626"/>
      <c r="S3657" s="626"/>
      <c r="T3657" s="626"/>
      <c r="U3657" s="626"/>
      <c r="V3657" s="626"/>
      <c r="W3657" s="626"/>
      <c r="X3657" s="626"/>
      <c r="Y3657" s="626"/>
      <c r="Z3657" s="626"/>
      <c r="AA3657" s="626"/>
      <c r="AB3657" s="626"/>
      <c r="AC3657" s="626"/>
      <c r="AD3657" s="626"/>
      <c r="AE3657" s="626"/>
      <c r="AF3657" s="626"/>
    </row>
    <row r="3658" spans="1:32" x14ac:dyDescent="0.25">
      <c r="A3658" s="626"/>
      <c r="B3658" s="626"/>
      <c r="F3658" s="626"/>
      <c r="H3658" s="626"/>
      <c r="I3658" s="626"/>
      <c r="J3658" s="626"/>
      <c r="K3658" s="627"/>
      <c r="L3658" s="677"/>
      <c r="M3658" s="626"/>
      <c r="N3658" s="626"/>
      <c r="O3658" s="626"/>
      <c r="P3658" s="626"/>
      <c r="Q3658" s="626"/>
      <c r="R3658" s="626"/>
      <c r="S3658" s="626"/>
      <c r="T3658" s="626"/>
      <c r="U3658" s="626"/>
      <c r="V3658" s="626"/>
      <c r="W3658" s="626"/>
      <c r="X3658" s="626"/>
      <c r="Y3658" s="626"/>
      <c r="Z3658" s="626"/>
      <c r="AA3658" s="626"/>
      <c r="AB3658" s="626"/>
      <c r="AC3658" s="626"/>
      <c r="AD3658" s="626"/>
      <c r="AE3658" s="626"/>
      <c r="AF3658" s="626"/>
    </row>
    <row r="3659" spans="1:32" x14ac:dyDescent="0.25">
      <c r="A3659" s="626"/>
      <c r="B3659" s="626"/>
      <c r="F3659" s="626"/>
      <c r="H3659" s="626"/>
      <c r="I3659" s="626"/>
      <c r="J3659" s="626"/>
      <c r="K3659" s="627"/>
      <c r="L3659" s="677"/>
      <c r="M3659" s="626"/>
      <c r="N3659" s="626"/>
      <c r="O3659" s="626"/>
      <c r="P3659" s="626"/>
      <c r="Q3659" s="626"/>
      <c r="R3659" s="626"/>
      <c r="S3659" s="626"/>
      <c r="T3659" s="626"/>
      <c r="U3659" s="626"/>
      <c r="V3659" s="626"/>
      <c r="W3659" s="626"/>
      <c r="X3659" s="626"/>
      <c r="Y3659" s="626"/>
      <c r="Z3659" s="626"/>
      <c r="AA3659" s="626"/>
      <c r="AB3659" s="626"/>
      <c r="AC3659" s="626"/>
      <c r="AD3659" s="626"/>
      <c r="AE3659" s="626"/>
      <c r="AF3659" s="626"/>
    </row>
    <row r="3660" spans="1:32" x14ac:dyDescent="0.25">
      <c r="A3660" s="626"/>
      <c r="B3660" s="626"/>
      <c r="F3660" s="626"/>
      <c r="H3660" s="626"/>
      <c r="I3660" s="626"/>
      <c r="J3660" s="626"/>
      <c r="K3660" s="627"/>
      <c r="L3660" s="677"/>
      <c r="M3660" s="626"/>
      <c r="N3660" s="626"/>
      <c r="O3660" s="626"/>
      <c r="P3660" s="626"/>
      <c r="Q3660" s="626"/>
      <c r="R3660" s="626"/>
      <c r="S3660" s="626"/>
      <c r="T3660" s="626"/>
      <c r="U3660" s="626"/>
      <c r="V3660" s="626"/>
      <c r="W3660" s="626"/>
      <c r="X3660" s="626"/>
      <c r="Y3660" s="626"/>
      <c r="Z3660" s="626"/>
      <c r="AA3660" s="626"/>
      <c r="AB3660" s="626"/>
      <c r="AC3660" s="626"/>
      <c r="AD3660" s="626"/>
      <c r="AE3660" s="626"/>
      <c r="AF3660" s="626"/>
    </row>
    <row r="3661" spans="1:32" x14ac:dyDescent="0.25">
      <c r="A3661" s="626"/>
      <c r="B3661" s="626"/>
      <c r="F3661" s="626"/>
      <c r="H3661" s="626"/>
      <c r="I3661" s="626"/>
      <c r="J3661" s="626"/>
      <c r="K3661" s="627"/>
      <c r="L3661" s="677"/>
      <c r="M3661" s="626"/>
      <c r="N3661" s="626"/>
      <c r="O3661" s="626"/>
      <c r="P3661" s="626"/>
      <c r="Q3661" s="626"/>
      <c r="R3661" s="626"/>
      <c r="S3661" s="626"/>
      <c r="T3661" s="626"/>
      <c r="U3661" s="626"/>
      <c r="V3661" s="626"/>
      <c r="W3661" s="626"/>
      <c r="X3661" s="626"/>
      <c r="Y3661" s="626"/>
      <c r="Z3661" s="626"/>
      <c r="AA3661" s="626"/>
      <c r="AB3661" s="626"/>
      <c r="AC3661" s="626"/>
      <c r="AD3661" s="626"/>
      <c r="AE3661" s="626"/>
      <c r="AF3661" s="626"/>
    </row>
    <row r="3662" spans="1:32" x14ac:dyDescent="0.25">
      <c r="A3662" s="626"/>
      <c r="B3662" s="626"/>
      <c r="F3662" s="626"/>
      <c r="H3662" s="626"/>
      <c r="I3662" s="626"/>
      <c r="J3662" s="626"/>
      <c r="K3662" s="627"/>
      <c r="L3662" s="677"/>
      <c r="M3662" s="626"/>
      <c r="N3662" s="626"/>
      <c r="O3662" s="626"/>
      <c r="P3662" s="626"/>
      <c r="Q3662" s="626"/>
      <c r="R3662" s="626"/>
      <c r="S3662" s="626"/>
      <c r="T3662" s="626"/>
      <c r="U3662" s="626"/>
      <c r="V3662" s="626"/>
      <c r="W3662" s="626"/>
      <c r="X3662" s="626"/>
      <c r="Y3662" s="626"/>
      <c r="Z3662" s="626"/>
      <c r="AA3662" s="626"/>
      <c r="AB3662" s="626"/>
      <c r="AC3662" s="626"/>
      <c r="AD3662" s="626"/>
      <c r="AE3662" s="626"/>
      <c r="AF3662" s="626"/>
    </row>
    <row r="3663" spans="1:32" x14ac:dyDescent="0.25">
      <c r="A3663" s="626"/>
      <c r="B3663" s="626"/>
      <c r="F3663" s="626"/>
      <c r="H3663" s="626"/>
      <c r="I3663" s="626"/>
      <c r="J3663" s="626"/>
      <c r="K3663" s="627"/>
      <c r="L3663" s="677"/>
      <c r="M3663" s="626"/>
      <c r="N3663" s="626"/>
      <c r="O3663" s="626"/>
      <c r="P3663" s="626"/>
      <c r="Q3663" s="626"/>
      <c r="R3663" s="626"/>
      <c r="S3663" s="626"/>
      <c r="T3663" s="626"/>
      <c r="U3663" s="626"/>
      <c r="V3663" s="626"/>
      <c r="W3663" s="626"/>
      <c r="X3663" s="626"/>
      <c r="Y3663" s="626"/>
      <c r="Z3663" s="626"/>
      <c r="AA3663" s="626"/>
      <c r="AB3663" s="626"/>
      <c r="AC3663" s="626"/>
      <c r="AD3663" s="626"/>
      <c r="AE3663" s="626"/>
      <c r="AF3663" s="626"/>
    </row>
    <row r="3664" spans="1:32" x14ac:dyDescent="0.25">
      <c r="A3664" s="626"/>
      <c r="B3664" s="626"/>
      <c r="F3664" s="626"/>
      <c r="H3664" s="626"/>
      <c r="I3664" s="626"/>
      <c r="J3664" s="626"/>
      <c r="K3664" s="627"/>
      <c r="L3664" s="677"/>
      <c r="M3664" s="626"/>
      <c r="N3664" s="626"/>
      <c r="O3664" s="626"/>
      <c r="P3664" s="626"/>
      <c r="Q3664" s="626"/>
      <c r="R3664" s="626"/>
      <c r="S3664" s="626"/>
      <c r="T3664" s="626"/>
      <c r="U3664" s="626"/>
      <c r="V3664" s="626"/>
      <c r="W3664" s="626"/>
      <c r="X3664" s="626"/>
      <c r="Y3664" s="626"/>
      <c r="Z3664" s="626"/>
      <c r="AA3664" s="626"/>
      <c r="AB3664" s="626"/>
      <c r="AC3664" s="626"/>
      <c r="AD3664" s="626"/>
      <c r="AE3664" s="626"/>
      <c r="AF3664" s="626"/>
    </row>
    <row r="3665" spans="1:32" x14ac:dyDescent="0.25">
      <c r="A3665" s="626"/>
      <c r="B3665" s="626"/>
      <c r="F3665" s="626"/>
      <c r="H3665" s="626"/>
      <c r="I3665" s="626"/>
      <c r="J3665" s="626"/>
      <c r="K3665" s="627"/>
      <c r="L3665" s="677"/>
      <c r="M3665" s="626"/>
      <c r="N3665" s="626"/>
      <c r="O3665" s="626"/>
      <c r="P3665" s="626"/>
      <c r="Q3665" s="626"/>
      <c r="R3665" s="626"/>
      <c r="S3665" s="626"/>
      <c r="T3665" s="626"/>
      <c r="U3665" s="626"/>
      <c r="V3665" s="626"/>
      <c r="W3665" s="626"/>
      <c r="X3665" s="626"/>
      <c r="Y3665" s="626"/>
      <c r="Z3665" s="626"/>
      <c r="AA3665" s="626"/>
      <c r="AB3665" s="626"/>
      <c r="AC3665" s="626"/>
      <c r="AD3665" s="626"/>
      <c r="AE3665" s="626"/>
      <c r="AF3665" s="626"/>
    </row>
    <row r="3666" spans="1:32" x14ac:dyDescent="0.25">
      <c r="A3666" s="626"/>
      <c r="B3666" s="626"/>
      <c r="F3666" s="626"/>
      <c r="H3666" s="626"/>
      <c r="I3666" s="626"/>
      <c r="J3666" s="626"/>
      <c r="K3666" s="627"/>
      <c r="L3666" s="677"/>
      <c r="M3666" s="626"/>
      <c r="N3666" s="626"/>
      <c r="O3666" s="626"/>
      <c r="P3666" s="626"/>
      <c r="Q3666" s="626"/>
      <c r="R3666" s="626"/>
      <c r="S3666" s="626"/>
      <c r="T3666" s="626"/>
      <c r="U3666" s="626"/>
      <c r="V3666" s="626"/>
      <c r="W3666" s="626"/>
      <c r="X3666" s="626"/>
      <c r="Y3666" s="626"/>
      <c r="Z3666" s="626"/>
      <c r="AA3666" s="626"/>
      <c r="AB3666" s="626"/>
      <c r="AC3666" s="626"/>
      <c r="AD3666" s="626"/>
      <c r="AE3666" s="626"/>
      <c r="AF3666" s="626"/>
    </row>
    <row r="3667" spans="1:32" x14ac:dyDescent="0.25">
      <c r="A3667" s="626"/>
      <c r="B3667" s="626"/>
      <c r="F3667" s="626"/>
      <c r="H3667" s="626"/>
      <c r="I3667" s="626"/>
      <c r="J3667" s="626"/>
      <c r="K3667" s="627"/>
      <c r="L3667" s="677"/>
      <c r="M3667" s="626"/>
      <c r="N3667" s="626"/>
      <c r="O3667" s="626"/>
      <c r="P3667" s="626"/>
      <c r="Q3667" s="626"/>
      <c r="R3667" s="626"/>
      <c r="S3667" s="626"/>
      <c r="T3667" s="626"/>
      <c r="U3667" s="626"/>
      <c r="V3667" s="626"/>
      <c r="W3667" s="626"/>
      <c r="X3667" s="626"/>
      <c r="Y3667" s="626"/>
      <c r="Z3667" s="626"/>
      <c r="AA3667" s="626"/>
      <c r="AB3667" s="626"/>
      <c r="AC3667" s="626"/>
      <c r="AD3667" s="626"/>
      <c r="AE3667" s="626"/>
      <c r="AF3667" s="626"/>
    </row>
    <row r="3668" spans="1:32" x14ac:dyDescent="0.25">
      <c r="A3668" s="626"/>
      <c r="B3668" s="626"/>
      <c r="F3668" s="626"/>
      <c r="H3668" s="626"/>
      <c r="I3668" s="626"/>
      <c r="J3668" s="626"/>
      <c r="K3668" s="627"/>
      <c r="L3668" s="677"/>
      <c r="M3668" s="626"/>
      <c r="N3668" s="626"/>
      <c r="O3668" s="626"/>
      <c r="P3668" s="626"/>
      <c r="Q3668" s="626"/>
      <c r="R3668" s="626"/>
      <c r="S3668" s="626"/>
      <c r="T3668" s="626"/>
      <c r="U3668" s="626"/>
      <c r="V3668" s="626"/>
      <c r="W3668" s="626"/>
      <c r="X3668" s="626"/>
      <c r="Y3668" s="626"/>
      <c r="Z3668" s="626"/>
      <c r="AA3668" s="626"/>
      <c r="AB3668" s="626"/>
      <c r="AC3668" s="626"/>
      <c r="AD3668" s="626"/>
      <c r="AE3668" s="626"/>
      <c r="AF3668" s="626"/>
    </row>
    <row r="3669" spans="1:32" x14ac:dyDescent="0.25">
      <c r="A3669" s="626"/>
      <c r="B3669" s="626"/>
      <c r="F3669" s="626"/>
      <c r="H3669" s="626"/>
      <c r="I3669" s="626"/>
      <c r="J3669" s="626"/>
      <c r="K3669" s="627"/>
      <c r="L3669" s="677"/>
      <c r="M3669" s="626"/>
      <c r="N3669" s="626"/>
      <c r="O3669" s="626"/>
      <c r="P3669" s="626"/>
      <c r="Q3669" s="626"/>
      <c r="R3669" s="626"/>
      <c r="S3669" s="626"/>
      <c r="T3669" s="626"/>
      <c r="U3669" s="626"/>
      <c r="V3669" s="626"/>
      <c r="W3669" s="626"/>
      <c r="X3669" s="626"/>
      <c r="Y3669" s="626"/>
      <c r="Z3669" s="626"/>
      <c r="AA3669" s="626"/>
      <c r="AB3669" s="626"/>
      <c r="AC3669" s="626"/>
      <c r="AD3669" s="626"/>
      <c r="AE3669" s="626"/>
      <c r="AF3669" s="626"/>
    </row>
    <row r="3670" spans="1:32" x14ac:dyDescent="0.25">
      <c r="A3670" s="626"/>
      <c r="B3670" s="626"/>
      <c r="F3670" s="626"/>
      <c r="H3670" s="626"/>
      <c r="I3670" s="626"/>
      <c r="J3670" s="626"/>
      <c r="K3670" s="627"/>
      <c r="L3670" s="677"/>
      <c r="M3670" s="626"/>
      <c r="N3670" s="626"/>
      <c r="O3670" s="626"/>
      <c r="P3670" s="626"/>
      <c r="Q3670" s="626"/>
      <c r="R3670" s="626"/>
      <c r="S3670" s="626"/>
      <c r="T3670" s="626"/>
      <c r="U3670" s="626"/>
      <c r="V3670" s="626"/>
      <c r="W3670" s="626"/>
      <c r="X3670" s="626"/>
      <c r="Y3670" s="626"/>
      <c r="Z3670" s="626"/>
      <c r="AA3670" s="626"/>
      <c r="AB3670" s="626"/>
      <c r="AC3670" s="626"/>
      <c r="AD3670" s="626"/>
      <c r="AE3670" s="626"/>
      <c r="AF3670" s="626"/>
    </row>
    <row r="3671" spans="1:32" x14ac:dyDescent="0.25">
      <c r="A3671" s="626"/>
      <c r="B3671" s="626"/>
      <c r="F3671" s="626"/>
      <c r="H3671" s="626"/>
      <c r="I3671" s="626"/>
      <c r="J3671" s="626"/>
      <c r="K3671" s="627"/>
      <c r="L3671" s="677"/>
      <c r="M3671" s="626"/>
      <c r="N3671" s="626"/>
      <c r="O3671" s="626"/>
      <c r="P3671" s="626"/>
      <c r="Q3671" s="626"/>
      <c r="R3671" s="626"/>
      <c r="S3671" s="626"/>
      <c r="T3671" s="626"/>
      <c r="U3671" s="626"/>
      <c r="V3671" s="626"/>
      <c r="W3671" s="626"/>
      <c r="X3671" s="626"/>
      <c r="Y3671" s="626"/>
      <c r="Z3671" s="626"/>
      <c r="AA3671" s="626"/>
      <c r="AB3671" s="626"/>
      <c r="AC3671" s="626"/>
      <c r="AD3671" s="626"/>
      <c r="AE3671" s="626"/>
      <c r="AF3671" s="626"/>
    </row>
    <row r="3672" spans="1:32" x14ac:dyDescent="0.25">
      <c r="A3672" s="626"/>
      <c r="B3672" s="626"/>
      <c r="F3672" s="626"/>
      <c r="H3672" s="626"/>
      <c r="I3672" s="626"/>
      <c r="J3672" s="626"/>
      <c r="K3672" s="627"/>
      <c r="L3672" s="677"/>
      <c r="M3672" s="626"/>
      <c r="N3672" s="626"/>
      <c r="O3672" s="626"/>
      <c r="P3672" s="626"/>
      <c r="Q3672" s="626"/>
      <c r="R3672" s="626"/>
      <c r="S3672" s="626"/>
      <c r="T3672" s="626"/>
      <c r="U3672" s="626"/>
      <c r="V3672" s="626"/>
      <c r="W3672" s="626"/>
      <c r="X3672" s="626"/>
      <c r="Y3672" s="626"/>
      <c r="Z3672" s="626"/>
      <c r="AA3672" s="626"/>
      <c r="AB3672" s="626"/>
      <c r="AC3672" s="626"/>
      <c r="AD3672" s="626"/>
      <c r="AE3672" s="626"/>
      <c r="AF3672" s="626"/>
    </row>
    <row r="3673" spans="1:32" x14ac:dyDescent="0.25">
      <c r="A3673" s="626"/>
      <c r="B3673" s="626"/>
      <c r="F3673" s="626"/>
      <c r="H3673" s="626"/>
      <c r="I3673" s="626"/>
      <c r="J3673" s="626"/>
      <c r="K3673" s="627"/>
      <c r="L3673" s="677"/>
      <c r="M3673" s="626"/>
      <c r="N3673" s="626"/>
      <c r="O3673" s="626"/>
      <c r="P3673" s="626"/>
      <c r="Q3673" s="626"/>
      <c r="R3673" s="626"/>
      <c r="S3673" s="626"/>
      <c r="T3673" s="626"/>
      <c r="U3673" s="626"/>
      <c r="V3673" s="626"/>
      <c r="W3673" s="626"/>
      <c r="X3673" s="626"/>
      <c r="Y3673" s="626"/>
      <c r="Z3673" s="626"/>
      <c r="AA3673" s="626"/>
      <c r="AB3673" s="626"/>
      <c r="AC3673" s="626"/>
      <c r="AD3673" s="626"/>
      <c r="AE3673" s="626"/>
      <c r="AF3673" s="626"/>
    </row>
    <row r="3674" spans="1:32" x14ac:dyDescent="0.25">
      <c r="A3674" s="626"/>
      <c r="B3674" s="626"/>
      <c r="F3674" s="626"/>
      <c r="H3674" s="626"/>
      <c r="I3674" s="626"/>
      <c r="J3674" s="626"/>
      <c r="K3674" s="627"/>
      <c r="L3674" s="677"/>
      <c r="M3674" s="626"/>
      <c r="N3674" s="626"/>
      <c r="O3674" s="626"/>
      <c r="P3674" s="626"/>
      <c r="Q3674" s="626"/>
      <c r="R3674" s="626"/>
      <c r="S3674" s="626"/>
      <c r="T3674" s="626"/>
      <c r="U3674" s="626"/>
      <c r="V3674" s="626"/>
      <c r="W3674" s="626"/>
      <c r="X3674" s="626"/>
      <c r="Y3674" s="626"/>
      <c r="Z3674" s="626"/>
      <c r="AA3674" s="626"/>
      <c r="AB3674" s="626"/>
      <c r="AC3674" s="626"/>
      <c r="AD3674" s="626"/>
      <c r="AE3674" s="626"/>
      <c r="AF3674" s="626"/>
    </row>
    <row r="3675" spans="1:32" x14ac:dyDescent="0.25">
      <c r="A3675" s="626"/>
      <c r="B3675" s="626"/>
      <c r="F3675" s="626"/>
      <c r="H3675" s="626"/>
      <c r="I3675" s="626"/>
      <c r="J3675" s="626"/>
      <c r="K3675" s="627"/>
      <c r="L3675" s="677"/>
      <c r="M3675" s="626"/>
      <c r="N3675" s="626"/>
      <c r="O3675" s="626"/>
      <c r="P3675" s="626"/>
      <c r="Q3675" s="626"/>
      <c r="R3675" s="626"/>
      <c r="S3675" s="626"/>
      <c r="T3675" s="626"/>
      <c r="U3675" s="626"/>
      <c r="V3675" s="626"/>
      <c r="W3675" s="626"/>
      <c r="X3675" s="626"/>
      <c r="Y3675" s="626"/>
      <c r="Z3675" s="626"/>
      <c r="AA3675" s="626"/>
      <c r="AB3675" s="626"/>
      <c r="AC3675" s="626"/>
      <c r="AD3675" s="626"/>
      <c r="AE3675" s="626"/>
      <c r="AF3675" s="626"/>
    </row>
    <row r="3676" spans="1:32" x14ac:dyDescent="0.25">
      <c r="A3676" s="626"/>
      <c r="B3676" s="626"/>
      <c r="F3676" s="626"/>
      <c r="H3676" s="626"/>
      <c r="I3676" s="626"/>
      <c r="J3676" s="626"/>
      <c r="K3676" s="627"/>
      <c r="L3676" s="677"/>
      <c r="M3676" s="626"/>
      <c r="N3676" s="626"/>
      <c r="O3676" s="626"/>
      <c r="P3676" s="626"/>
      <c r="Q3676" s="626"/>
      <c r="R3676" s="626"/>
      <c r="S3676" s="626"/>
      <c r="T3676" s="626"/>
      <c r="U3676" s="626"/>
      <c r="V3676" s="626"/>
      <c r="W3676" s="626"/>
      <c r="X3676" s="626"/>
      <c r="Y3676" s="626"/>
      <c r="Z3676" s="626"/>
      <c r="AA3676" s="626"/>
      <c r="AB3676" s="626"/>
      <c r="AC3676" s="626"/>
      <c r="AD3676" s="626"/>
      <c r="AE3676" s="626"/>
      <c r="AF3676" s="626"/>
    </row>
    <row r="3677" spans="1:32" x14ac:dyDescent="0.25">
      <c r="A3677" s="626"/>
      <c r="B3677" s="626"/>
      <c r="F3677" s="626"/>
      <c r="H3677" s="626"/>
      <c r="I3677" s="626"/>
      <c r="J3677" s="626"/>
      <c r="K3677" s="627"/>
      <c r="L3677" s="677"/>
      <c r="M3677" s="626"/>
      <c r="N3677" s="626"/>
      <c r="O3677" s="626"/>
      <c r="P3677" s="626"/>
      <c r="Q3677" s="626"/>
      <c r="R3677" s="626"/>
      <c r="S3677" s="626"/>
      <c r="T3677" s="626"/>
      <c r="U3677" s="626"/>
      <c r="V3677" s="626"/>
      <c r="W3677" s="626"/>
      <c r="X3677" s="626"/>
      <c r="Y3677" s="626"/>
      <c r="Z3677" s="626"/>
      <c r="AA3677" s="626"/>
      <c r="AB3677" s="626"/>
      <c r="AC3677" s="626"/>
      <c r="AD3677" s="626"/>
      <c r="AE3677" s="626"/>
      <c r="AF3677" s="626"/>
    </row>
    <row r="3678" spans="1:32" x14ac:dyDescent="0.25">
      <c r="A3678" s="626"/>
      <c r="B3678" s="626"/>
      <c r="F3678" s="626"/>
      <c r="H3678" s="626"/>
      <c r="I3678" s="626"/>
      <c r="J3678" s="626"/>
      <c r="K3678" s="627"/>
      <c r="L3678" s="677"/>
      <c r="M3678" s="626"/>
      <c r="N3678" s="626"/>
      <c r="O3678" s="626"/>
      <c r="P3678" s="626"/>
      <c r="Q3678" s="626"/>
      <c r="R3678" s="626"/>
      <c r="S3678" s="626"/>
      <c r="T3678" s="626"/>
      <c r="U3678" s="626"/>
      <c r="V3678" s="626"/>
      <c r="W3678" s="626"/>
      <c r="X3678" s="626"/>
      <c r="Y3678" s="626"/>
      <c r="Z3678" s="626"/>
      <c r="AA3678" s="626"/>
      <c r="AB3678" s="626"/>
      <c r="AC3678" s="626"/>
      <c r="AD3678" s="626"/>
      <c r="AE3678" s="626"/>
      <c r="AF3678" s="626"/>
    </row>
    <row r="3679" spans="1:32" x14ac:dyDescent="0.25">
      <c r="A3679" s="626"/>
      <c r="B3679" s="626"/>
      <c r="F3679" s="626"/>
      <c r="H3679" s="626"/>
      <c r="I3679" s="626"/>
      <c r="J3679" s="626"/>
      <c r="K3679" s="627"/>
      <c r="L3679" s="677"/>
      <c r="M3679" s="626"/>
      <c r="N3679" s="626"/>
      <c r="O3679" s="626"/>
      <c r="P3679" s="626"/>
      <c r="Q3679" s="626"/>
      <c r="R3679" s="626"/>
      <c r="S3679" s="626"/>
      <c r="T3679" s="626"/>
      <c r="U3679" s="626"/>
      <c r="V3679" s="626"/>
      <c r="W3679" s="626"/>
      <c r="X3679" s="626"/>
      <c r="Y3679" s="626"/>
      <c r="Z3679" s="626"/>
      <c r="AA3679" s="626"/>
      <c r="AB3679" s="626"/>
      <c r="AC3679" s="626"/>
      <c r="AD3679" s="626"/>
      <c r="AE3679" s="626"/>
      <c r="AF3679" s="626"/>
    </row>
    <row r="3680" spans="1:32" x14ac:dyDescent="0.25">
      <c r="A3680" s="626"/>
      <c r="B3680" s="626"/>
      <c r="F3680" s="626"/>
      <c r="H3680" s="626"/>
      <c r="I3680" s="626"/>
      <c r="J3680" s="626"/>
      <c r="K3680" s="627"/>
      <c r="L3680" s="677"/>
      <c r="M3680" s="626"/>
      <c r="N3680" s="626"/>
      <c r="O3680" s="626"/>
      <c r="P3680" s="626"/>
      <c r="Q3680" s="626"/>
      <c r="R3680" s="626"/>
      <c r="S3680" s="626"/>
      <c r="T3680" s="626"/>
      <c r="U3680" s="626"/>
      <c r="V3680" s="626"/>
      <c r="W3680" s="626"/>
      <c r="X3680" s="626"/>
      <c r="Y3680" s="626"/>
      <c r="Z3680" s="626"/>
      <c r="AA3680" s="626"/>
      <c r="AB3680" s="626"/>
      <c r="AC3680" s="626"/>
      <c r="AD3680" s="626"/>
      <c r="AE3680" s="626"/>
      <c r="AF3680" s="626"/>
    </row>
    <row r="3681" spans="1:32" x14ac:dyDescent="0.25">
      <c r="A3681" s="626"/>
      <c r="B3681" s="626"/>
      <c r="F3681" s="626"/>
      <c r="H3681" s="626"/>
      <c r="I3681" s="626"/>
      <c r="J3681" s="626"/>
      <c r="K3681" s="627"/>
      <c r="L3681" s="677"/>
      <c r="M3681" s="626"/>
      <c r="N3681" s="626"/>
      <c r="O3681" s="626"/>
      <c r="P3681" s="626"/>
      <c r="Q3681" s="626"/>
      <c r="R3681" s="626"/>
      <c r="S3681" s="626"/>
      <c r="T3681" s="626"/>
      <c r="U3681" s="626"/>
      <c r="V3681" s="626"/>
      <c r="W3681" s="626"/>
      <c r="X3681" s="626"/>
      <c r="Y3681" s="626"/>
      <c r="Z3681" s="626"/>
      <c r="AA3681" s="626"/>
      <c r="AB3681" s="626"/>
      <c r="AC3681" s="626"/>
      <c r="AD3681" s="626"/>
      <c r="AE3681" s="626"/>
      <c r="AF3681" s="626"/>
    </row>
    <row r="3682" spans="1:32" x14ac:dyDescent="0.25">
      <c r="A3682" s="626"/>
      <c r="B3682" s="626"/>
      <c r="F3682" s="626"/>
      <c r="H3682" s="626"/>
      <c r="I3682" s="626"/>
      <c r="J3682" s="626"/>
      <c r="K3682" s="627"/>
      <c r="L3682" s="677"/>
      <c r="M3682" s="626"/>
      <c r="N3682" s="626"/>
      <c r="O3682" s="626"/>
      <c r="P3682" s="626"/>
      <c r="Q3682" s="626"/>
      <c r="R3682" s="626"/>
      <c r="S3682" s="626"/>
      <c r="T3682" s="626"/>
      <c r="U3682" s="626"/>
      <c r="V3682" s="626"/>
      <c r="W3682" s="626"/>
      <c r="X3682" s="626"/>
      <c r="Y3682" s="626"/>
      <c r="Z3682" s="626"/>
      <c r="AA3682" s="626"/>
      <c r="AB3682" s="626"/>
      <c r="AC3682" s="626"/>
      <c r="AD3682" s="626"/>
      <c r="AE3682" s="626"/>
      <c r="AF3682" s="626"/>
    </row>
    <row r="3683" spans="1:32" x14ac:dyDescent="0.25">
      <c r="A3683" s="626"/>
      <c r="B3683" s="626"/>
      <c r="F3683" s="626"/>
      <c r="H3683" s="626"/>
      <c r="I3683" s="626"/>
      <c r="J3683" s="626"/>
      <c r="K3683" s="627"/>
      <c r="L3683" s="677"/>
      <c r="M3683" s="626"/>
      <c r="N3683" s="626"/>
      <c r="O3683" s="626"/>
      <c r="P3683" s="626"/>
      <c r="Q3683" s="626"/>
      <c r="R3683" s="626"/>
      <c r="S3683" s="626"/>
      <c r="T3683" s="626"/>
      <c r="U3683" s="626"/>
      <c r="V3683" s="626"/>
      <c r="W3683" s="626"/>
      <c r="X3683" s="626"/>
      <c r="Y3683" s="626"/>
      <c r="Z3683" s="626"/>
      <c r="AA3683" s="626"/>
      <c r="AB3683" s="626"/>
      <c r="AC3683" s="626"/>
      <c r="AD3683" s="626"/>
      <c r="AE3683" s="626"/>
      <c r="AF3683" s="626"/>
    </row>
    <row r="3684" spans="1:32" x14ac:dyDescent="0.25">
      <c r="A3684" s="626"/>
      <c r="B3684" s="626"/>
      <c r="F3684" s="626"/>
      <c r="H3684" s="626"/>
      <c r="I3684" s="626"/>
      <c r="J3684" s="626"/>
      <c r="K3684" s="627"/>
      <c r="L3684" s="677"/>
      <c r="M3684" s="626"/>
      <c r="N3684" s="626"/>
      <c r="O3684" s="626"/>
      <c r="P3684" s="626"/>
      <c r="Q3684" s="626"/>
      <c r="R3684" s="626"/>
      <c r="S3684" s="626"/>
      <c r="T3684" s="626"/>
      <c r="U3684" s="626"/>
      <c r="V3684" s="626"/>
      <c r="W3684" s="626"/>
      <c r="X3684" s="626"/>
      <c r="Y3684" s="626"/>
      <c r="Z3684" s="626"/>
      <c r="AA3684" s="626"/>
      <c r="AB3684" s="626"/>
      <c r="AC3684" s="626"/>
      <c r="AD3684" s="626"/>
      <c r="AE3684" s="626"/>
      <c r="AF3684" s="626"/>
    </row>
    <row r="3685" spans="1:32" x14ac:dyDescent="0.25">
      <c r="A3685" s="626"/>
      <c r="B3685" s="626"/>
      <c r="F3685" s="626"/>
      <c r="H3685" s="626"/>
      <c r="I3685" s="626"/>
      <c r="J3685" s="626"/>
      <c r="K3685" s="627"/>
      <c r="L3685" s="677"/>
      <c r="M3685" s="626"/>
      <c r="N3685" s="626"/>
      <c r="O3685" s="626"/>
      <c r="P3685" s="626"/>
      <c r="Q3685" s="626"/>
      <c r="R3685" s="626"/>
      <c r="S3685" s="626"/>
      <c r="T3685" s="626"/>
      <c r="U3685" s="626"/>
      <c r="V3685" s="626"/>
      <c r="W3685" s="626"/>
      <c r="X3685" s="626"/>
      <c r="Y3685" s="626"/>
      <c r="Z3685" s="626"/>
      <c r="AA3685" s="626"/>
      <c r="AB3685" s="626"/>
      <c r="AC3685" s="626"/>
      <c r="AD3685" s="626"/>
      <c r="AE3685" s="626"/>
      <c r="AF3685" s="626"/>
    </row>
    <row r="3686" spans="1:32" x14ac:dyDescent="0.25">
      <c r="A3686" s="626"/>
      <c r="B3686" s="626"/>
      <c r="F3686" s="626"/>
      <c r="H3686" s="626"/>
      <c r="I3686" s="626"/>
      <c r="J3686" s="626"/>
      <c r="K3686" s="627"/>
      <c r="L3686" s="677"/>
      <c r="M3686" s="626"/>
      <c r="N3686" s="626"/>
      <c r="O3686" s="626"/>
      <c r="P3686" s="626"/>
      <c r="Q3686" s="626"/>
      <c r="R3686" s="626"/>
      <c r="S3686" s="626"/>
      <c r="T3686" s="626"/>
      <c r="U3686" s="626"/>
      <c r="V3686" s="626"/>
      <c r="W3686" s="626"/>
      <c r="X3686" s="626"/>
      <c r="Y3686" s="626"/>
      <c r="Z3686" s="626"/>
      <c r="AA3686" s="626"/>
      <c r="AB3686" s="626"/>
      <c r="AC3686" s="626"/>
      <c r="AD3686" s="626"/>
      <c r="AE3686" s="626"/>
      <c r="AF3686" s="626"/>
    </row>
    <row r="3687" spans="1:32" x14ac:dyDescent="0.25">
      <c r="A3687" s="626"/>
      <c r="B3687" s="626"/>
      <c r="F3687" s="626"/>
      <c r="H3687" s="626"/>
      <c r="I3687" s="626"/>
      <c r="J3687" s="626"/>
      <c r="K3687" s="627"/>
      <c r="L3687" s="677"/>
      <c r="M3687" s="626"/>
      <c r="N3687" s="626"/>
      <c r="O3687" s="626"/>
      <c r="P3687" s="626"/>
      <c r="Q3687" s="626"/>
      <c r="R3687" s="626"/>
      <c r="S3687" s="626"/>
      <c r="T3687" s="626"/>
      <c r="U3687" s="626"/>
      <c r="V3687" s="626"/>
      <c r="W3687" s="626"/>
      <c r="X3687" s="626"/>
      <c r="Y3687" s="626"/>
      <c r="Z3687" s="626"/>
      <c r="AA3687" s="626"/>
      <c r="AB3687" s="626"/>
      <c r="AC3687" s="626"/>
      <c r="AD3687" s="626"/>
      <c r="AE3687" s="626"/>
      <c r="AF3687" s="626"/>
    </row>
    <row r="3688" spans="1:32" x14ac:dyDescent="0.25">
      <c r="A3688" s="626"/>
      <c r="B3688" s="626"/>
      <c r="F3688" s="626"/>
      <c r="H3688" s="626"/>
      <c r="I3688" s="626"/>
      <c r="J3688" s="626"/>
      <c r="K3688" s="627"/>
      <c r="L3688" s="677"/>
      <c r="M3688" s="626"/>
      <c r="N3688" s="626"/>
      <c r="O3688" s="626"/>
      <c r="P3688" s="626"/>
      <c r="Q3688" s="626"/>
      <c r="R3688" s="626"/>
      <c r="S3688" s="626"/>
      <c r="T3688" s="626"/>
      <c r="U3688" s="626"/>
      <c r="V3688" s="626"/>
      <c r="W3688" s="626"/>
      <c r="X3688" s="626"/>
      <c r="Y3688" s="626"/>
      <c r="Z3688" s="626"/>
      <c r="AA3688" s="626"/>
      <c r="AB3688" s="626"/>
      <c r="AC3688" s="626"/>
      <c r="AD3688" s="626"/>
      <c r="AE3688" s="626"/>
      <c r="AF3688" s="626"/>
    </row>
    <row r="3689" spans="1:32" x14ac:dyDescent="0.25">
      <c r="A3689" s="626"/>
      <c r="B3689" s="626"/>
      <c r="F3689" s="626"/>
      <c r="H3689" s="626"/>
      <c r="I3689" s="626"/>
      <c r="J3689" s="626"/>
      <c r="K3689" s="627"/>
      <c r="L3689" s="677"/>
      <c r="M3689" s="626"/>
      <c r="N3689" s="626"/>
      <c r="O3689" s="626"/>
      <c r="P3689" s="626"/>
      <c r="Q3689" s="626"/>
      <c r="R3689" s="626"/>
      <c r="S3689" s="626"/>
      <c r="T3689" s="626"/>
      <c r="U3689" s="626"/>
      <c r="V3689" s="626"/>
      <c r="W3689" s="626"/>
      <c r="X3689" s="626"/>
      <c r="Y3689" s="626"/>
      <c r="Z3689" s="626"/>
      <c r="AA3689" s="626"/>
      <c r="AB3689" s="626"/>
      <c r="AC3689" s="626"/>
      <c r="AD3689" s="626"/>
      <c r="AE3689" s="626"/>
      <c r="AF3689" s="626"/>
    </row>
    <row r="3690" spans="1:32" x14ac:dyDescent="0.25">
      <c r="A3690" s="626"/>
      <c r="B3690" s="626"/>
      <c r="F3690" s="626"/>
      <c r="H3690" s="626"/>
      <c r="I3690" s="626"/>
      <c r="J3690" s="626"/>
      <c r="K3690" s="627"/>
      <c r="L3690" s="677"/>
      <c r="M3690" s="626"/>
      <c r="N3690" s="626"/>
      <c r="O3690" s="626"/>
      <c r="P3690" s="626"/>
      <c r="Q3690" s="626"/>
      <c r="R3690" s="626"/>
      <c r="S3690" s="626"/>
      <c r="T3690" s="626"/>
      <c r="U3690" s="626"/>
      <c r="V3690" s="626"/>
      <c r="W3690" s="626"/>
      <c r="X3690" s="626"/>
      <c r="Y3690" s="626"/>
      <c r="Z3690" s="626"/>
      <c r="AA3690" s="626"/>
      <c r="AB3690" s="626"/>
      <c r="AC3690" s="626"/>
      <c r="AD3690" s="626"/>
      <c r="AE3690" s="626"/>
      <c r="AF3690" s="626"/>
    </row>
    <row r="3691" spans="1:32" x14ac:dyDescent="0.25">
      <c r="A3691" s="626"/>
      <c r="B3691" s="626"/>
      <c r="F3691" s="626"/>
      <c r="H3691" s="626"/>
      <c r="I3691" s="626"/>
      <c r="J3691" s="626"/>
      <c r="K3691" s="627"/>
      <c r="L3691" s="677"/>
      <c r="M3691" s="626"/>
      <c r="N3691" s="626"/>
      <c r="O3691" s="626"/>
      <c r="P3691" s="626"/>
      <c r="Q3691" s="626"/>
      <c r="R3691" s="626"/>
      <c r="S3691" s="626"/>
      <c r="T3691" s="626"/>
      <c r="U3691" s="626"/>
      <c r="V3691" s="626"/>
      <c r="W3691" s="626"/>
      <c r="X3691" s="626"/>
      <c r="Y3691" s="626"/>
      <c r="Z3691" s="626"/>
      <c r="AA3691" s="626"/>
      <c r="AB3691" s="626"/>
      <c r="AC3691" s="626"/>
      <c r="AD3691" s="626"/>
      <c r="AE3691" s="626"/>
      <c r="AF3691" s="626"/>
    </row>
    <row r="3692" spans="1:32" x14ac:dyDescent="0.25">
      <c r="A3692" s="626"/>
      <c r="B3692" s="626"/>
      <c r="F3692" s="626"/>
      <c r="H3692" s="626"/>
      <c r="I3692" s="626"/>
      <c r="J3692" s="626"/>
      <c r="K3692" s="627"/>
      <c r="L3692" s="677"/>
      <c r="M3692" s="626"/>
      <c r="N3692" s="626"/>
      <c r="O3692" s="626"/>
      <c r="P3692" s="626"/>
      <c r="Q3692" s="626"/>
      <c r="R3692" s="626"/>
      <c r="S3692" s="626"/>
      <c r="T3692" s="626"/>
      <c r="U3692" s="626"/>
      <c r="V3692" s="626"/>
      <c r="W3692" s="626"/>
      <c r="X3692" s="626"/>
      <c r="Y3692" s="626"/>
      <c r="Z3692" s="626"/>
      <c r="AA3692" s="626"/>
      <c r="AB3692" s="626"/>
      <c r="AC3692" s="626"/>
      <c r="AD3692" s="626"/>
      <c r="AE3692" s="626"/>
      <c r="AF3692" s="626"/>
    </row>
    <row r="3693" spans="1:32" x14ac:dyDescent="0.25">
      <c r="A3693" s="626"/>
      <c r="B3693" s="626"/>
      <c r="F3693" s="626"/>
      <c r="H3693" s="626"/>
      <c r="I3693" s="626"/>
      <c r="J3693" s="626"/>
      <c r="K3693" s="627"/>
      <c r="L3693" s="677"/>
      <c r="M3693" s="626"/>
      <c r="N3693" s="626"/>
      <c r="O3693" s="626"/>
      <c r="P3693" s="626"/>
      <c r="Q3693" s="626"/>
      <c r="R3693" s="626"/>
      <c r="S3693" s="626"/>
      <c r="T3693" s="626"/>
      <c r="U3693" s="626"/>
      <c r="V3693" s="626"/>
      <c r="W3693" s="626"/>
      <c r="X3693" s="626"/>
      <c r="Y3693" s="626"/>
      <c r="Z3693" s="626"/>
      <c r="AA3693" s="626"/>
      <c r="AB3693" s="626"/>
      <c r="AC3693" s="626"/>
      <c r="AD3693" s="626"/>
      <c r="AE3693" s="626"/>
      <c r="AF3693" s="626"/>
    </row>
    <row r="3694" spans="1:32" x14ac:dyDescent="0.25">
      <c r="A3694" s="626"/>
      <c r="B3694" s="626"/>
      <c r="F3694" s="626"/>
      <c r="H3694" s="626"/>
      <c r="I3694" s="626"/>
      <c r="J3694" s="626"/>
      <c r="K3694" s="627"/>
      <c r="L3694" s="677"/>
      <c r="M3694" s="626"/>
      <c r="N3694" s="626"/>
      <c r="O3694" s="626"/>
      <c r="P3694" s="626"/>
      <c r="Q3694" s="626"/>
      <c r="R3694" s="626"/>
      <c r="S3694" s="626"/>
      <c r="T3694" s="626"/>
      <c r="U3694" s="626"/>
      <c r="V3694" s="626"/>
      <c r="W3694" s="626"/>
      <c r="X3694" s="626"/>
      <c r="Y3694" s="626"/>
      <c r="Z3694" s="626"/>
      <c r="AA3694" s="626"/>
      <c r="AB3694" s="626"/>
      <c r="AC3694" s="626"/>
      <c r="AD3694" s="626"/>
      <c r="AE3694" s="626"/>
      <c r="AF3694" s="626"/>
    </row>
    <row r="3695" spans="1:32" x14ac:dyDescent="0.25">
      <c r="A3695" s="626"/>
      <c r="B3695" s="626"/>
      <c r="F3695" s="626"/>
      <c r="H3695" s="626"/>
      <c r="I3695" s="626"/>
      <c r="J3695" s="626"/>
      <c r="K3695" s="627"/>
      <c r="L3695" s="677"/>
      <c r="M3695" s="626"/>
      <c r="N3695" s="626"/>
      <c r="O3695" s="626"/>
      <c r="P3695" s="626"/>
      <c r="Q3695" s="626"/>
      <c r="R3695" s="626"/>
      <c r="S3695" s="626"/>
      <c r="T3695" s="626"/>
      <c r="U3695" s="626"/>
      <c r="V3695" s="626"/>
      <c r="W3695" s="626"/>
      <c r="X3695" s="626"/>
      <c r="Y3695" s="626"/>
      <c r="Z3695" s="626"/>
      <c r="AA3695" s="626"/>
      <c r="AB3695" s="626"/>
      <c r="AC3695" s="626"/>
      <c r="AD3695" s="626"/>
      <c r="AE3695" s="626"/>
      <c r="AF3695" s="626"/>
    </row>
    <row r="3696" spans="1:32" x14ac:dyDescent="0.25">
      <c r="A3696" s="626"/>
      <c r="B3696" s="626"/>
      <c r="F3696" s="626"/>
      <c r="H3696" s="626"/>
      <c r="I3696" s="626"/>
      <c r="J3696" s="626"/>
      <c r="K3696" s="627"/>
      <c r="L3696" s="677"/>
      <c r="M3696" s="626"/>
      <c r="N3696" s="626"/>
      <c r="O3696" s="626"/>
      <c r="P3696" s="626"/>
      <c r="Q3696" s="626"/>
      <c r="R3696" s="626"/>
      <c r="S3696" s="626"/>
      <c r="T3696" s="626"/>
      <c r="U3696" s="626"/>
      <c r="V3696" s="626"/>
      <c r="W3696" s="626"/>
      <c r="X3696" s="626"/>
      <c r="Y3696" s="626"/>
      <c r="Z3696" s="626"/>
      <c r="AA3696" s="626"/>
      <c r="AB3696" s="626"/>
      <c r="AC3696" s="626"/>
      <c r="AD3696" s="626"/>
      <c r="AE3696" s="626"/>
      <c r="AF3696" s="626"/>
    </row>
    <row r="3697" spans="1:32" x14ac:dyDescent="0.25">
      <c r="A3697" s="626"/>
      <c r="B3697" s="626"/>
      <c r="F3697" s="626"/>
      <c r="H3697" s="626"/>
      <c r="I3697" s="626"/>
      <c r="J3697" s="626"/>
      <c r="K3697" s="627"/>
      <c r="L3697" s="677"/>
      <c r="M3697" s="626"/>
      <c r="N3697" s="626"/>
      <c r="O3697" s="626"/>
      <c r="P3697" s="626"/>
      <c r="Q3697" s="626"/>
      <c r="R3697" s="626"/>
      <c r="S3697" s="626"/>
      <c r="T3697" s="626"/>
      <c r="U3697" s="626"/>
      <c r="V3697" s="626"/>
      <c r="W3697" s="626"/>
      <c r="X3697" s="626"/>
      <c r="Y3697" s="626"/>
      <c r="Z3697" s="626"/>
      <c r="AA3697" s="626"/>
      <c r="AB3697" s="626"/>
      <c r="AC3697" s="626"/>
      <c r="AD3697" s="626"/>
      <c r="AE3697" s="626"/>
      <c r="AF3697" s="626"/>
    </row>
    <row r="3698" spans="1:32" x14ac:dyDescent="0.25">
      <c r="A3698" s="626"/>
      <c r="B3698" s="626"/>
      <c r="F3698" s="626"/>
      <c r="H3698" s="626"/>
      <c r="I3698" s="626"/>
      <c r="J3698" s="626"/>
      <c r="K3698" s="627"/>
      <c r="L3698" s="677"/>
      <c r="M3698" s="626"/>
      <c r="N3698" s="626"/>
      <c r="O3698" s="626"/>
      <c r="P3698" s="626"/>
      <c r="Q3698" s="626"/>
      <c r="R3698" s="626"/>
      <c r="S3698" s="626"/>
      <c r="T3698" s="626"/>
      <c r="U3698" s="626"/>
      <c r="V3698" s="626"/>
      <c r="W3698" s="626"/>
      <c r="X3698" s="626"/>
      <c r="Y3698" s="626"/>
      <c r="Z3698" s="626"/>
      <c r="AA3698" s="626"/>
      <c r="AB3698" s="626"/>
      <c r="AC3698" s="626"/>
      <c r="AD3698" s="626"/>
      <c r="AE3698" s="626"/>
      <c r="AF3698" s="626"/>
    </row>
    <row r="3699" spans="1:32" x14ac:dyDescent="0.25">
      <c r="A3699" s="626"/>
      <c r="B3699" s="626"/>
      <c r="F3699" s="626"/>
      <c r="H3699" s="626"/>
      <c r="I3699" s="626"/>
      <c r="J3699" s="626"/>
      <c r="K3699" s="627"/>
      <c r="L3699" s="677"/>
      <c r="M3699" s="626"/>
      <c r="N3699" s="626"/>
      <c r="O3699" s="626"/>
      <c r="P3699" s="626"/>
      <c r="Q3699" s="626"/>
      <c r="R3699" s="626"/>
      <c r="S3699" s="626"/>
      <c r="T3699" s="626"/>
      <c r="U3699" s="626"/>
      <c r="V3699" s="626"/>
      <c r="W3699" s="626"/>
      <c r="X3699" s="626"/>
      <c r="Y3699" s="626"/>
      <c r="Z3699" s="626"/>
      <c r="AA3699" s="626"/>
      <c r="AB3699" s="626"/>
      <c r="AC3699" s="626"/>
      <c r="AD3699" s="626"/>
      <c r="AE3699" s="626"/>
      <c r="AF3699" s="626"/>
    </row>
    <row r="3700" spans="1:32" x14ac:dyDescent="0.25">
      <c r="A3700" s="626"/>
      <c r="B3700" s="626"/>
      <c r="F3700" s="626"/>
      <c r="H3700" s="626"/>
      <c r="I3700" s="626"/>
      <c r="J3700" s="626"/>
      <c r="K3700" s="627"/>
      <c r="L3700" s="677"/>
      <c r="M3700" s="626"/>
      <c r="N3700" s="626"/>
      <c r="O3700" s="626"/>
      <c r="P3700" s="626"/>
      <c r="Q3700" s="626"/>
      <c r="R3700" s="626"/>
      <c r="S3700" s="626"/>
      <c r="T3700" s="626"/>
      <c r="U3700" s="626"/>
      <c r="V3700" s="626"/>
      <c r="W3700" s="626"/>
      <c r="X3700" s="626"/>
      <c r="Y3700" s="626"/>
      <c r="Z3700" s="626"/>
      <c r="AA3700" s="626"/>
      <c r="AB3700" s="626"/>
      <c r="AC3700" s="626"/>
      <c r="AD3700" s="626"/>
      <c r="AE3700" s="626"/>
      <c r="AF3700" s="626"/>
    </row>
    <row r="3701" spans="1:32" x14ac:dyDescent="0.25">
      <c r="A3701" s="626"/>
      <c r="B3701" s="626"/>
      <c r="F3701" s="626"/>
      <c r="H3701" s="626"/>
      <c r="I3701" s="626"/>
      <c r="J3701" s="626"/>
      <c r="K3701" s="627"/>
      <c r="L3701" s="677"/>
      <c r="M3701" s="626"/>
      <c r="N3701" s="626"/>
      <c r="O3701" s="626"/>
      <c r="P3701" s="626"/>
      <c r="Q3701" s="626"/>
      <c r="R3701" s="626"/>
      <c r="S3701" s="626"/>
      <c r="T3701" s="626"/>
      <c r="U3701" s="626"/>
      <c r="V3701" s="626"/>
      <c r="W3701" s="626"/>
      <c r="X3701" s="626"/>
      <c r="Y3701" s="626"/>
      <c r="Z3701" s="626"/>
      <c r="AA3701" s="626"/>
      <c r="AB3701" s="626"/>
      <c r="AC3701" s="626"/>
      <c r="AD3701" s="626"/>
      <c r="AE3701" s="626"/>
      <c r="AF3701" s="626"/>
    </row>
    <row r="3702" spans="1:32" x14ac:dyDescent="0.25">
      <c r="A3702" s="626"/>
      <c r="B3702" s="626"/>
      <c r="F3702" s="626"/>
      <c r="H3702" s="626"/>
      <c r="I3702" s="626"/>
      <c r="J3702" s="626"/>
      <c r="K3702" s="627"/>
      <c r="L3702" s="677"/>
      <c r="M3702" s="626"/>
      <c r="N3702" s="626"/>
      <c r="O3702" s="626"/>
      <c r="P3702" s="626"/>
      <c r="Q3702" s="626"/>
      <c r="R3702" s="626"/>
      <c r="S3702" s="626"/>
      <c r="T3702" s="626"/>
      <c r="U3702" s="626"/>
      <c r="V3702" s="626"/>
      <c r="W3702" s="626"/>
      <c r="X3702" s="626"/>
      <c r="Y3702" s="626"/>
      <c r="Z3702" s="626"/>
      <c r="AA3702" s="626"/>
      <c r="AB3702" s="626"/>
      <c r="AC3702" s="626"/>
      <c r="AD3702" s="626"/>
      <c r="AE3702" s="626"/>
      <c r="AF3702" s="626"/>
    </row>
    <row r="3703" spans="1:32" x14ac:dyDescent="0.25">
      <c r="A3703" s="626"/>
      <c r="B3703" s="626"/>
      <c r="F3703" s="626"/>
      <c r="H3703" s="626"/>
      <c r="I3703" s="626"/>
      <c r="J3703" s="626"/>
      <c r="K3703" s="627"/>
      <c r="L3703" s="677"/>
      <c r="M3703" s="626"/>
      <c r="N3703" s="626"/>
      <c r="O3703" s="626"/>
      <c r="P3703" s="626"/>
      <c r="Q3703" s="626"/>
      <c r="R3703" s="626"/>
      <c r="S3703" s="626"/>
      <c r="T3703" s="626"/>
      <c r="U3703" s="626"/>
      <c r="V3703" s="626"/>
      <c r="W3703" s="626"/>
      <c r="X3703" s="626"/>
      <c r="Y3703" s="626"/>
      <c r="Z3703" s="626"/>
      <c r="AA3703" s="626"/>
      <c r="AB3703" s="626"/>
      <c r="AC3703" s="626"/>
      <c r="AD3703" s="626"/>
      <c r="AE3703" s="626"/>
      <c r="AF3703" s="626"/>
    </row>
    <row r="3704" spans="1:32" x14ac:dyDescent="0.25">
      <c r="A3704" s="626"/>
      <c r="B3704" s="626"/>
      <c r="F3704" s="626"/>
      <c r="H3704" s="626"/>
      <c r="I3704" s="626"/>
      <c r="J3704" s="626"/>
      <c r="K3704" s="627"/>
      <c r="L3704" s="677"/>
      <c r="M3704" s="626"/>
      <c r="N3704" s="626"/>
      <c r="O3704" s="626"/>
      <c r="P3704" s="626"/>
      <c r="Q3704" s="626"/>
      <c r="R3704" s="626"/>
      <c r="S3704" s="626"/>
      <c r="T3704" s="626"/>
      <c r="U3704" s="626"/>
      <c r="V3704" s="626"/>
      <c r="W3704" s="626"/>
      <c r="X3704" s="626"/>
      <c r="Y3704" s="626"/>
      <c r="Z3704" s="626"/>
      <c r="AA3704" s="626"/>
      <c r="AB3704" s="626"/>
      <c r="AC3704" s="626"/>
      <c r="AD3704" s="626"/>
      <c r="AE3704" s="626"/>
      <c r="AF3704" s="626"/>
    </row>
    <row r="3705" spans="1:32" x14ac:dyDescent="0.25">
      <c r="A3705" s="626"/>
      <c r="B3705" s="626"/>
      <c r="F3705" s="626"/>
      <c r="H3705" s="626"/>
      <c r="I3705" s="626"/>
      <c r="J3705" s="626"/>
      <c r="K3705" s="627"/>
      <c r="L3705" s="677"/>
      <c r="M3705" s="626"/>
      <c r="N3705" s="626"/>
      <c r="O3705" s="626"/>
      <c r="P3705" s="626"/>
      <c r="Q3705" s="626"/>
      <c r="R3705" s="626"/>
      <c r="S3705" s="626"/>
      <c r="T3705" s="626"/>
      <c r="U3705" s="626"/>
      <c r="V3705" s="626"/>
      <c r="W3705" s="626"/>
      <c r="X3705" s="626"/>
      <c r="Y3705" s="626"/>
      <c r="Z3705" s="626"/>
      <c r="AA3705" s="626"/>
      <c r="AB3705" s="626"/>
      <c r="AC3705" s="626"/>
      <c r="AD3705" s="626"/>
      <c r="AE3705" s="626"/>
      <c r="AF3705" s="626"/>
    </row>
    <row r="3706" spans="1:32" x14ac:dyDescent="0.25">
      <c r="A3706" s="626"/>
      <c r="B3706" s="626"/>
      <c r="F3706" s="626"/>
      <c r="H3706" s="626"/>
      <c r="I3706" s="626"/>
      <c r="J3706" s="626"/>
      <c r="K3706" s="627"/>
      <c r="L3706" s="677"/>
      <c r="M3706" s="626"/>
      <c r="N3706" s="626"/>
      <c r="O3706" s="626"/>
      <c r="P3706" s="626"/>
      <c r="Q3706" s="626"/>
      <c r="R3706" s="626"/>
      <c r="S3706" s="626"/>
      <c r="T3706" s="626"/>
      <c r="U3706" s="626"/>
      <c r="V3706" s="626"/>
      <c r="W3706" s="626"/>
      <c r="X3706" s="626"/>
      <c r="Y3706" s="626"/>
      <c r="Z3706" s="626"/>
      <c r="AA3706" s="626"/>
      <c r="AB3706" s="626"/>
      <c r="AC3706" s="626"/>
      <c r="AD3706" s="626"/>
      <c r="AE3706" s="626"/>
      <c r="AF3706" s="626"/>
    </row>
    <row r="3707" spans="1:32" x14ac:dyDescent="0.25">
      <c r="A3707" s="626"/>
      <c r="B3707" s="626"/>
      <c r="F3707" s="626"/>
      <c r="H3707" s="626"/>
      <c r="I3707" s="626"/>
      <c r="J3707" s="626"/>
      <c r="K3707" s="627"/>
      <c r="L3707" s="677"/>
      <c r="M3707" s="626"/>
      <c r="N3707" s="626"/>
      <c r="O3707" s="626"/>
      <c r="P3707" s="626"/>
      <c r="Q3707" s="626"/>
      <c r="R3707" s="626"/>
      <c r="S3707" s="626"/>
      <c r="T3707" s="626"/>
      <c r="U3707" s="626"/>
      <c r="V3707" s="626"/>
      <c r="W3707" s="626"/>
      <c r="X3707" s="626"/>
      <c r="Y3707" s="626"/>
      <c r="Z3707" s="626"/>
      <c r="AA3707" s="626"/>
      <c r="AB3707" s="626"/>
      <c r="AC3707" s="626"/>
      <c r="AD3707" s="626"/>
      <c r="AE3707" s="626"/>
      <c r="AF3707" s="626"/>
    </row>
    <row r="3708" spans="1:32" x14ac:dyDescent="0.25">
      <c r="A3708" s="626"/>
      <c r="B3708" s="626"/>
      <c r="F3708" s="626"/>
      <c r="H3708" s="626"/>
      <c r="I3708" s="626"/>
      <c r="J3708" s="626"/>
      <c r="K3708" s="627"/>
      <c r="L3708" s="677"/>
      <c r="M3708" s="626"/>
      <c r="N3708" s="626"/>
      <c r="O3708" s="626"/>
      <c r="P3708" s="626"/>
      <c r="Q3708" s="626"/>
      <c r="R3708" s="626"/>
      <c r="S3708" s="626"/>
      <c r="T3708" s="626"/>
      <c r="U3708" s="626"/>
      <c r="V3708" s="626"/>
      <c r="W3708" s="626"/>
      <c r="X3708" s="626"/>
      <c r="Y3708" s="626"/>
      <c r="Z3708" s="626"/>
      <c r="AA3708" s="626"/>
      <c r="AB3708" s="626"/>
      <c r="AC3708" s="626"/>
      <c r="AD3708" s="626"/>
      <c r="AE3708" s="626"/>
      <c r="AF3708" s="626"/>
    </row>
    <row r="3709" spans="1:32" x14ac:dyDescent="0.25">
      <c r="A3709" s="626"/>
      <c r="B3709" s="626"/>
      <c r="F3709" s="626"/>
      <c r="H3709" s="626"/>
      <c r="I3709" s="626"/>
      <c r="J3709" s="626"/>
      <c r="K3709" s="627"/>
      <c r="L3709" s="677"/>
      <c r="M3709" s="626"/>
      <c r="N3709" s="626"/>
      <c r="O3709" s="626"/>
      <c r="P3709" s="626"/>
      <c r="Q3709" s="626"/>
      <c r="R3709" s="626"/>
      <c r="S3709" s="626"/>
      <c r="T3709" s="626"/>
      <c r="U3709" s="626"/>
      <c r="V3709" s="626"/>
      <c r="W3709" s="626"/>
      <c r="X3709" s="626"/>
      <c r="Y3709" s="626"/>
      <c r="Z3709" s="626"/>
      <c r="AA3709" s="626"/>
      <c r="AB3709" s="626"/>
      <c r="AC3709" s="626"/>
      <c r="AD3709" s="626"/>
      <c r="AE3709" s="626"/>
      <c r="AF3709" s="626"/>
    </row>
    <row r="3710" spans="1:32" x14ac:dyDescent="0.25">
      <c r="A3710" s="626"/>
      <c r="B3710" s="626"/>
      <c r="F3710" s="626"/>
      <c r="H3710" s="626"/>
      <c r="I3710" s="626"/>
      <c r="J3710" s="626"/>
      <c r="K3710" s="627"/>
      <c r="L3710" s="677"/>
      <c r="M3710" s="626"/>
      <c r="N3710" s="626"/>
      <c r="O3710" s="626"/>
      <c r="P3710" s="626"/>
      <c r="Q3710" s="626"/>
      <c r="R3710" s="626"/>
      <c r="S3710" s="626"/>
      <c r="T3710" s="626"/>
      <c r="U3710" s="626"/>
      <c r="V3710" s="626"/>
      <c r="W3710" s="626"/>
      <c r="X3710" s="626"/>
      <c r="Y3710" s="626"/>
      <c r="Z3710" s="626"/>
      <c r="AA3710" s="626"/>
      <c r="AB3710" s="626"/>
      <c r="AC3710" s="626"/>
      <c r="AD3710" s="626"/>
      <c r="AE3710" s="626"/>
      <c r="AF3710" s="626"/>
    </row>
    <row r="3711" spans="1:32" x14ac:dyDescent="0.25">
      <c r="A3711" s="626"/>
      <c r="B3711" s="626"/>
      <c r="F3711" s="626"/>
      <c r="H3711" s="626"/>
      <c r="I3711" s="626"/>
      <c r="J3711" s="626"/>
      <c r="K3711" s="627"/>
      <c r="L3711" s="677"/>
      <c r="M3711" s="626"/>
      <c r="N3711" s="626"/>
      <c r="O3711" s="626"/>
      <c r="P3711" s="626"/>
      <c r="Q3711" s="626"/>
      <c r="R3711" s="626"/>
      <c r="S3711" s="626"/>
      <c r="T3711" s="626"/>
      <c r="U3711" s="626"/>
      <c r="V3711" s="626"/>
      <c r="W3711" s="626"/>
      <c r="X3711" s="626"/>
      <c r="Y3711" s="626"/>
      <c r="Z3711" s="626"/>
      <c r="AA3711" s="626"/>
      <c r="AB3711" s="626"/>
      <c r="AC3711" s="626"/>
      <c r="AD3711" s="626"/>
      <c r="AE3711" s="626"/>
      <c r="AF3711" s="626"/>
    </row>
    <row r="3712" spans="1:32" x14ac:dyDescent="0.25">
      <c r="A3712" s="626"/>
      <c r="B3712" s="626"/>
      <c r="F3712" s="626"/>
      <c r="H3712" s="626"/>
      <c r="I3712" s="626"/>
      <c r="J3712" s="626"/>
      <c r="K3712" s="627"/>
      <c r="L3712" s="677"/>
      <c r="M3712" s="626"/>
      <c r="N3712" s="626"/>
      <c r="O3712" s="626"/>
      <c r="P3712" s="626"/>
      <c r="Q3712" s="626"/>
      <c r="R3712" s="626"/>
      <c r="S3712" s="626"/>
      <c r="T3712" s="626"/>
      <c r="U3712" s="626"/>
      <c r="V3712" s="626"/>
      <c r="W3712" s="626"/>
      <c r="X3712" s="626"/>
      <c r="Y3712" s="626"/>
      <c r="Z3712" s="626"/>
      <c r="AA3712" s="626"/>
      <c r="AB3712" s="626"/>
      <c r="AC3712" s="626"/>
      <c r="AD3712" s="626"/>
      <c r="AE3712" s="626"/>
      <c r="AF3712" s="626"/>
    </row>
    <row r="3713" spans="1:32" x14ac:dyDescent="0.25">
      <c r="A3713" s="626"/>
      <c r="B3713" s="626"/>
      <c r="F3713" s="626"/>
      <c r="H3713" s="626"/>
      <c r="I3713" s="626"/>
      <c r="J3713" s="626"/>
      <c r="K3713" s="627"/>
      <c r="L3713" s="677"/>
      <c r="M3713" s="626"/>
      <c r="N3713" s="626"/>
      <c r="O3713" s="626"/>
      <c r="P3713" s="626"/>
      <c r="Q3713" s="626"/>
      <c r="R3713" s="626"/>
      <c r="S3713" s="626"/>
      <c r="T3713" s="626"/>
      <c r="U3713" s="626"/>
      <c r="V3713" s="626"/>
      <c r="W3713" s="626"/>
      <c r="X3713" s="626"/>
      <c r="Y3713" s="626"/>
      <c r="Z3713" s="626"/>
      <c r="AA3713" s="626"/>
      <c r="AB3713" s="626"/>
      <c r="AC3713" s="626"/>
      <c r="AD3713" s="626"/>
      <c r="AE3713" s="626"/>
      <c r="AF3713" s="626"/>
    </row>
    <row r="3714" spans="1:32" x14ac:dyDescent="0.25">
      <c r="A3714" s="626"/>
      <c r="B3714" s="626"/>
      <c r="F3714" s="626"/>
      <c r="H3714" s="626"/>
      <c r="I3714" s="626"/>
      <c r="J3714" s="626"/>
      <c r="K3714" s="627"/>
      <c r="L3714" s="677"/>
      <c r="M3714" s="626"/>
      <c r="N3714" s="626"/>
      <c r="O3714" s="626"/>
      <c r="P3714" s="626"/>
      <c r="Q3714" s="626"/>
      <c r="R3714" s="626"/>
      <c r="S3714" s="626"/>
      <c r="T3714" s="626"/>
      <c r="U3714" s="626"/>
      <c r="V3714" s="626"/>
      <c r="W3714" s="626"/>
      <c r="X3714" s="626"/>
      <c r="Y3714" s="626"/>
      <c r="Z3714" s="626"/>
      <c r="AA3714" s="626"/>
      <c r="AB3714" s="626"/>
      <c r="AC3714" s="626"/>
      <c r="AD3714" s="626"/>
      <c r="AE3714" s="626"/>
      <c r="AF3714" s="626"/>
    </row>
    <row r="3715" spans="1:32" x14ac:dyDescent="0.25">
      <c r="A3715" s="626"/>
      <c r="B3715" s="626"/>
      <c r="F3715" s="626"/>
      <c r="H3715" s="626"/>
      <c r="I3715" s="626"/>
      <c r="J3715" s="626"/>
      <c r="K3715" s="627"/>
      <c r="L3715" s="677"/>
      <c r="M3715" s="626"/>
      <c r="N3715" s="626"/>
      <c r="O3715" s="626"/>
      <c r="P3715" s="626"/>
      <c r="Q3715" s="626"/>
      <c r="R3715" s="626"/>
      <c r="S3715" s="626"/>
      <c r="T3715" s="626"/>
      <c r="U3715" s="626"/>
      <c r="V3715" s="626"/>
      <c r="W3715" s="626"/>
      <c r="X3715" s="626"/>
      <c r="Y3715" s="626"/>
      <c r="Z3715" s="626"/>
      <c r="AA3715" s="626"/>
      <c r="AB3715" s="626"/>
      <c r="AC3715" s="626"/>
      <c r="AD3715" s="626"/>
      <c r="AE3715" s="626"/>
      <c r="AF3715" s="626"/>
    </row>
    <row r="3716" spans="1:32" x14ac:dyDescent="0.25">
      <c r="A3716" s="626"/>
      <c r="B3716" s="626"/>
      <c r="F3716" s="626"/>
      <c r="H3716" s="626"/>
      <c r="I3716" s="626"/>
      <c r="J3716" s="626"/>
      <c r="K3716" s="627"/>
      <c r="L3716" s="677"/>
      <c r="M3716" s="626"/>
      <c r="N3716" s="626"/>
      <c r="O3716" s="626"/>
      <c r="P3716" s="626"/>
      <c r="Q3716" s="626"/>
      <c r="R3716" s="626"/>
      <c r="S3716" s="626"/>
      <c r="T3716" s="626"/>
      <c r="U3716" s="626"/>
      <c r="V3716" s="626"/>
      <c r="W3716" s="626"/>
      <c r="X3716" s="626"/>
      <c r="Y3716" s="626"/>
      <c r="Z3716" s="626"/>
      <c r="AA3716" s="626"/>
      <c r="AB3716" s="626"/>
      <c r="AC3716" s="626"/>
      <c r="AD3716" s="626"/>
      <c r="AE3716" s="626"/>
      <c r="AF3716" s="626"/>
    </row>
    <row r="3717" spans="1:32" x14ac:dyDescent="0.25">
      <c r="A3717" s="626"/>
      <c r="B3717" s="626"/>
      <c r="F3717" s="626"/>
      <c r="H3717" s="626"/>
      <c r="I3717" s="626"/>
      <c r="J3717" s="626"/>
      <c r="K3717" s="627"/>
      <c r="L3717" s="677"/>
      <c r="M3717" s="626"/>
      <c r="N3717" s="626"/>
      <c r="O3717" s="626"/>
      <c r="P3717" s="626"/>
      <c r="Q3717" s="626"/>
      <c r="R3717" s="626"/>
      <c r="S3717" s="626"/>
      <c r="T3717" s="626"/>
      <c r="U3717" s="626"/>
      <c r="V3717" s="626"/>
      <c r="W3717" s="626"/>
      <c r="X3717" s="626"/>
      <c r="Y3717" s="626"/>
      <c r="Z3717" s="626"/>
      <c r="AA3717" s="626"/>
      <c r="AB3717" s="626"/>
      <c r="AC3717" s="626"/>
      <c r="AD3717" s="626"/>
      <c r="AE3717" s="626"/>
      <c r="AF3717" s="626"/>
    </row>
    <row r="3718" spans="1:32" x14ac:dyDescent="0.25">
      <c r="A3718" s="626"/>
      <c r="B3718" s="626"/>
      <c r="F3718" s="626"/>
      <c r="H3718" s="626"/>
      <c r="I3718" s="626"/>
      <c r="J3718" s="626"/>
      <c r="K3718" s="627"/>
      <c r="L3718" s="677"/>
      <c r="M3718" s="626"/>
      <c r="N3718" s="626"/>
      <c r="O3718" s="626"/>
      <c r="P3718" s="626"/>
      <c r="Q3718" s="626"/>
      <c r="R3718" s="626"/>
      <c r="S3718" s="626"/>
      <c r="T3718" s="626"/>
      <c r="U3718" s="626"/>
      <c r="V3718" s="626"/>
      <c r="W3718" s="626"/>
      <c r="X3718" s="626"/>
      <c r="Y3718" s="626"/>
      <c r="Z3718" s="626"/>
      <c r="AA3718" s="626"/>
      <c r="AB3718" s="626"/>
      <c r="AC3718" s="626"/>
      <c r="AD3718" s="626"/>
      <c r="AE3718" s="626"/>
      <c r="AF3718" s="626"/>
    </row>
    <row r="3719" spans="1:32" x14ac:dyDescent="0.25">
      <c r="A3719" s="626"/>
      <c r="B3719" s="626"/>
      <c r="F3719" s="626"/>
      <c r="H3719" s="626"/>
      <c r="I3719" s="626"/>
      <c r="J3719" s="626"/>
      <c r="K3719" s="627"/>
      <c r="L3719" s="677"/>
      <c r="M3719" s="626"/>
      <c r="N3719" s="626"/>
      <c r="O3719" s="626"/>
      <c r="P3719" s="626"/>
      <c r="Q3719" s="626"/>
      <c r="R3719" s="626"/>
      <c r="S3719" s="626"/>
      <c r="T3719" s="626"/>
      <c r="U3719" s="626"/>
      <c r="V3719" s="626"/>
      <c r="W3719" s="626"/>
      <c r="X3719" s="626"/>
      <c r="Y3719" s="626"/>
      <c r="Z3719" s="626"/>
      <c r="AA3719" s="626"/>
      <c r="AB3719" s="626"/>
      <c r="AC3719" s="626"/>
      <c r="AD3719" s="626"/>
      <c r="AE3719" s="626"/>
      <c r="AF3719" s="626"/>
    </row>
    <row r="3720" spans="1:32" x14ac:dyDescent="0.25">
      <c r="A3720" s="626"/>
      <c r="B3720" s="626"/>
      <c r="F3720" s="626"/>
      <c r="H3720" s="626"/>
      <c r="I3720" s="626"/>
      <c r="J3720" s="626"/>
      <c r="K3720" s="627"/>
      <c r="L3720" s="677"/>
      <c r="M3720" s="626"/>
      <c r="N3720" s="626"/>
      <c r="O3720" s="626"/>
      <c r="P3720" s="626"/>
      <c r="Q3720" s="626"/>
      <c r="R3720" s="626"/>
      <c r="S3720" s="626"/>
      <c r="T3720" s="626"/>
      <c r="U3720" s="626"/>
      <c r="V3720" s="626"/>
      <c r="W3720" s="626"/>
      <c r="X3720" s="626"/>
      <c r="Y3720" s="626"/>
      <c r="Z3720" s="626"/>
      <c r="AA3720" s="626"/>
      <c r="AB3720" s="626"/>
      <c r="AC3720" s="626"/>
      <c r="AD3720" s="626"/>
      <c r="AE3720" s="626"/>
      <c r="AF3720" s="626"/>
    </row>
    <row r="3721" spans="1:32" x14ac:dyDescent="0.25">
      <c r="A3721" s="626"/>
      <c r="B3721" s="626"/>
      <c r="F3721" s="626"/>
      <c r="H3721" s="626"/>
      <c r="I3721" s="626"/>
      <c r="J3721" s="626"/>
      <c r="K3721" s="627"/>
      <c r="L3721" s="677"/>
      <c r="M3721" s="626"/>
      <c r="N3721" s="626"/>
      <c r="O3721" s="626"/>
      <c r="P3721" s="626"/>
      <c r="Q3721" s="626"/>
      <c r="R3721" s="626"/>
      <c r="S3721" s="626"/>
      <c r="T3721" s="626"/>
      <c r="U3721" s="626"/>
      <c r="V3721" s="626"/>
      <c r="W3721" s="626"/>
      <c r="X3721" s="626"/>
      <c r="Y3721" s="626"/>
      <c r="Z3721" s="626"/>
      <c r="AA3721" s="626"/>
      <c r="AB3721" s="626"/>
      <c r="AC3721" s="626"/>
      <c r="AD3721" s="626"/>
      <c r="AE3721" s="626"/>
      <c r="AF3721" s="626"/>
    </row>
    <row r="3722" spans="1:32" x14ac:dyDescent="0.25">
      <c r="A3722" s="626"/>
      <c r="B3722" s="626"/>
      <c r="F3722" s="626"/>
      <c r="H3722" s="626"/>
      <c r="I3722" s="626"/>
      <c r="J3722" s="626"/>
      <c r="K3722" s="627"/>
      <c r="L3722" s="677"/>
      <c r="M3722" s="626"/>
      <c r="N3722" s="626"/>
      <c r="O3722" s="626"/>
      <c r="P3722" s="626"/>
      <c r="Q3722" s="626"/>
      <c r="R3722" s="626"/>
      <c r="S3722" s="626"/>
      <c r="T3722" s="626"/>
      <c r="U3722" s="626"/>
      <c r="V3722" s="626"/>
      <c r="W3722" s="626"/>
      <c r="X3722" s="626"/>
      <c r="Y3722" s="626"/>
      <c r="Z3722" s="626"/>
      <c r="AA3722" s="626"/>
      <c r="AB3722" s="626"/>
      <c r="AC3722" s="626"/>
      <c r="AD3722" s="626"/>
      <c r="AE3722" s="626"/>
      <c r="AF3722" s="626"/>
    </row>
    <row r="3723" spans="1:32" x14ac:dyDescent="0.25">
      <c r="A3723" s="626"/>
      <c r="B3723" s="626"/>
      <c r="F3723" s="626"/>
      <c r="H3723" s="626"/>
      <c r="I3723" s="626"/>
      <c r="J3723" s="626"/>
      <c r="K3723" s="627"/>
      <c r="L3723" s="677"/>
      <c r="M3723" s="626"/>
      <c r="N3723" s="626"/>
      <c r="O3723" s="626"/>
      <c r="P3723" s="626"/>
      <c r="Q3723" s="626"/>
      <c r="R3723" s="626"/>
      <c r="S3723" s="626"/>
      <c r="T3723" s="626"/>
      <c r="U3723" s="626"/>
      <c r="V3723" s="626"/>
      <c r="W3723" s="626"/>
      <c r="X3723" s="626"/>
      <c r="Y3723" s="626"/>
      <c r="Z3723" s="626"/>
      <c r="AA3723" s="626"/>
      <c r="AB3723" s="626"/>
      <c r="AC3723" s="626"/>
      <c r="AD3723" s="626"/>
      <c r="AE3723" s="626"/>
      <c r="AF3723" s="626"/>
    </row>
    <row r="3724" spans="1:32" x14ac:dyDescent="0.25">
      <c r="A3724" s="626"/>
      <c r="B3724" s="626"/>
      <c r="F3724" s="626"/>
      <c r="H3724" s="626"/>
      <c r="I3724" s="626"/>
      <c r="J3724" s="626"/>
      <c r="K3724" s="627"/>
      <c r="L3724" s="677"/>
      <c r="M3724" s="626"/>
      <c r="N3724" s="626"/>
      <c r="O3724" s="626"/>
      <c r="P3724" s="626"/>
      <c r="Q3724" s="626"/>
      <c r="R3724" s="626"/>
      <c r="S3724" s="626"/>
      <c r="T3724" s="626"/>
      <c r="U3724" s="626"/>
      <c r="V3724" s="626"/>
      <c r="W3724" s="626"/>
      <c r="X3724" s="626"/>
      <c r="Y3724" s="626"/>
      <c r="Z3724" s="626"/>
      <c r="AA3724" s="626"/>
      <c r="AB3724" s="626"/>
      <c r="AC3724" s="626"/>
      <c r="AD3724" s="626"/>
      <c r="AE3724" s="626"/>
      <c r="AF3724" s="626"/>
    </row>
    <row r="3725" spans="1:32" x14ac:dyDescent="0.25">
      <c r="A3725" s="626"/>
      <c r="B3725" s="626"/>
      <c r="F3725" s="626"/>
      <c r="H3725" s="626"/>
      <c r="I3725" s="626"/>
      <c r="J3725" s="626"/>
      <c r="K3725" s="627"/>
      <c r="L3725" s="677"/>
      <c r="M3725" s="626"/>
      <c r="N3725" s="626"/>
      <c r="O3725" s="626"/>
      <c r="P3725" s="626"/>
      <c r="Q3725" s="626"/>
      <c r="R3725" s="626"/>
      <c r="S3725" s="626"/>
      <c r="T3725" s="626"/>
      <c r="U3725" s="626"/>
      <c r="V3725" s="626"/>
      <c r="W3725" s="626"/>
      <c r="X3725" s="626"/>
      <c r="Y3725" s="626"/>
      <c r="Z3725" s="626"/>
      <c r="AA3725" s="626"/>
      <c r="AB3725" s="626"/>
      <c r="AC3725" s="626"/>
      <c r="AD3725" s="626"/>
      <c r="AE3725" s="626"/>
      <c r="AF3725" s="626"/>
    </row>
    <row r="3726" spans="1:32" x14ac:dyDescent="0.25">
      <c r="A3726" s="626"/>
      <c r="B3726" s="626"/>
      <c r="F3726" s="626"/>
      <c r="H3726" s="626"/>
      <c r="I3726" s="626"/>
      <c r="J3726" s="626"/>
      <c r="K3726" s="627"/>
      <c r="L3726" s="677"/>
      <c r="M3726" s="626"/>
      <c r="N3726" s="626"/>
      <c r="O3726" s="626"/>
      <c r="P3726" s="626"/>
      <c r="Q3726" s="626"/>
      <c r="R3726" s="626"/>
      <c r="S3726" s="626"/>
      <c r="T3726" s="626"/>
      <c r="U3726" s="626"/>
      <c r="V3726" s="626"/>
      <c r="W3726" s="626"/>
      <c r="X3726" s="626"/>
      <c r="Y3726" s="626"/>
      <c r="Z3726" s="626"/>
      <c r="AA3726" s="626"/>
      <c r="AB3726" s="626"/>
      <c r="AC3726" s="626"/>
      <c r="AD3726" s="626"/>
      <c r="AE3726" s="626"/>
      <c r="AF3726" s="626"/>
    </row>
    <row r="3727" spans="1:32" x14ac:dyDescent="0.25">
      <c r="A3727" s="626"/>
      <c r="B3727" s="626"/>
      <c r="F3727" s="626"/>
      <c r="H3727" s="626"/>
      <c r="I3727" s="626"/>
      <c r="J3727" s="626"/>
      <c r="K3727" s="627"/>
      <c r="L3727" s="677"/>
      <c r="M3727" s="626"/>
      <c r="N3727" s="626"/>
      <c r="O3727" s="626"/>
      <c r="P3727" s="626"/>
      <c r="Q3727" s="626"/>
      <c r="R3727" s="626"/>
      <c r="S3727" s="626"/>
      <c r="T3727" s="626"/>
      <c r="U3727" s="626"/>
      <c r="V3727" s="626"/>
      <c r="W3727" s="626"/>
      <c r="X3727" s="626"/>
      <c r="Y3727" s="626"/>
      <c r="Z3727" s="626"/>
      <c r="AA3727" s="626"/>
      <c r="AB3727" s="626"/>
      <c r="AC3727" s="626"/>
      <c r="AD3727" s="626"/>
      <c r="AE3727" s="626"/>
      <c r="AF3727" s="626"/>
    </row>
    <row r="3728" spans="1:32" x14ac:dyDescent="0.25">
      <c r="A3728" s="626"/>
      <c r="B3728" s="626"/>
      <c r="F3728" s="626"/>
      <c r="H3728" s="626"/>
      <c r="I3728" s="626"/>
      <c r="J3728" s="626"/>
      <c r="K3728" s="627"/>
      <c r="L3728" s="677"/>
      <c r="M3728" s="626"/>
      <c r="N3728" s="626"/>
      <c r="O3728" s="626"/>
      <c r="P3728" s="626"/>
      <c r="Q3728" s="626"/>
      <c r="R3728" s="626"/>
      <c r="S3728" s="626"/>
      <c r="T3728" s="626"/>
      <c r="U3728" s="626"/>
      <c r="V3728" s="626"/>
      <c r="W3728" s="626"/>
      <c r="X3728" s="626"/>
      <c r="Y3728" s="626"/>
      <c r="Z3728" s="626"/>
      <c r="AA3728" s="626"/>
      <c r="AB3728" s="626"/>
      <c r="AC3728" s="626"/>
      <c r="AD3728" s="626"/>
      <c r="AE3728" s="626"/>
      <c r="AF3728" s="626"/>
    </row>
    <row r="3729" spans="1:32" x14ac:dyDescent="0.25">
      <c r="A3729" s="626"/>
      <c r="B3729" s="626"/>
      <c r="F3729" s="626"/>
      <c r="H3729" s="626"/>
      <c r="I3729" s="626"/>
      <c r="J3729" s="626"/>
      <c r="K3729" s="627"/>
      <c r="L3729" s="677"/>
      <c r="M3729" s="626"/>
      <c r="N3729" s="626"/>
      <c r="O3729" s="626"/>
      <c r="P3729" s="626"/>
      <c r="Q3729" s="626"/>
      <c r="R3729" s="626"/>
      <c r="S3729" s="626"/>
      <c r="T3729" s="626"/>
      <c r="U3729" s="626"/>
      <c r="V3729" s="626"/>
      <c r="W3729" s="626"/>
      <c r="X3729" s="626"/>
      <c r="Y3729" s="626"/>
      <c r="Z3729" s="626"/>
      <c r="AA3729" s="626"/>
      <c r="AB3729" s="626"/>
      <c r="AC3729" s="626"/>
      <c r="AD3729" s="626"/>
      <c r="AE3729" s="626"/>
      <c r="AF3729" s="626"/>
    </row>
    <row r="3730" spans="1:32" x14ac:dyDescent="0.25">
      <c r="A3730" s="626"/>
      <c r="B3730" s="626"/>
      <c r="F3730" s="626"/>
      <c r="H3730" s="626"/>
      <c r="I3730" s="626"/>
      <c r="J3730" s="626"/>
      <c r="K3730" s="627"/>
      <c r="L3730" s="677"/>
      <c r="M3730" s="626"/>
      <c r="N3730" s="626"/>
      <c r="O3730" s="626"/>
      <c r="P3730" s="626"/>
      <c r="Q3730" s="626"/>
      <c r="R3730" s="626"/>
      <c r="S3730" s="626"/>
      <c r="T3730" s="626"/>
      <c r="U3730" s="626"/>
      <c r="V3730" s="626"/>
      <c r="W3730" s="626"/>
      <c r="X3730" s="626"/>
      <c r="Y3730" s="626"/>
      <c r="Z3730" s="626"/>
      <c r="AA3730" s="626"/>
      <c r="AB3730" s="626"/>
      <c r="AC3730" s="626"/>
      <c r="AD3730" s="626"/>
      <c r="AE3730" s="626"/>
      <c r="AF3730" s="626"/>
    </row>
    <row r="3731" spans="1:32" x14ac:dyDescent="0.25">
      <c r="A3731" s="626"/>
      <c r="B3731" s="626"/>
      <c r="F3731" s="626"/>
      <c r="H3731" s="626"/>
      <c r="I3731" s="626"/>
      <c r="J3731" s="626"/>
      <c r="K3731" s="627"/>
      <c r="L3731" s="677"/>
      <c r="M3731" s="626"/>
      <c r="N3731" s="626"/>
      <c r="O3731" s="626"/>
      <c r="P3731" s="626"/>
      <c r="Q3731" s="626"/>
      <c r="R3731" s="626"/>
      <c r="S3731" s="626"/>
      <c r="T3731" s="626"/>
      <c r="U3731" s="626"/>
      <c r="V3731" s="626"/>
      <c r="W3731" s="626"/>
      <c r="X3731" s="626"/>
      <c r="Y3731" s="626"/>
      <c r="Z3731" s="626"/>
      <c r="AA3731" s="626"/>
      <c r="AB3731" s="626"/>
      <c r="AC3731" s="626"/>
      <c r="AD3731" s="626"/>
      <c r="AE3731" s="626"/>
      <c r="AF3731" s="626"/>
    </row>
    <row r="3732" spans="1:32" x14ac:dyDescent="0.25">
      <c r="A3732" s="626"/>
      <c r="B3732" s="626"/>
      <c r="F3732" s="626"/>
      <c r="H3732" s="626"/>
      <c r="I3732" s="626"/>
      <c r="J3732" s="626"/>
      <c r="K3732" s="627"/>
      <c r="L3732" s="677"/>
      <c r="M3732" s="626"/>
      <c r="N3732" s="626"/>
      <c r="O3732" s="626"/>
      <c r="P3732" s="626"/>
      <c r="Q3732" s="626"/>
      <c r="R3732" s="626"/>
      <c r="S3732" s="626"/>
      <c r="T3732" s="626"/>
      <c r="U3732" s="626"/>
      <c r="V3732" s="626"/>
      <c r="W3732" s="626"/>
      <c r="X3732" s="626"/>
      <c r="Y3732" s="626"/>
      <c r="Z3732" s="626"/>
      <c r="AA3732" s="626"/>
      <c r="AB3732" s="626"/>
      <c r="AC3732" s="626"/>
      <c r="AD3732" s="626"/>
      <c r="AE3732" s="626"/>
      <c r="AF3732" s="626"/>
    </row>
    <row r="3733" spans="1:32" x14ac:dyDescent="0.25">
      <c r="A3733" s="626"/>
      <c r="B3733" s="626"/>
      <c r="F3733" s="626"/>
      <c r="H3733" s="626"/>
      <c r="I3733" s="626"/>
      <c r="J3733" s="626"/>
      <c r="K3733" s="627"/>
      <c r="L3733" s="677"/>
      <c r="M3733" s="626"/>
      <c r="N3733" s="626"/>
      <c r="O3733" s="626"/>
      <c r="P3733" s="626"/>
      <c r="Q3733" s="626"/>
      <c r="R3733" s="626"/>
      <c r="S3733" s="626"/>
      <c r="T3733" s="626"/>
      <c r="U3733" s="626"/>
      <c r="V3733" s="626"/>
      <c r="W3733" s="626"/>
      <c r="X3733" s="626"/>
      <c r="Y3733" s="626"/>
      <c r="Z3733" s="626"/>
      <c r="AA3733" s="626"/>
      <c r="AB3733" s="626"/>
      <c r="AC3733" s="626"/>
      <c r="AD3733" s="626"/>
      <c r="AE3733" s="626"/>
      <c r="AF3733" s="626"/>
    </row>
    <row r="3734" spans="1:32" x14ac:dyDescent="0.25">
      <c r="A3734" s="626"/>
      <c r="B3734" s="626"/>
      <c r="F3734" s="626"/>
      <c r="H3734" s="626"/>
      <c r="I3734" s="626"/>
      <c r="J3734" s="626"/>
      <c r="K3734" s="627"/>
      <c r="L3734" s="677"/>
      <c r="M3734" s="626"/>
      <c r="N3734" s="626"/>
      <c r="O3734" s="626"/>
      <c r="P3734" s="626"/>
      <c r="Q3734" s="626"/>
      <c r="R3734" s="626"/>
      <c r="S3734" s="626"/>
      <c r="T3734" s="626"/>
      <c r="U3734" s="626"/>
      <c r="V3734" s="626"/>
      <c r="W3734" s="626"/>
      <c r="X3734" s="626"/>
      <c r="Y3734" s="626"/>
      <c r="Z3734" s="626"/>
      <c r="AA3734" s="626"/>
      <c r="AB3734" s="626"/>
      <c r="AC3734" s="626"/>
      <c r="AD3734" s="626"/>
      <c r="AE3734" s="626"/>
      <c r="AF3734" s="626"/>
    </row>
    <row r="3735" spans="1:32" x14ac:dyDescent="0.25">
      <c r="A3735" s="626"/>
      <c r="B3735" s="626"/>
      <c r="F3735" s="626"/>
      <c r="H3735" s="626"/>
      <c r="I3735" s="626"/>
      <c r="J3735" s="626"/>
      <c r="K3735" s="627"/>
      <c r="L3735" s="677"/>
      <c r="M3735" s="626"/>
      <c r="N3735" s="626"/>
      <c r="O3735" s="626"/>
      <c r="P3735" s="626"/>
      <c r="Q3735" s="626"/>
      <c r="R3735" s="626"/>
      <c r="S3735" s="626"/>
      <c r="T3735" s="626"/>
      <c r="U3735" s="626"/>
      <c r="V3735" s="626"/>
      <c r="W3735" s="626"/>
      <c r="X3735" s="626"/>
      <c r="Y3735" s="626"/>
      <c r="Z3735" s="626"/>
      <c r="AA3735" s="626"/>
      <c r="AB3735" s="626"/>
      <c r="AC3735" s="626"/>
      <c r="AD3735" s="626"/>
      <c r="AE3735" s="626"/>
      <c r="AF3735" s="626"/>
    </row>
    <row r="3736" spans="1:32" x14ac:dyDescent="0.25">
      <c r="A3736" s="626"/>
      <c r="B3736" s="626"/>
      <c r="F3736" s="626"/>
      <c r="H3736" s="626"/>
      <c r="I3736" s="626"/>
      <c r="J3736" s="626"/>
      <c r="K3736" s="627"/>
      <c r="L3736" s="677"/>
      <c r="M3736" s="626"/>
      <c r="N3736" s="626"/>
      <c r="O3736" s="626"/>
      <c r="P3736" s="626"/>
      <c r="Q3736" s="626"/>
      <c r="R3736" s="626"/>
      <c r="S3736" s="626"/>
      <c r="T3736" s="626"/>
      <c r="U3736" s="626"/>
      <c r="V3736" s="626"/>
      <c r="W3736" s="626"/>
      <c r="X3736" s="626"/>
      <c r="Y3736" s="626"/>
      <c r="Z3736" s="626"/>
      <c r="AA3736" s="626"/>
      <c r="AB3736" s="626"/>
      <c r="AC3736" s="626"/>
      <c r="AD3736" s="626"/>
      <c r="AE3736" s="626"/>
      <c r="AF3736" s="626"/>
    </row>
    <row r="3737" spans="1:32" x14ac:dyDescent="0.25">
      <c r="A3737" s="626"/>
      <c r="B3737" s="626"/>
      <c r="F3737" s="626"/>
      <c r="H3737" s="626"/>
      <c r="I3737" s="626"/>
      <c r="J3737" s="626"/>
      <c r="K3737" s="627"/>
      <c r="L3737" s="677"/>
      <c r="M3737" s="626"/>
      <c r="N3737" s="626"/>
      <c r="O3737" s="626"/>
      <c r="P3737" s="626"/>
      <c r="Q3737" s="626"/>
      <c r="R3737" s="626"/>
      <c r="S3737" s="626"/>
      <c r="T3737" s="626"/>
      <c r="U3737" s="626"/>
      <c r="V3737" s="626"/>
      <c r="W3737" s="626"/>
      <c r="X3737" s="626"/>
      <c r="Y3737" s="626"/>
      <c r="Z3737" s="626"/>
      <c r="AA3737" s="626"/>
      <c r="AB3737" s="626"/>
      <c r="AC3737" s="626"/>
      <c r="AD3737" s="626"/>
      <c r="AE3737" s="626"/>
      <c r="AF3737" s="626"/>
    </row>
    <row r="3738" spans="1:32" x14ac:dyDescent="0.25">
      <c r="A3738" s="626"/>
      <c r="B3738" s="626"/>
      <c r="F3738" s="626"/>
      <c r="H3738" s="626"/>
      <c r="I3738" s="626"/>
      <c r="J3738" s="626"/>
      <c r="K3738" s="627"/>
      <c r="L3738" s="677"/>
      <c r="M3738" s="626"/>
      <c r="N3738" s="626"/>
      <c r="O3738" s="626"/>
      <c r="P3738" s="626"/>
      <c r="Q3738" s="626"/>
      <c r="R3738" s="626"/>
      <c r="S3738" s="626"/>
      <c r="T3738" s="626"/>
      <c r="U3738" s="626"/>
      <c r="V3738" s="626"/>
      <c r="W3738" s="626"/>
      <c r="X3738" s="626"/>
      <c r="Y3738" s="626"/>
      <c r="Z3738" s="626"/>
      <c r="AA3738" s="626"/>
      <c r="AB3738" s="626"/>
      <c r="AC3738" s="626"/>
      <c r="AD3738" s="626"/>
      <c r="AE3738" s="626"/>
      <c r="AF3738" s="626"/>
    </row>
    <row r="3739" spans="1:32" x14ac:dyDescent="0.25">
      <c r="A3739" s="626"/>
      <c r="B3739" s="626"/>
      <c r="F3739" s="626"/>
      <c r="H3739" s="626"/>
      <c r="I3739" s="626"/>
      <c r="J3739" s="626"/>
      <c r="K3739" s="627"/>
      <c r="L3739" s="677"/>
      <c r="M3739" s="626"/>
      <c r="N3739" s="626"/>
      <c r="O3739" s="626"/>
      <c r="P3739" s="626"/>
      <c r="Q3739" s="626"/>
      <c r="R3739" s="626"/>
      <c r="S3739" s="626"/>
      <c r="T3739" s="626"/>
      <c r="U3739" s="626"/>
      <c r="V3739" s="626"/>
      <c r="W3739" s="626"/>
      <c r="X3739" s="626"/>
      <c r="Y3739" s="626"/>
      <c r="Z3739" s="626"/>
      <c r="AA3739" s="626"/>
      <c r="AB3739" s="626"/>
      <c r="AC3739" s="626"/>
      <c r="AD3739" s="626"/>
      <c r="AE3739" s="626"/>
      <c r="AF3739" s="626"/>
    </row>
    <row r="3740" spans="1:32" x14ac:dyDescent="0.25">
      <c r="A3740" s="626"/>
      <c r="B3740" s="626"/>
      <c r="F3740" s="626"/>
      <c r="H3740" s="626"/>
      <c r="I3740" s="626"/>
      <c r="J3740" s="626"/>
      <c r="K3740" s="627"/>
      <c r="L3740" s="677"/>
      <c r="M3740" s="626"/>
      <c r="N3740" s="626"/>
      <c r="O3740" s="626"/>
      <c r="P3740" s="626"/>
      <c r="Q3740" s="626"/>
      <c r="R3740" s="626"/>
      <c r="S3740" s="626"/>
      <c r="T3740" s="626"/>
      <c r="U3740" s="626"/>
      <c r="V3740" s="626"/>
      <c r="W3740" s="626"/>
      <c r="X3740" s="626"/>
      <c r="Y3740" s="626"/>
      <c r="Z3740" s="626"/>
      <c r="AA3740" s="626"/>
      <c r="AB3740" s="626"/>
      <c r="AC3740" s="626"/>
      <c r="AD3740" s="626"/>
      <c r="AE3740" s="626"/>
      <c r="AF3740" s="626"/>
    </row>
    <row r="3741" spans="1:32" x14ac:dyDescent="0.25">
      <c r="A3741" s="626"/>
      <c r="B3741" s="626"/>
      <c r="F3741" s="626"/>
      <c r="H3741" s="626"/>
      <c r="I3741" s="626"/>
      <c r="J3741" s="626"/>
      <c r="K3741" s="627"/>
      <c r="L3741" s="677"/>
      <c r="M3741" s="626"/>
      <c r="N3741" s="626"/>
      <c r="O3741" s="626"/>
      <c r="P3741" s="626"/>
      <c r="Q3741" s="626"/>
      <c r="R3741" s="626"/>
      <c r="S3741" s="626"/>
      <c r="T3741" s="626"/>
      <c r="U3741" s="626"/>
      <c r="V3741" s="626"/>
      <c r="W3741" s="626"/>
      <c r="X3741" s="626"/>
      <c r="Y3741" s="626"/>
      <c r="Z3741" s="626"/>
      <c r="AA3741" s="626"/>
      <c r="AB3741" s="626"/>
      <c r="AC3741" s="626"/>
      <c r="AD3741" s="626"/>
      <c r="AE3741" s="626"/>
      <c r="AF3741" s="626"/>
    </row>
    <row r="3742" spans="1:32" x14ac:dyDescent="0.25">
      <c r="A3742" s="626"/>
      <c r="B3742" s="626"/>
      <c r="F3742" s="626"/>
      <c r="H3742" s="626"/>
      <c r="I3742" s="626"/>
      <c r="J3742" s="626"/>
      <c r="K3742" s="627"/>
      <c r="L3742" s="677"/>
      <c r="M3742" s="626"/>
      <c r="N3742" s="626"/>
      <c r="O3742" s="626"/>
      <c r="P3742" s="626"/>
      <c r="Q3742" s="626"/>
      <c r="R3742" s="626"/>
      <c r="S3742" s="626"/>
      <c r="T3742" s="626"/>
      <c r="U3742" s="626"/>
      <c r="V3742" s="626"/>
      <c r="W3742" s="626"/>
      <c r="X3742" s="626"/>
      <c r="Y3742" s="626"/>
      <c r="Z3742" s="626"/>
      <c r="AA3742" s="626"/>
      <c r="AB3742" s="626"/>
      <c r="AC3742" s="626"/>
      <c r="AD3742" s="626"/>
      <c r="AE3742" s="626"/>
      <c r="AF3742" s="626"/>
    </row>
    <row r="3743" spans="1:32" x14ac:dyDescent="0.25">
      <c r="A3743" s="626"/>
      <c r="B3743" s="626"/>
      <c r="F3743" s="626"/>
      <c r="H3743" s="626"/>
      <c r="I3743" s="626"/>
      <c r="J3743" s="626"/>
      <c r="K3743" s="627"/>
      <c r="L3743" s="677"/>
      <c r="M3743" s="626"/>
      <c r="N3743" s="626"/>
      <c r="O3743" s="626"/>
      <c r="P3743" s="626"/>
      <c r="Q3743" s="626"/>
      <c r="R3743" s="626"/>
      <c r="S3743" s="626"/>
      <c r="T3743" s="626"/>
      <c r="U3743" s="626"/>
      <c r="V3743" s="626"/>
      <c r="W3743" s="626"/>
      <c r="X3743" s="626"/>
      <c r="Y3743" s="626"/>
      <c r="Z3743" s="626"/>
      <c r="AA3743" s="626"/>
      <c r="AB3743" s="626"/>
      <c r="AC3743" s="626"/>
      <c r="AD3743" s="626"/>
      <c r="AE3743" s="626"/>
      <c r="AF3743" s="626"/>
    </row>
    <row r="3744" spans="1:32" x14ac:dyDescent="0.25">
      <c r="A3744" s="626"/>
      <c r="B3744" s="626"/>
      <c r="F3744" s="626"/>
      <c r="H3744" s="626"/>
      <c r="I3744" s="626"/>
      <c r="J3744" s="626"/>
      <c r="K3744" s="627"/>
      <c r="L3744" s="677"/>
      <c r="M3744" s="626"/>
      <c r="N3744" s="626"/>
      <c r="O3744" s="626"/>
      <c r="P3744" s="626"/>
      <c r="Q3744" s="626"/>
      <c r="R3744" s="626"/>
      <c r="S3744" s="626"/>
      <c r="T3744" s="626"/>
      <c r="U3744" s="626"/>
      <c r="V3744" s="626"/>
      <c r="W3744" s="626"/>
      <c r="X3744" s="626"/>
      <c r="Y3744" s="626"/>
      <c r="Z3744" s="626"/>
      <c r="AA3744" s="626"/>
      <c r="AB3744" s="626"/>
      <c r="AC3744" s="626"/>
      <c r="AD3744" s="626"/>
      <c r="AE3744" s="626"/>
      <c r="AF3744" s="626"/>
    </row>
    <row r="3745" spans="1:32" x14ac:dyDescent="0.25">
      <c r="A3745" s="626"/>
      <c r="B3745" s="626"/>
      <c r="F3745" s="626"/>
      <c r="H3745" s="626"/>
      <c r="I3745" s="626"/>
      <c r="J3745" s="626"/>
      <c r="K3745" s="627"/>
      <c r="L3745" s="677"/>
      <c r="M3745" s="626"/>
      <c r="N3745" s="626"/>
      <c r="O3745" s="626"/>
      <c r="P3745" s="626"/>
      <c r="Q3745" s="626"/>
      <c r="R3745" s="626"/>
      <c r="S3745" s="626"/>
      <c r="T3745" s="626"/>
      <c r="U3745" s="626"/>
      <c r="V3745" s="626"/>
      <c r="W3745" s="626"/>
      <c r="X3745" s="626"/>
      <c r="Y3745" s="626"/>
      <c r="Z3745" s="626"/>
      <c r="AA3745" s="626"/>
      <c r="AB3745" s="626"/>
      <c r="AC3745" s="626"/>
      <c r="AD3745" s="626"/>
      <c r="AE3745" s="626"/>
      <c r="AF3745" s="626"/>
    </row>
    <row r="3746" spans="1:32" x14ac:dyDescent="0.25">
      <c r="A3746" s="626"/>
      <c r="B3746" s="626"/>
      <c r="F3746" s="626"/>
      <c r="H3746" s="626"/>
      <c r="I3746" s="626"/>
      <c r="J3746" s="626"/>
      <c r="K3746" s="627"/>
      <c r="L3746" s="677"/>
      <c r="M3746" s="626"/>
      <c r="N3746" s="626"/>
      <c r="O3746" s="626"/>
      <c r="P3746" s="626"/>
      <c r="Q3746" s="626"/>
      <c r="R3746" s="626"/>
      <c r="S3746" s="626"/>
      <c r="T3746" s="626"/>
      <c r="U3746" s="626"/>
      <c r="V3746" s="626"/>
      <c r="W3746" s="626"/>
      <c r="X3746" s="626"/>
      <c r="Y3746" s="626"/>
      <c r="Z3746" s="626"/>
      <c r="AA3746" s="626"/>
      <c r="AB3746" s="626"/>
      <c r="AC3746" s="626"/>
      <c r="AD3746" s="626"/>
      <c r="AE3746" s="626"/>
      <c r="AF3746" s="626"/>
    </row>
    <row r="3747" spans="1:32" x14ac:dyDescent="0.25">
      <c r="A3747" s="626"/>
      <c r="B3747" s="626"/>
      <c r="F3747" s="626"/>
      <c r="H3747" s="626"/>
      <c r="I3747" s="626"/>
      <c r="J3747" s="626"/>
      <c r="K3747" s="627"/>
      <c r="L3747" s="677"/>
      <c r="M3747" s="626"/>
      <c r="N3747" s="626"/>
      <c r="O3747" s="626"/>
      <c r="P3747" s="626"/>
      <c r="Q3747" s="626"/>
      <c r="R3747" s="626"/>
      <c r="S3747" s="626"/>
      <c r="T3747" s="626"/>
      <c r="U3747" s="626"/>
      <c r="V3747" s="626"/>
      <c r="W3747" s="626"/>
      <c r="X3747" s="626"/>
      <c r="Y3747" s="626"/>
      <c r="Z3747" s="626"/>
      <c r="AA3747" s="626"/>
      <c r="AB3747" s="626"/>
      <c r="AC3747" s="626"/>
      <c r="AD3747" s="626"/>
      <c r="AE3747" s="626"/>
      <c r="AF3747" s="626"/>
    </row>
    <row r="3748" spans="1:32" x14ac:dyDescent="0.25">
      <c r="A3748" s="626"/>
      <c r="B3748" s="626"/>
      <c r="F3748" s="626"/>
      <c r="H3748" s="626"/>
      <c r="I3748" s="626"/>
      <c r="J3748" s="626"/>
      <c r="K3748" s="627"/>
      <c r="L3748" s="677"/>
      <c r="M3748" s="626"/>
      <c r="N3748" s="626"/>
      <c r="O3748" s="626"/>
      <c r="P3748" s="626"/>
      <c r="Q3748" s="626"/>
      <c r="R3748" s="626"/>
      <c r="S3748" s="626"/>
      <c r="T3748" s="626"/>
      <c r="U3748" s="626"/>
      <c r="V3748" s="626"/>
      <c r="W3748" s="626"/>
      <c r="X3748" s="626"/>
      <c r="Y3748" s="626"/>
      <c r="Z3748" s="626"/>
      <c r="AA3748" s="626"/>
      <c r="AB3748" s="626"/>
      <c r="AC3748" s="626"/>
      <c r="AD3748" s="626"/>
      <c r="AE3748" s="626"/>
      <c r="AF3748" s="626"/>
    </row>
    <row r="3749" spans="1:32" x14ac:dyDescent="0.25">
      <c r="A3749" s="626"/>
      <c r="B3749" s="626"/>
      <c r="F3749" s="626"/>
      <c r="H3749" s="626"/>
      <c r="I3749" s="626"/>
      <c r="J3749" s="626"/>
      <c r="K3749" s="627"/>
      <c r="L3749" s="677"/>
      <c r="M3749" s="626"/>
      <c r="N3749" s="626"/>
      <c r="O3749" s="626"/>
      <c r="P3749" s="626"/>
      <c r="Q3749" s="626"/>
      <c r="R3749" s="626"/>
      <c r="S3749" s="626"/>
      <c r="T3749" s="626"/>
      <c r="U3749" s="626"/>
      <c r="V3749" s="626"/>
      <c r="W3749" s="626"/>
      <c r="X3749" s="626"/>
      <c r="Y3749" s="626"/>
      <c r="Z3749" s="626"/>
      <c r="AA3749" s="626"/>
      <c r="AB3749" s="626"/>
      <c r="AC3749" s="626"/>
      <c r="AD3749" s="626"/>
      <c r="AE3749" s="626"/>
      <c r="AF3749" s="626"/>
    </row>
    <row r="3750" spans="1:32" x14ac:dyDescent="0.25">
      <c r="A3750" s="626"/>
      <c r="B3750" s="626"/>
      <c r="F3750" s="626"/>
      <c r="H3750" s="626"/>
      <c r="I3750" s="626"/>
      <c r="J3750" s="626"/>
      <c r="K3750" s="627"/>
      <c r="L3750" s="677"/>
      <c r="M3750" s="626"/>
      <c r="N3750" s="626"/>
      <c r="O3750" s="626"/>
      <c r="P3750" s="626"/>
      <c r="Q3750" s="626"/>
      <c r="R3750" s="626"/>
      <c r="S3750" s="626"/>
      <c r="T3750" s="626"/>
      <c r="U3750" s="626"/>
      <c r="V3750" s="626"/>
      <c r="W3750" s="626"/>
      <c r="X3750" s="626"/>
      <c r="Y3750" s="626"/>
      <c r="Z3750" s="626"/>
      <c r="AA3750" s="626"/>
      <c r="AB3750" s="626"/>
      <c r="AC3750" s="626"/>
      <c r="AD3750" s="626"/>
      <c r="AE3750" s="626"/>
      <c r="AF3750" s="626"/>
    </row>
    <row r="3751" spans="1:32" x14ac:dyDescent="0.25">
      <c r="A3751" s="626"/>
      <c r="B3751" s="626"/>
      <c r="F3751" s="626"/>
      <c r="H3751" s="626"/>
      <c r="I3751" s="626"/>
      <c r="J3751" s="626"/>
      <c r="K3751" s="627"/>
      <c r="L3751" s="677"/>
      <c r="M3751" s="626"/>
      <c r="N3751" s="626"/>
      <c r="O3751" s="626"/>
      <c r="P3751" s="626"/>
      <c r="Q3751" s="626"/>
      <c r="R3751" s="626"/>
      <c r="S3751" s="626"/>
      <c r="T3751" s="626"/>
      <c r="U3751" s="626"/>
      <c r="V3751" s="626"/>
      <c r="W3751" s="626"/>
      <c r="X3751" s="626"/>
      <c r="Y3751" s="626"/>
      <c r="Z3751" s="626"/>
      <c r="AA3751" s="626"/>
      <c r="AB3751" s="626"/>
      <c r="AC3751" s="626"/>
      <c r="AD3751" s="626"/>
      <c r="AE3751" s="626"/>
      <c r="AF3751" s="626"/>
    </row>
    <row r="3752" spans="1:32" x14ac:dyDescent="0.25">
      <c r="A3752" s="626"/>
      <c r="B3752" s="626"/>
      <c r="F3752" s="626"/>
      <c r="H3752" s="626"/>
      <c r="I3752" s="626"/>
      <c r="J3752" s="626"/>
      <c r="K3752" s="627"/>
      <c r="L3752" s="677"/>
      <c r="M3752" s="626"/>
      <c r="N3752" s="626"/>
      <c r="O3752" s="626"/>
      <c r="P3752" s="626"/>
      <c r="Q3752" s="626"/>
      <c r="R3752" s="626"/>
      <c r="S3752" s="626"/>
      <c r="T3752" s="626"/>
      <c r="U3752" s="626"/>
      <c r="V3752" s="626"/>
      <c r="W3752" s="626"/>
      <c r="X3752" s="626"/>
      <c r="Y3752" s="626"/>
      <c r="Z3752" s="626"/>
      <c r="AA3752" s="626"/>
      <c r="AB3752" s="626"/>
      <c r="AC3752" s="626"/>
      <c r="AD3752" s="626"/>
      <c r="AE3752" s="626"/>
      <c r="AF3752" s="626"/>
    </row>
    <row r="3753" spans="1:32" x14ac:dyDescent="0.25">
      <c r="A3753" s="626"/>
      <c r="B3753" s="626"/>
      <c r="F3753" s="626"/>
      <c r="H3753" s="626"/>
      <c r="I3753" s="626"/>
      <c r="J3753" s="626"/>
      <c r="K3753" s="627"/>
      <c r="L3753" s="677"/>
      <c r="M3753" s="626"/>
      <c r="N3753" s="626"/>
      <c r="O3753" s="626"/>
      <c r="P3753" s="626"/>
      <c r="Q3753" s="626"/>
      <c r="R3753" s="626"/>
      <c r="S3753" s="626"/>
      <c r="T3753" s="626"/>
      <c r="U3753" s="626"/>
      <c r="V3753" s="626"/>
      <c r="W3753" s="626"/>
      <c r="X3753" s="626"/>
      <c r="Y3753" s="626"/>
      <c r="Z3753" s="626"/>
      <c r="AA3753" s="626"/>
      <c r="AB3753" s="626"/>
      <c r="AC3753" s="626"/>
      <c r="AD3753" s="626"/>
      <c r="AE3753" s="626"/>
      <c r="AF3753" s="626"/>
    </row>
    <row r="3754" spans="1:32" x14ac:dyDescent="0.25">
      <c r="A3754" s="626"/>
      <c r="B3754" s="626"/>
      <c r="F3754" s="626"/>
      <c r="H3754" s="626"/>
      <c r="I3754" s="626"/>
      <c r="J3754" s="626"/>
      <c r="K3754" s="627"/>
      <c r="L3754" s="677"/>
      <c r="M3754" s="626"/>
      <c r="N3754" s="626"/>
      <c r="O3754" s="626"/>
      <c r="P3754" s="626"/>
      <c r="Q3754" s="626"/>
      <c r="R3754" s="626"/>
      <c r="S3754" s="626"/>
      <c r="T3754" s="626"/>
      <c r="U3754" s="626"/>
      <c r="V3754" s="626"/>
      <c r="W3754" s="626"/>
      <c r="X3754" s="626"/>
      <c r="Y3754" s="626"/>
      <c r="Z3754" s="626"/>
      <c r="AA3754" s="626"/>
      <c r="AB3754" s="626"/>
      <c r="AC3754" s="626"/>
      <c r="AD3754" s="626"/>
      <c r="AE3754" s="626"/>
      <c r="AF3754" s="626"/>
    </row>
    <row r="3755" spans="1:32" x14ac:dyDescent="0.25">
      <c r="A3755" s="626"/>
      <c r="B3755" s="626"/>
      <c r="F3755" s="626"/>
      <c r="H3755" s="626"/>
      <c r="I3755" s="626"/>
      <c r="J3755" s="626"/>
      <c r="K3755" s="627"/>
      <c r="L3755" s="677"/>
      <c r="M3755" s="626"/>
      <c r="N3755" s="626"/>
      <c r="O3755" s="626"/>
      <c r="P3755" s="626"/>
      <c r="Q3755" s="626"/>
      <c r="R3755" s="626"/>
      <c r="S3755" s="626"/>
      <c r="T3755" s="626"/>
      <c r="U3755" s="626"/>
      <c r="V3755" s="626"/>
      <c r="W3755" s="626"/>
      <c r="X3755" s="626"/>
      <c r="Y3755" s="626"/>
      <c r="Z3755" s="626"/>
      <c r="AA3755" s="626"/>
      <c r="AB3755" s="626"/>
      <c r="AC3755" s="626"/>
      <c r="AD3755" s="626"/>
      <c r="AE3755" s="626"/>
      <c r="AF3755" s="626"/>
    </row>
    <row r="3756" spans="1:32" x14ac:dyDescent="0.25">
      <c r="A3756" s="626"/>
      <c r="B3756" s="626"/>
      <c r="F3756" s="626"/>
      <c r="H3756" s="626"/>
      <c r="I3756" s="626"/>
      <c r="J3756" s="626"/>
      <c r="K3756" s="627"/>
      <c r="L3756" s="677"/>
      <c r="M3756" s="626"/>
      <c r="N3756" s="626"/>
      <c r="O3756" s="626"/>
      <c r="P3756" s="626"/>
      <c r="Q3756" s="626"/>
      <c r="R3756" s="626"/>
      <c r="S3756" s="626"/>
      <c r="T3756" s="626"/>
      <c r="U3756" s="626"/>
      <c r="V3756" s="626"/>
      <c r="W3756" s="626"/>
      <c r="X3756" s="626"/>
      <c r="Y3756" s="626"/>
      <c r="Z3756" s="626"/>
      <c r="AA3756" s="626"/>
      <c r="AB3756" s="626"/>
      <c r="AC3756" s="626"/>
      <c r="AD3756" s="626"/>
      <c r="AE3756" s="626"/>
      <c r="AF3756" s="626"/>
    </row>
    <row r="3757" spans="1:32" x14ac:dyDescent="0.25">
      <c r="A3757" s="626"/>
      <c r="B3757" s="626"/>
      <c r="F3757" s="626"/>
      <c r="H3757" s="626"/>
      <c r="I3757" s="626"/>
      <c r="J3757" s="626"/>
      <c r="K3757" s="627"/>
      <c r="L3757" s="677"/>
      <c r="M3757" s="626"/>
      <c r="N3757" s="626"/>
      <c r="O3757" s="626"/>
      <c r="P3757" s="626"/>
      <c r="Q3757" s="626"/>
      <c r="R3757" s="626"/>
      <c r="S3757" s="626"/>
      <c r="T3757" s="626"/>
      <c r="U3757" s="626"/>
      <c r="V3757" s="626"/>
      <c r="W3757" s="626"/>
      <c r="X3757" s="626"/>
      <c r="Y3757" s="626"/>
      <c r="Z3757" s="626"/>
      <c r="AA3757" s="626"/>
      <c r="AB3757" s="626"/>
      <c r="AC3757" s="626"/>
      <c r="AD3757" s="626"/>
      <c r="AE3757" s="626"/>
      <c r="AF3757" s="626"/>
    </row>
    <row r="3758" spans="1:32" x14ac:dyDescent="0.25">
      <c r="A3758" s="626"/>
      <c r="B3758" s="626"/>
      <c r="F3758" s="626"/>
      <c r="H3758" s="626"/>
      <c r="I3758" s="626"/>
      <c r="J3758" s="626"/>
      <c r="K3758" s="627"/>
      <c r="L3758" s="677"/>
      <c r="M3758" s="626"/>
      <c r="N3758" s="626"/>
      <c r="O3758" s="626"/>
      <c r="P3758" s="626"/>
      <c r="Q3758" s="626"/>
      <c r="R3758" s="626"/>
      <c r="S3758" s="626"/>
      <c r="T3758" s="626"/>
      <c r="U3758" s="626"/>
      <c r="V3758" s="626"/>
      <c r="W3758" s="626"/>
      <c r="X3758" s="626"/>
      <c r="Y3758" s="626"/>
      <c r="Z3758" s="626"/>
      <c r="AA3758" s="626"/>
      <c r="AB3758" s="626"/>
      <c r="AC3758" s="626"/>
      <c r="AD3758" s="626"/>
      <c r="AE3758" s="626"/>
      <c r="AF3758" s="626"/>
    </row>
    <row r="3759" spans="1:32" x14ac:dyDescent="0.25">
      <c r="A3759" s="626"/>
      <c r="B3759" s="626"/>
      <c r="F3759" s="626"/>
      <c r="H3759" s="626"/>
      <c r="I3759" s="626"/>
      <c r="J3759" s="626"/>
      <c r="K3759" s="627"/>
      <c r="L3759" s="677"/>
      <c r="M3759" s="626"/>
      <c r="N3759" s="626"/>
      <c r="O3759" s="626"/>
      <c r="P3759" s="626"/>
      <c r="Q3759" s="626"/>
      <c r="R3759" s="626"/>
      <c r="S3759" s="626"/>
      <c r="T3759" s="626"/>
      <c r="U3759" s="626"/>
      <c r="V3759" s="626"/>
      <c r="W3759" s="626"/>
      <c r="X3759" s="626"/>
      <c r="Y3759" s="626"/>
      <c r="Z3759" s="626"/>
      <c r="AA3759" s="626"/>
      <c r="AB3759" s="626"/>
      <c r="AC3759" s="626"/>
      <c r="AD3759" s="626"/>
      <c r="AE3759" s="626"/>
      <c r="AF3759" s="626"/>
    </row>
    <row r="3760" spans="1:32" x14ac:dyDescent="0.25">
      <c r="A3760" s="626"/>
      <c r="B3760" s="626"/>
      <c r="F3760" s="626"/>
      <c r="H3760" s="626"/>
      <c r="I3760" s="626"/>
      <c r="J3760" s="626"/>
      <c r="K3760" s="627"/>
      <c r="L3760" s="677"/>
      <c r="M3760" s="626"/>
      <c r="N3760" s="626"/>
      <c r="O3760" s="626"/>
      <c r="P3760" s="626"/>
      <c r="Q3760" s="626"/>
      <c r="R3760" s="626"/>
      <c r="S3760" s="626"/>
      <c r="T3760" s="626"/>
      <c r="U3760" s="626"/>
      <c r="V3760" s="626"/>
      <c r="W3760" s="626"/>
      <c r="X3760" s="626"/>
      <c r="Y3760" s="626"/>
      <c r="Z3760" s="626"/>
      <c r="AA3760" s="626"/>
      <c r="AB3760" s="626"/>
      <c r="AC3760" s="626"/>
      <c r="AD3760" s="626"/>
      <c r="AE3760" s="626"/>
      <c r="AF3760" s="626"/>
    </row>
    <row r="3761" spans="1:32" x14ac:dyDescent="0.25">
      <c r="A3761" s="626"/>
      <c r="B3761" s="626"/>
      <c r="F3761" s="626"/>
      <c r="H3761" s="626"/>
      <c r="I3761" s="626"/>
      <c r="J3761" s="626"/>
      <c r="K3761" s="627"/>
      <c r="L3761" s="677"/>
      <c r="M3761" s="626"/>
      <c r="N3761" s="626"/>
      <c r="O3761" s="626"/>
      <c r="P3761" s="626"/>
      <c r="Q3761" s="626"/>
      <c r="R3761" s="626"/>
      <c r="S3761" s="626"/>
      <c r="T3761" s="626"/>
      <c r="U3761" s="626"/>
      <c r="V3761" s="626"/>
      <c r="W3761" s="626"/>
      <c r="X3761" s="626"/>
      <c r="Y3761" s="626"/>
      <c r="Z3761" s="626"/>
      <c r="AA3761" s="626"/>
      <c r="AB3761" s="626"/>
      <c r="AC3761" s="626"/>
      <c r="AD3761" s="626"/>
      <c r="AE3761" s="626"/>
      <c r="AF3761" s="626"/>
    </row>
    <row r="3762" spans="1:32" x14ac:dyDescent="0.25">
      <c r="A3762" s="626"/>
      <c r="B3762" s="626"/>
      <c r="F3762" s="626"/>
      <c r="H3762" s="626"/>
      <c r="I3762" s="626"/>
      <c r="J3762" s="626"/>
      <c r="K3762" s="627"/>
      <c r="L3762" s="677"/>
      <c r="M3762" s="626"/>
      <c r="N3762" s="626"/>
      <c r="O3762" s="626"/>
      <c r="P3762" s="626"/>
      <c r="Q3762" s="626"/>
      <c r="R3762" s="626"/>
      <c r="S3762" s="626"/>
      <c r="T3762" s="626"/>
      <c r="U3762" s="626"/>
      <c r="V3762" s="626"/>
      <c r="W3762" s="626"/>
      <c r="X3762" s="626"/>
      <c r="Y3762" s="626"/>
      <c r="Z3762" s="626"/>
      <c r="AA3762" s="626"/>
      <c r="AB3762" s="626"/>
      <c r="AC3762" s="626"/>
      <c r="AD3762" s="626"/>
      <c r="AE3762" s="626"/>
      <c r="AF3762" s="626"/>
    </row>
    <row r="3763" spans="1:32" x14ac:dyDescent="0.25">
      <c r="A3763" s="626"/>
      <c r="B3763" s="626"/>
      <c r="F3763" s="626"/>
      <c r="H3763" s="626"/>
      <c r="I3763" s="626"/>
      <c r="J3763" s="626"/>
      <c r="K3763" s="627"/>
      <c r="L3763" s="677"/>
      <c r="M3763" s="626"/>
      <c r="N3763" s="626"/>
      <c r="O3763" s="626"/>
      <c r="P3763" s="626"/>
      <c r="Q3763" s="626"/>
      <c r="R3763" s="626"/>
      <c r="S3763" s="626"/>
      <c r="T3763" s="626"/>
      <c r="U3763" s="626"/>
      <c r="V3763" s="626"/>
      <c r="W3763" s="626"/>
      <c r="X3763" s="626"/>
      <c r="Y3763" s="626"/>
      <c r="Z3763" s="626"/>
      <c r="AA3763" s="626"/>
      <c r="AB3763" s="626"/>
      <c r="AC3763" s="626"/>
      <c r="AD3763" s="626"/>
      <c r="AE3763" s="626"/>
      <c r="AF3763" s="626"/>
    </row>
    <row r="3764" spans="1:32" x14ac:dyDescent="0.25">
      <c r="A3764" s="626"/>
      <c r="B3764" s="626"/>
      <c r="F3764" s="626"/>
      <c r="H3764" s="626"/>
      <c r="I3764" s="626"/>
      <c r="J3764" s="626"/>
      <c r="K3764" s="627"/>
      <c r="L3764" s="677"/>
      <c r="M3764" s="626"/>
      <c r="N3764" s="626"/>
      <c r="O3764" s="626"/>
      <c r="P3764" s="626"/>
      <c r="Q3764" s="626"/>
      <c r="R3764" s="626"/>
      <c r="S3764" s="626"/>
      <c r="T3764" s="626"/>
      <c r="U3764" s="626"/>
      <c r="V3764" s="626"/>
      <c r="W3764" s="626"/>
      <c r="X3764" s="626"/>
      <c r="Y3764" s="626"/>
      <c r="Z3764" s="626"/>
      <c r="AA3764" s="626"/>
      <c r="AB3764" s="626"/>
      <c r="AC3764" s="626"/>
      <c r="AD3764" s="626"/>
      <c r="AE3764" s="626"/>
      <c r="AF3764" s="626"/>
    </row>
    <row r="3765" spans="1:32" x14ac:dyDescent="0.25">
      <c r="A3765" s="626"/>
      <c r="B3765" s="626"/>
      <c r="F3765" s="626"/>
      <c r="H3765" s="626"/>
      <c r="I3765" s="626"/>
      <c r="J3765" s="626"/>
      <c r="K3765" s="627"/>
      <c r="L3765" s="677"/>
      <c r="M3765" s="626"/>
      <c r="N3765" s="626"/>
      <c r="O3765" s="626"/>
      <c r="P3765" s="626"/>
      <c r="Q3765" s="626"/>
      <c r="R3765" s="626"/>
      <c r="S3765" s="626"/>
      <c r="T3765" s="626"/>
      <c r="U3765" s="626"/>
      <c r="V3765" s="626"/>
      <c r="W3765" s="626"/>
      <c r="X3765" s="626"/>
      <c r="Y3765" s="626"/>
      <c r="Z3765" s="626"/>
      <c r="AA3765" s="626"/>
      <c r="AB3765" s="626"/>
      <c r="AC3765" s="626"/>
      <c r="AD3765" s="626"/>
      <c r="AE3765" s="626"/>
      <c r="AF3765" s="626"/>
    </row>
    <row r="3766" spans="1:32" x14ac:dyDescent="0.25">
      <c r="A3766" s="626"/>
      <c r="B3766" s="626"/>
      <c r="F3766" s="626"/>
      <c r="H3766" s="626"/>
      <c r="I3766" s="626"/>
      <c r="J3766" s="626"/>
      <c r="K3766" s="627"/>
      <c r="L3766" s="677"/>
      <c r="M3766" s="626"/>
      <c r="N3766" s="626"/>
      <c r="O3766" s="626"/>
      <c r="P3766" s="626"/>
      <c r="Q3766" s="626"/>
      <c r="R3766" s="626"/>
      <c r="S3766" s="626"/>
      <c r="T3766" s="626"/>
      <c r="U3766" s="626"/>
      <c r="V3766" s="626"/>
      <c r="W3766" s="626"/>
      <c r="X3766" s="626"/>
      <c r="Y3766" s="626"/>
      <c r="Z3766" s="626"/>
      <c r="AA3766" s="626"/>
      <c r="AB3766" s="626"/>
      <c r="AC3766" s="626"/>
      <c r="AD3766" s="626"/>
      <c r="AE3766" s="626"/>
      <c r="AF3766" s="626"/>
    </row>
    <row r="3767" spans="1:32" x14ac:dyDescent="0.25">
      <c r="A3767" s="626"/>
      <c r="B3767" s="626"/>
      <c r="F3767" s="626"/>
      <c r="H3767" s="626"/>
      <c r="I3767" s="626"/>
      <c r="J3767" s="626"/>
      <c r="K3767" s="627"/>
      <c r="L3767" s="677"/>
      <c r="M3767" s="626"/>
      <c r="N3767" s="626"/>
      <c r="O3767" s="626"/>
      <c r="P3767" s="626"/>
      <c r="Q3767" s="626"/>
      <c r="R3767" s="626"/>
      <c r="S3767" s="626"/>
      <c r="T3767" s="626"/>
      <c r="U3767" s="626"/>
      <c r="V3767" s="626"/>
      <c r="W3767" s="626"/>
      <c r="X3767" s="626"/>
      <c r="Y3767" s="626"/>
      <c r="Z3767" s="626"/>
      <c r="AA3767" s="626"/>
      <c r="AB3767" s="626"/>
      <c r="AC3767" s="626"/>
      <c r="AD3767" s="626"/>
      <c r="AE3767" s="626"/>
      <c r="AF3767" s="626"/>
    </row>
    <row r="3768" spans="1:32" x14ac:dyDescent="0.25">
      <c r="A3768" s="626"/>
      <c r="B3768" s="626"/>
      <c r="F3768" s="626"/>
      <c r="H3768" s="626"/>
      <c r="I3768" s="626"/>
      <c r="J3768" s="626"/>
      <c r="K3768" s="627"/>
      <c r="L3768" s="677"/>
      <c r="M3768" s="626"/>
      <c r="N3768" s="626"/>
      <c r="O3768" s="626"/>
      <c r="P3768" s="626"/>
      <c r="Q3768" s="626"/>
      <c r="R3768" s="626"/>
      <c r="S3768" s="626"/>
      <c r="T3768" s="626"/>
      <c r="U3768" s="626"/>
      <c r="V3768" s="626"/>
      <c r="W3768" s="626"/>
      <c r="X3768" s="626"/>
      <c r="Y3768" s="626"/>
      <c r="Z3768" s="626"/>
      <c r="AA3768" s="626"/>
      <c r="AB3768" s="626"/>
      <c r="AC3768" s="626"/>
      <c r="AD3768" s="626"/>
      <c r="AE3768" s="626"/>
      <c r="AF3768" s="626"/>
    </row>
    <row r="3769" spans="1:32" x14ac:dyDescent="0.25">
      <c r="A3769" s="626"/>
      <c r="B3769" s="626"/>
      <c r="F3769" s="626"/>
      <c r="H3769" s="626"/>
      <c r="I3769" s="626"/>
      <c r="J3769" s="626"/>
      <c r="K3769" s="627"/>
      <c r="L3769" s="677"/>
      <c r="M3769" s="626"/>
      <c r="N3769" s="626"/>
      <c r="O3769" s="626"/>
      <c r="P3769" s="626"/>
      <c r="Q3769" s="626"/>
      <c r="R3769" s="626"/>
      <c r="S3769" s="626"/>
      <c r="T3769" s="626"/>
      <c r="U3769" s="626"/>
      <c r="V3769" s="626"/>
      <c r="W3769" s="626"/>
      <c r="X3769" s="626"/>
      <c r="Y3769" s="626"/>
      <c r="Z3769" s="626"/>
      <c r="AA3769" s="626"/>
      <c r="AB3769" s="626"/>
      <c r="AC3769" s="626"/>
      <c r="AD3769" s="626"/>
      <c r="AE3769" s="626"/>
      <c r="AF3769" s="626"/>
    </row>
    <row r="3770" spans="1:32" x14ac:dyDescent="0.25">
      <c r="A3770" s="626"/>
      <c r="B3770" s="626"/>
      <c r="F3770" s="626"/>
      <c r="H3770" s="626"/>
      <c r="I3770" s="626"/>
      <c r="J3770" s="626"/>
      <c r="K3770" s="627"/>
      <c r="L3770" s="677"/>
      <c r="M3770" s="626"/>
      <c r="N3770" s="626"/>
      <c r="O3770" s="626"/>
      <c r="P3770" s="626"/>
      <c r="Q3770" s="626"/>
      <c r="R3770" s="626"/>
      <c r="S3770" s="626"/>
      <c r="T3770" s="626"/>
      <c r="U3770" s="626"/>
      <c r="V3770" s="626"/>
      <c r="W3770" s="626"/>
      <c r="X3770" s="626"/>
      <c r="Y3770" s="626"/>
      <c r="Z3770" s="626"/>
      <c r="AA3770" s="626"/>
      <c r="AB3770" s="626"/>
      <c r="AC3770" s="626"/>
      <c r="AD3770" s="626"/>
      <c r="AE3770" s="626"/>
      <c r="AF3770" s="626"/>
    </row>
    <row r="3771" spans="1:32" x14ac:dyDescent="0.25">
      <c r="A3771" s="626"/>
      <c r="B3771" s="626"/>
      <c r="F3771" s="626"/>
      <c r="H3771" s="626"/>
      <c r="I3771" s="626"/>
      <c r="J3771" s="626"/>
      <c r="K3771" s="627"/>
      <c r="L3771" s="677"/>
      <c r="M3771" s="626"/>
      <c r="N3771" s="626"/>
      <c r="O3771" s="626"/>
      <c r="P3771" s="626"/>
      <c r="Q3771" s="626"/>
      <c r="R3771" s="626"/>
      <c r="S3771" s="626"/>
      <c r="T3771" s="626"/>
      <c r="U3771" s="626"/>
      <c r="V3771" s="626"/>
      <c r="W3771" s="626"/>
      <c r="X3771" s="626"/>
      <c r="Y3771" s="626"/>
      <c r="Z3771" s="626"/>
      <c r="AA3771" s="626"/>
      <c r="AB3771" s="626"/>
      <c r="AC3771" s="626"/>
      <c r="AD3771" s="626"/>
      <c r="AE3771" s="626"/>
      <c r="AF3771" s="626"/>
    </row>
    <row r="3772" spans="1:32" x14ac:dyDescent="0.25">
      <c r="A3772" s="626"/>
      <c r="B3772" s="626"/>
      <c r="F3772" s="626"/>
      <c r="H3772" s="626"/>
      <c r="I3772" s="626"/>
      <c r="J3772" s="626"/>
      <c r="K3772" s="627"/>
      <c r="L3772" s="677"/>
      <c r="M3772" s="626"/>
      <c r="N3772" s="626"/>
      <c r="O3772" s="626"/>
      <c r="P3772" s="626"/>
      <c r="Q3772" s="626"/>
      <c r="R3772" s="626"/>
      <c r="S3772" s="626"/>
      <c r="T3772" s="626"/>
      <c r="U3772" s="626"/>
      <c r="V3772" s="626"/>
      <c r="W3772" s="626"/>
      <c r="X3772" s="626"/>
      <c r="Y3772" s="626"/>
      <c r="Z3772" s="626"/>
      <c r="AA3772" s="626"/>
      <c r="AB3772" s="626"/>
      <c r="AC3772" s="626"/>
      <c r="AD3772" s="626"/>
      <c r="AE3772" s="626"/>
      <c r="AF3772" s="626"/>
    </row>
    <row r="3773" spans="1:32" x14ac:dyDescent="0.25">
      <c r="A3773" s="626"/>
      <c r="B3773" s="626"/>
      <c r="F3773" s="626"/>
      <c r="H3773" s="626"/>
      <c r="I3773" s="626"/>
      <c r="J3773" s="626"/>
      <c r="K3773" s="627"/>
      <c r="L3773" s="677"/>
      <c r="M3773" s="626"/>
      <c r="N3773" s="626"/>
      <c r="O3773" s="626"/>
      <c r="P3773" s="626"/>
      <c r="Q3773" s="626"/>
      <c r="R3773" s="626"/>
      <c r="S3773" s="626"/>
      <c r="T3773" s="626"/>
      <c r="U3773" s="626"/>
      <c r="V3773" s="626"/>
      <c r="W3773" s="626"/>
      <c r="X3773" s="626"/>
      <c r="Y3773" s="626"/>
      <c r="Z3773" s="626"/>
      <c r="AA3773" s="626"/>
      <c r="AB3773" s="626"/>
      <c r="AC3773" s="626"/>
      <c r="AD3773" s="626"/>
      <c r="AE3773" s="626"/>
      <c r="AF3773" s="626"/>
    </row>
    <row r="3774" spans="1:32" x14ac:dyDescent="0.25">
      <c r="A3774" s="626"/>
      <c r="B3774" s="626"/>
      <c r="F3774" s="626"/>
      <c r="H3774" s="626"/>
      <c r="I3774" s="626"/>
      <c r="J3774" s="626"/>
      <c r="K3774" s="627"/>
      <c r="L3774" s="677"/>
      <c r="M3774" s="626"/>
      <c r="N3774" s="626"/>
      <c r="O3774" s="626"/>
      <c r="P3774" s="626"/>
      <c r="Q3774" s="626"/>
      <c r="R3774" s="626"/>
      <c r="S3774" s="626"/>
      <c r="T3774" s="626"/>
      <c r="U3774" s="626"/>
      <c r="V3774" s="626"/>
      <c r="W3774" s="626"/>
      <c r="X3774" s="626"/>
      <c r="Y3774" s="626"/>
      <c r="Z3774" s="626"/>
      <c r="AA3774" s="626"/>
      <c r="AB3774" s="626"/>
      <c r="AC3774" s="626"/>
      <c r="AD3774" s="626"/>
      <c r="AE3774" s="626"/>
      <c r="AF3774" s="626"/>
    </row>
    <row r="3775" spans="1:32" x14ac:dyDescent="0.25">
      <c r="A3775" s="626"/>
      <c r="B3775" s="626"/>
      <c r="F3775" s="626"/>
      <c r="H3775" s="626"/>
      <c r="I3775" s="626"/>
      <c r="J3775" s="626"/>
      <c r="K3775" s="627"/>
      <c r="L3775" s="677"/>
      <c r="M3775" s="626"/>
      <c r="N3775" s="626"/>
      <c r="O3775" s="626"/>
      <c r="P3775" s="626"/>
      <c r="Q3775" s="626"/>
      <c r="R3775" s="626"/>
      <c r="S3775" s="626"/>
      <c r="T3775" s="626"/>
      <c r="U3775" s="626"/>
      <c r="V3775" s="626"/>
      <c r="W3775" s="626"/>
      <c r="X3775" s="626"/>
      <c r="Y3775" s="626"/>
      <c r="Z3775" s="626"/>
      <c r="AA3775" s="626"/>
      <c r="AB3775" s="626"/>
      <c r="AC3775" s="626"/>
      <c r="AD3775" s="626"/>
      <c r="AE3775" s="626"/>
      <c r="AF3775" s="626"/>
    </row>
    <row r="3776" spans="1:32" x14ac:dyDescent="0.25">
      <c r="A3776" s="626"/>
      <c r="B3776" s="626"/>
      <c r="F3776" s="626"/>
      <c r="H3776" s="626"/>
      <c r="I3776" s="626"/>
      <c r="J3776" s="626"/>
      <c r="K3776" s="627"/>
      <c r="L3776" s="677"/>
      <c r="M3776" s="626"/>
      <c r="N3776" s="626"/>
      <c r="O3776" s="626"/>
      <c r="P3776" s="626"/>
      <c r="Q3776" s="626"/>
      <c r="R3776" s="626"/>
      <c r="S3776" s="626"/>
      <c r="T3776" s="626"/>
      <c r="U3776" s="626"/>
      <c r="V3776" s="626"/>
      <c r="W3776" s="626"/>
      <c r="X3776" s="626"/>
      <c r="Y3776" s="626"/>
      <c r="Z3776" s="626"/>
      <c r="AA3776" s="626"/>
      <c r="AB3776" s="626"/>
      <c r="AC3776" s="626"/>
      <c r="AD3776" s="626"/>
      <c r="AE3776" s="626"/>
      <c r="AF3776" s="626"/>
    </row>
    <row r="3777" spans="1:32" x14ac:dyDescent="0.25">
      <c r="A3777" s="626"/>
      <c r="B3777" s="626"/>
      <c r="F3777" s="626"/>
      <c r="H3777" s="626"/>
      <c r="I3777" s="626"/>
      <c r="J3777" s="626"/>
      <c r="K3777" s="627"/>
      <c r="L3777" s="677"/>
      <c r="M3777" s="626"/>
      <c r="N3777" s="626"/>
      <c r="O3777" s="626"/>
      <c r="P3777" s="626"/>
      <c r="Q3777" s="626"/>
      <c r="R3777" s="626"/>
      <c r="S3777" s="626"/>
      <c r="T3777" s="626"/>
      <c r="U3777" s="626"/>
      <c r="V3777" s="626"/>
      <c r="W3777" s="626"/>
      <c r="X3777" s="626"/>
      <c r="Y3777" s="626"/>
      <c r="Z3777" s="626"/>
      <c r="AA3777" s="626"/>
      <c r="AB3777" s="626"/>
      <c r="AC3777" s="626"/>
      <c r="AD3777" s="626"/>
      <c r="AE3777" s="626"/>
      <c r="AF3777" s="626"/>
    </row>
    <row r="3778" spans="1:32" x14ac:dyDescent="0.25">
      <c r="A3778" s="626"/>
      <c r="B3778" s="626"/>
      <c r="F3778" s="626"/>
      <c r="H3778" s="626"/>
      <c r="I3778" s="626"/>
      <c r="J3778" s="626"/>
      <c r="K3778" s="627"/>
      <c r="L3778" s="677"/>
      <c r="M3778" s="626"/>
      <c r="N3778" s="626"/>
      <c r="O3778" s="626"/>
      <c r="P3778" s="626"/>
      <c r="Q3778" s="626"/>
      <c r="R3778" s="626"/>
      <c r="S3778" s="626"/>
      <c r="T3778" s="626"/>
      <c r="U3778" s="626"/>
      <c r="V3778" s="626"/>
      <c r="W3778" s="626"/>
      <c r="X3778" s="626"/>
      <c r="Y3778" s="626"/>
      <c r="Z3778" s="626"/>
      <c r="AA3778" s="626"/>
      <c r="AB3778" s="626"/>
      <c r="AC3778" s="626"/>
      <c r="AD3778" s="626"/>
      <c r="AE3778" s="626"/>
      <c r="AF3778" s="626"/>
    </row>
    <row r="3779" spans="1:32" x14ac:dyDescent="0.25">
      <c r="A3779" s="626"/>
      <c r="B3779" s="626"/>
      <c r="F3779" s="626"/>
      <c r="H3779" s="626"/>
      <c r="I3779" s="626"/>
      <c r="J3779" s="626"/>
      <c r="K3779" s="627"/>
      <c r="L3779" s="677"/>
      <c r="M3779" s="626"/>
      <c r="N3779" s="626"/>
      <c r="O3779" s="626"/>
      <c r="P3779" s="626"/>
      <c r="Q3779" s="626"/>
      <c r="R3779" s="626"/>
      <c r="S3779" s="626"/>
      <c r="T3779" s="626"/>
      <c r="U3779" s="626"/>
      <c r="V3779" s="626"/>
      <c r="W3779" s="626"/>
      <c r="X3779" s="626"/>
      <c r="Y3779" s="626"/>
      <c r="Z3779" s="626"/>
      <c r="AA3779" s="626"/>
      <c r="AB3779" s="626"/>
      <c r="AC3779" s="626"/>
      <c r="AD3779" s="626"/>
      <c r="AE3779" s="626"/>
      <c r="AF3779" s="626"/>
    </row>
    <row r="3780" spans="1:32" x14ac:dyDescent="0.25">
      <c r="A3780" s="626"/>
      <c r="B3780" s="626"/>
      <c r="F3780" s="626"/>
      <c r="H3780" s="626"/>
      <c r="I3780" s="626"/>
      <c r="J3780" s="626"/>
      <c r="K3780" s="627"/>
      <c r="L3780" s="677"/>
      <c r="M3780" s="626"/>
      <c r="N3780" s="626"/>
      <c r="O3780" s="626"/>
      <c r="P3780" s="626"/>
      <c r="Q3780" s="626"/>
      <c r="R3780" s="626"/>
      <c r="S3780" s="626"/>
      <c r="T3780" s="626"/>
      <c r="U3780" s="626"/>
      <c r="V3780" s="626"/>
      <c r="W3780" s="626"/>
      <c r="X3780" s="626"/>
      <c r="Y3780" s="626"/>
      <c r="Z3780" s="626"/>
      <c r="AA3780" s="626"/>
      <c r="AB3780" s="626"/>
      <c r="AC3780" s="626"/>
      <c r="AD3780" s="626"/>
      <c r="AE3780" s="626"/>
      <c r="AF3780" s="626"/>
    </row>
    <row r="3781" spans="1:32" x14ac:dyDescent="0.25">
      <c r="A3781" s="626"/>
      <c r="B3781" s="626"/>
      <c r="F3781" s="626"/>
      <c r="H3781" s="626"/>
      <c r="I3781" s="626"/>
      <c r="J3781" s="626"/>
      <c r="K3781" s="627"/>
      <c r="L3781" s="677"/>
      <c r="M3781" s="626"/>
      <c r="N3781" s="626"/>
      <c r="O3781" s="626"/>
      <c r="P3781" s="626"/>
      <c r="Q3781" s="626"/>
      <c r="R3781" s="626"/>
      <c r="S3781" s="626"/>
      <c r="T3781" s="626"/>
      <c r="U3781" s="626"/>
      <c r="V3781" s="626"/>
      <c r="W3781" s="626"/>
      <c r="X3781" s="626"/>
      <c r="Y3781" s="626"/>
      <c r="Z3781" s="626"/>
      <c r="AA3781" s="626"/>
      <c r="AB3781" s="626"/>
      <c r="AC3781" s="626"/>
      <c r="AD3781" s="626"/>
      <c r="AE3781" s="626"/>
      <c r="AF3781" s="626"/>
    </row>
    <row r="3782" spans="1:32" x14ac:dyDescent="0.25">
      <c r="A3782" s="626"/>
      <c r="B3782" s="626"/>
      <c r="F3782" s="626"/>
      <c r="H3782" s="626"/>
      <c r="I3782" s="626"/>
      <c r="J3782" s="626"/>
      <c r="K3782" s="627"/>
      <c r="L3782" s="677"/>
      <c r="M3782" s="626"/>
      <c r="N3782" s="626"/>
      <c r="O3782" s="626"/>
      <c r="P3782" s="626"/>
      <c r="Q3782" s="626"/>
      <c r="R3782" s="626"/>
      <c r="S3782" s="626"/>
      <c r="T3782" s="626"/>
      <c r="U3782" s="626"/>
      <c r="V3782" s="626"/>
      <c r="W3782" s="626"/>
      <c r="X3782" s="626"/>
      <c r="Y3782" s="626"/>
      <c r="Z3782" s="626"/>
      <c r="AA3782" s="626"/>
      <c r="AB3782" s="626"/>
      <c r="AC3782" s="626"/>
      <c r="AD3782" s="626"/>
      <c r="AE3782" s="626"/>
      <c r="AF3782" s="626"/>
    </row>
    <row r="3783" spans="1:32" x14ac:dyDescent="0.25">
      <c r="A3783" s="626"/>
      <c r="B3783" s="626"/>
      <c r="F3783" s="626"/>
      <c r="H3783" s="626"/>
      <c r="I3783" s="626"/>
      <c r="J3783" s="626"/>
      <c r="K3783" s="627"/>
      <c r="L3783" s="677"/>
      <c r="M3783" s="626"/>
      <c r="N3783" s="626"/>
      <c r="O3783" s="626"/>
      <c r="P3783" s="626"/>
      <c r="Q3783" s="626"/>
      <c r="R3783" s="626"/>
      <c r="S3783" s="626"/>
      <c r="T3783" s="626"/>
      <c r="U3783" s="626"/>
      <c r="V3783" s="626"/>
      <c r="W3783" s="626"/>
      <c r="X3783" s="626"/>
      <c r="Y3783" s="626"/>
      <c r="Z3783" s="626"/>
      <c r="AA3783" s="626"/>
      <c r="AB3783" s="626"/>
      <c r="AC3783" s="626"/>
      <c r="AD3783" s="626"/>
      <c r="AE3783" s="626"/>
      <c r="AF3783" s="626"/>
    </row>
    <row r="3784" spans="1:32" x14ac:dyDescent="0.25">
      <c r="A3784" s="626"/>
      <c r="B3784" s="626"/>
      <c r="F3784" s="626"/>
      <c r="H3784" s="626"/>
      <c r="I3784" s="626"/>
      <c r="J3784" s="626"/>
      <c r="K3784" s="627"/>
      <c r="L3784" s="677"/>
      <c r="M3784" s="626"/>
      <c r="N3784" s="626"/>
      <c r="O3784" s="626"/>
      <c r="P3784" s="626"/>
      <c r="Q3784" s="626"/>
      <c r="R3784" s="626"/>
      <c r="S3784" s="626"/>
      <c r="T3784" s="626"/>
      <c r="U3784" s="626"/>
      <c r="V3784" s="626"/>
      <c r="W3784" s="626"/>
      <c r="X3784" s="626"/>
      <c r="Y3784" s="626"/>
      <c r="Z3784" s="626"/>
      <c r="AA3784" s="626"/>
      <c r="AB3784" s="626"/>
      <c r="AC3784" s="626"/>
      <c r="AD3784" s="626"/>
      <c r="AE3784" s="626"/>
      <c r="AF3784" s="626"/>
    </row>
    <row r="3785" spans="1:32" x14ac:dyDescent="0.25">
      <c r="A3785" s="626"/>
      <c r="B3785" s="626"/>
      <c r="F3785" s="626"/>
      <c r="H3785" s="626"/>
      <c r="I3785" s="626"/>
      <c r="J3785" s="626"/>
      <c r="K3785" s="627"/>
      <c r="L3785" s="677"/>
      <c r="M3785" s="626"/>
      <c r="N3785" s="626"/>
      <c r="O3785" s="626"/>
      <c r="P3785" s="626"/>
      <c r="Q3785" s="626"/>
      <c r="R3785" s="626"/>
      <c r="S3785" s="626"/>
      <c r="T3785" s="626"/>
      <c r="U3785" s="626"/>
      <c r="V3785" s="626"/>
      <c r="W3785" s="626"/>
      <c r="X3785" s="626"/>
      <c r="Y3785" s="626"/>
      <c r="Z3785" s="626"/>
      <c r="AA3785" s="626"/>
      <c r="AB3785" s="626"/>
      <c r="AC3785" s="626"/>
      <c r="AD3785" s="626"/>
      <c r="AE3785" s="626"/>
      <c r="AF3785" s="626"/>
    </row>
    <row r="3786" spans="1:32" x14ac:dyDescent="0.25">
      <c r="A3786" s="626"/>
      <c r="B3786" s="626"/>
      <c r="F3786" s="626"/>
      <c r="H3786" s="626"/>
      <c r="I3786" s="626"/>
      <c r="J3786" s="626"/>
      <c r="K3786" s="627"/>
      <c r="L3786" s="677"/>
      <c r="M3786" s="626"/>
      <c r="N3786" s="626"/>
      <c r="O3786" s="626"/>
      <c r="P3786" s="626"/>
      <c r="Q3786" s="626"/>
      <c r="R3786" s="626"/>
      <c r="S3786" s="626"/>
      <c r="T3786" s="626"/>
      <c r="U3786" s="626"/>
      <c r="V3786" s="626"/>
      <c r="W3786" s="626"/>
      <c r="X3786" s="626"/>
      <c r="Y3786" s="626"/>
      <c r="Z3786" s="626"/>
      <c r="AA3786" s="626"/>
      <c r="AB3786" s="626"/>
      <c r="AC3786" s="626"/>
      <c r="AD3786" s="626"/>
      <c r="AE3786" s="626"/>
      <c r="AF3786" s="626"/>
    </row>
    <row r="3787" spans="1:32" x14ac:dyDescent="0.25">
      <c r="A3787" s="626"/>
      <c r="B3787" s="626"/>
      <c r="F3787" s="626"/>
      <c r="H3787" s="626"/>
      <c r="I3787" s="626"/>
      <c r="J3787" s="626"/>
      <c r="K3787" s="627"/>
      <c r="L3787" s="677"/>
      <c r="M3787" s="626"/>
      <c r="N3787" s="626"/>
      <c r="O3787" s="626"/>
      <c r="P3787" s="626"/>
      <c r="Q3787" s="626"/>
      <c r="R3787" s="626"/>
      <c r="S3787" s="626"/>
      <c r="T3787" s="626"/>
      <c r="U3787" s="626"/>
      <c r="V3787" s="626"/>
      <c r="W3787" s="626"/>
      <c r="X3787" s="626"/>
      <c r="Y3787" s="626"/>
      <c r="Z3787" s="626"/>
      <c r="AA3787" s="626"/>
      <c r="AB3787" s="626"/>
      <c r="AC3787" s="626"/>
      <c r="AD3787" s="626"/>
      <c r="AE3787" s="626"/>
      <c r="AF3787" s="626"/>
    </row>
    <row r="3788" spans="1:32" x14ac:dyDescent="0.25">
      <c r="A3788" s="626"/>
      <c r="B3788" s="626"/>
      <c r="F3788" s="626"/>
      <c r="H3788" s="626"/>
      <c r="I3788" s="626"/>
      <c r="J3788" s="626"/>
      <c r="K3788" s="627"/>
      <c r="L3788" s="677"/>
      <c r="M3788" s="626"/>
      <c r="N3788" s="626"/>
      <c r="O3788" s="626"/>
      <c r="P3788" s="626"/>
      <c r="Q3788" s="626"/>
      <c r="R3788" s="626"/>
      <c r="S3788" s="626"/>
      <c r="T3788" s="626"/>
      <c r="U3788" s="626"/>
      <c r="V3788" s="626"/>
      <c r="W3788" s="626"/>
      <c r="X3788" s="626"/>
      <c r="Y3788" s="626"/>
      <c r="Z3788" s="626"/>
      <c r="AA3788" s="626"/>
      <c r="AB3788" s="626"/>
      <c r="AC3788" s="626"/>
      <c r="AD3788" s="626"/>
      <c r="AE3788" s="626"/>
      <c r="AF3788" s="626"/>
    </row>
    <row r="3789" spans="1:32" x14ac:dyDescent="0.25">
      <c r="A3789" s="626"/>
      <c r="B3789" s="626"/>
      <c r="F3789" s="626"/>
      <c r="H3789" s="626"/>
      <c r="I3789" s="626"/>
      <c r="J3789" s="626"/>
      <c r="K3789" s="627"/>
      <c r="L3789" s="677"/>
      <c r="M3789" s="626"/>
      <c r="N3789" s="626"/>
      <c r="O3789" s="626"/>
      <c r="P3789" s="626"/>
      <c r="Q3789" s="626"/>
      <c r="R3789" s="626"/>
      <c r="S3789" s="626"/>
      <c r="T3789" s="626"/>
      <c r="U3789" s="626"/>
      <c r="V3789" s="626"/>
      <c r="W3789" s="626"/>
      <c r="X3789" s="626"/>
      <c r="Y3789" s="626"/>
      <c r="Z3789" s="626"/>
      <c r="AA3789" s="626"/>
      <c r="AB3789" s="626"/>
      <c r="AC3789" s="626"/>
      <c r="AD3789" s="626"/>
      <c r="AE3789" s="626"/>
      <c r="AF3789" s="626"/>
    </row>
    <row r="3790" spans="1:32" x14ac:dyDescent="0.25">
      <c r="A3790" s="626"/>
      <c r="B3790" s="626"/>
      <c r="F3790" s="626"/>
      <c r="H3790" s="626"/>
      <c r="I3790" s="626"/>
      <c r="J3790" s="626"/>
      <c r="K3790" s="627"/>
      <c r="L3790" s="677"/>
      <c r="M3790" s="626"/>
      <c r="N3790" s="626"/>
      <c r="O3790" s="626"/>
      <c r="P3790" s="626"/>
      <c r="Q3790" s="626"/>
      <c r="R3790" s="626"/>
      <c r="S3790" s="626"/>
      <c r="T3790" s="626"/>
      <c r="U3790" s="626"/>
      <c r="V3790" s="626"/>
      <c r="W3790" s="626"/>
      <c r="X3790" s="626"/>
      <c r="Y3790" s="626"/>
      <c r="Z3790" s="626"/>
      <c r="AA3790" s="626"/>
      <c r="AB3790" s="626"/>
      <c r="AC3790" s="626"/>
      <c r="AD3790" s="626"/>
      <c r="AE3790" s="626"/>
      <c r="AF3790" s="626"/>
    </row>
    <row r="3791" spans="1:32" x14ac:dyDescent="0.25">
      <c r="A3791" s="626"/>
      <c r="B3791" s="626"/>
      <c r="F3791" s="626"/>
      <c r="H3791" s="626"/>
      <c r="I3791" s="626"/>
      <c r="J3791" s="626"/>
      <c r="K3791" s="627"/>
      <c r="L3791" s="677"/>
      <c r="M3791" s="626"/>
      <c r="N3791" s="626"/>
      <c r="O3791" s="626"/>
      <c r="P3791" s="626"/>
      <c r="Q3791" s="626"/>
      <c r="R3791" s="626"/>
      <c r="S3791" s="626"/>
      <c r="T3791" s="626"/>
      <c r="U3791" s="626"/>
      <c r="V3791" s="626"/>
      <c r="W3791" s="626"/>
      <c r="X3791" s="626"/>
      <c r="Y3791" s="626"/>
      <c r="Z3791" s="626"/>
      <c r="AA3791" s="626"/>
      <c r="AB3791" s="626"/>
      <c r="AC3791" s="626"/>
      <c r="AD3791" s="626"/>
      <c r="AE3791" s="626"/>
      <c r="AF3791" s="626"/>
    </row>
    <row r="3792" spans="1:32" x14ac:dyDescent="0.25">
      <c r="A3792" s="626"/>
      <c r="B3792" s="626"/>
      <c r="F3792" s="626"/>
      <c r="H3792" s="626"/>
      <c r="I3792" s="626"/>
      <c r="J3792" s="626"/>
      <c r="K3792" s="627"/>
      <c r="L3792" s="677"/>
      <c r="M3792" s="626"/>
      <c r="N3792" s="626"/>
      <c r="O3792" s="626"/>
      <c r="P3792" s="626"/>
      <c r="Q3792" s="626"/>
      <c r="R3792" s="626"/>
      <c r="S3792" s="626"/>
      <c r="T3792" s="626"/>
      <c r="U3792" s="626"/>
      <c r="V3792" s="626"/>
      <c r="W3792" s="626"/>
      <c r="X3792" s="626"/>
      <c r="Y3792" s="626"/>
      <c r="Z3792" s="626"/>
      <c r="AA3792" s="626"/>
      <c r="AB3792" s="626"/>
      <c r="AC3792" s="626"/>
      <c r="AD3792" s="626"/>
      <c r="AE3792" s="626"/>
      <c r="AF3792" s="626"/>
    </row>
    <row r="3793" spans="1:32" x14ac:dyDescent="0.25">
      <c r="A3793" s="626"/>
      <c r="B3793" s="626"/>
      <c r="F3793" s="626"/>
      <c r="H3793" s="626"/>
      <c r="I3793" s="626"/>
      <c r="J3793" s="626"/>
      <c r="K3793" s="627"/>
      <c r="L3793" s="677"/>
      <c r="M3793" s="626"/>
      <c r="N3793" s="626"/>
      <c r="O3793" s="626"/>
      <c r="P3793" s="626"/>
      <c r="Q3793" s="626"/>
      <c r="R3793" s="626"/>
      <c r="S3793" s="626"/>
      <c r="T3793" s="626"/>
      <c r="U3793" s="626"/>
      <c r="V3793" s="626"/>
      <c r="W3793" s="626"/>
      <c r="X3793" s="626"/>
      <c r="Y3793" s="626"/>
      <c r="Z3793" s="626"/>
      <c r="AA3793" s="626"/>
      <c r="AB3793" s="626"/>
      <c r="AC3793" s="626"/>
      <c r="AD3793" s="626"/>
      <c r="AE3793" s="626"/>
      <c r="AF3793" s="626"/>
    </row>
    <row r="3794" spans="1:32" x14ac:dyDescent="0.25">
      <c r="A3794" s="626"/>
      <c r="B3794" s="626"/>
      <c r="F3794" s="626"/>
      <c r="H3794" s="626"/>
      <c r="I3794" s="626"/>
      <c r="J3794" s="626"/>
      <c r="K3794" s="627"/>
      <c r="L3794" s="677"/>
      <c r="M3794" s="626"/>
      <c r="N3794" s="626"/>
      <c r="O3794" s="626"/>
      <c r="P3794" s="626"/>
      <c r="Q3794" s="626"/>
      <c r="R3794" s="626"/>
      <c r="S3794" s="626"/>
      <c r="T3794" s="626"/>
      <c r="U3794" s="626"/>
      <c r="V3794" s="626"/>
      <c r="W3794" s="626"/>
      <c r="X3794" s="626"/>
      <c r="Y3794" s="626"/>
      <c r="Z3794" s="626"/>
      <c r="AA3794" s="626"/>
      <c r="AB3794" s="626"/>
      <c r="AC3794" s="626"/>
      <c r="AD3794" s="626"/>
      <c r="AE3794" s="626"/>
      <c r="AF3794" s="626"/>
    </row>
    <row r="3795" spans="1:32" x14ac:dyDescent="0.25">
      <c r="A3795" s="626"/>
      <c r="B3795" s="626"/>
      <c r="F3795" s="626"/>
      <c r="H3795" s="626"/>
      <c r="I3795" s="626"/>
      <c r="J3795" s="626"/>
      <c r="K3795" s="627"/>
      <c r="L3795" s="677"/>
      <c r="M3795" s="626"/>
      <c r="N3795" s="626"/>
      <c r="O3795" s="626"/>
      <c r="P3795" s="626"/>
      <c r="Q3795" s="626"/>
      <c r="R3795" s="626"/>
      <c r="S3795" s="626"/>
      <c r="T3795" s="626"/>
      <c r="U3795" s="626"/>
      <c r="V3795" s="626"/>
      <c r="W3795" s="626"/>
      <c r="X3795" s="626"/>
      <c r="Y3795" s="626"/>
      <c r="Z3795" s="626"/>
      <c r="AA3795" s="626"/>
      <c r="AB3795" s="626"/>
      <c r="AC3795" s="626"/>
      <c r="AD3795" s="626"/>
      <c r="AE3795" s="626"/>
      <c r="AF3795" s="626"/>
    </row>
    <row r="3796" spans="1:32" x14ac:dyDescent="0.25">
      <c r="A3796" s="626"/>
      <c r="B3796" s="626"/>
      <c r="F3796" s="626"/>
      <c r="H3796" s="626"/>
      <c r="I3796" s="626"/>
      <c r="J3796" s="626"/>
      <c r="K3796" s="627"/>
      <c r="L3796" s="677"/>
      <c r="M3796" s="626"/>
      <c r="N3796" s="626"/>
      <c r="O3796" s="626"/>
      <c r="P3796" s="626"/>
      <c r="Q3796" s="626"/>
      <c r="R3796" s="626"/>
      <c r="S3796" s="626"/>
      <c r="T3796" s="626"/>
      <c r="U3796" s="626"/>
      <c r="V3796" s="626"/>
      <c r="W3796" s="626"/>
      <c r="X3796" s="626"/>
      <c r="Y3796" s="626"/>
      <c r="Z3796" s="626"/>
      <c r="AA3796" s="626"/>
      <c r="AB3796" s="626"/>
      <c r="AC3796" s="626"/>
      <c r="AD3796" s="626"/>
      <c r="AE3796" s="626"/>
      <c r="AF3796" s="626"/>
    </row>
    <row r="3797" spans="1:32" x14ac:dyDescent="0.25">
      <c r="A3797" s="626"/>
      <c r="B3797" s="626"/>
      <c r="F3797" s="626"/>
      <c r="H3797" s="626"/>
      <c r="I3797" s="626"/>
      <c r="J3797" s="626"/>
      <c r="K3797" s="627"/>
      <c r="L3797" s="677"/>
      <c r="M3797" s="626"/>
      <c r="N3797" s="626"/>
      <c r="O3797" s="626"/>
      <c r="P3797" s="626"/>
      <c r="Q3797" s="626"/>
      <c r="R3797" s="626"/>
      <c r="S3797" s="626"/>
      <c r="T3797" s="626"/>
      <c r="U3797" s="626"/>
      <c r="V3797" s="626"/>
      <c r="W3797" s="626"/>
      <c r="X3797" s="626"/>
      <c r="Y3797" s="626"/>
      <c r="Z3797" s="626"/>
      <c r="AA3797" s="626"/>
      <c r="AB3797" s="626"/>
      <c r="AC3797" s="626"/>
      <c r="AD3797" s="626"/>
      <c r="AE3797" s="626"/>
      <c r="AF3797" s="626"/>
    </row>
    <row r="3798" spans="1:32" x14ac:dyDescent="0.25">
      <c r="A3798" s="626"/>
      <c r="B3798" s="626"/>
      <c r="F3798" s="626"/>
      <c r="H3798" s="626"/>
      <c r="I3798" s="626"/>
      <c r="J3798" s="626"/>
      <c r="K3798" s="627"/>
      <c r="L3798" s="677"/>
      <c r="M3798" s="626"/>
      <c r="N3798" s="626"/>
      <c r="O3798" s="626"/>
      <c r="P3798" s="626"/>
      <c r="Q3798" s="626"/>
      <c r="R3798" s="626"/>
      <c r="S3798" s="626"/>
      <c r="T3798" s="626"/>
      <c r="U3798" s="626"/>
      <c r="V3798" s="626"/>
      <c r="W3798" s="626"/>
      <c r="X3798" s="626"/>
      <c r="Y3798" s="626"/>
      <c r="Z3798" s="626"/>
      <c r="AA3798" s="626"/>
      <c r="AB3798" s="626"/>
      <c r="AC3798" s="626"/>
      <c r="AD3798" s="626"/>
      <c r="AE3798" s="626"/>
      <c r="AF3798" s="626"/>
    </row>
    <row r="3799" spans="1:32" x14ac:dyDescent="0.25">
      <c r="A3799" s="626"/>
      <c r="B3799" s="626"/>
      <c r="F3799" s="626"/>
      <c r="H3799" s="626"/>
      <c r="I3799" s="626"/>
      <c r="J3799" s="626"/>
      <c r="K3799" s="627"/>
      <c r="L3799" s="677"/>
      <c r="M3799" s="626"/>
      <c r="N3799" s="626"/>
      <c r="O3799" s="626"/>
      <c r="P3799" s="626"/>
      <c r="Q3799" s="626"/>
      <c r="R3799" s="626"/>
      <c r="S3799" s="626"/>
      <c r="T3799" s="626"/>
      <c r="U3799" s="626"/>
      <c r="V3799" s="626"/>
      <c r="W3799" s="626"/>
      <c r="X3799" s="626"/>
      <c r="Y3799" s="626"/>
      <c r="Z3799" s="626"/>
      <c r="AA3799" s="626"/>
      <c r="AB3799" s="626"/>
      <c r="AC3799" s="626"/>
      <c r="AD3799" s="626"/>
      <c r="AE3799" s="626"/>
      <c r="AF3799" s="626"/>
    </row>
    <row r="3800" spans="1:32" x14ac:dyDescent="0.25">
      <c r="A3800" s="626"/>
      <c r="B3800" s="626"/>
      <c r="F3800" s="626"/>
      <c r="H3800" s="626"/>
      <c r="I3800" s="626"/>
      <c r="J3800" s="626"/>
      <c r="K3800" s="627"/>
      <c r="L3800" s="677"/>
      <c r="M3800" s="626"/>
      <c r="N3800" s="626"/>
      <c r="O3800" s="626"/>
      <c r="P3800" s="626"/>
      <c r="Q3800" s="626"/>
      <c r="R3800" s="626"/>
      <c r="S3800" s="626"/>
      <c r="T3800" s="626"/>
      <c r="U3800" s="626"/>
      <c r="V3800" s="626"/>
      <c r="W3800" s="626"/>
      <c r="X3800" s="626"/>
      <c r="Y3800" s="626"/>
      <c r="Z3800" s="626"/>
      <c r="AA3800" s="626"/>
      <c r="AB3800" s="626"/>
      <c r="AC3800" s="626"/>
      <c r="AD3800" s="626"/>
      <c r="AE3800" s="626"/>
      <c r="AF3800" s="626"/>
    </row>
    <row r="3801" spans="1:32" x14ac:dyDescent="0.25">
      <c r="A3801" s="626"/>
      <c r="B3801" s="626"/>
      <c r="F3801" s="626"/>
      <c r="H3801" s="626"/>
      <c r="I3801" s="626"/>
      <c r="J3801" s="626"/>
      <c r="K3801" s="627"/>
      <c r="L3801" s="677"/>
      <c r="M3801" s="626"/>
      <c r="N3801" s="626"/>
      <c r="O3801" s="626"/>
      <c r="P3801" s="626"/>
      <c r="Q3801" s="626"/>
      <c r="R3801" s="626"/>
      <c r="S3801" s="626"/>
      <c r="T3801" s="626"/>
      <c r="U3801" s="626"/>
      <c r="V3801" s="626"/>
      <c r="W3801" s="626"/>
      <c r="X3801" s="626"/>
      <c r="Y3801" s="626"/>
      <c r="Z3801" s="626"/>
      <c r="AA3801" s="626"/>
      <c r="AB3801" s="626"/>
      <c r="AC3801" s="626"/>
      <c r="AD3801" s="626"/>
      <c r="AE3801" s="626"/>
      <c r="AF3801" s="626"/>
    </row>
    <row r="3802" spans="1:32" x14ac:dyDescent="0.25">
      <c r="A3802" s="626"/>
      <c r="B3802" s="626"/>
      <c r="F3802" s="626"/>
      <c r="H3802" s="626"/>
      <c r="I3802" s="626"/>
      <c r="J3802" s="626"/>
      <c r="K3802" s="627"/>
      <c r="L3802" s="677"/>
      <c r="M3802" s="626"/>
      <c r="N3802" s="626"/>
      <c r="O3802" s="626"/>
      <c r="P3802" s="626"/>
      <c r="Q3802" s="626"/>
      <c r="R3802" s="626"/>
      <c r="S3802" s="626"/>
      <c r="T3802" s="626"/>
      <c r="U3802" s="626"/>
      <c r="V3802" s="626"/>
      <c r="W3802" s="626"/>
      <c r="X3802" s="626"/>
      <c r="Y3802" s="626"/>
      <c r="Z3802" s="626"/>
      <c r="AA3802" s="626"/>
      <c r="AB3802" s="626"/>
      <c r="AC3802" s="626"/>
      <c r="AD3802" s="626"/>
      <c r="AE3802" s="626"/>
      <c r="AF3802" s="626"/>
    </row>
    <row r="3803" spans="1:32" x14ac:dyDescent="0.25">
      <c r="A3803" s="626"/>
      <c r="B3803" s="626"/>
      <c r="F3803" s="626"/>
      <c r="H3803" s="626"/>
      <c r="I3803" s="626"/>
      <c r="J3803" s="626"/>
      <c r="K3803" s="627"/>
      <c r="L3803" s="677"/>
      <c r="M3803" s="626"/>
      <c r="N3803" s="626"/>
      <c r="O3803" s="626"/>
      <c r="P3803" s="626"/>
      <c r="Q3803" s="626"/>
      <c r="R3803" s="626"/>
      <c r="S3803" s="626"/>
      <c r="T3803" s="626"/>
      <c r="U3803" s="626"/>
      <c r="V3803" s="626"/>
      <c r="W3803" s="626"/>
      <c r="X3803" s="626"/>
      <c r="Y3803" s="626"/>
      <c r="Z3803" s="626"/>
      <c r="AA3803" s="626"/>
      <c r="AB3803" s="626"/>
      <c r="AC3803" s="626"/>
      <c r="AD3803" s="626"/>
      <c r="AE3803" s="626"/>
      <c r="AF3803" s="626"/>
    </row>
    <row r="3804" spans="1:32" x14ac:dyDescent="0.25">
      <c r="A3804" s="626"/>
      <c r="B3804" s="626"/>
      <c r="F3804" s="626"/>
      <c r="H3804" s="626"/>
      <c r="I3804" s="626"/>
      <c r="J3804" s="626"/>
      <c r="K3804" s="627"/>
      <c r="L3804" s="677"/>
      <c r="M3804" s="626"/>
      <c r="N3804" s="626"/>
      <c r="O3804" s="626"/>
      <c r="P3804" s="626"/>
      <c r="Q3804" s="626"/>
      <c r="R3804" s="626"/>
      <c r="S3804" s="626"/>
      <c r="T3804" s="626"/>
      <c r="U3804" s="626"/>
      <c r="V3804" s="626"/>
      <c r="W3804" s="626"/>
      <c r="X3804" s="626"/>
      <c r="Y3804" s="626"/>
      <c r="Z3804" s="626"/>
      <c r="AA3804" s="626"/>
      <c r="AB3804" s="626"/>
      <c r="AC3804" s="626"/>
      <c r="AD3804" s="626"/>
      <c r="AE3804" s="626"/>
      <c r="AF3804" s="626"/>
    </row>
    <row r="3805" spans="1:32" x14ac:dyDescent="0.25">
      <c r="A3805" s="626"/>
      <c r="B3805" s="626"/>
      <c r="F3805" s="626"/>
      <c r="H3805" s="626"/>
      <c r="I3805" s="626"/>
      <c r="J3805" s="626"/>
      <c r="K3805" s="627"/>
      <c r="L3805" s="677"/>
      <c r="M3805" s="626"/>
      <c r="N3805" s="626"/>
      <c r="O3805" s="626"/>
      <c r="P3805" s="626"/>
      <c r="Q3805" s="626"/>
      <c r="R3805" s="626"/>
      <c r="S3805" s="626"/>
      <c r="T3805" s="626"/>
      <c r="U3805" s="626"/>
      <c r="V3805" s="626"/>
      <c r="W3805" s="626"/>
      <c r="X3805" s="626"/>
      <c r="Y3805" s="626"/>
      <c r="Z3805" s="626"/>
      <c r="AA3805" s="626"/>
      <c r="AB3805" s="626"/>
      <c r="AC3805" s="626"/>
      <c r="AD3805" s="626"/>
      <c r="AE3805" s="626"/>
      <c r="AF3805" s="626"/>
    </row>
    <row r="3806" spans="1:32" x14ac:dyDescent="0.25">
      <c r="A3806" s="626"/>
      <c r="B3806" s="626"/>
      <c r="F3806" s="626"/>
      <c r="H3806" s="626"/>
      <c r="I3806" s="626"/>
      <c r="J3806" s="626"/>
      <c r="K3806" s="627"/>
      <c r="L3806" s="677"/>
      <c r="M3806" s="626"/>
      <c r="N3806" s="626"/>
      <c r="O3806" s="626"/>
      <c r="P3806" s="626"/>
      <c r="Q3806" s="626"/>
      <c r="R3806" s="626"/>
      <c r="S3806" s="626"/>
      <c r="T3806" s="626"/>
      <c r="U3806" s="626"/>
      <c r="V3806" s="626"/>
      <c r="W3806" s="626"/>
      <c r="X3806" s="626"/>
      <c r="Y3806" s="626"/>
      <c r="Z3806" s="626"/>
      <c r="AA3806" s="626"/>
      <c r="AB3806" s="626"/>
      <c r="AC3806" s="626"/>
      <c r="AD3806" s="626"/>
      <c r="AE3806" s="626"/>
      <c r="AF3806" s="626"/>
    </row>
    <row r="3807" spans="1:32" x14ac:dyDescent="0.25">
      <c r="A3807" s="626"/>
      <c r="B3807" s="626"/>
      <c r="F3807" s="626"/>
      <c r="H3807" s="626"/>
      <c r="I3807" s="626"/>
      <c r="J3807" s="626"/>
      <c r="K3807" s="627"/>
      <c r="L3807" s="677"/>
      <c r="M3807" s="626"/>
      <c r="N3807" s="626"/>
      <c r="O3807" s="626"/>
      <c r="P3807" s="626"/>
      <c r="Q3807" s="626"/>
      <c r="R3807" s="626"/>
      <c r="S3807" s="626"/>
      <c r="T3807" s="626"/>
      <c r="U3807" s="626"/>
      <c r="V3807" s="626"/>
      <c r="W3807" s="626"/>
      <c r="X3807" s="626"/>
      <c r="Y3807" s="626"/>
      <c r="Z3807" s="626"/>
      <c r="AA3807" s="626"/>
      <c r="AB3807" s="626"/>
      <c r="AC3807" s="626"/>
      <c r="AD3807" s="626"/>
      <c r="AE3807" s="626"/>
      <c r="AF3807" s="626"/>
    </row>
    <row r="3808" spans="1:32" x14ac:dyDescent="0.25">
      <c r="A3808" s="626"/>
      <c r="B3808" s="626"/>
      <c r="F3808" s="626"/>
      <c r="H3808" s="626"/>
      <c r="I3808" s="626"/>
      <c r="J3808" s="626"/>
      <c r="K3808" s="627"/>
      <c r="L3808" s="677"/>
      <c r="M3808" s="626"/>
      <c r="N3808" s="626"/>
      <c r="O3808" s="626"/>
      <c r="P3808" s="626"/>
      <c r="Q3808" s="626"/>
      <c r="R3808" s="626"/>
      <c r="S3808" s="626"/>
      <c r="T3808" s="626"/>
      <c r="U3808" s="626"/>
      <c r="V3808" s="626"/>
      <c r="W3808" s="626"/>
      <c r="X3808" s="626"/>
      <c r="Y3808" s="626"/>
      <c r="Z3808" s="626"/>
      <c r="AA3808" s="626"/>
      <c r="AB3808" s="626"/>
      <c r="AC3808" s="626"/>
      <c r="AD3808" s="626"/>
      <c r="AE3808" s="626"/>
      <c r="AF3808" s="626"/>
    </row>
    <row r="3809" spans="1:32" x14ac:dyDescent="0.25">
      <c r="A3809" s="626"/>
      <c r="B3809" s="626"/>
      <c r="F3809" s="626"/>
      <c r="H3809" s="626"/>
      <c r="I3809" s="626"/>
      <c r="J3809" s="626"/>
      <c r="K3809" s="627"/>
      <c r="L3809" s="677"/>
      <c r="M3809" s="626"/>
      <c r="N3809" s="626"/>
      <c r="O3809" s="626"/>
      <c r="P3809" s="626"/>
      <c r="Q3809" s="626"/>
      <c r="R3809" s="626"/>
      <c r="S3809" s="626"/>
      <c r="T3809" s="626"/>
      <c r="U3809" s="626"/>
      <c r="V3809" s="626"/>
      <c r="W3809" s="626"/>
      <c r="X3809" s="626"/>
      <c r="Y3809" s="626"/>
      <c r="Z3809" s="626"/>
      <c r="AA3809" s="626"/>
      <c r="AB3809" s="626"/>
      <c r="AC3809" s="626"/>
      <c r="AD3809" s="626"/>
      <c r="AE3809" s="626"/>
      <c r="AF3809" s="626"/>
    </row>
    <row r="3810" spans="1:32" x14ac:dyDescent="0.25">
      <c r="A3810" s="626"/>
      <c r="B3810" s="626"/>
      <c r="F3810" s="626"/>
      <c r="H3810" s="626"/>
      <c r="I3810" s="626"/>
      <c r="J3810" s="626"/>
      <c r="K3810" s="627"/>
      <c r="L3810" s="677"/>
      <c r="M3810" s="626"/>
      <c r="N3810" s="626"/>
      <c r="O3810" s="626"/>
      <c r="P3810" s="626"/>
      <c r="Q3810" s="626"/>
      <c r="R3810" s="626"/>
      <c r="S3810" s="626"/>
      <c r="T3810" s="626"/>
      <c r="U3810" s="626"/>
      <c r="V3810" s="626"/>
      <c r="W3810" s="626"/>
      <c r="X3810" s="626"/>
      <c r="Y3810" s="626"/>
      <c r="Z3810" s="626"/>
      <c r="AA3810" s="626"/>
      <c r="AB3810" s="626"/>
      <c r="AC3810" s="626"/>
      <c r="AD3810" s="626"/>
      <c r="AE3810" s="626"/>
      <c r="AF3810" s="626"/>
    </row>
    <row r="3811" spans="1:32" x14ac:dyDescent="0.25">
      <c r="A3811" s="626"/>
      <c r="B3811" s="626"/>
      <c r="F3811" s="626"/>
      <c r="H3811" s="626"/>
      <c r="I3811" s="626"/>
      <c r="J3811" s="626"/>
      <c r="K3811" s="627"/>
      <c r="L3811" s="677"/>
      <c r="M3811" s="626"/>
      <c r="N3811" s="626"/>
      <c r="O3811" s="626"/>
      <c r="P3811" s="626"/>
      <c r="Q3811" s="626"/>
      <c r="R3811" s="626"/>
      <c r="S3811" s="626"/>
      <c r="T3811" s="626"/>
      <c r="U3811" s="626"/>
      <c r="V3811" s="626"/>
      <c r="W3811" s="626"/>
      <c r="X3811" s="626"/>
      <c r="Y3811" s="626"/>
      <c r="Z3811" s="626"/>
      <c r="AA3811" s="626"/>
      <c r="AB3811" s="626"/>
      <c r="AC3811" s="626"/>
      <c r="AD3811" s="626"/>
      <c r="AE3811" s="626"/>
      <c r="AF3811" s="626"/>
    </row>
    <row r="3812" spans="1:32" x14ac:dyDescent="0.25">
      <c r="A3812" s="626"/>
      <c r="B3812" s="626"/>
      <c r="F3812" s="626"/>
      <c r="H3812" s="626"/>
      <c r="I3812" s="626"/>
      <c r="J3812" s="626"/>
      <c r="K3812" s="627"/>
      <c r="L3812" s="677"/>
      <c r="M3812" s="626"/>
      <c r="N3812" s="626"/>
      <c r="O3812" s="626"/>
      <c r="P3812" s="626"/>
      <c r="Q3812" s="626"/>
      <c r="R3812" s="626"/>
      <c r="S3812" s="626"/>
      <c r="T3812" s="626"/>
      <c r="U3812" s="626"/>
      <c r="V3812" s="626"/>
      <c r="W3812" s="626"/>
      <c r="X3812" s="626"/>
      <c r="Y3812" s="626"/>
      <c r="Z3812" s="626"/>
      <c r="AA3812" s="626"/>
      <c r="AB3812" s="626"/>
      <c r="AC3812" s="626"/>
      <c r="AD3812" s="626"/>
      <c r="AE3812" s="626"/>
      <c r="AF3812" s="626"/>
    </row>
    <row r="3813" spans="1:32" x14ac:dyDescent="0.25">
      <c r="A3813" s="626"/>
      <c r="B3813" s="626"/>
      <c r="F3813" s="626"/>
      <c r="H3813" s="626"/>
      <c r="I3813" s="626"/>
      <c r="J3813" s="626"/>
      <c r="K3813" s="627"/>
      <c r="L3813" s="677"/>
      <c r="M3813" s="626"/>
      <c r="N3813" s="626"/>
      <c r="O3813" s="626"/>
      <c r="P3813" s="626"/>
      <c r="Q3813" s="626"/>
      <c r="R3813" s="626"/>
      <c r="S3813" s="626"/>
      <c r="T3813" s="626"/>
      <c r="U3813" s="626"/>
      <c r="V3813" s="626"/>
      <c r="W3813" s="626"/>
      <c r="X3813" s="626"/>
      <c r="Y3813" s="626"/>
      <c r="Z3813" s="626"/>
      <c r="AA3813" s="626"/>
      <c r="AB3813" s="626"/>
      <c r="AC3813" s="626"/>
      <c r="AD3813" s="626"/>
      <c r="AE3813" s="626"/>
      <c r="AF3813" s="626"/>
    </row>
    <row r="3814" spans="1:32" x14ac:dyDescent="0.25">
      <c r="A3814" s="626"/>
      <c r="B3814" s="626"/>
      <c r="F3814" s="626"/>
      <c r="H3814" s="626"/>
      <c r="I3814" s="626"/>
      <c r="J3814" s="626"/>
      <c r="K3814" s="627"/>
      <c r="L3814" s="677"/>
      <c r="M3814" s="626"/>
      <c r="N3814" s="626"/>
      <c r="O3814" s="626"/>
      <c r="P3814" s="626"/>
      <c r="Q3814" s="626"/>
      <c r="R3814" s="626"/>
      <c r="S3814" s="626"/>
      <c r="T3814" s="626"/>
      <c r="U3814" s="626"/>
      <c r="V3814" s="626"/>
      <c r="W3814" s="626"/>
      <c r="X3814" s="626"/>
      <c r="Y3814" s="626"/>
      <c r="Z3814" s="626"/>
      <c r="AA3814" s="626"/>
      <c r="AB3814" s="626"/>
      <c r="AC3814" s="626"/>
      <c r="AD3814" s="626"/>
      <c r="AE3814" s="626"/>
      <c r="AF3814" s="626"/>
    </row>
    <row r="3815" spans="1:32" x14ac:dyDescent="0.25">
      <c r="A3815" s="626"/>
      <c r="B3815" s="626"/>
      <c r="F3815" s="626"/>
      <c r="H3815" s="626"/>
      <c r="I3815" s="626"/>
      <c r="J3815" s="626"/>
      <c r="K3815" s="627"/>
      <c r="L3815" s="677"/>
      <c r="M3815" s="626"/>
      <c r="N3815" s="626"/>
      <c r="O3815" s="626"/>
      <c r="P3815" s="626"/>
      <c r="Q3815" s="626"/>
      <c r="R3815" s="626"/>
      <c r="S3815" s="626"/>
      <c r="T3815" s="626"/>
      <c r="U3815" s="626"/>
      <c r="V3815" s="626"/>
      <c r="W3815" s="626"/>
      <c r="X3815" s="626"/>
      <c r="Y3815" s="626"/>
      <c r="Z3815" s="626"/>
      <c r="AA3815" s="626"/>
      <c r="AB3815" s="626"/>
      <c r="AC3815" s="626"/>
      <c r="AD3815" s="626"/>
      <c r="AE3815" s="626"/>
      <c r="AF3815" s="626"/>
    </row>
    <row r="3816" spans="1:32" x14ac:dyDescent="0.25">
      <c r="A3816" s="626"/>
      <c r="B3816" s="626"/>
      <c r="F3816" s="626"/>
      <c r="H3816" s="626"/>
      <c r="I3816" s="626"/>
      <c r="J3816" s="626"/>
      <c r="K3816" s="627"/>
      <c r="L3816" s="677"/>
      <c r="M3816" s="626"/>
      <c r="N3816" s="626"/>
      <c r="O3816" s="626"/>
      <c r="P3816" s="626"/>
      <c r="Q3816" s="626"/>
      <c r="R3816" s="626"/>
      <c r="S3816" s="626"/>
      <c r="T3816" s="626"/>
      <c r="U3816" s="626"/>
      <c r="V3816" s="626"/>
      <c r="W3816" s="626"/>
      <c r="X3816" s="626"/>
      <c r="Y3816" s="626"/>
      <c r="Z3816" s="626"/>
      <c r="AA3816" s="626"/>
      <c r="AB3816" s="626"/>
      <c r="AC3816" s="626"/>
      <c r="AD3816" s="626"/>
      <c r="AE3816" s="626"/>
      <c r="AF3816" s="626"/>
    </row>
    <row r="3817" spans="1:32" x14ac:dyDescent="0.25">
      <c r="A3817" s="626"/>
      <c r="B3817" s="626"/>
      <c r="F3817" s="626"/>
      <c r="H3817" s="626"/>
      <c r="I3817" s="626"/>
      <c r="J3817" s="626"/>
      <c r="K3817" s="627"/>
      <c r="L3817" s="677"/>
      <c r="M3817" s="626"/>
      <c r="N3817" s="626"/>
      <c r="O3817" s="626"/>
      <c r="P3817" s="626"/>
      <c r="Q3817" s="626"/>
      <c r="R3817" s="626"/>
      <c r="S3817" s="626"/>
      <c r="T3817" s="626"/>
      <c r="U3817" s="626"/>
      <c r="V3817" s="626"/>
      <c r="W3817" s="626"/>
      <c r="X3817" s="626"/>
      <c r="Y3817" s="626"/>
      <c r="Z3817" s="626"/>
      <c r="AA3817" s="626"/>
      <c r="AB3817" s="626"/>
      <c r="AC3817" s="626"/>
      <c r="AD3817" s="626"/>
      <c r="AE3817" s="626"/>
      <c r="AF3817" s="626"/>
    </row>
    <row r="3818" spans="1:32" x14ac:dyDescent="0.25">
      <c r="A3818" s="626"/>
      <c r="B3818" s="626"/>
      <c r="F3818" s="626"/>
      <c r="H3818" s="626"/>
      <c r="I3818" s="626"/>
      <c r="J3818" s="626"/>
      <c r="K3818" s="627"/>
      <c r="L3818" s="677"/>
      <c r="M3818" s="626"/>
      <c r="N3818" s="626"/>
      <c r="O3818" s="626"/>
      <c r="P3818" s="626"/>
      <c r="Q3818" s="626"/>
      <c r="R3818" s="626"/>
      <c r="S3818" s="626"/>
      <c r="T3818" s="626"/>
      <c r="U3818" s="626"/>
      <c r="V3818" s="626"/>
      <c r="W3818" s="626"/>
      <c r="X3818" s="626"/>
      <c r="Y3818" s="626"/>
      <c r="Z3818" s="626"/>
      <c r="AA3818" s="626"/>
      <c r="AB3818" s="626"/>
      <c r="AC3818" s="626"/>
      <c r="AD3818" s="626"/>
      <c r="AE3818" s="626"/>
      <c r="AF3818" s="626"/>
    </row>
    <row r="3819" spans="1:32" x14ac:dyDescent="0.25">
      <c r="A3819" s="626"/>
      <c r="B3819" s="626"/>
      <c r="F3819" s="626"/>
      <c r="H3819" s="626"/>
      <c r="I3819" s="626"/>
      <c r="J3819" s="626"/>
      <c r="K3819" s="627"/>
      <c r="L3819" s="677"/>
      <c r="M3819" s="626"/>
      <c r="N3819" s="626"/>
      <c r="O3819" s="626"/>
      <c r="P3819" s="626"/>
      <c r="Q3819" s="626"/>
      <c r="R3819" s="626"/>
      <c r="S3819" s="626"/>
      <c r="T3819" s="626"/>
      <c r="U3819" s="626"/>
      <c r="V3819" s="626"/>
      <c r="W3819" s="626"/>
      <c r="X3819" s="626"/>
      <c r="Y3819" s="626"/>
      <c r="Z3819" s="626"/>
      <c r="AA3819" s="626"/>
      <c r="AB3819" s="626"/>
      <c r="AC3819" s="626"/>
      <c r="AD3819" s="626"/>
      <c r="AE3819" s="626"/>
      <c r="AF3819" s="626"/>
    </row>
    <row r="3820" spans="1:32" x14ac:dyDescent="0.25">
      <c r="A3820" s="626"/>
      <c r="B3820" s="626"/>
      <c r="F3820" s="626"/>
      <c r="H3820" s="626"/>
      <c r="I3820" s="626"/>
      <c r="J3820" s="626"/>
      <c r="K3820" s="627"/>
      <c r="L3820" s="677"/>
      <c r="M3820" s="626"/>
      <c r="N3820" s="626"/>
      <c r="O3820" s="626"/>
      <c r="P3820" s="626"/>
      <c r="Q3820" s="626"/>
      <c r="R3820" s="626"/>
      <c r="S3820" s="626"/>
      <c r="T3820" s="626"/>
      <c r="U3820" s="626"/>
      <c r="V3820" s="626"/>
      <c r="W3820" s="626"/>
      <c r="X3820" s="626"/>
      <c r="Y3820" s="626"/>
      <c r="Z3820" s="626"/>
      <c r="AA3820" s="626"/>
      <c r="AB3820" s="626"/>
      <c r="AC3820" s="626"/>
      <c r="AD3820" s="626"/>
      <c r="AE3820" s="626"/>
      <c r="AF3820" s="626"/>
    </row>
    <row r="3821" spans="1:32" x14ac:dyDescent="0.25">
      <c r="A3821" s="626"/>
      <c r="B3821" s="626"/>
      <c r="F3821" s="626"/>
      <c r="H3821" s="626"/>
      <c r="I3821" s="626"/>
      <c r="J3821" s="626"/>
      <c r="K3821" s="627"/>
      <c r="L3821" s="677"/>
      <c r="M3821" s="626"/>
      <c r="N3821" s="626"/>
      <c r="O3821" s="626"/>
      <c r="P3821" s="626"/>
      <c r="Q3821" s="626"/>
      <c r="R3821" s="626"/>
      <c r="S3821" s="626"/>
      <c r="T3821" s="626"/>
      <c r="U3821" s="626"/>
      <c r="V3821" s="626"/>
      <c r="W3821" s="626"/>
      <c r="X3821" s="626"/>
      <c r="Y3821" s="626"/>
      <c r="Z3821" s="626"/>
      <c r="AA3821" s="626"/>
      <c r="AB3821" s="626"/>
      <c r="AC3821" s="626"/>
      <c r="AD3821" s="626"/>
      <c r="AE3821" s="626"/>
      <c r="AF3821" s="626"/>
    </row>
    <row r="3822" spans="1:32" x14ac:dyDescent="0.25">
      <c r="A3822" s="626"/>
      <c r="B3822" s="626"/>
      <c r="F3822" s="626"/>
      <c r="H3822" s="626"/>
      <c r="I3822" s="626"/>
      <c r="J3822" s="626"/>
      <c r="K3822" s="627"/>
      <c r="L3822" s="677"/>
      <c r="M3822" s="626"/>
      <c r="N3822" s="626"/>
      <c r="O3822" s="626"/>
      <c r="P3822" s="626"/>
      <c r="Q3822" s="626"/>
      <c r="R3822" s="626"/>
      <c r="S3822" s="626"/>
      <c r="T3822" s="626"/>
      <c r="U3822" s="626"/>
      <c r="V3822" s="626"/>
      <c r="W3822" s="626"/>
      <c r="X3822" s="626"/>
      <c r="Y3822" s="626"/>
      <c r="Z3822" s="626"/>
      <c r="AA3822" s="626"/>
      <c r="AB3822" s="626"/>
      <c r="AC3822" s="626"/>
      <c r="AD3822" s="626"/>
      <c r="AE3822" s="626"/>
      <c r="AF3822" s="626"/>
    </row>
    <row r="3823" spans="1:32" x14ac:dyDescent="0.25">
      <c r="A3823" s="626"/>
      <c r="B3823" s="626"/>
      <c r="F3823" s="626"/>
      <c r="H3823" s="626"/>
      <c r="I3823" s="626"/>
      <c r="J3823" s="626"/>
      <c r="K3823" s="627"/>
      <c r="L3823" s="677"/>
      <c r="M3823" s="626"/>
      <c r="N3823" s="626"/>
      <c r="O3823" s="626"/>
      <c r="P3823" s="626"/>
      <c r="Q3823" s="626"/>
      <c r="R3823" s="626"/>
      <c r="S3823" s="626"/>
      <c r="T3823" s="626"/>
      <c r="U3823" s="626"/>
      <c r="V3823" s="626"/>
      <c r="W3823" s="626"/>
      <c r="X3823" s="626"/>
      <c r="Y3823" s="626"/>
      <c r="Z3823" s="626"/>
      <c r="AA3823" s="626"/>
      <c r="AB3823" s="626"/>
      <c r="AC3823" s="626"/>
      <c r="AD3823" s="626"/>
      <c r="AE3823" s="626"/>
      <c r="AF3823" s="626"/>
    </row>
    <row r="3824" spans="1:32" x14ac:dyDescent="0.25">
      <c r="A3824" s="626"/>
      <c r="B3824" s="626"/>
      <c r="F3824" s="626"/>
      <c r="H3824" s="626"/>
      <c r="I3824" s="626"/>
      <c r="J3824" s="626"/>
      <c r="K3824" s="627"/>
      <c r="L3824" s="677"/>
      <c r="M3824" s="626"/>
      <c r="N3824" s="626"/>
      <c r="O3824" s="626"/>
      <c r="P3824" s="626"/>
      <c r="Q3824" s="626"/>
      <c r="R3824" s="626"/>
      <c r="S3824" s="626"/>
      <c r="T3824" s="626"/>
      <c r="U3824" s="626"/>
      <c r="V3824" s="626"/>
      <c r="W3824" s="626"/>
      <c r="X3824" s="626"/>
      <c r="Y3824" s="626"/>
      <c r="Z3824" s="626"/>
      <c r="AA3824" s="626"/>
      <c r="AB3824" s="626"/>
      <c r="AC3824" s="626"/>
      <c r="AD3824" s="626"/>
      <c r="AE3824" s="626"/>
      <c r="AF3824" s="626"/>
    </row>
    <row r="3825" spans="1:32" x14ac:dyDescent="0.25">
      <c r="A3825" s="626"/>
      <c r="B3825" s="626"/>
      <c r="F3825" s="626"/>
      <c r="H3825" s="626"/>
      <c r="I3825" s="626"/>
      <c r="J3825" s="626"/>
      <c r="K3825" s="627"/>
      <c r="L3825" s="677"/>
      <c r="M3825" s="626"/>
      <c r="N3825" s="626"/>
      <c r="O3825" s="626"/>
      <c r="P3825" s="626"/>
      <c r="Q3825" s="626"/>
      <c r="R3825" s="626"/>
      <c r="S3825" s="626"/>
      <c r="T3825" s="626"/>
      <c r="U3825" s="626"/>
      <c r="V3825" s="626"/>
      <c r="W3825" s="626"/>
      <c r="X3825" s="626"/>
      <c r="Y3825" s="626"/>
      <c r="Z3825" s="626"/>
      <c r="AA3825" s="626"/>
      <c r="AB3825" s="626"/>
      <c r="AC3825" s="626"/>
      <c r="AD3825" s="626"/>
      <c r="AE3825" s="626"/>
      <c r="AF3825" s="626"/>
    </row>
    <row r="3826" spans="1:32" x14ac:dyDescent="0.25">
      <c r="A3826" s="626"/>
      <c r="B3826" s="626"/>
      <c r="F3826" s="626"/>
      <c r="H3826" s="626"/>
      <c r="I3826" s="626"/>
      <c r="J3826" s="626"/>
      <c r="K3826" s="627"/>
      <c r="L3826" s="677"/>
      <c r="M3826" s="626"/>
      <c r="N3826" s="626"/>
      <c r="O3826" s="626"/>
      <c r="P3826" s="626"/>
      <c r="Q3826" s="626"/>
      <c r="R3826" s="626"/>
      <c r="S3826" s="626"/>
      <c r="T3826" s="626"/>
      <c r="U3826" s="626"/>
      <c r="V3826" s="626"/>
      <c r="W3826" s="626"/>
      <c r="X3826" s="626"/>
      <c r="Y3826" s="626"/>
      <c r="Z3826" s="626"/>
      <c r="AA3826" s="626"/>
      <c r="AB3826" s="626"/>
      <c r="AC3826" s="626"/>
      <c r="AD3826" s="626"/>
      <c r="AE3826" s="626"/>
      <c r="AF3826" s="626"/>
    </row>
    <row r="3827" spans="1:32" x14ac:dyDescent="0.25">
      <c r="A3827" s="626"/>
      <c r="B3827" s="626"/>
      <c r="F3827" s="626"/>
      <c r="H3827" s="626"/>
      <c r="I3827" s="626"/>
      <c r="J3827" s="626"/>
      <c r="K3827" s="627"/>
      <c r="L3827" s="677"/>
      <c r="M3827" s="626"/>
      <c r="N3827" s="626"/>
      <c r="O3827" s="626"/>
      <c r="P3827" s="626"/>
      <c r="Q3827" s="626"/>
      <c r="R3827" s="626"/>
      <c r="S3827" s="626"/>
      <c r="T3827" s="626"/>
      <c r="U3827" s="626"/>
      <c r="V3827" s="626"/>
      <c r="W3827" s="626"/>
      <c r="X3827" s="626"/>
      <c r="Y3827" s="626"/>
      <c r="Z3827" s="626"/>
      <c r="AA3827" s="626"/>
      <c r="AB3827" s="626"/>
      <c r="AC3827" s="626"/>
      <c r="AD3827" s="626"/>
      <c r="AE3827" s="626"/>
      <c r="AF3827" s="626"/>
    </row>
    <row r="3828" spans="1:32" x14ac:dyDescent="0.25">
      <c r="A3828" s="626"/>
      <c r="B3828" s="626"/>
      <c r="F3828" s="626"/>
      <c r="H3828" s="626"/>
      <c r="I3828" s="626"/>
      <c r="J3828" s="626"/>
      <c r="K3828" s="627"/>
      <c r="L3828" s="677"/>
      <c r="M3828" s="626"/>
      <c r="N3828" s="626"/>
      <c r="O3828" s="626"/>
      <c r="P3828" s="626"/>
      <c r="Q3828" s="626"/>
      <c r="R3828" s="626"/>
      <c r="S3828" s="626"/>
      <c r="T3828" s="626"/>
      <c r="U3828" s="626"/>
      <c r="V3828" s="626"/>
      <c r="W3828" s="626"/>
      <c r="X3828" s="626"/>
      <c r="Y3828" s="626"/>
      <c r="Z3828" s="626"/>
      <c r="AA3828" s="626"/>
      <c r="AB3828" s="626"/>
      <c r="AC3828" s="626"/>
      <c r="AD3828" s="626"/>
      <c r="AE3828" s="626"/>
      <c r="AF3828" s="626"/>
    </row>
    <row r="3829" spans="1:32" x14ac:dyDescent="0.25">
      <c r="A3829" s="626"/>
      <c r="B3829" s="626"/>
      <c r="F3829" s="626"/>
      <c r="H3829" s="626"/>
      <c r="I3829" s="626"/>
      <c r="J3829" s="626"/>
      <c r="K3829" s="627"/>
      <c r="L3829" s="677"/>
      <c r="M3829" s="626"/>
      <c r="N3829" s="626"/>
      <c r="O3829" s="626"/>
      <c r="P3829" s="626"/>
      <c r="Q3829" s="626"/>
      <c r="R3829" s="626"/>
      <c r="S3829" s="626"/>
      <c r="T3829" s="626"/>
      <c r="U3829" s="626"/>
      <c r="V3829" s="626"/>
      <c r="W3829" s="626"/>
      <c r="X3829" s="626"/>
      <c r="Y3829" s="626"/>
      <c r="Z3829" s="626"/>
      <c r="AA3829" s="626"/>
      <c r="AB3829" s="626"/>
      <c r="AC3829" s="626"/>
      <c r="AD3829" s="626"/>
      <c r="AE3829" s="626"/>
      <c r="AF3829" s="626"/>
    </row>
    <row r="3830" spans="1:32" x14ac:dyDescent="0.25">
      <c r="A3830" s="626"/>
      <c r="B3830" s="626"/>
      <c r="F3830" s="626"/>
      <c r="H3830" s="626"/>
      <c r="I3830" s="626"/>
      <c r="J3830" s="626"/>
      <c r="K3830" s="627"/>
      <c r="L3830" s="677"/>
      <c r="M3830" s="626"/>
      <c r="N3830" s="626"/>
      <c r="O3830" s="626"/>
      <c r="P3830" s="626"/>
      <c r="Q3830" s="626"/>
      <c r="R3830" s="626"/>
      <c r="S3830" s="626"/>
      <c r="T3830" s="626"/>
      <c r="U3830" s="626"/>
      <c r="V3830" s="626"/>
      <c r="W3830" s="626"/>
      <c r="X3830" s="626"/>
      <c r="Y3830" s="626"/>
      <c r="Z3830" s="626"/>
      <c r="AA3830" s="626"/>
      <c r="AB3830" s="626"/>
      <c r="AC3830" s="626"/>
      <c r="AD3830" s="626"/>
      <c r="AE3830" s="626"/>
      <c r="AF3830" s="626"/>
    </row>
    <row r="3831" spans="1:32" x14ac:dyDescent="0.25">
      <c r="A3831" s="626"/>
      <c r="B3831" s="626"/>
      <c r="F3831" s="626"/>
      <c r="H3831" s="626"/>
      <c r="I3831" s="626"/>
      <c r="J3831" s="626"/>
      <c r="K3831" s="627"/>
      <c r="L3831" s="677"/>
      <c r="M3831" s="626"/>
      <c r="N3831" s="626"/>
      <c r="O3831" s="626"/>
      <c r="P3831" s="626"/>
      <c r="Q3831" s="626"/>
      <c r="R3831" s="626"/>
      <c r="S3831" s="626"/>
      <c r="T3831" s="626"/>
      <c r="U3831" s="626"/>
      <c r="V3831" s="626"/>
      <c r="W3831" s="626"/>
      <c r="X3831" s="626"/>
      <c r="Y3831" s="626"/>
      <c r="Z3831" s="626"/>
      <c r="AA3831" s="626"/>
      <c r="AB3831" s="626"/>
      <c r="AC3831" s="626"/>
      <c r="AD3831" s="626"/>
      <c r="AE3831" s="626"/>
      <c r="AF3831" s="626"/>
    </row>
    <row r="3832" spans="1:32" x14ac:dyDescent="0.25">
      <c r="A3832" s="626"/>
      <c r="B3832" s="626"/>
      <c r="F3832" s="626"/>
      <c r="H3832" s="626"/>
      <c r="I3832" s="626"/>
      <c r="J3832" s="626"/>
      <c r="K3832" s="627"/>
      <c r="L3832" s="677"/>
      <c r="M3832" s="626"/>
      <c r="N3832" s="626"/>
      <c r="O3832" s="626"/>
      <c r="P3832" s="626"/>
      <c r="Q3832" s="626"/>
      <c r="R3832" s="626"/>
      <c r="S3832" s="626"/>
      <c r="T3832" s="626"/>
      <c r="U3832" s="626"/>
      <c r="V3832" s="626"/>
      <c r="W3832" s="626"/>
      <c r="X3832" s="626"/>
      <c r="Y3832" s="626"/>
      <c r="Z3832" s="626"/>
      <c r="AA3832" s="626"/>
      <c r="AB3832" s="626"/>
      <c r="AC3832" s="626"/>
      <c r="AD3832" s="626"/>
      <c r="AE3832" s="626"/>
      <c r="AF3832" s="626"/>
    </row>
    <row r="3833" spans="1:32" x14ac:dyDescent="0.25">
      <c r="A3833" s="626"/>
      <c r="B3833" s="626"/>
      <c r="F3833" s="626"/>
      <c r="H3833" s="626"/>
      <c r="I3833" s="626"/>
      <c r="J3833" s="626"/>
      <c r="K3833" s="627"/>
      <c r="L3833" s="677"/>
      <c r="M3833" s="626"/>
      <c r="N3833" s="626"/>
      <c r="O3833" s="626"/>
      <c r="P3833" s="626"/>
      <c r="Q3833" s="626"/>
      <c r="R3833" s="626"/>
      <c r="S3833" s="626"/>
      <c r="T3833" s="626"/>
      <c r="U3833" s="626"/>
      <c r="V3833" s="626"/>
      <c r="W3833" s="626"/>
      <c r="X3833" s="626"/>
      <c r="Y3833" s="626"/>
      <c r="Z3833" s="626"/>
      <c r="AA3833" s="626"/>
      <c r="AB3833" s="626"/>
      <c r="AC3833" s="626"/>
      <c r="AD3833" s="626"/>
      <c r="AE3833" s="626"/>
      <c r="AF3833" s="626"/>
    </row>
    <row r="3834" spans="1:32" x14ac:dyDescent="0.25">
      <c r="A3834" s="626"/>
      <c r="B3834" s="626"/>
      <c r="F3834" s="626"/>
      <c r="H3834" s="626"/>
      <c r="I3834" s="626"/>
      <c r="J3834" s="626"/>
      <c r="K3834" s="627"/>
      <c r="L3834" s="677"/>
      <c r="M3834" s="626"/>
      <c r="N3834" s="626"/>
      <c r="O3834" s="626"/>
      <c r="P3834" s="626"/>
      <c r="Q3834" s="626"/>
      <c r="R3834" s="626"/>
      <c r="S3834" s="626"/>
      <c r="T3834" s="626"/>
      <c r="U3834" s="626"/>
      <c r="V3834" s="626"/>
      <c r="W3834" s="626"/>
      <c r="X3834" s="626"/>
      <c r="Y3834" s="626"/>
      <c r="Z3834" s="626"/>
      <c r="AA3834" s="626"/>
      <c r="AB3834" s="626"/>
      <c r="AC3834" s="626"/>
      <c r="AD3834" s="626"/>
      <c r="AE3834" s="626"/>
      <c r="AF3834" s="626"/>
    </row>
    <row r="3835" spans="1:32" x14ac:dyDescent="0.25">
      <c r="A3835" s="626"/>
      <c r="B3835" s="626"/>
      <c r="F3835" s="626"/>
      <c r="H3835" s="626"/>
      <c r="I3835" s="626"/>
      <c r="J3835" s="626"/>
      <c r="K3835" s="627"/>
      <c r="L3835" s="677"/>
      <c r="M3835" s="626"/>
      <c r="N3835" s="626"/>
      <c r="O3835" s="626"/>
      <c r="P3835" s="626"/>
      <c r="Q3835" s="626"/>
      <c r="R3835" s="626"/>
      <c r="S3835" s="626"/>
      <c r="T3835" s="626"/>
      <c r="U3835" s="626"/>
      <c r="V3835" s="626"/>
      <c r="W3835" s="626"/>
      <c r="X3835" s="626"/>
      <c r="Y3835" s="626"/>
      <c r="Z3835" s="626"/>
      <c r="AA3835" s="626"/>
      <c r="AB3835" s="626"/>
      <c r="AC3835" s="626"/>
      <c r="AD3835" s="626"/>
      <c r="AE3835" s="626"/>
      <c r="AF3835" s="626"/>
    </row>
    <row r="3836" spans="1:32" x14ac:dyDescent="0.25">
      <c r="A3836" s="626"/>
      <c r="B3836" s="626"/>
      <c r="F3836" s="626"/>
      <c r="H3836" s="626"/>
      <c r="I3836" s="626"/>
      <c r="J3836" s="626"/>
      <c r="K3836" s="627"/>
      <c r="L3836" s="677"/>
      <c r="M3836" s="626"/>
      <c r="N3836" s="626"/>
      <c r="O3836" s="626"/>
      <c r="P3836" s="626"/>
      <c r="Q3836" s="626"/>
      <c r="R3836" s="626"/>
      <c r="S3836" s="626"/>
      <c r="T3836" s="626"/>
      <c r="U3836" s="626"/>
      <c r="V3836" s="626"/>
      <c r="W3836" s="626"/>
      <c r="X3836" s="626"/>
      <c r="Y3836" s="626"/>
      <c r="Z3836" s="626"/>
      <c r="AA3836" s="626"/>
      <c r="AB3836" s="626"/>
      <c r="AC3836" s="626"/>
      <c r="AD3836" s="626"/>
      <c r="AE3836" s="626"/>
      <c r="AF3836" s="626"/>
    </row>
    <row r="3837" spans="1:32" x14ac:dyDescent="0.25">
      <c r="A3837" s="626"/>
      <c r="B3837" s="626"/>
      <c r="F3837" s="626"/>
      <c r="H3837" s="626"/>
      <c r="I3837" s="626"/>
      <c r="J3837" s="626"/>
      <c r="K3837" s="627"/>
      <c r="L3837" s="677"/>
      <c r="M3837" s="626"/>
      <c r="N3837" s="626"/>
      <c r="O3837" s="626"/>
      <c r="P3837" s="626"/>
      <c r="Q3837" s="626"/>
      <c r="R3837" s="626"/>
      <c r="S3837" s="626"/>
      <c r="T3837" s="626"/>
      <c r="U3837" s="626"/>
      <c r="V3837" s="626"/>
      <c r="W3837" s="626"/>
      <c r="X3837" s="626"/>
      <c r="Y3837" s="626"/>
      <c r="Z3837" s="626"/>
      <c r="AA3837" s="626"/>
      <c r="AB3837" s="626"/>
      <c r="AC3837" s="626"/>
      <c r="AD3837" s="626"/>
      <c r="AE3837" s="626"/>
      <c r="AF3837" s="626"/>
    </row>
    <row r="3838" spans="1:32" x14ac:dyDescent="0.25">
      <c r="A3838" s="626"/>
      <c r="B3838" s="626"/>
      <c r="F3838" s="626"/>
      <c r="H3838" s="626"/>
      <c r="I3838" s="626"/>
      <c r="J3838" s="626"/>
      <c r="K3838" s="627"/>
      <c r="L3838" s="677"/>
      <c r="M3838" s="626"/>
      <c r="N3838" s="626"/>
      <c r="O3838" s="626"/>
      <c r="P3838" s="626"/>
      <c r="Q3838" s="626"/>
      <c r="R3838" s="626"/>
      <c r="S3838" s="626"/>
      <c r="T3838" s="626"/>
      <c r="U3838" s="626"/>
      <c r="V3838" s="626"/>
      <c r="W3838" s="626"/>
      <c r="X3838" s="626"/>
      <c r="Y3838" s="626"/>
      <c r="Z3838" s="626"/>
      <c r="AA3838" s="626"/>
      <c r="AB3838" s="626"/>
      <c r="AC3838" s="626"/>
      <c r="AD3838" s="626"/>
      <c r="AE3838" s="626"/>
      <c r="AF3838" s="626"/>
    </row>
    <row r="3839" spans="1:32" x14ac:dyDescent="0.25">
      <c r="A3839" s="626"/>
      <c r="B3839" s="626"/>
      <c r="F3839" s="626"/>
      <c r="H3839" s="626"/>
      <c r="I3839" s="626"/>
      <c r="J3839" s="626"/>
      <c r="K3839" s="627"/>
      <c r="L3839" s="677"/>
      <c r="M3839" s="626"/>
      <c r="N3839" s="626"/>
      <c r="O3839" s="626"/>
      <c r="P3839" s="626"/>
      <c r="Q3839" s="626"/>
      <c r="R3839" s="626"/>
      <c r="S3839" s="626"/>
      <c r="T3839" s="626"/>
      <c r="U3839" s="626"/>
      <c r="V3839" s="626"/>
      <c r="W3839" s="626"/>
      <c r="X3839" s="626"/>
      <c r="Y3839" s="626"/>
      <c r="Z3839" s="626"/>
      <c r="AA3839" s="626"/>
      <c r="AB3839" s="626"/>
      <c r="AC3839" s="626"/>
      <c r="AD3839" s="626"/>
      <c r="AE3839" s="626"/>
      <c r="AF3839" s="626"/>
    </row>
    <row r="3840" spans="1:32" x14ac:dyDescent="0.25">
      <c r="A3840" s="626"/>
      <c r="B3840" s="626"/>
      <c r="F3840" s="626"/>
      <c r="H3840" s="626"/>
      <c r="I3840" s="626"/>
      <c r="J3840" s="626"/>
      <c r="K3840" s="627"/>
      <c r="L3840" s="677"/>
      <c r="M3840" s="626"/>
      <c r="N3840" s="626"/>
      <c r="O3840" s="626"/>
      <c r="P3840" s="626"/>
      <c r="Q3840" s="626"/>
      <c r="R3840" s="626"/>
      <c r="S3840" s="626"/>
      <c r="T3840" s="626"/>
      <c r="U3840" s="626"/>
      <c r="V3840" s="626"/>
      <c r="W3840" s="626"/>
      <c r="X3840" s="626"/>
      <c r="Y3840" s="626"/>
      <c r="Z3840" s="626"/>
      <c r="AA3840" s="626"/>
      <c r="AB3840" s="626"/>
      <c r="AC3840" s="626"/>
      <c r="AD3840" s="626"/>
      <c r="AE3840" s="626"/>
      <c r="AF3840" s="626"/>
    </row>
    <row r="3841" spans="1:32" x14ac:dyDescent="0.25">
      <c r="A3841" s="626"/>
      <c r="B3841" s="626"/>
      <c r="F3841" s="626"/>
      <c r="H3841" s="626"/>
      <c r="I3841" s="626"/>
      <c r="J3841" s="626"/>
      <c r="K3841" s="627"/>
      <c r="L3841" s="677"/>
      <c r="M3841" s="626"/>
      <c r="N3841" s="626"/>
      <c r="O3841" s="626"/>
      <c r="P3841" s="626"/>
      <c r="Q3841" s="626"/>
      <c r="R3841" s="626"/>
      <c r="S3841" s="626"/>
      <c r="T3841" s="626"/>
      <c r="U3841" s="626"/>
      <c r="V3841" s="626"/>
      <c r="W3841" s="626"/>
      <c r="X3841" s="626"/>
      <c r="Y3841" s="626"/>
      <c r="Z3841" s="626"/>
      <c r="AA3841" s="626"/>
      <c r="AB3841" s="626"/>
      <c r="AC3841" s="626"/>
      <c r="AD3841" s="626"/>
      <c r="AE3841" s="626"/>
      <c r="AF3841" s="626"/>
    </row>
    <row r="3842" spans="1:32" x14ac:dyDescent="0.25">
      <c r="A3842" s="626"/>
      <c r="B3842" s="626"/>
      <c r="F3842" s="626"/>
      <c r="H3842" s="626"/>
      <c r="I3842" s="626"/>
      <c r="J3842" s="626"/>
      <c r="K3842" s="627"/>
      <c r="L3842" s="677"/>
      <c r="M3842" s="626"/>
      <c r="N3842" s="626"/>
      <c r="O3842" s="626"/>
      <c r="P3842" s="626"/>
      <c r="Q3842" s="626"/>
      <c r="R3842" s="626"/>
      <c r="S3842" s="626"/>
      <c r="T3842" s="626"/>
      <c r="U3842" s="626"/>
      <c r="V3842" s="626"/>
      <c r="W3842" s="626"/>
      <c r="X3842" s="626"/>
      <c r="Y3842" s="626"/>
      <c r="Z3842" s="626"/>
      <c r="AA3842" s="626"/>
      <c r="AB3842" s="626"/>
      <c r="AC3842" s="626"/>
      <c r="AD3842" s="626"/>
      <c r="AE3842" s="626"/>
      <c r="AF3842" s="626"/>
    </row>
    <row r="3843" spans="1:32" x14ac:dyDescent="0.25">
      <c r="A3843" s="626"/>
      <c r="B3843" s="626"/>
      <c r="F3843" s="626"/>
      <c r="H3843" s="626"/>
      <c r="I3843" s="626"/>
      <c r="J3843" s="626"/>
      <c r="K3843" s="627"/>
      <c r="L3843" s="677"/>
      <c r="M3843" s="626"/>
      <c r="N3843" s="626"/>
      <c r="O3843" s="626"/>
      <c r="P3843" s="626"/>
      <c r="Q3843" s="626"/>
      <c r="R3843" s="626"/>
      <c r="S3843" s="626"/>
      <c r="T3843" s="626"/>
      <c r="U3843" s="626"/>
      <c r="V3843" s="626"/>
      <c r="W3843" s="626"/>
      <c r="X3843" s="626"/>
      <c r="Y3843" s="626"/>
      <c r="Z3843" s="626"/>
      <c r="AA3843" s="626"/>
      <c r="AB3843" s="626"/>
      <c r="AC3843" s="626"/>
      <c r="AD3843" s="626"/>
      <c r="AE3843" s="626"/>
      <c r="AF3843" s="626"/>
    </row>
    <row r="3844" spans="1:32" x14ac:dyDescent="0.25">
      <c r="A3844" s="626"/>
      <c r="B3844" s="626"/>
      <c r="F3844" s="626"/>
      <c r="H3844" s="626"/>
      <c r="I3844" s="626"/>
      <c r="J3844" s="626"/>
      <c r="K3844" s="627"/>
      <c r="L3844" s="677"/>
      <c r="M3844" s="626"/>
      <c r="N3844" s="626"/>
      <c r="O3844" s="626"/>
      <c r="P3844" s="626"/>
      <c r="Q3844" s="626"/>
      <c r="R3844" s="626"/>
      <c r="S3844" s="626"/>
      <c r="T3844" s="626"/>
      <c r="U3844" s="626"/>
      <c r="V3844" s="626"/>
      <c r="W3844" s="626"/>
      <c r="X3844" s="626"/>
      <c r="Y3844" s="626"/>
      <c r="Z3844" s="626"/>
      <c r="AA3844" s="626"/>
      <c r="AB3844" s="626"/>
      <c r="AC3844" s="626"/>
      <c r="AD3844" s="626"/>
      <c r="AE3844" s="626"/>
      <c r="AF3844" s="626"/>
    </row>
    <row r="3845" spans="1:32" x14ac:dyDescent="0.25">
      <c r="A3845" s="626"/>
      <c r="B3845" s="626"/>
      <c r="F3845" s="626"/>
      <c r="H3845" s="626"/>
      <c r="I3845" s="626"/>
      <c r="J3845" s="626"/>
      <c r="K3845" s="627"/>
      <c r="L3845" s="677"/>
      <c r="M3845" s="626"/>
      <c r="N3845" s="626"/>
      <c r="O3845" s="626"/>
      <c r="P3845" s="626"/>
      <c r="Q3845" s="626"/>
      <c r="R3845" s="626"/>
      <c r="S3845" s="626"/>
      <c r="T3845" s="626"/>
      <c r="U3845" s="626"/>
      <c r="V3845" s="626"/>
      <c r="W3845" s="626"/>
      <c r="X3845" s="626"/>
      <c r="Y3845" s="626"/>
      <c r="Z3845" s="626"/>
      <c r="AA3845" s="626"/>
      <c r="AB3845" s="626"/>
      <c r="AC3845" s="626"/>
      <c r="AD3845" s="626"/>
      <c r="AE3845" s="626"/>
      <c r="AF3845" s="626"/>
    </row>
    <row r="3846" spans="1:32" x14ac:dyDescent="0.25">
      <c r="A3846" s="626"/>
      <c r="B3846" s="626"/>
      <c r="F3846" s="626"/>
      <c r="H3846" s="626"/>
      <c r="I3846" s="626"/>
      <c r="J3846" s="626"/>
      <c r="K3846" s="627"/>
      <c r="L3846" s="677"/>
      <c r="M3846" s="626"/>
      <c r="N3846" s="626"/>
      <c r="O3846" s="626"/>
      <c r="P3846" s="626"/>
      <c r="Q3846" s="626"/>
      <c r="R3846" s="626"/>
      <c r="S3846" s="626"/>
      <c r="T3846" s="626"/>
      <c r="U3846" s="626"/>
      <c r="V3846" s="626"/>
      <c r="W3846" s="626"/>
      <c r="X3846" s="626"/>
      <c r="Y3846" s="626"/>
      <c r="Z3846" s="626"/>
      <c r="AA3846" s="626"/>
      <c r="AB3846" s="626"/>
      <c r="AC3846" s="626"/>
      <c r="AD3846" s="626"/>
      <c r="AE3846" s="626"/>
      <c r="AF3846" s="626"/>
    </row>
    <row r="3847" spans="1:32" x14ac:dyDescent="0.25">
      <c r="A3847" s="626"/>
      <c r="B3847" s="626"/>
      <c r="F3847" s="626"/>
      <c r="H3847" s="626"/>
      <c r="I3847" s="626"/>
      <c r="J3847" s="626"/>
      <c r="K3847" s="627"/>
      <c r="L3847" s="677"/>
      <c r="M3847" s="626"/>
      <c r="N3847" s="626"/>
      <c r="O3847" s="626"/>
      <c r="P3847" s="626"/>
      <c r="Q3847" s="626"/>
      <c r="R3847" s="626"/>
      <c r="S3847" s="626"/>
      <c r="T3847" s="626"/>
      <c r="U3847" s="626"/>
      <c r="V3847" s="626"/>
      <c r="W3847" s="626"/>
      <c r="X3847" s="626"/>
      <c r="Y3847" s="626"/>
      <c r="Z3847" s="626"/>
      <c r="AA3847" s="626"/>
      <c r="AB3847" s="626"/>
      <c r="AC3847" s="626"/>
      <c r="AD3847" s="626"/>
      <c r="AE3847" s="626"/>
      <c r="AF3847" s="626"/>
    </row>
    <row r="3848" spans="1:32" x14ac:dyDescent="0.25">
      <c r="A3848" s="626"/>
      <c r="B3848" s="626"/>
      <c r="F3848" s="626"/>
      <c r="H3848" s="626"/>
      <c r="I3848" s="626"/>
      <c r="J3848" s="626"/>
      <c r="K3848" s="627"/>
      <c r="L3848" s="677"/>
      <c r="M3848" s="626"/>
      <c r="N3848" s="626"/>
      <c r="O3848" s="626"/>
      <c r="P3848" s="626"/>
      <c r="Q3848" s="626"/>
      <c r="R3848" s="626"/>
      <c r="S3848" s="626"/>
      <c r="T3848" s="626"/>
      <c r="U3848" s="626"/>
      <c r="V3848" s="626"/>
      <c r="W3848" s="626"/>
      <c r="X3848" s="626"/>
      <c r="Y3848" s="626"/>
      <c r="Z3848" s="626"/>
      <c r="AA3848" s="626"/>
      <c r="AB3848" s="626"/>
      <c r="AC3848" s="626"/>
      <c r="AD3848" s="626"/>
      <c r="AE3848" s="626"/>
      <c r="AF3848" s="626"/>
    </row>
    <row r="3849" spans="1:32" x14ac:dyDescent="0.25">
      <c r="A3849" s="626"/>
      <c r="B3849" s="626"/>
      <c r="F3849" s="626"/>
      <c r="H3849" s="626"/>
      <c r="I3849" s="626"/>
      <c r="J3849" s="626"/>
      <c r="K3849" s="627"/>
      <c r="L3849" s="677"/>
      <c r="M3849" s="626"/>
      <c r="N3849" s="626"/>
      <c r="O3849" s="626"/>
      <c r="P3849" s="626"/>
      <c r="Q3849" s="626"/>
      <c r="R3849" s="626"/>
      <c r="S3849" s="626"/>
      <c r="T3849" s="626"/>
      <c r="U3849" s="626"/>
      <c r="V3849" s="626"/>
      <c r="W3849" s="626"/>
      <c r="X3849" s="626"/>
      <c r="Y3849" s="626"/>
      <c r="Z3849" s="626"/>
      <c r="AA3849" s="626"/>
      <c r="AB3849" s="626"/>
      <c r="AC3849" s="626"/>
      <c r="AD3849" s="626"/>
      <c r="AE3849" s="626"/>
      <c r="AF3849" s="626"/>
    </row>
    <row r="3850" spans="1:32" x14ac:dyDescent="0.25">
      <c r="A3850" s="626"/>
      <c r="B3850" s="626"/>
      <c r="F3850" s="626"/>
      <c r="H3850" s="626"/>
      <c r="I3850" s="626"/>
      <c r="J3850" s="626"/>
      <c r="K3850" s="627"/>
      <c r="L3850" s="677"/>
      <c r="M3850" s="626"/>
      <c r="N3850" s="626"/>
      <c r="O3850" s="626"/>
      <c r="P3850" s="626"/>
      <c r="Q3850" s="626"/>
      <c r="R3850" s="626"/>
      <c r="S3850" s="626"/>
      <c r="T3850" s="626"/>
      <c r="U3850" s="626"/>
      <c r="V3850" s="626"/>
      <c r="W3850" s="626"/>
      <c r="X3850" s="626"/>
      <c r="Y3850" s="626"/>
      <c r="Z3850" s="626"/>
      <c r="AA3850" s="626"/>
      <c r="AB3850" s="626"/>
      <c r="AC3850" s="626"/>
      <c r="AD3850" s="626"/>
      <c r="AE3850" s="626"/>
      <c r="AF3850" s="626"/>
    </row>
    <row r="3851" spans="1:32" x14ac:dyDescent="0.25">
      <c r="A3851" s="626"/>
      <c r="B3851" s="626"/>
      <c r="F3851" s="626"/>
      <c r="H3851" s="626"/>
      <c r="I3851" s="626"/>
      <c r="J3851" s="626"/>
      <c r="K3851" s="627"/>
      <c r="L3851" s="677"/>
      <c r="M3851" s="626"/>
      <c r="N3851" s="626"/>
      <c r="O3851" s="626"/>
      <c r="P3851" s="626"/>
      <c r="Q3851" s="626"/>
      <c r="R3851" s="626"/>
      <c r="S3851" s="626"/>
      <c r="T3851" s="626"/>
      <c r="U3851" s="626"/>
      <c r="V3851" s="626"/>
      <c r="W3851" s="626"/>
      <c r="X3851" s="626"/>
      <c r="Y3851" s="626"/>
      <c r="Z3851" s="626"/>
      <c r="AA3851" s="626"/>
      <c r="AB3851" s="626"/>
      <c r="AC3851" s="626"/>
      <c r="AD3851" s="626"/>
      <c r="AE3851" s="626"/>
      <c r="AF3851" s="626"/>
    </row>
    <row r="3852" spans="1:32" x14ac:dyDescent="0.25">
      <c r="A3852" s="626"/>
      <c r="B3852" s="626"/>
      <c r="F3852" s="626"/>
      <c r="H3852" s="626"/>
      <c r="I3852" s="626"/>
      <c r="J3852" s="626"/>
      <c r="K3852" s="627"/>
      <c r="L3852" s="677"/>
      <c r="M3852" s="626"/>
      <c r="N3852" s="626"/>
      <c r="O3852" s="626"/>
      <c r="P3852" s="626"/>
      <c r="Q3852" s="626"/>
      <c r="R3852" s="626"/>
      <c r="S3852" s="626"/>
      <c r="T3852" s="626"/>
      <c r="U3852" s="626"/>
      <c r="V3852" s="626"/>
      <c r="W3852" s="626"/>
      <c r="X3852" s="626"/>
      <c r="Y3852" s="626"/>
      <c r="Z3852" s="626"/>
      <c r="AA3852" s="626"/>
      <c r="AB3852" s="626"/>
      <c r="AC3852" s="626"/>
      <c r="AD3852" s="626"/>
      <c r="AE3852" s="626"/>
      <c r="AF3852" s="626"/>
    </row>
    <row r="3853" spans="1:32" x14ac:dyDescent="0.25">
      <c r="A3853" s="626"/>
      <c r="B3853" s="626"/>
      <c r="F3853" s="626"/>
      <c r="H3853" s="626"/>
      <c r="I3853" s="626"/>
      <c r="J3853" s="626"/>
      <c r="K3853" s="627"/>
      <c r="L3853" s="677"/>
      <c r="M3853" s="626"/>
      <c r="N3853" s="626"/>
      <c r="O3853" s="626"/>
      <c r="P3853" s="626"/>
      <c r="Q3853" s="626"/>
      <c r="R3853" s="626"/>
      <c r="S3853" s="626"/>
      <c r="T3853" s="626"/>
      <c r="U3853" s="626"/>
      <c r="V3853" s="626"/>
      <c r="W3853" s="626"/>
      <c r="X3853" s="626"/>
      <c r="Y3853" s="626"/>
      <c r="Z3853" s="626"/>
      <c r="AA3853" s="626"/>
      <c r="AB3853" s="626"/>
      <c r="AC3853" s="626"/>
      <c r="AD3853" s="626"/>
      <c r="AE3853" s="626"/>
      <c r="AF3853" s="626"/>
    </row>
    <row r="3854" spans="1:32" x14ac:dyDescent="0.25">
      <c r="A3854" s="626"/>
      <c r="B3854" s="626"/>
      <c r="F3854" s="626"/>
      <c r="H3854" s="626"/>
      <c r="I3854" s="626"/>
      <c r="J3854" s="626"/>
      <c r="K3854" s="627"/>
      <c r="L3854" s="677"/>
      <c r="M3854" s="626"/>
      <c r="N3854" s="626"/>
      <c r="O3854" s="626"/>
      <c r="P3854" s="626"/>
      <c r="Q3854" s="626"/>
      <c r="R3854" s="626"/>
      <c r="S3854" s="626"/>
      <c r="T3854" s="626"/>
      <c r="U3854" s="626"/>
      <c r="V3854" s="626"/>
      <c r="W3854" s="626"/>
      <c r="X3854" s="626"/>
      <c r="Y3854" s="626"/>
      <c r="Z3854" s="626"/>
      <c r="AA3854" s="626"/>
      <c r="AB3854" s="626"/>
      <c r="AC3854" s="626"/>
      <c r="AD3854" s="626"/>
      <c r="AE3854" s="626"/>
      <c r="AF3854" s="626"/>
    </row>
    <row r="3855" spans="1:32" x14ac:dyDescent="0.25">
      <c r="A3855" s="626"/>
      <c r="B3855" s="626"/>
      <c r="F3855" s="626"/>
      <c r="H3855" s="626"/>
      <c r="I3855" s="626"/>
      <c r="J3855" s="626"/>
      <c r="K3855" s="627"/>
      <c r="L3855" s="677"/>
      <c r="M3855" s="626"/>
      <c r="N3855" s="626"/>
      <c r="O3855" s="626"/>
      <c r="P3855" s="626"/>
      <c r="Q3855" s="626"/>
      <c r="R3855" s="626"/>
      <c r="S3855" s="626"/>
      <c r="T3855" s="626"/>
      <c r="U3855" s="626"/>
      <c r="V3855" s="626"/>
      <c r="W3855" s="626"/>
      <c r="X3855" s="626"/>
      <c r="Y3855" s="626"/>
      <c r="Z3855" s="626"/>
      <c r="AA3855" s="626"/>
      <c r="AB3855" s="626"/>
      <c r="AC3855" s="626"/>
      <c r="AD3855" s="626"/>
      <c r="AE3855" s="626"/>
      <c r="AF3855" s="626"/>
    </row>
    <row r="3856" spans="1:32" x14ac:dyDescent="0.25">
      <c r="A3856" s="626"/>
      <c r="B3856" s="626"/>
      <c r="F3856" s="626"/>
      <c r="H3856" s="626"/>
      <c r="I3856" s="626"/>
      <c r="J3856" s="626"/>
      <c r="K3856" s="627"/>
      <c r="L3856" s="677"/>
      <c r="M3856" s="626"/>
      <c r="N3856" s="626"/>
      <c r="O3856" s="626"/>
      <c r="P3856" s="626"/>
      <c r="Q3856" s="626"/>
      <c r="R3856" s="626"/>
      <c r="S3856" s="626"/>
      <c r="T3856" s="626"/>
      <c r="U3856" s="626"/>
      <c r="V3856" s="626"/>
      <c r="W3856" s="626"/>
      <c r="X3856" s="626"/>
      <c r="Y3856" s="626"/>
      <c r="Z3856" s="626"/>
      <c r="AA3856" s="626"/>
      <c r="AB3856" s="626"/>
      <c r="AC3856" s="626"/>
      <c r="AD3856" s="626"/>
      <c r="AE3856" s="626"/>
      <c r="AF3856" s="626"/>
    </row>
    <row r="3857" spans="1:32" x14ac:dyDescent="0.25">
      <c r="A3857" s="626"/>
      <c r="B3857" s="626"/>
      <c r="F3857" s="626"/>
      <c r="H3857" s="626"/>
      <c r="I3857" s="626"/>
      <c r="J3857" s="626"/>
      <c r="K3857" s="627"/>
      <c r="L3857" s="677"/>
      <c r="M3857" s="626"/>
      <c r="N3857" s="626"/>
      <c r="O3857" s="626"/>
      <c r="P3857" s="626"/>
      <c r="Q3857" s="626"/>
      <c r="R3857" s="626"/>
      <c r="S3857" s="626"/>
      <c r="T3857" s="626"/>
      <c r="U3857" s="626"/>
      <c r="V3857" s="626"/>
      <c r="W3857" s="626"/>
      <c r="X3857" s="626"/>
      <c r="Y3857" s="626"/>
      <c r="Z3857" s="626"/>
      <c r="AA3857" s="626"/>
      <c r="AB3857" s="626"/>
      <c r="AC3857" s="626"/>
      <c r="AD3857" s="626"/>
      <c r="AE3857" s="626"/>
      <c r="AF3857" s="626"/>
    </row>
    <row r="3858" spans="1:32" x14ac:dyDescent="0.25">
      <c r="A3858" s="626"/>
      <c r="B3858" s="626"/>
      <c r="F3858" s="626"/>
      <c r="H3858" s="626"/>
      <c r="I3858" s="626"/>
      <c r="J3858" s="626"/>
      <c r="K3858" s="627"/>
      <c r="L3858" s="677"/>
      <c r="M3858" s="626"/>
      <c r="N3858" s="626"/>
      <c r="O3858" s="626"/>
      <c r="P3858" s="626"/>
      <c r="Q3858" s="626"/>
      <c r="R3858" s="626"/>
      <c r="S3858" s="626"/>
      <c r="T3858" s="626"/>
      <c r="U3858" s="626"/>
      <c r="V3858" s="626"/>
      <c r="W3858" s="626"/>
      <c r="X3858" s="626"/>
      <c r="Y3858" s="626"/>
      <c r="Z3858" s="626"/>
      <c r="AA3858" s="626"/>
      <c r="AB3858" s="626"/>
      <c r="AC3858" s="626"/>
      <c r="AD3858" s="626"/>
      <c r="AE3858" s="626"/>
      <c r="AF3858" s="626"/>
    </row>
    <row r="3859" spans="1:32" x14ac:dyDescent="0.25">
      <c r="A3859" s="626"/>
      <c r="B3859" s="626"/>
      <c r="F3859" s="626"/>
      <c r="H3859" s="626"/>
      <c r="I3859" s="626"/>
      <c r="J3859" s="626"/>
      <c r="K3859" s="627"/>
      <c r="L3859" s="677"/>
      <c r="M3859" s="626"/>
      <c r="N3859" s="626"/>
      <c r="O3859" s="626"/>
      <c r="P3859" s="626"/>
      <c r="Q3859" s="626"/>
      <c r="R3859" s="626"/>
      <c r="S3859" s="626"/>
      <c r="T3859" s="626"/>
      <c r="U3859" s="626"/>
      <c r="V3859" s="626"/>
      <c r="W3859" s="626"/>
      <c r="X3859" s="626"/>
      <c r="Y3859" s="626"/>
      <c r="Z3859" s="626"/>
      <c r="AA3859" s="626"/>
      <c r="AB3859" s="626"/>
      <c r="AC3859" s="626"/>
      <c r="AD3859" s="626"/>
      <c r="AE3859" s="626"/>
      <c r="AF3859" s="626"/>
    </row>
    <row r="3860" spans="1:32" x14ac:dyDescent="0.25">
      <c r="A3860" s="626"/>
      <c r="B3860" s="626"/>
      <c r="F3860" s="626"/>
      <c r="H3860" s="626"/>
      <c r="I3860" s="626"/>
      <c r="J3860" s="626"/>
      <c r="K3860" s="627"/>
      <c r="L3860" s="677"/>
      <c r="M3860" s="626"/>
      <c r="N3860" s="626"/>
      <c r="O3860" s="626"/>
      <c r="P3860" s="626"/>
      <c r="Q3860" s="626"/>
      <c r="R3860" s="626"/>
      <c r="S3860" s="626"/>
      <c r="T3860" s="626"/>
      <c r="U3860" s="626"/>
      <c r="V3860" s="626"/>
      <c r="W3860" s="626"/>
      <c r="X3860" s="626"/>
      <c r="Y3860" s="626"/>
      <c r="Z3860" s="626"/>
      <c r="AA3860" s="626"/>
      <c r="AB3860" s="626"/>
      <c r="AC3860" s="626"/>
      <c r="AD3860" s="626"/>
      <c r="AE3860" s="626"/>
      <c r="AF3860" s="626"/>
    </row>
    <row r="3861" spans="1:32" x14ac:dyDescent="0.25">
      <c r="A3861" s="626"/>
      <c r="B3861" s="626"/>
      <c r="F3861" s="626"/>
      <c r="H3861" s="626"/>
      <c r="I3861" s="626"/>
      <c r="J3861" s="626"/>
      <c r="K3861" s="627"/>
      <c r="L3861" s="677"/>
      <c r="M3861" s="626"/>
      <c r="N3861" s="626"/>
      <c r="O3861" s="626"/>
      <c r="P3861" s="626"/>
      <c r="Q3861" s="626"/>
      <c r="R3861" s="626"/>
      <c r="S3861" s="626"/>
      <c r="T3861" s="626"/>
      <c r="U3861" s="626"/>
      <c r="V3861" s="626"/>
      <c r="W3861" s="626"/>
      <c r="X3861" s="626"/>
      <c r="Y3861" s="626"/>
      <c r="Z3861" s="626"/>
      <c r="AA3861" s="626"/>
      <c r="AB3861" s="626"/>
      <c r="AC3861" s="626"/>
      <c r="AD3861" s="626"/>
      <c r="AE3861" s="626"/>
      <c r="AF3861" s="626"/>
    </row>
    <row r="3862" spans="1:32" x14ac:dyDescent="0.25">
      <c r="A3862" s="626"/>
      <c r="B3862" s="626"/>
      <c r="F3862" s="626"/>
      <c r="H3862" s="626"/>
      <c r="I3862" s="626"/>
      <c r="J3862" s="626"/>
      <c r="K3862" s="627"/>
      <c r="L3862" s="677"/>
      <c r="M3862" s="626"/>
      <c r="N3862" s="626"/>
      <c r="O3862" s="626"/>
      <c r="P3862" s="626"/>
      <c r="Q3862" s="626"/>
      <c r="R3862" s="626"/>
      <c r="S3862" s="626"/>
      <c r="T3862" s="626"/>
      <c r="U3862" s="626"/>
      <c r="V3862" s="626"/>
      <c r="W3862" s="626"/>
      <c r="X3862" s="626"/>
      <c r="Y3862" s="626"/>
      <c r="Z3862" s="626"/>
      <c r="AA3862" s="626"/>
      <c r="AB3862" s="626"/>
      <c r="AC3862" s="626"/>
      <c r="AD3862" s="626"/>
      <c r="AE3862" s="626"/>
      <c r="AF3862" s="626"/>
    </row>
    <row r="3863" spans="1:32" x14ac:dyDescent="0.25">
      <c r="A3863" s="626"/>
      <c r="B3863" s="626"/>
      <c r="F3863" s="626"/>
      <c r="H3863" s="626"/>
      <c r="I3863" s="626"/>
      <c r="J3863" s="626"/>
      <c r="K3863" s="627"/>
      <c r="L3863" s="677"/>
      <c r="M3863" s="626"/>
      <c r="N3863" s="626"/>
      <c r="O3863" s="626"/>
      <c r="P3863" s="626"/>
      <c r="Q3863" s="626"/>
      <c r="R3863" s="626"/>
      <c r="S3863" s="626"/>
      <c r="T3863" s="626"/>
      <c r="U3863" s="626"/>
      <c r="V3863" s="626"/>
      <c r="W3863" s="626"/>
      <c r="X3863" s="626"/>
      <c r="Y3863" s="626"/>
      <c r="Z3863" s="626"/>
      <c r="AA3863" s="626"/>
      <c r="AB3863" s="626"/>
      <c r="AC3863" s="626"/>
      <c r="AD3863" s="626"/>
      <c r="AE3863" s="626"/>
      <c r="AF3863" s="626"/>
    </row>
    <row r="3864" spans="1:32" x14ac:dyDescent="0.25">
      <c r="A3864" s="626"/>
      <c r="B3864" s="626"/>
      <c r="F3864" s="626"/>
      <c r="H3864" s="626"/>
      <c r="I3864" s="626"/>
      <c r="J3864" s="626"/>
      <c r="K3864" s="627"/>
      <c r="L3864" s="677"/>
      <c r="M3864" s="626"/>
      <c r="N3864" s="626"/>
      <c r="O3864" s="626"/>
      <c r="P3864" s="626"/>
      <c r="Q3864" s="626"/>
      <c r="R3864" s="626"/>
      <c r="S3864" s="626"/>
      <c r="T3864" s="626"/>
      <c r="U3864" s="626"/>
      <c r="V3864" s="626"/>
      <c r="W3864" s="626"/>
      <c r="X3864" s="626"/>
      <c r="Y3864" s="626"/>
      <c r="Z3864" s="626"/>
      <c r="AA3864" s="626"/>
      <c r="AB3864" s="626"/>
      <c r="AC3864" s="626"/>
      <c r="AD3864" s="626"/>
      <c r="AE3864" s="626"/>
      <c r="AF3864" s="626"/>
    </row>
    <row r="3865" spans="1:32" x14ac:dyDescent="0.25">
      <c r="A3865" s="626"/>
      <c r="B3865" s="626"/>
      <c r="F3865" s="626"/>
      <c r="H3865" s="626"/>
      <c r="I3865" s="626"/>
      <c r="J3865" s="626"/>
      <c r="K3865" s="627"/>
      <c r="L3865" s="677"/>
      <c r="M3865" s="626"/>
      <c r="N3865" s="626"/>
      <c r="O3865" s="626"/>
      <c r="P3865" s="626"/>
      <c r="Q3865" s="626"/>
      <c r="R3865" s="626"/>
      <c r="S3865" s="626"/>
      <c r="T3865" s="626"/>
      <c r="U3865" s="626"/>
      <c r="V3865" s="626"/>
      <c r="W3865" s="626"/>
      <c r="X3865" s="626"/>
      <c r="Y3865" s="626"/>
      <c r="Z3865" s="626"/>
      <c r="AA3865" s="626"/>
      <c r="AB3865" s="626"/>
      <c r="AC3865" s="626"/>
      <c r="AD3865" s="626"/>
      <c r="AE3865" s="626"/>
      <c r="AF3865" s="626"/>
    </row>
    <row r="3866" spans="1:32" x14ac:dyDescent="0.25">
      <c r="A3866" s="626"/>
      <c r="B3866" s="626"/>
      <c r="F3866" s="626"/>
      <c r="H3866" s="626"/>
      <c r="I3866" s="626"/>
      <c r="J3866" s="626"/>
      <c r="K3866" s="627"/>
      <c r="L3866" s="677"/>
      <c r="M3866" s="626"/>
      <c r="N3866" s="626"/>
      <c r="O3866" s="626"/>
      <c r="P3866" s="626"/>
      <c r="Q3866" s="626"/>
      <c r="R3866" s="626"/>
      <c r="S3866" s="626"/>
      <c r="T3866" s="626"/>
      <c r="U3866" s="626"/>
      <c r="V3866" s="626"/>
      <c r="W3866" s="626"/>
      <c r="X3866" s="626"/>
      <c r="Y3866" s="626"/>
      <c r="Z3866" s="626"/>
      <c r="AA3866" s="626"/>
      <c r="AB3866" s="626"/>
      <c r="AC3866" s="626"/>
      <c r="AD3866" s="626"/>
      <c r="AE3866" s="626"/>
      <c r="AF3866" s="626"/>
    </row>
    <row r="3867" spans="1:32" x14ac:dyDescent="0.25">
      <c r="A3867" s="626"/>
      <c r="B3867" s="626"/>
      <c r="F3867" s="626"/>
      <c r="H3867" s="626"/>
      <c r="I3867" s="626"/>
      <c r="J3867" s="626"/>
      <c r="K3867" s="627"/>
      <c r="L3867" s="677"/>
      <c r="M3867" s="626"/>
      <c r="N3867" s="626"/>
      <c r="O3867" s="626"/>
      <c r="P3867" s="626"/>
      <c r="Q3867" s="626"/>
      <c r="R3867" s="626"/>
      <c r="S3867" s="626"/>
      <c r="T3867" s="626"/>
      <c r="U3867" s="626"/>
      <c r="V3867" s="626"/>
      <c r="W3867" s="626"/>
      <c r="X3867" s="626"/>
      <c r="Y3867" s="626"/>
      <c r="Z3867" s="626"/>
      <c r="AA3867" s="626"/>
      <c r="AB3867" s="626"/>
      <c r="AC3867" s="626"/>
      <c r="AD3867" s="626"/>
      <c r="AE3867" s="626"/>
      <c r="AF3867" s="626"/>
    </row>
    <row r="3868" spans="1:32" x14ac:dyDescent="0.25">
      <c r="A3868" s="626"/>
      <c r="B3868" s="626"/>
      <c r="F3868" s="626"/>
      <c r="H3868" s="626"/>
      <c r="I3868" s="626"/>
      <c r="J3868" s="626"/>
      <c r="K3868" s="627"/>
      <c r="L3868" s="677"/>
      <c r="M3868" s="626"/>
      <c r="N3868" s="626"/>
      <c r="O3868" s="626"/>
      <c r="P3868" s="626"/>
      <c r="Q3868" s="626"/>
      <c r="R3868" s="626"/>
      <c r="S3868" s="626"/>
      <c r="T3868" s="626"/>
      <c r="U3868" s="626"/>
      <c r="V3868" s="626"/>
      <c r="W3868" s="626"/>
      <c r="X3868" s="626"/>
      <c r="Y3868" s="626"/>
      <c r="Z3868" s="626"/>
      <c r="AA3868" s="626"/>
      <c r="AB3868" s="626"/>
      <c r="AC3868" s="626"/>
      <c r="AD3868" s="626"/>
      <c r="AE3868" s="626"/>
      <c r="AF3868" s="626"/>
    </row>
    <row r="3869" spans="1:32" x14ac:dyDescent="0.25">
      <c r="A3869" s="626"/>
      <c r="B3869" s="626"/>
      <c r="F3869" s="626"/>
      <c r="H3869" s="626"/>
      <c r="I3869" s="626"/>
      <c r="J3869" s="626"/>
      <c r="K3869" s="627"/>
      <c r="L3869" s="677"/>
      <c r="M3869" s="626"/>
      <c r="N3869" s="626"/>
      <c r="O3869" s="626"/>
      <c r="P3869" s="626"/>
      <c r="Q3869" s="626"/>
      <c r="R3869" s="626"/>
      <c r="S3869" s="626"/>
      <c r="T3869" s="626"/>
      <c r="U3869" s="626"/>
      <c r="V3869" s="626"/>
      <c r="W3869" s="626"/>
      <c r="X3869" s="626"/>
      <c r="Y3869" s="626"/>
      <c r="Z3869" s="626"/>
      <c r="AA3869" s="626"/>
      <c r="AB3869" s="626"/>
      <c r="AC3869" s="626"/>
      <c r="AD3869" s="626"/>
      <c r="AE3869" s="626"/>
      <c r="AF3869" s="626"/>
    </row>
    <row r="3870" spans="1:32" x14ac:dyDescent="0.25">
      <c r="A3870" s="626"/>
      <c r="B3870" s="626"/>
      <c r="F3870" s="626"/>
      <c r="H3870" s="626"/>
      <c r="I3870" s="626"/>
      <c r="J3870" s="626"/>
      <c r="K3870" s="627"/>
      <c r="L3870" s="677"/>
      <c r="M3870" s="626"/>
      <c r="N3870" s="626"/>
      <c r="O3870" s="626"/>
      <c r="P3870" s="626"/>
      <c r="Q3870" s="626"/>
      <c r="R3870" s="626"/>
      <c r="S3870" s="626"/>
      <c r="T3870" s="626"/>
      <c r="U3870" s="626"/>
      <c r="V3870" s="626"/>
      <c r="W3870" s="626"/>
      <c r="X3870" s="626"/>
      <c r="Y3870" s="626"/>
      <c r="Z3870" s="626"/>
      <c r="AA3870" s="626"/>
      <c r="AB3870" s="626"/>
      <c r="AC3870" s="626"/>
      <c r="AD3870" s="626"/>
      <c r="AE3870" s="626"/>
      <c r="AF3870" s="626"/>
    </row>
    <row r="3871" spans="1:32" x14ac:dyDescent="0.25">
      <c r="A3871" s="626"/>
      <c r="B3871" s="626"/>
      <c r="F3871" s="626"/>
      <c r="H3871" s="626"/>
      <c r="I3871" s="626"/>
      <c r="J3871" s="626"/>
      <c r="K3871" s="627"/>
      <c r="L3871" s="677"/>
      <c r="M3871" s="626"/>
      <c r="N3871" s="626"/>
      <c r="O3871" s="626"/>
      <c r="P3871" s="626"/>
      <c r="Q3871" s="626"/>
      <c r="R3871" s="626"/>
      <c r="S3871" s="626"/>
      <c r="T3871" s="626"/>
      <c r="U3871" s="626"/>
      <c r="V3871" s="626"/>
      <c r="W3871" s="626"/>
      <c r="X3871" s="626"/>
      <c r="Y3871" s="626"/>
      <c r="Z3871" s="626"/>
      <c r="AA3871" s="626"/>
      <c r="AB3871" s="626"/>
      <c r="AC3871" s="626"/>
      <c r="AD3871" s="626"/>
      <c r="AE3871" s="626"/>
      <c r="AF3871" s="626"/>
    </row>
    <row r="3872" spans="1:32" x14ac:dyDescent="0.25">
      <c r="A3872" s="626"/>
      <c r="B3872" s="626"/>
      <c r="F3872" s="626"/>
      <c r="H3872" s="626"/>
      <c r="I3872" s="626"/>
      <c r="J3872" s="626"/>
      <c r="K3872" s="627"/>
      <c r="L3872" s="677"/>
      <c r="M3872" s="626"/>
      <c r="N3872" s="626"/>
      <c r="O3872" s="626"/>
      <c r="P3872" s="626"/>
      <c r="Q3872" s="626"/>
      <c r="R3872" s="626"/>
      <c r="S3872" s="626"/>
      <c r="T3872" s="626"/>
      <c r="U3872" s="626"/>
      <c r="V3872" s="626"/>
      <c r="W3872" s="626"/>
      <c r="X3872" s="626"/>
      <c r="Y3872" s="626"/>
      <c r="Z3872" s="626"/>
      <c r="AA3872" s="626"/>
      <c r="AB3872" s="626"/>
      <c r="AC3872" s="626"/>
      <c r="AD3872" s="626"/>
      <c r="AE3872" s="626"/>
      <c r="AF3872" s="626"/>
    </row>
    <row r="3873" spans="1:32" x14ac:dyDescent="0.25">
      <c r="A3873" s="626"/>
      <c r="B3873" s="626"/>
      <c r="F3873" s="626"/>
      <c r="H3873" s="626"/>
      <c r="I3873" s="626"/>
      <c r="J3873" s="626"/>
      <c r="K3873" s="627"/>
      <c r="L3873" s="677"/>
      <c r="M3873" s="626"/>
      <c r="N3873" s="626"/>
      <c r="O3873" s="626"/>
      <c r="P3873" s="626"/>
      <c r="Q3873" s="626"/>
      <c r="R3873" s="626"/>
      <c r="S3873" s="626"/>
      <c r="T3873" s="626"/>
      <c r="U3873" s="626"/>
      <c r="V3873" s="626"/>
      <c r="W3873" s="626"/>
      <c r="X3873" s="626"/>
      <c r="Y3873" s="626"/>
      <c r="Z3873" s="626"/>
      <c r="AA3873" s="626"/>
      <c r="AB3873" s="626"/>
      <c r="AC3873" s="626"/>
      <c r="AD3873" s="626"/>
      <c r="AE3873" s="626"/>
      <c r="AF3873" s="626"/>
    </row>
    <row r="3874" spans="1:32" x14ac:dyDescent="0.25">
      <c r="A3874" s="626"/>
      <c r="B3874" s="626"/>
      <c r="F3874" s="626"/>
      <c r="H3874" s="626"/>
      <c r="I3874" s="626"/>
      <c r="J3874" s="626"/>
      <c r="K3874" s="627"/>
      <c r="L3874" s="677"/>
      <c r="M3874" s="626"/>
      <c r="N3874" s="626"/>
      <c r="O3874" s="626"/>
      <c r="P3874" s="626"/>
      <c r="Q3874" s="626"/>
      <c r="R3874" s="626"/>
      <c r="S3874" s="626"/>
      <c r="T3874" s="626"/>
      <c r="U3874" s="626"/>
      <c r="V3874" s="626"/>
      <c r="W3874" s="626"/>
      <c r="X3874" s="626"/>
      <c r="Y3874" s="626"/>
      <c r="Z3874" s="626"/>
      <c r="AA3874" s="626"/>
      <c r="AB3874" s="626"/>
      <c r="AC3874" s="626"/>
      <c r="AD3874" s="626"/>
      <c r="AE3874" s="626"/>
      <c r="AF3874" s="626"/>
    </row>
    <row r="3875" spans="1:32" x14ac:dyDescent="0.25">
      <c r="A3875" s="626"/>
      <c r="B3875" s="626"/>
      <c r="F3875" s="626"/>
      <c r="H3875" s="626"/>
      <c r="I3875" s="626"/>
      <c r="J3875" s="626"/>
      <c r="K3875" s="627"/>
      <c r="L3875" s="677"/>
      <c r="M3875" s="626"/>
      <c r="N3875" s="626"/>
      <c r="O3875" s="626"/>
      <c r="P3875" s="626"/>
      <c r="Q3875" s="626"/>
      <c r="R3875" s="626"/>
      <c r="S3875" s="626"/>
      <c r="T3875" s="626"/>
      <c r="U3875" s="626"/>
      <c r="V3875" s="626"/>
      <c r="W3875" s="626"/>
      <c r="X3875" s="626"/>
      <c r="Y3875" s="626"/>
      <c r="Z3875" s="626"/>
      <c r="AA3875" s="626"/>
      <c r="AB3875" s="626"/>
      <c r="AC3875" s="626"/>
      <c r="AD3875" s="626"/>
      <c r="AE3875" s="626"/>
      <c r="AF3875" s="626"/>
    </row>
    <row r="3876" spans="1:32" x14ac:dyDescent="0.25">
      <c r="A3876" s="626"/>
      <c r="B3876" s="626"/>
      <c r="F3876" s="626"/>
      <c r="H3876" s="626"/>
      <c r="I3876" s="626"/>
      <c r="J3876" s="626"/>
      <c r="K3876" s="627"/>
      <c r="L3876" s="677"/>
      <c r="M3876" s="626"/>
      <c r="N3876" s="626"/>
      <c r="O3876" s="626"/>
      <c r="P3876" s="626"/>
      <c r="Q3876" s="626"/>
      <c r="R3876" s="626"/>
      <c r="S3876" s="626"/>
      <c r="T3876" s="626"/>
      <c r="U3876" s="626"/>
      <c r="V3876" s="626"/>
      <c r="W3876" s="626"/>
      <c r="X3876" s="626"/>
      <c r="Y3876" s="626"/>
      <c r="Z3876" s="626"/>
      <c r="AA3876" s="626"/>
      <c r="AB3876" s="626"/>
      <c r="AC3876" s="626"/>
      <c r="AD3876" s="626"/>
      <c r="AE3876" s="626"/>
      <c r="AF3876" s="626"/>
    </row>
    <row r="3877" spans="1:32" x14ac:dyDescent="0.25">
      <c r="A3877" s="626"/>
      <c r="B3877" s="626"/>
      <c r="F3877" s="626"/>
      <c r="H3877" s="626"/>
      <c r="I3877" s="626"/>
      <c r="J3877" s="626"/>
      <c r="K3877" s="627"/>
      <c r="L3877" s="677"/>
      <c r="M3877" s="626"/>
      <c r="N3877" s="626"/>
      <c r="O3877" s="626"/>
      <c r="P3877" s="626"/>
      <c r="Q3877" s="626"/>
      <c r="R3877" s="626"/>
      <c r="S3877" s="626"/>
      <c r="T3877" s="626"/>
      <c r="U3877" s="626"/>
      <c r="V3877" s="626"/>
      <c r="W3877" s="626"/>
      <c r="X3877" s="626"/>
      <c r="Y3877" s="626"/>
      <c r="Z3877" s="626"/>
      <c r="AA3877" s="626"/>
      <c r="AB3877" s="626"/>
      <c r="AC3877" s="626"/>
      <c r="AD3877" s="626"/>
      <c r="AE3877" s="626"/>
      <c r="AF3877" s="626"/>
    </row>
    <row r="3878" spans="1:32" x14ac:dyDescent="0.25">
      <c r="A3878" s="626"/>
      <c r="B3878" s="626"/>
      <c r="F3878" s="626"/>
      <c r="H3878" s="626"/>
      <c r="I3878" s="626"/>
      <c r="J3878" s="626"/>
      <c r="K3878" s="627"/>
      <c r="L3878" s="677"/>
      <c r="M3878" s="626"/>
      <c r="N3878" s="626"/>
      <c r="O3878" s="626"/>
      <c r="P3878" s="626"/>
      <c r="Q3878" s="626"/>
      <c r="R3878" s="626"/>
      <c r="S3878" s="626"/>
      <c r="T3878" s="626"/>
      <c r="U3878" s="626"/>
      <c r="V3878" s="626"/>
      <c r="W3878" s="626"/>
      <c r="X3878" s="626"/>
      <c r="Y3878" s="626"/>
      <c r="Z3878" s="626"/>
      <c r="AA3878" s="626"/>
      <c r="AB3878" s="626"/>
      <c r="AC3878" s="626"/>
      <c r="AD3878" s="626"/>
      <c r="AE3878" s="626"/>
      <c r="AF3878" s="626"/>
    </row>
    <row r="3879" spans="1:32" x14ac:dyDescent="0.25">
      <c r="A3879" s="626"/>
      <c r="B3879" s="626"/>
      <c r="F3879" s="626"/>
      <c r="H3879" s="626"/>
      <c r="I3879" s="626"/>
      <c r="J3879" s="626"/>
      <c r="K3879" s="627"/>
      <c r="L3879" s="677"/>
      <c r="M3879" s="626"/>
      <c r="N3879" s="626"/>
      <c r="O3879" s="626"/>
      <c r="P3879" s="626"/>
      <c r="Q3879" s="626"/>
      <c r="R3879" s="626"/>
      <c r="S3879" s="626"/>
      <c r="T3879" s="626"/>
      <c r="U3879" s="626"/>
      <c r="V3879" s="626"/>
      <c r="W3879" s="626"/>
      <c r="X3879" s="626"/>
      <c r="Y3879" s="626"/>
      <c r="Z3879" s="626"/>
      <c r="AA3879" s="626"/>
      <c r="AB3879" s="626"/>
      <c r="AC3879" s="626"/>
      <c r="AD3879" s="626"/>
      <c r="AE3879" s="626"/>
      <c r="AF3879" s="626"/>
    </row>
    <row r="3880" spans="1:32" x14ac:dyDescent="0.25">
      <c r="A3880" s="626"/>
      <c r="B3880" s="626"/>
      <c r="F3880" s="626"/>
      <c r="H3880" s="626"/>
      <c r="I3880" s="626"/>
      <c r="J3880" s="626"/>
      <c r="K3880" s="627"/>
      <c r="L3880" s="677"/>
      <c r="M3880" s="626"/>
      <c r="N3880" s="626"/>
      <c r="O3880" s="626"/>
      <c r="P3880" s="626"/>
      <c r="Q3880" s="626"/>
      <c r="R3880" s="626"/>
      <c r="S3880" s="626"/>
      <c r="T3880" s="626"/>
      <c r="U3880" s="626"/>
      <c r="V3880" s="626"/>
      <c r="W3880" s="626"/>
      <c r="X3880" s="626"/>
      <c r="Y3880" s="626"/>
      <c r="Z3880" s="626"/>
      <c r="AA3880" s="626"/>
      <c r="AB3880" s="626"/>
      <c r="AC3880" s="626"/>
      <c r="AD3880" s="626"/>
      <c r="AE3880" s="626"/>
      <c r="AF3880" s="626"/>
    </row>
    <row r="3881" spans="1:32" x14ac:dyDescent="0.25">
      <c r="A3881" s="626"/>
      <c r="B3881" s="626"/>
      <c r="F3881" s="626"/>
      <c r="H3881" s="626"/>
      <c r="I3881" s="626"/>
      <c r="J3881" s="626"/>
      <c r="K3881" s="627"/>
      <c r="L3881" s="677"/>
      <c r="M3881" s="626"/>
      <c r="N3881" s="626"/>
      <c r="O3881" s="626"/>
      <c r="P3881" s="626"/>
      <c r="Q3881" s="626"/>
      <c r="R3881" s="626"/>
      <c r="S3881" s="626"/>
      <c r="T3881" s="626"/>
      <c r="U3881" s="626"/>
      <c r="V3881" s="626"/>
      <c r="W3881" s="626"/>
      <c r="X3881" s="626"/>
      <c r="Y3881" s="626"/>
      <c r="Z3881" s="626"/>
      <c r="AA3881" s="626"/>
      <c r="AB3881" s="626"/>
      <c r="AC3881" s="626"/>
      <c r="AD3881" s="626"/>
      <c r="AE3881" s="626"/>
      <c r="AF3881" s="626"/>
    </row>
    <row r="3882" spans="1:32" x14ac:dyDescent="0.25">
      <c r="A3882" s="626"/>
      <c r="B3882" s="626"/>
      <c r="F3882" s="626"/>
      <c r="H3882" s="626"/>
      <c r="I3882" s="626"/>
      <c r="J3882" s="626"/>
      <c r="K3882" s="627"/>
      <c r="L3882" s="677"/>
      <c r="M3882" s="626"/>
      <c r="N3882" s="626"/>
      <c r="O3882" s="626"/>
      <c r="P3882" s="626"/>
      <c r="Q3882" s="626"/>
      <c r="R3882" s="626"/>
      <c r="S3882" s="626"/>
      <c r="T3882" s="626"/>
      <c r="U3882" s="626"/>
      <c r="V3882" s="626"/>
      <c r="W3882" s="626"/>
      <c r="X3882" s="626"/>
      <c r="Y3882" s="626"/>
      <c r="Z3882" s="626"/>
      <c r="AA3882" s="626"/>
      <c r="AB3882" s="626"/>
      <c r="AC3882" s="626"/>
      <c r="AD3882" s="626"/>
      <c r="AE3882" s="626"/>
      <c r="AF3882" s="626"/>
    </row>
    <row r="3883" spans="1:32" x14ac:dyDescent="0.25">
      <c r="A3883" s="626"/>
      <c r="B3883" s="626"/>
      <c r="F3883" s="626"/>
      <c r="H3883" s="626"/>
      <c r="I3883" s="626"/>
      <c r="J3883" s="626"/>
      <c r="K3883" s="627"/>
      <c r="L3883" s="677"/>
      <c r="M3883" s="626"/>
      <c r="N3883" s="626"/>
      <c r="O3883" s="626"/>
      <c r="P3883" s="626"/>
      <c r="Q3883" s="626"/>
      <c r="R3883" s="626"/>
      <c r="S3883" s="626"/>
      <c r="T3883" s="626"/>
      <c r="U3883" s="626"/>
      <c r="V3883" s="626"/>
      <c r="W3883" s="626"/>
      <c r="X3883" s="626"/>
      <c r="Y3883" s="626"/>
      <c r="Z3883" s="626"/>
      <c r="AA3883" s="626"/>
      <c r="AB3883" s="626"/>
      <c r="AC3883" s="626"/>
      <c r="AD3883" s="626"/>
      <c r="AE3883" s="626"/>
      <c r="AF3883" s="626"/>
    </row>
    <row r="3884" spans="1:32" x14ac:dyDescent="0.25">
      <c r="A3884" s="626"/>
      <c r="B3884" s="626"/>
      <c r="F3884" s="626"/>
      <c r="H3884" s="626"/>
      <c r="I3884" s="626"/>
      <c r="J3884" s="626"/>
      <c r="K3884" s="627"/>
      <c r="L3884" s="677"/>
      <c r="M3884" s="626"/>
      <c r="N3884" s="626"/>
      <c r="O3884" s="626"/>
      <c r="P3884" s="626"/>
      <c r="Q3884" s="626"/>
      <c r="R3884" s="626"/>
      <c r="S3884" s="626"/>
      <c r="T3884" s="626"/>
      <c r="U3884" s="626"/>
      <c r="V3884" s="626"/>
      <c r="W3884" s="626"/>
      <c r="X3884" s="626"/>
      <c r="Y3884" s="626"/>
      <c r="Z3884" s="626"/>
      <c r="AA3884" s="626"/>
      <c r="AB3884" s="626"/>
      <c r="AC3884" s="626"/>
      <c r="AD3884" s="626"/>
      <c r="AE3884" s="626"/>
      <c r="AF3884" s="626"/>
    </row>
    <row r="3885" spans="1:32" x14ac:dyDescent="0.25">
      <c r="A3885" s="626"/>
      <c r="B3885" s="626"/>
      <c r="F3885" s="626"/>
      <c r="H3885" s="626"/>
      <c r="I3885" s="626"/>
      <c r="J3885" s="626"/>
      <c r="K3885" s="627"/>
      <c r="L3885" s="677"/>
      <c r="M3885" s="626"/>
      <c r="N3885" s="626"/>
      <c r="O3885" s="626"/>
      <c r="P3885" s="626"/>
      <c r="Q3885" s="626"/>
      <c r="R3885" s="626"/>
      <c r="S3885" s="626"/>
      <c r="T3885" s="626"/>
      <c r="U3885" s="626"/>
      <c r="V3885" s="626"/>
      <c r="W3885" s="626"/>
      <c r="X3885" s="626"/>
      <c r="Y3885" s="626"/>
      <c r="Z3885" s="626"/>
      <c r="AA3885" s="626"/>
      <c r="AB3885" s="626"/>
      <c r="AC3885" s="626"/>
      <c r="AD3885" s="626"/>
      <c r="AE3885" s="626"/>
      <c r="AF3885" s="626"/>
    </row>
    <row r="3886" spans="1:32" x14ac:dyDescent="0.25">
      <c r="A3886" s="626"/>
      <c r="B3886" s="626"/>
      <c r="F3886" s="626"/>
      <c r="H3886" s="626"/>
      <c r="I3886" s="626"/>
      <c r="J3886" s="626"/>
      <c r="K3886" s="627"/>
      <c r="L3886" s="677"/>
      <c r="M3886" s="626"/>
      <c r="N3886" s="626"/>
      <c r="O3886" s="626"/>
      <c r="P3886" s="626"/>
      <c r="Q3886" s="626"/>
      <c r="R3886" s="626"/>
      <c r="S3886" s="626"/>
      <c r="T3886" s="626"/>
      <c r="U3886" s="626"/>
      <c r="V3886" s="626"/>
      <c r="W3886" s="626"/>
      <c r="X3886" s="626"/>
      <c r="Y3886" s="626"/>
      <c r="Z3886" s="626"/>
      <c r="AA3886" s="626"/>
      <c r="AB3886" s="626"/>
      <c r="AC3886" s="626"/>
      <c r="AD3886" s="626"/>
      <c r="AE3886" s="626"/>
      <c r="AF3886" s="626"/>
    </row>
    <row r="3887" spans="1:32" x14ac:dyDescent="0.25">
      <c r="A3887" s="626"/>
      <c r="B3887" s="626"/>
      <c r="F3887" s="626"/>
      <c r="H3887" s="626"/>
      <c r="I3887" s="626"/>
      <c r="J3887" s="626"/>
      <c r="K3887" s="627"/>
      <c r="L3887" s="677"/>
      <c r="M3887" s="626"/>
      <c r="N3887" s="626"/>
      <c r="O3887" s="626"/>
      <c r="P3887" s="626"/>
      <c r="Q3887" s="626"/>
      <c r="R3887" s="626"/>
      <c r="S3887" s="626"/>
      <c r="T3887" s="626"/>
      <c r="U3887" s="626"/>
      <c r="V3887" s="626"/>
      <c r="W3887" s="626"/>
      <c r="X3887" s="626"/>
      <c r="Y3887" s="626"/>
      <c r="Z3887" s="626"/>
      <c r="AA3887" s="626"/>
      <c r="AB3887" s="626"/>
      <c r="AC3887" s="626"/>
      <c r="AD3887" s="626"/>
      <c r="AE3887" s="626"/>
      <c r="AF3887" s="626"/>
    </row>
    <row r="3888" spans="1:32" x14ac:dyDescent="0.25">
      <c r="A3888" s="626"/>
      <c r="B3888" s="626"/>
      <c r="F3888" s="626"/>
      <c r="H3888" s="626"/>
      <c r="I3888" s="626"/>
      <c r="J3888" s="626"/>
      <c r="K3888" s="627"/>
      <c r="L3888" s="677"/>
      <c r="M3888" s="626"/>
      <c r="N3888" s="626"/>
      <c r="O3888" s="626"/>
      <c r="P3888" s="626"/>
      <c r="Q3888" s="626"/>
      <c r="R3888" s="626"/>
      <c r="S3888" s="626"/>
      <c r="T3888" s="626"/>
      <c r="U3888" s="626"/>
      <c r="V3888" s="626"/>
      <c r="W3888" s="626"/>
      <c r="X3888" s="626"/>
      <c r="Y3888" s="626"/>
      <c r="Z3888" s="626"/>
      <c r="AA3888" s="626"/>
      <c r="AB3888" s="626"/>
      <c r="AC3888" s="626"/>
      <c r="AD3888" s="626"/>
      <c r="AE3888" s="626"/>
      <c r="AF3888" s="626"/>
    </row>
    <row r="3889" spans="1:32" x14ac:dyDescent="0.25">
      <c r="A3889" s="626"/>
      <c r="B3889" s="626"/>
      <c r="F3889" s="626"/>
      <c r="H3889" s="626"/>
      <c r="I3889" s="626"/>
      <c r="J3889" s="626"/>
      <c r="K3889" s="627"/>
      <c r="L3889" s="677"/>
      <c r="M3889" s="626"/>
      <c r="N3889" s="626"/>
      <c r="O3889" s="626"/>
      <c r="P3889" s="626"/>
      <c r="Q3889" s="626"/>
      <c r="R3889" s="626"/>
      <c r="S3889" s="626"/>
      <c r="T3889" s="626"/>
      <c r="U3889" s="626"/>
      <c r="V3889" s="626"/>
      <c r="W3889" s="626"/>
      <c r="X3889" s="626"/>
      <c r="Y3889" s="626"/>
      <c r="Z3889" s="626"/>
      <c r="AA3889" s="626"/>
      <c r="AB3889" s="626"/>
      <c r="AC3889" s="626"/>
      <c r="AD3889" s="626"/>
      <c r="AE3889" s="626"/>
      <c r="AF3889" s="626"/>
    </row>
    <row r="3890" spans="1:32" x14ac:dyDescent="0.25">
      <c r="A3890" s="626"/>
      <c r="B3890" s="626"/>
      <c r="F3890" s="626"/>
      <c r="H3890" s="626"/>
      <c r="I3890" s="626"/>
      <c r="J3890" s="626"/>
      <c r="K3890" s="627"/>
      <c r="L3890" s="677"/>
      <c r="M3890" s="626"/>
      <c r="N3890" s="626"/>
      <c r="O3890" s="626"/>
      <c r="P3890" s="626"/>
      <c r="Q3890" s="626"/>
      <c r="R3890" s="626"/>
      <c r="S3890" s="626"/>
      <c r="T3890" s="626"/>
      <c r="U3890" s="626"/>
      <c r="V3890" s="626"/>
      <c r="W3890" s="626"/>
      <c r="X3890" s="626"/>
      <c r="Y3890" s="626"/>
      <c r="Z3890" s="626"/>
      <c r="AA3890" s="626"/>
      <c r="AB3890" s="626"/>
      <c r="AC3890" s="626"/>
      <c r="AD3890" s="626"/>
      <c r="AE3890" s="626"/>
      <c r="AF3890" s="626"/>
    </row>
    <row r="3891" spans="1:32" x14ac:dyDescent="0.25">
      <c r="A3891" s="626"/>
      <c r="B3891" s="626"/>
      <c r="F3891" s="626"/>
      <c r="H3891" s="626"/>
      <c r="I3891" s="626"/>
      <c r="J3891" s="626"/>
      <c r="K3891" s="627"/>
      <c r="L3891" s="677"/>
      <c r="M3891" s="626"/>
      <c r="N3891" s="626"/>
      <c r="O3891" s="626"/>
      <c r="P3891" s="626"/>
      <c r="Q3891" s="626"/>
      <c r="R3891" s="626"/>
      <c r="S3891" s="626"/>
      <c r="T3891" s="626"/>
      <c r="U3891" s="626"/>
      <c r="V3891" s="626"/>
      <c r="W3891" s="626"/>
      <c r="X3891" s="626"/>
      <c r="Y3891" s="626"/>
      <c r="Z3891" s="626"/>
      <c r="AA3891" s="626"/>
      <c r="AB3891" s="626"/>
      <c r="AC3891" s="626"/>
      <c r="AD3891" s="626"/>
      <c r="AE3891" s="626"/>
      <c r="AF3891" s="626"/>
    </row>
    <row r="3892" spans="1:32" x14ac:dyDescent="0.25">
      <c r="A3892" s="626"/>
      <c r="B3892" s="626"/>
      <c r="F3892" s="626"/>
      <c r="H3892" s="626"/>
      <c r="I3892" s="626"/>
      <c r="J3892" s="626"/>
      <c r="K3892" s="627"/>
      <c r="L3892" s="677"/>
      <c r="M3892" s="626"/>
      <c r="N3892" s="626"/>
      <c r="O3892" s="626"/>
      <c r="P3892" s="626"/>
      <c r="Q3892" s="626"/>
      <c r="R3892" s="626"/>
      <c r="S3892" s="626"/>
      <c r="T3892" s="626"/>
      <c r="U3892" s="626"/>
      <c r="V3892" s="626"/>
      <c r="W3892" s="626"/>
      <c r="X3892" s="626"/>
      <c r="Y3892" s="626"/>
      <c r="Z3892" s="626"/>
      <c r="AA3892" s="626"/>
      <c r="AB3892" s="626"/>
      <c r="AC3892" s="626"/>
      <c r="AD3892" s="626"/>
      <c r="AE3892" s="626"/>
      <c r="AF3892" s="626"/>
    </row>
    <row r="3893" spans="1:32" x14ac:dyDescent="0.25">
      <c r="A3893" s="626"/>
      <c r="B3893" s="626"/>
      <c r="F3893" s="626"/>
      <c r="H3893" s="626"/>
      <c r="I3893" s="626"/>
      <c r="J3893" s="626"/>
      <c r="K3893" s="627"/>
      <c r="L3893" s="677"/>
      <c r="M3893" s="626"/>
      <c r="N3893" s="626"/>
      <c r="O3893" s="626"/>
      <c r="P3893" s="626"/>
      <c r="Q3893" s="626"/>
      <c r="R3893" s="626"/>
      <c r="S3893" s="626"/>
      <c r="T3893" s="626"/>
      <c r="U3893" s="626"/>
      <c r="V3893" s="626"/>
      <c r="W3893" s="626"/>
      <c r="X3893" s="626"/>
      <c r="Y3893" s="626"/>
      <c r="Z3893" s="626"/>
      <c r="AA3893" s="626"/>
      <c r="AB3893" s="626"/>
      <c r="AC3893" s="626"/>
      <c r="AD3893" s="626"/>
      <c r="AE3893" s="626"/>
      <c r="AF3893" s="626"/>
    </row>
    <row r="3894" spans="1:32" x14ac:dyDescent="0.25">
      <c r="A3894" s="626"/>
      <c r="B3894" s="626"/>
      <c r="F3894" s="626"/>
      <c r="H3894" s="626"/>
      <c r="I3894" s="626"/>
      <c r="J3894" s="626"/>
      <c r="K3894" s="627"/>
      <c r="L3894" s="677"/>
      <c r="M3894" s="626"/>
      <c r="N3894" s="626"/>
      <c r="O3894" s="626"/>
      <c r="P3894" s="626"/>
      <c r="Q3894" s="626"/>
      <c r="R3894" s="626"/>
      <c r="S3894" s="626"/>
      <c r="T3894" s="626"/>
      <c r="U3894" s="626"/>
      <c r="V3894" s="626"/>
      <c r="W3894" s="626"/>
      <c r="X3894" s="626"/>
      <c r="Y3894" s="626"/>
      <c r="Z3894" s="626"/>
      <c r="AA3894" s="626"/>
      <c r="AB3894" s="626"/>
      <c r="AC3894" s="626"/>
      <c r="AD3894" s="626"/>
      <c r="AE3894" s="626"/>
      <c r="AF3894" s="626"/>
    </row>
    <row r="3895" spans="1:32" x14ac:dyDescent="0.25">
      <c r="A3895" s="626"/>
      <c r="B3895" s="626"/>
      <c r="F3895" s="626"/>
      <c r="H3895" s="626"/>
      <c r="I3895" s="626"/>
      <c r="J3895" s="626"/>
      <c r="K3895" s="627"/>
      <c r="L3895" s="677"/>
      <c r="M3895" s="626"/>
      <c r="N3895" s="626"/>
      <c r="O3895" s="626"/>
      <c r="P3895" s="626"/>
      <c r="Q3895" s="626"/>
      <c r="R3895" s="626"/>
      <c r="S3895" s="626"/>
      <c r="T3895" s="626"/>
      <c r="U3895" s="626"/>
      <c r="V3895" s="626"/>
      <c r="W3895" s="626"/>
      <c r="X3895" s="626"/>
      <c r="Y3895" s="626"/>
      <c r="Z3895" s="626"/>
      <c r="AA3895" s="626"/>
      <c r="AB3895" s="626"/>
      <c r="AC3895" s="626"/>
      <c r="AD3895" s="626"/>
      <c r="AE3895" s="626"/>
      <c r="AF3895" s="626"/>
    </row>
    <row r="3896" spans="1:32" x14ac:dyDescent="0.25">
      <c r="A3896" s="626"/>
      <c r="B3896" s="626"/>
      <c r="F3896" s="626"/>
      <c r="H3896" s="626"/>
      <c r="I3896" s="626"/>
      <c r="J3896" s="626"/>
      <c r="K3896" s="627"/>
      <c r="L3896" s="677"/>
      <c r="M3896" s="626"/>
      <c r="N3896" s="626"/>
      <c r="O3896" s="626"/>
      <c r="P3896" s="626"/>
      <c r="Q3896" s="626"/>
      <c r="R3896" s="626"/>
      <c r="S3896" s="626"/>
      <c r="T3896" s="626"/>
      <c r="U3896" s="626"/>
      <c r="V3896" s="626"/>
      <c r="W3896" s="626"/>
      <c r="X3896" s="626"/>
      <c r="Y3896" s="626"/>
      <c r="Z3896" s="626"/>
      <c r="AA3896" s="626"/>
      <c r="AB3896" s="626"/>
      <c r="AC3896" s="626"/>
      <c r="AD3896" s="626"/>
      <c r="AE3896" s="626"/>
      <c r="AF3896" s="626"/>
    </row>
    <row r="3897" spans="1:32" x14ac:dyDescent="0.25">
      <c r="A3897" s="626"/>
      <c r="B3897" s="626"/>
      <c r="F3897" s="626"/>
      <c r="H3897" s="626"/>
      <c r="I3897" s="626"/>
      <c r="J3897" s="626"/>
      <c r="K3897" s="627"/>
      <c r="L3897" s="677"/>
      <c r="M3897" s="626"/>
      <c r="N3897" s="626"/>
      <c r="O3897" s="626"/>
      <c r="P3897" s="626"/>
      <c r="Q3897" s="626"/>
      <c r="R3897" s="626"/>
      <c r="S3897" s="626"/>
      <c r="T3897" s="626"/>
      <c r="U3897" s="626"/>
      <c r="V3897" s="626"/>
      <c r="W3897" s="626"/>
      <c r="X3897" s="626"/>
      <c r="Y3897" s="626"/>
      <c r="Z3897" s="626"/>
      <c r="AA3897" s="626"/>
      <c r="AB3897" s="626"/>
      <c r="AC3897" s="626"/>
      <c r="AD3897" s="626"/>
      <c r="AE3897" s="626"/>
      <c r="AF3897" s="626"/>
    </row>
    <row r="3898" spans="1:32" x14ac:dyDescent="0.25">
      <c r="A3898" s="626"/>
      <c r="B3898" s="626"/>
      <c r="F3898" s="626"/>
      <c r="H3898" s="626"/>
      <c r="I3898" s="626"/>
      <c r="J3898" s="626"/>
      <c r="K3898" s="627"/>
      <c r="L3898" s="677"/>
      <c r="M3898" s="626"/>
      <c r="N3898" s="626"/>
      <c r="O3898" s="626"/>
      <c r="P3898" s="626"/>
      <c r="Q3898" s="626"/>
      <c r="R3898" s="626"/>
      <c r="S3898" s="626"/>
      <c r="T3898" s="626"/>
      <c r="U3898" s="626"/>
      <c r="V3898" s="626"/>
      <c r="W3898" s="626"/>
      <c r="X3898" s="626"/>
      <c r="Y3898" s="626"/>
      <c r="Z3898" s="626"/>
      <c r="AA3898" s="626"/>
      <c r="AB3898" s="626"/>
      <c r="AC3898" s="626"/>
      <c r="AD3898" s="626"/>
      <c r="AE3898" s="626"/>
      <c r="AF3898" s="626"/>
    </row>
    <row r="3899" spans="1:32" x14ac:dyDescent="0.25">
      <c r="A3899" s="626"/>
      <c r="B3899" s="626"/>
      <c r="F3899" s="626"/>
      <c r="H3899" s="626"/>
      <c r="I3899" s="626"/>
      <c r="J3899" s="626"/>
      <c r="K3899" s="627"/>
      <c r="L3899" s="677"/>
      <c r="M3899" s="626"/>
      <c r="N3899" s="626"/>
      <c r="O3899" s="626"/>
      <c r="P3899" s="626"/>
      <c r="Q3899" s="626"/>
      <c r="R3899" s="626"/>
      <c r="S3899" s="626"/>
      <c r="T3899" s="626"/>
      <c r="U3899" s="626"/>
      <c r="V3899" s="626"/>
      <c r="W3899" s="626"/>
      <c r="X3899" s="626"/>
      <c r="Y3899" s="626"/>
      <c r="Z3899" s="626"/>
      <c r="AA3899" s="626"/>
      <c r="AB3899" s="626"/>
      <c r="AC3899" s="626"/>
      <c r="AD3899" s="626"/>
      <c r="AE3899" s="626"/>
      <c r="AF3899" s="626"/>
    </row>
    <row r="3900" spans="1:32" x14ac:dyDescent="0.25">
      <c r="A3900" s="626"/>
      <c r="B3900" s="626"/>
      <c r="F3900" s="626"/>
      <c r="H3900" s="626"/>
      <c r="I3900" s="626"/>
      <c r="J3900" s="626"/>
      <c r="K3900" s="627"/>
      <c r="L3900" s="677"/>
      <c r="M3900" s="626"/>
      <c r="N3900" s="626"/>
      <c r="O3900" s="626"/>
      <c r="P3900" s="626"/>
      <c r="Q3900" s="626"/>
      <c r="R3900" s="626"/>
      <c r="S3900" s="626"/>
      <c r="T3900" s="626"/>
      <c r="U3900" s="626"/>
      <c r="V3900" s="626"/>
      <c r="W3900" s="626"/>
      <c r="X3900" s="626"/>
      <c r="Y3900" s="626"/>
      <c r="Z3900" s="626"/>
      <c r="AA3900" s="626"/>
      <c r="AB3900" s="626"/>
      <c r="AC3900" s="626"/>
      <c r="AD3900" s="626"/>
      <c r="AE3900" s="626"/>
      <c r="AF3900" s="626"/>
    </row>
    <row r="3901" spans="1:32" x14ac:dyDescent="0.25">
      <c r="A3901" s="626"/>
      <c r="B3901" s="626"/>
      <c r="F3901" s="626"/>
      <c r="H3901" s="626"/>
      <c r="I3901" s="626"/>
      <c r="J3901" s="626"/>
      <c r="K3901" s="627"/>
      <c r="L3901" s="677"/>
      <c r="M3901" s="626"/>
      <c r="N3901" s="626"/>
      <c r="O3901" s="626"/>
      <c r="P3901" s="626"/>
      <c r="Q3901" s="626"/>
      <c r="R3901" s="626"/>
      <c r="S3901" s="626"/>
      <c r="T3901" s="626"/>
      <c r="U3901" s="626"/>
      <c r="V3901" s="626"/>
      <c r="W3901" s="626"/>
      <c r="X3901" s="626"/>
      <c r="Y3901" s="626"/>
      <c r="Z3901" s="626"/>
      <c r="AA3901" s="626"/>
      <c r="AB3901" s="626"/>
      <c r="AC3901" s="626"/>
      <c r="AD3901" s="626"/>
      <c r="AE3901" s="626"/>
      <c r="AF3901" s="626"/>
    </row>
    <row r="3902" spans="1:32" x14ac:dyDescent="0.25">
      <c r="A3902" s="626"/>
      <c r="B3902" s="626"/>
      <c r="F3902" s="626"/>
      <c r="H3902" s="626"/>
      <c r="I3902" s="626"/>
      <c r="J3902" s="626"/>
      <c r="K3902" s="627"/>
      <c r="L3902" s="677"/>
      <c r="M3902" s="626"/>
      <c r="N3902" s="626"/>
      <c r="O3902" s="626"/>
      <c r="P3902" s="626"/>
      <c r="Q3902" s="626"/>
      <c r="R3902" s="626"/>
      <c r="S3902" s="626"/>
      <c r="T3902" s="626"/>
      <c r="U3902" s="626"/>
      <c r="V3902" s="626"/>
      <c r="W3902" s="626"/>
      <c r="X3902" s="626"/>
      <c r="Y3902" s="626"/>
      <c r="Z3902" s="626"/>
      <c r="AA3902" s="626"/>
      <c r="AB3902" s="626"/>
      <c r="AC3902" s="626"/>
      <c r="AD3902" s="626"/>
      <c r="AE3902" s="626"/>
      <c r="AF3902" s="626"/>
    </row>
    <row r="3903" spans="1:32" x14ac:dyDescent="0.25">
      <c r="A3903" s="626"/>
      <c r="B3903" s="626"/>
      <c r="F3903" s="626"/>
      <c r="H3903" s="626"/>
      <c r="I3903" s="626"/>
      <c r="J3903" s="626"/>
      <c r="K3903" s="627"/>
      <c r="L3903" s="677"/>
      <c r="M3903" s="626"/>
      <c r="N3903" s="626"/>
      <c r="O3903" s="626"/>
      <c r="P3903" s="626"/>
      <c r="Q3903" s="626"/>
      <c r="R3903" s="626"/>
      <c r="S3903" s="626"/>
      <c r="T3903" s="626"/>
      <c r="U3903" s="626"/>
      <c r="V3903" s="626"/>
      <c r="W3903" s="626"/>
      <c r="X3903" s="626"/>
      <c r="Y3903" s="626"/>
      <c r="Z3903" s="626"/>
      <c r="AA3903" s="626"/>
      <c r="AB3903" s="626"/>
      <c r="AC3903" s="626"/>
      <c r="AD3903" s="626"/>
      <c r="AE3903" s="626"/>
      <c r="AF3903" s="626"/>
    </row>
    <row r="3904" spans="1:32" x14ac:dyDescent="0.25">
      <c r="A3904" s="626"/>
      <c r="B3904" s="626"/>
      <c r="F3904" s="626"/>
      <c r="H3904" s="626"/>
      <c r="I3904" s="626"/>
      <c r="J3904" s="626"/>
      <c r="K3904" s="627"/>
      <c r="L3904" s="677"/>
      <c r="M3904" s="626"/>
      <c r="N3904" s="626"/>
      <c r="O3904" s="626"/>
      <c r="P3904" s="626"/>
      <c r="Q3904" s="626"/>
      <c r="R3904" s="626"/>
      <c r="S3904" s="626"/>
      <c r="T3904" s="626"/>
      <c r="U3904" s="626"/>
      <c r="V3904" s="626"/>
      <c r="W3904" s="626"/>
      <c r="X3904" s="626"/>
      <c r="Y3904" s="626"/>
      <c r="Z3904" s="626"/>
      <c r="AA3904" s="626"/>
      <c r="AB3904" s="626"/>
      <c r="AC3904" s="626"/>
      <c r="AD3904" s="626"/>
      <c r="AE3904" s="626"/>
      <c r="AF3904" s="626"/>
    </row>
    <row r="3905" spans="1:32" x14ac:dyDescent="0.25">
      <c r="A3905" s="626"/>
      <c r="B3905" s="626"/>
      <c r="F3905" s="626"/>
      <c r="H3905" s="626"/>
      <c r="I3905" s="626"/>
      <c r="J3905" s="626"/>
      <c r="K3905" s="627"/>
      <c r="L3905" s="677"/>
      <c r="M3905" s="626"/>
      <c r="N3905" s="626"/>
      <c r="O3905" s="626"/>
      <c r="P3905" s="626"/>
      <c r="Q3905" s="626"/>
      <c r="R3905" s="626"/>
      <c r="S3905" s="626"/>
      <c r="T3905" s="626"/>
      <c r="U3905" s="626"/>
      <c r="V3905" s="626"/>
      <c r="W3905" s="626"/>
      <c r="X3905" s="626"/>
      <c r="Y3905" s="626"/>
      <c r="Z3905" s="626"/>
      <c r="AA3905" s="626"/>
      <c r="AB3905" s="626"/>
      <c r="AC3905" s="626"/>
      <c r="AD3905" s="626"/>
      <c r="AE3905" s="626"/>
      <c r="AF3905" s="626"/>
    </row>
    <row r="3906" spans="1:32" x14ac:dyDescent="0.25">
      <c r="A3906" s="626"/>
      <c r="B3906" s="626"/>
      <c r="F3906" s="626"/>
      <c r="H3906" s="626"/>
      <c r="I3906" s="626"/>
      <c r="J3906" s="626"/>
      <c r="K3906" s="627"/>
      <c r="L3906" s="677"/>
      <c r="M3906" s="626"/>
      <c r="N3906" s="626"/>
      <c r="O3906" s="626"/>
      <c r="P3906" s="626"/>
      <c r="Q3906" s="626"/>
      <c r="R3906" s="626"/>
      <c r="S3906" s="626"/>
      <c r="T3906" s="626"/>
      <c r="U3906" s="626"/>
      <c r="V3906" s="626"/>
      <c r="W3906" s="626"/>
      <c r="X3906" s="626"/>
      <c r="Y3906" s="626"/>
      <c r="Z3906" s="626"/>
      <c r="AA3906" s="626"/>
      <c r="AB3906" s="626"/>
      <c r="AC3906" s="626"/>
      <c r="AD3906" s="626"/>
      <c r="AE3906" s="626"/>
      <c r="AF3906" s="626"/>
    </row>
    <row r="3907" spans="1:32" x14ac:dyDescent="0.25">
      <c r="A3907" s="626"/>
      <c r="B3907" s="626"/>
      <c r="F3907" s="626"/>
      <c r="H3907" s="626"/>
      <c r="I3907" s="626"/>
      <c r="J3907" s="626"/>
      <c r="K3907" s="627"/>
      <c r="L3907" s="677"/>
      <c r="M3907" s="626"/>
      <c r="N3907" s="626"/>
      <c r="O3907" s="626"/>
      <c r="P3907" s="626"/>
      <c r="Q3907" s="626"/>
      <c r="R3907" s="626"/>
      <c r="S3907" s="626"/>
      <c r="T3907" s="626"/>
      <c r="U3907" s="626"/>
      <c r="V3907" s="626"/>
      <c r="W3907" s="626"/>
      <c r="X3907" s="626"/>
      <c r="Y3907" s="626"/>
      <c r="Z3907" s="626"/>
      <c r="AA3907" s="626"/>
      <c r="AB3907" s="626"/>
      <c r="AC3907" s="626"/>
      <c r="AD3907" s="626"/>
      <c r="AE3907" s="626"/>
      <c r="AF3907" s="626"/>
    </row>
    <row r="3908" spans="1:32" x14ac:dyDescent="0.25">
      <c r="A3908" s="626"/>
      <c r="B3908" s="626"/>
      <c r="F3908" s="626"/>
      <c r="H3908" s="626"/>
      <c r="I3908" s="626"/>
      <c r="J3908" s="626"/>
      <c r="K3908" s="627"/>
      <c r="L3908" s="677"/>
      <c r="M3908" s="626"/>
      <c r="N3908" s="626"/>
      <c r="O3908" s="626"/>
      <c r="P3908" s="626"/>
      <c r="Q3908" s="626"/>
      <c r="R3908" s="626"/>
      <c r="S3908" s="626"/>
      <c r="T3908" s="626"/>
      <c r="U3908" s="626"/>
      <c r="V3908" s="626"/>
      <c r="W3908" s="626"/>
      <c r="X3908" s="626"/>
      <c r="Y3908" s="626"/>
      <c r="Z3908" s="626"/>
      <c r="AA3908" s="626"/>
      <c r="AB3908" s="626"/>
      <c r="AC3908" s="626"/>
      <c r="AD3908" s="626"/>
      <c r="AE3908" s="626"/>
      <c r="AF3908" s="626"/>
    </row>
    <row r="3909" spans="1:32" x14ac:dyDescent="0.25">
      <c r="A3909" s="626"/>
      <c r="B3909" s="626"/>
      <c r="F3909" s="626"/>
      <c r="H3909" s="626"/>
      <c r="I3909" s="626"/>
      <c r="J3909" s="626"/>
      <c r="K3909" s="627"/>
      <c r="L3909" s="677"/>
      <c r="M3909" s="626"/>
      <c r="N3909" s="626"/>
      <c r="O3909" s="626"/>
      <c r="P3909" s="626"/>
      <c r="Q3909" s="626"/>
      <c r="R3909" s="626"/>
      <c r="S3909" s="626"/>
      <c r="T3909" s="626"/>
      <c r="U3909" s="626"/>
      <c r="V3909" s="626"/>
      <c r="W3909" s="626"/>
      <c r="X3909" s="626"/>
      <c r="Y3909" s="626"/>
      <c r="Z3909" s="626"/>
      <c r="AA3909" s="626"/>
      <c r="AB3909" s="626"/>
      <c r="AC3909" s="626"/>
      <c r="AD3909" s="626"/>
      <c r="AE3909" s="626"/>
      <c r="AF3909" s="626"/>
    </row>
    <row r="3910" spans="1:32" x14ac:dyDescent="0.25">
      <c r="A3910" s="626"/>
      <c r="B3910" s="626"/>
      <c r="F3910" s="626"/>
      <c r="H3910" s="626"/>
      <c r="I3910" s="626"/>
      <c r="J3910" s="626"/>
      <c r="K3910" s="627"/>
      <c r="L3910" s="677"/>
      <c r="M3910" s="626"/>
      <c r="N3910" s="626"/>
      <c r="O3910" s="626"/>
      <c r="P3910" s="626"/>
      <c r="Q3910" s="626"/>
      <c r="R3910" s="626"/>
      <c r="S3910" s="626"/>
      <c r="T3910" s="626"/>
      <c r="U3910" s="626"/>
      <c r="V3910" s="626"/>
      <c r="W3910" s="626"/>
      <c r="X3910" s="626"/>
      <c r="Y3910" s="626"/>
      <c r="Z3910" s="626"/>
      <c r="AA3910" s="626"/>
      <c r="AB3910" s="626"/>
      <c r="AC3910" s="626"/>
      <c r="AD3910" s="626"/>
      <c r="AE3910" s="626"/>
      <c r="AF3910" s="626"/>
    </row>
    <row r="3911" spans="1:32" x14ac:dyDescent="0.25">
      <c r="A3911" s="626"/>
      <c r="B3911" s="626"/>
      <c r="F3911" s="626"/>
      <c r="H3911" s="626"/>
      <c r="I3911" s="626"/>
      <c r="J3911" s="626"/>
      <c r="K3911" s="627"/>
      <c r="L3911" s="677"/>
      <c r="M3911" s="626"/>
      <c r="N3911" s="626"/>
      <c r="O3911" s="626"/>
      <c r="P3911" s="626"/>
      <c r="Q3911" s="626"/>
      <c r="R3911" s="626"/>
      <c r="S3911" s="626"/>
      <c r="T3911" s="626"/>
      <c r="U3911" s="626"/>
      <c r="V3911" s="626"/>
      <c r="W3911" s="626"/>
      <c r="X3911" s="626"/>
      <c r="Y3911" s="626"/>
      <c r="Z3911" s="626"/>
      <c r="AA3911" s="626"/>
      <c r="AB3911" s="626"/>
      <c r="AC3911" s="626"/>
      <c r="AD3911" s="626"/>
      <c r="AE3911" s="626"/>
      <c r="AF3911" s="626"/>
    </row>
    <row r="3912" spans="1:32" x14ac:dyDescent="0.25">
      <c r="A3912" s="626"/>
      <c r="B3912" s="626"/>
      <c r="F3912" s="626"/>
      <c r="H3912" s="626"/>
      <c r="I3912" s="626"/>
      <c r="J3912" s="626"/>
      <c r="K3912" s="627"/>
      <c r="L3912" s="677"/>
      <c r="M3912" s="626"/>
      <c r="N3912" s="626"/>
      <c r="O3912" s="626"/>
      <c r="P3912" s="626"/>
      <c r="Q3912" s="626"/>
      <c r="R3912" s="626"/>
      <c r="S3912" s="626"/>
      <c r="T3912" s="626"/>
      <c r="U3912" s="626"/>
      <c r="V3912" s="626"/>
      <c r="W3912" s="626"/>
      <c r="X3912" s="626"/>
      <c r="Y3912" s="626"/>
      <c r="Z3912" s="626"/>
      <c r="AA3912" s="626"/>
      <c r="AB3912" s="626"/>
      <c r="AC3912" s="626"/>
      <c r="AD3912" s="626"/>
      <c r="AE3912" s="626"/>
      <c r="AF3912" s="626"/>
    </row>
    <row r="3913" spans="1:32" x14ac:dyDescent="0.25">
      <c r="A3913" s="626"/>
      <c r="B3913" s="626"/>
      <c r="F3913" s="626"/>
      <c r="H3913" s="626"/>
      <c r="I3913" s="626"/>
      <c r="J3913" s="626"/>
      <c r="K3913" s="627"/>
      <c r="L3913" s="677"/>
      <c r="M3913" s="626"/>
      <c r="N3913" s="626"/>
      <c r="O3913" s="626"/>
      <c r="P3913" s="626"/>
      <c r="Q3913" s="626"/>
      <c r="R3913" s="626"/>
      <c r="S3913" s="626"/>
      <c r="T3913" s="626"/>
      <c r="U3913" s="626"/>
      <c r="V3913" s="626"/>
      <c r="W3913" s="626"/>
      <c r="X3913" s="626"/>
      <c r="Y3913" s="626"/>
      <c r="Z3913" s="626"/>
      <c r="AA3913" s="626"/>
      <c r="AB3913" s="626"/>
      <c r="AC3913" s="626"/>
      <c r="AD3913" s="626"/>
      <c r="AE3913" s="626"/>
      <c r="AF3913" s="626"/>
    </row>
    <row r="3914" spans="1:32" x14ac:dyDescent="0.25">
      <c r="A3914" s="626"/>
      <c r="B3914" s="626"/>
      <c r="F3914" s="626"/>
      <c r="H3914" s="626"/>
      <c r="I3914" s="626"/>
      <c r="J3914" s="626"/>
      <c r="K3914" s="627"/>
      <c r="L3914" s="677"/>
      <c r="M3914" s="626"/>
      <c r="N3914" s="626"/>
      <c r="O3914" s="626"/>
      <c r="P3914" s="626"/>
      <c r="Q3914" s="626"/>
      <c r="R3914" s="626"/>
      <c r="S3914" s="626"/>
      <c r="T3914" s="626"/>
      <c r="U3914" s="626"/>
      <c r="V3914" s="626"/>
      <c r="W3914" s="626"/>
      <c r="X3914" s="626"/>
      <c r="Y3914" s="626"/>
      <c r="Z3914" s="626"/>
      <c r="AA3914" s="626"/>
      <c r="AB3914" s="626"/>
      <c r="AC3914" s="626"/>
      <c r="AD3914" s="626"/>
      <c r="AE3914" s="626"/>
      <c r="AF3914" s="626"/>
    </row>
    <row r="3915" spans="1:32" x14ac:dyDescent="0.25">
      <c r="A3915" s="626"/>
      <c r="B3915" s="626"/>
      <c r="F3915" s="626"/>
      <c r="H3915" s="626"/>
      <c r="I3915" s="626"/>
      <c r="J3915" s="626"/>
      <c r="K3915" s="627"/>
      <c r="L3915" s="677"/>
      <c r="M3915" s="626"/>
      <c r="N3915" s="626"/>
      <c r="O3915" s="626"/>
      <c r="P3915" s="626"/>
      <c r="Q3915" s="626"/>
      <c r="R3915" s="626"/>
      <c r="S3915" s="626"/>
      <c r="T3915" s="626"/>
      <c r="U3915" s="626"/>
      <c r="V3915" s="626"/>
      <c r="W3915" s="626"/>
      <c r="X3915" s="626"/>
      <c r="Y3915" s="626"/>
      <c r="Z3915" s="626"/>
      <c r="AA3915" s="626"/>
      <c r="AB3915" s="626"/>
      <c r="AC3915" s="626"/>
      <c r="AD3915" s="626"/>
      <c r="AE3915" s="626"/>
      <c r="AF3915" s="626"/>
    </row>
    <row r="3916" spans="1:32" x14ac:dyDescent="0.25">
      <c r="A3916" s="626"/>
      <c r="B3916" s="626"/>
      <c r="F3916" s="626"/>
      <c r="H3916" s="626"/>
      <c r="I3916" s="626"/>
      <c r="J3916" s="626"/>
      <c r="K3916" s="627"/>
      <c r="L3916" s="677"/>
      <c r="M3916" s="626"/>
      <c r="N3916" s="626"/>
      <c r="O3916" s="626"/>
      <c r="P3916" s="626"/>
      <c r="Q3916" s="626"/>
      <c r="R3916" s="626"/>
      <c r="S3916" s="626"/>
      <c r="T3916" s="626"/>
      <c r="U3916" s="626"/>
      <c r="V3916" s="626"/>
      <c r="W3916" s="626"/>
      <c r="X3916" s="626"/>
      <c r="Y3916" s="626"/>
      <c r="Z3916" s="626"/>
      <c r="AA3916" s="626"/>
      <c r="AB3916" s="626"/>
      <c r="AC3916" s="626"/>
      <c r="AD3916" s="626"/>
      <c r="AE3916" s="626"/>
      <c r="AF3916" s="626"/>
    </row>
    <row r="3917" spans="1:32" x14ac:dyDescent="0.25">
      <c r="A3917" s="626"/>
      <c r="B3917" s="626"/>
      <c r="F3917" s="626"/>
      <c r="H3917" s="626"/>
      <c r="I3917" s="626"/>
      <c r="J3917" s="626"/>
      <c r="K3917" s="627"/>
      <c r="L3917" s="677"/>
      <c r="M3917" s="626"/>
      <c r="N3917" s="626"/>
      <c r="O3917" s="626"/>
      <c r="P3917" s="626"/>
      <c r="Q3917" s="626"/>
      <c r="R3917" s="626"/>
      <c r="S3917" s="626"/>
      <c r="T3917" s="626"/>
      <c r="U3917" s="626"/>
      <c r="V3917" s="626"/>
      <c r="W3917" s="626"/>
      <c r="X3917" s="626"/>
      <c r="Y3917" s="626"/>
      <c r="Z3917" s="626"/>
      <c r="AA3917" s="626"/>
      <c r="AB3917" s="626"/>
      <c r="AC3917" s="626"/>
      <c r="AD3917" s="626"/>
      <c r="AE3917" s="626"/>
      <c r="AF3917" s="626"/>
    </row>
    <row r="3918" spans="1:32" x14ac:dyDescent="0.25">
      <c r="A3918" s="626"/>
      <c r="B3918" s="626"/>
      <c r="F3918" s="626"/>
      <c r="H3918" s="626"/>
      <c r="I3918" s="626"/>
      <c r="J3918" s="626"/>
      <c r="K3918" s="627"/>
      <c r="L3918" s="677"/>
      <c r="M3918" s="626"/>
      <c r="N3918" s="626"/>
      <c r="O3918" s="626"/>
      <c r="P3918" s="626"/>
      <c r="Q3918" s="626"/>
      <c r="R3918" s="626"/>
      <c r="S3918" s="626"/>
      <c r="T3918" s="626"/>
      <c r="U3918" s="626"/>
      <c r="V3918" s="626"/>
      <c r="W3918" s="626"/>
      <c r="X3918" s="626"/>
      <c r="Y3918" s="626"/>
      <c r="Z3918" s="626"/>
      <c r="AA3918" s="626"/>
      <c r="AB3918" s="626"/>
      <c r="AC3918" s="626"/>
      <c r="AD3918" s="626"/>
      <c r="AE3918" s="626"/>
      <c r="AF3918" s="626"/>
    </row>
    <row r="3919" spans="1:32" x14ac:dyDescent="0.25">
      <c r="A3919" s="626"/>
      <c r="B3919" s="626"/>
      <c r="F3919" s="626"/>
      <c r="H3919" s="626"/>
      <c r="I3919" s="626"/>
      <c r="J3919" s="626"/>
      <c r="K3919" s="627"/>
      <c r="L3919" s="677"/>
      <c r="M3919" s="626"/>
      <c r="N3919" s="626"/>
      <c r="O3919" s="626"/>
      <c r="P3919" s="626"/>
      <c r="Q3919" s="626"/>
      <c r="R3919" s="626"/>
      <c r="S3919" s="626"/>
      <c r="T3919" s="626"/>
      <c r="U3919" s="626"/>
      <c r="V3919" s="626"/>
      <c r="W3919" s="626"/>
      <c r="X3919" s="626"/>
      <c r="Y3919" s="626"/>
      <c r="Z3919" s="626"/>
      <c r="AA3919" s="626"/>
      <c r="AB3919" s="626"/>
      <c r="AC3919" s="626"/>
      <c r="AD3919" s="626"/>
      <c r="AE3919" s="626"/>
      <c r="AF3919" s="626"/>
    </row>
    <row r="3920" spans="1:32" x14ac:dyDescent="0.25">
      <c r="A3920" s="626"/>
      <c r="B3920" s="626"/>
      <c r="F3920" s="626"/>
      <c r="H3920" s="626"/>
      <c r="I3920" s="626"/>
      <c r="J3920" s="626"/>
      <c r="K3920" s="627"/>
      <c r="L3920" s="677"/>
      <c r="M3920" s="626"/>
      <c r="N3920" s="626"/>
      <c r="O3920" s="626"/>
      <c r="P3920" s="626"/>
      <c r="Q3920" s="626"/>
      <c r="R3920" s="626"/>
      <c r="S3920" s="626"/>
      <c r="T3920" s="626"/>
      <c r="U3920" s="626"/>
      <c r="V3920" s="626"/>
      <c r="W3920" s="626"/>
      <c r="X3920" s="626"/>
      <c r="Y3920" s="626"/>
      <c r="Z3920" s="626"/>
      <c r="AA3920" s="626"/>
      <c r="AB3920" s="626"/>
      <c r="AC3920" s="626"/>
      <c r="AD3920" s="626"/>
      <c r="AE3920" s="626"/>
      <c r="AF3920" s="626"/>
    </row>
    <row r="3921" spans="1:32" x14ac:dyDescent="0.25">
      <c r="A3921" s="626"/>
      <c r="B3921" s="626"/>
      <c r="F3921" s="626"/>
      <c r="H3921" s="626"/>
      <c r="I3921" s="626"/>
      <c r="J3921" s="626"/>
      <c r="K3921" s="627"/>
      <c r="L3921" s="677"/>
      <c r="M3921" s="626"/>
      <c r="N3921" s="626"/>
      <c r="O3921" s="626"/>
      <c r="P3921" s="626"/>
      <c r="Q3921" s="626"/>
      <c r="R3921" s="626"/>
      <c r="S3921" s="626"/>
      <c r="T3921" s="626"/>
      <c r="U3921" s="626"/>
      <c r="V3921" s="626"/>
      <c r="W3921" s="626"/>
      <c r="X3921" s="626"/>
      <c r="Y3921" s="626"/>
      <c r="Z3921" s="626"/>
      <c r="AA3921" s="626"/>
      <c r="AB3921" s="626"/>
      <c r="AC3921" s="626"/>
      <c r="AD3921" s="626"/>
      <c r="AE3921" s="626"/>
      <c r="AF3921" s="626"/>
    </row>
    <row r="3922" spans="1:32" x14ac:dyDescent="0.25">
      <c r="A3922" s="626"/>
      <c r="B3922" s="626"/>
      <c r="F3922" s="626"/>
      <c r="H3922" s="626"/>
      <c r="I3922" s="626"/>
      <c r="J3922" s="626"/>
      <c r="K3922" s="627"/>
      <c r="L3922" s="677"/>
      <c r="M3922" s="626"/>
      <c r="N3922" s="626"/>
      <c r="O3922" s="626"/>
      <c r="P3922" s="626"/>
      <c r="Q3922" s="626"/>
      <c r="R3922" s="626"/>
      <c r="S3922" s="626"/>
      <c r="T3922" s="626"/>
      <c r="U3922" s="626"/>
      <c r="V3922" s="626"/>
      <c r="W3922" s="626"/>
      <c r="X3922" s="626"/>
      <c r="Y3922" s="626"/>
      <c r="Z3922" s="626"/>
      <c r="AA3922" s="626"/>
      <c r="AB3922" s="626"/>
      <c r="AC3922" s="626"/>
      <c r="AD3922" s="626"/>
      <c r="AE3922" s="626"/>
      <c r="AF3922" s="626"/>
    </row>
    <row r="3923" spans="1:32" x14ac:dyDescent="0.25">
      <c r="A3923" s="626"/>
      <c r="B3923" s="626"/>
      <c r="F3923" s="626"/>
      <c r="H3923" s="626"/>
      <c r="I3923" s="626"/>
      <c r="J3923" s="626"/>
      <c r="K3923" s="627"/>
      <c r="L3923" s="677"/>
      <c r="M3923" s="626"/>
      <c r="N3923" s="626"/>
      <c r="O3923" s="626"/>
      <c r="P3923" s="626"/>
      <c r="Q3923" s="626"/>
      <c r="R3923" s="626"/>
      <c r="S3923" s="626"/>
      <c r="T3923" s="626"/>
      <c r="U3923" s="626"/>
      <c r="V3923" s="626"/>
      <c r="W3923" s="626"/>
      <c r="X3923" s="626"/>
      <c r="Y3923" s="626"/>
      <c r="Z3923" s="626"/>
      <c r="AA3923" s="626"/>
      <c r="AB3923" s="626"/>
      <c r="AC3923" s="626"/>
      <c r="AD3923" s="626"/>
      <c r="AE3923" s="626"/>
      <c r="AF3923" s="626"/>
    </row>
    <row r="3924" spans="1:32" x14ac:dyDescent="0.25">
      <c r="A3924" s="626"/>
      <c r="B3924" s="626"/>
      <c r="F3924" s="626"/>
      <c r="H3924" s="626"/>
      <c r="I3924" s="626"/>
      <c r="J3924" s="626"/>
      <c r="K3924" s="627"/>
      <c r="L3924" s="677"/>
      <c r="M3924" s="626"/>
      <c r="N3924" s="626"/>
      <c r="O3924" s="626"/>
      <c r="P3924" s="626"/>
      <c r="Q3924" s="626"/>
      <c r="R3924" s="626"/>
      <c r="S3924" s="626"/>
      <c r="T3924" s="626"/>
      <c r="U3924" s="626"/>
      <c r="V3924" s="626"/>
      <c r="W3924" s="626"/>
      <c r="X3924" s="626"/>
      <c r="Y3924" s="626"/>
      <c r="Z3924" s="626"/>
      <c r="AA3924" s="626"/>
      <c r="AB3924" s="626"/>
      <c r="AC3924" s="626"/>
      <c r="AD3924" s="626"/>
      <c r="AE3924" s="626"/>
      <c r="AF3924" s="626"/>
    </row>
    <row r="3925" spans="1:32" x14ac:dyDescent="0.25">
      <c r="A3925" s="626"/>
      <c r="B3925" s="626"/>
      <c r="F3925" s="626"/>
      <c r="H3925" s="626"/>
      <c r="I3925" s="626"/>
      <c r="J3925" s="626"/>
      <c r="K3925" s="627"/>
      <c r="L3925" s="677"/>
      <c r="M3925" s="626"/>
      <c r="N3925" s="626"/>
      <c r="O3925" s="626"/>
      <c r="P3925" s="626"/>
      <c r="Q3925" s="626"/>
      <c r="R3925" s="626"/>
      <c r="S3925" s="626"/>
      <c r="T3925" s="626"/>
      <c r="U3925" s="626"/>
      <c r="V3925" s="626"/>
      <c r="W3925" s="626"/>
      <c r="X3925" s="626"/>
      <c r="Y3925" s="626"/>
      <c r="Z3925" s="626"/>
      <c r="AA3925" s="626"/>
      <c r="AB3925" s="626"/>
      <c r="AC3925" s="626"/>
      <c r="AD3925" s="626"/>
      <c r="AE3925" s="626"/>
      <c r="AF3925" s="626"/>
    </row>
    <row r="3926" spans="1:32" x14ac:dyDescent="0.25">
      <c r="A3926" s="626"/>
      <c r="B3926" s="626"/>
      <c r="F3926" s="626"/>
      <c r="H3926" s="626"/>
      <c r="I3926" s="626"/>
      <c r="J3926" s="626"/>
      <c r="K3926" s="627"/>
      <c r="L3926" s="677"/>
      <c r="M3926" s="626"/>
      <c r="N3926" s="626"/>
      <c r="O3926" s="626"/>
      <c r="P3926" s="626"/>
      <c r="Q3926" s="626"/>
      <c r="R3926" s="626"/>
      <c r="S3926" s="626"/>
      <c r="T3926" s="626"/>
      <c r="U3926" s="626"/>
      <c r="V3926" s="626"/>
      <c r="W3926" s="626"/>
      <c r="X3926" s="626"/>
      <c r="Y3926" s="626"/>
      <c r="Z3926" s="626"/>
      <c r="AA3926" s="626"/>
      <c r="AB3926" s="626"/>
      <c r="AC3926" s="626"/>
      <c r="AD3926" s="626"/>
      <c r="AE3926" s="626"/>
      <c r="AF3926" s="626"/>
    </row>
    <row r="3927" spans="1:32" x14ac:dyDescent="0.25">
      <c r="A3927" s="626"/>
      <c r="B3927" s="626"/>
      <c r="F3927" s="626"/>
      <c r="H3927" s="626"/>
      <c r="I3927" s="626"/>
      <c r="J3927" s="626"/>
      <c r="K3927" s="627"/>
      <c r="L3927" s="677"/>
      <c r="M3927" s="626"/>
      <c r="N3927" s="626"/>
      <c r="O3927" s="626"/>
      <c r="P3927" s="626"/>
      <c r="Q3927" s="626"/>
      <c r="R3927" s="626"/>
      <c r="S3927" s="626"/>
      <c r="T3927" s="626"/>
      <c r="U3927" s="626"/>
      <c r="V3927" s="626"/>
      <c r="W3927" s="626"/>
      <c r="X3927" s="626"/>
      <c r="Y3927" s="626"/>
      <c r="Z3927" s="626"/>
      <c r="AA3927" s="626"/>
      <c r="AB3927" s="626"/>
      <c r="AC3927" s="626"/>
      <c r="AD3927" s="626"/>
      <c r="AE3927" s="626"/>
      <c r="AF3927" s="626"/>
    </row>
    <row r="3928" spans="1:32" x14ac:dyDescent="0.25">
      <c r="A3928" s="626"/>
      <c r="B3928" s="626"/>
      <c r="F3928" s="626"/>
      <c r="H3928" s="626"/>
      <c r="I3928" s="626"/>
      <c r="J3928" s="626"/>
      <c r="K3928" s="627"/>
      <c r="L3928" s="677"/>
      <c r="M3928" s="626"/>
      <c r="N3928" s="626"/>
      <c r="O3928" s="626"/>
      <c r="P3928" s="626"/>
      <c r="Q3928" s="626"/>
      <c r="R3928" s="626"/>
      <c r="S3928" s="626"/>
      <c r="T3928" s="626"/>
      <c r="U3928" s="626"/>
      <c r="V3928" s="626"/>
      <c r="W3928" s="626"/>
      <c r="X3928" s="626"/>
      <c r="Y3928" s="626"/>
      <c r="Z3928" s="626"/>
      <c r="AA3928" s="626"/>
      <c r="AB3928" s="626"/>
      <c r="AC3928" s="626"/>
      <c r="AD3928" s="626"/>
      <c r="AE3928" s="626"/>
      <c r="AF3928" s="626"/>
    </row>
    <row r="3929" spans="1:32" x14ac:dyDescent="0.25">
      <c r="A3929" s="626"/>
      <c r="B3929" s="626"/>
      <c r="F3929" s="626"/>
      <c r="H3929" s="626"/>
      <c r="I3929" s="626"/>
      <c r="J3929" s="626"/>
      <c r="K3929" s="627"/>
      <c r="L3929" s="677"/>
      <c r="M3929" s="626"/>
      <c r="N3929" s="626"/>
      <c r="O3929" s="626"/>
      <c r="P3929" s="626"/>
      <c r="Q3929" s="626"/>
      <c r="R3929" s="626"/>
      <c r="S3929" s="626"/>
      <c r="T3929" s="626"/>
      <c r="U3929" s="626"/>
      <c r="V3929" s="626"/>
      <c r="W3929" s="626"/>
      <c r="X3929" s="626"/>
      <c r="Y3929" s="626"/>
      <c r="Z3929" s="626"/>
      <c r="AA3929" s="626"/>
      <c r="AB3929" s="626"/>
      <c r="AC3929" s="626"/>
      <c r="AD3929" s="626"/>
      <c r="AE3929" s="626"/>
      <c r="AF3929" s="626"/>
    </row>
    <row r="3930" spans="1:32" x14ac:dyDescent="0.25">
      <c r="A3930" s="626"/>
      <c r="B3930" s="626"/>
      <c r="F3930" s="626"/>
      <c r="H3930" s="626"/>
      <c r="I3930" s="626"/>
      <c r="J3930" s="626"/>
      <c r="K3930" s="627"/>
      <c r="L3930" s="677"/>
      <c r="M3930" s="626"/>
      <c r="N3930" s="626"/>
      <c r="O3930" s="626"/>
      <c r="P3930" s="626"/>
      <c r="Q3930" s="626"/>
      <c r="R3930" s="626"/>
      <c r="S3930" s="626"/>
      <c r="T3930" s="626"/>
      <c r="U3930" s="626"/>
      <c r="V3930" s="626"/>
      <c r="W3930" s="626"/>
      <c r="X3930" s="626"/>
      <c r="Y3930" s="626"/>
      <c r="Z3930" s="626"/>
      <c r="AA3930" s="626"/>
      <c r="AB3930" s="626"/>
      <c r="AC3930" s="626"/>
      <c r="AD3930" s="626"/>
      <c r="AE3930" s="626"/>
      <c r="AF3930" s="626"/>
    </row>
    <row r="3931" spans="1:32" x14ac:dyDescent="0.25">
      <c r="A3931" s="626"/>
      <c r="B3931" s="626"/>
      <c r="F3931" s="626"/>
      <c r="H3931" s="626"/>
      <c r="I3931" s="626"/>
      <c r="J3931" s="626"/>
      <c r="K3931" s="627"/>
      <c r="L3931" s="677"/>
      <c r="M3931" s="626"/>
      <c r="N3931" s="626"/>
      <c r="O3931" s="626"/>
      <c r="P3931" s="626"/>
      <c r="Q3931" s="626"/>
      <c r="R3931" s="626"/>
      <c r="S3931" s="626"/>
      <c r="T3931" s="626"/>
      <c r="U3931" s="626"/>
      <c r="V3931" s="626"/>
      <c r="W3931" s="626"/>
      <c r="X3931" s="626"/>
      <c r="Y3931" s="626"/>
      <c r="Z3931" s="626"/>
      <c r="AA3931" s="626"/>
      <c r="AB3931" s="626"/>
      <c r="AC3931" s="626"/>
      <c r="AD3931" s="626"/>
      <c r="AE3931" s="626"/>
      <c r="AF3931" s="626"/>
    </row>
    <row r="3932" spans="1:32" x14ac:dyDescent="0.25">
      <c r="A3932" s="626"/>
      <c r="B3932" s="626"/>
      <c r="F3932" s="626"/>
      <c r="H3932" s="626"/>
      <c r="I3932" s="626"/>
      <c r="J3932" s="626"/>
      <c r="K3932" s="627"/>
      <c r="L3932" s="677"/>
      <c r="M3932" s="626"/>
      <c r="N3932" s="626"/>
      <c r="O3932" s="626"/>
      <c r="P3932" s="626"/>
      <c r="Q3932" s="626"/>
      <c r="R3932" s="626"/>
      <c r="S3932" s="626"/>
      <c r="T3932" s="626"/>
      <c r="U3932" s="626"/>
      <c r="V3932" s="626"/>
      <c r="W3932" s="626"/>
      <c r="X3932" s="626"/>
      <c r="Y3932" s="626"/>
      <c r="Z3932" s="626"/>
      <c r="AA3932" s="626"/>
      <c r="AB3932" s="626"/>
      <c r="AC3932" s="626"/>
      <c r="AD3932" s="626"/>
      <c r="AE3932" s="626"/>
      <c r="AF3932" s="626"/>
    </row>
    <row r="3933" spans="1:32" x14ac:dyDescent="0.25">
      <c r="A3933" s="626"/>
      <c r="B3933" s="626"/>
      <c r="F3933" s="626"/>
      <c r="H3933" s="626"/>
      <c r="I3933" s="626"/>
      <c r="J3933" s="626"/>
      <c r="K3933" s="627"/>
      <c r="L3933" s="677"/>
      <c r="M3933" s="626"/>
      <c r="N3933" s="626"/>
      <c r="O3933" s="626"/>
      <c r="P3933" s="626"/>
      <c r="Q3933" s="626"/>
      <c r="R3933" s="626"/>
      <c r="S3933" s="626"/>
      <c r="T3933" s="626"/>
      <c r="U3933" s="626"/>
      <c r="V3933" s="626"/>
      <c r="W3933" s="626"/>
      <c r="X3933" s="626"/>
      <c r="Y3933" s="626"/>
      <c r="Z3933" s="626"/>
      <c r="AA3933" s="626"/>
      <c r="AB3933" s="626"/>
      <c r="AC3933" s="626"/>
      <c r="AD3933" s="626"/>
      <c r="AE3933" s="626"/>
      <c r="AF3933" s="626"/>
    </row>
    <row r="3934" spans="1:32" x14ac:dyDescent="0.25">
      <c r="A3934" s="626"/>
      <c r="B3934" s="626"/>
      <c r="F3934" s="626"/>
      <c r="H3934" s="626"/>
      <c r="I3934" s="626"/>
      <c r="J3934" s="626"/>
      <c r="K3934" s="627"/>
      <c r="L3934" s="677"/>
      <c r="M3934" s="626"/>
      <c r="N3934" s="626"/>
      <c r="O3934" s="626"/>
      <c r="P3934" s="626"/>
      <c r="Q3934" s="626"/>
      <c r="R3934" s="626"/>
      <c r="S3934" s="626"/>
      <c r="T3934" s="626"/>
      <c r="U3934" s="626"/>
      <c r="V3934" s="626"/>
      <c r="W3934" s="626"/>
      <c r="X3934" s="626"/>
      <c r="Y3934" s="626"/>
      <c r="Z3934" s="626"/>
      <c r="AA3934" s="626"/>
      <c r="AB3934" s="626"/>
      <c r="AC3934" s="626"/>
      <c r="AD3934" s="626"/>
      <c r="AE3934" s="626"/>
      <c r="AF3934" s="626"/>
    </row>
    <row r="3935" spans="1:32" x14ac:dyDescent="0.25">
      <c r="A3935" s="626"/>
      <c r="B3935" s="626"/>
      <c r="F3935" s="626"/>
      <c r="H3935" s="626"/>
      <c r="I3935" s="626"/>
      <c r="J3935" s="626"/>
      <c r="K3935" s="627"/>
      <c r="L3935" s="677"/>
      <c r="M3935" s="626"/>
      <c r="N3935" s="626"/>
      <c r="O3935" s="626"/>
      <c r="P3935" s="626"/>
      <c r="Q3935" s="626"/>
      <c r="R3935" s="626"/>
      <c r="S3935" s="626"/>
      <c r="T3935" s="626"/>
      <c r="U3935" s="626"/>
      <c r="V3935" s="626"/>
      <c r="W3935" s="626"/>
      <c r="X3935" s="626"/>
      <c r="Y3935" s="626"/>
      <c r="Z3935" s="626"/>
      <c r="AA3935" s="626"/>
      <c r="AB3935" s="626"/>
      <c r="AC3935" s="626"/>
      <c r="AD3935" s="626"/>
      <c r="AE3935" s="626"/>
      <c r="AF3935" s="626"/>
    </row>
    <row r="3936" spans="1:32" x14ac:dyDescent="0.25">
      <c r="A3936" s="626"/>
      <c r="B3936" s="626"/>
      <c r="F3936" s="626"/>
      <c r="H3936" s="626"/>
      <c r="I3936" s="626"/>
      <c r="J3936" s="626"/>
      <c r="K3936" s="627"/>
      <c r="L3936" s="677"/>
      <c r="M3936" s="626"/>
      <c r="N3936" s="626"/>
      <c r="O3936" s="626"/>
      <c r="P3936" s="626"/>
      <c r="Q3936" s="626"/>
      <c r="R3936" s="626"/>
      <c r="S3936" s="626"/>
      <c r="T3936" s="626"/>
      <c r="U3936" s="626"/>
      <c r="V3936" s="626"/>
      <c r="W3936" s="626"/>
      <c r="X3936" s="626"/>
      <c r="Y3936" s="626"/>
      <c r="Z3936" s="626"/>
      <c r="AA3936" s="626"/>
      <c r="AB3936" s="626"/>
      <c r="AC3936" s="626"/>
      <c r="AD3936" s="626"/>
      <c r="AE3936" s="626"/>
      <c r="AF3936" s="626"/>
    </row>
    <row r="3937" spans="1:32" x14ac:dyDescent="0.25">
      <c r="A3937" s="626"/>
      <c r="B3937" s="626"/>
      <c r="F3937" s="626"/>
      <c r="H3937" s="626"/>
      <c r="I3937" s="626"/>
      <c r="J3937" s="626"/>
      <c r="K3937" s="627"/>
      <c r="L3937" s="677"/>
      <c r="M3937" s="626"/>
      <c r="N3937" s="626"/>
      <c r="O3937" s="626"/>
      <c r="P3937" s="626"/>
      <c r="Q3937" s="626"/>
      <c r="R3937" s="626"/>
      <c r="S3937" s="626"/>
      <c r="T3937" s="626"/>
      <c r="U3937" s="626"/>
      <c r="V3937" s="626"/>
      <c r="W3937" s="626"/>
      <c r="X3937" s="626"/>
      <c r="Y3937" s="626"/>
      <c r="Z3937" s="626"/>
      <c r="AA3937" s="626"/>
      <c r="AB3937" s="626"/>
      <c r="AC3937" s="626"/>
      <c r="AD3937" s="626"/>
      <c r="AE3937" s="626"/>
      <c r="AF3937" s="626"/>
    </row>
    <row r="3938" spans="1:32" x14ac:dyDescent="0.25">
      <c r="A3938" s="626"/>
      <c r="B3938" s="626"/>
      <c r="F3938" s="626"/>
      <c r="H3938" s="626"/>
      <c r="I3938" s="626"/>
      <c r="J3938" s="626"/>
      <c r="K3938" s="627"/>
      <c r="L3938" s="677"/>
      <c r="M3938" s="626"/>
      <c r="N3938" s="626"/>
      <c r="O3938" s="626"/>
      <c r="P3938" s="626"/>
      <c r="Q3938" s="626"/>
      <c r="R3938" s="626"/>
      <c r="S3938" s="626"/>
      <c r="T3938" s="626"/>
      <c r="U3938" s="626"/>
      <c r="V3938" s="626"/>
      <c r="W3938" s="626"/>
      <c r="X3938" s="626"/>
      <c r="Y3938" s="626"/>
      <c r="Z3938" s="626"/>
      <c r="AA3938" s="626"/>
      <c r="AB3938" s="626"/>
      <c r="AC3938" s="626"/>
      <c r="AD3938" s="626"/>
      <c r="AE3938" s="626"/>
      <c r="AF3938" s="626"/>
    </row>
    <row r="3939" spans="1:32" x14ac:dyDescent="0.25">
      <c r="A3939" s="626"/>
      <c r="B3939" s="626"/>
      <c r="F3939" s="626"/>
      <c r="H3939" s="626"/>
      <c r="I3939" s="626"/>
      <c r="J3939" s="626"/>
      <c r="K3939" s="627"/>
      <c r="L3939" s="677"/>
      <c r="M3939" s="626"/>
      <c r="N3939" s="626"/>
      <c r="O3939" s="626"/>
      <c r="P3939" s="626"/>
      <c r="Q3939" s="626"/>
      <c r="R3939" s="626"/>
      <c r="S3939" s="626"/>
      <c r="T3939" s="626"/>
      <c r="U3939" s="626"/>
      <c r="V3939" s="626"/>
      <c r="W3939" s="626"/>
      <c r="X3939" s="626"/>
      <c r="Y3939" s="626"/>
      <c r="Z3939" s="626"/>
      <c r="AA3939" s="626"/>
      <c r="AB3939" s="626"/>
      <c r="AC3939" s="626"/>
      <c r="AD3939" s="626"/>
      <c r="AE3939" s="626"/>
      <c r="AF3939" s="626"/>
    </row>
    <row r="3940" spans="1:32" x14ac:dyDescent="0.25">
      <c r="A3940" s="626"/>
      <c r="B3940" s="626"/>
      <c r="F3940" s="626"/>
      <c r="H3940" s="626"/>
      <c r="I3940" s="626"/>
      <c r="J3940" s="626"/>
      <c r="K3940" s="627"/>
      <c r="L3940" s="677"/>
      <c r="M3940" s="626"/>
      <c r="N3940" s="626"/>
      <c r="O3940" s="626"/>
      <c r="P3940" s="626"/>
      <c r="Q3940" s="626"/>
      <c r="R3940" s="626"/>
      <c r="S3940" s="626"/>
      <c r="T3940" s="626"/>
      <c r="U3940" s="626"/>
      <c r="V3940" s="626"/>
      <c r="W3940" s="626"/>
      <c r="X3940" s="626"/>
      <c r="Y3940" s="626"/>
      <c r="Z3940" s="626"/>
      <c r="AA3940" s="626"/>
      <c r="AB3940" s="626"/>
      <c r="AC3940" s="626"/>
      <c r="AD3940" s="626"/>
      <c r="AE3940" s="626"/>
      <c r="AF3940" s="626"/>
    </row>
    <row r="3941" spans="1:32" x14ac:dyDescent="0.25">
      <c r="A3941" s="626"/>
      <c r="B3941" s="626"/>
      <c r="F3941" s="626"/>
      <c r="H3941" s="626"/>
      <c r="I3941" s="626"/>
      <c r="J3941" s="626"/>
      <c r="K3941" s="627"/>
      <c r="L3941" s="677"/>
      <c r="M3941" s="626"/>
      <c r="N3941" s="626"/>
      <c r="O3941" s="626"/>
      <c r="P3941" s="626"/>
      <c r="Q3941" s="626"/>
      <c r="R3941" s="626"/>
      <c r="S3941" s="626"/>
      <c r="T3941" s="626"/>
      <c r="U3941" s="626"/>
      <c r="V3941" s="626"/>
      <c r="W3941" s="626"/>
      <c r="X3941" s="626"/>
      <c r="Y3941" s="626"/>
      <c r="Z3941" s="626"/>
      <c r="AA3941" s="626"/>
      <c r="AB3941" s="626"/>
      <c r="AC3941" s="626"/>
      <c r="AD3941" s="626"/>
      <c r="AE3941" s="626"/>
      <c r="AF3941" s="626"/>
    </row>
    <row r="3942" spans="1:32" x14ac:dyDescent="0.25">
      <c r="A3942" s="626"/>
      <c r="B3942" s="626"/>
      <c r="F3942" s="626"/>
      <c r="H3942" s="626"/>
      <c r="I3942" s="626"/>
      <c r="J3942" s="626"/>
      <c r="K3942" s="627"/>
      <c r="L3942" s="677"/>
      <c r="M3942" s="626"/>
      <c r="N3942" s="626"/>
      <c r="O3942" s="626"/>
      <c r="P3942" s="626"/>
      <c r="Q3942" s="626"/>
      <c r="R3942" s="626"/>
      <c r="S3942" s="626"/>
      <c r="T3942" s="626"/>
      <c r="U3942" s="626"/>
      <c r="V3942" s="626"/>
      <c r="W3942" s="626"/>
      <c r="X3942" s="626"/>
      <c r="Y3942" s="626"/>
      <c r="Z3942" s="626"/>
      <c r="AA3942" s="626"/>
      <c r="AB3942" s="626"/>
      <c r="AC3942" s="626"/>
      <c r="AD3942" s="626"/>
      <c r="AE3942" s="626"/>
      <c r="AF3942" s="626"/>
    </row>
    <row r="3943" spans="1:32" x14ac:dyDescent="0.25">
      <c r="A3943" s="626"/>
      <c r="B3943" s="626"/>
      <c r="F3943" s="626"/>
      <c r="H3943" s="626"/>
      <c r="I3943" s="626"/>
      <c r="J3943" s="626"/>
      <c r="K3943" s="627"/>
      <c r="L3943" s="677"/>
      <c r="M3943" s="626"/>
      <c r="N3943" s="626"/>
      <c r="O3943" s="626"/>
      <c r="P3943" s="626"/>
      <c r="Q3943" s="626"/>
      <c r="R3943" s="626"/>
      <c r="S3943" s="626"/>
      <c r="T3943" s="626"/>
      <c r="U3943" s="626"/>
      <c r="V3943" s="626"/>
      <c r="W3943" s="626"/>
      <c r="X3943" s="626"/>
      <c r="Y3943" s="626"/>
      <c r="Z3943" s="626"/>
      <c r="AA3943" s="626"/>
      <c r="AB3943" s="626"/>
      <c r="AC3943" s="626"/>
      <c r="AD3943" s="626"/>
      <c r="AE3943" s="626"/>
      <c r="AF3943" s="626"/>
    </row>
    <row r="3944" spans="1:32" x14ac:dyDescent="0.25">
      <c r="A3944" s="626"/>
      <c r="B3944" s="626"/>
      <c r="F3944" s="626"/>
      <c r="H3944" s="626"/>
      <c r="I3944" s="626"/>
      <c r="J3944" s="626"/>
      <c r="K3944" s="627"/>
      <c r="L3944" s="677"/>
      <c r="M3944" s="626"/>
      <c r="N3944" s="626"/>
      <c r="O3944" s="626"/>
      <c r="P3944" s="626"/>
      <c r="Q3944" s="626"/>
      <c r="R3944" s="626"/>
      <c r="S3944" s="626"/>
      <c r="T3944" s="626"/>
      <c r="U3944" s="626"/>
      <c r="V3944" s="626"/>
      <c r="W3944" s="626"/>
      <c r="X3944" s="626"/>
      <c r="Y3944" s="626"/>
      <c r="Z3944" s="626"/>
      <c r="AA3944" s="626"/>
      <c r="AB3944" s="626"/>
      <c r="AC3944" s="626"/>
      <c r="AD3944" s="626"/>
      <c r="AE3944" s="626"/>
      <c r="AF3944" s="626"/>
    </row>
    <row r="3945" spans="1:32" x14ac:dyDescent="0.25">
      <c r="A3945" s="626"/>
      <c r="B3945" s="626"/>
      <c r="F3945" s="626"/>
      <c r="H3945" s="626"/>
      <c r="I3945" s="626"/>
      <c r="J3945" s="626"/>
      <c r="K3945" s="627"/>
      <c r="L3945" s="677"/>
      <c r="M3945" s="626"/>
      <c r="N3945" s="626"/>
      <c r="O3945" s="626"/>
      <c r="P3945" s="626"/>
      <c r="Q3945" s="626"/>
      <c r="R3945" s="626"/>
      <c r="S3945" s="626"/>
      <c r="T3945" s="626"/>
      <c r="U3945" s="626"/>
      <c r="V3945" s="626"/>
      <c r="W3945" s="626"/>
      <c r="X3945" s="626"/>
      <c r="Y3945" s="626"/>
      <c r="Z3945" s="626"/>
      <c r="AA3945" s="626"/>
      <c r="AB3945" s="626"/>
      <c r="AC3945" s="626"/>
      <c r="AD3945" s="626"/>
      <c r="AE3945" s="626"/>
      <c r="AF3945" s="626"/>
    </row>
    <row r="3946" spans="1:32" x14ac:dyDescent="0.25">
      <c r="A3946" s="626"/>
      <c r="B3946" s="626"/>
      <c r="F3946" s="626"/>
      <c r="H3946" s="626"/>
      <c r="I3946" s="626"/>
      <c r="J3946" s="626"/>
      <c r="K3946" s="627"/>
      <c r="L3946" s="677"/>
      <c r="M3946" s="626"/>
      <c r="N3946" s="626"/>
      <c r="O3946" s="626"/>
      <c r="P3946" s="626"/>
      <c r="Q3946" s="626"/>
      <c r="R3946" s="626"/>
      <c r="S3946" s="626"/>
      <c r="T3946" s="626"/>
      <c r="U3946" s="626"/>
      <c r="V3946" s="626"/>
      <c r="W3946" s="626"/>
      <c r="X3946" s="626"/>
      <c r="Y3946" s="626"/>
      <c r="Z3946" s="626"/>
      <c r="AA3946" s="626"/>
      <c r="AB3946" s="626"/>
      <c r="AC3946" s="626"/>
      <c r="AD3946" s="626"/>
      <c r="AE3946" s="626"/>
      <c r="AF3946" s="626"/>
    </row>
    <row r="3947" spans="1:32" x14ac:dyDescent="0.25">
      <c r="A3947" s="626"/>
      <c r="B3947" s="626"/>
      <c r="F3947" s="626"/>
      <c r="H3947" s="626"/>
      <c r="I3947" s="626"/>
      <c r="J3947" s="626"/>
      <c r="K3947" s="627"/>
      <c r="L3947" s="677"/>
      <c r="M3947" s="626"/>
      <c r="N3947" s="626"/>
      <c r="O3947" s="626"/>
      <c r="P3947" s="626"/>
      <c r="Q3947" s="626"/>
      <c r="R3947" s="626"/>
      <c r="S3947" s="626"/>
      <c r="T3947" s="626"/>
      <c r="U3947" s="626"/>
      <c r="V3947" s="626"/>
      <c r="W3947" s="626"/>
      <c r="X3947" s="626"/>
      <c r="Y3947" s="626"/>
      <c r="Z3947" s="626"/>
      <c r="AA3947" s="626"/>
      <c r="AB3947" s="626"/>
      <c r="AC3947" s="626"/>
      <c r="AD3947" s="626"/>
      <c r="AE3947" s="626"/>
      <c r="AF3947" s="626"/>
    </row>
    <row r="3948" spans="1:32" x14ac:dyDescent="0.25">
      <c r="A3948" s="626"/>
      <c r="B3948" s="626"/>
      <c r="F3948" s="626"/>
      <c r="H3948" s="626"/>
      <c r="I3948" s="626"/>
      <c r="J3948" s="626"/>
      <c r="K3948" s="627"/>
      <c r="L3948" s="677"/>
      <c r="M3948" s="626"/>
      <c r="N3948" s="626"/>
      <c r="O3948" s="626"/>
      <c r="P3948" s="626"/>
      <c r="Q3948" s="626"/>
      <c r="R3948" s="626"/>
      <c r="S3948" s="626"/>
      <c r="T3948" s="626"/>
      <c r="U3948" s="626"/>
      <c r="V3948" s="626"/>
      <c r="W3948" s="626"/>
      <c r="X3948" s="626"/>
      <c r="Y3948" s="626"/>
      <c r="Z3948" s="626"/>
      <c r="AA3948" s="626"/>
      <c r="AB3948" s="626"/>
      <c r="AC3948" s="626"/>
      <c r="AD3948" s="626"/>
      <c r="AE3948" s="626"/>
      <c r="AF3948" s="626"/>
    </row>
    <row r="3949" spans="1:32" x14ac:dyDescent="0.25">
      <c r="A3949" s="626"/>
      <c r="B3949" s="626"/>
      <c r="F3949" s="626"/>
      <c r="H3949" s="626"/>
      <c r="I3949" s="626"/>
      <c r="J3949" s="626"/>
      <c r="K3949" s="627"/>
      <c r="L3949" s="677"/>
      <c r="M3949" s="626"/>
      <c r="N3949" s="626"/>
      <c r="O3949" s="626"/>
      <c r="P3949" s="626"/>
      <c r="Q3949" s="626"/>
      <c r="R3949" s="626"/>
      <c r="S3949" s="626"/>
      <c r="T3949" s="626"/>
      <c r="U3949" s="626"/>
      <c r="V3949" s="626"/>
      <c r="W3949" s="626"/>
      <c r="X3949" s="626"/>
      <c r="Y3949" s="626"/>
      <c r="Z3949" s="626"/>
      <c r="AA3949" s="626"/>
      <c r="AB3949" s="626"/>
      <c r="AC3949" s="626"/>
      <c r="AD3949" s="626"/>
      <c r="AE3949" s="626"/>
      <c r="AF3949" s="626"/>
    </row>
    <row r="3950" spans="1:32" x14ac:dyDescent="0.25">
      <c r="A3950" s="626"/>
      <c r="B3950" s="626"/>
      <c r="F3950" s="626"/>
      <c r="H3950" s="626"/>
      <c r="I3950" s="626"/>
      <c r="J3950" s="626"/>
      <c r="K3950" s="627"/>
      <c r="L3950" s="677"/>
      <c r="M3950" s="626"/>
      <c r="N3950" s="626"/>
      <c r="O3950" s="626"/>
      <c r="P3950" s="626"/>
      <c r="Q3950" s="626"/>
      <c r="R3950" s="626"/>
      <c r="S3950" s="626"/>
      <c r="T3950" s="626"/>
      <c r="U3950" s="626"/>
      <c r="V3950" s="626"/>
      <c r="W3950" s="626"/>
      <c r="X3950" s="626"/>
      <c r="Y3950" s="626"/>
      <c r="Z3950" s="626"/>
      <c r="AA3950" s="626"/>
      <c r="AB3950" s="626"/>
      <c r="AC3950" s="626"/>
      <c r="AD3950" s="626"/>
      <c r="AE3950" s="626"/>
      <c r="AF3950" s="626"/>
    </row>
    <row r="3951" spans="1:32" x14ac:dyDescent="0.25">
      <c r="A3951" s="626"/>
      <c r="B3951" s="626"/>
      <c r="F3951" s="626"/>
      <c r="H3951" s="626"/>
      <c r="I3951" s="626"/>
      <c r="J3951" s="626"/>
      <c r="K3951" s="627"/>
      <c r="L3951" s="677"/>
      <c r="M3951" s="626"/>
      <c r="N3951" s="626"/>
      <c r="O3951" s="626"/>
      <c r="P3951" s="626"/>
      <c r="Q3951" s="626"/>
      <c r="R3951" s="626"/>
      <c r="S3951" s="626"/>
      <c r="T3951" s="626"/>
      <c r="U3951" s="626"/>
      <c r="V3951" s="626"/>
      <c r="W3951" s="626"/>
      <c r="X3951" s="626"/>
      <c r="Y3951" s="626"/>
      <c r="Z3951" s="626"/>
      <c r="AA3951" s="626"/>
      <c r="AB3951" s="626"/>
      <c r="AC3951" s="626"/>
      <c r="AD3951" s="626"/>
      <c r="AE3951" s="626"/>
      <c r="AF3951" s="626"/>
    </row>
    <row r="3952" spans="1:32" x14ac:dyDescent="0.25">
      <c r="A3952" s="626"/>
      <c r="B3952" s="626"/>
      <c r="F3952" s="626"/>
      <c r="H3952" s="626"/>
      <c r="I3952" s="626"/>
      <c r="J3952" s="626"/>
      <c r="K3952" s="627"/>
      <c r="L3952" s="677"/>
      <c r="M3952" s="626"/>
      <c r="N3952" s="626"/>
      <c r="O3952" s="626"/>
      <c r="P3952" s="626"/>
      <c r="Q3952" s="626"/>
      <c r="R3952" s="626"/>
      <c r="S3952" s="626"/>
      <c r="T3952" s="626"/>
      <c r="U3952" s="626"/>
      <c r="V3952" s="626"/>
      <c r="W3952" s="626"/>
      <c r="X3952" s="626"/>
      <c r="Y3952" s="626"/>
      <c r="Z3952" s="626"/>
      <c r="AA3952" s="626"/>
      <c r="AB3952" s="626"/>
      <c r="AC3952" s="626"/>
      <c r="AD3952" s="626"/>
      <c r="AE3952" s="626"/>
      <c r="AF3952" s="626"/>
    </row>
    <row r="3953" spans="1:32" x14ac:dyDescent="0.25">
      <c r="A3953" s="626"/>
      <c r="B3953" s="626"/>
      <c r="F3953" s="626"/>
      <c r="H3953" s="626"/>
      <c r="I3953" s="626"/>
      <c r="J3953" s="626"/>
      <c r="K3953" s="627"/>
      <c r="L3953" s="677"/>
      <c r="M3953" s="626"/>
      <c r="N3953" s="626"/>
      <c r="O3953" s="626"/>
      <c r="P3953" s="626"/>
      <c r="Q3953" s="626"/>
      <c r="R3953" s="626"/>
      <c r="S3953" s="626"/>
      <c r="T3953" s="626"/>
      <c r="U3953" s="626"/>
      <c r="V3953" s="626"/>
      <c r="W3953" s="626"/>
      <c r="X3953" s="626"/>
      <c r="Y3953" s="626"/>
      <c r="Z3953" s="626"/>
      <c r="AA3953" s="626"/>
      <c r="AB3953" s="626"/>
      <c r="AC3953" s="626"/>
      <c r="AD3953" s="626"/>
      <c r="AE3953" s="626"/>
      <c r="AF3953" s="626"/>
    </row>
    <row r="3954" spans="1:32" x14ac:dyDescent="0.25">
      <c r="A3954" s="626"/>
      <c r="B3954" s="626"/>
      <c r="F3954" s="626"/>
      <c r="H3954" s="626"/>
      <c r="I3954" s="626"/>
      <c r="J3954" s="626"/>
      <c r="K3954" s="627"/>
      <c r="L3954" s="677"/>
      <c r="M3954" s="626"/>
      <c r="N3954" s="626"/>
      <c r="O3954" s="626"/>
      <c r="P3954" s="626"/>
      <c r="Q3954" s="626"/>
      <c r="R3954" s="626"/>
      <c r="S3954" s="626"/>
      <c r="T3954" s="626"/>
      <c r="U3954" s="626"/>
      <c r="V3954" s="626"/>
      <c r="W3954" s="626"/>
      <c r="X3954" s="626"/>
      <c r="Y3954" s="626"/>
      <c r="Z3954" s="626"/>
      <c r="AA3954" s="626"/>
      <c r="AB3954" s="626"/>
      <c r="AC3954" s="626"/>
      <c r="AD3954" s="626"/>
      <c r="AE3954" s="626"/>
      <c r="AF3954" s="626"/>
    </row>
    <row r="3955" spans="1:32" x14ac:dyDescent="0.25">
      <c r="A3955" s="626"/>
      <c r="B3955" s="626"/>
      <c r="F3955" s="626"/>
      <c r="H3955" s="626"/>
      <c r="I3955" s="626"/>
      <c r="J3955" s="626"/>
      <c r="K3955" s="627"/>
      <c r="L3955" s="677"/>
      <c r="M3955" s="626"/>
      <c r="N3955" s="626"/>
      <c r="O3955" s="626"/>
      <c r="P3955" s="626"/>
      <c r="Q3955" s="626"/>
      <c r="R3955" s="626"/>
      <c r="S3955" s="626"/>
      <c r="T3955" s="626"/>
      <c r="U3955" s="626"/>
      <c r="V3955" s="626"/>
      <c r="W3955" s="626"/>
      <c r="X3955" s="626"/>
      <c r="Y3955" s="626"/>
      <c r="Z3955" s="626"/>
      <c r="AA3955" s="626"/>
      <c r="AB3955" s="626"/>
      <c r="AC3955" s="626"/>
      <c r="AD3955" s="626"/>
      <c r="AE3955" s="626"/>
      <c r="AF3955" s="626"/>
    </row>
    <row r="3956" spans="1:32" x14ac:dyDescent="0.25">
      <c r="A3956" s="626"/>
      <c r="B3956" s="626"/>
      <c r="F3956" s="626"/>
      <c r="H3956" s="626"/>
      <c r="I3956" s="626"/>
      <c r="J3956" s="626"/>
      <c r="K3956" s="627"/>
      <c r="L3956" s="677"/>
      <c r="M3956" s="626"/>
      <c r="N3956" s="626"/>
      <c r="O3956" s="626"/>
      <c r="P3956" s="626"/>
      <c r="Q3956" s="626"/>
      <c r="R3956" s="626"/>
      <c r="S3956" s="626"/>
      <c r="T3956" s="626"/>
      <c r="U3956" s="626"/>
      <c r="V3956" s="626"/>
      <c r="W3956" s="626"/>
      <c r="X3956" s="626"/>
      <c r="Y3956" s="626"/>
      <c r="Z3956" s="626"/>
      <c r="AA3956" s="626"/>
      <c r="AB3956" s="626"/>
      <c r="AC3956" s="626"/>
      <c r="AD3956" s="626"/>
      <c r="AE3956" s="626"/>
      <c r="AF3956" s="626"/>
    </row>
    <row r="3957" spans="1:32" x14ac:dyDescent="0.25">
      <c r="A3957" s="626"/>
      <c r="B3957" s="626"/>
      <c r="F3957" s="626"/>
      <c r="H3957" s="626"/>
      <c r="I3957" s="626"/>
      <c r="J3957" s="626"/>
      <c r="K3957" s="627"/>
      <c r="L3957" s="677"/>
      <c r="M3957" s="626"/>
      <c r="N3957" s="626"/>
      <c r="O3957" s="626"/>
      <c r="P3957" s="626"/>
      <c r="Q3957" s="626"/>
      <c r="R3957" s="626"/>
      <c r="S3957" s="626"/>
      <c r="T3957" s="626"/>
      <c r="U3957" s="626"/>
      <c r="V3957" s="626"/>
      <c r="W3957" s="626"/>
      <c r="X3957" s="626"/>
      <c r="Y3957" s="626"/>
      <c r="Z3957" s="626"/>
      <c r="AA3957" s="626"/>
      <c r="AB3957" s="626"/>
      <c r="AC3957" s="626"/>
      <c r="AD3957" s="626"/>
      <c r="AE3957" s="626"/>
      <c r="AF3957" s="626"/>
    </row>
    <row r="3958" spans="1:32" x14ac:dyDescent="0.25">
      <c r="A3958" s="626"/>
      <c r="B3958" s="626"/>
      <c r="F3958" s="626"/>
      <c r="H3958" s="626"/>
      <c r="I3958" s="626"/>
      <c r="J3958" s="626"/>
      <c r="K3958" s="627"/>
      <c r="L3958" s="677"/>
      <c r="M3958" s="626"/>
      <c r="N3958" s="626"/>
      <c r="O3958" s="626"/>
      <c r="P3958" s="626"/>
      <c r="Q3958" s="626"/>
      <c r="R3958" s="626"/>
      <c r="S3958" s="626"/>
      <c r="T3958" s="626"/>
      <c r="U3958" s="626"/>
      <c r="V3958" s="626"/>
      <c r="W3958" s="626"/>
      <c r="X3958" s="626"/>
      <c r="Y3958" s="626"/>
      <c r="Z3958" s="626"/>
      <c r="AA3958" s="626"/>
      <c r="AB3958" s="626"/>
      <c r="AC3958" s="626"/>
      <c r="AD3958" s="626"/>
      <c r="AE3958" s="626"/>
      <c r="AF3958" s="626"/>
    </row>
    <row r="3959" spans="1:32" x14ac:dyDescent="0.25">
      <c r="A3959" s="626"/>
      <c r="B3959" s="626"/>
      <c r="F3959" s="626"/>
      <c r="H3959" s="626"/>
      <c r="I3959" s="626"/>
      <c r="J3959" s="626"/>
      <c r="K3959" s="627"/>
      <c r="L3959" s="677"/>
      <c r="M3959" s="626"/>
      <c r="N3959" s="626"/>
      <c r="O3959" s="626"/>
      <c r="P3959" s="626"/>
      <c r="Q3959" s="626"/>
      <c r="R3959" s="626"/>
      <c r="S3959" s="626"/>
      <c r="T3959" s="626"/>
      <c r="U3959" s="626"/>
      <c r="V3959" s="626"/>
      <c r="W3959" s="626"/>
      <c r="X3959" s="626"/>
      <c r="Y3959" s="626"/>
      <c r="Z3959" s="626"/>
      <c r="AA3959" s="626"/>
      <c r="AB3959" s="626"/>
      <c r="AC3959" s="626"/>
      <c r="AD3959" s="626"/>
      <c r="AE3959" s="626"/>
      <c r="AF3959" s="626"/>
    </row>
    <row r="3960" spans="1:32" x14ac:dyDescent="0.25">
      <c r="A3960" s="626"/>
      <c r="B3960" s="626"/>
      <c r="F3960" s="626"/>
      <c r="H3960" s="626"/>
      <c r="I3960" s="626"/>
      <c r="J3960" s="626"/>
      <c r="K3960" s="627"/>
      <c r="L3960" s="677"/>
      <c r="M3960" s="626"/>
      <c r="N3960" s="626"/>
      <c r="O3960" s="626"/>
      <c r="P3960" s="626"/>
      <c r="Q3960" s="626"/>
      <c r="R3960" s="626"/>
      <c r="S3960" s="626"/>
      <c r="T3960" s="626"/>
      <c r="U3960" s="626"/>
      <c r="V3960" s="626"/>
      <c r="W3960" s="626"/>
      <c r="X3960" s="626"/>
      <c r="Y3960" s="626"/>
      <c r="Z3960" s="626"/>
      <c r="AA3960" s="626"/>
      <c r="AB3960" s="626"/>
      <c r="AC3960" s="626"/>
      <c r="AD3960" s="626"/>
      <c r="AE3960" s="626"/>
      <c r="AF3960" s="626"/>
    </row>
    <row r="3961" spans="1:32" x14ac:dyDescent="0.25">
      <c r="A3961" s="626"/>
      <c r="B3961" s="626"/>
      <c r="F3961" s="626"/>
      <c r="H3961" s="626"/>
      <c r="I3961" s="626"/>
      <c r="J3961" s="626"/>
      <c r="K3961" s="627"/>
      <c r="L3961" s="677"/>
      <c r="M3961" s="626"/>
      <c r="N3961" s="626"/>
      <c r="O3961" s="626"/>
      <c r="P3961" s="626"/>
      <c r="Q3961" s="626"/>
      <c r="R3961" s="626"/>
      <c r="S3961" s="626"/>
      <c r="T3961" s="626"/>
      <c r="U3961" s="626"/>
      <c r="V3961" s="626"/>
      <c r="W3961" s="626"/>
      <c r="X3961" s="626"/>
      <c r="Y3961" s="626"/>
      <c r="Z3961" s="626"/>
      <c r="AA3961" s="626"/>
      <c r="AB3961" s="626"/>
      <c r="AC3961" s="626"/>
      <c r="AD3961" s="626"/>
      <c r="AE3961" s="626"/>
      <c r="AF3961" s="626"/>
    </row>
    <row r="3962" spans="1:32" x14ac:dyDescent="0.25">
      <c r="A3962" s="626"/>
      <c r="B3962" s="626"/>
      <c r="F3962" s="626"/>
      <c r="H3962" s="626"/>
      <c r="I3962" s="626"/>
      <c r="J3962" s="626"/>
      <c r="K3962" s="627"/>
      <c r="L3962" s="677"/>
      <c r="M3962" s="626"/>
      <c r="N3962" s="626"/>
      <c r="O3962" s="626"/>
      <c r="P3962" s="626"/>
      <c r="Q3962" s="626"/>
      <c r="R3962" s="626"/>
      <c r="S3962" s="626"/>
      <c r="T3962" s="626"/>
      <c r="U3962" s="626"/>
      <c r="V3962" s="626"/>
      <c r="W3962" s="626"/>
      <c r="X3962" s="626"/>
      <c r="Y3962" s="626"/>
      <c r="Z3962" s="626"/>
      <c r="AA3962" s="626"/>
      <c r="AB3962" s="626"/>
      <c r="AC3962" s="626"/>
      <c r="AD3962" s="626"/>
      <c r="AE3962" s="626"/>
      <c r="AF3962" s="626"/>
    </row>
    <row r="3963" spans="1:32" x14ac:dyDescent="0.25">
      <c r="A3963" s="626"/>
      <c r="B3963" s="626"/>
      <c r="F3963" s="626"/>
      <c r="H3963" s="626"/>
      <c r="I3963" s="626"/>
      <c r="J3963" s="626"/>
      <c r="K3963" s="627"/>
      <c r="L3963" s="677"/>
      <c r="M3963" s="626"/>
      <c r="N3963" s="626"/>
      <c r="O3963" s="626"/>
      <c r="P3963" s="626"/>
      <c r="Q3963" s="626"/>
      <c r="R3963" s="626"/>
      <c r="S3963" s="626"/>
      <c r="T3963" s="626"/>
      <c r="U3963" s="626"/>
      <c r="V3963" s="626"/>
      <c r="W3963" s="626"/>
      <c r="X3963" s="626"/>
      <c r="Y3963" s="626"/>
      <c r="Z3963" s="626"/>
      <c r="AA3963" s="626"/>
      <c r="AB3963" s="626"/>
      <c r="AC3963" s="626"/>
      <c r="AD3963" s="626"/>
      <c r="AE3963" s="626"/>
      <c r="AF3963" s="626"/>
    </row>
    <row r="3964" spans="1:32" x14ac:dyDescent="0.25">
      <c r="A3964" s="626"/>
      <c r="B3964" s="626"/>
      <c r="F3964" s="626"/>
      <c r="H3964" s="626"/>
      <c r="I3964" s="626"/>
      <c r="J3964" s="626"/>
      <c r="K3964" s="627"/>
      <c r="L3964" s="677"/>
      <c r="M3964" s="626"/>
      <c r="N3964" s="626"/>
      <c r="O3964" s="626"/>
      <c r="P3964" s="626"/>
      <c r="Q3964" s="626"/>
      <c r="R3964" s="626"/>
      <c r="S3964" s="626"/>
      <c r="T3964" s="626"/>
      <c r="U3964" s="626"/>
      <c r="V3964" s="626"/>
      <c r="W3964" s="626"/>
      <c r="X3964" s="626"/>
      <c r="Y3964" s="626"/>
      <c r="Z3964" s="626"/>
      <c r="AA3964" s="626"/>
      <c r="AB3964" s="626"/>
      <c r="AC3964" s="626"/>
      <c r="AD3964" s="626"/>
      <c r="AE3964" s="626"/>
      <c r="AF3964" s="626"/>
    </row>
    <row r="3965" spans="1:32" x14ac:dyDescent="0.25">
      <c r="A3965" s="626"/>
      <c r="B3965" s="626"/>
      <c r="F3965" s="626"/>
      <c r="H3965" s="626"/>
      <c r="I3965" s="626"/>
      <c r="J3965" s="626"/>
      <c r="K3965" s="627"/>
      <c r="L3965" s="677"/>
      <c r="M3965" s="626"/>
      <c r="N3965" s="626"/>
      <c r="O3965" s="626"/>
      <c r="P3965" s="626"/>
      <c r="Q3965" s="626"/>
      <c r="R3965" s="626"/>
      <c r="S3965" s="626"/>
      <c r="T3965" s="626"/>
      <c r="U3965" s="626"/>
      <c r="V3965" s="626"/>
      <c r="W3965" s="626"/>
      <c r="X3965" s="626"/>
      <c r="Y3965" s="626"/>
      <c r="Z3965" s="626"/>
      <c r="AA3965" s="626"/>
      <c r="AB3965" s="626"/>
      <c r="AC3965" s="626"/>
      <c r="AD3965" s="626"/>
      <c r="AE3965" s="626"/>
      <c r="AF3965" s="626"/>
    </row>
    <row r="3966" spans="1:32" x14ac:dyDescent="0.25">
      <c r="A3966" s="626"/>
      <c r="B3966" s="626"/>
      <c r="F3966" s="626"/>
      <c r="H3966" s="626"/>
      <c r="I3966" s="626"/>
      <c r="J3966" s="626"/>
      <c r="K3966" s="627"/>
      <c r="L3966" s="677"/>
      <c r="M3966" s="626"/>
      <c r="N3966" s="626"/>
      <c r="O3966" s="626"/>
      <c r="P3966" s="626"/>
      <c r="Q3966" s="626"/>
      <c r="R3966" s="626"/>
      <c r="S3966" s="626"/>
      <c r="T3966" s="626"/>
      <c r="U3966" s="626"/>
      <c r="V3966" s="626"/>
      <c r="W3966" s="626"/>
      <c r="X3966" s="626"/>
      <c r="Y3966" s="626"/>
      <c r="Z3966" s="626"/>
      <c r="AA3966" s="626"/>
      <c r="AB3966" s="626"/>
      <c r="AC3966" s="626"/>
      <c r="AD3966" s="626"/>
      <c r="AE3966" s="626"/>
      <c r="AF3966" s="626"/>
    </row>
    <row r="3967" spans="1:32" x14ac:dyDescent="0.25">
      <c r="A3967" s="626"/>
      <c r="B3967" s="626"/>
      <c r="F3967" s="626"/>
      <c r="H3967" s="626"/>
      <c r="I3967" s="626"/>
      <c r="J3967" s="626"/>
      <c r="K3967" s="627"/>
      <c r="L3967" s="677"/>
      <c r="M3967" s="626"/>
      <c r="N3967" s="626"/>
      <c r="O3967" s="626"/>
      <c r="P3967" s="626"/>
      <c r="Q3967" s="626"/>
      <c r="R3967" s="626"/>
      <c r="S3967" s="626"/>
      <c r="T3967" s="626"/>
      <c r="U3967" s="626"/>
      <c r="V3967" s="626"/>
      <c r="W3967" s="626"/>
      <c r="X3967" s="626"/>
      <c r="Y3967" s="626"/>
      <c r="Z3967" s="626"/>
      <c r="AA3967" s="626"/>
      <c r="AB3967" s="626"/>
      <c r="AC3967" s="626"/>
      <c r="AD3967" s="626"/>
      <c r="AE3967" s="626"/>
      <c r="AF3967" s="626"/>
    </row>
    <row r="3968" spans="1:32" x14ac:dyDescent="0.25">
      <c r="A3968" s="626"/>
      <c r="B3968" s="626"/>
      <c r="F3968" s="626"/>
      <c r="H3968" s="626"/>
      <c r="I3968" s="626"/>
      <c r="J3968" s="626"/>
      <c r="K3968" s="627"/>
      <c r="L3968" s="677"/>
      <c r="M3968" s="626"/>
      <c r="N3968" s="626"/>
      <c r="O3968" s="626"/>
      <c r="P3968" s="626"/>
      <c r="Q3968" s="626"/>
      <c r="R3968" s="626"/>
      <c r="S3968" s="626"/>
      <c r="T3968" s="626"/>
      <c r="U3968" s="626"/>
      <c r="V3968" s="626"/>
      <c r="W3968" s="626"/>
      <c r="X3968" s="626"/>
      <c r="Y3968" s="626"/>
      <c r="Z3968" s="626"/>
      <c r="AA3968" s="626"/>
      <c r="AB3968" s="626"/>
      <c r="AC3968" s="626"/>
      <c r="AD3968" s="626"/>
      <c r="AE3968" s="626"/>
      <c r="AF3968" s="626"/>
    </row>
    <row r="3969" spans="1:32" x14ac:dyDescent="0.25">
      <c r="A3969" s="626"/>
      <c r="B3969" s="626"/>
      <c r="F3969" s="626"/>
      <c r="H3969" s="626"/>
      <c r="I3969" s="626"/>
      <c r="J3969" s="626"/>
      <c r="K3969" s="627"/>
      <c r="L3969" s="677"/>
      <c r="M3969" s="626"/>
      <c r="N3969" s="626"/>
      <c r="O3969" s="626"/>
      <c r="P3969" s="626"/>
      <c r="Q3969" s="626"/>
      <c r="R3969" s="626"/>
      <c r="S3969" s="626"/>
      <c r="T3969" s="626"/>
      <c r="U3969" s="626"/>
      <c r="V3969" s="626"/>
      <c r="W3969" s="626"/>
      <c r="X3969" s="626"/>
      <c r="Y3969" s="626"/>
      <c r="Z3969" s="626"/>
      <c r="AA3969" s="626"/>
      <c r="AB3969" s="626"/>
      <c r="AC3969" s="626"/>
      <c r="AD3969" s="626"/>
      <c r="AE3969" s="626"/>
      <c r="AF3969" s="626"/>
    </row>
    <row r="3970" spans="1:32" x14ac:dyDescent="0.25">
      <c r="A3970" s="626"/>
      <c r="B3970" s="626"/>
      <c r="F3970" s="626"/>
      <c r="H3970" s="626"/>
      <c r="I3970" s="626"/>
      <c r="J3970" s="626"/>
      <c r="K3970" s="627"/>
      <c r="L3970" s="677"/>
      <c r="M3970" s="626"/>
      <c r="N3970" s="626"/>
      <c r="O3970" s="626"/>
      <c r="P3970" s="626"/>
      <c r="Q3970" s="626"/>
      <c r="R3970" s="626"/>
      <c r="S3970" s="626"/>
      <c r="T3970" s="626"/>
      <c r="U3970" s="626"/>
      <c r="V3970" s="626"/>
      <c r="W3970" s="626"/>
      <c r="X3970" s="626"/>
      <c r="Y3970" s="626"/>
      <c r="Z3970" s="626"/>
      <c r="AA3970" s="626"/>
      <c r="AB3970" s="626"/>
      <c r="AC3970" s="626"/>
      <c r="AD3970" s="626"/>
      <c r="AE3970" s="626"/>
      <c r="AF3970" s="626"/>
    </row>
    <row r="3971" spans="1:32" x14ac:dyDescent="0.25">
      <c r="A3971" s="626"/>
      <c r="B3971" s="626"/>
      <c r="F3971" s="626"/>
      <c r="H3971" s="626"/>
      <c r="I3971" s="626"/>
      <c r="J3971" s="626"/>
      <c r="K3971" s="627"/>
      <c r="L3971" s="677"/>
      <c r="M3971" s="626"/>
      <c r="N3971" s="626"/>
      <c r="O3971" s="626"/>
      <c r="P3971" s="626"/>
      <c r="Q3971" s="626"/>
      <c r="R3971" s="626"/>
      <c r="S3971" s="626"/>
      <c r="T3971" s="626"/>
      <c r="U3971" s="626"/>
      <c r="V3971" s="626"/>
      <c r="W3971" s="626"/>
      <c r="X3971" s="626"/>
      <c r="Y3971" s="626"/>
      <c r="Z3971" s="626"/>
      <c r="AA3971" s="626"/>
      <c r="AB3971" s="626"/>
      <c r="AC3971" s="626"/>
      <c r="AD3971" s="626"/>
      <c r="AE3971" s="626"/>
      <c r="AF3971" s="626"/>
    </row>
    <row r="3972" spans="1:32" x14ac:dyDescent="0.25">
      <c r="A3972" s="626"/>
      <c r="B3972" s="626"/>
      <c r="F3972" s="626"/>
      <c r="H3972" s="626"/>
      <c r="I3972" s="626"/>
      <c r="J3972" s="626"/>
      <c r="K3972" s="627"/>
      <c r="L3972" s="677"/>
      <c r="M3972" s="626"/>
      <c r="N3972" s="626"/>
      <c r="O3972" s="626"/>
      <c r="P3972" s="626"/>
      <c r="Q3972" s="626"/>
      <c r="R3972" s="626"/>
      <c r="S3972" s="626"/>
      <c r="T3972" s="626"/>
      <c r="U3972" s="626"/>
      <c r="V3972" s="626"/>
      <c r="W3972" s="626"/>
      <c r="X3972" s="626"/>
      <c r="Y3972" s="626"/>
      <c r="Z3972" s="626"/>
      <c r="AA3972" s="626"/>
      <c r="AB3972" s="626"/>
      <c r="AC3972" s="626"/>
      <c r="AD3972" s="626"/>
      <c r="AE3972" s="626"/>
      <c r="AF3972" s="626"/>
    </row>
    <row r="3973" spans="1:32" x14ac:dyDescent="0.25">
      <c r="A3973" s="626"/>
      <c r="B3973" s="626"/>
      <c r="F3973" s="626"/>
      <c r="H3973" s="626"/>
      <c r="I3973" s="626"/>
      <c r="J3973" s="626"/>
      <c r="K3973" s="627"/>
      <c r="L3973" s="677"/>
      <c r="M3973" s="626"/>
      <c r="N3973" s="626"/>
      <c r="O3973" s="626"/>
      <c r="P3973" s="626"/>
      <c r="Q3973" s="626"/>
      <c r="R3973" s="626"/>
      <c r="S3973" s="626"/>
      <c r="T3973" s="626"/>
      <c r="U3973" s="626"/>
      <c r="V3973" s="626"/>
      <c r="W3973" s="626"/>
      <c r="X3973" s="626"/>
      <c r="Y3973" s="626"/>
      <c r="Z3973" s="626"/>
      <c r="AA3973" s="626"/>
      <c r="AB3973" s="626"/>
      <c r="AC3973" s="626"/>
      <c r="AD3973" s="626"/>
      <c r="AE3973" s="626"/>
      <c r="AF3973" s="626"/>
    </row>
    <row r="3974" spans="1:32" x14ac:dyDescent="0.25">
      <c r="A3974" s="626"/>
      <c r="B3974" s="626"/>
      <c r="F3974" s="626"/>
      <c r="H3974" s="626"/>
      <c r="I3974" s="626"/>
      <c r="J3974" s="626"/>
      <c r="K3974" s="627"/>
      <c r="L3974" s="677"/>
      <c r="M3974" s="626"/>
      <c r="N3974" s="626"/>
      <c r="O3974" s="626"/>
      <c r="P3974" s="626"/>
      <c r="Q3974" s="626"/>
      <c r="R3974" s="626"/>
      <c r="S3974" s="626"/>
      <c r="T3974" s="626"/>
      <c r="U3974" s="626"/>
      <c r="V3974" s="626"/>
      <c r="W3974" s="626"/>
      <c r="X3974" s="626"/>
      <c r="Y3974" s="626"/>
      <c r="Z3974" s="626"/>
      <c r="AA3974" s="626"/>
      <c r="AB3974" s="626"/>
      <c r="AC3974" s="626"/>
      <c r="AD3974" s="626"/>
      <c r="AE3974" s="626"/>
      <c r="AF3974" s="626"/>
    </row>
    <row r="3975" spans="1:32" x14ac:dyDescent="0.25">
      <c r="A3975" s="626"/>
      <c r="B3975" s="626"/>
      <c r="F3975" s="626"/>
      <c r="H3975" s="626"/>
      <c r="I3975" s="626"/>
      <c r="J3975" s="626"/>
      <c r="K3975" s="627"/>
      <c r="L3975" s="677"/>
      <c r="M3975" s="626"/>
      <c r="N3975" s="626"/>
      <c r="O3975" s="626"/>
      <c r="P3975" s="626"/>
      <c r="Q3975" s="626"/>
      <c r="R3975" s="626"/>
      <c r="S3975" s="626"/>
      <c r="T3975" s="626"/>
      <c r="U3975" s="626"/>
      <c r="V3975" s="626"/>
      <c r="W3975" s="626"/>
      <c r="X3975" s="626"/>
      <c r="Y3975" s="626"/>
      <c r="Z3975" s="626"/>
      <c r="AA3975" s="626"/>
      <c r="AB3975" s="626"/>
      <c r="AC3975" s="626"/>
      <c r="AD3975" s="626"/>
      <c r="AE3975" s="626"/>
      <c r="AF3975" s="626"/>
    </row>
    <row r="3976" spans="1:32" x14ac:dyDescent="0.25">
      <c r="A3976" s="626"/>
      <c r="B3976" s="626"/>
      <c r="F3976" s="626"/>
      <c r="H3976" s="626"/>
      <c r="I3976" s="626"/>
      <c r="J3976" s="626"/>
      <c r="K3976" s="627"/>
      <c r="L3976" s="677"/>
      <c r="M3976" s="626"/>
      <c r="N3976" s="626"/>
      <c r="O3976" s="626"/>
      <c r="P3976" s="626"/>
      <c r="Q3976" s="626"/>
      <c r="R3976" s="626"/>
      <c r="S3976" s="626"/>
      <c r="T3976" s="626"/>
      <c r="U3976" s="626"/>
      <c r="V3976" s="626"/>
      <c r="W3976" s="626"/>
      <c r="X3976" s="626"/>
      <c r="Y3976" s="626"/>
      <c r="Z3976" s="626"/>
      <c r="AA3976" s="626"/>
      <c r="AB3976" s="626"/>
      <c r="AC3976" s="626"/>
      <c r="AD3976" s="626"/>
      <c r="AE3976" s="626"/>
      <c r="AF3976" s="626"/>
    </row>
    <row r="3977" spans="1:32" x14ac:dyDescent="0.25">
      <c r="A3977" s="626"/>
      <c r="B3977" s="626"/>
      <c r="F3977" s="626"/>
      <c r="H3977" s="626"/>
      <c r="I3977" s="626"/>
      <c r="J3977" s="626"/>
      <c r="K3977" s="627"/>
      <c r="L3977" s="677"/>
      <c r="M3977" s="626"/>
      <c r="N3977" s="626"/>
      <c r="O3977" s="626"/>
      <c r="P3977" s="626"/>
      <c r="Q3977" s="626"/>
      <c r="R3977" s="626"/>
      <c r="S3977" s="626"/>
      <c r="T3977" s="626"/>
      <c r="U3977" s="626"/>
      <c r="V3977" s="626"/>
      <c r="W3977" s="626"/>
      <c r="X3977" s="626"/>
      <c r="Y3977" s="626"/>
      <c r="Z3977" s="626"/>
      <c r="AA3977" s="626"/>
      <c r="AB3977" s="626"/>
      <c r="AC3977" s="626"/>
      <c r="AD3977" s="626"/>
      <c r="AE3977" s="626"/>
      <c r="AF3977" s="626"/>
    </row>
    <row r="3978" spans="1:32" x14ac:dyDescent="0.25">
      <c r="A3978" s="626"/>
      <c r="B3978" s="626"/>
      <c r="F3978" s="626"/>
      <c r="H3978" s="626"/>
      <c r="I3978" s="626"/>
      <c r="J3978" s="626"/>
      <c r="K3978" s="627"/>
      <c r="L3978" s="677"/>
      <c r="M3978" s="626"/>
      <c r="N3978" s="626"/>
      <c r="O3978" s="626"/>
      <c r="P3978" s="626"/>
      <c r="Q3978" s="626"/>
      <c r="R3978" s="626"/>
      <c r="S3978" s="626"/>
      <c r="T3978" s="626"/>
      <c r="U3978" s="626"/>
      <c r="V3978" s="626"/>
      <c r="W3978" s="626"/>
      <c r="X3978" s="626"/>
      <c r="Y3978" s="626"/>
      <c r="Z3978" s="626"/>
      <c r="AA3978" s="626"/>
      <c r="AB3978" s="626"/>
      <c r="AC3978" s="626"/>
      <c r="AD3978" s="626"/>
      <c r="AE3978" s="626"/>
      <c r="AF3978" s="626"/>
    </row>
    <row r="3979" spans="1:32" x14ac:dyDescent="0.25">
      <c r="A3979" s="626"/>
      <c r="B3979" s="626"/>
      <c r="F3979" s="626"/>
      <c r="H3979" s="626"/>
      <c r="I3979" s="626"/>
      <c r="J3979" s="626"/>
      <c r="K3979" s="627"/>
      <c r="L3979" s="677"/>
      <c r="M3979" s="626"/>
      <c r="N3979" s="626"/>
      <c r="O3979" s="626"/>
      <c r="P3979" s="626"/>
      <c r="Q3979" s="626"/>
      <c r="R3979" s="626"/>
      <c r="S3979" s="626"/>
      <c r="T3979" s="626"/>
      <c r="U3979" s="626"/>
      <c r="V3979" s="626"/>
      <c r="W3979" s="626"/>
      <c r="X3979" s="626"/>
      <c r="Y3979" s="626"/>
      <c r="Z3979" s="626"/>
      <c r="AA3979" s="626"/>
      <c r="AB3979" s="626"/>
      <c r="AC3979" s="626"/>
      <c r="AD3979" s="626"/>
      <c r="AE3979" s="626"/>
      <c r="AF3979" s="626"/>
    </row>
    <row r="3980" spans="1:32" x14ac:dyDescent="0.25">
      <c r="A3980" s="626"/>
      <c r="B3980" s="626"/>
      <c r="F3980" s="626"/>
      <c r="H3980" s="626"/>
      <c r="I3980" s="626"/>
      <c r="J3980" s="626"/>
      <c r="K3980" s="627"/>
      <c r="L3980" s="677"/>
      <c r="M3980" s="626"/>
      <c r="N3980" s="626"/>
      <c r="O3980" s="626"/>
      <c r="P3980" s="626"/>
      <c r="Q3980" s="626"/>
      <c r="R3980" s="626"/>
      <c r="S3980" s="626"/>
      <c r="T3980" s="626"/>
      <c r="U3980" s="626"/>
      <c r="V3980" s="626"/>
      <c r="W3980" s="626"/>
      <c r="X3980" s="626"/>
      <c r="Y3980" s="626"/>
      <c r="Z3980" s="626"/>
      <c r="AA3980" s="626"/>
      <c r="AB3980" s="626"/>
      <c r="AC3980" s="626"/>
      <c r="AD3980" s="626"/>
      <c r="AE3980" s="626"/>
      <c r="AF3980" s="626"/>
    </row>
    <row r="3981" spans="1:32" x14ac:dyDescent="0.25">
      <c r="A3981" s="626"/>
      <c r="B3981" s="626"/>
      <c r="F3981" s="626"/>
      <c r="H3981" s="626"/>
      <c r="I3981" s="626"/>
      <c r="J3981" s="626"/>
      <c r="K3981" s="627"/>
      <c r="L3981" s="677"/>
      <c r="M3981" s="626"/>
      <c r="N3981" s="626"/>
      <c r="O3981" s="626"/>
      <c r="P3981" s="626"/>
      <c r="Q3981" s="626"/>
      <c r="R3981" s="626"/>
      <c r="S3981" s="626"/>
      <c r="T3981" s="626"/>
      <c r="U3981" s="626"/>
      <c r="V3981" s="626"/>
      <c r="W3981" s="626"/>
      <c r="X3981" s="626"/>
      <c r="Y3981" s="626"/>
      <c r="Z3981" s="626"/>
      <c r="AA3981" s="626"/>
      <c r="AB3981" s="626"/>
      <c r="AC3981" s="626"/>
      <c r="AD3981" s="626"/>
      <c r="AE3981" s="626"/>
      <c r="AF3981" s="626"/>
    </row>
    <row r="3982" spans="1:32" x14ac:dyDescent="0.25">
      <c r="A3982" s="626"/>
      <c r="B3982" s="626"/>
      <c r="F3982" s="626"/>
      <c r="H3982" s="626"/>
      <c r="I3982" s="626"/>
      <c r="J3982" s="626"/>
      <c r="K3982" s="627"/>
      <c r="L3982" s="677"/>
      <c r="M3982" s="626"/>
      <c r="N3982" s="626"/>
      <c r="O3982" s="626"/>
      <c r="P3982" s="626"/>
      <c r="Q3982" s="626"/>
      <c r="R3982" s="626"/>
      <c r="S3982" s="626"/>
      <c r="T3982" s="626"/>
      <c r="U3982" s="626"/>
      <c r="V3982" s="626"/>
      <c r="W3982" s="626"/>
      <c r="X3982" s="626"/>
      <c r="Y3982" s="626"/>
      <c r="Z3982" s="626"/>
      <c r="AA3982" s="626"/>
      <c r="AB3982" s="626"/>
      <c r="AC3982" s="626"/>
      <c r="AD3982" s="626"/>
      <c r="AE3982" s="626"/>
      <c r="AF3982" s="626"/>
    </row>
    <row r="3983" spans="1:32" x14ac:dyDescent="0.25">
      <c r="A3983" s="626"/>
      <c r="B3983" s="626"/>
      <c r="F3983" s="626"/>
      <c r="H3983" s="626"/>
      <c r="I3983" s="626"/>
      <c r="J3983" s="626"/>
      <c r="K3983" s="627"/>
      <c r="L3983" s="677"/>
      <c r="M3983" s="626"/>
      <c r="N3983" s="626"/>
      <c r="O3983" s="626"/>
      <c r="P3983" s="626"/>
      <c r="Q3983" s="626"/>
      <c r="R3983" s="626"/>
      <c r="S3983" s="626"/>
      <c r="T3983" s="626"/>
      <c r="U3983" s="626"/>
      <c r="V3983" s="626"/>
      <c r="W3983" s="626"/>
      <c r="X3983" s="626"/>
      <c r="Y3983" s="626"/>
      <c r="Z3983" s="626"/>
      <c r="AA3983" s="626"/>
      <c r="AB3983" s="626"/>
      <c r="AC3983" s="626"/>
      <c r="AD3983" s="626"/>
      <c r="AE3983" s="626"/>
      <c r="AF3983" s="626"/>
    </row>
    <row r="3984" spans="1:32" x14ac:dyDescent="0.25">
      <c r="A3984" s="626"/>
      <c r="B3984" s="626"/>
      <c r="F3984" s="626"/>
      <c r="H3984" s="626"/>
      <c r="I3984" s="626"/>
      <c r="J3984" s="626"/>
      <c r="K3984" s="627"/>
      <c r="L3984" s="677"/>
      <c r="M3984" s="626"/>
      <c r="N3984" s="626"/>
      <c r="O3984" s="626"/>
      <c r="P3984" s="626"/>
      <c r="Q3984" s="626"/>
      <c r="R3984" s="626"/>
      <c r="S3984" s="626"/>
      <c r="T3984" s="626"/>
      <c r="U3984" s="626"/>
      <c r="V3984" s="626"/>
      <c r="W3984" s="626"/>
      <c r="X3984" s="626"/>
      <c r="Y3984" s="626"/>
      <c r="Z3984" s="626"/>
      <c r="AA3984" s="626"/>
      <c r="AB3984" s="626"/>
      <c r="AC3984" s="626"/>
      <c r="AD3984" s="626"/>
      <c r="AE3984" s="626"/>
      <c r="AF3984" s="626"/>
    </row>
    <row r="3985" spans="1:32" x14ac:dyDescent="0.25">
      <c r="A3985" s="626"/>
      <c r="B3985" s="626"/>
      <c r="F3985" s="626"/>
      <c r="H3985" s="626"/>
      <c r="I3985" s="626"/>
      <c r="J3985" s="626"/>
      <c r="K3985" s="627"/>
      <c r="L3985" s="677"/>
      <c r="M3985" s="626"/>
      <c r="N3985" s="626"/>
      <c r="O3985" s="626"/>
      <c r="P3985" s="626"/>
      <c r="Q3985" s="626"/>
      <c r="R3985" s="626"/>
      <c r="S3985" s="626"/>
      <c r="T3985" s="626"/>
      <c r="U3985" s="626"/>
      <c r="V3985" s="626"/>
      <c r="W3985" s="626"/>
      <c r="X3985" s="626"/>
      <c r="Y3985" s="626"/>
      <c r="Z3985" s="626"/>
      <c r="AA3985" s="626"/>
      <c r="AB3985" s="626"/>
      <c r="AC3985" s="626"/>
      <c r="AD3985" s="626"/>
      <c r="AE3985" s="626"/>
      <c r="AF3985" s="626"/>
    </row>
    <row r="3986" spans="1:32" x14ac:dyDescent="0.25">
      <c r="A3986" s="626"/>
      <c r="B3986" s="626"/>
      <c r="F3986" s="626"/>
      <c r="H3986" s="626"/>
      <c r="I3986" s="626"/>
      <c r="J3986" s="626"/>
      <c r="K3986" s="627"/>
      <c r="L3986" s="677"/>
      <c r="M3986" s="626"/>
      <c r="N3986" s="626"/>
      <c r="O3986" s="626"/>
      <c r="P3986" s="626"/>
      <c r="Q3986" s="626"/>
      <c r="R3986" s="626"/>
      <c r="S3986" s="626"/>
      <c r="T3986" s="626"/>
      <c r="U3986" s="626"/>
      <c r="V3986" s="626"/>
      <c r="W3986" s="626"/>
      <c r="X3986" s="626"/>
      <c r="Y3986" s="626"/>
      <c r="Z3986" s="626"/>
      <c r="AA3986" s="626"/>
      <c r="AB3986" s="626"/>
      <c r="AC3986" s="626"/>
      <c r="AD3986" s="626"/>
      <c r="AE3986" s="626"/>
      <c r="AF3986" s="626"/>
    </row>
    <row r="3987" spans="1:32" x14ac:dyDescent="0.25">
      <c r="A3987" s="626"/>
      <c r="B3987" s="626"/>
      <c r="F3987" s="626"/>
      <c r="H3987" s="626"/>
      <c r="I3987" s="626"/>
      <c r="J3987" s="626"/>
      <c r="K3987" s="627"/>
      <c r="L3987" s="677"/>
      <c r="M3987" s="626"/>
      <c r="N3987" s="626"/>
      <c r="O3987" s="626"/>
      <c r="P3987" s="626"/>
      <c r="Q3987" s="626"/>
      <c r="R3987" s="626"/>
      <c r="S3987" s="626"/>
      <c r="T3987" s="626"/>
      <c r="U3987" s="626"/>
      <c r="V3987" s="626"/>
      <c r="W3987" s="626"/>
      <c r="X3987" s="626"/>
      <c r="Y3987" s="626"/>
      <c r="Z3987" s="626"/>
      <c r="AA3987" s="626"/>
      <c r="AB3987" s="626"/>
      <c r="AC3987" s="626"/>
      <c r="AD3987" s="626"/>
      <c r="AE3987" s="626"/>
      <c r="AF3987" s="626"/>
    </row>
    <row r="3988" spans="1:32" x14ac:dyDescent="0.25">
      <c r="A3988" s="626"/>
      <c r="B3988" s="626"/>
      <c r="F3988" s="626"/>
      <c r="H3988" s="626"/>
      <c r="I3988" s="626"/>
      <c r="J3988" s="626"/>
      <c r="K3988" s="627"/>
      <c r="L3988" s="677"/>
      <c r="M3988" s="626"/>
      <c r="N3988" s="626"/>
      <c r="O3988" s="626"/>
      <c r="P3988" s="626"/>
      <c r="Q3988" s="626"/>
      <c r="R3988" s="626"/>
      <c r="S3988" s="626"/>
      <c r="T3988" s="626"/>
      <c r="U3988" s="626"/>
      <c r="V3988" s="626"/>
      <c r="W3988" s="626"/>
      <c r="X3988" s="626"/>
      <c r="Y3988" s="626"/>
      <c r="Z3988" s="626"/>
      <c r="AA3988" s="626"/>
      <c r="AB3988" s="626"/>
      <c r="AC3988" s="626"/>
      <c r="AD3988" s="626"/>
      <c r="AE3988" s="626"/>
      <c r="AF3988" s="626"/>
    </row>
    <row r="3989" spans="1:32" x14ac:dyDescent="0.25">
      <c r="A3989" s="626"/>
      <c r="B3989" s="626"/>
      <c r="F3989" s="626"/>
      <c r="H3989" s="626"/>
      <c r="I3989" s="626"/>
      <c r="J3989" s="626"/>
      <c r="K3989" s="627"/>
      <c r="L3989" s="677"/>
      <c r="M3989" s="626"/>
      <c r="N3989" s="626"/>
      <c r="O3989" s="626"/>
      <c r="P3989" s="626"/>
      <c r="Q3989" s="626"/>
      <c r="R3989" s="626"/>
      <c r="S3989" s="626"/>
      <c r="T3989" s="626"/>
      <c r="U3989" s="626"/>
      <c r="V3989" s="626"/>
      <c r="W3989" s="626"/>
      <c r="X3989" s="626"/>
      <c r="Y3989" s="626"/>
      <c r="Z3989" s="626"/>
      <c r="AA3989" s="626"/>
      <c r="AB3989" s="626"/>
      <c r="AC3989" s="626"/>
      <c r="AD3989" s="626"/>
      <c r="AE3989" s="626"/>
      <c r="AF3989" s="626"/>
    </row>
    <row r="3990" spans="1:32" x14ac:dyDescent="0.25">
      <c r="A3990" s="626"/>
      <c r="B3990" s="626"/>
      <c r="F3990" s="626"/>
      <c r="H3990" s="626"/>
      <c r="I3990" s="626"/>
      <c r="J3990" s="626"/>
      <c r="K3990" s="627"/>
      <c r="L3990" s="677"/>
      <c r="M3990" s="626"/>
      <c r="N3990" s="626"/>
      <c r="O3990" s="626"/>
      <c r="P3990" s="626"/>
      <c r="Q3990" s="626"/>
      <c r="R3990" s="626"/>
      <c r="S3990" s="626"/>
      <c r="T3990" s="626"/>
      <c r="U3990" s="626"/>
      <c r="V3990" s="626"/>
      <c r="W3990" s="626"/>
      <c r="X3990" s="626"/>
      <c r="Y3990" s="626"/>
      <c r="Z3990" s="626"/>
      <c r="AA3990" s="626"/>
      <c r="AB3990" s="626"/>
      <c r="AC3990" s="626"/>
      <c r="AD3990" s="626"/>
      <c r="AE3990" s="626"/>
      <c r="AF3990" s="626"/>
    </row>
    <row r="3991" spans="1:32" x14ac:dyDescent="0.25">
      <c r="A3991" s="626"/>
      <c r="B3991" s="626"/>
      <c r="F3991" s="626"/>
      <c r="H3991" s="626"/>
      <c r="I3991" s="626"/>
      <c r="J3991" s="626"/>
      <c r="K3991" s="627"/>
      <c r="L3991" s="677"/>
      <c r="M3991" s="626"/>
      <c r="N3991" s="626"/>
      <c r="O3991" s="626"/>
      <c r="P3991" s="626"/>
      <c r="Q3991" s="626"/>
      <c r="R3991" s="626"/>
      <c r="S3991" s="626"/>
      <c r="T3991" s="626"/>
      <c r="U3991" s="626"/>
      <c r="V3991" s="626"/>
      <c r="W3991" s="626"/>
      <c r="X3991" s="626"/>
      <c r="Y3991" s="626"/>
      <c r="Z3991" s="626"/>
      <c r="AA3991" s="626"/>
      <c r="AB3991" s="626"/>
      <c r="AC3991" s="626"/>
      <c r="AD3991" s="626"/>
      <c r="AE3991" s="626"/>
      <c r="AF3991" s="626"/>
    </row>
    <row r="3992" spans="1:32" x14ac:dyDescent="0.25">
      <c r="A3992" s="626"/>
      <c r="B3992" s="626"/>
      <c r="F3992" s="626"/>
      <c r="H3992" s="626"/>
      <c r="I3992" s="626"/>
      <c r="J3992" s="626"/>
      <c r="K3992" s="627"/>
      <c r="L3992" s="677"/>
      <c r="M3992" s="626"/>
      <c r="N3992" s="626"/>
      <c r="O3992" s="626"/>
      <c r="P3992" s="626"/>
      <c r="Q3992" s="626"/>
      <c r="R3992" s="626"/>
      <c r="S3992" s="626"/>
      <c r="T3992" s="626"/>
      <c r="U3992" s="626"/>
      <c r="V3992" s="626"/>
      <c r="W3992" s="626"/>
      <c r="X3992" s="626"/>
      <c r="Y3992" s="626"/>
      <c r="Z3992" s="626"/>
      <c r="AA3992" s="626"/>
      <c r="AB3992" s="626"/>
      <c r="AC3992" s="626"/>
      <c r="AD3992" s="626"/>
      <c r="AE3992" s="626"/>
      <c r="AF3992" s="626"/>
    </row>
    <row r="3993" spans="1:32" x14ac:dyDescent="0.25">
      <c r="A3993" s="626"/>
      <c r="B3993" s="626"/>
      <c r="F3993" s="626"/>
      <c r="H3993" s="626"/>
      <c r="I3993" s="626"/>
      <c r="J3993" s="626"/>
      <c r="K3993" s="627"/>
      <c r="L3993" s="677"/>
      <c r="M3993" s="626"/>
      <c r="N3993" s="626"/>
      <c r="O3993" s="626"/>
      <c r="P3993" s="626"/>
      <c r="Q3993" s="626"/>
      <c r="R3993" s="626"/>
      <c r="S3993" s="626"/>
      <c r="T3993" s="626"/>
      <c r="U3993" s="626"/>
      <c r="V3993" s="626"/>
      <c r="W3993" s="626"/>
      <c r="X3993" s="626"/>
      <c r="Y3993" s="626"/>
      <c r="Z3993" s="626"/>
      <c r="AA3993" s="626"/>
      <c r="AB3993" s="626"/>
      <c r="AC3993" s="626"/>
      <c r="AD3993" s="626"/>
      <c r="AE3993" s="626"/>
      <c r="AF3993" s="626"/>
    </row>
    <row r="3994" spans="1:32" x14ac:dyDescent="0.25">
      <c r="A3994" s="626"/>
      <c r="B3994" s="626"/>
      <c r="F3994" s="626"/>
      <c r="H3994" s="626"/>
      <c r="I3994" s="626"/>
      <c r="J3994" s="626"/>
      <c r="K3994" s="627"/>
      <c r="L3994" s="677"/>
      <c r="M3994" s="626"/>
      <c r="N3994" s="626"/>
      <c r="O3994" s="626"/>
      <c r="P3994" s="626"/>
      <c r="Q3994" s="626"/>
      <c r="R3994" s="626"/>
      <c r="S3994" s="626"/>
      <c r="T3994" s="626"/>
      <c r="U3994" s="626"/>
      <c r="V3994" s="626"/>
      <c r="W3994" s="626"/>
      <c r="X3994" s="626"/>
      <c r="Y3994" s="626"/>
      <c r="Z3994" s="626"/>
      <c r="AA3994" s="626"/>
      <c r="AB3994" s="626"/>
      <c r="AC3994" s="626"/>
      <c r="AD3994" s="626"/>
      <c r="AE3994" s="626"/>
      <c r="AF3994" s="626"/>
    </row>
    <row r="3995" spans="1:32" x14ac:dyDescent="0.25">
      <c r="A3995" s="626"/>
      <c r="B3995" s="626"/>
      <c r="F3995" s="626"/>
      <c r="H3995" s="626"/>
      <c r="I3995" s="626"/>
      <c r="J3995" s="626"/>
      <c r="K3995" s="627"/>
      <c r="L3995" s="677"/>
      <c r="M3995" s="626"/>
      <c r="N3995" s="626"/>
      <c r="O3995" s="626"/>
      <c r="P3995" s="626"/>
      <c r="Q3995" s="626"/>
      <c r="R3995" s="626"/>
      <c r="S3995" s="626"/>
      <c r="T3995" s="626"/>
      <c r="U3995" s="626"/>
      <c r="V3995" s="626"/>
      <c r="W3995" s="626"/>
      <c r="X3995" s="626"/>
      <c r="Y3995" s="626"/>
      <c r="Z3995" s="626"/>
      <c r="AA3995" s="626"/>
      <c r="AB3995" s="626"/>
      <c r="AC3995" s="626"/>
      <c r="AD3995" s="626"/>
      <c r="AE3995" s="626"/>
      <c r="AF3995" s="626"/>
    </row>
    <row r="3996" spans="1:32" x14ac:dyDescent="0.25">
      <c r="A3996" s="626"/>
      <c r="B3996" s="626"/>
      <c r="F3996" s="626"/>
      <c r="H3996" s="626"/>
      <c r="I3996" s="626"/>
      <c r="J3996" s="626"/>
      <c r="K3996" s="627"/>
      <c r="L3996" s="677"/>
      <c r="M3996" s="626"/>
      <c r="N3996" s="626"/>
      <c r="O3996" s="626"/>
      <c r="P3996" s="626"/>
      <c r="Q3996" s="626"/>
      <c r="R3996" s="626"/>
      <c r="S3996" s="626"/>
      <c r="T3996" s="626"/>
      <c r="U3996" s="626"/>
      <c r="V3996" s="626"/>
      <c r="W3996" s="626"/>
      <c r="X3996" s="626"/>
      <c r="Y3996" s="626"/>
      <c r="Z3996" s="626"/>
      <c r="AA3996" s="626"/>
      <c r="AB3996" s="626"/>
      <c r="AC3996" s="626"/>
      <c r="AD3996" s="626"/>
      <c r="AE3996" s="626"/>
      <c r="AF3996" s="626"/>
    </row>
    <row r="3997" spans="1:32" x14ac:dyDescent="0.25">
      <c r="A3997" s="626"/>
      <c r="B3997" s="626"/>
      <c r="F3997" s="626"/>
      <c r="H3997" s="626"/>
      <c r="I3997" s="626"/>
      <c r="J3997" s="626"/>
      <c r="K3997" s="627"/>
      <c r="L3997" s="677"/>
      <c r="M3997" s="626"/>
      <c r="N3997" s="626"/>
      <c r="O3997" s="626"/>
      <c r="P3997" s="626"/>
      <c r="Q3997" s="626"/>
      <c r="R3997" s="626"/>
      <c r="S3997" s="626"/>
      <c r="T3997" s="626"/>
      <c r="U3997" s="626"/>
      <c r="V3997" s="626"/>
      <c r="W3997" s="626"/>
      <c r="X3997" s="626"/>
      <c r="Y3997" s="626"/>
      <c r="Z3997" s="626"/>
      <c r="AA3997" s="626"/>
      <c r="AB3997" s="626"/>
      <c r="AC3997" s="626"/>
      <c r="AD3997" s="626"/>
      <c r="AE3997" s="626"/>
      <c r="AF3997" s="626"/>
    </row>
    <row r="3998" spans="1:32" x14ac:dyDescent="0.25">
      <c r="A3998" s="626"/>
      <c r="B3998" s="626"/>
      <c r="F3998" s="626"/>
      <c r="H3998" s="626"/>
      <c r="I3998" s="626"/>
      <c r="J3998" s="626"/>
      <c r="K3998" s="627"/>
      <c r="L3998" s="677"/>
      <c r="M3998" s="626"/>
      <c r="N3998" s="626"/>
      <c r="O3998" s="626"/>
      <c r="P3998" s="626"/>
      <c r="Q3998" s="626"/>
      <c r="R3998" s="626"/>
      <c r="S3998" s="626"/>
      <c r="T3998" s="626"/>
      <c r="U3998" s="626"/>
      <c r="V3998" s="626"/>
      <c r="W3998" s="626"/>
      <c r="X3998" s="626"/>
      <c r="Y3998" s="626"/>
      <c r="Z3998" s="626"/>
      <c r="AA3998" s="626"/>
      <c r="AB3998" s="626"/>
      <c r="AC3998" s="626"/>
      <c r="AD3998" s="626"/>
      <c r="AE3998" s="626"/>
      <c r="AF3998" s="626"/>
    </row>
    <row r="3999" spans="1:32" x14ac:dyDescent="0.25">
      <c r="A3999" s="626"/>
      <c r="B3999" s="626"/>
      <c r="F3999" s="626"/>
      <c r="H3999" s="626"/>
      <c r="I3999" s="626"/>
      <c r="J3999" s="626"/>
      <c r="K3999" s="627"/>
      <c r="L3999" s="677"/>
      <c r="M3999" s="626"/>
      <c r="N3999" s="626"/>
      <c r="O3999" s="626"/>
      <c r="P3999" s="626"/>
      <c r="Q3999" s="626"/>
      <c r="R3999" s="626"/>
      <c r="S3999" s="626"/>
      <c r="T3999" s="626"/>
      <c r="U3999" s="626"/>
      <c r="V3999" s="626"/>
      <c r="W3999" s="626"/>
      <c r="X3999" s="626"/>
      <c r="Y3999" s="626"/>
      <c r="Z3999" s="626"/>
      <c r="AA3999" s="626"/>
      <c r="AB3999" s="626"/>
      <c r="AC3999" s="626"/>
      <c r="AD3999" s="626"/>
      <c r="AE3999" s="626"/>
      <c r="AF3999" s="626"/>
    </row>
    <row r="4000" spans="1:32" x14ac:dyDescent="0.25">
      <c r="A4000" s="626"/>
      <c r="B4000" s="626"/>
      <c r="F4000" s="626"/>
      <c r="H4000" s="626"/>
      <c r="I4000" s="626"/>
      <c r="J4000" s="626"/>
      <c r="K4000" s="627"/>
      <c r="L4000" s="677"/>
      <c r="M4000" s="626"/>
      <c r="N4000" s="626"/>
      <c r="O4000" s="626"/>
      <c r="P4000" s="626"/>
      <c r="Q4000" s="626"/>
      <c r="R4000" s="626"/>
      <c r="S4000" s="626"/>
      <c r="T4000" s="626"/>
      <c r="U4000" s="626"/>
      <c r="V4000" s="626"/>
      <c r="W4000" s="626"/>
      <c r="X4000" s="626"/>
      <c r="Y4000" s="626"/>
      <c r="Z4000" s="626"/>
      <c r="AA4000" s="626"/>
      <c r="AB4000" s="626"/>
      <c r="AC4000" s="626"/>
      <c r="AD4000" s="626"/>
      <c r="AE4000" s="626"/>
      <c r="AF4000" s="626"/>
    </row>
    <row r="4001" spans="1:32" x14ac:dyDescent="0.25">
      <c r="A4001" s="626"/>
      <c r="B4001" s="626"/>
      <c r="F4001" s="626"/>
      <c r="H4001" s="626"/>
      <c r="I4001" s="626"/>
      <c r="J4001" s="626"/>
      <c r="K4001" s="627"/>
      <c r="L4001" s="677"/>
      <c r="M4001" s="626"/>
      <c r="N4001" s="626"/>
      <c r="O4001" s="626"/>
      <c r="P4001" s="626"/>
      <c r="Q4001" s="626"/>
      <c r="R4001" s="626"/>
      <c r="S4001" s="626"/>
      <c r="T4001" s="626"/>
      <c r="U4001" s="626"/>
      <c r="V4001" s="626"/>
      <c r="W4001" s="626"/>
      <c r="X4001" s="626"/>
      <c r="Y4001" s="626"/>
      <c r="Z4001" s="626"/>
      <c r="AA4001" s="626"/>
      <c r="AB4001" s="626"/>
      <c r="AC4001" s="626"/>
      <c r="AD4001" s="626"/>
      <c r="AE4001" s="626"/>
      <c r="AF4001" s="626"/>
    </row>
    <row r="4002" spans="1:32" x14ac:dyDescent="0.25">
      <c r="A4002" s="626"/>
      <c r="B4002" s="626"/>
      <c r="F4002" s="626"/>
      <c r="H4002" s="626"/>
      <c r="I4002" s="626"/>
      <c r="J4002" s="626"/>
      <c r="K4002" s="627"/>
      <c r="L4002" s="677"/>
      <c r="M4002" s="626"/>
      <c r="N4002" s="626"/>
      <c r="O4002" s="626"/>
      <c r="P4002" s="626"/>
      <c r="Q4002" s="626"/>
      <c r="R4002" s="626"/>
      <c r="S4002" s="626"/>
      <c r="T4002" s="626"/>
      <c r="U4002" s="626"/>
      <c r="V4002" s="626"/>
      <c r="W4002" s="626"/>
      <c r="X4002" s="626"/>
      <c r="Y4002" s="626"/>
      <c r="Z4002" s="626"/>
      <c r="AA4002" s="626"/>
      <c r="AB4002" s="626"/>
      <c r="AC4002" s="626"/>
      <c r="AD4002" s="626"/>
      <c r="AE4002" s="626"/>
      <c r="AF4002" s="626"/>
    </row>
    <row r="4003" spans="1:32" x14ac:dyDescent="0.25">
      <c r="A4003" s="626"/>
      <c r="B4003" s="626"/>
      <c r="F4003" s="626"/>
      <c r="H4003" s="626"/>
      <c r="I4003" s="626"/>
      <c r="J4003" s="626"/>
      <c r="K4003" s="627"/>
      <c r="L4003" s="677"/>
      <c r="M4003" s="626"/>
      <c r="N4003" s="626"/>
      <c r="O4003" s="626"/>
      <c r="P4003" s="626"/>
      <c r="Q4003" s="626"/>
      <c r="R4003" s="626"/>
      <c r="S4003" s="626"/>
      <c r="T4003" s="626"/>
      <c r="U4003" s="626"/>
      <c r="V4003" s="626"/>
      <c r="W4003" s="626"/>
      <c r="X4003" s="626"/>
      <c r="Y4003" s="626"/>
      <c r="Z4003" s="626"/>
      <c r="AA4003" s="626"/>
      <c r="AB4003" s="626"/>
      <c r="AC4003" s="626"/>
      <c r="AD4003" s="626"/>
      <c r="AE4003" s="626"/>
      <c r="AF4003" s="626"/>
    </row>
    <row r="4004" spans="1:32" x14ac:dyDescent="0.25">
      <c r="A4004" s="626"/>
      <c r="B4004" s="626"/>
      <c r="F4004" s="626"/>
      <c r="H4004" s="626"/>
      <c r="I4004" s="626"/>
      <c r="J4004" s="626"/>
      <c r="K4004" s="627"/>
      <c r="L4004" s="677"/>
      <c r="M4004" s="626"/>
      <c r="N4004" s="626"/>
      <c r="O4004" s="626"/>
      <c r="P4004" s="626"/>
      <c r="Q4004" s="626"/>
      <c r="R4004" s="626"/>
      <c r="S4004" s="626"/>
      <c r="T4004" s="626"/>
      <c r="U4004" s="626"/>
      <c r="V4004" s="626"/>
      <c r="W4004" s="626"/>
      <c r="X4004" s="626"/>
      <c r="Y4004" s="626"/>
      <c r="Z4004" s="626"/>
      <c r="AA4004" s="626"/>
      <c r="AB4004" s="626"/>
      <c r="AC4004" s="626"/>
      <c r="AD4004" s="626"/>
      <c r="AE4004" s="626"/>
      <c r="AF4004" s="626"/>
    </row>
    <row r="4005" spans="1:32" x14ac:dyDescent="0.25">
      <c r="A4005" s="626"/>
      <c r="B4005" s="626"/>
      <c r="F4005" s="626"/>
      <c r="H4005" s="626"/>
      <c r="I4005" s="626"/>
      <c r="J4005" s="626"/>
      <c r="K4005" s="627"/>
      <c r="L4005" s="677"/>
      <c r="M4005" s="626"/>
      <c r="N4005" s="626"/>
      <c r="O4005" s="626"/>
      <c r="P4005" s="626"/>
      <c r="Q4005" s="626"/>
      <c r="R4005" s="626"/>
      <c r="S4005" s="626"/>
      <c r="T4005" s="626"/>
      <c r="U4005" s="626"/>
      <c r="V4005" s="626"/>
      <c r="W4005" s="626"/>
      <c r="X4005" s="626"/>
      <c r="Y4005" s="626"/>
      <c r="Z4005" s="626"/>
      <c r="AA4005" s="626"/>
      <c r="AB4005" s="626"/>
      <c r="AC4005" s="626"/>
      <c r="AD4005" s="626"/>
      <c r="AE4005" s="626"/>
      <c r="AF4005" s="626"/>
    </row>
    <row r="4006" spans="1:32" x14ac:dyDescent="0.25">
      <c r="A4006" s="626"/>
      <c r="B4006" s="626"/>
      <c r="F4006" s="626"/>
      <c r="H4006" s="626"/>
      <c r="I4006" s="626"/>
      <c r="J4006" s="626"/>
      <c r="K4006" s="627"/>
      <c r="L4006" s="677"/>
      <c r="M4006" s="626"/>
      <c r="N4006" s="626"/>
      <c r="O4006" s="626"/>
      <c r="P4006" s="626"/>
      <c r="Q4006" s="626"/>
      <c r="R4006" s="626"/>
      <c r="S4006" s="626"/>
      <c r="T4006" s="626"/>
      <c r="U4006" s="626"/>
      <c r="V4006" s="626"/>
      <c r="W4006" s="626"/>
      <c r="X4006" s="626"/>
      <c r="Y4006" s="626"/>
      <c r="Z4006" s="626"/>
      <c r="AA4006" s="626"/>
      <c r="AB4006" s="626"/>
      <c r="AC4006" s="626"/>
      <c r="AD4006" s="626"/>
      <c r="AE4006" s="626"/>
      <c r="AF4006" s="626"/>
    </row>
    <row r="4007" spans="1:32" x14ac:dyDescent="0.25">
      <c r="A4007" s="626"/>
      <c r="B4007" s="626"/>
      <c r="F4007" s="626"/>
      <c r="H4007" s="626"/>
      <c r="I4007" s="626"/>
      <c r="J4007" s="626"/>
      <c r="K4007" s="627"/>
      <c r="L4007" s="677"/>
      <c r="M4007" s="626"/>
      <c r="N4007" s="626"/>
      <c r="O4007" s="626"/>
      <c r="P4007" s="626"/>
      <c r="Q4007" s="626"/>
      <c r="R4007" s="626"/>
      <c r="S4007" s="626"/>
      <c r="T4007" s="626"/>
      <c r="U4007" s="626"/>
      <c r="V4007" s="626"/>
      <c r="W4007" s="626"/>
      <c r="X4007" s="626"/>
      <c r="Y4007" s="626"/>
      <c r="Z4007" s="626"/>
      <c r="AA4007" s="626"/>
      <c r="AB4007" s="626"/>
      <c r="AC4007" s="626"/>
      <c r="AD4007" s="626"/>
      <c r="AE4007" s="626"/>
      <c r="AF4007" s="626"/>
    </row>
    <row r="4008" spans="1:32" x14ac:dyDescent="0.25">
      <c r="A4008" s="626"/>
      <c r="B4008" s="626"/>
      <c r="F4008" s="626"/>
      <c r="H4008" s="626"/>
      <c r="I4008" s="626"/>
      <c r="J4008" s="626"/>
      <c r="K4008" s="627"/>
      <c r="L4008" s="677"/>
      <c r="M4008" s="626"/>
      <c r="N4008" s="626"/>
      <c r="O4008" s="626"/>
      <c r="P4008" s="626"/>
      <c r="Q4008" s="626"/>
      <c r="R4008" s="626"/>
      <c r="S4008" s="626"/>
      <c r="T4008" s="626"/>
      <c r="U4008" s="626"/>
      <c r="V4008" s="626"/>
      <c r="W4008" s="626"/>
      <c r="X4008" s="626"/>
      <c r="Y4008" s="626"/>
      <c r="Z4008" s="626"/>
      <c r="AA4008" s="626"/>
      <c r="AB4008" s="626"/>
      <c r="AC4008" s="626"/>
      <c r="AD4008" s="626"/>
      <c r="AE4008" s="626"/>
      <c r="AF4008" s="626"/>
    </row>
    <row r="4009" spans="1:32" x14ac:dyDescent="0.25">
      <c r="A4009" s="626"/>
      <c r="B4009" s="626"/>
      <c r="F4009" s="626"/>
      <c r="H4009" s="626"/>
      <c r="I4009" s="626"/>
      <c r="J4009" s="626"/>
      <c r="K4009" s="627"/>
      <c r="L4009" s="677"/>
      <c r="M4009" s="626"/>
      <c r="N4009" s="626"/>
      <c r="O4009" s="626"/>
      <c r="P4009" s="626"/>
      <c r="Q4009" s="626"/>
      <c r="R4009" s="626"/>
      <c r="S4009" s="626"/>
      <c r="T4009" s="626"/>
      <c r="U4009" s="626"/>
      <c r="V4009" s="626"/>
      <c r="W4009" s="626"/>
      <c r="X4009" s="626"/>
      <c r="Y4009" s="626"/>
      <c r="Z4009" s="626"/>
      <c r="AA4009" s="626"/>
      <c r="AB4009" s="626"/>
      <c r="AC4009" s="626"/>
      <c r="AD4009" s="626"/>
      <c r="AE4009" s="626"/>
      <c r="AF4009" s="626"/>
    </row>
    <row r="4010" spans="1:32" x14ac:dyDescent="0.25">
      <c r="A4010" s="626"/>
      <c r="B4010" s="626"/>
      <c r="F4010" s="626"/>
      <c r="H4010" s="626"/>
      <c r="I4010" s="626"/>
      <c r="J4010" s="626"/>
      <c r="K4010" s="627"/>
      <c r="L4010" s="677"/>
      <c r="M4010" s="626"/>
      <c r="N4010" s="626"/>
      <c r="O4010" s="626"/>
      <c r="P4010" s="626"/>
      <c r="Q4010" s="626"/>
      <c r="R4010" s="626"/>
      <c r="S4010" s="626"/>
      <c r="T4010" s="626"/>
      <c r="U4010" s="626"/>
      <c r="V4010" s="626"/>
      <c r="W4010" s="626"/>
      <c r="X4010" s="626"/>
      <c r="Y4010" s="626"/>
      <c r="Z4010" s="626"/>
      <c r="AA4010" s="626"/>
      <c r="AB4010" s="626"/>
      <c r="AC4010" s="626"/>
      <c r="AD4010" s="626"/>
      <c r="AE4010" s="626"/>
      <c r="AF4010" s="626"/>
    </row>
    <row r="4011" spans="1:32" x14ac:dyDescent="0.25">
      <c r="A4011" s="626"/>
      <c r="B4011" s="626"/>
      <c r="F4011" s="626"/>
      <c r="H4011" s="626"/>
      <c r="I4011" s="626"/>
      <c r="J4011" s="626"/>
      <c r="K4011" s="627"/>
      <c r="L4011" s="677"/>
      <c r="M4011" s="626"/>
      <c r="N4011" s="626"/>
      <c r="O4011" s="626"/>
      <c r="P4011" s="626"/>
      <c r="Q4011" s="626"/>
      <c r="R4011" s="626"/>
      <c r="S4011" s="626"/>
      <c r="T4011" s="626"/>
      <c r="U4011" s="626"/>
      <c r="V4011" s="626"/>
      <c r="W4011" s="626"/>
      <c r="X4011" s="626"/>
      <c r="Y4011" s="626"/>
      <c r="Z4011" s="626"/>
      <c r="AA4011" s="626"/>
      <c r="AB4011" s="626"/>
      <c r="AC4011" s="626"/>
      <c r="AD4011" s="626"/>
      <c r="AE4011" s="626"/>
      <c r="AF4011" s="626"/>
    </row>
    <row r="4012" spans="1:32" x14ac:dyDescent="0.25">
      <c r="A4012" s="626"/>
      <c r="B4012" s="626"/>
      <c r="F4012" s="626"/>
      <c r="H4012" s="626"/>
      <c r="I4012" s="626"/>
      <c r="J4012" s="626"/>
      <c r="K4012" s="627"/>
      <c r="L4012" s="677"/>
      <c r="M4012" s="626"/>
      <c r="N4012" s="626"/>
      <c r="O4012" s="626"/>
      <c r="P4012" s="626"/>
      <c r="Q4012" s="626"/>
      <c r="R4012" s="626"/>
      <c r="S4012" s="626"/>
      <c r="T4012" s="626"/>
      <c r="U4012" s="626"/>
      <c r="V4012" s="626"/>
      <c r="W4012" s="626"/>
      <c r="X4012" s="626"/>
      <c r="Y4012" s="626"/>
      <c r="Z4012" s="626"/>
      <c r="AA4012" s="626"/>
      <c r="AB4012" s="626"/>
      <c r="AC4012" s="626"/>
      <c r="AD4012" s="626"/>
      <c r="AE4012" s="626"/>
      <c r="AF4012" s="626"/>
    </row>
    <row r="4013" spans="1:32" x14ac:dyDescent="0.25">
      <c r="A4013" s="626"/>
      <c r="B4013" s="626"/>
      <c r="F4013" s="626"/>
      <c r="H4013" s="626"/>
      <c r="I4013" s="626"/>
      <c r="J4013" s="626"/>
      <c r="K4013" s="627"/>
      <c r="L4013" s="677"/>
      <c r="M4013" s="626"/>
      <c r="N4013" s="626"/>
      <c r="O4013" s="626"/>
      <c r="P4013" s="626"/>
      <c r="Q4013" s="626"/>
      <c r="R4013" s="626"/>
      <c r="S4013" s="626"/>
      <c r="T4013" s="626"/>
      <c r="U4013" s="626"/>
      <c r="V4013" s="626"/>
      <c r="W4013" s="626"/>
      <c r="X4013" s="626"/>
      <c r="Y4013" s="626"/>
      <c r="Z4013" s="626"/>
      <c r="AA4013" s="626"/>
      <c r="AB4013" s="626"/>
      <c r="AC4013" s="626"/>
      <c r="AD4013" s="626"/>
      <c r="AE4013" s="626"/>
      <c r="AF4013" s="626"/>
    </row>
    <row r="4014" spans="1:32" x14ac:dyDescent="0.25">
      <c r="A4014" s="626"/>
      <c r="B4014" s="626"/>
      <c r="F4014" s="626"/>
      <c r="H4014" s="626"/>
      <c r="I4014" s="626"/>
      <c r="J4014" s="626"/>
      <c r="K4014" s="627"/>
      <c r="L4014" s="677"/>
      <c r="M4014" s="626"/>
      <c r="N4014" s="626"/>
      <c r="O4014" s="626"/>
      <c r="P4014" s="626"/>
      <c r="Q4014" s="626"/>
      <c r="R4014" s="626"/>
      <c r="S4014" s="626"/>
      <c r="T4014" s="626"/>
      <c r="U4014" s="626"/>
      <c r="V4014" s="626"/>
      <c r="W4014" s="626"/>
      <c r="X4014" s="626"/>
      <c r="Y4014" s="626"/>
      <c r="Z4014" s="626"/>
      <c r="AA4014" s="626"/>
      <c r="AB4014" s="626"/>
      <c r="AC4014" s="626"/>
      <c r="AD4014" s="626"/>
      <c r="AE4014" s="626"/>
      <c r="AF4014" s="626"/>
    </row>
    <row r="4015" spans="1:32" x14ac:dyDescent="0.25">
      <c r="A4015" s="626"/>
      <c r="B4015" s="626"/>
      <c r="F4015" s="626"/>
      <c r="H4015" s="626"/>
      <c r="I4015" s="626"/>
      <c r="J4015" s="626"/>
      <c r="K4015" s="627"/>
      <c r="L4015" s="677"/>
      <c r="M4015" s="626"/>
      <c r="N4015" s="626"/>
      <c r="O4015" s="626"/>
      <c r="P4015" s="626"/>
      <c r="Q4015" s="626"/>
      <c r="R4015" s="626"/>
      <c r="S4015" s="626"/>
      <c r="T4015" s="626"/>
      <c r="U4015" s="626"/>
      <c r="V4015" s="626"/>
      <c r="W4015" s="626"/>
      <c r="X4015" s="626"/>
      <c r="Y4015" s="626"/>
      <c r="Z4015" s="626"/>
      <c r="AA4015" s="626"/>
      <c r="AB4015" s="626"/>
      <c r="AC4015" s="626"/>
      <c r="AD4015" s="626"/>
      <c r="AE4015" s="626"/>
      <c r="AF4015" s="626"/>
    </row>
    <row r="4016" spans="1:32" x14ac:dyDescent="0.25">
      <c r="A4016" s="626"/>
      <c r="B4016" s="626"/>
      <c r="F4016" s="626"/>
      <c r="H4016" s="626"/>
      <c r="I4016" s="626"/>
      <c r="J4016" s="626"/>
      <c r="K4016" s="627"/>
      <c r="L4016" s="677"/>
      <c r="M4016" s="626"/>
      <c r="N4016" s="626"/>
      <c r="O4016" s="626"/>
      <c r="P4016" s="626"/>
      <c r="Q4016" s="626"/>
      <c r="R4016" s="626"/>
      <c r="S4016" s="626"/>
      <c r="T4016" s="626"/>
      <c r="U4016" s="626"/>
      <c r="V4016" s="626"/>
      <c r="W4016" s="626"/>
      <c r="X4016" s="626"/>
      <c r="Y4016" s="626"/>
      <c r="Z4016" s="626"/>
      <c r="AA4016" s="626"/>
      <c r="AB4016" s="626"/>
      <c r="AC4016" s="626"/>
      <c r="AD4016" s="626"/>
      <c r="AE4016" s="626"/>
      <c r="AF4016" s="626"/>
    </row>
    <row r="4017" spans="1:32" x14ac:dyDescent="0.25">
      <c r="A4017" s="626"/>
      <c r="B4017" s="626"/>
      <c r="F4017" s="626"/>
      <c r="H4017" s="626"/>
      <c r="I4017" s="626"/>
      <c r="J4017" s="626"/>
      <c r="K4017" s="627"/>
      <c r="L4017" s="677"/>
      <c r="M4017" s="626"/>
      <c r="N4017" s="626"/>
      <c r="O4017" s="626"/>
      <c r="P4017" s="626"/>
      <c r="Q4017" s="626"/>
      <c r="R4017" s="626"/>
      <c r="S4017" s="626"/>
      <c r="T4017" s="626"/>
      <c r="U4017" s="626"/>
      <c r="V4017" s="626"/>
      <c r="W4017" s="626"/>
      <c r="X4017" s="626"/>
      <c r="Y4017" s="626"/>
      <c r="Z4017" s="626"/>
      <c r="AA4017" s="626"/>
      <c r="AB4017" s="626"/>
      <c r="AC4017" s="626"/>
      <c r="AD4017" s="626"/>
      <c r="AE4017" s="626"/>
      <c r="AF4017" s="626"/>
    </row>
    <row r="4018" spans="1:32" x14ac:dyDescent="0.25">
      <c r="A4018" s="626"/>
      <c r="B4018" s="626"/>
      <c r="F4018" s="626"/>
      <c r="H4018" s="626"/>
      <c r="I4018" s="626"/>
      <c r="J4018" s="626"/>
      <c r="K4018" s="627"/>
      <c r="L4018" s="677"/>
      <c r="M4018" s="626"/>
      <c r="N4018" s="626"/>
      <c r="O4018" s="626"/>
      <c r="P4018" s="626"/>
      <c r="Q4018" s="626"/>
      <c r="R4018" s="626"/>
      <c r="S4018" s="626"/>
      <c r="T4018" s="626"/>
      <c r="U4018" s="626"/>
      <c r="V4018" s="626"/>
      <c r="W4018" s="626"/>
      <c r="X4018" s="626"/>
      <c r="Y4018" s="626"/>
      <c r="Z4018" s="626"/>
      <c r="AA4018" s="626"/>
      <c r="AB4018" s="626"/>
      <c r="AC4018" s="626"/>
      <c r="AD4018" s="626"/>
      <c r="AE4018" s="626"/>
      <c r="AF4018" s="626"/>
    </row>
    <row r="4019" spans="1:32" x14ac:dyDescent="0.25">
      <c r="A4019" s="626"/>
      <c r="B4019" s="626"/>
      <c r="F4019" s="626"/>
      <c r="H4019" s="626"/>
      <c r="I4019" s="626"/>
      <c r="J4019" s="626"/>
      <c r="K4019" s="627"/>
      <c r="L4019" s="677"/>
      <c r="M4019" s="626"/>
      <c r="N4019" s="626"/>
      <c r="O4019" s="626"/>
      <c r="P4019" s="626"/>
      <c r="Q4019" s="626"/>
      <c r="R4019" s="626"/>
      <c r="S4019" s="626"/>
      <c r="T4019" s="626"/>
      <c r="U4019" s="626"/>
      <c r="V4019" s="626"/>
      <c r="W4019" s="626"/>
      <c r="X4019" s="626"/>
      <c r="Y4019" s="626"/>
      <c r="Z4019" s="626"/>
      <c r="AA4019" s="626"/>
      <c r="AB4019" s="626"/>
      <c r="AC4019" s="626"/>
      <c r="AD4019" s="626"/>
      <c r="AE4019" s="626"/>
      <c r="AF4019" s="626"/>
    </row>
    <row r="4020" spans="1:32" x14ac:dyDescent="0.25">
      <c r="A4020" s="626"/>
      <c r="B4020" s="626"/>
      <c r="F4020" s="626"/>
      <c r="H4020" s="626"/>
      <c r="I4020" s="626"/>
      <c r="J4020" s="626"/>
      <c r="K4020" s="627"/>
      <c r="L4020" s="677"/>
      <c r="M4020" s="626"/>
      <c r="N4020" s="626"/>
      <c r="O4020" s="626"/>
      <c r="P4020" s="626"/>
      <c r="Q4020" s="626"/>
      <c r="R4020" s="626"/>
      <c r="S4020" s="626"/>
      <c r="T4020" s="626"/>
      <c r="U4020" s="626"/>
      <c r="V4020" s="626"/>
      <c r="W4020" s="626"/>
      <c r="X4020" s="626"/>
      <c r="Y4020" s="626"/>
      <c r="Z4020" s="626"/>
      <c r="AA4020" s="626"/>
      <c r="AB4020" s="626"/>
      <c r="AC4020" s="626"/>
      <c r="AD4020" s="626"/>
      <c r="AE4020" s="626"/>
      <c r="AF4020" s="626"/>
    </row>
    <row r="4021" spans="1:32" x14ac:dyDescent="0.25">
      <c r="A4021" s="626"/>
      <c r="B4021" s="626"/>
      <c r="F4021" s="626"/>
      <c r="H4021" s="626"/>
      <c r="I4021" s="626"/>
      <c r="J4021" s="626"/>
      <c r="K4021" s="627"/>
      <c r="L4021" s="677"/>
      <c r="M4021" s="626"/>
      <c r="N4021" s="626"/>
      <c r="O4021" s="626"/>
      <c r="P4021" s="626"/>
      <c r="Q4021" s="626"/>
      <c r="R4021" s="626"/>
      <c r="S4021" s="626"/>
      <c r="T4021" s="626"/>
      <c r="U4021" s="626"/>
      <c r="V4021" s="626"/>
      <c r="W4021" s="626"/>
      <c r="X4021" s="626"/>
      <c r="Y4021" s="626"/>
      <c r="Z4021" s="626"/>
      <c r="AA4021" s="626"/>
      <c r="AB4021" s="626"/>
      <c r="AC4021" s="626"/>
      <c r="AD4021" s="626"/>
      <c r="AE4021" s="626"/>
      <c r="AF4021" s="626"/>
    </row>
    <row r="4022" spans="1:32" x14ac:dyDescent="0.25">
      <c r="A4022" s="626"/>
      <c r="B4022" s="626"/>
      <c r="F4022" s="626"/>
      <c r="H4022" s="626"/>
      <c r="I4022" s="626"/>
      <c r="J4022" s="626"/>
      <c r="K4022" s="627"/>
      <c r="L4022" s="677"/>
      <c r="M4022" s="626"/>
      <c r="N4022" s="626"/>
      <c r="O4022" s="626"/>
      <c r="P4022" s="626"/>
      <c r="Q4022" s="626"/>
      <c r="R4022" s="626"/>
      <c r="S4022" s="626"/>
      <c r="T4022" s="626"/>
      <c r="U4022" s="626"/>
      <c r="V4022" s="626"/>
      <c r="W4022" s="626"/>
      <c r="X4022" s="626"/>
      <c r="Y4022" s="626"/>
      <c r="Z4022" s="626"/>
      <c r="AA4022" s="626"/>
      <c r="AB4022" s="626"/>
      <c r="AC4022" s="626"/>
      <c r="AD4022" s="626"/>
      <c r="AE4022" s="626"/>
      <c r="AF4022" s="626"/>
    </row>
    <row r="4023" spans="1:32" x14ac:dyDescent="0.25">
      <c r="A4023" s="626"/>
      <c r="B4023" s="626"/>
      <c r="F4023" s="626"/>
      <c r="H4023" s="626"/>
      <c r="I4023" s="626"/>
      <c r="J4023" s="626"/>
      <c r="K4023" s="627"/>
      <c r="L4023" s="677"/>
      <c r="M4023" s="626"/>
      <c r="N4023" s="626"/>
      <c r="O4023" s="626"/>
      <c r="P4023" s="626"/>
      <c r="Q4023" s="626"/>
      <c r="R4023" s="626"/>
      <c r="S4023" s="626"/>
      <c r="T4023" s="626"/>
      <c r="U4023" s="626"/>
      <c r="V4023" s="626"/>
      <c r="W4023" s="626"/>
      <c r="X4023" s="626"/>
      <c r="Y4023" s="626"/>
      <c r="Z4023" s="626"/>
      <c r="AA4023" s="626"/>
      <c r="AB4023" s="626"/>
      <c r="AC4023" s="626"/>
      <c r="AD4023" s="626"/>
      <c r="AE4023" s="626"/>
      <c r="AF4023" s="626"/>
    </row>
    <row r="4024" spans="1:32" x14ac:dyDescent="0.25">
      <c r="A4024" s="626"/>
      <c r="B4024" s="626"/>
      <c r="F4024" s="626"/>
      <c r="H4024" s="626"/>
      <c r="I4024" s="626"/>
      <c r="J4024" s="626"/>
      <c r="K4024" s="627"/>
      <c r="L4024" s="677"/>
      <c r="M4024" s="626"/>
      <c r="N4024" s="626"/>
      <c r="O4024" s="626"/>
      <c r="P4024" s="626"/>
      <c r="Q4024" s="626"/>
      <c r="R4024" s="626"/>
      <c r="S4024" s="626"/>
      <c r="T4024" s="626"/>
      <c r="U4024" s="626"/>
      <c r="V4024" s="626"/>
      <c r="W4024" s="626"/>
      <c r="X4024" s="626"/>
      <c r="Y4024" s="626"/>
      <c r="Z4024" s="626"/>
      <c r="AA4024" s="626"/>
      <c r="AB4024" s="626"/>
      <c r="AC4024" s="626"/>
      <c r="AD4024" s="626"/>
      <c r="AE4024" s="626"/>
      <c r="AF4024" s="626"/>
    </row>
    <row r="4025" spans="1:32" x14ac:dyDescent="0.25">
      <c r="A4025" s="626"/>
      <c r="B4025" s="626"/>
      <c r="F4025" s="626"/>
      <c r="H4025" s="626"/>
      <c r="I4025" s="626"/>
      <c r="J4025" s="626"/>
      <c r="K4025" s="627"/>
      <c r="L4025" s="677"/>
      <c r="M4025" s="626"/>
      <c r="N4025" s="626"/>
      <c r="O4025" s="626"/>
      <c r="P4025" s="626"/>
      <c r="Q4025" s="626"/>
      <c r="R4025" s="626"/>
      <c r="S4025" s="626"/>
      <c r="T4025" s="626"/>
      <c r="U4025" s="626"/>
      <c r="V4025" s="626"/>
      <c r="W4025" s="626"/>
      <c r="X4025" s="626"/>
      <c r="Y4025" s="626"/>
      <c r="Z4025" s="626"/>
      <c r="AA4025" s="626"/>
      <c r="AB4025" s="626"/>
      <c r="AC4025" s="626"/>
      <c r="AD4025" s="626"/>
      <c r="AE4025" s="626"/>
      <c r="AF4025" s="626"/>
    </row>
    <row r="4026" spans="1:32" x14ac:dyDescent="0.25">
      <c r="A4026" s="626"/>
      <c r="B4026" s="626"/>
      <c r="F4026" s="626"/>
      <c r="H4026" s="626"/>
      <c r="I4026" s="626"/>
      <c r="J4026" s="626"/>
      <c r="K4026" s="627"/>
      <c r="L4026" s="677"/>
      <c r="M4026" s="626"/>
      <c r="N4026" s="626"/>
      <c r="O4026" s="626"/>
      <c r="P4026" s="626"/>
      <c r="Q4026" s="626"/>
      <c r="R4026" s="626"/>
      <c r="S4026" s="626"/>
      <c r="T4026" s="626"/>
      <c r="U4026" s="626"/>
      <c r="V4026" s="626"/>
      <c r="W4026" s="626"/>
      <c r="X4026" s="626"/>
      <c r="Y4026" s="626"/>
      <c r="Z4026" s="626"/>
      <c r="AA4026" s="626"/>
      <c r="AB4026" s="626"/>
      <c r="AC4026" s="626"/>
      <c r="AD4026" s="626"/>
      <c r="AE4026" s="626"/>
      <c r="AF4026" s="626"/>
    </row>
    <row r="4027" spans="1:32" x14ac:dyDescent="0.25">
      <c r="A4027" s="626"/>
      <c r="B4027" s="626"/>
      <c r="F4027" s="626"/>
      <c r="H4027" s="626"/>
      <c r="I4027" s="626"/>
      <c r="J4027" s="626"/>
      <c r="K4027" s="627"/>
      <c r="L4027" s="677"/>
      <c r="M4027" s="626"/>
      <c r="N4027" s="626"/>
      <c r="O4027" s="626"/>
      <c r="P4027" s="626"/>
      <c r="Q4027" s="626"/>
      <c r="R4027" s="626"/>
      <c r="S4027" s="626"/>
      <c r="T4027" s="626"/>
      <c r="U4027" s="626"/>
      <c r="V4027" s="626"/>
      <c r="W4027" s="626"/>
      <c r="X4027" s="626"/>
      <c r="Y4027" s="626"/>
      <c r="Z4027" s="626"/>
      <c r="AA4027" s="626"/>
      <c r="AB4027" s="626"/>
      <c r="AC4027" s="626"/>
      <c r="AD4027" s="626"/>
      <c r="AE4027" s="626"/>
      <c r="AF4027" s="626"/>
    </row>
    <row r="4028" spans="1:32" x14ac:dyDescent="0.25">
      <c r="A4028" s="626"/>
      <c r="B4028" s="626"/>
      <c r="F4028" s="626"/>
      <c r="H4028" s="626"/>
      <c r="I4028" s="626"/>
      <c r="J4028" s="626"/>
      <c r="K4028" s="627"/>
      <c r="L4028" s="677"/>
      <c r="M4028" s="626"/>
      <c r="N4028" s="626"/>
      <c r="O4028" s="626"/>
      <c r="P4028" s="626"/>
      <c r="Q4028" s="626"/>
      <c r="R4028" s="626"/>
      <c r="S4028" s="626"/>
      <c r="T4028" s="626"/>
      <c r="U4028" s="626"/>
      <c r="V4028" s="626"/>
      <c r="W4028" s="626"/>
      <c r="X4028" s="626"/>
      <c r="Y4028" s="626"/>
      <c r="Z4028" s="626"/>
      <c r="AA4028" s="626"/>
      <c r="AB4028" s="626"/>
      <c r="AC4028" s="626"/>
      <c r="AD4028" s="626"/>
      <c r="AE4028" s="626"/>
      <c r="AF4028" s="626"/>
    </row>
    <row r="4029" spans="1:32" x14ac:dyDescent="0.25">
      <c r="A4029" s="626"/>
      <c r="B4029" s="626"/>
      <c r="F4029" s="626"/>
      <c r="H4029" s="626"/>
      <c r="I4029" s="626"/>
      <c r="J4029" s="626"/>
      <c r="K4029" s="627"/>
      <c r="L4029" s="677"/>
      <c r="M4029" s="626"/>
      <c r="N4029" s="626"/>
      <c r="O4029" s="626"/>
      <c r="P4029" s="626"/>
      <c r="Q4029" s="626"/>
      <c r="R4029" s="626"/>
      <c r="S4029" s="626"/>
      <c r="T4029" s="626"/>
      <c r="U4029" s="626"/>
      <c r="V4029" s="626"/>
      <c r="W4029" s="626"/>
      <c r="X4029" s="626"/>
      <c r="Y4029" s="626"/>
      <c r="Z4029" s="626"/>
      <c r="AA4029" s="626"/>
      <c r="AB4029" s="626"/>
      <c r="AC4029" s="626"/>
      <c r="AD4029" s="626"/>
      <c r="AE4029" s="626"/>
      <c r="AF4029" s="626"/>
    </row>
    <row r="4030" spans="1:32" x14ac:dyDescent="0.25">
      <c r="A4030" s="626"/>
      <c r="B4030" s="626"/>
      <c r="F4030" s="626"/>
      <c r="H4030" s="626"/>
      <c r="I4030" s="626"/>
      <c r="J4030" s="626"/>
      <c r="K4030" s="627"/>
      <c r="L4030" s="677"/>
      <c r="M4030" s="626"/>
      <c r="N4030" s="626"/>
      <c r="O4030" s="626"/>
      <c r="P4030" s="626"/>
      <c r="Q4030" s="626"/>
      <c r="R4030" s="626"/>
      <c r="S4030" s="626"/>
      <c r="T4030" s="626"/>
      <c r="U4030" s="626"/>
      <c r="V4030" s="626"/>
      <c r="W4030" s="626"/>
      <c r="X4030" s="626"/>
      <c r="Y4030" s="626"/>
      <c r="Z4030" s="626"/>
      <c r="AA4030" s="626"/>
      <c r="AB4030" s="626"/>
      <c r="AC4030" s="626"/>
      <c r="AD4030" s="626"/>
      <c r="AE4030" s="626"/>
      <c r="AF4030" s="626"/>
    </row>
    <row r="4031" spans="1:32" x14ac:dyDescent="0.25">
      <c r="A4031" s="626"/>
      <c r="B4031" s="626"/>
      <c r="F4031" s="626"/>
      <c r="H4031" s="626"/>
      <c r="I4031" s="626"/>
      <c r="J4031" s="626"/>
      <c r="K4031" s="627"/>
      <c r="L4031" s="677"/>
      <c r="M4031" s="626"/>
      <c r="N4031" s="626"/>
      <c r="O4031" s="626"/>
      <c r="P4031" s="626"/>
      <c r="Q4031" s="626"/>
      <c r="R4031" s="626"/>
      <c r="S4031" s="626"/>
      <c r="T4031" s="626"/>
      <c r="U4031" s="626"/>
      <c r="V4031" s="626"/>
      <c r="W4031" s="626"/>
      <c r="X4031" s="626"/>
      <c r="Y4031" s="626"/>
      <c r="Z4031" s="626"/>
      <c r="AA4031" s="626"/>
      <c r="AB4031" s="626"/>
      <c r="AC4031" s="626"/>
      <c r="AD4031" s="626"/>
      <c r="AE4031" s="626"/>
      <c r="AF4031" s="626"/>
    </row>
    <row r="4032" spans="1:32" x14ac:dyDescent="0.25">
      <c r="A4032" s="626"/>
      <c r="B4032" s="626"/>
      <c r="F4032" s="626"/>
      <c r="H4032" s="626"/>
      <c r="I4032" s="626"/>
      <c r="J4032" s="626"/>
      <c r="K4032" s="627"/>
      <c r="L4032" s="677"/>
      <c r="M4032" s="626"/>
      <c r="N4032" s="626"/>
      <c r="O4032" s="626"/>
      <c r="P4032" s="626"/>
      <c r="Q4032" s="626"/>
      <c r="R4032" s="626"/>
      <c r="S4032" s="626"/>
      <c r="T4032" s="626"/>
      <c r="U4032" s="626"/>
      <c r="V4032" s="626"/>
      <c r="W4032" s="626"/>
      <c r="X4032" s="626"/>
      <c r="Y4032" s="626"/>
      <c r="Z4032" s="626"/>
      <c r="AA4032" s="626"/>
      <c r="AB4032" s="626"/>
      <c r="AC4032" s="626"/>
      <c r="AD4032" s="626"/>
      <c r="AE4032" s="626"/>
      <c r="AF4032" s="626"/>
    </row>
    <row r="4033" spans="1:32" x14ac:dyDescent="0.25">
      <c r="A4033" s="626"/>
      <c r="B4033" s="626"/>
      <c r="F4033" s="626"/>
      <c r="H4033" s="626"/>
      <c r="I4033" s="626"/>
      <c r="J4033" s="626"/>
      <c r="K4033" s="627"/>
      <c r="L4033" s="677"/>
      <c r="M4033" s="626"/>
      <c r="N4033" s="626"/>
      <c r="O4033" s="626"/>
      <c r="P4033" s="626"/>
      <c r="Q4033" s="626"/>
      <c r="R4033" s="626"/>
      <c r="S4033" s="626"/>
      <c r="T4033" s="626"/>
      <c r="U4033" s="626"/>
      <c r="V4033" s="626"/>
      <c r="W4033" s="626"/>
      <c r="X4033" s="626"/>
      <c r="Y4033" s="626"/>
      <c r="Z4033" s="626"/>
      <c r="AA4033" s="626"/>
      <c r="AB4033" s="626"/>
      <c r="AC4033" s="626"/>
      <c r="AD4033" s="626"/>
      <c r="AE4033" s="626"/>
      <c r="AF4033" s="626"/>
    </row>
    <row r="4034" spans="1:32" x14ac:dyDescent="0.25">
      <c r="A4034" s="626"/>
      <c r="B4034" s="626"/>
      <c r="F4034" s="626"/>
      <c r="H4034" s="626"/>
      <c r="I4034" s="626"/>
      <c r="J4034" s="626"/>
      <c r="K4034" s="627"/>
      <c r="L4034" s="677"/>
      <c r="M4034" s="626"/>
      <c r="N4034" s="626"/>
      <c r="O4034" s="626"/>
      <c r="P4034" s="626"/>
      <c r="Q4034" s="626"/>
      <c r="R4034" s="626"/>
      <c r="S4034" s="626"/>
      <c r="T4034" s="626"/>
      <c r="U4034" s="626"/>
      <c r="V4034" s="626"/>
      <c r="W4034" s="626"/>
      <c r="X4034" s="626"/>
      <c r="Y4034" s="626"/>
      <c r="Z4034" s="626"/>
      <c r="AA4034" s="626"/>
      <c r="AB4034" s="626"/>
      <c r="AC4034" s="626"/>
      <c r="AD4034" s="626"/>
      <c r="AE4034" s="626"/>
      <c r="AF4034" s="626"/>
    </row>
    <row r="4035" spans="1:32" x14ac:dyDescent="0.25">
      <c r="A4035" s="626"/>
      <c r="B4035" s="626"/>
      <c r="F4035" s="626"/>
      <c r="H4035" s="626"/>
      <c r="I4035" s="626"/>
      <c r="J4035" s="626"/>
      <c r="K4035" s="627"/>
      <c r="L4035" s="677"/>
      <c r="M4035" s="626"/>
      <c r="N4035" s="626"/>
      <c r="O4035" s="626"/>
      <c r="P4035" s="626"/>
      <c r="Q4035" s="626"/>
      <c r="R4035" s="626"/>
      <c r="S4035" s="626"/>
      <c r="T4035" s="626"/>
      <c r="U4035" s="626"/>
      <c r="V4035" s="626"/>
      <c r="W4035" s="626"/>
      <c r="X4035" s="626"/>
      <c r="Y4035" s="626"/>
      <c r="Z4035" s="626"/>
      <c r="AA4035" s="626"/>
      <c r="AB4035" s="626"/>
      <c r="AC4035" s="626"/>
      <c r="AD4035" s="626"/>
      <c r="AE4035" s="626"/>
      <c r="AF4035" s="626"/>
    </row>
    <row r="4036" spans="1:32" x14ac:dyDescent="0.25">
      <c r="A4036" s="626"/>
      <c r="B4036" s="626"/>
      <c r="F4036" s="626"/>
      <c r="H4036" s="626"/>
      <c r="I4036" s="626"/>
      <c r="J4036" s="626"/>
      <c r="K4036" s="627"/>
      <c r="L4036" s="677"/>
      <c r="M4036" s="626"/>
      <c r="N4036" s="626"/>
      <c r="O4036" s="626"/>
      <c r="P4036" s="626"/>
      <c r="Q4036" s="626"/>
      <c r="R4036" s="626"/>
      <c r="S4036" s="626"/>
      <c r="T4036" s="626"/>
      <c r="U4036" s="626"/>
      <c r="V4036" s="626"/>
      <c r="W4036" s="626"/>
      <c r="X4036" s="626"/>
      <c r="Y4036" s="626"/>
      <c r="Z4036" s="626"/>
      <c r="AA4036" s="626"/>
      <c r="AB4036" s="626"/>
      <c r="AC4036" s="626"/>
      <c r="AD4036" s="626"/>
      <c r="AE4036" s="626"/>
      <c r="AF4036" s="626"/>
    </row>
    <row r="4037" spans="1:32" x14ac:dyDescent="0.25">
      <c r="A4037" s="626"/>
      <c r="B4037" s="626"/>
      <c r="F4037" s="626"/>
      <c r="H4037" s="626"/>
      <c r="I4037" s="626"/>
      <c r="J4037" s="626"/>
      <c r="K4037" s="627"/>
      <c r="L4037" s="677"/>
      <c r="M4037" s="626"/>
      <c r="N4037" s="626"/>
      <c r="O4037" s="626"/>
      <c r="P4037" s="626"/>
      <c r="Q4037" s="626"/>
      <c r="R4037" s="626"/>
      <c r="S4037" s="626"/>
      <c r="T4037" s="626"/>
      <c r="U4037" s="626"/>
      <c r="V4037" s="626"/>
      <c r="W4037" s="626"/>
      <c r="X4037" s="626"/>
      <c r="Y4037" s="626"/>
      <c r="Z4037" s="626"/>
      <c r="AA4037" s="626"/>
      <c r="AB4037" s="626"/>
      <c r="AC4037" s="626"/>
      <c r="AD4037" s="626"/>
      <c r="AE4037" s="626"/>
      <c r="AF4037" s="626"/>
    </row>
    <row r="4038" spans="1:32" x14ac:dyDescent="0.25">
      <c r="A4038" s="626"/>
      <c r="B4038" s="626"/>
      <c r="F4038" s="626"/>
      <c r="H4038" s="626"/>
      <c r="I4038" s="626"/>
      <c r="J4038" s="626"/>
      <c r="K4038" s="627"/>
      <c r="L4038" s="677"/>
      <c r="M4038" s="626"/>
      <c r="N4038" s="626"/>
      <c r="O4038" s="626"/>
      <c r="P4038" s="626"/>
      <c r="Q4038" s="626"/>
      <c r="R4038" s="626"/>
      <c r="S4038" s="626"/>
      <c r="T4038" s="626"/>
      <c r="U4038" s="626"/>
      <c r="V4038" s="626"/>
      <c r="W4038" s="626"/>
      <c r="X4038" s="626"/>
      <c r="Y4038" s="626"/>
      <c r="Z4038" s="626"/>
      <c r="AA4038" s="626"/>
      <c r="AB4038" s="626"/>
      <c r="AC4038" s="626"/>
      <c r="AD4038" s="626"/>
      <c r="AE4038" s="626"/>
      <c r="AF4038" s="626"/>
    </row>
    <row r="4039" spans="1:32" x14ac:dyDescent="0.25">
      <c r="A4039" s="626"/>
      <c r="B4039" s="626"/>
      <c r="F4039" s="626"/>
      <c r="H4039" s="626"/>
      <c r="I4039" s="626"/>
      <c r="J4039" s="626"/>
      <c r="K4039" s="627"/>
      <c r="L4039" s="677"/>
      <c r="M4039" s="626"/>
      <c r="N4039" s="626"/>
      <c r="O4039" s="626"/>
      <c r="P4039" s="626"/>
      <c r="Q4039" s="626"/>
      <c r="R4039" s="626"/>
      <c r="S4039" s="626"/>
      <c r="T4039" s="626"/>
      <c r="U4039" s="626"/>
      <c r="V4039" s="626"/>
      <c r="W4039" s="626"/>
      <c r="X4039" s="626"/>
      <c r="Y4039" s="626"/>
      <c r="Z4039" s="626"/>
      <c r="AA4039" s="626"/>
      <c r="AB4039" s="626"/>
      <c r="AC4039" s="626"/>
      <c r="AD4039" s="626"/>
      <c r="AE4039" s="626"/>
      <c r="AF4039" s="626"/>
    </row>
    <row r="4040" spans="1:32" x14ac:dyDescent="0.25">
      <c r="A4040" s="626"/>
      <c r="B4040" s="626"/>
      <c r="F4040" s="626"/>
      <c r="H4040" s="626"/>
      <c r="I4040" s="626"/>
      <c r="J4040" s="626"/>
      <c r="K4040" s="627"/>
      <c r="L4040" s="677"/>
      <c r="M4040" s="626"/>
      <c r="N4040" s="626"/>
      <c r="O4040" s="626"/>
      <c r="P4040" s="626"/>
      <c r="Q4040" s="626"/>
      <c r="R4040" s="626"/>
      <c r="S4040" s="626"/>
      <c r="T4040" s="626"/>
      <c r="U4040" s="626"/>
      <c r="V4040" s="626"/>
      <c r="W4040" s="626"/>
      <c r="X4040" s="626"/>
      <c r="Y4040" s="626"/>
      <c r="Z4040" s="626"/>
      <c r="AA4040" s="626"/>
      <c r="AB4040" s="626"/>
      <c r="AC4040" s="626"/>
      <c r="AD4040" s="626"/>
      <c r="AE4040" s="626"/>
      <c r="AF4040" s="626"/>
    </row>
    <row r="4041" spans="1:32" x14ac:dyDescent="0.25">
      <c r="A4041" s="626"/>
      <c r="B4041" s="626"/>
      <c r="F4041" s="626"/>
      <c r="H4041" s="626"/>
      <c r="I4041" s="626"/>
      <c r="J4041" s="626"/>
      <c r="K4041" s="627"/>
      <c r="L4041" s="677"/>
      <c r="M4041" s="626"/>
      <c r="N4041" s="626"/>
      <c r="O4041" s="626"/>
      <c r="P4041" s="626"/>
      <c r="Q4041" s="626"/>
      <c r="R4041" s="626"/>
      <c r="S4041" s="626"/>
      <c r="T4041" s="626"/>
      <c r="U4041" s="626"/>
      <c r="V4041" s="626"/>
      <c r="W4041" s="626"/>
      <c r="X4041" s="626"/>
      <c r="Y4041" s="626"/>
      <c r="Z4041" s="626"/>
      <c r="AA4041" s="626"/>
      <c r="AB4041" s="626"/>
      <c r="AC4041" s="626"/>
      <c r="AD4041" s="626"/>
      <c r="AE4041" s="626"/>
      <c r="AF4041" s="626"/>
    </row>
    <row r="4042" spans="1:32" x14ac:dyDescent="0.25">
      <c r="A4042" s="626"/>
      <c r="B4042" s="626"/>
      <c r="F4042" s="626"/>
      <c r="H4042" s="626"/>
      <c r="I4042" s="626"/>
      <c r="J4042" s="626"/>
      <c r="K4042" s="627"/>
      <c r="L4042" s="677"/>
      <c r="M4042" s="626"/>
      <c r="N4042" s="626"/>
      <c r="O4042" s="626"/>
      <c r="P4042" s="626"/>
      <c r="Q4042" s="626"/>
      <c r="R4042" s="626"/>
      <c r="S4042" s="626"/>
      <c r="T4042" s="626"/>
      <c r="U4042" s="626"/>
      <c r="V4042" s="626"/>
      <c r="W4042" s="626"/>
      <c r="X4042" s="626"/>
      <c r="Y4042" s="626"/>
      <c r="Z4042" s="626"/>
      <c r="AA4042" s="626"/>
      <c r="AB4042" s="626"/>
      <c r="AC4042" s="626"/>
      <c r="AD4042" s="626"/>
      <c r="AE4042" s="626"/>
      <c r="AF4042" s="626"/>
    </row>
    <row r="4043" spans="1:32" x14ac:dyDescent="0.25">
      <c r="A4043" s="626"/>
      <c r="B4043" s="626"/>
      <c r="F4043" s="626"/>
      <c r="H4043" s="626"/>
      <c r="I4043" s="626"/>
      <c r="J4043" s="626"/>
      <c r="K4043" s="627"/>
      <c r="L4043" s="677"/>
      <c r="M4043" s="626"/>
      <c r="N4043" s="626"/>
      <c r="O4043" s="626"/>
      <c r="P4043" s="626"/>
      <c r="Q4043" s="626"/>
      <c r="R4043" s="626"/>
      <c r="S4043" s="626"/>
      <c r="T4043" s="626"/>
      <c r="U4043" s="626"/>
      <c r="V4043" s="626"/>
      <c r="W4043" s="626"/>
      <c r="X4043" s="626"/>
      <c r="Y4043" s="626"/>
      <c r="Z4043" s="626"/>
      <c r="AA4043" s="626"/>
      <c r="AB4043" s="626"/>
      <c r="AC4043" s="626"/>
      <c r="AD4043" s="626"/>
      <c r="AE4043" s="626"/>
      <c r="AF4043" s="626"/>
    </row>
    <row r="4044" spans="1:32" x14ac:dyDescent="0.25">
      <c r="A4044" s="626"/>
      <c r="B4044" s="626"/>
      <c r="F4044" s="626"/>
      <c r="H4044" s="626"/>
      <c r="I4044" s="626"/>
      <c r="J4044" s="626"/>
      <c r="K4044" s="627"/>
      <c r="L4044" s="677"/>
      <c r="M4044" s="626"/>
      <c r="N4044" s="626"/>
      <c r="O4044" s="626"/>
      <c r="P4044" s="626"/>
      <c r="Q4044" s="626"/>
      <c r="R4044" s="626"/>
      <c r="S4044" s="626"/>
      <c r="T4044" s="626"/>
      <c r="U4044" s="626"/>
      <c r="V4044" s="626"/>
      <c r="W4044" s="626"/>
      <c r="X4044" s="626"/>
      <c r="Y4044" s="626"/>
      <c r="Z4044" s="626"/>
      <c r="AA4044" s="626"/>
      <c r="AB4044" s="626"/>
      <c r="AC4044" s="626"/>
      <c r="AD4044" s="626"/>
      <c r="AE4044" s="626"/>
      <c r="AF4044" s="626"/>
    </row>
    <row r="4045" spans="1:32" x14ac:dyDescent="0.25">
      <c r="A4045" s="626"/>
      <c r="B4045" s="626"/>
      <c r="F4045" s="626"/>
      <c r="H4045" s="626"/>
      <c r="I4045" s="626"/>
      <c r="J4045" s="626"/>
      <c r="K4045" s="627"/>
      <c r="L4045" s="677"/>
      <c r="M4045" s="626"/>
      <c r="N4045" s="626"/>
      <c r="O4045" s="626"/>
      <c r="P4045" s="626"/>
      <c r="Q4045" s="626"/>
      <c r="R4045" s="626"/>
      <c r="S4045" s="626"/>
      <c r="T4045" s="626"/>
      <c r="U4045" s="626"/>
      <c r="V4045" s="626"/>
      <c r="W4045" s="626"/>
      <c r="X4045" s="626"/>
      <c r="Y4045" s="626"/>
      <c r="Z4045" s="626"/>
      <c r="AA4045" s="626"/>
      <c r="AB4045" s="626"/>
      <c r="AC4045" s="626"/>
      <c r="AD4045" s="626"/>
      <c r="AE4045" s="626"/>
      <c r="AF4045" s="626"/>
    </row>
    <row r="4046" spans="1:32" x14ac:dyDescent="0.25">
      <c r="A4046" s="626"/>
      <c r="B4046" s="626"/>
      <c r="F4046" s="626"/>
      <c r="H4046" s="626"/>
      <c r="I4046" s="626"/>
      <c r="J4046" s="626"/>
      <c r="K4046" s="627"/>
      <c r="L4046" s="677"/>
      <c r="M4046" s="626"/>
      <c r="N4046" s="626"/>
      <c r="O4046" s="626"/>
      <c r="P4046" s="626"/>
      <c r="Q4046" s="626"/>
      <c r="R4046" s="626"/>
      <c r="S4046" s="626"/>
      <c r="T4046" s="626"/>
      <c r="U4046" s="626"/>
      <c r="V4046" s="626"/>
      <c r="W4046" s="626"/>
      <c r="X4046" s="626"/>
      <c r="Y4046" s="626"/>
      <c r="Z4046" s="626"/>
      <c r="AA4046" s="626"/>
      <c r="AB4046" s="626"/>
      <c r="AC4046" s="626"/>
      <c r="AD4046" s="626"/>
      <c r="AE4046" s="626"/>
      <c r="AF4046" s="626"/>
    </row>
    <row r="4047" spans="1:32" x14ac:dyDescent="0.25">
      <c r="A4047" s="626"/>
      <c r="B4047" s="626"/>
      <c r="F4047" s="626"/>
      <c r="H4047" s="626"/>
      <c r="I4047" s="626"/>
      <c r="J4047" s="626"/>
      <c r="K4047" s="627"/>
      <c r="L4047" s="677"/>
      <c r="M4047" s="626"/>
      <c r="N4047" s="626"/>
      <c r="O4047" s="626"/>
      <c r="P4047" s="626"/>
      <c r="Q4047" s="626"/>
      <c r="R4047" s="626"/>
      <c r="S4047" s="626"/>
      <c r="T4047" s="626"/>
      <c r="U4047" s="626"/>
      <c r="V4047" s="626"/>
      <c r="W4047" s="626"/>
      <c r="X4047" s="626"/>
      <c r="Y4047" s="626"/>
      <c r="Z4047" s="626"/>
      <c r="AA4047" s="626"/>
      <c r="AB4047" s="626"/>
      <c r="AC4047" s="626"/>
      <c r="AD4047" s="626"/>
      <c r="AE4047" s="626"/>
      <c r="AF4047" s="626"/>
    </row>
    <row r="4048" spans="1:32" x14ac:dyDescent="0.25">
      <c r="A4048" s="626"/>
      <c r="B4048" s="626"/>
      <c r="F4048" s="626"/>
      <c r="H4048" s="626"/>
      <c r="I4048" s="626"/>
      <c r="J4048" s="626"/>
      <c r="K4048" s="627"/>
      <c r="L4048" s="677"/>
      <c r="M4048" s="626"/>
      <c r="N4048" s="626"/>
      <c r="O4048" s="626"/>
      <c r="P4048" s="626"/>
      <c r="Q4048" s="626"/>
      <c r="R4048" s="626"/>
      <c r="S4048" s="626"/>
      <c r="T4048" s="626"/>
      <c r="U4048" s="626"/>
      <c r="V4048" s="626"/>
      <c r="W4048" s="626"/>
      <c r="X4048" s="626"/>
      <c r="Y4048" s="626"/>
      <c r="Z4048" s="626"/>
      <c r="AA4048" s="626"/>
      <c r="AB4048" s="626"/>
      <c r="AC4048" s="626"/>
      <c r="AD4048" s="626"/>
      <c r="AE4048" s="626"/>
      <c r="AF4048" s="626"/>
    </row>
    <row r="4049" spans="1:32" x14ac:dyDescent="0.25">
      <c r="A4049" s="626"/>
      <c r="B4049" s="626"/>
      <c r="F4049" s="626"/>
      <c r="H4049" s="626"/>
      <c r="I4049" s="626"/>
      <c r="J4049" s="626"/>
      <c r="K4049" s="627"/>
      <c r="L4049" s="677"/>
      <c r="M4049" s="626"/>
      <c r="N4049" s="626"/>
      <c r="O4049" s="626"/>
      <c r="P4049" s="626"/>
      <c r="Q4049" s="626"/>
      <c r="R4049" s="626"/>
      <c r="S4049" s="626"/>
      <c r="T4049" s="626"/>
      <c r="U4049" s="626"/>
      <c r="V4049" s="626"/>
      <c r="W4049" s="626"/>
      <c r="X4049" s="626"/>
      <c r="Y4049" s="626"/>
      <c r="Z4049" s="626"/>
      <c r="AA4049" s="626"/>
      <c r="AB4049" s="626"/>
      <c r="AC4049" s="626"/>
      <c r="AD4049" s="626"/>
      <c r="AE4049" s="626"/>
      <c r="AF4049" s="626"/>
    </row>
    <row r="4050" spans="1:32" x14ac:dyDescent="0.25">
      <c r="A4050" s="626"/>
      <c r="B4050" s="626"/>
      <c r="F4050" s="626"/>
      <c r="H4050" s="626"/>
      <c r="I4050" s="626"/>
      <c r="J4050" s="626"/>
      <c r="K4050" s="627"/>
      <c r="L4050" s="677"/>
      <c r="M4050" s="626"/>
      <c r="N4050" s="626"/>
      <c r="O4050" s="626"/>
      <c r="P4050" s="626"/>
      <c r="Q4050" s="626"/>
      <c r="R4050" s="626"/>
      <c r="S4050" s="626"/>
      <c r="T4050" s="626"/>
      <c r="U4050" s="626"/>
      <c r="V4050" s="626"/>
      <c r="W4050" s="626"/>
      <c r="X4050" s="626"/>
      <c r="Y4050" s="626"/>
      <c r="Z4050" s="626"/>
      <c r="AA4050" s="626"/>
      <c r="AB4050" s="626"/>
      <c r="AC4050" s="626"/>
      <c r="AD4050" s="626"/>
      <c r="AE4050" s="626"/>
      <c r="AF4050" s="626"/>
    </row>
    <row r="4051" spans="1:32" x14ac:dyDescent="0.25">
      <c r="A4051" s="626"/>
      <c r="B4051" s="626"/>
      <c r="F4051" s="626"/>
      <c r="H4051" s="626"/>
      <c r="I4051" s="626"/>
      <c r="J4051" s="626"/>
      <c r="K4051" s="627"/>
      <c r="L4051" s="677"/>
      <c r="M4051" s="626"/>
      <c r="N4051" s="626"/>
      <c r="O4051" s="626"/>
      <c r="P4051" s="626"/>
      <c r="Q4051" s="626"/>
      <c r="R4051" s="626"/>
      <c r="S4051" s="626"/>
      <c r="T4051" s="626"/>
      <c r="U4051" s="626"/>
      <c r="V4051" s="626"/>
      <c r="W4051" s="626"/>
      <c r="X4051" s="626"/>
      <c r="Y4051" s="626"/>
      <c r="Z4051" s="626"/>
      <c r="AA4051" s="626"/>
      <c r="AB4051" s="626"/>
      <c r="AC4051" s="626"/>
      <c r="AD4051" s="626"/>
      <c r="AE4051" s="626"/>
      <c r="AF4051" s="626"/>
    </row>
    <row r="4052" spans="1:32" x14ac:dyDescent="0.25">
      <c r="A4052" s="626"/>
      <c r="B4052" s="626"/>
      <c r="F4052" s="626"/>
      <c r="H4052" s="626"/>
      <c r="I4052" s="626"/>
      <c r="J4052" s="626"/>
      <c r="K4052" s="627"/>
      <c r="L4052" s="677"/>
      <c r="M4052" s="626"/>
      <c r="N4052" s="626"/>
      <c r="O4052" s="626"/>
      <c r="P4052" s="626"/>
      <c r="Q4052" s="626"/>
      <c r="R4052" s="626"/>
      <c r="S4052" s="626"/>
      <c r="T4052" s="626"/>
      <c r="U4052" s="626"/>
      <c r="V4052" s="626"/>
      <c r="W4052" s="626"/>
      <c r="X4052" s="626"/>
      <c r="Y4052" s="626"/>
      <c r="Z4052" s="626"/>
      <c r="AA4052" s="626"/>
      <c r="AB4052" s="626"/>
      <c r="AC4052" s="626"/>
      <c r="AD4052" s="626"/>
      <c r="AE4052" s="626"/>
      <c r="AF4052" s="626"/>
    </row>
    <row r="4053" spans="1:32" x14ac:dyDescent="0.25">
      <c r="A4053" s="626"/>
      <c r="B4053" s="626"/>
      <c r="F4053" s="626"/>
      <c r="H4053" s="626"/>
      <c r="I4053" s="626"/>
      <c r="J4053" s="626"/>
      <c r="K4053" s="627"/>
      <c r="L4053" s="677"/>
      <c r="M4053" s="626"/>
      <c r="N4053" s="626"/>
      <c r="O4053" s="626"/>
      <c r="P4053" s="626"/>
      <c r="Q4053" s="626"/>
      <c r="R4053" s="626"/>
      <c r="S4053" s="626"/>
      <c r="T4053" s="626"/>
      <c r="U4053" s="626"/>
      <c r="V4053" s="626"/>
      <c r="W4053" s="626"/>
      <c r="X4053" s="626"/>
      <c r="Y4053" s="626"/>
      <c r="Z4053" s="626"/>
      <c r="AA4053" s="626"/>
      <c r="AB4053" s="626"/>
      <c r="AC4053" s="626"/>
      <c r="AD4053" s="626"/>
      <c r="AE4053" s="626"/>
      <c r="AF4053" s="626"/>
    </row>
    <row r="4054" spans="1:32" x14ac:dyDescent="0.25">
      <c r="A4054" s="626"/>
      <c r="B4054" s="626"/>
      <c r="F4054" s="626"/>
      <c r="H4054" s="626"/>
      <c r="I4054" s="626"/>
      <c r="J4054" s="626"/>
      <c r="K4054" s="627"/>
      <c r="L4054" s="677"/>
      <c r="M4054" s="626"/>
      <c r="N4054" s="626"/>
      <c r="O4054" s="626"/>
      <c r="P4054" s="626"/>
      <c r="Q4054" s="626"/>
      <c r="R4054" s="626"/>
      <c r="S4054" s="626"/>
      <c r="T4054" s="626"/>
      <c r="U4054" s="626"/>
      <c r="V4054" s="626"/>
      <c r="W4054" s="626"/>
      <c r="X4054" s="626"/>
      <c r="Y4054" s="626"/>
      <c r="Z4054" s="626"/>
      <c r="AA4054" s="626"/>
      <c r="AB4054" s="626"/>
      <c r="AC4054" s="626"/>
      <c r="AD4054" s="626"/>
      <c r="AE4054" s="626"/>
      <c r="AF4054" s="626"/>
    </row>
    <row r="4055" spans="1:32" x14ac:dyDescent="0.25">
      <c r="A4055" s="626"/>
      <c r="B4055" s="626"/>
      <c r="F4055" s="626"/>
      <c r="H4055" s="626"/>
      <c r="I4055" s="626"/>
      <c r="J4055" s="626"/>
      <c r="K4055" s="627"/>
      <c r="L4055" s="677"/>
      <c r="M4055" s="626"/>
      <c r="N4055" s="626"/>
      <c r="O4055" s="626"/>
      <c r="P4055" s="626"/>
      <c r="Q4055" s="626"/>
      <c r="R4055" s="626"/>
      <c r="S4055" s="626"/>
      <c r="T4055" s="626"/>
      <c r="U4055" s="626"/>
      <c r="V4055" s="626"/>
      <c r="W4055" s="626"/>
      <c r="X4055" s="626"/>
      <c r="Y4055" s="626"/>
      <c r="Z4055" s="626"/>
      <c r="AA4055" s="626"/>
      <c r="AB4055" s="626"/>
      <c r="AC4055" s="626"/>
      <c r="AD4055" s="626"/>
      <c r="AE4055" s="626"/>
      <c r="AF4055" s="626"/>
    </row>
    <row r="4056" spans="1:32" x14ac:dyDescent="0.25">
      <c r="A4056" s="626"/>
      <c r="B4056" s="626"/>
      <c r="F4056" s="626"/>
      <c r="H4056" s="626"/>
      <c r="I4056" s="626"/>
      <c r="J4056" s="626"/>
      <c r="K4056" s="627"/>
      <c r="L4056" s="677"/>
      <c r="M4056" s="626"/>
      <c r="N4056" s="626"/>
      <c r="O4056" s="626"/>
      <c r="P4056" s="626"/>
      <c r="Q4056" s="626"/>
      <c r="R4056" s="626"/>
      <c r="S4056" s="626"/>
      <c r="T4056" s="626"/>
      <c r="U4056" s="626"/>
      <c r="V4056" s="626"/>
      <c r="W4056" s="626"/>
      <c r="X4056" s="626"/>
      <c r="Y4056" s="626"/>
      <c r="Z4056" s="626"/>
      <c r="AA4056" s="626"/>
      <c r="AB4056" s="626"/>
      <c r="AC4056" s="626"/>
      <c r="AD4056" s="626"/>
      <c r="AE4056" s="626"/>
      <c r="AF4056" s="626"/>
    </row>
    <row r="4057" spans="1:32" x14ac:dyDescent="0.25">
      <c r="A4057" s="626"/>
      <c r="B4057" s="626"/>
      <c r="F4057" s="626"/>
      <c r="H4057" s="626"/>
      <c r="I4057" s="626"/>
      <c r="J4057" s="626"/>
      <c r="K4057" s="627"/>
      <c r="L4057" s="677"/>
      <c r="M4057" s="626"/>
      <c r="N4057" s="626"/>
      <c r="O4057" s="626"/>
      <c r="P4057" s="626"/>
      <c r="Q4057" s="626"/>
      <c r="R4057" s="626"/>
      <c r="S4057" s="626"/>
      <c r="T4057" s="626"/>
      <c r="U4057" s="626"/>
      <c r="V4057" s="626"/>
      <c r="W4057" s="626"/>
      <c r="X4057" s="626"/>
      <c r="Y4057" s="626"/>
      <c r="Z4057" s="626"/>
      <c r="AA4057" s="626"/>
      <c r="AB4057" s="626"/>
      <c r="AC4057" s="626"/>
      <c r="AD4057" s="626"/>
      <c r="AE4057" s="626"/>
      <c r="AF4057" s="626"/>
    </row>
    <row r="4058" spans="1:32" x14ac:dyDescent="0.25">
      <c r="A4058" s="626"/>
      <c r="B4058" s="626"/>
      <c r="F4058" s="626"/>
      <c r="H4058" s="626"/>
      <c r="I4058" s="626"/>
      <c r="J4058" s="626"/>
      <c r="K4058" s="627"/>
      <c r="L4058" s="677"/>
      <c r="M4058" s="626"/>
      <c r="N4058" s="626"/>
      <c r="O4058" s="626"/>
      <c r="P4058" s="626"/>
      <c r="Q4058" s="626"/>
      <c r="R4058" s="626"/>
      <c r="S4058" s="626"/>
      <c r="T4058" s="626"/>
      <c r="U4058" s="626"/>
      <c r="V4058" s="626"/>
      <c r="W4058" s="626"/>
      <c r="X4058" s="626"/>
      <c r="Y4058" s="626"/>
      <c r="Z4058" s="626"/>
      <c r="AA4058" s="626"/>
      <c r="AB4058" s="626"/>
      <c r="AC4058" s="626"/>
      <c r="AD4058" s="626"/>
      <c r="AE4058" s="626"/>
      <c r="AF4058" s="626"/>
    </row>
    <row r="4059" spans="1:32" x14ac:dyDescent="0.25">
      <c r="A4059" s="626"/>
      <c r="B4059" s="626"/>
      <c r="F4059" s="626"/>
      <c r="H4059" s="626"/>
      <c r="I4059" s="626"/>
      <c r="J4059" s="626"/>
      <c r="K4059" s="627"/>
      <c r="L4059" s="677"/>
      <c r="M4059" s="626"/>
      <c r="N4059" s="626"/>
      <c r="O4059" s="626"/>
      <c r="P4059" s="626"/>
      <c r="Q4059" s="626"/>
      <c r="R4059" s="626"/>
      <c r="S4059" s="626"/>
      <c r="T4059" s="626"/>
      <c r="U4059" s="626"/>
      <c r="V4059" s="626"/>
      <c r="W4059" s="626"/>
      <c r="X4059" s="626"/>
      <c r="Y4059" s="626"/>
      <c r="Z4059" s="626"/>
      <c r="AA4059" s="626"/>
      <c r="AB4059" s="626"/>
      <c r="AC4059" s="626"/>
      <c r="AD4059" s="626"/>
      <c r="AE4059" s="626"/>
      <c r="AF4059" s="626"/>
    </row>
    <row r="4060" spans="1:32" x14ac:dyDescent="0.25">
      <c r="A4060" s="626"/>
      <c r="B4060" s="626"/>
      <c r="F4060" s="626"/>
      <c r="H4060" s="626"/>
      <c r="I4060" s="626"/>
      <c r="J4060" s="626"/>
      <c r="K4060" s="627"/>
      <c r="L4060" s="677"/>
      <c r="M4060" s="626"/>
      <c r="N4060" s="626"/>
      <c r="O4060" s="626"/>
      <c r="P4060" s="626"/>
      <c r="Q4060" s="626"/>
      <c r="R4060" s="626"/>
      <c r="S4060" s="626"/>
      <c r="T4060" s="626"/>
      <c r="U4060" s="626"/>
      <c r="V4060" s="626"/>
      <c r="W4060" s="626"/>
      <c r="X4060" s="626"/>
      <c r="Y4060" s="626"/>
      <c r="Z4060" s="626"/>
      <c r="AA4060" s="626"/>
      <c r="AB4060" s="626"/>
      <c r="AC4060" s="626"/>
      <c r="AD4060" s="626"/>
      <c r="AE4060" s="626"/>
      <c r="AF4060" s="626"/>
    </row>
    <row r="4061" spans="1:32" x14ac:dyDescent="0.25">
      <c r="A4061" s="626"/>
      <c r="B4061" s="626"/>
      <c r="F4061" s="626"/>
      <c r="H4061" s="626"/>
      <c r="I4061" s="626"/>
      <c r="J4061" s="626"/>
      <c r="K4061" s="627"/>
      <c r="L4061" s="677"/>
      <c r="M4061" s="626"/>
      <c r="N4061" s="626"/>
      <c r="O4061" s="626"/>
      <c r="P4061" s="626"/>
      <c r="Q4061" s="626"/>
      <c r="R4061" s="626"/>
      <c r="S4061" s="626"/>
      <c r="T4061" s="626"/>
      <c r="U4061" s="626"/>
      <c r="V4061" s="626"/>
      <c r="W4061" s="626"/>
      <c r="X4061" s="626"/>
      <c r="Y4061" s="626"/>
      <c r="Z4061" s="626"/>
      <c r="AA4061" s="626"/>
      <c r="AB4061" s="626"/>
      <c r="AC4061" s="626"/>
      <c r="AD4061" s="626"/>
      <c r="AE4061" s="626"/>
      <c r="AF4061" s="626"/>
    </row>
    <row r="4062" spans="1:32" x14ac:dyDescent="0.25">
      <c r="A4062" s="626"/>
      <c r="B4062" s="626"/>
      <c r="F4062" s="626"/>
      <c r="H4062" s="626"/>
      <c r="I4062" s="626"/>
      <c r="J4062" s="626"/>
      <c r="K4062" s="627"/>
      <c r="L4062" s="677"/>
      <c r="M4062" s="626"/>
      <c r="N4062" s="626"/>
      <c r="O4062" s="626"/>
      <c r="P4062" s="626"/>
      <c r="Q4062" s="626"/>
      <c r="R4062" s="626"/>
      <c r="S4062" s="626"/>
      <c r="T4062" s="626"/>
      <c r="U4062" s="626"/>
      <c r="V4062" s="626"/>
      <c r="W4062" s="626"/>
      <c r="X4062" s="626"/>
      <c r="Y4062" s="626"/>
      <c r="Z4062" s="626"/>
      <c r="AA4062" s="626"/>
      <c r="AB4062" s="626"/>
      <c r="AC4062" s="626"/>
      <c r="AD4062" s="626"/>
      <c r="AE4062" s="626"/>
      <c r="AF4062" s="626"/>
    </row>
    <row r="4063" spans="1:32" x14ac:dyDescent="0.25">
      <c r="A4063" s="626"/>
      <c r="B4063" s="626"/>
      <c r="F4063" s="626"/>
      <c r="H4063" s="626"/>
      <c r="I4063" s="626"/>
      <c r="J4063" s="626"/>
      <c r="K4063" s="627"/>
      <c r="L4063" s="677"/>
      <c r="M4063" s="626"/>
      <c r="N4063" s="626"/>
      <c r="O4063" s="626"/>
      <c r="P4063" s="626"/>
      <c r="Q4063" s="626"/>
      <c r="R4063" s="626"/>
      <c r="S4063" s="626"/>
      <c r="T4063" s="626"/>
      <c r="U4063" s="626"/>
      <c r="V4063" s="626"/>
      <c r="W4063" s="626"/>
      <c r="X4063" s="626"/>
      <c r="Y4063" s="626"/>
      <c r="Z4063" s="626"/>
      <c r="AA4063" s="626"/>
      <c r="AB4063" s="626"/>
      <c r="AC4063" s="626"/>
      <c r="AD4063" s="626"/>
      <c r="AE4063" s="626"/>
      <c r="AF4063" s="626"/>
    </row>
    <row r="4064" spans="1:32" x14ac:dyDescent="0.25">
      <c r="A4064" s="626"/>
      <c r="B4064" s="626"/>
      <c r="F4064" s="626"/>
      <c r="H4064" s="626"/>
      <c r="I4064" s="626"/>
      <c r="J4064" s="626"/>
      <c r="K4064" s="627"/>
      <c r="L4064" s="677"/>
      <c r="M4064" s="626"/>
      <c r="N4064" s="626"/>
      <c r="O4064" s="626"/>
      <c r="P4064" s="626"/>
      <c r="Q4064" s="626"/>
      <c r="R4064" s="626"/>
      <c r="S4064" s="626"/>
      <c r="T4064" s="626"/>
      <c r="U4064" s="626"/>
      <c r="V4064" s="626"/>
      <c r="W4064" s="626"/>
      <c r="X4064" s="626"/>
      <c r="Y4064" s="626"/>
      <c r="Z4064" s="626"/>
      <c r="AA4064" s="626"/>
      <c r="AB4064" s="626"/>
      <c r="AC4064" s="626"/>
      <c r="AD4064" s="626"/>
      <c r="AE4064" s="626"/>
      <c r="AF4064" s="626"/>
    </row>
    <row r="4065" spans="1:32" x14ac:dyDescent="0.25">
      <c r="A4065" s="626"/>
      <c r="B4065" s="626"/>
      <c r="F4065" s="626"/>
      <c r="H4065" s="626"/>
      <c r="I4065" s="626"/>
      <c r="J4065" s="626"/>
      <c r="K4065" s="627"/>
      <c r="L4065" s="677"/>
      <c r="M4065" s="626"/>
      <c r="N4065" s="626"/>
      <c r="O4065" s="626"/>
      <c r="P4065" s="626"/>
      <c r="Q4065" s="626"/>
      <c r="R4065" s="626"/>
      <c r="S4065" s="626"/>
      <c r="T4065" s="626"/>
      <c r="U4065" s="626"/>
      <c r="V4065" s="626"/>
      <c r="W4065" s="626"/>
      <c r="X4065" s="626"/>
      <c r="Y4065" s="626"/>
      <c r="Z4065" s="626"/>
      <c r="AA4065" s="626"/>
      <c r="AB4065" s="626"/>
      <c r="AC4065" s="626"/>
      <c r="AD4065" s="626"/>
      <c r="AE4065" s="626"/>
      <c r="AF4065" s="626"/>
    </row>
    <row r="4066" spans="1:32" x14ac:dyDescent="0.25">
      <c r="A4066" s="626"/>
      <c r="B4066" s="626"/>
      <c r="F4066" s="626"/>
      <c r="H4066" s="626"/>
      <c r="I4066" s="626"/>
      <c r="J4066" s="626"/>
      <c r="K4066" s="627"/>
      <c r="L4066" s="677"/>
      <c r="M4066" s="626"/>
      <c r="N4066" s="626"/>
      <c r="O4066" s="626"/>
      <c r="P4066" s="626"/>
      <c r="Q4066" s="626"/>
      <c r="R4066" s="626"/>
      <c r="S4066" s="626"/>
      <c r="T4066" s="626"/>
      <c r="U4066" s="626"/>
      <c r="V4066" s="626"/>
      <c r="W4066" s="626"/>
      <c r="X4066" s="626"/>
      <c r="Y4066" s="626"/>
      <c r="Z4066" s="626"/>
      <c r="AA4066" s="626"/>
      <c r="AB4066" s="626"/>
      <c r="AC4066" s="626"/>
      <c r="AD4066" s="626"/>
      <c r="AE4066" s="626"/>
      <c r="AF4066" s="626"/>
    </row>
    <row r="4067" spans="1:32" x14ac:dyDescent="0.25">
      <c r="A4067" s="626"/>
      <c r="B4067" s="626"/>
      <c r="F4067" s="626"/>
      <c r="H4067" s="626"/>
      <c r="I4067" s="626"/>
      <c r="J4067" s="626"/>
      <c r="K4067" s="627"/>
      <c r="L4067" s="677"/>
      <c r="M4067" s="626"/>
      <c r="N4067" s="626"/>
      <c r="O4067" s="626"/>
      <c r="P4067" s="626"/>
      <c r="Q4067" s="626"/>
      <c r="R4067" s="626"/>
      <c r="S4067" s="626"/>
      <c r="T4067" s="626"/>
      <c r="U4067" s="626"/>
      <c r="V4067" s="626"/>
      <c r="W4067" s="626"/>
      <c r="X4067" s="626"/>
      <c r="Y4067" s="626"/>
      <c r="Z4067" s="626"/>
      <c r="AA4067" s="626"/>
      <c r="AB4067" s="626"/>
      <c r="AC4067" s="626"/>
      <c r="AD4067" s="626"/>
      <c r="AE4067" s="626"/>
      <c r="AF4067" s="626"/>
    </row>
    <row r="4068" spans="1:32" x14ac:dyDescent="0.25">
      <c r="A4068" s="626"/>
      <c r="B4068" s="626"/>
      <c r="F4068" s="626"/>
      <c r="H4068" s="626"/>
      <c r="I4068" s="626"/>
      <c r="J4068" s="626"/>
      <c r="K4068" s="627"/>
      <c r="L4068" s="677"/>
      <c r="M4068" s="626"/>
      <c r="N4068" s="626"/>
      <c r="O4068" s="626"/>
      <c r="P4068" s="626"/>
      <c r="Q4068" s="626"/>
      <c r="R4068" s="626"/>
      <c r="S4068" s="626"/>
      <c r="T4068" s="626"/>
      <c r="U4068" s="626"/>
      <c r="V4068" s="626"/>
      <c r="W4068" s="626"/>
      <c r="X4068" s="626"/>
      <c r="Y4068" s="626"/>
      <c r="Z4068" s="626"/>
      <c r="AA4068" s="626"/>
      <c r="AB4068" s="626"/>
      <c r="AC4068" s="626"/>
      <c r="AD4068" s="626"/>
      <c r="AE4068" s="626"/>
      <c r="AF4068" s="626"/>
    </row>
    <row r="4069" spans="1:32" x14ac:dyDescent="0.25">
      <c r="A4069" s="626"/>
      <c r="B4069" s="626"/>
      <c r="F4069" s="626"/>
      <c r="H4069" s="626"/>
      <c r="I4069" s="626"/>
      <c r="J4069" s="626"/>
      <c r="K4069" s="627"/>
      <c r="L4069" s="677"/>
      <c r="M4069" s="626"/>
      <c r="N4069" s="626"/>
      <c r="O4069" s="626"/>
      <c r="P4069" s="626"/>
      <c r="Q4069" s="626"/>
      <c r="R4069" s="626"/>
      <c r="S4069" s="626"/>
      <c r="T4069" s="626"/>
      <c r="U4069" s="626"/>
      <c r="V4069" s="626"/>
      <c r="W4069" s="626"/>
      <c r="X4069" s="626"/>
      <c r="Y4069" s="626"/>
      <c r="Z4069" s="626"/>
      <c r="AA4069" s="626"/>
      <c r="AB4069" s="626"/>
      <c r="AC4069" s="626"/>
      <c r="AD4069" s="626"/>
      <c r="AE4069" s="626"/>
      <c r="AF4069" s="626"/>
    </row>
    <row r="4070" spans="1:32" x14ac:dyDescent="0.25">
      <c r="A4070" s="626"/>
      <c r="B4070" s="626"/>
      <c r="F4070" s="626"/>
      <c r="H4070" s="626"/>
      <c r="I4070" s="626"/>
      <c r="J4070" s="626"/>
      <c r="K4070" s="627"/>
      <c r="L4070" s="677"/>
      <c r="M4070" s="626"/>
      <c r="N4070" s="626"/>
      <c r="O4070" s="626"/>
      <c r="P4070" s="626"/>
      <c r="Q4070" s="626"/>
      <c r="R4070" s="626"/>
      <c r="S4070" s="626"/>
      <c r="T4070" s="626"/>
      <c r="U4070" s="626"/>
      <c r="V4070" s="626"/>
      <c r="W4070" s="626"/>
      <c r="X4070" s="626"/>
      <c r="Y4070" s="626"/>
      <c r="Z4070" s="626"/>
      <c r="AA4070" s="626"/>
      <c r="AB4070" s="626"/>
      <c r="AC4070" s="626"/>
      <c r="AD4070" s="626"/>
      <c r="AE4070" s="626"/>
      <c r="AF4070" s="626"/>
    </row>
    <row r="4071" spans="1:32" x14ac:dyDescent="0.25">
      <c r="A4071" s="626"/>
      <c r="B4071" s="626"/>
      <c r="F4071" s="626"/>
      <c r="H4071" s="626"/>
      <c r="I4071" s="626"/>
      <c r="J4071" s="626"/>
      <c r="K4071" s="627"/>
      <c r="L4071" s="677"/>
      <c r="M4071" s="626"/>
      <c r="N4071" s="626"/>
      <c r="O4071" s="626"/>
      <c r="P4071" s="626"/>
      <c r="Q4071" s="626"/>
      <c r="R4071" s="626"/>
      <c r="S4071" s="626"/>
      <c r="T4071" s="626"/>
      <c r="U4071" s="626"/>
      <c r="V4071" s="626"/>
      <c r="W4071" s="626"/>
      <c r="X4071" s="626"/>
      <c r="Y4071" s="626"/>
      <c r="Z4071" s="626"/>
      <c r="AA4071" s="626"/>
      <c r="AB4071" s="626"/>
      <c r="AC4071" s="626"/>
      <c r="AD4071" s="626"/>
      <c r="AE4071" s="626"/>
      <c r="AF4071" s="626"/>
    </row>
    <row r="4072" spans="1:32" x14ac:dyDescent="0.25">
      <c r="A4072" s="626"/>
      <c r="B4072" s="626"/>
      <c r="F4072" s="626"/>
      <c r="H4072" s="626"/>
      <c r="I4072" s="626"/>
      <c r="J4072" s="626"/>
      <c r="K4072" s="627"/>
      <c r="L4072" s="677"/>
      <c r="M4072" s="626"/>
      <c r="N4072" s="626"/>
      <c r="O4072" s="626"/>
      <c r="P4072" s="626"/>
      <c r="Q4072" s="626"/>
      <c r="R4072" s="626"/>
      <c r="S4072" s="626"/>
      <c r="T4072" s="626"/>
      <c r="U4072" s="626"/>
      <c r="V4072" s="626"/>
      <c r="W4072" s="626"/>
      <c r="X4072" s="626"/>
      <c r="Y4072" s="626"/>
      <c r="Z4072" s="626"/>
      <c r="AA4072" s="626"/>
      <c r="AB4072" s="626"/>
      <c r="AC4072" s="626"/>
      <c r="AD4072" s="626"/>
      <c r="AE4072" s="626"/>
      <c r="AF4072" s="626"/>
    </row>
    <row r="4073" spans="1:32" x14ac:dyDescent="0.25">
      <c r="A4073" s="626"/>
      <c r="B4073" s="626"/>
      <c r="F4073" s="626"/>
      <c r="H4073" s="626"/>
      <c r="I4073" s="626"/>
      <c r="J4073" s="626"/>
      <c r="K4073" s="627"/>
      <c r="L4073" s="677"/>
      <c r="M4073" s="626"/>
      <c r="N4073" s="626"/>
      <c r="O4073" s="626"/>
      <c r="P4073" s="626"/>
      <c r="Q4073" s="626"/>
      <c r="R4073" s="626"/>
      <c r="S4073" s="626"/>
      <c r="T4073" s="626"/>
      <c r="U4073" s="626"/>
      <c r="V4073" s="626"/>
      <c r="W4073" s="626"/>
      <c r="X4073" s="626"/>
      <c r="Y4073" s="626"/>
      <c r="Z4073" s="626"/>
      <c r="AA4073" s="626"/>
      <c r="AB4073" s="626"/>
      <c r="AC4073" s="626"/>
      <c r="AD4073" s="626"/>
      <c r="AE4073" s="626"/>
      <c r="AF4073" s="626"/>
    </row>
    <row r="4074" spans="1:32" x14ac:dyDescent="0.25">
      <c r="A4074" s="626"/>
      <c r="B4074" s="626"/>
      <c r="F4074" s="626"/>
      <c r="H4074" s="626"/>
      <c r="I4074" s="626"/>
      <c r="J4074" s="626"/>
      <c r="K4074" s="627"/>
      <c r="L4074" s="677"/>
      <c r="M4074" s="626"/>
      <c r="N4074" s="626"/>
      <c r="O4074" s="626"/>
      <c r="P4074" s="626"/>
      <c r="Q4074" s="626"/>
      <c r="R4074" s="626"/>
      <c r="S4074" s="626"/>
      <c r="T4074" s="626"/>
      <c r="U4074" s="626"/>
      <c r="V4074" s="626"/>
      <c r="W4074" s="626"/>
      <c r="X4074" s="626"/>
      <c r="Y4074" s="626"/>
      <c r="Z4074" s="626"/>
      <c r="AA4074" s="626"/>
      <c r="AB4074" s="626"/>
      <c r="AC4074" s="626"/>
      <c r="AD4074" s="626"/>
      <c r="AE4074" s="626"/>
      <c r="AF4074" s="626"/>
    </row>
    <row r="4075" spans="1:32" x14ac:dyDescent="0.25">
      <c r="A4075" s="626"/>
      <c r="B4075" s="626"/>
      <c r="F4075" s="626"/>
      <c r="H4075" s="626"/>
      <c r="I4075" s="626"/>
      <c r="J4075" s="626"/>
      <c r="K4075" s="627"/>
      <c r="L4075" s="677"/>
      <c r="M4075" s="626"/>
      <c r="N4075" s="626"/>
      <c r="O4075" s="626"/>
      <c r="P4075" s="626"/>
      <c r="Q4075" s="626"/>
      <c r="R4075" s="626"/>
      <c r="S4075" s="626"/>
      <c r="T4075" s="626"/>
      <c r="U4075" s="626"/>
      <c r="V4075" s="626"/>
      <c r="W4075" s="626"/>
      <c r="X4075" s="626"/>
      <c r="Y4075" s="626"/>
      <c r="Z4075" s="626"/>
      <c r="AA4075" s="626"/>
      <c r="AB4075" s="626"/>
      <c r="AC4075" s="626"/>
      <c r="AD4075" s="626"/>
      <c r="AE4075" s="626"/>
      <c r="AF4075" s="626"/>
    </row>
    <row r="4076" spans="1:32" x14ac:dyDescent="0.25">
      <c r="A4076" s="626"/>
      <c r="B4076" s="626"/>
      <c r="F4076" s="626"/>
      <c r="H4076" s="626"/>
      <c r="I4076" s="626"/>
      <c r="J4076" s="626"/>
      <c r="K4076" s="627"/>
      <c r="L4076" s="677"/>
      <c r="M4076" s="626"/>
      <c r="N4076" s="626"/>
      <c r="O4076" s="626"/>
      <c r="P4076" s="626"/>
      <c r="Q4076" s="626"/>
      <c r="R4076" s="626"/>
      <c r="S4076" s="626"/>
      <c r="T4076" s="626"/>
      <c r="U4076" s="626"/>
      <c r="V4076" s="626"/>
      <c r="W4076" s="626"/>
      <c r="X4076" s="626"/>
      <c r="Y4076" s="626"/>
      <c r="Z4076" s="626"/>
      <c r="AA4076" s="626"/>
      <c r="AB4076" s="626"/>
      <c r="AC4076" s="626"/>
      <c r="AD4076" s="626"/>
      <c r="AE4076" s="626"/>
      <c r="AF4076" s="626"/>
    </row>
    <row r="4077" spans="1:32" x14ac:dyDescent="0.25">
      <c r="A4077" s="626"/>
      <c r="B4077" s="626"/>
      <c r="F4077" s="626"/>
      <c r="H4077" s="626"/>
      <c r="I4077" s="626"/>
      <c r="J4077" s="626"/>
      <c r="K4077" s="627"/>
      <c r="L4077" s="677"/>
      <c r="M4077" s="626"/>
      <c r="N4077" s="626"/>
      <c r="O4077" s="626"/>
      <c r="P4077" s="626"/>
      <c r="Q4077" s="626"/>
      <c r="R4077" s="626"/>
      <c r="S4077" s="626"/>
      <c r="T4077" s="626"/>
      <c r="U4077" s="626"/>
      <c r="V4077" s="626"/>
      <c r="W4077" s="626"/>
      <c r="X4077" s="626"/>
      <c r="Y4077" s="626"/>
      <c r="Z4077" s="626"/>
      <c r="AA4077" s="626"/>
      <c r="AB4077" s="626"/>
      <c r="AC4077" s="626"/>
      <c r="AD4077" s="626"/>
      <c r="AE4077" s="626"/>
      <c r="AF4077" s="626"/>
    </row>
    <row r="4078" spans="1:32" x14ac:dyDescent="0.25">
      <c r="A4078" s="626"/>
      <c r="B4078" s="626"/>
      <c r="F4078" s="626"/>
      <c r="H4078" s="626"/>
      <c r="I4078" s="626"/>
      <c r="J4078" s="626"/>
      <c r="K4078" s="627"/>
      <c r="L4078" s="677"/>
      <c r="M4078" s="626"/>
      <c r="N4078" s="626"/>
      <c r="O4078" s="626"/>
      <c r="P4078" s="626"/>
      <c r="Q4078" s="626"/>
      <c r="R4078" s="626"/>
      <c r="S4078" s="626"/>
      <c r="T4078" s="626"/>
      <c r="U4078" s="626"/>
      <c r="V4078" s="626"/>
      <c r="W4078" s="626"/>
      <c r="X4078" s="626"/>
      <c r="Y4078" s="626"/>
      <c r="Z4078" s="626"/>
      <c r="AA4078" s="626"/>
      <c r="AB4078" s="626"/>
      <c r="AC4078" s="626"/>
      <c r="AD4078" s="626"/>
      <c r="AE4078" s="626"/>
      <c r="AF4078" s="626"/>
    </row>
    <row r="4079" spans="1:32" x14ac:dyDescent="0.25">
      <c r="A4079" s="626"/>
      <c r="B4079" s="626"/>
      <c r="F4079" s="626"/>
      <c r="H4079" s="626"/>
      <c r="I4079" s="626"/>
      <c r="J4079" s="626"/>
      <c r="K4079" s="627"/>
      <c r="L4079" s="677"/>
      <c r="M4079" s="626"/>
      <c r="N4079" s="626"/>
      <c r="O4079" s="626"/>
      <c r="P4079" s="626"/>
      <c r="Q4079" s="626"/>
      <c r="R4079" s="626"/>
      <c r="S4079" s="626"/>
      <c r="T4079" s="626"/>
      <c r="U4079" s="626"/>
      <c r="V4079" s="626"/>
      <c r="W4079" s="626"/>
      <c r="X4079" s="626"/>
      <c r="Y4079" s="626"/>
      <c r="Z4079" s="626"/>
      <c r="AA4079" s="626"/>
      <c r="AB4079" s="626"/>
      <c r="AC4079" s="626"/>
      <c r="AD4079" s="626"/>
      <c r="AE4079" s="626"/>
      <c r="AF4079" s="626"/>
    </row>
    <row r="4080" spans="1:32" x14ac:dyDescent="0.25">
      <c r="A4080" s="626"/>
      <c r="B4080" s="626"/>
      <c r="F4080" s="626"/>
      <c r="H4080" s="626"/>
      <c r="I4080" s="626"/>
      <c r="J4080" s="626"/>
      <c r="K4080" s="627"/>
      <c r="L4080" s="677"/>
      <c r="M4080" s="626"/>
      <c r="N4080" s="626"/>
      <c r="O4080" s="626"/>
      <c r="P4080" s="626"/>
      <c r="Q4080" s="626"/>
      <c r="R4080" s="626"/>
      <c r="S4080" s="626"/>
      <c r="T4080" s="626"/>
      <c r="U4080" s="626"/>
      <c r="V4080" s="626"/>
      <c r="W4080" s="626"/>
      <c r="X4080" s="626"/>
      <c r="Y4080" s="626"/>
      <c r="Z4080" s="626"/>
      <c r="AA4080" s="626"/>
      <c r="AB4080" s="626"/>
      <c r="AC4080" s="626"/>
      <c r="AD4080" s="626"/>
      <c r="AE4080" s="626"/>
      <c r="AF4080" s="626"/>
    </row>
    <row r="4081" spans="1:32" x14ac:dyDescent="0.25">
      <c r="A4081" s="626"/>
      <c r="B4081" s="626"/>
      <c r="F4081" s="626"/>
      <c r="H4081" s="626"/>
      <c r="I4081" s="626"/>
      <c r="J4081" s="626"/>
      <c r="K4081" s="627"/>
      <c r="L4081" s="677"/>
      <c r="M4081" s="626"/>
      <c r="N4081" s="626"/>
      <c r="O4081" s="626"/>
      <c r="P4081" s="626"/>
      <c r="Q4081" s="626"/>
      <c r="R4081" s="626"/>
      <c r="S4081" s="626"/>
      <c r="T4081" s="626"/>
      <c r="U4081" s="626"/>
      <c r="V4081" s="626"/>
      <c r="W4081" s="626"/>
      <c r="X4081" s="626"/>
      <c r="Y4081" s="626"/>
      <c r="Z4081" s="626"/>
      <c r="AA4081" s="626"/>
      <c r="AB4081" s="626"/>
      <c r="AC4081" s="626"/>
      <c r="AD4081" s="626"/>
      <c r="AE4081" s="626"/>
      <c r="AF4081" s="626"/>
    </row>
    <row r="4082" spans="1:32" x14ac:dyDescent="0.25">
      <c r="A4082" s="626"/>
      <c r="B4082" s="626"/>
      <c r="F4082" s="626"/>
      <c r="H4082" s="626"/>
      <c r="I4082" s="626"/>
      <c r="J4082" s="626"/>
      <c r="K4082" s="627"/>
      <c r="L4082" s="677"/>
      <c r="M4082" s="626"/>
      <c r="N4082" s="626"/>
      <c r="O4082" s="626"/>
      <c r="P4082" s="626"/>
      <c r="Q4082" s="626"/>
      <c r="R4082" s="626"/>
      <c r="S4082" s="626"/>
      <c r="T4082" s="626"/>
      <c r="U4082" s="626"/>
      <c r="V4082" s="626"/>
      <c r="W4082" s="626"/>
      <c r="X4082" s="626"/>
      <c r="Y4082" s="626"/>
      <c r="Z4082" s="626"/>
      <c r="AA4082" s="626"/>
      <c r="AB4082" s="626"/>
      <c r="AC4082" s="626"/>
      <c r="AD4082" s="626"/>
      <c r="AE4082" s="626"/>
      <c r="AF4082" s="626"/>
    </row>
    <row r="4083" spans="1:32" x14ac:dyDescent="0.25">
      <c r="A4083" s="626"/>
      <c r="B4083" s="626"/>
      <c r="F4083" s="626"/>
      <c r="H4083" s="626"/>
      <c r="I4083" s="626"/>
      <c r="J4083" s="626"/>
      <c r="K4083" s="627"/>
      <c r="L4083" s="677"/>
      <c r="M4083" s="626"/>
      <c r="N4083" s="626"/>
      <c r="O4083" s="626"/>
      <c r="P4083" s="626"/>
      <c r="Q4083" s="626"/>
      <c r="R4083" s="626"/>
      <c r="S4083" s="626"/>
      <c r="T4083" s="626"/>
      <c r="U4083" s="626"/>
      <c r="V4083" s="626"/>
      <c r="W4083" s="626"/>
      <c r="X4083" s="626"/>
      <c r="Y4083" s="626"/>
      <c r="Z4083" s="626"/>
      <c r="AA4083" s="626"/>
      <c r="AB4083" s="626"/>
      <c r="AC4083" s="626"/>
      <c r="AD4083" s="626"/>
      <c r="AE4083" s="626"/>
      <c r="AF4083" s="626"/>
    </row>
    <row r="4084" spans="1:32" x14ac:dyDescent="0.25">
      <c r="A4084" s="626"/>
      <c r="B4084" s="626"/>
      <c r="F4084" s="626"/>
      <c r="H4084" s="626"/>
      <c r="I4084" s="626"/>
      <c r="J4084" s="626"/>
      <c r="K4084" s="627"/>
      <c r="L4084" s="677"/>
      <c r="M4084" s="626"/>
      <c r="N4084" s="626"/>
      <c r="O4084" s="626"/>
      <c r="P4084" s="626"/>
      <c r="Q4084" s="626"/>
      <c r="R4084" s="626"/>
      <c r="S4084" s="626"/>
      <c r="T4084" s="626"/>
      <c r="U4084" s="626"/>
      <c r="V4084" s="626"/>
      <c r="W4084" s="626"/>
      <c r="X4084" s="626"/>
      <c r="Y4084" s="626"/>
      <c r="Z4084" s="626"/>
      <c r="AA4084" s="626"/>
      <c r="AB4084" s="626"/>
      <c r="AC4084" s="626"/>
      <c r="AD4084" s="626"/>
      <c r="AE4084" s="626"/>
      <c r="AF4084" s="626"/>
    </row>
    <row r="4085" spans="1:32" x14ac:dyDescent="0.25">
      <c r="A4085" s="626"/>
      <c r="B4085" s="626"/>
      <c r="F4085" s="626"/>
      <c r="H4085" s="626"/>
      <c r="I4085" s="626"/>
      <c r="J4085" s="626"/>
      <c r="K4085" s="627"/>
      <c r="L4085" s="677"/>
      <c r="M4085" s="626"/>
      <c r="N4085" s="626"/>
      <c r="O4085" s="626"/>
      <c r="P4085" s="626"/>
      <c r="Q4085" s="626"/>
      <c r="R4085" s="626"/>
      <c r="S4085" s="626"/>
      <c r="T4085" s="626"/>
      <c r="U4085" s="626"/>
      <c r="V4085" s="626"/>
      <c r="W4085" s="626"/>
      <c r="X4085" s="626"/>
      <c r="Y4085" s="626"/>
      <c r="Z4085" s="626"/>
      <c r="AA4085" s="626"/>
      <c r="AB4085" s="626"/>
      <c r="AC4085" s="626"/>
      <c r="AD4085" s="626"/>
      <c r="AE4085" s="626"/>
      <c r="AF4085" s="626"/>
    </row>
    <row r="4086" spans="1:32" x14ac:dyDescent="0.25">
      <c r="A4086" s="626"/>
      <c r="B4086" s="626"/>
      <c r="F4086" s="626"/>
      <c r="H4086" s="626"/>
      <c r="I4086" s="626"/>
      <c r="J4086" s="626"/>
      <c r="K4086" s="627"/>
      <c r="L4086" s="677"/>
      <c r="M4086" s="626"/>
      <c r="N4086" s="626"/>
      <c r="O4086" s="626"/>
      <c r="P4086" s="626"/>
      <c r="Q4086" s="626"/>
      <c r="R4086" s="626"/>
      <c r="S4086" s="626"/>
      <c r="T4086" s="626"/>
      <c r="U4086" s="626"/>
      <c r="V4086" s="626"/>
      <c r="W4086" s="626"/>
      <c r="X4086" s="626"/>
      <c r="Y4086" s="626"/>
      <c r="Z4086" s="626"/>
      <c r="AA4086" s="626"/>
      <c r="AB4086" s="626"/>
      <c r="AC4086" s="626"/>
      <c r="AD4086" s="626"/>
      <c r="AE4086" s="626"/>
      <c r="AF4086" s="626"/>
    </row>
    <row r="4087" spans="1:32" x14ac:dyDescent="0.25">
      <c r="A4087" s="626"/>
      <c r="B4087" s="626"/>
      <c r="F4087" s="626"/>
      <c r="H4087" s="626"/>
      <c r="I4087" s="626"/>
      <c r="J4087" s="626"/>
      <c r="K4087" s="627"/>
      <c r="L4087" s="677"/>
      <c r="M4087" s="626"/>
      <c r="N4087" s="626"/>
      <c r="O4087" s="626"/>
      <c r="P4087" s="626"/>
      <c r="Q4087" s="626"/>
      <c r="R4087" s="626"/>
      <c r="S4087" s="626"/>
      <c r="T4087" s="626"/>
      <c r="U4087" s="626"/>
      <c r="V4087" s="626"/>
      <c r="W4087" s="626"/>
      <c r="X4087" s="626"/>
      <c r="Y4087" s="626"/>
      <c r="Z4087" s="626"/>
      <c r="AA4087" s="626"/>
      <c r="AB4087" s="626"/>
      <c r="AC4087" s="626"/>
      <c r="AD4087" s="626"/>
      <c r="AE4087" s="626"/>
      <c r="AF4087" s="626"/>
    </row>
    <row r="4088" spans="1:32" x14ac:dyDescent="0.25">
      <c r="A4088" s="626"/>
      <c r="B4088" s="626"/>
      <c r="F4088" s="626"/>
      <c r="H4088" s="626"/>
      <c r="I4088" s="626"/>
      <c r="J4088" s="626"/>
      <c r="K4088" s="627"/>
      <c r="L4088" s="677"/>
      <c r="M4088" s="626"/>
      <c r="N4088" s="626"/>
      <c r="O4088" s="626"/>
      <c r="P4088" s="626"/>
      <c r="Q4088" s="626"/>
      <c r="R4088" s="626"/>
      <c r="S4088" s="626"/>
      <c r="T4088" s="626"/>
      <c r="U4088" s="626"/>
      <c r="V4088" s="626"/>
      <c r="W4088" s="626"/>
      <c r="X4088" s="626"/>
      <c r="Y4088" s="626"/>
      <c r="Z4088" s="626"/>
      <c r="AA4088" s="626"/>
      <c r="AB4088" s="626"/>
      <c r="AC4088" s="626"/>
      <c r="AD4088" s="626"/>
      <c r="AE4088" s="626"/>
      <c r="AF4088" s="626"/>
    </row>
    <row r="4089" spans="1:32" x14ac:dyDescent="0.25">
      <c r="A4089" s="626"/>
      <c r="B4089" s="626"/>
      <c r="F4089" s="626"/>
      <c r="H4089" s="626"/>
      <c r="I4089" s="626"/>
      <c r="J4089" s="626"/>
      <c r="K4089" s="627"/>
      <c r="L4089" s="677"/>
      <c r="M4089" s="626"/>
      <c r="N4089" s="626"/>
      <c r="O4089" s="626"/>
      <c r="P4089" s="626"/>
      <c r="Q4089" s="626"/>
      <c r="R4089" s="626"/>
      <c r="S4089" s="626"/>
      <c r="T4089" s="626"/>
      <c r="U4089" s="626"/>
      <c r="V4089" s="626"/>
      <c r="W4089" s="626"/>
      <c r="X4089" s="626"/>
      <c r="Y4089" s="626"/>
      <c r="Z4089" s="626"/>
      <c r="AA4089" s="626"/>
      <c r="AB4089" s="626"/>
      <c r="AC4089" s="626"/>
      <c r="AD4089" s="626"/>
      <c r="AE4089" s="626"/>
      <c r="AF4089" s="626"/>
    </row>
    <row r="4090" spans="1:32" x14ac:dyDescent="0.25">
      <c r="A4090" s="626"/>
      <c r="B4090" s="626"/>
      <c r="F4090" s="626"/>
      <c r="H4090" s="626"/>
      <c r="I4090" s="626"/>
      <c r="J4090" s="626"/>
      <c r="K4090" s="627"/>
      <c r="L4090" s="677"/>
      <c r="M4090" s="626"/>
      <c r="N4090" s="626"/>
      <c r="O4090" s="626"/>
      <c r="P4090" s="626"/>
      <c r="Q4090" s="626"/>
      <c r="R4090" s="626"/>
      <c r="S4090" s="626"/>
      <c r="T4090" s="626"/>
      <c r="U4090" s="626"/>
      <c r="V4090" s="626"/>
      <c r="W4090" s="626"/>
      <c r="X4090" s="626"/>
      <c r="Y4090" s="626"/>
      <c r="Z4090" s="626"/>
      <c r="AA4090" s="626"/>
      <c r="AB4090" s="626"/>
      <c r="AC4090" s="626"/>
      <c r="AD4090" s="626"/>
      <c r="AE4090" s="626"/>
      <c r="AF4090" s="626"/>
    </row>
    <row r="4091" spans="1:32" x14ac:dyDescent="0.25">
      <c r="A4091" s="626"/>
      <c r="B4091" s="626"/>
      <c r="F4091" s="626"/>
      <c r="H4091" s="626"/>
      <c r="I4091" s="626"/>
      <c r="J4091" s="626"/>
      <c r="K4091" s="627"/>
      <c r="L4091" s="677"/>
      <c r="M4091" s="626"/>
      <c r="N4091" s="626"/>
      <c r="O4091" s="626"/>
      <c r="P4091" s="626"/>
      <c r="Q4091" s="626"/>
      <c r="R4091" s="626"/>
      <c r="S4091" s="626"/>
      <c r="T4091" s="626"/>
      <c r="U4091" s="626"/>
      <c r="V4091" s="626"/>
      <c r="W4091" s="626"/>
      <c r="X4091" s="626"/>
      <c r="Y4091" s="626"/>
      <c r="Z4091" s="626"/>
      <c r="AA4091" s="626"/>
      <c r="AB4091" s="626"/>
      <c r="AC4091" s="626"/>
      <c r="AD4091" s="626"/>
      <c r="AE4091" s="626"/>
      <c r="AF4091" s="626"/>
    </row>
    <row r="4092" spans="1:32" x14ac:dyDescent="0.25">
      <c r="A4092" s="626"/>
      <c r="B4092" s="626"/>
      <c r="F4092" s="626"/>
      <c r="H4092" s="626"/>
      <c r="I4092" s="626"/>
      <c r="J4092" s="626"/>
      <c r="K4092" s="627"/>
      <c r="L4092" s="677"/>
      <c r="M4092" s="626"/>
      <c r="N4092" s="626"/>
      <c r="O4092" s="626"/>
      <c r="P4092" s="626"/>
      <c r="Q4092" s="626"/>
      <c r="R4092" s="626"/>
      <c r="S4092" s="626"/>
      <c r="T4092" s="626"/>
      <c r="U4092" s="626"/>
      <c r="V4092" s="626"/>
      <c r="W4092" s="626"/>
      <c r="X4092" s="626"/>
      <c r="Y4092" s="626"/>
      <c r="Z4092" s="626"/>
      <c r="AA4092" s="626"/>
      <c r="AB4092" s="626"/>
      <c r="AC4092" s="626"/>
      <c r="AD4092" s="626"/>
      <c r="AE4092" s="626"/>
      <c r="AF4092" s="626"/>
    </row>
    <row r="4093" spans="1:32" x14ac:dyDescent="0.25">
      <c r="A4093" s="626"/>
      <c r="B4093" s="626"/>
      <c r="F4093" s="626"/>
      <c r="H4093" s="626"/>
      <c r="I4093" s="626"/>
      <c r="J4093" s="626"/>
      <c r="K4093" s="627"/>
      <c r="L4093" s="677"/>
      <c r="M4093" s="626"/>
      <c r="N4093" s="626"/>
      <c r="O4093" s="626"/>
      <c r="P4093" s="626"/>
      <c r="Q4093" s="626"/>
      <c r="R4093" s="626"/>
      <c r="S4093" s="626"/>
      <c r="T4093" s="626"/>
      <c r="U4093" s="626"/>
      <c r="V4093" s="626"/>
      <c r="W4093" s="626"/>
      <c r="X4093" s="626"/>
      <c r="Y4093" s="626"/>
      <c r="Z4093" s="626"/>
      <c r="AA4093" s="626"/>
      <c r="AB4093" s="626"/>
      <c r="AC4093" s="626"/>
      <c r="AD4093" s="626"/>
      <c r="AE4093" s="626"/>
      <c r="AF4093" s="626"/>
    </row>
    <row r="4094" spans="1:32" x14ac:dyDescent="0.25">
      <c r="A4094" s="626"/>
      <c r="B4094" s="626"/>
      <c r="F4094" s="626"/>
      <c r="H4094" s="626"/>
      <c r="I4094" s="626"/>
      <c r="J4094" s="626"/>
      <c r="K4094" s="627"/>
      <c r="L4094" s="677"/>
      <c r="M4094" s="626"/>
      <c r="N4094" s="626"/>
      <c r="O4094" s="626"/>
      <c r="P4094" s="626"/>
      <c r="Q4094" s="626"/>
      <c r="R4094" s="626"/>
      <c r="S4094" s="626"/>
      <c r="T4094" s="626"/>
      <c r="U4094" s="626"/>
      <c r="V4094" s="626"/>
      <c r="W4094" s="626"/>
      <c r="X4094" s="626"/>
      <c r="Y4094" s="626"/>
      <c r="Z4094" s="626"/>
      <c r="AA4094" s="626"/>
      <c r="AB4094" s="626"/>
      <c r="AC4094" s="626"/>
      <c r="AD4094" s="626"/>
      <c r="AE4094" s="626"/>
      <c r="AF4094" s="626"/>
    </row>
    <row r="4095" spans="1:32" x14ac:dyDescent="0.25">
      <c r="A4095" s="626"/>
      <c r="B4095" s="626"/>
      <c r="F4095" s="626"/>
      <c r="H4095" s="626"/>
      <c r="I4095" s="626"/>
      <c r="J4095" s="626"/>
      <c r="K4095" s="627"/>
      <c r="L4095" s="677"/>
      <c r="M4095" s="626"/>
      <c r="N4095" s="626"/>
      <c r="O4095" s="626"/>
      <c r="P4095" s="626"/>
      <c r="Q4095" s="626"/>
      <c r="R4095" s="626"/>
      <c r="S4095" s="626"/>
      <c r="T4095" s="626"/>
      <c r="U4095" s="626"/>
      <c r="V4095" s="626"/>
      <c r="W4095" s="626"/>
      <c r="X4095" s="626"/>
      <c r="Y4095" s="626"/>
      <c r="Z4095" s="626"/>
      <c r="AA4095" s="626"/>
      <c r="AB4095" s="626"/>
      <c r="AC4095" s="626"/>
      <c r="AD4095" s="626"/>
      <c r="AE4095" s="626"/>
      <c r="AF4095" s="626"/>
    </row>
    <row r="4096" spans="1:32" x14ac:dyDescent="0.25">
      <c r="A4096" s="626"/>
      <c r="B4096" s="626"/>
      <c r="F4096" s="626"/>
      <c r="H4096" s="626"/>
      <c r="I4096" s="626"/>
      <c r="J4096" s="626"/>
      <c r="K4096" s="627"/>
      <c r="L4096" s="677"/>
      <c r="M4096" s="626"/>
      <c r="N4096" s="626"/>
      <c r="O4096" s="626"/>
      <c r="P4096" s="626"/>
      <c r="Q4096" s="626"/>
      <c r="R4096" s="626"/>
      <c r="S4096" s="626"/>
      <c r="T4096" s="626"/>
      <c r="U4096" s="626"/>
      <c r="V4096" s="626"/>
      <c r="W4096" s="626"/>
      <c r="X4096" s="626"/>
      <c r="Y4096" s="626"/>
      <c r="Z4096" s="626"/>
      <c r="AA4096" s="626"/>
      <c r="AB4096" s="626"/>
      <c r="AC4096" s="626"/>
      <c r="AD4096" s="626"/>
      <c r="AE4096" s="626"/>
      <c r="AF4096" s="626"/>
    </row>
    <row r="4097" spans="1:32" x14ac:dyDescent="0.25">
      <c r="A4097" s="626"/>
      <c r="B4097" s="626"/>
      <c r="F4097" s="626"/>
      <c r="H4097" s="626"/>
      <c r="I4097" s="626"/>
      <c r="J4097" s="626"/>
      <c r="K4097" s="627"/>
      <c r="L4097" s="677"/>
      <c r="M4097" s="626"/>
      <c r="N4097" s="626"/>
      <c r="O4097" s="626"/>
      <c r="P4097" s="626"/>
      <c r="Q4097" s="626"/>
      <c r="R4097" s="626"/>
      <c r="S4097" s="626"/>
      <c r="T4097" s="626"/>
      <c r="U4097" s="626"/>
      <c r="V4097" s="626"/>
      <c r="W4097" s="626"/>
      <c r="X4097" s="626"/>
      <c r="Y4097" s="626"/>
      <c r="Z4097" s="626"/>
      <c r="AA4097" s="626"/>
      <c r="AB4097" s="626"/>
      <c r="AC4097" s="626"/>
      <c r="AD4097" s="626"/>
      <c r="AE4097" s="626"/>
      <c r="AF4097" s="626"/>
    </row>
    <row r="4098" spans="1:32" x14ac:dyDescent="0.25">
      <c r="A4098" s="626"/>
      <c r="B4098" s="626"/>
      <c r="F4098" s="626"/>
      <c r="H4098" s="626"/>
      <c r="I4098" s="626"/>
      <c r="J4098" s="626"/>
      <c r="K4098" s="627"/>
      <c r="L4098" s="677"/>
      <c r="M4098" s="626"/>
      <c r="N4098" s="626"/>
      <c r="O4098" s="626"/>
      <c r="P4098" s="626"/>
      <c r="Q4098" s="626"/>
      <c r="R4098" s="626"/>
      <c r="S4098" s="626"/>
      <c r="T4098" s="626"/>
      <c r="U4098" s="626"/>
      <c r="V4098" s="626"/>
      <c r="W4098" s="626"/>
      <c r="X4098" s="626"/>
      <c r="Y4098" s="626"/>
      <c r="Z4098" s="626"/>
      <c r="AA4098" s="626"/>
      <c r="AB4098" s="626"/>
      <c r="AC4098" s="626"/>
      <c r="AD4098" s="626"/>
      <c r="AE4098" s="626"/>
      <c r="AF4098" s="626"/>
    </row>
    <row r="4099" spans="1:32" x14ac:dyDescent="0.25">
      <c r="A4099" s="626"/>
      <c r="B4099" s="626"/>
      <c r="F4099" s="626"/>
      <c r="H4099" s="626"/>
      <c r="I4099" s="626"/>
      <c r="J4099" s="626"/>
      <c r="K4099" s="627"/>
      <c r="L4099" s="677"/>
      <c r="M4099" s="626"/>
      <c r="N4099" s="626"/>
      <c r="O4099" s="626"/>
      <c r="P4099" s="626"/>
      <c r="Q4099" s="626"/>
      <c r="R4099" s="626"/>
      <c r="S4099" s="626"/>
      <c r="T4099" s="626"/>
      <c r="U4099" s="626"/>
      <c r="V4099" s="626"/>
      <c r="W4099" s="626"/>
      <c r="X4099" s="626"/>
      <c r="Y4099" s="626"/>
      <c r="Z4099" s="626"/>
      <c r="AA4099" s="626"/>
      <c r="AB4099" s="626"/>
      <c r="AC4099" s="626"/>
      <c r="AD4099" s="626"/>
      <c r="AE4099" s="626"/>
      <c r="AF4099" s="626"/>
    </row>
    <row r="4100" spans="1:32" x14ac:dyDescent="0.25">
      <c r="A4100" s="626"/>
      <c r="B4100" s="626"/>
      <c r="F4100" s="626"/>
      <c r="H4100" s="626"/>
      <c r="I4100" s="626"/>
      <c r="J4100" s="626"/>
      <c r="K4100" s="627"/>
      <c r="L4100" s="677"/>
      <c r="M4100" s="626"/>
      <c r="N4100" s="626"/>
      <c r="O4100" s="626"/>
      <c r="P4100" s="626"/>
      <c r="Q4100" s="626"/>
      <c r="R4100" s="626"/>
      <c r="S4100" s="626"/>
      <c r="T4100" s="626"/>
      <c r="U4100" s="626"/>
      <c r="V4100" s="626"/>
      <c r="W4100" s="626"/>
      <c r="X4100" s="626"/>
      <c r="Y4100" s="626"/>
      <c r="Z4100" s="626"/>
      <c r="AA4100" s="626"/>
      <c r="AB4100" s="626"/>
      <c r="AC4100" s="626"/>
      <c r="AD4100" s="626"/>
      <c r="AE4100" s="626"/>
      <c r="AF4100" s="626"/>
    </row>
    <row r="4101" spans="1:32" x14ac:dyDescent="0.25">
      <c r="A4101" s="626"/>
      <c r="B4101" s="626"/>
      <c r="F4101" s="626"/>
      <c r="H4101" s="626"/>
      <c r="I4101" s="626"/>
      <c r="J4101" s="626"/>
      <c r="K4101" s="627"/>
      <c r="L4101" s="677"/>
      <c r="M4101" s="626"/>
      <c r="N4101" s="626"/>
      <c r="O4101" s="626"/>
      <c r="P4101" s="626"/>
      <c r="Q4101" s="626"/>
      <c r="R4101" s="626"/>
      <c r="S4101" s="626"/>
      <c r="T4101" s="626"/>
      <c r="U4101" s="626"/>
      <c r="V4101" s="626"/>
      <c r="W4101" s="626"/>
      <c r="X4101" s="626"/>
      <c r="Y4101" s="626"/>
      <c r="Z4101" s="626"/>
      <c r="AA4101" s="626"/>
      <c r="AB4101" s="626"/>
      <c r="AC4101" s="626"/>
      <c r="AD4101" s="626"/>
      <c r="AE4101" s="626"/>
      <c r="AF4101" s="626"/>
    </row>
    <row r="4102" spans="1:32" x14ac:dyDescent="0.25">
      <c r="A4102" s="626"/>
      <c r="B4102" s="626"/>
      <c r="F4102" s="626"/>
      <c r="H4102" s="626"/>
      <c r="I4102" s="626"/>
      <c r="J4102" s="626"/>
      <c r="K4102" s="627"/>
      <c r="L4102" s="677"/>
      <c r="M4102" s="626"/>
      <c r="N4102" s="626"/>
      <c r="O4102" s="626"/>
      <c r="P4102" s="626"/>
      <c r="Q4102" s="626"/>
      <c r="R4102" s="626"/>
      <c r="S4102" s="626"/>
      <c r="T4102" s="626"/>
      <c r="U4102" s="626"/>
      <c r="V4102" s="626"/>
      <c r="W4102" s="626"/>
      <c r="X4102" s="626"/>
      <c r="Y4102" s="626"/>
      <c r="Z4102" s="626"/>
      <c r="AA4102" s="626"/>
      <c r="AB4102" s="626"/>
      <c r="AC4102" s="626"/>
      <c r="AD4102" s="626"/>
      <c r="AE4102" s="626"/>
      <c r="AF4102" s="626"/>
    </row>
    <row r="4103" spans="1:32" x14ac:dyDescent="0.25">
      <c r="A4103" s="626"/>
      <c r="B4103" s="626"/>
      <c r="F4103" s="626"/>
      <c r="H4103" s="626"/>
      <c r="I4103" s="626"/>
      <c r="J4103" s="626"/>
      <c r="K4103" s="627"/>
      <c r="L4103" s="677"/>
      <c r="M4103" s="626"/>
      <c r="N4103" s="626"/>
      <c r="O4103" s="626"/>
      <c r="P4103" s="626"/>
      <c r="Q4103" s="626"/>
      <c r="R4103" s="626"/>
      <c r="S4103" s="626"/>
      <c r="T4103" s="626"/>
      <c r="U4103" s="626"/>
      <c r="V4103" s="626"/>
      <c r="W4103" s="626"/>
      <c r="X4103" s="626"/>
      <c r="Y4103" s="626"/>
      <c r="Z4103" s="626"/>
      <c r="AA4103" s="626"/>
      <c r="AB4103" s="626"/>
      <c r="AC4103" s="626"/>
      <c r="AD4103" s="626"/>
      <c r="AE4103" s="626"/>
      <c r="AF4103" s="626"/>
    </row>
    <row r="4104" spans="1:32" x14ac:dyDescent="0.25">
      <c r="A4104" s="626"/>
      <c r="B4104" s="626"/>
      <c r="F4104" s="626"/>
      <c r="H4104" s="626"/>
      <c r="I4104" s="626"/>
      <c r="J4104" s="626"/>
      <c r="K4104" s="627"/>
      <c r="L4104" s="677"/>
      <c r="M4104" s="626"/>
      <c r="N4104" s="626"/>
      <c r="O4104" s="626"/>
      <c r="P4104" s="626"/>
      <c r="Q4104" s="626"/>
      <c r="R4104" s="626"/>
      <c r="S4104" s="626"/>
      <c r="T4104" s="626"/>
      <c r="U4104" s="626"/>
      <c r="V4104" s="626"/>
      <c r="W4104" s="626"/>
      <c r="X4104" s="626"/>
      <c r="Y4104" s="626"/>
      <c r="Z4104" s="626"/>
      <c r="AA4104" s="626"/>
      <c r="AB4104" s="626"/>
      <c r="AC4104" s="626"/>
      <c r="AD4104" s="626"/>
      <c r="AE4104" s="626"/>
      <c r="AF4104" s="626"/>
    </row>
    <row r="4105" spans="1:32" x14ac:dyDescent="0.25">
      <c r="A4105" s="626"/>
      <c r="B4105" s="626"/>
      <c r="F4105" s="626"/>
      <c r="H4105" s="626"/>
      <c r="I4105" s="626"/>
      <c r="J4105" s="626"/>
      <c r="K4105" s="627"/>
      <c r="L4105" s="677"/>
      <c r="M4105" s="626"/>
      <c r="N4105" s="626"/>
      <c r="O4105" s="626"/>
      <c r="P4105" s="626"/>
      <c r="Q4105" s="626"/>
      <c r="R4105" s="626"/>
      <c r="S4105" s="626"/>
      <c r="T4105" s="626"/>
      <c r="U4105" s="626"/>
      <c r="V4105" s="626"/>
      <c r="W4105" s="626"/>
      <c r="X4105" s="626"/>
      <c r="Y4105" s="626"/>
      <c r="Z4105" s="626"/>
      <c r="AA4105" s="626"/>
      <c r="AB4105" s="626"/>
      <c r="AC4105" s="626"/>
      <c r="AD4105" s="626"/>
      <c r="AE4105" s="626"/>
      <c r="AF4105" s="626"/>
    </row>
    <row r="4106" spans="1:32" x14ac:dyDescent="0.25">
      <c r="A4106" s="626"/>
      <c r="B4106" s="626"/>
      <c r="F4106" s="626"/>
      <c r="H4106" s="626"/>
      <c r="I4106" s="626"/>
      <c r="J4106" s="626"/>
      <c r="K4106" s="627"/>
      <c r="L4106" s="677"/>
      <c r="M4106" s="626"/>
      <c r="N4106" s="626"/>
      <c r="O4106" s="626"/>
      <c r="P4106" s="626"/>
      <c r="Q4106" s="626"/>
      <c r="R4106" s="626"/>
      <c r="S4106" s="626"/>
      <c r="T4106" s="626"/>
      <c r="U4106" s="626"/>
      <c r="V4106" s="626"/>
      <c r="W4106" s="626"/>
      <c r="X4106" s="626"/>
      <c r="Y4106" s="626"/>
      <c r="Z4106" s="626"/>
      <c r="AA4106" s="626"/>
      <c r="AB4106" s="626"/>
      <c r="AC4106" s="626"/>
      <c r="AD4106" s="626"/>
      <c r="AE4106" s="626"/>
      <c r="AF4106" s="626"/>
    </row>
    <row r="4107" spans="1:32" x14ac:dyDescent="0.25">
      <c r="A4107" s="626"/>
      <c r="B4107" s="626"/>
      <c r="F4107" s="626"/>
      <c r="H4107" s="626"/>
      <c r="I4107" s="626"/>
      <c r="J4107" s="626"/>
      <c r="K4107" s="627"/>
      <c r="L4107" s="677"/>
      <c r="M4107" s="626"/>
      <c r="N4107" s="626"/>
      <c r="O4107" s="626"/>
      <c r="P4107" s="626"/>
      <c r="Q4107" s="626"/>
      <c r="R4107" s="626"/>
      <c r="S4107" s="626"/>
      <c r="T4107" s="626"/>
      <c r="U4107" s="626"/>
      <c r="V4107" s="626"/>
      <c r="W4107" s="626"/>
      <c r="X4107" s="626"/>
      <c r="Y4107" s="626"/>
      <c r="Z4107" s="626"/>
      <c r="AA4107" s="626"/>
      <c r="AB4107" s="626"/>
      <c r="AC4107" s="626"/>
      <c r="AD4107" s="626"/>
      <c r="AE4107" s="626"/>
      <c r="AF4107" s="626"/>
    </row>
    <row r="4108" spans="1:32" x14ac:dyDescent="0.25">
      <c r="A4108" s="626"/>
      <c r="B4108" s="626"/>
      <c r="F4108" s="626"/>
      <c r="H4108" s="626"/>
      <c r="I4108" s="626"/>
      <c r="J4108" s="626"/>
      <c r="K4108" s="627"/>
      <c r="L4108" s="677"/>
      <c r="M4108" s="626"/>
      <c r="N4108" s="626"/>
      <c r="O4108" s="626"/>
      <c r="P4108" s="626"/>
      <c r="Q4108" s="626"/>
      <c r="R4108" s="626"/>
      <c r="S4108" s="626"/>
      <c r="T4108" s="626"/>
      <c r="U4108" s="626"/>
      <c r="V4108" s="626"/>
      <c r="W4108" s="626"/>
      <c r="X4108" s="626"/>
      <c r="Y4108" s="626"/>
      <c r="Z4108" s="626"/>
      <c r="AA4108" s="626"/>
      <c r="AB4108" s="626"/>
      <c r="AC4108" s="626"/>
      <c r="AD4108" s="626"/>
      <c r="AE4108" s="626"/>
      <c r="AF4108" s="626"/>
    </row>
    <row r="4109" spans="1:32" x14ac:dyDescent="0.25">
      <c r="A4109" s="626"/>
      <c r="B4109" s="626"/>
      <c r="F4109" s="626"/>
      <c r="H4109" s="626"/>
      <c r="I4109" s="626"/>
      <c r="J4109" s="626"/>
      <c r="K4109" s="627"/>
      <c r="L4109" s="677"/>
      <c r="M4109" s="626"/>
      <c r="N4109" s="626"/>
      <c r="O4109" s="626"/>
      <c r="P4109" s="626"/>
      <c r="Q4109" s="626"/>
      <c r="R4109" s="626"/>
      <c r="S4109" s="626"/>
      <c r="T4109" s="626"/>
      <c r="U4109" s="626"/>
      <c r="V4109" s="626"/>
      <c r="W4109" s="626"/>
      <c r="X4109" s="626"/>
      <c r="Y4109" s="626"/>
      <c r="Z4109" s="626"/>
      <c r="AA4109" s="626"/>
      <c r="AB4109" s="626"/>
      <c r="AC4109" s="626"/>
      <c r="AD4109" s="626"/>
      <c r="AE4109" s="626"/>
      <c r="AF4109" s="626"/>
    </row>
    <row r="4110" spans="1:32" x14ac:dyDescent="0.25">
      <c r="A4110" s="626"/>
      <c r="B4110" s="626"/>
      <c r="F4110" s="626"/>
      <c r="H4110" s="626"/>
      <c r="I4110" s="626"/>
      <c r="J4110" s="626"/>
      <c r="K4110" s="627"/>
      <c r="L4110" s="677"/>
      <c r="M4110" s="626"/>
      <c r="N4110" s="626"/>
      <c r="O4110" s="626"/>
      <c r="P4110" s="626"/>
      <c r="Q4110" s="626"/>
      <c r="R4110" s="626"/>
      <c r="S4110" s="626"/>
      <c r="T4110" s="626"/>
      <c r="U4110" s="626"/>
      <c r="V4110" s="626"/>
      <c r="W4110" s="626"/>
      <c r="X4110" s="626"/>
      <c r="Y4110" s="626"/>
      <c r="Z4110" s="626"/>
      <c r="AA4110" s="626"/>
      <c r="AB4110" s="626"/>
      <c r="AC4110" s="626"/>
      <c r="AD4110" s="626"/>
      <c r="AE4110" s="626"/>
      <c r="AF4110" s="626"/>
    </row>
    <row r="4111" spans="1:32" x14ac:dyDescent="0.25">
      <c r="A4111" s="626"/>
      <c r="B4111" s="626"/>
      <c r="F4111" s="626"/>
      <c r="H4111" s="626"/>
      <c r="I4111" s="626"/>
      <c r="J4111" s="626"/>
      <c r="K4111" s="627"/>
      <c r="L4111" s="677"/>
      <c r="M4111" s="626"/>
      <c r="N4111" s="626"/>
      <c r="O4111" s="626"/>
      <c r="P4111" s="626"/>
      <c r="Q4111" s="626"/>
      <c r="R4111" s="626"/>
      <c r="S4111" s="626"/>
      <c r="T4111" s="626"/>
      <c r="U4111" s="626"/>
      <c r="V4111" s="626"/>
      <c r="W4111" s="626"/>
      <c r="X4111" s="626"/>
      <c r="Y4111" s="626"/>
      <c r="Z4111" s="626"/>
      <c r="AA4111" s="626"/>
      <c r="AB4111" s="626"/>
      <c r="AC4111" s="626"/>
      <c r="AD4111" s="626"/>
      <c r="AE4111" s="626"/>
      <c r="AF4111" s="626"/>
    </row>
    <row r="4112" spans="1:32" x14ac:dyDescent="0.25">
      <c r="A4112" s="626"/>
      <c r="B4112" s="626"/>
      <c r="F4112" s="626"/>
      <c r="H4112" s="626"/>
      <c r="I4112" s="626"/>
      <c r="J4112" s="626"/>
      <c r="K4112" s="627"/>
      <c r="L4112" s="677"/>
      <c r="M4112" s="626"/>
      <c r="N4112" s="626"/>
      <c r="O4112" s="626"/>
      <c r="P4112" s="626"/>
      <c r="Q4112" s="626"/>
      <c r="R4112" s="626"/>
      <c r="S4112" s="626"/>
      <c r="T4112" s="626"/>
      <c r="U4112" s="626"/>
      <c r="V4112" s="626"/>
      <c r="W4112" s="626"/>
      <c r="X4112" s="626"/>
      <c r="Y4112" s="626"/>
      <c r="Z4112" s="626"/>
      <c r="AA4112" s="626"/>
      <c r="AB4112" s="626"/>
      <c r="AC4112" s="626"/>
      <c r="AD4112" s="626"/>
      <c r="AE4112" s="626"/>
      <c r="AF4112" s="626"/>
    </row>
    <row r="4113" spans="1:32" x14ac:dyDescent="0.25">
      <c r="A4113" s="626"/>
      <c r="B4113" s="626"/>
      <c r="F4113" s="626"/>
      <c r="H4113" s="626"/>
      <c r="I4113" s="626"/>
      <c r="J4113" s="626"/>
      <c r="K4113" s="627"/>
      <c r="L4113" s="677"/>
      <c r="M4113" s="626"/>
      <c r="N4113" s="626"/>
      <c r="O4113" s="626"/>
      <c r="P4113" s="626"/>
      <c r="Q4113" s="626"/>
      <c r="R4113" s="626"/>
      <c r="S4113" s="626"/>
      <c r="T4113" s="626"/>
      <c r="U4113" s="626"/>
      <c r="V4113" s="626"/>
      <c r="W4113" s="626"/>
      <c r="X4113" s="626"/>
      <c r="Y4113" s="626"/>
      <c r="Z4113" s="626"/>
      <c r="AA4113" s="626"/>
      <c r="AB4113" s="626"/>
      <c r="AC4113" s="626"/>
      <c r="AD4113" s="626"/>
      <c r="AE4113" s="626"/>
      <c r="AF4113" s="626"/>
    </row>
    <row r="4114" spans="1:32" x14ac:dyDescent="0.25">
      <c r="A4114" s="626"/>
      <c r="B4114" s="626"/>
      <c r="F4114" s="626"/>
      <c r="H4114" s="626"/>
      <c r="I4114" s="626"/>
      <c r="J4114" s="626"/>
      <c r="K4114" s="627"/>
      <c r="L4114" s="677"/>
      <c r="M4114" s="626"/>
      <c r="N4114" s="626"/>
      <c r="O4114" s="626"/>
      <c r="P4114" s="626"/>
      <c r="Q4114" s="626"/>
      <c r="R4114" s="626"/>
      <c r="S4114" s="626"/>
      <c r="T4114" s="626"/>
      <c r="U4114" s="626"/>
      <c r="V4114" s="626"/>
      <c r="W4114" s="626"/>
      <c r="X4114" s="626"/>
      <c r="Y4114" s="626"/>
      <c r="Z4114" s="626"/>
      <c r="AA4114" s="626"/>
      <c r="AB4114" s="626"/>
      <c r="AC4114" s="626"/>
      <c r="AD4114" s="626"/>
      <c r="AE4114" s="626"/>
      <c r="AF4114" s="626"/>
    </row>
    <row r="4115" spans="1:32" x14ac:dyDescent="0.25">
      <c r="A4115" s="626"/>
      <c r="B4115" s="626"/>
      <c r="F4115" s="626"/>
      <c r="H4115" s="626"/>
      <c r="I4115" s="626"/>
      <c r="J4115" s="626"/>
      <c r="K4115" s="627"/>
      <c r="L4115" s="677"/>
      <c r="M4115" s="626"/>
      <c r="N4115" s="626"/>
      <c r="O4115" s="626"/>
      <c r="P4115" s="626"/>
      <c r="Q4115" s="626"/>
      <c r="R4115" s="626"/>
      <c r="S4115" s="626"/>
      <c r="T4115" s="626"/>
      <c r="U4115" s="626"/>
      <c r="V4115" s="626"/>
      <c r="W4115" s="626"/>
      <c r="X4115" s="626"/>
      <c r="Y4115" s="626"/>
      <c r="Z4115" s="626"/>
      <c r="AA4115" s="626"/>
      <c r="AB4115" s="626"/>
      <c r="AC4115" s="626"/>
      <c r="AD4115" s="626"/>
      <c r="AE4115" s="626"/>
      <c r="AF4115" s="626"/>
    </row>
    <row r="4116" spans="1:32" x14ac:dyDescent="0.25">
      <c r="A4116" s="626"/>
      <c r="B4116" s="626"/>
      <c r="F4116" s="626"/>
      <c r="H4116" s="626"/>
      <c r="I4116" s="626"/>
      <c r="J4116" s="626"/>
      <c r="K4116" s="627"/>
      <c r="L4116" s="677"/>
      <c r="M4116" s="626"/>
      <c r="N4116" s="626"/>
      <c r="O4116" s="626"/>
      <c r="P4116" s="626"/>
      <c r="Q4116" s="626"/>
      <c r="R4116" s="626"/>
      <c r="S4116" s="626"/>
      <c r="T4116" s="626"/>
      <c r="U4116" s="626"/>
      <c r="V4116" s="626"/>
      <c r="W4116" s="626"/>
      <c r="X4116" s="626"/>
      <c r="Y4116" s="626"/>
      <c r="Z4116" s="626"/>
      <c r="AA4116" s="626"/>
      <c r="AB4116" s="626"/>
      <c r="AC4116" s="626"/>
      <c r="AD4116" s="626"/>
      <c r="AE4116" s="626"/>
      <c r="AF4116" s="626"/>
    </row>
    <row r="4117" spans="1:32" x14ac:dyDescent="0.25">
      <c r="A4117" s="626"/>
      <c r="B4117" s="626"/>
      <c r="F4117" s="626"/>
      <c r="H4117" s="626"/>
      <c r="I4117" s="626"/>
      <c r="J4117" s="626"/>
      <c r="K4117" s="627"/>
      <c r="L4117" s="677"/>
      <c r="M4117" s="626"/>
      <c r="N4117" s="626"/>
      <c r="O4117" s="626"/>
      <c r="P4117" s="626"/>
      <c r="Q4117" s="626"/>
      <c r="R4117" s="626"/>
      <c r="S4117" s="626"/>
      <c r="T4117" s="626"/>
      <c r="U4117" s="626"/>
      <c r="V4117" s="626"/>
      <c r="W4117" s="626"/>
      <c r="X4117" s="626"/>
      <c r="Y4117" s="626"/>
      <c r="Z4117" s="626"/>
      <c r="AA4117" s="626"/>
      <c r="AB4117" s="626"/>
      <c r="AC4117" s="626"/>
      <c r="AD4117" s="626"/>
      <c r="AE4117" s="626"/>
      <c r="AF4117" s="626"/>
    </row>
    <row r="4118" spans="1:32" x14ac:dyDescent="0.25">
      <c r="A4118" s="626"/>
      <c r="B4118" s="626"/>
      <c r="F4118" s="626"/>
      <c r="H4118" s="626"/>
      <c r="I4118" s="626"/>
      <c r="J4118" s="626"/>
      <c r="K4118" s="627"/>
      <c r="L4118" s="677"/>
      <c r="M4118" s="626"/>
      <c r="N4118" s="626"/>
      <c r="O4118" s="626"/>
      <c r="P4118" s="626"/>
      <c r="Q4118" s="626"/>
      <c r="R4118" s="626"/>
      <c r="S4118" s="626"/>
      <c r="T4118" s="626"/>
      <c r="U4118" s="626"/>
      <c r="V4118" s="626"/>
      <c r="W4118" s="626"/>
      <c r="X4118" s="626"/>
      <c r="Y4118" s="626"/>
      <c r="Z4118" s="626"/>
      <c r="AA4118" s="626"/>
      <c r="AB4118" s="626"/>
      <c r="AC4118" s="626"/>
      <c r="AD4118" s="626"/>
      <c r="AE4118" s="626"/>
      <c r="AF4118" s="626"/>
    </row>
    <row r="4119" spans="1:32" x14ac:dyDescent="0.25">
      <c r="A4119" s="626"/>
      <c r="B4119" s="626"/>
      <c r="F4119" s="626"/>
      <c r="H4119" s="626"/>
      <c r="I4119" s="626"/>
      <c r="J4119" s="626"/>
      <c r="K4119" s="627"/>
      <c r="L4119" s="677"/>
      <c r="M4119" s="626"/>
      <c r="N4119" s="626"/>
      <c r="O4119" s="626"/>
      <c r="P4119" s="626"/>
      <c r="Q4119" s="626"/>
      <c r="R4119" s="626"/>
      <c r="S4119" s="626"/>
      <c r="T4119" s="626"/>
      <c r="U4119" s="626"/>
      <c r="V4119" s="626"/>
      <c r="W4119" s="626"/>
      <c r="X4119" s="626"/>
      <c r="Y4119" s="626"/>
      <c r="Z4119" s="626"/>
      <c r="AA4119" s="626"/>
      <c r="AB4119" s="626"/>
      <c r="AC4119" s="626"/>
      <c r="AD4119" s="626"/>
      <c r="AE4119" s="626"/>
      <c r="AF4119" s="626"/>
    </row>
    <row r="4120" spans="1:32" x14ac:dyDescent="0.25">
      <c r="A4120" s="626"/>
      <c r="B4120" s="626"/>
      <c r="F4120" s="626"/>
      <c r="H4120" s="626"/>
      <c r="I4120" s="626"/>
      <c r="J4120" s="626"/>
      <c r="K4120" s="627"/>
      <c r="L4120" s="677"/>
      <c r="M4120" s="626"/>
      <c r="N4120" s="626"/>
      <c r="O4120" s="626"/>
      <c r="P4120" s="626"/>
      <c r="Q4120" s="626"/>
      <c r="R4120" s="626"/>
      <c r="S4120" s="626"/>
      <c r="T4120" s="626"/>
      <c r="U4120" s="626"/>
      <c r="V4120" s="626"/>
      <c r="W4120" s="626"/>
      <c r="X4120" s="626"/>
      <c r="Y4120" s="626"/>
      <c r="Z4120" s="626"/>
      <c r="AA4120" s="626"/>
      <c r="AB4120" s="626"/>
      <c r="AC4120" s="626"/>
      <c r="AD4120" s="626"/>
      <c r="AE4120" s="626"/>
      <c r="AF4120" s="626"/>
    </row>
    <row r="4121" spans="1:32" x14ac:dyDescent="0.25">
      <c r="A4121" s="626"/>
      <c r="B4121" s="626"/>
      <c r="F4121" s="626"/>
      <c r="H4121" s="626"/>
      <c r="I4121" s="626"/>
      <c r="J4121" s="626"/>
      <c r="K4121" s="627"/>
      <c r="L4121" s="677"/>
      <c r="M4121" s="626"/>
      <c r="N4121" s="626"/>
      <c r="O4121" s="626"/>
      <c r="P4121" s="626"/>
      <c r="Q4121" s="626"/>
      <c r="R4121" s="626"/>
      <c r="S4121" s="626"/>
      <c r="T4121" s="626"/>
      <c r="U4121" s="626"/>
      <c r="V4121" s="626"/>
      <c r="W4121" s="626"/>
      <c r="X4121" s="626"/>
      <c r="Y4121" s="626"/>
      <c r="Z4121" s="626"/>
      <c r="AA4121" s="626"/>
      <c r="AB4121" s="626"/>
      <c r="AC4121" s="626"/>
      <c r="AD4121" s="626"/>
      <c r="AE4121" s="626"/>
      <c r="AF4121" s="626"/>
    </row>
    <row r="4122" spans="1:32" x14ac:dyDescent="0.25">
      <c r="A4122" s="626"/>
      <c r="B4122" s="626"/>
      <c r="F4122" s="626"/>
      <c r="H4122" s="626"/>
      <c r="I4122" s="626"/>
      <c r="J4122" s="626"/>
      <c r="K4122" s="627"/>
      <c r="L4122" s="677"/>
      <c r="M4122" s="626"/>
      <c r="N4122" s="626"/>
      <c r="O4122" s="626"/>
      <c r="P4122" s="626"/>
      <c r="Q4122" s="626"/>
      <c r="R4122" s="626"/>
      <c r="S4122" s="626"/>
      <c r="T4122" s="626"/>
      <c r="U4122" s="626"/>
      <c r="V4122" s="626"/>
      <c r="W4122" s="626"/>
      <c r="X4122" s="626"/>
      <c r="Y4122" s="626"/>
      <c r="Z4122" s="626"/>
      <c r="AA4122" s="626"/>
      <c r="AB4122" s="626"/>
      <c r="AC4122" s="626"/>
      <c r="AD4122" s="626"/>
      <c r="AE4122" s="626"/>
      <c r="AF4122" s="626"/>
    </row>
    <row r="4123" spans="1:32" x14ac:dyDescent="0.25">
      <c r="A4123" s="626"/>
      <c r="B4123" s="626"/>
      <c r="F4123" s="626"/>
      <c r="H4123" s="626"/>
      <c r="I4123" s="626"/>
      <c r="J4123" s="626"/>
      <c r="K4123" s="627"/>
      <c r="L4123" s="677"/>
      <c r="M4123" s="626"/>
      <c r="N4123" s="626"/>
      <c r="O4123" s="626"/>
      <c r="P4123" s="626"/>
      <c r="Q4123" s="626"/>
      <c r="R4123" s="626"/>
      <c r="S4123" s="626"/>
      <c r="T4123" s="626"/>
      <c r="U4123" s="626"/>
      <c r="V4123" s="626"/>
      <c r="W4123" s="626"/>
      <c r="X4123" s="626"/>
      <c r="Y4123" s="626"/>
      <c r="Z4123" s="626"/>
      <c r="AA4123" s="626"/>
      <c r="AB4123" s="626"/>
      <c r="AC4123" s="626"/>
      <c r="AD4123" s="626"/>
      <c r="AE4123" s="626"/>
      <c r="AF4123" s="626"/>
    </row>
    <row r="4124" spans="1:32" x14ac:dyDescent="0.25">
      <c r="A4124" s="626"/>
      <c r="B4124" s="626"/>
      <c r="F4124" s="626"/>
      <c r="H4124" s="626"/>
      <c r="I4124" s="626"/>
      <c r="J4124" s="626"/>
      <c r="K4124" s="627"/>
      <c r="L4124" s="677"/>
      <c r="M4124" s="626"/>
      <c r="N4124" s="626"/>
      <c r="O4124" s="626"/>
      <c r="P4124" s="626"/>
      <c r="Q4124" s="626"/>
      <c r="R4124" s="626"/>
      <c r="S4124" s="626"/>
      <c r="T4124" s="626"/>
      <c r="U4124" s="626"/>
      <c r="V4124" s="626"/>
      <c r="W4124" s="626"/>
      <c r="X4124" s="626"/>
      <c r="Y4124" s="626"/>
      <c r="Z4124" s="626"/>
      <c r="AA4124" s="626"/>
      <c r="AB4124" s="626"/>
      <c r="AC4124" s="626"/>
      <c r="AD4124" s="626"/>
      <c r="AE4124" s="626"/>
      <c r="AF4124" s="626"/>
    </row>
    <row r="4125" spans="1:32" x14ac:dyDescent="0.25">
      <c r="A4125" s="626"/>
      <c r="B4125" s="626"/>
      <c r="F4125" s="626"/>
      <c r="H4125" s="626"/>
      <c r="I4125" s="626"/>
      <c r="J4125" s="626"/>
      <c r="K4125" s="627"/>
      <c r="L4125" s="677"/>
      <c r="M4125" s="626"/>
      <c r="N4125" s="626"/>
      <c r="O4125" s="626"/>
      <c r="P4125" s="626"/>
      <c r="Q4125" s="626"/>
      <c r="R4125" s="626"/>
      <c r="S4125" s="626"/>
      <c r="T4125" s="626"/>
      <c r="U4125" s="626"/>
      <c r="V4125" s="626"/>
      <c r="W4125" s="626"/>
      <c r="X4125" s="626"/>
      <c r="Y4125" s="626"/>
      <c r="Z4125" s="626"/>
      <c r="AA4125" s="626"/>
      <c r="AB4125" s="626"/>
      <c r="AC4125" s="626"/>
      <c r="AD4125" s="626"/>
      <c r="AE4125" s="626"/>
      <c r="AF4125" s="626"/>
    </row>
    <row r="4126" spans="1:32" x14ac:dyDescent="0.25">
      <c r="A4126" s="626"/>
      <c r="B4126" s="626"/>
      <c r="F4126" s="626"/>
      <c r="H4126" s="626"/>
      <c r="I4126" s="626"/>
      <c r="J4126" s="626"/>
      <c r="K4126" s="627"/>
      <c r="L4126" s="677"/>
      <c r="M4126" s="626"/>
      <c r="N4126" s="626"/>
      <c r="O4126" s="626"/>
      <c r="P4126" s="626"/>
      <c r="Q4126" s="626"/>
      <c r="R4126" s="626"/>
      <c r="S4126" s="626"/>
      <c r="T4126" s="626"/>
      <c r="U4126" s="626"/>
      <c r="V4126" s="626"/>
      <c r="W4126" s="626"/>
      <c r="X4126" s="626"/>
      <c r="Y4126" s="626"/>
      <c r="Z4126" s="626"/>
      <c r="AA4126" s="626"/>
      <c r="AB4126" s="626"/>
      <c r="AC4126" s="626"/>
      <c r="AD4126" s="626"/>
      <c r="AE4126" s="626"/>
      <c r="AF4126" s="626"/>
    </row>
    <row r="4127" spans="1:32" x14ac:dyDescent="0.25">
      <c r="A4127" s="626"/>
      <c r="B4127" s="626"/>
      <c r="F4127" s="626"/>
      <c r="H4127" s="626"/>
      <c r="I4127" s="626"/>
      <c r="J4127" s="626"/>
      <c r="K4127" s="627"/>
      <c r="L4127" s="677"/>
      <c r="M4127" s="626"/>
      <c r="N4127" s="626"/>
      <c r="O4127" s="626"/>
      <c r="P4127" s="626"/>
      <c r="Q4127" s="626"/>
      <c r="R4127" s="626"/>
      <c r="S4127" s="626"/>
      <c r="T4127" s="626"/>
      <c r="U4127" s="626"/>
      <c r="V4127" s="626"/>
      <c r="W4127" s="626"/>
      <c r="X4127" s="626"/>
      <c r="Y4127" s="626"/>
      <c r="Z4127" s="626"/>
      <c r="AA4127" s="626"/>
      <c r="AB4127" s="626"/>
      <c r="AC4127" s="626"/>
      <c r="AD4127" s="626"/>
      <c r="AE4127" s="626"/>
      <c r="AF4127" s="626"/>
    </row>
    <row r="4128" spans="1:32" x14ac:dyDescent="0.25">
      <c r="A4128" s="626"/>
      <c r="B4128" s="626"/>
      <c r="F4128" s="626"/>
      <c r="H4128" s="626"/>
      <c r="I4128" s="626"/>
      <c r="J4128" s="626"/>
      <c r="K4128" s="627"/>
      <c r="L4128" s="677"/>
      <c r="M4128" s="626"/>
      <c r="N4128" s="626"/>
      <c r="O4128" s="626"/>
      <c r="P4128" s="626"/>
      <c r="Q4128" s="626"/>
      <c r="R4128" s="626"/>
      <c r="S4128" s="626"/>
      <c r="T4128" s="626"/>
      <c r="U4128" s="626"/>
      <c r="V4128" s="626"/>
      <c r="W4128" s="626"/>
      <c r="X4128" s="626"/>
      <c r="Y4128" s="626"/>
      <c r="Z4128" s="626"/>
      <c r="AA4128" s="626"/>
      <c r="AB4128" s="626"/>
      <c r="AC4128" s="626"/>
      <c r="AD4128" s="626"/>
      <c r="AE4128" s="626"/>
      <c r="AF4128" s="626"/>
    </row>
    <row r="4129" spans="1:32" x14ac:dyDescent="0.25">
      <c r="A4129" s="626"/>
      <c r="B4129" s="626"/>
      <c r="F4129" s="626"/>
      <c r="H4129" s="626"/>
      <c r="I4129" s="626"/>
      <c r="J4129" s="626"/>
      <c r="K4129" s="627"/>
      <c r="L4129" s="677"/>
      <c r="M4129" s="626"/>
      <c r="N4129" s="626"/>
      <c r="O4129" s="626"/>
      <c r="P4129" s="626"/>
      <c r="Q4129" s="626"/>
      <c r="R4129" s="626"/>
      <c r="S4129" s="626"/>
      <c r="T4129" s="626"/>
      <c r="U4129" s="626"/>
      <c r="V4129" s="626"/>
      <c r="W4129" s="626"/>
      <c r="X4129" s="626"/>
      <c r="Y4129" s="626"/>
      <c r="Z4129" s="626"/>
      <c r="AA4129" s="626"/>
      <c r="AB4129" s="626"/>
      <c r="AC4129" s="626"/>
      <c r="AD4129" s="626"/>
      <c r="AE4129" s="626"/>
      <c r="AF4129" s="626"/>
    </row>
    <row r="4130" spans="1:32" x14ac:dyDescent="0.25">
      <c r="A4130" s="626"/>
      <c r="B4130" s="626"/>
      <c r="F4130" s="626"/>
      <c r="H4130" s="626"/>
      <c r="I4130" s="626"/>
      <c r="J4130" s="626"/>
      <c r="K4130" s="627"/>
      <c r="L4130" s="677"/>
      <c r="M4130" s="626"/>
      <c r="N4130" s="626"/>
      <c r="O4130" s="626"/>
      <c r="P4130" s="626"/>
      <c r="Q4130" s="626"/>
      <c r="R4130" s="626"/>
      <c r="S4130" s="626"/>
      <c r="T4130" s="626"/>
      <c r="U4130" s="626"/>
      <c r="V4130" s="626"/>
      <c r="W4130" s="626"/>
      <c r="X4130" s="626"/>
      <c r="Y4130" s="626"/>
      <c r="Z4130" s="626"/>
      <c r="AA4130" s="626"/>
      <c r="AB4130" s="626"/>
      <c r="AC4130" s="626"/>
      <c r="AD4130" s="626"/>
      <c r="AE4130" s="626"/>
      <c r="AF4130" s="626"/>
    </row>
    <row r="4131" spans="1:32" x14ac:dyDescent="0.25">
      <c r="A4131" s="626"/>
      <c r="B4131" s="626"/>
      <c r="F4131" s="626"/>
      <c r="H4131" s="626"/>
      <c r="I4131" s="626"/>
      <c r="J4131" s="626"/>
      <c r="K4131" s="627"/>
      <c r="L4131" s="677"/>
      <c r="M4131" s="626"/>
      <c r="N4131" s="626"/>
      <c r="O4131" s="626"/>
      <c r="P4131" s="626"/>
      <c r="Q4131" s="626"/>
      <c r="R4131" s="626"/>
      <c r="S4131" s="626"/>
      <c r="T4131" s="626"/>
      <c r="U4131" s="626"/>
      <c r="V4131" s="626"/>
      <c r="W4131" s="626"/>
      <c r="X4131" s="626"/>
      <c r="Y4131" s="626"/>
      <c r="Z4131" s="626"/>
      <c r="AA4131" s="626"/>
      <c r="AB4131" s="626"/>
      <c r="AC4131" s="626"/>
      <c r="AD4131" s="626"/>
      <c r="AE4131" s="626"/>
      <c r="AF4131" s="626"/>
    </row>
    <row r="4132" spans="1:32" x14ac:dyDescent="0.25">
      <c r="A4132" s="626"/>
      <c r="B4132" s="626"/>
      <c r="F4132" s="626"/>
      <c r="H4132" s="626"/>
      <c r="I4132" s="626"/>
      <c r="J4132" s="626"/>
      <c r="K4132" s="627"/>
      <c r="L4132" s="677"/>
      <c r="M4132" s="626"/>
      <c r="N4132" s="626"/>
      <c r="O4132" s="626"/>
      <c r="P4132" s="626"/>
      <c r="Q4132" s="626"/>
      <c r="R4132" s="626"/>
      <c r="S4132" s="626"/>
      <c r="T4132" s="626"/>
      <c r="U4132" s="626"/>
      <c r="V4132" s="626"/>
      <c r="W4132" s="626"/>
      <c r="X4132" s="626"/>
      <c r="Y4132" s="626"/>
      <c r="Z4132" s="626"/>
      <c r="AA4132" s="626"/>
      <c r="AB4132" s="626"/>
      <c r="AC4132" s="626"/>
      <c r="AD4132" s="626"/>
      <c r="AE4132" s="626"/>
      <c r="AF4132" s="626"/>
    </row>
    <row r="4133" spans="1:32" x14ac:dyDescent="0.25">
      <c r="A4133" s="626"/>
      <c r="B4133" s="626"/>
      <c r="F4133" s="626"/>
      <c r="H4133" s="626"/>
      <c r="I4133" s="626"/>
      <c r="J4133" s="626"/>
      <c r="K4133" s="627"/>
      <c r="L4133" s="677"/>
      <c r="M4133" s="626"/>
      <c r="N4133" s="626"/>
      <c r="O4133" s="626"/>
      <c r="P4133" s="626"/>
      <c r="Q4133" s="626"/>
      <c r="R4133" s="626"/>
      <c r="S4133" s="626"/>
      <c r="T4133" s="626"/>
      <c r="U4133" s="626"/>
      <c r="V4133" s="626"/>
      <c r="W4133" s="626"/>
      <c r="X4133" s="626"/>
      <c r="Y4133" s="626"/>
      <c r="Z4133" s="626"/>
      <c r="AA4133" s="626"/>
      <c r="AB4133" s="626"/>
      <c r="AC4133" s="626"/>
      <c r="AD4133" s="626"/>
      <c r="AE4133" s="626"/>
      <c r="AF4133" s="626"/>
    </row>
    <row r="4134" spans="1:32" x14ac:dyDescent="0.25">
      <c r="A4134" s="626"/>
      <c r="B4134" s="626"/>
      <c r="F4134" s="626"/>
      <c r="H4134" s="626"/>
      <c r="I4134" s="626"/>
      <c r="J4134" s="626"/>
      <c r="K4134" s="627"/>
      <c r="L4134" s="677"/>
      <c r="M4134" s="626"/>
      <c r="N4134" s="626"/>
      <c r="O4134" s="626"/>
      <c r="P4134" s="626"/>
      <c r="Q4134" s="626"/>
      <c r="R4134" s="626"/>
      <c r="S4134" s="626"/>
      <c r="T4134" s="626"/>
      <c r="U4134" s="626"/>
      <c r="V4134" s="626"/>
      <c r="W4134" s="626"/>
      <c r="X4134" s="626"/>
      <c r="Y4134" s="626"/>
      <c r="Z4134" s="626"/>
      <c r="AA4134" s="626"/>
      <c r="AB4134" s="626"/>
      <c r="AC4134" s="626"/>
      <c r="AD4134" s="626"/>
      <c r="AE4134" s="626"/>
      <c r="AF4134" s="626"/>
    </row>
    <row r="4135" spans="1:32" x14ac:dyDescent="0.25">
      <c r="A4135" s="626"/>
      <c r="B4135" s="626"/>
      <c r="F4135" s="626"/>
      <c r="H4135" s="626"/>
      <c r="I4135" s="626"/>
      <c r="J4135" s="626"/>
      <c r="K4135" s="627"/>
      <c r="L4135" s="677"/>
      <c r="M4135" s="626"/>
      <c r="N4135" s="626"/>
      <c r="O4135" s="626"/>
      <c r="P4135" s="626"/>
      <c r="Q4135" s="626"/>
      <c r="R4135" s="626"/>
      <c r="S4135" s="626"/>
      <c r="T4135" s="626"/>
      <c r="U4135" s="626"/>
      <c r="V4135" s="626"/>
      <c r="W4135" s="626"/>
      <c r="X4135" s="626"/>
      <c r="Y4135" s="626"/>
      <c r="Z4135" s="626"/>
      <c r="AA4135" s="626"/>
      <c r="AB4135" s="626"/>
      <c r="AC4135" s="626"/>
      <c r="AD4135" s="626"/>
      <c r="AE4135" s="626"/>
      <c r="AF4135" s="626"/>
    </row>
    <row r="4136" spans="1:32" x14ac:dyDescent="0.25">
      <c r="A4136" s="626"/>
      <c r="B4136" s="626"/>
      <c r="F4136" s="626"/>
      <c r="H4136" s="626"/>
      <c r="I4136" s="626"/>
      <c r="J4136" s="626"/>
      <c r="K4136" s="627"/>
      <c r="L4136" s="677"/>
      <c r="M4136" s="626"/>
      <c r="N4136" s="626"/>
      <c r="O4136" s="626"/>
      <c r="P4136" s="626"/>
      <c r="Q4136" s="626"/>
      <c r="R4136" s="626"/>
      <c r="S4136" s="626"/>
      <c r="T4136" s="626"/>
      <c r="U4136" s="626"/>
      <c r="V4136" s="626"/>
      <c r="W4136" s="626"/>
      <c r="X4136" s="626"/>
      <c r="Y4136" s="626"/>
      <c r="Z4136" s="626"/>
      <c r="AA4136" s="626"/>
      <c r="AB4136" s="626"/>
      <c r="AC4136" s="626"/>
      <c r="AD4136" s="626"/>
      <c r="AE4136" s="626"/>
      <c r="AF4136" s="626"/>
    </row>
    <row r="4137" spans="1:32" x14ac:dyDescent="0.25">
      <c r="A4137" s="626"/>
      <c r="B4137" s="626"/>
      <c r="F4137" s="626"/>
      <c r="H4137" s="626"/>
      <c r="I4137" s="626"/>
      <c r="J4137" s="626"/>
      <c r="K4137" s="627"/>
      <c r="L4137" s="677"/>
      <c r="M4137" s="626"/>
      <c r="N4137" s="626"/>
      <c r="O4137" s="626"/>
      <c r="P4137" s="626"/>
      <c r="Q4137" s="626"/>
      <c r="R4137" s="626"/>
      <c r="S4137" s="626"/>
      <c r="T4137" s="626"/>
      <c r="U4137" s="626"/>
      <c r="V4137" s="626"/>
      <c r="W4137" s="626"/>
      <c r="X4137" s="626"/>
      <c r="Y4137" s="626"/>
      <c r="Z4137" s="626"/>
      <c r="AA4137" s="626"/>
      <c r="AB4137" s="626"/>
      <c r="AC4137" s="626"/>
      <c r="AD4137" s="626"/>
      <c r="AE4137" s="626"/>
      <c r="AF4137" s="626"/>
    </row>
    <row r="4138" spans="1:32" x14ac:dyDescent="0.25">
      <c r="A4138" s="626"/>
      <c r="B4138" s="626"/>
      <c r="F4138" s="626"/>
      <c r="H4138" s="626"/>
      <c r="I4138" s="626"/>
      <c r="J4138" s="626"/>
      <c r="K4138" s="627"/>
      <c r="L4138" s="677"/>
      <c r="M4138" s="626"/>
      <c r="N4138" s="626"/>
      <c r="O4138" s="626"/>
      <c r="P4138" s="626"/>
      <c r="Q4138" s="626"/>
      <c r="R4138" s="626"/>
      <c r="S4138" s="626"/>
      <c r="T4138" s="626"/>
      <c r="U4138" s="626"/>
      <c r="V4138" s="626"/>
      <c r="W4138" s="626"/>
      <c r="X4138" s="626"/>
      <c r="Y4138" s="626"/>
      <c r="Z4138" s="626"/>
      <c r="AA4138" s="626"/>
      <c r="AB4138" s="626"/>
      <c r="AC4138" s="626"/>
      <c r="AD4138" s="626"/>
      <c r="AE4138" s="626"/>
      <c r="AF4138" s="626"/>
    </row>
    <row r="4139" spans="1:32" x14ac:dyDescent="0.25">
      <c r="A4139" s="626"/>
      <c r="B4139" s="626"/>
      <c r="F4139" s="626"/>
      <c r="H4139" s="626"/>
      <c r="I4139" s="626"/>
      <c r="J4139" s="626"/>
      <c r="K4139" s="627"/>
      <c r="L4139" s="677"/>
      <c r="M4139" s="626"/>
      <c r="N4139" s="626"/>
      <c r="O4139" s="626"/>
      <c r="P4139" s="626"/>
      <c r="Q4139" s="626"/>
      <c r="R4139" s="626"/>
      <c r="S4139" s="626"/>
      <c r="T4139" s="626"/>
      <c r="U4139" s="626"/>
      <c r="V4139" s="626"/>
      <c r="W4139" s="626"/>
      <c r="X4139" s="626"/>
      <c r="Y4139" s="626"/>
      <c r="Z4139" s="626"/>
      <c r="AA4139" s="626"/>
      <c r="AB4139" s="626"/>
      <c r="AC4139" s="626"/>
      <c r="AD4139" s="626"/>
      <c r="AE4139" s="626"/>
      <c r="AF4139" s="626"/>
    </row>
    <row r="4140" spans="1:32" x14ac:dyDescent="0.25">
      <c r="A4140" s="626"/>
      <c r="B4140" s="626"/>
      <c r="F4140" s="626"/>
      <c r="H4140" s="626"/>
      <c r="I4140" s="626"/>
      <c r="J4140" s="626"/>
      <c r="K4140" s="627"/>
      <c r="L4140" s="677"/>
      <c r="M4140" s="626"/>
      <c r="N4140" s="626"/>
      <c r="O4140" s="626"/>
      <c r="P4140" s="626"/>
      <c r="Q4140" s="626"/>
      <c r="R4140" s="626"/>
      <c r="S4140" s="626"/>
      <c r="T4140" s="626"/>
      <c r="U4140" s="626"/>
      <c r="V4140" s="626"/>
      <c r="W4140" s="626"/>
      <c r="X4140" s="626"/>
      <c r="Y4140" s="626"/>
      <c r="Z4140" s="626"/>
      <c r="AA4140" s="626"/>
      <c r="AB4140" s="626"/>
      <c r="AC4140" s="626"/>
      <c r="AD4140" s="626"/>
      <c r="AE4140" s="626"/>
      <c r="AF4140" s="626"/>
    </row>
    <row r="4141" spans="1:32" x14ac:dyDescent="0.25">
      <c r="A4141" s="626"/>
      <c r="B4141" s="626"/>
      <c r="F4141" s="626"/>
      <c r="H4141" s="626"/>
      <c r="I4141" s="626"/>
      <c r="J4141" s="626"/>
      <c r="K4141" s="627"/>
      <c r="L4141" s="677"/>
      <c r="M4141" s="626"/>
      <c r="N4141" s="626"/>
      <c r="O4141" s="626"/>
      <c r="P4141" s="626"/>
      <c r="Q4141" s="626"/>
      <c r="R4141" s="626"/>
      <c r="S4141" s="626"/>
      <c r="T4141" s="626"/>
      <c r="U4141" s="626"/>
      <c r="V4141" s="626"/>
      <c r="W4141" s="626"/>
      <c r="X4141" s="626"/>
      <c r="Y4141" s="626"/>
      <c r="Z4141" s="626"/>
      <c r="AA4141" s="626"/>
      <c r="AB4141" s="626"/>
      <c r="AC4141" s="626"/>
      <c r="AD4141" s="626"/>
      <c r="AE4141" s="626"/>
      <c r="AF4141" s="626"/>
    </row>
    <row r="4142" spans="1:32" x14ac:dyDescent="0.25">
      <c r="A4142" s="626"/>
      <c r="B4142" s="626"/>
      <c r="F4142" s="626"/>
      <c r="H4142" s="626"/>
      <c r="I4142" s="626"/>
      <c r="J4142" s="626"/>
      <c r="K4142" s="627"/>
      <c r="L4142" s="677"/>
      <c r="M4142" s="626"/>
      <c r="N4142" s="626"/>
      <c r="O4142" s="626"/>
      <c r="P4142" s="626"/>
      <c r="Q4142" s="626"/>
      <c r="R4142" s="626"/>
      <c r="S4142" s="626"/>
      <c r="T4142" s="626"/>
      <c r="U4142" s="626"/>
      <c r="V4142" s="626"/>
      <c r="W4142" s="626"/>
      <c r="X4142" s="626"/>
      <c r="Y4142" s="626"/>
      <c r="Z4142" s="626"/>
      <c r="AA4142" s="626"/>
      <c r="AB4142" s="626"/>
      <c r="AC4142" s="626"/>
      <c r="AD4142" s="626"/>
      <c r="AE4142" s="626"/>
      <c r="AF4142" s="626"/>
    </row>
    <row r="4143" spans="1:32" x14ac:dyDescent="0.25">
      <c r="A4143" s="626"/>
      <c r="B4143" s="626"/>
      <c r="F4143" s="626"/>
      <c r="H4143" s="626"/>
      <c r="I4143" s="626"/>
      <c r="J4143" s="626"/>
      <c r="K4143" s="627"/>
      <c r="L4143" s="677"/>
      <c r="M4143" s="626"/>
      <c r="N4143" s="626"/>
      <c r="O4143" s="626"/>
      <c r="P4143" s="626"/>
      <c r="Q4143" s="626"/>
      <c r="R4143" s="626"/>
      <c r="S4143" s="626"/>
      <c r="T4143" s="626"/>
      <c r="U4143" s="626"/>
      <c r="V4143" s="626"/>
      <c r="W4143" s="626"/>
      <c r="X4143" s="626"/>
      <c r="Y4143" s="626"/>
      <c r="Z4143" s="626"/>
      <c r="AA4143" s="626"/>
      <c r="AB4143" s="626"/>
      <c r="AC4143" s="626"/>
      <c r="AD4143" s="626"/>
      <c r="AE4143" s="626"/>
      <c r="AF4143" s="626"/>
    </row>
    <row r="4144" spans="1:32" x14ac:dyDescent="0.25">
      <c r="A4144" s="626"/>
      <c r="B4144" s="626"/>
      <c r="F4144" s="626"/>
      <c r="H4144" s="626"/>
      <c r="I4144" s="626"/>
      <c r="J4144" s="626"/>
      <c r="K4144" s="627"/>
      <c r="L4144" s="677"/>
      <c r="M4144" s="626"/>
      <c r="N4144" s="626"/>
      <c r="O4144" s="626"/>
      <c r="P4144" s="626"/>
      <c r="Q4144" s="626"/>
      <c r="R4144" s="626"/>
      <c r="S4144" s="626"/>
      <c r="T4144" s="626"/>
      <c r="U4144" s="626"/>
      <c r="V4144" s="626"/>
      <c r="W4144" s="626"/>
      <c r="X4144" s="626"/>
      <c r="Y4144" s="626"/>
      <c r="Z4144" s="626"/>
      <c r="AA4144" s="626"/>
      <c r="AB4144" s="626"/>
      <c r="AC4144" s="626"/>
      <c r="AD4144" s="626"/>
      <c r="AE4144" s="626"/>
      <c r="AF4144" s="626"/>
    </row>
    <row r="4145" spans="1:32" x14ac:dyDescent="0.25">
      <c r="A4145" s="626"/>
      <c r="B4145" s="626"/>
      <c r="F4145" s="626"/>
      <c r="H4145" s="626"/>
      <c r="I4145" s="626"/>
      <c r="J4145" s="626"/>
      <c r="K4145" s="627"/>
      <c r="L4145" s="677"/>
      <c r="M4145" s="626"/>
      <c r="N4145" s="626"/>
      <c r="O4145" s="626"/>
      <c r="P4145" s="626"/>
      <c r="Q4145" s="626"/>
      <c r="R4145" s="626"/>
      <c r="S4145" s="626"/>
      <c r="T4145" s="626"/>
      <c r="U4145" s="626"/>
      <c r="V4145" s="626"/>
      <c r="W4145" s="626"/>
      <c r="X4145" s="626"/>
      <c r="Y4145" s="626"/>
      <c r="Z4145" s="626"/>
      <c r="AA4145" s="626"/>
      <c r="AB4145" s="626"/>
      <c r="AC4145" s="626"/>
      <c r="AD4145" s="626"/>
      <c r="AE4145" s="626"/>
      <c r="AF4145" s="626"/>
    </row>
    <row r="4146" spans="1:32" x14ac:dyDescent="0.25">
      <c r="A4146" s="626"/>
      <c r="B4146" s="626"/>
      <c r="F4146" s="626"/>
      <c r="H4146" s="626"/>
      <c r="I4146" s="626"/>
      <c r="J4146" s="626"/>
      <c r="K4146" s="627"/>
      <c r="L4146" s="677"/>
      <c r="M4146" s="626"/>
      <c r="N4146" s="626"/>
      <c r="O4146" s="626"/>
      <c r="P4146" s="626"/>
      <c r="Q4146" s="626"/>
      <c r="R4146" s="626"/>
      <c r="S4146" s="626"/>
      <c r="T4146" s="626"/>
      <c r="U4146" s="626"/>
      <c r="V4146" s="626"/>
      <c r="W4146" s="626"/>
      <c r="X4146" s="626"/>
      <c r="Y4146" s="626"/>
      <c r="Z4146" s="626"/>
      <c r="AA4146" s="626"/>
      <c r="AB4146" s="626"/>
      <c r="AC4146" s="626"/>
      <c r="AD4146" s="626"/>
      <c r="AE4146" s="626"/>
      <c r="AF4146" s="626"/>
    </row>
    <row r="4147" spans="1:32" x14ac:dyDescent="0.25">
      <c r="A4147" s="626"/>
      <c r="B4147" s="626"/>
      <c r="F4147" s="626"/>
      <c r="H4147" s="626"/>
      <c r="I4147" s="626"/>
      <c r="J4147" s="626"/>
      <c r="K4147" s="627"/>
      <c r="L4147" s="677"/>
      <c r="M4147" s="626"/>
      <c r="N4147" s="626"/>
      <c r="O4147" s="626"/>
      <c r="P4147" s="626"/>
      <c r="Q4147" s="626"/>
      <c r="R4147" s="626"/>
      <c r="S4147" s="626"/>
      <c r="T4147" s="626"/>
      <c r="U4147" s="626"/>
      <c r="V4147" s="626"/>
      <c r="W4147" s="626"/>
      <c r="X4147" s="626"/>
      <c r="Y4147" s="626"/>
      <c r="Z4147" s="626"/>
      <c r="AA4147" s="626"/>
      <c r="AB4147" s="626"/>
      <c r="AC4147" s="626"/>
      <c r="AD4147" s="626"/>
      <c r="AE4147" s="626"/>
      <c r="AF4147" s="626"/>
    </row>
    <row r="4148" spans="1:32" x14ac:dyDescent="0.25">
      <c r="A4148" s="626"/>
      <c r="B4148" s="626"/>
      <c r="F4148" s="626"/>
      <c r="H4148" s="626"/>
      <c r="I4148" s="626"/>
      <c r="J4148" s="626"/>
      <c r="K4148" s="627"/>
      <c r="L4148" s="677"/>
      <c r="M4148" s="626"/>
      <c r="N4148" s="626"/>
      <c r="O4148" s="626"/>
      <c r="P4148" s="626"/>
      <c r="Q4148" s="626"/>
      <c r="R4148" s="626"/>
      <c r="S4148" s="626"/>
      <c r="T4148" s="626"/>
      <c r="U4148" s="626"/>
      <c r="V4148" s="626"/>
      <c r="W4148" s="626"/>
      <c r="X4148" s="626"/>
      <c r="Y4148" s="626"/>
      <c r="Z4148" s="626"/>
      <c r="AA4148" s="626"/>
      <c r="AB4148" s="626"/>
      <c r="AC4148" s="626"/>
      <c r="AD4148" s="626"/>
      <c r="AE4148" s="626"/>
      <c r="AF4148" s="626"/>
    </row>
    <row r="4149" spans="1:32" x14ac:dyDescent="0.25">
      <c r="A4149" s="626"/>
      <c r="B4149" s="626"/>
      <c r="F4149" s="626"/>
      <c r="H4149" s="626"/>
      <c r="I4149" s="626"/>
      <c r="J4149" s="626"/>
      <c r="K4149" s="627"/>
      <c r="L4149" s="677"/>
      <c r="M4149" s="626"/>
      <c r="N4149" s="626"/>
      <c r="O4149" s="626"/>
      <c r="P4149" s="626"/>
      <c r="Q4149" s="626"/>
      <c r="R4149" s="626"/>
      <c r="S4149" s="626"/>
      <c r="T4149" s="626"/>
      <c r="U4149" s="626"/>
      <c r="V4149" s="626"/>
      <c r="W4149" s="626"/>
      <c r="X4149" s="626"/>
      <c r="Y4149" s="626"/>
      <c r="Z4149" s="626"/>
      <c r="AA4149" s="626"/>
      <c r="AB4149" s="626"/>
      <c r="AC4149" s="626"/>
      <c r="AD4149" s="626"/>
      <c r="AE4149" s="626"/>
      <c r="AF4149" s="626"/>
    </row>
    <row r="4150" spans="1:32" x14ac:dyDescent="0.25">
      <c r="A4150" s="626"/>
      <c r="B4150" s="626"/>
      <c r="F4150" s="626"/>
      <c r="H4150" s="626"/>
      <c r="I4150" s="626"/>
      <c r="J4150" s="626"/>
      <c r="K4150" s="627"/>
      <c r="L4150" s="677"/>
      <c r="M4150" s="626"/>
      <c r="N4150" s="626"/>
      <c r="O4150" s="626"/>
      <c r="P4150" s="626"/>
      <c r="Q4150" s="626"/>
      <c r="R4150" s="626"/>
      <c r="S4150" s="626"/>
      <c r="T4150" s="626"/>
      <c r="U4150" s="626"/>
      <c r="V4150" s="626"/>
      <c r="W4150" s="626"/>
      <c r="X4150" s="626"/>
      <c r="Y4150" s="626"/>
      <c r="Z4150" s="626"/>
      <c r="AA4150" s="626"/>
      <c r="AB4150" s="626"/>
      <c r="AC4150" s="626"/>
      <c r="AD4150" s="626"/>
      <c r="AE4150" s="626"/>
      <c r="AF4150" s="626"/>
    </row>
    <row r="4151" spans="1:32" x14ac:dyDescent="0.25">
      <c r="A4151" s="626"/>
      <c r="B4151" s="626"/>
      <c r="F4151" s="626"/>
      <c r="H4151" s="626"/>
      <c r="I4151" s="626"/>
      <c r="J4151" s="626"/>
      <c r="K4151" s="627"/>
      <c r="L4151" s="677"/>
      <c r="M4151" s="626"/>
      <c r="N4151" s="626"/>
      <c r="O4151" s="626"/>
      <c r="P4151" s="626"/>
      <c r="Q4151" s="626"/>
      <c r="R4151" s="626"/>
      <c r="S4151" s="626"/>
      <c r="T4151" s="626"/>
      <c r="U4151" s="626"/>
      <c r="V4151" s="626"/>
      <c r="W4151" s="626"/>
      <c r="X4151" s="626"/>
      <c r="Y4151" s="626"/>
      <c r="Z4151" s="626"/>
      <c r="AA4151" s="626"/>
      <c r="AB4151" s="626"/>
      <c r="AC4151" s="626"/>
      <c r="AD4151" s="626"/>
      <c r="AE4151" s="626"/>
      <c r="AF4151" s="626"/>
    </row>
    <row r="4152" spans="1:32" x14ac:dyDescent="0.25">
      <c r="A4152" s="626"/>
      <c r="B4152" s="626"/>
      <c r="F4152" s="626"/>
      <c r="H4152" s="626"/>
      <c r="I4152" s="626"/>
      <c r="J4152" s="626"/>
      <c r="K4152" s="627"/>
      <c r="L4152" s="677"/>
      <c r="M4152" s="626"/>
      <c r="N4152" s="626"/>
      <c r="O4152" s="626"/>
      <c r="P4152" s="626"/>
      <c r="Q4152" s="626"/>
      <c r="R4152" s="626"/>
      <c r="S4152" s="626"/>
      <c r="T4152" s="626"/>
      <c r="U4152" s="626"/>
      <c r="V4152" s="626"/>
      <c r="W4152" s="626"/>
      <c r="X4152" s="626"/>
      <c r="Y4152" s="626"/>
      <c r="Z4152" s="626"/>
      <c r="AA4152" s="626"/>
      <c r="AB4152" s="626"/>
      <c r="AC4152" s="626"/>
      <c r="AD4152" s="626"/>
      <c r="AE4152" s="626"/>
      <c r="AF4152" s="626"/>
    </row>
    <row r="4153" spans="1:32" x14ac:dyDescent="0.25">
      <c r="A4153" s="626"/>
      <c r="B4153" s="626"/>
      <c r="F4153" s="626"/>
      <c r="H4153" s="626"/>
      <c r="I4153" s="626"/>
      <c r="J4153" s="626"/>
      <c r="K4153" s="627"/>
      <c r="L4153" s="677"/>
      <c r="M4153" s="626"/>
      <c r="N4153" s="626"/>
      <c r="O4153" s="626"/>
      <c r="P4153" s="626"/>
      <c r="Q4153" s="626"/>
      <c r="R4153" s="626"/>
      <c r="S4153" s="626"/>
      <c r="T4153" s="626"/>
      <c r="U4153" s="626"/>
      <c r="V4153" s="626"/>
      <c r="W4153" s="626"/>
      <c r="X4153" s="626"/>
      <c r="Y4153" s="626"/>
      <c r="Z4153" s="626"/>
      <c r="AA4153" s="626"/>
      <c r="AB4153" s="626"/>
      <c r="AC4153" s="626"/>
      <c r="AD4153" s="626"/>
      <c r="AE4153" s="626"/>
      <c r="AF4153" s="626"/>
    </row>
    <row r="4154" spans="1:32" x14ac:dyDescent="0.25">
      <c r="A4154" s="626"/>
      <c r="B4154" s="626"/>
      <c r="F4154" s="626"/>
      <c r="H4154" s="626"/>
      <c r="I4154" s="626"/>
      <c r="J4154" s="626"/>
      <c r="K4154" s="627"/>
      <c r="L4154" s="677"/>
      <c r="M4154" s="626"/>
      <c r="N4154" s="626"/>
      <c r="O4154" s="626"/>
      <c r="P4154" s="626"/>
      <c r="Q4154" s="626"/>
      <c r="R4154" s="626"/>
      <c r="S4154" s="626"/>
      <c r="T4154" s="626"/>
      <c r="U4154" s="626"/>
      <c r="V4154" s="626"/>
      <c r="W4154" s="626"/>
      <c r="X4154" s="626"/>
      <c r="Y4154" s="626"/>
      <c r="Z4154" s="626"/>
      <c r="AA4154" s="626"/>
      <c r="AB4154" s="626"/>
      <c r="AC4154" s="626"/>
      <c r="AD4154" s="626"/>
      <c r="AE4154" s="626"/>
      <c r="AF4154" s="626"/>
    </row>
    <row r="4155" spans="1:32" x14ac:dyDescent="0.25">
      <c r="A4155" s="626"/>
      <c r="B4155" s="626"/>
      <c r="F4155" s="626"/>
      <c r="H4155" s="626"/>
      <c r="I4155" s="626"/>
      <c r="J4155" s="626"/>
      <c r="K4155" s="627"/>
      <c r="L4155" s="677"/>
      <c r="M4155" s="626"/>
      <c r="N4155" s="626"/>
      <c r="O4155" s="626"/>
      <c r="P4155" s="626"/>
      <c r="Q4155" s="626"/>
      <c r="R4155" s="626"/>
      <c r="S4155" s="626"/>
      <c r="T4155" s="626"/>
      <c r="U4155" s="626"/>
      <c r="V4155" s="626"/>
      <c r="W4155" s="626"/>
      <c r="X4155" s="626"/>
      <c r="Y4155" s="626"/>
      <c r="Z4155" s="626"/>
      <c r="AA4155" s="626"/>
      <c r="AB4155" s="626"/>
      <c r="AC4155" s="626"/>
      <c r="AD4155" s="626"/>
      <c r="AE4155" s="626"/>
      <c r="AF4155" s="626"/>
    </row>
    <row r="4156" spans="1:32" x14ac:dyDescent="0.25">
      <c r="A4156" s="626"/>
      <c r="B4156" s="626"/>
      <c r="F4156" s="626"/>
      <c r="H4156" s="626"/>
      <c r="I4156" s="626"/>
      <c r="J4156" s="626"/>
      <c r="K4156" s="627"/>
      <c r="L4156" s="677"/>
      <c r="M4156" s="626"/>
      <c r="N4156" s="626"/>
      <c r="O4156" s="626"/>
      <c r="P4156" s="626"/>
      <c r="Q4156" s="626"/>
      <c r="R4156" s="626"/>
      <c r="S4156" s="626"/>
      <c r="T4156" s="626"/>
      <c r="U4156" s="626"/>
      <c r="V4156" s="626"/>
      <c r="W4156" s="626"/>
      <c r="X4156" s="626"/>
      <c r="Y4156" s="626"/>
      <c r="Z4156" s="626"/>
      <c r="AA4156" s="626"/>
      <c r="AB4156" s="626"/>
      <c r="AC4156" s="626"/>
      <c r="AD4156" s="626"/>
      <c r="AE4156" s="626"/>
      <c r="AF4156" s="626"/>
    </row>
    <row r="4157" spans="1:32" x14ac:dyDescent="0.25">
      <c r="A4157" s="626"/>
      <c r="B4157" s="626"/>
      <c r="F4157" s="626"/>
      <c r="H4157" s="626"/>
      <c r="I4157" s="626"/>
      <c r="J4157" s="626"/>
      <c r="K4157" s="627"/>
      <c r="L4157" s="677"/>
      <c r="M4157" s="626"/>
      <c r="N4157" s="626"/>
      <c r="O4157" s="626"/>
      <c r="P4157" s="626"/>
      <c r="Q4157" s="626"/>
      <c r="R4157" s="626"/>
      <c r="S4157" s="626"/>
      <c r="T4157" s="626"/>
      <c r="U4157" s="626"/>
      <c r="V4157" s="626"/>
      <c r="W4157" s="626"/>
      <c r="X4157" s="626"/>
      <c r="Y4157" s="626"/>
      <c r="Z4157" s="626"/>
      <c r="AA4157" s="626"/>
      <c r="AB4157" s="626"/>
      <c r="AC4157" s="626"/>
      <c r="AD4157" s="626"/>
      <c r="AE4157" s="626"/>
      <c r="AF4157" s="626"/>
    </row>
    <row r="4158" spans="1:32" x14ac:dyDescent="0.25">
      <c r="A4158" s="626"/>
      <c r="B4158" s="626"/>
      <c r="F4158" s="626"/>
      <c r="H4158" s="626"/>
      <c r="I4158" s="626"/>
      <c r="J4158" s="626"/>
      <c r="K4158" s="627"/>
      <c r="L4158" s="677"/>
      <c r="M4158" s="626"/>
      <c r="N4158" s="626"/>
      <c r="O4158" s="626"/>
      <c r="P4158" s="626"/>
      <c r="Q4158" s="626"/>
      <c r="R4158" s="626"/>
      <c r="S4158" s="626"/>
      <c r="T4158" s="626"/>
      <c r="U4158" s="626"/>
      <c r="V4158" s="626"/>
      <c r="W4158" s="626"/>
      <c r="X4158" s="626"/>
      <c r="Y4158" s="626"/>
      <c r="Z4158" s="626"/>
      <c r="AA4158" s="626"/>
      <c r="AB4158" s="626"/>
      <c r="AC4158" s="626"/>
      <c r="AD4158" s="626"/>
      <c r="AE4158" s="626"/>
      <c r="AF4158" s="626"/>
    </row>
    <row r="4159" spans="1:32" x14ac:dyDescent="0.25">
      <c r="A4159" s="626"/>
      <c r="B4159" s="626"/>
      <c r="F4159" s="626"/>
      <c r="H4159" s="626"/>
      <c r="I4159" s="626"/>
      <c r="J4159" s="626"/>
      <c r="K4159" s="627"/>
      <c r="L4159" s="677"/>
      <c r="M4159" s="626"/>
      <c r="N4159" s="626"/>
      <c r="O4159" s="626"/>
      <c r="P4159" s="626"/>
      <c r="Q4159" s="626"/>
      <c r="R4159" s="626"/>
      <c r="S4159" s="626"/>
      <c r="T4159" s="626"/>
      <c r="U4159" s="626"/>
      <c r="V4159" s="626"/>
      <c r="W4159" s="626"/>
      <c r="X4159" s="626"/>
      <c r="Y4159" s="626"/>
      <c r="Z4159" s="626"/>
      <c r="AA4159" s="626"/>
      <c r="AB4159" s="626"/>
      <c r="AC4159" s="626"/>
      <c r="AD4159" s="626"/>
      <c r="AE4159" s="626"/>
      <c r="AF4159" s="626"/>
    </row>
    <row r="4160" spans="1:32" x14ac:dyDescent="0.25">
      <c r="A4160" s="626"/>
      <c r="B4160" s="626"/>
      <c r="F4160" s="626"/>
      <c r="H4160" s="626"/>
      <c r="I4160" s="626"/>
      <c r="J4160" s="626"/>
      <c r="K4160" s="627"/>
      <c r="L4160" s="677"/>
      <c r="M4160" s="626"/>
      <c r="N4160" s="626"/>
      <c r="O4160" s="626"/>
      <c r="P4160" s="626"/>
      <c r="Q4160" s="626"/>
      <c r="R4160" s="626"/>
      <c r="S4160" s="626"/>
      <c r="T4160" s="626"/>
      <c r="U4160" s="626"/>
      <c r="V4160" s="626"/>
      <c r="W4160" s="626"/>
      <c r="X4160" s="626"/>
      <c r="Y4160" s="626"/>
      <c r="Z4160" s="626"/>
      <c r="AA4160" s="626"/>
      <c r="AB4160" s="626"/>
      <c r="AC4160" s="626"/>
      <c r="AD4160" s="626"/>
      <c r="AE4160" s="626"/>
      <c r="AF4160" s="626"/>
    </row>
    <row r="4161" spans="1:32" x14ac:dyDescent="0.25">
      <c r="A4161" s="626"/>
      <c r="B4161" s="626"/>
      <c r="F4161" s="626"/>
      <c r="H4161" s="626"/>
      <c r="I4161" s="626"/>
      <c r="J4161" s="626"/>
      <c r="K4161" s="627"/>
      <c r="L4161" s="677"/>
      <c r="M4161" s="626"/>
      <c r="N4161" s="626"/>
      <c r="O4161" s="626"/>
      <c r="P4161" s="626"/>
      <c r="Q4161" s="626"/>
      <c r="R4161" s="626"/>
      <c r="S4161" s="626"/>
      <c r="T4161" s="626"/>
      <c r="U4161" s="626"/>
      <c r="V4161" s="626"/>
      <c r="W4161" s="626"/>
      <c r="X4161" s="626"/>
      <c r="Y4161" s="626"/>
      <c r="Z4161" s="626"/>
      <c r="AA4161" s="626"/>
      <c r="AB4161" s="626"/>
      <c r="AC4161" s="626"/>
      <c r="AD4161" s="626"/>
      <c r="AE4161" s="626"/>
      <c r="AF4161" s="626"/>
    </row>
    <row r="4162" spans="1:32" x14ac:dyDescent="0.25">
      <c r="A4162" s="626"/>
      <c r="B4162" s="626"/>
      <c r="F4162" s="626"/>
      <c r="H4162" s="626"/>
      <c r="I4162" s="626"/>
      <c r="J4162" s="626"/>
      <c r="K4162" s="627"/>
      <c r="L4162" s="677"/>
      <c r="M4162" s="626"/>
      <c r="N4162" s="626"/>
      <c r="O4162" s="626"/>
      <c r="P4162" s="626"/>
      <c r="Q4162" s="626"/>
      <c r="R4162" s="626"/>
      <c r="S4162" s="626"/>
      <c r="T4162" s="626"/>
      <c r="U4162" s="626"/>
      <c r="V4162" s="626"/>
      <c r="W4162" s="626"/>
      <c r="X4162" s="626"/>
      <c r="Y4162" s="626"/>
      <c r="Z4162" s="626"/>
      <c r="AA4162" s="626"/>
      <c r="AB4162" s="626"/>
      <c r="AC4162" s="626"/>
      <c r="AD4162" s="626"/>
      <c r="AE4162" s="626"/>
      <c r="AF4162" s="626"/>
    </row>
    <row r="4163" spans="1:32" x14ac:dyDescent="0.25">
      <c r="A4163" s="626"/>
      <c r="B4163" s="626"/>
      <c r="F4163" s="626"/>
      <c r="H4163" s="626"/>
      <c r="I4163" s="626"/>
      <c r="J4163" s="626"/>
      <c r="K4163" s="627"/>
      <c r="L4163" s="677"/>
      <c r="M4163" s="626"/>
      <c r="N4163" s="626"/>
      <c r="O4163" s="626"/>
      <c r="P4163" s="626"/>
      <c r="Q4163" s="626"/>
      <c r="R4163" s="626"/>
      <c r="S4163" s="626"/>
      <c r="T4163" s="626"/>
      <c r="U4163" s="626"/>
      <c r="V4163" s="626"/>
      <c r="W4163" s="626"/>
      <c r="X4163" s="626"/>
      <c r="Y4163" s="626"/>
      <c r="Z4163" s="626"/>
      <c r="AA4163" s="626"/>
      <c r="AB4163" s="626"/>
      <c r="AC4163" s="626"/>
      <c r="AD4163" s="626"/>
      <c r="AE4163" s="626"/>
      <c r="AF4163" s="626"/>
    </row>
    <row r="4164" spans="1:32" x14ac:dyDescent="0.25">
      <c r="A4164" s="626"/>
      <c r="B4164" s="626"/>
      <c r="F4164" s="626"/>
      <c r="H4164" s="626"/>
      <c r="I4164" s="626"/>
      <c r="J4164" s="626"/>
      <c r="K4164" s="627"/>
      <c r="L4164" s="677"/>
      <c r="M4164" s="626"/>
      <c r="N4164" s="626"/>
      <c r="O4164" s="626"/>
      <c r="P4164" s="626"/>
      <c r="Q4164" s="626"/>
      <c r="R4164" s="626"/>
      <c r="S4164" s="626"/>
      <c r="T4164" s="626"/>
      <c r="U4164" s="626"/>
      <c r="V4164" s="626"/>
      <c r="W4164" s="626"/>
      <c r="X4164" s="626"/>
      <c r="Y4164" s="626"/>
      <c r="Z4164" s="626"/>
      <c r="AA4164" s="626"/>
      <c r="AB4164" s="626"/>
      <c r="AC4164" s="626"/>
      <c r="AD4164" s="626"/>
      <c r="AE4164" s="626"/>
      <c r="AF4164" s="626"/>
    </row>
    <row r="4165" spans="1:32" x14ac:dyDescent="0.25">
      <c r="A4165" s="626"/>
      <c r="B4165" s="626"/>
      <c r="F4165" s="626"/>
      <c r="H4165" s="626"/>
      <c r="I4165" s="626"/>
      <c r="J4165" s="626"/>
      <c r="K4165" s="627"/>
      <c r="L4165" s="677"/>
      <c r="M4165" s="626"/>
      <c r="N4165" s="626"/>
      <c r="O4165" s="626"/>
      <c r="P4165" s="626"/>
      <c r="Q4165" s="626"/>
      <c r="R4165" s="626"/>
      <c r="S4165" s="626"/>
      <c r="T4165" s="626"/>
      <c r="U4165" s="626"/>
      <c r="V4165" s="626"/>
      <c r="W4165" s="626"/>
      <c r="X4165" s="626"/>
      <c r="Y4165" s="626"/>
      <c r="Z4165" s="626"/>
      <c r="AA4165" s="626"/>
      <c r="AB4165" s="626"/>
      <c r="AC4165" s="626"/>
      <c r="AD4165" s="626"/>
      <c r="AE4165" s="626"/>
      <c r="AF4165" s="626"/>
    </row>
    <row r="4166" spans="1:32" x14ac:dyDescent="0.25">
      <c r="A4166" s="626"/>
      <c r="B4166" s="626"/>
      <c r="F4166" s="626"/>
      <c r="H4166" s="626"/>
      <c r="I4166" s="626"/>
      <c r="J4166" s="626"/>
      <c r="K4166" s="627"/>
      <c r="L4166" s="677"/>
      <c r="M4166" s="626"/>
      <c r="N4166" s="626"/>
      <c r="O4166" s="626"/>
      <c r="P4166" s="626"/>
      <c r="Q4166" s="626"/>
      <c r="R4166" s="626"/>
      <c r="S4166" s="626"/>
      <c r="T4166" s="626"/>
      <c r="U4166" s="626"/>
      <c r="V4166" s="626"/>
      <c r="W4166" s="626"/>
      <c r="X4166" s="626"/>
      <c r="Y4166" s="626"/>
      <c r="Z4166" s="626"/>
      <c r="AA4166" s="626"/>
      <c r="AB4166" s="626"/>
      <c r="AC4166" s="626"/>
      <c r="AD4166" s="626"/>
      <c r="AE4166" s="626"/>
      <c r="AF4166" s="626"/>
    </row>
    <row r="4167" spans="1:32" x14ac:dyDescent="0.25">
      <c r="A4167" s="626"/>
      <c r="B4167" s="626"/>
      <c r="F4167" s="626"/>
      <c r="H4167" s="626"/>
      <c r="I4167" s="626"/>
      <c r="J4167" s="626"/>
      <c r="K4167" s="627"/>
      <c r="L4167" s="677"/>
      <c r="M4167" s="626"/>
      <c r="N4167" s="626"/>
      <c r="O4167" s="626"/>
      <c r="P4167" s="626"/>
      <c r="Q4167" s="626"/>
      <c r="R4167" s="626"/>
      <c r="S4167" s="626"/>
      <c r="T4167" s="626"/>
      <c r="U4167" s="626"/>
      <c r="V4167" s="626"/>
      <c r="W4167" s="626"/>
      <c r="X4167" s="626"/>
      <c r="Y4167" s="626"/>
      <c r="Z4167" s="626"/>
      <c r="AA4167" s="626"/>
      <c r="AB4167" s="626"/>
      <c r="AC4167" s="626"/>
      <c r="AD4167" s="626"/>
      <c r="AE4167" s="626"/>
      <c r="AF4167" s="626"/>
    </row>
    <row r="4168" spans="1:32" x14ac:dyDescent="0.25">
      <c r="A4168" s="626"/>
      <c r="B4168" s="626"/>
      <c r="F4168" s="626"/>
      <c r="H4168" s="626"/>
      <c r="I4168" s="626"/>
      <c r="J4168" s="626"/>
      <c r="K4168" s="627"/>
      <c r="L4168" s="677"/>
      <c r="M4168" s="626"/>
      <c r="N4168" s="626"/>
      <c r="O4168" s="626"/>
      <c r="P4168" s="626"/>
      <c r="Q4168" s="626"/>
      <c r="R4168" s="626"/>
      <c r="S4168" s="626"/>
      <c r="T4168" s="626"/>
      <c r="U4168" s="626"/>
      <c r="V4168" s="626"/>
      <c r="W4168" s="626"/>
      <c r="X4168" s="626"/>
      <c r="Y4168" s="626"/>
      <c r="Z4168" s="626"/>
      <c r="AA4168" s="626"/>
      <c r="AB4168" s="626"/>
      <c r="AC4168" s="626"/>
      <c r="AD4168" s="626"/>
      <c r="AE4168" s="626"/>
      <c r="AF4168" s="626"/>
    </row>
    <row r="4169" spans="1:32" x14ac:dyDescent="0.25">
      <c r="A4169" s="626"/>
      <c r="B4169" s="626"/>
      <c r="F4169" s="626"/>
      <c r="H4169" s="626"/>
      <c r="I4169" s="626"/>
      <c r="J4169" s="626"/>
      <c r="K4169" s="627"/>
      <c r="L4169" s="677"/>
      <c r="M4169" s="626"/>
      <c r="N4169" s="626"/>
      <c r="O4169" s="626"/>
      <c r="P4169" s="626"/>
      <c r="Q4169" s="626"/>
      <c r="R4169" s="626"/>
      <c r="S4169" s="626"/>
      <c r="T4169" s="626"/>
      <c r="U4169" s="626"/>
      <c r="V4169" s="626"/>
      <c r="W4169" s="626"/>
      <c r="X4169" s="626"/>
      <c r="Y4169" s="626"/>
      <c r="Z4169" s="626"/>
      <c r="AA4169" s="626"/>
      <c r="AB4169" s="626"/>
      <c r="AC4169" s="626"/>
      <c r="AD4169" s="626"/>
      <c r="AE4169" s="626"/>
      <c r="AF4169" s="626"/>
    </row>
    <row r="4170" spans="1:32" x14ac:dyDescent="0.25">
      <c r="A4170" s="626"/>
      <c r="B4170" s="626"/>
      <c r="F4170" s="626"/>
      <c r="H4170" s="626"/>
      <c r="I4170" s="626"/>
      <c r="J4170" s="626"/>
      <c r="K4170" s="627"/>
      <c r="L4170" s="677"/>
      <c r="M4170" s="626"/>
      <c r="N4170" s="626"/>
      <c r="O4170" s="626"/>
      <c r="P4170" s="626"/>
      <c r="Q4170" s="626"/>
      <c r="R4170" s="626"/>
      <c r="S4170" s="626"/>
      <c r="T4170" s="626"/>
      <c r="U4170" s="626"/>
      <c r="V4170" s="626"/>
      <c r="W4170" s="626"/>
      <c r="X4170" s="626"/>
      <c r="Y4170" s="626"/>
      <c r="Z4170" s="626"/>
      <c r="AA4170" s="626"/>
      <c r="AB4170" s="626"/>
      <c r="AC4170" s="626"/>
      <c r="AD4170" s="626"/>
      <c r="AE4170" s="626"/>
      <c r="AF4170" s="626"/>
    </row>
    <row r="4171" spans="1:32" x14ac:dyDescent="0.25">
      <c r="A4171" s="626"/>
      <c r="B4171" s="626"/>
      <c r="F4171" s="626"/>
      <c r="H4171" s="626"/>
      <c r="I4171" s="626"/>
      <c r="J4171" s="626"/>
      <c r="K4171" s="627"/>
      <c r="L4171" s="677"/>
      <c r="M4171" s="626"/>
      <c r="N4171" s="626"/>
      <c r="O4171" s="626"/>
      <c r="P4171" s="626"/>
      <c r="Q4171" s="626"/>
      <c r="R4171" s="626"/>
      <c r="S4171" s="626"/>
      <c r="T4171" s="626"/>
      <c r="U4171" s="626"/>
      <c r="V4171" s="626"/>
      <c r="W4171" s="626"/>
      <c r="X4171" s="626"/>
      <c r="Y4171" s="626"/>
      <c r="Z4171" s="626"/>
      <c r="AA4171" s="626"/>
      <c r="AB4171" s="626"/>
      <c r="AC4171" s="626"/>
      <c r="AD4171" s="626"/>
      <c r="AE4171" s="626"/>
      <c r="AF4171" s="626"/>
    </row>
    <row r="4172" spans="1:32" x14ac:dyDescent="0.25">
      <c r="A4172" s="626"/>
      <c r="B4172" s="626"/>
      <c r="F4172" s="626"/>
      <c r="H4172" s="626"/>
      <c r="I4172" s="626"/>
      <c r="J4172" s="626"/>
      <c r="K4172" s="627"/>
      <c r="L4172" s="677"/>
      <c r="M4172" s="626"/>
      <c r="N4172" s="626"/>
      <c r="O4172" s="626"/>
      <c r="P4172" s="626"/>
      <c r="Q4172" s="626"/>
      <c r="R4172" s="626"/>
      <c r="S4172" s="626"/>
      <c r="T4172" s="626"/>
      <c r="U4172" s="626"/>
      <c r="V4172" s="626"/>
      <c r="W4172" s="626"/>
      <c r="X4172" s="626"/>
      <c r="Y4172" s="626"/>
      <c r="Z4172" s="626"/>
      <c r="AA4172" s="626"/>
      <c r="AB4172" s="626"/>
      <c r="AC4172" s="626"/>
      <c r="AD4172" s="626"/>
      <c r="AE4172" s="626"/>
      <c r="AF4172" s="626"/>
    </row>
    <row r="4173" spans="1:32" x14ac:dyDescent="0.25">
      <c r="A4173" s="626"/>
      <c r="B4173" s="626"/>
      <c r="F4173" s="626"/>
      <c r="H4173" s="626"/>
      <c r="I4173" s="626"/>
      <c r="J4173" s="626"/>
      <c r="K4173" s="627"/>
      <c r="L4173" s="677"/>
      <c r="M4173" s="626"/>
      <c r="N4173" s="626"/>
      <c r="O4173" s="626"/>
      <c r="P4173" s="626"/>
      <c r="Q4173" s="626"/>
      <c r="R4173" s="626"/>
      <c r="S4173" s="626"/>
      <c r="T4173" s="626"/>
      <c r="U4173" s="626"/>
      <c r="V4173" s="626"/>
      <c r="W4173" s="626"/>
      <c r="X4173" s="626"/>
      <c r="Y4173" s="626"/>
      <c r="Z4173" s="626"/>
      <c r="AA4173" s="626"/>
      <c r="AB4173" s="626"/>
      <c r="AC4173" s="626"/>
      <c r="AD4173" s="626"/>
      <c r="AE4173" s="626"/>
      <c r="AF4173" s="626"/>
    </row>
    <row r="4174" spans="1:32" x14ac:dyDescent="0.25">
      <c r="A4174" s="626"/>
      <c r="B4174" s="626"/>
      <c r="F4174" s="626"/>
      <c r="H4174" s="626"/>
      <c r="I4174" s="626"/>
      <c r="J4174" s="626"/>
      <c r="K4174" s="627"/>
      <c r="L4174" s="677"/>
      <c r="M4174" s="626"/>
      <c r="N4174" s="626"/>
      <c r="O4174" s="626"/>
      <c r="P4174" s="626"/>
      <c r="Q4174" s="626"/>
      <c r="R4174" s="626"/>
      <c r="S4174" s="626"/>
      <c r="T4174" s="626"/>
      <c r="U4174" s="626"/>
      <c r="V4174" s="626"/>
      <c r="W4174" s="626"/>
      <c r="X4174" s="626"/>
      <c r="Y4174" s="626"/>
      <c r="Z4174" s="626"/>
      <c r="AA4174" s="626"/>
      <c r="AB4174" s="626"/>
      <c r="AC4174" s="626"/>
      <c r="AD4174" s="626"/>
      <c r="AE4174" s="626"/>
      <c r="AF4174" s="626"/>
    </row>
    <row r="4175" spans="1:32" x14ac:dyDescent="0.25">
      <c r="A4175" s="626"/>
      <c r="B4175" s="626"/>
      <c r="F4175" s="626"/>
      <c r="H4175" s="626"/>
      <c r="I4175" s="626"/>
      <c r="J4175" s="626"/>
      <c r="K4175" s="627"/>
      <c r="L4175" s="677"/>
      <c r="M4175" s="626"/>
      <c r="N4175" s="626"/>
      <c r="O4175" s="626"/>
      <c r="P4175" s="626"/>
      <c r="Q4175" s="626"/>
      <c r="R4175" s="626"/>
      <c r="S4175" s="626"/>
      <c r="T4175" s="626"/>
      <c r="U4175" s="626"/>
      <c r="V4175" s="626"/>
      <c r="W4175" s="626"/>
      <c r="X4175" s="626"/>
      <c r="Y4175" s="626"/>
      <c r="Z4175" s="626"/>
      <c r="AA4175" s="626"/>
      <c r="AB4175" s="626"/>
      <c r="AC4175" s="626"/>
      <c r="AD4175" s="626"/>
      <c r="AE4175" s="626"/>
      <c r="AF4175" s="626"/>
    </row>
    <row r="4176" spans="1:32" x14ac:dyDescent="0.25">
      <c r="A4176" s="626"/>
      <c r="B4176" s="626"/>
      <c r="F4176" s="626"/>
      <c r="H4176" s="626"/>
      <c r="I4176" s="626"/>
      <c r="J4176" s="626"/>
      <c r="K4176" s="627"/>
      <c r="L4176" s="677"/>
      <c r="M4176" s="626"/>
      <c r="N4176" s="626"/>
      <c r="O4176" s="626"/>
      <c r="P4176" s="626"/>
      <c r="Q4176" s="626"/>
      <c r="R4176" s="626"/>
      <c r="S4176" s="626"/>
      <c r="T4176" s="626"/>
      <c r="U4176" s="626"/>
      <c r="V4176" s="626"/>
      <c r="W4176" s="626"/>
      <c r="X4176" s="626"/>
      <c r="Y4176" s="626"/>
      <c r="Z4176" s="626"/>
      <c r="AA4176" s="626"/>
      <c r="AB4176" s="626"/>
      <c r="AC4176" s="626"/>
      <c r="AD4176" s="626"/>
      <c r="AE4176" s="626"/>
      <c r="AF4176" s="626"/>
    </row>
    <row r="4177" spans="1:32" x14ac:dyDescent="0.25">
      <c r="A4177" s="626"/>
      <c r="B4177" s="626"/>
      <c r="F4177" s="626"/>
      <c r="H4177" s="626"/>
      <c r="I4177" s="626"/>
      <c r="J4177" s="626"/>
      <c r="K4177" s="627"/>
      <c r="L4177" s="677"/>
      <c r="M4177" s="626"/>
      <c r="N4177" s="626"/>
      <c r="O4177" s="626"/>
      <c r="P4177" s="626"/>
      <c r="Q4177" s="626"/>
      <c r="R4177" s="626"/>
      <c r="S4177" s="626"/>
      <c r="T4177" s="626"/>
      <c r="U4177" s="626"/>
      <c r="V4177" s="626"/>
      <c r="W4177" s="626"/>
      <c r="X4177" s="626"/>
      <c r="Y4177" s="626"/>
      <c r="Z4177" s="626"/>
      <c r="AA4177" s="626"/>
      <c r="AB4177" s="626"/>
      <c r="AC4177" s="626"/>
      <c r="AD4177" s="626"/>
      <c r="AE4177" s="626"/>
      <c r="AF4177" s="626"/>
    </row>
    <row r="4178" spans="1:32" x14ac:dyDescent="0.25">
      <c r="A4178" s="626"/>
      <c r="B4178" s="626"/>
      <c r="F4178" s="626"/>
      <c r="H4178" s="626"/>
      <c r="I4178" s="626"/>
      <c r="J4178" s="626"/>
      <c r="K4178" s="627"/>
      <c r="L4178" s="677"/>
      <c r="M4178" s="626"/>
      <c r="N4178" s="626"/>
      <c r="O4178" s="626"/>
      <c r="P4178" s="626"/>
      <c r="Q4178" s="626"/>
      <c r="R4178" s="626"/>
      <c r="S4178" s="626"/>
      <c r="T4178" s="626"/>
      <c r="U4178" s="626"/>
      <c r="V4178" s="626"/>
      <c r="W4178" s="626"/>
      <c r="X4178" s="626"/>
      <c r="Y4178" s="626"/>
      <c r="Z4178" s="626"/>
      <c r="AA4178" s="626"/>
      <c r="AB4178" s="626"/>
      <c r="AC4178" s="626"/>
      <c r="AD4178" s="626"/>
      <c r="AE4178" s="626"/>
      <c r="AF4178" s="626"/>
    </row>
    <row r="4179" spans="1:32" x14ac:dyDescent="0.25">
      <c r="A4179" s="626"/>
      <c r="B4179" s="626"/>
      <c r="F4179" s="626"/>
      <c r="H4179" s="626"/>
      <c r="I4179" s="626"/>
      <c r="J4179" s="626"/>
      <c r="K4179" s="627"/>
      <c r="L4179" s="677"/>
      <c r="M4179" s="626"/>
      <c r="N4179" s="626"/>
      <c r="O4179" s="626"/>
      <c r="P4179" s="626"/>
      <c r="Q4179" s="626"/>
      <c r="R4179" s="626"/>
      <c r="S4179" s="626"/>
      <c r="T4179" s="626"/>
      <c r="U4179" s="626"/>
      <c r="V4179" s="626"/>
      <c r="W4179" s="626"/>
      <c r="X4179" s="626"/>
      <c r="Y4179" s="626"/>
      <c r="Z4179" s="626"/>
      <c r="AA4179" s="626"/>
      <c r="AB4179" s="626"/>
      <c r="AC4179" s="626"/>
      <c r="AD4179" s="626"/>
      <c r="AE4179" s="626"/>
      <c r="AF4179" s="626"/>
    </row>
    <row r="4180" spans="1:32" x14ac:dyDescent="0.25">
      <c r="A4180" s="626"/>
      <c r="B4180" s="626"/>
      <c r="F4180" s="626"/>
      <c r="H4180" s="626"/>
      <c r="I4180" s="626"/>
      <c r="J4180" s="626"/>
      <c r="K4180" s="627"/>
      <c r="L4180" s="677"/>
      <c r="M4180" s="626"/>
      <c r="N4180" s="626"/>
      <c r="O4180" s="626"/>
      <c r="P4180" s="626"/>
      <c r="Q4180" s="626"/>
      <c r="R4180" s="626"/>
      <c r="S4180" s="626"/>
      <c r="T4180" s="626"/>
      <c r="U4180" s="626"/>
      <c r="V4180" s="626"/>
      <c r="W4180" s="626"/>
      <c r="X4180" s="626"/>
      <c r="Y4180" s="626"/>
      <c r="Z4180" s="626"/>
      <c r="AA4180" s="626"/>
      <c r="AB4180" s="626"/>
      <c r="AC4180" s="626"/>
      <c r="AD4180" s="626"/>
      <c r="AE4180" s="626"/>
      <c r="AF4180" s="626"/>
    </row>
    <row r="4181" spans="1:32" x14ac:dyDescent="0.25">
      <c r="A4181" s="626"/>
      <c r="B4181" s="626"/>
      <c r="F4181" s="626"/>
      <c r="H4181" s="626"/>
      <c r="I4181" s="626"/>
      <c r="J4181" s="626"/>
      <c r="K4181" s="627"/>
      <c r="L4181" s="677"/>
      <c r="M4181" s="626"/>
      <c r="N4181" s="626"/>
      <c r="O4181" s="626"/>
      <c r="P4181" s="626"/>
      <c r="Q4181" s="626"/>
      <c r="R4181" s="626"/>
      <c r="S4181" s="626"/>
      <c r="T4181" s="626"/>
      <c r="U4181" s="626"/>
      <c r="V4181" s="626"/>
      <c r="W4181" s="626"/>
      <c r="X4181" s="626"/>
      <c r="Y4181" s="626"/>
      <c r="Z4181" s="626"/>
      <c r="AA4181" s="626"/>
      <c r="AB4181" s="626"/>
      <c r="AC4181" s="626"/>
      <c r="AD4181" s="626"/>
      <c r="AE4181" s="626"/>
      <c r="AF4181" s="626"/>
    </row>
    <row r="4182" spans="1:32" x14ac:dyDescent="0.25">
      <c r="A4182" s="626"/>
      <c r="B4182" s="626"/>
      <c r="F4182" s="626"/>
      <c r="H4182" s="626"/>
      <c r="I4182" s="626"/>
      <c r="J4182" s="626"/>
      <c r="K4182" s="627"/>
      <c r="L4182" s="677"/>
      <c r="M4182" s="626"/>
      <c r="N4182" s="626"/>
      <c r="O4182" s="626"/>
      <c r="P4182" s="626"/>
      <c r="Q4182" s="626"/>
      <c r="R4182" s="626"/>
      <c r="S4182" s="626"/>
      <c r="T4182" s="626"/>
      <c r="U4182" s="626"/>
      <c r="V4182" s="626"/>
      <c r="W4182" s="626"/>
      <c r="X4182" s="626"/>
      <c r="Y4182" s="626"/>
      <c r="Z4182" s="626"/>
      <c r="AA4182" s="626"/>
      <c r="AB4182" s="626"/>
      <c r="AC4182" s="626"/>
      <c r="AD4182" s="626"/>
      <c r="AE4182" s="626"/>
      <c r="AF4182" s="626"/>
    </row>
    <row r="4183" spans="1:32" x14ac:dyDescent="0.25">
      <c r="A4183" s="626"/>
      <c r="B4183" s="626"/>
      <c r="F4183" s="626"/>
      <c r="H4183" s="626"/>
      <c r="I4183" s="626"/>
      <c r="J4183" s="626"/>
      <c r="K4183" s="627"/>
      <c r="L4183" s="677"/>
      <c r="M4183" s="626"/>
      <c r="N4183" s="626"/>
      <c r="O4183" s="626"/>
      <c r="P4183" s="626"/>
      <c r="Q4183" s="626"/>
      <c r="R4183" s="626"/>
      <c r="S4183" s="626"/>
      <c r="T4183" s="626"/>
      <c r="U4183" s="626"/>
      <c r="V4183" s="626"/>
      <c r="W4183" s="626"/>
      <c r="X4183" s="626"/>
      <c r="Y4183" s="626"/>
      <c r="Z4183" s="626"/>
      <c r="AA4183" s="626"/>
      <c r="AB4183" s="626"/>
      <c r="AC4183" s="626"/>
      <c r="AD4183" s="626"/>
      <c r="AE4183" s="626"/>
      <c r="AF4183" s="626"/>
    </row>
    <row r="4184" spans="1:32" x14ac:dyDescent="0.25">
      <c r="A4184" s="626"/>
      <c r="B4184" s="626"/>
      <c r="F4184" s="626"/>
      <c r="H4184" s="626"/>
      <c r="I4184" s="626"/>
      <c r="J4184" s="626"/>
      <c r="K4184" s="627"/>
      <c r="L4184" s="677"/>
      <c r="M4184" s="626"/>
      <c r="N4184" s="626"/>
      <c r="O4184" s="626"/>
      <c r="P4184" s="626"/>
      <c r="Q4184" s="626"/>
      <c r="R4184" s="626"/>
      <c r="S4184" s="626"/>
      <c r="T4184" s="626"/>
      <c r="U4184" s="626"/>
      <c r="V4184" s="626"/>
      <c r="W4184" s="626"/>
      <c r="X4184" s="626"/>
      <c r="Y4184" s="626"/>
      <c r="Z4184" s="626"/>
      <c r="AA4184" s="626"/>
      <c r="AB4184" s="626"/>
      <c r="AC4184" s="626"/>
      <c r="AD4184" s="626"/>
      <c r="AE4184" s="626"/>
      <c r="AF4184" s="626"/>
    </row>
    <row r="4185" spans="1:32" x14ac:dyDescent="0.25">
      <c r="A4185" s="626"/>
      <c r="B4185" s="626"/>
      <c r="F4185" s="626"/>
      <c r="H4185" s="626"/>
      <c r="I4185" s="626"/>
      <c r="J4185" s="626"/>
      <c r="K4185" s="627"/>
      <c r="L4185" s="677"/>
      <c r="M4185" s="626"/>
      <c r="N4185" s="626"/>
      <c r="O4185" s="626"/>
      <c r="P4185" s="626"/>
      <c r="Q4185" s="626"/>
      <c r="R4185" s="626"/>
      <c r="S4185" s="626"/>
      <c r="T4185" s="626"/>
      <c r="U4185" s="626"/>
      <c r="V4185" s="626"/>
      <c r="W4185" s="626"/>
      <c r="X4185" s="626"/>
      <c r="Y4185" s="626"/>
      <c r="Z4185" s="626"/>
      <c r="AA4185" s="626"/>
      <c r="AB4185" s="626"/>
      <c r="AC4185" s="626"/>
      <c r="AD4185" s="626"/>
      <c r="AE4185" s="626"/>
      <c r="AF4185" s="626"/>
    </row>
    <row r="4186" spans="1:32" x14ac:dyDescent="0.25">
      <c r="A4186" s="626"/>
      <c r="B4186" s="626"/>
      <c r="F4186" s="626"/>
      <c r="H4186" s="626"/>
      <c r="I4186" s="626"/>
      <c r="J4186" s="626"/>
      <c r="K4186" s="627"/>
      <c r="L4186" s="677"/>
      <c r="M4186" s="626"/>
      <c r="N4186" s="626"/>
      <c r="O4186" s="626"/>
      <c r="P4186" s="626"/>
      <c r="Q4186" s="626"/>
      <c r="R4186" s="626"/>
      <c r="S4186" s="626"/>
      <c r="T4186" s="626"/>
      <c r="U4186" s="626"/>
      <c r="V4186" s="626"/>
      <c r="W4186" s="626"/>
      <c r="X4186" s="626"/>
      <c r="Y4186" s="626"/>
      <c r="Z4186" s="626"/>
      <c r="AA4186" s="626"/>
      <c r="AB4186" s="626"/>
      <c r="AC4186" s="626"/>
      <c r="AD4186" s="626"/>
      <c r="AE4186" s="626"/>
      <c r="AF4186" s="626"/>
    </row>
    <row r="4187" spans="1:32" x14ac:dyDescent="0.25">
      <c r="A4187" s="626"/>
      <c r="B4187" s="626"/>
      <c r="F4187" s="626"/>
      <c r="H4187" s="626"/>
      <c r="I4187" s="626"/>
      <c r="J4187" s="626"/>
      <c r="K4187" s="627"/>
      <c r="L4187" s="677"/>
      <c r="M4187" s="626"/>
      <c r="N4187" s="626"/>
      <c r="O4187" s="626"/>
      <c r="P4187" s="626"/>
      <c r="Q4187" s="626"/>
      <c r="R4187" s="626"/>
      <c r="S4187" s="626"/>
      <c r="T4187" s="626"/>
      <c r="U4187" s="626"/>
      <c r="V4187" s="626"/>
      <c r="W4187" s="626"/>
      <c r="X4187" s="626"/>
      <c r="Y4187" s="626"/>
      <c r="Z4187" s="626"/>
      <c r="AA4187" s="626"/>
      <c r="AB4187" s="626"/>
      <c r="AC4187" s="626"/>
      <c r="AD4187" s="626"/>
      <c r="AE4187" s="626"/>
      <c r="AF4187" s="626"/>
    </row>
    <row r="4188" spans="1:32" x14ac:dyDescent="0.25">
      <c r="A4188" s="626"/>
      <c r="B4188" s="626"/>
      <c r="F4188" s="626"/>
      <c r="H4188" s="626"/>
      <c r="I4188" s="626"/>
      <c r="J4188" s="626"/>
      <c r="K4188" s="627"/>
      <c r="L4188" s="677"/>
      <c r="M4188" s="626"/>
      <c r="N4188" s="626"/>
      <c r="O4188" s="626"/>
      <c r="P4188" s="626"/>
      <c r="Q4188" s="626"/>
      <c r="R4188" s="626"/>
      <c r="S4188" s="626"/>
      <c r="T4188" s="626"/>
      <c r="U4188" s="626"/>
      <c r="V4188" s="626"/>
      <c r="W4188" s="626"/>
      <c r="X4188" s="626"/>
      <c r="Y4188" s="626"/>
      <c r="Z4188" s="626"/>
      <c r="AA4188" s="626"/>
      <c r="AB4188" s="626"/>
      <c r="AC4188" s="626"/>
      <c r="AD4188" s="626"/>
      <c r="AE4188" s="626"/>
      <c r="AF4188" s="626"/>
    </row>
    <row r="4189" spans="1:32" x14ac:dyDescent="0.25">
      <c r="A4189" s="626"/>
      <c r="B4189" s="626"/>
      <c r="F4189" s="626"/>
      <c r="H4189" s="626"/>
      <c r="I4189" s="626"/>
      <c r="J4189" s="626"/>
      <c r="K4189" s="627"/>
      <c r="L4189" s="677"/>
      <c r="M4189" s="626"/>
      <c r="N4189" s="626"/>
      <c r="O4189" s="626"/>
      <c r="P4189" s="626"/>
      <c r="Q4189" s="626"/>
      <c r="R4189" s="626"/>
      <c r="S4189" s="626"/>
      <c r="T4189" s="626"/>
      <c r="U4189" s="626"/>
      <c r="V4189" s="626"/>
      <c r="W4189" s="626"/>
      <c r="X4189" s="626"/>
      <c r="Y4189" s="626"/>
      <c r="Z4189" s="626"/>
      <c r="AA4189" s="626"/>
      <c r="AB4189" s="626"/>
      <c r="AC4189" s="626"/>
      <c r="AD4189" s="626"/>
      <c r="AE4189" s="626"/>
      <c r="AF4189" s="626"/>
    </row>
    <row r="4190" spans="1:32" x14ac:dyDescent="0.25">
      <c r="A4190" s="626"/>
      <c r="B4190" s="626"/>
      <c r="F4190" s="626"/>
      <c r="H4190" s="626"/>
      <c r="I4190" s="626"/>
      <c r="J4190" s="626"/>
      <c r="K4190" s="627"/>
      <c r="L4190" s="677"/>
      <c r="M4190" s="626"/>
      <c r="N4190" s="626"/>
      <c r="O4190" s="626"/>
      <c r="P4190" s="626"/>
      <c r="Q4190" s="626"/>
      <c r="R4190" s="626"/>
      <c r="S4190" s="626"/>
      <c r="T4190" s="626"/>
      <c r="U4190" s="626"/>
      <c r="V4190" s="626"/>
      <c r="W4190" s="626"/>
      <c r="X4190" s="626"/>
      <c r="Y4190" s="626"/>
      <c r="Z4190" s="626"/>
      <c r="AA4190" s="626"/>
      <c r="AB4190" s="626"/>
      <c r="AC4190" s="626"/>
      <c r="AD4190" s="626"/>
      <c r="AE4190" s="626"/>
      <c r="AF4190" s="626"/>
    </row>
    <row r="4191" spans="1:32" x14ac:dyDescent="0.25">
      <c r="A4191" s="626"/>
      <c r="B4191" s="626"/>
      <c r="F4191" s="626"/>
      <c r="H4191" s="626"/>
      <c r="I4191" s="626"/>
      <c r="J4191" s="626"/>
      <c r="K4191" s="627"/>
      <c r="L4191" s="677"/>
      <c r="M4191" s="626"/>
      <c r="N4191" s="626"/>
      <c r="O4191" s="626"/>
      <c r="P4191" s="626"/>
      <c r="Q4191" s="626"/>
      <c r="R4191" s="626"/>
      <c r="S4191" s="626"/>
      <c r="T4191" s="626"/>
      <c r="U4191" s="626"/>
      <c r="V4191" s="626"/>
      <c r="W4191" s="626"/>
      <c r="X4191" s="626"/>
      <c r="Y4191" s="626"/>
      <c r="Z4191" s="626"/>
      <c r="AA4191" s="626"/>
      <c r="AB4191" s="626"/>
      <c r="AC4191" s="626"/>
      <c r="AD4191" s="626"/>
      <c r="AE4191" s="626"/>
      <c r="AF4191" s="626"/>
    </row>
    <row r="4192" spans="1:32" x14ac:dyDescent="0.25">
      <c r="A4192" s="626"/>
      <c r="B4192" s="626"/>
      <c r="F4192" s="626"/>
      <c r="H4192" s="626"/>
      <c r="I4192" s="626"/>
      <c r="J4192" s="626"/>
      <c r="K4192" s="627"/>
      <c r="L4192" s="677"/>
      <c r="M4192" s="626"/>
      <c r="N4192" s="626"/>
      <c r="O4192" s="626"/>
      <c r="P4192" s="626"/>
      <c r="Q4192" s="626"/>
      <c r="R4192" s="626"/>
      <c r="S4192" s="626"/>
      <c r="T4192" s="626"/>
      <c r="U4192" s="626"/>
      <c r="V4192" s="626"/>
      <c r="W4192" s="626"/>
      <c r="X4192" s="626"/>
      <c r="Y4192" s="626"/>
      <c r="Z4192" s="626"/>
      <c r="AA4192" s="626"/>
      <c r="AB4192" s="626"/>
      <c r="AC4192" s="626"/>
      <c r="AD4192" s="626"/>
      <c r="AE4192" s="626"/>
      <c r="AF4192" s="626"/>
    </row>
    <row r="4193" spans="1:32" x14ac:dyDescent="0.25">
      <c r="A4193" s="626"/>
      <c r="B4193" s="626"/>
      <c r="F4193" s="626"/>
      <c r="H4193" s="626"/>
      <c r="I4193" s="626"/>
      <c r="J4193" s="626"/>
      <c r="K4193" s="627"/>
      <c r="L4193" s="677"/>
      <c r="M4193" s="626"/>
      <c r="N4193" s="626"/>
      <c r="O4193" s="626"/>
      <c r="P4193" s="626"/>
      <c r="Q4193" s="626"/>
      <c r="R4193" s="626"/>
      <c r="S4193" s="626"/>
      <c r="T4193" s="626"/>
      <c r="U4193" s="626"/>
      <c r="V4193" s="626"/>
      <c r="W4193" s="626"/>
      <c r="X4193" s="626"/>
      <c r="Y4193" s="626"/>
      <c r="Z4193" s="626"/>
      <c r="AA4193" s="626"/>
      <c r="AB4193" s="626"/>
      <c r="AC4193" s="626"/>
      <c r="AD4193" s="626"/>
      <c r="AE4193" s="626"/>
      <c r="AF4193" s="626"/>
    </row>
    <row r="4194" spans="1:32" x14ac:dyDescent="0.25">
      <c r="A4194" s="626"/>
      <c r="B4194" s="626"/>
      <c r="F4194" s="626"/>
      <c r="H4194" s="626"/>
      <c r="I4194" s="626"/>
      <c r="J4194" s="626"/>
      <c r="K4194" s="627"/>
      <c r="L4194" s="677"/>
      <c r="M4194" s="626"/>
      <c r="N4194" s="626"/>
      <c r="O4194" s="626"/>
      <c r="P4194" s="626"/>
      <c r="Q4194" s="626"/>
      <c r="R4194" s="626"/>
      <c r="S4194" s="626"/>
      <c r="T4194" s="626"/>
      <c r="U4194" s="626"/>
      <c r="V4194" s="626"/>
      <c r="W4194" s="626"/>
      <c r="X4194" s="626"/>
      <c r="Y4194" s="626"/>
      <c r="Z4194" s="626"/>
      <c r="AA4194" s="626"/>
      <c r="AB4194" s="626"/>
      <c r="AC4194" s="626"/>
      <c r="AD4194" s="626"/>
      <c r="AE4194" s="626"/>
      <c r="AF4194" s="626"/>
    </row>
    <row r="4195" spans="1:32" x14ac:dyDescent="0.25">
      <c r="A4195" s="626"/>
      <c r="B4195" s="626"/>
      <c r="F4195" s="626"/>
      <c r="H4195" s="626"/>
      <c r="I4195" s="626"/>
      <c r="J4195" s="626"/>
      <c r="K4195" s="627"/>
      <c r="L4195" s="677"/>
      <c r="M4195" s="626"/>
      <c r="N4195" s="626"/>
      <c r="O4195" s="626"/>
      <c r="P4195" s="626"/>
      <c r="Q4195" s="626"/>
      <c r="R4195" s="626"/>
      <c r="S4195" s="626"/>
      <c r="T4195" s="626"/>
      <c r="U4195" s="626"/>
      <c r="V4195" s="626"/>
      <c r="W4195" s="626"/>
      <c r="X4195" s="626"/>
      <c r="Y4195" s="626"/>
      <c r="Z4195" s="626"/>
      <c r="AA4195" s="626"/>
      <c r="AB4195" s="626"/>
      <c r="AC4195" s="626"/>
      <c r="AD4195" s="626"/>
      <c r="AE4195" s="626"/>
      <c r="AF4195" s="626"/>
    </row>
    <row r="4196" spans="1:32" x14ac:dyDescent="0.25">
      <c r="A4196" s="626"/>
      <c r="B4196" s="626"/>
      <c r="F4196" s="626"/>
      <c r="H4196" s="626"/>
      <c r="I4196" s="626"/>
      <c r="J4196" s="626"/>
      <c r="K4196" s="627"/>
      <c r="L4196" s="677"/>
      <c r="M4196" s="626"/>
      <c r="N4196" s="626"/>
      <c r="O4196" s="626"/>
      <c r="P4196" s="626"/>
      <c r="Q4196" s="626"/>
      <c r="R4196" s="626"/>
      <c r="S4196" s="626"/>
      <c r="T4196" s="626"/>
      <c r="U4196" s="626"/>
      <c r="V4196" s="626"/>
      <c r="W4196" s="626"/>
      <c r="X4196" s="626"/>
      <c r="Y4196" s="626"/>
      <c r="Z4196" s="626"/>
      <c r="AA4196" s="626"/>
      <c r="AB4196" s="626"/>
      <c r="AC4196" s="626"/>
      <c r="AD4196" s="626"/>
      <c r="AE4196" s="626"/>
      <c r="AF4196" s="626"/>
    </row>
    <row r="4197" spans="1:32" x14ac:dyDescent="0.25">
      <c r="A4197" s="626"/>
      <c r="B4197" s="626"/>
      <c r="F4197" s="626"/>
      <c r="H4197" s="626"/>
      <c r="I4197" s="626"/>
      <c r="J4197" s="626"/>
      <c r="K4197" s="627"/>
      <c r="L4197" s="677"/>
      <c r="M4197" s="626"/>
      <c r="N4197" s="626"/>
      <c r="O4197" s="626"/>
      <c r="P4197" s="626"/>
      <c r="Q4197" s="626"/>
      <c r="R4197" s="626"/>
      <c r="S4197" s="626"/>
      <c r="T4197" s="626"/>
      <c r="U4197" s="626"/>
      <c r="V4197" s="626"/>
      <c r="W4197" s="626"/>
      <c r="X4197" s="626"/>
      <c r="Y4197" s="626"/>
      <c r="Z4197" s="626"/>
      <c r="AA4197" s="626"/>
      <c r="AB4197" s="626"/>
      <c r="AC4197" s="626"/>
      <c r="AD4197" s="626"/>
      <c r="AE4197" s="626"/>
      <c r="AF4197" s="626"/>
    </row>
    <row r="4198" spans="1:32" x14ac:dyDescent="0.25">
      <c r="A4198" s="626"/>
      <c r="B4198" s="626"/>
      <c r="F4198" s="626"/>
      <c r="H4198" s="626"/>
      <c r="I4198" s="626"/>
      <c r="J4198" s="626"/>
      <c r="K4198" s="627"/>
      <c r="L4198" s="677"/>
      <c r="M4198" s="626"/>
      <c r="N4198" s="626"/>
      <c r="O4198" s="626"/>
      <c r="P4198" s="626"/>
      <c r="Q4198" s="626"/>
      <c r="R4198" s="626"/>
      <c r="S4198" s="626"/>
      <c r="T4198" s="626"/>
      <c r="U4198" s="626"/>
      <c r="V4198" s="626"/>
      <c r="W4198" s="626"/>
      <c r="X4198" s="626"/>
      <c r="Y4198" s="626"/>
      <c r="Z4198" s="626"/>
      <c r="AA4198" s="626"/>
      <c r="AB4198" s="626"/>
      <c r="AC4198" s="626"/>
      <c r="AD4198" s="626"/>
      <c r="AE4198" s="626"/>
      <c r="AF4198" s="626"/>
    </row>
    <row r="4199" spans="1:32" x14ac:dyDescent="0.25">
      <c r="A4199" s="626"/>
      <c r="B4199" s="626"/>
      <c r="F4199" s="626"/>
      <c r="H4199" s="626"/>
      <c r="I4199" s="626"/>
      <c r="J4199" s="626"/>
      <c r="K4199" s="627"/>
      <c r="L4199" s="677"/>
      <c r="M4199" s="626"/>
      <c r="N4199" s="626"/>
      <c r="O4199" s="626"/>
      <c r="P4199" s="626"/>
      <c r="Q4199" s="626"/>
      <c r="R4199" s="626"/>
      <c r="S4199" s="626"/>
      <c r="T4199" s="626"/>
      <c r="U4199" s="626"/>
      <c r="V4199" s="626"/>
      <c r="W4199" s="626"/>
      <c r="X4199" s="626"/>
      <c r="Y4199" s="626"/>
      <c r="Z4199" s="626"/>
      <c r="AA4199" s="626"/>
      <c r="AB4199" s="626"/>
      <c r="AC4199" s="626"/>
      <c r="AD4199" s="626"/>
      <c r="AE4199" s="626"/>
      <c r="AF4199" s="626"/>
    </row>
    <row r="4200" spans="1:32" x14ac:dyDescent="0.25">
      <c r="A4200" s="626"/>
      <c r="B4200" s="626"/>
      <c r="F4200" s="626"/>
      <c r="H4200" s="626"/>
      <c r="I4200" s="626"/>
      <c r="J4200" s="626"/>
      <c r="K4200" s="627"/>
      <c r="L4200" s="677"/>
      <c r="M4200" s="626"/>
      <c r="N4200" s="626"/>
      <c r="O4200" s="626"/>
      <c r="P4200" s="626"/>
      <c r="Q4200" s="626"/>
      <c r="R4200" s="626"/>
      <c r="S4200" s="626"/>
      <c r="T4200" s="626"/>
      <c r="U4200" s="626"/>
      <c r="V4200" s="626"/>
      <c r="W4200" s="626"/>
      <c r="X4200" s="626"/>
      <c r="Y4200" s="626"/>
      <c r="Z4200" s="626"/>
      <c r="AA4200" s="626"/>
      <c r="AB4200" s="626"/>
      <c r="AC4200" s="626"/>
      <c r="AD4200" s="626"/>
      <c r="AE4200" s="626"/>
      <c r="AF4200" s="626"/>
    </row>
    <row r="4201" spans="1:32" x14ac:dyDescent="0.25">
      <c r="A4201" s="626"/>
      <c r="B4201" s="626"/>
      <c r="F4201" s="626"/>
      <c r="H4201" s="626"/>
      <c r="I4201" s="626"/>
      <c r="J4201" s="626"/>
      <c r="K4201" s="627"/>
      <c r="L4201" s="677"/>
      <c r="M4201" s="626"/>
      <c r="N4201" s="626"/>
      <c r="O4201" s="626"/>
      <c r="P4201" s="626"/>
      <c r="Q4201" s="626"/>
      <c r="R4201" s="626"/>
      <c r="S4201" s="626"/>
      <c r="T4201" s="626"/>
      <c r="U4201" s="626"/>
      <c r="V4201" s="626"/>
      <c r="W4201" s="626"/>
      <c r="X4201" s="626"/>
      <c r="Y4201" s="626"/>
      <c r="Z4201" s="626"/>
      <c r="AA4201" s="626"/>
      <c r="AB4201" s="626"/>
      <c r="AC4201" s="626"/>
      <c r="AD4201" s="626"/>
      <c r="AE4201" s="626"/>
      <c r="AF4201" s="626"/>
    </row>
    <row r="4202" spans="1:32" x14ac:dyDescent="0.25">
      <c r="A4202" s="626"/>
      <c r="B4202" s="626"/>
      <c r="F4202" s="626"/>
      <c r="H4202" s="626"/>
      <c r="I4202" s="626"/>
      <c r="J4202" s="626"/>
      <c r="K4202" s="627"/>
      <c r="L4202" s="677"/>
      <c r="M4202" s="626"/>
      <c r="N4202" s="626"/>
      <c r="O4202" s="626"/>
      <c r="P4202" s="626"/>
      <c r="Q4202" s="626"/>
      <c r="R4202" s="626"/>
      <c r="S4202" s="626"/>
      <c r="T4202" s="626"/>
      <c r="U4202" s="626"/>
      <c r="V4202" s="626"/>
      <c r="W4202" s="626"/>
      <c r="X4202" s="626"/>
      <c r="Y4202" s="626"/>
      <c r="Z4202" s="626"/>
      <c r="AA4202" s="626"/>
      <c r="AB4202" s="626"/>
      <c r="AC4202" s="626"/>
      <c r="AD4202" s="626"/>
      <c r="AE4202" s="626"/>
      <c r="AF4202" s="626"/>
    </row>
    <row r="4203" spans="1:32" x14ac:dyDescent="0.25">
      <c r="A4203" s="626"/>
      <c r="B4203" s="626"/>
      <c r="F4203" s="626"/>
      <c r="H4203" s="626"/>
      <c r="I4203" s="626"/>
      <c r="J4203" s="626"/>
      <c r="K4203" s="627"/>
      <c r="L4203" s="677"/>
      <c r="M4203" s="626"/>
      <c r="N4203" s="626"/>
      <c r="O4203" s="626"/>
      <c r="P4203" s="626"/>
      <c r="Q4203" s="626"/>
      <c r="R4203" s="626"/>
      <c r="S4203" s="626"/>
      <c r="T4203" s="626"/>
      <c r="U4203" s="626"/>
      <c r="V4203" s="626"/>
      <c r="W4203" s="626"/>
      <c r="X4203" s="626"/>
      <c r="Y4203" s="626"/>
      <c r="Z4203" s="626"/>
      <c r="AA4203" s="626"/>
      <c r="AB4203" s="626"/>
      <c r="AC4203" s="626"/>
      <c r="AD4203" s="626"/>
      <c r="AE4203" s="626"/>
      <c r="AF4203" s="626"/>
    </row>
    <row r="4204" spans="1:32" x14ac:dyDescent="0.25">
      <c r="A4204" s="626"/>
      <c r="B4204" s="626"/>
      <c r="F4204" s="626"/>
      <c r="H4204" s="626"/>
      <c r="I4204" s="626"/>
      <c r="J4204" s="626"/>
      <c r="K4204" s="627"/>
      <c r="L4204" s="677"/>
      <c r="M4204" s="626"/>
      <c r="N4204" s="626"/>
      <c r="O4204" s="626"/>
      <c r="P4204" s="626"/>
      <c r="Q4204" s="626"/>
      <c r="R4204" s="626"/>
      <c r="S4204" s="626"/>
      <c r="T4204" s="626"/>
      <c r="U4204" s="626"/>
      <c r="V4204" s="626"/>
      <c r="W4204" s="626"/>
      <c r="X4204" s="626"/>
      <c r="Y4204" s="626"/>
      <c r="Z4204" s="626"/>
      <c r="AA4204" s="626"/>
      <c r="AB4204" s="626"/>
      <c r="AC4204" s="626"/>
      <c r="AD4204" s="626"/>
      <c r="AE4204" s="626"/>
      <c r="AF4204" s="626"/>
    </row>
    <row r="4205" spans="1:32" x14ac:dyDescent="0.25">
      <c r="A4205" s="626"/>
      <c r="B4205" s="626"/>
      <c r="F4205" s="626"/>
      <c r="H4205" s="626"/>
      <c r="I4205" s="626"/>
      <c r="J4205" s="626"/>
      <c r="K4205" s="627"/>
      <c r="L4205" s="677"/>
      <c r="M4205" s="626"/>
      <c r="N4205" s="626"/>
      <c r="O4205" s="626"/>
      <c r="P4205" s="626"/>
      <c r="Q4205" s="626"/>
      <c r="R4205" s="626"/>
      <c r="S4205" s="626"/>
      <c r="T4205" s="626"/>
      <c r="U4205" s="626"/>
      <c r="V4205" s="626"/>
      <c r="W4205" s="626"/>
      <c r="X4205" s="626"/>
      <c r="Y4205" s="626"/>
      <c r="Z4205" s="626"/>
      <c r="AA4205" s="626"/>
      <c r="AB4205" s="626"/>
      <c r="AC4205" s="626"/>
      <c r="AD4205" s="626"/>
      <c r="AE4205" s="626"/>
      <c r="AF4205" s="626"/>
    </row>
    <row r="4206" spans="1:32" x14ac:dyDescent="0.25">
      <c r="A4206" s="626"/>
      <c r="B4206" s="626"/>
      <c r="F4206" s="626"/>
      <c r="H4206" s="626"/>
      <c r="I4206" s="626"/>
      <c r="J4206" s="626"/>
      <c r="K4206" s="627"/>
      <c r="L4206" s="677"/>
      <c r="M4206" s="626"/>
      <c r="N4206" s="626"/>
      <c r="O4206" s="626"/>
      <c r="P4206" s="626"/>
      <c r="Q4206" s="626"/>
      <c r="R4206" s="626"/>
      <c r="S4206" s="626"/>
      <c r="T4206" s="626"/>
      <c r="U4206" s="626"/>
      <c r="V4206" s="626"/>
      <c r="W4206" s="626"/>
      <c r="X4206" s="626"/>
      <c r="Y4206" s="626"/>
      <c r="Z4206" s="626"/>
      <c r="AA4206" s="626"/>
      <c r="AB4206" s="626"/>
      <c r="AC4206" s="626"/>
      <c r="AD4206" s="626"/>
      <c r="AE4206" s="626"/>
      <c r="AF4206" s="626"/>
    </row>
    <row r="4207" spans="1:32" x14ac:dyDescent="0.25">
      <c r="A4207" s="626"/>
      <c r="B4207" s="626"/>
      <c r="F4207" s="626"/>
      <c r="H4207" s="626"/>
      <c r="I4207" s="626"/>
      <c r="J4207" s="626"/>
      <c r="K4207" s="627"/>
      <c r="L4207" s="677"/>
      <c r="M4207" s="626"/>
      <c r="N4207" s="626"/>
      <c r="O4207" s="626"/>
      <c r="P4207" s="626"/>
      <c r="Q4207" s="626"/>
      <c r="R4207" s="626"/>
      <c r="S4207" s="626"/>
      <c r="T4207" s="626"/>
      <c r="U4207" s="626"/>
      <c r="V4207" s="626"/>
      <c r="W4207" s="626"/>
      <c r="X4207" s="626"/>
      <c r="Y4207" s="626"/>
      <c r="Z4207" s="626"/>
      <c r="AA4207" s="626"/>
      <c r="AB4207" s="626"/>
      <c r="AC4207" s="626"/>
      <c r="AD4207" s="626"/>
      <c r="AE4207" s="626"/>
      <c r="AF4207" s="626"/>
    </row>
    <row r="4208" spans="1:32" x14ac:dyDescent="0.25">
      <c r="A4208" s="626"/>
      <c r="B4208" s="626"/>
      <c r="F4208" s="626"/>
      <c r="H4208" s="626"/>
      <c r="I4208" s="626"/>
      <c r="J4208" s="626"/>
      <c r="K4208" s="627"/>
      <c r="L4208" s="677"/>
      <c r="M4208" s="626"/>
      <c r="N4208" s="626"/>
      <c r="O4208" s="626"/>
      <c r="P4208" s="626"/>
      <c r="Q4208" s="626"/>
      <c r="R4208" s="626"/>
      <c r="S4208" s="626"/>
      <c r="T4208" s="626"/>
      <c r="U4208" s="626"/>
      <c r="V4208" s="626"/>
      <c r="W4208" s="626"/>
      <c r="X4208" s="626"/>
      <c r="Y4208" s="626"/>
      <c r="Z4208" s="626"/>
      <c r="AA4208" s="626"/>
      <c r="AB4208" s="626"/>
      <c r="AC4208" s="626"/>
      <c r="AD4208" s="626"/>
      <c r="AE4208" s="626"/>
      <c r="AF4208" s="626"/>
    </row>
    <row r="4209" spans="1:32" x14ac:dyDescent="0.25">
      <c r="A4209" s="626"/>
      <c r="B4209" s="626"/>
      <c r="F4209" s="626"/>
      <c r="H4209" s="626"/>
      <c r="I4209" s="626"/>
      <c r="J4209" s="626"/>
      <c r="K4209" s="627"/>
      <c r="L4209" s="677"/>
      <c r="M4209" s="626"/>
      <c r="N4209" s="626"/>
      <c r="O4209" s="626"/>
      <c r="P4209" s="626"/>
      <c r="Q4209" s="626"/>
      <c r="R4209" s="626"/>
      <c r="S4209" s="626"/>
      <c r="T4209" s="626"/>
      <c r="U4209" s="626"/>
      <c r="V4209" s="626"/>
      <c r="W4209" s="626"/>
      <c r="X4209" s="626"/>
      <c r="Y4209" s="626"/>
      <c r="Z4209" s="626"/>
      <c r="AA4209" s="626"/>
      <c r="AB4209" s="626"/>
      <c r="AC4209" s="626"/>
      <c r="AD4209" s="626"/>
      <c r="AE4209" s="626"/>
      <c r="AF4209" s="626"/>
    </row>
    <row r="4210" spans="1:32" x14ac:dyDescent="0.25">
      <c r="A4210" s="626"/>
      <c r="B4210" s="626"/>
      <c r="F4210" s="626"/>
      <c r="H4210" s="626"/>
      <c r="I4210" s="626"/>
      <c r="J4210" s="626"/>
      <c r="K4210" s="627"/>
      <c r="L4210" s="677"/>
      <c r="M4210" s="626"/>
      <c r="N4210" s="626"/>
      <c r="O4210" s="626"/>
      <c r="P4210" s="626"/>
      <c r="Q4210" s="626"/>
      <c r="R4210" s="626"/>
      <c r="S4210" s="626"/>
      <c r="T4210" s="626"/>
      <c r="U4210" s="626"/>
      <c r="V4210" s="626"/>
      <c r="W4210" s="626"/>
      <c r="X4210" s="626"/>
      <c r="Y4210" s="626"/>
      <c r="Z4210" s="626"/>
      <c r="AA4210" s="626"/>
      <c r="AB4210" s="626"/>
      <c r="AC4210" s="626"/>
      <c r="AD4210" s="626"/>
      <c r="AE4210" s="626"/>
      <c r="AF4210" s="626"/>
    </row>
    <row r="4211" spans="1:32" x14ac:dyDescent="0.25">
      <c r="A4211" s="626"/>
      <c r="B4211" s="626"/>
      <c r="F4211" s="626"/>
      <c r="H4211" s="626"/>
      <c r="I4211" s="626"/>
      <c r="J4211" s="626"/>
      <c r="K4211" s="627"/>
      <c r="L4211" s="677"/>
      <c r="M4211" s="626"/>
      <c r="N4211" s="626"/>
      <c r="O4211" s="626"/>
      <c r="P4211" s="626"/>
      <c r="Q4211" s="626"/>
      <c r="R4211" s="626"/>
      <c r="S4211" s="626"/>
      <c r="T4211" s="626"/>
      <c r="U4211" s="626"/>
      <c r="V4211" s="626"/>
      <c r="W4211" s="626"/>
      <c r="X4211" s="626"/>
      <c r="Y4211" s="626"/>
      <c r="Z4211" s="626"/>
      <c r="AA4211" s="626"/>
      <c r="AB4211" s="626"/>
      <c r="AC4211" s="626"/>
      <c r="AD4211" s="626"/>
      <c r="AE4211" s="626"/>
      <c r="AF4211" s="626"/>
    </row>
    <row r="4212" spans="1:32" x14ac:dyDescent="0.25">
      <c r="A4212" s="626"/>
      <c r="B4212" s="626"/>
      <c r="F4212" s="626"/>
      <c r="H4212" s="626"/>
      <c r="I4212" s="626"/>
      <c r="J4212" s="626"/>
      <c r="K4212" s="627"/>
      <c r="L4212" s="677"/>
      <c r="M4212" s="626"/>
      <c r="N4212" s="626"/>
      <c r="O4212" s="626"/>
      <c r="P4212" s="626"/>
      <c r="Q4212" s="626"/>
      <c r="R4212" s="626"/>
      <c r="S4212" s="626"/>
      <c r="T4212" s="626"/>
      <c r="U4212" s="626"/>
      <c r="V4212" s="626"/>
      <c r="W4212" s="626"/>
      <c r="X4212" s="626"/>
      <c r="Y4212" s="626"/>
      <c r="Z4212" s="626"/>
      <c r="AA4212" s="626"/>
      <c r="AB4212" s="626"/>
      <c r="AC4212" s="626"/>
      <c r="AD4212" s="626"/>
      <c r="AE4212" s="626"/>
      <c r="AF4212" s="626"/>
    </row>
    <row r="4213" spans="1:32" x14ac:dyDescent="0.25">
      <c r="A4213" s="626"/>
      <c r="B4213" s="626"/>
      <c r="F4213" s="626"/>
      <c r="H4213" s="626"/>
      <c r="I4213" s="626"/>
      <c r="J4213" s="626"/>
      <c r="K4213" s="627"/>
      <c r="L4213" s="677"/>
      <c r="M4213" s="626"/>
      <c r="N4213" s="626"/>
      <c r="O4213" s="626"/>
      <c r="P4213" s="626"/>
      <c r="Q4213" s="626"/>
      <c r="R4213" s="626"/>
      <c r="S4213" s="626"/>
      <c r="T4213" s="626"/>
      <c r="U4213" s="626"/>
      <c r="V4213" s="626"/>
      <c r="W4213" s="626"/>
      <c r="X4213" s="626"/>
      <c r="Y4213" s="626"/>
      <c r="Z4213" s="626"/>
      <c r="AA4213" s="626"/>
      <c r="AB4213" s="626"/>
      <c r="AC4213" s="626"/>
      <c r="AD4213" s="626"/>
      <c r="AE4213" s="626"/>
      <c r="AF4213" s="626"/>
    </row>
    <row r="4214" spans="1:32" x14ac:dyDescent="0.25">
      <c r="A4214" s="626"/>
      <c r="B4214" s="626"/>
      <c r="F4214" s="626"/>
      <c r="H4214" s="626"/>
      <c r="I4214" s="626"/>
      <c r="J4214" s="626"/>
      <c r="K4214" s="627"/>
      <c r="L4214" s="677"/>
      <c r="M4214" s="626"/>
      <c r="N4214" s="626"/>
      <c r="O4214" s="626"/>
      <c r="P4214" s="626"/>
      <c r="Q4214" s="626"/>
      <c r="R4214" s="626"/>
      <c r="S4214" s="626"/>
      <c r="T4214" s="626"/>
      <c r="U4214" s="626"/>
      <c r="V4214" s="626"/>
      <c r="W4214" s="626"/>
      <c r="X4214" s="626"/>
      <c r="Y4214" s="626"/>
      <c r="Z4214" s="626"/>
      <c r="AA4214" s="626"/>
      <c r="AB4214" s="626"/>
      <c r="AC4214" s="626"/>
      <c r="AD4214" s="626"/>
      <c r="AE4214" s="626"/>
      <c r="AF4214" s="626"/>
    </row>
    <row r="4215" spans="1:32" x14ac:dyDescent="0.25">
      <c r="A4215" s="626"/>
      <c r="B4215" s="626"/>
      <c r="F4215" s="626"/>
      <c r="H4215" s="626"/>
      <c r="I4215" s="626"/>
      <c r="J4215" s="626"/>
      <c r="K4215" s="627"/>
      <c r="L4215" s="677"/>
      <c r="M4215" s="626"/>
      <c r="N4215" s="626"/>
      <c r="O4215" s="626"/>
      <c r="P4215" s="626"/>
      <c r="Q4215" s="626"/>
      <c r="R4215" s="626"/>
      <c r="S4215" s="626"/>
      <c r="T4215" s="626"/>
      <c r="U4215" s="626"/>
      <c r="V4215" s="626"/>
      <c r="W4215" s="626"/>
      <c r="X4215" s="626"/>
      <c r="Y4215" s="626"/>
      <c r="Z4215" s="626"/>
      <c r="AA4215" s="626"/>
      <c r="AB4215" s="626"/>
      <c r="AC4215" s="626"/>
      <c r="AD4215" s="626"/>
      <c r="AE4215" s="626"/>
      <c r="AF4215" s="626"/>
    </row>
    <row r="4216" spans="1:32" x14ac:dyDescent="0.25">
      <c r="A4216" s="626"/>
      <c r="B4216" s="626"/>
      <c r="F4216" s="626"/>
      <c r="H4216" s="626"/>
      <c r="I4216" s="626"/>
      <c r="J4216" s="626"/>
      <c r="K4216" s="627"/>
      <c r="L4216" s="677"/>
      <c r="M4216" s="626"/>
      <c r="N4216" s="626"/>
      <c r="O4216" s="626"/>
      <c r="P4216" s="626"/>
      <c r="Q4216" s="626"/>
      <c r="R4216" s="626"/>
      <c r="S4216" s="626"/>
      <c r="T4216" s="626"/>
      <c r="U4216" s="626"/>
      <c r="V4216" s="626"/>
      <c r="W4216" s="626"/>
      <c r="X4216" s="626"/>
      <c r="Y4216" s="626"/>
      <c r="Z4216" s="626"/>
      <c r="AA4216" s="626"/>
      <c r="AB4216" s="626"/>
      <c r="AC4216" s="626"/>
      <c r="AD4216" s="626"/>
      <c r="AE4216" s="626"/>
      <c r="AF4216" s="626"/>
    </row>
    <row r="4217" spans="1:32" x14ac:dyDescent="0.25">
      <c r="A4217" s="626"/>
      <c r="B4217" s="626"/>
      <c r="F4217" s="626"/>
      <c r="H4217" s="626"/>
      <c r="I4217" s="626"/>
      <c r="J4217" s="626"/>
      <c r="K4217" s="627"/>
      <c r="L4217" s="677"/>
      <c r="M4217" s="626"/>
      <c r="N4217" s="626"/>
      <c r="O4217" s="626"/>
      <c r="P4217" s="626"/>
      <c r="Q4217" s="626"/>
      <c r="R4217" s="626"/>
      <c r="S4217" s="626"/>
      <c r="T4217" s="626"/>
      <c r="U4217" s="626"/>
      <c r="V4217" s="626"/>
      <c r="W4217" s="626"/>
      <c r="X4217" s="626"/>
      <c r="Y4217" s="626"/>
      <c r="Z4217" s="626"/>
      <c r="AA4217" s="626"/>
      <c r="AB4217" s="626"/>
      <c r="AC4217" s="626"/>
      <c r="AD4217" s="626"/>
      <c r="AE4217" s="626"/>
      <c r="AF4217" s="626"/>
    </row>
    <row r="4218" spans="1:32" x14ac:dyDescent="0.25">
      <c r="A4218" s="626"/>
      <c r="B4218" s="626"/>
      <c r="F4218" s="626"/>
      <c r="H4218" s="626"/>
      <c r="I4218" s="626"/>
      <c r="J4218" s="626"/>
      <c r="K4218" s="627"/>
      <c r="L4218" s="677"/>
      <c r="M4218" s="626"/>
      <c r="N4218" s="626"/>
      <c r="O4218" s="626"/>
      <c r="P4218" s="626"/>
      <c r="Q4218" s="626"/>
      <c r="R4218" s="626"/>
      <c r="S4218" s="626"/>
      <c r="T4218" s="626"/>
      <c r="U4218" s="626"/>
      <c r="V4218" s="626"/>
      <c r="W4218" s="626"/>
      <c r="X4218" s="626"/>
      <c r="Y4218" s="626"/>
      <c r="Z4218" s="626"/>
      <c r="AA4218" s="626"/>
      <c r="AB4218" s="626"/>
      <c r="AC4218" s="626"/>
      <c r="AD4218" s="626"/>
      <c r="AE4218" s="626"/>
      <c r="AF4218" s="626"/>
    </row>
    <row r="4219" spans="1:32" x14ac:dyDescent="0.25">
      <c r="A4219" s="626"/>
      <c r="B4219" s="626"/>
      <c r="F4219" s="626"/>
      <c r="H4219" s="626"/>
      <c r="I4219" s="626"/>
      <c r="J4219" s="626"/>
      <c r="K4219" s="627"/>
      <c r="L4219" s="677"/>
      <c r="M4219" s="626"/>
      <c r="N4219" s="626"/>
      <c r="O4219" s="626"/>
      <c r="P4219" s="626"/>
      <c r="Q4219" s="626"/>
      <c r="R4219" s="626"/>
      <c r="S4219" s="626"/>
      <c r="T4219" s="626"/>
      <c r="U4219" s="626"/>
      <c r="V4219" s="626"/>
      <c r="W4219" s="626"/>
      <c r="X4219" s="626"/>
      <c r="Y4219" s="626"/>
      <c r="Z4219" s="626"/>
      <c r="AA4219" s="626"/>
      <c r="AB4219" s="626"/>
      <c r="AC4219" s="626"/>
      <c r="AD4219" s="626"/>
      <c r="AE4219" s="626"/>
      <c r="AF4219" s="626"/>
    </row>
    <row r="4220" spans="1:32" x14ac:dyDescent="0.25">
      <c r="A4220" s="626"/>
      <c r="B4220" s="626"/>
      <c r="F4220" s="626"/>
      <c r="H4220" s="626"/>
      <c r="I4220" s="626"/>
      <c r="J4220" s="626"/>
      <c r="K4220" s="627"/>
      <c r="L4220" s="677"/>
      <c r="M4220" s="626"/>
      <c r="N4220" s="626"/>
      <c r="O4220" s="626"/>
      <c r="P4220" s="626"/>
      <c r="Q4220" s="626"/>
      <c r="R4220" s="626"/>
      <c r="S4220" s="626"/>
      <c r="T4220" s="626"/>
      <c r="U4220" s="626"/>
      <c r="V4220" s="626"/>
      <c r="W4220" s="626"/>
      <c r="X4220" s="626"/>
      <c r="Y4220" s="626"/>
      <c r="Z4220" s="626"/>
      <c r="AA4220" s="626"/>
      <c r="AB4220" s="626"/>
      <c r="AC4220" s="626"/>
      <c r="AD4220" s="626"/>
      <c r="AE4220" s="626"/>
      <c r="AF4220" s="626"/>
    </row>
    <row r="4221" spans="1:32" x14ac:dyDescent="0.25">
      <c r="A4221" s="626"/>
      <c r="B4221" s="626"/>
      <c r="F4221" s="626"/>
      <c r="H4221" s="626"/>
      <c r="I4221" s="626"/>
      <c r="J4221" s="626"/>
      <c r="K4221" s="627"/>
      <c r="L4221" s="677"/>
      <c r="M4221" s="626"/>
      <c r="N4221" s="626"/>
      <c r="O4221" s="626"/>
      <c r="P4221" s="626"/>
      <c r="Q4221" s="626"/>
      <c r="R4221" s="626"/>
      <c r="S4221" s="626"/>
      <c r="T4221" s="626"/>
      <c r="U4221" s="626"/>
      <c r="V4221" s="626"/>
      <c r="W4221" s="626"/>
      <c r="X4221" s="626"/>
      <c r="Y4221" s="626"/>
      <c r="Z4221" s="626"/>
      <c r="AA4221" s="626"/>
      <c r="AB4221" s="626"/>
      <c r="AC4221" s="626"/>
      <c r="AD4221" s="626"/>
      <c r="AE4221" s="626"/>
      <c r="AF4221" s="626"/>
    </row>
    <row r="4222" spans="1:32" x14ac:dyDescent="0.25">
      <c r="A4222" s="626"/>
      <c r="B4222" s="626"/>
      <c r="F4222" s="626"/>
      <c r="H4222" s="626"/>
      <c r="I4222" s="626"/>
      <c r="J4222" s="626"/>
      <c r="K4222" s="627"/>
      <c r="L4222" s="677"/>
      <c r="M4222" s="626"/>
      <c r="N4222" s="626"/>
      <c r="O4222" s="626"/>
      <c r="P4222" s="626"/>
      <c r="Q4222" s="626"/>
      <c r="R4222" s="626"/>
      <c r="S4222" s="626"/>
      <c r="T4222" s="626"/>
      <c r="U4222" s="626"/>
      <c r="V4222" s="626"/>
      <c r="W4222" s="626"/>
      <c r="X4222" s="626"/>
      <c r="Y4222" s="626"/>
      <c r="Z4222" s="626"/>
      <c r="AA4222" s="626"/>
      <c r="AB4222" s="626"/>
      <c r="AC4222" s="626"/>
      <c r="AD4222" s="626"/>
      <c r="AE4222" s="626"/>
      <c r="AF4222" s="626"/>
    </row>
    <row r="4223" spans="1:32" x14ac:dyDescent="0.25">
      <c r="A4223" s="626"/>
      <c r="B4223" s="626"/>
      <c r="F4223" s="626"/>
      <c r="H4223" s="626"/>
      <c r="I4223" s="626"/>
      <c r="J4223" s="626"/>
      <c r="K4223" s="627"/>
      <c r="L4223" s="677"/>
      <c r="M4223" s="626"/>
      <c r="N4223" s="626"/>
      <c r="O4223" s="626"/>
      <c r="P4223" s="626"/>
      <c r="Q4223" s="626"/>
      <c r="R4223" s="626"/>
      <c r="S4223" s="626"/>
      <c r="T4223" s="626"/>
      <c r="U4223" s="626"/>
      <c r="V4223" s="626"/>
      <c r="W4223" s="626"/>
      <c r="X4223" s="626"/>
      <c r="Y4223" s="626"/>
      <c r="Z4223" s="626"/>
      <c r="AA4223" s="626"/>
      <c r="AB4223" s="626"/>
      <c r="AC4223" s="626"/>
      <c r="AD4223" s="626"/>
      <c r="AE4223" s="626"/>
      <c r="AF4223" s="626"/>
    </row>
    <row r="4224" spans="1:32" x14ac:dyDescent="0.25">
      <c r="A4224" s="626"/>
      <c r="B4224" s="626"/>
      <c r="F4224" s="626"/>
      <c r="H4224" s="626"/>
      <c r="I4224" s="626"/>
      <c r="J4224" s="626"/>
      <c r="K4224" s="627"/>
      <c r="L4224" s="677"/>
      <c r="M4224" s="626"/>
      <c r="N4224" s="626"/>
      <c r="O4224" s="626"/>
      <c r="P4224" s="626"/>
      <c r="Q4224" s="626"/>
      <c r="R4224" s="626"/>
      <c r="S4224" s="626"/>
      <c r="T4224" s="626"/>
      <c r="U4224" s="626"/>
      <c r="V4224" s="626"/>
      <c r="W4224" s="626"/>
      <c r="X4224" s="626"/>
      <c r="Y4224" s="626"/>
      <c r="Z4224" s="626"/>
      <c r="AA4224" s="626"/>
      <c r="AB4224" s="626"/>
      <c r="AC4224" s="626"/>
      <c r="AD4224" s="626"/>
      <c r="AE4224" s="626"/>
      <c r="AF4224" s="626"/>
    </row>
    <row r="4225" spans="1:32" x14ac:dyDescent="0.25">
      <c r="A4225" s="626"/>
      <c r="B4225" s="626"/>
      <c r="F4225" s="626"/>
      <c r="H4225" s="626"/>
      <c r="I4225" s="626"/>
      <c r="J4225" s="626"/>
      <c r="K4225" s="627"/>
      <c r="L4225" s="677"/>
      <c r="M4225" s="626"/>
      <c r="N4225" s="626"/>
      <c r="O4225" s="626"/>
      <c r="P4225" s="626"/>
      <c r="Q4225" s="626"/>
      <c r="R4225" s="626"/>
      <c r="S4225" s="626"/>
      <c r="T4225" s="626"/>
      <c r="U4225" s="626"/>
      <c r="V4225" s="626"/>
      <c r="W4225" s="626"/>
      <c r="X4225" s="626"/>
      <c r="Y4225" s="626"/>
      <c r="Z4225" s="626"/>
      <c r="AA4225" s="626"/>
      <c r="AB4225" s="626"/>
      <c r="AC4225" s="626"/>
      <c r="AD4225" s="626"/>
      <c r="AE4225" s="626"/>
      <c r="AF4225" s="626"/>
    </row>
    <row r="4226" spans="1:32" x14ac:dyDescent="0.25">
      <c r="A4226" s="626"/>
      <c r="B4226" s="626"/>
      <c r="F4226" s="626"/>
      <c r="H4226" s="626"/>
      <c r="I4226" s="626"/>
      <c r="J4226" s="626"/>
      <c r="K4226" s="627"/>
      <c r="L4226" s="677"/>
      <c r="M4226" s="626"/>
      <c r="N4226" s="626"/>
      <c r="O4226" s="626"/>
      <c r="P4226" s="626"/>
      <c r="Q4226" s="626"/>
      <c r="R4226" s="626"/>
      <c r="S4226" s="626"/>
      <c r="T4226" s="626"/>
      <c r="U4226" s="626"/>
      <c r="V4226" s="626"/>
      <c r="W4226" s="626"/>
      <c r="X4226" s="626"/>
      <c r="Y4226" s="626"/>
      <c r="Z4226" s="626"/>
      <c r="AA4226" s="626"/>
      <c r="AB4226" s="626"/>
      <c r="AC4226" s="626"/>
      <c r="AD4226" s="626"/>
      <c r="AE4226" s="626"/>
      <c r="AF4226" s="626"/>
    </row>
    <row r="4227" spans="1:32" x14ac:dyDescent="0.25">
      <c r="A4227" s="626"/>
      <c r="B4227" s="626"/>
      <c r="F4227" s="626"/>
      <c r="H4227" s="626"/>
      <c r="I4227" s="626"/>
      <c r="J4227" s="626"/>
      <c r="K4227" s="627"/>
      <c r="L4227" s="677"/>
      <c r="M4227" s="626"/>
      <c r="N4227" s="626"/>
      <c r="O4227" s="626"/>
      <c r="P4227" s="626"/>
      <c r="Q4227" s="626"/>
      <c r="R4227" s="626"/>
      <c r="S4227" s="626"/>
      <c r="T4227" s="626"/>
      <c r="U4227" s="626"/>
      <c r="V4227" s="626"/>
      <c r="W4227" s="626"/>
      <c r="X4227" s="626"/>
      <c r="Y4227" s="626"/>
      <c r="Z4227" s="626"/>
      <c r="AA4227" s="626"/>
      <c r="AB4227" s="626"/>
      <c r="AC4227" s="626"/>
      <c r="AD4227" s="626"/>
      <c r="AE4227" s="626"/>
      <c r="AF4227" s="626"/>
    </row>
    <row r="4228" spans="1:32" x14ac:dyDescent="0.25">
      <c r="A4228" s="626"/>
      <c r="B4228" s="626"/>
      <c r="F4228" s="626"/>
      <c r="H4228" s="626"/>
      <c r="I4228" s="626"/>
      <c r="J4228" s="626"/>
      <c r="K4228" s="627"/>
      <c r="L4228" s="677"/>
      <c r="M4228" s="626"/>
      <c r="N4228" s="626"/>
      <c r="O4228" s="626"/>
      <c r="P4228" s="626"/>
      <c r="Q4228" s="626"/>
      <c r="R4228" s="626"/>
      <c r="S4228" s="626"/>
      <c r="T4228" s="626"/>
      <c r="U4228" s="626"/>
      <c r="V4228" s="626"/>
      <c r="W4228" s="626"/>
      <c r="X4228" s="626"/>
      <c r="Y4228" s="626"/>
      <c r="Z4228" s="626"/>
      <c r="AA4228" s="626"/>
      <c r="AB4228" s="626"/>
      <c r="AC4228" s="626"/>
      <c r="AD4228" s="626"/>
      <c r="AE4228" s="626"/>
      <c r="AF4228" s="626"/>
    </row>
    <row r="4229" spans="1:32" x14ac:dyDescent="0.25">
      <c r="A4229" s="626"/>
      <c r="B4229" s="626"/>
      <c r="F4229" s="626"/>
      <c r="H4229" s="626"/>
      <c r="I4229" s="626"/>
      <c r="J4229" s="626"/>
      <c r="K4229" s="627"/>
      <c r="L4229" s="677"/>
      <c r="M4229" s="626"/>
      <c r="N4229" s="626"/>
      <c r="O4229" s="626"/>
      <c r="P4229" s="626"/>
      <c r="Q4229" s="626"/>
      <c r="R4229" s="626"/>
      <c r="S4229" s="626"/>
      <c r="T4229" s="626"/>
      <c r="U4229" s="626"/>
      <c r="V4229" s="626"/>
      <c r="W4229" s="626"/>
      <c r="X4229" s="626"/>
      <c r="Y4229" s="626"/>
      <c r="Z4229" s="626"/>
      <c r="AA4229" s="626"/>
      <c r="AB4229" s="626"/>
      <c r="AC4229" s="626"/>
      <c r="AD4229" s="626"/>
      <c r="AE4229" s="626"/>
      <c r="AF4229" s="626"/>
    </row>
    <row r="4230" spans="1:32" x14ac:dyDescent="0.25">
      <c r="A4230" s="626"/>
      <c r="B4230" s="626"/>
      <c r="F4230" s="626"/>
      <c r="H4230" s="626"/>
      <c r="I4230" s="626"/>
      <c r="J4230" s="626"/>
      <c r="K4230" s="627"/>
      <c r="L4230" s="677"/>
      <c r="M4230" s="626"/>
      <c r="N4230" s="626"/>
      <c r="O4230" s="626"/>
      <c r="P4230" s="626"/>
      <c r="Q4230" s="626"/>
      <c r="R4230" s="626"/>
      <c r="S4230" s="626"/>
      <c r="T4230" s="626"/>
      <c r="U4230" s="626"/>
      <c r="V4230" s="626"/>
      <c r="W4230" s="626"/>
      <c r="X4230" s="626"/>
      <c r="Y4230" s="626"/>
      <c r="Z4230" s="626"/>
      <c r="AA4230" s="626"/>
      <c r="AB4230" s="626"/>
      <c r="AC4230" s="626"/>
      <c r="AD4230" s="626"/>
      <c r="AE4230" s="626"/>
      <c r="AF4230" s="626"/>
    </row>
    <row r="4231" spans="1:32" x14ac:dyDescent="0.25">
      <c r="A4231" s="626"/>
      <c r="B4231" s="626"/>
      <c r="F4231" s="626"/>
      <c r="H4231" s="626"/>
      <c r="I4231" s="626"/>
      <c r="J4231" s="626"/>
      <c r="K4231" s="627"/>
      <c r="L4231" s="677"/>
      <c r="M4231" s="626"/>
      <c r="N4231" s="626"/>
      <c r="O4231" s="626"/>
      <c r="P4231" s="626"/>
      <c r="Q4231" s="626"/>
      <c r="R4231" s="626"/>
      <c r="S4231" s="626"/>
      <c r="T4231" s="626"/>
      <c r="U4231" s="626"/>
      <c r="V4231" s="626"/>
      <c r="W4231" s="626"/>
      <c r="X4231" s="626"/>
      <c r="Y4231" s="626"/>
      <c r="Z4231" s="626"/>
      <c r="AA4231" s="626"/>
      <c r="AB4231" s="626"/>
      <c r="AC4231" s="626"/>
      <c r="AD4231" s="626"/>
      <c r="AE4231" s="626"/>
      <c r="AF4231" s="626"/>
    </row>
    <row r="4232" spans="1:32" x14ac:dyDescent="0.25">
      <c r="A4232" s="626"/>
      <c r="B4232" s="626"/>
      <c r="F4232" s="626"/>
      <c r="H4232" s="626"/>
      <c r="I4232" s="626"/>
      <c r="J4232" s="626"/>
      <c r="K4232" s="627"/>
      <c r="L4232" s="677"/>
      <c r="M4232" s="626"/>
      <c r="N4232" s="626"/>
      <c r="O4232" s="626"/>
      <c r="P4232" s="626"/>
      <c r="Q4232" s="626"/>
      <c r="R4232" s="626"/>
      <c r="S4232" s="626"/>
      <c r="T4232" s="626"/>
      <c r="U4232" s="626"/>
      <c r="V4232" s="626"/>
      <c r="W4232" s="626"/>
      <c r="X4232" s="626"/>
      <c r="Y4232" s="626"/>
      <c r="Z4232" s="626"/>
      <c r="AA4232" s="626"/>
      <c r="AB4232" s="626"/>
      <c r="AC4232" s="626"/>
      <c r="AD4232" s="626"/>
      <c r="AE4232" s="626"/>
      <c r="AF4232" s="626"/>
    </row>
    <row r="4233" spans="1:32" x14ac:dyDescent="0.25">
      <c r="A4233" s="626"/>
      <c r="B4233" s="626"/>
      <c r="F4233" s="626"/>
      <c r="H4233" s="626"/>
      <c r="I4233" s="626"/>
      <c r="J4233" s="626"/>
      <c r="K4233" s="627"/>
      <c r="L4233" s="677"/>
      <c r="M4233" s="626"/>
      <c r="N4233" s="626"/>
      <c r="O4233" s="626"/>
      <c r="P4233" s="626"/>
      <c r="Q4233" s="626"/>
      <c r="R4233" s="626"/>
      <c r="S4233" s="626"/>
      <c r="T4233" s="626"/>
      <c r="U4233" s="626"/>
      <c r="V4233" s="626"/>
      <c r="W4233" s="626"/>
      <c r="X4233" s="626"/>
      <c r="Y4233" s="626"/>
      <c r="Z4233" s="626"/>
      <c r="AA4233" s="626"/>
      <c r="AB4233" s="626"/>
      <c r="AC4233" s="626"/>
      <c r="AD4233" s="626"/>
      <c r="AE4233" s="626"/>
      <c r="AF4233" s="626"/>
    </row>
    <row r="4234" spans="1:32" x14ac:dyDescent="0.25">
      <c r="A4234" s="626"/>
      <c r="B4234" s="626"/>
      <c r="F4234" s="626"/>
      <c r="H4234" s="626"/>
      <c r="I4234" s="626"/>
      <c r="J4234" s="626"/>
      <c r="K4234" s="627"/>
      <c r="L4234" s="677"/>
      <c r="M4234" s="626"/>
      <c r="N4234" s="626"/>
      <c r="O4234" s="626"/>
      <c r="P4234" s="626"/>
      <c r="Q4234" s="626"/>
      <c r="R4234" s="626"/>
      <c r="S4234" s="626"/>
      <c r="T4234" s="626"/>
      <c r="U4234" s="626"/>
      <c r="V4234" s="626"/>
      <c r="W4234" s="626"/>
      <c r="X4234" s="626"/>
      <c r="Y4234" s="626"/>
      <c r="Z4234" s="626"/>
      <c r="AA4234" s="626"/>
      <c r="AB4234" s="626"/>
      <c r="AC4234" s="626"/>
      <c r="AD4234" s="626"/>
      <c r="AE4234" s="626"/>
      <c r="AF4234" s="626"/>
    </row>
    <row r="4235" spans="1:32" x14ac:dyDescent="0.25">
      <c r="A4235" s="626"/>
      <c r="B4235" s="626"/>
      <c r="F4235" s="626"/>
      <c r="H4235" s="626"/>
      <c r="I4235" s="626"/>
      <c r="J4235" s="626"/>
      <c r="K4235" s="627"/>
      <c r="L4235" s="677"/>
      <c r="M4235" s="626"/>
      <c r="N4235" s="626"/>
      <c r="O4235" s="626"/>
      <c r="P4235" s="626"/>
      <c r="Q4235" s="626"/>
      <c r="R4235" s="626"/>
      <c r="S4235" s="626"/>
      <c r="T4235" s="626"/>
      <c r="U4235" s="626"/>
      <c r="V4235" s="626"/>
      <c r="W4235" s="626"/>
      <c r="X4235" s="626"/>
      <c r="Y4235" s="626"/>
      <c r="Z4235" s="626"/>
      <c r="AA4235" s="626"/>
      <c r="AB4235" s="626"/>
      <c r="AC4235" s="626"/>
      <c r="AD4235" s="626"/>
      <c r="AE4235" s="626"/>
      <c r="AF4235" s="626"/>
    </row>
    <row r="4236" spans="1:32" x14ac:dyDescent="0.25">
      <c r="A4236" s="626"/>
      <c r="B4236" s="626"/>
      <c r="F4236" s="626"/>
      <c r="H4236" s="626"/>
      <c r="I4236" s="626"/>
      <c r="J4236" s="626"/>
      <c r="K4236" s="627"/>
      <c r="L4236" s="677"/>
      <c r="M4236" s="626"/>
      <c r="N4236" s="626"/>
      <c r="O4236" s="626"/>
      <c r="P4236" s="626"/>
      <c r="Q4236" s="626"/>
      <c r="R4236" s="626"/>
      <c r="S4236" s="626"/>
      <c r="T4236" s="626"/>
      <c r="U4236" s="626"/>
      <c r="V4236" s="626"/>
      <c r="W4236" s="626"/>
      <c r="X4236" s="626"/>
      <c r="Y4236" s="626"/>
      <c r="Z4236" s="626"/>
      <c r="AA4236" s="626"/>
      <c r="AB4236" s="626"/>
      <c r="AC4236" s="626"/>
      <c r="AD4236" s="626"/>
      <c r="AE4236" s="626"/>
      <c r="AF4236" s="626"/>
    </row>
    <row r="4237" spans="1:32" x14ac:dyDescent="0.25">
      <c r="A4237" s="626"/>
      <c r="B4237" s="626"/>
      <c r="F4237" s="626"/>
      <c r="H4237" s="626"/>
      <c r="I4237" s="626"/>
      <c r="J4237" s="626"/>
      <c r="K4237" s="627"/>
      <c r="L4237" s="677"/>
      <c r="M4237" s="626"/>
      <c r="N4237" s="626"/>
      <c r="O4237" s="626"/>
      <c r="P4237" s="626"/>
      <c r="Q4237" s="626"/>
      <c r="R4237" s="626"/>
      <c r="S4237" s="626"/>
      <c r="T4237" s="626"/>
      <c r="U4237" s="626"/>
      <c r="V4237" s="626"/>
      <c r="W4237" s="626"/>
      <c r="X4237" s="626"/>
      <c r="Y4237" s="626"/>
      <c r="Z4237" s="626"/>
      <c r="AA4237" s="626"/>
      <c r="AB4237" s="626"/>
      <c r="AC4237" s="626"/>
      <c r="AD4237" s="626"/>
      <c r="AE4237" s="626"/>
      <c r="AF4237" s="626"/>
    </row>
    <row r="4238" spans="1:32" x14ac:dyDescent="0.25">
      <c r="A4238" s="626"/>
      <c r="B4238" s="626"/>
      <c r="F4238" s="626"/>
      <c r="H4238" s="626"/>
      <c r="I4238" s="626"/>
      <c r="J4238" s="626"/>
      <c r="K4238" s="627"/>
      <c r="L4238" s="677"/>
      <c r="M4238" s="626"/>
      <c r="N4238" s="626"/>
      <c r="O4238" s="626"/>
      <c r="P4238" s="626"/>
      <c r="Q4238" s="626"/>
      <c r="R4238" s="626"/>
      <c r="S4238" s="626"/>
      <c r="T4238" s="626"/>
      <c r="U4238" s="626"/>
      <c r="V4238" s="626"/>
      <c r="W4238" s="626"/>
      <c r="X4238" s="626"/>
      <c r="Y4238" s="626"/>
      <c r="Z4238" s="626"/>
      <c r="AA4238" s="626"/>
      <c r="AB4238" s="626"/>
      <c r="AC4238" s="626"/>
      <c r="AD4238" s="626"/>
      <c r="AE4238" s="626"/>
      <c r="AF4238" s="626"/>
    </row>
    <row r="4239" spans="1:32" x14ac:dyDescent="0.25">
      <c r="A4239" s="626"/>
      <c r="B4239" s="626"/>
      <c r="F4239" s="626"/>
      <c r="H4239" s="626"/>
      <c r="I4239" s="626"/>
      <c r="J4239" s="626"/>
      <c r="K4239" s="627"/>
      <c r="L4239" s="677"/>
      <c r="M4239" s="626"/>
      <c r="N4239" s="626"/>
      <c r="O4239" s="626"/>
      <c r="P4239" s="626"/>
      <c r="Q4239" s="626"/>
      <c r="R4239" s="626"/>
      <c r="S4239" s="626"/>
      <c r="T4239" s="626"/>
      <c r="U4239" s="626"/>
      <c r="V4239" s="626"/>
      <c r="W4239" s="626"/>
      <c r="X4239" s="626"/>
      <c r="Y4239" s="626"/>
      <c r="Z4239" s="626"/>
      <c r="AA4239" s="626"/>
      <c r="AB4239" s="626"/>
      <c r="AC4239" s="626"/>
      <c r="AD4239" s="626"/>
      <c r="AE4239" s="626"/>
      <c r="AF4239" s="626"/>
    </row>
    <row r="4240" spans="1:32" x14ac:dyDescent="0.25">
      <c r="A4240" s="626"/>
      <c r="B4240" s="626"/>
      <c r="F4240" s="626"/>
      <c r="H4240" s="626"/>
      <c r="I4240" s="626"/>
      <c r="J4240" s="626"/>
      <c r="K4240" s="627"/>
      <c r="L4240" s="677"/>
      <c r="M4240" s="626"/>
      <c r="N4240" s="626"/>
      <c r="O4240" s="626"/>
      <c r="P4240" s="626"/>
      <c r="Q4240" s="626"/>
      <c r="R4240" s="626"/>
      <c r="S4240" s="626"/>
      <c r="T4240" s="626"/>
      <c r="U4240" s="626"/>
      <c r="V4240" s="626"/>
      <c r="W4240" s="626"/>
      <c r="X4240" s="626"/>
      <c r="Y4240" s="626"/>
      <c r="Z4240" s="626"/>
      <c r="AA4240" s="626"/>
      <c r="AB4240" s="626"/>
      <c r="AC4240" s="626"/>
      <c r="AD4240" s="626"/>
      <c r="AE4240" s="626"/>
      <c r="AF4240" s="626"/>
    </row>
    <row r="4241" spans="1:32" x14ac:dyDescent="0.25">
      <c r="A4241" s="626"/>
      <c r="B4241" s="626"/>
      <c r="F4241" s="626"/>
      <c r="H4241" s="626"/>
      <c r="I4241" s="626"/>
      <c r="J4241" s="626"/>
      <c r="K4241" s="627"/>
      <c r="L4241" s="677"/>
      <c r="M4241" s="626"/>
      <c r="N4241" s="626"/>
      <c r="O4241" s="626"/>
      <c r="P4241" s="626"/>
      <c r="Q4241" s="626"/>
      <c r="R4241" s="626"/>
      <c r="S4241" s="626"/>
      <c r="T4241" s="626"/>
      <c r="U4241" s="626"/>
      <c r="V4241" s="626"/>
      <c r="W4241" s="626"/>
      <c r="X4241" s="626"/>
      <c r="Y4241" s="626"/>
      <c r="Z4241" s="626"/>
      <c r="AA4241" s="626"/>
      <c r="AB4241" s="626"/>
      <c r="AC4241" s="626"/>
      <c r="AD4241" s="626"/>
      <c r="AE4241" s="626"/>
      <c r="AF4241" s="626"/>
    </row>
    <row r="4242" spans="1:32" x14ac:dyDescent="0.25">
      <c r="A4242" s="626"/>
      <c r="B4242" s="626"/>
      <c r="F4242" s="626"/>
      <c r="H4242" s="626"/>
      <c r="I4242" s="626"/>
      <c r="J4242" s="626"/>
      <c r="K4242" s="627"/>
      <c r="L4242" s="677"/>
      <c r="M4242" s="626"/>
      <c r="N4242" s="626"/>
      <c r="O4242" s="626"/>
      <c r="P4242" s="626"/>
      <c r="Q4242" s="626"/>
      <c r="R4242" s="626"/>
      <c r="S4242" s="626"/>
      <c r="T4242" s="626"/>
      <c r="U4242" s="626"/>
      <c r="V4242" s="626"/>
      <c r="W4242" s="626"/>
      <c r="X4242" s="626"/>
      <c r="Y4242" s="626"/>
      <c r="Z4242" s="626"/>
      <c r="AA4242" s="626"/>
      <c r="AB4242" s="626"/>
      <c r="AC4242" s="626"/>
      <c r="AD4242" s="626"/>
      <c r="AE4242" s="626"/>
      <c r="AF4242" s="626"/>
    </row>
    <row r="4243" spans="1:32" x14ac:dyDescent="0.25">
      <c r="A4243" s="626"/>
      <c r="B4243" s="626"/>
      <c r="F4243" s="626"/>
      <c r="H4243" s="626"/>
      <c r="I4243" s="626"/>
      <c r="J4243" s="626"/>
      <c r="K4243" s="627"/>
      <c r="L4243" s="677"/>
      <c r="M4243" s="626"/>
      <c r="N4243" s="626"/>
      <c r="O4243" s="626"/>
      <c r="P4243" s="626"/>
      <c r="Q4243" s="626"/>
      <c r="R4243" s="626"/>
      <c r="S4243" s="626"/>
      <c r="T4243" s="626"/>
      <c r="U4243" s="626"/>
      <c r="V4243" s="626"/>
      <c r="W4243" s="626"/>
      <c r="X4243" s="626"/>
      <c r="Y4243" s="626"/>
      <c r="Z4243" s="626"/>
      <c r="AA4243" s="626"/>
      <c r="AB4243" s="626"/>
      <c r="AC4243" s="626"/>
      <c r="AD4243" s="626"/>
      <c r="AE4243" s="626"/>
      <c r="AF4243" s="626"/>
    </row>
    <row r="4244" spans="1:32" x14ac:dyDescent="0.25">
      <c r="A4244" s="626"/>
      <c r="B4244" s="626"/>
      <c r="F4244" s="626"/>
      <c r="H4244" s="626"/>
      <c r="I4244" s="626"/>
      <c r="J4244" s="626"/>
      <c r="K4244" s="627"/>
      <c r="L4244" s="677"/>
      <c r="M4244" s="626"/>
      <c r="N4244" s="626"/>
      <c r="O4244" s="626"/>
      <c r="P4244" s="626"/>
      <c r="Q4244" s="626"/>
      <c r="R4244" s="626"/>
      <c r="S4244" s="626"/>
      <c r="T4244" s="626"/>
      <c r="U4244" s="626"/>
      <c r="V4244" s="626"/>
      <c r="W4244" s="626"/>
      <c r="X4244" s="626"/>
      <c r="Y4244" s="626"/>
      <c r="Z4244" s="626"/>
      <c r="AA4244" s="626"/>
      <c r="AB4244" s="626"/>
      <c r="AC4244" s="626"/>
      <c r="AD4244" s="626"/>
      <c r="AE4244" s="626"/>
      <c r="AF4244" s="626"/>
    </row>
    <row r="4245" spans="1:32" x14ac:dyDescent="0.25">
      <c r="A4245" s="626"/>
      <c r="B4245" s="626"/>
      <c r="F4245" s="626"/>
      <c r="H4245" s="626"/>
      <c r="I4245" s="626"/>
      <c r="J4245" s="626"/>
      <c r="K4245" s="627"/>
      <c r="L4245" s="677"/>
      <c r="M4245" s="626"/>
      <c r="N4245" s="626"/>
      <c r="O4245" s="626"/>
      <c r="P4245" s="626"/>
      <c r="Q4245" s="626"/>
      <c r="R4245" s="626"/>
      <c r="S4245" s="626"/>
      <c r="T4245" s="626"/>
      <c r="U4245" s="626"/>
      <c r="V4245" s="626"/>
      <c r="W4245" s="626"/>
      <c r="X4245" s="626"/>
      <c r="Y4245" s="626"/>
      <c r="Z4245" s="626"/>
      <c r="AA4245" s="626"/>
      <c r="AB4245" s="626"/>
      <c r="AC4245" s="626"/>
      <c r="AD4245" s="626"/>
      <c r="AE4245" s="626"/>
      <c r="AF4245" s="626"/>
    </row>
    <row r="4246" spans="1:32" x14ac:dyDescent="0.25">
      <c r="A4246" s="626"/>
      <c r="B4246" s="626"/>
      <c r="F4246" s="626"/>
      <c r="H4246" s="626"/>
      <c r="I4246" s="626"/>
      <c r="J4246" s="626"/>
      <c r="K4246" s="627"/>
      <c r="L4246" s="677"/>
      <c r="M4246" s="626"/>
      <c r="N4246" s="626"/>
      <c r="O4246" s="626"/>
      <c r="P4246" s="626"/>
      <c r="Q4246" s="626"/>
      <c r="R4246" s="626"/>
      <c r="S4246" s="626"/>
      <c r="T4246" s="626"/>
      <c r="U4246" s="626"/>
      <c r="V4246" s="626"/>
      <c r="W4246" s="626"/>
      <c r="X4246" s="626"/>
      <c r="Y4246" s="626"/>
      <c r="Z4246" s="626"/>
      <c r="AA4246" s="626"/>
      <c r="AB4246" s="626"/>
      <c r="AC4246" s="626"/>
      <c r="AD4246" s="626"/>
      <c r="AE4246" s="626"/>
      <c r="AF4246" s="626"/>
    </row>
    <row r="4247" spans="1:32" x14ac:dyDescent="0.25">
      <c r="A4247" s="626"/>
      <c r="B4247" s="626"/>
      <c r="F4247" s="626"/>
      <c r="H4247" s="626"/>
      <c r="I4247" s="626"/>
      <c r="J4247" s="626"/>
      <c r="K4247" s="627"/>
      <c r="L4247" s="677"/>
      <c r="M4247" s="626"/>
      <c r="N4247" s="626"/>
      <c r="O4247" s="626"/>
      <c r="P4247" s="626"/>
      <c r="Q4247" s="626"/>
      <c r="R4247" s="626"/>
      <c r="S4247" s="626"/>
      <c r="T4247" s="626"/>
      <c r="U4247" s="626"/>
      <c r="V4247" s="626"/>
      <c r="W4247" s="626"/>
      <c r="X4247" s="626"/>
      <c r="Y4247" s="626"/>
      <c r="Z4247" s="626"/>
      <c r="AA4247" s="626"/>
      <c r="AB4247" s="626"/>
      <c r="AC4247" s="626"/>
      <c r="AD4247" s="626"/>
      <c r="AE4247" s="626"/>
      <c r="AF4247" s="626"/>
    </row>
    <row r="4248" spans="1:32" x14ac:dyDescent="0.25">
      <c r="A4248" s="626"/>
      <c r="B4248" s="626"/>
      <c r="F4248" s="626"/>
      <c r="H4248" s="626"/>
      <c r="I4248" s="626"/>
      <c r="J4248" s="626"/>
      <c r="K4248" s="627"/>
      <c r="L4248" s="677"/>
      <c r="M4248" s="626"/>
      <c r="N4248" s="626"/>
      <c r="O4248" s="626"/>
      <c r="P4248" s="626"/>
      <c r="Q4248" s="626"/>
      <c r="R4248" s="626"/>
      <c r="S4248" s="626"/>
      <c r="T4248" s="626"/>
      <c r="U4248" s="626"/>
      <c r="V4248" s="626"/>
      <c r="W4248" s="626"/>
      <c r="X4248" s="626"/>
      <c r="Y4248" s="626"/>
      <c r="Z4248" s="626"/>
      <c r="AA4248" s="626"/>
      <c r="AB4248" s="626"/>
      <c r="AC4248" s="626"/>
      <c r="AD4248" s="626"/>
      <c r="AE4248" s="626"/>
      <c r="AF4248" s="626"/>
    </row>
    <row r="4249" spans="1:32" x14ac:dyDescent="0.25">
      <c r="A4249" s="626"/>
      <c r="B4249" s="626"/>
      <c r="F4249" s="626"/>
      <c r="H4249" s="626"/>
      <c r="I4249" s="626"/>
      <c r="J4249" s="626"/>
      <c r="K4249" s="627"/>
      <c r="L4249" s="677"/>
      <c r="M4249" s="626"/>
      <c r="N4249" s="626"/>
      <c r="O4249" s="626"/>
      <c r="P4249" s="626"/>
      <c r="Q4249" s="626"/>
      <c r="R4249" s="626"/>
      <c r="S4249" s="626"/>
      <c r="T4249" s="626"/>
      <c r="U4249" s="626"/>
      <c r="V4249" s="626"/>
      <c r="W4249" s="626"/>
      <c r="X4249" s="626"/>
      <c r="Y4249" s="626"/>
      <c r="Z4249" s="626"/>
      <c r="AA4249" s="626"/>
      <c r="AB4249" s="626"/>
      <c r="AC4249" s="626"/>
      <c r="AD4249" s="626"/>
      <c r="AE4249" s="626"/>
      <c r="AF4249" s="626"/>
    </row>
    <row r="4250" spans="1:32" x14ac:dyDescent="0.25">
      <c r="A4250" s="626"/>
      <c r="B4250" s="626"/>
      <c r="F4250" s="626"/>
      <c r="H4250" s="626"/>
      <c r="I4250" s="626"/>
      <c r="J4250" s="626"/>
      <c r="K4250" s="627"/>
      <c r="L4250" s="677"/>
      <c r="M4250" s="626"/>
      <c r="N4250" s="626"/>
      <c r="O4250" s="626"/>
      <c r="P4250" s="626"/>
      <c r="Q4250" s="626"/>
      <c r="R4250" s="626"/>
      <c r="S4250" s="626"/>
      <c r="T4250" s="626"/>
      <c r="U4250" s="626"/>
      <c r="V4250" s="626"/>
      <c r="W4250" s="626"/>
      <c r="X4250" s="626"/>
      <c r="Y4250" s="626"/>
      <c r="Z4250" s="626"/>
      <c r="AA4250" s="626"/>
      <c r="AB4250" s="626"/>
      <c r="AC4250" s="626"/>
      <c r="AD4250" s="626"/>
      <c r="AE4250" s="626"/>
      <c r="AF4250" s="626"/>
    </row>
    <row r="4251" spans="1:32" x14ac:dyDescent="0.25">
      <c r="A4251" s="626"/>
      <c r="B4251" s="626"/>
      <c r="F4251" s="626"/>
      <c r="H4251" s="626"/>
      <c r="I4251" s="626"/>
      <c r="J4251" s="626"/>
      <c r="K4251" s="627"/>
      <c r="L4251" s="677"/>
      <c r="M4251" s="626"/>
      <c r="N4251" s="626"/>
      <c r="O4251" s="626"/>
      <c r="P4251" s="626"/>
      <c r="Q4251" s="626"/>
      <c r="R4251" s="626"/>
      <c r="S4251" s="626"/>
      <c r="T4251" s="626"/>
      <c r="U4251" s="626"/>
      <c r="V4251" s="626"/>
      <c r="W4251" s="626"/>
      <c r="X4251" s="626"/>
      <c r="Y4251" s="626"/>
      <c r="Z4251" s="626"/>
      <c r="AA4251" s="626"/>
      <c r="AB4251" s="626"/>
      <c r="AC4251" s="626"/>
      <c r="AD4251" s="626"/>
      <c r="AE4251" s="626"/>
      <c r="AF4251" s="626"/>
    </row>
    <row r="4252" spans="1:32" x14ac:dyDescent="0.25">
      <c r="A4252" s="626"/>
      <c r="B4252" s="626"/>
      <c r="F4252" s="626"/>
      <c r="H4252" s="626"/>
      <c r="I4252" s="626"/>
      <c r="J4252" s="626"/>
      <c r="K4252" s="627"/>
      <c r="L4252" s="677"/>
      <c r="M4252" s="626"/>
      <c r="N4252" s="626"/>
      <c r="O4252" s="626"/>
      <c r="P4252" s="626"/>
      <c r="Q4252" s="626"/>
      <c r="R4252" s="626"/>
      <c r="S4252" s="626"/>
      <c r="T4252" s="626"/>
      <c r="U4252" s="626"/>
      <c r="V4252" s="626"/>
      <c r="W4252" s="626"/>
      <c r="X4252" s="626"/>
      <c r="Y4252" s="626"/>
      <c r="Z4252" s="626"/>
      <c r="AA4252" s="626"/>
      <c r="AB4252" s="626"/>
      <c r="AC4252" s="626"/>
      <c r="AD4252" s="626"/>
      <c r="AE4252" s="626"/>
      <c r="AF4252" s="626"/>
    </row>
    <row r="4253" spans="1:32" x14ac:dyDescent="0.25">
      <c r="A4253" s="626"/>
      <c r="B4253" s="626"/>
      <c r="F4253" s="626"/>
      <c r="H4253" s="626"/>
      <c r="I4253" s="626"/>
      <c r="J4253" s="626"/>
      <c r="K4253" s="627"/>
      <c r="L4253" s="677"/>
      <c r="M4253" s="626"/>
      <c r="N4253" s="626"/>
      <c r="O4253" s="626"/>
      <c r="P4253" s="626"/>
      <c r="Q4253" s="626"/>
      <c r="R4253" s="626"/>
      <c r="S4253" s="626"/>
      <c r="T4253" s="626"/>
      <c r="U4253" s="626"/>
      <c r="V4253" s="626"/>
      <c r="W4253" s="626"/>
      <c r="X4253" s="626"/>
      <c r="Y4253" s="626"/>
      <c r="Z4253" s="626"/>
      <c r="AA4253" s="626"/>
      <c r="AB4253" s="626"/>
      <c r="AC4253" s="626"/>
      <c r="AD4253" s="626"/>
      <c r="AE4253" s="626"/>
      <c r="AF4253" s="626"/>
    </row>
    <row r="4254" spans="1:32" x14ac:dyDescent="0.25">
      <c r="A4254" s="626"/>
      <c r="B4254" s="626"/>
      <c r="F4254" s="626"/>
      <c r="H4254" s="626"/>
      <c r="I4254" s="626"/>
      <c r="J4254" s="626"/>
      <c r="K4254" s="627"/>
      <c r="L4254" s="677"/>
      <c r="M4254" s="626"/>
      <c r="N4254" s="626"/>
      <c r="O4254" s="626"/>
      <c r="P4254" s="626"/>
      <c r="Q4254" s="626"/>
      <c r="R4254" s="626"/>
      <c r="S4254" s="626"/>
      <c r="T4254" s="626"/>
      <c r="U4254" s="626"/>
      <c r="V4254" s="626"/>
      <c r="W4254" s="626"/>
      <c r="X4254" s="626"/>
      <c r="Y4254" s="626"/>
      <c r="Z4254" s="626"/>
      <c r="AA4254" s="626"/>
      <c r="AB4254" s="626"/>
      <c r="AC4254" s="626"/>
      <c r="AD4254" s="626"/>
      <c r="AE4254" s="626"/>
      <c r="AF4254" s="626"/>
    </row>
    <row r="4255" spans="1:32" x14ac:dyDescent="0.25">
      <c r="A4255" s="626"/>
      <c r="B4255" s="626"/>
      <c r="F4255" s="626"/>
      <c r="H4255" s="626"/>
      <c r="I4255" s="626"/>
      <c r="J4255" s="626"/>
      <c r="K4255" s="627"/>
      <c r="L4255" s="677"/>
      <c r="M4255" s="626"/>
      <c r="N4255" s="626"/>
      <c r="O4255" s="626"/>
      <c r="P4255" s="626"/>
      <c r="Q4255" s="626"/>
      <c r="R4255" s="626"/>
      <c r="S4255" s="626"/>
      <c r="T4255" s="626"/>
      <c r="U4255" s="626"/>
      <c r="V4255" s="626"/>
      <c r="W4255" s="626"/>
      <c r="X4255" s="626"/>
      <c r="Y4255" s="626"/>
      <c r="Z4255" s="626"/>
      <c r="AA4255" s="626"/>
      <c r="AB4255" s="626"/>
      <c r="AC4255" s="626"/>
      <c r="AD4255" s="626"/>
      <c r="AE4255" s="626"/>
      <c r="AF4255" s="626"/>
    </row>
    <row r="4256" spans="1:32" x14ac:dyDescent="0.25">
      <c r="A4256" s="626"/>
      <c r="B4256" s="626"/>
      <c r="F4256" s="626"/>
      <c r="H4256" s="626"/>
      <c r="I4256" s="626"/>
      <c r="J4256" s="626"/>
      <c r="K4256" s="627"/>
      <c r="L4256" s="677"/>
      <c r="M4256" s="626"/>
      <c r="N4256" s="626"/>
      <c r="O4256" s="626"/>
      <c r="P4256" s="626"/>
      <c r="Q4256" s="626"/>
      <c r="R4256" s="626"/>
      <c r="S4256" s="626"/>
      <c r="T4256" s="626"/>
      <c r="U4256" s="626"/>
      <c r="V4256" s="626"/>
      <c r="W4256" s="626"/>
      <c r="X4256" s="626"/>
      <c r="Y4256" s="626"/>
      <c r="Z4256" s="626"/>
      <c r="AA4256" s="626"/>
      <c r="AB4256" s="626"/>
      <c r="AC4256" s="626"/>
      <c r="AD4256" s="626"/>
      <c r="AE4256" s="626"/>
      <c r="AF4256" s="626"/>
    </row>
    <row r="4257" spans="1:32" x14ac:dyDescent="0.25">
      <c r="A4257" s="626"/>
      <c r="B4257" s="626"/>
      <c r="F4257" s="626"/>
      <c r="H4257" s="626"/>
      <c r="I4257" s="626"/>
      <c r="J4257" s="626"/>
      <c r="K4257" s="627"/>
      <c r="L4257" s="677"/>
      <c r="M4257" s="626"/>
      <c r="N4257" s="626"/>
      <c r="O4257" s="626"/>
      <c r="P4257" s="626"/>
      <c r="Q4257" s="626"/>
      <c r="R4257" s="626"/>
      <c r="S4257" s="626"/>
      <c r="T4257" s="626"/>
      <c r="U4257" s="626"/>
      <c r="V4257" s="626"/>
      <c r="W4257" s="626"/>
      <c r="X4257" s="626"/>
      <c r="Y4257" s="626"/>
      <c r="Z4257" s="626"/>
      <c r="AA4257" s="626"/>
      <c r="AB4257" s="626"/>
      <c r="AC4257" s="626"/>
      <c r="AD4257" s="626"/>
      <c r="AE4257" s="626"/>
      <c r="AF4257" s="626"/>
    </row>
    <row r="4258" spans="1:32" x14ac:dyDescent="0.25">
      <c r="A4258" s="626"/>
      <c r="B4258" s="626"/>
      <c r="F4258" s="626"/>
      <c r="H4258" s="626"/>
      <c r="I4258" s="626"/>
      <c r="J4258" s="626"/>
      <c r="K4258" s="627"/>
      <c r="L4258" s="677"/>
      <c r="M4258" s="626"/>
      <c r="N4258" s="626"/>
      <c r="O4258" s="626"/>
      <c r="P4258" s="626"/>
      <c r="Q4258" s="626"/>
      <c r="R4258" s="626"/>
      <c r="S4258" s="626"/>
      <c r="T4258" s="626"/>
      <c r="U4258" s="626"/>
      <c r="V4258" s="626"/>
      <c r="W4258" s="626"/>
      <c r="X4258" s="626"/>
      <c r="Y4258" s="626"/>
      <c r="Z4258" s="626"/>
      <c r="AA4258" s="626"/>
      <c r="AB4258" s="626"/>
      <c r="AC4258" s="626"/>
      <c r="AD4258" s="626"/>
      <c r="AE4258" s="626"/>
      <c r="AF4258" s="626"/>
    </row>
    <row r="4259" spans="1:32" x14ac:dyDescent="0.25">
      <c r="A4259" s="626"/>
      <c r="B4259" s="626"/>
      <c r="F4259" s="626"/>
      <c r="H4259" s="626"/>
      <c r="I4259" s="626"/>
      <c r="J4259" s="626"/>
      <c r="K4259" s="627"/>
      <c r="L4259" s="677"/>
      <c r="M4259" s="626"/>
      <c r="N4259" s="626"/>
      <c r="O4259" s="626"/>
      <c r="P4259" s="626"/>
      <c r="Q4259" s="626"/>
      <c r="R4259" s="626"/>
      <c r="S4259" s="626"/>
      <c r="T4259" s="626"/>
      <c r="U4259" s="626"/>
      <c r="V4259" s="626"/>
      <c r="W4259" s="626"/>
      <c r="X4259" s="626"/>
      <c r="Y4259" s="626"/>
      <c r="Z4259" s="626"/>
      <c r="AA4259" s="626"/>
      <c r="AB4259" s="626"/>
      <c r="AC4259" s="626"/>
      <c r="AD4259" s="626"/>
      <c r="AE4259" s="626"/>
      <c r="AF4259" s="626"/>
    </row>
    <row r="4260" spans="1:32" x14ac:dyDescent="0.25">
      <c r="A4260" s="626"/>
      <c r="B4260" s="626"/>
      <c r="F4260" s="626"/>
      <c r="H4260" s="626"/>
      <c r="I4260" s="626"/>
      <c r="J4260" s="626"/>
      <c r="K4260" s="627"/>
      <c r="L4260" s="677"/>
      <c r="M4260" s="626"/>
      <c r="N4260" s="626"/>
      <c r="O4260" s="626"/>
      <c r="P4260" s="626"/>
      <c r="Q4260" s="626"/>
      <c r="R4260" s="626"/>
      <c r="S4260" s="626"/>
      <c r="T4260" s="626"/>
      <c r="U4260" s="626"/>
      <c r="V4260" s="626"/>
      <c r="W4260" s="626"/>
      <c r="X4260" s="626"/>
      <c r="Y4260" s="626"/>
      <c r="Z4260" s="626"/>
      <c r="AA4260" s="626"/>
      <c r="AB4260" s="626"/>
      <c r="AC4260" s="626"/>
      <c r="AD4260" s="626"/>
      <c r="AE4260" s="626"/>
      <c r="AF4260" s="626"/>
    </row>
    <row r="4261" spans="1:32" x14ac:dyDescent="0.25">
      <c r="A4261" s="626"/>
      <c r="B4261" s="626"/>
      <c r="F4261" s="626"/>
      <c r="H4261" s="626"/>
      <c r="I4261" s="626"/>
      <c r="J4261" s="626"/>
      <c r="K4261" s="627"/>
      <c r="L4261" s="677"/>
      <c r="M4261" s="626"/>
      <c r="N4261" s="626"/>
      <c r="O4261" s="626"/>
      <c r="P4261" s="626"/>
      <c r="Q4261" s="626"/>
      <c r="R4261" s="626"/>
      <c r="S4261" s="626"/>
      <c r="T4261" s="626"/>
      <c r="U4261" s="626"/>
      <c r="V4261" s="626"/>
      <c r="W4261" s="626"/>
      <c r="X4261" s="626"/>
      <c r="Y4261" s="626"/>
      <c r="Z4261" s="626"/>
      <c r="AA4261" s="626"/>
      <c r="AB4261" s="626"/>
      <c r="AC4261" s="626"/>
      <c r="AD4261" s="626"/>
      <c r="AE4261" s="626"/>
      <c r="AF4261" s="626"/>
    </row>
    <row r="4262" spans="1:32" x14ac:dyDescent="0.25">
      <c r="A4262" s="626"/>
      <c r="B4262" s="626"/>
      <c r="F4262" s="626"/>
      <c r="H4262" s="626"/>
      <c r="I4262" s="626"/>
      <c r="J4262" s="626"/>
      <c r="K4262" s="627"/>
      <c r="L4262" s="677"/>
      <c r="M4262" s="626"/>
      <c r="N4262" s="626"/>
      <c r="O4262" s="626"/>
      <c r="P4262" s="626"/>
      <c r="Q4262" s="626"/>
      <c r="R4262" s="626"/>
      <c r="S4262" s="626"/>
      <c r="T4262" s="626"/>
      <c r="U4262" s="626"/>
      <c r="V4262" s="626"/>
      <c r="W4262" s="626"/>
      <c r="X4262" s="626"/>
      <c r="Y4262" s="626"/>
      <c r="Z4262" s="626"/>
      <c r="AA4262" s="626"/>
      <c r="AB4262" s="626"/>
      <c r="AC4262" s="626"/>
      <c r="AD4262" s="626"/>
      <c r="AE4262" s="626"/>
      <c r="AF4262" s="626"/>
    </row>
    <row r="4263" spans="1:32" x14ac:dyDescent="0.25">
      <c r="A4263" s="626"/>
      <c r="B4263" s="626"/>
      <c r="F4263" s="626"/>
      <c r="H4263" s="626"/>
      <c r="I4263" s="626"/>
      <c r="J4263" s="626"/>
      <c r="K4263" s="627"/>
      <c r="L4263" s="677"/>
      <c r="M4263" s="626"/>
      <c r="N4263" s="626"/>
      <c r="O4263" s="626"/>
      <c r="P4263" s="626"/>
      <c r="Q4263" s="626"/>
      <c r="R4263" s="626"/>
      <c r="S4263" s="626"/>
      <c r="T4263" s="626"/>
      <c r="U4263" s="626"/>
      <c r="V4263" s="626"/>
      <c r="W4263" s="626"/>
      <c r="X4263" s="626"/>
      <c r="Y4263" s="626"/>
      <c r="Z4263" s="626"/>
      <c r="AA4263" s="626"/>
      <c r="AB4263" s="626"/>
      <c r="AC4263" s="626"/>
      <c r="AD4263" s="626"/>
      <c r="AE4263" s="626"/>
      <c r="AF4263" s="626"/>
    </row>
    <row r="4264" spans="1:32" x14ac:dyDescent="0.25">
      <c r="A4264" s="626"/>
      <c r="B4264" s="626"/>
      <c r="F4264" s="626"/>
      <c r="H4264" s="626"/>
      <c r="I4264" s="626"/>
      <c r="J4264" s="626"/>
      <c r="K4264" s="627"/>
      <c r="L4264" s="677"/>
      <c r="M4264" s="626"/>
      <c r="N4264" s="626"/>
      <c r="O4264" s="626"/>
      <c r="P4264" s="626"/>
      <c r="Q4264" s="626"/>
      <c r="R4264" s="626"/>
      <c r="S4264" s="626"/>
      <c r="T4264" s="626"/>
      <c r="U4264" s="626"/>
      <c r="V4264" s="626"/>
      <c r="W4264" s="626"/>
      <c r="X4264" s="626"/>
      <c r="Y4264" s="626"/>
      <c r="Z4264" s="626"/>
      <c r="AA4264" s="626"/>
      <c r="AB4264" s="626"/>
      <c r="AC4264" s="626"/>
      <c r="AD4264" s="626"/>
      <c r="AE4264" s="626"/>
      <c r="AF4264" s="626"/>
    </row>
    <row r="4265" spans="1:32" x14ac:dyDescent="0.25">
      <c r="A4265" s="626"/>
      <c r="B4265" s="626"/>
      <c r="F4265" s="626"/>
      <c r="H4265" s="626"/>
      <c r="I4265" s="626"/>
      <c r="J4265" s="626"/>
      <c r="K4265" s="627"/>
      <c r="L4265" s="677"/>
      <c r="M4265" s="626"/>
      <c r="N4265" s="626"/>
      <c r="O4265" s="626"/>
      <c r="P4265" s="626"/>
      <c r="Q4265" s="626"/>
      <c r="R4265" s="626"/>
      <c r="S4265" s="626"/>
      <c r="T4265" s="626"/>
      <c r="U4265" s="626"/>
      <c r="V4265" s="626"/>
      <c r="W4265" s="626"/>
      <c r="X4265" s="626"/>
      <c r="Y4265" s="626"/>
      <c r="Z4265" s="626"/>
      <c r="AA4265" s="626"/>
      <c r="AB4265" s="626"/>
      <c r="AC4265" s="626"/>
      <c r="AD4265" s="626"/>
      <c r="AE4265" s="626"/>
      <c r="AF4265" s="626"/>
    </row>
    <row r="4266" spans="1:32" x14ac:dyDescent="0.25">
      <c r="A4266" s="626"/>
      <c r="B4266" s="626"/>
      <c r="F4266" s="626"/>
      <c r="H4266" s="626"/>
      <c r="I4266" s="626"/>
      <c r="J4266" s="626"/>
      <c r="K4266" s="627"/>
      <c r="L4266" s="677"/>
      <c r="M4266" s="626"/>
      <c r="N4266" s="626"/>
      <c r="O4266" s="626"/>
      <c r="P4266" s="626"/>
      <c r="Q4266" s="626"/>
      <c r="R4266" s="626"/>
      <c r="S4266" s="626"/>
      <c r="T4266" s="626"/>
      <c r="U4266" s="626"/>
      <c r="V4266" s="626"/>
      <c r="W4266" s="626"/>
      <c r="X4266" s="626"/>
      <c r="Y4266" s="626"/>
      <c r="Z4266" s="626"/>
      <c r="AA4266" s="626"/>
      <c r="AB4266" s="626"/>
      <c r="AC4266" s="626"/>
      <c r="AD4266" s="626"/>
      <c r="AE4266" s="626"/>
      <c r="AF4266" s="626"/>
    </row>
    <row r="4267" spans="1:32" x14ac:dyDescent="0.25">
      <c r="A4267" s="626"/>
      <c r="B4267" s="626"/>
      <c r="F4267" s="626"/>
      <c r="H4267" s="626"/>
      <c r="I4267" s="626"/>
      <c r="J4267" s="626"/>
      <c r="K4267" s="627"/>
      <c r="L4267" s="677"/>
      <c r="M4267" s="626"/>
      <c r="N4267" s="626"/>
      <c r="O4267" s="626"/>
      <c r="P4267" s="626"/>
      <c r="Q4267" s="626"/>
      <c r="R4267" s="626"/>
      <c r="S4267" s="626"/>
      <c r="T4267" s="626"/>
      <c r="U4267" s="626"/>
      <c r="V4267" s="626"/>
      <c r="W4267" s="626"/>
      <c r="X4267" s="626"/>
      <c r="Y4267" s="626"/>
      <c r="Z4267" s="626"/>
      <c r="AA4267" s="626"/>
      <c r="AB4267" s="626"/>
      <c r="AC4267" s="626"/>
      <c r="AD4267" s="626"/>
      <c r="AE4267" s="626"/>
      <c r="AF4267" s="626"/>
    </row>
    <row r="4268" spans="1:32" x14ac:dyDescent="0.25">
      <c r="A4268" s="626"/>
      <c r="B4268" s="626"/>
      <c r="F4268" s="626"/>
      <c r="H4268" s="626"/>
      <c r="I4268" s="626"/>
      <c r="J4268" s="626"/>
      <c r="K4268" s="627"/>
      <c r="L4268" s="677"/>
      <c r="M4268" s="626"/>
      <c r="N4268" s="626"/>
      <c r="O4268" s="626"/>
      <c r="P4268" s="626"/>
      <c r="Q4268" s="626"/>
      <c r="R4268" s="626"/>
      <c r="S4268" s="626"/>
      <c r="T4268" s="626"/>
      <c r="U4268" s="626"/>
      <c r="V4268" s="626"/>
      <c r="W4268" s="626"/>
      <c r="X4268" s="626"/>
      <c r="Y4268" s="626"/>
      <c r="Z4268" s="626"/>
      <c r="AA4268" s="626"/>
      <c r="AB4268" s="626"/>
      <c r="AC4268" s="626"/>
      <c r="AD4268" s="626"/>
      <c r="AE4268" s="626"/>
      <c r="AF4268" s="626"/>
    </row>
    <row r="4269" spans="1:32" x14ac:dyDescent="0.25">
      <c r="A4269" s="626"/>
      <c r="B4269" s="626"/>
      <c r="F4269" s="626"/>
      <c r="H4269" s="626"/>
      <c r="I4269" s="626"/>
      <c r="J4269" s="626"/>
      <c r="K4269" s="627"/>
      <c r="L4269" s="677"/>
      <c r="M4269" s="626"/>
      <c r="N4269" s="626"/>
      <c r="O4269" s="626"/>
      <c r="P4269" s="626"/>
      <c r="Q4269" s="626"/>
      <c r="R4269" s="626"/>
      <c r="S4269" s="626"/>
      <c r="T4269" s="626"/>
      <c r="U4269" s="626"/>
      <c r="V4269" s="626"/>
      <c r="W4269" s="626"/>
      <c r="X4269" s="626"/>
      <c r="Y4269" s="626"/>
      <c r="Z4269" s="626"/>
      <c r="AA4269" s="626"/>
      <c r="AB4269" s="626"/>
      <c r="AC4269" s="626"/>
      <c r="AD4269" s="626"/>
      <c r="AE4269" s="626"/>
      <c r="AF4269" s="626"/>
    </row>
    <row r="4270" spans="1:32" x14ac:dyDescent="0.25">
      <c r="A4270" s="626"/>
      <c r="B4270" s="626"/>
      <c r="F4270" s="626"/>
      <c r="H4270" s="626"/>
      <c r="I4270" s="626"/>
      <c r="J4270" s="626"/>
      <c r="K4270" s="627"/>
      <c r="L4270" s="677"/>
      <c r="M4270" s="626"/>
      <c r="N4270" s="626"/>
      <c r="O4270" s="626"/>
      <c r="P4270" s="626"/>
      <c r="Q4270" s="626"/>
      <c r="R4270" s="626"/>
      <c r="S4270" s="626"/>
      <c r="T4270" s="626"/>
      <c r="U4270" s="626"/>
      <c r="V4270" s="626"/>
      <c r="W4270" s="626"/>
      <c r="X4270" s="626"/>
      <c r="Y4270" s="626"/>
      <c r="Z4270" s="626"/>
      <c r="AA4270" s="626"/>
      <c r="AB4270" s="626"/>
      <c r="AC4270" s="626"/>
      <c r="AD4270" s="626"/>
      <c r="AE4270" s="626"/>
      <c r="AF4270" s="626"/>
    </row>
    <row r="4271" spans="1:32" x14ac:dyDescent="0.25">
      <c r="A4271" s="626"/>
      <c r="B4271" s="626"/>
      <c r="F4271" s="626"/>
      <c r="H4271" s="626"/>
      <c r="I4271" s="626"/>
      <c r="J4271" s="626"/>
      <c r="K4271" s="627"/>
      <c r="L4271" s="677"/>
      <c r="M4271" s="626"/>
      <c r="N4271" s="626"/>
      <c r="O4271" s="626"/>
      <c r="P4271" s="626"/>
      <c r="Q4271" s="626"/>
      <c r="R4271" s="626"/>
      <c r="S4271" s="626"/>
      <c r="T4271" s="626"/>
      <c r="U4271" s="626"/>
      <c r="V4271" s="626"/>
      <c r="W4271" s="626"/>
      <c r="X4271" s="626"/>
      <c r="Y4271" s="626"/>
      <c r="Z4271" s="626"/>
      <c r="AA4271" s="626"/>
      <c r="AB4271" s="626"/>
      <c r="AC4271" s="626"/>
      <c r="AD4271" s="626"/>
      <c r="AE4271" s="626"/>
      <c r="AF4271" s="626"/>
    </row>
    <row r="4272" spans="1:32" x14ac:dyDescent="0.25">
      <c r="A4272" s="626"/>
      <c r="B4272" s="626"/>
      <c r="F4272" s="626"/>
      <c r="H4272" s="626"/>
      <c r="I4272" s="626"/>
      <c r="J4272" s="626"/>
      <c r="K4272" s="627"/>
      <c r="L4272" s="677"/>
      <c r="M4272" s="626"/>
      <c r="N4272" s="626"/>
      <c r="O4272" s="626"/>
      <c r="P4272" s="626"/>
      <c r="Q4272" s="626"/>
      <c r="R4272" s="626"/>
      <c r="S4272" s="626"/>
      <c r="T4272" s="626"/>
      <c r="U4272" s="626"/>
      <c r="V4272" s="626"/>
      <c r="W4272" s="626"/>
      <c r="X4272" s="626"/>
      <c r="Y4272" s="626"/>
      <c r="Z4272" s="626"/>
      <c r="AA4272" s="626"/>
      <c r="AB4272" s="626"/>
      <c r="AC4272" s="626"/>
      <c r="AD4272" s="626"/>
      <c r="AE4272" s="626"/>
      <c r="AF4272" s="626"/>
    </row>
    <row r="4273" spans="1:32" x14ac:dyDescent="0.25">
      <c r="A4273" s="626"/>
      <c r="B4273" s="626"/>
      <c r="F4273" s="626"/>
      <c r="H4273" s="626"/>
      <c r="I4273" s="626"/>
      <c r="J4273" s="626"/>
      <c r="K4273" s="627"/>
      <c r="L4273" s="677"/>
      <c r="M4273" s="626"/>
      <c r="N4273" s="626"/>
      <c r="O4273" s="626"/>
      <c r="P4273" s="626"/>
      <c r="Q4273" s="626"/>
      <c r="R4273" s="626"/>
      <c r="S4273" s="626"/>
      <c r="T4273" s="626"/>
      <c r="U4273" s="626"/>
      <c r="V4273" s="626"/>
      <c r="W4273" s="626"/>
      <c r="X4273" s="626"/>
      <c r="Y4273" s="626"/>
      <c r="Z4273" s="626"/>
      <c r="AA4273" s="626"/>
      <c r="AB4273" s="626"/>
      <c r="AC4273" s="626"/>
      <c r="AD4273" s="626"/>
      <c r="AE4273" s="626"/>
      <c r="AF4273" s="626"/>
    </row>
    <row r="4274" spans="1:32" x14ac:dyDescent="0.25">
      <c r="A4274" s="626"/>
      <c r="B4274" s="626"/>
      <c r="F4274" s="626"/>
      <c r="H4274" s="626"/>
      <c r="I4274" s="626"/>
      <c r="J4274" s="626"/>
      <c r="K4274" s="627"/>
      <c r="L4274" s="677"/>
      <c r="M4274" s="626"/>
      <c r="N4274" s="626"/>
      <c r="O4274" s="626"/>
      <c r="P4274" s="626"/>
      <c r="Q4274" s="626"/>
      <c r="R4274" s="626"/>
      <c r="S4274" s="626"/>
      <c r="T4274" s="626"/>
      <c r="U4274" s="626"/>
      <c r="V4274" s="626"/>
      <c r="W4274" s="626"/>
      <c r="X4274" s="626"/>
      <c r="Y4274" s="626"/>
      <c r="Z4274" s="626"/>
      <c r="AA4274" s="626"/>
      <c r="AB4274" s="626"/>
      <c r="AC4274" s="626"/>
      <c r="AD4274" s="626"/>
      <c r="AE4274" s="626"/>
      <c r="AF4274" s="626"/>
    </row>
    <row r="4275" spans="1:32" x14ac:dyDescent="0.25">
      <c r="A4275" s="626"/>
      <c r="B4275" s="626"/>
      <c r="F4275" s="626"/>
      <c r="H4275" s="626"/>
      <c r="I4275" s="626"/>
      <c r="J4275" s="626"/>
      <c r="K4275" s="627"/>
      <c r="L4275" s="677"/>
      <c r="M4275" s="626"/>
      <c r="N4275" s="626"/>
      <c r="O4275" s="626"/>
      <c r="P4275" s="626"/>
      <c r="Q4275" s="626"/>
      <c r="R4275" s="626"/>
      <c r="S4275" s="626"/>
      <c r="T4275" s="626"/>
      <c r="U4275" s="626"/>
      <c r="V4275" s="626"/>
      <c r="W4275" s="626"/>
      <c r="X4275" s="626"/>
      <c r="Y4275" s="626"/>
      <c r="Z4275" s="626"/>
      <c r="AA4275" s="626"/>
      <c r="AB4275" s="626"/>
      <c r="AC4275" s="626"/>
      <c r="AD4275" s="626"/>
      <c r="AE4275" s="626"/>
      <c r="AF4275" s="626"/>
    </row>
    <row r="4276" spans="1:32" x14ac:dyDescent="0.25">
      <c r="A4276" s="626"/>
      <c r="B4276" s="626"/>
      <c r="F4276" s="626"/>
      <c r="H4276" s="626"/>
      <c r="I4276" s="626"/>
      <c r="J4276" s="626"/>
      <c r="K4276" s="627"/>
      <c r="L4276" s="677"/>
      <c r="M4276" s="626"/>
      <c r="N4276" s="626"/>
      <c r="O4276" s="626"/>
      <c r="P4276" s="626"/>
      <c r="Q4276" s="626"/>
      <c r="R4276" s="626"/>
      <c r="S4276" s="626"/>
      <c r="T4276" s="626"/>
      <c r="U4276" s="626"/>
      <c r="V4276" s="626"/>
      <c r="W4276" s="626"/>
      <c r="X4276" s="626"/>
      <c r="Y4276" s="626"/>
      <c r="Z4276" s="626"/>
      <c r="AA4276" s="626"/>
      <c r="AB4276" s="626"/>
      <c r="AC4276" s="626"/>
      <c r="AD4276" s="626"/>
      <c r="AE4276" s="626"/>
      <c r="AF4276" s="626"/>
    </row>
    <row r="4277" spans="1:32" x14ac:dyDescent="0.25">
      <c r="A4277" s="626"/>
      <c r="B4277" s="626"/>
      <c r="F4277" s="626"/>
      <c r="H4277" s="626"/>
      <c r="I4277" s="626"/>
      <c r="J4277" s="626"/>
      <c r="K4277" s="627"/>
      <c r="L4277" s="677"/>
      <c r="M4277" s="626"/>
      <c r="N4277" s="626"/>
      <c r="O4277" s="626"/>
      <c r="P4277" s="626"/>
      <c r="Q4277" s="626"/>
      <c r="R4277" s="626"/>
      <c r="S4277" s="626"/>
      <c r="T4277" s="626"/>
      <c r="U4277" s="626"/>
      <c r="V4277" s="626"/>
      <c r="W4277" s="626"/>
      <c r="X4277" s="626"/>
      <c r="Y4277" s="626"/>
      <c r="Z4277" s="626"/>
      <c r="AA4277" s="626"/>
      <c r="AB4277" s="626"/>
      <c r="AC4277" s="626"/>
      <c r="AD4277" s="626"/>
      <c r="AE4277" s="626"/>
      <c r="AF4277" s="626"/>
    </row>
    <row r="4278" spans="1:32" x14ac:dyDescent="0.25">
      <c r="A4278" s="626"/>
      <c r="B4278" s="626"/>
      <c r="F4278" s="626"/>
      <c r="H4278" s="626"/>
      <c r="I4278" s="626"/>
      <c r="J4278" s="626"/>
      <c r="K4278" s="627"/>
      <c r="L4278" s="677"/>
      <c r="M4278" s="626"/>
      <c r="N4278" s="626"/>
      <c r="O4278" s="626"/>
      <c r="P4278" s="626"/>
      <c r="Q4278" s="626"/>
      <c r="R4278" s="626"/>
      <c r="S4278" s="626"/>
      <c r="T4278" s="626"/>
      <c r="U4278" s="626"/>
      <c r="V4278" s="626"/>
      <c r="W4278" s="626"/>
      <c r="X4278" s="626"/>
      <c r="Y4278" s="626"/>
      <c r="Z4278" s="626"/>
      <c r="AA4278" s="626"/>
      <c r="AB4278" s="626"/>
      <c r="AC4278" s="626"/>
      <c r="AD4278" s="626"/>
      <c r="AE4278" s="626"/>
      <c r="AF4278" s="626"/>
    </row>
    <row r="4279" spans="1:32" x14ac:dyDescent="0.25">
      <c r="A4279" s="626"/>
      <c r="B4279" s="626"/>
      <c r="F4279" s="626"/>
      <c r="H4279" s="626"/>
      <c r="I4279" s="626"/>
      <c r="J4279" s="626"/>
      <c r="K4279" s="627"/>
      <c r="L4279" s="677"/>
      <c r="M4279" s="626"/>
      <c r="N4279" s="626"/>
      <c r="O4279" s="626"/>
      <c r="P4279" s="626"/>
      <c r="Q4279" s="626"/>
      <c r="R4279" s="626"/>
      <c r="S4279" s="626"/>
      <c r="T4279" s="626"/>
      <c r="U4279" s="626"/>
      <c r="V4279" s="626"/>
      <c r="W4279" s="626"/>
      <c r="X4279" s="626"/>
      <c r="Y4279" s="626"/>
      <c r="Z4279" s="626"/>
      <c r="AA4279" s="626"/>
      <c r="AB4279" s="626"/>
      <c r="AC4279" s="626"/>
      <c r="AD4279" s="626"/>
      <c r="AE4279" s="626"/>
      <c r="AF4279" s="626"/>
    </row>
    <row r="4280" spans="1:32" x14ac:dyDescent="0.25">
      <c r="A4280" s="626"/>
      <c r="B4280" s="626"/>
      <c r="F4280" s="626"/>
      <c r="H4280" s="626"/>
      <c r="I4280" s="626"/>
      <c r="J4280" s="626"/>
      <c r="K4280" s="627"/>
      <c r="L4280" s="677"/>
      <c r="M4280" s="626"/>
      <c r="N4280" s="626"/>
      <c r="O4280" s="626"/>
      <c r="P4280" s="626"/>
      <c r="Q4280" s="626"/>
      <c r="R4280" s="626"/>
      <c r="S4280" s="626"/>
      <c r="T4280" s="626"/>
      <c r="U4280" s="626"/>
      <c r="V4280" s="626"/>
      <c r="W4280" s="626"/>
      <c r="X4280" s="626"/>
      <c r="Y4280" s="626"/>
      <c r="Z4280" s="626"/>
      <c r="AA4280" s="626"/>
      <c r="AB4280" s="626"/>
      <c r="AC4280" s="626"/>
      <c r="AD4280" s="626"/>
      <c r="AE4280" s="626"/>
      <c r="AF4280" s="626"/>
    </row>
    <row r="4281" spans="1:32" x14ac:dyDescent="0.25">
      <c r="A4281" s="626"/>
      <c r="B4281" s="626"/>
      <c r="F4281" s="626"/>
      <c r="H4281" s="626"/>
      <c r="I4281" s="626"/>
      <c r="J4281" s="626"/>
      <c r="K4281" s="627"/>
      <c r="L4281" s="677"/>
      <c r="M4281" s="626"/>
      <c r="N4281" s="626"/>
      <c r="O4281" s="626"/>
      <c r="P4281" s="626"/>
      <c r="Q4281" s="626"/>
      <c r="R4281" s="626"/>
      <c r="S4281" s="626"/>
      <c r="T4281" s="626"/>
      <c r="U4281" s="626"/>
      <c r="V4281" s="626"/>
      <c r="W4281" s="626"/>
      <c r="X4281" s="626"/>
      <c r="Y4281" s="626"/>
      <c r="Z4281" s="626"/>
      <c r="AA4281" s="626"/>
      <c r="AB4281" s="626"/>
      <c r="AC4281" s="626"/>
      <c r="AD4281" s="626"/>
      <c r="AE4281" s="626"/>
      <c r="AF4281" s="626"/>
    </row>
    <row r="4282" spans="1:32" x14ac:dyDescent="0.25">
      <c r="A4282" s="626"/>
      <c r="B4282" s="626"/>
      <c r="F4282" s="626"/>
      <c r="H4282" s="626"/>
      <c r="I4282" s="626"/>
      <c r="J4282" s="626"/>
      <c r="K4282" s="627"/>
      <c r="L4282" s="677"/>
      <c r="M4282" s="626"/>
      <c r="N4282" s="626"/>
      <c r="O4282" s="626"/>
      <c r="P4282" s="626"/>
      <c r="Q4282" s="626"/>
      <c r="R4282" s="626"/>
      <c r="S4282" s="626"/>
      <c r="T4282" s="626"/>
      <c r="U4282" s="626"/>
      <c r="V4282" s="626"/>
      <c r="W4282" s="626"/>
      <c r="X4282" s="626"/>
      <c r="Y4282" s="626"/>
      <c r="Z4282" s="626"/>
      <c r="AA4282" s="626"/>
      <c r="AB4282" s="626"/>
      <c r="AC4282" s="626"/>
      <c r="AD4282" s="626"/>
      <c r="AE4282" s="626"/>
      <c r="AF4282" s="626"/>
    </row>
    <row r="4283" spans="1:32" x14ac:dyDescent="0.25">
      <c r="A4283" s="626"/>
      <c r="B4283" s="626"/>
      <c r="F4283" s="626"/>
      <c r="H4283" s="626"/>
      <c r="I4283" s="626"/>
      <c r="J4283" s="626"/>
      <c r="K4283" s="627"/>
      <c r="L4283" s="677"/>
      <c r="M4283" s="626"/>
      <c r="N4283" s="626"/>
      <c r="O4283" s="626"/>
      <c r="P4283" s="626"/>
      <c r="Q4283" s="626"/>
      <c r="R4283" s="626"/>
      <c r="S4283" s="626"/>
      <c r="T4283" s="626"/>
      <c r="U4283" s="626"/>
      <c r="V4283" s="626"/>
      <c r="W4283" s="626"/>
      <c r="X4283" s="626"/>
      <c r="Y4283" s="626"/>
      <c r="Z4283" s="626"/>
      <c r="AA4283" s="626"/>
      <c r="AB4283" s="626"/>
      <c r="AC4283" s="626"/>
      <c r="AD4283" s="626"/>
      <c r="AE4283" s="626"/>
      <c r="AF4283" s="626"/>
    </row>
    <row r="4284" spans="1:32" x14ac:dyDescent="0.25">
      <c r="A4284" s="626"/>
      <c r="B4284" s="626"/>
      <c r="F4284" s="626"/>
      <c r="H4284" s="626"/>
      <c r="I4284" s="626"/>
      <c r="J4284" s="626"/>
      <c r="K4284" s="627"/>
      <c r="L4284" s="677"/>
      <c r="M4284" s="626"/>
      <c r="N4284" s="626"/>
      <c r="O4284" s="626"/>
      <c r="P4284" s="626"/>
      <c r="Q4284" s="626"/>
      <c r="R4284" s="626"/>
      <c r="S4284" s="626"/>
      <c r="T4284" s="626"/>
      <c r="U4284" s="626"/>
      <c r="V4284" s="626"/>
      <c r="W4284" s="626"/>
      <c r="X4284" s="626"/>
      <c r="Y4284" s="626"/>
      <c r="Z4284" s="626"/>
      <c r="AA4284" s="626"/>
      <c r="AB4284" s="626"/>
      <c r="AC4284" s="626"/>
      <c r="AD4284" s="626"/>
      <c r="AE4284" s="626"/>
      <c r="AF4284" s="626"/>
    </row>
    <row r="4285" spans="1:32" x14ac:dyDescent="0.25">
      <c r="A4285" s="626"/>
      <c r="B4285" s="626"/>
      <c r="F4285" s="626"/>
      <c r="H4285" s="626"/>
      <c r="I4285" s="626"/>
      <c r="J4285" s="626"/>
      <c r="K4285" s="627"/>
      <c r="L4285" s="677"/>
      <c r="M4285" s="626"/>
      <c r="N4285" s="626"/>
      <c r="O4285" s="626"/>
      <c r="P4285" s="626"/>
      <c r="Q4285" s="626"/>
      <c r="R4285" s="626"/>
      <c r="S4285" s="626"/>
      <c r="T4285" s="626"/>
      <c r="U4285" s="626"/>
      <c r="V4285" s="626"/>
      <c r="W4285" s="626"/>
      <c r="X4285" s="626"/>
      <c r="Y4285" s="626"/>
      <c r="Z4285" s="626"/>
      <c r="AA4285" s="626"/>
      <c r="AB4285" s="626"/>
      <c r="AC4285" s="626"/>
      <c r="AD4285" s="626"/>
      <c r="AE4285" s="626"/>
      <c r="AF4285" s="626"/>
    </row>
    <row r="4286" spans="1:32" x14ac:dyDescent="0.25">
      <c r="A4286" s="626"/>
      <c r="B4286" s="626"/>
      <c r="F4286" s="626"/>
      <c r="H4286" s="626"/>
      <c r="I4286" s="626"/>
      <c r="J4286" s="626"/>
      <c r="K4286" s="627"/>
      <c r="L4286" s="677"/>
      <c r="M4286" s="626"/>
      <c r="N4286" s="626"/>
      <c r="O4286" s="626"/>
      <c r="P4286" s="626"/>
      <c r="Q4286" s="626"/>
      <c r="R4286" s="626"/>
      <c r="S4286" s="626"/>
      <c r="T4286" s="626"/>
      <c r="U4286" s="626"/>
      <c r="V4286" s="626"/>
      <c r="W4286" s="626"/>
      <c r="X4286" s="626"/>
      <c r="Y4286" s="626"/>
      <c r="Z4286" s="626"/>
      <c r="AA4286" s="626"/>
      <c r="AB4286" s="626"/>
      <c r="AC4286" s="626"/>
      <c r="AD4286" s="626"/>
      <c r="AE4286" s="626"/>
      <c r="AF4286" s="626"/>
    </row>
    <row r="4287" spans="1:32" x14ac:dyDescent="0.25">
      <c r="A4287" s="626"/>
      <c r="B4287" s="626"/>
      <c r="F4287" s="626"/>
      <c r="H4287" s="626"/>
      <c r="I4287" s="626"/>
      <c r="J4287" s="626"/>
      <c r="K4287" s="627"/>
      <c r="L4287" s="677"/>
      <c r="M4287" s="626"/>
      <c r="N4287" s="626"/>
      <c r="O4287" s="626"/>
      <c r="P4287" s="626"/>
      <c r="Q4287" s="626"/>
      <c r="R4287" s="626"/>
      <c r="S4287" s="626"/>
      <c r="T4287" s="626"/>
      <c r="U4287" s="626"/>
      <c r="V4287" s="626"/>
      <c r="W4287" s="626"/>
      <c r="X4287" s="626"/>
      <c r="Y4287" s="626"/>
      <c r="Z4287" s="626"/>
      <c r="AA4287" s="626"/>
      <c r="AB4287" s="626"/>
      <c r="AC4287" s="626"/>
      <c r="AD4287" s="626"/>
      <c r="AE4287" s="626"/>
      <c r="AF4287" s="626"/>
    </row>
    <row r="4288" spans="1:32" x14ac:dyDescent="0.25">
      <c r="A4288" s="626"/>
      <c r="B4288" s="626"/>
      <c r="F4288" s="626"/>
      <c r="H4288" s="626"/>
      <c r="I4288" s="626"/>
      <c r="J4288" s="626"/>
      <c r="K4288" s="627"/>
      <c r="L4288" s="677"/>
      <c r="M4288" s="626"/>
      <c r="N4288" s="626"/>
      <c r="O4288" s="626"/>
      <c r="P4288" s="626"/>
      <c r="Q4288" s="626"/>
      <c r="R4288" s="626"/>
      <c r="S4288" s="626"/>
      <c r="T4288" s="626"/>
      <c r="U4288" s="626"/>
      <c r="V4288" s="626"/>
      <c r="W4288" s="626"/>
      <c r="X4288" s="626"/>
      <c r="Y4288" s="626"/>
      <c r="Z4288" s="626"/>
      <c r="AA4288" s="626"/>
      <c r="AB4288" s="626"/>
      <c r="AC4288" s="626"/>
      <c r="AD4288" s="626"/>
      <c r="AE4288" s="626"/>
      <c r="AF4288" s="626"/>
    </row>
    <row r="4289" spans="1:32" x14ac:dyDescent="0.25">
      <c r="A4289" s="626"/>
      <c r="B4289" s="626"/>
      <c r="F4289" s="626"/>
      <c r="H4289" s="626"/>
      <c r="I4289" s="626"/>
      <c r="J4289" s="626"/>
      <c r="K4289" s="627"/>
      <c r="L4289" s="677"/>
      <c r="M4289" s="626"/>
      <c r="N4289" s="626"/>
      <c r="O4289" s="626"/>
      <c r="P4289" s="626"/>
      <c r="Q4289" s="626"/>
      <c r="R4289" s="626"/>
      <c r="S4289" s="626"/>
      <c r="T4289" s="626"/>
      <c r="U4289" s="626"/>
      <c r="V4289" s="626"/>
      <c r="W4289" s="626"/>
      <c r="X4289" s="626"/>
      <c r="Y4289" s="626"/>
      <c r="Z4289" s="626"/>
      <c r="AA4289" s="626"/>
      <c r="AB4289" s="626"/>
      <c r="AC4289" s="626"/>
      <c r="AD4289" s="626"/>
      <c r="AE4289" s="626"/>
      <c r="AF4289" s="626"/>
    </row>
    <row r="4290" spans="1:32" x14ac:dyDescent="0.25">
      <c r="A4290" s="626"/>
      <c r="B4290" s="626"/>
      <c r="F4290" s="626"/>
      <c r="H4290" s="626"/>
      <c r="I4290" s="626"/>
      <c r="J4290" s="626"/>
      <c r="K4290" s="627"/>
      <c r="L4290" s="677"/>
      <c r="M4290" s="626"/>
      <c r="N4290" s="626"/>
      <c r="O4290" s="626"/>
      <c r="P4290" s="626"/>
      <c r="Q4290" s="626"/>
      <c r="R4290" s="626"/>
      <c r="S4290" s="626"/>
      <c r="T4290" s="626"/>
      <c r="U4290" s="626"/>
      <c r="V4290" s="626"/>
      <c r="W4290" s="626"/>
      <c r="X4290" s="626"/>
      <c r="Y4290" s="626"/>
      <c r="Z4290" s="626"/>
      <c r="AA4290" s="626"/>
      <c r="AB4290" s="626"/>
      <c r="AC4290" s="626"/>
      <c r="AD4290" s="626"/>
      <c r="AE4290" s="626"/>
      <c r="AF4290" s="626"/>
    </row>
    <row r="4291" spans="1:32" x14ac:dyDescent="0.25">
      <c r="A4291" s="626"/>
      <c r="B4291" s="626"/>
      <c r="F4291" s="626"/>
      <c r="H4291" s="626"/>
      <c r="I4291" s="626"/>
      <c r="J4291" s="626"/>
      <c r="K4291" s="627"/>
      <c r="L4291" s="677"/>
      <c r="M4291" s="626"/>
      <c r="N4291" s="626"/>
      <c r="O4291" s="626"/>
      <c r="P4291" s="626"/>
      <c r="Q4291" s="626"/>
      <c r="R4291" s="626"/>
      <c r="S4291" s="626"/>
      <c r="T4291" s="626"/>
      <c r="U4291" s="626"/>
      <c r="V4291" s="626"/>
      <c r="W4291" s="626"/>
      <c r="X4291" s="626"/>
      <c r="Y4291" s="626"/>
      <c r="Z4291" s="626"/>
      <c r="AA4291" s="626"/>
      <c r="AB4291" s="626"/>
      <c r="AC4291" s="626"/>
      <c r="AD4291" s="626"/>
      <c r="AE4291" s="626"/>
      <c r="AF4291" s="626"/>
    </row>
    <row r="4292" spans="1:32" x14ac:dyDescent="0.25">
      <c r="A4292" s="626"/>
      <c r="B4292" s="626"/>
      <c r="F4292" s="626"/>
      <c r="H4292" s="626"/>
      <c r="I4292" s="626"/>
      <c r="J4292" s="626"/>
      <c r="K4292" s="627"/>
      <c r="L4292" s="677"/>
      <c r="M4292" s="626"/>
      <c r="N4292" s="626"/>
      <c r="O4292" s="626"/>
      <c r="P4292" s="626"/>
      <c r="Q4292" s="626"/>
      <c r="R4292" s="626"/>
      <c r="S4292" s="626"/>
      <c r="T4292" s="626"/>
      <c r="U4292" s="626"/>
      <c r="V4292" s="626"/>
      <c r="W4292" s="626"/>
      <c r="X4292" s="626"/>
      <c r="Y4292" s="626"/>
      <c r="Z4292" s="626"/>
      <c r="AA4292" s="626"/>
      <c r="AB4292" s="626"/>
      <c r="AC4292" s="626"/>
      <c r="AD4292" s="626"/>
      <c r="AE4292" s="626"/>
      <c r="AF4292" s="626"/>
    </row>
    <row r="4293" spans="1:32" x14ac:dyDescent="0.25">
      <c r="A4293" s="626"/>
      <c r="B4293" s="626"/>
      <c r="F4293" s="626"/>
      <c r="H4293" s="626"/>
      <c r="I4293" s="626"/>
      <c r="J4293" s="626"/>
      <c r="K4293" s="627"/>
      <c r="L4293" s="677"/>
      <c r="M4293" s="626"/>
      <c r="N4293" s="626"/>
      <c r="O4293" s="626"/>
      <c r="P4293" s="626"/>
      <c r="Q4293" s="626"/>
      <c r="R4293" s="626"/>
      <c r="S4293" s="626"/>
      <c r="T4293" s="626"/>
      <c r="U4293" s="626"/>
      <c r="V4293" s="626"/>
      <c r="W4293" s="626"/>
      <c r="X4293" s="626"/>
      <c r="Y4293" s="626"/>
      <c r="Z4293" s="626"/>
      <c r="AA4293" s="626"/>
      <c r="AB4293" s="626"/>
      <c r="AC4293" s="626"/>
      <c r="AD4293" s="626"/>
      <c r="AE4293" s="626"/>
      <c r="AF4293" s="626"/>
    </row>
    <row r="4294" spans="1:32" x14ac:dyDescent="0.25">
      <c r="A4294" s="626"/>
      <c r="B4294" s="626"/>
      <c r="F4294" s="626"/>
      <c r="H4294" s="626"/>
      <c r="I4294" s="626"/>
      <c r="J4294" s="626"/>
      <c r="K4294" s="627"/>
      <c r="L4294" s="677"/>
      <c r="M4294" s="626"/>
      <c r="N4294" s="626"/>
      <c r="O4294" s="626"/>
      <c r="P4294" s="626"/>
      <c r="Q4294" s="626"/>
      <c r="R4294" s="626"/>
      <c r="S4294" s="626"/>
      <c r="T4294" s="626"/>
      <c r="U4294" s="626"/>
      <c r="V4294" s="626"/>
      <c r="W4294" s="626"/>
      <c r="X4294" s="626"/>
      <c r="Y4294" s="626"/>
      <c r="Z4294" s="626"/>
      <c r="AA4294" s="626"/>
      <c r="AB4294" s="626"/>
      <c r="AC4294" s="626"/>
      <c r="AD4294" s="626"/>
      <c r="AE4294" s="626"/>
      <c r="AF4294" s="626"/>
    </row>
    <row r="4295" spans="1:32" x14ac:dyDescent="0.25">
      <c r="A4295" s="626"/>
      <c r="B4295" s="626"/>
      <c r="F4295" s="626"/>
      <c r="H4295" s="626"/>
      <c r="I4295" s="626"/>
      <c r="J4295" s="626"/>
      <c r="K4295" s="627"/>
      <c r="L4295" s="677"/>
      <c r="M4295" s="626"/>
      <c r="N4295" s="626"/>
      <c r="O4295" s="626"/>
      <c r="P4295" s="626"/>
      <c r="Q4295" s="626"/>
      <c r="R4295" s="626"/>
      <c r="S4295" s="626"/>
      <c r="T4295" s="626"/>
      <c r="U4295" s="626"/>
      <c r="V4295" s="626"/>
      <c r="W4295" s="626"/>
      <c r="X4295" s="626"/>
      <c r="Y4295" s="626"/>
      <c r="Z4295" s="626"/>
      <c r="AA4295" s="626"/>
      <c r="AB4295" s="626"/>
      <c r="AC4295" s="626"/>
      <c r="AD4295" s="626"/>
      <c r="AE4295" s="626"/>
      <c r="AF4295" s="626"/>
    </row>
    <row r="4296" spans="1:32" x14ac:dyDescent="0.25">
      <c r="A4296" s="626"/>
      <c r="B4296" s="626"/>
      <c r="F4296" s="626"/>
      <c r="H4296" s="626"/>
      <c r="I4296" s="626"/>
      <c r="J4296" s="626"/>
      <c r="K4296" s="627"/>
      <c r="L4296" s="677"/>
      <c r="M4296" s="626"/>
      <c r="N4296" s="626"/>
      <c r="O4296" s="626"/>
      <c r="P4296" s="626"/>
      <c r="Q4296" s="626"/>
      <c r="R4296" s="626"/>
      <c r="S4296" s="626"/>
      <c r="T4296" s="626"/>
      <c r="U4296" s="626"/>
      <c r="V4296" s="626"/>
      <c r="W4296" s="626"/>
      <c r="X4296" s="626"/>
      <c r="Y4296" s="626"/>
      <c r="Z4296" s="626"/>
      <c r="AA4296" s="626"/>
      <c r="AB4296" s="626"/>
      <c r="AC4296" s="626"/>
      <c r="AD4296" s="626"/>
      <c r="AE4296" s="626"/>
      <c r="AF4296" s="626"/>
    </row>
    <row r="4297" spans="1:32" x14ac:dyDescent="0.25">
      <c r="A4297" s="626"/>
      <c r="B4297" s="626"/>
      <c r="F4297" s="626"/>
      <c r="H4297" s="626"/>
      <c r="I4297" s="626"/>
      <c r="J4297" s="626"/>
      <c r="K4297" s="627"/>
      <c r="L4297" s="677"/>
      <c r="M4297" s="626"/>
      <c r="N4297" s="626"/>
      <c r="O4297" s="626"/>
      <c r="P4297" s="626"/>
      <c r="Q4297" s="626"/>
      <c r="R4297" s="626"/>
      <c r="S4297" s="626"/>
      <c r="T4297" s="626"/>
      <c r="U4297" s="626"/>
      <c r="V4297" s="626"/>
      <c r="W4297" s="626"/>
      <c r="X4297" s="626"/>
      <c r="Y4297" s="626"/>
      <c r="Z4297" s="626"/>
      <c r="AA4297" s="626"/>
      <c r="AB4297" s="626"/>
      <c r="AC4297" s="626"/>
      <c r="AD4297" s="626"/>
      <c r="AE4297" s="626"/>
      <c r="AF4297" s="626"/>
    </row>
    <row r="4298" spans="1:32" x14ac:dyDescent="0.25">
      <c r="A4298" s="626"/>
      <c r="B4298" s="626"/>
      <c r="F4298" s="626"/>
      <c r="H4298" s="626"/>
      <c r="I4298" s="626"/>
      <c r="J4298" s="626"/>
      <c r="K4298" s="627"/>
      <c r="L4298" s="677"/>
      <c r="M4298" s="626"/>
      <c r="N4298" s="626"/>
      <c r="O4298" s="626"/>
      <c r="P4298" s="626"/>
      <c r="Q4298" s="626"/>
      <c r="R4298" s="626"/>
      <c r="S4298" s="626"/>
      <c r="T4298" s="626"/>
      <c r="U4298" s="626"/>
      <c r="V4298" s="626"/>
      <c r="W4298" s="626"/>
      <c r="X4298" s="626"/>
      <c r="Y4298" s="626"/>
      <c r="Z4298" s="626"/>
      <c r="AA4298" s="626"/>
      <c r="AB4298" s="626"/>
      <c r="AC4298" s="626"/>
      <c r="AD4298" s="626"/>
      <c r="AE4298" s="626"/>
      <c r="AF4298" s="626"/>
    </row>
    <row r="4299" spans="1:32" x14ac:dyDescent="0.25">
      <c r="A4299" s="626"/>
      <c r="B4299" s="626"/>
      <c r="F4299" s="626"/>
      <c r="H4299" s="626"/>
      <c r="I4299" s="626"/>
      <c r="J4299" s="626"/>
      <c r="K4299" s="627"/>
      <c r="L4299" s="677"/>
      <c r="M4299" s="626"/>
      <c r="N4299" s="626"/>
      <c r="O4299" s="626"/>
      <c r="P4299" s="626"/>
      <c r="Q4299" s="626"/>
      <c r="R4299" s="626"/>
      <c r="S4299" s="626"/>
      <c r="T4299" s="626"/>
      <c r="U4299" s="626"/>
      <c r="V4299" s="626"/>
      <c r="W4299" s="626"/>
      <c r="X4299" s="626"/>
      <c r="Y4299" s="626"/>
      <c r="Z4299" s="626"/>
      <c r="AA4299" s="626"/>
      <c r="AB4299" s="626"/>
      <c r="AC4299" s="626"/>
      <c r="AD4299" s="626"/>
      <c r="AE4299" s="626"/>
      <c r="AF4299" s="626"/>
    </row>
    <row r="4300" spans="1:32" x14ac:dyDescent="0.25">
      <c r="A4300" s="626"/>
      <c r="B4300" s="626"/>
      <c r="F4300" s="626"/>
      <c r="H4300" s="626"/>
      <c r="I4300" s="626"/>
      <c r="J4300" s="626"/>
      <c r="K4300" s="627"/>
      <c r="L4300" s="677"/>
      <c r="M4300" s="626"/>
      <c r="N4300" s="626"/>
      <c r="O4300" s="626"/>
      <c r="P4300" s="626"/>
      <c r="Q4300" s="626"/>
      <c r="R4300" s="626"/>
      <c r="S4300" s="626"/>
      <c r="T4300" s="626"/>
      <c r="U4300" s="626"/>
      <c r="V4300" s="626"/>
      <c r="W4300" s="626"/>
      <c r="X4300" s="626"/>
      <c r="Y4300" s="626"/>
      <c r="Z4300" s="626"/>
      <c r="AA4300" s="626"/>
      <c r="AB4300" s="626"/>
      <c r="AC4300" s="626"/>
      <c r="AD4300" s="626"/>
      <c r="AE4300" s="626"/>
      <c r="AF4300" s="626"/>
    </row>
    <row r="4301" spans="1:32" x14ac:dyDescent="0.25">
      <c r="A4301" s="626"/>
      <c r="B4301" s="626"/>
      <c r="F4301" s="626"/>
      <c r="H4301" s="626"/>
      <c r="I4301" s="626"/>
      <c r="J4301" s="626"/>
      <c r="K4301" s="627"/>
      <c r="L4301" s="677"/>
      <c r="M4301" s="626"/>
      <c r="N4301" s="626"/>
      <c r="O4301" s="626"/>
      <c r="P4301" s="626"/>
      <c r="Q4301" s="626"/>
      <c r="R4301" s="626"/>
      <c r="S4301" s="626"/>
      <c r="T4301" s="626"/>
      <c r="U4301" s="626"/>
      <c r="V4301" s="626"/>
      <c r="W4301" s="626"/>
      <c r="X4301" s="626"/>
      <c r="Y4301" s="626"/>
      <c r="Z4301" s="626"/>
      <c r="AA4301" s="626"/>
      <c r="AB4301" s="626"/>
      <c r="AC4301" s="626"/>
      <c r="AD4301" s="626"/>
      <c r="AE4301" s="626"/>
      <c r="AF4301" s="626"/>
    </row>
    <row r="4302" spans="1:32" x14ac:dyDescent="0.25">
      <c r="A4302" s="626"/>
      <c r="B4302" s="626"/>
      <c r="F4302" s="626"/>
      <c r="H4302" s="626"/>
      <c r="I4302" s="626"/>
      <c r="J4302" s="626"/>
      <c r="K4302" s="627"/>
      <c r="L4302" s="677"/>
      <c r="M4302" s="626"/>
      <c r="N4302" s="626"/>
      <c r="O4302" s="626"/>
      <c r="P4302" s="626"/>
      <c r="Q4302" s="626"/>
      <c r="R4302" s="626"/>
      <c r="S4302" s="626"/>
      <c r="T4302" s="626"/>
      <c r="U4302" s="626"/>
      <c r="V4302" s="626"/>
      <c r="W4302" s="626"/>
      <c r="X4302" s="626"/>
      <c r="Y4302" s="626"/>
      <c r="Z4302" s="626"/>
      <c r="AA4302" s="626"/>
      <c r="AB4302" s="626"/>
      <c r="AC4302" s="626"/>
      <c r="AD4302" s="626"/>
      <c r="AE4302" s="626"/>
      <c r="AF4302" s="626"/>
    </row>
    <row r="4303" spans="1:32" x14ac:dyDescent="0.25">
      <c r="A4303" s="626"/>
      <c r="B4303" s="626"/>
      <c r="F4303" s="626"/>
      <c r="H4303" s="626"/>
      <c r="I4303" s="626"/>
      <c r="J4303" s="626"/>
      <c r="K4303" s="627"/>
      <c r="L4303" s="677"/>
      <c r="M4303" s="626"/>
      <c r="N4303" s="626"/>
      <c r="O4303" s="626"/>
      <c r="P4303" s="626"/>
      <c r="Q4303" s="626"/>
      <c r="R4303" s="626"/>
      <c r="S4303" s="626"/>
      <c r="T4303" s="626"/>
      <c r="U4303" s="626"/>
      <c r="V4303" s="626"/>
      <c r="W4303" s="626"/>
      <c r="X4303" s="626"/>
      <c r="Y4303" s="626"/>
      <c r="Z4303" s="626"/>
      <c r="AA4303" s="626"/>
      <c r="AB4303" s="626"/>
      <c r="AC4303" s="626"/>
      <c r="AD4303" s="626"/>
      <c r="AE4303" s="626"/>
      <c r="AF4303" s="626"/>
    </row>
    <row r="4304" spans="1:32" x14ac:dyDescent="0.25">
      <c r="A4304" s="626"/>
      <c r="B4304" s="626"/>
      <c r="F4304" s="626"/>
      <c r="H4304" s="626"/>
      <c r="I4304" s="626"/>
      <c r="J4304" s="626"/>
      <c r="K4304" s="627"/>
      <c r="L4304" s="677"/>
      <c r="M4304" s="626"/>
      <c r="N4304" s="626"/>
      <c r="O4304" s="626"/>
      <c r="P4304" s="626"/>
      <c r="Q4304" s="626"/>
      <c r="R4304" s="626"/>
      <c r="S4304" s="626"/>
      <c r="T4304" s="626"/>
      <c r="U4304" s="626"/>
      <c r="V4304" s="626"/>
      <c r="W4304" s="626"/>
      <c r="X4304" s="626"/>
      <c r="Y4304" s="626"/>
      <c r="Z4304" s="626"/>
      <c r="AA4304" s="626"/>
      <c r="AB4304" s="626"/>
      <c r="AC4304" s="626"/>
      <c r="AD4304" s="626"/>
      <c r="AE4304" s="626"/>
      <c r="AF4304" s="626"/>
    </row>
    <row r="4305" spans="1:32" x14ac:dyDescent="0.25">
      <c r="A4305" s="626"/>
      <c r="B4305" s="626"/>
      <c r="F4305" s="626"/>
      <c r="H4305" s="626"/>
      <c r="I4305" s="626"/>
      <c r="J4305" s="626"/>
      <c r="K4305" s="627"/>
      <c r="L4305" s="677"/>
      <c r="M4305" s="626"/>
      <c r="N4305" s="626"/>
      <c r="O4305" s="626"/>
      <c r="P4305" s="626"/>
      <c r="Q4305" s="626"/>
      <c r="R4305" s="626"/>
      <c r="S4305" s="626"/>
      <c r="T4305" s="626"/>
      <c r="U4305" s="626"/>
      <c r="V4305" s="626"/>
      <c r="W4305" s="626"/>
      <c r="X4305" s="626"/>
      <c r="Y4305" s="626"/>
      <c r="Z4305" s="626"/>
      <c r="AA4305" s="626"/>
      <c r="AB4305" s="626"/>
      <c r="AC4305" s="626"/>
      <c r="AD4305" s="626"/>
      <c r="AE4305" s="626"/>
      <c r="AF4305" s="626"/>
    </row>
    <row r="4306" spans="1:32" x14ac:dyDescent="0.25">
      <c r="A4306" s="626"/>
      <c r="B4306" s="626"/>
      <c r="F4306" s="626"/>
      <c r="H4306" s="626"/>
      <c r="I4306" s="626"/>
      <c r="J4306" s="626"/>
      <c r="K4306" s="627"/>
      <c r="L4306" s="677"/>
      <c r="M4306" s="626"/>
      <c r="N4306" s="626"/>
      <c r="O4306" s="626"/>
      <c r="P4306" s="626"/>
      <c r="Q4306" s="626"/>
      <c r="R4306" s="626"/>
      <c r="S4306" s="626"/>
      <c r="T4306" s="626"/>
      <c r="U4306" s="626"/>
      <c r="V4306" s="626"/>
      <c r="W4306" s="626"/>
      <c r="X4306" s="626"/>
      <c r="Y4306" s="626"/>
      <c r="Z4306" s="626"/>
      <c r="AA4306" s="626"/>
      <c r="AB4306" s="626"/>
      <c r="AC4306" s="626"/>
      <c r="AD4306" s="626"/>
      <c r="AE4306" s="626"/>
      <c r="AF4306" s="626"/>
    </row>
    <row r="4307" spans="1:32" x14ac:dyDescent="0.25">
      <c r="A4307" s="626"/>
      <c r="B4307" s="626"/>
      <c r="F4307" s="626"/>
      <c r="H4307" s="626"/>
      <c r="I4307" s="626"/>
      <c r="J4307" s="626"/>
      <c r="K4307" s="627"/>
      <c r="L4307" s="677"/>
      <c r="M4307" s="626"/>
      <c r="N4307" s="626"/>
      <c r="O4307" s="626"/>
      <c r="P4307" s="626"/>
      <c r="Q4307" s="626"/>
      <c r="R4307" s="626"/>
      <c r="S4307" s="626"/>
      <c r="T4307" s="626"/>
      <c r="U4307" s="626"/>
      <c r="V4307" s="626"/>
      <c r="W4307" s="626"/>
      <c r="X4307" s="626"/>
      <c r="Y4307" s="626"/>
      <c r="Z4307" s="626"/>
      <c r="AA4307" s="626"/>
      <c r="AB4307" s="626"/>
      <c r="AC4307" s="626"/>
      <c r="AD4307" s="626"/>
      <c r="AE4307" s="626"/>
      <c r="AF4307" s="626"/>
    </row>
    <row r="4308" spans="1:32" x14ac:dyDescent="0.25">
      <c r="A4308" s="626"/>
      <c r="B4308" s="626"/>
      <c r="F4308" s="626"/>
      <c r="H4308" s="626"/>
      <c r="I4308" s="626"/>
      <c r="J4308" s="626"/>
      <c r="K4308" s="627"/>
      <c r="L4308" s="677"/>
      <c r="M4308" s="626"/>
      <c r="N4308" s="626"/>
      <c r="O4308" s="626"/>
      <c r="P4308" s="626"/>
      <c r="Q4308" s="626"/>
      <c r="R4308" s="626"/>
      <c r="S4308" s="626"/>
      <c r="T4308" s="626"/>
      <c r="U4308" s="626"/>
      <c r="V4308" s="626"/>
      <c r="W4308" s="626"/>
      <c r="X4308" s="626"/>
      <c r="Y4308" s="626"/>
      <c r="Z4308" s="626"/>
      <c r="AA4308" s="626"/>
      <c r="AB4308" s="626"/>
      <c r="AC4308" s="626"/>
      <c r="AD4308" s="626"/>
      <c r="AE4308" s="626"/>
      <c r="AF4308" s="626"/>
    </row>
    <row r="4309" spans="1:32" x14ac:dyDescent="0.25">
      <c r="A4309" s="626"/>
      <c r="B4309" s="626"/>
      <c r="F4309" s="626"/>
      <c r="H4309" s="626"/>
      <c r="I4309" s="626"/>
      <c r="J4309" s="626"/>
      <c r="K4309" s="627"/>
      <c r="L4309" s="677"/>
      <c r="M4309" s="626"/>
      <c r="N4309" s="626"/>
      <c r="O4309" s="626"/>
      <c r="P4309" s="626"/>
      <c r="Q4309" s="626"/>
      <c r="R4309" s="626"/>
      <c r="S4309" s="626"/>
      <c r="T4309" s="626"/>
      <c r="U4309" s="626"/>
      <c r="V4309" s="626"/>
      <c r="W4309" s="626"/>
      <c r="X4309" s="626"/>
      <c r="Y4309" s="626"/>
      <c r="Z4309" s="626"/>
      <c r="AA4309" s="626"/>
      <c r="AB4309" s="626"/>
      <c r="AC4309" s="626"/>
      <c r="AD4309" s="626"/>
      <c r="AE4309" s="626"/>
      <c r="AF4309" s="626"/>
    </row>
    <row r="4310" spans="1:32" x14ac:dyDescent="0.25">
      <c r="A4310" s="626"/>
      <c r="B4310" s="626"/>
      <c r="F4310" s="626"/>
      <c r="H4310" s="626"/>
      <c r="I4310" s="626"/>
      <c r="J4310" s="626"/>
      <c r="K4310" s="627"/>
      <c r="L4310" s="677"/>
      <c r="M4310" s="626"/>
      <c r="N4310" s="626"/>
      <c r="O4310" s="626"/>
      <c r="P4310" s="626"/>
      <c r="Q4310" s="626"/>
      <c r="R4310" s="626"/>
      <c r="S4310" s="626"/>
      <c r="T4310" s="626"/>
      <c r="U4310" s="626"/>
      <c r="V4310" s="626"/>
      <c r="W4310" s="626"/>
      <c r="X4310" s="626"/>
      <c r="Y4310" s="626"/>
      <c r="Z4310" s="626"/>
      <c r="AA4310" s="626"/>
      <c r="AB4310" s="626"/>
      <c r="AC4310" s="626"/>
      <c r="AD4310" s="626"/>
      <c r="AE4310" s="626"/>
      <c r="AF4310" s="626"/>
    </row>
    <row r="4311" spans="1:32" x14ac:dyDescent="0.25">
      <c r="A4311" s="626"/>
      <c r="B4311" s="626"/>
      <c r="F4311" s="626"/>
      <c r="H4311" s="626"/>
      <c r="I4311" s="626"/>
      <c r="J4311" s="626"/>
      <c r="K4311" s="627"/>
      <c r="L4311" s="677"/>
      <c r="M4311" s="626"/>
      <c r="N4311" s="626"/>
      <c r="O4311" s="626"/>
      <c r="P4311" s="626"/>
      <c r="Q4311" s="626"/>
      <c r="R4311" s="626"/>
      <c r="S4311" s="626"/>
      <c r="T4311" s="626"/>
      <c r="U4311" s="626"/>
      <c r="V4311" s="626"/>
      <c r="W4311" s="626"/>
      <c r="X4311" s="626"/>
      <c r="Y4311" s="626"/>
      <c r="Z4311" s="626"/>
      <c r="AA4311" s="626"/>
      <c r="AB4311" s="626"/>
      <c r="AC4311" s="626"/>
      <c r="AD4311" s="626"/>
      <c r="AE4311" s="626"/>
      <c r="AF4311" s="626"/>
    </row>
    <row r="4312" spans="1:32" x14ac:dyDescent="0.25">
      <c r="A4312" s="626"/>
      <c r="B4312" s="626"/>
      <c r="F4312" s="626"/>
      <c r="H4312" s="626"/>
      <c r="I4312" s="626"/>
      <c r="J4312" s="626"/>
      <c r="K4312" s="627"/>
      <c r="L4312" s="677"/>
      <c r="M4312" s="626"/>
      <c r="N4312" s="626"/>
      <c r="O4312" s="626"/>
      <c r="P4312" s="626"/>
      <c r="Q4312" s="626"/>
      <c r="R4312" s="626"/>
      <c r="S4312" s="626"/>
      <c r="T4312" s="626"/>
      <c r="U4312" s="626"/>
      <c r="V4312" s="626"/>
      <c r="W4312" s="626"/>
      <c r="X4312" s="626"/>
      <c r="Y4312" s="626"/>
      <c r="Z4312" s="626"/>
      <c r="AA4312" s="626"/>
      <c r="AB4312" s="626"/>
      <c r="AC4312" s="626"/>
      <c r="AD4312" s="626"/>
      <c r="AE4312" s="626"/>
      <c r="AF4312" s="626"/>
    </row>
    <row r="4313" spans="1:32" x14ac:dyDescent="0.25">
      <c r="A4313" s="626"/>
      <c r="B4313" s="626"/>
      <c r="F4313" s="626"/>
      <c r="H4313" s="626"/>
      <c r="I4313" s="626"/>
      <c r="J4313" s="626"/>
      <c r="K4313" s="627"/>
      <c r="L4313" s="677"/>
      <c r="M4313" s="626"/>
      <c r="N4313" s="626"/>
      <c r="O4313" s="626"/>
      <c r="P4313" s="626"/>
      <c r="Q4313" s="626"/>
      <c r="R4313" s="626"/>
      <c r="S4313" s="626"/>
      <c r="T4313" s="626"/>
      <c r="U4313" s="626"/>
      <c r="V4313" s="626"/>
      <c r="W4313" s="626"/>
      <c r="X4313" s="626"/>
      <c r="Y4313" s="626"/>
      <c r="Z4313" s="626"/>
      <c r="AA4313" s="626"/>
      <c r="AB4313" s="626"/>
      <c r="AC4313" s="626"/>
      <c r="AD4313" s="626"/>
      <c r="AE4313" s="626"/>
      <c r="AF4313" s="626"/>
    </row>
    <row r="4314" spans="1:32" x14ac:dyDescent="0.25">
      <c r="A4314" s="626"/>
      <c r="B4314" s="626"/>
      <c r="F4314" s="626"/>
      <c r="H4314" s="626"/>
      <c r="I4314" s="626"/>
      <c r="J4314" s="626"/>
      <c r="K4314" s="627"/>
      <c r="L4314" s="677"/>
      <c r="M4314" s="626"/>
      <c r="N4314" s="626"/>
      <c r="O4314" s="626"/>
      <c r="P4314" s="626"/>
      <c r="Q4314" s="626"/>
      <c r="R4314" s="626"/>
      <c r="S4314" s="626"/>
      <c r="T4314" s="626"/>
      <c r="U4314" s="626"/>
      <c r="V4314" s="626"/>
      <c r="W4314" s="626"/>
      <c r="X4314" s="626"/>
      <c r="Y4314" s="626"/>
      <c r="Z4314" s="626"/>
      <c r="AA4314" s="626"/>
      <c r="AB4314" s="626"/>
      <c r="AC4314" s="626"/>
      <c r="AD4314" s="626"/>
      <c r="AE4314" s="626"/>
      <c r="AF4314" s="626"/>
    </row>
    <row r="4315" spans="1:32" x14ac:dyDescent="0.25">
      <c r="A4315" s="626"/>
      <c r="B4315" s="626"/>
      <c r="F4315" s="626"/>
      <c r="H4315" s="626"/>
      <c r="I4315" s="626"/>
      <c r="J4315" s="626"/>
      <c r="K4315" s="627"/>
      <c r="L4315" s="677"/>
      <c r="M4315" s="626"/>
      <c r="N4315" s="626"/>
      <c r="O4315" s="626"/>
      <c r="P4315" s="626"/>
      <c r="Q4315" s="626"/>
      <c r="R4315" s="626"/>
      <c r="S4315" s="626"/>
      <c r="T4315" s="626"/>
      <c r="U4315" s="626"/>
      <c r="V4315" s="626"/>
      <c r="W4315" s="626"/>
      <c r="X4315" s="626"/>
      <c r="Y4315" s="626"/>
      <c r="Z4315" s="626"/>
      <c r="AA4315" s="626"/>
      <c r="AB4315" s="626"/>
      <c r="AC4315" s="626"/>
      <c r="AD4315" s="626"/>
      <c r="AE4315" s="626"/>
      <c r="AF4315" s="626"/>
    </row>
    <row r="4316" spans="1:32" x14ac:dyDescent="0.25">
      <c r="A4316" s="626"/>
      <c r="B4316" s="626"/>
      <c r="F4316" s="626"/>
      <c r="H4316" s="626"/>
      <c r="I4316" s="626"/>
      <c r="J4316" s="626"/>
      <c r="K4316" s="627"/>
      <c r="L4316" s="677"/>
      <c r="M4316" s="626"/>
      <c r="N4316" s="626"/>
      <c r="O4316" s="626"/>
      <c r="P4316" s="626"/>
      <c r="Q4316" s="626"/>
      <c r="R4316" s="626"/>
      <c r="S4316" s="626"/>
      <c r="T4316" s="626"/>
      <c r="U4316" s="626"/>
      <c r="V4316" s="626"/>
      <c r="W4316" s="626"/>
      <c r="X4316" s="626"/>
      <c r="Y4316" s="626"/>
      <c r="Z4316" s="626"/>
      <c r="AA4316" s="626"/>
      <c r="AB4316" s="626"/>
      <c r="AC4316" s="626"/>
      <c r="AD4316" s="626"/>
      <c r="AE4316" s="626"/>
      <c r="AF4316" s="626"/>
    </row>
    <row r="4317" spans="1:32" x14ac:dyDescent="0.25">
      <c r="A4317" s="626"/>
      <c r="B4317" s="626"/>
      <c r="F4317" s="626"/>
      <c r="H4317" s="626"/>
      <c r="I4317" s="626"/>
      <c r="J4317" s="626"/>
      <c r="K4317" s="627"/>
      <c r="L4317" s="677"/>
      <c r="M4317" s="626"/>
      <c r="N4317" s="626"/>
      <c r="O4317" s="626"/>
      <c r="P4317" s="626"/>
      <c r="Q4317" s="626"/>
      <c r="R4317" s="626"/>
      <c r="S4317" s="626"/>
      <c r="T4317" s="626"/>
      <c r="U4317" s="626"/>
      <c r="V4317" s="626"/>
      <c r="W4317" s="626"/>
      <c r="X4317" s="626"/>
      <c r="Y4317" s="626"/>
      <c r="Z4317" s="626"/>
      <c r="AA4317" s="626"/>
      <c r="AB4317" s="626"/>
      <c r="AC4317" s="626"/>
      <c r="AD4317" s="626"/>
      <c r="AE4317" s="626"/>
      <c r="AF4317" s="626"/>
    </row>
    <row r="4318" spans="1:32" x14ac:dyDescent="0.25">
      <c r="A4318" s="626"/>
      <c r="B4318" s="626"/>
      <c r="F4318" s="626"/>
      <c r="H4318" s="626"/>
      <c r="I4318" s="626"/>
      <c r="J4318" s="626"/>
      <c r="K4318" s="627"/>
      <c r="L4318" s="677"/>
      <c r="M4318" s="626"/>
      <c r="N4318" s="626"/>
      <c r="O4318" s="626"/>
      <c r="P4318" s="626"/>
      <c r="Q4318" s="626"/>
      <c r="R4318" s="626"/>
      <c r="S4318" s="626"/>
      <c r="T4318" s="626"/>
      <c r="U4318" s="626"/>
      <c r="V4318" s="626"/>
      <c r="W4318" s="626"/>
      <c r="X4318" s="626"/>
      <c r="Y4318" s="626"/>
      <c r="Z4318" s="626"/>
      <c r="AA4318" s="626"/>
      <c r="AB4318" s="626"/>
      <c r="AC4318" s="626"/>
      <c r="AD4318" s="626"/>
      <c r="AE4318" s="626"/>
      <c r="AF4318" s="626"/>
    </row>
    <row r="4319" spans="1:32" x14ac:dyDescent="0.25">
      <c r="A4319" s="626"/>
      <c r="B4319" s="626"/>
      <c r="F4319" s="626"/>
      <c r="H4319" s="626"/>
      <c r="I4319" s="626"/>
      <c r="J4319" s="626"/>
      <c r="K4319" s="627"/>
      <c r="L4319" s="677"/>
      <c r="M4319" s="626"/>
      <c r="N4319" s="626"/>
      <c r="O4319" s="626"/>
      <c r="P4319" s="626"/>
      <c r="Q4319" s="626"/>
      <c r="R4319" s="626"/>
      <c r="S4319" s="626"/>
      <c r="T4319" s="626"/>
      <c r="U4319" s="626"/>
      <c r="V4319" s="626"/>
      <c r="W4319" s="626"/>
      <c r="X4319" s="626"/>
      <c r="Y4319" s="626"/>
      <c r="Z4319" s="626"/>
      <c r="AA4319" s="626"/>
      <c r="AB4319" s="626"/>
      <c r="AC4319" s="626"/>
      <c r="AD4319" s="626"/>
      <c r="AE4319" s="626"/>
      <c r="AF4319" s="626"/>
    </row>
    <row r="4320" spans="1:32" x14ac:dyDescent="0.25">
      <c r="A4320" s="626"/>
      <c r="B4320" s="626"/>
      <c r="F4320" s="626"/>
      <c r="H4320" s="626"/>
      <c r="I4320" s="626"/>
      <c r="J4320" s="626"/>
      <c r="K4320" s="627"/>
      <c r="L4320" s="677"/>
      <c r="M4320" s="626"/>
      <c r="N4320" s="626"/>
      <c r="O4320" s="626"/>
      <c r="P4320" s="626"/>
      <c r="Q4320" s="626"/>
      <c r="R4320" s="626"/>
      <c r="S4320" s="626"/>
      <c r="T4320" s="626"/>
      <c r="U4320" s="626"/>
      <c r="V4320" s="626"/>
      <c r="W4320" s="626"/>
      <c r="X4320" s="626"/>
      <c r="Y4320" s="626"/>
      <c r="Z4320" s="626"/>
      <c r="AA4320" s="626"/>
      <c r="AB4320" s="626"/>
      <c r="AC4320" s="626"/>
      <c r="AD4320" s="626"/>
      <c r="AE4320" s="626"/>
      <c r="AF4320" s="626"/>
    </row>
    <row r="4321" spans="1:32" x14ac:dyDescent="0.25">
      <c r="A4321" s="626"/>
      <c r="B4321" s="626"/>
      <c r="F4321" s="626"/>
      <c r="H4321" s="626"/>
      <c r="I4321" s="626"/>
      <c r="J4321" s="626"/>
      <c r="K4321" s="627"/>
      <c r="L4321" s="677"/>
      <c r="M4321" s="626"/>
      <c r="N4321" s="626"/>
      <c r="O4321" s="626"/>
      <c r="P4321" s="626"/>
      <c r="Q4321" s="626"/>
      <c r="R4321" s="626"/>
      <c r="S4321" s="626"/>
      <c r="T4321" s="626"/>
      <c r="U4321" s="626"/>
      <c r="V4321" s="626"/>
      <c r="W4321" s="626"/>
      <c r="X4321" s="626"/>
      <c r="Y4321" s="626"/>
      <c r="Z4321" s="626"/>
      <c r="AA4321" s="626"/>
      <c r="AB4321" s="626"/>
      <c r="AC4321" s="626"/>
      <c r="AD4321" s="626"/>
      <c r="AE4321" s="626"/>
      <c r="AF4321" s="626"/>
    </row>
    <row r="4322" spans="1:32" x14ac:dyDescent="0.25">
      <c r="A4322" s="626"/>
      <c r="B4322" s="626"/>
      <c r="F4322" s="626"/>
      <c r="H4322" s="626"/>
      <c r="I4322" s="626"/>
      <c r="J4322" s="626"/>
      <c r="K4322" s="627"/>
      <c r="L4322" s="677"/>
      <c r="M4322" s="626"/>
      <c r="N4322" s="626"/>
      <c r="O4322" s="626"/>
      <c r="P4322" s="626"/>
      <c r="Q4322" s="626"/>
      <c r="R4322" s="626"/>
      <c r="S4322" s="626"/>
      <c r="T4322" s="626"/>
      <c r="U4322" s="626"/>
      <c r="V4322" s="626"/>
      <c r="W4322" s="626"/>
      <c r="X4322" s="626"/>
      <c r="Y4322" s="626"/>
      <c r="Z4322" s="626"/>
      <c r="AA4322" s="626"/>
      <c r="AB4322" s="626"/>
      <c r="AC4322" s="626"/>
      <c r="AD4322" s="626"/>
      <c r="AE4322" s="626"/>
      <c r="AF4322" s="626"/>
    </row>
    <row r="4323" spans="1:32" x14ac:dyDescent="0.25">
      <c r="A4323" s="626"/>
      <c r="B4323" s="626"/>
      <c r="F4323" s="626"/>
      <c r="H4323" s="626"/>
      <c r="I4323" s="626"/>
      <c r="J4323" s="626"/>
      <c r="K4323" s="627"/>
      <c r="L4323" s="677"/>
      <c r="M4323" s="626"/>
      <c r="N4323" s="626"/>
      <c r="O4323" s="626"/>
      <c r="P4323" s="626"/>
      <c r="Q4323" s="626"/>
      <c r="R4323" s="626"/>
      <c r="S4323" s="626"/>
      <c r="T4323" s="626"/>
      <c r="U4323" s="626"/>
      <c r="V4323" s="626"/>
      <c r="W4323" s="626"/>
      <c r="X4323" s="626"/>
      <c r="Y4323" s="626"/>
      <c r="Z4323" s="626"/>
      <c r="AA4323" s="626"/>
      <c r="AB4323" s="626"/>
      <c r="AC4323" s="626"/>
      <c r="AD4323" s="626"/>
      <c r="AE4323" s="626"/>
      <c r="AF4323" s="626"/>
    </row>
    <row r="4324" spans="1:32" x14ac:dyDescent="0.25">
      <c r="A4324" s="626"/>
      <c r="B4324" s="626"/>
      <c r="F4324" s="626"/>
      <c r="H4324" s="626"/>
      <c r="I4324" s="626"/>
      <c r="J4324" s="626"/>
      <c r="K4324" s="627"/>
      <c r="L4324" s="677"/>
      <c r="M4324" s="626"/>
      <c r="N4324" s="626"/>
      <c r="O4324" s="626"/>
      <c r="P4324" s="626"/>
      <c r="Q4324" s="626"/>
      <c r="R4324" s="626"/>
      <c r="S4324" s="626"/>
      <c r="T4324" s="626"/>
      <c r="U4324" s="626"/>
      <c r="V4324" s="626"/>
      <c r="W4324" s="626"/>
      <c r="X4324" s="626"/>
      <c r="Y4324" s="626"/>
      <c r="Z4324" s="626"/>
      <c r="AA4324" s="626"/>
      <c r="AB4324" s="626"/>
      <c r="AC4324" s="626"/>
      <c r="AD4324" s="626"/>
      <c r="AE4324" s="626"/>
      <c r="AF4324" s="626"/>
    </row>
    <row r="4325" spans="1:32" x14ac:dyDescent="0.25">
      <c r="A4325" s="626"/>
      <c r="B4325" s="626"/>
      <c r="F4325" s="626"/>
      <c r="H4325" s="626"/>
      <c r="I4325" s="626"/>
      <c r="J4325" s="626"/>
      <c r="K4325" s="627"/>
      <c r="L4325" s="677"/>
      <c r="M4325" s="626"/>
      <c r="N4325" s="626"/>
      <c r="O4325" s="626"/>
      <c r="P4325" s="626"/>
      <c r="Q4325" s="626"/>
      <c r="R4325" s="626"/>
      <c r="S4325" s="626"/>
      <c r="T4325" s="626"/>
      <c r="U4325" s="626"/>
      <c r="V4325" s="626"/>
      <c r="W4325" s="626"/>
      <c r="X4325" s="626"/>
      <c r="Y4325" s="626"/>
      <c r="Z4325" s="626"/>
      <c r="AA4325" s="626"/>
      <c r="AB4325" s="626"/>
      <c r="AC4325" s="626"/>
      <c r="AD4325" s="626"/>
      <c r="AE4325" s="626"/>
      <c r="AF4325" s="626"/>
    </row>
    <row r="4326" spans="1:32" x14ac:dyDescent="0.25">
      <c r="A4326" s="626"/>
      <c r="B4326" s="626"/>
      <c r="F4326" s="626"/>
      <c r="H4326" s="626"/>
      <c r="I4326" s="626"/>
      <c r="J4326" s="626"/>
      <c r="K4326" s="627"/>
      <c r="L4326" s="677"/>
      <c r="M4326" s="626"/>
      <c r="N4326" s="626"/>
      <c r="O4326" s="626"/>
      <c r="P4326" s="626"/>
      <c r="Q4326" s="626"/>
      <c r="R4326" s="626"/>
      <c r="S4326" s="626"/>
      <c r="T4326" s="626"/>
      <c r="U4326" s="626"/>
      <c r="V4326" s="626"/>
      <c r="W4326" s="626"/>
      <c r="X4326" s="626"/>
      <c r="Y4326" s="626"/>
      <c r="Z4326" s="626"/>
      <c r="AA4326" s="626"/>
      <c r="AB4326" s="626"/>
      <c r="AC4326" s="626"/>
      <c r="AD4326" s="626"/>
      <c r="AE4326" s="626"/>
      <c r="AF4326" s="626"/>
    </row>
    <row r="4327" spans="1:32" x14ac:dyDescent="0.25">
      <c r="A4327" s="626"/>
      <c r="B4327" s="626"/>
      <c r="F4327" s="626"/>
      <c r="H4327" s="626"/>
      <c r="I4327" s="626"/>
      <c r="J4327" s="626"/>
      <c r="K4327" s="627"/>
      <c r="L4327" s="677"/>
      <c r="M4327" s="626"/>
      <c r="N4327" s="626"/>
      <c r="O4327" s="626"/>
      <c r="P4327" s="626"/>
      <c r="Q4327" s="626"/>
      <c r="R4327" s="626"/>
      <c r="S4327" s="626"/>
      <c r="T4327" s="626"/>
      <c r="U4327" s="626"/>
      <c r="V4327" s="626"/>
      <c r="W4327" s="626"/>
      <c r="X4327" s="626"/>
      <c r="Y4327" s="626"/>
      <c r="Z4327" s="626"/>
      <c r="AA4327" s="626"/>
      <c r="AB4327" s="626"/>
      <c r="AC4327" s="626"/>
      <c r="AD4327" s="626"/>
      <c r="AE4327" s="626"/>
      <c r="AF4327" s="626"/>
    </row>
    <row r="4328" spans="1:32" x14ac:dyDescent="0.25">
      <c r="A4328" s="626"/>
      <c r="B4328" s="626"/>
      <c r="F4328" s="626"/>
      <c r="H4328" s="626"/>
      <c r="I4328" s="626"/>
      <c r="J4328" s="626"/>
      <c r="K4328" s="627"/>
      <c r="L4328" s="677"/>
      <c r="M4328" s="626"/>
      <c r="N4328" s="626"/>
      <c r="O4328" s="626"/>
      <c r="P4328" s="626"/>
      <c r="Q4328" s="626"/>
      <c r="R4328" s="626"/>
      <c r="S4328" s="626"/>
      <c r="T4328" s="626"/>
      <c r="U4328" s="626"/>
      <c r="V4328" s="626"/>
      <c r="W4328" s="626"/>
      <c r="X4328" s="626"/>
      <c r="Y4328" s="626"/>
      <c r="Z4328" s="626"/>
      <c r="AA4328" s="626"/>
      <c r="AB4328" s="626"/>
      <c r="AC4328" s="626"/>
      <c r="AD4328" s="626"/>
      <c r="AE4328" s="626"/>
      <c r="AF4328" s="626"/>
    </row>
    <row r="4329" spans="1:32" x14ac:dyDescent="0.25">
      <c r="A4329" s="626"/>
      <c r="B4329" s="626"/>
      <c r="F4329" s="626"/>
      <c r="H4329" s="626"/>
      <c r="I4329" s="626"/>
      <c r="J4329" s="626"/>
      <c r="K4329" s="627"/>
      <c r="L4329" s="677"/>
      <c r="M4329" s="626"/>
      <c r="N4329" s="626"/>
      <c r="O4329" s="626"/>
      <c r="P4329" s="626"/>
      <c r="Q4329" s="626"/>
      <c r="R4329" s="626"/>
      <c r="S4329" s="626"/>
      <c r="T4329" s="626"/>
      <c r="U4329" s="626"/>
      <c r="V4329" s="626"/>
      <c r="W4329" s="626"/>
      <c r="X4329" s="626"/>
      <c r="Y4329" s="626"/>
      <c r="Z4329" s="626"/>
      <c r="AA4329" s="626"/>
      <c r="AB4329" s="626"/>
      <c r="AC4329" s="626"/>
      <c r="AD4329" s="626"/>
      <c r="AE4329" s="626"/>
      <c r="AF4329" s="626"/>
    </row>
    <row r="4330" spans="1:32" x14ac:dyDescent="0.25">
      <c r="A4330" s="626"/>
      <c r="B4330" s="626"/>
      <c r="F4330" s="626"/>
      <c r="H4330" s="626"/>
      <c r="I4330" s="626"/>
      <c r="J4330" s="626"/>
      <c r="K4330" s="627"/>
      <c r="L4330" s="677"/>
      <c r="M4330" s="626"/>
      <c r="N4330" s="626"/>
      <c r="O4330" s="626"/>
      <c r="P4330" s="626"/>
      <c r="Q4330" s="626"/>
      <c r="R4330" s="626"/>
      <c r="S4330" s="626"/>
      <c r="T4330" s="626"/>
      <c r="U4330" s="626"/>
      <c r="V4330" s="626"/>
      <c r="W4330" s="626"/>
      <c r="X4330" s="626"/>
      <c r="Y4330" s="626"/>
      <c r="Z4330" s="626"/>
      <c r="AA4330" s="626"/>
      <c r="AB4330" s="626"/>
      <c r="AC4330" s="626"/>
      <c r="AD4330" s="626"/>
      <c r="AE4330" s="626"/>
      <c r="AF4330" s="626"/>
    </row>
    <row r="4331" spans="1:32" x14ac:dyDescent="0.25">
      <c r="A4331" s="626"/>
      <c r="B4331" s="626"/>
      <c r="F4331" s="626"/>
      <c r="H4331" s="626"/>
      <c r="I4331" s="626"/>
      <c r="J4331" s="626"/>
      <c r="K4331" s="627"/>
      <c r="L4331" s="677"/>
      <c r="M4331" s="626"/>
      <c r="N4331" s="626"/>
      <c r="O4331" s="626"/>
      <c r="P4331" s="626"/>
      <c r="Q4331" s="626"/>
      <c r="R4331" s="626"/>
      <c r="S4331" s="626"/>
      <c r="T4331" s="626"/>
      <c r="U4331" s="626"/>
      <c r="V4331" s="626"/>
      <c r="W4331" s="626"/>
      <c r="X4331" s="626"/>
      <c r="Y4331" s="626"/>
      <c r="Z4331" s="626"/>
      <c r="AA4331" s="626"/>
      <c r="AB4331" s="626"/>
      <c r="AC4331" s="626"/>
      <c r="AD4331" s="626"/>
      <c r="AE4331" s="626"/>
      <c r="AF4331" s="626"/>
    </row>
    <row r="4332" spans="1:32" x14ac:dyDescent="0.25">
      <c r="A4332" s="626"/>
      <c r="B4332" s="626"/>
      <c r="F4332" s="626"/>
      <c r="H4332" s="626"/>
      <c r="I4332" s="626"/>
      <c r="J4332" s="626"/>
      <c r="K4332" s="627"/>
      <c r="L4332" s="677"/>
      <c r="M4332" s="626"/>
      <c r="N4332" s="626"/>
      <c r="O4332" s="626"/>
      <c r="P4332" s="626"/>
      <c r="Q4332" s="626"/>
      <c r="R4332" s="626"/>
      <c r="S4332" s="626"/>
      <c r="T4332" s="626"/>
      <c r="U4332" s="626"/>
      <c r="V4332" s="626"/>
      <c r="W4332" s="626"/>
      <c r="X4332" s="626"/>
      <c r="Y4332" s="626"/>
      <c r="Z4332" s="626"/>
      <c r="AA4332" s="626"/>
      <c r="AB4332" s="626"/>
      <c r="AC4332" s="626"/>
      <c r="AD4332" s="626"/>
      <c r="AE4332" s="626"/>
      <c r="AF4332" s="626"/>
    </row>
    <row r="4333" spans="1:32" x14ac:dyDescent="0.25">
      <c r="A4333" s="626"/>
      <c r="B4333" s="626"/>
      <c r="F4333" s="626"/>
      <c r="H4333" s="626"/>
      <c r="I4333" s="626"/>
      <c r="J4333" s="626"/>
      <c r="K4333" s="627"/>
      <c r="L4333" s="677"/>
      <c r="M4333" s="626"/>
      <c r="N4333" s="626"/>
      <c r="O4333" s="626"/>
      <c r="P4333" s="626"/>
      <c r="Q4333" s="626"/>
      <c r="R4333" s="626"/>
      <c r="S4333" s="626"/>
      <c r="T4333" s="626"/>
      <c r="U4333" s="626"/>
      <c r="V4333" s="626"/>
      <c r="W4333" s="626"/>
      <c r="X4333" s="626"/>
      <c r="Y4333" s="626"/>
      <c r="Z4333" s="626"/>
      <c r="AA4333" s="626"/>
      <c r="AB4333" s="626"/>
      <c r="AC4333" s="626"/>
      <c r="AD4333" s="626"/>
      <c r="AE4333" s="626"/>
      <c r="AF4333" s="626"/>
    </row>
    <row r="4334" spans="1:32" x14ac:dyDescent="0.25">
      <c r="A4334" s="626"/>
      <c r="B4334" s="626"/>
      <c r="F4334" s="626"/>
      <c r="H4334" s="626"/>
      <c r="I4334" s="626"/>
      <c r="J4334" s="626"/>
      <c r="K4334" s="627"/>
      <c r="L4334" s="677"/>
      <c r="M4334" s="626"/>
      <c r="N4334" s="626"/>
      <c r="O4334" s="626"/>
      <c r="P4334" s="626"/>
      <c r="Q4334" s="626"/>
      <c r="R4334" s="626"/>
      <c r="S4334" s="626"/>
      <c r="T4334" s="626"/>
      <c r="U4334" s="626"/>
      <c r="V4334" s="626"/>
      <c r="W4334" s="626"/>
      <c r="X4334" s="626"/>
      <c r="Y4334" s="626"/>
      <c r="Z4334" s="626"/>
      <c r="AA4334" s="626"/>
      <c r="AB4334" s="626"/>
      <c r="AC4334" s="626"/>
      <c r="AD4334" s="626"/>
      <c r="AE4334" s="626"/>
      <c r="AF4334" s="626"/>
    </row>
    <row r="4335" spans="1:32" x14ac:dyDescent="0.25">
      <c r="A4335" s="626"/>
      <c r="B4335" s="626"/>
      <c r="F4335" s="626"/>
      <c r="H4335" s="626"/>
      <c r="I4335" s="626"/>
      <c r="J4335" s="626"/>
      <c r="K4335" s="627"/>
      <c r="L4335" s="677"/>
      <c r="M4335" s="626"/>
      <c r="N4335" s="626"/>
      <c r="O4335" s="626"/>
      <c r="P4335" s="626"/>
      <c r="Q4335" s="626"/>
      <c r="R4335" s="626"/>
      <c r="S4335" s="626"/>
      <c r="T4335" s="626"/>
      <c r="U4335" s="626"/>
      <c r="V4335" s="626"/>
      <c r="W4335" s="626"/>
      <c r="X4335" s="626"/>
      <c r="Y4335" s="626"/>
      <c r="Z4335" s="626"/>
      <c r="AA4335" s="626"/>
      <c r="AB4335" s="626"/>
      <c r="AC4335" s="626"/>
      <c r="AD4335" s="626"/>
      <c r="AE4335" s="626"/>
      <c r="AF4335" s="626"/>
    </row>
    <row r="4336" spans="1:32" x14ac:dyDescent="0.25">
      <c r="A4336" s="626"/>
      <c r="B4336" s="626"/>
      <c r="F4336" s="626"/>
      <c r="H4336" s="626"/>
      <c r="I4336" s="626"/>
      <c r="J4336" s="626"/>
      <c r="K4336" s="627"/>
      <c r="L4336" s="677"/>
      <c r="M4336" s="626"/>
      <c r="N4336" s="626"/>
      <c r="O4336" s="626"/>
      <c r="P4336" s="626"/>
      <c r="Q4336" s="626"/>
      <c r="R4336" s="626"/>
      <c r="S4336" s="626"/>
      <c r="T4336" s="626"/>
      <c r="U4336" s="626"/>
      <c r="V4336" s="626"/>
      <c r="W4336" s="626"/>
      <c r="X4336" s="626"/>
      <c r="Y4336" s="626"/>
      <c r="Z4336" s="626"/>
      <c r="AA4336" s="626"/>
      <c r="AB4336" s="626"/>
      <c r="AC4336" s="626"/>
      <c r="AD4336" s="626"/>
      <c r="AE4336" s="626"/>
      <c r="AF4336" s="626"/>
    </row>
    <row r="4337" spans="1:32" x14ac:dyDescent="0.25">
      <c r="A4337" s="626"/>
      <c r="B4337" s="626"/>
      <c r="F4337" s="626"/>
      <c r="H4337" s="626"/>
      <c r="I4337" s="626"/>
      <c r="J4337" s="626"/>
      <c r="K4337" s="627"/>
      <c r="L4337" s="677"/>
      <c r="M4337" s="626"/>
      <c r="N4337" s="626"/>
      <c r="O4337" s="626"/>
      <c r="P4337" s="626"/>
      <c r="Q4337" s="626"/>
      <c r="R4337" s="626"/>
      <c r="S4337" s="626"/>
      <c r="T4337" s="626"/>
      <c r="U4337" s="626"/>
      <c r="V4337" s="626"/>
      <c r="W4337" s="626"/>
      <c r="X4337" s="626"/>
      <c r="Y4337" s="626"/>
      <c r="Z4337" s="626"/>
      <c r="AA4337" s="626"/>
      <c r="AB4337" s="626"/>
      <c r="AC4337" s="626"/>
      <c r="AD4337" s="626"/>
      <c r="AE4337" s="626"/>
      <c r="AF4337" s="626"/>
    </row>
    <row r="4338" spans="1:32" x14ac:dyDescent="0.25">
      <c r="A4338" s="626"/>
      <c r="B4338" s="626"/>
      <c r="F4338" s="626"/>
      <c r="H4338" s="626"/>
      <c r="I4338" s="626"/>
      <c r="J4338" s="626"/>
      <c r="K4338" s="627"/>
      <c r="L4338" s="677"/>
      <c r="M4338" s="626"/>
      <c r="N4338" s="626"/>
      <c r="O4338" s="626"/>
      <c r="P4338" s="626"/>
      <c r="Q4338" s="626"/>
      <c r="R4338" s="626"/>
      <c r="S4338" s="626"/>
      <c r="T4338" s="626"/>
      <c r="U4338" s="626"/>
      <c r="V4338" s="626"/>
      <c r="W4338" s="626"/>
      <c r="X4338" s="626"/>
      <c r="Y4338" s="626"/>
      <c r="Z4338" s="626"/>
      <c r="AA4338" s="626"/>
      <c r="AB4338" s="626"/>
      <c r="AC4338" s="626"/>
      <c r="AD4338" s="626"/>
      <c r="AE4338" s="626"/>
      <c r="AF4338" s="626"/>
    </row>
    <row r="4339" spans="1:32" x14ac:dyDescent="0.25">
      <c r="A4339" s="626"/>
      <c r="B4339" s="626"/>
      <c r="F4339" s="626"/>
      <c r="H4339" s="626"/>
      <c r="I4339" s="626"/>
      <c r="J4339" s="626"/>
      <c r="K4339" s="627"/>
      <c r="L4339" s="677"/>
      <c r="M4339" s="626"/>
      <c r="N4339" s="626"/>
      <c r="O4339" s="626"/>
      <c r="P4339" s="626"/>
      <c r="Q4339" s="626"/>
      <c r="R4339" s="626"/>
      <c r="S4339" s="626"/>
      <c r="T4339" s="626"/>
      <c r="U4339" s="626"/>
      <c r="V4339" s="626"/>
      <c r="W4339" s="626"/>
      <c r="X4339" s="626"/>
      <c r="Y4339" s="626"/>
      <c r="Z4339" s="626"/>
      <c r="AA4339" s="626"/>
      <c r="AB4339" s="626"/>
      <c r="AC4339" s="626"/>
      <c r="AD4339" s="626"/>
      <c r="AE4339" s="626"/>
      <c r="AF4339" s="626"/>
    </row>
    <row r="4340" spans="1:32" x14ac:dyDescent="0.25">
      <c r="A4340" s="626"/>
      <c r="B4340" s="626"/>
      <c r="F4340" s="626"/>
      <c r="H4340" s="626"/>
      <c r="I4340" s="626"/>
      <c r="J4340" s="626"/>
      <c r="K4340" s="627"/>
      <c r="L4340" s="677"/>
      <c r="M4340" s="626"/>
      <c r="N4340" s="626"/>
      <c r="O4340" s="626"/>
      <c r="P4340" s="626"/>
      <c r="Q4340" s="626"/>
      <c r="R4340" s="626"/>
      <c r="S4340" s="626"/>
      <c r="T4340" s="626"/>
      <c r="U4340" s="626"/>
      <c r="V4340" s="626"/>
      <c r="W4340" s="626"/>
      <c r="X4340" s="626"/>
      <c r="Y4340" s="626"/>
      <c r="Z4340" s="626"/>
      <c r="AA4340" s="626"/>
      <c r="AB4340" s="626"/>
      <c r="AC4340" s="626"/>
      <c r="AD4340" s="626"/>
      <c r="AE4340" s="626"/>
      <c r="AF4340" s="626"/>
    </row>
    <row r="4341" spans="1:32" x14ac:dyDescent="0.25">
      <c r="A4341" s="626"/>
      <c r="B4341" s="626"/>
      <c r="F4341" s="626"/>
      <c r="H4341" s="626"/>
      <c r="I4341" s="626"/>
      <c r="J4341" s="626"/>
      <c r="K4341" s="627"/>
      <c r="L4341" s="677"/>
      <c r="M4341" s="626"/>
      <c r="N4341" s="626"/>
      <c r="O4341" s="626"/>
      <c r="P4341" s="626"/>
      <c r="Q4341" s="626"/>
      <c r="R4341" s="626"/>
      <c r="S4341" s="626"/>
      <c r="T4341" s="626"/>
      <c r="U4341" s="626"/>
      <c r="V4341" s="626"/>
      <c r="W4341" s="626"/>
      <c r="X4341" s="626"/>
      <c r="Y4341" s="626"/>
      <c r="Z4341" s="626"/>
      <c r="AA4341" s="626"/>
      <c r="AB4341" s="626"/>
      <c r="AC4341" s="626"/>
      <c r="AD4341" s="626"/>
      <c r="AE4341" s="626"/>
      <c r="AF4341" s="626"/>
    </row>
    <row r="4342" spans="1:32" x14ac:dyDescent="0.25">
      <c r="A4342" s="626"/>
      <c r="B4342" s="626"/>
      <c r="F4342" s="626"/>
      <c r="H4342" s="626"/>
      <c r="I4342" s="626"/>
      <c r="J4342" s="626"/>
      <c r="K4342" s="627"/>
      <c r="L4342" s="677"/>
      <c r="M4342" s="626"/>
      <c r="N4342" s="626"/>
      <c r="O4342" s="626"/>
      <c r="P4342" s="626"/>
      <c r="Q4342" s="626"/>
      <c r="R4342" s="626"/>
      <c r="S4342" s="626"/>
      <c r="T4342" s="626"/>
      <c r="U4342" s="626"/>
      <c r="V4342" s="626"/>
      <c r="W4342" s="626"/>
      <c r="X4342" s="626"/>
      <c r="Y4342" s="626"/>
      <c r="Z4342" s="626"/>
      <c r="AA4342" s="626"/>
      <c r="AB4342" s="626"/>
      <c r="AC4342" s="626"/>
      <c r="AD4342" s="626"/>
      <c r="AE4342" s="626"/>
      <c r="AF4342" s="626"/>
    </row>
    <row r="4343" spans="1:32" x14ac:dyDescent="0.25">
      <c r="A4343" s="626"/>
      <c r="B4343" s="626"/>
      <c r="F4343" s="626"/>
      <c r="H4343" s="626"/>
      <c r="I4343" s="626"/>
      <c r="J4343" s="626"/>
      <c r="K4343" s="627"/>
      <c r="L4343" s="677"/>
      <c r="M4343" s="626"/>
      <c r="N4343" s="626"/>
      <c r="O4343" s="626"/>
      <c r="P4343" s="626"/>
      <c r="Q4343" s="626"/>
      <c r="R4343" s="626"/>
      <c r="S4343" s="626"/>
      <c r="T4343" s="626"/>
      <c r="U4343" s="626"/>
      <c r="V4343" s="626"/>
      <c r="W4343" s="626"/>
      <c r="X4343" s="626"/>
      <c r="Y4343" s="626"/>
      <c r="Z4343" s="626"/>
      <c r="AA4343" s="626"/>
      <c r="AB4343" s="626"/>
      <c r="AC4343" s="626"/>
      <c r="AD4343" s="626"/>
      <c r="AE4343" s="626"/>
      <c r="AF4343" s="626"/>
    </row>
    <row r="4344" spans="1:32" x14ac:dyDescent="0.25">
      <c r="A4344" s="626"/>
      <c r="B4344" s="626"/>
      <c r="F4344" s="626"/>
      <c r="H4344" s="626"/>
      <c r="I4344" s="626"/>
      <c r="J4344" s="626"/>
      <c r="K4344" s="627"/>
      <c r="L4344" s="677"/>
      <c r="M4344" s="626"/>
      <c r="N4344" s="626"/>
      <c r="O4344" s="626"/>
      <c r="P4344" s="626"/>
      <c r="Q4344" s="626"/>
      <c r="R4344" s="626"/>
      <c r="S4344" s="626"/>
      <c r="T4344" s="626"/>
      <c r="U4344" s="626"/>
      <c r="V4344" s="626"/>
      <c r="W4344" s="626"/>
      <c r="X4344" s="626"/>
      <c r="Y4344" s="626"/>
      <c r="Z4344" s="626"/>
      <c r="AA4344" s="626"/>
      <c r="AB4344" s="626"/>
      <c r="AC4344" s="626"/>
      <c r="AD4344" s="626"/>
      <c r="AE4344" s="626"/>
      <c r="AF4344" s="626"/>
    </row>
    <row r="4345" spans="1:32" x14ac:dyDescent="0.25">
      <c r="A4345" s="626"/>
      <c r="B4345" s="626"/>
      <c r="F4345" s="626"/>
      <c r="H4345" s="626"/>
      <c r="I4345" s="626"/>
      <c r="J4345" s="626"/>
      <c r="K4345" s="627"/>
      <c r="L4345" s="677"/>
      <c r="M4345" s="626"/>
      <c r="N4345" s="626"/>
      <c r="O4345" s="626"/>
      <c r="P4345" s="626"/>
      <c r="Q4345" s="626"/>
      <c r="R4345" s="626"/>
      <c r="S4345" s="626"/>
      <c r="T4345" s="626"/>
      <c r="U4345" s="626"/>
      <c r="V4345" s="626"/>
      <c r="W4345" s="626"/>
      <c r="X4345" s="626"/>
      <c r="Y4345" s="626"/>
      <c r="Z4345" s="626"/>
      <c r="AA4345" s="626"/>
      <c r="AB4345" s="626"/>
      <c r="AC4345" s="626"/>
      <c r="AD4345" s="626"/>
      <c r="AE4345" s="626"/>
      <c r="AF4345" s="626"/>
    </row>
    <row r="4346" spans="1:32" x14ac:dyDescent="0.25">
      <c r="A4346" s="626"/>
      <c r="B4346" s="626"/>
      <c r="F4346" s="626"/>
      <c r="H4346" s="626"/>
      <c r="I4346" s="626"/>
      <c r="J4346" s="626"/>
      <c r="K4346" s="627"/>
      <c r="L4346" s="677"/>
      <c r="M4346" s="626"/>
      <c r="N4346" s="626"/>
      <c r="O4346" s="626"/>
      <c r="P4346" s="626"/>
      <c r="Q4346" s="626"/>
      <c r="R4346" s="626"/>
      <c r="S4346" s="626"/>
      <c r="T4346" s="626"/>
      <c r="U4346" s="626"/>
      <c r="V4346" s="626"/>
      <c r="W4346" s="626"/>
      <c r="X4346" s="626"/>
      <c r="Y4346" s="626"/>
      <c r="Z4346" s="626"/>
      <c r="AA4346" s="626"/>
      <c r="AB4346" s="626"/>
      <c r="AC4346" s="626"/>
      <c r="AD4346" s="626"/>
      <c r="AE4346" s="626"/>
      <c r="AF4346" s="626"/>
    </row>
    <row r="4347" spans="1:32" x14ac:dyDescent="0.25">
      <c r="A4347" s="626"/>
      <c r="B4347" s="626"/>
      <c r="F4347" s="626"/>
      <c r="H4347" s="626"/>
      <c r="I4347" s="626"/>
      <c r="J4347" s="626"/>
      <c r="K4347" s="627"/>
      <c r="L4347" s="677"/>
      <c r="M4347" s="626"/>
      <c r="N4347" s="626"/>
      <c r="O4347" s="626"/>
      <c r="P4347" s="626"/>
      <c r="Q4347" s="626"/>
      <c r="R4347" s="626"/>
      <c r="S4347" s="626"/>
      <c r="T4347" s="626"/>
      <c r="U4347" s="626"/>
      <c r="V4347" s="626"/>
      <c r="W4347" s="626"/>
      <c r="X4347" s="626"/>
      <c r="Y4347" s="626"/>
      <c r="Z4347" s="626"/>
      <c r="AA4347" s="626"/>
      <c r="AB4347" s="626"/>
      <c r="AC4347" s="626"/>
      <c r="AD4347" s="626"/>
      <c r="AE4347" s="626"/>
      <c r="AF4347" s="626"/>
    </row>
    <row r="4348" spans="1:32" x14ac:dyDescent="0.25">
      <c r="A4348" s="626"/>
      <c r="B4348" s="626"/>
      <c r="F4348" s="626"/>
      <c r="H4348" s="626"/>
      <c r="I4348" s="626"/>
      <c r="J4348" s="626"/>
      <c r="K4348" s="627"/>
      <c r="L4348" s="677"/>
      <c r="M4348" s="626"/>
      <c r="N4348" s="626"/>
      <c r="O4348" s="626"/>
      <c r="P4348" s="626"/>
      <c r="Q4348" s="626"/>
      <c r="R4348" s="626"/>
      <c r="S4348" s="626"/>
      <c r="T4348" s="626"/>
      <c r="U4348" s="626"/>
      <c r="V4348" s="626"/>
      <c r="W4348" s="626"/>
      <c r="X4348" s="626"/>
      <c r="Y4348" s="626"/>
      <c r="Z4348" s="626"/>
      <c r="AA4348" s="626"/>
      <c r="AB4348" s="626"/>
      <c r="AC4348" s="626"/>
      <c r="AD4348" s="626"/>
      <c r="AE4348" s="626"/>
      <c r="AF4348" s="626"/>
    </row>
    <row r="4349" spans="1:32" x14ac:dyDescent="0.25">
      <c r="A4349" s="626"/>
      <c r="B4349" s="626"/>
      <c r="F4349" s="626"/>
      <c r="H4349" s="626"/>
      <c r="I4349" s="626"/>
      <c r="J4349" s="626"/>
      <c r="K4349" s="627"/>
      <c r="L4349" s="677"/>
      <c r="M4349" s="626"/>
      <c r="N4349" s="626"/>
      <c r="O4349" s="626"/>
      <c r="P4349" s="626"/>
      <c r="Q4349" s="626"/>
      <c r="R4349" s="626"/>
      <c r="S4349" s="626"/>
      <c r="T4349" s="626"/>
      <c r="U4349" s="626"/>
      <c r="V4349" s="626"/>
      <c r="W4349" s="626"/>
      <c r="X4349" s="626"/>
      <c r="Y4349" s="626"/>
      <c r="Z4349" s="626"/>
      <c r="AA4349" s="626"/>
      <c r="AB4349" s="626"/>
      <c r="AC4349" s="626"/>
      <c r="AD4349" s="626"/>
      <c r="AE4349" s="626"/>
      <c r="AF4349" s="626"/>
    </row>
    <row r="4350" spans="1:32" x14ac:dyDescent="0.25">
      <c r="A4350" s="626"/>
      <c r="B4350" s="626"/>
      <c r="F4350" s="626"/>
      <c r="H4350" s="626"/>
      <c r="I4350" s="626"/>
      <c r="J4350" s="626"/>
      <c r="K4350" s="627"/>
      <c r="L4350" s="677"/>
      <c r="M4350" s="626"/>
      <c r="N4350" s="626"/>
      <c r="O4350" s="626"/>
      <c r="P4350" s="626"/>
      <c r="Q4350" s="626"/>
      <c r="R4350" s="626"/>
      <c r="S4350" s="626"/>
      <c r="T4350" s="626"/>
      <c r="U4350" s="626"/>
      <c r="V4350" s="626"/>
      <c r="W4350" s="626"/>
      <c r="X4350" s="626"/>
      <c r="Y4350" s="626"/>
      <c r="Z4350" s="626"/>
      <c r="AA4350" s="626"/>
      <c r="AB4350" s="626"/>
      <c r="AC4350" s="626"/>
      <c r="AD4350" s="626"/>
      <c r="AE4350" s="626"/>
      <c r="AF4350" s="626"/>
    </row>
    <row r="4351" spans="1:32" x14ac:dyDescent="0.25">
      <c r="A4351" s="626"/>
      <c r="B4351" s="626"/>
      <c r="F4351" s="626"/>
      <c r="H4351" s="626"/>
      <c r="I4351" s="626"/>
      <c r="J4351" s="626"/>
      <c r="K4351" s="627"/>
      <c r="L4351" s="677"/>
      <c r="M4351" s="626"/>
      <c r="N4351" s="626"/>
      <c r="O4351" s="626"/>
      <c r="P4351" s="626"/>
      <c r="Q4351" s="626"/>
      <c r="R4351" s="626"/>
      <c r="S4351" s="626"/>
      <c r="T4351" s="626"/>
      <c r="U4351" s="626"/>
      <c r="V4351" s="626"/>
      <c r="W4351" s="626"/>
      <c r="X4351" s="626"/>
      <c r="Y4351" s="626"/>
      <c r="Z4351" s="626"/>
      <c r="AA4351" s="626"/>
      <c r="AB4351" s="626"/>
      <c r="AC4351" s="626"/>
      <c r="AD4351" s="626"/>
      <c r="AE4351" s="626"/>
      <c r="AF4351" s="626"/>
    </row>
    <row r="4352" spans="1:32" x14ac:dyDescent="0.25">
      <c r="A4352" s="626"/>
      <c r="B4352" s="626"/>
      <c r="F4352" s="626"/>
      <c r="H4352" s="626"/>
      <c r="I4352" s="626"/>
      <c r="J4352" s="626"/>
      <c r="K4352" s="627"/>
      <c r="L4352" s="677"/>
      <c r="M4352" s="626"/>
      <c r="N4352" s="626"/>
      <c r="O4352" s="626"/>
      <c r="P4352" s="626"/>
      <c r="Q4352" s="626"/>
      <c r="R4352" s="626"/>
      <c r="S4352" s="626"/>
      <c r="T4352" s="626"/>
      <c r="U4352" s="626"/>
      <c r="V4352" s="626"/>
      <c r="W4352" s="626"/>
      <c r="X4352" s="626"/>
      <c r="Y4352" s="626"/>
      <c r="Z4352" s="626"/>
      <c r="AA4352" s="626"/>
      <c r="AB4352" s="626"/>
      <c r="AC4352" s="626"/>
      <c r="AD4352" s="626"/>
      <c r="AE4352" s="626"/>
      <c r="AF4352" s="626"/>
    </row>
    <row r="4353" spans="1:32" x14ac:dyDescent="0.25">
      <c r="A4353" s="626"/>
      <c r="B4353" s="626"/>
      <c r="F4353" s="626"/>
      <c r="H4353" s="626"/>
      <c r="I4353" s="626"/>
      <c r="J4353" s="626"/>
      <c r="K4353" s="627"/>
      <c r="L4353" s="677"/>
      <c r="M4353" s="626"/>
      <c r="N4353" s="626"/>
      <c r="O4353" s="626"/>
      <c r="P4353" s="626"/>
      <c r="Q4353" s="626"/>
      <c r="R4353" s="626"/>
      <c r="S4353" s="626"/>
      <c r="T4353" s="626"/>
      <c r="U4353" s="626"/>
      <c r="V4353" s="626"/>
      <c r="W4353" s="626"/>
      <c r="X4353" s="626"/>
      <c r="Y4353" s="626"/>
      <c r="Z4353" s="626"/>
      <c r="AA4353" s="626"/>
      <c r="AB4353" s="626"/>
      <c r="AC4353" s="626"/>
      <c r="AD4353" s="626"/>
      <c r="AE4353" s="626"/>
      <c r="AF4353" s="626"/>
    </row>
    <row r="4354" spans="1:32" x14ac:dyDescent="0.25">
      <c r="A4354" s="626"/>
      <c r="B4354" s="626"/>
      <c r="F4354" s="626"/>
      <c r="H4354" s="626"/>
      <c r="I4354" s="626"/>
      <c r="J4354" s="626"/>
      <c r="K4354" s="627"/>
      <c r="L4354" s="677"/>
      <c r="M4354" s="626"/>
      <c r="N4354" s="626"/>
      <c r="O4354" s="626"/>
      <c r="P4354" s="626"/>
      <c r="Q4354" s="626"/>
      <c r="R4354" s="626"/>
      <c r="S4354" s="626"/>
      <c r="T4354" s="626"/>
      <c r="U4354" s="626"/>
      <c r="V4354" s="626"/>
      <c r="W4354" s="626"/>
      <c r="X4354" s="626"/>
      <c r="Y4354" s="626"/>
      <c r="Z4354" s="626"/>
      <c r="AA4354" s="626"/>
      <c r="AB4354" s="626"/>
      <c r="AC4354" s="626"/>
      <c r="AD4354" s="626"/>
      <c r="AE4354" s="626"/>
      <c r="AF4354" s="626"/>
    </row>
    <row r="4355" spans="1:32" x14ac:dyDescent="0.25">
      <c r="A4355" s="626"/>
      <c r="B4355" s="626"/>
      <c r="F4355" s="626"/>
      <c r="H4355" s="626"/>
      <c r="I4355" s="626"/>
      <c r="J4355" s="626"/>
      <c r="K4355" s="627"/>
      <c r="L4355" s="677"/>
      <c r="M4355" s="626"/>
      <c r="N4355" s="626"/>
      <c r="O4355" s="626"/>
      <c r="P4355" s="626"/>
      <c r="Q4355" s="626"/>
      <c r="R4355" s="626"/>
      <c r="S4355" s="626"/>
      <c r="T4355" s="626"/>
      <c r="U4355" s="626"/>
      <c r="V4355" s="626"/>
      <c r="W4355" s="626"/>
      <c r="X4355" s="626"/>
      <c r="Y4355" s="626"/>
      <c r="Z4355" s="626"/>
      <c r="AA4355" s="626"/>
      <c r="AB4355" s="626"/>
      <c r="AC4355" s="626"/>
      <c r="AD4355" s="626"/>
      <c r="AE4355" s="626"/>
      <c r="AF4355" s="626"/>
    </row>
    <row r="4356" spans="1:32" x14ac:dyDescent="0.25">
      <c r="A4356" s="626"/>
      <c r="B4356" s="626"/>
      <c r="F4356" s="626"/>
      <c r="H4356" s="626"/>
      <c r="I4356" s="626"/>
      <c r="J4356" s="626"/>
      <c r="K4356" s="627"/>
      <c r="L4356" s="677"/>
      <c r="M4356" s="626"/>
      <c r="N4356" s="626"/>
      <c r="O4356" s="626"/>
      <c r="P4356" s="626"/>
      <c r="Q4356" s="626"/>
      <c r="R4356" s="626"/>
      <c r="S4356" s="626"/>
      <c r="T4356" s="626"/>
      <c r="U4356" s="626"/>
      <c r="V4356" s="626"/>
      <c r="W4356" s="626"/>
      <c r="X4356" s="626"/>
      <c r="Y4356" s="626"/>
      <c r="Z4356" s="626"/>
      <c r="AA4356" s="626"/>
      <c r="AB4356" s="626"/>
      <c r="AC4356" s="626"/>
      <c r="AD4356" s="626"/>
      <c r="AE4356" s="626"/>
      <c r="AF4356" s="626"/>
    </row>
    <row r="4357" spans="1:32" x14ac:dyDescent="0.25">
      <c r="A4357" s="626"/>
      <c r="B4357" s="626"/>
      <c r="F4357" s="626"/>
      <c r="H4357" s="626"/>
      <c r="I4357" s="626"/>
      <c r="J4357" s="626"/>
      <c r="K4357" s="627"/>
      <c r="L4357" s="677"/>
      <c r="M4357" s="626"/>
      <c r="N4357" s="626"/>
      <c r="O4357" s="626"/>
      <c r="P4357" s="626"/>
      <c r="Q4357" s="626"/>
      <c r="R4357" s="626"/>
      <c r="S4357" s="626"/>
      <c r="T4357" s="626"/>
      <c r="U4357" s="626"/>
      <c r="V4357" s="626"/>
      <c r="W4357" s="626"/>
      <c r="X4357" s="626"/>
      <c r="Y4357" s="626"/>
      <c r="Z4357" s="626"/>
      <c r="AA4357" s="626"/>
      <c r="AB4357" s="626"/>
      <c r="AC4357" s="626"/>
      <c r="AD4357" s="626"/>
      <c r="AE4357" s="626"/>
      <c r="AF4357" s="626"/>
    </row>
    <row r="4358" spans="1:32" x14ac:dyDescent="0.25">
      <c r="A4358" s="626"/>
      <c r="B4358" s="626"/>
      <c r="F4358" s="626"/>
      <c r="H4358" s="626"/>
      <c r="I4358" s="626"/>
      <c r="J4358" s="626"/>
      <c r="K4358" s="627"/>
      <c r="L4358" s="677"/>
      <c r="M4358" s="626"/>
      <c r="N4358" s="626"/>
      <c r="O4358" s="626"/>
      <c r="P4358" s="626"/>
      <c r="Q4358" s="626"/>
      <c r="R4358" s="626"/>
      <c r="S4358" s="626"/>
      <c r="T4358" s="626"/>
      <c r="U4358" s="626"/>
      <c r="V4358" s="626"/>
      <c r="W4358" s="626"/>
      <c r="X4358" s="626"/>
      <c r="Y4358" s="626"/>
      <c r="Z4358" s="626"/>
      <c r="AA4358" s="626"/>
      <c r="AB4358" s="626"/>
      <c r="AC4358" s="626"/>
      <c r="AD4358" s="626"/>
      <c r="AE4358" s="626"/>
      <c r="AF4358" s="626"/>
    </row>
    <row r="4359" spans="1:32" x14ac:dyDescent="0.25">
      <c r="A4359" s="626"/>
      <c r="B4359" s="626"/>
      <c r="F4359" s="626"/>
      <c r="H4359" s="626"/>
      <c r="I4359" s="626"/>
      <c r="J4359" s="626"/>
      <c r="K4359" s="627"/>
      <c r="L4359" s="677"/>
      <c r="M4359" s="626"/>
      <c r="N4359" s="626"/>
      <c r="O4359" s="626"/>
      <c r="P4359" s="626"/>
      <c r="Q4359" s="626"/>
      <c r="R4359" s="626"/>
      <c r="S4359" s="626"/>
      <c r="T4359" s="626"/>
      <c r="U4359" s="626"/>
      <c r="V4359" s="626"/>
      <c r="W4359" s="626"/>
      <c r="X4359" s="626"/>
      <c r="Y4359" s="626"/>
      <c r="Z4359" s="626"/>
      <c r="AA4359" s="626"/>
      <c r="AB4359" s="626"/>
      <c r="AC4359" s="626"/>
      <c r="AD4359" s="626"/>
      <c r="AE4359" s="626"/>
      <c r="AF4359" s="626"/>
    </row>
    <row r="4360" spans="1:32" x14ac:dyDescent="0.25">
      <c r="A4360" s="626"/>
      <c r="B4360" s="626"/>
      <c r="F4360" s="626"/>
      <c r="H4360" s="626"/>
      <c r="I4360" s="626"/>
      <c r="J4360" s="626"/>
      <c r="K4360" s="627"/>
      <c r="L4360" s="677"/>
      <c r="M4360" s="626"/>
      <c r="N4360" s="626"/>
      <c r="O4360" s="626"/>
      <c r="P4360" s="626"/>
      <c r="Q4360" s="626"/>
      <c r="R4360" s="626"/>
      <c r="S4360" s="626"/>
      <c r="T4360" s="626"/>
      <c r="U4360" s="626"/>
      <c r="V4360" s="626"/>
      <c r="W4360" s="626"/>
      <c r="X4360" s="626"/>
      <c r="Y4360" s="626"/>
      <c r="Z4360" s="626"/>
      <c r="AA4360" s="626"/>
      <c r="AB4360" s="626"/>
      <c r="AC4360" s="626"/>
      <c r="AD4360" s="626"/>
      <c r="AE4360" s="626"/>
      <c r="AF4360" s="626"/>
    </row>
    <row r="4361" spans="1:32" x14ac:dyDescent="0.25">
      <c r="A4361" s="626"/>
      <c r="B4361" s="626"/>
      <c r="F4361" s="626"/>
      <c r="H4361" s="626"/>
      <c r="I4361" s="626"/>
      <c r="J4361" s="626"/>
      <c r="K4361" s="627"/>
      <c r="L4361" s="677"/>
      <c r="M4361" s="626"/>
      <c r="N4361" s="626"/>
      <c r="O4361" s="626"/>
      <c r="P4361" s="626"/>
      <c r="Q4361" s="626"/>
      <c r="R4361" s="626"/>
      <c r="S4361" s="626"/>
      <c r="T4361" s="626"/>
      <c r="U4361" s="626"/>
      <c r="V4361" s="626"/>
      <c r="W4361" s="626"/>
      <c r="X4361" s="626"/>
      <c r="Y4361" s="626"/>
      <c r="Z4361" s="626"/>
      <c r="AA4361" s="626"/>
      <c r="AB4361" s="626"/>
      <c r="AC4361" s="626"/>
      <c r="AD4361" s="626"/>
      <c r="AE4361" s="626"/>
      <c r="AF4361" s="626"/>
    </row>
    <row r="4362" spans="1:32" x14ac:dyDescent="0.25">
      <c r="A4362" s="626"/>
      <c r="B4362" s="626"/>
      <c r="F4362" s="626"/>
      <c r="H4362" s="626"/>
      <c r="I4362" s="626"/>
      <c r="J4362" s="626"/>
      <c r="K4362" s="627"/>
      <c r="L4362" s="677"/>
      <c r="M4362" s="626"/>
      <c r="N4362" s="626"/>
      <c r="O4362" s="626"/>
      <c r="P4362" s="626"/>
      <c r="Q4362" s="626"/>
      <c r="R4362" s="626"/>
      <c r="S4362" s="626"/>
      <c r="T4362" s="626"/>
      <c r="U4362" s="626"/>
      <c r="V4362" s="626"/>
      <c r="W4362" s="626"/>
      <c r="X4362" s="626"/>
      <c r="Y4362" s="626"/>
      <c r="Z4362" s="626"/>
      <c r="AA4362" s="626"/>
      <c r="AB4362" s="626"/>
      <c r="AC4362" s="626"/>
      <c r="AD4362" s="626"/>
      <c r="AE4362" s="626"/>
      <c r="AF4362" s="626"/>
    </row>
    <row r="4363" spans="1:32" x14ac:dyDescent="0.25">
      <c r="A4363" s="626"/>
      <c r="B4363" s="626"/>
      <c r="F4363" s="626"/>
      <c r="H4363" s="626"/>
      <c r="I4363" s="626"/>
      <c r="J4363" s="626"/>
      <c r="K4363" s="627"/>
      <c r="L4363" s="677"/>
      <c r="M4363" s="626"/>
      <c r="N4363" s="626"/>
      <c r="O4363" s="626"/>
      <c r="P4363" s="626"/>
      <c r="Q4363" s="626"/>
      <c r="R4363" s="626"/>
      <c r="S4363" s="626"/>
      <c r="T4363" s="626"/>
      <c r="U4363" s="626"/>
      <c r="V4363" s="626"/>
      <c r="W4363" s="626"/>
      <c r="X4363" s="626"/>
      <c r="Y4363" s="626"/>
      <c r="Z4363" s="626"/>
      <c r="AA4363" s="626"/>
      <c r="AB4363" s="626"/>
      <c r="AC4363" s="626"/>
      <c r="AD4363" s="626"/>
      <c r="AE4363" s="626"/>
      <c r="AF4363" s="626"/>
    </row>
    <row r="4364" spans="1:32" x14ac:dyDescent="0.25">
      <c r="A4364" s="626"/>
      <c r="B4364" s="626"/>
      <c r="F4364" s="626"/>
      <c r="H4364" s="626"/>
      <c r="I4364" s="626"/>
      <c r="J4364" s="626"/>
      <c r="K4364" s="627"/>
      <c r="L4364" s="677"/>
      <c r="M4364" s="626"/>
      <c r="N4364" s="626"/>
      <c r="O4364" s="626"/>
      <c r="P4364" s="626"/>
      <c r="Q4364" s="626"/>
      <c r="R4364" s="626"/>
      <c r="S4364" s="626"/>
      <c r="T4364" s="626"/>
      <c r="U4364" s="626"/>
      <c r="V4364" s="626"/>
      <c r="W4364" s="626"/>
      <c r="X4364" s="626"/>
      <c r="Y4364" s="626"/>
      <c r="Z4364" s="626"/>
      <c r="AA4364" s="626"/>
      <c r="AB4364" s="626"/>
      <c r="AC4364" s="626"/>
      <c r="AD4364" s="626"/>
      <c r="AE4364" s="626"/>
      <c r="AF4364" s="626"/>
    </row>
    <row r="4365" spans="1:32" x14ac:dyDescent="0.25">
      <c r="A4365" s="626"/>
      <c r="B4365" s="626"/>
      <c r="F4365" s="626"/>
      <c r="H4365" s="626"/>
      <c r="I4365" s="626"/>
      <c r="J4365" s="626"/>
      <c r="K4365" s="627"/>
      <c r="L4365" s="677"/>
      <c r="M4365" s="626"/>
      <c r="N4365" s="626"/>
      <c r="O4365" s="626"/>
      <c r="P4365" s="626"/>
      <c r="Q4365" s="626"/>
      <c r="R4365" s="626"/>
      <c r="S4365" s="626"/>
      <c r="T4365" s="626"/>
      <c r="U4365" s="626"/>
      <c r="V4365" s="626"/>
      <c r="W4365" s="626"/>
      <c r="X4365" s="626"/>
      <c r="Y4365" s="626"/>
      <c r="Z4365" s="626"/>
      <c r="AA4365" s="626"/>
      <c r="AB4365" s="626"/>
      <c r="AC4365" s="626"/>
      <c r="AD4365" s="626"/>
      <c r="AE4365" s="626"/>
      <c r="AF4365" s="626"/>
    </row>
    <row r="4366" spans="1:32" x14ac:dyDescent="0.25">
      <c r="A4366" s="626"/>
      <c r="B4366" s="626"/>
      <c r="F4366" s="626"/>
      <c r="H4366" s="626"/>
      <c r="I4366" s="626"/>
      <c r="J4366" s="626"/>
      <c r="K4366" s="627"/>
      <c r="L4366" s="677"/>
      <c r="M4366" s="626"/>
      <c r="N4366" s="626"/>
      <c r="O4366" s="626"/>
      <c r="P4366" s="626"/>
      <c r="Q4366" s="626"/>
      <c r="R4366" s="626"/>
      <c r="S4366" s="626"/>
      <c r="T4366" s="626"/>
      <c r="U4366" s="626"/>
      <c r="V4366" s="626"/>
      <c r="W4366" s="626"/>
      <c r="X4366" s="626"/>
      <c r="Y4366" s="626"/>
      <c r="Z4366" s="626"/>
      <c r="AA4366" s="626"/>
      <c r="AB4366" s="626"/>
      <c r="AC4366" s="626"/>
      <c r="AD4366" s="626"/>
      <c r="AE4366" s="626"/>
      <c r="AF4366" s="626"/>
    </row>
    <row r="4367" spans="1:32" x14ac:dyDescent="0.25">
      <c r="A4367" s="626"/>
      <c r="B4367" s="626"/>
      <c r="F4367" s="626"/>
      <c r="H4367" s="626"/>
      <c r="I4367" s="626"/>
      <c r="J4367" s="626"/>
      <c r="K4367" s="627"/>
      <c r="L4367" s="677"/>
      <c r="M4367" s="626"/>
      <c r="N4367" s="626"/>
      <c r="O4367" s="626"/>
      <c r="P4367" s="626"/>
      <c r="Q4367" s="626"/>
      <c r="R4367" s="626"/>
      <c r="S4367" s="626"/>
      <c r="T4367" s="626"/>
      <c r="U4367" s="626"/>
      <c r="V4367" s="626"/>
      <c r="W4367" s="626"/>
      <c r="X4367" s="626"/>
      <c r="Y4367" s="626"/>
      <c r="Z4367" s="626"/>
      <c r="AA4367" s="626"/>
      <c r="AB4367" s="626"/>
      <c r="AC4367" s="626"/>
      <c r="AD4367" s="626"/>
      <c r="AE4367" s="626"/>
      <c r="AF4367" s="626"/>
    </row>
    <row r="4368" spans="1:32" x14ac:dyDescent="0.25">
      <c r="A4368" s="626"/>
      <c r="B4368" s="626"/>
      <c r="F4368" s="626"/>
      <c r="H4368" s="626"/>
      <c r="I4368" s="626"/>
      <c r="J4368" s="626"/>
      <c r="K4368" s="627"/>
      <c r="L4368" s="677"/>
      <c r="M4368" s="626"/>
      <c r="N4368" s="626"/>
      <c r="O4368" s="626"/>
      <c r="P4368" s="626"/>
      <c r="Q4368" s="626"/>
      <c r="R4368" s="626"/>
      <c r="S4368" s="626"/>
      <c r="T4368" s="626"/>
      <c r="U4368" s="626"/>
      <c r="V4368" s="626"/>
      <c r="W4368" s="626"/>
      <c r="X4368" s="626"/>
      <c r="Y4368" s="626"/>
      <c r="Z4368" s="626"/>
      <c r="AA4368" s="626"/>
      <c r="AB4368" s="626"/>
      <c r="AC4368" s="626"/>
      <c r="AD4368" s="626"/>
      <c r="AE4368" s="626"/>
      <c r="AF4368" s="626"/>
    </row>
    <row r="4369" spans="1:32" x14ac:dyDescent="0.25">
      <c r="A4369" s="626"/>
      <c r="B4369" s="626"/>
      <c r="F4369" s="626"/>
      <c r="H4369" s="626"/>
      <c r="I4369" s="626"/>
      <c r="J4369" s="626"/>
      <c r="K4369" s="627"/>
      <c r="L4369" s="677"/>
      <c r="M4369" s="626"/>
      <c r="N4369" s="626"/>
      <c r="O4369" s="626"/>
      <c r="P4369" s="626"/>
      <c r="Q4369" s="626"/>
      <c r="R4369" s="626"/>
      <c r="S4369" s="626"/>
      <c r="T4369" s="626"/>
      <c r="U4369" s="626"/>
      <c r="V4369" s="626"/>
      <c r="W4369" s="626"/>
      <c r="X4369" s="626"/>
      <c r="Y4369" s="626"/>
      <c r="Z4369" s="626"/>
      <c r="AA4369" s="626"/>
      <c r="AB4369" s="626"/>
      <c r="AC4369" s="626"/>
      <c r="AD4369" s="626"/>
      <c r="AE4369" s="626"/>
      <c r="AF4369" s="626"/>
    </row>
    <row r="4370" spans="1:32" x14ac:dyDescent="0.25">
      <c r="A4370" s="626"/>
      <c r="B4370" s="626"/>
      <c r="F4370" s="626"/>
      <c r="H4370" s="626"/>
      <c r="I4370" s="626"/>
      <c r="J4370" s="626"/>
      <c r="K4370" s="627"/>
      <c r="L4370" s="677"/>
      <c r="M4370" s="626"/>
      <c r="N4370" s="626"/>
      <c r="O4370" s="626"/>
      <c r="P4370" s="626"/>
      <c r="Q4370" s="626"/>
      <c r="R4370" s="626"/>
      <c r="S4370" s="626"/>
      <c r="T4370" s="626"/>
      <c r="U4370" s="626"/>
      <c r="V4370" s="626"/>
      <c r="W4370" s="626"/>
      <c r="X4370" s="626"/>
      <c r="Y4370" s="626"/>
      <c r="Z4370" s="626"/>
      <c r="AA4370" s="626"/>
      <c r="AB4370" s="626"/>
      <c r="AC4370" s="626"/>
      <c r="AD4370" s="626"/>
      <c r="AE4370" s="626"/>
      <c r="AF4370" s="626"/>
    </row>
    <row r="4371" spans="1:32" x14ac:dyDescent="0.25">
      <c r="A4371" s="626"/>
      <c r="B4371" s="626"/>
      <c r="F4371" s="626"/>
      <c r="H4371" s="626"/>
      <c r="I4371" s="626"/>
      <c r="J4371" s="626"/>
      <c r="K4371" s="627"/>
      <c r="L4371" s="677"/>
      <c r="M4371" s="626"/>
      <c r="N4371" s="626"/>
      <c r="O4371" s="626"/>
      <c r="P4371" s="626"/>
      <c r="Q4371" s="626"/>
      <c r="R4371" s="626"/>
      <c r="S4371" s="626"/>
      <c r="T4371" s="626"/>
      <c r="U4371" s="626"/>
      <c r="V4371" s="626"/>
      <c r="W4371" s="626"/>
      <c r="X4371" s="626"/>
      <c r="Y4371" s="626"/>
      <c r="Z4371" s="626"/>
      <c r="AA4371" s="626"/>
      <c r="AB4371" s="626"/>
      <c r="AC4371" s="626"/>
      <c r="AD4371" s="626"/>
      <c r="AE4371" s="626"/>
      <c r="AF4371" s="626"/>
    </row>
    <row r="4372" spans="1:32" x14ac:dyDescent="0.25">
      <c r="A4372" s="626"/>
      <c r="B4372" s="626"/>
      <c r="F4372" s="626"/>
      <c r="H4372" s="626"/>
      <c r="I4372" s="626"/>
      <c r="J4372" s="626"/>
      <c r="K4372" s="627"/>
      <c r="L4372" s="677"/>
      <c r="M4372" s="626"/>
      <c r="N4372" s="626"/>
      <c r="O4372" s="626"/>
      <c r="P4372" s="626"/>
      <c r="Q4372" s="626"/>
      <c r="R4372" s="626"/>
      <c r="S4372" s="626"/>
      <c r="T4372" s="626"/>
      <c r="U4372" s="626"/>
      <c r="V4372" s="626"/>
      <c r="W4372" s="626"/>
      <c r="X4372" s="626"/>
      <c r="Y4372" s="626"/>
      <c r="Z4372" s="626"/>
      <c r="AA4372" s="626"/>
      <c r="AB4372" s="626"/>
      <c r="AC4372" s="626"/>
      <c r="AD4372" s="626"/>
      <c r="AE4372" s="626"/>
      <c r="AF4372" s="626"/>
    </row>
    <row r="4373" spans="1:32" x14ac:dyDescent="0.25">
      <c r="A4373" s="626"/>
      <c r="B4373" s="626"/>
      <c r="F4373" s="626"/>
      <c r="H4373" s="626"/>
      <c r="I4373" s="626"/>
      <c r="J4373" s="626"/>
      <c r="K4373" s="627"/>
      <c r="L4373" s="677"/>
      <c r="M4373" s="626"/>
      <c r="N4373" s="626"/>
      <c r="O4373" s="626"/>
      <c r="P4373" s="626"/>
      <c r="Q4373" s="626"/>
      <c r="R4373" s="626"/>
      <c r="S4373" s="626"/>
      <c r="T4373" s="626"/>
      <c r="U4373" s="626"/>
      <c r="V4373" s="626"/>
      <c r="W4373" s="626"/>
      <c r="X4373" s="626"/>
      <c r="Y4373" s="626"/>
      <c r="Z4373" s="626"/>
      <c r="AA4373" s="626"/>
      <c r="AB4373" s="626"/>
      <c r="AC4373" s="626"/>
      <c r="AD4373" s="626"/>
      <c r="AE4373" s="626"/>
      <c r="AF4373" s="626"/>
    </row>
    <row r="4374" spans="1:32" x14ac:dyDescent="0.25">
      <c r="A4374" s="626"/>
      <c r="B4374" s="626"/>
      <c r="F4374" s="626"/>
      <c r="H4374" s="626"/>
      <c r="I4374" s="626"/>
      <c r="J4374" s="626"/>
      <c r="K4374" s="627"/>
      <c r="L4374" s="677"/>
      <c r="M4374" s="626"/>
      <c r="N4374" s="626"/>
      <c r="O4374" s="626"/>
      <c r="P4374" s="626"/>
      <c r="Q4374" s="626"/>
      <c r="R4374" s="626"/>
      <c r="S4374" s="626"/>
      <c r="T4374" s="626"/>
      <c r="U4374" s="626"/>
      <c r="V4374" s="626"/>
      <c r="W4374" s="626"/>
      <c r="X4374" s="626"/>
      <c r="Y4374" s="626"/>
      <c r="Z4374" s="626"/>
      <c r="AA4374" s="626"/>
      <c r="AB4374" s="626"/>
      <c r="AC4374" s="626"/>
      <c r="AD4374" s="626"/>
      <c r="AE4374" s="626"/>
      <c r="AF4374" s="626"/>
    </row>
    <row r="4375" spans="1:32" x14ac:dyDescent="0.25">
      <c r="A4375" s="626"/>
      <c r="B4375" s="626"/>
      <c r="F4375" s="626"/>
      <c r="H4375" s="626"/>
      <c r="I4375" s="626"/>
      <c r="J4375" s="626"/>
      <c r="K4375" s="627"/>
      <c r="L4375" s="677"/>
      <c r="M4375" s="626"/>
      <c r="N4375" s="626"/>
      <c r="O4375" s="626"/>
      <c r="P4375" s="626"/>
      <c r="Q4375" s="626"/>
      <c r="R4375" s="626"/>
      <c r="S4375" s="626"/>
      <c r="T4375" s="626"/>
      <c r="U4375" s="626"/>
      <c r="V4375" s="626"/>
      <c r="W4375" s="626"/>
      <c r="X4375" s="626"/>
      <c r="Y4375" s="626"/>
      <c r="Z4375" s="626"/>
      <c r="AA4375" s="626"/>
      <c r="AB4375" s="626"/>
      <c r="AC4375" s="626"/>
      <c r="AD4375" s="626"/>
      <c r="AE4375" s="626"/>
      <c r="AF4375" s="626"/>
    </row>
    <row r="4376" spans="1:32" x14ac:dyDescent="0.25">
      <c r="A4376" s="626"/>
      <c r="B4376" s="626"/>
      <c r="F4376" s="626"/>
      <c r="H4376" s="626"/>
      <c r="I4376" s="626"/>
      <c r="J4376" s="626"/>
      <c r="K4376" s="627"/>
      <c r="L4376" s="677"/>
      <c r="M4376" s="626"/>
      <c r="N4376" s="626"/>
      <c r="O4376" s="626"/>
      <c r="P4376" s="626"/>
      <c r="Q4376" s="626"/>
      <c r="R4376" s="626"/>
      <c r="S4376" s="626"/>
      <c r="T4376" s="626"/>
      <c r="U4376" s="626"/>
      <c r="V4376" s="626"/>
      <c r="W4376" s="626"/>
      <c r="X4376" s="626"/>
      <c r="Y4376" s="626"/>
      <c r="Z4376" s="626"/>
      <c r="AA4376" s="626"/>
      <c r="AB4376" s="626"/>
      <c r="AC4376" s="626"/>
      <c r="AD4376" s="626"/>
      <c r="AE4376" s="626"/>
      <c r="AF4376" s="626"/>
    </row>
    <row r="4377" spans="1:32" x14ac:dyDescent="0.25">
      <c r="A4377" s="626"/>
      <c r="B4377" s="626"/>
      <c r="F4377" s="626"/>
      <c r="H4377" s="626"/>
      <c r="I4377" s="626"/>
      <c r="J4377" s="626"/>
      <c r="K4377" s="627"/>
      <c r="L4377" s="677"/>
      <c r="M4377" s="626"/>
      <c r="N4377" s="626"/>
      <c r="O4377" s="626"/>
      <c r="P4377" s="626"/>
      <c r="Q4377" s="626"/>
      <c r="R4377" s="626"/>
      <c r="S4377" s="626"/>
      <c r="T4377" s="626"/>
      <c r="U4377" s="626"/>
      <c r="V4377" s="626"/>
      <c r="W4377" s="626"/>
      <c r="X4377" s="626"/>
      <c r="Y4377" s="626"/>
      <c r="Z4377" s="626"/>
      <c r="AA4377" s="626"/>
      <c r="AB4377" s="626"/>
      <c r="AC4377" s="626"/>
      <c r="AD4377" s="626"/>
      <c r="AE4377" s="626"/>
      <c r="AF4377" s="626"/>
    </row>
    <row r="4378" spans="1:32" x14ac:dyDescent="0.25">
      <c r="A4378" s="626"/>
      <c r="B4378" s="626"/>
      <c r="F4378" s="626"/>
      <c r="H4378" s="626"/>
      <c r="I4378" s="626"/>
      <c r="J4378" s="626"/>
      <c r="K4378" s="627"/>
      <c r="L4378" s="677"/>
      <c r="M4378" s="626"/>
      <c r="N4378" s="626"/>
      <c r="O4378" s="626"/>
      <c r="P4378" s="626"/>
      <c r="Q4378" s="626"/>
      <c r="R4378" s="626"/>
      <c r="S4378" s="626"/>
      <c r="T4378" s="626"/>
      <c r="U4378" s="626"/>
      <c r="V4378" s="626"/>
      <c r="W4378" s="626"/>
      <c r="X4378" s="626"/>
      <c r="Y4378" s="626"/>
      <c r="Z4378" s="626"/>
      <c r="AA4378" s="626"/>
      <c r="AB4378" s="626"/>
      <c r="AC4378" s="626"/>
      <c r="AD4378" s="626"/>
      <c r="AE4378" s="626"/>
      <c r="AF4378" s="626"/>
    </row>
    <row r="4379" spans="1:32" x14ac:dyDescent="0.25">
      <c r="A4379" s="626"/>
      <c r="B4379" s="626"/>
      <c r="F4379" s="626"/>
      <c r="H4379" s="626"/>
      <c r="I4379" s="626"/>
      <c r="J4379" s="626"/>
      <c r="K4379" s="627"/>
      <c r="L4379" s="677"/>
      <c r="M4379" s="626"/>
      <c r="N4379" s="626"/>
      <c r="O4379" s="626"/>
      <c r="P4379" s="626"/>
      <c r="Q4379" s="626"/>
      <c r="R4379" s="626"/>
      <c r="S4379" s="626"/>
      <c r="T4379" s="626"/>
      <c r="U4379" s="626"/>
      <c r="V4379" s="626"/>
      <c r="W4379" s="626"/>
      <c r="X4379" s="626"/>
      <c r="Y4379" s="626"/>
      <c r="Z4379" s="626"/>
      <c r="AA4379" s="626"/>
      <c r="AB4379" s="626"/>
      <c r="AC4379" s="626"/>
      <c r="AD4379" s="626"/>
      <c r="AE4379" s="626"/>
      <c r="AF4379" s="626"/>
    </row>
    <row r="4380" spans="1:32" x14ac:dyDescent="0.25">
      <c r="A4380" s="626"/>
      <c r="B4380" s="626"/>
      <c r="F4380" s="626"/>
      <c r="H4380" s="626"/>
      <c r="I4380" s="626"/>
      <c r="J4380" s="626"/>
      <c r="K4380" s="627"/>
      <c r="L4380" s="677"/>
      <c r="M4380" s="626"/>
      <c r="N4380" s="626"/>
      <c r="O4380" s="626"/>
      <c r="P4380" s="626"/>
      <c r="Q4380" s="626"/>
      <c r="R4380" s="626"/>
      <c r="S4380" s="626"/>
      <c r="T4380" s="626"/>
      <c r="U4380" s="626"/>
      <c r="V4380" s="626"/>
      <c r="W4380" s="626"/>
      <c r="X4380" s="626"/>
      <c r="Y4380" s="626"/>
      <c r="Z4380" s="626"/>
      <c r="AA4380" s="626"/>
      <c r="AB4380" s="626"/>
      <c r="AC4380" s="626"/>
      <c r="AD4380" s="626"/>
      <c r="AE4380" s="626"/>
      <c r="AF4380" s="626"/>
    </row>
    <row r="4381" spans="1:32" x14ac:dyDescent="0.25">
      <c r="A4381" s="626"/>
      <c r="B4381" s="626"/>
      <c r="F4381" s="626"/>
      <c r="H4381" s="626"/>
      <c r="I4381" s="626"/>
      <c r="J4381" s="626"/>
      <c r="K4381" s="627"/>
      <c r="L4381" s="677"/>
      <c r="M4381" s="626"/>
      <c r="N4381" s="626"/>
      <c r="O4381" s="626"/>
      <c r="P4381" s="626"/>
      <c r="Q4381" s="626"/>
      <c r="R4381" s="626"/>
      <c r="S4381" s="626"/>
      <c r="T4381" s="626"/>
      <c r="U4381" s="626"/>
      <c r="V4381" s="626"/>
      <c r="W4381" s="626"/>
      <c r="X4381" s="626"/>
      <c r="Y4381" s="626"/>
      <c r="Z4381" s="626"/>
      <c r="AA4381" s="626"/>
      <c r="AB4381" s="626"/>
      <c r="AC4381" s="626"/>
      <c r="AD4381" s="626"/>
      <c r="AE4381" s="626"/>
      <c r="AF4381" s="626"/>
    </row>
    <row r="4382" spans="1:32" x14ac:dyDescent="0.25">
      <c r="A4382" s="626"/>
      <c r="B4382" s="626"/>
      <c r="F4382" s="626"/>
      <c r="H4382" s="626"/>
      <c r="I4382" s="626"/>
      <c r="J4382" s="626"/>
      <c r="K4382" s="627"/>
      <c r="L4382" s="677"/>
      <c r="M4382" s="626"/>
      <c r="N4382" s="626"/>
      <c r="O4382" s="626"/>
      <c r="P4382" s="626"/>
      <c r="Q4382" s="626"/>
      <c r="R4382" s="626"/>
      <c r="S4382" s="626"/>
      <c r="T4382" s="626"/>
      <c r="U4382" s="626"/>
      <c r="V4382" s="626"/>
      <c r="W4382" s="626"/>
      <c r="X4382" s="626"/>
      <c r="Y4382" s="626"/>
      <c r="Z4382" s="626"/>
      <c r="AA4382" s="626"/>
      <c r="AB4382" s="626"/>
      <c r="AC4382" s="626"/>
      <c r="AD4382" s="626"/>
      <c r="AE4382" s="626"/>
      <c r="AF4382" s="626"/>
    </row>
    <row r="4383" spans="1:32" x14ac:dyDescent="0.25">
      <c r="A4383" s="626"/>
      <c r="B4383" s="626"/>
      <c r="F4383" s="626"/>
      <c r="H4383" s="626"/>
      <c r="I4383" s="626"/>
      <c r="J4383" s="626"/>
      <c r="K4383" s="627"/>
      <c r="L4383" s="677"/>
      <c r="M4383" s="626"/>
      <c r="N4383" s="626"/>
      <c r="O4383" s="626"/>
      <c r="P4383" s="626"/>
      <c r="Q4383" s="626"/>
      <c r="R4383" s="626"/>
      <c r="S4383" s="626"/>
      <c r="T4383" s="626"/>
      <c r="U4383" s="626"/>
      <c r="V4383" s="626"/>
      <c r="W4383" s="626"/>
      <c r="X4383" s="626"/>
      <c r="Y4383" s="626"/>
      <c r="Z4383" s="626"/>
      <c r="AA4383" s="626"/>
      <c r="AB4383" s="626"/>
      <c r="AC4383" s="626"/>
      <c r="AD4383" s="626"/>
      <c r="AE4383" s="626"/>
      <c r="AF4383" s="626"/>
    </row>
    <row r="4384" spans="1:32" x14ac:dyDescent="0.25">
      <c r="A4384" s="626"/>
      <c r="B4384" s="626"/>
      <c r="F4384" s="626"/>
      <c r="H4384" s="626"/>
      <c r="I4384" s="626"/>
      <c r="J4384" s="626"/>
      <c r="K4384" s="627"/>
      <c r="L4384" s="677"/>
      <c r="M4384" s="626"/>
      <c r="N4384" s="626"/>
      <c r="O4384" s="626"/>
      <c r="P4384" s="626"/>
      <c r="Q4384" s="626"/>
      <c r="R4384" s="626"/>
      <c r="S4384" s="626"/>
      <c r="T4384" s="626"/>
      <c r="U4384" s="626"/>
      <c r="V4384" s="626"/>
      <c r="W4384" s="626"/>
      <c r="X4384" s="626"/>
      <c r="Y4384" s="626"/>
      <c r="Z4384" s="626"/>
      <c r="AA4384" s="626"/>
      <c r="AB4384" s="626"/>
      <c r="AC4384" s="626"/>
      <c r="AD4384" s="626"/>
      <c r="AE4384" s="626"/>
      <c r="AF4384" s="626"/>
    </row>
    <row r="4385" spans="1:32" x14ac:dyDescent="0.25">
      <c r="A4385" s="626"/>
      <c r="B4385" s="626"/>
      <c r="F4385" s="626"/>
      <c r="H4385" s="626"/>
      <c r="I4385" s="626"/>
      <c r="J4385" s="626"/>
      <c r="K4385" s="627"/>
      <c r="L4385" s="677"/>
      <c r="M4385" s="626"/>
      <c r="N4385" s="626"/>
      <c r="O4385" s="626"/>
      <c r="P4385" s="626"/>
      <c r="Q4385" s="626"/>
      <c r="R4385" s="626"/>
      <c r="S4385" s="626"/>
      <c r="T4385" s="626"/>
      <c r="U4385" s="626"/>
      <c r="V4385" s="626"/>
      <c r="W4385" s="626"/>
      <c r="X4385" s="626"/>
      <c r="Y4385" s="626"/>
      <c r="Z4385" s="626"/>
      <c r="AA4385" s="626"/>
      <c r="AB4385" s="626"/>
      <c r="AC4385" s="626"/>
      <c r="AD4385" s="626"/>
      <c r="AE4385" s="626"/>
      <c r="AF4385" s="626"/>
    </row>
    <row r="4386" spans="1:32" x14ac:dyDescent="0.25">
      <c r="A4386" s="626"/>
      <c r="B4386" s="626"/>
      <c r="F4386" s="626"/>
      <c r="H4386" s="626"/>
      <c r="I4386" s="626"/>
      <c r="J4386" s="626"/>
      <c r="K4386" s="627"/>
      <c r="L4386" s="677"/>
      <c r="M4386" s="626"/>
      <c r="N4386" s="626"/>
      <c r="O4386" s="626"/>
      <c r="P4386" s="626"/>
      <c r="Q4386" s="626"/>
      <c r="R4386" s="626"/>
      <c r="S4386" s="626"/>
      <c r="T4386" s="626"/>
      <c r="U4386" s="626"/>
      <c r="V4386" s="626"/>
      <c r="W4386" s="626"/>
      <c r="X4386" s="626"/>
      <c r="Y4386" s="626"/>
      <c r="Z4386" s="626"/>
      <c r="AA4386" s="626"/>
      <c r="AB4386" s="626"/>
      <c r="AC4386" s="626"/>
      <c r="AD4386" s="626"/>
      <c r="AE4386" s="626"/>
      <c r="AF4386" s="626"/>
    </row>
    <row r="4387" spans="1:32" x14ac:dyDescent="0.25">
      <c r="A4387" s="626"/>
      <c r="B4387" s="626"/>
      <c r="F4387" s="626"/>
      <c r="H4387" s="626"/>
      <c r="I4387" s="626"/>
      <c r="J4387" s="626"/>
      <c r="K4387" s="627"/>
      <c r="L4387" s="677"/>
      <c r="M4387" s="626"/>
      <c r="N4387" s="626"/>
      <c r="O4387" s="626"/>
      <c r="P4387" s="626"/>
      <c r="Q4387" s="626"/>
      <c r="R4387" s="626"/>
      <c r="S4387" s="626"/>
      <c r="T4387" s="626"/>
      <c r="U4387" s="626"/>
      <c r="V4387" s="626"/>
      <c r="W4387" s="626"/>
      <c r="X4387" s="626"/>
      <c r="Y4387" s="626"/>
      <c r="Z4387" s="626"/>
      <c r="AA4387" s="626"/>
      <c r="AB4387" s="626"/>
      <c r="AC4387" s="626"/>
      <c r="AD4387" s="626"/>
      <c r="AE4387" s="626"/>
      <c r="AF4387" s="626"/>
    </row>
    <row r="4388" spans="1:32" x14ac:dyDescent="0.25">
      <c r="A4388" s="626"/>
      <c r="B4388" s="626"/>
      <c r="F4388" s="626"/>
      <c r="H4388" s="626"/>
      <c r="I4388" s="626"/>
      <c r="J4388" s="626"/>
      <c r="K4388" s="627"/>
      <c r="L4388" s="677"/>
      <c r="M4388" s="626"/>
      <c r="N4388" s="626"/>
      <c r="O4388" s="626"/>
      <c r="P4388" s="626"/>
      <c r="Q4388" s="626"/>
      <c r="R4388" s="626"/>
      <c r="S4388" s="626"/>
      <c r="T4388" s="626"/>
      <c r="U4388" s="626"/>
      <c r="V4388" s="626"/>
      <c r="W4388" s="626"/>
      <c r="X4388" s="626"/>
      <c r="Y4388" s="626"/>
      <c r="Z4388" s="626"/>
      <c r="AA4388" s="626"/>
      <c r="AB4388" s="626"/>
      <c r="AC4388" s="626"/>
      <c r="AD4388" s="626"/>
      <c r="AE4388" s="626"/>
      <c r="AF4388" s="626"/>
    </row>
    <row r="4389" spans="1:32" x14ac:dyDescent="0.25">
      <c r="A4389" s="626"/>
      <c r="B4389" s="626"/>
      <c r="F4389" s="626"/>
      <c r="H4389" s="626"/>
      <c r="I4389" s="626"/>
      <c r="J4389" s="626"/>
      <c r="K4389" s="627"/>
      <c r="L4389" s="677"/>
      <c r="M4389" s="626"/>
      <c r="N4389" s="626"/>
      <c r="O4389" s="626"/>
      <c r="P4389" s="626"/>
      <c r="Q4389" s="626"/>
      <c r="R4389" s="626"/>
      <c r="S4389" s="626"/>
      <c r="T4389" s="626"/>
      <c r="U4389" s="626"/>
      <c r="V4389" s="626"/>
      <c r="W4389" s="626"/>
      <c r="X4389" s="626"/>
      <c r="Y4389" s="626"/>
      <c r="Z4389" s="626"/>
      <c r="AA4389" s="626"/>
      <c r="AB4389" s="626"/>
      <c r="AC4389" s="626"/>
      <c r="AD4389" s="626"/>
      <c r="AE4389" s="626"/>
      <c r="AF4389" s="626"/>
    </row>
    <row r="4390" spans="1:32" x14ac:dyDescent="0.25">
      <c r="A4390" s="626"/>
      <c r="B4390" s="626"/>
      <c r="F4390" s="626"/>
      <c r="H4390" s="626"/>
      <c r="I4390" s="626"/>
      <c r="J4390" s="626"/>
      <c r="K4390" s="627"/>
      <c r="L4390" s="677"/>
      <c r="M4390" s="626"/>
      <c r="N4390" s="626"/>
      <c r="O4390" s="626"/>
      <c r="P4390" s="626"/>
      <c r="Q4390" s="626"/>
      <c r="R4390" s="626"/>
      <c r="S4390" s="626"/>
      <c r="T4390" s="626"/>
      <c r="U4390" s="626"/>
      <c r="V4390" s="626"/>
      <c r="W4390" s="626"/>
      <c r="X4390" s="626"/>
      <c r="Y4390" s="626"/>
      <c r="Z4390" s="626"/>
      <c r="AA4390" s="626"/>
      <c r="AB4390" s="626"/>
      <c r="AC4390" s="626"/>
      <c r="AD4390" s="626"/>
      <c r="AE4390" s="626"/>
      <c r="AF4390" s="626"/>
    </row>
    <row r="4391" spans="1:32" x14ac:dyDescent="0.25">
      <c r="A4391" s="626"/>
      <c r="B4391" s="626"/>
      <c r="F4391" s="626"/>
      <c r="H4391" s="626"/>
      <c r="I4391" s="626"/>
      <c r="J4391" s="626"/>
      <c r="K4391" s="627"/>
      <c r="L4391" s="677"/>
      <c r="M4391" s="626"/>
      <c r="N4391" s="626"/>
      <c r="O4391" s="626"/>
      <c r="P4391" s="626"/>
      <c r="Q4391" s="626"/>
      <c r="R4391" s="626"/>
      <c r="S4391" s="626"/>
      <c r="T4391" s="626"/>
      <c r="U4391" s="626"/>
      <c r="V4391" s="626"/>
      <c r="W4391" s="626"/>
      <c r="X4391" s="626"/>
      <c r="Y4391" s="626"/>
      <c r="Z4391" s="626"/>
      <c r="AA4391" s="626"/>
      <c r="AB4391" s="626"/>
      <c r="AC4391" s="626"/>
      <c r="AD4391" s="626"/>
      <c r="AE4391" s="626"/>
      <c r="AF4391" s="626"/>
    </row>
    <row r="4392" spans="1:32" x14ac:dyDescent="0.25">
      <c r="A4392" s="626"/>
      <c r="B4392" s="626"/>
      <c r="F4392" s="626"/>
      <c r="H4392" s="626"/>
      <c r="I4392" s="626"/>
      <c r="J4392" s="626"/>
      <c r="K4392" s="627"/>
      <c r="L4392" s="677"/>
      <c r="M4392" s="626"/>
      <c r="N4392" s="626"/>
      <c r="O4392" s="626"/>
      <c r="P4392" s="626"/>
      <c r="Q4392" s="626"/>
      <c r="R4392" s="626"/>
      <c r="S4392" s="626"/>
      <c r="T4392" s="626"/>
      <c r="U4392" s="626"/>
      <c r="V4392" s="626"/>
      <c r="W4392" s="626"/>
      <c r="X4392" s="626"/>
      <c r="Y4392" s="626"/>
      <c r="Z4392" s="626"/>
      <c r="AA4392" s="626"/>
      <c r="AB4392" s="626"/>
      <c r="AC4392" s="626"/>
      <c r="AD4392" s="626"/>
      <c r="AE4392" s="626"/>
      <c r="AF4392" s="626"/>
    </row>
    <row r="4393" spans="1:32" x14ac:dyDescent="0.25">
      <c r="A4393" s="626"/>
      <c r="B4393" s="626"/>
      <c r="F4393" s="626"/>
      <c r="H4393" s="626"/>
      <c r="I4393" s="626"/>
      <c r="J4393" s="626"/>
      <c r="K4393" s="627"/>
      <c r="L4393" s="677"/>
      <c r="M4393" s="626"/>
      <c r="N4393" s="626"/>
      <c r="O4393" s="626"/>
      <c r="P4393" s="626"/>
      <c r="Q4393" s="626"/>
      <c r="R4393" s="626"/>
      <c r="S4393" s="626"/>
      <c r="T4393" s="626"/>
      <c r="U4393" s="626"/>
      <c r="V4393" s="626"/>
      <c r="W4393" s="626"/>
      <c r="X4393" s="626"/>
      <c r="Y4393" s="626"/>
      <c r="Z4393" s="626"/>
      <c r="AA4393" s="626"/>
      <c r="AB4393" s="626"/>
      <c r="AC4393" s="626"/>
      <c r="AD4393" s="626"/>
      <c r="AE4393" s="626"/>
      <c r="AF4393" s="626"/>
    </row>
    <row r="4394" spans="1:32" x14ac:dyDescent="0.25">
      <c r="A4394" s="626"/>
      <c r="B4394" s="626"/>
      <c r="F4394" s="626"/>
      <c r="H4394" s="626"/>
      <c r="I4394" s="626"/>
      <c r="J4394" s="626"/>
      <c r="K4394" s="627"/>
      <c r="L4394" s="677"/>
      <c r="M4394" s="626"/>
      <c r="N4394" s="626"/>
      <c r="O4394" s="626"/>
      <c r="P4394" s="626"/>
      <c r="Q4394" s="626"/>
      <c r="R4394" s="626"/>
      <c r="S4394" s="626"/>
      <c r="T4394" s="626"/>
      <c r="U4394" s="626"/>
      <c r="V4394" s="626"/>
      <c r="W4394" s="626"/>
      <c r="X4394" s="626"/>
      <c r="Y4394" s="626"/>
      <c r="Z4394" s="626"/>
      <c r="AA4394" s="626"/>
      <c r="AB4394" s="626"/>
      <c r="AC4394" s="626"/>
      <c r="AD4394" s="626"/>
      <c r="AE4394" s="626"/>
      <c r="AF4394" s="626"/>
    </row>
    <row r="4395" spans="1:32" x14ac:dyDescent="0.25">
      <c r="A4395" s="626"/>
      <c r="B4395" s="626"/>
      <c r="F4395" s="626"/>
      <c r="H4395" s="626"/>
      <c r="I4395" s="626"/>
      <c r="J4395" s="626"/>
      <c r="K4395" s="627"/>
      <c r="L4395" s="677"/>
      <c r="M4395" s="626"/>
      <c r="N4395" s="626"/>
      <c r="O4395" s="626"/>
      <c r="P4395" s="626"/>
      <c r="Q4395" s="626"/>
      <c r="R4395" s="626"/>
      <c r="S4395" s="626"/>
      <c r="T4395" s="626"/>
      <c r="U4395" s="626"/>
      <c r="V4395" s="626"/>
      <c r="W4395" s="626"/>
      <c r="X4395" s="626"/>
      <c r="Y4395" s="626"/>
      <c r="Z4395" s="626"/>
      <c r="AA4395" s="626"/>
      <c r="AB4395" s="626"/>
      <c r="AC4395" s="626"/>
      <c r="AD4395" s="626"/>
      <c r="AE4395" s="626"/>
      <c r="AF4395" s="626"/>
    </row>
    <row r="4396" spans="1:32" x14ac:dyDescent="0.25">
      <c r="A4396" s="626"/>
      <c r="B4396" s="626"/>
      <c r="F4396" s="626"/>
      <c r="H4396" s="626"/>
      <c r="I4396" s="626"/>
      <c r="J4396" s="626"/>
      <c r="K4396" s="627"/>
      <c r="L4396" s="677"/>
      <c r="M4396" s="626"/>
      <c r="N4396" s="626"/>
      <c r="O4396" s="626"/>
      <c r="P4396" s="626"/>
      <c r="Q4396" s="626"/>
      <c r="R4396" s="626"/>
      <c r="S4396" s="626"/>
      <c r="T4396" s="626"/>
      <c r="U4396" s="626"/>
      <c r="V4396" s="626"/>
      <c r="W4396" s="626"/>
      <c r="X4396" s="626"/>
      <c r="Y4396" s="626"/>
      <c r="Z4396" s="626"/>
      <c r="AA4396" s="626"/>
      <c r="AB4396" s="626"/>
      <c r="AC4396" s="626"/>
      <c r="AD4396" s="626"/>
      <c r="AE4396" s="626"/>
      <c r="AF4396" s="626"/>
    </row>
    <row r="4397" spans="1:32" x14ac:dyDescent="0.25">
      <c r="A4397" s="626"/>
      <c r="B4397" s="626"/>
      <c r="F4397" s="626"/>
      <c r="H4397" s="626"/>
      <c r="I4397" s="626"/>
      <c r="J4397" s="626"/>
      <c r="K4397" s="627"/>
      <c r="L4397" s="677"/>
      <c r="M4397" s="626"/>
      <c r="N4397" s="626"/>
      <c r="O4397" s="626"/>
      <c r="P4397" s="626"/>
      <c r="Q4397" s="626"/>
      <c r="R4397" s="626"/>
      <c r="S4397" s="626"/>
      <c r="T4397" s="626"/>
      <c r="U4397" s="626"/>
      <c r="V4397" s="626"/>
      <c r="W4397" s="626"/>
      <c r="X4397" s="626"/>
      <c r="Y4397" s="626"/>
      <c r="Z4397" s="626"/>
      <c r="AA4397" s="626"/>
      <c r="AB4397" s="626"/>
      <c r="AC4397" s="626"/>
      <c r="AD4397" s="626"/>
      <c r="AE4397" s="626"/>
      <c r="AF4397" s="626"/>
    </row>
    <row r="4398" spans="1:32" x14ac:dyDescent="0.25">
      <c r="A4398" s="626"/>
      <c r="B4398" s="626"/>
      <c r="F4398" s="626"/>
      <c r="H4398" s="626"/>
      <c r="I4398" s="626"/>
      <c r="J4398" s="626"/>
      <c r="K4398" s="627"/>
      <c r="L4398" s="677"/>
      <c r="M4398" s="626"/>
      <c r="N4398" s="626"/>
      <c r="O4398" s="626"/>
      <c r="P4398" s="626"/>
      <c r="Q4398" s="626"/>
      <c r="R4398" s="626"/>
      <c r="S4398" s="626"/>
      <c r="T4398" s="626"/>
      <c r="U4398" s="626"/>
      <c r="V4398" s="626"/>
      <c r="W4398" s="626"/>
      <c r="X4398" s="626"/>
      <c r="Y4398" s="626"/>
      <c r="Z4398" s="626"/>
      <c r="AA4398" s="626"/>
      <c r="AB4398" s="626"/>
      <c r="AC4398" s="626"/>
      <c r="AD4398" s="626"/>
      <c r="AE4398" s="626"/>
      <c r="AF4398" s="626"/>
    </row>
    <row r="4399" spans="1:32" x14ac:dyDescent="0.25">
      <c r="A4399" s="626"/>
      <c r="B4399" s="626"/>
      <c r="F4399" s="626"/>
      <c r="H4399" s="626"/>
      <c r="I4399" s="626"/>
      <c r="J4399" s="626"/>
      <c r="K4399" s="627"/>
      <c r="L4399" s="677"/>
      <c r="M4399" s="626"/>
      <c r="N4399" s="626"/>
      <c r="O4399" s="626"/>
      <c r="P4399" s="626"/>
      <c r="Q4399" s="626"/>
      <c r="R4399" s="626"/>
      <c r="S4399" s="626"/>
      <c r="T4399" s="626"/>
      <c r="U4399" s="626"/>
      <c r="V4399" s="626"/>
      <c r="W4399" s="626"/>
      <c r="X4399" s="626"/>
      <c r="Y4399" s="626"/>
      <c r="Z4399" s="626"/>
      <c r="AA4399" s="626"/>
      <c r="AB4399" s="626"/>
      <c r="AC4399" s="626"/>
      <c r="AD4399" s="626"/>
      <c r="AE4399" s="626"/>
      <c r="AF4399" s="626"/>
    </row>
    <row r="4400" spans="1:32" x14ac:dyDescent="0.25">
      <c r="A4400" s="626"/>
      <c r="B4400" s="626"/>
      <c r="F4400" s="626"/>
      <c r="H4400" s="626"/>
      <c r="I4400" s="626"/>
      <c r="J4400" s="626"/>
      <c r="K4400" s="627"/>
      <c r="L4400" s="677"/>
      <c r="M4400" s="626"/>
      <c r="N4400" s="626"/>
      <c r="O4400" s="626"/>
      <c r="P4400" s="626"/>
      <c r="Q4400" s="626"/>
      <c r="R4400" s="626"/>
      <c r="S4400" s="626"/>
      <c r="T4400" s="626"/>
      <c r="U4400" s="626"/>
      <c r="V4400" s="626"/>
      <c r="W4400" s="626"/>
      <c r="X4400" s="626"/>
      <c r="Y4400" s="626"/>
      <c r="Z4400" s="626"/>
      <c r="AA4400" s="626"/>
      <c r="AB4400" s="626"/>
      <c r="AC4400" s="626"/>
      <c r="AD4400" s="626"/>
      <c r="AE4400" s="626"/>
      <c r="AF4400" s="626"/>
    </row>
    <row r="4401" spans="1:32" x14ac:dyDescent="0.25">
      <c r="A4401" s="626"/>
      <c r="B4401" s="626"/>
      <c r="F4401" s="626"/>
      <c r="H4401" s="626"/>
      <c r="I4401" s="626"/>
      <c r="J4401" s="626"/>
      <c r="K4401" s="627"/>
      <c r="L4401" s="677"/>
      <c r="M4401" s="626"/>
      <c r="N4401" s="626"/>
      <c r="O4401" s="626"/>
      <c r="P4401" s="626"/>
      <c r="Q4401" s="626"/>
      <c r="R4401" s="626"/>
      <c r="S4401" s="626"/>
      <c r="T4401" s="626"/>
      <c r="U4401" s="626"/>
      <c r="V4401" s="626"/>
      <c r="W4401" s="626"/>
      <c r="X4401" s="626"/>
      <c r="Y4401" s="626"/>
      <c r="Z4401" s="626"/>
      <c r="AA4401" s="626"/>
      <c r="AB4401" s="626"/>
      <c r="AC4401" s="626"/>
      <c r="AD4401" s="626"/>
      <c r="AE4401" s="626"/>
      <c r="AF4401" s="626"/>
    </row>
    <row r="4402" spans="1:32" x14ac:dyDescent="0.25">
      <c r="A4402" s="626"/>
      <c r="B4402" s="626"/>
      <c r="F4402" s="626"/>
      <c r="H4402" s="626"/>
      <c r="I4402" s="626"/>
      <c r="J4402" s="626"/>
      <c r="K4402" s="627"/>
      <c r="L4402" s="677"/>
      <c r="M4402" s="626"/>
      <c r="N4402" s="626"/>
      <c r="O4402" s="626"/>
      <c r="P4402" s="626"/>
      <c r="Q4402" s="626"/>
      <c r="R4402" s="626"/>
      <c r="S4402" s="626"/>
      <c r="T4402" s="626"/>
      <c r="U4402" s="626"/>
      <c r="V4402" s="626"/>
      <c r="W4402" s="626"/>
      <c r="X4402" s="626"/>
      <c r="Y4402" s="626"/>
      <c r="Z4402" s="626"/>
      <c r="AA4402" s="626"/>
      <c r="AB4402" s="626"/>
      <c r="AC4402" s="626"/>
      <c r="AD4402" s="626"/>
      <c r="AE4402" s="626"/>
      <c r="AF4402" s="626"/>
    </row>
    <row r="4403" spans="1:32" x14ac:dyDescent="0.25">
      <c r="A4403" s="626"/>
      <c r="B4403" s="626"/>
      <c r="F4403" s="626"/>
      <c r="H4403" s="626"/>
      <c r="I4403" s="626"/>
      <c r="J4403" s="626"/>
      <c r="K4403" s="627"/>
      <c r="L4403" s="677"/>
      <c r="M4403" s="626"/>
      <c r="N4403" s="626"/>
      <c r="O4403" s="626"/>
      <c r="P4403" s="626"/>
      <c r="Q4403" s="626"/>
      <c r="R4403" s="626"/>
      <c r="S4403" s="626"/>
      <c r="T4403" s="626"/>
      <c r="U4403" s="626"/>
      <c r="V4403" s="626"/>
      <c r="W4403" s="626"/>
      <c r="X4403" s="626"/>
      <c r="Y4403" s="626"/>
      <c r="Z4403" s="626"/>
      <c r="AA4403" s="626"/>
      <c r="AB4403" s="626"/>
      <c r="AC4403" s="626"/>
      <c r="AD4403" s="626"/>
      <c r="AE4403" s="626"/>
      <c r="AF4403" s="626"/>
    </row>
    <row r="4404" spans="1:32" x14ac:dyDescent="0.25">
      <c r="A4404" s="626"/>
      <c r="B4404" s="626"/>
      <c r="F4404" s="626"/>
      <c r="H4404" s="626"/>
      <c r="I4404" s="626"/>
      <c r="J4404" s="626"/>
      <c r="K4404" s="627"/>
      <c r="L4404" s="677"/>
      <c r="M4404" s="626"/>
      <c r="N4404" s="626"/>
      <c r="O4404" s="626"/>
      <c r="P4404" s="626"/>
      <c r="Q4404" s="626"/>
      <c r="R4404" s="626"/>
      <c r="S4404" s="626"/>
      <c r="T4404" s="626"/>
      <c r="U4404" s="626"/>
      <c r="V4404" s="626"/>
      <c r="W4404" s="626"/>
      <c r="X4404" s="626"/>
      <c r="Y4404" s="626"/>
      <c r="Z4404" s="626"/>
      <c r="AA4404" s="626"/>
      <c r="AB4404" s="626"/>
      <c r="AC4404" s="626"/>
      <c r="AD4404" s="626"/>
      <c r="AE4404" s="626"/>
      <c r="AF4404" s="626"/>
    </row>
    <row r="4405" spans="1:32" x14ac:dyDescent="0.25">
      <c r="A4405" s="626"/>
      <c r="B4405" s="626"/>
      <c r="F4405" s="626"/>
      <c r="H4405" s="626"/>
      <c r="I4405" s="626"/>
      <c r="J4405" s="626"/>
      <c r="K4405" s="627"/>
      <c r="L4405" s="677"/>
      <c r="M4405" s="626"/>
      <c r="N4405" s="626"/>
      <c r="O4405" s="626"/>
      <c r="P4405" s="626"/>
      <c r="Q4405" s="626"/>
      <c r="R4405" s="626"/>
      <c r="S4405" s="626"/>
      <c r="T4405" s="626"/>
      <c r="U4405" s="626"/>
      <c r="V4405" s="626"/>
      <c r="W4405" s="626"/>
      <c r="X4405" s="626"/>
      <c r="Y4405" s="626"/>
      <c r="Z4405" s="626"/>
      <c r="AA4405" s="626"/>
      <c r="AB4405" s="626"/>
      <c r="AC4405" s="626"/>
      <c r="AD4405" s="626"/>
      <c r="AE4405" s="626"/>
      <c r="AF4405" s="626"/>
    </row>
    <row r="4406" spans="1:32" x14ac:dyDescent="0.25">
      <c r="A4406" s="626"/>
      <c r="B4406" s="626"/>
      <c r="F4406" s="626"/>
      <c r="H4406" s="626"/>
      <c r="I4406" s="626"/>
      <c r="J4406" s="626"/>
      <c r="K4406" s="627"/>
      <c r="L4406" s="677"/>
      <c r="M4406" s="626"/>
      <c r="N4406" s="626"/>
      <c r="O4406" s="626"/>
      <c r="P4406" s="626"/>
      <c r="Q4406" s="626"/>
      <c r="R4406" s="626"/>
      <c r="S4406" s="626"/>
      <c r="T4406" s="626"/>
      <c r="U4406" s="626"/>
      <c r="V4406" s="626"/>
      <c r="W4406" s="626"/>
      <c r="X4406" s="626"/>
      <c r="Y4406" s="626"/>
      <c r="Z4406" s="626"/>
      <c r="AA4406" s="626"/>
      <c r="AB4406" s="626"/>
      <c r="AC4406" s="626"/>
      <c r="AD4406" s="626"/>
      <c r="AE4406" s="626"/>
      <c r="AF4406" s="626"/>
    </row>
    <row r="4407" spans="1:32" x14ac:dyDescent="0.25">
      <c r="A4407" s="626"/>
      <c r="B4407" s="626"/>
      <c r="F4407" s="626"/>
      <c r="H4407" s="626"/>
      <c r="I4407" s="626"/>
      <c r="J4407" s="626"/>
      <c r="K4407" s="627"/>
      <c r="L4407" s="677"/>
      <c r="M4407" s="626"/>
      <c r="N4407" s="626"/>
      <c r="O4407" s="626"/>
      <c r="P4407" s="626"/>
      <c r="Q4407" s="626"/>
      <c r="R4407" s="626"/>
      <c r="S4407" s="626"/>
      <c r="T4407" s="626"/>
      <c r="U4407" s="626"/>
      <c r="V4407" s="626"/>
      <c r="W4407" s="626"/>
      <c r="X4407" s="626"/>
      <c r="Y4407" s="626"/>
      <c r="Z4407" s="626"/>
      <c r="AA4407" s="626"/>
      <c r="AB4407" s="626"/>
      <c r="AC4407" s="626"/>
      <c r="AD4407" s="626"/>
      <c r="AE4407" s="626"/>
      <c r="AF4407" s="626"/>
    </row>
    <row r="4408" spans="1:32" x14ac:dyDescent="0.25">
      <c r="A4408" s="626"/>
      <c r="B4408" s="626"/>
      <c r="F4408" s="626"/>
      <c r="H4408" s="626"/>
      <c r="I4408" s="626"/>
      <c r="J4408" s="626"/>
      <c r="K4408" s="627"/>
      <c r="L4408" s="677"/>
      <c r="M4408" s="626"/>
      <c r="N4408" s="626"/>
      <c r="O4408" s="626"/>
      <c r="P4408" s="626"/>
      <c r="Q4408" s="626"/>
      <c r="R4408" s="626"/>
      <c r="S4408" s="626"/>
      <c r="T4408" s="626"/>
      <c r="U4408" s="626"/>
      <c r="V4408" s="626"/>
      <c r="W4408" s="626"/>
      <c r="X4408" s="626"/>
      <c r="Y4408" s="626"/>
      <c r="Z4408" s="626"/>
      <c r="AA4408" s="626"/>
      <c r="AB4408" s="626"/>
      <c r="AC4408" s="626"/>
      <c r="AD4408" s="626"/>
      <c r="AE4408" s="626"/>
      <c r="AF4408" s="626"/>
    </row>
    <row r="4409" spans="1:32" x14ac:dyDescent="0.25">
      <c r="A4409" s="626"/>
      <c r="B4409" s="626"/>
      <c r="F4409" s="626"/>
      <c r="H4409" s="626"/>
      <c r="I4409" s="626"/>
      <c r="J4409" s="626"/>
      <c r="K4409" s="627"/>
      <c r="L4409" s="677"/>
      <c r="M4409" s="626"/>
      <c r="N4409" s="626"/>
      <c r="O4409" s="626"/>
      <c r="P4409" s="626"/>
      <c r="Q4409" s="626"/>
      <c r="R4409" s="626"/>
      <c r="S4409" s="626"/>
      <c r="T4409" s="626"/>
      <c r="U4409" s="626"/>
      <c r="V4409" s="626"/>
      <c r="W4409" s="626"/>
      <c r="X4409" s="626"/>
      <c r="Y4409" s="626"/>
      <c r="Z4409" s="626"/>
      <c r="AA4409" s="626"/>
      <c r="AB4409" s="626"/>
      <c r="AC4409" s="626"/>
      <c r="AD4409" s="626"/>
      <c r="AE4409" s="626"/>
      <c r="AF4409" s="626"/>
    </row>
    <row r="4410" spans="1:32" x14ac:dyDescent="0.25">
      <c r="A4410" s="626"/>
      <c r="B4410" s="626"/>
      <c r="F4410" s="626"/>
      <c r="H4410" s="626"/>
      <c r="I4410" s="626"/>
      <c r="J4410" s="626"/>
      <c r="K4410" s="627"/>
      <c r="L4410" s="677"/>
      <c r="M4410" s="626"/>
      <c r="N4410" s="626"/>
      <c r="O4410" s="626"/>
      <c r="P4410" s="626"/>
      <c r="Q4410" s="626"/>
      <c r="R4410" s="626"/>
      <c r="S4410" s="626"/>
      <c r="T4410" s="626"/>
      <c r="U4410" s="626"/>
      <c r="V4410" s="626"/>
      <c r="W4410" s="626"/>
      <c r="X4410" s="626"/>
      <c r="Y4410" s="626"/>
      <c r="Z4410" s="626"/>
      <c r="AA4410" s="626"/>
      <c r="AB4410" s="626"/>
      <c r="AC4410" s="626"/>
      <c r="AD4410" s="626"/>
      <c r="AE4410" s="626"/>
      <c r="AF4410" s="626"/>
    </row>
    <row r="4411" spans="1:32" x14ac:dyDescent="0.25">
      <c r="A4411" s="626"/>
      <c r="B4411" s="626"/>
      <c r="F4411" s="626"/>
      <c r="H4411" s="626"/>
      <c r="I4411" s="626"/>
      <c r="J4411" s="626"/>
      <c r="K4411" s="627"/>
      <c r="L4411" s="677"/>
      <c r="M4411" s="626"/>
      <c r="N4411" s="626"/>
      <c r="O4411" s="626"/>
      <c r="P4411" s="626"/>
      <c r="Q4411" s="626"/>
      <c r="R4411" s="626"/>
      <c r="S4411" s="626"/>
      <c r="T4411" s="626"/>
      <c r="U4411" s="626"/>
      <c r="V4411" s="626"/>
      <c r="W4411" s="626"/>
      <c r="X4411" s="626"/>
      <c r="Y4411" s="626"/>
      <c r="Z4411" s="626"/>
      <c r="AA4411" s="626"/>
      <c r="AB4411" s="626"/>
      <c r="AC4411" s="626"/>
      <c r="AD4411" s="626"/>
      <c r="AE4411" s="626"/>
      <c r="AF4411" s="626"/>
    </row>
    <row r="4412" spans="1:32" x14ac:dyDescent="0.25">
      <c r="A4412" s="626"/>
      <c r="B4412" s="626"/>
      <c r="F4412" s="626"/>
      <c r="H4412" s="626"/>
      <c r="I4412" s="626"/>
      <c r="J4412" s="626"/>
      <c r="K4412" s="627"/>
      <c r="L4412" s="677"/>
      <c r="M4412" s="626"/>
      <c r="N4412" s="626"/>
      <c r="O4412" s="626"/>
      <c r="P4412" s="626"/>
      <c r="Q4412" s="626"/>
      <c r="R4412" s="626"/>
      <c r="S4412" s="626"/>
      <c r="T4412" s="626"/>
      <c r="U4412" s="626"/>
      <c r="V4412" s="626"/>
      <c r="W4412" s="626"/>
      <c r="X4412" s="626"/>
      <c r="Y4412" s="626"/>
      <c r="Z4412" s="626"/>
      <c r="AA4412" s="626"/>
      <c r="AB4412" s="626"/>
      <c r="AC4412" s="626"/>
      <c r="AD4412" s="626"/>
      <c r="AE4412" s="626"/>
      <c r="AF4412" s="626"/>
    </row>
    <row r="4413" spans="1:32" x14ac:dyDescent="0.25">
      <c r="A4413" s="626"/>
      <c r="B4413" s="626"/>
      <c r="F4413" s="626"/>
      <c r="H4413" s="626"/>
      <c r="I4413" s="626"/>
      <c r="J4413" s="626"/>
      <c r="K4413" s="627"/>
      <c r="L4413" s="677"/>
      <c r="M4413" s="626"/>
      <c r="N4413" s="626"/>
      <c r="O4413" s="626"/>
      <c r="P4413" s="626"/>
      <c r="Q4413" s="626"/>
      <c r="R4413" s="626"/>
      <c r="S4413" s="626"/>
      <c r="T4413" s="626"/>
      <c r="U4413" s="626"/>
      <c r="V4413" s="626"/>
      <c r="W4413" s="626"/>
      <c r="X4413" s="626"/>
      <c r="Y4413" s="626"/>
      <c r="Z4413" s="626"/>
      <c r="AA4413" s="626"/>
      <c r="AB4413" s="626"/>
      <c r="AC4413" s="626"/>
      <c r="AD4413" s="626"/>
      <c r="AE4413" s="626"/>
      <c r="AF4413" s="626"/>
    </row>
    <row r="4414" spans="1:32" x14ac:dyDescent="0.25">
      <c r="A4414" s="626"/>
      <c r="B4414" s="626"/>
      <c r="F4414" s="626"/>
      <c r="H4414" s="626"/>
      <c r="I4414" s="626"/>
      <c r="J4414" s="626"/>
      <c r="K4414" s="627"/>
      <c r="L4414" s="677"/>
      <c r="M4414" s="626"/>
      <c r="N4414" s="626"/>
      <c r="O4414" s="626"/>
      <c r="P4414" s="626"/>
      <c r="Q4414" s="626"/>
      <c r="R4414" s="626"/>
      <c r="S4414" s="626"/>
      <c r="T4414" s="626"/>
      <c r="U4414" s="626"/>
      <c r="V4414" s="626"/>
      <c r="W4414" s="626"/>
      <c r="X4414" s="626"/>
      <c r="Y4414" s="626"/>
      <c r="Z4414" s="626"/>
      <c r="AA4414" s="626"/>
      <c r="AB4414" s="626"/>
      <c r="AC4414" s="626"/>
      <c r="AD4414" s="626"/>
      <c r="AE4414" s="626"/>
      <c r="AF4414" s="626"/>
    </row>
    <row r="4415" spans="1:32" x14ac:dyDescent="0.25">
      <c r="A4415" s="626"/>
      <c r="B4415" s="626"/>
      <c r="F4415" s="626"/>
      <c r="H4415" s="626"/>
      <c r="I4415" s="626"/>
      <c r="J4415" s="626"/>
      <c r="K4415" s="627"/>
      <c r="L4415" s="677"/>
      <c r="M4415" s="626"/>
      <c r="N4415" s="626"/>
      <c r="O4415" s="626"/>
      <c r="P4415" s="626"/>
      <c r="Q4415" s="626"/>
      <c r="R4415" s="626"/>
      <c r="S4415" s="626"/>
      <c r="T4415" s="626"/>
      <c r="U4415" s="626"/>
      <c r="V4415" s="626"/>
      <c r="W4415" s="626"/>
      <c r="X4415" s="626"/>
      <c r="Y4415" s="626"/>
      <c r="Z4415" s="626"/>
      <c r="AA4415" s="626"/>
      <c r="AB4415" s="626"/>
      <c r="AC4415" s="626"/>
      <c r="AD4415" s="626"/>
      <c r="AE4415" s="626"/>
      <c r="AF4415" s="626"/>
    </row>
    <row r="4416" spans="1:32" x14ac:dyDescent="0.25">
      <c r="A4416" s="626"/>
      <c r="B4416" s="626"/>
      <c r="F4416" s="626"/>
      <c r="H4416" s="626"/>
      <c r="I4416" s="626"/>
      <c r="J4416" s="626"/>
      <c r="K4416" s="627"/>
      <c r="L4416" s="677"/>
      <c r="M4416" s="626"/>
      <c r="N4416" s="626"/>
      <c r="O4416" s="626"/>
      <c r="P4416" s="626"/>
      <c r="Q4416" s="626"/>
      <c r="R4416" s="626"/>
      <c r="S4416" s="626"/>
      <c r="T4416" s="626"/>
      <c r="U4416" s="626"/>
      <c r="V4416" s="626"/>
      <c r="W4416" s="626"/>
      <c r="X4416" s="626"/>
      <c r="Y4416" s="626"/>
      <c r="Z4416" s="626"/>
      <c r="AA4416" s="626"/>
      <c r="AB4416" s="626"/>
      <c r="AC4416" s="626"/>
      <c r="AD4416" s="626"/>
      <c r="AE4416" s="626"/>
      <c r="AF4416" s="626"/>
    </row>
    <row r="4417" spans="1:32" x14ac:dyDescent="0.25">
      <c r="A4417" s="626"/>
      <c r="B4417" s="626"/>
      <c r="F4417" s="626"/>
      <c r="H4417" s="626"/>
      <c r="I4417" s="626"/>
      <c r="J4417" s="626"/>
      <c r="K4417" s="627"/>
      <c r="L4417" s="677"/>
      <c r="M4417" s="626"/>
      <c r="N4417" s="626"/>
      <c r="O4417" s="626"/>
      <c r="P4417" s="626"/>
      <c r="Q4417" s="626"/>
      <c r="R4417" s="626"/>
      <c r="S4417" s="626"/>
      <c r="T4417" s="626"/>
      <c r="U4417" s="626"/>
      <c r="V4417" s="626"/>
      <c r="W4417" s="626"/>
      <c r="X4417" s="626"/>
      <c r="Y4417" s="626"/>
      <c r="Z4417" s="626"/>
      <c r="AA4417" s="626"/>
      <c r="AB4417" s="626"/>
      <c r="AC4417" s="626"/>
      <c r="AD4417" s="626"/>
      <c r="AE4417" s="626"/>
      <c r="AF4417" s="626"/>
    </row>
    <row r="4418" spans="1:32" x14ac:dyDescent="0.25">
      <c r="A4418" s="626"/>
      <c r="B4418" s="626"/>
      <c r="F4418" s="626"/>
      <c r="H4418" s="626"/>
      <c r="I4418" s="626"/>
      <c r="J4418" s="626"/>
      <c r="K4418" s="627"/>
      <c r="L4418" s="677"/>
      <c r="M4418" s="626"/>
      <c r="N4418" s="626"/>
      <c r="O4418" s="626"/>
      <c r="P4418" s="626"/>
      <c r="Q4418" s="626"/>
      <c r="R4418" s="626"/>
      <c r="S4418" s="626"/>
      <c r="T4418" s="626"/>
      <c r="U4418" s="626"/>
      <c r="V4418" s="626"/>
      <c r="W4418" s="626"/>
      <c r="X4418" s="626"/>
      <c r="Y4418" s="626"/>
      <c r="Z4418" s="626"/>
      <c r="AA4418" s="626"/>
      <c r="AB4418" s="626"/>
      <c r="AC4418" s="626"/>
      <c r="AD4418" s="626"/>
      <c r="AE4418" s="626"/>
      <c r="AF4418" s="626"/>
    </row>
    <row r="4419" spans="1:32" x14ac:dyDescent="0.25">
      <c r="A4419" s="626"/>
      <c r="B4419" s="626"/>
      <c r="F4419" s="626"/>
      <c r="H4419" s="626"/>
      <c r="I4419" s="626"/>
      <c r="J4419" s="626"/>
      <c r="K4419" s="627"/>
      <c r="L4419" s="677"/>
      <c r="M4419" s="626"/>
      <c r="N4419" s="626"/>
      <c r="O4419" s="626"/>
      <c r="P4419" s="626"/>
      <c r="Q4419" s="626"/>
      <c r="R4419" s="626"/>
      <c r="S4419" s="626"/>
      <c r="T4419" s="626"/>
      <c r="U4419" s="626"/>
      <c r="V4419" s="626"/>
      <c r="W4419" s="626"/>
      <c r="X4419" s="626"/>
      <c r="Y4419" s="626"/>
      <c r="Z4419" s="626"/>
      <c r="AA4419" s="626"/>
      <c r="AB4419" s="626"/>
      <c r="AC4419" s="626"/>
      <c r="AD4419" s="626"/>
      <c r="AE4419" s="626"/>
      <c r="AF4419" s="626"/>
    </row>
    <row r="4420" spans="1:32" x14ac:dyDescent="0.25">
      <c r="A4420" s="626"/>
      <c r="B4420" s="626"/>
      <c r="F4420" s="626"/>
      <c r="H4420" s="626"/>
      <c r="I4420" s="626"/>
      <c r="J4420" s="626"/>
      <c r="K4420" s="627"/>
      <c r="L4420" s="677"/>
      <c r="M4420" s="626"/>
      <c r="N4420" s="626"/>
      <c r="O4420" s="626"/>
      <c r="P4420" s="626"/>
      <c r="Q4420" s="626"/>
      <c r="R4420" s="626"/>
      <c r="S4420" s="626"/>
      <c r="T4420" s="626"/>
      <c r="U4420" s="626"/>
      <c r="V4420" s="626"/>
      <c r="W4420" s="626"/>
      <c r="X4420" s="626"/>
      <c r="Y4420" s="626"/>
      <c r="Z4420" s="626"/>
      <c r="AA4420" s="626"/>
      <c r="AB4420" s="626"/>
      <c r="AC4420" s="626"/>
      <c r="AD4420" s="626"/>
      <c r="AE4420" s="626"/>
      <c r="AF4420" s="626"/>
    </row>
    <row r="4421" spans="1:32" x14ac:dyDescent="0.25">
      <c r="A4421" s="626"/>
      <c r="B4421" s="626"/>
      <c r="F4421" s="626"/>
      <c r="H4421" s="626"/>
      <c r="I4421" s="626"/>
      <c r="J4421" s="626"/>
      <c r="K4421" s="627"/>
      <c r="L4421" s="677"/>
      <c r="M4421" s="626"/>
      <c r="N4421" s="626"/>
      <c r="O4421" s="626"/>
      <c r="P4421" s="626"/>
      <c r="Q4421" s="626"/>
      <c r="R4421" s="626"/>
      <c r="S4421" s="626"/>
      <c r="T4421" s="626"/>
      <c r="U4421" s="626"/>
      <c r="V4421" s="626"/>
      <c r="W4421" s="626"/>
      <c r="X4421" s="626"/>
      <c r="Y4421" s="626"/>
      <c r="Z4421" s="626"/>
      <c r="AA4421" s="626"/>
      <c r="AB4421" s="626"/>
      <c r="AC4421" s="626"/>
      <c r="AD4421" s="626"/>
      <c r="AE4421" s="626"/>
      <c r="AF4421" s="626"/>
    </row>
    <row r="4422" spans="1:32" x14ac:dyDescent="0.25">
      <c r="A4422" s="626"/>
      <c r="B4422" s="626"/>
      <c r="F4422" s="626"/>
      <c r="H4422" s="626"/>
      <c r="I4422" s="626"/>
      <c r="J4422" s="626"/>
      <c r="K4422" s="627"/>
      <c r="L4422" s="677"/>
      <c r="M4422" s="626"/>
      <c r="N4422" s="626"/>
      <c r="O4422" s="626"/>
      <c r="P4422" s="626"/>
      <c r="Q4422" s="626"/>
      <c r="R4422" s="626"/>
      <c r="S4422" s="626"/>
      <c r="T4422" s="626"/>
      <c r="U4422" s="626"/>
      <c r="V4422" s="626"/>
      <c r="W4422" s="626"/>
      <c r="X4422" s="626"/>
      <c r="Y4422" s="626"/>
      <c r="Z4422" s="626"/>
      <c r="AA4422" s="626"/>
      <c r="AB4422" s="626"/>
      <c r="AC4422" s="626"/>
      <c r="AD4422" s="626"/>
      <c r="AE4422" s="626"/>
      <c r="AF4422" s="626"/>
    </row>
    <row r="4423" spans="1:32" x14ac:dyDescent="0.25">
      <c r="A4423" s="626"/>
      <c r="B4423" s="626"/>
      <c r="F4423" s="626"/>
      <c r="H4423" s="626"/>
      <c r="I4423" s="626"/>
      <c r="J4423" s="626"/>
      <c r="K4423" s="627"/>
      <c r="L4423" s="677"/>
      <c r="M4423" s="626"/>
      <c r="N4423" s="626"/>
      <c r="O4423" s="626"/>
      <c r="P4423" s="626"/>
      <c r="Q4423" s="626"/>
      <c r="R4423" s="626"/>
      <c r="S4423" s="626"/>
      <c r="T4423" s="626"/>
      <c r="U4423" s="626"/>
      <c r="V4423" s="626"/>
      <c r="W4423" s="626"/>
      <c r="X4423" s="626"/>
      <c r="Y4423" s="626"/>
      <c r="Z4423" s="626"/>
      <c r="AA4423" s="626"/>
      <c r="AB4423" s="626"/>
      <c r="AC4423" s="626"/>
      <c r="AD4423" s="626"/>
      <c r="AE4423" s="626"/>
      <c r="AF4423" s="626"/>
    </row>
    <row r="4424" spans="1:32" x14ac:dyDescent="0.25">
      <c r="A4424" s="626"/>
      <c r="B4424" s="626"/>
      <c r="F4424" s="626"/>
      <c r="H4424" s="626"/>
      <c r="I4424" s="626"/>
      <c r="J4424" s="626"/>
      <c r="K4424" s="627"/>
      <c r="L4424" s="677"/>
      <c r="M4424" s="626"/>
      <c r="N4424" s="626"/>
      <c r="O4424" s="626"/>
      <c r="P4424" s="626"/>
      <c r="Q4424" s="626"/>
      <c r="R4424" s="626"/>
      <c r="S4424" s="626"/>
      <c r="T4424" s="626"/>
      <c r="U4424" s="626"/>
      <c r="V4424" s="626"/>
      <c r="W4424" s="626"/>
      <c r="X4424" s="626"/>
      <c r="Y4424" s="626"/>
      <c r="Z4424" s="626"/>
      <c r="AA4424" s="626"/>
      <c r="AB4424" s="626"/>
      <c r="AC4424" s="626"/>
      <c r="AD4424" s="626"/>
      <c r="AE4424" s="626"/>
      <c r="AF4424" s="626"/>
    </row>
    <row r="4425" spans="1:32" x14ac:dyDescent="0.25">
      <c r="A4425" s="626"/>
      <c r="B4425" s="626"/>
      <c r="F4425" s="626"/>
      <c r="H4425" s="626"/>
      <c r="I4425" s="626"/>
      <c r="J4425" s="626"/>
      <c r="K4425" s="627"/>
      <c r="L4425" s="677"/>
      <c r="M4425" s="626"/>
      <c r="N4425" s="626"/>
      <c r="O4425" s="626"/>
      <c r="P4425" s="626"/>
      <c r="Q4425" s="626"/>
      <c r="R4425" s="626"/>
      <c r="S4425" s="626"/>
      <c r="T4425" s="626"/>
      <c r="U4425" s="626"/>
      <c r="V4425" s="626"/>
      <c r="W4425" s="626"/>
      <c r="X4425" s="626"/>
      <c r="Y4425" s="626"/>
      <c r="Z4425" s="626"/>
      <c r="AA4425" s="626"/>
      <c r="AB4425" s="626"/>
      <c r="AC4425" s="626"/>
      <c r="AD4425" s="626"/>
      <c r="AE4425" s="626"/>
      <c r="AF4425" s="626"/>
    </row>
    <row r="4426" spans="1:32" x14ac:dyDescent="0.25">
      <c r="A4426" s="626"/>
      <c r="B4426" s="626"/>
      <c r="F4426" s="626"/>
      <c r="H4426" s="626"/>
      <c r="I4426" s="626"/>
      <c r="J4426" s="626"/>
      <c r="K4426" s="627"/>
      <c r="L4426" s="677"/>
      <c r="M4426" s="626"/>
      <c r="N4426" s="626"/>
      <c r="O4426" s="626"/>
      <c r="P4426" s="626"/>
      <c r="Q4426" s="626"/>
      <c r="R4426" s="626"/>
      <c r="S4426" s="626"/>
      <c r="T4426" s="626"/>
      <c r="U4426" s="626"/>
      <c r="V4426" s="626"/>
      <c r="W4426" s="626"/>
      <c r="X4426" s="626"/>
      <c r="Y4426" s="626"/>
      <c r="Z4426" s="626"/>
      <c r="AA4426" s="626"/>
      <c r="AB4426" s="626"/>
      <c r="AC4426" s="626"/>
      <c r="AD4426" s="626"/>
      <c r="AE4426" s="626"/>
      <c r="AF4426" s="626"/>
    </row>
    <row r="4427" spans="1:32" x14ac:dyDescent="0.25">
      <c r="A4427" s="626"/>
      <c r="B4427" s="626"/>
      <c r="F4427" s="626"/>
      <c r="H4427" s="626"/>
      <c r="I4427" s="626"/>
      <c r="J4427" s="626"/>
      <c r="K4427" s="627"/>
      <c r="L4427" s="677"/>
      <c r="M4427" s="626"/>
      <c r="N4427" s="626"/>
      <c r="O4427" s="626"/>
      <c r="P4427" s="626"/>
      <c r="Q4427" s="626"/>
      <c r="R4427" s="626"/>
      <c r="S4427" s="626"/>
      <c r="T4427" s="626"/>
      <c r="U4427" s="626"/>
      <c r="V4427" s="626"/>
      <c r="W4427" s="626"/>
      <c r="X4427" s="626"/>
      <c r="Y4427" s="626"/>
      <c r="Z4427" s="626"/>
      <c r="AA4427" s="626"/>
      <c r="AB4427" s="626"/>
      <c r="AC4427" s="626"/>
      <c r="AD4427" s="626"/>
      <c r="AE4427" s="626"/>
      <c r="AF4427" s="626"/>
    </row>
    <row r="4428" spans="1:32" x14ac:dyDescent="0.25">
      <c r="A4428" s="626"/>
      <c r="B4428" s="626"/>
      <c r="F4428" s="626"/>
      <c r="H4428" s="626"/>
      <c r="I4428" s="626"/>
      <c r="J4428" s="626"/>
      <c r="K4428" s="627"/>
      <c r="L4428" s="677"/>
      <c r="M4428" s="626"/>
      <c r="N4428" s="626"/>
      <c r="O4428" s="626"/>
      <c r="P4428" s="626"/>
      <c r="Q4428" s="626"/>
      <c r="R4428" s="626"/>
      <c r="S4428" s="626"/>
      <c r="T4428" s="626"/>
      <c r="U4428" s="626"/>
      <c r="V4428" s="626"/>
      <c r="W4428" s="626"/>
      <c r="X4428" s="626"/>
      <c r="Y4428" s="626"/>
      <c r="Z4428" s="626"/>
      <c r="AA4428" s="626"/>
      <c r="AB4428" s="626"/>
      <c r="AC4428" s="626"/>
      <c r="AD4428" s="626"/>
      <c r="AE4428" s="626"/>
      <c r="AF4428" s="626"/>
    </row>
    <row r="4429" spans="1:32" x14ac:dyDescent="0.25">
      <c r="A4429" s="626"/>
      <c r="B4429" s="626"/>
      <c r="F4429" s="626"/>
      <c r="H4429" s="626"/>
      <c r="I4429" s="626"/>
      <c r="J4429" s="626"/>
      <c r="K4429" s="627"/>
      <c r="L4429" s="677"/>
      <c r="M4429" s="626"/>
      <c r="N4429" s="626"/>
      <c r="O4429" s="626"/>
      <c r="P4429" s="626"/>
      <c r="Q4429" s="626"/>
      <c r="R4429" s="626"/>
      <c r="S4429" s="626"/>
      <c r="T4429" s="626"/>
      <c r="U4429" s="626"/>
      <c r="V4429" s="626"/>
      <c r="W4429" s="626"/>
      <c r="X4429" s="626"/>
      <c r="Y4429" s="626"/>
      <c r="Z4429" s="626"/>
      <c r="AA4429" s="626"/>
      <c r="AB4429" s="626"/>
      <c r="AC4429" s="626"/>
      <c r="AD4429" s="626"/>
      <c r="AE4429" s="626"/>
      <c r="AF4429" s="626"/>
    </row>
    <row r="4430" spans="1:32" x14ac:dyDescent="0.25">
      <c r="A4430" s="626"/>
      <c r="B4430" s="626"/>
      <c r="F4430" s="626"/>
      <c r="H4430" s="626"/>
      <c r="I4430" s="626"/>
      <c r="J4430" s="626"/>
      <c r="K4430" s="627"/>
      <c r="L4430" s="677"/>
      <c r="M4430" s="626"/>
      <c r="N4430" s="626"/>
      <c r="O4430" s="626"/>
      <c r="P4430" s="626"/>
      <c r="Q4430" s="626"/>
      <c r="R4430" s="626"/>
      <c r="S4430" s="626"/>
      <c r="T4430" s="626"/>
      <c r="U4430" s="626"/>
      <c r="V4430" s="626"/>
      <c r="W4430" s="626"/>
      <c r="X4430" s="626"/>
      <c r="Y4430" s="626"/>
      <c r="Z4430" s="626"/>
      <c r="AA4430" s="626"/>
      <c r="AB4430" s="626"/>
      <c r="AC4430" s="626"/>
      <c r="AD4430" s="626"/>
      <c r="AE4430" s="626"/>
      <c r="AF4430" s="626"/>
    </row>
    <row r="4431" spans="1:32" x14ac:dyDescent="0.25">
      <c r="A4431" s="626"/>
      <c r="B4431" s="626"/>
      <c r="F4431" s="626"/>
      <c r="H4431" s="626"/>
      <c r="I4431" s="626"/>
      <c r="J4431" s="626"/>
      <c r="K4431" s="627"/>
      <c r="L4431" s="677"/>
      <c r="M4431" s="626"/>
      <c r="N4431" s="626"/>
      <c r="O4431" s="626"/>
      <c r="P4431" s="626"/>
      <c r="Q4431" s="626"/>
      <c r="R4431" s="626"/>
      <c r="S4431" s="626"/>
      <c r="T4431" s="626"/>
      <c r="U4431" s="626"/>
      <c r="V4431" s="626"/>
      <c r="W4431" s="626"/>
      <c r="X4431" s="626"/>
      <c r="Y4431" s="626"/>
      <c r="Z4431" s="626"/>
      <c r="AA4431" s="626"/>
      <c r="AB4431" s="626"/>
      <c r="AC4431" s="626"/>
      <c r="AD4431" s="626"/>
      <c r="AE4431" s="626"/>
      <c r="AF4431" s="626"/>
    </row>
    <row r="4432" spans="1:32" x14ac:dyDescent="0.25">
      <c r="A4432" s="626"/>
      <c r="B4432" s="626"/>
      <c r="F4432" s="626"/>
      <c r="H4432" s="626"/>
      <c r="I4432" s="626"/>
      <c r="J4432" s="626"/>
      <c r="K4432" s="627"/>
      <c r="L4432" s="677"/>
      <c r="M4432" s="626"/>
      <c r="N4432" s="626"/>
      <c r="O4432" s="626"/>
      <c r="P4432" s="626"/>
      <c r="Q4432" s="626"/>
      <c r="R4432" s="626"/>
      <c r="S4432" s="626"/>
      <c r="T4432" s="626"/>
      <c r="U4432" s="626"/>
      <c r="V4432" s="626"/>
      <c r="W4432" s="626"/>
      <c r="X4432" s="626"/>
      <c r="Y4432" s="626"/>
      <c r="Z4432" s="626"/>
      <c r="AA4432" s="626"/>
      <c r="AB4432" s="626"/>
      <c r="AC4432" s="626"/>
      <c r="AD4432" s="626"/>
      <c r="AE4432" s="626"/>
      <c r="AF4432" s="626"/>
    </row>
    <row r="4433" spans="1:32" x14ac:dyDescent="0.25">
      <c r="A4433" s="626"/>
      <c r="B4433" s="626"/>
      <c r="F4433" s="626"/>
      <c r="H4433" s="626"/>
      <c r="I4433" s="626"/>
      <c r="J4433" s="626"/>
      <c r="K4433" s="627"/>
      <c r="L4433" s="677"/>
      <c r="M4433" s="626"/>
      <c r="N4433" s="626"/>
      <c r="O4433" s="626"/>
      <c r="P4433" s="626"/>
      <c r="Q4433" s="626"/>
      <c r="R4433" s="626"/>
      <c r="S4433" s="626"/>
      <c r="T4433" s="626"/>
      <c r="U4433" s="626"/>
      <c r="V4433" s="626"/>
      <c r="W4433" s="626"/>
      <c r="X4433" s="626"/>
      <c r="Y4433" s="626"/>
      <c r="Z4433" s="626"/>
      <c r="AA4433" s="626"/>
      <c r="AB4433" s="626"/>
      <c r="AC4433" s="626"/>
      <c r="AD4433" s="626"/>
      <c r="AE4433" s="626"/>
      <c r="AF4433" s="626"/>
    </row>
    <row r="4434" spans="1:32" x14ac:dyDescent="0.25">
      <c r="A4434" s="626"/>
      <c r="B4434" s="626"/>
      <c r="F4434" s="626"/>
      <c r="H4434" s="626"/>
      <c r="I4434" s="626"/>
      <c r="J4434" s="626"/>
      <c r="K4434" s="627"/>
      <c r="L4434" s="677"/>
      <c r="M4434" s="626"/>
      <c r="N4434" s="626"/>
      <c r="O4434" s="626"/>
      <c r="P4434" s="626"/>
      <c r="Q4434" s="626"/>
      <c r="R4434" s="626"/>
      <c r="S4434" s="626"/>
      <c r="T4434" s="626"/>
      <c r="U4434" s="626"/>
      <c r="V4434" s="626"/>
      <c r="W4434" s="626"/>
      <c r="X4434" s="626"/>
      <c r="Y4434" s="626"/>
      <c r="Z4434" s="626"/>
      <c r="AA4434" s="626"/>
      <c r="AB4434" s="626"/>
      <c r="AC4434" s="626"/>
      <c r="AD4434" s="626"/>
      <c r="AE4434" s="626"/>
      <c r="AF4434" s="626"/>
    </row>
    <row r="4435" spans="1:32" x14ac:dyDescent="0.25">
      <c r="A4435" s="626"/>
      <c r="B4435" s="626"/>
      <c r="F4435" s="626"/>
      <c r="H4435" s="626"/>
      <c r="I4435" s="626"/>
      <c r="J4435" s="626"/>
      <c r="K4435" s="627"/>
      <c r="L4435" s="677"/>
      <c r="M4435" s="626"/>
      <c r="N4435" s="626"/>
      <c r="O4435" s="626"/>
      <c r="P4435" s="626"/>
      <c r="Q4435" s="626"/>
      <c r="R4435" s="626"/>
      <c r="S4435" s="626"/>
      <c r="T4435" s="626"/>
      <c r="U4435" s="626"/>
      <c r="V4435" s="626"/>
      <c r="W4435" s="626"/>
      <c r="X4435" s="626"/>
      <c r="Y4435" s="626"/>
      <c r="Z4435" s="626"/>
      <c r="AA4435" s="626"/>
      <c r="AB4435" s="626"/>
      <c r="AC4435" s="626"/>
      <c r="AD4435" s="626"/>
      <c r="AE4435" s="626"/>
      <c r="AF4435" s="626"/>
    </row>
    <row r="4436" spans="1:32" x14ac:dyDescent="0.25">
      <c r="A4436" s="626"/>
      <c r="B4436" s="626"/>
      <c r="F4436" s="626"/>
      <c r="H4436" s="626"/>
      <c r="I4436" s="626"/>
      <c r="J4436" s="626"/>
      <c r="K4436" s="627"/>
      <c r="L4436" s="677"/>
      <c r="M4436" s="626"/>
      <c r="N4436" s="626"/>
      <c r="O4436" s="626"/>
      <c r="P4436" s="626"/>
      <c r="Q4436" s="626"/>
      <c r="R4436" s="626"/>
      <c r="S4436" s="626"/>
      <c r="T4436" s="626"/>
      <c r="U4436" s="626"/>
      <c r="V4436" s="626"/>
      <c r="W4436" s="626"/>
      <c r="X4436" s="626"/>
      <c r="Y4436" s="626"/>
      <c r="Z4436" s="626"/>
      <c r="AA4436" s="626"/>
      <c r="AB4436" s="626"/>
      <c r="AC4436" s="626"/>
      <c r="AD4436" s="626"/>
      <c r="AE4436" s="626"/>
      <c r="AF4436" s="626"/>
    </row>
    <row r="4437" spans="1:32" x14ac:dyDescent="0.25">
      <c r="A4437" s="626"/>
      <c r="B4437" s="626"/>
      <c r="F4437" s="626"/>
      <c r="H4437" s="626"/>
      <c r="I4437" s="626"/>
      <c r="J4437" s="626"/>
      <c r="K4437" s="627"/>
      <c r="L4437" s="677"/>
      <c r="M4437" s="626"/>
      <c r="N4437" s="626"/>
      <c r="O4437" s="626"/>
      <c r="P4437" s="626"/>
      <c r="Q4437" s="626"/>
      <c r="R4437" s="626"/>
      <c r="S4437" s="626"/>
      <c r="T4437" s="626"/>
      <c r="U4437" s="626"/>
      <c r="V4437" s="626"/>
      <c r="W4437" s="626"/>
      <c r="X4437" s="626"/>
      <c r="Y4437" s="626"/>
      <c r="Z4437" s="626"/>
      <c r="AA4437" s="626"/>
      <c r="AB4437" s="626"/>
      <c r="AC4437" s="626"/>
      <c r="AD4437" s="626"/>
      <c r="AE4437" s="626"/>
      <c r="AF4437" s="626"/>
    </row>
    <row r="4438" spans="1:32" x14ac:dyDescent="0.25">
      <c r="A4438" s="626"/>
      <c r="B4438" s="626"/>
      <c r="F4438" s="626"/>
      <c r="H4438" s="626"/>
      <c r="I4438" s="626"/>
      <c r="J4438" s="626"/>
      <c r="K4438" s="627"/>
      <c r="L4438" s="677"/>
      <c r="M4438" s="626"/>
      <c r="N4438" s="626"/>
      <c r="O4438" s="626"/>
      <c r="P4438" s="626"/>
      <c r="Q4438" s="626"/>
      <c r="R4438" s="626"/>
      <c r="S4438" s="626"/>
      <c r="T4438" s="626"/>
      <c r="U4438" s="626"/>
      <c r="V4438" s="626"/>
      <c r="W4438" s="626"/>
      <c r="X4438" s="626"/>
      <c r="Y4438" s="626"/>
      <c r="Z4438" s="626"/>
      <c r="AA4438" s="626"/>
      <c r="AB4438" s="626"/>
      <c r="AC4438" s="626"/>
      <c r="AD4438" s="626"/>
      <c r="AE4438" s="626"/>
      <c r="AF4438" s="626"/>
    </row>
    <row r="4439" spans="1:32" x14ac:dyDescent="0.25">
      <c r="A4439" s="626"/>
      <c r="B4439" s="626"/>
      <c r="F4439" s="626"/>
      <c r="H4439" s="626"/>
      <c r="I4439" s="626"/>
      <c r="J4439" s="626"/>
      <c r="K4439" s="627"/>
      <c r="L4439" s="677"/>
      <c r="M4439" s="626"/>
      <c r="N4439" s="626"/>
      <c r="O4439" s="626"/>
      <c r="P4439" s="626"/>
      <c r="Q4439" s="626"/>
      <c r="R4439" s="626"/>
      <c r="S4439" s="626"/>
      <c r="T4439" s="626"/>
      <c r="U4439" s="626"/>
      <c r="V4439" s="626"/>
      <c r="W4439" s="626"/>
      <c r="X4439" s="626"/>
      <c r="Y4439" s="626"/>
      <c r="Z4439" s="626"/>
      <c r="AA4439" s="626"/>
      <c r="AB4439" s="626"/>
      <c r="AC4439" s="626"/>
      <c r="AD4439" s="626"/>
      <c r="AE4439" s="626"/>
      <c r="AF4439" s="626"/>
    </row>
    <row r="4440" spans="1:32" x14ac:dyDescent="0.25">
      <c r="A4440" s="626"/>
      <c r="B4440" s="626"/>
      <c r="F4440" s="626"/>
      <c r="H4440" s="626"/>
      <c r="I4440" s="626"/>
      <c r="J4440" s="626"/>
      <c r="K4440" s="627"/>
      <c r="L4440" s="677"/>
      <c r="M4440" s="626"/>
      <c r="N4440" s="626"/>
      <c r="O4440" s="626"/>
      <c r="P4440" s="626"/>
      <c r="Q4440" s="626"/>
      <c r="R4440" s="626"/>
      <c r="S4440" s="626"/>
      <c r="T4440" s="626"/>
      <c r="U4440" s="626"/>
      <c r="V4440" s="626"/>
      <c r="W4440" s="626"/>
      <c r="X4440" s="626"/>
      <c r="Y4440" s="626"/>
      <c r="Z4440" s="626"/>
      <c r="AA4440" s="626"/>
      <c r="AB4440" s="626"/>
      <c r="AC4440" s="626"/>
      <c r="AD4440" s="626"/>
      <c r="AE4440" s="626"/>
      <c r="AF4440" s="626"/>
    </row>
    <row r="4441" spans="1:32" x14ac:dyDescent="0.25">
      <c r="A4441" s="626"/>
      <c r="B4441" s="626"/>
      <c r="F4441" s="626"/>
      <c r="H4441" s="626"/>
      <c r="I4441" s="626"/>
      <c r="J4441" s="626"/>
      <c r="K4441" s="627"/>
      <c r="L4441" s="677"/>
      <c r="M4441" s="626"/>
      <c r="N4441" s="626"/>
      <c r="O4441" s="626"/>
      <c r="P4441" s="626"/>
      <c r="Q4441" s="626"/>
      <c r="R4441" s="626"/>
      <c r="S4441" s="626"/>
      <c r="T4441" s="626"/>
      <c r="U4441" s="626"/>
      <c r="V4441" s="626"/>
      <c r="W4441" s="626"/>
      <c r="X4441" s="626"/>
      <c r="Y4441" s="626"/>
      <c r="Z4441" s="626"/>
      <c r="AA4441" s="626"/>
      <c r="AB4441" s="626"/>
      <c r="AC4441" s="626"/>
      <c r="AD4441" s="626"/>
      <c r="AE4441" s="626"/>
      <c r="AF4441" s="626"/>
    </row>
    <row r="4442" spans="1:32" x14ac:dyDescent="0.25">
      <c r="A4442" s="626"/>
      <c r="B4442" s="626"/>
      <c r="F4442" s="626"/>
      <c r="H4442" s="626"/>
      <c r="I4442" s="626"/>
      <c r="J4442" s="626"/>
      <c r="K4442" s="627"/>
      <c r="L4442" s="677"/>
      <c r="M4442" s="626"/>
      <c r="N4442" s="626"/>
      <c r="O4442" s="626"/>
      <c r="P4442" s="626"/>
      <c r="Q4442" s="626"/>
      <c r="R4442" s="626"/>
      <c r="S4442" s="626"/>
      <c r="T4442" s="626"/>
      <c r="U4442" s="626"/>
      <c r="V4442" s="626"/>
      <c r="W4442" s="626"/>
      <c r="X4442" s="626"/>
      <c r="Y4442" s="626"/>
      <c r="Z4442" s="626"/>
      <c r="AA4442" s="626"/>
      <c r="AB4442" s="626"/>
      <c r="AC4442" s="626"/>
      <c r="AD4442" s="626"/>
      <c r="AE4442" s="626"/>
      <c r="AF4442" s="626"/>
    </row>
    <row r="4443" spans="1:32" x14ac:dyDescent="0.25">
      <c r="A4443" s="626"/>
      <c r="B4443" s="626"/>
      <c r="F4443" s="626"/>
      <c r="H4443" s="626"/>
      <c r="I4443" s="626"/>
      <c r="J4443" s="626"/>
      <c r="K4443" s="627"/>
      <c r="L4443" s="677"/>
      <c r="M4443" s="626"/>
      <c r="N4443" s="626"/>
      <c r="O4443" s="626"/>
      <c r="P4443" s="626"/>
      <c r="Q4443" s="626"/>
      <c r="R4443" s="626"/>
      <c r="S4443" s="626"/>
      <c r="T4443" s="626"/>
      <c r="U4443" s="626"/>
      <c r="V4443" s="626"/>
      <c r="W4443" s="626"/>
      <c r="X4443" s="626"/>
      <c r="Y4443" s="626"/>
      <c r="Z4443" s="626"/>
      <c r="AA4443" s="626"/>
      <c r="AB4443" s="626"/>
      <c r="AC4443" s="626"/>
      <c r="AD4443" s="626"/>
      <c r="AE4443" s="626"/>
      <c r="AF4443" s="626"/>
    </row>
    <row r="4444" spans="1:32" x14ac:dyDescent="0.25">
      <c r="A4444" s="626"/>
      <c r="B4444" s="626"/>
      <c r="F4444" s="626"/>
      <c r="H4444" s="626"/>
      <c r="I4444" s="626"/>
      <c r="J4444" s="626"/>
      <c r="K4444" s="627"/>
      <c r="L4444" s="677"/>
      <c r="M4444" s="626"/>
      <c r="N4444" s="626"/>
      <c r="O4444" s="626"/>
      <c r="P4444" s="626"/>
      <c r="Q4444" s="626"/>
      <c r="R4444" s="626"/>
      <c r="S4444" s="626"/>
      <c r="T4444" s="626"/>
      <c r="U4444" s="626"/>
      <c r="V4444" s="626"/>
      <c r="W4444" s="626"/>
      <c r="X4444" s="626"/>
      <c r="Y4444" s="626"/>
      <c r="Z4444" s="626"/>
      <c r="AA4444" s="626"/>
      <c r="AB4444" s="626"/>
      <c r="AC4444" s="626"/>
      <c r="AD4444" s="626"/>
      <c r="AE4444" s="626"/>
      <c r="AF4444" s="626"/>
    </row>
    <row r="4445" spans="1:32" x14ac:dyDescent="0.25">
      <c r="A4445" s="626"/>
      <c r="B4445" s="626"/>
      <c r="F4445" s="626"/>
      <c r="H4445" s="626"/>
      <c r="I4445" s="626"/>
      <c r="J4445" s="626"/>
      <c r="K4445" s="627"/>
      <c r="L4445" s="677"/>
      <c r="M4445" s="626"/>
      <c r="N4445" s="626"/>
      <c r="O4445" s="626"/>
      <c r="P4445" s="626"/>
      <c r="Q4445" s="626"/>
      <c r="R4445" s="626"/>
      <c r="S4445" s="626"/>
      <c r="T4445" s="626"/>
      <c r="U4445" s="626"/>
      <c r="V4445" s="626"/>
      <c r="W4445" s="626"/>
      <c r="X4445" s="626"/>
      <c r="Y4445" s="626"/>
      <c r="Z4445" s="626"/>
      <c r="AA4445" s="626"/>
      <c r="AB4445" s="626"/>
      <c r="AC4445" s="626"/>
      <c r="AD4445" s="626"/>
      <c r="AE4445" s="626"/>
      <c r="AF4445" s="626"/>
    </row>
    <row r="4446" spans="1:32" x14ac:dyDescent="0.25">
      <c r="A4446" s="626"/>
      <c r="B4446" s="626"/>
      <c r="F4446" s="626"/>
      <c r="H4446" s="626"/>
      <c r="I4446" s="626"/>
      <c r="J4446" s="626"/>
      <c r="K4446" s="627"/>
      <c r="L4446" s="677"/>
      <c r="M4446" s="626"/>
      <c r="N4446" s="626"/>
      <c r="O4446" s="626"/>
      <c r="P4446" s="626"/>
      <c r="Q4446" s="626"/>
      <c r="R4446" s="626"/>
      <c r="S4446" s="626"/>
      <c r="T4446" s="626"/>
      <c r="U4446" s="626"/>
      <c r="V4446" s="626"/>
      <c r="W4446" s="626"/>
      <c r="X4446" s="626"/>
      <c r="Y4446" s="626"/>
      <c r="Z4446" s="626"/>
      <c r="AA4446" s="626"/>
      <c r="AB4446" s="626"/>
      <c r="AC4446" s="626"/>
      <c r="AD4446" s="626"/>
      <c r="AE4446" s="626"/>
      <c r="AF4446" s="626"/>
    </row>
    <row r="4447" spans="1:32" x14ac:dyDescent="0.25">
      <c r="A4447" s="626"/>
      <c r="B4447" s="626"/>
      <c r="F4447" s="626"/>
      <c r="H4447" s="626"/>
      <c r="I4447" s="626"/>
      <c r="J4447" s="626"/>
      <c r="K4447" s="627"/>
      <c r="L4447" s="677"/>
      <c r="M4447" s="626"/>
      <c r="N4447" s="626"/>
      <c r="O4447" s="626"/>
      <c r="P4447" s="626"/>
      <c r="Q4447" s="626"/>
      <c r="R4447" s="626"/>
      <c r="S4447" s="626"/>
      <c r="T4447" s="626"/>
      <c r="U4447" s="626"/>
      <c r="V4447" s="626"/>
      <c r="W4447" s="626"/>
      <c r="X4447" s="626"/>
      <c r="Y4447" s="626"/>
      <c r="Z4447" s="626"/>
      <c r="AA4447" s="626"/>
      <c r="AB4447" s="626"/>
      <c r="AC4447" s="626"/>
      <c r="AD4447" s="626"/>
      <c r="AE4447" s="626"/>
      <c r="AF4447" s="626"/>
    </row>
    <row r="4448" spans="1:32" x14ac:dyDescent="0.25">
      <c r="A4448" s="626"/>
      <c r="B4448" s="626"/>
      <c r="F4448" s="626"/>
      <c r="H4448" s="626"/>
      <c r="I4448" s="626"/>
      <c r="J4448" s="626"/>
      <c r="K4448" s="627"/>
      <c r="L4448" s="677"/>
      <c r="M4448" s="626"/>
      <c r="N4448" s="626"/>
      <c r="O4448" s="626"/>
      <c r="P4448" s="626"/>
      <c r="Q4448" s="626"/>
      <c r="R4448" s="626"/>
      <c r="S4448" s="626"/>
      <c r="T4448" s="626"/>
      <c r="U4448" s="626"/>
      <c r="V4448" s="626"/>
      <c r="W4448" s="626"/>
      <c r="X4448" s="626"/>
      <c r="Y4448" s="626"/>
      <c r="Z4448" s="626"/>
      <c r="AA4448" s="626"/>
      <c r="AB4448" s="626"/>
      <c r="AC4448" s="626"/>
      <c r="AD4448" s="626"/>
      <c r="AE4448" s="626"/>
      <c r="AF4448" s="626"/>
    </row>
    <row r="4449" spans="1:32" x14ac:dyDescent="0.25">
      <c r="A4449" s="626"/>
      <c r="B4449" s="626"/>
      <c r="F4449" s="626"/>
      <c r="H4449" s="626"/>
      <c r="I4449" s="626"/>
      <c r="J4449" s="626"/>
      <c r="K4449" s="627"/>
      <c r="L4449" s="677"/>
      <c r="M4449" s="626"/>
      <c r="N4449" s="626"/>
      <c r="O4449" s="626"/>
      <c r="P4449" s="626"/>
      <c r="Q4449" s="626"/>
      <c r="R4449" s="626"/>
      <c r="S4449" s="626"/>
      <c r="T4449" s="626"/>
      <c r="U4449" s="626"/>
      <c r="V4449" s="626"/>
      <c r="W4449" s="626"/>
      <c r="X4449" s="626"/>
      <c r="Y4449" s="626"/>
      <c r="Z4449" s="626"/>
      <c r="AA4449" s="626"/>
      <c r="AB4449" s="626"/>
      <c r="AC4449" s="626"/>
      <c r="AD4449" s="626"/>
      <c r="AE4449" s="626"/>
      <c r="AF4449" s="626"/>
    </row>
    <row r="4450" spans="1:32" x14ac:dyDescent="0.25">
      <c r="A4450" s="626"/>
      <c r="B4450" s="626"/>
      <c r="F4450" s="626"/>
      <c r="H4450" s="626"/>
      <c r="I4450" s="626"/>
      <c r="J4450" s="626"/>
      <c r="K4450" s="627"/>
      <c r="L4450" s="677"/>
      <c r="M4450" s="626"/>
      <c r="N4450" s="626"/>
      <c r="O4450" s="626"/>
      <c r="P4450" s="626"/>
      <c r="Q4450" s="626"/>
      <c r="R4450" s="626"/>
      <c r="S4450" s="626"/>
      <c r="T4450" s="626"/>
      <c r="U4450" s="626"/>
      <c r="V4450" s="626"/>
      <c r="W4450" s="626"/>
      <c r="X4450" s="626"/>
      <c r="Y4450" s="626"/>
      <c r="Z4450" s="626"/>
      <c r="AA4450" s="626"/>
      <c r="AB4450" s="626"/>
      <c r="AC4450" s="626"/>
      <c r="AD4450" s="626"/>
      <c r="AE4450" s="626"/>
      <c r="AF4450" s="626"/>
    </row>
    <row r="4451" spans="1:32" x14ac:dyDescent="0.25">
      <c r="A4451" s="626"/>
      <c r="B4451" s="626"/>
      <c r="F4451" s="626"/>
      <c r="H4451" s="626"/>
      <c r="I4451" s="626"/>
      <c r="J4451" s="626"/>
      <c r="K4451" s="627"/>
      <c r="L4451" s="677"/>
      <c r="M4451" s="626"/>
      <c r="N4451" s="626"/>
      <c r="O4451" s="626"/>
      <c r="P4451" s="626"/>
      <c r="Q4451" s="626"/>
      <c r="R4451" s="626"/>
      <c r="S4451" s="626"/>
      <c r="T4451" s="626"/>
      <c r="U4451" s="626"/>
      <c r="V4451" s="626"/>
      <c r="W4451" s="626"/>
      <c r="X4451" s="626"/>
      <c r="Y4451" s="626"/>
      <c r="Z4451" s="626"/>
      <c r="AA4451" s="626"/>
      <c r="AB4451" s="626"/>
      <c r="AC4451" s="626"/>
      <c r="AD4451" s="626"/>
      <c r="AE4451" s="626"/>
      <c r="AF4451" s="626"/>
    </row>
    <row r="4452" spans="1:32" x14ac:dyDescent="0.25">
      <c r="A4452" s="626"/>
      <c r="B4452" s="626"/>
      <c r="F4452" s="626"/>
      <c r="H4452" s="626"/>
      <c r="I4452" s="626"/>
      <c r="J4452" s="626"/>
      <c r="K4452" s="627"/>
      <c r="L4452" s="677"/>
      <c r="M4452" s="626"/>
      <c r="N4452" s="626"/>
      <c r="O4452" s="626"/>
      <c r="P4452" s="626"/>
      <c r="Q4452" s="626"/>
      <c r="R4452" s="626"/>
      <c r="S4452" s="626"/>
      <c r="T4452" s="626"/>
      <c r="U4452" s="626"/>
      <c r="V4452" s="626"/>
      <c r="W4452" s="626"/>
      <c r="X4452" s="626"/>
      <c r="Y4452" s="626"/>
      <c r="Z4452" s="626"/>
      <c r="AA4452" s="626"/>
      <c r="AB4452" s="626"/>
      <c r="AC4452" s="626"/>
      <c r="AD4452" s="626"/>
      <c r="AE4452" s="626"/>
      <c r="AF4452" s="626"/>
    </row>
    <row r="4453" spans="1:32" x14ac:dyDescent="0.25">
      <c r="A4453" s="626"/>
      <c r="B4453" s="626"/>
      <c r="F4453" s="626"/>
      <c r="H4453" s="626"/>
      <c r="I4453" s="626"/>
      <c r="J4453" s="626"/>
      <c r="K4453" s="627"/>
      <c r="L4453" s="677"/>
      <c r="M4453" s="626"/>
      <c r="N4453" s="626"/>
      <c r="O4453" s="626"/>
      <c r="P4453" s="626"/>
      <c r="Q4453" s="626"/>
      <c r="R4453" s="626"/>
      <c r="S4453" s="626"/>
      <c r="T4453" s="626"/>
      <c r="U4453" s="626"/>
      <c r="V4453" s="626"/>
      <c r="W4453" s="626"/>
      <c r="X4453" s="626"/>
      <c r="Y4453" s="626"/>
      <c r="Z4453" s="626"/>
      <c r="AA4453" s="626"/>
      <c r="AB4453" s="626"/>
      <c r="AC4453" s="626"/>
      <c r="AD4453" s="626"/>
      <c r="AE4453" s="626"/>
      <c r="AF4453" s="626"/>
    </row>
    <row r="4454" spans="1:32" x14ac:dyDescent="0.25">
      <c r="A4454" s="626"/>
      <c r="B4454" s="626"/>
      <c r="F4454" s="626"/>
      <c r="H4454" s="626"/>
      <c r="I4454" s="626"/>
      <c r="J4454" s="626"/>
      <c r="K4454" s="627"/>
      <c r="L4454" s="677"/>
      <c r="M4454" s="626"/>
      <c r="N4454" s="626"/>
      <c r="O4454" s="626"/>
      <c r="P4454" s="626"/>
      <c r="Q4454" s="626"/>
      <c r="R4454" s="626"/>
      <c r="S4454" s="626"/>
      <c r="T4454" s="626"/>
      <c r="U4454" s="626"/>
      <c r="V4454" s="626"/>
      <c r="W4454" s="626"/>
      <c r="X4454" s="626"/>
      <c r="Y4454" s="626"/>
      <c r="Z4454" s="626"/>
      <c r="AA4454" s="626"/>
      <c r="AB4454" s="626"/>
      <c r="AC4454" s="626"/>
      <c r="AD4454" s="626"/>
      <c r="AE4454" s="626"/>
      <c r="AF4454" s="626"/>
    </row>
    <row r="4455" spans="1:32" x14ac:dyDescent="0.25">
      <c r="A4455" s="626"/>
      <c r="B4455" s="626"/>
      <c r="F4455" s="626"/>
      <c r="H4455" s="626"/>
      <c r="I4455" s="626"/>
      <c r="J4455" s="626"/>
      <c r="K4455" s="627"/>
      <c r="L4455" s="677"/>
      <c r="M4455" s="626"/>
      <c r="N4455" s="626"/>
      <c r="O4455" s="626"/>
      <c r="P4455" s="626"/>
      <c r="Q4455" s="626"/>
      <c r="R4455" s="626"/>
      <c r="S4455" s="626"/>
      <c r="T4455" s="626"/>
      <c r="U4455" s="626"/>
      <c r="V4455" s="626"/>
      <c r="W4455" s="626"/>
      <c r="X4455" s="626"/>
      <c r="Y4455" s="626"/>
      <c r="Z4455" s="626"/>
      <c r="AA4455" s="626"/>
      <c r="AB4455" s="626"/>
      <c r="AC4455" s="626"/>
      <c r="AD4455" s="626"/>
      <c r="AE4455" s="626"/>
      <c r="AF4455" s="626"/>
    </row>
    <row r="4456" spans="1:32" x14ac:dyDescent="0.25">
      <c r="A4456" s="626"/>
      <c r="B4456" s="626"/>
      <c r="F4456" s="626"/>
      <c r="H4456" s="626"/>
      <c r="I4456" s="626"/>
      <c r="J4456" s="626"/>
      <c r="K4456" s="627"/>
      <c r="L4456" s="677"/>
      <c r="M4456" s="626"/>
      <c r="N4456" s="626"/>
      <c r="O4456" s="626"/>
      <c r="P4456" s="626"/>
      <c r="Q4456" s="626"/>
      <c r="R4456" s="626"/>
      <c r="S4456" s="626"/>
      <c r="T4456" s="626"/>
      <c r="U4456" s="626"/>
      <c r="V4456" s="626"/>
      <c r="W4456" s="626"/>
      <c r="X4456" s="626"/>
      <c r="Y4456" s="626"/>
      <c r="Z4456" s="626"/>
      <c r="AA4456" s="626"/>
      <c r="AB4456" s="626"/>
      <c r="AC4456" s="626"/>
      <c r="AD4456" s="626"/>
      <c r="AE4456" s="626"/>
      <c r="AF4456" s="626"/>
    </row>
    <row r="4457" spans="1:32" x14ac:dyDescent="0.25">
      <c r="A4457" s="626"/>
      <c r="B4457" s="626"/>
      <c r="F4457" s="626"/>
      <c r="H4457" s="626"/>
      <c r="I4457" s="626"/>
      <c r="J4457" s="626"/>
      <c r="K4457" s="627"/>
      <c r="L4457" s="677"/>
      <c r="M4457" s="626"/>
      <c r="N4457" s="626"/>
      <c r="O4457" s="626"/>
      <c r="P4457" s="626"/>
      <c r="Q4457" s="626"/>
      <c r="R4457" s="626"/>
      <c r="S4457" s="626"/>
      <c r="T4457" s="626"/>
      <c r="U4457" s="626"/>
      <c r="V4457" s="626"/>
      <c r="W4457" s="626"/>
      <c r="X4457" s="626"/>
      <c r="Y4457" s="626"/>
      <c r="Z4457" s="626"/>
      <c r="AA4457" s="626"/>
      <c r="AB4457" s="626"/>
      <c r="AC4457" s="626"/>
      <c r="AD4457" s="626"/>
      <c r="AE4457" s="626"/>
      <c r="AF4457" s="626"/>
    </row>
    <row r="4458" spans="1:32" x14ac:dyDescent="0.25">
      <c r="A4458" s="626"/>
      <c r="B4458" s="626"/>
      <c r="F4458" s="626"/>
      <c r="H4458" s="626"/>
      <c r="I4458" s="626"/>
      <c r="J4458" s="626"/>
      <c r="K4458" s="627"/>
      <c r="L4458" s="677"/>
      <c r="M4458" s="626"/>
      <c r="N4458" s="626"/>
      <c r="O4458" s="626"/>
      <c r="P4458" s="626"/>
      <c r="Q4458" s="626"/>
      <c r="R4458" s="626"/>
      <c r="S4458" s="626"/>
      <c r="T4458" s="626"/>
      <c r="U4458" s="626"/>
      <c r="V4458" s="626"/>
      <c r="W4458" s="626"/>
      <c r="X4458" s="626"/>
      <c r="Y4458" s="626"/>
      <c r="Z4458" s="626"/>
      <c r="AA4458" s="626"/>
      <c r="AB4458" s="626"/>
      <c r="AC4458" s="626"/>
      <c r="AD4458" s="626"/>
      <c r="AE4458" s="626"/>
      <c r="AF4458" s="626"/>
    </row>
    <row r="4459" spans="1:32" x14ac:dyDescent="0.25">
      <c r="A4459" s="626"/>
      <c r="B4459" s="626"/>
      <c r="F4459" s="626"/>
      <c r="H4459" s="626"/>
      <c r="I4459" s="626"/>
      <c r="J4459" s="626"/>
      <c r="K4459" s="627"/>
      <c r="L4459" s="677"/>
      <c r="M4459" s="626"/>
      <c r="N4459" s="626"/>
      <c r="O4459" s="626"/>
      <c r="P4459" s="626"/>
      <c r="Q4459" s="626"/>
      <c r="R4459" s="626"/>
      <c r="S4459" s="626"/>
      <c r="T4459" s="626"/>
      <c r="U4459" s="626"/>
      <c r="V4459" s="626"/>
      <c r="W4459" s="626"/>
      <c r="X4459" s="626"/>
      <c r="Y4459" s="626"/>
      <c r="Z4459" s="626"/>
      <c r="AA4459" s="626"/>
      <c r="AB4459" s="626"/>
      <c r="AC4459" s="626"/>
      <c r="AD4459" s="626"/>
      <c r="AE4459" s="626"/>
      <c r="AF4459" s="626"/>
    </row>
    <row r="4460" spans="1:32" x14ac:dyDescent="0.25">
      <c r="A4460" s="626"/>
      <c r="B4460" s="626"/>
      <c r="F4460" s="626"/>
      <c r="H4460" s="626"/>
      <c r="I4460" s="626"/>
      <c r="J4460" s="626"/>
      <c r="K4460" s="627"/>
      <c r="L4460" s="677"/>
      <c r="M4460" s="626"/>
      <c r="N4460" s="626"/>
      <c r="O4460" s="626"/>
      <c r="P4460" s="626"/>
      <c r="Q4460" s="626"/>
      <c r="R4460" s="626"/>
      <c r="S4460" s="626"/>
      <c r="T4460" s="626"/>
      <c r="U4460" s="626"/>
      <c r="V4460" s="626"/>
      <c r="W4460" s="626"/>
      <c r="X4460" s="626"/>
      <c r="Y4460" s="626"/>
      <c r="Z4460" s="626"/>
      <c r="AA4460" s="626"/>
      <c r="AB4460" s="626"/>
      <c r="AC4460" s="626"/>
      <c r="AD4460" s="626"/>
      <c r="AE4460" s="626"/>
      <c r="AF4460" s="626"/>
    </row>
    <row r="4461" spans="1:32" x14ac:dyDescent="0.25">
      <c r="A4461" s="626"/>
      <c r="B4461" s="626"/>
      <c r="F4461" s="626"/>
      <c r="H4461" s="626"/>
      <c r="I4461" s="626"/>
      <c r="J4461" s="626"/>
      <c r="K4461" s="627"/>
      <c r="L4461" s="677"/>
      <c r="M4461" s="626"/>
      <c r="N4461" s="626"/>
      <c r="O4461" s="626"/>
      <c r="P4461" s="626"/>
      <c r="Q4461" s="626"/>
      <c r="R4461" s="626"/>
      <c r="S4461" s="626"/>
      <c r="T4461" s="626"/>
      <c r="U4461" s="626"/>
      <c r="V4461" s="626"/>
      <c r="W4461" s="626"/>
      <c r="X4461" s="626"/>
      <c r="Y4461" s="626"/>
      <c r="Z4461" s="626"/>
      <c r="AA4461" s="626"/>
      <c r="AB4461" s="626"/>
      <c r="AC4461" s="626"/>
      <c r="AD4461" s="626"/>
      <c r="AE4461" s="626"/>
      <c r="AF4461" s="626"/>
    </row>
    <row r="4462" spans="1:32" x14ac:dyDescent="0.25">
      <c r="A4462" s="626"/>
      <c r="B4462" s="626"/>
      <c r="F4462" s="626"/>
      <c r="H4462" s="626"/>
      <c r="I4462" s="626"/>
      <c r="J4462" s="626"/>
      <c r="K4462" s="627"/>
      <c r="L4462" s="677"/>
      <c r="M4462" s="626"/>
      <c r="N4462" s="626"/>
      <c r="O4462" s="626"/>
      <c r="P4462" s="626"/>
      <c r="Q4462" s="626"/>
      <c r="R4462" s="626"/>
      <c r="S4462" s="626"/>
      <c r="T4462" s="626"/>
      <c r="U4462" s="626"/>
      <c r="V4462" s="626"/>
      <c r="W4462" s="626"/>
      <c r="X4462" s="626"/>
      <c r="Y4462" s="626"/>
      <c r="Z4462" s="626"/>
      <c r="AA4462" s="626"/>
      <c r="AB4462" s="626"/>
      <c r="AC4462" s="626"/>
      <c r="AD4462" s="626"/>
      <c r="AE4462" s="626"/>
      <c r="AF4462" s="626"/>
    </row>
    <row r="4463" spans="1:32" x14ac:dyDescent="0.25">
      <c r="A4463" s="626"/>
      <c r="B4463" s="626"/>
      <c r="F4463" s="626"/>
      <c r="H4463" s="626"/>
      <c r="I4463" s="626"/>
      <c r="J4463" s="626"/>
      <c r="K4463" s="627"/>
      <c r="L4463" s="677"/>
      <c r="M4463" s="626"/>
      <c r="N4463" s="626"/>
      <c r="O4463" s="626"/>
      <c r="P4463" s="626"/>
      <c r="Q4463" s="626"/>
      <c r="R4463" s="626"/>
      <c r="S4463" s="626"/>
      <c r="T4463" s="626"/>
      <c r="U4463" s="626"/>
      <c r="V4463" s="626"/>
      <c r="W4463" s="626"/>
      <c r="X4463" s="626"/>
      <c r="Y4463" s="626"/>
      <c r="Z4463" s="626"/>
      <c r="AA4463" s="626"/>
      <c r="AB4463" s="626"/>
      <c r="AC4463" s="626"/>
      <c r="AD4463" s="626"/>
      <c r="AE4463" s="626"/>
      <c r="AF4463" s="626"/>
    </row>
    <row r="4464" spans="1:32" x14ac:dyDescent="0.25">
      <c r="A4464" s="626"/>
      <c r="B4464" s="626"/>
      <c r="F4464" s="626"/>
      <c r="H4464" s="626"/>
      <c r="I4464" s="626"/>
      <c r="J4464" s="626"/>
      <c r="K4464" s="627"/>
      <c r="L4464" s="677"/>
      <c r="M4464" s="626"/>
      <c r="N4464" s="626"/>
      <c r="O4464" s="626"/>
      <c r="P4464" s="626"/>
      <c r="Q4464" s="626"/>
      <c r="R4464" s="626"/>
      <c r="S4464" s="626"/>
      <c r="T4464" s="626"/>
      <c r="U4464" s="626"/>
      <c r="V4464" s="626"/>
      <c r="W4464" s="626"/>
      <c r="X4464" s="626"/>
      <c r="Y4464" s="626"/>
      <c r="Z4464" s="626"/>
      <c r="AA4464" s="626"/>
      <c r="AB4464" s="626"/>
      <c r="AC4464" s="626"/>
      <c r="AD4464" s="626"/>
      <c r="AE4464" s="626"/>
      <c r="AF4464" s="626"/>
    </row>
    <row r="4465" spans="1:32" x14ac:dyDescent="0.25">
      <c r="A4465" s="626"/>
      <c r="B4465" s="626"/>
      <c r="F4465" s="626"/>
      <c r="H4465" s="626"/>
      <c r="I4465" s="626"/>
      <c r="J4465" s="626"/>
      <c r="K4465" s="627"/>
      <c r="L4465" s="677"/>
      <c r="M4465" s="626"/>
      <c r="N4465" s="626"/>
      <c r="O4465" s="626"/>
      <c r="P4465" s="626"/>
      <c r="Q4465" s="626"/>
      <c r="R4465" s="626"/>
      <c r="S4465" s="626"/>
      <c r="T4465" s="626"/>
      <c r="U4465" s="626"/>
      <c r="V4465" s="626"/>
      <c r="W4465" s="626"/>
      <c r="X4465" s="626"/>
      <c r="Y4465" s="626"/>
      <c r="Z4465" s="626"/>
      <c r="AA4465" s="626"/>
      <c r="AB4465" s="626"/>
      <c r="AC4465" s="626"/>
      <c r="AD4465" s="626"/>
      <c r="AE4465" s="626"/>
      <c r="AF4465" s="626"/>
    </row>
    <row r="4466" spans="1:32" x14ac:dyDescent="0.25">
      <c r="A4466" s="626"/>
      <c r="B4466" s="626"/>
      <c r="F4466" s="626"/>
      <c r="H4466" s="626"/>
      <c r="I4466" s="626"/>
      <c r="J4466" s="626"/>
      <c r="K4466" s="627"/>
      <c r="L4466" s="677"/>
      <c r="M4466" s="626"/>
      <c r="N4466" s="626"/>
      <c r="O4466" s="626"/>
      <c r="P4466" s="626"/>
      <c r="Q4466" s="626"/>
      <c r="R4466" s="626"/>
      <c r="S4466" s="626"/>
      <c r="T4466" s="626"/>
      <c r="U4466" s="626"/>
      <c r="V4466" s="626"/>
      <c r="W4466" s="626"/>
      <c r="X4466" s="626"/>
      <c r="Y4466" s="626"/>
      <c r="Z4466" s="626"/>
      <c r="AA4466" s="626"/>
      <c r="AB4466" s="626"/>
      <c r="AC4466" s="626"/>
      <c r="AD4466" s="626"/>
      <c r="AE4466" s="626"/>
      <c r="AF4466" s="626"/>
    </row>
    <row r="4467" spans="1:32" x14ac:dyDescent="0.25">
      <c r="A4467" s="626"/>
      <c r="B4467" s="626"/>
      <c r="F4467" s="626"/>
      <c r="H4467" s="626"/>
      <c r="I4467" s="626"/>
      <c r="J4467" s="626"/>
      <c r="K4467" s="627"/>
      <c r="L4467" s="677"/>
      <c r="M4467" s="626"/>
      <c r="N4467" s="626"/>
      <c r="O4467" s="626"/>
      <c r="P4467" s="626"/>
      <c r="Q4467" s="626"/>
      <c r="R4467" s="626"/>
      <c r="S4467" s="626"/>
      <c r="T4467" s="626"/>
      <c r="U4467" s="626"/>
      <c r="V4467" s="626"/>
      <c r="W4467" s="626"/>
      <c r="X4467" s="626"/>
      <c r="Y4467" s="626"/>
      <c r="Z4467" s="626"/>
      <c r="AA4467" s="626"/>
      <c r="AB4467" s="626"/>
      <c r="AC4467" s="626"/>
      <c r="AD4467" s="626"/>
      <c r="AE4467" s="626"/>
      <c r="AF4467" s="626"/>
    </row>
    <row r="4468" spans="1:32" x14ac:dyDescent="0.25">
      <c r="A4468" s="626"/>
      <c r="B4468" s="626"/>
      <c r="F4468" s="626"/>
      <c r="H4468" s="626"/>
      <c r="I4468" s="626"/>
      <c r="J4468" s="626"/>
      <c r="K4468" s="627"/>
      <c r="L4468" s="677"/>
      <c r="M4468" s="626"/>
      <c r="N4468" s="626"/>
      <c r="O4468" s="626"/>
      <c r="P4468" s="626"/>
      <c r="Q4468" s="626"/>
      <c r="R4468" s="626"/>
      <c r="S4468" s="626"/>
      <c r="T4468" s="626"/>
      <c r="U4468" s="626"/>
      <c r="V4468" s="626"/>
      <c r="W4468" s="626"/>
      <c r="X4468" s="626"/>
      <c r="Y4468" s="626"/>
      <c r="Z4468" s="626"/>
      <c r="AA4468" s="626"/>
      <c r="AB4468" s="626"/>
      <c r="AC4468" s="626"/>
      <c r="AD4468" s="626"/>
      <c r="AE4468" s="626"/>
      <c r="AF4468" s="626"/>
    </row>
    <row r="4469" spans="1:32" x14ac:dyDescent="0.25">
      <c r="A4469" s="626"/>
      <c r="B4469" s="626"/>
      <c r="F4469" s="626"/>
      <c r="H4469" s="626"/>
      <c r="I4469" s="626"/>
      <c r="J4469" s="626"/>
      <c r="K4469" s="627"/>
      <c r="L4469" s="677"/>
      <c r="M4469" s="626"/>
      <c r="N4469" s="626"/>
      <c r="O4469" s="626"/>
      <c r="P4469" s="626"/>
      <c r="Q4469" s="626"/>
      <c r="R4469" s="626"/>
      <c r="S4469" s="626"/>
      <c r="T4469" s="626"/>
      <c r="U4469" s="626"/>
      <c r="V4469" s="626"/>
      <c r="W4469" s="626"/>
      <c r="X4469" s="626"/>
      <c r="Y4469" s="626"/>
      <c r="Z4469" s="626"/>
      <c r="AA4469" s="626"/>
      <c r="AB4469" s="626"/>
      <c r="AC4469" s="626"/>
      <c r="AD4469" s="626"/>
      <c r="AE4469" s="626"/>
      <c r="AF4469" s="626"/>
    </row>
    <row r="4470" spans="1:32" x14ac:dyDescent="0.25">
      <c r="A4470" s="626"/>
      <c r="B4470" s="626"/>
      <c r="F4470" s="626"/>
      <c r="H4470" s="626"/>
      <c r="I4470" s="626"/>
      <c r="J4470" s="626"/>
      <c r="K4470" s="627"/>
      <c r="L4470" s="677"/>
      <c r="M4470" s="626"/>
      <c r="N4470" s="626"/>
      <c r="O4470" s="626"/>
      <c r="P4470" s="626"/>
      <c r="Q4470" s="626"/>
      <c r="R4470" s="626"/>
      <c r="S4470" s="626"/>
      <c r="T4470" s="626"/>
      <c r="U4470" s="626"/>
      <c r="V4470" s="626"/>
      <c r="W4470" s="626"/>
      <c r="X4470" s="626"/>
      <c r="Y4470" s="626"/>
      <c r="Z4470" s="626"/>
      <c r="AA4470" s="626"/>
      <c r="AB4470" s="626"/>
      <c r="AC4470" s="626"/>
      <c r="AD4470" s="626"/>
      <c r="AE4470" s="626"/>
      <c r="AF4470" s="626"/>
    </row>
    <row r="4471" spans="1:32" x14ac:dyDescent="0.25">
      <c r="A4471" s="626"/>
      <c r="B4471" s="626"/>
      <c r="F4471" s="626"/>
      <c r="H4471" s="626"/>
      <c r="I4471" s="626"/>
      <c r="J4471" s="626"/>
      <c r="K4471" s="627"/>
      <c r="L4471" s="677"/>
      <c r="M4471" s="626"/>
      <c r="N4471" s="626"/>
      <c r="O4471" s="626"/>
      <c r="P4471" s="626"/>
      <c r="Q4471" s="626"/>
      <c r="R4471" s="626"/>
      <c r="S4471" s="626"/>
      <c r="T4471" s="626"/>
      <c r="U4471" s="626"/>
      <c r="V4471" s="626"/>
      <c r="W4471" s="626"/>
      <c r="X4471" s="626"/>
      <c r="Y4471" s="626"/>
      <c r="Z4471" s="626"/>
      <c r="AA4471" s="626"/>
      <c r="AB4471" s="626"/>
      <c r="AC4471" s="626"/>
      <c r="AD4471" s="626"/>
      <c r="AE4471" s="626"/>
      <c r="AF4471" s="626"/>
    </row>
    <row r="4472" spans="1:32" x14ac:dyDescent="0.25">
      <c r="A4472" s="626"/>
      <c r="B4472" s="626"/>
      <c r="F4472" s="626"/>
      <c r="H4472" s="626"/>
      <c r="I4472" s="626"/>
      <c r="J4472" s="626"/>
      <c r="K4472" s="627"/>
      <c r="L4472" s="677"/>
      <c r="M4472" s="626"/>
      <c r="N4472" s="626"/>
      <c r="O4472" s="626"/>
      <c r="P4472" s="626"/>
      <c r="Q4472" s="626"/>
      <c r="R4472" s="626"/>
      <c r="S4472" s="626"/>
      <c r="T4472" s="626"/>
      <c r="U4472" s="626"/>
      <c r="V4472" s="626"/>
      <c r="W4472" s="626"/>
      <c r="X4472" s="626"/>
      <c r="Y4472" s="626"/>
      <c r="Z4472" s="626"/>
      <c r="AA4472" s="626"/>
      <c r="AB4472" s="626"/>
      <c r="AC4472" s="626"/>
      <c r="AD4472" s="626"/>
      <c r="AE4472" s="626"/>
      <c r="AF4472" s="626"/>
    </row>
    <row r="4473" spans="1:32" x14ac:dyDescent="0.25">
      <c r="A4473" s="626"/>
      <c r="B4473" s="626"/>
      <c r="F4473" s="626"/>
      <c r="H4473" s="626"/>
      <c r="I4473" s="626"/>
      <c r="J4473" s="626"/>
      <c r="K4473" s="627"/>
      <c r="L4473" s="677"/>
      <c r="M4473" s="626"/>
      <c r="N4473" s="626"/>
      <c r="O4473" s="626"/>
      <c r="P4473" s="626"/>
      <c r="Q4473" s="626"/>
      <c r="R4473" s="626"/>
      <c r="S4473" s="626"/>
      <c r="T4473" s="626"/>
      <c r="U4473" s="626"/>
      <c r="V4473" s="626"/>
      <c r="W4473" s="626"/>
      <c r="X4473" s="626"/>
      <c r="Y4473" s="626"/>
      <c r="Z4473" s="626"/>
      <c r="AA4473" s="626"/>
      <c r="AB4473" s="626"/>
      <c r="AC4473" s="626"/>
      <c r="AD4473" s="626"/>
      <c r="AE4473" s="626"/>
      <c r="AF4473" s="626"/>
    </row>
    <row r="4474" spans="1:32" x14ac:dyDescent="0.25">
      <c r="A4474" s="626"/>
      <c r="B4474" s="626"/>
      <c r="F4474" s="626"/>
      <c r="H4474" s="626"/>
      <c r="I4474" s="626"/>
      <c r="J4474" s="626"/>
      <c r="K4474" s="627"/>
      <c r="L4474" s="677"/>
      <c r="M4474" s="626"/>
      <c r="N4474" s="626"/>
      <c r="O4474" s="626"/>
      <c r="P4474" s="626"/>
      <c r="Q4474" s="626"/>
      <c r="R4474" s="626"/>
      <c r="S4474" s="626"/>
      <c r="T4474" s="626"/>
      <c r="U4474" s="626"/>
      <c r="V4474" s="626"/>
      <c r="W4474" s="626"/>
      <c r="X4474" s="626"/>
      <c r="Y4474" s="626"/>
      <c r="Z4474" s="626"/>
      <c r="AA4474" s="626"/>
      <c r="AB4474" s="626"/>
      <c r="AC4474" s="626"/>
      <c r="AD4474" s="626"/>
      <c r="AE4474" s="626"/>
      <c r="AF4474" s="626"/>
    </row>
    <row r="4475" spans="1:32" x14ac:dyDescent="0.25">
      <c r="A4475" s="626"/>
      <c r="B4475" s="626"/>
      <c r="F4475" s="626"/>
      <c r="H4475" s="626"/>
      <c r="I4475" s="626"/>
      <c r="J4475" s="626"/>
      <c r="K4475" s="627"/>
      <c r="L4475" s="677"/>
      <c r="M4475" s="626"/>
      <c r="N4475" s="626"/>
      <c r="O4475" s="626"/>
      <c r="P4475" s="626"/>
      <c r="Q4475" s="626"/>
      <c r="R4475" s="626"/>
      <c r="S4475" s="626"/>
      <c r="T4475" s="626"/>
      <c r="U4475" s="626"/>
      <c r="V4475" s="626"/>
      <c r="W4475" s="626"/>
      <c r="X4475" s="626"/>
      <c r="Y4475" s="626"/>
      <c r="Z4475" s="626"/>
      <c r="AA4475" s="626"/>
      <c r="AB4475" s="626"/>
      <c r="AC4475" s="626"/>
      <c r="AD4475" s="626"/>
      <c r="AE4475" s="626"/>
      <c r="AF4475" s="626"/>
    </row>
    <row r="4476" spans="1:32" x14ac:dyDescent="0.25">
      <c r="A4476" s="626"/>
      <c r="B4476" s="626"/>
      <c r="F4476" s="626"/>
      <c r="H4476" s="626"/>
      <c r="I4476" s="626"/>
      <c r="J4476" s="626"/>
      <c r="K4476" s="627"/>
      <c r="L4476" s="677"/>
      <c r="M4476" s="626"/>
      <c r="N4476" s="626"/>
      <c r="O4476" s="626"/>
      <c r="P4476" s="626"/>
      <c r="Q4476" s="626"/>
      <c r="R4476" s="626"/>
      <c r="S4476" s="626"/>
      <c r="T4476" s="626"/>
      <c r="U4476" s="626"/>
      <c r="V4476" s="626"/>
      <c r="W4476" s="626"/>
      <c r="X4476" s="626"/>
      <c r="Y4476" s="626"/>
      <c r="Z4476" s="626"/>
      <c r="AA4476" s="626"/>
      <c r="AB4476" s="626"/>
      <c r="AC4476" s="626"/>
      <c r="AD4476" s="626"/>
      <c r="AE4476" s="626"/>
      <c r="AF4476" s="626"/>
    </row>
    <row r="4477" spans="1:32" x14ac:dyDescent="0.25">
      <c r="A4477" s="626"/>
      <c r="B4477" s="626"/>
      <c r="F4477" s="626"/>
      <c r="H4477" s="626"/>
      <c r="I4477" s="626"/>
      <c r="J4477" s="626"/>
      <c r="K4477" s="627"/>
      <c r="L4477" s="677"/>
      <c r="M4477" s="626"/>
      <c r="N4477" s="626"/>
      <c r="O4477" s="626"/>
      <c r="P4477" s="626"/>
      <c r="Q4477" s="626"/>
      <c r="R4477" s="626"/>
      <c r="S4477" s="626"/>
      <c r="T4477" s="626"/>
      <c r="U4477" s="626"/>
      <c r="V4477" s="626"/>
      <c r="W4477" s="626"/>
      <c r="X4477" s="626"/>
      <c r="Y4477" s="626"/>
      <c r="Z4477" s="626"/>
      <c r="AA4477" s="626"/>
      <c r="AB4477" s="626"/>
      <c r="AC4477" s="626"/>
      <c r="AD4477" s="626"/>
      <c r="AE4477" s="626"/>
      <c r="AF4477" s="626"/>
    </row>
    <row r="4478" spans="1:32" x14ac:dyDescent="0.25">
      <c r="A4478" s="626"/>
      <c r="B4478" s="626"/>
      <c r="F4478" s="626"/>
      <c r="H4478" s="626"/>
      <c r="I4478" s="626"/>
      <c r="J4478" s="626"/>
      <c r="K4478" s="627"/>
      <c r="L4478" s="677"/>
      <c r="M4478" s="626"/>
      <c r="N4478" s="626"/>
      <c r="O4478" s="626"/>
      <c r="P4478" s="626"/>
      <c r="Q4478" s="626"/>
      <c r="R4478" s="626"/>
      <c r="S4478" s="626"/>
      <c r="T4478" s="626"/>
      <c r="U4478" s="626"/>
      <c r="V4478" s="626"/>
      <c r="W4478" s="626"/>
      <c r="X4478" s="626"/>
      <c r="Y4478" s="626"/>
      <c r="Z4478" s="626"/>
      <c r="AA4478" s="626"/>
      <c r="AB4478" s="626"/>
      <c r="AC4478" s="626"/>
      <c r="AD4478" s="626"/>
      <c r="AE4478" s="626"/>
      <c r="AF4478" s="626"/>
    </row>
    <row r="4479" spans="1:32" x14ac:dyDescent="0.25">
      <c r="A4479" s="626"/>
      <c r="B4479" s="626"/>
      <c r="F4479" s="626"/>
      <c r="H4479" s="626"/>
      <c r="I4479" s="626"/>
      <c r="J4479" s="626"/>
      <c r="K4479" s="627"/>
      <c r="L4479" s="677"/>
      <c r="M4479" s="626"/>
      <c r="N4479" s="626"/>
      <c r="O4479" s="626"/>
      <c r="P4479" s="626"/>
      <c r="Q4479" s="626"/>
      <c r="R4479" s="626"/>
      <c r="S4479" s="626"/>
      <c r="T4479" s="626"/>
      <c r="U4479" s="626"/>
      <c r="V4479" s="626"/>
      <c r="W4479" s="626"/>
      <c r="X4479" s="626"/>
      <c r="Y4479" s="626"/>
      <c r="Z4479" s="626"/>
      <c r="AA4479" s="626"/>
      <c r="AB4479" s="626"/>
      <c r="AC4479" s="626"/>
      <c r="AD4479" s="626"/>
      <c r="AE4479" s="626"/>
      <c r="AF4479" s="626"/>
    </row>
    <row r="4480" spans="1:32" x14ac:dyDescent="0.25">
      <c r="A4480" s="626"/>
      <c r="B4480" s="626"/>
      <c r="F4480" s="626"/>
      <c r="H4480" s="626"/>
      <c r="I4480" s="626"/>
      <c r="J4480" s="626"/>
      <c r="K4480" s="627"/>
      <c r="L4480" s="677"/>
      <c r="M4480" s="626"/>
      <c r="N4480" s="626"/>
      <c r="O4480" s="626"/>
      <c r="P4480" s="626"/>
      <c r="Q4480" s="626"/>
      <c r="R4480" s="626"/>
      <c r="S4480" s="626"/>
      <c r="T4480" s="626"/>
      <c r="U4480" s="626"/>
      <c r="V4480" s="626"/>
      <c r="W4480" s="626"/>
      <c r="X4480" s="626"/>
      <c r="Y4480" s="626"/>
      <c r="Z4480" s="626"/>
      <c r="AA4480" s="626"/>
      <c r="AB4480" s="626"/>
      <c r="AC4480" s="626"/>
      <c r="AD4480" s="626"/>
      <c r="AE4480" s="626"/>
      <c r="AF4480" s="626"/>
    </row>
    <row r="4481" spans="1:32" x14ac:dyDescent="0.25">
      <c r="A4481" s="626"/>
      <c r="B4481" s="626"/>
      <c r="F4481" s="626"/>
      <c r="H4481" s="626"/>
      <c r="I4481" s="626"/>
      <c r="J4481" s="626"/>
      <c r="K4481" s="627"/>
      <c r="L4481" s="677"/>
      <c r="M4481" s="626"/>
      <c r="N4481" s="626"/>
      <c r="O4481" s="626"/>
      <c r="P4481" s="626"/>
      <c r="Q4481" s="626"/>
      <c r="R4481" s="626"/>
      <c r="S4481" s="626"/>
      <c r="T4481" s="626"/>
      <c r="U4481" s="626"/>
      <c r="V4481" s="626"/>
      <c r="W4481" s="626"/>
      <c r="X4481" s="626"/>
      <c r="Y4481" s="626"/>
      <c r="Z4481" s="626"/>
      <c r="AA4481" s="626"/>
      <c r="AB4481" s="626"/>
      <c r="AC4481" s="626"/>
      <c r="AD4481" s="626"/>
      <c r="AE4481" s="626"/>
      <c r="AF4481" s="626"/>
    </row>
    <row r="4482" spans="1:32" x14ac:dyDescent="0.25">
      <c r="A4482" s="626"/>
      <c r="B4482" s="626"/>
      <c r="F4482" s="626"/>
      <c r="H4482" s="626"/>
      <c r="I4482" s="626"/>
      <c r="J4482" s="626"/>
      <c r="K4482" s="627"/>
      <c r="L4482" s="677"/>
      <c r="M4482" s="626"/>
      <c r="N4482" s="626"/>
      <c r="O4482" s="626"/>
      <c r="P4482" s="626"/>
      <c r="Q4482" s="626"/>
      <c r="R4482" s="626"/>
      <c r="S4482" s="626"/>
      <c r="T4482" s="626"/>
      <c r="U4482" s="626"/>
      <c r="V4482" s="626"/>
      <c r="W4482" s="626"/>
      <c r="X4482" s="626"/>
      <c r="Y4482" s="626"/>
      <c r="Z4482" s="626"/>
      <c r="AA4482" s="626"/>
      <c r="AB4482" s="626"/>
      <c r="AC4482" s="626"/>
      <c r="AD4482" s="626"/>
      <c r="AE4482" s="626"/>
      <c r="AF4482" s="626"/>
    </row>
    <row r="4483" spans="1:32" x14ac:dyDescent="0.25">
      <c r="A4483" s="626"/>
      <c r="B4483" s="626"/>
      <c r="F4483" s="626"/>
      <c r="H4483" s="626"/>
      <c r="I4483" s="626"/>
      <c r="J4483" s="626"/>
      <c r="K4483" s="627"/>
      <c r="L4483" s="677"/>
      <c r="M4483" s="626"/>
      <c r="N4483" s="626"/>
      <c r="O4483" s="626"/>
      <c r="P4483" s="626"/>
      <c r="Q4483" s="626"/>
      <c r="R4483" s="626"/>
      <c r="S4483" s="626"/>
      <c r="T4483" s="626"/>
      <c r="U4483" s="626"/>
      <c r="V4483" s="626"/>
      <c r="W4483" s="626"/>
      <c r="X4483" s="626"/>
      <c r="Y4483" s="626"/>
      <c r="Z4483" s="626"/>
      <c r="AA4483" s="626"/>
      <c r="AB4483" s="626"/>
      <c r="AC4483" s="626"/>
      <c r="AD4483" s="626"/>
      <c r="AE4483" s="626"/>
      <c r="AF4483" s="626"/>
    </row>
    <row r="4484" spans="1:32" x14ac:dyDescent="0.25">
      <c r="A4484" s="626"/>
      <c r="B4484" s="626"/>
      <c r="F4484" s="626"/>
      <c r="H4484" s="626"/>
      <c r="I4484" s="626"/>
      <c r="J4484" s="626"/>
      <c r="K4484" s="627"/>
      <c r="L4484" s="677"/>
      <c r="M4484" s="626"/>
      <c r="N4484" s="626"/>
      <c r="O4484" s="626"/>
      <c r="P4484" s="626"/>
      <c r="Q4484" s="626"/>
      <c r="R4484" s="626"/>
      <c r="S4484" s="626"/>
      <c r="T4484" s="626"/>
      <c r="U4484" s="626"/>
      <c r="V4484" s="626"/>
      <c r="W4484" s="626"/>
      <c r="X4484" s="626"/>
      <c r="Y4484" s="626"/>
      <c r="Z4484" s="626"/>
      <c r="AA4484" s="626"/>
      <c r="AB4484" s="626"/>
      <c r="AC4484" s="626"/>
      <c r="AD4484" s="626"/>
      <c r="AE4484" s="626"/>
      <c r="AF4484" s="626"/>
    </row>
    <row r="4485" spans="1:32" x14ac:dyDescent="0.25">
      <c r="A4485" s="626"/>
      <c r="B4485" s="626"/>
      <c r="F4485" s="626"/>
      <c r="H4485" s="626"/>
      <c r="I4485" s="626"/>
      <c r="J4485" s="626"/>
      <c r="K4485" s="627"/>
      <c r="L4485" s="677"/>
      <c r="M4485" s="626"/>
      <c r="N4485" s="626"/>
      <c r="O4485" s="626"/>
      <c r="P4485" s="626"/>
      <c r="Q4485" s="626"/>
      <c r="R4485" s="626"/>
      <c r="S4485" s="626"/>
      <c r="T4485" s="626"/>
      <c r="U4485" s="626"/>
      <c r="V4485" s="626"/>
      <c r="W4485" s="626"/>
      <c r="X4485" s="626"/>
      <c r="Y4485" s="626"/>
      <c r="Z4485" s="626"/>
      <c r="AA4485" s="626"/>
      <c r="AB4485" s="626"/>
      <c r="AC4485" s="626"/>
      <c r="AD4485" s="626"/>
      <c r="AE4485" s="626"/>
      <c r="AF4485" s="626"/>
    </row>
    <row r="4486" spans="1:32" x14ac:dyDescent="0.25">
      <c r="A4486" s="626"/>
      <c r="B4486" s="626"/>
      <c r="F4486" s="626"/>
      <c r="H4486" s="626"/>
      <c r="I4486" s="626"/>
      <c r="J4486" s="626"/>
      <c r="K4486" s="627"/>
      <c r="L4486" s="677"/>
      <c r="M4486" s="626"/>
      <c r="N4486" s="626"/>
      <c r="O4486" s="626"/>
      <c r="P4486" s="626"/>
      <c r="Q4486" s="626"/>
      <c r="R4486" s="626"/>
      <c r="S4486" s="626"/>
      <c r="T4486" s="626"/>
      <c r="U4486" s="626"/>
      <c r="V4486" s="626"/>
      <c r="W4486" s="626"/>
      <c r="X4486" s="626"/>
      <c r="Y4486" s="626"/>
      <c r="Z4486" s="626"/>
      <c r="AA4486" s="626"/>
      <c r="AB4486" s="626"/>
      <c r="AC4486" s="626"/>
      <c r="AD4486" s="626"/>
      <c r="AE4486" s="626"/>
      <c r="AF4486" s="626"/>
    </row>
    <row r="4487" spans="1:32" x14ac:dyDescent="0.25">
      <c r="A4487" s="626"/>
      <c r="B4487" s="626"/>
      <c r="F4487" s="626"/>
      <c r="H4487" s="626"/>
      <c r="I4487" s="626"/>
      <c r="J4487" s="626"/>
      <c r="K4487" s="627"/>
      <c r="L4487" s="677"/>
      <c r="M4487" s="626"/>
      <c r="N4487" s="626"/>
      <c r="O4487" s="626"/>
      <c r="P4487" s="626"/>
      <c r="Q4487" s="626"/>
      <c r="R4487" s="626"/>
      <c r="S4487" s="626"/>
      <c r="T4487" s="626"/>
      <c r="U4487" s="626"/>
      <c r="V4487" s="626"/>
      <c r="W4487" s="626"/>
      <c r="X4487" s="626"/>
      <c r="Y4487" s="626"/>
      <c r="Z4487" s="626"/>
      <c r="AA4487" s="626"/>
      <c r="AB4487" s="626"/>
      <c r="AC4487" s="626"/>
      <c r="AD4487" s="626"/>
      <c r="AE4487" s="626"/>
      <c r="AF4487" s="626"/>
    </row>
    <row r="4488" spans="1:32" x14ac:dyDescent="0.25">
      <c r="A4488" s="626"/>
      <c r="B4488" s="626"/>
      <c r="F4488" s="626"/>
      <c r="H4488" s="626"/>
      <c r="I4488" s="626"/>
      <c r="J4488" s="626"/>
      <c r="K4488" s="627"/>
      <c r="L4488" s="677"/>
      <c r="M4488" s="626"/>
      <c r="N4488" s="626"/>
      <c r="O4488" s="626"/>
      <c r="P4488" s="626"/>
      <c r="Q4488" s="626"/>
      <c r="R4488" s="626"/>
      <c r="S4488" s="626"/>
      <c r="T4488" s="626"/>
      <c r="U4488" s="626"/>
      <c r="V4488" s="626"/>
      <c r="W4488" s="626"/>
      <c r="X4488" s="626"/>
      <c r="Y4488" s="626"/>
      <c r="Z4488" s="626"/>
      <c r="AA4488" s="626"/>
      <c r="AB4488" s="626"/>
      <c r="AC4488" s="626"/>
      <c r="AD4488" s="626"/>
      <c r="AE4488" s="626"/>
      <c r="AF4488" s="626"/>
    </row>
    <row r="4489" spans="1:32" x14ac:dyDescent="0.25">
      <c r="A4489" s="626"/>
      <c r="B4489" s="626"/>
      <c r="F4489" s="626"/>
      <c r="H4489" s="626"/>
      <c r="I4489" s="626"/>
      <c r="J4489" s="626"/>
      <c r="K4489" s="627"/>
      <c r="L4489" s="677"/>
      <c r="M4489" s="626"/>
      <c r="N4489" s="626"/>
      <c r="O4489" s="626"/>
      <c r="P4489" s="626"/>
      <c r="Q4489" s="626"/>
      <c r="R4489" s="626"/>
      <c r="S4489" s="626"/>
      <c r="T4489" s="626"/>
      <c r="U4489" s="626"/>
      <c r="V4489" s="626"/>
      <c r="W4489" s="626"/>
      <c r="X4489" s="626"/>
      <c r="Y4489" s="626"/>
      <c r="Z4489" s="626"/>
      <c r="AA4489" s="626"/>
      <c r="AB4489" s="626"/>
      <c r="AC4489" s="626"/>
      <c r="AD4489" s="626"/>
      <c r="AE4489" s="626"/>
      <c r="AF4489" s="626"/>
    </row>
    <row r="4490" spans="1:32" x14ac:dyDescent="0.25">
      <c r="A4490" s="626"/>
      <c r="B4490" s="626"/>
      <c r="F4490" s="626"/>
      <c r="H4490" s="626"/>
      <c r="I4490" s="626"/>
      <c r="J4490" s="626"/>
      <c r="K4490" s="627"/>
      <c r="L4490" s="677"/>
      <c r="M4490" s="626"/>
      <c r="N4490" s="626"/>
      <c r="O4490" s="626"/>
      <c r="P4490" s="626"/>
      <c r="Q4490" s="626"/>
      <c r="R4490" s="626"/>
      <c r="S4490" s="626"/>
      <c r="T4490" s="626"/>
      <c r="U4490" s="626"/>
      <c r="V4490" s="626"/>
      <c r="W4490" s="626"/>
      <c r="X4490" s="626"/>
      <c r="Y4490" s="626"/>
      <c r="Z4490" s="626"/>
      <c r="AA4490" s="626"/>
      <c r="AB4490" s="626"/>
      <c r="AC4490" s="626"/>
      <c r="AD4490" s="626"/>
      <c r="AE4490" s="626"/>
      <c r="AF4490" s="626"/>
    </row>
    <row r="4491" spans="1:32" x14ac:dyDescent="0.25">
      <c r="A4491" s="626"/>
      <c r="B4491" s="626"/>
      <c r="F4491" s="626"/>
      <c r="H4491" s="626"/>
      <c r="I4491" s="626"/>
      <c r="J4491" s="626"/>
      <c r="K4491" s="627"/>
      <c r="L4491" s="677"/>
      <c r="M4491" s="626"/>
      <c r="N4491" s="626"/>
      <c r="O4491" s="626"/>
      <c r="P4491" s="626"/>
      <c r="Q4491" s="626"/>
      <c r="R4491" s="626"/>
      <c r="S4491" s="626"/>
      <c r="T4491" s="626"/>
      <c r="U4491" s="626"/>
      <c r="V4491" s="626"/>
      <c r="W4491" s="626"/>
      <c r="X4491" s="626"/>
      <c r="Y4491" s="626"/>
      <c r="Z4491" s="626"/>
      <c r="AA4491" s="626"/>
      <c r="AB4491" s="626"/>
      <c r="AC4491" s="626"/>
      <c r="AD4491" s="626"/>
      <c r="AE4491" s="626"/>
      <c r="AF4491" s="626"/>
    </row>
    <row r="4492" spans="1:32" x14ac:dyDescent="0.25">
      <c r="A4492" s="626"/>
      <c r="B4492" s="626"/>
      <c r="F4492" s="626"/>
      <c r="H4492" s="626"/>
      <c r="I4492" s="626"/>
      <c r="J4492" s="626"/>
      <c r="K4492" s="627"/>
      <c r="L4492" s="677"/>
      <c r="M4492" s="626"/>
      <c r="N4492" s="626"/>
      <c r="O4492" s="626"/>
      <c r="P4492" s="626"/>
      <c r="Q4492" s="626"/>
      <c r="R4492" s="626"/>
      <c r="S4492" s="626"/>
      <c r="T4492" s="626"/>
      <c r="U4492" s="626"/>
      <c r="V4492" s="626"/>
      <c r="W4492" s="626"/>
      <c r="X4492" s="626"/>
      <c r="Y4492" s="626"/>
      <c r="Z4492" s="626"/>
      <c r="AA4492" s="626"/>
      <c r="AB4492" s="626"/>
      <c r="AC4492" s="626"/>
      <c r="AD4492" s="626"/>
      <c r="AE4492" s="626"/>
      <c r="AF4492" s="626"/>
    </row>
    <row r="4493" spans="1:32" x14ac:dyDescent="0.25">
      <c r="A4493" s="626"/>
      <c r="B4493" s="626"/>
      <c r="F4493" s="626"/>
      <c r="H4493" s="626"/>
      <c r="I4493" s="626"/>
      <c r="J4493" s="626"/>
      <c r="K4493" s="627"/>
      <c r="L4493" s="677"/>
      <c r="M4493" s="626"/>
      <c r="N4493" s="626"/>
      <c r="O4493" s="626"/>
      <c r="P4493" s="626"/>
      <c r="Q4493" s="626"/>
      <c r="R4493" s="626"/>
      <c r="S4493" s="626"/>
      <c r="T4493" s="626"/>
      <c r="U4493" s="626"/>
      <c r="V4493" s="626"/>
      <c r="W4493" s="626"/>
      <c r="X4493" s="626"/>
      <c r="Y4493" s="626"/>
      <c r="Z4493" s="626"/>
      <c r="AA4493" s="626"/>
      <c r="AB4493" s="626"/>
      <c r="AC4493" s="626"/>
      <c r="AD4493" s="626"/>
      <c r="AE4493" s="626"/>
      <c r="AF4493" s="626"/>
    </row>
    <row r="4494" spans="1:32" x14ac:dyDescent="0.25">
      <c r="A4494" s="626"/>
      <c r="B4494" s="626"/>
      <c r="F4494" s="626"/>
      <c r="H4494" s="626"/>
      <c r="I4494" s="626"/>
      <c r="J4494" s="626"/>
      <c r="K4494" s="627"/>
      <c r="L4494" s="677"/>
      <c r="M4494" s="626"/>
      <c r="N4494" s="626"/>
      <c r="O4494" s="626"/>
      <c r="P4494" s="626"/>
      <c r="Q4494" s="626"/>
      <c r="R4494" s="626"/>
      <c r="S4494" s="626"/>
      <c r="T4494" s="626"/>
      <c r="U4494" s="626"/>
      <c r="V4494" s="626"/>
      <c r="W4494" s="626"/>
      <c r="X4494" s="626"/>
      <c r="Y4494" s="626"/>
      <c r="Z4494" s="626"/>
      <c r="AA4494" s="626"/>
      <c r="AB4494" s="626"/>
      <c r="AC4494" s="626"/>
      <c r="AD4494" s="626"/>
      <c r="AE4494" s="626"/>
      <c r="AF4494" s="626"/>
    </row>
    <row r="4495" spans="1:32" x14ac:dyDescent="0.25">
      <c r="A4495" s="626"/>
      <c r="B4495" s="626"/>
      <c r="F4495" s="626"/>
      <c r="H4495" s="626"/>
      <c r="I4495" s="626"/>
      <c r="J4495" s="626"/>
      <c r="K4495" s="627"/>
      <c r="L4495" s="677"/>
      <c r="M4495" s="626"/>
      <c r="N4495" s="626"/>
      <c r="O4495" s="626"/>
      <c r="P4495" s="626"/>
      <c r="Q4495" s="626"/>
      <c r="R4495" s="626"/>
      <c r="S4495" s="626"/>
      <c r="T4495" s="626"/>
      <c r="U4495" s="626"/>
      <c r="V4495" s="626"/>
      <c r="W4495" s="626"/>
      <c r="X4495" s="626"/>
      <c r="Y4495" s="626"/>
      <c r="Z4495" s="626"/>
      <c r="AA4495" s="626"/>
      <c r="AB4495" s="626"/>
      <c r="AC4495" s="626"/>
      <c r="AD4495" s="626"/>
      <c r="AE4495" s="626"/>
      <c r="AF4495" s="626"/>
    </row>
    <row r="4496" spans="1:32" x14ac:dyDescent="0.25">
      <c r="A4496" s="626"/>
      <c r="B4496" s="626"/>
      <c r="F4496" s="626"/>
      <c r="H4496" s="626"/>
      <c r="I4496" s="626"/>
      <c r="J4496" s="626"/>
      <c r="K4496" s="627"/>
      <c r="L4496" s="677"/>
      <c r="M4496" s="626"/>
      <c r="N4496" s="626"/>
      <c r="O4496" s="626"/>
      <c r="P4496" s="626"/>
      <c r="Q4496" s="626"/>
      <c r="R4496" s="626"/>
      <c r="S4496" s="626"/>
      <c r="T4496" s="626"/>
      <c r="U4496" s="626"/>
      <c r="V4496" s="626"/>
      <c r="W4496" s="626"/>
      <c r="X4496" s="626"/>
      <c r="Y4496" s="626"/>
      <c r="Z4496" s="626"/>
      <c r="AA4496" s="626"/>
      <c r="AB4496" s="626"/>
      <c r="AC4496" s="626"/>
      <c r="AD4496" s="626"/>
      <c r="AE4496" s="626"/>
      <c r="AF4496" s="626"/>
    </row>
    <row r="4497" spans="1:32" x14ac:dyDescent="0.25">
      <c r="A4497" s="626"/>
      <c r="B4497" s="626"/>
      <c r="F4497" s="626"/>
      <c r="H4497" s="626"/>
      <c r="I4497" s="626"/>
      <c r="J4497" s="626"/>
      <c r="K4497" s="627"/>
      <c r="L4497" s="677"/>
      <c r="M4497" s="626"/>
      <c r="N4497" s="626"/>
      <c r="O4497" s="626"/>
      <c r="P4497" s="626"/>
      <c r="Q4497" s="626"/>
      <c r="R4497" s="626"/>
      <c r="S4497" s="626"/>
      <c r="T4497" s="626"/>
      <c r="U4497" s="626"/>
      <c r="V4497" s="626"/>
      <c r="W4497" s="626"/>
      <c r="X4497" s="626"/>
      <c r="Y4497" s="626"/>
      <c r="Z4497" s="626"/>
      <c r="AA4497" s="626"/>
      <c r="AB4497" s="626"/>
      <c r="AC4497" s="626"/>
      <c r="AD4497" s="626"/>
      <c r="AE4497" s="626"/>
      <c r="AF4497" s="626"/>
    </row>
    <row r="4498" spans="1:32" x14ac:dyDescent="0.25">
      <c r="A4498" s="626"/>
      <c r="B4498" s="626"/>
      <c r="F4498" s="626"/>
      <c r="H4498" s="626"/>
      <c r="I4498" s="626"/>
      <c r="J4498" s="626"/>
      <c r="K4498" s="627"/>
      <c r="L4498" s="677"/>
      <c r="M4498" s="626"/>
      <c r="N4498" s="626"/>
      <c r="O4498" s="626"/>
      <c r="P4498" s="626"/>
      <c r="Q4498" s="626"/>
      <c r="R4498" s="626"/>
      <c r="S4498" s="626"/>
      <c r="T4498" s="626"/>
      <c r="U4498" s="626"/>
      <c r="V4498" s="626"/>
      <c r="W4498" s="626"/>
      <c r="X4498" s="626"/>
      <c r="Y4498" s="626"/>
      <c r="Z4498" s="626"/>
      <c r="AA4498" s="626"/>
      <c r="AB4498" s="626"/>
      <c r="AC4498" s="626"/>
      <c r="AD4498" s="626"/>
      <c r="AE4498" s="626"/>
      <c r="AF4498" s="626"/>
    </row>
    <row r="4499" spans="1:32" x14ac:dyDescent="0.25">
      <c r="A4499" s="626"/>
      <c r="B4499" s="626"/>
      <c r="F4499" s="626"/>
      <c r="H4499" s="626"/>
      <c r="I4499" s="626"/>
      <c r="J4499" s="626"/>
      <c r="K4499" s="627"/>
      <c r="L4499" s="677"/>
      <c r="M4499" s="626"/>
      <c r="N4499" s="626"/>
      <c r="O4499" s="626"/>
      <c r="P4499" s="626"/>
      <c r="Q4499" s="626"/>
      <c r="R4499" s="626"/>
      <c r="S4499" s="626"/>
      <c r="T4499" s="626"/>
      <c r="U4499" s="626"/>
      <c r="V4499" s="626"/>
      <c r="W4499" s="626"/>
      <c r="X4499" s="626"/>
      <c r="Y4499" s="626"/>
      <c r="Z4499" s="626"/>
      <c r="AA4499" s="626"/>
      <c r="AB4499" s="626"/>
      <c r="AC4499" s="626"/>
      <c r="AD4499" s="626"/>
      <c r="AE4499" s="626"/>
      <c r="AF4499" s="626"/>
    </row>
    <row r="4500" spans="1:32" x14ac:dyDescent="0.25">
      <c r="A4500" s="626"/>
      <c r="B4500" s="626"/>
      <c r="F4500" s="626"/>
      <c r="H4500" s="626"/>
      <c r="I4500" s="626"/>
      <c r="J4500" s="626"/>
      <c r="K4500" s="627"/>
      <c r="L4500" s="677"/>
      <c r="M4500" s="626"/>
      <c r="N4500" s="626"/>
      <c r="O4500" s="626"/>
      <c r="P4500" s="626"/>
      <c r="Q4500" s="626"/>
      <c r="R4500" s="626"/>
      <c r="S4500" s="626"/>
      <c r="T4500" s="626"/>
      <c r="U4500" s="626"/>
      <c r="V4500" s="626"/>
      <c r="W4500" s="626"/>
      <c r="X4500" s="626"/>
      <c r="Y4500" s="626"/>
      <c r="Z4500" s="626"/>
      <c r="AA4500" s="626"/>
      <c r="AB4500" s="626"/>
      <c r="AC4500" s="626"/>
      <c r="AD4500" s="626"/>
      <c r="AE4500" s="626"/>
      <c r="AF4500" s="626"/>
    </row>
    <row r="4501" spans="1:32" x14ac:dyDescent="0.25">
      <c r="A4501" s="626"/>
      <c r="B4501" s="626"/>
      <c r="F4501" s="626"/>
      <c r="H4501" s="626"/>
      <c r="I4501" s="626"/>
      <c r="J4501" s="626"/>
      <c r="K4501" s="627"/>
      <c r="L4501" s="677"/>
      <c r="M4501" s="626"/>
      <c r="N4501" s="626"/>
      <c r="O4501" s="626"/>
      <c r="P4501" s="626"/>
      <c r="Q4501" s="626"/>
      <c r="R4501" s="626"/>
      <c r="S4501" s="626"/>
      <c r="T4501" s="626"/>
      <c r="U4501" s="626"/>
      <c r="V4501" s="626"/>
      <c r="W4501" s="626"/>
      <c r="X4501" s="626"/>
      <c r="Y4501" s="626"/>
      <c r="Z4501" s="626"/>
      <c r="AA4501" s="626"/>
      <c r="AB4501" s="626"/>
      <c r="AC4501" s="626"/>
      <c r="AD4501" s="626"/>
      <c r="AE4501" s="626"/>
      <c r="AF4501" s="626"/>
    </row>
    <row r="4502" spans="1:32" x14ac:dyDescent="0.25">
      <c r="A4502" s="626"/>
      <c r="B4502" s="626"/>
      <c r="F4502" s="626"/>
      <c r="H4502" s="626"/>
      <c r="I4502" s="626"/>
      <c r="J4502" s="626"/>
      <c r="K4502" s="627"/>
      <c r="L4502" s="677"/>
      <c r="M4502" s="626"/>
      <c r="N4502" s="626"/>
      <c r="O4502" s="626"/>
      <c r="P4502" s="626"/>
      <c r="Q4502" s="626"/>
      <c r="R4502" s="626"/>
      <c r="S4502" s="626"/>
      <c r="T4502" s="626"/>
      <c r="U4502" s="626"/>
      <c r="V4502" s="626"/>
      <c r="W4502" s="626"/>
      <c r="X4502" s="626"/>
      <c r="Y4502" s="626"/>
      <c r="Z4502" s="626"/>
      <c r="AA4502" s="626"/>
      <c r="AB4502" s="626"/>
      <c r="AC4502" s="626"/>
      <c r="AD4502" s="626"/>
      <c r="AE4502" s="626"/>
      <c r="AF4502" s="626"/>
    </row>
    <row r="4503" spans="1:32" x14ac:dyDescent="0.25">
      <c r="A4503" s="626"/>
      <c r="B4503" s="626"/>
      <c r="F4503" s="626"/>
      <c r="H4503" s="626"/>
      <c r="I4503" s="626"/>
      <c r="J4503" s="626"/>
      <c r="K4503" s="627"/>
      <c r="L4503" s="677"/>
      <c r="M4503" s="626"/>
      <c r="N4503" s="626"/>
      <c r="O4503" s="626"/>
      <c r="P4503" s="626"/>
      <c r="Q4503" s="626"/>
      <c r="R4503" s="626"/>
      <c r="S4503" s="626"/>
      <c r="T4503" s="626"/>
      <c r="U4503" s="626"/>
      <c r="V4503" s="626"/>
      <c r="W4503" s="626"/>
      <c r="X4503" s="626"/>
      <c r="Y4503" s="626"/>
      <c r="Z4503" s="626"/>
      <c r="AA4503" s="626"/>
      <c r="AB4503" s="626"/>
      <c r="AC4503" s="626"/>
      <c r="AD4503" s="626"/>
      <c r="AE4503" s="626"/>
      <c r="AF4503" s="626"/>
    </row>
    <row r="4504" spans="1:32" x14ac:dyDescent="0.25">
      <c r="A4504" s="626"/>
      <c r="B4504" s="626"/>
      <c r="F4504" s="626"/>
      <c r="H4504" s="626"/>
      <c r="I4504" s="626"/>
      <c r="J4504" s="626"/>
      <c r="K4504" s="627"/>
      <c r="L4504" s="677"/>
      <c r="M4504" s="626"/>
      <c r="N4504" s="626"/>
      <c r="O4504" s="626"/>
      <c r="P4504" s="626"/>
      <c r="Q4504" s="626"/>
      <c r="R4504" s="626"/>
      <c r="S4504" s="626"/>
      <c r="T4504" s="626"/>
      <c r="U4504" s="626"/>
      <c r="V4504" s="626"/>
      <c r="W4504" s="626"/>
      <c r="X4504" s="626"/>
      <c r="Y4504" s="626"/>
      <c r="Z4504" s="626"/>
      <c r="AA4504" s="626"/>
      <c r="AB4504" s="626"/>
      <c r="AC4504" s="626"/>
      <c r="AD4504" s="626"/>
      <c r="AE4504" s="626"/>
      <c r="AF4504" s="626"/>
    </row>
    <row r="4505" spans="1:32" x14ac:dyDescent="0.25">
      <c r="A4505" s="626"/>
      <c r="B4505" s="626"/>
      <c r="F4505" s="626"/>
      <c r="H4505" s="626"/>
      <c r="I4505" s="626"/>
      <c r="J4505" s="626"/>
      <c r="K4505" s="627"/>
      <c r="L4505" s="677"/>
      <c r="M4505" s="626"/>
      <c r="N4505" s="626"/>
      <c r="O4505" s="626"/>
      <c r="P4505" s="626"/>
      <c r="Q4505" s="626"/>
      <c r="R4505" s="626"/>
      <c r="S4505" s="626"/>
      <c r="T4505" s="626"/>
      <c r="U4505" s="626"/>
      <c r="V4505" s="626"/>
      <c r="W4505" s="626"/>
      <c r="X4505" s="626"/>
      <c r="Y4505" s="626"/>
      <c r="Z4505" s="626"/>
      <c r="AA4505" s="626"/>
      <c r="AB4505" s="626"/>
      <c r="AC4505" s="626"/>
      <c r="AD4505" s="626"/>
      <c r="AE4505" s="626"/>
      <c r="AF4505" s="626"/>
    </row>
    <row r="4506" spans="1:32" x14ac:dyDescent="0.25">
      <c r="A4506" s="626"/>
      <c r="B4506" s="626"/>
      <c r="F4506" s="626"/>
      <c r="H4506" s="626"/>
      <c r="I4506" s="626"/>
      <c r="J4506" s="626"/>
      <c r="K4506" s="627"/>
      <c r="L4506" s="677"/>
      <c r="M4506" s="626"/>
      <c r="N4506" s="626"/>
      <c r="O4506" s="626"/>
      <c r="P4506" s="626"/>
      <c r="Q4506" s="626"/>
      <c r="R4506" s="626"/>
      <c r="S4506" s="626"/>
      <c r="T4506" s="626"/>
      <c r="U4506" s="626"/>
      <c r="V4506" s="626"/>
      <c r="W4506" s="626"/>
      <c r="X4506" s="626"/>
      <c r="Y4506" s="626"/>
      <c r="Z4506" s="626"/>
      <c r="AA4506" s="626"/>
      <c r="AB4506" s="626"/>
      <c r="AC4506" s="626"/>
      <c r="AD4506" s="626"/>
      <c r="AE4506" s="626"/>
      <c r="AF4506" s="626"/>
    </row>
    <row r="4507" spans="1:32" x14ac:dyDescent="0.25">
      <c r="A4507" s="626"/>
      <c r="B4507" s="626"/>
      <c r="F4507" s="626"/>
      <c r="H4507" s="626"/>
      <c r="I4507" s="626"/>
      <c r="J4507" s="626"/>
      <c r="K4507" s="627"/>
      <c r="L4507" s="677"/>
      <c r="M4507" s="626"/>
      <c r="N4507" s="626"/>
      <c r="O4507" s="626"/>
      <c r="P4507" s="626"/>
      <c r="Q4507" s="626"/>
      <c r="R4507" s="626"/>
      <c r="S4507" s="626"/>
      <c r="T4507" s="626"/>
      <c r="U4507" s="626"/>
      <c r="V4507" s="626"/>
      <c r="W4507" s="626"/>
      <c r="X4507" s="626"/>
      <c r="Y4507" s="626"/>
      <c r="Z4507" s="626"/>
      <c r="AA4507" s="626"/>
      <c r="AB4507" s="626"/>
      <c r="AC4507" s="626"/>
      <c r="AD4507" s="626"/>
      <c r="AE4507" s="626"/>
      <c r="AF4507" s="626"/>
    </row>
    <row r="4508" spans="1:32" x14ac:dyDescent="0.25">
      <c r="A4508" s="626"/>
      <c r="B4508" s="626"/>
      <c r="F4508" s="626"/>
      <c r="H4508" s="626"/>
      <c r="I4508" s="626"/>
      <c r="J4508" s="626"/>
      <c r="K4508" s="627"/>
      <c r="L4508" s="677"/>
      <c r="M4508" s="626"/>
      <c r="N4508" s="626"/>
      <c r="O4508" s="626"/>
      <c r="P4508" s="626"/>
      <c r="Q4508" s="626"/>
      <c r="R4508" s="626"/>
      <c r="S4508" s="626"/>
      <c r="T4508" s="626"/>
      <c r="U4508" s="626"/>
      <c r="V4508" s="626"/>
      <c r="W4508" s="626"/>
      <c r="X4508" s="626"/>
      <c r="Y4508" s="626"/>
      <c r="Z4508" s="626"/>
      <c r="AA4508" s="626"/>
      <c r="AB4508" s="626"/>
      <c r="AC4508" s="626"/>
      <c r="AD4508" s="626"/>
      <c r="AE4508" s="626"/>
      <c r="AF4508" s="626"/>
    </row>
    <row r="4509" spans="1:32" x14ac:dyDescent="0.25">
      <c r="A4509" s="626"/>
      <c r="B4509" s="626"/>
      <c r="F4509" s="626"/>
      <c r="H4509" s="626"/>
      <c r="I4509" s="626"/>
      <c r="J4509" s="626"/>
      <c r="K4509" s="627"/>
      <c r="L4509" s="677"/>
      <c r="M4509" s="626"/>
      <c r="N4509" s="626"/>
      <c r="O4509" s="626"/>
      <c r="P4509" s="626"/>
      <c r="Q4509" s="626"/>
      <c r="R4509" s="626"/>
      <c r="S4509" s="626"/>
      <c r="T4509" s="626"/>
      <c r="U4509" s="626"/>
      <c r="V4509" s="626"/>
      <c r="W4509" s="626"/>
      <c r="X4509" s="626"/>
      <c r="Y4509" s="626"/>
      <c r="Z4509" s="626"/>
      <c r="AA4509" s="626"/>
      <c r="AB4509" s="626"/>
      <c r="AC4509" s="626"/>
      <c r="AD4509" s="626"/>
      <c r="AE4509" s="626"/>
      <c r="AF4509" s="626"/>
    </row>
    <row r="4510" spans="1:32" x14ac:dyDescent="0.25">
      <c r="A4510" s="626"/>
      <c r="B4510" s="626"/>
      <c r="F4510" s="626"/>
      <c r="H4510" s="626"/>
      <c r="I4510" s="626"/>
      <c r="J4510" s="626"/>
      <c r="K4510" s="627"/>
      <c r="L4510" s="677"/>
      <c r="M4510" s="626"/>
      <c r="N4510" s="626"/>
      <c r="O4510" s="626"/>
      <c r="P4510" s="626"/>
      <c r="Q4510" s="626"/>
      <c r="R4510" s="626"/>
      <c r="S4510" s="626"/>
      <c r="T4510" s="626"/>
      <c r="U4510" s="626"/>
      <c r="V4510" s="626"/>
      <c r="W4510" s="626"/>
      <c r="X4510" s="626"/>
      <c r="Y4510" s="626"/>
      <c r="Z4510" s="626"/>
      <c r="AA4510" s="626"/>
      <c r="AB4510" s="626"/>
      <c r="AC4510" s="626"/>
      <c r="AD4510" s="626"/>
      <c r="AE4510" s="626"/>
      <c r="AF4510" s="626"/>
    </row>
    <row r="4511" spans="1:32" x14ac:dyDescent="0.25">
      <c r="A4511" s="626"/>
      <c r="B4511" s="626"/>
      <c r="F4511" s="626"/>
      <c r="H4511" s="626"/>
      <c r="I4511" s="626"/>
      <c r="J4511" s="626"/>
      <c r="K4511" s="627"/>
      <c r="L4511" s="677"/>
      <c r="M4511" s="626"/>
      <c r="N4511" s="626"/>
      <c r="O4511" s="626"/>
      <c r="P4511" s="626"/>
      <c r="Q4511" s="626"/>
      <c r="R4511" s="626"/>
      <c r="S4511" s="626"/>
      <c r="T4511" s="626"/>
      <c r="U4511" s="626"/>
      <c r="V4511" s="626"/>
      <c r="W4511" s="626"/>
      <c r="X4511" s="626"/>
      <c r="Y4511" s="626"/>
      <c r="Z4511" s="626"/>
      <c r="AA4511" s="626"/>
      <c r="AB4511" s="626"/>
      <c r="AC4511" s="626"/>
      <c r="AD4511" s="626"/>
      <c r="AE4511" s="626"/>
      <c r="AF4511" s="626"/>
    </row>
    <row r="4512" spans="1:32" x14ac:dyDescent="0.25">
      <c r="A4512" s="626"/>
      <c r="B4512" s="626"/>
      <c r="F4512" s="626"/>
      <c r="H4512" s="626"/>
      <c r="I4512" s="626"/>
      <c r="J4512" s="626"/>
      <c r="K4512" s="627"/>
      <c r="L4512" s="677"/>
      <c r="M4512" s="626"/>
      <c r="N4512" s="626"/>
      <c r="O4512" s="626"/>
      <c r="P4512" s="626"/>
      <c r="Q4512" s="626"/>
      <c r="R4512" s="626"/>
      <c r="S4512" s="626"/>
      <c r="T4512" s="626"/>
      <c r="U4512" s="626"/>
      <c r="V4512" s="626"/>
      <c r="W4512" s="626"/>
      <c r="X4512" s="626"/>
      <c r="Y4512" s="626"/>
      <c r="Z4512" s="626"/>
      <c r="AA4512" s="626"/>
      <c r="AB4512" s="626"/>
      <c r="AC4512" s="626"/>
      <c r="AD4512" s="626"/>
      <c r="AE4512" s="626"/>
      <c r="AF4512" s="626"/>
    </row>
    <row r="4513" spans="1:32" x14ac:dyDescent="0.25">
      <c r="A4513" s="626"/>
      <c r="B4513" s="626"/>
      <c r="F4513" s="626"/>
      <c r="H4513" s="626"/>
      <c r="I4513" s="626"/>
      <c r="J4513" s="626"/>
      <c r="K4513" s="627"/>
      <c r="L4513" s="677"/>
      <c r="M4513" s="626"/>
      <c r="N4513" s="626"/>
      <c r="O4513" s="626"/>
      <c r="P4513" s="626"/>
      <c r="Q4513" s="626"/>
      <c r="R4513" s="626"/>
      <c r="S4513" s="626"/>
      <c r="T4513" s="626"/>
      <c r="U4513" s="626"/>
      <c r="V4513" s="626"/>
      <c r="W4513" s="626"/>
      <c r="X4513" s="626"/>
      <c r="Y4513" s="626"/>
      <c r="Z4513" s="626"/>
      <c r="AA4513" s="626"/>
      <c r="AB4513" s="626"/>
      <c r="AC4513" s="626"/>
      <c r="AD4513" s="626"/>
      <c r="AE4513" s="626"/>
      <c r="AF4513" s="626"/>
    </row>
    <row r="4514" spans="1:32" x14ac:dyDescent="0.25">
      <c r="A4514" s="626"/>
      <c r="B4514" s="626"/>
      <c r="F4514" s="626"/>
      <c r="H4514" s="626"/>
      <c r="I4514" s="626"/>
      <c r="J4514" s="626"/>
      <c r="K4514" s="627"/>
      <c r="L4514" s="677"/>
      <c r="M4514" s="626"/>
      <c r="N4514" s="626"/>
      <c r="O4514" s="626"/>
      <c r="P4514" s="626"/>
      <c r="Q4514" s="626"/>
      <c r="R4514" s="626"/>
      <c r="S4514" s="626"/>
      <c r="T4514" s="626"/>
      <c r="U4514" s="626"/>
      <c r="V4514" s="626"/>
      <c r="W4514" s="626"/>
      <c r="X4514" s="626"/>
      <c r="Y4514" s="626"/>
      <c r="Z4514" s="626"/>
      <c r="AA4514" s="626"/>
      <c r="AB4514" s="626"/>
      <c r="AC4514" s="626"/>
      <c r="AD4514" s="626"/>
      <c r="AE4514" s="626"/>
      <c r="AF4514" s="626"/>
    </row>
    <row r="4515" spans="1:32" x14ac:dyDescent="0.25">
      <c r="A4515" s="626"/>
      <c r="B4515" s="626"/>
      <c r="F4515" s="626"/>
      <c r="H4515" s="626"/>
      <c r="I4515" s="626"/>
      <c r="J4515" s="626"/>
      <c r="K4515" s="627"/>
      <c r="L4515" s="677"/>
      <c r="M4515" s="626"/>
      <c r="N4515" s="626"/>
      <c r="O4515" s="626"/>
      <c r="P4515" s="626"/>
      <c r="Q4515" s="626"/>
      <c r="R4515" s="626"/>
      <c r="S4515" s="626"/>
      <c r="T4515" s="626"/>
      <c r="U4515" s="626"/>
      <c r="V4515" s="626"/>
      <c r="W4515" s="626"/>
      <c r="X4515" s="626"/>
      <c r="Y4515" s="626"/>
      <c r="Z4515" s="626"/>
      <c r="AA4515" s="626"/>
      <c r="AB4515" s="626"/>
      <c r="AC4515" s="626"/>
      <c r="AD4515" s="626"/>
      <c r="AE4515" s="626"/>
      <c r="AF4515" s="626"/>
    </row>
    <row r="4516" spans="1:32" x14ac:dyDescent="0.25">
      <c r="A4516" s="626"/>
      <c r="B4516" s="626"/>
      <c r="F4516" s="626"/>
      <c r="H4516" s="626"/>
      <c r="I4516" s="626"/>
      <c r="J4516" s="626"/>
      <c r="K4516" s="627"/>
      <c r="L4516" s="677"/>
      <c r="M4516" s="626"/>
      <c r="N4516" s="626"/>
      <c r="O4516" s="626"/>
      <c r="P4516" s="626"/>
      <c r="Q4516" s="626"/>
      <c r="R4516" s="626"/>
      <c r="S4516" s="626"/>
      <c r="T4516" s="626"/>
      <c r="U4516" s="626"/>
      <c r="V4516" s="626"/>
      <c r="W4516" s="626"/>
      <c r="X4516" s="626"/>
      <c r="Y4516" s="626"/>
      <c r="Z4516" s="626"/>
      <c r="AA4516" s="626"/>
      <c r="AB4516" s="626"/>
      <c r="AC4516" s="626"/>
      <c r="AD4516" s="626"/>
      <c r="AE4516" s="626"/>
      <c r="AF4516" s="626"/>
    </row>
    <row r="4517" spans="1:32" x14ac:dyDescent="0.25">
      <c r="A4517" s="626"/>
      <c r="B4517" s="626"/>
      <c r="F4517" s="626"/>
      <c r="H4517" s="626"/>
      <c r="I4517" s="626"/>
      <c r="J4517" s="626"/>
      <c r="K4517" s="627"/>
      <c r="L4517" s="677"/>
      <c r="M4517" s="626"/>
      <c r="N4517" s="626"/>
      <c r="O4517" s="626"/>
      <c r="P4517" s="626"/>
      <c r="Q4517" s="626"/>
      <c r="R4517" s="626"/>
      <c r="S4517" s="626"/>
      <c r="T4517" s="626"/>
      <c r="U4517" s="626"/>
      <c r="V4517" s="626"/>
      <c r="W4517" s="626"/>
      <c r="X4517" s="626"/>
      <c r="Y4517" s="626"/>
      <c r="Z4517" s="626"/>
      <c r="AA4517" s="626"/>
      <c r="AB4517" s="626"/>
      <c r="AC4517" s="626"/>
      <c r="AD4517" s="626"/>
      <c r="AE4517" s="626"/>
      <c r="AF4517" s="626"/>
    </row>
    <row r="4518" spans="1:32" x14ac:dyDescent="0.25">
      <c r="A4518" s="626"/>
      <c r="B4518" s="626"/>
      <c r="F4518" s="626"/>
      <c r="H4518" s="626"/>
      <c r="I4518" s="626"/>
      <c r="J4518" s="626"/>
      <c r="K4518" s="627"/>
      <c r="L4518" s="677"/>
      <c r="M4518" s="626"/>
      <c r="N4518" s="626"/>
      <c r="O4518" s="626"/>
      <c r="P4518" s="626"/>
      <c r="Q4518" s="626"/>
      <c r="R4518" s="626"/>
      <c r="S4518" s="626"/>
      <c r="T4518" s="626"/>
      <c r="U4518" s="626"/>
      <c r="V4518" s="626"/>
      <c r="W4518" s="626"/>
      <c r="X4518" s="626"/>
      <c r="Y4518" s="626"/>
      <c r="Z4518" s="626"/>
      <c r="AA4518" s="626"/>
      <c r="AB4518" s="626"/>
      <c r="AC4518" s="626"/>
      <c r="AD4518" s="626"/>
      <c r="AE4518" s="626"/>
      <c r="AF4518" s="626"/>
    </row>
    <row r="4519" spans="1:32" x14ac:dyDescent="0.25">
      <c r="A4519" s="626"/>
      <c r="B4519" s="626"/>
      <c r="F4519" s="626"/>
      <c r="H4519" s="626"/>
      <c r="I4519" s="626"/>
      <c r="J4519" s="626"/>
      <c r="K4519" s="627"/>
      <c r="L4519" s="677"/>
      <c r="M4519" s="626"/>
      <c r="N4519" s="626"/>
      <c r="O4519" s="626"/>
      <c r="P4519" s="626"/>
      <c r="Q4519" s="626"/>
      <c r="R4519" s="626"/>
      <c r="S4519" s="626"/>
      <c r="T4519" s="626"/>
      <c r="U4519" s="626"/>
      <c r="V4519" s="626"/>
      <c r="W4519" s="626"/>
      <c r="X4519" s="626"/>
      <c r="Y4519" s="626"/>
      <c r="Z4519" s="626"/>
      <c r="AA4519" s="626"/>
      <c r="AB4519" s="626"/>
      <c r="AC4519" s="626"/>
      <c r="AD4519" s="626"/>
      <c r="AE4519" s="626"/>
      <c r="AF4519" s="626"/>
    </row>
    <row r="4520" spans="1:32" x14ac:dyDescent="0.25">
      <c r="A4520" s="626"/>
      <c r="B4520" s="626"/>
      <c r="F4520" s="626"/>
      <c r="H4520" s="626"/>
      <c r="I4520" s="626"/>
      <c r="J4520" s="626"/>
      <c r="K4520" s="627"/>
      <c r="L4520" s="677"/>
      <c r="M4520" s="626"/>
      <c r="N4520" s="626"/>
      <c r="O4520" s="626"/>
      <c r="P4520" s="626"/>
      <c r="Q4520" s="626"/>
      <c r="R4520" s="626"/>
      <c r="S4520" s="626"/>
      <c r="T4520" s="626"/>
      <c r="U4520" s="626"/>
      <c r="V4520" s="626"/>
      <c r="W4520" s="626"/>
      <c r="X4520" s="626"/>
      <c r="Y4520" s="626"/>
      <c r="Z4520" s="626"/>
      <c r="AA4520" s="626"/>
      <c r="AB4520" s="626"/>
      <c r="AC4520" s="626"/>
      <c r="AD4520" s="626"/>
      <c r="AE4520" s="626"/>
      <c r="AF4520" s="626"/>
    </row>
    <row r="4521" spans="1:32" x14ac:dyDescent="0.25">
      <c r="A4521" s="626"/>
      <c r="B4521" s="626"/>
      <c r="F4521" s="626"/>
      <c r="H4521" s="626"/>
      <c r="I4521" s="626"/>
      <c r="J4521" s="626"/>
      <c r="K4521" s="627"/>
      <c r="L4521" s="677"/>
      <c r="M4521" s="626"/>
      <c r="N4521" s="626"/>
      <c r="O4521" s="626"/>
      <c r="P4521" s="626"/>
      <c r="Q4521" s="626"/>
      <c r="R4521" s="626"/>
      <c r="S4521" s="626"/>
      <c r="T4521" s="626"/>
      <c r="U4521" s="626"/>
      <c r="V4521" s="626"/>
      <c r="W4521" s="626"/>
      <c r="X4521" s="626"/>
      <c r="Y4521" s="626"/>
      <c r="Z4521" s="626"/>
      <c r="AA4521" s="626"/>
      <c r="AB4521" s="626"/>
      <c r="AC4521" s="626"/>
      <c r="AD4521" s="626"/>
      <c r="AE4521" s="626"/>
      <c r="AF4521" s="626"/>
    </row>
    <row r="4522" spans="1:32" x14ac:dyDescent="0.25">
      <c r="A4522" s="626"/>
      <c r="B4522" s="626"/>
      <c r="F4522" s="626"/>
      <c r="H4522" s="626"/>
      <c r="I4522" s="626"/>
      <c r="J4522" s="626"/>
      <c r="K4522" s="627"/>
      <c r="L4522" s="677"/>
      <c r="M4522" s="626"/>
      <c r="N4522" s="626"/>
      <c r="O4522" s="626"/>
      <c r="P4522" s="626"/>
      <c r="Q4522" s="626"/>
      <c r="R4522" s="626"/>
      <c r="S4522" s="626"/>
      <c r="T4522" s="626"/>
      <c r="U4522" s="626"/>
      <c r="V4522" s="626"/>
      <c r="W4522" s="626"/>
      <c r="X4522" s="626"/>
      <c r="Y4522" s="626"/>
      <c r="Z4522" s="626"/>
      <c r="AA4522" s="626"/>
      <c r="AB4522" s="626"/>
      <c r="AC4522" s="626"/>
      <c r="AD4522" s="626"/>
      <c r="AE4522" s="626"/>
      <c r="AF4522" s="626"/>
    </row>
    <row r="4523" spans="1:32" x14ac:dyDescent="0.25">
      <c r="A4523" s="626"/>
      <c r="B4523" s="626"/>
      <c r="F4523" s="626"/>
      <c r="H4523" s="626"/>
      <c r="I4523" s="626"/>
      <c r="J4523" s="626"/>
      <c r="K4523" s="627"/>
      <c r="L4523" s="677"/>
      <c r="M4523" s="626"/>
      <c r="N4523" s="626"/>
      <c r="O4523" s="626"/>
      <c r="P4523" s="626"/>
      <c r="Q4523" s="626"/>
      <c r="R4523" s="626"/>
      <c r="S4523" s="626"/>
      <c r="T4523" s="626"/>
      <c r="U4523" s="626"/>
      <c r="V4523" s="626"/>
      <c r="W4523" s="626"/>
      <c r="X4523" s="626"/>
      <c r="Y4523" s="626"/>
      <c r="Z4523" s="626"/>
      <c r="AA4523" s="626"/>
      <c r="AB4523" s="626"/>
      <c r="AC4523" s="626"/>
      <c r="AD4523" s="626"/>
      <c r="AE4523" s="626"/>
      <c r="AF4523" s="626"/>
    </row>
    <row r="4524" spans="1:32" x14ac:dyDescent="0.25">
      <c r="A4524" s="626"/>
      <c r="B4524" s="626"/>
      <c r="F4524" s="626"/>
      <c r="H4524" s="626"/>
      <c r="I4524" s="626"/>
      <c r="J4524" s="626"/>
      <c r="K4524" s="627"/>
      <c r="L4524" s="677"/>
      <c r="M4524" s="626"/>
      <c r="N4524" s="626"/>
      <c r="O4524" s="626"/>
      <c r="P4524" s="626"/>
      <c r="Q4524" s="626"/>
      <c r="R4524" s="626"/>
      <c r="S4524" s="626"/>
      <c r="T4524" s="626"/>
      <c r="U4524" s="626"/>
      <c r="V4524" s="626"/>
      <c r="W4524" s="626"/>
      <c r="X4524" s="626"/>
      <c r="Y4524" s="626"/>
      <c r="Z4524" s="626"/>
      <c r="AA4524" s="626"/>
      <c r="AB4524" s="626"/>
      <c r="AC4524" s="626"/>
      <c r="AD4524" s="626"/>
      <c r="AE4524" s="626"/>
      <c r="AF4524" s="626"/>
    </row>
    <row r="4525" spans="1:32" x14ac:dyDescent="0.25">
      <c r="A4525" s="626"/>
      <c r="B4525" s="626"/>
      <c r="F4525" s="626"/>
      <c r="H4525" s="626"/>
      <c r="I4525" s="626"/>
      <c r="J4525" s="626"/>
      <c r="K4525" s="627"/>
      <c r="L4525" s="677"/>
      <c r="M4525" s="626"/>
      <c r="N4525" s="626"/>
      <c r="O4525" s="626"/>
      <c r="P4525" s="626"/>
      <c r="Q4525" s="626"/>
      <c r="R4525" s="626"/>
      <c r="S4525" s="626"/>
      <c r="T4525" s="626"/>
      <c r="U4525" s="626"/>
      <c r="V4525" s="626"/>
      <c r="W4525" s="626"/>
      <c r="X4525" s="626"/>
      <c r="Y4525" s="626"/>
      <c r="Z4525" s="626"/>
      <c r="AA4525" s="626"/>
      <c r="AB4525" s="626"/>
      <c r="AC4525" s="626"/>
      <c r="AD4525" s="626"/>
      <c r="AE4525" s="626"/>
      <c r="AF4525" s="626"/>
    </row>
    <row r="4526" spans="1:32" x14ac:dyDescent="0.25">
      <c r="A4526" s="626"/>
      <c r="B4526" s="626"/>
      <c r="F4526" s="626"/>
      <c r="H4526" s="626"/>
      <c r="I4526" s="626"/>
      <c r="J4526" s="626"/>
      <c r="K4526" s="627"/>
      <c r="L4526" s="677"/>
      <c r="M4526" s="626"/>
      <c r="N4526" s="626"/>
      <c r="O4526" s="626"/>
      <c r="P4526" s="626"/>
      <c r="Q4526" s="626"/>
      <c r="R4526" s="626"/>
      <c r="S4526" s="626"/>
      <c r="T4526" s="626"/>
      <c r="U4526" s="626"/>
      <c r="V4526" s="626"/>
      <c r="W4526" s="626"/>
      <c r="X4526" s="626"/>
      <c r="Y4526" s="626"/>
      <c r="Z4526" s="626"/>
      <c r="AA4526" s="626"/>
      <c r="AB4526" s="626"/>
      <c r="AC4526" s="626"/>
      <c r="AD4526" s="626"/>
      <c r="AE4526" s="626"/>
      <c r="AF4526" s="626"/>
    </row>
    <row r="4527" spans="1:32" x14ac:dyDescent="0.25">
      <c r="A4527" s="626"/>
      <c r="B4527" s="626"/>
      <c r="F4527" s="626"/>
      <c r="H4527" s="626"/>
      <c r="I4527" s="626"/>
      <c r="J4527" s="626"/>
      <c r="K4527" s="627"/>
      <c r="L4527" s="677"/>
      <c r="M4527" s="626"/>
      <c r="N4527" s="626"/>
      <c r="O4527" s="626"/>
      <c r="P4527" s="626"/>
      <c r="Q4527" s="626"/>
      <c r="R4527" s="626"/>
      <c r="S4527" s="626"/>
      <c r="T4527" s="626"/>
      <c r="U4527" s="626"/>
      <c r="V4527" s="626"/>
      <c r="W4527" s="626"/>
      <c r="X4527" s="626"/>
      <c r="Y4527" s="626"/>
      <c r="Z4527" s="626"/>
      <c r="AA4527" s="626"/>
      <c r="AB4527" s="626"/>
      <c r="AC4527" s="626"/>
      <c r="AD4527" s="626"/>
      <c r="AE4527" s="626"/>
      <c r="AF4527" s="626"/>
    </row>
    <row r="4528" spans="1:32" x14ac:dyDescent="0.25">
      <c r="A4528" s="626"/>
      <c r="B4528" s="626"/>
      <c r="F4528" s="626"/>
      <c r="H4528" s="626"/>
      <c r="I4528" s="626"/>
      <c r="J4528" s="626"/>
      <c r="K4528" s="627"/>
      <c r="L4528" s="677"/>
      <c r="M4528" s="626"/>
      <c r="N4528" s="626"/>
      <c r="O4528" s="626"/>
      <c r="P4528" s="626"/>
      <c r="Q4528" s="626"/>
      <c r="R4528" s="626"/>
      <c r="S4528" s="626"/>
      <c r="T4528" s="626"/>
      <c r="U4528" s="626"/>
      <c r="V4528" s="626"/>
      <c r="W4528" s="626"/>
      <c r="X4528" s="626"/>
      <c r="Y4528" s="626"/>
      <c r="Z4528" s="626"/>
      <c r="AA4528" s="626"/>
      <c r="AB4528" s="626"/>
      <c r="AC4528" s="626"/>
      <c r="AD4528" s="626"/>
      <c r="AE4528" s="626"/>
      <c r="AF4528" s="626"/>
    </row>
    <row r="4529" spans="1:32" x14ac:dyDescent="0.25">
      <c r="A4529" s="626"/>
      <c r="B4529" s="626"/>
      <c r="F4529" s="626"/>
      <c r="H4529" s="626"/>
      <c r="I4529" s="626"/>
      <c r="J4529" s="626"/>
      <c r="K4529" s="627"/>
      <c r="L4529" s="677"/>
      <c r="M4529" s="626"/>
      <c r="N4529" s="626"/>
      <c r="O4529" s="626"/>
      <c r="P4529" s="626"/>
      <c r="Q4529" s="626"/>
      <c r="R4529" s="626"/>
      <c r="S4529" s="626"/>
      <c r="T4529" s="626"/>
      <c r="U4529" s="626"/>
      <c r="V4529" s="626"/>
      <c r="W4529" s="626"/>
      <c r="X4529" s="626"/>
      <c r="Y4529" s="626"/>
      <c r="Z4529" s="626"/>
      <c r="AA4529" s="626"/>
      <c r="AB4529" s="626"/>
      <c r="AC4529" s="626"/>
      <c r="AD4529" s="626"/>
      <c r="AE4529" s="626"/>
      <c r="AF4529" s="626"/>
    </row>
    <row r="4530" spans="1:32" x14ac:dyDescent="0.25">
      <c r="A4530" s="626"/>
      <c r="B4530" s="626"/>
      <c r="F4530" s="626"/>
      <c r="H4530" s="626"/>
      <c r="I4530" s="626"/>
      <c r="J4530" s="626"/>
      <c r="K4530" s="627"/>
      <c r="L4530" s="677"/>
      <c r="M4530" s="626"/>
      <c r="N4530" s="626"/>
      <c r="O4530" s="626"/>
      <c r="P4530" s="626"/>
      <c r="Q4530" s="626"/>
      <c r="R4530" s="626"/>
      <c r="S4530" s="626"/>
      <c r="T4530" s="626"/>
      <c r="U4530" s="626"/>
      <c r="V4530" s="626"/>
      <c r="W4530" s="626"/>
      <c r="X4530" s="626"/>
      <c r="Y4530" s="626"/>
      <c r="Z4530" s="626"/>
      <c r="AA4530" s="626"/>
      <c r="AB4530" s="626"/>
      <c r="AC4530" s="626"/>
      <c r="AD4530" s="626"/>
      <c r="AE4530" s="626"/>
      <c r="AF4530" s="626"/>
    </row>
    <row r="4531" spans="1:32" x14ac:dyDescent="0.25">
      <c r="A4531" s="626"/>
      <c r="B4531" s="626"/>
      <c r="F4531" s="626"/>
      <c r="H4531" s="626"/>
      <c r="I4531" s="626"/>
      <c r="J4531" s="626"/>
      <c r="K4531" s="627"/>
      <c r="L4531" s="677"/>
      <c r="M4531" s="626"/>
      <c r="N4531" s="626"/>
      <c r="O4531" s="626"/>
      <c r="P4531" s="626"/>
      <c r="Q4531" s="626"/>
      <c r="R4531" s="626"/>
      <c r="S4531" s="626"/>
      <c r="T4531" s="626"/>
      <c r="U4531" s="626"/>
      <c r="V4531" s="626"/>
      <c r="W4531" s="626"/>
      <c r="X4531" s="626"/>
      <c r="Y4531" s="626"/>
      <c r="Z4531" s="626"/>
      <c r="AA4531" s="626"/>
      <c r="AB4531" s="626"/>
      <c r="AC4531" s="626"/>
      <c r="AD4531" s="626"/>
      <c r="AE4531" s="626"/>
      <c r="AF4531" s="626"/>
    </row>
    <row r="4532" spans="1:32" x14ac:dyDescent="0.25">
      <c r="A4532" s="626"/>
      <c r="B4532" s="626"/>
      <c r="F4532" s="626"/>
      <c r="H4532" s="626"/>
      <c r="I4532" s="626"/>
      <c r="J4532" s="626"/>
      <c r="K4532" s="627"/>
      <c r="L4532" s="677"/>
      <c r="M4532" s="626"/>
      <c r="N4532" s="626"/>
      <c r="O4532" s="626"/>
      <c r="P4532" s="626"/>
      <c r="Q4532" s="626"/>
      <c r="R4532" s="626"/>
      <c r="S4532" s="626"/>
      <c r="T4532" s="626"/>
      <c r="U4532" s="626"/>
      <c r="V4532" s="626"/>
      <c r="W4532" s="626"/>
      <c r="X4532" s="626"/>
      <c r="Y4532" s="626"/>
      <c r="Z4532" s="626"/>
      <c r="AA4532" s="626"/>
      <c r="AB4532" s="626"/>
      <c r="AC4532" s="626"/>
      <c r="AD4532" s="626"/>
      <c r="AE4532" s="626"/>
      <c r="AF4532" s="626"/>
    </row>
    <row r="4533" spans="1:32" x14ac:dyDescent="0.25">
      <c r="A4533" s="626"/>
      <c r="B4533" s="626"/>
      <c r="F4533" s="626"/>
      <c r="H4533" s="626"/>
      <c r="I4533" s="626"/>
      <c r="J4533" s="626"/>
      <c r="K4533" s="627"/>
      <c r="L4533" s="677"/>
      <c r="M4533" s="626"/>
      <c r="N4533" s="626"/>
      <c r="O4533" s="626"/>
      <c r="P4533" s="626"/>
      <c r="Q4533" s="626"/>
      <c r="R4533" s="626"/>
      <c r="S4533" s="626"/>
      <c r="T4533" s="626"/>
      <c r="U4533" s="626"/>
      <c r="V4533" s="626"/>
      <c r="W4533" s="626"/>
      <c r="X4533" s="626"/>
      <c r="Y4533" s="626"/>
      <c r="Z4533" s="626"/>
      <c r="AA4533" s="626"/>
      <c r="AB4533" s="626"/>
      <c r="AC4533" s="626"/>
      <c r="AD4533" s="626"/>
      <c r="AE4533" s="626"/>
      <c r="AF4533" s="626"/>
    </row>
    <row r="4534" spans="1:32" x14ac:dyDescent="0.25">
      <c r="A4534" s="626"/>
      <c r="B4534" s="626"/>
      <c r="F4534" s="626"/>
      <c r="H4534" s="626"/>
      <c r="I4534" s="626"/>
      <c r="J4534" s="626"/>
      <c r="K4534" s="627"/>
      <c r="L4534" s="677"/>
      <c r="M4534" s="626"/>
      <c r="N4534" s="626"/>
      <c r="O4534" s="626"/>
      <c r="P4534" s="626"/>
      <c r="Q4534" s="626"/>
      <c r="R4534" s="626"/>
      <c r="S4534" s="626"/>
      <c r="T4534" s="626"/>
      <c r="U4534" s="626"/>
      <c r="V4534" s="626"/>
      <c r="W4534" s="626"/>
      <c r="X4534" s="626"/>
      <c r="Y4534" s="626"/>
      <c r="Z4534" s="626"/>
      <c r="AA4534" s="626"/>
      <c r="AB4534" s="626"/>
      <c r="AC4534" s="626"/>
      <c r="AD4534" s="626"/>
      <c r="AE4534" s="626"/>
      <c r="AF4534" s="626"/>
    </row>
    <row r="4535" spans="1:32" x14ac:dyDescent="0.25">
      <c r="A4535" s="626"/>
      <c r="B4535" s="626"/>
      <c r="F4535" s="626"/>
      <c r="H4535" s="626"/>
      <c r="I4535" s="626"/>
      <c r="J4535" s="626"/>
      <c r="K4535" s="627"/>
      <c r="L4535" s="677"/>
      <c r="M4535" s="626"/>
      <c r="N4535" s="626"/>
      <c r="O4535" s="626"/>
      <c r="P4535" s="626"/>
      <c r="Q4535" s="626"/>
      <c r="R4535" s="626"/>
      <c r="S4535" s="626"/>
      <c r="T4535" s="626"/>
      <c r="U4535" s="626"/>
      <c r="V4535" s="626"/>
      <c r="W4535" s="626"/>
      <c r="X4535" s="626"/>
      <c r="Y4535" s="626"/>
      <c r="Z4535" s="626"/>
      <c r="AA4535" s="626"/>
      <c r="AB4535" s="626"/>
      <c r="AC4535" s="626"/>
      <c r="AD4535" s="626"/>
      <c r="AE4535" s="626"/>
      <c r="AF4535" s="626"/>
    </row>
    <row r="4536" spans="1:32" x14ac:dyDescent="0.25">
      <c r="A4536" s="626"/>
      <c r="B4536" s="626"/>
      <c r="F4536" s="626"/>
      <c r="H4536" s="626"/>
      <c r="I4536" s="626"/>
      <c r="J4536" s="626"/>
      <c r="K4536" s="627"/>
      <c r="L4536" s="677"/>
      <c r="M4536" s="626"/>
      <c r="N4536" s="626"/>
      <c r="O4536" s="626"/>
      <c r="P4536" s="626"/>
      <c r="Q4536" s="626"/>
      <c r="R4536" s="626"/>
      <c r="S4536" s="626"/>
      <c r="T4536" s="626"/>
      <c r="U4536" s="626"/>
      <c r="V4536" s="626"/>
      <c r="W4536" s="626"/>
      <c r="X4536" s="626"/>
      <c r="Y4536" s="626"/>
      <c r="Z4536" s="626"/>
      <c r="AA4536" s="626"/>
      <c r="AB4536" s="626"/>
      <c r="AC4536" s="626"/>
      <c r="AD4536" s="626"/>
      <c r="AE4536" s="626"/>
      <c r="AF4536" s="626"/>
    </row>
    <row r="4537" spans="1:32" x14ac:dyDescent="0.25">
      <c r="A4537" s="626"/>
      <c r="B4537" s="626"/>
      <c r="F4537" s="626"/>
      <c r="H4537" s="626"/>
      <c r="I4537" s="626"/>
      <c r="J4537" s="626"/>
      <c r="K4537" s="627"/>
      <c r="L4537" s="677"/>
      <c r="M4537" s="626"/>
      <c r="N4537" s="626"/>
      <c r="O4537" s="626"/>
      <c r="P4537" s="626"/>
      <c r="Q4537" s="626"/>
      <c r="R4537" s="626"/>
      <c r="S4537" s="626"/>
      <c r="T4537" s="626"/>
      <c r="U4537" s="626"/>
      <c r="V4537" s="626"/>
      <c r="W4537" s="626"/>
      <c r="X4537" s="626"/>
      <c r="Y4537" s="626"/>
      <c r="Z4537" s="626"/>
      <c r="AA4537" s="626"/>
      <c r="AB4537" s="626"/>
      <c r="AC4537" s="626"/>
      <c r="AD4537" s="626"/>
      <c r="AE4537" s="626"/>
      <c r="AF4537" s="626"/>
    </row>
    <row r="4538" spans="1:32" x14ac:dyDescent="0.25">
      <c r="A4538" s="626"/>
      <c r="B4538" s="626"/>
      <c r="F4538" s="626"/>
      <c r="H4538" s="626"/>
      <c r="I4538" s="626"/>
      <c r="J4538" s="626"/>
      <c r="K4538" s="627"/>
      <c r="L4538" s="677"/>
      <c r="M4538" s="626"/>
      <c r="N4538" s="626"/>
      <c r="O4538" s="626"/>
      <c r="P4538" s="626"/>
      <c r="Q4538" s="626"/>
      <c r="R4538" s="626"/>
      <c r="S4538" s="626"/>
      <c r="T4538" s="626"/>
      <c r="U4538" s="626"/>
      <c r="V4538" s="626"/>
      <c r="W4538" s="626"/>
      <c r="X4538" s="626"/>
      <c r="Y4538" s="626"/>
      <c r="Z4538" s="626"/>
      <c r="AA4538" s="626"/>
      <c r="AB4538" s="626"/>
      <c r="AC4538" s="626"/>
      <c r="AD4538" s="626"/>
      <c r="AE4538" s="626"/>
      <c r="AF4538" s="626"/>
    </row>
    <row r="4539" spans="1:32" x14ac:dyDescent="0.25">
      <c r="A4539" s="626"/>
      <c r="B4539" s="626"/>
      <c r="F4539" s="626"/>
      <c r="H4539" s="626"/>
      <c r="I4539" s="626"/>
      <c r="J4539" s="626"/>
      <c r="K4539" s="627"/>
      <c r="L4539" s="677"/>
      <c r="M4539" s="626"/>
      <c r="N4539" s="626"/>
      <c r="O4539" s="626"/>
      <c r="P4539" s="626"/>
      <c r="Q4539" s="626"/>
      <c r="R4539" s="626"/>
      <c r="S4539" s="626"/>
      <c r="T4539" s="626"/>
      <c r="U4539" s="626"/>
      <c r="V4539" s="626"/>
      <c r="W4539" s="626"/>
      <c r="X4539" s="626"/>
      <c r="Y4539" s="626"/>
      <c r="Z4539" s="626"/>
      <c r="AA4539" s="626"/>
      <c r="AB4539" s="626"/>
      <c r="AC4539" s="626"/>
      <c r="AD4539" s="626"/>
      <c r="AE4539" s="626"/>
      <c r="AF4539" s="626"/>
    </row>
    <row r="4540" spans="1:32" x14ac:dyDescent="0.25">
      <c r="A4540" s="626"/>
      <c r="B4540" s="626"/>
      <c r="F4540" s="626"/>
      <c r="H4540" s="626"/>
      <c r="I4540" s="626"/>
      <c r="J4540" s="626"/>
      <c r="K4540" s="627"/>
      <c r="L4540" s="677"/>
      <c r="M4540" s="626"/>
      <c r="N4540" s="626"/>
      <c r="O4540" s="626"/>
      <c r="P4540" s="626"/>
      <c r="Q4540" s="626"/>
      <c r="R4540" s="626"/>
      <c r="S4540" s="626"/>
      <c r="T4540" s="626"/>
      <c r="U4540" s="626"/>
      <c r="V4540" s="626"/>
      <c r="W4540" s="626"/>
      <c r="X4540" s="626"/>
      <c r="Y4540" s="626"/>
      <c r="Z4540" s="626"/>
      <c r="AA4540" s="626"/>
      <c r="AB4540" s="626"/>
      <c r="AC4540" s="626"/>
      <c r="AD4540" s="626"/>
      <c r="AE4540" s="626"/>
      <c r="AF4540" s="626"/>
    </row>
    <row r="4541" spans="1:32" x14ac:dyDescent="0.25">
      <c r="A4541" s="626"/>
      <c r="B4541" s="626"/>
      <c r="F4541" s="626"/>
      <c r="H4541" s="626"/>
      <c r="I4541" s="626"/>
      <c r="J4541" s="626"/>
      <c r="K4541" s="627"/>
      <c r="L4541" s="677"/>
      <c r="M4541" s="626"/>
      <c r="N4541" s="626"/>
      <c r="O4541" s="626"/>
      <c r="P4541" s="626"/>
      <c r="Q4541" s="626"/>
      <c r="R4541" s="626"/>
      <c r="S4541" s="626"/>
      <c r="T4541" s="626"/>
      <c r="U4541" s="626"/>
      <c r="V4541" s="626"/>
      <c r="W4541" s="626"/>
      <c r="X4541" s="626"/>
      <c r="Y4541" s="626"/>
      <c r="Z4541" s="626"/>
      <c r="AA4541" s="626"/>
      <c r="AB4541" s="626"/>
      <c r="AC4541" s="626"/>
      <c r="AD4541" s="626"/>
      <c r="AE4541" s="626"/>
      <c r="AF4541" s="626"/>
    </row>
    <row r="4542" spans="1:32" x14ac:dyDescent="0.25">
      <c r="A4542" s="626"/>
      <c r="B4542" s="626"/>
      <c r="F4542" s="626"/>
      <c r="H4542" s="626"/>
      <c r="I4542" s="626"/>
      <c r="J4542" s="626"/>
      <c r="K4542" s="627"/>
      <c r="L4542" s="677"/>
      <c r="M4542" s="626"/>
      <c r="N4542" s="626"/>
      <c r="O4542" s="626"/>
      <c r="P4542" s="626"/>
      <c r="Q4542" s="626"/>
      <c r="R4542" s="626"/>
      <c r="S4542" s="626"/>
      <c r="T4542" s="626"/>
      <c r="U4542" s="626"/>
      <c r="V4542" s="626"/>
      <c r="W4542" s="626"/>
      <c r="X4542" s="626"/>
      <c r="Y4542" s="626"/>
      <c r="Z4542" s="626"/>
      <c r="AA4542" s="626"/>
      <c r="AB4542" s="626"/>
      <c r="AC4542" s="626"/>
      <c r="AD4542" s="626"/>
      <c r="AE4542" s="626"/>
      <c r="AF4542" s="626"/>
    </row>
    <row r="4543" spans="1:32" x14ac:dyDescent="0.25">
      <c r="A4543" s="626"/>
      <c r="B4543" s="626"/>
      <c r="F4543" s="626"/>
      <c r="H4543" s="626"/>
      <c r="I4543" s="626"/>
      <c r="J4543" s="626"/>
      <c r="K4543" s="627"/>
      <c r="L4543" s="677"/>
      <c r="M4543" s="626"/>
      <c r="N4543" s="626"/>
      <c r="O4543" s="626"/>
      <c r="P4543" s="626"/>
      <c r="Q4543" s="626"/>
      <c r="R4543" s="626"/>
      <c r="S4543" s="626"/>
      <c r="T4543" s="626"/>
      <c r="U4543" s="626"/>
      <c r="V4543" s="626"/>
      <c r="W4543" s="626"/>
      <c r="X4543" s="626"/>
      <c r="Y4543" s="626"/>
      <c r="Z4543" s="626"/>
      <c r="AA4543" s="626"/>
      <c r="AB4543" s="626"/>
      <c r="AC4543" s="626"/>
      <c r="AD4543" s="626"/>
      <c r="AE4543" s="626"/>
      <c r="AF4543" s="626"/>
    </row>
    <row r="4544" spans="1:32" x14ac:dyDescent="0.25">
      <c r="A4544" s="626"/>
      <c r="B4544" s="626"/>
      <c r="F4544" s="626"/>
      <c r="H4544" s="626"/>
      <c r="I4544" s="626"/>
      <c r="J4544" s="626"/>
      <c r="K4544" s="627"/>
      <c r="L4544" s="677"/>
      <c r="M4544" s="626"/>
      <c r="N4544" s="626"/>
      <c r="O4544" s="626"/>
      <c r="P4544" s="626"/>
      <c r="Q4544" s="626"/>
      <c r="R4544" s="626"/>
      <c r="S4544" s="626"/>
      <c r="T4544" s="626"/>
      <c r="U4544" s="626"/>
      <c r="V4544" s="626"/>
      <c r="W4544" s="626"/>
      <c r="X4544" s="626"/>
      <c r="Y4544" s="626"/>
      <c r="Z4544" s="626"/>
      <c r="AA4544" s="626"/>
      <c r="AB4544" s="626"/>
      <c r="AC4544" s="626"/>
      <c r="AD4544" s="626"/>
      <c r="AE4544" s="626"/>
      <c r="AF4544" s="626"/>
    </row>
    <row r="4545" spans="1:32" x14ac:dyDescent="0.25">
      <c r="A4545" s="626"/>
      <c r="B4545" s="626"/>
      <c r="F4545" s="626"/>
      <c r="H4545" s="626"/>
      <c r="I4545" s="626"/>
      <c r="J4545" s="626"/>
      <c r="K4545" s="627"/>
      <c r="L4545" s="677"/>
      <c r="M4545" s="626"/>
      <c r="N4545" s="626"/>
      <c r="O4545" s="626"/>
      <c r="P4545" s="626"/>
      <c r="Q4545" s="626"/>
      <c r="R4545" s="626"/>
      <c r="S4545" s="626"/>
      <c r="T4545" s="626"/>
      <c r="U4545" s="626"/>
      <c r="V4545" s="626"/>
      <c r="W4545" s="626"/>
      <c r="X4545" s="626"/>
      <c r="Y4545" s="626"/>
      <c r="Z4545" s="626"/>
      <c r="AA4545" s="626"/>
      <c r="AB4545" s="626"/>
      <c r="AC4545" s="626"/>
      <c r="AD4545" s="626"/>
      <c r="AE4545" s="626"/>
      <c r="AF4545" s="626"/>
    </row>
    <row r="4546" spans="1:32" x14ac:dyDescent="0.25">
      <c r="A4546" s="626"/>
      <c r="B4546" s="626"/>
      <c r="F4546" s="626"/>
      <c r="H4546" s="626"/>
      <c r="I4546" s="626"/>
      <c r="J4546" s="626"/>
      <c r="K4546" s="627"/>
      <c r="L4546" s="677"/>
      <c r="M4546" s="626"/>
      <c r="N4546" s="626"/>
      <c r="O4546" s="626"/>
      <c r="P4546" s="626"/>
      <c r="Q4546" s="626"/>
      <c r="R4546" s="626"/>
      <c r="S4546" s="626"/>
      <c r="T4546" s="626"/>
      <c r="U4546" s="626"/>
      <c r="V4546" s="626"/>
      <c r="W4546" s="626"/>
      <c r="X4546" s="626"/>
      <c r="Y4546" s="626"/>
      <c r="Z4546" s="626"/>
      <c r="AA4546" s="626"/>
      <c r="AB4546" s="626"/>
      <c r="AC4546" s="626"/>
      <c r="AD4546" s="626"/>
      <c r="AE4546" s="626"/>
      <c r="AF4546" s="626"/>
    </row>
    <row r="4547" spans="1:32" x14ac:dyDescent="0.25">
      <c r="A4547" s="626"/>
      <c r="B4547" s="626"/>
      <c r="F4547" s="626"/>
      <c r="H4547" s="626"/>
      <c r="I4547" s="626"/>
      <c r="J4547" s="626"/>
      <c r="K4547" s="627"/>
      <c r="L4547" s="677"/>
      <c r="M4547" s="626"/>
      <c r="N4547" s="626"/>
      <c r="O4547" s="626"/>
      <c r="P4547" s="626"/>
      <c r="Q4547" s="626"/>
      <c r="R4547" s="626"/>
      <c r="S4547" s="626"/>
      <c r="T4547" s="626"/>
      <c r="U4547" s="626"/>
      <c r="V4547" s="626"/>
      <c r="W4547" s="626"/>
      <c r="X4547" s="626"/>
      <c r="Y4547" s="626"/>
      <c r="Z4547" s="626"/>
      <c r="AA4547" s="626"/>
      <c r="AB4547" s="626"/>
      <c r="AC4547" s="626"/>
      <c r="AD4547" s="626"/>
      <c r="AE4547" s="626"/>
      <c r="AF4547" s="626"/>
    </row>
    <row r="4548" spans="1:32" x14ac:dyDescent="0.25">
      <c r="A4548" s="626"/>
      <c r="B4548" s="626"/>
      <c r="F4548" s="626"/>
      <c r="H4548" s="626"/>
      <c r="I4548" s="626"/>
      <c r="J4548" s="626"/>
      <c r="K4548" s="627"/>
      <c r="L4548" s="677"/>
      <c r="M4548" s="626"/>
      <c r="N4548" s="626"/>
      <c r="O4548" s="626"/>
      <c r="P4548" s="626"/>
      <c r="Q4548" s="626"/>
      <c r="R4548" s="626"/>
      <c r="S4548" s="626"/>
      <c r="T4548" s="626"/>
      <c r="U4548" s="626"/>
      <c r="V4548" s="626"/>
      <c r="W4548" s="626"/>
      <c r="X4548" s="626"/>
      <c r="Y4548" s="626"/>
      <c r="Z4548" s="626"/>
      <c r="AA4548" s="626"/>
      <c r="AB4548" s="626"/>
      <c r="AC4548" s="626"/>
      <c r="AD4548" s="626"/>
      <c r="AE4548" s="626"/>
      <c r="AF4548" s="626"/>
    </row>
    <row r="4549" spans="1:32" x14ac:dyDescent="0.25">
      <c r="A4549" s="626"/>
      <c r="B4549" s="626"/>
      <c r="F4549" s="626"/>
      <c r="H4549" s="626"/>
      <c r="I4549" s="626"/>
      <c r="J4549" s="626"/>
      <c r="K4549" s="627"/>
      <c r="L4549" s="677"/>
      <c r="M4549" s="626"/>
      <c r="N4549" s="626"/>
      <c r="O4549" s="626"/>
      <c r="P4549" s="626"/>
      <c r="Q4549" s="626"/>
      <c r="R4549" s="626"/>
      <c r="S4549" s="626"/>
      <c r="T4549" s="626"/>
      <c r="U4549" s="626"/>
      <c r="V4549" s="626"/>
      <c r="W4549" s="626"/>
      <c r="X4549" s="626"/>
      <c r="Y4549" s="626"/>
      <c r="Z4549" s="626"/>
      <c r="AA4549" s="626"/>
      <c r="AB4549" s="626"/>
      <c r="AC4549" s="626"/>
      <c r="AD4549" s="626"/>
      <c r="AE4549" s="626"/>
      <c r="AF4549" s="626"/>
    </row>
    <row r="4550" spans="1:32" x14ac:dyDescent="0.25">
      <c r="A4550" s="626"/>
      <c r="B4550" s="626"/>
      <c r="F4550" s="626"/>
      <c r="H4550" s="626"/>
      <c r="I4550" s="626"/>
      <c r="J4550" s="626"/>
      <c r="K4550" s="627"/>
      <c r="L4550" s="677"/>
      <c r="M4550" s="626"/>
      <c r="N4550" s="626"/>
      <c r="O4550" s="626"/>
      <c r="P4550" s="626"/>
      <c r="Q4550" s="626"/>
      <c r="R4550" s="626"/>
      <c r="S4550" s="626"/>
      <c r="T4550" s="626"/>
      <c r="U4550" s="626"/>
      <c r="V4550" s="626"/>
      <c r="W4550" s="626"/>
      <c r="X4550" s="626"/>
      <c r="Y4550" s="626"/>
      <c r="Z4550" s="626"/>
      <c r="AA4550" s="626"/>
      <c r="AB4550" s="626"/>
      <c r="AC4550" s="626"/>
      <c r="AD4550" s="626"/>
      <c r="AE4550" s="626"/>
      <c r="AF4550" s="626"/>
    </row>
    <row r="4551" spans="1:32" x14ac:dyDescent="0.25">
      <c r="A4551" s="626"/>
      <c r="B4551" s="626"/>
      <c r="F4551" s="626"/>
      <c r="H4551" s="626"/>
      <c r="I4551" s="626"/>
      <c r="J4551" s="626"/>
      <c r="K4551" s="627"/>
      <c r="L4551" s="677"/>
      <c r="M4551" s="626"/>
      <c r="N4551" s="626"/>
      <c r="O4551" s="626"/>
      <c r="P4551" s="626"/>
      <c r="Q4551" s="626"/>
      <c r="R4551" s="626"/>
      <c r="S4551" s="626"/>
      <c r="T4551" s="626"/>
      <c r="U4551" s="626"/>
      <c r="V4551" s="626"/>
      <c r="W4551" s="626"/>
      <c r="X4551" s="626"/>
      <c r="Y4551" s="626"/>
      <c r="Z4551" s="626"/>
      <c r="AA4551" s="626"/>
      <c r="AB4551" s="626"/>
      <c r="AC4551" s="626"/>
      <c r="AD4551" s="626"/>
      <c r="AE4551" s="626"/>
      <c r="AF4551" s="626"/>
    </row>
    <row r="4552" spans="1:32" x14ac:dyDescent="0.25">
      <c r="A4552" s="626"/>
      <c r="B4552" s="626"/>
      <c r="F4552" s="626"/>
      <c r="H4552" s="626"/>
      <c r="I4552" s="626"/>
      <c r="J4552" s="626"/>
      <c r="K4552" s="627"/>
      <c r="L4552" s="677"/>
      <c r="M4552" s="626"/>
      <c r="N4552" s="626"/>
      <c r="O4552" s="626"/>
      <c r="P4552" s="626"/>
      <c r="Q4552" s="626"/>
      <c r="R4552" s="626"/>
      <c r="S4552" s="626"/>
      <c r="T4552" s="626"/>
      <c r="U4552" s="626"/>
      <c r="V4552" s="626"/>
      <c r="W4552" s="626"/>
      <c r="X4552" s="626"/>
      <c r="Y4552" s="626"/>
      <c r="Z4552" s="626"/>
      <c r="AA4552" s="626"/>
      <c r="AB4552" s="626"/>
      <c r="AC4552" s="626"/>
      <c r="AD4552" s="626"/>
      <c r="AE4552" s="626"/>
      <c r="AF4552" s="626"/>
    </row>
    <row r="4553" spans="1:32" x14ac:dyDescent="0.25">
      <c r="A4553" s="626"/>
      <c r="B4553" s="626"/>
      <c r="F4553" s="626"/>
      <c r="H4553" s="626"/>
      <c r="I4553" s="626"/>
      <c r="J4553" s="626"/>
      <c r="K4553" s="627"/>
      <c r="L4553" s="677"/>
      <c r="M4553" s="626"/>
      <c r="N4553" s="626"/>
      <c r="O4553" s="626"/>
      <c r="P4553" s="626"/>
      <c r="Q4553" s="626"/>
      <c r="R4553" s="626"/>
      <c r="S4553" s="626"/>
      <c r="T4553" s="626"/>
      <c r="U4553" s="626"/>
      <c r="V4553" s="626"/>
      <c r="W4553" s="626"/>
      <c r="X4553" s="626"/>
      <c r="Y4553" s="626"/>
      <c r="Z4553" s="626"/>
      <c r="AA4553" s="626"/>
      <c r="AB4553" s="626"/>
      <c r="AC4553" s="626"/>
      <c r="AD4553" s="626"/>
      <c r="AE4553" s="626"/>
      <c r="AF4553" s="626"/>
    </row>
    <row r="4554" spans="1:32" x14ac:dyDescent="0.25">
      <c r="A4554" s="626"/>
      <c r="B4554" s="626"/>
      <c r="F4554" s="626"/>
      <c r="H4554" s="626"/>
      <c r="I4554" s="626"/>
      <c r="J4554" s="626"/>
      <c r="K4554" s="627"/>
      <c r="L4554" s="677"/>
      <c r="M4554" s="626"/>
      <c r="N4554" s="626"/>
      <c r="O4554" s="626"/>
      <c r="P4554" s="626"/>
      <c r="Q4554" s="626"/>
      <c r="R4554" s="626"/>
      <c r="S4554" s="626"/>
      <c r="T4554" s="626"/>
      <c r="U4554" s="626"/>
      <c r="V4554" s="626"/>
      <c r="W4554" s="626"/>
      <c r="X4554" s="626"/>
      <c r="Y4554" s="626"/>
      <c r="Z4554" s="626"/>
      <c r="AA4554" s="626"/>
      <c r="AB4554" s="626"/>
      <c r="AC4554" s="626"/>
      <c r="AD4554" s="626"/>
      <c r="AE4554" s="626"/>
      <c r="AF4554" s="626"/>
    </row>
    <row r="4555" spans="1:32" x14ac:dyDescent="0.25">
      <c r="A4555" s="626"/>
      <c r="B4555" s="626"/>
      <c r="F4555" s="626"/>
      <c r="H4555" s="626"/>
      <c r="I4555" s="626"/>
      <c r="J4555" s="626"/>
      <c r="K4555" s="627"/>
      <c r="L4555" s="677"/>
      <c r="M4555" s="626"/>
      <c r="N4555" s="626"/>
      <c r="O4555" s="626"/>
      <c r="P4555" s="626"/>
      <c r="Q4555" s="626"/>
      <c r="R4555" s="626"/>
      <c r="S4555" s="626"/>
      <c r="T4555" s="626"/>
      <c r="U4555" s="626"/>
      <c r="V4555" s="626"/>
      <c r="W4555" s="626"/>
      <c r="X4555" s="626"/>
      <c r="Y4555" s="626"/>
      <c r="Z4555" s="626"/>
      <c r="AA4555" s="626"/>
      <c r="AB4555" s="626"/>
      <c r="AC4555" s="626"/>
      <c r="AD4555" s="626"/>
      <c r="AE4555" s="626"/>
      <c r="AF4555" s="626"/>
    </row>
    <row r="4556" spans="1:32" x14ac:dyDescent="0.25">
      <c r="A4556" s="626"/>
      <c r="B4556" s="626"/>
      <c r="F4556" s="626"/>
      <c r="H4556" s="626"/>
      <c r="I4556" s="626"/>
      <c r="J4556" s="626"/>
      <c r="K4556" s="627"/>
      <c r="L4556" s="677"/>
      <c r="M4556" s="626"/>
      <c r="N4556" s="626"/>
      <c r="O4556" s="626"/>
      <c r="P4556" s="626"/>
      <c r="Q4556" s="626"/>
      <c r="R4556" s="626"/>
      <c r="S4556" s="626"/>
      <c r="T4556" s="626"/>
      <c r="U4556" s="626"/>
      <c r="V4556" s="626"/>
      <c r="W4556" s="626"/>
      <c r="X4556" s="626"/>
      <c r="Y4556" s="626"/>
      <c r="Z4556" s="626"/>
      <c r="AA4556" s="626"/>
      <c r="AB4556" s="626"/>
      <c r="AC4556" s="626"/>
      <c r="AD4556" s="626"/>
      <c r="AE4556" s="626"/>
      <c r="AF4556" s="626"/>
    </row>
    <row r="4557" spans="1:32" x14ac:dyDescent="0.25">
      <c r="A4557" s="626"/>
      <c r="B4557" s="626"/>
      <c r="F4557" s="626"/>
      <c r="H4557" s="626"/>
      <c r="I4557" s="626"/>
      <c r="J4557" s="626"/>
      <c r="K4557" s="627"/>
      <c r="L4557" s="677"/>
      <c r="M4557" s="626"/>
      <c r="N4557" s="626"/>
      <c r="O4557" s="626"/>
      <c r="P4557" s="626"/>
      <c r="Q4557" s="626"/>
      <c r="R4557" s="626"/>
      <c r="S4557" s="626"/>
      <c r="T4557" s="626"/>
      <c r="U4557" s="626"/>
      <c r="V4557" s="626"/>
      <c r="W4557" s="626"/>
      <c r="X4557" s="626"/>
      <c r="Y4557" s="626"/>
      <c r="Z4557" s="626"/>
      <c r="AA4557" s="626"/>
      <c r="AB4557" s="626"/>
      <c r="AC4557" s="626"/>
      <c r="AD4557" s="626"/>
      <c r="AE4557" s="626"/>
      <c r="AF4557" s="626"/>
    </row>
    <row r="4558" spans="1:32" x14ac:dyDescent="0.25">
      <c r="A4558" s="626"/>
      <c r="B4558" s="626"/>
      <c r="F4558" s="626"/>
      <c r="H4558" s="626"/>
      <c r="I4558" s="626"/>
      <c r="J4558" s="626"/>
      <c r="K4558" s="627"/>
      <c r="L4558" s="677"/>
      <c r="M4558" s="626"/>
      <c r="N4558" s="626"/>
      <c r="O4558" s="626"/>
      <c r="P4558" s="626"/>
      <c r="Q4558" s="626"/>
      <c r="R4558" s="626"/>
      <c r="S4558" s="626"/>
      <c r="T4558" s="626"/>
      <c r="U4558" s="626"/>
      <c r="V4558" s="626"/>
      <c r="W4558" s="626"/>
      <c r="X4558" s="626"/>
      <c r="Y4558" s="626"/>
      <c r="Z4558" s="626"/>
      <c r="AA4558" s="626"/>
      <c r="AB4558" s="626"/>
      <c r="AC4558" s="626"/>
      <c r="AD4558" s="626"/>
      <c r="AE4558" s="626"/>
      <c r="AF4558" s="626"/>
    </row>
    <row r="4559" spans="1:32" x14ac:dyDescent="0.25">
      <c r="A4559" s="626"/>
      <c r="B4559" s="626"/>
      <c r="F4559" s="626"/>
      <c r="H4559" s="626"/>
      <c r="I4559" s="626"/>
      <c r="J4559" s="626"/>
      <c r="K4559" s="627"/>
      <c r="L4559" s="677"/>
      <c r="M4559" s="626"/>
      <c r="N4559" s="626"/>
      <c r="O4559" s="626"/>
      <c r="P4559" s="626"/>
      <c r="Q4559" s="626"/>
      <c r="R4559" s="626"/>
      <c r="S4559" s="626"/>
      <c r="T4559" s="626"/>
      <c r="U4559" s="626"/>
      <c r="V4559" s="626"/>
      <c r="W4559" s="626"/>
      <c r="X4559" s="626"/>
      <c r="Y4559" s="626"/>
      <c r="Z4559" s="626"/>
      <c r="AA4559" s="626"/>
      <c r="AB4559" s="626"/>
      <c r="AC4559" s="626"/>
      <c r="AD4559" s="626"/>
      <c r="AE4559" s="626"/>
      <c r="AF4559" s="626"/>
    </row>
    <row r="4560" spans="1:32" x14ac:dyDescent="0.25">
      <c r="A4560" s="626"/>
      <c r="B4560" s="626"/>
      <c r="F4560" s="626"/>
      <c r="H4560" s="626"/>
      <c r="I4560" s="626"/>
      <c r="J4560" s="626"/>
      <c r="K4560" s="627"/>
      <c r="L4560" s="677"/>
      <c r="M4560" s="626"/>
      <c r="N4560" s="626"/>
      <c r="O4560" s="626"/>
      <c r="P4560" s="626"/>
      <c r="Q4560" s="626"/>
      <c r="R4560" s="626"/>
      <c r="S4560" s="626"/>
      <c r="T4560" s="626"/>
      <c r="U4560" s="626"/>
      <c r="V4560" s="626"/>
      <c r="W4560" s="626"/>
      <c r="X4560" s="626"/>
      <c r="Y4560" s="626"/>
      <c r="Z4560" s="626"/>
      <c r="AA4560" s="626"/>
      <c r="AB4560" s="626"/>
      <c r="AC4560" s="626"/>
      <c r="AD4560" s="626"/>
      <c r="AE4560" s="626"/>
      <c r="AF4560" s="626"/>
    </row>
    <row r="4561" spans="1:32" x14ac:dyDescent="0.25">
      <c r="A4561" s="626"/>
      <c r="B4561" s="626"/>
      <c r="F4561" s="626"/>
      <c r="H4561" s="626"/>
      <c r="I4561" s="626"/>
      <c r="J4561" s="626"/>
      <c r="K4561" s="627"/>
      <c r="L4561" s="677"/>
      <c r="M4561" s="626"/>
      <c r="N4561" s="626"/>
      <c r="O4561" s="626"/>
      <c r="P4561" s="626"/>
      <c r="Q4561" s="626"/>
      <c r="R4561" s="626"/>
      <c r="S4561" s="626"/>
      <c r="T4561" s="626"/>
      <c r="U4561" s="626"/>
      <c r="V4561" s="626"/>
      <c r="W4561" s="626"/>
      <c r="X4561" s="626"/>
      <c r="Y4561" s="626"/>
      <c r="Z4561" s="626"/>
      <c r="AA4561" s="626"/>
      <c r="AB4561" s="626"/>
      <c r="AC4561" s="626"/>
      <c r="AD4561" s="626"/>
      <c r="AE4561" s="626"/>
      <c r="AF4561" s="626"/>
    </row>
    <row r="4562" spans="1:32" x14ac:dyDescent="0.25">
      <c r="A4562" s="626"/>
      <c r="B4562" s="626"/>
      <c r="F4562" s="626"/>
      <c r="H4562" s="626"/>
      <c r="I4562" s="626"/>
      <c r="J4562" s="626"/>
      <c r="K4562" s="627"/>
      <c r="L4562" s="677"/>
      <c r="M4562" s="626"/>
      <c r="N4562" s="626"/>
      <c r="O4562" s="626"/>
      <c r="P4562" s="626"/>
      <c r="Q4562" s="626"/>
      <c r="R4562" s="626"/>
      <c r="S4562" s="626"/>
      <c r="T4562" s="626"/>
      <c r="U4562" s="626"/>
      <c r="V4562" s="626"/>
      <c r="W4562" s="626"/>
      <c r="X4562" s="626"/>
      <c r="Y4562" s="626"/>
      <c r="Z4562" s="626"/>
      <c r="AA4562" s="626"/>
      <c r="AB4562" s="626"/>
      <c r="AC4562" s="626"/>
      <c r="AD4562" s="626"/>
      <c r="AE4562" s="626"/>
      <c r="AF4562" s="626"/>
    </row>
    <row r="4563" spans="1:32" x14ac:dyDescent="0.25">
      <c r="A4563" s="626"/>
      <c r="B4563" s="626"/>
      <c r="F4563" s="626"/>
      <c r="H4563" s="626"/>
      <c r="I4563" s="626"/>
      <c r="J4563" s="626"/>
      <c r="K4563" s="627"/>
      <c r="L4563" s="677"/>
      <c r="M4563" s="626"/>
      <c r="N4563" s="626"/>
      <c r="O4563" s="626"/>
      <c r="P4563" s="626"/>
      <c r="Q4563" s="626"/>
      <c r="R4563" s="626"/>
      <c r="S4563" s="626"/>
      <c r="T4563" s="626"/>
      <c r="U4563" s="626"/>
      <c r="V4563" s="626"/>
      <c r="W4563" s="626"/>
      <c r="X4563" s="626"/>
      <c r="Y4563" s="626"/>
      <c r="Z4563" s="626"/>
      <c r="AA4563" s="626"/>
      <c r="AB4563" s="626"/>
      <c r="AC4563" s="626"/>
      <c r="AD4563" s="626"/>
      <c r="AE4563" s="626"/>
      <c r="AF4563" s="626"/>
    </row>
    <row r="4564" spans="1:32" x14ac:dyDescent="0.25">
      <c r="A4564" s="626"/>
      <c r="B4564" s="626"/>
      <c r="F4564" s="626"/>
      <c r="H4564" s="626"/>
      <c r="I4564" s="626"/>
      <c r="J4564" s="626"/>
      <c r="K4564" s="627"/>
      <c r="L4564" s="677"/>
      <c r="M4564" s="626"/>
      <c r="N4564" s="626"/>
      <c r="O4564" s="626"/>
      <c r="P4564" s="626"/>
      <c r="Q4564" s="626"/>
      <c r="R4564" s="626"/>
      <c r="S4564" s="626"/>
      <c r="T4564" s="626"/>
      <c r="U4564" s="626"/>
      <c r="V4564" s="626"/>
      <c r="W4564" s="626"/>
      <c r="X4564" s="626"/>
      <c r="Y4564" s="626"/>
      <c r="Z4564" s="626"/>
      <c r="AA4564" s="626"/>
      <c r="AB4564" s="626"/>
      <c r="AC4564" s="626"/>
      <c r="AD4564" s="626"/>
      <c r="AE4564" s="626"/>
      <c r="AF4564" s="626"/>
    </row>
    <row r="4565" spans="1:32" x14ac:dyDescent="0.25">
      <c r="A4565" s="626"/>
      <c r="B4565" s="626"/>
      <c r="F4565" s="626"/>
      <c r="H4565" s="626"/>
      <c r="I4565" s="626"/>
      <c r="J4565" s="626"/>
      <c r="K4565" s="627"/>
      <c r="L4565" s="677"/>
      <c r="M4565" s="626"/>
      <c r="N4565" s="626"/>
      <c r="O4565" s="626"/>
      <c r="P4565" s="626"/>
      <c r="Q4565" s="626"/>
      <c r="R4565" s="626"/>
      <c r="S4565" s="626"/>
      <c r="T4565" s="626"/>
      <c r="U4565" s="626"/>
      <c r="V4565" s="626"/>
      <c r="W4565" s="626"/>
      <c r="X4565" s="626"/>
      <c r="Y4565" s="626"/>
      <c r="Z4565" s="626"/>
      <c r="AA4565" s="626"/>
      <c r="AB4565" s="626"/>
      <c r="AC4565" s="626"/>
      <c r="AD4565" s="626"/>
      <c r="AE4565" s="626"/>
      <c r="AF4565" s="626"/>
    </row>
    <row r="4566" spans="1:32" x14ac:dyDescent="0.25">
      <c r="A4566" s="626"/>
      <c r="B4566" s="626"/>
      <c r="F4566" s="626"/>
      <c r="H4566" s="626"/>
      <c r="I4566" s="626"/>
      <c r="J4566" s="626"/>
      <c r="K4566" s="627"/>
      <c r="L4566" s="677"/>
      <c r="M4566" s="626"/>
      <c r="N4566" s="626"/>
      <c r="O4566" s="626"/>
      <c r="P4566" s="626"/>
      <c r="Q4566" s="626"/>
      <c r="R4566" s="626"/>
      <c r="S4566" s="626"/>
      <c r="T4566" s="626"/>
      <c r="U4566" s="626"/>
      <c r="V4566" s="626"/>
      <c r="W4566" s="626"/>
      <c r="X4566" s="626"/>
      <c r="Y4566" s="626"/>
      <c r="Z4566" s="626"/>
      <c r="AA4566" s="626"/>
      <c r="AB4566" s="626"/>
      <c r="AC4566" s="626"/>
      <c r="AD4566" s="626"/>
      <c r="AE4566" s="626"/>
      <c r="AF4566" s="626"/>
    </row>
    <row r="4567" spans="1:32" x14ac:dyDescent="0.25">
      <c r="A4567" s="626"/>
      <c r="B4567" s="626"/>
      <c r="F4567" s="626"/>
      <c r="H4567" s="626"/>
      <c r="I4567" s="626"/>
      <c r="J4567" s="626"/>
      <c r="K4567" s="627"/>
      <c r="L4567" s="677"/>
      <c r="M4567" s="626"/>
      <c r="N4567" s="626"/>
      <c r="O4567" s="626"/>
      <c r="P4567" s="626"/>
      <c r="Q4567" s="626"/>
      <c r="R4567" s="626"/>
      <c r="S4567" s="626"/>
      <c r="T4567" s="626"/>
      <c r="U4567" s="626"/>
      <c r="V4567" s="626"/>
      <c r="W4567" s="626"/>
      <c r="X4567" s="626"/>
      <c r="Y4567" s="626"/>
      <c r="Z4567" s="626"/>
      <c r="AA4567" s="626"/>
      <c r="AB4567" s="626"/>
      <c r="AC4567" s="626"/>
      <c r="AD4567" s="626"/>
      <c r="AE4567" s="626"/>
      <c r="AF4567" s="626"/>
    </row>
    <row r="4568" spans="1:32" x14ac:dyDescent="0.25">
      <c r="A4568" s="626"/>
      <c r="B4568" s="626"/>
      <c r="F4568" s="626"/>
      <c r="H4568" s="626"/>
      <c r="I4568" s="626"/>
      <c r="J4568" s="626"/>
      <c r="K4568" s="627"/>
      <c r="L4568" s="677"/>
      <c r="M4568" s="626"/>
      <c r="N4568" s="626"/>
      <c r="O4568" s="626"/>
      <c r="P4568" s="626"/>
      <c r="Q4568" s="626"/>
      <c r="R4568" s="626"/>
      <c r="S4568" s="626"/>
      <c r="T4568" s="626"/>
      <c r="U4568" s="626"/>
      <c r="V4568" s="626"/>
      <c r="W4568" s="626"/>
      <c r="X4568" s="626"/>
      <c r="Y4568" s="626"/>
      <c r="Z4568" s="626"/>
      <c r="AA4568" s="626"/>
      <c r="AB4568" s="626"/>
      <c r="AC4568" s="626"/>
      <c r="AD4568" s="626"/>
      <c r="AE4568" s="626"/>
      <c r="AF4568" s="626"/>
    </row>
    <row r="4569" spans="1:32" x14ac:dyDescent="0.25">
      <c r="A4569" s="626"/>
      <c r="B4569" s="626"/>
      <c r="F4569" s="626"/>
      <c r="H4569" s="626"/>
      <c r="I4569" s="626"/>
      <c r="J4569" s="626"/>
      <c r="K4569" s="627"/>
      <c r="L4569" s="677"/>
      <c r="M4569" s="626"/>
      <c r="N4569" s="626"/>
      <c r="O4569" s="626"/>
      <c r="P4569" s="626"/>
      <c r="Q4569" s="626"/>
      <c r="R4569" s="626"/>
      <c r="S4569" s="626"/>
      <c r="T4569" s="626"/>
      <c r="U4569" s="626"/>
      <c r="V4569" s="626"/>
      <c r="W4569" s="626"/>
      <c r="X4569" s="626"/>
      <c r="Y4569" s="626"/>
      <c r="Z4569" s="626"/>
      <c r="AA4569" s="626"/>
      <c r="AB4569" s="626"/>
      <c r="AC4569" s="626"/>
      <c r="AD4569" s="626"/>
      <c r="AE4569" s="626"/>
      <c r="AF4569" s="626"/>
    </row>
    <row r="4570" spans="1:32" x14ac:dyDescent="0.25">
      <c r="A4570" s="626"/>
      <c r="B4570" s="626"/>
      <c r="F4570" s="626"/>
      <c r="H4570" s="626"/>
      <c r="I4570" s="626"/>
      <c r="J4570" s="626"/>
      <c r="K4570" s="627"/>
      <c r="L4570" s="677"/>
      <c r="M4570" s="626"/>
      <c r="N4570" s="626"/>
      <c r="O4570" s="626"/>
      <c r="P4570" s="626"/>
      <c r="Q4570" s="626"/>
      <c r="R4570" s="626"/>
      <c r="S4570" s="626"/>
      <c r="T4570" s="626"/>
      <c r="U4570" s="626"/>
      <c r="V4570" s="626"/>
      <c r="W4570" s="626"/>
      <c r="X4570" s="626"/>
      <c r="Y4570" s="626"/>
      <c r="Z4570" s="626"/>
      <c r="AA4570" s="626"/>
      <c r="AB4570" s="626"/>
      <c r="AC4570" s="626"/>
      <c r="AD4570" s="626"/>
      <c r="AE4570" s="626"/>
      <c r="AF4570" s="626"/>
    </row>
    <row r="4571" spans="1:32" x14ac:dyDescent="0.25">
      <c r="A4571" s="626"/>
      <c r="B4571" s="626"/>
      <c r="F4571" s="626"/>
      <c r="H4571" s="626"/>
      <c r="I4571" s="626"/>
      <c r="J4571" s="626"/>
      <c r="K4571" s="627"/>
      <c r="L4571" s="677"/>
      <c r="M4571" s="626"/>
      <c r="N4571" s="626"/>
      <c r="O4571" s="626"/>
      <c r="P4571" s="626"/>
      <c r="Q4571" s="626"/>
      <c r="R4571" s="626"/>
      <c r="S4571" s="626"/>
      <c r="T4571" s="626"/>
      <c r="U4571" s="626"/>
      <c r="V4571" s="626"/>
      <c r="W4571" s="626"/>
      <c r="X4571" s="626"/>
      <c r="Y4571" s="626"/>
      <c r="Z4571" s="626"/>
      <c r="AA4571" s="626"/>
      <c r="AB4571" s="626"/>
      <c r="AC4571" s="626"/>
      <c r="AD4571" s="626"/>
      <c r="AE4571" s="626"/>
      <c r="AF4571" s="626"/>
    </row>
    <row r="4572" spans="1:32" x14ac:dyDescent="0.25">
      <c r="A4572" s="626"/>
      <c r="B4572" s="626"/>
      <c r="F4572" s="626"/>
      <c r="H4572" s="626"/>
      <c r="I4572" s="626"/>
      <c r="J4572" s="626"/>
      <c r="K4572" s="627"/>
      <c r="L4572" s="677"/>
      <c r="M4572" s="626"/>
      <c r="N4572" s="626"/>
      <c r="O4572" s="626"/>
      <c r="P4572" s="626"/>
      <c r="Q4572" s="626"/>
      <c r="R4572" s="626"/>
      <c r="S4572" s="626"/>
      <c r="T4572" s="626"/>
      <c r="U4572" s="626"/>
      <c r="V4572" s="626"/>
      <c r="W4572" s="626"/>
      <c r="X4572" s="626"/>
      <c r="Y4572" s="626"/>
      <c r="Z4572" s="626"/>
      <c r="AA4572" s="626"/>
      <c r="AB4572" s="626"/>
      <c r="AC4572" s="626"/>
      <c r="AD4572" s="626"/>
      <c r="AE4572" s="626"/>
      <c r="AF4572" s="626"/>
    </row>
    <row r="4573" spans="1:32" x14ac:dyDescent="0.25">
      <c r="A4573" s="626"/>
      <c r="B4573" s="626"/>
      <c r="F4573" s="626"/>
      <c r="H4573" s="626"/>
      <c r="I4573" s="626"/>
      <c r="J4573" s="626"/>
      <c r="K4573" s="627"/>
      <c r="L4573" s="677"/>
      <c r="M4573" s="626"/>
      <c r="N4573" s="626"/>
      <c r="O4573" s="626"/>
      <c r="P4573" s="626"/>
      <c r="Q4573" s="626"/>
      <c r="R4573" s="626"/>
      <c r="S4573" s="626"/>
      <c r="T4573" s="626"/>
      <c r="U4573" s="626"/>
      <c r="V4573" s="626"/>
      <c r="W4573" s="626"/>
      <c r="X4573" s="626"/>
      <c r="Y4573" s="626"/>
      <c r="Z4573" s="626"/>
      <c r="AA4573" s="626"/>
      <c r="AB4573" s="626"/>
      <c r="AC4573" s="626"/>
      <c r="AD4573" s="626"/>
      <c r="AE4573" s="626"/>
      <c r="AF4573" s="626"/>
    </row>
    <row r="4574" spans="1:32" x14ac:dyDescent="0.25">
      <c r="A4574" s="626"/>
      <c r="B4574" s="626"/>
      <c r="F4574" s="626"/>
      <c r="H4574" s="626"/>
      <c r="I4574" s="626"/>
      <c r="J4574" s="626"/>
      <c r="K4574" s="627"/>
      <c r="L4574" s="677"/>
      <c r="M4574" s="626"/>
      <c r="N4574" s="626"/>
      <c r="O4574" s="626"/>
      <c r="P4574" s="626"/>
      <c r="Q4574" s="626"/>
      <c r="R4574" s="626"/>
      <c r="S4574" s="626"/>
      <c r="T4574" s="626"/>
      <c r="U4574" s="626"/>
      <c r="V4574" s="626"/>
      <c r="W4574" s="626"/>
      <c r="X4574" s="626"/>
      <c r="Y4574" s="626"/>
      <c r="Z4574" s="626"/>
      <c r="AA4574" s="626"/>
      <c r="AB4574" s="626"/>
      <c r="AC4574" s="626"/>
      <c r="AD4574" s="626"/>
      <c r="AE4574" s="626"/>
      <c r="AF4574" s="626"/>
    </row>
    <row r="4575" spans="1:32" x14ac:dyDescent="0.25">
      <c r="A4575" s="626"/>
      <c r="B4575" s="626"/>
      <c r="F4575" s="626"/>
      <c r="H4575" s="626"/>
      <c r="I4575" s="626"/>
      <c r="J4575" s="626"/>
      <c r="K4575" s="627"/>
      <c r="L4575" s="677"/>
      <c r="M4575" s="626"/>
      <c r="N4575" s="626"/>
      <c r="O4575" s="626"/>
      <c r="P4575" s="626"/>
      <c r="Q4575" s="626"/>
      <c r="R4575" s="626"/>
      <c r="S4575" s="626"/>
      <c r="T4575" s="626"/>
      <c r="U4575" s="626"/>
      <c r="V4575" s="626"/>
      <c r="W4575" s="626"/>
      <c r="X4575" s="626"/>
      <c r="Y4575" s="626"/>
      <c r="Z4575" s="626"/>
      <c r="AA4575" s="626"/>
      <c r="AB4575" s="626"/>
      <c r="AC4575" s="626"/>
      <c r="AD4575" s="626"/>
      <c r="AE4575" s="626"/>
      <c r="AF4575" s="626"/>
    </row>
    <row r="4576" spans="1:32" x14ac:dyDescent="0.25">
      <c r="A4576" s="626"/>
      <c r="B4576" s="626"/>
      <c r="F4576" s="626"/>
      <c r="H4576" s="626"/>
      <c r="I4576" s="626"/>
      <c r="J4576" s="626"/>
      <c r="K4576" s="627"/>
      <c r="L4576" s="677"/>
      <c r="M4576" s="626"/>
      <c r="N4576" s="626"/>
      <c r="O4576" s="626"/>
      <c r="P4576" s="626"/>
      <c r="Q4576" s="626"/>
      <c r="R4576" s="626"/>
      <c r="S4576" s="626"/>
      <c r="T4576" s="626"/>
      <c r="U4576" s="626"/>
      <c r="V4576" s="626"/>
      <c r="W4576" s="626"/>
      <c r="X4576" s="626"/>
      <c r="Y4576" s="626"/>
      <c r="Z4576" s="626"/>
      <c r="AA4576" s="626"/>
      <c r="AB4576" s="626"/>
      <c r="AC4576" s="626"/>
      <c r="AD4576" s="626"/>
      <c r="AE4576" s="626"/>
      <c r="AF4576" s="626"/>
    </row>
    <row r="4577" spans="1:32" x14ac:dyDescent="0.25">
      <c r="A4577" s="626"/>
      <c r="B4577" s="626"/>
      <c r="F4577" s="626"/>
      <c r="H4577" s="626"/>
      <c r="I4577" s="626"/>
      <c r="J4577" s="626"/>
      <c r="K4577" s="627"/>
      <c r="L4577" s="677"/>
      <c r="M4577" s="626"/>
      <c r="N4577" s="626"/>
      <c r="O4577" s="626"/>
      <c r="P4577" s="626"/>
      <c r="Q4577" s="626"/>
      <c r="R4577" s="626"/>
      <c r="S4577" s="626"/>
      <c r="T4577" s="626"/>
      <c r="U4577" s="626"/>
      <c r="V4577" s="626"/>
      <c r="W4577" s="626"/>
      <c r="X4577" s="626"/>
      <c r="Y4577" s="626"/>
      <c r="Z4577" s="626"/>
      <c r="AA4577" s="626"/>
      <c r="AB4577" s="626"/>
      <c r="AC4577" s="626"/>
      <c r="AD4577" s="626"/>
      <c r="AE4577" s="626"/>
      <c r="AF4577" s="626"/>
    </row>
    <row r="4578" spans="1:32" x14ac:dyDescent="0.25">
      <c r="A4578" s="626"/>
      <c r="B4578" s="626"/>
      <c r="F4578" s="626"/>
      <c r="H4578" s="626"/>
      <c r="I4578" s="626"/>
      <c r="J4578" s="626"/>
      <c r="K4578" s="627"/>
      <c r="L4578" s="677"/>
      <c r="M4578" s="626"/>
      <c r="N4578" s="626"/>
      <c r="O4578" s="626"/>
      <c r="P4578" s="626"/>
      <c r="Q4578" s="626"/>
      <c r="R4578" s="626"/>
      <c r="S4578" s="626"/>
      <c r="T4578" s="626"/>
      <c r="U4578" s="626"/>
      <c r="V4578" s="626"/>
      <c r="W4578" s="626"/>
      <c r="X4578" s="626"/>
      <c r="Y4578" s="626"/>
      <c r="Z4578" s="626"/>
      <c r="AA4578" s="626"/>
      <c r="AB4578" s="626"/>
      <c r="AC4578" s="626"/>
      <c r="AD4578" s="626"/>
      <c r="AE4578" s="626"/>
      <c r="AF4578" s="626"/>
    </row>
    <row r="4579" spans="1:32" x14ac:dyDescent="0.25">
      <c r="A4579" s="626"/>
      <c r="B4579" s="626"/>
      <c r="F4579" s="626"/>
      <c r="H4579" s="626"/>
      <c r="I4579" s="626"/>
      <c r="J4579" s="626"/>
      <c r="K4579" s="627"/>
      <c r="L4579" s="677"/>
      <c r="M4579" s="626"/>
      <c r="N4579" s="626"/>
      <c r="O4579" s="626"/>
      <c r="P4579" s="626"/>
      <c r="Q4579" s="626"/>
      <c r="R4579" s="626"/>
      <c r="S4579" s="626"/>
      <c r="T4579" s="626"/>
      <c r="U4579" s="626"/>
      <c r="V4579" s="626"/>
      <c r="W4579" s="626"/>
      <c r="X4579" s="626"/>
      <c r="Y4579" s="626"/>
      <c r="Z4579" s="626"/>
      <c r="AA4579" s="626"/>
      <c r="AB4579" s="626"/>
      <c r="AC4579" s="626"/>
      <c r="AD4579" s="626"/>
      <c r="AE4579" s="626"/>
      <c r="AF4579" s="626"/>
    </row>
    <row r="4580" spans="1:32" x14ac:dyDescent="0.25">
      <c r="A4580" s="626"/>
      <c r="B4580" s="626"/>
      <c r="F4580" s="626"/>
      <c r="H4580" s="626"/>
      <c r="I4580" s="626"/>
      <c r="J4580" s="626"/>
      <c r="K4580" s="627"/>
      <c r="L4580" s="677"/>
      <c r="M4580" s="626"/>
      <c r="N4580" s="626"/>
      <c r="O4580" s="626"/>
      <c r="P4580" s="626"/>
      <c r="Q4580" s="626"/>
      <c r="R4580" s="626"/>
      <c r="S4580" s="626"/>
      <c r="T4580" s="626"/>
      <c r="U4580" s="626"/>
      <c r="V4580" s="626"/>
      <c r="W4580" s="626"/>
      <c r="X4580" s="626"/>
      <c r="Y4580" s="626"/>
      <c r="Z4580" s="626"/>
      <c r="AA4580" s="626"/>
      <c r="AB4580" s="626"/>
      <c r="AC4580" s="626"/>
      <c r="AD4580" s="626"/>
      <c r="AE4580" s="626"/>
      <c r="AF4580" s="626"/>
    </row>
    <row r="4581" spans="1:32" x14ac:dyDescent="0.25">
      <c r="A4581" s="626"/>
      <c r="B4581" s="626"/>
      <c r="F4581" s="626"/>
      <c r="H4581" s="626"/>
      <c r="I4581" s="626"/>
      <c r="J4581" s="626"/>
      <c r="K4581" s="627"/>
      <c r="L4581" s="677"/>
      <c r="M4581" s="626"/>
      <c r="N4581" s="626"/>
      <c r="O4581" s="626"/>
      <c r="P4581" s="626"/>
      <c r="Q4581" s="626"/>
      <c r="R4581" s="626"/>
      <c r="S4581" s="626"/>
      <c r="T4581" s="626"/>
      <c r="U4581" s="626"/>
      <c r="V4581" s="626"/>
      <c r="W4581" s="626"/>
      <c r="X4581" s="626"/>
      <c r="Y4581" s="626"/>
      <c r="Z4581" s="626"/>
      <c r="AA4581" s="626"/>
      <c r="AB4581" s="626"/>
      <c r="AC4581" s="626"/>
      <c r="AD4581" s="626"/>
      <c r="AE4581" s="626"/>
      <c r="AF4581" s="626"/>
    </row>
    <row r="4582" spans="1:32" x14ac:dyDescent="0.25">
      <c r="A4582" s="626"/>
      <c r="B4582" s="626"/>
      <c r="F4582" s="626"/>
      <c r="H4582" s="626"/>
      <c r="I4582" s="626"/>
      <c r="J4582" s="626"/>
      <c r="K4582" s="627"/>
      <c r="L4582" s="677"/>
      <c r="M4582" s="626"/>
      <c r="N4582" s="626"/>
      <c r="O4582" s="626"/>
      <c r="P4582" s="626"/>
      <c r="Q4582" s="626"/>
      <c r="R4582" s="626"/>
      <c r="S4582" s="626"/>
      <c r="T4582" s="626"/>
      <c r="U4582" s="626"/>
      <c r="V4582" s="626"/>
      <c r="W4582" s="626"/>
      <c r="X4582" s="626"/>
      <c r="Y4582" s="626"/>
      <c r="Z4582" s="626"/>
      <c r="AA4582" s="626"/>
      <c r="AB4582" s="626"/>
      <c r="AC4582" s="626"/>
      <c r="AD4582" s="626"/>
      <c r="AE4582" s="626"/>
      <c r="AF4582" s="626"/>
    </row>
    <row r="4583" spans="1:32" x14ac:dyDescent="0.25">
      <c r="A4583" s="626"/>
      <c r="B4583" s="626"/>
      <c r="F4583" s="626"/>
      <c r="H4583" s="626"/>
      <c r="I4583" s="626"/>
      <c r="J4583" s="626"/>
      <c r="K4583" s="627"/>
      <c r="L4583" s="677"/>
      <c r="M4583" s="626"/>
      <c r="N4583" s="626"/>
      <c r="O4583" s="626"/>
      <c r="P4583" s="626"/>
      <c r="Q4583" s="626"/>
      <c r="R4583" s="626"/>
      <c r="S4583" s="626"/>
      <c r="T4583" s="626"/>
      <c r="U4583" s="626"/>
      <c r="V4583" s="626"/>
      <c r="W4583" s="626"/>
      <c r="X4583" s="626"/>
      <c r="Y4583" s="626"/>
      <c r="Z4583" s="626"/>
      <c r="AA4583" s="626"/>
      <c r="AB4583" s="626"/>
      <c r="AC4583" s="626"/>
      <c r="AD4583" s="626"/>
      <c r="AE4583" s="626"/>
      <c r="AF4583" s="626"/>
    </row>
    <row r="4584" spans="1:32" x14ac:dyDescent="0.25">
      <c r="A4584" s="626"/>
      <c r="B4584" s="626"/>
      <c r="F4584" s="626"/>
      <c r="H4584" s="626"/>
      <c r="I4584" s="626"/>
      <c r="J4584" s="626"/>
      <c r="K4584" s="627"/>
      <c r="L4584" s="677"/>
      <c r="M4584" s="626"/>
      <c r="N4584" s="626"/>
      <c r="O4584" s="626"/>
      <c r="P4584" s="626"/>
      <c r="Q4584" s="626"/>
      <c r="R4584" s="626"/>
      <c r="S4584" s="626"/>
      <c r="T4584" s="626"/>
      <c r="U4584" s="626"/>
      <c r="V4584" s="626"/>
      <c r="W4584" s="626"/>
      <c r="X4584" s="626"/>
      <c r="Y4584" s="626"/>
      <c r="Z4584" s="626"/>
      <c r="AA4584" s="626"/>
      <c r="AB4584" s="626"/>
      <c r="AC4584" s="626"/>
      <c r="AD4584" s="626"/>
      <c r="AE4584" s="626"/>
      <c r="AF4584" s="626"/>
    </row>
    <row r="4585" spans="1:32" x14ac:dyDescent="0.25">
      <c r="A4585" s="626"/>
      <c r="B4585" s="626"/>
      <c r="F4585" s="626"/>
      <c r="H4585" s="626"/>
      <c r="I4585" s="626"/>
      <c r="J4585" s="626"/>
      <c r="K4585" s="627"/>
      <c r="L4585" s="677"/>
      <c r="M4585" s="626"/>
      <c r="N4585" s="626"/>
      <c r="O4585" s="626"/>
      <c r="P4585" s="626"/>
      <c r="Q4585" s="626"/>
      <c r="R4585" s="626"/>
      <c r="S4585" s="626"/>
      <c r="T4585" s="626"/>
      <c r="U4585" s="626"/>
      <c r="V4585" s="626"/>
      <c r="W4585" s="626"/>
      <c r="X4585" s="626"/>
      <c r="Y4585" s="626"/>
      <c r="Z4585" s="626"/>
      <c r="AA4585" s="626"/>
      <c r="AB4585" s="626"/>
      <c r="AC4585" s="626"/>
      <c r="AD4585" s="626"/>
      <c r="AE4585" s="626"/>
      <c r="AF4585" s="626"/>
    </row>
    <row r="4586" spans="1:32" x14ac:dyDescent="0.25">
      <c r="A4586" s="626"/>
      <c r="B4586" s="626"/>
      <c r="F4586" s="626"/>
      <c r="H4586" s="626"/>
      <c r="I4586" s="626"/>
      <c r="J4586" s="626"/>
      <c r="K4586" s="627"/>
      <c r="L4586" s="677"/>
      <c r="M4586" s="626"/>
      <c r="N4586" s="626"/>
      <c r="O4586" s="626"/>
      <c r="P4586" s="626"/>
      <c r="Q4586" s="626"/>
      <c r="R4586" s="626"/>
      <c r="S4586" s="626"/>
      <c r="T4586" s="626"/>
      <c r="U4586" s="626"/>
      <c r="V4586" s="626"/>
      <c r="W4586" s="626"/>
      <c r="X4586" s="626"/>
      <c r="Y4586" s="626"/>
      <c r="Z4586" s="626"/>
      <c r="AA4586" s="626"/>
      <c r="AB4586" s="626"/>
      <c r="AC4586" s="626"/>
      <c r="AD4586" s="626"/>
      <c r="AE4586" s="626"/>
      <c r="AF4586" s="626"/>
    </row>
    <row r="4587" spans="1:32" x14ac:dyDescent="0.25">
      <c r="A4587" s="626"/>
      <c r="B4587" s="626"/>
      <c r="F4587" s="626"/>
      <c r="H4587" s="626"/>
      <c r="I4587" s="626"/>
      <c r="J4587" s="626"/>
      <c r="K4587" s="627"/>
      <c r="L4587" s="677"/>
      <c r="M4587" s="626"/>
      <c r="N4587" s="626"/>
      <c r="O4587" s="626"/>
      <c r="P4587" s="626"/>
      <c r="Q4587" s="626"/>
      <c r="R4587" s="626"/>
      <c r="S4587" s="626"/>
      <c r="T4587" s="626"/>
      <c r="U4587" s="626"/>
      <c r="V4587" s="626"/>
      <c r="W4587" s="626"/>
      <c r="X4587" s="626"/>
      <c r="Y4587" s="626"/>
      <c r="Z4587" s="626"/>
      <c r="AA4587" s="626"/>
      <c r="AB4587" s="626"/>
      <c r="AC4587" s="626"/>
      <c r="AD4587" s="626"/>
      <c r="AE4587" s="626"/>
      <c r="AF4587" s="626"/>
    </row>
    <row r="4588" spans="1:32" x14ac:dyDescent="0.25">
      <c r="A4588" s="626"/>
      <c r="B4588" s="626"/>
      <c r="F4588" s="626"/>
      <c r="H4588" s="626"/>
      <c r="I4588" s="626"/>
      <c r="J4588" s="626"/>
      <c r="K4588" s="627"/>
      <c r="L4588" s="677"/>
      <c r="M4588" s="626"/>
      <c r="N4588" s="626"/>
      <c r="O4588" s="626"/>
      <c r="P4588" s="626"/>
      <c r="Q4588" s="626"/>
      <c r="R4588" s="626"/>
      <c r="S4588" s="626"/>
      <c r="T4588" s="626"/>
      <c r="U4588" s="626"/>
      <c r="V4588" s="626"/>
      <c r="W4588" s="626"/>
      <c r="X4588" s="626"/>
      <c r="Y4588" s="626"/>
      <c r="Z4588" s="626"/>
      <c r="AA4588" s="626"/>
      <c r="AB4588" s="626"/>
      <c r="AC4588" s="626"/>
      <c r="AD4588" s="626"/>
      <c r="AE4588" s="626"/>
      <c r="AF4588" s="626"/>
    </row>
    <row r="4589" spans="1:32" x14ac:dyDescent="0.25">
      <c r="A4589" s="626"/>
      <c r="B4589" s="626"/>
      <c r="F4589" s="626"/>
      <c r="H4589" s="626"/>
      <c r="I4589" s="626"/>
      <c r="J4589" s="626"/>
      <c r="K4589" s="627"/>
      <c r="L4589" s="677"/>
      <c r="M4589" s="626"/>
      <c r="N4589" s="626"/>
      <c r="O4589" s="626"/>
      <c r="P4589" s="626"/>
      <c r="Q4589" s="626"/>
      <c r="R4589" s="626"/>
      <c r="S4589" s="626"/>
      <c r="T4589" s="626"/>
      <c r="U4589" s="626"/>
      <c r="V4589" s="626"/>
      <c r="W4589" s="626"/>
      <c r="X4589" s="626"/>
      <c r="Y4589" s="626"/>
      <c r="Z4589" s="626"/>
      <c r="AA4589" s="626"/>
      <c r="AB4589" s="626"/>
      <c r="AC4589" s="626"/>
      <c r="AD4589" s="626"/>
      <c r="AE4589" s="626"/>
      <c r="AF4589" s="626"/>
    </row>
    <row r="4590" spans="1:32" x14ac:dyDescent="0.25">
      <c r="A4590" s="626"/>
      <c r="B4590" s="626"/>
      <c r="F4590" s="626"/>
      <c r="H4590" s="626"/>
      <c r="I4590" s="626"/>
      <c r="J4590" s="626"/>
      <c r="K4590" s="627"/>
      <c r="L4590" s="677"/>
      <c r="M4590" s="626"/>
      <c r="N4590" s="626"/>
      <c r="O4590" s="626"/>
      <c r="P4590" s="626"/>
      <c r="Q4590" s="626"/>
      <c r="R4590" s="626"/>
      <c r="S4590" s="626"/>
      <c r="T4590" s="626"/>
      <c r="U4590" s="626"/>
      <c r="V4590" s="626"/>
      <c r="W4590" s="626"/>
      <c r="X4590" s="626"/>
      <c r="Y4590" s="626"/>
      <c r="Z4590" s="626"/>
      <c r="AA4590" s="626"/>
      <c r="AB4590" s="626"/>
      <c r="AC4590" s="626"/>
      <c r="AD4590" s="626"/>
      <c r="AE4590" s="626"/>
      <c r="AF4590" s="626"/>
    </row>
    <row r="4591" spans="1:32" x14ac:dyDescent="0.25">
      <c r="A4591" s="626"/>
      <c r="B4591" s="626"/>
      <c r="F4591" s="626"/>
      <c r="H4591" s="626"/>
      <c r="I4591" s="626"/>
      <c r="J4591" s="626"/>
      <c r="K4591" s="627"/>
      <c r="L4591" s="677"/>
      <c r="M4591" s="626"/>
      <c r="N4591" s="626"/>
      <c r="O4591" s="626"/>
      <c r="P4591" s="626"/>
      <c r="Q4591" s="626"/>
      <c r="R4591" s="626"/>
      <c r="S4591" s="626"/>
      <c r="T4591" s="626"/>
      <c r="U4591" s="626"/>
      <c r="V4591" s="626"/>
      <c r="W4591" s="626"/>
      <c r="X4591" s="626"/>
      <c r="Y4591" s="626"/>
      <c r="Z4591" s="626"/>
      <c r="AA4591" s="626"/>
      <c r="AB4591" s="626"/>
      <c r="AC4591" s="626"/>
      <c r="AD4591" s="626"/>
      <c r="AE4591" s="626"/>
      <c r="AF4591" s="626"/>
    </row>
    <row r="4592" spans="1:32" x14ac:dyDescent="0.25">
      <c r="A4592" s="626"/>
      <c r="B4592" s="626"/>
      <c r="F4592" s="626"/>
      <c r="H4592" s="626"/>
      <c r="I4592" s="626"/>
      <c r="J4592" s="626"/>
      <c r="K4592" s="627"/>
      <c r="L4592" s="677"/>
      <c r="M4592" s="626"/>
      <c r="N4592" s="626"/>
      <c r="O4592" s="626"/>
      <c r="P4592" s="626"/>
      <c r="Q4592" s="626"/>
      <c r="R4592" s="626"/>
      <c r="S4592" s="626"/>
      <c r="T4592" s="626"/>
      <c r="U4592" s="626"/>
      <c r="V4592" s="626"/>
      <c r="W4592" s="626"/>
      <c r="X4592" s="626"/>
      <c r="Y4592" s="626"/>
      <c r="Z4592" s="626"/>
      <c r="AA4592" s="626"/>
      <c r="AB4592" s="626"/>
      <c r="AC4592" s="626"/>
      <c r="AD4592" s="626"/>
      <c r="AE4592" s="626"/>
      <c r="AF4592" s="626"/>
    </row>
    <row r="4593" spans="1:32" x14ac:dyDescent="0.25">
      <c r="A4593" s="626"/>
      <c r="B4593" s="626"/>
      <c r="F4593" s="626"/>
      <c r="H4593" s="626"/>
      <c r="I4593" s="626"/>
      <c r="J4593" s="626"/>
      <c r="K4593" s="627"/>
      <c r="L4593" s="677"/>
      <c r="M4593" s="626"/>
      <c r="N4593" s="626"/>
      <c r="O4593" s="626"/>
      <c r="P4593" s="626"/>
      <c r="Q4593" s="626"/>
      <c r="R4593" s="626"/>
      <c r="S4593" s="626"/>
      <c r="T4593" s="626"/>
      <c r="U4593" s="626"/>
      <c r="V4593" s="626"/>
      <c r="W4593" s="626"/>
      <c r="X4593" s="626"/>
      <c r="Y4593" s="626"/>
      <c r="Z4593" s="626"/>
      <c r="AA4593" s="626"/>
      <c r="AB4593" s="626"/>
      <c r="AC4593" s="626"/>
      <c r="AD4593" s="626"/>
      <c r="AE4593" s="626"/>
      <c r="AF4593" s="626"/>
    </row>
    <row r="4594" spans="1:32" x14ac:dyDescent="0.25">
      <c r="A4594" s="626"/>
      <c r="B4594" s="626"/>
      <c r="F4594" s="626"/>
      <c r="H4594" s="626"/>
      <c r="I4594" s="626"/>
      <c r="J4594" s="626"/>
      <c r="K4594" s="627"/>
      <c r="L4594" s="677"/>
      <c r="M4594" s="626"/>
      <c r="N4594" s="626"/>
      <c r="O4594" s="626"/>
      <c r="P4594" s="626"/>
      <c r="Q4594" s="626"/>
      <c r="R4594" s="626"/>
      <c r="S4594" s="626"/>
      <c r="T4594" s="626"/>
      <c r="U4594" s="626"/>
      <c r="V4594" s="626"/>
      <c r="W4594" s="626"/>
      <c r="X4594" s="626"/>
      <c r="Y4594" s="626"/>
      <c r="Z4594" s="626"/>
      <c r="AA4594" s="626"/>
      <c r="AB4594" s="626"/>
      <c r="AC4594" s="626"/>
      <c r="AD4594" s="626"/>
      <c r="AE4594" s="626"/>
      <c r="AF4594" s="626"/>
    </row>
    <row r="4595" spans="1:32" x14ac:dyDescent="0.25">
      <c r="A4595" s="626"/>
      <c r="B4595" s="626"/>
      <c r="F4595" s="626"/>
      <c r="H4595" s="626"/>
      <c r="I4595" s="626"/>
      <c r="J4595" s="626"/>
      <c r="K4595" s="627"/>
      <c r="L4595" s="677"/>
      <c r="M4595" s="626"/>
      <c r="N4595" s="626"/>
      <c r="O4595" s="626"/>
      <c r="P4595" s="626"/>
      <c r="Q4595" s="626"/>
      <c r="R4595" s="626"/>
      <c r="S4595" s="626"/>
      <c r="T4595" s="626"/>
      <c r="U4595" s="626"/>
      <c r="V4595" s="626"/>
      <c r="W4595" s="626"/>
      <c r="X4595" s="626"/>
      <c r="Y4595" s="626"/>
      <c r="Z4595" s="626"/>
      <c r="AA4595" s="626"/>
      <c r="AB4595" s="626"/>
      <c r="AC4595" s="626"/>
      <c r="AD4595" s="626"/>
      <c r="AE4595" s="626"/>
      <c r="AF4595" s="626"/>
    </row>
    <row r="4596" spans="1:32" x14ac:dyDescent="0.25">
      <c r="A4596" s="626"/>
      <c r="B4596" s="626"/>
      <c r="F4596" s="626"/>
      <c r="H4596" s="626"/>
      <c r="I4596" s="626"/>
      <c r="J4596" s="626"/>
      <c r="K4596" s="627"/>
      <c r="L4596" s="677"/>
      <c r="M4596" s="626"/>
      <c r="N4596" s="626"/>
      <c r="O4596" s="626"/>
      <c r="P4596" s="626"/>
      <c r="Q4596" s="626"/>
      <c r="R4596" s="626"/>
      <c r="S4596" s="626"/>
      <c r="T4596" s="626"/>
      <c r="U4596" s="626"/>
      <c r="V4596" s="626"/>
      <c r="W4596" s="626"/>
      <c r="X4596" s="626"/>
      <c r="Y4596" s="626"/>
      <c r="Z4596" s="626"/>
      <c r="AA4596" s="626"/>
      <c r="AB4596" s="626"/>
      <c r="AC4596" s="626"/>
      <c r="AD4596" s="626"/>
      <c r="AE4596" s="626"/>
      <c r="AF4596" s="626"/>
    </row>
    <row r="4597" spans="1:32" x14ac:dyDescent="0.25">
      <c r="A4597" s="626"/>
      <c r="B4597" s="626"/>
      <c r="F4597" s="626"/>
      <c r="H4597" s="626"/>
      <c r="I4597" s="626"/>
      <c r="J4597" s="626"/>
      <c r="K4597" s="627"/>
      <c r="L4597" s="677"/>
      <c r="M4597" s="626"/>
      <c r="N4597" s="626"/>
      <c r="O4597" s="626"/>
      <c r="P4597" s="626"/>
      <c r="Q4597" s="626"/>
      <c r="R4597" s="626"/>
      <c r="S4597" s="626"/>
      <c r="T4597" s="626"/>
      <c r="U4597" s="626"/>
      <c r="V4597" s="626"/>
      <c r="W4597" s="626"/>
      <c r="X4597" s="626"/>
      <c r="Y4597" s="626"/>
      <c r="Z4597" s="626"/>
      <c r="AA4597" s="626"/>
      <c r="AB4597" s="626"/>
      <c r="AC4597" s="626"/>
      <c r="AD4597" s="626"/>
      <c r="AE4597" s="626"/>
      <c r="AF4597" s="626"/>
    </row>
    <row r="4598" spans="1:32" x14ac:dyDescent="0.25">
      <c r="A4598" s="626"/>
      <c r="B4598" s="626"/>
      <c r="F4598" s="626"/>
      <c r="H4598" s="626"/>
      <c r="I4598" s="626"/>
      <c r="J4598" s="626"/>
      <c r="K4598" s="627"/>
      <c r="L4598" s="677"/>
      <c r="M4598" s="626"/>
      <c r="N4598" s="626"/>
      <c r="O4598" s="626"/>
      <c r="P4598" s="626"/>
      <c r="Q4598" s="626"/>
      <c r="R4598" s="626"/>
      <c r="S4598" s="626"/>
      <c r="T4598" s="626"/>
      <c r="U4598" s="626"/>
      <c r="V4598" s="626"/>
      <c r="W4598" s="626"/>
      <c r="X4598" s="626"/>
      <c r="Y4598" s="626"/>
      <c r="Z4598" s="626"/>
      <c r="AA4598" s="626"/>
      <c r="AB4598" s="626"/>
      <c r="AC4598" s="626"/>
      <c r="AD4598" s="626"/>
      <c r="AE4598" s="626"/>
      <c r="AF4598" s="626"/>
    </row>
    <row r="4599" spans="1:32" x14ac:dyDescent="0.25">
      <c r="A4599" s="626"/>
      <c r="B4599" s="626"/>
      <c r="F4599" s="626"/>
      <c r="H4599" s="626"/>
      <c r="I4599" s="626"/>
      <c r="J4599" s="626"/>
      <c r="K4599" s="627"/>
      <c r="L4599" s="677"/>
      <c r="M4599" s="626"/>
      <c r="N4599" s="626"/>
      <c r="O4599" s="626"/>
      <c r="P4599" s="626"/>
      <c r="Q4599" s="626"/>
      <c r="R4599" s="626"/>
      <c r="S4599" s="626"/>
      <c r="T4599" s="626"/>
      <c r="U4599" s="626"/>
      <c r="V4599" s="626"/>
      <c r="W4599" s="626"/>
      <c r="X4599" s="626"/>
      <c r="Y4599" s="626"/>
      <c r="Z4599" s="626"/>
      <c r="AA4599" s="626"/>
      <c r="AB4599" s="626"/>
      <c r="AC4599" s="626"/>
      <c r="AD4599" s="626"/>
      <c r="AE4599" s="626"/>
      <c r="AF4599" s="626"/>
    </row>
    <row r="4600" spans="1:32" x14ac:dyDescent="0.25">
      <c r="A4600" s="626"/>
      <c r="B4600" s="626"/>
      <c r="F4600" s="626"/>
      <c r="H4600" s="626"/>
      <c r="I4600" s="626"/>
      <c r="J4600" s="626"/>
      <c r="K4600" s="627"/>
      <c r="L4600" s="677"/>
      <c r="M4600" s="626"/>
      <c r="N4600" s="626"/>
      <c r="O4600" s="626"/>
      <c r="P4600" s="626"/>
      <c r="Q4600" s="626"/>
      <c r="R4600" s="626"/>
      <c r="S4600" s="626"/>
      <c r="T4600" s="626"/>
      <c r="U4600" s="626"/>
      <c r="V4600" s="626"/>
      <c r="W4600" s="626"/>
      <c r="X4600" s="626"/>
      <c r="Y4600" s="626"/>
      <c r="Z4600" s="626"/>
      <c r="AA4600" s="626"/>
      <c r="AB4600" s="626"/>
      <c r="AC4600" s="626"/>
      <c r="AD4600" s="626"/>
      <c r="AE4600" s="626"/>
      <c r="AF4600" s="626"/>
    </row>
    <row r="4601" spans="1:32" x14ac:dyDescent="0.25">
      <c r="A4601" s="626"/>
      <c r="B4601" s="626"/>
      <c r="F4601" s="626"/>
      <c r="H4601" s="626"/>
      <c r="I4601" s="626"/>
      <c r="J4601" s="626"/>
      <c r="K4601" s="627"/>
      <c r="L4601" s="677"/>
      <c r="M4601" s="626"/>
      <c r="N4601" s="626"/>
      <c r="O4601" s="626"/>
      <c r="P4601" s="626"/>
      <c r="Q4601" s="626"/>
      <c r="R4601" s="626"/>
      <c r="S4601" s="626"/>
      <c r="T4601" s="626"/>
      <c r="U4601" s="626"/>
      <c r="V4601" s="626"/>
      <c r="W4601" s="626"/>
      <c r="X4601" s="626"/>
      <c r="Y4601" s="626"/>
      <c r="Z4601" s="626"/>
      <c r="AA4601" s="626"/>
      <c r="AB4601" s="626"/>
      <c r="AC4601" s="626"/>
      <c r="AD4601" s="626"/>
      <c r="AE4601" s="626"/>
      <c r="AF4601" s="626"/>
    </row>
    <row r="4602" spans="1:32" x14ac:dyDescent="0.25">
      <c r="A4602" s="626"/>
      <c r="B4602" s="626"/>
      <c r="F4602" s="626"/>
      <c r="H4602" s="626"/>
      <c r="I4602" s="626"/>
      <c r="J4602" s="626"/>
      <c r="K4602" s="627"/>
      <c r="L4602" s="677"/>
      <c r="M4602" s="626"/>
      <c r="N4602" s="626"/>
      <c r="O4602" s="626"/>
      <c r="P4602" s="626"/>
      <c r="Q4602" s="626"/>
      <c r="R4602" s="626"/>
      <c r="S4602" s="626"/>
      <c r="T4602" s="626"/>
      <c r="U4602" s="626"/>
      <c r="V4602" s="626"/>
      <c r="W4602" s="626"/>
      <c r="X4602" s="626"/>
      <c r="Y4602" s="626"/>
      <c r="Z4602" s="626"/>
      <c r="AA4602" s="626"/>
      <c r="AB4602" s="626"/>
      <c r="AC4602" s="626"/>
      <c r="AD4602" s="626"/>
      <c r="AE4602" s="626"/>
      <c r="AF4602" s="626"/>
    </row>
    <row r="4603" spans="1:32" x14ac:dyDescent="0.25">
      <c r="A4603" s="626"/>
      <c r="B4603" s="626"/>
      <c r="F4603" s="626"/>
      <c r="H4603" s="626"/>
      <c r="I4603" s="626"/>
      <c r="J4603" s="626"/>
      <c r="K4603" s="627"/>
      <c r="L4603" s="677"/>
      <c r="M4603" s="626"/>
      <c r="N4603" s="626"/>
      <c r="O4603" s="626"/>
      <c r="P4603" s="626"/>
      <c r="Q4603" s="626"/>
      <c r="R4603" s="626"/>
      <c r="S4603" s="626"/>
      <c r="T4603" s="626"/>
      <c r="U4603" s="626"/>
      <c r="V4603" s="626"/>
      <c r="W4603" s="626"/>
      <c r="X4603" s="626"/>
      <c r="Y4603" s="626"/>
      <c r="Z4603" s="626"/>
      <c r="AA4603" s="626"/>
      <c r="AB4603" s="626"/>
      <c r="AC4603" s="626"/>
      <c r="AD4603" s="626"/>
      <c r="AE4603" s="626"/>
      <c r="AF4603" s="626"/>
    </row>
    <row r="4604" spans="1:32" x14ac:dyDescent="0.25">
      <c r="A4604" s="626"/>
      <c r="B4604" s="626"/>
      <c r="F4604" s="626"/>
      <c r="H4604" s="626"/>
      <c r="I4604" s="626"/>
      <c r="J4604" s="626"/>
      <c r="K4604" s="627"/>
      <c r="L4604" s="677"/>
      <c r="M4604" s="626"/>
      <c r="N4604" s="626"/>
      <c r="O4604" s="626"/>
      <c r="P4604" s="626"/>
      <c r="Q4604" s="626"/>
      <c r="R4604" s="626"/>
      <c r="S4604" s="626"/>
      <c r="T4604" s="626"/>
      <c r="U4604" s="626"/>
      <c r="V4604" s="626"/>
      <c r="W4604" s="626"/>
      <c r="X4604" s="626"/>
      <c r="Y4604" s="626"/>
      <c r="Z4604" s="626"/>
      <c r="AA4604" s="626"/>
      <c r="AB4604" s="626"/>
      <c r="AC4604" s="626"/>
      <c r="AD4604" s="626"/>
      <c r="AE4604" s="626"/>
      <c r="AF4604" s="626"/>
    </row>
    <row r="4605" spans="1:32" x14ac:dyDescent="0.25">
      <c r="A4605" s="626"/>
      <c r="B4605" s="626"/>
      <c r="F4605" s="626"/>
      <c r="H4605" s="626"/>
      <c r="I4605" s="626"/>
      <c r="J4605" s="626"/>
      <c r="K4605" s="627"/>
      <c r="L4605" s="677"/>
      <c r="M4605" s="626"/>
      <c r="N4605" s="626"/>
      <c r="O4605" s="626"/>
      <c r="P4605" s="626"/>
      <c r="Q4605" s="626"/>
      <c r="R4605" s="626"/>
      <c r="S4605" s="626"/>
      <c r="T4605" s="626"/>
      <c r="U4605" s="626"/>
      <c r="V4605" s="626"/>
      <c r="W4605" s="626"/>
      <c r="X4605" s="626"/>
      <c r="Y4605" s="626"/>
      <c r="Z4605" s="626"/>
      <c r="AA4605" s="626"/>
      <c r="AB4605" s="626"/>
      <c r="AC4605" s="626"/>
      <c r="AD4605" s="626"/>
      <c r="AE4605" s="626"/>
      <c r="AF4605" s="626"/>
    </row>
    <row r="4606" spans="1:32" x14ac:dyDescent="0.25">
      <c r="A4606" s="626"/>
      <c r="B4606" s="626"/>
      <c r="F4606" s="626"/>
      <c r="H4606" s="626"/>
      <c r="I4606" s="626"/>
      <c r="J4606" s="626"/>
      <c r="K4606" s="627"/>
      <c r="L4606" s="677"/>
      <c r="M4606" s="626"/>
      <c r="N4606" s="626"/>
      <c r="O4606" s="626"/>
      <c r="P4606" s="626"/>
      <c r="Q4606" s="626"/>
      <c r="R4606" s="626"/>
      <c r="S4606" s="626"/>
      <c r="T4606" s="626"/>
      <c r="U4606" s="626"/>
      <c r="V4606" s="626"/>
      <c r="W4606" s="626"/>
      <c r="X4606" s="626"/>
      <c r="Y4606" s="626"/>
      <c r="Z4606" s="626"/>
      <c r="AA4606" s="626"/>
      <c r="AB4606" s="626"/>
      <c r="AC4606" s="626"/>
      <c r="AD4606" s="626"/>
      <c r="AE4606" s="626"/>
      <c r="AF4606" s="626"/>
    </row>
    <row r="4607" spans="1:32" x14ac:dyDescent="0.25">
      <c r="A4607" s="626"/>
      <c r="B4607" s="626"/>
      <c r="F4607" s="626"/>
      <c r="H4607" s="626"/>
      <c r="I4607" s="626"/>
      <c r="J4607" s="626"/>
      <c r="K4607" s="627"/>
      <c r="L4607" s="677"/>
      <c r="M4607" s="626"/>
      <c r="N4607" s="626"/>
      <c r="O4607" s="626"/>
      <c r="P4607" s="626"/>
      <c r="Q4607" s="626"/>
      <c r="R4607" s="626"/>
      <c r="S4607" s="626"/>
      <c r="T4607" s="626"/>
      <c r="U4607" s="626"/>
      <c r="V4607" s="626"/>
      <c r="W4607" s="626"/>
      <c r="X4607" s="626"/>
      <c r="Y4607" s="626"/>
      <c r="Z4607" s="626"/>
      <c r="AA4607" s="626"/>
      <c r="AB4607" s="626"/>
      <c r="AC4607" s="626"/>
      <c r="AD4607" s="626"/>
      <c r="AE4607" s="626"/>
      <c r="AF4607" s="626"/>
    </row>
    <row r="4608" spans="1:32" x14ac:dyDescent="0.25">
      <c r="A4608" s="626"/>
      <c r="B4608" s="626"/>
      <c r="F4608" s="626"/>
      <c r="H4608" s="626"/>
      <c r="I4608" s="626"/>
      <c r="J4608" s="626"/>
      <c r="K4608" s="627"/>
      <c r="L4608" s="677"/>
      <c r="M4608" s="626"/>
      <c r="N4608" s="626"/>
      <c r="O4608" s="626"/>
      <c r="P4608" s="626"/>
      <c r="Q4608" s="626"/>
      <c r="R4608" s="626"/>
      <c r="S4608" s="626"/>
      <c r="T4608" s="626"/>
      <c r="U4608" s="626"/>
      <c r="V4608" s="626"/>
      <c r="W4608" s="626"/>
      <c r="X4608" s="626"/>
      <c r="Y4608" s="626"/>
      <c r="Z4608" s="626"/>
      <c r="AA4608" s="626"/>
      <c r="AB4608" s="626"/>
      <c r="AC4608" s="626"/>
      <c r="AD4608" s="626"/>
      <c r="AE4608" s="626"/>
      <c r="AF4608" s="626"/>
    </row>
    <row r="4609" spans="1:32" x14ac:dyDescent="0.25">
      <c r="A4609" s="626"/>
      <c r="B4609" s="626"/>
      <c r="F4609" s="626"/>
      <c r="H4609" s="626"/>
      <c r="I4609" s="626"/>
      <c r="J4609" s="626"/>
      <c r="K4609" s="627"/>
      <c r="L4609" s="677"/>
      <c r="M4609" s="626"/>
      <c r="N4609" s="626"/>
      <c r="O4609" s="626"/>
      <c r="P4609" s="626"/>
      <c r="Q4609" s="626"/>
      <c r="R4609" s="626"/>
      <c r="S4609" s="626"/>
      <c r="T4609" s="626"/>
      <c r="U4609" s="626"/>
      <c r="V4609" s="626"/>
      <c r="W4609" s="626"/>
      <c r="X4609" s="626"/>
      <c r="Y4609" s="626"/>
      <c r="Z4609" s="626"/>
      <c r="AA4609" s="626"/>
      <c r="AB4609" s="626"/>
      <c r="AC4609" s="626"/>
      <c r="AD4609" s="626"/>
      <c r="AE4609" s="626"/>
      <c r="AF4609" s="626"/>
    </row>
    <row r="4610" spans="1:32" x14ac:dyDescent="0.25">
      <c r="A4610" s="626"/>
      <c r="B4610" s="626"/>
      <c r="F4610" s="626"/>
      <c r="H4610" s="626"/>
      <c r="I4610" s="626"/>
      <c r="J4610" s="626"/>
      <c r="K4610" s="627"/>
      <c r="L4610" s="677"/>
      <c r="M4610" s="626"/>
      <c r="N4610" s="626"/>
      <c r="O4610" s="626"/>
      <c r="P4610" s="626"/>
      <c r="Q4610" s="626"/>
      <c r="R4610" s="626"/>
      <c r="S4610" s="626"/>
      <c r="T4610" s="626"/>
      <c r="U4610" s="626"/>
      <c r="V4610" s="626"/>
      <c r="W4610" s="626"/>
      <c r="X4610" s="626"/>
      <c r="Y4610" s="626"/>
      <c r="Z4610" s="626"/>
      <c r="AA4610" s="626"/>
      <c r="AB4610" s="626"/>
      <c r="AC4610" s="626"/>
      <c r="AD4610" s="626"/>
      <c r="AE4610" s="626"/>
      <c r="AF4610" s="626"/>
    </row>
    <row r="4611" spans="1:32" x14ac:dyDescent="0.25">
      <c r="A4611" s="626"/>
      <c r="B4611" s="626"/>
      <c r="F4611" s="626"/>
      <c r="H4611" s="626"/>
      <c r="I4611" s="626"/>
      <c r="J4611" s="626"/>
      <c r="K4611" s="627"/>
      <c r="L4611" s="677"/>
      <c r="M4611" s="626"/>
      <c r="N4611" s="626"/>
      <c r="O4611" s="626"/>
      <c r="P4611" s="626"/>
      <c r="Q4611" s="626"/>
      <c r="R4611" s="626"/>
      <c r="S4611" s="626"/>
      <c r="T4611" s="626"/>
      <c r="U4611" s="626"/>
      <c r="V4611" s="626"/>
      <c r="W4611" s="626"/>
      <c r="X4611" s="626"/>
      <c r="Y4611" s="626"/>
      <c r="Z4611" s="626"/>
      <c r="AA4611" s="626"/>
      <c r="AB4611" s="626"/>
      <c r="AC4611" s="626"/>
      <c r="AD4611" s="626"/>
      <c r="AE4611" s="626"/>
      <c r="AF4611" s="626"/>
    </row>
    <row r="4612" spans="1:32" x14ac:dyDescent="0.25">
      <c r="A4612" s="626"/>
      <c r="B4612" s="626"/>
      <c r="F4612" s="626"/>
      <c r="H4612" s="626"/>
      <c r="I4612" s="626"/>
      <c r="J4612" s="626"/>
      <c r="K4612" s="627"/>
      <c r="L4612" s="677"/>
      <c r="M4612" s="626"/>
      <c r="N4612" s="626"/>
      <c r="O4612" s="626"/>
      <c r="P4612" s="626"/>
      <c r="Q4612" s="626"/>
      <c r="R4612" s="626"/>
      <c r="S4612" s="626"/>
      <c r="T4612" s="626"/>
      <c r="U4612" s="626"/>
      <c r="V4612" s="626"/>
      <c r="W4612" s="626"/>
      <c r="X4612" s="626"/>
      <c r="Y4612" s="626"/>
      <c r="Z4612" s="626"/>
      <c r="AA4612" s="626"/>
      <c r="AB4612" s="626"/>
      <c r="AC4612" s="626"/>
      <c r="AD4612" s="626"/>
      <c r="AE4612" s="626"/>
      <c r="AF4612" s="626"/>
    </row>
    <row r="4613" spans="1:32" x14ac:dyDescent="0.25">
      <c r="A4613" s="626"/>
      <c r="B4613" s="626"/>
      <c r="F4613" s="626"/>
      <c r="H4613" s="626"/>
      <c r="I4613" s="626"/>
      <c r="J4613" s="626"/>
      <c r="K4613" s="627"/>
      <c r="L4613" s="677"/>
      <c r="M4613" s="626"/>
      <c r="N4613" s="626"/>
      <c r="O4613" s="626"/>
      <c r="P4613" s="626"/>
      <c r="Q4613" s="626"/>
      <c r="R4613" s="626"/>
      <c r="S4613" s="626"/>
      <c r="T4613" s="626"/>
      <c r="U4613" s="626"/>
      <c r="V4613" s="626"/>
      <c r="W4613" s="626"/>
      <c r="X4613" s="626"/>
      <c r="Y4613" s="626"/>
      <c r="Z4613" s="626"/>
      <c r="AA4613" s="626"/>
      <c r="AB4613" s="626"/>
      <c r="AC4613" s="626"/>
      <c r="AD4613" s="626"/>
      <c r="AE4613" s="626"/>
      <c r="AF4613" s="626"/>
    </row>
    <row r="4614" spans="1:32" x14ac:dyDescent="0.25">
      <c r="A4614" s="626"/>
      <c r="B4614" s="626"/>
      <c r="F4614" s="626"/>
      <c r="H4614" s="626"/>
      <c r="I4614" s="626"/>
      <c r="J4614" s="626"/>
      <c r="K4614" s="627"/>
      <c r="L4614" s="677"/>
      <c r="M4614" s="626"/>
      <c r="N4614" s="626"/>
      <c r="O4614" s="626"/>
      <c r="P4614" s="626"/>
      <c r="Q4614" s="626"/>
      <c r="R4614" s="626"/>
      <c r="S4614" s="626"/>
      <c r="T4614" s="626"/>
      <c r="U4614" s="626"/>
      <c r="V4614" s="626"/>
      <c r="W4614" s="626"/>
      <c r="X4614" s="626"/>
      <c r="Y4614" s="626"/>
      <c r="Z4614" s="626"/>
      <c r="AA4614" s="626"/>
      <c r="AB4614" s="626"/>
      <c r="AC4614" s="626"/>
      <c r="AD4614" s="626"/>
      <c r="AE4614" s="626"/>
      <c r="AF4614" s="626"/>
    </row>
    <row r="4615" spans="1:32" x14ac:dyDescent="0.25">
      <c r="A4615" s="626"/>
      <c r="B4615" s="626"/>
      <c r="F4615" s="626"/>
      <c r="H4615" s="626"/>
      <c r="I4615" s="626"/>
      <c r="J4615" s="626"/>
      <c r="K4615" s="627"/>
      <c r="L4615" s="677"/>
      <c r="M4615" s="626"/>
      <c r="N4615" s="626"/>
      <c r="O4615" s="626"/>
      <c r="P4615" s="626"/>
      <c r="Q4615" s="626"/>
      <c r="R4615" s="626"/>
      <c r="S4615" s="626"/>
      <c r="T4615" s="626"/>
      <c r="U4615" s="626"/>
      <c r="V4615" s="626"/>
      <c r="W4615" s="626"/>
      <c r="X4615" s="626"/>
      <c r="Y4615" s="626"/>
      <c r="Z4615" s="626"/>
      <c r="AA4615" s="626"/>
      <c r="AB4615" s="626"/>
      <c r="AC4615" s="626"/>
      <c r="AD4615" s="626"/>
      <c r="AE4615" s="626"/>
      <c r="AF4615" s="626"/>
    </row>
    <row r="4616" spans="1:32" x14ac:dyDescent="0.25">
      <c r="A4616" s="626"/>
      <c r="B4616" s="626"/>
      <c r="F4616" s="626"/>
      <c r="H4616" s="626"/>
      <c r="I4616" s="626"/>
      <c r="J4616" s="626"/>
      <c r="K4616" s="627"/>
      <c r="L4616" s="677"/>
      <c r="M4616" s="626"/>
      <c r="N4616" s="626"/>
      <c r="O4616" s="626"/>
      <c r="P4616" s="626"/>
      <c r="Q4616" s="626"/>
      <c r="R4616" s="626"/>
      <c r="S4616" s="626"/>
      <c r="T4616" s="626"/>
      <c r="U4616" s="626"/>
      <c r="V4616" s="626"/>
      <c r="W4616" s="626"/>
      <c r="X4616" s="626"/>
      <c r="Y4616" s="626"/>
      <c r="Z4616" s="626"/>
      <c r="AA4616" s="626"/>
      <c r="AB4616" s="626"/>
      <c r="AC4616" s="626"/>
      <c r="AD4616" s="626"/>
      <c r="AE4616" s="626"/>
      <c r="AF4616" s="626"/>
    </row>
    <row r="4617" spans="1:32" x14ac:dyDescent="0.25">
      <c r="A4617" s="626"/>
      <c r="B4617" s="626"/>
      <c r="F4617" s="626"/>
      <c r="H4617" s="626"/>
      <c r="I4617" s="626"/>
      <c r="J4617" s="626"/>
      <c r="K4617" s="627"/>
      <c r="L4617" s="677"/>
      <c r="M4617" s="626"/>
      <c r="N4617" s="626"/>
      <c r="O4617" s="626"/>
      <c r="P4617" s="626"/>
      <c r="Q4617" s="626"/>
      <c r="R4617" s="626"/>
      <c r="S4617" s="626"/>
      <c r="T4617" s="626"/>
      <c r="U4617" s="626"/>
      <c r="V4617" s="626"/>
      <c r="W4617" s="626"/>
      <c r="X4617" s="626"/>
      <c r="Y4617" s="626"/>
      <c r="Z4617" s="626"/>
      <c r="AA4617" s="626"/>
      <c r="AB4617" s="626"/>
      <c r="AC4617" s="626"/>
      <c r="AD4617" s="626"/>
      <c r="AE4617" s="626"/>
      <c r="AF4617" s="626"/>
    </row>
    <row r="4618" spans="1:32" x14ac:dyDescent="0.25">
      <c r="A4618" s="626"/>
      <c r="B4618" s="626"/>
      <c r="F4618" s="626"/>
      <c r="H4618" s="626"/>
      <c r="I4618" s="626"/>
      <c r="J4618" s="626"/>
      <c r="K4618" s="627"/>
      <c r="L4618" s="677"/>
      <c r="M4618" s="626"/>
      <c r="N4618" s="626"/>
      <c r="O4618" s="626"/>
      <c r="P4618" s="626"/>
      <c r="Q4618" s="626"/>
      <c r="R4618" s="626"/>
      <c r="S4618" s="626"/>
      <c r="T4618" s="626"/>
      <c r="U4618" s="626"/>
      <c r="V4618" s="626"/>
      <c r="W4618" s="626"/>
      <c r="X4618" s="626"/>
      <c r="Y4618" s="626"/>
      <c r="Z4618" s="626"/>
      <c r="AA4618" s="626"/>
      <c r="AB4618" s="626"/>
      <c r="AC4618" s="626"/>
      <c r="AD4618" s="626"/>
      <c r="AE4618" s="626"/>
      <c r="AF4618" s="626"/>
    </row>
    <row r="4619" spans="1:32" x14ac:dyDescent="0.25">
      <c r="A4619" s="626"/>
      <c r="B4619" s="626"/>
      <c r="F4619" s="626"/>
      <c r="H4619" s="626"/>
      <c r="I4619" s="626"/>
      <c r="J4619" s="626"/>
      <c r="K4619" s="627"/>
      <c r="L4619" s="677"/>
      <c r="M4619" s="626"/>
      <c r="N4619" s="626"/>
      <c r="O4619" s="626"/>
      <c r="P4619" s="626"/>
      <c r="Q4619" s="626"/>
      <c r="R4619" s="626"/>
      <c r="S4619" s="626"/>
      <c r="T4619" s="626"/>
      <c r="U4619" s="626"/>
      <c r="V4619" s="626"/>
      <c r="W4619" s="626"/>
      <c r="X4619" s="626"/>
      <c r="Y4619" s="626"/>
      <c r="Z4619" s="626"/>
      <c r="AA4619" s="626"/>
      <c r="AB4619" s="626"/>
      <c r="AC4619" s="626"/>
      <c r="AD4619" s="626"/>
      <c r="AE4619" s="626"/>
      <c r="AF4619" s="626"/>
    </row>
    <row r="4620" spans="1:32" x14ac:dyDescent="0.25">
      <c r="A4620" s="626"/>
      <c r="B4620" s="626"/>
      <c r="F4620" s="626"/>
      <c r="H4620" s="626"/>
      <c r="I4620" s="626"/>
      <c r="J4620" s="626"/>
      <c r="K4620" s="627"/>
      <c r="L4620" s="677"/>
      <c r="M4620" s="626"/>
      <c r="N4620" s="626"/>
      <c r="O4620" s="626"/>
      <c r="P4620" s="626"/>
      <c r="Q4620" s="626"/>
      <c r="R4620" s="626"/>
      <c r="S4620" s="626"/>
      <c r="T4620" s="626"/>
      <c r="U4620" s="626"/>
      <c r="V4620" s="626"/>
      <c r="W4620" s="626"/>
      <c r="X4620" s="626"/>
      <c r="Y4620" s="626"/>
      <c r="Z4620" s="626"/>
      <c r="AA4620" s="626"/>
      <c r="AB4620" s="626"/>
      <c r="AC4620" s="626"/>
      <c r="AD4620" s="626"/>
      <c r="AE4620" s="626"/>
      <c r="AF4620" s="626"/>
    </row>
    <row r="4621" spans="1:32" x14ac:dyDescent="0.25">
      <c r="A4621" s="626"/>
      <c r="B4621" s="626"/>
      <c r="F4621" s="626"/>
      <c r="H4621" s="626"/>
      <c r="I4621" s="626"/>
      <c r="J4621" s="626"/>
      <c r="K4621" s="627"/>
      <c r="L4621" s="677"/>
      <c r="M4621" s="626"/>
      <c r="N4621" s="626"/>
      <c r="O4621" s="626"/>
      <c r="P4621" s="626"/>
      <c r="Q4621" s="626"/>
      <c r="R4621" s="626"/>
      <c r="S4621" s="626"/>
      <c r="T4621" s="626"/>
      <c r="U4621" s="626"/>
      <c r="V4621" s="626"/>
      <c r="W4621" s="626"/>
      <c r="X4621" s="626"/>
      <c r="Y4621" s="626"/>
      <c r="Z4621" s="626"/>
      <c r="AA4621" s="626"/>
      <c r="AB4621" s="626"/>
      <c r="AC4621" s="626"/>
      <c r="AD4621" s="626"/>
      <c r="AE4621" s="626"/>
      <c r="AF4621" s="626"/>
    </row>
    <row r="4622" spans="1:32" x14ac:dyDescent="0.25">
      <c r="A4622" s="626"/>
      <c r="B4622" s="626"/>
      <c r="F4622" s="626"/>
      <c r="H4622" s="626"/>
      <c r="I4622" s="626"/>
      <c r="J4622" s="626"/>
      <c r="K4622" s="627"/>
      <c r="L4622" s="677"/>
      <c r="M4622" s="626"/>
      <c r="N4622" s="626"/>
      <c r="O4622" s="626"/>
      <c r="P4622" s="626"/>
      <c r="Q4622" s="626"/>
      <c r="R4622" s="626"/>
      <c r="S4622" s="626"/>
      <c r="T4622" s="626"/>
      <c r="U4622" s="626"/>
      <c r="V4622" s="626"/>
      <c r="W4622" s="626"/>
      <c r="X4622" s="626"/>
      <c r="Y4622" s="626"/>
      <c r="Z4622" s="626"/>
      <c r="AA4622" s="626"/>
      <c r="AB4622" s="626"/>
      <c r="AC4622" s="626"/>
      <c r="AD4622" s="626"/>
      <c r="AE4622" s="626"/>
      <c r="AF4622" s="626"/>
    </row>
    <row r="4623" spans="1:32" x14ac:dyDescent="0.25">
      <c r="A4623" s="626"/>
      <c r="B4623" s="626"/>
      <c r="F4623" s="626"/>
      <c r="H4623" s="626"/>
      <c r="I4623" s="626"/>
      <c r="J4623" s="626"/>
      <c r="K4623" s="627"/>
      <c r="L4623" s="677"/>
      <c r="M4623" s="626"/>
      <c r="N4623" s="626"/>
      <c r="O4623" s="626"/>
      <c r="P4623" s="626"/>
      <c r="Q4623" s="626"/>
      <c r="R4623" s="626"/>
      <c r="S4623" s="626"/>
      <c r="T4623" s="626"/>
      <c r="U4623" s="626"/>
      <c r="V4623" s="626"/>
      <c r="W4623" s="626"/>
      <c r="X4623" s="626"/>
      <c r="Y4623" s="626"/>
      <c r="Z4623" s="626"/>
      <c r="AA4623" s="626"/>
      <c r="AB4623" s="626"/>
      <c r="AC4623" s="626"/>
      <c r="AD4623" s="626"/>
      <c r="AE4623" s="626"/>
      <c r="AF4623" s="626"/>
    </row>
    <row r="4624" spans="1:32" x14ac:dyDescent="0.25">
      <c r="A4624" s="626"/>
      <c r="B4624" s="626"/>
      <c r="F4624" s="626"/>
      <c r="H4624" s="626"/>
      <c r="I4624" s="626"/>
      <c r="J4624" s="626"/>
      <c r="K4624" s="627"/>
      <c r="L4624" s="677"/>
      <c r="M4624" s="626"/>
      <c r="N4624" s="626"/>
      <c r="O4624" s="626"/>
      <c r="P4624" s="626"/>
      <c r="Q4624" s="626"/>
      <c r="R4624" s="626"/>
      <c r="S4624" s="626"/>
      <c r="T4624" s="626"/>
      <c r="U4624" s="626"/>
      <c r="V4624" s="626"/>
      <c r="W4624" s="626"/>
      <c r="X4624" s="626"/>
      <c r="Y4624" s="626"/>
      <c r="Z4624" s="626"/>
      <c r="AA4624" s="626"/>
      <c r="AB4624" s="626"/>
      <c r="AC4624" s="626"/>
      <c r="AD4624" s="626"/>
      <c r="AE4624" s="626"/>
      <c r="AF4624" s="626"/>
    </row>
    <row r="4625" spans="1:32" x14ac:dyDescent="0.25">
      <c r="A4625" s="626"/>
      <c r="B4625" s="626"/>
      <c r="F4625" s="626"/>
      <c r="H4625" s="626"/>
      <c r="I4625" s="626"/>
      <c r="J4625" s="626"/>
      <c r="K4625" s="627"/>
      <c r="L4625" s="677"/>
      <c r="M4625" s="626"/>
      <c r="N4625" s="626"/>
      <c r="O4625" s="626"/>
      <c r="P4625" s="626"/>
      <c r="Q4625" s="626"/>
      <c r="R4625" s="626"/>
      <c r="S4625" s="626"/>
      <c r="T4625" s="626"/>
      <c r="U4625" s="626"/>
      <c r="V4625" s="626"/>
      <c r="W4625" s="626"/>
      <c r="X4625" s="626"/>
      <c r="Y4625" s="626"/>
      <c r="Z4625" s="626"/>
      <c r="AA4625" s="626"/>
      <c r="AB4625" s="626"/>
      <c r="AC4625" s="626"/>
      <c r="AD4625" s="626"/>
      <c r="AE4625" s="626"/>
      <c r="AF4625" s="626"/>
    </row>
    <row r="4626" spans="1:32" x14ac:dyDescent="0.25">
      <c r="A4626" s="626"/>
      <c r="B4626" s="626"/>
      <c r="F4626" s="626"/>
      <c r="H4626" s="626"/>
      <c r="I4626" s="626"/>
      <c r="J4626" s="626"/>
      <c r="K4626" s="627"/>
      <c r="L4626" s="677"/>
      <c r="M4626" s="626"/>
      <c r="N4626" s="626"/>
      <c r="O4626" s="626"/>
      <c r="P4626" s="626"/>
      <c r="Q4626" s="626"/>
      <c r="R4626" s="626"/>
      <c r="S4626" s="626"/>
      <c r="T4626" s="626"/>
      <c r="U4626" s="626"/>
      <c r="V4626" s="626"/>
      <c r="W4626" s="626"/>
      <c r="X4626" s="626"/>
      <c r="Y4626" s="626"/>
      <c r="Z4626" s="626"/>
      <c r="AA4626" s="626"/>
      <c r="AB4626" s="626"/>
      <c r="AC4626" s="626"/>
      <c r="AD4626" s="626"/>
      <c r="AE4626" s="626"/>
      <c r="AF4626" s="626"/>
    </row>
    <row r="4627" spans="1:32" x14ac:dyDescent="0.25">
      <c r="A4627" s="626"/>
      <c r="B4627" s="626"/>
      <c r="F4627" s="626"/>
      <c r="H4627" s="626"/>
      <c r="I4627" s="626"/>
      <c r="J4627" s="626"/>
      <c r="K4627" s="627"/>
      <c r="L4627" s="677"/>
      <c r="M4627" s="626"/>
      <c r="N4627" s="626"/>
      <c r="O4627" s="626"/>
      <c r="P4627" s="626"/>
      <c r="Q4627" s="626"/>
      <c r="R4627" s="626"/>
      <c r="S4627" s="626"/>
      <c r="T4627" s="626"/>
      <c r="U4627" s="626"/>
      <c r="V4627" s="626"/>
      <c r="W4627" s="626"/>
      <c r="X4627" s="626"/>
      <c r="Y4627" s="626"/>
      <c r="Z4627" s="626"/>
      <c r="AA4627" s="626"/>
      <c r="AB4627" s="626"/>
      <c r="AC4627" s="626"/>
      <c r="AD4627" s="626"/>
      <c r="AE4627" s="626"/>
      <c r="AF4627" s="626"/>
    </row>
    <row r="4628" spans="1:32" x14ac:dyDescent="0.25">
      <c r="A4628" s="626"/>
      <c r="B4628" s="626"/>
      <c r="F4628" s="626"/>
      <c r="H4628" s="626"/>
      <c r="I4628" s="626"/>
      <c r="J4628" s="626"/>
      <c r="K4628" s="627"/>
      <c r="L4628" s="677"/>
      <c r="M4628" s="626"/>
      <c r="N4628" s="626"/>
      <c r="O4628" s="626"/>
      <c r="P4628" s="626"/>
      <c r="Q4628" s="626"/>
      <c r="R4628" s="626"/>
      <c r="S4628" s="626"/>
      <c r="T4628" s="626"/>
      <c r="U4628" s="626"/>
      <c r="V4628" s="626"/>
      <c r="W4628" s="626"/>
      <c r="X4628" s="626"/>
      <c r="Y4628" s="626"/>
      <c r="Z4628" s="626"/>
      <c r="AA4628" s="626"/>
      <c r="AB4628" s="626"/>
      <c r="AC4628" s="626"/>
      <c r="AD4628" s="626"/>
      <c r="AE4628" s="626"/>
      <c r="AF4628" s="626"/>
    </row>
    <row r="4629" spans="1:32" x14ac:dyDescent="0.25">
      <c r="A4629" s="626"/>
      <c r="B4629" s="626"/>
      <c r="F4629" s="626"/>
      <c r="H4629" s="626"/>
      <c r="I4629" s="626"/>
      <c r="J4629" s="626"/>
      <c r="K4629" s="627"/>
      <c r="L4629" s="677"/>
      <c r="M4629" s="626"/>
      <c r="N4629" s="626"/>
      <c r="O4629" s="626"/>
      <c r="P4629" s="626"/>
      <c r="Q4629" s="626"/>
      <c r="R4629" s="626"/>
      <c r="S4629" s="626"/>
      <c r="T4629" s="626"/>
      <c r="U4629" s="626"/>
      <c r="V4629" s="626"/>
      <c r="W4629" s="626"/>
      <c r="X4629" s="626"/>
      <c r="Y4629" s="626"/>
      <c r="Z4629" s="626"/>
      <c r="AA4629" s="626"/>
      <c r="AB4629" s="626"/>
      <c r="AC4629" s="626"/>
      <c r="AD4629" s="626"/>
      <c r="AE4629" s="626"/>
      <c r="AF4629" s="626"/>
    </row>
    <row r="4630" spans="1:32" x14ac:dyDescent="0.25">
      <c r="A4630" s="626"/>
      <c r="B4630" s="626"/>
      <c r="F4630" s="626"/>
      <c r="H4630" s="626"/>
      <c r="I4630" s="626"/>
      <c r="J4630" s="626"/>
      <c r="K4630" s="627"/>
      <c r="L4630" s="677"/>
      <c r="M4630" s="626"/>
      <c r="N4630" s="626"/>
      <c r="O4630" s="626"/>
      <c r="P4630" s="626"/>
      <c r="Q4630" s="626"/>
      <c r="R4630" s="626"/>
      <c r="S4630" s="626"/>
      <c r="T4630" s="626"/>
      <c r="U4630" s="626"/>
      <c r="V4630" s="626"/>
      <c r="W4630" s="626"/>
      <c r="X4630" s="626"/>
      <c r="Y4630" s="626"/>
      <c r="Z4630" s="626"/>
      <c r="AA4630" s="626"/>
      <c r="AB4630" s="626"/>
      <c r="AC4630" s="626"/>
      <c r="AD4630" s="626"/>
      <c r="AE4630" s="626"/>
      <c r="AF4630" s="626"/>
    </row>
    <row r="4631" spans="1:32" x14ac:dyDescent="0.25">
      <c r="A4631" s="626"/>
      <c r="B4631" s="626"/>
      <c r="F4631" s="626"/>
      <c r="H4631" s="626"/>
      <c r="I4631" s="626"/>
      <c r="J4631" s="626"/>
      <c r="K4631" s="627"/>
      <c r="L4631" s="677"/>
      <c r="M4631" s="626"/>
      <c r="N4631" s="626"/>
      <c r="O4631" s="626"/>
      <c r="P4631" s="626"/>
      <c r="Q4631" s="626"/>
      <c r="R4631" s="626"/>
      <c r="S4631" s="626"/>
      <c r="T4631" s="626"/>
      <c r="U4631" s="626"/>
      <c r="V4631" s="626"/>
      <c r="W4631" s="626"/>
      <c r="X4631" s="626"/>
      <c r="Y4631" s="626"/>
      <c r="Z4631" s="626"/>
      <c r="AA4631" s="626"/>
      <c r="AB4631" s="626"/>
      <c r="AC4631" s="626"/>
      <c r="AD4631" s="626"/>
      <c r="AE4631" s="626"/>
      <c r="AF4631" s="626"/>
    </row>
    <row r="4632" spans="1:32" x14ac:dyDescent="0.25">
      <c r="A4632" s="626"/>
      <c r="B4632" s="626"/>
      <c r="F4632" s="626"/>
      <c r="H4632" s="626"/>
      <c r="I4632" s="626"/>
      <c r="J4632" s="626"/>
      <c r="K4632" s="627"/>
      <c r="L4632" s="677"/>
      <c r="M4632" s="626"/>
      <c r="N4632" s="626"/>
      <c r="O4632" s="626"/>
      <c r="P4632" s="626"/>
      <c r="Q4632" s="626"/>
      <c r="R4632" s="626"/>
      <c r="S4632" s="626"/>
      <c r="T4632" s="626"/>
      <c r="U4632" s="626"/>
      <c r="V4632" s="626"/>
      <c r="W4632" s="626"/>
      <c r="X4632" s="626"/>
      <c r="Y4632" s="626"/>
      <c r="Z4632" s="626"/>
      <c r="AA4632" s="626"/>
      <c r="AB4632" s="626"/>
      <c r="AC4632" s="626"/>
      <c r="AD4632" s="626"/>
      <c r="AE4632" s="626"/>
      <c r="AF4632" s="626"/>
    </row>
    <row r="4633" spans="1:32" x14ac:dyDescent="0.25">
      <c r="A4633" s="626"/>
      <c r="B4633" s="626"/>
      <c r="F4633" s="626"/>
      <c r="H4633" s="626"/>
      <c r="I4633" s="626"/>
      <c r="J4633" s="626"/>
      <c r="K4633" s="627"/>
      <c r="L4633" s="677"/>
      <c r="M4633" s="626"/>
      <c r="N4633" s="626"/>
      <c r="O4633" s="626"/>
      <c r="P4633" s="626"/>
      <c r="Q4633" s="626"/>
      <c r="R4633" s="626"/>
      <c r="S4633" s="626"/>
      <c r="T4633" s="626"/>
      <c r="U4633" s="626"/>
      <c r="V4633" s="626"/>
      <c r="W4633" s="626"/>
      <c r="X4633" s="626"/>
      <c r="Y4633" s="626"/>
      <c r="Z4633" s="626"/>
      <c r="AA4633" s="626"/>
      <c r="AB4633" s="626"/>
      <c r="AC4633" s="626"/>
      <c r="AD4633" s="626"/>
      <c r="AE4633" s="626"/>
      <c r="AF4633" s="626"/>
    </row>
    <row r="4634" spans="1:32" x14ac:dyDescent="0.25">
      <c r="A4634" s="626"/>
      <c r="B4634" s="626"/>
      <c r="F4634" s="626"/>
      <c r="H4634" s="626"/>
      <c r="I4634" s="626"/>
      <c r="J4634" s="626"/>
      <c r="K4634" s="627"/>
      <c r="L4634" s="677"/>
      <c r="M4634" s="626"/>
      <c r="N4634" s="626"/>
      <c r="O4634" s="626"/>
      <c r="P4634" s="626"/>
      <c r="Q4634" s="626"/>
      <c r="R4634" s="626"/>
      <c r="S4634" s="626"/>
      <c r="T4634" s="626"/>
      <c r="U4634" s="626"/>
      <c r="V4634" s="626"/>
      <c r="W4634" s="626"/>
      <c r="X4634" s="626"/>
      <c r="Y4634" s="626"/>
      <c r="Z4634" s="626"/>
      <c r="AA4634" s="626"/>
      <c r="AB4634" s="626"/>
      <c r="AC4634" s="626"/>
      <c r="AD4634" s="626"/>
      <c r="AE4634" s="626"/>
      <c r="AF4634" s="626"/>
    </row>
    <row r="4635" spans="1:32" x14ac:dyDescent="0.25">
      <c r="A4635" s="626"/>
      <c r="B4635" s="626"/>
      <c r="F4635" s="626"/>
      <c r="H4635" s="626"/>
      <c r="I4635" s="626"/>
      <c r="J4635" s="626"/>
      <c r="K4635" s="627"/>
      <c r="L4635" s="677"/>
      <c r="M4635" s="626"/>
      <c r="N4635" s="626"/>
      <c r="O4635" s="626"/>
      <c r="P4635" s="626"/>
      <c r="Q4635" s="626"/>
      <c r="R4635" s="626"/>
      <c r="S4635" s="626"/>
      <c r="T4635" s="626"/>
      <c r="U4635" s="626"/>
      <c r="V4635" s="626"/>
      <c r="W4635" s="626"/>
      <c r="X4635" s="626"/>
      <c r="Y4635" s="626"/>
      <c r="Z4635" s="626"/>
      <c r="AA4635" s="626"/>
      <c r="AB4635" s="626"/>
      <c r="AC4635" s="626"/>
      <c r="AD4635" s="626"/>
      <c r="AE4635" s="626"/>
      <c r="AF4635" s="626"/>
    </row>
    <row r="4636" spans="1:32" x14ac:dyDescent="0.25">
      <c r="A4636" s="626"/>
      <c r="B4636" s="626"/>
      <c r="F4636" s="626"/>
      <c r="H4636" s="626"/>
      <c r="I4636" s="626"/>
      <c r="J4636" s="626"/>
      <c r="K4636" s="627"/>
      <c r="L4636" s="677"/>
      <c r="M4636" s="626"/>
      <c r="N4636" s="626"/>
      <c r="O4636" s="626"/>
      <c r="P4636" s="626"/>
      <c r="Q4636" s="626"/>
      <c r="R4636" s="626"/>
      <c r="S4636" s="626"/>
      <c r="T4636" s="626"/>
      <c r="U4636" s="626"/>
      <c r="V4636" s="626"/>
      <c r="W4636" s="626"/>
      <c r="X4636" s="626"/>
      <c r="Y4636" s="626"/>
      <c r="Z4636" s="626"/>
      <c r="AA4636" s="626"/>
      <c r="AB4636" s="626"/>
      <c r="AC4636" s="626"/>
      <c r="AD4636" s="626"/>
      <c r="AE4636" s="626"/>
      <c r="AF4636" s="626"/>
    </row>
    <row r="4637" spans="1:32" x14ac:dyDescent="0.25">
      <c r="A4637" s="626"/>
      <c r="B4637" s="626"/>
      <c r="F4637" s="626"/>
      <c r="H4637" s="626"/>
      <c r="I4637" s="626"/>
      <c r="J4637" s="626"/>
      <c r="K4637" s="627"/>
      <c r="L4637" s="677"/>
      <c r="M4637" s="626"/>
      <c r="N4637" s="626"/>
      <c r="O4637" s="626"/>
      <c r="P4637" s="626"/>
      <c r="Q4637" s="626"/>
      <c r="R4637" s="626"/>
      <c r="S4637" s="626"/>
      <c r="T4637" s="626"/>
      <c r="U4637" s="626"/>
      <c r="V4637" s="626"/>
      <c r="W4637" s="626"/>
      <c r="X4637" s="626"/>
      <c r="Y4637" s="626"/>
      <c r="Z4637" s="626"/>
      <c r="AA4637" s="626"/>
      <c r="AB4637" s="626"/>
      <c r="AC4637" s="626"/>
      <c r="AD4637" s="626"/>
      <c r="AE4637" s="626"/>
      <c r="AF4637" s="626"/>
    </row>
    <row r="4638" spans="1:32" x14ac:dyDescent="0.25">
      <c r="A4638" s="626"/>
      <c r="B4638" s="626"/>
      <c r="F4638" s="626"/>
      <c r="H4638" s="626"/>
      <c r="I4638" s="626"/>
      <c r="J4638" s="626"/>
      <c r="K4638" s="627"/>
      <c r="L4638" s="677"/>
      <c r="M4638" s="626"/>
      <c r="N4638" s="626"/>
      <c r="O4638" s="626"/>
      <c r="P4638" s="626"/>
      <c r="Q4638" s="626"/>
      <c r="R4638" s="626"/>
      <c r="S4638" s="626"/>
      <c r="T4638" s="626"/>
      <c r="U4638" s="626"/>
      <c r="V4638" s="626"/>
      <c r="W4638" s="626"/>
      <c r="X4638" s="626"/>
      <c r="Y4638" s="626"/>
      <c r="Z4638" s="626"/>
      <c r="AA4638" s="626"/>
      <c r="AB4638" s="626"/>
      <c r="AC4638" s="626"/>
      <c r="AD4638" s="626"/>
      <c r="AE4638" s="626"/>
      <c r="AF4638" s="626"/>
    </row>
    <row r="4639" spans="1:32" x14ac:dyDescent="0.25">
      <c r="A4639" s="626"/>
      <c r="B4639" s="626"/>
      <c r="F4639" s="626"/>
      <c r="H4639" s="626"/>
      <c r="I4639" s="626"/>
      <c r="J4639" s="626"/>
      <c r="K4639" s="627"/>
      <c r="L4639" s="677"/>
      <c r="M4639" s="626"/>
      <c r="N4639" s="626"/>
      <c r="O4639" s="626"/>
      <c r="P4639" s="626"/>
      <c r="Q4639" s="626"/>
      <c r="R4639" s="626"/>
      <c r="S4639" s="626"/>
      <c r="T4639" s="626"/>
      <c r="U4639" s="626"/>
      <c r="V4639" s="626"/>
      <c r="W4639" s="626"/>
      <c r="X4639" s="626"/>
      <c r="Y4639" s="626"/>
      <c r="Z4639" s="626"/>
      <c r="AA4639" s="626"/>
      <c r="AB4639" s="626"/>
      <c r="AC4639" s="626"/>
      <c r="AD4639" s="626"/>
      <c r="AE4639" s="626"/>
      <c r="AF4639" s="626"/>
    </row>
    <row r="4640" spans="1:32" x14ac:dyDescent="0.25">
      <c r="A4640" s="626"/>
      <c r="B4640" s="626"/>
      <c r="F4640" s="626"/>
      <c r="H4640" s="626"/>
      <c r="I4640" s="626"/>
      <c r="J4640" s="626"/>
      <c r="K4640" s="627"/>
      <c r="L4640" s="677"/>
      <c r="M4640" s="626"/>
      <c r="N4640" s="626"/>
      <c r="O4640" s="626"/>
      <c r="P4640" s="626"/>
      <c r="Q4640" s="626"/>
      <c r="R4640" s="626"/>
      <c r="S4640" s="626"/>
      <c r="T4640" s="626"/>
      <c r="U4640" s="626"/>
      <c r="V4640" s="626"/>
      <c r="W4640" s="626"/>
      <c r="X4640" s="626"/>
      <c r="Y4640" s="626"/>
      <c r="Z4640" s="626"/>
      <c r="AA4640" s="626"/>
      <c r="AB4640" s="626"/>
      <c r="AC4640" s="626"/>
      <c r="AD4640" s="626"/>
      <c r="AE4640" s="626"/>
      <c r="AF4640" s="626"/>
    </row>
    <row r="4641" spans="1:32" x14ac:dyDescent="0.25">
      <c r="A4641" s="626"/>
      <c r="B4641" s="626"/>
      <c r="F4641" s="626"/>
      <c r="H4641" s="626"/>
      <c r="I4641" s="626"/>
      <c r="J4641" s="626"/>
      <c r="K4641" s="627"/>
      <c r="L4641" s="677"/>
      <c r="M4641" s="626"/>
      <c r="N4641" s="626"/>
      <c r="O4641" s="626"/>
      <c r="P4641" s="626"/>
      <c r="Q4641" s="626"/>
      <c r="R4641" s="626"/>
      <c r="S4641" s="626"/>
      <c r="T4641" s="626"/>
      <c r="U4641" s="626"/>
      <c r="V4641" s="626"/>
      <c r="W4641" s="626"/>
      <c r="X4641" s="626"/>
      <c r="Y4641" s="626"/>
      <c r="Z4641" s="626"/>
      <c r="AA4641" s="626"/>
      <c r="AB4641" s="626"/>
      <c r="AC4641" s="626"/>
      <c r="AD4641" s="626"/>
      <c r="AE4641" s="626"/>
      <c r="AF4641" s="626"/>
    </row>
    <row r="4642" spans="1:32" x14ac:dyDescent="0.25">
      <c r="A4642" s="626"/>
      <c r="B4642" s="626"/>
      <c r="F4642" s="626"/>
      <c r="H4642" s="626"/>
      <c r="I4642" s="626"/>
      <c r="J4642" s="626"/>
      <c r="K4642" s="627"/>
      <c r="L4642" s="677"/>
      <c r="M4642" s="626"/>
      <c r="N4642" s="626"/>
      <c r="O4642" s="626"/>
      <c r="P4642" s="626"/>
      <c r="Q4642" s="626"/>
      <c r="R4642" s="626"/>
      <c r="S4642" s="626"/>
      <c r="T4642" s="626"/>
      <c r="U4642" s="626"/>
      <c r="V4642" s="626"/>
      <c r="W4642" s="626"/>
      <c r="X4642" s="626"/>
      <c r="Y4642" s="626"/>
      <c r="Z4642" s="626"/>
      <c r="AA4642" s="626"/>
      <c r="AB4642" s="626"/>
      <c r="AC4642" s="626"/>
      <c r="AD4642" s="626"/>
      <c r="AE4642" s="626"/>
      <c r="AF4642" s="626"/>
    </row>
    <row r="4643" spans="1:32" x14ac:dyDescent="0.25">
      <c r="A4643" s="626"/>
      <c r="B4643" s="626"/>
      <c r="F4643" s="626"/>
      <c r="H4643" s="626"/>
      <c r="I4643" s="626"/>
      <c r="J4643" s="626"/>
      <c r="K4643" s="627"/>
      <c r="L4643" s="677"/>
      <c r="M4643" s="626"/>
      <c r="N4643" s="626"/>
      <c r="O4643" s="626"/>
      <c r="P4643" s="626"/>
      <c r="Q4643" s="626"/>
      <c r="R4643" s="626"/>
      <c r="S4643" s="626"/>
      <c r="T4643" s="626"/>
      <c r="U4643" s="626"/>
      <c r="V4643" s="626"/>
      <c r="W4643" s="626"/>
      <c r="X4643" s="626"/>
      <c r="Y4643" s="626"/>
      <c r="Z4643" s="626"/>
      <c r="AA4643" s="626"/>
      <c r="AB4643" s="626"/>
      <c r="AC4643" s="626"/>
      <c r="AD4643" s="626"/>
      <c r="AE4643" s="626"/>
      <c r="AF4643" s="626"/>
    </row>
    <row r="4644" spans="1:32" x14ac:dyDescent="0.25">
      <c r="A4644" s="626"/>
      <c r="B4644" s="626"/>
      <c r="F4644" s="626"/>
      <c r="H4644" s="626"/>
      <c r="I4644" s="626"/>
      <c r="J4644" s="626"/>
      <c r="K4644" s="627"/>
      <c r="L4644" s="677"/>
      <c r="M4644" s="626"/>
      <c r="N4644" s="626"/>
      <c r="O4644" s="626"/>
      <c r="P4644" s="626"/>
      <c r="Q4644" s="626"/>
      <c r="R4644" s="626"/>
      <c r="S4644" s="626"/>
      <c r="T4644" s="626"/>
      <c r="U4644" s="626"/>
      <c r="V4644" s="626"/>
      <c r="W4644" s="626"/>
      <c r="X4644" s="626"/>
      <c r="Y4644" s="626"/>
      <c r="Z4644" s="626"/>
      <c r="AA4644" s="626"/>
      <c r="AB4644" s="626"/>
      <c r="AC4644" s="626"/>
      <c r="AD4644" s="626"/>
      <c r="AE4644" s="626"/>
      <c r="AF4644" s="626"/>
    </row>
    <row r="4645" spans="1:32" x14ac:dyDescent="0.25">
      <c r="A4645" s="626"/>
      <c r="B4645" s="626"/>
      <c r="F4645" s="626"/>
      <c r="H4645" s="626"/>
      <c r="I4645" s="626"/>
      <c r="J4645" s="626"/>
      <c r="K4645" s="627"/>
      <c r="L4645" s="677"/>
      <c r="M4645" s="626"/>
      <c r="N4645" s="626"/>
      <c r="O4645" s="626"/>
      <c r="P4645" s="626"/>
      <c r="Q4645" s="626"/>
      <c r="R4645" s="626"/>
      <c r="S4645" s="626"/>
      <c r="T4645" s="626"/>
      <c r="U4645" s="626"/>
      <c r="V4645" s="626"/>
      <c r="W4645" s="626"/>
      <c r="X4645" s="626"/>
      <c r="Y4645" s="626"/>
      <c r="Z4645" s="626"/>
      <c r="AA4645" s="626"/>
      <c r="AB4645" s="626"/>
      <c r="AC4645" s="626"/>
      <c r="AD4645" s="626"/>
      <c r="AE4645" s="626"/>
      <c r="AF4645" s="626"/>
    </row>
    <row r="4646" spans="1:32" x14ac:dyDescent="0.25">
      <c r="A4646" s="626"/>
      <c r="B4646" s="626"/>
      <c r="F4646" s="626"/>
      <c r="H4646" s="626"/>
      <c r="I4646" s="626"/>
      <c r="J4646" s="626"/>
      <c r="K4646" s="627"/>
      <c r="L4646" s="677"/>
      <c r="M4646" s="626"/>
      <c r="N4646" s="626"/>
      <c r="O4646" s="626"/>
      <c r="P4646" s="626"/>
      <c r="Q4646" s="626"/>
      <c r="R4646" s="626"/>
      <c r="S4646" s="626"/>
      <c r="T4646" s="626"/>
      <c r="U4646" s="626"/>
      <c r="V4646" s="626"/>
      <c r="W4646" s="626"/>
      <c r="X4646" s="626"/>
      <c r="Y4646" s="626"/>
      <c r="Z4646" s="626"/>
      <c r="AA4646" s="626"/>
      <c r="AB4646" s="626"/>
      <c r="AC4646" s="626"/>
      <c r="AD4646" s="626"/>
      <c r="AE4646" s="626"/>
      <c r="AF4646" s="626"/>
    </row>
    <row r="4647" spans="1:32" x14ac:dyDescent="0.25">
      <c r="A4647" s="626"/>
      <c r="B4647" s="626"/>
      <c r="F4647" s="626"/>
      <c r="H4647" s="626"/>
      <c r="I4647" s="626"/>
      <c r="J4647" s="626"/>
      <c r="K4647" s="627"/>
      <c r="L4647" s="677"/>
      <c r="M4647" s="626"/>
      <c r="N4647" s="626"/>
      <c r="O4647" s="626"/>
      <c r="P4647" s="626"/>
      <c r="Q4647" s="626"/>
      <c r="R4647" s="626"/>
      <c r="S4647" s="626"/>
      <c r="T4647" s="626"/>
      <c r="U4647" s="626"/>
      <c r="V4647" s="626"/>
      <c r="W4647" s="626"/>
      <c r="X4647" s="626"/>
      <c r="Y4647" s="626"/>
      <c r="Z4647" s="626"/>
      <c r="AA4647" s="626"/>
      <c r="AB4647" s="626"/>
      <c r="AC4647" s="626"/>
      <c r="AD4647" s="626"/>
      <c r="AE4647" s="626"/>
      <c r="AF4647" s="626"/>
    </row>
    <row r="4648" spans="1:32" x14ac:dyDescent="0.25">
      <c r="A4648" s="626"/>
      <c r="B4648" s="626"/>
      <c r="F4648" s="626"/>
      <c r="H4648" s="626"/>
      <c r="I4648" s="626"/>
      <c r="J4648" s="626"/>
      <c r="K4648" s="627"/>
      <c r="L4648" s="677"/>
      <c r="M4648" s="626"/>
      <c r="N4648" s="626"/>
      <c r="O4648" s="626"/>
      <c r="P4648" s="626"/>
      <c r="Q4648" s="626"/>
      <c r="R4648" s="626"/>
      <c r="S4648" s="626"/>
      <c r="T4648" s="626"/>
      <c r="U4648" s="626"/>
      <c r="V4648" s="626"/>
      <c r="W4648" s="626"/>
      <c r="X4648" s="626"/>
      <c r="Y4648" s="626"/>
      <c r="Z4648" s="626"/>
      <c r="AA4648" s="626"/>
      <c r="AB4648" s="626"/>
      <c r="AC4648" s="626"/>
      <c r="AD4648" s="626"/>
      <c r="AE4648" s="626"/>
      <c r="AF4648" s="626"/>
    </row>
    <row r="4649" spans="1:32" x14ac:dyDescent="0.25">
      <c r="A4649" s="626"/>
      <c r="B4649" s="626"/>
      <c r="F4649" s="626"/>
      <c r="H4649" s="626"/>
      <c r="I4649" s="626"/>
      <c r="J4649" s="626"/>
      <c r="K4649" s="627"/>
      <c r="L4649" s="677"/>
      <c r="M4649" s="626"/>
      <c r="N4649" s="626"/>
      <c r="O4649" s="626"/>
      <c r="P4649" s="626"/>
      <c r="Q4649" s="626"/>
      <c r="R4649" s="626"/>
      <c r="S4649" s="626"/>
      <c r="T4649" s="626"/>
      <c r="U4649" s="626"/>
      <c r="V4649" s="626"/>
      <c r="W4649" s="626"/>
      <c r="X4649" s="626"/>
      <c r="Y4649" s="626"/>
      <c r="Z4649" s="626"/>
      <c r="AA4649" s="626"/>
      <c r="AB4649" s="626"/>
      <c r="AC4649" s="626"/>
      <c r="AD4649" s="626"/>
      <c r="AE4649" s="626"/>
      <c r="AF4649" s="626"/>
    </row>
    <row r="4650" spans="1:32" x14ac:dyDescent="0.25">
      <c r="A4650" s="626"/>
      <c r="B4650" s="626"/>
      <c r="F4650" s="626"/>
      <c r="H4650" s="626"/>
      <c r="I4650" s="626"/>
      <c r="J4650" s="626"/>
      <c r="K4650" s="627"/>
      <c r="L4650" s="677"/>
      <c r="M4650" s="626"/>
      <c r="N4650" s="626"/>
      <c r="O4650" s="626"/>
      <c r="P4650" s="626"/>
      <c r="Q4650" s="626"/>
      <c r="R4650" s="626"/>
      <c r="S4650" s="626"/>
      <c r="T4650" s="626"/>
      <c r="U4650" s="626"/>
      <c r="V4650" s="626"/>
      <c r="W4650" s="626"/>
      <c r="X4650" s="626"/>
      <c r="Y4650" s="626"/>
      <c r="Z4650" s="626"/>
      <c r="AA4650" s="626"/>
      <c r="AB4650" s="626"/>
      <c r="AC4650" s="626"/>
      <c r="AD4650" s="626"/>
      <c r="AE4650" s="626"/>
      <c r="AF4650" s="626"/>
    </row>
    <row r="4651" spans="1:32" x14ac:dyDescent="0.25">
      <c r="A4651" s="626"/>
      <c r="B4651" s="626"/>
      <c r="F4651" s="626"/>
      <c r="H4651" s="626"/>
      <c r="I4651" s="626"/>
      <c r="J4651" s="626"/>
      <c r="K4651" s="627"/>
      <c r="L4651" s="677"/>
      <c r="M4651" s="626"/>
      <c r="N4651" s="626"/>
      <c r="O4651" s="626"/>
      <c r="P4651" s="626"/>
      <c r="Q4651" s="626"/>
      <c r="R4651" s="626"/>
      <c r="S4651" s="626"/>
      <c r="T4651" s="626"/>
      <c r="U4651" s="626"/>
      <c r="V4651" s="626"/>
      <c r="W4651" s="626"/>
      <c r="X4651" s="626"/>
      <c r="Y4651" s="626"/>
      <c r="Z4651" s="626"/>
      <c r="AA4651" s="626"/>
      <c r="AB4651" s="626"/>
      <c r="AC4651" s="626"/>
      <c r="AD4651" s="626"/>
      <c r="AE4651" s="626"/>
      <c r="AF4651" s="626"/>
    </row>
    <row r="4652" spans="1:32" x14ac:dyDescent="0.25">
      <c r="A4652" s="626"/>
      <c r="B4652" s="626"/>
      <c r="F4652" s="626"/>
      <c r="H4652" s="626"/>
      <c r="I4652" s="626"/>
      <c r="J4652" s="626"/>
      <c r="K4652" s="627"/>
      <c r="L4652" s="677"/>
      <c r="M4652" s="626"/>
      <c r="N4652" s="626"/>
      <c r="O4652" s="626"/>
      <c r="P4652" s="626"/>
      <c r="Q4652" s="626"/>
      <c r="R4652" s="626"/>
      <c r="S4652" s="626"/>
      <c r="T4652" s="626"/>
      <c r="U4652" s="626"/>
      <c r="V4652" s="626"/>
      <c r="W4652" s="626"/>
      <c r="X4652" s="626"/>
      <c r="Y4652" s="626"/>
      <c r="Z4652" s="626"/>
      <c r="AA4652" s="626"/>
      <c r="AB4652" s="626"/>
      <c r="AC4652" s="626"/>
      <c r="AD4652" s="626"/>
      <c r="AE4652" s="626"/>
      <c r="AF4652" s="626"/>
    </row>
    <row r="4653" spans="1:32" x14ac:dyDescent="0.25">
      <c r="A4653" s="626"/>
      <c r="B4653" s="626"/>
      <c r="F4653" s="626"/>
      <c r="H4653" s="626"/>
      <c r="I4653" s="626"/>
      <c r="J4653" s="626"/>
      <c r="K4653" s="627"/>
      <c r="L4653" s="677"/>
      <c r="M4653" s="626"/>
      <c r="N4653" s="626"/>
      <c r="O4653" s="626"/>
      <c r="P4653" s="626"/>
      <c r="Q4653" s="626"/>
      <c r="R4653" s="626"/>
      <c r="S4653" s="626"/>
      <c r="T4653" s="626"/>
      <c r="U4653" s="626"/>
      <c r="V4653" s="626"/>
      <c r="W4653" s="626"/>
      <c r="X4653" s="626"/>
      <c r="Y4653" s="626"/>
      <c r="Z4653" s="626"/>
      <c r="AA4653" s="626"/>
      <c r="AB4653" s="626"/>
      <c r="AC4653" s="626"/>
      <c r="AD4653" s="626"/>
      <c r="AE4653" s="626"/>
      <c r="AF4653" s="626"/>
    </row>
    <row r="4654" spans="1:32" x14ac:dyDescent="0.25">
      <c r="A4654" s="626"/>
      <c r="B4654" s="626"/>
      <c r="F4654" s="626"/>
      <c r="H4654" s="626"/>
      <c r="I4654" s="626"/>
      <c r="J4654" s="626"/>
      <c r="K4654" s="627"/>
      <c r="L4654" s="677"/>
      <c r="M4654" s="626"/>
      <c r="N4654" s="626"/>
      <c r="O4654" s="626"/>
      <c r="P4654" s="626"/>
      <c r="Q4654" s="626"/>
      <c r="R4654" s="626"/>
      <c r="S4654" s="626"/>
      <c r="T4654" s="626"/>
      <c r="U4654" s="626"/>
      <c r="V4654" s="626"/>
      <c r="W4654" s="626"/>
      <c r="X4654" s="626"/>
      <c r="Y4654" s="626"/>
      <c r="Z4654" s="626"/>
      <c r="AA4654" s="626"/>
      <c r="AB4654" s="626"/>
      <c r="AC4654" s="626"/>
      <c r="AD4654" s="626"/>
      <c r="AE4654" s="626"/>
      <c r="AF4654" s="626"/>
    </row>
    <row r="4655" spans="1:32" x14ac:dyDescent="0.25">
      <c r="A4655" s="626"/>
      <c r="B4655" s="626"/>
      <c r="F4655" s="626"/>
      <c r="H4655" s="626"/>
      <c r="I4655" s="626"/>
      <c r="J4655" s="626"/>
      <c r="K4655" s="627"/>
      <c r="L4655" s="677"/>
      <c r="M4655" s="626"/>
      <c r="N4655" s="626"/>
      <c r="O4655" s="626"/>
      <c r="P4655" s="626"/>
      <c r="Q4655" s="626"/>
      <c r="R4655" s="626"/>
      <c r="S4655" s="626"/>
      <c r="T4655" s="626"/>
      <c r="U4655" s="626"/>
      <c r="V4655" s="626"/>
      <c r="W4655" s="626"/>
      <c r="X4655" s="626"/>
      <c r="Y4655" s="626"/>
      <c r="Z4655" s="626"/>
      <c r="AA4655" s="626"/>
      <c r="AB4655" s="626"/>
      <c r="AC4655" s="626"/>
      <c r="AD4655" s="626"/>
      <c r="AE4655" s="626"/>
      <c r="AF4655" s="626"/>
    </row>
    <row r="4656" spans="1:32" x14ac:dyDescent="0.25">
      <c r="A4656" s="626"/>
      <c r="B4656" s="626"/>
      <c r="F4656" s="626"/>
      <c r="H4656" s="626"/>
      <c r="I4656" s="626"/>
      <c r="J4656" s="626"/>
      <c r="K4656" s="627"/>
      <c r="L4656" s="677"/>
      <c r="M4656" s="626"/>
      <c r="N4656" s="626"/>
      <c r="O4656" s="626"/>
      <c r="P4656" s="626"/>
      <c r="Q4656" s="626"/>
      <c r="R4656" s="626"/>
      <c r="S4656" s="626"/>
      <c r="T4656" s="626"/>
      <c r="U4656" s="626"/>
      <c r="V4656" s="626"/>
      <c r="W4656" s="626"/>
      <c r="X4656" s="626"/>
      <c r="Y4656" s="626"/>
      <c r="Z4656" s="626"/>
      <c r="AA4656" s="626"/>
      <c r="AB4656" s="626"/>
      <c r="AC4656" s="626"/>
      <c r="AD4656" s="626"/>
      <c r="AE4656" s="626"/>
      <c r="AF4656" s="626"/>
    </row>
    <row r="4657" spans="1:32" x14ac:dyDescent="0.25">
      <c r="A4657" s="626"/>
      <c r="B4657" s="626"/>
      <c r="F4657" s="626"/>
      <c r="H4657" s="626"/>
      <c r="I4657" s="626"/>
      <c r="J4657" s="626"/>
      <c r="K4657" s="627"/>
      <c r="L4657" s="677"/>
      <c r="M4657" s="626"/>
      <c r="N4657" s="626"/>
      <c r="O4657" s="626"/>
      <c r="P4657" s="626"/>
      <c r="Q4657" s="626"/>
      <c r="R4657" s="626"/>
      <c r="S4657" s="626"/>
      <c r="T4657" s="626"/>
      <c r="U4657" s="626"/>
      <c r="V4657" s="626"/>
      <c r="W4657" s="626"/>
      <c r="X4657" s="626"/>
      <c r="Y4657" s="626"/>
      <c r="Z4657" s="626"/>
      <c r="AA4657" s="626"/>
      <c r="AB4657" s="626"/>
      <c r="AC4657" s="626"/>
      <c r="AD4657" s="626"/>
      <c r="AE4657" s="626"/>
      <c r="AF4657" s="626"/>
    </row>
    <row r="4658" spans="1:32" x14ac:dyDescent="0.25">
      <c r="A4658" s="626"/>
      <c r="B4658" s="626"/>
      <c r="F4658" s="626"/>
      <c r="H4658" s="626"/>
      <c r="I4658" s="626"/>
      <c r="J4658" s="626"/>
      <c r="K4658" s="627"/>
      <c r="L4658" s="677"/>
      <c r="M4658" s="626"/>
      <c r="N4658" s="626"/>
      <c r="O4658" s="626"/>
      <c r="P4658" s="626"/>
      <c r="Q4658" s="626"/>
      <c r="R4658" s="626"/>
      <c r="S4658" s="626"/>
      <c r="T4658" s="626"/>
      <c r="U4658" s="626"/>
      <c r="V4658" s="626"/>
      <c r="W4658" s="626"/>
      <c r="X4658" s="626"/>
      <c r="Y4658" s="626"/>
      <c r="Z4658" s="626"/>
      <c r="AA4658" s="626"/>
      <c r="AB4658" s="626"/>
      <c r="AC4658" s="626"/>
      <c r="AD4658" s="626"/>
      <c r="AE4658" s="626"/>
      <c r="AF4658" s="626"/>
    </row>
    <row r="4659" spans="1:32" x14ac:dyDescent="0.25">
      <c r="A4659" s="626"/>
      <c r="B4659" s="626"/>
      <c r="F4659" s="626"/>
      <c r="H4659" s="626"/>
      <c r="I4659" s="626"/>
      <c r="J4659" s="626"/>
      <c r="K4659" s="627"/>
      <c r="L4659" s="677"/>
      <c r="M4659" s="626"/>
      <c r="N4659" s="626"/>
      <c r="O4659" s="626"/>
      <c r="P4659" s="626"/>
      <c r="Q4659" s="626"/>
      <c r="R4659" s="626"/>
      <c r="S4659" s="626"/>
      <c r="T4659" s="626"/>
      <c r="U4659" s="626"/>
      <c r="V4659" s="626"/>
      <c r="W4659" s="626"/>
      <c r="X4659" s="626"/>
      <c r="Y4659" s="626"/>
      <c r="Z4659" s="626"/>
      <c r="AA4659" s="626"/>
      <c r="AB4659" s="626"/>
      <c r="AC4659" s="626"/>
      <c r="AD4659" s="626"/>
      <c r="AE4659" s="626"/>
      <c r="AF4659" s="626"/>
    </row>
    <row r="4660" spans="1:32" x14ac:dyDescent="0.25">
      <c r="A4660" s="626"/>
      <c r="B4660" s="626"/>
      <c r="F4660" s="626"/>
      <c r="H4660" s="626"/>
      <c r="I4660" s="626"/>
      <c r="J4660" s="626"/>
      <c r="K4660" s="627"/>
      <c r="L4660" s="677"/>
      <c r="M4660" s="626"/>
      <c r="N4660" s="626"/>
      <c r="O4660" s="626"/>
      <c r="P4660" s="626"/>
      <c r="Q4660" s="626"/>
      <c r="R4660" s="626"/>
      <c r="S4660" s="626"/>
      <c r="T4660" s="626"/>
      <c r="U4660" s="626"/>
      <c r="V4660" s="626"/>
      <c r="W4660" s="626"/>
      <c r="X4660" s="626"/>
      <c r="Y4660" s="626"/>
      <c r="Z4660" s="626"/>
      <c r="AA4660" s="626"/>
      <c r="AB4660" s="626"/>
      <c r="AC4660" s="626"/>
      <c r="AD4660" s="626"/>
      <c r="AE4660" s="626"/>
      <c r="AF4660" s="626"/>
    </row>
    <row r="4661" spans="1:32" x14ac:dyDescent="0.25">
      <c r="A4661" s="626"/>
      <c r="B4661" s="626"/>
      <c r="F4661" s="626"/>
      <c r="H4661" s="626"/>
      <c r="I4661" s="626"/>
      <c r="J4661" s="626"/>
      <c r="K4661" s="627"/>
      <c r="L4661" s="677"/>
      <c r="M4661" s="626"/>
      <c r="N4661" s="626"/>
      <c r="O4661" s="626"/>
      <c r="P4661" s="626"/>
      <c r="Q4661" s="626"/>
      <c r="R4661" s="626"/>
      <c r="S4661" s="626"/>
      <c r="T4661" s="626"/>
      <c r="U4661" s="626"/>
      <c r="V4661" s="626"/>
      <c r="W4661" s="626"/>
      <c r="X4661" s="626"/>
      <c r="Y4661" s="626"/>
      <c r="Z4661" s="626"/>
      <c r="AA4661" s="626"/>
      <c r="AB4661" s="626"/>
      <c r="AC4661" s="626"/>
      <c r="AD4661" s="626"/>
      <c r="AE4661" s="626"/>
      <c r="AF4661" s="626"/>
    </row>
    <row r="4662" spans="1:32" x14ac:dyDescent="0.25">
      <c r="A4662" s="626"/>
      <c r="B4662" s="626"/>
      <c r="F4662" s="626"/>
      <c r="H4662" s="626"/>
      <c r="I4662" s="626"/>
      <c r="J4662" s="626"/>
      <c r="K4662" s="627"/>
      <c r="L4662" s="677"/>
      <c r="M4662" s="626"/>
      <c r="N4662" s="626"/>
      <c r="O4662" s="626"/>
      <c r="P4662" s="626"/>
      <c r="Q4662" s="626"/>
      <c r="R4662" s="626"/>
      <c r="S4662" s="626"/>
      <c r="T4662" s="626"/>
      <c r="U4662" s="626"/>
      <c r="V4662" s="626"/>
      <c r="W4662" s="626"/>
      <c r="X4662" s="626"/>
      <c r="Y4662" s="626"/>
      <c r="Z4662" s="626"/>
      <c r="AA4662" s="626"/>
      <c r="AB4662" s="626"/>
      <c r="AC4662" s="626"/>
      <c r="AD4662" s="626"/>
      <c r="AE4662" s="626"/>
      <c r="AF4662" s="626"/>
    </row>
    <row r="4663" spans="1:32" x14ac:dyDescent="0.25">
      <c r="A4663" s="626"/>
      <c r="B4663" s="626"/>
      <c r="F4663" s="626"/>
      <c r="H4663" s="626"/>
      <c r="I4663" s="626"/>
      <c r="J4663" s="626"/>
      <c r="K4663" s="627"/>
      <c r="L4663" s="677"/>
      <c r="M4663" s="626"/>
      <c r="N4663" s="626"/>
      <c r="O4663" s="626"/>
      <c r="P4663" s="626"/>
      <c r="Q4663" s="626"/>
      <c r="R4663" s="626"/>
      <c r="S4663" s="626"/>
      <c r="T4663" s="626"/>
      <c r="U4663" s="626"/>
      <c r="V4663" s="626"/>
      <c r="W4663" s="626"/>
      <c r="X4663" s="626"/>
      <c r="Y4663" s="626"/>
      <c r="Z4663" s="626"/>
      <c r="AA4663" s="626"/>
      <c r="AB4663" s="626"/>
      <c r="AC4663" s="626"/>
      <c r="AD4663" s="626"/>
      <c r="AE4663" s="626"/>
      <c r="AF4663" s="626"/>
    </row>
    <row r="4664" spans="1:32" x14ac:dyDescent="0.25">
      <c r="A4664" s="626"/>
      <c r="B4664" s="626"/>
      <c r="F4664" s="626"/>
      <c r="H4664" s="626"/>
      <c r="I4664" s="626"/>
      <c r="J4664" s="626"/>
      <c r="K4664" s="627"/>
      <c r="L4664" s="677"/>
      <c r="M4664" s="626"/>
      <c r="N4664" s="626"/>
      <c r="O4664" s="626"/>
      <c r="P4664" s="626"/>
      <c r="Q4664" s="626"/>
      <c r="R4664" s="626"/>
      <c r="S4664" s="626"/>
      <c r="T4664" s="626"/>
      <c r="U4664" s="626"/>
      <c r="V4664" s="626"/>
      <c r="W4664" s="626"/>
      <c r="X4664" s="626"/>
      <c r="Y4664" s="626"/>
      <c r="Z4664" s="626"/>
      <c r="AA4664" s="626"/>
      <c r="AB4664" s="626"/>
      <c r="AC4664" s="626"/>
      <c r="AD4664" s="626"/>
      <c r="AE4664" s="626"/>
      <c r="AF4664" s="626"/>
    </row>
    <row r="4665" spans="1:32" x14ac:dyDescent="0.25">
      <c r="A4665" s="626"/>
      <c r="B4665" s="626"/>
      <c r="F4665" s="626"/>
      <c r="H4665" s="626"/>
      <c r="I4665" s="626"/>
      <c r="J4665" s="626"/>
      <c r="K4665" s="627"/>
      <c r="L4665" s="677"/>
      <c r="M4665" s="626"/>
      <c r="N4665" s="626"/>
      <c r="O4665" s="626"/>
      <c r="P4665" s="626"/>
      <c r="Q4665" s="626"/>
      <c r="R4665" s="626"/>
      <c r="S4665" s="626"/>
      <c r="T4665" s="626"/>
      <c r="U4665" s="626"/>
      <c r="V4665" s="626"/>
      <c r="W4665" s="626"/>
      <c r="X4665" s="626"/>
      <c r="Y4665" s="626"/>
      <c r="Z4665" s="626"/>
      <c r="AA4665" s="626"/>
      <c r="AB4665" s="626"/>
      <c r="AC4665" s="626"/>
      <c r="AD4665" s="626"/>
      <c r="AE4665" s="626"/>
      <c r="AF4665" s="626"/>
    </row>
    <row r="4666" spans="1:32" x14ac:dyDescent="0.25">
      <c r="A4666" s="626"/>
      <c r="B4666" s="626"/>
      <c r="F4666" s="626"/>
      <c r="H4666" s="626"/>
      <c r="I4666" s="626"/>
      <c r="J4666" s="626"/>
      <c r="K4666" s="627"/>
      <c r="L4666" s="677"/>
      <c r="M4666" s="626"/>
      <c r="N4666" s="626"/>
      <c r="O4666" s="626"/>
      <c r="P4666" s="626"/>
      <c r="Q4666" s="626"/>
      <c r="R4666" s="626"/>
      <c r="S4666" s="626"/>
      <c r="T4666" s="626"/>
      <c r="U4666" s="626"/>
      <c r="V4666" s="626"/>
      <c r="W4666" s="626"/>
      <c r="X4666" s="626"/>
      <c r="Y4666" s="626"/>
      <c r="Z4666" s="626"/>
      <c r="AA4666" s="626"/>
      <c r="AB4666" s="626"/>
      <c r="AC4666" s="626"/>
      <c r="AD4666" s="626"/>
      <c r="AE4666" s="626"/>
      <c r="AF4666" s="626"/>
    </row>
    <row r="4667" spans="1:32" x14ac:dyDescent="0.25">
      <c r="A4667" s="626"/>
      <c r="B4667" s="626"/>
      <c r="F4667" s="626"/>
      <c r="H4667" s="626"/>
      <c r="I4667" s="626"/>
      <c r="J4667" s="626"/>
      <c r="K4667" s="627"/>
      <c r="L4667" s="677"/>
      <c r="M4667" s="626"/>
      <c r="N4667" s="626"/>
      <c r="O4667" s="626"/>
      <c r="P4667" s="626"/>
      <c r="Q4667" s="626"/>
      <c r="R4667" s="626"/>
      <c r="S4667" s="626"/>
      <c r="T4667" s="626"/>
      <c r="U4667" s="626"/>
      <c r="V4667" s="626"/>
      <c r="W4667" s="626"/>
      <c r="X4667" s="626"/>
      <c r="Y4667" s="626"/>
      <c r="Z4667" s="626"/>
      <c r="AA4667" s="626"/>
      <c r="AB4667" s="626"/>
      <c r="AC4667" s="626"/>
      <c r="AD4667" s="626"/>
      <c r="AE4667" s="626"/>
      <c r="AF4667" s="626"/>
    </row>
    <row r="4668" spans="1:32" x14ac:dyDescent="0.25">
      <c r="A4668" s="626"/>
      <c r="B4668" s="626"/>
      <c r="F4668" s="626"/>
      <c r="H4668" s="626"/>
      <c r="I4668" s="626"/>
      <c r="J4668" s="626"/>
      <c r="K4668" s="627"/>
      <c r="L4668" s="677"/>
      <c r="M4668" s="626"/>
      <c r="N4668" s="626"/>
      <c r="O4668" s="626"/>
      <c r="P4668" s="626"/>
      <c r="Q4668" s="626"/>
      <c r="R4668" s="626"/>
      <c r="S4668" s="626"/>
      <c r="T4668" s="626"/>
      <c r="U4668" s="626"/>
      <c r="V4668" s="626"/>
      <c r="W4668" s="626"/>
      <c r="X4668" s="626"/>
      <c r="Y4668" s="626"/>
      <c r="Z4668" s="626"/>
      <c r="AA4668" s="626"/>
      <c r="AB4668" s="626"/>
      <c r="AC4668" s="626"/>
      <c r="AD4668" s="626"/>
      <c r="AE4668" s="626"/>
      <c r="AF4668" s="626"/>
    </row>
    <row r="4669" spans="1:32" x14ac:dyDescent="0.25">
      <c r="A4669" s="626"/>
      <c r="B4669" s="626"/>
      <c r="F4669" s="626"/>
      <c r="H4669" s="626"/>
      <c r="I4669" s="626"/>
      <c r="J4669" s="626"/>
      <c r="K4669" s="627"/>
      <c r="L4669" s="677"/>
      <c r="M4669" s="626"/>
      <c r="N4669" s="626"/>
      <c r="O4669" s="626"/>
      <c r="P4669" s="626"/>
      <c r="Q4669" s="626"/>
      <c r="R4669" s="626"/>
      <c r="S4669" s="626"/>
      <c r="T4669" s="626"/>
      <c r="U4669" s="626"/>
      <c r="V4669" s="626"/>
      <c r="W4669" s="626"/>
      <c r="X4669" s="626"/>
      <c r="Y4669" s="626"/>
      <c r="Z4669" s="626"/>
      <c r="AA4669" s="626"/>
      <c r="AB4669" s="626"/>
      <c r="AC4669" s="626"/>
      <c r="AD4669" s="626"/>
      <c r="AE4669" s="626"/>
      <c r="AF4669" s="626"/>
    </row>
    <row r="4670" spans="1:32" x14ac:dyDescent="0.25">
      <c r="A4670" s="626"/>
      <c r="B4670" s="626"/>
      <c r="F4670" s="626"/>
      <c r="H4670" s="626"/>
      <c r="I4670" s="626"/>
      <c r="J4670" s="626"/>
      <c r="K4670" s="627"/>
      <c r="L4670" s="677"/>
      <c r="M4670" s="626"/>
      <c r="N4670" s="626"/>
      <c r="O4670" s="626"/>
      <c r="P4670" s="626"/>
      <c r="Q4670" s="626"/>
      <c r="R4670" s="626"/>
      <c r="S4670" s="626"/>
      <c r="T4670" s="626"/>
      <c r="U4670" s="626"/>
      <c r="V4670" s="626"/>
      <c r="W4670" s="626"/>
      <c r="X4670" s="626"/>
      <c r="Y4670" s="626"/>
      <c r="Z4670" s="626"/>
      <c r="AA4670" s="626"/>
      <c r="AB4670" s="626"/>
      <c r="AC4670" s="626"/>
      <c r="AD4670" s="626"/>
      <c r="AE4670" s="626"/>
      <c r="AF4670" s="626"/>
    </row>
    <row r="4671" spans="1:32" x14ac:dyDescent="0.25">
      <c r="A4671" s="626"/>
      <c r="B4671" s="626"/>
      <c r="F4671" s="626"/>
      <c r="H4671" s="626"/>
      <c r="I4671" s="626"/>
      <c r="J4671" s="626"/>
      <c r="K4671" s="627"/>
      <c r="L4671" s="677"/>
      <c r="M4671" s="626"/>
      <c r="N4671" s="626"/>
      <c r="O4671" s="626"/>
      <c r="P4671" s="626"/>
      <c r="Q4671" s="626"/>
      <c r="R4671" s="626"/>
      <c r="S4671" s="626"/>
      <c r="T4671" s="626"/>
      <c r="U4671" s="626"/>
      <c r="V4671" s="626"/>
      <c r="W4671" s="626"/>
      <c r="X4671" s="626"/>
      <c r="Y4671" s="626"/>
      <c r="Z4671" s="626"/>
      <c r="AA4671" s="626"/>
      <c r="AB4671" s="626"/>
      <c r="AC4671" s="626"/>
      <c r="AD4671" s="626"/>
      <c r="AE4671" s="626"/>
      <c r="AF4671" s="626"/>
    </row>
    <row r="4672" spans="1:32" x14ac:dyDescent="0.25">
      <c r="A4672" s="626"/>
      <c r="B4672" s="626"/>
      <c r="F4672" s="626"/>
      <c r="H4672" s="626"/>
      <c r="I4672" s="626"/>
      <c r="J4672" s="626"/>
      <c r="K4672" s="627"/>
      <c r="L4672" s="677"/>
      <c r="M4672" s="626"/>
      <c r="N4672" s="626"/>
      <c r="O4672" s="626"/>
      <c r="P4672" s="626"/>
      <c r="Q4672" s="626"/>
      <c r="R4672" s="626"/>
      <c r="S4672" s="626"/>
      <c r="T4672" s="626"/>
      <c r="U4672" s="626"/>
      <c r="V4672" s="626"/>
      <c r="W4672" s="626"/>
      <c r="X4672" s="626"/>
      <c r="Y4672" s="626"/>
      <c r="Z4672" s="626"/>
      <c r="AA4672" s="626"/>
      <c r="AB4672" s="626"/>
      <c r="AC4672" s="626"/>
      <c r="AD4672" s="626"/>
      <c r="AE4672" s="626"/>
      <c r="AF4672" s="626"/>
    </row>
    <row r="4673" spans="1:32" x14ac:dyDescent="0.25">
      <c r="A4673" s="626"/>
      <c r="B4673" s="626"/>
      <c r="F4673" s="626"/>
      <c r="H4673" s="626"/>
      <c r="I4673" s="626"/>
      <c r="J4673" s="626"/>
      <c r="K4673" s="627"/>
      <c r="L4673" s="677"/>
      <c r="M4673" s="626"/>
      <c r="N4673" s="626"/>
      <c r="O4673" s="626"/>
      <c r="P4673" s="626"/>
      <c r="Q4673" s="626"/>
      <c r="R4673" s="626"/>
      <c r="S4673" s="626"/>
      <c r="T4673" s="626"/>
      <c r="U4673" s="626"/>
      <c r="V4673" s="626"/>
      <c r="W4673" s="626"/>
      <c r="X4673" s="626"/>
      <c r="Y4673" s="626"/>
      <c r="Z4673" s="626"/>
      <c r="AA4673" s="626"/>
      <c r="AB4673" s="626"/>
      <c r="AC4673" s="626"/>
      <c r="AD4673" s="626"/>
      <c r="AE4673" s="626"/>
      <c r="AF4673" s="626"/>
    </row>
    <row r="4674" spans="1:32" x14ac:dyDescent="0.25">
      <c r="A4674" s="626"/>
      <c r="B4674" s="626"/>
      <c r="F4674" s="626"/>
      <c r="H4674" s="626"/>
      <c r="I4674" s="626"/>
      <c r="J4674" s="626"/>
      <c r="K4674" s="627"/>
      <c r="L4674" s="677"/>
      <c r="M4674" s="626"/>
      <c r="N4674" s="626"/>
      <c r="O4674" s="626"/>
      <c r="P4674" s="626"/>
      <c r="Q4674" s="626"/>
      <c r="R4674" s="626"/>
      <c r="S4674" s="626"/>
      <c r="T4674" s="626"/>
      <c r="U4674" s="626"/>
      <c r="V4674" s="626"/>
      <c r="W4674" s="626"/>
      <c r="X4674" s="626"/>
      <c r="Y4674" s="626"/>
      <c r="Z4674" s="626"/>
      <c r="AA4674" s="626"/>
      <c r="AB4674" s="626"/>
      <c r="AC4674" s="626"/>
      <c r="AD4674" s="626"/>
      <c r="AE4674" s="626"/>
      <c r="AF4674" s="626"/>
    </row>
    <row r="4675" spans="1:32" x14ac:dyDescent="0.25">
      <c r="A4675" s="626"/>
      <c r="B4675" s="626"/>
      <c r="F4675" s="626"/>
      <c r="H4675" s="626"/>
      <c r="I4675" s="626"/>
      <c r="J4675" s="626"/>
      <c r="K4675" s="627"/>
      <c r="L4675" s="677"/>
      <c r="M4675" s="626"/>
      <c r="N4675" s="626"/>
      <c r="O4675" s="626"/>
      <c r="P4675" s="626"/>
      <c r="Q4675" s="626"/>
      <c r="R4675" s="626"/>
      <c r="S4675" s="626"/>
      <c r="T4675" s="626"/>
      <c r="U4675" s="626"/>
      <c r="V4675" s="626"/>
      <c r="W4675" s="626"/>
      <c r="X4675" s="626"/>
      <c r="Y4675" s="626"/>
      <c r="Z4675" s="626"/>
      <c r="AA4675" s="626"/>
      <c r="AB4675" s="626"/>
      <c r="AC4675" s="626"/>
      <c r="AD4675" s="626"/>
      <c r="AE4675" s="626"/>
      <c r="AF4675" s="626"/>
    </row>
    <row r="4676" spans="1:32" x14ac:dyDescent="0.25">
      <c r="A4676" s="626"/>
      <c r="B4676" s="626"/>
      <c r="F4676" s="626"/>
      <c r="H4676" s="626"/>
      <c r="I4676" s="626"/>
      <c r="J4676" s="626"/>
      <c r="K4676" s="627"/>
      <c r="L4676" s="677"/>
      <c r="M4676" s="626"/>
      <c r="N4676" s="626"/>
      <c r="O4676" s="626"/>
      <c r="P4676" s="626"/>
      <c r="Q4676" s="626"/>
      <c r="R4676" s="626"/>
      <c r="S4676" s="626"/>
      <c r="T4676" s="626"/>
      <c r="U4676" s="626"/>
      <c r="V4676" s="626"/>
      <c r="W4676" s="626"/>
      <c r="X4676" s="626"/>
      <c r="Y4676" s="626"/>
      <c r="Z4676" s="626"/>
      <c r="AA4676" s="626"/>
      <c r="AB4676" s="626"/>
      <c r="AC4676" s="626"/>
      <c r="AD4676" s="626"/>
      <c r="AE4676" s="626"/>
      <c r="AF4676" s="626"/>
    </row>
    <row r="4677" spans="1:32" x14ac:dyDescent="0.25">
      <c r="A4677" s="626"/>
      <c r="B4677" s="626"/>
      <c r="F4677" s="626"/>
      <c r="H4677" s="626"/>
      <c r="I4677" s="626"/>
      <c r="J4677" s="626"/>
      <c r="K4677" s="627"/>
      <c r="L4677" s="677"/>
      <c r="M4677" s="626"/>
      <c r="N4677" s="626"/>
      <c r="O4677" s="626"/>
      <c r="P4677" s="626"/>
      <c r="Q4677" s="626"/>
      <c r="R4677" s="626"/>
      <c r="S4677" s="626"/>
      <c r="T4677" s="626"/>
      <c r="U4677" s="626"/>
      <c r="V4677" s="626"/>
      <c r="W4677" s="626"/>
      <c r="X4677" s="626"/>
      <c r="Y4677" s="626"/>
      <c r="Z4677" s="626"/>
      <c r="AA4677" s="626"/>
      <c r="AB4677" s="626"/>
      <c r="AC4677" s="626"/>
      <c r="AD4677" s="626"/>
      <c r="AE4677" s="626"/>
      <c r="AF4677" s="626"/>
    </row>
    <row r="4678" spans="1:32" x14ac:dyDescent="0.25">
      <c r="A4678" s="626"/>
      <c r="B4678" s="626"/>
      <c r="F4678" s="626"/>
      <c r="H4678" s="626"/>
      <c r="I4678" s="626"/>
      <c r="J4678" s="626"/>
      <c r="K4678" s="627"/>
      <c r="L4678" s="677"/>
      <c r="M4678" s="626"/>
      <c r="N4678" s="626"/>
      <c r="O4678" s="626"/>
      <c r="P4678" s="626"/>
      <c r="Q4678" s="626"/>
      <c r="R4678" s="626"/>
      <c r="S4678" s="626"/>
      <c r="T4678" s="626"/>
      <c r="U4678" s="626"/>
      <c r="V4678" s="626"/>
      <c r="W4678" s="626"/>
      <c r="X4678" s="626"/>
      <c r="Y4678" s="626"/>
      <c r="Z4678" s="626"/>
      <c r="AA4678" s="626"/>
      <c r="AB4678" s="626"/>
      <c r="AC4678" s="626"/>
      <c r="AD4678" s="626"/>
      <c r="AE4678" s="626"/>
      <c r="AF4678" s="626"/>
    </row>
    <row r="4679" spans="1:32" x14ac:dyDescent="0.25">
      <c r="A4679" s="626"/>
      <c r="B4679" s="626"/>
      <c r="F4679" s="626"/>
      <c r="H4679" s="626"/>
      <c r="I4679" s="626"/>
      <c r="J4679" s="626"/>
      <c r="K4679" s="627"/>
      <c r="L4679" s="677"/>
      <c r="M4679" s="626"/>
      <c r="N4679" s="626"/>
      <c r="O4679" s="626"/>
      <c r="P4679" s="626"/>
      <c r="Q4679" s="626"/>
      <c r="R4679" s="626"/>
      <c r="S4679" s="626"/>
      <c r="T4679" s="626"/>
      <c r="U4679" s="626"/>
      <c r="V4679" s="626"/>
      <c r="W4679" s="626"/>
      <c r="X4679" s="626"/>
      <c r="Y4679" s="626"/>
      <c r="Z4679" s="626"/>
      <c r="AA4679" s="626"/>
      <c r="AB4679" s="626"/>
      <c r="AC4679" s="626"/>
      <c r="AD4679" s="626"/>
      <c r="AE4679" s="626"/>
      <c r="AF4679" s="626"/>
    </row>
    <row r="4680" spans="1:32" x14ac:dyDescent="0.25">
      <c r="A4680" s="626"/>
      <c r="B4680" s="626"/>
      <c r="F4680" s="626"/>
      <c r="H4680" s="626"/>
      <c r="I4680" s="626"/>
      <c r="J4680" s="626"/>
      <c r="K4680" s="627"/>
      <c r="L4680" s="677"/>
      <c r="M4680" s="626"/>
      <c r="N4680" s="626"/>
      <c r="O4680" s="626"/>
      <c r="P4680" s="626"/>
      <c r="Q4680" s="626"/>
      <c r="R4680" s="626"/>
      <c r="S4680" s="626"/>
      <c r="T4680" s="626"/>
      <c r="U4680" s="626"/>
      <c r="V4680" s="626"/>
      <c r="W4680" s="626"/>
      <c r="X4680" s="626"/>
      <c r="Y4680" s="626"/>
      <c r="Z4680" s="626"/>
      <c r="AA4680" s="626"/>
      <c r="AB4680" s="626"/>
      <c r="AC4680" s="626"/>
      <c r="AD4680" s="626"/>
      <c r="AE4680" s="626"/>
      <c r="AF4680" s="626"/>
    </row>
    <row r="4681" spans="1:32" x14ac:dyDescent="0.25">
      <c r="A4681" s="626"/>
      <c r="B4681" s="626"/>
      <c r="F4681" s="626"/>
      <c r="H4681" s="626"/>
      <c r="I4681" s="626"/>
      <c r="J4681" s="626"/>
      <c r="K4681" s="627"/>
      <c r="L4681" s="677"/>
      <c r="M4681" s="626"/>
      <c r="N4681" s="626"/>
      <c r="O4681" s="626"/>
      <c r="P4681" s="626"/>
      <c r="Q4681" s="626"/>
      <c r="R4681" s="626"/>
      <c r="S4681" s="626"/>
      <c r="T4681" s="626"/>
      <c r="U4681" s="626"/>
      <c r="V4681" s="626"/>
      <c r="W4681" s="626"/>
      <c r="X4681" s="626"/>
      <c r="Y4681" s="626"/>
      <c r="Z4681" s="626"/>
      <c r="AA4681" s="626"/>
      <c r="AB4681" s="626"/>
      <c r="AC4681" s="626"/>
      <c r="AD4681" s="626"/>
      <c r="AE4681" s="626"/>
      <c r="AF4681" s="626"/>
    </row>
    <row r="4682" spans="1:32" x14ac:dyDescent="0.25">
      <c r="A4682" s="626"/>
      <c r="B4682" s="626"/>
      <c r="F4682" s="626"/>
      <c r="H4682" s="626"/>
      <c r="I4682" s="626"/>
      <c r="J4682" s="626"/>
      <c r="K4682" s="627"/>
      <c r="L4682" s="677"/>
      <c r="M4682" s="626"/>
      <c r="N4682" s="626"/>
      <c r="O4682" s="626"/>
      <c r="P4682" s="626"/>
      <c r="Q4682" s="626"/>
      <c r="R4682" s="626"/>
      <c r="S4682" s="626"/>
      <c r="T4682" s="626"/>
      <c r="U4682" s="626"/>
      <c r="V4682" s="626"/>
      <c r="W4682" s="626"/>
      <c r="X4682" s="626"/>
      <c r="Y4682" s="626"/>
      <c r="Z4682" s="626"/>
      <c r="AA4682" s="626"/>
      <c r="AB4682" s="626"/>
      <c r="AC4682" s="626"/>
      <c r="AD4682" s="626"/>
      <c r="AE4682" s="626"/>
      <c r="AF4682" s="626"/>
    </row>
    <row r="4683" spans="1:32" x14ac:dyDescent="0.25">
      <c r="A4683" s="626"/>
      <c r="B4683" s="626"/>
      <c r="F4683" s="626"/>
      <c r="H4683" s="626"/>
      <c r="I4683" s="626"/>
      <c r="J4683" s="626"/>
      <c r="K4683" s="627"/>
      <c r="L4683" s="677"/>
      <c r="M4683" s="626"/>
      <c r="N4683" s="626"/>
      <c r="O4683" s="626"/>
      <c r="P4683" s="626"/>
      <c r="Q4683" s="626"/>
      <c r="R4683" s="626"/>
      <c r="S4683" s="626"/>
      <c r="T4683" s="626"/>
      <c r="U4683" s="626"/>
      <c r="V4683" s="626"/>
      <c r="W4683" s="626"/>
      <c r="X4683" s="626"/>
      <c r="Y4683" s="626"/>
      <c r="Z4683" s="626"/>
      <c r="AA4683" s="626"/>
      <c r="AB4683" s="626"/>
      <c r="AC4683" s="626"/>
      <c r="AD4683" s="626"/>
      <c r="AE4683" s="626"/>
      <c r="AF4683" s="626"/>
    </row>
    <row r="4684" spans="1:32" x14ac:dyDescent="0.25">
      <c r="A4684" s="626"/>
      <c r="B4684" s="626"/>
      <c r="F4684" s="626"/>
      <c r="H4684" s="626"/>
      <c r="I4684" s="626"/>
      <c r="J4684" s="626"/>
      <c r="K4684" s="627"/>
      <c r="L4684" s="677"/>
      <c r="M4684" s="626"/>
      <c r="N4684" s="626"/>
      <c r="O4684" s="626"/>
      <c r="P4684" s="626"/>
      <c r="Q4684" s="626"/>
      <c r="R4684" s="626"/>
      <c r="S4684" s="626"/>
      <c r="T4684" s="626"/>
      <c r="U4684" s="626"/>
      <c r="V4684" s="626"/>
      <c r="W4684" s="626"/>
      <c r="X4684" s="626"/>
      <c r="Y4684" s="626"/>
      <c r="Z4684" s="626"/>
      <c r="AA4684" s="626"/>
      <c r="AB4684" s="626"/>
      <c r="AC4684" s="626"/>
      <c r="AD4684" s="626"/>
      <c r="AE4684" s="626"/>
      <c r="AF4684" s="626"/>
    </row>
    <row r="4685" spans="1:32" x14ac:dyDescent="0.25">
      <c r="A4685" s="626"/>
      <c r="B4685" s="626"/>
      <c r="F4685" s="626"/>
      <c r="H4685" s="626"/>
      <c r="I4685" s="626"/>
      <c r="J4685" s="626"/>
      <c r="K4685" s="627"/>
      <c r="L4685" s="677"/>
      <c r="M4685" s="626"/>
      <c r="N4685" s="626"/>
      <c r="O4685" s="626"/>
      <c r="P4685" s="626"/>
      <c r="Q4685" s="626"/>
      <c r="R4685" s="626"/>
      <c r="S4685" s="626"/>
      <c r="T4685" s="626"/>
      <c r="U4685" s="626"/>
      <c r="V4685" s="626"/>
      <c r="W4685" s="626"/>
      <c r="X4685" s="626"/>
      <c r="Y4685" s="626"/>
      <c r="Z4685" s="626"/>
      <c r="AA4685" s="626"/>
      <c r="AB4685" s="626"/>
      <c r="AC4685" s="626"/>
      <c r="AD4685" s="626"/>
      <c r="AE4685" s="626"/>
      <c r="AF4685" s="626"/>
    </row>
    <row r="4686" spans="1:32" x14ac:dyDescent="0.25">
      <c r="A4686" s="626"/>
      <c r="B4686" s="626"/>
      <c r="F4686" s="626"/>
      <c r="H4686" s="626"/>
      <c r="I4686" s="626"/>
      <c r="J4686" s="626"/>
      <c r="K4686" s="627"/>
      <c r="L4686" s="677"/>
      <c r="M4686" s="626"/>
      <c r="N4686" s="626"/>
      <c r="O4686" s="626"/>
      <c r="P4686" s="626"/>
      <c r="Q4686" s="626"/>
      <c r="R4686" s="626"/>
      <c r="S4686" s="626"/>
      <c r="T4686" s="626"/>
      <c r="U4686" s="626"/>
      <c r="V4686" s="626"/>
      <c r="W4686" s="626"/>
      <c r="X4686" s="626"/>
      <c r="Y4686" s="626"/>
      <c r="Z4686" s="626"/>
      <c r="AA4686" s="626"/>
      <c r="AB4686" s="626"/>
      <c r="AC4686" s="626"/>
      <c r="AD4686" s="626"/>
      <c r="AE4686" s="626"/>
      <c r="AF4686" s="626"/>
    </row>
    <row r="4687" spans="1:32" x14ac:dyDescent="0.25">
      <c r="A4687" s="626"/>
      <c r="B4687" s="626"/>
      <c r="F4687" s="626"/>
      <c r="H4687" s="626"/>
      <c r="I4687" s="626"/>
      <c r="J4687" s="626"/>
      <c r="K4687" s="627"/>
      <c r="L4687" s="677"/>
      <c r="M4687" s="626"/>
      <c r="N4687" s="626"/>
      <c r="O4687" s="626"/>
      <c r="P4687" s="626"/>
      <c r="Q4687" s="626"/>
      <c r="R4687" s="626"/>
      <c r="S4687" s="626"/>
      <c r="T4687" s="626"/>
      <c r="U4687" s="626"/>
      <c r="V4687" s="626"/>
      <c r="W4687" s="626"/>
      <c r="X4687" s="626"/>
      <c r="Y4687" s="626"/>
      <c r="Z4687" s="626"/>
      <c r="AA4687" s="626"/>
      <c r="AB4687" s="626"/>
      <c r="AC4687" s="626"/>
      <c r="AD4687" s="626"/>
      <c r="AE4687" s="626"/>
      <c r="AF4687" s="626"/>
    </row>
    <row r="4688" spans="1:32" x14ac:dyDescent="0.25">
      <c r="A4688" s="626"/>
      <c r="B4688" s="626"/>
      <c r="F4688" s="626"/>
      <c r="H4688" s="626"/>
      <c r="I4688" s="626"/>
      <c r="J4688" s="626"/>
      <c r="K4688" s="627"/>
      <c r="L4688" s="677"/>
      <c r="M4688" s="626"/>
      <c r="N4688" s="626"/>
      <c r="O4688" s="626"/>
      <c r="P4688" s="626"/>
      <c r="Q4688" s="626"/>
      <c r="R4688" s="626"/>
      <c r="S4688" s="626"/>
      <c r="T4688" s="626"/>
      <c r="U4688" s="626"/>
      <c r="V4688" s="626"/>
      <c r="W4688" s="626"/>
      <c r="X4688" s="626"/>
      <c r="Y4688" s="626"/>
      <c r="Z4688" s="626"/>
      <c r="AA4688" s="626"/>
      <c r="AB4688" s="626"/>
      <c r="AC4688" s="626"/>
      <c r="AD4688" s="626"/>
      <c r="AE4688" s="626"/>
      <c r="AF4688" s="626"/>
    </row>
    <row r="4689" spans="1:32" x14ac:dyDescent="0.25">
      <c r="A4689" s="626"/>
      <c r="B4689" s="626"/>
      <c r="F4689" s="626"/>
      <c r="H4689" s="626"/>
      <c r="I4689" s="626"/>
      <c r="J4689" s="626"/>
      <c r="K4689" s="627"/>
      <c r="L4689" s="677"/>
      <c r="M4689" s="626"/>
      <c r="N4689" s="626"/>
      <c r="O4689" s="626"/>
      <c r="P4689" s="626"/>
      <c r="Q4689" s="626"/>
      <c r="R4689" s="626"/>
      <c r="S4689" s="626"/>
      <c r="T4689" s="626"/>
      <c r="U4689" s="626"/>
      <c r="V4689" s="626"/>
      <c r="W4689" s="626"/>
      <c r="X4689" s="626"/>
      <c r="Y4689" s="626"/>
      <c r="Z4689" s="626"/>
      <c r="AA4689" s="626"/>
      <c r="AB4689" s="626"/>
      <c r="AC4689" s="626"/>
      <c r="AD4689" s="626"/>
      <c r="AE4689" s="626"/>
      <c r="AF4689" s="626"/>
    </row>
    <row r="4690" spans="1:32" x14ac:dyDescent="0.25">
      <c r="A4690" s="626"/>
      <c r="B4690" s="626"/>
      <c r="F4690" s="626"/>
      <c r="H4690" s="626"/>
      <c r="I4690" s="626"/>
      <c r="J4690" s="626"/>
      <c r="K4690" s="627"/>
      <c r="L4690" s="677"/>
      <c r="M4690" s="626"/>
      <c r="N4690" s="626"/>
      <c r="O4690" s="626"/>
      <c r="P4690" s="626"/>
      <c r="Q4690" s="626"/>
      <c r="R4690" s="626"/>
      <c r="S4690" s="626"/>
      <c r="T4690" s="626"/>
      <c r="U4690" s="626"/>
      <c r="V4690" s="626"/>
      <c r="W4690" s="626"/>
      <c r="X4690" s="626"/>
      <c r="Y4690" s="626"/>
      <c r="Z4690" s="626"/>
      <c r="AA4690" s="626"/>
      <c r="AB4690" s="626"/>
      <c r="AC4690" s="626"/>
      <c r="AD4690" s="626"/>
      <c r="AE4690" s="626"/>
      <c r="AF4690" s="626"/>
    </row>
    <row r="4691" spans="1:32" x14ac:dyDescent="0.25">
      <c r="A4691" s="626"/>
      <c r="B4691" s="626"/>
      <c r="F4691" s="626"/>
      <c r="H4691" s="626"/>
      <c r="I4691" s="626"/>
      <c r="J4691" s="626"/>
      <c r="K4691" s="627"/>
      <c r="L4691" s="677"/>
      <c r="M4691" s="626"/>
      <c r="N4691" s="626"/>
      <c r="O4691" s="626"/>
      <c r="P4691" s="626"/>
      <c r="Q4691" s="626"/>
      <c r="R4691" s="626"/>
      <c r="S4691" s="626"/>
      <c r="T4691" s="626"/>
      <c r="U4691" s="626"/>
      <c r="V4691" s="626"/>
      <c r="W4691" s="626"/>
      <c r="X4691" s="626"/>
      <c r="Y4691" s="626"/>
      <c r="Z4691" s="626"/>
      <c r="AA4691" s="626"/>
      <c r="AB4691" s="626"/>
      <c r="AC4691" s="626"/>
      <c r="AD4691" s="626"/>
      <c r="AE4691" s="626"/>
      <c r="AF4691" s="626"/>
    </row>
    <row r="4692" spans="1:32" x14ac:dyDescent="0.25">
      <c r="A4692" s="626"/>
      <c r="B4692" s="626"/>
      <c r="F4692" s="626"/>
      <c r="H4692" s="626"/>
      <c r="I4692" s="626"/>
      <c r="J4692" s="626"/>
      <c r="K4692" s="627"/>
      <c r="L4692" s="677"/>
      <c r="M4692" s="626"/>
      <c r="N4692" s="626"/>
      <c r="O4692" s="626"/>
      <c r="P4692" s="626"/>
      <c r="Q4692" s="626"/>
      <c r="R4692" s="626"/>
      <c r="S4692" s="626"/>
      <c r="T4692" s="626"/>
      <c r="U4692" s="626"/>
      <c r="V4692" s="626"/>
      <c r="W4692" s="626"/>
      <c r="X4692" s="626"/>
      <c r="Y4692" s="626"/>
      <c r="Z4692" s="626"/>
      <c r="AA4692" s="626"/>
      <c r="AB4692" s="626"/>
      <c r="AC4692" s="626"/>
      <c r="AD4692" s="626"/>
      <c r="AE4692" s="626"/>
      <c r="AF4692" s="626"/>
    </row>
    <row r="4693" spans="1:32" x14ac:dyDescent="0.25">
      <c r="A4693" s="626"/>
      <c r="B4693" s="626"/>
      <c r="F4693" s="626"/>
      <c r="H4693" s="626"/>
      <c r="I4693" s="626"/>
      <c r="J4693" s="626"/>
      <c r="K4693" s="627"/>
      <c r="L4693" s="677"/>
      <c r="M4693" s="626"/>
      <c r="N4693" s="626"/>
      <c r="O4693" s="626"/>
      <c r="P4693" s="626"/>
      <c r="Q4693" s="626"/>
      <c r="R4693" s="626"/>
      <c r="S4693" s="626"/>
      <c r="T4693" s="626"/>
      <c r="U4693" s="626"/>
      <c r="V4693" s="626"/>
      <c r="W4693" s="626"/>
      <c r="X4693" s="626"/>
      <c r="Y4693" s="626"/>
      <c r="Z4693" s="626"/>
      <c r="AA4693" s="626"/>
      <c r="AB4693" s="626"/>
      <c r="AC4693" s="626"/>
      <c r="AD4693" s="626"/>
      <c r="AE4693" s="626"/>
      <c r="AF4693" s="626"/>
    </row>
    <row r="4694" spans="1:32" x14ac:dyDescent="0.25">
      <c r="A4694" s="626"/>
      <c r="B4694" s="626"/>
      <c r="F4694" s="626"/>
      <c r="H4694" s="626"/>
      <c r="I4694" s="626"/>
      <c r="J4694" s="626"/>
      <c r="K4694" s="627"/>
      <c r="L4694" s="677"/>
      <c r="M4694" s="626"/>
      <c r="N4694" s="626"/>
      <c r="O4694" s="626"/>
      <c r="P4694" s="626"/>
      <c r="Q4694" s="626"/>
      <c r="R4694" s="626"/>
      <c r="S4694" s="626"/>
      <c r="T4694" s="626"/>
      <c r="U4694" s="626"/>
      <c r="V4694" s="626"/>
      <c r="W4694" s="626"/>
      <c r="X4694" s="626"/>
      <c r="Y4694" s="626"/>
      <c r="Z4694" s="626"/>
      <c r="AA4694" s="626"/>
      <c r="AB4694" s="626"/>
      <c r="AC4694" s="626"/>
      <c r="AD4694" s="626"/>
      <c r="AE4694" s="626"/>
      <c r="AF4694" s="626"/>
    </row>
    <row r="4695" spans="1:32" x14ac:dyDescent="0.25">
      <c r="A4695" s="626"/>
      <c r="B4695" s="626"/>
      <c r="F4695" s="626"/>
      <c r="H4695" s="626"/>
      <c r="I4695" s="626"/>
      <c r="J4695" s="626"/>
      <c r="K4695" s="627"/>
      <c r="L4695" s="677"/>
      <c r="M4695" s="626"/>
      <c r="N4695" s="626"/>
      <c r="O4695" s="626"/>
      <c r="P4695" s="626"/>
      <c r="Q4695" s="626"/>
      <c r="R4695" s="626"/>
      <c r="S4695" s="626"/>
      <c r="T4695" s="626"/>
      <c r="U4695" s="626"/>
      <c r="V4695" s="626"/>
      <c r="W4695" s="626"/>
      <c r="X4695" s="626"/>
      <c r="Y4695" s="626"/>
      <c r="Z4695" s="626"/>
      <c r="AA4695" s="626"/>
      <c r="AB4695" s="626"/>
      <c r="AC4695" s="626"/>
      <c r="AD4695" s="626"/>
      <c r="AE4695" s="626"/>
      <c r="AF4695" s="626"/>
    </row>
    <row r="4696" spans="1:32" x14ac:dyDescent="0.25">
      <c r="A4696" s="626"/>
      <c r="B4696" s="626"/>
      <c r="F4696" s="626"/>
      <c r="H4696" s="626"/>
      <c r="I4696" s="626"/>
      <c r="J4696" s="626"/>
      <c r="K4696" s="627"/>
      <c r="L4696" s="677"/>
      <c r="M4696" s="626"/>
      <c r="N4696" s="626"/>
      <c r="O4696" s="626"/>
      <c r="P4696" s="626"/>
      <c r="Q4696" s="626"/>
      <c r="R4696" s="626"/>
      <c r="S4696" s="626"/>
      <c r="T4696" s="626"/>
      <c r="U4696" s="626"/>
      <c r="V4696" s="626"/>
      <c r="W4696" s="626"/>
      <c r="X4696" s="626"/>
      <c r="Y4696" s="626"/>
      <c r="Z4696" s="626"/>
      <c r="AA4696" s="626"/>
      <c r="AB4696" s="626"/>
      <c r="AC4696" s="626"/>
      <c r="AD4696" s="626"/>
      <c r="AE4696" s="626"/>
      <c r="AF4696" s="626"/>
    </row>
    <row r="4697" spans="1:32" x14ac:dyDescent="0.25">
      <c r="A4697" s="626"/>
      <c r="B4697" s="626"/>
      <c r="F4697" s="626"/>
      <c r="H4697" s="626"/>
      <c r="I4697" s="626"/>
      <c r="J4697" s="626"/>
      <c r="K4697" s="627"/>
      <c r="L4697" s="677"/>
      <c r="M4697" s="626"/>
      <c r="N4697" s="626"/>
      <c r="O4697" s="626"/>
      <c r="P4697" s="626"/>
      <c r="Q4697" s="626"/>
      <c r="R4697" s="626"/>
      <c r="S4697" s="626"/>
      <c r="T4697" s="626"/>
      <c r="U4697" s="626"/>
      <c r="V4697" s="626"/>
      <c r="W4697" s="626"/>
      <c r="X4697" s="626"/>
      <c r="Y4697" s="626"/>
      <c r="Z4697" s="626"/>
      <c r="AA4697" s="626"/>
      <c r="AB4697" s="626"/>
      <c r="AC4697" s="626"/>
      <c r="AD4697" s="626"/>
      <c r="AE4697" s="626"/>
      <c r="AF4697" s="626"/>
    </row>
    <row r="4698" spans="1:32" x14ac:dyDescent="0.25">
      <c r="A4698" s="626"/>
      <c r="B4698" s="626"/>
      <c r="F4698" s="626"/>
      <c r="H4698" s="626"/>
      <c r="I4698" s="626"/>
      <c r="J4698" s="626"/>
      <c r="K4698" s="627"/>
      <c r="L4698" s="677"/>
      <c r="M4698" s="626"/>
      <c r="N4698" s="626"/>
      <c r="O4698" s="626"/>
      <c r="P4698" s="626"/>
      <c r="Q4698" s="626"/>
      <c r="R4698" s="626"/>
      <c r="S4698" s="626"/>
      <c r="T4698" s="626"/>
      <c r="U4698" s="626"/>
      <c r="V4698" s="626"/>
      <c r="W4698" s="626"/>
      <c r="X4698" s="626"/>
      <c r="Y4698" s="626"/>
      <c r="Z4698" s="626"/>
      <c r="AA4698" s="626"/>
      <c r="AB4698" s="626"/>
      <c r="AC4698" s="626"/>
      <c r="AD4698" s="626"/>
      <c r="AE4698" s="626"/>
      <c r="AF4698" s="626"/>
    </row>
    <row r="4699" spans="1:32" x14ac:dyDescent="0.25">
      <c r="A4699" s="626"/>
      <c r="B4699" s="626"/>
      <c r="F4699" s="626"/>
      <c r="H4699" s="626"/>
      <c r="I4699" s="626"/>
      <c r="J4699" s="626"/>
      <c r="K4699" s="627"/>
      <c r="L4699" s="677"/>
      <c r="M4699" s="626"/>
      <c r="N4699" s="626"/>
      <c r="O4699" s="626"/>
      <c r="P4699" s="626"/>
      <c r="Q4699" s="626"/>
      <c r="R4699" s="626"/>
      <c r="S4699" s="626"/>
      <c r="T4699" s="626"/>
      <c r="U4699" s="626"/>
      <c r="V4699" s="626"/>
      <c r="W4699" s="626"/>
      <c r="X4699" s="626"/>
      <c r="Y4699" s="626"/>
      <c r="Z4699" s="626"/>
      <c r="AA4699" s="626"/>
      <c r="AB4699" s="626"/>
      <c r="AC4699" s="626"/>
      <c r="AD4699" s="626"/>
      <c r="AE4699" s="626"/>
      <c r="AF4699" s="626"/>
    </row>
    <row r="4700" spans="1:32" x14ac:dyDescent="0.25">
      <c r="A4700" s="626"/>
      <c r="B4700" s="626"/>
      <c r="F4700" s="626"/>
      <c r="H4700" s="626"/>
      <c r="I4700" s="626"/>
      <c r="J4700" s="626"/>
      <c r="K4700" s="627"/>
      <c r="L4700" s="677"/>
      <c r="M4700" s="626"/>
      <c r="N4700" s="626"/>
      <c r="O4700" s="626"/>
      <c r="P4700" s="626"/>
      <c r="Q4700" s="626"/>
      <c r="R4700" s="626"/>
      <c r="S4700" s="626"/>
      <c r="T4700" s="626"/>
      <c r="U4700" s="626"/>
      <c r="V4700" s="626"/>
      <c r="W4700" s="626"/>
      <c r="X4700" s="626"/>
      <c r="Y4700" s="626"/>
      <c r="Z4700" s="626"/>
      <c r="AA4700" s="626"/>
      <c r="AB4700" s="626"/>
      <c r="AC4700" s="626"/>
      <c r="AD4700" s="626"/>
      <c r="AE4700" s="626"/>
      <c r="AF4700" s="626"/>
    </row>
    <row r="4701" spans="1:32" x14ac:dyDescent="0.25">
      <c r="A4701" s="626"/>
      <c r="B4701" s="626"/>
      <c r="F4701" s="626"/>
      <c r="H4701" s="626"/>
      <c r="I4701" s="626"/>
      <c r="J4701" s="626"/>
      <c r="K4701" s="627"/>
      <c r="L4701" s="677"/>
      <c r="M4701" s="626"/>
      <c r="N4701" s="626"/>
      <c r="O4701" s="626"/>
      <c r="P4701" s="626"/>
      <c r="Q4701" s="626"/>
      <c r="R4701" s="626"/>
      <c r="S4701" s="626"/>
      <c r="T4701" s="626"/>
      <c r="U4701" s="626"/>
      <c r="V4701" s="626"/>
      <c r="W4701" s="626"/>
      <c r="X4701" s="626"/>
      <c r="Y4701" s="626"/>
      <c r="Z4701" s="626"/>
      <c r="AA4701" s="626"/>
      <c r="AB4701" s="626"/>
      <c r="AC4701" s="626"/>
      <c r="AD4701" s="626"/>
      <c r="AE4701" s="626"/>
      <c r="AF4701" s="626"/>
    </row>
    <row r="4702" spans="1:32" x14ac:dyDescent="0.25">
      <c r="A4702" s="626"/>
      <c r="B4702" s="626"/>
      <c r="F4702" s="626"/>
      <c r="H4702" s="626"/>
      <c r="I4702" s="626"/>
      <c r="J4702" s="626"/>
      <c r="K4702" s="627"/>
      <c r="L4702" s="677"/>
      <c r="M4702" s="626"/>
      <c r="N4702" s="626"/>
      <c r="O4702" s="626"/>
      <c r="P4702" s="626"/>
      <c r="Q4702" s="626"/>
      <c r="R4702" s="626"/>
      <c r="S4702" s="626"/>
      <c r="T4702" s="626"/>
      <c r="U4702" s="626"/>
      <c r="V4702" s="626"/>
      <c r="W4702" s="626"/>
      <c r="X4702" s="626"/>
      <c r="Y4702" s="626"/>
      <c r="Z4702" s="626"/>
      <c r="AA4702" s="626"/>
      <c r="AB4702" s="626"/>
      <c r="AC4702" s="626"/>
      <c r="AD4702" s="626"/>
      <c r="AE4702" s="626"/>
      <c r="AF4702" s="626"/>
    </row>
    <row r="4703" spans="1:32" x14ac:dyDescent="0.25">
      <c r="A4703" s="626"/>
      <c r="B4703" s="626"/>
      <c r="F4703" s="626"/>
      <c r="H4703" s="626"/>
      <c r="I4703" s="626"/>
      <c r="J4703" s="626"/>
      <c r="K4703" s="627"/>
      <c r="L4703" s="677"/>
      <c r="M4703" s="626"/>
      <c r="N4703" s="626"/>
      <c r="O4703" s="626"/>
      <c r="P4703" s="626"/>
      <c r="Q4703" s="626"/>
      <c r="R4703" s="626"/>
      <c r="S4703" s="626"/>
      <c r="T4703" s="626"/>
      <c r="U4703" s="626"/>
      <c r="V4703" s="626"/>
      <c r="W4703" s="626"/>
      <c r="X4703" s="626"/>
      <c r="Y4703" s="626"/>
      <c r="Z4703" s="626"/>
      <c r="AA4703" s="626"/>
      <c r="AB4703" s="626"/>
      <c r="AC4703" s="626"/>
      <c r="AD4703" s="626"/>
      <c r="AE4703" s="626"/>
      <c r="AF4703" s="626"/>
    </row>
    <row r="4704" spans="1:32" x14ac:dyDescent="0.25">
      <c r="A4704" s="626"/>
      <c r="B4704" s="626"/>
      <c r="F4704" s="626"/>
      <c r="H4704" s="626"/>
      <c r="I4704" s="626"/>
      <c r="J4704" s="626"/>
      <c r="K4704" s="627"/>
      <c r="L4704" s="677"/>
      <c r="M4704" s="626"/>
      <c r="N4704" s="626"/>
      <c r="O4704" s="626"/>
      <c r="P4704" s="626"/>
      <c r="Q4704" s="626"/>
      <c r="R4704" s="626"/>
      <c r="S4704" s="626"/>
      <c r="T4704" s="626"/>
      <c r="U4704" s="626"/>
      <c r="V4704" s="626"/>
      <c r="W4704" s="626"/>
      <c r="X4704" s="626"/>
      <c r="Y4704" s="626"/>
      <c r="Z4704" s="626"/>
      <c r="AA4704" s="626"/>
      <c r="AB4704" s="626"/>
      <c r="AC4704" s="626"/>
      <c r="AD4704" s="626"/>
      <c r="AE4704" s="626"/>
      <c r="AF4704" s="626"/>
    </row>
    <row r="4705" spans="1:32" x14ac:dyDescent="0.25">
      <c r="A4705" s="626"/>
      <c r="B4705" s="626"/>
      <c r="F4705" s="626"/>
      <c r="H4705" s="626"/>
      <c r="I4705" s="626"/>
      <c r="J4705" s="626"/>
      <c r="K4705" s="627"/>
      <c r="L4705" s="677"/>
      <c r="M4705" s="626"/>
      <c r="N4705" s="626"/>
      <c r="O4705" s="626"/>
      <c r="P4705" s="626"/>
      <c r="Q4705" s="626"/>
      <c r="R4705" s="626"/>
      <c r="S4705" s="626"/>
      <c r="T4705" s="626"/>
      <c r="U4705" s="626"/>
      <c r="V4705" s="626"/>
      <c r="W4705" s="626"/>
      <c r="X4705" s="626"/>
      <c r="Y4705" s="626"/>
      <c r="Z4705" s="626"/>
      <c r="AA4705" s="626"/>
      <c r="AB4705" s="626"/>
      <c r="AC4705" s="626"/>
      <c r="AD4705" s="626"/>
      <c r="AE4705" s="626"/>
      <c r="AF4705" s="626"/>
    </row>
    <row r="4706" spans="1:32" x14ac:dyDescent="0.25">
      <c r="A4706" s="626"/>
      <c r="B4706" s="626"/>
      <c r="F4706" s="626"/>
      <c r="H4706" s="626"/>
      <c r="I4706" s="626"/>
      <c r="J4706" s="626"/>
      <c r="K4706" s="627"/>
      <c r="L4706" s="677"/>
      <c r="M4706" s="626"/>
      <c r="N4706" s="626"/>
      <c r="O4706" s="626"/>
      <c r="P4706" s="626"/>
      <c r="Q4706" s="626"/>
      <c r="R4706" s="626"/>
      <c r="S4706" s="626"/>
      <c r="T4706" s="626"/>
      <c r="U4706" s="626"/>
      <c r="V4706" s="626"/>
      <c r="W4706" s="626"/>
      <c r="X4706" s="626"/>
      <c r="Y4706" s="626"/>
      <c r="Z4706" s="626"/>
      <c r="AA4706" s="626"/>
      <c r="AB4706" s="626"/>
      <c r="AC4706" s="626"/>
      <c r="AD4706" s="626"/>
      <c r="AE4706" s="626"/>
      <c r="AF4706" s="626"/>
    </row>
    <row r="4707" spans="1:32" x14ac:dyDescent="0.25">
      <c r="A4707" s="626"/>
      <c r="B4707" s="626"/>
      <c r="F4707" s="626"/>
      <c r="H4707" s="626"/>
      <c r="I4707" s="626"/>
      <c r="J4707" s="626"/>
      <c r="K4707" s="627"/>
      <c r="L4707" s="677"/>
      <c r="M4707" s="626"/>
      <c r="N4707" s="626"/>
      <c r="O4707" s="626"/>
      <c r="P4707" s="626"/>
      <c r="Q4707" s="626"/>
      <c r="R4707" s="626"/>
      <c r="S4707" s="626"/>
      <c r="T4707" s="626"/>
      <c r="U4707" s="626"/>
      <c r="V4707" s="626"/>
      <c r="W4707" s="626"/>
      <c r="X4707" s="626"/>
      <c r="Y4707" s="626"/>
      <c r="Z4707" s="626"/>
      <c r="AA4707" s="626"/>
      <c r="AB4707" s="626"/>
      <c r="AC4707" s="626"/>
      <c r="AD4707" s="626"/>
      <c r="AE4707" s="626"/>
      <c r="AF4707" s="626"/>
    </row>
    <row r="4708" spans="1:32" x14ac:dyDescent="0.25">
      <c r="A4708" s="626"/>
      <c r="B4708" s="626"/>
      <c r="F4708" s="626"/>
      <c r="H4708" s="626"/>
      <c r="I4708" s="626"/>
      <c r="J4708" s="626"/>
      <c r="K4708" s="627"/>
      <c r="L4708" s="677"/>
      <c r="M4708" s="626"/>
      <c r="N4708" s="626"/>
      <c r="O4708" s="626"/>
      <c r="P4708" s="626"/>
      <c r="Q4708" s="626"/>
      <c r="R4708" s="626"/>
      <c r="S4708" s="626"/>
      <c r="T4708" s="626"/>
      <c r="U4708" s="626"/>
      <c r="V4708" s="626"/>
      <c r="W4708" s="626"/>
      <c r="X4708" s="626"/>
      <c r="Y4708" s="626"/>
      <c r="Z4708" s="626"/>
      <c r="AA4708" s="626"/>
      <c r="AB4708" s="626"/>
      <c r="AC4708" s="626"/>
      <c r="AD4708" s="626"/>
      <c r="AE4708" s="626"/>
      <c r="AF4708" s="626"/>
    </row>
    <row r="4709" spans="1:32" x14ac:dyDescent="0.25">
      <c r="A4709" s="626"/>
      <c r="B4709" s="626"/>
      <c r="F4709" s="626"/>
      <c r="H4709" s="626"/>
      <c r="I4709" s="626"/>
      <c r="J4709" s="626"/>
      <c r="K4709" s="627"/>
      <c r="L4709" s="677"/>
      <c r="M4709" s="626"/>
      <c r="N4709" s="626"/>
      <c r="O4709" s="626"/>
      <c r="P4709" s="626"/>
      <c r="Q4709" s="626"/>
      <c r="R4709" s="626"/>
      <c r="S4709" s="626"/>
      <c r="T4709" s="626"/>
      <c r="U4709" s="626"/>
      <c r="V4709" s="626"/>
      <c r="W4709" s="626"/>
      <c r="X4709" s="626"/>
      <c r="Y4709" s="626"/>
      <c r="Z4709" s="626"/>
      <c r="AA4709" s="626"/>
      <c r="AB4709" s="626"/>
      <c r="AC4709" s="626"/>
      <c r="AD4709" s="626"/>
      <c r="AE4709" s="626"/>
      <c r="AF4709" s="626"/>
    </row>
    <row r="4710" spans="1:32" x14ac:dyDescent="0.25">
      <c r="A4710" s="626"/>
      <c r="B4710" s="626"/>
      <c r="F4710" s="626"/>
      <c r="H4710" s="626"/>
      <c r="I4710" s="626"/>
      <c r="J4710" s="626"/>
      <c r="K4710" s="627"/>
      <c r="L4710" s="677"/>
      <c r="M4710" s="626"/>
      <c r="N4710" s="626"/>
      <c r="O4710" s="626"/>
      <c r="P4710" s="626"/>
      <c r="Q4710" s="626"/>
      <c r="R4710" s="626"/>
      <c r="S4710" s="626"/>
      <c r="T4710" s="626"/>
      <c r="U4710" s="626"/>
      <c r="V4710" s="626"/>
      <c r="W4710" s="626"/>
      <c r="X4710" s="626"/>
      <c r="Y4710" s="626"/>
      <c r="Z4710" s="626"/>
      <c r="AA4710" s="626"/>
      <c r="AB4710" s="626"/>
      <c r="AC4710" s="626"/>
      <c r="AD4710" s="626"/>
      <c r="AE4710" s="626"/>
      <c r="AF4710" s="626"/>
    </row>
    <row r="4711" spans="1:32" x14ac:dyDescent="0.25">
      <c r="A4711" s="626"/>
      <c r="B4711" s="626"/>
      <c r="F4711" s="626"/>
      <c r="H4711" s="626"/>
      <c r="I4711" s="626"/>
      <c r="J4711" s="626"/>
      <c r="K4711" s="627"/>
      <c r="L4711" s="677"/>
      <c r="M4711" s="626"/>
      <c r="N4711" s="626"/>
      <c r="O4711" s="626"/>
      <c r="P4711" s="626"/>
      <c r="Q4711" s="626"/>
      <c r="R4711" s="626"/>
      <c r="S4711" s="626"/>
      <c r="T4711" s="626"/>
      <c r="U4711" s="626"/>
      <c r="V4711" s="626"/>
      <c r="W4711" s="626"/>
      <c r="X4711" s="626"/>
      <c r="Y4711" s="626"/>
      <c r="Z4711" s="626"/>
      <c r="AA4711" s="626"/>
      <c r="AB4711" s="626"/>
      <c r="AC4711" s="626"/>
      <c r="AD4711" s="626"/>
      <c r="AE4711" s="626"/>
      <c r="AF4711" s="626"/>
    </row>
    <row r="4712" spans="1:32" x14ac:dyDescent="0.25">
      <c r="A4712" s="626"/>
      <c r="B4712" s="626"/>
      <c r="F4712" s="626"/>
      <c r="H4712" s="626"/>
      <c r="I4712" s="626"/>
      <c r="J4712" s="626"/>
      <c r="K4712" s="627"/>
      <c r="L4712" s="677"/>
      <c r="M4712" s="626"/>
      <c r="N4712" s="626"/>
      <c r="O4712" s="626"/>
      <c r="P4712" s="626"/>
      <c r="Q4712" s="626"/>
      <c r="R4712" s="626"/>
      <c r="S4712" s="626"/>
      <c r="T4712" s="626"/>
      <c r="U4712" s="626"/>
      <c r="V4712" s="626"/>
      <c r="W4712" s="626"/>
      <c r="X4712" s="626"/>
      <c r="Y4712" s="626"/>
      <c r="Z4712" s="626"/>
      <c r="AA4712" s="626"/>
      <c r="AB4712" s="626"/>
      <c r="AC4712" s="626"/>
      <c r="AD4712" s="626"/>
      <c r="AE4712" s="626"/>
      <c r="AF4712" s="626"/>
    </row>
    <row r="4713" spans="1:32" x14ac:dyDescent="0.25">
      <c r="A4713" s="626"/>
      <c r="B4713" s="626"/>
      <c r="F4713" s="626"/>
      <c r="H4713" s="626"/>
      <c r="I4713" s="626"/>
      <c r="J4713" s="626"/>
      <c r="K4713" s="627"/>
      <c r="L4713" s="677"/>
      <c r="M4713" s="626"/>
      <c r="N4713" s="626"/>
      <c r="O4713" s="626"/>
      <c r="P4713" s="626"/>
      <c r="Q4713" s="626"/>
      <c r="R4713" s="626"/>
      <c r="S4713" s="626"/>
      <c r="T4713" s="626"/>
      <c r="U4713" s="626"/>
      <c r="V4713" s="626"/>
      <c r="W4713" s="626"/>
      <c r="X4713" s="626"/>
      <c r="Y4713" s="626"/>
      <c r="Z4713" s="626"/>
      <c r="AA4713" s="626"/>
      <c r="AB4713" s="626"/>
      <c r="AC4713" s="626"/>
      <c r="AD4713" s="626"/>
      <c r="AE4713" s="626"/>
      <c r="AF4713" s="626"/>
    </row>
    <row r="4714" spans="1:32" x14ac:dyDescent="0.25">
      <c r="A4714" s="626"/>
      <c r="B4714" s="626"/>
      <c r="F4714" s="626"/>
      <c r="H4714" s="626"/>
      <c r="I4714" s="626"/>
      <c r="J4714" s="626"/>
      <c r="K4714" s="627"/>
      <c r="L4714" s="677"/>
      <c r="M4714" s="626"/>
      <c r="N4714" s="626"/>
      <c r="O4714" s="626"/>
      <c r="P4714" s="626"/>
      <c r="Q4714" s="626"/>
      <c r="R4714" s="626"/>
      <c r="S4714" s="626"/>
      <c r="T4714" s="626"/>
      <c r="U4714" s="626"/>
      <c r="V4714" s="626"/>
      <c r="W4714" s="626"/>
      <c r="X4714" s="626"/>
      <c r="Y4714" s="626"/>
      <c r="Z4714" s="626"/>
      <c r="AA4714" s="626"/>
      <c r="AB4714" s="626"/>
      <c r="AC4714" s="626"/>
      <c r="AD4714" s="626"/>
      <c r="AE4714" s="626"/>
      <c r="AF4714" s="626"/>
    </row>
    <row r="4715" spans="1:32" x14ac:dyDescent="0.25">
      <c r="A4715" s="626"/>
      <c r="B4715" s="626"/>
      <c r="F4715" s="626"/>
      <c r="H4715" s="626"/>
      <c r="I4715" s="626"/>
      <c r="J4715" s="626"/>
      <c r="K4715" s="627"/>
      <c r="L4715" s="677"/>
      <c r="M4715" s="626"/>
      <c r="N4715" s="626"/>
      <c r="O4715" s="626"/>
      <c r="P4715" s="626"/>
      <c r="Q4715" s="626"/>
      <c r="R4715" s="626"/>
      <c r="S4715" s="626"/>
      <c r="T4715" s="626"/>
      <c r="U4715" s="626"/>
      <c r="V4715" s="626"/>
      <c r="W4715" s="626"/>
      <c r="X4715" s="626"/>
      <c r="Y4715" s="626"/>
      <c r="Z4715" s="626"/>
      <c r="AA4715" s="626"/>
      <c r="AB4715" s="626"/>
      <c r="AC4715" s="626"/>
      <c r="AD4715" s="626"/>
      <c r="AE4715" s="626"/>
      <c r="AF4715" s="626"/>
    </row>
    <row r="4716" spans="1:32" x14ac:dyDescent="0.25">
      <c r="A4716" s="626"/>
      <c r="B4716" s="626"/>
      <c r="F4716" s="626"/>
      <c r="H4716" s="626"/>
      <c r="I4716" s="626"/>
      <c r="J4716" s="626"/>
      <c r="K4716" s="627"/>
      <c r="L4716" s="677"/>
      <c r="M4716" s="626"/>
      <c r="N4716" s="626"/>
      <c r="O4716" s="626"/>
      <c r="P4716" s="626"/>
      <c r="Q4716" s="626"/>
      <c r="R4716" s="626"/>
      <c r="S4716" s="626"/>
      <c r="T4716" s="626"/>
      <c r="U4716" s="626"/>
      <c r="V4716" s="626"/>
      <c r="W4716" s="626"/>
      <c r="X4716" s="626"/>
      <c r="Y4716" s="626"/>
      <c r="Z4716" s="626"/>
      <c r="AA4716" s="626"/>
      <c r="AB4716" s="626"/>
      <c r="AC4716" s="626"/>
      <c r="AD4716" s="626"/>
      <c r="AE4716" s="626"/>
      <c r="AF4716" s="626"/>
    </row>
    <row r="4717" spans="1:32" x14ac:dyDescent="0.25">
      <c r="A4717" s="626"/>
      <c r="B4717" s="626"/>
      <c r="F4717" s="626"/>
      <c r="H4717" s="626"/>
      <c r="I4717" s="626"/>
      <c r="J4717" s="626"/>
      <c r="K4717" s="627"/>
      <c r="L4717" s="677"/>
      <c r="M4717" s="626"/>
      <c r="N4717" s="626"/>
      <c r="O4717" s="626"/>
      <c r="P4717" s="626"/>
      <c r="Q4717" s="626"/>
      <c r="R4717" s="626"/>
      <c r="S4717" s="626"/>
      <c r="T4717" s="626"/>
      <c r="U4717" s="626"/>
      <c r="V4717" s="626"/>
      <c r="W4717" s="626"/>
      <c r="X4717" s="626"/>
      <c r="Y4717" s="626"/>
      <c r="Z4717" s="626"/>
      <c r="AA4717" s="626"/>
      <c r="AB4717" s="626"/>
      <c r="AC4717" s="626"/>
      <c r="AD4717" s="626"/>
      <c r="AE4717" s="626"/>
      <c r="AF4717" s="626"/>
    </row>
    <row r="4718" spans="1:32" x14ac:dyDescent="0.25">
      <c r="A4718" s="626"/>
      <c r="B4718" s="626"/>
      <c r="F4718" s="626"/>
      <c r="H4718" s="626"/>
      <c r="I4718" s="626"/>
      <c r="J4718" s="626"/>
      <c r="K4718" s="627"/>
      <c r="L4718" s="677"/>
      <c r="M4718" s="626"/>
      <c r="N4718" s="626"/>
      <c r="O4718" s="626"/>
      <c r="P4718" s="626"/>
      <c r="Q4718" s="626"/>
      <c r="R4718" s="626"/>
      <c r="S4718" s="626"/>
      <c r="T4718" s="626"/>
      <c r="U4718" s="626"/>
      <c r="V4718" s="626"/>
      <c r="W4718" s="626"/>
      <c r="X4718" s="626"/>
      <c r="Y4718" s="626"/>
      <c r="Z4718" s="626"/>
      <c r="AA4718" s="626"/>
      <c r="AB4718" s="626"/>
      <c r="AC4718" s="626"/>
      <c r="AD4718" s="626"/>
      <c r="AE4718" s="626"/>
      <c r="AF4718" s="626"/>
    </row>
    <row r="4719" spans="1:32" x14ac:dyDescent="0.25">
      <c r="A4719" s="626"/>
      <c r="B4719" s="626"/>
      <c r="F4719" s="626"/>
      <c r="H4719" s="626"/>
      <c r="I4719" s="626"/>
      <c r="J4719" s="626"/>
      <c r="K4719" s="627"/>
      <c r="L4719" s="677"/>
      <c r="M4719" s="626"/>
      <c r="N4719" s="626"/>
      <c r="O4719" s="626"/>
      <c r="P4719" s="626"/>
      <c r="Q4719" s="626"/>
      <c r="R4719" s="626"/>
      <c r="S4719" s="626"/>
      <c r="T4719" s="626"/>
      <c r="U4719" s="626"/>
      <c r="V4719" s="626"/>
      <c r="W4719" s="626"/>
      <c r="X4719" s="626"/>
      <c r="Y4719" s="626"/>
      <c r="Z4719" s="626"/>
      <c r="AA4719" s="626"/>
      <c r="AB4719" s="626"/>
      <c r="AC4719" s="626"/>
      <c r="AD4719" s="626"/>
      <c r="AE4719" s="626"/>
      <c r="AF4719" s="626"/>
    </row>
    <row r="4720" spans="1:32" x14ac:dyDescent="0.25">
      <c r="A4720" s="626"/>
      <c r="B4720" s="626"/>
      <c r="F4720" s="626"/>
      <c r="H4720" s="626"/>
      <c r="I4720" s="626"/>
      <c r="J4720" s="626"/>
      <c r="K4720" s="627"/>
      <c r="L4720" s="677"/>
      <c r="M4720" s="626"/>
      <c r="N4720" s="626"/>
      <c r="O4720" s="626"/>
      <c r="P4720" s="626"/>
      <c r="Q4720" s="626"/>
      <c r="R4720" s="626"/>
      <c r="S4720" s="626"/>
      <c r="T4720" s="626"/>
      <c r="U4720" s="626"/>
      <c r="V4720" s="626"/>
      <c r="W4720" s="626"/>
      <c r="X4720" s="626"/>
      <c r="Y4720" s="626"/>
      <c r="Z4720" s="626"/>
      <c r="AA4720" s="626"/>
      <c r="AB4720" s="626"/>
      <c r="AC4720" s="626"/>
      <c r="AD4720" s="626"/>
      <c r="AE4720" s="626"/>
      <c r="AF4720" s="626"/>
    </row>
    <row r="4721" spans="1:32" x14ac:dyDescent="0.25">
      <c r="A4721" s="626"/>
      <c r="B4721" s="626"/>
      <c r="F4721" s="626"/>
      <c r="H4721" s="626"/>
      <c r="I4721" s="626"/>
      <c r="J4721" s="626"/>
      <c r="K4721" s="627"/>
      <c r="L4721" s="677"/>
      <c r="M4721" s="626"/>
      <c r="N4721" s="626"/>
      <c r="O4721" s="626"/>
      <c r="P4721" s="626"/>
      <c r="Q4721" s="626"/>
      <c r="R4721" s="626"/>
      <c r="S4721" s="626"/>
      <c r="T4721" s="626"/>
      <c r="U4721" s="626"/>
      <c r="V4721" s="626"/>
      <c r="W4721" s="626"/>
      <c r="X4721" s="626"/>
      <c r="Y4721" s="626"/>
      <c r="Z4721" s="626"/>
      <c r="AA4721" s="626"/>
      <c r="AB4721" s="626"/>
      <c r="AC4721" s="626"/>
      <c r="AD4721" s="626"/>
      <c r="AE4721" s="626"/>
      <c r="AF4721" s="626"/>
    </row>
    <row r="4722" spans="1:32" x14ac:dyDescent="0.25">
      <c r="A4722" s="626"/>
      <c r="B4722" s="626"/>
      <c r="F4722" s="626"/>
      <c r="H4722" s="626"/>
      <c r="I4722" s="626"/>
      <c r="J4722" s="626"/>
      <c r="K4722" s="627"/>
      <c r="L4722" s="677"/>
      <c r="M4722" s="626"/>
      <c r="N4722" s="626"/>
      <c r="O4722" s="626"/>
      <c r="P4722" s="626"/>
      <c r="Q4722" s="626"/>
      <c r="R4722" s="626"/>
      <c r="S4722" s="626"/>
      <c r="T4722" s="626"/>
      <c r="U4722" s="626"/>
      <c r="V4722" s="626"/>
      <c r="W4722" s="626"/>
      <c r="X4722" s="626"/>
      <c r="Y4722" s="626"/>
      <c r="Z4722" s="626"/>
      <c r="AA4722" s="626"/>
      <c r="AB4722" s="626"/>
      <c r="AC4722" s="626"/>
      <c r="AD4722" s="626"/>
      <c r="AE4722" s="626"/>
      <c r="AF4722" s="626"/>
    </row>
    <row r="4723" spans="1:32" x14ac:dyDescent="0.25">
      <c r="A4723" s="626"/>
      <c r="B4723" s="626"/>
      <c r="F4723" s="626"/>
      <c r="H4723" s="626"/>
      <c r="I4723" s="626"/>
      <c r="J4723" s="626"/>
      <c r="K4723" s="627"/>
      <c r="L4723" s="677"/>
      <c r="M4723" s="626"/>
      <c r="N4723" s="626"/>
      <c r="O4723" s="626"/>
      <c r="P4723" s="626"/>
      <c r="Q4723" s="626"/>
      <c r="R4723" s="626"/>
      <c r="S4723" s="626"/>
      <c r="T4723" s="626"/>
      <c r="U4723" s="626"/>
      <c r="V4723" s="626"/>
      <c r="W4723" s="626"/>
      <c r="X4723" s="626"/>
      <c r="Y4723" s="626"/>
      <c r="Z4723" s="626"/>
      <c r="AA4723" s="626"/>
      <c r="AB4723" s="626"/>
      <c r="AC4723" s="626"/>
      <c r="AD4723" s="626"/>
      <c r="AE4723" s="626"/>
      <c r="AF4723" s="626"/>
    </row>
    <row r="4724" spans="1:32" x14ac:dyDescent="0.25">
      <c r="A4724" s="626"/>
      <c r="B4724" s="626"/>
      <c r="F4724" s="626"/>
      <c r="H4724" s="626"/>
      <c r="I4724" s="626"/>
      <c r="J4724" s="626"/>
      <c r="K4724" s="627"/>
      <c r="L4724" s="677"/>
      <c r="M4724" s="626"/>
      <c r="N4724" s="626"/>
      <c r="O4724" s="626"/>
      <c r="P4724" s="626"/>
      <c r="Q4724" s="626"/>
      <c r="R4724" s="626"/>
      <c r="S4724" s="626"/>
      <c r="T4724" s="626"/>
      <c r="U4724" s="626"/>
      <c r="V4724" s="626"/>
      <c r="W4724" s="626"/>
      <c r="X4724" s="626"/>
      <c r="Y4724" s="626"/>
      <c r="Z4724" s="626"/>
      <c r="AA4724" s="626"/>
      <c r="AB4724" s="626"/>
      <c r="AC4724" s="626"/>
      <c r="AD4724" s="626"/>
      <c r="AE4724" s="626"/>
      <c r="AF4724" s="626"/>
    </row>
    <row r="4725" spans="1:32" x14ac:dyDescent="0.25">
      <c r="A4725" s="626"/>
      <c r="B4725" s="626"/>
      <c r="F4725" s="626"/>
      <c r="H4725" s="626"/>
      <c r="I4725" s="626"/>
      <c r="J4725" s="626"/>
      <c r="K4725" s="627"/>
      <c r="L4725" s="677"/>
      <c r="M4725" s="626"/>
      <c r="N4725" s="626"/>
      <c r="O4725" s="626"/>
      <c r="P4725" s="626"/>
      <c r="Q4725" s="626"/>
      <c r="R4725" s="626"/>
      <c r="S4725" s="626"/>
      <c r="T4725" s="626"/>
      <c r="U4725" s="626"/>
      <c r="V4725" s="626"/>
      <c r="W4725" s="626"/>
      <c r="X4725" s="626"/>
      <c r="Y4725" s="626"/>
      <c r="Z4725" s="626"/>
      <c r="AA4725" s="626"/>
      <c r="AB4725" s="626"/>
      <c r="AC4725" s="626"/>
      <c r="AD4725" s="626"/>
      <c r="AE4725" s="626"/>
      <c r="AF4725" s="626"/>
    </row>
    <row r="4726" spans="1:32" x14ac:dyDescent="0.25">
      <c r="A4726" s="626"/>
      <c r="B4726" s="626"/>
      <c r="F4726" s="626"/>
      <c r="H4726" s="626"/>
      <c r="I4726" s="626"/>
      <c r="J4726" s="626"/>
      <c r="K4726" s="627"/>
      <c r="L4726" s="677"/>
      <c r="M4726" s="626"/>
      <c r="N4726" s="626"/>
      <c r="O4726" s="626"/>
      <c r="P4726" s="626"/>
      <c r="Q4726" s="626"/>
      <c r="R4726" s="626"/>
      <c r="S4726" s="626"/>
      <c r="T4726" s="626"/>
      <c r="U4726" s="626"/>
      <c r="V4726" s="626"/>
      <c r="W4726" s="626"/>
      <c r="X4726" s="626"/>
      <c r="Y4726" s="626"/>
      <c r="Z4726" s="626"/>
      <c r="AA4726" s="626"/>
      <c r="AB4726" s="626"/>
      <c r="AC4726" s="626"/>
      <c r="AD4726" s="626"/>
      <c r="AE4726" s="626"/>
      <c r="AF4726" s="626"/>
    </row>
    <row r="4727" spans="1:32" x14ac:dyDescent="0.25">
      <c r="A4727" s="626"/>
      <c r="B4727" s="626"/>
      <c r="F4727" s="626"/>
      <c r="H4727" s="626"/>
      <c r="I4727" s="626"/>
      <c r="J4727" s="626"/>
      <c r="K4727" s="627"/>
      <c r="L4727" s="677"/>
      <c r="M4727" s="626"/>
      <c r="N4727" s="626"/>
      <c r="O4727" s="626"/>
      <c r="P4727" s="626"/>
      <c r="Q4727" s="626"/>
      <c r="R4727" s="626"/>
      <c r="S4727" s="626"/>
      <c r="T4727" s="626"/>
      <c r="U4727" s="626"/>
      <c r="V4727" s="626"/>
      <c r="W4727" s="626"/>
      <c r="X4727" s="626"/>
      <c r="Y4727" s="626"/>
      <c r="Z4727" s="626"/>
      <c r="AA4727" s="626"/>
      <c r="AB4727" s="626"/>
      <c r="AC4727" s="626"/>
      <c r="AD4727" s="626"/>
      <c r="AE4727" s="626"/>
      <c r="AF4727" s="626"/>
    </row>
    <row r="4728" spans="1:32" x14ac:dyDescent="0.25">
      <c r="A4728" s="626"/>
      <c r="B4728" s="626"/>
      <c r="F4728" s="626"/>
      <c r="H4728" s="626"/>
      <c r="I4728" s="626"/>
      <c r="J4728" s="626"/>
      <c r="K4728" s="627"/>
      <c r="L4728" s="677"/>
      <c r="M4728" s="626"/>
      <c r="N4728" s="626"/>
      <c r="O4728" s="626"/>
      <c r="P4728" s="626"/>
      <c r="Q4728" s="626"/>
      <c r="R4728" s="626"/>
      <c r="S4728" s="626"/>
      <c r="T4728" s="626"/>
      <c r="U4728" s="626"/>
      <c r="V4728" s="626"/>
      <c r="W4728" s="626"/>
      <c r="X4728" s="626"/>
      <c r="Y4728" s="626"/>
      <c r="Z4728" s="626"/>
      <c r="AA4728" s="626"/>
      <c r="AB4728" s="626"/>
      <c r="AC4728" s="626"/>
      <c r="AD4728" s="626"/>
      <c r="AE4728" s="626"/>
      <c r="AF4728" s="626"/>
    </row>
    <row r="4729" spans="1:32" x14ac:dyDescent="0.25">
      <c r="A4729" s="626"/>
      <c r="B4729" s="626"/>
      <c r="F4729" s="626"/>
      <c r="H4729" s="626"/>
      <c r="I4729" s="626"/>
      <c r="J4729" s="626"/>
      <c r="K4729" s="627"/>
      <c r="L4729" s="677"/>
      <c r="M4729" s="626"/>
      <c r="N4729" s="626"/>
      <c r="O4729" s="626"/>
      <c r="P4729" s="626"/>
      <c r="Q4729" s="626"/>
      <c r="R4729" s="626"/>
      <c r="S4729" s="626"/>
      <c r="T4729" s="626"/>
      <c r="U4729" s="626"/>
      <c r="V4729" s="626"/>
      <c r="W4729" s="626"/>
      <c r="X4729" s="626"/>
      <c r="Y4729" s="626"/>
      <c r="Z4729" s="626"/>
      <c r="AA4729" s="626"/>
      <c r="AB4729" s="626"/>
      <c r="AC4729" s="626"/>
      <c r="AD4729" s="626"/>
      <c r="AE4729" s="626"/>
      <c r="AF4729" s="626"/>
    </row>
    <row r="4730" spans="1:32" x14ac:dyDescent="0.25">
      <c r="A4730" s="626"/>
      <c r="B4730" s="626"/>
      <c r="F4730" s="626"/>
      <c r="H4730" s="626"/>
      <c r="I4730" s="626"/>
      <c r="J4730" s="626"/>
      <c r="K4730" s="627"/>
      <c r="L4730" s="677"/>
      <c r="M4730" s="626"/>
      <c r="N4730" s="626"/>
      <c r="O4730" s="626"/>
      <c r="P4730" s="626"/>
      <c r="Q4730" s="626"/>
      <c r="R4730" s="626"/>
      <c r="S4730" s="626"/>
      <c r="T4730" s="626"/>
      <c r="U4730" s="626"/>
      <c r="V4730" s="626"/>
      <c r="W4730" s="626"/>
      <c r="X4730" s="626"/>
      <c r="Y4730" s="626"/>
      <c r="Z4730" s="626"/>
      <c r="AA4730" s="626"/>
      <c r="AB4730" s="626"/>
      <c r="AC4730" s="626"/>
      <c r="AD4730" s="626"/>
      <c r="AE4730" s="626"/>
      <c r="AF4730" s="626"/>
    </row>
    <row r="4731" spans="1:32" x14ac:dyDescent="0.25">
      <c r="A4731" s="626"/>
      <c r="B4731" s="626"/>
      <c r="F4731" s="626"/>
      <c r="H4731" s="626"/>
      <c r="I4731" s="626"/>
      <c r="J4731" s="626"/>
      <c r="K4731" s="627"/>
      <c r="L4731" s="677"/>
      <c r="M4731" s="626"/>
      <c r="N4731" s="626"/>
      <c r="O4731" s="626"/>
      <c r="P4731" s="626"/>
      <c r="Q4731" s="626"/>
      <c r="R4731" s="626"/>
      <c r="S4731" s="626"/>
      <c r="T4731" s="626"/>
      <c r="U4731" s="626"/>
      <c r="V4731" s="626"/>
      <c r="W4731" s="626"/>
      <c r="X4731" s="626"/>
      <c r="Y4731" s="626"/>
      <c r="Z4731" s="626"/>
      <c r="AA4731" s="626"/>
      <c r="AB4731" s="626"/>
      <c r="AC4731" s="626"/>
      <c r="AD4731" s="626"/>
      <c r="AE4731" s="626"/>
      <c r="AF4731" s="626"/>
    </row>
    <row r="4732" spans="1:32" x14ac:dyDescent="0.25">
      <c r="A4732" s="626"/>
      <c r="B4732" s="626"/>
      <c r="F4732" s="626"/>
      <c r="H4732" s="626"/>
      <c r="I4732" s="626"/>
      <c r="J4732" s="626"/>
      <c r="K4732" s="627"/>
      <c r="L4732" s="677"/>
      <c r="M4732" s="626"/>
      <c r="N4732" s="626"/>
      <c r="O4732" s="626"/>
      <c r="P4732" s="626"/>
      <c r="Q4732" s="626"/>
      <c r="R4732" s="626"/>
      <c r="S4732" s="626"/>
      <c r="T4732" s="626"/>
      <c r="U4732" s="626"/>
      <c r="V4732" s="626"/>
      <c r="W4732" s="626"/>
      <c r="X4732" s="626"/>
      <c r="Y4732" s="626"/>
      <c r="Z4732" s="626"/>
      <c r="AA4732" s="626"/>
      <c r="AB4732" s="626"/>
      <c r="AC4732" s="626"/>
      <c r="AD4732" s="626"/>
      <c r="AE4732" s="626"/>
      <c r="AF4732" s="626"/>
    </row>
    <row r="4733" spans="1:32" x14ac:dyDescent="0.25">
      <c r="A4733" s="626"/>
      <c r="B4733" s="626"/>
      <c r="F4733" s="626"/>
      <c r="H4733" s="626"/>
      <c r="I4733" s="626"/>
      <c r="J4733" s="626"/>
      <c r="K4733" s="627"/>
      <c r="L4733" s="677"/>
      <c r="M4733" s="626"/>
      <c r="N4733" s="626"/>
      <c r="O4733" s="626"/>
      <c r="P4733" s="626"/>
      <c r="Q4733" s="626"/>
      <c r="R4733" s="626"/>
      <c r="S4733" s="626"/>
      <c r="T4733" s="626"/>
      <c r="U4733" s="626"/>
      <c r="V4733" s="626"/>
      <c r="W4733" s="626"/>
      <c r="X4733" s="626"/>
      <c r="Y4733" s="626"/>
      <c r="Z4733" s="626"/>
      <c r="AA4733" s="626"/>
      <c r="AB4733" s="626"/>
      <c r="AC4733" s="626"/>
      <c r="AD4733" s="626"/>
      <c r="AE4733" s="626"/>
      <c r="AF4733" s="626"/>
    </row>
    <row r="4734" spans="1:32" x14ac:dyDescent="0.25">
      <c r="A4734" s="626"/>
      <c r="B4734" s="626"/>
      <c r="F4734" s="626"/>
      <c r="H4734" s="626"/>
      <c r="I4734" s="626"/>
      <c r="J4734" s="626"/>
      <c r="K4734" s="627"/>
      <c r="L4734" s="677"/>
      <c r="M4734" s="626"/>
      <c r="N4734" s="626"/>
      <c r="O4734" s="626"/>
      <c r="P4734" s="626"/>
      <c r="Q4734" s="626"/>
      <c r="R4734" s="626"/>
      <c r="S4734" s="626"/>
      <c r="T4734" s="626"/>
      <c r="U4734" s="626"/>
      <c r="V4734" s="626"/>
      <c r="W4734" s="626"/>
      <c r="X4734" s="626"/>
      <c r="Y4734" s="626"/>
      <c r="Z4734" s="626"/>
      <c r="AA4734" s="626"/>
      <c r="AB4734" s="626"/>
      <c r="AC4734" s="626"/>
      <c r="AD4734" s="626"/>
      <c r="AE4734" s="626"/>
      <c r="AF4734" s="626"/>
    </row>
    <row r="4735" spans="1:32" x14ac:dyDescent="0.25">
      <c r="A4735" s="626"/>
      <c r="B4735" s="626"/>
      <c r="F4735" s="626"/>
      <c r="H4735" s="626"/>
      <c r="I4735" s="626"/>
      <c r="J4735" s="626"/>
      <c r="K4735" s="627"/>
      <c r="L4735" s="677"/>
      <c r="M4735" s="626"/>
      <c r="N4735" s="626"/>
      <c r="O4735" s="626"/>
      <c r="P4735" s="626"/>
      <c r="Q4735" s="626"/>
      <c r="R4735" s="626"/>
      <c r="S4735" s="626"/>
      <c r="T4735" s="626"/>
      <c r="U4735" s="626"/>
      <c r="V4735" s="626"/>
      <c r="W4735" s="626"/>
      <c r="X4735" s="626"/>
      <c r="Y4735" s="626"/>
      <c r="Z4735" s="626"/>
      <c r="AA4735" s="626"/>
      <c r="AB4735" s="626"/>
      <c r="AC4735" s="626"/>
      <c r="AD4735" s="626"/>
      <c r="AE4735" s="626"/>
      <c r="AF4735" s="626"/>
    </row>
    <row r="4736" spans="1:32" x14ac:dyDescent="0.25">
      <c r="A4736" s="626"/>
      <c r="B4736" s="626"/>
      <c r="F4736" s="626"/>
      <c r="H4736" s="626"/>
      <c r="I4736" s="626"/>
      <c r="J4736" s="626"/>
      <c r="K4736" s="627"/>
      <c r="L4736" s="677"/>
      <c r="M4736" s="626"/>
      <c r="N4736" s="626"/>
      <c r="O4736" s="626"/>
      <c r="P4736" s="626"/>
      <c r="Q4736" s="626"/>
      <c r="R4736" s="626"/>
      <c r="S4736" s="626"/>
      <c r="T4736" s="626"/>
      <c r="U4736" s="626"/>
      <c r="V4736" s="626"/>
      <c r="W4736" s="626"/>
      <c r="X4736" s="626"/>
      <c r="Y4736" s="626"/>
      <c r="Z4736" s="626"/>
      <c r="AA4736" s="626"/>
      <c r="AB4736" s="626"/>
      <c r="AC4736" s="626"/>
      <c r="AD4736" s="626"/>
      <c r="AE4736" s="626"/>
      <c r="AF4736" s="626"/>
    </row>
    <row r="4737" spans="1:32" x14ac:dyDescent="0.25">
      <c r="A4737" s="626"/>
      <c r="B4737" s="626"/>
      <c r="F4737" s="626"/>
      <c r="H4737" s="626"/>
      <c r="I4737" s="626"/>
      <c r="J4737" s="626"/>
      <c r="K4737" s="627"/>
      <c r="L4737" s="677"/>
      <c r="M4737" s="626"/>
      <c r="N4737" s="626"/>
      <c r="O4737" s="626"/>
      <c r="P4737" s="626"/>
      <c r="Q4737" s="626"/>
      <c r="R4737" s="626"/>
      <c r="S4737" s="626"/>
      <c r="T4737" s="626"/>
      <c r="U4737" s="626"/>
      <c r="V4737" s="626"/>
      <c r="W4737" s="626"/>
      <c r="X4737" s="626"/>
      <c r="Y4737" s="626"/>
      <c r="Z4737" s="626"/>
      <c r="AA4737" s="626"/>
      <c r="AB4737" s="626"/>
      <c r="AC4737" s="626"/>
      <c r="AD4737" s="626"/>
      <c r="AE4737" s="626"/>
      <c r="AF4737" s="626"/>
    </row>
    <row r="4738" spans="1:32" x14ac:dyDescent="0.25">
      <c r="A4738" s="626"/>
      <c r="B4738" s="626"/>
      <c r="F4738" s="626"/>
      <c r="H4738" s="626"/>
      <c r="I4738" s="626"/>
      <c r="J4738" s="626"/>
      <c r="K4738" s="627"/>
      <c r="L4738" s="677"/>
      <c r="M4738" s="626"/>
      <c r="N4738" s="626"/>
      <c r="O4738" s="626"/>
      <c r="P4738" s="626"/>
      <c r="Q4738" s="626"/>
      <c r="R4738" s="626"/>
      <c r="S4738" s="626"/>
      <c r="T4738" s="626"/>
      <c r="U4738" s="626"/>
      <c r="V4738" s="626"/>
      <c r="W4738" s="626"/>
      <c r="X4738" s="626"/>
      <c r="Y4738" s="626"/>
      <c r="Z4738" s="626"/>
      <c r="AA4738" s="626"/>
      <c r="AB4738" s="626"/>
      <c r="AC4738" s="626"/>
      <c r="AD4738" s="626"/>
      <c r="AE4738" s="626"/>
      <c r="AF4738" s="626"/>
    </row>
    <row r="4739" spans="1:32" x14ac:dyDescent="0.25">
      <c r="A4739" s="626"/>
      <c r="B4739" s="626"/>
      <c r="F4739" s="626"/>
      <c r="H4739" s="626"/>
      <c r="I4739" s="626"/>
      <c r="J4739" s="626"/>
      <c r="K4739" s="627"/>
      <c r="L4739" s="677"/>
      <c r="M4739" s="626"/>
      <c r="N4739" s="626"/>
      <c r="O4739" s="626"/>
      <c r="P4739" s="626"/>
      <c r="Q4739" s="626"/>
      <c r="R4739" s="626"/>
      <c r="S4739" s="626"/>
      <c r="T4739" s="626"/>
      <c r="U4739" s="626"/>
      <c r="V4739" s="626"/>
      <c r="W4739" s="626"/>
      <c r="X4739" s="626"/>
      <c r="Y4739" s="626"/>
      <c r="Z4739" s="626"/>
      <c r="AA4739" s="626"/>
      <c r="AB4739" s="626"/>
      <c r="AC4739" s="626"/>
      <c r="AD4739" s="626"/>
      <c r="AE4739" s="626"/>
      <c r="AF4739" s="626"/>
    </row>
    <row r="4740" spans="1:32" x14ac:dyDescent="0.25">
      <c r="A4740" s="626"/>
      <c r="B4740" s="626"/>
      <c r="F4740" s="626"/>
      <c r="H4740" s="626"/>
      <c r="I4740" s="626"/>
      <c r="J4740" s="626"/>
      <c r="K4740" s="627"/>
      <c r="L4740" s="677"/>
      <c r="M4740" s="626"/>
      <c r="N4740" s="626"/>
      <c r="O4740" s="626"/>
      <c r="P4740" s="626"/>
      <c r="Q4740" s="626"/>
      <c r="R4740" s="626"/>
      <c r="S4740" s="626"/>
      <c r="T4740" s="626"/>
      <c r="U4740" s="626"/>
      <c r="V4740" s="626"/>
      <c r="W4740" s="626"/>
      <c r="X4740" s="626"/>
      <c r="Y4740" s="626"/>
      <c r="Z4740" s="626"/>
      <c r="AA4740" s="626"/>
      <c r="AB4740" s="626"/>
      <c r="AC4740" s="626"/>
      <c r="AD4740" s="626"/>
      <c r="AE4740" s="626"/>
      <c r="AF4740" s="626"/>
    </row>
    <row r="4741" spans="1:32" x14ac:dyDescent="0.25">
      <c r="A4741" s="626"/>
      <c r="B4741" s="626"/>
      <c r="F4741" s="626"/>
      <c r="H4741" s="626"/>
      <c r="I4741" s="626"/>
      <c r="J4741" s="626"/>
      <c r="K4741" s="627"/>
      <c r="L4741" s="677"/>
      <c r="M4741" s="626"/>
      <c r="N4741" s="626"/>
      <c r="O4741" s="626"/>
      <c r="P4741" s="626"/>
      <c r="Q4741" s="626"/>
      <c r="R4741" s="626"/>
      <c r="S4741" s="626"/>
      <c r="T4741" s="626"/>
      <c r="U4741" s="626"/>
      <c r="V4741" s="626"/>
      <c r="W4741" s="626"/>
      <c r="X4741" s="626"/>
      <c r="Y4741" s="626"/>
      <c r="Z4741" s="626"/>
      <c r="AA4741" s="626"/>
      <c r="AB4741" s="626"/>
      <c r="AC4741" s="626"/>
      <c r="AD4741" s="626"/>
      <c r="AE4741" s="626"/>
      <c r="AF4741" s="626"/>
    </row>
    <row r="4742" spans="1:32" x14ac:dyDescent="0.25">
      <c r="A4742" s="626"/>
      <c r="B4742" s="626"/>
      <c r="F4742" s="626"/>
      <c r="H4742" s="626"/>
      <c r="I4742" s="626"/>
      <c r="J4742" s="626"/>
      <c r="K4742" s="627"/>
      <c r="L4742" s="677"/>
      <c r="M4742" s="626"/>
      <c r="N4742" s="626"/>
      <c r="O4742" s="626"/>
      <c r="P4742" s="626"/>
      <c r="Q4742" s="626"/>
      <c r="R4742" s="626"/>
      <c r="S4742" s="626"/>
      <c r="T4742" s="626"/>
      <c r="U4742" s="626"/>
      <c r="V4742" s="626"/>
      <c r="W4742" s="626"/>
      <c r="X4742" s="626"/>
      <c r="Y4742" s="626"/>
      <c r="Z4742" s="626"/>
      <c r="AA4742" s="626"/>
      <c r="AB4742" s="626"/>
      <c r="AC4742" s="626"/>
      <c r="AD4742" s="626"/>
      <c r="AE4742" s="626"/>
      <c r="AF4742" s="626"/>
    </row>
    <row r="4743" spans="1:32" x14ac:dyDescent="0.25">
      <c r="A4743" s="626"/>
      <c r="B4743" s="626"/>
      <c r="F4743" s="626"/>
      <c r="H4743" s="626"/>
      <c r="I4743" s="626"/>
      <c r="J4743" s="626"/>
      <c r="K4743" s="627"/>
      <c r="L4743" s="677"/>
      <c r="M4743" s="626"/>
      <c r="N4743" s="626"/>
      <c r="O4743" s="626"/>
      <c r="P4743" s="626"/>
      <c r="Q4743" s="626"/>
      <c r="R4743" s="626"/>
      <c r="S4743" s="626"/>
      <c r="T4743" s="626"/>
      <c r="U4743" s="626"/>
      <c r="V4743" s="626"/>
      <c r="W4743" s="626"/>
      <c r="X4743" s="626"/>
      <c r="Y4743" s="626"/>
      <c r="Z4743" s="626"/>
      <c r="AA4743" s="626"/>
      <c r="AB4743" s="626"/>
      <c r="AC4743" s="626"/>
      <c r="AD4743" s="626"/>
      <c r="AE4743" s="626"/>
      <c r="AF4743" s="626"/>
    </row>
    <row r="4744" spans="1:32" x14ac:dyDescent="0.25">
      <c r="A4744" s="626"/>
      <c r="B4744" s="626"/>
      <c r="F4744" s="626"/>
      <c r="H4744" s="626"/>
      <c r="I4744" s="626"/>
      <c r="J4744" s="626"/>
      <c r="K4744" s="627"/>
      <c r="L4744" s="677"/>
      <c r="M4744" s="626"/>
      <c r="N4744" s="626"/>
      <c r="O4744" s="626"/>
      <c r="P4744" s="626"/>
      <c r="Q4744" s="626"/>
      <c r="R4744" s="626"/>
      <c r="S4744" s="626"/>
      <c r="T4744" s="626"/>
      <c r="U4744" s="626"/>
      <c r="V4744" s="626"/>
      <c r="W4744" s="626"/>
      <c r="X4744" s="626"/>
      <c r="Y4744" s="626"/>
      <c r="Z4744" s="626"/>
      <c r="AA4744" s="626"/>
      <c r="AB4744" s="626"/>
      <c r="AC4744" s="626"/>
      <c r="AD4744" s="626"/>
      <c r="AE4744" s="626"/>
      <c r="AF4744" s="626"/>
    </row>
    <row r="4745" spans="1:32" x14ac:dyDescent="0.25">
      <c r="A4745" s="626"/>
      <c r="B4745" s="626"/>
      <c r="F4745" s="626"/>
      <c r="H4745" s="626"/>
      <c r="I4745" s="626"/>
      <c r="J4745" s="626"/>
      <c r="K4745" s="627"/>
      <c r="L4745" s="677"/>
      <c r="M4745" s="626"/>
      <c r="N4745" s="626"/>
      <c r="O4745" s="626"/>
      <c r="P4745" s="626"/>
      <c r="Q4745" s="626"/>
      <c r="R4745" s="626"/>
      <c r="S4745" s="626"/>
      <c r="T4745" s="626"/>
      <c r="U4745" s="626"/>
      <c r="V4745" s="626"/>
      <c r="W4745" s="626"/>
      <c r="X4745" s="626"/>
      <c r="Y4745" s="626"/>
      <c r="Z4745" s="626"/>
      <c r="AA4745" s="626"/>
      <c r="AB4745" s="626"/>
      <c r="AC4745" s="626"/>
      <c r="AD4745" s="626"/>
      <c r="AE4745" s="626"/>
      <c r="AF4745" s="626"/>
    </row>
    <row r="4746" spans="1:32" x14ac:dyDescent="0.25">
      <c r="A4746" s="626"/>
      <c r="B4746" s="626"/>
      <c r="F4746" s="626"/>
      <c r="H4746" s="626"/>
      <c r="I4746" s="626"/>
      <c r="J4746" s="626"/>
      <c r="K4746" s="627"/>
      <c r="L4746" s="677"/>
      <c r="M4746" s="626"/>
      <c r="N4746" s="626"/>
      <c r="O4746" s="626"/>
      <c r="P4746" s="626"/>
      <c r="Q4746" s="626"/>
      <c r="R4746" s="626"/>
      <c r="S4746" s="626"/>
      <c r="T4746" s="626"/>
      <c r="U4746" s="626"/>
      <c r="V4746" s="626"/>
      <c r="W4746" s="626"/>
      <c r="X4746" s="626"/>
      <c r="Y4746" s="626"/>
      <c r="Z4746" s="626"/>
      <c r="AA4746" s="626"/>
      <c r="AB4746" s="626"/>
      <c r="AC4746" s="626"/>
      <c r="AD4746" s="626"/>
      <c r="AE4746" s="626"/>
      <c r="AF4746" s="626"/>
    </row>
    <row r="4747" spans="1:32" x14ac:dyDescent="0.25">
      <c r="A4747" s="626"/>
      <c r="B4747" s="626"/>
      <c r="F4747" s="626"/>
      <c r="H4747" s="626"/>
      <c r="I4747" s="626"/>
      <c r="J4747" s="626"/>
      <c r="K4747" s="627"/>
      <c r="L4747" s="677"/>
      <c r="M4747" s="626"/>
      <c r="N4747" s="626"/>
      <c r="O4747" s="626"/>
      <c r="P4747" s="626"/>
      <c r="Q4747" s="626"/>
      <c r="R4747" s="626"/>
      <c r="S4747" s="626"/>
      <c r="T4747" s="626"/>
      <c r="U4747" s="626"/>
      <c r="V4747" s="626"/>
      <c r="W4747" s="626"/>
      <c r="X4747" s="626"/>
      <c r="Y4747" s="626"/>
      <c r="Z4747" s="626"/>
      <c r="AA4747" s="626"/>
      <c r="AB4747" s="626"/>
      <c r="AC4747" s="626"/>
      <c r="AD4747" s="626"/>
      <c r="AE4747" s="626"/>
      <c r="AF4747" s="626"/>
    </row>
    <row r="4748" spans="1:32" x14ac:dyDescent="0.25">
      <c r="A4748" s="626"/>
      <c r="B4748" s="626"/>
      <c r="F4748" s="626"/>
      <c r="H4748" s="626"/>
      <c r="I4748" s="626"/>
      <c r="J4748" s="626"/>
      <c r="K4748" s="627"/>
      <c r="L4748" s="677"/>
      <c r="M4748" s="626"/>
      <c r="N4748" s="626"/>
      <c r="O4748" s="626"/>
      <c r="P4748" s="626"/>
      <c r="Q4748" s="626"/>
      <c r="R4748" s="626"/>
      <c r="S4748" s="626"/>
      <c r="T4748" s="626"/>
      <c r="U4748" s="626"/>
      <c r="V4748" s="626"/>
      <c r="W4748" s="626"/>
      <c r="X4748" s="626"/>
      <c r="Y4748" s="626"/>
      <c r="Z4748" s="626"/>
      <c r="AA4748" s="626"/>
      <c r="AB4748" s="626"/>
      <c r="AC4748" s="626"/>
      <c r="AD4748" s="626"/>
      <c r="AE4748" s="626"/>
      <c r="AF4748" s="626"/>
    </row>
    <row r="4749" spans="1:32" x14ac:dyDescent="0.25">
      <c r="A4749" s="626"/>
      <c r="B4749" s="626"/>
      <c r="F4749" s="626"/>
      <c r="H4749" s="626"/>
      <c r="I4749" s="626"/>
      <c r="J4749" s="626"/>
      <c r="K4749" s="627"/>
      <c r="L4749" s="677"/>
      <c r="M4749" s="626"/>
      <c r="N4749" s="626"/>
      <c r="O4749" s="626"/>
      <c r="P4749" s="626"/>
      <c r="Q4749" s="626"/>
      <c r="R4749" s="626"/>
      <c r="S4749" s="626"/>
      <c r="T4749" s="626"/>
      <c r="U4749" s="626"/>
      <c r="V4749" s="626"/>
      <c r="W4749" s="626"/>
      <c r="X4749" s="626"/>
      <c r="Y4749" s="626"/>
      <c r="Z4749" s="626"/>
      <c r="AA4749" s="626"/>
      <c r="AB4749" s="626"/>
      <c r="AC4749" s="626"/>
      <c r="AD4749" s="626"/>
      <c r="AE4749" s="626"/>
      <c r="AF4749" s="626"/>
    </row>
    <row r="4750" spans="1:32" x14ac:dyDescent="0.25">
      <c r="A4750" s="626"/>
      <c r="B4750" s="626"/>
      <c r="F4750" s="626"/>
      <c r="H4750" s="626"/>
      <c r="I4750" s="626"/>
      <c r="J4750" s="626"/>
      <c r="K4750" s="627"/>
      <c r="L4750" s="677"/>
      <c r="M4750" s="626"/>
      <c r="N4750" s="626"/>
      <c r="O4750" s="626"/>
      <c r="P4750" s="626"/>
      <c r="Q4750" s="626"/>
      <c r="R4750" s="626"/>
      <c r="S4750" s="626"/>
      <c r="T4750" s="626"/>
      <c r="U4750" s="626"/>
      <c r="V4750" s="626"/>
      <c r="W4750" s="626"/>
      <c r="X4750" s="626"/>
      <c r="Y4750" s="626"/>
      <c r="Z4750" s="626"/>
      <c r="AA4750" s="626"/>
      <c r="AB4750" s="626"/>
      <c r="AC4750" s="626"/>
      <c r="AD4750" s="626"/>
      <c r="AE4750" s="626"/>
      <c r="AF4750" s="626"/>
    </row>
    <row r="4751" spans="1:32" x14ac:dyDescent="0.25">
      <c r="A4751" s="626"/>
      <c r="B4751" s="626"/>
      <c r="F4751" s="626"/>
      <c r="H4751" s="626"/>
      <c r="I4751" s="626"/>
      <c r="J4751" s="626"/>
      <c r="K4751" s="627"/>
      <c r="L4751" s="677"/>
      <c r="M4751" s="626"/>
      <c r="N4751" s="626"/>
      <c r="O4751" s="626"/>
      <c r="P4751" s="626"/>
      <c r="Q4751" s="626"/>
      <c r="R4751" s="626"/>
      <c r="S4751" s="626"/>
      <c r="T4751" s="626"/>
      <c r="U4751" s="626"/>
      <c r="V4751" s="626"/>
      <c r="W4751" s="626"/>
      <c r="X4751" s="626"/>
      <c r="Y4751" s="626"/>
      <c r="Z4751" s="626"/>
      <c r="AA4751" s="626"/>
      <c r="AB4751" s="626"/>
      <c r="AC4751" s="626"/>
      <c r="AD4751" s="626"/>
      <c r="AE4751" s="626"/>
      <c r="AF4751" s="626"/>
    </row>
    <row r="4752" spans="1:32" x14ac:dyDescent="0.25">
      <c r="A4752" s="626"/>
      <c r="B4752" s="626"/>
      <c r="F4752" s="626"/>
      <c r="H4752" s="626"/>
      <c r="I4752" s="626"/>
      <c r="J4752" s="626"/>
      <c r="K4752" s="627"/>
      <c r="L4752" s="677"/>
      <c r="M4752" s="626"/>
      <c r="N4752" s="626"/>
      <c r="O4752" s="626"/>
      <c r="P4752" s="626"/>
      <c r="Q4752" s="626"/>
      <c r="R4752" s="626"/>
      <c r="S4752" s="626"/>
      <c r="T4752" s="626"/>
      <c r="U4752" s="626"/>
      <c r="V4752" s="626"/>
      <c r="W4752" s="626"/>
      <c r="X4752" s="626"/>
      <c r="Y4752" s="626"/>
      <c r="Z4752" s="626"/>
      <c r="AA4752" s="626"/>
      <c r="AB4752" s="626"/>
      <c r="AC4752" s="626"/>
      <c r="AD4752" s="626"/>
      <c r="AE4752" s="626"/>
      <c r="AF4752" s="626"/>
    </row>
    <row r="4753" spans="1:32" x14ac:dyDescent="0.25">
      <c r="A4753" s="626"/>
      <c r="B4753" s="626"/>
      <c r="F4753" s="626"/>
      <c r="H4753" s="626"/>
      <c r="I4753" s="626"/>
      <c r="J4753" s="626"/>
      <c r="K4753" s="627"/>
      <c r="L4753" s="677"/>
      <c r="M4753" s="626"/>
      <c r="N4753" s="626"/>
      <c r="O4753" s="626"/>
      <c r="P4753" s="626"/>
      <c r="Q4753" s="626"/>
      <c r="R4753" s="626"/>
      <c r="S4753" s="626"/>
      <c r="T4753" s="626"/>
      <c r="U4753" s="626"/>
      <c r="V4753" s="626"/>
      <c r="W4753" s="626"/>
      <c r="X4753" s="626"/>
      <c r="Y4753" s="626"/>
      <c r="Z4753" s="626"/>
      <c r="AA4753" s="626"/>
      <c r="AB4753" s="626"/>
      <c r="AC4753" s="626"/>
      <c r="AD4753" s="626"/>
      <c r="AE4753" s="626"/>
      <c r="AF4753" s="626"/>
    </row>
    <row r="4754" spans="1:32" x14ac:dyDescent="0.25">
      <c r="A4754" s="626"/>
      <c r="B4754" s="626"/>
      <c r="F4754" s="626"/>
      <c r="H4754" s="626"/>
      <c r="I4754" s="626"/>
      <c r="J4754" s="626"/>
      <c r="K4754" s="627"/>
      <c r="L4754" s="677"/>
      <c r="M4754" s="626"/>
      <c r="N4754" s="626"/>
      <c r="O4754" s="626"/>
      <c r="P4754" s="626"/>
      <c r="Q4754" s="626"/>
      <c r="R4754" s="626"/>
      <c r="S4754" s="626"/>
      <c r="T4754" s="626"/>
      <c r="U4754" s="626"/>
      <c r="V4754" s="626"/>
      <c r="W4754" s="626"/>
      <c r="X4754" s="626"/>
      <c r="Y4754" s="626"/>
      <c r="Z4754" s="626"/>
      <c r="AA4754" s="626"/>
      <c r="AB4754" s="626"/>
      <c r="AC4754" s="626"/>
      <c r="AD4754" s="626"/>
      <c r="AE4754" s="626"/>
      <c r="AF4754" s="626"/>
    </row>
    <row r="4755" spans="1:32" x14ac:dyDescent="0.25">
      <c r="A4755" s="626"/>
      <c r="B4755" s="626"/>
      <c r="F4755" s="626"/>
      <c r="H4755" s="626"/>
      <c r="I4755" s="626"/>
      <c r="J4755" s="626"/>
      <c r="K4755" s="627"/>
      <c r="L4755" s="677"/>
      <c r="M4755" s="626"/>
      <c r="N4755" s="626"/>
      <c r="O4755" s="626"/>
      <c r="P4755" s="626"/>
      <c r="Q4755" s="626"/>
      <c r="R4755" s="626"/>
      <c r="S4755" s="626"/>
      <c r="T4755" s="626"/>
      <c r="U4755" s="626"/>
      <c r="V4755" s="626"/>
      <c r="W4755" s="626"/>
      <c r="X4755" s="626"/>
      <c r="Y4755" s="626"/>
      <c r="Z4755" s="626"/>
      <c r="AA4755" s="626"/>
      <c r="AB4755" s="626"/>
      <c r="AC4755" s="626"/>
      <c r="AD4755" s="626"/>
      <c r="AE4755" s="626"/>
      <c r="AF4755" s="626"/>
    </row>
    <row r="4756" spans="1:32" x14ac:dyDescent="0.25">
      <c r="A4756" s="626"/>
      <c r="B4756" s="626"/>
      <c r="F4756" s="626"/>
      <c r="H4756" s="626"/>
      <c r="I4756" s="626"/>
      <c r="J4756" s="626"/>
      <c r="K4756" s="627"/>
      <c r="L4756" s="677"/>
      <c r="M4756" s="626"/>
      <c r="N4756" s="626"/>
      <c r="O4756" s="626"/>
      <c r="P4756" s="626"/>
      <c r="Q4756" s="626"/>
      <c r="R4756" s="626"/>
      <c r="S4756" s="626"/>
      <c r="T4756" s="626"/>
      <c r="U4756" s="626"/>
      <c r="V4756" s="626"/>
      <c r="W4756" s="626"/>
      <c r="X4756" s="626"/>
      <c r="Y4756" s="626"/>
      <c r="Z4756" s="626"/>
      <c r="AA4756" s="626"/>
      <c r="AB4756" s="626"/>
      <c r="AC4756" s="626"/>
      <c r="AD4756" s="626"/>
      <c r="AE4756" s="626"/>
      <c r="AF4756" s="626"/>
    </row>
    <row r="4757" spans="1:32" x14ac:dyDescent="0.25">
      <c r="A4757" s="626"/>
      <c r="B4757" s="626"/>
      <c r="F4757" s="626"/>
      <c r="H4757" s="626"/>
      <c r="I4757" s="626"/>
      <c r="J4757" s="626"/>
      <c r="K4757" s="627"/>
      <c r="L4757" s="677"/>
      <c r="M4757" s="626"/>
      <c r="N4757" s="626"/>
      <c r="O4757" s="626"/>
      <c r="P4757" s="626"/>
      <c r="Q4757" s="626"/>
      <c r="R4757" s="626"/>
      <c r="S4757" s="626"/>
      <c r="T4757" s="626"/>
      <c r="U4757" s="626"/>
      <c r="V4757" s="626"/>
      <c r="W4757" s="626"/>
      <c r="X4757" s="626"/>
      <c r="Y4757" s="626"/>
      <c r="Z4757" s="626"/>
      <c r="AA4757" s="626"/>
      <c r="AB4757" s="626"/>
      <c r="AC4757" s="626"/>
      <c r="AD4757" s="626"/>
      <c r="AE4757" s="626"/>
      <c r="AF4757" s="626"/>
    </row>
    <row r="4758" spans="1:32" x14ac:dyDescent="0.25">
      <c r="A4758" s="626"/>
      <c r="B4758" s="626"/>
      <c r="F4758" s="626"/>
      <c r="H4758" s="626"/>
      <c r="I4758" s="626"/>
      <c r="J4758" s="626"/>
      <c r="K4758" s="627"/>
      <c r="L4758" s="677"/>
      <c r="M4758" s="626"/>
      <c r="N4758" s="626"/>
      <c r="O4758" s="626"/>
      <c r="P4758" s="626"/>
      <c r="Q4758" s="626"/>
      <c r="R4758" s="626"/>
      <c r="S4758" s="626"/>
      <c r="T4758" s="626"/>
      <c r="U4758" s="626"/>
      <c r="V4758" s="626"/>
      <c r="W4758" s="626"/>
      <c r="X4758" s="626"/>
      <c r="Y4758" s="626"/>
      <c r="Z4758" s="626"/>
      <c r="AA4758" s="626"/>
      <c r="AB4758" s="626"/>
      <c r="AC4758" s="626"/>
      <c r="AD4758" s="626"/>
      <c r="AE4758" s="626"/>
      <c r="AF4758" s="626"/>
    </row>
    <row r="4759" spans="1:32" x14ac:dyDescent="0.25">
      <c r="A4759" s="626"/>
      <c r="B4759" s="626"/>
      <c r="F4759" s="626"/>
      <c r="H4759" s="626"/>
      <c r="I4759" s="626"/>
      <c r="J4759" s="626"/>
      <c r="K4759" s="627"/>
      <c r="L4759" s="677"/>
      <c r="M4759" s="626"/>
      <c r="N4759" s="626"/>
      <c r="O4759" s="626"/>
      <c r="P4759" s="626"/>
      <c r="Q4759" s="626"/>
      <c r="R4759" s="626"/>
      <c r="S4759" s="626"/>
      <c r="T4759" s="626"/>
      <c r="U4759" s="626"/>
      <c r="V4759" s="626"/>
      <c r="W4759" s="626"/>
      <c r="X4759" s="626"/>
      <c r="Y4759" s="626"/>
      <c r="Z4759" s="626"/>
      <c r="AA4759" s="626"/>
      <c r="AB4759" s="626"/>
      <c r="AC4759" s="626"/>
      <c r="AD4759" s="626"/>
      <c r="AE4759" s="626"/>
      <c r="AF4759" s="626"/>
    </row>
    <row r="4760" spans="1:32" x14ac:dyDescent="0.25">
      <c r="A4760" s="626"/>
      <c r="B4760" s="626"/>
      <c r="F4760" s="626"/>
      <c r="H4760" s="626"/>
      <c r="I4760" s="626"/>
      <c r="J4760" s="626"/>
      <c r="K4760" s="627"/>
      <c r="L4760" s="677"/>
      <c r="M4760" s="626"/>
      <c r="N4760" s="626"/>
      <c r="O4760" s="626"/>
      <c r="P4760" s="626"/>
      <c r="Q4760" s="626"/>
      <c r="R4760" s="626"/>
      <c r="S4760" s="626"/>
      <c r="T4760" s="626"/>
      <c r="U4760" s="626"/>
      <c r="V4760" s="626"/>
      <c r="W4760" s="626"/>
      <c r="X4760" s="626"/>
      <c r="Y4760" s="626"/>
      <c r="Z4760" s="626"/>
      <c r="AA4760" s="626"/>
      <c r="AB4760" s="626"/>
      <c r="AC4760" s="626"/>
      <c r="AD4760" s="626"/>
      <c r="AE4760" s="626"/>
      <c r="AF4760" s="626"/>
    </row>
    <row r="4761" spans="1:32" x14ac:dyDescent="0.25">
      <c r="A4761" s="626"/>
      <c r="B4761" s="626"/>
      <c r="F4761" s="626"/>
      <c r="H4761" s="626"/>
      <c r="I4761" s="626"/>
      <c r="J4761" s="626"/>
      <c r="K4761" s="627"/>
      <c r="L4761" s="677"/>
      <c r="M4761" s="626"/>
      <c r="N4761" s="626"/>
      <c r="O4761" s="626"/>
      <c r="P4761" s="626"/>
      <c r="Q4761" s="626"/>
      <c r="R4761" s="626"/>
      <c r="S4761" s="626"/>
      <c r="T4761" s="626"/>
      <c r="U4761" s="626"/>
      <c r="V4761" s="626"/>
      <c r="W4761" s="626"/>
      <c r="X4761" s="626"/>
      <c r="Y4761" s="626"/>
      <c r="Z4761" s="626"/>
      <c r="AA4761" s="626"/>
      <c r="AB4761" s="626"/>
      <c r="AC4761" s="626"/>
      <c r="AD4761" s="626"/>
      <c r="AE4761" s="626"/>
      <c r="AF4761" s="626"/>
    </row>
    <row r="4762" spans="1:32" x14ac:dyDescent="0.25">
      <c r="A4762" s="626"/>
      <c r="B4762" s="626"/>
      <c r="F4762" s="626"/>
      <c r="H4762" s="626"/>
      <c r="I4762" s="626"/>
      <c r="J4762" s="626"/>
      <c r="K4762" s="627"/>
      <c r="L4762" s="677"/>
      <c r="M4762" s="626"/>
      <c r="N4762" s="626"/>
      <c r="O4762" s="626"/>
      <c r="P4762" s="626"/>
      <c r="Q4762" s="626"/>
      <c r="R4762" s="626"/>
      <c r="S4762" s="626"/>
      <c r="T4762" s="626"/>
      <c r="U4762" s="626"/>
      <c r="V4762" s="626"/>
      <c r="W4762" s="626"/>
      <c r="X4762" s="626"/>
      <c r="Y4762" s="626"/>
      <c r="Z4762" s="626"/>
      <c r="AA4762" s="626"/>
      <c r="AB4762" s="626"/>
      <c r="AC4762" s="626"/>
      <c r="AD4762" s="626"/>
      <c r="AE4762" s="626"/>
      <c r="AF4762" s="626"/>
    </row>
    <row r="4763" spans="1:32" x14ac:dyDescent="0.25">
      <c r="A4763" s="626"/>
      <c r="B4763" s="626"/>
      <c r="F4763" s="626"/>
      <c r="H4763" s="626"/>
      <c r="I4763" s="626"/>
      <c r="J4763" s="626"/>
      <c r="K4763" s="627"/>
      <c r="L4763" s="677"/>
      <c r="M4763" s="626"/>
      <c r="N4763" s="626"/>
      <c r="O4763" s="626"/>
      <c r="P4763" s="626"/>
      <c r="Q4763" s="626"/>
      <c r="R4763" s="626"/>
      <c r="S4763" s="626"/>
      <c r="T4763" s="626"/>
      <c r="U4763" s="626"/>
      <c r="V4763" s="626"/>
      <c r="W4763" s="626"/>
      <c r="X4763" s="626"/>
      <c r="Y4763" s="626"/>
      <c r="Z4763" s="626"/>
      <c r="AA4763" s="626"/>
      <c r="AB4763" s="626"/>
      <c r="AC4763" s="626"/>
      <c r="AD4763" s="626"/>
      <c r="AE4763" s="626"/>
      <c r="AF4763" s="626"/>
    </row>
    <row r="4764" spans="1:32" x14ac:dyDescent="0.25">
      <c r="A4764" s="626"/>
      <c r="B4764" s="626"/>
      <c r="F4764" s="626"/>
      <c r="H4764" s="626"/>
      <c r="I4764" s="626"/>
      <c r="J4764" s="626"/>
      <c r="K4764" s="627"/>
      <c r="L4764" s="677"/>
      <c r="M4764" s="626"/>
      <c r="N4764" s="626"/>
      <c r="O4764" s="626"/>
      <c r="P4764" s="626"/>
      <c r="Q4764" s="626"/>
      <c r="R4764" s="626"/>
      <c r="S4764" s="626"/>
      <c r="T4764" s="626"/>
      <c r="U4764" s="626"/>
      <c r="V4764" s="626"/>
      <c r="W4764" s="626"/>
      <c r="X4764" s="626"/>
      <c r="Y4764" s="626"/>
      <c r="Z4764" s="626"/>
      <c r="AA4764" s="626"/>
      <c r="AB4764" s="626"/>
      <c r="AC4764" s="626"/>
      <c r="AD4764" s="626"/>
      <c r="AE4764" s="626"/>
      <c r="AF4764" s="626"/>
    </row>
    <row r="4765" spans="1:32" x14ac:dyDescent="0.25">
      <c r="A4765" s="626"/>
      <c r="B4765" s="626"/>
      <c r="F4765" s="626"/>
      <c r="H4765" s="626"/>
      <c r="I4765" s="626"/>
      <c r="J4765" s="626"/>
      <c r="K4765" s="627"/>
      <c r="L4765" s="677"/>
      <c r="M4765" s="626"/>
      <c r="N4765" s="626"/>
      <c r="O4765" s="626"/>
      <c r="P4765" s="626"/>
      <c r="Q4765" s="626"/>
      <c r="R4765" s="626"/>
      <c r="S4765" s="626"/>
      <c r="T4765" s="626"/>
      <c r="U4765" s="626"/>
      <c r="V4765" s="626"/>
      <c r="W4765" s="626"/>
      <c r="X4765" s="626"/>
      <c r="Y4765" s="626"/>
      <c r="Z4765" s="626"/>
      <c r="AA4765" s="626"/>
      <c r="AB4765" s="626"/>
      <c r="AC4765" s="626"/>
      <c r="AD4765" s="626"/>
      <c r="AE4765" s="626"/>
      <c r="AF4765" s="626"/>
    </row>
    <row r="4766" spans="1:32" x14ac:dyDescent="0.25">
      <c r="A4766" s="626"/>
      <c r="B4766" s="626"/>
      <c r="F4766" s="626"/>
      <c r="H4766" s="626"/>
      <c r="I4766" s="626"/>
      <c r="J4766" s="626"/>
      <c r="K4766" s="627"/>
      <c r="L4766" s="677"/>
      <c r="M4766" s="626"/>
      <c r="N4766" s="626"/>
      <c r="O4766" s="626"/>
      <c r="P4766" s="626"/>
      <c r="Q4766" s="626"/>
      <c r="R4766" s="626"/>
      <c r="S4766" s="626"/>
      <c r="T4766" s="626"/>
      <c r="U4766" s="626"/>
      <c r="V4766" s="626"/>
      <c r="W4766" s="626"/>
      <c r="X4766" s="626"/>
      <c r="Y4766" s="626"/>
      <c r="Z4766" s="626"/>
      <c r="AA4766" s="626"/>
      <c r="AB4766" s="626"/>
      <c r="AC4766" s="626"/>
      <c r="AD4766" s="626"/>
      <c r="AE4766" s="626"/>
      <c r="AF4766" s="626"/>
    </row>
    <row r="4767" spans="1:32" x14ac:dyDescent="0.25">
      <c r="A4767" s="626"/>
      <c r="B4767" s="626"/>
      <c r="F4767" s="626"/>
      <c r="H4767" s="626"/>
      <c r="I4767" s="626"/>
      <c r="J4767" s="626"/>
      <c r="K4767" s="627"/>
      <c r="L4767" s="677"/>
      <c r="M4767" s="626"/>
      <c r="N4767" s="626"/>
      <c r="O4767" s="626"/>
      <c r="P4767" s="626"/>
      <c r="Q4767" s="626"/>
      <c r="R4767" s="626"/>
      <c r="S4767" s="626"/>
      <c r="T4767" s="626"/>
      <c r="U4767" s="626"/>
      <c r="V4767" s="626"/>
      <c r="W4767" s="626"/>
      <c r="X4767" s="626"/>
      <c r="Y4767" s="626"/>
      <c r="Z4767" s="626"/>
      <c r="AA4767" s="626"/>
      <c r="AB4767" s="626"/>
      <c r="AC4767" s="626"/>
      <c r="AD4767" s="626"/>
      <c r="AE4767" s="626"/>
      <c r="AF4767" s="626"/>
    </row>
    <row r="4768" spans="1:32" x14ac:dyDescent="0.25">
      <c r="A4768" s="626"/>
      <c r="B4768" s="626"/>
      <c r="F4768" s="626"/>
      <c r="H4768" s="626"/>
      <c r="I4768" s="626"/>
      <c r="J4768" s="626"/>
      <c r="K4768" s="627"/>
      <c r="L4768" s="677"/>
      <c r="M4768" s="626"/>
      <c r="N4768" s="626"/>
      <c r="O4768" s="626"/>
      <c r="P4768" s="626"/>
      <c r="Q4768" s="626"/>
      <c r="R4768" s="626"/>
      <c r="S4768" s="626"/>
      <c r="T4768" s="626"/>
      <c r="U4768" s="626"/>
      <c r="V4768" s="626"/>
      <c r="W4768" s="626"/>
      <c r="X4768" s="626"/>
      <c r="Y4768" s="626"/>
      <c r="Z4768" s="626"/>
      <c r="AA4768" s="626"/>
      <c r="AB4768" s="626"/>
      <c r="AC4768" s="626"/>
      <c r="AD4768" s="626"/>
      <c r="AE4768" s="626"/>
      <c r="AF4768" s="626"/>
    </row>
    <row r="4769" spans="1:32" x14ac:dyDescent="0.25">
      <c r="A4769" s="626"/>
      <c r="B4769" s="626"/>
      <c r="F4769" s="626"/>
      <c r="H4769" s="626"/>
      <c r="I4769" s="626"/>
      <c r="J4769" s="626"/>
      <c r="K4769" s="627"/>
      <c r="L4769" s="677"/>
      <c r="M4769" s="626"/>
      <c r="N4769" s="626"/>
      <c r="O4769" s="626"/>
      <c r="P4769" s="626"/>
      <c r="Q4769" s="626"/>
      <c r="R4769" s="626"/>
      <c r="S4769" s="626"/>
      <c r="T4769" s="626"/>
      <c r="U4769" s="626"/>
      <c r="V4769" s="626"/>
      <c r="W4769" s="626"/>
      <c r="X4769" s="626"/>
      <c r="Y4769" s="626"/>
      <c r="Z4769" s="626"/>
      <c r="AA4769" s="626"/>
      <c r="AB4769" s="626"/>
      <c r="AC4769" s="626"/>
      <c r="AD4769" s="626"/>
      <c r="AE4769" s="626"/>
      <c r="AF4769" s="626"/>
    </row>
    <row r="4770" spans="1:32" x14ac:dyDescent="0.25">
      <c r="A4770" s="626"/>
      <c r="B4770" s="626"/>
      <c r="F4770" s="626"/>
      <c r="H4770" s="626"/>
      <c r="I4770" s="626"/>
      <c r="J4770" s="626"/>
      <c r="K4770" s="627"/>
      <c r="L4770" s="677"/>
      <c r="M4770" s="626"/>
      <c r="N4770" s="626"/>
      <c r="O4770" s="626"/>
      <c r="P4770" s="626"/>
      <c r="Q4770" s="626"/>
      <c r="R4770" s="626"/>
      <c r="S4770" s="626"/>
      <c r="T4770" s="626"/>
      <c r="U4770" s="626"/>
      <c r="V4770" s="626"/>
      <c r="W4770" s="626"/>
      <c r="X4770" s="626"/>
      <c r="Y4770" s="626"/>
      <c r="Z4770" s="626"/>
      <c r="AA4770" s="626"/>
      <c r="AB4770" s="626"/>
      <c r="AC4770" s="626"/>
      <c r="AD4770" s="626"/>
      <c r="AE4770" s="626"/>
      <c r="AF4770" s="626"/>
    </row>
    <row r="4771" spans="1:32" x14ac:dyDescent="0.25">
      <c r="A4771" s="626"/>
      <c r="B4771" s="626"/>
      <c r="F4771" s="626"/>
      <c r="H4771" s="626"/>
      <c r="I4771" s="626"/>
      <c r="J4771" s="626"/>
      <c r="K4771" s="627"/>
      <c r="L4771" s="677"/>
      <c r="M4771" s="626"/>
      <c r="N4771" s="626"/>
      <c r="O4771" s="626"/>
      <c r="P4771" s="626"/>
      <c r="Q4771" s="626"/>
      <c r="R4771" s="626"/>
      <c r="S4771" s="626"/>
      <c r="T4771" s="626"/>
      <c r="U4771" s="626"/>
      <c r="V4771" s="626"/>
      <c r="W4771" s="626"/>
      <c r="X4771" s="626"/>
      <c r="Y4771" s="626"/>
      <c r="Z4771" s="626"/>
      <c r="AA4771" s="626"/>
      <c r="AB4771" s="626"/>
      <c r="AC4771" s="626"/>
      <c r="AD4771" s="626"/>
      <c r="AE4771" s="626"/>
      <c r="AF4771" s="626"/>
    </row>
    <row r="4772" spans="1:32" x14ac:dyDescent="0.25">
      <c r="A4772" s="626"/>
      <c r="B4772" s="626"/>
      <c r="F4772" s="626"/>
      <c r="H4772" s="626"/>
      <c r="I4772" s="626"/>
      <c r="J4772" s="626"/>
      <c r="K4772" s="627"/>
      <c r="L4772" s="677"/>
      <c r="M4772" s="626"/>
      <c r="N4772" s="626"/>
      <c r="O4772" s="626"/>
      <c r="P4772" s="626"/>
      <c r="Q4772" s="626"/>
      <c r="R4772" s="626"/>
      <c r="S4772" s="626"/>
      <c r="T4772" s="626"/>
      <c r="U4772" s="626"/>
      <c r="V4772" s="626"/>
      <c r="W4772" s="626"/>
      <c r="X4772" s="626"/>
      <c r="Y4772" s="626"/>
      <c r="Z4772" s="626"/>
      <c r="AA4772" s="626"/>
      <c r="AB4772" s="626"/>
      <c r="AC4772" s="626"/>
      <c r="AD4772" s="626"/>
      <c r="AE4772" s="626"/>
      <c r="AF4772" s="626"/>
    </row>
    <row r="4773" spans="1:32" x14ac:dyDescent="0.25">
      <c r="A4773" s="626"/>
      <c r="B4773" s="626"/>
      <c r="F4773" s="626"/>
      <c r="H4773" s="626"/>
      <c r="I4773" s="626"/>
      <c r="J4773" s="626"/>
      <c r="K4773" s="627"/>
      <c r="L4773" s="677"/>
      <c r="M4773" s="626"/>
      <c r="N4773" s="626"/>
      <c r="O4773" s="626"/>
      <c r="P4773" s="626"/>
      <c r="Q4773" s="626"/>
      <c r="R4773" s="626"/>
      <c r="S4773" s="626"/>
      <c r="T4773" s="626"/>
      <c r="U4773" s="626"/>
      <c r="V4773" s="626"/>
      <c r="W4773" s="626"/>
      <c r="X4773" s="626"/>
      <c r="Y4773" s="626"/>
      <c r="Z4773" s="626"/>
      <c r="AA4773" s="626"/>
      <c r="AB4773" s="626"/>
      <c r="AC4773" s="626"/>
      <c r="AD4773" s="626"/>
      <c r="AE4773" s="626"/>
      <c r="AF4773" s="626"/>
    </row>
    <row r="4774" spans="1:32" x14ac:dyDescent="0.25">
      <c r="A4774" s="626"/>
      <c r="B4774" s="626"/>
      <c r="F4774" s="626"/>
      <c r="H4774" s="626"/>
      <c r="I4774" s="626"/>
      <c r="J4774" s="626"/>
      <c r="K4774" s="627"/>
      <c r="L4774" s="677"/>
      <c r="M4774" s="626"/>
      <c r="N4774" s="626"/>
      <c r="O4774" s="626"/>
      <c r="P4774" s="626"/>
      <c r="Q4774" s="626"/>
      <c r="R4774" s="626"/>
      <c r="S4774" s="626"/>
      <c r="T4774" s="626"/>
      <c r="U4774" s="626"/>
      <c r="V4774" s="626"/>
      <c r="W4774" s="626"/>
      <c r="X4774" s="626"/>
      <c r="Y4774" s="626"/>
      <c r="Z4774" s="626"/>
      <c r="AA4774" s="626"/>
      <c r="AB4774" s="626"/>
      <c r="AC4774" s="626"/>
      <c r="AD4774" s="626"/>
      <c r="AE4774" s="626"/>
      <c r="AF4774" s="626"/>
    </row>
    <row r="4775" spans="1:32" x14ac:dyDescent="0.25">
      <c r="A4775" s="626"/>
      <c r="B4775" s="626"/>
      <c r="F4775" s="626"/>
      <c r="H4775" s="626"/>
      <c r="I4775" s="626"/>
      <c r="J4775" s="626"/>
      <c r="K4775" s="627"/>
      <c r="L4775" s="677"/>
      <c r="M4775" s="626"/>
      <c r="N4775" s="626"/>
      <c r="O4775" s="626"/>
      <c r="P4775" s="626"/>
      <c r="Q4775" s="626"/>
      <c r="R4775" s="626"/>
      <c r="S4775" s="626"/>
      <c r="T4775" s="626"/>
      <c r="U4775" s="626"/>
      <c r="V4775" s="626"/>
      <c r="W4775" s="626"/>
      <c r="X4775" s="626"/>
      <c r="Y4775" s="626"/>
      <c r="Z4775" s="626"/>
      <c r="AA4775" s="626"/>
      <c r="AB4775" s="626"/>
      <c r="AC4775" s="626"/>
      <c r="AD4775" s="626"/>
      <c r="AE4775" s="626"/>
      <c r="AF4775" s="626"/>
    </row>
    <row r="4776" spans="1:32" x14ac:dyDescent="0.25">
      <c r="A4776" s="626"/>
      <c r="B4776" s="626"/>
      <c r="F4776" s="626"/>
      <c r="H4776" s="626"/>
      <c r="I4776" s="626"/>
      <c r="J4776" s="626"/>
      <c r="K4776" s="627"/>
      <c r="L4776" s="677"/>
      <c r="M4776" s="626"/>
      <c r="N4776" s="626"/>
      <c r="O4776" s="626"/>
      <c r="P4776" s="626"/>
      <c r="Q4776" s="626"/>
      <c r="R4776" s="626"/>
      <c r="S4776" s="626"/>
      <c r="T4776" s="626"/>
      <c r="U4776" s="626"/>
      <c r="V4776" s="626"/>
      <c r="W4776" s="626"/>
      <c r="X4776" s="626"/>
      <c r="Y4776" s="626"/>
      <c r="Z4776" s="626"/>
      <c r="AA4776" s="626"/>
      <c r="AB4776" s="626"/>
      <c r="AC4776" s="626"/>
      <c r="AD4776" s="626"/>
      <c r="AE4776" s="626"/>
      <c r="AF4776" s="626"/>
    </row>
    <row r="4777" spans="1:32" x14ac:dyDescent="0.25">
      <c r="A4777" s="626"/>
      <c r="B4777" s="626"/>
      <c r="F4777" s="626"/>
      <c r="H4777" s="626"/>
      <c r="I4777" s="626"/>
      <c r="J4777" s="626"/>
      <c r="K4777" s="627"/>
      <c r="L4777" s="677"/>
      <c r="M4777" s="626"/>
      <c r="N4777" s="626"/>
      <c r="O4777" s="626"/>
      <c r="P4777" s="626"/>
      <c r="Q4777" s="626"/>
      <c r="R4777" s="626"/>
      <c r="S4777" s="626"/>
      <c r="T4777" s="626"/>
      <c r="U4777" s="626"/>
      <c r="V4777" s="626"/>
      <c r="W4777" s="626"/>
      <c r="X4777" s="626"/>
      <c r="Y4777" s="626"/>
      <c r="Z4777" s="626"/>
      <c r="AA4777" s="626"/>
      <c r="AB4777" s="626"/>
      <c r="AC4777" s="626"/>
      <c r="AD4777" s="626"/>
      <c r="AE4777" s="626"/>
      <c r="AF4777" s="626"/>
    </row>
    <row r="4778" spans="1:32" x14ac:dyDescent="0.25">
      <c r="A4778" s="626"/>
      <c r="B4778" s="626"/>
      <c r="F4778" s="626"/>
      <c r="H4778" s="626"/>
      <c r="I4778" s="626"/>
      <c r="J4778" s="626"/>
      <c r="K4778" s="627"/>
      <c r="L4778" s="677"/>
      <c r="M4778" s="626"/>
      <c r="N4778" s="626"/>
      <c r="O4778" s="626"/>
      <c r="P4778" s="626"/>
      <c r="Q4778" s="626"/>
      <c r="R4778" s="626"/>
      <c r="S4778" s="626"/>
      <c r="T4778" s="626"/>
      <c r="U4778" s="626"/>
      <c r="V4778" s="626"/>
      <c r="W4778" s="626"/>
      <c r="X4778" s="626"/>
      <c r="Y4778" s="626"/>
      <c r="Z4778" s="626"/>
      <c r="AA4778" s="626"/>
      <c r="AB4778" s="626"/>
      <c r="AC4778" s="626"/>
      <c r="AD4778" s="626"/>
      <c r="AE4778" s="626"/>
      <c r="AF4778" s="626"/>
    </row>
    <row r="4779" spans="1:32" x14ac:dyDescent="0.25">
      <c r="A4779" s="626"/>
      <c r="B4779" s="626"/>
      <c r="F4779" s="626"/>
      <c r="H4779" s="626"/>
      <c r="I4779" s="626"/>
      <c r="J4779" s="626"/>
      <c r="K4779" s="627"/>
      <c r="L4779" s="677"/>
      <c r="M4779" s="626"/>
      <c r="N4779" s="626"/>
      <c r="O4779" s="626"/>
      <c r="P4779" s="626"/>
      <c r="Q4779" s="626"/>
      <c r="R4779" s="626"/>
      <c r="S4779" s="626"/>
      <c r="T4779" s="626"/>
      <c r="U4779" s="626"/>
      <c r="V4779" s="626"/>
      <c r="W4779" s="626"/>
      <c r="X4779" s="626"/>
      <c r="Y4779" s="626"/>
      <c r="Z4779" s="626"/>
      <c r="AA4779" s="626"/>
      <c r="AB4779" s="626"/>
      <c r="AC4779" s="626"/>
      <c r="AD4779" s="626"/>
      <c r="AE4779" s="626"/>
      <c r="AF4779" s="626"/>
    </row>
    <row r="4780" spans="1:32" x14ac:dyDescent="0.25">
      <c r="A4780" s="626"/>
      <c r="B4780" s="626"/>
      <c r="F4780" s="626"/>
      <c r="H4780" s="626"/>
      <c r="I4780" s="626"/>
      <c r="J4780" s="626"/>
      <c r="K4780" s="627"/>
      <c r="L4780" s="677"/>
      <c r="M4780" s="626"/>
      <c r="N4780" s="626"/>
      <c r="O4780" s="626"/>
      <c r="P4780" s="626"/>
      <c r="Q4780" s="626"/>
      <c r="R4780" s="626"/>
      <c r="S4780" s="626"/>
      <c r="T4780" s="626"/>
      <c r="U4780" s="626"/>
      <c r="V4780" s="626"/>
      <c r="W4780" s="626"/>
      <c r="X4780" s="626"/>
      <c r="Y4780" s="626"/>
      <c r="Z4780" s="626"/>
      <c r="AA4780" s="626"/>
      <c r="AB4780" s="626"/>
      <c r="AC4780" s="626"/>
      <c r="AD4780" s="626"/>
      <c r="AE4780" s="626"/>
      <c r="AF4780" s="626"/>
    </row>
    <row r="4781" spans="1:32" x14ac:dyDescent="0.25">
      <c r="A4781" s="626"/>
      <c r="B4781" s="626"/>
      <c r="F4781" s="626"/>
      <c r="H4781" s="626"/>
      <c r="I4781" s="626"/>
      <c r="J4781" s="626"/>
      <c r="K4781" s="627"/>
      <c r="L4781" s="677"/>
      <c r="M4781" s="626"/>
      <c r="N4781" s="626"/>
      <c r="O4781" s="626"/>
      <c r="P4781" s="626"/>
      <c r="Q4781" s="626"/>
      <c r="R4781" s="626"/>
      <c r="S4781" s="626"/>
      <c r="T4781" s="626"/>
      <c r="U4781" s="626"/>
      <c r="V4781" s="626"/>
      <c r="W4781" s="626"/>
      <c r="X4781" s="626"/>
      <c r="Y4781" s="626"/>
      <c r="Z4781" s="626"/>
      <c r="AA4781" s="626"/>
      <c r="AB4781" s="626"/>
      <c r="AC4781" s="626"/>
      <c r="AD4781" s="626"/>
      <c r="AE4781" s="626"/>
      <c r="AF4781" s="626"/>
    </row>
    <row r="4782" spans="1:32" x14ac:dyDescent="0.25">
      <c r="A4782" s="626"/>
      <c r="B4782" s="626"/>
      <c r="F4782" s="626"/>
      <c r="H4782" s="626"/>
      <c r="I4782" s="626"/>
      <c r="J4782" s="626"/>
      <c r="K4782" s="627"/>
      <c r="L4782" s="677"/>
      <c r="M4782" s="626"/>
      <c r="N4782" s="626"/>
      <c r="O4782" s="626"/>
      <c r="P4782" s="626"/>
      <c r="Q4782" s="626"/>
      <c r="R4782" s="626"/>
      <c r="S4782" s="626"/>
      <c r="T4782" s="626"/>
      <c r="U4782" s="626"/>
      <c r="V4782" s="626"/>
      <c r="W4782" s="626"/>
      <c r="X4782" s="626"/>
      <c r="Y4782" s="626"/>
      <c r="Z4782" s="626"/>
      <c r="AA4782" s="626"/>
      <c r="AB4782" s="626"/>
      <c r="AC4782" s="626"/>
      <c r="AD4782" s="626"/>
      <c r="AE4782" s="626"/>
      <c r="AF4782" s="626"/>
    </row>
    <row r="4783" spans="1:32" x14ac:dyDescent="0.25">
      <c r="A4783" s="626"/>
      <c r="B4783" s="626"/>
      <c r="F4783" s="626"/>
      <c r="H4783" s="626"/>
      <c r="I4783" s="626"/>
      <c r="J4783" s="626"/>
      <c r="K4783" s="627"/>
      <c r="L4783" s="677"/>
      <c r="M4783" s="626"/>
      <c r="N4783" s="626"/>
      <c r="O4783" s="626"/>
      <c r="P4783" s="626"/>
      <c r="Q4783" s="626"/>
      <c r="R4783" s="626"/>
      <c r="S4783" s="626"/>
      <c r="T4783" s="626"/>
      <c r="U4783" s="626"/>
      <c r="V4783" s="626"/>
      <c r="W4783" s="626"/>
      <c r="X4783" s="626"/>
      <c r="Y4783" s="626"/>
      <c r="Z4783" s="626"/>
      <c r="AA4783" s="626"/>
      <c r="AB4783" s="626"/>
      <c r="AC4783" s="626"/>
      <c r="AD4783" s="626"/>
      <c r="AE4783" s="626"/>
      <c r="AF4783" s="626"/>
    </row>
    <row r="4784" spans="1:32" x14ac:dyDescent="0.25">
      <c r="A4784" s="626"/>
      <c r="B4784" s="626"/>
      <c r="F4784" s="626"/>
      <c r="H4784" s="626"/>
      <c r="I4784" s="626"/>
      <c r="J4784" s="626"/>
      <c r="K4784" s="627"/>
      <c r="L4784" s="677"/>
      <c r="M4784" s="626"/>
      <c r="N4784" s="626"/>
      <c r="O4784" s="626"/>
      <c r="P4784" s="626"/>
      <c r="Q4784" s="626"/>
      <c r="R4784" s="626"/>
      <c r="S4784" s="626"/>
      <c r="T4784" s="626"/>
      <c r="U4784" s="626"/>
      <c r="V4784" s="626"/>
      <c r="W4784" s="626"/>
      <c r="X4784" s="626"/>
      <c r="Y4784" s="626"/>
      <c r="Z4784" s="626"/>
      <c r="AA4784" s="626"/>
      <c r="AB4784" s="626"/>
      <c r="AC4784" s="626"/>
      <c r="AD4784" s="626"/>
      <c r="AE4784" s="626"/>
      <c r="AF4784" s="626"/>
    </row>
    <row r="4785" spans="1:32" x14ac:dyDescent="0.25">
      <c r="A4785" s="626"/>
      <c r="B4785" s="626"/>
      <c r="F4785" s="626"/>
      <c r="H4785" s="626"/>
      <c r="I4785" s="626"/>
      <c r="J4785" s="626"/>
      <c r="K4785" s="627"/>
      <c r="L4785" s="677"/>
      <c r="M4785" s="626"/>
      <c r="N4785" s="626"/>
      <c r="O4785" s="626"/>
      <c r="P4785" s="626"/>
      <c r="Q4785" s="626"/>
      <c r="R4785" s="626"/>
      <c r="S4785" s="626"/>
      <c r="T4785" s="626"/>
      <c r="U4785" s="626"/>
      <c r="V4785" s="626"/>
      <c r="W4785" s="626"/>
      <c r="X4785" s="626"/>
      <c r="Y4785" s="626"/>
      <c r="Z4785" s="626"/>
      <c r="AA4785" s="626"/>
      <c r="AB4785" s="626"/>
      <c r="AC4785" s="626"/>
      <c r="AD4785" s="626"/>
      <c r="AE4785" s="626"/>
      <c r="AF4785" s="626"/>
    </row>
    <row r="4786" spans="1:32" x14ac:dyDescent="0.25">
      <c r="A4786" s="626"/>
      <c r="B4786" s="626"/>
      <c r="F4786" s="626"/>
      <c r="H4786" s="626"/>
      <c r="I4786" s="626"/>
      <c r="J4786" s="626"/>
      <c r="K4786" s="627"/>
      <c r="L4786" s="677"/>
      <c r="M4786" s="626"/>
      <c r="N4786" s="626"/>
      <c r="O4786" s="626"/>
      <c r="P4786" s="626"/>
      <c r="Q4786" s="626"/>
      <c r="R4786" s="626"/>
      <c r="S4786" s="626"/>
      <c r="T4786" s="626"/>
      <c r="U4786" s="626"/>
      <c r="V4786" s="626"/>
      <c r="W4786" s="626"/>
      <c r="X4786" s="626"/>
      <c r="Y4786" s="626"/>
      <c r="Z4786" s="626"/>
      <c r="AA4786" s="626"/>
      <c r="AB4786" s="626"/>
      <c r="AC4786" s="626"/>
      <c r="AD4786" s="626"/>
      <c r="AE4786" s="626"/>
      <c r="AF4786" s="626"/>
    </row>
    <row r="4787" spans="1:32" x14ac:dyDescent="0.25">
      <c r="A4787" s="626"/>
      <c r="B4787" s="626"/>
      <c r="F4787" s="626"/>
      <c r="H4787" s="626"/>
      <c r="I4787" s="626"/>
      <c r="J4787" s="626"/>
      <c r="K4787" s="627"/>
      <c r="L4787" s="677"/>
      <c r="M4787" s="626"/>
      <c r="N4787" s="626"/>
      <c r="O4787" s="626"/>
      <c r="P4787" s="626"/>
      <c r="Q4787" s="626"/>
      <c r="R4787" s="626"/>
      <c r="S4787" s="626"/>
      <c r="T4787" s="626"/>
      <c r="U4787" s="626"/>
      <c r="V4787" s="626"/>
      <c r="W4787" s="626"/>
      <c r="X4787" s="626"/>
      <c r="Y4787" s="626"/>
      <c r="Z4787" s="626"/>
      <c r="AA4787" s="626"/>
      <c r="AB4787" s="626"/>
      <c r="AC4787" s="626"/>
      <c r="AD4787" s="626"/>
      <c r="AE4787" s="626"/>
      <c r="AF4787" s="626"/>
    </row>
    <row r="4788" spans="1:32" x14ac:dyDescent="0.25">
      <c r="A4788" s="626"/>
      <c r="B4788" s="626"/>
      <c r="F4788" s="626"/>
      <c r="H4788" s="626"/>
      <c r="I4788" s="626"/>
      <c r="J4788" s="626"/>
      <c r="K4788" s="627"/>
      <c r="L4788" s="677"/>
      <c r="M4788" s="626"/>
      <c r="N4788" s="626"/>
      <c r="O4788" s="626"/>
      <c r="P4788" s="626"/>
      <c r="Q4788" s="626"/>
      <c r="R4788" s="626"/>
      <c r="S4788" s="626"/>
      <c r="T4788" s="626"/>
      <c r="U4788" s="626"/>
      <c r="V4788" s="626"/>
      <c r="W4788" s="626"/>
      <c r="X4788" s="626"/>
      <c r="Y4788" s="626"/>
      <c r="Z4788" s="626"/>
      <c r="AA4788" s="626"/>
      <c r="AB4788" s="626"/>
      <c r="AC4788" s="626"/>
      <c r="AD4788" s="626"/>
      <c r="AE4788" s="626"/>
      <c r="AF4788" s="626"/>
    </row>
    <row r="4789" spans="1:32" x14ac:dyDescent="0.25">
      <c r="A4789" s="626"/>
      <c r="B4789" s="626"/>
      <c r="F4789" s="626"/>
      <c r="H4789" s="626"/>
      <c r="I4789" s="626"/>
      <c r="J4789" s="626"/>
      <c r="K4789" s="627"/>
      <c r="L4789" s="677"/>
      <c r="M4789" s="626"/>
      <c r="N4789" s="626"/>
      <c r="O4789" s="626"/>
      <c r="P4789" s="626"/>
      <c r="Q4789" s="626"/>
      <c r="R4789" s="626"/>
      <c r="S4789" s="626"/>
      <c r="T4789" s="626"/>
      <c r="U4789" s="626"/>
      <c r="V4789" s="626"/>
      <c r="W4789" s="626"/>
      <c r="X4789" s="626"/>
      <c r="Y4789" s="626"/>
      <c r="Z4789" s="626"/>
      <c r="AA4789" s="626"/>
      <c r="AB4789" s="626"/>
      <c r="AC4789" s="626"/>
      <c r="AD4789" s="626"/>
      <c r="AE4789" s="626"/>
      <c r="AF4789" s="626"/>
    </row>
    <row r="4790" spans="1:32" x14ac:dyDescent="0.25">
      <c r="A4790" s="626"/>
      <c r="B4790" s="626"/>
      <c r="F4790" s="626"/>
      <c r="H4790" s="626"/>
      <c r="I4790" s="626"/>
      <c r="J4790" s="626"/>
      <c r="K4790" s="627"/>
      <c r="L4790" s="677"/>
      <c r="M4790" s="626"/>
      <c r="N4790" s="626"/>
      <c r="O4790" s="626"/>
      <c r="P4790" s="626"/>
      <c r="Q4790" s="626"/>
      <c r="R4790" s="626"/>
      <c r="S4790" s="626"/>
      <c r="T4790" s="626"/>
      <c r="U4790" s="626"/>
      <c r="V4790" s="626"/>
      <c r="W4790" s="626"/>
      <c r="X4790" s="626"/>
      <c r="Y4790" s="626"/>
      <c r="Z4790" s="626"/>
      <c r="AA4790" s="626"/>
      <c r="AB4790" s="626"/>
      <c r="AC4790" s="626"/>
      <c r="AD4790" s="626"/>
      <c r="AE4790" s="626"/>
      <c r="AF4790" s="626"/>
    </row>
    <row r="4791" spans="1:32" x14ac:dyDescent="0.25">
      <c r="A4791" s="626"/>
      <c r="B4791" s="626"/>
      <c r="F4791" s="626"/>
      <c r="H4791" s="626"/>
      <c r="I4791" s="626"/>
      <c r="J4791" s="626"/>
      <c r="K4791" s="627"/>
      <c r="L4791" s="677"/>
      <c r="M4791" s="626"/>
      <c r="N4791" s="626"/>
      <c r="O4791" s="626"/>
      <c r="P4791" s="626"/>
      <c r="Q4791" s="626"/>
      <c r="R4791" s="626"/>
      <c r="S4791" s="626"/>
      <c r="T4791" s="626"/>
      <c r="U4791" s="626"/>
      <c r="V4791" s="626"/>
      <c r="W4791" s="626"/>
      <c r="X4791" s="626"/>
      <c r="Y4791" s="626"/>
      <c r="Z4791" s="626"/>
      <c r="AA4791" s="626"/>
      <c r="AB4791" s="626"/>
      <c r="AC4791" s="626"/>
      <c r="AD4791" s="626"/>
      <c r="AE4791" s="626"/>
      <c r="AF4791" s="626"/>
    </row>
    <row r="4792" spans="1:32" x14ac:dyDescent="0.25">
      <c r="A4792" s="626"/>
      <c r="B4792" s="626"/>
      <c r="F4792" s="626"/>
      <c r="H4792" s="626"/>
      <c r="I4792" s="626"/>
      <c r="J4792" s="626"/>
      <c r="K4792" s="627"/>
      <c r="L4792" s="677"/>
      <c r="M4792" s="626"/>
      <c r="N4792" s="626"/>
      <c r="O4792" s="626"/>
      <c r="P4792" s="626"/>
      <c r="Q4792" s="626"/>
      <c r="R4792" s="626"/>
      <c r="S4792" s="626"/>
      <c r="T4792" s="626"/>
      <c r="U4792" s="626"/>
      <c r="V4792" s="626"/>
      <c r="W4792" s="626"/>
      <c r="X4792" s="626"/>
      <c r="Y4792" s="626"/>
      <c r="Z4792" s="626"/>
      <c r="AA4792" s="626"/>
      <c r="AB4792" s="626"/>
      <c r="AC4792" s="626"/>
      <c r="AD4792" s="626"/>
      <c r="AE4792" s="626"/>
      <c r="AF4792" s="626"/>
    </row>
    <row r="4793" spans="1:32" x14ac:dyDescent="0.25">
      <c r="A4793" s="626"/>
      <c r="B4793" s="626"/>
      <c r="F4793" s="626"/>
      <c r="H4793" s="626"/>
      <c r="I4793" s="626"/>
      <c r="J4793" s="626"/>
      <c r="K4793" s="627"/>
      <c r="L4793" s="677"/>
      <c r="M4793" s="626"/>
      <c r="N4793" s="626"/>
      <c r="O4793" s="626"/>
      <c r="P4793" s="626"/>
      <c r="Q4793" s="626"/>
      <c r="R4793" s="626"/>
      <c r="S4793" s="626"/>
      <c r="T4793" s="626"/>
      <c r="U4793" s="626"/>
      <c r="V4793" s="626"/>
      <c r="W4793" s="626"/>
      <c r="X4793" s="626"/>
      <c r="Y4793" s="626"/>
      <c r="Z4793" s="626"/>
      <c r="AA4793" s="626"/>
      <c r="AB4793" s="626"/>
      <c r="AC4793" s="626"/>
      <c r="AD4793" s="626"/>
      <c r="AE4793" s="626"/>
      <c r="AF4793" s="626"/>
    </row>
    <row r="4794" spans="1:32" x14ac:dyDescent="0.25">
      <c r="A4794" s="626"/>
      <c r="B4794" s="626"/>
      <c r="F4794" s="626"/>
      <c r="H4794" s="626"/>
      <c r="I4794" s="626"/>
      <c r="J4794" s="626"/>
      <c r="K4794" s="627"/>
      <c r="L4794" s="677"/>
      <c r="M4794" s="626"/>
      <c r="N4794" s="626"/>
      <c r="O4794" s="626"/>
      <c r="P4794" s="626"/>
      <c r="Q4794" s="626"/>
      <c r="R4794" s="626"/>
      <c r="S4794" s="626"/>
      <c r="T4794" s="626"/>
      <c r="U4794" s="626"/>
      <c r="V4794" s="626"/>
      <c r="W4794" s="626"/>
      <c r="X4794" s="626"/>
      <c r="Y4794" s="626"/>
      <c r="Z4794" s="626"/>
      <c r="AA4794" s="626"/>
      <c r="AB4794" s="626"/>
      <c r="AC4794" s="626"/>
      <c r="AD4794" s="626"/>
      <c r="AE4794" s="626"/>
      <c r="AF4794" s="626"/>
    </row>
    <row r="4795" spans="1:32" x14ac:dyDescent="0.25">
      <c r="A4795" s="626"/>
      <c r="B4795" s="626"/>
      <c r="F4795" s="626"/>
      <c r="H4795" s="626"/>
      <c r="I4795" s="626"/>
      <c r="J4795" s="626"/>
      <c r="K4795" s="627"/>
      <c r="L4795" s="677"/>
      <c r="M4795" s="626"/>
      <c r="N4795" s="626"/>
      <c r="O4795" s="626"/>
      <c r="P4795" s="626"/>
      <c r="Q4795" s="626"/>
      <c r="R4795" s="626"/>
      <c r="S4795" s="626"/>
      <c r="T4795" s="626"/>
      <c r="U4795" s="626"/>
      <c r="V4795" s="626"/>
      <c r="W4795" s="626"/>
      <c r="X4795" s="626"/>
      <c r="Y4795" s="626"/>
      <c r="Z4795" s="626"/>
      <c r="AA4795" s="626"/>
      <c r="AB4795" s="626"/>
      <c r="AC4795" s="626"/>
      <c r="AD4795" s="626"/>
      <c r="AE4795" s="626"/>
      <c r="AF4795" s="626"/>
    </row>
    <row r="4796" spans="1:32" x14ac:dyDescent="0.25">
      <c r="A4796" s="626"/>
      <c r="B4796" s="626"/>
      <c r="F4796" s="626"/>
      <c r="H4796" s="626"/>
      <c r="I4796" s="626"/>
      <c r="J4796" s="626"/>
      <c r="K4796" s="627"/>
      <c r="L4796" s="677"/>
      <c r="M4796" s="626"/>
      <c r="N4796" s="626"/>
      <c r="O4796" s="626"/>
      <c r="P4796" s="626"/>
      <c r="Q4796" s="626"/>
      <c r="R4796" s="626"/>
      <c r="S4796" s="626"/>
      <c r="T4796" s="626"/>
      <c r="U4796" s="626"/>
      <c r="V4796" s="626"/>
      <c r="W4796" s="626"/>
      <c r="X4796" s="626"/>
      <c r="Y4796" s="626"/>
      <c r="Z4796" s="626"/>
      <c r="AA4796" s="626"/>
      <c r="AB4796" s="626"/>
      <c r="AC4796" s="626"/>
      <c r="AD4796" s="626"/>
      <c r="AE4796" s="626"/>
      <c r="AF4796" s="626"/>
    </row>
    <row r="4797" spans="1:32" x14ac:dyDescent="0.25">
      <c r="A4797" s="626"/>
      <c r="B4797" s="626"/>
      <c r="F4797" s="626"/>
      <c r="H4797" s="626"/>
      <c r="I4797" s="626"/>
      <c r="J4797" s="626"/>
      <c r="K4797" s="627"/>
      <c r="L4797" s="677"/>
      <c r="M4797" s="626"/>
      <c r="N4797" s="626"/>
      <c r="O4797" s="626"/>
      <c r="P4797" s="626"/>
      <c r="Q4797" s="626"/>
      <c r="R4797" s="626"/>
      <c r="S4797" s="626"/>
      <c r="T4797" s="626"/>
      <c r="U4797" s="626"/>
      <c r="V4797" s="626"/>
      <c r="W4797" s="626"/>
      <c r="X4797" s="626"/>
      <c r="Y4797" s="626"/>
      <c r="Z4797" s="626"/>
      <c r="AA4797" s="626"/>
      <c r="AB4797" s="626"/>
      <c r="AC4797" s="626"/>
      <c r="AD4797" s="626"/>
      <c r="AE4797" s="626"/>
      <c r="AF4797" s="626"/>
    </row>
    <row r="4798" spans="1:32" x14ac:dyDescent="0.25">
      <c r="A4798" s="626"/>
      <c r="B4798" s="626"/>
      <c r="F4798" s="626"/>
      <c r="H4798" s="626"/>
      <c r="I4798" s="626"/>
      <c r="J4798" s="626"/>
      <c r="K4798" s="627"/>
      <c r="L4798" s="677"/>
      <c r="M4798" s="626"/>
      <c r="N4798" s="626"/>
      <c r="O4798" s="626"/>
      <c r="P4798" s="626"/>
      <c r="Q4798" s="626"/>
      <c r="R4798" s="626"/>
      <c r="S4798" s="626"/>
      <c r="T4798" s="626"/>
      <c r="U4798" s="626"/>
      <c r="V4798" s="626"/>
      <c r="W4798" s="626"/>
      <c r="X4798" s="626"/>
      <c r="Y4798" s="626"/>
      <c r="Z4798" s="626"/>
      <c r="AA4798" s="626"/>
      <c r="AB4798" s="626"/>
      <c r="AC4798" s="626"/>
      <c r="AD4798" s="626"/>
      <c r="AE4798" s="626"/>
      <c r="AF4798" s="626"/>
    </row>
    <row r="4799" spans="1:32" x14ac:dyDescent="0.25">
      <c r="A4799" s="626"/>
      <c r="B4799" s="626"/>
      <c r="F4799" s="626"/>
      <c r="H4799" s="626"/>
      <c r="I4799" s="626"/>
      <c r="J4799" s="626"/>
      <c r="K4799" s="627"/>
      <c r="L4799" s="677"/>
      <c r="M4799" s="626"/>
      <c r="N4799" s="626"/>
      <c r="O4799" s="626"/>
      <c r="P4799" s="626"/>
      <c r="Q4799" s="626"/>
      <c r="R4799" s="626"/>
      <c r="S4799" s="626"/>
      <c r="T4799" s="626"/>
      <c r="U4799" s="626"/>
      <c r="V4799" s="626"/>
      <c r="W4799" s="626"/>
      <c r="X4799" s="626"/>
      <c r="Y4799" s="626"/>
      <c r="Z4799" s="626"/>
      <c r="AA4799" s="626"/>
      <c r="AB4799" s="626"/>
      <c r="AC4799" s="626"/>
      <c r="AD4799" s="626"/>
      <c r="AE4799" s="626"/>
      <c r="AF4799" s="626"/>
    </row>
    <row r="4800" spans="1:32" x14ac:dyDescent="0.25">
      <c r="A4800" s="626"/>
      <c r="B4800" s="626"/>
      <c r="F4800" s="626"/>
      <c r="H4800" s="626"/>
      <c r="I4800" s="626"/>
      <c r="J4800" s="626"/>
      <c r="K4800" s="627"/>
      <c r="L4800" s="677"/>
      <c r="M4800" s="626"/>
      <c r="N4800" s="626"/>
      <c r="O4800" s="626"/>
      <c r="P4800" s="626"/>
      <c r="Q4800" s="626"/>
      <c r="R4800" s="626"/>
      <c r="S4800" s="626"/>
      <c r="T4800" s="626"/>
      <c r="U4800" s="626"/>
      <c r="V4800" s="626"/>
      <c r="W4800" s="626"/>
      <c r="X4800" s="626"/>
      <c r="Y4800" s="626"/>
      <c r="Z4800" s="626"/>
      <c r="AA4800" s="626"/>
      <c r="AB4800" s="626"/>
      <c r="AC4800" s="626"/>
      <c r="AD4800" s="626"/>
      <c r="AE4800" s="626"/>
      <c r="AF4800" s="626"/>
    </row>
    <row r="4801" spans="1:32" x14ac:dyDescent="0.25">
      <c r="A4801" s="626"/>
      <c r="B4801" s="626"/>
      <c r="F4801" s="626"/>
      <c r="H4801" s="626"/>
      <c r="I4801" s="626"/>
      <c r="J4801" s="626"/>
      <c r="K4801" s="627"/>
      <c r="L4801" s="677"/>
      <c r="M4801" s="626"/>
      <c r="N4801" s="626"/>
      <c r="O4801" s="626"/>
      <c r="P4801" s="626"/>
      <c r="Q4801" s="626"/>
      <c r="R4801" s="626"/>
      <c r="S4801" s="626"/>
      <c r="T4801" s="626"/>
      <c r="U4801" s="626"/>
      <c r="V4801" s="626"/>
      <c r="W4801" s="626"/>
      <c r="X4801" s="626"/>
      <c r="Y4801" s="626"/>
      <c r="Z4801" s="626"/>
      <c r="AA4801" s="626"/>
      <c r="AB4801" s="626"/>
      <c r="AC4801" s="626"/>
      <c r="AD4801" s="626"/>
      <c r="AE4801" s="626"/>
      <c r="AF4801" s="626"/>
    </row>
    <row r="4802" spans="1:32" x14ac:dyDescent="0.25">
      <c r="A4802" s="626"/>
      <c r="B4802" s="626"/>
      <c r="F4802" s="626"/>
      <c r="H4802" s="626"/>
      <c r="I4802" s="626"/>
      <c r="J4802" s="626"/>
      <c r="K4802" s="627"/>
      <c r="L4802" s="677"/>
      <c r="M4802" s="626"/>
      <c r="N4802" s="626"/>
      <c r="O4802" s="626"/>
      <c r="P4802" s="626"/>
      <c r="Q4802" s="626"/>
      <c r="R4802" s="626"/>
      <c r="S4802" s="626"/>
      <c r="T4802" s="626"/>
      <c r="U4802" s="626"/>
      <c r="V4802" s="626"/>
      <c r="W4802" s="626"/>
      <c r="X4802" s="626"/>
      <c r="Y4802" s="626"/>
      <c r="Z4802" s="626"/>
      <c r="AA4802" s="626"/>
      <c r="AB4802" s="626"/>
      <c r="AC4802" s="626"/>
      <c r="AD4802" s="626"/>
      <c r="AE4802" s="626"/>
      <c r="AF4802" s="626"/>
    </row>
    <row r="4803" spans="1:32" x14ac:dyDescent="0.25">
      <c r="A4803" s="626"/>
      <c r="B4803" s="626"/>
      <c r="F4803" s="626"/>
      <c r="H4803" s="626"/>
      <c r="I4803" s="626"/>
      <c r="J4803" s="626"/>
      <c r="K4803" s="627"/>
      <c r="L4803" s="677"/>
      <c r="M4803" s="626"/>
      <c r="N4803" s="626"/>
      <c r="O4803" s="626"/>
      <c r="P4803" s="626"/>
      <c r="Q4803" s="626"/>
      <c r="R4803" s="626"/>
      <c r="S4803" s="626"/>
      <c r="T4803" s="626"/>
      <c r="U4803" s="626"/>
      <c r="V4803" s="626"/>
      <c r="W4803" s="626"/>
      <c r="X4803" s="626"/>
      <c r="Y4803" s="626"/>
      <c r="Z4803" s="626"/>
      <c r="AA4803" s="626"/>
      <c r="AB4803" s="626"/>
      <c r="AC4803" s="626"/>
      <c r="AD4803" s="626"/>
      <c r="AE4803" s="626"/>
      <c r="AF4803" s="626"/>
    </row>
    <row r="4804" spans="1:32" x14ac:dyDescent="0.25">
      <c r="A4804" s="626"/>
      <c r="B4804" s="626"/>
      <c r="F4804" s="626"/>
      <c r="H4804" s="626"/>
      <c r="I4804" s="626"/>
      <c r="J4804" s="626"/>
      <c r="K4804" s="627"/>
      <c r="L4804" s="677"/>
      <c r="M4804" s="626"/>
      <c r="N4804" s="626"/>
      <c r="O4804" s="626"/>
      <c r="P4804" s="626"/>
      <c r="Q4804" s="626"/>
      <c r="R4804" s="626"/>
      <c r="S4804" s="626"/>
      <c r="T4804" s="626"/>
      <c r="U4804" s="626"/>
      <c r="V4804" s="626"/>
      <c r="W4804" s="626"/>
      <c r="X4804" s="626"/>
      <c r="Y4804" s="626"/>
      <c r="Z4804" s="626"/>
      <c r="AA4804" s="626"/>
      <c r="AB4804" s="626"/>
      <c r="AC4804" s="626"/>
      <c r="AD4804" s="626"/>
      <c r="AE4804" s="626"/>
      <c r="AF4804" s="626"/>
    </row>
    <row r="4805" spans="1:32" x14ac:dyDescent="0.25">
      <c r="A4805" s="626"/>
      <c r="B4805" s="626"/>
      <c r="F4805" s="626"/>
      <c r="H4805" s="626"/>
      <c r="I4805" s="626"/>
      <c r="J4805" s="626"/>
      <c r="K4805" s="627"/>
      <c r="L4805" s="677"/>
      <c r="M4805" s="626"/>
      <c r="N4805" s="626"/>
      <c r="O4805" s="626"/>
      <c r="P4805" s="626"/>
      <c r="Q4805" s="626"/>
      <c r="R4805" s="626"/>
      <c r="S4805" s="626"/>
      <c r="T4805" s="626"/>
      <c r="U4805" s="626"/>
      <c r="V4805" s="626"/>
      <c r="W4805" s="626"/>
      <c r="X4805" s="626"/>
      <c r="Y4805" s="626"/>
      <c r="Z4805" s="626"/>
      <c r="AA4805" s="626"/>
      <c r="AB4805" s="626"/>
      <c r="AC4805" s="626"/>
      <c r="AD4805" s="626"/>
      <c r="AE4805" s="626"/>
      <c r="AF4805" s="626"/>
    </row>
    <row r="4806" spans="1:32" x14ac:dyDescent="0.25">
      <c r="A4806" s="626"/>
      <c r="B4806" s="626"/>
      <c r="F4806" s="626"/>
      <c r="H4806" s="626"/>
      <c r="I4806" s="626"/>
      <c r="J4806" s="626"/>
      <c r="K4806" s="627"/>
      <c r="L4806" s="677"/>
      <c r="M4806" s="626"/>
      <c r="N4806" s="626"/>
      <c r="O4806" s="626"/>
      <c r="P4806" s="626"/>
      <c r="Q4806" s="626"/>
      <c r="R4806" s="626"/>
      <c r="S4806" s="626"/>
      <c r="T4806" s="626"/>
      <c r="U4806" s="626"/>
      <c r="V4806" s="626"/>
      <c r="W4806" s="626"/>
      <c r="X4806" s="626"/>
      <c r="Y4806" s="626"/>
      <c r="Z4806" s="626"/>
      <c r="AA4806" s="626"/>
      <c r="AB4806" s="626"/>
      <c r="AC4806" s="626"/>
      <c r="AD4806" s="626"/>
      <c r="AE4806" s="626"/>
      <c r="AF4806" s="626"/>
    </row>
    <row r="4807" spans="1:32" x14ac:dyDescent="0.25">
      <c r="A4807" s="626"/>
      <c r="B4807" s="626"/>
      <c r="F4807" s="626"/>
      <c r="H4807" s="626"/>
      <c r="I4807" s="626"/>
      <c r="J4807" s="626"/>
      <c r="K4807" s="627"/>
      <c r="L4807" s="677"/>
      <c r="M4807" s="626"/>
      <c r="N4807" s="626"/>
      <c r="O4807" s="626"/>
      <c r="P4807" s="626"/>
      <c r="Q4807" s="626"/>
      <c r="R4807" s="626"/>
      <c r="S4807" s="626"/>
      <c r="T4807" s="626"/>
      <c r="U4807" s="626"/>
      <c r="V4807" s="626"/>
      <c r="W4807" s="626"/>
      <c r="X4807" s="626"/>
      <c r="Y4807" s="626"/>
      <c r="Z4807" s="626"/>
      <c r="AA4807" s="626"/>
      <c r="AB4807" s="626"/>
      <c r="AC4807" s="626"/>
      <c r="AD4807" s="626"/>
      <c r="AE4807" s="626"/>
      <c r="AF4807" s="626"/>
    </row>
    <row r="4808" spans="1:32" x14ac:dyDescent="0.25">
      <c r="A4808" s="626"/>
      <c r="B4808" s="626"/>
      <c r="F4808" s="626"/>
      <c r="H4808" s="626"/>
      <c r="I4808" s="626"/>
      <c r="J4808" s="626"/>
      <c r="K4808" s="627"/>
      <c r="L4808" s="677"/>
      <c r="M4808" s="626"/>
      <c r="N4808" s="626"/>
      <c r="O4808" s="626"/>
      <c r="P4808" s="626"/>
      <c r="Q4808" s="626"/>
      <c r="R4808" s="626"/>
      <c r="S4808" s="626"/>
      <c r="T4808" s="626"/>
      <c r="U4808" s="626"/>
      <c r="V4808" s="626"/>
      <c r="W4808" s="626"/>
      <c r="X4808" s="626"/>
      <c r="Y4808" s="626"/>
      <c r="Z4808" s="626"/>
      <c r="AA4808" s="626"/>
      <c r="AB4808" s="626"/>
      <c r="AC4808" s="626"/>
      <c r="AD4808" s="626"/>
      <c r="AE4808" s="626"/>
      <c r="AF4808" s="626"/>
    </row>
    <row r="4809" spans="1:32" x14ac:dyDescent="0.25">
      <c r="A4809" s="626"/>
      <c r="B4809" s="626"/>
      <c r="F4809" s="626"/>
      <c r="H4809" s="626"/>
      <c r="I4809" s="626"/>
      <c r="J4809" s="626"/>
      <c r="K4809" s="627"/>
      <c r="L4809" s="677"/>
      <c r="M4809" s="626"/>
      <c r="N4809" s="626"/>
      <c r="O4809" s="626"/>
      <c r="P4809" s="626"/>
      <c r="Q4809" s="626"/>
      <c r="R4809" s="626"/>
      <c r="S4809" s="626"/>
      <c r="T4809" s="626"/>
      <c r="U4809" s="626"/>
      <c r="V4809" s="626"/>
      <c r="W4809" s="626"/>
      <c r="X4809" s="626"/>
      <c r="Y4809" s="626"/>
      <c r="Z4809" s="626"/>
      <c r="AA4809" s="626"/>
      <c r="AB4809" s="626"/>
      <c r="AC4809" s="626"/>
      <c r="AD4809" s="626"/>
      <c r="AE4809" s="626"/>
      <c r="AF4809" s="626"/>
    </row>
    <row r="4810" spans="1:32" x14ac:dyDescent="0.25">
      <c r="A4810" s="626"/>
      <c r="B4810" s="626"/>
      <c r="F4810" s="626"/>
      <c r="H4810" s="626"/>
      <c r="I4810" s="626"/>
      <c r="J4810" s="626"/>
      <c r="K4810" s="627"/>
      <c r="L4810" s="677"/>
      <c r="M4810" s="626"/>
      <c r="N4810" s="626"/>
      <c r="O4810" s="626"/>
      <c r="P4810" s="626"/>
      <c r="Q4810" s="626"/>
      <c r="R4810" s="626"/>
      <c r="S4810" s="626"/>
      <c r="T4810" s="626"/>
      <c r="U4810" s="626"/>
      <c r="V4810" s="626"/>
      <c r="W4810" s="626"/>
      <c r="X4810" s="626"/>
      <c r="Y4810" s="626"/>
      <c r="Z4810" s="626"/>
      <c r="AA4810" s="626"/>
      <c r="AB4810" s="626"/>
      <c r="AC4810" s="626"/>
      <c r="AD4810" s="626"/>
      <c r="AE4810" s="626"/>
      <c r="AF4810" s="626"/>
    </row>
    <row r="4811" spans="1:32" x14ac:dyDescent="0.25">
      <c r="A4811" s="626"/>
      <c r="B4811" s="626"/>
      <c r="F4811" s="626"/>
      <c r="H4811" s="626"/>
      <c r="I4811" s="626"/>
      <c r="J4811" s="626"/>
      <c r="K4811" s="627"/>
      <c r="L4811" s="677"/>
      <c r="M4811" s="626"/>
      <c r="N4811" s="626"/>
      <c r="O4811" s="626"/>
      <c r="P4811" s="626"/>
      <c r="Q4811" s="626"/>
      <c r="R4811" s="626"/>
      <c r="S4811" s="626"/>
      <c r="T4811" s="626"/>
      <c r="U4811" s="626"/>
      <c r="V4811" s="626"/>
      <c r="W4811" s="626"/>
      <c r="X4811" s="626"/>
      <c r="Y4811" s="626"/>
      <c r="Z4811" s="626"/>
      <c r="AA4811" s="626"/>
      <c r="AB4811" s="626"/>
      <c r="AC4811" s="626"/>
      <c r="AD4811" s="626"/>
      <c r="AE4811" s="626"/>
      <c r="AF4811" s="626"/>
    </row>
    <row r="4812" spans="1:32" x14ac:dyDescent="0.25">
      <c r="A4812" s="626"/>
      <c r="B4812" s="626"/>
      <c r="F4812" s="626"/>
      <c r="H4812" s="626"/>
      <c r="I4812" s="626"/>
      <c r="J4812" s="626"/>
      <c r="K4812" s="627"/>
      <c r="L4812" s="677"/>
      <c r="M4812" s="626"/>
      <c r="N4812" s="626"/>
      <c r="O4812" s="626"/>
      <c r="P4812" s="626"/>
      <c r="Q4812" s="626"/>
      <c r="R4812" s="626"/>
      <c r="S4812" s="626"/>
      <c r="T4812" s="626"/>
      <c r="U4812" s="626"/>
      <c r="V4812" s="626"/>
      <c r="W4812" s="626"/>
      <c r="X4812" s="626"/>
      <c r="Y4812" s="626"/>
      <c r="Z4812" s="626"/>
      <c r="AA4812" s="626"/>
      <c r="AB4812" s="626"/>
      <c r="AC4812" s="626"/>
      <c r="AD4812" s="626"/>
      <c r="AE4812" s="626"/>
      <c r="AF4812" s="626"/>
    </row>
    <row r="4813" spans="1:32" x14ac:dyDescent="0.25">
      <c r="A4813" s="626"/>
      <c r="B4813" s="626"/>
      <c r="F4813" s="626"/>
      <c r="H4813" s="626"/>
      <c r="I4813" s="626"/>
      <c r="J4813" s="626"/>
      <c r="K4813" s="627"/>
      <c r="L4813" s="677"/>
      <c r="M4813" s="626"/>
      <c r="N4813" s="626"/>
      <c r="O4813" s="626"/>
      <c r="P4813" s="626"/>
      <c r="Q4813" s="626"/>
      <c r="R4813" s="626"/>
      <c r="S4813" s="626"/>
      <c r="T4813" s="626"/>
      <c r="U4813" s="626"/>
      <c r="V4813" s="626"/>
      <c r="W4813" s="626"/>
      <c r="X4813" s="626"/>
      <c r="Y4813" s="626"/>
      <c r="Z4813" s="626"/>
      <c r="AA4813" s="626"/>
      <c r="AB4813" s="626"/>
      <c r="AC4813" s="626"/>
      <c r="AD4813" s="626"/>
      <c r="AE4813" s="626"/>
      <c r="AF4813" s="626"/>
    </row>
    <row r="4814" spans="1:32" x14ac:dyDescent="0.25">
      <c r="A4814" s="626"/>
      <c r="B4814" s="626"/>
      <c r="F4814" s="626"/>
      <c r="H4814" s="626"/>
      <c r="I4814" s="626"/>
      <c r="J4814" s="626"/>
      <c r="K4814" s="627"/>
      <c r="L4814" s="677"/>
      <c r="M4814" s="626"/>
      <c r="N4814" s="626"/>
      <c r="O4814" s="626"/>
      <c r="P4814" s="626"/>
      <c r="Q4814" s="626"/>
      <c r="R4814" s="626"/>
      <c r="S4814" s="626"/>
      <c r="T4814" s="626"/>
      <c r="U4814" s="626"/>
      <c r="V4814" s="626"/>
      <c r="W4814" s="626"/>
      <c r="X4814" s="626"/>
      <c r="Y4814" s="626"/>
      <c r="Z4814" s="626"/>
      <c r="AA4814" s="626"/>
      <c r="AB4814" s="626"/>
      <c r="AC4814" s="626"/>
      <c r="AD4814" s="626"/>
      <c r="AE4814" s="626"/>
      <c r="AF4814" s="626"/>
    </row>
    <row r="4815" spans="1:32" x14ac:dyDescent="0.25">
      <c r="A4815" s="626"/>
      <c r="B4815" s="626"/>
      <c r="F4815" s="626"/>
      <c r="H4815" s="626"/>
      <c r="I4815" s="626"/>
      <c r="J4815" s="626"/>
      <c r="K4815" s="627"/>
      <c r="L4815" s="677"/>
      <c r="M4815" s="626"/>
      <c r="N4815" s="626"/>
      <c r="O4815" s="626"/>
      <c r="P4815" s="626"/>
      <c r="Q4815" s="626"/>
      <c r="R4815" s="626"/>
      <c r="S4815" s="626"/>
      <c r="T4815" s="626"/>
      <c r="U4815" s="626"/>
      <c r="V4815" s="626"/>
      <c r="W4815" s="626"/>
      <c r="X4815" s="626"/>
      <c r="Y4815" s="626"/>
      <c r="Z4815" s="626"/>
      <c r="AA4815" s="626"/>
      <c r="AB4815" s="626"/>
      <c r="AC4815" s="626"/>
      <c r="AD4815" s="626"/>
      <c r="AE4815" s="626"/>
      <c r="AF4815" s="626"/>
    </row>
    <row r="4816" spans="1:32" x14ac:dyDescent="0.25">
      <c r="A4816" s="626"/>
      <c r="B4816" s="626"/>
      <c r="F4816" s="626"/>
      <c r="H4816" s="626"/>
      <c r="I4816" s="626"/>
      <c r="J4816" s="626"/>
      <c r="K4816" s="627"/>
      <c r="L4816" s="677"/>
      <c r="M4816" s="626"/>
      <c r="N4816" s="626"/>
      <c r="O4816" s="626"/>
      <c r="P4816" s="626"/>
      <c r="Q4816" s="626"/>
      <c r="R4816" s="626"/>
      <c r="S4816" s="626"/>
      <c r="T4816" s="626"/>
      <c r="U4816" s="626"/>
      <c r="V4816" s="626"/>
      <c r="W4816" s="626"/>
      <c r="X4816" s="626"/>
      <c r="Y4816" s="626"/>
      <c r="Z4816" s="626"/>
      <c r="AA4816" s="626"/>
      <c r="AB4816" s="626"/>
      <c r="AC4816" s="626"/>
      <c r="AD4816" s="626"/>
      <c r="AE4816" s="626"/>
      <c r="AF4816" s="626"/>
    </row>
    <row r="4817" spans="1:32" x14ac:dyDescent="0.25">
      <c r="A4817" s="626"/>
      <c r="B4817" s="626"/>
      <c r="F4817" s="626"/>
      <c r="H4817" s="626"/>
      <c r="I4817" s="626"/>
      <c r="J4817" s="626"/>
      <c r="K4817" s="627"/>
      <c r="L4817" s="677"/>
      <c r="M4817" s="626"/>
      <c r="N4817" s="626"/>
      <c r="O4817" s="626"/>
      <c r="P4817" s="626"/>
      <c r="Q4817" s="626"/>
      <c r="R4817" s="626"/>
      <c r="S4817" s="626"/>
      <c r="T4817" s="626"/>
      <c r="U4817" s="626"/>
      <c r="V4817" s="626"/>
      <c r="W4817" s="626"/>
      <c r="X4817" s="626"/>
      <c r="Y4817" s="626"/>
      <c r="Z4817" s="626"/>
      <c r="AA4817" s="626"/>
      <c r="AB4817" s="626"/>
      <c r="AC4817" s="626"/>
      <c r="AD4817" s="626"/>
      <c r="AE4817" s="626"/>
      <c r="AF4817" s="626"/>
    </row>
    <row r="4818" spans="1:32" x14ac:dyDescent="0.25">
      <c r="A4818" s="626"/>
      <c r="B4818" s="626"/>
      <c r="F4818" s="626"/>
      <c r="H4818" s="626"/>
      <c r="I4818" s="626"/>
      <c r="J4818" s="626"/>
      <c r="K4818" s="627"/>
      <c r="L4818" s="677"/>
      <c r="M4818" s="626"/>
      <c r="N4818" s="626"/>
      <c r="O4818" s="626"/>
      <c r="P4818" s="626"/>
      <c r="Q4818" s="626"/>
      <c r="R4818" s="626"/>
      <c r="S4818" s="626"/>
      <c r="T4818" s="626"/>
      <c r="U4818" s="626"/>
      <c r="V4818" s="626"/>
      <c r="W4818" s="626"/>
      <c r="X4818" s="626"/>
      <c r="Y4818" s="626"/>
      <c r="Z4818" s="626"/>
      <c r="AA4818" s="626"/>
      <c r="AB4818" s="626"/>
      <c r="AC4818" s="626"/>
      <c r="AD4818" s="626"/>
      <c r="AE4818" s="626"/>
      <c r="AF4818" s="626"/>
    </row>
    <row r="4819" spans="1:32" x14ac:dyDescent="0.25">
      <c r="A4819" s="626"/>
      <c r="B4819" s="626"/>
      <c r="F4819" s="626"/>
      <c r="H4819" s="626"/>
      <c r="I4819" s="626"/>
      <c r="J4819" s="626"/>
      <c r="K4819" s="627"/>
      <c r="L4819" s="677"/>
      <c r="M4819" s="626"/>
      <c r="N4819" s="626"/>
      <c r="O4819" s="626"/>
      <c r="P4819" s="626"/>
      <c r="Q4819" s="626"/>
      <c r="R4819" s="626"/>
      <c r="S4819" s="626"/>
      <c r="T4819" s="626"/>
      <c r="U4819" s="626"/>
      <c r="V4819" s="626"/>
      <c r="W4819" s="626"/>
      <c r="X4819" s="626"/>
      <c r="Y4819" s="626"/>
      <c r="Z4819" s="626"/>
      <c r="AA4819" s="626"/>
      <c r="AB4819" s="626"/>
      <c r="AC4819" s="626"/>
      <c r="AD4819" s="626"/>
      <c r="AE4819" s="626"/>
      <c r="AF4819" s="626"/>
    </row>
    <row r="4820" spans="1:32" x14ac:dyDescent="0.25">
      <c r="A4820" s="626"/>
      <c r="B4820" s="626"/>
      <c r="F4820" s="626"/>
      <c r="H4820" s="626"/>
      <c r="I4820" s="626"/>
      <c r="J4820" s="626"/>
      <c r="K4820" s="627"/>
      <c r="L4820" s="677"/>
      <c r="M4820" s="626"/>
      <c r="N4820" s="626"/>
      <c r="O4820" s="626"/>
      <c r="P4820" s="626"/>
      <c r="Q4820" s="626"/>
      <c r="R4820" s="626"/>
      <c r="S4820" s="626"/>
      <c r="T4820" s="626"/>
      <c r="U4820" s="626"/>
      <c r="V4820" s="626"/>
      <c r="W4820" s="626"/>
      <c r="X4820" s="626"/>
      <c r="Y4820" s="626"/>
      <c r="Z4820" s="626"/>
      <c r="AA4820" s="626"/>
      <c r="AB4820" s="626"/>
      <c r="AC4820" s="626"/>
      <c r="AD4820" s="626"/>
      <c r="AE4820" s="626"/>
      <c r="AF4820" s="626"/>
    </row>
    <row r="4821" spans="1:32" x14ac:dyDescent="0.25">
      <c r="A4821" s="626"/>
      <c r="B4821" s="626"/>
      <c r="F4821" s="626"/>
      <c r="H4821" s="626"/>
      <c r="I4821" s="626"/>
      <c r="J4821" s="626"/>
      <c r="K4821" s="627"/>
      <c r="L4821" s="677"/>
      <c r="M4821" s="626"/>
      <c r="N4821" s="626"/>
      <c r="O4821" s="626"/>
      <c r="P4821" s="626"/>
      <c r="Q4821" s="626"/>
      <c r="R4821" s="626"/>
      <c r="S4821" s="626"/>
      <c r="T4821" s="626"/>
      <c r="U4821" s="626"/>
      <c r="V4821" s="626"/>
      <c r="W4821" s="626"/>
      <c r="X4821" s="626"/>
      <c r="Y4821" s="626"/>
      <c r="Z4821" s="626"/>
      <c r="AA4821" s="626"/>
      <c r="AB4821" s="626"/>
      <c r="AC4821" s="626"/>
      <c r="AD4821" s="626"/>
      <c r="AE4821" s="626"/>
      <c r="AF4821" s="626"/>
    </row>
    <row r="4822" spans="1:32" x14ac:dyDescent="0.25">
      <c r="A4822" s="626"/>
      <c r="B4822" s="626"/>
      <c r="F4822" s="626"/>
      <c r="H4822" s="626"/>
      <c r="I4822" s="626"/>
      <c r="J4822" s="626"/>
      <c r="K4822" s="627"/>
      <c r="L4822" s="677"/>
      <c r="M4822" s="626"/>
      <c r="N4822" s="626"/>
      <c r="O4822" s="626"/>
      <c r="P4822" s="626"/>
      <c r="Q4822" s="626"/>
      <c r="R4822" s="626"/>
      <c r="S4822" s="626"/>
      <c r="T4822" s="626"/>
      <c r="U4822" s="626"/>
      <c r="V4822" s="626"/>
      <c r="W4822" s="626"/>
      <c r="X4822" s="626"/>
      <c r="Y4822" s="626"/>
      <c r="Z4822" s="626"/>
      <c r="AA4822" s="626"/>
      <c r="AB4822" s="626"/>
      <c r="AC4822" s="626"/>
      <c r="AD4822" s="626"/>
      <c r="AE4822" s="626"/>
      <c r="AF4822" s="626"/>
    </row>
    <row r="4823" spans="1:32" x14ac:dyDescent="0.25">
      <c r="A4823" s="626"/>
      <c r="B4823" s="626"/>
      <c r="F4823" s="626"/>
      <c r="H4823" s="626"/>
      <c r="I4823" s="626"/>
      <c r="J4823" s="626"/>
      <c r="K4823" s="627"/>
      <c r="L4823" s="677"/>
      <c r="M4823" s="626"/>
      <c r="N4823" s="626"/>
      <c r="O4823" s="626"/>
      <c r="P4823" s="626"/>
      <c r="Q4823" s="626"/>
      <c r="R4823" s="626"/>
      <c r="S4823" s="626"/>
      <c r="T4823" s="626"/>
      <c r="U4823" s="626"/>
      <c r="V4823" s="626"/>
      <c r="W4823" s="626"/>
      <c r="X4823" s="626"/>
      <c r="Y4823" s="626"/>
      <c r="Z4823" s="626"/>
      <c r="AA4823" s="626"/>
      <c r="AB4823" s="626"/>
      <c r="AC4823" s="626"/>
      <c r="AD4823" s="626"/>
      <c r="AE4823" s="626"/>
      <c r="AF4823" s="626"/>
    </row>
    <row r="4824" spans="1:32" x14ac:dyDescent="0.25">
      <c r="A4824" s="626"/>
      <c r="B4824" s="626"/>
      <c r="F4824" s="626"/>
      <c r="H4824" s="626"/>
      <c r="I4824" s="626"/>
      <c r="J4824" s="626"/>
      <c r="K4824" s="627"/>
      <c r="L4824" s="677"/>
      <c r="M4824" s="626"/>
      <c r="N4824" s="626"/>
      <c r="O4824" s="626"/>
      <c r="P4824" s="626"/>
      <c r="Q4824" s="626"/>
      <c r="R4824" s="626"/>
      <c r="S4824" s="626"/>
      <c r="T4824" s="626"/>
      <c r="U4824" s="626"/>
      <c r="V4824" s="626"/>
      <c r="W4824" s="626"/>
      <c r="X4824" s="626"/>
      <c r="Y4824" s="626"/>
      <c r="Z4824" s="626"/>
      <c r="AA4824" s="626"/>
      <c r="AB4824" s="626"/>
      <c r="AC4824" s="626"/>
      <c r="AD4824" s="626"/>
      <c r="AE4824" s="626"/>
      <c r="AF4824" s="626"/>
    </row>
    <row r="4825" spans="1:32" x14ac:dyDescent="0.25">
      <c r="A4825" s="626"/>
      <c r="B4825" s="626"/>
      <c r="F4825" s="626"/>
      <c r="H4825" s="626"/>
      <c r="I4825" s="626"/>
      <c r="J4825" s="626"/>
      <c r="K4825" s="627"/>
      <c r="L4825" s="677"/>
      <c r="M4825" s="626"/>
      <c r="N4825" s="626"/>
      <c r="O4825" s="626"/>
      <c r="P4825" s="626"/>
      <c r="Q4825" s="626"/>
      <c r="R4825" s="626"/>
      <c r="S4825" s="626"/>
      <c r="T4825" s="626"/>
      <c r="U4825" s="626"/>
      <c r="V4825" s="626"/>
      <c r="W4825" s="626"/>
      <c r="X4825" s="626"/>
      <c r="Y4825" s="626"/>
      <c r="Z4825" s="626"/>
      <c r="AA4825" s="626"/>
      <c r="AB4825" s="626"/>
      <c r="AC4825" s="626"/>
      <c r="AD4825" s="626"/>
      <c r="AE4825" s="626"/>
      <c r="AF4825" s="626"/>
    </row>
    <row r="4826" spans="1:32" x14ac:dyDescent="0.25">
      <c r="A4826" s="626"/>
      <c r="B4826" s="626"/>
      <c r="F4826" s="626"/>
      <c r="H4826" s="626"/>
      <c r="I4826" s="626"/>
      <c r="J4826" s="626"/>
      <c r="K4826" s="627"/>
      <c r="L4826" s="677"/>
      <c r="M4826" s="626"/>
      <c r="N4826" s="626"/>
      <c r="O4826" s="626"/>
      <c r="P4826" s="626"/>
      <c r="Q4826" s="626"/>
      <c r="R4826" s="626"/>
      <c r="S4826" s="626"/>
      <c r="T4826" s="626"/>
      <c r="U4826" s="626"/>
      <c r="V4826" s="626"/>
      <c r="W4826" s="626"/>
      <c r="X4826" s="626"/>
      <c r="Y4826" s="626"/>
      <c r="Z4826" s="626"/>
      <c r="AA4826" s="626"/>
      <c r="AB4826" s="626"/>
      <c r="AC4826" s="626"/>
      <c r="AD4826" s="626"/>
      <c r="AE4826" s="626"/>
      <c r="AF4826" s="626"/>
    </row>
    <row r="4827" spans="1:32" x14ac:dyDescent="0.25">
      <c r="A4827" s="626"/>
      <c r="B4827" s="626"/>
      <c r="F4827" s="626"/>
      <c r="H4827" s="626"/>
      <c r="I4827" s="626"/>
      <c r="J4827" s="626"/>
      <c r="K4827" s="627"/>
      <c r="L4827" s="677"/>
      <c r="M4827" s="626"/>
      <c r="N4827" s="626"/>
      <c r="O4827" s="626"/>
      <c r="P4827" s="626"/>
      <c r="Q4827" s="626"/>
      <c r="R4827" s="626"/>
      <c r="S4827" s="626"/>
      <c r="T4827" s="626"/>
      <c r="U4827" s="626"/>
      <c r="V4827" s="626"/>
      <c r="W4827" s="626"/>
      <c r="X4827" s="626"/>
      <c r="Y4827" s="626"/>
      <c r="Z4827" s="626"/>
      <c r="AA4827" s="626"/>
      <c r="AB4827" s="626"/>
      <c r="AC4827" s="626"/>
      <c r="AD4827" s="626"/>
      <c r="AE4827" s="626"/>
      <c r="AF4827" s="626"/>
    </row>
    <row r="4828" spans="1:32" x14ac:dyDescent="0.25">
      <c r="A4828" s="626"/>
      <c r="B4828" s="626"/>
      <c r="F4828" s="626"/>
      <c r="H4828" s="626"/>
      <c r="I4828" s="626"/>
      <c r="J4828" s="626"/>
      <c r="K4828" s="627"/>
      <c r="L4828" s="677"/>
      <c r="M4828" s="626"/>
      <c r="N4828" s="626"/>
      <c r="O4828" s="626"/>
      <c r="P4828" s="626"/>
      <c r="Q4828" s="626"/>
      <c r="R4828" s="626"/>
      <c r="S4828" s="626"/>
      <c r="T4828" s="626"/>
      <c r="U4828" s="626"/>
      <c r="V4828" s="626"/>
      <c r="W4828" s="626"/>
      <c r="X4828" s="626"/>
      <c r="Y4828" s="626"/>
      <c r="Z4828" s="626"/>
      <c r="AA4828" s="626"/>
      <c r="AB4828" s="626"/>
      <c r="AC4828" s="626"/>
      <c r="AD4828" s="626"/>
      <c r="AE4828" s="626"/>
      <c r="AF4828" s="626"/>
    </row>
    <row r="4829" spans="1:32" x14ac:dyDescent="0.25">
      <c r="A4829" s="626"/>
      <c r="B4829" s="626"/>
      <c r="F4829" s="626"/>
      <c r="H4829" s="626"/>
      <c r="I4829" s="626"/>
      <c r="J4829" s="626"/>
      <c r="K4829" s="627"/>
      <c r="L4829" s="677"/>
      <c r="M4829" s="626"/>
      <c r="N4829" s="626"/>
      <c r="O4829" s="626"/>
      <c r="P4829" s="626"/>
      <c r="Q4829" s="626"/>
      <c r="R4829" s="626"/>
      <c r="S4829" s="626"/>
      <c r="T4829" s="626"/>
      <c r="U4829" s="626"/>
      <c r="V4829" s="626"/>
      <c r="W4829" s="626"/>
      <c r="X4829" s="626"/>
      <c r="Y4829" s="626"/>
      <c r="Z4829" s="626"/>
      <c r="AA4829" s="626"/>
      <c r="AB4829" s="626"/>
      <c r="AC4829" s="626"/>
      <c r="AD4829" s="626"/>
      <c r="AE4829" s="626"/>
      <c r="AF4829" s="626"/>
    </row>
    <row r="4830" spans="1:32" x14ac:dyDescent="0.25">
      <c r="A4830" s="626"/>
      <c r="B4830" s="626"/>
      <c r="F4830" s="626"/>
      <c r="H4830" s="626"/>
      <c r="I4830" s="626"/>
      <c r="J4830" s="626"/>
      <c r="K4830" s="627"/>
      <c r="L4830" s="677"/>
      <c r="M4830" s="626"/>
      <c r="N4830" s="626"/>
      <c r="O4830" s="626"/>
      <c r="P4830" s="626"/>
      <c r="Q4830" s="626"/>
      <c r="R4830" s="626"/>
      <c r="S4830" s="626"/>
      <c r="T4830" s="626"/>
      <c r="U4830" s="626"/>
      <c r="V4830" s="626"/>
      <c r="W4830" s="626"/>
      <c r="X4830" s="626"/>
      <c r="Y4830" s="626"/>
      <c r="Z4830" s="626"/>
      <c r="AA4830" s="626"/>
      <c r="AB4830" s="626"/>
      <c r="AC4830" s="626"/>
      <c r="AD4830" s="626"/>
      <c r="AE4830" s="626"/>
      <c r="AF4830" s="626"/>
    </row>
    <row r="4831" spans="1:32" x14ac:dyDescent="0.25">
      <c r="A4831" s="626"/>
      <c r="B4831" s="626"/>
      <c r="F4831" s="626"/>
      <c r="H4831" s="626"/>
      <c r="I4831" s="626"/>
      <c r="J4831" s="626"/>
      <c r="K4831" s="627"/>
      <c r="L4831" s="677"/>
      <c r="M4831" s="626"/>
      <c r="N4831" s="626"/>
      <c r="O4831" s="626"/>
      <c r="P4831" s="626"/>
      <c r="Q4831" s="626"/>
      <c r="R4831" s="626"/>
      <c r="S4831" s="626"/>
      <c r="T4831" s="626"/>
      <c r="U4831" s="626"/>
      <c r="V4831" s="626"/>
      <c r="W4831" s="626"/>
      <c r="X4831" s="626"/>
      <c r="Y4831" s="626"/>
      <c r="Z4831" s="626"/>
      <c r="AA4831" s="626"/>
      <c r="AB4831" s="626"/>
      <c r="AC4831" s="626"/>
      <c r="AD4831" s="626"/>
      <c r="AE4831" s="626"/>
      <c r="AF4831" s="626"/>
    </row>
    <row r="4832" spans="1:32" x14ac:dyDescent="0.25">
      <c r="A4832" s="626"/>
      <c r="B4832" s="626"/>
      <c r="F4832" s="626"/>
      <c r="H4832" s="626"/>
      <c r="I4832" s="626"/>
      <c r="J4832" s="626"/>
      <c r="K4832" s="627"/>
      <c r="L4832" s="677"/>
      <c r="M4832" s="626"/>
      <c r="N4832" s="626"/>
      <c r="O4832" s="626"/>
      <c r="P4832" s="626"/>
      <c r="Q4832" s="626"/>
      <c r="R4832" s="626"/>
      <c r="S4832" s="626"/>
      <c r="T4832" s="626"/>
      <c r="U4832" s="626"/>
      <c r="V4832" s="626"/>
      <c r="W4832" s="626"/>
      <c r="X4832" s="626"/>
      <c r="Y4832" s="626"/>
      <c r="Z4832" s="626"/>
      <c r="AA4832" s="626"/>
      <c r="AB4832" s="626"/>
      <c r="AC4832" s="626"/>
      <c r="AD4832" s="626"/>
      <c r="AE4832" s="626"/>
      <c r="AF4832" s="626"/>
    </row>
    <row r="4833" spans="1:32" x14ac:dyDescent="0.25">
      <c r="A4833" s="626"/>
      <c r="B4833" s="626"/>
      <c r="F4833" s="626"/>
      <c r="H4833" s="626"/>
      <c r="I4833" s="626"/>
      <c r="J4833" s="626"/>
      <c r="K4833" s="627"/>
      <c r="L4833" s="677"/>
      <c r="M4833" s="626"/>
      <c r="N4833" s="626"/>
      <c r="O4833" s="626"/>
      <c r="P4833" s="626"/>
      <c r="Q4833" s="626"/>
      <c r="R4833" s="626"/>
      <c r="S4833" s="626"/>
      <c r="T4833" s="626"/>
      <c r="U4833" s="626"/>
      <c r="V4833" s="626"/>
      <c r="W4833" s="626"/>
      <c r="X4833" s="626"/>
      <c r="Y4833" s="626"/>
      <c r="Z4833" s="626"/>
      <c r="AA4833" s="626"/>
      <c r="AB4833" s="626"/>
      <c r="AC4833" s="626"/>
      <c r="AD4833" s="626"/>
      <c r="AE4833" s="626"/>
      <c r="AF4833" s="626"/>
    </row>
    <row r="4834" spans="1:32" x14ac:dyDescent="0.25">
      <c r="A4834" s="626"/>
      <c r="B4834" s="626"/>
      <c r="F4834" s="626"/>
      <c r="H4834" s="626"/>
      <c r="I4834" s="626"/>
      <c r="J4834" s="626"/>
      <c r="K4834" s="627"/>
      <c r="L4834" s="677"/>
      <c r="M4834" s="626"/>
      <c r="N4834" s="626"/>
      <c r="O4834" s="626"/>
      <c r="P4834" s="626"/>
      <c r="Q4834" s="626"/>
      <c r="R4834" s="626"/>
      <c r="S4834" s="626"/>
      <c r="T4834" s="626"/>
      <c r="U4834" s="626"/>
      <c r="V4834" s="626"/>
      <c r="W4834" s="626"/>
      <c r="X4834" s="626"/>
      <c r="Y4834" s="626"/>
      <c r="Z4834" s="626"/>
      <c r="AA4834" s="626"/>
      <c r="AB4834" s="626"/>
      <c r="AC4834" s="626"/>
      <c r="AD4834" s="626"/>
      <c r="AE4834" s="626"/>
      <c r="AF4834" s="626"/>
    </row>
    <row r="4835" spans="1:32" x14ac:dyDescent="0.25">
      <c r="A4835" s="626"/>
      <c r="B4835" s="626"/>
      <c r="F4835" s="626"/>
      <c r="H4835" s="626"/>
      <c r="I4835" s="626"/>
      <c r="J4835" s="626"/>
      <c r="K4835" s="627"/>
      <c r="L4835" s="677"/>
      <c r="M4835" s="626"/>
      <c r="N4835" s="626"/>
      <c r="O4835" s="626"/>
      <c r="P4835" s="626"/>
      <c r="Q4835" s="626"/>
      <c r="R4835" s="626"/>
      <c r="S4835" s="626"/>
      <c r="T4835" s="626"/>
      <c r="U4835" s="626"/>
      <c r="V4835" s="626"/>
      <c r="W4835" s="626"/>
      <c r="X4835" s="626"/>
      <c r="Y4835" s="626"/>
      <c r="Z4835" s="626"/>
      <c r="AA4835" s="626"/>
      <c r="AB4835" s="626"/>
      <c r="AC4835" s="626"/>
      <c r="AD4835" s="626"/>
      <c r="AE4835" s="626"/>
      <c r="AF4835" s="626"/>
    </row>
    <row r="4836" spans="1:32" x14ac:dyDescent="0.25">
      <c r="A4836" s="626"/>
      <c r="B4836" s="626"/>
      <c r="F4836" s="626"/>
      <c r="H4836" s="626"/>
      <c r="I4836" s="626"/>
      <c r="J4836" s="626"/>
      <c r="K4836" s="627"/>
      <c r="L4836" s="677"/>
      <c r="M4836" s="626"/>
      <c r="N4836" s="626"/>
      <c r="O4836" s="626"/>
      <c r="P4836" s="626"/>
      <c r="Q4836" s="626"/>
      <c r="R4836" s="626"/>
      <c r="S4836" s="626"/>
      <c r="T4836" s="626"/>
      <c r="U4836" s="626"/>
      <c r="V4836" s="626"/>
      <c r="W4836" s="626"/>
      <c r="X4836" s="626"/>
      <c r="Y4836" s="626"/>
      <c r="Z4836" s="626"/>
      <c r="AA4836" s="626"/>
      <c r="AB4836" s="626"/>
      <c r="AC4836" s="626"/>
      <c r="AD4836" s="626"/>
      <c r="AE4836" s="626"/>
      <c r="AF4836" s="626"/>
    </row>
    <row r="4837" spans="1:32" x14ac:dyDescent="0.25">
      <c r="A4837" s="626"/>
      <c r="B4837" s="626"/>
      <c r="F4837" s="626"/>
      <c r="H4837" s="626"/>
      <c r="I4837" s="626"/>
      <c r="J4837" s="626"/>
      <c r="K4837" s="627"/>
      <c r="L4837" s="677"/>
      <c r="M4837" s="626"/>
      <c r="N4837" s="626"/>
      <c r="O4837" s="626"/>
      <c r="P4837" s="626"/>
      <c r="Q4837" s="626"/>
      <c r="R4837" s="626"/>
      <c r="S4837" s="626"/>
      <c r="T4837" s="626"/>
      <c r="U4837" s="626"/>
      <c r="V4837" s="626"/>
      <c r="W4837" s="626"/>
      <c r="X4837" s="626"/>
      <c r="Y4837" s="626"/>
      <c r="Z4837" s="626"/>
      <c r="AA4837" s="626"/>
      <c r="AB4837" s="626"/>
      <c r="AC4837" s="626"/>
      <c r="AD4837" s="626"/>
      <c r="AE4837" s="626"/>
      <c r="AF4837" s="626"/>
    </row>
    <row r="4838" spans="1:32" x14ac:dyDescent="0.25">
      <c r="A4838" s="626"/>
      <c r="B4838" s="626"/>
      <c r="F4838" s="626"/>
      <c r="H4838" s="626"/>
      <c r="I4838" s="626"/>
      <c r="J4838" s="626"/>
      <c r="K4838" s="627"/>
      <c r="L4838" s="677"/>
      <c r="M4838" s="626"/>
      <c r="N4838" s="626"/>
      <c r="O4838" s="626"/>
      <c r="P4838" s="626"/>
      <c r="Q4838" s="626"/>
      <c r="R4838" s="626"/>
      <c r="S4838" s="626"/>
      <c r="T4838" s="626"/>
      <c r="U4838" s="626"/>
      <c r="V4838" s="626"/>
      <c r="W4838" s="626"/>
      <c r="X4838" s="626"/>
      <c r="Y4838" s="626"/>
      <c r="Z4838" s="626"/>
      <c r="AA4838" s="626"/>
      <c r="AB4838" s="626"/>
      <c r="AC4838" s="626"/>
      <c r="AD4838" s="626"/>
      <c r="AE4838" s="626"/>
      <c r="AF4838" s="626"/>
    </row>
    <row r="4839" spans="1:32" x14ac:dyDescent="0.25">
      <c r="A4839" s="626"/>
      <c r="B4839" s="626"/>
      <c r="F4839" s="626"/>
      <c r="H4839" s="626"/>
      <c r="I4839" s="626"/>
      <c r="J4839" s="626"/>
      <c r="K4839" s="627"/>
      <c r="L4839" s="677"/>
      <c r="M4839" s="626"/>
      <c r="N4839" s="626"/>
      <c r="O4839" s="626"/>
      <c r="P4839" s="626"/>
      <c r="Q4839" s="626"/>
      <c r="R4839" s="626"/>
      <c r="S4839" s="626"/>
      <c r="T4839" s="626"/>
      <c r="U4839" s="626"/>
      <c r="V4839" s="626"/>
      <c r="W4839" s="626"/>
      <c r="X4839" s="626"/>
      <c r="Y4839" s="626"/>
      <c r="Z4839" s="626"/>
      <c r="AA4839" s="626"/>
      <c r="AB4839" s="626"/>
      <c r="AC4839" s="626"/>
      <c r="AD4839" s="626"/>
      <c r="AE4839" s="626"/>
      <c r="AF4839" s="626"/>
    </row>
    <row r="4840" spans="1:32" x14ac:dyDescent="0.25">
      <c r="A4840" s="626"/>
      <c r="B4840" s="626"/>
      <c r="F4840" s="626"/>
      <c r="H4840" s="626"/>
      <c r="I4840" s="626"/>
      <c r="J4840" s="626"/>
      <c r="K4840" s="627"/>
      <c r="L4840" s="677"/>
      <c r="M4840" s="626"/>
      <c r="N4840" s="626"/>
      <c r="O4840" s="626"/>
      <c r="P4840" s="626"/>
      <c r="Q4840" s="626"/>
      <c r="R4840" s="626"/>
      <c r="S4840" s="626"/>
      <c r="T4840" s="626"/>
      <c r="U4840" s="626"/>
      <c r="V4840" s="626"/>
      <c r="W4840" s="626"/>
      <c r="X4840" s="626"/>
      <c r="Y4840" s="626"/>
      <c r="Z4840" s="626"/>
      <c r="AA4840" s="626"/>
      <c r="AB4840" s="626"/>
      <c r="AC4840" s="626"/>
      <c r="AD4840" s="626"/>
      <c r="AE4840" s="626"/>
      <c r="AF4840" s="626"/>
    </row>
    <row r="4841" spans="1:32" x14ac:dyDescent="0.25">
      <c r="A4841" s="626"/>
      <c r="B4841" s="626"/>
      <c r="F4841" s="626"/>
      <c r="H4841" s="626"/>
      <c r="I4841" s="626"/>
      <c r="J4841" s="626"/>
      <c r="K4841" s="627"/>
      <c r="L4841" s="677"/>
      <c r="M4841" s="626"/>
      <c r="N4841" s="626"/>
      <c r="O4841" s="626"/>
      <c r="P4841" s="626"/>
      <c r="Q4841" s="626"/>
      <c r="R4841" s="626"/>
      <c r="S4841" s="626"/>
      <c r="T4841" s="626"/>
      <c r="U4841" s="626"/>
      <c r="V4841" s="626"/>
      <c r="W4841" s="626"/>
      <c r="X4841" s="626"/>
      <c r="Y4841" s="626"/>
      <c r="Z4841" s="626"/>
      <c r="AA4841" s="626"/>
      <c r="AB4841" s="626"/>
      <c r="AC4841" s="626"/>
      <c r="AD4841" s="626"/>
      <c r="AE4841" s="626"/>
      <c r="AF4841" s="626"/>
    </row>
    <row r="4842" spans="1:32" x14ac:dyDescent="0.25">
      <c r="A4842" s="626"/>
      <c r="B4842" s="626"/>
      <c r="F4842" s="626"/>
      <c r="H4842" s="626"/>
      <c r="I4842" s="626"/>
      <c r="J4842" s="626"/>
      <c r="K4842" s="627"/>
      <c r="L4842" s="677"/>
      <c r="M4842" s="626"/>
      <c r="N4842" s="626"/>
      <c r="O4842" s="626"/>
      <c r="P4842" s="626"/>
      <c r="Q4842" s="626"/>
      <c r="R4842" s="626"/>
      <c r="S4842" s="626"/>
      <c r="T4842" s="626"/>
      <c r="U4842" s="626"/>
      <c r="V4842" s="626"/>
      <c r="W4842" s="626"/>
      <c r="X4842" s="626"/>
      <c r="Y4842" s="626"/>
      <c r="Z4842" s="626"/>
      <c r="AA4842" s="626"/>
      <c r="AB4842" s="626"/>
      <c r="AC4842" s="626"/>
      <c r="AD4842" s="626"/>
      <c r="AE4842" s="626"/>
      <c r="AF4842" s="626"/>
    </row>
    <row r="4843" spans="1:32" x14ac:dyDescent="0.25">
      <c r="A4843" s="626"/>
      <c r="B4843" s="626"/>
      <c r="F4843" s="626"/>
      <c r="H4843" s="626"/>
      <c r="I4843" s="626"/>
      <c r="J4843" s="626"/>
      <c r="K4843" s="627"/>
      <c r="L4843" s="677"/>
      <c r="M4843" s="626"/>
      <c r="N4843" s="626"/>
      <c r="O4843" s="626"/>
      <c r="P4843" s="626"/>
      <c r="Q4843" s="626"/>
      <c r="R4843" s="626"/>
      <c r="S4843" s="626"/>
      <c r="T4843" s="626"/>
      <c r="U4843" s="626"/>
      <c r="V4843" s="626"/>
      <c r="W4843" s="626"/>
      <c r="X4843" s="626"/>
      <c r="Y4843" s="626"/>
      <c r="Z4843" s="626"/>
      <c r="AA4843" s="626"/>
      <c r="AB4843" s="626"/>
      <c r="AC4843" s="626"/>
      <c r="AD4843" s="626"/>
      <c r="AE4843" s="626"/>
      <c r="AF4843" s="626"/>
    </row>
    <row r="4844" spans="1:32" x14ac:dyDescent="0.25">
      <c r="A4844" s="626"/>
      <c r="B4844" s="626"/>
      <c r="F4844" s="626"/>
      <c r="H4844" s="626"/>
      <c r="I4844" s="626"/>
      <c r="J4844" s="626"/>
      <c r="K4844" s="627"/>
      <c r="L4844" s="677"/>
      <c r="M4844" s="626"/>
      <c r="N4844" s="626"/>
      <c r="O4844" s="626"/>
      <c r="P4844" s="626"/>
      <c r="Q4844" s="626"/>
      <c r="R4844" s="626"/>
      <c r="S4844" s="626"/>
      <c r="T4844" s="626"/>
      <c r="U4844" s="626"/>
      <c r="V4844" s="626"/>
      <c r="W4844" s="626"/>
      <c r="X4844" s="626"/>
      <c r="Y4844" s="626"/>
      <c r="Z4844" s="626"/>
      <c r="AA4844" s="626"/>
      <c r="AB4844" s="626"/>
      <c r="AC4844" s="626"/>
      <c r="AD4844" s="626"/>
      <c r="AE4844" s="626"/>
      <c r="AF4844" s="626"/>
    </row>
    <row r="4845" spans="1:32" x14ac:dyDescent="0.25">
      <c r="A4845" s="626"/>
      <c r="B4845" s="626"/>
      <c r="F4845" s="626"/>
      <c r="H4845" s="626"/>
      <c r="I4845" s="626"/>
      <c r="J4845" s="626"/>
      <c r="K4845" s="627"/>
      <c r="L4845" s="677"/>
      <c r="M4845" s="626"/>
      <c r="N4845" s="626"/>
      <c r="O4845" s="626"/>
      <c r="P4845" s="626"/>
      <c r="Q4845" s="626"/>
      <c r="R4845" s="626"/>
      <c r="S4845" s="626"/>
      <c r="T4845" s="626"/>
      <c r="U4845" s="626"/>
      <c r="V4845" s="626"/>
      <c r="W4845" s="626"/>
      <c r="X4845" s="626"/>
      <c r="Y4845" s="626"/>
      <c r="Z4845" s="626"/>
      <c r="AA4845" s="626"/>
      <c r="AB4845" s="626"/>
      <c r="AC4845" s="626"/>
      <c r="AD4845" s="626"/>
      <c r="AE4845" s="626"/>
      <c r="AF4845" s="626"/>
    </row>
    <row r="4846" spans="1:32" x14ac:dyDescent="0.25">
      <c r="A4846" s="626"/>
      <c r="B4846" s="626"/>
      <c r="F4846" s="626"/>
      <c r="H4846" s="626"/>
      <c r="I4846" s="626"/>
      <c r="J4846" s="626"/>
      <c r="K4846" s="627"/>
      <c r="L4846" s="677"/>
      <c r="M4846" s="626"/>
      <c r="N4846" s="626"/>
      <c r="O4846" s="626"/>
      <c r="P4846" s="626"/>
      <c r="Q4846" s="626"/>
      <c r="R4846" s="626"/>
      <c r="S4846" s="626"/>
      <c r="T4846" s="626"/>
      <c r="U4846" s="626"/>
      <c r="V4846" s="626"/>
      <c r="W4846" s="626"/>
      <c r="X4846" s="626"/>
      <c r="Y4846" s="626"/>
      <c r="Z4846" s="626"/>
      <c r="AA4846" s="626"/>
      <c r="AB4846" s="626"/>
      <c r="AC4846" s="626"/>
      <c r="AD4846" s="626"/>
      <c r="AE4846" s="626"/>
      <c r="AF4846" s="626"/>
    </row>
    <row r="4847" spans="1:32" x14ac:dyDescent="0.25">
      <c r="A4847" s="626"/>
      <c r="B4847" s="626"/>
      <c r="F4847" s="626"/>
      <c r="H4847" s="626"/>
      <c r="I4847" s="626"/>
      <c r="J4847" s="626"/>
      <c r="K4847" s="627"/>
      <c r="L4847" s="677"/>
      <c r="M4847" s="626"/>
      <c r="N4847" s="626"/>
      <c r="O4847" s="626"/>
      <c r="P4847" s="626"/>
      <c r="Q4847" s="626"/>
      <c r="R4847" s="626"/>
      <c r="S4847" s="626"/>
      <c r="T4847" s="626"/>
      <c r="U4847" s="626"/>
      <c r="V4847" s="626"/>
      <c r="W4847" s="626"/>
      <c r="X4847" s="626"/>
      <c r="Y4847" s="626"/>
      <c r="Z4847" s="626"/>
      <c r="AA4847" s="626"/>
      <c r="AB4847" s="626"/>
      <c r="AC4847" s="626"/>
      <c r="AD4847" s="626"/>
      <c r="AE4847" s="626"/>
      <c r="AF4847" s="626"/>
    </row>
    <row r="4848" spans="1:32" x14ac:dyDescent="0.25">
      <c r="A4848" s="626"/>
      <c r="B4848" s="626"/>
      <c r="F4848" s="626"/>
      <c r="H4848" s="626"/>
      <c r="I4848" s="626"/>
      <c r="J4848" s="626"/>
      <c r="K4848" s="627"/>
      <c r="L4848" s="677"/>
      <c r="M4848" s="626"/>
      <c r="N4848" s="626"/>
      <c r="O4848" s="626"/>
      <c r="P4848" s="626"/>
      <c r="Q4848" s="626"/>
      <c r="R4848" s="626"/>
      <c r="S4848" s="626"/>
      <c r="T4848" s="626"/>
      <c r="U4848" s="626"/>
      <c r="V4848" s="626"/>
      <c r="W4848" s="626"/>
      <c r="X4848" s="626"/>
      <c r="Y4848" s="626"/>
      <c r="Z4848" s="626"/>
      <c r="AA4848" s="626"/>
      <c r="AB4848" s="626"/>
      <c r="AC4848" s="626"/>
      <c r="AD4848" s="626"/>
      <c r="AE4848" s="626"/>
      <c r="AF4848" s="626"/>
    </row>
    <row r="4849" spans="1:32" x14ac:dyDescent="0.25">
      <c r="A4849" s="626"/>
      <c r="B4849" s="626"/>
      <c r="F4849" s="626"/>
      <c r="H4849" s="626"/>
      <c r="I4849" s="626"/>
      <c r="J4849" s="626"/>
      <c r="K4849" s="627"/>
      <c r="L4849" s="677"/>
      <c r="M4849" s="626"/>
      <c r="N4849" s="626"/>
      <c r="O4849" s="626"/>
      <c r="P4849" s="626"/>
      <c r="Q4849" s="626"/>
      <c r="R4849" s="626"/>
      <c r="S4849" s="626"/>
      <c r="T4849" s="626"/>
      <c r="U4849" s="626"/>
      <c r="V4849" s="626"/>
      <c r="W4849" s="626"/>
      <c r="X4849" s="626"/>
      <c r="Y4849" s="626"/>
      <c r="Z4849" s="626"/>
      <c r="AA4849" s="626"/>
      <c r="AB4849" s="626"/>
      <c r="AC4849" s="626"/>
      <c r="AD4849" s="626"/>
      <c r="AE4849" s="626"/>
      <c r="AF4849" s="626"/>
    </row>
    <row r="4850" spans="1:32" x14ac:dyDescent="0.25">
      <c r="A4850" s="626"/>
      <c r="B4850" s="626"/>
      <c r="F4850" s="626"/>
      <c r="H4850" s="626"/>
      <c r="I4850" s="626"/>
      <c r="J4850" s="626"/>
      <c r="K4850" s="627"/>
      <c r="L4850" s="677"/>
      <c r="M4850" s="626"/>
      <c r="N4850" s="626"/>
      <c r="O4850" s="626"/>
      <c r="P4850" s="626"/>
      <c r="Q4850" s="626"/>
      <c r="R4850" s="626"/>
      <c r="S4850" s="626"/>
      <c r="T4850" s="626"/>
      <c r="U4850" s="626"/>
      <c r="V4850" s="626"/>
      <c r="W4850" s="626"/>
      <c r="X4850" s="626"/>
      <c r="Y4850" s="626"/>
      <c r="Z4850" s="626"/>
      <c r="AA4850" s="626"/>
      <c r="AB4850" s="626"/>
      <c r="AC4850" s="626"/>
      <c r="AD4850" s="626"/>
      <c r="AE4850" s="626"/>
      <c r="AF4850" s="626"/>
    </row>
    <row r="4851" spans="1:32" x14ac:dyDescent="0.25">
      <c r="A4851" s="626"/>
      <c r="B4851" s="626"/>
      <c r="F4851" s="626"/>
      <c r="H4851" s="626"/>
      <c r="I4851" s="626"/>
      <c r="J4851" s="626"/>
      <c r="K4851" s="627"/>
      <c r="L4851" s="677"/>
      <c r="M4851" s="626"/>
      <c r="N4851" s="626"/>
      <c r="O4851" s="626"/>
      <c r="P4851" s="626"/>
      <c r="Q4851" s="626"/>
      <c r="R4851" s="626"/>
      <c r="S4851" s="626"/>
      <c r="T4851" s="626"/>
      <c r="U4851" s="626"/>
      <c r="V4851" s="626"/>
      <c r="W4851" s="626"/>
      <c r="X4851" s="626"/>
      <c r="Y4851" s="626"/>
      <c r="Z4851" s="626"/>
      <c r="AA4851" s="626"/>
      <c r="AB4851" s="626"/>
      <c r="AC4851" s="626"/>
      <c r="AD4851" s="626"/>
      <c r="AE4851" s="626"/>
      <c r="AF4851" s="626"/>
    </row>
    <row r="4852" spans="1:32" x14ac:dyDescent="0.25">
      <c r="A4852" s="626"/>
      <c r="B4852" s="626"/>
      <c r="F4852" s="626"/>
      <c r="H4852" s="626"/>
      <c r="I4852" s="626"/>
      <c r="J4852" s="626"/>
      <c r="K4852" s="627"/>
      <c r="L4852" s="677"/>
      <c r="M4852" s="626"/>
      <c r="N4852" s="626"/>
      <c r="O4852" s="626"/>
      <c r="P4852" s="626"/>
      <c r="Q4852" s="626"/>
      <c r="R4852" s="626"/>
      <c r="S4852" s="626"/>
      <c r="T4852" s="626"/>
      <c r="U4852" s="626"/>
      <c r="V4852" s="626"/>
      <c r="W4852" s="626"/>
      <c r="X4852" s="626"/>
      <c r="Y4852" s="626"/>
      <c r="Z4852" s="626"/>
      <c r="AA4852" s="626"/>
      <c r="AB4852" s="626"/>
      <c r="AC4852" s="626"/>
      <c r="AD4852" s="626"/>
      <c r="AE4852" s="626"/>
      <c r="AF4852" s="626"/>
    </row>
    <row r="4853" spans="1:32" x14ac:dyDescent="0.25">
      <c r="A4853" s="626"/>
      <c r="B4853" s="626"/>
      <c r="F4853" s="626"/>
      <c r="H4853" s="626"/>
      <c r="I4853" s="626"/>
      <c r="J4853" s="626"/>
      <c r="K4853" s="627"/>
      <c r="L4853" s="677"/>
      <c r="M4853" s="626"/>
      <c r="N4853" s="626"/>
      <c r="O4853" s="626"/>
      <c r="P4853" s="626"/>
      <c r="Q4853" s="626"/>
      <c r="R4853" s="626"/>
      <c r="S4853" s="626"/>
      <c r="T4853" s="626"/>
      <c r="U4853" s="626"/>
      <c r="V4853" s="626"/>
      <c r="W4853" s="626"/>
      <c r="X4853" s="626"/>
      <c r="Y4853" s="626"/>
      <c r="Z4853" s="626"/>
      <c r="AA4853" s="626"/>
      <c r="AB4853" s="626"/>
      <c r="AC4853" s="626"/>
      <c r="AD4853" s="626"/>
      <c r="AE4853" s="626"/>
      <c r="AF4853" s="626"/>
    </row>
    <row r="4854" spans="1:32" x14ac:dyDescent="0.25">
      <c r="A4854" s="626"/>
      <c r="B4854" s="626"/>
      <c r="F4854" s="626"/>
      <c r="H4854" s="626"/>
      <c r="I4854" s="626"/>
      <c r="J4854" s="626"/>
      <c r="K4854" s="627"/>
      <c r="L4854" s="677"/>
      <c r="M4854" s="626"/>
      <c r="N4854" s="626"/>
      <c r="O4854" s="626"/>
      <c r="P4854" s="626"/>
      <c r="Q4854" s="626"/>
      <c r="R4854" s="626"/>
      <c r="S4854" s="626"/>
      <c r="T4854" s="626"/>
      <c r="U4854" s="626"/>
      <c r="V4854" s="626"/>
      <c r="W4854" s="626"/>
      <c r="X4854" s="626"/>
      <c r="Y4854" s="626"/>
      <c r="Z4854" s="626"/>
      <c r="AA4854" s="626"/>
      <c r="AB4854" s="626"/>
      <c r="AC4854" s="626"/>
      <c r="AD4854" s="626"/>
      <c r="AE4854" s="626"/>
      <c r="AF4854" s="626"/>
    </row>
    <row r="4855" spans="1:32" x14ac:dyDescent="0.25">
      <c r="A4855" s="626"/>
      <c r="B4855" s="626"/>
      <c r="F4855" s="626"/>
      <c r="H4855" s="626"/>
      <c r="I4855" s="626"/>
      <c r="J4855" s="626"/>
      <c r="K4855" s="627"/>
      <c r="L4855" s="677"/>
      <c r="M4855" s="626"/>
      <c r="N4855" s="626"/>
      <c r="O4855" s="626"/>
      <c r="P4855" s="626"/>
      <c r="Q4855" s="626"/>
      <c r="R4855" s="626"/>
      <c r="S4855" s="626"/>
      <c r="T4855" s="626"/>
      <c r="U4855" s="626"/>
      <c r="V4855" s="626"/>
      <c r="W4855" s="626"/>
      <c r="X4855" s="626"/>
      <c r="Y4855" s="626"/>
      <c r="Z4855" s="626"/>
      <c r="AA4855" s="626"/>
      <c r="AB4855" s="626"/>
      <c r="AC4855" s="626"/>
      <c r="AD4855" s="626"/>
      <c r="AE4855" s="626"/>
      <c r="AF4855" s="626"/>
    </row>
    <row r="4856" spans="1:32" x14ac:dyDescent="0.25">
      <c r="A4856" s="626"/>
      <c r="B4856" s="626"/>
      <c r="F4856" s="626"/>
      <c r="H4856" s="626"/>
      <c r="I4856" s="626"/>
      <c r="J4856" s="626"/>
      <c r="K4856" s="627"/>
      <c r="L4856" s="677"/>
      <c r="M4856" s="626"/>
      <c r="N4856" s="626"/>
      <c r="O4856" s="626"/>
      <c r="P4856" s="626"/>
      <c r="Q4856" s="626"/>
      <c r="R4856" s="626"/>
      <c r="S4856" s="626"/>
      <c r="T4856" s="626"/>
      <c r="U4856" s="626"/>
      <c r="V4856" s="626"/>
      <c r="W4856" s="626"/>
      <c r="X4856" s="626"/>
      <c r="Y4856" s="626"/>
      <c r="Z4856" s="626"/>
      <c r="AA4856" s="626"/>
      <c r="AB4856" s="626"/>
      <c r="AC4856" s="626"/>
      <c r="AD4856" s="626"/>
      <c r="AE4856" s="626"/>
      <c r="AF4856" s="626"/>
    </row>
    <row r="4857" spans="1:32" x14ac:dyDescent="0.25">
      <c r="A4857" s="626"/>
      <c r="B4857" s="626"/>
      <c r="F4857" s="626"/>
      <c r="H4857" s="626"/>
      <c r="I4857" s="626"/>
      <c r="J4857" s="626"/>
      <c r="K4857" s="627"/>
      <c r="L4857" s="677"/>
      <c r="M4857" s="626"/>
      <c r="N4857" s="626"/>
      <c r="O4857" s="626"/>
      <c r="P4857" s="626"/>
      <c r="Q4857" s="626"/>
      <c r="R4857" s="626"/>
      <c r="S4857" s="626"/>
      <c r="T4857" s="626"/>
      <c r="U4857" s="626"/>
      <c r="V4857" s="626"/>
      <c r="W4857" s="626"/>
      <c r="X4857" s="626"/>
      <c r="Y4857" s="626"/>
      <c r="Z4857" s="626"/>
      <c r="AA4857" s="626"/>
      <c r="AB4857" s="626"/>
      <c r="AC4857" s="626"/>
      <c r="AD4857" s="626"/>
      <c r="AE4857" s="626"/>
      <c r="AF4857" s="626"/>
    </row>
    <row r="4858" spans="1:32" x14ac:dyDescent="0.25">
      <c r="A4858" s="626"/>
      <c r="B4858" s="626"/>
      <c r="F4858" s="626"/>
      <c r="H4858" s="626"/>
      <c r="I4858" s="626"/>
      <c r="J4858" s="626"/>
      <c r="K4858" s="627"/>
      <c r="L4858" s="677"/>
      <c r="M4858" s="626"/>
      <c r="N4858" s="626"/>
      <c r="O4858" s="626"/>
      <c r="P4858" s="626"/>
      <c r="Q4858" s="626"/>
      <c r="R4858" s="626"/>
      <c r="S4858" s="626"/>
      <c r="T4858" s="626"/>
      <c r="U4858" s="626"/>
      <c r="V4858" s="626"/>
      <c r="W4858" s="626"/>
      <c r="X4858" s="626"/>
      <c r="Y4858" s="626"/>
      <c r="Z4858" s="626"/>
      <c r="AA4858" s="626"/>
      <c r="AB4858" s="626"/>
      <c r="AC4858" s="626"/>
      <c r="AD4858" s="626"/>
      <c r="AE4858" s="626"/>
      <c r="AF4858" s="626"/>
    </row>
    <row r="4859" spans="1:32" x14ac:dyDescent="0.25">
      <c r="A4859" s="626"/>
      <c r="B4859" s="626"/>
      <c r="F4859" s="626"/>
      <c r="H4859" s="626"/>
      <c r="I4859" s="626"/>
      <c r="J4859" s="626"/>
      <c r="K4859" s="627"/>
      <c r="L4859" s="677"/>
      <c r="M4859" s="626"/>
      <c r="N4859" s="626"/>
      <c r="O4859" s="626"/>
      <c r="P4859" s="626"/>
      <c r="Q4859" s="626"/>
      <c r="R4859" s="626"/>
      <c r="S4859" s="626"/>
      <c r="T4859" s="626"/>
      <c r="U4859" s="626"/>
      <c r="V4859" s="626"/>
      <c r="W4859" s="626"/>
      <c r="X4859" s="626"/>
      <c r="Y4859" s="626"/>
      <c r="Z4859" s="626"/>
      <c r="AA4859" s="626"/>
      <c r="AB4859" s="626"/>
      <c r="AC4859" s="626"/>
      <c r="AD4859" s="626"/>
      <c r="AE4859" s="626"/>
      <c r="AF4859" s="626"/>
    </row>
    <row r="4860" spans="1:32" x14ac:dyDescent="0.25">
      <c r="A4860" s="626"/>
      <c r="B4860" s="626"/>
      <c r="F4860" s="626"/>
      <c r="H4860" s="626"/>
      <c r="I4860" s="626"/>
      <c r="J4860" s="626"/>
      <c r="K4860" s="627"/>
      <c r="L4860" s="677"/>
      <c r="M4860" s="626"/>
      <c r="N4860" s="626"/>
      <c r="O4860" s="626"/>
      <c r="P4860" s="626"/>
      <c r="Q4860" s="626"/>
      <c r="R4860" s="626"/>
      <c r="S4860" s="626"/>
      <c r="T4860" s="626"/>
      <c r="U4860" s="626"/>
      <c r="V4860" s="626"/>
      <c r="W4860" s="626"/>
      <c r="X4860" s="626"/>
      <c r="Y4860" s="626"/>
      <c r="Z4860" s="626"/>
      <c r="AA4860" s="626"/>
      <c r="AB4860" s="626"/>
      <c r="AC4860" s="626"/>
      <c r="AD4860" s="626"/>
      <c r="AE4860" s="626"/>
      <c r="AF4860" s="626"/>
    </row>
    <row r="4861" spans="1:32" x14ac:dyDescent="0.25">
      <c r="A4861" s="626"/>
      <c r="B4861" s="626"/>
      <c r="F4861" s="626"/>
      <c r="H4861" s="626"/>
      <c r="I4861" s="626"/>
      <c r="J4861" s="626"/>
      <c r="K4861" s="627"/>
      <c r="L4861" s="677"/>
      <c r="M4861" s="626"/>
      <c r="N4861" s="626"/>
      <c r="O4861" s="626"/>
      <c r="P4861" s="626"/>
      <c r="Q4861" s="626"/>
      <c r="R4861" s="626"/>
      <c r="S4861" s="626"/>
      <c r="T4861" s="626"/>
      <c r="U4861" s="626"/>
      <c r="V4861" s="626"/>
      <c r="W4861" s="626"/>
      <c r="X4861" s="626"/>
      <c r="Y4861" s="626"/>
      <c r="Z4861" s="626"/>
      <c r="AA4861" s="626"/>
      <c r="AB4861" s="626"/>
      <c r="AC4861" s="626"/>
      <c r="AD4861" s="626"/>
      <c r="AE4861" s="626"/>
      <c r="AF4861" s="626"/>
    </row>
    <row r="4862" spans="1:32" x14ac:dyDescent="0.25">
      <c r="A4862" s="626"/>
      <c r="B4862" s="626"/>
      <c r="F4862" s="626"/>
      <c r="H4862" s="626"/>
      <c r="I4862" s="626"/>
      <c r="J4862" s="626"/>
      <c r="K4862" s="627"/>
      <c r="L4862" s="677"/>
      <c r="M4862" s="626"/>
      <c r="N4862" s="626"/>
      <c r="O4862" s="626"/>
      <c r="P4862" s="626"/>
      <c r="Q4862" s="626"/>
      <c r="R4862" s="626"/>
      <c r="S4862" s="626"/>
      <c r="T4862" s="626"/>
      <c r="U4862" s="626"/>
      <c r="V4862" s="626"/>
      <c r="W4862" s="626"/>
      <c r="X4862" s="626"/>
      <c r="Y4862" s="626"/>
      <c r="Z4862" s="626"/>
      <c r="AA4862" s="626"/>
      <c r="AB4862" s="626"/>
      <c r="AC4862" s="626"/>
      <c r="AD4862" s="626"/>
      <c r="AE4862" s="626"/>
      <c r="AF4862" s="626"/>
    </row>
    <row r="4863" spans="1:32" x14ac:dyDescent="0.25">
      <c r="A4863" s="626"/>
      <c r="B4863" s="626"/>
      <c r="F4863" s="626"/>
      <c r="H4863" s="626"/>
      <c r="I4863" s="626"/>
      <c r="J4863" s="626"/>
      <c r="K4863" s="627"/>
      <c r="L4863" s="677"/>
      <c r="M4863" s="626"/>
      <c r="N4863" s="626"/>
      <c r="O4863" s="626"/>
      <c r="P4863" s="626"/>
      <c r="Q4863" s="626"/>
      <c r="R4863" s="626"/>
      <c r="S4863" s="626"/>
      <c r="T4863" s="626"/>
      <c r="U4863" s="626"/>
      <c r="V4863" s="626"/>
      <c r="W4863" s="626"/>
      <c r="X4863" s="626"/>
      <c r="Y4863" s="626"/>
      <c r="Z4863" s="626"/>
      <c r="AA4863" s="626"/>
      <c r="AB4863" s="626"/>
      <c r="AC4863" s="626"/>
      <c r="AD4863" s="626"/>
      <c r="AE4863" s="626"/>
      <c r="AF4863" s="626"/>
    </row>
    <row r="4864" spans="1:32" x14ac:dyDescent="0.25">
      <c r="A4864" s="626"/>
      <c r="B4864" s="626"/>
      <c r="F4864" s="626"/>
      <c r="H4864" s="626"/>
      <c r="I4864" s="626"/>
      <c r="J4864" s="626"/>
      <c r="K4864" s="627"/>
      <c r="L4864" s="677"/>
      <c r="M4864" s="626"/>
      <c r="N4864" s="626"/>
      <c r="O4864" s="626"/>
      <c r="P4864" s="626"/>
      <c r="Q4864" s="626"/>
      <c r="R4864" s="626"/>
      <c r="S4864" s="626"/>
      <c r="T4864" s="626"/>
      <c r="U4864" s="626"/>
      <c r="V4864" s="626"/>
      <c r="W4864" s="626"/>
      <c r="X4864" s="626"/>
      <c r="Y4864" s="626"/>
      <c r="Z4864" s="626"/>
      <c r="AA4864" s="626"/>
      <c r="AB4864" s="626"/>
      <c r="AC4864" s="626"/>
      <c r="AD4864" s="626"/>
      <c r="AE4864" s="626"/>
      <c r="AF4864" s="626"/>
    </row>
    <row r="4865" spans="1:32" x14ac:dyDescent="0.25">
      <c r="A4865" s="626"/>
      <c r="B4865" s="626"/>
      <c r="F4865" s="626"/>
      <c r="H4865" s="626"/>
      <c r="I4865" s="626"/>
      <c r="J4865" s="626"/>
      <c r="K4865" s="627"/>
      <c r="L4865" s="677"/>
      <c r="M4865" s="626"/>
      <c r="N4865" s="626"/>
      <c r="O4865" s="626"/>
      <c r="P4865" s="626"/>
      <c r="Q4865" s="626"/>
      <c r="R4865" s="626"/>
      <c r="S4865" s="626"/>
      <c r="T4865" s="626"/>
      <c r="U4865" s="626"/>
      <c r="V4865" s="626"/>
      <c r="W4865" s="626"/>
      <c r="X4865" s="626"/>
      <c r="Y4865" s="626"/>
      <c r="Z4865" s="626"/>
      <c r="AA4865" s="626"/>
      <c r="AB4865" s="626"/>
      <c r="AC4865" s="626"/>
      <c r="AD4865" s="626"/>
      <c r="AE4865" s="626"/>
      <c r="AF4865" s="626"/>
    </row>
    <row r="4866" spans="1:32" x14ac:dyDescent="0.25">
      <c r="A4866" s="626"/>
      <c r="B4866" s="626"/>
      <c r="F4866" s="626"/>
      <c r="H4866" s="626"/>
      <c r="I4866" s="626"/>
      <c r="J4866" s="626"/>
      <c r="K4866" s="627"/>
      <c r="L4866" s="677"/>
      <c r="M4866" s="626"/>
      <c r="N4866" s="626"/>
      <c r="O4866" s="626"/>
      <c r="P4866" s="626"/>
      <c r="Q4866" s="626"/>
      <c r="R4866" s="626"/>
      <c r="S4866" s="626"/>
      <c r="T4866" s="626"/>
      <c r="U4866" s="626"/>
      <c r="V4866" s="626"/>
      <c r="W4866" s="626"/>
      <c r="X4866" s="626"/>
      <c r="Y4866" s="626"/>
      <c r="Z4866" s="626"/>
      <c r="AA4866" s="626"/>
      <c r="AB4866" s="626"/>
      <c r="AC4866" s="626"/>
      <c r="AD4866" s="626"/>
      <c r="AE4866" s="626"/>
      <c r="AF4866" s="626"/>
    </row>
    <row r="4867" spans="1:32" x14ac:dyDescent="0.25">
      <c r="A4867" s="626"/>
      <c r="B4867" s="626"/>
      <c r="F4867" s="626"/>
      <c r="H4867" s="626"/>
      <c r="I4867" s="626"/>
      <c r="J4867" s="626"/>
      <c r="K4867" s="627"/>
      <c r="L4867" s="677"/>
      <c r="M4867" s="626"/>
      <c r="N4867" s="626"/>
      <c r="O4867" s="626"/>
      <c r="P4867" s="626"/>
      <c r="Q4867" s="626"/>
      <c r="R4867" s="626"/>
      <c r="S4867" s="626"/>
      <c r="T4867" s="626"/>
      <c r="U4867" s="626"/>
      <c r="V4867" s="626"/>
      <c r="W4867" s="626"/>
      <c r="X4867" s="626"/>
      <c r="Y4867" s="626"/>
      <c r="Z4867" s="626"/>
      <c r="AA4867" s="626"/>
      <c r="AB4867" s="626"/>
      <c r="AC4867" s="626"/>
      <c r="AD4867" s="626"/>
      <c r="AE4867" s="626"/>
      <c r="AF4867" s="626"/>
    </row>
    <row r="4868" spans="1:32" x14ac:dyDescent="0.25">
      <c r="A4868" s="626"/>
      <c r="B4868" s="626"/>
      <c r="F4868" s="626"/>
      <c r="H4868" s="626"/>
      <c r="I4868" s="626"/>
      <c r="J4868" s="626"/>
      <c r="K4868" s="627"/>
      <c r="L4868" s="677"/>
      <c r="M4868" s="626"/>
      <c r="N4868" s="626"/>
      <c r="O4868" s="626"/>
      <c r="P4868" s="626"/>
      <c r="Q4868" s="626"/>
      <c r="R4868" s="626"/>
      <c r="S4868" s="626"/>
      <c r="T4868" s="626"/>
      <c r="U4868" s="626"/>
      <c r="V4868" s="626"/>
      <c r="W4868" s="626"/>
      <c r="X4868" s="626"/>
      <c r="Y4868" s="626"/>
      <c r="Z4868" s="626"/>
      <c r="AA4868" s="626"/>
      <c r="AB4868" s="626"/>
      <c r="AC4868" s="626"/>
      <c r="AD4868" s="626"/>
      <c r="AE4868" s="626"/>
      <c r="AF4868" s="626"/>
    </row>
    <row r="4869" spans="1:32" x14ac:dyDescent="0.25">
      <c r="A4869" s="626"/>
      <c r="B4869" s="626"/>
      <c r="F4869" s="626"/>
      <c r="H4869" s="626"/>
      <c r="I4869" s="626"/>
      <c r="J4869" s="626"/>
      <c r="K4869" s="627"/>
      <c r="L4869" s="677"/>
      <c r="M4869" s="626"/>
      <c r="N4869" s="626"/>
      <c r="O4869" s="626"/>
      <c r="P4869" s="626"/>
      <c r="Q4869" s="626"/>
      <c r="R4869" s="626"/>
      <c r="S4869" s="626"/>
      <c r="T4869" s="626"/>
      <c r="U4869" s="626"/>
      <c r="V4869" s="626"/>
      <c r="W4869" s="626"/>
      <c r="X4869" s="626"/>
      <c r="Y4869" s="626"/>
      <c r="Z4869" s="626"/>
      <c r="AA4869" s="626"/>
      <c r="AB4869" s="626"/>
      <c r="AC4869" s="626"/>
      <c r="AD4869" s="626"/>
      <c r="AE4869" s="626"/>
      <c r="AF4869" s="626"/>
    </row>
    <row r="4870" spans="1:32" x14ac:dyDescent="0.25">
      <c r="A4870" s="626"/>
      <c r="B4870" s="626"/>
      <c r="F4870" s="626"/>
      <c r="H4870" s="626"/>
      <c r="I4870" s="626"/>
      <c r="J4870" s="626"/>
      <c r="K4870" s="627"/>
      <c r="L4870" s="677"/>
      <c r="M4870" s="626"/>
      <c r="N4870" s="626"/>
      <c r="O4870" s="626"/>
      <c r="P4870" s="626"/>
      <c r="Q4870" s="626"/>
      <c r="R4870" s="626"/>
      <c r="S4870" s="626"/>
      <c r="T4870" s="626"/>
      <c r="U4870" s="626"/>
      <c r="V4870" s="626"/>
      <c r="W4870" s="626"/>
      <c r="X4870" s="626"/>
      <c r="Y4870" s="626"/>
      <c r="Z4870" s="626"/>
      <c r="AA4870" s="626"/>
      <c r="AB4870" s="626"/>
      <c r="AC4870" s="626"/>
      <c r="AD4870" s="626"/>
      <c r="AE4870" s="626"/>
      <c r="AF4870" s="626"/>
    </row>
    <row r="4871" spans="1:32" x14ac:dyDescent="0.25">
      <c r="A4871" s="626"/>
      <c r="B4871" s="626"/>
      <c r="F4871" s="626"/>
      <c r="H4871" s="626"/>
      <c r="I4871" s="626"/>
      <c r="J4871" s="626"/>
      <c r="K4871" s="627"/>
      <c r="L4871" s="677"/>
      <c r="M4871" s="626"/>
      <c r="N4871" s="626"/>
      <c r="O4871" s="626"/>
      <c r="P4871" s="626"/>
      <c r="Q4871" s="626"/>
      <c r="R4871" s="626"/>
      <c r="S4871" s="626"/>
      <c r="T4871" s="626"/>
      <c r="U4871" s="626"/>
      <c r="V4871" s="626"/>
      <c r="W4871" s="626"/>
      <c r="X4871" s="626"/>
      <c r="Y4871" s="626"/>
      <c r="Z4871" s="626"/>
      <c r="AA4871" s="626"/>
      <c r="AB4871" s="626"/>
      <c r="AC4871" s="626"/>
      <c r="AD4871" s="626"/>
      <c r="AE4871" s="626"/>
      <c r="AF4871" s="626"/>
    </row>
    <row r="4872" spans="1:32" x14ac:dyDescent="0.25">
      <c r="A4872" s="626"/>
      <c r="B4872" s="626"/>
      <c r="F4872" s="626"/>
      <c r="H4872" s="626"/>
      <c r="I4872" s="626"/>
      <c r="J4872" s="626"/>
      <c r="K4872" s="627"/>
      <c r="L4872" s="677"/>
      <c r="M4872" s="626"/>
      <c r="N4872" s="626"/>
      <c r="O4872" s="626"/>
      <c r="P4872" s="626"/>
      <c r="Q4872" s="626"/>
      <c r="R4872" s="626"/>
      <c r="S4872" s="626"/>
      <c r="T4872" s="626"/>
      <c r="U4872" s="626"/>
      <c r="V4872" s="626"/>
      <c r="W4872" s="626"/>
      <c r="X4872" s="626"/>
      <c r="Y4872" s="626"/>
      <c r="Z4872" s="626"/>
      <c r="AA4872" s="626"/>
      <c r="AB4872" s="626"/>
      <c r="AC4872" s="626"/>
      <c r="AD4872" s="626"/>
      <c r="AE4872" s="626"/>
      <c r="AF4872" s="626"/>
    </row>
    <row r="4873" spans="1:32" x14ac:dyDescent="0.25">
      <c r="A4873" s="626"/>
      <c r="B4873" s="626"/>
      <c r="F4873" s="626"/>
      <c r="H4873" s="626"/>
      <c r="I4873" s="626"/>
      <c r="J4873" s="626"/>
      <c r="K4873" s="627"/>
      <c r="L4873" s="677"/>
      <c r="M4873" s="626"/>
      <c r="N4873" s="626"/>
      <c r="O4873" s="626"/>
      <c r="P4873" s="626"/>
      <c r="Q4873" s="626"/>
      <c r="R4873" s="626"/>
      <c r="S4873" s="626"/>
      <c r="T4873" s="626"/>
      <c r="U4873" s="626"/>
      <c r="V4873" s="626"/>
      <c r="W4873" s="626"/>
      <c r="X4873" s="626"/>
      <c r="Y4873" s="626"/>
      <c r="Z4873" s="626"/>
      <c r="AA4873" s="626"/>
      <c r="AB4873" s="626"/>
      <c r="AC4873" s="626"/>
      <c r="AD4873" s="626"/>
      <c r="AE4873" s="626"/>
      <c r="AF4873" s="626"/>
    </row>
    <row r="4874" spans="1:32" x14ac:dyDescent="0.25">
      <c r="A4874" s="626"/>
      <c r="B4874" s="626"/>
      <c r="F4874" s="626"/>
      <c r="H4874" s="626"/>
      <c r="I4874" s="626"/>
      <c r="J4874" s="626"/>
      <c r="K4874" s="627"/>
      <c r="L4874" s="677"/>
      <c r="M4874" s="626"/>
      <c r="N4874" s="626"/>
      <c r="O4874" s="626"/>
      <c r="P4874" s="626"/>
      <c r="Q4874" s="626"/>
      <c r="R4874" s="626"/>
      <c r="S4874" s="626"/>
      <c r="T4874" s="626"/>
      <c r="U4874" s="626"/>
      <c r="V4874" s="626"/>
      <c r="W4874" s="626"/>
      <c r="X4874" s="626"/>
      <c r="Y4874" s="626"/>
      <c r="Z4874" s="626"/>
      <c r="AA4874" s="626"/>
      <c r="AB4874" s="626"/>
      <c r="AC4874" s="626"/>
      <c r="AD4874" s="626"/>
      <c r="AE4874" s="626"/>
      <c r="AF4874" s="626"/>
    </row>
    <row r="4875" spans="1:32" x14ac:dyDescent="0.25">
      <c r="A4875" s="626"/>
      <c r="B4875" s="626"/>
      <c r="F4875" s="626"/>
      <c r="H4875" s="626"/>
      <c r="I4875" s="626"/>
      <c r="J4875" s="626"/>
      <c r="K4875" s="627"/>
      <c r="L4875" s="677"/>
      <c r="M4875" s="626"/>
      <c r="N4875" s="626"/>
      <c r="O4875" s="626"/>
      <c r="P4875" s="626"/>
      <c r="Q4875" s="626"/>
      <c r="R4875" s="626"/>
      <c r="S4875" s="626"/>
      <c r="T4875" s="626"/>
      <c r="U4875" s="626"/>
      <c r="V4875" s="626"/>
      <c r="W4875" s="626"/>
      <c r="X4875" s="626"/>
      <c r="Y4875" s="626"/>
      <c r="Z4875" s="626"/>
      <c r="AA4875" s="626"/>
      <c r="AB4875" s="626"/>
      <c r="AC4875" s="626"/>
      <c r="AD4875" s="626"/>
      <c r="AE4875" s="626"/>
      <c r="AF4875" s="626"/>
    </row>
    <row r="4876" spans="1:32" x14ac:dyDescent="0.25">
      <c r="A4876" s="626"/>
      <c r="B4876" s="626"/>
      <c r="F4876" s="626"/>
      <c r="H4876" s="626"/>
      <c r="I4876" s="626"/>
      <c r="J4876" s="626"/>
      <c r="K4876" s="627"/>
      <c r="L4876" s="677"/>
      <c r="M4876" s="626"/>
      <c r="N4876" s="626"/>
      <c r="O4876" s="626"/>
      <c r="P4876" s="626"/>
      <c r="Q4876" s="626"/>
      <c r="R4876" s="626"/>
      <c r="S4876" s="626"/>
      <c r="T4876" s="626"/>
      <c r="U4876" s="626"/>
      <c r="V4876" s="626"/>
      <c r="W4876" s="626"/>
      <c r="X4876" s="626"/>
      <c r="Y4876" s="626"/>
      <c r="Z4876" s="626"/>
      <c r="AA4876" s="626"/>
      <c r="AB4876" s="626"/>
      <c r="AC4876" s="626"/>
      <c r="AD4876" s="626"/>
      <c r="AE4876" s="626"/>
      <c r="AF4876" s="626"/>
    </row>
    <row r="4877" spans="1:32" x14ac:dyDescent="0.25">
      <c r="A4877" s="626"/>
      <c r="B4877" s="626"/>
      <c r="F4877" s="626"/>
      <c r="H4877" s="626"/>
      <c r="I4877" s="626"/>
      <c r="J4877" s="626"/>
      <c r="K4877" s="627"/>
      <c r="L4877" s="677"/>
      <c r="M4877" s="626"/>
      <c r="N4877" s="626"/>
      <c r="O4877" s="626"/>
      <c r="P4877" s="626"/>
      <c r="Q4877" s="626"/>
      <c r="R4877" s="626"/>
      <c r="S4877" s="626"/>
      <c r="T4877" s="626"/>
      <c r="U4877" s="626"/>
      <c r="V4877" s="626"/>
      <c r="W4877" s="626"/>
      <c r="X4877" s="626"/>
      <c r="Y4877" s="626"/>
      <c r="Z4877" s="626"/>
      <c r="AA4877" s="626"/>
      <c r="AB4877" s="626"/>
      <c r="AC4877" s="626"/>
      <c r="AD4877" s="626"/>
      <c r="AE4877" s="626"/>
      <c r="AF4877" s="626"/>
    </row>
    <row r="4878" spans="1:32" x14ac:dyDescent="0.25">
      <c r="A4878" s="626"/>
      <c r="B4878" s="626"/>
      <c r="F4878" s="626"/>
      <c r="H4878" s="626"/>
      <c r="I4878" s="626"/>
      <c r="J4878" s="626"/>
      <c r="K4878" s="627"/>
      <c r="L4878" s="677"/>
      <c r="M4878" s="626"/>
      <c r="N4878" s="626"/>
      <c r="O4878" s="626"/>
      <c r="P4878" s="626"/>
      <c r="Q4878" s="626"/>
      <c r="R4878" s="626"/>
      <c r="S4878" s="626"/>
      <c r="T4878" s="626"/>
      <c r="U4878" s="626"/>
      <c r="V4878" s="626"/>
      <c r="W4878" s="626"/>
      <c r="X4878" s="626"/>
      <c r="Y4878" s="626"/>
      <c r="Z4878" s="626"/>
      <c r="AA4878" s="626"/>
      <c r="AB4878" s="626"/>
      <c r="AC4878" s="626"/>
      <c r="AD4878" s="626"/>
      <c r="AE4878" s="626"/>
      <c r="AF4878" s="626"/>
    </row>
    <row r="4879" spans="1:32" x14ac:dyDescent="0.25">
      <c r="A4879" s="626"/>
      <c r="B4879" s="626"/>
      <c r="F4879" s="626"/>
      <c r="H4879" s="626"/>
      <c r="I4879" s="626"/>
      <c r="J4879" s="626"/>
      <c r="K4879" s="627"/>
      <c r="L4879" s="677"/>
      <c r="M4879" s="626"/>
      <c r="N4879" s="626"/>
      <c r="O4879" s="626"/>
      <c r="P4879" s="626"/>
      <c r="Q4879" s="626"/>
      <c r="R4879" s="626"/>
      <c r="S4879" s="626"/>
      <c r="T4879" s="626"/>
      <c r="U4879" s="626"/>
      <c r="V4879" s="626"/>
      <c r="W4879" s="626"/>
      <c r="X4879" s="626"/>
      <c r="Y4879" s="626"/>
      <c r="Z4879" s="626"/>
      <c r="AA4879" s="626"/>
      <c r="AB4879" s="626"/>
      <c r="AC4879" s="626"/>
      <c r="AD4879" s="626"/>
      <c r="AE4879" s="626"/>
      <c r="AF4879" s="626"/>
    </row>
    <row r="4880" spans="1:32" x14ac:dyDescent="0.25">
      <c r="A4880" s="626"/>
      <c r="B4880" s="626"/>
      <c r="F4880" s="626"/>
      <c r="H4880" s="626"/>
      <c r="I4880" s="626"/>
      <c r="J4880" s="626"/>
      <c r="K4880" s="627"/>
      <c r="L4880" s="677"/>
      <c r="M4880" s="626"/>
      <c r="N4880" s="626"/>
      <c r="O4880" s="626"/>
      <c r="P4880" s="626"/>
      <c r="Q4880" s="626"/>
      <c r="R4880" s="626"/>
      <c r="S4880" s="626"/>
      <c r="T4880" s="626"/>
      <c r="U4880" s="626"/>
      <c r="V4880" s="626"/>
      <c r="W4880" s="626"/>
      <c r="X4880" s="626"/>
      <c r="Y4880" s="626"/>
      <c r="Z4880" s="626"/>
      <c r="AA4880" s="626"/>
      <c r="AB4880" s="626"/>
      <c r="AC4880" s="626"/>
      <c r="AD4880" s="626"/>
      <c r="AE4880" s="626"/>
      <c r="AF4880" s="626"/>
    </row>
    <row r="4881" spans="1:32" x14ac:dyDescent="0.25">
      <c r="A4881" s="626"/>
      <c r="B4881" s="626"/>
      <c r="F4881" s="626"/>
      <c r="H4881" s="626"/>
      <c r="I4881" s="626"/>
      <c r="J4881" s="626"/>
      <c r="K4881" s="627"/>
      <c r="L4881" s="677"/>
      <c r="M4881" s="626"/>
      <c r="N4881" s="626"/>
      <c r="O4881" s="626"/>
      <c r="P4881" s="626"/>
      <c r="Q4881" s="626"/>
      <c r="R4881" s="626"/>
      <c r="S4881" s="626"/>
      <c r="T4881" s="626"/>
      <c r="U4881" s="626"/>
      <c r="V4881" s="626"/>
      <c r="W4881" s="626"/>
      <c r="X4881" s="626"/>
      <c r="Y4881" s="626"/>
      <c r="Z4881" s="626"/>
      <c r="AA4881" s="626"/>
      <c r="AB4881" s="626"/>
      <c r="AC4881" s="626"/>
      <c r="AD4881" s="626"/>
      <c r="AE4881" s="626"/>
      <c r="AF4881" s="626"/>
    </row>
    <row r="4882" spans="1:32" x14ac:dyDescent="0.25">
      <c r="A4882" s="626"/>
      <c r="B4882" s="626"/>
      <c r="F4882" s="626"/>
      <c r="H4882" s="626"/>
      <c r="I4882" s="626"/>
      <c r="J4882" s="626"/>
      <c r="K4882" s="627"/>
      <c r="L4882" s="677"/>
      <c r="M4882" s="626"/>
      <c r="N4882" s="626"/>
      <c r="O4882" s="626"/>
      <c r="P4882" s="626"/>
      <c r="Q4882" s="626"/>
      <c r="R4882" s="626"/>
      <c r="S4882" s="626"/>
      <c r="T4882" s="626"/>
      <c r="U4882" s="626"/>
      <c r="V4882" s="626"/>
      <c r="W4882" s="626"/>
      <c r="X4882" s="626"/>
      <c r="Y4882" s="626"/>
      <c r="Z4882" s="626"/>
      <c r="AA4882" s="626"/>
      <c r="AB4882" s="626"/>
      <c r="AC4882" s="626"/>
      <c r="AD4882" s="626"/>
      <c r="AE4882" s="626"/>
      <c r="AF4882" s="626"/>
    </row>
    <row r="4883" spans="1:32" x14ac:dyDescent="0.25">
      <c r="A4883" s="626"/>
      <c r="B4883" s="626"/>
      <c r="F4883" s="626"/>
      <c r="H4883" s="626"/>
      <c r="I4883" s="626"/>
      <c r="J4883" s="626"/>
      <c r="K4883" s="627"/>
      <c r="L4883" s="677"/>
      <c r="M4883" s="626"/>
      <c r="N4883" s="626"/>
      <c r="O4883" s="626"/>
      <c r="P4883" s="626"/>
      <c r="Q4883" s="626"/>
      <c r="R4883" s="626"/>
      <c r="S4883" s="626"/>
      <c r="T4883" s="626"/>
      <c r="U4883" s="626"/>
      <c r="V4883" s="626"/>
      <c r="W4883" s="626"/>
      <c r="X4883" s="626"/>
      <c r="Y4883" s="626"/>
      <c r="Z4883" s="626"/>
      <c r="AA4883" s="626"/>
      <c r="AB4883" s="626"/>
      <c r="AC4883" s="626"/>
      <c r="AD4883" s="626"/>
      <c r="AE4883" s="626"/>
      <c r="AF4883" s="626"/>
    </row>
    <row r="4884" spans="1:32" x14ac:dyDescent="0.25">
      <c r="A4884" s="626"/>
      <c r="B4884" s="626"/>
      <c r="F4884" s="626"/>
      <c r="H4884" s="626"/>
      <c r="I4884" s="626"/>
      <c r="J4884" s="626"/>
      <c r="K4884" s="627"/>
      <c r="L4884" s="677"/>
      <c r="M4884" s="626"/>
      <c r="N4884" s="626"/>
      <c r="O4884" s="626"/>
      <c r="P4884" s="626"/>
      <c r="Q4884" s="626"/>
      <c r="R4884" s="626"/>
      <c r="S4884" s="626"/>
      <c r="T4884" s="626"/>
      <c r="U4884" s="626"/>
      <c r="V4884" s="626"/>
      <c r="W4884" s="626"/>
      <c r="X4884" s="626"/>
      <c r="Y4884" s="626"/>
      <c r="Z4884" s="626"/>
      <c r="AA4884" s="626"/>
      <c r="AB4884" s="626"/>
      <c r="AC4884" s="626"/>
      <c r="AD4884" s="626"/>
      <c r="AE4884" s="626"/>
      <c r="AF4884" s="626"/>
    </row>
    <row r="4885" spans="1:32" x14ac:dyDescent="0.25">
      <c r="A4885" s="626"/>
      <c r="B4885" s="626"/>
      <c r="F4885" s="626"/>
      <c r="H4885" s="626"/>
      <c r="I4885" s="626"/>
      <c r="J4885" s="626"/>
      <c r="K4885" s="627"/>
      <c r="L4885" s="677"/>
      <c r="M4885" s="626"/>
      <c r="N4885" s="626"/>
      <c r="O4885" s="626"/>
      <c r="P4885" s="626"/>
      <c r="Q4885" s="626"/>
      <c r="R4885" s="626"/>
      <c r="S4885" s="626"/>
      <c r="T4885" s="626"/>
      <c r="U4885" s="626"/>
      <c r="V4885" s="626"/>
      <c r="W4885" s="626"/>
      <c r="X4885" s="626"/>
      <c r="Y4885" s="626"/>
      <c r="Z4885" s="626"/>
      <c r="AA4885" s="626"/>
      <c r="AB4885" s="626"/>
      <c r="AC4885" s="626"/>
      <c r="AD4885" s="626"/>
      <c r="AE4885" s="626"/>
      <c r="AF4885" s="626"/>
    </row>
    <row r="4886" spans="1:32" x14ac:dyDescent="0.25">
      <c r="A4886" s="626"/>
      <c r="B4886" s="626"/>
      <c r="F4886" s="626"/>
      <c r="H4886" s="626"/>
      <c r="I4886" s="626"/>
      <c r="J4886" s="626"/>
      <c r="K4886" s="627"/>
      <c r="L4886" s="677"/>
      <c r="M4886" s="626"/>
      <c r="N4886" s="626"/>
      <c r="O4886" s="626"/>
      <c r="P4886" s="626"/>
      <c r="Q4886" s="626"/>
      <c r="R4886" s="626"/>
      <c r="S4886" s="626"/>
      <c r="T4886" s="626"/>
      <c r="U4886" s="626"/>
      <c r="V4886" s="626"/>
      <c r="W4886" s="626"/>
      <c r="X4886" s="626"/>
      <c r="Y4886" s="626"/>
      <c r="Z4886" s="626"/>
      <c r="AA4886" s="626"/>
      <c r="AB4886" s="626"/>
      <c r="AC4886" s="626"/>
      <c r="AD4886" s="626"/>
      <c r="AE4886" s="626"/>
      <c r="AF4886" s="626"/>
    </row>
    <row r="4887" spans="1:32" x14ac:dyDescent="0.25">
      <c r="A4887" s="626"/>
      <c r="B4887" s="626"/>
      <c r="F4887" s="626"/>
      <c r="H4887" s="626"/>
      <c r="I4887" s="626"/>
      <c r="J4887" s="626"/>
      <c r="K4887" s="627"/>
      <c r="L4887" s="677"/>
      <c r="M4887" s="626"/>
      <c r="N4887" s="626"/>
      <c r="O4887" s="626"/>
      <c r="P4887" s="626"/>
      <c r="Q4887" s="626"/>
      <c r="R4887" s="626"/>
      <c r="S4887" s="626"/>
      <c r="T4887" s="626"/>
      <c r="U4887" s="626"/>
      <c r="V4887" s="626"/>
      <c r="W4887" s="626"/>
      <c r="X4887" s="626"/>
      <c r="Y4887" s="626"/>
      <c r="Z4887" s="626"/>
      <c r="AA4887" s="626"/>
      <c r="AB4887" s="626"/>
      <c r="AC4887" s="626"/>
      <c r="AD4887" s="626"/>
      <c r="AE4887" s="626"/>
      <c r="AF4887" s="626"/>
    </row>
    <row r="4888" spans="1:32" x14ac:dyDescent="0.25">
      <c r="A4888" s="626"/>
      <c r="B4888" s="626"/>
      <c r="F4888" s="626"/>
      <c r="H4888" s="626"/>
      <c r="I4888" s="626"/>
      <c r="J4888" s="626"/>
      <c r="K4888" s="627"/>
      <c r="L4888" s="677"/>
      <c r="M4888" s="626"/>
      <c r="N4888" s="626"/>
      <c r="O4888" s="626"/>
      <c r="P4888" s="626"/>
      <c r="Q4888" s="626"/>
      <c r="R4888" s="626"/>
      <c r="S4888" s="626"/>
      <c r="T4888" s="626"/>
      <c r="U4888" s="626"/>
      <c r="V4888" s="626"/>
      <c r="W4888" s="626"/>
      <c r="X4888" s="626"/>
      <c r="Y4888" s="626"/>
      <c r="Z4888" s="626"/>
      <c r="AA4888" s="626"/>
      <c r="AB4888" s="626"/>
      <c r="AC4888" s="626"/>
      <c r="AD4888" s="626"/>
      <c r="AE4888" s="626"/>
      <c r="AF4888" s="626"/>
    </row>
    <row r="4889" spans="1:32" x14ac:dyDescent="0.25">
      <c r="A4889" s="626"/>
      <c r="B4889" s="626"/>
      <c r="F4889" s="626"/>
      <c r="H4889" s="626"/>
      <c r="I4889" s="626"/>
      <c r="J4889" s="626"/>
      <c r="K4889" s="627"/>
      <c r="L4889" s="677"/>
      <c r="M4889" s="626"/>
      <c r="N4889" s="626"/>
      <c r="O4889" s="626"/>
      <c r="P4889" s="626"/>
      <c r="Q4889" s="626"/>
      <c r="R4889" s="626"/>
      <c r="S4889" s="626"/>
      <c r="T4889" s="626"/>
      <c r="U4889" s="626"/>
      <c r="V4889" s="626"/>
      <c r="W4889" s="626"/>
      <c r="X4889" s="626"/>
      <c r="Y4889" s="626"/>
      <c r="Z4889" s="626"/>
      <c r="AA4889" s="626"/>
      <c r="AB4889" s="626"/>
      <c r="AC4889" s="626"/>
      <c r="AD4889" s="626"/>
      <c r="AE4889" s="626"/>
      <c r="AF4889" s="626"/>
    </row>
    <row r="4890" spans="1:32" x14ac:dyDescent="0.25">
      <c r="A4890" s="626"/>
      <c r="B4890" s="626"/>
      <c r="F4890" s="626"/>
      <c r="H4890" s="626"/>
      <c r="I4890" s="626"/>
      <c r="J4890" s="626"/>
      <c r="K4890" s="627"/>
      <c r="L4890" s="677"/>
      <c r="M4890" s="626"/>
      <c r="N4890" s="626"/>
      <c r="O4890" s="626"/>
      <c r="P4890" s="626"/>
      <c r="Q4890" s="626"/>
      <c r="R4890" s="626"/>
      <c r="S4890" s="626"/>
      <c r="T4890" s="626"/>
      <c r="U4890" s="626"/>
      <c r="V4890" s="626"/>
      <c r="W4890" s="626"/>
      <c r="X4890" s="626"/>
      <c r="Y4890" s="626"/>
      <c r="Z4890" s="626"/>
      <c r="AA4890" s="626"/>
      <c r="AB4890" s="626"/>
      <c r="AC4890" s="626"/>
      <c r="AD4890" s="626"/>
      <c r="AE4890" s="626"/>
      <c r="AF4890" s="626"/>
    </row>
    <row r="4891" spans="1:32" x14ac:dyDescent="0.25">
      <c r="A4891" s="626"/>
      <c r="B4891" s="626"/>
      <c r="F4891" s="626"/>
      <c r="H4891" s="626"/>
      <c r="I4891" s="626"/>
      <c r="J4891" s="626"/>
      <c r="K4891" s="627"/>
      <c r="L4891" s="677"/>
      <c r="M4891" s="626"/>
      <c r="N4891" s="626"/>
      <c r="O4891" s="626"/>
      <c r="P4891" s="626"/>
      <c r="Q4891" s="626"/>
      <c r="R4891" s="626"/>
      <c r="S4891" s="626"/>
      <c r="T4891" s="626"/>
      <c r="U4891" s="626"/>
      <c r="V4891" s="626"/>
      <c r="W4891" s="626"/>
      <c r="X4891" s="626"/>
      <c r="Y4891" s="626"/>
      <c r="Z4891" s="626"/>
      <c r="AA4891" s="626"/>
      <c r="AB4891" s="626"/>
      <c r="AC4891" s="626"/>
      <c r="AD4891" s="626"/>
      <c r="AE4891" s="626"/>
      <c r="AF4891" s="626"/>
    </row>
    <row r="4892" spans="1:32" x14ac:dyDescent="0.25">
      <c r="A4892" s="626"/>
      <c r="B4892" s="626"/>
      <c r="F4892" s="626"/>
      <c r="H4892" s="626"/>
      <c r="I4892" s="626"/>
      <c r="J4892" s="626"/>
      <c r="K4892" s="627"/>
      <c r="L4892" s="677"/>
      <c r="M4892" s="626"/>
      <c r="N4892" s="626"/>
      <c r="O4892" s="626"/>
      <c r="P4892" s="626"/>
      <c r="Q4892" s="626"/>
      <c r="R4892" s="626"/>
      <c r="S4892" s="626"/>
      <c r="T4892" s="626"/>
      <c r="U4892" s="626"/>
      <c r="V4892" s="626"/>
      <c r="W4892" s="626"/>
      <c r="X4892" s="626"/>
      <c r="Y4892" s="626"/>
      <c r="Z4892" s="626"/>
      <c r="AA4892" s="626"/>
      <c r="AB4892" s="626"/>
      <c r="AC4892" s="626"/>
      <c r="AD4892" s="626"/>
      <c r="AE4892" s="626"/>
      <c r="AF4892" s="626"/>
    </row>
    <row r="4893" spans="1:32" x14ac:dyDescent="0.25">
      <c r="A4893" s="626"/>
      <c r="B4893" s="626"/>
      <c r="F4893" s="626"/>
      <c r="H4893" s="626"/>
      <c r="I4893" s="626"/>
      <c r="J4893" s="626"/>
      <c r="K4893" s="627"/>
      <c r="L4893" s="677"/>
      <c r="M4893" s="626"/>
      <c r="N4893" s="626"/>
      <c r="O4893" s="626"/>
      <c r="P4893" s="626"/>
      <c r="Q4893" s="626"/>
      <c r="R4893" s="626"/>
      <c r="S4893" s="626"/>
      <c r="T4893" s="626"/>
      <c r="U4893" s="626"/>
      <c r="V4893" s="626"/>
      <c r="W4893" s="626"/>
      <c r="X4893" s="626"/>
      <c r="Y4893" s="626"/>
      <c r="Z4893" s="626"/>
      <c r="AA4893" s="626"/>
      <c r="AB4893" s="626"/>
      <c r="AC4893" s="626"/>
      <c r="AD4893" s="626"/>
      <c r="AE4893" s="626"/>
      <c r="AF4893" s="626"/>
    </row>
    <row r="4894" spans="1:32" x14ac:dyDescent="0.25">
      <c r="A4894" s="626"/>
      <c r="B4894" s="626"/>
      <c r="F4894" s="626"/>
      <c r="H4894" s="626"/>
      <c r="I4894" s="626"/>
      <c r="J4894" s="626"/>
      <c r="K4894" s="627"/>
      <c r="L4894" s="677"/>
      <c r="M4894" s="626"/>
      <c r="N4894" s="626"/>
      <c r="O4894" s="626"/>
      <c r="P4894" s="626"/>
      <c r="Q4894" s="626"/>
      <c r="R4894" s="626"/>
      <c r="S4894" s="626"/>
      <c r="T4894" s="626"/>
      <c r="U4894" s="626"/>
      <c r="V4894" s="626"/>
      <c r="W4894" s="626"/>
      <c r="X4894" s="626"/>
      <c r="Y4894" s="626"/>
      <c r="Z4894" s="626"/>
      <c r="AA4894" s="626"/>
      <c r="AB4894" s="626"/>
      <c r="AC4894" s="626"/>
      <c r="AD4894" s="626"/>
      <c r="AE4894" s="626"/>
      <c r="AF4894" s="626"/>
    </row>
    <row r="4895" spans="1:32" x14ac:dyDescent="0.25">
      <c r="A4895" s="626"/>
      <c r="B4895" s="626"/>
      <c r="F4895" s="626"/>
      <c r="H4895" s="626"/>
      <c r="I4895" s="626"/>
      <c r="J4895" s="626"/>
      <c r="K4895" s="627"/>
      <c r="L4895" s="677"/>
      <c r="M4895" s="626"/>
      <c r="N4895" s="626"/>
      <c r="O4895" s="626"/>
      <c r="P4895" s="626"/>
      <c r="Q4895" s="626"/>
      <c r="R4895" s="626"/>
      <c r="S4895" s="626"/>
      <c r="T4895" s="626"/>
      <c r="U4895" s="626"/>
      <c r="V4895" s="626"/>
      <c r="W4895" s="626"/>
      <c r="X4895" s="626"/>
      <c r="Y4895" s="626"/>
      <c r="Z4895" s="626"/>
      <c r="AA4895" s="626"/>
      <c r="AB4895" s="626"/>
      <c r="AC4895" s="626"/>
      <c r="AD4895" s="626"/>
      <c r="AE4895" s="626"/>
      <c r="AF4895" s="626"/>
    </row>
    <row r="4896" spans="1:32" x14ac:dyDescent="0.25">
      <c r="A4896" s="626"/>
      <c r="B4896" s="626"/>
      <c r="F4896" s="626"/>
      <c r="H4896" s="626"/>
      <c r="I4896" s="626"/>
      <c r="J4896" s="626"/>
      <c r="K4896" s="627"/>
      <c r="L4896" s="677"/>
      <c r="M4896" s="626"/>
      <c r="N4896" s="626"/>
      <c r="O4896" s="626"/>
      <c r="P4896" s="626"/>
      <c r="Q4896" s="626"/>
      <c r="R4896" s="626"/>
      <c r="S4896" s="626"/>
      <c r="T4896" s="626"/>
      <c r="U4896" s="626"/>
      <c r="V4896" s="626"/>
      <c r="W4896" s="626"/>
      <c r="X4896" s="626"/>
      <c r="Y4896" s="626"/>
      <c r="Z4896" s="626"/>
      <c r="AA4896" s="626"/>
      <c r="AB4896" s="626"/>
      <c r="AC4896" s="626"/>
      <c r="AD4896" s="626"/>
      <c r="AE4896" s="626"/>
      <c r="AF4896" s="626"/>
    </row>
    <row r="4897" spans="1:32" x14ac:dyDescent="0.25">
      <c r="A4897" s="626"/>
      <c r="B4897" s="626"/>
      <c r="F4897" s="626"/>
      <c r="H4897" s="626"/>
      <c r="I4897" s="626"/>
      <c r="J4897" s="626"/>
      <c r="K4897" s="627"/>
      <c r="L4897" s="677"/>
      <c r="M4897" s="626"/>
      <c r="N4897" s="626"/>
      <c r="O4897" s="626"/>
      <c r="P4897" s="626"/>
      <c r="Q4897" s="626"/>
      <c r="R4897" s="626"/>
      <c r="S4897" s="626"/>
      <c r="T4897" s="626"/>
      <c r="U4897" s="626"/>
      <c r="V4897" s="626"/>
      <c r="W4897" s="626"/>
      <c r="X4897" s="626"/>
      <c r="Y4897" s="626"/>
      <c r="Z4897" s="626"/>
      <c r="AA4897" s="626"/>
      <c r="AB4897" s="626"/>
      <c r="AC4897" s="626"/>
      <c r="AD4897" s="626"/>
      <c r="AE4897" s="626"/>
      <c r="AF4897" s="626"/>
    </row>
    <row r="4898" spans="1:32" x14ac:dyDescent="0.25">
      <c r="A4898" s="626"/>
      <c r="B4898" s="626"/>
      <c r="F4898" s="626"/>
      <c r="H4898" s="626"/>
      <c r="I4898" s="626"/>
      <c r="J4898" s="626"/>
      <c r="K4898" s="627"/>
      <c r="L4898" s="677"/>
      <c r="M4898" s="626"/>
      <c r="N4898" s="626"/>
      <c r="O4898" s="626"/>
      <c r="P4898" s="626"/>
      <c r="Q4898" s="626"/>
      <c r="R4898" s="626"/>
      <c r="S4898" s="626"/>
      <c r="T4898" s="626"/>
      <c r="U4898" s="626"/>
      <c r="V4898" s="626"/>
      <c r="W4898" s="626"/>
      <c r="X4898" s="626"/>
      <c r="Y4898" s="626"/>
      <c r="Z4898" s="626"/>
      <c r="AA4898" s="626"/>
      <c r="AB4898" s="626"/>
      <c r="AC4898" s="626"/>
      <c r="AD4898" s="626"/>
      <c r="AE4898" s="626"/>
      <c r="AF4898" s="626"/>
    </row>
    <row r="4899" spans="1:32" x14ac:dyDescent="0.25">
      <c r="A4899" s="626"/>
      <c r="B4899" s="626"/>
      <c r="F4899" s="626"/>
      <c r="H4899" s="626"/>
      <c r="I4899" s="626"/>
      <c r="J4899" s="626"/>
      <c r="K4899" s="627"/>
      <c r="L4899" s="677"/>
      <c r="M4899" s="626"/>
      <c r="N4899" s="626"/>
      <c r="O4899" s="626"/>
      <c r="P4899" s="626"/>
      <c r="Q4899" s="626"/>
      <c r="R4899" s="626"/>
      <c r="S4899" s="626"/>
      <c r="T4899" s="626"/>
      <c r="U4899" s="626"/>
      <c r="V4899" s="626"/>
      <c r="W4899" s="626"/>
      <c r="X4899" s="626"/>
      <c r="Y4899" s="626"/>
      <c r="Z4899" s="626"/>
      <c r="AA4899" s="626"/>
      <c r="AB4899" s="626"/>
      <c r="AC4899" s="626"/>
      <c r="AD4899" s="626"/>
      <c r="AE4899" s="626"/>
      <c r="AF4899" s="626"/>
    </row>
    <row r="4900" spans="1:32" x14ac:dyDescent="0.25">
      <c r="A4900" s="626"/>
      <c r="B4900" s="626"/>
      <c r="F4900" s="626"/>
      <c r="H4900" s="626"/>
      <c r="I4900" s="626"/>
      <c r="J4900" s="626"/>
      <c r="K4900" s="627"/>
      <c r="L4900" s="677"/>
      <c r="M4900" s="626"/>
      <c r="N4900" s="626"/>
      <c r="O4900" s="626"/>
      <c r="P4900" s="626"/>
      <c r="Q4900" s="626"/>
      <c r="R4900" s="626"/>
      <c r="S4900" s="626"/>
      <c r="T4900" s="626"/>
      <c r="U4900" s="626"/>
      <c r="V4900" s="626"/>
      <c r="W4900" s="626"/>
      <c r="X4900" s="626"/>
      <c r="Y4900" s="626"/>
      <c r="Z4900" s="626"/>
      <c r="AA4900" s="626"/>
      <c r="AB4900" s="626"/>
      <c r="AC4900" s="626"/>
      <c r="AD4900" s="626"/>
      <c r="AE4900" s="626"/>
      <c r="AF4900" s="626"/>
    </row>
    <row r="4901" spans="1:32" x14ac:dyDescent="0.25">
      <c r="A4901" s="626"/>
      <c r="B4901" s="626"/>
      <c r="F4901" s="626"/>
      <c r="H4901" s="626"/>
      <c r="I4901" s="626"/>
      <c r="J4901" s="626"/>
      <c r="K4901" s="627"/>
      <c r="L4901" s="677"/>
      <c r="M4901" s="626"/>
      <c r="N4901" s="626"/>
      <c r="O4901" s="626"/>
      <c r="P4901" s="626"/>
      <c r="Q4901" s="626"/>
      <c r="R4901" s="626"/>
      <c r="S4901" s="626"/>
      <c r="T4901" s="626"/>
      <c r="U4901" s="626"/>
      <c r="V4901" s="626"/>
      <c r="W4901" s="626"/>
      <c r="X4901" s="626"/>
      <c r="Y4901" s="626"/>
      <c r="Z4901" s="626"/>
      <c r="AA4901" s="626"/>
      <c r="AB4901" s="626"/>
      <c r="AC4901" s="626"/>
      <c r="AD4901" s="626"/>
      <c r="AE4901" s="626"/>
      <c r="AF4901" s="626"/>
    </row>
    <row r="4902" spans="1:32" x14ac:dyDescent="0.25">
      <c r="A4902" s="626"/>
      <c r="B4902" s="626"/>
      <c r="F4902" s="626"/>
      <c r="H4902" s="626"/>
      <c r="I4902" s="626"/>
      <c r="J4902" s="626"/>
      <c r="K4902" s="627"/>
      <c r="L4902" s="677"/>
      <c r="M4902" s="626"/>
      <c r="N4902" s="626"/>
      <c r="O4902" s="626"/>
      <c r="P4902" s="626"/>
      <c r="Q4902" s="626"/>
      <c r="R4902" s="626"/>
      <c r="S4902" s="626"/>
      <c r="T4902" s="626"/>
      <c r="U4902" s="626"/>
      <c r="V4902" s="626"/>
      <c r="W4902" s="626"/>
      <c r="X4902" s="626"/>
      <c r="Y4902" s="626"/>
      <c r="Z4902" s="626"/>
      <c r="AA4902" s="626"/>
      <c r="AB4902" s="626"/>
      <c r="AC4902" s="626"/>
      <c r="AD4902" s="626"/>
      <c r="AE4902" s="626"/>
      <c r="AF4902" s="626"/>
    </row>
    <row r="4903" spans="1:32" x14ac:dyDescent="0.25">
      <c r="A4903" s="626"/>
      <c r="B4903" s="626"/>
      <c r="F4903" s="626"/>
      <c r="H4903" s="626"/>
      <c r="I4903" s="626"/>
      <c r="J4903" s="626"/>
      <c r="K4903" s="627"/>
      <c r="L4903" s="677"/>
      <c r="M4903" s="626"/>
      <c r="N4903" s="626"/>
      <c r="O4903" s="626"/>
      <c r="P4903" s="626"/>
      <c r="Q4903" s="626"/>
      <c r="R4903" s="626"/>
      <c r="S4903" s="626"/>
      <c r="T4903" s="626"/>
      <c r="U4903" s="626"/>
      <c r="V4903" s="626"/>
      <c r="W4903" s="626"/>
      <c r="X4903" s="626"/>
      <c r="Y4903" s="626"/>
      <c r="Z4903" s="626"/>
      <c r="AA4903" s="626"/>
      <c r="AB4903" s="626"/>
      <c r="AC4903" s="626"/>
      <c r="AD4903" s="626"/>
      <c r="AE4903" s="626"/>
      <c r="AF4903" s="626"/>
    </row>
    <row r="4904" spans="1:32" x14ac:dyDescent="0.25">
      <c r="A4904" s="626"/>
      <c r="B4904" s="626"/>
      <c r="F4904" s="626"/>
      <c r="H4904" s="626"/>
      <c r="I4904" s="626"/>
      <c r="J4904" s="626"/>
      <c r="K4904" s="627"/>
      <c r="L4904" s="677"/>
      <c r="M4904" s="626"/>
      <c r="N4904" s="626"/>
      <c r="O4904" s="626"/>
      <c r="P4904" s="626"/>
      <c r="Q4904" s="626"/>
      <c r="R4904" s="626"/>
      <c r="S4904" s="626"/>
      <c r="T4904" s="626"/>
      <c r="U4904" s="626"/>
      <c r="V4904" s="626"/>
      <c r="W4904" s="626"/>
      <c r="X4904" s="626"/>
      <c r="Y4904" s="626"/>
      <c r="Z4904" s="626"/>
      <c r="AA4904" s="626"/>
      <c r="AB4904" s="626"/>
      <c r="AC4904" s="626"/>
      <c r="AD4904" s="626"/>
      <c r="AE4904" s="626"/>
      <c r="AF4904" s="626"/>
    </row>
    <row r="4905" spans="1:32" x14ac:dyDescent="0.25">
      <c r="A4905" s="626"/>
      <c r="B4905" s="626"/>
      <c r="F4905" s="626"/>
      <c r="H4905" s="626"/>
      <c r="I4905" s="626"/>
      <c r="J4905" s="626"/>
      <c r="K4905" s="627"/>
      <c r="L4905" s="677"/>
      <c r="M4905" s="626"/>
      <c r="N4905" s="626"/>
      <c r="O4905" s="626"/>
      <c r="P4905" s="626"/>
      <c r="Q4905" s="626"/>
      <c r="R4905" s="626"/>
      <c r="S4905" s="626"/>
      <c r="T4905" s="626"/>
      <c r="U4905" s="626"/>
      <c r="V4905" s="626"/>
      <c r="W4905" s="626"/>
      <c r="X4905" s="626"/>
      <c r="Y4905" s="626"/>
      <c r="Z4905" s="626"/>
      <c r="AA4905" s="626"/>
      <c r="AB4905" s="626"/>
      <c r="AC4905" s="626"/>
      <c r="AD4905" s="626"/>
      <c r="AE4905" s="626"/>
      <c r="AF4905" s="626"/>
    </row>
    <row r="4906" spans="1:32" x14ac:dyDescent="0.25">
      <c r="A4906" s="626"/>
      <c r="B4906" s="626"/>
      <c r="F4906" s="626"/>
      <c r="H4906" s="626"/>
      <c r="I4906" s="626"/>
      <c r="J4906" s="626"/>
      <c r="K4906" s="627"/>
      <c r="L4906" s="677"/>
      <c r="M4906" s="626"/>
      <c r="N4906" s="626"/>
      <c r="O4906" s="626"/>
      <c r="P4906" s="626"/>
      <c r="Q4906" s="626"/>
      <c r="R4906" s="626"/>
      <c r="S4906" s="626"/>
      <c r="T4906" s="626"/>
      <c r="U4906" s="626"/>
      <c r="V4906" s="626"/>
      <c r="W4906" s="626"/>
      <c r="X4906" s="626"/>
      <c r="Y4906" s="626"/>
      <c r="Z4906" s="626"/>
      <c r="AA4906" s="626"/>
      <c r="AB4906" s="626"/>
      <c r="AC4906" s="626"/>
      <c r="AD4906" s="626"/>
      <c r="AE4906" s="626"/>
      <c r="AF4906" s="626"/>
    </row>
    <row r="4907" spans="1:32" x14ac:dyDescent="0.25">
      <c r="A4907" s="626"/>
      <c r="B4907" s="626"/>
      <c r="F4907" s="626"/>
      <c r="H4907" s="626"/>
      <c r="I4907" s="626"/>
      <c r="J4907" s="626"/>
      <c r="K4907" s="627"/>
      <c r="L4907" s="677"/>
      <c r="M4907" s="626"/>
      <c r="N4907" s="626"/>
      <c r="O4907" s="626"/>
      <c r="P4907" s="626"/>
      <c r="Q4907" s="626"/>
      <c r="R4907" s="626"/>
      <c r="S4907" s="626"/>
      <c r="T4907" s="626"/>
      <c r="U4907" s="626"/>
      <c r="V4907" s="626"/>
      <c r="W4907" s="626"/>
      <c r="X4907" s="626"/>
      <c r="Y4907" s="626"/>
      <c r="Z4907" s="626"/>
      <c r="AA4907" s="626"/>
      <c r="AB4907" s="626"/>
      <c r="AC4907" s="626"/>
      <c r="AD4907" s="626"/>
      <c r="AE4907" s="626"/>
      <c r="AF4907" s="626"/>
    </row>
    <row r="4908" spans="1:32" x14ac:dyDescent="0.25">
      <c r="A4908" s="626"/>
      <c r="B4908" s="626"/>
      <c r="F4908" s="626"/>
      <c r="H4908" s="626"/>
      <c r="I4908" s="626"/>
      <c r="J4908" s="626"/>
      <c r="K4908" s="627"/>
      <c r="L4908" s="677"/>
      <c r="M4908" s="626"/>
      <c r="N4908" s="626"/>
      <c r="O4908" s="626"/>
      <c r="P4908" s="626"/>
      <c r="Q4908" s="626"/>
      <c r="R4908" s="626"/>
      <c r="S4908" s="626"/>
      <c r="T4908" s="626"/>
      <c r="U4908" s="626"/>
      <c r="V4908" s="626"/>
      <c r="W4908" s="626"/>
      <c r="X4908" s="626"/>
      <c r="Y4908" s="626"/>
      <c r="Z4908" s="626"/>
      <c r="AA4908" s="626"/>
      <c r="AB4908" s="626"/>
      <c r="AC4908" s="626"/>
      <c r="AD4908" s="626"/>
      <c r="AE4908" s="626"/>
      <c r="AF4908" s="626"/>
    </row>
    <row r="4909" spans="1:32" x14ac:dyDescent="0.25">
      <c r="A4909" s="626"/>
      <c r="B4909" s="626"/>
      <c r="F4909" s="626"/>
      <c r="H4909" s="626"/>
      <c r="I4909" s="626"/>
      <c r="J4909" s="626"/>
      <c r="K4909" s="627"/>
      <c r="L4909" s="677"/>
      <c r="M4909" s="626"/>
      <c r="N4909" s="626"/>
      <c r="O4909" s="626"/>
      <c r="P4909" s="626"/>
      <c r="Q4909" s="626"/>
      <c r="R4909" s="626"/>
      <c r="S4909" s="626"/>
      <c r="T4909" s="626"/>
      <c r="U4909" s="626"/>
      <c r="V4909" s="626"/>
      <c r="W4909" s="626"/>
      <c r="X4909" s="626"/>
      <c r="Y4909" s="626"/>
      <c r="Z4909" s="626"/>
      <c r="AA4909" s="626"/>
      <c r="AB4909" s="626"/>
      <c r="AC4909" s="626"/>
      <c r="AD4909" s="626"/>
      <c r="AE4909" s="626"/>
      <c r="AF4909" s="626"/>
    </row>
    <row r="4910" spans="1:32" x14ac:dyDescent="0.25">
      <c r="A4910" s="626"/>
      <c r="B4910" s="626"/>
      <c r="F4910" s="626"/>
      <c r="H4910" s="626"/>
      <c r="I4910" s="626"/>
      <c r="J4910" s="626"/>
      <c r="K4910" s="627"/>
      <c r="L4910" s="677"/>
      <c r="M4910" s="626"/>
      <c r="N4910" s="626"/>
      <c r="O4910" s="626"/>
      <c r="P4910" s="626"/>
      <c r="Q4910" s="626"/>
      <c r="R4910" s="626"/>
      <c r="S4910" s="626"/>
      <c r="T4910" s="626"/>
      <c r="U4910" s="626"/>
      <c r="V4910" s="626"/>
      <c r="W4910" s="626"/>
      <c r="X4910" s="626"/>
      <c r="Y4910" s="626"/>
      <c r="Z4910" s="626"/>
      <c r="AA4910" s="626"/>
      <c r="AB4910" s="626"/>
      <c r="AC4910" s="626"/>
      <c r="AD4910" s="626"/>
      <c r="AE4910" s="626"/>
      <c r="AF4910" s="626"/>
    </row>
    <row r="4911" spans="1:32" x14ac:dyDescent="0.25">
      <c r="A4911" s="626"/>
      <c r="B4911" s="626"/>
      <c r="F4911" s="626"/>
      <c r="H4911" s="626"/>
      <c r="I4911" s="626"/>
      <c r="J4911" s="626"/>
      <c r="K4911" s="627"/>
      <c r="L4911" s="677"/>
      <c r="M4911" s="626"/>
      <c r="N4911" s="626"/>
      <c r="O4911" s="626"/>
      <c r="P4911" s="626"/>
      <c r="Q4911" s="626"/>
      <c r="R4911" s="626"/>
      <c r="S4911" s="626"/>
      <c r="T4911" s="626"/>
      <c r="U4911" s="626"/>
      <c r="V4911" s="626"/>
      <c r="W4911" s="626"/>
      <c r="X4911" s="626"/>
      <c r="Y4911" s="626"/>
      <c r="Z4911" s="626"/>
      <c r="AA4911" s="626"/>
      <c r="AB4911" s="626"/>
      <c r="AC4911" s="626"/>
      <c r="AD4911" s="626"/>
      <c r="AE4911" s="626"/>
      <c r="AF4911" s="626"/>
    </row>
    <row r="4912" spans="1:32" x14ac:dyDescent="0.25">
      <c r="A4912" s="626"/>
      <c r="B4912" s="626"/>
      <c r="F4912" s="626"/>
      <c r="H4912" s="626"/>
      <c r="I4912" s="626"/>
      <c r="J4912" s="626"/>
      <c r="K4912" s="627"/>
      <c r="L4912" s="677"/>
      <c r="M4912" s="626"/>
      <c r="N4912" s="626"/>
      <c r="O4912" s="626"/>
      <c r="P4912" s="626"/>
      <c r="Q4912" s="626"/>
      <c r="R4912" s="626"/>
      <c r="S4912" s="626"/>
      <c r="T4912" s="626"/>
      <c r="U4912" s="626"/>
      <c r="V4912" s="626"/>
      <c r="W4912" s="626"/>
      <c r="X4912" s="626"/>
      <c r="Y4912" s="626"/>
      <c r="Z4912" s="626"/>
      <c r="AA4912" s="626"/>
      <c r="AB4912" s="626"/>
      <c r="AC4912" s="626"/>
      <c r="AD4912" s="626"/>
      <c r="AE4912" s="626"/>
      <c r="AF4912" s="626"/>
    </row>
    <row r="4913" spans="1:32" x14ac:dyDescent="0.25">
      <c r="A4913" s="626"/>
      <c r="B4913" s="626"/>
      <c r="F4913" s="626"/>
      <c r="H4913" s="626"/>
      <c r="I4913" s="626"/>
      <c r="J4913" s="626"/>
      <c r="K4913" s="627"/>
      <c r="L4913" s="677"/>
      <c r="M4913" s="626"/>
      <c r="N4913" s="626"/>
      <c r="O4913" s="626"/>
      <c r="P4913" s="626"/>
      <c r="Q4913" s="626"/>
      <c r="R4913" s="626"/>
      <c r="S4913" s="626"/>
      <c r="T4913" s="626"/>
      <c r="U4913" s="626"/>
      <c r="V4913" s="626"/>
      <c r="W4913" s="626"/>
      <c r="X4913" s="626"/>
      <c r="Y4913" s="626"/>
      <c r="Z4913" s="626"/>
      <c r="AA4913" s="626"/>
      <c r="AB4913" s="626"/>
      <c r="AC4913" s="626"/>
      <c r="AD4913" s="626"/>
      <c r="AE4913" s="626"/>
      <c r="AF4913" s="626"/>
    </row>
    <row r="4914" spans="1:32" x14ac:dyDescent="0.25">
      <c r="A4914" s="626"/>
      <c r="B4914" s="626"/>
      <c r="F4914" s="626"/>
      <c r="H4914" s="626"/>
      <c r="I4914" s="626"/>
      <c r="J4914" s="626"/>
      <c r="K4914" s="627"/>
      <c r="L4914" s="677"/>
      <c r="M4914" s="626"/>
      <c r="N4914" s="626"/>
      <c r="O4914" s="626"/>
      <c r="P4914" s="626"/>
      <c r="Q4914" s="626"/>
      <c r="R4914" s="626"/>
      <c r="S4914" s="626"/>
      <c r="T4914" s="626"/>
      <c r="U4914" s="626"/>
      <c r="V4914" s="626"/>
      <c r="W4914" s="626"/>
      <c r="X4914" s="626"/>
      <c r="Y4914" s="626"/>
      <c r="Z4914" s="626"/>
      <c r="AA4914" s="626"/>
      <c r="AB4914" s="626"/>
      <c r="AC4914" s="626"/>
      <c r="AD4914" s="626"/>
      <c r="AE4914" s="626"/>
      <c r="AF4914" s="626"/>
    </row>
    <row r="4915" spans="1:32" x14ac:dyDescent="0.25">
      <c r="A4915" s="626"/>
      <c r="B4915" s="626"/>
      <c r="F4915" s="626"/>
      <c r="H4915" s="626"/>
      <c r="I4915" s="626"/>
      <c r="J4915" s="626"/>
      <c r="K4915" s="627"/>
      <c r="L4915" s="677"/>
      <c r="M4915" s="626"/>
      <c r="N4915" s="626"/>
      <c r="O4915" s="626"/>
      <c r="P4915" s="626"/>
      <c r="Q4915" s="626"/>
      <c r="R4915" s="626"/>
      <c r="S4915" s="626"/>
      <c r="T4915" s="626"/>
      <c r="U4915" s="626"/>
      <c r="V4915" s="626"/>
      <c r="W4915" s="626"/>
      <c r="X4915" s="626"/>
      <c r="Y4915" s="626"/>
      <c r="Z4915" s="626"/>
      <c r="AA4915" s="626"/>
      <c r="AB4915" s="626"/>
      <c r="AC4915" s="626"/>
      <c r="AD4915" s="626"/>
      <c r="AE4915" s="626"/>
      <c r="AF4915" s="626"/>
    </row>
    <row r="4916" spans="1:32" x14ac:dyDescent="0.25">
      <c r="A4916" s="626"/>
      <c r="B4916" s="626"/>
      <c r="F4916" s="626"/>
      <c r="H4916" s="626"/>
      <c r="I4916" s="626"/>
      <c r="J4916" s="626"/>
      <c r="K4916" s="627"/>
      <c r="L4916" s="677"/>
      <c r="M4916" s="626"/>
      <c r="N4916" s="626"/>
      <c r="O4916" s="626"/>
      <c r="P4916" s="626"/>
      <c r="Q4916" s="626"/>
      <c r="R4916" s="626"/>
      <c r="S4916" s="626"/>
      <c r="T4916" s="626"/>
      <c r="U4916" s="626"/>
      <c r="V4916" s="626"/>
      <c r="W4916" s="626"/>
      <c r="X4916" s="626"/>
      <c r="Y4916" s="626"/>
      <c r="Z4916" s="626"/>
      <c r="AA4916" s="626"/>
      <c r="AB4916" s="626"/>
      <c r="AC4916" s="626"/>
      <c r="AD4916" s="626"/>
      <c r="AE4916" s="626"/>
      <c r="AF4916" s="626"/>
    </row>
    <row r="4917" spans="1:32" x14ac:dyDescent="0.25">
      <c r="A4917" s="626"/>
      <c r="B4917" s="626"/>
      <c r="F4917" s="626"/>
      <c r="H4917" s="626"/>
      <c r="I4917" s="626"/>
      <c r="J4917" s="626"/>
      <c r="K4917" s="627"/>
      <c r="L4917" s="677"/>
      <c r="M4917" s="626"/>
      <c r="N4917" s="626"/>
      <c r="O4917" s="626"/>
      <c r="P4917" s="626"/>
      <c r="Q4917" s="626"/>
      <c r="R4917" s="626"/>
      <c r="S4917" s="626"/>
      <c r="T4917" s="626"/>
      <c r="U4917" s="626"/>
      <c r="V4917" s="626"/>
      <c r="W4917" s="626"/>
      <c r="X4917" s="626"/>
      <c r="Y4917" s="626"/>
      <c r="Z4917" s="626"/>
      <c r="AA4917" s="626"/>
      <c r="AB4917" s="626"/>
      <c r="AC4917" s="626"/>
      <c r="AD4917" s="626"/>
      <c r="AE4917" s="626"/>
      <c r="AF4917" s="626"/>
    </row>
    <row r="4918" spans="1:32" x14ac:dyDescent="0.25">
      <c r="A4918" s="626"/>
      <c r="B4918" s="626"/>
      <c r="F4918" s="626"/>
      <c r="H4918" s="626"/>
      <c r="I4918" s="626"/>
      <c r="J4918" s="626"/>
      <c r="K4918" s="627"/>
      <c r="L4918" s="677"/>
      <c r="M4918" s="626"/>
      <c r="N4918" s="626"/>
      <c r="O4918" s="626"/>
      <c r="P4918" s="626"/>
      <c r="Q4918" s="626"/>
      <c r="R4918" s="626"/>
      <c r="S4918" s="626"/>
      <c r="T4918" s="626"/>
      <c r="U4918" s="626"/>
      <c r="V4918" s="626"/>
      <c r="W4918" s="626"/>
      <c r="X4918" s="626"/>
      <c r="Y4918" s="626"/>
      <c r="Z4918" s="626"/>
      <c r="AA4918" s="626"/>
      <c r="AB4918" s="626"/>
      <c r="AC4918" s="626"/>
      <c r="AD4918" s="626"/>
      <c r="AE4918" s="626"/>
      <c r="AF4918" s="626"/>
    </row>
    <row r="4919" spans="1:32" x14ac:dyDescent="0.25">
      <c r="A4919" s="626"/>
      <c r="B4919" s="626"/>
      <c r="F4919" s="626"/>
      <c r="H4919" s="626"/>
      <c r="I4919" s="626"/>
      <c r="J4919" s="626"/>
      <c r="K4919" s="627"/>
      <c r="L4919" s="677"/>
      <c r="M4919" s="626"/>
      <c r="N4919" s="626"/>
      <c r="O4919" s="626"/>
      <c r="P4919" s="626"/>
      <c r="Q4919" s="626"/>
      <c r="R4919" s="626"/>
      <c r="S4919" s="626"/>
      <c r="T4919" s="626"/>
      <c r="U4919" s="626"/>
      <c r="V4919" s="626"/>
      <c r="W4919" s="626"/>
      <c r="X4919" s="626"/>
      <c r="Y4919" s="626"/>
      <c r="Z4919" s="626"/>
      <c r="AA4919" s="626"/>
      <c r="AB4919" s="626"/>
      <c r="AC4919" s="626"/>
      <c r="AD4919" s="626"/>
      <c r="AE4919" s="626"/>
      <c r="AF4919" s="626"/>
    </row>
    <row r="4920" spans="1:32" x14ac:dyDescent="0.25">
      <c r="A4920" s="626"/>
      <c r="B4920" s="626"/>
      <c r="F4920" s="626"/>
      <c r="H4920" s="626"/>
      <c r="I4920" s="626"/>
      <c r="J4920" s="626"/>
      <c r="K4920" s="627"/>
      <c r="L4920" s="677"/>
      <c r="M4920" s="626"/>
      <c r="N4920" s="626"/>
      <c r="O4920" s="626"/>
      <c r="P4920" s="626"/>
      <c r="Q4920" s="626"/>
      <c r="R4920" s="626"/>
      <c r="S4920" s="626"/>
      <c r="T4920" s="626"/>
      <c r="U4920" s="626"/>
      <c r="V4920" s="626"/>
      <c r="W4920" s="626"/>
      <c r="X4920" s="626"/>
      <c r="Y4920" s="626"/>
      <c r="Z4920" s="626"/>
      <c r="AA4920" s="626"/>
      <c r="AB4920" s="626"/>
      <c r="AC4920" s="626"/>
      <c r="AD4920" s="626"/>
      <c r="AE4920" s="626"/>
      <c r="AF4920" s="626"/>
    </row>
    <row r="4921" spans="1:32" x14ac:dyDescent="0.25">
      <c r="A4921" s="626"/>
      <c r="B4921" s="626"/>
      <c r="F4921" s="626"/>
      <c r="H4921" s="626"/>
      <c r="I4921" s="626"/>
      <c r="J4921" s="626"/>
      <c r="K4921" s="627"/>
      <c r="L4921" s="677"/>
      <c r="M4921" s="626"/>
      <c r="N4921" s="626"/>
      <c r="O4921" s="626"/>
      <c r="P4921" s="626"/>
      <c r="Q4921" s="626"/>
      <c r="R4921" s="626"/>
      <c r="S4921" s="626"/>
      <c r="T4921" s="626"/>
      <c r="U4921" s="626"/>
      <c r="V4921" s="626"/>
      <c r="W4921" s="626"/>
      <c r="X4921" s="626"/>
      <c r="Y4921" s="626"/>
      <c r="Z4921" s="626"/>
      <c r="AA4921" s="626"/>
      <c r="AB4921" s="626"/>
      <c r="AC4921" s="626"/>
      <c r="AD4921" s="626"/>
      <c r="AE4921" s="626"/>
      <c r="AF4921" s="626"/>
    </row>
    <row r="4922" spans="1:32" x14ac:dyDescent="0.25">
      <c r="A4922" s="626"/>
      <c r="B4922" s="626"/>
      <c r="F4922" s="626"/>
      <c r="H4922" s="626"/>
      <c r="I4922" s="626"/>
      <c r="J4922" s="626"/>
      <c r="K4922" s="627"/>
      <c r="L4922" s="677"/>
      <c r="M4922" s="626"/>
      <c r="N4922" s="626"/>
      <c r="O4922" s="626"/>
      <c r="P4922" s="626"/>
      <c r="Q4922" s="626"/>
      <c r="R4922" s="626"/>
      <c r="S4922" s="626"/>
      <c r="T4922" s="626"/>
      <c r="U4922" s="626"/>
      <c r="V4922" s="626"/>
      <c r="W4922" s="626"/>
      <c r="X4922" s="626"/>
      <c r="Y4922" s="626"/>
      <c r="Z4922" s="626"/>
      <c r="AA4922" s="626"/>
      <c r="AB4922" s="626"/>
      <c r="AC4922" s="626"/>
      <c r="AD4922" s="626"/>
      <c r="AE4922" s="626"/>
      <c r="AF4922" s="626"/>
    </row>
    <row r="4923" spans="1:32" x14ac:dyDescent="0.25">
      <c r="A4923" s="626"/>
      <c r="B4923" s="626"/>
      <c r="F4923" s="626"/>
      <c r="H4923" s="626"/>
      <c r="I4923" s="626"/>
      <c r="J4923" s="626"/>
      <c r="K4923" s="627"/>
      <c r="L4923" s="677"/>
      <c r="M4923" s="626"/>
      <c r="N4923" s="626"/>
      <c r="O4923" s="626"/>
      <c r="P4923" s="626"/>
      <c r="Q4923" s="626"/>
      <c r="R4923" s="626"/>
      <c r="S4923" s="626"/>
      <c r="T4923" s="626"/>
      <c r="U4923" s="626"/>
      <c r="V4923" s="626"/>
      <c r="W4923" s="626"/>
      <c r="X4923" s="626"/>
      <c r="Y4923" s="626"/>
      <c r="Z4923" s="626"/>
      <c r="AA4923" s="626"/>
      <c r="AB4923" s="626"/>
      <c r="AC4923" s="626"/>
      <c r="AD4923" s="626"/>
      <c r="AE4923" s="626"/>
      <c r="AF4923" s="626"/>
    </row>
    <row r="4924" spans="1:32" x14ac:dyDescent="0.25">
      <c r="A4924" s="626"/>
      <c r="B4924" s="626"/>
      <c r="F4924" s="626"/>
      <c r="H4924" s="626"/>
      <c r="I4924" s="626"/>
      <c r="J4924" s="626"/>
      <c r="K4924" s="627"/>
      <c r="L4924" s="677"/>
      <c r="M4924" s="626"/>
      <c r="N4924" s="626"/>
      <c r="O4924" s="626"/>
      <c r="P4924" s="626"/>
      <c r="Q4924" s="626"/>
      <c r="R4924" s="626"/>
      <c r="S4924" s="626"/>
      <c r="T4924" s="626"/>
      <c r="U4924" s="626"/>
      <c r="V4924" s="626"/>
      <c r="W4924" s="626"/>
      <c r="X4924" s="626"/>
      <c r="Y4924" s="626"/>
      <c r="Z4924" s="626"/>
      <c r="AA4924" s="626"/>
      <c r="AB4924" s="626"/>
      <c r="AC4924" s="626"/>
      <c r="AD4924" s="626"/>
      <c r="AE4924" s="626"/>
      <c r="AF4924" s="626"/>
    </row>
    <row r="4925" spans="1:32" x14ac:dyDescent="0.25">
      <c r="A4925" s="626"/>
      <c r="B4925" s="626"/>
      <c r="F4925" s="626"/>
      <c r="H4925" s="626"/>
      <c r="I4925" s="626"/>
      <c r="J4925" s="626"/>
      <c r="K4925" s="627"/>
      <c r="L4925" s="677"/>
      <c r="M4925" s="626"/>
      <c r="N4925" s="626"/>
      <c r="O4925" s="626"/>
      <c r="P4925" s="626"/>
      <c r="Q4925" s="626"/>
      <c r="R4925" s="626"/>
      <c r="S4925" s="626"/>
      <c r="T4925" s="626"/>
      <c r="U4925" s="626"/>
      <c r="V4925" s="626"/>
      <c r="W4925" s="626"/>
      <c r="X4925" s="626"/>
      <c r="Y4925" s="626"/>
      <c r="Z4925" s="626"/>
      <c r="AA4925" s="626"/>
      <c r="AB4925" s="626"/>
      <c r="AC4925" s="626"/>
      <c r="AD4925" s="626"/>
      <c r="AE4925" s="626"/>
      <c r="AF4925" s="626"/>
    </row>
    <row r="4926" spans="1:32" x14ac:dyDescent="0.25">
      <c r="A4926" s="626"/>
      <c r="B4926" s="626"/>
      <c r="F4926" s="626"/>
      <c r="H4926" s="626"/>
      <c r="I4926" s="626"/>
      <c r="J4926" s="626"/>
      <c r="K4926" s="627"/>
      <c r="L4926" s="677"/>
      <c r="M4926" s="626"/>
      <c r="N4926" s="626"/>
      <c r="O4926" s="626"/>
      <c r="P4926" s="626"/>
      <c r="Q4926" s="626"/>
      <c r="R4926" s="626"/>
      <c r="S4926" s="626"/>
      <c r="T4926" s="626"/>
      <c r="U4926" s="626"/>
      <c r="V4926" s="626"/>
      <c r="W4926" s="626"/>
      <c r="X4926" s="626"/>
      <c r="Y4926" s="626"/>
      <c r="Z4926" s="626"/>
      <c r="AA4926" s="626"/>
      <c r="AB4926" s="626"/>
      <c r="AC4926" s="626"/>
      <c r="AD4926" s="626"/>
      <c r="AE4926" s="626"/>
      <c r="AF4926" s="626"/>
    </row>
    <row r="4927" spans="1:32" x14ac:dyDescent="0.25">
      <c r="A4927" s="626"/>
      <c r="B4927" s="626"/>
      <c r="F4927" s="626"/>
      <c r="H4927" s="626"/>
      <c r="I4927" s="626"/>
      <c r="J4927" s="626"/>
      <c r="K4927" s="627"/>
      <c r="L4927" s="677"/>
      <c r="M4927" s="626"/>
      <c r="N4927" s="626"/>
      <c r="O4927" s="626"/>
      <c r="P4927" s="626"/>
      <c r="Q4927" s="626"/>
      <c r="R4927" s="626"/>
      <c r="S4927" s="626"/>
      <c r="T4927" s="626"/>
      <c r="U4927" s="626"/>
      <c r="V4927" s="626"/>
      <c r="W4927" s="626"/>
      <c r="X4927" s="626"/>
      <c r="Y4927" s="626"/>
      <c r="Z4927" s="626"/>
      <c r="AA4927" s="626"/>
      <c r="AB4927" s="626"/>
      <c r="AC4927" s="626"/>
      <c r="AD4927" s="626"/>
      <c r="AE4927" s="626"/>
      <c r="AF4927" s="626"/>
    </row>
    <row r="4928" spans="1:32" x14ac:dyDescent="0.25">
      <c r="A4928" s="626"/>
      <c r="B4928" s="626"/>
      <c r="F4928" s="626"/>
      <c r="H4928" s="626"/>
      <c r="I4928" s="626"/>
      <c r="J4928" s="626"/>
      <c r="K4928" s="627"/>
      <c r="L4928" s="677"/>
      <c r="M4928" s="626"/>
      <c r="N4928" s="626"/>
      <c r="O4928" s="626"/>
      <c r="P4928" s="626"/>
      <c r="Q4928" s="626"/>
      <c r="R4928" s="626"/>
      <c r="S4928" s="626"/>
      <c r="T4928" s="626"/>
      <c r="U4928" s="626"/>
      <c r="V4928" s="626"/>
      <c r="W4928" s="626"/>
      <c r="X4928" s="626"/>
      <c r="Y4928" s="626"/>
      <c r="Z4928" s="626"/>
      <c r="AA4928" s="626"/>
      <c r="AB4928" s="626"/>
      <c r="AC4928" s="626"/>
      <c r="AD4928" s="626"/>
      <c r="AE4928" s="626"/>
      <c r="AF4928" s="626"/>
    </row>
    <row r="4929" spans="1:32" x14ac:dyDescent="0.25">
      <c r="A4929" s="626"/>
      <c r="B4929" s="626"/>
      <c r="F4929" s="626"/>
      <c r="H4929" s="626"/>
      <c r="I4929" s="626"/>
      <c r="J4929" s="626"/>
      <c r="K4929" s="627"/>
      <c r="L4929" s="677"/>
      <c r="M4929" s="626"/>
      <c r="N4929" s="626"/>
      <c r="O4929" s="626"/>
      <c r="P4929" s="626"/>
      <c r="Q4929" s="626"/>
      <c r="R4929" s="626"/>
      <c r="S4929" s="626"/>
      <c r="T4929" s="626"/>
      <c r="U4929" s="626"/>
      <c r="V4929" s="626"/>
      <c r="W4929" s="626"/>
      <c r="X4929" s="626"/>
      <c r="Y4929" s="626"/>
      <c r="Z4929" s="626"/>
      <c r="AA4929" s="626"/>
      <c r="AB4929" s="626"/>
      <c r="AC4929" s="626"/>
      <c r="AD4929" s="626"/>
      <c r="AE4929" s="626"/>
      <c r="AF4929" s="626"/>
    </row>
    <row r="4930" spans="1:32" x14ac:dyDescent="0.25">
      <c r="A4930" s="626"/>
      <c r="B4930" s="626"/>
      <c r="F4930" s="626"/>
      <c r="H4930" s="626"/>
      <c r="I4930" s="626"/>
      <c r="J4930" s="626"/>
      <c r="K4930" s="627"/>
      <c r="L4930" s="677"/>
      <c r="M4930" s="626"/>
      <c r="N4930" s="626"/>
      <c r="O4930" s="626"/>
      <c r="P4930" s="626"/>
      <c r="Q4930" s="626"/>
      <c r="R4930" s="626"/>
      <c r="S4930" s="626"/>
      <c r="T4930" s="626"/>
      <c r="U4930" s="626"/>
      <c r="V4930" s="626"/>
      <c r="W4930" s="626"/>
      <c r="X4930" s="626"/>
      <c r="Y4930" s="626"/>
      <c r="Z4930" s="626"/>
      <c r="AA4930" s="626"/>
      <c r="AB4930" s="626"/>
      <c r="AC4930" s="626"/>
      <c r="AD4930" s="626"/>
      <c r="AE4930" s="626"/>
      <c r="AF4930" s="626"/>
    </row>
    <row r="4931" spans="1:32" x14ac:dyDescent="0.25">
      <c r="A4931" s="626"/>
      <c r="B4931" s="626"/>
      <c r="F4931" s="626"/>
      <c r="H4931" s="626"/>
      <c r="I4931" s="626"/>
      <c r="J4931" s="626"/>
      <c r="K4931" s="627"/>
      <c r="L4931" s="677"/>
      <c r="M4931" s="626"/>
      <c r="N4931" s="626"/>
      <c r="O4931" s="626"/>
      <c r="P4931" s="626"/>
      <c r="Q4931" s="626"/>
      <c r="R4931" s="626"/>
      <c r="S4931" s="626"/>
      <c r="T4931" s="626"/>
      <c r="U4931" s="626"/>
      <c r="V4931" s="626"/>
      <c r="W4931" s="626"/>
      <c r="X4931" s="626"/>
      <c r="Y4931" s="626"/>
      <c r="Z4931" s="626"/>
      <c r="AA4931" s="626"/>
      <c r="AB4931" s="626"/>
      <c r="AC4931" s="626"/>
      <c r="AD4931" s="626"/>
      <c r="AE4931" s="626"/>
      <c r="AF4931" s="626"/>
    </row>
    <row r="4932" spans="1:32" x14ac:dyDescent="0.25">
      <c r="A4932" s="626"/>
      <c r="B4932" s="626"/>
      <c r="F4932" s="626"/>
      <c r="H4932" s="626"/>
      <c r="I4932" s="626"/>
      <c r="J4932" s="626"/>
      <c r="K4932" s="627"/>
      <c r="L4932" s="677"/>
      <c r="M4932" s="626"/>
      <c r="N4932" s="626"/>
      <c r="O4932" s="626"/>
      <c r="P4932" s="626"/>
      <c r="Q4932" s="626"/>
      <c r="R4932" s="626"/>
      <c r="S4932" s="626"/>
      <c r="T4932" s="626"/>
      <c r="U4932" s="626"/>
      <c r="V4932" s="626"/>
      <c r="W4932" s="626"/>
      <c r="X4932" s="626"/>
      <c r="Y4932" s="626"/>
      <c r="Z4932" s="626"/>
      <c r="AA4932" s="626"/>
      <c r="AB4932" s="626"/>
      <c r="AC4932" s="626"/>
      <c r="AD4932" s="626"/>
      <c r="AE4932" s="626"/>
      <c r="AF4932" s="626"/>
    </row>
    <row r="4933" spans="1:32" x14ac:dyDescent="0.25">
      <c r="A4933" s="626"/>
      <c r="B4933" s="626"/>
      <c r="F4933" s="626"/>
      <c r="H4933" s="626"/>
      <c r="I4933" s="626"/>
      <c r="J4933" s="626"/>
      <c r="K4933" s="627"/>
      <c r="L4933" s="677"/>
      <c r="M4933" s="626"/>
      <c r="N4933" s="626"/>
      <c r="O4933" s="626"/>
      <c r="P4933" s="626"/>
      <c r="Q4933" s="626"/>
      <c r="R4933" s="626"/>
      <c r="S4933" s="626"/>
      <c r="T4933" s="626"/>
      <c r="U4933" s="626"/>
      <c r="V4933" s="626"/>
      <c r="W4933" s="626"/>
      <c r="X4933" s="626"/>
      <c r="Y4933" s="626"/>
      <c r="Z4933" s="626"/>
      <c r="AA4933" s="626"/>
      <c r="AB4933" s="626"/>
      <c r="AC4933" s="626"/>
      <c r="AD4933" s="626"/>
      <c r="AE4933" s="626"/>
      <c r="AF4933" s="626"/>
    </row>
    <row r="4934" spans="1:32" x14ac:dyDescent="0.25">
      <c r="A4934" s="626"/>
      <c r="B4934" s="626"/>
      <c r="F4934" s="626"/>
      <c r="H4934" s="626"/>
      <c r="I4934" s="626"/>
      <c r="J4934" s="626"/>
      <c r="K4934" s="627"/>
      <c r="L4934" s="677"/>
      <c r="M4934" s="626"/>
      <c r="N4934" s="626"/>
      <c r="O4934" s="626"/>
      <c r="P4934" s="626"/>
      <c r="Q4934" s="626"/>
      <c r="R4934" s="626"/>
      <c r="S4934" s="626"/>
      <c r="T4934" s="626"/>
      <c r="U4934" s="626"/>
      <c r="V4934" s="626"/>
      <c r="W4934" s="626"/>
      <c r="X4934" s="626"/>
      <c r="Y4934" s="626"/>
      <c r="Z4934" s="626"/>
      <c r="AA4934" s="626"/>
      <c r="AB4934" s="626"/>
      <c r="AC4934" s="626"/>
      <c r="AD4934" s="626"/>
      <c r="AE4934" s="626"/>
      <c r="AF4934" s="626"/>
    </row>
    <row r="4935" spans="1:32" x14ac:dyDescent="0.25">
      <c r="A4935" s="626"/>
      <c r="B4935" s="626"/>
      <c r="F4935" s="626"/>
      <c r="H4935" s="626"/>
      <c r="I4935" s="626"/>
      <c r="J4935" s="626"/>
      <c r="K4935" s="627"/>
      <c r="L4935" s="677"/>
      <c r="M4935" s="626"/>
      <c r="N4935" s="626"/>
      <c r="O4935" s="626"/>
      <c r="P4935" s="626"/>
      <c r="Q4935" s="626"/>
      <c r="R4935" s="626"/>
      <c r="S4935" s="626"/>
      <c r="T4935" s="626"/>
      <c r="U4935" s="626"/>
      <c r="V4935" s="626"/>
      <c r="W4935" s="626"/>
      <c r="X4935" s="626"/>
      <c r="Y4935" s="626"/>
      <c r="Z4935" s="626"/>
      <c r="AA4935" s="626"/>
      <c r="AB4935" s="626"/>
      <c r="AC4935" s="626"/>
      <c r="AD4935" s="626"/>
      <c r="AE4935" s="626"/>
      <c r="AF4935" s="626"/>
    </row>
    <row r="4936" spans="1:32" x14ac:dyDescent="0.25">
      <c r="A4936" s="626"/>
      <c r="B4936" s="626"/>
      <c r="F4936" s="626"/>
      <c r="H4936" s="626"/>
      <c r="I4936" s="626"/>
      <c r="J4936" s="626"/>
      <c r="K4936" s="627"/>
      <c r="L4936" s="677"/>
      <c r="M4936" s="626"/>
      <c r="N4936" s="626"/>
      <c r="O4936" s="626"/>
      <c r="P4936" s="626"/>
      <c r="Q4936" s="626"/>
      <c r="R4936" s="626"/>
      <c r="S4936" s="626"/>
      <c r="T4936" s="626"/>
      <c r="U4936" s="626"/>
      <c r="V4936" s="626"/>
      <c r="W4936" s="626"/>
      <c r="X4936" s="626"/>
      <c r="Y4936" s="626"/>
      <c r="Z4936" s="626"/>
      <c r="AA4936" s="626"/>
      <c r="AB4936" s="626"/>
      <c r="AC4936" s="626"/>
      <c r="AD4936" s="626"/>
      <c r="AE4936" s="626"/>
      <c r="AF4936" s="626"/>
    </row>
    <row r="4937" spans="1:32" x14ac:dyDescent="0.25">
      <c r="A4937" s="626"/>
      <c r="B4937" s="626"/>
      <c r="F4937" s="626"/>
      <c r="H4937" s="626"/>
      <c r="I4937" s="626"/>
      <c r="J4937" s="626"/>
      <c r="K4937" s="627"/>
      <c r="L4937" s="677"/>
      <c r="M4937" s="626"/>
      <c r="N4937" s="626"/>
      <c r="O4937" s="626"/>
      <c r="P4937" s="626"/>
      <c r="Q4937" s="626"/>
      <c r="R4937" s="626"/>
      <c r="S4937" s="626"/>
      <c r="T4937" s="626"/>
      <c r="U4937" s="626"/>
      <c r="V4937" s="626"/>
      <c r="W4937" s="626"/>
      <c r="X4937" s="626"/>
      <c r="Y4937" s="626"/>
      <c r="Z4937" s="626"/>
      <c r="AA4937" s="626"/>
      <c r="AB4937" s="626"/>
      <c r="AC4937" s="626"/>
      <c r="AD4937" s="626"/>
      <c r="AE4937" s="626"/>
      <c r="AF4937" s="626"/>
    </row>
    <row r="4938" spans="1:32" x14ac:dyDescent="0.25">
      <c r="A4938" s="626"/>
      <c r="B4938" s="626"/>
      <c r="F4938" s="626"/>
      <c r="H4938" s="626"/>
      <c r="I4938" s="626"/>
      <c r="J4938" s="626"/>
      <c r="K4938" s="627"/>
      <c r="L4938" s="677"/>
      <c r="M4938" s="626"/>
      <c r="N4938" s="626"/>
      <c r="O4938" s="626"/>
      <c r="P4938" s="626"/>
      <c r="Q4938" s="626"/>
      <c r="R4938" s="626"/>
      <c r="S4938" s="626"/>
      <c r="T4938" s="626"/>
      <c r="U4938" s="626"/>
      <c r="V4938" s="626"/>
      <c r="W4938" s="626"/>
      <c r="X4938" s="626"/>
      <c r="Y4938" s="626"/>
      <c r="Z4938" s="626"/>
      <c r="AA4938" s="626"/>
      <c r="AB4938" s="626"/>
      <c r="AC4938" s="626"/>
      <c r="AD4938" s="626"/>
      <c r="AE4938" s="626"/>
      <c r="AF4938" s="626"/>
    </row>
    <row r="4939" spans="1:32" x14ac:dyDescent="0.25">
      <c r="A4939" s="626"/>
      <c r="B4939" s="626"/>
      <c r="F4939" s="626"/>
      <c r="H4939" s="626"/>
      <c r="I4939" s="626"/>
      <c r="J4939" s="626"/>
      <c r="K4939" s="627"/>
      <c r="L4939" s="677"/>
      <c r="M4939" s="626"/>
      <c r="N4939" s="626"/>
      <c r="O4939" s="626"/>
      <c r="P4939" s="626"/>
      <c r="Q4939" s="626"/>
      <c r="R4939" s="626"/>
      <c r="S4939" s="626"/>
      <c r="T4939" s="626"/>
      <c r="U4939" s="626"/>
      <c r="V4939" s="626"/>
      <c r="W4939" s="626"/>
      <c r="X4939" s="626"/>
      <c r="Y4939" s="626"/>
      <c r="Z4939" s="626"/>
      <c r="AA4939" s="626"/>
      <c r="AB4939" s="626"/>
      <c r="AC4939" s="626"/>
      <c r="AD4939" s="626"/>
      <c r="AE4939" s="626"/>
      <c r="AF4939" s="626"/>
    </row>
    <row r="4940" spans="1:32" x14ac:dyDescent="0.25">
      <c r="A4940" s="626"/>
      <c r="B4940" s="626"/>
      <c r="F4940" s="626"/>
      <c r="H4940" s="626"/>
      <c r="I4940" s="626"/>
      <c r="J4940" s="626"/>
      <c r="K4940" s="627"/>
      <c r="L4940" s="677"/>
      <c r="M4940" s="626"/>
      <c r="N4940" s="626"/>
      <c r="O4940" s="626"/>
      <c r="P4940" s="626"/>
      <c r="Q4940" s="626"/>
      <c r="R4940" s="626"/>
      <c r="S4940" s="626"/>
      <c r="T4940" s="626"/>
      <c r="U4940" s="626"/>
      <c r="V4940" s="626"/>
      <c r="W4940" s="626"/>
      <c r="X4940" s="626"/>
      <c r="Y4940" s="626"/>
      <c r="Z4940" s="626"/>
      <c r="AA4940" s="626"/>
      <c r="AB4940" s="626"/>
      <c r="AC4940" s="626"/>
      <c r="AD4940" s="626"/>
      <c r="AE4940" s="626"/>
      <c r="AF4940" s="626"/>
    </row>
    <row r="4941" spans="1:32" x14ac:dyDescent="0.25">
      <c r="A4941" s="626"/>
      <c r="B4941" s="626"/>
      <c r="F4941" s="626"/>
      <c r="H4941" s="626"/>
      <c r="I4941" s="626"/>
      <c r="J4941" s="626"/>
      <c r="K4941" s="627"/>
      <c r="L4941" s="677"/>
      <c r="M4941" s="626"/>
      <c r="N4941" s="626"/>
      <c r="O4941" s="626"/>
      <c r="P4941" s="626"/>
      <c r="Q4941" s="626"/>
      <c r="R4941" s="626"/>
      <c r="S4941" s="626"/>
      <c r="T4941" s="626"/>
      <c r="U4941" s="626"/>
      <c r="V4941" s="626"/>
      <c r="W4941" s="626"/>
      <c r="X4941" s="626"/>
      <c r="Y4941" s="626"/>
      <c r="Z4941" s="626"/>
      <c r="AA4941" s="626"/>
      <c r="AB4941" s="626"/>
      <c r="AC4941" s="626"/>
      <c r="AD4941" s="626"/>
      <c r="AE4941" s="626"/>
      <c r="AF4941" s="626"/>
    </row>
    <row r="4942" spans="1:32" x14ac:dyDescent="0.25">
      <c r="A4942" s="626"/>
      <c r="B4942" s="626"/>
      <c r="F4942" s="626"/>
      <c r="H4942" s="626"/>
      <c r="I4942" s="626"/>
      <c r="J4942" s="626"/>
      <c r="K4942" s="627"/>
      <c r="L4942" s="677"/>
      <c r="M4942" s="626"/>
      <c r="N4942" s="626"/>
      <c r="O4942" s="626"/>
      <c r="P4942" s="626"/>
      <c r="Q4942" s="626"/>
      <c r="R4942" s="626"/>
      <c r="S4942" s="626"/>
      <c r="T4942" s="626"/>
      <c r="U4942" s="626"/>
      <c r="V4942" s="626"/>
      <c r="W4942" s="626"/>
      <c r="X4942" s="626"/>
      <c r="Y4942" s="626"/>
      <c r="Z4942" s="626"/>
      <c r="AA4942" s="626"/>
      <c r="AB4942" s="626"/>
      <c r="AC4942" s="626"/>
      <c r="AD4942" s="626"/>
      <c r="AE4942" s="626"/>
      <c r="AF4942" s="626"/>
    </row>
    <row r="4943" spans="1:32" x14ac:dyDescent="0.25">
      <c r="A4943" s="626"/>
      <c r="B4943" s="626"/>
      <c r="F4943" s="626"/>
      <c r="H4943" s="626"/>
      <c r="I4943" s="626"/>
      <c r="J4943" s="626"/>
      <c r="K4943" s="627"/>
      <c r="L4943" s="677"/>
      <c r="M4943" s="626"/>
      <c r="N4943" s="626"/>
      <c r="O4943" s="626"/>
      <c r="P4943" s="626"/>
      <c r="Q4943" s="626"/>
      <c r="R4943" s="626"/>
      <c r="S4943" s="626"/>
      <c r="T4943" s="626"/>
      <c r="U4943" s="626"/>
      <c r="V4943" s="626"/>
      <c r="W4943" s="626"/>
      <c r="X4943" s="626"/>
      <c r="Y4943" s="626"/>
      <c r="Z4943" s="626"/>
      <c r="AA4943" s="626"/>
      <c r="AB4943" s="626"/>
      <c r="AC4943" s="626"/>
      <c r="AD4943" s="626"/>
      <c r="AE4943" s="626"/>
      <c r="AF4943" s="626"/>
    </row>
    <row r="4944" spans="1:32" x14ac:dyDescent="0.25">
      <c r="A4944" s="626"/>
      <c r="B4944" s="626"/>
      <c r="F4944" s="626"/>
      <c r="H4944" s="626"/>
      <c r="I4944" s="626"/>
      <c r="J4944" s="626"/>
      <c r="K4944" s="627"/>
      <c r="L4944" s="677"/>
      <c r="M4944" s="626"/>
      <c r="N4944" s="626"/>
      <c r="O4944" s="626"/>
      <c r="P4944" s="626"/>
      <c r="Q4944" s="626"/>
      <c r="R4944" s="626"/>
      <c r="S4944" s="626"/>
      <c r="T4944" s="626"/>
      <c r="U4944" s="626"/>
      <c r="V4944" s="626"/>
      <c r="W4944" s="626"/>
      <c r="X4944" s="626"/>
      <c r="Y4944" s="626"/>
      <c r="Z4944" s="626"/>
      <c r="AA4944" s="626"/>
      <c r="AB4944" s="626"/>
      <c r="AC4944" s="626"/>
      <c r="AD4944" s="626"/>
      <c r="AE4944" s="626"/>
      <c r="AF4944" s="626"/>
    </row>
    <row r="4945" spans="1:32" x14ac:dyDescent="0.25">
      <c r="A4945" s="626"/>
      <c r="B4945" s="626"/>
      <c r="F4945" s="626"/>
      <c r="H4945" s="626"/>
      <c r="I4945" s="626"/>
      <c r="J4945" s="626"/>
      <c r="K4945" s="627"/>
      <c r="L4945" s="677"/>
      <c r="M4945" s="626"/>
      <c r="N4945" s="626"/>
      <c r="O4945" s="626"/>
      <c r="P4945" s="626"/>
      <c r="Q4945" s="626"/>
      <c r="R4945" s="626"/>
      <c r="S4945" s="626"/>
      <c r="T4945" s="626"/>
      <c r="U4945" s="626"/>
      <c r="V4945" s="626"/>
      <c r="W4945" s="626"/>
      <c r="X4945" s="626"/>
      <c r="Y4945" s="626"/>
      <c r="Z4945" s="626"/>
      <c r="AA4945" s="626"/>
      <c r="AB4945" s="626"/>
      <c r="AC4945" s="626"/>
      <c r="AD4945" s="626"/>
      <c r="AE4945" s="626"/>
      <c r="AF4945" s="626"/>
    </row>
    <row r="4946" spans="1:32" x14ac:dyDescent="0.25">
      <c r="A4946" s="626"/>
      <c r="B4946" s="626"/>
      <c r="F4946" s="626"/>
      <c r="H4946" s="626"/>
      <c r="I4946" s="626"/>
      <c r="J4946" s="626"/>
      <c r="K4946" s="627"/>
      <c r="L4946" s="677"/>
      <c r="M4946" s="626"/>
      <c r="N4946" s="626"/>
      <c r="O4946" s="626"/>
      <c r="P4946" s="626"/>
      <c r="Q4946" s="626"/>
      <c r="R4946" s="626"/>
      <c r="S4946" s="626"/>
      <c r="T4946" s="626"/>
      <c r="U4946" s="626"/>
      <c r="V4946" s="626"/>
      <c r="W4946" s="626"/>
      <c r="X4946" s="626"/>
      <c r="Y4946" s="626"/>
      <c r="Z4946" s="626"/>
      <c r="AA4946" s="626"/>
      <c r="AB4946" s="626"/>
      <c r="AC4946" s="626"/>
      <c r="AD4946" s="626"/>
      <c r="AE4946" s="626"/>
      <c r="AF4946" s="626"/>
    </row>
    <row r="4947" spans="1:32" x14ac:dyDescent="0.25">
      <c r="A4947" s="626"/>
      <c r="B4947" s="626"/>
      <c r="F4947" s="626"/>
      <c r="H4947" s="626"/>
      <c r="I4947" s="626"/>
      <c r="J4947" s="626"/>
      <c r="K4947" s="627"/>
      <c r="L4947" s="677"/>
      <c r="M4947" s="626"/>
      <c r="N4947" s="626"/>
      <c r="O4947" s="626"/>
      <c r="P4947" s="626"/>
      <c r="Q4947" s="626"/>
      <c r="R4947" s="626"/>
      <c r="S4947" s="626"/>
      <c r="T4947" s="626"/>
      <c r="U4947" s="626"/>
      <c r="V4947" s="626"/>
      <c r="W4947" s="626"/>
      <c r="X4947" s="626"/>
      <c r="Y4947" s="626"/>
      <c r="Z4947" s="626"/>
      <c r="AA4947" s="626"/>
      <c r="AB4947" s="626"/>
      <c r="AC4947" s="626"/>
      <c r="AD4947" s="626"/>
      <c r="AE4947" s="626"/>
      <c r="AF4947" s="626"/>
    </row>
    <row r="4948" spans="1:32" x14ac:dyDescent="0.25">
      <c r="A4948" s="626"/>
      <c r="B4948" s="626"/>
      <c r="F4948" s="626"/>
      <c r="H4948" s="626"/>
      <c r="I4948" s="626"/>
      <c r="J4948" s="626"/>
      <c r="K4948" s="627"/>
      <c r="L4948" s="677"/>
      <c r="M4948" s="626"/>
      <c r="N4948" s="626"/>
      <c r="O4948" s="626"/>
      <c r="P4948" s="626"/>
      <c r="Q4948" s="626"/>
      <c r="R4948" s="626"/>
      <c r="S4948" s="626"/>
      <c r="T4948" s="626"/>
      <c r="U4948" s="626"/>
      <c r="V4948" s="626"/>
      <c r="W4948" s="626"/>
      <c r="X4948" s="626"/>
      <c r="Y4948" s="626"/>
      <c r="Z4948" s="626"/>
      <c r="AA4948" s="626"/>
      <c r="AB4948" s="626"/>
      <c r="AC4948" s="626"/>
      <c r="AD4948" s="626"/>
      <c r="AE4948" s="626"/>
      <c r="AF4948" s="626"/>
    </row>
    <row r="4949" spans="1:32" x14ac:dyDescent="0.25">
      <c r="A4949" s="626"/>
      <c r="B4949" s="626"/>
      <c r="F4949" s="626"/>
      <c r="H4949" s="626"/>
      <c r="I4949" s="626"/>
      <c r="J4949" s="626"/>
      <c r="K4949" s="627"/>
      <c r="L4949" s="677"/>
      <c r="M4949" s="626"/>
      <c r="N4949" s="626"/>
      <c r="O4949" s="626"/>
      <c r="P4949" s="626"/>
      <c r="Q4949" s="626"/>
      <c r="R4949" s="626"/>
      <c r="S4949" s="626"/>
      <c r="T4949" s="626"/>
      <c r="U4949" s="626"/>
      <c r="V4949" s="626"/>
      <c r="W4949" s="626"/>
      <c r="X4949" s="626"/>
      <c r="Y4949" s="626"/>
      <c r="Z4949" s="626"/>
      <c r="AA4949" s="626"/>
      <c r="AB4949" s="626"/>
      <c r="AC4949" s="626"/>
      <c r="AD4949" s="626"/>
      <c r="AE4949" s="626"/>
      <c r="AF4949" s="626"/>
    </row>
    <row r="4950" spans="1:32" x14ac:dyDescent="0.25">
      <c r="A4950" s="626"/>
      <c r="B4950" s="626"/>
      <c r="F4950" s="626"/>
      <c r="H4950" s="626"/>
      <c r="I4950" s="626"/>
      <c r="J4950" s="626"/>
      <c r="K4950" s="627"/>
      <c r="L4950" s="677"/>
      <c r="M4950" s="626"/>
      <c r="N4950" s="626"/>
      <c r="O4950" s="626"/>
      <c r="P4950" s="626"/>
      <c r="Q4950" s="626"/>
      <c r="R4950" s="626"/>
      <c r="S4950" s="626"/>
      <c r="T4950" s="626"/>
      <c r="U4950" s="626"/>
      <c r="V4950" s="626"/>
      <c r="W4950" s="626"/>
      <c r="X4950" s="626"/>
      <c r="Y4950" s="626"/>
      <c r="Z4950" s="626"/>
      <c r="AA4950" s="626"/>
      <c r="AB4950" s="626"/>
      <c r="AC4950" s="626"/>
      <c r="AD4950" s="626"/>
      <c r="AE4950" s="626"/>
      <c r="AF4950" s="626"/>
    </row>
    <row r="4951" spans="1:32" x14ac:dyDescent="0.25">
      <c r="A4951" s="626"/>
      <c r="B4951" s="626"/>
      <c r="F4951" s="626"/>
      <c r="H4951" s="626"/>
      <c r="I4951" s="626"/>
      <c r="J4951" s="626"/>
      <c r="K4951" s="627"/>
      <c r="L4951" s="677"/>
      <c r="M4951" s="626"/>
      <c r="N4951" s="626"/>
      <c r="O4951" s="626"/>
      <c r="P4951" s="626"/>
      <c r="Q4951" s="626"/>
      <c r="R4951" s="626"/>
      <c r="S4951" s="626"/>
      <c r="T4951" s="626"/>
      <c r="U4951" s="626"/>
      <c r="V4951" s="626"/>
      <c r="W4951" s="626"/>
      <c r="X4951" s="626"/>
      <c r="Y4951" s="626"/>
      <c r="Z4951" s="626"/>
      <c r="AA4951" s="626"/>
      <c r="AB4951" s="626"/>
      <c r="AC4951" s="626"/>
      <c r="AD4951" s="626"/>
      <c r="AE4951" s="626"/>
      <c r="AF4951" s="626"/>
    </row>
    <row r="4952" spans="1:32" x14ac:dyDescent="0.25">
      <c r="A4952" s="626"/>
      <c r="B4952" s="626"/>
      <c r="F4952" s="626"/>
      <c r="H4952" s="626"/>
      <c r="I4952" s="626"/>
      <c r="J4952" s="626"/>
      <c r="K4952" s="627"/>
      <c r="L4952" s="677"/>
      <c r="M4952" s="626"/>
      <c r="N4952" s="626"/>
      <c r="O4952" s="626"/>
      <c r="P4952" s="626"/>
      <c r="Q4952" s="626"/>
      <c r="R4952" s="626"/>
      <c r="S4952" s="626"/>
      <c r="T4952" s="626"/>
      <c r="U4952" s="626"/>
      <c r="V4952" s="626"/>
      <c r="W4952" s="626"/>
      <c r="X4952" s="626"/>
      <c r="Y4952" s="626"/>
      <c r="Z4952" s="626"/>
      <c r="AA4952" s="626"/>
      <c r="AB4952" s="626"/>
      <c r="AC4952" s="626"/>
      <c r="AD4952" s="626"/>
      <c r="AE4952" s="626"/>
      <c r="AF4952" s="626"/>
    </row>
    <row r="4953" spans="1:32" x14ac:dyDescent="0.25">
      <c r="A4953" s="626"/>
      <c r="B4953" s="626"/>
      <c r="F4953" s="626"/>
      <c r="H4953" s="626"/>
      <c r="I4953" s="626"/>
      <c r="J4953" s="626"/>
      <c r="K4953" s="627"/>
      <c r="L4953" s="677"/>
      <c r="M4953" s="626"/>
      <c r="N4953" s="626"/>
      <c r="O4953" s="626"/>
      <c r="P4953" s="626"/>
      <c r="Q4953" s="626"/>
      <c r="R4953" s="626"/>
      <c r="S4953" s="626"/>
      <c r="T4953" s="626"/>
      <c r="U4953" s="626"/>
      <c r="V4953" s="626"/>
      <c r="W4953" s="626"/>
      <c r="X4953" s="626"/>
      <c r="Y4953" s="626"/>
      <c r="Z4953" s="626"/>
      <c r="AA4953" s="626"/>
      <c r="AB4953" s="626"/>
      <c r="AC4953" s="626"/>
      <c r="AD4953" s="626"/>
      <c r="AE4953" s="626"/>
      <c r="AF4953" s="626"/>
    </row>
    <row r="4954" spans="1:32" x14ac:dyDescent="0.25">
      <c r="A4954" s="626"/>
      <c r="B4954" s="626"/>
      <c r="F4954" s="626"/>
      <c r="H4954" s="626"/>
      <c r="I4954" s="626"/>
      <c r="J4954" s="626"/>
      <c r="K4954" s="627"/>
      <c r="L4954" s="677"/>
      <c r="M4954" s="626"/>
      <c r="N4954" s="626"/>
      <c r="O4954" s="626"/>
      <c r="P4954" s="626"/>
      <c r="Q4954" s="626"/>
      <c r="R4954" s="626"/>
      <c r="S4954" s="626"/>
      <c r="T4954" s="626"/>
      <c r="U4954" s="626"/>
      <c r="V4954" s="626"/>
      <c r="W4954" s="626"/>
      <c r="X4954" s="626"/>
      <c r="Y4954" s="626"/>
      <c r="Z4954" s="626"/>
      <c r="AA4954" s="626"/>
      <c r="AB4954" s="626"/>
      <c r="AC4954" s="626"/>
      <c r="AD4954" s="626"/>
      <c r="AE4954" s="626"/>
      <c r="AF4954" s="626"/>
    </row>
    <row r="4955" spans="1:32" x14ac:dyDescent="0.25">
      <c r="A4955" s="626"/>
      <c r="B4955" s="626"/>
      <c r="F4955" s="626"/>
      <c r="H4955" s="626"/>
      <c r="I4955" s="626"/>
      <c r="J4955" s="626"/>
      <c r="K4955" s="627"/>
      <c r="L4955" s="677"/>
      <c r="M4955" s="626"/>
      <c r="N4955" s="626"/>
      <c r="O4955" s="626"/>
      <c r="P4955" s="626"/>
      <c r="Q4955" s="626"/>
      <c r="R4955" s="626"/>
      <c r="S4955" s="626"/>
      <c r="T4955" s="626"/>
      <c r="U4955" s="626"/>
      <c r="V4955" s="626"/>
      <c r="W4955" s="626"/>
      <c r="X4955" s="626"/>
      <c r="Y4955" s="626"/>
      <c r="Z4955" s="626"/>
      <c r="AA4955" s="626"/>
      <c r="AB4955" s="626"/>
      <c r="AC4955" s="626"/>
      <c r="AD4955" s="626"/>
      <c r="AE4955" s="626"/>
      <c r="AF4955" s="626"/>
    </row>
    <row r="4956" spans="1:32" x14ac:dyDescent="0.25">
      <c r="A4956" s="626"/>
      <c r="B4956" s="626"/>
      <c r="F4956" s="626"/>
      <c r="H4956" s="626"/>
      <c r="I4956" s="626"/>
      <c r="J4956" s="626"/>
      <c r="K4956" s="627"/>
      <c r="L4956" s="677"/>
      <c r="M4956" s="626"/>
      <c r="N4956" s="626"/>
      <c r="O4956" s="626"/>
      <c r="P4956" s="626"/>
      <c r="Q4956" s="626"/>
      <c r="R4956" s="626"/>
      <c r="S4956" s="626"/>
      <c r="T4956" s="626"/>
      <c r="U4956" s="626"/>
      <c r="V4956" s="626"/>
      <c r="W4956" s="626"/>
      <c r="X4956" s="626"/>
      <c r="Y4956" s="626"/>
      <c r="Z4956" s="626"/>
      <c r="AA4956" s="626"/>
      <c r="AB4956" s="626"/>
      <c r="AC4956" s="626"/>
      <c r="AD4956" s="626"/>
      <c r="AE4956" s="626"/>
      <c r="AF4956" s="626"/>
    </row>
    <row r="4957" spans="1:32" x14ac:dyDescent="0.25">
      <c r="A4957" s="626"/>
      <c r="B4957" s="626"/>
      <c r="F4957" s="626"/>
      <c r="H4957" s="626"/>
      <c r="I4957" s="626"/>
      <c r="J4957" s="626"/>
      <c r="K4957" s="627"/>
      <c r="L4957" s="677"/>
      <c r="M4957" s="626"/>
      <c r="N4957" s="626"/>
      <c r="O4957" s="626"/>
      <c r="P4957" s="626"/>
      <c r="Q4957" s="626"/>
      <c r="R4957" s="626"/>
      <c r="S4957" s="626"/>
      <c r="T4957" s="626"/>
      <c r="U4957" s="626"/>
      <c r="V4957" s="626"/>
      <c r="W4957" s="626"/>
      <c r="X4957" s="626"/>
      <c r="Y4957" s="626"/>
      <c r="Z4957" s="626"/>
      <c r="AA4957" s="626"/>
      <c r="AB4957" s="626"/>
      <c r="AC4957" s="626"/>
      <c r="AD4957" s="626"/>
      <c r="AE4957" s="626"/>
      <c r="AF4957" s="626"/>
    </row>
    <row r="4958" spans="1:32" x14ac:dyDescent="0.25">
      <c r="A4958" s="626"/>
      <c r="B4958" s="626"/>
      <c r="F4958" s="626"/>
      <c r="H4958" s="626"/>
      <c r="I4958" s="626"/>
      <c r="J4958" s="626"/>
      <c r="K4958" s="627"/>
      <c r="L4958" s="677"/>
      <c r="M4958" s="626"/>
      <c r="N4958" s="626"/>
      <c r="O4958" s="626"/>
      <c r="P4958" s="626"/>
      <c r="Q4958" s="626"/>
      <c r="R4958" s="626"/>
      <c r="S4958" s="626"/>
      <c r="T4958" s="626"/>
      <c r="U4958" s="626"/>
      <c r="V4958" s="626"/>
      <c r="W4958" s="626"/>
      <c r="X4958" s="626"/>
      <c r="Y4958" s="626"/>
      <c r="Z4958" s="626"/>
      <c r="AA4958" s="626"/>
      <c r="AB4958" s="626"/>
      <c r="AC4958" s="626"/>
      <c r="AD4958" s="626"/>
      <c r="AE4958" s="626"/>
      <c r="AF4958" s="626"/>
    </row>
    <row r="4959" spans="1:32" x14ac:dyDescent="0.25">
      <c r="A4959" s="626"/>
      <c r="B4959" s="626"/>
      <c r="F4959" s="626"/>
      <c r="H4959" s="626"/>
      <c r="I4959" s="626"/>
      <c r="J4959" s="626"/>
      <c r="K4959" s="627"/>
      <c r="L4959" s="677"/>
      <c r="M4959" s="626"/>
      <c r="N4959" s="626"/>
      <c r="O4959" s="626"/>
      <c r="P4959" s="626"/>
      <c r="Q4959" s="626"/>
      <c r="R4959" s="626"/>
      <c r="S4959" s="626"/>
      <c r="T4959" s="626"/>
      <c r="U4959" s="626"/>
      <c r="V4959" s="626"/>
      <c r="W4959" s="626"/>
      <c r="X4959" s="626"/>
      <c r="Y4959" s="626"/>
      <c r="Z4959" s="626"/>
      <c r="AA4959" s="626"/>
      <c r="AB4959" s="626"/>
      <c r="AC4959" s="626"/>
      <c r="AD4959" s="626"/>
      <c r="AE4959" s="626"/>
      <c r="AF4959" s="626"/>
    </row>
    <row r="4960" spans="1:32" x14ac:dyDescent="0.25">
      <c r="A4960" s="626"/>
      <c r="B4960" s="626"/>
      <c r="F4960" s="626"/>
      <c r="H4960" s="626"/>
      <c r="I4960" s="626"/>
      <c r="J4960" s="626"/>
      <c r="K4960" s="627"/>
      <c r="L4960" s="677"/>
      <c r="M4960" s="626"/>
      <c r="N4960" s="626"/>
      <c r="O4960" s="626"/>
      <c r="P4960" s="626"/>
      <c r="Q4960" s="626"/>
      <c r="R4960" s="626"/>
      <c r="S4960" s="626"/>
      <c r="T4960" s="626"/>
      <c r="U4960" s="626"/>
      <c r="V4960" s="626"/>
      <c r="W4960" s="626"/>
      <c r="X4960" s="626"/>
      <c r="Y4960" s="626"/>
      <c r="Z4960" s="626"/>
      <c r="AA4960" s="626"/>
      <c r="AB4960" s="626"/>
      <c r="AC4960" s="626"/>
      <c r="AD4960" s="626"/>
      <c r="AE4960" s="626"/>
      <c r="AF4960" s="626"/>
    </row>
    <row r="4961" spans="1:32" x14ac:dyDescent="0.25">
      <c r="A4961" s="626"/>
      <c r="B4961" s="626"/>
      <c r="F4961" s="626"/>
      <c r="H4961" s="626"/>
      <c r="I4961" s="626"/>
      <c r="J4961" s="626"/>
      <c r="K4961" s="627"/>
      <c r="L4961" s="677"/>
      <c r="M4961" s="626"/>
      <c r="N4961" s="626"/>
      <c r="O4961" s="626"/>
      <c r="P4961" s="626"/>
      <c r="Q4961" s="626"/>
      <c r="R4961" s="626"/>
      <c r="S4961" s="626"/>
      <c r="T4961" s="626"/>
      <c r="U4961" s="626"/>
      <c r="V4961" s="626"/>
      <c r="W4961" s="626"/>
      <c r="X4961" s="626"/>
      <c r="Y4961" s="626"/>
      <c r="Z4961" s="626"/>
      <c r="AA4961" s="626"/>
      <c r="AB4961" s="626"/>
      <c r="AC4961" s="626"/>
      <c r="AD4961" s="626"/>
      <c r="AE4961" s="626"/>
      <c r="AF4961" s="626"/>
    </row>
    <row r="4962" spans="1:32" x14ac:dyDescent="0.25">
      <c r="A4962" s="626"/>
      <c r="B4962" s="626"/>
      <c r="F4962" s="626"/>
      <c r="H4962" s="626"/>
      <c r="I4962" s="626"/>
      <c r="J4962" s="626"/>
      <c r="K4962" s="627"/>
      <c r="L4962" s="677"/>
      <c r="M4962" s="626"/>
      <c r="N4962" s="626"/>
      <c r="O4962" s="626"/>
      <c r="P4962" s="626"/>
      <c r="Q4962" s="626"/>
      <c r="R4962" s="626"/>
      <c r="S4962" s="626"/>
      <c r="T4962" s="626"/>
      <c r="U4962" s="626"/>
      <c r="V4962" s="626"/>
      <c r="W4962" s="626"/>
      <c r="X4962" s="626"/>
      <c r="Y4962" s="626"/>
      <c r="Z4962" s="626"/>
      <c r="AA4962" s="626"/>
      <c r="AB4962" s="626"/>
      <c r="AC4962" s="626"/>
      <c r="AD4962" s="626"/>
      <c r="AE4962" s="626"/>
      <c r="AF4962" s="626"/>
    </row>
    <row r="4963" spans="1:32" x14ac:dyDescent="0.25">
      <c r="A4963" s="626"/>
      <c r="B4963" s="626"/>
      <c r="F4963" s="626"/>
      <c r="H4963" s="626"/>
      <c r="I4963" s="626"/>
      <c r="J4963" s="626"/>
      <c r="K4963" s="627"/>
      <c r="L4963" s="677"/>
      <c r="M4963" s="626"/>
      <c r="N4963" s="626"/>
      <c r="O4963" s="626"/>
      <c r="P4963" s="626"/>
      <c r="Q4963" s="626"/>
      <c r="R4963" s="626"/>
      <c r="S4963" s="626"/>
      <c r="T4963" s="626"/>
      <c r="U4963" s="626"/>
      <c r="V4963" s="626"/>
      <c r="W4963" s="626"/>
      <c r="X4963" s="626"/>
      <c r="Y4963" s="626"/>
      <c r="Z4963" s="626"/>
      <c r="AA4963" s="626"/>
      <c r="AB4963" s="626"/>
      <c r="AC4963" s="626"/>
      <c r="AD4963" s="626"/>
      <c r="AE4963" s="626"/>
      <c r="AF4963" s="626"/>
    </row>
    <row r="4964" spans="1:32" x14ac:dyDescent="0.25">
      <c r="A4964" s="626"/>
      <c r="B4964" s="626"/>
      <c r="F4964" s="626"/>
      <c r="H4964" s="626"/>
      <c r="I4964" s="626"/>
      <c r="J4964" s="626"/>
      <c r="K4964" s="627"/>
      <c r="L4964" s="677"/>
      <c r="M4964" s="626"/>
      <c r="N4964" s="626"/>
      <c r="O4964" s="626"/>
      <c r="P4964" s="626"/>
      <c r="Q4964" s="626"/>
      <c r="R4964" s="626"/>
      <c r="S4964" s="626"/>
      <c r="T4964" s="626"/>
      <c r="U4964" s="626"/>
      <c r="V4964" s="626"/>
      <c r="W4964" s="626"/>
      <c r="X4964" s="626"/>
      <c r="Y4964" s="626"/>
      <c r="Z4964" s="626"/>
      <c r="AA4964" s="626"/>
      <c r="AB4964" s="626"/>
      <c r="AC4964" s="626"/>
      <c r="AD4964" s="626"/>
      <c r="AE4964" s="626"/>
      <c r="AF4964" s="626"/>
    </row>
    <row r="4965" spans="1:32" x14ac:dyDescent="0.25">
      <c r="A4965" s="626"/>
      <c r="B4965" s="626"/>
      <c r="F4965" s="626"/>
      <c r="H4965" s="626"/>
      <c r="I4965" s="626"/>
      <c r="J4965" s="626"/>
      <c r="K4965" s="627"/>
      <c r="L4965" s="677"/>
      <c r="M4965" s="626"/>
      <c r="N4965" s="626"/>
      <c r="O4965" s="626"/>
      <c r="P4965" s="626"/>
      <c r="Q4965" s="626"/>
      <c r="R4965" s="626"/>
      <c r="S4965" s="626"/>
      <c r="T4965" s="626"/>
      <c r="U4965" s="626"/>
      <c r="V4965" s="626"/>
      <c r="W4965" s="626"/>
      <c r="X4965" s="626"/>
      <c r="Y4965" s="626"/>
      <c r="Z4965" s="626"/>
      <c r="AA4965" s="626"/>
      <c r="AB4965" s="626"/>
      <c r="AC4965" s="626"/>
      <c r="AD4965" s="626"/>
      <c r="AE4965" s="626"/>
      <c r="AF4965" s="626"/>
    </row>
    <row r="4966" spans="1:32" x14ac:dyDescent="0.25">
      <c r="A4966" s="626"/>
      <c r="B4966" s="626"/>
      <c r="F4966" s="626"/>
      <c r="H4966" s="626"/>
      <c r="I4966" s="626"/>
      <c r="J4966" s="626"/>
      <c r="K4966" s="627"/>
      <c r="L4966" s="677"/>
      <c r="M4966" s="626"/>
      <c r="N4966" s="626"/>
      <c r="O4966" s="626"/>
      <c r="P4966" s="626"/>
      <c r="Q4966" s="626"/>
      <c r="R4966" s="626"/>
      <c r="S4966" s="626"/>
      <c r="T4966" s="626"/>
      <c r="U4966" s="626"/>
      <c r="V4966" s="626"/>
      <c r="W4966" s="626"/>
      <c r="X4966" s="626"/>
      <c r="Y4966" s="626"/>
      <c r="Z4966" s="626"/>
      <c r="AA4966" s="626"/>
      <c r="AB4966" s="626"/>
      <c r="AC4966" s="626"/>
      <c r="AD4966" s="626"/>
      <c r="AE4966" s="626"/>
      <c r="AF4966" s="626"/>
    </row>
    <row r="4967" spans="1:32" x14ac:dyDescent="0.25">
      <c r="A4967" s="626"/>
      <c r="B4967" s="626"/>
      <c r="F4967" s="626"/>
      <c r="H4967" s="626"/>
      <c r="I4967" s="626"/>
      <c r="J4967" s="626"/>
      <c r="K4967" s="627"/>
      <c r="L4967" s="677"/>
      <c r="M4967" s="626"/>
      <c r="N4967" s="626"/>
      <c r="O4967" s="626"/>
      <c r="P4967" s="626"/>
      <c r="Q4967" s="626"/>
      <c r="R4967" s="626"/>
      <c r="S4967" s="626"/>
      <c r="T4967" s="626"/>
      <c r="U4967" s="626"/>
      <c r="V4967" s="626"/>
      <c r="W4967" s="626"/>
      <c r="X4967" s="626"/>
      <c r="Y4967" s="626"/>
      <c r="Z4967" s="626"/>
      <c r="AA4967" s="626"/>
      <c r="AB4967" s="626"/>
      <c r="AC4967" s="626"/>
      <c r="AD4967" s="626"/>
      <c r="AE4967" s="626"/>
      <c r="AF4967" s="626"/>
    </row>
    <row r="4968" spans="1:32" x14ac:dyDescent="0.25">
      <c r="A4968" s="626"/>
      <c r="B4968" s="626"/>
      <c r="F4968" s="626"/>
      <c r="H4968" s="626"/>
      <c r="I4968" s="626"/>
      <c r="J4968" s="626"/>
      <c r="K4968" s="627"/>
      <c r="L4968" s="677"/>
      <c r="M4968" s="626"/>
      <c r="N4968" s="626"/>
      <c r="O4968" s="626"/>
      <c r="P4968" s="626"/>
      <c r="Q4968" s="626"/>
      <c r="R4968" s="626"/>
      <c r="S4968" s="626"/>
      <c r="T4968" s="626"/>
      <c r="U4968" s="626"/>
      <c r="V4968" s="626"/>
      <c r="W4968" s="626"/>
      <c r="X4968" s="626"/>
      <c r="Y4968" s="626"/>
      <c r="Z4968" s="626"/>
      <c r="AA4968" s="626"/>
      <c r="AB4968" s="626"/>
      <c r="AC4968" s="626"/>
      <c r="AD4968" s="626"/>
      <c r="AE4968" s="626"/>
      <c r="AF4968" s="626"/>
    </row>
    <row r="4969" spans="1:32" x14ac:dyDescent="0.25">
      <c r="A4969" s="626"/>
      <c r="B4969" s="626"/>
      <c r="F4969" s="626"/>
      <c r="H4969" s="626"/>
      <c r="I4969" s="626"/>
      <c r="J4969" s="626"/>
      <c r="K4969" s="627"/>
      <c r="L4969" s="677"/>
      <c r="M4969" s="626"/>
      <c r="N4969" s="626"/>
      <c r="O4969" s="626"/>
      <c r="P4969" s="626"/>
      <c r="Q4969" s="626"/>
      <c r="R4969" s="626"/>
      <c r="S4969" s="626"/>
      <c r="T4969" s="626"/>
      <c r="U4969" s="626"/>
      <c r="V4969" s="626"/>
      <c r="W4969" s="626"/>
      <c r="X4969" s="626"/>
      <c r="Y4969" s="626"/>
      <c r="Z4969" s="626"/>
      <c r="AA4969" s="626"/>
      <c r="AB4969" s="626"/>
      <c r="AC4969" s="626"/>
      <c r="AD4969" s="626"/>
      <c r="AE4969" s="626"/>
      <c r="AF4969" s="626"/>
    </row>
    <row r="4970" spans="1:32" x14ac:dyDescent="0.25">
      <c r="A4970" s="626"/>
      <c r="B4970" s="626"/>
      <c r="F4970" s="626"/>
      <c r="H4970" s="626"/>
      <c r="I4970" s="626"/>
      <c r="J4970" s="626"/>
      <c r="K4970" s="627"/>
      <c r="L4970" s="677"/>
      <c r="M4970" s="626"/>
      <c r="N4970" s="626"/>
      <c r="O4970" s="626"/>
      <c r="P4970" s="626"/>
      <c r="Q4970" s="626"/>
      <c r="R4970" s="626"/>
      <c r="S4970" s="626"/>
      <c r="T4970" s="626"/>
      <c r="U4970" s="626"/>
      <c r="V4970" s="626"/>
      <c r="W4970" s="626"/>
      <c r="X4970" s="626"/>
      <c r="Y4970" s="626"/>
      <c r="Z4970" s="626"/>
      <c r="AA4970" s="626"/>
      <c r="AB4970" s="626"/>
      <c r="AC4970" s="626"/>
      <c r="AD4970" s="626"/>
      <c r="AE4970" s="626"/>
      <c r="AF4970" s="626"/>
    </row>
    <row r="4971" spans="1:32" x14ac:dyDescent="0.25">
      <c r="A4971" s="626"/>
      <c r="B4971" s="626"/>
      <c r="F4971" s="626"/>
      <c r="H4971" s="626"/>
      <c r="I4971" s="626"/>
      <c r="J4971" s="626"/>
      <c r="K4971" s="627"/>
      <c r="L4971" s="677"/>
      <c r="M4971" s="626"/>
      <c r="N4971" s="626"/>
      <c r="O4971" s="626"/>
      <c r="P4971" s="626"/>
      <c r="Q4971" s="626"/>
      <c r="R4971" s="626"/>
      <c r="S4971" s="626"/>
      <c r="T4971" s="626"/>
      <c r="U4971" s="626"/>
      <c r="V4971" s="626"/>
      <c r="W4971" s="626"/>
      <c r="X4971" s="626"/>
      <c r="Y4971" s="626"/>
      <c r="Z4971" s="626"/>
      <c r="AA4971" s="626"/>
      <c r="AB4971" s="626"/>
      <c r="AC4971" s="626"/>
      <c r="AD4971" s="626"/>
      <c r="AE4971" s="626"/>
      <c r="AF4971" s="626"/>
    </row>
    <row r="4972" spans="1:32" x14ac:dyDescent="0.25">
      <c r="A4972" s="626"/>
      <c r="B4972" s="626"/>
      <c r="F4972" s="626"/>
      <c r="H4972" s="626"/>
      <c r="I4972" s="626"/>
      <c r="J4972" s="626"/>
      <c r="K4972" s="627"/>
      <c r="L4972" s="677"/>
      <c r="M4972" s="626"/>
      <c r="N4972" s="626"/>
      <c r="O4972" s="626"/>
      <c r="P4972" s="626"/>
      <c r="Q4972" s="626"/>
      <c r="R4972" s="626"/>
      <c r="S4972" s="626"/>
      <c r="T4972" s="626"/>
      <c r="U4972" s="626"/>
      <c r="V4972" s="626"/>
      <c r="W4972" s="626"/>
      <c r="X4972" s="626"/>
      <c r="Y4972" s="626"/>
      <c r="Z4972" s="626"/>
      <c r="AA4972" s="626"/>
      <c r="AB4972" s="626"/>
      <c r="AC4972" s="626"/>
      <c r="AD4972" s="626"/>
      <c r="AE4972" s="626"/>
      <c r="AF4972" s="626"/>
    </row>
    <row r="4973" spans="1:32" x14ac:dyDescent="0.25">
      <c r="A4973" s="626"/>
      <c r="B4973" s="626"/>
      <c r="F4973" s="626"/>
      <c r="H4973" s="626"/>
      <c r="I4973" s="626"/>
      <c r="J4973" s="626"/>
      <c r="K4973" s="627"/>
      <c r="L4973" s="677"/>
      <c r="M4973" s="626"/>
      <c r="N4973" s="626"/>
      <c r="O4973" s="626"/>
      <c r="P4973" s="626"/>
      <c r="Q4973" s="626"/>
      <c r="R4973" s="626"/>
      <c r="S4973" s="626"/>
      <c r="T4973" s="626"/>
      <c r="U4973" s="626"/>
      <c r="V4973" s="626"/>
      <c r="W4973" s="626"/>
      <c r="X4973" s="626"/>
      <c r="Y4973" s="626"/>
      <c r="Z4973" s="626"/>
      <c r="AA4973" s="626"/>
      <c r="AB4973" s="626"/>
      <c r="AC4973" s="626"/>
      <c r="AD4973" s="626"/>
      <c r="AE4973" s="626"/>
      <c r="AF4973" s="626"/>
    </row>
    <row r="4974" spans="1:32" x14ac:dyDescent="0.25">
      <c r="A4974" s="626"/>
      <c r="B4974" s="626"/>
      <c r="F4974" s="626"/>
      <c r="H4974" s="626"/>
      <c r="I4974" s="626"/>
      <c r="J4974" s="626"/>
      <c r="K4974" s="627"/>
      <c r="L4974" s="677"/>
      <c r="M4974" s="626"/>
      <c r="N4974" s="626"/>
      <c r="O4974" s="626"/>
      <c r="P4974" s="626"/>
      <c r="Q4974" s="626"/>
      <c r="R4974" s="626"/>
      <c r="S4974" s="626"/>
      <c r="T4974" s="626"/>
      <c r="U4974" s="626"/>
      <c r="V4974" s="626"/>
      <c r="W4974" s="626"/>
      <c r="X4974" s="626"/>
      <c r="Y4974" s="626"/>
      <c r="Z4974" s="626"/>
      <c r="AA4974" s="626"/>
      <c r="AB4974" s="626"/>
      <c r="AC4974" s="626"/>
      <c r="AD4974" s="626"/>
      <c r="AE4974" s="626"/>
      <c r="AF4974" s="626"/>
    </row>
    <row r="4975" spans="1:32" x14ac:dyDescent="0.25">
      <c r="A4975" s="626"/>
      <c r="B4975" s="626"/>
      <c r="F4975" s="626"/>
      <c r="H4975" s="626"/>
      <c r="I4975" s="626"/>
      <c r="J4975" s="626"/>
      <c r="K4975" s="627"/>
      <c r="L4975" s="677"/>
      <c r="M4975" s="626"/>
      <c r="N4975" s="626"/>
      <c r="O4975" s="626"/>
      <c r="P4975" s="626"/>
      <c r="Q4975" s="626"/>
      <c r="R4975" s="626"/>
      <c r="S4975" s="626"/>
      <c r="T4975" s="626"/>
      <c r="U4975" s="626"/>
      <c r="V4975" s="626"/>
      <c r="W4975" s="626"/>
      <c r="X4975" s="626"/>
      <c r="Y4975" s="626"/>
      <c r="Z4975" s="626"/>
      <c r="AA4975" s="626"/>
      <c r="AB4975" s="626"/>
      <c r="AC4975" s="626"/>
      <c r="AD4975" s="626"/>
      <c r="AE4975" s="626"/>
      <c r="AF4975" s="626"/>
    </row>
    <row r="4976" spans="1:32" x14ac:dyDescent="0.25">
      <c r="A4976" s="626"/>
      <c r="B4976" s="626"/>
      <c r="F4976" s="626"/>
      <c r="H4976" s="626"/>
      <c r="I4976" s="626"/>
      <c r="J4976" s="626"/>
      <c r="K4976" s="627"/>
      <c r="L4976" s="677"/>
      <c r="M4976" s="626"/>
      <c r="N4976" s="626"/>
      <c r="O4976" s="626"/>
      <c r="P4976" s="626"/>
      <c r="Q4976" s="626"/>
      <c r="R4976" s="626"/>
      <c r="S4976" s="626"/>
      <c r="T4976" s="626"/>
      <c r="U4976" s="626"/>
      <c r="V4976" s="626"/>
      <c r="W4976" s="626"/>
      <c r="X4976" s="626"/>
      <c r="Y4976" s="626"/>
      <c r="Z4976" s="626"/>
      <c r="AA4976" s="626"/>
      <c r="AB4976" s="626"/>
      <c r="AC4976" s="626"/>
      <c r="AD4976" s="626"/>
      <c r="AE4976" s="626"/>
      <c r="AF4976" s="626"/>
    </row>
    <row r="4977" spans="1:32" x14ac:dyDescent="0.25">
      <c r="A4977" s="626"/>
      <c r="B4977" s="626"/>
      <c r="F4977" s="626"/>
      <c r="H4977" s="626"/>
      <c r="I4977" s="626"/>
      <c r="J4977" s="626"/>
      <c r="K4977" s="627"/>
      <c r="L4977" s="677"/>
      <c r="M4977" s="626"/>
      <c r="N4977" s="626"/>
      <c r="O4977" s="626"/>
      <c r="P4977" s="626"/>
      <c r="Q4977" s="626"/>
      <c r="R4977" s="626"/>
      <c r="S4977" s="626"/>
      <c r="T4977" s="626"/>
      <c r="U4977" s="626"/>
      <c r="V4977" s="626"/>
      <c r="W4977" s="626"/>
      <c r="X4977" s="626"/>
      <c r="Y4977" s="626"/>
      <c r="Z4977" s="626"/>
      <c r="AA4977" s="626"/>
      <c r="AB4977" s="626"/>
      <c r="AC4977" s="626"/>
      <c r="AD4977" s="626"/>
      <c r="AE4977" s="626"/>
      <c r="AF4977" s="626"/>
    </row>
    <row r="4978" spans="1:32" x14ac:dyDescent="0.25">
      <c r="A4978" s="626"/>
      <c r="B4978" s="626"/>
      <c r="F4978" s="626"/>
      <c r="H4978" s="626"/>
      <c r="I4978" s="626"/>
      <c r="J4978" s="626"/>
      <c r="K4978" s="627"/>
      <c r="L4978" s="677"/>
      <c r="M4978" s="626"/>
      <c r="N4978" s="626"/>
      <c r="O4978" s="626"/>
      <c r="P4978" s="626"/>
      <c r="Q4978" s="626"/>
      <c r="R4978" s="626"/>
      <c r="S4978" s="626"/>
      <c r="T4978" s="626"/>
      <c r="U4978" s="626"/>
      <c r="V4978" s="626"/>
      <c r="W4978" s="626"/>
      <c r="X4978" s="626"/>
      <c r="Y4978" s="626"/>
      <c r="Z4978" s="626"/>
      <c r="AA4978" s="626"/>
      <c r="AB4978" s="626"/>
      <c r="AC4978" s="626"/>
      <c r="AD4978" s="626"/>
      <c r="AE4978" s="626"/>
      <c r="AF4978" s="626"/>
    </row>
    <row r="4979" spans="1:32" x14ac:dyDescent="0.25">
      <c r="A4979" s="626"/>
      <c r="B4979" s="626"/>
      <c r="F4979" s="626"/>
      <c r="H4979" s="626"/>
      <c r="I4979" s="626"/>
      <c r="J4979" s="626"/>
      <c r="K4979" s="627"/>
      <c r="L4979" s="677"/>
      <c r="M4979" s="626"/>
      <c r="N4979" s="626"/>
      <c r="O4979" s="626"/>
      <c r="P4979" s="626"/>
      <c r="Q4979" s="626"/>
      <c r="R4979" s="626"/>
      <c r="S4979" s="626"/>
      <c r="T4979" s="626"/>
      <c r="U4979" s="626"/>
      <c r="V4979" s="626"/>
      <c r="W4979" s="626"/>
      <c r="X4979" s="626"/>
      <c r="Y4979" s="626"/>
      <c r="Z4979" s="626"/>
      <c r="AA4979" s="626"/>
      <c r="AB4979" s="626"/>
      <c r="AC4979" s="626"/>
      <c r="AD4979" s="626"/>
      <c r="AE4979" s="626"/>
      <c r="AF4979" s="626"/>
    </row>
    <row r="4980" spans="1:32" x14ac:dyDescent="0.25">
      <c r="A4980" s="626"/>
      <c r="B4980" s="626"/>
      <c r="F4980" s="626"/>
      <c r="H4980" s="626"/>
      <c r="I4980" s="626"/>
      <c r="J4980" s="626"/>
      <c r="K4980" s="627"/>
      <c r="L4980" s="677"/>
      <c r="M4980" s="626"/>
      <c r="N4980" s="626"/>
      <c r="O4980" s="626"/>
      <c r="P4980" s="626"/>
      <c r="Q4980" s="626"/>
      <c r="R4980" s="626"/>
      <c r="S4980" s="626"/>
      <c r="T4980" s="626"/>
      <c r="U4980" s="626"/>
      <c r="V4980" s="626"/>
      <c r="W4980" s="626"/>
      <c r="X4980" s="626"/>
      <c r="Y4980" s="626"/>
      <c r="Z4980" s="626"/>
      <c r="AA4980" s="626"/>
      <c r="AB4980" s="626"/>
      <c r="AC4980" s="626"/>
      <c r="AD4980" s="626"/>
      <c r="AE4980" s="626"/>
      <c r="AF4980" s="626"/>
    </row>
    <row r="4981" spans="1:32" x14ac:dyDescent="0.25">
      <c r="A4981" s="626"/>
      <c r="B4981" s="626"/>
      <c r="F4981" s="626"/>
      <c r="H4981" s="626"/>
      <c r="I4981" s="626"/>
      <c r="J4981" s="626"/>
      <c r="K4981" s="627"/>
      <c r="L4981" s="677"/>
      <c r="M4981" s="626"/>
      <c r="N4981" s="626"/>
      <c r="O4981" s="626"/>
      <c r="P4981" s="626"/>
      <c r="Q4981" s="626"/>
      <c r="R4981" s="626"/>
      <c r="S4981" s="626"/>
      <c r="T4981" s="626"/>
      <c r="U4981" s="626"/>
      <c r="V4981" s="626"/>
      <c r="W4981" s="626"/>
      <c r="X4981" s="626"/>
      <c r="Y4981" s="626"/>
      <c r="Z4981" s="626"/>
      <c r="AA4981" s="626"/>
      <c r="AB4981" s="626"/>
      <c r="AC4981" s="626"/>
      <c r="AD4981" s="626"/>
      <c r="AE4981" s="626"/>
      <c r="AF4981" s="626"/>
    </row>
    <row r="4982" spans="1:32" x14ac:dyDescent="0.25">
      <c r="A4982" s="626"/>
      <c r="B4982" s="626"/>
      <c r="F4982" s="626"/>
      <c r="H4982" s="626"/>
      <c r="I4982" s="626"/>
      <c r="J4982" s="626"/>
      <c r="K4982" s="627"/>
      <c r="L4982" s="677"/>
      <c r="M4982" s="626"/>
      <c r="N4982" s="626"/>
      <c r="O4982" s="626"/>
      <c r="P4982" s="626"/>
      <c r="Q4982" s="626"/>
      <c r="R4982" s="626"/>
      <c r="S4982" s="626"/>
      <c r="T4982" s="626"/>
      <c r="U4982" s="626"/>
      <c r="V4982" s="626"/>
      <c r="W4982" s="626"/>
      <c r="X4982" s="626"/>
      <c r="Y4982" s="626"/>
      <c r="Z4982" s="626"/>
      <c r="AA4982" s="626"/>
      <c r="AB4982" s="626"/>
      <c r="AC4982" s="626"/>
      <c r="AD4982" s="626"/>
      <c r="AE4982" s="626"/>
      <c r="AF4982" s="626"/>
    </row>
    <row r="4983" spans="1:32" x14ac:dyDescent="0.25">
      <c r="A4983" s="626"/>
      <c r="B4983" s="626"/>
      <c r="F4983" s="626"/>
      <c r="H4983" s="626"/>
      <c r="I4983" s="626"/>
      <c r="J4983" s="626"/>
      <c r="K4983" s="627"/>
      <c r="L4983" s="677"/>
      <c r="M4983" s="626"/>
      <c r="N4983" s="626"/>
      <c r="O4983" s="626"/>
      <c r="P4983" s="626"/>
      <c r="Q4983" s="626"/>
      <c r="R4983" s="626"/>
      <c r="S4983" s="626"/>
      <c r="T4983" s="626"/>
      <c r="U4983" s="626"/>
      <c r="V4983" s="626"/>
      <c r="W4983" s="626"/>
      <c r="X4983" s="626"/>
      <c r="Y4983" s="626"/>
      <c r="Z4983" s="626"/>
      <c r="AA4983" s="626"/>
      <c r="AB4983" s="626"/>
      <c r="AC4983" s="626"/>
      <c r="AD4983" s="626"/>
      <c r="AE4983" s="626"/>
      <c r="AF4983" s="626"/>
    </row>
    <row r="4984" spans="1:32" x14ac:dyDescent="0.25">
      <c r="A4984" s="626"/>
      <c r="B4984" s="626"/>
      <c r="F4984" s="626"/>
      <c r="H4984" s="626"/>
      <c r="I4984" s="626"/>
      <c r="J4984" s="626"/>
      <c r="K4984" s="627"/>
      <c r="L4984" s="677"/>
      <c r="M4984" s="626"/>
      <c r="N4984" s="626"/>
      <c r="O4984" s="626"/>
      <c r="P4984" s="626"/>
      <c r="Q4984" s="626"/>
      <c r="R4984" s="626"/>
      <c r="S4984" s="626"/>
      <c r="T4984" s="626"/>
      <c r="U4984" s="626"/>
      <c r="V4984" s="626"/>
      <c r="W4984" s="626"/>
      <c r="X4984" s="626"/>
      <c r="Y4984" s="626"/>
      <c r="Z4984" s="626"/>
      <c r="AA4984" s="626"/>
      <c r="AB4984" s="626"/>
      <c r="AC4984" s="626"/>
      <c r="AD4984" s="626"/>
      <c r="AE4984" s="626"/>
      <c r="AF4984" s="626"/>
    </row>
    <row r="4985" spans="1:32" x14ac:dyDescent="0.25">
      <c r="A4985" s="626"/>
      <c r="B4985" s="626"/>
      <c r="F4985" s="626"/>
      <c r="H4985" s="626"/>
      <c r="I4985" s="626"/>
      <c r="J4985" s="626"/>
      <c r="K4985" s="627"/>
      <c r="L4985" s="677"/>
      <c r="M4985" s="626"/>
      <c r="N4985" s="626"/>
      <c r="O4985" s="626"/>
      <c r="P4985" s="626"/>
      <c r="Q4985" s="626"/>
      <c r="R4985" s="626"/>
      <c r="S4985" s="626"/>
      <c r="T4985" s="626"/>
      <c r="U4985" s="626"/>
      <c r="V4985" s="626"/>
      <c r="W4985" s="626"/>
      <c r="X4985" s="626"/>
      <c r="Y4985" s="626"/>
      <c r="Z4985" s="626"/>
      <c r="AA4985" s="626"/>
      <c r="AB4985" s="626"/>
      <c r="AC4985" s="626"/>
      <c r="AD4985" s="626"/>
      <c r="AE4985" s="626"/>
      <c r="AF4985" s="626"/>
    </row>
    <row r="4986" spans="1:32" x14ac:dyDescent="0.25">
      <c r="A4986" s="626"/>
      <c r="B4986" s="626"/>
      <c r="F4986" s="626"/>
      <c r="H4986" s="626"/>
      <c r="I4986" s="626"/>
      <c r="J4986" s="626"/>
      <c r="K4986" s="627"/>
      <c r="L4986" s="677"/>
      <c r="M4986" s="626"/>
      <c r="N4986" s="626"/>
      <c r="O4986" s="626"/>
      <c r="P4986" s="626"/>
      <c r="Q4986" s="626"/>
      <c r="R4986" s="626"/>
      <c r="S4986" s="626"/>
      <c r="T4986" s="626"/>
      <c r="U4986" s="626"/>
      <c r="V4986" s="626"/>
      <c r="W4986" s="626"/>
      <c r="X4986" s="626"/>
      <c r="Y4986" s="626"/>
      <c r="Z4986" s="626"/>
      <c r="AA4986" s="626"/>
      <c r="AB4986" s="626"/>
      <c r="AC4986" s="626"/>
      <c r="AD4986" s="626"/>
      <c r="AE4986" s="626"/>
      <c r="AF4986" s="626"/>
    </row>
    <row r="4987" spans="1:32" x14ac:dyDescent="0.25">
      <c r="A4987" s="626"/>
      <c r="B4987" s="626"/>
      <c r="F4987" s="626"/>
      <c r="H4987" s="626"/>
      <c r="I4987" s="626"/>
      <c r="J4987" s="626"/>
      <c r="K4987" s="627"/>
      <c r="L4987" s="677"/>
      <c r="M4987" s="626"/>
      <c r="N4987" s="626"/>
      <c r="O4987" s="626"/>
      <c r="P4987" s="626"/>
      <c r="Q4987" s="626"/>
      <c r="R4987" s="626"/>
      <c r="S4987" s="626"/>
      <c r="T4987" s="626"/>
      <c r="U4987" s="626"/>
      <c r="V4987" s="626"/>
      <c r="W4987" s="626"/>
      <c r="X4987" s="626"/>
      <c r="Y4987" s="626"/>
      <c r="Z4987" s="626"/>
      <c r="AA4987" s="626"/>
      <c r="AB4987" s="626"/>
      <c r="AC4987" s="626"/>
      <c r="AD4987" s="626"/>
      <c r="AE4987" s="626"/>
      <c r="AF4987" s="626"/>
    </row>
    <row r="4988" spans="1:32" x14ac:dyDescent="0.25">
      <c r="A4988" s="626"/>
      <c r="B4988" s="626"/>
      <c r="F4988" s="626"/>
      <c r="H4988" s="626"/>
      <c r="I4988" s="626"/>
      <c r="J4988" s="626"/>
      <c r="K4988" s="627"/>
      <c r="L4988" s="677"/>
      <c r="M4988" s="626"/>
      <c r="N4988" s="626"/>
      <c r="O4988" s="626"/>
      <c r="P4988" s="626"/>
      <c r="Q4988" s="626"/>
      <c r="R4988" s="626"/>
      <c r="S4988" s="626"/>
      <c r="T4988" s="626"/>
      <c r="U4988" s="626"/>
      <c r="V4988" s="626"/>
      <c r="W4988" s="626"/>
      <c r="X4988" s="626"/>
      <c r="Y4988" s="626"/>
      <c r="Z4988" s="626"/>
      <c r="AA4988" s="626"/>
      <c r="AB4988" s="626"/>
      <c r="AC4988" s="626"/>
      <c r="AD4988" s="626"/>
      <c r="AE4988" s="626"/>
      <c r="AF4988" s="626"/>
    </row>
    <row r="4989" spans="1:32" x14ac:dyDescent="0.25">
      <c r="A4989" s="626"/>
      <c r="B4989" s="626"/>
      <c r="F4989" s="626"/>
      <c r="H4989" s="626"/>
      <c r="I4989" s="626"/>
      <c r="J4989" s="626"/>
      <c r="K4989" s="627"/>
      <c r="L4989" s="677"/>
      <c r="M4989" s="626"/>
      <c r="N4989" s="626"/>
      <c r="O4989" s="626"/>
      <c r="P4989" s="626"/>
      <c r="Q4989" s="626"/>
      <c r="R4989" s="626"/>
      <c r="S4989" s="626"/>
      <c r="T4989" s="626"/>
      <c r="U4989" s="626"/>
      <c r="V4989" s="626"/>
      <c r="W4989" s="626"/>
      <c r="X4989" s="626"/>
      <c r="Y4989" s="626"/>
      <c r="Z4989" s="626"/>
      <c r="AA4989" s="626"/>
      <c r="AB4989" s="626"/>
      <c r="AC4989" s="626"/>
      <c r="AD4989" s="626"/>
      <c r="AE4989" s="626"/>
      <c r="AF4989" s="626"/>
    </row>
    <row r="4990" spans="1:32" x14ac:dyDescent="0.25">
      <c r="A4990" s="626"/>
      <c r="B4990" s="626"/>
      <c r="F4990" s="626"/>
      <c r="H4990" s="626"/>
      <c r="I4990" s="626"/>
      <c r="J4990" s="626"/>
      <c r="K4990" s="627"/>
      <c r="L4990" s="677"/>
      <c r="M4990" s="626"/>
      <c r="N4990" s="626"/>
      <c r="O4990" s="626"/>
      <c r="P4990" s="626"/>
      <c r="Q4990" s="626"/>
      <c r="R4990" s="626"/>
      <c r="S4990" s="626"/>
      <c r="T4990" s="626"/>
      <c r="U4990" s="626"/>
      <c r="V4990" s="626"/>
      <c r="W4990" s="626"/>
      <c r="X4990" s="626"/>
      <c r="Y4990" s="626"/>
      <c r="Z4990" s="626"/>
      <c r="AA4990" s="626"/>
      <c r="AB4990" s="626"/>
      <c r="AC4990" s="626"/>
      <c r="AD4990" s="626"/>
      <c r="AE4990" s="626"/>
      <c r="AF4990" s="626"/>
    </row>
    <row r="4991" spans="1:32" x14ac:dyDescent="0.25">
      <c r="A4991" s="626"/>
      <c r="B4991" s="626"/>
      <c r="F4991" s="626"/>
      <c r="H4991" s="626"/>
      <c r="I4991" s="626"/>
      <c r="J4991" s="626"/>
      <c r="K4991" s="627"/>
      <c r="L4991" s="677"/>
      <c r="M4991" s="626"/>
      <c r="N4991" s="626"/>
      <c r="O4991" s="626"/>
      <c r="P4991" s="626"/>
      <c r="Q4991" s="626"/>
      <c r="R4991" s="626"/>
      <c r="S4991" s="626"/>
      <c r="T4991" s="626"/>
      <c r="U4991" s="626"/>
      <c r="V4991" s="626"/>
      <c r="W4991" s="626"/>
      <c r="X4991" s="626"/>
      <c r="Y4991" s="626"/>
      <c r="Z4991" s="626"/>
      <c r="AA4991" s="626"/>
      <c r="AB4991" s="626"/>
      <c r="AC4991" s="626"/>
      <c r="AD4991" s="626"/>
      <c r="AE4991" s="626"/>
      <c r="AF4991" s="626"/>
    </row>
    <row r="4992" spans="1:32" x14ac:dyDescent="0.25">
      <c r="A4992" s="626"/>
      <c r="B4992" s="626"/>
      <c r="F4992" s="626"/>
      <c r="H4992" s="626"/>
      <c r="I4992" s="626"/>
      <c r="J4992" s="626"/>
      <c r="K4992" s="627"/>
      <c r="L4992" s="677"/>
      <c r="M4992" s="626"/>
      <c r="N4992" s="626"/>
      <c r="O4992" s="626"/>
      <c r="P4992" s="626"/>
      <c r="Q4992" s="626"/>
      <c r="R4992" s="626"/>
      <c r="S4992" s="626"/>
      <c r="T4992" s="626"/>
      <c r="U4992" s="626"/>
      <c r="V4992" s="626"/>
      <c r="W4992" s="626"/>
      <c r="X4992" s="626"/>
      <c r="Y4992" s="626"/>
      <c r="Z4992" s="626"/>
      <c r="AA4992" s="626"/>
      <c r="AB4992" s="626"/>
      <c r="AC4992" s="626"/>
      <c r="AD4992" s="626"/>
      <c r="AE4992" s="626"/>
      <c r="AF4992" s="626"/>
    </row>
    <row r="4993" spans="1:32" x14ac:dyDescent="0.25">
      <c r="A4993" s="626"/>
      <c r="B4993" s="626"/>
      <c r="F4993" s="626"/>
      <c r="H4993" s="626"/>
      <c r="I4993" s="626"/>
      <c r="J4993" s="626"/>
      <c r="K4993" s="627"/>
      <c r="L4993" s="677"/>
      <c r="M4993" s="626"/>
      <c r="N4993" s="626"/>
      <c r="O4993" s="626"/>
      <c r="P4993" s="626"/>
      <c r="Q4993" s="626"/>
      <c r="R4993" s="626"/>
      <c r="S4993" s="626"/>
      <c r="T4993" s="626"/>
      <c r="U4993" s="626"/>
      <c r="V4993" s="626"/>
      <c r="W4993" s="626"/>
      <c r="X4993" s="626"/>
      <c r="Y4993" s="626"/>
      <c r="Z4993" s="626"/>
      <c r="AA4993" s="626"/>
      <c r="AB4993" s="626"/>
      <c r="AC4993" s="626"/>
      <c r="AD4993" s="626"/>
      <c r="AE4993" s="626"/>
      <c r="AF4993" s="626"/>
    </row>
    <row r="4994" spans="1:32" x14ac:dyDescent="0.25">
      <c r="A4994" s="626"/>
      <c r="B4994" s="626"/>
      <c r="F4994" s="626"/>
      <c r="H4994" s="626"/>
      <c r="I4994" s="626"/>
      <c r="J4994" s="626"/>
      <c r="K4994" s="627"/>
      <c r="L4994" s="677"/>
      <c r="M4994" s="626"/>
      <c r="N4994" s="626"/>
      <c r="O4994" s="626"/>
      <c r="P4994" s="626"/>
      <c r="Q4994" s="626"/>
      <c r="R4994" s="626"/>
      <c r="S4994" s="626"/>
      <c r="T4994" s="626"/>
      <c r="U4994" s="626"/>
      <c r="V4994" s="626"/>
      <c r="W4994" s="626"/>
      <c r="X4994" s="626"/>
      <c r="Y4994" s="626"/>
      <c r="Z4994" s="626"/>
      <c r="AA4994" s="626"/>
      <c r="AB4994" s="626"/>
      <c r="AC4994" s="626"/>
      <c r="AD4994" s="626"/>
      <c r="AE4994" s="626"/>
      <c r="AF4994" s="626"/>
    </row>
    <row r="4995" spans="1:32" x14ac:dyDescent="0.25">
      <c r="A4995" s="626"/>
      <c r="B4995" s="626"/>
      <c r="F4995" s="626"/>
      <c r="H4995" s="626"/>
      <c r="I4995" s="626"/>
      <c r="J4995" s="626"/>
      <c r="K4995" s="627"/>
      <c r="L4995" s="677"/>
      <c r="M4995" s="626"/>
      <c r="N4995" s="626"/>
      <c r="O4995" s="626"/>
      <c r="P4995" s="626"/>
      <c r="Q4995" s="626"/>
      <c r="R4995" s="626"/>
      <c r="S4995" s="626"/>
      <c r="T4995" s="626"/>
      <c r="U4995" s="626"/>
      <c r="V4995" s="626"/>
      <c r="W4995" s="626"/>
      <c r="X4995" s="626"/>
      <c r="Y4995" s="626"/>
      <c r="Z4995" s="626"/>
      <c r="AA4995" s="626"/>
      <c r="AB4995" s="626"/>
      <c r="AC4995" s="626"/>
      <c r="AD4995" s="626"/>
      <c r="AE4995" s="626"/>
      <c r="AF4995" s="626"/>
    </row>
    <row r="4996" spans="1:32" x14ac:dyDescent="0.25">
      <c r="A4996" s="626"/>
      <c r="B4996" s="626"/>
      <c r="F4996" s="626"/>
      <c r="H4996" s="626"/>
      <c r="I4996" s="626"/>
      <c r="J4996" s="626"/>
      <c r="K4996" s="627"/>
      <c r="L4996" s="677"/>
      <c r="M4996" s="626"/>
      <c r="N4996" s="626"/>
      <c r="O4996" s="626"/>
      <c r="P4996" s="626"/>
      <c r="Q4996" s="626"/>
      <c r="R4996" s="626"/>
      <c r="S4996" s="626"/>
      <c r="T4996" s="626"/>
      <c r="U4996" s="626"/>
      <c r="V4996" s="626"/>
      <c r="W4996" s="626"/>
      <c r="X4996" s="626"/>
      <c r="Y4996" s="626"/>
      <c r="Z4996" s="626"/>
      <c r="AA4996" s="626"/>
      <c r="AB4996" s="626"/>
      <c r="AC4996" s="626"/>
      <c r="AD4996" s="626"/>
      <c r="AE4996" s="626"/>
      <c r="AF4996" s="626"/>
    </row>
    <row r="4997" spans="1:32" x14ac:dyDescent="0.25">
      <c r="A4997" s="626"/>
      <c r="B4997" s="626"/>
      <c r="F4997" s="626"/>
      <c r="H4997" s="626"/>
      <c r="I4997" s="626"/>
      <c r="J4997" s="626"/>
      <c r="K4997" s="627"/>
      <c r="L4997" s="677"/>
      <c r="M4997" s="626"/>
      <c r="N4997" s="626"/>
      <c r="O4997" s="626"/>
      <c r="P4997" s="626"/>
      <c r="Q4997" s="626"/>
      <c r="R4997" s="626"/>
      <c r="S4997" s="626"/>
      <c r="T4997" s="626"/>
      <c r="U4997" s="626"/>
      <c r="V4997" s="626"/>
      <c r="W4997" s="626"/>
      <c r="X4997" s="626"/>
      <c r="Y4997" s="626"/>
      <c r="Z4997" s="626"/>
      <c r="AA4997" s="626"/>
      <c r="AB4997" s="626"/>
      <c r="AC4997" s="626"/>
      <c r="AD4997" s="626"/>
      <c r="AE4997" s="626"/>
      <c r="AF4997" s="626"/>
    </row>
    <row r="4998" spans="1:32" x14ac:dyDescent="0.25">
      <c r="A4998" s="626"/>
      <c r="B4998" s="626"/>
      <c r="F4998" s="626"/>
      <c r="H4998" s="626"/>
      <c r="I4998" s="626"/>
      <c r="J4998" s="626"/>
      <c r="K4998" s="627"/>
      <c r="L4998" s="677"/>
      <c r="M4998" s="626"/>
      <c r="N4998" s="626"/>
      <c r="O4998" s="626"/>
      <c r="P4998" s="626"/>
      <c r="Q4998" s="626"/>
      <c r="R4998" s="626"/>
      <c r="S4998" s="626"/>
      <c r="T4998" s="626"/>
      <c r="U4998" s="626"/>
      <c r="V4998" s="626"/>
      <c r="W4998" s="626"/>
      <c r="X4998" s="626"/>
      <c r="Y4998" s="626"/>
      <c r="Z4998" s="626"/>
      <c r="AA4998" s="626"/>
      <c r="AB4998" s="626"/>
      <c r="AC4998" s="626"/>
      <c r="AD4998" s="626"/>
      <c r="AE4998" s="626"/>
      <c r="AF4998" s="626"/>
    </row>
    <row r="4999" spans="1:32" x14ac:dyDescent="0.25">
      <c r="A4999" s="626"/>
      <c r="B4999" s="626"/>
      <c r="F4999" s="626"/>
      <c r="H4999" s="626"/>
      <c r="I4999" s="626"/>
      <c r="J4999" s="626"/>
      <c r="K4999" s="627"/>
      <c r="L4999" s="677"/>
      <c r="M4999" s="626"/>
      <c r="N4999" s="626"/>
      <c r="O4999" s="626"/>
      <c r="P4999" s="626"/>
      <c r="Q4999" s="626"/>
      <c r="R4999" s="626"/>
      <c r="S4999" s="626"/>
      <c r="T4999" s="626"/>
      <c r="U4999" s="626"/>
      <c r="V4999" s="626"/>
      <c r="W4999" s="626"/>
      <c r="X4999" s="626"/>
      <c r="Y4999" s="626"/>
      <c r="Z4999" s="626"/>
      <c r="AA4999" s="626"/>
      <c r="AB4999" s="626"/>
      <c r="AC4999" s="626"/>
      <c r="AD4999" s="626"/>
      <c r="AE4999" s="626"/>
      <c r="AF4999" s="626"/>
    </row>
    <row r="5000" spans="1:32" x14ac:dyDescent="0.25">
      <c r="A5000" s="626"/>
      <c r="B5000" s="626"/>
      <c r="F5000" s="626"/>
      <c r="H5000" s="626"/>
      <c r="I5000" s="626"/>
      <c r="J5000" s="626"/>
      <c r="K5000" s="627"/>
      <c r="L5000" s="677"/>
      <c r="M5000" s="626"/>
      <c r="N5000" s="626"/>
      <c r="O5000" s="626"/>
      <c r="P5000" s="626"/>
      <c r="Q5000" s="626"/>
      <c r="R5000" s="626"/>
      <c r="S5000" s="626"/>
      <c r="T5000" s="626"/>
      <c r="U5000" s="626"/>
      <c r="V5000" s="626"/>
      <c r="W5000" s="626"/>
      <c r="X5000" s="626"/>
      <c r="Y5000" s="626"/>
      <c r="Z5000" s="626"/>
      <c r="AA5000" s="626"/>
      <c r="AB5000" s="626"/>
      <c r="AC5000" s="626"/>
      <c r="AD5000" s="626"/>
      <c r="AE5000" s="626"/>
      <c r="AF5000" s="626"/>
    </row>
    <row r="5001" spans="1:32" x14ac:dyDescent="0.25">
      <c r="A5001" s="626"/>
      <c r="B5001" s="626"/>
      <c r="F5001" s="626"/>
      <c r="H5001" s="626"/>
      <c r="I5001" s="626"/>
      <c r="J5001" s="626"/>
      <c r="K5001" s="627"/>
      <c r="L5001" s="677"/>
      <c r="M5001" s="626"/>
      <c r="N5001" s="626"/>
      <c r="O5001" s="626"/>
      <c r="P5001" s="626"/>
      <c r="Q5001" s="626"/>
      <c r="R5001" s="626"/>
      <c r="S5001" s="626"/>
      <c r="T5001" s="626"/>
      <c r="U5001" s="626"/>
      <c r="V5001" s="626"/>
      <c r="W5001" s="626"/>
      <c r="X5001" s="626"/>
      <c r="Y5001" s="626"/>
      <c r="Z5001" s="626"/>
      <c r="AA5001" s="626"/>
      <c r="AB5001" s="626"/>
      <c r="AC5001" s="626"/>
      <c r="AD5001" s="626"/>
      <c r="AE5001" s="626"/>
      <c r="AF5001" s="626"/>
    </row>
    <row r="5002" spans="1:32" x14ac:dyDescent="0.25">
      <c r="A5002" s="626"/>
      <c r="B5002" s="626"/>
      <c r="F5002" s="626"/>
      <c r="H5002" s="626"/>
      <c r="I5002" s="626"/>
      <c r="J5002" s="626"/>
      <c r="K5002" s="627"/>
      <c r="L5002" s="677"/>
      <c r="M5002" s="626"/>
      <c r="N5002" s="626"/>
      <c r="O5002" s="626"/>
      <c r="P5002" s="626"/>
      <c r="Q5002" s="626"/>
      <c r="R5002" s="626"/>
      <c r="S5002" s="626"/>
      <c r="T5002" s="626"/>
      <c r="U5002" s="626"/>
      <c r="V5002" s="626"/>
      <c r="W5002" s="626"/>
      <c r="X5002" s="626"/>
      <c r="Y5002" s="626"/>
      <c r="Z5002" s="626"/>
      <c r="AA5002" s="626"/>
      <c r="AB5002" s="626"/>
      <c r="AC5002" s="626"/>
      <c r="AD5002" s="626"/>
      <c r="AE5002" s="626"/>
      <c r="AF5002" s="626"/>
    </row>
    <row r="5003" spans="1:32" x14ac:dyDescent="0.25">
      <c r="A5003" s="626"/>
      <c r="B5003" s="626"/>
      <c r="F5003" s="626"/>
      <c r="H5003" s="626"/>
      <c r="I5003" s="626"/>
      <c r="J5003" s="626"/>
      <c r="K5003" s="627"/>
      <c r="L5003" s="677"/>
      <c r="M5003" s="626"/>
      <c r="N5003" s="626"/>
      <c r="O5003" s="626"/>
      <c r="P5003" s="626"/>
      <c r="Q5003" s="626"/>
      <c r="R5003" s="626"/>
      <c r="S5003" s="626"/>
      <c r="T5003" s="626"/>
      <c r="U5003" s="626"/>
      <c r="V5003" s="626"/>
      <c r="W5003" s="626"/>
      <c r="X5003" s="626"/>
      <c r="Y5003" s="626"/>
      <c r="Z5003" s="626"/>
      <c r="AA5003" s="626"/>
      <c r="AB5003" s="626"/>
      <c r="AC5003" s="626"/>
      <c r="AD5003" s="626"/>
      <c r="AE5003" s="626"/>
      <c r="AF5003" s="626"/>
    </row>
    <row r="5004" spans="1:32" x14ac:dyDescent="0.25">
      <c r="A5004" s="626"/>
      <c r="B5004" s="626"/>
      <c r="F5004" s="626"/>
      <c r="H5004" s="626"/>
      <c r="I5004" s="626"/>
      <c r="J5004" s="626"/>
      <c r="K5004" s="627"/>
      <c r="L5004" s="677"/>
      <c r="M5004" s="626"/>
      <c r="N5004" s="626"/>
      <c r="O5004" s="626"/>
      <c r="P5004" s="626"/>
      <c r="Q5004" s="626"/>
      <c r="R5004" s="626"/>
      <c r="S5004" s="626"/>
      <c r="T5004" s="626"/>
      <c r="U5004" s="626"/>
      <c r="V5004" s="626"/>
      <c r="W5004" s="626"/>
      <c r="X5004" s="626"/>
      <c r="Y5004" s="626"/>
      <c r="Z5004" s="626"/>
      <c r="AA5004" s="626"/>
      <c r="AB5004" s="626"/>
      <c r="AC5004" s="626"/>
      <c r="AD5004" s="626"/>
      <c r="AE5004" s="626"/>
      <c r="AF5004" s="626"/>
    </row>
    <row r="5005" spans="1:32" x14ac:dyDescent="0.25">
      <c r="A5005" s="626"/>
      <c r="B5005" s="626"/>
      <c r="F5005" s="626"/>
      <c r="H5005" s="626"/>
      <c r="I5005" s="626"/>
      <c r="J5005" s="626"/>
      <c r="K5005" s="627"/>
      <c r="L5005" s="677"/>
      <c r="M5005" s="626"/>
      <c r="N5005" s="626"/>
      <c r="O5005" s="626"/>
      <c r="P5005" s="626"/>
      <c r="Q5005" s="626"/>
      <c r="R5005" s="626"/>
      <c r="S5005" s="626"/>
      <c r="T5005" s="626"/>
      <c r="U5005" s="626"/>
      <c r="V5005" s="626"/>
      <c r="W5005" s="626"/>
      <c r="X5005" s="626"/>
      <c r="Y5005" s="626"/>
      <c r="Z5005" s="626"/>
      <c r="AA5005" s="626"/>
      <c r="AB5005" s="626"/>
      <c r="AC5005" s="626"/>
      <c r="AD5005" s="626"/>
      <c r="AE5005" s="626"/>
      <c r="AF5005" s="626"/>
    </row>
    <row r="5006" spans="1:32" x14ac:dyDescent="0.25">
      <c r="A5006" s="626"/>
      <c r="B5006" s="626"/>
      <c r="F5006" s="626"/>
      <c r="H5006" s="626"/>
      <c r="I5006" s="626"/>
      <c r="J5006" s="626"/>
      <c r="K5006" s="627"/>
      <c r="L5006" s="677"/>
      <c r="M5006" s="626"/>
      <c r="N5006" s="626"/>
      <c r="O5006" s="626"/>
      <c r="P5006" s="626"/>
      <c r="Q5006" s="626"/>
      <c r="R5006" s="626"/>
      <c r="S5006" s="626"/>
      <c r="T5006" s="626"/>
      <c r="U5006" s="626"/>
      <c r="V5006" s="626"/>
      <c r="W5006" s="626"/>
      <c r="X5006" s="626"/>
      <c r="Y5006" s="626"/>
      <c r="Z5006" s="626"/>
      <c r="AA5006" s="626"/>
      <c r="AB5006" s="626"/>
      <c r="AC5006" s="626"/>
      <c r="AD5006" s="626"/>
      <c r="AE5006" s="626"/>
      <c r="AF5006" s="626"/>
    </row>
    <row r="5007" spans="1:32" x14ac:dyDescent="0.25">
      <c r="A5007" s="626"/>
      <c r="B5007" s="626"/>
      <c r="F5007" s="626"/>
      <c r="H5007" s="626"/>
      <c r="I5007" s="626"/>
      <c r="J5007" s="626"/>
      <c r="K5007" s="627"/>
      <c r="L5007" s="677"/>
      <c r="M5007" s="626"/>
      <c r="N5007" s="626"/>
      <c r="O5007" s="626"/>
      <c r="P5007" s="626"/>
      <c r="Q5007" s="626"/>
      <c r="R5007" s="626"/>
      <c r="S5007" s="626"/>
      <c r="T5007" s="626"/>
      <c r="U5007" s="626"/>
      <c r="V5007" s="626"/>
      <c r="W5007" s="626"/>
      <c r="X5007" s="626"/>
      <c r="Y5007" s="626"/>
      <c r="Z5007" s="626"/>
      <c r="AA5007" s="626"/>
      <c r="AB5007" s="626"/>
      <c r="AC5007" s="626"/>
      <c r="AD5007" s="626"/>
      <c r="AE5007" s="626"/>
      <c r="AF5007" s="626"/>
    </row>
    <row r="5008" spans="1:32" x14ac:dyDescent="0.25">
      <c r="A5008" s="626"/>
      <c r="B5008" s="626"/>
      <c r="F5008" s="626"/>
      <c r="H5008" s="626"/>
      <c r="I5008" s="626"/>
      <c r="J5008" s="626"/>
      <c r="K5008" s="627"/>
      <c r="L5008" s="677"/>
      <c r="M5008" s="626"/>
      <c r="N5008" s="626"/>
      <c r="O5008" s="626"/>
      <c r="P5008" s="626"/>
      <c r="Q5008" s="626"/>
      <c r="R5008" s="626"/>
      <c r="S5008" s="626"/>
      <c r="T5008" s="626"/>
      <c r="U5008" s="626"/>
      <c r="V5008" s="626"/>
      <c r="W5008" s="626"/>
      <c r="X5008" s="626"/>
      <c r="Y5008" s="626"/>
      <c r="Z5008" s="626"/>
      <c r="AA5008" s="626"/>
      <c r="AB5008" s="626"/>
      <c r="AC5008" s="626"/>
      <c r="AD5008" s="626"/>
      <c r="AE5008" s="626"/>
      <c r="AF5008" s="626"/>
    </row>
    <row r="5009" spans="1:32" x14ac:dyDescent="0.25">
      <c r="A5009" s="626"/>
      <c r="B5009" s="626"/>
      <c r="F5009" s="626"/>
      <c r="H5009" s="626"/>
      <c r="I5009" s="626"/>
      <c r="J5009" s="626"/>
      <c r="K5009" s="627"/>
      <c r="L5009" s="677"/>
      <c r="M5009" s="626"/>
      <c r="N5009" s="626"/>
      <c r="O5009" s="626"/>
      <c r="P5009" s="626"/>
      <c r="Q5009" s="626"/>
      <c r="R5009" s="626"/>
      <c r="S5009" s="626"/>
      <c r="T5009" s="626"/>
      <c r="U5009" s="626"/>
      <c r="V5009" s="626"/>
      <c r="W5009" s="626"/>
      <c r="X5009" s="626"/>
      <c r="Y5009" s="626"/>
      <c r="Z5009" s="626"/>
      <c r="AA5009" s="626"/>
      <c r="AB5009" s="626"/>
      <c r="AC5009" s="626"/>
      <c r="AD5009" s="626"/>
      <c r="AE5009" s="626"/>
      <c r="AF5009" s="626"/>
    </row>
    <row r="5010" spans="1:32" x14ac:dyDescent="0.25">
      <c r="A5010" s="626"/>
      <c r="B5010" s="626"/>
      <c r="F5010" s="626"/>
      <c r="H5010" s="626"/>
      <c r="I5010" s="626"/>
      <c r="J5010" s="626"/>
      <c r="K5010" s="627"/>
      <c r="L5010" s="677"/>
      <c r="M5010" s="626"/>
      <c r="N5010" s="626"/>
      <c r="O5010" s="626"/>
      <c r="P5010" s="626"/>
      <c r="Q5010" s="626"/>
      <c r="R5010" s="626"/>
      <c r="S5010" s="626"/>
      <c r="T5010" s="626"/>
      <c r="U5010" s="626"/>
      <c r="V5010" s="626"/>
      <c r="W5010" s="626"/>
      <c r="X5010" s="626"/>
      <c r="Y5010" s="626"/>
      <c r="Z5010" s="626"/>
      <c r="AA5010" s="626"/>
      <c r="AB5010" s="626"/>
      <c r="AC5010" s="626"/>
      <c r="AD5010" s="626"/>
      <c r="AE5010" s="626"/>
      <c r="AF5010" s="626"/>
    </row>
    <row r="5011" spans="1:32" x14ac:dyDescent="0.25">
      <c r="A5011" s="626"/>
      <c r="B5011" s="626"/>
      <c r="F5011" s="626"/>
      <c r="H5011" s="626"/>
      <c r="I5011" s="626"/>
      <c r="J5011" s="626"/>
      <c r="K5011" s="627"/>
      <c r="L5011" s="677"/>
      <c r="M5011" s="626"/>
      <c r="N5011" s="626"/>
      <c r="O5011" s="626"/>
      <c r="P5011" s="626"/>
      <c r="Q5011" s="626"/>
      <c r="R5011" s="626"/>
      <c r="S5011" s="626"/>
      <c r="T5011" s="626"/>
      <c r="U5011" s="626"/>
      <c r="V5011" s="626"/>
      <c r="W5011" s="626"/>
      <c r="X5011" s="626"/>
      <c r="Y5011" s="626"/>
      <c r="Z5011" s="626"/>
      <c r="AA5011" s="626"/>
      <c r="AB5011" s="626"/>
      <c r="AC5011" s="626"/>
      <c r="AD5011" s="626"/>
      <c r="AE5011" s="626"/>
      <c r="AF5011" s="626"/>
    </row>
    <row r="5012" spans="1:32" x14ac:dyDescent="0.25">
      <c r="A5012" s="626"/>
      <c r="B5012" s="626"/>
      <c r="F5012" s="626"/>
      <c r="H5012" s="626"/>
      <c r="I5012" s="626"/>
      <c r="J5012" s="626"/>
      <c r="K5012" s="627"/>
      <c r="L5012" s="677"/>
      <c r="M5012" s="626"/>
      <c r="N5012" s="626"/>
      <c r="O5012" s="626"/>
      <c r="P5012" s="626"/>
      <c r="Q5012" s="626"/>
      <c r="R5012" s="626"/>
      <c r="S5012" s="626"/>
      <c r="T5012" s="626"/>
      <c r="U5012" s="626"/>
      <c r="V5012" s="626"/>
      <c r="W5012" s="626"/>
      <c r="X5012" s="626"/>
      <c r="Y5012" s="626"/>
      <c r="Z5012" s="626"/>
      <c r="AA5012" s="626"/>
      <c r="AB5012" s="626"/>
      <c r="AC5012" s="626"/>
      <c r="AD5012" s="626"/>
      <c r="AE5012" s="626"/>
      <c r="AF5012" s="626"/>
    </row>
    <row r="5013" spans="1:32" x14ac:dyDescent="0.25">
      <c r="A5013" s="626"/>
      <c r="B5013" s="626"/>
      <c r="F5013" s="626"/>
      <c r="H5013" s="626"/>
      <c r="I5013" s="626"/>
      <c r="J5013" s="626"/>
      <c r="K5013" s="627"/>
      <c r="L5013" s="677"/>
      <c r="M5013" s="626"/>
      <c r="N5013" s="626"/>
      <c r="O5013" s="626"/>
      <c r="P5013" s="626"/>
      <c r="Q5013" s="626"/>
      <c r="R5013" s="626"/>
      <c r="S5013" s="626"/>
      <c r="T5013" s="626"/>
      <c r="U5013" s="626"/>
      <c r="V5013" s="626"/>
      <c r="W5013" s="626"/>
      <c r="X5013" s="626"/>
      <c r="Y5013" s="626"/>
      <c r="Z5013" s="626"/>
      <c r="AA5013" s="626"/>
      <c r="AB5013" s="626"/>
      <c r="AC5013" s="626"/>
      <c r="AD5013" s="626"/>
      <c r="AE5013" s="626"/>
      <c r="AF5013" s="626"/>
    </row>
    <row r="5014" spans="1:32" x14ac:dyDescent="0.25">
      <c r="A5014" s="626"/>
      <c r="B5014" s="626"/>
      <c r="F5014" s="626"/>
      <c r="H5014" s="626"/>
      <c r="I5014" s="626"/>
      <c r="J5014" s="626"/>
      <c r="K5014" s="627"/>
      <c r="L5014" s="677"/>
      <c r="M5014" s="626"/>
      <c r="N5014" s="626"/>
      <c r="O5014" s="626"/>
      <c r="P5014" s="626"/>
      <c r="Q5014" s="626"/>
      <c r="R5014" s="626"/>
      <c r="S5014" s="626"/>
      <c r="T5014" s="626"/>
      <c r="U5014" s="626"/>
      <c r="V5014" s="626"/>
      <c r="W5014" s="626"/>
      <c r="X5014" s="626"/>
      <c r="Y5014" s="626"/>
      <c r="Z5014" s="626"/>
      <c r="AA5014" s="626"/>
      <c r="AB5014" s="626"/>
      <c r="AC5014" s="626"/>
      <c r="AD5014" s="626"/>
      <c r="AE5014" s="626"/>
      <c r="AF5014" s="626"/>
    </row>
    <row r="5015" spans="1:32" x14ac:dyDescent="0.25">
      <c r="A5015" s="626"/>
      <c r="B5015" s="626"/>
      <c r="F5015" s="626"/>
      <c r="H5015" s="626"/>
      <c r="I5015" s="626"/>
      <c r="J5015" s="626"/>
      <c r="K5015" s="627"/>
      <c r="L5015" s="677"/>
      <c r="M5015" s="626"/>
      <c r="N5015" s="626"/>
      <c r="O5015" s="626"/>
      <c r="P5015" s="626"/>
      <c r="Q5015" s="626"/>
      <c r="R5015" s="626"/>
      <c r="S5015" s="626"/>
      <c r="T5015" s="626"/>
      <c r="U5015" s="626"/>
      <c r="V5015" s="626"/>
      <c r="W5015" s="626"/>
      <c r="X5015" s="626"/>
      <c r="Y5015" s="626"/>
      <c r="Z5015" s="626"/>
      <c r="AA5015" s="626"/>
      <c r="AB5015" s="626"/>
      <c r="AC5015" s="626"/>
      <c r="AD5015" s="626"/>
      <c r="AE5015" s="626"/>
      <c r="AF5015" s="626"/>
    </row>
    <row r="5016" spans="1:32" x14ac:dyDescent="0.25">
      <c r="A5016" s="626"/>
      <c r="B5016" s="626"/>
      <c r="F5016" s="626"/>
      <c r="H5016" s="626"/>
      <c r="I5016" s="626"/>
      <c r="J5016" s="626"/>
      <c r="K5016" s="627"/>
      <c r="L5016" s="677"/>
      <c r="M5016" s="626"/>
      <c r="N5016" s="626"/>
      <c r="O5016" s="626"/>
      <c r="P5016" s="626"/>
      <c r="Q5016" s="626"/>
      <c r="R5016" s="626"/>
      <c r="S5016" s="626"/>
      <c r="T5016" s="626"/>
      <c r="U5016" s="626"/>
      <c r="V5016" s="626"/>
      <c r="W5016" s="626"/>
      <c r="X5016" s="626"/>
      <c r="Y5016" s="626"/>
      <c r="Z5016" s="626"/>
      <c r="AA5016" s="626"/>
      <c r="AB5016" s="626"/>
      <c r="AC5016" s="626"/>
      <c r="AD5016" s="626"/>
      <c r="AE5016" s="626"/>
      <c r="AF5016" s="626"/>
    </row>
    <row r="5017" spans="1:32" x14ac:dyDescent="0.25">
      <c r="A5017" s="626"/>
      <c r="B5017" s="626"/>
      <c r="F5017" s="626"/>
      <c r="H5017" s="626"/>
      <c r="I5017" s="626"/>
      <c r="J5017" s="626"/>
      <c r="K5017" s="627"/>
      <c r="L5017" s="677"/>
      <c r="M5017" s="626"/>
      <c r="N5017" s="626"/>
      <c r="O5017" s="626"/>
      <c r="P5017" s="626"/>
      <c r="Q5017" s="626"/>
      <c r="R5017" s="626"/>
      <c r="S5017" s="626"/>
      <c r="T5017" s="626"/>
      <c r="U5017" s="626"/>
      <c r="V5017" s="626"/>
      <c r="W5017" s="626"/>
      <c r="X5017" s="626"/>
      <c r="Y5017" s="626"/>
      <c r="Z5017" s="626"/>
      <c r="AA5017" s="626"/>
      <c r="AB5017" s="626"/>
      <c r="AC5017" s="626"/>
      <c r="AD5017" s="626"/>
      <c r="AE5017" s="626"/>
      <c r="AF5017" s="626"/>
    </row>
    <row r="5018" spans="1:32" x14ac:dyDescent="0.25">
      <c r="A5018" s="626"/>
      <c r="B5018" s="626"/>
      <c r="F5018" s="626"/>
      <c r="H5018" s="626"/>
      <c r="I5018" s="626"/>
      <c r="J5018" s="626"/>
      <c r="K5018" s="627"/>
      <c r="L5018" s="677"/>
      <c r="M5018" s="626"/>
      <c r="N5018" s="626"/>
      <c r="O5018" s="626"/>
      <c r="P5018" s="626"/>
      <c r="Q5018" s="626"/>
      <c r="R5018" s="626"/>
      <c r="S5018" s="626"/>
      <c r="T5018" s="626"/>
      <c r="U5018" s="626"/>
      <c r="V5018" s="626"/>
      <c r="W5018" s="626"/>
      <c r="X5018" s="626"/>
      <c r="Y5018" s="626"/>
      <c r="Z5018" s="626"/>
      <c r="AA5018" s="626"/>
      <c r="AB5018" s="626"/>
      <c r="AC5018" s="626"/>
      <c r="AD5018" s="626"/>
      <c r="AE5018" s="626"/>
      <c r="AF5018" s="626"/>
    </row>
    <row r="5019" spans="1:32" x14ac:dyDescent="0.25">
      <c r="A5019" s="626"/>
      <c r="B5019" s="626"/>
      <c r="F5019" s="626"/>
      <c r="H5019" s="626"/>
      <c r="I5019" s="626"/>
      <c r="J5019" s="626"/>
      <c r="K5019" s="627"/>
      <c r="L5019" s="677"/>
      <c r="M5019" s="626"/>
      <c r="N5019" s="626"/>
      <c r="O5019" s="626"/>
      <c r="P5019" s="626"/>
      <c r="Q5019" s="626"/>
      <c r="R5019" s="626"/>
      <c r="S5019" s="626"/>
      <c r="T5019" s="626"/>
      <c r="U5019" s="626"/>
      <c r="V5019" s="626"/>
      <c r="W5019" s="626"/>
      <c r="X5019" s="626"/>
      <c r="Y5019" s="626"/>
      <c r="Z5019" s="626"/>
      <c r="AA5019" s="626"/>
      <c r="AB5019" s="626"/>
      <c r="AC5019" s="626"/>
      <c r="AD5019" s="626"/>
      <c r="AE5019" s="626"/>
      <c r="AF5019" s="626"/>
    </row>
    <row r="5020" spans="1:32" x14ac:dyDescent="0.25">
      <c r="A5020" s="626"/>
      <c r="B5020" s="626"/>
      <c r="F5020" s="626"/>
      <c r="H5020" s="626"/>
      <c r="I5020" s="626"/>
      <c r="J5020" s="626"/>
      <c r="K5020" s="627"/>
      <c r="L5020" s="677"/>
      <c r="M5020" s="626"/>
      <c r="N5020" s="626"/>
      <c r="O5020" s="626"/>
      <c r="P5020" s="626"/>
      <c r="Q5020" s="626"/>
      <c r="R5020" s="626"/>
      <c r="S5020" s="626"/>
      <c r="T5020" s="626"/>
      <c r="U5020" s="626"/>
      <c r="V5020" s="626"/>
      <c r="W5020" s="626"/>
      <c r="X5020" s="626"/>
      <c r="Y5020" s="626"/>
      <c r="Z5020" s="626"/>
      <c r="AA5020" s="626"/>
      <c r="AB5020" s="626"/>
      <c r="AC5020" s="626"/>
      <c r="AD5020" s="626"/>
      <c r="AE5020" s="626"/>
      <c r="AF5020" s="626"/>
    </row>
    <row r="5021" spans="1:32" x14ac:dyDescent="0.25">
      <c r="A5021" s="626"/>
      <c r="B5021" s="626"/>
      <c r="F5021" s="626"/>
      <c r="H5021" s="626"/>
      <c r="I5021" s="626"/>
      <c r="J5021" s="626"/>
      <c r="K5021" s="627"/>
      <c r="L5021" s="677"/>
      <c r="M5021" s="626"/>
      <c r="N5021" s="626"/>
      <c r="O5021" s="626"/>
      <c r="P5021" s="626"/>
      <c r="Q5021" s="626"/>
      <c r="R5021" s="626"/>
      <c r="S5021" s="626"/>
      <c r="T5021" s="626"/>
      <c r="U5021" s="626"/>
      <c r="V5021" s="626"/>
      <c r="W5021" s="626"/>
      <c r="X5021" s="626"/>
      <c r="Y5021" s="626"/>
      <c r="Z5021" s="626"/>
      <c r="AA5021" s="626"/>
      <c r="AB5021" s="626"/>
      <c r="AC5021" s="626"/>
      <c r="AD5021" s="626"/>
      <c r="AE5021" s="626"/>
      <c r="AF5021" s="626"/>
    </row>
    <row r="5022" spans="1:32" x14ac:dyDescent="0.25">
      <c r="A5022" s="626"/>
      <c r="B5022" s="626"/>
      <c r="F5022" s="626"/>
      <c r="H5022" s="626"/>
      <c r="I5022" s="626"/>
      <c r="J5022" s="626"/>
      <c r="K5022" s="627"/>
      <c r="L5022" s="677"/>
      <c r="M5022" s="626"/>
      <c r="N5022" s="626"/>
      <c r="O5022" s="626"/>
      <c r="P5022" s="626"/>
      <c r="Q5022" s="626"/>
      <c r="R5022" s="626"/>
      <c r="S5022" s="626"/>
      <c r="T5022" s="626"/>
      <c r="U5022" s="626"/>
      <c r="V5022" s="626"/>
      <c r="W5022" s="626"/>
      <c r="X5022" s="626"/>
      <c r="Y5022" s="626"/>
      <c r="Z5022" s="626"/>
      <c r="AA5022" s="626"/>
      <c r="AB5022" s="626"/>
      <c r="AC5022" s="626"/>
      <c r="AD5022" s="626"/>
      <c r="AE5022" s="626"/>
      <c r="AF5022" s="626"/>
    </row>
    <row r="5023" spans="1:32" x14ac:dyDescent="0.25">
      <c r="A5023" s="626"/>
      <c r="B5023" s="626"/>
      <c r="F5023" s="626"/>
      <c r="H5023" s="626"/>
      <c r="I5023" s="626"/>
      <c r="J5023" s="626"/>
      <c r="K5023" s="627"/>
      <c r="L5023" s="677"/>
      <c r="M5023" s="626"/>
      <c r="N5023" s="626"/>
      <c r="O5023" s="626"/>
      <c r="P5023" s="626"/>
      <c r="Q5023" s="626"/>
      <c r="R5023" s="626"/>
      <c r="S5023" s="626"/>
      <c r="T5023" s="626"/>
      <c r="U5023" s="626"/>
      <c r="V5023" s="626"/>
      <c r="W5023" s="626"/>
      <c r="X5023" s="626"/>
      <c r="Y5023" s="626"/>
      <c r="Z5023" s="626"/>
      <c r="AA5023" s="626"/>
      <c r="AB5023" s="626"/>
      <c r="AC5023" s="626"/>
      <c r="AD5023" s="626"/>
      <c r="AE5023" s="626"/>
      <c r="AF5023" s="626"/>
    </row>
    <row r="5024" spans="1:32" x14ac:dyDescent="0.25">
      <c r="A5024" s="626"/>
      <c r="B5024" s="626"/>
      <c r="F5024" s="626"/>
      <c r="H5024" s="626"/>
      <c r="I5024" s="626"/>
      <c r="J5024" s="626"/>
      <c r="K5024" s="627"/>
      <c r="L5024" s="677"/>
      <c r="M5024" s="626"/>
      <c r="N5024" s="626"/>
      <c r="O5024" s="626"/>
      <c r="P5024" s="626"/>
      <c r="Q5024" s="626"/>
      <c r="R5024" s="626"/>
      <c r="S5024" s="626"/>
      <c r="T5024" s="626"/>
      <c r="U5024" s="626"/>
      <c r="V5024" s="626"/>
      <c r="W5024" s="626"/>
      <c r="X5024" s="626"/>
      <c r="Y5024" s="626"/>
      <c r="Z5024" s="626"/>
      <c r="AA5024" s="626"/>
      <c r="AB5024" s="626"/>
      <c r="AC5024" s="626"/>
      <c r="AD5024" s="626"/>
      <c r="AE5024" s="626"/>
      <c r="AF5024" s="626"/>
    </row>
    <row r="5025" spans="1:32" x14ac:dyDescent="0.25">
      <c r="A5025" s="626"/>
      <c r="B5025" s="626"/>
      <c r="F5025" s="626"/>
      <c r="H5025" s="626"/>
      <c r="I5025" s="626"/>
      <c r="J5025" s="626"/>
      <c r="K5025" s="627"/>
      <c r="L5025" s="677"/>
      <c r="M5025" s="626"/>
      <c r="N5025" s="626"/>
      <c r="O5025" s="626"/>
      <c r="P5025" s="626"/>
      <c r="Q5025" s="626"/>
      <c r="R5025" s="626"/>
      <c r="S5025" s="626"/>
      <c r="T5025" s="626"/>
      <c r="U5025" s="626"/>
      <c r="V5025" s="626"/>
      <c r="W5025" s="626"/>
      <c r="X5025" s="626"/>
      <c r="Y5025" s="626"/>
      <c r="Z5025" s="626"/>
      <c r="AA5025" s="626"/>
      <c r="AB5025" s="626"/>
      <c r="AC5025" s="626"/>
      <c r="AD5025" s="626"/>
      <c r="AE5025" s="626"/>
      <c r="AF5025" s="626"/>
    </row>
    <row r="5026" spans="1:32" x14ac:dyDescent="0.25">
      <c r="A5026" s="626"/>
      <c r="B5026" s="626"/>
      <c r="F5026" s="626"/>
      <c r="H5026" s="626"/>
      <c r="I5026" s="626"/>
      <c r="J5026" s="626"/>
      <c r="K5026" s="627"/>
      <c r="L5026" s="677"/>
      <c r="M5026" s="626"/>
      <c r="N5026" s="626"/>
      <c r="O5026" s="626"/>
      <c r="P5026" s="626"/>
      <c r="Q5026" s="626"/>
      <c r="R5026" s="626"/>
      <c r="S5026" s="626"/>
      <c r="T5026" s="626"/>
      <c r="U5026" s="626"/>
      <c r="V5026" s="626"/>
      <c r="W5026" s="626"/>
      <c r="X5026" s="626"/>
      <c r="Y5026" s="626"/>
      <c r="Z5026" s="626"/>
      <c r="AA5026" s="626"/>
      <c r="AB5026" s="626"/>
      <c r="AC5026" s="626"/>
      <c r="AD5026" s="626"/>
      <c r="AE5026" s="626"/>
      <c r="AF5026" s="626"/>
    </row>
    <row r="5027" spans="1:32" x14ac:dyDescent="0.25">
      <c r="A5027" s="626"/>
      <c r="B5027" s="626"/>
      <c r="F5027" s="626"/>
      <c r="H5027" s="626"/>
      <c r="I5027" s="626"/>
      <c r="J5027" s="626"/>
      <c r="K5027" s="627"/>
      <c r="L5027" s="677"/>
      <c r="M5027" s="626"/>
      <c r="N5027" s="626"/>
      <c r="O5027" s="626"/>
      <c r="P5027" s="626"/>
      <c r="Q5027" s="626"/>
      <c r="R5027" s="626"/>
      <c r="S5027" s="626"/>
      <c r="T5027" s="626"/>
      <c r="U5027" s="626"/>
      <c r="V5027" s="626"/>
      <c r="W5027" s="626"/>
      <c r="X5027" s="626"/>
      <c r="Y5027" s="626"/>
      <c r="Z5027" s="626"/>
      <c r="AA5027" s="626"/>
      <c r="AB5027" s="626"/>
      <c r="AC5027" s="626"/>
      <c r="AD5027" s="626"/>
      <c r="AE5027" s="626"/>
      <c r="AF5027" s="626"/>
    </row>
    <row r="5028" spans="1:32" x14ac:dyDescent="0.25">
      <c r="A5028" s="626"/>
      <c r="B5028" s="626"/>
      <c r="F5028" s="626"/>
      <c r="H5028" s="626"/>
      <c r="I5028" s="626"/>
      <c r="J5028" s="626"/>
      <c r="K5028" s="627"/>
      <c r="L5028" s="677"/>
      <c r="M5028" s="626"/>
      <c r="N5028" s="626"/>
      <c r="O5028" s="626"/>
      <c r="P5028" s="626"/>
      <c r="Q5028" s="626"/>
      <c r="R5028" s="626"/>
      <c r="S5028" s="626"/>
      <c r="T5028" s="626"/>
      <c r="U5028" s="626"/>
      <c r="V5028" s="626"/>
      <c r="W5028" s="626"/>
      <c r="X5028" s="626"/>
      <c r="Y5028" s="626"/>
      <c r="Z5028" s="626"/>
      <c r="AA5028" s="626"/>
      <c r="AB5028" s="626"/>
      <c r="AC5028" s="626"/>
      <c r="AD5028" s="626"/>
      <c r="AE5028" s="626"/>
      <c r="AF5028" s="626"/>
    </row>
    <row r="5029" spans="1:32" x14ac:dyDescent="0.25">
      <c r="A5029" s="626"/>
      <c r="B5029" s="626"/>
      <c r="F5029" s="626"/>
      <c r="H5029" s="626"/>
      <c r="I5029" s="626"/>
      <c r="J5029" s="626"/>
      <c r="K5029" s="627"/>
      <c r="L5029" s="677"/>
      <c r="M5029" s="626"/>
      <c r="N5029" s="626"/>
      <c r="O5029" s="626"/>
      <c r="P5029" s="626"/>
      <c r="Q5029" s="626"/>
      <c r="R5029" s="626"/>
      <c r="S5029" s="626"/>
      <c r="T5029" s="626"/>
      <c r="U5029" s="626"/>
      <c r="V5029" s="626"/>
      <c r="W5029" s="626"/>
      <c r="X5029" s="626"/>
      <c r="Y5029" s="626"/>
      <c r="Z5029" s="626"/>
      <c r="AA5029" s="626"/>
      <c r="AB5029" s="626"/>
      <c r="AC5029" s="626"/>
      <c r="AD5029" s="626"/>
      <c r="AE5029" s="626"/>
      <c r="AF5029" s="626"/>
    </row>
    <row r="5030" spans="1:32" x14ac:dyDescent="0.25">
      <c r="A5030" s="626"/>
      <c r="B5030" s="626"/>
      <c r="F5030" s="626"/>
      <c r="H5030" s="626"/>
      <c r="I5030" s="626"/>
      <c r="J5030" s="626"/>
      <c r="K5030" s="627"/>
      <c r="L5030" s="677"/>
      <c r="M5030" s="626"/>
      <c r="N5030" s="626"/>
      <c r="O5030" s="626"/>
      <c r="P5030" s="626"/>
      <c r="Q5030" s="626"/>
      <c r="R5030" s="626"/>
      <c r="S5030" s="626"/>
      <c r="T5030" s="626"/>
      <c r="U5030" s="626"/>
      <c r="V5030" s="626"/>
      <c r="W5030" s="626"/>
      <c r="X5030" s="626"/>
      <c r="Y5030" s="626"/>
      <c r="Z5030" s="626"/>
      <c r="AA5030" s="626"/>
      <c r="AB5030" s="626"/>
      <c r="AC5030" s="626"/>
      <c r="AD5030" s="626"/>
      <c r="AE5030" s="626"/>
      <c r="AF5030" s="626"/>
    </row>
    <row r="5031" spans="1:32" x14ac:dyDescent="0.25">
      <c r="A5031" s="626"/>
      <c r="B5031" s="626"/>
      <c r="F5031" s="626"/>
      <c r="H5031" s="626"/>
      <c r="I5031" s="626"/>
      <c r="J5031" s="626"/>
      <c r="K5031" s="627"/>
      <c r="L5031" s="677"/>
      <c r="M5031" s="626"/>
      <c r="N5031" s="626"/>
      <c r="O5031" s="626"/>
      <c r="P5031" s="626"/>
      <c r="Q5031" s="626"/>
      <c r="R5031" s="626"/>
      <c r="S5031" s="626"/>
      <c r="T5031" s="626"/>
      <c r="U5031" s="626"/>
      <c r="V5031" s="626"/>
      <c r="W5031" s="626"/>
      <c r="X5031" s="626"/>
      <c r="Y5031" s="626"/>
      <c r="Z5031" s="626"/>
      <c r="AA5031" s="626"/>
      <c r="AB5031" s="626"/>
      <c r="AC5031" s="626"/>
      <c r="AD5031" s="626"/>
      <c r="AE5031" s="626"/>
      <c r="AF5031" s="626"/>
    </row>
    <row r="5032" spans="1:32" x14ac:dyDescent="0.25">
      <c r="A5032" s="626"/>
      <c r="B5032" s="626"/>
      <c r="F5032" s="626"/>
      <c r="H5032" s="626"/>
      <c r="I5032" s="626"/>
      <c r="J5032" s="626"/>
      <c r="K5032" s="627"/>
      <c r="L5032" s="677"/>
      <c r="M5032" s="626"/>
      <c r="N5032" s="626"/>
      <c r="O5032" s="626"/>
      <c r="P5032" s="626"/>
      <c r="Q5032" s="626"/>
      <c r="R5032" s="626"/>
      <c r="S5032" s="626"/>
      <c r="T5032" s="626"/>
      <c r="U5032" s="626"/>
      <c r="V5032" s="626"/>
      <c r="W5032" s="626"/>
      <c r="X5032" s="626"/>
      <c r="Y5032" s="626"/>
      <c r="Z5032" s="626"/>
      <c r="AA5032" s="626"/>
      <c r="AB5032" s="626"/>
      <c r="AC5032" s="626"/>
      <c r="AD5032" s="626"/>
      <c r="AE5032" s="626"/>
      <c r="AF5032" s="626"/>
    </row>
    <row r="5033" spans="1:32" x14ac:dyDescent="0.25">
      <c r="A5033" s="626"/>
      <c r="B5033" s="626"/>
      <c r="F5033" s="626"/>
      <c r="H5033" s="626"/>
      <c r="I5033" s="626"/>
      <c r="J5033" s="626"/>
      <c r="K5033" s="627"/>
      <c r="L5033" s="677"/>
      <c r="M5033" s="626"/>
      <c r="N5033" s="626"/>
      <c r="O5033" s="626"/>
      <c r="P5033" s="626"/>
      <c r="Q5033" s="626"/>
      <c r="R5033" s="626"/>
      <c r="S5033" s="626"/>
      <c r="T5033" s="626"/>
      <c r="U5033" s="626"/>
      <c r="V5033" s="626"/>
      <c r="W5033" s="626"/>
      <c r="X5033" s="626"/>
      <c r="Y5033" s="626"/>
      <c r="Z5033" s="626"/>
      <c r="AA5033" s="626"/>
      <c r="AB5033" s="626"/>
      <c r="AC5033" s="626"/>
      <c r="AD5033" s="626"/>
      <c r="AE5033" s="626"/>
      <c r="AF5033" s="626"/>
    </row>
    <row r="5034" spans="1:32" x14ac:dyDescent="0.25">
      <c r="A5034" s="626"/>
      <c r="B5034" s="626"/>
      <c r="F5034" s="626"/>
      <c r="H5034" s="626"/>
      <c r="I5034" s="626"/>
      <c r="J5034" s="626"/>
      <c r="K5034" s="627"/>
      <c r="L5034" s="677"/>
      <c r="M5034" s="626"/>
      <c r="N5034" s="626"/>
      <c r="O5034" s="626"/>
      <c r="P5034" s="626"/>
      <c r="Q5034" s="626"/>
      <c r="R5034" s="626"/>
      <c r="S5034" s="626"/>
      <c r="T5034" s="626"/>
      <c r="U5034" s="626"/>
      <c r="V5034" s="626"/>
      <c r="W5034" s="626"/>
      <c r="X5034" s="626"/>
      <c r="Y5034" s="626"/>
      <c r="Z5034" s="626"/>
      <c r="AA5034" s="626"/>
      <c r="AB5034" s="626"/>
      <c r="AC5034" s="626"/>
      <c r="AD5034" s="626"/>
      <c r="AE5034" s="626"/>
      <c r="AF5034" s="626"/>
    </row>
    <row r="5035" spans="1:32" x14ac:dyDescent="0.25">
      <c r="A5035" s="626"/>
      <c r="B5035" s="626"/>
      <c r="F5035" s="626"/>
      <c r="H5035" s="626"/>
      <c r="I5035" s="626"/>
      <c r="J5035" s="626"/>
      <c r="K5035" s="627"/>
      <c r="L5035" s="677"/>
      <c r="M5035" s="626"/>
      <c r="N5035" s="626"/>
      <c r="O5035" s="626"/>
      <c r="P5035" s="626"/>
      <c r="Q5035" s="626"/>
      <c r="R5035" s="626"/>
      <c r="S5035" s="626"/>
      <c r="T5035" s="626"/>
      <c r="U5035" s="626"/>
      <c r="V5035" s="626"/>
      <c r="W5035" s="626"/>
      <c r="X5035" s="626"/>
      <c r="Y5035" s="626"/>
      <c r="Z5035" s="626"/>
      <c r="AA5035" s="626"/>
      <c r="AB5035" s="626"/>
      <c r="AC5035" s="626"/>
      <c r="AD5035" s="626"/>
      <c r="AE5035" s="626"/>
      <c r="AF5035" s="626"/>
    </row>
    <row r="5036" spans="1:32" x14ac:dyDescent="0.25">
      <c r="A5036" s="626"/>
      <c r="B5036" s="626"/>
      <c r="F5036" s="626"/>
      <c r="H5036" s="626"/>
      <c r="I5036" s="626"/>
      <c r="J5036" s="626"/>
      <c r="K5036" s="627"/>
      <c r="L5036" s="677"/>
      <c r="M5036" s="626"/>
      <c r="N5036" s="626"/>
      <c r="O5036" s="626"/>
      <c r="P5036" s="626"/>
      <c r="Q5036" s="626"/>
      <c r="R5036" s="626"/>
      <c r="S5036" s="626"/>
      <c r="T5036" s="626"/>
      <c r="U5036" s="626"/>
      <c r="V5036" s="626"/>
      <c r="W5036" s="626"/>
      <c r="X5036" s="626"/>
      <c r="Y5036" s="626"/>
      <c r="Z5036" s="626"/>
      <c r="AA5036" s="626"/>
      <c r="AB5036" s="626"/>
      <c r="AC5036" s="626"/>
      <c r="AD5036" s="626"/>
      <c r="AE5036" s="626"/>
      <c r="AF5036" s="626"/>
    </row>
    <row r="5037" spans="1:32" x14ac:dyDescent="0.25">
      <c r="A5037" s="626"/>
      <c r="B5037" s="626"/>
      <c r="F5037" s="626"/>
      <c r="H5037" s="626"/>
      <c r="I5037" s="626"/>
      <c r="J5037" s="626"/>
      <c r="K5037" s="627"/>
      <c r="L5037" s="677"/>
      <c r="M5037" s="626"/>
      <c r="N5037" s="626"/>
      <c r="O5037" s="626"/>
      <c r="P5037" s="626"/>
      <c r="Q5037" s="626"/>
      <c r="R5037" s="626"/>
      <c r="S5037" s="626"/>
      <c r="T5037" s="626"/>
      <c r="U5037" s="626"/>
      <c r="V5037" s="626"/>
      <c r="W5037" s="626"/>
      <c r="X5037" s="626"/>
      <c r="Y5037" s="626"/>
      <c r="Z5037" s="626"/>
      <c r="AA5037" s="626"/>
      <c r="AB5037" s="626"/>
      <c r="AC5037" s="626"/>
      <c r="AD5037" s="626"/>
      <c r="AE5037" s="626"/>
      <c r="AF5037" s="626"/>
    </row>
    <row r="5038" spans="1:32" x14ac:dyDescent="0.25">
      <c r="A5038" s="626"/>
      <c r="B5038" s="626"/>
      <c r="F5038" s="626"/>
      <c r="H5038" s="626"/>
      <c r="I5038" s="626"/>
      <c r="J5038" s="626"/>
      <c r="K5038" s="627"/>
      <c r="L5038" s="677"/>
      <c r="M5038" s="626"/>
      <c r="N5038" s="626"/>
      <c r="O5038" s="626"/>
      <c r="P5038" s="626"/>
      <c r="Q5038" s="626"/>
      <c r="R5038" s="626"/>
      <c r="S5038" s="626"/>
      <c r="T5038" s="626"/>
      <c r="U5038" s="626"/>
      <c r="V5038" s="626"/>
      <c r="W5038" s="626"/>
      <c r="X5038" s="626"/>
      <c r="Y5038" s="626"/>
      <c r="Z5038" s="626"/>
      <c r="AA5038" s="626"/>
      <c r="AB5038" s="626"/>
      <c r="AC5038" s="626"/>
      <c r="AD5038" s="626"/>
      <c r="AE5038" s="626"/>
      <c r="AF5038" s="626"/>
    </row>
    <row r="5039" spans="1:32" x14ac:dyDescent="0.25">
      <c r="A5039" s="626"/>
      <c r="B5039" s="626"/>
      <c r="F5039" s="626"/>
      <c r="H5039" s="626"/>
      <c r="I5039" s="626"/>
      <c r="J5039" s="626"/>
      <c r="K5039" s="627"/>
      <c r="L5039" s="677"/>
      <c r="M5039" s="626"/>
      <c r="N5039" s="626"/>
      <c r="O5039" s="626"/>
      <c r="P5039" s="626"/>
      <c r="Q5039" s="626"/>
      <c r="R5039" s="626"/>
      <c r="S5039" s="626"/>
      <c r="T5039" s="626"/>
      <c r="U5039" s="626"/>
      <c r="V5039" s="626"/>
      <c r="W5039" s="626"/>
      <c r="X5039" s="626"/>
      <c r="Y5039" s="626"/>
      <c r="Z5039" s="626"/>
      <c r="AA5039" s="626"/>
      <c r="AB5039" s="626"/>
      <c r="AC5039" s="626"/>
      <c r="AD5039" s="626"/>
      <c r="AE5039" s="626"/>
      <c r="AF5039" s="626"/>
    </row>
    <row r="5040" spans="1:32" x14ac:dyDescent="0.25">
      <c r="A5040" s="626"/>
      <c r="B5040" s="626"/>
      <c r="F5040" s="626"/>
      <c r="H5040" s="626"/>
      <c r="I5040" s="626"/>
      <c r="J5040" s="626"/>
      <c r="K5040" s="627"/>
      <c r="L5040" s="677"/>
      <c r="M5040" s="626"/>
      <c r="N5040" s="626"/>
      <c r="O5040" s="626"/>
      <c r="P5040" s="626"/>
      <c r="Q5040" s="626"/>
      <c r="R5040" s="626"/>
      <c r="S5040" s="626"/>
      <c r="T5040" s="626"/>
      <c r="U5040" s="626"/>
      <c r="V5040" s="626"/>
      <c r="W5040" s="626"/>
      <c r="X5040" s="626"/>
      <c r="Y5040" s="626"/>
      <c r="Z5040" s="626"/>
      <c r="AA5040" s="626"/>
      <c r="AB5040" s="626"/>
      <c r="AC5040" s="626"/>
      <c r="AD5040" s="626"/>
      <c r="AE5040" s="626"/>
      <c r="AF5040" s="626"/>
    </row>
    <row r="5041" spans="1:32" x14ac:dyDescent="0.25">
      <c r="A5041" s="626"/>
      <c r="B5041" s="626"/>
      <c r="F5041" s="626"/>
      <c r="H5041" s="626"/>
      <c r="I5041" s="626"/>
      <c r="J5041" s="626"/>
      <c r="K5041" s="627"/>
      <c r="L5041" s="677"/>
      <c r="M5041" s="626"/>
      <c r="N5041" s="626"/>
      <c r="O5041" s="626"/>
      <c r="P5041" s="626"/>
      <c r="Q5041" s="626"/>
      <c r="R5041" s="626"/>
      <c r="S5041" s="626"/>
      <c r="T5041" s="626"/>
      <c r="U5041" s="626"/>
      <c r="V5041" s="626"/>
      <c r="W5041" s="626"/>
      <c r="X5041" s="626"/>
      <c r="Y5041" s="626"/>
      <c r="Z5041" s="626"/>
      <c r="AA5041" s="626"/>
      <c r="AB5041" s="626"/>
      <c r="AC5041" s="626"/>
      <c r="AD5041" s="626"/>
      <c r="AE5041" s="626"/>
      <c r="AF5041" s="626"/>
    </row>
    <row r="5042" spans="1:32" x14ac:dyDescent="0.25">
      <c r="A5042" s="626"/>
      <c r="B5042" s="626"/>
      <c r="F5042" s="626"/>
      <c r="H5042" s="626"/>
      <c r="I5042" s="626"/>
      <c r="J5042" s="626"/>
      <c r="K5042" s="627"/>
      <c r="L5042" s="677"/>
      <c r="M5042" s="626"/>
      <c r="N5042" s="626"/>
      <c r="O5042" s="626"/>
      <c r="P5042" s="626"/>
      <c r="Q5042" s="626"/>
      <c r="R5042" s="626"/>
      <c r="S5042" s="626"/>
      <c r="T5042" s="626"/>
      <c r="U5042" s="626"/>
      <c r="V5042" s="626"/>
      <c r="W5042" s="626"/>
      <c r="X5042" s="626"/>
      <c r="Y5042" s="626"/>
      <c r="Z5042" s="626"/>
      <c r="AA5042" s="626"/>
      <c r="AB5042" s="626"/>
      <c r="AC5042" s="626"/>
      <c r="AD5042" s="626"/>
      <c r="AE5042" s="626"/>
      <c r="AF5042" s="626"/>
    </row>
    <row r="5043" spans="1:32" x14ac:dyDescent="0.25">
      <c r="A5043" s="626"/>
      <c r="B5043" s="626"/>
      <c r="F5043" s="626"/>
      <c r="H5043" s="626"/>
      <c r="I5043" s="626"/>
      <c r="J5043" s="626"/>
      <c r="K5043" s="627"/>
      <c r="L5043" s="677"/>
      <c r="M5043" s="626"/>
      <c r="N5043" s="626"/>
      <c r="O5043" s="626"/>
      <c r="P5043" s="626"/>
      <c r="Q5043" s="626"/>
      <c r="R5043" s="626"/>
      <c r="S5043" s="626"/>
      <c r="T5043" s="626"/>
      <c r="U5043" s="626"/>
      <c r="V5043" s="626"/>
      <c r="W5043" s="626"/>
      <c r="X5043" s="626"/>
      <c r="Y5043" s="626"/>
      <c r="Z5043" s="626"/>
      <c r="AA5043" s="626"/>
      <c r="AB5043" s="626"/>
      <c r="AC5043" s="626"/>
      <c r="AD5043" s="626"/>
      <c r="AE5043" s="626"/>
      <c r="AF5043" s="626"/>
    </row>
    <row r="5044" spans="1:32" x14ac:dyDescent="0.25">
      <c r="A5044" s="626"/>
      <c r="B5044" s="626"/>
      <c r="F5044" s="626"/>
      <c r="H5044" s="626"/>
      <c r="I5044" s="626"/>
      <c r="J5044" s="626"/>
      <c r="K5044" s="627"/>
      <c r="L5044" s="677"/>
      <c r="M5044" s="626"/>
      <c r="N5044" s="626"/>
      <c r="O5044" s="626"/>
      <c r="P5044" s="626"/>
      <c r="Q5044" s="626"/>
      <c r="R5044" s="626"/>
      <c r="S5044" s="626"/>
      <c r="T5044" s="626"/>
      <c r="U5044" s="626"/>
      <c r="V5044" s="626"/>
      <c r="W5044" s="626"/>
      <c r="X5044" s="626"/>
      <c r="Y5044" s="626"/>
      <c r="Z5044" s="626"/>
      <c r="AA5044" s="626"/>
      <c r="AB5044" s="626"/>
      <c r="AC5044" s="626"/>
      <c r="AD5044" s="626"/>
      <c r="AE5044" s="626"/>
      <c r="AF5044" s="626"/>
    </row>
    <row r="5045" spans="1:32" x14ac:dyDescent="0.25">
      <c r="A5045" s="626"/>
      <c r="B5045" s="626"/>
      <c r="F5045" s="626"/>
      <c r="H5045" s="626"/>
      <c r="I5045" s="626"/>
      <c r="J5045" s="626"/>
      <c r="K5045" s="627"/>
      <c r="L5045" s="677"/>
      <c r="M5045" s="626"/>
      <c r="N5045" s="626"/>
      <c r="O5045" s="626"/>
      <c r="P5045" s="626"/>
      <c r="Q5045" s="626"/>
      <c r="R5045" s="626"/>
      <c r="S5045" s="626"/>
      <c r="T5045" s="626"/>
      <c r="U5045" s="626"/>
      <c r="V5045" s="626"/>
      <c r="W5045" s="626"/>
      <c r="X5045" s="626"/>
      <c r="Y5045" s="626"/>
      <c r="Z5045" s="626"/>
      <c r="AA5045" s="626"/>
      <c r="AB5045" s="626"/>
      <c r="AC5045" s="626"/>
      <c r="AD5045" s="626"/>
      <c r="AE5045" s="626"/>
      <c r="AF5045" s="626"/>
    </row>
    <row r="5046" spans="1:32" x14ac:dyDescent="0.25">
      <c r="A5046" s="626"/>
      <c r="B5046" s="626"/>
      <c r="F5046" s="626"/>
      <c r="H5046" s="626"/>
      <c r="I5046" s="626"/>
      <c r="J5046" s="626"/>
      <c r="K5046" s="627"/>
      <c r="L5046" s="677"/>
      <c r="M5046" s="626"/>
      <c r="N5046" s="626"/>
      <c r="O5046" s="626"/>
      <c r="P5046" s="626"/>
      <c r="Q5046" s="626"/>
      <c r="R5046" s="626"/>
      <c r="S5046" s="626"/>
      <c r="T5046" s="626"/>
      <c r="U5046" s="626"/>
      <c r="V5046" s="626"/>
      <c r="W5046" s="626"/>
      <c r="X5046" s="626"/>
      <c r="Y5046" s="626"/>
      <c r="Z5046" s="626"/>
      <c r="AA5046" s="626"/>
      <c r="AB5046" s="626"/>
      <c r="AC5046" s="626"/>
      <c r="AD5046" s="626"/>
      <c r="AE5046" s="626"/>
      <c r="AF5046" s="626"/>
    </row>
    <row r="5047" spans="1:32" x14ac:dyDescent="0.25">
      <c r="A5047" s="626"/>
      <c r="B5047" s="626"/>
      <c r="F5047" s="626"/>
      <c r="H5047" s="626"/>
      <c r="I5047" s="626"/>
      <c r="J5047" s="626"/>
      <c r="K5047" s="627"/>
      <c r="L5047" s="677"/>
      <c r="M5047" s="626"/>
      <c r="N5047" s="626"/>
      <c r="O5047" s="626"/>
      <c r="P5047" s="626"/>
      <c r="Q5047" s="626"/>
      <c r="R5047" s="626"/>
      <c r="S5047" s="626"/>
      <c r="T5047" s="626"/>
      <c r="U5047" s="626"/>
      <c r="V5047" s="626"/>
      <c r="W5047" s="626"/>
      <c r="X5047" s="626"/>
      <c r="Y5047" s="626"/>
      <c r="Z5047" s="626"/>
      <c r="AA5047" s="626"/>
      <c r="AB5047" s="626"/>
      <c r="AC5047" s="626"/>
      <c r="AD5047" s="626"/>
      <c r="AE5047" s="626"/>
      <c r="AF5047" s="626"/>
    </row>
    <row r="5048" spans="1:32" x14ac:dyDescent="0.25">
      <c r="A5048" s="626"/>
      <c r="B5048" s="626"/>
      <c r="F5048" s="626"/>
      <c r="H5048" s="626"/>
      <c r="I5048" s="626"/>
      <c r="J5048" s="626"/>
      <c r="K5048" s="627"/>
      <c r="L5048" s="677"/>
      <c r="M5048" s="626"/>
      <c r="N5048" s="626"/>
      <c r="O5048" s="626"/>
      <c r="P5048" s="626"/>
      <c r="Q5048" s="626"/>
      <c r="R5048" s="626"/>
      <c r="S5048" s="626"/>
      <c r="T5048" s="626"/>
      <c r="U5048" s="626"/>
      <c r="V5048" s="626"/>
      <c r="W5048" s="626"/>
      <c r="X5048" s="626"/>
      <c r="Y5048" s="626"/>
      <c r="Z5048" s="626"/>
      <c r="AA5048" s="626"/>
      <c r="AB5048" s="626"/>
      <c r="AC5048" s="626"/>
      <c r="AD5048" s="626"/>
      <c r="AE5048" s="626"/>
      <c r="AF5048" s="626"/>
    </row>
    <row r="5049" spans="1:32" x14ac:dyDescent="0.25">
      <c r="A5049" s="626"/>
      <c r="B5049" s="626"/>
      <c r="F5049" s="626"/>
      <c r="H5049" s="626"/>
      <c r="I5049" s="626"/>
      <c r="J5049" s="626"/>
      <c r="K5049" s="627"/>
      <c r="L5049" s="677"/>
      <c r="M5049" s="626"/>
      <c r="N5049" s="626"/>
      <c r="O5049" s="626"/>
      <c r="P5049" s="626"/>
      <c r="Q5049" s="626"/>
      <c r="R5049" s="626"/>
      <c r="S5049" s="626"/>
      <c r="T5049" s="626"/>
      <c r="U5049" s="626"/>
      <c r="V5049" s="626"/>
      <c r="W5049" s="626"/>
      <c r="X5049" s="626"/>
      <c r="Y5049" s="626"/>
      <c r="Z5049" s="626"/>
      <c r="AA5049" s="626"/>
      <c r="AB5049" s="626"/>
      <c r="AC5049" s="626"/>
      <c r="AD5049" s="626"/>
      <c r="AE5049" s="626"/>
      <c r="AF5049" s="626"/>
    </row>
    <row r="5050" spans="1:32" x14ac:dyDescent="0.25">
      <c r="A5050" s="626"/>
      <c r="B5050" s="626"/>
      <c r="F5050" s="626"/>
      <c r="H5050" s="626"/>
      <c r="I5050" s="626"/>
      <c r="J5050" s="626"/>
      <c r="K5050" s="627"/>
      <c r="L5050" s="677"/>
      <c r="M5050" s="626"/>
      <c r="N5050" s="626"/>
      <c r="O5050" s="626"/>
      <c r="P5050" s="626"/>
      <c r="Q5050" s="626"/>
      <c r="R5050" s="626"/>
      <c r="S5050" s="626"/>
      <c r="T5050" s="626"/>
      <c r="U5050" s="626"/>
      <c r="V5050" s="626"/>
      <c r="W5050" s="626"/>
      <c r="X5050" s="626"/>
      <c r="Y5050" s="626"/>
      <c r="Z5050" s="626"/>
      <c r="AA5050" s="626"/>
      <c r="AB5050" s="626"/>
      <c r="AC5050" s="626"/>
      <c r="AD5050" s="626"/>
      <c r="AE5050" s="626"/>
      <c r="AF5050" s="626"/>
    </row>
    <row r="5051" spans="1:32" x14ac:dyDescent="0.25">
      <c r="A5051" s="626"/>
      <c r="B5051" s="626"/>
      <c r="F5051" s="626"/>
      <c r="H5051" s="626"/>
      <c r="I5051" s="626"/>
      <c r="J5051" s="626"/>
      <c r="K5051" s="627"/>
      <c r="L5051" s="677"/>
      <c r="M5051" s="626"/>
      <c r="N5051" s="626"/>
      <c r="O5051" s="626"/>
      <c r="P5051" s="626"/>
      <c r="Q5051" s="626"/>
      <c r="R5051" s="626"/>
      <c r="S5051" s="626"/>
      <c r="T5051" s="626"/>
      <c r="U5051" s="626"/>
      <c r="V5051" s="626"/>
      <c r="W5051" s="626"/>
      <c r="X5051" s="626"/>
      <c r="Y5051" s="626"/>
      <c r="Z5051" s="626"/>
      <c r="AA5051" s="626"/>
      <c r="AB5051" s="626"/>
      <c r="AC5051" s="626"/>
      <c r="AD5051" s="626"/>
      <c r="AE5051" s="626"/>
      <c r="AF5051" s="626"/>
    </row>
    <row r="5052" spans="1:32" x14ac:dyDescent="0.25">
      <c r="A5052" s="626"/>
      <c r="B5052" s="626"/>
      <c r="F5052" s="626"/>
      <c r="H5052" s="626"/>
      <c r="I5052" s="626"/>
      <c r="J5052" s="626"/>
      <c r="K5052" s="627"/>
      <c r="L5052" s="677"/>
      <c r="M5052" s="626"/>
      <c r="N5052" s="626"/>
      <c r="O5052" s="626"/>
      <c r="P5052" s="626"/>
      <c r="Q5052" s="626"/>
      <c r="R5052" s="626"/>
      <c r="S5052" s="626"/>
      <c r="T5052" s="626"/>
      <c r="U5052" s="626"/>
      <c r="V5052" s="626"/>
      <c r="W5052" s="626"/>
      <c r="X5052" s="626"/>
      <c r="Y5052" s="626"/>
      <c r="Z5052" s="626"/>
      <c r="AA5052" s="626"/>
      <c r="AB5052" s="626"/>
      <c r="AC5052" s="626"/>
      <c r="AD5052" s="626"/>
      <c r="AE5052" s="626"/>
      <c r="AF5052" s="626"/>
    </row>
    <row r="5053" spans="1:32" x14ac:dyDescent="0.25">
      <c r="A5053" s="626"/>
      <c r="B5053" s="626"/>
      <c r="F5053" s="626"/>
      <c r="H5053" s="626"/>
      <c r="I5053" s="626"/>
      <c r="J5053" s="626"/>
      <c r="K5053" s="627"/>
      <c r="L5053" s="677"/>
      <c r="M5053" s="626"/>
      <c r="N5053" s="626"/>
      <c r="O5053" s="626"/>
      <c r="P5053" s="626"/>
      <c r="Q5053" s="626"/>
      <c r="R5053" s="626"/>
      <c r="S5053" s="626"/>
      <c r="T5053" s="626"/>
      <c r="U5053" s="626"/>
      <c r="V5053" s="626"/>
      <c r="W5053" s="626"/>
      <c r="X5053" s="626"/>
      <c r="Y5053" s="626"/>
      <c r="Z5053" s="626"/>
      <c r="AA5053" s="626"/>
      <c r="AB5053" s="626"/>
      <c r="AC5053" s="626"/>
      <c r="AD5053" s="626"/>
      <c r="AE5053" s="626"/>
      <c r="AF5053" s="626"/>
    </row>
    <row r="5054" spans="1:32" x14ac:dyDescent="0.25">
      <c r="A5054" s="626"/>
      <c r="B5054" s="626"/>
      <c r="F5054" s="626"/>
      <c r="H5054" s="626"/>
      <c r="I5054" s="626"/>
      <c r="J5054" s="626"/>
      <c r="K5054" s="627"/>
      <c r="L5054" s="677"/>
      <c r="M5054" s="626"/>
      <c r="N5054" s="626"/>
      <c r="O5054" s="626"/>
      <c r="P5054" s="626"/>
      <c r="Q5054" s="626"/>
      <c r="R5054" s="626"/>
      <c r="S5054" s="626"/>
      <c r="T5054" s="626"/>
      <c r="U5054" s="626"/>
      <c r="V5054" s="626"/>
      <c r="W5054" s="626"/>
      <c r="X5054" s="626"/>
      <c r="Y5054" s="626"/>
      <c r="Z5054" s="626"/>
      <c r="AA5054" s="626"/>
      <c r="AB5054" s="626"/>
      <c r="AC5054" s="626"/>
      <c r="AD5054" s="626"/>
      <c r="AE5054" s="626"/>
      <c r="AF5054" s="626"/>
    </row>
    <row r="5055" spans="1:32" x14ac:dyDescent="0.25">
      <c r="A5055" s="626"/>
      <c r="B5055" s="626"/>
      <c r="F5055" s="626"/>
      <c r="H5055" s="626"/>
      <c r="I5055" s="626"/>
      <c r="J5055" s="626"/>
      <c r="K5055" s="627"/>
      <c r="L5055" s="677"/>
      <c r="M5055" s="626"/>
      <c r="N5055" s="626"/>
      <c r="O5055" s="626"/>
      <c r="P5055" s="626"/>
      <c r="Q5055" s="626"/>
      <c r="R5055" s="626"/>
      <c r="S5055" s="626"/>
      <c r="T5055" s="626"/>
      <c r="U5055" s="626"/>
      <c r="V5055" s="626"/>
      <c r="W5055" s="626"/>
      <c r="X5055" s="626"/>
      <c r="Y5055" s="626"/>
      <c r="Z5055" s="626"/>
      <c r="AA5055" s="626"/>
      <c r="AB5055" s="626"/>
      <c r="AC5055" s="626"/>
      <c r="AD5055" s="626"/>
      <c r="AE5055" s="626"/>
      <c r="AF5055" s="626"/>
    </row>
    <row r="5056" spans="1:32" x14ac:dyDescent="0.25">
      <c r="A5056" s="626"/>
      <c r="B5056" s="626"/>
      <c r="F5056" s="626"/>
      <c r="H5056" s="626"/>
      <c r="I5056" s="626"/>
      <c r="J5056" s="626"/>
      <c r="K5056" s="627"/>
      <c r="L5056" s="677"/>
      <c r="M5056" s="626"/>
      <c r="N5056" s="626"/>
      <c r="O5056" s="626"/>
      <c r="P5056" s="626"/>
      <c r="Q5056" s="626"/>
      <c r="R5056" s="626"/>
      <c r="S5056" s="626"/>
      <c r="T5056" s="626"/>
      <c r="U5056" s="626"/>
      <c r="V5056" s="626"/>
      <c r="W5056" s="626"/>
      <c r="X5056" s="626"/>
      <c r="Y5056" s="626"/>
      <c r="Z5056" s="626"/>
      <c r="AA5056" s="626"/>
      <c r="AB5056" s="626"/>
      <c r="AC5056" s="626"/>
      <c r="AD5056" s="626"/>
      <c r="AE5056" s="626"/>
      <c r="AF5056" s="626"/>
    </row>
    <row r="5057" spans="1:32" x14ac:dyDescent="0.25">
      <c r="A5057" s="626"/>
      <c r="B5057" s="626"/>
      <c r="F5057" s="626"/>
      <c r="H5057" s="626"/>
      <c r="I5057" s="626"/>
      <c r="J5057" s="626"/>
      <c r="K5057" s="627"/>
      <c r="L5057" s="677"/>
      <c r="M5057" s="626"/>
      <c r="N5057" s="626"/>
      <c r="O5057" s="626"/>
      <c r="P5057" s="626"/>
      <c r="Q5057" s="626"/>
      <c r="R5057" s="626"/>
      <c r="S5057" s="626"/>
      <c r="T5057" s="626"/>
      <c r="U5057" s="626"/>
      <c r="V5057" s="626"/>
      <c r="W5057" s="626"/>
      <c r="X5057" s="626"/>
      <c r="Y5057" s="626"/>
      <c r="Z5057" s="626"/>
      <c r="AA5057" s="626"/>
      <c r="AB5057" s="626"/>
      <c r="AC5057" s="626"/>
      <c r="AD5057" s="626"/>
      <c r="AE5057" s="626"/>
      <c r="AF5057" s="626"/>
    </row>
    <row r="5058" spans="1:32" x14ac:dyDescent="0.25">
      <c r="A5058" s="626"/>
      <c r="B5058" s="626"/>
      <c r="F5058" s="626"/>
      <c r="H5058" s="626"/>
      <c r="I5058" s="626"/>
      <c r="J5058" s="626"/>
      <c r="K5058" s="627"/>
      <c r="L5058" s="677"/>
      <c r="M5058" s="626"/>
      <c r="N5058" s="626"/>
      <c r="O5058" s="626"/>
      <c r="P5058" s="626"/>
      <c r="Q5058" s="626"/>
      <c r="R5058" s="626"/>
      <c r="S5058" s="626"/>
      <c r="T5058" s="626"/>
      <c r="U5058" s="626"/>
      <c r="V5058" s="626"/>
      <c r="W5058" s="626"/>
      <c r="X5058" s="626"/>
      <c r="Y5058" s="626"/>
      <c r="Z5058" s="626"/>
      <c r="AA5058" s="626"/>
      <c r="AB5058" s="626"/>
      <c r="AC5058" s="626"/>
      <c r="AD5058" s="626"/>
      <c r="AE5058" s="626"/>
      <c r="AF5058" s="626"/>
    </row>
    <row r="5059" spans="1:32" x14ac:dyDescent="0.25">
      <c r="A5059" s="626"/>
      <c r="B5059" s="626"/>
      <c r="F5059" s="626"/>
      <c r="H5059" s="626"/>
      <c r="I5059" s="626"/>
      <c r="J5059" s="626"/>
      <c r="K5059" s="627"/>
      <c r="L5059" s="677"/>
      <c r="M5059" s="626"/>
      <c r="N5059" s="626"/>
      <c r="O5059" s="626"/>
      <c r="P5059" s="626"/>
      <c r="Q5059" s="626"/>
      <c r="R5059" s="626"/>
      <c r="S5059" s="626"/>
      <c r="T5059" s="626"/>
      <c r="U5059" s="626"/>
      <c r="V5059" s="626"/>
      <c r="W5059" s="626"/>
      <c r="X5059" s="626"/>
      <c r="Y5059" s="626"/>
      <c r="Z5059" s="626"/>
      <c r="AA5059" s="626"/>
      <c r="AB5059" s="626"/>
      <c r="AC5059" s="626"/>
      <c r="AD5059" s="626"/>
      <c r="AE5059" s="626"/>
      <c r="AF5059" s="626"/>
    </row>
    <row r="5060" spans="1:32" x14ac:dyDescent="0.25">
      <c r="A5060" s="626"/>
      <c r="B5060" s="626"/>
      <c r="F5060" s="626"/>
      <c r="H5060" s="626"/>
      <c r="I5060" s="626"/>
      <c r="J5060" s="626"/>
      <c r="K5060" s="627"/>
      <c r="L5060" s="677"/>
      <c r="M5060" s="626"/>
      <c r="N5060" s="626"/>
      <c r="O5060" s="626"/>
      <c r="P5060" s="626"/>
      <c r="Q5060" s="626"/>
      <c r="R5060" s="626"/>
      <c r="S5060" s="626"/>
      <c r="T5060" s="626"/>
      <c r="U5060" s="626"/>
      <c r="V5060" s="626"/>
      <c r="W5060" s="626"/>
      <c r="X5060" s="626"/>
      <c r="Y5060" s="626"/>
      <c r="Z5060" s="626"/>
      <c r="AA5060" s="626"/>
      <c r="AB5060" s="626"/>
      <c r="AC5060" s="626"/>
      <c r="AD5060" s="626"/>
      <c r="AE5060" s="626"/>
      <c r="AF5060" s="626"/>
    </row>
    <row r="5061" spans="1:32" x14ac:dyDescent="0.25">
      <c r="A5061" s="626"/>
      <c r="B5061" s="626"/>
      <c r="F5061" s="626"/>
      <c r="H5061" s="626"/>
      <c r="I5061" s="626"/>
      <c r="J5061" s="626"/>
      <c r="K5061" s="627"/>
      <c r="L5061" s="677"/>
      <c r="M5061" s="626"/>
      <c r="N5061" s="626"/>
      <c r="O5061" s="626"/>
      <c r="P5061" s="626"/>
      <c r="Q5061" s="626"/>
      <c r="R5061" s="626"/>
      <c r="S5061" s="626"/>
      <c r="T5061" s="626"/>
      <c r="U5061" s="626"/>
      <c r="V5061" s="626"/>
      <c r="W5061" s="626"/>
      <c r="X5061" s="626"/>
      <c r="Y5061" s="626"/>
      <c r="Z5061" s="626"/>
      <c r="AA5061" s="626"/>
      <c r="AB5061" s="626"/>
      <c r="AC5061" s="626"/>
      <c r="AD5061" s="626"/>
      <c r="AE5061" s="626"/>
      <c r="AF5061" s="626"/>
    </row>
    <row r="5062" spans="1:32" x14ac:dyDescent="0.25">
      <c r="A5062" s="626"/>
      <c r="B5062" s="626"/>
      <c r="F5062" s="626"/>
      <c r="H5062" s="626"/>
      <c r="I5062" s="626"/>
      <c r="J5062" s="626"/>
      <c r="K5062" s="627"/>
      <c r="L5062" s="677"/>
      <c r="M5062" s="626"/>
      <c r="N5062" s="626"/>
      <c r="O5062" s="626"/>
      <c r="P5062" s="626"/>
      <c r="Q5062" s="626"/>
      <c r="R5062" s="626"/>
      <c r="S5062" s="626"/>
      <c r="T5062" s="626"/>
      <c r="U5062" s="626"/>
      <c r="V5062" s="626"/>
      <c r="W5062" s="626"/>
      <c r="X5062" s="626"/>
      <c r="Y5062" s="626"/>
      <c r="Z5062" s="626"/>
      <c r="AA5062" s="626"/>
      <c r="AB5062" s="626"/>
      <c r="AC5062" s="626"/>
      <c r="AD5062" s="626"/>
      <c r="AE5062" s="626"/>
      <c r="AF5062" s="626"/>
    </row>
    <row r="5063" spans="1:32" x14ac:dyDescent="0.25">
      <c r="A5063" s="626"/>
      <c r="B5063" s="626"/>
      <c r="F5063" s="626"/>
      <c r="H5063" s="626"/>
      <c r="I5063" s="626"/>
      <c r="J5063" s="626"/>
      <c r="K5063" s="627"/>
      <c r="L5063" s="677"/>
      <c r="M5063" s="626"/>
      <c r="N5063" s="626"/>
      <c r="O5063" s="626"/>
      <c r="P5063" s="626"/>
      <c r="Q5063" s="626"/>
      <c r="R5063" s="626"/>
      <c r="S5063" s="626"/>
      <c r="T5063" s="626"/>
      <c r="U5063" s="626"/>
      <c r="V5063" s="626"/>
      <c r="W5063" s="626"/>
      <c r="X5063" s="626"/>
      <c r="Y5063" s="626"/>
      <c r="Z5063" s="626"/>
      <c r="AA5063" s="626"/>
      <c r="AB5063" s="626"/>
      <c r="AC5063" s="626"/>
      <c r="AD5063" s="626"/>
      <c r="AE5063" s="626"/>
      <c r="AF5063" s="626"/>
    </row>
    <row r="5064" spans="1:32" x14ac:dyDescent="0.25">
      <c r="A5064" s="626"/>
      <c r="B5064" s="626"/>
      <c r="F5064" s="626"/>
      <c r="H5064" s="626"/>
      <c r="I5064" s="626"/>
      <c r="J5064" s="626"/>
      <c r="K5064" s="627"/>
      <c r="L5064" s="677"/>
      <c r="M5064" s="626"/>
      <c r="N5064" s="626"/>
      <c r="O5064" s="626"/>
      <c r="P5064" s="626"/>
      <c r="Q5064" s="626"/>
      <c r="R5064" s="626"/>
      <c r="S5064" s="626"/>
      <c r="T5064" s="626"/>
      <c r="U5064" s="626"/>
      <c r="V5064" s="626"/>
      <c r="W5064" s="626"/>
      <c r="X5064" s="626"/>
      <c r="Y5064" s="626"/>
      <c r="Z5064" s="626"/>
      <c r="AA5064" s="626"/>
      <c r="AB5064" s="626"/>
      <c r="AC5064" s="626"/>
      <c r="AD5064" s="626"/>
      <c r="AE5064" s="626"/>
      <c r="AF5064" s="626"/>
    </row>
    <row r="5065" spans="1:32" x14ac:dyDescent="0.25">
      <c r="A5065" s="626"/>
      <c r="B5065" s="626"/>
      <c r="F5065" s="626"/>
      <c r="H5065" s="626"/>
      <c r="I5065" s="626"/>
      <c r="J5065" s="626"/>
      <c r="K5065" s="627"/>
      <c r="L5065" s="677"/>
      <c r="M5065" s="626"/>
      <c r="N5065" s="626"/>
      <c r="O5065" s="626"/>
      <c r="P5065" s="626"/>
      <c r="Q5065" s="626"/>
      <c r="R5065" s="626"/>
      <c r="S5065" s="626"/>
      <c r="T5065" s="626"/>
      <c r="U5065" s="626"/>
      <c r="V5065" s="626"/>
      <c r="W5065" s="626"/>
      <c r="X5065" s="626"/>
      <c r="Y5065" s="626"/>
      <c r="Z5065" s="626"/>
      <c r="AA5065" s="626"/>
      <c r="AB5065" s="626"/>
      <c r="AC5065" s="626"/>
      <c r="AD5065" s="626"/>
      <c r="AE5065" s="626"/>
      <c r="AF5065" s="626"/>
    </row>
    <row r="5066" spans="1:32" x14ac:dyDescent="0.25">
      <c r="A5066" s="626"/>
      <c r="B5066" s="626"/>
      <c r="F5066" s="626"/>
      <c r="H5066" s="626"/>
      <c r="I5066" s="626"/>
      <c r="J5066" s="626"/>
      <c r="K5066" s="627"/>
      <c r="L5066" s="677"/>
      <c r="M5066" s="626"/>
      <c r="N5066" s="626"/>
      <c r="O5066" s="626"/>
      <c r="P5066" s="626"/>
      <c r="Q5066" s="626"/>
      <c r="R5066" s="626"/>
      <c r="S5066" s="626"/>
      <c r="T5066" s="626"/>
      <c r="U5066" s="626"/>
      <c r="V5066" s="626"/>
      <c r="W5066" s="626"/>
      <c r="X5066" s="626"/>
      <c r="Y5066" s="626"/>
      <c r="Z5066" s="626"/>
      <c r="AA5066" s="626"/>
      <c r="AB5066" s="626"/>
      <c r="AC5066" s="626"/>
      <c r="AD5066" s="626"/>
      <c r="AE5066" s="626"/>
      <c r="AF5066" s="626"/>
    </row>
    <row r="5067" spans="1:32" x14ac:dyDescent="0.25">
      <c r="A5067" s="626"/>
      <c r="B5067" s="626"/>
      <c r="F5067" s="626"/>
      <c r="H5067" s="626"/>
      <c r="I5067" s="626"/>
      <c r="J5067" s="626"/>
      <c r="K5067" s="627"/>
      <c r="L5067" s="677"/>
      <c r="M5067" s="626"/>
      <c r="N5067" s="626"/>
      <c r="O5067" s="626"/>
      <c r="P5067" s="626"/>
      <c r="Q5067" s="626"/>
      <c r="R5067" s="626"/>
      <c r="S5067" s="626"/>
      <c r="T5067" s="626"/>
      <c r="U5067" s="626"/>
      <c r="V5067" s="626"/>
      <c r="W5067" s="626"/>
      <c r="X5067" s="626"/>
      <c r="Y5067" s="626"/>
      <c r="Z5067" s="626"/>
      <c r="AA5067" s="626"/>
      <c r="AB5067" s="626"/>
      <c r="AC5067" s="626"/>
      <c r="AD5067" s="626"/>
      <c r="AE5067" s="626"/>
      <c r="AF5067" s="626"/>
    </row>
    <row r="5068" spans="1:32" x14ac:dyDescent="0.25">
      <c r="A5068" s="626"/>
      <c r="B5068" s="626"/>
      <c r="F5068" s="626"/>
      <c r="H5068" s="626"/>
      <c r="I5068" s="626"/>
      <c r="J5068" s="626"/>
      <c r="K5068" s="627"/>
      <c r="L5068" s="677"/>
      <c r="M5068" s="626"/>
      <c r="N5068" s="626"/>
      <c r="O5068" s="626"/>
      <c r="P5068" s="626"/>
      <c r="Q5068" s="626"/>
      <c r="R5068" s="626"/>
      <c r="S5068" s="626"/>
      <c r="T5068" s="626"/>
      <c r="U5068" s="626"/>
      <c r="V5068" s="626"/>
      <c r="W5068" s="626"/>
      <c r="X5068" s="626"/>
      <c r="Y5068" s="626"/>
      <c r="Z5068" s="626"/>
      <c r="AA5068" s="626"/>
      <c r="AB5068" s="626"/>
      <c r="AC5068" s="626"/>
      <c r="AD5068" s="626"/>
      <c r="AE5068" s="626"/>
      <c r="AF5068" s="626"/>
    </row>
    <row r="5069" spans="1:32" x14ac:dyDescent="0.25">
      <c r="A5069" s="626"/>
      <c r="B5069" s="626"/>
      <c r="F5069" s="626"/>
      <c r="H5069" s="626"/>
      <c r="I5069" s="626"/>
      <c r="J5069" s="626"/>
      <c r="K5069" s="627"/>
      <c r="L5069" s="677"/>
      <c r="M5069" s="626"/>
      <c r="N5069" s="626"/>
      <c r="O5069" s="626"/>
      <c r="P5069" s="626"/>
      <c r="Q5069" s="626"/>
      <c r="R5069" s="626"/>
      <c r="S5069" s="626"/>
      <c r="T5069" s="626"/>
      <c r="U5069" s="626"/>
      <c r="V5069" s="626"/>
      <c r="W5069" s="626"/>
      <c r="X5069" s="626"/>
      <c r="Y5069" s="626"/>
      <c r="Z5069" s="626"/>
      <c r="AA5069" s="626"/>
      <c r="AB5069" s="626"/>
      <c r="AC5069" s="626"/>
      <c r="AD5069" s="626"/>
      <c r="AE5069" s="626"/>
      <c r="AF5069" s="626"/>
    </row>
    <row r="5070" spans="1:32" x14ac:dyDescent="0.25">
      <c r="A5070" s="626"/>
      <c r="B5070" s="626"/>
      <c r="F5070" s="626"/>
      <c r="H5070" s="626"/>
      <c r="I5070" s="626"/>
      <c r="J5070" s="626"/>
      <c r="K5070" s="627"/>
      <c r="L5070" s="677"/>
      <c r="M5070" s="626"/>
      <c r="N5070" s="626"/>
      <c r="O5070" s="626"/>
      <c r="P5070" s="626"/>
      <c r="Q5070" s="626"/>
      <c r="R5070" s="626"/>
      <c r="S5070" s="626"/>
      <c r="T5070" s="626"/>
      <c r="U5070" s="626"/>
      <c r="V5070" s="626"/>
      <c r="W5070" s="626"/>
      <c r="X5070" s="626"/>
      <c r="Y5070" s="626"/>
      <c r="Z5070" s="626"/>
      <c r="AA5070" s="626"/>
      <c r="AB5070" s="626"/>
      <c r="AC5070" s="626"/>
      <c r="AD5070" s="626"/>
      <c r="AE5070" s="626"/>
      <c r="AF5070" s="626"/>
    </row>
    <row r="5071" spans="1:32" x14ac:dyDescent="0.25">
      <c r="A5071" s="626"/>
      <c r="B5071" s="626"/>
      <c r="F5071" s="626"/>
      <c r="H5071" s="626"/>
      <c r="I5071" s="626"/>
      <c r="J5071" s="626"/>
      <c r="K5071" s="627"/>
      <c r="L5071" s="677"/>
      <c r="M5071" s="626"/>
      <c r="N5071" s="626"/>
      <c r="O5071" s="626"/>
      <c r="P5071" s="626"/>
      <c r="Q5071" s="626"/>
      <c r="R5071" s="626"/>
      <c r="S5071" s="626"/>
      <c r="T5071" s="626"/>
      <c r="U5071" s="626"/>
      <c r="V5071" s="626"/>
      <c r="W5071" s="626"/>
      <c r="X5071" s="626"/>
      <c r="Y5071" s="626"/>
      <c r="Z5071" s="626"/>
      <c r="AA5071" s="626"/>
      <c r="AB5071" s="626"/>
      <c r="AC5071" s="626"/>
      <c r="AD5071" s="626"/>
      <c r="AE5071" s="626"/>
      <c r="AF5071" s="626"/>
    </row>
    <row r="5072" spans="1:32" x14ac:dyDescent="0.25">
      <c r="A5072" s="626"/>
      <c r="B5072" s="626"/>
      <c r="F5072" s="626"/>
      <c r="H5072" s="626"/>
      <c r="I5072" s="626"/>
      <c r="J5072" s="626"/>
      <c r="K5072" s="627"/>
      <c r="L5072" s="677"/>
      <c r="M5072" s="626"/>
      <c r="N5072" s="626"/>
      <c r="O5072" s="626"/>
      <c r="P5072" s="626"/>
      <c r="Q5072" s="626"/>
      <c r="R5072" s="626"/>
      <c r="S5072" s="626"/>
      <c r="T5072" s="626"/>
      <c r="U5072" s="626"/>
      <c r="V5072" s="626"/>
      <c r="W5072" s="626"/>
      <c r="X5072" s="626"/>
      <c r="Y5072" s="626"/>
      <c r="Z5072" s="626"/>
      <c r="AA5072" s="626"/>
      <c r="AB5072" s="626"/>
      <c r="AC5072" s="626"/>
      <c r="AD5072" s="626"/>
      <c r="AE5072" s="626"/>
      <c r="AF5072" s="626"/>
    </row>
    <row r="5073" spans="1:32" x14ac:dyDescent="0.25">
      <c r="A5073" s="626"/>
      <c r="B5073" s="626"/>
      <c r="F5073" s="626"/>
      <c r="H5073" s="626"/>
      <c r="I5073" s="626"/>
      <c r="J5073" s="626"/>
      <c r="K5073" s="627"/>
      <c r="L5073" s="677"/>
      <c r="M5073" s="626"/>
      <c r="N5073" s="626"/>
      <c r="O5073" s="626"/>
      <c r="P5073" s="626"/>
      <c r="Q5073" s="626"/>
      <c r="R5073" s="626"/>
      <c r="S5073" s="626"/>
      <c r="T5073" s="626"/>
      <c r="U5073" s="626"/>
      <c r="V5073" s="626"/>
      <c r="W5073" s="626"/>
      <c r="X5073" s="626"/>
      <c r="Y5073" s="626"/>
      <c r="Z5073" s="626"/>
      <c r="AA5073" s="626"/>
      <c r="AB5073" s="626"/>
      <c r="AC5073" s="626"/>
      <c r="AD5073" s="626"/>
      <c r="AE5073" s="626"/>
      <c r="AF5073" s="626"/>
    </row>
    <row r="5074" spans="1:32" x14ac:dyDescent="0.25">
      <c r="A5074" s="626"/>
      <c r="B5074" s="626"/>
      <c r="F5074" s="626"/>
      <c r="H5074" s="626"/>
      <c r="I5074" s="626"/>
      <c r="J5074" s="626"/>
      <c r="K5074" s="627"/>
      <c r="L5074" s="677"/>
      <c r="M5074" s="626"/>
      <c r="N5074" s="626"/>
      <c r="O5074" s="626"/>
      <c r="P5074" s="626"/>
      <c r="Q5074" s="626"/>
      <c r="R5074" s="626"/>
      <c r="S5074" s="626"/>
      <c r="T5074" s="626"/>
      <c r="U5074" s="626"/>
      <c r="V5074" s="626"/>
      <c r="W5074" s="626"/>
      <c r="X5074" s="626"/>
      <c r="Y5074" s="626"/>
      <c r="Z5074" s="626"/>
      <c r="AA5074" s="626"/>
      <c r="AB5074" s="626"/>
      <c r="AC5074" s="626"/>
      <c r="AD5074" s="626"/>
      <c r="AE5074" s="626"/>
      <c r="AF5074" s="626"/>
    </row>
    <row r="5075" spans="1:32" x14ac:dyDescent="0.25">
      <c r="A5075" s="626"/>
      <c r="B5075" s="626"/>
      <c r="F5075" s="626"/>
      <c r="H5075" s="626"/>
      <c r="I5075" s="626"/>
      <c r="J5075" s="626"/>
      <c r="K5075" s="627"/>
      <c r="L5075" s="677"/>
      <c r="M5075" s="626"/>
      <c r="N5075" s="626"/>
      <c r="O5075" s="626"/>
      <c r="P5075" s="626"/>
      <c r="Q5075" s="626"/>
      <c r="R5075" s="626"/>
      <c r="S5075" s="626"/>
      <c r="T5075" s="626"/>
      <c r="U5075" s="626"/>
      <c r="V5075" s="626"/>
      <c r="W5075" s="626"/>
      <c r="X5075" s="626"/>
      <c r="Y5075" s="626"/>
      <c r="Z5075" s="626"/>
      <c r="AA5075" s="626"/>
      <c r="AB5075" s="626"/>
      <c r="AC5075" s="626"/>
      <c r="AD5075" s="626"/>
      <c r="AE5075" s="626"/>
      <c r="AF5075" s="626"/>
    </row>
    <row r="5076" spans="1:32" x14ac:dyDescent="0.25">
      <c r="A5076" s="626"/>
      <c r="B5076" s="626"/>
      <c r="F5076" s="626"/>
      <c r="H5076" s="626"/>
      <c r="I5076" s="626"/>
      <c r="J5076" s="626"/>
      <c r="K5076" s="627"/>
      <c r="L5076" s="677"/>
      <c r="M5076" s="626"/>
      <c r="N5076" s="626"/>
      <c r="O5076" s="626"/>
      <c r="P5076" s="626"/>
      <c r="Q5076" s="626"/>
      <c r="R5076" s="626"/>
      <c r="S5076" s="626"/>
      <c r="T5076" s="626"/>
      <c r="U5076" s="626"/>
      <c r="V5076" s="626"/>
      <c r="W5076" s="626"/>
      <c r="X5076" s="626"/>
      <c r="Y5076" s="626"/>
      <c r="Z5076" s="626"/>
      <c r="AA5076" s="626"/>
      <c r="AB5076" s="626"/>
      <c r="AC5076" s="626"/>
      <c r="AD5076" s="626"/>
      <c r="AE5076" s="626"/>
      <c r="AF5076" s="626"/>
    </row>
    <row r="5077" spans="1:32" x14ac:dyDescent="0.25">
      <c r="A5077" s="626"/>
      <c r="B5077" s="626"/>
      <c r="F5077" s="626"/>
      <c r="H5077" s="626"/>
      <c r="I5077" s="626"/>
      <c r="J5077" s="626"/>
      <c r="K5077" s="627"/>
      <c r="L5077" s="677"/>
      <c r="M5077" s="626"/>
      <c r="N5077" s="626"/>
      <c r="O5077" s="626"/>
      <c r="P5077" s="626"/>
      <c r="Q5077" s="626"/>
      <c r="R5077" s="626"/>
      <c r="S5077" s="626"/>
      <c r="T5077" s="626"/>
      <c r="U5077" s="626"/>
      <c r="V5077" s="626"/>
      <c r="W5077" s="626"/>
      <c r="X5077" s="626"/>
      <c r="Y5077" s="626"/>
      <c r="Z5077" s="626"/>
      <c r="AA5077" s="626"/>
      <c r="AB5077" s="626"/>
      <c r="AC5077" s="626"/>
      <c r="AD5077" s="626"/>
      <c r="AE5077" s="626"/>
      <c r="AF5077" s="626"/>
    </row>
    <row r="5078" spans="1:32" x14ac:dyDescent="0.25">
      <c r="A5078" s="626"/>
      <c r="B5078" s="626"/>
      <c r="F5078" s="626"/>
      <c r="H5078" s="626"/>
      <c r="I5078" s="626"/>
      <c r="J5078" s="626"/>
      <c r="K5078" s="627"/>
      <c r="L5078" s="677"/>
      <c r="M5078" s="626"/>
      <c r="N5078" s="626"/>
      <c r="O5078" s="626"/>
      <c r="P5078" s="626"/>
      <c r="Q5078" s="626"/>
      <c r="R5078" s="626"/>
      <c r="S5078" s="626"/>
      <c r="T5078" s="626"/>
      <c r="U5078" s="626"/>
      <c r="V5078" s="626"/>
      <c r="W5078" s="626"/>
      <c r="X5078" s="626"/>
      <c r="Y5078" s="626"/>
      <c r="Z5078" s="626"/>
      <c r="AA5078" s="626"/>
      <c r="AB5078" s="626"/>
      <c r="AC5078" s="626"/>
      <c r="AD5078" s="626"/>
      <c r="AE5078" s="626"/>
      <c r="AF5078" s="626"/>
    </row>
    <row r="5079" spans="1:32" x14ac:dyDescent="0.25">
      <c r="A5079" s="626"/>
      <c r="B5079" s="626"/>
      <c r="F5079" s="626"/>
      <c r="H5079" s="626"/>
      <c r="I5079" s="626"/>
      <c r="J5079" s="626"/>
      <c r="K5079" s="627"/>
      <c r="L5079" s="677"/>
      <c r="M5079" s="626"/>
      <c r="N5079" s="626"/>
      <c r="O5079" s="626"/>
      <c r="P5079" s="626"/>
      <c r="Q5079" s="626"/>
      <c r="R5079" s="626"/>
      <c r="S5079" s="626"/>
      <c r="T5079" s="626"/>
      <c r="U5079" s="626"/>
      <c r="V5079" s="626"/>
      <c r="W5079" s="626"/>
      <c r="X5079" s="626"/>
      <c r="Y5079" s="626"/>
      <c r="Z5079" s="626"/>
      <c r="AA5079" s="626"/>
      <c r="AB5079" s="626"/>
      <c r="AC5079" s="626"/>
      <c r="AD5079" s="626"/>
      <c r="AE5079" s="626"/>
      <c r="AF5079" s="626"/>
    </row>
    <row r="5080" spans="1:32" x14ac:dyDescent="0.25">
      <c r="A5080" s="626"/>
      <c r="B5080" s="626"/>
      <c r="F5080" s="626"/>
      <c r="H5080" s="626"/>
      <c r="I5080" s="626"/>
      <c r="J5080" s="626"/>
      <c r="K5080" s="627"/>
      <c r="L5080" s="677"/>
      <c r="M5080" s="626"/>
      <c r="N5080" s="626"/>
      <c r="O5080" s="626"/>
      <c r="P5080" s="626"/>
      <c r="Q5080" s="626"/>
      <c r="R5080" s="626"/>
      <c r="S5080" s="626"/>
      <c r="T5080" s="626"/>
      <c r="U5080" s="626"/>
      <c r="V5080" s="626"/>
      <c r="W5080" s="626"/>
      <c r="X5080" s="626"/>
      <c r="Y5080" s="626"/>
      <c r="Z5080" s="626"/>
      <c r="AA5080" s="626"/>
      <c r="AB5080" s="626"/>
      <c r="AC5080" s="626"/>
      <c r="AD5080" s="626"/>
      <c r="AE5080" s="626"/>
      <c r="AF5080" s="626"/>
    </row>
    <row r="5081" spans="1:32" x14ac:dyDescent="0.25">
      <c r="A5081" s="626"/>
      <c r="B5081" s="626"/>
      <c r="F5081" s="626"/>
      <c r="H5081" s="626"/>
      <c r="I5081" s="626"/>
      <c r="J5081" s="626"/>
      <c r="K5081" s="627"/>
      <c r="L5081" s="677"/>
      <c r="M5081" s="626"/>
      <c r="N5081" s="626"/>
      <c r="O5081" s="626"/>
      <c r="P5081" s="626"/>
      <c r="Q5081" s="626"/>
      <c r="R5081" s="626"/>
      <c r="S5081" s="626"/>
      <c r="T5081" s="626"/>
      <c r="U5081" s="626"/>
      <c r="V5081" s="626"/>
      <c r="W5081" s="626"/>
      <c r="X5081" s="626"/>
      <c r="Y5081" s="626"/>
      <c r="Z5081" s="626"/>
      <c r="AA5081" s="626"/>
      <c r="AB5081" s="626"/>
      <c r="AC5081" s="626"/>
      <c r="AD5081" s="626"/>
      <c r="AE5081" s="626"/>
      <c r="AF5081" s="626"/>
    </row>
    <row r="5082" spans="1:32" x14ac:dyDescent="0.25">
      <c r="A5082" s="626"/>
      <c r="B5082" s="626"/>
      <c r="F5082" s="626"/>
      <c r="H5082" s="626"/>
      <c r="I5082" s="626"/>
      <c r="J5082" s="626"/>
      <c r="K5082" s="627"/>
      <c r="L5082" s="677"/>
      <c r="M5082" s="626"/>
      <c r="N5082" s="626"/>
      <c r="O5082" s="626"/>
      <c r="P5082" s="626"/>
      <c r="Q5082" s="626"/>
      <c r="R5082" s="626"/>
      <c r="S5082" s="626"/>
      <c r="T5082" s="626"/>
      <c r="U5082" s="626"/>
      <c r="V5082" s="626"/>
      <c r="W5082" s="626"/>
      <c r="X5082" s="626"/>
      <c r="Y5082" s="626"/>
      <c r="Z5082" s="626"/>
      <c r="AA5082" s="626"/>
      <c r="AB5082" s="626"/>
      <c r="AC5082" s="626"/>
      <c r="AD5082" s="626"/>
      <c r="AE5082" s="626"/>
      <c r="AF5082" s="626"/>
    </row>
    <row r="5083" spans="1:32" x14ac:dyDescent="0.25">
      <c r="A5083" s="626"/>
      <c r="B5083" s="626"/>
      <c r="F5083" s="626"/>
      <c r="H5083" s="626"/>
      <c r="I5083" s="626"/>
      <c r="J5083" s="626"/>
      <c r="K5083" s="627"/>
      <c r="L5083" s="677"/>
      <c r="M5083" s="626"/>
      <c r="N5083" s="626"/>
      <c r="O5083" s="626"/>
      <c r="P5083" s="626"/>
      <c r="Q5083" s="626"/>
      <c r="R5083" s="626"/>
      <c r="S5083" s="626"/>
      <c r="T5083" s="626"/>
      <c r="U5083" s="626"/>
      <c r="V5083" s="626"/>
      <c r="W5083" s="626"/>
      <c r="X5083" s="626"/>
      <c r="Y5083" s="626"/>
      <c r="Z5083" s="626"/>
      <c r="AA5083" s="626"/>
      <c r="AB5083" s="626"/>
      <c r="AC5083" s="626"/>
      <c r="AD5083" s="626"/>
      <c r="AE5083" s="626"/>
      <c r="AF5083" s="626"/>
    </row>
    <row r="5084" spans="1:32" x14ac:dyDescent="0.25">
      <c r="A5084" s="626"/>
      <c r="B5084" s="626"/>
      <c r="F5084" s="626"/>
      <c r="H5084" s="626"/>
      <c r="I5084" s="626"/>
      <c r="J5084" s="626"/>
      <c r="K5084" s="627"/>
      <c r="L5084" s="677"/>
      <c r="M5084" s="626"/>
      <c r="N5084" s="626"/>
      <c r="O5084" s="626"/>
      <c r="P5084" s="626"/>
      <c r="Q5084" s="626"/>
      <c r="R5084" s="626"/>
      <c r="S5084" s="626"/>
      <c r="T5084" s="626"/>
      <c r="U5084" s="626"/>
      <c r="V5084" s="626"/>
      <c r="W5084" s="626"/>
      <c r="X5084" s="626"/>
      <c r="Y5084" s="626"/>
      <c r="Z5084" s="626"/>
      <c r="AA5084" s="626"/>
      <c r="AB5084" s="626"/>
      <c r="AC5084" s="626"/>
      <c r="AD5084" s="626"/>
      <c r="AE5084" s="626"/>
      <c r="AF5084" s="626"/>
    </row>
    <row r="5085" spans="1:32" x14ac:dyDescent="0.25">
      <c r="A5085" s="626"/>
      <c r="B5085" s="626"/>
      <c r="F5085" s="626"/>
      <c r="H5085" s="626"/>
      <c r="I5085" s="626"/>
      <c r="J5085" s="626"/>
      <c r="K5085" s="627"/>
      <c r="L5085" s="677"/>
      <c r="M5085" s="626"/>
      <c r="N5085" s="626"/>
      <c r="O5085" s="626"/>
      <c r="P5085" s="626"/>
      <c r="Q5085" s="626"/>
      <c r="R5085" s="626"/>
      <c r="S5085" s="626"/>
      <c r="T5085" s="626"/>
      <c r="U5085" s="626"/>
      <c r="V5085" s="626"/>
      <c r="W5085" s="626"/>
      <c r="X5085" s="626"/>
      <c r="Y5085" s="626"/>
      <c r="Z5085" s="626"/>
      <c r="AA5085" s="626"/>
      <c r="AB5085" s="626"/>
      <c r="AC5085" s="626"/>
      <c r="AD5085" s="626"/>
      <c r="AE5085" s="626"/>
      <c r="AF5085" s="626"/>
    </row>
    <row r="5086" spans="1:32" x14ac:dyDescent="0.25">
      <c r="A5086" s="626"/>
      <c r="B5086" s="626"/>
      <c r="F5086" s="626"/>
      <c r="H5086" s="626"/>
      <c r="I5086" s="626"/>
      <c r="J5086" s="626"/>
      <c r="K5086" s="627"/>
      <c r="L5086" s="677"/>
      <c r="M5086" s="626"/>
      <c r="N5086" s="626"/>
      <c r="O5086" s="626"/>
      <c r="P5086" s="626"/>
      <c r="Q5086" s="626"/>
      <c r="R5086" s="626"/>
      <c r="S5086" s="626"/>
      <c r="T5086" s="626"/>
      <c r="U5086" s="626"/>
      <c r="V5086" s="626"/>
      <c r="W5086" s="626"/>
      <c r="X5086" s="626"/>
      <c r="Y5086" s="626"/>
      <c r="Z5086" s="626"/>
      <c r="AA5086" s="626"/>
      <c r="AB5086" s="626"/>
      <c r="AC5086" s="626"/>
      <c r="AD5086" s="626"/>
      <c r="AE5086" s="626"/>
      <c r="AF5086" s="626"/>
    </row>
    <row r="5087" spans="1:32" x14ac:dyDescent="0.25">
      <c r="A5087" s="626"/>
      <c r="B5087" s="626"/>
      <c r="F5087" s="626"/>
      <c r="H5087" s="626"/>
      <c r="I5087" s="626"/>
      <c r="J5087" s="626"/>
      <c r="K5087" s="627"/>
      <c r="L5087" s="677"/>
      <c r="M5087" s="626"/>
      <c r="N5087" s="626"/>
      <c r="O5087" s="626"/>
      <c r="P5087" s="626"/>
      <c r="Q5087" s="626"/>
      <c r="R5087" s="626"/>
      <c r="S5087" s="626"/>
      <c r="T5087" s="626"/>
      <c r="U5087" s="626"/>
      <c r="V5087" s="626"/>
      <c r="W5087" s="626"/>
      <c r="X5087" s="626"/>
      <c r="Y5087" s="626"/>
      <c r="Z5087" s="626"/>
      <c r="AA5087" s="626"/>
      <c r="AB5087" s="626"/>
      <c r="AC5087" s="626"/>
      <c r="AD5087" s="626"/>
      <c r="AE5087" s="626"/>
      <c r="AF5087" s="626"/>
    </row>
    <row r="5088" spans="1:32" x14ac:dyDescent="0.25">
      <c r="A5088" s="626"/>
      <c r="B5088" s="626"/>
      <c r="F5088" s="626"/>
      <c r="H5088" s="626"/>
      <c r="I5088" s="626"/>
      <c r="J5088" s="626"/>
      <c r="K5088" s="627"/>
      <c r="L5088" s="677"/>
      <c r="M5088" s="626"/>
      <c r="N5088" s="626"/>
      <c r="O5088" s="626"/>
      <c r="P5088" s="626"/>
      <c r="Q5088" s="626"/>
      <c r="R5088" s="626"/>
      <c r="S5088" s="626"/>
      <c r="T5088" s="626"/>
      <c r="U5088" s="626"/>
      <c r="V5088" s="626"/>
      <c r="W5088" s="626"/>
      <c r="X5088" s="626"/>
      <c r="Y5088" s="626"/>
      <c r="Z5088" s="626"/>
      <c r="AA5088" s="626"/>
      <c r="AB5088" s="626"/>
      <c r="AC5088" s="626"/>
      <c r="AD5088" s="626"/>
      <c r="AE5088" s="626"/>
      <c r="AF5088" s="626"/>
    </row>
    <row r="5089" spans="1:32" x14ac:dyDescent="0.25">
      <c r="A5089" s="626"/>
      <c r="B5089" s="626"/>
      <c r="F5089" s="626"/>
      <c r="H5089" s="626"/>
      <c r="I5089" s="626"/>
      <c r="J5089" s="626"/>
      <c r="K5089" s="627"/>
      <c r="L5089" s="677"/>
      <c r="M5089" s="626"/>
      <c r="N5089" s="626"/>
      <c r="O5089" s="626"/>
      <c r="P5089" s="626"/>
      <c r="Q5089" s="626"/>
      <c r="R5089" s="626"/>
      <c r="S5089" s="626"/>
      <c r="T5089" s="626"/>
      <c r="U5089" s="626"/>
      <c r="V5089" s="626"/>
      <c r="W5089" s="626"/>
      <c r="X5089" s="626"/>
      <c r="Y5089" s="626"/>
      <c r="Z5089" s="626"/>
      <c r="AA5089" s="626"/>
      <c r="AB5089" s="626"/>
      <c r="AC5089" s="626"/>
      <c r="AD5089" s="626"/>
      <c r="AE5089" s="626"/>
      <c r="AF5089" s="626"/>
    </row>
    <row r="5090" spans="1:32" x14ac:dyDescent="0.25">
      <c r="A5090" s="626"/>
      <c r="B5090" s="626"/>
      <c r="F5090" s="626"/>
      <c r="H5090" s="626"/>
      <c r="I5090" s="626"/>
      <c r="J5090" s="626"/>
      <c r="K5090" s="627"/>
      <c r="L5090" s="677"/>
      <c r="M5090" s="626"/>
      <c r="N5090" s="626"/>
      <c r="O5090" s="626"/>
      <c r="P5090" s="626"/>
      <c r="Q5090" s="626"/>
      <c r="R5090" s="626"/>
      <c r="S5090" s="626"/>
      <c r="T5090" s="626"/>
      <c r="U5090" s="626"/>
      <c r="V5090" s="626"/>
      <c r="W5090" s="626"/>
      <c r="X5090" s="626"/>
      <c r="Y5090" s="626"/>
      <c r="Z5090" s="626"/>
      <c r="AA5090" s="626"/>
      <c r="AB5090" s="626"/>
      <c r="AC5090" s="626"/>
      <c r="AD5090" s="626"/>
      <c r="AE5090" s="626"/>
      <c r="AF5090" s="626"/>
    </row>
    <row r="5091" spans="1:32" x14ac:dyDescent="0.25">
      <c r="A5091" s="626"/>
      <c r="B5091" s="626"/>
      <c r="F5091" s="626"/>
      <c r="H5091" s="626"/>
      <c r="I5091" s="626"/>
      <c r="J5091" s="626"/>
      <c r="K5091" s="627"/>
      <c r="L5091" s="677"/>
      <c r="M5091" s="626"/>
      <c r="N5091" s="626"/>
      <c r="O5091" s="626"/>
      <c r="P5091" s="626"/>
      <c r="Q5091" s="626"/>
      <c r="R5091" s="626"/>
      <c r="S5091" s="626"/>
      <c r="T5091" s="626"/>
      <c r="U5091" s="626"/>
      <c r="V5091" s="626"/>
      <c r="W5091" s="626"/>
      <c r="X5091" s="626"/>
      <c r="Y5091" s="626"/>
      <c r="Z5091" s="626"/>
      <c r="AA5091" s="626"/>
      <c r="AB5091" s="626"/>
      <c r="AC5091" s="626"/>
      <c r="AD5091" s="626"/>
      <c r="AE5091" s="626"/>
      <c r="AF5091" s="626"/>
    </row>
    <row r="5092" spans="1:32" x14ac:dyDescent="0.25">
      <c r="A5092" s="626"/>
      <c r="B5092" s="626"/>
      <c r="F5092" s="626"/>
      <c r="H5092" s="626"/>
      <c r="I5092" s="626"/>
      <c r="J5092" s="626"/>
      <c r="K5092" s="627"/>
      <c r="L5092" s="677"/>
      <c r="M5092" s="626"/>
      <c r="N5092" s="626"/>
      <c r="O5092" s="626"/>
      <c r="P5092" s="626"/>
      <c r="Q5092" s="626"/>
      <c r="R5092" s="626"/>
      <c r="S5092" s="626"/>
      <c r="T5092" s="626"/>
      <c r="U5092" s="626"/>
      <c r="V5092" s="626"/>
      <c r="W5092" s="626"/>
      <c r="X5092" s="626"/>
      <c r="Y5092" s="626"/>
      <c r="Z5092" s="626"/>
      <c r="AA5092" s="626"/>
      <c r="AB5092" s="626"/>
      <c r="AC5092" s="626"/>
      <c r="AD5092" s="626"/>
      <c r="AE5092" s="626"/>
      <c r="AF5092" s="626"/>
    </row>
    <row r="5093" spans="1:32" x14ac:dyDescent="0.25">
      <c r="A5093" s="626"/>
      <c r="B5093" s="626"/>
      <c r="F5093" s="626"/>
      <c r="H5093" s="626"/>
      <c r="I5093" s="626"/>
      <c r="J5093" s="626"/>
      <c r="K5093" s="627"/>
      <c r="L5093" s="677"/>
      <c r="M5093" s="626"/>
      <c r="N5093" s="626"/>
      <c r="O5093" s="626"/>
      <c r="P5093" s="626"/>
      <c r="Q5093" s="626"/>
      <c r="R5093" s="626"/>
      <c r="S5093" s="626"/>
      <c r="T5093" s="626"/>
      <c r="U5093" s="626"/>
      <c r="V5093" s="626"/>
      <c r="W5093" s="626"/>
      <c r="X5093" s="626"/>
      <c r="Y5093" s="626"/>
      <c r="Z5093" s="626"/>
      <c r="AA5093" s="626"/>
      <c r="AB5093" s="626"/>
      <c r="AC5093" s="626"/>
      <c r="AD5093" s="626"/>
      <c r="AE5093" s="626"/>
      <c r="AF5093" s="626"/>
    </row>
    <row r="5094" spans="1:32" x14ac:dyDescent="0.25">
      <c r="A5094" s="626"/>
      <c r="B5094" s="626"/>
      <c r="F5094" s="626"/>
      <c r="H5094" s="626"/>
      <c r="I5094" s="626"/>
      <c r="J5094" s="626"/>
      <c r="K5094" s="627"/>
      <c r="L5094" s="677"/>
      <c r="M5094" s="626"/>
      <c r="N5094" s="626"/>
      <c r="O5094" s="626"/>
      <c r="P5094" s="626"/>
      <c r="Q5094" s="626"/>
      <c r="R5094" s="626"/>
      <c r="S5094" s="626"/>
      <c r="T5094" s="626"/>
      <c r="U5094" s="626"/>
      <c r="V5094" s="626"/>
      <c r="W5094" s="626"/>
      <c r="X5094" s="626"/>
      <c r="Y5094" s="626"/>
      <c r="Z5094" s="626"/>
      <c r="AA5094" s="626"/>
      <c r="AB5094" s="626"/>
      <c r="AC5094" s="626"/>
      <c r="AD5094" s="626"/>
      <c r="AE5094" s="626"/>
      <c r="AF5094" s="626"/>
    </row>
    <row r="5095" spans="1:32" x14ac:dyDescent="0.25">
      <c r="A5095" s="626"/>
      <c r="B5095" s="626"/>
      <c r="F5095" s="626"/>
      <c r="H5095" s="626"/>
      <c r="I5095" s="626"/>
      <c r="J5095" s="626"/>
      <c r="K5095" s="627"/>
      <c r="L5095" s="677"/>
      <c r="M5095" s="626"/>
      <c r="N5095" s="626"/>
      <c r="O5095" s="626"/>
      <c r="P5095" s="626"/>
      <c r="Q5095" s="626"/>
      <c r="R5095" s="626"/>
      <c r="S5095" s="626"/>
      <c r="T5095" s="626"/>
      <c r="U5095" s="626"/>
      <c r="V5095" s="626"/>
      <c r="W5095" s="626"/>
      <c r="X5095" s="626"/>
      <c r="Y5095" s="626"/>
      <c r="Z5095" s="626"/>
      <c r="AA5095" s="626"/>
      <c r="AB5095" s="626"/>
      <c r="AC5095" s="626"/>
      <c r="AD5095" s="626"/>
      <c r="AE5095" s="626"/>
      <c r="AF5095" s="626"/>
    </row>
    <row r="5096" spans="1:32" x14ac:dyDescent="0.25">
      <c r="A5096" s="626"/>
      <c r="B5096" s="626"/>
      <c r="F5096" s="626"/>
      <c r="H5096" s="626"/>
      <c r="I5096" s="626"/>
      <c r="J5096" s="626"/>
      <c r="K5096" s="627"/>
      <c r="L5096" s="677"/>
      <c r="M5096" s="626"/>
      <c r="N5096" s="626"/>
      <c r="O5096" s="626"/>
      <c r="P5096" s="626"/>
      <c r="Q5096" s="626"/>
      <c r="R5096" s="626"/>
      <c r="S5096" s="626"/>
      <c r="T5096" s="626"/>
      <c r="U5096" s="626"/>
      <c r="V5096" s="626"/>
      <c r="W5096" s="626"/>
      <c r="X5096" s="626"/>
      <c r="Y5096" s="626"/>
      <c r="Z5096" s="626"/>
      <c r="AA5096" s="626"/>
      <c r="AB5096" s="626"/>
      <c r="AC5096" s="626"/>
      <c r="AD5096" s="626"/>
      <c r="AE5096" s="626"/>
      <c r="AF5096" s="626"/>
    </row>
    <row r="5097" spans="1:32" x14ac:dyDescent="0.25">
      <c r="A5097" s="626"/>
      <c r="B5097" s="626"/>
      <c r="F5097" s="626"/>
      <c r="H5097" s="626"/>
      <c r="I5097" s="626"/>
      <c r="J5097" s="626"/>
      <c r="K5097" s="627"/>
      <c r="L5097" s="677"/>
      <c r="M5097" s="626"/>
      <c r="N5097" s="626"/>
      <c r="O5097" s="626"/>
      <c r="P5097" s="626"/>
      <c r="Q5097" s="626"/>
      <c r="R5097" s="626"/>
      <c r="S5097" s="626"/>
      <c r="T5097" s="626"/>
      <c r="U5097" s="626"/>
      <c r="V5097" s="626"/>
      <c r="W5097" s="626"/>
      <c r="X5097" s="626"/>
      <c r="Y5097" s="626"/>
      <c r="Z5097" s="626"/>
      <c r="AA5097" s="626"/>
      <c r="AB5097" s="626"/>
      <c r="AC5097" s="626"/>
      <c r="AD5097" s="626"/>
      <c r="AE5097" s="626"/>
      <c r="AF5097" s="626"/>
    </row>
    <row r="5098" spans="1:32" x14ac:dyDescent="0.25">
      <c r="A5098" s="626"/>
      <c r="B5098" s="626"/>
      <c r="F5098" s="626"/>
      <c r="H5098" s="626"/>
      <c r="I5098" s="626"/>
      <c r="J5098" s="626"/>
      <c r="K5098" s="627"/>
      <c r="L5098" s="677"/>
      <c r="M5098" s="626"/>
      <c r="N5098" s="626"/>
      <c r="O5098" s="626"/>
      <c r="P5098" s="626"/>
      <c r="Q5098" s="626"/>
      <c r="R5098" s="626"/>
      <c r="S5098" s="626"/>
      <c r="T5098" s="626"/>
      <c r="U5098" s="626"/>
      <c r="V5098" s="626"/>
      <c r="W5098" s="626"/>
      <c r="X5098" s="626"/>
      <c r="Y5098" s="626"/>
      <c r="Z5098" s="626"/>
      <c r="AA5098" s="626"/>
      <c r="AB5098" s="626"/>
      <c r="AC5098" s="626"/>
      <c r="AD5098" s="626"/>
      <c r="AE5098" s="626"/>
      <c r="AF5098" s="626"/>
    </row>
    <row r="5099" spans="1:32" x14ac:dyDescent="0.25">
      <c r="A5099" s="626"/>
      <c r="B5099" s="626"/>
      <c r="F5099" s="626"/>
      <c r="H5099" s="626"/>
      <c r="I5099" s="626"/>
      <c r="J5099" s="626"/>
      <c r="K5099" s="627"/>
      <c r="L5099" s="677"/>
      <c r="M5099" s="626"/>
      <c r="N5099" s="626"/>
      <c r="O5099" s="626"/>
      <c r="P5099" s="626"/>
      <c r="Q5099" s="626"/>
      <c r="R5099" s="626"/>
      <c r="S5099" s="626"/>
      <c r="T5099" s="626"/>
      <c r="U5099" s="626"/>
      <c r="V5099" s="626"/>
      <c r="W5099" s="626"/>
      <c r="X5099" s="626"/>
      <c r="Y5099" s="626"/>
      <c r="Z5099" s="626"/>
      <c r="AA5099" s="626"/>
      <c r="AB5099" s="626"/>
      <c r="AC5099" s="626"/>
      <c r="AD5099" s="626"/>
      <c r="AE5099" s="626"/>
      <c r="AF5099" s="626"/>
    </row>
    <row r="5100" spans="1:32" x14ac:dyDescent="0.25">
      <c r="A5100" s="626"/>
      <c r="B5100" s="626"/>
      <c r="F5100" s="626"/>
      <c r="H5100" s="626"/>
      <c r="I5100" s="626"/>
      <c r="J5100" s="626"/>
      <c r="K5100" s="627"/>
      <c r="L5100" s="677"/>
      <c r="M5100" s="626"/>
      <c r="N5100" s="626"/>
      <c r="O5100" s="626"/>
      <c r="P5100" s="626"/>
      <c r="Q5100" s="626"/>
      <c r="R5100" s="626"/>
      <c r="S5100" s="626"/>
      <c r="T5100" s="626"/>
      <c r="U5100" s="626"/>
      <c r="V5100" s="626"/>
      <c r="W5100" s="626"/>
      <c r="X5100" s="626"/>
      <c r="Y5100" s="626"/>
      <c r="Z5100" s="626"/>
      <c r="AA5100" s="626"/>
      <c r="AB5100" s="626"/>
      <c r="AC5100" s="626"/>
      <c r="AD5100" s="626"/>
      <c r="AE5100" s="626"/>
      <c r="AF5100" s="626"/>
    </row>
    <row r="5101" spans="1:32" x14ac:dyDescent="0.25">
      <c r="A5101" s="626"/>
      <c r="B5101" s="626"/>
      <c r="F5101" s="626"/>
      <c r="H5101" s="626"/>
      <c r="I5101" s="626"/>
      <c r="J5101" s="626"/>
      <c r="K5101" s="627"/>
      <c r="L5101" s="677"/>
      <c r="M5101" s="626"/>
      <c r="N5101" s="626"/>
      <c r="O5101" s="626"/>
      <c r="P5101" s="626"/>
      <c r="Q5101" s="626"/>
      <c r="R5101" s="626"/>
      <c r="S5101" s="626"/>
      <c r="T5101" s="626"/>
      <c r="U5101" s="626"/>
      <c r="V5101" s="626"/>
      <c r="W5101" s="626"/>
      <c r="X5101" s="626"/>
      <c r="Y5101" s="626"/>
      <c r="Z5101" s="626"/>
      <c r="AA5101" s="626"/>
      <c r="AB5101" s="626"/>
      <c r="AC5101" s="626"/>
      <c r="AD5101" s="626"/>
      <c r="AE5101" s="626"/>
      <c r="AF5101" s="626"/>
    </row>
    <row r="5102" spans="1:32" x14ac:dyDescent="0.25">
      <c r="A5102" s="626"/>
      <c r="B5102" s="626"/>
      <c r="F5102" s="626"/>
      <c r="H5102" s="626"/>
      <c r="I5102" s="626"/>
      <c r="J5102" s="626"/>
      <c r="K5102" s="627"/>
      <c r="L5102" s="677"/>
      <c r="M5102" s="626"/>
      <c r="N5102" s="626"/>
      <c r="O5102" s="626"/>
      <c r="P5102" s="626"/>
      <c r="Q5102" s="626"/>
      <c r="R5102" s="626"/>
      <c r="S5102" s="626"/>
      <c r="T5102" s="626"/>
      <c r="U5102" s="626"/>
      <c r="V5102" s="626"/>
      <c r="W5102" s="626"/>
      <c r="X5102" s="626"/>
      <c r="Y5102" s="626"/>
      <c r="Z5102" s="626"/>
      <c r="AA5102" s="626"/>
      <c r="AB5102" s="626"/>
      <c r="AC5102" s="626"/>
      <c r="AD5102" s="626"/>
      <c r="AE5102" s="626"/>
      <c r="AF5102" s="626"/>
    </row>
    <row r="5103" spans="1:32" x14ac:dyDescent="0.25">
      <c r="A5103" s="626"/>
      <c r="B5103" s="626"/>
      <c r="F5103" s="626"/>
      <c r="H5103" s="626"/>
      <c r="I5103" s="626"/>
      <c r="J5103" s="626"/>
      <c r="K5103" s="627"/>
      <c r="L5103" s="677"/>
      <c r="M5103" s="626"/>
      <c r="N5103" s="626"/>
      <c r="O5103" s="626"/>
      <c r="P5103" s="626"/>
      <c r="Q5103" s="626"/>
      <c r="R5103" s="626"/>
      <c r="S5103" s="626"/>
      <c r="T5103" s="626"/>
      <c r="U5103" s="626"/>
      <c r="V5103" s="626"/>
      <c r="W5103" s="626"/>
      <c r="X5103" s="626"/>
      <c r="Y5103" s="626"/>
      <c r="Z5103" s="626"/>
      <c r="AA5103" s="626"/>
      <c r="AB5103" s="626"/>
      <c r="AC5103" s="626"/>
      <c r="AD5103" s="626"/>
      <c r="AE5103" s="626"/>
      <c r="AF5103" s="626"/>
    </row>
    <row r="5104" spans="1:32" x14ac:dyDescent="0.25">
      <c r="A5104" s="626"/>
      <c r="B5104" s="626"/>
      <c r="F5104" s="626"/>
      <c r="H5104" s="626"/>
      <c r="I5104" s="626"/>
      <c r="J5104" s="626"/>
      <c r="K5104" s="627"/>
      <c r="L5104" s="677"/>
      <c r="M5104" s="626"/>
      <c r="N5104" s="626"/>
      <c r="O5104" s="626"/>
      <c r="P5104" s="626"/>
      <c r="Q5104" s="626"/>
      <c r="R5104" s="626"/>
      <c r="S5104" s="626"/>
      <c r="T5104" s="626"/>
      <c r="U5104" s="626"/>
      <c r="V5104" s="626"/>
      <c r="W5104" s="626"/>
      <c r="X5104" s="626"/>
      <c r="Y5104" s="626"/>
      <c r="Z5104" s="626"/>
      <c r="AA5104" s="626"/>
      <c r="AB5104" s="626"/>
      <c r="AC5104" s="626"/>
      <c r="AD5104" s="626"/>
      <c r="AE5104" s="626"/>
      <c r="AF5104" s="626"/>
    </row>
    <row r="5105" spans="1:32" x14ac:dyDescent="0.25">
      <c r="A5105" s="626"/>
      <c r="B5105" s="626"/>
      <c r="F5105" s="626"/>
      <c r="H5105" s="626"/>
      <c r="I5105" s="626"/>
      <c r="J5105" s="626"/>
      <c r="K5105" s="627"/>
      <c r="L5105" s="677"/>
      <c r="M5105" s="626"/>
      <c r="N5105" s="626"/>
      <c r="O5105" s="626"/>
      <c r="P5105" s="626"/>
      <c r="Q5105" s="626"/>
      <c r="R5105" s="626"/>
      <c r="S5105" s="626"/>
      <c r="T5105" s="626"/>
      <c r="U5105" s="626"/>
      <c r="V5105" s="626"/>
      <c r="W5105" s="626"/>
      <c r="X5105" s="626"/>
      <c r="Y5105" s="626"/>
      <c r="Z5105" s="626"/>
      <c r="AA5105" s="626"/>
      <c r="AB5105" s="626"/>
      <c r="AC5105" s="626"/>
      <c r="AD5105" s="626"/>
      <c r="AE5105" s="626"/>
      <c r="AF5105" s="626"/>
    </row>
    <row r="5106" spans="1:32" x14ac:dyDescent="0.25">
      <c r="A5106" s="626"/>
      <c r="B5106" s="626"/>
      <c r="F5106" s="626"/>
      <c r="H5106" s="626"/>
      <c r="I5106" s="626"/>
      <c r="J5106" s="626"/>
      <c r="K5106" s="627"/>
      <c r="L5106" s="677"/>
      <c r="M5106" s="626"/>
      <c r="N5106" s="626"/>
      <c r="O5106" s="626"/>
      <c r="P5106" s="626"/>
      <c r="Q5106" s="626"/>
      <c r="R5106" s="626"/>
      <c r="S5106" s="626"/>
      <c r="T5106" s="626"/>
      <c r="U5106" s="626"/>
      <c r="V5106" s="626"/>
      <c r="W5106" s="626"/>
      <c r="X5106" s="626"/>
      <c r="Y5106" s="626"/>
      <c r="Z5106" s="626"/>
      <c r="AA5106" s="626"/>
      <c r="AB5106" s="626"/>
      <c r="AC5106" s="626"/>
      <c r="AD5106" s="626"/>
      <c r="AE5106" s="626"/>
      <c r="AF5106" s="626"/>
    </row>
    <row r="5107" spans="1:32" x14ac:dyDescent="0.25">
      <c r="A5107" s="626"/>
      <c r="B5107" s="626"/>
      <c r="F5107" s="626"/>
      <c r="H5107" s="626"/>
      <c r="I5107" s="626"/>
      <c r="J5107" s="626"/>
      <c r="K5107" s="627"/>
      <c r="L5107" s="677"/>
      <c r="M5107" s="626"/>
      <c r="N5107" s="626"/>
      <c r="O5107" s="626"/>
      <c r="P5107" s="626"/>
      <c r="Q5107" s="626"/>
      <c r="R5107" s="626"/>
      <c r="S5107" s="626"/>
      <c r="T5107" s="626"/>
      <c r="U5107" s="626"/>
      <c r="V5107" s="626"/>
      <c r="W5107" s="626"/>
      <c r="X5107" s="626"/>
      <c r="Y5107" s="626"/>
      <c r="Z5107" s="626"/>
      <c r="AA5107" s="626"/>
      <c r="AB5107" s="626"/>
      <c r="AC5107" s="626"/>
      <c r="AD5107" s="626"/>
      <c r="AE5107" s="626"/>
      <c r="AF5107" s="626"/>
    </row>
    <row r="5108" spans="1:32" x14ac:dyDescent="0.25">
      <c r="A5108" s="626"/>
      <c r="B5108" s="626"/>
      <c r="F5108" s="626"/>
      <c r="H5108" s="626"/>
      <c r="I5108" s="626"/>
      <c r="J5108" s="626"/>
      <c r="K5108" s="627"/>
      <c r="L5108" s="677"/>
      <c r="M5108" s="626"/>
      <c r="N5108" s="626"/>
      <c r="O5108" s="626"/>
      <c r="P5108" s="626"/>
      <c r="Q5108" s="626"/>
      <c r="R5108" s="626"/>
      <c r="S5108" s="626"/>
      <c r="T5108" s="626"/>
      <c r="U5108" s="626"/>
      <c r="V5108" s="626"/>
      <c r="W5108" s="626"/>
      <c r="X5108" s="626"/>
      <c r="Y5108" s="626"/>
      <c r="Z5108" s="626"/>
      <c r="AA5108" s="626"/>
      <c r="AB5108" s="626"/>
      <c r="AC5108" s="626"/>
      <c r="AD5108" s="626"/>
      <c r="AE5108" s="626"/>
      <c r="AF5108" s="626"/>
    </row>
    <row r="5109" spans="1:32" x14ac:dyDescent="0.25">
      <c r="A5109" s="626"/>
      <c r="B5109" s="626"/>
      <c r="F5109" s="626"/>
      <c r="H5109" s="626"/>
      <c r="I5109" s="626"/>
      <c r="J5109" s="626"/>
      <c r="K5109" s="627"/>
      <c r="L5109" s="677"/>
      <c r="M5109" s="626"/>
      <c r="N5109" s="626"/>
      <c r="O5109" s="626"/>
      <c r="P5109" s="626"/>
      <c r="Q5109" s="626"/>
      <c r="R5109" s="626"/>
      <c r="S5109" s="626"/>
      <c r="T5109" s="626"/>
      <c r="U5109" s="626"/>
      <c r="V5109" s="626"/>
      <c r="W5109" s="626"/>
      <c r="X5109" s="626"/>
      <c r="Y5109" s="626"/>
      <c r="Z5109" s="626"/>
      <c r="AA5109" s="626"/>
      <c r="AB5109" s="626"/>
      <c r="AC5109" s="626"/>
      <c r="AD5109" s="626"/>
      <c r="AE5109" s="626"/>
      <c r="AF5109" s="626"/>
    </row>
    <row r="5110" spans="1:32" x14ac:dyDescent="0.25">
      <c r="A5110" s="626"/>
      <c r="B5110" s="626"/>
      <c r="F5110" s="626"/>
      <c r="H5110" s="626"/>
      <c r="I5110" s="626"/>
      <c r="J5110" s="626"/>
      <c r="K5110" s="627"/>
      <c r="L5110" s="677"/>
      <c r="M5110" s="626"/>
      <c r="N5110" s="626"/>
      <c r="O5110" s="626"/>
      <c r="P5110" s="626"/>
      <c r="Q5110" s="626"/>
      <c r="R5110" s="626"/>
      <c r="S5110" s="626"/>
      <c r="T5110" s="626"/>
      <c r="U5110" s="626"/>
      <c r="V5110" s="626"/>
      <c r="W5110" s="626"/>
      <c r="X5110" s="626"/>
      <c r="Y5110" s="626"/>
      <c r="Z5110" s="626"/>
      <c r="AA5110" s="626"/>
      <c r="AB5110" s="626"/>
      <c r="AC5110" s="626"/>
      <c r="AD5110" s="626"/>
      <c r="AE5110" s="626"/>
      <c r="AF5110" s="626"/>
    </row>
    <row r="5111" spans="1:32" x14ac:dyDescent="0.25">
      <c r="A5111" s="626"/>
      <c r="B5111" s="626"/>
      <c r="F5111" s="626"/>
      <c r="H5111" s="626"/>
      <c r="I5111" s="626"/>
      <c r="J5111" s="626"/>
      <c r="K5111" s="627"/>
      <c r="L5111" s="677"/>
      <c r="M5111" s="626"/>
      <c r="N5111" s="626"/>
      <c r="O5111" s="626"/>
      <c r="P5111" s="626"/>
      <c r="Q5111" s="626"/>
      <c r="R5111" s="626"/>
      <c r="S5111" s="626"/>
      <c r="T5111" s="626"/>
      <c r="U5111" s="626"/>
      <c r="V5111" s="626"/>
      <c r="W5111" s="626"/>
      <c r="X5111" s="626"/>
      <c r="Y5111" s="626"/>
      <c r="Z5111" s="626"/>
      <c r="AA5111" s="626"/>
      <c r="AB5111" s="626"/>
      <c r="AC5111" s="626"/>
      <c r="AD5111" s="626"/>
      <c r="AE5111" s="626"/>
      <c r="AF5111" s="626"/>
    </row>
    <row r="5112" spans="1:32" x14ac:dyDescent="0.25">
      <c r="A5112" s="626"/>
      <c r="B5112" s="626"/>
      <c r="F5112" s="626"/>
      <c r="H5112" s="626"/>
      <c r="I5112" s="626"/>
      <c r="J5112" s="626"/>
      <c r="K5112" s="627"/>
      <c r="L5112" s="677"/>
      <c r="M5112" s="626"/>
      <c r="N5112" s="626"/>
      <c r="O5112" s="626"/>
      <c r="P5112" s="626"/>
      <c r="Q5112" s="626"/>
      <c r="R5112" s="626"/>
      <c r="S5112" s="626"/>
      <c r="T5112" s="626"/>
      <c r="U5112" s="626"/>
      <c r="V5112" s="626"/>
      <c r="W5112" s="626"/>
      <c r="X5112" s="626"/>
      <c r="Y5112" s="626"/>
      <c r="Z5112" s="626"/>
      <c r="AA5112" s="626"/>
      <c r="AB5112" s="626"/>
      <c r="AC5112" s="626"/>
      <c r="AD5112" s="626"/>
      <c r="AE5112" s="626"/>
      <c r="AF5112" s="626"/>
    </row>
    <row r="5113" spans="1:32" x14ac:dyDescent="0.25">
      <c r="A5113" s="626"/>
      <c r="B5113" s="626"/>
      <c r="F5113" s="626"/>
      <c r="H5113" s="626"/>
      <c r="I5113" s="626"/>
      <c r="J5113" s="626"/>
      <c r="K5113" s="627"/>
      <c r="L5113" s="677"/>
      <c r="M5113" s="626"/>
      <c r="N5113" s="626"/>
      <c r="O5113" s="626"/>
      <c r="P5113" s="626"/>
      <c r="Q5113" s="626"/>
      <c r="R5113" s="626"/>
      <c r="S5113" s="626"/>
      <c r="T5113" s="626"/>
      <c r="U5113" s="626"/>
      <c r="V5113" s="626"/>
      <c r="W5113" s="626"/>
      <c r="X5113" s="626"/>
      <c r="Y5113" s="626"/>
      <c r="Z5113" s="626"/>
      <c r="AA5113" s="626"/>
      <c r="AB5113" s="626"/>
      <c r="AC5113" s="626"/>
      <c r="AD5113" s="626"/>
      <c r="AE5113" s="626"/>
      <c r="AF5113" s="626"/>
    </row>
    <row r="5114" spans="1:32" x14ac:dyDescent="0.25">
      <c r="A5114" s="626"/>
      <c r="B5114" s="626"/>
      <c r="F5114" s="626"/>
      <c r="H5114" s="626"/>
      <c r="I5114" s="626"/>
      <c r="J5114" s="626"/>
      <c r="K5114" s="627"/>
      <c r="L5114" s="677"/>
      <c r="M5114" s="626"/>
      <c r="N5114" s="626"/>
      <c r="O5114" s="626"/>
      <c r="P5114" s="626"/>
      <c r="Q5114" s="626"/>
      <c r="R5114" s="626"/>
      <c r="S5114" s="626"/>
      <c r="T5114" s="626"/>
      <c r="U5114" s="626"/>
      <c r="V5114" s="626"/>
      <c r="W5114" s="626"/>
      <c r="X5114" s="626"/>
      <c r="Y5114" s="626"/>
      <c r="Z5114" s="626"/>
      <c r="AA5114" s="626"/>
      <c r="AB5114" s="626"/>
      <c r="AC5114" s="626"/>
      <c r="AD5114" s="626"/>
      <c r="AE5114" s="626"/>
      <c r="AF5114" s="626"/>
    </row>
    <row r="5115" spans="1:32" x14ac:dyDescent="0.25">
      <c r="A5115" s="626"/>
      <c r="B5115" s="626"/>
      <c r="F5115" s="626"/>
      <c r="H5115" s="626"/>
      <c r="I5115" s="626"/>
      <c r="J5115" s="626"/>
      <c r="K5115" s="627"/>
      <c r="L5115" s="677"/>
      <c r="M5115" s="626"/>
      <c r="N5115" s="626"/>
      <c r="O5115" s="626"/>
      <c r="P5115" s="626"/>
      <c r="Q5115" s="626"/>
      <c r="R5115" s="626"/>
      <c r="S5115" s="626"/>
      <c r="T5115" s="626"/>
      <c r="U5115" s="626"/>
      <c r="V5115" s="626"/>
      <c r="W5115" s="626"/>
      <c r="X5115" s="626"/>
      <c r="Y5115" s="626"/>
      <c r="Z5115" s="626"/>
      <c r="AA5115" s="626"/>
      <c r="AB5115" s="626"/>
      <c r="AC5115" s="626"/>
      <c r="AD5115" s="626"/>
      <c r="AE5115" s="626"/>
      <c r="AF5115" s="626"/>
    </row>
    <row r="5116" spans="1:32" x14ac:dyDescent="0.25">
      <c r="A5116" s="626"/>
      <c r="B5116" s="626"/>
      <c r="F5116" s="626"/>
      <c r="H5116" s="626"/>
      <c r="I5116" s="626"/>
      <c r="J5116" s="626"/>
      <c r="K5116" s="627"/>
      <c r="L5116" s="677"/>
      <c r="M5116" s="626"/>
      <c r="N5116" s="626"/>
      <c r="O5116" s="626"/>
      <c r="P5116" s="626"/>
      <c r="Q5116" s="626"/>
      <c r="R5116" s="626"/>
      <c r="S5116" s="626"/>
      <c r="T5116" s="626"/>
      <c r="U5116" s="626"/>
      <c r="V5116" s="626"/>
      <c r="W5116" s="626"/>
      <c r="X5116" s="626"/>
      <c r="Y5116" s="626"/>
      <c r="Z5116" s="626"/>
      <c r="AA5116" s="626"/>
      <c r="AB5116" s="626"/>
      <c r="AC5116" s="626"/>
      <c r="AD5116" s="626"/>
      <c r="AE5116" s="626"/>
      <c r="AF5116" s="626"/>
    </row>
    <row r="5117" spans="1:32" x14ac:dyDescent="0.25">
      <c r="A5117" s="626"/>
      <c r="B5117" s="626"/>
      <c r="F5117" s="626"/>
      <c r="H5117" s="626"/>
      <c r="I5117" s="626"/>
      <c r="J5117" s="626"/>
      <c r="K5117" s="627"/>
      <c r="L5117" s="677"/>
      <c r="M5117" s="626"/>
      <c r="N5117" s="626"/>
      <c r="O5117" s="626"/>
      <c r="P5117" s="626"/>
      <c r="Q5117" s="626"/>
      <c r="R5117" s="626"/>
      <c r="S5117" s="626"/>
      <c r="T5117" s="626"/>
      <c r="U5117" s="626"/>
      <c r="V5117" s="626"/>
      <c r="W5117" s="626"/>
      <c r="X5117" s="626"/>
      <c r="Y5117" s="626"/>
      <c r="Z5117" s="626"/>
      <c r="AA5117" s="626"/>
      <c r="AB5117" s="626"/>
      <c r="AC5117" s="626"/>
      <c r="AD5117" s="626"/>
      <c r="AE5117" s="626"/>
      <c r="AF5117" s="626"/>
    </row>
    <row r="5118" spans="1:32" x14ac:dyDescent="0.25">
      <c r="A5118" s="626"/>
      <c r="B5118" s="626"/>
      <c r="F5118" s="626"/>
      <c r="H5118" s="626"/>
      <c r="I5118" s="626"/>
      <c r="J5118" s="626"/>
      <c r="K5118" s="627"/>
      <c r="L5118" s="677"/>
      <c r="M5118" s="626"/>
      <c r="N5118" s="626"/>
      <c r="O5118" s="626"/>
      <c r="P5118" s="626"/>
      <c r="Q5118" s="626"/>
      <c r="R5118" s="626"/>
      <c r="S5118" s="626"/>
      <c r="T5118" s="626"/>
      <c r="U5118" s="626"/>
      <c r="V5118" s="626"/>
      <c r="W5118" s="626"/>
      <c r="X5118" s="626"/>
      <c r="Y5118" s="626"/>
      <c r="Z5118" s="626"/>
      <c r="AA5118" s="626"/>
      <c r="AB5118" s="626"/>
      <c r="AC5118" s="626"/>
      <c r="AD5118" s="626"/>
      <c r="AE5118" s="626"/>
      <c r="AF5118" s="626"/>
    </row>
    <row r="5119" spans="1:32" x14ac:dyDescent="0.25">
      <c r="A5119" s="626"/>
      <c r="B5119" s="626"/>
      <c r="F5119" s="626"/>
      <c r="H5119" s="626"/>
      <c r="I5119" s="626"/>
      <c r="J5119" s="626"/>
      <c r="K5119" s="627"/>
      <c r="L5119" s="677"/>
      <c r="M5119" s="626"/>
      <c r="N5119" s="626"/>
      <c r="O5119" s="626"/>
      <c r="P5119" s="626"/>
      <c r="Q5119" s="626"/>
      <c r="R5119" s="626"/>
      <c r="S5119" s="626"/>
      <c r="T5119" s="626"/>
      <c r="U5119" s="626"/>
      <c r="V5119" s="626"/>
      <c r="W5119" s="626"/>
      <c r="X5119" s="626"/>
      <c r="Y5119" s="626"/>
      <c r="Z5119" s="626"/>
      <c r="AA5119" s="626"/>
      <c r="AB5119" s="626"/>
      <c r="AC5119" s="626"/>
      <c r="AD5119" s="626"/>
      <c r="AE5119" s="626"/>
      <c r="AF5119" s="626"/>
    </row>
    <row r="5120" spans="1:32" x14ac:dyDescent="0.25">
      <c r="A5120" s="626"/>
      <c r="B5120" s="626"/>
      <c r="F5120" s="626"/>
      <c r="H5120" s="626"/>
      <c r="I5120" s="626"/>
      <c r="J5120" s="626"/>
      <c r="K5120" s="627"/>
      <c r="L5120" s="677"/>
      <c r="M5120" s="626"/>
      <c r="N5120" s="626"/>
      <c r="O5120" s="626"/>
      <c r="P5120" s="626"/>
      <c r="Q5120" s="626"/>
      <c r="R5120" s="626"/>
      <c r="S5120" s="626"/>
      <c r="T5120" s="626"/>
      <c r="U5120" s="626"/>
      <c r="V5120" s="626"/>
      <c r="W5120" s="626"/>
      <c r="X5120" s="626"/>
      <c r="Y5120" s="626"/>
      <c r="Z5120" s="626"/>
      <c r="AA5120" s="626"/>
      <c r="AB5120" s="626"/>
      <c r="AC5120" s="626"/>
      <c r="AD5120" s="626"/>
      <c r="AE5120" s="626"/>
      <c r="AF5120" s="626"/>
    </row>
    <row r="5121" spans="1:32" x14ac:dyDescent="0.25">
      <c r="A5121" s="626"/>
      <c r="B5121" s="626"/>
      <c r="F5121" s="626"/>
      <c r="H5121" s="626"/>
      <c r="I5121" s="626"/>
      <c r="J5121" s="626"/>
      <c r="K5121" s="627"/>
      <c r="L5121" s="677"/>
      <c r="M5121" s="626"/>
      <c r="N5121" s="626"/>
      <c r="O5121" s="626"/>
      <c r="P5121" s="626"/>
      <c r="Q5121" s="626"/>
      <c r="R5121" s="626"/>
      <c r="S5121" s="626"/>
      <c r="T5121" s="626"/>
      <c r="U5121" s="626"/>
      <c r="V5121" s="626"/>
      <c r="W5121" s="626"/>
      <c r="X5121" s="626"/>
      <c r="Y5121" s="626"/>
      <c r="Z5121" s="626"/>
      <c r="AA5121" s="626"/>
      <c r="AB5121" s="626"/>
      <c r="AC5121" s="626"/>
      <c r="AD5121" s="626"/>
      <c r="AE5121" s="626"/>
      <c r="AF5121" s="626"/>
    </row>
    <row r="5122" spans="1:32" x14ac:dyDescent="0.25">
      <c r="A5122" s="626"/>
      <c r="B5122" s="626"/>
      <c r="F5122" s="626"/>
      <c r="H5122" s="626"/>
      <c r="I5122" s="626"/>
      <c r="J5122" s="626"/>
      <c r="K5122" s="627"/>
      <c r="L5122" s="677"/>
      <c r="M5122" s="626"/>
      <c r="N5122" s="626"/>
      <c r="O5122" s="626"/>
      <c r="P5122" s="626"/>
      <c r="Q5122" s="626"/>
      <c r="R5122" s="626"/>
      <c r="S5122" s="626"/>
      <c r="T5122" s="626"/>
      <c r="U5122" s="626"/>
      <c r="V5122" s="626"/>
      <c r="W5122" s="626"/>
      <c r="X5122" s="626"/>
      <c r="Y5122" s="626"/>
      <c r="Z5122" s="626"/>
      <c r="AA5122" s="626"/>
      <c r="AB5122" s="626"/>
      <c r="AC5122" s="626"/>
      <c r="AD5122" s="626"/>
      <c r="AE5122" s="626"/>
      <c r="AF5122" s="626"/>
    </row>
    <row r="5123" spans="1:32" x14ac:dyDescent="0.25">
      <c r="A5123" s="626"/>
      <c r="B5123" s="626"/>
      <c r="F5123" s="626"/>
      <c r="H5123" s="626"/>
      <c r="I5123" s="626"/>
      <c r="J5123" s="626"/>
      <c r="K5123" s="627"/>
      <c r="L5123" s="677"/>
      <c r="M5123" s="626"/>
      <c r="N5123" s="626"/>
      <c r="O5123" s="626"/>
      <c r="P5123" s="626"/>
      <c r="Q5123" s="626"/>
      <c r="R5123" s="626"/>
      <c r="S5123" s="626"/>
      <c r="T5123" s="626"/>
      <c r="U5123" s="626"/>
      <c r="V5123" s="626"/>
      <c r="W5123" s="626"/>
      <c r="X5123" s="626"/>
      <c r="Y5123" s="626"/>
      <c r="Z5123" s="626"/>
      <c r="AA5123" s="626"/>
      <c r="AB5123" s="626"/>
      <c r="AC5123" s="626"/>
      <c r="AD5123" s="626"/>
      <c r="AE5123" s="626"/>
      <c r="AF5123" s="626"/>
    </row>
    <row r="5124" spans="1:32" x14ac:dyDescent="0.25">
      <c r="A5124" s="626"/>
      <c r="B5124" s="626"/>
      <c r="F5124" s="626"/>
      <c r="H5124" s="626"/>
      <c r="I5124" s="626"/>
      <c r="J5124" s="626"/>
      <c r="K5124" s="627"/>
      <c r="L5124" s="677"/>
      <c r="M5124" s="626"/>
      <c r="N5124" s="626"/>
      <c r="O5124" s="626"/>
      <c r="P5124" s="626"/>
      <c r="Q5124" s="626"/>
      <c r="R5124" s="626"/>
      <c r="S5124" s="626"/>
      <c r="T5124" s="626"/>
      <c r="U5124" s="626"/>
      <c r="V5124" s="626"/>
      <c r="W5124" s="626"/>
      <c r="X5124" s="626"/>
      <c r="Y5124" s="626"/>
      <c r="Z5124" s="626"/>
      <c r="AA5124" s="626"/>
      <c r="AB5124" s="626"/>
      <c r="AC5124" s="626"/>
      <c r="AD5124" s="626"/>
      <c r="AE5124" s="626"/>
      <c r="AF5124" s="626"/>
    </row>
    <row r="5125" spans="1:32" x14ac:dyDescent="0.25">
      <c r="A5125" s="626"/>
      <c r="B5125" s="626"/>
      <c r="F5125" s="626"/>
      <c r="H5125" s="626"/>
      <c r="I5125" s="626"/>
      <c r="J5125" s="626"/>
      <c r="K5125" s="627"/>
      <c r="L5125" s="677"/>
      <c r="M5125" s="626"/>
      <c r="N5125" s="626"/>
      <c r="O5125" s="626"/>
      <c r="P5125" s="626"/>
      <c r="Q5125" s="626"/>
      <c r="R5125" s="626"/>
      <c r="S5125" s="626"/>
      <c r="T5125" s="626"/>
      <c r="U5125" s="626"/>
      <c r="V5125" s="626"/>
      <c r="W5125" s="626"/>
      <c r="X5125" s="626"/>
      <c r="Y5125" s="626"/>
      <c r="Z5125" s="626"/>
      <c r="AA5125" s="626"/>
      <c r="AB5125" s="626"/>
      <c r="AC5125" s="626"/>
      <c r="AD5125" s="626"/>
      <c r="AE5125" s="626"/>
      <c r="AF5125" s="626"/>
    </row>
    <row r="5126" spans="1:32" x14ac:dyDescent="0.25">
      <c r="A5126" s="626"/>
      <c r="B5126" s="626"/>
      <c r="F5126" s="626"/>
      <c r="H5126" s="626"/>
      <c r="I5126" s="626"/>
      <c r="J5126" s="626"/>
      <c r="K5126" s="627"/>
      <c r="L5126" s="677"/>
      <c r="M5126" s="626"/>
      <c r="N5126" s="626"/>
      <c r="O5126" s="626"/>
      <c r="P5126" s="626"/>
      <c r="Q5126" s="626"/>
      <c r="R5126" s="626"/>
      <c r="S5126" s="626"/>
      <c r="T5126" s="626"/>
      <c r="U5126" s="626"/>
      <c r="V5126" s="626"/>
      <c r="W5126" s="626"/>
      <c r="X5126" s="626"/>
      <c r="Y5126" s="626"/>
      <c r="Z5126" s="626"/>
      <c r="AA5126" s="626"/>
      <c r="AB5126" s="626"/>
      <c r="AC5126" s="626"/>
      <c r="AD5126" s="626"/>
      <c r="AE5126" s="626"/>
      <c r="AF5126" s="626"/>
    </row>
    <row r="5127" spans="1:32" x14ac:dyDescent="0.25">
      <c r="A5127" s="626"/>
      <c r="B5127" s="626"/>
      <c r="F5127" s="626"/>
      <c r="H5127" s="626"/>
      <c r="I5127" s="626"/>
      <c r="J5127" s="626"/>
      <c r="K5127" s="627"/>
      <c r="L5127" s="677"/>
      <c r="M5127" s="626"/>
      <c r="N5127" s="626"/>
      <c r="O5127" s="626"/>
      <c r="P5127" s="626"/>
      <c r="Q5127" s="626"/>
      <c r="R5127" s="626"/>
      <c r="S5127" s="626"/>
      <c r="T5127" s="626"/>
      <c r="U5127" s="626"/>
      <c r="V5127" s="626"/>
      <c r="W5127" s="626"/>
      <c r="X5127" s="626"/>
      <c r="Y5127" s="626"/>
      <c r="Z5127" s="626"/>
      <c r="AA5127" s="626"/>
      <c r="AB5127" s="626"/>
      <c r="AC5127" s="626"/>
      <c r="AD5127" s="626"/>
      <c r="AE5127" s="626"/>
      <c r="AF5127" s="626"/>
    </row>
    <row r="5128" spans="1:32" x14ac:dyDescent="0.25">
      <c r="A5128" s="626"/>
      <c r="B5128" s="626"/>
      <c r="F5128" s="626"/>
      <c r="H5128" s="626"/>
      <c r="I5128" s="626"/>
      <c r="J5128" s="626"/>
      <c r="K5128" s="627"/>
      <c r="L5128" s="677"/>
      <c r="M5128" s="626"/>
      <c r="N5128" s="626"/>
      <c r="O5128" s="626"/>
      <c r="P5128" s="626"/>
      <c r="Q5128" s="626"/>
      <c r="R5128" s="626"/>
      <c r="S5128" s="626"/>
      <c r="T5128" s="626"/>
      <c r="U5128" s="626"/>
      <c r="V5128" s="626"/>
      <c r="W5128" s="626"/>
      <c r="X5128" s="626"/>
      <c r="Y5128" s="626"/>
      <c r="Z5128" s="626"/>
      <c r="AA5128" s="626"/>
      <c r="AB5128" s="626"/>
      <c r="AC5128" s="626"/>
      <c r="AD5128" s="626"/>
      <c r="AE5128" s="626"/>
      <c r="AF5128" s="626"/>
    </row>
    <row r="5129" spans="1:32" x14ac:dyDescent="0.25">
      <c r="A5129" s="626"/>
      <c r="B5129" s="626"/>
      <c r="F5129" s="626"/>
      <c r="H5129" s="626"/>
      <c r="I5129" s="626"/>
      <c r="J5129" s="626"/>
      <c r="K5129" s="627"/>
      <c r="L5129" s="677"/>
      <c r="M5129" s="626"/>
      <c r="N5129" s="626"/>
      <c r="O5129" s="626"/>
      <c r="P5129" s="626"/>
      <c r="Q5129" s="626"/>
      <c r="R5129" s="626"/>
      <c r="S5129" s="626"/>
      <c r="T5129" s="626"/>
      <c r="U5129" s="626"/>
      <c r="V5129" s="626"/>
      <c r="W5129" s="626"/>
      <c r="X5129" s="626"/>
      <c r="Y5129" s="626"/>
      <c r="Z5129" s="626"/>
      <c r="AA5129" s="626"/>
      <c r="AB5129" s="626"/>
      <c r="AC5129" s="626"/>
      <c r="AD5129" s="626"/>
      <c r="AE5129" s="626"/>
      <c r="AF5129" s="626"/>
    </row>
    <row r="5130" spans="1:32" x14ac:dyDescent="0.25">
      <c r="A5130" s="626"/>
      <c r="B5130" s="626"/>
      <c r="F5130" s="626"/>
      <c r="H5130" s="626"/>
      <c r="I5130" s="626"/>
      <c r="J5130" s="626"/>
      <c r="K5130" s="627"/>
      <c r="L5130" s="677"/>
      <c r="M5130" s="626"/>
      <c r="N5130" s="626"/>
      <c r="O5130" s="626"/>
      <c r="P5130" s="626"/>
      <c r="Q5130" s="626"/>
      <c r="R5130" s="626"/>
      <c r="S5130" s="626"/>
      <c r="T5130" s="626"/>
      <c r="U5130" s="626"/>
      <c r="V5130" s="626"/>
      <c r="W5130" s="626"/>
      <c r="X5130" s="626"/>
      <c r="Y5130" s="626"/>
      <c r="Z5130" s="626"/>
      <c r="AA5130" s="626"/>
      <c r="AB5130" s="626"/>
      <c r="AC5130" s="626"/>
      <c r="AD5130" s="626"/>
      <c r="AE5130" s="626"/>
      <c r="AF5130" s="626"/>
    </row>
    <row r="5131" spans="1:32" x14ac:dyDescent="0.25">
      <c r="A5131" s="626"/>
      <c r="B5131" s="626"/>
      <c r="F5131" s="626"/>
      <c r="H5131" s="626"/>
      <c r="I5131" s="626"/>
      <c r="J5131" s="626"/>
      <c r="K5131" s="627"/>
      <c r="L5131" s="677"/>
      <c r="M5131" s="626"/>
      <c r="N5131" s="626"/>
      <c r="O5131" s="626"/>
      <c r="P5131" s="626"/>
      <c r="Q5131" s="626"/>
      <c r="R5131" s="626"/>
      <c r="S5131" s="626"/>
      <c r="T5131" s="626"/>
      <c r="U5131" s="626"/>
      <c r="V5131" s="626"/>
      <c r="W5131" s="626"/>
      <c r="X5131" s="626"/>
      <c r="Y5131" s="626"/>
      <c r="Z5131" s="626"/>
      <c r="AA5131" s="626"/>
      <c r="AB5131" s="626"/>
      <c r="AC5131" s="626"/>
      <c r="AD5131" s="626"/>
      <c r="AE5131" s="626"/>
      <c r="AF5131" s="626"/>
    </row>
    <row r="5132" spans="1:32" x14ac:dyDescent="0.25">
      <c r="A5132" s="626"/>
      <c r="B5132" s="626"/>
      <c r="F5132" s="626"/>
      <c r="H5132" s="626"/>
      <c r="I5132" s="626"/>
      <c r="J5132" s="626"/>
      <c r="K5132" s="627"/>
      <c r="L5132" s="677"/>
      <c r="M5132" s="626"/>
      <c r="N5132" s="626"/>
      <c r="O5132" s="626"/>
      <c r="P5132" s="626"/>
      <c r="Q5132" s="626"/>
      <c r="R5132" s="626"/>
      <c r="S5132" s="626"/>
      <c r="T5132" s="626"/>
      <c r="U5132" s="626"/>
      <c r="V5132" s="626"/>
      <c r="W5132" s="626"/>
      <c r="X5132" s="626"/>
      <c r="Y5132" s="626"/>
      <c r="Z5132" s="626"/>
      <c r="AA5132" s="626"/>
      <c r="AB5132" s="626"/>
      <c r="AC5132" s="626"/>
      <c r="AD5132" s="626"/>
      <c r="AE5132" s="626"/>
      <c r="AF5132" s="626"/>
    </row>
    <row r="5133" spans="1:32" x14ac:dyDescent="0.25">
      <c r="A5133" s="626"/>
      <c r="B5133" s="626"/>
      <c r="F5133" s="626"/>
      <c r="H5133" s="626"/>
      <c r="I5133" s="626"/>
      <c r="J5133" s="626"/>
      <c r="K5133" s="627"/>
      <c r="L5133" s="677"/>
      <c r="M5133" s="626"/>
      <c r="N5133" s="626"/>
      <c r="O5133" s="626"/>
      <c r="P5133" s="626"/>
      <c r="Q5133" s="626"/>
      <c r="R5133" s="626"/>
      <c r="S5133" s="626"/>
      <c r="T5133" s="626"/>
      <c r="U5133" s="626"/>
      <c r="V5133" s="626"/>
      <c r="W5133" s="626"/>
      <c r="X5133" s="626"/>
      <c r="Y5133" s="626"/>
      <c r="Z5133" s="626"/>
      <c r="AA5133" s="626"/>
      <c r="AB5133" s="626"/>
      <c r="AC5133" s="626"/>
      <c r="AD5133" s="626"/>
      <c r="AE5133" s="626"/>
      <c r="AF5133" s="626"/>
    </row>
    <row r="5134" spans="1:32" x14ac:dyDescent="0.25">
      <c r="A5134" s="626"/>
      <c r="B5134" s="626"/>
      <c r="F5134" s="626"/>
      <c r="H5134" s="626"/>
      <c r="I5134" s="626"/>
      <c r="J5134" s="626"/>
      <c r="K5134" s="627"/>
      <c r="L5134" s="677"/>
      <c r="M5134" s="626"/>
      <c r="N5134" s="626"/>
      <c r="O5134" s="626"/>
      <c r="P5134" s="626"/>
      <c r="Q5134" s="626"/>
      <c r="R5134" s="626"/>
      <c r="S5134" s="626"/>
      <c r="T5134" s="626"/>
      <c r="U5134" s="626"/>
      <c r="V5134" s="626"/>
      <c r="W5134" s="626"/>
      <c r="X5134" s="626"/>
      <c r="Y5134" s="626"/>
      <c r="Z5134" s="626"/>
      <c r="AA5134" s="626"/>
      <c r="AB5134" s="626"/>
      <c r="AC5134" s="626"/>
      <c r="AD5134" s="626"/>
      <c r="AE5134" s="626"/>
      <c r="AF5134" s="626"/>
    </row>
    <row r="5135" spans="1:32" x14ac:dyDescent="0.25">
      <c r="A5135" s="626"/>
      <c r="B5135" s="626"/>
      <c r="F5135" s="626"/>
      <c r="H5135" s="626"/>
      <c r="I5135" s="626"/>
      <c r="J5135" s="626"/>
      <c r="K5135" s="627"/>
      <c r="L5135" s="677"/>
      <c r="M5135" s="626"/>
      <c r="N5135" s="626"/>
      <c r="O5135" s="626"/>
      <c r="P5135" s="626"/>
      <c r="Q5135" s="626"/>
      <c r="R5135" s="626"/>
      <c r="S5135" s="626"/>
      <c r="T5135" s="626"/>
      <c r="U5135" s="626"/>
      <c r="V5135" s="626"/>
      <c r="W5135" s="626"/>
      <c r="X5135" s="626"/>
      <c r="Y5135" s="626"/>
      <c r="Z5135" s="626"/>
      <c r="AA5135" s="626"/>
      <c r="AB5135" s="626"/>
      <c r="AC5135" s="626"/>
      <c r="AD5135" s="626"/>
      <c r="AE5135" s="626"/>
      <c r="AF5135" s="626"/>
    </row>
    <row r="5136" spans="1:32" x14ac:dyDescent="0.25">
      <c r="A5136" s="626"/>
      <c r="B5136" s="626"/>
      <c r="F5136" s="626"/>
      <c r="H5136" s="626"/>
      <c r="I5136" s="626"/>
      <c r="J5136" s="626"/>
      <c r="K5136" s="627"/>
      <c r="L5136" s="677"/>
      <c r="M5136" s="626"/>
      <c r="N5136" s="626"/>
      <c r="O5136" s="626"/>
      <c r="P5136" s="626"/>
      <c r="Q5136" s="626"/>
      <c r="R5136" s="626"/>
      <c r="S5136" s="626"/>
      <c r="T5136" s="626"/>
      <c r="U5136" s="626"/>
      <c r="V5136" s="626"/>
      <c r="W5136" s="626"/>
      <c r="X5136" s="626"/>
      <c r="Y5136" s="626"/>
      <c r="Z5136" s="626"/>
      <c r="AA5136" s="626"/>
      <c r="AB5136" s="626"/>
      <c r="AC5136" s="626"/>
      <c r="AD5136" s="626"/>
      <c r="AE5136" s="626"/>
      <c r="AF5136" s="626"/>
    </row>
    <row r="5137" spans="1:32" x14ac:dyDescent="0.25">
      <c r="A5137" s="626"/>
      <c r="B5137" s="626"/>
      <c r="F5137" s="626"/>
      <c r="H5137" s="626"/>
      <c r="I5137" s="626"/>
      <c r="J5137" s="626"/>
      <c r="K5137" s="627"/>
      <c r="L5137" s="677"/>
      <c r="M5137" s="626"/>
      <c r="N5137" s="626"/>
      <c r="O5137" s="626"/>
      <c r="P5137" s="626"/>
      <c r="Q5137" s="626"/>
      <c r="R5137" s="626"/>
      <c r="S5137" s="626"/>
      <c r="T5137" s="626"/>
      <c r="U5137" s="626"/>
      <c r="V5137" s="626"/>
      <c r="W5137" s="626"/>
      <c r="X5137" s="626"/>
      <c r="Y5137" s="626"/>
      <c r="Z5137" s="626"/>
      <c r="AA5137" s="626"/>
      <c r="AB5137" s="626"/>
      <c r="AC5137" s="626"/>
      <c r="AD5137" s="626"/>
      <c r="AE5137" s="626"/>
      <c r="AF5137" s="626"/>
    </row>
    <row r="5138" spans="1:32" x14ac:dyDescent="0.25">
      <c r="A5138" s="626"/>
      <c r="B5138" s="626"/>
      <c r="F5138" s="626"/>
      <c r="H5138" s="626"/>
      <c r="I5138" s="626"/>
      <c r="J5138" s="626"/>
      <c r="K5138" s="627"/>
      <c r="L5138" s="677"/>
      <c r="M5138" s="626"/>
      <c r="N5138" s="626"/>
      <c r="O5138" s="626"/>
      <c r="P5138" s="626"/>
      <c r="Q5138" s="626"/>
      <c r="R5138" s="626"/>
      <c r="S5138" s="626"/>
      <c r="T5138" s="626"/>
      <c r="U5138" s="626"/>
      <c r="V5138" s="626"/>
      <c r="W5138" s="626"/>
      <c r="X5138" s="626"/>
      <c r="Y5138" s="626"/>
      <c r="Z5138" s="626"/>
      <c r="AA5138" s="626"/>
      <c r="AB5138" s="626"/>
      <c r="AC5138" s="626"/>
      <c r="AD5138" s="626"/>
      <c r="AE5138" s="626"/>
      <c r="AF5138" s="626"/>
    </row>
    <row r="5139" spans="1:32" x14ac:dyDescent="0.25">
      <c r="A5139" s="626"/>
      <c r="B5139" s="626"/>
      <c r="F5139" s="626"/>
      <c r="H5139" s="626"/>
      <c r="I5139" s="626"/>
      <c r="J5139" s="626"/>
      <c r="K5139" s="627"/>
      <c r="L5139" s="677"/>
      <c r="M5139" s="626"/>
      <c r="N5139" s="626"/>
      <c r="O5139" s="626"/>
      <c r="P5139" s="626"/>
      <c r="Q5139" s="626"/>
      <c r="R5139" s="626"/>
      <c r="S5139" s="626"/>
      <c r="T5139" s="626"/>
      <c r="U5139" s="626"/>
      <c r="V5139" s="626"/>
      <c r="W5139" s="626"/>
      <c r="X5139" s="626"/>
      <c r="Y5139" s="626"/>
      <c r="Z5139" s="626"/>
      <c r="AA5139" s="626"/>
      <c r="AB5139" s="626"/>
      <c r="AC5139" s="626"/>
      <c r="AD5139" s="626"/>
      <c r="AE5139" s="626"/>
      <c r="AF5139" s="626"/>
    </row>
    <row r="5140" spans="1:32" x14ac:dyDescent="0.25">
      <c r="A5140" s="626"/>
      <c r="B5140" s="626"/>
      <c r="F5140" s="626"/>
      <c r="H5140" s="626"/>
      <c r="I5140" s="626"/>
      <c r="J5140" s="626"/>
      <c r="K5140" s="627"/>
      <c r="L5140" s="677"/>
      <c r="M5140" s="626"/>
      <c r="N5140" s="626"/>
      <c r="O5140" s="626"/>
      <c r="P5140" s="626"/>
      <c r="Q5140" s="626"/>
      <c r="R5140" s="626"/>
      <c r="S5140" s="626"/>
      <c r="T5140" s="626"/>
      <c r="U5140" s="626"/>
      <c r="V5140" s="626"/>
      <c r="W5140" s="626"/>
      <c r="X5140" s="626"/>
      <c r="Y5140" s="626"/>
      <c r="Z5140" s="626"/>
      <c r="AA5140" s="626"/>
      <c r="AB5140" s="626"/>
      <c r="AC5140" s="626"/>
      <c r="AD5140" s="626"/>
      <c r="AE5140" s="626"/>
      <c r="AF5140" s="626"/>
    </row>
    <row r="5141" spans="1:32" x14ac:dyDescent="0.25">
      <c r="A5141" s="626"/>
      <c r="B5141" s="626"/>
      <c r="F5141" s="626"/>
      <c r="H5141" s="626"/>
      <c r="I5141" s="626"/>
      <c r="J5141" s="626"/>
      <c r="K5141" s="627"/>
      <c r="L5141" s="677"/>
      <c r="M5141" s="626"/>
      <c r="N5141" s="626"/>
      <c r="O5141" s="626"/>
      <c r="P5141" s="626"/>
      <c r="Q5141" s="626"/>
      <c r="R5141" s="626"/>
      <c r="S5141" s="626"/>
      <c r="T5141" s="626"/>
      <c r="U5141" s="626"/>
      <c r="V5141" s="626"/>
      <c r="W5141" s="626"/>
      <c r="X5141" s="626"/>
      <c r="Y5141" s="626"/>
      <c r="Z5141" s="626"/>
      <c r="AA5141" s="626"/>
      <c r="AB5141" s="626"/>
      <c r="AC5141" s="626"/>
      <c r="AD5141" s="626"/>
      <c r="AE5141" s="626"/>
      <c r="AF5141" s="626"/>
    </row>
    <row r="5142" spans="1:32" x14ac:dyDescent="0.25">
      <c r="A5142" s="626"/>
      <c r="B5142" s="626"/>
      <c r="F5142" s="626"/>
      <c r="H5142" s="626"/>
      <c r="I5142" s="626"/>
      <c r="J5142" s="626"/>
      <c r="K5142" s="627"/>
      <c r="L5142" s="677"/>
      <c r="M5142" s="626"/>
      <c r="N5142" s="626"/>
      <c r="O5142" s="626"/>
      <c r="P5142" s="626"/>
      <c r="Q5142" s="626"/>
      <c r="R5142" s="626"/>
      <c r="S5142" s="626"/>
      <c r="T5142" s="626"/>
      <c r="U5142" s="626"/>
      <c r="V5142" s="626"/>
      <c r="W5142" s="626"/>
      <c r="X5142" s="626"/>
      <c r="Y5142" s="626"/>
      <c r="Z5142" s="626"/>
      <c r="AA5142" s="626"/>
      <c r="AB5142" s="626"/>
      <c r="AC5142" s="626"/>
      <c r="AD5142" s="626"/>
      <c r="AE5142" s="626"/>
      <c r="AF5142" s="626"/>
    </row>
    <row r="5143" spans="1:32" x14ac:dyDescent="0.25">
      <c r="A5143" s="626"/>
      <c r="B5143" s="626"/>
      <c r="F5143" s="626"/>
      <c r="H5143" s="626"/>
      <c r="I5143" s="626"/>
      <c r="J5143" s="626"/>
      <c r="K5143" s="627"/>
      <c r="L5143" s="677"/>
      <c r="M5143" s="626"/>
      <c r="N5143" s="626"/>
      <c r="O5143" s="626"/>
      <c r="P5143" s="626"/>
      <c r="Q5143" s="626"/>
      <c r="R5143" s="626"/>
      <c r="S5143" s="626"/>
      <c r="T5143" s="626"/>
      <c r="U5143" s="626"/>
      <c r="V5143" s="626"/>
      <c r="W5143" s="626"/>
      <c r="X5143" s="626"/>
      <c r="Y5143" s="626"/>
      <c r="Z5143" s="626"/>
      <c r="AA5143" s="626"/>
      <c r="AB5143" s="626"/>
      <c r="AC5143" s="626"/>
      <c r="AD5143" s="626"/>
      <c r="AE5143" s="626"/>
      <c r="AF5143" s="626"/>
    </row>
    <row r="5144" spans="1:32" x14ac:dyDescent="0.25">
      <c r="A5144" s="626"/>
      <c r="B5144" s="626"/>
      <c r="F5144" s="626"/>
      <c r="H5144" s="626"/>
      <c r="I5144" s="626"/>
      <c r="J5144" s="626"/>
      <c r="K5144" s="627"/>
      <c r="L5144" s="677"/>
      <c r="M5144" s="626"/>
      <c r="N5144" s="626"/>
      <c r="O5144" s="626"/>
      <c r="P5144" s="626"/>
      <c r="Q5144" s="626"/>
      <c r="R5144" s="626"/>
      <c r="S5144" s="626"/>
      <c r="T5144" s="626"/>
      <c r="U5144" s="626"/>
      <c r="V5144" s="626"/>
      <c r="W5144" s="626"/>
      <c r="X5144" s="626"/>
      <c r="Y5144" s="626"/>
      <c r="Z5144" s="626"/>
      <c r="AA5144" s="626"/>
      <c r="AB5144" s="626"/>
      <c r="AC5144" s="626"/>
      <c r="AD5144" s="626"/>
      <c r="AE5144" s="626"/>
      <c r="AF5144" s="626"/>
    </row>
    <row r="5145" spans="1:32" x14ac:dyDescent="0.25">
      <c r="A5145" s="626"/>
      <c r="B5145" s="626"/>
      <c r="F5145" s="626"/>
      <c r="H5145" s="626"/>
      <c r="I5145" s="626"/>
      <c r="J5145" s="626"/>
      <c r="K5145" s="627"/>
      <c r="L5145" s="677"/>
      <c r="M5145" s="626"/>
      <c r="N5145" s="626"/>
      <c r="O5145" s="626"/>
      <c r="P5145" s="626"/>
      <c r="Q5145" s="626"/>
      <c r="R5145" s="626"/>
      <c r="S5145" s="626"/>
      <c r="T5145" s="626"/>
      <c r="U5145" s="626"/>
      <c r="V5145" s="626"/>
      <c r="W5145" s="626"/>
      <c r="X5145" s="626"/>
      <c r="Y5145" s="626"/>
      <c r="Z5145" s="626"/>
      <c r="AA5145" s="626"/>
      <c r="AB5145" s="626"/>
      <c r="AC5145" s="626"/>
      <c r="AD5145" s="626"/>
      <c r="AE5145" s="626"/>
      <c r="AF5145" s="626"/>
    </row>
    <row r="5146" spans="1:32" x14ac:dyDescent="0.25">
      <c r="A5146" s="626"/>
      <c r="B5146" s="626"/>
      <c r="F5146" s="626"/>
      <c r="H5146" s="626"/>
      <c r="I5146" s="626"/>
      <c r="J5146" s="626"/>
      <c r="K5146" s="627"/>
      <c r="L5146" s="677"/>
      <c r="M5146" s="626"/>
      <c r="N5146" s="626"/>
      <c r="O5146" s="626"/>
      <c r="P5146" s="626"/>
      <c r="Q5146" s="626"/>
      <c r="R5146" s="626"/>
      <c r="S5146" s="626"/>
      <c r="T5146" s="626"/>
      <c r="U5146" s="626"/>
      <c r="V5146" s="626"/>
      <c r="W5146" s="626"/>
      <c r="X5146" s="626"/>
      <c r="Y5146" s="626"/>
      <c r="Z5146" s="626"/>
      <c r="AA5146" s="626"/>
      <c r="AB5146" s="626"/>
      <c r="AC5146" s="626"/>
      <c r="AD5146" s="626"/>
      <c r="AE5146" s="626"/>
      <c r="AF5146" s="626"/>
    </row>
    <row r="5147" spans="1:32" x14ac:dyDescent="0.25">
      <c r="A5147" s="626"/>
      <c r="B5147" s="626"/>
      <c r="F5147" s="626"/>
      <c r="H5147" s="626"/>
      <c r="I5147" s="626"/>
      <c r="J5147" s="626"/>
      <c r="K5147" s="627"/>
      <c r="L5147" s="677"/>
      <c r="M5147" s="626"/>
      <c r="N5147" s="626"/>
      <c r="O5147" s="626"/>
      <c r="P5147" s="626"/>
      <c r="Q5147" s="626"/>
      <c r="R5147" s="626"/>
      <c r="S5147" s="626"/>
      <c r="T5147" s="626"/>
      <c r="U5147" s="626"/>
      <c r="V5147" s="626"/>
      <c r="W5147" s="626"/>
      <c r="X5147" s="626"/>
      <c r="Y5147" s="626"/>
      <c r="Z5147" s="626"/>
      <c r="AA5147" s="626"/>
      <c r="AB5147" s="626"/>
      <c r="AC5147" s="626"/>
      <c r="AD5147" s="626"/>
      <c r="AE5147" s="626"/>
      <c r="AF5147" s="626"/>
    </row>
    <row r="5148" spans="1:32" x14ac:dyDescent="0.25">
      <c r="A5148" s="626"/>
      <c r="B5148" s="626"/>
      <c r="F5148" s="626"/>
      <c r="H5148" s="626"/>
      <c r="I5148" s="626"/>
      <c r="J5148" s="626"/>
      <c r="K5148" s="627"/>
      <c r="L5148" s="677"/>
      <c r="M5148" s="626"/>
      <c r="N5148" s="626"/>
      <c r="O5148" s="626"/>
      <c r="P5148" s="626"/>
      <c r="Q5148" s="626"/>
      <c r="R5148" s="626"/>
      <c r="S5148" s="626"/>
      <c r="T5148" s="626"/>
      <c r="U5148" s="626"/>
      <c r="V5148" s="626"/>
      <c r="W5148" s="626"/>
      <c r="X5148" s="626"/>
      <c r="Y5148" s="626"/>
      <c r="Z5148" s="626"/>
      <c r="AA5148" s="626"/>
      <c r="AB5148" s="626"/>
      <c r="AC5148" s="626"/>
      <c r="AD5148" s="626"/>
      <c r="AE5148" s="626"/>
      <c r="AF5148" s="626"/>
    </row>
    <row r="5149" spans="1:32" x14ac:dyDescent="0.25">
      <c r="A5149" s="626"/>
      <c r="B5149" s="626"/>
      <c r="F5149" s="626"/>
      <c r="H5149" s="626"/>
      <c r="I5149" s="626"/>
      <c r="J5149" s="626"/>
      <c r="K5149" s="627"/>
      <c r="L5149" s="677"/>
      <c r="M5149" s="626"/>
      <c r="N5149" s="626"/>
      <c r="O5149" s="626"/>
      <c r="P5149" s="626"/>
      <c r="Q5149" s="626"/>
      <c r="R5149" s="626"/>
      <c r="S5149" s="626"/>
      <c r="T5149" s="626"/>
      <c r="U5149" s="626"/>
      <c r="V5149" s="626"/>
      <c r="W5149" s="626"/>
      <c r="X5149" s="626"/>
      <c r="Y5149" s="626"/>
      <c r="Z5149" s="626"/>
      <c r="AA5149" s="626"/>
      <c r="AB5149" s="626"/>
      <c r="AC5149" s="626"/>
      <c r="AD5149" s="626"/>
      <c r="AE5149" s="626"/>
      <c r="AF5149" s="626"/>
    </row>
    <row r="5150" spans="1:32" x14ac:dyDescent="0.25">
      <c r="A5150" s="626"/>
      <c r="B5150" s="626"/>
      <c r="F5150" s="626"/>
      <c r="H5150" s="626"/>
      <c r="I5150" s="626"/>
      <c r="J5150" s="626"/>
      <c r="K5150" s="627"/>
      <c r="L5150" s="677"/>
      <c r="M5150" s="626"/>
      <c r="N5150" s="626"/>
      <c r="O5150" s="626"/>
      <c r="P5150" s="626"/>
      <c r="Q5150" s="626"/>
      <c r="R5150" s="626"/>
      <c r="S5150" s="626"/>
      <c r="T5150" s="626"/>
      <c r="U5150" s="626"/>
      <c r="V5150" s="626"/>
      <c r="W5150" s="626"/>
      <c r="X5150" s="626"/>
      <c r="Y5150" s="626"/>
      <c r="Z5150" s="626"/>
      <c r="AA5150" s="626"/>
      <c r="AB5150" s="626"/>
      <c r="AC5150" s="626"/>
      <c r="AD5150" s="626"/>
      <c r="AE5150" s="626"/>
      <c r="AF5150" s="626"/>
    </row>
    <row r="5151" spans="1:32" x14ac:dyDescent="0.25">
      <c r="A5151" s="626"/>
      <c r="B5151" s="626"/>
      <c r="F5151" s="626"/>
      <c r="H5151" s="626"/>
      <c r="I5151" s="626"/>
      <c r="J5151" s="626"/>
      <c r="K5151" s="627"/>
      <c r="L5151" s="677"/>
      <c r="M5151" s="626"/>
      <c r="N5151" s="626"/>
      <c r="O5151" s="626"/>
      <c r="P5151" s="626"/>
      <c r="Q5151" s="626"/>
      <c r="R5151" s="626"/>
      <c r="S5151" s="626"/>
      <c r="T5151" s="626"/>
      <c r="U5151" s="626"/>
      <c r="V5151" s="626"/>
      <c r="W5151" s="626"/>
      <c r="X5151" s="626"/>
      <c r="Y5151" s="626"/>
      <c r="Z5151" s="626"/>
      <c r="AA5151" s="626"/>
      <c r="AB5151" s="626"/>
      <c r="AC5151" s="626"/>
      <c r="AD5151" s="626"/>
      <c r="AE5151" s="626"/>
      <c r="AF5151" s="626"/>
    </row>
    <row r="5152" spans="1:32" x14ac:dyDescent="0.25">
      <c r="A5152" s="626"/>
      <c r="B5152" s="626"/>
      <c r="F5152" s="626"/>
      <c r="H5152" s="626"/>
      <c r="I5152" s="626"/>
      <c r="J5152" s="626"/>
      <c r="K5152" s="627"/>
      <c r="L5152" s="677"/>
      <c r="M5152" s="626"/>
      <c r="N5152" s="626"/>
      <c r="O5152" s="626"/>
      <c r="P5152" s="626"/>
      <c r="Q5152" s="626"/>
      <c r="R5152" s="626"/>
      <c r="S5152" s="626"/>
      <c r="T5152" s="626"/>
      <c r="U5152" s="626"/>
      <c r="V5152" s="626"/>
      <c r="W5152" s="626"/>
      <c r="X5152" s="626"/>
      <c r="Y5152" s="626"/>
      <c r="Z5152" s="626"/>
      <c r="AA5152" s="626"/>
      <c r="AB5152" s="626"/>
      <c r="AC5152" s="626"/>
      <c r="AD5152" s="626"/>
      <c r="AE5152" s="626"/>
      <c r="AF5152" s="626"/>
    </row>
    <row r="5153" spans="1:32" x14ac:dyDescent="0.25">
      <c r="A5153" s="626"/>
      <c r="B5153" s="626"/>
      <c r="F5153" s="626"/>
      <c r="H5153" s="626"/>
      <c r="I5153" s="626"/>
      <c r="J5153" s="626"/>
      <c r="K5153" s="627"/>
      <c r="L5153" s="677"/>
      <c r="M5153" s="626"/>
      <c r="N5153" s="626"/>
      <c r="O5153" s="626"/>
      <c r="P5153" s="626"/>
      <c r="Q5153" s="626"/>
      <c r="R5153" s="626"/>
      <c r="S5153" s="626"/>
      <c r="T5153" s="626"/>
      <c r="U5153" s="626"/>
      <c r="V5153" s="626"/>
      <c r="W5153" s="626"/>
      <c r="X5153" s="626"/>
      <c r="Y5153" s="626"/>
      <c r="Z5153" s="626"/>
      <c r="AA5153" s="626"/>
      <c r="AB5153" s="626"/>
      <c r="AC5153" s="626"/>
      <c r="AD5153" s="626"/>
      <c r="AE5153" s="626"/>
      <c r="AF5153" s="626"/>
    </row>
    <row r="5154" spans="1:32" x14ac:dyDescent="0.25">
      <c r="A5154" s="626"/>
      <c r="B5154" s="626"/>
      <c r="F5154" s="626"/>
      <c r="H5154" s="626"/>
      <c r="I5154" s="626"/>
      <c r="J5154" s="626"/>
      <c r="K5154" s="627"/>
      <c r="L5154" s="677"/>
      <c r="M5154" s="626"/>
      <c r="N5154" s="626"/>
      <c r="O5154" s="626"/>
      <c r="P5154" s="626"/>
      <c r="Q5154" s="626"/>
      <c r="R5154" s="626"/>
      <c r="S5154" s="626"/>
      <c r="T5154" s="626"/>
      <c r="U5154" s="626"/>
      <c r="V5154" s="626"/>
      <c r="W5154" s="626"/>
      <c r="X5154" s="626"/>
      <c r="Y5154" s="626"/>
      <c r="Z5154" s="626"/>
      <c r="AA5154" s="626"/>
      <c r="AB5154" s="626"/>
      <c r="AC5154" s="626"/>
      <c r="AD5154" s="626"/>
      <c r="AE5154" s="626"/>
      <c r="AF5154" s="626"/>
    </row>
    <row r="5155" spans="1:32" x14ac:dyDescent="0.25">
      <c r="A5155" s="626"/>
      <c r="B5155" s="626"/>
      <c r="F5155" s="626"/>
      <c r="H5155" s="626"/>
      <c r="I5155" s="626"/>
      <c r="J5155" s="626"/>
      <c r="K5155" s="627"/>
      <c r="L5155" s="677"/>
      <c r="M5155" s="626"/>
      <c r="N5155" s="626"/>
      <c r="O5155" s="626"/>
      <c r="P5155" s="626"/>
      <c r="Q5155" s="626"/>
      <c r="R5155" s="626"/>
      <c r="S5155" s="626"/>
      <c r="T5155" s="626"/>
      <c r="U5155" s="626"/>
      <c r="V5155" s="626"/>
      <c r="W5155" s="626"/>
      <c r="X5155" s="626"/>
      <c r="Y5155" s="626"/>
      <c r="Z5155" s="626"/>
      <c r="AA5155" s="626"/>
      <c r="AB5155" s="626"/>
      <c r="AC5155" s="626"/>
      <c r="AD5155" s="626"/>
      <c r="AE5155" s="626"/>
      <c r="AF5155" s="626"/>
    </row>
    <row r="5156" spans="1:32" x14ac:dyDescent="0.25">
      <c r="A5156" s="626"/>
      <c r="B5156" s="626"/>
      <c r="F5156" s="626"/>
      <c r="H5156" s="626"/>
      <c r="I5156" s="626"/>
      <c r="J5156" s="626"/>
      <c r="K5156" s="627"/>
      <c r="L5156" s="677"/>
      <c r="M5156" s="626"/>
      <c r="N5156" s="626"/>
      <c r="O5156" s="626"/>
      <c r="P5156" s="626"/>
      <c r="Q5156" s="626"/>
      <c r="R5156" s="626"/>
      <c r="S5156" s="626"/>
      <c r="T5156" s="626"/>
      <c r="U5156" s="626"/>
      <c r="V5156" s="626"/>
      <c r="W5156" s="626"/>
      <c r="X5156" s="626"/>
      <c r="Y5156" s="626"/>
      <c r="Z5156" s="626"/>
      <c r="AA5156" s="626"/>
      <c r="AB5156" s="626"/>
      <c r="AC5156" s="626"/>
      <c r="AD5156" s="626"/>
      <c r="AE5156" s="626"/>
      <c r="AF5156" s="626"/>
    </row>
    <row r="5157" spans="1:32" x14ac:dyDescent="0.25">
      <c r="A5157" s="626"/>
      <c r="B5157" s="626"/>
      <c r="F5157" s="626"/>
      <c r="H5157" s="626"/>
      <c r="I5157" s="626"/>
      <c r="J5157" s="626"/>
      <c r="K5157" s="627"/>
      <c r="L5157" s="677"/>
      <c r="M5157" s="626"/>
      <c r="N5157" s="626"/>
      <c r="O5157" s="626"/>
      <c r="P5157" s="626"/>
      <c r="Q5157" s="626"/>
      <c r="R5157" s="626"/>
      <c r="S5157" s="626"/>
      <c r="T5157" s="626"/>
      <c r="U5157" s="626"/>
      <c r="V5157" s="626"/>
      <c r="W5157" s="626"/>
      <c r="X5157" s="626"/>
      <c r="Y5157" s="626"/>
      <c r="Z5157" s="626"/>
      <c r="AA5157" s="626"/>
      <c r="AB5157" s="626"/>
      <c r="AC5157" s="626"/>
      <c r="AD5157" s="626"/>
      <c r="AE5157" s="626"/>
      <c r="AF5157" s="626"/>
    </row>
    <row r="5158" spans="1:32" x14ac:dyDescent="0.25">
      <c r="A5158" s="626"/>
      <c r="B5158" s="626"/>
      <c r="F5158" s="626"/>
      <c r="H5158" s="626"/>
      <c r="I5158" s="626"/>
      <c r="J5158" s="626"/>
      <c r="K5158" s="627"/>
      <c r="L5158" s="677"/>
      <c r="M5158" s="626"/>
      <c r="N5158" s="626"/>
      <c r="O5158" s="626"/>
      <c r="P5158" s="626"/>
      <c r="Q5158" s="626"/>
      <c r="R5158" s="626"/>
      <c r="S5158" s="626"/>
      <c r="T5158" s="626"/>
      <c r="U5158" s="626"/>
      <c r="V5158" s="626"/>
      <c r="W5158" s="626"/>
      <c r="X5158" s="626"/>
      <c r="Y5158" s="626"/>
      <c r="Z5158" s="626"/>
      <c r="AA5158" s="626"/>
      <c r="AB5158" s="626"/>
      <c r="AC5158" s="626"/>
      <c r="AD5158" s="626"/>
      <c r="AE5158" s="626"/>
      <c r="AF5158" s="626"/>
    </row>
    <row r="5159" spans="1:32" x14ac:dyDescent="0.25">
      <c r="A5159" s="626"/>
      <c r="B5159" s="626"/>
      <c r="F5159" s="626"/>
      <c r="H5159" s="626"/>
      <c r="I5159" s="626"/>
      <c r="J5159" s="626"/>
      <c r="K5159" s="627"/>
      <c r="L5159" s="677"/>
      <c r="M5159" s="626"/>
      <c r="N5159" s="626"/>
      <c r="O5159" s="626"/>
      <c r="P5159" s="626"/>
      <c r="Q5159" s="626"/>
      <c r="R5159" s="626"/>
      <c r="S5159" s="626"/>
      <c r="T5159" s="626"/>
      <c r="U5159" s="626"/>
      <c r="V5159" s="626"/>
      <c r="W5159" s="626"/>
      <c r="X5159" s="626"/>
      <c r="Y5159" s="626"/>
      <c r="Z5159" s="626"/>
      <c r="AA5159" s="626"/>
      <c r="AB5159" s="626"/>
      <c r="AC5159" s="626"/>
      <c r="AD5159" s="626"/>
      <c r="AE5159" s="626"/>
      <c r="AF5159" s="626"/>
    </row>
    <row r="5160" spans="1:32" x14ac:dyDescent="0.25">
      <c r="A5160" s="626"/>
      <c r="B5160" s="626"/>
      <c r="F5160" s="626"/>
      <c r="H5160" s="626"/>
      <c r="I5160" s="626"/>
      <c r="J5160" s="626"/>
      <c r="K5160" s="627"/>
      <c r="L5160" s="677"/>
      <c r="M5160" s="626"/>
      <c r="N5160" s="626"/>
      <c r="O5160" s="626"/>
      <c r="P5160" s="626"/>
      <c r="Q5160" s="626"/>
      <c r="R5160" s="626"/>
      <c r="S5160" s="626"/>
      <c r="T5160" s="626"/>
      <c r="U5160" s="626"/>
      <c r="V5160" s="626"/>
      <c r="W5160" s="626"/>
      <c r="X5160" s="626"/>
      <c r="Y5160" s="626"/>
      <c r="Z5160" s="626"/>
      <c r="AA5160" s="626"/>
      <c r="AB5160" s="626"/>
      <c r="AC5160" s="626"/>
      <c r="AD5160" s="626"/>
      <c r="AE5160" s="626"/>
      <c r="AF5160" s="626"/>
    </row>
    <row r="5161" spans="1:32" x14ac:dyDescent="0.25">
      <c r="A5161" s="626"/>
      <c r="B5161" s="626"/>
      <c r="F5161" s="626"/>
      <c r="H5161" s="626"/>
      <c r="I5161" s="626"/>
      <c r="J5161" s="626"/>
      <c r="K5161" s="627"/>
      <c r="L5161" s="677"/>
      <c r="M5161" s="626"/>
      <c r="N5161" s="626"/>
      <c r="O5161" s="626"/>
      <c r="P5161" s="626"/>
      <c r="Q5161" s="626"/>
      <c r="R5161" s="626"/>
      <c r="S5161" s="626"/>
      <c r="T5161" s="626"/>
      <c r="U5161" s="626"/>
      <c r="V5161" s="626"/>
      <c r="W5161" s="626"/>
      <c r="X5161" s="626"/>
      <c r="Y5161" s="626"/>
      <c r="Z5161" s="626"/>
      <c r="AA5161" s="626"/>
      <c r="AB5161" s="626"/>
      <c r="AC5161" s="626"/>
      <c r="AD5161" s="626"/>
      <c r="AE5161" s="626"/>
      <c r="AF5161" s="626"/>
    </row>
    <row r="5162" spans="1:32" x14ac:dyDescent="0.25">
      <c r="A5162" s="626"/>
      <c r="B5162" s="626"/>
      <c r="F5162" s="626"/>
      <c r="H5162" s="626"/>
      <c r="I5162" s="626"/>
      <c r="J5162" s="626"/>
      <c r="K5162" s="627"/>
      <c r="L5162" s="677"/>
      <c r="M5162" s="626"/>
      <c r="N5162" s="626"/>
      <c r="O5162" s="626"/>
      <c r="P5162" s="626"/>
      <c r="Q5162" s="626"/>
      <c r="R5162" s="626"/>
      <c r="S5162" s="626"/>
      <c r="T5162" s="626"/>
      <c r="U5162" s="626"/>
      <c r="V5162" s="626"/>
      <c r="W5162" s="626"/>
      <c r="X5162" s="626"/>
      <c r="Y5162" s="626"/>
      <c r="Z5162" s="626"/>
      <c r="AA5162" s="626"/>
      <c r="AB5162" s="626"/>
      <c r="AC5162" s="626"/>
      <c r="AD5162" s="626"/>
      <c r="AE5162" s="626"/>
      <c r="AF5162" s="626"/>
    </row>
    <row r="5163" spans="1:32" x14ac:dyDescent="0.25">
      <c r="A5163" s="626"/>
      <c r="B5163" s="626"/>
      <c r="F5163" s="626"/>
      <c r="H5163" s="626"/>
      <c r="I5163" s="626"/>
      <c r="J5163" s="626"/>
      <c r="K5163" s="627"/>
      <c r="L5163" s="677"/>
      <c r="M5163" s="626"/>
      <c r="N5163" s="626"/>
      <c r="O5163" s="626"/>
      <c r="P5163" s="626"/>
      <c r="Q5163" s="626"/>
      <c r="R5163" s="626"/>
      <c r="S5163" s="626"/>
      <c r="T5163" s="626"/>
      <c r="U5163" s="626"/>
      <c r="V5163" s="626"/>
      <c r="W5163" s="626"/>
      <c r="X5163" s="626"/>
      <c r="Y5163" s="626"/>
      <c r="Z5163" s="626"/>
      <c r="AA5163" s="626"/>
      <c r="AB5163" s="626"/>
      <c r="AC5163" s="626"/>
      <c r="AD5163" s="626"/>
      <c r="AE5163" s="626"/>
      <c r="AF5163" s="626"/>
    </row>
    <row r="5164" spans="1:32" x14ac:dyDescent="0.25">
      <c r="A5164" s="626"/>
      <c r="B5164" s="626"/>
      <c r="F5164" s="626"/>
      <c r="H5164" s="626"/>
      <c r="I5164" s="626"/>
      <c r="J5164" s="626"/>
      <c r="K5164" s="627"/>
      <c r="L5164" s="677"/>
      <c r="M5164" s="626"/>
      <c r="N5164" s="626"/>
      <c r="O5164" s="626"/>
      <c r="P5164" s="626"/>
      <c r="Q5164" s="626"/>
      <c r="R5164" s="626"/>
      <c r="S5164" s="626"/>
      <c r="T5164" s="626"/>
      <c r="U5164" s="626"/>
      <c r="V5164" s="626"/>
      <c r="W5164" s="626"/>
      <c r="X5164" s="626"/>
      <c r="Y5164" s="626"/>
      <c r="Z5164" s="626"/>
      <c r="AA5164" s="626"/>
      <c r="AB5164" s="626"/>
      <c r="AC5164" s="626"/>
      <c r="AD5164" s="626"/>
      <c r="AE5164" s="626"/>
      <c r="AF5164" s="626"/>
    </row>
    <row r="5165" spans="1:32" x14ac:dyDescent="0.25">
      <c r="A5165" s="626"/>
      <c r="B5165" s="626"/>
      <c r="F5165" s="626"/>
      <c r="H5165" s="626"/>
      <c r="I5165" s="626"/>
      <c r="J5165" s="626"/>
      <c r="K5165" s="627"/>
      <c r="L5165" s="677"/>
      <c r="M5165" s="626"/>
      <c r="N5165" s="626"/>
      <c r="O5165" s="626"/>
      <c r="P5165" s="626"/>
      <c r="Q5165" s="626"/>
      <c r="R5165" s="626"/>
      <c r="S5165" s="626"/>
      <c r="T5165" s="626"/>
      <c r="U5165" s="626"/>
      <c r="V5165" s="626"/>
      <c r="W5165" s="626"/>
      <c r="X5165" s="626"/>
      <c r="Y5165" s="626"/>
      <c r="Z5165" s="626"/>
      <c r="AA5165" s="626"/>
      <c r="AB5165" s="626"/>
      <c r="AC5165" s="626"/>
      <c r="AD5165" s="626"/>
      <c r="AE5165" s="626"/>
      <c r="AF5165" s="626"/>
    </row>
    <row r="5166" spans="1:32" x14ac:dyDescent="0.25">
      <c r="A5166" s="626"/>
      <c r="B5166" s="626"/>
      <c r="F5166" s="626"/>
      <c r="H5166" s="626"/>
      <c r="I5166" s="626"/>
      <c r="J5166" s="626"/>
      <c r="K5166" s="627"/>
      <c r="L5166" s="677"/>
      <c r="M5166" s="626"/>
      <c r="N5166" s="626"/>
      <c r="O5166" s="626"/>
      <c r="P5166" s="626"/>
      <c r="Q5166" s="626"/>
      <c r="R5166" s="626"/>
      <c r="S5166" s="626"/>
      <c r="T5166" s="626"/>
      <c r="U5166" s="626"/>
      <c r="V5166" s="626"/>
      <c r="W5166" s="626"/>
      <c r="X5166" s="626"/>
      <c r="Y5166" s="626"/>
      <c r="Z5166" s="626"/>
      <c r="AA5166" s="626"/>
      <c r="AB5166" s="626"/>
      <c r="AC5166" s="626"/>
      <c r="AD5166" s="626"/>
      <c r="AE5166" s="626"/>
      <c r="AF5166" s="626"/>
    </row>
    <row r="5167" spans="1:32" x14ac:dyDescent="0.25">
      <c r="A5167" s="626"/>
      <c r="B5167" s="626"/>
      <c r="F5167" s="626"/>
      <c r="H5167" s="626"/>
      <c r="I5167" s="626"/>
      <c r="J5167" s="626"/>
      <c r="K5167" s="627"/>
      <c r="L5167" s="677"/>
      <c r="M5167" s="626"/>
      <c r="N5167" s="626"/>
      <c r="O5167" s="626"/>
      <c r="P5167" s="626"/>
      <c r="Q5167" s="626"/>
      <c r="R5167" s="626"/>
      <c r="S5167" s="626"/>
      <c r="T5167" s="626"/>
      <c r="U5167" s="626"/>
      <c r="V5167" s="626"/>
      <c r="W5167" s="626"/>
      <c r="X5167" s="626"/>
      <c r="Y5167" s="626"/>
      <c r="Z5167" s="626"/>
      <c r="AA5167" s="626"/>
      <c r="AB5167" s="626"/>
      <c r="AC5167" s="626"/>
      <c r="AD5167" s="626"/>
      <c r="AE5167" s="626"/>
      <c r="AF5167" s="626"/>
    </row>
    <row r="5168" spans="1:32" x14ac:dyDescent="0.25">
      <c r="A5168" s="626"/>
      <c r="B5168" s="626"/>
      <c r="F5168" s="626"/>
      <c r="H5168" s="626"/>
      <c r="I5168" s="626"/>
      <c r="J5168" s="626"/>
      <c r="K5168" s="627"/>
      <c r="L5168" s="677"/>
      <c r="M5168" s="626"/>
      <c r="N5168" s="626"/>
      <c r="O5168" s="626"/>
      <c r="P5168" s="626"/>
      <c r="Q5168" s="626"/>
      <c r="R5168" s="626"/>
      <c r="S5168" s="626"/>
      <c r="T5168" s="626"/>
      <c r="U5168" s="626"/>
      <c r="V5168" s="626"/>
      <c r="W5168" s="626"/>
      <c r="X5168" s="626"/>
      <c r="Y5168" s="626"/>
      <c r="Z5168" s="626"/>
      <c r="AA5168" s="626"/>
      <c r="AB5168" s="626"/>
      <c r="AC5168" s="626"/>
      <c r="AD5168" s="626"/>
      <c r="AE5168" s="626"/>
      <c r="AF5168" s="626"/>
    </row>
    <row r="5169" spans="1:32" x14ac:dyDescent="0.25">
      <c r="A5169" s="626"/>
      <c r="B5169" s="626"/>
      <c r="F5169" s="626"/>
      <c r="H5169" s="626"/>
      <c r="I5169" s="626"/>
      <c r="J5169" s="626"/>
      <c r="K5169" s="627"/>
      <c r="L5169" s="677"/>
      <c r="M5169" s="626"/>
      <c r="N5169" s="626"/>
      <c r="O5169" s="626"/>
      <c r="P5169" s="626"/>
      <c r="Q5169" s="626"/>
      <c r="R5169" s="626"/>
      <c r="S5169" s="626"/>
      <c r="T5169" s="626"/>
      <c r="U5169" s="626"/>
      <c r="V5169" s="626"/>
      <c r="W5169" s="626"/>
      <c r="X5169" s="626"/>
      <c r="Y5169" s="626"/>
      <c r="Z5169" s="626"/>
      <c r="AA5169" s="626"/>
      <c r="AB5169" s="626"/>
      <c r="AC5169" s="626"/>
      <c r="AD5169" s="626"/>
      <c r="AE5169" s="626"/>
      <c r="AF5169" s="626"/>
    </row>
    <row r="5170" spans="1:32" x14ac:dyDescent="0.25">
      <c r="A5170" s="626"/>
      <c r="B5170" s="626"/>
      <c r="F5170" s="626"/>
      <c r="H5170" s="626"/>
      <c r="I5170" s="626"/>
      <c r="J5170" s="626"/>
      <c r="K5170" s="627"/>
      <c r="L5170" s="677"/>
      <c r="M5170" s="626"/>
      <c r="N5170" s="626"/>
      <c r="O5170" s="626"/>
      <c r="P5170" s="626"/>
      <c r="Q5170" s="626"/>
      <c r="R5170" s="626"/>
      <c r="S5170" s="626"/>
      <c r="T5170" s="626"/>
      <c r="U5170" s="626"/>
      <c r="V5170" s="626"/>
      <c r="W5170" s="626"/>
      <c r="X5170" s="626"/>
      <c r="Y5170" s="626"/>
      <c r="Z5170" s="626"/>
      <c r="AA5170" s="626"/>
      <c r="AB5170" s="626"/>
      <c r="AC5170" s="626"/>
      <c r="AD5170" s="626"/>
      <c r="AE5170" s="626"/>
      <c r="AF5170" s="626"/>
    </row>
    <row r="5171" spans="1:32" x14ac:dyDescent="0.25">
      <c r="A5171" s="626"/>
      <c r="B5171" s="626"/>
      <c r="F5171" s="626"/>
      <c r="H5171" s="626"/>
      <c r="I5171" s="626"/>
      <c r="J5171" s="626"/>
      <c r="K5171" s="627"/>
      <c r="L5171" s="677"/>
      <c r="M5171" s="626"/>
      <c r="N5171" s="626"/>
      <c r="O5171" s="626"/>
      <c r="P5171" s="626"/>
      <c r="Q5171" s="626"/>
      <c r="R5171" s="626"/>
      <c r="S5171" s="626"/>
      <c r="T5171" s="626"/>
      <c r="U5171" s="626"/>
      <c r="V5171" s="626"/>
      <c r="W5171" s="626"/>
      <c r="X5171" s="626"/>
      <c r="Y5171" s="626"/>
      <c r="Z5171" s="626"/>
      <c r="AA5171" s="626"/>
      <c r="AB5171" s="626"/>
      <c r="AC5171" s="626"/>
      <c r="AD5171" s="626"/>
      <c r="AE5171" s="626"/>
      <c r="AF5171" s="626"/>
    </row>
    <row r="5172" spans="1:32" x14ac:dyDescent="0.25">
      <c r="A5172" s="626"/>
      <c r="B5172" s="626"/>
      <c r="F5172" s="626"/>
      <c r="H5172" s="626"/>
      <c r="I5172" s="626"/>
      <c r="J5172" s="626"/>
      <c r="K5172" s="627"/>
      <c r="L5172" s="677"/>
      <c r="M5172" s="626"/>
      <c r="N5172" s="626"/>
      <c r="O5172" s="626"/>
      <c r="P5172" s="626"/>
      <c r="Q5172" s="626"/>
      <c r="R5172" s="626"/>
      <c r="S5172" s="626"/>
      <c r="T5172" s="626"/>
      <c r="U5172" s="626"/>
      <c r="V5172" s="626"/>
      <c r="W5172" s="626"/>
      <c r="X5172" s="626"/>
      <c r="Y5172" s="626"/>
      <c r="Z5172" s="626"/>
      <c r="AA5172" s="626"/>
      <c r="AB5172" s="626"/>
      <c r="AC5172" s="626"/>
      <c r="AD5172" s="626"/>
      <c r="AE5172" s="626"/>
      <c r="AF5172" s="626"/>
    </row>
    <row r="5173" spans="1:32" x14ac:dyDescent="0.25">
      <c r="A5173" s="626"/>
      <c r="B5173" s="626"/>
      <c r="F5173" s="626"/>
      <c r="H5173" s="626"/>
      <c r="I5173" s="626"/>
      <c r="J5173" s="626"/>
      <c r="K5173" s="627"/>
      <c r="L5173" s="677"/>
      <c r="M5173" s="626"/>
      <c r="N5173" s="626"/>
      <c r="O5173" s="626"/>
      <c r="P5173" s="626"/>
      <c r="Q5173" s="626"/>
      <c r="R5173" s="626"/>
      <c r="S5173" s="626"/>
      <c r="T5173" s="626"/>
      <c r="U5173" s="626"/>
      <c r="V5173" s="626"/>
      <c r="W5173" s="626"/>
      <c r="X5173" s="626"/>
      <c r="Y5173" s="626"/>
      <c r="Z5173" s="626"/>
      <c r="AA5173" s="626"/>
      <c r="AB5173" s="626"/>
      <c r="AC5173" s="626"/>
      <c r="AD5173" s="626"/>
      <c r="AE5173" s="626"/>
      <c r="AF5173" s="626"/>
    </row>
    <row r="5174" spans="1:32" x14ac:dyDescent="0.25">
      <c r="A5174" s="626"/>
      <c r="B5174" s="626"/>
      <c r="F5174" s="626"/>
      <c r="H5174" s="626"/>
      <c r="I5174" s="626"/>
      <c r="J5174" s="626"/>
      <c r="K5174" s="627"/>
      <c r="L5174" s="677"/>
      <c r="M5174" s="626"/>
      <c r="N5174" s="626"/>
      <c r="O5174" s="626"/>
      <c r="P5174" s="626"/>
      <c r="Q5174" s="626"/>
      <c r="R5174" s="626"/>
      <c r="S5174" s="626"/>
      <c r="T5174" s="626"/>
      <c r="U5174" s="626"/>
      <c r="V5174" s="626"/>
      <c r="W5174" s="626"/>
      <c r="X5174" s="626"/>
      <c r="Y5174" s="626"/>
      <c r="Z5174" s="626"/>
      <c r="AA5174" s="626"/>
      <c r="AB5174" s="626"/>
      <c r="AC5174" s="626"/>
      <c r="AD5174" s="626"/>
      <c r="AE5174" s="626"/>
      <c r="AF5174" s="626"/>
    </row>
    <row r="5175" spans="1:32" x14ac:dyDescent="0.25">
      <c r="A5175" s="626"/>
      <c r="B5175" s="626"/>
      <c r="F5175" s="626"/>
      <c r="H5175" s="626"/>
      <c r="I5175" s="626"/>
      <c r="J5175" s="626"/>
      <c r="K5175" s="627"/>
      <c r="L5175" s="677"/>
      <c r="M5175" s="626"/>
      <c r="N5175" s="626"/>
      <c r="O5175" s="626"/>
      <c r="P5175" s="626"/>
      <c r="Q5175" s="626"/>
      <c r="R5175" s="626"/>
      <c r="S5175" s="626"/>
      <c r="T5175" s="626"/>
      <c r="U5175" s="626"/>
      <c r="V5175" s="626"/>
      <c r="W5175" s="626"/>
      <c r="X5175" s="626"/>
      <c r="Y5175" s="626"/>
      <c r="Z5175" s="626"/>
      <c r="AA5175" s="626"/>
      <c r="AB5175" s="626"/>
      <c r="AC5175" s="626"/>
      <c r="AD5175" s="626"/>
      <c r="AE5175" s="626"/>
      <c r="AF5175" s="626"/>
    </row>
    <row r="5176" spans="1:32" x14ac:dyDescent="0.25">
      <c r="A5176" s="626"/>
      <c r="B5176" s="626"/>
      <c r="F5176" s="626"/>
      <c r="H5176" s="626"/>
      <c r="I5176" s="626"/>
      <c r="J5176" s="626"/>
      <c r="K5176" s="627"/>
      <c r="L5176" s="677"/>
      <c r="M5176" s="626"/>
      <c r="N5176" s="626"/>
      <c r="O5176" s="626"/>
      <c r="P5176" s="626"/>
      <c r="Q5176" s="626"/>
      <c r="R5176" s="626"/>
      <c r="S5176" s="626"/>
      <c r="T5176" s="626"/>
      <c r="U5176" s="626"/>
      <c r="V5176" s="626"/>
      <c r="W5176" s="626"/>
      <c r="X5176" s="626"/>
      <c r="Y5176" s="626"/>
      <c r="Z5176" s="626"/>
      <c r="AA5176" s="626"/>
      <c r="AB5176" s="626"/>
      <c r="AC5176" s="626"/>
      <c r="AD5176" s="626"/>
      <c r="AE5176" s="626"/>
      <c r="AF5176" s="626"/>
    </row>
    <row r="5177" spans="1:32" x14ac:dyDescent="0.25">
      <c r="A5177" s="626"/>
      <c r="B5177" s="626"/>
      <c r="F5177" s="626"/>
      <c r="H5177" s="626"/>
      <c r="I5177" s="626"/>
      <c r="J5177" s="626"/>
      <c r="K5177" s="627"/>
      <c r="L5177" s="677"/>
      <c r="M5177" s="626"/>
      <c r="N5177" s="626"/>
      <c r="O5177" s="626"/>
      <c r="P5177" s="626"/>
      <c r="Q5177" s="626"/>
      <c r="R5177" s="626"/>
      <c r="S5177" s="626"/>
      <c r="T5177" s="626"/>
      <c r="U5177" s="626"/>
      <c r="V5177" s="626"/>
      <c r="W5177" s="626"/>
      <c r="X5177" s="626"/>
      <c r="Y5177" s="626"/>
      <c r="Z5177" s="626"/>
      <c r="AA5177" s="626"/>
      <c r="AB5177" s="626"/>
      <c r="AC5177" s="626"/>
      <c r="AD5177" s="626"/>
      <c r="AE5177" s="626"/>
      <c r="AF5177" s="626"/>
    </row>
    <row r="5178" spans="1:32" x14ac:dyDescent="0.25">
      <c r="A5178" s="626"/>
      <c r="B5178" s="626"/>
      <c r="F5178" s="626"/>
      <c r="H5178" s="626"/>
      <c r="I5178" s="626"/>
      <c r="J5178" s="626"/>
      <c r="K5178" s="627"/>
      <c r="L5178" s="677"/>
      <c r="M5178" s="626"/>
      <c r="N5178" s="626"/>
      <c r="O5178" s="626"/>
      <c r="P5178" s="626"/>
      <c r="Q5178" s="626"/>
      <c r="R5178" s="626"/>
      <c r="S5178" s="626"/>
      <c r="T5178" s="626"/>
      <c r="U5178" s="626"/>
      <c r="V5178" s="626"/>
      <c r="W5178" s="626"/>
      <c r="X5178" s="626"/>
      <c r="Y5178" s="626"/>
      <c r="Z5178" s="626"/>
      <c r="AA5178" s="626"/>
      <c r="AB5178" s="626"/>
      <c r="AC5178" s="626"/>
      <c r="AD5178" s="626"/>
      <c r="AE5178" s="626"/>
      <c r="AF5178" s="626"/>
    </row>
    <row r="5179" spans="1:32" x14ac:dyDescent="0.25">
      <c r="A5179" s="626"/>
      <c r="B5179" s="626"/>
      <c r="F5179" s="626"/>
      <c r="H5179" s="626"/>
      <c r="I5179" s="626"/>
      <c r="J5179" s="626"/>
      <c r="K5179" s="627"/>
      <c r="L5179" s="677"/>
      <c r="M5179" s="626"/>
      <c r="N5179" s="626"/>
      <c r="O5179" s="626"/>
      <c r="P5179" s="626"/>
      <c r="Q5179" s="626"/>
      <c r="R5179" s="626"/>
      <c r="S5179" s="626"/>
      <c r="T5179" s="626"/>
      <c r="U5179" s="626"/>
      <c r="V5179" s="626"/>
      <c r="W5179" s="626"/>
      <c r="X5179" s="626"/>
      <c r="Y5179" s="626"/>
      <c r="Z5179" s="626"/>
      <c r="AA5179" s="626"/>
      <c r="AB5179" s="626"/>
      <c r="AC5179" s="626"/>
      <c r="AD5179" s="626"/>
      <c r="AE5179" s="626"/>
      <c r="AF5179" s="626"/>
    </row>
    <row r="5180" spans="1:32" x14ac:dyDescent="0.25">
      <c r="A5180" s="626"/>
      <c r="B5180" s="626"/>
      <c r="F5180" s="626"/>
      <c r="H5180" s="626"/>
      <c r="I5180" s="626"/>
      <c r="J5180" s="626"/>
      <c r="K5180" s="627"/>
      <c r="L5180" s="677"/>
      <c r="M5180" s="626"/>
      <c r="N5180" s="626"/>
      <c r="O5180" s="626"/>
      <c r="P5180" s="626"/>
      <c r="Q5180" s="626"/>
      <c r="R5180" s="626"/>
      <c r="S5180" s="626"/>
      <c r="T5180" s="626"/>
      <c r="U5180" s="626"/>
      <c r="V5180" s="626"/>
      <c r="W5180" s="626"/>
      <c r="X5180" s="626"/>
      <c r="Y5180" s="626"/>
      <c r="Z5180" s="626"/>
      <c r="AA5180" s="626"/>
      <c r="AB5180" s="626"/>
      <c r="AC5180" s="626"/>
      <c r="AD5180" s="626"/>
      <c r="AE5180" s="626"/>
      <c r="AF5180" s="626"/>
    </row>
    <row r="5181" spans="1:32" x14ac:dyDescent="0.25">
      <c r="A5181" s="626"/>
      <c r="B5181" s="626"/>
      <c r="F5181" s="626"/>
      <c r="H5181" s="626"/>
      <c r="I5181" s="626"/>
      <c r="J5181" s="626"/>
      <c r="K5181" s="627"/>
      <c r="L5181" s="677"/>
      <c r="M5181" s="626"/>
      <c r="N5181" s="626"/>
      <c r="O5181" s="626"/>
      <c r="P5181" s="626"/>
      <c r="Q5181" s="626"/>
      <c r="R5181" s="626"/>
      <c r="S5181" s="626"/>
      <c r="T5181" s="626"/>
      <c r="U5181" s="626"/>
      <c r="V5181" s="626"/>
      <c r="W5181" s="626"/>
      <c r="X5181" s="626"/>
      <c r="Y5181" s="626"/>
      <c r="Z5181" s="626"/>
      <c r="AA5181" s="626"/>
      <c r="AB5181" s="626"/>
      <c r="AC5181" s="626"/>
      <c r="AD5181" s="626"/>
      <c r="AE5181" s="626"/>
      <c r="AF5181" s="626"/>
    </row>
    <row r="5182" spans="1:32" x14ac:dyDescent="0.25">
      <c r="A5182" s="626"/>
      <c r="B5182" s="626"/>
      <c r="F5182" s="626"/>
      <c r="H5182" s="626"/>
      <c r="I5182" s="626"/>
      <c r="J5182" s="626"/>
      <c r="K5182" s="627"/>
      <c r="L5182" s="677"/>
      <c r="M5182" s="626"/>
      <c r="N5182" s="626"/>
      <c r="O5182" s="626"/>
      <c r="P5182" s="626"/>
      <c r="Q5182" s="626"/>
      <c r="R5182" s="626"/>
      <c r="S5182" s="626"/>
      <c r="T5182" s="626"/>
      <c r="U5182" s="626"/>
      <c r="V5182" s="626"/>
      <c r="W5182" s="626"/>
      <c r="X5182" s="626"/>
      <c r="Y5182" s="626"/>
      <c r="Z5182" s="626"/>
      <c r="AA5182" s="626"/>
      <c r="AB5182" s="626"/>
      <c r="AC5182" s="626"/>
      <c r="AD5182" s="626"/>
      <c r="AE5182" s="626"/>
      <c r="AF5182" s="626"/>
    </row>
    <row r="5183" spans="1:32" x14ac:dyDescent="0.25">
      <c r="A5183" s="626"/>
      <c r="B5183" s="626"/>
      <c r="F5183" s="626"/>
      <c r="H5183" s="626"/>
      <c r="I5183" s="626"/>
      <c r="J5183" s="626"/>
      <c r="K5183" s="627"/>
      <c r="L5183" s="677"/>
      <c r="M5183" s="626"/>
      <c r="N5183" s="626"/>
      <c r="O5183" s="626"/>
      <c r="P5183" s="626"/>
      <c r="Q5183" s="626"/>
      <c r="R5183" s="626"/>
      <c r="S5183" s="626"/>
      <c r="T5183" s="626"/>
      <c r="U5183" s="626"/>
      <c r="V5183" s="626"/>
      <c r="W5183" s="626"/>
      <c r="X5183" s="626"/>
      <c r="Y5183" s="626"/>
      <c r="Z5183" s="626"/>
      <c r="AA5183" s="626"/>
      <c r="AB5183" s="626"/>
      <c r="AC5183" s="626"/>
      <c r="AD5183" s="626"/>
      <c r="AE5183" s="626"/>
      <c r="AF5183" s="626"/>
    </row>
    <row r="5184" spans="1:32" x14ac:dyDescent="0.25">
      <c r="A5184" s="626"/>
      <c r="B5184" s="626"/>
      <c r="F5184" s="626"/>
      <c r="H5184" s="626"/>
      <c r="I5184" s="626"/>
      <c r="J5184" s="626"/>
      <c r="K5184" s="627"/>
      <c r="L5184" s="677"/>
      <c r="M5184" s="626"/>
      <c r="N5184" s="626"/>
      <c r="O5184" s="626"/>
      <c r="P5184" s="626"/>
      <c r="Q5184" s="626"/>
      <c r="R5184" s="626"/>
      <c r="S5184" s="626"/>
      <c r="T5184" s="626"/>
      <c r="U5184" s="626"/>
      <c r="V5184" s="626"/>
      <c r="W5184" s="626"/>
      <c r="X5184" s="626"/>
      <c r="Y5184" s="626"/>
      <c r="Z5184" s="626"/>
      <c r="AA5184" s="626"/>
      <c r="AB5184" s="626"/>
      <c r="AC5184" s="626"/>
      <c r="AD5184" s="626"/>
      <c r="AE5184" s="626"/>
      <c r="AF5184" s="626"/>
    </row>
    <row r="5185" spans="1:32" x14ac:dyDescent="0.25">
      <c r="A5185" s="626"/>
      <c r="B5185" s="626"/>
      <c r="F5185" s="626"/>
      <c r="H5185" s="626"/>
      <c r="I5185" s="626"/>
      <c r="J5185" s="626"/>
      <c r="K5185" s="627"/>
      <c r="L5185" s="677"/>
      <c r="M5185" s="626"/>
      <c r="N5185" s="626"/>
      <c r="O5185" s="626"/>
      <c r="P5185" s="626"/>
      <c r="Q5185" s="626"/>
      <c r="R5185" s="626"/>
      <c r="S5185" s="626"/>
      <c r="T5185" s="626"/>
      <c r="U5185" s="626"/>
      <c r="V5185" s="626"/>
      <c r="W5185" s="626"/>
      <c r="X5185" s="626"/>
      <c r="Y5185" s="626"/>
      <c r="Z5185" s="626"/>
      <c r="AA5185" s="626"/>
      <c r="AB5185" s="626"/>
      <c r="AC5185" s="626"/>
      <c r="AD5185" s="626"/>
      <c r="AE5185" s="626"/>
      <c r="AF5185" s="626"/>
    </row>
    <row r="5186" spans="1:32" x14ac:dyDescent="0.25">
      <c r="A5186" s="626"/>
      <c r="B5186" s="626"/>
      <c r="F5186" s="626"/>
      <c r="H5186" s="626"/>
      <c r="I5186" s="626"/>
      <c r="J5186" s="626"/>
      <c r="K5186" s="627"/>
      <c r="L5186" s="677"/>
      <c r="M5186" s="626"/>
      <c r="N5186" s="626"/>
      <c r="O5186" s="626"/>
      <c r="P5186" s="626"/>
      <c r="Q5186" s="626"/>
      <c r="R5186" s="626"/>
      <c r="S5186" s="626"/>
      <c r="T5186" s="626"/>
      <c r="U5186" s="626"/>
      <c r="V5186" s="626"/>
      <c r="W5186" s="626"/>
      <c r="X5186" s="626"/>
      <c r="Y5186" s="626"/>
      <c r="Z5186" s="626"/>
      <c r="AA5186" s="626"/>
      <c r="AB5186" s="626"/>
      <c r="AC5186" s="626"/>
      <c r="AD5186" s="626"/>
      <c r="AE5186" s="626"/>
      <c r="AF5186" s="626"/>
    </row>
    <row r="5187" spans="1:32" x14ac:dyDescent="0.25">
      <c r="A5187" s="626"/>
      <c r="B5187" s="626"/>
      <c r="F5187" s="626"/>
      <c r="H5187" s="626"/>
      <c r="I5187" s="626"/>
      <c r="J5187" s="626"/>
      <c r="K5187" s="627"/>
      <c r="L5187" s="677"/>
      <c r="M5187" s="626"/>
      <c r="N5187" s="626"/>
      <c r="O5187" s="626"/>
      <c r="P5187" s="626"/>
      <c r="Q5187" s="626"/>
      <c r="R5187" s="626"/>
      <c r="S5187" s="626"/>
      <c r="T5187" s="626"/>
      <c r="U5187" s="626"/>
      <c r="V5187" s="626"/>
      <c r="W5187" s="626"/>
      <c r="X5187" s="626"/>
      <c r="Y5187" s="626"/>
      <c r="Z5187" s="626"/>
      <c r="AA5187" s="626"/>
      <c r="AB5187" s="626"/>
      <c r="AC5187" s="626"/>
      <c r="AD5187" s="626"/>
      <c r="AE5187" s="626"/>
      <c r="AF5187" s="626"/>
    </row>
    <row r="5188" spans="1:32" x14ac:dyDescent="0.25">
      <c r="A5188" s="626"/>
      <c r="B5188" s="626"/>
      <c r="F5188" s="626"/>
      <c r="H5188" s="626"/>
      <c r="I5188" s="626"/>
      <c r="J5188" s="626"/>
      <c r="K5188" s="627"/>
      <c r="L5188" s="677"/>
      <c r="M5188" s="626"/>
      <c r="N5188" s="626"/>
      <c r="O5188" s="626"/>
      <c r="P5188" s="626"/>
      <c r="Q5188" s="626"/>
      <c r="R5188" s="626"/>
      <c r="S5188" s="626"/>
      <c r="T5188" s="626"/>
      <c r="U5188" s="626"/>
      <c r="V5188" s="626"/>
      <c r="W5188" s="626"/>
      <c r="X5188" s="626"/>
      <c r="Y5188" s="626"/>
      <c r="Z5188" s="626"/>
      <c r="AA5188" s="626"/>
      <c r="AB5188" s="626"/>
      <c r="AC5188" s="626"/>
      <c r="AD5188" s="626"/>
      <c r="AE5188" s="626"/>
      <c r="AF5188" s="626"/>
    </row>
    <row r="5189" spans="1:32" x14ac:dyDescent="0.25">
      <c r="A5189" s="626"/>
      <c r="B5189" s="626"/>
      <c r="F5189" s="626"/>
      <c r="H5189" s="626"/>
      <c r="I5189" s="626"/>
      <c r="J5189" s="626"/>
      <c r="K5189" s="627"/>
      <c r="L5189" s="677"/>
      <c r="M5189" s="626"/>
      <c r="N5189" s="626"/>
      <c r="O5189" s="626"/>
      <c r="P5189" s="626"/>
      <c r="Q5189" s="626"/>
      <c r="R5189" s="626"/>
      <c r="S5189" s="626"/>
      <c r="T5189" s="626"/>
      <c r="U5189" s="626"/>
      <c r="V5189" s="626"/>
      <c r="W5189" s="626"/>
      <c r="X5189" s="626"/>
      <c r="Y5189" s="626"/>
      <c r="Z5189" s="626"/>
      <c r="AA5189" s="626"/>
      <c r="AB5189" s="626"/>
      <c r="AC5189" s="626"/>
      <c r="AD5189" s="626"/>
      <c r="AE5189" s="626"/>
      <c r="AF5189" s="626"/>
    </row>
    <row r="5190" spans="1:32" x14ac:dyDescent="0.25">
      <c r="A5190" s="626"/>
      <c r="B5190" s="626"/>
      <c r="F5190" s="626"/>
      <c r="H5190" s="626"/>
      <c r="I5190" s="626"/>
      <c r="J5190" s="626"/>
      <c r="K5190" s="627"/>
      <c r="L5190" s="677"/>
      <c r="M5190" s="626"/>
      <c r="N5190" s="626"/>
      <c r="O5190" s="626"/>
      <c r="P5190" s="626"/>
      <c r="Q5190" s="626"/>
      <c r="R5190" s="626"/>
      <c r="S5190" s="626"/>
      <c r="T5190" s="626"/>
      <c r="U5190" s="626"/>
      <c r="V5190" s="626"/>
      <c r="W5190" s="626"/>
      <c r="X5190" s="626"/>
      <c r="Y5190" s="626"/>
      <c r="Z5190" s="626"/>
      <c r="AA5190" s="626"/>
      <c r="AB5190" s="626"/>
      <c r="AC5190" s="626"/>
      <c r="AD5190" s="626"/>
      <c r="AE5190" s="626"/>
      <c r="AF5190" s="626"/>
    </row>
    <row r="5191" spans="1:32" x14ac:dyDescent="0.25">
      <c r="A5191" s="626"/>
      <c r="B5191" s="626"/>
      <c r="F5191" s="626"/>
      <c r="H5191" s="626"/>
      <c r="I5191" s="626"/>
      <c r="J5191" s="626"/>
      <c r="K5191" s="627"/>
      <c r="L5191" s="677"/>
      <c r="M5191" s="626"/>
      <c r="N5191" s="626"/>
      <c r="O5191" s="626"/>
      <c r="P5191" s="626"/>
      <c r="Q5191" s="626"/>
      <c r="R5191" s="626"/>
      <c r="S5191" s="626"/>
      <c r="T5191" s="626"/>
      <c r="U5191" s="626"/>
      <c r="V5191" s="626"/>
      <c r="W5191" s="626"/>
      <c r="X5191" s="626"/>
      <c r="Y5191" s="626"/>
      <c r="Z5191" s="626"/>
      <c r="AA5191" s="626"/>
      <c r="AB5191" s="626"/>
      <c r="AC5191" s="626"/>
      <c r="AD5191" s="626"/>
      <c r="AE5191" s="626"/>
      <c r="AF5191" s="626"/>
    </row>
    <row r="5192" spans="1:32" x14ac:dyDescent="0.25">
      <c r="A5192" s="626"/>
      <c r="B5192" s="626"/>
      <c r="F5192" s="626"/>
      <c r="H5192" s="626"/>
      <c r="I5192" s="626"/>
      <c r="J5192" s="626"/>
      <c r="K5192" s="627"/>
      <c r="L5192" s="677"/>
      <c r="M5192" s="626"/>
      <c r="N5192" s="626"/>
      <c r="O5192" s="626"/>
      <c r="P5192" s="626"/>
      <c r="Q5192" s="626"/>
      <c r="R5192" s="626"/>
      <c r="S5192" s="626"/>
      <c r="T5192" s="626"/>
      <c r="U5192" s="626"/>
      <c r="V5192" s="626"/>
      <c r="W5192" s="626"/>
      <c r="X5192" s="626"/>
      <c r="Y5192" s="626"/>
      <c r="Z5192" s="626"/>
      <c r="AA5192" s="626"/>
      <c r="AB5192" s="626"/>
      <c r="AC5192" s="626"/>
      <c r="AD5192" s="626"/>
      <c r="AE5192" s="626"/>
      <c r="AF5192" s="626"/>
    </row>
    <row r="5193" spans="1:32" x14ac:dyDescent="0.25">
      <c r="A5193" s="626"/>
      <c r="B5193" s="626"/>
      <c r="F5193" s="626"/>
      <c r="H5193" s="626"/>
      <c r="I5193" s="626"/>
      <c r="J5193" s="626"/>
      <c r="K5193" s="627"/>
      <c r="L5193" s="677"/>
      <c r="M5193" s="626"/>
      <c r="N5193" s="626"/>
      <c r="O5193" s="626"/>
      <c r="P5193" s="626"/>
      <c r="Q5193" s="626"/>
      <c r="R5193" s="626"/>
      <c r="S5193" s="626"/>
      <c r="T5193" s="626"/>
      <c r="U5193" s="626"/>
      <c r="V5193" s="626"/>
      <c r="W5193" s="626"/>
      <c r="X5193" s="626"/>
      <c r="Y5193" s="626"/>
      <c r="Z5193" s="626"/>
      <c r="AA5193" s="626"/>
      <c r="AB5193" s="626"/>
      <c r="AC5193" s="626"/>
      <c r="AD5193" s="626"/>
      <c r="AE5193" s="626"/>
      <c r="AF5193" s="626"/>
    </row>
    <row r="5194" spans="1:32" x14ac:dyDescent="0.25">
      <c r="A5194" s="626"/>
      <c r="B5194" s="626"/>
      <c r="F5194" s="626"/>
      <c r="H5194" s="626"/>
      <c r="I5194" s="626"/>
      <c r="J5194" s="626"/>
      <c r="K5194" s="627"/>
      <c r="L5194" s="677"/>
      <c r="M5194" s="626"/>
      <c r="N5194" s="626"/>
      <c r="O5194" s="626"/>
      <c r="P5194" s="626"/>
      <c r="Q5194" s="626"/>
      <c r="R5194" s="626"/>
      <c r="S5194" s="626"/>
      <c r="T5194" s="626"/>
      <c r="U5194" s="626"/>
      <c r="V5194" s="626"/>
      <c r="W5194" s="626"/>
      <c r="X5194" s="626"/>
      <c r="Y5194" s="626"/>
      <c r="Z5194" s="626"/>
      <c r="AA5194" s="626"/>
      <c r="AB5194" s="626"/>
      <c r="AC5194" s="626"/>
      <c r="AD5194" s="626"/>
      <c r="AE5194" s="626"/>
      <c r="AF5194" s="626"/>
    </row>
    <row r="5195" spans="1:32" x14ac:dyDescent="0.25">
      <c r="A5195" s="626"/>
      <c r="B5195" s="626"/>
      <c r="F5195" s="626"/>
      <c r="H5195" s="626"/>
      <c r="I5195" s="626"/>
      <c r="J5195" s="626"/>
      <c r="K5195" s="627"/>
      <c r="L5195" s="677"/>
      <c r="M5195" s="626"/>
      <c r="N5195" s="626"/>
      <c r="O5195" s="626"/>
      <c r="P5195" s="626"/>
      <c r="Q5195" s="626"/>
      <c r="R5195" s="626"/>
      <c r="S5195" s="626"/>
      <c r="T5195" s="626"/>
      <c r="U5195" s="626"/>
      <c r="V5195" s="626"/>
      <c r="W5195" s="626"/>
      <c r="X5195" s="626"/>
      <c r="Y5195" s="626"/>
      <c r="Z5195" s="626"/>
      <c r="AA5195" s="626"/>
      <c r="AB5195" s="626"/>
      <c r="AC5195" s="626"/>
      <c r="AD5195" s="626"/>
      <c r="AE5195" s="626"/>
      <c r="AF5195" s="626"/>
    </row>
    <row r="5196" spans="1:32" x14ac:dyDescent="0.25">
      <c r="A5196" s="626"/>
      <c r="B5196" s="626"/>
      <c r="F5196" s="626"/>
      <c r="H5196" s="626"/>
      <c r="I5196" s="626"/>
      <c r="J5196" s="626"/>
      <c r="K5196" s="627"/>
      <c r="L5196" s="677"/>
      <c r="M5196" s="626"/>
      <c r="N5196" s="626"/>
      <c r="O5196" s="626"/>
      <c r="P5196" s="626"/>
      <c r="Q5196" s="626"/>
      <c r="R5196" s="626"/>
      <c r="S5196" s="626"/>
      <c r="T5196" s="626"/>
      <c r="U5196" s="626"/>
      <c r="V5196" s="626"/>
      <c r="W5196" s="626"/>
      <c r="X5196" s="626"/>
      <c r="Y5196" s="626"/>
      <c r="Z5196" s="626"/>
      <c r="AA5196" s="626"/>
      <c r="AB5196" s="626"/>
      <c r="AC5196" s="626"/>
      <c r="AD5196" s="626"/>
      <c r="AE5196" s="626"/>
      <c r="AF5196" s="626"/>
    </row>
    <row r="5197" spans="1:32" x14ac:dyDescent="0.25">
      <c r="A5197" s="626"/>
      <c r="B5197" s="626"/>
      <c r="F5197" s="626"/>
      <c r="H5197" s="626"/>
      <c r="I5197" s="626"/>
      <c r="J5197" s="626"/>
      <c r="K5197" s="627"/>
      <c r="L5197" s="677"/>
      <c r="M5197" s="626"/>
      <c r="N5197" s="626"/>
      <c r="O5197" s="626"/>
      <c r="P5197" s="626"/>
      <c r="Q5197" s="626"/>
      <c r="R5197" s="626"/>
      <c r="S5197" s="626"/>
      <c r="T5197" s="626"/>
      <c r="U5197" s="626"/>
      <c r="V5197" s="626"/>
      <c r="W5197" s="626"/>
      <c r="X5197" s="626"/>
      <c r="Y5197" s="626"/>
      <c r="Z5197" s="626"/>
      <c r="AA5197" s="626"/>
      <c r="AB5197" s="626"/>
      <c r="AC5197" s="626"/>
      <c r="AD5197" s="626"/>
      <c r="AE5197" s="626"/>
      <c r="AF5197" s="626"/>
    </row>
    <row r="5198" spans="1:32" x14ac:dyDescent="0.25">
      <c r="A5198" s="626"/>
      <c r="B5198" s="626"/>
      <c r="F5198" s="626"/>
      <c r="H5198" s="626"/>
      <c r="I5198" s="626"/>
      <c r="J5198" s="626"/>
      <c r="K5198" s="627"/>
      <c r="L5198" s="677"/>
      <c r="M5198" s="626"/>
      <c r="N5198" s="626"/>
      <c r="O5198" s="626"/>
      <c r="P5198" s="626"/>
      <c r="Q5198" s="626"/>
      <c r="R5198" s="626"/>
      <c r="S5198" s="626"/>
      <c r="T5198" s="626"/>
      <c r="U5198" s="626"/>
      <c r="V5198" s="626"/>
      <c r="W5198" s="626"/>
      <c r="X5198" s="626"/>
      <c r="Y5198" s="626"/>
      <c r="Z5198" s="626"/>
      <c r="AA5198" s="626"/>
      <c r="AB5198" s="626"/>
      <c r="AC5198" s="626"/>
      <c r="AD5198" s="626"/>
      <c r="AE5198" s="626"/>
      <c r="AF5198" s="626"/>
    </row>
    <row r="5199" spans="1:32" x14ac:dyDescent="0.25">
      <c r="A5199" s="626"/>
      <c r="B5199" s="626"/>
      <c r="F5199" s="626"/>
      <c r="H5199" s="626"/>
      <c r="I5199" s="626"/>
      <c r="J5199" s="626"/>
      <c r="K5199" s="627"/>
      <c r="L5199" s="677"/>
      <c r="M5199" s="626"/>
      <c r="N5199" s="626"/>
      <c r="O5199" s="626"/>
      <c r="P5199" s="626"/>
      <c r="Q5199" s="626"/>
      <c r="R5199" s="626"/>
      <c r="S5199" s="626"/>
      <c r="T5199" s="626"/>
      <c r="U5199" s="626"/>
      <c r="V5199" s="626"/>
      <c r="W5199" s="626"/>
      <c r="X5199" s="626"/>
      <c r="Y5199" s="626"/>
      <c r="Z5199" s="626"/>
      <c r="AA5199" s="626"/>
      <c r="AB5199" s="626"/>
      <c r="AC5199" s="626"/>
      <c r="AD5199" s="626"/>
      <c r="AE5199" s="626"/>
      <c r="AF5199" s="626"/>
    </row>
    <row r="5200" spans="1:32" x14ac:dyDescent="0.25">
      <c r="A5200" s="626"/>
      <c r="B5200" s="626"/>
      <c r="F5200" s="626"/>
      <c r="H5200" s="626"/>
      <c r="I5200" s="626"/>
      <c r="J5200" s="626"/>
      <c r="K5200" s="627"/>
      <c r="L5200" s="677"/>
      <c r="M5200" s="626"/>
      <c r="N5200" s="626"/>
      <c r="O5200" s="626"/>
      <c r="P5200" s="626"/>
      <c r="Q5200" s="626"/>
      <c r="R5200" s="626"/>
      <c r="S5200" s="626"/>
      <c r="T5200" s="626"/>
      <c r="U5200" s="626"/>
      <c r="V5200" s="626"/>
      <c r="W5200" s="626"/>
      <c r="X5200" s="626"/>
      <c r="Y5200" s="626"/>
      <c r="Z5200" s="626"/>
      <c r="AA5200" s="626"/>
      <c r="AB5200" s="626"/>
      <c r="AC5200" s="626"/>
      <c r="AD5200" s="626"/>
      <c r="AE5200" s="626"/>
      <c r="AF5200" s="626"/>
    </row>
    <row r="5201" spans="1:32" x14ac:dyDescent="0.25">
      <c r="A5201" s="626"/>
      <c r="B5201" s="626"/>
      <c r="F5201" s="626"/>
      <c r="H5201" s="626"/>
      <c r="I5201" s="626"/>
      <c r="J5201" s="626"/>
      <c r="K5201" s="627"/>
      <c r="L5201" s="677"/>
      <c r="M5201" s="626"/>
      <c r="N5201" s="626"/>
      <c r="O5201" s="626"/>
      <c r="P5201" s="626"/>
      <c r="Q5201" s="626"/>
      <c r="R5201" s="626"/>
      <c r="S5201" s="626"/>
      <c r="T5201" s="626"/>
      <c r="U5201" s="626"/>
      <c r="V5201" s="626"/>
      <c r="W5201" s="626"/>
      <c r="X5201" s="626"/>
      <c r="Y5201" s="626"/>
      <c r="Z5201" s="626"/>
      <c r="AA5201" s="626"/>
      <c r="AB5201" s="626"/>
      <c r="AC5201" s="626"/>
      <c r="AD5201" s="626"/>
      <c r="AE5201" s="626"/>
      <c r="AF5201" s="626"/>
    </row>
    <row r="5202" spans="1:32" x14ac:dyDescent="0.25">
      <c r="A5202" s="626"/>
      <c r="B5202" s="626"/>
      <c r="F5202" s="626"/>
      <c r="H5202" s="626"/>
      <c r="I5202" s="626"/>
      <c r="J5202" s="626"/>
      <c r="K5202" s="627"/>
      <c r="L5202" s="677"/>
      <c r="M5202" s="626"/>
      <c r="N5202" s="626"/>
      <c r="O5202" s="626"/>
      <c r="P5202" s="626"/>
      <c r="Q5202" s="626"/>
      <c r="R5202" s="626"/>
      <c r="S5202" s="626"/>
      <c r="T5202" s="626"/>
      <c r="U5202" s="626"/>
      <c r="V5202" s="626"/>
      <c r="W5202" s="626"/>
      <c r="X5202" s="626"/>
      <c r="Y5202" s="626"/>
      <c r="Z5202" s="626"/>
      <c r="AA5202" s="626"/>
      <c r="AB5202" s="626"/>
      <c r="AC5202" s="626"/>
      <c r="AD5202" s="626"/>
      <c r="AE5202" s="626"/>
      <c r="AF5202" s="626"/>
    </row>
    <row r="5203" spans="1:32" x14ac:dyDescent="0.25">
      <c r="A5203" s="626"/>
      <c r="B5203" s="626"/>
      <c r="F5203" s="626"/>
      <c r="H5203" s="626"/>
      <c r="I5203" s="626"/>
      <c r="J5203" s="626"/>
      <c r="K5203" s="627"/>
      <c r="L5203" s="677"/>
      <c r="M5203" s="626"/>
      <c r="N5203" s="626"/>
      <c r="O5203" s="626"/>
      <c r="P5203" s="626"/>
      <c r="Q5203" s="626"/>
      <c r="R5203" s="626"/>
      <c r="S5203" s="626"/>
      <c r="T5203" s="626"/>
      <c r="U5203" s="626"/>
      <c r="V5203" s="626"/>
      <c r="W5203" s="626"/>
      <c r="X5203" s="626"/>
      <c r="Y5203" s="626"/>
      <c r="Z5203" s="626"/>
      <c r="AA5203" s="626"/>
      <c r="AB5203" s="626"/>
      <c r="AC5203" s="626"/>
      <c r="AD5203" s="626"/>
      <c r="AE5203" s="626"/>
      <c r="AF5203" s="626"/>
    </row>
    <row r="5204" spans="1:32" x14ac:dyDescent="0.25">
      <c r="A5204" s="626"/>
      <c r="B5204" s="626"/>
      <c r="F5204" s="626"/>
      <c r="H5204" s="626"/>
      <c r="I5204" s="626"/>
      <c r="J5204" s="626"/>
      <c r="K5204" s="627"/>
      <c r="L5204" s="677"/>
      <c r="M5204" s="626"/>
      <c r="N5204" s="626"/>
      <c r="O5204" s="626"/>
      <c r="P5204" s="626"/>
      <c r="Q5204" s="626"/>
      <c r="R5204" s="626"/>
      <c r="S5204" s="626"/>
      <c r="T5204" s="626"/>
      <c r="U5204" s="626"/>
      <c r="V5204" s="626"/>
      <c r="W5204" s="626"/>
      <c r="X5204" s="626"/>
      <c r="Y5204" s="626"/>
      <c r="Z5204" s="626"/>
      <c r="AA5204" s="626"/>
      <c r="AB5204" s="626"/>
      <c r="AC5204" s="626"/>
      <c r="AD5204" s="626"/>
      <c r="AE5204" s="626"/>
      <c r="AF5204" s="626"/>
    </row>
    <row r="5205" spans="1:32" x14ac:dyDescent="0.25">
      <c r="A5205" s="626"/>
      <c r="B5205" s="626"/>
      <c r="F5205" s="626"/>
      <c r="H5205" s="626"/>
      <c r="I5205" s="626"/>
      <c r="J5205" s="626"/>
      <c r="K5205" s="627"/>
      <c r="L5205" s="677"/>
      <c r="M5205" s="626"/>
      <c r="N5205" s="626"/>
      <c r="O5205" s="626"/>
      <c r="P5205" s="626"/>
      <c r="Q5205" s="626"/>
      <c r="R5205" s="626"/>
      <c r="S5205" s="626"/>
      <c r="T5205" s="626"/>
      <c r="U5205" s="626"/>
      <c r="V5205" s="626"/>
      <c r="W5205" s="626"/>
      <c r="X5205" s="626"/>
      <c r="Y5205" s="626"/>
      <c r="Z5205" s="626"/>
      <c r="AA5205" s="626"/>
      <c r="AB5205" s="626"/>
      <c r="AC5205" s="626"/>
      <c r="AD5205" s="626"/>
      <c r="AE5205" s="626"/>
      <c r="AF5205" s="626"/>
    </row>
    <row r="5206" spans="1:32" x14ac:dyDescent="0.25">
      <c r="A5206" s="626"/>
      <c r="B5206" s="626"/>
      <c r="F5206" s="626"/>
      <c r="H5206" s="626"/>
      <c r="I5206" s="626"/>
      <c r="J5206" s="626"/>
      <c r="K5206" s="627"/>
      <c r="L5206" s="677"/>
      <c r="M5206" s="626"/>
      <c r="N5206" s="626"/>
      <c r="O5206" s="626"/>
      <c r="P5206" s="626"/>
      <c r="Q5206" s="626"/>
      <c r="R5206" s="626"/>
      <c r="S5206" s="626"/>
      <c r="T5206" s="626"/>
      <c r="U5206" s="626"/>
      <c r="V5206" s="626"/>
      <c r="W5206" s="626"/>
      <c r="X5206" s="626"/>
      <c r="Y5206" s="626"/>
      <c r="Z5206" s="626"/>
      <c r="AA5206" s="626"/>
      <c r="AB5206" s="626"/>
      <c r="AC5206" s="626"/>
      <c r="AD5206" s="626"/>
      <c r="AE5206" s="626"/>
      <c r="AF5206" s="626"/>
    </row>
    <row r="5207" spans="1:32" x14ac:dyDescent="0.25">
      <c r="A5207" s="626"/>
      <c r="B5207" s="626"/>
      <c r="F5207" s="626"/>
      <c r="H5207" s="626"/>
      <c r="I5207" s="626"/>
      <c r="J5207" s="626"/>
      <c r="K5207" s="627"/>
      <c r="L5207" s="677"/>
      <c r="M5207" s="626"/>
      <c r="N5207" s="626"/>
      <c r="O5207" s="626"/>
      <c r="P5207" s="626"/>
      <c r="Q5207" s="626"/>
      <c r="R5207" s="626"/>
      <c r="S5207" s="626"/>
      <c r="T5207" s="626"/>
      <c r="U5207" s="626"/>
      <c r="V5207" s="626"/>
      <c r="W5207" s="626"/>
      <c r="X5207" s="626"/>
      <c r="Y5207" s="626"/>
      <c r="Z5207" s="626"/>
      <c r="AA5207" s="626"/>
      <c r="AB5207" s="626"/>
      <c r="AC5207" s="626"/>
      <c r="AD5207" s="626"/>
      <c r="AE5207" s="626"/>
      <c r="AF5207" s="626"/>
    </row>
    <row r="5208" spans="1:32" x14ac:dyDescent="0.25">
      <c r="A5208" s="626"/>
      <c r="B5208" s="626"/>
      <c r="F5208" s="626"/>
      <c r="H5208" s="626"/>
      <c r="I5208" s="626"/>
      <c r="J5208" s="626"/>
      <c r="K5208" s="627"/>
      <c r="L5208" s="677"/>
      <c r="M5208" s="626"/>
      <c r="N5208" s="626"/>
      <c r="O5208" s="626"/>
      <c r="P5208" s="626"/>
      <c r="Q5208" s="626"/>
      <c r="R5208" s="626"/>
      <c r="S5208" s="626"/>
      <c r="T5208" s="626"/>
      <c r="U5208" s="626"/>
      <c r="V5208" s="626"/>
      <c r="W5208" s="626"/>
      <c r="X5208" s="626"/>
      <c r="Y5208" s="626"/>
      <c r="Z5208" s="626"/>
      <c r="AA5208" s="626"/>
      <c r="AB5208" s="626"/>
      <c r="AC5208" s="626"/>
      <c r="AD5208" s="626"/>
      <c r="AE5208" s="626"/>
      <c r="AF5208" s="626"/>
    </row>
    <row r="5209" spans="1:32" x14ac:dyDescent="0.25">
      <c r="A5209" s="626"/>
      <c r="B5209" s="626"/>
      <c r="F5209" s="626"/>
      <c r="H5209" s="626"/>
      <c r="I5209" s="626"/>
      <c r="J5209" s="626"/>
      <c r="K5209" s="627"/>
      <c r="L5209" s="677"/>
      <c r="M5209" s="626"/>
      <c r="N5209" s="626"/>
      <c r="O5209" s="626"/>
      <c r="P5209" s="626"/>
      <c r="Q5209" s="626"/>
      <c r="R5209" s="626"/>
      <c r="S5209" s="626"/>
      <c r="T5209" s="626"/>
      <c r="U5209" s="626"/>
      <c r="V5209" s="626"/>
      <c r="W5209" s="626"/>
      <c r="X5209" s="626"/>
      <c r="Y5209" s="626"/>
      <c r="Z5209" s="626"/>
      <c r="AA5209" s="626"/>
      <c r="AB5209" s="626"/>
      <c r="AC5209" s="626"/>
      <c r="AD5209" s="626"/>
      <c r="AE5209" s="626"/>
      <c r="AF5209" s="626"/>
    </row>
    <row r="5210" spans="1:32" x14ac:dyDescent="0.25">
      <c r="A5210" s="626"/>
      <c r="B5210" s="626"/>
      <c r="F5210" s="626"/>
      <c r="H5210" s="626"/>
      <c r="I5210" s="626"/>
      <c r="J5210" s="626"/>
      <c r="K5210" s="627"/>
      <c r="L5210" s="677"/>
      <c r="M5210" s="626"/>
      <c r="N5210" s="626"/>
      <c r="O5210" s="626"/>
      <c r="P5210" s="626"/>
      <c r="Q5210" s="626"/>
      <c r="R5210" s="626"/>
      <c r="S5210" s="626"/>
      <c r="T5210" s="626"/>
      <c r="U5210" s="626"/>
      <c r="V5210" s="626"/>
      <c r="W5210" s="626"/>
      <c r="X5210" s="626"/>
      <c r="Y5210" s="626"/>
      <c r="Z5210" s="626"/>
      <c r="AA5210" s="626"/>
      <c r="AB5210" s="626"/>
      <c r="AC5210" s="626"/>
      <c r="AD5210" s="626"/>
      <c r="AE5210" s="626"/>
      <c r="AF5210" s="626"/>
    </row>
    <row r="5211" spans="1:32" x14ac:dyDescent="0.25">
      <c r="A5211" s="626"/>
      <c r="B5211" s="626"/>
      <c r="F5211" s="626"/>
      <c r="H5211" s="626"/>
      <c r="I5211" s="626"/>
      <c r="J5211" s="626"/>
      <c r="K5211" s="627"/>
      <c r="L5211" s="677"/>
      <c r="M5211" s="626"/>
      <c r="N5211" s="626"/>
      <c r="O5211" s="626"/>
      <c r="P5211" s="626"/>
      <c r="Q5211" s="626"/>
      <c r="R5211" s="626"/>
      <c r="S5211" s="626"/>
      <c r="T5211" s="626"/>
      <c r="U5211" s="626"/>
      <c r="V5211" s="626"/>
      <c r="W5211" s="626"/>
      <c r="X5211" s="626"/>
      <c r="Y5211" s="626"/>
      <c r="Z5211" s="626"/>
      <c r="AA5211" s="626"/>
      <c r="AB5211" s="626"/>
      <c r="AC5211" s="626"/>
      <c r="AD5211" s="626"/>
      <c r="AE5211" s="626"/>
      <c r="AF5211" s="626"/>
    </row>
    <row r="5212" spans="1:32" x14ac:dyDescent="0.25">
      <c r="A5212" s="626"/>
      <c r="B5212" s="626"/>
      <c r="F5212" s="626"/>
      <c r="H5212" s="626"/>
      <c r="I5212" s="626"/>
      <c r="J5212" s="626"/>
      <c r="K5212" s="627"/>
      <c r="L5212" s="677"/>
      <c r="M5212" s="626"/>
      <c r="N5212" s="626"/>
      <c r="O5212" s="626"/>
      <c r="P5212" s="626"/>
      <c r="Q5212" s="626"/>
      <c r="R5212" s="626"/>
      <c r="S5212" s="626"/>
      <c r="T5212" s="626"/>
      <c r="U5212" s="626"/>
      <c r="V5212" s="626"/>
      <c r="W5212" s="626"/>
      <c r="X5212" s="626"/>
      <c r="Y5212" s="626"/>
      <c r="Z5212" s="626"/>
      <c r="AA5212" s="626"/>
      <c r="AB5212" s="626"/>
      <c r="AC5212" s="626"/>
      <c r="AD5212" s="626"/>
      <c r="AE5212" s="626"/>
      <c r="AF5212" s="626"/>
    </row>
    <row r="5213" spans="1:32" x14ac:dyDescent="0.25">
      <c r="A5213" s="626"/>
      <c r="B5213" s="626"/>
      <c r="F5213" s="626"/>
      <c r="H5213" s="626"/>
      <c r="I5213" s="626"/>
      <c r="J5213" s="626"/>
      <c r="K5213" s="627"/>
      <c r="L5213" s="677"/>
      <c r="M5213" s="626"/>
      <c r="N5213" s="626"/>
      <c r="O5213" s="626"/>
      <c r="P5213" s="626"/>
      <c r="Q5213" s="626"/>
      <c r="R5213" s="626"/>
      <c r="S5213" s="626"/>
      <c r="T5213" s="626"/>
      <c r="U5213" s="626"/>
      <c r="V5213" s="626"/>
      <c r="W5213" s="626"/>
      <c r="X5213" s="626"/>
      <c r="Y5213" s="626"/>
      <c r="Z5213" s="626"/>
      <c r="AA5213" s="626"/>
      <c r="AB5213" s="626"/>
      <c r="AC5213" s="626"/>
      <c r="AD5213" s="626"/>
      <c r="AE5213" s="626"/>
      <c r="AF5213" s="626"/>
    </row>
    <row r="5214" spans="1:32" x14ac:dyDescent="0.25">
      <c r="A5214" s="626"/>
      <c r="B5214" s="626"/>
      <c r="F5214" s="626"/>
      <c r="H5214" s="626"/>
      <c r="I5214" s="626"/>
      <c r="J5214" s="626"/>
      <c r="K5214" s="627"/>
      <c r="L5214" s="677"/>
      <c r="M5214" s="626"/>
      <c r="N5214" s="626"/>
      <c r="O5214" s="626"/>
      <c r="P5214" s="626"/>
      <c r="Q5214" s="626"/>
      <c r="R5214" s="626"/>
      <c r="S5214" s="626"/>
      <c r="T5214" s="626"/>
      <c r="U5214" s="626"/>
      <c r="V5214" s="626"/>
      <c r="W5214" s="626"/>
      <c r="X5214" s="626"/>
      <c r="Y5214" s="626"/>
      <c r="Z5214" s="626"/>
      <c r="AA5214" s="626"/>
      <c r="AB5214" s="626"/>
      <c r="AC5214" s="626"/>
      <c r="AD5214" s="626"/>
      <c r="AE5214" s="626"/>
      <c r="AF5214" s="626"/>
    </row>
    <row r="5215" spans="1:32" x14ac:dyDescent="0.25">
      <c r="A5215" s="626"/>
      <c r="B5215" s="626"/>
      <c r="F5215" s="626"/>
      <c r="H5215" s="626"/>
      <c r="I5215" s="626"/>
      <c r="J5215" s="626"/>
      <c r="K5215" s="627"/>
      <c r="L5215" s="677"/>
      <c r="M5215" s="626"/>
      <c r="N5215" s="626"/>
      <c r="O5215" s="626"/>
      <c r="P5215" s="626"/>
      <c r="Q5215" s="626"/>
      <c r="R5215" s="626"/>
      <c r="S5215" s="626"/>
      <c r="T5215" s="626"/>
      <c r="U5215" s="626"/>
      <c r="V5215" s="626"/>
      <c r="W5215" s="626"/>
      <c r="X5215" s="626"/>
      <c r="Y5215" s="626"/>
      <c r="Z5215" s="626"/>
      <c r="AA5215" s="626"/>
      <c r="AB5215" s="626"/>
      <c r="AC5215" s="626"/>
      <c r="AD5215" s="626"/>
      <c r="AE5215" s="626"/>
      <c r="AF5215" s="626"/>
    </row>
    <row r="5216" spans="1:32" x14ac:dyDescent="0.25">
      <c r="A5216" s="626"/>
      <c r="B5216" s="626"/>
      <c r="F5216" s="626"/>
      <c r="H5216" s="626"/>
      <c r="I5216" s="626"/>
      <c r="J5216" s="626"/>
      <c r="K5216" s="627"/>
      <c r="L5216" s="677"/>
      <c r="M5216" s="626"/>
      <c r="N5216" s="626"/>
      <c r="O5216" s="626"/>
      <c r="P5216" s="626"/>
      <c r="Q5216" s="626"/>
      <c r="R5216" s="626"/>
      <c r="S5216" s="626"/>
      <c r="T5216" s="626"/>
      <c r="U5216" s="626"/>
      <c r="V5216" s="626"/>
      <c r="W5216" s="626"/>
      <c r="X5216" s="626"/>
      <c r="Y5216" s="626"/>
      <c r="Z5216" s="626"/>
      <c r="AA5216" s="626"/>
      <c r="AB5216" s="626"/>
      <c r="AC5216" s="626"/>
      <c r="AD5216" s="626"/>
      <c r="AE5216" s="626"/>
      <c r="AF5216" s="626"/>
    </row>
    <row r="5217" spans="1:32" x14ac:dyDescent="0.25">
      <c r="A5217" s="626"/>
      <c r="B5217" s="626"/>
      <c r="F5217" s="626"/>
      <c r="H5217" s="626"/>
      <c r="I5217" s="626"/>
      <c r="J5217" s="626"/>
      <c r="K5217" s="627"/>
      <c r="L5217" s="677"/>
      <c r="M5217" s="626"/>
      <c r="N5217" s="626"/>
      <c r="O5217" s="626"/>
      <c r="P5217" s="626"/>
      <c r="Q5217" s="626"/>
      <c r="R5217" s="626"/>
      <c r="S5217" s="626"/>
      <c r="T5217" s="626"/>
      <c r="U5217" s="626"/>
      <c r="V5217" s="626"/>
      <c r="W5217" s="626"/>
      <c r="X5217" s="626"/>
      <c r="Y5217" s="626"/>
      <c r="Z5217" s="626"/>
      <c r="AA5217" s="626"/>
      <c r="AB5217" s="626"/>
      <c r="AC5217" s="626"/>
      <c r="AD5217" s="626"/>
      <c r="AE5217" s="626"/>
      <c r="AF5217" s="626"/>
    </row>
    <row r="5218" spans="1:32" x14ac:dyDescent="0.25">
      <c r="A5218" s="626"/>
      <c r="B5218" s="626"/>
      <c r="F5218" s="626"/>
      <c r="H5218" s="626"/>
      <c r="I5218" s="626"/>
      <c r="J5218" s="626"/>
      <c r="K5218" s="627"/>
      <c r="L5218" s="677"/>
      <c r="M5218" s="626"/>
      <c r="N5218" s="626"/>
      <c r="O5218" s="626"/>
      <c r="P5218" s="626"/>
      <c r="Q5218" s="626"/>
      <c r="R5218" s="626"/>
      <c r="S5218" s="626"/>
      <c r="T5218" s="626"/>
      <c r="U5218" s="626"/>
      <c r="V5218" s="626"/>
      <c r="W5218" s="626"/>
      <c r="X5218" s="626"/>
      <c r="Y5218" s="626"/>
      <c r="Z5218" s="626"/>
      <c r="AA5218" s="626"/>
      <c r="AB5218" s="626"/>
      <c r="AC5218" s="626"/>
      <c r="AD5218" s="626"/>
      <c r="AE5218" s="626"/>
      <c r="AF5218" s="626"/>
    </row>
    <row r="5219" spans="1:32" x14ac:dyDescent="0.25">
      <c r="A5219" s="626"/>
      <c r="B5219" s="626"/>
      <c r="F5219" s="626"/>
      <c r="H5219" s="626"/>
      <c r="I5219" s="626"/>
      <c r="J5219" s="626"/>
      <c r="K5219" s="627"/>
      <c r="L5219" s="677"/>
      <c r="M5219" s="626"/>
      <c r="N5219" s="626"/>
      <c r="O5219" s="626"/>
      <c r="P5219" s="626"/>
      <c r="Q5219" s="626"/>
      <c r="R5219" s="626"/>
      <c r="S5219" s="626"/>
      <c r="T5219" s="626"/>
      <c r="U5219" s="626"/>
      <c r="V5219" s="626"/>
      <c r="W5219" s="626"/>
      <c r="X5219" s="626"/>
      <c r="Y5219" s="626"/>
      <c r="Z5219" s="626"/>
      <c r="AA5219" s="626"/>
      <c r="AB5219" s="626"/>
      <c r="AC5219" s="626"/>
      <c r="AD5219" s="626"/>
      <c r="AE5219" s="626"/>
      <c r="AF5219" s="626"/>
    </row>
    <row r="5220" spans="1:32" x14ac:dyDescent="0.25">
      <c r="A5220" s="626"/>
      <c r="B5220" s="626"/>
      <c r="F5220" s="626"/>
      <c r="H5220" s="626"/>
      <c r="I5220" s="626"/>
      <c r="J5220" s="626"/>
      <c r="K5220" s="627"/>
      <c r="L5220" s="677"/>
      <c r="M5220" s="626"/>
      <c r="N5220" s="626"/>
      <c r="O5220" s="626"/>
      <c r="P5220" s="626"/>
      <c r="Q5220" s="626"/>
      <c r="R5220" s="626"/>
      <c r="S5220" s="626"/>
      <c r="T5220" s="626"/>
      <c r="U5220" s="626"/>
      <c r="V5220" s="626"/>
      <c r="W5220" s="626"/>
      <c r="X5220" s="626"/>
      <c r="Y5220" s="626"/>
      <c r="Z5220" s="626"/>
      <c r="AA5220" s="626"/>
      <c r="AB5220" s="626"/>
      <c r="AC5220" s="626"/>
      <c r="AD5220" s="626"/>
      <c r="AE5220" s="626"/>
      <c r="AF5220" s="626"/>
    </row>
    <row r="5221" spans="1:32" x14ac:dyDescent="0.25">
      <c r="A5221" s="626"/>
      <c r="B5221" s="626"/>
      <c r="F5221" s="626"/>
      <c r="H5221" s="626"/>
      <c r="I5221" s="626"/>
      <c r="J5221" s="626"/>
      <c r="K5221" s="627"/>
      <c r="L5221" s="677"/>
      <c r="M5221" s="626"/>
      <c r="N5221" s="626"/>
      <c r="O5221" s="626"/>
      <c r="P5221" s="626"/>
      <c r="Q5221" s="626"/>
      <c r="R5221" s="626"/>
      <c r="S5221" s="626"/>
      <c r="T5221" s="626"/>
      <c r="U5221" s="626"/>
      <c r="V5221" s="626"/>
      <c r="W5221" s="626"/>
      <c r="X5221" s="626"/>
      <c r="Y5221" s="626"/>
      <c r="Z5221" s="626"/>
      <c r="AA5221" s="626"/>
      <c r="AB5221" s="626"/>
      <c r="AC5221" s="626"/>
      <c r="AD5221" s="626"/>
      <c r="AE5221" s="626"/>
      <c r="AF5221" s="626"/>
    </row>
    <row r="5222" spans="1:32" x14ac:dyDescent="0.25">
      <c r="A5222" s="626"/>
      <c r="B5222" s="626"/>
      <c r="F5222" s="626"/>
      <c r="H5222" s="626"/>
      <c r="I5222" s="626"/>
      <c r="J5222" s="626"/>
      <c r="K5222" s="627"/>
      <c r="L5222" s="677"/>
      <c r="M5222" s="626"/>
      <c r="N5222" s="626"/>
      <c r="O5222" s="626"/>
      <c r="P5222" s="626"/>
      <c r="Q5222" s="626"/>
      <c r="R5222" s="626"/>
      <c r="S5222" s="626"/>
      <c r="T5222" s="626"/>
      <c r="U5222" s="626"/>
      <c r="V5222" s="626"/>
      <c r="W5222" s="626"/>
      <c r="X5222" s="626"/>
      <c r="Y5222" s="626"/>
      <c r="Z5222" s="626"/>
      <c r="AA5222" s="626"/>
      <c r="AB5222" s="626"/>
      <c r="AC5222" s="626"/>
      <c r="AD5222" s="626"/>
      <c r="AE5222" s="626"/>
      <c r="AF5222" s="626"/>
    </row>
    <row r="5223" spans="1:32" x14ac:dyDescent="0.25">
      <c r="A5223" s="626"/>
      <c r="B5223" s="626"/>
      <c r="F5223" s="626"/>
      <c r="H5223" s="626"/>
      <c r="I5223" s="626"/>
      <c r="J5223" s="626"/>
      <c r="K5223" s="627"/>
      <c r="L5223" s="677"/>
      <c r="M5223" s="626"/>
      <c r="N5223" s="626"/>
      <c r="O5223" s="626"/>
      <c r="P5223" s="626"/>
      <c r="Q5223" s="626"/>
      <c r="R5223" s="626"/>
      <c r="S5223" s="626"/>
      <c r="T5223" s="626"/>
      <c r="U5223" s="626"/>
      <c r="V5223" s="626"/>
      <c r="W5223" s="626"/>
      <c r="X5223" s="626"/>
      <c r="Y5223" s="626"/>
      <c r="Z5223" s="626"/>
      <c r="AA5223" s="626"/>
      <c r="AB5223" s="626"/>
      <c r="AC5223" s="626"/>
      <c r="AD5223" s="626"/>
      <c r="AE5223" s="626"/>
      <c r="AF5223" s="626"/>
    </row>
    <row r="5224" spans="1:32" x14ac:dyDescent="0.25">
      <c r="A5224" s="626"/>
      <c r="B5224" s="626"/>
      <c r="F5224" s="626"/>
      <c r="H5224" s="626"/>
      <c r="I5224" s="626"/>
      <c r="J5224" s="626"/>
      <c r="K5224" s="627"/>
      <c r="L5224" s="677"/>
      <c r="M5224" s="626"/>
      <c r="N5224" s="626"/>
      <c r="O5224" s="626"/>
      <c r="P5224" s="626"/>
      <c r="Q5224" s="626"/>
      <c r="R5224" s="626"/>
      <c r="S5224" s="626"/>
      <c r="T5224" s="626"/>
      <c r="U5224" s="626"/>
      <c r="V5224" s="626"/>
      <c r="W5224" s="626"/>
      <c r="X5224" s="626"/>
      <c r="Y5224" s="626"/>
      <c r="Z5224" s="626"/>
      <c r="AA5224" s="626"/>
      <c r="AB5224" s="626"/>
      <c r="AC5224" s="626"/>
      <c r="AD5224" s="626"/>
      <c r="AE5224" s="626"/>
      <c r="AF5224" s="626"/>
    </row>
    <row r="5225" spans="1:32" x14ac:dyDescent="0.25">
      <c r="A5225" s="626"/>
      <c r="B5225" s="626"/>
      <c r="F5225" s="626"/>
      <c r="H5225" s="626"/>
      <c r="I5225" s="626"/>
      <c r="J5225" s="626"/>
      <c r="K5225" s="627"/>
      <c r="L5225" s="677"/>
      <c r="M5225" s="626"/>
      <c r="N5225" s="626"/>
      <c r="O5225" s="626"/>
      <c r="P5225" s="626"/>
      <c r="Q5225" s="626"/>
      <c r="R5225" s="626"/>
      <c r="S5225" s="626"/>
      <c r="T5225" s="626"/>
      <c r="U5225" s="626"/>
      <c r="V5225" s="626"/>
      <c r="W5225" s="626"/>
      <c r="X5225" s="626"/>
      <c r="Y5225" s="626"/>
      <c r="Z5225" s="626"/>
      <c r="AA5225" s="626"/>
      <c r="AB5225" s="626"/>
      <c r="AC5225" s="626"/>
      <c r="AD5225" s="626"/>
      <c r="AE5225" s="626"/>
      <c r="AF5225" s="626"/>
    </row>
    <row r="5226" spans="1:32" x14ac:dyDescent="0.25">
      <c r="A5226" s="626"/>
      <c r="B5226" s="626"/>
      <c r="F5226" s="626"/>
      <c r="H5226" s="626"/>
      <c r="I5226" s="626"/>
      <c r="J5226" s="626"/>
      <c r="K5226" s="627"/>
      <c r="L5226" s="677"/>
      <c r="M5226" s="626"/>
      <c r="N5226" s="626"/>
      <c r="O5226" s="626"/>
      <c r="P5226" s="626"/>
      <c r="Q5226" s="626"/>
      <c r="R5226" s="626"/>
      <c r="S5226" s="626"/>
      <c r="T5226" s="626"/>
      <c r="U5226" s="626"/>
      <c r="V5226" s="626"/>
      <c r="W5226" s="626"/>
      <c r="X5226" s="626"/>
      <c r="Y5226" s="626"/>
      <c r="Z5226" s="626"/>
      <c r="AA5226" s="626"/>
      <c r="AB5226" s="626"/>
      <c r="AC5226" s="626"/>
      <c r="AD5226" s="626"/>
      <c r="AE5226" s="626"/>
      <c r="AF5226" s="626"/>
    </row>
    <row r="5227" spans="1:32" x14ac:dyDescent="0.25">
      <c r="A5227" s="626"/>
      <c r="B5227" s="626"/>
      <c r="F5227" s="626"/>
      <c r="H5227" s="626"/>
      <c r="I5227" s="626"/>
      <c r="J5227" s="626"/>
      <c r="K5227" s="627"/>
      <c r="L5227" s="677"/>
      <c r="M5227" s="626"/>
      <c r="N5227" s="626"/>
      <c r="O5227" s="626"/>
      <c r="P5227" s="626"/>
      <c r="Q5227" s="626"/>
      <c r="R5227" s="626"/>
      <c r="S5227" s="626"/>
      <c r="T5227" s="626"/>
      <c r="U5227" s="626"/>
      <c r="V5227" s="626"/>
      <c r="W5227" s="626"/>
      <c r="X5227" s="626"/>
      <c r="Y5227" s="626"/>
      <c r="Z5227" s="626"/>
      <c r="AA5227" s="626"/>
      <c r="AB5227" s="626"/>
      <c r="AC5227" s="626"/>
      <c r="AD5227" s="626"/>
      <c r="AE5227" s="626"/>
      <c r="AF5227" s="626"/>
    </row>
    <row r="5228" spans="1:32" x14ac:dyDescent="0.25">
      <c r="A5228" s="626"/>
      <c r="B5228" s="626"/>
      <c r="F5228" s="626"/>
      <c r="H5228" s="626"/>
      <c r="I5228" s="626"/>
      <c r="J5228" s="626"/>
      <c r="K5228" s="627"/>
      <c r="L5228" s="677"/>
      <c r="M5228" s="626"/>
      <c r="N5228" s="626"/>
      <c r="O5228" s="626"/>
      <c r="P5228" s="626"/>
      <c r="Q5228" s="626"/>
      <c r="R5228" s="626"/>
      <c r="S5228" s="626"/>
      <c r="T5228" s="626"/>
      <c r="U5228" s="626"/>
      <c r="V5228" s="626"/>
      <c r="W5228" s="626"/>
      <c r="X5228" s="626"/>
      <c r="Y5228" s="626"/>
      <c r="Z5228" s="626"/>
      <c r="AA5228" s="626"/>
      <c r="AB5228" s="626"/>
      <c r="AC5228" s="626"/>
      <c r="AD5228" s="626"/>
      <c r="AE5228" s="626"/>
      <c r="AF5228" s="626"/>
    </row>
    <row r="5229" spans="1:32" x14ac:dyDescent="0.25">
      <c r="A5229" s="626"/>
      <c r="B5229" s="626"/>
      <c r="F5229" s="626"/>
      <c r="H5229" s="626"/>
      <c r="I5229" s="626"/>
      <c r="J5229" s="626"/>
      <c r="K5229" s="627"/>
      <c r="L5229" s="677"/>
      <c r="M5229" s="626"/>
      <c r="N5229" s="626"/>
      <c r="O5229" s="626"/>
      <c r="P5229" s="626"/>
      <c r="Q5229" s="626"/>
      <c r="R5229" s="626"/>
      <c r="S5229" s="626"/>
      <c r="T5229" s="626"/>
      <c r="U5229" s="626"/>
      <c r="V5229" s="626"/>
      <c r="W5229" s="626"/>
      <c r="X5229" s="626"/>
      <c r="Y5229" s="626"/>
      <c r="Z5229" s="626"/>
      <c r="AA5229" s="626"/>
      <c r="AB5229" s="626"/>
      <c r="AC5229" s="626"/>
      <c r="AD5229" s="626"/>
      <c r="AE5229" s="626"/>
      <c r="AF5229" s="626"/>
    </row>
    <row r="5230" spans="1:32" x14ac:dyDescent="0.25">
      <c r="A5230" s="626"/>
      <c r="B5230" s="626"/>
      <c r="F5230" s="626"/>
      <c r="H5230" s="626"/>
      <c r="I5230" s="626"/>
      <c r="J5230" s="626"/>
      <c r="K5230" s="627"/>
      <c r="L5230" s="677"/>
      <c r="M5230" s="626"/>
      <c r="N5230" s="626"/>
      <c r="O5230" s="626"/>
      <c r="P5230" s="626"/>
      <c r="Q5230" s="626"/>
      <c r="R5230" s="626"/>
      <c r="S5230" s="626"/>
      <c r="T5230" s="626"/>
      <c r="U5230" s="626"/>
      <c r="V5230" s="626"/>
      <c r="W5230" s="626"/>
      <c r="X5230" s="626"/>
      <c r="Y5230" s="626"/>
      <c r="Z5230" s="626"/>
      <c r="AA5230" s="626"/>
      <c r="AB5230" s="626"/>
      <c r="AC5230" s="626"/>
      <c r="AD5230" s="626"/>
      <c r="AE5230" s="626"/>
      <c r="AF5230" s="626"/>
    </row>
    <row r="5231" spans="1:32" x14ac:dyDescent="0.25">
      <c r="A5231" s="626"/>
      <c r="B5231" s="626"/>
      <c r="F5231" s="626"/>
      <c r="H5231" s="626"/>
      <c r="I5231" s="626"/>
      <c r="J5231" s="626"/>
      <c r="K5231" s="627"/>
      <c r="L5231" s="677"/>
      <c r="M5231" s="626"/>
      <c r="N5231" s="626"/>
      <c r="O5231" s="626"/>
      <c r="P5231" s="626"/>
      <c r="Q5231" s="626"/>
      <c r="R5231" s="626"/>
      <c r="S5231" s="626"/>
      <c r="T5231" s="626"/>
      <c r="U5231" s="626"/>
      <c r="V5231" s="626"/>
      <c r="W5231" s="626"/>
      <c r="X5231" s="626"/>
      <c r="Y5231" s="626"/>
      <c r="Z5231" s="626"/>
      <c r="AA5231" s="626"/>
      <c r="AB5231" s="626"/>
      <c r="AC5231" s="626"/>
      <c r="AD5231" s="626"/>
      <c r="AE5231" s="626"/>
      <c r="AF5231" s="626"/>
    </row>
    <row r="5232" spans="1:32" x14ac:dyDescent="0.25">
      <c r="A5232" s="626"/>
      <c r="B5232" s="626"/>
      <c r="F5232" s="626"/>
      <c r="H5232" s="626"/>
      <c r="I5232" s="626"/>
      <c r="J5232" s="626"/>
      <c r="K5232" s="627"/>
      <c r="L5232" s="677"/>
      <c r="M5232" s="626"/>
      <c r="N5232" s="626"/>
      <c r="O5232" s="626"/>
      <c r="P5232" s="626"/>
      <c r="Q5232" s="626"/>
      <c r="R5232" s="626"/>
      <c r="S5232" s="626"/>
      <c r="T5232" s="626"/>
      <c r="U5232" s="626"/>
      <c r="V5232" s="626"/>
      <c r="W5232" s="626"/>
      <c r="X5232" s="626"/>
      <c r="Y5232" s="626"/>
      <c r="Z5232" s="626"/>
      <c r="AA5232" s="626"/>
      <c r="AB5232" s="626"/>
      <c r="AC5232" s="626"/>
      <c r="AD5232" s="626"/>
      <c r="AE5232" s="626"/>
      <c r="AF5232" s="626"/>
    </row>
    <row r="5233" spans="1:32" x14ac:dyDescent="0.25">
      <c r="A5233" s="626"/>
      <c r="B5233" s="626"/>
      <c r="F5233" s="626"/>
      <c r="H5233" s="626"/>
      <c r="I5233" s="626"/>
      <c r="J5233" s="626"/>
      <c r="K5233" s="627"/>
      <c r="L5233" s="677"/>
      <c r="M5233" s="626"/>
      <c r="N5233" s="626"/>
      <c r="O5233" s="626"/>
      <c r="P5233" s="626"/>
      <c r="Q5233" s="626"/>
      <c r="R5233" s="626"/>
      <c r="S5233" s="626"/>
      <c r="T5233" s="626"/>
      <c r="U5233" s="626"/>
      <c r="V5233" s="626"/>
      <c r="W5233" s="626"/>
      <c r="X5233" s="626"/>
      <c r="Y5233" s="626"/>
      <c r="Z5233" s="626"/>
      <c r="AA5233" s="626"/>
      <c r="AB5233" s="626"/>
      <c r="AC5233" s="626"/>
      <c r="AD5233" s="626"/>
      <c r="AE5233" s="626"/>
      <c r="AF5233" s="626"/>
    </row>
    <row r="5234" spans="1:32" x14ac:dyDescent="0.25">
      <c r="A5234" s="626"/>
      <c r="B5234" s="626"/>
      <c r="F5234" s="626"/>
      <c r="H5234" s="626"/>
      <c r="I5234" s="626"/>
      <c r="J5234" s="626"/>
      <c r="K5234" s="627"/>
      <c r="L5234" s="677"/>
      <c r="M5234" s="626"/>
      <c r="N5234" s="626"/>
      <c r="O5234" s="626"/>
      <c r="P5234" s="626"/>
      <c r="Q5234" s="626"/>
      <c r="R5234" s="626"/>
      <c r="S5234" s="626"/>
      <c r="T5234" s="626"/>
      <c r="U5234" s="626"/>
      <c r="V5234" s="626"/>
      <c r="W5234" s="626"/>
      <c r="X5234" s="626"/>
      <c r="Y5234" s="626"/>
      <c r="Z5234" s="626"/>
      <c r="AA5234" s="626"/>
      <c r="AB5234" s="626"/>
      <c r="AC5234" s="626"/>
      <c r="AD5234" s="626"/>
      <c r="AE5234" s="626"/>
      <c r="AF5234" s="626"/>
    </row>
    <row r="5235" spans="1:32" x14ac:dyDescent="0.25">
      <c r="A5235" s="626"/>
      <c r="B5235" s="626"/>
      <c r="F5235" s="626"/>
      <c r="H5235" s="626"/>
      <c r="I5235" s="626"/>
      <c r="J5235" s="626"/>
      <c r="K5235" s="627"/>
      <c r="L5235" s="677"/>
      <c r="M5235" s="626"/>
      <c r="N5235" s="626"/>
      <c r="O5235" s="626"/>
      <c r="P5235" s="626"/>
      <c r="Q5235" s="626"/>
      <c r="R5235" s="626"/>
      <c r="S5235" s="626"/>
      <c r="T5235" s="626"/>
      <c r="U5235" s="626"/>
      <c r="V5235" s="626"/>
      <c r="W5235" s="626"/>
      <c r="X5235" s="626"/>
      <c r="Y5235" s="626"/>
      <c r="Z5235" s="626"/>
      <c r="AA5235" s="626"/>
      <c r="AB5235" s="626"/>
      <c r="AC5235" s="626"/>
      <c r="AD5235" s="626"/>
      <c r="AE5235" s="626"/>
      <c r="AF5235" s="626"/>
    </row>
    <row r="5236" spans="1:32" x14ac:dyDescent="0.25">
      <c r="A5236" s="626"/>
      <c r="B5236" s="626"/>
      <c r="F5236" s="626"/>
      <c r="H5236" s="626"/>
      <c r="I5236" s="626"/>
      <c r="J5236" s="626"/>
      <c r="K5236" s="627"/>
      <c r="L5236" s="677"/>
      <c r="M5236" s="626"/>
      <c r="N5236" s="626"/>
      <c r="O5236" s="626"/>
      <c r="P5236" s="626"/>
      <c r="Q5236" s="626"/>
      <c r="R5236" s="626"/>
      <c r="S5236" s="626"/>
      <c r="T5236" s="626"/>
      <c r="U5236" s="626"/>
      <c r="V5236" s="626"/>
      <c r="W5236" s="626"/>
      <c r="X5236" s="626"/>
      <c r="Y5236" s="626"/>
      <c r="Z5236" s="626"/>
      <c r="AA5236" s="626"/>
      <c r="AB5236" s="626"/>
      <c r="AC5236" s="626"/>
      <c r="AD5236" s="626"/>
      <c r="AE5236" s="626"/>
      <c r="AF5236" s="626"/>
    </row>
    <row r="5237" spans="1:32" x14ac:dyDescent="0.25">
      <c r="A5237" s="626"/>
      <c r="B5237" s="626"/>
      <c r="F5237" s="626"/>
      <c r="H5237" s="626"/>
      <c r="I5237" s="626"/>
      <c r="J5237" s="626"/>
      <c r="K5237" s="627"/>
      <c r="L5237" s="677"/>
      <c r="M5237" s="626"/>
      <c r="N5237" s="626"/>
      <c r="O5237" s="626"/>
      <c r="P5237" s="626"/>
      <c r="Q5237" s="626"/>
      <c r="R5237" s="626"/>
      <c r="S5237" s="626"/>
      <c r="T5237" s="626"/>
      <c r="U5237" s="626"/>
      <c r="V5237" s="626"/>
      <c r="W5237" s="626"/>
      <c r="X5237" s="626"/>
      <c r="Y5237" s="626"/>
      <c r="Z5237" s="626"/>
      <c r="AA5237" s="626"/>
      <c r="AB5237" s="626"/>
      <c r="AC5237" s="626"/>
      <c r="AD5237" s="626"/>
      <c r="AE5237" s="626"/>
      <c r="AF5237" s="626"/>
    </row>
    <row r="5238" spans="1:32" x14ac:dyDescent="0.25">
      <c r="A5238" s="626"/>
      <c r="B5238" s="626"/>
      <c r="F5238" s="626"/>
      <c r="H5238" s="626"/>
      <c r="I5238" s="626"/>
      <c r="J5238" s="626"/>
      <c r="K5238" s="627"/>
      <c r="L5238" s="677"/>
      <c r="M5238" s="626"/>
      <c r="N5238" s="626"/>
      <c r="O5238" s="626"/>
      <c r="P5238" s="626"/>
      <c r="Q5238" s="626"/>
      <c r="R5238" s="626"/>
      <c r="S5238" s="626"/>
      <c r="T5238" s="626"/>
      <c r="U5238" s="626"/>
      <c r="V5238" s="626"/>
      <c r="W5238" s="626"/>
      <c r="X5238" s="626"/>
      <c r="Y5238" s="626"/>
      <c r="Z5238" s="626"/>
      <c r="AA5238" s="626"/>
      <c r="AB5238" s="626"/>
      <c r="AC5238" s="626"/>
      <c r="AD5238" s="626"/>
      <c r="AE5238" s="626"/>
      <c r="AF5238" s="626"/>
    </row>
    <row r="5239" spans="1:32" x14ac:dyDescent="0.25">
      <c r="A5239" s="626"/>
      <c r="B5239" s="626"/>
      <c r="F5239" s="626"/>
      <c r="H5239" s="626"/>
      <c r="I5239" s="626"/>
      <c r="J5239" s="626"/>
      <c r="K5239" s="627"/>
      <c r="L5239" s="677"/>
      <c r="M5239" s="626"/>
      <c r="N5239" s="626"/>
      <c r="O5239" s="626"/>
      <c r="P5239" s="626"/>
      <c r="Q5239" s="626"/>
      <c r="R5239" s="626"/>
      <c r="S5239" s="626"/>
      <c r="T5239" s="626"/>
      <c r="U5239" s="626"/>
      <c r="V5239" s="626"/>
      <c r="W5239" s="626"/>
      <c r="X5239" s="626"/>
      <c r="Y5239" s="626"/>
      <c r="Z5239" s="626"/>
      <c r="AA5239" s="626"/>
      <c r="AB5239" s="626"/>
      <c r="AC5239" s="626"/>
      <c r="AD5239" s="626"/>
      <c r="AE5239" s="626"/>
      <c r="AF5239" s="626"/>
    </row>
    <row r="5240" spans="1:32" x14ac:dyDescent="0.25">
      <c r="A5240" s="626"/>
      <c r="B5240" s="626"/>
      <c r="F5240" s="626"/>
      <c r="H5240" s="626"/>
      <c r="I5240" s="626"/>
      <c r="J5240" s="626"/>
      <c r="K5240" s="627"/>
      <c r="L5240" s="677"/>
      <c r="M5240" s="626"/>
      <c r="N5240" s="626"/>
      <c r="O5240" s="626"/>
      <c r="P5240" s="626"/>
      <c r="Q5240" s="626"/>
      <c r="R5240" s="626"/>
      <c r="S5240" s="626"/>
      <c r="T5240" s="626"/>
      <c r="U5240" s="626"/>
      <c r="V5240" s="626"/>
      <c r="W5240" s="626"/>
      <c r="X5240" s="626"/>
      <c r="Y5240" s="626"/>
      <c r="Z5240" s="626"/>
      <c r="AA5240" s="626"/>
      <c r="AB5240" s="626"/>
      <c r="AC5240" s="626"/>
      <c r="AD5240" s="626"/>
      <c r="AE5240" s="626"/>
      <c r="AF5240" s="626"/>
    </row>
    <row r="5241" spans="1:32" x14ac:dyDescent="0.25">
      <c r="A5241" s="626"/>
      <c r="B5241" s="626"/>
      <c r="F5241" s="626"/>
      <c r="H5241" s="626"/>
      <c r="I5241" s="626"/>
      <c r="J5241" s="626"/>
      <c r="K5241" s="627"/>
      <c r="L5241" s="677"/>
      <c r="M5241" s="626"/>
      <c r="N5241" s="626"/>
      <c r="O5241" s="626"/>
      <c r="P5241" s="626"/>
      <c r="Q5241" s="626"/>
      <c r="R5241" s="626"/>
      <c r="S5241" s="626"/>
      <c r="T5241" s="626"/>
      <c r="U5241" s="626"/>
      <c r="V5241" s="626"/>
      <c r="W5241" s="626"/>
      <c r="X5241" s="626"/>
      <c r="Y5241" s="626"/>
      <c r="Z5241" s="626"/>
      <c r="AA5241" s="626"/>
      <c r="AB5241" s="626"/>
      <c r="AC5241" s="626"/>
      <c r="AD5241" s="626"/>
      <c r="AE5241" s="626"/>
      <c r="AF5241" s="626"/>
    </row>
    <row r="5242" spans="1:32" x14ac:dyDescent="0.25">
      <c r="A5242" s="626"/>
      <c r="B5242" s="626"/>
      <c r="F5242" s="626"/>
      <c r="H5242" s="626"/>
      <c r="I5242" s="626"/>
      <c r="J5242" s="626"/>
      <c r="K5242" s="627"/>
      <c r="L5242" s="677"/>
      <c r="M5242" s="626"/>
      <c r="N5242" s="626"/>
      <c r="O5242" s="626"/>
      <c r="P5242" s="626"/>
      <c r="Q5242" s="626"/>
      <c r="R5242" s="626"/>
      <c r="S5242" s="626"/>
      <c r="T5242" s="626"/>
      <c r="U5242" s="626"/>
      <c r="V5242" s="626"/>
      <c r="W5242" s="626"/>
      <c r="X5242" s="626"/>
      <c r="Y5242" s="626"/>
      <c r="Z5242" s="626"/>
      <c r="AA5242" s="626"/>
      <c r="AB5242" s="626"/>
      <c r="AC5242" s="626"/>
      <c r="AD5242" s="626"/>
      <c r="AE5242" s="626"/>
      <c r="AF5242" s="626"/>
    </row>
    <row r="5243" spans="1:32" x14ac:dyDescent="0.25">
      <c r="A5243" s="626"/>
      <c r="B5243" s="626"/>
      <c r="F5243" s="626"/>
      <c r="H5243" s="626"/>
      <c r="I5243" s="626"/>
      <c r="J5243" s="626"/>
      <c r="K5243" s="627"/>
      <c r="L5243" s="677"/>
      <c r="M5243" s="626"/>
      <c r="N5243" s="626"/>
      <c r="O5243" s="626"/>
      <c r="P5243" s="626"/>
      <c r="Q5243" s="626"/>
      <c r="R5243" s="626"/>
      <c r="S5243" s="626"/>
      <c r="T5243" s="626"/>
      <c r="U5243" s="626"/>
      <c r="V5243" s="626"/>
      <c r="W5243" s="626"/>
      <c r="X5243" s="626"/>
      <c r="Y5243" s="626"/>
      <c r="Z5243" s="626"/>
      <c r="AA5243" s="626"/>
      <c r="AB5243" s="626"/>
      <c r="AC5243" s="626"/>
      <c r="AD5243" s="626"/>
      <c r="AE5243" s="626"/>
      <c r="AF5243" s="626"/>
    </row>
    <row r="5244" spans="1:32" x14ac:dyDescent="0.25">
      <c r="A5244" s="626"/>
      <c r="B5244" s="626"/>
      <c r="F5244" s="626"/>
      <c r="H5244" s="626"/>
      <c r="I5244" s="626"/>
      <c r="J5244" s="626"/>
      <c r="K5244" s="627"/>
      <c r="L5244" s="677"/>
      <c r="M5244" s="626"/>
      <c r="N5244" s="626"/>
      <c r="O5244" s="626"/>
      <c r="P5244" s="626"/>
      <c r="Q5244" s="626"/>
      <c r="R5244" s="626"/>
      <c r="S5244" s="626"/>
      <c r="T5244" s="626"/>
      <c r="U5244" s="626"/>
      <c r="V5244" s="626"/>
      <c r="W5244" s="626"/>
      <c r="X5244" s="626"/>
      <c r="Y5244" s="626"/>
      <c r="Z5244" s="626"/>
      <c r="AA5244" s="626"/>
      <c r="AB5244" s="626"/>
      <c r="AC5244" s="626"/>
      <c r="AD5244" s="626"/>
      <c r="AE5244" s="626"/>
      <c r="AF5244" s="626"/>
    </row>
    <row r="5245" spans="1:32" x14ac:dyDescent="0.25">
      <c r="A5245" s="626"/>
      <c r="B5245" s="626"/>
      <c r="F5245" s="626"/>
      <c r="H5245" s="626"/>
      <c r="I5245" s="626"/>
      <c r="J5245" s="626"/>
      <c r="K5245" s="627"/>
      <c r="L5245" s="677"/>
      <c r="M5245" s="626"/>
      <c r="N5245" s="626"/>
      <c r="O5245" s="626"/>
      <c r="P5245" s="626"/>
      <c r="Q5245" s="626"/>
      <c r="R5245" s="626"/>
      <c r="S5245" s="626"/>
      <c r="T5245" s="626"/>
      <c r="U5245" s="626"/>
      <c r="V5245" s="626"/>
      <c r="W5245" s="626"/>
      <c r="X5245" s="626"/>
      <c r="Y5245" s="626"/>
      <c r="Z5245" s="626"/>
      <c r="AA5245" s="626"/>
      <c r="AB5245" s="626"/>
      <c r="AC5245" s="626"/>
      <c r="AD5245" s="626"/>
      <c r="AE5245" s="626"/>
      <c r="AF5245" s="626"/>
    </row>
    <row r="5246" spans="1:32" x14ac:dyDescent="0.25">
      <c r="A5246" s="626"/>
      <c r="B5246" s="626"/>
      <c r="F5246" s="626"/>
      <c r="H5246" s="626"/>
      <c r="I5246" s="626"/>
      <c r="J5246" s="626"/>
      <c r="K5246" s="627"/>
      <c r="L5246" s="677"/>
      <c r="M5246" s="626"/>
      <c r="N5246" s="626"/>
      <c r="O5246" s="626"/>
      <c r="P5246" s="626"/>
      <c r="Q5246" s="626"/>
      <c r="R5246" s="626"/>
      <c r="S5246" s="626"/>
      <c r="T5246" s="626"/>
      <c r="U5246" s="626"/>
      <c r="V5246" s="626"/>
      <c r="W5246" s="626"/>
      <c r="X5246" s="626"/>
      <c r="Y5246" s="626"/>
      <c r="Z5246" s="626"/>
      <c r="AA5246" s="626"/>
      <c r="AB5246" s="626"/>
      <c r="AC5246" s="626"/>
      <c r="AD5246" s="626"/>
      <c r="AE5246" s="626"/>
      <c r="AF5246" s="626"/>
    </row>
    <row r="5247" spans="1:32" x14ac:dyDescent="0.25">
      <c r="A5247" s="626"/>
      <c r="B5247" s="626"/>
      <c r="F5247" s="626"/>
      <c r="H5247" s="626"/>
      <c r="I5247" s="626"/>
      <c r="J5247" s="626"/>
      <c r="K5247" s="627"/>
      <c r="L5247" s="677"/>
      <c r="M5247" s="626"/>
      <c r="N5247" s="626"/>
      <c r="O5247" s="626"/>
      <c r="P5247" s="626"/>
      <c r="Q5247" s="626"/>
      <c r="R5247" s="626"/>
      <c r="S5247" s="626"/>
      <c r="T5247" s="626"/>
      <c r="U5247" s="626"/>
      <c r="V5247" s="626"/>
      <c r="W5247" s="626"/>
      <c r="X5247" s="626"/>
      <c r="Y5247" s="626"/>
      <c r="Z5247" s="626"/>
      <c r="AA5247" s="626"/>
      <c r="AB5247" s="626"/>
      <c r="AC5247" s="626"/>
      <c r="AD5247" s="626"/>
      <c r="AE5247" s="626"/>
      <c r="AF5247" s="626"/>
    </row>
    <row r="5248" spans="1:32" x14ac:dyDescent="0.25">
      <c r="A5248" s="626"/>
      <c r="B5248" s="626"/>
      <c r="F5248" s="626"/>
      <c r="H5248" s="626"/>
      <c r="I5248" s="626"/>
      <c r="J5248" s="626"/>
      <c r="K5248" s="627"/>
      <c r="L5248" s="677"/>
      <c r="M5248" s="626"/>
      <c r="N5248" s="626"/>
      <c r="O5248" s="626"/>
      <c r="P5248" s="626"/>
      <c r="Q5248" s="626"/>
      <c r="R5248" s="626"/>
      <c r="S5248" s="626"/>
      <c r="T5248" s="626"/>
      <c r="U5248" s="626"/>
      <c r="V5248" s="626"/>
      <c r="W5248" s="626"/>
      <c r="X5248" s="626"/>
      <c r="Y5248" s="626"/>
      <c r="Z5248" s="626"/>
      <c r="AA5248" s="626"/>
      <c r="AB5248" s="626"/>
      <c r="AC5248" s="626"/>
      <c r="AD5248" s="626"/>
      <c r="AE5248" s="626"/>
      <c r="AF5248" s="626"/>
    </row>
    <row r="5249" spans="1:32" x14ac:dyDescent="0.25">
      <c r="A5249" s="626"/>
      <c r="B5249" s="626"/>
      <c r="F5249" s="626"/>
      <c r="H5249" s="626"/>
      <c r="I5249" s="626"/>
      <c r="J5249" s="626"/>
      <c r="K5249" s="627"/>
      <c r="L5249" s="677"/>
      <c r="M5249" s="626"/>
      <c r="N5249" s="626"/>
      <c r="O5249" s="626"/>
      <c r="P5249" s="626"/>
      <c r="Q5249" s="626"/>
      <c r="R5249" s="626"/>
      <c r="S5249" s="626"/>
      <c r="T5249" s="626"/>
      <c r="U5249" s="626"/>
      <c r="V5249" s="626"/>
      <c r="W5249" s="626"/>
      <c r="X5249" s="626"/>
      <c r="Y5249" s="626"/>
      <c r="Z5249" s="626"/>
      <c r="AA5249" s="626"/>
      <c r="AB5249" s="626"/>
      <c r="AC5249" s="626"/>
      <c r="AD5249" s="626"/>
      <c r="AE5249" s="626"/>
      <c r="AF5249" s="626"/>
    </row>
    <row r="5250" spans="1:32" x14ac:dyDescent="0.25">
      <c r="A5250" s="626"/>
      <c r="B5250" s="626"/>
      <c r="F5250" s="626"/>
      <c r="H5250" s="626"/>
      <c r="I5250" s="626"/>
      <c r="J5250" s="626"/>
      <c r="K5250" s="627"/>
      <c r="L5250" s="677"/>
      <c r="M5250" s="626"/>
      <c r="N5250" s="626"/>
      <c r="O5250" s="626"/>
      <c r="P5250" s="626"/>
      <c r="Q5250" s="626"/>
      <c r="R5250" s="626"/>
      <c r="S5250" s="626"/>
      <c r="T5250" s="626"/>
      <c r="U5250" s="626"/>
      <c r="V5250" s="626"/>
      <c r="W5250" s="626"/>
      <c r="X5250" s="626"/>
      <c r="Y5250" s="626"/>
      <c r="Z5250" s="626"/>
      <c r="AA5250" s="626"/>
      <c r="AB5250" s="626"/>
      <c r="AC5250" s="626"/>
      <c r="AD5250" s="626"/>
      <c r="AE5250" s="626"/>
      <c r="AF5250" s="626"/>
    </row>
    <row r="5251" spans="1:32" x14ac:dyDescent="0.25">
      <c r="A5251" s="626"/>
      <c r="B5251" s="626"/>
      <c r="F5251" s="626"/>
      <c r="H5251" s="626"/>
      <c r="I5251" s="626"/>
      <c r="J5251" s="626"/>
      <c r="K5251" s="627"/>
      <c r="L5251" s="677"/>
      <c r="M5251" s="626"/>
      <c r="N5251" s="626"/>
      <c r="O5251" s="626"/>
      <c r="P5251" s="626"/>
      <c r="Q5251" s="626"/>
      <c r="R5251" s="626"/>
      <c r="S5251" s="626"/>
      <c r="T5251" s="626"/>
      <c r="U5251" s="626"/>
      <c r="V5251" s="626"/>
      <c r="W5251" s="626"/>
      <c r="X5251" s="626"/>
      <c r="Y5251" s="626"/>
      <c r="Z5251" s="626"/>
      <c r="AA5251" s="626"/>
      <c r="AB5251" s="626"/>
      <c r="AC5251" s="626"/>
      <c r="AD5251" s="626"/>
      <c r="AE5251" s="626"/>
      <c r="AF5251" s="626"/>
    </row>
    <row r="5252" spans="1:32" x14ac:dyDescent="0.25">
      <c r="A5252" s="626"/>
      <c r="B5252" s="626"/>
      <c r="F5252" s="626"/>
      <c r="H5252" s="626"/>
      <c r="I5252" s="626"/>
      <c r="J5252" s="626"/>
      <c r="K5252" s="627"/>
      <c r="L5252" s="677"/>
      <c r="M5252" s="626"/>
      <c r="N5252" s="626"/>
      <c r="O5252" s="626"/>
      <c r="P5252" s="626"/>
      <c r="Q5252" s="626"/>
      <c r="R5252" s="626"/>
      <c r="S5252" s="626"/>
      <c r="T5252" s="626"/>
      <c r="U5252" s="626"/>
      <c r="V5252" s="626"/>
      <c r="W5252" s="626"/>
      <c r="X5252" s="626"/>
      <c r="Y5252" s="626"/>
      <c r="Z5252" s="626"/>
      <c r="AA5252" s="626"/>
      <c r="AB5252" s="626"/>
      <c r="AC5252" s="626"/>
      <c r="AD5252" s="626"/>
      <c r="AE5252" s="626"/>
      <c r="AF5252" s="626"/>
    </row>
    <row r="5253" spans="1:32" x14ac:dyDescent="0.25">
      <c r="A5253" s="626"/>
      <c r="B5253" s="626"/>
      <c r="F5253" s="626"/>
      <c r="H5253" s="626"/>
      <c r="I5253" s="626"/>
      <c r="J5253" s="626"/>
      <c r="K5253" s="627"/>
      <c r="L5253" s="677"/>
      <c r="M5253" s="626"/>
      <c r="N5253" s="626"/>
      <c r="O5253" s="626"/>
      <c r="P5253" s="626"/>
      <c r="Q5253" s="626"/>
      <c r="R5253" s="626"/>
      <c r="S5253" s="626"/>
      <c r="T5253" s="626"/>
      <c r="U5253" s="626"/>
      <c r="V5253" s="626"/>
      <c r="W5253" s="626"/>
      <c r="X5253" s="626"/>
      <c r="Y5253" s="626"/>
      <c r="Z5253" s="626"/>
      <c r="AA5253" s="626"/>
      <c r="AB5253" s="626"/>
      <c r="AC5253" s="626"/>
      <c r="AD5253" s="626"/>
      <c r="AE5253" s="626"/>
      <c r="AF5253" s="626"/>
    </row>
    <row r="5254" spans="1:32" x14ac:dyDescent="0.25">
      <c r="A5254" s="626"/>
      <c r="B5254" s="626"/>
      <c r="F5254" s="626"/>
      <c r="H5254" s="626"/>
      <c r="I5254" s="626"/>
      <c r="J5254" s="626"/>
      <c r="K5254" s="627"/>
      <c r="L5254" s="677"/>
      <c r="M5254" s="626"/>
      <c r="N5254" s="626"/>
      <c r="O5254" s="626"/>
      <c r="P5254" s="626"/>
      <c r="Q5254" s="626"/>
      <c r="R5254" s="626"/>
      <c r="S5254" s="626"/>
      <c r="T5254" s="626"/>
      <c r="U5254" s="626"/>
      <c r="V5254" s="626"/>
      <c r="W5254" s="626"/>
      <c r="X5254" s="626"/>
      <c r="Y5254" s="626"/>
      <c r="Z5254" s="626"/>
      <c r="AA5254" s="626"/>
      <c r="AB5254" s="626"/>
      <c r="AC5254" s="626"/>
      <c r="AD5254" s="626"/>
      <c r="AE5254" s="626"/>
      <c r="AF5254" s="626"/>
    </row>
    <row r="5255" spans="1:32" x14ac:dyDescent="0.25">
      <c r="A5255" s="626"/>
      <c r="B5255" s="626"/>
      <c r="F5255" s="626"/>
      <c r="H5255" s="626"/>
      <c r="I5255" s="626"/>
      <c r="J5255" s="626"/>
      <c r="K5255" s="627"/>
      <c r="L5255" s="677"/>
      <c r="M5255" s="626"/>
      <c r="N5255" s="626"/>
      <c r="O5255" s="626"/>
      <c r="P5255" s="626"/>
      <c r="Q5255" s="626"/>
      <c r="R5255" s="626"/>
      <c r="S5255" s="626"/>
      <c r="T5255" s="626"/>
      <c r="U5255" s="626"/>
      <c r="V5255" s="626"/>
      <c r="W5255" s="626"/>
      <c r="X5255" s="626"/>
      <c r="Y5255" s="626"/>
      <c r="Z5255" s="626"/>
      <c r="AA5255" s="626"/>
      <c r="AB5255" s="626"/>
      <c r="AC5255" s="626"/>
      <c r="AD5255" s="626"/>
      <c r="AE5255" s="626"/>
      <c r="AF5255" s="626"/>
    </row>
    <row r="5256" spans="1:32" x14ac:dyDescent="0.25">
      <c r="A5256" s="626"/>
      <c r="B5256" s="626"/>
      <c r="F5256" s="626"/>
      <c r="H5256" s="626"/>
      <c r="I5256" s="626"/>
      <c r="J5256" s="626"/>
      <c r="K5256" s="627"/>
      <c r="L5256" s="677"/>
      <c r="M5256" s="626"/>
      <c r="N5256" s="626"/>
      <c r="O5256" s="626"/>
      <c r="P5256" s="626"/>
      <c r="Q5256" s="626"/>
      <c r="R5256" s="626"/>
      <c r="S5256" s="626"/>
      <c r="T5256" s="626"/>
      <c r="U5256" s="626"/>
      <c r="V5256" s="626"/>
      <c r="W5256" s="626"/>
      <c r="X5256" s="626"/>
      <c r="Y5256" s="626"/>
      <c r="Z5256" s="626"/>
      <c r="AA5256" s="626"/>
      <c r="AB5256" s="626"/>
      <c r="AC5256" s="626"/>
      <c r="AD5256" s="626"/>
      <c r="AE5256" s="626"/>
      <c r="AF5256" s="626"/>
    </row>
    <row r="5257" spans="1:32" x14ac:dyDescent="0.25">
      <c r="A5257" s="626"/>
      <c r="B5257" s="626"/>
      <c r="F5257" s="626"/>
      <c r="H5257" s="626"/>
      <c r="I5257" s="626"/>
      <c r="J5257" s="626"/>
      <c r="K5257" s="627"/>
      <c r="L5257" s="677"/>
      <c r="M5257" s="626"/>
      <c r="N5257" s="626"/>
      <c r="O5257" s="626"/>
      <c r="P5257" s="626"/>
      <c r="Q5257" s="626"/>
      <c r="R5257" s="626"/>
      <c r="S5257" s="626"/>
      <c r="T5257" s="626"/>
      <c r="U5257" s="626"/>
      <c r="V5257" s="626"/>
      <c r="W5257" s="626"/>
      <c r="X5257" s="626"/>
      <c r="Y5257" s="626"/>
      <c r="Z5257" s="626"/>
      <c r="AA5257" s="626"/>
      <c r="AB5257" s="626"/>
      <c r="AC5257" s="626"/>
      <c r="AD5257" s="626"/>
      <c r="AE5257" s="626"/>
      <c r="AF5257" s="626"/>
    </row>
    <row r="5258" spans="1:32" x14ac:dyDescent="0.25">
      <c r="A5258" s="626"/>
      <c r="B5258" s="626"/>
      <c r="F5258" s="626"/>
      <c r="H5258" s="626"/>
      <c r="I5258" s="626"/>
      <c r="J5258" s="626"/>
      <c r="K5258" s="627"/>
      <c r="L5258" s="677"/>
      <c r="M5258" s="626"/>
      <c r="N5258" s="626"/>
      <c r="O5258" s="626"/>
      <c r="P5258" s="626"/>
      <c r="Q5258" s="626"/>
      <c r="R5258" s="626"/>
      <c r="S5258" s="626"/>
      <c r="T5258" s="626"/>
      <c r="U5258" s="626"/>
      <c r="V5258" s="626"/>
      <c r="W5258" s="626"/>
      <c r="X5258" s="626"/>
      <c r="Y5258" s="626"/>
      <c r="Z5258" s="626"/>
      <c r="AA5258" s="626"/>
      <c r="AB5258" s="626"/>
      <c r="AC5258" s="626"/>
      <c r="AD5258" s="626"/>
      <c r="AE5258" s="626"/>
      <c r="AF5258" s="626"/>
    </row>
    <row r="5259" spans="1:32" x14ac:dyDescent="0.25">
      <c r="A5259" s="626"/>
      <c r="B5259" s="626"/>
      <c r="F5259" s="626"/>
      <c r="H5259" s="626"/>
      <c r="I5259" s="626"/>
      <c r="J5259" s="626"/>
      <c r="K5259" s="627"/>
      <c r="L5259" s="677"/>
      <c r="M5259" s="626"/>
      <c r="N5259" s="626"/>
      <c r="O5259" s="626"/>
      <c r="P5259" s="626"/>
      <c r="Q5259" s="626"/>
      <c r="R5259" s="626"/>
      <c r="S5259" s="626"/>
      <c r="T5259" s="626"/>
      <c r="U5259" s="626"/>
      <c r="V5259" s="626"/>
      <c r="W5259" s="626"/>
      <c r="X5259" s="626"/>
      <c r="Y5259" s="626"/>
      <c r="Z5259" s="626"/>
      <c r="AA5259" s="626"/>
      <c r="AB5259" s="626"/>
      <c r="AC5259" s="626"/>
      <c r="AD5259" s="626"/>
      <c r="AE5259" s="626"/>
      <c r="AF5259" s="626"/>
    </row>
    <row r="5260" spans="1:32" x14ac:dyDescent="0.25">
      <c r="A5260" s="626"/>
      <c r="B5260" s="626"/>
      <c r="F5260" s="626"/>
      <c r="H5260" s="626"/>
      <c r="I5260" s="626"/>
      <c r="J5260" s="626"/>
      <c r="K5260" s="627"/>
      <c r="L5260" s="677"/>
      <c r="M5260" s="626"/>
      <c r="N5260" s="626"/>
      <c r="O5260" s="626"/>
      <c r="P5260" s="626"/>
      <c r="Q5260" s="626"/>
      <c r="R5260" s="626"/>
      <c r="S5260" s="626"/>
      <c r="T5260" s="626"/>
      <c r="U5260" s="626"/>
      <c r="V5260" s="626"/>
      <c r="W5260" s="626"/>
      <c r="X5260" s="626"/>
      <c r="Y5260" s="626"/>
      <c r="Z5260" s="626"/>
      <c r="AA5260" s="626"/>
      <c r="AB5260" s="626"/>
      <c r="AC5260" s="626"/>
      <c r="AD5260" s="626"/>
      <c r="AE5260" s="626"/>
      <c r="AF5260" s="626"/>
    </row>
    <row r="5261" spans="1:32" x14ac:dyDescent="0.25">
      <c r="A5261" s="626"/>
      <c r="B5261" s="626"/>
      <c r="F5261" s="626"/>
      <c r="H5261" s="626"/>
      <c r="I5261" s="626"/>
      <c r="J5261" s="626"/>
      <c r="K5261" s="627"/>
      <c r="L5261" s="677"/>
      <c r="M5261" s="626"/>
      <c r="N5261" s="626"/>
      <c r="O5261" s="626"/>
      <c r="P5261" s="626"/>
      <c r="Q5261" s="626"/>
      <c r="R5261" s="626"/>
      <c r="S5261" s="626"/>
      <c r="T5261" s="626"/>
      <c r="U5261" s="626"/>
      <c r="V5261" s="626"/>
      <c r="W5261" s="626"/>
      <c r="X5261" s="626"/>
      <c r="Y5261" s="626"/>
      <c r="Z5261" s="626"/>
      <c r="AA5261" s="626"/>
      <c r="AB5261" s="626"/>
      <c r="AC5261" s="626"/>
      <c r="AD5261" s="626"/>
      <c r="AE5261" s="626"/>
      <c r="AF5261" s="626"/>
    </row>
    <row r="5262" spans="1:32" x14ac:dyDescent="0.25">
      <c r="A5262" s="626"/>
      <c r="B5262" s="626"/>
      <c r="F5262" s="626"/>
      <c r="H5262" s="626"/>
      <c r="I5262" s="626"/>
      <c r="J5262" s="626"/>
      <c r="K5262" s="627"/>
      <c r="L5262" s="677"/>
      <c r="M5262" s="626"/>
      <c r="N5262" s="626"/>
      <c r="O5262" s="626"/>
      <c r="P5262" s="626"/>
      <c r="Q5262" s="626"/>
      <c r="R5262" s="626"/>
      <c r="S5262" s="626"/>
      <c r="T5262" s="626"/>
      <c r="U5262" s="626"/>
      <c r="V5262" s="626"/>
      <c r="W5262" s="626"/>
      <c r="X5262" s="626"/>
      <c r="Y5262" s="626"/>
      <c r="Z5262" s="626"/>
      <c r="AA5262" s="626"/>
      <c r="AB5262" s="626"/>
      <c r="AC5262" s="626"/>
      <c r="AD5262" s="626"/>
      <c r="AE5262" s="626"/>
      <c r="AF5262" s="626"/>
    </row>
    <row r="5263" spans="1:32" x14ac:dyDescent="0.25">
      <c r="A5263" s="626"/>
      <c r="B5263" s="626"/>
      <c r="F5263" s="626"/>
      <c r="H5263" s="626"/>
      <c r="I5263" s="626"/>
      <c r="J5263" s="626"/>
      <c r="K5263" s="627"/>
      <c r="L5263" s="677"/>
      <c r="M5263" s="626"/>
      <c r="N5263" s="626"/>
      <c r="O5263" s="626"/>
      <c r="P5263" s="626"/>
      <c r="Q5263" s="626"/>
      <c r="R5263" s="626"/>
      <c r="S5263" s="626"/>
      <c r="T5263" s="626"/>
      <c r="U5263" s="626"/>
      <c r="V5263" s="626"/>
      <c r="W5263" s="626"/>
      <c r="X5263" s="626"/>
      <c r="Y5263" s="626"/>
      <c r="Z5263" s="626"/>
      <c r="AA5263" s="626"/>
      <c r="AB5263" s="626"/>
      <c r="AC5263" s="626"/>
      <c r="AD5263" s="626"/>
      <c r="AE5263" s="626"/>
      <c r="AF5263" s="626"/>
    </row>
    <row r="5264" spans="1:32" x14ac:dyDescent="0.25">
      <c r="A5264" s="626"/>
      <c r="B5264" s="626"/>
      <c r="F5264" s="626"/>
      <c r="H5264" s="626"/>
      <c r="I5264" s="626"/>
      <c r="J5264" s="626"/>
      <c r="K5264" s="627"/>
      <c r="L5264" s="677"/>
      <c r="M5264" s="626"/>
      <c r="N5264" s="626"/>
      <c r="O5264" s="626"/>
      <c r="P5264" s="626"/>
      <c r="Q5264" s="626"/>
      <c r="R5264" s="626"/>
      <c r="S5264" s="626"/>
      <c r="T5264" s="626"/>
      <c r="U5264" s="626"/>
      <c r="V5264" s="626"/>
      <c r="W5264" s="626"/>
      <c r="X5264" s="626"/>
      <c r="Y5264" s="626"/>
      <c r="Z5264" s="626"/>
      <c r="AA5264" s="626"/>
      <c r="AB5264" s="626"/>
      <c r="AC5264" s="626"/>
      <c r="AD5264" s="626"/>
      <c r="AE5264" s="626"/>
      <c r="AF5264" s="626"/>
    </row>
    <row r="5265" spans="1:32" x14ac:dyDescent="0.25">
      <c r="A5265" s="626"/>
      <c r="B5265" s="626"/>
      <c r="F5265" s="626"/>
      <c r="H5265" s="626"/>
      <c r="I5265" s="626"/>
      <c r="J5265" s="626"/>
      <c r="K5265" s="627"/>
      <c r="L5265" s="677"/>
      <c r="M5265" s="626"/>
      <c r="N5265" s="626"/>
      <c r="O5265" s="626"/>
      <c r="P5265" s="626"/>
      <c r="Q5265" s="626"/>
      <c r="R5265" s="626"/>
      <c r="S5265" s="626"/>
      <c r="T5265" s="626"/>
      <c r="U5265" s="626"/>
      <c r="V5265" s="626"/>
      <c r="W5265" s="626"/>
      <c r="X5265" s="626"/>
      <c r="Y5265" s="626"/>
      <c r="Z5265" s="626"/>
      <c r="AA5265" s="626"/>
      <c r="AB5265" s="626"/>
      <c r="AC5265" s="626"/>
      <c r="AD5265" s="626"/>
      <c r="AE5265" s="626"/>
      <c r="AF5265" s="626"/>
    </row>
    <row r="5266" spans="1:32" x14ac:dyDescent="0.25">
      <c r="A5266" s="626"/>
      <c r="B5266" s="626"/>
      <c r="F5266" s="626"/>
      <c r="H5266" s="626"/>
      <c r="I5266" s="626"/>
      <c r="J5266" s="626"/>
      <c r="K5266" s="627"/>
      <c r="L5266" s="677"/>
      <c r="M5266" s="626"/>
      <c r="N5266" s="626"/>
      <c r="O5266" s="626"/>
      <c r="P5266" s="626"/>
      <c r="Q5266" s="626"/>
      <c r="R5266" s="626"/>
      <c r="S5266" s="626"/>
      <c r="T5266" s="626"/>
      <c r="U5266" s="626"/>
      <c r="V5266" s="626"/>
      <c r="W5266" s="626"/>
      <c r="X5266" s="626"/>
      <c r="Y5266" s="626"/>
      <c r="Z5266" s="626"/>
      <c r="AA5266" s="626"/>
      <c r="AB5266" s="626"/>
      <c r="AC5266" s="626"/>
      <c r="AD5266" s="626"/>
      <c r="AE5266" s="626"/>
      <c r="AF5266" s="626"/>
    </row>
    <row r="5267" spans="1:32" x14ac:dyDescent="0.25">
      <c r="A5267" s="626"/>
      <c r="B5267" s="626"/>
      <c r="F5267" s="626"/>
      <c r="H5267" s="626"/>
      <c r="I5267" s="626"/>
      <c r="J5267" s="626"/>
      <c r="K5267" s="627"/>
      <c r="L5267" s="677"/>
      <c r="M5267" s="626"/>
      <c r="N5267" s="626"/>
      <c r="O5267" s="626"/>
      <c r="P5267" s="626"/>
      <c r="Q5267" s="626"/>
      <c r="R5267" s="626"/>
      <c r="S5267" s="626"/>
      <c r="T5267" s="626"/>
      <c r="U5267" s="626"/>
      <c r="V5267" s="626"/>
      <c r="W5267" s="626"/>
      <c r="X5267" s="626"/>
      <c r="Y5267" s="626"/>
      <c r="Z5267" s="626"/>
      <c r="AA5267" s="626"/>
      <c r="AB5267" s="626"/>
      <c r="AC5267" s="626"/>
      <c r="AD5267" s="626"/>
      <c r="AE5267" s="626"/>
      <c r="AF5267" s="626"/>
    </row>
    <row r="5268" spans="1:32" x14ac:dyDescent="0.25">
      <c r="A5268" s="626"/>
      <c r="B5268" s="626"/>
      <c r="F5268" s="626"/>
      <c r="H5268" s="626"/>
      <c r="I5268" s="626"/>
      <c r="J5268" s="626"/>
      <c r="K5268" s="627"/>
      <c r="L5268" s="677"/>
      <c r="M5268" s="626"/>
      <c r="N5268" s="626"/>
      <c r="O5268" s="626"/>
      <c r="P5268" s="626"/>
      <c r="Q5268" s="626"/>
      <c r="R5268" s="626"/>
      <c r="S5268" s="626"/>
      <c r="T5268" s="626"/>
      <c r="U5268" s="626"/>
      <c r="V5268" s="626"/>
      <c r="W5268" s="626"/>
      <c r="X5268" s="626"/>
      <c r="Y5268" s="626"/>
      <c r="Z5268" s="626"/>
      <c r="AA5268" s="626"/>
      <c r="AB5268" s="626"/>
      <c r="AC5268" s="626"/>
      <c r="AD5268" s="626"/>
      <c r="AE5268" s="626"/>
      <c r="AF5268" s="626"/>
    </row>
    <row r="5269" spans="1:32" x14ac:dyDescent="0.25">
      <c r="A5269" s="626"/>
      <c r="B5269" s="626"/>
      <c r="F5269" s="626"/>
      <c r="H5269" s="626"/>
      <c r="I5269" s="626"/>
      <c r="J5269" s="626"/>
      <c r="K5269" s="627"/>
      <c r="L5269" s="677"/>
      <c r="M5269" s="626"/>
      <c r="N5269" s="626"/>
      <c r="O5269" s="626"/>
      <c r="P5269" s="626"/>
      <c r="Q5269" s="626"/>
      <c r="R5269" s="626"/>
      <c r="S5269" s="626"/>
      <c r="T5269" s="626"/>
      <c r="U5269" s="626"/>
      <c r="V5269" s="626"/>
      <c r="W5269" s="626"/>
      <c r="X5269" s="626"/>
      <c r="Y5269" s="626"/>
      <c r="Z5269" s="626"/>
      <c r="AA5269" s="626"/>
      <c r="AB5269" s="626"/>
      <c r="AC5269" s="626"/>
      <c r="AD5269" s="626"/>
      <c r="AE5269" s="626"/>
      <c r="AF5269" s="626"/>
    </row>
    <row r="5270" spans="1:32" x14ac:dyDescent="0.25">
      <c r="A5270" s="626"/>
      <c r="B5270" s="626"/>
      <c r="F5270" s="626"/>
      <c r="H5270" s="626"/>
      <c r="I5270" s="626"/>
      <c r="J5270" s="626"/>
      <c r="K5270" s="627"/>
      <c r="L5270" s="677"/>
      <c r="M5270" s="626"/>
      <c r="N5270" s="626"/>
      <c r="O5270" s="626"/>
      <c r="P5270" s="626"/>
      <c r="Q5270" s="626"/>
      <c r="R5270" s="626"/>
      <c r="S5270" s="626"/>
      <c r="T5270" s="626"/>
      <c r="U5270" s="626"/>
      <c r="V5270" s="626"/>
      <c r="W5270" s="626"/>
      <c r="X5270" s="626"/>
      <c r="Y5270" s="626"/>
      <c r="Z5270" s="626"/>
      <c r="AA5270" s="626"/>
      <c r="AB5270" s="626"/>
      <c r="AC5270" s="626"/>
      <c r="AD5270" s="626"/>
      <c r="AE5270" s="626"/>
      <c r="AF5270" s="626"/>
    </row>
    <row r="5271" spans="1:32" x14ac:dyDescent="0.25">
      <c r="A5271" s="626"/>
      <c r="B5271" s="626"/>
      <c r="F5271" s="626"/>
      <c r="H5271" s="626"/>
      <c r="I5271" s="626"/>
      <c r="J5271" s="626"/>
      <c r="K5271" s="627"/>
      <c r="L5271" s="677"/>
      <c r="M5271" s="626"/>
      <c r="N5271" s="626"/>
      <c r="O5271" s="626"/>
      <c r="P5271" s="626"/>
      <c r="Q5271" s="626"/>
      <c r="R5271" s="626"/>
      <c r="S5271" s="626"/>
      <c r="T5271" s="626"/>
      <c r="U5271" s="626"/>
      <c r="V5271" s="626"/>
      <c r="W5271" s="626"/>
      <c r="X5271" s="626"/>
      <c r="Y5271" s="626"/>
      <c r="Z5271" s="626"/>
      <c r="AA5271" s="626"/>
      <c r="AB5271" s="626"/>
      <c r="AC5271" s="626"/>
      <c r="AD5271" s="626"/>
      <c r="AE5271" s="626"/>
      <c r="AF5271" s="626"/>
    </row>
    <row r="5272" spans="1:32" x14ac:dyDescent="0.25">
      <c r="A5272" s="626"/>
      <c r="B5272" s="626"/>
      <c r="F5272" s="626"/>
      <c r="H5272" s="626"/>
      <c r="I5272" s="626"/>
      <c r="J5272" s="626"/>
      <c r="K5272" s="627"/>
      <c r="L5272" s="677"/>
      <c r="M5272" s="626"/>
      <c r="N5272" s="626"/>
      <c r="O5272" s="626"/>
      <c r="P5272" s="626"/>
      <c r="Q5272" s="626"/>
      <c r="R5272" s="626"/>
      <c r="S5272" s="626"/>
      <c r="T5272" s="626"/>
      <c r="U5272" s="626"/>
      <c r="V5272" s="626"/>
      <c r="W5272" s="626"/>
      <c r="X5272" s="626"/>
      <c r="Y5272" s="626"/>
      <c r="Z5272" s="626"/>
      <c r="AA5272" s="626"/>
      <c r="AB5272" s="626"/>
      <c r="AC5272" s="626"/>
      <c r="AD5272" s="626"/>
      <c r="AE5272" s="626"/>
      <c r="AF5272" s="626"/>
    </row>
    <row r="5273" spans="1:32" x14ac:dyDescent="0.25">
      <c r="A5273" s="626"/>
      <c r="B5273" s="626"/>
      <c r="F5273" s="626"/>
      <c r="H5273" s="626"/>
      <c r="I5273" s="626"/>
      <c r="J5273" s="626"/>
      <c r="K5273" s="627"/>
      <c r="L5273" s="677"/>
      <c r="M5273" s="626"/>
      <c r="N5273" s="626"/>
      <c r="O5273" s="626"/>
      <c r="P5273" s="626"/>
      <c r="Q5273" s="626"/>
      <c r="R5273" s="626"/>
      <c r="S5273" s="626"/>
      <c r="T5273" s="626"/>
      <c r="U5273" s="626"/>
      <c r="V5273" s="626"/>
      <c r="W5273" s="626"/>
      <c r="X5273" s="626"/>
      <c r="Y5273" s="626"/>
      <c r="Z5273" s="626"/>
      <c r="AA5273" s="626"/>
      <c r="AB5273" s="626"/>
      <c r="AC5273" s="626"/>
      <c r="AD5273" s="626"/>
      <c r="AE5273" s="626"/>
      <c r="AF5273" s="626"/>
    </row>
    <row r="5274" spans="1:32" x14ac:dyDescent="0.25">
      <c r="A5274" s="626"/>
      <c r="B5274" s="626"/>
      <c r="F5274" s="626"/>
      <c r="H5274" s="626"/>
      <c r="I5274" s="626"/>
      <c r="J5274" s="626"/>
      <c r="K5274" s="627"/>
      <c r="L5274" s="677"/>
      <c r="M5274" s="626"/>
      <c r="N5274" s="626"/>
      <c r="O5274" s="626"/>
      <c r="P5274" s="626"/>
      <c r="Q5274" s="626"/>
      <c r="R5274" s="626"/>
      <c r="S5274" s="626"/>
      <c r="T5274" s="626"/>
      <c r="U5274" s="626"/>
      <c r="V5274" s="626"/>
      <c r="W5274" s="626"/>
      <c r="X5274" s="626"/>
      <c r="Y5274" s="626"/>
      <c r="Z5274" s="626"/>
      <c r="AA5274" s="626"/>
      <c r="AB5274" s="626"/>
      <c r="AC5274" s="626"/>
      <c r="AD5274" s="626"/>
      <c r="AE5274" s="626"/>
      <c r="AF5274" s="626"/>
    </row>
    <row r="5275" spans="1:32" x14ac:dyDescent="0.25">
      <c r="A5275" s="626"/>
      <c r="B5275" s="626"/>
      <c r="F5275" s="626"/>
      <c r="H5275" s="626"/>
      <c r="I5275" s="626"/>
      <c r="J5275" s="626"/>
      <c r="K5275" s="627"/>
      <c r="L5275" s="677"/>
      <c r="M5275" s="626"/>
      <c r="N5275" s="626"/>
      <c r="O5275" s="626"/>
      <c r="P5275" s="626"/>
      <c r="Q5275" s="626"/>
      <c r="R5275" s="626"/>
      <c r="S5275" s="626"/>
      <c r="T5275" s="626"/>
      <c r="U5275" s="626"/>
      <c r="V5275" s="626"/>
      <c r="W5275" s="626"/>
      <c r="X5275" s="626"/>
      <c r="Y5275" s="626"/>
      <c r="Z5275" s="626"/>
      <c r="AA5275" s="626"/>
      <c r="AB5275" s="626"/>
      <c r="AC5275" s="626"/>
      <c r="AD5275" s="626"/>
      <c r="AE5275" s="626"/>
      <c r="AF5275" s="626"/>
    </row>
    <row r="5276" spans="1:32" x14ac:dyDescent="0.25">
      <c r="A5276" s="626"/>
      <c r="B5276" s="626"/>
      <c r="F5276" s="626"/>
      <c r="H5276" s="626"/>
      <c r="I5276" s="626"/>
      <c r="J5276" s="626"/>
      <c r="K5276" s="627"/>
      <c r="L5276" s="677"/>
      <c r="M5276" s="626"/>
      <c r="N5276" s="626"/>
      <c r="O5276" s="626"/>
      <c r="P5276" s="626"/>
      <c r="Q5276" s="626"/>
      <c r="R5276" s="626"/>
      <c r="S5276" s="626"/>
      <c r="T5276" s="626"/>
      <c r="U5276" s="626"/>
      <c r="V5276" s="626"/>
      <c r="W5276" s="626"/>
      <c r="X5276" s="626"/>
      <c r="Y5276" s="626"/>
      <c r="Z5276" s="626"/>
      <c r="AA5276" s="626"/>
      <c r="AB5276" s="626"/>
      <c r="AC5276" s="626"/>
      <c r="AD5276" s="626"/>
      <c r="AE5276" s="626"/>
      <c r="AF5276" s="626"/>
    </row>
    <row r="5277" spans="1:32" x14ac:dyDescent="0.25">
      <c r="A5277" s="626"/>
      <c r="B5277" s="626"/>
      <c r="F5277" s="626"/>
      <c r="H5277" s="626"/>
      <c r="I5277" s="626"/>
      <c r="J5277" s="626"/>
      <c r="K5277" s="627"/>
      <c r="L5277" s="677"/>
      <c r="M5277" s="626"/>
      <c r="N5277" s="626"/>
      <c r="O5277" s="626"/>
      <c r="P5277" s="626"/>
      <c r="Q5277" s="626"/>
      <c r="R5277" s="626"/>
      <c r="S5277" s="626"/>
      <c r="T5277" s="626"/>
      <c r="U5277" s="626"/>
      <c r="V5277" s="626"/>
      <c r="W5277" s="626"/>
      <c r="X5277" s="626"/>
      <c r="Y5277" s="626"/>
      <c r="Z5277" s="626"/>
      <c r="AA5277" s="626"/>
      <c r="AB5277" s="626"/>
      <c r="AC5277" s="626"/>
      <c r="AD5277" s="626"/>
      <c r="AE5277" s="626"/>
      <c r="AF5277" s="626"/>
    </row>
    <row r="5278" spans="1:32" x14ac:dyDescent="0.25">
      <c r="A5278" s="626"/>
      <c r="B5278" s="626"/>
      <c r="F5278" s="626"/>
      <c r="H5278" s="626"/>
      <c r="I5278" s="626"/>
      <c r="J5278" s="626"/>
      <c r="K5278" s="627"/>
      <c r="L5278" s="677"/>
      <c r="M5278" s="626"/>
      <c r="N5278" s="626"/>
      <c r="O5278" s="626"/>
      <c r="P5278" s="626"/>
      <c r="Q5278" s="626"/>
      <c r="R5278" s="626"/>
      <c r="S5278" s="626"/>
      <c r="T5278" s="626"/>
      <c r="U5278" s="626"/>
      <c r="V5278" s="626"/>
      <c r="W5278" s="626"/>
      <c r="X5278" s="626"/>
      <c r="Y5278" s="626"/>
      <c r="Z5278" s="626"/>
      <c r="AA5278" s="626"/>
      <c r="AB5278" s="626"/>
      <c r="AC5278" s="626"/>
      <c r="AD5278" s="626"/>
      <c r="AE5278" s="626"/>
      <c r="AF5278" s="626"/>
    </row>
    <row r="5279" spans="1:32" x14ac:dyDescent="0.25">
      <c r="A5279" s="626"/>
      <c r="B5279" s="626"/>
      <c r="F5279" s="626"/>
      <c r="H5279" s="626"/>
      <c r="I5279" s="626"/>
      <c r="J5279" s="626"/>
      <c r="K5279" s="627"/>
      <c r="L5279" s="677"/>
      <c r="M5279" s="626"/>
      <c r="N5279" s="626"/>
      <c r="O5279" s="626"/>
      <c r="P5279" s="626"/>
      <c r="Q5279" s="626"/>
      <c r="R5279" s="626"/>
      <c r="S5279" s="626"/>
      <c r="T5279" s="626"/>
      <c r="U5279" s="626"/>
      <c r="V5279" s="626"/>
      <c r="W5279" s="626"/>
      <c r="X5279" s="626"/>
      <c r="Y5279" s="626"/>
      <c r="Z5279" s="626"/>
      <c r="AA5279" s="626"/>
      <c r="AB5279" s="626"/>
      <c r="AC5279" s="626"/>
      <c r="AD5279" s="626"/>
      <c r="AE5279" s="626"/>
      <c r="AF5279" s="626"/>
    </row>
    <row r="5280" spans="1:32" x14ac:dyDescent="0.25">
      <c r="A5280" s="626"/>
      <c r="B5280" s="626"/>
      <c r="F5280" s="626"/>
      <c r="H5280" s="626"/>
      <c r="I5280" s="626"/>
      <c r="J5280" s="626"/>
      <c r="K5280" s="627"/>
      <c r="L5280" s="677"/>
      <c r="M5280" s="626"/>
      <c r="N5280" s="626"/>
      <c r="O5280" s="626"/>
      <c r="P5280" s="626"/>
      <c r="Q5280" s="626"/>
      <c r="R5280" s="626"/>
      <c r="S5280" s="626"/>
      <c r="T5280" s="626"/>
      <c r="U5280" s="626"/>
      <c r="V5280" s="626"/>
      <c r="W5280" s="626"/>
      <c r="X5280" s="626"/>
      <c r="Y5280" s="626"/>
      <c r="Z5280" s="626"/>
      <c r="AA5280" s="626"/>
      <c r="AB5280" s="626"/>
      <c r="AC5280" s="626"/>
      <c r="AD5280" s="626"/>
      <c r="AE5280" s="626"/>
      <c r="AF5280" s="626"/>
    </row>
    <row r="5281" spans="1:32" x14ac:dyDescent="0.25">
      <c r="A5281" s="626"/>
      <c r="B5281" s="626"/>
      <c r="F5281" s="626"/>
      <c r="H5281" s="626"/>
      <c r="I5281" s="626"/>
      <c r="J5281" s="626"/>
      <c r="K5281" s="627"/>
      <c r="L5281" s="677"/>
      <c r="M5281" s="626"/>
      <c r="N5281" s="626"/>
      <c r="O5281" s="626"/>
      <c r="P5281" s="626"/>
      <c r="Q5281" s="626"/>
      <c r="R5281" s="626"/>
      <c r="S5281" s="626"/>
      <c r="T5281" s="626"/>
      <c r="U5281" s="626"/>
      <c r="V5281" s="626"/>
      <c r="W5281" s="626"/>
      <c r="X5281" s="626"/>
      <c r="Y5281" s="626"/>
      <c r="Z5281" s="626"/>
      <c r="AA5281" s="626"/>
      <c r="AB5281" s="626"/>
      <c r="AC5281" s="626"/>
      <c r="AD5281" s="626"/>
      <c r="AE5281" s="626"/>
      <c r="AF5281" s="626"/>
    </row>
    <row r="5282" spans="1:32" x14ac:dyDescent="0.25">
      <c r="A5282" s="626"/>
      <c r="B5282" s="626"/>
      <c r="F5282" s="626"/>
      <c r="H5282" s="626"/>
      <c r="I5282" s="626"/>
      <c r="J5282" s="626"/>
      <c r="K5282" s="627"/>
      <c r="L5282" s="677"/>
      <c r="M5282" s="626"/>
      <c r="N5282" s="626"/>
      <c r="O5282" s="626"/>
      <c r="P5282" s="626"/>
      <c r="Q5282" s="626"/>
      <c r="R5282" s="626"/>
      <c r="S5282" s="626"/>
      <c r="T5282" s="626"/>
      <c r="U5282" s="626"/>
      <c r="V5282" s="626"/>
      <c r="W5282" s="626"/>
      <c r="X5282" s="626"/>
      <c r="Y5282" s="626"/>
      <c r="Z5282" s="626"/>
      <c r="AA5282" s="626"/>
      <c r="AB5282" s="626"/>
      <c r="AC5282" s="626"/>
      <c r="AD5282" s="626"/>
      <c r="AE5282" s="626"/>
      <c r="AF5282" s="626"/>
    </row>
    <row r="5283" spans="1:32" x14ac:dyDescent="0.25">
      <c r="A5283" s="626"/>
      <c r="B5283" s="626"/>
      <c r="F5283" s="626"/>
      <c r="H5283" s="626"/>
      <c r="I5283" s="626"/>
      <c r="J5283" s="626"/>
      <c r="K5283" s="627"/>
      <c r="L5283" s="677"/>
      <c r="M5283" s="626"/>
      <c r="N5283" s="626"/>
      <c r="O5283" s="626"/>
      <c r="P5283" s="626"/>
      <c r="Q5283" s="626"/>
      <c r="R5283" s="626"/>
      <c r="S5283" s="626"/>
      <c r="T5283" s="626"/>
      <c r="U5283" s="626"/>
      <c r="V5283" s="626"/>
      <c r="W5283" s="626"/>
      <c r="X5283" s="626"/>
      <c r="Y5283" s="626"/>
      <c r="Z5283" s="626"/>
      <c r="AA5283" s="626"/>
      <c r="AB5283" s="626"/>
      <c r="AC5283" s="626"/>
      <c r="AD5283" s="626"/>
      <c r="AE5283" s="626"/>
      <c r="AF5283" s="626"/>
    </row>
    <row r="5284" spans="1:32" x14ac:dyDescent="0.25">
      <c r="A5284" s="626"/>
      <c r="B5284" s="626"/>
      <c r="F5284" s="626"/>
      <c r="H5284" s="626"/>
      <c r="I5284" s="626"/>
      <c r="J5284" s="626"/>
      <c r="K5284" s="627"/>
      <c r="L5284" s="677"/>
      <c r="M5284" s="626"/>
      <c r="N5284" s="626"/>
      <c r="O5284" s="626"/>
      <c r="P5284" s="626"/>
      <c r="Q5284" s="626"/>
      <c r="R5284" s="626"/>
      <c r="S5284" s="626"/>
      <c r="T5284" s="626"/>
      <c r="U5284" s="626"/>
      <c r="V5284" s="626"/>
      <c r="W5284" s="626"/>
      <c r="X5284" s="626"/>
      <c r="Y5284" s="626"/>
      <c r="Z5284" s="626"/>
      <c r="AA5284" s="626"/>
      <c r="AB5284" s="626"/>
      <c r="AC5284" s="626"/>
      <c r="AD5284" s="626"/>
      <c r="AE5284" s="626"/>
      <c r="AF5284" s="626"/>
    </row>
    <row r="5285" spans="1:32" x14ac:dyDescent="0.25">
      <c r="A5285" s="626"/>
      <c r="B5285" s="626"/>
      <c r="F5285" s="626"/>
      <c r="H5285" s="626"/>
      <c r="I5285" s="626"/>
      <c r="J5285" s="626"/>
      <c r="K5285" s="627"/>
      <c r="L5285" s="677"/>
      <c r="M5285" s="626"/>
      <c r="N5285" s="626"/>
      <c r="O5285" s="626"/>
      <c r="P5285" s="626"/>
      <c r="Q5285" s="626"/>
      <c r="R5285" s="626"/>
      <c r="S5285" s="626"/>
      <c r="T5285" s="626"/>
      <c r="U5285" s="626"/>
      <c r="V5285" s="626"/>
      <c r="W5285" s="626"/>
      <c r="X5285" s="626"/>
      <c r="Y5285" s="626"/>
      <c r="Z5285" s="626"/>
      <c r="AA5285" s="626"/>
      <c r="AB5285" s="626"/>
      <c r="AC5285" s="626"/>
      <c r="AD5285" s="626"/>
      <c r="AE5285" s="626"/>
      <c r="AF5285" s="626"/>
    </row>
    <row r="5286" spans="1:32" x14ac:dyDescent="0.25">
      <c r="A5286" s="626"/>
      <c r="B5286" s="626"/>
      <c r="F5286" s="626"/>
      <c r="H5286" s="626"/>
      <c r="I5286" s="626"/>
      <c r="J5286" s="626"/>
      <c r="K5286" s="627"/>
      <c r="L5286" s="677"/>
      <c r="M5286" s="626"/>
      <c r="N5286" s="626"/>
      <c r="O5286" s="626"/>
      <c r="P5286" s="626"/>
      <c r="Q5286" s="626"/>
      <c r="R5286" s="626"/>
      <c r="S5286" s="626"/>
      <c r="T5286" s="626"/>
      <c r="U5286" s="626"/>
      <c r="V5286" s="626"/>
      <c r="W5286" s="626"/>
      <c r="X5286" s="626"/>
      <c r="Y5286" s="626"/>
      <c r="Z5286" s="626"/>
      <c r="AA5286" s="626"/>
      <c r="AB5286" s="626"/>
      <c r="AC5286" s="626"/>
      <c r="AD5286" s="626"/>
      <c r="AE5286" s="626"/>
      <c r="AF5286" s="626"/>
    </row>
    <row r="5287" spans="1:32" x14ac:dyDescent="0.25">
      <c r="A5287" s="626"/>
      <c r="B5287" s="626"/>
      <c r="F5287" s="626"/>
      <c r="H5287" s="626"/>
      <c r="I5287" s="626"/>
      <c r="J5287" s="626"/>
      <c r="K5287" s="627"/>
      <c r="L5287" s="677"/>
      <c r="M5287" s="626"/>
      <c r="N5287" s="626"/>
      <c r="O5287" s="626"/>
      <c r="P5287" s="626"/>
      <c r="Q5287" s="626"/>
      <c r="R5287" s="626"/>
      <c r="S5287" s="626"/>
      <c r="T5287" s="626"/>
      <c r="U5287" s="626"/>
      <c r="V5287" s="626"/>
      <c r="W5287" s="626"/>
      <c r="X5287" s="626"/>
      <c r="Y5287" s="626"/>
      <c r="Z5287" s="626"/>
      <c r="AA5287" s="626"/>
      <c r="AB5287" s="626"/>
      <c r="AC5287" s="626"/>
      <c r="AD5287" s="626"/>
      <c r="AE5287" s="626"/>
      <c r="AF5287" s="626"/>
    </row>
    <row r="5288" spans="1:32" x14ac:dyDescent="0.25">
      <c r="A5288" s="626"/>
      <c r="B5288" s="626"/>
      <c r="F5288" s="626"/>
      <c r="H5288" s="626"/>
      <c r="I5288" s="626"/>
      <c r="J5288" s="626"/>
      <c r="K5288" s="627"/>
      <c r="L5288" s="677"/>
      <c r="M5288" s="626"/>
      <c r="N5288" s="626"/>
      <c r="O5288" s="626"/>
      <c r="P5288" s="626"/>
      <c r="Q5288" s="626"/>
      <c r="R5288" s="626"/>
      <c r="S5288" s="626"/>
      <c r="T5288" s="626"/>
      <c r="U5288" s="626"/>
      <c r="V5288" s="626"/>
      <c r="W5288" s="626"/>
      <c r="X5288" s="626"/>
      <c r="Y5288" s="626"/>
      <c r="Z5288" s="626"/>
      <c r="AA5288" s="626"/>
      <c r="AB5288" s="626"/>
      <c r="AC5288" s="626"/>
      <c r="AD5288" s="626"/>
      <c r="AE5288" s="626"/>
      <c r="AF5288" s="626"/>
    </row>
    <row r="5289" spans="1:32" x14ac:dyDescent="0.25">
      <c r="A5289" s="626"/>
      <c r="B5289" s="626"/>
      <c r="F5289" s="626"/>
      <c r="H5289" s="626"/>
      <c r="I5289" s="626"/>
      <c r="J5289" s="626"/>
      <c r="K5289" s="627"/>
      <c r="L5289" s="677"/>
      <c r="M5289" s="626"/>
      <c r="N5289" s="626"/>
      <c r="O5289" s="626"/>
      <c r="P5289" s="626"/>
      <c r="Q5289" s="626"/>
      <c r="R5289" s="626"/>
      <c r="S5289" s="626"/>
      <c r="T5289" s="626"/>
      <c r="U5289" s="626"/>
      <c r="V5289" s="626"/>
      <c r="W5289" s="626"/>
      <c r="X5289" s="626"/>
      <c r="Y5289" s="626"/>
      <c r="Z5289" s="626"/>
      <c r="AA5289" s="626"/>
      <c r="AB5289" s="626"/>
      <c r="AC5289" s="626"/>
      <c r="AD5289" s="626"/>
      <c r="AE5289" s="626"/>
      <c r="AF5289" s="626"/>
    </row>
    <row r="5290" spans="1:32" x14ac:dyDescent="0.25">
      <c r="A5290" s="626"/>
      <c r="B5290" s="626"/>
      <c r="F5290" s="626"/>
      <c r="H5290" s="626"/>
      <c r="I5290" s="626"/>
      <c r="J5290" s="626"/>
      <c r="K5290" s="627"/>
      <c r="L5290" s="677"/>
      <c r="M5290" s="626"/>
      <c r="N5290" s="626"/>
      <c r="O5290" s="626"/>
      <c r="P5290" s="626"/>
      <c r="Q5290" s="626"/>
      <c r="R5290" s="626"/>
      <c r="S5290" s="626"/>
      <c r="T5290" s="626"/>
      <c r="U5290" s="626"/>
      <c r="V5290" s="626"/>
      <c r="W5290" s="626"/>
      <c r="X5290" s="626"/>
      <c r="Y5290" s="626"/>
      <c r="Z5290" s="626"/>
      <c r="AA5290" s="626"/>
      <c r="AB5290" s="626"/>
      <c r="AC5290" s="626"/>
      <c r="AD5290" s="626"/>
      <c r="AE5290" s="626"/>
      <c r="AF5290" s="626"/>
    </row>
    <row r="5291" spans="1:32" x14ac:dyDescent="0.25">
      <c r="A5291" s="626"/>
      <c r="B5291" s="626"/>
      <c r="F5291" s="626"/>
      <c r="H5291" s="626"/>
      <c r="I5291" s="626"/>
      <c r="J5291" s="626"/>
      <c r="K5291" s="627"/>
      <c r="L5291" s="677"/>
      <c r="M5291" s="626"/>
      <c r="N5291" s="626"/>
      <c r="O5291" s="626"/>
      <c r="P5291" s="626"/>
      <c r="Q5291" s="626"/>
      <c r="R5291" s="626"/>
      <c r="S5291" s="626"/>
      <c r="T5291" s="626"/>
      <c r="U5291" s="626"/>
      <c r="V5291" s="626"/>
      <c r="W5291" s="626"/>
      <c r="X5291" s="626"/>
      <c r="Y5291" s="626"/>
      <c r="Z5291" s="626"/>
      <c r="AA5291" s="626"/>
      <c r="AB5291" s="626"/>
      <c r="AC5291" s="626"/>
      <c r="AD5291" s="626"/>
      <c r="AE5291" s="626"/>
      <c r="AF5291" s="626"/>
    </row>
    <row r="5292" spans="1:32" x14ac:dyDescent="0.25">
      <c r="A5292" s="626"/>
      <c r="B5292" s="626"/>
      <c r="F5292" s="626"/>
      <c r="H5292" s="626"/>
      <c r="I5292" s="626"/>
      <c r="J5292" s="626"/>
      <c r="K5292" s="627"/>
      <c r="L5292" s="677"/>
      <c r="M5292" s="626"/>
      <c r="N5292" s="626"/>
      <c r="O5292" s="626"/>
      <c r="P5292" s="626"/>
      <c r="Q5292" s="626"/>
      <c r="R5292" s="626"/>
      <c r="S5292" s="626"/>
      <c r="T5292" s="626"/>
      <c r="U5292" s="626"/>
      <c r="V5292" s="626"/>
      <c r="W5292" s="626"/>
      <c r="X5292" s="626"/>
      <c r="Y5292" s="626"/>
      <c r="Z5292" s="626"/>
      <c r="AA5292" s="626"/>
      <c r="AB5292" s="626"/>
      <c r="AC5292" s="626"/>
      <c r="AD5292" s="626"/>
      <c r="AE5292" s="626"/>
      <c r="AF5292" s="626"/>
    </row>
    <row r="5293" spans="1:32" x14ac:dyDescent="0.25">
      <c r="A5293" s="626"/>
      <c r="B5293" s="626"/>
      <c r="F5293" s="626"/>
      <c r="H5293" s="626"/>
      <c r="I5293" s="626"/>
      <c r="J5293" s="626"/>
      <c r="K5293" s="627"/>
      <c r="L5293" s="677"/>
      <c r="M5293" s="626"/>
      <c r="N5293" s="626"/>
      <c r="O5293" s="626"/>
      <c r="P5293" s="626"/>
      <c r="Q5293" s="626"/>
      <c r="R5293" s="626"/>
      <c r="S5293" s="626"/>
      <c r="T5293" s="626"/>
      <c r="U5293" s="626"/>
      <c r="V5293" s="626"/>
      <c r="W5293" s="626"/>
      <c r="X5293" s="626"/>
      <c r="Y5293" s="626"/>
      <c r="Z5293" s="626"/>
      <c r="AA5293" s="626"/>
      <c r="AB5293" s="626"/>
      <c r="AC5293" s="626"/>
      <c r="AD5293" s="626"/>
      <c r="AE5293" s="626"/>
      <c r="AF5293" s="626"/>
    </row>
    <row r="5294" spans="1:32" x14ac:dyDescent="0.25">
      <c r="A5294" s="626"/>
      <c r="B5294" s="626"/>
      <c r="F5294" s="626"/>
      <c r="H5294" s="626"/>
      <c r="I5294" s="626"/>
      <c r="J5294" s="626"/>
      <c r="K5294" s="627"/>
      <c r="L5294" s="677"/>
      <c r="M5294" s="626"/>
      <c r="N5294" s="626"/>
      <c r="O5294" s="626"/>
      <c r="P5294" s="626"/>
      <c r="Q5294" s="626"/>
      <c r="R5294" s="626"/>
      <c r="S5294" s="626"/>
      <c r="T5294" s="626"/>
      <c r="U5294" s="626"/>
      <c r="V5294" s="626"/>
      <c r="W5294" s="626"/>
      <c r="X5294" s="626"/>
      <c r="Y5294" s="626"/>
      <c r="Z5294" s="626"/>
      <c r="AA5294" s="626"/>
      <c r="AB5294" s="626"/>
      <c r="AC5294" s="626"/>
      <c r="AD5294" s="626"/>
      <c r="AE5294" s="626"/>
      <c r="AF5294" s="626"/>
    </row>
    <row r="5295" spans="1:32" x14ac:dyDescent="0.25">
      <c r="A5295" s="626"/>
      <c r="B5295" s="626"/>
      <c r="F5295" s="626"/>
      <c r="H5295" s="626"/>
      <c r="I5295" s="626"/>
      <c r="J5295" s="626"/>
      <c r="K5295" s="627"/>
      <c r="L5295" s="677"/>
      <c r="M5295" s="626"/>
      <c r="N5295" s="626"/>
      <c r="O5295" s="626"/>
      <c r="P5295" s="626"/>
      <c r="Q5295" s="626"/>
      <c r="R5295" s="626"/>
      <c r="S5295" s="626"/>
      <c r="T5295" s="626"/>
      <c r="U5295" s="626"/>
      <c r="V5295" s="626"/>
      <c r="W5295" s="626"/>
      <c r="X5295" s="626"/>
      <c r="Y5295" s="626"/>
      <c r="Z5295" s="626"/>
      <c r="AA5295" s="626"/>
      <c r="AB5295" s="626"/>
      <c r="AC5295" s="626"/>
      <c r="AD5295" s="626"/>
      <c r="AE5295" s="626"/>
      <c r="AF5295" s="626"/>
    </row>
    <row r="5296" spans="1:32" x14ac:dyDescent="0.25">
      <c r="A5296" s="626"/>
      <c r="B5296" s="626"/>
      <c r="F5296" s="626"/>
      <c r="H5296" s="626"/>
      <c r="I5296" s="626"/>
      <c r="J5296" s="626"/>
      <c r="K5296" s="627"/>
      <c r="L5296" s="677"/>
      <c r="M5296" s="626"/>
      <c r="N5296" s="626"/>
      <c r="O5296" s="626"/>
      <c r="P5296" s="626"/>
      <c r="Q5296" s="626"/>
      <c r="R5296" s="626"/>
      <c r="S5296" s="626"/>
      <c r="T5296" s="626"/>
      <c r="U5296" s="626"/>
      <c r="V5296" s="626"/>
      <c r="W5296" s="626"/>
      <c r="X5296" s="626"/>
      <c r="Y5296" s="626"/>
      <c r="Z5296" s="626"/>
      <c r="AA5296" s="626"/>
      <c r="AB5296" s="626"/>
      <c r="AC5296" s="626"/>
      <c r="AD5296" s="626"/>
      <c r="AE5296" s="626"/>
      <c r="AF5296" s="626"/>
    </row>
    <row r="5297" spans="1:32" x14ac:dyDescent="0.25">
      <c r="A5297" s="626"/>
      <c r="B5297" s="626"/>
      <c r="F5297" s="626"/>
      <c r="H5297" s="626"/>
      <c r="I5297" s="626"/>
      <c r="J5297" s="626"/>
      <c r="K5297" s="627"/>
      <c r="L5297" s="677"/>
      <c r="M5297" s="626"/>
      <c r="N5297" s="626"/>
      <c r="O5297" s="626"/>
      <c r="P5297" s="626"/>
      <c r="Q5297" s="626"/>
      <c r="R5297" s="626"/>
      <c r="S5297" s="626"/>
      <c r="T5297" s="626"/>
      <c r="U5297" s="626"/>
      <c r="V5297" s="626"/>
      <c r="W5297" s="626"/>
      <c r="X5297" s="626"/>
      <c r="Y5297" s="626"/>
      <c r="Z5297" s="626"/>
      <c r="AA5297" s="626"/>
      <c r="AB5297" s="626"/>
      <c r="AC5297" s="626"/>
      <c r="AD5297" s="626"/>
      <c r="AE5297" s="626"/>
      <c r="AF5297" s="626"/>
    </row>
    <row r="5298" spans="1:32" x14ac:dyDescent="0.25">
      <c r="A5298" s="626"/>
      <c r="B5298" s="626"/>
      <c r="F5298" s="626"/>
      <c r="H5298" s="626"/>
      <c r="I5298" s="626"/>
      <c r="J5298" s="626"/>
      <c r="K5298" s="627"/>
      <c r="L5298" s="677"/>
      <c r="M5298" s="626"/>
      <c r="N5298" s="626"/>
      <c r="O5298" s="626"/>
      <c r="P5298" s="626"/>
      <c r="Q5298" s="626"/>
      <c r="R5298" s="626"/>
      <c r="S5298" s="626"/>
      <c r="T5298" s="626"/>
      <c r="U5298" s="626"/>
      <c r="V5298" s="626"/>
      <c r="W5298" s="626"/>
      <c r="X5298" s="626"/>
      <c r="Y5298" s="626"/>
      <c r="Z5298" s="626"/>
      <c r="AA5298" s="626"/>
      <c r="AB5298" s="626"/>
      <c r="AC5298" s="626"/>
      <c r="AD5298" s="626"/>
      <c r="AE5298" s="626"/>
      <c r="AF5298" s="626"/>
    </row>
    <row r="5299" spans="1:32" x14ac:dyDescent="0.25">
      <c r="A5299" s="626"/>
      <c r="B5299" s="626"/>
      <c r="F5299" s="626"/>
      <c r="H5299" s="626"/>
      <c r="I5299" s="626"/>
      <c r="J5299" s="626"/>
      <c r="K5299" s="627"/>
      <c r="L5299" s="677"/>
      <c r="M5299" s="626"/>
      <c r="N5299" s="626"/>
      <c r="O5299" s="626"/>
      <c r="P5299" s="626"/>
      <c r="Q5299" s="626"/>
      <c r="R5299" s="626"/>
      <c r="S5299" s="626"/>
      <c r="T5299" s="626"/>
      <c r="U5299" s="626"/>
      <c r="V5299" s="626"/>
      <c r="W5299" s="626"/>
      <c r="X5299" s="626"/>
      <c r="Y5299" s="626"/>
      <c r="Z5299" s="626"/>
      <c r="AA5299" s="626"/>
      <c r="AB5299" s="626"/>
      <c r="AC5299" s="626"/>
      <c r="AD5299" s="626"/>
      <c r="AE5299" s="626"/>
      <c r="AF5299" s="626"/>
    </row>
    <row r="5300" spans="1:32" x14ac:dyDescent="0.25">
      <c r="A5300" s="626"/>
      <c r="B5300" s="626"/>
      <c r="F5300" s="626"/>
      <c r="H5300" s="626"/>
      <c r="I5300" s="626"/>
      <c r="J5300" s="626"/>
      <c r="K5300" s="627"/>
      <c r="L5300" s="677"/>
      <c r="M5300" s="626"/>
      <c r="N5300" s="626"/>
      <c r="O5300" s="626"/>
      <c r="P5300" s="626"/>
      <c r="Q5300" s="626"/>
      <c r="R5300" s="626"/>
      <c r="S5300" s="626"/>
      <c r="T5300" s="626"/>
      <c r="U5300" s="626"/>
      <c r="V5300" s="626"/>
      <c r="W5300" s="626"/>
      <c r="X5300" s="626"/>
      <c r="Y5300" s="626"/>
      <c r="Z5300" s="626"/>
      <c r="AA5300" s="626"/>
      <c r="AB5300" s="626"/>
      <c r="AC5300" s="626"/>
      <c r="AD5300" s="626"/>
      <c r="AE5300" s="626"/>
      <c r="AF5300" s="626"/>
    </row>
    <row r="5301" spans="1:32" x14ac:dyDescent="0.25">
      <c r="A5301" s="626"/>
      <c r="B5301" s="626"/>
      <c r="F5301" s="626"/>
      <c r="H5301" s="626"/>
      <c r="I5301" s="626"/>
      <c r="J5301" s="626"/>
      <c r="K5301" s="627"/>
      <c r="L5301" s="677"/>
      <c r="M5301" s="626"/>
      <c r="N5301" s="626"/>
      <c r="O5301" s="626"/>
      <c r="P5301" s="626"/>
      <c r="Q5301" s="626"/>
      <c r="R5301" s="626"/>
      <c r="S5301" s="626"/>
      <c r="T5301" s="626"/>
      <c r="U5301" s="626"/>
      <c r="V5301" s="626"/>
      <c r="W5301" s="626"/>
      <c r="X5301" s="626"/>
      <c r="Y5301" s="626"/>
      <c r="Z5301" s="626"/>
      <c r="AA5301" s="626"/>
      <c r="AB5301" s="626"/>
      <c r="AC5301" s="626"/>
      <c r="AD5301" s="626"/>
      <c r="AE5301" s="626"/>
      <c r="AF5301" s="626"/>
    </row>
    <row r="5302" spans="1:32" x14ac:dyDescent="0.25">
      <c r="A5302" s="626"/>
      <c r="B5302" s="626"/>
      <c r="F5302" s="626"/>
      <c r="H5302" s="626"/>
      <c r="I5302" s="626"/>
      <c r="J5302" s="626"/>
      <c r="K5302" s="627"/>
      <c r="L5302" s="677"/>
      <c r="M5302" s="626"/>
      <c r="N5302" s="626"/>
      <c r="O5302" s="626"/>
      <c r="P5302" s="626"/>
      <c r="Q5302" s="626"/>
      <c r="R5302" s="626"/>
      <c r="S5302" s="626"/>
      <c r="T5302" s="626"/>
      <c r="U5302" s="626"/>
      <c r="V5302" s="626"/>
      <c r="W5302" s="626"/>
      <c r="X5302" s="626"/>
      <c r="Y5302" s="626"/>
      <c r="Z5302" s="626"/>
      <c r="AA5302" s="626"/>
      <c r="AB5302" s="626"/>
      <c r="AC5302" s="626"/>
      <c r="AD5302" s="626"/>
      <c r="AE5302" s="626"/>
      <c r="AF5302" s="626"/>
    </row>
    <row r="5303" spans="1:32" x14ac:dyDescent="0.25">
      <c r="A5303" s="626"/>
      <c r="B5303" s="626"/>
      <c r="F5303" s="626"/>
      <c r="H5303" s="626"/>
      <c r="I5303" s="626"/>
      <c r="J5303" s="626"/>
      <c r="K5303" s="627"/>
      <c r="L5303" s="677"/>
      <c r="M5303" s="626"/>
      <c r="N5303" s="626"/>
      <c r="O5303" s="626"/>
      <c r="P5303" s="626"/>
      <c r="Q5303" s="626"/>
      <c r="R5303" s="626"/>
      <c r="S5303" s="626"/>
      <c r="T5303" s="626"/>
      <c r="U5303" s="626"/>
      <c r="V5303" s="626"/>
      <c r="W5303" s="626"/>
      <c r="X5303" s="626"/>
      <c r="Y5303" s="626"/>
      <c r="Z5303" s="626"/>
      <c r="AA5303" s="626"/>
      <c r="AB5303" s="626"/>
      <c r="AC5303" s="626"/>
      <c r="AD5303" s="626"/>
      <c r="AE5303" s="626"/>
      <c r="AF5303" s="626"/>
    </row>
    <row r="5304" spans="1:32" x14ac:dyDescent="0.25">
      <c r="A5304" s="626"/>
      <c r="B5304" s="626"/>
      <c r="F5304" s="626"/>
      <c r="H5304" s="626"/>
      <c r="I5304" s="626"/>
      <c r="J5304" s="626"/>
      <c r="K5304" s="627"/>
      <c r="L5304" s="677"/>
      <c r="M5304" s="626"/>
      <c r="N5304" s="626"/>
      <c r="O5304" s="626"/>
      <c r="P5304" s="626"/>
      <c r="Q5304" s="626"/>
      <c r="R5304" s="626"/>
      <c r="S5304" s="626"/>
      <c r="T5304" s="626"/>
      <c r="U5304" s="626"/>
      <c r="V5304" s="626"/>
      <c r="W5304" s="626"/>
      <c r="X5304" s="626"/>
      <c r="Y5304" s="626"/>
      <c r="Z5304" s="626"/>
      <c r="AA5304" s="626"/>
      <c r="AB5304" s="626"/>
      <c r="AC5304" s="626"/>
      <c r="AD5304" s="626"/>
      <c r="AE5304" s="626"/>
      <c r="AF5304" s="626"/>
    </row>
    <row r="5305" spans="1:32" x14ac:dyDescent="0.25">
      <c r="A5305" s="626"/>
      <c r="B5305" s="626"/>
      <c r="F5305" s="626"/>
      <c r="H5305" s="626"/>
      <c r="I5305" s="626"/>
      <c r="J5305" s="626"/>
      <c r="K5305" s="627"/>
      <c r="L5305" s="677"/>
      <c r="M5305" s="626"/>
      <c r="N5305" s="626"/>
      <c r="O5305" s="626"/>
      <c r="P5305" s="626"/>
      <c r="Q5305" s="626"/>
      <c r="R5305" s="626"/>
      <c r="S5305" s="626"/>
      <c r="T5305" s="626"/>
      <c r="U5305" s="626"/>
      <c r="V5305" s="626"/>
      <c r="W5305" s="626"/>
      <c r="X5305" s="626"/>
      <c r="Y5305" s="626"/>
      <c r="Z5305" s="626"/>
      <c r="AA5305" s="626"/>
      <c r="AB5305" s="626"/>
      <c r="AC5305" s="626"/>
      <c r="AD5305" s="626"/>
      <c r="AE5305" s="626"/>
      <c r="AF5305" s="626"/>
    </row>
    <row r="5306" spans="1:32" x14ac:dyDescent="0.25">
      <c r="A5306" s="626"/>
      <c r="B5306" s="626"/>
      <c r="F5306" s="626"/>
      <c r="H5306" s="626"/>
      <c r="I5306" s="626"/>
      <c r="J5306" s="626"/>
      <c r="K5306" s="627"/>
      <c r="L5306" s="677"/>
      <c r="M5306" s="626"/>
      <c r="N5306" s="626"/>
      <c r="O5306" s="626"/>
      <c r="P5306" s="626"/>
      <c r="Q5306" s="626"/>
      <c r="R5306" s="626"/>
      <c r="S5306" s="626"/>
      <c r="T5306" s="626"/>
      <c r="U5306" s="626"/>
      <c r="V5306" s="626"/>
      <c r="W5306" s="626"/>
      <c r="X5306" s="626"/>
      <c r="Y5306" s="626"/>
      <c r="Z5306" s="626"/>
      <c r="AA5306" s="626"/>
      <c r="AB5306" s="626"/>
      <c r="AC5306" s="626"/>
      <c r="AD5306" s="626"/>
      <c r="AE5306" s="626"/>
      <c r="AF5306" s="626"/>
    </row>
    <row r="5307" spans="1:32" x14ac:dyDescent="0.25">
      <c r="A5307" s="626"/>
      <c r="B5307" s="626"/>
      <c r="F5307" s="626"/>
      <c r="H5307" s="626"/>
      <c r="I5307" s="626"/>
      <c r="J5307" s="626"/>
      <c r="K5307" s="627"/>
      <c r="L5307" s="677"/>
      <c r="M5307" s="626"/>
      <c r="N5307" s="626"/>
      <c r="O5307" s="626"/>
      <c r="P5307" s="626"/>
      <c r="Q5307" s="626"/>
      <c r="R5307" s="626"/>
      <c r="S5307" s="626"/>
      <c r="T5307" s="626"/>
      <c r="U5307" s="626"/>
      <c r="V5307" s="626"/>
      <c r="W5307" s="626"/>
      <c r="X5307" s="626"/>
      <c r="Y5307" s="626"/>
      <c r="Z5307" s="626"/>
      <c r="AA5307" s="626"/>
      <c r="AB5307" s="626"/>
      <c r="AC5307" s="626"/>
      <c r="AD5307" s="626"/>
      <c r="AE5307" s="626"/>
      <c r="AF5307" s="626"/>
    </row>
    <row r="5308" spans="1:32" x14ac:dyDescent="0.25">
      <c r="A5308" s="626"/>
      <c r="B5308" s="626"/>
      <c r="F5308" s="626"/>
      <c r="H5308" s="626"/>
      <c r="I5308" s="626"/>
      <c r="J5308" s="626"/>
      <c r="K5308" s="627"/>
      <c r="L5308" s="677"/>
      <c r="M5308" s="626"/>
      <c r="N5308" s="626"/>
      <c r="O5308" s="626"/>
      <c r="P5308" s="626"/>
      <c r="Q5308" s="626"/>
      <c r="R5308" s="626"/>
      <c r="S5308" s="626"/>
      <c r="T5308" s="626"/>
      <c r="U5308" s="626"/>
      <c r="V5308" s="626"/>
      <c r="W5308" s="626"/>
      <c r="X5308" s="626"/>
      <c r="Y5308" s="626"/>
      <c r="Z5308" s="626"/>
      <c r="AA5308" s="626"/>
      <c r="AB5308" s="626"/>
      <c r="AC5308" s="626"/>
      <c r="AD5308" s="626"/>
      <c r="AE5308" s="626"/>
      <c r="AF5308" s="626"/>
    </row>
    <row r="5309" spans="1:32" x14ac:dyDescent="0.25">
      <c r="A5309" s="626"/>
      <c r="B5309" s="626"/>
      <c r="F5309" s="626"/>
      <c r="H5309" s="626"/>
      <c r="I5309" s="626"/>
      <c r="J5309" s="626"/>
      <c r="K5309" s="627"/>
      <c r="L5309" s="677"/>
      <c r="M5309" s="626"/>
      <c r="N5309" s="626"/>
      <c r="O5309" s="626"/>
      <c r="P5309" s="626"/>
      <c r="Q5309" s="626"/>
      <c r="R5309" s="626"/>
      <c r="S5309" s="626"/>
      <c r="T5309" s="626"/>
      <c r="U5309" s="626"/>
      <c r="V5309" s="626"/>
      <c r="W5309" s="626"/>
      <c r="X5309" s="626"/>
      <c r="Y5309" s="626"/>
      <c r="Z5309" s="626"/>
      <c r="AA5309" s="626"/>
      <c r="AB5309" s="626"/>
      <c r="AC5309" s="626"/>
      <c r="AD5309" s="626"/>
      <c r="AE5309" s="626"/>
      <c r="AF5309" s="626"/>
    </row>
    <row r="5310" spans="1:32" x14ac:dyDescent="0.25">
      <c r="A5310" s="626"/>
      <c r="B5310" s="626"/>
      <c r="F5310" s="626"/>
      <c r="H5310" s="626"/>
      <c r="I5310" s="626"/>
      <c r="J5310" s="626"/>
      <c r="K5310" s="627"/>
      <c r="L5310" s="677"/>
      <c r="M5310" s="626"/>
      <c r="N5310" s="626"/>
      <c r="O5310" s="626"/>
      <c r="P5310" s="626"/>
      <c r="Q5310" s="626"/>
      <c r="R5310" s="626"/>
      <c r="S5310" s="626"/>
      <c r="T5310" s="626"/>
      <c r="U5310" s="626"/>
      <c r="V5310" s="626"/>
      <c r="W5310" s="626"/>
      <c r="X5310" s="626"/>
      <c r="Y5310" s="626"/>
      <c r="Z5310" s="626"/>
      <c r="AA5310" s="626"/>
      <c r="AB5310" s="626"/>
      <c r="AC5310" s="626"/>
      <c r="AD5310" s="626"/>
      <c r="AE5310" s="626"/>
      <c r="AF5310" s="626"/>
    </row>
    <row r="5311" spans="1:32" x14ac:dyDescent="0.25">
      <c r="A5311" s="626"/>
      <c r="B5311" s="626"/>
      <c r="F5311" s="626"/>
      <c r="H5311" s="626"/>
      <c r="I5311" s="626"/>
      <c r="J5311" s="626"/>
      <c r="K5311" s="627"/>
      <c r="L5311" s="677"/>
      <c r="M5311" s="626"/>
      <c r="N5311" s="626"/>
      <c r="O5311" s="626"/>
      <c r="P5311" s="626"/>
      <c r="Q5311" s="626"/>
      <c r="R5311" s="626"/>
      <c r="S5311" s="626"/>
      <c r="T5311" s="626"/>
      <c r="U5311" s="626"/>
      <c r="V5311" s="626"/>
      <c r="W5311" s="626"/>
      <c r="X5311" s="626"/>
      <c r="Y5311" s="626"/>
      <c r="Z5311" s="626"/>
      <c r="AA5311" s="626"/>
      <c r="AB5311" s="626"/>
      <c r="AC5311" s="626"/>
      <c r="AD5311" s="626"/>
      <c r="AE5311" s="626"/>
      <c r="AF5311" s="626"/>
    </row>
  </sheetData>
  <autoFilter ref="H5:DJ1000"/>
  <sortState ref="H6:DM1000">
    <sortCondition ref="DH6:DH1000"/>
  </sortState>
  <mergeCells count="3">
    <mergeCell ref="T4:W4"/>
    <mergeCell ref="X4:AC4"/>
    <mergeCell ref="M4:P4"/>
  </mergeCells>
  <conditionalFormatting sqref="M430:P430 M432:P437 M431 O431:P431 N393 M458:P458 M440:P440 M461:P464 M482:P483 M481 O481:P481 M450:P451 M447:M449 M455:M457 M466:P473 M465 O465:P465 M495:P495 M494 O494:P494 M1001:P1048576 M438:M439 O438:P439 M445:P446 M444 O444:P444 M475:P480 M474 O474:P474 M486:P493 M485 O485:P485 O455:P457 M459:M460 O459:P460 M503:P503 M502 O502:P502 M442:P443 M452:M453 O452:P453 O447:P449 M504:M513 O504:P513 O541:P610 M541:M610 O527:P539 M527:M539 M497:P501 O515:P525 M515:M525 M728:M792 O728:P792 M612:M726 O612:P726 O794:P1000 M794:M1000">
    <cfRule type="cellIs" dxfId="186" priority="184" operator="equal">
      <formula>"JOB"</formula>
    </cfRule>
    <cfRule type="cellIs" dxfId="185" priority="185" operator="equal">
      <formula>"NON"</formula>
    </cfRule>
  </conditionalFormatting>
  <conditionalFormatting sqref="O430:O440 O442:O453 O455:O483 O541:O610 O527:O539 O497:O513 O485:O495 O515:O525 O728:O792 O612:O726 O794:O1048576">
    <cfRule type="cellIs" dxfId="184" priority="183" operator="notEqual">
      <formula>"NON"</formula>
    </cfRule>
  </conditionalFormatting>
  <conditionalFormatting sqref="M1:P2 M4:P5 M430:P430 M432:P437 M431 O431:P431 N393 M458:P458 M440:P440 M461:P464 M482:P483 M481 O481:P481 M450:P451 M447:M449 M455:M457 M466:P473 M465 O465:P465 M495:P495 M494 O494:P494 M1001:P1048576 M438:M439 O438:P439 M445:P446 M444 O444:P444 M475:P480 M474 O474:P474 M486:P493 M485 O485:P485 O455:P457 M459:M460 O459:P460 M503:P503 M502 O502:P502 M442:P443 M452:M453 O452:P453 O447:P449 M504:M513 O504:P513 O541:P610 M541:M610 O527:P539 M527:M539 M497:P501 O515:P525 M515:M525 M728:M792 O728:P792 M612:M726 O612:P726 O794:P1000 M794:M1000">
    <cfRule type="cellIs" dxfId="183" priority="182" operator="equal">
      <formula>"OUT"</formula>
    </cfRule>
  </conditionalFormatting>
  <conditionalFormatting sqref="L430:L440 L442:L453 L455:L483 L541:L610 L527:L539 L497:L513 L485:L495 L515:L525 L612:L792 L794:L1048576">
    <cfRule type="cellIs" dxfId="182" priority="180" operator="lessThan">
      <formula>5</formula>
    </cfRule>
    <cfRule type="cellIs" dxfId="181" priority="181" operator="equal">
      <formula>"OUT"</formula>
    </cfRule>
  </conditionalFormatting>
  <conditionalFormatting sqref="O1:P2 O4:P5 O430:P440 O442:P453 O455:P483 O541:P610 O527:P539 O497:P513 O485:P495 O515:P525 O728:P792 O612:P726 O794:P1048576">
    <cfRule type="cellIs" dxfId="180" priority="179" operator="equal">
      <formula>"OK"</formula>
    </cfRule>
  </conditionalFormatting>
  <conditionalFormatting sqref="O1:O2 O4:O5 O430:O440 O442:O453 O455:O483 O541:O610 O527:O539 O497:O513 O485:O495 O515:O525 O728:O792 O612:O726 O794:O1048576">
    <cfRule type="cellIs" dxfId="179" priority="178" operator="equal">
      <formula>""</formula>
    </cfRule>
  </conditionalFormatting>
  <conditionalFormatting sqref="DL1:DL2 DL430:DL610 DL4:DL5 DL612:DL1048576">
    <cfRule type="cellIs" dxfId="178" priority="175" operator="equal">
      <formula>"รออนุมัติ"</formula>
    </cfRule>
    <cfRule type="cellIs" dxfId="177" priority="176" operator="equal">
      <formula>"รออะไหล่"</formula>
    </cfRule>
    <cfRule type="cellIs" dxfId="176" priority="177" operator="equal">
      <formula>"พร้อมซ่อม"</formula>
    </cfRule>
  </conditionalFormatting>
  <conditionalFormatting sqref="M309:M341 N431 O309:P341 M393 O393:P393 M74:M119 O74:P119 M6:P73 N444 N465 N474 N481 N485 N438:N439 N455:N457 N459:N460 N494 N73:N119 N502 M429:P429 O121:P307 M121:M307 N452:N453 M374:P392 N447:N449 N121:N341 N504:N513 M343:P372 N527:N539 N515:N525 N541:N610 N728:N792 M394:P427 N612:N726 N794:N1000">
    <cfRule type="cellIs" dxfId="175" priority="162" operator="equal">
      <formula>"JOB"</formula>
    </cfRule>
    <cfRule type="cellIs" dxfId="174" priority="163" operator="equal">
      <formula>"NON"</formula>
    </cfRule>
  </conditionalFormatting>
  <conditionalFormatting sqref="O309:O341 O6:O119 O429 O121:O307 O343:O372 O374:O427">
    <cfRule type="cellIs" dxfId="173" priority="161" operator="notEqual">
      <formula>"NON"</formula>
    </cfRule>
  </conditionalFormatting>
  <conditionalFormatting sqref="M309:M341 N431 O309:P341 M393 O393:P393 M74:M119 O74:P119 M6:P73 N444 N465 N474 N481 N485 N438:N439 N455:N457 N459:N460 N494 N73:N119 N502 M429:P429 O121:P307 M121:M307 N452:N453 M374:P392 N447:N449 N121:N341 N504:N513 M343:P372 N527:N539 N515:N525 N541:N610 N728:N792 M394:P427 N612:N726 N794:N1000">
    <cfRule type="cellIs" dxfId="172" priority="160" operator="equal">
      <formula>"OUT"</formula>
    </cfRule>
  </conditionalFormatting>
  <conditionalFormatting sqref="L6:L119 L309:L341 I373 L429 L121:L307 L343:L372 L374:L427">
    <cfRule type="cellIs" dxfId="171" priority="158" operator="lessThan">
      <formula>5</formula>
    </cfRule>
    <cfRule type="cellIs" dxfId="170" priority="159" operator="equal">
      <formula>"OUT"</formula>
    </cfRule>
  </conditionalFormatting>
  <conditionalFormatting sqref="O309:P341 O6:P119 O429:P429 O121:P307 O343:P372 O374:P427">
    <cfRule type="cellIs" dxfId="169" priority="157" operator="equal">
      <formula>"OK"</formula>
    </cfRule>
  </conditionalFormatting>
  <conditionalFormatting sqref="O309:O341 O6:O119 O429 O121:O307 O343:O372 O374:O427">
    <cfRule type="cellIs" dxfId="168" priority="156" operator="equal">
      <formula>""</formula>
    </cfRule>
  </conditionalFormatting>
  <conditionalFormatting sqref="DL309:DL429 DL6:DL307">
    <cfRule type="cellIs" dxfId="167" priority="153" operator="equal">
      <formula>"รออนุมัติ"</formula>
    </cfRule>
    <cfRule type="cellIs" dxfId="166" priority="154" operator="equal">
      <formula>"รออะไหล่"</formula>
    </cfRule>
    <cfRule type="cellIs" dxfId="165" priority="155" operator="equal">
      <formula>"พร้อมซ่อม"</formula>
    </cfRule>
  </conditionalFormatting>
  <conditionalFormatting sqref="M308 O308:P308">
    <cfRule type="cellIs" dxfId="164" priority="151" operator="equal">
      <formula>"JOB"</formula>
    </cfRule>
    <cfRule type="cellIs" dxfId="163" priority="152" operator="equal">
      <formula>"NON"</formula>
    </cfRule>
  </conditionalFormatting>
  <conditionalFormatting sqref="O308">
    <cfRule type="cellIs" dxfId="162" priority="150" operator="notEqual">
      <formula>"NON"</formula>
    </cfRule>
  </conditionalFormatting>
  <conditionalFormatting sqref="M308 O308:P308">
    <cfRule type="cellIs" dxfId="161" priority="149" operator="equal">
      <formula>"OUT"</formula>
    </cfRule>
  </conditionalFormatting>
  <conditionalFormatting sqref="L308">
    <cfRule type="cellIs" dxfId="160" priority="147" operator="lessThan">
      <formula>5</formula>
    </cfRule>
    <cfRule type="cellIs" dxfId="159" priority="148" operator="equal">
      <formula>"OUT"</formula>
    </cfRule>
  </conditionalFormatting>
  <conditionalFormatting sqref="O308:P308">
    <cfRule type="cellIs" dxfId="158" priority="146" operator="equal">
      <formula>"OK"</formula>
    </cfRule>
  </conditionalFormatting>
  <conditionalFormatting sqref="O308">
    <cfRule type="cellIs" dxfId="157" priority="145" operator="equal">
      <formula>""</formula>
    </cfRule>
  </conditionalFormatting>
  <conditionalFormatting sqref="DL308">
    <cfRule type="cellIs" dxfId="156" priority="142" operator="equal">
      <formula>"รออนุมัติ"</formula>
    </cfRule>
    <cfRule type="cellIs" dxfId="155" priority="143" operator="equal">
      <formula>"รออะไหล่"</formula>
    </cfRule>
    <cfRule type="cellIs" dxfId="154" priority="144" operator="equal">
      <formula>"พร้อมซ่อม"</formula>
    </cfRule>
  </conditionalFormatting>
  <conditionalFormatting sqref="M454 O454:P454">
    <cfRule type="cellIs" dxfId="153" priority="140" operator="equal">
      <formula>"JOB"</formula>
    </cfRule>
    <cfRule type="cellIs" dxfId="152" priority="141" operator="equal">
      <formula>"NON"</formula>
    </cfRule>
  </conditionalFormatting>
  <conditionalFormatting sqref="O454">
    <cfRule type="cellIs" dxfId="151" priority="139" operator="notEqual">
      <formula>"NON"</formula>
    </cfRule>
  </conditionalFormatting>
  <conditionalFormatting sqref="M454 O454:P454">
    <cfRule type="cellIs" dxfId="150" priority="138" operator="equal">
      <formula>"OUT"</formula>
    </cfRule>
  </conditionalFormatting>
  <conditionalFormatting sqref="L454">
    <cfRule type="cellIs" dxfId="149" priority="136" operator="lessThan">
      <formula>5</formula>
    </cfRule>
    <cfRule type="cellIs" dxfId="148" priority="137" operator="equal">
      <formula>"OUT"</formula>
    </cfRule>
  </conditionalFormatting>
  <conditionalFormatting sqref="O454:P454">
    <cfRule type="cellIs" dxfId="147" priority="135" operator="equal">
      <formula>"OK"</formula>
    </cfRule>
  </conditionalFormatting>
  <conditionalFormatting sqref="O454">
    <cfRule type="cellIs" dxfId="146" priority="134" operator="equal">
      <formula>""</formula>
    </cfRule>
  </conditionalFormatting>
  <conditionalFormatting sqref="N454">
    <cfRule type="cellIs" dxfId="145" priority="132" operator="equal">
      <formula>"JOB"</formula>
    </cfRule>
    <cfRule type="cellIs" dxfId="144" priority="133" operator="equal">
      <formula>"NON"</formula>
    </cfRule>
  </conditionalFormatting>
  <conditionalFormatting sqref="N454">
    <cfRule type="cellIs" dxfId="143" priority="131" operator="equal">
      <formula>"OUT"</formula>
    </cfRule>
  </conditionalFormatting>
  <conditionalFormatting sqref="M428 O428:P428">
    <cfRule type="cellIs" dxfId="142" priority="129" operator="equal">
      <formula>"JOB"</formula>
    </cfRule>
    <cfRule type="cellIs" dxfId="141" priority="130" operator="equal">
      <formula>"NON"</formula>
    </cfRule>
  </conditionalFormatting>
  <conditionalFormatting sqref="O428">
    <cfRule type="cellIs" dxfId="140" priority="128" operator="notEqual">
      <formula>"NON"</formula>
    </cfRule>
  </conditionalFormatting>
  <conditionalFormatting sqref="M428 O428:P428">
    <cfRule type="cellIs" dxfId="139" priority="127" operator="equal">
      <formula>"OUT"</formula>
    </cfRule>
  </conditionalFormatting>
  <conditionalFormatting sqref="L428">
    <cfRule type="cellIs" dxfId="138" priority="125" operator="lessThan">
      <formula>5</formula>
    </cfRule>
    <cfRule type="cellIs" dxfId="137" priority="126" operator="equal">
      <formula>"OUT"</formula>
    </cfRule>
  </conditionalFormatting>
  <conditionalFormatting sqref="O428:P428">
    <cfRule type="cellIs" dxfId="136" priority="124" operator="equal">
      <formula>"OK"</formula>
    </cfRule>
  </conditionalFormatting>
  <conditionalFormatting sqref="O428">
    <cfRule type="cellIs" dxfId="135" priority="123" operator="equal">
      <formula>""</formula>
    </cfRule>
  </conditionalFormatting>
  <conditionalFormatting sqref="N428">
    <cfRule type="cellIs" dxfId="134" priority="121" operator="equal">
      <formula>"JOB"</formula>
    </cfRule>
    <cfRule type="cellIs" dxfId="133" priority="122" operator="equal">
      <formula>"NON"</formula>
    </cfRule>
  </conditionalFormatting>
  <conditionalFormatting sqref="N428">
    <cfRule type="cellIs" dxfId="132" priority="120" operator="equal">
      <formula>"OUT"</formula>
    </cfRule>
  </conditionalFormatting>
  <conditionalFormatting sqref="M120:P120">
    <cfRule type="cellIs" dxfId="131" priority="118" operator="equal">
      <formula>"JOB"</formula>
    </cfRule>
    <cfRule type="cellIs" dxfId="130" priority="119" operator="equal">
      <formula>"NON"</formula>
    </cfRule>
  </conditionalFormatting>
  <conditionalFormatting sqref="O120">
    <cfRule type="cellIs" dxfId="129" priority="117" operator="notEqual">
      <formula>"NON"</formula>
    </cfRule>
  </conditionalFormatting>
  <conditionalFormatting sqref="M120:P120">
    <cfRule type="cellIs" dxfId="128" priority="116" operator="equal">
      <formula>"OUT"</formula>
    </cfRule>
  </conditionalFormatting>
  <conditionalFormatting sqref="L120">
    <cfRule type="cellIs" dxfId="127" priority="114" operator="lessThan">
      <formula>5</formula>
    </cfRule>
    <cfRule type="cellIs" dxfId="126" priority="115" operator="equal">
      <formula>"OUT"</formula>
    </cfRule>
  </conditionalFormatting>
  <conditionalFormatting sqref="O120:P120">
    <cfRule type="cellIs" dxfId="125" priority="113" operator="equal">
      <formula>"OK"</formula>
    </cfRule>
  </conditionalFormatting>
  <conditionalFormatting sqref="O120">
    <cfRule type="cellIs" dxfId="124" priority="112" operator="equal">
      <formula>""</formula>
    </cfRule>
  </conditionalFormatting>
  <conditionalFormatting sqref="M441 O441:P441">
    <cfRule type="cellIs" dxfId="123" priority="110" operator="equal">
      <formula>"JOB"</formula>
    </cfRule>
    <cfRule type="cellIs" dxfId="122" priority="111" operator="equal">
      <formula>"NON"</formula>
    </cfRule>
  </conditionalFormatting>
  <conditionalFormatting sqref="O441">
    <cfRule type="cellIs" dxfId="121" priority="109" operator="notEqual">
      <formula>"NON"</formula>
    </cfRule>
  </conditionalFormatting>
  <conditionalFormatting sqref="M441 O441:P441">
    <cfRule type="cellIs" dxfId="120" priority="108" operator="equal">
      <formula>"OUT"</formula>
    </cfRule>
  </conditionalFormatting>
  <conditionalFormatting sqref="L441">
    <cfRule type="cellIs" dxfId="119" priority="106" operator="lessThan">
      <formula>5</formula>
    </cfRule>
    <cfRule type="cellIs" dxfId="118" priority="107" operator="equal">
      <formula>"OUT"</formula>
    </cfRule>
  </conditionalFormatting>
  <conditionalFormatting sqref="O441:P441">
    <cfRule type="cellIs" dxfId="117" priority="105" operator="equal">
      <formula>"OK"</formula>
    </cfRule>
  </conditionalFormatting>
  <conditionalFormatting sqref="O441">
    <cfRule type="cellIs" dxfId="116" priority="104" operator="equal">
      <formula>""</formula>
    </cfRule>
  </conditionalFormatting>
  <conditionalFormatting sqref="N441">
    <cfRule type="cellIs" dxfId="115" priority="102" operator="equal">
      <formula>"JOB"</formula>
    </cfRule>
    <cfRule type="cellIs" dxfId="114" priority="103" operator="equal">
      <formula>"NON"</formula>
    </cfRule>
  </conditionalFormatting>
  <conditionalFormatting sqref="N441">
    <cfRule type="cellIs" dxfId="113" priority="101" operator="equal">
      <formula>"OUT"</formula>
    </cfRule>
  </conditionalFormatting>
  <conditionalFormatting sqref="M540 O540:P540">
    <cfRule type="cellIs" dxfId="112" priority="99" operator="equal">
      <formula>"JOB"</formula>
    </cfRule>
    <cfRule type="cellIs" dxfId="111" priority="100" operator="equal">
      <formula>"NON"</formula>
    </cfRule>
  </conditionalFormatting>
  <conditionalFormatting sqref="O540">
    <cfRule type="cellIs" dxfId="110" priority="98" operator="notEqual">
      <formula>"NON"</formula>
    </cfRule>
  </conditionalFormatting>
  <conditionalFormatting sqref="M540 O540:P540">
    <cfRule type="cellIs" dxfId="109" priority="97" operator="equal">
      <formula>"OUT"</formula>
    </cfRule>
  </conditionalFormatting>
  <conditionalFormatting sqref="L540">
    <cfRule type="cellIs" dxfId="108" priority="95" operator="lessThan">
      <formula>5</formula>
    </cfRule>
    <cfRule type="cellIs" dxfId="107" priority="96" operator="equal">
      <formula>"OUT"</formula>
    </cfRule>
  </conditionalFormatting>
  <conditionalFormatting sqref="O540:P540">
    <cfRule type="cellIs" dxfId="106" priority="94" operator="equal">
      <formula>"OK"</formula>
    </cfRule>
  </conditionalFormatting>
  <conditionalFormatting sqref="O540">
    <cfRule type="cellIs" dxfId="105" priority="93" operator="equal">
      <formula>""</formula>
    </cfRule>
  </conditionalFormatting>
  <conditionalFormatting sqref="N540">
    <cfRule type="cellIs" dxfId="104" priority="91" operator="equal">
      <formula>"JOB"</formula>
    </cfRule>
    <cfRule type="cellIs" dxfId="103" priority="92" operator="equal">
      <formula>"NON"</formula>
    </cfRule>
  </conditionalFormatting>
  <conditionalFormatting sqref="N540">
    <cfRule type="cellIs" dxfId="102" priority="90" operator="equal">
      <formula>"OUT"</formula>
    </cfRule>
  </conditionalFormatting>
  <conditionalFormatting sqref="M342 O342:P342">
    <cfRule type="cellIs" dxfId="101" priority="88" operator="equal">
      <formula>"JOB"</formula>
    </cfRule>
    <cfRule type="cellIs" dxfId="100" priority="89" operator="equal">
      <formula>"NON"</formula>
    </cfRule>
  </conditionalFormatting>
  <conditionalFormatting sqref="O342">
    <cfRule type="cellIs" dxfId="99" priority="87" operator="notEqual">
      <formula>"NON"</formula>
    </cfRule>
  </conditionalFormatting>
  <conditionalFormatting sqref="M342 O342:P342">
    <cfRule type="cellIs" dxfId="98" priority="86" operator="equal">
      <formula>"OUT"</formula>
    </cfRule>
  </conditionalFormatting>
  <conditionalFormatting sqref="L342">
    <cfRule type="cellIs" dxfId="97" priority="84" operator="lessThan">
      <formula>5</formula>
    </cfRule>
    <cfRule type="cellIs" dxfId="96" priority="85" operator="equal">
      <formula>"OUT"</formula>
    </cfRule>
  </conditionalFormatting>
  <conditionalFormatting sqref="O342:P342">
    <cfRule type="cellIs" dxfId="95" priority="83" operator="equal">
      <formula>"OK"</formula>
    </cfRule>
  </conditionalFormatting>
  <conditionalFormatting sqref="O342">
    <cfRule type="cellIs" dxfId="94" priority="82" operator="equal">
      <formula>""</formula>
    </cfRule>
  </conditionalFormatting>
  <conditionalFormatting sqref="N342">
    <cfRule type="cellIs" dxfId="93" priority="80" operator="equal">
      <formula>"JOB"</formula>
    </cfRule>
    <cfRule type="cellIs" dxfId="92" priority="81" operator="equal">
      <formula>"NON"</formula>
    </cfRule>
  </conditionalFormatting>
  <conditionalFormatting sqref="N342">
    <cfRule type="cellIs" dxfId="91" priority="79" operator="equal">
      <formula>"OUT"</formula>
    </cfRule>
  </conditionalFormatting>
  <conditionalFormatting sqref="O526:P526 M526">
    <cfRule type="cellIs" dxfId="90" priority="77" operator="equal">
      <formula>"JOB"</formula>
    </cfRule>
    <cfRule type="cellIs" dxfId="89" priority="78" operator="equal">
      <formula>"NON"</formula>
    </cfRule>
  </conditionalFormatting>
  <conditionalFormatting sqref="O526">
    <cfRule type="cellIs" dxfId="88" priority="76" operator="notEqual">
      <formula>"NON"</formula>
    </cfRule>
  </conditionalFormatting>
  <conditionalFormatting sqref="O526:P526 M526">
    <cfRule type="cellIs" dxfId="87" priority="75" operator="equal">
      <formula>"OUT"</formula>
    </cfRule>
  </conditionalFormatting>
  <conditionalFormatting sqref="L526">
    <cfRule type="cellIs" dxfId="86" priority="73" operator="lessThan">
      <formula>5</formula>
    </cfRule>
    <cfRule type="cellIs" dxfId="85" priority="74" operator="equal">
      <formula>"OUT"</formula>
    </cfRule>
  </conditionalFormatting>
  <conditionalFormatting sqref="O526:P526">
    <cfRule type="cellIs" dxfId="84" priority="72" operator="equal">
      <formula>"OK"</formula>
    </cfRule>
  </conditionalFormatting>
  <conditionalFormatting sqref="O526">
    <cfRule type="cellIs" dxfId="83" priority="71" operator="equal">
      <formula>""</formula>
    </cfRule>
  </conditionalFormatting>
  <conditionalFormatting sqref="N526">
    <cfRule type="cellIs" dxfId="82" priority="69" operator="equal">
      <formula>"JOB"</formula>
    </cfRule>
    <cfRule type="cellIs" dxfId="81" priority="70" operator="equal">
      <formula>"NON"</formula>
    </cfRule>
  </conditionalFormatting>
  <conditionalFormatting sqref="N526">
    <cfRule type="cellIs" dxfId="80" priority="68" operator="equal">
      <formula>"OUT"</formula>
    </cfRule>
  </conditionalFormatting>
  <conditionalFormatting sqref="O496:P496 M496">
    <cfRule type="cellIs" dxfId="79" priority="66" operator="equal">
      <formula>"JOB"</formula>
    </cfRule>
    <cfRule type="cellIs" dxfId="78" priority="67" operator="equal">
      <formula>"NON"</formula>
    </cfRule>
  </conditionalFormatting>
  <conditionalFormatting sqref="O496">
    <cfRule type="cellIs" dxfId="77" priority="65" operator="notEqual">
      <formula>"NON"</formula>
    </cfRule>
  </conditionalFormatting>
  <conditionalFormatting sqref="O496:P496 M496">
    <cfRule type="cellIs" dxfId="76" priority="64" operator="equal">
      <formula>"OUT"</formula>
    </cfRule>
  </conditionalFormatting>
  <conditionalFormatting sqref="L496">
    <cfRule type="cellIs" dxfId="75" priority="62" operator="lessThan">
      <formula>5</formula>
    </cfRule>
    <cfRule type="cellIs" dxfId="74" priority="63" operator="equal">
      <formula>"OUT"</formula>
    </cfRule>
  </conditionalFormatting>
  <conditionalFormatting sqref="O496:P496">
    <cfRule type="cellIs" dxfId="73" priority="61" operator="equal">
      <formula>"OK"</formula>
    </cfRule>
  </conditionalFormatting>
  <conditionalFormatting sqref="O496">
    <cfRule type="cellIs" dxfId="72" priority="60" operator="equal">
      <formula>""</formula>
    </cfRule>
  </conditionalFormatting>
  <conditionalFormatting sqref="N496">
    <cfRule type="cellIs" dxfId="71" priority="58" operator="equal">
      <formula>"JOB"</formula>
    </cfRule>
    <cfRule type="cellIs" dxfId="70" priority="59" operator="equal">
      <formula>"NON"</formula>
    </cfRule>
  </conditionalFormatting>
  <conditionalFormatting sqref="N496">
    <cfRule type="cellIs" dxfId="69" priority="57" operator="equal">
      <formula>"OUT"</formula>
    </cfRule>
  </conditionalFormatting>
  <conditionalFormatting sqref="O484:P484 M484">
    <cfRule type="cellIs" dxfId="68" priority="55" operator="equal">
      <formula>"JOB"</formula>
    </cfRule>
    <cfRule type="cellIs" dxfId="67" priority="56" operator="equal">
      <formula>"NON"</formula>
    </cfRule>
  </conditionalFormatting>
  <conditionalFormatting sqref="O484">
    <cfRule type="cellIs" dxfId="66" priority="54" operator="notEqual">
      <formula>"NON"</formula>
    </cfRule>
  </conditionalFormatting>
  <conditionalFormatting sqref="O484:P484 M484">
    <cfRule type="cellIs" dxfId="65" priority="53" operator="equal">
      <formula>"OUT"</formula>
    </cfRule>
  </conditionalFormatting>
  <conditionalFormatting sqref="L484">
    <cfRule type="cellIs" dxfId="64" priority="51" operator="lessThan">
      <formula>5</formula>
    </cfRule>
    <cfRule type="cellIs" dxfId="63" priority="52" operator="equal">
      <formula>"OUT"</formula>
    </cfRule>
  </conditionalFormatting>
  <conditionalFormatting sqref="O484:P484">
    <cfRule type="cellIs" dxfId="62" priority="50" operator="equal">
      <formula>"OK"</formula>
    </cfRule>
  </conditionalFormatting>
  <conditionalFormatting sqref="O484">
    <cfRule type="cellIs" dxfId="61" priority="49" operator="equal">
      <formula>""</formula>
    </cfRule>
  </conditionalFormatting>
  <conditionalFormatting sqref="N484">
    <cfRule type="cellIs" dxfId="60" priority="47" operator="equal">
      <formula>"JOB"</formula>
    </cfRule>
    <cfRule type="cellIs" dxfId="59" priority="48" operator="equal">
      <formula>"NON"</formula>
    </cfRule>
  </conditionalFormatting>
  <conditionalFormatting sqref="N484">
    <cfRule type="cellIs" dxfId="58" priority="46" operator="equal">
      <formula>"OUT"</formula>
    </cfRule>
  </conditionalFormatting>
  <conditionalFormatting sqref="O514:P514 M514">
    <cfRule type="cellIs" dxfId="57" priority="44" operator="equal">
      <formula>"JOB"</formula>
    </cfRule>
    <cfRule type="cellIs" dxfId="56" priority="45" operator="equal">
      <formula>"NON"</formula>
    </cfRule>
  </conditionalFormatting>
  <conditionalFormatting sqref="O514">
    <cfRule type="cellIs" dxfId="55" priority="43" operator="notEqual">
      <formula>"NON"</formula>
    </cfRule>
  </conditionalFormatting>
  <conditionalFormatting sqref="O514:P514 M514">
    <cfRule type="cellIs" dxfId="54" priority="42" operator="equal">
      <formula>"OUT"</formula>
    </cfRule>
  </conditionalFormatting>
  <conditionalFormatting sqref="L514">
    <cfRule type="cellIs" dxfId="53" priority="40" operator="lessThan">
      <formula>5</formula>
    </cfRule>
    <cfRule type="cellIs" dxfId="52" priority="41" operator="equal">
      <formula>"OUT"</formula>
    </cfRule>
  </conditionalFormatting>
  <conditionalFormatting sqref="O514:P514">
    <cfRule type="cellIs" dxfId="51" priority="39" operator="equal">
      <formula>"OK"</formula>
    </cfRule>
  </conditionalFormatting>
  <conditionalFormatting sqref="O514">
    <cfRule type="cellIs" dxfId="50" priority="38" operator="equal">
      <formula>""</formula>
    </cfRule>
  </conditionalFormatting>
  <conditionalFormatting sqref="N514">
    <cfRule type="cellIs" dxfId="49" priority="36" operator="equal">
      <formula>"JOB"</formula>
    </cfRule>
    <cfRule type="cellIs" dxfId="48" priority="37" operator="equal">
      <formula>"NON"</formula>
    </cfRule>
  </conditionalFormatting>
  <conditionalFormatting sqref="N514">
    <cfRule type="cellIs" dxfId="47" priority="35" operator="equal">
      <formula>"OUT"</formula>
    </cfRule>
  </conditionalFormatting>
  <conditionalFormatting sqref="M727">
    <cfRule type="cellIs" dxfId="46" priority="33" operator="lessThan">
      <formula>5</formula>
    </cfRule>
    <cfRule type="cellIs" dxfId="45" priority="34" operator="equal">
      <formula>"OUT"</formula>
    </cfRule>
  </conditionalFormatting>
  <conditionalFormatting sqref="N727">
    <cfRule type="cellIs" dxfId="44" priority="31" operator="lessThan">
      <formula>5</formula>
    </cfRule>
    <cfRule type="cellIs" dxfId="43" priority="32" operator="equal">
      <formula>"OUT"</formula>
    </cfRule>
  </conditionalFormatting>
  <conditionalFormatting sqref="O727">
    <cfRule type="cellIs" dxfId="42" priority="29" operator="lessThan">
      <formula>5</formula>
    </cfRule>
    <cfRule type="cellIs" dxfId="41" priority="30" operator="equal">
      <formula>"OUT"</formula>
    </cfRule>
  </conditionalFormatting>
  <conditionalFormatting sqref="P727">
    <cfRule type="cellIs" dxfId="40" priority="27" operator="lessThan">
      <formula>5</formula>
    </cfRule>
    <cfRule type="cellIs" dxfId="39" priority="28" operator="equal">
      <formula>"OUT"</formula>
    </cfRule>
  </conditionalFormatting>
  <conditionalFormatting sqref="X727">
    <cfRule type="cellIs" dxfId="38" priority="25" operator="lessThan">
      <formula>5</formula>
    </cfRule>
    <cfRule type="cellIs" dxfId="37" priority="26" operator="equal">
      <formula>"OUT"</formula>
    </cfRule>
  </conditionalFormatting>
  <conditionalFormatting sqref="V727">
    <cfRule type="cellIs" dxfId="36" priority="23" operator="lessThan">
      <formula>5</formula>
    </cfRule>
    <cfRule type="cellIs" dxfId="35" priority="24" operator="equal">
      <formula>"OUT"</formula>
    </cfRule>
  </conditionalFormatting>
  <conditionalFormatting sqref="T727">
    <cfRule type="cellIs" dxfId="34" priority="21" operator="lessThan">
      <formula>5</formula>
    </cfRule>
    <cfRule type="cellIs" dxfId="33" priority="22" operator="equal">
      <formula>"OUT"</formula>
    </cfRule>
  </conditionalFormatting>
  <conditionalFormatting sqref="S727">
    <cfRule type="cellIs" dxfId="32" priority="19" operator="lessThan">
      <formula>5</formula>
    </cfRule>
    <cfRule type="cellIs" dxfId="31" priority="20" operator="equal">
      <formula>"OUT"</formula>
    </cfRule>
  </conditionalFormatting>
  <conditionalFormatting sqref="R727">
    <cfRule type="cellIs" dxfId="30" priority="17" operator="lessThan">
      <formula>5</formula>
    </cfRule>
    <cfRule type="cellIs" dxfId="29" priority="18" operator="equal">
      <formula>"OUT"</formula>
    </cfRule>
  </conditionalFormatting>
  <conditionalFormatting sqref="Q727">
    <cfRule type="cellIs" dxfId="28" priority="15" operator="lessThan">
      <formula>5</formula>
    </cfRule>
    <cfRule type="cellIs" dxfId="27" priority="16" operator="equal">
      <formula>"OUT"</formula>
    </cfRule>
  </conditionalFormatting>
  <conditionalFormatting sqref="Y727">
    <cfRule type="cellIs" dxfId="26" priority="13" operator="lessThan">
      <formula>5</formula>
    </cfRule>
    <cfRule type="cellIs" dxfId="25" priority="14" operator="equal">
      <formula>"OUT"</formula>
    </cfRule>
  </conditionalFormatting>
  <conditionalFormatting sqref="Z727">
    <cfRule type="cellIs" dxfId="24" priority="11" operator="lessThan">
      <formula>5</formula>
    </cfRule>
    <cfRule type="cellIs" dxfId="23" priority="12" operator="equal">
      <formula>"OUT"</formula>
    </cfRule>
  </conditionalFormatting>
  <conditionalFormatting sqref="AA727">
    <cfRule type="cellIs" dxfId="22" priority="9" operator="lessThan">
      <formula>5</formula>
    </cfRule>
    <cfRule type="cellIs" dxfId="21" priority="10" operator="equal">
      <formula>"OUT"</formula>
    </cfRule>
  </conditionalFormatting>
  <conditionalFormatting sqref="AB727">
    <cfRule type="cellIs" dxfId="20" priority="7" operator="lessThan">
      <formula>5</formula>
    </cfRule>
    <cfRule type="cellIs" dxfId="19" priority="8" operator="equal">
      <formula>"OUT"</formula>
    </cfRule>
  </conditionalFormatting>
  <conditionalFormatting sqref="I727">
    <cfRule type="cellIs" dxfId="18" priority="5" operator="lessThan">
      <formula>5</formula>
    </cfRule>
    <cfRule type="cellIs" dxfId="17" priority="6" operator="equal">
      <formula>"OUT"</formula>
    </cfRule>
  </conditionalFormatting>
  <conditionalFormatting sqref="J727">
    <cfRule type="cellIs" dxfId="16" priority="3" operator="lessThan">
      <formula>5</formula>
    </cfRule>
    <cfRule type="cellIs" dxfId="15" priority="4" operator="equal">
      <formula>"OUT"</formula>
    </cfRule>
  </conditionalFormatting>
  <conditionalFormatting sqref="K727">
    <cfRule type="cellIs" dxfId="14" priority="1" operator="lessThan">
      <formula>5</formula>
    </cfRule>
    <cfRule type="cellIs" dxfId="13" priority="2" operator="equal">
      <formula>"OUT"</formula>
    </cfRule>
  </conditionalFormatting>
  <pageMargins left="0.7" right="0.7" top="0.75" bottom="0.75" header="0.3" footer="0.3"/>
  <colBreaks count="2" manualBreakCount="2">
    <brk id="20" max="758" man="1"/>
    <brk id="32" max="75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154"/>
  <sheetViews>
    <sheetView topLeftCell="E1" workbookViewId="0">
      <selection activeCell="F1" sqref="F1"/>
    </sheetView>
  </sheetViews>
  <sheetFormatPr defaultColWidth="8.85546875" defaultRowHeight="23.25" x14ac:dyDescent="0.35"/>
  <cols>
    <col min="1" max="2" width="9.140625" style="15" hidden="1" customWidth="1"/>
    <col min="3" max="3" width="13.42578125" style="15" hidden="1" customWidth="1"/>
    <col min="4" max="4" width="9.140625" style="15" hidden="1" customWidth="1"/>
    <col min="5" max="5" width="2.5703125" style="15" customWidth="1"/>
    <col min="6" max="6" width="16.42578125" style="17" customWidth="1"/>
    <col min="7" max="7" width="16.42578125" style="19" customWidth="1"/>
    <col min="8" max="8" width="16.42578125" style="11" customWidth="1"/>
    <col min="9" max="9" width="15.5703125" style="11" customWidth="1"/>
    <col min="10" max="10" width="13.85546875" style="11" customWidth="1"/>
    <col min="11" max="11" width="16.42578125" style="24" customWidth="1"/>
    <col min="12" max="12" width="16.42578125" style="26" customWidth="1"/>
    <col min="13" max="13" width="16.42578125" style="18" customWidth="1"/>
    <col min="14" max="14" width="16.42578125" style="7" customWidth="1"/>
    <col min="15" max="15" width="16.42578125" style="8" customWidth="1"/>
    <col min="16" max="16" width="0" style="15" hidden="1" customWidth="1"/>
    <col min="17" max="16384" width="8.85546875" style="15"/>
  </cols>
  <sheetData>
    <row r="1" spans="1:16" s="14" customFormat="1" ht="36.75" thickBot="1" x14ac:dyDescent="0.6">
      <c r="A1" s="14">
        <f>COUNTA(F:F)+2</f>
        <v>525</v>
      </c>
      <c r="B1" s="14">
        <f>IFERROR(VLOOKUP(C1,F4:P1000,11,FALSE),-1)</f>
        <v>522</v>
      </c>
      <c r="C1" s="14">
        <v>1710022</v>
      </c>
      <c r="F1" s="12" t="s">
        <v>120</v>
      </c>
      <c r="G1" s="9"/>
      <c r="H1" s="9"/>
      <c r="I1" s="9"/>
      <c r="J1" s="9"/>
      <c r="K1" s="22"/>
      <c r="L1" s="22"/>
      <c r="M1" s="9"/>
      <c r="N1" s="13"/>
      <c r="O1" s="13"/>
    </row>
    <row r="2" spans="1:16" ht="23.25" customHeight="1" x14ac:dyDescent="0.35">
      <c r="F2" s="879" t="s">
        <v>132</v>
      </c>
      <c r="G2" s="881" t="s">
        <v>0</v>
      </c>
      <c r="H2" s="883" t="s">
        <v>1</v>
      </c>
      <c r="I2" s="883" t="s">
        <v>2</v>
      </c>
      <c r="J2" s="883" t="s">
        <v>133</v>
      </c>
      <c r="K2" s="885" t="s">
        <v>155</v>
      </c>
      <c r="L2" s="877" t="s">
        <v>153</v>
      </c>
      <c r="M2" s="873" t="s">
        <v>141</v>
      </c>
      <c r="N2" s="873" t="s">
        <v>140</v>
      </c>
      <c r="O2" s="875" t="s">
        <v>142</v>
      </c>
    </row>
    <row r="3" spans="1:16" ht="24" thickBot="1" x14ac:dyDescent="0.4">
      <c r="F3" s="880"/>
      <c r="G3" s="882"/>
      <c r="H3" s="884"/>
      <c r="I3" s="884"/>
      <c r="J3" s="884"/>
      <c r="K3" s="886"/>
      <c r="L3" s="878"/>
      <c r="M3" s="874"/>
      <c r="N3" s="874"/>
      <c r="O3" s="876"/>
    </row>
    <row r="4" spans="1:16" x14ac:dyDescent="0.35">
      <c r="F4" s="16">
        <v>1701012</v>
      </c>
      <c r="G4" s="20" t="s">
        <v>323</v>
      </c>
      <c r="H4" s="10">
        <v>3</v>
      </c>
      <c r="I4" s="10" t="s">
        <v>357</v>
      </c>
      <c r="J4" s="10" t="s">
        <v>44</v>
      </c>
      <c r="K4" s="23" t="s">
        <v>103</v>
      </c>
      <c r="L4" s="25">
        <v>1</v>
      </c>
      <c r="M4" s="21" t="s">
        <v>148</v>
      </c>
      <c r="N4" s="4">
        <v>42745.377080555554</v>
      </c>
      <c r="O4" s="5">
        <v>42745.384700810187</v>
      </c>
      <c r="P4" s="15">
        <v>4</v>
      </c>
    </row>
    <row r="5" spans="1:16" x14ac:dyDescent="0.35">
      <c r="F5" s="17">
        <v>1701001</v>
      </c>
      <c r="G5" s="20" t="s">
        <v>294</v>
      </c>
      <c r="H5" s="10" t="s">
        <v>295</v>
      </c>
      <c r="I5" s="10" t="s">
        <v>293</v>
      </c>
      <c r="J5" s="10" t="s">
        <v>44</v>
      </c>
      <c r="K5" s="23" t="s">
        <v>103</v>
      </c>
      <c r="L5" s="26">
        <v>0.5</v>
      </c>
      <c r="M5" s="18" t="s">
        <v>149</v>
      </c>
      <c r="N5" s="7">
        <v>42745.381010648147</v>
      </c>
      <c r="O5" s="8">
        <v>42745.383409722221</v>
      </c>
      <c r="P5" s="15">
        <v>5</v>
      </c>
    </row>
    <row r="6" spans="1:16" x14ac:dyDescent="0.35">
      <c r="F6" s="17">
        <v>1701013</v>
      </c>
      <c r="G6" s="20" t="s">
        <v>310</v>
      </c>
      <c r="H6" s="10" t="s">
        <v>361</v>
      </c>
      <c r="I6" s="10" t="s">
        <v>360</v>
      </c>
      <c r="J6" s="10" t="s">
        <v>43</v>
      </c>
      <c r="K6" s="23" t="s">
        <v>103</v>
      </c>
      <c r="L6" s="26">
        <v>0.5</v>
      </c>
      <c r="M6" s="18" t="s">
        <v>149</v>
      </c>
      <c r="N6" s="7">
        <v>42745.382920023148</v>
      </c>
      <c r="O6" s="8">
        <v>42748.691946180559</v>
      </c>
      <c r="P6" s="15">
        <v>6</v>
      </c>
    </row>
    <row r="7" spans="1:16" x14ac:dyDescent="0.35">
      <c r="F7" s="17">
        <v>1701004</v>
      </c>
      <c r="G7" s="20" t="s">
        <v>310</v>
      </c>
      <c r="H7" s="10" t="s">
        <v>311</v>
      </c>
      <c r="I7" s="10" t="s">
        <v>309</v>
      </c>
      <c r="J7" s="10" t="s">
        <v>43</v>
      </c>
      <c r="K7" s="23" t="s">
        <v>103</v>
      </c>
      <c r="L7" s="26">
        <v>0.5</v>
      </c>
      <c r="M7" s="18" t="s">
        <v>149</v>
      </c>
      <c r="N7" s="7">
        <v>42745.384171180558</v>
      </c>
      <c r="O7" s="8">
        <v>42745.384462499998</v>
      </c>
      <c r="P7" s="15">
        <v>7</v>
      </c>
    </row>
    <row r="8" spans="1:16" x14ac:dyDescent="0.35">
      <c r="F8" s="17">
        <v>1701003</v>
      </c>
      <c r="G8" s="20" t="s">
        <v>294</v>
      </c>
      <c r="H8" s="10" t="s">
        <v>305</v>
      </c>
      <c r="I8" s="10" t="s">
        <v>304</v>
      </c>
      <c r="J8" s="10" t="s">
        <v>44</v>
      </c>
      <c r="K8" s="23" t="s">
        <v>103</v>
      </c>
      <c r="L8" s="26">
        <v>0.5</v>
      </c>
      <c r="M8" s="18" t="s">
        <v>149</v>
      </c>
      <c r="N8" s="7">
        <v>42745.385524537036</v>
      </c>
      <c r="O8" s="8">
        <v>42745.385772800924</v>
      </c>
      <c r="P8" s="15">
        <v>8</v>
      </c>
    </row>
    <row r="9" spans="1:16" x14ac:dyDescent="0.35">
      <c r="F9" s="17">
        <v>1701015</v>
      </c>
      <c r="G9" s="20" t="s">
        <v>299</v>
      </c>
      <c r="H9" s="10" t="s">
        <v>368</v>
      </c>
      <c r="I9" s="10" t="s">
        <v>367</v>
      </c>
      <c r="J9" s="10" t="s">
        <v>44</v>
      </c>
      <c r="K9" s="23" t="s">
        <v>103</v>
      </c>
      <c r="L9" s="26">
        <v>1</v>
      </c>
      <c r="M9" s="18" t="s">
        <v>147</v>
      </c>
      <c r="N9" s="7">
        <v>42745.386878124998</v>
      </c>
      <c r="O9" s="8">
        <v>42748.692176388889</v>
      </c>
      <c r="P9" s="15">
        <v>9</v>
      </c>
    </row>
    <row r="10" spans="1:16" x14ac:dyDescent="0.35">
      <c r="F10" s="17">
        <v>1701010</v>
      </c>
      <c r="G10" s="20" t="s">
        <v>310</v>
      </c>
      <c r="H10" s="10" t="s">
        <v>336</v>
      </c>
      <c r="I10" s="10" t="s">
        <v>335</v>
      </c>
      <c r="J10" s="10" t="s">
        <v>102</v>
      </c>
      <c r="K10" s="23" t="s">
        <v>103</v>
      </c>
      <c r="L10" s="26">
        <v>3</v>
      </c>
      <c r="M10" s="18" t="s">
        <v>286</v>
      </c>
      <c r="N10" s="7">
        <v>42745.388478703702</v>
      </c>
      <c r="O10" s="8">
        <v>42745.389236805553</v>
      </c>
      <c r="P10" s="15">
        <v>10</v>
      </c>
    </row>
    <row r="11" spans="1:16" x14ac:dyDescent="0.35">
      <c r="F11" s="17">
        <v>1701009</v>
      </c>
      <c r="G11" s="20" t="s">
        <v>315</v>
      </c>
      <c r="H11" s="10" t="s">
        <v>333</v>
      </c>
      <c r="I11" s="10" t="s">
        <v>332</v>
      </c>
      <c r="J11" s="10" t="s">
        <v>102</v>
      </c>
      <c r="K11" s="23" t="s">
        <v>103</v>
      </c>
      <c r="L11" s="26">
        <v>3</v>
      </c>
      <c r="M11" s="18" t="s">
        <v>286</v>
      </c>
      <c r="N11" s="7">
        <v>42745.388888310183</v>
      </c>
      <c r="O11" s="8">
        <v>42745.389479976853</v>
      </c>
      <c r="P11" s="15">
        <v>11</v>
      </c>
    </row>
    <row r="12" spans="1:16" x14ac:dyDescent="0.35">
      <c r="F12" s="17">
        <v>1701002</v>
      </c>
      <c r="G12" s="20" t="s">
        <v>299</v>
      </c>
      <c r="H12" s="10" t="s">
        <v>300</v>
      </c>
      <c r="I12" s="10" t="s">
        <v>298</v>
      </c>
      <c r="J12" s="10" t="s">
        <v>43</v>
      </c>
      <c r="K12" s="23" t="s">
        <v>103</v>
      </c>
      <c r="L12" s="26">
        <v>0.5</v>
      </c>
      <c r="M12" s="18" t="s">
        <v>286</v>
      </c>
      <c r="N12" s="7">
        <v>42745.390179861111</v>
      </c>
      <c r="O12" s="8">
        <v>42745.424470717589</v>
      </c>
      <c r="P12" s="15">
        <v>12</v>
      </c>
    </row>
    <row r="13" spans="1:16" x14ac:dyDescent="0.35">
      <c r="F13" s="17">
        <v>1701030</v>
      </c>
      <c r="G13" s="20" t="s">
        <v>448</v>
      </c>
      <c r="H13" s="10" t="s">
        <v>368</v>
      </c>
      <c r="I13" s="10" t="s">
        <v>447</v>
      </c>
      <c r="J13" s="10" t="s">
        <v>44</v>
      </c>
      <c r="K13" s="23" t="s">
        <v>103</v>
      </c>
      <c r="L13" s="26">
        <v>0.5</v>
      </c>
      <c r="M13" s="18" t="s">
        <v>286</v>
      </c>
      <c r="N13" s="7">
        <v>42745.42241875</v>
      </c>
      <c r="O13" s="8">
        <v>42745.423556944443</v>
      </c>
      <c r="P13" s="15">
        <v>13</v>
      </c>
    </row>
    <row r="14" spans="1:16" x14ac:dyDescent="0.35">
      <c r="F14" s="17">
        <v>1701005</v>
      </c>
      <c r="G14" s="20" t="s">
        <v>315</v>
      </c>
      <c r="H14" s="10" t="s">
        <v>316</v>
      </c>
      <c r="I14" s="10" t="s">
        <v>314</v>
      </c>
      <c r="J14" s="10" t="s">
        <v>45</v>
      </c>
      <c r="K14" s="23" t="s">
        <v>103</v>
      </c>
      <c r="L14" s="26">
        <v>1</v>
      </c>
      <c r="M14" s="18" t="s">
        <v>149</v>
      </c>
      <c r="N14" s="7">
        <v>42745.579375347224</v>
      </c>
      <c r="O14" s="8">
        <v>42745.580634722224</v>
      </c>
      <c r="P14" s="15">
        <v>14</v>
      </c>
    </row>
    <row r="15" spans="1:16" x14ac:dyDescent="0.35">
      <c r="F15" s="17">
        <v>1701027</v>
      </c>
      <c r="G15" s="20" t="s">
        <v>310</v>
      </c>
      <c r="H15" s="10" t="s">
        <v>420</v>
      </c>
      <c r="I15" s="10" t="s">
        <v>419</v>
      </c>
      <c r="J15" s="10" t="s">
        <v>43</v>
      </c>
      <c r="K15" s="23" t="s">
        <v>103</v>
      </c>
      <c r="L15" s="26">
        <v>0.5</v>
      </c>
      <c r="M15" s="18" t="s">
        <v>286</v>
      </c>
      <c r="N15" s="7">
        <v>42746.495517361109</v>
      </c>
      <c r="O15" s="8">
        <v>42752.64234791667</v>
      </c>
      <c r="P15" s="15">
        <v>15</v>
      </c>
    </row>
    <row r="16" spans="1:16" x14ac:dyDescent="0.35">
      <c r="F16" s="17">
        <v>1701008</v>
      </c>
      <c r="G16" s="20" t="s">
        <v>328</v>
      </c>
      <c r="H16" s="10" t="s">
        <v>329</v>
      </c>
      <c r="I16" s="10" t="s">
        <v>327</v>
      </c>
      <c r="J16" s="10" t="s">
        <v>43</v>
      </c>
      <c r="K16" s="23" t="s">
        <v>103</v>
      </c>
      <c r="L16" s="26">
        <v>0.5</v>
      </c>
      <c r="M16" s="18" t="s">
        <v>286</v>
      </c>
      <c r="N16" s="7">
        <v>42746.496623148145</v>
      </c>
      <c r="O16" s="8">
        <v>42746.7244474537</v>
      </c>
      <c r="P16" s="15">
        <v>16</v>
      </c>
    </row>
    <row r="17" spans="6:16" x14ac:dyDescent="0.35">
      <c r="F17" s="17">
        <v>1701029</v>
      </c>
      <c r="G17" s="20" t="s">
        <v>315</v>
      </c>
      <c r="H17" s="10" t="s">
        <v>316</v>
      </c>
      <c r="I17" s="10" t="s">
        <v>427</v>
      </c>
      <c r="J17" s="10" t="s">
        <v>44</v>
      </c>
      <c r="K17" s="23" t="s">
        <v>103</v>
      </c>
      <c r="L17" s="26">
        <v>1</v>
      </c>
      <c r="M17" s="18" t="s">
        <v>286</v>
      </c>
      <c r="N17" s="7">
        <v>42746.497799652781</v>
      </c>
      <c r="O17" s="8">
        <v>42749.691770717596</v>
      </c>
      <c r="P17" s="15">
        <v>17</v>
      </c>
    </row>
    <row r="18" spans="6:16" x14ac:dyDescent="0.35">
      <c r="F18" s="17">
        <v>1701025</v>
      </c>
      <c r="G18" s="20" t="s">
        <v>310</v>
      </c>
      <c r="H18" s="10" t="s">
        <v>336</v>
      </c>
      <c r="I18" s="10" t="s">
        <v>414</v>
      </c>
      <c r="J18" s="10" t="s">
        <v>102</v>
      </c>
      <c r="K18" s="23" t="s">
        <v>103</v>
      </c>
      <c r="L18" s="26">
        <v>4</v>
      </c>
      <c r="M18" s="18" t="s">
        <v>149</v>
      </c>
      <c r="N18" s="7">
        <v>42746.498909027781</v>
      </c>
      <c r="O18" s="8">
        <v>42746.581068634259</v>
      </c>
      <c r="P18" s="15">
        <v>18</v>
      </c>
    </row>
    <row r="19" spans="6:16" x14ac:dyDescent="0.35">
      <c r="F19" s="17">
        <v>1701026</v>
      </c>
      <c r="G19" s="20" t="s">
        <v>310</v>
      </c>
      <c r="H19" s="10" t="s">
        <v>336</v>
      </c>
      <c r="I19" s="10" t="s">
        <v>416</v>
      </c>
      <c r="J19" s="10" t="s">
        <v>102</v>
      </c>
      <c r="K19" s="23" t="s">
        <v>103</v>
      </c>
      <c r="L19" s="26">
        <v>4</v>
      </c>
      <c r="M19" s="18" t="s">
        <v>149</v>
      </c>
      <c r="N19" s="7">
        <v>42746.499635532404</v>
      </c>
      <c r="O19" s="8">
        <v>42746.582070949073</v>
      </c>
      <c r="P19" s="15">
        <v>19</v>
      </c>
    </row>
    <row r="20" spans="6:16" x14ac:dyDescent="0.35">
      <c r="F20" s="17">
        <v>1701028</v>
      </c>
      <c r="G20" s="20" t="s">
        <v>310</v>
      </c>
      <c r="H20" s="10" t="s">
        <v>384</v>
      </c>
      <c r="I20" s="10" t="s">
        <v>423</v>
      </c>
      <c r="J20" s="10" t="s">
        <v>43</v>
      </c>
      <c r="K20" s="23" t="s">
        <v>103</v>
      </c>
      <c r="L20" s="26">
        <v>0.5</v>
      </c>
      <c r="M20" s="18" t="s">
        <v>147</v>
      </c>
      <c r="N20" s="7">
        <v>42746.501906481484</v>
      </c>
      <c r="O20" s="8">
        <v>42748.691554745368</v>
      </c>
      <c r="P20" s="15">
        <v>20</v>
      </c>
    </row>
    <row r="21" spans="6:16" x14ac:dyDescent="0.35">
      <c r="F21" s="17">
        <v>1701024</v>
      </c>
      <c r="G21" s="20" t="s">
        <v>315</v>
      </c>
      <c r="H21" s="10" t="s">
        <v>411</v>
      </c>
      <c r="I21" s="10" t="s">
        <v>410</v>
      </c>
      <c r="J21" s="10" t="s">
        <v>44</v>
      </c>
      <c r="K21" s="23" t="s">
        <v>103</v>
      </c>
      <c r="L21" s="26">
        <v>0.5</v>
      </c>
      <c r="M21" s="18" t="s">
        <v>147</v>
      </c>
      <c r="N21" s="7">
        <v>42746.502793171298</v>
      </c>
      <c r="O21" s="8">
        <v>42873.547577777776</v>
      </c>
      <c r="P21" s="15">
        <v>21</v>
      </c>
    </row>
    <row r="22" spans="6:16" x14ac:dyDescent="0.35">
      <c r="F22" s="17">
        <v>1701031</v>
      </c>
      <c r="G22" s="20" t="s">
        <v>315</v>
      </c>
      <c r="H22" s="10" t="s">
        <v>460</v>
      </c>
      <c r="I22" s="10" t="s">
        <v>459</v>
      </c>
      <c r="J22" s="10" t="s">
        <v>102</v>
      </c>
      <c r="K22" s="23" t="s">
        <v>103</v>
      </c>
      <c r="L22" s="26">
        <v>3</v>
      </c>
      <c r="M22" s="18" t="s">
        <v>149</v>
      </c>
      <c r="N22" s="7">
        <v>42747.664606712962</v>
      </c>
      <c r="O22" s="8">
        <v>42755.692130787036</v>
      </c>
      <c r="P22" s="15">
        <v>22</v>
      </c>
    </row>
    <row r="23" spans="6:16" x14ac:dyDescent="0.35">
      <c r="F23" s="17">
        <v>1701066</v>
      </c>
      <c r="G23" s="20" t="s">
        <v>323</v>
      </c>
      <c r="H23" s="10">
        <v>3</v>
      </c>
      <c r="I23" s="10" t="s">
        <v>573</v>
      </c>
      <c r="J23" s="10" t="s">
        <v>44</v>
      </c>
      <c r="K23" s="23" t="s">
        <v>103</v>
      </c>
      <c r="L23" s="26">
        <v>0.5</v>
      </c>
      <c r="M23" s="18" t="s">
        <v>286</v>
      </c>
      <c r="N23" s="7">
        <v>42749.691094444446</v>
      </c>
      <c r="O23" s="8">
        <v>42749.691349768516</v>
      </c>
      <c r="P23" s="15">
        <v>23</v>
      </c>
    </row>
    <row r="24" spans="6:16" x14ac:dyDescent="0.35">
      <c r="F24" s="17">
        <v>1701006</v>
      </c>
      <c r="G24" s="20" t="s">
        <v>315</v>
      </c>
      <c r="H24" s="10" t="s">
        <v>316</v>
      </c>
      <c r="I24" s="10" t="s">
        <v>320</v>
      </c>
      <c r="J24" s="10" t="s">
        <v>44</v>
      </c>
      <c r="K24" s="23" t="s">
        <v>103</v>
      </c>
      <c r="L24" s="26">
        <v>1</v>
      </c>
      <c r="M24" s="18" t="s">
        <v>286</v>
      </c>
      <c r="N24" s="7">
        <v>42751.372683680558</v>
      </c>
      <c r="O24" s="8">
        <v>42753.719945370372</v>
      </c>
      <c r="P24" s="15">
        <v>24</v>
      </c>
    </row>
    <row r="25" spans="6:16" x14ac:dyDescent="0.35">
      <c r="F25" s="17">
        <v>1701007</v>
      </c>
      <c r="G25" s="20" t="s">
        <v>323</v>
      </c>
      <c r="H25" s="10">
        <v>3</v>
      </c>
      <c r="I25" s="10" t="s">
        <v>322</v>
      </c>
      <c r="J25" s="10" t="s">
        <v>44</v>
      </c>
      <c r="K25" s="23" t="s">
        <v>103</v>
      </c>
      <c r="L25" s="26">
        <v>1.5</v>
      </c>
      <c r="M25" s="18" t="s">
        <v>147</v>
      </c>
      <c r="N25" s="7">
        <v>42751.411859259257</v>
      </c>
      <c r="O25" s="8">
        <v>42753.461389351854</v>
      </c>
      <c r="P25" s="15">
        <v>25</v>
      </c>
    </row>
    <row r="26" spans="6:16" x14ac:dyDescent="0.35">
      <c r="F26" s="17">
        <v>1701069</v>
      </c>
      <c r="G26" s="20" t="s">
        <v>328</v>
      </c>
      <c r="H26" s="10" t="s">
        <v>487</v>
      </c>
      <c r="I26" s="10" t="s">
        <v>584</v>
      </c>
      <c r="J26" s="10" t="s">
        <v>44</v>
      </c>
      <c r="K26" s="23" t="s">
        <v>103</v>
      </c>
      <c r="L26" s="26">
        <v>1</v>
      </c>
      <c r="M26" s="18" t="s">
        <v>147</v>
      </c>
      <c r="N26" s="7">
        <v>42751.638382060184</v>
      </c>
      <c r="O26" s="8">
        <v>42753.461601157411</v>
      </c>
      <c r="P26" s="15">
        <v>26</v>
      </c>
    </row>
    <row r="27" spans="6:16" x14ac:dyDescent="0.35">
      <c r="F27" s="17">
        <v>1701088</v>
      </c>
      <c r="G27" s="20" t="s">
        <v>315</v>
      </c>
      <c r="H27" s="10" t="s">
        <v>333</v>
      </c>
      <c r="I27" s="10" t="s">
        <v>641</v>
      </c>
      <c r="J27" s="10" t="s">
        <v>102</v>
      </c>
      <c r="K27" s="23" t="s">
        <v>103</v>
      </c>
      <c r="L27" s="26">
        <v>5</v>
      </c>
      <c r="M27" s="18" t="s">
        <v>149</v>
      </c>
      <c r="N27" s="7">
        <v>42752.399606597224</v>
      </c>
      <c r="O27" s="8">
        <v>42760.661128125001</v>
      </c>
      <c r="P27" s="15">
        <v>27</v>
      </c>
    </row>
    <row r="28" spans="6:16" x14ac:dyDescent="0.35">
      <c r="F28" s="17">
        <v>1701084</v>
      </c>
      <c r="G28" s="20" t="s">
        <v>328</v>
      </c>
      <c r="H28" s="10" t="s">
        <v>630</v>
      </c>
      <c r="I28" s="10" t="s">
        <v>629</v>
      </c>
      <c r="J28" s="10" t="s">
        <v>102</v>
      </c>
      <c r="K28" s="23" t="s">
        <v>103</v>
      </c>
      <c r="L28" s="26">
        <v>5</v>
      </c>
      <c r="M28" s="18" t="s">
        <v>149</v>
      </c>
      <c r="N28" s="7">
        <v>42752.400098032405</v>
      </c>
      <c r="O28" s="8">
        <v>42760.661608449074</v>
      </c>
      <c r="P28" s="15">
        <v>28</v>
      </c>
    </row>
    <row r="29" spans="6:16" x14ac:dyDescent="0.35">
      <c r="F29" s="17">
        <v>1701077</v>
      </c>
      <c r="G29" s="20" t="s">
        <v>310</v>
      </c>
      <c r="H29" s="10" t="s">
        <v>400</v>
      </c>
      <c r="I29" s="10" t="s">
        <v>606</v>
      </c>
      <c r="J29" s="10" t="s">
        <v>102</v>
      </c>
      <c r="K29" s="23" t="s">
        <v>103</v>
      </c>
      <c r="L29" s="26">
        <v>5</v>
      </c>
      <c r="M29" s="18" t="s">
        <v>149</v>
      </c>
      <c r="N29" s="7">
        <v>42752.400752893518</v>
      </c>
      <c r="O29" s="8">
        <v>42761.489270370374</v>
      </c>
      <c r="P29" s="15">
        <v>29</v>
      </c>
    </row>
    <row r="30" spans="6:16" x14ac:dyDescent="0.35">
      <c r="F30" s="17">
        <v>1701089</v>
      </c>
      <c r="G30" s="20" t="s">
        <v>310</v>
      </c>
      <c r="H30" s="10" t="s">
        <v>400</v>
      </c>
      <c r="I30" s="10" t="s">
        <v>644</v>
      </c>
      <c r="J30" s="10" t="s">
        <v>44</v>
      </c>
      <c r="K30" s="23" t="s">
        <v>103</v>
      </c>
      <c r="L30" s="26">
        <v>0.5</v>
      </c>
      <c r="M30" s="18" t="s">
        <v>286</v>
      </c>
      <c r="N30" s="7">
        <v>42752.442524537037</v>
      </c>
      <c r="O30" s="8">
        <v>42756.547485185183</v>
      </c>
      <c r="P30" s="15">
        <v>30</v>
      </c>
    </row>
    <row r="31" spans="6:16" x14ac:dyDescent="0.35">
      <c r="F31" s="17">
        <v>1701065</v>
      </c>
      <c r="G31" s="20" t="s">
        <v>310</v>
      </c>
      <c r="H31" s="10" t="s">
        <v>400</v>
      </c>
      <c r="I31" s="10" t="s">
        <v>569</v>
      </c>
      <c r="J31" s="10" t="s">
        <v>43</v>
      </c>
      <c r="K31" s="23" t="s">
        <v>103</v>
      </c>
      <c r="L31" s="26">
        <v>1</v>
      </c>
      <c r="M31" s="18" t="s">
        <v>149</v>
      </c>
      <c r="N31" s="7">
        <v>42752.444887384256</v>
      </c>
      <c r="O31" s="8">
        <v>42753.605376157408</v>
      </c>
      <c r="P31" s="15">
        <v>31</v>
      </c>
    </row>
    <row r="32" spans="6:16" x14ac:dyDescent="0.35">
      <c r="F32" s="17">
        <v>1701093</v>
      </c>
      <c r="G32" s="20" t="s">
        <v>299</v>
      </c>
      <c r="H32" s="10" t="s">
        <v>660</v>
      </c>
      <c r="I32" s="10" t="s">
        <v>659</v>
      </c>
      <c r="J32" s="10" t="s">
        <v>43</v>
      </c>
      <c r="K32" s="23" t="s">
        <v>103</v>
      </c>
      <c r="L32" s="26">
        <v>0.5</v>
      </c>
      <c r="M32" s="18" t="s">
        <v>149</v>
      </c>
      <c r="N32" s="7">
        <v>42752.445210763886</v>
      </c>
      <c r="O32" s="8">
        <v>42752.68569525463</v>
      </c>
      <c r="P32" s="15">
        <v>32</v>
      </c>
    </row>
    <row r="33" spans="6:16" x14ac:dyDescent="0.35">
      <c r="F33" s="17">
        <v>1701083</v>
      </c>
      <c r="G33" s="20" t="s">
        <v>328</v>
      </c>
      <c r="H33" s="10" t="s">
        <v>626</v>
      </c>
      <c r="I33" s="10" t="s">
        <v>625</v>
      </c>
      <c r="J33" s="10" t="s">
        <v>44</v>
      </c>
      <c r="K33" s="23" t="s">
        <v>103</v>
      </c>
      <c r="L33" s="26">
        <v>1</v>
      </c>
      <c r="M33" s="18" t="s">
        <v>147</v>
      </c>
      <c r="N33" s="7">
        <v>42752.445473263891</v>
      </c>
      <c r="O33" s="8">
        <v>42756.548232754627</v>
      </c>
      <c r="P33" s="15">
        <v>33</v>
      </c>
    </row>
    <row r="34" spans="6:16" x14ac:dyDescent="0.35">
      <c r="F34" s="17">
        <v>1701080</v>
      </c>
      <c r="G34" s="20" t="s">
        <v>294</v>
      </c>
      <c r="H34" s="10" t="s">
        <v>295</v>
      </c>
      <c r="I34" s="10" t="s">
        <v>618</v>
      </c>
      <c r="J34" s="10" t="s">
        <v>43</v>
      </c>
      <c r="K34" s="23" t="s">
        <v>103</v>
      </c>
      <c r="L34" s="26">
        <v>0.5</v>
      </c>
      <c r="M34" s="18" t="s">
        <v>149</v>
      </c>
      <c r="N34" s="7">
        <v>42753.468976851851</v>
      </c>
      <c r="O34" s="8">
        <v>42754.627588541669</v>
      </c>
      <c r="P34" s="15">
        <v>34</v>
      </c>
    </row>
    <row r="35" spans="6:16" x14ac:dyDescent="0.35">
      <c r="F35" s="17">
        <v>1701079</v>
      </c>
      <c r="G35" s="20" t="s">
        <v>310</v>
      </c>
      <c r="H35" s="10" t="s">
        <v>336</v>
      </c>
      <c r="I35" s="10" t="s">
        <v>613</v>
      </c>
      <c r="J35" s="10" t="s">
        <v>43</v>
      </c>
      <c r="K35" s="23" t="s">
        <v>103</v>
      </c>
      <c r="L35" s="26">
        <v>0.5</v>
      </c>
      <c r="M35" s="18" t="s">
        <v>286</v>
      </c>
      <c r="N35" s="7">
        <v>42753.469251736111</v>
      </c>
      <c r="O35" s="8">
        <v>42755.595616666666</v>
      </c>
      <c r="P35" s="15">
        <v>35</v>
      </c>
    </row>
    <row r="36" spans="6:16" x14ac:dyDescent="0.35">
      <c r="F36" s="17">
        <v>1701098</v>
      </c>
      <c r="G36" s="20" t="s">
        <v>299</v>
      </c>
      <c r="H36" s="10" t="s">
        <v>660</v>
      </c>
      <c r="I36" s="10" t="s">
        <v>686</v>
      </c>
      <c r="J36" s="10" t="s">
        <v>44</v>
      </c>
      <c r="K36" s="23" t="s">
        <v>103</v>
      </c>
      <c r="L36" s="26">
        <v>0.5</v>
      </c>
      <c r="M36" s="18" t="s">
        <v>149</v>
      </c>
      <c r="N36" s="7">
        <v>42753.589803935189</v>
      </c>
      <c r="O36" s="8">
        <v>42754.627830555553</v>
      </c>
      <c r="P36" s="15">
        <v>36</v>
      </c>
    </row>
    <row r="37" spans="6:16" x14ac:dyDescent="0.35">
      <c r="F37" s="17">
        <v>1701095</v>
      </c>
      <c r="G37" s="20" t="s">
        <v>315</v>
      </c>
      <c r="H37" s="10" t="s">
        <v>333</v>
      </c>
      <c r="I37" s="10" t="s">
        <v>666</v>
      </c>
      <c r="J37" s="10" t="s">
        <v>44</v>
      </c>
      <c r="K37" s="23" t="s">
        <v>103</v>
      </c>
      <c r="L37" s="26">
        <v>0.5</v>
      </c>
      <c r="M37" s="18" t="s">
        <v>147</v>
      </c>
      <c r="N37" s="7">
        <v>42753.590255439813</v>
      </c>
      <c r="O37" s="8">
        <v>42756.547889120367</v>
      </c>
      <c r="P37" s="15">
        <v>37</v>
      </c>
    </row>
    <row r="38" spans="6:16" x14ac:dyDescent="0.35">
      <c r="F38" s="17">
        <v>1701038</v>
      </c>
      <c r="G38" s="20" t="s">
        <v>323</v>
      </c>
      <c r="H38" s="10">
        <v>2</v>
      </c>
      <c r="I38" s="10" t="s">
        <v>484</v>
      </c>
      <c r="J38" s="10" t="s">
        <v>179</v>
      </c>
      <c r="K38" s="23" t="s">
        <v>103</v>
      </c>
      <c r="L38" s="26">
        <v>3</v>
      </c>
      <c r="M38" s="18" t="s">
        <v>147</v>
      </c>
      <c r="N38" s="7">
        <v>42753.590606712962</v>
      </c>
      <c r="O38" s="8">
        <v>42758.705489236112</v>
      </c>
      <c r="P38" s="15">
        <v>38</v>
      </c>
    </row>
    <row r="39" spans="6:16" x14ac:dyDescent="0.35">
      <c r="F39" s="17">
        <v>1701040</v>
      </c>
      <c r="G39" s="20" t="s">
        <v>299</v>
      </c>
      <c r="H39" s="10" t="s">
        <v>364</v>
      </c>
      <c r="I39" s="10" t="s">
        <v>490</v>
      </c>
      <c r="J39" s="10" t="s">
        <v>179</v>
      </c>
      <c r="K39" s="23" t="s">
        <v>103</v>
      </c>
      <c r="L39" s="26">
        <v>1.5</v>
      </c>
      <c r="M39" s="18" t="s">
        <v>286</v>
      </c>
      <c r="N39" s="7">
        <v>42753.590856481482</v>
      </c>
      <c r="O39" s="8">
        <v>42756.701642245367</v>
      </c>
      <c r="P39" s="15">
        <v>39</v>
      </c>
    </row>
    <row r="40" spans="6:16" x14ac:dyDescent="0.35">
      <c r="F40" s="17">
        <v>1701078</v>
      </c>
      <c r="G40" s="20" t="s">
        <v>315</v>
      </c>
      <c r="H40" s="10" t="s">
        <v>333</v>
      </c>
      <c r="I40" s="10" t="s">
        <v>609</v>
      </c>
      <c r="J40" s="10" t="s">
        <v>43</v>
      </c>
      <c r="K40" s="23" t="s">
        <v>103</v>
      </c>
      <c r="L40" s="26">
        <v>0.5</v>
      </c>
      <c r="M40" s="18" t="s">
        <v>149</v>
      </c>
      <c r="N40" s="7">
        <v>42753.605896064815</v>
      </c>
      <c r="O40" s="8">
        <v>42753.606100115743</v>
      </c>
      <c r="P40" s="15">
        <v>40</v>
      </c>
    </row>
    <row r="41" spans="6:16" x14ac:dyDescent="0.35">
      <c r="F41" s="17">
        <v>1701014</v>
      </c>
      <c r="G41" s="20" t="s">
        <v>299</v>
      </c>
      <c r="H41" s="10" t="s">
        <v>364</v>
      </c>
      <c r="I41" s="10" t="s">
        <v>363</v>
      </c>
      <c r="J41" s="10" t="s">
        <v>44</v>
      </c>
      <c r="K41" s="23" t="s">
        <v>103</v>
      </c>
      <c r="L41" s="26">
        <v>1.5</v>
      </c>
      <c r="M41" s="18" t="s">
        <v>147</v>
      </c>
      <c r="N41" s="7">
        <v>42755.367638310185</v>
      </c>
      <c r="O41" s="8">
        <v>42759.55100590278</v>
      </c>
      <c r="P41" s="15">
        <v>41</v>
      </c>
    </row>
    <row r="42" spans="6:16" x14ac:dyDescent="0.35">
      <c r="F42" s="17">
        <v>1701085</v>
      </c>
      <c r="G42" s="20" t="s">
        <v>310</v>
      </c>
      <c r="H42" s="10" t="s">
        <v>400</v>
      </c>
      <c r="I42" s="10" t="s">
        <v>632</v>
      </c>
      <c r="J42" s="10" t="s">
        <v>44</v>
      </c>
      <c r="K42" s="23" t="s">
        <v>103</v>
      </c>
      <c r="L42" s="26">
        <v>0.5</v>
      </c>
      <c r="M42" s="18" t="s">
        <v>286</v>
      </c>
      <c r="N42" s="7">
        <v>42755.369045717591</v>
      </c>
      <c r="O42" s="8">
        <v>42755.691777546293</v>
      </c>
      <c r="P42" s="15">
        <v>42</v>
      </c>
    </row>
    <row r="43" spans="6:16" x14ac:dyDescent="0.35">
      <c r="F43" s="17">
        <v>1701103</v>
      </c>
      <c r="G43" s="20" t="s">
        <v>310</v>
      </c>
      <c r="H43" s="10" t="s">
        <v>384</v>
      </c>
      <c r="I43" s="10" t="s">
        <v>701</v>
      </c>
      <c r="J43" s="10" t="s">
        <v>44</v>
      </c>
      <c r="K43" s="23" t="s">
        <v>103</v>
      </c>
      <c r="L43" s="26">
        <v>0.5</v>
      </c>
      <c r="M43" s="18" t="s">
        <v>149</v>
      </c>
      <c r="N43" s="7">
        <v>42755.369917939817</v>
      </c>
      <c r="O43" s="8">
        <v>42756.548592708335</v>
      </c>
      <c r="P43" s="15">
        <v>43</v>
      </c>
    </row>
    <row r="44" spans="6:16" x14ac:dyDescent="0.35">
      <c r="F44" s="17">
        <v>1701107</v>
      </c>
      <c r="G44" s="20" t="s">
        <v>294</v>
      </c>
      <c r="H44" s="10" t="s">
        <v>715</v>
      </c>
      <c r="I44" s="10" t="s">
        <v>714</v>
      </c>
      <c r="J44" s="10" t="s">
        <v>45</v>
      </c>
      <c r="K44" s="23" t="s">
        <v>103</v>
      </c>
      <c r="L44" s="26">
        <v>1</v>
      </c>
      <c r="M44" s="18" t="s">
        <v>147</v>
      </c>
      <c r="N44" s="7">
        <v>42755.371465162039</v>
      </c>
      <c r="O44" s="8">
        <v>42766.431346759258</v>
      </c>
      <c r="P44" s="15">
        <v>44</v>
      </c>
    </row>
    <row r="45" spans="6:16" x14ac:dyDescent="0.35">
      <c r="F45" s="17">
        <v>1701096</v>
      </c>
      <c r="G45" s="20" t="s">
        <v>294</v>
      </c>
      <c r="H45" s="10" t="s">
        <v>305</v>
      </c>
      <c r="I45" s="10" t="s">
        <v>672</v>
      </c>
      <c r="J45" s="10" t="s">
        <v>44</v>
      </c>
      <c r="K45" s="23" t="s">
        <v>103</v>
      </c>
      <c r="L45" s="26">
        <v>0.5</v>
      </c>
      <c r="M45" s="18" t="s">
        <v>147</v>
      </c>
      <c r="N45" s="7">
        <v>42755.404903819443</v>
      </c>
      <c r="O45" s="8">
        <v>42759.739532638887</v>
      </c>
      <c r="P45" s="15">
        <v>45</v>
      </c>
    </row>
    <row r="46" spans="6:16" x14ac:dyDescent="0.35">
      <c r="F46" s="17">
        <v>1701120</v>
      </c>
      <c r="G46" s="20" t="s">
        <v>310</v>
      </c>
      <c r="H46" s="10" t="s">
        <v>400</v>
      </c>
      <c r="I46" s="10" t="s">
        <v>751</v>
      </c>
      <c r="J46" s="10" t="s">
        <v>44</v>
      </c>
      <c r="K46" s="23" t="s">
        <v>103</v>
      </c>
      <c r="L46" s="26">
        <v>0.5</v>
      </c>
      <c r="M46" s="18" t="s">
        <v>149</v>
      </c>
      <c r="N46" s="7">
        <v>42758.576339236111</v>
      </c>
      <c r="O46" s="8">
        <v>42760.660777199075</v>
      </c>
      <c r="P46" s="15">
        <v>46</v>
      </c>
    </row>
    <row r="47" spans="6:16" x14ac:dyDescent="0.35">
      <c r="F47" s="17">
        <v>1701121</v>
      </c>
      <c r="G47" s="20" t="s">
        <v>310</v>
      </c>
      <c r="H47" s="10" t="s">
        <v>336</v>
      </c>
      <c r="I47" s="10" t="s">
        <v>753</v>
      </c>
      <c r="J47" s="10" t="s">
        <v>44</v>
      </c>
      <c r="K47" s="23" t="s">
        <v>103</v>
      </c>
      <c r="L47" s="26">
        <v>1.5</v>
      </c>
      <c r="M47" s="18" t="s">
        <v>286</v>
      </c>
      <c r="N47" s="7">
        <v>42758.627570254626</v>
      </c>
      <c r="O47" s="8">
        <v>42777.454102777781</v>
      </c>
      <c r="P47" s="15">
        <v>47</v>
      </c>
    </row>
    <row r="48" spans="6:16" x14ac:dyDescent="0.35">
      <c r="F48" s="17">
        <v>1701134</v>
      </c>
      <c r="G48" s="20" t="s">
        <v>310</v>
      </c>
      <c r="H48" s="10" t="s">
        <v>400</v>
      </c>
      <c r="I48" s="10" t="s">
        <v>807</v>
      </c>
      <c r="J48" s="10" t="s">
        <v>43</v>
      </c>
      <c r="K48" s="23" t="s">
        <v>103</v>
      </c>
      <c r="L48" s="26">
        <v>0.5</v>
      </c>
      <c r="M48" s="18" t="s">
        <v>149</v>
      </c>
      <c r="N48" s="7">
        <v>42759.407241203706</v>
      </c>
      <c r="O48" s="8">
        <v>42759.550764236112</v>
      </c>
      <c r="P48" s="15">
        <v>48</v>
      </c>
    </row>
    <row r="49" spans="6:16" x14ac:dyDescent="0.35">
      <c r="F49" s="17">
        <v>1701131</v>
      </c>
      <c r="G49" s="20" t="s">
        <v>323</v>
      </c>
      <c r="H49" s="10" t="s">
        <v>796</v>
      </c>
      <c r="I49" s="10" t="s">
        <v>795</v>
      </c>
      <c r="J49" s="10" t="s">
        <v>44</v>
      </c>
      <c r="K49" s="23" t="s">
        <v>103</v>
      </c>
      <c r="L49" s="26">
        <v>0.5</v>
      </c>
      <c r="M49" s="18" t="s">
        <v>147</v>
      </c>
      <c r="N49" s="7">
        <v>42760.658987037037</v>
      </c>
      <c r="O49" s="8">
        <v>42766.601539814816</v>
      </c>
      <c r="P49" s="15">
        <v>49</v>
      </c>
    </row>
    <row r="50" spans="6:16" x14ac:dyDescent="0.35">
      <c r="F50" s="17">
        <v>1701125</v>
      </c>
      <c r="G50" s="20" t="s">
        <v>315</v>
      </c>
      <c r="H50" s="10" t="s">
        <v>316</v>
      </c>
      <c r="I50" s="10" t="s">
        <v>772</v>
      </c>
      <c r="J50" s="10" t="s">
        <v>44</v>
      </c>
      <c r="K50" s="23" t="s">
        <v>103</v>
      </c>
      <c r="L50" s="26">
        <v>0.5</v>
      </c>
      <c r="M50" s="18" t="s">
        <v>149</v>
      </c>
      <c r="N50" s="7">
        <v>42760.659268055555</v>
      </c>
      <c r="O50" s="8">
        <v>42766.451096064811</v>
      </c>
      <c r="P50" s="15">
        <v>50</v>
      </c>
    </row>
    <row r="51" spans="6:16" x14ac:dyDescent="0.35">
      <c r="F51" s="17">
        <v>1701133</v>
      </c>
      <c r="G51" s="20" t="s">
        <v>538</v>
      </c>
      <c r="H51" s="10" t="s">
        <v>539</v>
      </c>
      <c r="I51" s="10" t="s">
        <v>800</v>
      </c>
      <c r="J51" s="10" t="s">
        <v>43</v>
      </c>
      <c r="K51" s="23" t="s">
        <v>103</v>
      </c>
      <c r="L51" s="26">
        <v>0.5</v>
      </c>
      <c r="M51" s="18" t="s">
        <v>147</v>
      </c>
      <c r="N51" s="7">
        <v>42760.659570949072</v>
      </c>
      <c r="O51" s="8">
        <v>42761.70072523148</v>
      </c>
      <c r="P51" s="15">
        <v>51</v>
      </c>
    </row>
    <row r="52" spans="6:16" x14ac:dyDescent="0.35">
      <c r="F52" s="17">
        <v>1701112</v>
      </c>
      <c r="G52" s="20" t="s">
        <v>310</v>
      </c>
      <c r="H52" s="10" t="s">
        <v>400</v>
      </c>
      <c r="I52" s="10" t="s">
        <v>731</v>
      </c>
      <c r="J52" s="10" t="s">
        <v>103</v>
      </c>
      <c r="K52" s="23" t="s">
        <v>103</v>
      </c>
      <c r="L52" s="26">
        <v>0.5</v>
      </c>
      <c r="M52" s="18" t="s">
        <v>286</v>
      </c>
      <c r="N52" s="7">
        <v>42760.659928356479</v>
      </c>
      <c r="O52" s="8">
        <v>42760.720713773146</v>
      </c>
      <c r="P52" s="15">
        <v>52</v>
      </c>
    </row>
    <row r="53" spans="6:16" x14ac:dyDescent="0.35">
      <c r="F53" s="17">
        <v>1701135</v>
      </c>
      <c r="G53" s="20" t="s">
        <v>310</v>
      </c>
      <c r="H53" s="10" t="s">
        <v>400</v>
      </c>
      <c r="I53" s="10" t="s">
        <v>809</v>
      </c>
      <c r="J53" s="10" t="s">
        <v>44</v>
      </c>
      <c r="K53" s="23" t="s">
        <v>103</v>
      </c>
      <c r="L53" s="26">
        <v>0.5</v>
      </c>
      <c r="M53" s="18" t="s">
        <v>286</v>
      </c>
      <c r="N53" s="7">
        <v>42760.660240046294</v>
      </c>
      <c r="O53" s="8">
        <v>42850.413947453701</v>
      </c>
      <c r="P53" s="15">
        <v>53</v>
      </c>
    </row>
    <row r="54" spans="6:16" x14ac:dyDescent="0.35">
      <c r="F54" s="17">
        <v>1701124</v>
      </c>
      <c r="G54" s="20" t="s">
        <v>299</v>
      </c>
      <c r="H54" s="10" t="s">
        <v>684</v>
      </c>
      <c r="I54" s="10" t="s">
        <v>768</v>
      </c>
      <c r="J54" s="10" t="s">
        <v>44</v>
      </c>
      <c r="K54" s="23" t="s">
        <v>103</v>
      </c>
      <c r="L54" s="26">
        <v>0.5</v>
      </c>
      <c r="M54" s="18" t="s">
        <v>149</v>
      </c>
      <c r="N54" s="7">
        <v>42760.660494212963</v>
      </c>
      <c r="O54" s="8">
        <v>42762.760012152779</v>
      </c>
      <c r="P54" s="15">
        <v>54</v>
      </c>
    </row>
    <row r="55" spans="6:16" x14ac:dyDescent="0.35">
      <c r="F55" s="17">
        <v>1701132</v>
      </c>
      <c r="G55" s="20" t="s">
        <v>323</v>
      </c>
      <c r="H55" s="10">
        <v>3</v>
      </c>
      <c r="I55" s="10" t="s">
        <v>798</v>
      </c>
      <c r="J55" s="10" t="s">
        <v>44</v>
      </c>
      <c r="K55" s="23" t="s">
        <v>103</v>
      </c>
      <c r="L55" s="26">
        <v>1</v>
      </c>
      <c r="M55" s="18" t="s">
        <v>149</v>
      </c>
      <c r="N55" s="7">
        <v>42761.415546643519</v>
      </c>
      <c r="O55" s="8">
        <v>42762.760233333334</v>
      </c>
      <c r="P55" s="15">
        <v>55</v>
      </c>
    </row>
    <row r="56" spans="6:16" x14ac:dyDescent="0.35">
      <c r="F56" s="17">
        <v>1701144</v>
      </c>
      <c r="G56" s="20" t="s">
        <v>838</v>
      </c>
      <c r="H56" s="10" t="s">
        <v>839</v>
      </c>
      <c r="I56" s="10" t="s">
        <v>837</v>
      </c>
      <c r="J56" s="10" t="s">
        <v>43</v>
      </c>
      <c r="K56" s="23" t="s">
        <v>103</v>
      </c>
      <c r="L56" s="26">
        <v>0.5</v>
      </c>
      <c r="M56" s="18" t="s">
        <v>147</v>
      </c>
      <c r="N56" s="7">
        <v>42761.448111226855</v>
      </c>
      <c r="O56" s="8">
        <v>42766.431097800923</v>
      </c>
      <c r="P56" s="15">
        <v>56</v>
      </c>
    </row>
    <row r="57" spans="6:16" x14ac:dyDescent="0.35">
      <c r="F57" s="17">
        <v>1701126</v>
      </c>
      <c r="G57" s="20" t="s">
        <v>299</v>
      </c>
      <c r="H57" s="10" t="s">
        <v>300</v>
      </c>
      <c r="I57" s="10" t="s">
        <v>778</v>
      </c>
      <c r="J57" s="10" t="s">
        <v>43</v>
      </c>
      <c r="K57" s="23" t="s">
        <v>103</v>
      </c>
      <c r="L57" s="26">
        <v>0.5</v>
      </c>
      <c r="M57" s="18" t="s">
        <v>286</v>
      </c>
      <c r="N57" s="7">
        <v>42761.712477083332</v>
      </c>
      <c r="O57" s="8">
        <v>42761.713770138886</v>
      </c>
      <c r="P57" s="15">
        <v>57</v>
      </c>
    </row>
    <row r="58" spans="6:16" x14ac:dyDescent="0.35">
      <c r="F58" s="17">
        <v>1701160</v>
      </c>
      <c r="G58" s="20" t="s">
        <v>310</v>
      </c>
      <c r="H58" s="10" t="s">
        <v>336</v>
      </c>
      <c r="I58" s="10" t="s">
        <v>886</v>
      </c>
      <c r="J58" s="10" t="s">
        <v>43</v>
      </c>
      <c r="K58" s="23" t="s">
        <v>103</v>
      </c>
      <c r="L58" s="26">
        <v>0.5</v>
      </c>
      <c r="M58" s="18" t="s">
        <v>147</v>
      </c>
      <c r="N58" s="7">
        <v>42767.633047916665</v>
      </c>
      <c r="O58" s="8">
        <v>42777.45549108796</v>
      </c>
      <c r="P58" s="15">
        <v>58</v>
      </c>
    </row>
    <row r="59" spans="6:16" x14ac:dyDescent="0.35">
      <c r="F59" s="17">
        <v>1701162</v>
      </c>
      <c r="G59" s="20" t="s">
        <v>310</v>
      </c>
      <c r="H59" s="10" t="s">
        <v>400</v>
      </c>
      <c r="I59" s="10" t="s">
        <v>575</v>
      </c>
      <c r="J59" s="10" t="s">
        <v>44</v>
      </c>
      <c r="K59" s="23" t="s">
        <v>103</v>
      </c>
      <c r="L59" s="26">
        <v>1</v>
      </c>
      <c r="M59" s="18" t="s">
        <v>147</v>
      </c>
      <c r="N59" s="7">
        <v>42767.634269907408</v>
      </c>
      <c r="O59" s="8">
        <v>42777.454426273151</v>
      </c>
      <c r="P59" s="15">
        <v>59</v>
      </c>
    </row>
    <row r="60" spans="6:16" x14ac:dyDescent="0.35">
      <c r="F60" s="17">
        <v>1701159</v>
      </c>
      <c r="G60" s="20" t="s">
        <v>310</v>
      </c>
      <c r="H60" s="10" t="s">
        <v>336</v>
      </c>
      <c r="I60" s="10" t="s">
        <v>884</v>
      </c>
      <c r="J60" s="10" t="s">
        <v>44</v>
      </c>
      <c r="K60" s="23" t="s">
        <v>103</v>
      </c>
      <c r="L60" s="26">
        <v>1.5</v>
      </c>
      <c r="M60" s="18" t="s">
        <v>286</v>
      </c>
      <c r="N60" s="7">
        <v>42767.635608680554</v>
      </c>
      <c r="O60" s="8">
        <v>42777.454727199074</v>
      </c>
      <c r="P60" s="15">
        <v>60</v>
      </c>
    </row>
    <row r="61" spans="6:16" x14ac:dyDescent="0.35">
      <c r="F61" s="17">
        <v>1701161</v>
      </c>
      <c r="G61" s="20" t="s">
        <v>315</v>
      </c>
      <c r="H61" s="10" t="s">
        <v>316</v>
      </c>
      <c r="I61" s="10" t="s">
        <v>888</v>
      </c>
      <c r="J61" s="10" t="s">
        <v>45</v>
      </c>
      <c r="K61" s="23" t="s">
        <v>103</v>
      </c>
      <c r="L61" s="26">
        <v>1.5</v>
      </c>
      <c r="M61" s="18" t="s">
        <v>149</v>
      </c>
      <c r="N61" s="7">
        <v>42767.637439351849</v>
      </c>
      <c r="O61" s="8">
        <v>42777.456401157404</v>
      </c>
      <c r="P61" s="15">
        <v>61</v>
      </c>
    </row>
    <row r="62" spans="6:16" x14ac:dyDescent="0.35">
      <c r="F62" s="17">
        <v>1701171</v>
      </c>
      <c r="G62" s="20" t="s">
        <v>310</v>
      </c>
      <c r="H62" s="10" t="s">
        <v>336</v>
      </c>
      <c r="I62" s="10" t="s">
        <v>927</v>
      </c>
      <c r="J62" s="10" t="s">
        <v>102</v>
      </c>
      <c r="K62" s="23" t="s">
        <v>103</v>
      </c>
      <c r="L62" s="26">
        <v>4</v>
      </c>
      <c r="M62" s="18" t="s">
        <v>149</v>
      </c>
      <c r="N62" s="7">
        <v>42768.378025115744</v>
      </c>
      <c r="O62" s="8">
        <v>42780.66344178241</v>
      </c>
      <c r="P62" s="15">
        <v>62</v>
      </c>
    </row>
    <row r="63" spans="6:16" x14ac:dyDescent="0.35">
      <c r="F63" s="17">
        <v>1701150</v>
      </c>
      <c r="G63" s="20" t="s">
        <v>403</v>
      </c>
      <c r="H63" s="10" t="s">
        <v>404</v>
      </c>
      <c r="I63" s="10" t="s">
        <v>860</v>
      </c>
      <c r="J63" s="10" t="s">
        <v>43</v>
      </c>
      <c r="K63" s="23" t="s">
        <v>103</v>
      </c>
      <c r="L63" s="26">
        <v>0.5</v>
      </c>
      <c r="M63" s="18" t="s">
        <v>149</v>
      </c>
      <c r="N63" s="7">
        <v>42768.383513773151</v>
      </c>
      <c r="O63" s="8">
        <v>42768.613329282409</v>
      </c>
      <c r="P63" s="15">
        <v>63</v>
      </c>
    </row>
    <row r="64" spans="6:16" x14ac:dyDescent="0.35">
      <c r="F64" s="17">
        <v>1701137</v>
      </c>
      <c r="G64" s="20" t="s">
        <v>315</v>
      </c>
      <c r="H64" s="10" t="s">
        <v>316</v>
      </c>
      <c r="I64" s="10" t="s">
        <v>816</v>
      </c>
      <c r="J64" s="10" t="s">
        <v>102</v>
      </c>
      <c r="K64" s="23" t="s">
        <v>103</v>
      </c>
      <c r="L64" s="26">
        <v>4</v>
      </c>
      <c r="M64" s="18" t="s">
        <v>149</v>
      </c>
      <c r="N64" s="7">
        <v>42768.417425231484</v>
      </c>
      <c r="O64" s="8">
        <v>42768.613054050926</v>
      </c>
      <c r="P64" s="15">
        <v>64</v>
      </c>
    </row>
    <row r="65" spans="6:16" x14ac:dyDescent="0.35">
      <c r="F65" s="17">
        <v>1701170</v>
      </c>
      <c r="G65" s="20" t="s">
        <v>310</v>
      </c>
      <c r="H65" s="10" t="s">
        <v>400</v>
      </c>
      <c r="I65" s="10" t="s">
        <v>924</v>
      </c>
      <c r="J65" s="10" t="s">
        <v>102</v>
      </c>
      <c r="K65" s="23" t="s">
        <v>103</v>
      </c>
      <c r="L65" s="26">
        <v>4</v>
      </c>
      <c r="M65" s="18" t="s">
        <v>149</v>
      </c>
      <c r="N65" s="7">
        <v>42768.41813460648</v>
      </c>
      <c r="O65" s="8">
        <v>42780.662931250001</v>
      </c>
      <c r="P65" s="15">
        <v>65</v>
      </c>
    </row>
    <row r="66" spans="6:16" x14ac:dyDescent="0.35">
      <c r="F66" s="17">
        <v>1701172</v>
      </c>
      <c r="G66" s="20" t="s">
        <v>310</v>
      </c>
      <c r="H66" s="10" t="s">
        <v>400</v>
      </c>
      <c r="I66" s="10" t="s">
        <v>929</v>
      </c>
      <c r="J66" s="10" t="s">
        <v>43</v>
      </c>
      <c r="K66" s="23" t="s">
        <v>103</v>
      </c>
      <c r="L66" s="26">
        <v>1</v>
      </c>
      <c r="M66" s="18" t="s">
        <v>147</v>
      </c>
      <c r="N66" s="7">
        <v>42768.421019791669</v>
      </c>
      <c r="O66" s="8">
        <v>42775.669654166668</v>
      </c>
      <c r="P66" s="15">
        <v>66</v>
      </c>
    </row>
    <row r="67" spans="6:16" x14ac:dyDescent="0.35">
      <c r="F67" s="17">
        <v>1702002</v>
      </c>
      <c r="G67" s="20" t="s">
        <v>294</v>
      </c>
      <c r="H67" s="10" t="s">
        <v>590</v>
      </c>
      <c r="I67" s="10" t="s">
        <v>935</v>
      </c>
      <c r="J67" s="10" t="s">
        <v>102</v>
      </c>
      <c r="K67" s="23" t="s">
        <v>103</v>
      </c>
      <c r="L67" s="26">
        <v>0.5</v>
      </c>
      <c r="M67" s="18" t="s">
        <v>286</v>
      </c>
      <c r="N67" s="7">
        <v>42768.421298726855</v>
      </c>
      <c r="O67" s="8">
        <v>42773.749052662039</v>
      </c>
      <c r="P67" s="15">
        <v>67</v>
      </c>
    </row>
    <row r="68" spans="6:16" x14ac:dyDescent="0.35">
      <c r="F68" s="17">
        <v>1701119</v>
      </c>
      <c r="G68" s="20" t="s">
        <v>328</v>
      </c>
      <c r="H68" s="10" t="s">
        <v>749</v>
      </c>
      <c r="I68" s="10" t="s">
        <v>748</v>
      </c>
      <c r="J68" s="10" t="s">
        <v>43</v>
      </c>
      <c r="K68" s="23" t="s">
        <v>103</v>
      </c>
      <c r="L68" s="26">
        <v>0.5</v>
      </c>
      <c r="M68" s="18" t="s">
        <v>286</v>
      </c>
      <c r="N68" s="7">
        <v>42768.421559953706</v>
      </c>
      <c r="O68" s="8">
        <v>42777.461745486115</v>
      </c>
      <c r="P68" s="15">
        <v>68</v>
      </c>
    </row>
    <row r="69" spans="6:16" x14ac:dyDescent="0.35">
      <c r="F69" s="17">
        <v>1702010</v>
      </c>
      <c r="G69" s="20" t="s">
        <v>310</v>
      </c>
      <c r="H69" s="10" t="s">
        <v>336</v>
      </c>
      <c r="I69" s="10" t="s">
        <v>961</v>
      </c>
      <c r="J69" s="10" t="s">
        <v>44</v>
      </c>
      <c r="K69" s="23" t="s">
        <v>103</v>
      </c>
      <c r="L69" s="26">
        <v>0.5</v>
      </c>
      <c r="M69" s="18" t="s">
        <v>149</v>
      </c>
      <c r="N69" s="7">
        <v>42772.399000347221</v>
      </c>
      <c r="O69" s="8">
        <v>42774.676405902777</v>
      </c>
      <c r="P69" s="15">
        <v>69</v>
      </c>
    </row>
    <row r="70" spans="6:16" x14ac:dyDescent="0.35">
      <c r="F70" s="17">
        <v>1701047</v>
      </c>
      <c r="G70" s="20" t="s">
        <v>315</v>
      </c>
      <c r="H70" s="10" t="s">
        <v>316</v>
      </c>
      <c r="I70" s="10" t="s">
        <v>515</v>
      </c>
      <c r="J70" s="10" t="s">
        <v>179</v>
      </c>
      <c r="K70" s="23" t="s">
        <v>103</v>
      </c>
      <c r="L70" s="26">
        <v>1</v>
      </c>
      <c r="M70" s="18" t="s">
        <v>147</v>
      </c>
      <c r="N70" s="7">
        <v>42772.403198958331</v>
      </c>
      <c r="O70" s="8">
        <v>42773.747351967591</v>
      </c>
      <c r="P70" s="15">
        <v>70</v>
      </c>
    </row>
    <row r="71" spans="6:16" x14ac:dyDescent="0.35">
      <c r="F71" s="17">
        <v>1702005</v>
      </c>
      <c r="G71" s="20" t="s">
        <v>310</v>
      </c>
      <c r="H71" s="10" t="s">
        <v>311</v>
      </c>
      <c r="I71" s="10" t="s">
        <v>947</v>
      </c>
      <c r="J71" s="10" t="s">
        <v>44</v>
      </c>
      <c r="K71" s="23" t="s">
        <v>103</v>
      </c>
      <c r="L71" s="26">
        <v>1.5</v>
      </c>
      <c r="M71" s="18" t="s">
        <v>147</v>
      </c>
      <c r="N71" s="7">
        <v>42772.403730439815</v>
      </c>
      <c r="O71" s="8">
        <v>42787.417120370374</v>
      </c>
      <c r="P71" s="15">
        <v>71</v>
      </c>
    </row>
    <row r="72" spans="6:16" x14ac:dyDescent="0.35">
      <c r="F72" s="17">
        <v>1701070</v>
      </c>
      <c r="G72" s="20" t="s">
        <v>310</v>
      </c>
      <c r="H72" s="10" t="s">
        <v>400</v>
      </c>
      <c r="I72" s="10" t="s">
        <v>586</v>
      </c>
      <c r="J72" s="10" t="s">
        <v>44</v>
      </c>
      <c r="K72" s="23" t="s">
        <v>103</v>
      </c>
      <c r="L72" s="26">
        <v>0.5</v>
      </c>
      <c r="M72" s="18" t="s">
        <v>286</v>
      </c>
      <c r="N72" s="7">
        <v>42772.403994328706</v>
      </c>
      <c r="O72" s="8">
        <v>42777.462251504629</v>
      </c>
      <c r="P72" s="15">
        <v>72</v>
      </c>
    </row>
    <row r="73" spans="6:16" x14ac:dyDescent="0.35">
      <c r="F73" s="17">
        <v>1702003</v>
      </c>
      <c r="G73" s="20" t="s">
        <v>328</v>
      </c>
      <c r="H73" s="10" t="s">
        <v>785</v>
      </c>
      <c r="I73" s="10" t="s">
        <v>939</v>
      </c>
      <c r="J73" s="10" t="s">
        <v>44</v>
      </c>
      <c r="K73" s="23" t="s">
        <v>103</v>
      </c>
      <c r="L73" s="26">
        <v>1</v>
      </c>
      <c r="M73" s="18" t="s">
        <v>286</v>
      </c>
      <c r="N73" s="7">
        <v>42772.404283564814</v>
      </c>
      <c r="O73" s="8">
        <v>42777.462744328703</v>
      </c>
      <c r="P73" s="15">
        <v>73</v>
      </c>
    </row>
    <row r="74" spans="6:16" x14ac:dyDescent="0.35">
      <c r="F74" s="17">
        <v>1701143</v>
      </c>
      <c r="G74" s="20" t="s">
        <v>310</v>
      </c>
      <c r="H74" s="10" t="s">
        <v>336</v>
      </c>
      <c r="I74" s="10" t="s">
        <v>835</v>
      </c>
      <c r="J74" s="10" t="s">
        <v>102</v>
      </c>
      <c r="K74" s="23" t="s">
        <v>103</v>
      </c>
      <c r="L74" s="26">
        <v>4</v>
      </c>
      <c r="M74" s="18" t="s">
        <v>149</v>
      </c>
      <c r="N74" s="7">
        <v>42774.49501875</v>
      </c>
      <c r="O74" s="8">
        <v>42794.494193402781</v>
      </c>
      <c r="P74" s="15">
        <v>74</v>
      </c>
    </row>
    <row r="75" spans="6:16" x14ac:dyDescent="0.35">
      <c r="F75" s="17">
        <v>1701064</v>
      </c>
      <c r="G75" s="20" t="s">
        <v>310</v>
      </c>
      <c r="H75" s="10" t="s">
        <v>336</v>
      </c>
      <c r="I75" s="10" t="s">
        <v>566</v>
      </c>
      <c r="J75" s="10" t="s">
        <v>43</v>
      </c>
      <c r="K75" s="23" t="s">
        <v>103</v>
      </c>
      <c r="L75" s="26">
        <v>0.5</v>
      </c>
      <c r="M75" s="18" t="s">
        <v>286</v>
      </c>
      <c r="N75" s="7">
        <v>42774.683839583333</v>
      </c>
      <c r="O75" s="8">
        <v>42777.461272685185</v>
      </c>
      <c r="P75" s="15">
        <v>75</v>
      </c>
    </row>
    <row r="76" spans="6:16" x14ac:dyDescent="0.35">
      <c r="F76" s="17">
        <v>1702006</v>
      </c>
      <c r="G76" s="20" t="s">
        <v>310</v>
      </c>
      <c r="H76" s="10" t="s">
        <v>400</v>
      </c>
      <c r="I76" s="10" t="s">
        <v>949</v>
      </c>
      <c r="J76" s="10" t="s">
        <v>44</v>
      </c>
      <c r="K76" s="23" t="s">
        <v>103</v>
      </c>
      <c r="L76" s="26">
        <v>1</v>
      </c>
      <c r="M76" s="18" t="s">
        <v>286</v>
      </c>
      <c r="N76" s="7">
        <v>42774.684214120367</v>
      </c>
      <c r="O76" s="8">
        <v>42779.615639351854</v>
      </c>
      <c r="P76" s="15">
        <v>76</v>
      </c>
    </row>
    <row r="77" spans="6:16" x14ac:dyDescent="0.35">
      <c r="F77" s="17">
        <v>1702027</v>
      </c>
      <c r="G77" s="20" t="s">
        <v>328</v>
      </c>
      <c r="H77" s="10" t="s">
        <v>630</v>
      </c>
      <c r="I77" s="10" t="s">
        <v>1023</v>
      </c>
      <c r="J77" s="10" t="s">
        <v>43</v>
      </c>
      <c r="K77" s="23" t="s">
        <v>103</v>
      </c>
      <c r="L77" s="26">
        <v>0.5</v>
      </c>
      <c r="M77" s="18" t="s">
        <v>147</v>
      </c>
      <c r="N77" s="7">
        <v>42775.414017361109</v>
      </c>
      <c r="O77" s="8">
        <v>42777.705789699074</v>
      </c>
      <c r="P77" s="15">
        <v>77</v>
      </c>
    </row>
    <row r="78" spans="6:16" x14ac:dyDescent="0.35">
      <c r="F78" s="17">
        <v>1701156</v>
      </c>
      <c r="G78" s="20" t="s">
        <v>310</v>
      </c>
      <c r="H78" s="10" t="s">
        <v>400</v>
      </c>
      <c r="I78" s="10" t="s">
        <v>878</v>
      </c>
      <c r="J78" s="10" t="s">
        <v>44</v>
      </c>
      <c r="K78" s="23" t="s">
        <v>103</v>
      </c>
      <c r="L78" s="26">
        <v>1</v>
      </c>
      <c r="M78" s="18" t="s">
        <v>147</v>
      </c>
      <c r="N78" s="7">
        <v>42775.414286458334</v>
      </c>
      <c r="O78" s="8">
        <v>42776.583653472226</v>
      </c>
      <c r="P78" s="15">
        <v>78</v>
      </c>
    </row>
    <row r="79" spans="6:16" x14ac:dyDescent="0.35">
      <c r="F79" s="17">
        <v>1701136</v>
      </c>
      <c r="G79" s="20" t="s">
        <v>538</v>
      </c>
      <c r="H79" s="10" t="s">
        <v>813</v>
      </c>
      <c r="I79" s="10" t="s">
        <v>812</v>
      </c>
      <c r="J79" s="10" t="s">
        <v>44</v>
      </c>
      <c r="K79" s="23" t="s">
        <v>103</v>
      </c>
      <c r="L79" s="26">
        <v>3</v>
      </c>
      <c r="M79" s="18" t="s">
        <v>149</v>
      </c>
      <c r="N79" s="7">
        <v>42775.41742395833</v>
      </c>
      <c r="O79" s="8">
        <v>42776.663174305555</v>
      </c>
      <c r="P79" s="15">
        <v>79</v>
      </c>
    </row>
    <row r="80" spans="6:16" x14ac:dyDescent="0.35">
      <c r="F80" s="17">
        <v>1702028</v>
      </c>
      <c r="G80" s="20" t="s">
        <v>294</v>
      </c>
      <c r="H80" s="10" t="s">
        <v>389</v>
      </c>
      <c r="I80" s="10" t="s">
        <v>1025</v>
      </c>
      <c r="J80" s="10" t="s">
        <v>44</v>
      </c>
      <c r="K80" s="23" t="s">
        <v>103</v>
      </c>
      <c r="L80" s="26">
        <v>1</v>
      </c>
      <c r="M80" s="18" t="s">
        <v>149</v>
      </c>
      <c r="N80" s="7">
        <v>42775.419369907409</v>
      </c>
      <c r="O80" s="8">
        <v>42776.663430787034</v>
      </c>
      <c r="P80" s="15">
        <v>80</v>
      </c>
    </row>
    <row r="81" spans="6:16" x14ac:dyDescent="0.35">
      <c r="F81" s="17">
        <v>1701050</v>
      </c>
      <c r="G81" s="20" t="s">
        <v>310</v>
      </c>
      <c r="H81" s="10" t="s">
        <v>400</v>
      </c>
      <c r="I81" s="10" t="s">
        <v>518</v>
      </c>
      <c r="J81" s="10" t="s">
        <v>179</v>
      </c>
      <c r="K81" s="23" t="s">
        <v>103</v>
      </c>
      <c r="L81" s="26">
        <v>1</v>
      </c>
      <c r="M81" s="18" t="s">
        <v>286</v>
      </c>
      <c r="N81" s="7">
        <v>42775.41961921296</v>
      </c>
      <c r="P81" s="15">
        <v>81</v>
      </c>
    </row>
    <row r="82" spans="6:16" x14ac:dyDescent="0.35">
      <c r="F82" s="17">
        <v>1701053</v>
      </c>
      <c r="G82" s="20" t="s">
        <v>310</v>
      </c>
      <c r="H82" s="10" t="s">
        <v>400</v>
      </c>
      <c r="I82" s="10" t="s">
        <v>528</v>
      </c>
      <c r="J82" s="10" t="s">
        <v>45</v>
      </c>
      <c r="K82" s="23" t="s">
        <v>103</v>
      </c>
      <c r="L82" s="26">
        <v>1</v>
      </c>
      <c r="M82" s="18" t="s">
        <v>286</v>
      </c>
      <c r="N82" s="7">
        <v>42777.453599074077</v>
      </c>
      <c r="O82" s="8">
        <v>42777.706463194445</v>
      </c>
      <c r="P82" s="15">
        <v>82</v>
      </c>
    </row>
    <row r="83" spans="6:16" x14ac:dyDescent="0.35">
      <c r="F83" s="17">
        <v>1702030</v>
      </c>
      <c r="G83" s="20" t="s">
        <v>477</v>
      </c>
      <c r="H83" s="10" t="s">
        <v>707</v>
      </c>
      <c r="I83" s="10" t="s">
        <v>1030</v>
      </c>
      <c r="J83" s="10" t="s">
        <v>43</v>
      </c>
      <c r="K83" s="23" t="s">
        <v>103</v>
      </c>
      <c r="L83" s="26">
        <v>0.5</v>
      </c>
      <c r="M83" s="18" t="s">
        <v>147</v>
      </c>
      <c r="N83" s="7">
        <v>42777.463830671295</v>
      </c>
      <c r="O83" s="8">
        <v>42777.706055902781</v>
      </c>
      <c r="P83" s="15">
        <v>83</v>
      </c>
    </row>
    <row r="84" spans="6:16" x14ac:dyDescent="0.35">
      <c r="F84" s="17">
        <v>1702012</v>
      </c>
      <c r="G84" s="20" t="s">
        <v>310</v>
      </c>
      <c r="H84" s="10" t="s">
        <v>400</v>
      </c>
      <c r="I84" s="10" t="s">
        <v>967</v>
      </c>
      <c r="J84" s="10" t="s">
        <v>102</v>
      </c>
      <c r="K84" s="23" t="s">
        <v>103</v>
      </c>
      <c r="L84" s="26">
        <v>4</v>
      </c>
      <c r="M84" s="18" t="s">
        <v>286</v>
      </c>
      <c r="N84" s="7">
        <v>42777.620616782406</v>
      </c>
      <c r="O84" s="8">
        <v>42783.609553125003</v>
      </c>
      <c r="P84" s="15">
        <v>84</v>
      </c>
    </row>
    <row r="85" spans="6:16" x14ac:dyDescent="0.35">
      <c r="F85" s="17">
        <v>1702011</v>
      </c>
      <c r="G85" s="20" t="s">
        <v>310</v>
      </c>
      <c r="H85" s="10" t="s">
        <v>400</v>
      </c>
      <c r="I85" s="10" t="s">
        <v>963</v>
      </c>
      <c r="J85" s="10" t="s">
        <v>102</v>
      </c>
      <c r="K85" s="23" t="s">
        <v>103</v>
      </c>
      <c r="L85" s="26">
        <v>4</v>
      </c>
      <c r="M85" s="18" t="s">
        <v>149</v>
      </c>
      <c r="N85" s="7">
        <v>42777.621102430552</v>
      </c>
      <c r="O85" s="8">
        <v>42780.663190277781</v>
      </c>
      <c r="P85" s="15">
        <v>85</v>
      </c>
    </row>
    <row r="86" spans="6:16" x14ac:dyDescent="0.35">
      <c r="F86" s="17">
        <v>1702040</v>
      </c>
      <c r="G86" s="20" t="s">
        <v>323</v>
      </c>
      <c r="H86" s="10" t="s">
        <v>796</v>
      </c>
      <c r="I86" s="10" t="s">
        <v>1061</v>
      </c>
      <c r="J86" s="10" t="s">
        <v>102</v>
      </c>
      <c r="K86" s="23" t="s">
        <v>103</v>
      </c>
      <c r="L86" s="26">
        <v>4</v>
      </c>
      <c r="M86" s="18" t="s">
        <v>149</v>
      </c>
      <c r="N86" s="7">
        <v>42777.629435879629</v>
      </c>
      <c r="O86" s="8">
        <v>42783.609274652779</v>
      </c>
      <c r="P86" s="15">
        <v>86</v>
      </c>
    </row>
    <row r="87" spans="6:16" x14ac:dyDescent="0.35">
      <c r="F87" s="17">
        <v>1702037</v>
      </c>
      <c r="G87" s="20" t="s">
        <v>310</v>
      </c>
      <c r="H87" s="10" t="s">
        <v>336</v>
      </c>
      <c r="I87" s="10" t="s">
        <v>1054</v>
      </c>
      <c r="J87" s="10" t="s">
        <v>44</v>
      </c>
      <c r="K87" s="23" t="s">
        <v>103</v>
      </c>
      <c r="L87" s="26">
        <v>0.5</v>
      </c>
      <c r="M87" s="18" t="s">
        <v>286</v>
      </c>
      <c r="N87" s="7">
        <v>42777.635612962964</v>
      </c>
      <c r="O87" s="8">
        <v>42781.672943750003</v>
      </c>
      <c r="P87" s="15">
        <v>87</v>
      </c>
    </row>
    <row r="88" spans="6:16" x14ac:dyDescent="0.35">
      <c r="F88" s="17">
        <v>1701048</v>
      </c>
      <c r="G88" s="20" t="s">
        <v>310</v>
      </c>
      <c r="H88" s="10" t="s">
        <v>507</v>
      </c>
      <c r="I88" s="10" t="s">
        <v>506</v>
      </c>
      <c r="J88" s="10" t="s">
        <v>179</v>
      </c>
      <c r="K88" s="23" t="s">
        <v>103</v>
      </c>
      <c r="L88" s="26">
        <v>1</v>
      </c>
      <c r="M88" s="18" t="s">
        <v>286</v>
      </c>
      <c r="N88" s="7">
        <v>42777.635883101852</v>
      </c>
      <c r="O88" s="8">
        <v>42780.704916782408</v>
      </c>
      <c r="P88" s="15">
        <v>88</v>
      </c>
    </row>
    <row r="89" spans="6:16" x14ac:dyDescent="0.35">
      <c r="F89" s="17">
        <v>1701123</v>
      </c>
      <c r="G89" s="20" t="s">
        <v>294</v>
      </c>
      <c r="H89" s="10" t="s">
        <v>295</v>
      </c>
      <c r="I89" s="10" t="s">
        <v>764</v>
      </c>
      <c r="J89" s="10" t="s">
        <v>44</v>
      </c>
      <c r="K89" s="23" t="s">
        <v>103</v>
      </c>
      <c r="L89" s="26">
        <v>1</v>
      </c>
      <c r="M89" s="18" t="s">
        <v>147</v>
      </c>
      <c r="N89" s="7">
        <v>42777.63611712963</v>
      </c>
      <c r="O89" s="8">
        <v>42781.467701273148</v>
      </c>
      <c r="P89" s="15">
        <v>89</v>
      </c>
    </row>
    <row r="90" spans="6:16" x14ac:dyDescent="0.35">
      <c r="F90" s="17">
        <v>1702031</v>
      </c>
      <c r="G90" s="20" t="s">
        <v>299</v>
      </c>
      <c r="H90" s="10" t="s">
        <v>368</v>
      </c>
      <c r="I90" s="10" t="s">
        <v>1034</v>
      </c>
      <c r="J90" s="10" t="s">
        <v>43</v>
      </c>
      <c r="K90" s="23" t="s">
        <v>103</v>
      </c>
      <c r="L90" s="26">
        <v>1</v>
      </c>
      <c r="M90" s="18" t="s">
        <v>286</v>
      </c>
      <c r="N90" s="7">
        <v>42777.636573032411</v>
      </c>
      <c r="O90" s="8">
        <v>42781.673130902775</v>
      </c>
      <c r="P90" s="15">
        <v>90</v>
      </c>
    </row>
    <row r="91" spans="6:16" x14ac:dyDescent="0.35">
      <c r="F91" s="17">
        <v>1702051</v>
      </c>
      <c r="G91" s="20" t="s">
        <v>328</v>
      </c>
      <c r="H91" s="10" t="s">
        <v>329</v>
      </c>
      <c r="I91" s="10" t="s">
        <v>1096</v>
      </c>
      <c r="J91" s="10" t="s">
        <v>43</v>
      </c>
      <c r="K91" s="23" t="s">
        <v>103</v>
      </c>
      <c r="L91" s="26">
        <v>0.5</v>
      </c>
      <c r="M91" s="18" t="s">
        <v>286</v>
      </c>
      <c r="N91" s="7">
        <v>42780.404006712961</v>
      </c>
      <c r="O91" s="8">
        <v>42780.632521990738</v>
      </c>
      <c r="P91" s="15">
        <v>91</v>
      </c>
    </row>
    <row r="92" spans="6:16" x14ac:dyDescent="0.35">
      <c r="F92" s="17">
        <v>1702039</v>
      </c>
      <c r="G92" s="20" t="s">
        <v>310</v>
      </c>
      <c r="H92" s="10" t="s">
        <v>336</v>
      </c>
      <c r="I92" s="10" t="s">
        <v>1058</v>
      </c>
      <c r="J92" s="10" t="s">
        <v>44</v>
      </c>
      <c r="K92" s="23" t="s">
        <v>103</v>
      </c>
      <c r="L92" s="26">
        <v>2</v>
      </c>
      <c r="M92" s="18" t="s">
        <v>286</v>
      </c>
      <c r="N92" s="7">
        <v>42780.405941203702</v>
      </c>
      <c r="O92" s="8">
        <v>42780.632315393515</v>
      </c>
      <c r="P92" s="15">
        <v>92</v>
      </c>
    </row>
    <row r="93" spans="6:16" x14ac:dyDescent="0.35">
      <c r="F93" s="17">
        <v>1702049</v>
      </c>
      <c r="G93" s="20" t="s">
        <v>310</v>
      </c>
      <c r="H93" s="10" t="s">
        <v>400</v>
      </c>
      <c r="I93" s="10" t="s">
        <v>1091</v>
      </c>
      <c r="J93" s="10" t="s">
        <v>44</v>
      </c>
      <c r="K93" s="23" t="s">
        <v>103</v>
      </c>
      <c r="L93" s="26">
        <v>0.5</v>
      </c>
      <c r="M93" s="18" t="s">
        <v>147</v>
      </c>
      <c r="N93" s="7">
        <v>42780.407461574076</v>
      </c>
      <c r="P93" s="15">
        <v>93</v>
      </c>
    </row>
    <row r="94" spans="6:16" x14ac:dyDescent="0.35">
      <c r="F94" s="17">
        <v>1701129</v>
      </c>
      <c r="G94" s="20" t="s">
        <v>294</v>
      </c>
      <c r="H94" s="10" t="s">
        <v>389</v>
      </c>
      <c r="I94" s="10" t="s">
        <v>791</v>
      </c>
      <c r="J94" s="10" t="s">
        <v>43</v>
      </c>
      <c r="K94" s="23" t="s">
        <v>103</v>
      </c>
      <c r="L94" s="26">
        <v>0.5</v>
      </c>
      <c r="M94" s="18" t="s">
        <v>149</v>
      </c>
      <c r="N94" s="7">
        <v>42780.408519791665</v>
      </c>
      <c r="O94" s="8">
        <v>42784.492798842592</v>
      </c>
      <c r="P94" s="15">
        <v>94</v>
      </c>
    </row>
    <row r="95" spans="6:16" x14ac:dyDescent="0.35">
      <c r="F95" s="17">
        <v>1702050</v>
      </c>
      <c r="G95" s="20" t="s">
        <v>294</v>
      </c>
      <c r="H95" s="10" t="s">
        <v>590</v>
      </c>
      <c r="I95" s="10" t="s">
        <v>1093</v>
      </c>
      <c r="J95" s="10" t="s">
        <v>44</v>
      </c>
      <c r="K95" s="23" t="s">
        <v>103</v>
      </c>
      <c r="L95" s="26">
        <v>0.5</v>
      </c>
      <c r="M95" s="18" t="s">
        <v>149</v>
      </c>
      <c r="N95" s="7">
        <v>42780.411616666664</v>
      </c>
      <c r="O95" s="8">
        <v>42782.702151620368</v>
      </c>
      <c r="P95" s="15">
        <v>95</v>
      </c>
    </row>
    <row r="96" spans="6:16" x14ac:dyDescent="0.35">
      <c r="F96" s="17">
        <v>1701072</v>
      </c>
      <c r="G96" s="20" t="s">
        <v>294</v>
      </c>
      <c r="H96" s="10" t="s">
        <v>305</v>
      </c>
      <c r="I96" s="10" t="s">
        <v>593</v>
      </c>
      <c r="J96" s="10" t="s">
        <v>43</v>
      </c>
      <c r="K96" s="23" t="s">
        <v>103</v>
      </c>
      <c r="L96" s="26">
        <v>1</v>
      </c>
      <c r="M96" s="18" t="s">
        <v>286</v>
      </c>
      <c r="N96" s="7">
        <v>42780.63521458333</v>
      </c>
      <c r="O96" s="8">
        <v>42780.635484953702</v>
      </c>
      <c r="P96" s="15">
        <v>96</v>
      </c>
    </row>
    <row r="97" spans="6:16" x14ac:dyDescent="0.35">
      <c r="F97" s="17">
        <v>1702043</v>
      </c>
      <c r="G97" s="20" t="s">
        <v>294</v>
      </c>
      <c r="H97" s="10" t="s">
        <v>715</v>
      </c>
      <c r="I97" s="10" t="s">
        <v>1070</v>
      </c>
      <c r="J97" s="10" t="s">
        <v>44</v>
      </c>
      <c r="K97" s="23" t="s">
        <v>103</v>
      </c>
      <c r="L97" s="26">
        <v>1</v>
      </c>
      <c r="M97" s="18" t="s">
        <v>286</v>
      </c>
      <c r="N97" s="7">
        <v>42782.427076851855</v>
      </c>
      <c r="O97" s="8">
        <v>42787.675738773149</v>
      </c>
      <c r="P97" s="15">
        <v>97</v>
      </c>
    </row>
    <row r="98" spans="6:16" x14ac:dyDescent="0.35">
      <c r="F98" s="17">
        <v>1701023</v>
      </c>
      <c r="G98" s="20" t="s">
        <v>299</v>
      </c>
      <c r="H98" s="10" t="s">
        <v>368</v>
      </c>
      <c r="I98" s="10" t="s">
        <v>407</v>
      </c>
      <c r="J98" s="10" t="s">
        <v>44</v>
      </c>
      <c r="K98" s="23" t="s">
        <v>103</v>
      </c>
      <c r="L98" s="26">
        <v>1</v>
      </c>
      <c r="M98" s="18" t="s">
        <v>286</v>
      </c>
      <c r="N98" s="7">
        <v>42782.431635069443</v>
      </c>
      <c r="O98" s="8">
        <v>42784.481771527775</v>
      </c>
      <c r="P98" s="15">
        <v>98</v>
      </c>
    </row>
    <row r="99" spans="6:16" x14ac:dyDescent="0.35">
      <c r="F99" s="17">
        <v>1701036</v>
      </c>
      <c r="G99" s="20" t="s">
        <v>477</v>
      </c>
      <c r="H99" s="10" t="s">
        <v>478</v>
      </c>
      <c r="I99" s="10" t="s">
        <v>476</v>
      </c>
      <c r="J99" s="10" t="s">
        <v>179</v>
      </c>
      <c r="K99" s="23" t="s">
        <v>103</v>
      </c>
      <c r="L99" s="26">
        <v>1</v>
      </c>
      <c r="M99" s="18" t="s">
        <v>147</v>
      </c>
      <c r="N99" s="7">
        <v>42782.553133564812</v>
      </c>
      <c r="O99" s="8">
        <v>42783.609785879627</v>
      </c>
      <c r="P99" s="15">
        <v>99</v>
      </c>
    </row>
    <row r="100" spans="6:16" x14ac:dyDescent="0.35">
      <c r="F100" s="17">
        <v>1701055</v>
      </c>
      <c r="G100" s="20" t="s">
        <v>310</v>
      </c>
      <c r="H100" s="10" t="s">
        <v>336</v>
      </c>
      <c r="I100" s="10" t="s">
        <v>533</v>
      </c>
      <c r="J100" s="10" t="s">
        <v>44</v>
      </c>
      <c r="K100" s="23" t="s">
        <v>103</v>
      </c>
      <c r="L100" s="26">
        <v>0.5</v>
      </c>
      <c r="M100" s="18" t="s">
        <v>149</v>
      </c>
      <c r="N100" s="7">
        <v>42782.553695717594</v>
      </c>
      <c r="O100" s="8">
        <v>42784.481355555552</v>
      </c>
      <c r="P100" s="15">
        <v>100</v>
      </c>
    </row>
    <row r="101" spans="6:16" x14ac:dyDescent="0.35">
      <c r="F101" s="17">
        <v>1702033</v>
      </c>
      <c r="G101" s="20" t="s">
        <v>310</v>
      </c>
      <c r="H101" s="10" t="s">
        <v>311</v>
      </c>
      <c r="I101" s="10" t="s">
        <v>1039</v>
      </c>
      <c r="J101" s="10" t="s">
        <v>102</v>
      </c>
      <c r="K101" s="23" t="s">
        <v>103</v>
      </c>
      <c r="L101" s="26">
        <v>1</v>
      </c>
      <c r="M101" s="18" t="s">
        <v>147</v>
      </c>
      <c r="N101" s="7">
        <v>42782.555153240741</v>
      </c>
      <c r="O101" s="8">
        <v>42782.555386921296</v>
      </c>
      <c r="P101" s="15">
        <v>101</v>
      </c>
    </row>
    <row r="102" spans="6:16" x14ac:dyDescent="0.35">
      <c r="F102" s="17">
        <v>1701155</v>
      </c>
      <c r="G102" s="20" t="s">
        <v>875</v>
      </c>
      <c r="H102" s="10" t="s">
        <v>404</v>
      </c>
      <c r="I102" s="10" t="s">
        <v>874</v>
      </c>
      <c r="J102" s="10" t="s">
        <v>43</v>
      </c>
      <c r="K102" s="23" t="s">
        <v>103</v>
      </c>
      <c r="L102" s="26">
        <v>0.5</v>
      </c>
      <c r="M102" s="18" t="s">
        <v>147</v>
      </c>
      <c r="N102" s="7">
        <v>42784.722629282405</v>
      </c>
      <c r="P102" s="15">
        <v>102</v>
      </c>
    </row>
    <row r="103" spans="6:16" x14ac:dyDescent="0.35">
      <c r="F103" s="17">
        <v>1701118</v>
      </c>
      <c r="G103" s="20" t="str">
        <f>IFERROR(VLOOKUP(F103,PROFILE!$B$6:$Z$1000,24,FALSE),"")</f>
        <v>MAZDA</v>
      </c>
      <c r="H103" s="10">
        <f>IFERROR(VLOOKUP(F103,PROFILE!$B$6:$Z$1000,25,FALSE),"")</f>
        <v>3</v>
      </c>
      <c r="I103" s="10" t="str">
        <f>IFERROR(VLOOKUP(F103,PROFILE!$B$6:$Z$1000,23,FALSE),"")</f>
        <v>5กณ9002</v>
      </c>
      <c r="J103" s="10" t="str">
        <f>IFERROR(VLOOKUP(F103,PROFILE!$B$6:$Z$1000,17,FALSE),"")</f>
        <v>กลาง</v>
      </c>
      <c r="K103" s="23" t="str">
        <f>IFERROR(VLOOKUP(F103,PROFILE!$B$7:$DC$1000,290,FALSE),"")</f>
        <v/>
      </c>
      <c r="L103" s="26">
        <v>1</v>
      </c>
      <c r="M103" s="18" t="s">
        <v>147</v>
      </c>
      <c r="N103" s="7">
        <v>42787.601556712965</v>
      </c>
      <c r="O103" s="8">
        <v>42789.558151967591</v>
      </c>
      <c r="P103" s="15">
        <v>103</v>
      </c>
    </row>
    <row r="104" spans="6:16" x14ac:dyDescent="0.35">
      <c r="F104" s="17">
        <v>1702066</v>
      </c>
      <c r="G104" s="20" t="str">
        <f>IFERROR(VLOOKUP(F104,PROFILE!$B$6:$Z$1000,24,FALSE),"")</f>
        <v>TOYOTA</v>
      </c>
      <c r="H104" s="10" t="str">
        <f>IFERROR(VLOOKUP(F104,PROFILE!$B$6:$Z$1000,25,FALSE),"")</f>
        <v>VIGO</v>
      </c>
      <c r="I104" s="10" t="str">
        <f>IFERROR(VLOOKUP(F104,PROFILE!$B$6:$Z$1000,23,FALSE),"")</f>
        <v>ชษ5638</v>
      </c>
      <c r="J104" s="10" t="str">
        <f>IFERROR(VLOOKUP(F104,PROFILE!$B$6:$Z$1000,17,FALSE),"")</f>
        <v>กลาง</v>
      </c>
      <c r="K104" s="23" t="str">
        <f>IFERROR(VLOOKUP(F104,PROFILE!$B$7:$DC$1000,290,FALSE),"")</f>
        <v/>
      </c>
      <c r="L104" s="26">
        <v>1</v>
      </c>
      <c r="M104" s="18" t="s">
        <v>147</v>
      </c>
      <c r="N104" s="7">
        <v>42787.602205555559</v>
      </c>
      <c r="O104" s="8">
        <v>42789.558428935183</v>
      </c>
      <c r="P104" s="15">
        <v>104</v>
      </c>
    </row>
    <row r="105" spans="6:16" x14ac:dyDescent="0.35">
      <c r="F105" s="42">
        <v>1702058</v>
      </c>
      <c r="G105" s="20" t="str">
        <f>IFERROR(VLOOKUP(F105,PROFILE!$B$6:$Z$1000,24,FALSE),"")</f>
        <v>ISUZU</v>
      </c>
      <c r="H105" s="10" t="str">
        <f>IFERROR(VLOOKUP(F105,PROFILE!$B$6:$Z$1000,25,FALSE),"")</f>
        <v>D-MAX</v>
      </c>
      <c r="I105" s="10" t="str">
        <f>IFERROR(VLOOKUP(F105,PROFILE!$B$6:$Z$1000,23,FALSE),"")</f>
        <v>ฒฒ2395</v>
      </c>
      <c r="J105" s="10" t="str">
        <f>IFERROR(VLOOKUP(F105,PROFILE!$B$6:$Z$1000,17,FALSE),"")</f>
        <v>กลาง</v>
      </c>
      <c r="K105" s="23" t="str">
        <f>IFERROR(VLOOKUP(F105,PROFILE!$B$7:$DC$1000,290,FALSE),"")</f>
        <v/>
      </c>
      <c r="L105" s="26">
        <v>3</v>
      </c>
      <c r="M105" s="18" t="s">
        <v>286</v>
      </c>
      <c r="N105" s="7">
        <v>42787.675314814813</v>
      </c>
      <c r="O105" s="8">
        <v>42787.676151041669</v>
      </c>
      <c r="P105" s="15">
        <v>105</v>
      </c>
    </row>
    <row r="106" spans="6:16" x14ac:dyDescent="0.35">
      <c r="F106" s="17">
        <v>1701059</v>
      </c>
      <c r="G106" s="20" t="str">
        <f>IFERROR(VLOOKUP(F106,PROFILE!$B$6:$Z$1000,24,FALSE),"")</f>
        <v>NISSAN</v>
      </c>
      <c r="H106" s="10" t="str">
        <f>IFERROR(VLOOKUP(F106,PROFILE!$B$6:$Z$1000,25,FALSE),"")</f>
        <v>ALMERA</v>
      </c>
      <c r="I106" s="10" t="str">
        <f>IFERROR(VLOOKUP(F106,PROFILE!$B$6:$Z$1000,23,FALSE),"")</f>
        <v>4กฬ6729</v>
      </c>
      <c r="J106" s="10" t="str">
        <f>IFERROR(VLOOKUP(F106,PROFILE!$B$6:$Z$1000,17,FALSE),"")</f>
        <v>โคม่า</v>
      </c>
      <c r="K106" s="23" t="str">
        <f>IFERROR(VLOOKUP(F106,PROFILE!$B$7:$DC$1000,290,FALSE),"")</f>
        <v/>
      </c>
      <c r="L106" s="26">
        <v>1</v>
      </c>
      <c r="M106" s="18" t="s">
        <v>286</v>
      </c>
      <c r="N106" s="7">
        <v>42788.390588773145</v>
      </c>
      <c r="O106" s="8">
        <v>42790.478272453707</v>
      </c>
      <c r="P106" s="15">
        <v>106</v>
      </c>
    </row>
    <row r="107" spans="6:16" x14ac:dyDescent="0.35">
      <c r="F107" s="17">
        <v>1701061</v>
      </c>
      <c r="G107" s="20" t="str">
        <f>IFERROR(VLOOKUP(F107,PROFILE!$B$6:$Z$1000,24,FALSE),"")</f>
        <v>TOYOTA</v>
      </c>
      <c r="H107" s="10" t="str">
        <f>IFERROR(VLOOKUP(F107,PROFILE!$B$6:$Z$1000,25,FALSE),"")</f>
        <v>VIGO</v>
      </c>
      <c r="I107" s="10" t="str">
        <f>IFERROR(VLOOKUP(F107,PROFILE!$B$6:$Z$1000,23,FALSE),"")</f>
        <v>1ฒณ8987</v>
      </c>
      <c r="J107" s="10" t="str">
        <f>IFERROR(VLOOKUP(F107,PROFILE!$B$6:$Z$1000,17,FALSE),"")</f>
        <v>โคม่า</v>
      </c>
      <c r="K107" s="23" t="str">
        <f>IFERROR(VLOOKUP(F107,PROFILE!$B$7:$DC$1000,290,FALSE),"")</f>
        <v/>
      </c>
      <c r="L107" s="26">
        <v>1.5</v>
      </c>
      <c r="M107" s="18" t="s">
        <v>149</v>
      </c>
      <c r="N107" s="7">
        <v>42788.396687037035</v>
      </c>
      <c r="O107" s="8">
        <v>42788.729475694447</v>
      </c>
      <c r="P107" s="15">
        <v>107</v>
      </c>
    </row>
    <row r="108" spans="6:16" x14ac:dyDescent="0.35">
      <c r="F108" s="17">
        <v>1702075</v>
      </c>
      <c r="G108" s="20" t="str">
        <f>IFERROR(VLOOKUP(F108,PROFILE!$B$6:$Z$1000,24,FALSE),"")</f>
        <v>HONDA</v>
      </c>
      <c r="H108" s="10" t="str">
        <f>IFERROR(VLOOKUP(F108,PROFILE!$B$6:$Z$1000,25,FALSE),"")</f>
        <v>CIVIC</v>
      </c>
      <c r="I108" s="10" t="str">
        <f>IFERROR(VLOOKUP(F108,PROFILE!$B$6:$Z$1000,23,FALSE),"")</f>
        <v>2กท7127</v>
      </c>
      <c r="J108" s="10" t="str">
        <f>IFERROR(VLOOKUP(F108,PROFILE!$B$6:$Z$1000,17,FALSE),"")</f>
        <v>กลาง</v>
      </c>
      <c r="K108" s="23" t="str">
        <f>IFERROR(VLOOKUP(F108,PROFILE!$B$7:$DC$1000,290,FALSE),"")</f>
        <v/>
      </c>
      <c r="L108" s="26">
        <v>0.5</v>
      </c>
      <c r="M108" s="18" t="s">
        <v>286</v>
      </c>
      <c r="N108" s="7">
        <v>42788.397068634258</v>
      </c>
      <c r="O108" s="8">
        <v>42789.663915972225</v>
      </c>
      <c r="P108" s="15">
        <v>108</v>
      </c>
    </row>
    <row r="109" spans="6:16" x14ac:dyDescent="0.35">
      <c r="F109" s="17">
        <v>1701060</v>
      </c>
      <c r="G109" s="20" t="str">
        <f>IFERROR(VLOOKUP(F109,PROFILE!$B$6:$Z$1000,24,FALSE),"")</f>
        <v>TOYOTA</v>
      </c>
      <c r="H109" s="10" t="str">
        <f>IFERROR(VLOOKUP(F109,PROFILE!$B$6:$Z$1000,25,FALSE),"")</f>
        <v>ALTIS</v>
      </c>
      <c r="I109" s="10" t="str">
        <f>IFERROR(VLOOKUP(F109,PROFILE!$B$6:$Z$1000,23,FALSE),"")</f>
        <v>ภม6402</v>
      </c>
      <c r="J109" s="10" t="str">
        <f>IFERROR(VLOOKUP(F109,PROFILE!$B$6:$Z$1000,17,FALSE),"")</f>
        <v>โคม่า</v>
      </c>
      <c r="K109" s="23" t="str">
        <f>IFERROR(VLOOKUP(F109,PROFILE!$B$7:$DC$1000,290,FALSE),"")</f>
        <v/>
      </c>
      <c r="L109" s="26">
        <v>1</v>
      </c>
      <c r="M109" s="18" t="s">
        <v>149</v>
      </c>
      <c r="N109" s="7">
        <v>42788.397624537036</v>
      </c>
      <c r="O109" s="8">
        <v>42788.732649305559</v>
      </c>
      <c r="P109" s="15">
        <v>109</v>
      </c>
    </row>
    <row r="110" spans="6:16" x14ac:dyDescent="0.35">
      <c r="F110" s="17">
        <v>1702038</v>
      </c>
      <c r="G110" s="20" t="str">
        <f>IFERROR(VLOOKUP(F110,PROFILE!$B$6:$Z$1000,24,FALSE),"")</f>
        <v>ISUZU</v>
      </c>
      <c r="H110" s="10" t="str">
        <f>IFERROR(VLOOKUP(F110,PROFILE!$B$6:$Z$1000,25,FALSE),"")</f>
        <v>D-MAX</v>
      </c>
      <c r="I110" s="10" t="str">
        <f>IFERROR(VLOOKUP(F110,PROFILE!$B$6:$Z$1000,23,FALSE),"")</f>
        <v>ชห590</v>
      </c>
      <c r="J110" s="10" t="str">
        <f>IFERROR(VLOOKUP(F110,PROFILE!$B$6:$Z$1000,17,FALSE),"")</f>
        <v>รอบคัน</v>
      </c>
      <c r="K110" s="23" t="str">
        <f>IFERROR(VLOOKUP(F110,PROFILE!$B$7:$DC$1000,290,FALSE),"")</f>
        <v/>
      </c>
      <c r="L110" s="26">
        <v>4</v>
      </c>
      <c r="M110" s="18" t="s">
        <v>149</v>
      </c>
      <c r="N110" s="7">
        <v>42788.451914814817</v>
      </c>
      <c r="O110" s="8">
        <v>42795.719507175927</v>
      </c>
      <c r="P110" s="15">
        <v>110</v>
      </c>
    </row>
    <row r="111" spans="6:16" x14ac:dyDescent="0.35">
      <c r="F111" s="17">
        <v>1702071</v>
      </c>
      <c r="G111" s="20" t="str">
        <f>IFERROR(VLOOKUP(F111,PROFILE!$B$6:$Z$1000,24,FALSE),"")</f>
        <v>MITSUBISHI</v>
      </c>
      <c r="H111" s="10" t="str">
        <f>IFERROR(VLOOKUP(F111,PROFILE!$B$6:$Z$1000,25,FALSE),"")</f>
        <v>TRITON</v>
      </c>
      <c r="I111" s="10" t="str">
        <f>IFERROR(VLOOKUP(F111,PROFILE!$B$6:$Z$1000,23,FALSE),"")</f>
        <v>กจ4033</v>
      </c>
      <c r="J111" s="10" t="str">
        <f>IFERROR(VLOOKUP(F111,PROFILE!$B$6:$Z$1000,17,FALSE),"")</f>
        <v>รอบคัน</v>
      </c>
      <c r="K111" s="23" t="str">
        <f>IFERROR(VLOOKUP(F111,PROFILE!$B$7:$DC$1000,290,FALSE),"")</f>
        <v/>
      </c>
      <c r="L111" s="26">
        <v>4</v>
      </c>
      <c r="M111" s="18" t="s">
        <v>149</v>
      </c>
      <c r="N111" s="7">
        <v>42788.452509259259</v>
      </c>
      <c r="O111" s="8">
        <v>42790.569808564818</v>
      </c>
      <c r="P111" s="15">
        <v>111</v>
      </c>
    </row>
    <row r="112" spans="6:16" x14ac:dyDescent="0.35">
      <c r="F112" s="17">
        <v>1702053</v>
      </c>
      <c r="G112" s="20" t="str">
        <f>IFERROR(VLOOKUP(F112,PROFILE!$B$6:$Z$1000,24,FALSE),"")</f>
        <v>TOYOTA</v>
      </c>
      <c r="H112" s="10" t="str">
        <f>IFERROR(VLOOKUP(F112,PROFILE!$B$6:$Z$1000,25,FALSE),"")</f>
        <v>ALTIS</v>
      </c>
      <c r="I112" s="10" t="str">
        <f>IFERROR(VLOOKUP(F112,PROFILE!$B$6:$Z$1000,23,FALSE),"")</f>
        <v>วม533</v>
      </c>
      <c r="J112" s="10" t="str">
        <f>IFERROR(VLOOKUP(F112,PROFILE!$B$6:$Z$1000,17,FALSE),"")</f>
        <v>กลาง</v>
      </c>
      <c r="K112" s="23" t="str">
        <f>IFERROR(VLOOKUP(F112,PROFILE!$B$7:$DC$1000,290,FALSE),"")</f>
        <v/>
      </c>
      <c r="L112" s="26">
        <v>1</v>
      </c>
      <c r="M112" s="18" t="s">
        <v>149</v>
      </c>
      <c r="N112" s="7">
        <v>42788.728955208331</v>
      </c>
      <c r="O112" s="8">
        <v>42788.729810879631</v>
      </c>
      <c r="P112" s="15">
        <v>112</v>
      </c>
    </row>
    <row r="113" spans="6:16" x14ac:dyDescent="0.35">
      <c r="F113" s="17">
        <v>1701128</v>
      </c>
      <c r="G113" s="20" t="str">
        <f>IFERROR(VLOOKUP(F113,PROFILE!$B$6:$Z$1000,24,FALSE),"")</f>
        <v>TOYOTA</v>
      </c>
      <c r="H113" s="10" t="str">
        <f>IFERROR(VLOOKUP(F113,PROFILE!$B$6:$Z$1000,25,FALSE),"")</f>
        <v>ALTIS</v>
      </c>
      <c r="I113" s="10" t="str">
        <f>IFERROR(VLOOKUP(F113,PROFILE!$B$6:$Z$1000,23,FALSE),"")</f>
        <v>ชฉ2232</v>
      </c>
      <c r="J113" s="10" t="str">
        <f>IFERROR(VLOOKUP(F113,PROFILE!$B$6:$Z$1000,17,FALSE),"")</f>
        <v>โคม่า</v>
      </c>
      <c r="K113" s="23" t="str">
        <f>IFERROR(VLOOKUP(F113,PROFILE!$B$7:$DC$1000,290,FALSE),"")</f>
        <v/>
      </c>
      <c r="L113" s="26">
        <v>1</v>
      </c>
      <c r="M113" s="18" t="s">
        <v>286</v>
      </c>
      <c r="N113" s="7">
        <v>42789.372470254631</v>
      </c>
      <c r="O113" s="8">
        <v>42818.474075694445</v>
      </c>
      <c r="P113" s="15">
        <v>113</v>
      </c>
    </row>
    <row r="114" spans="6:16" x14ac:dyDescent="0.35">
      <c r="F114" s="17">
        <v>1702076</v>
      </c>
      <c r="G114" s="20" t="str">
        <f>IFERROR(VLOOKUP(F114,PROFILE!$B$6:$Z$1000,24,FALSE),"")</f>
        <v>TOYOTA</v>
      </c>
      <c r="H114" s="10" t="str">
        <f>IFERROR(VLOOKUP(F114,PROFILE!$B$6:$Z$1000,25,FALSE),"")</f>
        <v>VIOS</v>
      </c>
      <c r="I114" s="10" t="str">
        <f>IFERROR(VLOOKUP(F114,PROFILE!$B$6:$Z$1000,23,FALSE),"")</f>
        <v>ศน3564</v>
      </c>
      <c r="J114" s="10" t="str">
        <f>IFERROR(VLOOKUP(F114,PROFILE!$B$6:$Z$1000,17,FALSE),"")</f>
        <v>กลาง</v>
      </c>
      <c r="K114" s="23" t="str">
        <f>IFERROR(VLOOKUP(F114,PROFILE!$B$7:$DC$1000,290,FALSE),"")</f>
        <v/>
      </c>
      <c r="L114" s="26">
        <v>0.5</v>
      </c>
      <c r="M114" s="18" t="s">
        <v>149</v>
      </c>
      <c r="N114" s="7">
        <v>42789.448909606479</v>
      </c>
      <c r="O114" s="8">
        <v>42794.708793287034</v>
      </c>
      <c r="P114" s="15">
        <v>114</v>
      </c>
    </row>
    <row r="115" spans="6:16" x14ac:dyDescent="0.35">
      <c r="F115" s="17">
        <v>1702060</v>
      </c>
      <c r="G115" s="20" t="str">
        <f>IFERROR(VLOOKUP(F115,PROFILE!$B$6:$Z$1000,24,FALSE),"")</f>
        <v>HONDA</v>
      </c>
      <c r="H115" s="10" t="str">
        <f>IFERROR(VLOOKUP(F115,PROFILE!$B$6:$Z$1000,25,FALSE),"")</f>
        <v>CIVIC</v>
      </c>
      <c r="I115" s="10" t="str">
        <f>IFERROR(VLOOKUP(F115,PROFILE!$B$6:$Z$1000,23,FALSE),"")</f>
        <v>ฎถ5553</v>
      </c>
      <c r="J115" s="10" t="str">
        <f>IFERROR(VLOOKUP(F115,PROFILE!$B$6:$Z$1000,17,FALSE),"")</f>
        <v>กลาง</v>
      </c>
      <c r="K115" s="23" t="str">
        <f>IFERROR(VLOOKUP(F115,PROFILE!$B$7:$DC$1000,290,FALSE),"")</f>
        <v/>
      </c>
      <c r="L115" s="26">
        <v>1</v>
      </c>
      <c r="M115" s="18" t="s">
        <v>147</v>
      </c>
      <c r="N115" s="7">
        <v>42789.449490740742</v>
      </c>
      <c r="O115" s="8">
        <v>42818.688903472219</v>
      </c>
      <c r="P115" s="15">
        <v>115</v>
      </c>
    </row>
    <row r="116" spans="6:16" x14ac:dyDescent="0.35">
      <c r="F116" s="17">
        <v>1702077</v>
      </c>
      <c r="G116" s="20" t="str">
        <f>IFERROR(VLOOKUP(F116,PROFILE!$B$6:$Z$1000,24,FALSE),"")</f>
        <v>TOYOTA</v>
      </c>
      <c r="H116" s="10" t="str">
        <f>IFERROR(VLOOKUP(F116,PROFILE!$B$6:$Z$1000,25,FALSE),"")</f>
        <v>ALTIS</v>
      </c>
      <c r="I116" s="10" t="str">
        <f>IFERROR(VLOOKUP(F116,PROFILE!$B$6:$Z$1000,23,FALSE),"")</f>
        <v>ษข3042</v>
      </c>
      <c r="J116" s="10" t="str">
        <f>IFERROR(VLOOKUP(F116,PROFILE!$B$6:$Z$1000,17,FALSE),"")</f>
        <v>เบา</v>
      </c>
      <c r="K116" s="23" t="str">
        <f>IFERROR(VLOOKUP(F116,PROFILE!$B$7:$DC$1000,290,FALSE),"")</f>
        <v/>
      </c>
      <c r="L116" s="26">
        <v>0.5</v>
      </c>
      <c r="M116" s="18" t="s">
        <v>286</v>
      </c>
      <c r="N116" s="7">
        <v>42789.45962199074</v>
      </c>
      <c r="O116" s="8">
        <v>42791.689424884258</v>
      </c>
      <c r="P116" s="15">
        <v>116</v>
      </c>
    </row>
    <row r="117" spans="6:16" x14ac:dyDescent="0.35">
      <c r="F117" s="17">
        <v>1701022</v>
      </c>
      <c r="G117" s="20" t="str">
        <f>IFERROR(VLOOKUP(F117,PROFILE!$B$6:$Z$1000,24,FALSE),"")</f>
        <v>CHEVROLET</v>
      </c>
      <c r="H117" s="10" t="str">
        <f>IFERROR(VLOOKUP(F117,PROFILE!$B$6:$Z$1000,25,FALSE),"")</f>
        <v>COLORADO</v>
      </c>
      <c r="I117" s="10" t="str">
        <f>IFERROR(VLOOKUP(F117,PROFILE!$B$6:$Z$1000,23,FALSE),"")</f>
        <v>บย9580</v>
      </c>
      <c r="J117" s="10" t="str">
        <f>IFERROR(VLOOKUP(F117,PROFILE!$B$6:$Z$1000,17,FALSE),"")</f>
        <v>กลาง</v>
      </c>
      <c r="K117" s="23" t="str">
        <f>IFERROR(VLOOKUP(F117,PROFILE!$B$7:$DC$1000,290,FALSE),"")</f>
        <v/>
      </c>
      <c r="L117" s="26">
        <v>1</v>
      </c>
      <c r="M117" s="18" t="s">
        <v>149</v>
      </c>
      <c r="N117" s="7">
        <v>42789.549076388888</v>
      </c>
      <c r="O117" s="8">
        <v>42802.396234490741</v>
      </c>
      <c r="P117" s="15">
        <v>117</v>
      </c>
    </row>
    <row r="118" spans="6:16" x14ac:dyDescent="0.35">
      <c r="F118" s="17">
        <v>1701039</v>
      </c>
      <c r="G118" s="20" t="str">
        <f>IFERROR(VLOOKUP(F118,PROFILE!$B$6:$Z$1000,24,FALSE),"")</f>
        <v>HONDA</v>
      </c>
      <c r="H118" s="10" t="str">
        <f>IFERROR(VLOOKUP(F118,PROFILE!$B$6:$Z$1000,25,FALSE),"")</f>
        <v>JAZZ</v>
      </c>
      <c r="I118" s="10" t="str">
        <f>IFERROR(VLOOKUP(F118,PROFILE!$B$6:$Z$1000,23,FALSE),"")</f>
        <v>สห4188</v>
      </c>
      <c r="J118" s="10" t="str">
        <f>IFERROR(VLOOKUP(F118,PROFILE!$B$6:$Z$1000,17,FALSE),"")</f>
        <v>โคม่า</v>
      </c>
      <c r="K118" s="23" t="str">
        <f>IFERROR(VLOOKUP(F118,PROFILE!$B$7:$DC$1000,290,FALSE),"")</f>
        <v/>
      </c>
      <c r="L118" s="26">
        <v>1</v>
      </c>
      <c r="M118" s="18" t="s">
        <v>149</v>
      </c>
      <c r="N118" s="7">
        <v>42790.455887268516</v>
      </c>
      <c r="O118" s="8">
        <v>42791.688495833332</v>
      </c>
      <c r="P118" s="15">
        <v>118</v>
      </c>
    </row>
    <row r="119" spans="6:16" x14ac:dyDescent="0.35">
      <c r="F119" s="17">
        <v>1702080</v>
      </c>
      <c r="G119" s="20" t="str">
        <f>IFERROR(VLOOKUP(F119,PROFILE!$B$6:$Z$1000,24,FALSE),"")</f>
        <v>NISSAN</v>
      </c>
      <c r="H119" s="10" t="str">
        <f>IFERROR(VLOOKUP(F119,PROFILE!$B$6:$Z$1000,25,FALSE),"")</f>
        <v>NAVARA</v>
      </c>
      <c r="I119" s="10" t="str">
        <f>IFERROR(VLOOKUP(F119,PROFILE!$B$6:$Z$1000,23,FALSE),"")</f>
        <v>ถม8499</v>
      </c>
      <c r="J119" s="10" t="str">
        <f>IFERROR(VLOOKUP(F119,PROFILE!$B$6:$Z$1000,17,FALSE),"")</f>
        <v>เบา</v>
      </c>
      <c r="K119" s="23" t="str">
        <f>IFERROR(VLOOKUP(F119,PROFILE!$B$7:$DC$1000,290,FALSE),"")</f>
        <v/>
      </c>
      <c r="L119" s="26">
        <v>0.5</v>
      </c>
      <c r="M119" s="18" t="s">
        <v>286</v>
      </c>
      <c r="N119" s="7">
        <v>42790.459794097223</v>
      </c>
      <c r="O119" s="8">
        <v>42791.689790046294</v>
      </c>
      <c r="P119" s="15">
        <v>119</v>
      </c>
    </row>
    <row r="120" spans="6:16" x14ac:dyDescent="0.35">
      <c r="F120" s="17">
        <v>1702007</v>
      </c>
      <c r="G120" s="20" t="str">
        <f>IFERROR(VLOOKUP(F120,PROFILE!$B$6:$Z$1000,24,FALSE),"")</f>
        <v>TOYOTA</v>
      </c>
      <c r="H120" s="10" t="str">
        <f>IFERROR(VLOOKUP(F120,PROFILE!$B$6:$Z$1000,25,FALSE),"")</f>
        <v>VIGO</v>
      </c>
      <c r="I120" s="10" t="str">
        <f>IFERROR(VLOOKUP(F120,PROFILE!$B$6:$Z$1000,23,FALSE),"")</f>
        <v>1ฒถ6042</v>
      </c>
      <c r="J120" s="10" t="str">
        <f>IFERROR(VLOOKUP(F120,PROFILE!$B$6:$Z$1000,17,FALSE),"")</f>
        <v>กลาง</v>
      </c>
      <c r="K120" s="23" t="str">
        <f>IFERROR(VLOOKUP(F120,PROFILE!$B$7:$DC$1000,290,FALSE),"")</f>
        <v/>
      </c>
      <c r="L120" s="26">
        <v>1.5</v>
      </c>
      <c r="M120" s="18" t="s">
        <v>147</v>
      </c>
      <c r="N120" s="7">
        <v>42790.476915162035</v>
      </c>
      <c r="O120" s="8">
        <v>42791.688655439815</v>
      </c>
      <c r="P120" s="15">
        <v>120</v>
      </c>
    </row>
    <row r="121" spans="6:16" x14ac:dyDescent="0.35">
      <c r="F121" s="17">
        <v>1702025</v>
      </c>
      <c r="G121" s="20" t="str">
        <f>IFERROR(VLOOKUP(F121,PROFILE!$B$6:$Z$1000,24,FALSE),"")</f>
        <v>TOYOTA</v>
      </c>
      <c r="H121" s="10" t="str">
        <f>IFERROR(VLOOKUP(F121,PROFILE!$B$6:$Z$1000,25,FALSE),"")</f>
        <v>VIOS</v>
      </c>
      <c r="I121" s="10" t="str">
        <f>IFERROR(VLOOKUP(F121,PROFILE!$B$6:$Z$1000,23,FALSE),"")</f>
        <v>ญค7406</v>
      </c>
      <c r="J121" s="10" t="str">
        <f>IFERROR(VLOOKUP(F121,PROFILE!$B$6:$Z$1000,17,FALSE),"")</f>
        <v>กลาง</v>
      </c>
      <c r="K121" s="23" t="str">
        <f>IFERROR(VLOOKUP(F121,PROFILE!$B$7:$DC$1000,290,FALSE),"")</f>
        <v/>
      </c>
      <c r="L121" s="26">
        <v>1</v>
      </c>
      <c r="M121" s="18" t="s">
        <v>147</v>
      </c>
      <c r="N121" s="7">
        <v>42791.684297453707</v>
      </c>
      <c r="P121" s="15">
        <v>121</v>
      </c>
    </row>
    <row r="122" spans="6:16" x14ac:dyDescent="0.35">
      <c r="F122" s="17">
        <v>1702078</v>
      </c>
      <c r="G122" s="20" t="str">
        <f>IFERROR(VLOOKUP(F122,PROFILE!$B$6:$Z$1000,24,FALSE),"")</f>
        <v>FORD</v>
      </c>
      <c r="H122" s="10" t="str">
        <f>IFERROR(VLOOKUP(F122,PROFILE!$B$6:$Z$1000,25,FALSE),"")</f>
        <v>RANGER</v>
      </c>
      <c r="I122" s="10" t="str">
        <f>IFERROR(VLOOKUP(F122,PROFILE!$B$6:$Z$1000,23,FALSE),"")</f>
        <v>สฎ391</v>
      </c>
      <c r="J122" s="10" t="str">
        <f>IFERROR(VLOOKUP(F122,PROFILE!$B$6:$Z$1000,17,FALSE),"")</f>
        <v>เบา</v>
      </c>
      <c r="K122" s="23" t="str">
        <f>IFERROR(VLOOKUP(F122,PROFILE!$B$7:$DC$1000,290,FALSE),"")</f>
        <v/>
      </c>
      <c r="L122" s="26">
        <v>0.5</v>
      </c>
      <c r="M122" s="18" t="s">
        <v>149</v>
      </c>
      <c r="N122" s="7">
        <v>42791.685017939817</v>
      </c>
      <c r="O122" s="8">
        <v>42791.688339930559</v>
      </c>
      <c r="P122" s="15">
        <v>122</v>
      </c>
    </row>
    <row r="123" spans="6:16" x14ac:dyDescent="0.35">
      <c r="F123" s="17">
        <v>1702094</v>
      </c>
      <c r="G123" s="20" t="str">
        <f>IFERROR(VLOOKUP(F123,PROFILE!$B$6:$Z$1000,24,FALSE),"")</f>
        <v>HONDA</v>
      </c>
      <c r="H123" s="10" t="str">
        <f>IFERROR(VLOOKUP(F123,PROFILE!$B$6:$Z$1000,25,FALSE),"")</f>
        <v>CITY</v>
      </c>
      <c r="I123" s="10" t="str">
        <f>IFERROR(VLOOKUP(F123,PROFILE!$B$6:$Z$1000,23,FALSE),"")</f>
        <v>ฆร4635</v>
      </c>
      <c r="J123" s="10" t="str">
        <f>IFERROR(VLOOKUP(F123,PROFILE!$B$6:$Z$1000,17,FALSE),"")</f>
        <v>กลาง</v>
      </c>
      <c r="K123" s="23" t="str">
        <f>IFERROR(VLOOKUP(F123,PROFILE!$B$7:$DC$1000,290,FALSE),"")</f>
        <v/>
      </c>
      <c r="L123" s="26">
        <v>0.5</v>
      </c>
      <c r="M123" s="18" t="s">
        <v>286</v>
      </c>
      <c r="N123" s="7">
        <v>42791.68651053241</v>
      </c>
      <c r="O123" s="8">
        <v>42940.656409143521</v>
      </c>
      <c r="P123" s="15">
        <v>123</v>
      </c>
    </row>
    <row r="124" spans="6:16" x14ac:dyDescent="0.35">
      <c r="F124" s="17">
        <v>1702085</v>
      </c>
      <c r="G124" s="20" t="str">
        <f>IFERROR(VLOOKUP(F124,PROFILE!$B$6:$Z$1000,24,FALSE),"")</f>
        <v>MAZDA</v>
      </c>
      <c r="H124" s="10">
        <f>IFERROR(VLOOKUP(F124,PROFILE!$B$6:$Z$1000,25,FALSE),"")</f>
        <v>2</v>
      </c>
      <c r="I124" s="10" t="str">
        <f>IFERROR(VLOOKUP(F124,PROFILE!$B$6:$Z$1000,23,FALSE),"")</f>
        <v>ฆค7823</v>
      </c>
      <c r="J124" s="10" t="str">
        <f>IFERROR(VLOOKUP(F124,PROFILE!$B$6:$Z$1000,17,FALSE),"")</f>
        <v>กลาง</v>
      </c>
      <c r="K124" s="23" t="str">
        <f>IFERROR(VLOOKUP(F124,PROFILE!$B$7:$DC$1000,290,FALSE),"")</f>
        <v/>
      </c>
      <c r="L124" s="26">
        <v>1</v>
      </c>
      <c r="M124" s="18" t="s">
        <v>286</v>
      </c>
      <c r="N124" s="7">
        <v>42791.686836458335</v>
      </c>
      <c r="O124" s="8">
        <v>42794.710372800924</v>
      </c>
      <c r="P124" s="15">
        <v>124</v>
      </c>
    </row>
    <row r="125" spans="6:16" x14ac:dyDescent="0.35">
      <c r="F125" s="17">
        <v>1702090</v>
      </c>
      <c r="G125" s="20" t="str">
        <f>IFERROR(VLOOKUP(F125,PROFILE!$B$6:$Z$1000,24,FALSE),"")</f>
        <v>ISUZU</v>
      </c>
      <c r="H125" s="10" t="str">
        <f>IFERROR(VLOOKUP(F125,PROFILE!$B$6:$Z$1000,25,FALSE),"")</f>
        <v>SPACECAB</v>
      </c>
      <c r="I125" s="10" t="str">
        <f>IFERROR(VLOOKUP(F125,PROFILE!$B$6:$Z$1000,23,FALSE),"")</f>
        <v>ฒอ2812</v>
      </c>
      <c r="J125" s="10" t="str">
        <f>IFERROR(VLOOKUP(F125,PROFILE!$B$6:$Z$1000,17,FALSE),"")</f>
        <v>เบา</v>
      </c>
      <c r="K125" s="23" t="str">
        <f>IFERROR(VLOOKUP(F125,PROFILE!$B$7:$DC$1000,290,FALSE),"")</f>
        <v/>
      </c>
      <c r="L125" s="26">
        <v>0.5</v>
      </c>
      <c r="M125" s="18" t="s">
        <v>147</v>
      </c>
      <c r="N125" s="7">
        <v>42791.687118287038</v>
      </c>
      <c r="P125" s="15">
        <v>125</v>
      </c>
    </row>
    <row r="126" spans="6:16" x14ac:dyDescent="0.35">
      <c r="F126" s="17">
        <v>1701092</v>
      </c>
      <c r="G126" s="20" t="str">
        <f>IFERROR(VLOOKUP(F126,PROFILE!$B$6:$Z$1000,24,FALSE),"")</f>
        <v>ISUZU</v>
      </c>
      <c r="H126" s="10" t="str">
        <f>IFERROR(VLOOKUP(F126,PROFILE!$B$6:$Z$1000,25,FALSE),"")</f>
        <v>HILANDER</v>
      </c>
      <c r="I126" s="10" t="str">
        <f>IFERROR(VLOOKUP(F126,PROFILE!$B$6:$Z$1000,23,FALSE),"")</f>
        <v>2กภ9105</v>
      </c>
      <c r="J126" s="10" t="str">
        <f>IFERROR(VLOOKUP(F126,PROFILE!$B$6:$Z$1000,17,FALSE),"")</f>
        <v>โคม่า</v>
      </c>
      <c r="K126" s="23" t="str">
        <f>IFERROR(VLOOKUP(F126,PROFILE!$B$7:$DC$1000,290,FALSE),"")</f>
        <v/>
      </c>
      <c r="L126" s="26">
        <v>2</v>
      </c>
      <c r="M126" s="18" t="s">
        <v>149</v>
      </c>
      <c r="N126" s="7">
        <v>42791.687345833336</v>
      </c>
      <c r="O126" s="8">
        <v>42802.396663078704</v>
      </c>
      <c r="P126" s="15">
        <v>126</v>
      </c>
    </row>
    <row r="127" spans="6:16" x14ac:dyDescent="0.35">
      <c r="F127" s="17">
        <v>1702061</v>
      </c>
      <c r="G127" s="20" t="str">
        <f>IFERROR(VLOOKUP(F127,PROFILE!$B$6:$Z$1000,24,FALSE),"")</f>
        <v>TOOYTA</v>
      </c>
      <c r="H127" s="10" t="str">
        <f>IFERROR(VLOOKUP(F127,PROFILE!$B$6:$Z$1000,25,FALSE),"")</f>
        <v>VIGO</v>
      </c>
      <c r="I127" s="10" t="str">
        <f>IFERROR(VLOOKUP(F127,PROFILE!$B$6:$Z$1000,23,FALSE),"")</f>
        <v>1ฒว1183</v>
      </c>
      <c r="J127" s="10" t="str">
        <f>IFERROR(VLOOKUP(F127,PROFILE!$B$6:$Z$1000,17,FALSE),"")</f>
        <v>โคม่า</v>
      </c>
      <c r="K127" s="23" t="str">
        <f>IFERROR(VLOOKUP(F127,PROFILE!$B$7:$DC$1000,290,FALSE),"")</f>
        <v/>
      </c>
      <c r="L127" s="26">
        <v>1</v>
      </c>
      <c r="M127" s="18" t="s">
        <v>149</v>
      </c>
      <c r="N127" s="7">
        <v>42791.687529050927</v>
      </c>
      <c r="P127" s="15">
        <v>127</v>
      </c>
    </row>
    <row r="128" spans="6:16" x14ac:dyDescent="0.35">
      <c r="F128" s="17">
        <v>1701071</v>
      </c>
      <c r="G128" s="20" t="str">
        <f>IFERROR(VLOOKUP(F128,PROFILE!$B$6:$Z$1000,24,FALSE),"")</f>
        <v>ISUZU</v>
      </c>
      <c r="H128" s="10" t="str">
        <f>IFERROR(VLOOKUP(F128,PROFILE!$B$6:$Z$1000,25,FALSE),"")</f>
        <v>D-MAX</v>
      </c>
      <c r="I128" s="10" t="str">
        <f>IFERROR(VLOOKUP(F128,PROFILE!$B$6:$Z$1000,23,FALSE),"")</f>
        <v>ฒฐ8043</v>
      </c>
      <c r="J128" s="10" t="str">
        <f>IFERROR(VLOOKUP(F128,PROFILE!$B$6:$Z$1000,17,FALSE),"")</f>
        <v>เบา</v>
      </c>
      <c r="K128" s="23" t="str">
        <f>IFERROR(VLOOKUP(F128,PROFILE!$B$7:$DC$1000,290,FALSE),"")</f>
        <v/>
      </c>
      <c r="L128" s="26">
        <v>0.5</v>
      </c>
      <c r="M128" s="18" t="s">
        <v>286</v>
      </c>
      <c r="N128" s="7">
        <v>42791.687772569443</v>
      </c>
      <c r="O128" s="8">
        <v>42798.609634143519</v>
      </c>
      <c r="P128" s="15">
        <v>128</v>
      </c>
    </row>
    <row r="129" spans="6:16" x14ac:dyDescent="0.35">
      <c r="F129" s="17">
        <v>1701109</v>
      </c>
      <c r="G129" s="20" t="str">
        <f>IFERROR(VLOOKUP(F129,PROFILE!$B$6:$Z$1000,24,FALSE),"")</f>
        <v>MITSUBISHI</v>
      </c>
      <c r="H129" s="10" t="str">
        <f>IFERROR(VLOOKUP(F129,PROFILE!$B$6:$Z$1000,25,FALSE),"")</f>
        <v>PAJERO SPORT</v>
      </c>
      <c r="I129" s="10" t="str">
        <f>IFERROR(VLOOKUP(F129,PROFILE!$B$6:$Z$1000,23,FALSE),"")</f>
        <v>ญภ6367</v>
      </c>
      <c r="J129" s="10" t="str">
        <f>IFERROR(VLOOKUP(F129,PROFILE!$B$6:$Z$1000,17,FALSE),"")</f>
        <v>โคม่า</v>
      </c>
      <c r="K129" s="23" t="str">
        <f>IFERROR(VLOOKUP(F129,PROFILE!$B$7:$DC$1000,290,FALSE),"")</f>
        <v/>
      </c>
      <c r="L129" s="26">
        <v>1</v>
      </c>
      <c r="M129" s="18" t="s">
        <v>286</v>
      </c>
      <c r="N129" s="7">
        <v>42791.68802303241</v>
      </c>
      <c r="O129" s="8">
        <v>42826.667281828704</v>
      </c>
      <c r="P129" s="15">
        <v>129</v>
      </c>
    </row>
    <row r="130" spans="6:16" x14ac:dyDescent="0.35">
      <c r="F130" s="17">
        <v>1701157</v>
      </c>
      <c r="G130" s="20" t="str">
        <f>IFERROR(VLOOKUP(F130,PROFILE!$B$6:$Z$1000,24,FALSE),"")</f>
        <v>HONDA</v>
      </c>
      <c r="H130" s="10" t="str">
        <f>IFERROR(VLOOKUP(F130,PROFILE!$B$6:$Z$1000,25,FALSE),"")</f>
        <v>CITY</v>
      </c>
      <c r="I130" s="10" t="str">
        <f>IFERROR(VLOOKUP(F130,PROFILE!$B$6:$Z$1000,23,FALSE),"")</f>
        <v>ฎฐ8725</v>
      </c>
      <c r="J130" s="10" t="str">
        <f>IFERROR(VLOOKUP(F130,PROFILE!$B$6:$Z$1000,17,FALSE),"")</f>
        <v>กลาง</v>
      </c>
      <c r="K130" s="23" t="str">
        <f>IFERROR(VLOOKUP(F130,PROFILE!$B$7:$DC$1000,290,FALSE),"")</f>
        <v/>
      </c>
      <c r="L130" s="26">
        <v>0.5</v>
      </c>
      <c r="M130" s="18" t="s">
        <v>147</v>
      </c>
      <c r="N130" s="7">
        <v>42791.688971527779</v>
      </c>
      <c r="O130" s="8">
        <v>42791.689147685189</v>
      </c>
      <c r="P130" s="15">
        <v>130</v>
      </c>
    </row>
    <row r="131" spans="6:16" x14ac:dyDescent="0.35">
      <c r="F131" s="17">
        <v>1702062</v>
      </c>
      <c r="G131" s="20" t="str">
        <f>IFERROR(VLOOKUP(F131,PROFILE!$B$6:$Z$1000,24,FALSE),"")</f>
        <v>HONDA</v>
      </c>
      <c r="H131" s="10" t="str">
        <f>IFERROR(VLOOKUP(F131,PROFILE!$B$6:$Z$1000,25,FALSE),"")</f>
        <v>CITY</v>
      </c>
      <c r="I131" s="10" t="str">
        <f>IFERROR(VLOOKUP(F131,PROFILE!$B$6:$Z$1000,23,FALSE),"")</f>
        <v>4กฉ4821</v>
      </c>
      <c r="J131" s="10" t="str">
        <f>IFERROR(VLOOKUP(F131,PROFILE!$B$6:$Z$1000,17,FALSE),"")</f>
        <v>รอบคัน</v>
      </c>
      <c r="K131" s="23" t="str">
        <f>IFERROR(VLOOKUP(F131,PROFILE!$B$7:$DC$1000,290,FALSE),"")</f>
        <v/>
      </c>
      <c r="L131" s="26">
        <v>4</v>
      </c>
      <c r="M131" s="18" t="s">
        <v>149</v>
      </c>
      <c r="N131" s="7">
        <v>42794.707915046296</v>
      </c>
      <c r="O131" s="8">
        <v>42794.708356134259</v>
      </c>
      <c r="P131" s="15">
        <v>131</v>
      </c>
    </row>
    <row r="132" spans="6:16" x14ac:dyDescent="0.35">
      <c r="F132" s="17">
        <v>1701074</v>
      </c>
      <c r="G132" s="20" t="str">
        <f>IFERROR(VLOOKUP(F132,PROFILE!$B$6:$Z$1000,24,FALSE),"")</f>
        <v>ISUZU</v>
      </c>
      <c r="H132" s="10" t="str">
        <f>IFERROR(VLOOKUP(F132,PROFILE!$B$6:$Z$1000,25,FALSE),"")</f>
        <v>D-MAX</v>
      </c>
      <c r="I132" s="10" t="str">
        <f>IFERROR(VLOOKUP(F132,PROFILE!$B$6:$Z$1000,23,FALSE),"")</f>
        <v>บฉ9670</v>
      </c>
      <c r="J132" s="10" t="str">
        <f>IFERROR(VLOOKUP(F132,PROFILE!$B$6:$Z$1000,17,FALSE),"")</f>
        <v>เบา</v>
      </c>
      <c r="K132" s="23" t="str">
        <f>IFERROR(VLOOKUP(F132,PROFILE!$B$7:$DC$1000,290,FALSE),"")</f>
        <v/>
      </c>
      <c r="L132" s="26">
        <v>0.5</v>
      </c>
      <c r="M132" s="18" t="s">
        <v>286</v>
      </c>
      <c r="N132" s="7">
        <v>42795.466926967594</v>
      </c>
      <c r="O132" s="8">
        <v>42802.402185879633</v>
      </c>
      <c r="P132" s="15">
        <v>132</v>
      </c>
    </row>
    <row r="133" spans="6:16" x14ac:dyDescent="0.35">
      <c r="F133" s="17">
        <v>1702046</v>
      </c>
      <c r="G133" s="20" t="str">
        <f>IFERROR(VLOOKUP(F133,PROFILE!$B$6:$Z$1000,24,FALSE),"")</f>
        <v>MAZDA</v>
      </c>
      <c r="H133" s="10">
        <f>IFERROR(VLOOKUP(F133,PROFILE!$B$6:$Z$1000,25,FALSE),"")</f>
        <v>2</v>
      </c>
      <c r="I133" s="10" t="str">
        <f>IFERROR(VLOOKUP(F133,PROFILE!$B$6:$Z$1000,23,FALSE),"")</f>
        <v>กฉ455</v>
      </c>
      <c r="J133" s="10" t="str">
        <f>IFERROR(VLOOKUP(F133,PROFILE!$B$6:$Z$1000,17,FALSE),"")</f>
        <v>กลาง</v>
      </c>
      <c r="K133" s="23" t="str">
        <f>IFERROR(VLOOKUP(F133,PROFILE!$B$7:$DC$1000,290,FALSE),"")</f>
        <v/>
      </c>
      <c r="L133" s="26">
        <v>0.5</v>
      </c>
      <c r="M133" s="18" t="s">
        <v>286</v>
      </c>
      <c r="N133" s="7">
        <v>42795.47012337963</v>
      </c>
      <c r="O133" s="8">
        <v>42802.397795254627</v>
      </c>
      <c r="P133" s="15">
        <v>133</v>
      </c>
    </row>
    <row r="134" spans="6:16" x14ac:dyDescent="0.35">
      <c r="F134" s="17">
        <v>1701045</v>
      </c>
      <c r="G134" s="20" t="str">
        <f>IFERROR(VLOOKUP(F134,PROFILE!$B$6:$Z$1000,24,FALSE),"")</f>
        <v>HONDA</v>
      </c>
      <c r="H134" s="10" t="str">
        <f>IFERROR(VLOOKUP(F134,PROFILE!$B$6:$Z$1000,25,FALSE),"")</f>
        <v>CITY</v>
      </c>
      <c r="I134" s="10" t="str">
        <f>IFERROR(VLOOKUP(F134,PROFILE!$B$6:$Z$1000,23,FALSE),"")</f>
        <v>2กญ6637</v>
      </c>
      <c r="J134" s="10" t="str">
        <f>IFERROR(VLOOKUP(F134,PROFILE!$B$6:$Z$1000,17,FALSE),"")</f>
        <v>โคม่า</v>
      </c>
      <c r="K134" s="23" t="str">
        <f>IFERROR(VLOOKUP(F134,PROFILE!$B$7:$DC$1000,290,FALSE),"")</f>
        <v/>
      </c>
      <c r="L134" s="26">
        <v>1</v>
      </c>
      <c r="M134" s="18" t="s">
        <v>147</v>
      </c>
      <c r="N134" s="7">
        <v>42795.471191666664</v>
      </c>
      <c r="O134" s="8">
        <v>42797.486195949074</v>
      </c>
      <c r="P134" s="15">
        <v>134</v>
      </c>
    </row>
    <row r="135" spans="6:16" x14ac:dyDescent="0.35">
      <c r="F135" s="17">
        <v>1701073</v>
      </c>
      <c r="G135" s="20" t="str">
        <f>IFERROR(VLOOKUP(F135,PROFILE!$B$6:$Z$1000,24,FALSE),"")</f>
        <v>NISSAN</v>
      </c>
      <c r="H135" s="10" t="str">
        <f>IFERROR(VLOOKUP(F135,PROFILE!$B$6:$Z$1000,25,FALSE),"")</f>
        <v>MARCH</v>
      </c>
      <c r="I135" s="10" t="str">
        <f>IFERROR(VLOOKUP(F135,PROFILE!$B$6:$Z$1000,23,FALSE),"")</f>
        <v>1กม3976</v>
      </c>
      <c r="J135" s="10" t="str">
        <f>IFERROR(VLOOKUP(F135,PROFILE!$B$6:$Z$1000,17,FALSE),"")</f>
        <v>เบา</v>
      </c>
      <c r="K135" s="23" t="str">
        <f>IFERROR(VLOOKUP(F135,PROFILE!$B$7:$DC$1000,290,FALSE),"")</f>
        <v/>
      </c>
      <c r="L135" s="26">
        <v>1.5</v>
      </c>
      <c r="M135" s="18" t="s">
        <v>147</v>
      </c>
      <c r="N135" s="7">
        <v>42795.472428240741</v>
      </c>
      <c r="P135" s="15">
        <v>135</v>
      </c>
    </row>
    <row r="136" spans="6:16" x14ac:dyDescent="0.35">
      <c r="F136" s="17">
        <v>1701018</v>
      </c>
      <c r="G136" s="20" t="str">
        <f>IFERROR(VLOOKUP(F136,PROFILE!$B$6:$Z$1000,24,FALSE),"")</f>
        <v>ISUZU</v>
      </c>
      <c r="H136" s="10" t="str">
        <f>IFERROR(VLOOKUP(F136,PROFILE!$B$6:$Z$1000,25,FALSE),"")</f>
        <v>SPACECAB</v>
      </c>
      <c r="I136" s="10" t="str">
        <f>IFERROR(VLOOKUP(F136,PROFILE!$B$6:$Z$1000,23,FALSE),"")</f>
        <v>ฒว649</v>
      </c>
      <c r="J136" s="10" t="str">
        <f>IFERROR(VLOOKUP(F136,PROFILE!$B$6:$Z$1000,17,FALSE),"")</f>
        <v>เบา</v>
      </c>
      <c r="K136" s="23" t="str">
        <f>IFERROR(VLOOKUP(F136,PROFILE!$B$7:$DC$1000,290,FALSE),"")</f>
        <v/>
      </c>
      <c r="L136" s="26">
        <v>0.5</v>
      </c>
      <c r="M136" s="18" t="s">
        <v>286</v>
      </c>
      <c r="N136" s="7">
        <v>42795.473426041666</v>
      </c>
      <c r="O136" s="8">
        <v>42802.401821180552</v>
      </c>
      <c r="P136" s="15">
        <v>136</v>
      </c>
    </row>
    <row r="137" spans="6:16" x14ac:dyDescent="0.35">
      <c r="F137" s="17">
        <v>1701130</v>
      </c>
      <c r="G137" s="20" t="str">
        <f>IFERROR(VLOOKUP(F137,PROFILE!$B$6:$Z$1000,24,FALSE),"")</f>
        <v>TOYOTA</v>
      </c>
      <c r="H137" s="10" t="str">
        <f>IFERROR(VLOOKUP(F137,PROFILE!$B$6:$Z$1000,25,FALSE),"")</f>
        <v>VIGO</v>
      </c>
      <c r="I137" s="10" t="str">
        <f>IFERROR(VLOOKUP(F137,PROFILE!$B$6:$Z$1000,23,FALSE),"")</f>
        <v>บท6173</v>
      </c>
      <c r="J137" s="10" t="str">
        <f>IFERROR(VLOOKUP(F137,PROFILE!$B$6:$Z$1000,17,FALSE),"")</f>
        <v>หนัก</v>
      </c>
      <c r="K137" s="23" t="str">
        <f>IFERROR(VLOOKUP(F137,PROFILE!$B$7:$DC$1000,290,FALSE),"")</f>
        <v/>
      </c>
      <c r="L137" s="26">
        <v>1</v>
      </c>
      <c r="M137" s="18" t="s">
        <v>149</v>
      </c>
      <c r="N137" s="7">
        <v>42795.475413888889</v>
      </c>
      <c r="O137" s="8">
        <v>42802.397331828703</v>
      </c>
      <c r="P137" s="15">
        <v>137</v>
      </c>
    </row>
    <row r="138" spans="6:16" x14ac:dyDescent="0.35">
      <c r="F138" s="17">
        <v>1701117</v>
      </c>
      <c r="G138" s="20" t="str">
        <f>IFERROR(VLOOKUP(F138,PROFILE!$B$6:$Z$1000,24,FALSE),"")</f>
        <v>ISUZU</v>
      </c>
      <c r="H138" s="10" t="str">
        <f>IFERROR(VLOOKUP(F138,PROFILE!$B$6:$Z$1000,25,FALSE),"")</f>
        <v>SPACECAB</v>
      </c>
      <c r="I138" s="10" t="str">
        <f>IFERROR(VLOOKUP(F138,PROFILE!$B$6:$Z$1000,23,FALSE),"")</f>
        <v>ฒญ4290</v>
      </c>
      <c r="J138" s="10" t="str">
        <f>IFERROR(VLOOKUP(F138,PROFILE!$B$6:$Z$1000,17,FALSE),"")</f>
        <v>เบา</v>
      </c>
      <c r="K138" s="23" t="str">
        <f>IFERROR(VLOOKUP(F138,PROFILE!$B$7:$DC$1000,290,FALSE),"")</f>
        <v/>
      </c>
      <c r="L138" s="26">
        <v>1</v>
      </c>
      <c r="M138" s="18" t="s">
        <v>149</v>
      </c>
      <c r="N138" s="7">
        <v>42795.475958912037</v>
      </c>
      <c r="O138" s="8">
        <v>42802.402602893519</v>
      </c>
      <c r="P138" s="15">
        <v>138</v>
      </c>
    </row>
    <row r="139" spans="6:16" x14ac:dyDescent="0.35">
      <c r="F139" s="17">
        <v>1701163</v>
      </c>
      <c r="G139" s="20" t="str">
        <f>IFERROR(VLOOKUP(F139,PROFILE!$B$6:$Z$1000,24,FALSE),"")</f>
        <v>HONDA</v>
      </c>
      <c r="H139" s="10" t="str">
        <f>IFERROR(VLOOKUP(F139,PROFILE!$B$6:$Z$1000,25,FALSE),"")</f>
        <v>ACCORD</v>
      </c>
      <c r="I139" s="10" t="str">
        <f>IFERROR(VLOOKUP(F139,PROFILE!$B$6:$Z$1000,23,FALSE),"")</f>
        <v>ฎร6818</v>
      </c>
      <c r="J139" s="10" t="str">
        <f>IFERROR(VLOOKUP(F139,PROFILE!$B$6:$Z$1000,17,FALSE),"")</f>
        <v>กลาง</v>
      </c>
      <c r="K139" s="23" t="str">
        <f>IFERROR(VLOOKUP(F139,PROFILE!$B$7:$DC$1000,290,FALSE),"")</f>
        <v/>
      </c>
      <c r="L139" s="26">
        <v>1.5</v>
      </c>
      <c r="M139" s="18" t="s">
        <v>147</v>
      </c>
      <c r="N139" s="7">
        <v>42795.477260648149</v>
      </c>
      <c r="O139" s="8">
        <v>42797.486698842593</v>
      </c>
      <c r="P139" s="15">
        <v>139</v>
      </c>
    </row>
    <row r="140" spans="6:16" x14ac:dyDescent="0.35">
      <c r="F140" s="17">
        <v>1701037</v>
      </c>
      <c r="G140" s="20" t="str">
        <f>IFERROR(VLOOKUP(F140,PROFILE!$B$6:$Z$1000,24,FALSE),"")</f>
        <v>TOYOTA</v>
      </c>
      <c r="H140" s="10" t="str">
        <f>IFERROR(VLOOKUP(F140,PROFILE!$B$6:$Z$1000,25,FALSE),"")</f>
        <v>TIGER</v>
      </c>
      <c r="I140" s="10" t="str">
        <f>IFERROR(VLOOKUP(F140,PROFILE!$B$6:$Z$1000,23,FALSE),"")</f>
        <v>บต2350</v>
      </c>
      <c r="J140" s="10" t="str">
        <f>IFERROR(VLOOKUP(F140,PROFILE!$B$6:$Z$1000,17,FALSE),"")</f>
        <v>โคม่า</v>
      </c>
      <c r="K140" s="23" t="str">
        <f>IFERROR(VLOOKUP(F140,PROFILE!$B$7:$DC$1000,290,FALSE),"")</f>
        <v/>
      </c>
      <c r="L140" s="26">
        <v>1</v>
      </c>
      <c r="M140" s="18" t="s">
        <v>147</v>
      </c>
      <c r="N140" s="7">
        <v>42795.477904050924</v>
      </c>
      <c r="O140" s="8">
        <v>42874.485701157406</v>
      </c>
      <c r="P140" s="15">
        <v>140</v>
      </c>
    </row>
    <row r="141" spans="6:16" x14ac:dyDescent="0.35">
      <c r="F141" s="17">
        <v>1701158</v>
      </c>
      <c r="G141" s="20" t="str">
        <f>IFERROR(VLOOKUP(F141,PROFILE!$B$6:$Z$1000,24,FALSE),"")</f>
        <v>HONDA</v>
      </c>
      <c r="H141" s="10" t="str">
        <f>IFERROR(VLOOKUP(F141,PROFILE!$B$6:$Z$1000,25,FALSE),"")</f>
        <v>CIVIC</v>
      </c>
      <c r="I141" s="10" t="str">
        <f>IFERROR(VLOOKUP(F141,PROFILE!$B$6:$Z$1000,23,FALSE),"")</f>
        <v>กฉ4881</v>
      </c>
      <c r="J141" s="10" t="str">
        <f>IFERROR(VLOOKUP(F141,PROFILE!$B$6:$Z$1000,17,FALSE),"")</f>
        <v>หนัก</v>
      </c>
      <c r="K141" s="23" t="str">
        <f>IFERROR(VLOOKUP(F141,PROFILE!$B$7:$DC$1000,290,FALSE),"")</f>
        <v/>
      </c>
      <c r="L141" s="26">
        <v>1</v>
      </c>
      <c r="M141" s="18" t="s">
        <v>147</v>
      </c>
      <c r="N141" s="7">
        <v>42795.478478240744</v>
      </c>
      <c r="O141" s="8">
        <v>42802.402924074071</v>
      </c>
      <c r="P141" s="15">
        <v>141</v>
      </c>
    </row>
    <row r="142" spans="6:16" x14ac:dyDescent="0.35">
      <c r="F142" s="17">
        <v>1703004</v>
      </c>
      <c r="G142" s="20" t="str">
        <f>IFERROR(VLOOKUP(F142,PROFILE!$B$6:$Z$1000,24,FALSE),"")</f>
        <v>BENZ</v>
      </c>
      <c r="H142" s="10" t="str">
        <f>IFERROR(VLOOKUP(F142,PROFILE!$B$6:$Z$1000,25,FALSE),"")</f>
        <v>E200</v>
      </c>
      <c r="I142" s="10" t="str">
        <f>IFERROR(VLOOKUP(F142,PROFILE!$B$6:$Z$1000,23,FALSE),"")</f>
        <v>4กอ7022</v>
      </c>
      <c r="J142" s="10" t="str">
        <f>IFERROR(VLOOKUP(F142,PROFILE!$B$6:$Z$1000,17,FALSE),"")</f>
        <v>กลาง</v>
      </c>
      <c r="K142" s="23" t="str">
        <f>IFERROR(VLOOKUP(F142,PROFILE!$B$7:$DC$1000,290,FALSE),"")</f>
        <v/>
      </c>
      <c r="L142" s="26">
        <v>0.5</v>
      </c>
      <c r="M142" s="18" t="s">
        <v>149</v>
      </c>
      <c r="N142" s="7">
        <v>42795.692866319441</v>
      </c>
      <c r="O142" s="8">
        <v>42802.397002083337</v>
      </c>
      <c r="P142" s="15">
        <v>142</v>
      </c>
    </row>
    <row r="143" spans="6:16" x14ac:dyDescent="0.35">
      <c r="F143" s="17">
        <v>1701051</v>
      </c>
      <c r="G143" s="20" t="str">
        <f>IFERROR(VLOOKUP(F143,PROFILE!$B$6:$Z$1000,24,FALSE),"")</f>
        <v>HONDA</v>
      </c>
      <c r="H143" s="10" t="str">
        <f>IFERROR(VLOOKUP(F143,PROFILE!$B$6:$Z$1000,25,FALSE),"")</f>
        <v>BRIO</v>
      </c>
      <c r="I143" s="10" t="str">
        <f>IFERROR(VLOOKUP(F143,PROFILE!$B$6:$Z$1000,23,FALSE),"")</f>
        <v>3กฌ9475</v>
      </c>
      <c r="J143" s="10" t="str">
        <f>IFERROR(VLOOKUP(F143,PROFILE!$B$6:$Z$1000,17,FALSE),"")</f>
        <v>รอบคัน</v>
      </c>
      <c r="K143" s="23" t="str">
        <f>IFERROR(VLOOKUP(F143,PROFILE!$B$7:$DC$1000,290,FALSE),"")</f>
        <v/>
      </c>
      <c r="L143" s="26">
        <v>2</v>
      </c>
      <c r="M143" s="18" t="s">
        <v>147</v>
      </c>
      <c r="N143" s="7">
        <v>42797.48359398148</v>
      </c>
      <c r="O143" s="8">
        <v>42808.647134259256</v>
      </c>
      <c r="P143" s="15">
        <v>143</v>
      </c>
    </row>
    <row r="144" spans="6:16" x14ac:dyDescent="0.35">
      <c r="F144" s="17">
        <v>1701122</v>
      </c>
      <c r="G144" s="20" t="str">
        <f>IFERROR(VLOOKUP(F144,PROFILE!$B$6:$Z$1000,24,FALSE),"")</f>
        <v>BENZ</v>
      </c>
      <c r="H144" s="10" t="str">
        <f>IFERROR(VLOOKUP(F144,PROFILE!$B$6:$Z$1000,25,FALSE),"")</f>
        <v>E220</v>
      </c>
      <c r="I144" s="10" t="str">
        <f>IFERROR(VLOOKUP(F144,PROFILE!$B$6:$Z$1000,23,FALSE),"")</f>
        <v>ษธ885</v>
      </c>
      <c r="J144" s="10" t="str">
        <f>IFERROR(VLOOKUP(F144,PROFILE!$B$6:$Z$1000,17,FALSE),"")</f>
        <v>โคม่า</v>
      </c>
      <c r="K144" s="23" t="str">
        <f>IFERROR(VLOOKUP(F144,PROFILE!$B$7:$DC$1000,290,FALSE),"")</f>
        <v/>
      </c>
      <c r="L144" s="26">
        <v>1</v>
      </c>
      <c r="M144" s="18" t="s">
        <v>147</v>
      </c>
      <c r="N144" s="7">
        <v>42798.44094108796</v>
      </c>
      <c r="O144" s="8">
        <v>42802.392898148151</v>
      </c>
      <c r="P144" s="15">
        <v>144</v>
      </c>
    </row>
    <row r="145" spans="6:16" x14ac:dyDescent="0.35">
      <c r="F145" s="17">
        <v>1703007</v>
      </c>
      <c r="G145" s="20" t="str">
        <f>IFERROR(VLOOKUP(F145,PROFILE!$B$6:$Z$1000,24,FALSE),"")</f>
        <v>MITSUBISHI</v>
      </c>
      <c r="H145" s="10" t="str">
        <f>IFERROR(VLOOKUP(F145,PROFILE!$B$6:$Z$1000,25,FALSE),"")</f>
        <v>TRITON</v>
      </c>
      <c r="I145" s="10" t="str">
        <f>IFERROR(VLOOKUP(F145,PROFILE!$B$6:$Z$1000,23,FALSE),"")</f>
        <v>ญค8378</v>
      </c>
      <c r="J145" s="10" t="str">
        <f>IFERROR(VLOOKUP(F145,PROFILE!$B$6:$Z$1000,17,FALSE),"")</f>
        <v>รอบคัน</v>
      </c>
      <c r="K145" s="23" t="str">
        <f>IFERROR(VLOOKUP(F145,PROFILE!$B$7:$DC$1000,290,FALSE),"")</f>
        <v/>
      </c>
      <c r="L145" s="26">
        <v>5</v>
      </c>
      <c r="M145" s="18" t="s">
        <v>149</v>
      </c>
      <c r="N145" s="7">
        <v>42798.488020370372</v>
      </c>
      <c r="O145" s="8">
        <v>42808.487528819445</v>
      </c>
      <c r="P145" s="15">
        <v>145</v>
      </c>
    </row>
    <row r="146" spans="6:16" x14ac:dyDescent="0.35">
      <c r="F146" s="17">
        <v>1702015</v>
      </c>
      <c r="G146" s="20" t="str">
        <f>IFERROR(VLOOKUP(F146,PROFILE!$B$6:$Z$1000,24,FALSE),"")</f>
        <v>ISUZU</v>
      </c>
      <c r="H146" s="10" t="str">
        <f>IFERROR(VLOOKUP(F146,PROFILE!$B$6:$Z$1000,25,FALSE),"")</f>
        <v>D-MAX</v>
      </c>
      <c r="I146" s="10" t="str">
        <f>IFERROR(VLOOKUP(F146,PROFILE!$B$6:$Z$1000,23,FALSE),"")</f>
        <v>ถบ5709</v>
      </c>
      <c r="J146" s="10" t="str">
        <f>IFERROR(VLOOKUP(F146,PROFILE!$B$6:$Z$1000,17,FALSE),"")</f>
        <v>กลาง</v>
      </c>
      <c r="K146" s="23" t="str">
        <f>IFERROR(VLOOKUP(F146,PROFILE!$B$7:$DC$1000,290,FALSE),"")</f>
        <v/>
      </c>
      <c r="L146" s="26">
        <v>1</v>
      </c>
      <c r="M146" s="18" t="s">
        <v>286</v>
      </c>
      <c r="N146" s="7">
        <v>42798.488545023145</v>
      </c>
      <c r="O146" s="8">
        <v>42812.417671759256</v>
      </c>
      <c r="P146" s="15">
        <v>146</v>
      </c>
    </row>
    <row r="147" spans="6:16" x14ac:dyDescent="0.35">
      <c r="F147" s="17">
        <v>1701063</v>
      </c>
      <c r="G147" s="20" t="str">
        <f>IFERROR(VLOOKUP(F147,PROFILE!$B$6:$Z$1000,24,FALSE),"")</f>
        <v>TOYOTA</v>
      </c>
      <c r="H147" s="10" t="str">
        <f>IFERROR(VLOOKUP(F147,PROFILE!$B$6:$Z$1000,25,FALSE),"")</f>
        <v>VIGO</v>
      </c>
      <c r="I147" s="10" t="str">
        <f>IFERROR(VLOOKUP(F147,PROFILE!$B$6:$Z$1000,23,FALSE),"")</f>
        <v>ตษ2890</v>
      </c>
      <c r="J147" s="10" t="str">
        <f>IFERROR(VLOOKUP(F147,PROFILE!$B$6:$Z$1000,17,FALSE),"")</f>
        <v>โคม่า</v>
      </c>
      <c r="K147" s="23" t="str">
        <f>IFERROR(VLOOKUP(F147,PROFILE!$B$7:$DC$1000,290,FALSE),"")</f>
        <v/>
      </c>
      <c r="L147" s="26">
        <v>1</v>
      </c>
      <c r="M147" s="18" t="s">
        <v>286</v>
      </c>
      <c r="N147" s="7">
        <v>42798.489049537035</v>
      </c>
      <c r="O147" s="8">
        <v>42802.40444583333</v>
      </c>
      <c r="P147" s="15">
        <v>147</v>
      </c>
    </row>
    <row r="148" spans="6:16" x14ac:dyDescent="0.35">
      <c r="F148" s="17">
        <v>1701042</v>
      </c>
      <c r="G148" s="20" t="str">
        <f>IFERROR(VLOOKUP(F148,PROFILE!$B$6:$Z$1000,24,FALSE),"")</f>
        <v>ISUZU</v>
      </c>
      <c r="H148" s="10" t="str">
        <f>IFERROR(VLOOKUP(F148,PROFILE!$B$6:$Z$1000,25,FALSE),"")</f>
        <v>SPACECAB</v>
      </c>
      <c r="I148" s="10" t="str">
        <f>IFERROR(VLOOKUP(F148,PROFILE!$B$6:$Z$1000,23,FALSE),"")</f>
        <v>ถฮ764</v>
      </c>
      <c r="J148" s="10" t="str">
        <f>IFERROR(VLOOKUP(F148,PROFILE!$B$6:$Z$1000,17,FALSE),"")</f>
        <v>โคม่า</v>
      </c>
      <c r="K148" s="23" t="str">
        <f>IFERROR(VLOOKUP(F148,PROFILE!$B$7:$DC$1000,290,FALSE),"")</f>
        <v/>
      </c>
      <c r="L148" s="26">
        <v>1</v>
      </c>
      <c r="M148" s="18" t="s">
        <v>286</v>
      </c>
      <c r="N148" s="7">
        <v>42798.489571759259</v>
      </c>
      <c r="O148" s="8">
        <v>42804.641059027781</v>
      </c>
      <c r="P148" s="15">
        <v>148</v>
      </c>
    </row>
    <row r="149" spans="6:16" x14ac:dyDescent="0.35">
      <c r="F149" s="17">
        <v>1701145</v>
      </c>
      <c r="G149" s="20" t="str">
        <f>IFERROR(VLOOKUP(F149,PROFILE!$B$6:$Z$1000,24,FALSE),"")</f>
        <v>TOYOTA</v>
      </c>
      <c r="H149" s="10" t="str">
        <f>IFERROR(VLOOKUP(F149,PROFILE!$B$6:$Z$1000,25,FALSE),"")</f>
        <v>ALTIS</v>
      </c>
      <c r="I149" s="10" t="str">
        <f>IFERROR(VLOOKUP(F149,PROFILE!$B$6:$Z$1000,23,FALSE),"")</f>
        <v>1กฆ8286</v>
      </c>
      <c r="J149" s="10" t="str">
        <f>IFERROR(VLOOKUP(F149,PROFILE!$B$6:$Z$1000,17,FALSE),"")</f>
        <v>โคม่า</v>
      </c>
      <c r="K149" s="23" t="str">
        <f>IFERROR(VLOOKUP(F149,PROFILE!$B$7:$DC$1000,290,FALSE),"")</f>
        <v/>
      </c>
      <c r="L149" s="26">
        <v>1.5</v>
      </c>
      <c r="M149" s="18" t="s">
        <v>286</v>
      </c>
      <c r="N149" s="7">
        <v>42798.490133449071</v>
      </c>
      <c r="O149" s="8">
        <v>42802.392499884256</v>
      </c>
      <c r="P149" s="15">
        <v>149</v>
      </c>
    </row>
    <row r="150" spans="6:16" x14ac:dyDescent="0.35">
      <c r="F150" s="17">
        <v>1701044</v>
      </c>
      <c r="G150" s="20" t="str">
        <f>IFERROR(VLOOKUP(F150,PROFILE!$B$6:$Z$1000,24,FALSE),"")</f>
        <v>ISUZU</v>
      </c>
      <c r="H150" s="10" t="str">
        <f>IFERROR(VLOOKUP(F150,PROFILE!$B$6:$Z$1000,25,FALSE),"")</f>
        <v>SPACECAB</v>
      </c>
      <c r="I150" s="10" t="str">
        <f>IFERROR(VLOOKUP(F150,PROFILE!$B$6:$Z$1000,23,FALSE),"")</f>
        <v>ตส5776</v>
      </c>
      <c r="J150" s="10" t="str">
        <f>IFERROR(VLOOKUP(F150,PROFILE!$B$6:$Z$1000,17,FALSE),"")</f>
        <v>โคม่า</v>
      </c>
      <c r="K150" s="23" t="str">
        <f>IFERROR(VLOOKUP(F150,PROFILE!$B$7:$DC$1000,290,FALSE),"")</f>
        <v/>
      </c>
      <c r="L150" s="26">
        <v>3</v>
      </c>
      <c r="M150" s="18" t="s">
        <v>149</v>
      </c>
      <c r="N150" s="7">
        <v>42798.544424189815</v>
      </c>
      <c r="O150" s="8">
        <v>42886.567782407408</v>
      </c>
      <c r="P150" s="15">
        <v>150</v>
      </c>
    </row>
    <row r="151" spans="6:16" x14ac:dyDescent="0.35">
      <c r="F151" s="17">
        <v>1702036</v>
      </c>
      <c r="G151" s="20" t="str">
        <f>IFERROR(VLOOKUP(F151,PROFILE!$B$6:$Z$1000,24,FALSE),"")</f>
        <v>TOYOTA</v>
      </c>
      <c r="H151" s="10" t="str">
        <f>IFERROR(VLOOKUP(F151,PROFILE!$B$6:$Z$1000,25,FALSE),"")</f>
        <v>COROLLA</v>
      </c>
      <c r="I151" s="10" t="str">
        <f>IFERROR(VLOOKUP(F151,PROFILE!$B$6:$Z$1000,23,FALSE),"")</f>
        <v>กว3526</v>
      </c>
      <c r="J151" s="10" t="str">
        <f>IFERROR(VLOOKUP(F151,PROFILE!$B$6:$Z$1000,17,FALSE),"")</f>
        <v>โคม่า</v>
      </c>
      <c r="K151" s="23" t="str">
        <f>IFERROR(VLOOKUP(F151,PROFILE!$B$7:$DC$1000,290,FALSE),"")</f>
        <v/>
      </c>
      <c r="L151" s="26">
        <v>2</v>
      </c>
      <c r="M151" s="18" t="s">
        <v>149</v>
      </c>
      <c r="N151" s="7">
        <v>42798.544980439816</v>
      </c>
      <c r="O151" s="8">
        <v>42802.725868171299</v>
      </c>
      <c r="P151" s="15">
        <v>151</v>
      </c>
    </row>
    <row r="152" spans="6:16" x14ac:dyDescent="0.35">
      <c r="F152" s="17">
        <v>1701041</v>
      </c>
      <c r="G152" s="20" t="str">
        <f>IFERROR(VLOOKUP(F152,PROFILE!$B$6:$Z$1000,24,FALSE),"")</f>
        <v>NISSAN</v>
      </c>
      <c r="H152" s="10" t="str">
        <f>IFERROR(VLOOKUP(F152,PROFILE!$B$6:$Z$1000,25,FALSE),"")</f>
        <v>ALMERA</v>
      </c>
      <c r="I152" s="10" t="str">
        <f>IFERROR(VLOOKUP(F152,PROFILE!$B$6:$Z$1000,23,FALSE),"")</f>
        <v>1กญ7104</v>
      </c>
      <c r="J152" s="10" t="str">
        <f>IFERROR(VLOOKUP(F152,PROFILE!$B$6:$Z$1000,17,FALSE),"")</f>
        <v>โคม่า</v>
      </c>
      <c r="K152" s="23" t="str">
        <f>IFERROR(VLOOKUP(F152,PROFILE!$B$7:$DC$1000,290,FALSE),"")</f>
        <v/>
      </c>
      <c r="L152" s="26">
        <v>2</v>
      </c>
      <c r="M152" s="18" t="s">
        <v>147</v>
      </c>
      <c r="N152" s="7">
        <v>42798.572731250002</v>
      </c>
      <c r="O152" s="8">
        <v>42808.463951041667</v>
      </c>
      <c r="P152" s="15">
        <v>152</v>
      </c>
    </row>
    <row r="153" spans="6:16" x14ac:dyDescent="0.35">
      <c r="F153" s="17">
        <v>1701058</v>
      </c>
      <c r="G153" s="20" t="str">
        <f>IFERROR(VLOOKUP(F153,PROFILE!$B$6:$Z$1000,24,FALSE),"")</f>
        <v>TOYOTA</v>
      </c>
      <c r="H153" s="10" t="str">
        <f>IFERROR(VLOOKUP(F153,PROFILE!$B$6:$Z$1000,25,FALSE),"")</f>
        <v>YARIS</v>
      </c>
      <c r="I153" s="10" t="str">
        <f>IFERROR(VLOOKUP(F153,PROFILE!$B$6:$Z$1000,23,FALSE),"")</f>
        <v>ฆช1310</v>
      </c>
      <c r="J153" s="10" t="str">
        <f>IFERROR(VLOOKUP(F153,PROFILE!$B$6:$Z$1000,17,FALSE),"")</f>
        <v>โคม่า</v>
      </c>
      <c r="K153" s="23" t="str">
        <f>IFERROR(VLOOKUP(F153,PROFILE!$B$7:$DC$1000,290,FALSE),"")</f>
        <v/>
      </c>
      <c r="L153" s="26">
        <v>2</v>
      </c>
      <c r="M153" s="18" t="s">
        <v>147</v>
      </c>
      <c r="N153" s="7">
        <v>42798.573215856479</v>
      </c>
      <c r="O153" s="8">
        <v>42802.404074768521</v>
      </c>
      <c r="P153" s="15">
        <v>153</v>
      </c>
    </row>
    <row r="154" spans="6:16" x14ac:dyDescent="0.35">
      <c r="F154" s="17">
        <v>1701049</v>
      </c>
      <c r="G154" s="20" t="str">
        <f>IFERROR(VLOOKUP(F154,PROFILE!$B$6:$Z$1000,24,FALSE),"")</f>
        <v>TOYOTA</v>
      </c>
      <c r="H154" s="10" t="str">
        <f>IFERROR(VLOOKUP(F154,PROFILE!$B$6:$Z$1000,25,FALSE),"")</f>
        <v>VIOS</v>
      </c>
      <c r="I154" s="10" t="str">
        <f>IFERROR(VLOOKUP(F154,PROFILE!$B$6:$Z$1000,23,FALSE),"")</f>
        <v>3กภ6310</v>
      </c>
      <c r="J154" s="10" t="str">
        <f>IFERROR(VLOOKUP(F154,PROFILE!$B$6:$Z$1000,17,FALSE),"")</f>
        <v>โคม่า</v>
      </c>
      <c r="K154" s="23" t="str">
        <f>IFERROR(VLOOKUP(F154,PROFILE!$B$7:$DC$1000,290,FALSE),"")</f>
        <v/>
      </c>
      <c r="L154" s="26">
        <v>2</v>
      </c>
      <c r="M154" s="18" t="s">
        <v>147</v>
      </c>
      <c r="N154" s="7">
        <v>42798.688673495373</v>
      </c>
      <c r="O154" s="8">
        <v>42802.725234837962</v>
      </c>
      <c r="P154" s="15">
        <v>154</v>
      </c>
    </row>
    <row r="155" spans="6:16" x14ac:dyDescent="0.35">
      <c r="F155" s="17">
        <v>1703003</v>
      </c>
      <c r="G155" s="20" t="str">
        <f>IFERROR(VLOOKUP(F155,PROFILE!$B$6:$Z$1000,24,FALSE),"")</f>
        <v>TOYOTA</v>
      </c>
      <c r="H155" s="10" t="str">
        <f>IFERROR(VLOOKUP(F155,PROFILE!$B$6:$Z$1000,25,FALSE),"")</f>
        <v>TIGER</v>
      </c>
      <c r="I155" s="10" t="str">
        <f>IFERROR(VLOOKUP(F155,PROFILE!$B$6:$Z$1000,23,FALSE),"")</f>
        <v>ปจ2546</v>
      </c>
      <c r="J155" s="10" t="str">
        <f>IFERROR(VLOOKUP(F155,PROFILE!$B$6:$Z$1000,17,FALSE),"")</f>
        <v>กลาง</v>
      </c>
      <c r="K155" s="23" t="str">
        <f>IFERROR(VLOOKUP(F155,PROFILE!$B$7:$DC$1000,290,FALSE),"")</f>
        <v/>
      </c>
      <c r="L155" s="26">
        <v>0.5</v>
      </c>
      <c r="M155" s="18" t="s">
        <v>147</v>
      </c>
      <c r="N155" s="7">
        <v>42800.421740972219</v>
      </c>
      <c r="O155" s="8">
        <v>42808.493204745369</v>
      </c>
      <c r="P155" s="15">
        <v>155</v>
      </c>
    </row>
    <row r="156" spans="6:16" x14ac:dyDescent="0.35">
      <c r="F156" s="17">
        <v>1701146</v>
      </c>
      <c r="G156" s="20" t="str">
        <f>IFERROR(VLOOKUP(F156,PROFILE!$B$6:$Z$1000,24,FALSE),"")</f>
        <v>TOYOTA</v>
      </c>
      <c r="H156" s="10" t="str">
        <f>IFERROR(VLOOKUP(F156,PROFILE!$B$6:$Z$1000,25,FALSE),"")</f>
        <v>VIGO</v>
      </c>
      <c r="I156" s="10" t="str">
        <f>IFERROR(VLOOKUP(F156,PROFILE!$B$6:$Z$1000,23,FALSE),"")</f>
        <v>ถห3834</v>
      </c>
      <c r="J156" s="10" t="str">
        <f>IFERROR(VLOOKUP(F156,PROFILE!$B$6:$Z$1000,17,FALSE),"")</f>
        <v>หนัก</v>
      </c>
      <c r="K156" s="23" t="str">
        <f>IFERROR(VLOOKUP(F156,PROFILE!$B$7:$DC$1000,290,FALSE),"")</f>
        <v/>
      </c>
      <c r="L156" s="26">
        <v>1</v>
      </c>
      <c r="M156" s="18" t="s">
        <v>147</v>
      </c>
      <c r="N156" s="7">
        <v>42802.369209259261</v>
      </c>
      <c r="O156" s="8">
        <v>42804.400883333336</v>
      </c>
      <c r="P156" s="15">
        <v>156</v>
      </c>
    </row>
    <row r="157" spans="6:16" x14ac:dyDescent="0.35">
      <c r="F157" s="17">
        <v>1703005</v>
      </c>
      <c r="G157" s="20" t="str">
        <f>IFERROR(VLOOKUP(F157,PROFILE!$B$6:$Z$1000,24,FALSE),"")</f>
        <v>HONDA</v>
      </c>
      <c r="H157" s="10" t="str">
        <f>IFERROR(VLOOKUP(F157,PROFILE!$B$6:$Z$1000,25,FALSE),"")</f>
        <v>CIVIC</v>
      </c>
      <c r="I157" s="10" t="str">
        <f>IFERROR(VLOOKUP(F157,PROFILE!$B$6:$Z$1000,23,FALSE),"")</f>
        <v>ฎง7675</v>
      </c>
      <c r="J157" s="10" t="str">
        <f>IFERROR(VLOOKUP(F157,PROFILE!$B$6:$Z$1000,17,FALSE),"")</f>
        <v>กลาง</v>
      </c>
      <c r="K157" s="23" t="str">
        <f>IFERROR(VLOOKUP(F157,PROFILE!$B$7:$DC$1000,290,FALSE),"")</f>
        <v/>
      </c>
      <c r="L157" s="26">
        <v>1</v>
      </c>
      <c r="M157" s="18" t="s">
        <v>147</v>
      </c>
      <c r="N157" s="7">
        <v>42802.369703703705</v>
      </c>
      <c r="P157" s="15">
        <v>157</v>
      </c>
    </row>
    <row r="158" spans="6:16" x14ac:dyDescent="0.35">
      <c r="F158" s="17">
        <v>1703020</v>
      </c>
      <c r="G158" s="20" t="str">
        <f>IFERROR(VLOOKUP(F158,PROFILE!$B$6:$Z$1000,24,FALSE),"")</f>
        <v>HONDA</v>
      </c>
      <c r="H158" s="10" t="str">
        <f>IFERROR(VLOOKUP(F158,PROFILE!$B$6:$Z$1000,25,FALSE),"")</f>
        <v>JAZZ</v>
      </c>
      <c r="I158" s="10" t="str">
        <f>IFERROR(VLOOKUP(F158,PROFILE!$B$6:$Z$1000,23,FALSE),"")</f>
        <v>2กค6775</v>
      </c>
      <c r="J158" s="10" t="str">
        <f>IFERROR(VLOOKUP(F158,PROFILE!$B$6:$Z$1000,17,FALSE),"")</f>
        <v>กลาง</v>
      </c>
      <c r="K158" s="23" t="str">
        <f>IFERROR(VLOOKUP(F158,PROFILE!$B$7:$DC$1000,290,FALSE),"")</f>
        <v/>
      </c>
      <c r="L158" s="26">
        <v>0.5</v>
      </c>
      <c r="M158" s="18" t="s">
        <v>147</v>
      </c>
      <c r="N158" s="7">
        <v>42802.374768981485</v>
      </c>
      <c r="O158" s="8">
        <v>42807.749275000002</v>
      </c>
      <c r="P158" s="15">
        <v>158</v>
      </c>
    </row>
    <row r="159" spans="6:16" x14ac:dyDescent="0.35">
      <c r="F159" s="17">
        <v>1702034</v>
      </c>
      <c r="G159" s="20" t="str">
        <f>IFERROR(VLOOKUP(F159,PROFILE!$B$6:$Z$1000,24,FALSE),"")</f>
        <v>TOYOTA</v>
      </c>
      <c r="H159" s="10" t="str">
        <f>IFERROR(VLOOKUP(F159,PROFILE!$B$6:$Z$1000,25,FALSE),"")</f>
        <v>ALTIS</v>
      </c>
      <c r="I159" s="10" t="str">
        <f>IFERROR(VLOOKUP(F159,PROFILE!$B$6:$Z$1000,23,FALSE),"")</f>
        <v>ฌจ4528</v>
      </c>
      <c r="J159" s="10" t="str">
        <f>IFERROR(VLOOKUP(F159,PROFILE!$B$6:$Z$1000,17,FALSE),"")</f>
        <v>กลาง</v>
      </c>
      <c r="K159" s="23" t="str">
        <f>IFERROR(VLOOKUP(F159,PROFILE!$B$7:$DC$1000,290,FALSE),"")</f>
        <v/>
      </c>
      <c r="L159" s="26">
        <v>1</v>
      </c>
      <c r="M159" s="18" t="s">
        <v>149</v>
      </c>
      <c r="N159" s="7">
        <v>42802.375426041668</v>
      </c>
      <c r="O159" s="8">
        <v>42804.561225925929</v>
      </c>
      <c r="P159" s="15">
        <v>159</v>
      </c>
    </row>
    <row r="160" spans="6:16" x14ac:dyDescent="0.35">
      <c r="F160" s="17">
        <v>1702020</v>
      </c>
      <c r="G160" s="20" t="str">
        <f>IFERROR(VLOOKUP(F160,PROFILE!$B$6:$Z$1000,24,FALSE),"")</f>
        <v>TOYOTA</v>
      </c>
      <c r="H160" s="10" t="str">
        <f>IFERROR(VLOOKUP(F160,PROFILE!$B$6:$Z$1000,25,FALSE),"")</f>
        <v>VIOS</v>
      </c>
      <c r="I160" s="10" t="str">
        <f>IFERROR(VLOOKUP(F160,PROFILE!$B$6:$Z$1000,23,FALSE),"")</f>
        <v>ฆด7869</v>
      </c>
      <c r="J160" s="10" t="str">
        <f>IFERROR(VLOOKUP(F160,PROFILE!$B$6:$Z$1000,17,FALSE),"")</f>
        <v>กลาง</v>
      </c>
      <c r="K160" s="23" t="str">
        <f>IFERROR(VLOOKUP(F160,PROFILE!$B$7:$DC$1000,290,FALSE),"")</f>
        <v/>
      </c>
      <c r="L160" s="26">
        <v>1.5</v>
      </c>
      <c r="M160" s="18" t="s">
        <v>149</v>
      </c>
      <c r="N160" s="7">
        <v>42802.375932870367</v>
      </c>
      <c r="O160" s="8">
        <v>42808.477263541667</v>
      </c>
      <c r="P160" s="15">
        <v>160</v>
      </c>
    </row>
    <row r="161" spans="6:16" x14ac:dyDescent="0.35">
      <c r="F161" s="17">
        <v>1702013</v>
      </c>
      <c r="G161" s="20" t="str">
        <f>IFERROR(VLOOKUP(F161,PROFILE!$B$6:$Z$1000,24,FALSE),"")</f>
        <v>TOYOTA</v>
      </c>
      <c r="H161" s="10" t="str">
        <f>IFERROR(VLOOKUP(F161,PROFILE!$B$6:$Z$1000,25,FALSE),"")</f>
        <v>VIOS</v>
      </c>
      <c r="I161" s="10" t="str">
        <f>IFERROR(VLOOKUP(F161,PROFILE!$B$6:$Z$1000,23,FALSE),"")</f>
        <v>ษฉ5823</v>
      </c>
      <c r="J161" s="10" t="str">
        <f>IFERROR(VLOOKUP(F161,PROFILE!$B$6:$Z$1000,17,FALSE),"")</f>
        <v>เบา</v>
      </c>
      <c r="K161" s="23" t="str">
        <f>IFERROR(VLOOKUP(F161,PROFILE!$B$7:$DC$1000,290,FALSE),"")</f>
        <v/>
      </c>
      <c r="L161" s="26">
        <v>0.5</v>
      </c>
      <c r="M161" s="18" t="s">
        <v>147</v>
      </c>
      <c r="N161" s="7">
        <v>42802.378205208333</v>
      </c>
      <c r="O161" s="8">
        <v>42812.573733912039</v>
      </c>
      <c r="P161" s="15">
        <v>161</v>
      </c>
    </row>
    <row r="162" spans="6:16" x14ac:dyDescent="0.35">
      <c r="F162" s="17">
        <v>1702093</v>
      </c>
      <c r="G162" s="20" t="str">
        <f>IFERROR(VLOOKUP(F162,PROFILE!$B$6:$Z$1000,24,FALSE),"")</f>
        <v>HONDA</v>
      </c>
      <c r="H162" s="10" t="str">
        <f>IFERROR(VLOOKUP(F162,PROFILE!$B$6:$Z$1000,25,FALSE),"")</f>
        <v>BRIO</v>
      </c>
      <c r="I162" s="10" t="str">
        <f>IFERROR(VLOOKUP(F162,PROFILE!$B$6:$Z$1000,23,FALSE),"")</f>
        <v>3กฐ6543</v>
      </c>
      <c r="J162" s="10" t="str">
        <f>IFERROR(VLOOKUP(F162,PROFILE!$B$6:$Z$1000,17,FALSE),"")</f>
        <v>เบา</v>
      </c>
      <c r="K162" s="23" t="str">
        <f>IFERROR(VLOOKUP(F162,PROFILE!$B$7:$DC$1000,290,FALSE),"")</f>
        <v/>
      </c>
      <c r="L162" s="26">
        <v>0.5</v>
      </c>
      <c r="M162" s="18" t="s">
        <v>286</v>
      </c>
      <c r="N162" s="7">
        <v>42802.380006481479</v>
      </c>
      <c r="O162" s="8">
        <v>42804.640243634261</v>
      </c>
      <c r="P162" s="15">
        <v>162</v>
      </c>
    </row>
    <row r="163" spans="6:16" x14ac:dyDescent="0.35">
      <c r="F163" s="17">
        <v>1702048</v>
      </c>
      <c r="G163" s="20" t="str">
        <f>IFERROR(VLOOKUP(F163,PROFILE!$B$6:$Z$1000,24,FALSE),"")</f>
        <v>ISUZU</v>
      </c>
      <c r="H163" s="10" t="str">
        <f>IFERROR(VLOOKUP(F163,PROFILE!$B$6:$Z$1000,25,FALSE),"")</f>
        <v>SPACECAB</v>
      </c>
      <c r="I163" s="10" t="str">
        <f>IFERROR(VLOOKUP(F163,PROFILE!$B$6:$Z$1000,23,FALSE),"")</f>
        <v>ถจ8390</v>
      </c>
      <c r="J163" s="10" t="str">
        <f>IFERROR(VLOOKUP(F163,PROFILE!$B$6:$Z$1000,17,FALSE),"")</f>
        <v>กลาง</v>
      </c>
      <c r="K163" s="23" t="str">
        <f>IFERROR(VLOOKUP(F163,PROFILE!$B$7:$DC$1000,290,FALSE),"")</f>
        <v/>
      </c>
      <c r="L163" s="26">
        <v>0.5</v>
      </c>
      <c r="M163" s="18" t="s">
        <v>286</v>
      </c>
      <c r="N163" s="7">
        <v>42802.381154513889</v>
      </c>
      <c r="O163" s="8">
        <v>42812.421692939817</v>
      </c>
      <c r="P163" s="15">
        <v>163</v>
      </c>
    </row>
    <row r="164" spans="6:16" x14ac:dyDescent="0.35">
      <c r="F164" s="17">
        <v>1701090</v>
      </c>
      <c r="G164" s="20" t="str">
        <f>IFERROR(VLOOKUP(F164,PROFILE!$B$6:$Z$1000,24,FALSE),"")</f>
        <v>MITSUBISHI</v>
      </c>
      <c r="H164" s="10" t="str">
        <f>IFERROR(VLOOKUP(F164,PROFILE!$B$6:$Z$1000,25,FALSE),"")</f>
        <v>LANCER</v>
      </c>
      <c r="I164" s="10" t="str">
        <f>IFERROR(VLOOKUP(F164,PROFILE!$B$6:$Z$1000,23,FALSE),"")</f>
        <v>ฆญ6645</v>
      </c>
      <c r="J164" s="10" t="str">
        <f>IFERROR(VLOOKUP(F164,PROFILE!$B$6:$Z$1000,17,FALSE),"")</f>
        <v>เบา</v>
      </c>
      <c r="K164" s="23" t="str">
        <f>IFERROR(VLOOKUP(F164,PROFILE!$B$7:$DC$1000,290,FALSE),"")</f>
        <v/>
      </c>
      <c r="L164" s="26">
        <v>0.5</v>
      </c>
      <c r="M164" s="18" t="s">
        <v>147</v>
      </c>
      <c r="N164" s="7">
        <v>42802.383018981483</v>
      </c>
      <c r="O164" s="8">
        <v>42808.49357997685</v>
      </c>
      <c r="P164" s="15">
        <v>164</v>
      </c>
    </row>
    <row r="165" spans="6:16" x14ac:dyDescent="0.35">
      <c r="F165" s="17">
        <v>1702024</v>
      </c>
      <c r="G165" s="20" t="str">
        <f>IFERROR(VLOOKUP(F165,PROFILE!$B$6:$Z$1000,24,FALSE),"")</f>
        <v>TOYOTA</v>
      </c>
      <c r="H165" s="10" t="str">
        <f>IFERROR(VLOOKUP(F165,PROFILE!$B$6:$Z$1000,25,FALSE),"")</f>
        <v>ALTIS</v>
      </c>
      <c r="I165" s="10" t="str">
        <f>IFERROR(VLOOKUP(F165,PROFILE!$B$6:$Z$1000,23,FALSE),"")</f>
        <v>ญค2725</v>
      </c>
      <c r="J165" s="10" t="str">
        <f>IFERROR(VLOOKUP(F165,PROFILE!$B$6:$Z$1000,17,FALSE),"")</f>
        <v>กลาง</v>
      </c>
      <c r="K165" s="23" t="str">
        <f>IFERROR(VLOOKUP(F165,PROFILE!$B$7:$DC$1000,290,FALSE),"")</f>
        <v/>
      </c>
      <c r="L165" s="26">
        <v>1</v>
      </c>
      <c r="M165" s="18" t="s">
        <v>147</v>
      </c>
      <c r="N165" s="7">
        <v>42802.383584490737</v>
      </c>
      <c r="O165" s="8">
        <v>42808.496084143517</v>
      </c>
      <c r="P165" s="15">
        <v>165</v>
      </c>
    </row>
    <row r="166" spans="6:16" x14ac:dyDescent="0.35">
      <c r="F166" s="17">
        <v>1703019</v>
      </c>
      <c r="G166" s="20" t="str">
        <f>IFERROR(VLOOKUP(F166,PROFILE!$B$6:$Z$1000,24,FALSE),"")</f>
        <v>HONDA</v>
      </c>
      <c r="H166" s="10" t="str">
        <f>IFERROR(VLOOKUP(F166,PROFILE!$B$6:$Z$1000,25,FALSE),"")</f>
        <v>CIVIC</v>
      </c>
      <c r="I166" s="10" t="str">
        <f>IFERROR(VLOOKUP(F166,PROFILE!$B$6:$Z$1000,23,FALSE),"")</f>
        <v>ชณ3448</v>
      </c>
      <c r="J166" s="10" t="str">
        <f>IFERROR(VLOOKUP(F166,PROFILE!$B$6:$Z$1000,17,FALSE),"")</f>
        <v>กลาง</v>
      </c>
      <c r="K166" s="23" t="str">
        <f>IFERROR(VLOOKUP(F166,PROFILE!$B$7:$DC$1000,290,FALSE),"")</f>
        <v/>
      </c>
      <c r="L166" s="26">
        <v>0.5</v>
      </c>
      <c r="M166" s="18" t="s">
        <v>286</v>
      </c>
      <c r="N166" s="7">
        <v>42802.38435497685</v>
      </c>
      <c r="O166" s="8">
        <v>42808.463179629631</v>
      </c>
      <c r="P166" s="15">
        <v>166</v>
      </c>
    </row>
    <row r="167" spans="6:16" x14ac:dyDescent="0.35">
      <c r="F167" s="17">
        <v>1701087</v>
      </c>
      <c r="G167" s="20" t="str">
        <f>IFERROR(VLOOKUP(F167,PROFILE!$B$6:$Z$1000,24,FALSE),"")</f>
        <v>NISSAN</v>
      </c>
      <c r="H167" s="10" t="str">
        <f>IFERROR(VLOOKUP(F167,PROFILE!$B$6:$Z$1000,25,FALSE),"")</f>
        <v>NAVARA</v>
      </c>
      <c r="I167" s="10" t="str">
        <f>IFERROR(VLOOKUP(F167,PROFILE!$B$6:$Z$1000,23,FALSE),"")</f>
        <v>1ฒภ8482</v>
      </c>
      <c r="J167" s="10" t="str">
        <f>IFERROR(VLOOKUP(F167,PROFILE!$B$6:$Z$1000,17,FALSE),"")</f>
        <v>กลาง</v>
      </c>
      <c r="K167" s="23" t="str">
        <f>IFERROR(VLOOKUP(F167,PROFILE!$B$7:$DC$1000,290,FALSE),"")</f>
        <v/>
      </c>
      <c r="L167" s="26">
        <v>1</v>
      </c>
      <c r="M167" s="18" t="s">
        <v>147</v>
      </c>
      <c r="N167" s="7">
        <v>42802.384837152778</v>
      </c>
      <c r="O167" s="8">
        <v>42812.420830902774</v>
      </c>
      <c r="P167" s="15">
        <v>167</v>
      </c>
    </row>
    <row r="168" spans="6:16" x14ac:dyDescent="0.35">
      <c r="F168" s="17">
        <v>1702035</v>
      </c>
      <c r="G168" s="20" t="str">
        <f>IFERROR(VLOOKUP(F168,PROFILE!$B$6:$Z$1000,24,FALSE),"")</f>
        <v>TOYOTA</v>
      </c>
      <c r="H168" s="10" t="str">
        <f>IFERROR(VLOOKUP(F168,PROFILE!$B$6:$Z$1000,25,FALSE),"")</f>
        <v>VIGO</v>
      </c>
      <c r="I168" s="10" t="str">
        <f>IFERROR(VLOOKUP(F168,PROFILE!$B$6:$Z$1000,23,FALSE),"")</f>
        <v>ฒถ3689</v>
      </c>
      <c r="J168" s="10" t="str">
        <f>IFERROR(VLOOKUP(F168,PROFILE!$B$6:$Z$1000,17,FALSE),"")</f>
        <v>กลาง</v>
      </c>
      <c r="K168" s="23" t="str">
        <f>IFERROR(VLOOKUP(F168,PROFILE!$B$7:$DC$1000,290,FALSE),"")</f>
        <v/>
      </c>
      <c r="L168" s="26">
        <v>1</v>
      </c>
      <c r="M168" s="18" t="s">
        <v>149</v>
      </c>
      <c r="N168" s="7">
        <v>42802.385871064813</v>
      </c>
      <c r="O168" s="8">
        <v>42804.561664814813</v>
      </c>
      <c r="P168" s="15">
        <v>168</v>
      </c>
    </row>
    <row r="169" spans="6:16" x14ac:dyDescent="0.35">
      <c r="F169" s="17">
        <v>1703015</v>
      </c>
      <c r="G169" s="20" t="str">
        <f>IFERROR(VLOOKUP(F169,PROFILE!$B$6:$Z$1000,24,FALSE),"")</f>
        <v>TOYOTA</v>
      </c>
      <c r="H169" s="10" t="str">
        <f>IFERROR(VLOOKUP(F169,PROFILE!$B$6:$Z$1000,25,FALSE),"")</f>
        <v>ALTIS</v>
      </c>
      <c r="I169" s="10" t="str">
        <f>IFERROR(VLOOKUP(F169,PROFILE!$B$6:$Z$1000,23,FALSE),"")</f>
        <v>ศท9580</v>
      </c>
      <c r="J169" s="10" t="str">
        <f>IFERROR(VLOOKUP(F169,PROFILE!$B$6:$Z$1000,17,FALSE),"")</f>
        <v>กลาง</v>
      </c>
      <c r="K169" s="23" t="str">
        <f>IFERROR(VLOOKUP(F169,PROFILE!$B$7:$DC$1000,290,FALSE),"")</f>
        <v/>
      </c>
      <c r="L169" s="26">
        <v>1.5</v>
      </c>
      <c r="M169" s="18" t="s">
        <v>149</v>
      </c>
      <c r="N169" s="7">
        <v>42802.386997337962</v>
      </c>
      <c r="O169" s="8">
        <v>42808.486003472222</v>
      </c>
      <c r="P169" s="15">
        <v>169</v>
      </c>
    </row>
    <row r="170" spans="6:16" x14ac:dyDescent="0.35">
      <c r="F170" s="17">
        <v>1701100</v>
      </c>
      <c r="G170" s="20" t="str">
        <f>IFERROR(VLOOKUP(F170,PROFILE!$B$6:$Z$1000,24,FALSE),"")</f>
        <v>HONDA</v>
      </c>
      <c r="H170" s="10" t="str">
        <f>IFERROR(VLOOKUP(F170,PROFILE!$B$6:$Z$1000,25,FALSE),"")</f>
        <v>JAZZ</v>
      </c>
      <c r="I170" s="10" t="str">
        <f>IFERROR(VLOOKUP(F170,PROFILE!$B$6:$Z$1000,23,FALSE),"")</f>
        <v>ญฮ4948</v>
      </c>
      <c r="J170" s="10" t="str">
        <f>IFERROR(VLOOKUP(F170,PROFILE!$B$6:$Z$1000,17,FALSE),"")</f>
        <v>เบา</v>
      </c>
      <c r="K170" s="23" t="str">
        <f>IFERROR(VLOOKUP(F170,PROFILE!$B$7:$DC$1000,290,FALSE),"")</f>
        <v/>
      </c>
      <c r="L170" s="26">
        <v>1.5</v>
      </c>
      <c r="M170" s="18" t="s">
        <v>149</v>
      </c>
      <c r="N170" s="7">
        <v>42802.38755486111</v>
      </c>
      <c r="O170" s="8">
        <v>42805.581472916667</v>
      </c>
      <c r="P170" s="15">
        <v>170</v>
      </c>
    </row>
    <row r="171" spans="6:16" x14ac:dyDescent="0.35">
      <c r="F171" s="17">
        <v>1701057</v>
      </c>
      <c r="G171" s="20" t="str">
        <f>IFERROR(VLOOKUP(F171,PROFILE!$B$6:$Z$1000,24,FALSE),"")</f>
        <v>NISSAN</v>
      </c>
      <c r="H171" s="10" t="str">
        <f>IFERROR(VLOOKUP(F171,PROFILE!$B$6:$Z$1000,25,FALSE),"")</f>
        <v>FRONTIER</v>
      </c>
      <c r="I171" s="10" t="str">
        <f>IFERROR(VLOOKUP(F171,PROFILE!$B$6:$Z$1000,23,FALSE),"")</f>
        <v>ถส1578</v>
      </c>
      <c r="J171" s="10" t="str">
        <f>IFERROR(VLOOKUP(F171,PROFILE!$B$6:$Z$1000,17,FALSE),"")</f>
        <v>เบา</v>
      </c>
      <c r="K171" s="23" t="str">
        <f>IFERROR(VLOOKUP(F171,PROFILE!$B$7:$DC$1000,290,FALSE),"")</f>
        <v/>
      </c>
      <c r="L171" s="26">
        <v>0.5</v>
      </c>
      <c r="M171" s="18" t="s">
        <v>286</v>
      </c>
      <c r="N171" s="7">
        <v>42802.388090277775</v>
      </c>
      <c r="O171" s="8">
        <v>42808.462731712963</v>
      </c>
      <c r="P171" s="15">
        <v>171</v>
      </c>
    </row>
    <row r="172" spans="6:16" x14ac:dyDescent="0.35">
      <c r="F172" s="17">
        <v>1701017</v>
      </c>
      <c r="G172" s="20" t="str">
        <f>IFERROR(VLOOKUP(F172,PROFILE!$B$6:$Z$1000,24,FALSE),"")</f>
        <v>TOYOTA</v>
      </c>
      <c r="H172" s="10" t="str">
        <f>IFERROR(VLOOKUP(F172,PROFILE!$B$6:$Z$1000,25,FALSE),"")</f>
        <v>ALTIS</v>
      </c>
      <c r="I172" s="10" t="str">
        <f>IFERROR(VLOOKUP(F172,PROFILE!$B$6:$Z$1000,23,FALSE),"")</f>
        <v>ญค3395</v>
      </c>
      <c r="J172" s="10" t="str">
        <f>IFERROR(VLOOKUP(F172,PROFILE!$B$6:$Z$1000,17,FALSE),"")</f>
        <v>เบา</v>
      </c>
      <c r="K172" s="23" t="str">
        <f>IFERROR(VLOOKUP(F172,PROFILE!$B$7:$DC$1000,290,FALSE),"")</f>
        <v/>
      </c>
      <c r="L172" s="26">
        <v>0.5</v>
      </c>
      <c r="M172" s="18" t="s">
        <v>286</v>
      </c>
      <c r="N172" s="7">
        <v>42802.388552314813</v>
      </c>
      <c r="P172" s="15">
        <v>172</v>
      </c>
    </row>
    <row r="173" spans="6:16" x14ac:dyDescent="0.35">
      <c r="F173" s="17">
        <v>1701019</v>
      </c>
      <c r="G173" s="20" t="str">
        <f>IFERROR(VLOOKUP(F173,PROFILE!$B$6:$Z$1000,24,FALSE),"")</f>
        <v>HONDA</v>
      </c>
      <c r="H173" s="10" t="str">
        <f>IFERROR(VLOOKUP(F173,PROFILE!$B$6:$Z$1000,25,FALSE),"")</f>
        <v>CIVIC</v>
      </c>
      <c r="I173" s="10" t="str">
        <f>IFERROR(VLOOKUP(F173,PROFILE!$B$6:$Z$1000,23,FALSE),"")</f>
        <v>ฆฒ1995</v>
      </c>
      <c r="J173" s="10" t="str">
        <f>IFERROR(VLOOKUP(F173,PROFILE!$B$6:$Z$1000,17,FALSE),"")</f>
        <v>กลาง</v>
      </c>
      <c r="K173" s="23" t="str">
        <f>IFERROR(VLOOKUP(F173,PROFILE!$B$7:$DC$1000,290,FALSE),"")</f>
        <v/>
      </c>
      <c r="L173" s="26">
        <v>0.5</v>
      </c>
      <c r="M173" s="18" t="s">
        <v>286</v>
      </c>
      <c r="N173" s="7">
        <v>42802.389238310185</v>
      </c>
      <c r="O173" s="8">
        <v>42804.640603125001</v>
      </c>
      <c r="P173" s="15">
        <v>173</v>
      </c>
    </row>
    <row r="174" spans="6:16" x14ac:dyDescent="0.35">
      <c r="F174" s="17">
        <v>1701054</v>
      </c>
      <c r="G174" s="20" t="str">
        <f>IFERROR(VLOOKUP(F174,PROFILE!$B$6:$Z$1000,24,FALSE),"")</f>
        <v>HONDA</v>
      </c>
      <c r="H174" s="10" t="str">
        <f>IFERROR(VLOOKUP(F174,PROFILE!$B$6:$Z$1000,25,FALSE),"")</f>
        <v>JAZZ</v>
      </c>
      <c r="I174" s="10" t="str">
        <f>IFERROR(VLOOKUP(F174,PROFILE!$B$6:$Z$1000,23,FALSE),"")</f>
        <v>ฆธ5948</v>
      </c>
      <c r="J174" s="10" t="str">
        <f>IFERROR(VLOOKUP(F174,PROFILE!$B$6:$Z$1000,17,FALSE),"")</f>
        <v>กลาง</v>
      </c>
      <c r="K174" s="23" t="str">
        <f>IFERROR(VLOOKUP(F174,PROFILE!$B$7:$DC$1000,290,FALSE),"")</f>
        <v/>
      </c>
      <c r="L174" s="26">
        <v>0.5</v>
      </c>
      <c r="M174" s="18" t="s">
        <v>286</v>
      </c>
      <c r="N174" s="7">
        <v>42802.389674999999</v>
      </c>
      <c r="O174" s="8">
        <v>42808.463547222222</v>
      </c>
      <c r="P174" s="15">
        <v>174</v>
      </c>
    </row>
    <row r="175" spans="6:16" x14ac:dyDescent="0.35">
      <c r="F175" s="17">
        <v>1701086</v>
      </c>
      <c r="G175" s="20" t="str">
        <f>IFERROR(VLOOKUP(F175,PROFILE!$B$6:$Z$1000,24,FALSE),"")</f>
        <v>NISSAN</v>
      </c>
      <c r="H175" s="10" t="str">
        <f>IFERROR(VLOOKUP(F175,PROFILE!$B$6:$Z$1000,25,FALSE),"")</f>
        <v>NAVARA</v>
      </c>
      <c r="I175" s="10" t="str">
        <f>IFERROR(VLOOKUP(F175,PROFILE!$B$6:$Z$1000,23,FALSE),"")</f>
        <v>ผล138</v>
      </c>
      <c r="J175" s="10" t="str">
        <f>IFERROR(VLOOKUP(F175,PROFILE!$B$6:$Z$1000,17,FALSE),"")</f>
        <v>โคม่า</v>
      </c>
      <c r="K175" s="23" t="str">
        <f>IFERROR(VLOOKUP(F175,PROFILE!$B$7:$DC$1000,290,FALSE),"")</f>
        <v/>
      </c>
      <c r="L175" s="26">
        <v>1.5</v>
      </c>
      <c r="M175" s="18" t="s">
        <v>149</v>
      </c>
      <c r="N175" s="7">
        <v>42802.395180902779</v>
      </c>
      <c r="P175" s="15">
        <v>175</v>
      </c>
    </row>
    <row r="176" spans="6:16" x14ac:dyDescent="0.35">
      <c r="F176" s="17">
        <v>1701153</v>
      </c>
      <c r="G176" s="20" t="str">
        <f>IFERROR(VLOOKUP(F176,PROFILE!$B$6:$Z$1000,24,FALSE),"")</f>
        <v>TOYOTA</v>
      </c>
      <c r="H176" s="10" t="str">
        <f>IFERROR(VLOOKUP(F176,PROFILE!$B$6:$Z$1000,25,FALSE),"")</f>
        <v>VIGO</v>
      </c>
      <c r="I176" s="10" t="str">
        <f>IFERROR(VLOOKUP(F176,PROFILE!$B$6:$Z$1000,23,FALSE),"")</f>
        <v>3กจ9405</v>
      </c>
      <c r="J176" s="10" t="str">
        <f>IFERROR(VLOOKUP(F176,PROFILE!$B$6:$Z$1000,17,FALSE),"")</f>
        <v>กลาง</v>
      </c>
      <c r="K176" s="23" t="str">
        <f>IFERROR(VLOOKUP(F176,PROFILE!$B$7:$DC$1000,290,FALSE),"")</f>
        <v/>
      </c>
      <c r="L176" s="26">
        <v>1</v>
      </c>
      <c r="M176" s="18" t="s">
        <v>147</v>
      </c>
      <c r="N176" s="7">
        <v>42802.72440590278</v>
      </c>
      <c r="O176" s="8">
        <v>42802.724777662035</v>
      </c>
      <c r="P176" s="15">
        <v>176</v>
      </c>
    </row>
    <row r="177" spans="6:16" x14ac:dyDescent="0.35">
      <c r="F177" s="17">
        <v>1703032</v>
      </c>
      <c r="G177" s="20" t="str">
        <f>IFERROR(VLOOKUP(F177,PROFILE!$B$6:$Z$1000,24,FALSE),"")</f>
        <v>CHEVROLET</v>
      </c>
      <c r="H177" s="10" t="str">
        <f>IFERROR(VLOOKUP(F177,PROFILE!$B$6:$Z$1000,25,FALSE),"")</f>
        <v>OPTRA</v>
      </c>
      <c r="I177" s="10" t="str">
        <f>IFERROR(VLOOKUP(F177,PROFILE!$B$6:$Z$1000,23,FALSE),"")</f>
        <v>ฌก6970</v>
      </c>
      <c r="J177" s="10" t="str">
        <f>IFERROR(VLOOKUP(F177,PROFILE!$B$6:$Z$1000,17,FALSE),"")</f>
        <v>กลาง</v>
      </c>
      <c r="K177" s="23" t="str">
        <f>IFERROR(VLOOKUP(F177,PROFILE!$B$7:$DC$1000,290,FALSE),"")</f>
        <v/>
      </c>
      <c r="L177" s="26">
        <v>1</v>
      </c>
      <c r="M177" s="18" t="s">
        <v>147</v>
      </c>
      <c r="N177" s="7">
        <v>42804.399494907404</v>
      </c>
      <c r="P177" s="15">
        <v>177</v>
      </c>
    </row>
    <row r="178" spans="6:16" x14ac:dyDescent="0.35">
      <c r="F178" s="17">
        <v>1703028</v>
      </c>
      <c r="G178" s="20" t="str">
        <f>IFERROR(VLOOKUP(F178,PROFILE!$B$6:$Z$1000,24,FALSE),"")</f>
        <v>NISSAN</v>
      </c>
      <c r="H178" s="10" t="str">
        <f>IFERROR(VLOOKUP(F178,PROFILE!$B$6:$Z$1000,25,FALSE),"")</f>
        <v>SYLPHY</v>
      </c>
      <c r="I178" s="10" t="str">
        <f>IFERROR(VLOOKUP(F178,PROFILE!$B$6:$Z$1000,23,FALSE),"")</f>
        <v>2กพ2362</v>
      </c>
      <c r="J178" s="10" t="str">
        <f>IFERROR(VLOOKUP(F178,PROFILE!$B$6:$Z$1000,17,FALSE),"")</f>
        <v>กลาง</v>
      </c>
      <c r="K178" s="23" t="str">
        <f>IFERROR(VLOOKUP(F178,PROFILE!$B$7:$DC$1000,290,FALSE),"")</f>
        <v/>
      </c>
      <c r="L178" s="26">
        <v>1</v>
      </c>
      <c r="M178" s="18" t="s">
        <v>149</v>
      </c>
      <c r="N178" s="7">
        <v>42804.5587900463</v>
      </c>
      <c r="O178" s="8">
        <v>42809.672760069443</v>
      </c>
      <c r="P178" s="15">
        <v>178</v>
      </c>
    </row>
    <row r="179" spans="6:16" x14ac:dyDescent="0.35">
      <c r="F179" s="17">
        <v>1703013</v>
      </c>
      <c r="G179" s="20" t="str">
        <f>IFERROR(VLOOKUP(F179,PROFILE!$B$6:$Z$1000,24,FALSE),"")</f>
        <v>SUZUKI</v>
      </c>
      <c r="H179" s="10" t="str">
        <f>IFERROR(VLOOKUP(F179,PROFILE!$B$6:$Z$1000,25,FALSE),"")</f>
        <v>SWIFT</v>
      </c>
      <c r="I179" s="10" t="str">
        <f>IFERROR(VLOOKUP(F179,PROFILE!$B$6:$Z$1000,23,FALSE),"")</f>
        <v>3กฮ5950</v>
      </c>
      <c r="J179" s="10" t="str">
        <f>IFERROR(VLOOKUP(F179,PROFILE!$B$6:$Z$1000,17,FALSE),"")</f>
        <v>รอบคัน</v>
      </c>
      <c r="K179" s="23" t="str">
        <f>IFERROR(VLOOKUP(F179,PROFILE!$B$7:$DC$1000,290,FALSE),"")</f>
        <v/>
      </c>
      <c r="L179" s="26">
        <v>4</v>
      </c>
      <c r="M179" s="18" t="s">
        <v>149</v>
      </c>
      <c r="N179" s="7">
        <v>42805.489896180552</v>
      </c>
      <c r="O179" s="8">
        <v>42809.673135648147</v>
      </c>
      <c r="P179" s="15">
        <v>179</v>
      </c>
    </row>
    <row r="180" spans="6:16" x14ac:dyDescent="0.35">
      <c r="F180" s="17">
        <v>1703034</v>
      </c>
      <c r="G180" s="20" t="str">
        <f>IFERROR(VLOOKUP(F180,PROFILE!$B$6:$Z$1000,24,FALSE),"")</f>
        <v>SUZUKI</v>
      </c>
      <c r="H180" s="10" t="str">
        <f>IFERROR(VLOOKUP(F180,PROFILE!$B$6:$Z$1000,25,FALSE),"")</f>
        <v>ERTIGA</v>
      </c>
      <c r="I180" s="10" t="str">
        <f>IFERROR(VLOOKUP(F180,PROFILE!$B$6:$Z$1000,23,FALSE),"")</f>
        <v>4กฉ5548</v>
      </c>
      <c r="J180" s="10" t="str">
        <f>IFERROR(VLOOKUP(F180,PROFILE!$B$6:$Z$1000,17,FALSE),"")</f>
        <v>เบา</v>
      </c>
      <c r="K180" s="23" t="str">
        <f>IFERROR(VLOOKUP(F180,PROFILE!$B$7:$DC$1000,290,FALSE),"")</f>
        <v/>
      </c>
      <c r="L180" s="26">
        <v>0.5</v>
      </c>
      <c r="M180" s="18" t="s">
        <v>147</v>
      </c>
      <c r="N180" s="7">
        <v>42807.624164699075</v>
      </c>
      <c r="P180" s="15">
        <v>180</v>
      </c>
    </row>
    <row r="181" spans="6:16" x14ac:dyDescent="0.35">
      <c r="F181" s="17">
        <v>1702008</v>
      </c>
      <c r="G181" s="20" t="str">
        <f>IFERROR(VLOOKUP(F181,PROFILE!$B$6:$Z$1000,24,FALSE),"")</f>
        <v>SUZUKI</v>
      </c>
      <c r="H181" s="10" t="str">
        <f>IFERROR(VLOOKUP(F181,PROFILE!$B$6:$Z$1000,25,FALSE),"")</f>
        <v>SWIFT</v>
      </c>
      <c r="I181" s="10" t="str">
        <f>IFERROR(VLOOKUP(F181,PROFILE!$B$6:$Z$1000,23,FALSE),"")</f>
        <v>กท1083</v>
      </c>
      <c r="J181" s="10" t="str">
        <f>IFERROR(VLOOKUP(F181,PROFILE!$B$6:$Z$1000,17,FALSE),"")</f>
        <v>เบา</v>
      </c>
      <c r="K181" s="23" t="str">
        <f>IFERROR(VLOOKUP(F181,PROFILE!$B$7:$DC$1000,290,FALSE),"")</f>
        <v/>
      </c>
      <c r="L181" s="26">
        <v>0.5</v>
      </c>
      <c r="M181" s="18" t="s">
        <v>286</v>
      </c>
      <c r="N181" s="7">
        <v>42808.389284143515</v>
      </c>
      <c r="O181" s="8">
        <v>42809.475395601854</v>
      </c>
      <c r="P181" s="15">
        <v>181</v>
      </c>
    </row>
    <row r="182" spans="6:16" x14ac:dyDescent="0.35">
      <c r="F182" s="17">
        <v>1702044</v>
      </c>
      <c r="G182" s="20" t="str">
        <f>IFERROR(VLOOKUP(F182,PROFILE!$B$6:$Z$1000,24,FALSE),"")</f>
        <v>TOYOTA</v>
      </c>
      <c r="H182" s="10" t="str">
        <f>IFERROR(VLOOKUP(F182,PROFILE!$B$6:$Z$1000,25,FALSE),"")</f>
        <v>VIGO</v>
      </c>
      <c r="I182" s="10" t="str">
        <f>IFERROR(VLOOKUP(F182,PROFILE!$B$6:$Z$1000,23,FALSE),"")</f>
        <v>ญน533</v>
      </c>
      <c r="J182" s="10" t="str">
        <f>IFERROR(VLOOKUP(F182,PROFILE!$B$6:$Z$1000,17,FALSE),"")</f>
        <v>เบา</v>
      </c>
      <c r="K182" s="23" t="str">
        <f>IFERROR(VLOOKUP(F182,PROFILE!$B$7:$DC$1000,290,FALSE),"")</f>
        <v/>
      </c>
      <c r="L182" s="26">
        <v>0.5</v>
      </c>
      <c r="M182" s="18" t="s">
        <v>286</v>
      </c>
      <c r="N182" s="7">
        <v>42808.389810879627</v>
      </c>
      <c r="O182" s="8">
        <v>42812.39679259259</v>
      </c>
      <c r="P182" s="15">
        <v>182</v>
      </c>
    </row>
    <row r="183" spans="6:16" x14ac:dyDescent="0.35">
      <c r="F183" s="17">
        <v>1703038</v>
      </c>
      <c r="G183" s="20" t="str">
        <f>IFERROR(VLOOKUP(F183,PROFILE!$B$6:$Z$1000,24,FALSE),"")</f>
        <v>HONDA</v>
      </c>
      <c r="H183" s="10" t="str">
        <f>IFERROR(VLOOKUP(F183,PROFILE!$B$6:$Z$1000,25,FALSE),"")</f>
        <v>JAZZ</v>
      </c>
      <c r="I183" s="10" t="str">
        <f>IFERROR(VLOOKUP(F183,PROFILE!$B$6:$Z$1000,23,FALSE),"")</f>
        <v>1กจ4869</v>
      </c>
      <c r="J183" s="10" t="str">
        <f>IFERROR(VLOOKUP(F183,PROFILE!$B$6:$Z$1000,17,FALSE),"")</f>
        <v>กลาง</v>
      </c>
      <c r="K183" s="23" t="str">
        <f>IFERROR(VLOOKUP(F183,PROFILE!$B$7:$DC$1000,290,FALSE),"")</f>
        <v/>
      </c>
      <c r="L183" s="26">
        <v>0.5</v>
      </c>
      <c r="M183" s="18" t="s">
        <v>286</v>
      </c>
      <c r="N183" s="7">
        <v>42808.406444328706</v>
      </c>
      <c r="O183" s="8">
        <v>42812.415696296295</v>
      </c>
      <c r="P183" s="15">
        <v>183</v>
      </c>
    </row>
    <row r="184" spans="6:16" x14ac:dyDescent="0.35">
      <c r="F184" s="17">
        <v>1701164</v>
      </c>
      <c r="G184" s="20" t="str">
        <f>IFERROR(VLOOKUP(F184,PROFILE!$B$6:$Z$1000,24,FALSE),"")</f>
        <v>TOYOTA</v>
      </c>
      <c r="H184" s="10" t="str">
        <f>IFERROR(VLOOKUP(F184,PROFILE!$B$6:$Z$1000,25,FALSE),"")</f>
        <v>VIGO</v>
      </c>
      <c r="I184" s="10" t="str">
        <f>IFERROR(VLOOKUP(F184,PROFILE!$B$6:$Z$1000,23,FALSE),"")</f>
        <v>ตต3318</v>
      </c>
      <c r="J184" s="10" t="str">
        <f>IFERROR(VLOOKUP(F184,PROFILE!$B$6:$Z$1000,17,FALSE),"")</f>
        <v>รอบคัน</v>
      </c>
      <c r="K184" s="23" t="str">
        <f>IFERROR(VLOOKUP(F184,PROFILE!$B$7:$DC$1000,290,FALSE),"")</f>
        <v/>
      </c>
      <c r="L184" s="26">
        <v>4</v>
      </c>
      <c r="M184" s="18" t="s">
        <v>149</v>
      </c>
      <c r="N184" s="7">
        <v>42808.415707870372</v>
      </c>
      <c r="O184" s="8">
        <v>42815.600790856479</v>
      </c>
      <c r="P184" s="15">
        <v>184</v>
      </c>
    </row>
    <row r="185" spans="6:16" x14ac:dyDescent="0.35">
      <c r="F185" s="17">
        <v>1702057</v>
      </c>
      <c r="G185" s="20" t="str">
        <f>IFERROR(VLOOKUP(F185,PROFILE!$B$6:$Z$1000,24,FALSE),"")</f>
        <v>MITSUBISHI</v>
      </c>
      <c r="H185" s="10" t="str">
        <f>IFERROR(VLOOKUP(F185,PROFILE!$B$6:$Z$1000,25,FALSE),"")</f>
        <v>TRITON</v>
      </c>
      <c r="I185" s="10" t="str">
        <f>IFERROR(VLOOKUP(F185,PROFILE!$B$6:$Z$1000,23,FALSE),"")</f>
        <v>ถอ6587</v>
      </c>
      <c r="J185" s="10" t="str">
        <f>IFERROR(VLOOKUP(F185,PROFILE!$B$6:$Z$1000,17,FALSE),"")</f>
        <v>รอบคัน</v>
      </c>
      <c r="K185" s="23" t="str">
        <f>IFERROR(VLOOKUP(F185,PROFILE!$B$7:$DC$1000,290,FALSE),"")</f>
        <v/>
      </c>
      <c r="L185" s="26">
        <v>4</v>
      </c>
      <c r="M185" s="18" t="s">
        <v>149</v>
      </c>
      <c r="N185" s="7">
        <v>42808.41806423611</v>
      </c>
      <c r="O185" s="8">
        <v>42817.670612037036</v>
      </c>
      <c r="P185" s="15">
        <v>185</v>
      </c>
    </row>
    <row r="186" spans="6:16" x14ac:dyDescent="0.35">
      <c r="F186" s="17">
        <v>1701108</v>
      </c>
      <c r="G186" s="20" t="str">
        <f>IFERROR(VLOOKUP(F186,PROFILE!$B$6:$Z$1000,24,FALSE),"")</f>
        <v>MITSUBISHI</v>
      </c>
      <c r="H186" s="10" t="str">
        <f>IFERROR(VLOOKUP(F186,PROFILE!$B$6:$Z$1000,25,FALSE),"")</f>
        <v>TRIRON</v>
      </c>
      <c r="I186" s="10" t="str">
        <f>IFERROR(VLOOKUP(F186,PROFILE!$B$6:$Z$1000,23,FALSE),"")</f>
        <v>ฎธ4725</v>
      </c>
      <c r="J186" s="10" t="str">
        <f>IFERROR(VLOOKUP(F186,PROFILE!$B$6:$Z$1000,17,FALSE),"")</f>
        <v>กลาง</v>
      </c>
      <c r="K186" s="23" t="str">
        <f>IFERROR(VLOOKUP(F186,PROFILE!$B$7:$DC$1000,290,FALSE),"")</f>
        <v/>
      </c>
      <c r="L186" s="26">
        <v>1</v>
      </c>
      <c r="M186" s="18" t="s">
        <v>286</v>
      </c>
      <c r="N186" s="7">
        <v>42808.426339814818</v>
      </c>
      <c r="O186" s="8">
        <v>42812.416074768516</v>
      </c>
      <c r="P186" s="15">
        <v>186</v>
      </c>
    </row>
    <row r="187" spans="6:16" x14ac:dyDescent="0.35">
      <c r="F187" s="17">
        <v>1701148</v>
      </c>
      <c r="G187" s="20" t="str">
        <f>IFERROR(VLOOKUP(F187,PROFILE!$B$6:$Z$1000,24,FALSE),"")</f>
        <v>ISUZU</v>
      </c>
      <c r="H187" s="10" t="str">
        <f>IFERROR(VLOOKUP(F187,PROFILE!$B$6:$Z$1000,25,FALSE),"")</f>
        <v>D-MAX</v>
      </c>
      <c r="I187" s="10" t="str">
        <f>IFERROR(VLOOKUP(F187,PROFILE!$B$6:$Z$1000,23,FALSE),"")</f>
        <v>1ฒต5953</v>
      </c>
      <c r="J187" s="10" t="str">
        <f>IFERROR(VLOOKUP(F187,PROFILE!$B$6:$Z$1000,17,FALSE),"")</f>
        <v>กลาง</v>
      </c>
      <c r="K187" s="23" t="str">
        <f>IFERROR(VLOOKUP(F187,PROFILE!$B$7:$DC$1000,290,FALSE),"")</f>
        <v/>
      </c>
      <c r="L187" s="26">
        <v>2</v>
      </c>
      <c r="M187" s="18" t="s">
        <v>147</v>
      </c>
      <c r="N187" s="7">
        <v>42808.447883217596</v>
      </c>
      <c r="O187" s="8">
        <v>42812.414461111111</v>
      </c>
      <c r="P187" s="15">
        <v>187</v>
      </c>
    </row>
    <row r="188" spans="6:16" x14ac:dyDescent="0.35">
      <c r="F188" s="17">
        <v>1703040</v>
      </c>
      <c r="G188" s="20" t="str">
        <f>IFERROR(VLOOKUP(F188,PROFILE!$B$6:$Z$1000,24,FALSE),"")</f>
        <v>TOYOTA</v>
      </c>
      <c r="H188" s="10" t="str">
        <f>IFERROR(VLOOKUP(F188,PROFILE!$B$6:$Z$1000,25,FALSE),"")</f>
        <v>VIGO</v>
      </c>
      <c r="I188" s="10" t="str">
        <f>IFERROR(VLOOKUP(F188,PROFILE!$B$6:$Z$1000,23,FALSE),"")</f>
        <v>กฉ1300</v>
      </c>
      <c r="J188" s="10" t="str">
        <f>IFERROR(VLOOKUP(F188,PROFILE!$B$6:$Z$1000,17,FALSE),"")</f>
        <v>กลาง</v>
      </c>
      <c r="K188" s="23" t="str">
        <f>IFERROR(VLOOKUP(F188,PROFILE!$B$7:$DC$1000,290,FALSE),"")</f>
        <v/>
      </c>
      <c r="L188" s="26">
        <v>1</v>
      </c>
      <c r="M188" s="18" t="s">
        <v>286</v>
      </c>
      <c r="N188" s="7">
        <v>42808.452375462963</v>
      </c>
      <c r="O188" s="8">
        <v>42812.416483912035</v>
      </c>
      <c r="P188" s="15">
        <v>188</v>
      </c>
    </row>
    <row r="189" spans="6:16" x14ac:dyDescent="0.35">
      <c r="F189" s="17">
        <v>1701075</v>
      </c>
      <c r="G189" s="20" t="str">
        <f>IFERROR(VLOOKUP(F189,PROFILE!$B$6:$Z$1000,24,FALSE),"")</f>
        <v>ISUZU</v>
      </c>
      <c r="H189" s="10" t="str">
        <f>IFERROR(VLOOKUP(F189,PROFILE!$B$6:$Z$1000,25,FALSE),"")</f>
        <v>SPACECAB</v>
      </c>
      <c r="I189" s="10" t="str">
        <f>IFERROR(VLOOKUP(F189,PROFILE!$B$6:$Z$1000,23,FALSE),"")</f>
        <v>ผพ8222</v>
      </c>
      <c r="J189" s="10" t="str">
        <f>IFERROR(VLOOKUP(F189,PROFILE!$B$6:$Z$1000,17,FALSE),"")</f>
        <v>เบา</v>
      </c>
      <c r="K189" s="23" t="str">
        <f>IFERROR(VLOOKUP(F189,PROFILE!$B$7:$DC$1000,290,FALSE),"")</f>
        <v/>
      </c>
      <c r="L189" s="26">
        <v>1</v>
      </c>
      <c r="M189" s="18" t="s">
        <v>147</v>
      </c>
      <c r="N189" s="7">
        <v>42808.453540740738</v>
      </c>
      <c r="O189" s="8">
        <v>42812.414765624999</v>
      </c>
      <c r="P189" s="15">
        <v>189</v>
      </c>
    </row>
    <row r="190" spans="6:16" x14ac:dyDescent="0.35">
      <c r="F190" s="17">
        <v>1703042</v>
      </c>
      <c r="G190" s="20" t="str">
        <f>IFERROR(VLOOKUP(F190,PROFILE!$B$6:$Z$1000,24,FALSE),"")</f>
        <v>HONDA</v>
      </c>
      <c r="H190" s="10" t="str">
        <f>IFERROR(VLOOKUP(F190,PROFILE!$B$6:$Z$1000,25,FALSE),"")</f>
        <v>ACCORD</v>
      </c>
      <c r="I190" s="10" t="str">
        <f>IFERROR(VLOOKUP(F190,PROFILE!$B$6:$Z$1000,23,FALSE),"")</f>
        <v>ญท5554</v>
      </c>
      <c r="J190" s="10" t="str">
        <f>IFERROR(VLOOKUP(F190,PROFILE!$B$6:$Z$1000,17,FALSE),"")</f>
        <v>เบา</v>
      </c>
      <c r="K190" s="23" t="str">
        <f>IFERROR(VLOOKUP(F190,PROFILE!$B$7:$DC$1000,290,FALSE),"")</f>
        <v/>
      </c>
      <c r="L190" s="26">
        <v>0.5</v>
      </c>
      <c r="M190" s="18" t="s">
        <v>286</v>
      </c>
      <c r="N190" s="7">
        <v>42809.463543171296</v>
      </c>
      <c r="O190" s="8">
        <v>42822.488356250004</v>
      </c>
      <c r="P190" s="15">
        <v>190</v>
      </c>
    </row>
    <row r="191" spans="6:16" x14ac:dyDescent="0.35">
      <c r="F191" s="17">
        <v>1703036</v>
      </c>
      <c r="G191" s="20" t="str">
        <f>IFERROR(VLOOKUP(F191,PROFILE!$B$6:$Z$1000,24,FALSE),"")</f>
        <v>MAZDA</v>
      </c>
      <c r="H191" s="10">
        <f>IFERROR(VLOOKUP(F191,PROFILE!$B$6:$Z$1000,25,FALSE),"")</f>
        <v>2</v>
      </c>
      <c r="I191" s="10" t="str">
        <f>IFERROR(VLOOKUP(F191,PROFILE!$B$6:$Z$1000,23,FALSE),"")</f>
        <v>5กช5361</v>
      </c>
      <c r="J191" s="10" t="str">
        <f>IFERROR(VLOOKUP(F191,PROFILE!$B$6:$Z$1000,17,FALSE),"")</f>
        <v>เบา</v>
      </c>
      <c r="K191" s="23" t="str">
        <f>IFERROR(VLOOKUP(F191,PROFILE!$B$7:$DC$1000,290,FALSE),"")</f>
        <v/>
      </c>
      <c r="L191" s="26">
        <v>0.5</v>
      </c>
      <c r="M191" s="18" t="s">
        <v>147</v>
      </c>
      <c r="N191" s="7">
        <v>42809.464409722219</v>
      </c>
      <c r="O191" s="8">
        <v>42812.414107291668</v>
      </c>
      <c r="P191" s="15">
        <v>191</v>
      </c>
    </row>
    <row r="192" spans="6:16" x14ac:dyDescent="0.35">
      <c r="F192" s="17">
        <v>1701141</v>
      </c>
      <c r="G192" s="20" t="str">
        <f>IFERROR(VLOOKUP(F192,PROFILE!$B$6:$Z$1000,24,FALSE),"")</f>
        <v>MITSUBISHI</v>
      </c>
      <c r="H192" s="10" t="str">
        <f>IFERROR(VLOOKUP(F192,PROFILE!$B$6:$Z$1000,25,FALSE),"")</f>
        <v>MIRAGE</v>
      </c>
      <c r="I192" s="10" t="str">
        <f>IFERROR(VLOOKUP(F192,PROFILE!$B$6:$Z$1000,23,FALSE),"")</f>
        <v>1กภ6437</v>
      </c>
      <c r="J192" s="10" t="str">
        <f>IFERROR(VLOOKUP(F192,PROFILE!$B$6:$Z$1000,17,FALSE),"")</f>
        <v>กลาง</v>
      </c>
      <c r="K192" s="23" t="str">
        <f>IFERROR(VLOOKUP(F192,PROFILE!$B$7:$DC$1000,290,FALSE),"")</f>
        <v/>
      </c>
      <c r="L192" s="26">
        <v>1</v>
      </c>
      <c r="M192" s="18" t="s">
        <v>149</v>
      </c>
      <c r="N192" s="7">
        <v>42809.464819212961</v>
      </c>
      <c r="O192" s="8">
        <v>42816.58064965278</v>
      </c>
      <c r="P192" s="15">
        <v>192</v>
      </c>
    </row>
    <row r="193" spans="6:16" x14ac:dyDescent="0.35">
      <c r="F193" s="17">
        <v>1703024</v>
      </c>
      <c r="G193" s="20" t="str">
        <f>IFERROR(VLOOKUP(F193,PROFILE!$B$6:$Z$1000,24,FALSE),"")</f>
        <v>MITSUBISHI</v>
      </c>
      <c r="H193" s="10" t="str">
        <f>IFERROR(VLOOKUP(F193,PROFILE!$B$6:$Z$1000,25,FALSE),"")</f>
        <v>MIRAGE</v>
      </c>
      <c r="I193" s="10" t="str">
        <f>IFERROR(VLOOKUP(F193,PROFILE!$B$6:$Z$1000,23,FALSE),"")</f>
        <v>1กจ5865</v>
      </c>
      <c r="J193" s="10" t="str">
        <f>IFERROR(VLOOKUP(F193,PROFILE!$B$6:$Z$1000,17,FALSE),"")</f>
        <v>เบา</v>
      </c>
      <c r="K193" s="23" t="str">
        <f>IFERROR(VLOOKUP(F193,PROFILE!$B$7:$DC$1000,290,FALSE),"")</f>
        <v/>
      </c>
      <c r="L193" s="26">
        <v>0.5</v>
      </c>
      <c r="M193" s="18" t="s">
        <v>147</v>
      </c>
      <c r="N193" s="7">
        <v>42809.668610995373</v>
      </c>
      <c r="O193" s="8">
        <v>42809.669963657405</v>
      </c>
      <c r="P193" s="15">
        <v>193</v>
      </c>
    </row>
    <row r="194" spans="6:16" x14ac:dyDescent="0.35">
      <c r="F194" s="17">
        <v>1703041</v>
      </c>
      <c r="G194" s="20" t="str">
        <f>IFERROR(VLOOKUP(F194,PROFILE!$B$6:$Z$1000,24,FALSE),"")</f>
        <v>MAZDA</v>
      </c>
      <c r="H194" s="10">
        <f>IFERROR(VLOOKUP(F194,PROFILE!$B$6:$Z$1000,25,FALSE),"")</f>
        <v>2</v>
      </c>
      <c r="I194" s="10" t="str">
        <f>IFERROR(VLOOKUP(F194,PROFILE!$B$6:$Z$1000,23,FALSE),"")</f>
        <v>1กจ9768</v>
      </c>
      <c r="J194" s="10" t="str">
        <f>IFERROR(VLOOKUP(F194,PROFILE!$B$6:$Z$1000,17,FALSE),"")</f>
        <v>กลาง</v>
      </c>
      <c r="K194" s="23" t="str">
        <f>IFERROR(VLOOKUP(F194,PROFILE!$B$7:$DC$1000,290,FALSE),"")</f>
        <v/>
      </c>
      <c r="L194" s="26">
        <v>0.5</v>
      </c>
      <c r="M194" s="18" t="s">
        <v>286</v>
      </c>
      <c r="N194" s="7">
        <v>42812.408898379632</v>
      </c>
      <c r="O194" s="8">
        <v>42814.483436805553</v>
      </c>
      <c r="P194" s="15">
        <v>194</v>
      </c>
    </row>
    <row r="195" spans="6:16" x14ac:dyDescent="0.35">
      <c r="F195" s="17">
        <v>1701076</v>
      </c>
      <c r="G195" s="20" t="str">
        <f>IFERROR(VLOOKUP(F195,PROFILE!$B$6:$Z$1000,24,FALSE),"")</f>
        <v>TOYOTA</v>
      </c>
      <c r="H195" s="10" t="str">
        <f>IFERROR(VLOOKUP(F195,PROFILE!$B$6:$Z$1000,25,FALSE),"")</f>
        <v>VIOS</v>
      </c>
      <c r="I195" s="10" t="str">
        <f>IFERROR(VLOOKUP(F195,PROFILE!$B$6:$Z$1000,23,FALSE),"")</f>
        <v>3กค7607</v>
      </c>
      <c r="J195" s="10" t="str">
        <f>IFERROR(VLOOKUP(F195,PROFILE!$B$6:$Z$1000,17,FALSE),"")</f>
        <v>กลาง</v>
      </c>
      <c r="K195" s="23" t="str">
        <f>IFERROR(VLOOKUP(F195,PROFILE!$B$7:$DC$1000,290,FALSE),"")</f>
        <v/>
      </c>
      <c r="L195" s="26">
        <v>0.5</v>
      </c>
      <c r="M195" s="18" t="s">
        <v>286</v>
      </c>
      <c r="N195" s="7">
        <v>42812.416919560186</v>
      </c>
      <c r="O195" s="8">
        <v>42812.417307523145</v>
      </c>
      <c r="P195" s="15">
        <v>195</v>
      </c>
    </row>
    <row r="196" spans="6:16" x14ac:dyDescent="0.35">
      <c r="F196" s="17">
        <v>1701138</v>
      </c>
      <c r="G196" s="20" t="str">
        <f>IFERROR(VLOOKUP(F196,PROFILE!$B$6:$Z$1000,24,FALSE),"")</f>
        <v>TOYOTA</v>
      </c>
      <c r="H196" s="10" t="str">
        <f>IFERROR(VLOOKUP(F196,PROFILE!$B$6:$Z$1000,25,FALSE),"")</f>
        <v>VIGO</v>
      </c>
      <c r="I196" s="10" t="str">
        <f>IFERROR(VLOOKUP(F196,PROFILE!$B$6:$Z$1000,23,FALSE),"")</f>
        <v>ฒล9414</v>
      </c>
      <c r="J196" s="10" t="str">
        <f>IFERROR(VLOOKUP(F196,PROFILE!$B$6:$Z$1000,17,FALSE),"")</f>
        <v>เบา</v>
      </c>
      <c r="K196" s="23" t="str">
        <f>IFERROR(VLOOKUP(F196,PROFILE!$B$7:$DC$1000,290,FALSE),"")</f>
        <v/>
      </c>
      <c r="L196" s="26">
        <v>0.5</v>
      </c>
      <c r="M196" s="18" t="s">
        <v>286</v>
      </c>
      <c r="N196" s="7">
        <v>42812.418208101852</v>
      </c>
      <c r="O196" s="8">
        <v>42812.418516435187</v>
      </c>
      <c r="P196" s="15">
        <v>196</v>
      </c>
    </row>
    <row r="197" spans="6:16" x14ac:dyDescent="0.35">
      <c r="F197" s="17">
        <v>1701032</v>
      </c>
      <c r="G197" s="20" t="str">
        <f>IFERROR(VLOOKUP(F197,PROFILE!$B$6:$Z$1000,24,FALSE),"")</f>
        <v>TOYOTA</v>
      </c>
      <c r="H197" s="10" t="str">
        <f>IFERROR(VLOOKUP(F197,PROFILE!$B$6:$Z$1000,25,FALSE),"")</f>
        <v>YARIS</v>
      </c>
      <c r="I197" s="10" t="str">
        <f>IFERROR(VLOOKUP(F197,PROFILE!$B$6:$Z$1000,23,FALSE),"")</f>
        <v>2กธ4613</v>
      </c>
      <c r="J197" s="10" t="str">
        <f>IFERROR(VLOOKUP(F197,PROFILE!$B$6:$Z$1000,17,FALSE),"")</f>
        <v>โคม่า</v>
      </c>
      <c r="K197" s="23" t="str">
        <f>IFERROR(VLOOKUP(F197,PROFILE!$B$7:$DC$1000,290,FALSE),"")</f>
        <v/>
      </c>
      <c r="L197" s="26">
        <v>0.5</v>
      </c>
      <c r="M197" s="18" t="s">
        <v>286</v>
      </c>
      <c r="N197" s="7">
        <v>42815.576035185186</v>
      </c>
      <c r="O197" s="8">
        <v>42825.43516828704</v>
      </c>
      <c r="P197" s="15">
        <v>197</v>
      </c>
    </row>
    <row r="198" spans="6:16" x14ac:dyDescent="0.35">
      <c r="F198" s="17">
        <v>1703056</v>
      </c>
      <c r="G198" s="20" t="str">
        <f>IFERROR(VLOOKUP(F198,PROFILE!$B$6:$Z$1000,24,FALSE),"")</f>
        <v>TOYOTA</v>
      </c>
      <c r="H198" s="10" t="str">
        <f>IFERROR(VLOOKUP(F198,PROFILE!$B$6:$Z$1000,25,FALSE),"")</f>
        <v>SPORT RIDER</v>
      </c>
      <c r="I198" s="10" t="str">
        <f>IFERROR(VLOOKUP(F198,PROFILE!$B$6:$Z$1000,23,FALSE),"")</f>
        <v>กจ5554</v>
      </c>
      <c r="J198" s="10" t="str">
        <f>IFERROR(VLOOKUP(F198,PROFILE!$B$6:$Z$1000,17,FALSE),"")</f>
        <v>เบา</v>
      </c>
      <c r="K198" s="23" t="str">
        <f>IFERROR(VLOOKUP(F198,PROFILE!$B$7:$DC$1000,290,FALSE),"")</f>
        <v/>
      </c>
      <c r="L198" s="26">
        <v>0.5</v>
      </c>
      <c r="M198" s="18" t="s">
        <v>147</v>
      </c>
      <c r="N198" s="7">
        <v>42815.576868171294</v>
      </c>
      <c r="O198" s="8">
        <v>42816.661457870374</v>
      </c>
      <c r="P198" s="15">
        <v>198</v>
      </c>
    </row>
    <row r="199" spans="6:16" x14ac:dyDescent="0.35">
      <c r="F199" s="17">
        <v>1703053</v>
      </c>
      <c r="G199" s="20" t="str">
        <f>IFERROR(VLOOKUP(F199,PROFILE!$B$6:$Z$1000,24,FALSE),"")</f>
        <v>ISUZU</v>
      </c>
      <c r="H199" s="10" t="str">
        <f>IFERROR(VLOOKUP(F199,PROFILE!$B$6:$Z$1000,25,FALSE),"")</f>
        <v>D-MAX</v>
      </c>
      <c r="I199" s="10" t="str">
        <f>IFERROR(VLOOKUP(F199,PROFILE!$B$6:$Z$1000,23,FALSE),"")</f>
        <v>1ฒส3691</v>
      </c>
      <c r="J199" s="10" t="str">
        <f>IFERROR(VLOOKUP(F199,PROFILE!$B$6:$Z$1000,17,FALSE),"")</f>
        <v>กลาง</v>
      </c>
      <c r="K199" s="23" t="str">
        <f>IFERROR(VLOOKUP(F199,PROFILE!$B$7:$DC$1000,290,FALSE),"")</f>
        <v/>
      </c>
      <c r="L199" s="26">
        <v>0.5</v>
      </c>
      <c r="M199" s="18" t="s">
        <v>147</v>
      </c>
      <c r="N199" s="7">
        <v>42815.577484490743</v>
      </c>
      <c r="O199" s="8">
        <v>42816.661085995373</v>
      </c>
      <c r="P199" s="15">
        <v>199</v>
      </c>
    </row>
    <row r="200" spans="6:16" x14ac:dyDescent="0.35">
      <c r="F200" s="17">
        <v>1703039</v>
      </c>
      <c r="G200" s="20" t="str">
        <f>IFERROR(VLOOKUP(F200,PROFILE!$B$6:$Z$1000,24,FALSE),"")</f>
        <v>HONDA</v>
      </c>
      <c r="H200" s="10" t="str">
        <f>IFERROR(VLOOKUP(F200,PROFILE!$B$6:$Z$1000,25,FALSE),"")</f>
        <v>CIVIC</v>
      </c>
      <c r="I200" s="10" t="str">
        <f>IFERROR(VLOOKUP(F200,PROFILE!$B$6:$Z$1000,23,FALSE),"")</f>
        <v>2กย7935</v>
      </c>
      <c r="J200" s="10" t="str">
        <f>IFERROR(VLOOKUP(F200,PROFILE!$B$6:$Z$1000,17,FALSE),"")</f>
        <v>กลาง</v>
      </c>
      <c r="K200" s="23" t="str">
        <f>IFERROR(VLOOKUP(F200,PROFILE!$B$7:$DC$1000,290,FALSE),"")</f>
        <v/>
      </c>
      <c r="L200" s="26">
        <v>0.5</v>
      </c>
      <c r="M200" s="18" t="s">
        <v>149</v>
      </c>
      <c r="N200" s="7">
        <v>42815.578187268518</v>
      </c>
      <c r="O200" s="8">
        <v>42816.608573148151</v>
      </c>
      <c r="P200" s="15">
        <v>200</v>
      </c>
    </row>
    <row r="201" spans="6:16" x14ac:dyDescent="0.35">
      <c r="F201" s="17">
        <v>1703044</v>
      </c>
      <c r="G201" s="20" t="str">
        <f>IFERROR(VLOOKUP(F201,PROFILE!$B$6:$Z$1000,24,FALSE),"")</f>
        <v>CHEVROLET</v>
      </c>
      <c r="H201" s="10" t="str">
        <f>IFERROR(VLOOKUP(F201,PROFILE!$B$6:$Z$1000,25,FALSE),"")</f>
        <v>SONIC</v>
      </c>
      <c r="I201" s="10" t="str">
        <f>IFERROR(VLOOKUP(F201,PROFILE!$B$6:$Z$1000,23,FALSE),"")</f>
        <v>2กญ6272</v>
      </c>
      <c r="J201" s="10" t="str">
        <f>IFERROR(VLOOKUP(F201,PROFILE!$B$6:$Z$1000,17,FALSE),"")</f>
        <v>เบา</v>
      </c>
      <c r="K201" s="23" t="str">
        <f>IFERROR(VLOOKUP(F201,PROFILE!$B$7:$DC$1000,290,FALSE),"")</f>
        <v/>
      </c>
      <c r="L201" s="26">
        <v>0.5</v>
      </c>
      <c r="M201" s="18" t="s">
        <v>286</v>
      </c>
      <c r="N201" s="7">
        <v>42815.578656712962</v>
      </c>
      <c r="O201" s="8">
        <v>42817.671080555556</v>
      </c>
      <c r="P201" s="15">
        <v>201</v>
      </c>
    </row>
    <row r="202" spans="6:16" x14ac:dyDescent="0.35">
      <c r="F202" s="17">
        <v>1703046</v>
      </c>
      <c r="G202" s="20" t="str">
        <f>IFERROR(VLOOKUP(F202,PROFILE!$B$6:$Z$1000,24,FALSE),"")</f>
        <v>TOYOTA</v>
      </c>
      <c r="H202" s="10" t="str">
        <f>IFERROR(VLOOKUP(F202,PROFILE!$B$6:$Z$1000,25,FALSE),"")</f>
        <v>REVO</v>
      </c>
      <c r="I202" s="10" t="str">
        <f>IFERROR(VLOOKUP(F202,PROFILE!$B$6:$Z$1000,23,FALSE),"")</f>
        <v>1ฒภ4170</v>
      </c>
      <c r="J202" s="10" t="str">
        <f>IFERROR(VLOOKUP(F202,PROFILE!$B$6:$Z$1000,17,FALSE),"")</f>
        <v>กลาง</v>
      </c>
      <c r="K202" s="23" t="str">
        <f>IFERROR(VLOOKUP(F202,PROFILE!$B$7:$DC$1000,290,FALSE),"")</f>
        <v/>
      </c>
      <c r="L202" s="26">
        <v>0.5</v>
      </c>
      <c r="M202" s="18" t="s">
        <v>149</v>
      </c>
      <c r="N202" s="7">
        <v>42816.491792361114</v>
      </c>
      <c r="O202" s="8">
        <v>42818.486535416669</v>
      </c>
      <c r="P202" s="15">
        <v>202</v>
      </c>
    </row>
    <row r="203" spans="6:16" x14ac:dyDescent="0.35">
      <c r="F203" s="17">
        <v>1701114</v>
      </c>
      <c r="G203" s="20" t="str">
        <f>IFERROR(VLOOKUP(F203,PROFILE!$B$6:$Z$1000,24,FALSE),"")</f>
        <v>FORD</v>
      </c>
      <c r="H203" s="10" t="str">
        <f>IFERROR(VLOOKUP(F203,PROFILE!$B$6:$Z$1000,25,FALSE),"")</f>
        <v>RANGER</v>
      </c>
      <c r="I203" s="10" t="str">
        <f>IFERROR(VLOOKUP(F203,PROFILE!$B$6:$Z$1000,23,FALSE),"")</f>
        <v>1กล7595</v>
      </c>
      <c r="J203" s="10" t="str">
        <f>IFERROR(VLOOKUP(F203,PROFILE!$B$6:$Z$1000,17,FALSE),"")</f>
        <v>เบา</v>
      </c>
      <c r="K203" s="23" t="str">
        <f>IFERROR(VLOOKUP(F203,PROFILE!$B$7:$DC$1000,290,FALSE),"")</f>
        <v/>
      </c>
      <c r="L203" s="26">
        <v>0.5</v>
      </c>
      <c r="M203" s="18" t="s">
        <v>147</v>
      </c>
      <c r="N203" s="7">
        <v>42816.493136921294</v>
      </c>
      <c r="O203" s="8">
        <v>42818.487387384259</v>
      </c>
      <c r="P203" s="15">
        <v>203</v>
      </c>
    </row>
    <row r="204" spans="6:16" x14ac:dyDescent="0.35">
      <c r="F204" s="17">
        <v>1703055</v>
      </c>
      <c r="G204" s="20" t="str">
        <f>IFERROR(VLOOKUP(F204,PROFILE!$B$6:$Z$1000,24,FALSE),"")</f>
        <v>NISSAN</v>
      </c>
      <c r="H204" s="10" t="str">
        <f>IFERROR(VLOOKUP(F204,PROFILE!$B$6:$Z$1000,25,FALSE),"")</f>
        <v>SUNNY</v>
      </c>
      <c r="I204" s="10" t="str">
        <f>IFERROR(VLOOKUP(F204,PROFILE!$B$6:$Z$1000,23,FALSE),"")</f>
        <v>วข1577</v>
      </c>
      <c r="J204" s="10" t="str">
        <f>IFERROR(VLOOKUP(F204,PROFILE!$B$6:$Z$1000,17,FALSE),"")</f>
        <v>เบา</v>
      </c>
      <c r="K204" s="23" t="str">
        <f>IFERROR(VLOOKUP(F204,PROFILE!$B$7:$DC$1000,290,FALSE),"")</f>
        <v/>
      </c>
      <c r="L204" s="26">
        <v>0.5</v>
      </c>
      <c r="M204" s="18" t="s">
        <v>286</v>
      </c>
      <c r="N204" s="7">
        <v>42816.493765393519</v>
      </c>
      <c r="P204" s="15">
        <v>204</v>
      </c>
    </row>
    <row r="205" spans="6:16" x14ac:dyDescent="0.35">
      <c r="F205" s="17">
        <v>1702022</v>
      </c>
      <c r="G205" s="20" t="str">
        <f>IFERROR(VLOOKUP(F205,PROFILE!$B$6:$Z$1000,24,FALSE),"")</f>
        <v>ISUZU</v>
      </c>
      <c r="H205" s="10" t="str">
        <f>IFERROR(VLOOKUP(F205,PROFILE!$B$6:$Z$1000,25,FALSE),"")</f>
        <v>SPACECAB</v>
      </c>
      <c r="I205" s="10" t="str">
        <f>IFERROR(VLOOKUP(F205,PROFILE!$B$6:$Z$1000,23,FALSE),"")</f>
        <v>ฒต7035</v>
      </c>
      <c r="J205" s="10" t="str">
        <f>IFERROR(VLOOKUP(F205,PROFILE!$B$6:$Z$1000,17,FALSE),"")</f>
        <v>กลาง</v>
      </c>
      <c r="K205" s="23" t="str">
        <f>IFERROR(VLOOKUP(F205,PROFILE!$B$7:$DC$1000,290,FALSE),"")</f>
        <v/>
      </c>
      <c r="L205" s="26">
        <v>1</v>
      </c>
      <c r="M205" s="18" t="s">
        <v>149</v>
      </c>
      <c r="N205" s="7">
        <v>42816.609279166667</v>
      </c>
      <c r="O205" s="8">
        <v>42816.612192245368</v>
      </c>
      <c r="P205" s="15">
        <v>205</v>
      </c>
    </row>
    <row r="206" spans="6:16" x14ac:dyDescent="0.35">
      <c r="F206" s="17">
        <v>1703059</v>
      </c>
      <c r="G206" s="20" t="str">
        <f>IFERROR(VLOOKUP(F206,PROFILE!$B$6:$Z$1000,24,FALSE),"")</f>
        <v>HONDA</v>
      </c>
      <c r="H206" s="10" t="str">
        <f>IFERROR(VLOOKUP(F206,PROFILE!$B$6:$Z$1000,25,FALSE),"")</f>
        <v>FREED</v>
      </c>
      <c r="I206" s="10" t="str">
        <f>IFERROR(VLOOKUP(F206,PROFILE!$B$6:$Z$1000,23,FALSE),"")</f>
        <v>ฎฐ5338</v>
      </c>
      <c r="J206" s="10" t="str">
        <f>IFERROR(VLOOKUP(F206,PROFILE!$B$6:$Z$1000,17,FALSE),"")</f>
        <v>กลาง</v>
      </c>
      <c r="K206" s="23" t="str">
        <f>IFERROR(VLOOKUP(F206,PROFILE!$B$7:$DC$1000,290,FALSE),"")</f>
        <v/>
      </c>
      <c r="L206" s="26">
        <v>0.5</v>
      </c>
      <c r="M206" s="18" t="s">
        <v>147</v>
      </c>
      <c r="N206" s="7">
        <v>42822.386696296293</v>
      </c>
      <c r="O206" s="8">
        <v>42822.387011689818</v>
      </c>
      <c r="P206" s="15">
        <v>206</v>
      </c>
    </row>
    <row r="207" spans="6:16" x14ac:dyDescent="0.35">
      <c r="F207" s="17">
        <v>1701166</v>
      </c>
      <c r="G207" s="20" t="str">
        <f>IFERROR(VLOOKUP(F207,PROFILE!$B$6:$Z$1000,24,FALSE),"")</f>
        <v>CHEVROLET</v>
      </c>
      <c r="H207" s="10" t="str">
        <f>IFERROR(VLOOKUP(F207,PROFILE!$B$6:$Z$1000,25,FALSE),"")</f>
        <v>CAPTIVA</v>
      </c>
      <c r="I207" s="10" t="str">
        <f>IFERROR(VLOOKUP(F207,PROFILE!$B$6:$Z$1000,23,FALSE),"")</f>
        <v>ญถ5500</v>
      </c>
      <c r="J207" s="10" t="str">
        <f>IFERROR(VLOOKUP(F207,PROFILE!$B$6:$Z$1000,17,FALSE),"")</f>
        <v>เบา</v>
      </c>
      <c r="K207" s="23" t="str">
        <f>IFERROR(VLOOKUP(F207,PROFILE!$B$7:$DC$1000,290,FALSE),"")</f>
        <v/>
      </c>
      <c r="L207" s="26">
        <v>0.5</v>
      </c>
      <c r="M207" s="18" t="s">
        <v>286</v>
      </c>
      <c r="N207" s="7">
        <v>42822.388424189812</v>
      </c>
      <c r="O207" s="8">
        <v>42822.389205208332</v>
      </c>
      <c r="P207" s="15">
        <v>207</v>
      </c>
    </row>
    <row r="208" spans="6:16" x14ac:dyDescent="0.35">
      <c r="F208" s="17">
        <v>1703037</v>
      </c>
      <c r="G208" s="20" t="str">
        <f>IFERROR(VLOOKUP(F208,PROFILE!$B$6:$Z$1000,24,FALSE),"")</f>
        <v>CHEVROLET</v>
      </c>
      <c r="H208" s="10" t="str">
        <f>IFERROR(VLOOKUP(F208,PROFILE!$B$6:$Z$1000,25,FALSE),"")</f>
        <v>AVEO</v>
      </c>
      <c r="I208" s="10" t="str">
        <f>IFERROR(VLOOKUP(F208,PROFILE!$B$6:$Z$1000,23,FALSE),"")</f>
        <v>ชฉ3440</v>
      </c>
      <c r="J208" s="10" t="str">
        <f>IFERROR(VLOOKUP(F208,PROFILE!$B$6:$Z$1000,17,FALSE),"")</f>
        <v>เบา</v>
      </c>
      <c r="K208" s="23" t="str">
        <f>IFERROR(VLOOKUP(F208,PROFILE!$B$7:$DC$1000,290,FALSE),"")</f>
        <v/>
      </c>
      <c r="L208" s="26">
        <v>0.5</v>
      </c>
      <c r="M208" s="18" t="s">
        <v>286</v>
      </c>
      <c r="N208" s="7">
        <v>42822.388802314817</v>
      </c>
      <c r="O208" s="8">
        <v>42822.389545601851</v>
      </c>
      <c r="P208" s="15">
        <v>208</v>
      </c>
    </row>
    <row r="209" spans="6:16" x14ac:dyDescent="0.35">
      <c r="F209" s="17">
        <v>1703017</v>
      </c>
      <c r="G209" s="20" t="str">
        <f>IFERROR(VLOOKUP(F209,PROFILE!$B$6:$Z$1000,24,FALSE),"")</f>
        <v>FORD</v>
      </c>
      <c r="H209" s="10" t="str">
        <f>IFERROR(VLOOKUP(F209,PROFILE!$B$6:$Z$1000,25,FALSE),"")</f>
        <v>FIESTA</v>
      </c>
      <c r="I209" s="10" t="str">
        <f>IFERROR(VLOOKUP(F209,PROFILE!$B$6:$Z$1000,23,FALSE),"")</f>
        <v>3กข1723</v>
      </c>
      <c r="J209" s="10" t="str">
        <f>IFERROR(VLOOKUP(F209,PROFILE!$B$6:$Z$1000,17,FALSE),"")</f>
        <v>กลาง</v>
      </c>
      <c r="K209" s="23" t="str">
        <f>IFERROR(VLOOKUP(F209,PROFILE!$B$7:$DC$1000,290,FALSE),"")</f>
        <v/>
      </c>
      <c r="L209" s="26">
        <v>0.5</v>
      </c>
      <c r="M209" s="18" t="s">
        <v>147</v>
      </c>
      <c r="N209" s="7">
        <v>42823.628251041664</v>
      </c>
      <c r="O209" s="8">
        <v>42824.675134490739</v>
      </c>
      <c r="P209" s="15">
        <v>209</v>
      </c>
    </row>
    <row r="210" spans="6:16" x14ac:dyDescent="0.35">
      <c r="F210" s="17">
        <v>1703051</v>
      </c>
      <c r="G210" s="20" t="str">
        <f>IFERROR(VLOOKUP(F210,PROFILE!$B$6:$Z$1000,24,FALSE),"")</f>
        <v>ISUZU</v>
      </c>
      <c r="H210" s="10">
        <f>IFERROR(VLOOKUP(F210,PROFILE!$B$6:$Z$1000,25,FALSE),"")</f>
        <v>0</v>
      </c>
      <c r="I210" s="10" t="str">
        <f>IFERROR(VLOOKUP(F210,PROFILE!$B$6:$Z$1000,23,FALSE),"")</f>
        <v>รต6785</v>
      </c>
      <c r="J210" s="10" t="str">
        <f>IFERROR(VLOOKUP(F210,PROFILE!$B$6:$Z$1000,17,FALSE),"")</f>
        <v>กลาง</v>
      </c>
      <c r="K210" s="23" t="str">
        <f>IFERROR(VLOOKUP(F210,PROFILE!$B$7:$DC$1000,290,FALSE),"")</f>
        <v/>
      </c>
      <c r="L210" s="26">
        <v>0.5</v>
      </c>
      <c r="M210" s="18" t="s">
        <v>147</v>
      </c>
      <c r="N210" s="7">
        <v>42823.628657291665</v>
      </c>
      <c r="O210" s="8">
        <v>42824.675515509261</v>
      </c>
      <c r="P210" s="15">
        <v>210</v>
      </c>
    </row>
    <row r="211" spans="6:16" x14ac:dyDescent="0.35">
      <c r="F211" s="17">
        <v>1702019</v>
      </c>
      <c r="G211" s="20" t="str">
        <f>IFERROR(VLOOKUP(F211,PROFILE!$B$6:$Z$1000,24,FALSE),"")</f>
        <v>TOYOTA</v>
      </c>
      <c r="H211" s="10" t="str">
        <f>IFERROR(VLOOKUP(F211,PROFILE!$B$6:$Z$1000,25,FALSE),"")</f>
        <v>VIGO</v>
      </c>
      <c r="I211" s="10" t="str">
        <f>IFERROR(VLOOKUP(F211,PROFILE!$B$6:$Z$1000,23,FALSE),"")</f>
        <v>ฒฮ4157</v>
      </c>
      <c r="J211" s="10" t="str">
        <f>IFERROR(VLOOKUP(F211,PROFILE!$B$6:$Z$1000,17,FALSE),"")</f>
        <v>กลาง</v>
      </c>
      <c r="K211" s="23" t="str">
        <f>IFERROR(VLOOKUP(F211,PROFILE!$B$7:$DC$1000,290,FALSE),"")</f>
        <v/>
      </c>
      <c r="L211" s="26">
        <v>0.5</v>
      </c>
      <c r="M211" s="18" t="s">
        <v>149</v>
      </c>
      <c r="N211" s="7">
        <v>42823.647343402779</v>
      </c>
      <c r="O211" s="8">
        <v>42826.604313541669</v>
      </c>
      <c r="P211" s="15">
        <v>211</v>
      </c>
    </row>
    <row r="212" spans="6:16" x14ac:dyDescent="0.35">
      <c r="F212" s="17">
        <v>1703063</v>
      </c>
      <c r="G212" s="20" t="str">
        <f>IFERROR(VLOOKUP(F212,PROFILE!$B$6:$Z$1000,24,FALSE),"")</f>
        <v>TOYOTA</v>
      </c>
      <c r="H212" s="10" t="str">
        <f>IFERROR(VLOOKUP(F212,PROFILE!$B$6:$Z$1000,25,FALSE),"")</f>
        <v>FORTUNER</v>
      </c>
      <c r="I212" s="10" t="str">
        <f>IFERROR(VLOOKUP(F212,PROFILE!$B$6:$Z$1000,23,FALSE),"")</f>
        <v>ญญ9987</v>
      </c>
      <c r="J212" s="10" t="str">
        <f>IFERROR(VLOOKUP(F212,PROFILE!$B$6:$Z$1000,17,FALSE),"")</f>
        <v>โคม่า</v>
      </c>
      <c r="K212" s="23" t="str">
        <f>IFERROR(VLOOKUP(F212,PROFILE!$B$7:$DC$1000,290,FALSE),"")</f>
        <v/>
      </c>
      <c r="L212" s="26">
        <v>1</v>
      </c>
      <c r="M212" s="18" t="s">
        <v>149</v>
      </c>
      <c r="N212" s="7">
        <v>42823.647892592591</v>
      </c>
      <c r="O212" s="8">
        <v>42826.603772916664</v>
      </c>
      <c r="P212" s="15">
        <v>212</v>
      </c>
    </row>
    <row r="213" spans="6:16" x14ac:dyDescent="0.35">
      <c r="F213" s="17">
        <v>1703062</v>
      </c>
      <c r="G213" s="20" t="str">
        <f>IFERROR(VLOOKUP(F213,PROFILE!$B$6:$Z$1000,24,FALSE),"")</f>
        <v>ISUZU</v>
      </c>
      <c r="H213" s="10" t="str">
        <f>IFERROR(VLOOKUP(F213,PROFILE!$B$6:$Z$1000,25,FALSE),"")</f>
        <v>D-MAX</v>
      </c>
      <c r="I213" s="10" t="str">
        <f>IFERROR(VLOOKUP(F213,PROFILE!$B$6:$Z$1000,23,FALSE),"")</f>
        <v>ฒต6034</v>
      </c>
      <c r="J213" s="10" t="str">
        <f>IFERROR(VLOOKUP(F213,PROFILE!$B$6:$Z$1000,17,FALSE),"")</f>
        <v>กลาง</v>
      </c>
      <c r="K213" s="23" t="str">
        <f>IFERROR(VLOOKUP(F213,PROFILE!$B$7:$DC$1000,290,FALSE),"")</f>
        <v/>
      </c>
      <c r="L213" s="26">
        <v>0.5</v>
      </c>
      <c r="M213" s="18" t="s">
        <v>286</v>
      </c>
      <c r="N213" s="7">
        <v>42823.648353124998</v>
      </c>
      <c r="O213" s="8">
        <v>42825.477411689812</v>
      </c>
      <c r="P213" s="15">
        <v>213</v>
      </c>
    </row>
    <row r="214" spans="6:16" x14ac:dyDescent="0.35">
      <c r="F214" s="17">
        <v>1703065</v>
      </c>
      <c r="G214" s="20" t="str">
        <f>IFERROR(VLOOKUP(F214,PROFILE!$B$6:$Z$1000,24,FALSE),"")</f>
        <v>TOYOTA</v>
      </c>
      <c r="H214" s="10" t="str">
        <f>IFERROR(VLOOKUP(F214,PROFILE!$B$6:$Z$1000,25,FALSE),"")</f>
        <v>VIOS</v>
      </c>
      <c r="I214" s="10" t="str">
        <f>IFERROR(VLOOKUP(F214,PROFILE!$B$6:$Z$1000,23,FALSE),"")</f>
        <v>ฆม622</v>
      </c>
      <c r="J214" s="10" t="str">
        <f>IFERROR(VLOOKUP(F214,PROFILE!$B$6:$Z$1000,17,FALSE),"")</f>
        <v>เบา</v>
      </c>
      <c r="K214" s="23" t="str">
        <f>IFERROR(VLOOKUP(F214,PROFILE!$B$7:$DC$1000,290,FALSE),"")</f>
        <v/>
      </c>
      <c r="L214" s="26">
        <v>0.5</v>
      </c>
      <c r="M214" s="18" t="s">
        <v>286</v>
      </c>
      <c r="N214" s="7">
        <v>42823.648821759256</v>
      </c>
      <c r="O214" s="8">
        <v>42824.675831365741</v>
      </c>
      <c r="P214" s="15">
        <v>214</v>
      </c>
    </row>
    <row r="215" spans="6:16" x14ac:dyDescent="0.35">
      <c r="F215" s="17">
        <v>1702079</v>
      </c>
      <c r="G215" s="20" t="str">
        <f>IFERROR(VLOOKUP(F215,PROFILE!$B$6:$Z$1000,24,FALSE),"")</f>
        <v>ISUZU</v>
      </c>
      <c r="H215" s="10" t="str">
        <f>IFERROR(VLOOKUP(F215,PROFILE!$B$6:$Z$1000,25,FALSE),"")</f>
        <v>SPACECAB</v>
      </c>
      <c r="I215" s="10" t="str">
        <f>IFERROR(VLOOKUP(F215,PROFILE!$B$6:$Z$1000,23,FALSE),"")</f>
        <v>ฒต2696</v>
      </c>
      <c r="J215" s="10" t="str">
        <f>IFERROR(VLOOKUP(F215,PROFILE!$B$6:$Z$1000,17,FALSE),"")</f>
        <v>โคม่า</v>
      </c>
      <c r="K215" s="23" t="str">
        <f>IFERROR(VLOOKUP(F215,PROFILE!$B$7:$DC$1000,290,FALSE),"")</f>
        <v/>
      </c>
      <c r="L215" s="26">
        <v>1</v>
      </c>
      <c r="M215" s="18" t="s">
        <v>149</v>
      </c>
      <c r="N215" s="7">
        <v>42823.718637268517</v>
      </c>
      <c r="P215" s="15">
        <v>215</v>
      </c>
    </row>
    <row r="216" spans="6:16" x14ac:dyDescent="0.35">
      <c r="F216" s="17">
        <v>1702087</v>
      </c>
      <c r="G216" s="20" t="str">
        <f>IFERROR(VLOOKUP(F216,PROFILE!$B$6:$Z$1000,24,FALSE),"")</f>
        <v>TOYOTA</v>
      </c>
      <c r="H216" s="10" t="str">
        <f>IFERROR(VLOOKUP(F216,PROFILE!$B$6:$Z$1000,25,FALSE),"")</f>
        <v>VIOS</v>
      </c>
      <c r="I216" s="10" t="str">
        <f>IFERROR(VLOOKUP(F216,PROFILE!$B$6:$Z$1000,23,FALSE),"")</f>
        <v>ญล4108</v>
      </c>
      <c r="J216" s="10" t="str">
        <f>IFERROR(VLOOKUP(F216,PROFILE!$B$6:$Z$1000,17,FALSE),"")</f>
        <v>กลาง</v>
      </c>
      <c r="K216" s="23" t="str">
        <f>IFERROR(VLOOKUP(F216,PROFILE!$B$7:$DC$1000,290,FALSE),"")</f>
        <v/>
      </c>
      <c r="L216" s="26">
        <v>0.5</v>
      </c>
      <c r="M216" s="18" t="s">
        <v>149</v>
      </c>
      <c r="N216" s="7">
        <v>42823.723302662038</v>
      </c>
      <c r="O216" s="8">
        <v>42991.401632638888</v>
      </c>
      <c r="P216" s="15">
        <v>216</v>
      </c>
    </row>
    <row r="217" spans="6:16" x14ac:dyDescent="0.35">
      <c r="F217" s="17">
        <v>1703052</v>
      </c>
      <c r="G217" s="20" t="str">
        <f>IFERROR(VLOOKUP(F217,PROFILE!$B$6:$Z$1000,24,FALSE),"")</f>
        <v>TOYOTA</v>
      </c>
      <c r="H217" s="10" t="str">
        <f>IFERROR(VLOOKUP(F217,PROFILE!$B$6:$Z$1000,25,FALSE),"")</f>
        <v>VIOS</v>
      </c>
      <c r="I217" s="10" t="str">
        <f>IFERROR(VLOOKUP(F217,PROFILE!$B$6:$Z$1000,23,FALSE),"")</f>
        <v>ญฬ9213</v>
      </c>
      <c r="J217" s="10" t="str">
        <f>IFERROR(VLOOKUP(F217,PROFILE!$B$6:$Z$1000,17,FALSE),"")</f>
        <v>กลาง</v>
      </c>
      <c r="K217" s="23" t="str">
        <f>IFERROR(VLOOKUP(F217,PROFILE!$B$7:$DC$1000,290,FALSE),"")</f>
        <v/>
      </c>
      <c r="L217" s="26">
        <v>1</v>
      </c>
      <c r="M217" s="18" t="s">
        <v>147</v>
      </c>
      <c r="N217" s="7">
        <v>42825.418199305554</v>
      </c>
      <c r="O217" s="8">
        <v>42825.418554166667</v>
      </c>
      <c r="P217" s="15">
        <v>217</v>
      </c>
    </row>
    <row r="218" spans="6:16" x14ac:dyDescent="0.35">
      <c r="F218" s="17">
        <v>1703078</v>
      </c>
      <c r="G218" s="20" t="str">
        <f>IFERROR(VLOOKUP(F218,PROFILE!$B$6:$Z$1000,24,FALSE),"")</f>
        <v>ISUZU</v>
      </c>
      <c r="H218" s="10" t="str">
        <f>IFERROR(VLOOKUP(F218,PROFILE!$B$6:$Z$1000,25,FALSE),"")</f>
        <v>D-MAX</v>
      </c>
      <c r="I218" s="10" t="str">
        <f>IFERROR(VLOOKUP(F218,PROFILE!$B$6:$Z$1000,23,FALSE),"")</f>
        <v>ตร6918</v>
      </c>
      <c r="J218" s="10" t="str">
        <f>IFERROR(VLOOKUP(F218,PROFILE!$B$6:$Z$1000,17,FALSE),"")</f>
        <v>กลาง</v>
      </c>
      <c r="K218" s="23" t="str">
        <f>IFERROR(VLOOKUP(F218,PROFILE!$B$7:$DC$1000,290,FALSE),"")</f>
        <v/>
      </c>
      <c r="L218" s="26">
        <v>0.5</v>
      </c>
      <c r="M218" s="18" t="s">
        <v>286</v>
      </c>
      <c r="N218" s="7">
        <v>42825.709736574077</v>
      </c>
      <c r="O218" s="8">
        <v>42832.709384837966</v>
      </c>
      <c r="P218" s="15">
        <v>218</v>
      </c>
    </row>
    <row r="219" spans="6:16" x14ac:dyDescent="0.35">
      <c r="F219" s="17">
        <v>1703012</v>
      </c>
      <c r="G219" s="20" t="str">
        <f>IFERROR(VLOOKUP(F219,PROFILE!$B$6:$Z$1000,24,FALSE),"")</f>
        <v>TOYOTA</v>
      </c>
      <c r="H219" s="10" t="str">
        <f>IFERROR(VLOOKUP(F219,PROFILE!$B$6:$Z$1000,25,FALSE),"")</f>
        <v>HOAH</v>
      </c>
      <c r="I219" s="10" t="str">
        <f>IFERROR(VLOOKUP(F219,PROFILE!$B$6:$Z$1000,23,FALSE),"")</f>
        <v>4กว5355</v>
      </c>
      <c r="J219" s="10" t="str">
        <f>IFERROR(VLOOKUP(F219,PROFILE!$B$6:$Z$1000,17,FALSE),"")</f>
        <v>เบา</v>
      </c>
      <c r="K219" s="23" t="str">
        <f>IFERROR(VLOOKUP(F219,PROFILE!$B$7:$DC$1000,290,FALSE),"")</f>
        <v/>
      </c>
      <c r="L219" s="26">
        <v>0.5</v>
      </c>
      <c r="M219" s="18" t="s">
        <v>286</v>
      </c>
      <c r="N219" s="7">
        <v>42825.713142708337</v>
      </c>
      <c r="O219" s="8">
        <v>42826.593219212962</v>
      </c>
      <c r="P219" s="15">
        <v>219</v>
      </c>
    </row>
    <row r="220" spans="6:16" x14ac:dyDescent="0.35">
      <c r="F220" s="17">
        <v>1701116</v>
      </c>
      <c r="G220" s="20" t="str">
        <f>IFERROR(VLOOKUP(F220,PROFILE!$B$6:$Z$1000,24,FALSE),"")</f>
        <v>MAZDA</v>
      </c>
      <c r="H220" s="10">
        <f>IFERROR(VLOOKUP(F220,PROFILE!$B$6:$Z$1000,25,FALSE),"")</f>
        <v>2</v>
      </c>
      <c r="I220" s="10" t="str">
        <f>IFERROR(VLOOKUP(F220,PROFILE!$B$6:$Z$1000,23,FALSE),"")</f>
        <v>2กฒ8201</v>
      </c>
      <c r="J220" s="10" t="str">
        <f>IFERROR(VLOOKUP(F220,PROFILE!$B$6:$Z$1000,17,FALSE),"")</f>
        <v>กลาง</v>
      </c>
      <c r="K220" s="23" t="str">
        <f>IFERROR(VLOOKUP(F220,PROFILE!$B$7:$DC$1000,290,FALSE),"")</f>
        <v/>
      </c>
      <c r="L220" s="26">
        <v>0.5</v>
      </c>
      <c r="M220" s="18" t="s">
        <v>286</v>
      </c>
      <c r="N220" s="7">
        <v>42825.714111921297</v>
      </c>
      <c r="O220" s="8">
        <v>42832.708006828703</v>
      </c>
      <c r="P220" s="15">
        <v>220</v>
      </c>
    </row>
    <row r="221" spans="6:16" x14ac:dyDescent="0.35">
      <c r="F221" s="17">
        <v>1703008</v>
      </c>
      <c r="G221" s="20" t="str">
        <f>IFERROR(VLOOKUP(F221,PROFILE!$B$6:$Z$1000,24,FALSE),"")</f>
        <v>TOYOTA</v>
      </c>
      <c r="H221" s="10" t="str">
        <f>IFERROR(VLOOKUP(F221,PROFILE!$B$6:$Z$1000,25,FALSE),"")</f>
        <v>VIGO</v>
      </c>
      <c r="I221" s="10" t="str">
        <f>IFERROR(VLOOKUP(F221,PROFILE!$B$6:$Z$1000,23,FALSE),"")</f>
        <v>ฎก2821</v>
      </c>
      <c r="J221" s="10" t="str">
        <f>IFERROR(VLOOKUP(F221,PROFILE!$B$6:$Z$1000,17,FALSE),"")</f>
        <v>กลาง</v>
      </c>
      <c r="K221" s="23" t="str">
        <f>IFERROR(VLOOKUP(F221,PROFILE!$B$7:$DC$1000,290,FALSE),"")</f>
        <v/>
      </c>
      <c r="L221" s="26">
        <v>0.5</v>
      </c>
      <c r="M221" s="18" t="s">
        <v>286</v>
      </c>
      <c r="N221" s="7">
        <v>42825.71537233796</v>
      </c>
      <c r="O221" s="8">
        <v>42832.708474999999</v>
      </c>
      <c r="P221" s="15">
        <v>221</v>
      </c>
    </row>
    <row r="222" spans="6:16" x14ac:dyDescent="0.35">
      <c r="F222" s="17">
        <v>1703021</v>
      </c>
      <c r="G222" s="20" t="str">
        <f>IFERROR(VLOOKUP(F222,PROFILE!$B$6:$Z$1000,24,FALSE),"")</f>
        <v>CHEVROLET</v>
      </c>
      <c r="H222" s="10" t="str">
        <f>IFERROR(VLOOKUP(F222,PROFILE!$B$6:$Z$1000,25,FALSE),"")</f>
        <v>CAPTIVA</v>
      </c>
      <c r="I222" s="10" t="str">
        <f>IFERROR(VLOOKUP(F222,PROFILE!$B$6:$Z$1000,23,FALSE),"")</f>
        <v>ญฒ4950</v>
      </c>
      <c r="J222" s="10" t="str">
        <f>IFERROR(VLOOKUP(F222,PROFILE!$B$6:$Z$1000,17,FALSE),"")</f>
        <v>หนัก</v>
      </c>
      <c r="K222" s="23" t="str">
        <f>IFERROR(VLOOKUP(F222,PROFILE!$B$7:$DC$1000,290,FALSE),"")</f>
        <v/>
      </c>
      <c r="L222" s="26">
        <v>0.5</v>
      </c>
      <c r="M222" s="18" t="s">
        <v>147</v>
      </c>
      <c r="N222" s="7">
        <v>42825.737346643517</v>
      </c>
      <c r="O222" s="8">
        <v>42828.719359027775</v>
      </c>
      <c r="P222" s="15">
        <v>222</v>
      </c>
    </row>
    <row r="223" spans="6:16" x14ac:dyDescent="0.35">
      <c r="F223" s="17">
        <v>1703045</v>
      </c>
      <c r="G223" s="20" t="str">
        <f>IFERROR(VLOOKUP(F223,PROFILE!$B$6:$Z$1000,24,FALSE),"")</f>
        <v>TOYOTA</v>
      </c>
      <c r="H223" s="10" t="str">
        <f>IFERROR(VLOOKUP(F223,PROFILE!$B$6:$Z$1000,25,FALSE),"")</f>
        <v>PRIUS</v>
      </c>
      <c r="I223" s="10" t="str">
        <f>IFERROR(VLOOKUP(F223,PROFILE!$B$6:$Z$1000,23,FALSE),"")</f>
        <v>ฆฎ694</v>
      </c>
      <c r="J223" s="10" t="str">
        <f>IFERROR(VLOOKUP(F223,PROFILE!$B$6:$Z$1000,17,FALSE),"")</f>
        <v>กลาง</v>
      </c>
      <c r="K223" s="23" t="str">
        <f>IFERROR(VLOOKUP(F223,PROFILE!$B$7:$DC$1000,290,FALSE),"")</f>
        <v/>
      </c>
      <c r="L223" s="26">
        <v>0.5</v>
      </c>
      <c r="M223" s="18" t="s">
        <v>147</v>
      </c>
      <c r="N223" s="7">
        <v>42825.737811342595</v>
      </c>
      <c r="O223" s="8">
        <v>42828.719033449073</v>
      </c>
      <c r="P223" s="15">
        <v>223</v>
      </c>
    </row>
    <row r="224" spans="6:16" x14ac:dyDescent="0.35">
      <c r="F224" s="17">
        <v>1701034</v>
      </c>
      <c r="G224" s="20" t="str">
        <f>IFERROR(VLOOKUP(F224,PROFILE!$B$6:$Z$1000,24,FALSE),"")</f>
        <v>TOYOTA</v>
      </c>
      <c r="H224" s="10" t="str">
        <f>IFERROR(VLOOKUP(F224,PROFILE!$B$6:$Z$1000,25,FALSE),"")</f>
        <v>SOLUNA</v>
      </c>
      <c r="I224" s="10" t="str">
        <f>IFERROR(VLOOKUP(F224,PROFILE!$B$6:$Z$1000,23,FALSE),"")</f>
        <v>ฎฮ1450</v>
      </c>
      <c r="J224" s="10" t="str">
        <f>IFERROR(VLOOKUP(F224,PROFILE!$B$6:$Z$1000,17,FALSE),"")</f>
        <v>โคม่า</v>
      </c>
      <c r="K224" s="23" t="str">
        <f>IFERROR(VLOOKUP(F224,PROFILE!$B$7:$DC$1000,290,FALSE),"")</f>
        <v/>
      </c>
      <c r="L224" s="26">
        <v>0.5</v>
      </c>
      <c r="M224" s="18" t="s">
        <v>149</v>
      </c>
      <c r="N224" s="7">
        <v>42825.738479861109</v>
      </c>
      <c r="P224" s="15">
        <v>224</v>
      </c>
    </row>
    <row r="225" spans="6:16" x14ac:dyDescent="0.35">
      <c r="F225" s="17">
        <v>1703079</v>
      </c>
      <c r="G225" s="20" t="str">
        <f>IFERROR(VLOOKUP(F225,PROFILE!$B$6:$Z$1000,24,FALSE),"")</f>
        <v>TOYOTA</v>
      </c>
      <c r="H225" s="10" t="str">
        <f>IFERROR(VLOOKUP(F225,PROFILE!$B$6:$Z$1000,25,FALSE),"")</f>
        <v>VIOS</v>
      </c>
      <c r="I225" s="10" t="str">
        <f>IFERROR(VLOOKUP(F225,PROFILE!$B$6:$Z$1000,23,FALSE),"")</f>
        <v>ญย7206</v>
      </c>
      <c r="J225" s="10" t="str">
        <f>IFERROR(VLOOKUP(F225,PROFILE!$B$6:$Z$1000,17,FALSE),"")</f>
        <v>ชิ้นส่วน</v>
      </c>
      <c r="K225" s="23" t="str">
        <f>IFERROR(VLOOKUP(F225,PROFILE!$B$7:$DC$1000,290,FALSE),"")</f>
        <v/>
      </c>
      <c r="L225" s="26">
        <v>0.5</v>
      </c>
      <c r="M225" s="18" t="s">
        <v>149</v>
      </c>
      <c r="N225" s="7">
        <v>42825.74064733796</v>
      </c>
      <c r="O225" s="8">
        <v>42829.710912268521</v>
      </c>
      <c r="P225" s="15">
        <v>225</v>
      </c>
    </row>
    <row r="226" spans="6:16" x14ac:dyDescent="0.35">
      <c r="F226" s="17">
        <v>1701142</v>
      </c>
      <c r="G226" s="20" t="str">
        <f>IFERROR(VLOOKUP(F226,PROFILE!$B$6:$Z$1000,24,FALSE),"")</f>
        <v>TOYOTA</v>
      </c>
      <c r="H226" s="10" t="str">
        <f>IFERROR(VLOOKUP(F226,PROFILE!$B$6:$Z$1000,25,FALSE),"")</f>
        <v>YARIS</v>
      </c>
      <c r="I226" s="10" t="str">
        <f>IFERROR(VLOOKUP(F226,PROFILE!$B$6:$Z$1000,23,FALSE),"")</f>
        <v>ฌฬ2810</v>
      </c>
      <c r="J226" s="10" t="str">
        <f>IFERROR(VLOOKUP(F226,PROFILE!$B$6:$Z$1000,17,FALSE),"")</f>
        <v>กลาง</v>
      </c>
      <c r="K226" s="23" t="str">
        <f>IFERROR(VLOOKUP(F226,PROFILE!$B$7:$DC$1000,290,FALSE),"")</f>
        <v/>
      </c>
      <c r="L226" s="26">
        <v>0.5</v>
      </c>
      <c r="M226" s="18" t="s">
        <v>149</v>
      </c>
      <c r="N226" s="7">
        <v>42829.711383449074</v>
      </c>
      <c r="O226" s="8">
        <v>42829.711890625003</v>
      </c>
      <c r="P226" s="15">
        <v>226</v>
      </c>
    </row>
    <row r="227" spans="6:16" x14ac:dyDescent="0.35">
      <c r="F227" s="17">
        <v>1701113</v>
      </c>
      <c r="G227" s="20" t="str">
        <f>IFERROR(VLOOKUP(F227,PROFILE!$B$6:$Z$1000,24,FALSE),"")</f>
        <v>NISSAN</v>
      </c>
      <c r="H227" s="10" t="str">
        <f>IFERROR(VLOOKUP(F227,PROFILE!$B$6:$Z$1000,25,FALSE),"")</f>
        <v>ALMERA</v>
      </c>
      <c r="I227" s="10" t="str">
        <f>IFERROR(VLOOKUP(F227,PROFILE!$B$6:$Z$1000,23,FALSE),"")</f>
        <v>ฆฒ1310</v>
      </c>
      <c r="J227" s="10" t="str">
        <f>IFERROR(VLOOKUP(F227,PROFILE!$B$6:$Z$1000,17,FALSE),"")</f>
        <v>กลาง</v>
      </c>
      <c r="K227" s="23" t="str">
        <f>IFERROR(VLOOKUP(F227,PROFILE!$B$7:$DC$1000,290,FALSE),"")</f>
        <v/>
      </c>
      <c r="L227" s="26">
        <v>0.5</v>
      </c>
      <c r="M227" s="18" t="s">
        <v>286</v>
      </c>
      <c r="N227" s="7">
        <v>42831.416028240739</v>
      </c>
      <c r="O227" s="8">
        <v>42832.710524305556</v>
      </c>
      <c r="P227" s="15">
        <v>227</v>
      </c>
    </row>
    <row r="228" spans="6:16" x14ac:dyDescent="0.35">
      <c r="F228" s="17">
        <v>1702054</v>
      </c>
      <c r="G228" s="20" t="str">
        <f>IFERROR(VLOOKUP(F228,PROFILE!$B$6:$Z$1000,24,FALSE),"")</f>
        <v>TOYOTA</v>
      </c>
      <c r="H228" s="10" t="str">
        <f>IFERROR(VLOOKUP(F228,PROFILE!$B$6:$Z$1000,25,FALSE),"")</f>
        <v>VIOS</v>
      </c>
      <c r="I228" s="10" t="str">
        <f>IFERROR(VLOOKUP(F228,PROFILE!$B$6:$Z$1000,23,FALSE),"")</f>
        <v>ญบ6348</v>
      </c>
      <c r="J228" s="10" t="str">
        <f>IFERROR(VLOOKUP(F228,PROFILE!$B$6:$Z$1000,17,FALSE),"")</f>
        <v>กลาง</v>
      </c>
      <c r="K228" s="23" t="str">
        <f>IFERROR(VLOOKUP(F228,PROFILE!$B$7:$DC$1000,290,FALSE),"")</f>
        <v/>
      </c>
      <c r="L228" s="26">
        <v>0.5</v>
      </c>
      <c r="M228" s="18" t="s">
        <v>286</v>
      </c>
      <c r="N228" s="7">
        <v>42831.420602314814</v>
      </c>
      <c r="P228" s="15">
        <v>228</v>
      </c>
    </row>
    <row r="229" spans="6:16" x14ac:dyDescent="0.35">
      <c r="F229" s="17">
        <v>1702047</v>
      </c>
      <c r="G229" s="20" t="str">
        <f>IFERROR(VLOOKUP(F229,PROFILE!$B$6:$Z$1000,24,FALSE),"")</f>
        <v>HONDA</v>
      </c>
      <c r="H229" s="10" t="str">
        <f>IFERROR(VLOOKUP(F229,PROFILE!$B$6:$Z$1000,25,FALSE),"")</f>
        <v>CR-V</v>
      </c>
      <c r="I229" s="10" t="str">
        <f>IFERROR(VLOOKUP(F229,PROFILE!$B$6:$Z$1000,23,FALSE),"")</f>
        <v>2กฐ6034</v>
      </c>
      <c r="J229" s="10" t="str">
        <f>IFERROR(VLOOKUP(F229,PROFILE!$B$6:$Z$1000,17,FALSE),"")</f>
        <v>กลาง</v>
      </c>
      <c r="K229" s="23" t="str">
        <f>IFERROR(VLOOKUP(F229,PROFILE!$B$7:$DC$1000,290,FALSE),"")</f>
        <v/>
      </c>
      <c r="L229" s="26">
        <v>0.5</v>
      </c>
      <c r="M229" s="18" t="s">
        <v>147</v>
      </c>
      <c r="N229" s="7">
        <v>42831.422727777775</v>
      </c>
      <c r="O229" s="8">
        <v>42832.703961689818</v>
      </c>
      <c r="P229" s="15">
        <v>229</v>
      </c>
    </row>
    <row r="230" spans="6:16" x14ac:dyDescent="0.35">
      <c r="F230" s="17">
        <v>1701082</v>
      </c>
      <c r="G230" s="20" t="str">
        <f>IFERROR(VLOOKUP(F230,PROFILE!$B$6:$Z$1000,24,FALSE),"")</f>
        <v>MITSUBISHI</v>
      </c>
      <c r="H230" s="10" t="str">
        <f>IFERROR(VLOOKUP(F230,PROFILE!$B$6:$Z$1000,25,FALSE),"")</f>
        <v>TRITON</v>
      </c>
      <c r="I230" s="10" t="str">
        <f>IFERROR(VLOOKUP(F230,PROFILE!$B$6:$Z$1000,23,FALSE),"")</f>
        <v>ฮพ3158</v>
      </c>
      <c r="J230" s="10" t="str">
        <f>IFERROR(VLOOKUP(F230,PROFILE!$B$6:$Z$1000,17,FALSE),"")</f>
        <v>เบา</v>
      </c>
      <c r="K230" s="23" t="str">
        <f>IFERROR(VLOOKUP(F230,PROFILE!$B$7:$DC$1000,290,FALSE),"")</f>
        <v/>
      </c>
      <c r="L230" s="26">
        <v>1</v>
      </c>
      <c r="M230" s="18" t="s">
        <v>149</v>
      </c>
      <c r="N230" s="7">
        <v>42831.423120254629</v>
      </c>
      <c r="O230" s="8">
        <v>42832.705180671299</v>
      </c>
      <c r="P230" s="15">
        <v>230</v>
      </c>
    </row>
    <row r="231" spans="6:16" x14ac:dyDescent="0.35">
      <c r="F231" s="17">
        <v>1702097</v>
      </c>
      <c r="G231" s="20" t="str">
        <f>IFERROR(VLOOKUP(F231,PROFILE!$B$6:$Z$1000,24,FALSE),"")</f>
        <v>HONDA</v>
      </c>
      <c r="H231" s="10" t="str">
        <f>IFERROR(VLOOKUP(F231,PROFILE!$B$6:$Z$1000,25,FALSE),"")</f>
        <v>BRIO</v>
      </c>
      <c r="I231" s="10" t="str">
        <f>IFERROR(VLOOKUP(F231,PROFILE!$B$6:$Z$1000,23,FALSE),"")</f>
        <v>ฆพ1257</v>
      </c>
      <c r="J231" s="10" t="str">
        <f>IFERROR(VLOOKUP(F231,PROFILE!$B$6:$Z$1000,17,FALSE),"")</f>
        <v>เบา</v>
      </c>
      <c r="K231" s="23" t="str">
        <f>IFERROR(VLOOKUP(F231,PROFILE!$B$7:$DC$1000,290,FALSE),"")</f>
        <v/>
      </c>
      <c r="L231" s="26">
        <v>0.5</v>
      </c>
      <c r="M231" s="18" t="s">
        <v>149</v>
      </c>
      <c r="N231" s="7">
        <v>42832.365612384259</v>
      </c>
      <c r="O231" s="8">
        <v>42832.366319791669</v>
      </c>
      <c r="P231" s="15">
        <v>231</v>
      </c>
    </row>
    <row r="232" spans="6:16" x14ac:dyDescent="0.35">
      <c r="F232" s="17">
        <v>1704018</v>
      </c>
      <c r="G232" s="20" t="str">
        <f>IFERROR(VLOOKUP(F232,PROFILE!$B$6:$Z$1000,24,FALSE),"")</f>
        <v>TOYOTA</v>
      </c>
      <c r="H232" s="10" t="str">
        <f>IFERROR(VLOOKUP(F232,PROFILE!$B$6:$Z$1000,25,FALSE),"")</f>
        <v>VIOS</v>
      </c>
      <c r="I232" s="10" t="str">
        <f>IFERROR(VLOOKUP(F232,PROFILE!$B$6:$Z$1000,23,FALSE),"")</f>
        <v>ศจ9617</v>
      </c>
      <c r="J232" s="10" t="str">
        <f>IFERROR(VLOOKUP(F232,PROFILE!$B$6:$Z$1000,17,FALSE),"")</f>
        <v>กลาง</v>
      </c>
      <c r="K232" s="23" t="str">
        <f>IFERROR(VLOOKUP(F232,PROFILE!$B$7:$DC$1000,290,FALSE),"")</f>
        <v/>
      </c>
      <c r="L232" s="26">
        <v>1</v>
      </c>
      <c r="M232" s="18" t="s">
        <v>147</v>
      </c>
      <c r="N232" s="7">
        <v>42847.374506134256</v>
      </c>
      <c r="O232" s="8">
        <v>42847.378924537035</v>
      </c>
      <c r="P232" s="15">
        <v>232</v>
      </c>
    </row>
    <row r="233" spans="6:16" x14ac:dyDescent="0.35">
      <c r="F233" s="17">
        <v>1702069</v>
      </c>
      <c r="G233" s="20" t="str">
        <f>IFERROR(VLOOKUP(F233,PROFILE!$B$6:$Z$1000,24,FALSE),"")</f>
        <v>ISUZU</v>
      </c>
      <c r="H233" s="10" t="str">
        <f>IFERROR(VLOOKUP(F233,PROFILE!$B$6:$Z$1000,25,FALSE),"")</f>
        <v>HILANDER</v>
      </c>
      <c r="I233" s="10" t="str">
        <f>IFERROR(VLOOKUP(F233,PROFILE!$B$6:$Z$1000,23,FALSE),"")</f>
        <v>ฒบ8391</v>
      </c>
      <c r="J233" s="10" t="str">
        <f>IFERROR(VLOOKUP(F233,PROFILE!$B$6:$Z$1000,17,FALSE),"")</f>
        <v>กลาง</v>
      </c>
      <c r="K233" s="23" t="str">
        <f>IFERROR(VLOOKUP(F233,PROFILE!$B$7:$DC$1000,290,FALSE),"")</f>
        <v/>
      </c>
      <c r="L233" s="26">
        <v>1</v>
      </c>
      <c r="M233" s="18" t="s">
        <v>147</v>
      </c>
      <c r="N233" s="7">
        <v>42847.377372685187</v>
      </c>
      <c r="O233" s="8">
        <v>42850.661649884256</v>
      </c>
      <c r="P233" s="15">
        <v>233</v>
      </c>
    </row>
    <row r="234" spans="6:16" x14ac:dyDescent="0.35">
      <c r="F234" s="17">
        <v>1704016</v>
      </c>
      <c r="G234" s="20" t="str">
        <f>IFERROR(VLOOKUP(F234,PROFILE!$B$6:$Z$1000,24,FALSE),"")</f>
        <v>ISUZU</v>
      </c>
      <c r="H234" s="10" t="str">
        <f>IFERROR(VLOOKUP(F234,PROFILE!$B$6:$Z$1000,25,FALSE),"")</f>
        <v>SPACECAB</v>
      </c>
      <c r="I234" s="10" t="str">
        <f>IFERROR(VLOOKUP(F234,PROFILE!$B$6:$Z$1000,23,FALSE),"")</f>
        <v>ฒก5239</v>
      </c>
      <c r="J234" s="10" t="str">
        <f>IFERROR(VLOOKUP(F234,PROFILE!$B$6:$Z$1000,17,FALSE),"")</f>
        <v>หนัก</v>
      </c>
      <c r="K234" s="23" t="str">
        <f>IFERROR(VLOOKUP(F234,PROFILE!$B$7:$DC$1000,290,FALSE),"")</f>
        <v/>
      </c>
      <c r="L234" s="26">
        <v>0.5</v>
      </c>
      <c r="M234" s="18" t="s">
        <v>149</v>
      </c>
      <c r="N234" s="7">
        <v>42847.378092245373</v>
      </c>
      <c r="O234" s="8">
        <v>42849.629182870369</v>
      </c>
      <c r="P234" s="15">
        <v>234</v>
      </c>
    </row>
    <row r="235" spans="6:16" x14ac:dyDescent="0.35">
      <c r="F235" s="17">
        <v>1703058</v>
      </c>
      <c r="G235" s="20" t="str">
        <f>IFERROR(VLOOKUP(F235,PROFILE!$B$6:$Z$1000,24,FALSE),"")</f>
        <v>ISUZU</v>
      </c>
      <c r="H235" s="10" t="str">
        <f>IFERROR(VLOOKUP(F235,PROFILE!$B$6:$Z$1000,25,FALSE),"")</f>
        <v>D-MAX</v>
      </c>
      <c r="I235" s="10" t="str">
        <f>IFERROR(VLOOKUP(F235,PROFILE!$B$6:$Z$1000,23,FALSE),"")</f>
        <v>3กน1534</v>
      </c>
      <c r="J235" s="10" t="str">
        <f>IFERROR(VLOOKUP(F235,PROFILE!$B$6:$Z$1000,17,FALSE),"")</f>
        <v>กลาง</v>
      </c>
      <c r="K235" s="23" t="str">
        <f>IFERROR(VLOOKUP(F235,PROFILE!$B$7:$DC$1000,290,FALSE),"")</f>
        <v/>
      </c>
      <c r="L235" s="26">
        <v>0.5</v>
      </c>
      <c r="M235" s="18" t="s">
        <v>149</v>
      </c>
      <c r="N235" s="7">
        <v>42847.378491550924</v>
      </c>
      <c r="O235" s="8">
        <v>42849.628474884259</v>
      </c>
      <c r="P235" s="15">
        <v>235</v>
      </c>
    </row>
    <row r="236" spans="6:16" x14ac:dyDescent="0.35">
      <c r="F236" s="17">
        <v>1704017</v>
      </c>
      <c r="G236" s="20" t="str">
        <f>IFERROR(VLOOKUP(F236,PROFILE!$B$6:$Z$1000,24,FALSE),"")</f>
        <v>HONDA</v>
      </c>
      <c r="H236" s="10" t="str">
        <f>IFERROR(VLOOKUP(F236,PROFILE!$B$6:$Z$1000,25,FALSE),"")</f>
        <v>CITY</v>
      </c>
      <c r="I236" s="10" t="str">
        <f>IFERROR(VLOOKUP(F236,PROFILE!$B$6:$Z$1000,23,FALSE),"")</f>
        <v>กฉ906</v>
      </c>
      <c r="J236" s="10" t="str">
        <f>IFERROR(VLOOKUP(F236,PROFILE!$B$6:$Z$1000,17,FALSE),"")</f>
        <v>กลาง</v>
      </c>
      <c r="K236" s="23" t="str">
        <f>IFERROR(VLOOKUP(F236,PROFILE!$B$7:$DC$1000,290,FALSE),"")</f>
        <v/>
      </c>
      <c r="L236" s="26">
        <v>1</v>
      </c>
      <c r="M236" s="18" t="s">
        <v>286</v>
      </c>
      <c r="N236" s="7">
        <v>42847.445540624998</v>
      </c>
      <c r="O236" s="8">
        <v>42850.41335451389</v>
      </c>
      <c r="P236" s="15">
        <v>236</v>
      </c>
    </row>
    <row r="237" spans="6:16" x14ac:dyDescent="0.35">
      <c r="F237" s="17">
        <v>1701097</v>
      </c>
      <c r="G237" s="20" t="str">
        <f>IFERROR(VLOOKUP(F237,PROFILE!$B$6:$Z$1000,24,FALSE),"")</f>
        <v>MITSUBISHI</v>
      </c>
      <c r="H237" s="10" t="str">
        <f>IFERROR(VLOOKUP(F237,PROFILE!$B$6:$Z$1000,25,FALSE),"")</f>
        <v>STRADA</v>
      </c>
      <c r="I237" s="10" t="str">
        <f>IFERROR(VLOOKUP(F237,PROFILE!$B$6:$Z$1000,23,FALSE),"")</f>
        <v>1ฒย6588</v>
      </c>
      <c r="J237" s="10" t="str">
        <f>IFERROR(VLOOKUP(F237,PROFILE!$B$6:$Z$1000,17,FALSE),"")</f>
        <v>กลาง</v>
      </c>
      <c r="K237" s="23" t="str">
        <f>IFERROR(VLOOKUP(F237,PROFILE!$B$7:$DC$1000,290,FALSE),"")</f>
        <v/>
      </c>
      <c r="L237" s="26">
        <v>1</v>
      </c>
      <c r="M237" s="18" t="s">
        <v>286</v>
      </c>
      <c r="N237" s="7">
        <v>42847.44601712963</v>
      </c>
      <c r="O237" s="8">
        <v>42853.492691203704</v>
      </c>
      <c r="P237" s="15">
        <v>237</v>
      </c>
    </row>
    <row r="238" spans="6:16" x14ac:dyDescent="0.35">
      <c r="F238" s="17">
        <v>1701102</v>
      </c>
      <c r="G238" s="20" t="str">
        <f>IFERROR(VLOOKUP(F238,PROFILE!$B$6:$Z$1000,24,FALSE),"")</f>
        <v>TOYOTA</v>
      </c>
      <c r="H238" s="10" t="str">
        <f>IFERROR(VLOOKUP(F238,PROFILE!$B$6:$Z$1000,25,FALSE),"")</f>
        <v>YARIS</v>
      </c>
      <c r="I238" s="10" t="str">
        <f>IFERROR(VLOOKUP(F238,PROFILE!$B$6:$Z$1000,23,FALSE),"")</f>
        <v>3กฒ6468</v>
      </c>
      <c r="J238" s="10" t="str">
        <f>IFERROR(VLOOKUP(F238,PROFILE!$B$6:$Z$1000,17,FALSE),"")</f>
        <v>เบา</v>
      </c>
      <c r="K238" s="23" t="str">
        <f>IFERROR(VLOOKUP(F238,PROFILE!$B$7:$DC$1000,290,FALSE),"")</f>
        <v/>
      </c>
      <c r="L238" s="26">
        <v>0.5</v>
      </c>
      <c r="M238" s="18" t="s">
        <v>286</v>
      </c>
      <c r="N238" s="7">
        <v>42849.462034837961</v>
      </c>
      <c r="O238" s="8">
        <v>42851.612822337964</v>
      </c>
      <c r="P238" s="15">
        <v>238</v>
      </c>
    </row>
    <row r="239" spans="6:16" x14ac:dyDescent="0.35">
      <c r="F239" s="17">
        <v>1702099</v>
      </c>
      <c r="G239" s="20" t="str">
        <f>IFERROR(VLOOKUP(F239,PROFILE!$B$6:$Z$1000,24,FALSE),"")</f>
        <v>ISUZU</v>
      </c>
      <c r="H239" s="10" t="str">
        <f>IFERROR(VLOOKUP(F239,PROFILE!$B$6:$Z$1000,25,FALSE),"")</f>
        <v>D-MAX</v>
      </c>
      <c r="I239" s="10" t="str">
        <f>IFERROR(VLOOKUP(F239,PROFILE!$B$6:$Z$1000,23,FALSE),"")</f>
        <v>ถม3133</v>
      </c>
      <c r="J239" s="10" t="str">
        <f>IFERROR(VLOOKUP(F239,PROFILE!$B$6:$Z$1000,17,FALSE),"")</f>
        <v>เบา</v>
      </c>
      <c r="K239" s="23" t="str">
        <f>IFERROR(VLOOKUP(F239,PROFILE!$B$7:$DC$1000,290,FALSE),"")</f>
        <v/>
      </c>
      <c r="L239" s="26">
        <v>0.5</v>
      </c>
      <c r="M239" s="18" t="s">
        <v>286</v>
      </c>
      <c r="N239" s="7">
        <v>42849.462648032408</v>
      </c>
      <c r="O239" s="8">
        <v>42851.613541550927</v>
      </c>
      <c r="P239" s="15">
        <v>239</v>
      </c>
    </row>
    <row r="240" spans="6:16" x14ac:dyDescent="0.35">
      <c r="F240" s="17">
        <v>1703061</v>
      </c>
      <c r="G240" s="20" t="str">
        <f>IFERROR(VLOOKUP(F240,PROFILE!$B$6:$Z$1000,24,FALSE),"")</f>
        <v>TOYOTA</v>
      </c>
      <c r="H240" s="10" t="str">
        <f>IFERROR(VLOOKUP(F240,PROFILE!$B$6:$Z$1000,25,FALSE),"")</f>
        <v>VIGO</v>
      </c>
      <c r="I240" s="10" t="str">
        <f>IFERROR(VLOOKUP(F240,PROFILE!$B$6:$Z$1000,23,FALSE),"")</f>
        <v>2กฉ8391</v>
      </c>
      <c r="J240" s="10" t="str">
        <f>IFERROR(VLOOKUP(F240,PROFILE!$B$6:$Z$1000,17,FALSE),"")</f>
        <v>กลาง</v>
      </c>
      <c r="K240" s="23" t="str">
        <f>IFERROR(VLOOKUP(F240,PROFILE!$B$7:$DC$1000,290,FALSE),"")</f>
        <v/>
      </c>
      <c r="L240" s="26">
        <v>1</v>
      </c>
      <c r="M240" s="18" t="s">
        <v>149</v>
      </c>
      <c r="N240" s="7">
        <v>42849.464589120369</v>
      </c>
      <c r="P240" s="15">
        <v>240</v>
      </c>
    </row>
    <row r="241" spans="6:16" x14ac:dyDescent="0.35">
      <c r="F241" s="17">
        <v>1701149</v>
      </c>
      <c r="G241" s="20" t="str">
        <f>IFERROR(VLOOKUP(F241,PROFILE!$B$6:$Z$1000,24,FALSE),"")</f>
        <v>ISUZU</v>
      </c>
      <c r="H241" s="10" t="str">
        <f>IFERROR(VLOOKUP(F241,PROFILE!$B$6:$Z$1000,25,FALSE),"")</f>
        <v>MU-X</v>
      </c>
      <c r="I241" s="10" t="str">
        <f>IFERROR(VLOOKUP(F241,PROFILE!$B$6:$Z$1000,23,FALSE),"")</f>
        <v>3กอ1773</v>
      </c>
      <c r="J241" s="10" t="str">
        <f>IFERROR(VLOOKUP(F241,PROFILE!$B$6:$Z$1000,17,FALSE),"")</f>
        <v>กลาง</v>
      </c>
      <c r="K241" s="23" t="str">
        <f>IFERROR(VLOOKUP(F241,PROFILE!$B$7:$DC$1000,290,FALSE),"")</f>
        <v/>
      </c>
      <c r="L241" s="26">
        <v>0.5</v>
      </c>
      <c r="M241" s="18" t="s">
        <v>149</v>
      </c>
      <c r="N241" s="7">
        <v>42849.465939930553</v>
      </c>
      <c r="O241" s="8">
        <v>42850.662334722219</v>
      </c>
      <c r="P241" s="15">
        <v>241</v>
      </c>
    </row>
    <row r="242" spans="6:16" x14ac:dyDescent="0.35">
      <c r="F242" s="17">
        <v>1702073</v>
      </c>
      <c r="G242" s="20" t="str">
        <f>IFERROR(VLOOKUP(F242,PROFILE!$B$6:$Z$1000,24,FALSE),"")</f>
        <v>TOYOTA</v>
      </c>
      <c r="H242" s="10" t="str">
        <f>IFERROR(VLOOKUP(F242,PROFILE!$B$6:$Z$1000,25,FALSE),"")</f>
        <v>TIGER</v>
      </c>
      <c r="I242" s="10" t="str">
        <f>IFERROR(VLOOKUP(F242,PROFILE!$B$6:$Z$1000,23,FALSE),"")</f>
        <v>ณจ6761</v>
      </c>
      <c r="J242" s="10" t="str">
        <f>IFERROR(VLOOKUP(F242,PROFILE!$B$6:$Z$1000,17,FALSE),"")</f>
        <v>เบา</v>
      </c>
      <c r="K242" s="23" t="str">
        <f>IFERROR(VLOOKUP(F242,PROFILE!$B$7:$DC$1000,290,FALSE),"")</f>
        <v/>
      </c>
      <c r="L242" s="26">
        <v>0.5</v>
      </c>
      <c r="M242" s="18" t="s">
        <v>147</v>
      </c>
      <c r="N242" s="7">
        <v>42849.466513541665</v>
      </c>
      <c r="O242" s="8">
        <v>42850.663228356483</v>
      </c>
      <c r="P242" s="15">
        <v>242</v>
      </c>
    </row>
    <row r="243" spans="6:16" x14ac:dyDescent="0.35">
      <c r="F243" s="17">
        <v>1702095</v>
      </c>
      <c r="G243" s="20" t="str">
        <f>IFERROR(VLOOKUP(F243,PROFILE!$B$6:$Z$1000,24,FALSE),"")</f>
        <v>CHEVROLET</v>
      </c>
      <c r="H243" s="10" t="str">
        <f>IFERROR(VLOOKUP(F243,PROFILE!$B$6:$Z$1000,25,FALSE),"")</f>
        <v>OPTRA</v>
      </c>
      <c r="I243" s="10" t="str">
        <f>IFERROR(VLOOKUP(F243,PROFILE!$B$6:$Z$1000,23,FALSE),"")</f>
        <v>ศฉ8658</v>
      </c>
      <c r="J243" s="10" t="str">
        <f>IFERROR(VLOOKUP(F243,PROFILE!$B$6:$Z$1000,17,FALSE),"")</f>
        <v>กลาง</v>
      </c>
      <c r="K243" s="23" t="str">
        <f>IFERROR(VLOOKUP(F243,PROFILE!$B$7:$DC$1000,290,FALSE),"")</f>
        <v/>
      </c>
      <c r="L243" s="26">
        <v>0.5</v>
      </c>
      <c r="M243" s="18" t="s">
        <v>147</v>
      </c>
      <c r="N243" s="7">
        <v>42849.467192939817</v>
      </c>
      <c r="O243" s="8">
        <v>42850.411821296293</v>
      </c>
      <c r="P243" s="15">
        <v>243</v>
      </c>
    </row>
    <row r="244" spans="6:16" x14ac:dyDescent="0.35">
      <c r="F244" s="17">
        <v>1703076</v>
      </c>
      <c r="G244" s="20" t="str">
        <f>IFERROR(VLOOKUP(F244,PROFILE!$B$6:$Z$1000,24,FALSE),"")</f>
        <v>FORD</v>
      </c>
      <c r="H244" s="10" t="str">
        <f>IFERROR(VLOOKUP(F244,PROFILE!$B$6:$Z$1000,25,FALSE),"")</f>
        <v>ECOSPORT</v>
      </c>
      <c r="I244" s="10" t="str">
        <f>IFERROR(VLOOKUP(F244,PROFILE!$B$6:$Z$1000,23,FALSE),"")</f>
        <v>4กจ7487</v>
      </c>
      <c r="J244" s="10" t="str">
        <f>IFERROR(VLOOKUP(F244,PROFILE!$B$6:$Z$1000,17,FALSE),"")</f>
        <v>กลาง</v>
      </c>
      <c r="K244" s="23" t="str">
        <f>IFERROR(VLOOKUP(F244,PROFILE!$B$7:$DC$1000,290,FALSE),"")</f>
        <v/>
      </c>
      <c r="L244" s="26">
        <v>0.5</v>
      </c>
      <c r="M244" s="18" t="s">
        <v>286</v>
      </c>
      <c r="N244" s="7">
        <v>42852.386213773148</v>
      </c>
      <c r="P244" s="15">
        <v>244</v>
      </c>
    </row>
    <row r="245" spans="6:16" x14ac:dyDescent="0.35">
      <c r="F245" s="17">
        <v>1704027</v>
      </c>
      <c r="G245" s="20" t="str">
        <f>IFERROR(VLOOKUP(F245,PROFILE!$B$6:$Z$1000,24,FALSE),"")</f>
        <v>MITSUBISHI</v>
      </c>
      <c r="H245" s="10" t="str">
        <f>IFERROR(VLOOKUP(F245,PROFILE!$B$6:$Z$1000,25,FALSE),"")</f>
        <v>LANCER</v>
      </c>
      <c r="I245" s="10" t="str">
        <f>IFERROR(VLOOKUP(F245,PROFILE!$B$6:$Z$1000,23,FALSE),"")</f>
        <v>พย5044</v>
      </c>
      <c r="J245" s="10" t="str">
        <f>IFERROR(VLOOKUP(F245,PROFILE!$B$6:$Z$1000,17,FALSE),"")</f>
        <v>กลาง</v>
      </c>
      <c r="K245" s="23" t="str">
        <f>IFERROR(VLOOKUP(F245,PROFILE!$B$7:$DC$1000,290,FALSE),"")</f>
        <v/>
      </c>
      <c r="L245" s="26">
        <v>0.5</v>
      </c>
      <c r="M245" s="18" t="s">
        <v>286</v>
      </c>
      <c r="N245" s="7">
        <v>42852.481355902775</v>
      </c>
      <c r="O245" s="8">
        <v>42853.660263888887</v>
      </c>
      <c r="P245" s="15">
        <v>245</v>
      </c>
    </row>
    <row r="246" spans="6:16" x14ac:dyDescent="0.35">
      <c r="F246" s="17">
        <v>1704009</v>
      </c>
      <c r="G246" s="20" t="str">
        <f>IFERROR(VLOOKUP(F246,PROFILE!$B$6:$Z$1000,24,FALSE),"")</f>
        <v>TOYOTA</v>
      </c>
      <c r="H246" s="10" t="str">
        <f>IFERROR(VLOOKUP(F246,PROFILE!$B$6:$Z$1000,25,FALSE),"")</f>
        <v>FORTUNER</v>
      </c>
      <c r="I246" s="10" t="str">
        <f>IFERROR(VLOOKUP(F246,PROFILE!$B$6:$Z$1000,23,FALSE),"")</f>
        <v>2กช9870</v>
      </c>
      <c r="J246" s="10" t="str">
        <f>IFERROR(VLOOKUP(F246,PROFILE!$B$6:$Z$1000,17,FALSE),"")</f>
        <v>ชิ้นส่วน</v>
      </c>
      <c r="K246" s="23" t="str">
        <f>IFERROR(VLOOKUP(F246,PROFILE!$B$7:$DC$1000,290,FALSE),"")</f>
        <v/>
      </c>
      <c r="L246" s="26">
        <v>0.5</v>
      </c>
      <c r="M246" s="18" t="s">
        <v>149</v>
      </c>
      <c r="N246" s="7">
        <v>42852.481691666668</v>
      </c>
      <c r="P246" s="15">
        <v>246</v>
      </c>
    </row>
    <row r="247" spans="6:16" x14ac:dyDescent="0.35">
      <c r="F247" s="17">
        <v>1704034</v>
      </c>
      <c r="G247" s="20" t="str">
        <f>IFERROR(VLOOKUP(F247,PROFILE!$B$6:$Z$1000,24,FALSE),"")</f>
        <v>TOYOTA</v>
      </c>
      <c r="H247" s="10" t="str">
        <f>IFERROR(VLOOKUP(F247,PROFILE!$B$6:$Z$1000,25,FALSE),"")</f>
        <v>VIGO</v>
      </c>
      <c r="I247" s="10" t="str">
        <f>IFERROR(VLOOKUP(F247,PROFILE!$B$6:$Z$1000,23,FALSE),"")</f>
        <v>1ฒช3231</v>
      </c>
      <c r="J247" s="10" t="str">
        <f>IFERROR(VLOOKUP(F247,PROFILE!$B$6:$Z$1000,17,FALSE),"")</f>
        <v>ชิ้นส่วน</v>
      </c>
      <c r="K247" s="23" t="str">
        <f>IFERROR(VLOOKUP(F247,PROFILE!$B$7:$DC$1000,290,FALSE),"")</f>
        <v/>
      </c>
      <c r="L247" s="26">
        <v>0.5</v>
      </c>
      <c r="M247" s="18" t="s">
        <v>147</v>
      </c>
      <c r="N247" s="7">
        <v>42852.482052083331</v>
      </c>
      <c r="O247" s="8">
        <v>42853.620022569441</v>
      </c>
      <c r="P247" s="15">
        <v>247</v>
      </c>
    </row>
    <row r="248" spans="6:16" x14ac:dyDescent="0.35">
      <c r="F248" s="17">
        <v>1703080</v>
      </c>
      <c r="G248" s="20" t="str">
        <f>IFERROR(VLOOKUP(F248,PROFILE!$B$6:$Z$1000,24,FALSE),"")</f>
        <v>FORD</v>
      </c>
      <c r="H248" s="10" t="str">
        <f>IFERROR(VLOOKUP(F248,PROFILE!$B$6:$Z$1000,25,FALSE),"")</f>
        <v>RANGER</v>
      </c>
      <c r="I248" s="10" t="str">
        <f>IFERROR(VLOOKUP(F248,PROFILE!$B$6:$Z$1000,23,FALSE),"")</f>
        <v>2กฬ5934</v>
      </c>
      <c r="J248" s="10" t="str">
        <f>IFERROR(VLOOKUP(F248,PROFILE!$B$6:$Z$1000,17,FALSE),"")</f>
        <v>กลาง</v>
      </c>
      <c r="K248" s="23" t="str">
        <f>IFERROR(VLOOKUP(F248,PROFILE!$B$7:$DC$1000,290,FALSE),"")</f>
        <v/>
      </c>
      <c r="L248" s="26">
        <v>0.5</v>
      </c>
      <c r="M248" s="18" t="s">
        <v>147</v>
      </c>
      <c r="N248" s="7">
        <v>42852.482380208334</v>
      </c>
      <c r="O248" s="8">
        <v>42853.492278935184</v>
      </c>
      <c r="P248" s="15">
        <v>248</v>
      </c>
    </row>
    <row r="249" spans="6:16" x14ac:dyDescent="0.35">
      <c r="F249" s="17">
        <v>1703033</v>
      </c>
      <c r="G249" s="20" t="str">
        <f>IFERROR(VLOOKUP(F249,PROFILE!$B$6:$Z$1000,24,FALSE),"")</f>
        <v>CHEVROLET</v>
      </c>
      <c r="H249" s="10" t="str">
        <f>IFERROR(VLOOKUP(F249,PROFILE!$B$6:$Z$1000,25,FALSE),"")</f>
        <v>OPTRA</v>
      </c>
      <c r="I249" s="10" t="str">
        <f>IFERROR(VLOOKUP(F249,PROFILE!$B$6:$Z$1000,23,FALSE),"")</f>
        <v>ฌถ6970</v>
      </c>
      <c r="J249" s="10" t="str">
        <f>IFERROR(VLOOKUP(F249,PROFILE!$B$6:$Z$1000,17,FALSE),"")</f>
        <v>กลาง</v>
      </c>
      <c r="K249" s="23" t="str">
        <f>IFERROR(VLOOKUP(F249,PROFILE!$B$7:$DC$1000,290,FALSE),"")</f>
        <v/>
      </c>
      <c r="L249" s="26">
        <v>0.5</v>
      </c>
      <c r="M249" s="18" t="s">
        <v>149</v>
      </c>
      <c r="N249" s="7">
        <v>42854.642128587962</v>
      </c>
      <c r="O249" s="8">
        <v>42894.692795486109</v>
      </c>
      <c r="P249" s="15">
        <v>249</v>
      </c>
    </row>
    <row r="250" spans="6:16" x14ac:dyDescent="0.35">
      <c r="F250" s="17">
        <v>1703002</v>
      </c>
      <c r="G250" s="20" t="str">
        <f>IFERROR(VLOOKUP(F250,PROFILE!$B$6:$Z$1000,24,FALSE),"")</f>
        <v>TOYOTA</v>
      </c>
      <c r="H250" s="10" t="str">
        <f>IFERROR(VLOOKUP(F250,PROFILE!$B$6:$Z$1000,25,FALSE),"")</f>
        <v>VIOS</v>
      </c>
      <c r="I250" s="10" t="str">
        <f>IFERROR(VLOOKUP(F250,PROFILE!$B$6:$Z$1000,23,FALSE),"")</f>
        <v>กอ390</v>
      </c>
      <c r="J250" s="10" t="str">
        <f>IFERROR(VLOOKUP(F250,PROFILE!$B$6:$Z$1000,17,FALSE),"")</f>
        <v>กลาง</v>
      </c>
      <c r="K250" s="23" t="str">
        <f>IFERROR(VLOOKUP(F250,PROFILE!$B$7:$DC$1000,290,FALSE),"")</f>
        <v/>
      </c>
      <c r="L250" s="26">
        <v>0.5</v>
      </c>
      <c r="M250" s="18" t="s">
        <v>147</v>
      </c>
      <c r="N250" s="7">
        <v>42861.394975000003</v>
      </c>
      <c r="O250" s="8">
        <v>42864.419162962964</v>
      </c>
      <c r="P250" s="15">
        <v>250</v>
      </c>
    </row>
    <row r="251" spans="6:16" x14ac:dyDescent="0.35">
      <c r="F251" s="17">
        <v>1705008</v>
      </c>
      <c r="G251" s="20" t="str">
        <f>IFERROR(VLOOKUP(F251,PROFILE!$B$6:$Z$1000,24,FALSE),"")</f>
        <v>HONDA</v>
      </c>
      <c r="H251" s="10" t="str">
        <f>IFERROR(VLOOKUP(F251,PROFILE!$B$6:$Z$1000,25,FALSE),"")</f>
        <v>CIVIC</v>
      </c>
      <c r="I251" s="10" t="str">
        <f>IFERROR(VLOOKUP(F251,PROFILE!$B$6:$Z$1000,23,FALSE),"")</f>
        <v>5กต2970</v>
      </c>
      <c r="J251" s="10" t="str">
        <f>IFERROR(VLOOKUP(F251,PROFILE!$B$6:$Z$1000,17,FALSE),"")</f>
        <v>โคม่า</v>
      </c>
      <c r="K251" s="23" t="str">
        <f>IFERROR(VLOOKUP(F251,PROFILE!$B$7:$DC$1000,290,FALSE),"")</f>
        <v/>
      </c>
      <c r="L251" s="26">
        <v>1</v>
      </c>
      <c r="M251" s="18" t="s">
        <v>149</v>
      </c>
      <c r="N251" s="7">
        <v>42861.395390277779</v>
      </c>
      <c r="O251" s="8">
        <v>42864.628254398151</v>
      </c>
      <c r="P251" s="15">
        <v>251</v>
      </c>
    </row>
    <row r="252" spans="6:16" x14ac:dyDescent="0.35">
      <c r="F252" s="17">
        <v>1705009</v>
      </c>
      <c r="G252" s="20" t="str">
        <f>IFERROR(VLOOKUP(F252,PROFILE!$B$6:$Z$1000,24,FALSE),"")</f>
        <v>NISSAN</v>
      </c>
      <c r="H252" s="10" t="str">
        <f>IFERROR(VLOOKUP(F252,PROFILE!$B$6:$Z$1000,25,FALSE),"")</f>
        <v>MARCH</v>
      </c>
      <c r="I252" s="10" t="str">
        <f>IFERROR(VLOOKUP(F252,PROFILE!$B$6:$Z$1000,23,FALSE),"")</f>
        <v>5กค3592</v>
      </c>
      <c r="J252" s="10" t="str">
        <f>IFERROR(VLOOKUP(F252,PROFILE!$B$6:$Z$1000,17,FALSE),"")</f>
        <v>หนัก</v>
      </c>
      <c r="K252" s="23" t="str">
        <f>IFERROR(VLOOKUP(F252,PROFILE!$B$7:$DC$1000,290,FALSE),"")</f>
        <v/>
      </c>
      <c r="L252" s="26">
        <v>0.5</v>
      </c>
      <c r="M252" s="18" t="s">
        <v>286</v>
      </c>
      <c r="N252" s="7">
        <v>42861.442256944443</v>
      </c>
      <c r="O252" s="8">
        <v>42863.593351041665</v>
      </c>
      <c r="P252" s="15">
        <v>252</v>
      </c>
    </row>
    <row r="253" spans="6:16" x14ac:dyDescent="0.35">
      <c r="F253" s="17">
        <v>1703048</v>
      </c>
      <c r="G253" s="20" t="str">
        <f>IFERROR(VLOOKUP(F253,PROFILE!$B$6:$Z$1000,24,FALSE),"")</f>
        <v>FORD</v>
      </c>
      <c r="H253" s="10" t="str">
        <f>IFERROR(VLOOKUP(F253,PROFILE!$B$6:$Z$1000,25,FALSE),"")</f>
        <v>FIESTA</v>
      </c>
      <c r="I253" s="10" t="str">
        <f>IFERROR(VLOOKUP(F253,PROFILE!$B$6:$Z$1000,23,FALSE),"")</f>
        <v>3กฒ3714</v>
      </c>
      <c r="J253" s="10" t="str">
        <f>IFERROR(VLOOKUP(F253,PROFILE!$B$6:$Z$1000,17,FALSE),"")</f>
        <v>เบา</v>
      </c>
      <c r="K253" s="23" t="str">
        <f>IFERROR(VLOOKUP(F253,PROFILE!$B$7:$DC$1000,290,FALSE),"")</f>
        <v/>
      </c>
      <c r="L253" s="26">
        <v>0.5</v>
      </c>
      <c r="M253" s="18" t="s">
        <v>147</v>
      </c>
      <c r="N253" s="7">
        <v>42861.442703819448</v>
      </c>
      <c r="O253" s="8">
        <v>42861.701228587961</v>
      </c>
      <c r="P253" s="15">
        <v>253</v>
      </c>
    </row>
    <row r="254" spans="6:16" x14ac:dyDescent="0.35">
      <c r="F254" s="17">
        <v>1703035</v>
      </c>
      <c r="G254" s="20" t="str">
        <f>IFERROR(VLOOKUP(F254,PROFILE!$B$6:$Z$1000,24,FALSE),"")</f>
        <v>HONDA</v>
      </c>
      <c r="H254" s="10" t="str">
        <f>IFERROR(VLOOKUP(F254,PROFILE!$B$6:$Z$1000,25,FALSE),"")</f>
        <v>CIVIC</v>
      </c>
      <c r="I254" s="10" t="str">
        <f>IFERROR(VLOOKUP(F254,PROFILE!$B$6:$Z$1000,23,FALSE),"")</f>
        <v>ญศ6383</v>
      </c>
      <c r="J254" s="10" t="str">
        <f>IFERROR(VLOOKUP(F254,PROFILE!$B$6:$Z$1000,17,FALSE),"")</f>
        <v>กลาง</v>
      </c>
      <c r="K254" s="23" t="str">
        <f>IFERROR(VLOOKUP(F254,PROFILE!$B$7:$DC$1000,290,FALSE),"")</f>
        <v/>
      </c>
      <c r="L254" s="26">
        <v>0.5</v>
      </c>
      <c r="M254" s="18" t="s">
        <v>286</v>
      </c>
      <c r="N254" s="7">
        <v>42861.443167824073</v>
      </c>
      <c r="O254" s="8">
        <v>42863.444059259258</v>
      </c>
      <c r="P254" s="15">
        <v>254</v>
      </c>
    </row>
    <row r="255" spans="6:16" x14ac:dyDescent="0.35">
      <c r="F255" s="17">
        <v>1705001</v>
      </c>
      <c r="G255" s="20" t="str">
        <f>IFERROR(VLOOKUP(F255,PROFILE!$B$6:$Z$1000,24,FALSE),"")</f>
        <v>HONDA</v>
      </c>
      <c r="H255" s="10" t="str">
        <f>IFERROR(VLOOKUP(F255,PROFILE!$B$6:$Z$1000,25,FALSE),"")</f>
        <v>CIVIC</v>
      </c>
      <c r="I255" s="10" t="str">
        <f>IFERROR(VLOOKUP(F255,PROFILE!$B$6:$Z$1000,23,FALSE),"")</f>
        <v>ฎส4975</v>
      </c>
      <c r="J255" s="10" t="str">
        <f>IFERROR(VLOOKUP(F255,PROFILE!$B$6:$Z$1000,17,FALSE),"")</f>
        <v>กลาง</v>
      </c>
      <c r="K255" s="23" t="str">
        <f>IFERROR(VLOOKUP(F255,PROFILE!$B$7:$DC$1000,290,FALSE),"")</f>
        <v/>
      </c>
      <c r="L255" s="26">
        <v>0.5</v>
      </c>
      <c r="M255" s="18" t="s">
        <v>286</v>
      </c>
      <c r="N255" s="7">
        <v>42863.446839814816</v>
      </c>
      <c r="O255" s="8">
        <v>42863.447904976849</v>
      </c>
      <c r="P255" s="15">
        <v>255</v>
      </c>
    </row>
    <row r="256" spans="6:16" x14ac:dyDescent="0.35">
      <c r="F256" s="17">
        <v>1703057</v>
      </c>
      <c r="G256" s="20" t="str">
        <f>IFERROR(VLOOKUP(F256,PROFILE!$B$6:$Z$1000,24,FALSE),"")</f>
        <v>TOYOTA</v>
      </c>
      <c r="H256" s="10" t="str">
        <f>IFERROR(VLOOKUP(F256,PROFILE!$B$6:$Z$1000,25,FALSE),"")</f>
        <v>VIGO</v>
      </c>
      <c r="I256" s="10" t="str">
        <f>IFERROR(VLOOKUP(F256,PROFILE!$B$6:$Z$1000,23,FALSE),"")</f>
        <v>ฒฉ6472</v>
      </c>
      <c r="J256" s="10" t="str">
        <f>IFERROR(VLOOKUP(F256,PROFILE!$B$6:$Z$1000,17,FALSE),"")</f>
        <v>กลาง</v>
      </c>
      <c r="K256" s="23" t="str">
        <f>IFERROR(VLOOKUP(F256,PROFILE!$B$7:$DC$1000,290,FALSE),"")</f>
        <v/>
      </c>
      <c r="L256" s="26">
        <v>0.5</v>
      </c>
      <c r="M256" s="18" t="s">
        <v>286</v>
      </c>
      <c r="N256" s="7">
        <v>42863.686978356483</v>
      </c>
      <c r="O256" s="8">
        <v>42866.380203587963</v>
      </c>
      <c r="P256" s="15">
        <v>256</v>
      </c>
    </row>
    <row r="257" spans="6:16" x14ac:dyDescent="0.35">
      <c r="F257" s="17">
        <v>1705024</v>
      </c>
      <c r="G257" s="20" t="str">
        <f>IFERROR(VLOOKUP(F257,PROFILE!$B$6:$Z$1000,24,FALSE),"")</f>
        <v>MITSUBISHI</v>
      </c>
      <c r="H257" s="10" t="str">
        <f>IFERROR(VLOOKUP(F257,PROFILE!$B$6:$Z$1000,25,FALSE),"")</f>
        <v>ATTRAGE</v>
      </c>
      <c r="I257" s="10" t="str">
        <f>IFERROR(VLOOKUP(F257,PROFILE!$B$6:$Z$1000,23,FALSE),"")</f>
        <v>3กน2666</v>
      </c>
      <c r="J257" s="10" t="str">
        <f>IFERROR(VLOOKUP(F257,PROFILE!$B$6:$Z$1000,17,FALSE),"")</f>
        <v>กลาง</v>
      </c>
      <c r="K257" s="23" t="str">
        <f>IFERROR(VLOOKUP(F257,PROFILE!$B$7:$DC$1000,290,FALSE),"")</f>
        <v/>
      </c>
      <c r="L257" s="26">
        <v>1</v>
      </c>
      <c r="M257" s="18" t="s">
        <v>149</v>
      </c>
      <c r="N257" s="7">
        <v>42863.687361111108</v>
      </c>
      <c r="O257" s="8">
        <v>42866.429880902775</v>
      </c>
      <c r="P257" s="15">
        <v>257</v>
      </c>
    </row>
    <row r="258" spans="6:16" x14ac:dyDescent="0.35">
      <c r="F258" s="17">
        <v>1705026</v>
      </c>
      <c r="G258" s="20" t="str">
        <f>IFERROR(VLOOKUP(F258,PROFILE!$B$6:$Z$1000,24,FALSE),"")</f>
        <v>HONDA</v>
      </c>
      <c r="H258" s="10" t="str">
        <f>IFERROR(VLOOKUP(F258,PROFILE!$B$6:$Z$1000,25,FALSE),"")</f>
        <v>CIVIC</v>
      </c>
      <c r="I258" s="10" t="str">
        <f>IFERROR(VLOOKUP(F258,PROFILE!$B$6:$Z$1000,23,FALSE),"")</f>
        <v>ฌศ6371</v>
      </c>
      <c r="J258" s="10" t="str">
        <f>IFERROR(VLOOKUP(F258,PROFILE!$B$6:$Z$1000,17,FALSE),"")</f>
        <v>กลาง</v>
      </c>
      <c r="K258" s="23" t="str">
        <f>IFERROR(VLOOKUP(F258,PROFILE!$B$7:$DC$1000,290,FALSE),"")</f>
        <v/>
      </c>
      <c r="L258" s="26">
        <v>0.5</v>
      </c>
      <c r="M258" s="18" t="s">
        <v>147</v>
      </c>
      <c r="N258" s="7">
        <v>42863.687726504628</v>
      </c>
      <c r="O258" s="8">
        <v>42866.583064583334</v>
      </c>
      <c r="P258" s="15">
        <v>258</v>
      </c>
    </row>
    <row r="259" spans="6:16" x14ac:dyDescent="0.35">
      <c r="F259" s="17">
        <v>1704012</v>
      </c>
      <c r="G259" s="20" t="str">
        <f>IFERROR(VLOOKUP(F259,PROFILE!$B$6:$Z$1000,24,FALSE),"")</f>
        <v>TOYOTA</v>
      </c>
      <c r="H259" s="10" t="str">
        <f>IFERROR(VLOOKUP(F259,PROFILE!$B$6:$Z$1000,25,FALSE),"")</f>
        <v>FORTUNER</v>
      </c>
      <c r="I259" s="10" t="str">
        <f>IFERROR(VLOOKUP(F259,PROFILE!$B$6:$Z$1000,23,FALSE),"")</f>
        <v>สฬ4291</v>
      </c>
      <c r="J259" s="10" t="str">
        <f>IFERROR(VLOOKUP(F259,PROFILE!$B$6:$Z$1000,17,FALSE),"")</f>
        <v>กลาง</v>
      </c>
      <c r="K259" s="23" t="str">
        <f>IFERROR(VLOOKUP(F259,PROFILE!$B$7:$DC$1000,290,FALSE),"")</f>
        <v/>
      </c>
      <c r="L259" s="26">
        <v>1</v>
      </c>
      <c r="M259" s="18" t="s">
        <v>149</v>
      </c>
      <c r="N259" s="7">
        <v>42863.688081944441</v>
      </c>
      <c r="O259" s="8">
        <v>42866.42957083333</v>
      </c>
      <c r="P259" s="15">
        <v>259</v>
      </c>
    </row>
    <row r="260" spans="6:16" x14ac:dyDescent="0.35">
      <c r="F260" s="17">
        <v>1704022</v>
      </c>
      <c r="G260" s="20" t="str">
        <f>IFERROR(VLOOKUP(F260,PROFILE!$B$6:$Z$1000,24,FALSE),"")</f>
        <v>HONDA</v>
      </c>
      <c r="H260" s="10" t="str">
        <f>IFERROR(VLOOKUP(F260,PROFILE!$B$6:$Z$1000,25,FALSE),"")</f>
        <v>CITY</v>
      </c>
      <c r="I260" s="10" t="str">
        <f>IFERROR(VLOOKUP(F260,PROFILE!$B$6:$Z$1000,23,FALSE),"")</f>
        <v>วจ4860</v>
      </c>
      <c r="J260" s="10" t="str">
        <f>IFERROR(VLOOKUP(F260,PROFILE!$B$6:$Z$1000,17,FALSE),"")</f>
        <v>ชิ้นส่วน</v>
      </c>
      <c r="K260" s="23" t="str">
        <f>IFERROR(VLOOKUP(F260,PROFILE!$B$7:$DC$1000,290,FALSE),"")</f>
        <v/>
      </c>
      <c r="L260" s="26">
        <v>0.5</v>
      </c>
      <c r="M260" s="18" t="s">
        <v>286</v>
      </c>
      <c r="N260" s="7">
        <v>42863.688424305554</v>
      </c>
      <c r="O260" s="8">
        <v>42868.385922800924</v>
      </c>
      <c r="P260" s="15">
        <v>260</v>
      </c>
    </row>
    <row r="261" spans="6:16" x14ac:dyDescent="0.35">
      <c r="F261" s="17">
        <v>1704029</v>
      </c>
      <c r="G261" s="20" t="str">
        <f>IFERROR(VLOOKUP(F261,PROFILE!$B$6:$Z$1000,24,FALSE),"")</f>
        <v>MAZDA</v>
      </c>
      <c r="H261" s="10">
        <f>IFERROR(VLOOKUP(F261,PROFILE!$B$6:$Z$1000,25,FALSE),"")</f>
        <v>3</v>
      </c>
      <c r="I261" s="10" t="str">
        <f>IFERROR(VLOOKUP(F261,PROFILE!$B$6:$Z$1000,23,FALSE),"")</f>
        <v>ฎฉ7499</v>
      </c>
      <c r="J261" s="10" t="str">
        <f>IFERROR(VLOOKUP(F261,PROFILE!$B$6:$Z$1000,17,FALSE),"")</f>
        <v>กลาง</v>
      </c>
      <c r="K261" s="23" t="str">
        <f>IFERROR(VLOOKUP(F261,PROFILE!$B$7:$DC$1000,290,FALSE),"")</f>
        <v/>
      </c>
      <c r="L261" s="26">
        <v>0.5</v>
      </c>
      <c r="M261" s="18" t="s">
        <v>286</v>
      </c>
      <c r="N261" s="7">
        <v>42864.627151273147</v>
      </c>
      <c r="O261" s="8">
        <v>42866.380508912036</v>
      </c>
      <c r="P261" s="15">
        <v>261</v>
      </c>
    </row>
    <row r="262" spans="6:16" x14ac:dyDescent="0.35">
      <c r="F262" s="17">
        <v>1704026</v>
      </c>
      <c r="G262" s="20" t="str">
        <f>IFERROR(VLOOKUP(F262,PROFILE!$B$6:$Z$1000,24,FALSE),"")</f>
        <v>TOYOTA</v>
      </c>
      <c r="H262" s="10" t="str">
        <f>IFERROR(VLOOKUP(F262,PROFILE!$B$6:$Z$1000,25,FALSE),"")</f>
        <v>VIGO</v>
      </c>
      <c r="I262" s="10" t="str">
        <f>IFERROR(VLOOKUP(F262,PROFILE!$B$6:$Z$1000,23,FALSE),"")</f>
        <v>สย3990</v>
      </c>
      <c r="J262" s="10" t="str">
        <f>IFERROR(VLOOKUP(F262,PROFILE!$B$6:$Z$1000,17,FALSE),"")</f>
        <v>กลาง</v>
      </c>
      <c r="K262" s="23" t="str">
        <f>IFERROR(VLOOKUP(F262,PROFILE!$B$7:$DC$1000,290,FALSE),"")</f>
        <v/>
      </c>
      <c r="L262" s="26">
        <v>0.5</v>
      </c>
      <c r="M262" s="18" t="s">
        <v>149</v>
      </c>
      <c r="N262" s="7">
        <v>42866.390063888888</v>
      </c>
      <c r="O262" s="8">
        <v>42867.677846527775</v>
      </c>
      <c r="P262" s="15">
        <v>262</v>
      </c>
    </row>
    <row r="263" spans="6:16" x14ac:dyDescent="0.35">
      <c r="F263" s="17">
        <v>1704038</v>
      </c>
      <c r="G263" s="20" t="str">
        <f>IFERROR(VLOOKUP(F263,PROFILE!$B$6:$Z$1000,24,FALSE),"")</f>
        <v>CHEVROLET</v>
      </c>
      <c r="H263" s="10" t="str">
        <f>IFERROR(VLOOKUP(F263,PROFILE!$B$6:$Z$1000,25,FALSE),"")</f>
        <v>CRUZE</v>
      </c>
      <c r="I263" s="10" t="str">
        <f>IFERROR(VLOOKUP(F263,PROFILE!$B$6:$Z$1000,23,FALSE),"")</f>
        <v>ญน9450</v>
      </c>
      <c r="J263" s="10" t="str">
        <f>IFERROR(VLOOKUP(F263,PROFILE!$B$6:$Z$1000,17,FALSE),"")</f>
        <v>กลาง</v>
      </c>
      <c r="K263" s="23" t="str">
        <f>IFERROR(VLOOKUP(F263,PROFILE!$B$7:$DC$1000,290,FALSE),"")</f>
        <v/>
      </c>
      <c r="L263" s="26">
        <v>1</v>
      </c>
      <c r="M263" s="18" t="s">
        <v>149</v>
      </c>
      <c r="N263" s="7">
        <v>42866.390517824075</v>
      </c>
      <c r="O263" s="8">
        <v>42868.542858680557</v>
      </c>
      <c r="P263" s="15">
        <v>263</v>
      </c>
    </row>
    <row r="264" spans="6:16" x14ac:dyDescent="0.35">
      <c r="F264" s="17">
        <v>1704004</v>
      </c>
      <c r="G264" s="20" t="str">
        <f>IFERROR(VLOOKUP(F264,PROFILE!$B$6:$Z$1000,24,FALSE),"")</f>
        <v>TATA</v>
      </c>
      <c r="H264" s="10" t="str">
        <f>IFERROR(VLOOKUP(F264,PROFILE!$B$6:$Z$1000,25,FALSE),"")</f>
        <v>XENON</v>
      </c>
      <c r="I264" s="10" t="str">
        <f>IFERROR(VLOOKUP(F264,PROFILE!$B$6:$Z$1000,23,FALSE),"")</f>
        <v>ถษ1980</v>
      </c>
      <c r="J264" s="10" t="str">
        <f>IFERROR(VLOOKUP(F264,PROFILE!$B$6:$Z$1000,17,FALSE),"")</f>
        <v>โคม่า</v>
      </c>
      <c r="K264" s="23" t="str">
        <f>IFERROR(VLOOKUP(F264,PROFILE!$B$7:$DC$1000,290,FALSE),"")</f>
        <v/>
      </c>
      <c r="L264" s="26">
        <v>1</v>
      </c>
      <c r="M264" s="18" t="s">
        <v>149</v>
      </c>
      <c r="N264" s="7">
        <v>42866.390999074072</v>
      </c>
      <c r="O264" s="8">
        <v>42868.542358449071</v>
      </c>
      <c r="P264" s="15">
        <v>264</v>
      </c>
    </row>
    <row r="265" spans="6:16" x14ac:dyDescent="0.35">
      <c r="F265" s="17">
        <v>1702009</v>
      </c>
      <c r="G265" s="20" t="str">
        <f>IFERROR(VLOOKUP(F265,PROFILE!$B$6:$Z$1000,24,FALSE),"")</f>
        <v>TOYOTA</v>
      </c>
      <c r="H265" s="10" t="str">
        <f>IFERROR(VLOOKUP(F265,PROFILE!$B$6:$Z$1000,25,FALSE),"")</f>
        <v>CAMRY</v>
      </c>
      <c r="I265" s="10" t="str">
        <f>IFERROR(VLOOKUP(F265,PROFILE!$B$6:$Z$1000,23,FALSE),"")</f>
        <v>ภน643</v>
      </c>
      <c r="J265" s="10" t="str">
        <f>IFERROR(VLOOKUP(F265,PROFILE!$B$6:$Z$1000,17,FALSE),"")</f>
        <v>กลาง</v>
      </c>
      <c r="K265" s="23" t="str">
        <f>IFERROR(VLOOKUP(F265,PROFILE!$B$7:$DC$1000,290,FALSE),"")</f>
        <v/>
      </c>
      <c r="L265" s="26">
        <v>0.5</v>
      </c>
      <c r="M265" s="18" t="s">
        <v>286</v>
      </c>
      <c r="N265" s="7">
        <v>42866.639799074073</v>
      </c>
      <c r="O265" s="8">
        <v>42874.488011805559</v>
      </c>
      <c r="P265" s="15">
        <v>265</v>
      </c>
    </row>
    <row r="266" spans="6:16" x14ac:dyDescent="0.35">
      <c r="F266" s="17">
        <v>1704030</v>
      </c>
      <c r="G266" s="20" t="str">
        <f>IFERROR(VLOOKUP(F266,PROFILE!$B$6:$Z$1000,24,FALSE),"")</f>
        <v>TOYOTA</v>
      </c>
      <c r="H266" s="10" t="str">
        <f>IFERROR(VLOOKUP(F266,PROFILE!$B$6:$Z$1000,25,FALSE),"")</f>
        <v>VIOS</v>
      </c>
      <c r="I266" s="10" t="str">
        <f>IFERROR(VLOOKUP(F266,PROFILE!$B$6:$Z$1000,23,FALSE),"")</f>
        <v>2กค4169</v>
      </c>
      <c r="J266" s="10" t="str">
        <f>IFERROR(VLOOKUP(F266,PROFILE!$B$6:$Z$1000,17,FALSE),"")</f>
        <v>กลาง</v>
      </c>
      <c r="K266" s="23" t="str">
        <f>IFERROR(VLOOKUP(F266,PROFILE!$B$7:$DC$1000,290,FALSE),"")</f>
        <v/>
      </c>
      <c r="L266" s="26">
        <v>1</v>
      </c>
      <c r="M266" s="18" t="s">
        <v>147</v>
      </c>
      <c r="N266" s="7">
        <v>42866.640800694448</v>
      </c>
      <c r="O266" s="8">
        <v>42868.631748148146</v>
      </c>
      <c r="P266" s="15">
        <v>266</v>
      </c>
    </row>
    <row r="267" spans="6:16" x14ac:dyDescent="0.35">
      <c r="F267" s="17">
        <v>1702067</v>
      </c>
      <c r="G267" s="20" t="str">
        <f>IFERROR(VLOOKUP(F267,PROFILE!$B$6:$Z$1000,24,FALSE),"")</f>
        <v>NISSAN</v>
      </c>
      <c r="H267" s="10" t="str">
        <f>IFERROR(VLOOKUP(F267,PROFILE!$B$6:$Z$1000,25,FALSE),"")</f>
        <v>ALMERA</v>
      </c>
      <c r="I267" s="10" t="str">
        <f>IFERROR(VLOOKUP(F267,PROFILE!$B$6:$Z$1000,23,FALSE),"")</f>
        <v>3กต270</v>
      </c>
      <c r="J267" s="10" t="str">
        <f>IFERROR(VLOOKUP(F267,PROFILE!$B$6:$Z$1000,17,FALSE),"")</f>
        <v>กลาง</v>
      </c>
      <c r="K267" s="23" t="str">
        <f>IFERROR(VLOOKUP(F267,PROFILE!$B$7:$DC$1000,290,FALSE),"")</f>
        <v/>
      </c>
      <c r="L267" s="26">
        <v>0.5</v>
      </c>
      <c r="M267" s="18" t="s">
        <v>147</v>
      </c>
      <c r="N267" s="7">
        <v>42866.641473263888</v>
      </c>
      <c r="O267" s="8">
        <v>42868.632045833336</v>
      </c>
      <c r="P267" s="15">
        <v>267</v>
      </c>
    </row>
    <row r="268" spans="6:16" x14ac:dyDescent="0.35">
      <c r="F268" s="17">
        <v>1704003</v>
      </c>
      <c r="G268" s="20" t="str">
        <f>IFERROR(VLOOKUP(F268,PROFILE!$B$6:$Z$1000,24,FALSE),"")</f>
        <v>MITSUBISHI</v>
      </c>
      <c r="H268" s="10" t="str">
        <f>IFERROR(VLOOKUP(F268,PROFILE!$B$6:$Z$1000,25,FALSE),"")</f>
        <v>TRITON</v>
      </c>
      <c r="I268" s="10" t="str">
        <f>IFERROR(VLOOKUP(F268,PROFILE!$B$6:$Z$1000,23,FALSE),"")</f>
        <v>3กฮ9074</v>
      </c>
      <c r="J268" s="10" t="str">
        <f>IFERROR(VLOOKUP(F268,PROFILE!$B$6:$Z$1000,17,FALSE),"")</f>
        <v>ชิ้นส่วน</v>
      </c>
      <c r="K268" s="23" t="str">
        <f>IFERROR(VLOOKUP(F268,PROFILE!$B$7:$DC$1000,290,FALSE),"")</f>
        <v/>
      </c>
      <c r="L268" s="26">
        <v>0.5</v>
      </c>
      <c r="M268" s="18" t="s">
        <v>286</v>
      </c>
      <c r="N268" s="7">
        <v>42866.642642129627</v>
      </c>
      <c r="O268" s="8">
        <v>42868.633116898149</v>
      </c>
      <c r="P268" s="15">
        <v>268</v>
      </c>
    </row>
    <row r="269" spans="6:16" x14ac:dyDescent="0.35">
      <c r="F269" s="17">
        <v>1703072</v>
      </c>
      <c r="G269" s="20" t="str">
        <f>IFERROR(VLOOKUP(F269,PROFILE!$B$6:$Z$1000,24,FALSE),"")</f>
        <v>MAZDA</v>
      </c>
      <c r="H269" s="10">
        <f>IFERROR(VLOOKUP(F269,PROFILE!$B$6:$Z$1000,25,FALSE),"")</f>
        <v>3</v>
      </c>
      <c r="I269" s="10" t="str">
        <f>IFERROR(VLOOKUP(F269,PROFILE!$B$6:$Z$1000,23,FALSE),"")</f>
        <v>ฌป8770</v>
      </c>
      <c r="J269" s="10" t="str">
        <f>IFERROR(VLOOKUP(F269,PROFILE!$B$6:$Z$1000,17,FALSE),"")</f>
        <v>กลาง</v>
      </c>
      <c r="K269" s="23" t="str">
        <f>IFERROR(VLOOKUP(F269,PROFILE!$B$7:$DC$1000,290,FALSE),"")</f>
        <v/>
      </c>
      <c r="L269" s="26">
        <v>0.5</v>
      </c>
      <c r="M269" s="18" t="s">
        <v>286</v>
      </c>
      <c r="N269" s="7">
        <v>42866.643127083335</v>
      </c>
      <c r="O269" s="8">
        <v>42868.632763425929</v>
      </c>
      <c r="P269" s="15">
        <v>269</v>
      </c>
    </row>
    <row r="270" spans="6:16" x14ac:dyDescent="0.35">
      <c r="F270" s="17">
        <v>1702017</v>
      </c>
      <c r="G270" s="20" t="str">
        <f>IFERROR(VLOOKUP(F270,PROFILE!$B$6:$Z$1000,24,FALSE),"")</f>
        <v>TOYOTA</v>
      </c>
      <c r="H270" s="10" t="str">
        <f>IFERROR(VLOOKUP(F270,PROFILE!$B$6:$Z$1000,25,FALSE),"")</f>
        <v>VIGO</v>
      </c>
      <c r="I270" s="10" t="str">
        <f>IFERROR(VLOOKUP(F270,PROFILE!$B$6:$Z$1000,23,FALSE),"")</f>
        <v>ชภ1896</v>
      </c>
      <c r="J270" s="10" t="str">
        <f>IFERROR(VLOOKUP(F270,PROFILE!$B$6:$Z$1000,17,FALSE),"")</f>
        <v>กลาง</v>
      </c>
      <c r="K270" s="23" t="str">
        <f>IFERROR(VLOOKUP(F270,PROFILE!$B$7:$DC$1000,290,FALSE),"")</f>
        <v/>
      </c>
      <c r="L270" s="26">
        <v>0.5</v>
      </c>
      <c r="M270" s="18" t="s">
        <v>286</v>
      </c>
      <c r="N270" s="7">
        <v>42866.643654282409</v>
      </c>
      <c r="O270" s="8">
        <v>42872.402073148151</v>
      </c>
      <c r="P270" s="15">
        <v>270</v>
      </c>
    </row>
    <row r="271" spans="6:16" x14ac:dyDescent="0.35">
      <c r="F271" s="17">
        <v>1705028</v>
      </c>
      <c r="G271" s="20" t="str">
        <f>IFERROR(VLOOKUP(F271,PROFILE!$B$6:$Z$1000,24,FALSE),"")</f>
        <v>TOYOTA</v>
      </c>
      <c r="H271" s="10" t="str">
        <f>IFERROR(VLOOKUP(F271,PROFILE!$B$6:$Z$1000,25,FALSE),"")</f>
        <v>VIGO</v>
      </c>
      <c r="I271" s="10" t="str">
        <f>IFERROR(VLOOKUP(F271,PROFILE!$B$6:$Z$1000,23,FALSE),"")</f>
        <v>ฒข7222</v>
      </c>
      <c r="J271" s="10" t="str">
        <f>IFERROR(VLOOKUP(F271,PROFILE!$B$6:$Z$1000,17,FALSE),"")</f>
        <v>โคม่า</v>
      </c>
      <c r="K271" s="23" t="str">
        <f>IFERROR(VLOOKUP(F271,PROFILE!$B$7:$DC$1000,290,FALSE),"")</f>
        <v/>
      </c>
      <c r="L271" s="26">
        <v>1</v>
      </c>
      <c r="M271" s="18" t="s">
        <v>147</v>
      </c>
      <c r="N271" s="7">
        <v>42866.644297685183</v>
      </c>
      <c r="O271" s="8">
        <v>42871.65520671296</v>
      </c>
      <c r="P271" s="15">
        <v>271</v>
      </c>
    </row>
    <row r="272" spans="6:16" x14ac:dyDescent="0.35">
      <c r="F272" s="17">
        <v>1705016</v>
      </c>
      <c r="G272" s="20" t="str">
        <f>IFERROR(VLOOKUP(F272,PROFILE!$B$6:$Z$1000,24,FALSE),"")</f>
        <v>ISUZU</v>
      </c>
      <c r="H272" s="10" t="str">
        <f>IFERROR(VLOOKUP(F272,PROFILE!$B$6:$Z$1000,25,FALSE),"")</f>
        <v>D-MAX</v>
      </c>
      <c r="I272" s="10" t="str">
        <f>IFERROR(VLOOKUP(F272,PROFILE!$B$6:$Z$1000,23,FALSE),"")</f>
        <v>ผจ2948</v>
      </c>
      <c r="J272" s="10" t="str">
        <f>IFERROR(VLOOKUP(F272,PROFILE!$B$6:$Z$1000,17,FALSE),"")</f>
        <v>กลาง</v>
      </c>
      <c r="K272" s="23" t="str">
        <f>IFERROR(VLOOKUP(F272,PROFILE!$B$7:$DC$1000,290,FALSE),"")</f>
        <v/>
      </c>
      <c r="L272" s="26">
        <v>0.5</v>
      </c>
      <c r="M272" s="18" t="s">
        <v>286</v>
      </c>
      <c r="N272" s="7">
        <v>42866.644823148148</v>
      </c>
      <c r="O272" s="8">
        <v>42868.633493981484</v>
      </c>
      <c r="P272" s="15">
        <v>272</v>
      </c>
    </row>
    <row r="273" spans="6:16" x14ac:dyDescent="0.35">
      <c r="F273" s="17">
        <v>1705002</v>
      </c>
      <c r="G273" s="20" t="str">
        <f>IFERROR(VLOOKUP(F273,PROFILE!$B$6:$Z$1000,24,FALSE),"")</f>
        <v>NISSAN</v>
      </c>
      <c r="H273" s="10" t="str">
        <f>IFERROR(VLOOKUP(F273,PROFILE!$B$6:$Z$1000,25,FALSE),"")</f>
        <v>SYLPHY</v>
      </c>
      <c r="I273" s="10" t="str">
        <f>IFERROR(VLOOKUP(F273,PROFILE!$B$6:$Z$1000,23,FALSE),"")</f>
        <v>1กพ3104</v>
      </c>
      <c r="J273" s="10" t="str">
        <f>IFERROR(VLOOKUP(F273,PROFILE!$B$6:$Z$1000,17,FALSE),"")</f>
        <v>กลาง</v>
      </c>
      <c r="K273" s="23" t="str">
        <f>IFERROR(VLOOKUP(F273,PROFILE!$B$7:$DC$1000,290,FALSE),"")</f>
        <v/>
      </c>
      <c r="L273" s="26">
        <v>0.5</v>
      </c>
      <c r="M273" s="18" t="s">
        <v>286</v>
      </c>
      <c r="N273" s="7">
        <v>42868.438897685184</v>
      </c>
      <c r="O273" s="8">
        <v>42868.439888310182</v>
      </c>
      <c r="P273" s="15">
        <v>273</v>
      </c>
    </row>
    <row r="274" spans="6:16" x14ac:dyDescent="0.35">
      <c r="F274" s="17">
        <v>1705036</v>
      </c>
      <c r="G274" s="20" t="str">
        <f>IFERROR(VLOOKUP(F274,PROFILE!$B$6:$Z$1000,24,FALSE),"")</f>
        <v>TOYOTA</v>
      </c>
      <c r="H274" s="10" t="str">
        <f>IFERROR(VLOOKUP(F274,PROFILE!$B$6:$Z$1000,25,FALSE),"")</f>
        <v>VIGO</v>
      </c>
      <c r="I274" s="10" t="str">
        <f>IFERROR(VLOOKUP(F274,PROFILE!$B$6:$Z$1000,23,FALSE),"")</f>
        <v>1ฒณ5463</v>
      </c>
      <c r="J274" s="10" t="str">
        <f>IFERROR(VLOOKUP(F274,PROFILE!$B$6:$Z$1000,17,FALSE),"")</f>
        <v>หนัก</v>
      </c>
      <c r="K274" s="23" t="str">
        <f>IFERROR(VLOOKUP(F274,PROFILE!$B$7:$DC$1000,290,FALSE),"")</f>
        <v/>
      </c>
      <c r="L274" s="26">
        <v>1</v>
      </c>
      <c r="M274" s="18" t="s">
        <v>149</v>
      </c>
      <c r="N274" s="7">
        <v>42870.425262384262</v>
      </c>
      <c r="O274" s="8">
        <v>42872.633589120371</v>
      </c>
      <c r="P274" s="15">
        <v>274</v>
      </c>
    </row>
    <row r="275" spans="6:16" x14ac:dyDescent="0.35">
      <c r="F275" s="17">
        <v>1704001</v>
      </c>
      <c r="G275" s="20" t="str">
        <f>IFERROR(VLOOKUP(F275,PROFILE!$B$6:$Z$1000,24,FALSE),"")</f>
        <v>TOYOTA</v>
      </c>
      <c r="H275" s="10" t="str">
        <f>IFERROR(VLOOKUP(F275,PROFILE!$B$6:$Z$1000,25,FALSE),"")</f>
        <v>FORTUNER</v>
      </c>
      <c r="I275" s="10" t="str">
        <f>IFERROR(VLOOKUP(F275,PROFILE!$B$6:$Z$1000,23,FALSE),"")</f>
        <v>2กล614</v>
      </c>
      <c r="J275" s="10" t="str">
        <f>IFERROR(VLOOKUP(F275,PROFILE!$B$6:$Z$1000,17,FALSE),"")</f>
        <v>โคม่า</v>
      </c>
      <c r="K275" s="23" t="str">
        <f>IFERROR(VLOOKUP(F275,PROFILE!$B$7:$DC$1000,290,FALSE),"")</f>
        <v/>
      </c>
      <c r="L275" s="26">
        <v>0.5</v>
      </c>
      <c r="M275" s="18" t="s">
        <v>147</v>
      </c>
      <c r="N275" s="7">
        <v>42870.42585428241</v>
      </c>
      <c r="O275" s="8">
        <v>42872.636547106478</v>
      </c>
      <c r="P275" s="15">
        <v>275</v>
      </c>
    </row>
    <row r="276" spans="6:16" x14ac:dyDescent="0.35">
      <c r="F276" s="17">
        <v>1702055</v>
      </c>
      <c r="G276" s="20" t="str">
        <f>IFERROR(VLOOKUP(F276,PROFILE!$B$6:$Z$1000,24,FALSE),"")</f>
        <v>CHEVROLET</v>
      </c>
      <c r="H276" s="10" t="str">
        <f>IFERROR(VLOOKUP(F276,PROFILE!$B$6:$Z$1000,25,FALSE),"")</f>
        <v>COLORADO</v>
      </c>
      <c r="I276" s="10" t="str">
        <f>IFERROR(VLOOKUP(F276,PROFILE!$B$6:$Z$1000,23,FALSE),"")</f>
        <v>ตจ8097</v>
      </c>
      <c r="J276" s="10" t="str">
        <f>IFERROR(VLOOKUP(F276,PROFILE!$B$6:$Z$1000,17,FALSE),"")</f>
        <v>โคม่า</v>
      </c>
      <c r="K276" s="23" t="str">
        <f>IFERROR(VLOOKUP(F276,PROFILE!$B$7:$DC$1000,290,FALSE),"")</f>
        <v/>
      </c>
      <c r="L276" s="26">
        <v>0.5</v>
      </c>
      <c r="M276" s="18" t="s">
        <v>147</v>
      </c>
      <c r="N276" s="7">
        <v>42870.429418171298</v>
      </c>
      <c r="O276" s="8">
        <v>42879.553747569444</v>
      </c>
      <c r="P276" s="15">
        <v>276</v>
      </c>
    </row>
    <row r="277" spans="6:16" x14ac:dyDescent="0.35">
      <c r="F277" s="17">
        <v>1705012</v>
      </c>
      <c r="G277" s="20" t="str">
        <f>IFERROR(VLOOKUP(F277,PROFILE!$B$6:$Z$1000,24,FALSE),"")</f>
        <v>TOYOTA</v>
      </c>
      <c r="H277" s="10" t="str">
        <f>IFERROR(VLOOKUP(F277,PROFILE!$B$6:$Z$1000,25,FALSE),"")</f>
        <v>VIOS</v>
      </c>
      <c r="I277" s="10" t="str">
        <f>IFERROR(VLOOKUP(F277,PROFILE!$B$6:$Z$1000,23,FALSE),"")</f>
        <v>กอ390</v>
      </c>
      <c r="J277" s="10" t="str">
        <f>IFERROR(VLOOKUP(F277,PROFILE!$B$6:$Z$1000,17,FALSE),"")</f>
        <v>กลาง</v>
      </c>
      <c r="K277" s="23" t="str">
        <f>IFERROR(VLOOKUP(F277,PROFILE!$B$7:$DC$1000,290,FALSE),"")</f>
        <v/>
      </c>
      <c r="L277" s="26">
        <v>0.5</v>
      </c>
      <c r="M277" s="18" t="s">
        <v>286</v>
      </c>
      <c r="N277" s="7">
        <v>42870.43982615741</v>
      </c>
      <c r="O277" s="8">
        <v>42874.486824305553</v>
      </c>
      <c r="P277" s="15">
        <v>277</v>
      </c>
    </row>
    <row r="278" spans="6:16" x14ac:dyDescent="0.35">
      <c r="F278" s="17">
        <v>1701151</v>
      </c>
      <c r="G278" s="20" t="str">
        <f>IFERROR(VLOOKUP(F278,PROFILE!$B$6:$Z$1000,24,FALSE),"")</f>
        <v>TOYOTA</v>
      </c>
      <c r="H278" s="10" t="str">
        <f>IFERROR(VLOOKUP(F278,PROFILE!$B$6:$Z$1000,25,FALSE),"")</f>
        <v>AVANZA</v>
      </c>
      <c r="I278" s="10" t="str">
        <f>IFERROR(VLOOKUP(F278,PROFILE!$B$6:$Z$1000,23,FALSE),"")</f>
        <v>ญณ1134</v>
      </c>
      <c r="J278" s="10" t="str">
        <f>IFERROR(VLOOKUP(F278,PROFILE!$B$6:$Z$1000,17,FALSE),"")</f>
        <v>เบา</v>
      </c>
      <c r="K278" s="23" t="str">
        <f>IFERROR(VLOOKUP(F278,PROFILE!$B$7:$DC$1000,290,FALSE),"")</f>
        <v/>
      </c>
      <c r="L278" s="26">
        <v>0.5</v>
      </c>
      <c r="M278" s="18" t="s">
        <v>286</v>
      </c>
      <c r="N278" s="7">
        <v>42872.402918055559</v>
      </c>
      <c r="O278" s="8">
        <v>42872.403910995374</v>
      </c>
      <c r="P278" s="15">
        <v>278</v>
      </c>
    </row>
    <row r="279" spans="6:16" x14ac:dyDescent="0.35">
      <c r="F279" s="17">
        <v>1705037</v>
      </c>
      <c r="G279" s="20" t="str">
        <f>IFERROR(VLOOKUP(F279,PROFILE!$B$6:$Z$1000,24,FALSE),"")</f>
        <v>ISUZU</v>
      </c>
      <c r="H279" s="10" t="str">
        <f>IFERROR(VLOOKUP(F279,PROFILE!$B$6:$Z$1000,25,FALSE),"")</f>
        <v>D-MAX</v>
      </c>
      <c r="I279" s="10" t="str">
        <f>IFERROR(VLOOKUP(F279,PROFILE!$B$6:$Z$1000,23,FALSE),"")</f>
        <v>ฒม2156</v>
      </c>
      <c r="J279" s="10" t="str">
        <f>IFERROR(VLOOKUP(F279,PROFILE!$B$6:$Z$1000,17,FALSE),"")</f>
        <v>กลาง</v>
      </c>
      <c r="K279" s="23" t="str">
        <f>IFERROR(VLOOKUP(F279,PROFILE!$B$7:$DC$1000,290,FALSE),"")</f>
        <v/>
      </c>
      <c r="L279" s="26">
        <v>0.5</v>
      </c>
      <c r="M279" s="18" t="s">
        <v>286</v>
      </c>
      <c r="N279" s="7">
        <v>42874.650953472221</v>
      </c>
      <c r="P279" s="15">
        <v>279</v>
      </c>
    </row>
    <row r="280" spans="6:16" x14ac:dyDescent="0.35">
      <c r="F280" s="17">
        <v>1705039</v>
      </c>
      <c r="G280" s="20" t="str">
        <f>IFERROR(VLOOKUP(F280,PROFILE!$B$6:$Z$1000,24,FALSE),"")</f>
        <v>TOYOTA</v>
      </c>
      <c r="H280" s="10" t="str">
        <f>IFERROR(VLOOKUP(F280,PROFILE!$B$6:$Z$1000,25,FALSE),"")</f>
        <v>FORTUNER</v>
      </c>
      <c r="I280" s="10" t="str">
        <f>IFERROR(VLOOKUP(F280,PROFILE!$B$6:$Z$1000,23,FALSE),"")</f>
        <v>สจ4329</v>
      </c>
      <c r="J280" s="10" t="str">
        <f>IFERROR(VLOOKUP(F280,PROFILE!$B$6:$Z$1000,17,FALSE),"")</f>
        <v>กลาง</v>
      </c>
      <c r="K280" s="23" t="str">
        <f>IFERROR(VLOOKUP(F280,PROFILE!$B$7:$DC$1000,290,FALSE),"")</f>
        <v/>
      </c>
      <c r="L280" s="26">
        <v>0.5</v>
      </c>
      <c r="M280" s="18" t="s">
        <v>147</v>
      </c>
      <c r="N280" s="7">
        <v>42874.669865046293</v>
      </c>
      <c r="O280" s="8">
        <v>42875.605424768517</v>
      </c>
      <c r="P280" s="15">
        <v>280</v>
      </c>
    </row>
    <row r="281" spans="6:16" x14ac:dyDescent="0.35">
      <c r="F281" s="17">
        <v>1703083</v>
      </c>
      <c r="G281" s="20" t="str">
        <f>IFERROR(VLOOKUP(F281,PROFILE!$B$6:$Z$1000,24,FALSE),"")</f>
        <v>TOYOTA</v>
      </c>
      <c r="H281" s="10" t="str">
        <f>IFERROR(VLOOKUP(F281,PROFILE!$B$6:$Z$1000,25,FALSE),"")</f>
        <v>INNOVA</v>
      </c>
      <c r="I281" s="10" t="str">
        <f>IFERROR(VLOOKUP(F281,PROFILE!$B$6:$Z$1000,23,FALSE),"")</f>
        <v>ฆฉ8515</v>
      </c>
      <c r="J281" s="10" t="str">
        <f>IFERROR(VLOOKUP(F281,PROFILE!$B$6:$Z$1000,17,FALSE),"")</f>
        <v>ชิ้นส่วน</v>
      </c>
      <c r="K281" s="23" t="str">
        <f>IFERROR(VLOOKUP(F281,PROFILE!$B$7:$DC$1000,290,FALSE),"")</f>
        <v/>
      </c>
      <c r="L281" s="26">
        <v>0.5</v>
      </c>
      <c r="M281" s="18" t="s">
        <v>286</v>
      </c>
      <c r="N281" s="7">
        <v>42874.670326273146</v>
      </c>
      <c r="O281" s="8">
        <v>42881.44662372685</v>
      </c>
      <c r="P281" s="15">
        <v>281</v>
      </c>
    </row>
    <row r="282" spans="6:16" x14ac:dyDescent="0.35">
      <c r="F282" s="17">
        <v>1701168</v>
      </c>
      <c r="G282" s="20" t="str">
        <f>IFERROR(VLOOKUP(F282,PROFILE!$B$6:$Z$1000,24,FALSE),"")</f>
        <v>TOYOTA</v>
      </c>
      <c r="H282" s="10" t="str">
        <f>IFERROR(VLOOKUP(F282,PROFILE!$B$6:$Z$1000,25,FALSE),"")</f>
        <v>VIGO</v>
      </c>
      <c r="I282" s="10" t="str">
        <f>IFERROR(VLOOKUP(F282,PROFILE!$B$6:$Z$1000,23,FALSE),"")</f>
        <v>1ฒฒ6855</v>
      </c>
      <c r="J282" s="10" t="str">
        <f>IFERROR(VLOOKUP(F282,PROFILE!$B$6:$Z$1000,17,FALSE),"")</f>
        <v>เบา</v>
      </c>
      <c r="K282" s="23" t="str">
        <f>IFERROR(VLOOKUP(F282,PROFILE!$B$7:$DC$1000,290,FALSE),"")</f>
        <v/>
      </c>
      <c r="L282" s="26">
        <v>0.5</v>
      </c>
      <c r="M282" s="18" t="s">
        <v>286</v>
      </c>
      <c r="N282" s="7">
        <v>42874.671775462964</v>
      </c>
      <c r="O282" s="8">
        <v>42879.553313425924</v>
      </c>
      <c r="P282" s="15">
        <v>282</v>
      </c>
    </row>
    <row r="283" spans="6:16" x14ac:dyDescent="0.35">
      <c r="F283" s="17">
        <v>1702026</v>
      </c>
      <c r="G283" s="20" t="str">
        <f>IFERROR(VLOOKUP(F283,PROFILE!$B$6:$Z$1000,24,FALSE),"")</f>
        <v>HONDA</v>
      </c>
      <c r="H283" s="10" t="str">
        <f>IFERROR(VLOOKUP(F283,PROFILE!$B$6:$Z$1000,25,FALSE),"")</f>
        <v>CITY</v>
      </c>
      <c r="I283" s="10" t="str">
        <f>IFERROR(VLOOKUP(F283,PROFILE!$B$6:$Z$1000,23,FALSE),"")</f>
        <v>1กก7785</v>
      </c>
      <c r="J283" s="10" t="str">
        <f>IFERROR(VLOOKUP(F283,PROFILE!$B$6:$Z$1000,17,FALSE),"")</f>
        <v>กลาง</v>
      </c>
      <c r="K283" s="23" t="str">
        <f>IFERROR(VLOOKUP(F283,PROFILE!$B$7:$DC$1000,290,FALSE),"")</f>
        <v/>
      </c>
      <c r="L283" s="26">
        <v>0.5</v>
      </c>
      <c r="M283" s="18" t="s">
        <v>147</v>
      </c>
      <c r="N283" s="7">
        <v>42874.672604398147</v>
      </c>
      <c r="O283" s="8">
        <v>42875.60576377315</v>
      </c>
      <c r="P283" s="15">
        <v>283</v>
      </c>
    </row>
    <row r="284" spans="6:16" x14ac:dyDescent="0.35">
      <c r="F284" s="17">
        <v>1705042</v>
      </c>
      <c r="G284" s="20" t="str">
        <f>IFERROR(VLOOKUP(F284,PROFILE!$B$6:$Z$1000,24,FALSE),"")</f>
        <v>TOYOTA</v>
      </c>
      <c r="H284" s="10" t="str">
        <f>IFERROR(VLOOKUP(F284,PROFILE!$B$6:$Z$1000,25,FALSE),"")</f>
        <v>CAMRY</v>
      </c>
      <c r="I284" s="10" t="str">
        <f>IFERROR(VLOOKUP(F284,PROFILE!$B$6:$Z$1000,23,FALSE),"")</f>
        <v>สอ5053</v>
      </c>
      <c r="J284" s="10" t="str">
        <f>IFERROR(VLOOKUP(F284,PROFILE!$B$6:$Z$1000,17,FALSE),"")</f>
        <v>กลาง</v>
      </c>
      <c r="K284" s="23" t="str">
        <f>IFERROR(VLOOKUP(F284,PROFILE!$B$7:$DC$1000,290,FALSE),"")</f>
        <v/>
      </c>
      <c r="L284" s="26">
        <v>1</v>
      </c>
      <c r="M284" s="18" t="s">
        <v>147</v>
      </c>
      <c r="N284" s="7">
        <v>42874.673328009259</v>
      </c>
      <c r="O284" s="8">
        <v>42875.605116782404</v>
      </c>
      <c r="P284" s="15">
        <v>284</v>
      </c>
    </row>
    <row r="285" spans="6:16" x14ac:dyDescent="0.35">
      <c r="F285" s="17">
        <v>1704011</v>
      </c>
      <c r="G285" s="20" t="str">
        <f>IFERROR(VLOOKUP(F285,PROFILE!$B$6:$Z$1000,24,FALSE),"")</f>
        <v>MITSUBISHI</v>
      </c>
      <c r="H285" s="10" t="str">
        <f>IFERROR(VLOOKUP(F285,PROFILE!$B$6:$Z$1000,25,FALSE),"")</f>
        <v>TRITON</v>
      </c>
      <c r="I285" s="10" t="str">
        <f>IFERROR(VLOOKUP(F285,PROFILE!$B$6:$Z$1000,23,FALSE),"")</f>
        <v>1ฒณ5320</v>
      </c>
      <c r="J285" s="10" t="str">
        <f>IFERROR(VLOOKUP(F285,PROFILE!$B$6:$Z$1000,17,FALSE),"")</f>
        <v>กลาง</v>
      </c>
      <c r="K285" s="23" t="str">
        <f>IFERROR(VLOOKUP(F285,PROFILE!$B$7:$DC$1000,290,FALSE),"")</f>
        <v/>
      </c>
      <c r="L285" s="26">
        <v>1</v>
      </c>
      <c r="M285" s="18" t="s">
        <v>149</v>
      </c>
      <c r="N285" s="7">
        <v>42874.675110416669</v>
      </c>
      <c r="O285" s="8">
        <v>42878.642437037037</v>
      </c>
      <c r="P285" s="15">
        <v>285</v>
      </c>
    </row>
    <row r="286" spans="6:16" x14ac:dyDescent="0.35">
      <c r="F286" s="17">
        <v>1703047</v>
      </c>
      <c r="G286" s="20" t="str">
        <f>IFERROR(VLOOKUP(F286,PROFILE!$B$6:$Z$1000,24,FALSE),"")</f>
        <v>TOYOTA</v>
      </c>
      <c r="H286" s="10" t="str">
        <f>IFERROR(VLOOKUP(F286,PROFILE!$B$6:$Z$1000,25,FALSE),"")</f>
        <v>VIOS</v>
      </c>
      <c r="I286" s="10" t="str">
        <f>IFERROR(VLOOKUP(F286,PROFILE!$B$6:$Z$1000,23,FALSE),"")</f>
        <v>ชย1256</v>
      </c>
      <c r="J286" s="10" t="str">
        <f>IFERROR(VLOOKUP(F286,PROFILE!$B$6:$Z$1000,17,FALSE),"")</f>
        <v>กลาง</v>
      </c>
      <c r="K286" s="23" t="str">
        <f>IFERROR(VLOOKUP(F286,PROFILE!$B$7:$DC$1000,290,FALSE),"")</f>
        <v/>
      </c>
      <c r="L286" s="26">
        <v>0.5</v>
      </c>
      <c r="M286" s="18" t="s">
        <v>286</v>
      </c>
      <c r="N286" s="7">
        <v>42874.67735474537</v>
      </c>
      <c r="O286" s="8">
        <v>42877.703640509259</v>
      </c>
      <c r="P286" s="15">
        <v>286</v>
      </c>
    </row>
    <row r="287" spans="6:16" x14ac:dyDescent="0.35">
      <c r="F287" s="17">
        <v>1703014</v>
      </c>
      <c r="G287" s="20" t="str">
        <f>IFERROR(VLOOKUP(F287,PROFILE!$B$6:$Z$1000,24,FALSE),"")</f>
        <v>TOYOTA</v>
      </c>
      <c r="H287" s="10" t="str">
        <f>IFERROR(VLOOKUP(F287,PROFILE!$B$6:$Z$1000,25,FALSE),"")</f>
        <v>ALTIS</v>
      </c>
      <c r="I287" s="10" t="str">
        <f>IFERROR(VLOOKUP(F287,PROFILE!$B$6:$Z$1000,23,FALSE),"")</f>
        <v>ฆญ7180</v>
      </c>
      <c r="J287" s="10" t="str">
        <f>IFERROR(VLOOKUP(F287,PROFILE!$B$6:$Z$1000,17,FALSE),"")</f>
        <v>กลาง</v>
      </c>
      <c r="K287" s="23" t="str">
        <f>IFERROR(VLOOKUP(F287,PROFILE!$B$7:$DC$1000,290,FALSE),"")</f>
        <v/>
      </c>
      <c r="L287" s="26">
        <v>0.5</v>
      </c>
      <c r="M287" s="18" t="s">
        <v>286</v>
      </c>
      <c r="N287" s="7">
        <v>42874.68048599537</v>
      </c>
      <c r="O287" s="8">
        <v>42884.390617129633</v>
      </c>
      <c r="P287" s="15">
        <v>287</v>
      </c>
    </row>
    <row r="288" spans="6:16" x14ac:dyDescent="0.35">
      <c r="F288" s="17">
        <v>1703050</v>
      </c>
      <c r="G288" s="20" t="str">
        <f>IFERROR(VLOOKUP(F288,PROFILE!$B$6:$Z$1000,24,FALSE),"")</f>
        <v>ISUZU</v>
      </c>
      <c r="H288" s="10" t="str">
        <f>IFERROR(VLOOKUP(F288,PROFILE!$B$6:$Z$1000,25,FALSE),"")</f>
        <v>D-MAX</v>
      </c>
      <c r="I288" s="10" t="str">
        <f>IFERROR(VLOOKUP(F288,PROFILE!$B$6:$Z$1000,23,FALSE),"")</f>
        <v>5กณ3290</v>
      </c>
      <c r="J288" s="10" t="str">
        <f>IFERROR(VLOOKUP(F288,PROFILE!$B$6:$Z$1000,17,FALSE),"")</f>
        <v>กลาง</v>
      </c>
      <c r="K288" s="23" t="str">
        <f>IFERROR(VLOOKUP(F288,PROFILE!$B$7:$DC$1000,290,FALSE),"")</f>
        <v/>
      </c>
      <c r="L288" s="26">
        <v>1</v>
      </c>
      <c r="M288" s="18" t="s">
        <v>149</v>
      </c>
      <c r="N288" s="7">
        <v>42874.68312858796</v>
      </c>
      <c r="O288" s="8">
        <v>42877.703313078702</v>
      </c>
      <c r="P288" s="15">
        <v>288</v>
      </c>
    </row>
    <row r="289" spans="6:16" x14ac:dyDescent="0.35">
      <c r="F289" s="17">
        <v>1701104</v>
      </c>
      <c r="G289" s="20" t="str">
        <f>IFERROR(VLOOKUP(F289,PROFILE!$B$6:$Z$1000,24,FALSE),"")</f>
        <v>SUZUKI</v>
      </c>
      <c r="H289" s="10" t="str">
        <f>IFERROR(VLOOKUP(F289,PROFILE!$B$6:$Z$1000,25,FALSE),"")</f>
        <v>SWIFT</v>
      </c>
      <c r="I289" s="10" t="str">
        <f>IFERROR(VLOOKUP(F289,PROFILE!$B$6:$Z$1000,23,FALSE),"")</f>
        <v>ญต7124</v>
      </c>
      <c r="J289" s="10" t="str">
        <f>IFERROR(VLOOKUP(F289,PROFILE!$B$6:$Z$1000,17,FALSE),"")</f>
        <v>เบา</v>
      </c>
      <c r="K289" s="23" t="str">
        <f>IFERROR(VLOOKUP(F289,PROFILE!$B$7:$DC$1000,290,FALSE),"")</f>
        <v/>
      </c>
      <c r="L289" s="26">
        <v>1</v>
      </c>
      <c r="M289" s="18" t="s">
        <v>149</v>
      </c>
      <c r="N289" s="7">
        <v>42879.386873263888</v>
      </c>
      <c r="P289" s="15">
        <v>289</v>
      </c>
    </row>
    <row r="290" spans="6:16" x14ac:dyDescent="0.35">
      <c r="F290" s="17">
        <v>1704042</v>
      </c>
      <c r="G290" s="20" t="str">
        <f>IFERROR(VLOOKUP(F290,PROFILE!$B$6:$Z$1000,24,FALSE),"")</f>
        <v/>
      </c>
      <c r="H290" s="10" t="str">
        <f>IFERROR(VLOOKUP(F290,PROFILE!$B$6:$Z$1000,25,FALSE),"")</f>
        <v/>
      </c>
      <c r="I290" s="10" t="str">
        <f>IFERROR(VLOOKUP(F290,PROFILE!$B$6:$Z$1000,23,FALSE),"")</f>
        <v/>
      </c>
      <c r="J290" s="10" t="str">
        <f>IFERROR(VLOOKUP(F290,PROFILE!$B$6:$Z$1000,17,FALSE),"")</f>
        <v/>
      </c>
      <c r="K290" s="23" t="str">
        <f>IFERROR(VLOOKUP(F290,PROFILE!$B$7:$DC$1000,290,FALSE),"")</f>
        <v/>
      </c>
      <c r="L290" s="26">
        <v>1.5</v>
      </c>
      <c r="M290" s="18" t="s">
        <v>147</v>
      </c>
      <c r="N290" s="7">
        <v>42879.387528240739</v>
      </c>
      <c r="O290" s="8">
        <v>42882.54478611111</v>
      </c>
      <c r="P290" s="15">
        <v>290</v>
      </c>
    </row>
    <row r="291" spans="6:16" x14ac:dyDescent="0.35">
      <c r="F291" s="17">
        <v>1705015</v>
      </c>
      <c r="G291" s="20" t="str">
        <f>IFERROR(VLOOKUP(F291,PROFILE!$B$6:$Z$1000,24,FALSE),"")</f>
        <v>TOYOTA</v>
      </c>
      <c r="H291" s="10" t="str">
        <f>IFERROR(VLOOKUP(F291,PROFILE!$B$6:$Z$1000,25,FALSE),"")</f>
        <v>COROLLA</v>
      </c>
      <c r="I291" s="10" t="str">
        <f>IFERROR(VLOOKUP(F291,PROFILE!$B$6:$Z$1000,23,FALSE),"")</f>
        <v>ฆฌ6713</v>
      </c>
      <c r="J291" s="10" t="str">
        <f>IFERROR(VLOOKUP(F291,PROFILE!$B$6:$Z$1000,17,FALSE),"")</f>
        <v>เบา</v>
      </c>
      <c r="K291" s="23" t="str">
        <f>IFERROR(VLOOKUP(F291,PROFILE!$B$7:$DC$1000,290,FALSE),"")</f>
        <v/>
      </c>
      <c r="L291" s="26">
        <v>0.5</v>
      </c>
      <c r="M291" s="18" t="s">
        <v>286</v>
      </c>
      <c r="N291" s="7">
        <v>42879.387973263889</v>
      </c>
      <c r="O291" s="8">
        <v>42884.391737615741</v>
      </c>
      <c r="P291" s="15">
        <v>291</v>
      </c>
    </row>
    <row r="292" spans="6:16" x14ac:dyDescent="0.35">
      <c r="F292" s="17">
        <v>1704039</v>
      </c>
      <c r="G292" s="20" t="str">
        <f>IFERROR(VLOOKUP(F292,PROFILE!$B$6:$Z$1000,24,FALSE),"")</f>
        <v>HONDA</v>
      </c>
      <c r="H292" s="10" t="str">
        <f>IFERROR(VLOOKUP(F292,PROFILE!$B$6:$Z$1000,25,FALSE),"")</f>
        <v>JAZZ</v>
      </c>
      <c r="I292" s="10" t="str">
        <f>IFERROR(VLOOKUP(F292,PROFILE!$B$6:$Z$1000,23,FALSE),"")</f>
        <v>กฉ2420</v>
      </c>
      <c r="J292" s="10" t="str">
        <f>IFERROR(VLOOKUP(F292,PROFILE!$B$6:$Z$1000,17,FALSE),"")</f>
        <v>กลาง</v>
      </c>
      <c r="K292" s="23" t="str">
        <f>IFERROR(VLOOKUP(F292,PROFILE!$B$7:$DC$1000,290,FALSE),"")</f>
        <v/>
      </c>
      <c r="L292" s="26">
        <v>0.5</v>
      </c>
      <c r="M292" s="18" t="s">
        <v>147</v>
      </c>
      <c r="N292" s="7">
        <v>42879.388877777776</v>
      </c>
      <c r="O292" s="8">
        <v>42880.700861574071</v>
      </c>
      <c r="P292" s="15">
        <v>292</v>
      </c>
    </row>
    <row r="293" spans="6:16" x14ac:dyDescent="0.35">
      <c r="F293" s="17">
        <v>1705021</v>
      </c>
      <c r="G293" s="20" t="str">
        <f>IFERROR(VLOOKUP(F293,PROFILE!$B$6:$Z$1000,24,FALSE),"")</f>
        <v>TOYOTA</v>
      </c>
      <c r="H293" s="10" t="str">
        <f>IFERROR(VLOOKUP(F293,PROFILE!$B$6:$Z$1000,25,FALSE),"")</f>
        <v>VIOS</v>
      </c>
      <c r="I293" s="10" t="str">
        <f>IFERROR(VLOOKUP(F293,PROFILE!$B$6:$Z$1000,23,FALSE),"")</f>
        <v>ฆธ3643</v>
      </c>
      <c r="J293" s="10" t="str">
        <f>IFERROR(VLOOKUP(F293,PROFILE!$B$6:$Z$1000,17,FALSE),"")</f>
        <v>ชิ้นส่วน</v>
      </c>
      <c r="K293" s="23" t="str">
        <f>IFERROR(VLOOKUP(F293,PROFILE!$B$7:$DC$1000,290,FALSE),"")</f>
        <v/>
      </c>
      <c r="L293" s="26">
        <v>0.5</v>
      </c>
      <c r="M293" s="18" t="s">
        <v>147</v>
      </c>
      <c r="N293" s="7">
        <v>42879.389398495368</v>
      </c>
      <c r="O293" s="8">
        <v>42879.696765046298</v>
      </c>
      <c r="P293" s="15">
        <v>293</v>
      </c>
    </row>
    <row r="294" spans="6:16" x14ac:dyDescent="0.35">
      <c r="F294" s="17">
        <v>1705048</v>
      </c>
      <c r="G294" s="20" t="str">
        <f>IFERROR(VLOOKUP(F294,PROFILE!$B$6:$Z$1000,24,FALSE),"")</f>
        <v>PROTON</v>
      </c>
      <c r="H294" s="10" t="str">
        <f>IFERROR(VLOOKUP(F294,PROFILE!$B$6:$Z$1000,25,FALSE),"")</f>
        <v>SAVVY</v>
      </c>
      <c r="I294" s="10" t="str">
        <f>IFERROR(VLOOKUP(F294,PROFILE!$B$6:$Z$1000,23,FALSE),"")</f>
        <v>ฌศ4793</v>
      </c>
      <c r="J294" s="10" t="str">
        <f>IFERROR(VLOOKUP(F294,PROFILE!$B$6:$Z$1000,17,FALSE),"")</f>
        <v>ชิ้นส่วน</v>
      </c>
      <c r="K294" s="23" t="str">
        <f>IFERROR(VLOOKUP(F294,PROFILE!$B$7:$DC$1000,290,FALSE),"")</f>
        <v/>
      </c>
      <c r="L294" s="26">
        <v>0.5</v>
      </c>
      <c r="M294" s="18" t="s">
        <v>286</v>
      </c>
      <c r="N294" s="7">
        <v>42879.391218287034</v>
      </c>
      <c r="O294" s="8">
        <v>42887.571282870369</v>
      </c>
      <c r="P294" s="15">
        <v>294</v>
      </c>
    </row>
    <row r="295" spans="6:16" x14ac:dyDescent="0.35">
      <c r="F295" s="17">
        <v>1703082</v>
      </c>
      <c r="G295" s="20" t="str">
        <f>IFERROR(VLOOKUP(F295,PROFILE!$B$6:$Z$1000,24,FALSE),"")</f>
        <v>MITSUBISHI</v>
      </c>
      <c r="H295" s="10" t="str">
        <f>IFERROR(VLOOKUP(F295,PROFILE!$B$6:$Z$1000,25,FALSE),"")</f>
        <v>TRITON</v>
      </c>
      <c r="I295" s="10" t="str">
        <f>IFERROR(VLOOKUP(F295,PROFILE!$B$6:$Z$1000,23,FALSE),"")</f>
        <v>ฒธ192</v>
      </c>
      <c r="J295" s="10" t="str">
        <f>IFERROR(VLOOKUP(F295,PROFILE!$B$6:$Z$1000,17,FALSE),"")</f>
        <v>กลาง</v>
      </c>
      <c r="K295" s="23" t="str">
        <f>IFERROR(VLOOKUP(F295,PROFILE!$B$7:$DC$1000,290,FALSE),"")</f>
        <v/>
      </c>
      <c r="L295" s="26">
        <v>0.5</v>
      </c>
      <c r="M295" s="18" t="s">
        <v>286</v>
      </c>
      <c r="N295" s="7">
        <v>42879.392032638891</v>
      </c>
      <c r="O295" s="8">
        <v>42898.70617662037</v>
      </c>
      <c r="P295" s="15">
        <v>295</v>
      </c>
    </row>
    <row r="296" spans="6:16" x14ac:dyDescent="0.35">
      <c r="F296" s="17">
        <v>1703006</v>
      </c>
      <c r="G296" s="20" t="str">
        <f>IFERROR(VLOOKUP(F296,PROFILE!$B$6:$Z$1000,24,FALSE),"")</f>
        <v>HONDA</v>
      </c>
      <c r="H296" s="10" t="str">
        <f>IFERROR(VLOOKUP(F296,PROFILE!$B$6:$Z$1000,25,FALSE),"")</f>
        <v>CIVIC</v>
      </c>
      <c r="I296" s="10" t="str">
        <f>IFERROR(VLOOKUP(F296,PROFILE!$B$6:$Z$1000,23,FALSE),"")</f>
        <v>ฌพ541</v>
      </c>
      <c r="J296" s="10" t="str">
        <f>IFERROR(VLOOKUP(F296,PROFILE!$B$6:$Z$1000,17,FALSE),"")</f>
        <v>เบา</v>
      </c>
      <c r="K296" s="23" t="str">
        <f>IFERROR(VLOOKUP(F296,PROFILE!$B$7:$DC$1000,290,FALSE),"")</f>
        <v/>
      </c>
      <c r="L296" s="26">
        <v>0.5</v>
      </c>
      <c r="M296" s="18" t="s">
        <v>286</v>
      </c>
      <c r="N296" s="7">
        <v>42879.392468402781</v>
      </c>
      <c r="O296" s="8">
        <v>42885.671437847224</v>
      </c>
      <c r="P296" s="15">
        <v>296</v>
      </c>
    </row>
    <row r="297" spans="6:16" x14ac:dyDescent="0.35">
      <c r="F297" s="17">
        <v>1703029</v>
      </c>
      <c r="G297" s="20" t="str">
        <f>IFERROR(VLOOKUP(F297,PROFILE!$B$6:$Z$1000,24,FALSE),"")</f>
        <v>TOYOTA</v>
      </c>
      <c r="H297" s="10" t="str">
        <f>IFERROR(VLOOKUP(F297,PROFILE!$B$6:$Z$1000,25,FALSE),"")</f>
        <v>PRIUS</v>
      </c>
      <c r="I297" s="10" t="str">
        <f>IFERROR(VLOOKUP(F297,PROFILE!$B$6:$Z$1000,23,FALSE),"")</f>
        <v>ญอ8498</v>
      </c>
      <c r="J297" s="10" t="str">
        <f>IFERROR(VLOOKUP(F297,PROFILE!$B$6:$Z$1000,17,FALSE),"")</f>
        <v>ชิ้นส่วน</v>
      </c>
      <c r="K297" s="23" t="str">
        <f>IFERROR(VLOOKUP(F297,PROFILE!$B$7:$DC$1000,290,FALSE),"")</f>
        <v/>
      </c>
      <c r="L297" s="26">
        <v>0.5</v>
      </c>
      <c r="M297" s="18" t="s">
        <v>147</v>
      </c>
      <c r="N297" s="7">
        <v>42879.393256134259</v>
      </c>
      <c r="O297" s="8">
        <v>42880.701214814813</v>
      </c>
      <c r="P297" s="15">
        <v>297</v>
      </c>
    </row>
    <row r="298" spans="6:16" x14ac:dyDescent="0.35">
      <c r="F298" s="17">
        <v>1702063</v>
      </c>
      <c r="G298" s="20" t="str">
        <f>IFERROR(VLOOKUP(F298,PROFILE!$B$6:$Z$1000,24,FALSE),"")</f>
        <v>TOYOTA</v>
      </c>
      <c r="H298" s="10" t="str">
        <f>IFERROR(VLOOKUP(F298,PROFILE!$B$6:$Z$1000,25,FALSE),"")</f>
        <v>VIOS</v>
      </c>
      <c r="I298" s="10" t="str">
        <f>IFERROR(VLOOKUP(F298,PROFILE!$B$6:$Z$1000,23,FALSE),"")</f>
        <v>ญน6975</v>
      </c>
      <c r="J298" s="10" t="str">
        <f>IFERROR(VLOOKUP(F298,PROFILE!$B$6:$Z$1000,17,FALSE),"")</f>
        <v>กลาง</v>
      </c>
      <c r="K298" s="23" t="str">
        <f>IFERROR(VLOOKUP(F298,PROFILE!$B$7:$DC$1000,290,FALSE),"")</f>
        <v/>
      </c>
      <c r="L298" s="26">
        <v>0.5</v>
      </c>
      <c r="M298" s="18" t="s">
        <v>286</v>
      </c>
      <c r="N298" s="7">
        <v>42881.623160300929</v>
      </c>
      <c r="O298" s="8">
        <v>42885.668962037038</v>
      </c>
      <c r="P298" s="15">
        <v>298</v>
      </c>
    </row>
    <row r="299" spans="6:16" x14ac:dyDescent="0.35">
      <c r="F299" s="17">
        <v>1701021</v>
      </c>
      <c r="G299" s="20" t="str">
        <f>IFERROR(VLOOKUP(F299,PROFILE!$B$6:$Z$1000,24,FALSE),"")</f>
        <v>TOYOTA</v>
      </c>
      <c r="H299" s="10" t="str">
        <f>IFERROR(VLOOKUP(F299,PROFILE!$B$6:$Z$1000,25,FALSE),"")</f>
        <v>VIOS</v>
      </c>
      <c r="I299" s="10" t="str">
        <f>IFERROR(VLOOKUP(F299,PROFILE!$B$6:$Z$1000,23,FALSE),"")</f>
        <v>ฏอ4104</v>
      </c>
      <c r="J299" s="10" t="str">
        <f>IFERROR(VLOOKUP(F299,PROFILE!$B$6:$Z$1000,17,FALSE),"")</f>
        <v>เบา</v>
      </c>
      <c r="K299" s="23" t="str">
        <f>IFERROR(VLOOKUP(F299,PROFILE!$B$7:$DC$1000,290,FALSE),"")</f>
        <v/>
      </c>
      <c r="L299" s="26">
        <v>0.5</v>
      </c>
      <c r="M299" s="18" t="s">
        <v>286</v>
      </c>
      <c r="N299" s="7">
        <v>42881.623565046299</v>
      </c>
      <c r="O299" s="8">
        <v>42882.546761921294</v>
      </c>
      <c r="P299" s="15">
        <v>299</v>
      </c>
    </row>
    <row r="300" spans="6:16" x14ac:dyDescent="0.35">
      <c r="F300" s="17">
        <v>1704015</v>
      </c>
      <c r="G300" s="20" t="str">
        <f>IFERROR(VLOOKUP(F300,PROFILE!$B$6:$Z$1000,24,FALSE),"")</f>
        <v>HONDA</v>
      </c>
      <c r="H300" s="10" t="str">
        <f>IFERROR(VLOOKUP(F300,PROFILE!$B$6:$Z$1000,25,FALSE),"")</f>
        <v>CR-V</v>
      </c>
      <c r="I300" s="10" t="str">
        <f>IFERROR(VLOOKUP(F300,PROFILE!$B$6:$Z$1000,23,FALSE),"")</f>
        <v>กต9891</v>
      </c>
      <c r="J300" s="10" t="str">
        <f>IFERROR(VLOOKUP(F300,PROFILE!$B$6:$Z$1000,17,FALSE),"")</f>
        <v>กลาง</v>
      </c>
      <c r="K300" s="23" t="str">
        <f>IFERROR(VLOOKUP(F300,PROFILE!$B$7:$DC$1000,290,FALSE),"")</f>
        <v/>
      </c>
      <c r="L300" s="26">
        <v>0.5</v>
      </c>
      <c r="M300" s="18" t="s">
        <v>286</v>
      </c>
      <c r="N300" s="7">
        <v>42885.567936805557</v>
      </c>
      <c r="O300" s="8">
        <v>42887.570824768518</v>
      </c>
      <c r="P300" s="15">
        <v>300</v>
      </c>
    </row>
    <row r="301" spans="6:16" x14ac:dyDescent="0.35">
      <c r="F301" s="17">
        <v>1705033</v>
      </c>
      <c r="G301" s="20" t="str">
        <f>IFERROR(VLOOKUP(F301,PROFILE!$B$6:$Z$1000,24,FALSE),"")</f>
        <v>TOYOTA</v>
      </c>
      <c r="H301" s="10" t="str">
        <f>IFERROR(VLOOKUP(F301,PROFILE!$B$6:$Z$1000,25,FALSE),"")</f>
        <v>REVO</v>
      </c>
      <c r="I301" s="10" t="str">
        <f>IFERROR(VLOOKUP(F301,PROFILE!$B$6:$Z$1000,23,FALSE),"")</f>
        <v>4กบ2109</v>
      </c>
      <c r="J301" s="10" t="str">
        <f>IFERROR(VLOOKUP(F301,PROFILE!$B$6:$Z$1000,17,FALSE),"")</f>
        <v>กลาง</v>
      </c>
      <c r="K301" s="23" t="str">
        <f>IFERROR(VLOOKUP(F301,PROFILE!$B$7:$DC$1000,290,FALSE),"")</f>
        <v/>
      </c>
      <c r="L301" s="26">
        <v>1</v>
      </c>
      <c r="M301" s="18" t="s">
        <v>147</v>
      </c>
      <c r="N301" s="7">
        <v>42885.568667361113</v>
      </c>
      <c r="O301" s="8">
        <v>42888.491840509261</v>
      </c>
      <c r="P301" s="15">
        <v>301</v>
      </c>
    </row>
    <row r="302" spans="6:16" x14ac:dyDescent="0.35">
      <c r="F302" s="17">
        <v>1705059</v>
      </c>
      <c r="G302" s="20" t="str">
        <f>IFERROR(VLOOKUP(F302,PROFILE!$B$6:$Z$1000,24,FALSE),"")</f>
        <v>ISUZU</v>
      </c>
      <c r="H302" s="10" t="str">
        <f>IFERROR(VLOOKUP(F302,PROFILE!$B$6:$Z$1000,25,FALSE),"")</f>
        <v>D-MAX</v>
      </c>
      <c r="I302" s="10" t="str">
        <f>IFERROR(VLOOKUP(F302,PROFILE!$B$6:$Z$1000,23,FALSE),"")</f>
        <v>ชธ6932</v>
      </c>
      <c r="J302" s="10" t="str">
        <f>IFERROR(VLOOKUP(F302,PROFILE!$B$6:$Z$1000,17,FALSE),"")</f>
        <v>เบา</v>
      </c>
      <c r="K302" s="23" t="str">
        <f>IFERROR(VLOOKUP(F302,PROFILE!$B$7:$DC$1000,290,FALSE),"")</f>
        <v/>
      </c>
      <c r="L302" s="26">
        <v>0.5</v>
      </c>
      <c r="M302" s="18" t="s">
        <v>286</v>
      </c>
      <c r="N302" s="7">
        <v>42885.587938310186</v>
      </c>
      <c r="O302" s="8">
        <v>42887.387272916669</v>
      </c>
      <c r="P302" s="15">
        <v>302</v>
      </c>
    </row>
    <row r="303" spans="6:16" x14ac:dyDescent="0.35">
      <c r="F303" s="17">
        <v>1703073</v>
      </c>
      <c r="G303" s="20" t="str">
        <f>IFERROR(VLOOKUP(F303,PROFILE!$B$6:$Z$1000,24,FALSE),"")</f>
        <v>HONDA</v>
      </c>
      <c r="H303" s="10" t="str">
        <f>IFERROR(VLOOKUP(F303,PROFILE!$B$6:$Z$1000,25,FALSE),"")</f>
        <v>CIVIC</v>
      </c>
      <c r="I303" s="10" t="str">
        <f>IFERROR(VLOOKUP(F303,PROFILE!$B$6:$Z$1000,23,FALSE),"")</f>
        <v>ฌฉ2671</v>
      </c>
      <c r="J303" s="10" t="str">
        <f>IFERROR(VLOOKUP(F303,PROFILE!$B$6:$Z$1000,17,FALSE),"")</f>
        <v>ชิ้นส่วน</v>
      </c>
      <c r="K303" s="23" t="str">
        <f>IFERROR(VLOOKUP(F303,PROFILE!$B$7:$DC$1000,290,FALSE),"")</f>
        <v/>
      </c>
      <c r="L303" s="26">
        <v>0.5</v>
      </c>
      <c r="M303" s="18" t="s">
        <v>286</v>
      </c>
      <c r="N303" s="7">
        <v>42885.58837824074</v>
      </c>
      <c r="O303" s="8">
        <v>42887.386946412036</v>
      </c>
      <c r="P303" s="15">
        <v>303</v>
      </c>
    </row>
    <row r="304" spans="6:16" x14ac:dyDescent="0.35">
      <c r="F304" s="17">
        <v>1703075</v>
      </c>
      <c r="G304" s="20" t="str">
        <f>IFERROR(VLOOKUP(F304,PROFILE!$B$6:$Z$1000,24,FALSE),"")</f>
        <v>NISSAN</v>
      </c>
      <c r="H304" s="10" t="str">
        <f>IFERROR(VLOOKUP(F304,PROFILE!$B$6:$Z$1000,25,FALSE),"")</f>
        <v>TEANA</v>
      </c>
      <c r="I304" s="10" t="str">
        <f>IFERROR(VLOOKUP(F304,PROFILE!$B$6:$Z$1000,23,FALSE),"")</f>
        <v>ฌค5647</v>
      </c>
      <c r="J304" s="10" t="str">
        <f>IFERROR(VLOOKUP(F304,PROFILE!$B$6:$Z$1000,17,FALSE),"")</f>
        <v>โคม่า</v>
      </c>
      <c r="K304" s="23" t="str">
        <f>IFERROR(VLOOKUP(F304,PROFILE!$B$7:$DC$1000,290,FALSE),"")</f>
        <v/>
      </c>
      <c r="L304" s="26">
        <v>2</v>
      </c>
      <c r="M304" s="18" t="s">
        <v>149</v>
      </c>
      <c r="N304" s="7">
        <v>42885.589114467592</v>
      </c>
      <c r="O304" s="8">
        <v>42887.382929050924</v>
      </c>
      <c r="P304" s="15">
        <v>304</v>
      </c>
    </row>
    <row r="305" spans="6:16" x14ac:dyDescent="0.35">
      <c r="F305" s="17">
        <v>1703081</v>
      </c>
      <c r="G305" s="20" t="str">
        <f>IFERROR(VLOOKUP(F305,PROFILE!$B$6:$Z$1000,24,FALSE),"")</f>
        <v>TOYOTA</v>
      </c>
      <c r="H305" s="10" t="str">
        <f>IFERROR(VLOOKUP(F305,PROFILE!$B$6:$Z$1000,25,FALSE),"")</f>
        <v>AVANZA</v>
      </c>
      <c r="I305" s="10" t="str">
        <f>IFERROR(VLOOKUP(F305,PROFILE!$B$6:$Z$1000,23,FALSE),"")</f>
        <v>2กย1134</v>
      </c>
      <c r="J305" s="10" t="str">
        <f>IFERROR(VLOOKUP(F305,PROFILE!$B$6:$Z$1000,17,FALSE),"")</f>
        <v>โคม่า</v>
      </c>
      <c r="K305" s="23" t="str">
        <f>IFERROR(VLOOKUP(F305,PROFILE!$B$7:$DC$1000,290,FALSE),"")</f>
        <v/>
      </c>
      <c r="L305" s="26">
        <v>1</v>
      </c>
      <c r="M305" s="18" t="s">
        <v>147</v>
      </c>
      <c r="N305" s="7">
        <v>42885.591200810188</v>
      </c>
      <c r="O305" s="8">
        <v>42887.380910879627</v>
      </c>
      <c r="P305" s="15">
        <v>305</v>
      </c>
    </row>
    <row r="306" spans="6:16" x14ac:dyDescent="0.35">
      <c r="F306" s="17">
        <v>1705029</v>
      </c>
      <c r="G306" s="20" t="str">
        <f>IFERROR(VLOOKUP(F306,PROFILE!$B$6:$Z$1000,24,FALSE),"")</f>
        <v>TOYOTA</v>
      </c>
      <c r="H306" s="10" t="str">
        <f>IFERROR(VLOOKUP(F306,PROFILE!$B$6:$Z$1000,25,FALSE),"")</f>
        <v>YARIS</v>
      </c>
      <c r="I306" s="10" t="str">
        <f>IFERROR(VLOOKUP(F306,PROFILE!$B$6:$Z$1000,23,FALSE),"")</f>
        <v>2กฬ5382</v>
      </c>
      <c r="J306" s="10" t="str">
        <f>IFERROR(VLOOKUP(F306,PROFILE!$B$6:$Z$1000,17,FALSE),"")</f>
        <v>รอบคัน</v>
      </c>
      <c r="K306" s="23" t="str">
        <f>IFERROR(VLOOKUP(F306,PROFILE!$B$7:$DC$1000,290,FALSE),"")</f>
        <v/>
      </c>
      <c r="L306" s="26">
        <v>2</v>
      </c>
      <c r="M306" s="18" t="s">
        <v>149</v>
      </c>
      <c r="N306" s="7">
        <v>42885.594034837966</v>
      </c>
      <c r="O306" s="8">
        <v>42887.38591261574</v>
      </c>
      <c r="P306" s="15">
        <v>306</v>
      </c>
    </row>
    <row r="307" spans="6:16" x14ac:dyDescent="0.35">
      <c r="F307" s="17">
        <v>1705055</v>
      </c>
      <c r="G307" s="20" t="str">
        <f>IFERROR(VLOOKUP(F307,PROFILE!$B$6:$Z$1000,24,FALSE),"")</f>
        <v>TOYOTA</v>
      </c>
      <c r="H307" s="10" t="str">
        <f>IFERROR(VLOOKUP(F307,PROFILE!$B$6:$Z$1000,25,FALSE),"")</f>
        <v>ALTIS</v>
      </c>
      <c r="I307" s="10" t="str">
        <f>IFERROR(VLOOKUP(F307,PROFILE!$B$6:$Z$1000,23,FALSE),"")</f>
        <v>ฎษ1733</v>
      </c>
      <c r="J307" s="10" t="str">
        <f>IFERROR(VLOOKUP(F307,PROFILE!$B$6:$Z$1000,17,FALSE),"")</f>
        <v>เบา</v>
      </c>
      <c r="K307" s="23" t="str">
        <f>IFERROR(VLOOKUP(F307,PROFILE!$B$7:$DC$1000,290,FALSE),"")</f>
        <v/>
      </c>
      <c r="L307" s="26">
        <v>0.5</v>
      </c>
      <c r="M307" s="18" t="s">
        <v>286</v>
      </c>
      <c r="N307" s="7">
        <v>42891.579282407409</v>
      </c>
      <c r="O307" s="8">
        <v>42894.690409953706</v>
      </c>
      <c r="P307" s="15">
        <v>307</v>
      </c>
    </row>
    <row r="308" spans="6:16" x14ac:dyDescent="0.35">
      <c r="F308" s="17">
        <v>1702083</v>
      </c>
      <c r="G308" s="20" t="str">
        <f>IFERROR(VLOOKUP(F308,PROFILE!$B$6:$Z$1000,24,FALSE),"")</f>
        <v>MITSUBISHI</v>
      </c>
      <c r="H308" s="10" t="str">
        <f>IFERROR(VLOOKUP(F308,PROFILE!$B$6:$Z$1000,25,FALSE),"")</f>
        <v>STRADA</v>
      </c>
      <c r="I308" s="10" t="str">
        <f>IFERROR(VLOOKUP(F308,PROFILE!$B$6:$Z$1000,23,FALSE),"")</f>
        <v>ฒง5605</v>
      </c>
      <c r="J308" s="10" t="str">
        <f>IFERROR(VLOOKUP(F308,PROFILE!$B$6:$Z$1000,17,FALSE),"")</f>
        <v>เบา</v>
      </c>
      <c r="K308" s="23" t="str">
        <f>IFERROR(VLOOKUP(F308,PROFILE!$B$7:$DC$1000,290,FALSE),"")</f>
        <v/>
      </c>
      <c r="L308" s="26">
        <v>0.5</v>
      </c>
      <c r="M308" s="18" t="s">
        <v>286</v>
      </c>
      <c r="N308" s="7">
        <v>42891.580395949073</v>
      </c>
      <c r="P308" s="15">
        <v>308</v>
      </c>
    </row>
    <row r="309" spans="6:16" x14ac:dyDescent="0.35">
      <c r="F309" s="17">
        <v>1706013</v>
      </c>
      <c r="G309" s="20" t="str">
        <f>IFERROR(VLOOKUP(F309,PROFILE!$B$6:$Z$1000,24,FALSE),"")</f>
        <v>TOYOTA</v>
      </c>
      <c r="H309" s="10" t="str">
        <f>IFERROR(VLOOKUP(F309,PROFILE!$B$6:$Z$1000,25,FALSE),"")</f>
        <v>VIGO</v>
      </c>
      <c r="I309" s="10" t="str">
        <f>IFERROR(VLOOKUP(F309,PROFILE!$B$6:$Z$1000,23,FALSE),"")</f>
        <v>ฒส9861</v>
      </c>
      <c r="J309" s="10" t="str">
        <f>IFERROR(VLOOKUP(F309,PROFILE!$B$6:$Z$1000,17,FALSE),"")</f>
        <v>กลาง</v>
      </c>
      <c r="K309" s="23" t="str">
        <f>IFERROR(VLOOKUP(F309,PROFILE!$B$7:$DC$1000,290,FALSE),"")</f>
        <v/>
      </c>
      <c r="L309" s="26">
        <v>0.5</v>
      </c>
      <c r="M309" s="18" t="s">
        <v>286</v>
      </c>
      <c r="N309" s="7">
        <v>42893.575869097222</v>
      </c>
      <c r="O309" s="8">
        <v>42896.428749768522</v>
      </c>
      <c r="P309" s="15">
        <v>309</v>
      </c>
    </row>
    <row r="310" spans="6:16" x14ac:dyDescent="0.35">
      <c r="F310" s="17">
        <v>1701101</v>
      </c>
      <c r="G310" s="20" t="str">
        <f>IFERROR(VLOOKUP(F310,PROFILE!$B$6:$Z$1000,24,FALSE),"")</f>
        <v>TOYOTA</v>
      </c>
      <c r="H310" s="10" t="str">
        <f>IFERROR(VLOOKUP(F310,PROFILE!$B$6:$Z$1000,25,FALSE),"")</f>
        <v>CAMRY</v>
      </c>
      <c r="I310" s="10" t="str">
        <f>IFERROR(VLOOKUP(F310,PROFILE!$B$6:$Z$1000,23,FALSE),"")</f>
        <v>กฉ2552</v>
      </c>
      <c r="J310" s="10" t="str">
        <f>IFERROR(VLOOKUP(F310,PROFILE!$B$6:$Z$1000,17,FALSE),"")</f>
        <v>เบา</v>
      </c>
      <c r="K310" s="23" t="str">
        <f>IFERROR(VLOOKUP(F310,PROFILE!$B$7:$DC$1000,290,FALSE),"")</f>
        <v/>
      </c>
      <c r="L310" s="26">
        <v>0.5</v>
      </c>
      <c r="M310" s="18" t="s">
        <v>286</v>
      </c>
      <c r="N310" s="7">
        <v>42893.576292708334</v>
      </c>
      <c r="P310" s="15">
        <v>310</v>
      </c>
    </row>
    <row r="311" spans="6:16" x14ac:dyDescent="0.35">
      <c r="F311" s="17">
        <v>1705044</v>
      </c>
      <c r="G311" s="20" t="str">
        <f>IFERROR(VLOOKUP(F311,PROFILE!$B$6:$Z$1000,24,FALSE),"")</f>
        <v>MITSUBISHI</v>
      </c>
      <c r="H311" s="10" t="str">
        <f>IFERROR(VLOOKUP(F311,PROFILE!$B$6:$Z$1000,25,FALSE),"")</f>
        <v>TRITON</v>
      </c>
      <c r="I311" s="10" t="str">
        <f>IFERROR(VLOOKUP(F311,PROFILE!$B$6:$Z$1000,23,FALSE),"")</f>
        <v>ถน4956</v>
      </c>
      <c r="J311" s="10" t="str">
        <f>IFERROR(VLOOKUP(F311,PROFILE!$B$6:$Z$1000,17,FALSE),"")</f>
        <v>กลาง</v>
      </c>
      <c r="K311" s="23" t="str">
        <f>IFERROR(VLOOKUP(F311,PROFILE!$B$7:$DC$1000,290,FALSE),"")</f>
        <v/>
      </c>
      <c r="L311" s="26">
        <v>1</v>
      </c>
      <c r="M311" s="18" t="s">
        <v>147</v>
      </c>
      <c r="N311" s="7">
        <v>42896.638704513891</v>
      </c>
      <c r="O311" s="8">
        <v>42899.657967476851</v>
      </c>
      <c r="P311" s="15">
        <v>311</v>
      </c>
    </row>
    <row r="312" spans="6:16" x14ac:dyDescent="0.35">
      <c r="F312" s="17">
        <v>1705050</v>
      </c>
      <c r="G312" s="20" t="str">
        <f>IFERROR(VLOOKUP(F312,PROFILE!$B$6:$Z$1000,24,FALSE),"")</f>
        <v>TOYOTA</v>
      </c>
      <c r="H312" s="10" t="str">
        <f>IFERROR(VLOOKUP(F312,PROFILE!$B$6:$Z$1000,25,FALSE),"")</f>
        <v>VIGO</v>
      </c>
      <c r="I312" s="10" t="str">
        <f>IFERROR(VLOOKUP(F312,PROFILE!$B$6:$Z$1000,23,FALSE),"")</f>
        <v>1ฒค4167</v>
      </c>
      <c r="J312" s="10" t="str">
        <f>IFERROR(VLOOKUP(F312,PROFILE!$B$6:$Z$1000,17,FALSE),"")</f>
        <v>เบา</v>
      </c>
      <c r="K312" s="23" t="str">
        <f>IFERROR(VLOOKUP(F312,PROFILE!$B$7:$DC$1000,290,FALSE),"")</f>
        <v/>
      </c>
      <c r="L312" s="26">
        <v>0.5</v>
      </c>
      <c r="M312" s="18" t="s">
        <v>286</v>
      </c>
      <c r="N312" s="7">
        <v>42896.63930787037</v>
      </c>
      <c r="P312" s="15">
        <v>312</v>
      </c>
    </row>
    <row r="313" spans="6:16" x14ac:dyDescent="0.35">
      <c r="F313" s="17">
        <v>1704024</v>
      </c>
      <c r="G313" s="20" t="str">
        <f>IFERROR(VLOOKUP(F313,PROFILE!$B$6:$Z$1000,24,FALSE),"")</f>
        <v>TOYOTA</v>
      </c>
      <c r="H313" s="10" t="str">
        <f>IFERROR(VLOOKUP(F313,PROFILE!$B$6:$Z$1000,25,FALSE),"")</f>
        <v>VIGO</v>
      </c>
      <c r="I313" s="10" t="str">
        <f>IFERROR(VLOOKUP(F313,PROFILE!$B$6:$Z$1000,23,FALSE),"")</f>
        <v>1ฒผ9746</v>
      </c>
      <c r="J313" s="10" t="str">
        <f>IFERROR(VLOOKUP(F313,PROFILE!$B$6:$Z$1000,17,FALSE),"")</f>
        <v>เบา</v>
      </c>
      <c r="K313" s="23" t="str">
        <f>IFERROR(VLOOKUP(F313,PROFILE!$B$7:$DC$1000,290,FALSE),"")</f>
        <v/>
      </c>
      <c r="L313" s="26">
        <v>0.5</v>
      </c>
      <c r="M313" s="18" t="s">
        <v>147</v>
      </c>
      <c r="N313" s="7">
        <v>42896.639911921295</v>
      </c>
      <c r="O313" s="8">
        <v>42899.65830185185</v>
      </c>
      <c r="P313" s="15">
        <v>313</v>
      </c>
    </row>
    <row r="314" spans="6:16" x14ac:dyDescent="0.35">
      <c r="F314" s="17">
        <v>1703049</v>
      </c>
      <c r="G314" s="20" t="str">
        <f>IFERROR(VLOOKUP(F314,PROFILE!$B$6:$Z$1000,24,FALSE),"")</f>
        <v>ISUZU</v>
      </c>
      <c r="H314" s="10" t="str">
        <f>IFERROR(VLOOKUP(F314,PROFILE!$B$6:$Z$1000,25,FALSE),"")</f>
        <v>D-MAX</v>
      </c>
      <c r="I314" s="10" t="str">
        <f>IFERROR(VLOOKUP(F314,PROFILE!$B$6:$Z$1000,23,FALSE),"")</f>
        <v>ฒว9477</v>
      </c>
      <c r="J314" s="10" t="str">
        <f>IFERROR(VLOOKUP(F314,PROFILE!$B$6:$Z$1000,17,FALSE),"")</f>
        <v>กลาง</v>
      </c>
      <c r="K314" s="23" t="str">
        <f>IFERROR(VLOOKUP(F314,PROFILE!$B$7:$DC$1000,290,FALSE),"")</f>
        <v/>
      </c>
      <c r="L314" s="26">
        <v>0.5</v>
      </c>
      <c r="M314" s="18" t="s">
        <v>286</v>
      </c>
      <c r="N314" s="7">
        <v>42896.641048495374</v>
      </c>
      <c r="O314" s="8">
        <v>42898.706852199073</v>
      </c>
      <c r="P314" s="15">
        <v>314</v>
      </c>
    </row>
    <row r="315" spans="6:16" x14ac:dyDescent="0.35">
      <c r="F315" s="17">
        <v>1704007</v>
      </c>
      <c r="G315" s="20" t="str">
        <f>IFERROR(VLOOKUP(F315,PROFILE!$B$6:$Z$1000,24,FALSE),"")</f>
        <v>HONDA</v>
      </c>
      <c r="H315" s="10" t="str">
        <f>IFERROR(VLOOKUP(F315,PROFILE!$B$6:$Z$1000,25,FALSE),"")</f>
        <v>AMAZE</v>
      </c>
      <c r="I315" s="10" t="str">
        <f>IFERROR(VLOOKUP(F315,PROFILE!$B$6:$Z$1000,23,FALSE),"")</f>
        <v>2กฆ2242</v>
      </c>
      <c r="J315" s="10" t="str">
        <f>IFERROR(VLOOKUP(F315,PROFILE!$B$6:$Z$1000,17,FALSE),"")</f>
        <v>กลาง</v>
      </c>
      <c r="K315" s="23" t="str">
        <f>IFERROR(VLOOKUP(F315,PROFILE!$B$7:$DC$1000,290,FALSE),"")</f>
        <v/>
      </c>
      <c r="L315" s="26">
        <v>0.5</v>
      </c>
      <c r="M315" s="18" t="s">
        <v>286</v>
      </c>
      <c r="N315" s="7">
        <v>42896.641489120368</v>
      </c>
      <c r="O315" s="8">
        <v>42899.658586111109</v>
      </c>
      <c r="P315" s="15">
        <v>315</v>
      </c>
    </row>
    <row r="316" spans="6:16" x14ac:dyDescent="0.35">
      <c r="F316" s="17">
        <v>1704037</v>
      </c>
      <c r="G316" s="20" t="str">
        <f>IFERROR(VLOOKUP(F316,PROFILE!$B$6:$Z$1000,24,FALSE),"")</f>
        <v>ISUZU</v>
      </c>
      <c r="H316" s="10" t="str">
        <f>IFERROR(VLOOKUP(F316,PROFILE!$B$6:$Z$1000,25,FALSE),"")</f>
        <v>D-MAX</v>
      </c>
      <c r="I316" s="10" t="str">
        <f>IFERROR(VLOOKUP(F316,PROFILE!$B$6:$Z$1000,23,FALSE),"")</f>
        <v>ฒญ9795</v>
      </c>
      <c r="J316" s="10" t="str">
        <f>IFERROR(VLOOKUP(F316,PROFILE!$B$6:$Z$1000,17,FALSE),"")</f>
        <v>กลาง</v>
      </c>
      <c r="K316" s="23" t="str">
        <f>IFERROR(VLOOKUP(F316,PROFILE!$B$7:$DC$1000,290,FALSE),"")</f>
        <v/>
      </c>
      <c r="L316" s="26">
        <v>0.5</v>
      </c>
      <c r="M316" s="18" t="s">
        <v>286</v>
      </c>
      <c r="N316" s="7">
        <v>42899.452249421294</v>
      </c>
      <c r="P316" s="15">
        <v>316</v>
      </c>
    </row>
    <row r="317" spans="6:16" x14ac:dyDescent="0.35">
      <c r="F317" s="17">
        <v>1706026</v>
      </c>
      <c r="G317" s="20" t="str">
        <f>IFERROR(VLOOKUP(F317,PROFILE!$B$6:$Z$1000,24,FALSE),"")</f>
        <v>MITSUBISHI</v>
      </c>
      <c r="H317" s="10" t="str">
        <f>IFERROR(VLOOKUP(F317,PROFILE!$B$6:$Z$1000,25,FALSE),"")</f>
        <v>PAJERO</v>
      </c>
      <c r="I317" s="10" t="str">
        <f>IFERROR(VLOOKUP(F317,PROFILE!$B$6:$Z$1000,23,FALSE),"")</f>
        <v>ญฮ8081</v>
      </c>
      <c r="J317" s="10" t="str">
        <f>IFERROR(VLOOKUP(F317,PROFILE!$B$6:$Z$1000,17,FALSE),"")</f>
        <v>เบา</v>
      </c>
      <c r="K317" s="23" t="str">
        <f>IFERROR(VLOOKUP(F317,PROFILE!$B$7:$DC$1000,290,FALSE),"")</f>
        <v/>
      </c>
      <c r="L317" s="26">
        <v>0.5</v>
      </c>
      <c r="M317" s="18" t="s">
        <v>286</v>
      </c>
      <c r="N317" s="7">
        <v>42899.45271435185</v>
      </c>
      <c r="O317" s="8">
        <v>42902.562031828704</v>
      </c>
      <c r="P317" s="15">
        <v>317</v>
      </c>
    </row>
    <row r="318" spans="6:16" x14ac:dyDescent="0.35">
      <c r="F318" s="17">
        <v>1705060</v>
      </c>
      <c r="G318" s="20" t="str">
        <f>IFERROR(VLOOKUP(F318,PROFILE!$B$6:$Z$1000,24,FALSE),"")</f>
        <v>TOYOTA</v>
      </c>
      <c r="H318" s="10" t="str">
        <f>IFERROR(VLOOKUP(F318,PROFILE!$B$6:$Z$1000,25,FALSE),"")</f>
        <v>ALTIS</v>
      </c>
      <c r="I318" s="10" t="str">
        <f>IFERROR(VLOOKUP(F318,PROFILE!$B$6:$Z$1000,23,FALSE),"")</f>
        <v>ชฬ4632</v>
      </c>
      <c r="J318" s="10" t="str">
        <f>IFERROR(VLOOKUP(F318,PROFILE!$B$6:$Z$1000,17,FALSE),"")</f>
        <v>กลาง</v>
      </c>
      <c r="K318" s="23" t="str">
        <f>IFERROR(VLOOKUP(F318,PROFILE!$B$7:$DC$1000,290,FALSE),"")</f>
        <v/>
      </c>
      <c r="L318" s="26">
        <v>1</v>
      </c>
      <c r="M318" s="18" t="s">
        <v>149</v>
      </c>
      <c r="N318" s="7">
        <v>42899.454010185182</v>
      </c>
      <c r="O318" s="8">
        <v>42901.72590578704</v>
      </c>
      <c r="P318" s="15">
        <v>318</v>
      </c>
    </row>
    <row r="319" spans="6:16" x14ac:dyDescent="0.35">
      <c r="F319" s="17">
        <v>1706038</v>
      </c>
      <c r="G319" s="20" t="str">
        <f>IFERROR(VLOOKUP(F319,PROFILE!$B$6:$Z$1000,24,FALSE),"")</f>
        <v>TOYOTA</v>
      </c>
      <c r="H319" s="10" t="str">
        <f>IFERROR(VLOOKUP(F319,PROFILE!$B$6:$Z$1000,25,FALSE),"")</f>
        <v>VIOS</v>
      </c>
      <c r="I319" s="10" t="str">
        <f>IFERROR(VLOOKUP(F319,PROFILE!$B$6:$Z$1000,23,FALSE),"")</f>
        <v>ชบ529</v>
      </c>
      <c r="J319" s="10" t="str">
        <f>IFERROR(VLOOKUP(F319,PROFILE!$B$6:$Z$1000,17,FALSE),"")</f>
        <v>หนัก</v>
      </c>
      <c r="K319" s="23" t="str">
        <f>IFERROR(VLOOKUP(F319,PROFILE!$B$7:$DC$1000,290,FALSE),"")</f>
        <v/>
      </c>
      <c r="L319" s="26">
        <v>1</v>
      </c>
      <c r="M319" s="18" t="s">
        <v>149</v>
      </c>
      <c r="N319" s="7">
        <v>42900.69903113426</v>
      </c>
      <c r="P319" s="15">
        <v>319</v>
      </c>
    </row>
    <row r="320" spans="6:16" x14ac:dyDescent="0.35">
      <c r="F320" s="17">
        <v>1704025</v>
      </c>
      <c r="G320" s="20" t="str">
        <f>IFERROR(VLOOKUP(F320,PROFILE!$B$6:$Z$1000,24,FALSE),"")</f>
        <v>MITSUBISHI</v>
      </c>
      <c r="H320" s="10" t="str">
        <f>IFERROR(VLOOKUP(F320,PROFILE!$B$6:$Z$1000,25,FALSE),"")</f>
        <v>LANCER</v>
      </c>
      <c r="I320" s="10" t="str">
        <f>IFERROR(VLOOKUP(F320,PROFILE!$B$6:$Z$1000,23,FALSE),"")</f>
        <v>7ษ1703</v>
      </c>
      <c r="J320" s="10" t="str">
        <f>IFERROR(VLOOKUP(F320,PROFILE!$B$6:$Z$1000,17,FALSE),"")</f>
        <v>กลาง</v>
      </c>
      <c r="K320" s="23" t="str">
        <f>IFERROR(VLOOKUP(F320,PROFILE!$B$7:$DC$1000,290,FALSE),"")</f>
        <v/>
      </c>
      <c r="L320" s="26">
        <v>0.5</v>
      </c>
      <c r="M320" s="18" t="s">
        <v>149</v>
      </c>
      <c r="N320" s="7">
        <v>42900.699462962963</v>
      </c>
      <c r="O320" s="8">
        <v>42901.72642175926</v>
      </c>
      <c r="P320" s="15">
        <v>320</v>
      </c>
    </row>
    <row r="321" spans="6:16" x14ac:dyDescent="0.35">
      <c r="F321" s="17">
        <v>1706037</v>
      </c>
      <c r="G321" s="20" t="str">
        <f>IFERROR(VLOOKUP(F321,PROFILE!$B$6:$Z$1000,24,FALSE),"")</f>
        <v>HONDA</v>
      </c>
      <c r="H321" s="10" t="str">
        <f>IFERROR(VLOOKUP(F321,PROFILE!$B$6:$Z$1000,25,FALSE),"")</f>
        <v>MOBILIO</v>
      </c>
      <c r="I321" s="10" t="str">
        <f>IFERROR(VLOOKUP(F321,PROFILE!$B$6:$Z$1000,23,FALSE),"")</f>
        <v>3กฬ1095</v>
      </c>
      <c r="J321" s="10" t="str">
        <f>IFERROR(VLOOKUP(F321,PROFILE!$B$6:$Z$1000,17,FALSE),"")</f>
        <v>กลาง</v>
      </c>
      <c r="K321" s="23" t="str">
        <f>IFERROR(VLOOKUP(F321,PROFILE!$B$7:$DC$1000,290,FALSE),"")</f>
        <v/>
      </c>
      <c r="L321" s="26">
        <v>0.5</v>
      </c>
      <c r="M321" s="18" t="s">
        <v>147</v>
      </c>
      <c r="N321" s="7">
        <v>42900.699853587961</v>
      </c>
      <c r="O321" s="8">
        <v>42902.561602893518</v>
      </c>
      <c r="P321" s="15">
        <v>321</v>
      </c>
    </row>
    <row r="322" spans="6:16" x14ac:dyDescent="0.35">
      <c r="F322" s="17">
        <v>1706036</v>
      </c>
      <c r="G322" s="20" t="str">
        <f>IFERROR(VLOOKUP(F322,PROFILE!$B$6:$Z$1000,24,FALSE),"")</f>
        <v>HONDA</v>
      </c>
      <c r="H322" s="10" t="str">
        <f>IFERROR(VLOOKUP(F322,PROFILE!$B$6:$Z$1000,25,FALSE),"")</f>
        <v>MOBILIO</v>
      </c>
      <c r="I322" s="10" t="str">
        <f>IFERROR(VLOOKUP(F322,PROFILE!$B$6:$Z$1000,23,FALSE),"")</f>
        <v>4กท8083</v>
      </c>
      <c r="J322" s="10" t="str">
        <f>IFERROR(VLOOKUP(F322,PROFILE!$B$6:$Z$1000,17,FALSE),"")</f>
        <v>กลาง</v>
      </c>
      <c r="K322" s="23" t="str">
        <f>IFERROR(VLOOKUP(F322,PROFILE!$B$7:$DC$1000,290,FALSE),"")</f>
        <v/>
      </c>
      <c r="L322" s="26">
        <v>0.5</v>
      </c>
      <c r="M322" s="18" t="s">
        <v>286</v>
      </c>
      <c r="N322" s="7">
        <v>42900.700227199071</v>
      </c>
      <c r="O322" s="8">
        <v>42905.476516087961</v>
      </c>
      <c r="P322" s="15">
        <v>322</v>
      </c>
    </row>
    <row r="323" spans="6:16" x14ac:dyDescent="0.35">
      <c r="F323" s="17">
        <v>1705058</v>
      </c>
      <c r="G323" s="20" t="str">
        <f>IFERROR(VLOOKUP(F323,PROFILE!$B$6:$Z$1000,24,FALSE),"")</f>
        <v>TOYOTA</v>
      </c>
      <c r="H323" s="10" t="str">
        <f>IFERROR(VLOOKUP(F323,PROFILE!$B$6:$Z$1000,25,FALSE),"")</f>
        <v>CAMRY</v>
      </c>
      <c r="I323" s="10" t="str">
        <f>IFERROR(VLOOKUP(F323,PROFILE!$B$6:$Z$1000,23,FALSE),"")</f>
        <v>ฎบ2237</v>
      </c>
      <c r="J323" s="10" t="str">
        <f>IFERROR(VLOOKUP(F323,PROFILE!$B$6:$Z$1000,17,FALSE),"")</f>
        <v>ชิ้นส่วน</v>
      </c>
      <c r="K323" s="23" t="str">
        <f>IFERROR(VLOOKUP(F323,PROFILE!$B$7:$DC$1000,290,FALSE),"")</f>
        <v/>
      </c>
      <c r="L323" s="26">
        <v>0.5</v>
      </c>
      <c r="M323" s="18" t="s">
        <v>286</v>
      </c>
      <c r="N323" s="7">
        <v>42902.558396064815</v>
      </c>
      <c r="O323" s="8">
        <v>42905.475956249997</v>
      </c>
      <c r="P323" s="15">
        <v>323</v>
      </c>
    </row>
    <row r="324" spans="6:16" x14ac:dyDescent="0.35">
      <c r="F324" s="17">
        <v>1705051</v>
      </c>
      <c r="G324" s="20" t="str">
        <f>IFERROR(VLOOKUP(F324,PROFILE!$B$6:$Z$1000,24,FALSE),"")</f>
        <v>MITSUBISHI</v>
      </c>
      <c r="H324" s="10" t="str">
        <f>IFERROR(VLOOKUP(F324,PROFILE!$B$6:$Z$1000,25,FALSE),"")</f>
        <v>TRITON</v>
      </c>
      <c r="I324" s="10" t="str">
        <f>IFERROR(VLOOKUP(F324,PROFILE!$B$6:$Z$1000,23,FALSE),"")</f>
        <v>1ฒม5346</v>
      </c>
      <c r="J324" s="10" t="str">
        <f>IFERROR(VLOOKUP(F324,PROFILE!$B$6:$Z$1000,17,FALSE),"")</f>
        <v>เบา</v>
      </c>
      <c r="K324" s="23" t="str">
        <f>IFERROR(VLOOKUP(F324,PROFILE!$B$7:$DC$1000,290,FALSE),"")</f>
        <v/>
      </c>
      <c r="L324" s="26">
        <v>0.5</v>
      </c>
      <c r="M324" s="18" t="s">
        <v>286</v>
      </c>
      <c r="N324" s="7">
        <v>42905.450253356481</v>
      </c>
      <c r="O324" s="8">
        <v>42908.552670486111</v>
      </c>
      <c r="P324" s="15">
        <v>324</v>
      </c>
    </row>
    <row r="325" spans="6:16" x14ac:dyDescent="0.35">
      <c r="F325" s="17">
        <v>1705014</v>
      </c>
      <c r="G325" s="20" t="str">
        <f>IFERROR(VLOOKUP(F325,PROFILE!$B$6:$Z$1000,24,FALSE),"")</f>
        <v>TOYOTA</v>
      </c>
      <c r="H325" s="10" t="str">
        <f>IFERROR(VLOOKUP(F325,PROFILE!$B$6:$Z$1000,25,FALSE),"")</f>
        <v>ALTIS</v>
      </c>
      <c r="I325" s="10" t="str">
        <f>IFERROR(VLOOKUP(F325,PROFILE!$B$6:$Z$1000,23,FALSE),"")</f>
        <v>ฌอ4437</v>
      </c>
      <c r="J325" s="10" t="str">
        <f>IFERROR(VLOOKUP(F325,PROFILE!$B$6:$Z$1000,17,FALSE),"")</f>
        <v>ชิ้นส่วน</v>
      </c>
      <c r="K325" s="23" t="str">
        <f>IFERROR(VLOOKUP(F325,PROFILE!$B$7:$DC$1000,290,FALSE),"")</f>
        <v/>
      </c>
      <c r="L325" s="26">
        <v>0.5</v>
      </c>
      <c r="M325" s="18" t="s">
        <v>149</v>
      </c>
      <c r="N325" s="7">
        <v>42905.450737615742</v>
      </c>
      <c r="O325" s="8">
        <v>42908.373667129628</v>
      </c>
      <c r="P325" s="15">
        <v>325</v>
      </c>
    </row>
    <row r="326" spans="6:16" x14ac:dyDescent="0.35">
      <c r="F326" s="17">
        <v>1705054</v>
      </c>
      <c r="G326" s="20" t="str">
        <f>IFERROR(VLOOKUP(F326,PROFILE!$B$6:$Z$1000,24,FALSE),"")</f>
        <v>HONDA</v>
      </c>
      <c r="H326" s="10" t="str">
        <f>IFERROR(VLOOKUP(F326,PROFILE!$B$6:$Z$1000,25,FALSE),"")</f>
        <v>CITY</v>
      </c>
      <c r="I326" s="10" t="str">
        <f>IFERROR(VLOOKUP(F326,PROFILE!$B$6:$Z$1000,23,FALSE),"")</f>
        <v>ญต9771</v>
      </c>
      <c r="J326" s="10" t="str">
        <f>IFERROR(VLOOKUP(F326,PROFILE!$B$6:$Z$1000,17,FALSE),"")</f>
        <v>กลาง</v>
      </c>
      <c r="K326" s="23" t="str">
        <f>IFERROR(VLOOKUP(F326,PROFILE!$B$7:$DC$1000,290,FALSE),"")</f>
        <v/>
      </c>
      <c r="L326" s="26">
        <v>0.5</v>
      </c>
      <c r="M326" s="18" t="s">
        <v>286</v>
      </c>
      <c r="N326" s="7">
        <v>42905.474754513889</v>
      </c>
      <c r="O326" s="8">
        <v>42907.412062268515</v>
      </c>
      <c r="P326" s="15">
        <v>326</v>
      </c>
    </row>
    <row r="327" spans="6:16" x14ac:dyDescent="0.35">
      <c r="F327" s="17">
        <v>1704020</v>
      </c>
      <c r="G327" s="20" t="str">
        <f>IFERROR(VLOOKUP(F327,PROFILE!$B$6:$Z$1000,24,FALSE),"")</f>
        <v>TOYOTA</v>
      </c>
      <c r="H327" s="10" t="str">
        <f>IFERROR(VLOOKUP(F327,PROFILE!$B$6:$Z$1000,25,FALSE),"")</f>
        <v>WISH</v>
      </c>
      <c r="I327" s="10" t="str">
        <f>IFERROR(VLOOKUP(F327,PROFILE!$B$6:$Z$1000,23,FALSE),"")</f>
        <v>ษว3297</v>
      </c>
      <c r="J327" s="10" t="str">
        <f>IFERROR(VLOOKUP(F327,PROFILE!$B$6:$Z$1000,17,FALSE),"")</f>
        <v>รอบคัน</v>
      </c>
      <c r="K327" s="23" t="str">
        <f>IFERROR(VLOOKUP(F327,PROFILE!$B$7:$DC$1000,290,FALSE),"")</f>
        <v/>
      </c>
      <c r="L327" s="26">
        <v>0.5</v>
      </c>
      <c r="M327" s="18" t="s">
        <v>286</v>
      </c>
      <c r="N327" s="7">
        <v>42906.693843287037</v>
      </c>
      <c r="O327" s="8">
        <v>42908.552317013891</v>
      </c>
      <c r="P327" s="15">
        <v>327</v>
      </c>
    </row>
    <row r="328" spans="6:16" x14ac:dyDescent="0.35">
      <c r="F328" s="17">
        <v>1703084</v>
      </c>
      <c r="G328" s="20" t="str">
        <f>IFERROR(VLOOKUP(F328,PROFILE!$B$6:$Z$1000,24,FALSE),"")</f>
        <v>CHEVROLET</v>
      </c>
      <c r="H328" s="10" t="str">
        <f>IFERROR(VLOOKUP(F328,PROFILE!$B$6:$Z$1000,25,FALSE),"")</f>
        <v>COLORADO</v>
      </c>
      <c r="I328" s="10" t="str">
        <f>IFERROR(VLOOKUP(F328,PROFILE!$B$6:$Z$1000,23,FALSE),"")</f>
        <v>ถห2951</v>
      </c>
      <c r="J328" s="10" t="str">
        <f>IFERROR(VLOOKUP(F328,PROFILE!$B$6:$Z$1000,17,FALSE),"")</f>
        <v>กลาง</v>
      </c>
      <c r="K328" s="23" t="str">
        <f>IFERROR(VLOOKUP(F328,PROFILE!$B$7:$DC$1000,290,FALSE),"")</f>
        <v/>
      </c>
      <c r="L328" s="26">
        <v>1</v>
      </c>
      <c r="M328" s="18" t="s">
        <v>149</v>
      </c>
      <c r="N328" s="7">
        <v>42906.694412847224</v>
      </c>
      <c r="O328" s="8">
        <v>42908.587722916665</v>
      </c>
      <c r="P328" s="15">
        <v>328</v>
      </c>
    </row>
    <row r="329" spans="6:16" x14ac:dyDescent="0.35">
      <c r="F329" s="17">
        <v>1705018</v>
      </c>
      <c r="G329" s="20" t="str">
        <f>IFERROR(VLOOKUP(F329,PROFILE!$B$6:$Z$1000,24,FALSE),"")</f>
        <v>HONDA</v>
      </c>
      <c r="H329" s="10" t="str">
        <f>IFERROR(VLOOKUP(F329,PROFILE!$B$6:$Z$1000,25,FALSE),"")</f>
        <v>JAZZ</v>
      </c>
      <c r="I329" s="10" t="str">
        <f>IFERROR(VLOOKUP(F329,PROFILE!$B$6:$Z$1000,23,FALSE),"")</f>
        <v>ษฮ1028</v>
      </c>
      <c r="J329" s="10" t="str">
        <f>IFERROR(VLOOKUP(F329,PROFILE!$B$6:$Z$1000,17,FALSE),"")</f>
        <v>ชิ้นส่วน</v>
      </c>
      <c r="K329" s="23" t="str">
        <f>IFERROR(VLOOKUP(F329,PROFILE!$B$7:$DC$1000,290,FALSE),"")</f>
        <v/>
      </c>
      <c r="L329" s="26">
        <v>0.5</v>
      </c>
      <c r="M329" s="18" t="s">
        <v>147</v>
      </c>
      <c r="N329" s="7">
        <v>42906.694902777781</v>
      </c>
      <c r="O329" s="8">
        <v>42908.37325300926</v>
      </c>
      <c r="P329" s="15">
        <v>329</v>
      </c>
    </row>
    <row r="330" spans="6:16" x14ac:dyDescent="0.35">
      <c r="F330" s="17">
        <v>1702065</v>
      </c>
      <c r="G330" s="20" t="str">
        <f>IFERROR(VLOOKUP(F330,PROFILE!$B$6:$Z$1000,24,FALSE),"")</f>
        <v>TOYOTA</v>
      </c>
      <c r="H330" s="10" t="str">
        <f>IFERROR(VLOOKUP(F330,PROFILE!$B$6:$Z$1000,25,FALSE),"")</f>
        <v>VIOS</v>
      </c>
      <c r="I330" s="10" t="str">
        <f>IFERROR(VLOOKUP(F330,PROFILE!$B$6:$Z$1000,23,FALSE),"")</f>
        <v>ญฐ3793</v>
      </c>
      <c r="J330" s="10" t="str">
        <f>IFERROR(VLOOKUP(F330,PROFILE!$B$6:$Z$1000,17,FALSE),"")</f>
        <v>กลาง</v>
      </c>
      <c r="K330" s="23" t="str">
        <f>IFERROR(VLOOKUP(F330,PROFILE!$B$7:$DC$1000,290,FALSE),"")</f>
        <v/>
      </c>
      <c r="L330" s="26">
        <v>0.5</v>
      </c>
      <c r="M330" s="18" t="s">
        <v>147</v>
      </c>
      <c r="N330" s="7">
        <v>42906.695882523149</v>
      </c>
      <c r="O330" s="8">
        <v>42908.553124999999</v>
      </c>
      <c r="P330" s="15">
        <v>330</v>
      </c>
    </row>
    <row r="331" spans="6:16" x14ac:dyDescent="0.35">
      <c r="F331" s="17">
        <v>1706048</v>
      </c>
      <c r="G331" s="20" t="str">
        <f>IFERROR(VLOOKUP(F331,PROFILE!$B$6:$Z$1000,24,FALSE),"")</f>
        <v>CHEVROLET</v>
      </c>
      <c r="H331" s="10" t="str">
        <f>IFERROR(VLOOKUP(F331,PROFILE!$B$6:$Z$1000,25,FALSE),"")</f>
        <v>COLORADO</v>
      </c>
      <c r="I331" s="10" t="str">
        <f>IFERROR(VLOOKUP(F331,PROFILE!$B$6:$Z$1000,23,FALSE),"")</f>
        <v>6กช3015</v>
      </c>
      <c r="J331" s="10" t="str">
        <f>IFERROR(VLOOKUP(F331,PROFILE!$B$6:$Z$1000,17,FALSE),"")</f>
        <v>เบา</v>
      </c>
      <c r="K331" s="23" t="str">
        <f>IFERROR(VLOOKUP(F331,PROFILE!$B$7:$DC$1000,290,FALSE),"")</f>
        <v/>
      </c>
      <c r="L331" s="26">
        <v>0.5</v>
      </c>
      <c r="M331" s="18" t="s">
        <v>147</v>
      </c>
      <c r="N331" s="7">
        <v>42906.696388078701</v>
      </c>
      <c r="O331" s="8">
        <v>42909.399073379631</v>
      </c>
      <c r="P331" s="15">
        <v>331</v>
      </c>
    </row>
    <row r="332" spans="6:16" x14ac:dyDescent="0.35">
      <c r="F332" s="17">
        <v>1705049</v>
      </c>
      <c r="G332" s="20" t="str">
        <f>IFERROR(VLOOKUP(F332,PROFILE!$B$6:$Z$1000,24,FALSE),"")</f>
        <v>MAZDA</v>
      </c>
      <c r="H332" s="10">
        <f>IFERROR(VLOOKUP(F332,PROFILE!$B$6:$Z$1000,25,FALSE),"")</f>
        <v>2</v>
      </c>
      <c r="I332" s="10" t="str">
        <f>IFERROR(VLOOKUP(F332,PROFILE!$B$6:$Z$1000,23,FALSE),"")</f>
        <v>1กศ3063</v>
      </c>
      <c r="J332" s="10" t="str">
        <f>IFERROR(VLOOKUP(F332,PROFILE!$B$6:$Z$1000,17,FALSE),"")</f>
        <v>กลาง</v>
      </c>
      <c r="K332" s="23" t="str">
        <f>IFERROR(VLOOKUP(F332,PROFILE!$B$7:$DC$1000,290,FALSE),"")</f>
        <v/>
      </c>
      <c r="L332" s="26">
        <v>1</v>
      </c>
      <c r="M332" s="18" t="s">
        <v>147</v>
      </c>
      <c r="N332" s="7">
        <v>42906.696904861114</v>
      </c>
      <c r="O332" s="8">
        <v>42908.586999421299</v>
      </c>
      <c r="P332" s="15">
        <v>332</v>
      </c>
    </row>
    <row r="333" spans="6:16" x14ac:dyDescent="0.35">
      <c r="F333" s="17">
        <v>1706022</v>
      </c>
      <c r="G333" s="20" t="str">
        <f>IFERROR(VLOOKUP(F333,PROFILE!$B$6:$Z$1000,24,FALSE),"")</f>
        <v>TOYOTA</v>
      </c>
      <c r="H333" s="10" t="str">
        <f>IFERROR(VLOOKUP(F333,PROFILE!$B$6:$Z$1000,25,FALSE),"")</f>
        <v>VIGO</v>
      </c>
      <c r="I333" s="10" t="str">
        <f>IFERROR(VLOOKUP(F333,PROFILE!$B$6:$Z$1000,23,FALSE),"")</f>
        <v>ฒฉ9468</v>
      </c>
      <c r="J333" s="10" t="str">
        <f>IFERROR(VLOOKUP(F333,PROFILE!$B$6:$Z$1000,17,FALSE),"")</f>
        <v>กลาง</v>
      </c>
      <c r="K333" s="23" t="str">
        <f>IFERROR(VLOOKUP(F333,PROFILE!$B$7:$DC$1000,290,FALSE),"")</f>
        <v/>
      </c>
      <c r="L333" s="26">
        <v>1</v>
      </c>
      <c r="M333" s="18" t="s">
        <v>149</v>
      </c>
      <c r="N333" s="7">
        <v>42909.60536076389</v>
      </c>
      <c r="O333" s="8">
        <v>42927.406295370369</v>
      </c>
      <c r="P333" s="15">
        <v>333</v>
      </c>
    </row>
    <row r="334" spans="6:16" x14ac:dyDescent="0.35">
      <c r="F334" s="17">
        <v>1706018</v>
      </c>
      <c r="G334" s="20" t="str">
        <f>IFERROR(VLOOKUP(F334,PROFILE!$B$6:$Z$1000,24,FALSE),"")</f>
        <v>MAZDA</v>
      </c>
      <c r="H334" s="10">
        <f>IFERROR(VLOOKUP(F334,PROFILE!$B$6:$Z$1000,25,FALSE),"")</f>
        <v>2</v>
      </c>
      <c r="I334" s="10" t="str">
        <f>IFERROR(VLOOKUP(F334,PROFILE!$B$6:$Z$1000,23,FALSE),"")</f>
        <v>2กด309</v>
      </c>
      <c r="J334" s="10" t="str">
        <f>IFERROR(VLOOKUP(F334,PROFILE!$B$6:$Z$1000,17,FALSE),"")</f>
        <v>โคม่า</v>
      </c>
      <c r="K334" s="23" t="str">
        <f>IFERROR(VLOOKUP(F334,PROFILE!$B$7:$DC$1000,290,FALSE),"")</f>
        <v/>
      </c>
      <c r="L334" s="26">
        <v>1</v>
      </c>
      <c r="M334" s="18" t="s">
        <v>286</v>
      </c>
      <c r="N334" s="7">
        <v>42909.631806944446</v>
      </c>
      <c r="O334" s="8">
        <v>42990.422155902779</v>
      </c>
      <c r="P334" s="15">
        <v>334</v>
      </c>
    </row>
    <row r="335" spans="6:16" x14ac:dyDescent="0.35">
      <c r="F335" s="17">
        <v>1706049</v>
      </c>
      <c r="G335" s="20" t="str">
        <f>IFERROR(VLOOKUP(F335,PROFILE!$B$6:$Z$1000,24,FALSE),"")</f>
        <v>HONDA</v>
      </c>
      <c r="H335" s="10" t="str">
        <f>IFERROR(VLOOKUP(F335,PROFILE!$B$6:$Z$1000,25,FALSE),"")</f>
        <v>CITY</v>
      </c>
      <c r="I335" s="10" t="str">
        <f>IFERROR(VLOOKUP(F335,PROFILE!$B$6:$Z$1000,23,FALSE),"")</f>
        <v>3กฆ2850</v>
      </c>
      <c r="J335" s="10" t="str">
        <f>IFERROR(VLOOKUP(F335,PROFILE!$B$6:$Z$1000,17,FALSE),"")</f>
        <v>โคม่า</v>
      </c>
      <c r="K335" s="23" t="str">
        <f>IFERROR(VLOOKUP(F335,PROFILE!$B$7:$DC$1000,290,FALSE),"")</f>
        <v/>
      </c>
      <c r="L335" s="26">
        <v>1</v>
      </c>
      <c r="M335" s="18" t="s">
        <v>286</v>
      </c>
      <c r="N335" s="7">
        <v>42909.632238541664</v>
      </c>
      <c r="O335" s="8">
        <v>42921.414807754627</v>
      </c>
      <c r="P335" s="15">
        <v>335</v>
      </c>
    </row>
    <row r="336" spans="6:16" x14ac:dyDescent="0.35">
      <c r="F336" s="17">
        <v>1704028</v>
      </c>
      <c r="G336" s="20" t="str">
        <f>IFERROR(VLOOKUP(F336,PROFILE!$B$6:$Z$1000,24,FALSE),"")</f>
        <v>CHEVROLET</v>
      </c>
      <c r="H336" s="10" t="str">
        <f>IFERROR(VLOOKUP(F336,PROFILE!$B$6:$Z$1000,25,FALSE),"")</f>
        <v>OPTRA</v>
      </c>
      <c r="I336" s="10" t="str">
        <f>IFERROR(VLOOKUP(F336,PROFILE!$B$6:$Z$1000,23,FALSE),"")</f>
        <v>ฌพ634</v>
      </c>
      <c r="J336" s="10" t="str">
        <f>IFERROR(VLOOKUP(F336,PROFILE!$B$6:$Z$1000,17,FALSE),"")</f>
        <v>กลาง</v>
      </c>
      <c r="K336" s="23" t="str">
        <f>IFERROR(VLOOKUP(F336,PROFILE!$B$7:$DC$1000,290,FALSE),"")</f>
        <v/>
      </c>
      <c r="L336" s="26">
        <v>0.5</v>
      </c>
      <c r="M336" s="18" t="s">
        <v>286</v>
      </c>
      <c r="N336" s="7">
        <v>42912.452402314811</v>
      </c>
      <c r="O336" s="8">
        <v>42916.690128935188</v>
      </c>
      <c r="P336" s="15">
        <v>336</v>
      </c>
    </row>
    <row r="337" spans="6:16" x14ac:dyDescent="0.35">
      <c r="F337" s="17">
        <v>1706059</v>
      </c>
      <c r="G337" s="20" t="str">
        <f>IFERROR(VLOOKUP(F337,PROFILE!$B$6:$Z$1000,24,FALSE),"")</f>
        <v>HONDA</v>
      </c>
      <c r="H337" s="10" t="str">
        <f>IFERROR(VLOOKUP(F337,PROFILE!$B$6:$Z$1000,25,FALSE),"")</f>
        <v>CIVIC</v>
      </c>
      <c r="I337" s="10" t="str">
        <f>IFERROR(VLOOKUP(F337,PROFILE!$B$6:$Z$1000,23,FALSE),"")</f>
        <v>พข4316</v>
      </c>
      <c r="J337" s="10" t="str">
        <f>IFERROR(VLOOKUP(F337,PROFILE!$B$6:$Z$1000,17,FALSE),"")</f>
        <v>กลาง</v>
      </c>
      <c r="K337" s="23" t="str">
        <f>IFERROR(VLOOKUP(F337,PROFILE!$B$7:$DC$1000,290,FALSE),"")</f>
        <v/>
      </c>
      <c r="L337" s="26">
        <v>1</v>
      </c>
      <c r="M337" s="18" t="s">
        <v>149</v>
      </c>
      <c r="N337" s="7">
        <v>42912.452713888888</v>
      </c>
      <c r="O337" s="8">
        <v>42913.672556365738</v>
      </c>
      <c r="P337" s="15">
        <v>337</v>
      </c>
    </row>
    <row r="338" spans="6:16" x14ac:dyDescent="0.35">
      <c r="F338" s="17">
        <v>1706034</v>
      </c>
      <c r="G338" s="20" t="str">
        <f>IFERROR(VLOOKUP(F338,PROFILE!$B$6:$Z$1000,24,FALSE),"")</f>
        <v>HONDA</v>
      </c>
      <c r="H338" s="10" t="str">
        <f>IFERROR(VLOOKUP(F338,PROFILE!$B$6:$Z$1000,25,FALSE),"")</f>
        <v>CITY</v>
      </c>
      <c r="I338" s="10" t="str">
        <f>IFERROR(VLOOKUP(F338,PROFILE!$B$6:$Z$1000,23,FALSE),"")</f>
        <v>ภบ2593</v>
      </c>
      <c r="J338" s="10" t="str">
        <f>IFERROR(VLOOKUP(F338,PROFILE!$B$6:$Z$1000,17,FALSE),"")</f>
        <v>ชิ้นส่วน</v>
      </c>
      <c r="K338" s="23" t="str">
        <f>IFERROR(VLOOKUP(F338,PROFILE!$B$7:$DC$1000,290,FALSE),"")</f>
        <v/>
      </c>
      <c r="L338" s="26">
        <v>0.5</v>
      </c>
      <c r="M338" s="18" t="s">
        <v>286</v>
      </c>
      <c r="N338" s="7">
        <v>42912.453097685182</v>
      </c>
      <c r="P338" s="15">
        <v>338</v>
      </c>
    </row>
    <row r="339" spans="6:16" x14ac:dyDescent="0.35">
      <c r="F339" s="17">
        <v>0</v>
      </c>
      <c r="G339" s="20" t="str">
        <f>IFERROR(VLOOKUP(F339,PROFILE!$B$6:$Z$1000,24,FALSE),"")</f>
        <v/>
      </c>
      <c r="H339" s="10" t="str">
        <f>IFERROR(VLOOKUP(F339,PROFILE!$B$6:$Z$1000,25,FALSE),"")</f>
        <v/>
      </c>
      <c r="I339" s="10" t="str">
        <f>IFERROR(VLOOKUP(F339,PROFILE!$B$6:$Z$1000,23,FALSE),"")</f>
        <v/>
      </c>
      <c r="J339" s="10" t="str">
        <f>IFERROR(VLOOKUP(F339,PROFILE!$B$6:$Z$1000,17,FALSE),"")</f>
        <v/>
      </c>
      <c r="K339" s="23" t="str">
        <f>IFERROR(VLOOKUP(F339,PROFILE!$B$7:$DC$1000,290,FALSE),"")</f>
        <v/>
      </c>
      <c r="L339" s="26">
        <v>0.5</v>
      </c>
      <c r="M339" s="18" t="s">
        <v>286</v>
      </c>
      <c r="N339" s="7">
        <v>42912.453279745372</v>
      </c>
      <c r="P339" s="15">
        <v>339</v>
      </c>
    </row>
    <row r="340" spans="6:16" x14ac:dyDescent="0.35">
      <c r="F340" s="17">
        <v>1706033</v>
      </c>
      <c r="G340" s="20" t="str">
        <f>IFERROR(VLOOKUP(F340,PROFILE!$B$6:$Z$1000,24,FALSE),"")</f>
        <v>ISUZU</v>
      </c>
      <c r="H340" s="10" t="str">
        <f>IFERROR(VLOOKUP(F340,PROFILE!$B$6:$Z$1000,25,FALSE),"")</f>
        <v>D-MAX</v>
      </c>
      <c r="I340" s="10" t="str">
        <f>IFERROR(VLOOKUP(F340,PROFILE!$B$6:$Z$1000,23,FALSE),"")</f>
        <v>กจ6306</v>
      </c>
      <c r="J340" s="10" t="str">
        <f>IFERROR(VLOOKUP(F340,PROFILE!$B$6:$Z$1000,17,FALSE),"")</f>
        <v>เบา</v>
      </c>
      <c r="K340" s="23" t="str">
        <f>IFERROR(VLOOKUP(F340,PROFILE!$B$7:$DC$1000,290,FALSE),"")</f>
        <v/>
      </c>
      <c r="L340" s="26">
        <v>0.5</v>
      </c>
      <c r="M340" s="18" t="s">
        <v>286</v>
      </c>
      <c r="N340" s="7">
        <v>42912.507703240743</v>
      </c>
      <c r="P340" s="15">
        <v>340</v>
      </c>
    </row>
    <row r="341" spans="6:16" x14ac:dyDescent="0.35">
      <c r="F341" s="17">
        <v>1706008</v>
      </c>
      <c r="G341" s="20" t="str">
        <f>IFERROR(VLOOKUP(F341,PROFILE!$B$6:$Z$1000,24,FALSE),"")</f>
        <v>MAZDA</v>
      </c>
      <c r="H341" s="10">
        <f>IFERROR(VLOOKUP(F341,PROFILE!$B$6:$Z$1000,25,FALSE),"")</f>
        <v>2</v>
      </c>
      <c r="I341" s="10" t="str">
        <f>IFERROR(VLOOKUP(F341,PROFILE!$B$6:$Z$1000,23,FALSE),"")</f>
        <v>1กภ2149</v>
      </c>
      <c r="J341" s="10" t="str">
        <f>IFERROR(VLOOKUP(F341,PROFILE!$B$6:$Z$1000,17,FALSE),"")</f>
        <v>กลาง</v>
      </c>
      <c r="K341" s="23" t="str">
        <f>IFERROR(VLOOKUP(F341,PROFILE!$B$7:$DC$1000,290,FALSE),"")</f>
        <v/>
      </c>
      <c r="L341" s="26">
        <v>0.5</v>
      </c>
      <c r="M341" s="18" t="s">
        <v>286</v>
      </c>
      <c r="N341" s="7">
        <v>42913.44085983796</v>
      </c>
      <c r="O341" s="8">
        <v>42916.687726620374</v>
      </c>
      <c r="P341" s="15">
        <v>341</v>
      </c>
    </row>
    <row r="342" spans="6:16" x14ac:dyDescent="0.35">
      <c r="F342" s="17">
        <v>1706007</v>
      </c>
      <c r="G342" s="20" t="str">
        <f>IFERROR(VLOOKUP(F342,PROFILE!$B$6:$Z$1000,24,FALSE),"")</f>
        <v>TOYOTA</v>
      </c>
      <c r="H342" s="10" t="str">
        <f>IFERROR(VLOOKUP(F342,PROFILE!$B$6:$Z$1000,25,FALSE),"")</f>
        <v>VIGO</v>
      </c>
      <c r="I342" s="10" t="str">
        <f>IFERROR(VLOOKUP(F342,PROFILE!$B$6:$Z$1000,23,FALSE),"")</f>
        <v>1ฒฉ6516</v>
      </c>
      <c r="J342" s="10" t="str">
        <f>IFERROR(VLOOKUP(F342,PROFILE!$B$6:$Z$1000,17,FALSE),"")</f>
        <v>กลาง</v>
      </c>
      <c r="K342" s="23" t="str">
        <f>IFERROR(VLOOKUP(F342,PROFILE!$B$7:$DC$1000,290,FALSE),"")</f>
        <v/>
      </c>
      <c r="L342" s="26">
        <v>0.5</v>
      </c>
      <c r="M342" s="18" t="s">
        <v>149</v>
      </c>
      <c r="N342" s="7">
        <v>42913.441496412037</v>
      </c>
      <c r="O342" s="8">
        <v>42916.689485300929</v>
      </c>
      <c r="P342" s="15">
        <v>342</v>
      </c>
    </row>
    <row r="343" spans="6:16" x14ac:dyDescent="0.35">
      <c r="F343" s="17">
        <v>1706019</v>
      </c>
      <c r="G343" s="20" t="str">
        <f>IFERROR(VLOOKUP(F343,PROFILE!$B$6:$Z$1000,24,FALSE),"")</f>
        <v>CHEVROLET</v>
      </c>
      <c r="H343" s="10" t="str">
        <f>IFERROR(VLOOKUP(F343,PROFILE!$B$6:$Z$1000,25,FALSE),"")</f>
        <v>TRAILBLAZER</v>
      </c>
      <c r="I343" s="10" t="str">
        <f>IFERROR(VLOOKUP(F343,PROFILE!$B$6:$Z$1000,23,FALSE),"")</f>
        <v>ฆฮ4695</v>
      </c>
      <c r="J343" s="10" t="str">
        <f>IFERROR(VLOOKUP(F343,PROFILE!$B$6:$Z$1000,17,FALSE),"")</f>
        <v>เบา</v>
      </c>
      <c r="K343" s="23" t="str">
        <f>IFERROR(VLOOKUP(F343,PROFILE!$B$7:$DC$1000,290,FALSE),"")</f>
        <v/>
      </c>
      <c r="L343" s="26">
        <v>0.5</v>
      </c>
      <c r="M343" s="18" t="s">
        <v>286</v>
      </c>
      <c r="N343" s="7">
        <v>42913.442802199075</v>
      </c>
      <c r="O343" s="8">
        <v>42921.411557291663</v>
      </c>
      <c r="P343" s="15">
        <v>343</v>
      </c>
    </row>
    <row r="344" spans="6:16" x14ac:dyDescent="0.35">
      <c r="F344" s="17">
        <v>1706015</v>
      </c>
      <c r="G344" s="20" t="str">
        <f>IFERROR(VLOOKUP(F344,PROFILE!$B$6:$Z$1000,24,FALSE),"")</f>
        <v>HONDA</v>
      </c>
      <c r="H344" s="10" t="str">
        <f>IFERROR(VLOOKUP(F344,PROFILE!$B$6:$Z$1000,25,FALSE),"")</f>
        <v>CR-V</v>
      </c>
      <c r="I344" s="10" t="str">
        <f>IFERROR(VLOOKUP(F344,PROFILE!$B$6:$Z$1000,23,FALSE),"")</f>
        <v>ชฐ7560</v>
      </c>
      <c r="J344" s="10" t="str">
        <f>IFERROR(VLOOKUP(F344,PROFILE!$B$6:$Z$1000,17,FALSE),"")</f>
        <v>กลาง</v>
      </c>
      <c r="K344" s="23" t="str">
        <f>IFERROR(VLOOKUP(F344,PROFILE!$B$7:$DC$1000,290,FALSE),"")</f>
        <v/>
      </c>
      <c r="L344" s="26">
        <v>0.5</v>
      </c>
      <c r="M344" s="18" t="s">
        <v>147</v>
      </c>
      <c r="N344" s="7">
        <v>42913.443845486108</v>
      </c>
      <c r="O344" s="8">
        <v>42916.688143634259</v>
      </c>
      <c r="P344" s="15">
        <v>344</v>
      </c>
    </row>
    <row r="345" spans="6:16" x14ac:dyDescent="0.35">
      <c r="F345" s="17">
        <v>1706065</v>
      </c>
      <c r="G345" s="20" t="str">
        <f>IFERROR(VLOOKUP(F345,PROFILE!$B$6:$Z$1000,24,FALSE),"")</f>
        <v>NISSAN</v>
      </c>
      <c r="H345" s="10" t="str">
        <f>IFERROR(VLOOKUP(F345,PROFILE!$B$6:$Z$1000,25,FALSE),"")</f>
        <v>NV</v>
      </c>
      <c r="I345" s="10" t="str">
        <f>IFERROR(VLOOKUP(F345,PROFILE!$B$6:$Z$1000,23,FALSE),"")</f>
        <v>ฒฎ4792</v>
      </c>
      <c r="J345" s="10" t="str">
        <f>IFERROR(VLOOKUP(F345,PROFILE!$B$6:$Z$1000,17,FALSE),"")</f>
        <v>เบา</v>
      </c>
      <c r="K345" s="23" t="str">
        <f>IFERROR(VLOOKUP(F345,PROFILE!$B$7:$DC$1000,290,FALSE),"")</f>
        <v/>
      </c>
      <c r="L345" s="26">
        <v>0.5</v>
      </c>
      <c r="M345" s="18" t="s">
        <v>286</v>
      </c>
      <c r="N345" s="7">
        <v>42913.444827314815</v>
      </c>
      <c r="O345" s="8">
        <v>42921.397066435187</v>
      </c>
      <c r="P345" s="15">
        <v>345</v>
      </c>
    </row>
    <row r="346" spans="6:16" x14ac:dyDescent="0.35">
      <c r="F346" s="17">
        <v>1705061</v>
      </c>
      <c r="G346" s="20" t="str">
        <f>IFERROR(VLOOKUP(F346,PROFILE!$B$6:$Z$1000,24,FALSE),"")</f>
        <v>TOYOTA</v>
      </c>
      <c r="H346" s="10" t="str">
        <f>IFERROR(VLOOKUP(F346,PROFILE!$B$6:$Z$1000,25,FALSE),"")</f>
        <v>CAMRY</v>
      </c>
      <c r="I346" s="10" t="str">
        <f>IFERROR(VLOOKUP(F346,PROFILE!$B$6:$Z$1000,23,FALSE),"")</f>
        <v>1กภ6473</v>
      </c>
      <c r="J346" s="10" t="str">
        <f>IFERROR(VLOOKUP(F346,PROFILE!$B$6:$Z$1000,17,FALSE),"")</f>
        <v>เบา</v>
      </c>
      <c r="K346" s="23" t="str">
        <f>IFERROR(VLOOKUP(F346,PROFILE!$B$7:$DC$1000,290,FALSE),"")</f>
        <v/>
      </c>
      <c r="L346" s="26">
        <v>0.5</v>
      </c>
      <c r="M346" s="18" t="s">
        <v>286</v>
      </c>
      <c r="N346" s="7">
        <v>42914.402582754628</v>
      </c>
      <c r="O346" s="8">
        <v>42916.68980925926</v>
      </c>
      <c r="P346" s="15">
        <v>346</v>
      </c>
    </row>
    <row r="347" spans="6:16" x14ac:dyDescent="0.35">
      <c r="F347" s="17">
        <v>1705038</v>
      </c>
      <c r="G347" s="20" t="str">
        <f>IFERROR(VLOOKUP(F347,PROFILE!$B$6:$Z$1000,24,FALSE),"")</f>
        <v>MITSUBISHI</v>
      </c>
      <c r="H347" s="10" t="str">
        <f>IFERROR(VLOOKUP(F347,PROFILE!$B$6:$Z$1000,25,FALSE),"")</f>
        <v>TRITON</v>
      </c>
      <c r="I347" s="10" t="str">
        <f>IFERROR(VLOOKUP(F347,PROFILE!$B$6:$Z$1000,23,FALSE),"")</f>
        <v>4กพ7960</v>
      </c>
      <c r="J347" s="10" t="str">
        <f>IFERROR(VLOOKUP(F347,PROFILE!$B$6:$Z$1000,17,FALSE),"")</f>
        <v>เบา</v>
      </c>
      <c r="K347" s="23" t="str">
        <f>IFERROR(VLOOKUP(F347,PROFILE!$B$7:$DC$1000,290,FALSE),"")</f>
        <v/>
      </c>
      <c r="L347" s="26">
        <v>0.5</v>
      </c>
      <c r="M347" s="18" t="s">
        <v>286</v>
      </c>
      <c r="N347" s="7">
        <v>42914.403157060187</v>
      </c>
      <c r="O347" s="8">
        <v>42921.412060300929</v>
      </c>
      <c r="P347" s="15">
        <v>347</v>
      </c>
    </row>
    <row r="348" spans="6:16" x14ac:dyDescent="0.35">
      <c r="F348" s="17">
        <v>1706067</v>
      </c>
      <c r="G348" s="20" t="str">
        <f>IFERROR(VLOOKUP(F348,PROFILE!$B$6:$Z$1000,24,FALSE),"")</f>
        <v>ISUZU</v>
      </c>
      <c r="H348" s="10" t="str">
        <f>IFERROR(VLOOKUP(F348,PROFILE!$B$6:$Z$1000,25,FALSE),"")</f>
        <v>D-MAX</v>
      </c>
      <c r="I348" s="10" t="str">
        <f>IFERROR(VLOOKUP(F348,PROFILE!$B$6:$Z$1000,23,FALSE),"")</f>
        <v>ฆถ2427</v>
      </c>
      <c r="J348" s="10" t="str">
        <f>IFERROR(VLOOKUP(F348,PROFILE!$B$6:$Z$1000,17,FALSE),"")</f>
        <v>กลาง</v>
      </c>
      <c r="K348" s="23" t="str">
        <f>IFERROR(VLOOKUP(F348,PROFILE!$B$7:$DC$1000,290,FALSE),"")</f>
        <v/>
      </c>
      <c r="L348" s="26">
        <v>1</v>
      </c>
      <c r="M348" s="18" t="s">
        <v>149</v>
      </c>
      <c r="N348" s="7">
        <v>42916.686690046299</v>
      </c>
      <c r="O348" s="8">
        <v>42916.687000925929</v>
      </c>
      <c r="P348" s="15">
        <v>348</v>
      </c>
    </row>
    <row r="349" spans="6:16" x14ac:dyDescent="0.35">
      <c r="F349" s="17">
        <v>1706052</v>
      </c>
      <c r="G349" s="20" t="str">
        <f>IFERROR(VLOOKUP(F349,PROFILE!$B$6:$Z$1000,24,FALSE),"")</f>
        <v>TOYOTA</v>
      </c>
      <c r="H349" s="10" t="str">
        <f>IFERROR(VLOOKUP(F349,PROFILE!$B$6:$Z$1000,25,FALSE),"")</f>
        <v>VIOS</v>
      </c>
      <c r="I349" s="10" t="str">
        <f>IFERROR(VLOOKUP(F349,PROFILE!$B$6:$Z$1000,23,FALSE),"")</f>
        <v>5กน4937</v>
      </c>
      <c r="J349" s="10" t="str">
        <f>IFERROR(VLOOKUP(F349,PROFILE!$B$6:$Z$1000,17,FALSE),"")</f>
        <v>เบา</v>
      </c>
      <c r="K349" s="23" t="str">
        <f>IFERROR(VLOOKUP(F349,PROFILE!$B$7:$DC$1000,290,FALSE),"")</f>
        <v/>
      </c>
      <c r="L349" s="26">
        <v>0.5</v>
      </c>
      <c r="M349" s="18" t="s">
        <v>149</v>
      </c>
      <c r="N349" s="7">
        <v>42921.379947685185</v>
      </c>
      <c r="O349" s="8">
        <v>42923.476233680558</v>
      </c>
      <c r="P349" s="15">
        <v>349</v>
      </c>
    </row>
    <row r="350" spans="6:16" x14ac:dyDescent="0.35">
      <c r="F350" s="17">
        <v>1706060</v>
      </c>
      <c r="G350" s="20" t="str">
        <f>IFERROR(VLOOKUP(F350,PROFILE!$B$6:$Z$1000,24,FALSE),"")</f>
        <v>MITSUBISHI</v>
      </c>
      <c r="H350" s="10" t="str">
        <f>IFERROR(VLOOKUP(F350,PROFILE!$B$6:$Z$1000,25,FALSE),"")</f>
        <v>TRITON</v>
      </c>
      <c r="I350" s="10" t="str">
        <f>IFERROR(VLOOKUP(F350,PROFILE!$B$6:$Z$1000,23,FALSE),"")</f>
        <v>ฒห6913</v>
      </c>
      <c r="J350" s="10" t="str">
        <f>IFERROR(VLOOKUP(F350,PROFILE!$B$6:$Z$1000,17,FALSE),"")</f>
        <v>กลาง</v>
      </c>
      <c r="K350" s="23" t="str">
        <f>IFERROR(VLOOKUP(F350,PROFILE!$B$7:$DC$1000,290,FALSE),"")</f>
        <v/>
      </c>
      <c r="L350" s="26">
        <v>0.5</v>
      </c>
      <c r="M350" s="18" t="s">
        <v>149</v>
      </c>
      <c r="N350" s="7">
        <v>42921.380354166664</v>
      </c>
      <c r="O350" s="8">
        <v>42922.640669444445</v>
      </c>
      <c r="P350" s="15">
        <v>350</v>
      </c>
    </row>
    <row r="351" spans="6:16" x14ac:dyDescent="0.35">
      <c r="F351" s="17">
        <v>1706044</v>
      </c>
      <c r="G351" s="20" t="str">
        <f>IFERROR(VLOOKUP(F351,PROFILE!$B$6:$Z$1000,24,FALSE),"")</f>
        <v>MAZDA</v>
      </c>
      <c r="H351" s="10">
        <f>IFERROR(VLOOKUP(F351,PROFILE!$B$6:$Z$1000,25,FALSE),"")</f>
        <v>3</v>
      </c>
      <c r="I351" s="10" t="str">
        <f>IFERROR(VLOOKUP(F351,PROFILE!$B$6:$Z$1000,23,FALSE),"")</f>
        <v>ชฉ2769</v>
      </c>
      <c r="J351" s="10" t="str">
        <f>IFERROR(VLOOKUP(F351,PROFILE!$B$6:$Z$1000,17,FALSE),"")</f>
        <v>เบา</v>
      </c>
      <c r="K351" s="23" t="str">
        <f>IFERROR(VLOOKUP(F351,PROFILE!$B$7:$DC$1000,290,FALSE),"")</f>
        <v/>
      </c>
      <c r="L351" s="26">
        <v>0.5</v>
      </c>
      <c r="M351" s="18" t="s">
        <v>147</v>
      </c>
      <c r="N351" s="7">
        <v>42921.381127777779</v>
      </c>
      <c r="O351" s="8">
        <v>42922.455781712961</v>
      </c>
      <c r="P351" s="15">
        <v>351</v>
      </c>
    </row>
    <row r="352" spans="6:16" x14ac:dyDescent="0.35">
      <c r="F352" s="17">
        <v>1705047</v>
      </c>
      <c r="G352" s="20" t="str">
        <f>IFERROR(VLOOKUP(F352,PROFILE!$B$6:$Z$1000,24,FALSE),"")</f>
        <v>TOYOTA</v>
      </c>
      <c r="H352" s="10" t="str">
        <f>IFERROR(VLOOKUP(F352,PROFILE!$B$6:$Z$1000,25,FALSE),"")</f>
        <v>VIGO</v>
      </c>
      <c r="I352" s="10" t="str">
        <f>IFERROR(VLOOKUP(F352,PROFILE!$B$6:$Z$1000,23,FALSE),"")</f>
        <v>ถท5309</v>
      </c>
      <c r="J352" s="10" t="str">
        <f>IFERROR(VLOOKUP(F352,PROFILE!$B$6:$Z$1000,17,FALSE),"")</f>
        <v>กลาง</v>
      </c>
      <c r="K352" s="23" t="str">
        <f>IFERROR(VLOOKUP(F352,PROFILE!$B$7:$DC$1000,290,FALSE),"")</f>
        <v/>
      </c>
      <c r="L352" s="26">
        <v>0.5</v>
      </c>
      <c r="M352" s="18" t="s">
        <v>286</v>
      </c>
      <c r="N352" s="7">
        <v>42921.38147025463</v>
      </c>
      <c r="O352" s="8">
        <v>42923.608468634258</v>
      </c>
      <c r="P352" s="15">
        <v>352</v>
      </c>
    </row>
    <row r="353" spans="6:16" x14ac:dyDescent="0.35">
      <c r="F353" s="17">
        <v>1704019</v>
      </c>
      <c r="G353" s="20" t="str">
        <f>IFERROR(VLOOKUP(F353,PROFILE!$B$6:$Z$1000,24,FALSE),"")</f>
        <v>ISUZU</v>
      </c>
      <c r="H353" s="10" t="str">
        <f>IFERROR(VLOOKUP(F353,PROFILE!$B$6:$Z$1000,25,FALSE),"")</f>
        <v>D-MAX</v>
      </c>
      <c r="I353" s="10" t="str">
        <f>IFERROR(VLOOKUP(F353,PROFILE!$B$6:$Z$1000,23,FALSE),"")</f>
        <v>4กง4783</v>
      </c>
      <c r="J353" s="10" t="str">
        <f>IFERROR(VLOOKUP(F353,PROFILE!$B$6:$Z$1000,17,FALSE),"")</f>
        <v>ชิ้นส่วน</v>
      </c>
      <c r="K353" s="23" t="str">
        <f>IFERROR(VLOOKUP(F353,PROFILE!$B$7:$DC$1000,290,FALSE),"")</f>
        <v/>
      </c>
      <c r="L353" s="26">
        <v>0.5</v>
      </c>
      <c r="M353" s="18" t="s">
        <v>286</v>
      </c>
      <c r="N353" s="7">
        <v>42921.412516666664</v>
      </c>
      <c r="O353" s="8">
        <v>42921.413070717594</v>
      </c>
      <c r="P353" s="15">
        <v>353</v>
      </c>
    </row>
    <row r="354" spans="6:16" x14ac:dyDescent="0.35">
      <c r="F354" s="17">
        <v>1707004</v>
      </c>
      <c r="G354" s="20" t="str">
        <f>IFERROR(VLOOKUP(F354,PROFILE!$B$6:$Z$1000,24,FALSE),"")</f>
        <v>HONDA</v>
      </c>
      <c r="H354" s="10" t="str">
        <f>IFERROR(VLOOKUP(F354,PROFILE!$B$6:$Z$1000,25,FALSE),"")</f>
        <v>ACCORD</v>
      </c>
      <c r="I354" s="10" t="str">
        <f>IFERROR(VLOOKUP(F354,PROFILE!$B$6:$Z$1000,23,FALSE),"")</f>
        <v>ฆช4246</v>
      </c>
      <c r="J354" s="10" t="str">
        <f>IFERROR(VLOOKUP(F354,PROFILE!$B$6:$Z$1000,17,FALSE),"")</f>
        <v>กลาง</v>
      </c>
      <c r="K354" s="23" t="str">
        <f>IFERROR(VLOOKUP(F354,PROFILE!$B$7:$DC$1000,290,FALSE),"")</f>
        <v/>
      </c>
      <c r="L354" s="26">
        <v>1</v>
      </c>
      <c r="M354" s="18" t="s">
        <v>149</v>
      </c>
      <c r="N354" s="7">
        <v>42922.606164699071</v>
      </c>
      <c r="O354" s="8">
        <v>42928.681373726853</v>
      </c>
      <c r="P354" s="15">
        <v>354</v>
      </c>
    </row>
    <row r="355" spans="6:16" x14ac:dyDescent="0.35">
      <c r="F355" s="17">
        <v>1706058</v>
      </c>
      <c r="G355" s="20" t="str">
        <f>IFERROR(VLOOKUP(F355,PROFILE!$B$6:$Z$1000,24,FALSE),"")</f>
        <v>PROTON</v>
      </c>
      <c r="H355" s="10" t="str">
        <f>IFERROR(VLOOKUP(F355,PROFILE!$B$6:$Z$1000,25,FALSE),"")</f>
        <v>EXORA</v>
      </c>
      <c r="I355" s="10" t="str">
        <f>IFERROR(VLOOKUP(F355,PROFILE!$B$6:$Z$1000,23,FALSE),"")</f>
        <v>ฎบ3146</v>
      </c>
      <c r="J355" s="10" t="str">
        <f>IFERROR(VLOOKUP(F355,PROFILE!$B$6:$Z$1000,17,FALSE),"")</f>
        <v>โคม่า</v>
      </c>
      <c r="K355" s="23" t="str">
        <f>IFERROR(VLOOKUP(F355,PROFILE!$B$7:$DC$1000,290,FALSE),"")</f>
        <v/>
      </c>
      <c r="L355" s="26">
        <v>0.5</v>
      </c>
      <c r="M355" s="18" t="s">
        <v>286</v>
      </c>
      <c r="N355" s="7">
        <v>42922.606615509256</v>
      </c>
      <c r="O355" s="8">
        <v>42923.607575000002</v>
      </c>
      <c r="P355" s="15">
        <v>355</v>
      </c>
    </row>
    <row r="356" spans="6:16" x14ac:dyDescent="0.35">
      <c r="F356" s="17">
        <v>1707007</v>
      </c>
      <c r="G356" s="20" t="str">
        <f>IFERROR(VLOOKUP(F356,PROFILE!$B$6:$Z$1000,24,FALSE),"")</f>
        <v>TOYOTA</v>
      </c>
      <c r="H356" s="10" t="str">
        <f>IFERROR(VLOOKUP(F356,PROFILE!$B$6:$Z$1000,25,FALSE),"")</f>
        <v>YARIS</v>
      </c>
      <c r="I356" s="10" t="str">
        <f>IFERROR(VLOOKUP(F356,PROFILE!$B$6:$Z$1000,23,FALSE),"")</f>
        <v>2กษ3857</v>
      </c>
      <c r="J356" s="10" t="str">
        <f>IFERROR(VLOOKUP(F356,PROFILE!$B$6:$Z$1000,17,FALSE),"")</f>
        <v>โคม่า</v>
      </c>
      <c r="K356" s="23" t="str">
        <f>IFERROR(VLOOKUP(F356,PROFILE!$B$7:$DC$1000,290,FALSE),"")</f>
        <v/>
      </c>
      <c r="L356" s="26">
        <v>1</v>
      </c>
      <c r="M356" s="18" t="s">
        <v>149</v>
      </c>
      <c r="N356" s="7">
        <v>42923.427105671297</v>
      </c>
      <c r="O356" s="8">
        <v>42926.460105902777</v>
      </c>
      <c r="P356" s="15">
        <v>356</v>
      </c>
    </row>
    <row r="357" spans="6:16" x14ac:dyDescent="0.35">
      <c r="F357" s="17">
        <v>1707011</v>
      </c>
      <c r="G357" s="20" t="str">
        <f>IFERROR(VLOOKUP(F357,PROFILE!$B$6:$Z$1000,24,FALSE),"")</f>
        <v>NISSAN</v>
      </c>
      <c r="H357" s="10" t="str">
        <f>IFERROR(VLOOKUP(F357,PROFILE!$B$6:$Z$1000,25,FALSE),"")</f>
        <v>X-TRAIL</v>
      </c>
      <c r="I357" s="10" t="str">
        <f>IFERROR(VLOOKUP(F357,PROFILE!$B$6:$Z$1000,23,FALSE),"")</f>
        <v>บต9925</v>
      </c>
      <c r="J357" s="10" t="str">
        <f>IFERROR(VLOOKUP(F357,PROFILE!$B$6:$Z$1000,17,FALSE),"")</f>
        <v>ชิ้นส่วน</v>
      </c>
      <c r="K357" s="23" t="str">
        <f>IFERROR(VLOOKUP(F357,PROFILE!$B$7:$DC$1000,290,FALSE),"")</f>
        <v/>
      </c>
      <c r="L357" s="26">
        <v>1</v>
      </c>
      <c r="M357" s="18" t="s">
        <v>149</v>
      </c>
      <c r="N357" s="7">
        <v>42923.427870949075</v>
      </c>
      <c r="O357" s="8">
        <v>42928.4727025463</v>
      </c>
      <c r="P357" s="15">
        <v>357</v>
      </c>
    </row>
    <row r="358" spans="6:16" x14ac:dyDescent="0.35">
      <c r="F358" s="17">
        <v>1707012</v>
      </c>
      <c r="G358" s="20" t="str">
        <f>IFERROR(VLOOKUP(F358,PROFILE!$B$6:$Z$1000,24,FALSE),"")</f>
        <v>TOYOTA</v>
      </c>
      <c r="H358" s="10" t="str">
        <f>IFERROR(VLOOKUP(F358,PROFILE!$B$6:$Z$1000,25,FALSE),"")</f>
        <v>VIGO</v>
      </c>
      <c r="I358" s="10" t="str">
        <f>IFERROR(VLOOKUP(F358,PROFILE!$B$6:$Z$1000,23,FALSE),"")</f>
        <v>ฒผ6553</v>
      </c>
      <c r="J358" s="10" t="str">
        <f>IFERROR(VLOOKUP(F358,PROFILE!$B$6:$Z$1000,17,FALSE),"")</f>
        <v>โคม่า</v>
      </c>
      <c r="K358" s="23" t="str">
        <f>IFERROR(VLOOKUP(F358,PROFILE!$B$7:$DC$1000,290,FALSE),"")</f>
        <v/>
      </c>
      <c r="L358" s="26">
        <v>0.5</v>
      </c>
      <c r="M358" s="18" t="s">
        <v>286</v>
      </c>
      <c r="N358" s="7">
        <v>42923.428491666666</v>
      </c>
      <c r="O358" s="8">
        <v>42927.404342939815</v>
      </c>
      <c r="P358" s="15">
        <v>358</v>
      </c>
    </row>
    <row r="359" spans="6:16" x14ac:dyDescent="0.35">
      <c r="F359" s="17">
        <v>1706002</v>
      </c>
      <c r="G359" s="20" t="str">
        <f>IFERROR(VLOOKUP(F359,PROFILE!$B$6:$Z$1000,24,FALSE),"")</f>
        <v>MITSUBISHI</v>
      </c>
      <c r="H359" s="10" t="str">
        <f>IFERROR(VLOOKUP(F359,PROFILE!$B$6:$Z$1000,25,FALSE),"")</f>
        <v>STRADA</v>
      </c>
      <c r="I359" s="10" t="str">
        <f>IFERROR(VLOOKUP(F359,PROFILE!$B$6:$Z$1000,23,FALSE),"")</f>
        <v>บท3484</v>
      </c>
      <c r="J359" s="10" t="str">
        <f>IFERROR(VLOOKUP(F359,PROFILE!$B$6:$Z$1000,17,FALSE),"")</f>
        <v>เบา</v>
      </c>
      <c r="K359" s="23" t="str">
        <f>IFERROR(VLOOKUP(F359,PROFILE!$B$7:$DC$1000,290,FALSE),"")</f>
        <v/>
      </c>
      <c r="L359" s="26">
        <v>0.5</v>
      </c>
      <c r="M359" s="18" t="s">
        <v>286</v>
      </c>
      <c r="N359" s="7">
        <v>42923.428887731483</v>
      </c>
      <c r="O359" s="8">
        <v>42927.402468402775</v>
      </c>
      <c r="P359" s="15">
        <v>359</v>
      </c>
    </row>
    <row r="360" spans="6:16" x14ac:dyDescent="0.35">
      <c r="F360" s="17">
        <v>1706028</v>
      </c>
      <c r="G360" s="20" t="str">
        <f>IFERROR(VLOOKUP(F360,PROFILE!$B$6:$Z$1000,24,FALSE),"")</f>
        <v>TOYOTA</v>
      </c>
      <c r="H360" s="10" t="str">
        <f>IFERROR(VLOOKUP(F360,PROFILE!$B$6:$Z$1000,25,FALSE),"")</f>
        <v>SOLUNA</v>
      </c>
      <c r="I360" s="10" t="str">
        <f>IFERROR(VLOOKUP(F360,PROFILE!$B$6:$Z$1000,23,FALSE),"")</f>
        <v>พร4052</v>
      </c>
      <c r="J360" s="10" t="str">
        <f>IFERROR(VLOOKUP(F360,PROFILE!$B$6:$Z$1000,17,FALSE),"")</f>
        <v>กลาง</v>
      </c>
      <c r="K360" s="23" t="str">
        <f>IFERROR(VLOOKUP(F360,PROFILE!$B$7:$DC$1000,290,FALSE),"")</f>
        <v/>
      </c>
      <c r="L360" s="26">
        <v>0.5</v>
      </c>
      <c r="M360" s="18" t="s">
        <v>286</v>
      </c>
      <c r="N360" s="7">
        <v>42927.399723495371</v>
      </c>
      <c r="O360" s="8">
        <v>42927.401457870372</v>
      </c>
      <c r="P360" s="15">
        <v>360</v>
      </c>
    </row>
    <row r="361" spans="6:16" x14ac:dyDescent="0.35">
      <c r="F361" s="17">
        <v>1707013</v>
      </c>
      <c r="G361" s="20" t="str">
        <f>IFERROR(VLOOKUP(F361,PROFILE!$B$6:$Z$1000,24,FALSE),"")</f>
        <v>CHEVROLET</v>
      </c>
      <c r="H361" s="10" t="str">
        <f>IFERROR(VLOOKUP(F361,PROFILE!$B$6:$Z$1000,25,FALSE),"")</f>
        <v>COLORADO</v>
      </c>
      <c r="I361" s="10" t="str">
        <f>IFERROR(VLOOKUP(F361,PROFILE!$B$6:$Z$1000,23,FALSE),"")</f>
        <v>กจ1389</v>
      </c>
      <c r="J361" s="10" t="str">
        <f>IFERROR(VLOOKUP(F361,PROFILE!$B$6:$Z$1000,17,FALSE),"")</f>
        <v>โคม่า</v>
      </c>
      <c r="K361" s="23" t="str">
        <f>IFERROR(VLOOKUP(F361,PROFILE!$B$7:$DC$1000,290,FALSE),"")</f>
        <v/>
      </c>
      <c r="L361" s="26">
        <v>1</v>
      </c>
      <c r="M361" s="18" t="s">
        <v>149</v>
      </c>
      <c r="N361" s="7">
        <v>42927.415506134261</v>
      </c>
      <c r="O361" s="8">
        <v>42934.702179513886</v>
      </c>
      <c r="P361" s="15">
        <v>361</v>
      </c>
    </row>
    <row r="362" spans="6:16" x14ac:dyDescent="0.35">
      <c r="F362" s="17">
        <v>1705041</v>
      </c>
      <c r="G362" s="20" t="str">
        <f>IFERROR(VLOOKUP(F362,PROFILE!$B$6:$Z$1000,24,FALSE),"")</f>
        <v>TOYOTA</v>
      </c>
      <c r="H362" s="10" t="str">
        <f>IFERROR(VLOOKUP(F362,PROFILE!$B$6:$Z$1000,25,FALSE),"")</f>
        <v>VIOS</v>
      </c>
      <c r="I362" s="10" t="str">
        <f>IFERROR(VLOOKUP(F362,PROFILE!$B$6:$Z$1000,23,FALSE),"")</f>
        <v>3กช3180</v>
      </c>
      <c r="J362" s="10" t="str">
        <f>IFERROR(VLOOKUP(F362,PROFILE!$B$6:$Z$1000,17,FALSE),"")</f>
        <v>เบา</v>
      </c>
      <c r="K362" s="23" t="str">
        <f>IFERROR(VLOOKUP(F362,PROFILE!$B$7:$DC$1000,290,FALSE),"")</f>
        <v/>
      </c>
      <c r="L362" s="26">
        <v>0.5</v>
      </c>
      <c r="M362" s="18" t="s">
        <v>286</v>
      </c>
      <c r="N362" s="7">
        <v>42927.420381597221</v>
      </c>
      <c r="O362" s="8">
        <v>42928.682234953703</v>
      </c>
      <c r="P362" s="15">
        <v>362</v>
      </c>
    </row>
    <row r="363" spans="6:16" x14ac:dyDescent="0.35">
      <c r="F363" s="17">
        <v>1706047</v>
      </c>
      <c r="G363" s="20" t="str">
        <f>IFERROR(VLOOKUP(F363,PROFILE!$B$6:$Z$1000,24,FALSE),"")</f>
        <v>TOYOTA</v>
      </c>
      <c r="H363" s="10" t="str">
        <f>IFERROR(VLOOKUP(F363,PROFILE!$B$6:$Z$1000,25,FALSE),"")</f>
        <v>VIGO</v>
      </c>
      <c r="I363" s="10" t="str">
        <f>IFERROR(VLOOKUP(F363,PROFILE!$B$6:$Z$1000,23,FALSE),"")</f>
        <v>ฒช34</v>
      </c>
      <c r="J363" s="10" t="str">
        <f>IFERROR(VLOOKUP(F363,PROFILE!$B$6:$Z$1000,17,FALSE),"")</f>
        <v>กลาง</v>
      </c>
      <c r="K363" s="23" t="str">
        <f>IFERROR(VLOOKUP(F363,PROFILE!$B$7:$DC$1000,290,FALSE),"")</f>
        <v/>
      </c>
      <c r="L363" s="26">
        <v>1</v>
      </c>
      <c r="M363" s="18" t="s">
        <v>149</v>
      </c>
      <c r="N363" s="7">
        <v>42927.421043634262</v>
      </c>
      <c r="O363" s="8">
        <v>42928.473698263886</v>
      </c>
      <c r="P363" s="15">
        <v>363</v>
      </c>
    </row>
    <row r="364" spans="6:16" x14ac:dyDescent="0.35">
      <c r="F364" s="17">
        <v>1706032</v>
      </c>
      <c r="G364" s="20" t="str">
        <f>IFERROR(VLOOKUP(F364,PROFILE!$B$6:$Z$1000,24,FALSE),"")</f>
        <v>TOYOTA</v>
      </c>
      <c r="H364" s="10" t="str">
        <f>IFERROR(VLOOKUP(F364,PROFILE!$B$6:$Z$1000,25,FALSE),"")</f>
        <v>VIGO</v>
      </c>
      <c r="I364" s="10" t="str">
        <f>IFERROR(VLOOKUP(F364,PROFILE!$B$6:$Z$1000,23,FALSE),"")</f>
        <v>1ฒฉ9938</v>
      </c>
      <c r="J364" s="10" t="str">
        <f>IFERROR(VLOOKUP(F364,PROFILE!$B$6:$Z$1000,17,FALSE),"")</f>
        <v/>
      </c>
      <c r="K364" s="23" t="str">
        <f>IFERROR(VLOOKUP(F364,PROFILE!$B$7:$DC$1000,290,FALSE),"")</f>
        <v/>
      </c>
      <c r="L364" s="26">
        <v>0.5</v>
      </c>
      <c r="M364" s="18" t="s">
        <v>286</v>
      </c>
      <c r="N364" s="7">
        <v>42927.477034027776</v>
      </c>
      <c r="O364" s="8">
        <v>42928.683040625001</v>
      </c>
      <c r="P364" s="15">
        <v>364</v>
      </c>
    </row>
    <row r="365" spans="6:16" x14ac:dyDescent="0.35">
      <c r="F365" s="17">
        <v>1701105</v>
      </c>
      <c r="G365" s="20" t="str">
        <f>IFERROR(VLOOKUP(F365,PROFILE!$B$6:$Z$1000,24,FALSE),"")</f>
        <v>HONDA</v>
      </c>
      <c r="H365" s="10" t="str">
        <f>IFERROR(VLOOKUP(F365,PROFILE!$B$6:$Z$1000,25,FALSE),"")</f>
        <v>JAZZ</v>
      </c>
      <c r="I365" s="10" t="str">
        <f>IFERROR(VLOOKUP(F365,PROFILE!$B$6:$Z$1000,23,FALSE),"")</f>
        <v>ชธ2651</v>
      </c>
      <c r="J365" s="10" t="str">
        <f>IFERROR(VLOOKUP(F365,PROFILE!$B$6:$Z$1000,17,FALSE),"")</f>
        <v>หนัก</v>
      </c>
      <c r="K365" s="23" t="str">
        <f>IFERROR(VLOOKUP(F365,PROFILE!$B$7:$DC$1000,290,FALSE),"")</f>
        <v/>
      </c>
      <c r="L365" s="26">
        <v>0.5</v>
      </c>
      <c r="M365" s="18" t="s">
        <v>147</v>
      </c>
      <c r="N365" s="7">
        <v>42927.483394212963</v>
      </c>
      <c r="O365" s="8">
        <v>42930.407715162037</v>
      </c>
      <c r="P365" s="15">
        <v>365</v>
      </c>
    </row>
    <row r="366" spans="6:16" x14ac:dyDescent="0.35">
      <c r="F366" s="17">
        <v>1706053</v>
      </c>
      <c r="G366" s="20" t="str">
        <f>IFERROR(VLOOKUP(F366,PROFILE!$B$6:$Z$1000,24,FALSE),"")</f>
        <v>HONDA</v>
      </c>
      <c r="H366" s="10" t="str">
        <f>IFERROR(VLOOKUP(F366,PROFILE!$B$6:$Z$1000,25,FALSE),"")</f>
        <v>CRV</v>
      </c>
      <c r="I366" s="10" t="str">
        <f>IFERROR(VLOOKUP(F366,PROFILE!$B$6:$Z$1000,23,FALSE),"")</f>
        <v>ฆภ4475</v>
      </c>
      <c r="J366" s="10" t="str">
        <f>IFERROR(VLOOKUP(F366,PROFILE!$B$6:$Z$1000,17,FALSE),"")</f>
        <v>เบา</v>
      </c>
      <c r="K366" s="23" t="str">
        <f>IFERROR(VLOOKUP(F366,PROFILE!$B$7:$DC$1000,290,FALSE),"")</f>
        <v/>
      </c>
      <c r="L366" s="26">
        <v>0.5</v>
      </c>
      <c r="M366" s="18" t="s">
        <v>147</v>
      </c>
      <c r="N366" s="7">
        <v>42928.457245138889</v>
      </c>
      <c r="O366" s="8">
        <v>42930.665767824074</v>
      </c>
      <c r="P366" s="15">
        <v>366</v>
      </c>
    </row>
    <row r="367" spans="6:16" x14ac:dyDescent="0.35">
      <c r="F367" s="17">
        <v>1706016</v>
      </c>
      <c r="G367" s="20" t="str">
        <f>IFERROR(VLOOKUP(F367,PROFILE!$B$6:$Z$1000,24,FALSE),"")</f>
        <v>TOYOTA</v>
      </c>
      <c r="H367" s="10" t="str">
        <f>IFERROR(VLOOKUP(F367,PROFILE!$B$6:$Z$1000,25,FALSE),"")</f>
        <v>VIGO</v>
      </c>
      <c r="I367" s="10" t="str">
        <f>IFERROR(VLOOKUP(F367,PROFILE!$B$6:$Z$1000,23,FALSE),"")</f>
        <v>ฒผ4547</v>
      </c>
      <c r="J367" s="10" t="str">
        <f>IFERROR(VLOOKUP(F367,PROFILE!$B$6:$Z$1000,17,FALSE),"")</f>
        <v>กลาง</v>
      </c>
      <c r="K367" s="23" t="str">
        <f>IFERROR(VLOOKUP(F367,PROFILE!$B$7:$DC$1000,290,FALSE),"")</f>
        <v/>
      </c>
      <c r="L367" s="26">
        <v>1</v>
      </c>
      <c r="M367" s="18" t="s">
        <v>149</v>
      </c>
      <c r="N367" s="7">
        <v>42928.457741087965</v>
      </c>
      <c r="O367" s="8">
        <v>42930.435484027781</v>
      </c>
      <c r="P367" s="15">
        <v>367</v>
      </c>
    </row>
    <row r="368" spans="6:16" x14ac:dyDescent="0.35">
      <c r="F368" s="17">
        <v>1706012</v>
      </c>
      <c r="G368" s="20" t="str">
        <f>IFERROR(VLOOKUP(F368,PROFILE!$B$6:$Z$1000,24,FALSE),"")</f>
        <v>TOYOTA</v>
      </c>
      <c r="H368" s="10" t="str">
        <f>IFERROR(VLOOKUP(F368,PROFILE!$B$6:$Z$1000,25,FALSE),"")</f>
        <v>VIGO</v>
      </c>
      <c r="I368" s="10" t="str">
        <f>IFERROR(VLOOKUP(F368,PROFILE!$B$6:$Z$1000,23,FALSE),"")</f>
        <v>ถจ4237</v>
      </c>
      <c r="J368" s="10" t="str">
        <f>IFERROR(VLOOKUP(F368,PROFILE!$B$6:$Z$1000,17,FALSE),"")</f>
        <v>กลาง</v>
      </c>
      <c r="K368" s="23" t="str">
        <f>IFERROR(VLOOKUP(F368,PROFILE!$B$7:$DC$1000,290,FALSE),"")</f>
        <v/>
      </c>
      <c r="L368" s="26">
        <v>0.5</v>
      </c>
      <c r="M368" s="18" t="s">
        <v>286</v>
      </c>
      <c r="N368" s="7">
        <v>42928.566797916668</v>
      </c>
      <c r="O368" s="8">
        <v>42930.567563425924</v>
      </c>
      <c r="P368" s="15">
        <v>368</v>
      </c>
    </row>
    <row r="369" spans="6:16" x14ac:dyDescent="0.35">
      <c r="F369" s="17">
        <v>1707003</v>
      </c>
      <c r="G369" s="20" t="str">
        <f>IFERROR(VLOOKUP(F369,PROFILE!$B$6:$Z$1000,24,FALSE),"")</f>
        <v>ISUZU</v>
      </c>
      <c r="H369" s="10" t="str">
        <f>IFERROR(VLOOKUP(F369,PROFILE!$B$6:$Z$1000,25,FALSE),"")</f>
        <v>D-MAX</v>
      </c>
      <c r="I369" s="10" t="str">
        <f>IFERROR(VLOOKUP(F369,PROFILE!$B$6:$Z$1000,23,FALSE),"")</f>
        <v>ฌศ7221</v>
      </c>
      <c r="J369" s="10" t="str">
        <f>IFERROR(VLOOKUP(F369,PROFILE!$B$6:$Z$1000,17,FALSE),"")</f>
        <v>เบา</v>
      </c>
      <c r="K369" s="23" t="str">
        <f>IFERROR(VLOOKUP(F369,PROFILE!$B$7:$DC$1000,290,FALSE),"")</f>
        <v/>
      </c>
      <c r="L369" s="26">
        <v>0.5</v>
      </c>
      <c r="M369" s="18" t="s">
        <v>286</v>
      </c>
      <c r="N369" s="7">
        <v>42931.467936689813</v>
      </c>
      <c r="O369" s="8">
        <v>42937.403636805553</v>
      </c>
      <c r="P369" s="15">
        <v>369</v>
      </c>
    </row>
    <row r="370" spans="6:16" x14ac:dyDescent="0.35">
      <c r="F370" s="17">
        <v>1705063</v>
      </c>
      <c r="G370" s="20" t="str">
        <f>IFERROR(VLOOKUP(F370,PROFILE!$B$6:$Z$1000,24,FALSE),"")</f>
        <v>NISSAN</v>
      </c>
      <c r="H370" s="10" t="str">
        <f>IFERROR(VLOOKUP(F370,PROFILE!$B$6:$Z$1000,25,FALSE),"")</f>
        <v>NAVARA</v>
      </c>
      <c r="I370" s="10" t="str">
        <f>IFERROR(VLOOKUP(F370,PROFILE!$B$6:$Z$1000,23,FALSE),"")</f>
        <v>ฒจ7656</v>
      </c>
      <c r="J370" s="10" t="str">
        <f>IFERROR(VLOOKUP(F370,PROFILE!$B$6:$Z$1000,17,FALSE),"")</f>
        <v>เบา</v>
      </c>
      <c r="K370" s="23" t="str">
        <f>IFERROR(VLOOKUP(F370,PROFILE!$B$7:$DC$1000,290,FALSE),"")</f>
        <v/>
      </c>
      <c r="L370" s="26">
        <v>0.5</v>
      </c>
      <c r="M370" s="18" t="s">
        <v>286</v>
      </c>
      <c r="N370" s="7">
        <v>42933.501334259257</v>
      </c>
      <c r="O370" s="8">
        <v>42935.453634837962</v>
      </c>
      <c r="P370" s="15">
        <v>370</v>
      </c>
    </row>
    <row r="371" spans="6:16" x14ac:dyDescent="0.35">
      <c r="F371" s="17">
        <v>1706057</v>
      </c>
      <c r="G371" s="20" t="str">
        <f>IFERROR(VLOOKUP(F371,PROFILE!$B$6:$Z$1000,24,FALSE),"")</f>
        <v>TOYOTA</v>
      </c>
      <c r="H371" s="10" t="str">
        <f>IFERROR(VLOOKUP(F371,PROFILE!$B$6:$Z$1000,25,FALSE),"")</f>
        <v>VIGO</v>
      </c>
      <c r="I371" s="10" t="str">
        <f>IFERROR(VLOOKUP(F371,PROFILE!$B$6:$Z$1000,23,FALSE),"")</f>
        <v>ตว957</v>
      </c>
      <c r="J371" s="10" t="str">
        <f>IFERROR(VLOOKUP(F371,PROFILE!$B$6:$Z$1000,17,FALSE),"")</f>
        <v>ชิ้นส่วน</v>
      </c>
      <c r="K371" s="23" t="str">
        <f>IFERROR(VLOOKUP(F371,PROFILE!$B$7:$DC$1000,290,FALSE),"")</f>
        <v/>
      </c>
      <c r="L371" s="26">
        <v>0.5</v>
      </c>
      <c r="M371" s="18" t="s">
        <v>286</v>
      </c>
      <c r="N371" s="7">
        <v>42933.591890162039</v>
      </c>
      <c r="O371" s="8">
        <v>42937.555718055555</v>
      </c>
      <c r="P371" s="15">
        <v>371</v>
      </c>
    </row>
    <row r="372" spans="6:16" x14ac:dyDescent="0.35">
      <c r="F372" s="17">
        <v>1707002</v>
      </c>
      <c r="G372" s="20" t="str">
        <f>IFERROR(VLOOKUP(F372,PROFILE!$B$6:$Z$1000,24,FALSE),"")</f>
        <v>TOYOTA</v>
      </c>
      <c r="H372" s="10" t="str">
        <f>IFERROR(VLOOKUP(F372,PROFILE!$B$6:$Z$1000,25,FALSE),"")</f>
        <v>CAMRY</v>
      </c>
      <c r="I372" s="10" t="str">
        <f>IFERROR(VLOOKUP(F372,PROFILE!$B$6:$Z$1000,23,FALSE),"")</f>
        <v>ษร1006</v>
      </c>
      <c r="J372" s="10" t="str">
        <f>IFERROR(VLOOKUP(F372,PROFILE!$B$6:$Z$1000,17,FALSE),"")</f>
        <v>กลาง</v>
      </c>
      <c r="K372" s="23" t="str">
        <f>IFERROR(VLOOKUP(F372,PROFILE!$B$7:$DC$1000,290,FALSE),"")</f>
        <v/>
      </c>
      <c r="L372" s="26">
        <v>0.5</v>
      </c>
      <c r="M372" s="18" t="s">
        <v>286</v>
      </c>
      <c r="N372" s="7">
        <v>42933.592315509261</v>
      </c>
      <c r="O372" s="8">
        <v>42937.40327210648</v>
      </c>
      <c r="P372" s="15">
        <v>372</v>
      </c>
    </row>
    <row r="373" spans="6:16" x14ac:dyDescent="0.35">
      <c r="F373" s="17">
        <v>1707037</v>
      </c>
      <c r="G373" s="20" t="str">
        <f>IFERROR(VLOOKUP(F373,PROFILE!$B$6:$Z$1000,24,FALSE),"")</f>
        <v>HONDA</v>
      </c>
      <c r="H373" s="10" t="str">
        <f>IFERROR(VLOOKUP(F373,PROFILE!$B$6:$Z$1000,25,FALSE),"")</f>
        <v>BRIO</v>
      </c>
      <c r="I373" s="10" t="str">
        <f>IFERROR(VLOOKUP(F373,PROFILE!$B$6:$Z$1000,23,FALSE),"")</f>
        <v>1กต7252</v>
      </c>
      <c r="J373" s="10" t="str">
        <f>IFERROR(VLOOKUP(F373,PROFILE!$B$6:$Z$1000,17,FALSE),"")</f>
        <v>เบา</v>
      </c>
      <c r="K373" s="23" t="str">
        <f>IFERROR(VLOOKUP(F373,PROFILE!$B$7:$DC$1000,290,FALSE),"")</f>
        <v/>
      </c>
      <c r="L373" s="26">
        <v>0.5</v>
      </c>
      <c r="M373" s="18" t="s">
        <v>147</v>
      </c>
      <c r="N373" s="7">
        <v>42933.592699189816</v>
      </c>
      <c r="O373" s="8">
        <v>42935.548526736115</v>
      </c>
      <c r="P373" s="15">
        <v>373</v>
      </c>
    </row>
    <row r="374" spans="6:16" x14ac:dyDescent="0.35">
      <c r="F374" s="17">
        <v>1707034</v>
      </c>
      <c r="G374" s="20" t="str">
        <f>IFERROR(VLOOKUP(F374,PROFILE!$B$6:$Z$1000,24,FALSE),"")</f>
        <v>ISUZU</v>
      </c>
      <c r="H374" s="10" t="str">
        <f>IFERROR(VLOOKUP(F374,PROFILE!$B$6:$Z$1000,25,FALSE),"")</f>
        <v>D-MAX</v>
      </c>
      <c r="I374" s="10" t="str">
        <f>IFERROR(VLOOKUP(F374,PROFILE!$B$6:$Z$1000,23,FALSE),"")</f>
        <v>1ฒล4220</v>
      </c>
      <c r="J374" s="10" t="str">
        <f>IFERROR(VLOOKUP(F374,PROFILE!$B$6:$Z$1000,17,FALSE),"")</f>
        <v>กลาง</v>
      </c>
      <c r="K374" s="23" t="str">
        <f>IFERROR(VLOOKUP(F374,PROFILE!$B$7:$DC$1000,290,FALSE),"")</f>
        <v/>
      </c>
      <c r="L374" s="26">
        <v>0.5</v>
      </c>
      <c r="M374" s="18" t="s">
        <v>149</v>
      </c>
      <c r="N374" s="7">
        <v>42933.593108680558</v>
      </c>
      <c r="O374" s="8">
        <v>42937.401443750001</v>
      </c>
      <c r="P374" s="15">
        <v>374</v>
      </c>
    </row>
    <row r="375" spans="6:16" x14ac:dyDescent="0.35">
      <c r="F375" s="17">
        <v>1706025</v>
      </c>
      <c r="G375" s="20" t="str">
        <f>IFERROR(VLOOKUP(F375,PROFILE!$B$6:$Z$1000,24,FALSE),"")</f>
        <v>TOYOTA</v>
      </c>
      <c r="H375" s="10" t="str">
        <f>IFERROR(VLOOKUP(F375,PROFILE!$B$6:$Z$1000,25,FALSE),"")</f>
        <v>YARIS</v>
      </c>
      <c r="I375" s="10" t="str">
        <f>IFERROR(VLOOKUP(F375,PROFILE!$B$6:$Z$1000,23,FALSE),"")</f>
        <v>5กญ9872</v>
      </c>
      <c r="J375" s="10" t="str">
        <f>IFERROR(VLOOKUP(F375,PROFILE!$B$6:$Z$1000,17,FALSE),"")</f>
        <v>กลาง</v>
      </c>
      <c r="K375" s="23" t="str">
        <f>IFERROR(VLOOKUP(F375,PROFILE!$B$7:$DC$1000,290,FALSE),"")</f>
        <v/>
      </c>
      <c r="L375" s="26">
        <v>0.5</v>
      </c>
      <c r="M375" s="18" t="s">
        <v>147</v>
      </c>
      <c r="N375" s="7">
        <v>42934.457145949076</v>
      </c>
      <c r="O375" s="8">
        <v>42937.401140856484</v>
      </c>
      <c r="P375" s="15">
        <v>375</v>
      </c>
    </row>
    <row r="376" spans="6:16" x14ac:dyDescent="0.35">
      <c r="F376" s="17">
        <v>1702091</v>
      </c>
      <c r="G376" s="20" t="str">
        <f>IFERROR(VLOOKUP(F376,PROFILE!$B$6:$Z$1000,24,FALSE),"")</f>
        <v>ISUZU</v>
      </c>
      <c r="H376" s="10" t="str">
        <f>IFERROR(VLOOKUP(F376,PROFILE!$B$6:$Z$1000,25,FALSE),"")</f>
        <v>D-MAX</v>
      </c>
      <c r="I376" s="10" t="str">
        <f>IFERROR(VLOOKUP(F376,PROFILE!$B$6:$Z$1000,23,FALSE),"")</f>
        <v>ฒม9754</v>
      </c>
      <c r="J376" s="10" t="str">
        <f>IFERROR(VLOOKUP(F376,PROFILE!$B$6:$Z$1000,17,FALSE),"")</f>
        <v>เบา</v>
      </c>
      <c r="K376" s="23" t="str">
        <f>IFERROR(VLOOKUP(F376,PROFILE!$B$7:$DC$1000,290,FALSE),"")</f>
        <v/>
      </c>
      <c r="L376" s="26">
        <v>0.5</v>
      </c>
      <c r="M376" s="18" t="s">
        <v>286</v>
      </c>
      <c r="N376" s="7">
        <v>42934.45781284722</v>
      </c>
      <c r="O376" s="8">
        <v>42937.402535648151</v>
      </c>
      <c r="P376" s="15">
        <v>376</v>
      </c>
    </row>
    <row r="377" spans="6:16" x14ac:dyDescent="0.35">
      <c r="F377" s="17">
        <v>1707038</v>
      </c>
      <c r="G377" s="20" t="str">
        <f>IFERROR(VLOOKUP(F377,PROFILE!$B$6:$Z$1000,24,FALSE),"")</f>
        <v>ISUZU</v>
      </c>
      <c r="H377" s="10" t="str">
        <f>IFERROR(VLOOKUP(F377,PROFILE!$B$6:$Z$1000,25,FALSE),"")</f>
        <v>SPACECAB</v>
      </c>
      <c r="I377" s="10" t="str">
        <f>IFERROR(VLOOKUP(F377,PROFILE!$B$6:$Z$1000,23,FALSE),"")</f>
        <v>ฒญ4292</v>
      </c>
      <c r="J377" s="10" t="str">
        <f>IFERROR(VLOOKUP(F377,PROFILE!$B$6:$Z$1000,17,FALSE),"")</f>
        <v>เบา</v>
      </c>
      <c r="K377" s="23" t="str">
        <f>IFERROR(VLOOKUP(F377,PROFILE!$B$7:$DC$1000,290,FALSE),"")</f>
        <v/>
      </c>
      <c r="L377" s="26">
        <v>0.5</v>
      </c>
      <c r="M377" s="18" t="s">
        <v>286</v>
      </c>
      <c r="N377" s="7">
        <v>42934.458742824077</v>
      </c>
      <c r="O377" s="8">
        <v>42937.401763541668</v>
      </c>
      <c r="P377" s="15">
        <v>377</v>
      </c>
    </row>
    <row r="378" spans="6:16" x14ac:dyDescent="0.35">
      <c r="F378" s="17">
        <v>1705017</v>
      </c>
      <c r="G378" s="20" t="str">
        <f>IFERROR(VLOOKUP(F378,PROFILE!$B$6:$Z$1000,24,FALSE),"")</f>
        <v>NISSAN</v>
      </c>
      <c r="H378" s="10" t="str">
        <f>IFERROR(VLOOKUP(F378,PROFILE!$B$6:$Z$1000,25,FALSE),"")</f>
        <v>VQ 2.0</v>
      </c>
      <c r="I378" s="10" t="str">
        <f>IFERROR(VLOOKUP(F378,PROFILE!$B$6:$Z$1000,23,FALSE),"")</f>
        <v>ศฐ5049</v>
      </c>
      <c r="J378" s="10" t="str">
        <f>IFERROR(VLOOKUP(F378,PROFILE!$B$6:$Z$1000,17,FALSE),"")</f>
        <v>ชิ้นส่วน</v>
      </c>
      <c r="K378" s="23" t="str">
        <f>IFERROR(VLOOKUP(F378,PROFILE!$B$7:$DC$1000,290,FALSE),"")</f>
        <v/>
      </c>
      <c r="L378" s="26">
        <v>0.5</v>
      </c>
      <c r="M378" s="18" t="s">
        <v>149</v>
      </c>
      <c r="N378" s="7">
        <v>42934.459205555555</v>
      </c>
      <c r="O378" s="8">
        <v>42937.404870023151</v>
      </c>
      <c r="P378" s="15">
        <v>378</v>
      </c>
    </row>
    <row r="379" spans="6:16" x14ac:dyDescent="0.35">
      <c r="F379" s="17">
        <v>1702014</v>
      </c>
      <c r="G379" s="20" t="str">
        <f>IFERROR(VLOOKUP(F379,PROFILE!$B$6:$Z$1000,24,FALSE),"")</f>
        <v>TOYOTA</v>
      </c>
      <c r="H379" s="10" t="str">
        <f>IFERROR(VLOOKUP(F379,PROFILE!$B$6:$Z$1000,25,FALSE),"")</f>
        <v>ALTIS</v>
      </c>
      <c r="I379" s="10" t="str">
        <f>IFERROR(VLOOKUP(F379,PROFILE!$B$6:$Z$1000,23,FALSE),"")</f>
        <v>ฆอ5396</v>
      </c>
      <c r="J379" s="10" t="str">
        <f>IFERROR(VLOOKUP(F379,PROFILE!$B$6:$Z$1000,17,FALSE),"")</f>
        <v>กลาง</v>
      </c>
      <c r="K379" s="23" t="str">
        <f>IFERROR(VLOOKUP(F379,PROFILE!$B$7:$DC$1000,290,FALSE),"")</f>
        <v/>
      </c>
      <c r="L379" s="26">
        <v>1</v>
      </c>
      <c r="M379" s="18" t="s">
        <v>149</v>
      </c>
      <c r="N379" s="7">
        <v>42934.459689120369</v>
      </c>
      <c r="O379" s="8">
        <v>42937.408417708335</v>
      </c>
      <c r="P379" s="15">
        <v>379</v>
      </c>
    </row>
    <row r="380" spans="6:16" x14ac:dyDescent="0.35">
      <c r="F380" s="17">
        <v>1706066</v>
      </c>
      <c r="G380" s="20" t="str">
        <f>IFERROR(VLOOKUP(F380,PROFILE!$B$6:$Z$1000,24,FALSE),"")</f>
        <v>TOYOTA</v>
      </c>
      <c r="H380" s="10" t="str">
        <f>IFERROR(VLOOKUP(F380,PROFILE!$B$6:$Z$1000,25,FALSE),"")</f>
        <v>CIVIC</v>
      </c>
      <c r="I380" s="10" t="str">
        <f>IFERROR(VLOOKUP(F380,PROFILE!$B$6:$Z$1000,23,FALSE),"")</f>
        <v>1กพ224</v>
      </c>
      <c r="J380" s="10" t="str">
        <f>IFERROR(VLOOKUP(F380,PROFILE!$B$6:$Z$1000,17,FALSE),"")</f>
        <v>ชิ้นส่วน</v>
      </c>
      <c r="K380" s="23" t="str">
        <f>IFERROR(VLOOKUP(F380,PROFILE!$B$7:$DC$1000,290,FALSE),"")</f>
        <v/>
      </c>
      <c r="L380" s="26">
        <v>0.5</v>
      </c>
      <c r="M380" s="18" t="s">
        <v>286</v>
      </c>
      <c r="N380" s="7">
        <v>42934.460632407405</v>
      </c>
      <c r="O380" s="8">
        <v>42937.555364583335</v>
      </c>
      <c r="P380" s="15">
        <v>380</v>
      </c>
    </row>
    <row r="381" spans="6:16" x14ac:dyDescent="0.35">
      <c r="F381" s="17">
        <v>1707041</v>
      </c>
      <c r="G381" s="20" t="str">
        <f>IFERROR(VLOOKUP(F381,PROFILE!$B$6:$Z$1000,24,FALSE),"")</f>
        <v>TOYOTA</v>
      </c>
      <c r="H381" s="10" t="str">
        <f>IFERROR(VLOOKUP(F381,PROFILE!$B$6:$Z$1000,25,FALSE),"")</f>
        <v>VIOS</v>
      </c>
      <c r="I381" s="10" t="str">
        <f>IFERROR(VLOOKUP(F381,PROFILE!$B$6:$Z$1000,23,FALSE),"")</f>
        <v>กว6245</v>
      </c>
      <c r="J381" s="10" t="str">
        <f>IFERROR(VLOOKUP(F381,PROFILE!$B$6:$Z$1000,17,FALSE),"")</f>
        <v>เบา</v>
      </c>
      <c r="K381" s="23" t="str">
        <f>IFERROR(VLOOKUP(F381,PROFILE!$B$7:$DC$1000,290,FALSE),"")</f>
        <v/>
      </c>
      <c r="L381" s="26">
        <v>0.5</v>
      </c>
      <c r="M381" s="18" t="s">
        <v>149</v>
      </c>
      <c r="N381" s="7">
        <v>42934.461123032408</v>
      </c>
      <c r="O381" s="8">
        <v>42937.407319212965</v>
      </c>
      <c r="P381" s="15">
        <v>381</v>
      </c>
    </row>
    <row r="382" spans="6:16" x14ac:dyDescent="0.35">
      <c r="F382" s="17">
        <v>1707014</v>
      </c>
      <c r="G382" s="20" t="str">
        <f>IFERROR(VLOOKUP(F382,PROFILE!$B$6:$Z$1000,24,FALSE),"")</f>
        <v>TOYOTA</v>
      </c>
      <c r="H382" s="10" t="str">
        <f>IFERROR(VLOOKUP(F382,PROFILE!$B$6:$Z$1000,25,FALSE),"")</f>
        <v>VIOS</v>
      </c>
      <c r="I382" s="10" t="str">
        <f>IFERROR(VLOOKUP(F382,PROFILE!$B$6:$Z$1000,23,FALSE),"")</f>
        <v>สฎ7284</v>
      </c>
      <c r="J382" s="10" t="str">
        <f>IFERROR(VLOOKUP(F382,PROFILE!$B$6:$Z$1000,17,FALSE),"")</f>
        <v>เบา</v>
      </c>
      <c r="K382" s="23" t="str">
        <f>IFERROR(VLOOKUP(F382,PROFILE!$B$7:$DC$1000,290,FALSE),"")</f>
        <v/>
      </c>
      <c r="L382" s="26">
        <v>0.5</v>
      </c>
      <c r="M382" s="18" t="s">
        <v>147</v>
      </c>
      <c r="N382" s="7">
        <v>42934.461629398145</v>
      </c>
      <c r="O382" s="8">
        <v>42937.399519212966</v>
      </c>
      <c r="P382" s="15">
        <v>382</v>
      </c>
    </row>
    <row r="383" spans="6:16" x14ac:dyDescent="0.35">
      <c r="F383" s="17">
        <v>1706046</v>
      </c>
      <c r="G383" s="20" t="str">
        <f>IFERROR(VLOOKUP(F383,PROFILE!$B$6:$Z$1000,24,FALSE),"")</f>
        <v>TOYOTA</v>
      </c>
      <c r="H383" s="10" t="str">
        <f>IFERROR(VLOOKUP(F383,PROFILE!$B$6:$Z$1000,25,FALSE),"")</f>
        <v>VIGO</v>
      </c>
      <c r="I383" s="10" t="str">
        <f>IFERROR(VLOOKUP(F383,PROFILE!$B$6:$Z$1000,23,FALSE),"")</f>
        <v>ฒพ5630</v>
      </c>
      <c r="J383" s="10" t="str">
        <f>IFERROR(VLOOKUP(F383,PROFILE!$B$6:$Z$1000,17,FALSE),"")</f>
        <v>กลาง</v>
      </c>
      <c r="K383" s="23" t="str">
        <f>IFERROR(VLOOKUP(F383,PROFILE!$B$7:$DC$1000,290,FALSE),"")</f>
        <v/>
      </c>
      <c r="L383" s="26">
        <v>0.5</v>
      </c>
      <c r="M383" s="18" t="s">
        <v>286</v>
      </c>
      <c r="N383" s="7">
        <v>42934.703286111115</v>
      </c>
      <c r="O383" s="8">
        <v>42934.70376921296</v>
      </c>
      <c r="P383" s="15">
        <v>383</v>
      </c>
    </row>
    <row r="384" spans="6:16" x14ac:dyDescent="0.35">
      <c r="F384" s="17">
        <v>1706050</v>
      </c>
      <c r="G384" s="20" t="str">
        <f>IFERROR(VLOOKUP(F384,PROFILE!$B$6:$Z$1000,24,FALSE),"")</f>
        <v>MAZDA</v>
      </c>
      <c r="H384" s="10">
        <f>IFERROR(VLOOKUP(F384,PROFILE!$B$6:$Z$1000,25,FALSE),"")</f>
        <v>3</v>
      </c>
      <c r="I384" s="10" t="str">
        <f>IFERROR(VLOOKUP(F384,PROFILE!$B$6:$Z$1000,23,FALSE),"")</f>
        <v>3กอ2640</v>
      </c>
      <c r="J384" s="10" t="str">
        <f>IFERROR(VLOOKUP(F384,PROFILE!$B$6:$Z$1000,17,FALSE),"")</f>
        <v>ชิ้นส่วน</v>
      </c>
      <c r="K384" s="23" t="str">
        <f>IFERROR(VLOOKUP(F384,PROFILE!$B$7:$DC$1000,290,FALSE),"")</f>
        <v/>
      </c>
      <c r="L384" s="26">
        <v>0.5</v>
      </c>
      <c r="M384" s="18" t="s">
        <v>286</v>
      </c>
      <c r="N384" s="7">
        <v>42937.554117708336</v>
      </c>
      <c r="O384" s="8">
        <v>42940.655946990744</v>
      </c>
      <c r="P384" s="15">
        <v>384</v>
      </c>
    </row>
    <row r="385" spans="6:16" x14ac:dyDescent="0.35">
      <c r="F385" s="17">
        <v>1706064</v>
      </c>
      <c r="G385" s="20" t="str">
        <f>IFERROR(VLOOKUP(F385,PROFILE!$B$6:$Z$1000,24,FALSE),"")</f>
        <v>TOYOTA</v>
      </c>
      <c r="H385" s="10" t="str">
        <f>IFERROR(VLOOKUP(F385,PROFILE!$B$6:$Z$1000,25,FALSE),"")</f>
        <v>VIOS</v>
      </c>
      <c r="I385" s="10" t="str">
        <f>IFERROR(VLOOKUP(F385,PROFILE!$B$6:$Z$1000,23,FALSE),"")</f>
        <v>สช9878</v>
      </c>
      <c r="J385" s="10" t="str">
        <f>IFERROR(VLOOKUP(F385,PROFILE!$B$6:$Z$1000,17,FALSE),"")</f>
        <v>เบา</v>
      </c>
      <c r="K385" s="23" t="str">
        <f>IFERROR(VLOOKUP(F385,PROFILE!$B$7:$DC$1000,290,FALSE),"")</f>
        <v/>
      </c>
      <c r="L385" s="26">
        <v>0.5</v>
      </c>
      <c r="M385" s="18" t="s">
        <v>286</v>
      </c>
      <c r="N385" s="7">
        <v>42937.554540972225</v>
      </c>
      <c r="O385" s="8">
        <v>42940.657102314814</v>
      </c>
      <c r="P385" s="15">
        <v>385</v>
      </c>
    </row>
    <row r="386" spans="6:16" x14ac:dyDescent="0.35">
      <c r="F386" s="17">
        <v>1705043</v>
      </c>
      <c r="G386" s="20" t="str">
        <f>IFERROR(VLOOKUP(F386,PROFILE!$B$6:$Z$1000,24,FALSE),"")</f>
        <v>MITSUBISHI</v>
      </c>
      <c r="H386" s="10" t="str">
        <f>IFERROR(VLOOKUP(F386,PROFILE!$B$6:$Z$1000,25,FALSE),"")</f>
        <v>TRITON</v>
      </c>
      <c r="I386" s="10" t="str">
        <f>IFERROR(VLOOKUP(F386,PROFILE!$B$6:$Z$1000,23,FALSE),"")</f>
        <v>ฆฒ4653</v>
      </c>
      <c r="J386" s="10" t="str">
        <f>IFERROR(VLOOKUP(F386,PROFILE!$B$6:$Z$1000,17,FALSE),"")</f>
        <v>กลาง</v>
      </c>
      <c r="K386" s="23" t="str">
        <f>IFERROR(VLOOKUP(F386,PROFILE!$B$7:$DC$1000,290,FALSE),"")</f>
        <v/>
      </c>
      <c r="L386" s="26">
        <v>0.5</v>
      </c>
      <c r="M386" s="18" t="s">
        <v>286</v>
      </c>
      <c r="N386" s="7">
        <v>42937.55495046296</v>
      </c>
      <c r="P386" s="15">
        <v>386</v>
      </c>
    </row>
    <row r="387" spans="6:16" x14ac:dyDescent="0.35">
      <c r="F387" s="17">
        <v>1707025</v>
      </c>
      <c r="G387" s="20" t="str">
        <f>IFERROR(VLOOKUP(F387,PROFILE!$B$6:$Z$1000,24,FALSE),"")</f>
        <v>TOYOTA</v>
      </c>
      <c r="H387" s="10" t="str">
        <f>IFERROR(VLOOKUP(F387,PROFILE!$B$6:$Z$1000,25,FALSE),"")</f>
        <v>VIGO</v>
      </c>
      <c r="I387" s="10" t="str">
        <f>IFERROR(VLOOKUP(F387,PROFILE!$B$6:$Z$1000,23,FALSE),"")</f>
        <v>ผร8114</v>
      </c>
      <c r="J387" s="10" t="str">
        <f>IFERROR(VLOOKUP(F387,PROFILE!$B$6:$Z$1000,17,FALSE),"")</f>
        <v>หนัก</v>
      </c>
      <c r="K387" s="23" t="str">
        <f>IFERROR(VLOOKUP(F387,PROFILE!$B$7:$DC$1000,290,FALSE),"")</f>
        <v/>
      </c>
      <c r="L387" s="26">
        <v>1.5</v>
      </c>
      <c r="M387" s="18" t="s">
        <v>149</v>
      </c>
      <c r="N387" s="7">
        <v>42938.46516284722</v>
      </c>
      <c r="O387" s="8">
        <v>42943.461337499997</v>
      </c>
      <c r="P387" s="15">
        <v>387</v>
      </c>
    </row>
    <row r="388" spans="6:16" x14ac:dyDescent="0.35">
      <c r="F388" s="17">
        <v>1707054</v>
      </c>
      <c r="G388" s="20" t="str">
        <f>IFERROR(VLOOKUP(F388,PROFILE!$B$6:$Z$1000,24,FALSE),"")</f>
        <v>HONDA</v>
      </c>
      <c r="H388" s="10" t="str">
        <f>IFERROR(VLOOKUP(F388,PROFILE!$B$6:$Z$1000,25,FALSE),"")</f>
        <v>CITY</v>
      </c>
      <c r="I388" s="10" t="str">
        <f>IFERROR(VLOOKUP(F388,PROFILE!$B$6:$Z$1000,23,FALSE),"")</f>
        <v>4กจ3990</v>
      </c>
      <c r="J388" s="10" t="str">
        <f>IFERROR(VLOOKUP(F388,PROFILE!$B$6:$Z$1000,17,FALSE),"")</f>
        <v>เบา</v>
      </c>
      <c r="K388" s="23" t="str">
        <f>IFERROR(VLOOKUP(F388,PROFILE!$B$7:$DC$1000,290,FALSE),"")</f>
        <v/>
      </c>
      <c r="L388" s="26">
        <v>0.5</v>
      </c>
      <c r="M388" s="18" t="s">
        <v>286</v>
      </c>
      <c r="N388" s="7">
        <v>42940.58947673611</v>
      </c>
      <c r="O388" s="8">
        <v>42942.561685879627</v>
      </c>
      <c r="P388" s="15">
        <v>388</v>
      </c>
    </row>
    <row r="389" spans="6:16" x14ac:dyDescent="0.35">
      <c r="F389" s="17">
        <v>1706010</v>
      </c>
      <c r="G389" s="20" t="str">
        <f>IFERROR(VLOOKUP(F389,PROFILE!$B$6:$Z$1000,24,FALSE),"")</f>
        <v>TOYOTA</v>
      </c>
      <c r="H389" s="10" t="str">
        <f>IFERROR(VLOOKUP(F389,PROFILE!$B$6:$Z$1000,25,FALSE),"")</f>
        <v>TIGER</v>
      </c>
      <c r="I389" s="10" t="str">
        <f>IFERROR(VLOOKUP(F389,PROFILE!$B$6:$Z$1000,23,FALSE),"")</f>
        <v>บค6023</v>
      </c>
      <c r="J389" s="10" t="str">
        <f>IFERROR(VLOOKUP(F389,PROFILE!$B$6:$Z$1000,17,FALSE),"")</f>
        <v>เบา</v>
      </c>
      <c r="K389" s="23" t="str">
        <f>IFERROR(VLOOKUP(F389,PROFILE!$B$7:$DC$1000,290,FALSE),"")</f>
        <v/>
      </c>
      <c r="L389" s="26">
        <v>0.5</v>
      </c>
      <c r="M389" s="18" t="s">
        <v>147</v>
      </c>
      <c r="N389" s="7">
        <v>42940.589886921298</v>
      </c>
      <c r="O389" s="8">
        <v>42943.704271296294</v>
      </c>
      <c r="P389" s="15">
        <v>389</v>
      </c>
    </row>
    <row r="390" spans="6:16" x14ac:dyDescent="0.35">
      <c r="F390" s="17">
        <v>1706040</v>
      </c>
      <c r="G390" s="20" t="str">
        <f>IFERROR(VLOOKUP(F390,PROFILE!$B$6:$Z$1000,24,FALSE),"")</f>
        <v>TOYOTA</v>
      </c>
      <c r="H390" s="10" t="str">
        <f>IFERROR(VLOOKUP(F390,PROFILE!$B$6:$Z$1000,25,FALSE),"")</f>
        <v>VIOS</v>
      </c>
      <c r="I390" s="10" t="str">
        <f>IFERROR(VLOOKUP(F390,PROFILE!$B$6:$Z$1000,23,FALSE),"")</f>
        <v>ฎล7458</v>
      </c>
      <c r="J390" s="10" t="str">
        <f>IFERROR(VLOOKUP(F390,PROFILE!$B$6:$Z$1000,17,FALSE),"")</f>
        <v>กลาง</v>
      </c>
      <c r="K390" s="23" t="str">
        <f>IFERROR(VLOOKUP(F390,PROFILE!$B$7:$DC$1000,290,FALSE),"")</f>
        <v/>
      </c>
      <c r="L390" s="26">
        <v>0.5</v>
      </c>
      <c r="M390" s="18" t="s">
        <v>286</v>
      </c>
      <c r="N390" s="7">
        <v>42940.590341550924</v>
      </c>
      <c r="O390" s="8">
        <v>42943.410372685183</v>
      </c>
      <c r="P390" s="15">
        <v>390</v>
      </c>
    </row>
    <row r="391" spans="6:16" x14ac:dyDescent="0.35">
      <c r="F391" s="17">
        <v>1706068</v>
      </c>
      <c r="G391" s="20" t="str">
        <f>IFERROR(VLOOKUP(F391,PROFILE!$B$6:$Z$1000,24,FALSE),"")</f>
        <v>TOYOTA</v>
      </c>
      <c r="H391" s="10" t="str">
        <f>IFERROR(VLOOKUP(F391,PROFILE!$B$6:$Z$1000,25,FALSE),"")</f>
        <v>YARIS</v>
      </c>
      <c r="I391" s="10" t="str">
        <f>IFERROR(VLOOKUP(F391,PROFILE!$B$6:$Z$1000,23,FALSE),"")</f>
        <v>ชช2486</v>
      </c>
      <c r="J391" s="10" t="str">
        <f>IFERROR(VLOOKUP(F391,PROFILE!$B$6:$Z$1000,17,FALSE),"")</f>
        <v>เบา</v>
      </c>
      <c r="K391" s="23" t="str">
        <f>IFERROR(VLOOKUP(F391,PROFILE!$B$7:$DC$1000,290,FALSE),"")</f>
        <v/>
      </c>
      <c r="L391" s="26">
        <v>0.5</v>
      </c>
      <c r="M391" s="18" t="s">
        <v>149</v>
      </c>
      <c r="N391" s="7">
        <v>42940.591001620371</v>
      </c>
      <c r="O391" s="8">
        <v>42944.70850439815</v>
      </c>
      <c r="P391" s="15">
        <v>391</v>
      </c>
    </row>
    <row r="392" spans="6:16" x14ac:dyDescent="0.35">
      <c r="F392" s="17">
        <v>1707055</v>
      </c>
      <c r="G392" s="20" t="str">
        <f>IFERROR(VLOOKUP(F392,PROFILE!$B$6:$Z$1000,24,FALSE),"")</f>
        <v>NISSAN</v>
      </c>
      <c r="H392" s="10" t="str">
        <f>IFERROR(VLOOKUP(F392,PROFILE!$B$6:$Z$1000,25,FALSE),"")</f>
        <v>ALMERA</v>
      </c>
      <c r="I392" s="10" t="str">
        <f>IFERROR(VLOOKUP(F392,PROFILE!$B$6:$Z$1000,23,FALSE),"")</f>
        <v>ฆก5185</v>
      </c>
      <c r="J392" s="10" t="str">
        <f>IFERROR(VLOOKUP(F392,PROFILE!$B$6:$Z$1000,17,FALSE),"")</f>
        <v>เบา</v>
      </c>
      <c r="K392" s="23" t="str">
        <f>IFERROR(VLOOKUP(F392,PROFILE!$B$7:$DC$1000,290,FALSE),"")</f>
        <v/>
      </c>
      <c r="L392" s="26">
        <v>1</v>
      </c>
      <c r="M392" s="18" t="s">
        <v>147</v>
      </c>
      <c r="N392" s="7">
        <v>42941.698469212963</v>
      </c>
      <c r="O392" s="8">
        <v>42943.703780439813</v>
      </c>
      <c r="P392" s="15">
        <v>392</v>
      </c>
    </row>
    <row r="393" spans="6:16" x14ac:dyDescent="0.35">
      <c r="F393" s="17">
        <v>1707051</v>
      </c>
      <c r="G393" s="20" t="str">
        <f>IFERROR(VLOOKUP(F393,PROFILE!$B$6:$Z$1000,24,FALSE),"")</f>
        <v>SUZUKI</v>
      </c>
      <c r="H393" s="10" t="str">
        <f>IFERROR(VLOOKUP(F393,PROFILE!$B$6:$Z$1000,25,FALSE),"")</f>
        <v>SWIFT</v>
      </c>
      <c r="I393" s="10" t="str">
        <f>IFERROR(VLOOKUP(F393,PROFILE!$B$6:$Z$1000,23,FALSE),"")</f>
        <v>ฆศ804</v>
      </c>
      <c r="J393" s="10" t="str">
        <f>IFERROR(VLOOKUP(F393,PROFILE!$B$6:$Z$1000,17,FALSE),"")</f>
        <v>ชิ้นส่วน</v>
      </c>
      <c r="K393" s="23" t="str">
        <f>IFERROR(VLOOKUP(F393,PROFILE!$B$7:$DC$1000,290,FALSE),"")</f>
        <v/>
      </c>
      <c r="L393" s="26">
        <v>1</v>
      </c>
      <c r="M393" s="18" t="s">
        <v>149</v>
      </c>
      <c r="N393" s="7">
        <v>42941.698829513887</v>
      </c>
      <c r="P393" s="15">
        <v>393</v>
      </c>
    </row>
    <row r="394" spans="6:16" x14ac:dyDescent="0.35">
      <c r="F394" s="17">
        <v>1706069</v>
      </c>
      <c r="G394" s="20" t="str">
        <f>IFERROR(VLOOKUP(F394,PROFILE!$B$6:$Z$1000,24,FALSE),"")</f>
        <v>TOYOTA</v>
      </c>
      <c r="H394" s="10" t="str">
        <f>IFERROR(VLOOKUP(F394,PROFILE!$B$6:$Z$1000,25,FALSE),"")</f>
        <v>FORTUNER</v>
      </c>
      <c r="I394" s="10" t="str">
        <f>IFERROR(VLOOKUP(F394,PROFILE!$B$6:$Z$1000,23,FALSE),"")</f>
        <v>ฆห1626</v>
      </c>
      <c r="J394" s="10" t="str">
        <f>IFERROR(VLOOKUP(F394,PROFILE!$B$6:$Z$1000,17,FALSE),"")</f>
        <v>กลาง</v>
      </c>
      <c r="K394" s="23" t="str">
        <f>IFERROR(VLOOKUP(F394,PROFILE!$B$7:$DC$1000,290,FALSE),"")</f>
        <v/>
      </c>
      <c r="L394" s="26">
        <v>0.5</v>
      </c>
      <c r="M394" s="18" t="s">
        <v>286</v>
      </c>
      <c r="N394" s="7">
        <v>42941.699265972224</v>
      </c>
      <c r="O394" s="8">
        <v>42942.559131249996</v>
      </c>
      <c r="P394" s="15">
        <v>394</v>
      </c>
    </row>
    <row r="395" spans="6:16" x14ac:dyDescent="0.35">
      <c r="F395" s="17">
        <v>1707027</v>
      </c>
      <c r="G395" s="20" t="str">
        <f>IFERROR(VLOOKUP(F395,PROFILE!$B$6:$Z$1000,24,FALSE),"")</f>
        <v>MITSUBISHI</v>
      </c>
      <c r="H395" s="10" t="str">
        <f>IFERROR(VLOOKUP(F395,PROFILE!$B$6:$Z$1000,25,FALSE),"")</f>
        <v>PAJERO SPORT</v>
      </c>
      <c r="I395" s="10" t="str">
        <f>IFERROR(VLOOKUP(F395,PROFILE!$B$6:$Z$1000,23,FALSE),"")</f>
        <v>ฌห4510</v>
      </c>
      <c r="J395" s="10" t="str">
        <f>IFERROR(VLOOKUP(F395,PROFILE!$B$6:$Z$1000,17,FALSE),"")</f>
        <v>กลาง</v>
      </c>
      <c r="K395" s="23" t="str">
        <f>IFERROR(VLOOKUP(F395,PROFILE!$B$7:$DC$1000,290,FALSE),"")</f>
        <v/>
      </c>
      <c r="L395" s="26">
        <v>1.5</v>
      </c>
      <c r="M395" s="18" t="s">
        <v>149</v>
      </c>
      <c r="N395" s="7">
        <v>42943.43653402778</v>
      </c>
      <c r="O395" s="8">
        <v>42945.453348263887</v>
      </c>
      <c r="P395" s="15">
        <v>395</v>
      </c>
    </row>
    <row r="396" spans="6:16" x14ac:dyDescent="0.35">
      <c r="F396" s="17">
        <v>1706054</v>
      </c>
      <c r="G396" s="20" t="str">
        <f>IFERROR(VLOOKUP(F396,PROFILE!$B$6:$Z$1000,24,FALSE),"")</f>
        <v>ISUZU</v>
      </c>
      <c r="H396" s="10" t="str">
        <f>IFERROR(VLOOKUP(F396,PROFILE!$B$6:$Z$1000,25,FALSE),"")</f>
        <v>SPACECAB</v>
      </c>
      <c r="I396" s="10" t="str">
        <f>IFERROR(VLOOKUP(F396,PROFILE!$B$6:$Z$1000,23,FALSE),"")</f>
        <v>1ฒภ980</v>
      </c>
      <c r="J396" s="10" t="str">
        <f>IFERROR(VLOOKUP(F396,PROFILE!$B$6:$Z$1000,17,FALSE),"")</f>
        <v>เบา</v>
      </c>
      <c r="K396" s="23" t="str">
        <f>IFERROR(VLOOKUP(F396,PROFILE!$B$7:$DC$1000,290,FALSE),"")</f>
        <v/>
      </c>
      <c r="L396" s="26">
        <v>0.5</v>
      </c>
      <c r="M396" s="18" t="s">
        <v>286</v>
      </c>
      <c r="N396" s="7">
        <v>42943.438559837959</v>
      </c>
      <c r="O396" s="8">
        <v>42943.72544328704</v>
      </c>
      <c r="P396" s="15">
        <v>396</v>
      </c>
    </row>
    <row r="397" spans="6:16" x14ac:dyDescent="0.35">
      <c r="F397" s="17">
        <v>1707058</v>
      </c>
      <c r="G397" s="20" t="str">
        <f>IFERROR(VLOOKUP(F397,PROFILE!$B$6:$Z$1000,24,FALSE),"")</f>
        <v>MITSUBISHI</v>
      </c>
      <c r="H397" s="10">
        <f>IFERROR(VLOOKUP(F397,PROFILE!$B$6:$Z$1000,25,FALSE),"")</f>
        <v>0</v>
      </c>
      <c r="I397" s="10" t="str">
        <f>IFERROR(VLOOKUP(F397,PROFILE!$B$6:$Z$1000,23,FALSE),"")</f>
        <v>2กน5052</v>
      </c>
      <c r="J397" s="10" t="str">
        <f>IFERROR(VLOOKUP(F397,PROFILE!$B$6:$Z$1000,17,FALSE),"")</f>
        <v>เบา</v>
      </c>
      <c r="K397" s="23" t="str">
        <f>IFERROR(VLOOKUP(F397,PROFILE!$B$7:$DC$1000,290,FALSE),"")</f>
        <v/>
      </c>
      <c r="L397" s="26">
        <v>0.5</v>
      </c>
      <c r="M397" s="18" t="s">
        <v>147</v>
      </c>
      <c r="N397" s="7">
        <v>42943.439353009257</v>
      </c>
      <c r="O397" s="8">
        <v>42943.70309988426</v>
      </c>
      <c r="P397" s="15">
        <v>397</v>
      </c>
    </row>
    <row r="398" spans="6:16" x14ac:dyDescent="0.35">
      <c r="F398" s="17">
        <v>1707031</v>
      </c>
      <c r="G398" s="20" t="str">
        <f>IFERROR(VLOOKUP(F398,PROFILE!$B$6:$Z$1000,24,FALSE),"")</f>
        <v>TOYOTA</v>
      </c>
      <c r="H398" s="10" t="str">
        <f>IFERROR(VLOOKUP(F398,PROFILE!$B$6:$Z$1000,25,FALSE),"")</f>
        <v>ALTIS</v>
      </c>
      <c r="I398" s="10" t="str">
        <f>IFERROR(VLOOKUP(F398,PROFILE!$B$6:$Z$1000,23,FALSE),"")</f>
        <v>ศว8204</v>
      </c>
      <c r="J398" s="10" t="str">
        <f>IFERROR(VLOOKUP(F398,PROFILE!$B$6:$Z$1000,17,FALSE),"")</f>
        <v>กลาง</v>
      </c>
      <c r="K398" s="23" t="str">
        <f>IFERROR(VLOOKUP(F398,PROFILE!$B$7:$DC$1000,290,FALSE),"")</f>
        <v/>
      </c>
      <c r="L398" s="26">
        <v>1.5</v>
      </c>
      <c r="M398" s="18" t="s">
        <v>147</v>
      </c>
      <c r="N398" s="7">
        <v>42945.619586921297</v>
      </c>
      <c r="O398" s="8">
        <v>42948.606783101852</v>
      </c>
      <c r="P398" s="15">
        <v>398</v>
      </c>
    </row>
    <row r="399" spans="6:16" x14ac:dyDescent="0.35">
      <c r="F399" s="17">
        <v>1702096</v>
      </c>
      <c r="G399" s="20" t="str">
        <f>IFERROR(VLOOKUP(F399,PROFILE!$B$6:$Z$1000,24,FALSE),"")</f>
        <v>TOYOTA</v>
      </c>
      <c r="H399" s="10" t="str">
        <f>IFERROR(VLOOKUP(F399,PROFILE!$B$6:$Z$1000,25,FALSE),"")</f>
        <v>SOLUNA</v>
      </c>
      <c r="I399" s="10" t="str">
        <f>IFERROR(VLOOKUP(F399,PROFILE!$B$6:$Z$1000,23,FALSE),"")</f>
        <v>ภก5058</v>
      </c>
      <c r="J399" s="10" t="str">
        <f>IFERROR(VLOOKUP(F399,PROFILE!$B$6:$Z$1000,17,FALSE),"")</f>
        <v>กลาง</v>
      </c>
      <c r="K399" s="23" t="str">
        <f>IFERROR(VLOOKUP(F399,PROFILE!$B$7:$DC$1000,290,FALSE),"")</f>
        <v/>
      </c>
      <c r="L399" s="26">
        <v>0.5</v>
      </c>
      <c r="M399" s="18" t="s">
        <v>147</v>
      </c>
      <c r="N399" s="7">
        <v>42945.621157986112</v>
      </c>
      <c r="P399" s="15">
        <v>399</v>
      </c>
    </row>
    <row r="400" spans="6:16" x14ac:dyDescent="0.35">
      <c r="F400" s="17">
        <v>1707018</v>
      </c>
      <c r="G400" s="20" t="str">
        <f>IFERROR(VLOOKUP(F400,PROFILE!$B$6:$Z$1000,24,FALSE),"")</f>
        <v>TOYOTA</v>
      </c>
      <c r="H400" s="10" t="str">
        <f>IFERROR(VLOOKUP(F400,PROFILE!$B$6:$Z$1000,25,FALSE),"")</f>
        <v>CAMRY</v>
      </c>
      <c r="I400" s="10" t="str">
        <f>IFERROR(VLOOKUP(F400,PROFILE!$B$6:$Z$1000,23,FALSE),"")</f>
        <v>ชฬ909</v>
      </c>
      <c r="J400" s="10" t="str">
        <f>IFERROR(VLOOKUP(F400,PROFILE!$B$6:$Z$1000,17,FALSE),"")</f>
        <v>โคม่า</v>
      </c>
      <c r="K400" s="23" t="str">
        <f>IFERROR(VLOOKUP(F400,PROFILE!$B$7:$DC$1000,290,FALSE),"")</f>
        <v/>
      </c>
      <c r="L400" s="26">
        <v>2</v>
      </c>
      <c r="M400" s="18" t="s">
        <v>149</v>
      </c>
      <c r="N400" s="7">
        <v>42945.622516087962</v>
      </c>
      <c r="O400" s="8">
        <v>42947.602406828701</v>
      </c>
      <c r="P400" s="15">
        <v>400</v>
      </c>
    </row>
    <row r="401" spans="6:16" x14ac:dyDescent="0.35">
      <c r="F401" s="17">
        <v>1707046</v>
      </c>
      <c r="G401" s="20" t="str">
        <f>IFERROR(VLOOKUP(F401,PROFILE!$B$6:$Z$1000,24,FALSE),"")</f>
        <v>TOYOTA</v>
      </c>
      <c r="H401" s="10" t="str">
        <f>IFERROR(VLOOKUP(F401,PROFILE!$B$6:$Z$1000,25,FALSE),"")</f>
        <v>VIGO</v>
      </c>
      <c r="I401" s="10" t="str">
        <f>IFERROR(VLOOKUP(F401,PROFILE!$B$6:$Z$1000,23,FALSE),"")</f>
        <v>ฮง2795</v>
      </c>
      <c r="J401" s="10" t="str">
        <f>IFERROR(VLOOKUP(F401,PROFILE!$B$6:$Z$1000,17,FALSE),"")</f>
        <v>ชิ้นส่วน</v>
      </c>
      <c r="K401" s="23" t="str">
        <f>IFERROR(VLOOKUP(F401,PROFILE!$B$7:$DC$1000,290,FALSE),"")</f>
        <v/>
      </c>
      <c r="L401" s="26">
        <v>0.5</v>
      </c>
      <c r="M401" s="18" t="s">
        <v>286</v>
      </c>
      <c r="N401" s="7">
        <v>42947.707878587964</v>
      </c>
      <c r="O401" s="8">
        <v>42947.708764583331</v>
      </c>
      <c r="P401" s="15">
        <v>401</v>
      </c>
    </row>
    <row r="402" spans="6:16" x14ac:dyDescent="0.35">
      <c r="F402" s="17">
        <v>1707057</v>
      </c>
      <c r="G402" s="20" t="str">
        <f>IFERROR(VLOOKUP(F402,PROFILE!$B$6:$Z$1000,24,FALSE),"")</f>
        <v>HONDA</v>
      </c>
      <c r="H402" s="10" t="str">
        <f>IFERROR(VLOOKUP(F402,PROFILE!$B$6:$Z$1000,25,FALSE),"")</f>
        <v>BRIO</v>
      </c>
      <c r="I402" s="10" t="str">
        <f>IFERROR(VLOOKUP(F402,PROFILE!$B$6:$Z$1000,23,FALSE),"")</f>
        <v>ฆพ1257</v>
      </c>
      <c r="J402" s="10" t="str">
        <f>IFERROR(VLOOKUP(F402,PROFILE!$B$6:$Z$1000,17,FALSE),"")</f>
        <v>หนัก</v>
      </c>
      <c r="K402" s="23" t="str">
        <f>IFERROR(VLOOKUP(F402,PROFILE!$B$7:$DC$1000,290,FALSE),"")</f>
        <v/>
      </c>
      <c r="L402" s="26">
        <v>1</v>
      </c>
      <c r="M402" s="18" t="s">
        <v>286</v>
      </c>
      <c r="N402" s="7">
        <v>42947.709253587964</v>
      </c>
      <c r="O402" s="8">
        <v>42947.70957673611</v>
      </c>
      <c r="P402" s="15">
        <v>402</v>
      </c>
    </row>
    <row r="403" spans="6:16" x14ac:dyDescent="0.35">
      <c r="F403" s="17">
        <v>1707064</v>
      </c>
      <c r="G403" s="20" t="str">
        <f>IFERROR(VLOOKUP(F403,PROFILE!$B$6:$Z$1000,24,FALSE),"")</f>
        <v>TOYOTA</v>
      </c>
      <c r="H403" s="10" t="str">
        <f>IFERROR(VLOOKUP(F403,PROFILE!$B$6:$Z$1000,25,FALSE),"")</f>
        <v>VIGO</v>
      </c>
      <c r="I403" s="10" t="str">
        <f>IFERROR(VLOOKUP(F403,PROFILE!$B$6:$Z$1000,23,FALSE),"")</f>
        <v>ถก6079</v>
      </c>
      <c r="J403" s="10" t="str">
        <f>IFERROR(VLOOKUP(F403,PROFILE!$B$6:$Z$1000,17,FALSE),"")</f>
        <v>กลาง</v>
      </c>
      <c r="K403" s="23" t="str">
        <f>IFERROR(VLOOKUP(F403,PROFILE!$B$7:$DC$1000,290,FALSE),"")</f>
        <v/>
      </c>
      <c r="L403" s="26">
        <v>1</v>
      </c>
      <c r="M403" s="18" t="s">
        <v>147</v>
      </c>
      <c r="N403" s="7">
        <v>42948.494816666665</v>
      </c>
      <c r="O403" s="8">
        <v>42952.381610416669</v>
      </c>
      <c r="P403" s="15">
        <v>403</v>
      </c>
    </row>
    <row r="404" spans="6:16" x14ac:dyDescent="0.35">
      <c r="F404" s="17">
        <v>1707066</v>
      </c>
      <c r="G404" s="20" t="str">
        <f>IFERROR(VLOOKUP(F404,PROFILE!$B$6:$Z$1000,24,FALSE),"")</f>
        <v>TOYOTA</v>
      </c>
      <c r="H404" s="10" t="str">
        <f>IFERROR(VLOOKUP(F404,PROFILE!$B$6:$Z$1000,25,FALSE),"")</f>
        <v>VIGO</v>
      </c>
      <c r="I404" s="10" t="str">
        <f>IFERROR(VLOOKUP(F404,PROFILE!$B$6:$Z$1000,23,FALSE),"")</f>
        <v>1ฒค6691</v>
      </c>
      <c r="J404" s="10" t="str">
        <f>IFERROR(VLOOKUP(F404,PROFILE!$B$6:$Z$1000,17,FALSE),"")</f>
        <v>กลาง</v>
      </c>
      <c r="K404" s="23" t="str">
        <f>IFERROR(VLOOKUP(F404,PROFILE!$B$7:$DC$1000,290,FALSE),"")</f>
        <v/>
      </c>
      <c r="L404" s="26">
        <v>1.5</v>
      </c>
      <c r="M404" s="18" t="s">
        <v>147</v>
      </c>
      <c r="N404" s="7">
        <v>42948.495298958333</v>
      </c>
      <c r="O404" s="8">
        <v>42952.377568055555</v>
      </c>
      <c r="P404" s="15">
        <v>404</v>
      </c>
    </row>
    <row r="405" spans="6:16" x14ac:dyDescent="0.35">
      <c r="F405" s="17">
        <v>1705057</v>
      </c>
      <c r="G405" s="20" t="str">
        <f>IFERROR(VLOOKUP(F405,PROFILE!$B$6:$Z$1000,24,FALSE),"")</f>
        <v>TOYOTA</v>
      </c>
      <c r="H405" s="10" t="str">
        <f>IFERROR(VLOOKUP(F405,PROFILE!$B$6:$Z$1000,25,FALSE),"")</f>
        <v>VIGO</v>
      </c>
      <c r="I405" s="10" t="str">
        <f>IFERROR(VLOOKUP(F405,PROFILE!$B$6:$Z$1000,23,FALSE),"")</f>
        <v>ผว3445</v>
      </c>
      <c r="J405" s="10" t="str">
        <f>IFERROR(VLOOKUP(F405,PROFILE!$B$6:$Z$1000,17,FALSE),"")</f>
        <v>ชิ้นส่วน</v>
      </c>
      <c r="K405" s="23" t="str">
        <f>IFERROR(VLOOKUP(F405,PROFILE!$B$7:$DC$1000,290,FALSE),"")</f>
        <v/>
      </c>
      <c r="L405" s="26">
        <v>1.5</v>
      </c>
      <c r="M405" s="18" t="s">
        <v>149</v>
      </c>
      <c r="N405" s="7">
        <v>42948.49581064815</v>
      </c>
      <c r="P405" s="15">
        <v>405</v>
      </c>
    </row>
    <row r="406" spans="6:16" x14ac:dyDescent="0.35">
      <c r="F406" s="17">
        <v>1707017</v>
      </c>
      <c r="G406" s="20" t="str">
        <f>IFERROR(VLOOKUP(F406,PROFILE!$B$6:$Z$1000,24,FALSE),"")</f>
        <v>HONDA</v>
      </c>
      <c r="H406" s="10" t="str">
        <f>IFERROR(VLOOKUP(F406,PROFILE!$B$6:$Z$1000,25,FALSE),"")</f>
        <v>CIVIC</v>
      </c>
      <c r="I406" s="10" t="str">
        <f>IFERROR(VLOOKUP(F406,PROFILE!$B$6:$Z$1000,23,FALSE),"")</f>
        <v>กข5618</v>
      </c>
      <c r="J406" s="10" t="str">
        <f>IFERROR(VLOOKUP(F406,PROFILE!$B$6:$Z$1000,17,FALSE),"")</f>
        <v>กลาง</v>
      </c>
      <c r="K406" s="23" t="str">
        <f>IFERROR(VLOOKUP(F406,PROFILE!$B$7:$DC$1000,290,FALSE),"")</f>
        <v/>
      </c>
      <c r="L406" s="26">
        <v>1</v>
      </c>
      <c r="M406" s="18" t="s">
        <v>149</v>
      </c>
      <c r="N406" s="7">
        <v>42948.496209722223</v>
      </c>
      <c r="O406" s="8">
        <v>42952.377078472222</v>
      </c>
      <c r="P406" s="15">
        <v>406</v>
      </c>
    </row>
    <row r="407" spans="6:16" x14ac:dyDescent="0.35">
      <c r="F407" s="17">
        <v>1707010</v>
      </c>
      <c r="G407" s="20" t="str">
        <f>IFERROR(VLOOKUP(F407,PROFILE!$B$6:$Z$1000,24,FALSE),"")</f>
        <v>NISSAN</v>
      </c>
      <c r="H407" s="10" t="str">
        <f>IFERROR(VLOOKUP(F407,PROFILE!$B$6:$Z$1000,25,FALSE),"")</f>
        <v>TIIDA</v>
      </c>
      <c r="I407" s="10" t="str">
        <f>IFERROR(VLOOKUP(F407,PROFILE!$B$6:$Z$1000,23,FALSE),"")</f>
        <v>ฎณ4308</v>
      </c>
      <c r="J407" s="10" t="str">
        <f>IFERROR(VLOOKUP(F407,PROFILE!$B$6:$Z$1000,17,FALSE),"")</f>
        <v>ชิ้นส่วน</v>
      </c>
      <c r="K407" s="23" t="str">
        <f>IFERROR(VLOOKUP(F407,PROFILE!$B$7:$DC$1000,290,FALSE),"")</f>
        <v/>
      </c>
      <c r="L407" s="26">
        <v>0.5</v>
      </c>
      <c r="M407" s="18" t="s">
        <v>286</v>
      </c>
      <c r="N407" s="7">
        <v>42948.4966375</v>
      </c>
      <c r="O407" s="8">
        <v>42949.706601041667</v>
      </c>
      <c r="P407" s="15">
        <v>407</v>
      </c>
    </row>
    <row r="408" spans="6:16" x14ac:dyDescent="0.35">
      <c r="F408" s="17">
        <v>1705032</v>
      </c>
      <c r="G408" s="20" t="str">
        <f>IFERROR(VLOOKUP(F408,PROFILE!$B$6:$Z$1000,24,FALSE),"")</f>
        <v>FORD</v>
      </c>
      <c r="H408" s="10" t="str">
        <f>IFERROR(VLOOKUP(F408,PROFILE!$B$6:$Z$1000,25,FALSE),"")</f>
        <v>FOCUS</v>
      </c>
      <c r="I408" s="10" t="str">
        <f>IFERROR(VLOOKUP(F408,PROFILE!$B$6:$Z$1000,23,FALSE),"")</f>
        <v>ชม1029</v>
      </c>
      <c r="J408" s="10" t="str">
        <f>IFERROR(VLOOKUP(F408,PROFILE!$B$6:$Z$1000,17,FALSE),"")</f>
        <v>ชิ้นส่วน</v>
      </c>
      <c r="K408" s="23" t="str">
        <f>IFERROR(VLOOKUP(F408,PROFILE!$B$7:$DC$1000,290,FALSE),"")</f>
        <v/>
      </c>
      <c r="L408" s="26">
        <v>0.5</v>
      </c>
      <c r="M408" s="18" t="s">
        <v>286</v>
      </c>
      <c r="N408" s="7">
        <v>42948.497080439818</v>
      </c>
      <c r="O408" s="8">
        <v>42949.707162615741</v>
      </c>
      <c r="P408" s="15">
        <v>408</v>
      </c>
    </row>
    <row r="409" spans="6:16" x14ac:dyDescent="0.35">
      <c r="F409" s="17">
        <v>1707042</v>
      </c>
      <c r="G409" s="20" t="str">
        <f>IFERROR(VLOOKUP(F409,PROFILE!$B$6:$Z$1000,24,FALSE),"")</f>
        <v>ISUZU</v>
      </c>
      <c r="H409" s="10" t="str">
        <f>IFERROR(VLOOKUP(F409,PROFILE!$B$6:$Z$1000,25,FALSE),"")</f>
        <v>SPACECAB</v>
      </c>
      <c r="I409" s="10" t="str">
        <f>IFERROR(VLOOKUP(F409,PROFILE!$B$6:$Z$1000,23,FALSE),"")</f>
        <v>ถย3878</v>
      </c>
      <c r="J409" s="10" t="str">
        <f>IFERROR(VLOOKUP(F409,PROFILE!$B$6:$Z$1000,17,FALSE),"")</f>
        <v>เบา</v>
      </c>
      <c r="K409" s="23" t="str">
        <f>IFERROR(VLOOKUP(F409,PROFILE!$B$7:$DC$1000,290,FALSE),"")</f>
        <v/>
      </c>
      <c r="L409" s="26">
        <v>0.5</v>
      </c>
      <c r="M409" s="18" t="s">
        <v>286</v>
      </c>
      <c r="N409" s="7">
        <v>42949.470742361111</v>
      </c>
      <c r="O409" s="8">
        <v>42952.698861458332</v>
      </c>
      <c r="P409" s="15">
        <v>409</v>
      </c>
    </row>
    <row r="410" spans="6:16" x14ac:dyDescent="0.35">
      <c r="F410" s="17">
        <v>1707006</v>
      </c>
      <c r="G410" s="20" t="str">
        <f>IFERROR(VLOOKUP(F410,PROFILE!$B$6:$Z$1000,24,FALSE),"")</f>
        <v>HONDA</v>
      </c>
      <c r="H410" s="10" t="str">
        <f>IFERROR(VLOOKUP(F410,PROFILE!$B$6:$Z$1000,25,FALSE),"")</f>
        <v>CITY</v>
      </c>
      <c r="I410" s="10" t="str">
        <f>IFERROR(VLOOKUP(F410,PROFILE!$B$6:$Z$1000,23,FALSE),"")</f>
        <v>2กธ2164</v>
      </c>
      <c r="J410" s="10" t="str">
        <f>IFERROR(VLOOKUP(F410,PROFILE!$B$6:$Z$1000,17,FALSE),"")</f>
        <v>กลาง</v>
      </c>
      <c r="K410" s="23" t="str">
        <f>IFERROR(VLOOKUP(F410,PROFILE!$B$7:$DC$1000,290,FALSE),"")</f>
        <v/>
      </c>
      <c r="L410" s="26">
        <v>1.5</v>
      </c>
      <c r="M410" s="18" t="s">
        <v>286</v>
      </c>
      <c r="N410" s="7">
        <v>42950.623550810182</v>
      </c>
      <c r="O410" s="8">
        <v>42952.425317476853</v>
      </c>
      <c r="P410" s="15">
        <v>410</v>
      </c>
    </row>
    <row r="411" spans="6:16" x14ac:dyDescent="0.35">
      <c r="F411" s="17">
        <v>1707050</v>
      </c>
      <c r="G411" s="20" t="str">
        <f>IFERROR(VLOOKUP(F411,PROFILE!$B$6:$Z$1000,24,FALSE),"")</f>
        <v>TOYOTA</v>
      </c>
      <c r="H411" s="10" t="str">
        <f>IFERROR(VLOOKUP(F411,PROFILE!$B$6:$Z$1000,25,FALSE),"")</f>
        <v>CAMRY</v>
      </c>
      <c r="I411" s="10" t="str">
        <f>IFERROR(VLOOKUP(F411,PROFILE!$B$6:$Z$1000,23,FALSE),"")</f>
        <v>กต6564</v>
      </c>
      <c r="J411" s="10" t="str">
        <f>IFERROR(VLOOKUP(F411,PROFILE!$B$6:$Z$1000,17,FALSE),"")</f>
        <v>กลาง</v>
      </c>
      <c r="K411" s="23" t="str">
        <f>IFERROR(VLOOKUP(F411,PROFILE!$B$7:$DC$1000,290,FALSE),"")</f>
        <v/>
      </c>
      <c r="L411" s="26">
        <v>1.5</v>
      </c>
      <c r="M411" s="18" t="s">
        <v>286</v>
      </c>
      <c r="N411" s="7">
        <v>42950.624296875001</v>
      </c>
      <c r="O411" s="8">
        <v>42952.640256597224</v>
      </c>
      <c r="P411" s="15">
        <v>411</v>
      </c>
    </row>
    <row r="412" spans="6:16" x14ac:dyDescent="0.35">
      <c r="F412" s="17">
        <v>1705045</v>
      </c>
      <c r="G412" s="20" t="str">
        <f>IFERROR(VLOOKUP(F412,PROFILE!$B$6:$Z$1000,24,FALSE),"")</f>
        <v>HONDA</v>
      </c>
      <c r="H412" s="10" t="str">
        <f>IFERROR(VLOOKUP(F412,PROFILE!$B$6:$Z$1000,25,FALSE),"")</f>
        <v>CR-V</v>
      </c>
      <c r="I412" s="10" t="str">
        <f>IFERROR(VLOOKUP(F412,PROFILE!$B$6:$Z$1000,23,FALSE),"")</f>
        <v>5กร1078</v>
      </c>
      <c r="J412" s="10" t="str">
        <f>IFERROR(VLOOKUP(F412,PROFILE!$B$6:$Z$1000,17,FALSE),"")</f>
        <v>เบา</v>
      </c>
      <c r="K412" s="23" t="str">
        <f>IFERROR(VLOOKUP(F412,PROFILE!$B$7:$DC$1000,290,FALSE),"")</f>
        <v/>
      </c>
      <c r="L412" s="26">
        <v>0.5</v>
      </c>
      <c r="M412" s="18" t="s">
        <v>286</v>
      </c>
      <c r="N412" s="7">
        <v>42950.625908333335</v>
      </c>
      <c r="O412" s="8">
        <v>42952.426268402778</v>
      </c>
      <c r="P412" s="15">
        <v>412</v>
      </c>
    </row>
    <row r="413" spans="6:16" x14ac:dyDescent="0.35">
      <c r="F413" s="17">
        <v>1706020</v>
      </c>
      <c r="G413" s="20" t="str">
        <f>IFERROR(VLOOKUP(F413,PROFILE!$B$6:$Z$1000,24,FALSE),"")</f>
        <v>ISUZU</v>
      </c>
      <c r="H413" s="10" t="str">
        <f>IFERROR(VLOOKUP(F413,PROFILE!$B$6:$Z$1000,25,FALSE),"")</f>
        <v>D-MAX</v>
      </c>
      <c r="I413" s="10" t="str">
        <f>IFERROR(VLOOKUP(F413,PROFILE!$B$6:$Z$1000,23,FALSE),"")</f>
        <v>ฒฐ9168</v>
      </c>
      <c r="J413" s="10" t="str">
        <f>IFERROR(VLOOKUP(F413,PROFILE!$B$6:$Z$1000,17,FALSE),"")</f>
        <v>กลาง</v>
      </c>
      <c r="K413" s="23" t="str">
        <f>IFERROR(VLOOKUP(F413,PROFILE!$B$7:$DC$1000,290,FALSE),"")</f>
        <v/>
      </c>
      <c r="L413" s="26">
        <v>1.5</v>
      </c>
      <c r="M413" s="18" t="s">
        <v>147</v>
      </c>
      <c r="N413" s="7">
        <v>42950.635578935187</v>
      </c>
      <c r="O413" s="8">
        <v>42952.607565046295</v>
      </c>
      <c r="P413" s="15">
        <v>413</v>
      </c>
    </row>
    <row r="414" spans="6:16" x14ac:dyDescent="0.35">
      <c r="F414" s="17">
        <v>1707044</v>
      </c>
      <c r="G414" s="20" t="str">
        <f>IFERROR(VLOOKUP(F414,PROFILE!$B$6:$Z$1000,24,FALSE),"")</f>
        <v>MITSUBISHI</v>
      </c>
      <c r="H414" s="10" t="str">
        <f>IFERROR(VLOOKUP(F414,PROFILE!$B$6:$Z$1000,25,FALSE),"")</f>
        <v>ATTRAGE</v>
      </c>
      <c r="I414" s="10" t="str">
        <f>IFERROR(VLOOKUP(F414,PROFILE!$B$6:$Z$1000,23,FALSE),"")</f>
        <v>ขร9378</v>
      </c>
      <c r="J414" s="10" t="str">
        <f>IFERROR(VLOOKUP(F414,PROFILE!$B$6:$Z$1000,17,FALSE),"")</f>
        <v>เบา</v>
      </c>
      <c r="K414" s="23" t="str">
        <f>IFERROR(VLOOKUP(F414,PROFILE!$B$7:$DC$1000,290,FALSE),"")</f>
        <v/>
      </c>
      <c r="L414" s="26">
        <v>0.5</v>
      </c>
      <c r="M414" s="18" t="s">
        <v>286</v>
      </c>
      <c r="N414" s="7">
        <v>42952.624662731483</v>
      </c>
      <c r="O414" s="8">
        <v>42954.690770023146</v>
      </c>
      <c r="P414" s="15">
        <v>414</v>
      </c>
    </row>
    <row r="415" spans="6:16" x14ac:dyDescent="0.35">
      <c r="F415" s="17">
        <v>1708020</v>
      </c>
      <c r="G415" s="20" t="str">
        <f>IFERROR(VLOOKUP(F415,PROFILE!$B$6:$Z$1000,24,FALSE),"")</f>
        <v>TOYOTA</v>
      </c>
      <c r="H415" s="10" t="str">
        <f>IFERROR(VLOOKUP(F415,PROFILE!$B$6:$Z$1000,25,FALSE),"")</f>
        <v>AVANZA</v>
      </c>
      <c r="I415" s="10" t="str">
        <f>IFERROR(VLOOKUP(F415,PROFILE!$B$6:$Z$1000,23,FALSE),"")</f>
        <v>ฌฮ9522</v>
      </c>
      <c r="J415" s="10" t="str">
        <f>IFERROR(VLOOKUP(F415,PROFILE!$B$6:$Z$1000,17,FALSE),"")</f>
        <v>โคม่า</v>
      </c>
      <c r="K415" s="23" t="str">
        <f>IFERROR(VLOOKUP(F415,PROFILE!$B$7:$DC$1000,290,FALSE),"")</f>
        <v/>
      </c>
      <c r="L415" s="26">
        <v>1.5</v>
      </c>
      <c r="M415" s="18" t="s">
        <v>286</v>
      </c>
      <c r="N415" s="7">
        <v>42962.449180902775</v>
      </c>
      <c r="O415" s="8">
        <v>42965.715815046293</v>
      </c>
      <c r="P415" s="15">
        <v>415</v>
      </c>
    </row>
    <row r="416" spans="6:16" x14ac:dyDescent="0.35">
      <c r="F416" s="17">
        <v>1707068</v>
      </c>
      <c r="G416" s="20" t="str">
        <f>IFERROR(VLOOKUP(F416,PROFILE!$B$6:$Z$1000,24,FALSE),"")</f>
        <v>HONDA</v>
      </c>
      <c r="H416" s="10" t="str">
        <f>IFERROR(VLOOKUP(F416,PROFILE!$B$6:$Z$1000,25,FALSE),"")</f>
        <v>CITY</v>
      </c>
      <c r="I416" s="10" t="str">
        <f>IFERROR(VLOOKUP(F416,PROFILE!$B$6:$Z$1000,23,FALSE),"")</f>
        <v>1กค4378</v>
      </c>
      <c r="J416" s="10" t="str">
        <f>IFERROR(VLOOKUP(F416,PROFILE!$B$6:$Z$1000,17,FALSE),"")</f>
        <v>หนัก</v>
      </c>
      <c r="K416" s="23" t="str">
        <f>IFERROR(VLOOKUP(F416,PROFILE!$B$7:$DC$1000,290,FALSE),"")</f>
        <v/>
      </c>
      <c r="L416" s="26">
        <v>1.5</v>
      </c>
      <c r="M416" s="18" t="s">
        <v>286</v>
      </c>
      <c r="N416" s="7">
        <v>42962.449571990743</v>
      </c>
      <c r="O416" s="8">
        <v>42963.382418518515</v>
      </c>
      <c r="P416" s="15">
        <v>416</v>
      </c>
    </row>
    <row r="417" spans="6:16" x14ac:dyDescent="0.35">
      <c r="F417" s="17">
        <v>1707032</v>
      </c>
      <c r="G417" s="20" t="str">
        <f>IFERROR(VLOOKUP(F417,PROFILE!$B$6:$Z$1000,24,FALSE),"")</f>
        <v>TOYOTA</v>
      </c>
      <c r="H417" s="10" t="str">
        <f>IFERROR(VLOOKUP(F417,PROFILE!$B$6:$Z$1000,25,FALSE),"")</f>
        <v>VIOS</v>
      </c>
      <c r="I417" s="10" t="str">
        <f>IFERROR(VLOOKUP(F417,PROFILE!$B$6:$Z$1000,23,FALSE),"")</f>
        <v>2กผ7853</v>
      </c>
      <c r="J417" s="10" t="str">
        <f>IFERROR(VLOOKUP(F417,PROFILE!$B$6:$Z$1000,17,FALSE),"")</f>
        <v>กลาง</v>
      </c>
      <c r="K417" s="23" t="str">
        <f>IFERROR(VLOOKUP(F417,PROFILE!$B$7:$DC$1000,290,FALSE),"")</f>
        <v/>
      </c>
      <c r="L417" s="26">
        <v>1</v>
      </c>
      <c r="M417" s="18" t="s">
        <v>147</v>
      </c>
      <c r="N417" s="7">
        <v>42962.449948379632</v>
      </c>
      <c r="O417" s="8">
        <v>42965.676723263889</v>
      </c>
      <c r="P417" s="15">
        <v>417</v>
      </c>
    </row>
    <row r="418" spans="6:16" x14ac:dyDescent="0.35">
      <c r="F418" s="17">
        <v>1707024</v>
      </c>
      <c r="G418" s="20" t="str">
        <f>IFERROR(VLOOKUP(F418,PROFILE!$B$6:$Z$1000,24,FALSE),"")</f>
        <v>DAIHATSU</v>
      </c>
      <c r="H418" s="10" t="str">
        <f>IFERROR(VLOOKUP(F418,PROFILE!$B$6:$Z$1000,25,FALSE),"")</f>
        <v>HIJET</v>
      </c>
      <c r="I418" s="10" t="str">
        <f>IFERROR(VLOOKUP(F418,PROFILE!$B$6:$Z$1000,23,FALSE),"")</f>
        <v>บธ6681</v>
      </c>
      <c r="J418" s="10" t="str">
        <f>IFERROR(VLOOKUP(F418,PROFILE!$B$6:$Z$1000,17,FALSE),"")</f>
        <v>กลาง</v>
      </c>
      <c r="K418" s="23" t="str">
        <f>IFERROR(VLOOKUP(F418,PROFILE!$B$7:$DC$1000,290,FALSE),"")</f>
        <v/>
      </c>
      <c r="L418" s="26">
        <v>1</v>
      </c>
      <c r="M418" s="18" t="s">
        <v>149</v>
      </c>
      <c r="N418" s="7">
        <v>42962.450359259259</v>
      </c>
      <c r="O418" s="8">
        <v>42964.712191782404</v>
      </c>
      <c r="P418" s="15">
        <v>418</v>
      </c>
    </row>
    <row r="419" spans="6:16" x14ac:dyDescent="0.35">
      <c r="F419" s="17">
        <v>1707045</v>
      </c>
      <c r="G419" s="20" t="str">
        <f>IFERROR(VLOOKUP(F419,PROFILE!$B$6:$Z$1000,24,FALSE),"")</f>
        <v>TOYOTA</v>
      </c>
      <c r="H419" s="10" t="str">
        <f>IFERROR(VLOOKUP(F419,PROFILE!$B$6:$Z$1000,25,FALSE),"")</f>
        <v>CAMRY</v>
      </c>
      <c r="I419" s="10" t="str">
        <f>IFERROR(VLOOKUP(F419,PROFILE!$B$6:$Z$1000,23,FALSE),"")</f>
        <v>2กศ3501</v>
      </c>
      <c r="J419" s="10" t="str">
        <f>IFERROR(VLOOKUP(F419,PROFILE!$B$6:$Z$1000,17,FALSE),"")</f>
        <v>ชิ้นส่วน</v>
      </c>
      <c r="K419" s="23" t="str">
        <f>IFERROR(VLOOKUP(F419,PROFILE!$B$7:$DC$1000,290,FALSE),"")</f>
        <v/>
      </c>
      <c r="L419" s="26">
        <v>0.5</v>
      </c>
      <c r="M419" s="18" t="s">
        <v>149</v>
      </c>
      <c r="N419" s="7">
        <v>42963.605893287036</v>
      </c>
      <c r="O419" s="8">
        <v>42964.71255138889</v>
      </c>
      <c r="P419" s="15">
        <v>419</v>
      </c>
    </row>
    <row r="420" spans="6:16" x14ac:dyDescent="0.35">
      <c r="F420" s="17">
        <v>1707023</v>
      </c>
      <c r="G420" s="20" t="str">
        <f>IFERROR(VLOOKUP(F420,PROFILE!$B$6:$Z$1000,24,FALSE),"")</f>
        <v>NISSAN</v>
      </c>
      <c r="H420" s="10" t="str">
        <f>IFERROR(VLOOKUP(F420,PROFILE!$B$6:$Z$1000,25,FALSE),"")</f>
        <v>TIIDA</v>
      </c>
      <c r="I420" s="10" t="str">
        <f>IFERROR(VLOOKUP(F420,PROFILE!$B$6:$Z$1000,23,FALSE),"")</f>
        <v>ชว725</v>
      </c>
      <c r="J420" s="10" t="str">
        <f>IFERROR(VLOOKUP(F420,PROFILE!$B$6:$Z$1000,17,FALSE),"")</f>
        <v>ชิ้นส่วน</v>
      </c>
      <c r="K420" s="23" t="str">
        <f>IFERROR(VLOOKUP(F420,PROFILE!$B$7:$DC$1000,290,FALSE),"")</f>
        <v/>
      </c>
      <c r="L420" s="26">
        <v>1</v>
      </c>
      <c r="M420" s="18" t="s">
        <v>147</v>
      </c>
      <c r="N420" s="7">
        <v>42963.609165740738</v>
      </c>
      <c r="P420" s="15">
        <v>420</v>
      </c>
    </row>
    <row r="421" spans="6:16" x14ac:dyDescent="0.35">
      <c r="F421" s="17">
        <v>1707026</v>
      </c>
      <c r="G421" s="20" t="str">
        <f>IFERROR(VLOOKUP(F421,PROFILE!$B$6:$Z$1000,24,FALSE),"")</f>
        <v>TOYOTA</v>
      </c>
      <c r="H421" s="10" t="str">
        <f>IFERROR(VLOOKUP(F421,PROFILE!$B$6:$Z$1000,25,FALSE),"")</f>
        <v>VIOS</v>
      </c>
      <c r="I421" s="10" t="str">
        <f>IFERROR(VLOOKUP(F421,PROFILE!$B$6:$Z$1000,23,FALSE),"")</f>
        <v>3กล1393</v>
      </c>
      <c r="J421" s="10" t="str">
        <f>IFERROR(VLOOKUP(F421,PROFILE!$B$6:$Z$1000,17,FALSE),"")</f>
        <v>กลาง</v>
      </c>
      <c r="K421" s="23" t="str">
        <f>IFERROR(VLOOKUP(F421,PROFILE!$B$7:$DC$1000,290,FALSE),"")</f>
        <v/>
      </c>
      <c r="L421" s="26">
        <v>1</v>
      </c>
      <c r="M421" s="18" t="s">
        <v>286</v>
      </c>
      <c r="N421" s="7">
        <v>42963.609571064815</v>
      </c>
      <c r="O421" s="8">
        <v>42965.563804976853</v>
      </c>
      <c r="P421" s="15">
        <v>421</v>
      </c>
    </row>
    <row r="422" spans="6:16" x14ac:dyDescent="0.35">
      <c r="F422" s="17">
        <v>1706061</v>
      </c>
      <c r="G422" s="20" t="str">
        <f>IFERROR(VLOOKUP(F422,PROFILE!$B$6:$Z$1000,24,FALSE),"")</f>
        <v>FORD</v>
      </c>
      <c r="H422" s="10" t="str">
        <f>IFERROR(VLOOKUP(F422,PROFILE!$B$6:$Z$1000,25,FALSE),"")</f>
        <v>RANGER</v>
      </c>
      <c r="I422" s="10" t="str">
        <f>IFERROR(VLOOKUP(F422,PROFILE!$B$6:$Z$1000,23,FALSE),"")</f>
        <v>ตล3283</v>
      </c>
      <c r="J422" s="10" t="str">
        <f>IFERROR(VLOOKUP(F422,PROFILE!$B$6:$Z$1000,17,FALSE),"")</f>
        <v>กลาง</v>
      </c>
      <c r="K422" s="23" t="str">
        <f>IFERROR(VLOOKUP(F422,PROFILE!$B$7:$DC$1000,290,FALSE),"")</f>
        <v/>
      </c>
      <c r="L422" s="26">
        <v>1</v>
      </c>
      <c r="M422" s="18" t="s">
        <v>286</v>
      </c>
      <c r="N422" s="7">
        <v>42963.609952662038</v>
      </c>
      <c r="O422" s="8">
        <v>42965.716887152776</v>
      </c>
      <c r="P422" s="15">
        <v>422</v>
      </c>
    </row>
    <row r="423" spans="6:16" x14ac:dyDescent="0.35">
      <c r="F423" s="17">
        <v>1708028</v>
      </c>
      <c r="G423" s="20" t="str">
        <f>IFERROR(VLOOKUP(F423,PROFILE!$B$6:$Z$1000,24,FALSE),"")</f>
        <v>MAZDA</v>
      </c>
      <c r="H423" s="10">
        <f>IFERROR(VLOOKUP(F423,PROFILE!$B$6:$Z$1000,25,FALSE),"")</f>
        <v>3</v>
      </c>
      <c r="I423" s="10" t="str">
        <f>IFERROR(VLOOKUP(F423,PROFILE!$B$6:$Z$1000,23,FALSE),"")</f>
        <v>3กอ2640</v>
      </c>
      <c r="J423" s="10" t="str">
        <f>IFERROR(VLOOKUP(F423,PROFILE!$B$6:$Z$1000,17,FALSE),"")</f>
        <v>กลาง</v>
      </c>
      <c r="K423" s="23" t="str">
        <f>IFERROR(VLOOKUP(F423,PROFILE!$B$7:$DC$1000,290,FALSE),"")</f>
        <v/>
      </c>
      <c r="L423" s="26">
        <v>1</v>
      </c>
      <c r="M423" s="18" t="s">
        <v>149</v>
      </c>
      <c r="N423" s="7">
        <v>42963.610797800924</v>
      </c>
      <c r="O423" s="8">
        <v>42966.493958449071</v>
      </c>
      <c r="P423" s="15">
        <v>423</v>
      </c>
    </row>
    <row r="424" spans="6:16" x14ac:dyDescent="0.35">
      <c r="F424" s="17">
        <v>1708034</v>
      </c>
      <c r="G424" s="20" t="str">
        <f>IFERROR(VLOOKUP(F424,PROFILE!$B$6:$Z$1000,24,FALSE),"")</f>
        <v>TOYOTA</v>
      </c>
      <c r="H424" s="10" t="str">
        <f>IFERROR(VLOOKUP(F424,PROFILE!$B$6:$Z$1000,25,FALSE),"")</f>
        <v>VIGO</v>
      </c>
      <c r="I424" s="10" t="str">
        <f>IFERROR(VLOOKUP(F424,PROFILE!$B$6:$Z$1000,23,FALSE),"")</f>
        <v>ฒณ8905</v>
      </c>
      <c r="J424" s="10" t="str">
        <f>IFERROR(VLOOKUP(F424,PROFILE!$B$6:$Z$1000,17,FALSE),"")</f>
        <v>โคม่า</v>
      </c>
      <c r="K424" s="23" t="str">
        <f>IFERROR(VLOOKUP(F424,PROFILE!$B$7:$DC$1000,290,FALSE),"")</f>
        <v/>
      </c>
      <c r="L424" s="26">
        <v>1.5</v>
      </c>
      <c r="M424" s="18" t="s">
        <v>286</v>
      </c>
      <c r="N424" s="7">
        <v>42970.45475798611</v>
      </c>
      <c r="O424" s="8">
        <v>42973.367638425923</v>
      </c>
      <c r="P424" s="15">
        <v>424</v>
      </c>
    </row>
    <row r="425" spans="6:16" x14ac:dyDescent="0.35">
      <c r="F425" s="17">
        <v>1708001</v>
      </c>
      <c r="G425" s="20" t="str">
        <f>IFERROR(VLOOKUP(F425,PROFILE!$B$6:$Z$1000,24,FALSE),"")</f>
        <v>MITSUBISHI</v>
      </c>
      <c r="H425" s="10" t="str">
        <f>IFERROR(VLOOKUP(F425,PROFILE!$B$6:$Z$1000,25,FALSE),"")</f>
        <v>STRADA</v>
      </c>
      <c r="I425" s="10" t="str">
        <f>IFERROR(VLOOKUP(F425,PROFILE!$B$6:$Z$1000,23,FALSE),"")</f>
        <v>ณย803</v>
      </c>
      <c r="J425" s="10" t="str">
        <f>IFERROR(VLOOKUP(F425,PROFILE!$B$6:$Z$1000,17,FALSE),"")</f>
        <v>ชิ้นส่วน</v>
      </c>
      <c r="K425" s="23" t="str">
        <f>IFERROR(VLOOKUP(F425,PROFILE!$B$7:$DC$1000,290,FALSE),"")</f>
        <v/>
      </c>
      <c r="L425" s="26">
        <v>0.5</v>
      </c>
      <c r="M425" s="18" t="s">
        <v>286</v>
      </c>
      <c r="N425" s="7">
        <v>42970.455082523149</v>
      </c>
      <c r="O425" s="8">
        <v>42972.392083680556</v>
      </c>
      <c r="P425" s="15">
        <v>425</v>
      </c>
    </row>
    <row r="426" spans="6:16" x14ac:dyDescent="0.35">
      <c r="F426" s="17">
        <v>1708036</v>
      </c>
      <c r="G426" s="20" t="str">
        <f>IFERROR(VLOOKUP(F426,PROFILE!$B$6:$Z$1000,24,FALSE),"")</f>
        <v>MAZDA</v>
      </c>
      <c r="H426" s="10">
        <f>IFERROR(VLOOKUP(F426,PROFILE!$B$6:$Z$1000,25,FALSE),"")</f>
        <v>2</v>
      </c>
      <c r="I426" s="10" t="str">
        <f>IFERROR(VLOOKUP(F426,PROFILE!$B$6:$Z$1000,23,FALSE),"")</f>
        <v>2กฐ4201</v>
      </c>
      <c r="J426" s="10" t="str">
        <f>IFERROR(VLOOKUP(F426,PROFILE!$B$6:$Z$1000,17,FALSE),"")</f>
        <v>ชิ้นส่วน</v>
      </c>
      <c r="K426" s="23" t="str">
        <f>IFERROR(VLOOKUP(F426,PROFILE!$B$7:$DC$1000,290,FALSE),"")</f>
        <v/>
      </c>
      <c r="L426" s="26">
        <v>0.5</v>
      </c>
      <c r="M426" s="18" t="s">
        <v>149</v>
      </c>
      <c r="N426" s="7">
        <v>42970.455497106479</v>
      </c>
      <c r="O426" s="8">
        <v>42972.39070300926</v>
      </c>
      <c r="P426" s="15">
        <v>426</v>
      </c>
    </row>
    <row r="427" spans="6:16" x14ac:dyDescent="0.35">
      <c r="F427" s="17">
        <v>1702016</v>
      </c>
      <c r="G427" s="20" t="str">
        <f>IFERROR(VLOOKUP(F427,PROFILE!$B$6:$Z$1000,24,FALSE),"")</f>
        <v>TOYOTA</v>
      </c>
      <c r="H427" s="10">
        <f>IFERROR(VLOOKUP(F427,PROFILE!$B$6:$Z$1000,25,FALSE),"")</f>
        <v>2</v>
      </c>
      <c r="I427" s="10" t="str">
        <f>IFERROR(VLOOKUP(F427,PROFILE!$B$6:$Z$1000,23,FALSE),"")</f>
        <v>5กก5365</v>
      </c>
      <c r="J427" s="10" t="str">
        <f>IFERROR(VLOOKUP(F427,PROFILE!$B$6:$Z$1000,17,FALSE),"")</f>
        <v>เบา</v>
      </c>
      <c r="K427" s="23" t="str">
        <f>IFERROR(VLOOKUP(F427,PROFILE!$B$7:$DC$1000,290,FALSE),"")</f>
        <v/>
      </c>
      <c r="L427" s="26">
        <v>0.5</v>
      </c>
      <c r="M427" s="18" t="s">
        <v>147</v>
      </c>
      <c r="N427" s="7">
        <v>42970.45607615741</v>
      </c>
      <c r="O427" s="8">
        <v>42973.378284027778</v>
      </c>
      <c r="P427" s="15">
        <v>427</v>
      </c>
    </row>
    <row r="428" spans="6:16" x14ac:dyDescent="0.35">
      <c r="F428" s="17">
        <v>1708019</v>
      </c>
      <c r="G428" s="20" t="str">
        <f>IFERROR(VLOOKUP(F428,PROFILE!$B$6:$Z$1000,24,FALSE),"")</f>
        <v>CHEVROLET</v>
      </c>
      <c r="H428" s="10" t="str">
        <f>IFERROR(VLOOKUP(F428,PROFILE!$B$6:$Z$1000,25,FALSE),"")</f>
        <v>TRAILBLAZER</v>
      </c>
      <c r="I428" s="10" t="str">
        <f>IFERROR(VLOOKUP(F428,PROFILE!$B$6:$Z$1000,23,FALSE),"")</f>
        <v>กฉ5573</v>
      </c>
      <c r="J428" s="10" t="str">
        <f>IFERROR(VLOOKUP(F428,PROFILE!$B$6:$Z$1000,17,FALSE),"")</f>
        <v>กลาง</v>
      </c>
      <c r="K428" s="23" t="str">
        <f>IFERROR(VLOOKUP(F428,PROFILE!$B$7:$DC$1000,290,FALSE),"")</f>
        <v/>
      </c>
      <c r="L428" s="26">
        <v>1</v>
      </c>
      <c r="M428" s="18" t="s">
        <v>286</v>
      </c>
      <c r="N428" s="7">
        <v>42970.45648090278</v>
      </c>
      <c r="O428" s="8">
        <v>42972.39240138889</v>
      </c>
      <c r="P428" s="15">
        <v>428</v>
      </c>
    </row>
    <row r="429" spans="6:16" x14ac:dyDescent="0.35">
      <c r="F429" s="17">
        <v>1708033</v>
      </c>
      <c r="G429" s="20" t="str">
        <f>IFERROR(VLOOKUP(F429,PROFILE!$B$6:$Z$1000,24,FALSE),"")</f>
        <v>TOYOTA</v>
      </c>
      <c r="H429" s="10" t="str">
        <f>IFERROR(VLOOKUP(F429,PROFILE!$B$6:$Z$1000,25,FALSE),"")</f>
        <v>VIOS</v>
      </c>
      <c r="I429" s="10" t="str">
        <f>IFERROR(VLOOKUP(F429,PROFILE!$B$6:$Z$1000,23,FALSE),"")</f>
        <v>4กถ6747</v>
      </c>
      <c r="J429" s="10" t="str">
        <f>IFERROR(VLOOKUP(F429,PROFILE!$B$6:$Z$1000,17,FALSE),"")</f>
        <v>กลาง</v>
      </c>
      <c r="K429" s="23" t="str">
        <f>IFERROR(VLOOKUP(F429,PROFILE!$B$7:$DC$1000,290,FALSE),"")</f>
        <v/>
      </c>
      <c r="L429" s="26">
        <v>1.5</v>
      </c>
      <c r="M429" s="18" t="s">
        <v>147</v>
      </c>
      <c r="N429" s="7">
        <v>42970.456900231482</v>
      </c>
      <c r="O429" s="8">
        <v>42973.377800231479</v>
      </c>
      <c r="P429" s="15">
        <v>429</v>
      </c>
    </row>
    <row r="430" spans="6:16" x14ac:dyDescent="0.35">
      <c r="F430" s="17">
        <v>1707020</v>
      </c>
      <c r="G430" s="20" t="str">
        <f>IFERROR(VLOOKUP(F430,PROFILE!$B$6:$Z$1000,24,FALSE),"")</f>
        <v>FORD</v>
      </c>
      <c r="H430" s="10" t="str">
        <f>IFERROR(VLOOKUP(F430,PROFILE!$B$6:$Z$1000,25,FALSE),"")</f>
        <v>RANGER</v>
      </c>
      <c r="I430" s="10" t="str">
        <f>IFERROR(VLOOKUP(F430,PROFILE!$B$6:$Z$1000,23,FALSE),"")</f>
        <v>กท3556</v>
      </c>
      <c r="J430" s="10" t="str">
        <f>IFERROR(VLOOKUP(F430,PROFILE!$B$6:$Z$1000,17,FALSE),"")</f>
        <v>กลาง</v>
      </c>
      <c r="K430" s="23" t="str">
        <f>IFERROR(VLOOKUP(F430,PROFILE!$B$7:$DC$1000,290,FALSE),"")</f>
        <v/>
      </c>
      <c r="L430" s="26">
        <v>1</v>
      </c>
      <c r="M430" s="18" t="s">
        <v>149</v>
      </c>
      <c r="N430" s="7">
        <v>42970.457254398149</v>
      </c>
      <c r="O430" s="8">
        <v>42972.391215972224</v>
      </c>
      <c r="P430" s="15">
        <v>430</v>
      </c>
    </row>
    <row r="431" spans="6:16" x14ac:dyDescent="0.35">
      <c r="F431" s="17">
        <v>1708013</v>
      </c>
      <c r="G431" s="20" t="str">
        <f>IFERROR(VLOOKUP(F431,PROFILE!$B$6:$Z$1000,24,FALSE),"")</f>
        <v>TOYOTA</v>
      </c>
      <c r="H431" s="10" t="str">
        <f>IFERROR(VLOOKUP(F431,PROFILE!$B$6:$Z$1000,25,FALSE),"")</f>
        <v>VIGO</v>
      </c>
      <c r="I431" s="10" t="str">
        <f>IFERROR(VLOOKUP(F431,PROFILE!$B$6:$Z$1000,23,FALSE),"")</f>
        <v>ฒล3280</v>
      </c>
      <c r="J431" s="10" t="str">
        <f>IFERROR(VLOOKUP(F431,PROFILE!$B$6:$Z$1000,17,FALSE),"")</f>
        <v>ชิ้นส่วน</v>
      </c>
      <c r="K431" s="23" t="str">
        <f>IFERROR(VLOOKUP(F431,PROFILE!$B$7:$DC$1000,290,FALSE),"")</f>
        <v/>
      </c>
      <c r="L431" s="26">
        <v>0.5</v>
      </c>
      <c r="M431" s="18" t="s">
        <v>147</v>
      </c>
      <c r="N431" s="7">
        <v>42970.457620949077</v>
      </c>
      <c r="O431" s="8">
        <v>42973.379498032409</v>
      </c>
      <c r="P431" s="15">
        <v>431</v>
      </c>
    </row>
    <row r="432" spans="6:16" x14ac:dyDescent="0.35">
      <c r="F432" s="17">
        <v>1707047</v>
      </c>
      <c r="G432" s="20" t="str">
        <f>IFERROR(VLOOKUP(F432,PROFILE!$B$6:$Z$1000,24,FALSE),"")</f>
        <v>PROTON</v>
      </c>
      <c r="H432" s="10" t="str">
        <f>IFERROR(VLOOKUP(F432,PROFILE!$B$6:$Z$1000,25,FALSE),"")</f>
        <v>EXORA</v>
      </c>
      <c r="I432" s="10" t="str">
        <f>IFERROR(VLOOKUP(F432,PROFILE!$B$6:$Z$1000,23,FALSE),"")</f>
        <v>ฎฬ1751</v>
      </c>
      <c r="J432" s="10" t="str">
        <f>IFERROR(VLOOKUP(F432,PROFILE!$B$6:$Z$1000,17,FALSE),"")</f>
        <v>ชิ้นส่วน</v>
      </c>
      <c r="K432" s="23" t="str">
        <f>IFERROR(VLOOKUP(F432,PROFILE!$B$7:$DC$1000,290,FALSE),"")</f>
        <v/>
      </c>
      <c r="L432" s="26">
        <v>0.5</v>
      </c>
      <c r="M432" s="18" t="s">
        <v>149</v>
      </c>
      <c r="N432" s="7">
        <v>42970.458170717589</v>
      </c>
      <c r="O432" s="8">
        <v>42972.420696527777</v>
      </c>
      <c r="P432" s="15">
        <v>432</v>
      </c>
    </row>
    <row r="433" spans="6:16" x14ac:dyDescent="0.35">
      <c r="F433" s="17">
        <v>1708016</v>
      </c>
      <c r="G433" s="20" t="str">
        <f>IFERROR(VLOOKUP(F433,PROFILE!$B$6:$Z$1000,24,FALSE),"")</f>
        <v>NISSAN</v>
      </c>
      <c r="H433" s="10" t="str">
        <f>IFERROR(VLOOKUP(F433,PROFILE!$B$6:$Z$1000,25,FALSE),"")</f>
        <v>ALMERA</v>
      </c>
      <c r="I433" s="10" t="str">
        <f>IFERROR(VLOOKUP(F433,PROFILE!$B$6:$Z$1000,23,FALSE),"")</f>
        <v>2กม4323</v>
      </c>
      <c r="J433" s="10" t="str">
        <f>IFERROR(VLOOKUP(F433,PROFILE!$B$6:$Z$1000,17,FALSE),"")</f>
        <v>โคม่า</v>
      </c>
      <c r="K433" s="23" t="str">
        <f>IFERROR(VLOOKUP(F433,PROFILE!$B$7:$DC$1000,290,FALSE),"")</f>
        <v/>
      </c>
      <c r="L433" s="26">
        <v>2</v>
      </c>
      <c r="M433" s="18" t="s">
        <v>286</v>
      </c>
      <c r="N433" s="7">
        <v>42970.458890277776</v>
      </c>
      <c r="O433" s="8">
        <v>42973.368276620371</v>
      </c>
      <c r="P433" s="15">
        <v>433</v>
      </c>
    </row>
    <row r="434" spans="6:16" x14ac:dyDescent="0.35">
      <c r="F434" s="17">
        <v>1708067</v>
      </c>
      <c r="G434" s="20" t="str">
        <f>IFERROR(VLOOKUP(F434,PROFILE!$B$6:$Z$1000,24,FALSE),"")</f>
        <v>TOYOTA</v>
      </c>
      <c r="H434" s="10" t="str">
        <f>IFERROR(VLOOKUP(F434,PROFILE!$B$6:$Z$1000,25,FALSE),"")</f>
        <v>VIGO</v>
      </c>
      <c r="I434" s="10" t="str">
        <f>IFERROR(VLOOKUP(F434,PROFILE!$B$6:$Z$1000,23,FALSE),"")</f>
        <v>บธ7431</v>
      </c>
      <c r="J434" s="10" t="str">
        <f>IFERROR(VLOOKUP(F434,PROFILE!$B$6:$Z$1000,17,FALSE),"")</f>
        <v>เบา</v>
      </c>
      <c r="K434" s="23" t="str">
        <f>IFERROR(VLOOKUP(F434,PROFILE!$B$7:$DC$1000,290,FALSE),"")</f>
        <v/>
      </c>
      <c r="L434" s="26">
        <v>0.5</v>
      </c>
      <c r="M434" s="18" t="s">
        <v>286</v>
      </c>
      <c r="N434" s="7">
        <v>42975.389342245369</v>
      </c>
      <c r="O434" s="8">
        <v>42976.385458912038</v>
      </c>
      <c r="P434" s="15">
        <v>434</v>
      </c>
    </row>
    <row r="435" spans="6:16" x14ac:dyDescent="0.35">
      <c r="F435" s="17">
        <v>1708063</v>
      </c>
      <c r="G435" s="20" t="str">
        <f>IFERROR(VLOOKUP(F435,PROFILE!$B$6:$Z$1000,24,FALSE),"")</f>
        <v>CHEVROLET</v>
      </c>
      <c r="H435" s="10" t="str">
        <f>IFERROR(VLOOKUP(F435,PROFILE!$B$6:$Z$1000,25,FALSE),"")</f>
        <v>COLORADO</v>
      </c>
      <c r="I435" s="10" t="str">
        <f>IFERROR(VLOOKUP(F435,PROFILE!$B$6:$Z$1000,23,FALSE),"")</f>
        <v>1ฒน9822</v>
      </c>
      <c r="J435" s="10" t="str">
        <f>IFERROR(VLOOKUP(F435,PROFILE!$B$6:$Z$1000,17,FALSE),"")</f>
        <v>เบา</v>
      </c>
      <c r="K435" s="23" t="str">
        <f>IFERROR(VLOOKUP(F435,PROFILE!$B$7:$DC$1000,290,FALSE),"")</f>
        <v/>
      </c>
      <c r="L435" s="26">
        <v>0.5</v>
      </c>
      <c r="M435" s="18" t="s">
        <v>286</v>
      </c>
      <c r="N435" s="7">
        <v>42976.381721527781</v>
      </c>
      <c r="O435" s="8">
        <v>42976.385123958331</v>
      </c>
      <c r="P435" s="15">
        <v>435</v>
      </c>
    </row>
    <row r="436" spans="6:16" x14ac:dyDescent="0.35">
      <c r="F436" s="17">
        <v>1708026</v>
      </c>
      <c r="G436" s="20" t="str">
        <f>IFERROR(VLOOKUP(F436,PROFILE!$B$6:$Z$1000,24,FALSE),"")</f>
        <v>MITSUBISHI</v>
      </c>
      <c r="H436" s="10" t="str">
        <f>IFERROR(VLOOKUP(F436,PROFILE!$B$6:$Z$1000,25,FALSE),"")</f>
        <v>MIRAGE</v>
      </c>
      <c r="I436" s="10" t="str">
        <f>IFERROR(VLOOKUP(F436,PROFILE!$B$6:$Z$1000,23,FALSE),"")</f>
        <v>1กฬ8345</v>
      </c>
      <c r="J436" s="10" t="str">
        <f>IFERROR(VLOOKUP(F436,PROFILE!$B$6:$Z$1000,17,FALSE),"")</f>
        <v>กลาง</v>
      </c>
      <c r="K436" s="23" t="str">
        <f>IFERROR(VLOOKUP(F436,PROFILE!$B$7:$DC$1000,290,FALSE),"")</f>
        <v/>
      </c>
      <c r="L436" s="26">
        <v>0.5</v>
      </c>
      <c r="M436" s="18" t="s">
        <v>286</v>
      </c>
      <c r="N436" s="7">
        <v>42976.594146296295</v>
      </c>
      <c r="O436" s="8">
        <v>42976.677746296293</v>
      </c>
      <c r="P436" s="15">
        <v>436</v>
      </c>
    </row>
    <row r="437" spans="6:16" x14ac:dyDescent="0.35">
      <c r="F437" s="17">
        <v>1707062</v>
      </c>
      <c r="G437" s="20" t="str">
        <f>IFERROR(VLOOKUP(F437,PROFILE!$B$6:$Z$1000,24,FALSE),"")</f>
        <v>MITSUBISHI</v>
      </c>
      <c r="H437" s="10" t="str">
        <f>IFERROR(VLOOKUP(F437,PROFILE!$B$6:$Z$1000,25,FALSE),"")</f>
        <v>MIRGE</v>
      </c>
      <c r="I437" s="10" t="str">
        <f>IFERROR(VLOOKUP(F437,PROFILE!$B$6:$Z$1000,23,FALSE),"")</f>
        <v>กจ7601</v>
      </c>
      <c r="J437" s="10" t="str">
        <f>IFERROR(VLOOKUP(F437,PROFILE!$B$6:$Z$1000,17,FALSE),"")</f>
        <v>ชิ้นส่วน</v>
      </c>
      <c r="K437" s="23" t="str">
        <f>IFERROR(VLOOKUP(F437,PROFILE!$B$7:$DC$1000,290,FALSE),"")</f>
        <v/>
      </c>
      <c r="L437" s="26">
        <v>0.5</v>
      </c>
      <c r="M437" s="18" t="s">
        <v>286</v>
      </c>
      <c r="N437" s="7">
        <v>42976.676339120371</v>
      </c>
      <c r="O437" s="8">
        <v>42976.677217824072</v>
      </c>
      <c r="P437" s="15">
        <v>437</v>
      </c>
    </row>
    <row r="438" spans="6:16" x14ac:dyDescent="0.35">
      <c r="F438" s="17">
        <v>1707016</v>
      </c>
      <c r="G438" s="20" t="str">
        <f>IFERROR(VLOOKUP(F438,PROFILE!$B$6:$Z$1000,24,FALSE),"")</f>
        <v>TOYOTA</v>
      </c>
      <c r="H438" s="10" t="str">
        <f>IFERROR(VLOOKUP(F438,PROFILE!$B$6:$Z$1000,25,FALSE),"")</f>
        <v>VIOS</v>
      </c>
      <c r="I438" s="10" t="str">
        <f>IFERROR(VLOOKUP(F438,PROFILE!$B$6:$Z$1000,23,FALSE),"")</f>
        <v>กฉ5806</v>
      </c>
      <c r="J438" s="10" t="str">
        <f>IFERROR(VLOOKUP(F438,PROFILE!$B$6:$Z$1000,17,FALSE),"")</f>
        <v>กลาง</v>
      </c>
      <c r="K438" s="23" t="str">
        <f>IFERROR(VLOOKUP(F438,PROFILE!$B$7:$DC$1000,290,FALSE),"")</f>
        <v/>
      </c>
      <c r="L438" s="26">
        <v>1</v>
      </c>
      <c r="M438" s="18" t="s">
        <v>286</v>
      </c>
      <c r="N438" s="7">
        <v>42978.447413541668</v>
      </c>
      <c r="O438" s="8">
        <v>42979.592645486111</v>
      </c>
      <c r="P438" s="15">
        <v>438</v>
      </c>
    </row>
    <row r="439" spans="6:16" x14ac:dyDescent="0.35">
      <c r="F439" s="17">
        <v>1708007</v>
      </c>
      <c r="G439" s="20" t="str">
        <f>IFERROR(VLOOKUP(F439,PROFILE!$B$6:$Z$1000,24,FALSE),"")</f>
        <v>ISUZU</v>
      </c>
      <c r="H439" s="10" t="str">
        <f>IFERROR(VLOOKUP(F439,PROFILE!$B$6:$Z$1000,25,FALSE),"")</f>
        <v>D-MAX</v>
      </c>
      <c r="I439" s="10" t="str">
        <f>IFERROR(VLOOKUP(F439,PROFILE!$B$6:$Z$1000,23,FALSE),"")</f>
        <v>1ฒฌ3085</v>
      </c>
      <c r="J439" s="10" t="str">
        <f>IFERROR(VLOOKUP(F439,PROFILE!$B$6:$Z$1000,17,FALSE),"")</f>
        <v>เบา</v>
      </c>
      <c r="K439" s="23" t="str">
        <f>IFERROR(VLOOKUP(F439,PROFILE!$B$7:$DC$1000,290,FALSE),"")</f>
        <v/>
      </c>
      <c r="L439" s="26">
        <v>0.5</v>
      </c>
      <c r="M439" s="18" t="s">
        <v>147</v>
      </c>
      <c r="N439" s="7">
        <v>42978.450195486112</v>
      </c>
      <c r="O439" s="8">
        <v>42979.641734490739</v>
      </c>
      <c r="P439" s="15">
        <v>439</v>
      </c>
    </row>
    <row r="440" spans="6:16" x14ac:dyDescent="0.35">
      <c r="F440" s="17">
        <v>1708006</v>
      </c>
      <c r="G440" s="20" t="str">
        <f>IFERROR(VLOOKUP(F440,PROFILE!$B$6:$Z$1000,24,FALSE),"")</f>
        <v>CHEVROLET</v>
      </c>
      <c r="H440" s="10" t="str">
        <f>IFERROR(VLOOKUP(F440,PROFILE!$B$6:$Z$1000,25,FALSE),"")</f>
        <v>COLORADO</v>
      </c>
      <c r="I440" s="10" t="str">
        <f>IFERROR(VLOOKUP(F440,PROFILE!$B$6:$Z$1000,23,FALSE),"")</f>
        <v>ฒษ8361</v>
      </c>
      <c r="J440" s="10" t="str">
        <f>IFERROR(VLOOKUP(F440,PROFILE!$B$6:$Z$1000,17,FALSE),"")</f>
        <v>โคม่า</v>
      </c>
      <c r="K440" s="23" t="str">
        <f>IFERROR(VLOOKUP(F440,PROFILE!$B$7:$DC$1000,290,FALSE),"")</f>
        <v/>
      </c>
      <c r="L440" s="26">
        <v>1.5</v>
      </c>
      <c r="M440" s="18" t="s">
        <v>149</v>
      </c>
      <c r="N440" s="7">
        <v>42978.600799305554</v>
      </c>
      <c r="O440" s="8">
        <v>42980.645851157409</v>
      </c>
      <c r="P440" s="15">
        <v>440</v>
      </c>
    </row>
    <row r="441" spans="6:16" x14ac:dyDescent="0.35">
      <c r="F441" s="17">
        <v>1708012</v>
      </c>
      <c r="G441" s="20" t="str">
        <f>IFERROR(VLOOKUP(F441,PROFILE!$B$6:$Z$1000,24,FALSE),"")</f>
        <v>TOYOTA</v>
      </c>
      <c r="H441" s="10" t="str">
        <f>IFERROR(VLOOKUP(F441,PROFILE!$B$6:$Z$1000,25,FALSE),"")</f>
        <v>VIGO</v>
      </c>
      <c r="I441" s="10" t="str">
        <f>IFERROR(VLOOKUP(F441,PROFILE!$B$6:$Z$1000,23,FALSE),"")</f>
        <v>ฒอ4797</v>
      </c>
      <c r="J441" s="10" t="str">
        <f>IFERROR(VLOOKUP(F441,PROFILE!$B$6:$Z$1000,17,FALSE),"")</f>
        <v>กลาง</v>
      </c>
      <c r="K441" s="23" t="str">
        <f>IFERROR(VLOOKUP(F441,PROFILE!$B$7:$DC$1000,290,FALSE),"")</f>
        <v/>
      </c>
      <c r="L441" s="26">
        <v>0.5</v>
      </c>
      <c r="M441" s="18" t="s">
        <v>286</v>
      </c>
      <c r="N441" s="7">
        <v>42978.601422916669</v>
      </c>
      <c r="O441" s="8">
        <v>42979.590051273146</v>
      </c>
      <c r="P441" s="15">
        <v>441</v>
      </c>
    </row>
    <row r="442" spans="6:16" x14ac:dyDescent="0.35">
      <c r="F442" s="17">
        <v>1709001</v>
      </c>
      <c r="G442" s="20" t="str">
        <f>IFERROR(VLOOKUP(F442,PROFILE!$B$6:$Z$1000,24,FALSE),"")</f>
        <v>NISSAN</v>
      </c>
      <c r="H442" s="10" t="str">
        <f>IFERROR(VLOOKUP(F442,PROFILE!$B$6:$Z$1000,25,FALSE),"")</f>
        <v>NAVARA</v>
      </c>
      <c r="I442" s="10" t="str">
        <f>IFERROR(VLOOKUP(F442,PROFILE!$B$6:$Z$1000,23,FALSE),"")</f>
        <v>ฒค2305</v>
      </c>
      <c r="J442" s="10" t="str">
        <f>IFERROR(VLOOKUP(F442,PROFILE!$B$6:$Z$1000,17,FALSE),"")</f>
        <v>เบา</v>
      </c>
      <c r="K442" s="23" t="str">
        <f>IFERROR(VLOOKUP(F442,PROFILE!$B$7:$DC$1000,290,FALSE),"")</f>
        <v/>
      </c>
      <c r="L442" s="26">
        <v>0.5</v>
      </c>
      <c r="M442" s="18" t="s">
        <v>286</v>
      </c>
      <c r="N442" s="7">
        <v>42982.686793634261</v>
      </c>
      <c r="O442" s="8">
        <v>42982.687555439814</v>
      </c>
      <c r="P442" s="15">
        <v>442</v>
      </c>
    </row>
    <row r="443" spans="6:16" x14ac:dyDescent="0.35">
      <c r="F443" s="17">
        <v>1708046</v>
      </c>
      <c r="G443" s="20" t="str">
        <f>IFERROR(VLOOKUP(F443,PROFILE!$B$6:$Z$1000,24,FALSE),"")</f>
        <v>HONDA</v>
      </c>
      <c r="H443" s="10" t="str">
        <f>IFERROR(VLOOKUP(F443,PROFILE!$B$6:$Z$1000,25,FALSE),"")</f>
        <v>ACCORD</v>
      </c>
      <c r="I443" s="10" t="str">
        <f>IFERROR(VLOOKUP(F443,PROFILE!$B$6:$Z$1000,23,FALSE),"")</f>
        <v>วก6723</v>
      </c>
      <c r="J443" s="10" t="str">
        <f>IFERROR(VLOOKUP(F443,PROFILE!$B$6:$Z$1000,17,FALSE),"")</f>
        <v>ชิ้นส่วน</v>
      </c>
      <c r="K443" s="23" t="str">
        <f>IFERROR(VLOOKUP(F443,PROFILE!$B$7:$DC$1000,290,FALSE),"")</f>
        <v/>
      </c>
      <c r="L443" s="26">
        <v>0.5</v>
      </c>
      <c r="M443" s="18" t="s">
        <v>149</v>
      </c>
      <c r="N443" s="7">
        <v>42982.688022106478</v>
      </c>
      <c r="O443" s="8">
        <v>42983.628251851849</v>
      </c>
      <c r="P443" s="15">
        <v>443</v>
      </c>
    </row>
    <row r="444" spans="6:16" x14ac:dyDescent="0.35">
      <c r="F444" s="17">
        <v>1707019</v>
      </c>
      <c r="G444" s="20" t="str">
        <f>IFERROR(VLOOKUP(F444,PROFILE!$B$6:$Z$1000,24,FALSE),"")</f>
        <v>TOYOTA</v>
      </c>
      <c r="H444" s="10" t="str">
        <f>IFERROR(VLOOKUP(F444,PROFILE!$B$6:$Z$1000,25,FALSE),"")</f>
        <v>ALTIS</v>
      </c>
      <c r="I444" s="10" t="str">
        <f>IFERROR(VLOOKUP(F444,PROFILE!$B$6:$Z$1000,23,FALSE),"")</f>
        <v>1กษ7140</v>
      </c>
      <c r="J444" s="10" t="str">
        <f>IFERROR(VLOOKUP(F444,PROFILE!$B$6:$Z$1000,17,FALSE),"")</f>
        <v>กลาง</v>
      </c>
      <c r="K444" s="23" t="str">
        <f>IFERROR(VLOOKUP(F444,PROFILE!$B$7:$DC$1000,290,FALSE),"")</f>
        <v/>
      </c>
      <c r="L444" s="26">
        <v>1</v>
      </c>
      <c r="M444" s="18" t="s">
        <v>286</v>
      </c>
      <c r="N444" s="7">
        <v>42982.688441087965</v>
      </c>
      <c r="O444" s="8">
        <v>42983.580554513886</v>
      </c>
      <c r="P444" s="15">
        <v>444</v>
      </c>
    </row>
    <row r="445" spans="6:16" x14ac:dyDescent="0.35">
      <c r="F445" s="17">
        <v>1707069</v>
      </c>
      <c r="G445" s="20" t="str">
        <f>IFERROR(VLOOKUP(F445,PROFILE!$B$6:$Z$1000,24,FALSE),"")</f>
        <v>TOYOTA</v>
      </c>
      <c r="H445" s="10" t="str">
        <f>IFERROR(VLOOKUP(F445,PROFILE!$B$6:$Z$1000,25,FALSE),"")</f>
        <v>VIOS</v>
      </c>
      <c r="I445" s="10" t="str">
        <f>IFERROR(VLOOKUP(F445,PROFILE!$B$6:$Z$1000,23,FALSE),"")</f>
        <v>ญช7387</v>
      </c>
      <c r="J445" s="10" t="str">
        <f>IFERROR(VLOOKUP(F445,PROFILE!$B$6:$Z$1000,17,FALSE),"")</f>
        <v>ชิ้นส่วน</v>
      </c>
      <c r="K445" s="23" t="str">
        <f>IFERROR(VLOOKUP(F445,PROFILE!$B$7:$DC$1000,290,FALSE),"")</f>
        <v/>
      </c>
      <c r="L445" s="26">
        <v>0.5</v>
      </c>
      <c r="M445" s="18" t="s">
        <v>149</v>
      </c>
      <c r="N445" s="7">
        <v>42982.688911458332</v>
      </c>
      <c r="P445" s="15">
        <v>445</v>
      </c>
    </row>
    <row r="446" spans="6:16" x14ac:dyDescent="0.35">
      <c r="F446" s="17">
        <v>1708010</v>
      </c>
      <c r="G446" s="20" t="str">
        <f>IFERROR(VLOOKUP(F446,PROFILE!$B$6:$Z$1000,24,FALSE),"")</f>
        <v>HONDA</v>
      </c>
      <c r="H446" s="10" t="str">
        <f>IFERROR(VLOOKUP(F446,PROFILE!$B$6:$Z$1000,25,FALSE),"")</f>
        <v>JAZZ</v>
      </c>
      <c r="I446" s="10" t="str">
        <f>IFERROR(VLOOKUP(F446,PROFILE!$B$6:$Z$1000,23,FALSE),"")</f>
        <v>กต452</v>
      </c>
      <c r="J446" s="10" t="str">
        <f>IFERROR(VLOOKUP(F446,PROFILE!$B$6:$Z$1000,17,FALSE),"")</f>
        <v>เบา</v>
      </c>
      <c r="K446" s="23" t="str">
        <f>IFERROR(VLOOKUP(F446,PROFILE!$B$7:$DC$1000,290,FALSE),"")</f>
        <v/>
      </c>
      <c r="L446" s="26">
        <v>1</v>
      </c>
      <c r="M446" s="18" t="s">
        <v>147</v>
      </c>
      <c r="N446" s="7">
        <v>42982.689318171295</v>
      </c>
      <c r="O446" s="8">
        <v>42984.44008252315</v>
      </c>
      <c r="P446" s="15">
        <v>446</v>
      </c>
    </row>
    <row r="447" spans="6:16" x14ac:dyDescent="0.35">
      <c r="F447" s="17">
        <v>1708039</v>
      </c>
      <c r="G447" s="20" t="str">
        <f>IFERROR(VLOOKUP(F447,PROFILE!$B$6:$Z$1000,24,FALSE),"")</f>
        <v>ISUZU</v>
      </c>
      <c r="H447" s="10" t="str">
        <f>IFERROR(VLOOKUP(F447,PROFILE!$B$6:$Z$1000,25,FALSE),"")</f>
        <v>SPACECAB</v>
      </c>
      <c r="I447" s="10" t="str">
        <f>IFERROR(VLOOKUP(F447,PROFILE!$B$6:$Z$1000,23,FALSE),"")</f>
        <v>ฒธ6208</v>
      </c>
      <c r="J447" s="10" t="str">
        <f>IFERROR(VLOOKUP(F447,PROFILE!$B$6:$Z$1000,17,FALSE),"")</f>
        <v>เบา</v>
      </c>
      <c r="K447" s="23" t="str">
        <f>IFERROR(VLOOKUP(F447,PROFILE!$B$7:$DC$1000,290,FALSE),"")</f>
        <v/>
      </c>
      <c r="L447" s="26">
        <v>0.5</v>
      </c>
      <c r="M447" s="18" t="s">
        <v>286</v>
      </c>
      <c r="N447" s="7">
        <v>42982.689816550926</v>
      </c>
      <c r="O447" s="8">
        <v>42983.654314467596</v>
      </c>
      <c r="P447" s="15">
        <v>447</v>
      </c>
    </row>
    <row r="448" spans="6:16" x14ac:dyDescent="0.35">
      <c r="F448" s="17">
        <v>1709005</v>
      </c>
      <c r="G448" s="20" t="str">
        <f>IFERROR(VLOOKUP(F448,PROFILE!$B$6:$Z$1000,24,FALSE),"")</f>
        <v>TOYOTA</v>
      </c>
      <c r="H448" s="10" t="str">
        <f>IFERROR(VLOOKUP(F448,PROFILE!$B$6:$Z$1000,25,FALSE),"")</f>
        <v>VIOS</v>
      </c>
      <c r="I448" s="10" t="str">
        <f>IFERROR(VLOOKUP(F448,PROFILE!$B$6:$Z$1000,23,FALSE),"")</f>
        <v>1กร4068</v>
      </c>
      <c r="J448" s="10" t="str">
        <f>IFERROR(VLOOKUP(F448,PROFILE!$B$6:$Z$1000,17,FALSE),"")</f>
        <v>กลาง</v>
      </c>
      <c r="K448" s="23" t="str">
        <f>IFERROR(VLOOKUP(F448,PROFILE!$B$7:$DC$1000,290,FALSE),"")</f>
        <v/>
      </c>
      <c r="L448" s="26">
        <v>1</v>
      </c>
      <c r="M448" s="18" t="s">
        <v>147</v>
      </c>
      <c r="N448" s="7">
        <v>42982.691101273151</v>
      </c>
      <c r="O448" s="8">
        <v>42984.439518402774</v>
      </c>
      <c r="P448" s="15">
        <v>448</v>
      </c>
    </row>
    <row r="449" spans="6:16" x14ac:dyDescent="0.35">
      <c r="F449" s="17">
        <v>1708047</v>
      </c>
      <c r="G449" s="20" t="str">
        <f>IFERROR(VLOOKUP(F449,PROFILE!$B$6:$Z$1000,24,FALSE),"")</f>
        <v>HONDA</v>
      </c>
      <c r="H449" s="10" t="str">
        <f>IFERROR(VLOOKUP(F449,PROFILE!$B$6:$Z$1000,25,FALSE),"")</f>
        <v>CITY</v>
      </c>
      <c r="I449" s="10" t="str">
        <f>IFERROR(VLOOKUP(F449,PROFILE!$B$6:$Z$1000,23,FALSE),"")</f>
        <v>สอ927</v>
      </c>
      <c r="J449" s="10" t="str">
        <f>IFERROR(VLOOKUP(F449,PROFILE!$B$6:$Z$1000,17,FALSE),"")</f>
        <v>เบา</v>
      </c>
      <c r="K449" s="23" t="str">
        <f>IFERROR(VLOOKUP(F449,PROFILE!$B$7:$DC$1000,290,FALSE),"")</f>
        <v/>
      </c>
      <c r="L449" s="26">
        <v>0.5</v>
      </c>
      <c r="M449" s="18" t="s">
        <v>147</v>
      </c>
      <c r="N449" s="7">
        <v>42982.691576157406</v>
      </c>
      <c r="O449" s="8">
        <v>42984.440520254633</v>
      </c>
      <c r="P449" s="15">
        <v>449</v>
      </c>
    </row>
    <row r="450" spans="6:16" x14ac:dyDescent="0.35">
      <c r="F450" s="17">
        <v>1709009</v>
      </c>
      <c r="G450" s="20" t="str">
        <f>IFERROR(VLOOKUP(F450,PROFILE!$B$6:$Z$1000,24,FALSE),"")</f>
        <v>FORD</v>
      </c>
      <c r="H450" s="10" t="str">
        <f>IFERROR(VLOOKUP(F450,PROFILE!$B$6:$Z$1000,25,FALSE),"")</f>
        <v>FOCUS</v>
      </c>
      <c r="I450" s="10" t="str">
        <f>IFERROR(VLOOKUP(F450,PROFILE!$B$6:$Z$1000,23,FALSE),"")</f>
        <v>ญร907</v>
      </c>
      <c r="J450" s="10" t="str">
        <f>IFERROR(VLOOKUP(F450,PROFILE!$B$6:$Z$1000,17,FALSE),"")</f>
        <v>เบา</v>
      </c>
      <c r="K450" s="23" t="str">
        <f>IFERROR(VLOOKUP(F450,PROFILE!$B$7:$DC$1000,290,FALSE),"")</f>
        <v/>
      </c>
      <c r="L450" s="26">
        <v>1</v>
      </c>
      <c r="M450" s="18" t="s">
        <v>149</v>
      </c>
      <c r="N450" s="7">
        <v>42982.692053819446</v>
      </c>
      <c r="P450" s="15">
        <v>450</v>
      </c>
    </row>
    <row r="451" spans="6:16" x14ac:dyDescent="0.35">
      <c r="F451" s="17">
        <v>1707043</v>
      </c>
      <c r="G451" s="20" t="str">
        <f>IFERROR(VLOOKUP(F451,PROFILE!$B$6:$Z$1000,24,FALSE),"")</f>
        <v>MITSUBISHI</v>
      </c>
      <c r="H451" s="10" t="str">
        <f>IFERROR(VLOOKUP(F451,PROFILE!$B$6:$Z$1000,25,FALSE),"")</f>
        <v>PAJERO SPORT</v>
      </c>
      <c r="I451" s="10" t="str">
        <f>IFERROR(VLOOKUP(F451,PROFILE!$B$6:$Z$1000,23,FALSE),"")</f>
        <v>3กน5366</v>
      </c>
      <c r="J451" s="10" t="str">
        <f>IFERROR(VLOOKUP(F451,PROFILE!$B$6:$Z$1000,17,FALSE),"")</f>
        <v>ชิ้นส่วน</v>
      </c>
      <c r="K451" s="23" t="str">
        <f>IFERROR(VLOOKUP(F451,PROFILE!$B$7:$DC$1000,290,FALSE),"")</f>
        <v/>
      </c>
      <c r="L451" s="26">
        <v>0.5</v>
      </c>
      <c r="M451" s="18" t="s">
        <v>286</v>
      </c>
      <c r="N451" s="7">
        <v>42982.692639236113</v>
      </c>
      <c r="O451" s="8">
        <v>42983.580927430557</v>
      </c>
      <c r="P451" s="15">
        <v>451</v>
      </c>
    </row>
    <row r="452" spans="6:16" x14ac:dyDescent="0.35">
      <c r="F452" s="17">
        <v>1708022</v>
      </c>
      <c r="G452" s="20" t="str">
        <f>IFERROR(VLOOKUP(F452,PROFILE!$B$6:$Z$1000,24,FALSE),"")</f>
        <v>TOYOTA</v>
      </c>
      <c r="H452" s="10" t="str">
        <f>IFERROR(VLOOKUP(F452,PROFILE!$B$6:$Z$1000,25,FALSE),"")</f>
        <v>AVANZA</v>
      </c>
      <c r="I452" s="10" t="str">
        <f>IFERROR(VLOOKUP(F452,PROFILE!$B$6:$Z$1000,23,FALSE),"")</f>
        <v>กต2104</v>
      </c>
      <c r="J452" s="10" t="str">
        <f>IFERROR(VLOOKUP(F452,PROFILE!$B$6:$Z$1000,17,FALSE),"")</f>
        <v>ชิ้นส่วน</v>
      </c>
      <c r="K452" s="23" t="str">
        <f>IFERROR(VLOOKUP(F452,PROFILE!$B$7:$DC$1000,290,FALSE),"")</f>
        <v/>
      </c>
      <c r="L452" s="26">
        <v>0.5</v>
      </c>
      <c r="M452" s="18" t="s">
        <v>286</v>
      </c>
      <c r="N452" s="7">
        <v>42983.651686921294</v>
      </c>
      <c r="O452" s="8">
        <v>42986.58223310185</v>
      </c>
      <c r="P452" s="15">
        <v>452</v>
      </c>
    </row>
    <row r="453" spans="6:16" x14ac:dyDescent="0.35">
      <c r="F453" s="17">
        <v>1708035</v>
      </c>
      <c r="G453" s="20" t="str">
        <f>IFERROR(VLOOKUP(F453,PROFILE!$B$6:$Z$1000,24,FALSE),"")</f>
        <v>HONDA</v>
      </c>
      <c r="H453" s="10" t="str">
        <f>IFERROR(VLOOKUP(F453,PROFILE!$B$6:$Z$1000,25,FALSE),"")</f>
        <v>ACCORD</v>
      </c>
      <c r="I453" s="10" t="str">
        <f>IFERROR(VLOOKUP(F453,PROFILE!$B$6:$Z$1000,23,FALSE),"")</f>
        <v>ณฎ4093</v>
      </c>
      <c r="J453" s="10" t="str">
        <f>IFERROR(VLOOKUP(F453,PROFILE!$B$6:$Z$1000,17,FALSE),"")</f>
        <v>กลาง</v>
      </c>
      <c r="K453" s="23" t="str">
        <f>IFERROR(VLOOKUP(F453,PROFILE!$B$7:$DC$1000,290,FALSE),"")</f>
        <v/>
      </c>
      <c r="L453" s="26">
        <v>0.5</v>
      </c>
      <c r="M453" s="18" t="s">
        <v>286</v>
      </c>
      <c r="N453" s="7">
        <v>42983.652100115738</v>
      </c>
      <c r="O453" s="8">
        <v>42985.589723958336</v>
      </c>
      <c r="P453" s="15">
        <v>453</v>
      </c>
    </row>
    <row r="454" spans="6:16" x14ac:dyDescent="0.35">
      <c r="F454" s="17">
        <v>1708054</v>
      </c>
      <c r="G454" s="20" t="str">
        <f>IFERROR(VLOOKUP(F454,PROFILE!$B$6:$Z$1000,24,FALSE),"")</f>
        <v>TOYOTA</v>
      </c>
      <c r="H454" s="10" t="str">
        <f>IFERROR(VLOOKUP(F454,PROFILE!$B$6:$Z$1000,25,FALSE),"")</f>
        <v>VIGO</v>
      </c>
      <c r="I454" s="10" t="str">
        <f>IFERROR(VLOOKUP(F454,PROFILE!$B$6:$Z$1000,23,FALSE),"")</f>
        <v>ณร7628</v>
      </c>
      <c r="J454" s="10" t="str">
        <f>IFERROR(VLOOKUP(F454,PROFILE!$B$6:$Z$1000,17,FALSE),"")</f>
        <v>กลาง</v>
      </c>
      <c r="K454" s="23" t="str">
        <f>IFERROR(VLOOKUP(F454,PROFILE!$B$7:$DC$1000,290,FALSE),"")</f>
        <v/>
      </c>
      <c r="L454" s="26">
        <v>1.5</v>
      </c>
      <c r="M454" s="18" t="s">
        <v>286</v>
      </c>
      <c r="N454" s="7">
        <v>42983.652631712961</v>
      </c>
      <c r="O454" s="8">
        <v>42986.582613657411</v>
      </c>
      <c r="P454" s="15">
        <v>454</v>
      </c>
    </row>
    <row r="455" spans="6:16" x14ac:dyDescent="0.35">
      <c r="F455" s="17">
        <v>1709026</v>
      </c>
      <c r="G455" s="20" t="str">
        <f>IFERROR(VLOOKUP(F455,PROFILE!$B$6:$Z$1000,24,FALSE),"")</f>
        <v>TOYOTA</v>
      </c>
      <c r="H455" s="10" t="str">
        <f>IFERROR(VLOOKUP(F455,PROFILE!$B$6:$Z$1000,25,FALSE),"")</f>
        <v>VIOS</v>
      </c>
      <c r="I455" s="10" t="str">
        <f>IFERROR(VLOOKUP(F455,PROFILE!$B$6:$Z$1000,23,FALSE),"")</f>
        <v>ญล4108</v>
      </c>
      <c r="J455" s="10" t="str">
        <f>IFERROR(VLOOKUP(F455,PROFILE!$B$6:$Z$1000,17,FALSE),"")</f>
        <v>กลาง</v>
      </c>
      <c r="K455" s="23" t="str">
        <f>IFERROR(VLOOKUP(F455,PROFILE!$B$7:$DC$1000,290,FALSE),"")</f>
        <v/>
      </c>
      <c r="L455" s="26">
        <v>1.5</v>
      </c>
      <c r="M455" s="18" t="s">
        <v>286</v>
      </c>
      <c r="N455" s="7">
        <v>42986.439125694444</v>
      </c>
      <c r="O455" s="8">
        <v>43000.357541087964</v>
      </c>
      <c r="P455" s="15">
        <v>455</v>
      </c>
    </row>
    <row r="456" spans="6:16" x14ac:dyDescent="0.35">
      <c r="F456" s="17">
        <v>1709022</v>
      </c>
      <c r="G456" s="20" t="str">
        <f>IFERROR(VLOOKUP(F456,PROFILE!$B$6:$Z$1000,24,FALSE),"")</f>
        <v>TOYOTA</v>
      </c>
      <c r="H456" s="10" t="str">
        <f>IFERROR(VLOOKUP(F456,PROFILE!$B$6:$Z$1000,25,FALSE),"")</f>
        <v>VIGO</v>
      </c>
      <c r="I456" s="10" t="str">
        <f>IFERROR(VLOOKUP(F456,PROFILE!$B$6:$Z$1000,23,FALSE),"")</f>
        <v>บท4642</v>
      </c>
      <c r="J456" s="10" t="str">
        <f>IFERROR(VLOOKUP(F456,PROFILE!$B$6:$Z$1000,17,FALSE),"")</f>
        <v>เบา</v>
      </c>
      <c r="K456" s="23" t="str">
        <f>IFERROR(VLOOKUP(F456,PROFILE!$B$7:$DC$1000,290,FALSE),"")</f>
        <v/>
      </c>
      <c r="L456" s="26">
        <v>0.5</v>
      </c>
      <c r="M456" s="18" t="s">
        <v>286</v>
      </c>
      <c r="N456" s="7">
        <v>42986.44242673611</v>
      </c>
      <c r="O456" s="8">
        <v>42991.400764351849</v>
      </c>
      <c r="P456" s="15">
        <v>456</v>
      </c>
    </row>
    <row r="457" spans="6:16" x14ac:dyDescent="0.35">
      <c r="F457" s="17">
        <v>1706056</v>
      </c>
      <c r="G457" s="20" t="str">
        <f>IFERROR(VLOOKUP(F457,PROFILE!$B$6:$Z$1000,24,FALSE),"")</f>
        <v>HONDA</v>
      </c>
      <c r="H457" s="10" t="str">
        <f>IFERROR(VLOOKUP(F457,PROFILE!$B$6:$Z$1000,25,FALSE),"")</f>
        <v>JAZZ</v>
      </c>
      <c r="I457" s="10" t="str">
        <f>IFERROR(VLOOKUP(F457,PROFILE!$B$6:$Z$1000,23,FALSE),"")</f>
        <v>ศว6610</v>
      </c>
      <c r="J457" s="10" t="str">
        <f>IFERROR(VLOOKUP(F457,PROFILE!$B$6:$Z$1000,17,FALSE),"")</f>
        <v>เบา</v>
      </c>
      <c r="K457" s="23" t="str">
        <f>IFERROR(VLOOKUP(F457,PROFILE!$B$7:$DC$1000,290,FALSE),"")</f>
        <v/>
      </c>
      <c r="L457" s="26">
        <v>0.5</v>
      </c>
      <c r="M457" s="18" t="s">
        <v>286</v>
      </c>
      <c r="N457" s="7">
        <v>42986.442889814818</v>
      </c>
      <c r="O457" s="8">
        <v>42991.627285879629</v>
      </c>
      <c r="P457" s="15">
        <v>457</v>
      </c>
    </row>
    <row r="458" spans="6:16" x14ac:dyDescent="0.35">
      <c r="F458" s="17">
        <v>1709029</v>
      </c>
      <c r="G458" s="20" t="str">
        <f>IFERROR(VLOOKUP(F458,PROFILE!$B$6:$Z$1000,24,FALSE),"")</f>
        <v>CHEVROLET</v>
      </c>
      <c r="H458" s="10" t="str">
        <f>IFERROR(VLOOKUP(F458,PROFILE!$B$6:$Z$1000,25,FALSE),"")</f>
        <v>COLORADO</v>
      </c>
      <c r="I458" s="10" t="str">
        <f>IFERROR(VLOOKUP(F458,PROFILE!$B$6:$Z$1000,23,FALSE),"")</f>
        <v>2กฬ6058</v>
      </c>
      <c r="J458" s="10" t="str">
        <f>IFERROR(VLOOKUP(F458,PROFILE!$B$6:$Z$1000,17,FALSE),"")</f>
        <v>กลาง</v>
      </c>
      <c r="K458" s="23" t="str">
        <f>IFERROR(VLOOKUP(F458,PROFILE!$B$7:$DC$1000,290,FALSE),"")</f>
        <v/>
      </c>
      <c r="L458" s="26">
        <v>1</v>
      </c>
      <c r="M458" s="18" t="s">
        <v>149</v>
      </c>
      <c r="N458" s="7">
        <v>42986.476451504626</v>
      </c>
      <c r="O458" s="8">
        <v>42990.399015740739</v>
      </c>
      <c r="P458" s="15">
        <v>458</v>
      </c>
    </row>
    <row r="459" spans="6:16" x14ac:dyDescent="0.35">
      <c r="F459" s="17">
        <v>1708018</v>
      </c>
      <c r="G459" s="20" t="str">
        <f>IFERROR(VLOOKUP(F459,PROFILE!$B$6:$Z$1000,24,FALSE),"")</f>
        <v>FORD</v>
      </c>
      <c r="H459" s="10" t="str">
        <f>IFERROR(VLOOKUP(F459,PROFILE!$B$6:$Z$1000,25,FALSE),"")</f>
        <v>FOCUS</v>
      </c>
      <c r="I459" s="10" t="str">
        <f>IFERROR(VLOOKUP(F459,PROFILE!$B$6:$Z$1000,23,FALSE),"")</f>
        <v>ญร907</v>
      </c>
      <c r="J459" s="10" t="str">
        <f>IFERROR(VLOOKUP(F459,PROFILE!$B$6:$Z$1000,17,FALSE),"")</f>
        <v>กลาง</v>
      </c>
      <c r="K459" s="23" t="str">
        <f>IFERROR(VLOOKUP(F459,PROFILE!$B$7:$DC$1000,290,FALSE),"")</f>
        <v/>
      </c>
      <c r="L459" s="26">
        <v>1</v>
      </c>
      <c r="M459" s="18" t="s">
        <v>149</v>
      </c>
      <c r="N459" s="7">
        <v>42987.452963425923</v>
      </c>
      <c r="O459" s="8">
        <v>42987.453354050929</v>
      </c>
      <c r="P459" s="15">
        <v>459</v>
      </c>
    </row>
    <row r="460" spans="6:16" x14ac:dyDescent="0.35">
      <c r="F460" s="17">
        <v>1701165</v>
      </c>
      <c r="G460" s="20" t="str">
        <f>IFERROR(VLOOKUP(F460,PROFILE!$B$6:$Z$1000,24,FALSE),"")</f>
        <v>HONDA</v>
      </c>
      <c r="H460" s="10" t="str">
        <f>IFERROR(VLOOKUP(F460,PROFILE!$B$6:$Z$1000,25,FALSE),"")</f>
        <v>CITY</v>
      </c>
      <c r="I460" s="10" t="str">
        <f>IFERROR(VLOOKUP(F460,PROFILE!$B$6:$Z$1000,23,FALSE),"")</f>
        <v>1กฐ6883</v>
      </c>
      <c r="J460" s="10" t="str">
        <f>IFERROR(VLOOKUP(F460,PROFILE!$B$6:$Z$1000,17,FALSE),"")</f>
        <v>เบา</v>
      </c>
      <c r="K460" s="23" t="str">
        <f>IFERROR(VLOOKUP(F460,PROFILE!$B$7:$DC$1000,290,FALSE),"")</f>
        <v/>
      </c>
      <c r="L460" s="26">
        <v>0.5</v>
      </c>
      <c r="M460" s="18" t="s">
        <v>149</v>
      </c>
      <c r="N460" s="7">
        <v>42990.406052314815</v>
      </c>
      <c r="O460" s="8">
        <v>42990.706672916669</v>
      </c>
      <c r="P460" s="15">
        <v>460</v>
      </c>
    </row>
    <row r="461" spans="6:16" x14ac:dyDescent="0.35">
      <c r="F461" s="17">
        <v>1708030</v>
      </c>
      <c r="G461" s="20" t="str">
        <f>IFERROR(VLOOKUP(F461,PROFILE!$B$6:$Z$1000,24,FALSE),"")</f>
        <v>TOYOTA</v>
      </c>
      <c r="H461" s="10" t="str">
        <f>IFERROR(VLOOKUP(F461,PROFILE!$B$6:$Z$1000,25,FALSE),"")</f>
        <v>VIGO</v>
      </c>
      <c r="I461" s="10" t="str">
        <f>IFERROR(VLOOKUP(F461,PROFILE!$B$6:$Z$1000,23,FALSE),"")</f>
        <v>ตม826</v>
      </c>
      <c r="J461" s="10" t="str">
        <f>IFERROR(VLOOKUP(F461,PROFILE!$B$6:$Z$1000,17,FALSE),"")</f>
        <v>เบา</v>
      </c>
      <c r="K461" s="23" t="str">
        <f>IFERROR(VLOOKUP(F461,PROFILE!$B$7:$DC$1000,290,FALSE),"")</f>
        <v/>
      </c>
      <c r="L461" s="26">
        <v>0.5</v>
      </c>
      <c r="M461" s="18" t="s">
        <v>149</v>
      </c>
      <c r="N461" s="7">
        <v>42990.477814004633</v>
      </c>
      <c r="O461" s="8">
        <v>42991.625737615737</v>
      </c>
      <c r="P461" s="15">
        <v>461</v>
      </c>
    </row>
    <row r="462" spans="6:16" x14ac:dyDescent="0.35">
      <c r="F462" s="17">
        <v>1707049</v>
      </c>
      <c r="G462" s="20" t="str">
        <f>IFERROR(VLOOKUP(F462,PROFILE!$B$6:$Z$1000,24,FALSE),"")</f>
        <v>NISSAN</v>
      </c>
      <c r="H462" s="10" t="str">
        <f>IFERROR(VLOOKUP(F462,PROFILE!$B$6:$Z$1000,25,FALSE),"")</f>
        <v>TIIDA</v>
      </c>
      <c r="I462" s="10" t="str">
        <f>IFERROR(VLOOKUP(F462,PROFILE!$B$6:$Z$1000,23,FALSE),"")</f>
        <v>ฌฬ4560</v>
      </c>
      <c r="J462" s="10" t="str">
        <f>IFERROR(VLOOKUP(F462,PROFILE!$B$6:$Z$1000,17,FALSE),"")</f>
        <v>ชิ้นส่วน</v>
      </c>
      <c r="K462" s="23" t="str">
        <f>IFERROR(VLOOKUP(F462,PROFILE!$B$7:$DC$1000,290,FALSE),"")</f>
        <v/>
      </c>
      <c r="L462" s="26">
        <v>0.5</v>
      </c>
      <c r="M462" s="18" t="s">
        <v>286</v>
      </c>
      <c r="N462" s="7">
        <v>42991.401217939812</v>
      </c>
      <c r="P462" s="15">
        <v>462</v>
      </c>
    </row>
    <row r="463" spans="6:16" x14ac:dyDescent="0.35">
      <c r="F463" s="17">
        <v>1707053</v>
      </c>
      <c r="G463" s="20" t="str">
        <f>IFERROR(VLOOKUP(F463,PROFILE!$B$6:$Z$1000,24,FALSE),"")</f>
        <v>TOYOTA</v>
      </c>
      <c r="H463" s="10" t="str">
        <f>IFERROR(VLOOKUP(F463,PROFILE!$B$6:$Z$1000,25,FALSE),"")</f>
        <v>VIGO</v>
      </c>
      <c r="I463" s="10" t="str">
        <f>IFERROR(VLOOKUP(F463,PROFILE!$B$6:$Z$1000,23,FALSE),"")</f>
        <v>5กท8549</v>
      </c>
      <c r="J463" s="10" t="str">
        <f>IFERROR(VLOOKUP(F463,PROFILE!$B$6:$Z$1000,17,FALSE),"")</f>
        <v>เบา</v>
      </c>
      <c r="K463" s="23" t="str">
        <f>IFERROR(VLOOKUP(F463,PROFILE!$B$7:$DC$1000,290,FALSE),"")</f>
        <v/>
      </c>
      <c r="L463" s="26">
        <v>0.5</v>
      </c>
      <c r="M463" s="18" t="s">
        <v>286</v>
      </c>
      <c r="N463" s="7">
        <v>42991.478628240744</v>
      </c>
      <c r="O463" s="8">
        <v>42993.610582407404</v>
      </c>
      <c r="P463" s="15">
        <v>463</v>
      </c>
    </row>
    <row r="464" spans="6:16" x14ac:dyDescent="0.35">
      <c r="F464" s="17">
        <v>1708072</v>
      </c>
      <c r="G464" s="20" t="str">
        <f>IFERROR(VLOOKUP(F464,PROFILE!$B$6:$Z$1000,24,FALSE),"")</f>
        <v>TOYOTA</v>
      </c>
      <c r="H464" s="10" t="str">
        <f>IFERROR(VLOOKUP(F464,PROFILE!$B$6:$Z$1000,25,FALSE),"")</f>
        <v>VIOS</v>
      </c>
      <c r="I464" s="10" t="str">
        <f>IFERROR(VLOOKUP(F464,PROFILE!$B$6:$Z$1000,23,FALSE),"")</f>
        <v>กค3112</v>
      </c>
      <c r="J464" s="10" t="str">
        <f>IFERROR(VLOOKUP(F464,PROFILE!$B$6:$Z$1000,17,FALSE),"")</f>
        <v>กลาง</v>
      </c>
      <c r="K464" s="23" t="str">
        <f>IFERROR(VLOOKUP(F464,PROFILE!$B$7:$DC$1000,290,FALSE),"")</f>
        <v/>
      </c>
      <c r="L464" s="26">
        <v>1.5</v>
      </c>
      <c r="M464" s="18" t="s">
        <v>286</v>
      </c>
      <c r="N464" s="7">
        <v>42991.479063194442</v>
      </c>
      <c r="O464" s="8">
        <v>42996.654130324074</v>
      </c>
      <c r="P464" s="15">
        <v>464</v>
      </c>
    </row>
    <row r="465" spans="6:16" x14ac:dyDescent="0.35">
      <c r="F465" s="17">
        <v>1709006</v>
      </c>
      <c r="G465" s="20" t="str">
        <f>IFERROR(VLOOKUP(F465,PROFILE!$B$6:$Z$1000,24,FALSE),"")</f>
        <v>HONDA</v>
      </c>
      <c r="H465" s="10" t="str">
        <f>IFERROR(VLOOKUP(F465,PROFILE!$B$6:$Z$1000,25,FALSE),"")</f>
        <v>CIVIC</v>
      </c>
      <c r="I465" s="10" t="str">
        <f>IFERROR(VLOOKUP(F465,PROFILE!$B$6:$Z$1000,23,FALSE),"")</f>
        <v>ฌศ3586</v>
      </c>
      <c r="J465" s="10" t="str">
        <f>IFERROR(VLOOKUP(F465,PROFILE!$B$6:$Z$1000,17,FALSE),"")</f>
        <v>กลาง</v>
      </c>
      <c r="K465" s="23" t="str">
        <f>IFERROR(VLOOKUP(F465,PROFILE!$B$7:$DC$1000,290,FALSE),"")</f>
        <v/>
      </c>
      <c r="L465" s="26">
        <v>1</v>
      </c>
      <c r="M465" s="18" t="s">
        <v>286</v>
      </c>
      <c r="N465" s="7">
        <v>42991.479450231483</v>
      </c>
      <c r="O465" s="8">
        <v>42996.653692129628</v>
      </c>
      <c r="P465" s="15">
        <v>465</v>
      </c>
    </row>
    <row r="466" spans="6:16" x14ac:dyDescent="0.35">
      <c r="F466" s="17">
        <v>1708043</v>
      </c>
      <c r="G466" s="20" t="str">
        <f>IFERROR(VLOOKUP(F466,PROFILE!$B$6:$Z$1000,24,FALSE),"")</f>
        <v>HONDA</v>
      </c>
      <c r="H466" s="10" t="str">
        <f>IFERROR(VLOOKUP(F466,PROFILE!$B$6:$Z$1000,25,FALSE),"")</f>
        <v>JAZZ</v>
      </c>
      <c r="I466" s="10" t="str">
        <f>IFERROR(VLOOKUP(F466,PROFILE!$B$6:$Z$1000,23,FALSE),"")</f>
        <v>กฉ3322</v>
      </c>
      <c r="J466" s="10" t="str">
        <f>IFERROR(VLOOKUP(F466,PROFILE!$B$6:$Z$1000,17,FALSE),"")</f>
        <v>กลาง</v>
      </c>
      <c r="K466" s="23" t="str">
        <f>IFERROR(VLOOKUP(F466,PROFILE!$B$7:$DC$1000,290,FALSE),"")</f>
        <v/>
      </c>
      <c r="L466" s="26">
        <v>1</v>
      </c>
      <c r="M466" s="18" t="s">
        <v>286</v>
      </c>
      <c r="N466" s="7">
        <v>42992.437485532406</v>
      </c>
      <c r="O466" s="8">
        <v>42993.610934606484</v>
      </c>
      <c r="P466" s="15">
        <v>466</v>
      </c>
    </row>
    <row r="467" spans="6:16" x14ac:dyDescent="0.35">
      <c r="F467" s="17">
        <v>1707060</v>
      </c>
      <c r="G467" s="20" t="str">
        <f>IFERROR(VLOOKUP(F467,PROFILE!$B$6:$Z$1000,24,FALSE),"")</f>
        <v>MITSUBISHI</v>
      </c>
      <c r="H467" s="10" t="str">
        <f>IFERROR(VLOOKUP(F467,PROFILE!$B$6:$Z$1000,25,FALSE),"")</f>
        <v>LANCER</v>
      </c>
      <c r="I467" s="10" t="str">
        <f>IFERROR(VLOOKUP(F467,PROFILE!$B$6:$Z$1000,23,FALSE),"")</f>
        <v>ษธ9011</v>
      </c>
      <c r="J467" s="10" t="str">
        <f>IFERROR(VLOOKUP(F467,PROFILE!$B$6:$Z$1000,17,FALSE),"")</f>
        <v>โคม่า</v>
      </c>
      <c r="K467" s="23" t="str">
        <f>IFERROR(VLOOKUP(F467,PROFILE!$B$7:$DC$1000,290,FALSE),"")</f>
        <v/>
      </c>
      <c r="L467" s="26">
        <v>1</v>
      </c>
      <c r="M467" s="18" t="s">
        <v>147</v>
      </c>
      <c r="N467" s="7">
        <v>42992.58534513889</v>
      </c>
      <c r="O467" s="8">
        <v>42992.585793865743</v>
      </c>
      <c r="P467" s="15">
        <v>467</v>
      </c>
    </row>
    <row r="468" spans="6:16" x14ac:dyDescent="0.35">
      <c r="F468" s="17">
        <v>1708038</v>
      </c>
      <c r="G468" s="20" t="str">
        <f>IFERROR(VLOOKUP(F468,PROFILE!$B$6:$Z$1000,24,FALSE),"")</f>
        <v>SUZUKI</v>
      </c>
      <c r="H468" s="10" t="str">
        <f>IFERROR(VLOOKUP(F468,PROFILE!$B$6:$Z$1000,25,FALSE),"")</f>
        <v>SWIFT</v>
      </c>
      <c r="I468" s="10" t="str">
        <f>IFERROR(VLOOKUP(F468,PROFILE!$B$6:$Z$1000,23,FALSE),"")</f>
        <v>ฆส3697</v>
      </c>
      <c r="J468" s="10" t="str">
        <f>IFERROR(VLOOKUP(F468,PROFILE!$B$6:$Z$1000,17,FALSE),"")</f>
        <v>โคม่า</v>
      </c>
      <c r="K468" s="23" t="str">
        <f>IFERROR(VLOOKUP(F468,PROFILE!$B$7:$DC$1000,290,FALSE),"")</f>
        <v/>
      </c>
      <c r="L468" s="26">
        <v>1</v>
      </c>
      <c r="M468" s="18" t="s">
        <v>286</v>
      </c>
      <c r="N468" s="7">
        <v>42993.611677314817</v>
      </c>
      <c r="O468" s="8">
        <v>42993.612118171295</v>
      </c>
      <c r="P468" s="15">
        <v>468</v>
      </c>
    </row>
    <row r="469" spans="6:16" x14ac:dyDescent="0.35">
      <c r="F469" s="17">
        <v>1708025</v>
      </c>
      <c r="G469" s="20" t="str">
        <f>IFERROR(VLOOKUP(F469,PROFILE!$B$6:$Z$1000,24,FALSE),"")</f>
        <v>HONDA</v>
      </c>
      <c r="H469" s="10" t="str">
        <f>IFERROR(VLOOKUP(F469,PROFILE!$B$6:$Z$1000,25,FALSE),"")</f>
        <v>JAZZ</v>
      </c>
      <c r="I469" s="10" t="str">
        <f>IFERROR(VLOOKUP(F469,PROFILE!$B$6:$Z$1000,23,FALSE),"")</f>
        <v>ศว3544</v>
      </c>
      <c r="J469" s="10" t="str">
        <f>IFERROR(VLOOKUP(F469,PROFILE!$B$6:$Z$1000,17,FALSE),"")</f>
        <v>กลาง</v>
      </c>
      <c r="K469" s="23" t="str">
        <f>IFERROR(VLOOKUP(F469,PROFILE!$B$7:$DC$1000,290,FALSE),"")</f>
        <v/>
      </c>
      <c r="L469" s="26">
        <v>0.5</v>
      </c>
      <c r="M469" s="18" t="s">
        <v>149</v>
      </c>
      <c r="N469" s="7">
        <v>42996.598848379632</v>
      </c>
      <c r="O469" s="8">
        <v>43001.388725810182</v>
      </c>
      <c r="P469" s="15">
        <v>469</v>
      </c>
    </row>
    <row r="470" spans="6:16" x14ac:dyDescent="0.35">
      <c r="F470" s="17">
        <v>1709053</v>
      </c>
      <c r="G470" s="20" t="str">
        <f>IFERROR(VLOOKUP(F470,PROFILE!$B$6:$Z$1000,24,FALSE),"")</f>
        <v>ISUZU</v>
      </c>
      <c r="H470" s="10" t="str">
        <f>IFERROR(VLOOKUP(F470,PROFILE!$B$6:$Z$1000,25,FALSE),"")</f>
        <v>D-MAX</v>
      </c>
      <c r="I470" s="10" t="str">
        <f>IFERROR(VLOOKUP(F470,PROFILE!$B$6:$Z$1000,23,FALSE),"")</f>
        <v>5กณ3290</v>
      </c>
      <c r="J470" s="10" t="str">
        <f>IFERROR(VLOOKUP(F470,PROFILE!$B$6:$Z$1000,17,FALSE),"")</f>
        <v>เบา</v>
      </c>
      <c r="K470" s="23" t="str">
        <f>IFERROR(VLOOKUP(F470,PROFILE!$B$7:$DC$1000,290,FALSE),"")</f>
        <v/>
      </c>
      <c r="L470" s="26">
        <v>1</v>
      </c>
      <c r="M470" s="18" t="s">
        <v>286</v>
      </c>
      <c r="N470" s="7">
        <v>42996.60047824074</v>
      </c>
      <c r="O470" s="8">
        <v>42997.722148842593</v>
      </c>
      <c r="P470" s="15">
        <v>470</v>
      </c>
    </row>
    <row r="471" spans="6:16" x14ac:dyDescent="0.35">
      <c r="F471" s="17">
        <v>1709034</v>
      </c>
      <c r="G471" s="20" t="str">
        <f>IFERROR(VLOOKUP(F471,PROFILE!$B$6:$Z$1000,24,FALSE),"")</f>
        <v>MAZDA</v>
      </c>
      <c r="H471" s="10">
        <f>IFERROR(VLOOKUP(F471,PROFILE!$B$6:$Z$1000,25,FALSE),"")</f>
        <v>3</v>
      </c>
      <c r="I471" s="10" t="str">
        <f>IFERROR(VLOOKUP(F471,PROFILE!$B$6:$Z$1000,23,FALSE),"")</f>
        <v>5กธ5497</v>
      </c>
      <c r="J471" s="10" t="str">
        <f>IFERROR(VLOOKUP(F471,PROFILE!$B$6:$Z$1000,17,FALSE),"")</f>
        <v>ชิ้นส่วน</v>
      </c>
      <c r="K471" s="23" t="str">
        <f>IFERROR(VLOOKUP(F471,PROFILE!$B$7:$DC$1000,290,FALSE),"")</f>
        <v/>
      </c>
      <c r="L471" s="26">
        <v>0.5</v>
      </c>
      <c r="M471" s="18" t="s">
        <v>286</v>
      </c>
      <c r="N471" s="7">
        <v>42996.60088125</v>
      </c>
      <c r="O471" s="8">
        <v>42997.72131400463</v>
      </c>
      <c r="P471" s="15">
        <v>471</v>
      </c>
    </row>
    <row r="472" spans="6:16" x14ac:dyDescent="0.35">
      <c r="F472" s="17">
        <v>1708071</v>
      </c>
      <c r="G472" s="20" t="str">
        <f>IFERROR(VLOOKUP(F472,PROFILE!$B$6:$Z$1000,24,FALSE),"")</f>
        <v>HONDA</v>
      </c>
      <c r="H472" s="10" t="str">
        <f>IFERROR(VLOOKUP(F472,PROFILE!$B$6:$Z$1000,25,FALSE),"")</f>
        <v>JAZZ</v>
      </c>
      <c r="I472" s="10" t="str">
        <f>IFERROR(VLOOKUP(F472,PROFILE!$B$6:$Z$1000,23,FALSE),"")</f>
        <v>5กณ3802</v>
      </c>
      <c r="J472" s="10" t="str">
        <f>IFERROR(VLOOKUP(F472,PROFILE!$B$6:$Z$1000,17,FALSE),"")</f>
        <v>เบา</v>
      </c>
      <c r="K472" s="23" t="str">
        <f>IFERROR(VLOOKUP(F472,PROFILE!$B$7:$DC$1000,290,FALSE),"")</f>
        <v/>
      </c>
      <c r="L472" s="26">
        <v>0.5</v>
      </c>
      <c r="M472" s="18" t="s">
        <v>286</v>
      </c>
      <c r="N472" s="7">
        <v>42998.444467939815</v>
      </c>
      <c r="O472" s="8">
        <v>42999.696271527777</v>
      </c>
      <c r="P472" s="15">
        <v>472</v>
      </c>
    </row>
    <row r="473" spans="6:16" x14ac:dyDescent="0.35">
      <c r="F473" s="17">
        <v>1708058</v>
      </c>
      <c r="G473" s="20" t="str">
        <f>IFERROR(VLOOKUP(F473,PROFILE!$B$6:$Z$1000,24,FALSE),"")</f>
        <v>MITSUBISHI</v>
      </c>
      <c r="H473" s="10" t="str">
        <f>IFERROR(VLOOKUP(F473,PROFILE!$B$6:$Z$1000,25,FALSE),"")</f>
        <v>TRITON</v>
      </c>
      <c r="I473" s="10" t="str">
        <f>IFERROR(VLOOKUP(F473,PROFILE!$B$6:$Z$1000,23,FALSE),"")</f>
        <v>2กว6387</v>
      </c>
      <c r="J473" s="10" t="str">
        <f>IFERROR(VLOOKUP(F473,PROFILE!$B$6:$Z$1000,17,FALSE),"")</f>
        <v>เบา</v>
      </c>
      <c r="K473" s="23" t="str">
        <f>IFERROR(VLOOKUP(F473,PROFILE!$B$7:$DC$1000,290,FALSE),"")</f>
        <v/>
      </c>
      <c r="L473" s="26">
        <v>0.5</v>
      </c>
      <c r="M473" s="18" t="s">
        <v>286</v>
      </c>
      <c r="N473" s="7">
        <v>42998.44503333333</v>
      </c>
      <c r="O473" s="8">
        <v>42999.697209027778</v>
      </c>
      <c r="P473" s="15">
        <v>473</v>
      </c>
    </row>
    <row r="474" spans="6:16" x14ac:dyDescent="0.35">
      <c r="F474" s="17">
        <v>1708069</v>
      </c>
      <c r="G474" s="20" t="str">
        <f>IFERROR(VLOOKUP(F474,PROFILE!$B$6:$Z$1000,24,FALSE),"")</f>
        <v>HONDA</v>
      </c>
      <c r="H474" s="10" t="str">
        <f>IFERROR(VLOOKUP(F474,PROFILE!$B$6:$Z$1000,25,FALSE),"")</f>
        <v>CITY</v>
      </c>
      <c r="I474" s="10" t="str">
        <f>IFERROR(VLOOKUP(F474,PROFILE!$B$6:$Z$1000,23,FALSE),"")</f>
        <v>ฆค7203</v>
      </c>
      <c r="J474" s="10" t="str">
        <f>IFERROR(VLOOKUP(F474,PROFILE!$B$6:$Z$1000,17,FALSE),"")</f>
        <v>ชิ้นส่วน</v>
      </c>
      <c r="K474" s="23" t="str">
        <f>IFERROR(VLOOKUP(F474,PROFILE!$B$7:$DC$1000,290,FALSE),"")</f>
        <v/>
      </c>
      <c r="L474" s="26">
        <v>0.5</v>
      </c>
      <c r="M474" s="18" t="s">
        <v>286</v>
      </c>
      <c r="N474" s="7">
        <v>42999.698891550928</v>
      </c>
      <c r="O474" s="8">
        <v>43001.684923726854</v>
      </c>
      <c r="P474" s="15">
        <v>474</v>
      </c>
    </row>
    <row r="475" spans="6:16" x14ac:dyDescent="0.35">
      <c r="F475" s="17">
        <v>1709059</v>
      </c>
      <c r="G475" s="20" t="str">
        <f>IFERROR(VLOOKUP(F475,PROFILE!$B$6:$Z$1000,24,FALSE),"")</f>
        <v>TOYOTA</v>
      </c>
      <c r="H475" s="10" t="str">
        <f>IFERROR(VLOOKUP(F475,PROFILE!$B$6:$Z$1000,25,FALSE),"")</f>
        <v>CAMRY</v>
      </c>
      <c r="I475" s="10" t="str">
        <f>IFERROR(VLOOKUP(F475,PROFILE!$B$6:$Z$1000,23,FALSE),"")</f>
        <v>ฎร2939</v>
      </c>
      <c r="J475" s="10" t="str">
        <f>IFERROR(VLOOKUP(F475,PROFILE!$B$6:$Z$1000,17,FALSE),"")</f>
        <v>กลาง</v>
      </c>
      <c r="K475" s="23" t="str">
        <f>IFERROR(VLOOKUP(F475,PROFILE!$B$7:$DC$1000,290,FALSE),"")</f>
        <v/>
      </c>
      <c r="L475" s="26">
        <v>1</v>
      </c>
      <c r="M475" s="18" t="s">
        <v>286</v>
      </c>
      <c r="N475" s="7">
        <v>42999.699613657409</v>
      </c>
      <c r="O475" s="8">
        <v>43001.684209837964</v>
      </c>
      <c r="P475" s="15">
        <v>475</v>
      </c>
    </row>
    <row r="476" spans="6:16" x14ac:dyDescent="0.35">
      <c r="F476" s="17">
        <v>1709049</v>
      </c>
      <c r="G476" s="20" t="str">
        <f>IFERROR(VLOOKUP(F476,PROFILE!$B$6:$Z$1000,24,FALSE),"")</f>
        <v>NISSAN</v>
      </c>
      <c r="H476" s="10" t="str">
        <f>IFERROR(VLOOKUP(F476,PROFILE!$B$6:$Z$1000,25,FALSE),"")</f>
        <v>TEANA</v>
      </c>
      <c r="I476" s="10" t="str">
        <f>IFERROR(VLOOKUP(F476,PROFILE!$B$6:$Z$1000,23,FALSE),"")</f>
        <v>ฎฮ6952</v>
      </c>
      <c r="J476" s="10" t="str">
        <f>IFERROR(VLOOKUP(F476,PROFILE!$B$6:$Z$1000,17,FALSE),"")</f>
        <v>ชิ้นส่วน</v>
      </c>
      <c r="K476" s="23" t="str">
        <f>IFERROR(VLOOKUP(F476,PROFILE!$B$7:$DC$1000,290,FALSE),"")</f>
        <v/>
      </c>
      <c r="L476" s="26">
        <v>0.5</v>
      </c>
      <c r="M476" s="18" t="s">
        <v>286</v>
      </c>
      <c r="N476" s="7">
        <v>42999.700033449073</v>
      </c>
      <c r="O476" s="8">
        <v>43001.684618055559</v>
      </c>
      <c r="P476" s="15">
        <v>476</v>
      </c>
    </row>
    <row r="477" spans="6:16" x14ac:dyDescent="0.35">
      <c r="F477" s="17">
        <v>1709066</v>
      </c>
      <c r="G477" s="20" t="str">
        <f>IFERROR(VLOOKUP(F477,PROFILE!$B$6:$Z$1000,24,FALSE),"")</f>
        <v>FORD</v>
      </c>
      <c r="H477" s="10" t="str">
        <f>IFERROR(VLOOKUP(F477,PROFILE!$B$6:$Z$1000,25,FALSE),"")</f>
        <v>FIESTA</v>
      </c>
      <c r="I477" s="10" t="str">
        <f>IFERROR(VLOOKUP(F477,PROFILE!$B$6:$Z$1000,23,FALSE),"")</f>
        <v>ฆก8821</v>
      </c>
      <c r="J477" s="10" t="str">
        <f>IFERROR(VLOOKUP(F477,PROFILE!$B$6:$Z$1000,17,FALSE),"")</f>
        <v>กลาง</v>
      </c>
      <c r="K477" s="23" t="str">
        <f>IFERROR(VLOOKUP(F477,PROFILE!$B$7:$DC$1000,290,FALSE),"")</f>
        <v/>
      </c>
      <c r="L477" s="26">
        <v>0.5</v>
      </c>
      <c r="M477" s="18" t="s">
        <v>149</v>
      </c>
      <c r="N477" s="7">
        <v>43000.546362962959</v>
      </c>
      <c r="O477" s="8">
        <v>43000.547810763892</v>
      </c>
      <c r="P477" s="15">
        <v>477</v>
      </c>
    </row>
    <row r="478" spans="6:16" x14ac:dyDescent="0.35">
      <c r="F478" s="17">
        <v>1708042</v>
      </c>
      <c r="G478" s="20" t="str">
        <f>IFERROR(VLOOKUP(F478,PROFILE!$B$6:$Z$1000,24,FALSE),"")</f>
        <v>TOYOTA</v>
      </c>
      <c r="H478" s="10" t="str">
        <f>IFERROR(VLOOKUP(F478,PROFILE!$B$6:$Z$1000,25,FALSE),"")</f>
        <v>VIGO</v>
      </c>
      <c r="I478" s="10" t="str">
        <f>IFERROR(VLOOKUP(F478,PROFILE!$B$6:$Z$1000,23,FALSE),"")</f>
        <v>ฒล5446</v>
      </c>
      <c r="J478" s="10" t="str">
        <f>IFERROR(VLOOKUP(F478,PROFILE!$B$6:$Z$1000,17,FALSE),"")</f>
        <v>โคม่า</v>
      </c>
      <c r="K478" s="23" t="str">
        <f>IFERROR(VLOOKUP(F478,PROFILE!$B$7:$DC$1000,290,FALSE),"")</f>
        <v/>
      </c>
      <c r="L478" s="26">
        <v>1</v>
      </c>
      <c r="M478" s="18" t="s">
        <v>149</v>
      </c>
      <c r="N478" s="7">
        <v>43001.6810625</v>
      </c>
      <c r="O478" s="8">
        <v>43004.723297337965</v>
      </c>
      <c r="P478" s="15">
        <v>478</v>
      </c>
    </row>
    <row r="479" spans="6:16" x14ac:dyDescent="0.35">
      <c r="F479" s="17">
        <v>1709051</v>
      </c>
      <c r="G479" s="20" t="str">
        <f>IFERROR(VLOOKUP(F479,PROFILE!$B$6:$Z$1000,24,FALSE),"")</f>
        <v>HONDA</v>
      </c>
      <c r="H479" s="10" t="str">
        <f>IFERROR(VLOOKUP(F479,PROFILE!$B$6:$Z$1000,25,FALSE),"")</f>
        <v>CIVIC</v>
      </c>
      <c r="I479" s="10" t="str">
        <f>IFERROR(VLOOKUP(F479,PROFILE!$B$6:$Z$1000,23,FALSE),"")</f>
        <v>ฌง3136</v>
      </c>
      <c r="J479" s="10" t="str">
        <f>IFERROR(VLOOKUP(F479,PROFILE!$B$6:$Z$1000,17,FALSE),"")</f>
        <v>โคม่า</v>
      </c>
      <c r="K479" s="23" t="str">
        <f>IFERROR(VLOOKUP(F479,PROFILE!$B$7:$DC$1000,290,FALSE),"")</f>
        <v/>
      </c>
      <c r="L479" s="26">
        <v>0.5</v>
      </c>
      <c r="M479" s="18" t="s">
        <v>149</v>
      </c>
      <c r="N479" s="7">
        <v>43001.681682523151</v>
      </c>
      <c r="O479" s="8">
        <v>43004.723664467594</v>
      </c>
      <c r="P479" s="15">
        <v>479</v>
      </c>
    </row>
    <row r="480" spans="6:16" x14ac:dyDescent="0.35">
      <c r="F480" s="17">
        <v>1708065</v>
      </c>
      <c r="G480" s="20" t="str">
        <f>IFERROR(VLOOKUP(F480,PROFILE!$B$6:$Z$1000,24,FALSE),"")</f>
        <v>TOYOTA</v>
      </c>
      <c r="H480" s="10" t="str">
        <f>IFERROR(VLOOKUP(F480,PROFILE!$B$6:$Z$1000,25,FALSE),"")</f>
        <v>PRIUS</v>
      </c>
      <c r="I480" s="10" t="str">
        <f>IFERROR(VLOOKUP(F480,PROFILE!$B$6:$Z$1000,23,FALSE),"")</f>
        <v>ญฮ1523</v>
      </c>
      <c r="J480" s="10" t="str">
        <f>IFERROR(VLOOKUP(F480,PROFILE!$B$6:$Z$1000,17,FALSE),"")</f>
        <v>กลาง</v>
      </c>
      <c r="K480" s="23" t="str">
        <f>IFERROR(VLOOKUP(F480,PROFILE!$B$7:$DC$1000,290,FALSE),"")</f>
        <v/>
      </c>
      <c r="L480" s="26">
        <v>1</v>
      </c>
      <c r="M480" s="18" t="s">
        <v>147</v>
      </c>
      <c r="N480" s="7">
        <v>43001.682041898152</v>
      </c>
      <c r="O480" s="8">
        <v>43006.665775462963</v>
      </c>
      <c r="P480" s="15">
        <v>480</v>
      </c>
    </row>
    <row r="481" spans="6:16" x14ac:dyDescent="0.35">
      <c r="F481" s="17">
        <v>1709036</v>
      </c>
      <c r="G481" s="20" t="str">
        <f>IFERROR(VLOOKUP(F481,PROFILE!$B$6:$Z$1000,24,FALSE),"")</f>
        <v>ISUZU</v>
      </c>
      <c r="H481" s="10" t="str">
        <f>IFERROR(VLOOKUP(F481,PROFILE!$B$6:$Z$1000,25,FALSE),"")</f>
        <v>D-MAX</v>
      </c>
      <c r="I481" s="10" t="str">
        <f>IFERROR(VLOOKUP(F481,PROFILE!$B$6:$Z$1000,23,FALSE),"")</f>
        <v>ปม5152</v>
      </c>
      <c r="J481" s="10" t="str">
        <f>IFERROR(VLOOKUP(F481,PROFILE!$B$6:$Z$1000,17,FALSE),"")</f>
        <v>เบา</v>
      </c>
      <c r="K481" s="23" t="str">
        <f>IFERROR(VLOOKUP(F481,PROFILE!$B$7:$DC$1000,290,FALSE),"")</f>
        <v/>
      </c>
      <c r="L481" s="26">
        <v>0.5</v>
      </c>
      <c r="M481" s="18" t="s">
        <v>147</v>
      </c>
      <c r="N481" s="7">
        <v>43001.682448148145</v>
      </c>
      <c r="O481" s="8">
        <v>43004.722848495374</v>
      </c>
      <c r="P481" s="15">
        <v>481</v>
      </c>
    </row>
    <row r="482" spans="6:16" x14ac:dyDescent="0.35">
      <c r="F482" s="17">
        <v>1708060</v>
      </c>
      <c r="G482" s="20" t="str">
        <f>IFERROR(VLOOKUP(F482,PROFILE!$B$6:$Z$1000,24,FALSE),"")</f>
        <v>HONDA</v>
      </c>
      <c r="H482" s="10" t="str">
        <f>IFERROR(VLOOKUP(F482,PROFILE!$B$6:$Z$1000,25,FALSE),"")</f>
        <v>CIVIC</v>
      </c>
      <c r="I482" s="10" t="str">
        <f>IFERROR(VLOOKUP(F482,PROFILE!$B$6:$Z$1000,23,FALSE),"")</f>
        <v>ฎบ9291</v>
      </c>
      <c r="J482" s="10" t="str">
        <f>IFERROR(VLOOKUP(F482,PROFILE!$B$6:$Z$1000,17,FALSE),"")</f>
        <v>เบา</v>
      </c>
      <c r="K482" s="23" t="str">
        <f>IFERROR(VLOOKUP(F482,PROFILE!$B$7:$DC$1000,290,FALSE),"")</f>
        <v/>
      </c>
      <c r="L482" s="26">
        <v>0.5</v>
      </c>
      <c r="M482" s="18" t="s">
        <v>286</v>
      </c>
      <c r="N482" s="7">
        <v>43001.682814467589</v>
      </c>
      <c r="O482" s="8">
        <v>43004.724188310189</v>
      </c>
      <c r="P482" s="15">
        <v>482</v>
      </c>
    </row>
    <row r="483" spans="6:16" x14ac:dyDescent="0.35">
      <c r="F483" s="17">
        <v>1708057</v>
      </c>
      <c r="G483" s="20" t="str">
        <f>IFERROR(VLOOKUP(F483,PROFILE!$B$6:$Z$1000,24,FALSE),"")</f>
        <v>TOYOTA</v>
      </c>
      <c r="H483" s="10" t="str">
        <f>IFERROR(VLOOKUP(F483,PROFILE!$B$6:$Z$1000,25,FALSE),"")</f>
        <v>VIOS</v>
      </c>
      <c r="I483" s="10" t="str">
        <f>IFERROR(VLOOKUP(F483,PROFILE!$B$6:$Z$1000,23,FALSE),"")</f>
        <v>กต319</v>
      </c>
      <c r="J483" s="10" t="str">
        <f>IFERROR(VLOOKUP(F483,PROFILE!$B$6:$Z$1000,17,FALSE),"")</f>
        <v>โคม่า</v>
      </c>
      <c r="K483" s="23" t="str">
        <f>IFERROR(VLOOKUP(F483,PROFILE!$B$7:$DC$1000,290,FALSE),"")</f>
        <v/>
      </c>
      <c r="L483" s="26">
        <v>1.5</v>
      </c>
      <c r="M483" s="18" t="s">
        <v>286</v>
      </c>
      <c r="N483" s="7">
        <v>43001.683183217596</v>
      </c>
      <c r="O483" s="8">
        <v>43004.725940046294</v>
      </c>
      <c r="P483" s="15">
        <v>483</v>
      </c>
    </row>
    <row r="484" spans="6:16" x14ac:dyDescent="0.35">
      <c r="F484" s="17">
        <v>1709008</v>
      </c>
      <c r="G484" s="20" t="str">
        <f>IFERROR(VLOOKUP(F484,PROFILE!$B$6:$Z$1000,24,FALSE),"")</f>
        <v>TOYOTA</v>
      </c>
      <c r="H484" s="10" t="str">
        <f>IFERROR(VLOOKUP(F484,PROFILE!$B$6:$Z$1000,25,FALSE),"")</f>
        <v>INNOVA</v>
      </c>
      <c r="I484" s="10" t="str">
        <f>IFERROR(VLOOKUP(F484,PROFILE!$B$6:$Z$1000,23,FALSE),"")</f>
        <v>2กญ9843</v>
      </c>
      <c r="J484" s="10" t="str">
        <f>IFERROR(VLOOKUP(F484,PROFILE!$B$6:$Z$1000,17,FALSE),"")</f>
        <v>ชิ้นส่วน</v>
      </c>
      <c r="K484" s="23" t="str">
        <f>IFERROR(VLOOKUP(F484,PROFILE!$B$7:$DC$1000,290,FALSE),"")</f>
        <v/>
      </c>
      <c r="L484" s="26">
        <v>1</v>
      </c>
      <c r="M484" s="18" t="s">
        <v>286</v>
      </c>
      <c r="N484" s="7">
        <v>43001.683589699074</v>
      </c>
      <c r="P484" s="15">
        <v>484</v>
      </c>
    </row>
    <row r="485" spans="6:16" x14ac:dyDescent="0.35">
      <c r="F485" s="17">
        <v>1708051</v>
      </c>
      <c r="G485" s="20" t="str">
        <f>IFERROR(VLOOKUP(F485,PROFILE!$B$6:$Z$1000,24,FALSE),"")</f>
        <v>ISUZU</v>
      </c>
      <c r="H485" s="10" t="str">
        <f>IFERROR(VLOOKUP(F485,PROFILE!$B$6:$Z$1000,25,FALSE),"")</f>
        <v>D-MAX</v>
      </c>
      <c r="I485" s="10" t="str">
        <f>IFERROR(VLOOKUP(F485,PROFILE!$B$6:$Z$1000,23,FALSE),"")</f>
        <v>ฒศ2032</v>
      </c>
      <c r="J485" s="10" t="str">
        <f>IFERROR(VLOOKUP(F485,PROFILE!$B$6:$Z$1000,17,FALSE),"")</f>
        <v>กลาง</v>
      </c>
      <c r="K485" s="23" t="str">
        <f>IFERROR(VLOOKUP(F485,PROFILE!$B$7:$DC$1000,290,FALSE),"")</f>
        <v/>
      </c>
      <c r="L485" s="26">
        <v>1</v>
      </c>
      <c r="M485" s="18" t="s">
        <v>286</v>
      </c>
      <c r="N485" s="7">
        <v>43003.644934374999</v>
      </c>
      <c r="O485" s="8">
        <v>43005.660900810188</v>
      </c>
      <c r="P485" s="15">
        <v>485</v>
      </c>
    </row>
    <row r="486" spans="6:16" x14ac:dyDescent="0.35">
      <c r="F486" s="17">
        <v>1708073</v>
      </c>
      <c r="G486" s="20" t="str">
        <f>IFERROR(VLOOKUP(F486,PROFILE!$B$6:$Z$1000,24,FALSE),"")</f>
        <v>TOYOTA</v>
      </c>
      <c r="H486" s="10" t="str">
        <f>IFERROR(VLOOKUP(F486,PROFILE!$B$6:$Z$1000,25,FALSE),"")</f>
        <v>FORTUNER</v>
      </c>
      <c r="I486" s="10" t="str">
        <f>IFERROR(VLOOKUP(F486,PROFILE!$B$6:$Z$1000,23,FALSE),"")</f>
        <v>ฎถ9843</v>
      </c>
      <c r="J486" s="10" t="str">
        <f>IFERROR(VLOOKUP(F486,PROFILE!$B$6:$Z$1000,17,FALSE),"")</f>
        <v>โคม่า</v>
      </c>
      <c r="K486" s="23" t="str">
        <f>IFERROR(VLOOKUP(F486,PROFILE!$B$7:$DC$1000,290,FALSE),"")</f>
        <v/>
      </c>
      <c r="L486" s="26">
        <v>1</v>
      </c>
      <c r="M486" s="18" t="s">
        <v>286</v>
      </c>
      <c r="N486" s="7">
        <v>43004.724966087961</v>
      </c>
      <c r="O486" s="8">
        <v>43004.725385185186</v>
      </c>
      <c r="P486" s="15">
        <v>486</v>
      </c>
    </row>
    <row r="487" spans="6:16" x14ac:dyDescent="0.35">
      <c r="F487" s="17">
        <v>1709025</v>
      </c>
      <c r="G487" s="20" t="str">
        <f>IFERROR(VLOOKUP(F487,PROFILE!$B$6:$Z$1000,24,FALSE),"")</f>
        <v>HONDA</v>
      </c>
      <c r="H487" s="10" t="str">
        <f>IFERROR(VLOOKUP(F487,PROFILE!$B$6:$Z$1000,25,FALSE),"")</f>
        <v>CIVIC</v>
      </c>
      <c r="I487" s="10" t="str">
        <f>IFERROR(VLOOKUP(F487,PROFILE!$B$6:$Z$1000,23,FALSE),"")</f>
        <v>ฎน746</v>
      </c>
      <c r="J487" s="10" t="str">
        <f>IFERROR(VLOOKUP(F487,PROFILE!$B$6:$Z$1000,17,FALSE),"")</f>
        <v>กลาง</v>
      </c>
      <c r="K487" s="23" t="str">
        <f>IFERROR(VLOOKUP(F487,PROFILE!$B$7:$DC$1000,290,FALSE),"")</f>
        <v/>
      </c>
      <c r="L487" s="26">
        <v>1</v>
      </c>
      <c r="M487" s="18" t="s">
        <v>286</v>
      </c>
      <c r="N487" s="7">
        <v>43005.598948495368</v>
      </c>
      <c r="O487" s="8">
        <v>43006.617774074075</v>
      </c>
      <c r="P487" s="15">
        <v>487</v>
      </c>
    </row>
    <row r="488" spans="6:16" x14ac:dyDescent="0.35">
      <c r="F488" s="17">
        <v>1709065</v>
      </c>
      <c r="G488" s="20" t="str">
        <f>IFERROR(VLOOKUP(F488,PROFILE!$B$6:$Z$1000,24,FALSE),"")</f>
        <v>ISUZU</v>
      </c>
      <c r="H488" s="10" t="str">
        <f>IFERROR(VLOOKUP(F488,PROFILE!$B$6:$Z$1000,25,FALSE),"")</f>
        <v>D-MAX</v>
      </c>
      <c r="I488" s="10" t="str">
        <f>IFERROR(VLOOKUP(F488,PROFILE!$B$6:$Z$1000,23,FALSE),"")</f>
        <v>ฒส1839</v>
      </c>
      <c r="J488" s="10" t="str">
        <f>IFERROR(VLOOKUP(F488,PROFILE!$B$6:$Z$1000,17,FALSE),"")</f>
        <v>เบา</v>
      </c>
      <c r="K488" s="23" t="str">
        <f>IFERROR(VLOOKUP(F488,PROFILE!$B$7:$DC$1000,290,FALSE),"")</f>
        <v/>
      </c>
      <c r="L488" s="26">
        <v>0.5</v>
      </c>
      <c r="M488" s="18" t="s">
        <v>147</v>
      </c>
      <c r="N488" s="7">
        <v>43006.555873611112</v>
      </c>
      <c r="O488" s="8">
        <v>43006.666136458334</v>
      </c>
      <c r="P488" s="15">
        <v>488</v>
      </c>
    </row>
    <row r="489" spans="6:16" x14ac:dyDescent="0.35">
      <c r="F489" s="17">
        <v>1709084</v>
      </c>
      <c r="G489" s="20" t="str">
        <f>IFERROR(VLOOKUP(F489,PROFILE!$B$6:$Z$1000,24,FALSE),"")</f>
        <v>TOYOTA</v>
      </c>
      <c r="H489" s="10" t="str">
        <f>IFERROR(VLOOKUP(F489,PROFILE!$B$6:$Z$1000,25,FALSE),"")</f>
        <v>VIOS</v>
      </c>
      <c r="I489" s="10" t="str">
        <f>IFERROR(VLOOKUP(F489,PROFILE!$B$6:$Z$1000,23,FALSE),"")</f>
        <v>ฌล2307</v>
      </c>
      <c r="J489" s="10" t="str">
        <f>IFERROR(VLOOKUP(F489,PROFILE!$B$6:$Z$1000,17,FALSE),"")</f>
        <v>เบา</v>
      </c>
      <c r="K489" s="23" t="str">
        <f>IFERROR(VLOOKUP(F489,PROFILE!$B$7:$DC$1000,290,FALSE),"")</f>
        <v/>
      </c>
      <c r="L489" s="26">
        <v>0.5</v>
      </c>
      <c r="M489" s="18" t="s">
        <v>149</v>
      </c>
      <c r="N489" s="7">
        <v>43006.569046643519</v>
      </c>
      <c r="O489" s="8">
        <v>43007.540348263887</v>
      </c>
      <c r="P489" s="15">
        <v>489</v>
      </c>
    </row>
    <row r="490" spans="6:16" x14ac:dyDescent="0.35">
      <c r="F490" s="17">
        <v>1709038</v>
      </c>
      <c r="G490" s="20" t="str">
        <f>IFERROR(VLOOKUP(F490,PROFILE!$B$6:$Z$1000,24,FALSE),"")</f>
        <v>ISUZU</v>
      </c>
      <c r="H490" s="10" t="str">
        <f>IFERROR(VLOOKUP(F490,PROFILE!$B$6:$Z$1000,25,FALSE),"")</f>
        <v>D-MAX</v>
      </c>
      <c r="I490" s="10" t="str">
        <f>IFERROR(VLOOKUP(F490,PROFILE!$B$6:$Z$1000,23,FALSE),"")</f>
        <v>ตม425</v>
      </c>
      <c r="J490" s="10" t="str">
        <f>IFERROR(VLOOKUP(F490,PROFILE!$B$6:$Z$1000,17,FALSE),"")</f>
        <v>เบา</v>
      </c>
      <c r="K490" s="23" t="str">
        <f>IFERROR(VLOOKUP(F490,PROFILE!$B$7:$DC$1000,290,FALSE),"")</f>
        <v/>
      </c>
      <c r="L490" s="26">
        <v>0.5</v>
      </c>
      <c r="M490" s="18" t="s">
        <v>147</v>
      </c>
      <c r="N490" s="7">
        <v>43006.577664236109</v>
      </c>
      <c r="O490" s="8">
        <v>43008.682964236112</v>
      </c>
      <c r="P490" s="15">
        <v>490</v>
      </c>
    </row>
    <row r="491" spans="6:16" x14ac:dyDescent="0.35">
      <c r="F491" s="17">
        <v>1709058</v>
      </c>
      <c r="G491" s="20" t="str">
        <f>IFERROR(VLOOKUP(F491,PROFILE!$B$6:$Z$1000,24,FALSE),"")</f>
        <v>MAZDA</v>
      </c>
      <c r="H491" s="10" t="str">
        <f>IFERROR(VLOOKUP(F491,PROFILE!$B$6:$Z$1000,25,FALSE),"")</f>
        <v>BT-50</v>
      </c>
      <c r="I491" s="10" t="str">
        <f>IFERROR(VLOOKUP(F491,PROFILE!$B$6:$Z$1000,23,FALSE),"")</f>
        <v>1ฒฮ5884</v>
      </c>
      <c r="J491" s="10" t="str">
        <f>IFERROR(VLOOKUP(F491,PROFILE!$B$6:$Z$1000,17,FALSE),"")</f>
        <v>กลาง</v>
      </c>
      <c r="K491" s="23" t="str">
        <f>IFERROR(VLOOKUP(F491,PROFILE!$B$7:$DC$1000,290,FALSE),"")</f>
        <v/>
      </c>
      <c r="L491" s="26">
        <v>1</v>
      </c>
      <c r="M491" s="18" t="s">
        <v>286</v>
      </c>
      <c r="N491" s="7">
        <v>43006.591991666668</v>
      </c>
      <c r="O491" s="8">
        <v>43008.683582523146</v>
      </c>
      <c r="P491" s="15">
        <v>491</v>
      </c>
    </row>
    <row r="492" spans="6:16" x14ac:dyDescent="0.35">
      <c r="F492" s="17">
        <v>1709087</v>
      </c>
      <c r="G492" s="20" t="str">
        <f>IFERROR(VLOOKUP(F492,PROFILE!$B$6:$Z$1000,24,FALSE),"")</f>
        <v>HONDA</v>
      </c>
      <c r="H492" s="10" t="str">
        <f>IFERROR(VLOOKUP(F492,PROFILE!$B$6:$Z$1000,25,FALSE),"")</f>
        <v>CITY</v>
      </c>
      <c r="I492" s="10" t="str">
        <f>IFERROR(VLOOKUP(F492,PROFILE!$B$6:$Z$1000,23,FALSE),"")</f>
        <v>ฆช1478</v>
      </c>
      <c r="J492" s="10" t="str">
        <f>IFERROR(VLOOKUP(F492,PROFILE!$B$6:$Z$1000,17,FALSE),"")</f>
        <v>กลาง</v>
      </c>
      <c r="K492" s="23" t="str">
        <f>IFERROR(VLOOKUP(F492,PROFILE!$B$7:$DC$1000,290,FALSE),"")</f>
        <v/>
      </c>
      <c r="L492" s="26">
        <v>1</v>
      </c>
      <c r="M492" s="18" t="s">
        <v>286</v>
      </c>
      <c r="N492" s="7">
        <v>43006.59234664352</v>
      </c>
      <c r="O492" s="8">
        <v>43008.684013888887</v>
      </c>
      <c r="P492" s="15">
        <v>492</v>
      </c>
    </row>
    <row r="493" spans="6:16" x14ac:dyDescent="0.35">
      <c r="F493" s="17">
        <v>1709015</v>
      </c>
      <c r="G493" s="20" t="str">
        <f>IFERROR(VLOOKUP(F493,PROFILE!$B$6:$Z$1000,24,FALSE),"")</f>
        <v>NISSAN</v>
      </c>
      <c r="H493" s="10" t="str">
        <f>IFERROR(VLOOKUP(F493,PROFILE!$B$6:$Z$1000,25,FALSE),"")</f>
        <v>TEANA</v>
      </c>
      <c r="I493" s="10" t="str">
        <f>IFERROR(VLOOKUP(F493,PROFILE!$B$6:$Z$1000,23,FALSE),"")</f>
        <v>ศษ2399</v>
      </c>
      <c r="J493" s="10" t="str">
        <f>IFERROR(VLOOKUP(F493,PROFILE!$B$6:$Z$1000,17,FALSE),"")</f>
        <v>รอบคัน</v>
      </c>
      <c r="K493" s="23" t="str">
        <f>IFERROR(VLOOKUP(F493,PROFILE!$B$7:$DC$1000,290,FALSE),"")</f>
        <v/>
      </c>
      <c r="L493" s="26">
        <v>1</v>
      </c>
      <c r="M493" s="18" t="s">
        <v>147</v>
      </c>
      <c r="N493" s="7">
        <v>43006.631543171294</v>
      </c>
      <c r="O493" s="8">
        <v>43006.631896527775</v>
      </c>
      <c r="P493" s="15">
        <v>493</v>
      </c>
    </row>
    <row r="494" spans="6:16" x14ac:dyDescent="0.35">
      <c r="F494" s="17">
        <v>1709002</v>
      </c>
      <c r="G494" s="20" t="str">
        <f>IFERROR(VLOOKUP(F494,PROFILE!$B$6:$Z$1000,24,FALSE),"")</f>
        <v>TOYOTA</v>
      </c>
      <c r="H494" s="10" t="str">
        <f>IFERROR(VLOOKUP(F494,PROFILE!$B$6:$Z$1000,25,FALSE),"")</f>
        <v>VIGO</v>
      </c>
      <c r="I494" s="10" t="str">
        <f>IFERROR(VLOOKUP(F494,PROFILE!$B$6:$Z$1000,23,FALSE),"")</f>
        <v>ถบ9607</v>
      </c>
      <c r="J494" s="10" t="str">
        <f>IFERROR(VLOOKUP(F494,PROFILE!$B$6:$Z$1000,17,FALSE),"")</f>
        <v>หนัก</v>
      </c>
      <c r="K494" s="23" t="str">
        <f>IFERROR(VLOOKUP(F494,PROFILE!$B$7:$DC$1000,290,FALSE),"")</f>
        <v/>
      </c>
      <c r="L494" s="26">
        <v>1.5</v>
      </c>
      <c r="M494" s="18" t="s">
        <v>286</v>
      </c>
      <c r="N494" s="7">
        <v>43011.37723784722</v>
      </c>
      <c r="O494" s="8">
        <v>43013.660707291667</v>
      </c>
      <c r="P494" s="15">
        <v>494</v>
      </c>
    </row>
    <row r="495" spans="6:16" x14ac:dyDescent="0.35">
      <c r="F495" s="17">
        <v>1709094</v>
      </c>
      <c r="G495" s="20" t="str">
        <f>IFERROR(VLOOKUP(F495,PROFILE!$B$6:$Z$1000,24,FALSE),"")</f>
        <v>ISUZU</v>
      </c>
      <c r="H495" s="10" t="str">
        <f>IFERROR(VLOOKUP(F495,PROFILE!$B$6:$Z$1000,25,FALSE),"")</f>
        <v>D-MAX</v>
      </c>
      <c r="I495" s="10" t="str">
        <f>IFERROR(VLOOKUP(F495,PROFILE!$B$6:$Z$1000,23,FALSE),"")</f>
        <v>2ฒฆ865</v>
      </c>
      <c r="J495" s="10" t="str">
        <f>IFERROR(VLOOKUP(F495,PROFILE!$B$6:$Z$1000,17,FALSE),"")</f>
        <v>เบา</v>
      </c>
      <c r="K495" s="23" t="str">
        <f>IFERROR(VLOOKUP(F495,PROFILE!$B$7:$DC$1000,290,FALSE),"")</f>
        <v/>
      </c>
      <c r="L495" s="26">
        <v>0.5</v>
      </c>
      <c r="M495" s="18" t="s">
        <v>286</v>
      </c>
      <c r="N495" s="7">
        <v>43011.377644675929</v>
      </c>
      <c r="O495" s="8">
        <v>43013.658199768521</v>
      </c>
      <c r="P495" s="15">
        <v>495</v>
      </c>
    </row>
    <row r="496" spans="6:16" x14ac:dyDescent="0.35">
      <c r="F496" s="17">
        <v>1707059</v>
      </c>
      <c r="G496" s="20" t="str">
        <f>IFERROR(VLOOKUP(F496,PROFILE!$B$6:$Z$1000,24,FALSE),"")</f>
        <v>TOYOTA</v>
      </c>
      <c r="H496" s="10" t="str">
        <f>IFERROR(VLOOKUP(F496,PROFILE!$B$6:$Z$1000,25,FALSE),"")</f>
        <v>VIGO</v>
      </c>
      <c r="I496" s="10" t="str">
        <f>IFERROR(VLOOKUP(F496,PROFILE!$B$6:$Z$1000,23,FALSE),"")</f>
        <v>1ฒข3526</v>
      </c>
      <c r="J496" s="10" t="str">
        <f>IFERROR(VLOOKUP(F496,PROFILE!$B$6:$Z$1000,17,FALSE),"")</f>
        <v>กลาง</v>
      </c>
      <c r="K496" s="23" t="str">
        <f>IFERROR(VLOOKUP(F496,PROFILE!$B$7:$DC$1000,290,FALSE),"")</f>
        <v/>
      </c>
      <c r="L496" s="26">
        <v>2</v>
      </c>
      <c r="M496" s="18" t="s">
        <v>286</v>
      </c>
      <c r="N496" s="7">
        <v>43011.37803472222</v>
      </c>
      <c r="O496" s="8">
        <v>43013.660345833334</v>
      </c>
      <c r="P496" s="15">
        <v>496</v>
      </c>
    </row>
    <row r="497" spans="6:16" x14ac:dyDescent="0.35">
      <c r="F497" s="17">
        <v>1709095</v>
      </c>
      <c r="G497" s="20" t="str">
        <f>IFERROR(VLOOKUP(F497,PROFILE!$B$6:$Z$1000,24,FALSE),"")</f>
        <v>TOYOTA</v>
      </c>
      <c r="H497" s="10" t="str">
        <f>IFERROR(VLOOKUP(F497,PROFILE!$B$6:$Z$1000,25,FALSE),"")</f>
        <v>VIOS</v>
      </c>
      <c r="I497" s="10" t="str">
        <f>IFERROR(VLOOKUP(F497,PROFILE!$B$6:$Z$1000,23,FALSE),"")</f>
        <v>สฎ3396</v>
      </c>
      <c r="J497" s="10" t="str">
        <f>IFERROR(VLOOKUP(F497,PROFILE!$B$6:$Z$1000,17,FALSE),"")</f>
        <v>ชิ้นส่วน</v>
      </c>
      <c r="K497" s="23" t="str">
        <f>IFERROR(VLOOKUP(F497,PROFILE!$B$7:$DC$1000,290,FALSE),"")</f>
        <v/>
      </c>
      <c r="L497" s="26">
        <v>0.5</v>
      </c>
      <c r="M497" s="18" t="s">
        <v>149</v>
      </c>
      <c r="N497" s="7">
        <v>43011.378872222223</v>
      </c>
      <c r="O497" s="8">
        <v>43012.453133680552</v>
      </c>
      <c r="P497" s="15">
        <v>497</v>
      </c>
    </row>
    <row r="498" spans="6:16" x14ac:dyDescent="0.35">
      <c r="F498" s="17">
        <v>1709055</v>
      </c>
      <c r="G498" s="20" t="str">
        <f>IFERROR(VLOOKUP(F498,PROFILE!$B$6:$Z$1000,24,FALSE),"")</f>
        <v>HONDA</v>
      </c>
      <c r="H498" s="10" t="str">
        <f>IFERROR(VLOOKUP(F498,PROFILE!$B$6:$Z$1000,25,FALSE),"")</f>
        <v>JAZZ</v>
      </c>
      <c r="I498" s="10" t="str">
        <f>IFERROR(VLOOKUP(F498,PROFILE!$B$6:$Z$1000,23,FALSE),"")</f>
        <v>ญก2652</v>
      </c>
      <c r="J498" s="10" t="str">
        <f>IFERROR(VLOOKUP(F498,PROFILE!$B$6:$Z$1000,17,FALSE),"")</f>
        <v>กลาง</v>
      </c>
      <c r="K498" s="23" t="str">
        <f>IFERROR(VLOOKUP(F498,PROFILE!$B$7:$DC$1000,290,FALSE),"")</f>
        <v/>
      </c>
      <c r="L498" s="26">
        <v>0.5</v>
      </c>
      <c r="M498" s="18" t="s">
        <v>149</v>
      </c>
      <c r="N498" s="7">
        <v>43011.379287615739</v>
      </c>
      <c r="O498" s="8">
        <v>43013.664266435182</v>
      </c>
      <c r="P498" s="15">
        <v>498</v>
      </c>
    </row>
    <row r="499" spans="6:16" x14ac:dyDescent="0.35">
      <c r="F499" s="17">
        <v>1704031</v>
      </c>
      <c r="G499" s="20" t="str">
        <f>IFERROR(VLOOKUP(F499,PROFILE!$B$6:$Z$1000,24,FALSE),"")</f>
        <v>TOYOTA</v>
      </c>
      <c r="H499" s="10" t="str">
        <f>IFERROR(VLOOKUP(F499,PROFILE!$B$6:$Z$1000,25,FALSE),"")</f>
        <v>VIGO</v>
      </c>
      <c r="I499" s="10" t="str">
        <f>IFERROR(VLOOKUP(F499,PROFILE!$B$6:$Z$1000,23,FALSE),"")</f>
        <v>ฒก764</v>
      </c>
      <c r="J499" s="10" t="str">
        <f>IFERROR(VLOOKUP(F499,PROFILE!$B$6:$Z$1000,17,FALSE),"")</f>
        <v>กลาง</v>
      </c>
      <c r="K499" s="23" t="str">
        <f>IFERROR(VLOOKUP(F499,PROFILE!$B$7:$DC$1000,290,FALSE),"")</f>
        <v/>
      </c>
      <c r="L499" s="26">
        <v>0.5</v>
      </c>
      <c r="M499" s="18" t="s">
        <v>147</v>
      </c>
      <c r="N499" s="7">
        <v>43011.383062499997</v>
      </c>
      <c r="O499" s="8">
        <v>43012.569207638888</v>
      </c>
      <c r="P499" s="15">
        <v>499</v>
      </c>
    </row>
    <row r="500" spans="6:16" x14ac:dyDescent="0.35">
      <c r="F500" s="17">
        <v>1705046</v>
      </c>
      <c r="G500" s="20" t="str">
        <f>IFERROR(VLOOKUP(F500,PROFILE!$B$6:$Z$1000,24,FALSE),"")</f>
        <v>MAZDA</v>
      </c>
      <c r="H500" s="10">
        <f>IFERROR(VLOOKUP(F500,PROFILE!$B$6:$Z$1000,25,FALSE),"")</f>
        <v>3</v>
      </c>
      <c r="I500" s="10" t="str">
        <f>IFERROR(VLOOKUP(F500,PROFILE!$B$6:$Z$1000,23,FALSE),"")</f>
        <v>1กร6299</v>
      </c>
      <c r="J500" s="10" t="str">
        <f>IFERROR(VLOOKUP(F500,PROFILE!$B$6:$Z$1000,17,FALSE),"")</f>
        <v>เบา</v>
      </c>
      <c r="K500" s="23" t="str">
        <f>IFERROR(VLOOKUP(F500,PROFILE!$B$7:$DC$1000,290,FALSE),"")</f>
        <v/>
      </c>
      <c r="L500" s="26">
        <v>0.5</v>
      </c>
      <c r="M500" s="18" t="s">
        <v>147</v>
      </c>
      <c r="N500" s="7">
        <v>43012.639820023149</v>
      </c>
      <c r="O500" s="8">
        <v>43014.710352893519</v>
      </c>
      <c r="P500" s="15">
        <v>500</v>
      </c>
    </row>
    <row r="501" spans="6:16" x14ac:dyDescent="0.35">
      <c r="F501" s="17">
        <v>1709048</v>
      </c>
      <c r="G501" s="20" t="str">
        <f>IFERROR(VLOOKUP(F501,PROFILE!$B$6:$Z$1000,24,FALSE),"")</f>
        <v>TOYOTA</v>
      </c>
      <c r="H501" s="10" t="str">
        <f>IFERROR(VLOOKUP(F501,PROFILE!$B$6:$Z$1000,25,FALSE),"")</f>
        <v>VIOS</v>
      </c>
      <c r="I501" s="10" t="str">
        <f>IFERROR(VLOOKUP(F501,PROFILE!$B$6:$Z$1000,23,FALSE),"")</f>
        <v>ชง5637</v>
      </c>
      <c r="J501" s="10" t="str">
        <f>IFERROR(VLOOKUP(F501,PROFILE!$B$6:$Z$1000,17,FALSE),"")</f>
        <v>เบา</v>
      </c>
      <c r="K501" s="23" t="str">
        <f>IFERROR(VLOOKUP(F501,PROFILE!$B$7:$DC$1000,290,FALSE),"")</f>
        <v/>
      </c>
      <c r="L501" s="26">
        <v>0.5</v>
      </c>
      <c r="M501" s="18" t="s">
        <v>147</v>
      </c>
      <c r="N501" s="7">
        <v>43012.640239004628</v>
      </c>
      <c r="O501" s="8">
        <v>43014.710107638886</v>
      </c>
      <c r="P501" s="15">
        <v>501</v>
      </c>
    </row>
    <row r="502" spans="6:16" x14ac:dyDescent="0.35">
      <c r="F502" s="17">
        <v>1708049</v>
      </c>
      <c r="G502" s="20" t="str">
        <f>IFERROR(VLOOKUP(F502,PROFILE!$B$6:$Z$1000,24,FALSE),"")</f>
        <v>TOYOTA</v>
      </c>
      <c r="H502" s="10" t="str">
        <f>IFERROR(VLOOKUP(F502,PROFILE!$B$6:$Z$1000,25,FALSE),"")</f>
        <v>VIGO</v>
      </c>
      <c r="I502" s="10" t="str">
        <f>IFERROR(VLOOKUP(F502,PROFILE!$B$6:$Z$1000,23,FALSE),"")</f>
        <v>3กฎ8487</v>
      </c>
      <c r="J502" s="10" t="str">
        <f>IFERROR(VLOOKUP(F502,PROFILE!$B$6:$Z$1000,17,FALSE),"")</f>
        <v>เบา</v>
      </c>
      <c r="K502" s="23" t="str">
        <f>IFERROR(VLOOKUP(F502,PROFILE!$B$7:$DC$1000,290,FALSE),"")</f>
        <v/>
      </c>
      <c r="L502" s="26">
        <v>0.5</v>
      </c>
      <c r="M502" s="18" t="s">
        <v>286</v>
      </c>
      <c r="N502" s="7">
        <v>43012.640633680552</v>
      </c>
      <c r="O502" s="8">
        <v>43014.691170370374</v>
      </c>
      <c r="P502" s="15">
        <v>502</v>
      </c>
    </row>
    <row r="503" spans="6:16" x14ac:dyDescent="0.35">
      <c r="F503" s="17">
        <v>1708066</v>
      </c>
      <c r="G503" s="20" t="str">
        <f>IFERROR(VLOOKUP(F503,PROFILE!$B$6:$Z$1000,24,FALSE),"")</f>
        <v>NISSAN</v>
      </c>
      <c r="H503" s="10" t="str">
        <f>IFERROR(VLOOKUP(F503,PROFILE!$B$6:$Z$1000,25,FALSE),"")</f>
        <v>ALMERA</v>
      </c>
      <c r="I503" s="10" t="str">
        <f>IFERROR(VLOOKUP(F503,PROFILE!$B$6:$Z$1000,23,FALSE),"")</f>
        <v>4กม6086</v>
      </c>
      <c r="J503" s="10" t="str">
        <f>IFERROR(VLOOKUP(F503,PROFILE!$B$6:$Z$1000,17,FALSE),"")</f>
        <v>เบา</v>
      </c>
      <c r="K503" s="23" t="str">
        <f>IFERROR(VLOOKUP(F503,PROFILE!$B$7:$DC$1000,290,FALSE),"")</f>
        <v/>
      </c>
      <c r="L503" s="26">
        <v>0.5</v>
      </c>
      <c r="M503" s="18" t="s">
        <v>286</v>
      </c>
      <c r="N503" s="7">
        <v>43012.641874768517</v>
      </c>
      <c r="O503" s="8">
        <v>43015.477591319446</v>
      </c>
      <c r="P503" s="15">
        <v>503</v>
      </c>
    </row>
    <row r="504" spans="6:16" x14ac:dyDescent="0.35">
      <c r="F504" s="17">
        <v>1709056</v>
      </c>
      <c r="G504" s="20" t="str">
        <f>IFERROR(VLOOKUP(F504,PROFILE!$B$6:$Z$1000,24,FALSE),"")</f>
        <v>TOYOTA</v>
      </c>
      <c r="H504" s="10" t="str">
        <f>IFERROR(VLOOKUP(F504,PROFILE!$B$6:$Z$1000,25,FALSE),"")</f>
        <v>VIGO</v>
      </c>
      <c r="I504" s="10" t="str">
        <f>IFERROR(VLOOKUP(F504,PROFILE!$B$6:$Z$1000,23,FALSE),"")</f>
        <v>บพ105</v>
      </c>
      <c r="J504" s="10" t="str">
        <f>IFERROR(VLOOKUP(F504,PROFILE!$B$6:$Z$1000,17,FALSE),"")</f>
        <v>เบา</v>
      </c>
      <c r="K504" s="23" t="str">
        <f>IFERROR(VLOOKUP(F504,PROFILE!$B$7:$DC$1000,290,FALSE),"")</f>
        <v/>
      </c>
      <c r="L504" s="26">
        <v>1</v>
      </c>
      <c r="M504" s="18" t="s">
        <v>286</v>
      </c>
      <c r="N504" s="7">
        <v>43015.438101041669</v>
      </c>
      <c r="O504" s="8">
        <v>43018.655767013886</v>
      </c>
      <c r="P504" s="15">
        <v>504</v>
      </c>
    </row>
    <row r="505" spans="6:16" x14ac:dyDescent="0.35">
      <c r="F505" s="17">
        <v>1708064</v>
      </c>
      <c r="G505" s="20" t="str">
        <f>IFERROR(VLOOKUP(F505,PROFILE!$B$6:$Z$1000,24,FALSE),"")</f>
        <v>HONDA</v>
      </c>
      <c r="H505" s="10" t="str">
        <f>IFERROR(VLOOKUP(F505,PROFILE!$B$6:$Z$1000,25,FALSE),"")</f>
        <v>CITY</v>
      </c>
      <c r="I505" s="10" t="str">
        <f>IFERROR(VLOOKUP(F505,PROFILE!$B$6:$Z$1000,23,FALSE),"")</f>
        <v>ฎษ6200</v>
      </c>
      <c r="J505" s="10" t="str">
        <f>IFERROR(VLOOKUP(F505,PROFILE!$B$6:$Z$1000,17,FALSE),"")</f>
        <v>ชิ้นส่วน</v>
      </c>
      <c r="K505" s="23" t="str">
        <f>IFERROR(VLOOKUP(F505,PROFILE!$B$7:$DC$1000,290,FALSE),"")</f>
        <v/>
      </c>
      <c r="L505" s="26">
        <v>0.5</v>
      </c>
      <c r="M505" s="18" t="s">
        <v>286</v>
      </c>
      <c r="N505" s="7">
        <v>43015.438672222219</v>
      </c>
      <c r="O505" s="8">
        <v>43018.656388425923</v>
      </c>
      <c r="P505" s="15">
        <v>505</v>
      </c>
    </row>
    <row r="506" spans="6:16" x14ac:dyDescent="0.35">
      <c r="F506" s="17">
        <v>1709076</v>
      </c>
      <c r="G506" s="20" t="str">
        <f>IFERROR(VLOOKUP(F506,PROFILE!$B$6:$Z$1000,24,FALSE),"")</f>
        <v>ISUZU</v>
      </c>
      <c r="H506" s="10" t="str">
        <f>IFERROR(VLOOKUP(F506,PROFILE!$B$6:$Z$1000,25,FALSE),"")</f>
        <v>D-MAX</v>
      </c>
      <c r="I506" s="10" t="str">
        <f>IFERROR(VLOOKUP(F506,PROFILE!$B$6:$Z$1000,23,FALSE),"")</f>
        <v>ฒอ1943</v>
      </c>
      <c r="J506" s="10" t="str">
        <f>IFERROR(VLOOKUP(F506,PROFILE!$B$6:$Z$1000,17,FALSE),"")</f>
        <v>กลาง</v>
      </c>
      <c r="K506" s="23" t="str">
        <f>IFERROR(VLOOKUP(F506,PROFILE!$B$7:$DC$1000,290,FALSE),"")</f>
        <v/>
      </c>
      <c r="L506" s="26">
        <v>1</v>
      </c>
      <c r="M506" s="18" t="s">
        <v>149</v>
      </c>
      <c r="N506" s="7">
        <v>43015.439002430554</v>
      </c>
      <c r="O506" s="8">
        <v>43018.65662696759</v>
      </c>
      <c r="P506" s="15">
        <v>506</v>
      </c>
    </row>
    <row r="507" spans="6:16" x14ac:dyDescent="0.35">
      <c r="F507" s="17">
        <v>1710001</v>
      </c>
      <c r="G507" s="20" t="str">
        <f>IFERROR(VLOOKUP(F507,PROFILE!$B$6:$Z$1000,24,FALSE),"")</f>
        <v>HONDA</v>
      </c>
      <c r="H507" s="10" t="str">
        <f>IFERROR(VLOOKUP(F507,PROFILE!$B$6:$Z$1000,25,FALSE),"")</f>
        <v>CIVIC</v>
      </c>
      <c r="I507" s="10" t="str">
        <f>IFERROR(VLOOKUP(F507,PROFILE!$B$6:$Z$1000,23,FALSE),"")</f>
        <v>ญข4858</v>
      </c>
      <c r="J507" s="10" t="str">
        <f>IFERROR(VLOOKUP(F507,PROFILE!$B$6:$Z$1000,17,FALSE),"")</f>
        <v>กลาง</v>
      </c>
      <c r="K507" s="23" t="str">
        <f>IFERROR(VLOOKUP(F507,PROFILE!$B$7:$DC$1000,290,FALSE),"")</f>
        <v/>
      </c>
      <c r="L507" s="26">
        <v>0.5</v>
      </c>
      <c r="M507" s="18" t="s">
        <v>286</v>
      </c>
      <c r="N507" s="7">
        <v>43015.43937083333</v>
      </c>
      <c r="O507" s="8">
        <v>43018.656166435183</v>
      </c>
      <c r="P507" s="15">
        <v>507</v>
      </c>
    </row>
    <row r="508" spans="6:16" x14ac:dyDescent="0.35">
      <c r="F508" s="17">
        <v>1709004</v>
      </c>
      <c r="G508" s="20" t="str">
        <f>IFERROR(VLOOKUP(F508,PROFILE!$B$6:$Z$1000,24,FALSE),"")</f>
        <v>TOYOTA</v>
      </c>
      <c r="H508" s="10" t="str">
        <f>IFERROR(VLOOKUP(F508,PROFILE!$B$6:$Z$1000,25,FALSE),"")</f>
        <v>VIOS</v>
      </c>
      <c r="I508" s="10" t="str">
        <f>IFERROR(VLOOKUP(F508,PROFILE!$B$6:$Z$1000,23,FALSE),"")</f>
        <v>1กร4068</v>
      </c>
      <c r="J508" s="10" t="str">
        <f>IFERROR(VLOOKUP(F508,PROFILE!$B$6:$Z$1000,17,FALSE),"")</f>
        <v>กลาง</v>
      </c>
      <c r="K508" s="23" t="str">
        <f>IFERROR(VLOOKUP(F508,PROFILE!$B$7:$DC$1000,290,FALSE),"")</f>
        <v/>
      </c>
      <c r="L508" s="26">
        <v>1</v>
      </c>
      <c r="M508" s="18" t="s">
        <v>147</v>
      </c>
      <c r="N508" s="7">
        <v>43015.439745833333</v>
      </c>
      <c r="O508" s="8">
        <v>43018.665099305559</v>
      </c>
      <c r="P508" s="15">
        <v>508</v>
      </c>
    </row>
    <row r="509" spans="6:16" x14ac:dyDescent="0.35">
      <c r="F509" s="17">
        <v>1709062</v>
      </c>
      <c r="G509" s="20" t="str">
        <f>IFERROR(VLOOKUP(F509,PROFILE!$B$6:$Z$1000,24,FALSE),"")</f>
        <v>HONDA</v>
      </c>
      <c r="H509" s="10" t="str">
        <f>IFERROR(VLOOKUP(F509,PROFILE!$B$6:$Z$1000,25,FALSE),"")</f>
        <v>ACCORD</v>
      </c>
      <c r="I509" s="10" t="str">
        <f>IFERROR(VLOOKUP(F509,PROFILE!$B$6:$Z$1000,23,FALSE),"")</f>
        <v>ญฐ6440</v>
      </c>
      <c r="J509" s="10" t="str">
        <f>IFERROR(VLOOKUP(F509,PROFILE!$B$6:$Z$1000,17,FALSE),"")</f>
        <v>โคม่า</v>
      </c>
      <c r="K509" s="23" t="str">
        <f>IFERROR(VLOOKUP(F509,PROFILE!$B$7:$DC$1000,290,FALSE),"")</f>
        <v/>
      </c>
      <c r="L509" s="26">
        <v>1</v>
      </c>
      <c r="M509" s="18" t="s">
        <v>286</v>
      </c>
      <c r="N509" s="7">
        <v>43019.563507060186</v>
      </c>
      <c r="O509" s="8">
        <v>43027.568967824074</v>
      </c>
      <c r="P509" s="15">
        <v>509</v>
      </c>
    </row>
    <row r="510" spans="6:16" x14ac:dyDescent="0.35">
      <c r="F510" s="17">
        <v>1709032</v>
      </c>
      <c r="G510" s="20" t="str">
        <f>IFERROR(VLOOKUP(F510,PROFILE!$B$6:$Z$1000,24,FALSE),"")</f>
        <v>MAZDA</v>
      </c>
      <c r="H510" s="10" t="str">
        <f>IFERROR(VLOOKUP(F510,PROFILE!$B$6:$Z$1000,25,FALSE),"")</f>
        <v>FIGHTER</v>
      </c>
      <c r="I510" s="10" t="str">
        <f>IFERROR(VLOOKUP(F510,PROFILE!$B$6:$Z$1000,23,FALSE),"")</f>
        <v>1ฒส5437</v>
      </c>
      <c r="J510" s="10" t="str">
        <f>IFERROR(VLOOKUP(F510,PROFILE!$B$6:$Z$1000,17,FALSE),"")</f>
        <v>โคม่า</v>
      </c>
      <c r="K510" s="23" t="str">
        <f>IFERROR(VLOOKUP(F510,PROFILE!$B$7:$DC$1000,290,FALSE),"")</f>
        <v/>
      </c>
      <c r="L510" s="26">
        <v>1</v>
      </c>
      <c r="M510" s="18" t="s">
        <v>286</v>
      </c>
      <c r="N510" s="7">
        <v>43019.564644791666</v>
      </c>
      <c r="P510" s="15">
        <v>510</v>
      </c>
    </row>
    <row r="511" spans="6:16" x14ac:dyDescent="0.35">
      <c r="F511" s="17">
        <v>1708004</v>
      </c>
      <c r="G511" s="20" t="str">
        <f>IFERROR(VLOOKUP(F511,PROFILE!$B$6:$Z$1000,24,FALSE),"")</f>
        <v>HONDA</v>
      </c>
      <c r="H511" s="10" t="str">
        <f>IFERROR(VLOOKUP(F511,PROFILE!$B$6:$Z$1000,25,FALSE),"")</f>
        <v>CITY</v>
      </c>
      <c r="I511" s="10" t="str">
        <f>IFERROR(VLOOKUP(F511,PROFILE!$B$6:$Z$1000,23,FALSE),"")</f>
        <v>ฎว3847</v>
      </c>
      <c r="J511" s="10" t="str">
        <f>IFERROR(VLOOKUP(F511,PROFILE!$B$6:$Z$1000,17,FALSE),"")</f>
        <v>เบา</v>
      </c>
      <c r="K511" s="23" t="str">
        <f>IFERROR(VLOOKUP(F511,PROFILE!$B$7:$DC$1000,290,FALSE),"")</f>
        <v/>
      </c>
      <c r="L511" s="26">
        <v>0.5</v>
      </c>
      <c r="M511" s="18" t="s">
        <v>149</v>
      </c>
      <c r="N511" s="7">
        <v>43019.724082175926</v>
      </c>
      <c r="O511" s="8">
        <v>43019.725005439817</v>
      </c>
      <c r="P511" s="15">
        <v>511</v>
      </c>
    </row>
    <row r="512" spans="6:16" x14ac:dyDescent="0.35">
      <c r="F512" s="17">
        <v>1709073</v>
      </c>
      <c r="G512" s="20" t="str">
        <f>IFERROR(VLOOKUP(F512,PROFILE!$B$6:$Z$1000,24,FALSE),"")</f>
        <v>TOYOTA</v>
      </c>
      <c r="H512" s="10" t="str">
        <f>IFERROR(VLOOKUP(F512,PROFILE!$B$6:$Z$1000,25,FALSE),"")</f>
        <v>FORTUNER</v>
      </c>
      <c r="I512" s="10" t="str">
        <f>IFERROR(VLOOKUP(F512,PROFILE!$B$6:$Z$1000,23,FALSE),"")</f>
        <v>สฎ3854</v>
      </c>
      <c r="J512" s="10" t="str">
        <f>IFERROR(VLOOKUP(F512,PROFILE!$B$6:$Z$1000,17,FALSE),"")</f>
        <v>ชิ้นส่วน</v>
      </c>
      <c r="K512" s="23" t="str">
        <f>IFERROR(VLOOKUP(F512,PROFILE!$B$7:$DC$1000,290,FALSE),"")</f>
        <v/>
      </c>
      <c r="L512" s="26">
        <v>0.5</v>
      </c>
      <c r="M512" s="18" t="s">
        <v>149</v>
      </c>
      <c r="N512" s="7">
        <v>43020.492916550924</v>
      </c>
      <c r="O512" s="8">
        <v>43021.603737847225</v>
      </c>
      <c r="P512" s="15">
        <v>512</v>
      </c>
    </row>
    <row r="513" spans="6:16" x14ac:dyDescent="0.35">
      <c r="F513" s="17">
        <v>1709012</v>
      </c>
      <c r="G513" s="20" t="str">
        <f>IFERROR(VLOOKUP(F513,PROFILE!$B$6:$Z$1000,24,FALSE),"")</f>
        <v xml:space="preserve">NISSAN </v>
      </c>
      <c r="H513" s="10" t="str">
        <f>IFERROR(VLOOKUP(F513,PROFILE!$B$6:$Z$1000,25,FALSE),"")</f>
        <v>SUPPER NEO A</v>
      </c>
      <c r="I513" s="10" t="str">
        <f>IFERROR(VLOOKUP(F513,PROFILE!$B$6:$Z$1000,23,FALSE),"")</f>
        <v>ศช3107</v>
      </c>
      <c r="J513" s="10" t="str">
        <f>IFERROR(VLOOKUP(F513,PROFILE!$B$6:$Z$1000,17,FALSE),"")</f>
        <v>ชิ้นส่วน</v>
      </c>
      <c r="K513" s="23" t="str">
        <f>IFERROR(VLOOKUP(F513,PROFILE!$B$7:$DC$1000,290,FALSE),"")</f>
        <v/>
      </c>
      <c r="L513" s="26">
        <v>0.5</v>
      </c>
      <c r="M513" s="18" t="s">
        <v>149</v>
      </c>
      <c r="N513" s="7">
        <v>43020.493156597222</v>
      </c>
      <c r="O513" s="8">
        <v>43021.597549421298</v>
      </c>
      <c r="P513" s="15">
        <v>513</v>
      </c>
    </row>
    <row r="514" spans="6:16" x14ac:dyDescent="0.35">
      <c r="F514" s="17">
        <v>1710029</v>
      </c>
      <c r="G514" s="20" t="str">
        <f>IFERROR(VLOOKUP(F514,PROFILE!$B$6:$Z$1000,24,FALSE),"")</f>
        <v>SUZUKI</v>
      </c>
      <c r="H514" s="10" t="str">
        <f>IFERROR(VLOOKUP(F514,PROFILE!$B$6:$Z$1000,25,FALSE),"")</f>
        <v>SWIFT</v>
      </c>
      <c r="I514" s="10" t="str">
        <f>IFERROR(VLOOKUP(F514,PROFILE!$B$6:$Z$1000,23,FALSE),"")</f>
        <v>ญท8777</v>
      </c>
      <c r="J514" s="10" t="str">
        <f>IFERROR(VLOOKUP(F514,PROFILE!$B$6:$Z$1000,17,FALSE),"")</f>
        <v>เบา</v>
      </c>
      <c r="K514" s="23" t="str">
        <f>IFERROR(VLOOKUP(F514,PROFILE!$B$7:$DC$1000,290,FALSE),"")</f>
        <v/>
      </c>
      <c r="L514" s="26">
        <v>0.5</v>
      </c>
      <c r="M514" s="18" t="s">
        <v>149</v>
      </c>
      <c r="N514" s="7">
        <v>43020.619580902778</v>
      </c>
      <c r="O514" s="8">
        <v>43021.603129050927</v>
      </c>
      <c r="P514" s="15">
        <v>514</v>
      </c>
    </row>
    <row r="515" spans="6:16" x14ac:dyDescent="0.35">
      <c r="F515" s="17">
        <v>1710015</v>
      </c>
      <c r="G515" s="20" t="str">
        <f>IFERROR(VLOOKUP(F515,PROFILE!$B$6:$Z$1000,24,FALSE),"")</f>
        <v>TOYOTA</v>
      </c>
      <c r="H515" s="10" t="str">
        <f>IFERROR(VLOOKUP(F515,PROFILE!$B$6:$Z$1000,25,FALSE),"")</f>
        <v>REVO</v>
      </c>
      <c r="I515" s="10" t="str">
        <f>IFERROR(VLOOKUP(F515,PROFILE!$B$6:$Z$1000,23,FALSE),"")</f>
        <v>6กณ6062</v>
      </c>
      <c r="J515" s="10" t="str">
        <f>IFERROR(VLOOKUP(F515,PROFILE!$B$6:$Z$1000,17,FALSE),"")</f>
        <v/>
      </c>
      <c r="K515" s="23" t="str">
        <f>IFERROR(VLOOKUP(F515,PROFILE!$B$7:$DC$1000,290,FALSE),"")</f>
        <v/>
      </c>
      <c r="L515" s="26">
        <v>0.5</v>
      </c>
      <c r="M515" s="18" t="s">
        <v>149</v>
      </c>
      <c r="N515" s="7">
        <v>43020.619768634257</v>
      </c>
      <c r="O515" s="8">
        <v>43021.603390162039</v>
      </c>
      <c r="P515" s="15">
        <v>515</v>
      </c>
    </row>
    <row r="516" spans="6:16" x14ac:dyDescent="0.35">
      <c r="F516" s="17">
        <v>1707065</v>
      </c>
      <c r="G516" s="20" t="str">
        <f>IFERROR(VLOOKUP(F516,PROFILE!$B$6:$Z$1000,24,FALSE),"")</f>
        <v>MITSUBISHI</v>
      </c>
      <c r="H516" s="10" t="str">
        <f>IFERROR(VLOOKUP(F516,PROFILE!$B$6:$Z$1000,25,FALSE),"")</f>
        <v>STRADA</v>
      </c>
      <c r="I516" s="10" t="str">
        <f>IFERROR(VLOOKUP(F516,PROFILE!$B$6:$Z$1000,23,FALSE),"")</f>
        <v>บฉ6252</v>
      </c>
      <c r="J516" s="10" t="str">
        <f>IFERROR(VLOOKUP(F516,PROFILE!$B$6:$Z$1000,17,FALSE),"")</f>
        <v>ชิ้นส่วน</v>
      </c>
      <c r="K516" s="23" t="str">
        <f>IFERROR(VLOOKUP(F516,PROFILE!$B$7:$DC$1000,290,FALSE),"")</f>
        <v/>
      </c>
      <c r="L516" s="26">
        <v>0.5</v>
      </c>
      <c r="M516" s="18" t="s">
        <v>149</v>
      </c>
      <c r="N516" s="7">
        <v>43021.486042245371</v>
      </c>
      <c r="O516" s="8">
        <v>43025.708464583331</v>
      </c>
      <c r="P516" s="15">
        <v>516</v>
      </c>
    </row>
    <row r="517" spans="6:16" x14ac:dyDescent="0.35">
      <c r="F517" s="17">
        <v>1710003</v>
      </c>
      <c r="G517" s="20" t="str">
        <f>IFERROR(VLOOKUP(F517,PROFILE!$B$6:$Z$1000,24,FALSE),"")</f>
        <v>ISUZU</v>
      </c>
      <c r="H517" s="10" t="str">
        <f>IFERROR(VLOOKUP(F517,PROFILE!$B$6:$Z$1000,25,FALSE),"")</f>
        <v>SPACECAB</v>
      </c>
      <c r="I517" s="10" t="str">
        <f>IFERROR(VLOOKUP(F517,PROFILE!$B$6:$Z$1000,23,FALSE),"")</f>
        <v>1ฒน6567</v>
      </c>
      <c r="J517" s="10" t="str">
        <f>IFERROR(VLOOKUP(F517,PROFILE!$B$6:$Z$1000,17,FALSE),"")</f>
        <v>กลาง</v>
      </c>
      <c r="K517" s="23" t="str">
        <f>IFERROR(VLOOKUP(F517,PROFILE!$B$7:$DC$1000,290,FALSE),"")</f>
        <v/>
      </c>
      <c r="L517" s="26">
        <v>0.5</v>
      </c>
      <c r="M517" s="18" t="s">
        <v>149</v>
      </c>
      <c r="N517" s="7">
        <v>43021.486374189815</v>
      </c>
      <c r="O517" s="8">
        <v>43025.706012037037</v>
      </c>
      <c r="P517" s="15">
        <v>517</v>
      </c>
    </row>
    <row r="518" spans="6:16" x14ac:dyDescent="0.35">
      <c r="F518" s="17">
        <v>1710021</v>
      </c>
      <c r="G518" s="20" t="str">
        <f>IFERROR(VLOOKUP(F518,PROFILE!$B$6:$Z$1000,24,FALSE),"")</f>
        <v>NISSAN</v>
      </c>
      <c r="H518" s="10" t="str">
        <f>IFERROR(VLOOKUP(F518,PROFILE!$B$6:$Z$1000,25,FALSE),"")</f>
        <v>ALMERA</v>
      </c>
      <c r="I518" s="10" t="str">
        <f>IFERROR(VLOOKUP(F518,PROFILE!$B$6:$Z$1000,23,FALSE),"")</f>
        <v>4กฬ6729</v>
      </c>
      <c r="J518" s="10" t="str">
        <f>IFERROR(VLOOKUP(F518,PROFILE!$B$6:$Z$1000,17,FALSE),"")</f>
        <v>เบา</v>
      </c>
      <c r="K518" s="23" t="str">
        <f>IFERROR(VLOOKUP(F518,PROFILE!$B$7:$DC$1000,290,FALSE),"")</f>
        <v/>
      </c>
      <c r="L518" s="26">
        <v>0.5</v>
      </c>
      <c r="M518" s="18" t="s">
        <v>149</v>
      </c>
      <c r="N518" s="7">
        <v>43021.48660196759</v>
      </c>
      <c r="O518" s="8">
        <v>43026.704789814816</v>
      </c>
      <c r="P518" s="15">
        <v>518</v>
      </c>
    </row>
    <row r="519" spans="6:16" x14ac:dyDescent="0.35">
      <c r="F519" s="17">
        <v>1710018</v>
      </c>
      <c r="G519" s="20" t="str">
        <f>IFERROR(VLOOKUP(F519,PROFILE!$B$6:$Z$1000,24,FALSE),"")</f>
        <v>ISUZU</v>
      </c>
      <c r="H519" s="10" t="str">
        <f>IFERROR(VLOOKUP(F519,PROFILE!$B$6:$Z$1000,25,FALSE),"")</f>
        <v>D-MAX</v>
      </c>
      <c r="I519" s="10" t="str">
        <f>IFERROR(VLOOKUP(F519,PROFILE!$B$6:$Z$1000,23,FALSE),"")</f>
        <v>ฌล4323</v>
      </c>
      <c r="J519" s="10" t="str">
        <f>IFERROR(VLOOKUP(F519,PROFILE!$B$6:$Z$1000,17,FALSE),"")</f>
        <v>กลาง</v>
      </c>
      <c r="K519" s="23" t="str">
        <f>IFERROR(VLOOKUP(F519,PROFILE!$B$7:$DC$1000,290,FALSE),"")</f>
        <v/>
      </c>
      <c r="L519" s="26">
        <v>0.5</v>
      </c>
      <c r="M519" s="18" t="s">
        <v>149</v>
      </c>
      <c r="N519" s="7">
        <v>43021.486820370374</v>
      </c>
      <c r="O519" s="8">
        <v>43025.620129282404</v>
      </c>
      <c r="P519" s="15">
        <v>519</v>
      </c>
    </row>
    <row r="520" spans="6:16" x14ac:dyDescent="0.35">
      <c r="F520" s="17">
        <v>1708070</v>
      </c>
      <c r="G520" s="20" t="str">
        <f>IFERROR(VLOOKUP(F520,PROFILE!$B$6:$Z$1000,24,FALSE),"")</f>
        <v>ISUZU</v>
      </c>
      <c r="H520" s="10" t="str">
        <f>IFERROR(VLOOKUP(F520,PROFILE!$B$6:$Z$1000,25,FALSE),"")</f>
        <v>SPACECAB</v>
      </c>
      <c r="I520" s="10" t="str">
        <f>IFERROR(VLOOKUP(F520,PROFILE!$B$6:$Z$1000,23,FALSE),"")</f>
        <v>ถจ6122</v>
      </c>
      <c r="J520" s="10" t="str">
        <f>IFERROR(VLOOKUP(F520,PROFILE!$B$6:$Z$1000,17,FALSE),"")</f>
        <v>กลาง</v>
      </c>
      <c r="K520" s="23" t="str">
        <f>IFERROR(VLOOKUP(F520,PROFILE!$B$7:$DC$1000,290,FALSE),"")</f>
        <v/>
      </c>
      <c r="L520" s="26">
        <v>0.5</v>
      </c>
      <c r="M520" s="18" t="s">
        <v>149</v>
      </c>
      <c r="N520" s="7">
        <v>43021.597990856484</v>
      </c>
      <c r="O520" s="8">
        <v>43021.604294907411</v>
      </c>
      <c r="P520" s="15">
        <v>520</v>
      </c>
    </row>
    <row r="521" spans="6:16" x14ac:dyDescent="0.35">
      <c r="F521" s="17">
        <v>1707061</v>
      </c>
      <c r="G521" s="20" t="str">
        <f>IFERROR(VLOOKUP(F521,PROFILE!$B$6:$Z$1000,24,FALSE),"")</f>
        <v>TOYOTA</v>
      </c>
      <c r="H521" s="10" t="str">
        <f>IFERROR(VLOOKUP(F521,PROFILE!$B$6:$Z$1000,25,FALSE),"")</f>
        <v>VIOS</v>
      </c>
      <c r="I521" s="10" t="str">
        <f>IFERROR(VLOOKUP(F521,PROFILE!$B$6:$Z$1000,23,FALSE),"")</f>
        <v>ฆต2290</v>
      </c>
      <c r="J521" s="10" t="str">
        <f>IFERROR(VLOOKUP(F521,PROFILE!$B$6:$Z$1000,17,FALSE),"")</f>
        <v>ชิ้นส่วน</v>
      </c>
      <c r="K521" s="23" t="str">
        <f>IFERROR(VLOOKUP(F521,PROFILE!$B$7:$DC$1000,290,FALSE),"")</f>
        <v/>
      </c>
      <c r="L521" s="26">
        <v>0.5</v>
      </c>
      <c r="M521" s="18" t="s">
        <v>147</v>
      </c>
      <c r="N521" s="7">
        <v>43025.704738310182</v>
      </c>
      <c r="O521" s="8">
        <v>43027.539657986112</v>
      </c>
      <c r="P521" s="15">
        <v>521</v>
      </c>
    </row>
    <row r="522" spans="6:16" x14ac:dyDescent="0.35">
      <c r="F522" s="17">
        <v>1710022</v>
      </c>
      <c r="G522" s="20" t="str">
        <f>IFERROR(VLOOKUP(F522,PROFILE!$B$6:$Z$1000,24,FALSE),"")</f>
        <v>MITSUBISHI</v>
      </c>
      <c r="H522" s="10" t="str">
        <f>IFERROR(VLOOKUP(F522,PROFILE!$B$6:$Z$1000,25,FALSE),"")</f>
        <v>MIRAGE</v>
      </c>
      <c r="I522" s="10" t="str">
        <f>IFERROR(VLOOKUP(F522,PROFILE!$B$6:$Z$1000,23,FALSE),"")</f>
        <v>กต616</v>
      </c>
      <c r="J522" s="10" t="str">
        <f>IFERROR(VLOOKUP(F522,PROFILE!$B$6:$Z$1000,17,FALSE),"")</f>
        <v>ชิ้นส่วน</v>
      </c>
      <c r="K522" s="23" t="str">
        <f>IFERROR(VLOOKUP(F522,PROFILE!$B$7:$DC$1000,290,FALSE),"")</f>
        <v/>
      </c>
      <c r="L522" s="26">
        <v>0.5</v>
      </c>
      <c r="M522" s="18" t="s">
        <v>147</v>
      </c>
      <c r="N522" s="7">
        <v>43025.706615393516</v>
      </c>
      <c r="O522" s="8">
        <v>43028.697836111111</v>
      </c>
      <c r="P522" s="15">
        <v>522</v>
      </c>
    </row>
    <row r="523" spans="6:16" x14ac:dyDescent="0.35">
      <c r="F523" s="17">
        <v>1709075</v>
      </c>
      <c r="G523" s="20" t="str">
        <f>IFERROR(VLOOKUP(F523,PROFILE!$B$6:$Z$1000,24,FALSE),"")</f>
        <v>TOYOTA</v>
      </c>
      <c r="H523" s="10" t="str">
        <f>IFERROR(VLOOKUP(F523,PROFILE!$B$6:$Z$1000,25,FALSE),"")</f>
        <v>VIGO</v>
      </c>
      <c r="I523" s="10" t="str">
        <f>IFERROR(VLOOKUP(F523,PROFILE!$B$6:$Z$1000,23,FALSE),"")</f>
        <v>ฒง7513</v>
      </c>
      <c r="J523" s="10" t="str">
        <f>IFERROR(VLOOKUP(F523,PROFILE!$B$6:$Z$1000,17,FALSE),"")</f>
        <v>ชิ้นส่วน</v>
      </c>
      <c r="K523" s="23" t="str">
        <f>IFERROR(VLOOKUP(F523,PROFILE!$B$7:$DC$1000,290,FALSE),"")</f>
        <v/>
      </c>
      <c r="L523" s="26">
        <v>0.5</v>
      </c>
      <c r="M523" s="18" t="s">
        <v>286</v>
      </c>
      <c r="N523" s="7">
        <v>43025.707141319443</v>
      </c>
      <c r="O523" s="8">
        <v>43027.543275231481</v>
      </c>
      <c r="P523" s="15">
        <v>523</v>
      </c>
    </row>
    <row r="524" spans="6:16" x14ac:dyDescent="0.35">
      <c r="F524" s="17">
        <v>1710004</v>
      </c>
      <c r="G524" s="20" t="str">
        <f>IFERROR(VLOOKUP(F524,PROFILE!$B$6:$Z$1000,24,FALSE),"")</f>
        <v>TOYOTA</v>
      </c>
      <c r="H524" s="10" t="str">
        <f>IFERROR(VLOOKUP(F524,PROFILE!$B$6:$Z$1000,25,FALSE),"")</f>
        <v>ALTIS</v>
      </c>
      <c r="I524" s="10" t="str">
        <f>IFERROR(VLOOKUP(F524,PROFILE!$B$6:$Z$1000,23,FALSE),"")</f>
        <v>ษธ9446</v>
      </c>
      <c r="J524" s="10" t="str">
        <f>IFERROR(VLOOKUP(F524,PROFILE!$B$6:$Z$1000,17,FALSE),"")</f>
        <v>เบา</v>
      </c>
      <c r="K524" s="23" t="str">
        <f>IFERROR(VLOOKUP(F524,PROFILE!$B$7:$DC$1000,290,FALSE),"")</f>
        <v/>
      </c>
      <c r="L524" s="26">
        <v>0.5</v>
      </c>
      <c r="M524" s="18" t="s">
        <v>286</v>
      </c>
      <c r="N524" s="7">
        <v>43025.707379976855</v>
      </c>
      <c r="O524" s="8">
        <v>43027.718612152777</v>
      </c>
      <c r="P524" s="15">
        <v>524</v>
      </c>
    </row>
    <row r="525" spans="6:16" x14ac:dyDescent="0.35">
      <c r="G525" s="20" t="str">
        <f>IFERROR(VLOOKUP(F525,PROFILE!$B$6:$Z$1000,24,FALSE),"")</f>
        <v/>
      </c>
      <c r="H525" s="10" t="str">
        <f>IFERROR(VLOOKUP(F525,PROFILE!$B$6:$Z$1000,25,FALSE),"")</f>
        <v/>
      </c>
      <c r="I525" s="10" t="str">
        <f>IFERROR(VLOOKUP(F525,PROFILE!$B$6:$Z$1000,23,FALSE),"")</f>
        <v/>
      </c>
      <c r="J525" s="10" t="str">
        <f>IFERROR(VLOOKUP(F525,PROFILE!$B$6:$Z$1000,17,FALSE),"")</f>
        <v/>
      </c>
      <c r="K525" s="23" t="str">
        <f>IFERROR(VLOOKUP(F525,PROFILE!$B$7:$DC$1000,290,FALSE),"")</f>
        <v/>
      </c>
      <c r="P525" s="15">
        <v>525</v>
      </c>
    </row>
    <row r="526" spans="6:16" x14ac:dyDescent="0.35">
      <c r="G526" s="20" t="str">
        <f>IFERROR(VLOOKUP(F526,PROFILE!$B$6:$Z$1000,24,FALSE),"")</f>
        <v/>
      </c>
      <c r="H526" s="10" t="str">
        <f>IFERROR(VLOOKUP(F526,PROFILE!$B$6:$Z$1000,25,FALSE),"")</f>
        <v/>
      </c>
      <c r="I526" s="10" t="str">
        <f>IFERROR(VLOOKUP(F526,PROFILE!$B$6:$Z$1000,23,FALSE),"")</f>
        <v/>
      </c>
      <c r="J526" s="10" t="str">
        <f>IFERROR(VLOOKUP(F526,PROFILE!$B$6:$Z$1000,17,FALSE),"")</f>
        <v/>
      </c>
      <c r="K526" s="23" t="str">
        <f>IFERROR(VLOOKUP(F526,PROFILE!$B$7:$DC$1000,290,FALSE),"")</f>
        <v/>
      </c>
      <c r="P526" s="15">
        <v>526</v>
      </c>
    </row>
    <row r="527" spans="6:16" x14ac:dyDescent="0.35">
      <c r="G527" s="20" t="str">
        <f>IFERROR(VLOOKUP(F527,PROFILE!$B$6:$Z$1000,24,FALSE),"")</f>
        <v/>
      </c>
      <c r="H527" s="10" t="str">
        <f>IFERROR(VLOOKUP(F527,PROFILE!$B$6:$Z$1000,25,FALSE),"")</f>
        <v/>
      </c>
      <c r="I527" s="10" t="str">
        <f>IFERROR(VLOOKUP(F527,PROFILE!$B$6:$Z$1000,23,FALSE),"")</f>
        <v/>
      </c>
      <c r="J527" s="10" t="str">
        <f>IFERROR(VLOOKUP(F527,PROFILE!$B$6:$Z$1000,17,FALSE),"")</f>
        <v/>
      </c>
      <c r="K527" s="23" t="str">
        <f>IFERROR(VLOOKUP(F527,PROFILE!$B$7:$DC$1000,290,FALSE),"")</f>
        <v/>
      </c>
      <c r="P527" s="15">
        <v>527</v>
      </c>
    </row>
    <row r="528" spans="6:16" x14ac:dyDescent="0.35">
      <c r="G528" s="20" t="str">
        <f>IFERROR(VLOOKUP(F528,PROFILE!$B$6:$Z$1000,24,FALSE),"")</f>
        <v/>
      </c>
      <c r="H528" s="10" t="str">
        <f>IFERROR(VLOOKUP(F528,PROFILE!$B$6:$Z$1000,25,FALSE),"")</f>
        <v/>
      </c>
      <c r="I528" s="10" t="str">
        <f>IFERROR(VLOOKUP(F528,PROFILE!$B$6:$Z$1000,23,FALSE),"")</f>
        <v/>
      </c>
      <c r="J528" s="10" t="str">
        <f>IFERROR(VLOOKUP(F528,PROFILE!$B$6:$Z$1000,17,FALSE),"")</f>
        <v/>
      </c>
      <c r="K528" s="23" t="str">
        <f>IFERROR(VLOOKUP(F528,PROFILE!$B$7:$DC$1000,290,FALSE),"")</f>
        <v/>
      </c>
      <c r="P528" s="15">
        <v>528</v>
      </c>
    </row>
    <row r="529" spans="7:16" x14ac:dyDescent="0.35">
      <c r="G529" s="20" t="str">
        <f>IFERROR(VLOOKUP(F529,PROFILE!$B$6:$Z$1000,24,FALSE),"")</f>
        <v/>
      </c>
      <c r="H529" s="10" t="str">
        <f>IFERROR(VLOOKUP(F529,PROFILE!$B$6:$Z$1000,25,FALSE),"")</f>
        <v/>
      </c>
      <c r="I529" s="10" t="str">
        <f>IFERROR(VLOOKUP(F529,PROFILE!$B$6:$Z$1000,23,FALSE),"")</f>
        <v/>
      </c>
      <c r="J529" s="10" t="str">
        <f>IFERROR(VLOOKUP(F529,PROFILE!$B$6:$Z$1000,17,FALSE),"")</f>
        <v/>
      </c>
      <c r="K529" s="23" t="str">
        <f>IFERROR(VLOOKUP(F529,PROFILE!$B$7:$DC$1000,290,FALSE),"")</f>
        <v/>
      </c>
      <c r="P529" s="15">
        <v>529</v>
      </c>
    </row>
    <row r="530" spans="7:16" x14ac:dyDescent="0.35">
      <c r="G530" s="20" t="str">
        <f>IFERROR(VLOOKUP(F530,PROFILE!$B$6:$Z$1000,24,FALSE),"")</f>
        <v/>
      </c>
      <c r="H530" s="10" t="str">
        <f>IFERROR(VLOOKUP(F530,PROFILE!$B$6:$Z$1000,25,FALSE),"")</f>
        <v/>
      </c>
      <c r="I530" s="10" t="str">
        <f>IFERROR(VLOOKUP(F530,PROFILE!$B$6:$Z$1000,23,FALSE),"")</f>
        <v/>
      </c>
      <c r="J530" s="10" t="str">
        <f>IFERROR(VLOOKUP(F530,PROFILE!$B$6:$Z$1000,17,FALSE),"")</f>
        <v/>
      </c>
      <c r="K530" s="23" t="str">
        <f>IFERROR(VLOOKUP(F530,PROFILE!$B$7:$DC$1000,290,FALSE),"")</f>
        <v/>
      </c>
      <c r="P530" s="15">
        <v>530</v>
      </c>
    </row>
    <row r="531" spans="7:16" x14ac:dyDescent="0.35">
      <c r="G531" s="20" t="str">
        <f>IFERROR(VLOOKUP(F531,PROFILE!$B$6:$Z$1000,24,FALSE),"")</f>
        <v/>
      </c>
      <c r="H531" s="10" t="str">
        <f>IFERROR(VLOOKUP(F531,PROFILE!$B$6:$Z$1000,25,FALSE),"")</f>
        <v/>
      </c>
      <c r="I531" s="10" t="str">
        <f>IFERROR(VLOOKUP(F531,PROFILE!$B$6:$Z$1000,23,FALSE),"")</f>
        <v/>
      </c>
      <c r="J531" s="10" t="str">
        <f>IFERROR(VLOOKUP(F531,PROFILE!$B$6:$Z$1000,17,FALSE),"")</f>
        <v/>
      </c>
      <c r="K531" s="23" t="str">
        <f>IFERROR(VLOOKUP(F531,PROFILE!$B$7:$DC$1000,290,FALSE),"")</f>
        <v/>
      </c>
      <c r="P531" s="15">
        <v>531</v>
      </c>
    </row>
    <row r="532" spans="7:16" x14ac:dyDescent="0.35">
      <c r="G532" s="20" t="str">
        <f>IFERROR(VLOOKUP(F532,PROFILE!$B$6:$Z$1000,24,FALSE),"")</f>
        <v/>
      </c>
      <c r="H532" s="10" t="str">
        <f>IFERROR(VLOOKUP(F532,PROFILE!$B$6:$Z$1000,25,FALSE),"")</f>
        <v/>
      </c>
      <c r="I532" s="10" t="str">
        <f>IFERROR(VLOOKUP(F532,PROFILE!$B$6:$Z$1000,23,FALSE),"")</f>
        <v/>
      </c>
      <c r="J532" s="10" t="str">
        <f>IFERROR(VLOOKUP(F532,PROFILE!$B$6:$Z$1000,17,FALSE),"")</f>
        <v/>
      </c>
      <c r="K532" s="23" t="str">
        <f>IFERROR(VLOOKUP(F532,PROFILE!$B$7:$DC$1000,290,FALSE),"")</f>
        <v/>
      </c>
      <c r="P532" s="15">
        <v>532</v>
      </c>
    </row>
    <row r="533" spans="7:16" x14ac:dyDescent="0.35">
      <c r="G533" s="20" t="str">
        <f>IFERROR(VLOOKUP(F533,PROFILE!$B$6:$Z$1000,24,FALSE),"")</f>
        <v/>
      </c>
      <c r="H533" s="10" t="str">
        <f>IFERROR(VLOOKUP(F533,PROFILE!$B$6:$Z$1000,25,FALSE),"")</f>
        <v/>
      </c>
      <c r="I533" s="10" t="str">
        <f>IFERROR(VLOOKUP(F533,PROFILE!$B$6:$Z$1000,23,FALSE),"")</f>
        <v/>
      </c>
      <c r="J533" s="10" t="str">
        <f>IFERROR(VLOOKUP(F533,PROFILE!$B$6:$Z$1000,17,FALSE),"")</f>
        <v/>
      </c>
      <c r="K533" s="23" t="str">
        <f>IFERROR(VLOOKUP(F533,PROFILE!$B$7:$DC$1000,290,FALSE),"")</f>
        <v/>
      </c>
      <c r="P533" s="15">
        <v>533</v>
      </c>
    </row>
    <row r="534" spans="7:16" x14ac:dyDescent="0.35">
      <c r="G534" s="20" t="str">
        <f>IFERROR(VLOOKUP(F534,PROFILE!$B$6:$Z$1000,24,FALSE),"")</f>
        <v/>
      </c>
      <c r="H534" s="10" t="str">
        <f>IFERROR(VLOOKUP(F534,PROFILE!$B$6:$Z$1000,25,FALSE),"")</f>
        <v/>
      </c>
      <c r="I534" s="10" t="str">
        <f>IFERROR(VLOOKUP(F534,PROFILE!$B$6:$Z$1000,23,FALSE),"")</f>
        <v/>
      </c>
      <c r="J534" s="10" t="str">
        <f>IFERROR(VLOOKUP(F534,PROFILE!$B$6:$Z$1000,17,FALSE),"")</f>
        <v/>
      </c>
      <c r="K534" s="23" t="str">
        <f>IFERROR(VLOOKUP(F534,PROFILE!$B$7:$DC$1000,290,FALSE),"")</f>
        <v/>
      </c>
      <c r="P534" s="15">
        <v>534</v>
      </c>
    </row>
    <row r="535" spans="7:16" x14ac:dyDescent="0.35">
      <c r="G535" s="20" t="str">
        <f>IFERROR(VLOOKUP(F535,PROFILE!$B$6:$Z$1000,24,FALSE),"")</f>
        <v/>
      </c>
      <c r="H535" s="10" t="str">
        <f>IFERROR(VLOOKUP(F535,PROFILE!$B$6:$Z$1000,25,FALSE),"")</f>
        <v/>
      </c>
      <c r="I535" s="10" t="str">
        <f>IFERROR(VLOOKUP(F535,PROFILE!$B$6:$Z$1000,23,FALSE),"")</f>
        <v/>
      </c>
      <c r="J535" s="10" t="str">
        <f>IFERROR(VLOOKUP(F535,PROFILE!$B$6:$Z$1000,17,FALSE),"")</f>
        <v/>
      </c>
      <c r="K535" s="23" t="str">
        <f>IFERROR(VLOOKUP(F535,PROFILE!$B$7:$DC$1000,290,FALSE),"")</f>
        <v/>
      </c>
      <c r="P535" s="15">
        <v>535</v>
      </c>
    </row>
    <row r="536" spans="7:16" x14ac:dyDescent="0.35">
      <c r="G536" s="20" t="str">
        <f>IFERROR(VLOOKUP(F536,PROFILE!$B$6:$Z$1000,24,FALSE),"")</f>
        <v/>
      </c>
      <c r="H536" s="10" t="str">
        <f>IFERROR(VLOOKUP(F536,PROFILE!$B$6:$Z$1000,25,FALSE),"")</f>
        <v/>
      </c>
      <c r="I536" s="10" t="str">
        <f>IFERROR(VLOOKUP(F536,PROFILE!$B$6:$Z$1000,23,FALSE),"")</f>
        <v/>
      </c>
      <c r="J536" s="10" t="str">
        <f>IFERROR(VLOOKUP(F536,PROFILE!$B$6:$Z$1000,17,FALSE),"")</f>
        <v/>
      </c>
      <c r="K536" s="23" t="str">
        <f>IFERROR(VLOOKUP(F536,PROFILE!$B$7:$DC$1000,290,FALSE),"")</f>
        <v/>
      </c>
      <c r="P536" s="15">
        <v>536</v>
      </c>
    </row>
    <row r="537" spans="7:16" x14ac:dyDescent="0.35">
      <c r="G537" s="20" t="str">
        <f>IFERROR(VLOOKUP(F537,PROFILE!$B$6:$Z$1000,24,FALSE),"")</f>
        <v/>
      </c>
      <c r="H537" s="10" t="str">
        <f>IFERROR(VLOOKUP(F537,PROFILE!$B$6:$Z$1000,25,FALSE),"")</f>
        <v/>
      </c>
      <c r="I537" s="10" t="str">
        <f>IFERROR(VLOOKUP(F537,PROFILE!$B$6:$Z$1000,23,FALSE),"")</f>
        <v/>
      </c>
      <c r="J537" s="10" t="str">
        <f>IFERROR(VLOOKUP(F537,PROFILE!$B$6:$Z$1000,17,FALSE),"")</f>
        <v/>
      </c>
      <c r="K537" s="23" t="str">
        <f>IFERROR(VLOOKUP(F537,PROFILE!$B$7:$DC$1000,290,FALSE),"")</f>
        <v/>
      </c>
      <c r="P537" s="15">
        <v>537</v>
      </c>
    </row>
    <row r="538" spans="7:16" x14ac:dyDescent="0.35">
      <c r="G538" s="20" t="str">
        <f>IFERROR(VLOOKUP(F538,PROFILE!$B$6:$Z$1000,24,FALSE),"")</f>
        <v/>
      </c>
      <c r="H538" s="10" t="str">
        <f>IFERROR(VLOOKUP(F538,PROFILE!$B$6:$Z$1000,25,FALSE),"")</f>
        <v/>
      </c>
      <c r="I538" s="10" t="str">
        <f>IFERROR(VLOOKUP(F538,PROFILE!$B$6:$Z$1000,23,FALSE),"")</f>
        <v/>
      </c>
      <c r="J538" s="10" t="str">
        <f>IFERROR(VLOOKUP(F538,PROFILE!$B$6:$Z$1000,17,FALSE),"")</f>
        <v/>
      </c>
      <c r="K538" s="23" t="str">
        <f>IFERROR(VLOOKUP(F538,PROFILE!$B$7:$DC$1000,290,FALSE),"")</f>
        <v/>
      </c>
      <c r="P538" s="15">
        <v>538</v>
      </c>
    </row>
    <row r="539" spans="7:16" x14ac:dyDescent="0.35">
      <c r="G539" s="20" t="str">
        <f>IFERROR(VLOOKUP(F539,PROFILE!$B$6:$Z$1000,24,FALSE),"")</f>
        <v/>
      </c>
      <c r="H539" s="10" t="str">
        <f>IFERROR(VLOOKUP(F539,PROFILE!$B$6:$Z$1000,25,FALSE),"")</f>
        <v/>
      </c>
      <c r="I539" s="10" t="str">
        <f>IFERROR(VLOOKUP(F539,PROFILE!$B$6:$Z$1000,23,FALSE),"")</f>
        <v/>
      </c>
      <c r="J539" s="10" t="str">
        <f>IFERROR(VLOOKUP(F539,PROFILE!$B$6:$Z$1000,17,FALSE),"")</f>
        <v/>
      </c>
      <c r="K539" s="23" t="str">
        <f>IFERROR(VLOOKUP(F539,PROFILE!$B$7:$DC$1000,290,FALSE),"")</f>
        <v/>
      </c>
      <c r="P539" s="15">
        <v>539</v>
      </c>
    </row>
    <row r="540" spans="7:16" x14ac:dyDescent="0.35">
      <c r="G540" s="20" t="str">
        <f>IFERROR(VLOOKUP(F540,PROFILE!$B$6:$Z$1000,24,FALSE),"")</f>
        <v/>
      </c>
      <c r="H540" s="10" t="str">
        <f>IFERROR(VLOOKUP(F540,PROFILE!$B$6:$Z$1000,25,FALSE),"")</f>
        <v/>
      </c>
      <c r="I540" s="10" t="str">
        <f>IFERROR(VLOOKUP(F540,PROFILE!$B$6:$Z$1000,23,FALSE),"")</f>
        <v/>
      </c>
      <c r="J540" s="10" t="str">
        <f>IFERROR(VLOOKUP(F540,PROFILE!$B$6:$Z$1000,17,FALSE),"")</f>
        <v/>
      </c>
      <c r="K540" s="23" t="str">
        <f>IFERROR(VLOOKUP(F540,PROFILE!$B$7:$DC$1000,290,FALSE),"")</f>
        <v/>
      </c>
      <c r="P540" s="15">
        <v>540</v>
      </c>
    </row>
    <row r="541" spans="7:16" x14ac:dyDescent="0.35">
      <c r="G541" s="20" t="str">
        <f>IFERROR(VLOOKUP(F541,PROFILE!$B$6:$Z$1000,24,FALSE),"")</f>
        <v/>
      </c>
      <c r="H541" s="10" t="str">
        <f>IFERROR(VLOOKUP(F541,PROFILE!$B$6:$Z$1000,25,FALSE),"")</f>
        <v/>
      </c>
      <c r="I541" s="10" t="str">
        <f>IFERROR(VLOOKUP(F541,PROFILE!$B$6:$Z$1000,23,FALSE),"")</f>
        <v/>
      </c>
      <c r="J541" s="10" t="str">
        <f>IFERROR(VLOOKUP(F541,PROFILE!$B$6:$Z$1000,17,FALSE),"")</f>
        <v/>
      </c>
      <c r="K541" s="23" t="str">
        <f>IFERROR(VLOOKUP(F541,PROFILE!$B$7:$DC$1000,290,FALSE),"")</f>
        <v/>
      </c>
      <c r="P541" s="15">
        <v>541</v>
      </c>
    </row>
    <row r="542" spans="7:16" x14ac:dyDescent="0.35">
      <c r="G542" s="20" t="str">
        <f>IFERROR(VLOOKUP(F542,PROFILE!$B$6:$Z$1000,24,FALSE),"")</f>
        <v/>
      </c>
      <c r="H542" s="10" t="str">
        <f>IFERROR(VLOOKUP(F542,PROFILE!$B$6:$Z$1000,25,FALSE),"")</f>
        <v/>
      </c>
      <c r="I542" s="10" t="str">
        <f>IFERROR(VLOOKUP(F542,PROFILE!$B$6:$Z$1000,23,FALSE),"")</f>
        <v/>
      </c>
      <c r="J542" s="10" t="str">
        <f>IFERROR(VLOOKUP(F542,PROFILE!$B$6:$Z$1000,17,FALSE),"")</f>
        <v/>
      </c>
      <c r="K542" s="23" t="str">
        <f>IFERROR(VLOOKUP(F542,PROFILE!$B$7:$DC$1000,290,FALSE),"")</f>
        <v/>
      </c>
      <c r="P542" s="15">
        <v>542</v>
      </c>
    </row>
    <row r="543" spans="7:16" x14ac:dyDescent="0.35">
      <c r="G543" s="20" t="str">
        <f>IFERROR(VLOOKUP(F543,PROFILE!$B$6:$Z$1000,24,FALSE),"")</f>
        <v/>
      </c>
      <c r="H543" s="10" t="str">
        <f>IFERROR(VLOOKUP(F543,PROFILE!$B$6:$Z$1000,25,FALSE),"")</f>
        <v/>
      </c>
      <c r="I543" s="10" t="str">
        <f>IFERROR(VLOOKUP(F543,PROFILE!$B$6:$Z$1000,23,FALSE),"")</f>
        <v/>
      </c>
      <c r="J543" s="10" t="str">
        <f>IFERROR(VLOOKUP(F543,PROFILE!$B$6:$Z$1000,17,FALSE),"")</f>
        <v/>
      </c>
      <c r="K543" s="23" t="str">
        <f>IFERROR(VLOOKUP(F543,PROFILE!$B$7:$DC$1000,290,FALSE),"")</f>
        <v/>
      </c>
      <c r="P543" s="15">
        <v>543</v>
      </c>
    </row>
    <row r="544" spans="7:16" x14ac:dyDescent="0.35">
      <c r="G544" s="20" t="str">
        <f>IFERROR(VLOOKUP(F544,PROFILE!$B$6:$Z$1000,24,FALSE),"")</f>
        <v/>
      </c>
      <c r="H544" s="10" t="str">
        <f>IFERROR(VLOOKUP(F544,PROFILE!$B$6:$Z$1000,25,FALSE),"")</f>
        <v/>
      </c>
      <c r="I544" s="10" t="str">
        <f>IFERROR(VLOOKUP(F544,PROFILE!$B$6:$Z$1000,23,FALSE),"")</f>
        <v/>
      </c>
      <c r="J544" s="10" t="str">
        <f>IFERROR(VLOOKUP(F544,PROFILE!$B$6:$Z$1000,17,FALSE),"")</f>
        <v/>
      </c>
      <c r="K544" s="23" t="str">
        <f>IFERROR(VLOOKUP(F544,PROFILE!$B$7:$DC$1000,290,FALSE),"")</f>
        <v/>
      </c>
      <c r="P544" s="15">
        <v>544</v>
      </c>
    </row>
    <row r="545" spans="7:16" x14ac:dyDescent="0.35">
      <c r="G545" s="20" t="str">
        <f>IFERROR(VLOOKUP(F545,PROFILE!$B$6:$Z$1000,24,FALSE),"")</f>
        <v/>
      </c>
      <c r="H545" s="10" t="str">
        <f>IFERROR(VLOOKUP(F545,PROFILE!$B$6:$Z$1000,25,FALSE),"")</f>
        <v/>
      </c>
      <c r="I545" s="10" t="str">
        <f>IFERROR(VLOOKUP(F545,PROFILE!$B$6:$Z$1000,23,FALSE),"")</f>
        <v/>
      </c>
      <c r="J545" s="10" t="str">
        <f>IFERROR(VLOOKUP(F545,PROFILE!$B$6:$Z$1000,17,FALSE),"")</f>
        <v/>
      </c>
      <c r="K545" s="23" t="str">
        <f>IFERROR(VLOOKUP(F545,PROFILE!$B$7:$DC$1000,290,FALSE),"")</f>
        <v/>
      </c>
      <c r="P545" s="15">
        <v>545</v>
      </c>
    </row>
    <row r="546" spans="7:16" x14ac:dyDescent="0.35">
      <c r="G546" s="20" t="str">
        <f>IFERROR(VLOOKUP(F546,PROFILE!$B$6:$Z$1000,24,FALSE),"")</f>
        <v/>
      </c>
      <c r="H546" s="10" t="str">
        <f>IFERROR(VLOOKUP(F546,PROFILE!$B$6:$Z$1000,25,FALSE),"")</f>
        <v/>
      </c>
      <c r="I546" s="10" t="str">
        <f>IFERROR(VLOOKUP(F546,PROFILE!$B$6:$Z$1000,23,FALSE),"")</f>
        <v/>
      </c>
      <c r="J546" s="10" t="str">
        <f>IFERROR(VLOOKUP(F546,PROFILE!$B$6:$Z$1000,17,FALSE),"")</f>
        <v/>
      </c>
      <c r="K546" s="23" t="str">
        <f>IFERROR(VLOOKUP(F546,PROFILE!$B$7:$DC$1000,290,FALSE),"")</f>
        <v/>
      </c>
      <c r="P546" s="15">
        <v>546</v>
      </c>
    </row>
    <row r="547" spans="7:16" x14ac:dyDescent="0.35">
      <c r="G547" s="20" t="str">
        <f>IFERROR(VLOOKUP(F547,PROFILE!$B$6:$Z$1000,24,FALSE),"")</f>
        <v/>
      </c>
      <c r="H547" s="10" t="str">
        <f>IFERROR(VLOOKUP(F547,PROFILE!$B$6:$Z$1000,25,FALSE),"")</f>
        <v/>
      </c>
      <c r="I547" s="10" t="str">
        <f>IFERROR(VLOOKUP(F547,PROFILE!$B$6:$Z$1000,23,FALSE),"")</f>
        <v/>
      </c>
      <c r="J547" s="10" t="str">
        <f>IFERROR(VLOOKUP(F547,PROFILE!$B$6:$Z$1000,17,FALSE),"")</f>
        <v/>
      </c>
      <c r="K547" s="23" t="str">
        <f>IFERROR(VLOOKUP(F547,PROFILE!$B$7:$DC$1000,290,FALSE),"")</f>
        <v/>
      </c>
      <c r="P547" s="15">
        <v>547</v>
      </c>
    </row>
    <row r="548" spans="7:16" x14ac:dyDescent="0.35">
      <c r="G548" s="20" t="str">
        <f>IFERROR(VLOOKUP(F548,PROFILE!$B$6:$Z$1000,24,FALSE),"")</f>
        <v/>
      </c>
      <c r="H548" s="10" t="str">
        <f>IFERROR(VLOOKUP(F548,PROFILE!$B$6:$Z$1000,25,FALSE),"")</f>
        <v/>
      </c>
      <c r="I548" s="10" t="str">
        <f>IFERROR(VLOOKUP(F548,PROFILE!$B$6:$Z$1000,23,FALSE),"")</f>
        <v/>
      </c>
      <c r="J548" s="10" t="str">
        <f>IFERROR(VLOOKUP(F548,PROFILE!$B$6:$Z$1000,17,FALSE),"")</f>
        <v/>
      </c>
      <c r="K548" s="23" t="str">
        <f>IFERROR(VLOOKUP(F548,PROFILE!$B$7:$DC$1000,290,FALSE),"")</f>
        <v/>
      </c>
      <c r="P548" s="15">
        <v>548</v>
      </c>
    </row>
    <row r="549" spans="7:16" x14ac:dyDescent="0.35">
      <c r="G549" s="20" t="str">
        <f>IFERROR(VLOOKUP(F549,PROFILE!$B$6:$Z$1000,24,FALSE),"")</f>
        <v/>
      </c>
      <c r="H549" s="10" t="str">
        <f>IFERROR(VLOOKUP(F549,PROFILE!$B$6:$Z$1000,25,FALSE),"")</f>
        <v/>
      </c>
      <c r="I549" s="10" t="str">
        <f>IFERROR(VLOOKUP(F549,PROFILE!$B$6:$Z$1000,23,FALSE),"")</f>
        <v/>
      </c>
      <c r="J549" s="10" t="str">
        <f>IFERROR(VLOOKUP(F549,PROFILE!$B$6:$Z$1000,17,FALSE),"")</f>
        <v/>
      </c>
      <c r="K549" s="23" t="str">
        <f>IFERROR(VLOOKUP(F549,PROFILE!$B$7:$DC$1000,290,FALSE),"")</f>
        <v/>
      </c>
      <c r="P549" s="15">
        <v>549</v>
      </c>
    </row>
    <row r="550" spans="7:16" x14ac:dyDescent="0.35">
      <c r="G550" s="20" t="str">
        <f>IFERROR(VLOOKUP(F550,PROFILE!$B$6:$Z$1000,24,FALSE),"")</f>
        <v/>
      </c>
      <c r="H550" s="10" t="str">
        <f>IFERROR(VLOOKUP(F550,PROFILE!$B$6:$Z$1000,25,FALSE),"")</f>
        <v/>
      </c>
      <c r="I550" s="10" t="str">
        <f>IFERROR(VLOOKUP(F550,PROFILE!$B$6:$Z$1000,23,FALSE),"")</f>
        <v/>
      </c>
      <c r="J550" s="10" t="str">
        <f>IFERROR(VLOOKUP(F550,PROFILE!$B$6:$Z$1000,17,FALSE),"")</f>
        <v/>
      </c>
      <c r="K550" s="23" t="str">
        <f>IFERROR(VLOOKUP(F550,PROFILE!$B$7:$DC$1000,290,FALSE),"")</f>
        <v/>
      </c>
      <c r="P550" s="15">
        <v>550</v>
      </c>
    </row>
    <row r="551" spans="7:16" x14ac:dyDescent="0.35">
      <c r="G551" s="20" t="str">
        <f>IFERROR(VLOOKUP(F551,PROFILE!$B$6:$Z$1000,24,FALSE),"")</f>
        <v/>
      </c>
      <c r="H551" s="10" t="str">
        <f>IFERROR(VLOOKUP(F551,PROFILE!$B$6:$Z$1000,25,FALSE),"")</f>
        <v/>
      </c>
      <c r="I551" s="10" t="str">
        <f>IFERROR(VLOOKUP(F551,PROFILE!$B$6:$Z$1000,23,FALSE),"")</f>
        <v/>
      </c>
      <c r="J551" s="10" t="str">
        <f>IFERROR(VLOOKUP(F551,PROFILE!$B$6:$Z$1000,17,FALSE),"")</f>
        <v/>
      </c>
      <c r="K551" s="23" t="str">
        <f>IFERROR(VLOOKUP(F551,PROFILE!$B$7:$DC$1000,290,FALSE),"")</f>
        <v/>
      </c>
      <c r="P551" s="15">
        <v>551</v>
      </c>
    </row>
    <row r="552" spans="7:16" x14ac:dyDescent="0.35">
      <c r="G552" s="20" t="str">
        <f>IFERROR(VLOOKUP(F552,PROFILE!$B$6:$Z$1000,24,FALSE),"")</f>
        <v/>
      </c>
      <c r="H552" s="10" t="str">
        <f>IFERROR(VLOOKUP(F552,PROFILE!$B$6:$Z$1000,25,FALSE),"")</f>
        <v/>
      </c>
      <c r="I552" s="10" t="str">
        <f>IFERROR(VLOOKUP(F552,PROFILE!$B$6:$Z$1000,23,FALSE),"")</f>
        <v/>
      </c>
      <c r="J552" s="10" t="str">
        <f>IFERROR(VLOOKUP(F552,PROFILE!$B$6:$Z$1000,17,FALSE),"")</f>
        <v/>
      </c>
      <c r="K552" s="23" t="str">
        <f>IFERROR(VLOOKUP(F552,PROFILE!$B$7:$DC$1000,290,FALSE),"")</f>
        <v/>
      </c>
      <c r="P552" s="15">
        <v>552</v>
      </c>
    </row>
    <row r="553" spans="7:16" x14ac:dyDescent="0.35">
      <c r="G553" s="20" t="str">
        <f>IFERROR(VLOOKUP(F553,PROFILE!$B$6:$Z$1000,24,FALSE),"")</f>
        <v/>
      </c>
      <c r="H553" s="10" t="str">
        <f>IFERROR(VLOOKUP(F553,PROFILE!$B$6:$Z$1000,25,FALSE),"")</f>
        <v/>
      </c>
      <c r="I553" s="10" t="str">
        <f>IFERROR(VLOOKUP(F553,PROFILE!$B$6:$Z$1000,23,FALSE),"")</f>
        <v/>
      </c>
      <c r="J553" s="10" t="str">
        <f>IFERROR(VLOOKUP(F553,PROFILE!$B$6:$Z$1000,17,FALSE),"")</f>
        <v/>
      </c>
      <c r="K553" s="23" t="str">
        <f>IFERROR(VLOOKUP(F553,PROFILE!$B$7:$DC$1000,290,FALSE),"")</f>
        <v/>
      </c>
      <c r="P553" s="15">
        <v>553</v>
      </c>
    </row>
    <row r="554" spans="7:16" x14ac:dyDescent="0.35">
      <c r="G554" s="20" t="str">
        <f>IFERROR(VLOOKUP(F554,PROFILE!$B$6:$Z$1000,24,FALSE),"")</f>
        <v/>
      </c>
      <c r="H554" s="10" t="str">
        <f>IFERROR(VLOOKUP(F554,PROFILE!$B$6:$Z$1000,25,FALSE),"")</f>
        <v/>
      </c>
      <c r="I554" s="10" t="str">
        <f>IFERROR(VLOOKUP(F554,PROFILE!$B$6:$Z$1000,23,FALSE),"")</f>
        <v/>
      </c>
      <c r="J554" s="10" t="str">
        <f>IFERROR(VLOOKUP(F554,PROFILE!$B$6:$Z$1000,17,FALSE),"")</f>
        <v/>
      </c>
      <c r="K554" s="23" t="str">
        <f>IFERROR(VLOOKUP(F554,PROFILE!$B$7:$DC$1000,290,FALSE),"")</f>
        <v/>
      </c>
      <c r="P554" s="15">
        <v>554</v>
      </c>
    </row>
    <row r="555" spans="7:16" x14ac:dyDescent="0.35">
      <c r="G555" s="20" t="str">
        <f>IFERROR(VLOOKUP(F555,PROFILE!$B$6:$Z$1000,24,FALSE),"")</f>
        <v/>
      </c>
      <c r="H555" s="10" t="str">
        <f>IFERROR(VLOOKUP(F555,PROFILE!$B$6:$Z$1000,25,FALSE),"")</f>
        <v/>
      </c>
      <c r="I555" s="10" t="str">
        <f>IFERROR(VLOOKUP(F555,PROFILE!$B$6:$Z$1000,23,FALSE),"")</f>
        <v/>
      </c>
      <c r="J555" s="10" t="str">
        <f>IFERROR(VLOOKUP(F555,PROFILE!$B$6:$Z$1000,17,FALSE),"")</f>
        <v/>
      </c>
      <c r="K555" s="23" t="str">
        <f>IFERROR(VLOOKUP(F555,PROFILE!$B$7:$DC$1000,290,FALSE),"")</f>
        <v/>
      </c>
      <c r="P555" s="15">
        <v>555</v>
      </c>
    </row>
    <row r="556" spans="7:16" x14ac:dyDescent="0.35">
      <c r="G556" s="20" t="str">
        <f>IFERROR(VLOOKUP(F556,PROFILE!$B$6:$Z$1000,24,FALSE),"")</f>
        <v/>
      </c>
      <c r="H556" s="10" t="str">
        <f>IFERROR(VLOOKUP(F556,PROFILE!$B$6:$Z$1000,25,FALSE),"")</f>
        <v/>
      </c>
      <c r="I556" s="10" t="str">
        <f>IFERROR(VLOOKUP(F556,PROFILE!$B$6:$Z$1000,23,FALSE),"")</f>
        <v/>
      </c>
      <c r="J556" s="10" t="str">
        <f>IFERROR(VLOOKUP(F556,PROFILE!$B$6:$Z$1000,17,FALSE),"")</f>
        <v/>
      </c>
      <c r="K556" s="23" t="str">
        <f>IFERROR(VLOOKUP(F556,PROFILE!$B$7:$DC$1000,290,FALSE),"")</f>
        <v/>
      </c>
      <c r="P556" s="15">
        <v>556</v>
      </c>
    </row>
    <row r="557" spans="7:16" x14ac:dyDescent="0.35">
      <c r="G557" s="20" t="str">
        <f>IFERROR(VLOOKUP(F557,PROFILE!$B$6:$Z$1000,24,FALSE),"")</f>
        <v/>
      </c>
      <c r="H557" s="10" t="str">
        <f>IFERROR(VLOOKUP(F557,PROFILE!$B$6:$Z$1000,25,FALSE),"")</f>
        <v/>
      </c>
      <c r="I557" s="10" t="str">
        <f>IFERROR(VLOOKUP(F557,PROFILE!$B$6:$Z$1000,23,FALSE),"")</f>
        <v/>
      </c>
      <c r="J557" s="10" t="str">
        <f>IFERROR(VLOOKUP(F557,PROFILE!$B$6:$Z$1000,17,FALSE),"")</f>
        <v/>
      </c>
      <c r="K557" s="23" t="str">
        <f>IFERROR(VLOOKUP(F557,PROFILE!$B$7:$DC$1000,290,FALSE),"")</f>
        <v/>
      </c>
      <c r="P557" s="15">
        <v>557</v>
      </c>
    </row>
    <row r="558" spans="7:16" x14ac:dyDescent="0.35">
      <c r="G558" s="20" t="str">
        <f>IFERROR(VLOOKUP(F558,PROFILE!$B$6:$Z$1000,24,FALSE),"")</f>
        <v/>
      </c>
      <c r="H558" s="10" t="str">
        <f>IFERROR(VLOOKUP(F558,PROFILE!$B$6:$Z$1000,25,FALSE),"")</f>
        <v/>
      </c>
      <c r="I558" s="10" t="str">
        <f>IFERROR(VLOOKUP(F558,PROFILE!$B$6:$Z$1000,23,FALSE),"")</f>
        <v/>
      </c>
      <c r="J558" s="10" t="str">
        <f>IFERROR(VLOOKUP(F558,PROFILE!$B$6:$Z$1000,17,FALSE),"")</f>
        <v/>
      </c>
      <c r="K558" s="23" t="str">
        <f>IFERROR(VLOOKUP(F558,PROFILE!$B$7:$DC$1000,290,FALSE),"")</f>
        <v/>
      </c>
      <c r="P558" s="15">
        <v>558</v>
      </c>
    </row>
    <row r="559" spans="7:16" x14ac:dyDescent="0.35">
      <c r="G559" s="20" t="str">
        <f>IFERROR(VLOOKUP(F559,PROFILE!$B$6:$Z$1000,24,FALSE),"")</f>
        <v/>
      </c>
      <c r="H559" s="10" t="str">
        <f>IFERROR(VLOOKUP(F559,PROFILE!$B$6:$Z$1000,25,FALSE),"")</f>
        <v/>
      </c>
      <c r="I559" s="10" t="str">
        <f>IFERROR(VLOOKUP(F559,PROFILE!$B$6:$Z$1000,23,FALSE),"")</f>
        <v/>
      </c>
      <c r="J559" s="10" t="str">
        <f>IFERROR(VLOOKUP(F559,PROFILE!$B$6:$Z$1000,17,FALSE),"")</f>
        <v/>
      </c>
      <c r="K559" s="23" t="str">
        <f>IFERROR(VLOOKUP(F559,PROFILE!$B$7:$DC$1000,290,FALSE),"")</f>
        <v/>
      </c>
      <c r="P559" s="15">
        <v>559</v>
      </c>
    </row>
    <row r="560" spans="7:16" x14ac:dyDescent="0.35">
      <c r="G560" s="20" t="str">
        <f>IFERROR(VLOOKUP(F560,PROFILE!$B$6:$Z$1000,24,FALSE),"")</f>
        <v/>
      </c>
      <c r="H560" s="10" t="str">
        <f>IFERROR(VLOOKUP(F560,PROFILE!$B$6:$Z$1000,25,FALSE),"")</f>
        <v/>
      </c>
      <c r="I560" s="10" t="str">
        <f>IFERROR(VLOOKUP(F560,PROFILE!$B$6:$Z$1000,23,FALSE),"")</f>
        <v/>
      </c>
      <c r="J560" s="10" t="str">
        <f>IFERROR(VLOOKUP(F560,PROFILE!$B$6:$Z$1000,17,FALSE),"")</f>
        <v/>
      </c>
      <c r="K560" s="23" t="str">
        <f>IFERROR(VLOOKUP(F560,PROFILE!$B$7:$DC$1000,290,FALSE),"")</f>
        <v/>
      </c>
      <c r="P560" s="15">
        <v>560</v>
      </c>
    </row>
    <row r="561" spans="7:16" x14ac:dyDescent="0.35">
      <c r="G561" s="20" t="str">
        <f>IFERROR(VLOOKUP(F561,PROFILE!$B$6:$Z$1000,24,FALSE),"")</f>
        <v/>
      </c>
      <c r="H561" s="10" t="str">
        <f>IFERROR(VLOOKUP(F561,PROFILE!$B$6:$Z$1000,25,FALSE),"")</f>
        <v/>
      </c>
      <c r="I561" s="10" t="str">
        <f>IFERROR(VLOOKUP(F561,PROFILE!$B$6:$Z$1000,23,FALSE),"")</f>
        <v/>
      </c>
      <c r="J561" s="10" t="str">
        <f>IFERROR(VLOOKUP(F561,PROFILE!$B$6:$Z$1000,17,FALSE),"")</f>
        <v/>
      </c>
      <c r="K561" s="23" t="str">
        <f>IFERROR(VLOOKUP(F561,PROFILE!$B$7:$DC$1000,290,FALSE),"")</f>
        <v/>
      </c>
      <c r="P561" s="15">
        <v>561</v>
      </c>
    </row>
    <row r="562" spans="7:16" x14ac:dyDescent="0.35">
      <c r="G562" s="20" t="str">
        <f>IFERROR(VLOOKUP(F562,PROFILE!$B$6:$Z$1000,24,FALSE),"")</f>
        <v/>
      </c>
      <c r="H562" s="10" t="str">
        <f>IFERROR(VLOOKUP(F562,PROFILE!$B$6:$Z$1000,25,FALSE),"")</f>
        <v/>
      </c>
      <c r="I562" s="10" t="str">
        <f>IFERROR(VLOOKUP(F562,PROFILE!$B$6:$Z$1000,23,FALSE),"")</f>
        <v/>
      </c>
      <c r="J562" s="10" t="str">
        <f>IFERROR(VLOOKUP(F562,PROFILE!$B$6:$Z$1000,17,FALSE),"")</f>
        <v/>
      </c>
      <c r="K562" s="23" t="str">
        <f>IFERROR(VLOOKUP(F562,PROFILE!$B$7:$DC$1000,290,FALSE),"")</f>
        <v/>
      </c>
      <c r="P562" s="15">
        <v>562</v>
      </c>
    </row>
    <row r="563" spans="7:16" x14ac:dyDescent="0.35">
      <c r="G563" s="20" t="str">
        <f>IFERROR(VLOOKUP(F563,PROFILE!$B$6:$Z$1000,24,FALSE),"")</f>
        <v/>
      </c>
      <c r="H563" s="10" t="str">
        <f>IFERROR(VLOOKUP(F563,PROFILE!$B$6:$Z$1000,25,FALSE),"")</f>
        <v/>
      </c>
      <c r="I563" s="10" t="str">
        <f>IFERROR(VLOOKUP(F563,PROFILE!$B$6:$Z$1000,23,FALSE),"")</f>
        <v/>
      </c>
      <c r="J563" s="10" t="str">
        <f>IFERROR(VLOOKUP(F563,PROFILE!$B$6:$Z$1000,17,FALSE),"")</f>
        <v/>
      </c>
      <c r="K563" s="23" t="str">
        <f>IFERROR(VLOOKUP(F563,PROFILE!$B$7:$DC$1000,290,FALSE),"")</f>
        <v/>
      </c>
      <c r="P563" s="15">
        <v>563</v>
      </c>
    </row>
    <row r="564" spans="7:16" x14ac:dyDescent="0.35">
      <c r="G564" s="20" t="str">
        <f>IFERROR(VLOOKUP(F564,PROFILE!$B$6:$Z$1000,24,FALSE),"")</f>
        <v/>
      </c>
      <c r="H564" s="10" t="str">
        <f>IFERROR(VLOOKUP(F564,PROFILE!$B$6:$Z$1000,25,FALSE),"")</f>
        <v/>
      </c>
      <c r="I564" s="10" t="str">
        <f>IFERROR(VLOOKUP(F564,PROFILE!$B$6:$Z$1000,23,FALSE),"")</f>
        <v/>
      </c>
      <c r="J564" s="10" t="str">
        <f>IFERROR(VLOOKUP(F564,PROFILE!$B$6:$Z$1000,17,FALSE),"")</f>
        <v/>
      </c>
      <c r="K564" s="23" t="str">
        <f>IFERROR(VLOOKUP(F564,PROFILE!$B$7:$DC$1000,290,FALSE),"")</f>
        <v/>
      </c>
      <c r="P564" s="15">
        <v>564</v>
      </c>
    </row>
    <row r="565" spans="7:16" x14ac:dyDescent="0.35">
      <c r="G565" s="20" t="str">
        <f>IFERROR(VLOOKUP(F565,PROFILE!$B$6:$Z$1000,24,FALSE),"")</f>
        <v/>
      </c>
      <c r="H565" s="10" t="str">
        <f>IFERROR(VLOOKUP(F565,PROFILE!$B$6:$Z$1000,25,FALSE),"")</f>
        <v/>
      </c>
      <c r="I565" s="10" t="str">
        <f>IFERROR(VLOOKUP(F565,PROFILE!$B$6:$Z$1000,23,FALSE),"")</f>
        <v/>
      </c>
      <c r="J565" s="10" t="str">
        <f>IFERROR(VLOOKUP(F565,PROFILE!$B$6:$Z$1000,17,FALSE),"")</f>
        <v/>
      </c>
      <c r="K565" s="23" t="str">
        <f>IFERROR(VLOOKUP(F565,PROFILE!$B$7:$DC$1000,290,FALSE),"")</f>
        <v/>
      </c>
      <c r="P565" s="15">
        <v>565</v>
      </c>
    </row>
    <row r="566" spans="7:16" x14ac:dyDescent="0.35">
      <c r="G566" s="20" t="str">
        <f>IFERROR(VLOOKUP(F566,PROFILE!$B$6:$Z$1000,24,FALSE),"")</f>
        <v/>
      </c>
      <c r="H566" s="10" t="str">
        <f>IFERROR(VLOOKUP(F566,PROFILE!$B$6:$Z$1000,25,FALSE),"")</f>
        <v/>
      </c>
      <c r="I566" s="10" t="str">
        <f>IFERROR(VLOOKUP(F566,PROFILE!$B$6:$Z$1000,23,FALSE),"")</f>
        <v/>
      </c>
      <c r="J566" s="10" t="str">
        <f>IFERROR(VLOOKUP(F566,PROFILE!$B$6:$Z$1000,17,FALSE),"")</f>
        <v/>
      </c>
      <c r="K566" s="23" t="str">
        <f>IFERROR(VLOOKUP(F566,PROFILE!$B$7:$DC$1000,290,FALSE),"")</f>
        <v/>
      </c>
      <c r="P566" s="15">
        <v>566</v>
      </c>
    </row>
    <row r="567" spans="7:16" x14ac:dyDescent="0.35">
      <c r="G567" s="20" t="str">
        <f>IFERROR(VLOOKUP(F567,PROFILE!$B$6:$Z$1000,24,FALSE),"")</f>
        <v/>
      </c>
      <c r="H567" s="10" t="str">
        <f>IFERROR(VLOOKUP(F567,PROFILE!$B$6:$Z$1000,25,FALSE),"")</f>
        <v/>
      </c>
      <c r="I567" s="10" t="str">
        <f>IFERROR(VLOOKUP(F567,PROFILE!$B$6:$Z$1000,23,FALSE),"")</f>
        <v/>
      </c>
      <c r="J567" s="10" t="str">
        <f>IFERROR(VLOOKUP(F567,PROFILE!$B$6:$Z$1000,17,FALSE),"")</f>
        <v/>
      </c>
      <c r="K567" s="23" t="str">
        <f>IFERROR(VLOOKUP(F567,PROFILE!$B$7:$DC$1000,290,FALSE),"")</f>
        <v/>
      </c>
      <c r="P567" s="15">
        <v>567</v>
      </c>
    </row>
    <row r="568" spans="7:16" x14ac:dyDescent="0.35">
      <c r="G568" s="20" t="str">
        <f>IFERROR(VLOOKUP(F568,PROFILE!$B$6:$Z$1000,24,FALSE),"")</f>
        <v/>
      </c>
      <c r="H568" s="10" t="str">
        <f>IFERROR(VLOOKUP(F568,PROFILE!$B$6:$Z$1000,25,FALSE),"")</f>
        <v/>
      </c>
      <c r="I568" s="10" t="str">
        <f>IFERROR(VLOOKUP(F568,PROFILE!$B$6:$Z$1000,23,FALSE),"")</f>
        <v/>
      </c>
      <c r="J568" s="10" t="str">
        <f>IFERROR(VLOOKUP(F568,PROFILE!$B$6:$Z$1000,17,FALSE),"")</f>
        <v/>
      </c>
      <c r="K568" s="23" t="str">
        <f>IFERROR(VLOOKUP(F568,PROFILE!$B$7:$DC$1000,290,FALSE),"")</f>
        <v/>
      </c>
      <c r="P568" s="15">
        <v>568</v>
      </c>
    </row>
    <row r="569" spans="7:16" x14ac:dyDescent="0.35">
      <c r="G569" s="20" t="str">
        <f>IFERROR(VLOOKUP(F569,PROFILE!$B$6:$Z$1000,24,FALSE),"")</f>
        <v/>
      </c>
      <c r="H569" s="10" t="str">
        <f>IFERROR(VLOOKUP(F569,PROFILE!$B$6:$Z$1000,25,FALSE),"")</f>
        <v/>
      </c>
      <c r="I569" s="10" t="str">
        <f>IFERROR(VLOOKUP(F569,PROFILE!$B$6:$Z$1000,23,FALSE),"")</f>
        <v/>
      </c>
      <c r="J569" s="10" t="str">
        <f>IFERROR(VLOOKUP(F569,PROFILE!$B$6:$Z$1000,17,FALSE),"")</f>
        <v/>
      </c>
      <c r="K569" s="23" t="str">
        <f>IFERROR(VLOOKUP(F569,PROFILE!$B$7:$DC$1000,290,FALSE),"")</f>
        <v/>
      </c>
      <c r="P569" s="15">
        <v>569</v>
      </c>
    </row>
    <row r="570" spans="7:16" x14ac:dyDescent="0.35">
      <c r="G570" s="20" t="str">
        <f>IFERROR(VLOOKUP(F570,PROFILE!$B$6:$Z$1000,24,FALSE),"")</f>
        <v/>
      </c>
      <c r="H570" s="10" t="str">
        <f>IFERROR(VLOOKUP(F570,PROFILE!$B$6:$Z$1000,25,FALSE),"")</f>
        <v/>
      </c>
      <c r="I570" s="10" t="str">
        <f>IFERROR(VLOOKUP(F570,PROFILE!$B$6:$Z$1000,23,FALSE),"")</f>
        <v/>
      </c>
      <c r="J570" s="10" t="str">
        <f>IFERROR(VLOOKUP(F570,PROFILE!$B$6:$Z$1000,17,FALSE),"")</f>
        <v/>
      </c>
      <c r="K570" s="23" t="str">
        <f>IFERROR(VLOOKUP(F570,PROFILE!$B$7:$DC$1000,290,FALSE),"")</f>
        <v/>
      </c>
      <c r="P570" s="15">
        <v>570</v>
      </c>
    </row>
    <row r="571" spans="7:16" x14ac:dyDescent="0.35">
      <c r="G571" s="20" t="str">
        <f>IFERROR(VLOOKUP(F571,PROFILE!$B$6:$Z$1000,24,FALSE),"")</f>
        <v/>
      </c>
      <c r="H571" s="10" t="str">
        <f>IFERROR(VLOOKUP(F571,PROFILE!$B$6:$Z$1000,25,FALSE),"")</f>
        <v/>
      </c>
      <c r="I571" s="10" t="str">
        <f>IFERROR(VLOOKUP(F571,PROFILE!$B$6:$Z$1000,23,FALSE),"")</f>
        <v/>
      </c>
      <c r="J571" s="10" t="str">
        <f>IFERROR(VLOOKUP(F571,PROFILE!$B$6:$Z$1000,17,FALSE),"")</f>
        <v/>
      </c>
      <c r="K571" s="23" t="str">
        <f>IFERROR(VLOOKUP(F571,PROFILE!$B$7:$DC$1000,290,FALSE),"")</f>
        <v/>
      </c>
      <c r="P571" s="15">
        <v>571</v>
      </c>
    </row>
    <row r="572" spans="7:16" x14ac:dyDescent="0.35">
      <c r="G572" s="20" t="str">
        <f>IFERROR(VLOOKUP(F572,PROFILE!$B$6:$Z$1000,24,FALSE),"")</f>
        <v/>
      </c>
      <c r="H572" s="10" t="str">
        <f>IFERROR(VLOOKUP(F572,PROFILE!$B$6:$Z$1000,25,FALSE),"")</f>
        <v/>
      </c>
      <c r="I572" s="10" t="str">
        <f>IFERROR(VLOOKUP(F572,PROFILE!$B$6:$Z$1000,23,FALSE),"")</f>
        <v/>
      </c>
      <c r="J572" s="10" t="str">
        <f>IFERROR(VLOOKUP(F572,PROFILE!$B$6:$Z$1000,17,FALSE),"")</f>
        <v/>
      </c>
      <c r="K572" s="23" t="str">
        <f>IFERROR(VLOOKUP(F572,PROFILE!$B$7:$DC$1000,290,FALSE),"")</f>
        <v/>
      </c>
      <c r="P572" s="15">
        <v>572</v>
      </c>
    </row>
    <row r="573" spans="7:16" x14ac:dyDescent="0.35">
      <c r="G573" s="20" t="str">
        <f>IFERROR(VLOOKUP(F573,PROFILE!$B$6:$Z$1000,24,FALSE),"")</f>
        <v/>
      </c>
      <c r="H573" s="10" t="str">
        <f>IFERROR(VLOOKUP(F573,PROFILE!$B$6:$Z$1000,25,FALSE),"")</f>
        <v/>
      </c>
      <c r="I573" s="10" t="str">
        <f>IFERROR(VLOOKUP(F573,PROFILE!$B$6:$Z$1000,23,FALSE),"")</f>
        <v/>
      </c>
      <c r="J573" s="10" t="str">
        <f>IFERROR(VLOOKUP(F573,PROFILE!$B$6:$Z$1000,17,FALSE),"")</f>
        <v/>
      </c>
      <c r="K573" s="23" t="str">
        <f>IFERROR(VLOOKUP(F573,PROFILE!$B$7:$DC$1000,290,FALSE),"")</f>
        <v/>
      </c>
      <c r="P573" s="15">
        <v>573</v>
      </c>
    </row>
    <row r="574" spans="7:16" x14ac:dyDescent="0.35">
      <c r="G574" s="20" t="str">
        <f>IFERROR(VLOOKUP(F574,PROFILE!$B$6:$Z$1000,24,FALSE),"")</f>
        <v/>
      </c>
      <c r="H574" s="10" t="str">
        <f>IFERROR(VLOOKUP(F574,PROFILE!$B$6:$Z$1000,25,FALSE),"")</f>
        <v/>
      </c>
      <c r="I574" s="10" t="str">
        <f>IFERROR(VLOOKUP(F574,PROFILE!$B$6:$Z$1000,23,FALSE),"")</f>
        <v/>
      </c>
      <c r="J574" s="10" t="str">
        <f>IFERROR(VLOOKUP(F574,PROFILE!$B$6:$Z$1000,17,FALSE),"")</f>
        <v/>
      </c>
      <c r="K574" s="23" t="str">
        <f>IFERROR(VLOOKUP(F574,PROFILE!$B$7:$DC$1000,290,FALSE),"")</f>
        <v/>
      </c>
      <c r="P574" s="15">
        <v>574</v>
      </c>
    </row>
    <row r="575" spans="7:16" x14ac:dyDescent="0.35">
      <c r="G575" s="20" t="str">
        <f>IFERROR(VLOOKUP(F575,PROFILE!$B$6:$Z$1000,24,FALSE),"")</f>
        <v/>
      </c>
      <c r="H575" s="10" t="str">
        <f>IFERROR(VLOOKUP(F575,PROFILE!$B$6:$Z$1000,25,FALSE),"")</f>
        <v/>
      </c>
      <c r="I575" s="10" t="str">
        <f>IFERROR(VLOOKUP(F575,PROFILE!$B$6:$Z$1000,23,FALSE),"")</f>
        <v/>
      </c>
      <c r="J575" s="10" t="str">
        <f>IFERROR(VLOOKUP(F575,PROFILE!$B$6:$Z$1000,17,FALSE),"")</f>
        <v/>
      </c>
      <c r="K575" s="23" t="str">
        <f>IFERROR(VLOOKUP(F575,PROFILE!$B$7:$DC$1000,290,FALSE),"")</f>
        <v/>
      </c>
      <c r="P575" s="15">
        <v>575</v>
      </c>
    </row>
    <row r="576" spans="7:16" x14ac:dyDescent="0.35">
      <c r="G576" s="20" t="str">
        <f>IFERROR(VLOOKUP(F576,PROFILE!$B$6:$Z$1000,24,FALSE),"")</f>
        <v/>
      </c>
      <c r="H576" s="10" t="str">
        <f>IFERROR(VLOOKUP(F576,PROFILE!$B$6:$Z$1000,25,FALSE),"")</f>
        <v/>
      </c>
      <c r="I576" s="10" t="str">
        <f>IFERROR(VLOOKUP(F576,PROFILE!$B$6:$Z$1000,23,FALSE),"")</f>
        <v/>
      </c>
      <c r="J576" s="10" t="str">
        <f>IFERROR(VLOOKUP(F576,PROFILE!$B$6:$Z$1000,17,FALSE),"")</f>
        <v/>
      </c>
      <c r="K576" s="23" t="str">
        <f>IFERROR(VLOOKUP(F576,PROFILE!$B$7:$DC$1000,290,FALSE),"")</f>
        <v/>
      </c>
      <c r="P576" s="15">
        <v>576</v>
      </c>
    </row>
    <row r="577" spans="7:16" x14ac:dyDescent="0.35">
      <c r="G577" s="20" t="str">
        <f>IFERROR(VLOOKUP(F577,PROFILE!$B$6:$Z$1000,24,FALSE),"")</f>
        <v/>
      </c>
      <c r="H577" s="10" t="str">
        <f>IFERROR(VLOOKUP(F577,PROFILE!$B$6:$Z$1000,25,FALSE),"")</f>
        <v/>
      </c>
      <c r="I577" s="10" t="str">
        <f>IFERROR(VLOOKUP(F577,PROFILE!$B$6:$Z$1000,23,FALSE),"")</f>
        <v/>
      </c>
      <c r="J577" s="10" t="str">
        <f>IFERROR(VLOOKUP(F577,PROFILE!$B$6:$Z$1000,17,FALSE),"")</f>
        <v/>
      </c>
      <c r="K577" s="23" t="str">
        <f>IFERROR(VLOOKUP(F577,PROFILE!$B$7:$DC$1000,290,FALSE),"")</f>
        <v/>
      </c>
      <c r="P577" s="15">
        <v>577</v>
      </c>
    </row>
    <row r="578" spans="7:16" x14ac:dyDescent="0.35">
      <c r="G578" s="20" t="str">
        <f>IFERROR(VLOOKUP(F578,PROFILE!$B$6:$Z$1000,24,FALSE),"")</f>
        <v/>
      </c>
      <c r="H578" s="10" t="str">
        <f>IFERROR(VLOOKUP(F578,PROFILE!$B$6:$Z$1000,25,FALSE),"")</f>
        <v/>
      </c>
      <c r="I578" s="10" t="str">
        <f>IFERROR(VLOOKUP(F578,PROFILE!$B$6:$Z$1000,23,FALSE),"")</f>
        <v/>
      </c>
      <c r="J578" s="10" t="str">
        <f>IFERROR(VLOOKUP(F578,PROFILE!$B$6:$Z$1000,17,FALSE),"")</f>
        <v/>
      </c>
      <c r="K578" s="23" t="str">
        <f>IFERROR(VLOOKUP(F578,PROFILE!$B$7:$DC$1000,290,FALSE),"")</f>
        <v/>
      </c>
      <c r="P578" s="15">
        <v>578</v>
      </c>
    </row>
    <row r="579" spans="7:16" x14ac:dyDescent="0.35">
      <c r="G579" s="20" t="str">
        <f>IFERROR(VLOOKUP(F579,PROFILE!$B$6:$Z$1000,24,FALSE),"")</f>
        <v/>
      </c>
      <c r="H579" s="10" t="str">
        <f>IFERROR(VLOOKUP(F579,PROFILE!$B$6:$Z$1000,25,FALSE),"")</f>
        <v/>
      </c>
      <c r="I579" s="10" t="str">
        <f>IFERROR(VLOOKUP(F579,PROFILE!$B$6:$Z$1000,23,FALSE),"")</f>
        <v/>
      </c>
      <c r="J579" s="10" t="str">
        <f>IFERROR(VLOOKUP(F579,PROFILE!$B$6:$Z$1000,17,FALSE),"")</f>
        <v/>
      </c>
      <c r="K579" s="23" t="str">
        <f>IFERROR(VLOOKUP(F579,PROFILE!$B$7:$DC$1000,290,FALSE),"")</f>
        <v/>
      </c>
      <c r="P579" s="15">
        <v>579</v>
      </c>
    </row>
    <row r="580" spans="7:16" x14ac:dyDescent="0.35">
      <c r="G580" s="20" t="str">
        <f>IFERROR(VLOOKUP(F580,PROFILE!$B$6:$Z$1000,24,FALSE),"")</f>
        <v/>
      </c>
      <c r="H580" s="10" t="str">
        <f>IFERROR(VLOOKUP(F580,PROFILE!$B$6:$Z$1000,25,FALSE),"")</f>
        <v/>
      </c>
      <c r="I580" s="10" t="str">
        <f>IFERROR(VLOOKUP(F580,PROFILE!$B$6:$Z$1000,23,FALSE),"")</f>
        <v/>
      </c>
      <c r="J580" s="10" t="str">
        <f>IFERROR(VLOOKUP(F580,PROFILE!$B$6:$Z$1000,17,FALSE),"")</f>
        <v/>
      </c>
      <c r="K580" s="23" t="str">
        <f>IFERROR(VLOOKUP(F580,PROFILE!$B$7:$DC$1000,290,FALSE),"")</f>
        <v/>
      </c>
      <c r="P580" s="15">
        <v>580</v>
      </c>
    </row>
    <row r="581" spans="7:16" x14ac:dyDescent="0.35">
      <c r="G581" s="20" t="str">
        <f>IFERROR(VLOOKUP(F581,PROFILE!$B$6:$Z$1000,24,FALSE),"")</f>
        <v/>
      </c>
      <c r="H581" s="10" t="str">
        <f>IFERROR(VLOOKUP(F581,PROFILE!$B$6:$Z$1000,25,FALSE),"")</f>
        <v/>
      </c>
      <c r="I581" s="10" t="str">
        <f>IFERROR(VLOOKUP(F581,PROFILE!$B$6:$Z$1000,23,FALSE),"")</f>
        <v/>
      </c>
      <c r="J581" s="10" t="str">
        <f>IFERROR(VLOOKUP(F581,PROFILE!$B$6:$Z$1000,17,FALSE),"")</f>
        <v/>
      </c>
      <c r="K581" s="23" t="str">
        <f>IFERROR(VLOOKUP(F581,PROFILE!$B$7:$DC$1000,290,FALSE),"")</f>
        <v/>
      </c>
      <c r="P581" s="15">
        <v>581</v>
      </c>
    </row>
    <row r="582" spans="7:16" x14ac:dyDescent="0.35">
      <c r="G582" s="20" t="str">
        <f>IFERROR(VLOOKUP(F582,PROFILE!$B$6:$Z$1000,24,FALSE),"")</f>
        <v/>
      </c>
      <c r="H582" s="10" t="str">
        <f>IFERROR(VLOOKUP(F582,PROFILE!$B$6:$Z$1000,25,FALSE),"")</f>
        <v/>
      </c>
      <c r="I582" s="10" t="str">
        <f>IFERROR(VLOOKUP(F582,PROFILE!$B$6:$Z$1000,23,FALSE),"")</f>
        <v/>
      </c>
      <c r="J582" s="10" t="str">
        <f>IFERROR(VLOOKUP(F582,PROFILE!$B$6:$Z$1000,17,FALSE),"")</f>
        <v/>
      </c>
      <c r="K582" s="23" t="str">
        <f>IFERROR(VLOOKUP(F582,PROFILE!$B$7:$DC$1000,290,FALSE),"")</f>
        <v/>
      </c>
      <c r="P582" s="15">
        <v>582</v>
      </c>
    </row>
    <row r="583" spans="7:16" x14ac:dyDescent="0.35">
      <c r="G583" s="20" t="str">
        <f>IFERROR(VLOOKUP(F583,PROFILE!$B$6:$Z$1000,24,FALSE),"")</f>
        <v/>
      </c>
      <c r="H583" s="10" t="str">
        <f>IFERROR(VLOOKUP(F583,PROFILE!$B$6:$Z$1000,25,FALSE),"")</f>
        <v/>
      </c>
      <c r="I583" s="10" t="str">
        <f>IFERROR(VLOOKUP(F583,PROFILE!$B$6:$Z$1000,23,FALSE),"")</f>
        <v/>
      </c>
      <c r="J583" s="10" t="str">
        <f>IFERROR(VLOOKUP(F583,PROFILE!$B$6:$Z$1000,17,FALSE),"")</f>
        <v/>
      </c>
      <c r="K583" s="23" t="str">
        <f>IFERROR(VLOOKUP(F583,PROFILE!$B$7:$DC$1000,290,FALSE),"")</f>
        <v/>
      </c>
      <c r="P583" s="15">
        <v>583</v>
      </c>
    </row>
    <row r="584" spans="7:16" x14ac:dyDescent="0.35">
      <c r="G584" s="20" t="str">
        <f>IFERROR(VLOOKUP(F584,PROFILE!$B$6:$Z$1000,24,FALSE),"")</f>
        <v/>
      </c>
      <c r="H584" s="10" t="str">
        <f>IFERROR(VLOOKUP(F584,PROFILE!$B$6:$Z$1000,25,FALSE),"")</f>
        <v/>
      </c>
      <c r="I584" s="10" t="str">
        <f>IFERROR(VLOOKUP(F584,PROFILE!$B$6:$Z$1000,23,FALSE),"")</f>
        <v/>
      </c>
      <c r="J584" s="10" t="str">
        <f>IFERROR(VLOOKUP(F584,PROFILE!$B$6:$Z$1000,17,FALSE),"")</f>
        <v/>
      </c>
      <c r="K584" s="23" t="str">
        <f>IFERROR(VLOOKUP(F584,PROFILE!$B$7:$DC$1000,290,FALSE),"")</f>
        <v/>
      </c>
      <c r="P584" s="15">
        <v>584</v>
      </c>
    </row>
    <row r="585" spans="7:16" x14ac:dyDescent="0.35">
      <c r="G585" s="20" t="str">
        <f>IFERROR(VLOOKUP(F585,PROFILE!$B$6:$Z$1000,24,FALSE),"")</f>
        <v/>
      </c>
      <c r="H585" s="10" t="str">
        <f>IFERROR(VLOOKUP(F585,PROFILE!$B$6:$Z$1000,25,FALSE),"")</f>
        <v/>
      </c>
      <c r="I585" s="10" t="str">
        <f>IFERROR(VLOOKUP(F585,PROFILE!$B$6:$Z$1000,23,FALSE),"")</f>
        <v/>
      </c>
      <c r="J585" s="10" t="str">
        <f>IFERROR(VLOOKUP(F585,PROFILE!$B$6:$Z$1000,17,FALSE),"")</f>
        <v/>
      </c>
      <c r="K585" s="23" t="str">
        <f>IFERROR(VLOOKUP(F585,PROFILE!$B$7:$DC$1000,290,FALSE),"")</f>
        <v/>
      </c>
      <c r="P585" s="15">
        <v>585</v>
      </c>
    </row>
    <row r="586" spans="7:16" x14ac:dyDescent="0.35">
      <c r="G586" s="20" t="str">
        <f>IFERROR(VLOOKUP(F586,PROFILE!$B$6:$Z$1000,24,FALSE),"")</f>
        <v/>
      </c>
      <c r="H586" s="10" t="str">
        <f>IFERROR(VLOOKUP(F586,PROFILE!$B$6:$Z$1000,25,FALSE),"")</f>
        <v/>
      </c>
      <c r="I586" s="10" t="str">
        <f>IFERROR(VLOOKUP(F586,PROFILE!$B$6:$Z$1000,23,FALSE),"")</f>
        <v/>
      </c>
      <c r="J586" s="10" t="str">
        <f>IFERROR(VLOOKUP(F586,PROFILE!$B$6:$Z$1000,17,FALSE),"")</f>
        <v/>
      </c>
      <c r="K586" s="23" t="str">
        <f>IFERROR(VLOOKUP(F586,PROFILE!$B$7:$DC$1000,290,FALSE),"")</f>
        <v/>
      </c>
      <c r="P586" s="15">
        <v>586</v>
      </c>
    </row>
    <row r="587" spans="7:16" x14ac:dyDescent="0.35">
      <c r="G587" s="20" t="str">
        <f>IFERROR(VLOOKUP(F587,PROFILE!$B$6:$Z$1000,24,FALSE),"")</f>
        <v/>
      </c>
      <c r="H587" s="10" t="str">
        <f>IFERROR(VLOOKUP(F587,PROFILE!$B$6:$Z$1000,25,FALSE),"")</f>
        <v/>
      </c>
      <c r="I587" s="10" t="str">
        <f>IFERROR(VLOOKUP(F587,PROFILE!$B$6:$Z$1000,23,FALSE),"")</f>
        <v/>
      </c>
      <c r="J587" s="10" t="str">
        <f>IFERROR(VLOOKUP(F587,PROFILE!$B$6:$Z$1000,17,FALSE),"")</f>
        <v/>
      </c>
      <c r="K587" s="23" t="str">
        <f>IFERROR(VLOOKUP(F587,PROFILE!$B$7:$DC$1000,290,FALSE),"")</f>
        <v/>
      </c>
      <c r="P587" s="15">
        <v>587</v>
      </c>
    </row>
    <row r="588" spans="7:16" x14ac:dyDescent="0.35">
      <c r="G588" s="20" t="str">
        <f>IFERROR(VLOOKUP(F588,PROFILE!$B$6:$Z$1000,24,FALSE),"")</f>
        <v/>
      </c>
      <c r="H588" s="10" t="str">
        <f>IFERROR(VLOOKUP(F588,PROFILE!$B$6:$Z$1000,25,FALSE),"")</f>
        <v/>
      </c>
      <c r="I588" s="10" t="str">
        <f>IFERROR(VLOOKUP(F588,PROFILE!$B$6:$Z$1000,23,FALSE),"")</f>
        <v/>
      </c>
      <c r="J588" s="10" t="str">
        <f>IFERROR(VLOOKUP(F588,PROFILE!$B$6:$Z$1000,17,FALSE),"")</f>
        <v/>
      </c>
      <c r="K588" s="23" t="str">
        <f>IFERROR(VLOOKUP(F588,PROFILE!$B$7:$DC$1000,290,FALSE),"")</f>
        <v/>
      </c>
      <c r="P588" s="15">
        <v>588</v>
      </c>
    </row>
    <row r="589" spans="7:16" x14ac:dyDescent="0.35">
      <c r="G589" s="20" t="str">
        <f>IFERROR(VLOOKUP(F589,PROFILE!$B$6:$Z$1000,24,FALSE),"")</f>
        <v/>
      </c>
      <c r="H589" s="10" t="str">
        <f>IFERROR(VLOOKUP(F589,PROFILE!$B$6:$Z$1000,25,FALSE),"")</f>
        <v/>
      </c>
      <c r="I589" s="10" t="str">
        <f>IFERROR(VLOOKUP(F589,PROFILE!$B$6:$Z$1000,23,FALSE),"")</f>
        <v/>
      </c>
      <c r="J589" s="10" t="str">
        <f>IFERROR(VLOOKUP(F589,PROFILE!$B$6:$Z$1000,17,FALSE),"")</f>
        <v/>
      </c>
      <c r="K589" s="23" t="str">
        <f>IFERROR(VLOOKUP(F589,PROFILE!$B$7:$DC$1000,290,FALSE),"")</f>
        <v/>
      </c>
      <c r="P589" s="15">
        <v>589</v>
      </c>
    </row>
    <row r="590" spans="7:16" x14ac:dyDescent="0.35">
      <c r="G590" s="20" t="str">
        <f>IFERROR(VLOOKUP(F590,PROFILE!$B$6:$Z$1000,24,FALSE),"")</f>
        <v/>
      </c>
      <c r="H590" s="10" t="str">
        <f>IFERROR(VLOOKUP(F590,PROFILE!$B$6:$Z$1000,25,FALSE),"")</f>
        <v/>
      </c>
      <c r="I590" s="10" t="str">
        <f>IFERROR(VLOOKUP(F590,PROFILE!$B$6:$Z$1000,23,FALSE),"")</f>
        <v/>
      </c>
      <c r="J590" s="10" t="str">
        <f>IFERROR(VLOOKUP(F590,PROFILE!$B$6:$Z$1000,17,FALSE),"")</f>
        <v/>
      </c>
      <c r="K590" s="23" t="str">
        <f>IFERROR(VLOOKUP(F590,PROFILE!$B$7:$DC$1000,290,FALSE),"")</f>
        <v/>
      </c>
      <c r="P590" s="15">
        <v>590</v>
      </c>
    </row>
    <row r="591" spans="7:16" x14ac:dyDescent="0.35">
      <c r="G591" s="20" t="str">
        <f>IFERROR(VLOOKUP(F591,PROFILE!$B$6:$Z$1000,24,FALSE),"")</f>
        <v/>
      </c>
      <c r="H591" s="10" t="str">
        <f>IFERROR(VLOOKUP(F591,PROFILE!$B$6:$Z$1000,25,FALSE),"")</f>
        <v/>
      </c>
      <c r="I591" s="10" t="str">
        <f>IFERROR(VLOOKUP(F591,PROFILE!$B$6:$Z$1000,23,FALSE),"")</f>
        <v/>
      </c>
      <c r="J591" s="10" t="str">
        <f>IFERROR(VLOOKUP(F591,PROFILE!$B$6:$Z$1000,17,FALSE),"")</f>
        <v/>
      </c>
      <c r="K591" s="23" t="str">
        <f>IFERROR(VLOOKUP(F591,PROFILE!$B$7:$DC$1000,290,FALSE),"")</f>
        <v/>
      </c>
      <c r="P591" s="15">
        <v>591</v>
      </c>
    </row>
    <row r="592" spans="7:16" x14ac:dyDescent="0.35">
      <c r="G592" s="20" t="str">
        <f>IFERROR(VLOOKUP(F592,PROFILE!$B$6:$Z$1000,24,FALSE),"")</f>
        <v/>
      </c>
      <c r="H592" s="10" t="str">
        <f>IFERROR(VLOOKUP(F592,PROFILE!$B$6:$Z$1000,25,FALSE),"")</f>
        <v/>
      </c>
      <c r="I592" s="10" t="str">
        <f>IFERROR(VLOOKUP(F592,PROFILE!$B$6:$Z$1000,23,FALSE),"")</f>
        <v/>
      </c>
      <c r="J592" s="10" t="str">
        <f>IFERROR(VLOOKUP(F592,PROFILE!$B$6:$Z$1000,17,FALSE),"")</f>
        <v/>
      </c>
      <c r="K592" s="23" t="str">
        <f>IFERROR(VLOOKUP(F592,PROFILE!$B$7:$DC$1000,290,FALSE),"")</f>
        <v/>
      </c>
      <c r="P592" s="15">
        <v>592</v>
      </c>
    </row>
    <row r="593" spans="7:16" x14ac:dyDescent="0.35">
      <c r="G593" s="20" t="str">
        <f>IFERROR(VLOOKUP(F593,PROFILE!$B$6:$Z$1000,24,FALSE),"")</f>
        <v/>
      </c>
      <c r="H593" s="10" t="str">
        <f>IFERROR(VLOOKUP(F593,PROFILE!$B$6:$Z$1000,25,FALSE),"")</f>
        <v/>
      </c>
      <c r="I593" s="10" t="str">
        <f>IFERROR(VLOOKUP(F593,PROFILE!$B$6:$Z$1000,23,FALSE),"")</f>
        <v/>
      </c>
      <c r="J593" s="10" t="str">
        <f>IFERROR(VLOOKUP(F593,PROFILE!$B$6:$Z$1000,17,FALSE),"")</f>
        <v/>
      </c>
      <c r="K593" s="23" t="str">
        <f>IFERROR(VLOOKUP(F593,PROFILE!$B$7:$DC$1000,290,FALSE),"")</f>
        <v/>
      </c>
      <c r="P593" s="15">
        <v>593</v>
      </c>
    </row>
    <row r="594" spans="7:16" x14ac:dyDescent="0.35">
      <c r="G594" s="20" t="str">
        <f>IFERROR(VLOOKUP(F594,PROFILE!$B$6:$Z$1000,24,FALSE),"")</f>
        <v/>
      </c>
      <c r="H594" s="10" t="str">
        <f>IFERROR(VLOOKUP(F594,PROFILE!$B$6:$Z$1000,25,FALSE),"")</f>
        <v/>
      </c>
      <c r="I594" s="10" t="str">
        <f>IFERROR(VLOOKUP(F594,PROFILE!$B$6:$Z$1000,23,FALSE),"")</f>
        <v/>
      </c>
      <c r="J594" s="10" t="str">
        <f>IFERROR(VLOOKUP(F594,PROFILE!$B$6:$Z$1000,17,FALSE),"")</f>
        <v/>
      </c>
      <c r="K594" s="23" t="str">
        <f>IFERROR(VLOOKUP(F594,PROFILE!$B$7:$DC$1000,290,FALSE),"")</f>
        <v/>
      </c>
      <c r="P594" s="15">
        <v>594</v>
      </c>
    </row>
    <row r="595" spans="7:16" x14ac:dyDescent="0.35">
      <c r="G595" s="20" t="str">
        <f>IFERROR(VLOOKUP(F595,PROFILE!$B$6:$Z$1000,24,FALSE),"")</f>
        <v/>
      </c>
      <c r="H595" s="10" t="str">
        <f>IFERROR(VLOOKUP(F595,PROFILE!$B$6:$Z$1000,25,FALSE),"")</f>
        <v/>
      </c>
      <c r="I595" s="10" t="str">
        <f>IFERROR(VLOOKUP(F595,PROFILE!$B$6:$Z$1000,23,FALSE),"")</f>
        <v/>
      </c>
      <c r="J595" s="10" t="str">
        <f>IFERROR(VLOOKUP(F595,PROFILE!$B$6:$Z$1000,17,FALSE),"")</f>
        <v/>
      </c>
      <c r="K595" s="23" t="str">
        <f>IFERROR(VLOOKUP(F595,PROFILE!$B$7:$DC$1000,290,FALSE),"")</f>
        <v/>
      </c>
      <c r="P595" s="15">
        <v>595</v>
      </c>
    </row>
    <row r="596" spans="7:16" x14ac:dyDescent="0.35">
      <c r="G596" s="20" t="str">
        <f>IFERROR(VLOOKUP(F596,PROFILE!$B$6:$Z$1000,24,FALSE),"")</f>
        <v/>
      </c>
      <c r="H596" s="10" t="str">
        <f>IFERROR(VLOOKUP(F596,PROFILE!$B$6:$Z$1000,25,FALSE),"")</f>
        <v/>
      </c>
      <c r="I596" s="10" t="str">
        <f>IFERROR(VLOOKUP(F596,PROFILE!$B$6:$Z$1000,23,FALSE),"")</f>
        <v/>
      </c>
      <c r="J596" s="10" t="str">
        <f>IFERROR(VLOOKUP(F596,PROFILE!$B$6:$Z$1000,17,FALSE),"")</f>
        <v/>
      </c>
      <c r="K596" s="23" t="str">
        <f>IFERROR(VLOOKUP(F596,PROFILE!$B$7:$DC$1000,290,FALSE),"")</f>
        <v/>
      </c>
      <c r="P596" s="15">
        <v>596</v>
      </c>
    </row>
    <row r="597" spans="7:16" x14ac:dyDescent="0.35">
      <c r="G597" s="20" t="str">
        <f>IFERROR(VLOOKUP(F597,PROFILE!$B$6:$Z$1000,24,FALSE),"")</f>
        <v/>
      </c>
      <c r="H597" s="10" t="str">
        <f>IFERROR(VLOOKUP(F597,PROFILE!$B$6:$Z$1000,25,FALSE),"")</f>
        <v/>
      </c>
      <c r="I597" s="10" t="str">
        <f>IFERROR(VLOOKUP(F597,PROFILE!$B$6:$Z$1000,23,FALSE),"")</f>
        <v/>
      </c>
      <c r="J597" s="10" t="str">
        <f>IFERROR(VLOOKUP(F597,PROFILE!$B$6:$Z$1000,17,FALSE),"")</f>
        <v/>
      </c>
      <c r="K597" s="23" t="str">
        <f>IFERROR(VLOOKUP(F597,PROFILE!$B$7:$DC$1000,290,FALSE),"")</f>
        <v/>
      </c>
      <c r="P597" s="15">
        <v>597</v>
      </c>
    </row>
    <row r="598" spans="7:16" x14ac:dyDescent="0.35">
      <c r="G598" s="20" t="str">
        <f>IFERROR(VLOOKUP(F598,PROFILE!$B$6:$Z$1000,24,FALSE),"")</f>
        <v/>
      </c>
      <c r="H598" s="10" t="str">
        <f>IFERROR(VLOOKUP(F598,PROFILE!$B$6:$Z$1000,25,FALSE),"")</f>
        <v/>
      </c>
      <c r="I598" s="10" t="str">
        <f>IFERROR(VLOOKUP(F598,PROFILE!$B$6:$Z$1000,23,FALSE),"")</f>
        <v/>
      </c>
      <c r="J598" s="10" t="str">
        <f>IFERROR(VLOOKUP(F598,PROFILE!$B$6:$Z$1000,17,FALSE),"")</f>
        <v/>
      </c>
      <c r="K598" s="23" t="str">
        <f>IFERROR(VLOOKUP(F598,PROFILE!$B$7:$DC$1000,290,FALSE),"")</f>
        <v/>
      </c>
      <c r="P598" s="15">
        <v>598</v>
      </c>
    </row>
    <row r="599" spans="7:16" x14ac:dyDescent="0.35">
      <c r="G599" s="20" t="str">
        <f>IFERROR(VLOOKUP(F599,PROFILE!$B$6:$Z$1000,24,FALSE),"")</f>
        <v/>
      </c>
      <c r="H599" s="10" t="str">
        <f>IFERROR(VLOOKUP(F599,PROFILE!$B$6:$Z$1000,25,FALSE),"")</f>
        <v/>
      </c>
      <c r="I599" s="10" t="str">
        <f>IFERROR(VLOOKUP(F599,PROFILE!$B$6:$Z$1000,23,FALSE),"")</f>
        <v/>
      </c>
      <c r="J599" s="10" t="str">
        <f>IFERROR(VLOOKUP(F599,PROFILE!$B$6:$Z$1000,17,FALSE),"")</f>
        <v/>
      </c>
      <c r="K599" s="23" t="str">
        <f>IFERROR(VLOOKUP(F599,PROFILE!$B$7:$DC$1000,290,FALSE),"")</f>
        <v/>
      </c>
      <c r="P599" s="15">
        <v>599</v>
      </c>
    </row>
    <row r="600" spans="7:16" x14ac:dyDescent="0.35">
      <c r="G600" s="20" t="str">
        <f>IFERROR(VLOOKUP(F600,PROFILE!$B$6:$Z$1000,24,FALSE),"")</f>
        <v/>
      </c>
      <c r="H600" s="10" t="str">
        <f>IFERROR(VLOOKUP(F600,PROFILE!$B$6:$Z$1000,25,FALSE),"")</f>
        <v/>
      </c>
      <c r="I600" s="10" t="str">
        <f>IFERROR(VLOOKUP(F600,PROFILE!$B$6:$Z$1000,23,FALSE),"")</f>
        <v/>
      </c>
      <c r="J600" s="10" t="str">
        <f>IFERROR(VLOOKUP(F600,PROFILE!$B$6:$Z$1000,17,FALSE),"")</f>
        <v/>
      </c>
      <c r="K600" s="23" t="str">
        <f>IFERROR(VLOOKUP(F600,PROFILE!$B$7:$DC$1000,290,FALSE),"")</f>
        <v/>
      </c>
      <c r="P600" s="15">
        <v>600</v>
      </c>
    </row>
    <row r="601" spans="7:16" x14ac:dyDescent="0.35">
      <c r="G601" s="20" t="str">
        <f>IFERROR(VLOOKUP(F601,PROFILE!$B$6:$Z$1000,24,FALSE),"")</f>
        <v/>
      </c>
      <c r="H601" s="10" t="str">
        <f>IFERROR(VLOOKUP(F601,PROFILE!$B$6:$Z$1000,25,FALSE),"")</f>
        <v/>
      </c>
      <c r="I601" s="10" t="str">
        <f>IFERROR(VLOOKUP(F601,PROFILE!$B$6:$Z$1000,23,FALSE),"")</f>
        <v/>
      </c>
      <c r="J601" s="10" t="str">
        <f>IFERROR(VLOOKUP(F601,PROFILE!$B$6:$Z$1000,17,FALSE),"")</f>
        <v/>
      </c>
      <c r="K601" s="23" t="str">
        <f>IFERROR(VLOOKUP(F601,PROFILE!$B$7:$DC$1000,290,FALSE),"")</f>
        <v/>
      </c>
      <c r="P601" s="15">
        <v>601</v>
      </c>
    </row>
    <row r="602" spans="7:16" x14ac:dyDescent="0.35">
      <c r="G602" s="20" t="str">
        <f>IFERROR(VLOOKUP(F602,PROFILE!$B$6:$Z$1000,24,FALSE),"")</f>
        <v/>
      </c>
      <c r="H602" s="10" t="str">
        <f>IFERROR(VLOOKUP(F602,PROFILE!$B$6:$Z$1000,25,FALSE),"")</f>
        <v/>
      </c>
      <c r="I602" s="10" t="str">
        <f>IFERROR(VLOOKUP(F602,PROFILE!$B$6:$Z$1000,23,FALSE),"")</f>
        <v/>
      </c>
      <c r="J602" s="10" t="str">
        <f>IFERROR(VLOOKUP(F602,PROFILE!$B$6:$Z$1000,17,FALSE),"")</f>
        <v/>
      </c>
      <c r="K602" s="23" t="str">
        <f>IFERROR(VLOOKUP(F602,PROFILE!$B$7:$DC$1000,290,FALSE),"")</f>
        <v/>
      </c>
      <c r="P602" s="15">
        <v>602</v>
      </c>
    </row>
    <row r="603" spans="7:16" x14ac:dyDescent="0.35">
      <c r="G603" s="20" t="str">
        <f>IFERROR(VLOOKUP(F603,PROFILE!$B$6:$Z$1000,24,FALSE),"")</f>
        <v/>
      </c>
      <c r="H603" s="10" t="str">
        <f>IFERROR(VLOOKUP(F603,PROFILE!$B$6:$Z$1000,25,FALSE),"")</f>
        <v/>
      </c>
      <c r="I603" s="10" t="str">
        <f>IFERROR(VLOOKUP(F603,PROFILE!$B$6:$Z$1000,23,FALSE),"")</f>
        <v/>
      </c>
      <c r="J603" s="10" t="str">
        <f>IFERROR(VLOOKUP(F603,PROFILE!$B$6:$Z$1000,17,FALSE),"")</f>
        <v/>
      </c>
      <c r="K603" s="23" t="str">
        <f>IFERROR(VLOOKUP(F603,PROFILE!$B$7:$DC$1000,290,FALSE),"")</f>
        <v/>
      </c>
      <c r="P603" s="15">
        <v>603</v>
      </c>
    </row>
    <row r="604" spans="7:16" x14ac:dyDescent="0.35">
      <c r="G604" s="20" t="str">
        <f>IFERROR(VLOOKUP(F604,PROFILE!$B$6:$Z$1000,24,FALSE),"")</f>
        <v/>
      </c>
      <c r="H604" s="10" t="str">
        <f>IFERROR(VLOOKUP(F604,PROFILE!$B$6:$Z$1000,25,FALSE),"")</f>
        <v/>
      </c>
      <c r="I604" s="10" t="str">
        <f>IFERROR(VLOOKUP(F604,PROFILE!$B$6:$Z$1000,23,FALSE),"")</f>
        <v/>
      </c>
      <c r="J604" s="10" t="str">
        <f>IFERROR(VLOOKUP(F604,PROFILE!$B$6:$Z$1000,17,FALSE),"")</f>
        <v/>
      </c>
      <c r="K604" s="23" t="str">
        <f>IFERROR(VLOOKUP(F604,PROFILE!$B$7:$DC$1000,290,FALSE),"")</f>
        <v/>
      </c>
      <c r="P604" s="15">
        <v>604</v>
      </c>
    </row>
    <row r="605" spans="7:16" x14ac:dyDescent="0.35">
      <c r="G605" s="20" t="str">
        <f>IFERROR(VLOOKUP(F605,PROFILE!$B$6:$Z$1000,24,FALSE),"")</f>
        <v/>
      </c>
      <c r="H605" s="10" t="str">
        <f>IFERROR(VLOOKUP(F605,PROFILE!$B$6:$Z$1000,25,FALSE),"")</f>
        <v/>
      </c>
      <c r="I605" s="10" t="str">
        <f>IFERROR(VLOOKUP(F605,PROFILE!$B$6:$Z$1000,23,FALSE),"")</f>
        <v/>
      </c>
      <c r="J605" s="10" t="str">
        <f>IFERROR(VLOOKUP(F605,PROFILE!$B$6:$Z$1000,17,FALSE),"")</f>
        <v/>
      </c>
      <c r="K605" s="23" t="str">
        <f>IFERROR(VLOOKUP(F605,PROFILE!$B$7:$DC$1000,290,FALSE),"")</f>
        <v/>
      </c>
      <c r="P605" s="15">
        <v>605</v>
      </c>
    </row>
    <row r="606" spans="7:16" x14ac:dyDescent="0.35">
      <c r="G606" s="20" t="str">
        <f>IFERROR(VLOOKUP(F606,PROFILE!$B$6:$Z$1000,24,FALSE),"")</f>
        <v/>
      </c>
      <c r="H606" s="10" t="str">
        <f>IFERROR(VLOOKUP(F606,PROFILE!$B$6:$Z$1000,25,FALSE),"")</f>
        <v/>
      </c>
      <c r="I606" s="10" t="str">
        <f>IFERROR(VLOOKUP(F606,PROFILE!$B$6:$Z$1000,23,FALSE),"")</f>
        <v/>
      </c>
      <c r="J606" s="10" t="str">
        <f>IFERROR(VLOOKUP(F606,PROFILE!$B$6:$Z$1000,17,FALSE),"")</f>
        <v/>
      </c>
      <c r="K606" s="23" t="str">
        <f>IFERROR(VLOOKUP(F606,PROFILE!$B$7:$DC$1000,290,FALSE),"")</f>
        <v/>
      </c>
      <c r="P606" s="15">
        <v>606</v>
      </c>
    </row>
    <row r="607" spans="7:16" x14ac:dyDescent="0.35">
      <c r="G607" s="20" t="str">
        <f>IFERROR(VLOOKUP(F607,PROFILE!$B$6:$Z$1000,24,FALSE),"")</f>
        <v/>
      </c>
      <c r="H607" s="10" t="str">
        <f>IFERROR(VLOOKUP(F607,PROFILE!$B$6:$Z$1000,25,FALSE),"")</f>
        <v/>
      </c>
      <c r="I607" s="10" t="str">
        <f>IFERROR(VLOOKUP(F607,PROFILE!$B$6:$Z$1000,23,FALSE),"")</f>
        <v/>
      </c>
      <c r="J607" s="10" t="str">
        <f>IFERROR(VLOOKUP(F607,PROFILE!$B$6:$Z$1000,17,FALSE),"")</f>
        <v/>
      </c>
      <c r="K607" s="23" t="str">
        <f>IFERROR(VLOOKUP(F607,PROFILE!$B$7:$DC$1000,290,FALSE),"")</f>
        <v/>
      </c>
      <c r="P607" s="15">
        <v>607</v>
      </c>
    </row>
    <row r="608" spans="7:16" x14ac:dyDescent="0.35">
      <c r="G608" s="20" t="str">
        <f>IFERROR(VLOOKUP(F608,PROFILE!$B$6:$Z$1000,24,FALSE),"")</f>
        <v/>
      </c>
      <c r="H608" s="10" t="str">
        <f>IFERROR(VLOOKUP(F608,PROFILE!$B$6:$Z$1000,25,FALSE),"")</f>
        <v/>
      </c>
      <c r="I608" s="10" t="str">
        <f>IFERROR(VLOOKUP(F608,PROFILE!$B$6:$Z$1000,23,FALSE),"")</f>
        <v/>
      </c>
      <c r="J608" s="10" t="str">
        <f>IFERROR(VLOOKUP(F608,PROFILE!$B$6:$Z$1000,17,FALSE),"")</f>
        <v/>
      </c>
      <c r="K608" s="23" t="str">
        <f>IFERROR(VLOOKUP(F608,PROFILE!$B$7:$DC$1000,290,FALSE),"")</f>
        <v/>
      </c>
      <c r="P608" s="15">
        <v>608</v>
      </c>
    </row>
    <row r="609" spans="7:16" x14ac:dyDescent="0.35">
      <c r="G609" s="20" t="str">
        <f>IFERROR(VLOOKUP(F609,PROFILE!$B$6:$Z$1000,24,FALSE),"")</f>
        <v/>
      </c>
      <c r="H609" s="10" t="str">
        <f>IFERROR(VLOOKUP(F609,PROFILE!$B$6:$Z$1000,25,FALSE),"")</f>
        <v/>
      </c>
      <c r="I609" s="10" t="str">
        <f>IFERROR(VLOOKUP(F609,PROFILE!$B$6:$Z$1000,23,FALSE),"")</f>
        <v/>
      </c>
      <c r="J609" s="10" t="str">
        <f>IFERROR(VLOOKUP(F609,PROFILE!$B$6:$Z$1000,17,FALSE),"")</f>
        <v/>
      </c>
      <c r="K609" s="23" t="str">
        <f>IFERROR(VLOOKUP(F609,PROFILE!$B$7:$DC$1000,290,FALSE),"")</f>
        <v/>
      </c>
      <c r="P609" s="15">
        <v>609</v>
      </c>
    </row>
    <row r="610" spans="7:16" x14ac:dyDescent="0.35">
      <c r="G610" s="20" t="str">
        <f>IFERROR(VLOOKUP(F610,PROFILE!$B$6:$Z$1000,24,FALSE),"")</f>
        <v/>
      </c>
      <c r="H610" s="10" t="str">
        <f>IFERROR(VLOOKUP(F610,PROFILE!$B$6:$Z$1000,25,FALSE),"")</f>
        <v/>
      </c>
      <c r="I610" s="10" t="str">
        <f>IFERROR(VLOOKUP(F610,PROFILE!$B$6:$Z$1000,23,FALSE),"")</f>
        <v/>
      </c>
      <c r="J610" s="10" t="str">
        <f>IFERROR(VLOOKUP(F610,PROFILE!$B$6:$Z$1000,17,FALSE),"")</f>
        <v/>
      </c>
      <c r="K610" s="23" t="str">
        <f>IFERROR(VLOOKUP(F610,PROFILE!$B$7:$DC$1000,290,FALSE),"")</f>
        <v/>
      </c>
      <c r="P610" s="15">
        <v>610</v>
      </c>
    </row>
    <row r="611" spans="7:16" x14ac:dyDescent="0.35">
      <c r="G611" s="20" t="str">
        <f>IFERROR(VLOOKUP(F611,PROFILE!$B$6:$Z$1000,24,FALSE),"")</f>
        <v/>
      </c>
      <c r="H611" s="10" t="str">
        <f>IFERROR(VLOOKUP(F611,PROFILE!$B$6:$Z$1000,25,FALSE),"")</f>
        <v/>
      </c>
      <c r="I611" s="10" t="str">
        <f>IFERROR(VLOOKUP(F611,PROFILE!$B$6:$Z$1000,23,FALSE),"")</f>
        <v/>
      </c>
      <c r="J611" s="10" t="str">
        <f>IFERROR(VLOOKUP(F611,PROFILE!$B$6:$Z$1000,17,FALSE),"")</f>
        <v/>
      </c>
      <c r="K611" s="23" t="str">
        <f>IFERROR(VLOOKUP(F611,PROFILE!$B$7:$DC$1000,290,FALSE),"")</f>
        <v/>
      </c>
      <c r="P611" s="15">
        <v>611</v>
      </c>
    </row>
    <row r="612" spans="7:16" x14ac:dyDescent="0.35">
      <c r="G612" s="20" t="str">
        <f>IFERROR(VLOOKUP(F612,PROFILE!$B$6:$Z$1000,24,FALSE),"")</f>
        <v/>
      </c>
      <c r="H612" s="10" t="str">
        <f>IFERROR(VLOOKUP(F612,PROFILE!$B$6:$Z$1000,25,FALSE),"")</f>
        <v/>
      </c>
      <c r="I612" s="10" t="str">
        <f>IFERROR(VLOOKUP(F612,PROFILE!$B$6:$Z$1000,23,FALSE),"")</f>
        <v/>
      </c>
      <c r="J612" s="10" t="str">
        <f>IFERROR(VLOOKUP(F612,PROFILE!$B$6:$Z$1000,17,FALSE),"")</f>
        <v/>
      </c>
      <c r="K612" s="23" t="str">
        <f>IFERROR(VLOOKUP(F612,PROFILE!$B$7:$DC$1000,290,FALSE),"")</f>
        <v/>
      </c>
      <c r="P612" s="15">
        <v>612</v>
      </c>
    </row>
    <row r="613" spans="7:16" x14ac:dyDescent="0.35">
      <c r="G613" s="20" t="str">
        <f>IFERROR(VLOOKUP(F613,PROFILE!$B$6:$Z$1000,24,FALSE),"")</f>
        <v/>
      </c>
      <c r="H613" s="10" t="str">
        <f>IFERROR(VLOOKUP(F613,PROFILE!$B$6:$Z$1000,25,FALSE),"")</f>
        <v/>
      </c>
      <c r="I613" s="10" t="str">
        <f>IFERROR(VLOOKUP(F613,PROFILE!$B$6:$Z$1000,23,FALSE),"")</f>
        <v/>
      </c>
      <c r="J613" s="10" t="str">
        <f>IFERROR(VLOOKUP(F613,PROFILE!$B$6:$Z$1000,17,FALSE),"")</f>
        <v/>
      </c>
      <c r="K613" s="23" t="str">
        <f>IFERROR(VLOOKUP(F613,PROFILE!$B$7:$DC$1000,290,FALSE),"")</f>
        <v/>
      </c>
      <c r="P613" s="15">
        <v>613</v>
      </c>
    </row>
    <row r="614" spans="7:16" x14ac:dyDescent="0.35">
      <c r="G614" s="20" t="str">
        <f>IFERROR(VLOOKUP(F614,PROFILE!$B$6:$Z$1000,24,FALSE),"")</f>
        <v/>
      </c>
      <c r="H614" s="10" t="str">
        <f>IFERROR(VLOOKUP(F614,PROFILE!$B$6:$Z$1000,25,FALSE),"")</f>
        <v/>
      </c>
      <c r="I614" s="10" t="str">
        <f>IFERROR(VLOOKUP(F614,PROFILE!$B$6:$Z$1000,23,FALSE),"")</f>
        <v/>
      </c>
      <c r="J614" s="10" t="str">
        <f>IFERROR(VLOOKUP(F614,PROFILE!$B$6:$Z$1000,17,FALSE),"")</f>
        <v/>
      </c>
      <c r="K614" s="23" t="str">
        <f>IFERROR(VLOOKUP(F614,PROFILE!$B$7:$DC$1000,290,FALSE),"")</f>
        <v/>
      </c>
      <c r="P614" s="15">
        <v>614</v>
      </c>
    </row>
    <row r="615" spans="7:16" x14ac:dyDescent="0.35">
      <c r="G615" s="20" t="str">
        <f>IFERROR(VLOOKUP(F615,PROFILE!$B$6:$Z$1000,24,FALSE),"")</f>
        <v/>
      </c>
      <c r="H615" s="10" t="str">
        <f>IFERROR(VLOOKUP(F615,PROFILE!$B$6:$Z$1000,25,FALSE),"")</f>
        <v/>
      </c>
      <c r="I615" s="10" t="str">
        <f>IFERROR(VLOOKUP(F615,PROFILE!$B$6:$Z$1000,23,FALSE),"")</f>
        <v/>
      </c>
      <c r="J615" s="10" t="str">
        <f>IFERROR(VLOOKUP(F615,PROFILE!$B$6:$Z$1000,17,FALSE),"")</f>
        <v/>
      </c>
      <c r="K615" s="23" t="str">
        <f>IFERROR(VLOOKUP(F615,PROFILE!$B$7:$DC$1000,290,FALSE),"")</f>
        <v/>
      </c>
      <c r="P615" s="15">
        <v>615</v>
      </c>
    </row>
    <row r="616" spans="7:16" x14ac:dyDescent="0.35">
      <c r="G616" s="20" t="str">
        <f>IFERROR(VLOOKUP(F616,PROFILE!$B$6:$Z$1000,24,FALSE),"")</f>
        <v/>
      </c>
      <c r="H616" s="10" t="str">
        <f>IFERROR(VLOOKUP(F616,PROFILE!$B$6:$Z$1000,25,FALSE),"")</f>
        <v/>
      </c>
      <c r="I616" s="10" t="str">
        <f>IFERROR(VLOOKUP(F616,PROFILE!$B$6:$Z$1000,23,FALSE),"")</f>
        <v/>
      </c>
      <c r="J616" s="10" t="str">
        <f>IFERROR(VLOOKUP(F616,PROFILE!$B$6:$Z$1000,17,FALSE),"")</f>
        <v/>
      </c>
      <c r="K616" s="23" t="str">
        <f>IFERROR(VLOOKUP(F616,PROFILE!$B$7:$DC$1000,290,FALSE),"")</f>
        <v/>
      </c>
      <c r="P616" s="15">
        <v>616</v>
      </c>
    </row>
    <row r="617" spans="7:16" x14ac:dyDescent="0.35">
      <c r="G617" s="20" t="str">
        <f>IFERROR(VLOOKUP(F617,PROFILE!$B$6:$Z$1000,24,FALSE),"")</f>
        <v/>
      </c>
      <c r="H617" s="10" t="str">
        <f>IFERROR(VLOOKUP(F617,PROFILE!$B$6:$Z$1000,25,FALSE),"")</f>
        <v/>
      </c>
      <c r="I617" s="10" t="str">
        <f>IFERROR(VLOOKUP(F617,PROFILE!$B$6:$Z$1000,23,FALSE),"")</f>
        <v/>
      </c>
      <c r="J617" s="10" t="str">
        <f>IFERROR(VLOOKUP(F617,PROFILE!$B$6:$Z$1000,17,FALSE),"")</f>
        <v/>
      </c>
      <c r="K617" s="23" t="str">
        <f>IFERROR(VLOOKUP(F617,PROFILE!$B$7:$DC$1000,290,FALSE),"")</f>
        <v/>
      </c>
      <c r="P617" s="15">
        <v>617</v>
      </c>
    </row>
    <row r="618" spans="7:16" x14ac:dyDescent="0.35">
      <c r="G618" s="20" t="str">
        <f>IFERROR(VLOOKUP(F618,PROFILE!$B$6:$Z$1000,24,FALSE),"")</f>
        <v/>
      </c>
      <c r="H618" s="10" t="str">
        <f>IFERROR(VLOOKUP(F618,PROFILE!$B$6:$Z$1000,25,FALSE),"")</f>
        <v/>
      </c>
      <c r="I618" s="10" t="str">
        <f>IFERROR(VLOOKUP(F618,PROFILE!$B$6:$Z$1000,23,FALSE),"")</f>
        <v/>
      </c>
      <c r="J618" s="10" t="str">
        <f>IFERROR(VLOOKUP(F618,PROFILE!$B$6:$Z$1000,17,FALSE),"")</f>
        <v/>
      </c>
      <c r="K618" s="23" t="str">
        <f>IFERROR(VLOOKUP(F618,PROFILE!$B$7:$DC$1000,290,FALSE),"")</f>
        <v/>
      </c>
      <c r="P618" s="15">
        <v>618</v>
      </c>
    </row>
    <row r="619" spans="7:16" x14ac:dyDescent="0.35">
      <c r="G619" s="20" t="str">
        <f>IFERROR(VLOOKUP(F619,PROFILE!$B$6:$Z$1000,24,FALSE),"")</f>
        <v/>
      </c>
      <c r="H619" s="10" t="str">
        <f>IFERROR(VLOOKUP(F619,PROFILE!$B$6:$Z$1000,25,FALSE),"")</f>
        <v/>
      </c>
      <c r="I619" s="10" t="str">
        <f>IFERROR(VLOOKUP(F619,PROFILE!$B$6:$Z$1000,23,FALSE),"")</f>
        <v/>
      </c>
      <c r="J619" s="10" t="str">
        <f>IFERROR(VLOOKUP(F619,PROFILE!$B$6:$Z$1000,17,FALSE),"")</f>
        <v/>
      </c>
      <c r="K619" s="23" t="str">
        <f>IFERROR(VLOOKUP(F619,PROFILE!$B$7:$DC$1000,290,FALSE),"")</f>
        <v/>
      </c>
      <c r="P619" s="15">
        <v>619</v>
      </c>
    </row>
    <row r="620" spans="7:16" x14ac:dyDescent="0.35">
      <c r="G620" s="20" t="str">
        <f>IFERROR(VLOOKUP(F620,PROFILE!$B$6:$Z$1000,24,FALSE),"")</f>
        <v/>
      </c>
      <c r="H620" s="10" t="str">
        <f>IFERROR(VLOOKUP(F620,PROFILE!$B$6:$Z$1000,25,FALSE),"")</f>
        <v/>
      </c>
      <c r="I620" s="10" t="str">
        <f>IFERROR(VLOOKUP(F620,PROFILE!$B$6:$Z$1000,23,FALSE),"")</f>
        <v/>
      </c>
      <c r="J620" s="10" t="str">
        <f>IFERROR(VLOOKUP(F620,PROFILE!$B$6:$Z$1000,17,FALSE),"")</f>
        <v/>
      </c>
      <c r="K620" s="23" t="str">
        <f>IFERROR(VLOOKUP(F620,PROFILE!$B$7:$DC$1000,290,FALSE),"")</f>
        <v/>
      </c>
      <c r="P620" s="15">
        <v>620</v>
      </c>
    </row>
    <row r="621" spans="7:16" x14ac:dyDescent="0.35">
      <c r="G621" s="20" t="str">
        <f>IFERROR(VLOOKUP(F621,PROFILE!$B$6:$Z$1000,24,FALSE),"")</f>
        <v/>
      </c>
      <c r="H621" s="10" t="str">
        <f>IFERROR(VLOOKUP(F621,PROFILE!$B$6:$Z$1000,25,FALSE),"")</f>
        <v/>
      </c>
      <c r="I621" s="10" t="str">
        <f>IFERROR(VLOOKUP(F621,PROFILE!$B$6:$Z$1000,23,FALSE),"")</f>
        <v/>
      </c>
      <c r="J621" s="10" t="str">
        <f>IFERROR(VLOOKUP(F621,PROFILE!$B$6:$Z$1000,17,FALSE),"")</f>
        <v/>
      </c>
      <c r="K621" s="23" t="str">
        <f>IFERROR(VLOOKUP(F621,PROFILE!$B$7:$DC$1000,290,FALSE),"")</f>
        <v/>
      </c>
      <c r="P621" s="15">
        <v>621</v>
      </c>
    </row>
    <row r="622" spans="7:16" x14ac:dyDescent="0.35">
      <c r="G622" s="20" t="str">
        <f>IFERROR(VLOOKUP(F622,PROFILE!$B$6:$Z$1000,24,FALSE),"")</f>
        <v/>
      </c>
      <c r="H622" s="10" t="str">
        <f>IFERROR(VLOOKUP(F622,PROFILE!$B$6:$Z$1000,25,FALSE),"")</f>
        <v/>
      </c>
      <c r="I622" s="10" t="str">
        <f>IFERROR(VLOOKUP(F622,PROFILE!$B$6:$Z$1000,23,FALSE),"")</f>
        <v/>
      </c>
      <c r="J622" s="10" t="str">
        <f>IFERROR(VLOOKUP(F622,PROFILE!$B$6:$Z$1000,17,FALSE),"")</f>
        <v/>
      </c>
      <c r="K622" s="23" t="str">
        <f>IFERROR(VLOOKUP(F622,PROFILE!$B$7:$DC$1000,290,FALSE),"")</f>
        <v/>
      </c>
      <c r="P622" s="15">
        <v>622</v>
      </c>
    </row>
    <row r="623" spans="7:16" x14ac:dyDescent="0.35">
      <c r="G623" s="20" t="str">
        <f>IFERROR(VLOOKUP(F623,PROFILE!$B$6:$Z$1000,24,FALSE),"")</f>
        <v/>
      </c>
      <c r="H623" s="10" t="str">
        <f>IFERROR(VLOOKUP(F623,PROFILE!$B$6:$Z$1000,25,FALSE),"")</f>
        <v/>
      </c>
      <c r="I623" s="10" t="str">
        <f>IFERROR(VLOOKUP(F623,PROFILE!$B$6:$Z$1000,23,FALSE),"")</f>
        <v/>
      </c>
      <c r="J623" s="10" t="str">
        <f>IFERROR(VLOOKUP(F623,PROFILE!$B$6:$Z$1000,17,FALSE),"")</f>
        <v/>
      </c>
      <c r="K623" s="23" t="str">
        <f>IFERROR(VLOOKUP(F623,PROFILE!$B$7:$DC$1000,290,FALSE),"")</f>
        <v/>
      </c>
      <c r="P623" s="15">
        <v>623</v>
      </c>
    </row>
    <row r="624" spans="7:16" x14ac:dyDescent="0.35">
      <c r="G624" s="20" t="str">
        <f>IFERROR(VLOOKUP(F624,PROFILE!$B$6:$Z$1000,24,FALSE),"")</f>
        <v/>
      </c>
      <c r="H624" s="10" t="str">
        <f>IFERROR(VLOOKUP(F624,PROFILE!$B$6:$Z$1000,25,FALSE),"")</f>
        <v/>
      </c>
      <c r="I624" s="10" t="str">
        <f>IFERROR(VLOOKUP(F624,PROFILE!$B$6:$Z$1000,23,FALSE),"")</f>
        <v/>
      </c>
      <c r="J624" s="10" t="str">
        <f>IFERROR(VLOOKUP(F624,PROFILE!$B$6:$Z$1000,17,FALSE),"")</f>
        <v/>
      </c>
      <c r="K624" s="23" t="str">
        <f>IFERROR(VLOOKUP(F624,PROFILE!$B$7:$DC$1000,290,FALSE),"")</f>
        <v/>
      </c>
      <c r="P624" s="15">
        <v>624</v>
      </c>
    </row>
    <row r="625" spans="7:16" x14ac:dyDescent="0.35">
      <c r="G625" s="20" t="str">
        <f>IFERROR(VLOOKUP(F625,PROFILE!$B$6:$Z$1000,24,FALSE),"")</f>
        <v/>
      </c>
      <c r="H625" s="10" t="str">
        <f>IFERROR(VLOOKUP(F625,PROFILE!$B$6:$Z$1000,25,FALSE),"")</f>
        <v/>
      </c>
      <c r="I625" s="10" t="str">
        <f>IFERROR(VLOOKUP(F625,PROFILE!$B$6:$Z$1000,23,FALSE),"")</f>
        <v/>
      </c>
      <c r="J625" s="10" t="str">
        <f>IFERROR(VLOOKUP(F625,PROFILE!$B$6:$Z$1000,17,FALSE),"")</f>
        <v/>
      </c>
      <c r="K625" s="23" t="str">
        <f>IFERROR(VLOOKUP(F625,PROFILE!$B$7:$DC$1000,290,FALSE),"")</f>
        <v/>
      </c>
      <c r="P625" s="15">
        <v>625</v>
      </c>
    </row>
    <row r="626" spans="7:16" x14ac:dyDescent="0.35">
      <c r="G626" s="20" t="str">
        <f>IFERROR(VLOOKUP(F626,PROFILE!$B$6:$Z$1000,24,FALSE),"")</f>
        <v/>
      </c>
      <c r="H626" s="10" t="str">
        <f>IFERROR(VLOOKUP(F626,PROFILE!$B$6:$Z$1000,25,FALSE),"")</f>
        <v/>
      </c>
      <c r="I626" s="10" t="str">
        <f>IFERROR(VLOOKUP(F626,PROFILE!$B$6:$Z$1000,23,FALSE),"")</f>
        <v/>
      </c>
      <c r="J626" s="10" t="str">
        <f>IFERROR(VLOOKUP(F626,PROFILE!$B$6:$Z$1000,17,FALSE),"")</f>
        <v/>
      </c>
      <c r="K626" s="23" t="str">
        <f>IFERROR(VLOOKUP(F626,PROFILE!$B$7:$DC$1000,290,FALSE),"")</f>
        <v/>
      </c>
      <c r="P626" s="15">
        <v>626</v>
      </c>
    </row>
    <row r="627" spans="7:16" x14ac:dyDescent="0.35">
      <c r="G627" s="20" t="str">
        <f>IFERROR(VLOOKUP(F627,PROFILE!$B$6:$Z$1000,24,FALSE),"")</f>
        <v/>
      </c>
      <c r="H627" s="10" t="str">
        <f>IFERROR(VLOOKUP(F627,PROFILE!$B$6:$Z$1000,25,FALSE),"")</f>
        <v/>
      </c>
      <c r="I627" s="10" t="str">
        <f>IFERROR(VLOOKUP(F627,PROFILE!$B$6:$Z$1000,23,FALSE),"")</f>
        <v/>
      </c>
      <c r="J627" s="10" t="str">
        <f>IFERROR(VLOOKUP(F627,PROFILE!$B$6:$Z$1000,17,FALSE),"")</f>
        <v/>
      </c>
      <c r="K627" s="23" t="str">
        <f>IFERROR(VLOOKUP(F627,PROFILE!$B$7:$DC$1000,290,FALSE),"")</f>
        <v/>
      </c>
      <c r="P627" s="15">
        <v>627</v>
      </c>
    </row>
    <row r="628" spans="7:16" x14ac:dyDescent="0.35">
      <c r="G628" s="20" t="str">
        <f>IFERROR(VLOOKUP(F628,PROFILE!$B$6:$Z$1000,24,FALSE),"")</f>
        <v/>
      </c>
      <c r="H628" s="10" t="str">
        <f>IFERROR(VLOOKUP(F628,PROFILE!$B$6:$Z$1000,25,FALSE),"")</f>
        <v/>
      </c>
      <c r="I628" s="10" t="str">
        <f>IFERROR(VLOOKUP(F628,PROFILE!$B$6:$Z$1000,23,FALSE),"")</f>
        <v/>
      </c>
      <c r="J628" s="10" t="str">
        <f>IFERROR(VLOOKUP(F628,PROFILE!$B$6:$Z$1000,17,FALSE),"")</f>
        <v/>
      </c>
      <c r="K628" s="23" t="str">
        <f>IFERROR(VLOOKUP(F628,PROFILE!$B$7:$DC$1000,290,FALSE),"")</f>
        <v/>
      </c>
      <c r="P628" s="15">
        <v>628</v>
      </c>
    </row>
    <row r="629" spans="7:16" x14ac:dyDescent="0.35">
      <c r="G629" s="20" t="str">
        <f>IFERROR(VLOOKUP(F629,PROFILE!$B$6:$Z$1000,24,FALSE),"")</f>
        <v/>
      </c>
      <c r="H629" s="10" t="str">
        <f>IFERROR(VLOOKUP(F629,PROFILE!$B$6:$Z$1000,25,FALSE),"")</f>
        <v/>
      </c>
      <c r="I629" s="10" t="str">
        <f>IFERROR(VLOOKUP(F629,PROFILE!$B$6:$Z$1000,23,FALSE),"")</f>
        <v/>
      </c>
      <c r="J629" s="10" t="str">
        <f>IFERROR(VLOOKUP(F629,PROFILE!$B$6:$Z$1000,17,FALSE),"")</f>
        <v/>
      </c>
      <c r="K629" s="23" t="str">
        <f>IFERROR(VLOOKUP(F629,PROFILE!$B$7:$DC$1000,290,FALSE),"")</f>
        <v/>
      </c>
      <c r="P629" s="15">
        <v>629</v>
      </c>
    </row>
    <row r="630" spans="7:16" x14ac:dyDescent="0.35">
      <c r="G630" s="20" t="str">
        <f>IFERROR(VLOOKUP(F630,PROFILE!$B$6:$Z$1000,24,FALSE),"")</f>
        <v/>
      </c>
      <c r="H630" s="10" t="str">
        <f>IFERROR(VLOOKUP(F630,PROFILE!$B$6:$Z$1000,25,FALSE),"")</f>
        <v/>
      </c>
      <c r="I630" s="10" t="str">
        <f>IFERROR(VLOOKUP(F630,PROFILE!$B$6:$Z$1000,23,FALSE),"")</f>
        <v/>
      </c>
      <c r="J630" s="10" t="str">
        <f>IFERROR(VLOOKUP(F630,PROFILE!$B$6:$Z$1000,17,FALSE),"")</f>
        <v/>
      </c>
      <c r="K630" s="23" t="str">
        <f>IFERROR(VLOOKUP(F630,PROFILE!$B$7:$DC$1000,290,FALSE),"")</f>
        <v/>
      </c>
      <c r="P630" s="15">
        <v>630</v>
      </c>
    </row>
    <row r="631" spans="7:16" x14ac:dyDescent="0.35">
      <c r="G631" s="20" t="str">
        <f>IFERROR(VLOOKUP(F631,PROFILE!$B$6:$Z$1000,24,FALSE),"")</f>
        <v/>
      </c>
      <c r="H631" s="10" t="str">
        <f>IFERROR(VLOOKUP(F631,PROFILE!$B$6:$Z$1000,25,FALSE),"")</f>
        <v/>
      </c>
      <c r="I631" s="10" t="str">
        <f>IFERROR(VLOOKUP(F631,PROFILE!$B$6:$Z$1000,23,FALSE),"")</f>
        <v/>
      </c>
      <c r="J631" s="10" t="str">
        <f>IFERROR(VLOOKUP(F631,PROFILE!$B$6:$Z$1000,17,FALSE),"")</f>
        <v/>
      </c>
      <c r="K631" s="23" t="str">
        <f>IFERROR(VLOOKUP(F631,PROFILE!$B$7:$DC$1000,290,FALSE),"")</f>
        <v/>
      </c>
      <c r="P631" s="15">
        <v>631</v>
      </c>
    </row>
    <row r="632" spans="7:16" x14ac:dyDescent="0.35">
      <c r="G632" s="20" t="str">
        <f>IFERROR(VLOOKUP(F632,PROFILE!$B$6:$Z$1000,24,FALSE),"")</f>
        <v/>
      </c>
      <c r="H632" s="10" t="str">
        <f>IFERROR(VLOOKUP(F632,PROFILE!$B$6:$Z$1000,25,FALSE),"")</f>
        <v/>
      </c>
      <c r="I632" s="10" t="str">
        <f>IFERROR(VLOOKUP(F632,PROFILE!$B$6:$Z$1000,23,FALSE),"")</f>
        <v/>
      </c>
      <c r="J632" s="10" t="str">
        <f>IFERROR(VLOOKUP(F632,PROFILE!$B$6:$Z$1000,17,FALSE),"")</f>
        <v/>
      </c>
      <c r="K632" s="23" t="str">
        <f>IFERROR(VLOOKUP(F632,PROFILE!$B$7:$DC$1000,290,FALSE),"")</f>
        <v/>
      </c>
      <c r="P632" s="15">
        <v>632</v>
      </c>
    </row>
    <row r="633" spans="7:16" x14ac:dyDescent="0.35">
      <c r="G633" s="20" t="str">
        <f>IFERROR(VLOOKUP(F633,PROFILE!$B$6:$Z$1000,24,FALSE),"")</f>
        <v/>
      </c>
      <c r="H633" s="10" t="str">
        <f>IFERROR(VLOOKUP(F633,PROFILE!$B$6:$Z$1000,25,FALSE),"")</f>
        <v/>
      </c>
      <c r="I633" s="10" t="str">
        <f>IFERROR(VLOOKUP(F633,PROFILE!$B$6:$Z$1000,23,FALSE),"")</f>
        <v/>
      </c>
      <c r="J633" s="10" t="str">
        <f>IFERROR(VLOOKUP(F633,PROFILE!$B$6:$Z$1000,17,FALSE),"")</f>
        <v/>
      </c>
      <c r="K633" s="23" t="str">
        <f>IFERROR(VLOOKUP(F633,PROFILE!$B$7:$DC$1000,290,FALSE),"")</f>
        <v/>
      </c>
      <c r="P633" s="15">
        <v>633</v>
      </c>
    </row>
    <row r="634" spans="7:16" x14ac:dyDescent="0.35">
      <c r="G634" s="20" t="str">
        <f>IFERROR(VLOOKUP(F634,PROFILE!$B$6:$Z$1000,24,FALSE),"")</f>
        <v/>
      </c>
      <c r="H634" s="10" t="str">
        <f>IFERROR(VLOOKUP(F634,PROFILE!$B$6:$Z$1000,25,FALSE),"")</f>
        <v/>
      </c>
      <c r="I634" s="10" t="str">
        <f>IFERROR(VLOOKUP(F634,PROFILE!$B$6:$Z$1000,23,FALSE),"")</f>
        <v/>
      </c>
      <c r="J634" s="10" t="str">
        <f>IFERROR(VLOOKUP(F634,PROFILE!$B$6:$Z$1000,17,FALSE),"")</f>
        <v/>
      </c>
      <c r="K634" s="23" t="str">
        <f>IFERROR(VLOOKUP(F634,PROFILE!$B$7:$DC$1000,290,FALSE),"")</f>
        <v/>
      </c>
      <c r="P634" s="15">
        <v>634</v>
      </c>
    </row>
    <row r="635" spans="7:16" x14ac:dyDescent="0.35">
      <c r="G635" s="20" t="str">
        <f>IFERROR(VLOOKUP(F635,PROFILE!$B$6:$Z$1000,24,FALSE),"")</f>
        <v/>
      </c>
      <c r="H635" s="10" t="str">
        <f>IFERROR(VLOOKUP(F635,PROFILE!$B$6:$Z$1000,25,FALSE),"")</f>
        <v/>
      </c>
      <c r="I635" s="10" t="str">
        <f>IFERROR(VLOOKUP(F635,PROFILE!$B$6:$Z$1000,23,FALSE),"")</f>
        <v/>
      </c>
      <c r="J635" s="10" t="str">
        <f>IFERROR(VLOOKUP(F635,PROFILE!$B$6:$Z$1000,17,FALSE),"")</f>
        <v/>
      </c>
      <c r="K635" s="23" t="str">
        <f>IFERROR(VLOOKUP(F635,PROFILE!$B$7:$DC$1000,290,FALSE),"")</f>
        <v/>
      </c>
      <c r="P635" s="15">
        <v>635</v>
      </c>
    </row>
    <row r="636" spans="7:16" x14ac:dyDescent="0.35">
      <c r="G636" s="20" t="str">
        <f>IFERROR(VLOOKUP(F636,PROFILE!$B$6:$Z$1000,24,FALSE),"")</f>
        <v/>
      </c>
      <c r="H636" s="10" t="str">
        <f>IFERROR(VLOOKUP(F636,PROFILE!$B$6:$Z$1000,25,FALSE),"")</f>
        <v/>
      </c>
      <c r="I636" s="10" t="str">
        <f>IFERROR(VLOOKUP(F636,PROFILE!$B$6:$Z$1000,23,FALSE),"")</f>
        <v/>
      </c>
      <c r="J636" s="10" t="str">
        <f>IFERROR(VLOOKUP(F636,PROFILE!$B$6:$Z$1000,17,FALSE),"")</f>
        <v/>
      </c>
      <c r="K636" s="23" t="str">
        <f>IFERROR(VLOOKUP(F636,PROFILE!$B$7:$DC$1000,290,FALSE),"")</f>
        <v/>
      </c>
      <c r="P636" s="15">
        <v>636</v>
      </c>
    </row>
    <row r="637" spans="7:16" x14ac:dyDescent="0.35">
      <c r="G637" s="20" t="str">
        <f>IFERROR(VLOOKUP(F637,PROFILE!$B$6:$Z$1000,24,FALSE),"")</f>
        <v/>
      </c>
      <c r="H637" s="10" t="str">
        <f>IFERROR(VLOOKUP(F637,PROFILE!$B$6:$Z$1000,25,FALSE),"")</f>
        <v/>
      </c>
      <c r="I637" s="10" t="str">
        <f>IFERROR(VLOOKUP(F637,PROFILE!$B$6:$Z$1000,23,FALSE),"")</f>
        <v/>
      </c>
      <c r="J637" s="10" t="str">
        <f>IFERROR(VLOOKUP(F637,PROFILE!$B$6:$Z$1000,17,FALSE),"")</f>
        <v/>
      </c>
      <c r="K637" s="23" t="str">
        <f>IFERROR(VLOOKUP(F637,PROFILE!$B$7:$DC$1000,290,FALSE),"")</f>
        <v/>
      </c>
      <c r="P637" s="15">
        <v>637</v>
      </c>
    </row>
    <row r="638" spans="7:16" x14ac:dyDescent="0.35">
      <c r="G638" s="20" t="str">
        <f>IFERROR(VLOOKUP(F638,PROFILE!$B$6:$Z$1000,24,FALSE),"")</f>
        <v/>
      </c>
      <c r="H638" s="10" t="str">
        <f>IFERROR(VLOOKUP(F638,PROFILE!$B$6:$Z$1000,25,FALSE),"")</f>
        <v/>
      </c>
      <c r="I638" s="10" t="str">
        <f>IFERROR(VLOOKUP(F638,PROFILE!$B$6:$Z$1000,23,FALSE),"")</f>
        <v/>
      </c>
      <c r="J638" s="10" t="str">
        <f>IFERROR(VLOOKUP(F638,PROFILE!$B$6:$Z$1000,17,FALSE),"")</f>
        <v/>
      </c>
      <c r="K638" s="23" t="str">
        <f>IFERROR(VLOOKUP(F638,PROFILE!$B$7:$DC$1000,290,FALSE),"")</f>
        <v/>
      </c>
      <c r="P638" s="15">
        <v>638</v>
      </c>
    </row>
    <row r="639" spans="7:16" x14ac:dyDescent="0.35">
      <c r="G639" s="20" t="str">
        <f>IFERROR(VLOOKUP(F639,PROFILE!$B$6:$Z$1000,24,FALSE),"")</f>
        <v/>
      </c>
      <c r="H639" s="10" t="str">
        <f>IFERROR(VLOOKUP(F639,PROFILE!$B$6:$Z$1000,25,FALSE),"")</f>
        <v/>
      </c>
      <c r="I639" s="10" t="str">
        <f>IFERROR(VLOOKUP(F639,PROFILE!$B$6:$Z$1000,23,FALSE),"")</f>
        <v/>
      </c>
      <c r="J639" s="10" t="str">
        <f>IFERROR(VLOOKUP(F639,PROFILE!$B$6:$Z$1000,17,FALSE),"")</f>
        <v/>
      </c>
      <c r="K639" s="23" t="str">
        <f>IFERROR(VLOOKUP(F639,PROFILE!$B$7:$DC$1000,290,FALSE),"")</f>
        <v/>
      </c>
      <c r="P639" s="15">
        <v>639</v>
      </c>
    </row>
    <row r="640" spans="7:16" x14ac:dyDescent="0.35">
      <c r="G640" s="20" t="str">
        <f>IFERROR(VLOOKUP(F640,PROFILE!$B$6:$Z$1000,24,FALSE),"")</f>
        <v/>
      </c>
      <c r="H640" s="10" t="str">
        <f>IFERROR(VLOOKUP(F640,PROFILE!$B$6:$Z$1000,25,FALSE),"")</f>
        <v/>
      </c>
      <c r="I640" s="10" t="str">
        <f>IFERROR(VLOOKUP(F640,PROFILE!$B$6:$Z$1000,23,FALSE),"")</f>
        <v/>
      </c>
      <c r="J640" s="10" t="str">
        <f>IFERROR(VLOOKUP(F640,PROFILE!$B$6:$Z$1000,17,FALSE),"")</f>
        <v/>
      </c>
      <c r="K640" s="23" t="str">
        <f>IFERROR(VLOOKUP(F640,PROFILE!$B$7:$DC$1000,290,FALSE),"")</f>
        <v/>
      </c>
      <c r="P640" s="15">
        <v>640</v>
      </c>
    </row>
    <row r="641" spans="7:16" x14ac:dyDescent="0.35">
      <c r="G641" s="20" t="str">
        <f>IFERROR(VLOOKUP(F641,PROFILE!$B$6:$Z$1000,24,FALSE),"")</f>
        <v/>
      </c>
      <c r="H641" s="10" t="str">
        <f>IFERROR(VLOOKUP(F641,PROFILE!$B$6:$Z$1000,25,FALSE),"")</f>
        <v/>
      </c>
      <c r="I641" s="10" t="str">
        <f>IFERROR(VLOOKUP(F641,PROFILE!$B$6:$Z$1000,23,FALSE),"")</f>
        <v/>
      </c>
      <c r="J641" s="10" t="str">
        <f>IFERROR(VLOOKUP(F641,PROFILE!$B$6:$Z$1000,17,FALSE),"")</f>
        <v/>
      </c>
      <c r="K641" s="23" t="str">
        <f>IFERROR(VLOOKUP(F641,PROFILE!$B$7:$DC$1000,290,FALSE),"")</f>
        <v/>
      </c>
      <c r="P641" s="15">
        <v>641</v>
      </c>
    </row>
    <row r="642" spans="7:16" x14ac:dyDescent="0.35">
      <c r="G642" s="20" t="str">
        <f>IFERROR(VLOOKUP(F642,PROFILE!$B$6:$Z$1000,24,FALSE),"")</f>
        <v/>
      </c>
      <c r="H642" s="10" t="str">
        <f>IFERROR(VLOOKUP(F642,PROFILE!$B$6:$Z$1000,25,FALSE),"")</f>
        <v/>
      </c>
      <c r="I642" s="10" t="str">
        <f>IFERROR(VLOOKUP(F642,PROFILE!$B$6:$Z$1000,23,FALSE),"")</f>
        <v/>
      </c>
      <c r="J642" s="10" t="str">
        <f>IFERROR(VLOOKUP(F642,PROFILE!$B$6:$Z$1000,17,FALSE),"")</f>
        <v/>
      </c>
      <c r="K642" s="23" t="str">
        <f>IFERROR(VLOOKUP(F642,PROFILE!$B$7:$DC$1000,290,FALSE),"")</f>
        <v/>
      </c>
      <c r="P642" s="15">
        <v>642</v>
      </c>
    </row>
    <row r="643" spans="7:16" x14ac:dyDescent="0.35">
      <c r="G643" s="20" t="str">
        <f>IFERROR(VLOOKUP(F643,PROFILE!$B$6:$Z$1000,24,FALSE),"")</f>
        <v/>
      </c>
      <c r="H643" s="10" t="str">
        <f>IFERROR(VLOOKUP(F643,PROFILE!$B$6:$Z$1000,25,FALSE),"")</f>
        <v/>
      </c>
      <c r="I643" s="10" t="str">
        <f>IFERROR(VLOOKUP(F643,PROFILE!$B$6:$Z$1000,23,FALSE),"")</f>
        <v/>
      </c>
      <c r="J643" s="10" t="str">
        <f>IFERROR(VLOOKUP(F643,PROFILE!$B$6:$Z$1000,17,FALSE),"")</f>
        <v/>
      </c>
      <c r="K643" s="23" t="str">
        <f>IFERROR(VLOOKUP(F643,PROFILE!$B$7:$DC$1000,290,FALSE),"")</f>
        <v/>
      </c>
      <c r="P643" s="15">
        <v>643</v>
      </c>
    </row>
    <row r="644" spans="7:16" x14ac:dyDescent="0.35">
      <c r="G644" s="20" t="str">
        <f>IFERROR(VLOOKUP(F644,PROFILE!$B$6:$Z$1000,24,FALSE),"")</f>
        <v/>
      </c>
      <c r="H644" s="10" t="str">
        <f>IFERROR(VLOOKUP(F644,PROFILE!$B$6:$Z$1000,25,FALSE),"")</f>
        <v/>
      </c>
      <c r="I644" s="10" t="str">
        <f>IFERROR(VLOOKUP(F644,PROFILE!$B$6:$Z$1000,23,FALSE),"")</f>
        <v/>
      </c>
      <c r="J644" s="10" t="str">
        <f>IFERROR(VLOOKUP(F644,PROFILE!$B$6:$Z$1000,17,FALSE),"")</f>
        <v/>
      </c>
      <c r="K644" s="23" t="str">
        <f>IFERROR(VLOOKUP(F644,PROFILE!$B$7:$DC$1000,290,FALSE),"")</f>
        <v/>
      </c>
      <c r="P644" s="15">
        <v>644</v>
      </c>
    </row>
    <row r="645" spans="7:16" x14ac:dyDescent="0.35">
      <c r="G645" s="20" t="str">
        <f>IFERROR(VLOOKUP(F645,PROFILE!$B$6:$Z$1000,24,FALSE),"")</f>
        <v/>
      </c>
      <c r="H645" s="10" t="str">
        <f>IFERROR(VLOOKUP(F645,PROFILE!$B$6:$Z$1000,25,FALSE),"")</f>
        <v/>
      </c>
      <c r="I645" s="10" t="str">
        <f>IFERROR(VLOOKUP(F645,PROFILE!$B$6:$Z$1000,23,FALSE),"")</f>
        <v/>
      </c>
      <c r="J645" s="10" t="str">
        <f>IFERROR(VLOOKUP(F645,PROFILE!$B$6:$Z$1000,17,FALSE),"")</f>
        <v/>
      </c>
      <c r="K645" s="23" t="str">
        <f>IFERROR(VLOOKUP(F645,PROFILE!$B$7:$DC$1000,290,FALSE),"")</f>
        <v/>
      </c>
      <c r="P645" s="15">
        <v>645</v>
      </c>
    </row>
    <row r="646" spans="7:16" x14ac:dyDescent="0.35">
      <c r="G646" s="20" t="str">
        <f>IFERROR(VLOOKUP(F646,PROFILE!$B$6:$Z$1000,24,FALSE),"")</f>
        <v/>
      </c>
      <c r="H646" s="10" t="str">
        <f>IFERROR(VLOOKUP(F646,PROFILE!$B$6:$Z$1000,25,FALSE),"")</f>
        <v/>
      </c>
      <c r="I646" s="10" t="str">
        <f>IFERROR(VLOOKUP(F646,PROFILE!$B$6:$Z$1000,23,FALSE),"")</f>
        <v/>
      </c>
      <c r="J646" s="10" t="str">
        <f>IFERROR(VLOOKUP(F646,PROFILE!$B$6:$Z$1000,17,FALSE),"")</f>
        <v/>
      </c>
      <c r="K646" s="23" t="str">
        <f>IFERROR(VLOOKUP(F646,PROFILE!$B$7:$DC$1000,290,FALSE),"")</f>
        <v/>
      </c>
      <c r="P646" s="15">
        <v>646</v>
      </c>
    </row>
    <row r="647" spans="7:16" x14ac:dyDescent="0.35">
      <c r="G647" s="20" t="str">
        <f>IFERROR(VLOOKUP(F647,PROFILE!$B$6:$Z$1000,24,FALSE),"")</f>
        <v/>
      </c>
      <c r="H647" s="10" t="str">
        <f>IFERROR(VLOOKUP(F647,PROFILE!$B$6:$Z$1000,25,FALSE),"")</f>
        <v/>
      </c>
      <c r="I647" s="10" t="str">
        <f>IFERROR(VLOOKUP(F647,PROFILE!$B$6:$Z$1000,23,FALSE),"")</f>
        <v/>
      </c>
      <c r="J647" s="10" t="str">
        <f>IFERROR(VLOOKUP(F647,PROFILE!$B$6:$Z$1000,17,FALSE),"")</f>
        <v/>
      </c>
      <c r="K647" s="23" t="str">
        <f>IFERROR(VLOOKUP(F647,PROFILE!$B$7:$DC$1000,290,FALSE),"")</f>
        <v/>
      </c>
      <c r="P647" s="15">
        <v>647</v>
      </c>
    </row>
    <row r="648" spans="7:16" x14ac:dyDescent="0.35">
      <c r="G648" s="20" t="str">
        <f>IFERROR(VLOOKUP(F648,PROFILE!$B$6:$Z$1000,24,FALSE),"")</f>
        <v/>
      </c>
      <c r="H648" s="10" t="str">
        <f>IFERROR(VLOOKUP(F648,PROFILE!$B$6:$Z$1000,25,FALSE),"")</f>
        <v/>
      </c>
      <c r="I648" s="10" t="str">
        <f>IFERROR(VLOOKUP(F648,PROFILE!$B$6:$Z$1000,23,FALSE),"")</f>
        <v/>
      </c>
      <c r="J648" s="10" t="str">
        <f>IFERROR(VLOOKUP(F648,PROFILE!$B$6:$Z$1000,17,FALSE),"")</f>
        <v/>
      </c>
      <c r="K648" s="23" t="str">
        <f>IFERROR(VLOOKUP(F648,PROFILE!$B$7:$DC$1000,290,FALSE),"")</f>
        <v/>
      </c>
      <c r="P648" s="15">
        <v>648</v>
      </c>
    </row>
    <row r="649" spans="7:16" x14ac:dyDescent="0.35">
      <c r="G649" s="20" t="str">
        <f>IFERROR(VLOOKUP(F649,PROFILE!$B$6:$Z$1000,24,FALSE),"")</f>
        <v/>
      </c>
      <c r="H649" s="10" t="str">
        <f>IFERROR(VLOOKUP(F649,PROFILE!$B$6:$Z$1000,25,FALSE),"")</f>
        <v/>
      </c>
      <c r="I649" s="10" t="str">
        <f>IFERROR(VLOOKUP(F649,PROFILE!$B$6:$Z$1000,23,FALSE),"")</f>
        <v/>
      </c>
      <c r="J649" s="10" t="str">
        <f>IFERROR(VLOOKUP(F649,PROFILE!$B$6:$Z$1000,17,FALSE),"")</f>
        <v/>
      </c>
      <c r="K649" s="23" t="str">
        <f>IFERROR(VLOOKUP(F649,PROFILE!$B$7:$DC$1000,290,FALSE),"")</f>
        <v/>
      </c>
      <c r="P649" s="15">
        <v>649</v>
      </c>
    </row>
    <row r="650" spans="7:16" x14ac:dyDescent="0.35">
      <c r="G650" s="20" t="str">
        <f>IFERROR(VLOOKUP(F650,PROFILE!$B$6:$Z$1000,24,FALSE),"")</f>
        <v/>
      </c>
      <c r="H650" s="10" t="str">
        <f>IFERROR(VLOOKUP(F650,PROFILE!$B$6:$Z$1000,25,FALSE),"")</f>
        <v/>
      </c>
      <c r="I650" s="10" t="str">
        <f>IFERROR(VLOOKUP(F650,PROFILE!$B$6:$Z$1000,23,FALSE),"")</f>
        <v/>
      </c>
      <c r="J650" s="10" t="str">
        <f>IFERROR(VLOOKUP(F650,PROFILE!$B$6:$Z$1000,17,FALSE),"")</f>
        <v/>
      </c>
      <c r="K650" s="23" t="str">
        <f>IFERROR(VLOOKUP(F650,PROFILE!$B$7:$DC$1000,290,FALSE),"")</f>
        <v/>
      </c>
      <c r="P650" s="15">
        <v>650</v>
      </c>
    </row>
    <row r="651" spans="7:16" x14ac:dyDescent="0.35">
      <c r="G651" s="20" t="str">
        <f>IFERROR(VLOOKUP(F651,PROFILE!$B$6:$Z$1000,24,FALSE),"")</f>
        <v/>
      </c>
      <c r="H651" s="10" t="str">
        <f>IFERROR(VLOOKUP(F651,PROFILE!$B$6:$Z$1000,25,FALSE),"")</f>
        <v/>
      </c>
      <c r="I651" s="10" t="str">
        <f>IFERROR(VLOOKUP(F651,PROFILE!$B$6:$Z$1000,23,FALSE),"")</f>
        <v/>
      </c>
      <c r="J651" s="10" t="str">
        <f>IFERROR(VLOOKUP(F651,PROFILE!$B$6:$Z$1000,17,FALSE),"")</f>
        <v/>
      </c>
      <c r="K651" s="23" t="str">
        <f>IFERROR(VLOOKUP(F651,PROFILE!$B$7:$DC$1000,290,FALSE),"")</f>
        <v/>
      </c>
      <c r="P651" s="15">
        <v>651</v>
      </c>
    </row>
    <row r="652" spans="7:16" x14ac:dyDescent="0.35">
      <c r="G652" s="20" t="str">
        <f>IFERROR(VLOOKUP(F652,PROFILE!$B$6:$Z$1000,24,FALSE),"")</f>
        <v/>
      </c>
      <c r="H652" s="10" t="str">
        <f>IFERROR(VLOOKUP(F652,PROFILE!$B$6:$Z$1000,25,FALSE),"")</f>
        <v/>
      </c>
      <c r="I652" s="10" t="str">
        <f>IFERROR(VLOOKUP(F652,PROFILE!$B$6:$Z$1000,23,FALSE),"")</f>
        <v/>
      </c>
      <c r="J652" s="10" t="str">
        <f>IFERROR(VLOOKUP(F652,PROFILE!$B$6:$Z$1000,17,FALSE),"")</f>
        <v/>
      </c>
      <c r="K652" s="23" t="str">
        <f>IFERROR(VLOOKUP(F652,PROFILE!$B$7:$DC$1000,290,FALSE),"")</f>
        <v/>
      </c>
      <c r="P652" s="15">
        <v>652</v>
      </c>
    </row>
    <row r="653" spans="7:16" x14ac:dyDescent="0.35">
      <c r="G653" s="20" t="str">
        <f>IFERROR(VLOOKUP(F653,PROFILE!$B$6:$Z$1000,24,FALSE),"")</f>
        <v/>
      </c>
      <c r="H653" s="10" t="str">
        <f>IFERROR(VLOOKUP(F653,PROFILE!$B$6:$Z$1000,25,FALSE),"")</f>
        <v/>
      </c>
      <c r="I653" s="10" t="str">
        <f>IFERROR(VLOOKUP(F653,PROFILE!$B$6:$Z$1000,23,FALSE),"")</f>
        <v/>
      </c>
      <c r="J653" s="10" t="str">
        <f>IFERROR(VLOOKUP(F653,PROFILE!$B$6:$Z$1000,17,FALSE),"")</f>
        <v/>
      </c>
      <c r="K653" s="23" t="str">
        <f>IFERROR(VLOOKUP(F653,PROFILE!$B$7:$DC$1000,290,FALSE),"")</f>
        <v/>
      </c>
      <c r="P653" s="15">
        <v>653</v>
      </c>
    </row>
    <row r="654" spans="7:16" x14ac:dyDescent="0.35">
      <c r="G654" s="20" t="str">
        <f>IFERROR(VLOOKUP(F654,PROFILE!$B$6:$Z$1000,24,FALSE),"")</f>
        <v/>
      </c>
      <c r="H654" s="10" t="str">
        <f>IFERROR(VLOOKUP(F654,PROFILE!$B$6:$Z$1000,25,FALSE),"")</f>
        <v/>
      </c>
      <c r="I654" s="10" t="str">
        <f>IFERROR(VLOOKUP(F654,PROFILE!$B$6:$Z$1000,23,FALSE),"")</f>
        <v/>
      </c>
      <c r="J654" s="10" t="str">
        <f>IFERROR(VLOOKUP(F654,PROFILE!$B$6:$Z$1000,17,FALSE),"")</f>
        <v/>
      </c>
      <c r="K654" s="23" t="str">
        <f>IFERROR(VLOOKUP(F654,PROFILE!$B$7:$DC$1000,290,FALSE),"")</f>
        <v/>
      </c>
      <c r="P654" s="15">
        <v>654</v>
      </c>
    </row>
    <row r="655" spans="7:16" x14ac:dyDescent="0.35">
      <c r="G655" s="20" t="str">
        <f>IFERROR(VLOOKUP(F655,PROFILE!$B$6:$Z$1000,24,FALSE),"")</f>
        <v/>
      </c>
      <c r="H655" s="10" t="str">
        <f>IFERROR(VLOOKUP(F655,PROFILE!$B$6:$Z$1000,25,FALSE),"")</f>
        <v/>
      </c>
      <c r="I655" s="10" t="str">
        <f>IFERROR(VLOOKUP(F655,PROFILE!$B$6:$Z$1000,23,FALSE),"")</f>
        <v/>
      </c>
      <c r="J655" s="10" t="str">
        <f>IFERROR(VLOOKUP(F655,PROFILE!$B$6:$Z$1000,17,FALSE),"")</f>
        <v/>
      </c>
      <c r="K655" s="23" t="str">
        <f>IFERROR(VLOOKUP(F655,PROFILE!$B$7:$DC$1000,290,FALSE),"")</f>
        <v/>
      </c>
      <c r="P655" s="15">
        <v>655</v>
      </c>
    </row>
    <row r="656" spans="7:16" x14ac:dyDescent="0.35">
      <c r="G656" s="20" t="str">
        <f>IFERROR(VLOOKUP(F656,PROFILE!$B$6:$Z$1000,24,FALSE),"")</f>
        <v/>
      </c>
      <c r="H656" s="10" t="str">
        <f>IFERROR(VLOOKUP(F656,PROFILE!$B$6:$Z$1000,25,FALSE),"")</f>
        <v/>
      </c>
      <c r="I656" s="10" t="str">
        <f>IFERROR(VLOOKUP(F656,PROFILE!$B$6:$Z$1000,23,FALSE),"")</f>
        <v/>
      </c>
      <c r="J656" s="10" t="str">
        <f>IFERROR(VLOOKUP(F656,PROFILE!$B$6:$Z$1000,17,FALSE),"")</f>
        <v/>
      </c>
      <c r="K656" s="23" t="str">
        <f>IFERROR(VLOOKUP(F656,PROFILE!$B$7:$DC$1000,290,FALSE),"")</f>
        <v/>
      </c>
      <c r="P656" s="15">
        <v>656</v>
      </c>
    </row>
    <row r="657" spans="7:16" x14ac:dyDescent="0.35">
      <c r="G657" s="20" t="str">
        <f>IFERROR(VLOOKUP(F657,PROFILE!$B$6:$Z$1000,24,FALSE),"")</f>
        <v/>
      </c>
      <c r="H657" s="10" t="str">
        <f>IFERROR(VLOOKUP(F657,PROFILE!$B$6:$Z$1000,25,FALSE),"")</f>
        <v/>
      </c>
      <c r="I657" s="10" t="str">
        <f>IFERROR(VLOOKUP(F657,PROFILE!$B$6:$Z$1000,23,FALSE),"")</f>
        <v/>
      </c>
      <c r="J657" s="10" t="str">
        <f>IFERROR(VLOOKUP(F657,PROFILE!$B$6:$Z$1000,17,FALSE),"")</f>
        <v/>
      </c>
      <c r="K657" s="23" t="str">
        <f>IFERROR(VLOOKUP(F657,PROFILE!$B$7:$DC$1000,290,FALSE),"")</f>
        <v/>
      </c>
      <c r="P657" s="15">
        <v>657</v>
      </c>
    </row>
    <row r="658" spans="7:16" x14ac:dyDescent="0.35">
      <c r="G658" s="20" t="str">
        <f>IFERROR(VLOOKUP(F658,PROFILE!$B$6:$Z$1000,24,FALSE),"")</f>
        <v/>
      </c>
      <c r="H658" s="10" t="str">
        <f>IFERROR(VLOOKUP(F658,PROFILE!$B$6:$Z$1000,25,FALSE),"")</f>
        <v/>
      </c>
      <c r="I658" s="10" t="str">
        <f>IFERROR(VLOOKUP(F658,PROFILE!$B$6:$Z$1000,23,FALSE),"")</f>
        <v/>
      </c>
      <c r="J658" s="10" t="str">
        <f>IFERROR(VLOOKUP(F658,PROFILE!$B$6:$Z$1000,17,FALSE),"")</f>
        <v/>
      </c>
      <c r="K658" s="23" t="str">
        <f>IFERROR(VLOOKUP(F658,PROFILE!$B$7:$DC$1000,290,FALSE),"")</f>
        <v/>
      </c>
      <c r="P658" s="15">
        <v>658</v>
      </c>
    </row>
    <row r="659" spans="7:16" x14ac:dyDescent="0.35">
      <c r="G659" s="20" t="str">
        <f>IFERROR(VLOOKUP(F659,PROFILE!$B$6:$Z$1000,24,FALSE),"")</f>
        <v/>
      </c>
      <c r="H659" s="10" t="str">
        <f>IFERROR(VLOOKUP(F659,PROFILE!$B$6:$Z$1000,25,FALSE),"")</f>
        <v/>
      </c>
      <c r="I659" s="10" t="str">
        <f>IFERROR(VLOOKUP(F659,PROFILE!$B$6:$Z$1000,23,FALSE),"")</f>
        <v/>
      </c>
      <c r="J659" s="10" t="str">
        <f>IFERROR(VLOOKUP(F659,PROFILE!$B$6:$Z$1000,17,FALSE),"")</f>
        <v/>
      </c>
      <c r="K659" s="23" t="str">
        <f>IFERROR(VLOOKUP(F659,PROFILE!$B$7:$DC$1000,290,FALSE),"")</f>
        <v/>
      </c>
      <c r="P659" s="15">
        <v>659</v>
      </c>
    </row>
    <row r="660" spans="7:16" x14ac:dyDescent="0.35">
      <c r="G660" s="20" t="str">
        <f>IFERROR(VLOOKUP(F660,PROFILE!$B$6:$Z$1000,24,FALSE),"")</f>
        <v/>
      </c>
      <c r="H660" s="10" t="str">
        <f>IFERROR(VLOOKUP(F660,PROFILE!$B$6:$Z$1000,25,FALSE),"")</f>
        <v/>
      </c>
      <c r="I660" s="10" t="str">
        <f>IFERROR(VLOOKUP(F660,PROFILE!$B$6:$Z$1000,23,FALSE),"")</f>
        <v/>
      </c>
      <c r="J660" s="10" t="str">
        <f>IFERROR(VLOOKUP(F660,PROFILE!$B$6:$Z$1000,17,FALSE),"")</f>
        <v/>
      </c>
      <c r="K660" s="23" t="str">
        <f>IFERROR(VLOOKUP(F660,PROFILE!$B$7:$DC$1000,290,FALSE),"")</f>
        <v/>
      </c>
      <c r="P660" s="15">
        <v>660</v>
      </c>
    </row>
    <row r="661" spans="7:16" x14ac:dyDescent="0.35">
      <c r="G661" s="20" t="str">
        <f>IFERROR(VLOOKUP(F661,PROFILE!$B$6:$Z$1000,24,FALSE),"")</f>
        <v/>
      </c>
      <c r="H661" s="10" t="str">
        <f>IFERROR(VLOOKUP(F661,PROFILE!$B$6:$Z$1000,25,FALSE),"")</f>
        <v/>
      </c>
      <c r="I661" s="10" t="str">
        <f>IFERROR(VLOOKUP(F661,PROFILE!$B$6:$Z$1000,23,FALSE),"")</f>
        <v/>
      </c>
      <c r="J661" s="10" t="str">
        <f>IFERROR(VLOOKUP(F661,PROFILE!$B$6:$Z$1000,17,FALSE),"")</f>
        <v/>
      </c>
      <c r="K661" s="23" t="str">
        <f>IFERROR(VLOOKUP(F661,PROFILE!$B$7:$DC$1000,290,FALSE),"")</f>
        <v/>
      </c>
      <c r="P661" s="15">
        <v>661</v>
      </c>
    </row>
    <row r="662" spans="7:16" x14ac:dyDescent="0.35">
      <c r="G662" s="20" t="str">
        <f>IFERROR(VLOOKUP(F662,PROFILE!$B$6:$Z$1000,24,FALSE),"")</f>
        <v/>
      </c>
      <c r="H662" s="10" t="str">
        <f>IFERROR(VLOOKUP(F662,PROFILE!$B$6:$Z$1000,25,FALSE),"")</f>
        <v/>
      </c>
      <c r="I662" s="10" t="str">
        <f>IFERROR(VLOOKUP(F662,PROFILE!$B$6:$Z$1000,23,FALSE),"")</f>
        <v/>
      </c>
      <c r="J662" s="10" t="str">
        <f>IFERROR(VLOOKUP(F662,PROFILE!$B$6:$Z$1000,17,FALSE),"")</f>
        <v/>
      </c>
      <c r="K662" s="23" t="str">
        <f>IFERROR(VLOOKUP(F662,PROFILE!$B$7:$DC$1000,290,FALSE),"")</f>
        <v/>
      </c>
      <c r="P662" s="15">
        <v>662</v>
      </c>
    </row>
    <row r="663" spans="7:16" x14ac:dyDescent="0.35">
      <c r="G663" s="20" t="str">
        <f>IFERROR(VLOOKUP(F663,PROFILE!$B$6:$Z$1000,24,FALSE),"")</f>
        <v/>
      </c>
      <c r="H663" s="10" t="str">
        <f>IFERROR(VLOOKUP(F663,PROFILE!$B$6:$Z$1000,25,FALSE),"")</f>
        <v/>
      </c>
      <c r="I663" s="10" t="str">
        <f>IFERROR(VLOOKUP(F663,PROFILE!$B$6:$Z$1000,23,FALSE),"")</f>
        <v/>
      </c>
      <c r="J663" s="10" t="str">
        <f>IFERROR(VLOOKUP(F663,PROFILE!$B$6:$Z$1000,17,FALSE),"")</f>
        <v/>
      </c>
      <c r="K663" s="23" t="str">
        <f>IFERROR(VLOOKUP(F663,PROFILE!$B$7:$DC$1000,290,FALSE),"")</f>
        <v/>
      </c>
      <c r="P663" s="15">
        <v>663</v>
      </c>
    </row>
    <row r="664" spans="7:16" x14ac:dyDescent="0.35">
      <c r="G664" s="20" t="str">
        <f>IFERROR(VLOOKUP(F664,PROFILE!$B$6:$Z$1000,24,FALSE),"")</f>
        <v/>
      </c>
      <c r="H664" s="10" t="str">
        <f>IFERROR(VLOOKUP(F664,PROFILE!$B$6:$Z$1000,25,FALSE),"")</f>
        <v/>
      </c>
      <c r="I664" s="10" t="str">
        <f>IFERROR(VLOOKUP(F664,PROFILE!$B$6:$Z$1000,23,FALSE),"")</f>
        <v/>
      </c>
      <c r="J664" s="10" t="str">
        <f>IFERROR(VLOOKUP(F664,PROFILE!$B$6:$Z$1000,17,FALSE),"")</f>
        <v/>
      </c>
      <c r="K664" s="23" t="str">
        <f>IFERROR(VLOOKUP(F664,PROFILE!$B$7:$DC$1000,290,FALSE),"")</f>
        <v/>
      </c>
      <c r="P664" s="15">
        <v>664</v>
      </c>
    </row>
    <row r="665" spans="7:16" x14ac:dyDescent="0.35">
      <c r="G665" s="20" t="str">
        <f>IFERROR(VLOOKUP(F665,PROFILE!$B$6:$Z$1000,24,FALSE),"")</f>
        <v/>
      </c>
      <c r="H665" s="10" t="str">
        <f>IFERROR(VLOOKUP(F665,PROFILE!$B$6:$Z$1000,25,FALSE),"")</f>
        <v/>
      </c>
      <c r="I665" s="10" t="str">
        <f>IFERROR(VLOOKUP(F665,PROFILE!$B$6:$Z$1000,23,FALSE),"")</f>
        <v/>
      </c>
      <c r="J665" s="10" t="str">
        <f>IFERROR(VLOOKUP(F665,PROFILE!$B$6:$Z$1000,17,FALSE),"")</f>
        <v/>
      </c>
      <c r="K665" s="23" t="str">
        <f>IFERROR(VLOOKUP(F665,PROFILE!$B$7:$DC$1000,290,FALSE),"")</f>
        <v/>
      </c>
      <c r="P665" s="15">
        <v>665</v>
      </c>
    </row>
    <row r="666" spans="7:16" x14ac:dyDescent="0.35">
      <c r="G666" s="20" t="str">
        <f>IFERROR(VLOOKUP(F666,PROFILE!$B$6:$Z$1000,24,FALSE),"")</f>
        <v/>
      </c>
      <c r="H666" s="10" t="str">
        <f>IFERROR(VLOOKUP(F666,PROFILE!$B$6:$Z$1000,25,FALSE),"")</f>
        <v/>
      </c>
      <c r="I666" s="10" t="str">
        <f>IFERROR(VLOOKUP(F666,PROFILE!$B$6:$Z$1000,23,FALSE),"")</f>
        <v/>
      </c>
      <c r="J666" s="10" t="str">
        <f>IFERROR(VLOOKUP(F666,PROFILE!$B$6:$Z$1000,17,FALSE),"")</f>
        <v/>
      </c>
      <c r="K666" s="23" t="str">
        <f>IFERROR(VLOOKUP(F666,PROFILE!$B$7:$DC$1000,290,FALSE),"")</f>
        <v/>
      </c>
      <c r="P666" s="15">
        <v>666</v>
      </c>
    </row>
    <row r="667" spans="7:16" x14ac:dyDescent="0.35">
      <c r="G667" s="20" t="str">
        <f>IFERROR(VLOOKUP(F667,PROFILE!$B$6:$Z$1000,24,FALSE),"")</f>
        <v/>
      </c>
      <c r="H667" s="10" t="str">
        <f>IFERROR(VLOOKUP(F667,PROFILE!$B$6:$Z$1000,25,FALSE),"")</f>
        <v/>
      </c>
      <c r="I667" s="10" t="str">
        <f>IFERROR(VLOOKUP(F667,PROFILE!$B$6:$Z$1000,23,FALSE),"")</f>
        <v/>
      </c>
      <c r="J667" s="10" t="str">
        <f>IFERROR(VLOOKUP(F667,PROFILE!$B$6:$Z$1000,17,FALSE),"")</f>
        <v/>
      </c>
      <c r="K667" s="23" t="str">
        <f>IFERROR(VLOOKUP(F667,PROFILE!$B$7:$DC$1000,290,FALSE),"")</f>
        <v/>
      </c>
      <c r="P667" s="15">
        <v>667</v>
      </c>
    </row>
    <row r="668" spans="7:16" x14ac:dyDescent="0.35">
      <c r="G668" s="20" t="str">
        <f>IFERROR(VLOOKUP(F668,PROFILE!$B$6:$Z$1000,24,FALSE),"")</f>
        <v/>
      </c>
      <c r="H668" s="10" t="str">
        <f>IFERROR(VLOOKUP(F668,PROFILE!$B$6:$Z$1000,25,FALSE),"")</f>
        <v/>
      </c>
      <c r="I668" s="10" t="str">
        <f>IFERROR(VLOOKUP(F668,PROFILE!$B$6:$Z$1000,23,FALSE),"")</f>
        <v/>
      </c>
      <c r="J668" s="10" t="str">
        <f>IFERROR(VLOOKUP(F668,PROFILE!$B$6:$Z$1000,17,FALSE),"")</f>
        <v/>
      </c>
      <c r="K668" s="23" t="str">
        <f>IFERROR(VLOOKUP(F668,PROFILE!$B$7:$DC$1000,290,FALSE),"")</f>
        <v/>
      </c>
      <c r="P668" s="15">
        <v>668</v>
      </c>
    </row>
    <row r="669" spans="7:16" x14ac:dyDescent="0.35">
      <c r="G669" s="20" t="str">
        <f>IFERROR(VLOOKUP(F669,PROFILE!$B$6:$Z$1000,24,FALSE),"")</f>
        <v/>
      </c>
      <c r="H669" s="10" t="str">
        <f>IFERROR(VLOOKUP(F669,PROFILE!$B$6:$Z$1000,25,FALSE),"")</f>
        <v/>
      </c>
      <c r="I669" s="10" t="str">
        <f>IFERROR(VLOOKUP(F669,PROFILE!$B$6:$Z$1000,23,FALSE),"")</f>
        <v/>
      </c>
      <c r="J669" s="10" t="str">
        <f>IFERROR(VLOOKUP(F669,PROFILE!$B$6:$Z$1000,17,FALSE),"")</f>
        <v/>
      </c>
      <c r="K669" s="23" t="str">
        <f>IFERROR(VLOOKUP(F669,PROFILE!$B$7:$DC$1000,290,FALSE),"")</f>
        <v/>
      </c>
      <c r="P669" s="15">
        <v>669</v>
      </c>
    </row>
    <row r="670" spans="7:16" x14ac:dyDescent="0.35">
      <c r="G670" s="20" t="str">
        <f>IFERROR(VLOOKUP(F670,PROFILE!$B$6:$Z$1000,24,FALSE),"")</f>
        <v/>
      </c>
      <c r="H670" s="10" t="str">
        <f>IFERROR(VLOOKUP(F670,PROFILE!$B$6:$Z$1000,25,FALSE),"")</f>
        <v/>
      </c>
      <c r="I670" s="10" t="str">
        <f>IFERROR(VLOOKUP(F670,PROFILE!$B$6:$Z$1000,23,FALSE),"")</f>
        <v/>
      </c>
      <c r="J670" s="10" t="str">
        <f>IFERROR(VLOOKUP(F670,PROFILE!$B$6:$Z$1000,17,FALSE),"")</f>
        <v/>
      </c>
      <c r="K670" s="23" t="str">
        <f>IFERROR(VLOOKUP(F670,PROFILE!$B$7:$DC$1000,290,FALSE),"")</f>
        <v/>
      </c>
      <c r="P670" s="15">
        <v>670</v>
      </c>
    </row>
    <row r="671" spans="7:16" x14ac:dyDescent="0.35">
      <c r="G671" s="20" t="str">
        <f>IFERROR(VLOOKUP(F671,PROFILE!$B$6:$Z$1000,24,FALSE),"")</f>
        <v/>
      </c>
      <c r="H671" s="10" t="str">
        <f>IFERROR(VLOOKUP(F671,PROFILE!$B$6:$Z$1000,25,FALSE),"")</f>
        <v/>
      </c>
      <c r="I671" s="10" t="str">
        <f>IFERROR(VLOOKUP(F671,PROFILE!$B$6:$Z$1000,23,FALSE),"")</f>
        <v/>
      </c>
      <c r="J671" s="10" t="str">
        <f>IFERROR(VLOOKUP(F671,PROFILE!$B$6:$Z$1000,17,FALSE),"")</f>
        <v/>
      </c>
      <c r="K671" s="23" t="str">
        <f>IFERROR(VLOOKUP(F671,PROFILE!$B$7:$DC$1000,290,FALSE),"")</f>
        <v/>
      </c>
      <c r="P671" s="15">
        <v>671</v>
      </c>
    </row>
    <row r="672" spans="7:16" x14ac:dyDescent="0.35">
      <c r="G672" s="20" t="str">
        <f>IFERROR(VLOOKUP(F672,PROFILE!$B$6:$Z$1000,24,FALSE),"")</f>
        <v/>
      </c>
      <c r="H672" s="10" t="str">
        <f>IFERROR(VLOOKUP(F672,PROFILE!$B$6:$Z$1000,25,FALSE),"")</f>
        <v/>
      </c>
      <c r="I672" s="10" t="str">
        <f>IFERROR(VLOOKUP(F672,PROFILE!$B$6:$Z$1000,23,FALSE),"")</f>
        <v/>
      </c>
      <c r="J672" s="10" t="str">
        <f>IFERROR(VLOOKUP(F672,PROFILE!$B$6:$Z$1000,17,FALSE),"")</f>
        <v/>
      </c>
      <c r="K672" s="23" t="str">
        <f>IFERROR(VLOOKUP(F672,PROFILE!$B$7:$DC$1000,290,FALSE),"")</f>
        <v/>
      </c>
      <c r="P672" s="15">
        <v>672</v>
      </c>
    </row>
    <row r="673" spans="7:16" x14ac:dyDescent="0.35">
      <c r="G673" s="20" t="str">
        <f>IFERROR(VLOOKUP(F673,PROFILE!$B$6:$Z$1000,24,FALSE),"")</f>
        <v/>
      </c>
      <c r="H673" s="10" t="str">
        <f>IFERROR(VLOOKUP(F673,PROFILE!$B$6:$Z$1000,25,FALSE),"")</f>
        <v/>
      </c>
      <c r="I673" s="10" t="str">
        <f>IFERROR(VLOOKUP(F673,PROFILE!$B$6:$Z$1000,23,FALSE),"")</f>
        <v/>
      </c>
      <c r="J673" s="10" t="str">
        <f>IFERROR(VLOOKUP(F673,PROFILE!$B$6:$Z$1000,17,FALSE),"")</f>
        <v/>
      </c>
      <c r="K673" s="23" t="str">
        <f>IFERROR(VLOOKUP(F673,PROFILE!$B$7:$DC$1000,290,FALSE),"")</f>
        <v/>
      </c>
      <c r="P673" s="15">
        <v>673</v>
      </c>
    </row>
    <row r="674" spans="7:16" x14ac:dyDescent="0.35">
      <c r="G674" s="20" t="str">
        <f>IFERROR(VLOOKUP(F674,PROFILE!$B$6:$Z$1000,24,FALSE),"")</f>
        <v/>
      </c>
      <c r="H674" s="10" t="str">
        <f>IFERROR(VLOOKUP(F674,PROFILE!$B$6:$Z$1000,25,FALSE),"")</f>
        <v/>
      </c>
      <c r="I674" s="10" t="str">
        <f>IFERROR(VLOOKUP(F674,PROFILE!$B$6:$Z$1000,23,FALSE),"")</f>
        <v/>
      </c>
      <c r="J674" s="10" t="str">
        <f>IFERROR(VLOOKUP(F674,PROFILE!$B$6:$Z$1000,17,FALSE),"")</f>
        <v/>
      </c>
      <c r="K674" s="23" t="str">
        <f>IFERROR(VLOOKUP(F674,PROFILE!$B$7:$DC$1000,290,FALSE),"")</f>
        <v/>
      </c>
      <c r="P674" s="15">
        <v>674</v>
      </c>
    </row>
    <row r="675" spans="7:16" x14ac:dyDescent="0.35">
      <c r="G675" s="20" t="str">
        <f>IFERROR(VLOOKUP(F675,PROFILE!$B$6:$Z$1000,24,FALSE),"")</f>
        <v/>
      </c>
      <c r="H675" s="10" t="str">
        <f>IFERROR(VLOOKUP(F675,PROFILE!$B$6:$Z$1000,25,FALSE),"")</f>
        <v/>
      </c>
      <c r="I675" s="10" t="str">
        <f>IFERROR(VLOOKUP(F675,PROFILE!$B$6:$Z$1000,23,FALSE),"")</f>
        <v/>
      </c>
      <c r="J675" s="10" t="str">
        <f>IFERROR(VLOOKUP(F675,PROFILE!$B$6:$Z$1000,17,FALSE),"")</f>
        <v/>
      </c>
      <c r="K675" s="23" t="str">
        <f>IFERROR(VLOOKUP(F675,PROFILE!$B$7:$DC$1000,290,FALSE),"")</f>
        <v/>
      </c>
      <c r="P675" s="15">
        <v>675</v>
      </c>
    </row>
    <row r="676" spans="7:16" x14ac:dyDescent="0.35">
      <c r="G676" s="20" t="str">
        <f>IFERROR(VLOOKUP(F676,PROFILE!$B$6:$Z$1000,24,FALSE),"")</f>
        <v/>
      </c>
      <c r="H676" s="10" t="str">
        <f>IFERROR(VLOOKUP(F676,PROFILE!$B$6:$Z$1000,25,FALSE),"")</f>
        <v/>
      </c>
      <c r="I676" s="10" t="str">
        <f>IFERROR(VLOOKUP(F676,PROFILE!$B$6:$Z$1000,23,FALSE),"")</f>
        <v/>
      </c>
      <c r="J676" s="10" t="str">
        <f>IFERROR(VLOOKUP(F676,PROFILE!$B$6:$Z$1000,17,FALSE),"")</f>
        <v/>
      </c>
      <c r="K676" s="23" t="str">
        <f>IFERROR(VLOOKUP(F676,PROFILE!$B$7:$DC$1000,290,FALSE),"")</f>
        <v/>
      </c>
      <c r="P676" s="15">
        <v>676</v>
      </c>
    </row>
    <row r="677" spans="7:16" x14ac:dyDescent="0.35">
      <c r="G677" s="20" t="str">
        <f>IFERROR(VLOOKUP(F677,PROFILE!$B$6:$Z$1000,24,FALSE),"")</f>
        <v/>
      </c>
      <c r="H677" s="10" t="str">
        <f>IFERROR(VLOOKUP(F677,PROFILE!$B$6:$Z$1000,25,FALSE),"")</f>
        <v/>
      </c>
      <c r="I677" s="10" t="str">
        <f>IFERROR(VLOOKUP(F677,PROFILE!$B$6:$Z$1000,23,FALSE),"")</f>
        <v/>
      </c>
      <c r="J677" s="10" t="str">
        <f>IFERROR(VLOOKUP(F677,PROFILE!$B$6:$Z$1000,17,FALSE),"")</f>
        <v/>
      </c>
      <c r="K677" s="23" t="str">
        <f>IFERROR(VLOOKUP(F677,PROFILE!$B$7:$DC$1000,290,FALSE),"")</f>
        <v/>
      </c>
      <c r="P677" s="15">
        <v>677</v>
      </c>
    </row>
    <row r="678" spans="7:16" x14ac:dyDescent="0.35">
      <c r="G678" s="20" t="str">
        <f>IFERROR(VLOOKUP(F678,PROFILE!$B$6:$Z$1000,24,FALSE),"")</f>
        <v/>
      </c>
      <c r="H678" s="10" t="str">
        <f>IFERROR(VLOOKUP(F678,PROFILE!$B$6:$Z$1000,25,FALSE),"")</f>
        <v/>
      </c>
      <c r="I678" s="10" t="str">
        <f>IFERROR(VLOOKUP(F678,PROFILE!$B$6:$Z$1000,23,FALSE),"")</f>
        <v/>
      </c>
      <c r="J678" s="10" t="str">
        <f>IFERROR(VLOOKUP(F678,PROFILE!$B$6:$Z$1000,17,FALSE),"")</f>
        <v/>
      </c>
      <c r="K678" s="23" t="str">
        <f>IFERROR(VLOOKUP(F678,PROFILE!$B$7:$DC$1000,290,FALSE),"")</f>
        <v/>
      </c>
      <c r="P678" s="15">
        <v>678</v>
      </c>
    </row>
    <row r="679" spans="7:16" x14ac:dyDescent="0.35">
      <c r="G679" s="20" t="str">
        <f>IFERROR(VLOOKUP(F679,PROFILE!$B$6:$Z$1000,24,FALSE),"")</f>
        <v/>
      </c>
      <c r="H679" s="10" t="str">
        <f>IFERROR(VLOOKUP(F679,PROFILE!$B$6:$Z$1000,25,FALSE),"")</f>
        <v/>
      </c>
      <c r="I679" s="10" t="str">
        <f>IFERROR(VLOOKUP(F679,PROFILE!$B$6:$Z$1000,23,FALSE),"")</f>
        <v/>
      </c>
      <c r="J679" s="10" t="str">
        <f>IFERROR(VLOOKUP(F679,PROFILE!$B$6:$Z$1000,17,FALSE),"")</f>
        <v/>
      </c>
      <c r="K679" s="23" t="str">
        <f>IFERROR(VLOOKUP(F679,PROFILE!$B$7:$DC$1000,290,FALSE),"")</f>
        <v/>
      </c>
      <c r="P679" s="15">
        <v>679</v>
      </c>
    </row>
    <row r="680" spans="7:16" x14ac:dyDescent="0.35">
      <c r="G680" s="20" t="str">
        <f>IFERROR(VLOOKUP(F680,PROFILE!$B$6:$Z$1000,24,FALSE),"")</f>
        <v/>
      </c>
      <c r="H680" s="10" t="str">
        <f>IFERROR(VLOOKUP(F680,PROFILE!$B$6:$Z$1000,25,FALSE),"")</f>
        <v/>
      </c>
      <c r="I680" s="10" t="str">
        <f>IFERROR(VLOOKUP(F680,PROFILE!$B$6:$Z$1000,23,FALSE),"")</f>
        <v/>
      </c>
      <c r="J680" s="10" t="str">
        <f>IFERROR(VLOOKUP(F680,PROFILE!$B$6:$Z$1000,17,FALSE),"")</f>
        <v/>
      </c>
      <c r="K680" s="23" t="str">
        <f>IFERROR(VLOOKUP(F680,PROFILE!$B$7:$DC$1000,290,FALSE),"")</f>
        <v/>
      </c>
      <c r="P680" s="15">
        <v>680</v>
      </c>
    </row>
    <row r="681" spans="7:16" x14ac:dyDescent="0.35">
      <c r="G681" s="20" t="str">
        <f>IFERROR(VLOOKUP(F681,PROFILE!$B$6:$Z$1000,24,FALSE),"")</f>
        <v/>
      </c>
      <c r="H681" s="10" t="str">
        <f>IFERROR(VLOOKUP(F681,PROFILE!$B$6:$Z$1000,25,FALSE),"")</f>
        <v/>
      </c>
      <c r="I681" s="10" t="str">
        <f>IFERROR(VLOOKUP(F681,PROFILE!$B$6:$Z$1000,23,FALSE),"")</f>
        <v/>
      </c>
      <c r="J681" s="10" t="str">
        <f>IFERROR(VLOOKUP(F681,PROFILE!$B$6:$Z$1000,17,FALSE),"")</f>
        <v/>
      </c>
      <c r="K681" s="23" t="str">
        <f>IFERROR(VLOOKUP(F681,PROFILE!$B$7:$DC$1000,290,FALSE),"")</f>
        <v/>
      </c>
      <c r="P681" s="15">
        <v>681</v>
      </c>
    </row>
    <row r="682" spans="7:16" x14ac:dyDescent="0.35">
      <c r="G682" s="20" t="str">
        <f>IFERROR(VLOOKUP(F682,PROFILE!$B$6:$Z$1000,24,FALSE),"")</f>
        <v/>
      </c>
      <c r="H682" s="10" t="str">
        <f>IFERROR(VLOOKUP(F682,PROFILE!$B$6:$Z$1000,25,FALSE),"")</f>
        <v/>
      </c>
      <c r="I682" s="10" t="str">
        <f>IFERROR(VLOOKUP(F682,PROFILE!$B$6:$Z$1000,23,FALSE),"")</f>
        <v/>
      </c>
      <c r="J682" s="10" t="str">
        <f>IFERROR(VLOOKUP(F682,PROFILE!$B$6:$Z$1000,17,FALSE),"")</f>
        <v/>
      </c>
      <c r="K682" s="23" t="str">
        <f>IFERROR(VLOOKUP(F682,PROFILE!$B$7:$DC$1000,290,FALSE),"")</f>
        <v/>
      </c>
      <c r="P682" s="15">
        <v>682</v>
      </c>
    </row>
    <row r="683" spans="7:16" x14ac:dyDescent="0.35">
      <c r="G683" s="20" t="str">
        <f>IFERROR(VLOOKUP(F683,PROFILE!$B$6:$Z$1000,24,FALSE),"")</f>
        <v/>
      </c>
      <c r="H683" s="10" t="str">
        <f>IFERROR(VLOOKUP(F683,PROFILE!$B$6:$Z$1000,25,FALSE),"")</f>
        <v/>
      </c>
      <c r="I683" s="10" t="str">
        <f>IFERROR(VLOOKUP(F683,PROFILE!$B$6:$Z$1000,23,FALSE),"")</f>
        <v/>
      </c>
      <c r="J683" s="10" t="str">
        <f>IFERROR(VLOOKUP(F683,PROFILE!$B$6:$Z$1000,17,FALSE),"")</f>
        <v/>
      </c>
      <c r="K683" s="23" t="str">
        <f>IFERROR(VLOOKUP(F683,PROFILE!$B$7:$DC$1000,290,FALSE),"")</f>
        <v/>
      </c>
      <c r="P683" s="15">
        <v>683</v>
      </c>
    </row>
    <row r="684" spans="7:16" x14ac:dyDescent="0.35">
      <c r="G684" s="20" t="str">
        <f>IFERROR(VLOOKUP(F684,PROFILE!$B$6:$Z$1000,24,FALSE),"")</f>
        <v/>
      </c>
      <c r="H684" s="10" t="str">
        <f>IFERROR(VLOOKUP(F684,PROFILE!$B$6:$Z$1000,25,FALSE),"")</f>
        <v/>
      </c>
      <c r="I684" s="10" t="str">
        <f>IFERROR(VLOOKUP(F684,PROFILE!$B$6:$Z$1000,23,FALSE),"")</f>
        <v/>
      </c>
      <c r="J684" s="10" t="str">
        <f>IFERROR(VLOOKUP(F684,PROFILE!$B$6:$Z$1000,17,FALSE),"")</f>
        <v/>
      </c>
      <c r="K684" s="23" t="str">
        <f>IFERROR(VLOOKUP(F684,PROFILE!$B$7:$DC$1000,290,FALSE),"")</f>
        <v/>
      </c>
      <c r="P684" s="15">
        <v>684</v>
      </c>
    </row>
    <row r="685" spans="7:16" x14ac:dyDescent="0.35">
      <c r="G685" s="20" t="str">
        <f>IFERROR(VLOOKUP(F685,PROFILE!$B$6:$Z$1000,24,FALSE),"")</f>
        <v/>
      </c>
      <c r="H685" s="10" t="str">
        <f>IFERROR(VLOOKUP(F685,PROFILE!$B$6:$Z$1000,25,FALSE),"")</f>
        <v/>
      </c>
      <c r="I685" s="10" t="str">
        <f>IFERROR(VLOOKUP(F685,PROFILE!$B$6:$Z$1000,23,FALSE),"")</f>
        <v/>
      </c>
      <c r="J685" s="10" t="str">
        <f>IFERROR(VLOOKUP(F685,PROFILE!$B$6:$Z$1000,17,FALSE),"")</f>
        <v/>
      </c>
      <c r="K685" s="23" t="str">
        <f>IFERROR(VLOOKUP(F685,PROFILE!$B$7:$DC$1000,290,FALSE),"")</f>
        <v/>
      </c>
      <c r="P685" s="15">
        <v>685</v>
      </c>
    </row>
    <row r="686" spans="7:16" x14ac:dyDescent="0.35">
      <c r="G686" s="20" t="str">
        <f>IFERROR(VLOOKUP(F686,PROFILE!$B$6:$Z$1000,24,FALSE),"")</f>
        <v/>
      </c>
      <c r="H686" s="10" t="str">
        <f>IFERROR(VLOOKUP(F686,PROFILE!$B$6:$Z$1000,25,FALSE),"")</f>
        <v/>
      </c>
      <c r="I686" s="10" t="str">
        <f>IFERROR(VLOOKUP(F686,PROFILE!$B$6:$Z$1000,23,FALSE),"")</f>
        <v/>
      </c>
      <c r="J686" s="10" t="str">
        <f>IFERROR(VLOOKUP(F686,PROFILE!$B$6:$Z$1000,17,FALSE),"")</f>
        <v/>
      </c>
      <c r="K686" s="23" t="str">
        <f>IFERROR(VLOOKUP(F686,PROFILE!$B$7:$DC$1000,290,FALSE),"")</f>
        <v/>
      </c>
      <c r="P686" s="15">
        <v>686</v>
      </c>
    </row>
    <row r="687" spans="7:16" x14ac:dyDescent="0.35">
      <c r="G687" s="20" t="str">
        <f>IFERROR(VLOOKUP(F687,PROFILE!$B$6:$Z$1000,24,FALSE),"")</f>
        <v/>
      </c>
      <c r="H687" s="10" t="str">
        <f>IFERROR(VLOOKUP(F687,PROFILE!$B$6:$Z$1000,25,FALSE),"")</f>
        <v/>
      </c>
      <c r="I687" s="10" t="str">
        <f>IFERROR(VLOOKUP(F687,PROFILE!$B$6:$Z$1000,23,FALSE),"")</f>
        <v/>
      </c>
      <c r="J687" s="10" t="str">
        <f>IFERROR(VLOOKUP(F687,PROFILE!$B$6:$Z$1000,17,FALSE),"")</f>
        <v/>
      </c>
      <c r="K687" s="23" t="str">
        <f>IFERROR(VLOOKUP(F687,PROFILE!$B$7:$DC$1000,290,FALSE),"")</f>
        <v/>
      </c>
      <c r="P687" s="15">
        <v>687</v>
      </c>
    </row>
    <row r="688" spans="7:16" x14ac:dyDescent="0.35">
      <c r="G688" s="20" t="str">
        <f>IFERROR(VLOOKUP(F688,PROFILE!$B$6:$Z$1000,24,FALSE),"")</f>
        <v/>
      </c>
      <c r="H688" s="10" t="str">
        <f>IFERROR(VLOOKUP(F688,PROFILE!$B$6:$Z$1000,25,FALSE),"")</f>
        <v/>
      </c>
      <c r="I688" s="10" t="str">
        <f>IFERROR(VLOOKUP(F688,PROFILE!$B$6:$Z$1000,23,FALSE),"")</f>
        <v/>
      </c>
      <c r="J688" s="10" t="str">
        <f>IFERROR(VLOOKUP(F688,PROFILE!$B$6:$Z$1000,17,FALSE),"")</f>
        <v/>
      </c>
      <c r="K688" s="23" t="str">
        <f>IFERROR(VLOOKUP(F688,PROFILE!$B$7:$DC$1000,290,FALSE),"")</f>
        <v/>
      </c>
      <c r="P688" s="15">
        <v>688</v>
      </c>
    </row>
    <row r="689" spans="7:16" x14ac:dyDescent="0.35">
      <c r="G689" s="20" t="str">
        <f>IFERROR(VLOOKUP(F689,PROFILE!$B$6:$Z$1000,24,FALSE),"")</f>
        <v/>
      </c>
      <c r="H689" s="10" t="str">
        <f>IFERROR(VLOOKUP(F689,PROFILE!$B$6:$Z$1000,25,FALSE),"")</f>
        <v/>
      </c>
      <c r="I689" s="10" t="str">
        <f>IFERROR(VLOOKUP(F689,PROFILE!$B$6:$Z$1000,23,FALSE),"")</f>
        <v/>
      </c>
      <c r="J689" s="10" t="str">
        <f>IFERROR(VLOOKUP(F689,PROFILE!$B$6:$Z$1000,17,FALSE),"")</f>
        <v/>
      </c>
      <c r="K689" s="23" t="str">
        <f>IFERROR(VLOOKUP(F689,PROFILE!$B$7:$DC$1000,290,FALSE),"")</f>
        <v/>
      </c>
      <c r="P689" s="15">
        <v>689</v>
      </c>
    </row>
    <row r="690" spans="7:16" x14ac:dyDescent="0.35">
      <c r="G690" s="20" t="str">
        <f>IFERROR(VLOOKUP(F690,PROFILE!$B$6:$Z$1000,24,FALSE),"")</f>
        <v/>
      </c>
      <c r="H690" s="10" t="str">
        <f>IFERROR(VLOOKUP(F690,PROFILE!$B$6:$Z$1000,25,FALSE),"")</f>
        <v/>
      </c>
      <c r="I690" s="10" t="str">
        <f>IFERROR(VLOOKUP(F690,PROFILE!$B$6:$Z$1000,23,FALSE),"")</f>
        <v/>
      </c>
      <c r="J690" s="10" t="str">
        <f>IFERROR(VLOOKUP(F690,PROFILE!$B$6:$Z$1000,17,FALSE),"")</f>
        <v/>
      </c>
      <c r="K690" s="23" t="str">
        <f>IFERROR(VLOOKUP(F690,PROFILE!$B$7:$DC$1000,290,FALSE),"")</f>
        <v/>
      </c>
      <c r="P690" s="15">
        <v>690</v>
      </c>
    </row>
    <row r="691" spans="7:16" x14ac:dyDescent="0.35">
      <c r="G691" s="20" t="str">
        <f>IFERROR(VLOOKUP(F691,PROFILE!$B$6:$Z$1000,24,FALSE),"")</f>
        <v/>
      </c>
      <c r="H691" s="10" t="str">
        <f>IFERROR(VLOOKUP(F691,PROFILE!$B$6:$Z$1000,25,FALSE),"")</f>
        <v/>
      </c>
      <c r="I691" s="10" t="str">
        <f>IFERROR(VLOOKUP(F691,PROFILE!$B$6:$Z$1000,23,FALSE),"")</f>
        <v/>
      </c>
      <c r="J691" s="10" t="str">
        <f>IFERROR(VLOOKUP(F691,PROFILE!$B$6:$Z$1000,17,FALSE),"")</f>
        <v/>
      </c>
      <c r="K691" s="23" t="str">
        <f>IFERROR(VLOOKUP(F691,PROFILE!$B$7:$DC$1000,290,FALSE),"")</f>
        <v/>
      </c>
      <c r="P691" s="15">
        <v>691</v>
      </c>
    </row>
    <row r="692" spans="7:16" x14ac:dyDescent="0.35">
      <c r="G692" s="20" t="str">
        <f>IFERROR(VLOOKUP(F692,PROFILE!$B$6:$Z$1000,24,FALSE),"")</f>
        <v/>
      </c>
      <c r="H692" s="10" t="str">
        <f>IFERROR(VLOOKUP(F692,PROFILE!$B$6:$Z$1000,25,FALSE),"")</f>
        <v/>
      </c>
      <c r="I692" s="10" t="str">
        <f>IFERROR(VLOOKUP(F692,PROFILE!$B$6:$Z$1000,23,FALSE),"")</f>
        <v/>
      </c>
      <c r="J692" s="10" t="str">
        <f>IFERROR(VLOOKUP(F692,PROFILE!$B$6:$Z$1000,17,FALSE),"")</f>
        <v/>
      </c>
      <c r="K692" s="23" t="str">
        <f>IFERROR(VLOOKUP(F692,PROFILE!$B$7:$DC$1000,290,FALSE),"")</f>
        <v/>
      </c>
      <c r="P692" s="15">
        <v>692</v>
      </c>
    </row>
    <row r="693" spans="7:16" x14ac:dyDescent="0.35">
      <c r="G693" s="20" t="str">
        <f>IFERROR(VLOOKUP(F693,PROFILE!$B$6:$Z$1000,24,FALSE),"")</f>
        <v/>
      </c>
      <c r="H693" s="10" t="str">
        <f>IFERROR(VLOOKUP(F693,PROFILE!$B$6:$Z$1000,25,FALSE),"")</f>
        <v/>
      </c>
      <c r="I693" s="10" t="str">
        <f>IFERROR(VLOOKUP(F693,PROFILE!$B$6:$Z$1000,23,FALSE),"")</f>
        <v/>
      </c>
      <c r="J693" s="10" t="str">
        <f>IFERROR(VLOOKUP(F693,PROFILE!$B$6:$Z$1000,17,FALSE),"")</f>
        <v/>
      </c>
      <c r="K693" s="23" t="str">
        <f>IFERROR(VLOOKUP(F693,PROFILE!$B$7:$DC$1000,290,FALSE),"")</f>
        <v/>
      </c>
      <c r="P693" s="15">
        <v>693</v>
      </c>
    </row>
    <row r="694" spans="7:16" x14ac:dyDescent="0.35">
      <c r="G694" s="20" t="str">
        <f>IFERROR(VLOOKUP(F694,PROFILE!$B$6:$Z$1000,24,FALSE),"")</f>
        <v/>
      </c>
      <c r="H694" s="10" t="str">
        <f>IFERROR(VLOOKUP(F694,PROFILE!$B$6:$Z$1000,25,FALSE),"")</f>
        <v/>
      </c>
      <c r="I694" s="10" t="str">
        <f>IFERROR(VLOOKUP(F694,PROFILE!$B$6:$Z$1000,23,FALSE),"")</f>
        <v/>
      </c>
      <c r="J694" s="10" t="str">
        <f>IFERROR(VLOOKUP(F694,PROFILE!$B$6:$Z$1000,17,FALSE),"")</f>
        <v/>
      </c>
      <c r="K694" s="23" t="str">
        <f>IFERROR(VLOOKUP(F694,PROFILE!$B$7:$DC$1000,290,FALSE),"")</f>
        <v/>
      </c>
      <c r="P694" s="15">
        <v>694</v>
      </c>
    </row>
    <row r="695" spans="7:16" x14ac:dyDescent="0.35">
      <c r="G695" s="20" t="str">
        <f>IFERROR(VLOOKUP(F695,PROFILE!$B$6:$Z$1000,24,FALSE),"")</f>
        <v/>
      </c>
      <c r="H695" s="10" t="str">
        <f>IFERROR(VLOOKUP(F695,PROFILE!$B$6:$Z$1000,25,FALSE),"")</f>
        <v/>
      </c>
      <c r="I695" s="10" t="str">
        <f>IFERROR(VLOOKUP(F695,PROFILE!$B$6:$Z$1000,23,FALSE),"")</f>
        <v/>
      </c>
      <c r="J695" s="10" t="str">
        <f>IFERROR(VLOOKUP(F695,PROFILE!$B$6:$Z$1000,17,FALSE),"")</f>
        <v/>
      </c>
      <c r="K695" s="23" t="str">
        <f>IFERROR(VLOOKUP(F695,PROFILE!$B$7:$DC$1000,290,FALSE),"")</f>
        <v/>
      </c>
      <c r="P695" s="15">
        <v>695</v>
      </c>
    </row>
    <row r="696" spans="7:16" x14ac:dyDescent="0.35">
      <c r="G696" s="20" t="str">
        <f>IFERROR(VLOOKUP(F696,PROFILE!$B$6:$Z$1000,24,FALSE),"")</f>
        <v/>
      </c>
      <c r="H696" s="10" t="str">
        <f>IFERROR(VLOOKUP(F696,PROFILE!$B$6:$Z$1000,25,FALSE),"")</f>
        <v/>
      </c>
      <c r="I696" s="10" t="str">
        <f>IFERROR(VLOOKUP(F696,PROFILE!$B$6:$Z$1000,23,FALSE),"")</f>
        <v/>
      </c>
      <c r="J696" s="10" t="str">
        <f>IFERROR(VLOOKUP(F696,PROFILE!$B$6:$Z$1000,17,FALSE),"")</f>
        <v/>
      </c>
      <c r="K696" s="23" t="str">
        <f>IFERROR(VLOOKUP(F696,PROFILE!$B$7:$DC$1000,290,FALSE),"")</f>
        <v/>
      </c>
      <c r="P696" s="15">
        <v>696</v>
      </c>
    </row>
    <row r="697" spans="7:16" x14ac:dyDescent="0.35">
      <c r="G697" s="20" t="str">
        <f>IFERROR(VLOOKUP(F697,PROFILE!$B$6:$Z$1000,24,FALSE),"")</f>
        <v/>
      </c>
      <c r="H697" s="10" t="str">
        <f>IFERROR(VLOOKUP(F697,PROFILE!$B$6:$Z$1000,25,FALSE),"")</f>
        <v/>
      </c>
      <c r="I697" s="10" t="str">
        <f>IFERROR(VLOOKUP(F697,PROFILE!$B$6:$Z$1000,23,FALSE),"")</f>
        <v/>
      </c>
      <c r="J697" s="10" t="str">
        <f>IFERROR(VLOOKUP(F697,PROFILE!$B$6:$Z$1000,17,FALSE),"")</f>
        <v/>
      </c>
      <c r="K697" s="23" t="str">
        <f>IFERROR(VLOOKUP(F697,PROFILE!$B$7:$DC$1000,290,FALSE),"")</f>
        <v/>
      </c>
      <c r="P697" s="15">
        <v>697</v>
      </c>
    </row>
    <row r="698" spans="7:16" x14ac:dyDescent="0.35">
      <c r="G698" s="20" t="str">
        <f>IFERROR(VLOOKUP(F698,PROFILE!$B$6:$Z$1000,24,FALSE),"")</f>
        <v/>
      </c>
      <c r="H698" s="10" t="str">
        <f>IFERROR(VLOOKUP(F698,PROFILE!$B$6:$Z$1000,25,FALSE),"")</f>
        <v/>
      </c>
      <c r="I698" s="10" t="str">
        <f>IFERROR(VLOOKUP(F698,PROFILE!$B$6:$Z$1000,23,FALSE),"")</f>
        <v/>
      </c>
      <c r="J698" s="10" t="str">
        <f>IFERROR(VLOOKUP(F698,PROFILE!$B$6:$Z$1000,17,FALSE),"")</f>
        <v/>
      </c>
      <c r="K698" s="23" t="str">
        <f>IFERROR(VLOOKUP(F698,PROFILE!$B$7:$DC$1000,290,FALSE),"")</f>
        <v/>
      </c>
      <c r="P698" s="15">
        <v>698</v>
      </c>
    </row>
    <row r="699" spans="7:16" x14ac:dyDescent="0.35">
      <c r="G699" s="20" t="str">
        <f>IFERROR(VLOOKUP(F699,PROFILE!$B$6:$Z$1000,24,FALSE),"")</f>
        <v/>
      </c>
      <c r="H699" s="10" t="str">
        <f>IFERROR(VLOOKUP(F699,PROFILE!$B$6:$Z$1000,25,FALSE),"")</f>
        <v/>
      </c>
      <c r="I699" s="10" t="str">
        <f>IFERROR(VLOOKUP(F699,PROFILE!$B$6:$Z$1000,23,FALSE),"")</f>
        <v/>
      </c>
      <c r="J699" s="10" t="str">
        <f>IFERROR(VLOOKUP(F699,PROFILE!$B$6:$Z$1000,17,FALSE),"")</f>
        <v/>
      </c>
      <c r="K699" s="23" t="str">
        <f>IFERROR(VLOOKUP(F699,PROFILE!$B$7:$DC$1000,290,FALSE),"")</f>
        <v/>
      </c>
      <c r="P699" s="15">
        <v>699</v>
      </c>
    </row>
    <row r="700" spans="7:16" x14ac:dyDescent="0.35">
      <c r="G700" s="20" t="str">
        <f>IFERROR(VLOOKUP(F700,PROFILE!$B$6:$Z$1000,24,FALSE),"")</f>
        <v/>
      </c>
      <c r="H700" s="10" t="str">
        <f>IFERROR(VLOOKUP(F700,PROFILE!$B$6:$Z$1000,25,FALSE),"")</f>
        <v/>
      </c>
      <c r="I700" s="10" t="str">
        <f>IFERROR(VLOOKUP(F700,PROFILE!$B$6:$Z$1000,23,FALSE),"")</f>
        <v/>
      </c>
      <c r="J700" s="10" t="str">
        <f>IFERROR(VLOOKUP(F700,PROFILE!$B$6:$Z$1000,17,FALSE),"")</f>
        <v/>
      </c>
      <c r="K700" s="23" t="str">
        <f>IFERROR(VLOOKUP(F700,PROFILE!$B$7:$DC$1000,290,FALSE),"")</f>
        <v/>
      </c>
      <c r="P700" s="15">
        <v>700</v>
      </c>
    </row>
    <row r="701" spans="7:16" x14ac:dyDescent="0.35">
      <c r="G701" s="20" t="str">
        <f>IFERROR(VLOOKUP(F701,PROFILE!$B$6:$Z$1000,24,FALSE),"")</f>
        <v/>
      </c>
      <c r="H701" s="10" t="str">
        <f>IFERROR(VLOOKUP(F701,PROFILE!$B$6:$Z$1000,25,FALSE),"")</f>
        <v/>
      </c>
      <c r="I701" s="10" t="str">
        <f>IFERROR(VLOOKUP(F701,PROFILE!$B$6:$Z$1000,23,FALSE),"")</f>
        <v/>
      </c>
      <c r="J701" s="10" t="str">
        <f>IFERROR(VLOOKUP(F701,PROFILE!$B$6:$Z$1000,17,FALSE),"")</f>
        <v/>
      </c>
      <c r="K701" s="23" t="str">
        <f>IFERROR(VLOOKUP(F701,PROFILE!$B$7:$DC$1000,290,FALSE),"")</f>
        <v/>
      </c>
      <c r="P701" s="15">
        <v>701</v>
      </c>
    </row>
    <row r="702" spans="7:16" x14ac:dyDescent="0.35">
      <c r="G702" s="20" t="str">
        <f>IFERROR(VLOOKUP(F702,PROFILE!$B$6:$Z$1000,24,FALSE),"")</f>
        <v/>
      </c>
      <c r="H702" s="10" t="str">
        <f>IFERROR(VLOOKUP(F702,PROFILE!$B$6:$Z$1000,25,FALSE),"")</f>
        <v/>
      </c>
      <c r="I702" s="10" t="str">
        <f>IFERROR(VLOOKUP(F702,PROFILE!$B$6:$Z$1000,23,FALSE),"")</f>
        <v/>
      </c>
      <c r="J702" s="10" t="str">
        <f>IFERROR(VLOOKUP(F702,PROFILE!$B$6:$Z$1000,17,FALSE),"")</f>
        <v/>
      </c>
      <c r="K702" s="23" t="str">
        <f>IFERROR(VLOOKUP(F702,PROFILE!$B$7:$DC$1000,290,FALSE),"")</f>
        <v/>
      </c>
      <c r="P702" s="15">
        <v>702</v>
      </c>
    </row>
    <row r="703" spans="7:16" x14ac:dyDescent="0.35">
      <c r="G703" s="20" t="str">
        <f>IFERROR(VLOOKUP(F703,PROFILE!$B$6:$Z$1000,24,FALSE),"")</f>
        <v/>
      </c>
      <c r="H703" s="10" t="str">
        <f>IFERROR(VLOOKUP(F703,PROFILE!$B$6:$Z$1000,25,FALSE),"")</f>
        <v/>
      </c>
      <c r="I703" s="10" t="str">
        <f>IFERROR(VLOOKUP(F703,PROFILE!$B$6:$Z$1000,23,FALSE),"")</f>
        <v/>
      </c>
      <c r="J703" s="10" t="str">
        <f>IFERROR(VLOOKUP(F703,PROFILE!$B$6:$Z$1000,17,FALSE),"")</f>
        <v/>
      </c>
      <c r="K703" s="23" t="str">
        <f>IFERROR(VLOOKUP(F703,PROFILE!$B$7:$DC$1000,290,FALSE),"")</f>
        <v/>
      </c>
      <c r="P703" s="15">
        <v>703</v>
      </c>
    </row>
    <row r="704" spans="7:16" x14ac:dyDescent="0.35">
      <c r="G704" s="20" t="str">
        <f>IFERROR(VLOOKUP(F704,PROFILE!$B$6:$Z$1000,24,FALSE),"")</f>
        <v/>
      </c>
      <c r="H704" s="10" t="str">
        <f>IFERROR(VLOOKUP(F704,PROFILE!$B$6:$Z$1000,25,FALSE),"")</f>
        <v/>
      </c>
      <c r="I704" s="10" t="str">
        <f>IFERROR(VLOOKUP(F704,PROFILE!$B$6:$Z$1000,23,FALSE),"")</f>
        <v/>
      </c>
      <c r="J704" s="10" t="str">
        <f>IFERROR(VLOOKUP(F704,PROFILE!$B$6:$Z$1000,17,FALSE),"")</f>
        <v/>
      </c>
      <c r="K704" s="23" t="str">
        <f>IFERROR(VLOOKUP(F704,PROFILE!$B$7:$DC$1000,290,FALSE),"")</f>
        <v/>
      </c>
      <c r="P704" s="15">
        <v>704</v>
      </c>
    </row>
    <row r="705" spans="7:16" x14ac:dyDescent="0.35">
      <c r="G705" s="20" t="str">
        <f>IFERROR(VLOOKUP(F705,PROFILE!$B$6:$Z$1000,24,FALSE),"")</f>
        <v/>
      </c>
      <c r="H705" s="10" t="str">
        <f>IFERROR(VLOOKUP(F705,PROFILE!$B$6:$Z$1000,25,FALSE),"")</f>
        <v/>
      </c>
      <c r="I705" s="10" t="str">
        <f>IFERROR(VLOOKUP(F705,PROFILE!$B$6:$Z$1000,23,FALSE),"")</f>
        <v/>
      </c>
      <c r="J705" s="10" t="str">
        <f>IFERROR(VLOOKUP(F705,PROFILE!$B$6:$Z$1000,17,FALSE),"")</f>
        <v/>
      </c>
      <c r="K705" s="23" t="str">
        <f>IFERROR(VLOOKUP(F705,PROFILE!$B$7:$DC$1000,290,FALSE),"")</f>
        <v/>
      </c>
      <c r="P705" s="15">
        <v>705</v>
      </c>
    </row>
    <row r="706" spans="7:16" x14ac:dyDescent="0.35">
      <c r="G706" s="20" t="str">
        <f>IFERROR(VLOOKUP(F706,PROFILE!$B$6:$Z$1000,24,FALSE),"")</f>
        <v/>
      </c>
      <c r="H706" s="10" t="str">
        <f>IFERROR(VLOOKUP(F706,PROFILE!$B$6:$Z$1000,25,FALSE),"")</f>
        <v/>
      </c>
      <c r="I706" s="10" t="str">
        <f>IFERROR(VLOOKUP(F706,PROFILE!$B$6:$Z$1000,23,FALSE),"")</f>
        <v/>
      </c>
      <c r="J706" s="10" t="str">
        <f>IFERROR(VLOOKUP(F706,PROFILE!$B$6:$Z$1000,17,FALSE),"")</f>
        <v/>
      </c>
      <c r="K706" s="23" t="str">
        <f>IFERROR(VLOOKUP(F706,PROFILE!$B$7:$DC$1000,290,FALSE),"")</f>
        <v/>
      </c>
      <c r="P706" s="15">
        <v>706</v>
      </c>
    </row>
    <row r="707" spans="7:16" x14ac:dyDescent="0.35">
      <c r="G707" s="20" t="str">
        <f>IFERROR(VLOOKUP(F707,PROFILE!$B$6:$Z$1000,24,FALSE),"")</f>
        <v/>
      </c>
      <c r="H707" s="10" t="str">
        <f>IFERROR(VLOOKUP(F707,PROFILE!$B$6:$Z$1000,25,FALSE),"")</f>
        <v/>
      </c>
      <c r="I707" s="10" t="str">
        <f>IFERROR(VLOOKUP(F707,PROFILE!$B$6:$Z$1000,23,FALSE),"")</f>
        <v/>
      </c>
      <c r="J707" s="10" t="str">
        <f>IFERROR(VLOOKUP(F707,PROFILE!$B$6:$Z$1000,17,FALSE),"")</f>
        <v/>
      </c>
      <c r="K707" s="23" t="str">
        <f>IFERROR(VLOOKUP(F707,PROFILE!$B$7:$DC$1000,290,FALSE),"")</f>
        <v/>
      </c>
      <c r="P707" s="15">
        <v>707</v>
      </c>
    </row>
    <row r="708" spans="7:16" x14ac:dyDescent="0.35">
      <c r="G708" s="20" t="str">
        <f>IFERROR(VLOOKUP(F708,PROFILE!$B$6:$Z$1000,24,FALSE),"")</f>
        <v/>
      </c>
      <c r="H708" s="10" t="str">
        <f>IFERROR(VLOOKUP(F708,PROFILE!$B$6:$Z$1000,25,FALSE),"")</f>
        <v/>
      </c>
      <c r="I708" s="10" t="str">
        <f>IFERROR(VLOOKUP(F708,PROFILE!$B$6:$Z$1000,23,FALSE),"")</f>
        <v/>
      </c>
      <c r="J708" s="10" t="str">
        <f>IFERROR(VLOOKUP(F708,PROFILE!$B$6:$Z$1000,17,FALSE),"")</f>
        <v/>
      </c>
      <c r="K708" s="23" t="str">
        <f>IFERROR(VLOOKUP(F708,PROFILE!$B$7:$DC$1000,290,FALSE),"")</f>
        <v/>
      </c>
      <c r="P708" s="15">
        <v>708</v>
      </c>
    </row>
    <row r="709" spans="7:16" x14ac:dyDescent="0.35">
      <c r="G709" s="20" t="str">
        <f>IFERROR(VLOOKUP(F709,PROFILE!$B$6:$Z$1000,24,FALSE),"")</f>
        <v/>
      </c>
      <c r="H709" s="10" t="str">
        <f>IFERROR(VLOOKUP(F709,PROFILE!$B$6:$Z$1000,25,FALSE),"")</f>
        <v/>
      </c>
      <c r="I709" s="10" t="str">
        <f>IFERROR(VLOOKUP(F709,PROFILE!$B$6:$Z$1000,23,FALSE),"")</f>
        <v/>
      </c>
      <c r="J709" s="10" t="str">
        <f>IFERROR(VLOOKUP(F709,PROFILE!$B$6:$Z$1000,17,FALSE),"")</f>
        <v/>
      </c>
      <c r="K709" s="23" t="str">
        <f>IFERROR(VLOOKUP(F709,PROFILE!$B$7:$DC$1000,290,FALSE),"")</f>
        <v/>
      </c>
      <c r="P709" s="15">
        <v>709</v>
      </c>
    </row>
    <row r="710" spans="7:16" x14ac:dyDescent="0.35">
      <c r="G710" s="20" t="str">
        <f>IFERROR(VLOOKUP(F710,PROFILE!$B$6:$Z$1000,24,FALSE),"")</f>
        <v/>
      </c>
      <c r="H710" s="10" t="str">
        <f>IFERROR(VLOOKUP(F710,PROFILE!$B$6:$Z$1000,25,FALSE),"")</f>
        <v/>
      </c>
      <c r="I710" s="10" t="str">
        <f>IFERROR(VLOOKUP(F710,PROFILE!$B$6:$Z$1000,23,FALSE),"")</f>
        <v/>
      </c>
      <c r="J710" s="10" t="str">
        <f>IFERROR(VLOOKUP(F710,PROFILE!$B$6:$Z$1000,17,FALSE),"")</f>
        <v/>
      </c>
      <c r="K710" s="23" t="str">
        <f>IFERROR(VLOOKUP(F710,PROFILE!$B$7:$DC$1000,290,FALSE),"")</f>
        <v/>
      </c>
      <c r="P710" s="15">
        <v>710</v>
      </c>
    </row>
    <row r="711" spans="7:16" x14ac:dyDescent="0.35">
      <c r="G711" s="20" t="str">
        <f>IFERROR(VLOOKUP(F711,PROFILE!$B$6:$Z$1000,24,FALSE),"")</f>
        <v/>
      </c>
      <c r="H711" s="10" t="str">
        <f>IFERROR(VLOOKUP(F711,PROFILE!$B$6:$Z$1000,25,FALSE),"")</f>
        <v/>
      </c>
      <c r="I711" s="10" t="str">
        <f>IFERROR(VLOOKUP(F711,PROFILE!$B$6:$Z$1000,23,FALSE),"")</f>
        <v/>
      </c>
      <c r="J711" s="10" t="str">
        <f>IFERROR(VLOOKUP(F711,PROFILE!$B$6:$Z$1000,17,FALSE),"")</f>
        <v/>
      </c>
      <c r="K711" s="23" t="str">
        <f>IFERROR(VLOOKUP(F711,PROFILE!$B$7:$DC$1000,290,FALSE),"")</f>
        <v/>
      </c>
      <c r="P711" s="15">
        <v>711</v>
      </c>
    </row>
    <row r="712" spans="7:16" x14ac:dyDescent="0.35">
      <c r="G712" s="20" t="str">
        <f>IFERROR(VLOOKUP(F712,PROFILE!$B$6:$Z$1000,24,FALSE),"")</f>
        <v/>
      </c>
      <c r="H712" s="10" t="str">
        <f>IFERROR(VLOOKUP(F712,PROFILE!$B$6:$Z$1000,25,FALSE),"")</f>
        <v/>
      </c>
      <c r="I712" s="10" t="str">
        <f>IFERROR(VLOOKUP(F712,PROFILE!$B$6:$Z$1000,23,FALSE),"")</f>
        <v/>
      </c>
      <c r="J712" s="10" t="str">
        <f>IFERROR(VLOOKUP(F712,PROFILE!$B$6:$Z$1000,17,FALSE),"")</f>
        <v/>
      </c>
      <c r="K712" s="23" t="str">
        <f>IFERROR(VLOOKUP(F712,PROFILE!$B$7:$DC$1000,290,FALSE),"")</f>
        <v/>
      </c>
      <c r="P712" s="15">
        <v>712</v>
      </c>
    </row>
    <row r="713" spans="7:16" x14ac:dyDescent="0.35">
      <c r="G713" s="20" t="str">
        <f>IFERROR(VLOOKUP(F713,PROFILE!$B$6:$Z$1000,24,FALSE),"")</f>
        <v/>
      </c>
      <c r="H713" s="10" t="str">
        <f>IFERROR(VLOOKUP(F713,PROFILE!$B$6:$Z$1000,25,FALSE),"")</f>
        <v/>
      </c>
      <c r="I713" s="10" t="str">
        <f>IFERROR(VLOOKUP(F713,PROFILE!$B$6:$Z$1000,23,FALSE),"")</f>
        <v/>
      </c>
      <c r="J713" s="10" t="str">
        <f>IFERROR(VLOOKUP(F713,PROFILE!$B$6:$Z$1000,17,FALSE),"")</f>
        <v/>
      </c>
      <c r="K713" s="23" t="str">
        <f>IFERROR(VLOOKUP(F713,PROFILE!$B$7:$DC$1000,290,FALSE),"")</f>
        <v/>
      </c>
      <c r="P713" s="15">
        <v>713</v>
      </c>
    </row>
    <row r="714" spans="7:16" x14ac:dyDescent="0.35">
      <c r="G714" s="20" t="str">
        <f>IFERROR(VLOOKUP(F714,PROFILE!$B$6:$Z$1000,24,FALSE),"")</f>
        <v/>
      </c>
      <c r="H714" s="10" t="str">
        <f>IFERROR(VLOOKUP(F714,PROFILE!$B$6:$Z$1000,25,FALSE),"")</f>
        <v/>
      </c>
      <c r="I714" s="10" t="str">
        <f>IFERROR(VLOOKUP(F714,PROFILE!$B$6:$Z$1000,23,FALSE),"")</f>
        <v/>
      </c>
      <c r="J714" s="10" t="str">
        <f>IFERROR(VLOOKUP(F714,PROFILE!$B$6:$Z$1000,17,FALSE),"")</f>
        <v/>
      </c>
      <c r="K714" s="23" t="str">
        <f>IFERROR(VLOOKUP(F714,PROFILE!$B$7:$DC$1000,290,FALSE),"")</f>
        <v/>
      </c>
      <c r="P714" s="15">
        <v>714</v>
      </c>
    </row>
    <row r="715" spans="7:16" x14ac:dyDescent="0.35">
      <c r="G715" s="20" t="str">
        <f>IFERROR(VLOOKUP(F715,PROFILE!$B$6:$Z$1000,24,FALSE),"")</f>
        <v/>
      </c>
      <c r="H715" s="10" t="str">
        <f>IFERROR(VLOOKUP(F715,PROFILE!$B$6:$Z$1000,25,FALSE),"")</f>
        <v/>
      </c>
      <c r="I715" s="10" t="str">
        <f>IFERROR(VLOOKUP(F715,PROFILE!$B$6:$Z$1000,23,FALSE),"")</f>
        <v/>
      </c>
      <c r="J715" s="10" t="str">
        <f>IFERROR(VLOOKUP(F715,PROFILE!$B$6:$Z$1000,17,FALSE),"")</f>
        <v/>
      </c>
      <c r="K715" s="23" t="str">
        <f>IFERROR(VLOOKUP(F715,PROFILE!$B$7:$DC$1000,290,FALSE),"")</f>
        <v/>
      </c>
      <c r="P715" s="15">
        <v>715</v>
      </c>
    </row>
    <row r="716" spans="7:16" x14ac:dyDescent="0.35">
      <c r="G716" s="20" t="str">
        <f>IFERROR(VLOOKUP(F716,PROFILE!$B$6:$Z$1000,24,FALSE),"")</f>
        <v/>
      </c>
      <c r="H716" s="10" t="str">
        <f>IFERROR(VLOOKUP(F716,PROFILE!$B$6:$Z$1000,25,FALSE),"")</f>
        <v/>
      </c>
      <c r="I716" s="10" t="str">
        <f>IFERROR(VLOOKUP(F716,PROFILE!$B$6:$Z$1000,23,FALSE),"")</f>
        <v/>
      </c>
      <c r="J716" s="10" t="str">
        <f>IFERROR(VLOOKUP(F716,PROFILE!$B$6:$Z$1000,17,FALSE),"")</f>
        <v/>
      </c>
      <c r="K716" s="23" t="str">
        <f>IFERROR(VLOOKUP(F716,PROFILE!$B$7:$DC$1000,290,FALSE),"")</f>
        <v/>
      </c>
      <c r="P716" s="15">
        <v>716</v>
      </c>
    </row>
    <row r="717" spans="7:16" x14ac:dyDescent="0.35">
      <c r="G717" s="20" t="str">
        <f>IFERROR(VLOOKUP(F717,PROFILE!$B$6:$Z$1000,24,FALSE),"")</f>
        <v/>
      </c>
      <c r="H717" s="10" t="str">
        <f>IFERROR(VLOOKUP(F717,PROFILE!$B$6:$Z$1000,25,FALSE),"")</f>
        <v/>
      </c>
      <c r="I717" s="10" t="str">
        <f>IFERROR(VLOOKUP(F717,PROFILE!$B$6:$Z$1000,23,FALSE),"")</f>
        <v/>
      </c>
      <c r="J717" s="10" t="str">
        <f>IFERROR(VLOOKUP(F717,PROFILE!$B$6:$Z$1000,17,FALSE),"")</f>
        <v/>
      </c>
      <c r="K717" s="23" t="str">
        <f>IFERROR(VLOOKUP(F717,PROFILE!$B$7:$DC$1000,290,FALSE),"")</f>
        <v/>
      </c>
      <c r="P717" s="15">
        <v>717</v>
      </c>
    </row>
    <row r="718" spans="7:16" x14ac:dyDescent="0.35">
      <c r="G718" s="20" t="str">
        <f>IFERROR(VLOOKUP(F718,PROFILE!$B$6:$Z$1000,24,FALSE),"")</f>
        <v/>
      </c>
      <c r="H718" s="10" t="str">
        <f>IFERROR(VLOOKUP(F718,PROFILE!$B$6:$Z$1000,25,FALSE),"")</f>
        <v/>
      </c>
      <c r="I718" s="10" t="str">
        <f>IFERROR(VLOOKUP(F718,PROFILE!$B$6:$Z$1000,23,FALSE),"")</f>
        <v/>
      </c>
      <c r="J718" s="10" t="str">
        <f>IFERROR(VLOOKUP(F718,PROFILE!$B$6:$Z$1000,17,FALSE),"")</f>
        <v/>
      </c>
      <c r="K718" s="23" t="str">
        <f>IFERROR(VLOOKUP(F718,PROFILE!$B$7:$DC$1000,290,FALSE),"")</f>
        <v/>
      </c>
      <c r="P718" s="15">
        <v>718</v>
      </c>
    </row>
    <row r="719" spans="7:16" x14ac:dyDescent="0.35">
      <c r="G719" s="20" t="str">
        <f>IFERROR(VLOOKUP(F719,PROFILE!$B$6:$Z$1000,24,FALSE),"")</f>
        <v/>
      </c>
      <c r="H719" s="10" t="str">
        <f>IFERROR(VLOOKUP(F719,PROFILE!$B$6:$Z$1000,25,FALSE),"")</f>
        <v/>
      </c>
      <c r="I719" s="10" t="str">
        <f>IFERROR(VLOOKUP(F719,PROFILE!$B$6:$Z$1000,23,FALSE),"")</f>
        <v/>
      </c>
      <c r="J719" s="10" t="str">
        <f>IFERROR(VLOOKUP(F719,PROFILE!$B$6:$Z$1000,17,FALSE),"")</f>
        <v/>
      </c>
      <c r="K719" s="23" t="str">
        <f>IFERROR(VLOOKUP(F719,PROFILE!$B$7:$DC$1000,290,FALSE),"")</f>
        <v/>
      </c>
      <c r="P719" s="15">
        <v>719</v>
      </c>
    </row>
    <row r="720" spans="7:16" x14ac:dyDescent="0.35">
      <c r="G720" s="20" t="str">
        <f>IFERROR(VLOOKUP(F720,PROFILE!$B$6:$Z$1000,24,FALSE),"")</f>
        <v/>
      </c>
      <c r="H720" s="10" t="str">
        <f>IFERROR(VLOOKUP(F720,PROFILE!$B$6:$Z$1000,25,FALSE),"")</f>
        <v/>
      </c>
      <c r="I720" s="10" t="str">
        <f>IFERROR(VLOOKUP(F720,PROFILE!$B$6:$Z$1000,23,FALSE),"")</f>
        <v/>
      </c>
      <c r="J720" s="10" t="str">
        <f>IFERROR(VLOOKUP(F720,PROFILE!$B$6:$Z$1000,17,FALSE),"")</f>
        <v/>
      </c>
      <c r="K720" s="23" t="str">
        <f>IFERROR(VLOOKUP(F720,PROFILE!$B$7:$DC$1000,290,FALSE),"")</f>
        <v/>
      </c>
      <c r="P720" s="15">
        <v>720</v>
      </c>
    </row>
    <row r="721" spans="7:16" x14ac:dyDescent="0.35">
      <c r="G721" s="20" t="str">
        <f>IFERROR(VLOOKUP(F721,PROFILE!$B$6:$Z$1000,24,FALSE),"")</f>
        <v/>
      </c>
      <c r="H721" s="10" t="str">
        <f>IFERROR(VLOOKUP(F721,PROFILE!$B$6:$Z$1000,25,FALSE),"")</f>
        <v/>
      </c>
      <c r="I721" s="10" t="str">
        <f>IFERROR(VLOOKUP(F721,PROFILE!$B$6:$Z$1000,23,FALSE),"")</f>
        <v/>
      </c>
      <c r="J721" s="10" t="str">
        <f>IFERROR(VLOOKUP(F721,PROFILE!$B$6:$Z$1000,17,FALSE),"")</f>
        <v/>
      </c>
      <c r="K721" s="23" t="str">
        <f>IFERROR(VLOOKUP(F721,PROFILE!$B$7:$DC$1000,290,FALSE),"")</f>
        <v/>
      </c>
      <c r="P721" s="15">
        <v>721</v>
      </c>
    </row>
    <row r="722" spans="7:16" x14ac:dyDescent="0.35">
      <c r="G722" s="20" t="str">
        <f>IFERROR(VLOOKUP(F722,PROFILE!$B$6:$Z$1000,24,FALSE),"")</f>
        <v/>
      </c>
      <c r="H722" s="10" t="str">
        <f>IFERROR(VLOOKUP(F722,PROFILE!$B$6:$Z$1000,25,FALSE),"")</f>
        <v/>
      </c>
      <c r="I722" s="10" t="str">
        <f>IFERROR(VLOOKUP(F722,PROFILE!$B$6:$Z$1000,23,FALSE),"")</f>
        <v/>
      </c>
      <c r="J722" s="10" t="str">
        <f>IFERROR(VLOOKUP(F722,PROFILE!$B$6:$Z$1000,17,FALSE),"")</f>
        <v/>
      </c>
      <c r="K722" s="23" t="str">
        <f>IFERROR(VLOOKUP(F722,PROFILE!$B$7:$DC$1000,290,FALSE),"")</f>
        <v/>
      </c>
      <c r="P722" s="15">
        <v>722</v>
      </c>
    </row>
    <row r="723" spans="7:16" x14ac:dyDescent="0.35">
      <c r="G723" s="20" t="str">
        <f>IFERROR(VLOOKUP(F723,PROFILE!$B$6:$Z$1000,24,FALSE),"")</f>
        <v/>
      </c>
      <c r="H723" s="10" t="str">
        <f>IFERROR(VLOOKUP(F723,PROFILE!$B$6:$Z$1000,25,FALSE),"")</f>
        <v/>
      </c>
      <c r="I723" s="10" t="str">
        <f>IFERROR(VLOOKUP(F723,PROFILE!$B$6:$Z$1000,23,FALSE),"")</f>
        <v/>
      </c>
      <c r="J723" s="10" t="str">
        <f>IFERROR(VLOOKUP(F723,PROFILE!$B$6:$Z$1000,17,FALSE),"")</f>
        <v/>
      </c>
      <c r="K723" s="23" t="str">
        <f>IFERROR(VLOOKUP(F723,PROFILE!$B$7:$DC$1000,290,FALSE),"")</f>
        <v/>
      </c>
      <c r="P723" s="15">
        <v>723</v>
      </c>
    </row>
    <row r="724" spans="7:16" x14ac:dyDescent="0.35">
      <c r="G724" s="20" t="str">
        <f>IFERROR(VLOOKUP(F724,PROFILE!$B$6:$Z$1000,24,FALSE),"")</f>
        <v/>
      </c>
      <c r="H724" s="10" t="str">
        <f>IFERROR(VLOOKUP(F724,PROFILE!$B$6:$Z$1000,25,FALSE),"")</f>
        <v/>
      </c>
      <c r="I724" s="10" t="str">
        <f>IFERROR(VLOOKUP(F724,PROFILE!$B$6:$Z$1000,23,FALSE),"")</f>
        <v/>
      </c>
      <c r="J724" s="10" t="str">
        <f>IFERROR(VLOOKUP(F724,PROFILE!$B$6:$Z$1000,17,FALSE),"")</f>
        <v/>
      </c>
      <c r="K724" s="23" t="str">
        <f>IFERROR(VLOOKUP(F724,PROFILE!$B$7:$DC$1000,290,FALSE),"")</f>
        <v/>
      </c>
      <c r="P724" s="15">
        <v>724</v>
      </c>
    </row>
    <row r="725" spans="7:16" x14ac:dyDescent="0.35">
      <c r="G725" s="20" t="str">
        <f>IFERROR(VLOOKUP(F725,PROFILE!$B$6:$Z$1000,24,FALSE),"")</f>
        <v/>
      </c>
      <c r="H725" s="10" t="str">
        <f>IFERROR(VLOOKUP(F725,PROFILE!$B$6:$Z$1000,25,FALSE),"")</f>
        <v/>
      </c>
      <c r="I725" s="10" t="str">
        <f>IFERROR(VLOOKUP(F725,PROFILE!$B$6:$Z$1000,23,FALSE),"")</f>
        <v/>
      </c>
      <c r="J725" s="10" t="str">
        <f>IFERROR(VLOOKUP(F725,PROFILE!$B$6:$Z$1000,17,FALSE),"")</f>
        <v/>
      </c>
      <c r="K725" s="23" t="str">
        <f>IFERROR(VLOOKUP(F725,PROFILE!$B$7:$DC$1000,290,FALSE),"")</f>
        <v/>
      </c>
      <c r="P725" s="15">
        <v>725</v>
      </c>
    </row>
    <row r="726" spans="7:16" x14ac:dyDescent="0.35">
      <c r="G726" s="20" t="str">
        <f>IFERROR(VLOOKUP(F726,PROFILE!$B$6:$Z$1000,24,FALSE),"")</f>
        <v/>
      </c>
      <c r="H726" s="10" t="str">
        <f>IFERROR(VLOOKUP(F726,PROFILE!$B$6:$Z$1000,25,FALSE),"")</f>
        <v/>
      </c>
      <c r="I726" s="10" t="str">
        <f>IFERROR(VLOOKUP(F726,PROFILE!$B$6:$Z$1000,23,FALSE),"")</f>
        <v/>
      </c>
      <c r="J726" s="10" t="str">
        <f>IFERROR(VLOOKUP(F726,PROFILE!$B$6:$Z$1000,17,FALSE),"")</f>
        <v/>
      </c>
      <c r="K726" s="23" t="str">
        <f>IFERROR(VLOOKUP(F726,PROFILE!$B$7:$DC$1000,290,FALSE),"")</f>
        <v/>
      </c>
      <c r="P726" s="15">
        <v>726</v>
      </c>
    </row>
    <row r="727" spans="7:16" x14ac:dyDescent="0.35">
      <c r="G727" s="20" t="str">
        <f>IFERROR(VLOOKUP(F727,PROFILE!$B$6:$Z$1000,24,FALSE),"")</f>
        <v/>
      </c>
      <c r="H727" s="10" t="str">
        <f>IFERROR(VLOOKUP(F727,PROFILE!$B$6:$Z$1000,25,FALSE),"")</f>
        <v/>
      </c>
      <c r="I727" s="10" t="str">
        <f>IFERROR(VLOOKUP(F727,PROFILE!$B$6:$Z$1000,23,FALSE),"")</f>
        <v/>
      </c>
      <c r="J727" s="10" t="str">
        <f>IFERROR(VLOOKUP(F727,PROFILE!$B$6:$Z$1000,17,FALSE),"")</f>
        <v/>
      </c>
      <c r="K727" s="23" t="str">
        <f>IFERROR(VLOOKUP(F727,PROFILE!$B$7:$DC$1000,290,FALSE),"")</f>
        <v/>
      </c>
      <c r="P727" s="15">
        <v>727</v>
      </c>
    </row>
    <row r="728" spans="7:16" x14ac:dyDescent="0.35">
      <c r="G728" s="20" t="str">
        <f>IFERROR(VLOOKUP(F728,PROFILE!$B$6:$Z$1000,24,FALSE),"")</f>
        <v/>
      </c>
      <c r="H728" s="10" t="str">
        <f>IFERROR(VLOOKUP(F728,PROFILE!$B$6:$Z$1000,25,FALSE),"")</f>
        <v/>
      </c>
      <c r="I728" s="10" t="str">
        <f>IFERROR(VLOOKUP(F728,PROFILE!$B$6:$Z$1000,23,FALSE),"")</f>
        <v/>
      </c>
      <c r="J728" s="10" t="str">
        <f>IFERROR(VLOOKUP(F728,PROFILE!$B$6:$Z$1000,17,FALSE),"")</f>
        <v/>
      </c>
      <c r="K728" s="23" t="str">
        <f>IFERROR(VLOOKUP(F728,PROFILE!$B$7:$DC$1000,290,FALSE),"")</f>
        <v/>
      </c>
      <c r="P728" s="15">
        <v>728</v>
      </c>
    </row>
    <row r="729" spans="7:16" x14ac:dyDescent="0.35">
      <c r="G729" s="20" t="str">
        <f>IFERROR(VLOOKUP(F729,PROFILE!$B$6:$Z$1000,24,FALSE),"")</f>
        <v/>
      </c>
      <c r="H729" s="10" t="str">
        <f>IFERROR(VLOOKUP(F729,PROFILE!$B$6:$Z$1000,25,FALSE),"")</f>
        <v/>
      </c>
      <c r="I729" s="10" t="str">
        <f>IFERROR(VLOOKUP(F729,PROFILE!$B$6:$Z$1000,23,FALSE),"")</f>
        <v/>
      </c>
      <c r="J729" s="10" t="str">
        <f>IFERROR(VLOOKUP(F729,PROFILE!$B$6:$Z$1000,17,FALSE),"")</f>
        <v/>
      </c>
      <c r="K729" s="23" t="str">
        <f>IFERROR(VLOOKUP(F729,PROFILE!$B$7:$DC$1000,290,FALSE),"")</f>
        <v/>
      </c>
      <c r="P729" s="15">
        <v>729</v>
      </c>
    </row>
    <row r="730" spans="7:16" x14ac:dyDescent="0.35">
      <c r="G730" s="20" t="str">
        <f>IFERROR(VLOOKUP(F730,PROFILE!$B$6:$Z$1000,24,FALSE),"")</f>
        <v/>
      </c>
      <c r="H730" s="10" t="str">
        <f>IFERROR(VLOOKUP(F730,PROFILE!$B$6:$Z$1000,25,FALSE),"")</f>
        <v/>
      </c>
      <c r="I730" s="10" t="str">
        <f>IFERROR(VLOOKUP(F730,PROFILE!$B$6:$Z$1000,23,FALSE),"")</f>
        <v/>
      </c>
      <c r="J730" s="10" t="str">
        <f>IFERROR(VLOOKUP(F730,PROFILE!$B$6:$Z$1000,17,FALSE),"")</f>
        <v/>
      </c>
      <c r="K730" s="23" t="str">
        <f>IFERROR(VLOOKUP(F730,PROFILE!$B$7:$DC$1000,290,FALSE),"")</f>
        <v/>
      </c>
      <c r="P730" s="15">
        <v>730</v>
      </c>
    </row>
    <row r="731" spans="7:16" x14ac:dyDescent="0.35">
      <c r="G731" s="20" t="str">
        <f>IFERROR(VLOOKUP(F731,PROFILE!$B$6:$Z$1000,24,FALSE),"")</f>
        <v/>
      </c>
      <c r="H731" s="10" t="str">
        <f>IFERROR(VLOOKUP(F731,PROFILE!$B$6:$Z$1000,25,FALSE),"")</f>
        <v/>
      </c>
      <c r="I731" s="10" t="str">
        <f>IFERROR(VLOOKUP(F731,PROFILE!$B$6:$Z$1000,23,FALSE),"")</f>
        <v/>
      </c>
      <c r="J731" s="10" t="str">
        <f>IFERROR(VLOOKUP(F731,PROFILE!$B$6:$Z$1000,17,FALSE),"")</f>
        <v/>
      </c>
      <c r="K731" s="23" t="str">
        <f>IFERROR(VLOOKUP(F731,PROFILE!$B$7:$DC$1000,290,FALSE),"")</f>
        <v/>
      </c>
      <c r="P731" s="15">
        <v>731</v>
      </c>
    </row>
    <row r="732" spans="7:16" x14ac:dyDescent="0.35">
      <c r="G732" s="20" t="str">
        <f>IFERROR(VLOOKUP(F732,PROFILE!$B$6:$Z$1000,24,FALSE),"")</f>
        <v/>
      </c>
      <c r="H732" s="10" t="str">
        <f>IFERROR(VLOOKUP(F732,PROFILE!$B$6:$Z$1000,25,FALSE),"")</f>
        <v/>
      </c>
      <c r="I732" s="10" t="str">
        <f>IFERROR(VLOOKUP(F732,PROFILE!$B$6:$Z$1000,23,FALSE),"")</f>
        <v/>
      </c>
      <c r="J732" s="10" t="str">
        <f>IFERROR(VLOOKUP(F732,PROFILE!$B$6:$Z$1000,17,FALSE),"")</f>
        <v/>
      </c>
      <c r="K732" s="23" t="str">
        <f>IFERROR(VLOOKUP(F732,PROFILE!$B$7:$DC$1000,290,FALSE),"")</f>
        <v/>
      </c>
      <c r="P732" s="15">
        <v>732</v>
      </c>
    </row>
    <row r="733" spans="7:16" x14ac:dyDescent="0.35">
      <c r="G733" s="20" t="str">
        <f>IFERROR(VLOOKUP(F733,PROFILE!$B$6:$Z$1000,24,FALSE),"")</f>
        <v/>
      </c>
      <c r="H733" s="10" t="str">
        <f>IFERROR(VLOOKUP(F733,PROFILE!$B$6:$Z$1000,25,FALSE),"")</f>
        <v/>
      </c>
      <c r="I733" s="10" t="str">
        <f>IFERROR(VLOOKUP(F733,PROFILE!$B$6:$Z$1000,23,FALSE),"")</f>
        <v/>
      </c>
      <c r="J733" s="10" t="str">
        <f>IFERROR(VLOOKUP(F733,PROFILE!$B$6:$Z$1000,17,FALSE),"")</f>
        <v/>
      </c>
      <c r="K733" s="23" t="str">
        <f>IFERROR(VLOOKUP(F733,PROFILE!$B$7:$DC$1000,290,FALSE),"")</f>
        <v/>
      </c>
      <c r="P733" s="15">
        <v>733</v>
      </c>
    </row>
    <row r="734" spans="7:16" x14ac:dyDescent="0.35">
      <c r="G734" s="20" t="str">
        <f>IFERROR(VLOOKUP(F734,PROFILE!$B$6:$Z$1000,24,FALSE),"")</f>
        <v/>
      </c>
      <c r="H734" s="10" t="str">
        <f>IFERROR(VLOOKUP(F734,PROFILE!$B$6:$Z$1000,25,FALSE),"")</f>
        <v/>
      </c>
      <c r="I734" s="10" t="str">
        <f>IFERROR(VLOOKUP(F734,PROFILE!$B$6:$Z$1000,23,FALSE),"")</f>
        <v/>
      </c>
      <c r="J734" s="10" t="str">
        <f>IFERROR(VLOOKUP(F734,PROFILE!$B$6:$Z$1000,17,FALSE),"")</f>
        <v/>
      </c>
      <c r="K734" s="23" t="str">
        <f>IFERROR(VLOOKUP(F734,PROFILE!$B$7:$DC$1000,290,FALSE),"")</f>
        <v/>
      </c>
      <c r="P734" s="15">
        <v>734</v>
      </c>
    </row>
    <row r="735" spans="7:16" x14ac:dyDescent="0.35">
      <c r="G735" s="20" t="str">
        <f>IFERROR(VLOOKUP(F735,PROFILE!$B$6:$Z$1000,24,FALSE),"")</f>
        <v/>
      </c>
      <c r="H735" s="10" t="str">
        <f>IFERROR(VLOOKUP(F735,PROFILE!$B$6:$Z$1000,25,FALSE),"")</f>
        <v/>
      </c>
      <c r="I735" s="10" t="str">
        <f>IFERROR(VLOOKUP(F735,PROFILE!$B$6:$Z$1000,23,FALSE),"")</f>
        <v/>
      </c>
      <c r="J735" s="10" t="str">
        <f>IFERROR(VLOOKUP(F735,PROFILE!$B$6:$Z$1000,17,FALSE),"")</f>
        <v/>
      </c>
      <c r="K735" s="23" t="str">
        <f>IFERROR(VLOOKUP(F735,PROFILE!$B$7:$DC$1000,290,FALSE),"")</f>
        <v/>
      </c>
      <c r="P735" s="15">
        <v>735</v>
      </c>
    </row>
    <row r="736" spans="7:16" x14ac:dyDescent="0.35">
      <c r="G736" s="20" t="str">
        <f>IFERROR(VLOOKUP(F736,PROFILE!$B$6:$Z$1000,24,FALSE),"")</f>
        <v/>
      </c>
      <c r="H736" s="10" t="str">
        <f>IFERROR(VLOOKUP(F736,PROFILE!$B$6:$Z$1000,25,FALSE),"")</f>
        <v/>
      </c>
      <c r="I736" s="10" t="str">
        <f>IFERROR(VLOOKUP(F736,PROFILE!$B$6:$Z$1000,23,FALSE),"")</f>
        <v/>
      </c>
      <c r="J736" s="10" t="str">
        <f>IFERROR(VLOOKUP(F736,PROFILE!$B$6:$Z$1000,17,FALSE),"")</f>
        <v/>
      </c>
      <c r="K736" s="23" t="str">
        <f>IFERROR(VLOOKUP(F736,PROFILE!$B$7:$DC$1000,290,FALSE),"")</f>
        <v/>
      </c>
      <c r="P736" s="15">
        <v>736</v>
      </c>
    </row>
    <row r="737" spans="7:16" x14ac:dyDescent="0.35">
      <c r="G737" s="20" t="str">
        <f>IFERROR(VLOOKUP(F737,PROFILE!$B$6:$Z$1000,24,FALSE),"")</f>
        <v/>
      </c>
      <c r="H737" s="10" t="str">
        <f>IFERROR(VLOOKUP(F737,PROFILE!$B$6:$Z$1000,25,FALSE),"")</f>
        <v/>
      </c>
      <c r="I737" s="10" t="str">
        <f>IFERROR(VLOOKUP(F737,PROFILE!$B$6:$Z$1000,23,FALSE),"")</f>
        <v/>
      </c>
      <c r="J737" s="10" t="str">
        <f>IFERROR(VLOOKUP(F737,PROFILE!$B$6:$Z$1000,17,FALSE),"")</f>
        <v/>
      </c>
      <c r="K737" s="23" t="str">
        <f>IFERROR(VLOOKUP(F737,PROFILE!$B$7:$DC$1000,290,FALSE),"")</f>
        <v/>
      </c>
      <c r="P737" s="15">
        <v>737</v>
      </c>
    </row>
    <row r="738" spans="7:16" x14ac:dyDescent="0.35">
      <c r="G738" s="20" t="str">
        <f>IFERROR(VLOOKUP(F738,PROFILE!$B$6:$Z$1000,24,FALSE),"")</f>
        <v/>
      </c>
      <c r="H738" s="10" t="str">
        <f>IFERROR(VLOOKUP(F738,PROFILE!$B$6:$Z$1000,25,FALSE),"")</f>
        <v/>
      </c>
      <c r="I738" s="10" t="str">
        <f>IFERROR(VLOOKUP(F738,PROFILE!$B$6:$Z$1000,23,FALSE),"")</f>
        <v/>
      </c>
      <c r="J738" s="10" t="str">
        <f>IFERROR(VLOOKUP(F738,PROFILE!$B$6:$Z$1000,17,FALSE),"")</f>
        <v/>
      </c>
      <c r="K738" s="23" t="str">
        <f>IFERROR(VLOOKUP(F738,PROFILE!$B$7:$DC$1000,290,FALSE),"")</f>
        <v/>
      </c>
      <c r="P738" s="15">
        <v>738</v>
      </c>
    </row>
    <row r="739" spans="7:16" x14ac:dyDescent="0.35">
      <c r="G739" s="20" t="str">
        <f>IFERROR(VLOOKUP(F739,PROFILE!$B$6:$Z$1000,24,FALSE),"")</f>
        <v/>
      </c>
      <c r="H739" s="10" t="str">
        <f>IFERROR(VLOOKUP(F739,PROFILE!$B$6:$Z$1000,25,FALSE),"")</f>
        <v/>
      </c>
      <c r="I739" s="10" t="str">
        <f>IFERROR(VLOOKUP(F739,PROFILE!$B$6:$Z$1000,23,FALSE),"")</f>
        <v/>
      </c>
      <c r="J739" s="10" t="str">
        <f>IFERROR(VLOOKUP(F739,PROFILE!$B$6:$Z$1000,17,FALSE),"")</f>
        <v/>
      </c>
      <c r="K739" s="23" t="str">
        <f>IFERROR(VLOOKUP(F739,PROFILE!$B$7:$DC$1000,290,FALSE),"")</f>
        <v/>
      </c>
      <c r="P739" s="15">
        <v>739</v>
      </c>
    </row>
    <row r="740" spans="7:16" x14ac:dyDescent="0.35">
      <c r="G740" s="20" t="str">
        <f>IFERROR(VLOOKUP(F740,PROFILE!$B$6:$Z$1000,24,FALSE),"")</f>
        <v/>
      </c>
      <c r="H740" s="10" t="str">
        <f>IFERROR(VLOOKUP(F740,PROFILE!$B$6:$Z$1000,25,FALSE),"")</f>
        <v/>
      </c>
      <c r="I740" s="10" t="str">
        <f>IFERROR(VLOOKUP(F740,PROFILE!$B$6:$Z$1000,23,FALSE),"")</f>
        <v/>
      </c>
      <c r="J740" s="10" t="str">
        <f>IFERROR(VLOOKUP(F740,PROFILE!$B$6:$Z$1000,17,FALSE),"")</f>
        <v/>
      </c>
      <c r="K740" s="23" t="str">
        <f>IFERROR(VLOOKUP(F740,PROFILE!$B$7:$DC$1000,290,FALSE),"")</f>
        <v/>
      </c>
      <c r="P740" s="15">
        <v>740</v>
      </c>
    </row>
    <row r="741" spans="7:16" x14ac:dyDescent="0.35">
      <c r="G741" s="20" t="str">
        <f>IFERROR(VLOOKUP(F741,PROFILE!$B$6:$Z$1000,24,FALSE),"")</f>
        <v/>
      </c>
      <c r="H741" s="10" t="str">
        <f>IFERROR(VLOOKUP(F741,PROFILE!$B$6:$Z$1000,25,FALSE),"")</f>
        <v/>
      </c>
      <c r="I741" s="10" t="str">
        <f>IFERROR(VLOOKUP(F741,PROFILE!$B$6:$Z$1000,23,FALSE),"")</f>
        <v/>
      </c>
      <c r="J741" s="10" t="str">
        <f>IFERROR(VLOOKUP(F741,PROFILE!$B$6:$Z$1000,17,FALSE),"")</f>
        <v/>
      </c>
      <c r="K741" s="23" t="str">
        <f>IFERROR(VLOOKUP(F741,PROFILE!$B$7:$DC$1000,290,FALSE),"")</f>
        <v/>
      </c>
      <c r="P741" s="15">
        <v>741</v>
      </c>
    </row>
    <row r="742" spans="7:16" x14ac:dyDescent="0.35">
      <c r="G742" s="20" t="str">
        <f>IFERROR(VLOOKUP(F742,PROFILE!$B$6:$Z$1000,24,FALSE),"")</f>
        <v/>
      </c>
      <c r="H742" s="10" t="str">
        <f>IFERROR(VLOOKUP(F742,PROFILE!$B$6:$Z$1000,25,FALSE),"")</f>
        <v/>
      </c>
      <c r="I742" s="10" t="str">
        <f>IFERROR(VLOOKUP(F742,PROFILE!$B$6:$Z$1000,23,FALSE),"")</f>
        <v/>
      </c>
      <c r="J742" s="10" t="str">
        <f>IFERROR(VLOOKUP(F742,PROFILE!$B$6:$Z$1000,17,FALSE),"")</f>
        <v/>
      </c>
      <c r="K742" s="23" t="str">
        <f>IFERROR(VLOOKUP(F742,PROFILE!$B$7:$DC$1000,290,FALSE),"")</f>
        <v/>
      </c>
      <c r="P742" s="15">
        <v>742</v>
      </c>
    </row>
    <row r="743" spans="7:16" x14ac:dyDescent="0.35">
      <c r="G743" s="20" t="str">
        <f>IFERROR(VLOOKUP(F743,PROFILE!$B$6:$Z$1000,24,FALSE),"")</f>
        <v/>
      </c>
      <c r="H743" s="10" t="str">
        <f>IFERROR(VLOOKUP(F743,PROFILE!$B$6:$Z$1000,25,FALSE),"")</f>
        <v/>
      </c>
      <c r="I743" s="10" t="str">
        <f>IFERROR(VLOOKUP(F743,PROFILE!$B$6:$Z$1000,23,FALSE),"")</f>
        <v/>
      </c>
      <c r="J743" s="10" t="str">
        <f>IFERROR(VLOOKUP(F743,PROFILE!$B$6:$Z$1000,17,FALSE),"")</f>
        <v/>
      </c>
      <c r="K743" s="23" t="str">
        <f>IFERROR(VLOOKUP(F743,PROFILE!$B$7:$DC$1000,290,FALSE),"")</f>
        <v/>
      </c>
      <c r="P743" s="15">
        <v>743</v>
      </c>
    </row>
    <row r="744" spans="7:16" x14ac:dyDescent="0.35">
      <c r="G744" s="20" t="str">
        <f>IFERROR(VLOOKUP(F744,PROFILE!$B$6:$Z$1000,24,FALSE),"")</f>
        <v/>
      </c>
      <c r="H744" s="10" t="str">
        <f>IFERROR(VLOOKUP(F744,PROFILE!$B$6:$Z$1000,25,FALSE),"")</f>
        <v/>
      </c>
      <c r="I744" s="10" t="str">
        <f>IFERROR(VLOOKUP(F744,PROFILE!$B$6:$Z$1000,23,FALSE),"")</f>
        <v/>
      </c>
      <c r="J744" s="10" t="str">
        <f>IFERROR(VLOOKUP(F744,PROFILE!$B$6:$Z$1000,17,FALSE),"")</f>
        <v/>
      </c>
      <c r="K744" s="23" t="str">
        <f>IFERROR(VLOOKUP(F744,PROFILE!$B$7:$DC$1000,290,FALSE),"")</f>
        <v/>
      </c>
      <c r="P744" s="15">
        <v>744</v>
      </c>
    </row>
    <row r="745" spans="7:16" x14ac:dyDescent="0.35">
      <c r="G745" s="20" t="str">
        <f>IFERROR(VLOOKUP(F745,PROFILE!$B$6:$Z$1000,24,FALSE),"")</f>
        <v/>
      </c>
      <c r="H745" s="10" t="str">
        <f>IFERROR(VLOOKUP(F745,PROFILE!$B$6:$Z$1000,25,FALSE),"")</f>
        <v/>
      </c>
      <c r="I745" s="10" t="str">
        <f>IFERROR(VLOOKUP(F745,PROFILE!$B$6:$Z$1000,23,FALSE),"")</f>
        <v/>
      </c>
      <c r="J745" s="10" t="str">
        <f>IFERROR(VLOOKUP(F745,PROFILE!$B$6:$Z$1000,17,FALSE),"")</f>
        <v/>
      </c>
      <c r="K745" s="23" t="str">
        <f>IFERROR(VLOOKUP(F745,PROFILE!$B$7:$DC$1000,290,FALSE),"")</f>
        <v/>
      </c>
      <c r="P745" s="15">
        <v>745</v>
      </c>
    </row>
    <row r="746" spans="7:16" x14ac:dyDescent="0.35">
      <c r="G746" s="20" t="str">
        <f>IFERROR(VLOOKUP(F746,PROFILE!$B$6:$Z$1000,24,FALSE),"")</f>
        <v/>
      </c>
      <c r="H746" s="10" t="str">
        <f>IFERROR(VLOOKUP(F746,PROFILE!$B$6:$Z$1000,25,FALSE),"")</f>
        <v/>
      </c>
      <c r="I746" s="10" t="str">
        <f>IFERROR(VLOOKUP(F746,PROFILE!$B$6:$Z$1000,23,FALSE),"")</f>
        <v/>
      </c>
      <c r="J746" s="10" t="str">
        <f>IFERROR(VLOOKUP(F746,PROFILE!$B$6:$Z$1000,17,FALSE),"")</f>
        <v/>
      </c>
      <c r="K746" s="23" t="str">
        <f>IFERROR(VLOOKUP(F746,PROFILE!$B$7:$DC$1000,290,FALSE),"")</f>
        <v/>
      </c>
      <c r="P746" s="15">
        <v>746</v>
      </c>
    </row>
    <row r="747" spans="7:16" x14ac:dyDescent="0.35">
      <c r="G747" s="20" t="str">
        <f>IFERROR(VLOOKUP(F747,PROFILE!$B$6:$Z$1000,24,FALSE),"")</f>
        <v/>
      </c>
      <c r="H747" s="10" t="str">
        <f>IFERROR(VLOOKUP(F747,PROFILE!$B$6:$Z$1000,25,FALSE),"")</f>
        <v/>
      </c>
      <c r="I747" s="10" t="str">
        <f>IFERROR(VLOOKUP(F747,PROFILE!$B$6:$Z$1000,23,FALSE),"")</f>
        <v/>
      </c>
      <c r="J747" s="10" t="str">
        <f>IFERROR(VLOOKUP(F747,PROFILE!$B$6:$Z$1000,17,FALSE),"")</f>
        <v/>
      </c>
      <c r="K747" s="23" t="str">
        <f>IFERROR(VLOOKUP(F747,PROFILE!$B$7:$DC$1000,290,FALSE),"")</f>
        <v/>
      </c>
      <c r="P747" s="15">
        <v>747</v>
      </c>
    </row>
    <row r="748" spans="7:16" x14ac:dyDescent="0.35">
      <c r="G748" s="20" t="str">
        <f>IFERROR(VLOOKUP(F748,PROFILE!$B$6:$Z$1000,24,FALSE),"")</f>
        <v/>
      </c>
      <c r="H748" s="10" t="str">
        <f>IFERROR(VLOOKUP(F748,PROFILE!$B$6:$Z$1000,25,FALSE),"")</f>
        <v/>
      </c>
      <c r="I748" s="10" t="str">
        <f>IFERROR(VLOOKUP(F748,PROFILE!$B$6:$Z$1000,23,FALSE),"")</f>
        <v/>
      </c>
      <c r="J748" s="10" t="str">
        <f>IFERROR(VLOOKUP(F748,PROFILE!$B$6:$Z$1000,17,FALSE),"")</f>
        <v/>
      </c>
      <c r="K748" s="23" t="str">
        <f>IFERROR(VLOOKUP(F748,PROFILE!$B$7:$DC$1000,290,FALSE),"")</f>
        <v/>
      </c>
      <c r="P748" s="15">
        <v>748</v>
      </c>
    </row>
    <row r="749" spans="7:16" x14ac:dyDescent="0.35">
      <c r="G749" s="20" t="str">
        <f>IFERROR(VLOOKUP(F749,PROFILE!$B$6:$Z$1000,24,FALSE),"")</f>
        <v/>
      </c>
      <c r="H749" s="10" t="str">
        <f>IFERROR(VLOOKUP(F749,PROFILE!$B$6:$Z$1000,25,FALSE),"")</f>
        <v/>
      </c>
      <c r="I749" s="10" t="str">
        <f>IFERROR(VLOOKUP(F749,PROFILE!$B$6:$Z$1000,23,FALSE),"")</f>
        <v/>
      </c>
      <c r="J749" s="10" t="str">
        <f>IFERROR(VLOOKUP(F749,PROFILE!$B$6:$Z$1000,17,FALSE),"")</f>
        <v/>
      </c>
      <c r="K749" s="23" t="str">
        <f>IFERROR(VLOOKUP(F749,PROFILE!$B$7:$DC$1000,290,FALSE),"")</f>
        <v/>
      </c>
      <c r="P749" s="15">
        <v>749</v>
      </c>
    </row>
    <row r="750" spans="7:16" x14ac:dyDescent="0.35">
      <c r="G750" s="20" t="str">
        <f>IFERROR(VLOOKUP(F750,PROFILE!$B$6:$Z$1000,24,FALSE),"")</f>
        <v/>
      </c>
      <c r="H750" s="10" t="str">
        <f>IFERROR(VLOOKUP(F750,PROFILE!$B$6:$Z$1000,25,FALSE),"")</f>
        <v/>
      </c>
      <c r="I750" s="10" t="str">
        <f>IFERROR(VLOOKUP(F750,PROFILE!$B$6:$Z$1000,23,FALSE),"")</f>
        <v/>
      </c>
      <c r="J750" s="10" t="str">
        <f>IFERROR(VLOOKUP(F750,PROFILE!$B$6:$Z$1000,17,FALSE),"")</f>
        <v/>
      </c>
      <c r="K750" s="23" t="str">
        <f>IFERROR(VLOOKUP(F750,PROFILE!$B$7:$DC$1000,290,FALSE),"")</f>
        <v/>
      </c>
      <c r="P750" s="15">
        <v>750</v>
      </c>
    </row>
    <row r="751" spans="7:16" x14ac:dyDescent="0.35">
      <c r="G751" s="20" t="str">
        <f>IFERROR(VLOOKUP(F751,PROFILE!$B$6:$Z$1000,24,FALSE),"")</f>
        <v/>
      </c>
      <c r="H751" s="10" t="str">
        <f>IFERROR(VLOOKUP(F751,PROFILE!$B$6:$Z$1000,25,FALSE),"")</f>
        <v/>
      </c>
      <c r="I751" s="10" t="str">
        <f>IFERROR(VLOOKUP(F751,PROFILE!$B$6:$Z$1000,23,FALSE),"")</f>
        <v/>
      </c>
      <c r="J751" s="10" t="str">
        <f>IFERROR(VLOOKUP(F751,PROFILE!$B$6:$Z$1000,17,FALSE),"")</f>
        <v/>
      </c>
      <c r="K751" s="23" t="str">
        <f>IFERROR(VLOOKUP(F751,PROFILE!$B$7:$DC$1000,290,FALSE),"")</f>
        <v/>
      </c>
      <c r="P751" s="15">
        <v>751</v>
      </c>
    </row>
    <row r="752" spans="7:16" x14ac:dyDescent="0.35">
      <c r="G752" s="20" t="str">
        <f>IFERROR(VLOOKUP(F752,PROFILE!$B$6:$Z$1000,24,FALSE),"")</f>
        <v/>
      </c>
      <c r="H752" s="10" t="str">
        <f>IFERROR(VLOOKUP(F752,PROFILE!$B$6:$Z$1000,25,FALSE),"")</f>
        <v/>
      </c>
      <c r="I752" s="10" t="str">
        <f>IFERROR(VLOOKUP(F752,PROFILE!$B$6:$Z$1000,23,FALSE),"")</f>
        <v/>
      </c>
      <c r="J752" s="10" t="str">
        <f>IFERROR(VLOOKUP(F752,PROFILE!$B$6:$Z$1000,17,FALSE),"")</f>
        <v/>
      </c>
      <c r="K752" s="23" t="str">
        <f>IFERROR(VLOOKUP(F752,PROFILE!$B$7:$DC$1000,290,FALSE),"")</f>
        <v/>
      </c>
      <c r="P752" s="15">
        <v>752</v>
      </c>
    </row>
    <row r="753" spans="7:16" x14ac:dyDescent="0.35">
      <c r="G753" s="20" t="str">
        <f>IFERROR(VLOOKUP(F753,PROFILE!$B$6:$Z$1000,24,FALSE),"")</f>
        <v/>
      </c>
      <c r="H753" s="10" t="str">
        <f>IFERROR(VLOOKUP(F753,PROFILE!$B$6:$Z$1000,25,FALSE),"")</f>
        <v/>
      </c>
      <c r="I753" s="10" t="str">
        <f>IFERROR(VLOOKUP(F753,PROFILE!$B$6:$Z$1000,23,FALSE),"")</f>
        <v/>
      </c>
      <c r="J753" s="10" t="str">
        <f>IFERROR(VLOOKUP(F753,PROFILE!$B$6:$Z$1000,17,FALSE),"")</f>
        <v/>
      </c>
      <c r="K753" s="23" t="str">
        <f>IFERROR(VLOOKUP(F753,PROFILE!$B$7:$DC$1000,290,FALSE),"")</f>
        <v/>
      </c>
      <c r="P753" s="15">
        <v>753</v>
      </c>
    </row>
    <row r="754" spans="7:16" x14ac:dyDescent="0.35">
      <c r="G754" s="20" t="str">
        <f>IFERROR(VLOOKUP(F754,PROFILE!$B$6:$Z$1000,24,FALSE),"")</f>
        <v/>
      </c>
      <c r="H754" s="10" t="str">
        <f>IFERROR(VLOOKUP(F754,PROFILE!$B$6:$Z$1000,25,FALSE),"")</f>
        <v/>
      </c>
      <c r="I754" s="10" t="str">
        <f>IFERROR(VLOOKUP(F754,PROFILE!$B$6:$Z$1000,23,FALSE),"")</f>
        <v/>
      </c>
      <c r="J754" s="10" t="str">
        <f>IFERROR(VLOOKUP(F754,PROFILE!$B$6:$Z$1000,17,FALSE),"")</f>
        <v/>
      </c>
      <c r="K754" s="23" t="str">
        <f>IFERROR(VLOOKUP(F754,PROFILE!$B$7:$DC$1000,290,FALSE),"")</f>
        <v/>
      </c>
      <c r="P754" s="15">
        <v>754</v>
      </c>
    </row>
    <row r="755" spans="7:16" x14ac:dyDescent="0.35">
      <c r="G755" s="20" t="str">
        <f>IFERROR(VLOOKUP(F755,PROFILE!$B$6:$Z$1000,24,FALSE),"")</f>
        <v/>
      </c>
      <c r="H755" s="10" t="str">
        <f>IFERROR(VLOOKUP(F755,PROFILE!$B$6:$Z$1000,25,FALSE),"")</f>
        <v/>
      </c>
      <c r="I755" s="10" t="str">
        <f>IFERROR(VLOOKUP(F755,PROFILE!$B$6:$Z$1000,23,FALSE),"")</f>
        <v/>
      </c>
      <c r="J755" s="10" t="str">
        <f>IFERROR(VLOOKUP(F755,PROFILE!$B$6:$Z$1000,17,FALSE),"")</f>
        <v/>
      </c>
      <c r="K755" s="23" t="str">
        <f>IFERROR(VLOOKUP(F755,PROFILE!$B$7:$DC$1000,290,FALSE),"")</f>
        <v/>
      </c>
      <c r="P755" s="15">
        <v>755</v>
      </c>
    </row>
    <row r="756" spans="7:16" x14ac:dyDescent="0.35">
      <c r="G756" s="20" t="str">
        <f>IFERROR(VLOOKUP(F756,PROFILE!$B$6:$Z$1000,24,FALSE),"")</f>
        <v/>
      </c>
      <c r="H756" s="10" t="str">
        <f>IFERROR(VLOOKUP(F756,PROFILE!$B$6:$Z$1000,25,FALSE),"")</f>
        <v/>
      </c>
      <c r="I756" s="10" t="str">
        <f>IFERROR(VLOOKUP(F756,PROFILE!$B$6:$Z$1000,23,FALSE),"")</f>
        <v/>
      </c>
      <c r="J756" s="10" t="str">
        <f>IFERROR(VLOOKUP(F756,PROFILE!$B$6:$Z$1000,17,FALSE),"")</f>
        <v/>
      </c>
      <c r="K756" s="23" t="str">
        <f>IFERROR(VLOOKUP(F756,PROFILE!$B$7:$DC$1000,290,FALSE),"")</f>
        <v/>
      </c>
      <c r="P756" s="15">
        <v>756</v>
      </c>
    </row>
    <row r="757" spans="7:16" x14ac:dyDescent="0.35">
      <c r="G757" s="20" t="str">
        <f>IFERROR(VLOOKUP(F757,PROFILE!$B$6:$Z$1000,24,FALSE),"")</f>
        <v/>
      </c>
      <c r="H757" s="10" t="str">
        <f>IFERROR(VLOOKUP(F757,PROFILE!$B$6:$Z$1000,25,FALSE),"")</f>
        <v/>
      </c>
      <c r="I757" s="10" t="str">
        <f>IFERROR(VLOOKUP(F757,PROFILE!$B$6:$Z$1000,23,FALSE),"")</f>
        <v/>
      </c>
      <c r="J757" s="10" t="str">
        <f>IFERROR(VLOOKUP(F757,PROFILE!$B$6:$Z$1000,17,FALSE),"")</f>
        <v/>
      </c>
      <c r="K757" s="23" t="str">
        <f>IFERROR(VLOOKUP(F757,PROFILE!$B$7:$DC$1000,290,FALSE),"")</f>
        <v/>
      </c>
      <c r="P757" s="15">
        <v>757</v>
      </c>
    </row>
    <row r="758" spans="7:16" x14ac:dyDescent="0.35">
      <c r="G758" s="20" t="str">
        <f>IFERROR(VLOOKUP(F758,PROFILE!$B$6:$Z$1000,24,FALSE),"")</f>
        <v/>
      </c>
      <c r="H758" s="10" t="str">
        <f>IFERROR(VLOOKUP(F758,PROFILE!$B$6:$Z$1000,25,FALSE),"")</f>
        <v/>
      </c>
      <c r="I758" s="10" t="str">
        <f>IFERROR(VLOOKUP(F758,PROFILE!$B$6:$Z$1000,23,FALSE),"")</f>
        <v/>
      </c>
      <c r="J758" s="10" t="str">
        <f>IFERROR(VLOOKUP(F758,PROFILE!$B$6:$Z$1000,17,FALSE),"")</f>
        <v/>
      </c>
      <c r="K758" s="23" t="str">
        <f>IFERROR(VLOOKUP(F758,PROFILE!$B$7:$DC$1000,290,FALSE),"")</f>
        <v/>
      </c>
      <c r="P758" s="15">
        <v>758</v>
      </c>
    </row>
    <row r="759" spans="7:16" x14ac:dyDescent="0.35">
      <c r="G759" s="20" t="str">
        <f>IFERROR(VLOOKUP(F759,PROFILE!$B$6:$Z$1000,24,FALSE),"")</f>
        <v/>
      </c>
      <c r="H759" s="10" t="str">
        <f>IFERROR(VLOOKUP(F759,PROFILE!$B$6:$Z$1000,25,FALSE),"")</f>
        <v/>
      </c>
      <c r="I759" s="10" t="str">
        <f>IFERROR(VLOOKUP(F759,PROFILE!$B$6:$Z$1000,23,FALSE),"")</f>
        <v/>
      </c>
      <c r="J759" s="10" t="str">
        <f>IFERROR(VLOOKUP(F759,PROFILE!$B$6:$Z$1000,17,FALSE),"")</f>
        <v/>
      </c>
      <c r="K759" s="23" t="str">
        <f>IFERROR(VLOOKUP(F759,PROFILE!$B$7:$DC$1000,290,FALSE),"")</f>
        <v/>
      </c>
      <c r="P759" s="15">
        <v>759</v>
      </c>
    </row>
    <row r="760" spans="7:16" x14ac:dyDescent="0.35">
      <c r="G760" s="20" t="str">
        <f>IFERROR(VLOOKUP(F760,PROFILE!$B$6:$Z$1000,24,FALSE),"")</f>
        <v/>
      </c>
      <c r="H760" s="10" t="str">
        <f>IFERROR(VLOOKUP(F760,PROFILE!$B$6:$Z$1000,25,FALSE),"")</f>
        <v/>
      </c>
      <c r="I760" s="10" t="str">
        <f>IFERROR(VLOOKUP(F760,PROFILE!$B$6:$Z$1000,23,FALSE),"")</f>
        <v/>
      </c>
      <c r="J760" s="10" t="str">
        <f>IFERROR(VLOOKUP(F760,PROFILE!$B$6:$Z$1000,17,FALSE),"")</f>
        <v/>
      </c>
      <c r="K760" s="23" t="str">
        <f>IFERROR(VLOOKUP(F760,PROFILE!$B$7:$DC$1000,290,FALSE),"")</f>
        <v/>
      </c>
      <c r="P760" s="15">
        <v>760</v>
      </c>
    </row>
    <row r="761" spans="7:16" x14ac:dyDescent="0.35">
      <c r="G761" s="20" t="str">
        <f>IFERROR(VLOOKUP(F761,PROFILE!$B$6:$Z$1000,24,FALSE),"")</f>
        <v/>
      </c>
      <c r="H761" s="10" t="str">
        <f>IFERROR(VLOOKUP(F761,PROFILE!$B$6:$Z$1000,25,FALSE),"")</f>
        <v/>
      </c>
      <c r="I761" s="10" t="str">
        <f>IFERROR(VLOOKUP(F761,PROFILE!$B$6:$Z$1000,23,FALSE),"")</f>
        <v/>
      </c>
      <c r="J761" s="10" t="str">
        <f>IFERROR(VLOOKUP(F761,PROFILE!$B$6:$Z$1000,17,FALSE),"")</f>
        <v/>
      </c>
      <c r="K761" s="23" t="str">
        <f>IFERROR(VLOOKUP(F761,PROFILE!$B$7:$DC$1000,290,FALSE),"")</f>
        <v/>
      </c>
      <c r="P761" s="15">
        <v>761</v>
      </c>
    </row>
    <row r="762" spans="7:16" x14ac:dyDescent="0.35">
      <c r="G762" s="20" t="str">
        <f>IFERROR(VLOOKUP(F762,PROFILE!$B$6:$Z$1000,24,FALSE),"")</f>
        <v/>
      </c>
      <c r="H762" s="10" t="str">
        <f>IFERROR(VLOOKUP(F762,PROFILE!$B$6:$Z$1000,25,FALSE),"")</f>
        <v/>
      </c>
      <c r="I762" s="10" t="str">
        <f>IFERROR(VLOOKUP(F762,PROFILE!$B$6:$Z$1000,23,FALSE),"")</f>
        <v/>
      </c>
      <c r="J762" s="10" t="str">
        <f>IFERROR(VLOOKUP(F762,PROFILE!$B$6:$Z$1000,17,FALSE),"")</f>
        <v/>
      </c>
      <c r="K762" s="23" t="str">
        <f>IFERROR(VLOOKUP(F762,PROFILE!$B$7:$DC$1000,290,FALSE),"")</f>
        <v/>
      </c>
      <c r="P762" s="15">
        <v>762</v>
      </c>
    </row>
    <row r="763" spans="7:16" x14ac:dyDescent="0.35">
      <c r="G763" s="20" t="str">
        <f>IFERROR(VLOOKUP(F763,PROFILE!$B$6:$Z$1000,24,FALSE),"")</f>
        <v/>
      </c>
      <c r="H763" s="10" t="str">
        <f>IFERROR(VLOOKUP(F763,PROFILE!$B$6:$Z$1000,25,FALSE),"")</f>
        <v/>
      </c>
      <c r="I763" s="10" t="str">
        <f>IFERROR(VLOOKUP(F763,PROFILE!$B$6:$Z$1000,23,FALSE),"")</f>
        <v/>
      </c>
      <c r="J763" s="10" t="str">
        <f>IFERROR(VLOOKUP(F763,PROFILE!$B$6:$Z$1000,17,FALSE),"")</f>
        <v/>
      </c>
      <c r="K763" s="23" t="str">
        <f>IFERROR(VLOOKUP(F763,PROFILE!$B$7:$DC$1000,290,FALSE),"")</f>
        <v/>
      </c>
      <c r="P763" s="15">
        <v>763</v>
      </c>
    </row>
    <row r="764" spans="7:16" x14ac:dyDescent="0.35">
      <c r="G764" s="20" t="str">
        <f>IFERROR(VLOOKUP(F764,PROFILE!$B$6:$Z$1000,24,FALSE),"")</f>
        <v/>
      </c>
      <c r="H764" s="10" t="str">
        <f>IFERROR(VLOOKUP(F764,PROFILE!$B$6:$Z$1000,25,FALSE),"")</f>
        <v/>
      </c>
      <c r="I764" s="10" t="str">
        <f>IFERROR(VLOOKUP(F764,PROFILE!$B$6:$Z$1000,23,FALSE),"")</f>
        <v/>
      </c>
      <c r="J764" s="10" t="str">
        <f>IFERROR(VLOOKUP(F764,PROFILE!$B$6:$Z$1000,17,FALSE),"")</f>
        <v/>
      </c>
      <c r="K764" s="23" t="str">
        <f>IFERROR(VLOOKUP(F764,PROFILE!$B$7:$DC$1000,290,FALSE),"")</f>
        <v/>
      </c>
      <c r="P764" s="15">
        <v>764</v>
      </c>
    </row>
    <row r="765" spans="7:16" x14ac:dyDescent="0.35">
      <c r="G765" s="20" t="str">
        <f>IFERROR(VLOOKUP(F765,PROFILE!$B$6:$Z$1000,24,FALSE),"")</f>
        <v/>
      </c>
      <c r="H765" s="10" t="str">
        <f>IFERROR(VLOOKUP(F765,PROFILE!$B$6:$Z$1000,25,FALSE),"")</f>
        <v/>
      </c>
      <c r="I765" s="10" t="str">
        <f>IFERROR(VLOOKUP(F765,PROFILE!$B$6:$Z$1000,23,FALSE),"")</f>
        <v/>
      </c>
      <c r="J765" s="10" t="str">
        <f>IFERROR(VLOOKUP(F765,PROFILE!$B$6:$Z$1000,17,FALSE),"")</f>
        <v/>
      </c>
      <c r="K765" s="23" t="str">
        <f>IFERROR(VLOOKUP(F765,PROFILE!$B$7:$DC$1000,290,FALSE),"")</f>
        <v/>
      </c>
      <c r="P765" s="15">
        <v>765</v>
      </c>
    </row>
    <row r="766" spans="7:16" x14ac:dyDescent="0.35">
      <c r="G766" s="20" t="str">
        <f>IFERROR(VLOOKUP(F766,PROFILE!$B$6:$Z$1000,24,FALSE),"")</f>
        <v/>
      </c>
      <c r="H766" s="10" t="str">
        <f>IFERROR(VLOOKUP(F766,PROFILE!$B$6:$Z$1000,25,FALSE),"")</f>
        <v/>
      </c>
      <c r="I766" s="10" t="str">
        <f>IFERROR(VLOOKUP(F766,PROFILE!$B$6:$Z$1000,23,FALSE),"")</f>
        <v/>
      </c>
      <c r="J766" s="10" t="str">
        <f>IFERROR(VLOOKUP(F766,PROFILE!$B$6:$Z$1000,17,FALSE),"")</f>
        <v/>
      </c>
      <c r="K766" s="23" t="str">
        <f>IFERROR(VLOOKUP(F766,PROFILE!$B$7:$DC$1000,290,FALSE),"")</f>
        <v/>
      </c>
      <c r="P766" s="15">
        <v>766</v>
      </c>
    </row>
    <row r="767" spans="7:16" x14ac:dyDescent="0.35">
      <c r="G767" s="20" t="str">
        <f>IFERROR(VLOOKUP(F767,PROFILE!$B$6:$Z$1000,24,FALSE),"")</f>
        <v/>
      </c>
      <c r="H767" s="10" t="str">
        <f>IFERROR(VLOOKUP(F767,PROFILE!$B$6:$Z$1000,25,FALSE),"")</f>
        <v/>
      </c>
      <c r="I767" s="10" t="str">
        <f>IFERROR(VLOOKUP(F767,PROFILE!$B$6:$Z$1000,23,FALSE),"")</f>
        <v/>
      </c>
      <c r="J767" s="10" t="str">
        <f>IFERROR(VLOOKUP(F767,PROFILE!$B$6:$Z$1000,17,FALSE),"")</f>
        <v/>
      </c>
      <c r="K767" s="23" t="str">
        <f>IFERROR(VLOOKUP(F767,PROFILE!$B$7:$DC$1000,290,FALSE),"")</f>
        <v/>
      </c>
      <c r="P767" s="15">
        <v>767</v>
      </c>
    </row>
    <row r="768" spans="7:16" x14ac:dyDescent="0.35">
      <c r="G768" s="20" t="str">
        <f>IFERROR(VLOOKUP(F768,PROFILE!$B$6:$Z$1000,24,FALSE),"")</f>
        <v/>
      </c>
      <c r="H768" s="10" t="str">
        <f>IFERROR(VLOOKUP(F768,PROFILE!$B$6:$Z$1000,25,FALSE),"")</f>
        <v/>
      </c>
      <c r="I768" s="10" t="str">
        <f>IFERROR(VLOOKUP(F768,PROFILE!$B$6:$Z$1000,23,FALSE),"")</f>
        <v/>
      </c>
      <c r="J768" s="10" t="str">
        <f>IFERROR(VLOOKUP(F768,PROFILE!$B$6:$Z$1000,17,FALSE),"")</f>
        <v/>
      </c>
      <c r="K768" s="23" t="str">
        <f>IFERROR(VLOOKUP(F768,PROFILE!$B$7:$DC$1000,290,FALSE),"")</f>
        <v/>
      </c>
      <c r="P768" s="15">
        <v>768</v>
      </c>
    </row>
    <row r="769" spans="7:16" x14ac:dyDescent="0.35">
      <c r="G769" s="20" t="str">
        <f>IFERROR(VLOOKUP(F769,PROFILE!$B$6:$Z$1000,24,FALSE),"")</f>
        <v/>
      </c>
      <c r="H769" s="10" t="str">
        <f>IFERROR(VLOOKUP(F769,PROFILE!$B$6:$Z$1000,25,FALSE),"")</f>
        <v/>
      </c>
      <c r="I769" s="10" t="str">
        <f>IFERROR(VLOOKUP(F769,PROFILE!$B$6:$Z$1000,23,FALSE),"")</f>
        <v/>
      </c>
      <c r="J769" s="10" t="str">
        <f>IFERROR(VLOOKUP(F769,PROFILE!$B$6:$Z$1000,17,FALSE),"")</f>
        <v/>
      </c>
      <c r="K769" s="23" t="str">
        <f>IFERROR(VLOOKUP(F769,PROFILE!$B$7:$DC$1000,290,FALSE),"")</f>
        <v/>
      </c>
      <c r="P769" s="15">
        <v>769</v>
      </c>
    </row>
    <row r="770" spans="7:16" x14ac:dyDescent="0.35">
      <c r="G770" s="20" t="str">
        <f>IFERROR(VLOOKUP(F770,PROFILE!$B$6:$Z$1000,24,FALSE),"")</f>
        <v/>
      </c>
      <c r="H770" s="10" t="str">
        <f>IFERROR(VLOOKUP(F770,PROFILE!$B$6:$Z$1000,25,FALSE),"")</f>
        <v/>
      </c>
      <c r="I770" s="10" t="str">
        <f>IFERROR(VLOOKUP(F770,PROFILE!$B$6:$Z$1000,23,FALSE),"")</f>
        <v/>
      </c>
      <c r="J770" s="10" t="str">
        <f>IFERROR(VLOOKUP(F770,PROFILE!$B$6:$Z$1000,17,FALSE),"")</f>
        <v/>
      </c>
      <c r="K770" s="23" t="str">
        <f>IFERROR(VLOOKUP(F770,PROFILE!$B$7:$DC$1000,290,FALSE),"")</f>
        <v/>
      </c>
      <c r="P770" s="15">
        <v>770</v>
      </c>
    </row>
    <row r="771" spans="7:16" x14ac:dyDescent="0.35">
      <c r="G771" s="20" t="str">
        <f>IFERROR(VLOOKUP(F771,PROFILE!$B$6:$Z$1000,24,FALSE),"")</f>
        <v/>
      </c>
      <c r="H771" s="10" t="str">
        <f>IFERROR(VLOOKUP(F771,PROFILE!$B$6:$Z$1000,25,FALSE),"")</f>
        <v/>
      </c>
      <c r="I771" s="10" t="str">
        <f>IFERROR(VLOOKUP(F771,PROFILE!$B$6:$Z$1000,23,FALSE),"")</f>
        <v/>
      </c>
      <c r="J771" s="10" t="str">
        <f>IFERROR(VLOOKUP(F771,PROFILE!$B$6:$Z$1000,17,FALSE),"")</f>
        <v/>
      </c>
      <c r="K771" s="23" t="str">
        <f>IFERROR(VLOOKUP(F771,PROFILE!$B$7:$DC$1000,290,FALSE),"")</f>
        <v/>
      </c>
      <c r="P771" s="15">
        <v>771</v>
      </c>
    </row>
    <row r="772" spans="7:16" x14ac:dyDescent="0.35">
      <c r="G772" s="20" t="str">
        <f>IFERROR(VLOOKUP(F772,PROFILE!$B$6:$Z$1000,24,FALSE),"")</f>
        <v/>
      </c>
      <c r="H772" s="10" t="str">
        <f>IFERROR(VLOOKUP(F772,PROFILE!$B$6:$Z$1000,25,FALSE),"")</f>
        <v/>
      </c>
      <c r="I772" s="10" t="str">
        <f>IFERROR(VLOOKUP(F772,PROFILE!$B$6:$Z$1000,23,FALSE),"")</f>
        <v/>
      </c>
      <c r="J772" s="10" t="str">
        <f>IFERROR(VLOOKUP(F772,PROFILE!$B$6:$Z$1000,17,FALSE),"")</f>
        <v/>
      </c>
      <c r="K772" s="23" t="str">
        <f>IFERROR(VLOOKUP(F772,PROFILE!$B$7:$DC$1000,290,FALSE),"")</f>
        <v/>
      </c>
      <c r="P772" s="15">
        <v>772</v>
      </c>
    </row>
    <row r="773" spans="7:16" x14ac:dyDescent="0.35">
      <c r="G773" s="20" t="str">
        <f>IFERROR(VLOOKUP(F773,PROFILE!$B$6:$Z$1000,24,FALSE),"")</f>
        <v/>
      </c>
      <c r="H773" s="10" t="str">
        <f>IFERROR(VLOOKUP(F773,PROFILE!$B$6:$Z$1000,25,FALSE),"")</f>
        <v/>
      </c>
      <c r="I773" s="10" t="str">
        <f>IFERROR(VLOOKUP(F773,PROFILE!$B$6:$Z$1000,23,FALSE),"")</f>
        <v/>
      </c>
      <c r="J773" s="10" t="str">
        <f>IFERROR(VLOOKUP(F773,PROFILE!$B$6:$Z$1000,17,FALSE),"")</f>
        <v/>
      </c>
      <c r="K773" s="23" t="str">
        <f>IFERROR(VLOOKUP(F773,PROFILE!$B$7:$DC$1000,290,FALSE),"")</f>
        <v/>
      </c>
      <c r="P773" s="15">
        <v>773</v>
      </c>
    </row>
    <row r="774" spans="7:16" x14ac:dyDescent="0.35">
      <c r="G774" s="20" t="str">
        <f>IFERROR(VLOOKUP(F774,PROFILE!$B$6:$Z$1000,24,FALSE),"")</f>
        <v/>
      </c>
      <c r="H774" s="10" t="str">
        <f>IFERROR(VLOOKUP(F774,PROFILE!$B$6:$Z$1000,25,FALSE),"")</f>
        <v/>
      </c>
      <c r="I774" s="10" t="str">
        <f>IFERROR(VLOOKUP(F774,PROFILE!$B$6:$Z$1000,23,FALSE),"")</f>
        <v/>
      </c>
      <c r="J774" s="10" t="str">
        <f>IFERROR(VLOOKUP(F774,PROFILE!$B$6:$Z$1000,17,FALSE),"")</f>
        <v/>
      </c>
      <c r="K774" s="23" t="str">
        <f>IFERROR(VLOOKUP(F774,PROFILE!$B$7:$DC$1000,290,FALSE),"")</f>
        <v/>
      </c>
      <c r="P774" s="15">
        <v>774</v>
      </c>
    </row>
    <row r="775" spans="7:16" x14ac:dyDescent="0.35">
      <c r="G775" s="20" t="str">
        <f>IFERROR(VLOOKUP(F775,PROFILE!$B$6:$Z$1000,24,FALSE),"")</f>
        <v/>
      </c>
      <c r="H775" s="10" t="str">
        <f>IFERROR(VLOOKUP(F775,PROFILE!$B$6:$Z$1000,25,FALSE),"")</f>
        <v/>
      </c>
      <c r="I775" s="10" t="str">
        <f>IFERROR(VLOOKUP(F775,PROFILE!$B$6:$Z$1000,23,FALSE),"")</f>
        <v/>
      </c>
      <c r="J775" s="10" t="str">
        <f>IFERROR(VLOOKUP(F775,PROFILE!$B$6:$Z$1000,17,FALSE),"")</f>
        <v/>
      </c>
      <c r="K775" s="23" t="str">
        <f>IFERROR(VLOOKUP(F775,PROFILE!$B$7:$DC$1000,290,FALSE),"")</f>
        <v/>
      </c>
      <c r="P775" s="15">
        <v>775</v>
      </c>
    </row>
    <row r="776" spans="7:16" x14ac:dyDescent="0.35">
      <c r="G776" s="20" t="str">
        <f>IFERROR(VLOOKUP(F776,PROFILE!$B$6:$Z$1000,24,FALSE),"")</f>
        <v/>
      </c>
      <c r="H776" s="10" t="str">
        <f>IFERROR(VLOOKUP(F776,PROFILE!$B$6:$Z$1000,25,FALSE),"")</f>
        <v/>
      </c>
      <c r="I776" s="10" t="str">
        <f>IFERROR(VLOOKUP(F776,PROFILE!$B$6:$Z$1000,23,FALSE),"")</f>
        <v/>
      </c>
      <c r="J776" s="10" t="str">
        <f>IFERROR(VLOOKUP(F776,PROFILE!$B$6:$Z$1000,17,FALSE),"")</f>
        <v/>
      </c>
      <c r="K776" s="23" t="str">
        <f>IFERROR(VLOOKUP(F776,PROFILE!$B$7:$DC$1000,290,FALSE),"")</f>
        <v/>
      </c>
      <c r="P776" s="15">
        <v>776</v>
      </c>
    </row>
    <row r="777" spans="7:16" x14ac:dyDescent="0.35">
      <c r="G777" s="20" t="str">
        <f>IFERROR(VLOOKUP(F777,PROFILE!$B$6:$Z$1000,24,FALSE),"")</f>
        <v/>
      </c>
      <c r="H777" s="10" t="str">
        <f>IFERROR(VLOOKUP(F777,PROFILE!$B$6:$Z$1000,25,FALSE),"")</f>
        <v/>
      </c>
      <c r="I777" s="10" t="str">
        <f>IFERROR(VLOOKUP(F777,PROFILE!$B$6:$Z$1000,23,FALSE),"")</f>
        <v/>
      </c>
      <c r="J777" s="10" t="str">
        <f>IFERROR(VLOOKUP(F777,PROFILE!$B$6:$Z$1000,17,FALSE),"")</f>
        <v/>
      </c>
      <c r="K777" s="23" t="str">
        <f>IFERROR(VLOOKUP(F777,PROFILE!$B$7:$DC$1000,290,FALSE),"")</f>
        <v/>
      </c>
      <c r="P777" s="15">
        <v>777</v>
      </c>
    </row>
    <row r="778" spans="7:16" x14ac:dyDescent="0.35">
      <c r="G778" s="20" t="str">
        <f>IFERROR(VLOOKUP(F778,PROFILE!$B$6:$Z$1000,24,FALSE),"")</f>
        <v/>
      </c>
      <c r="H778" s="10" t="str">
        <f>IFERROR(VLOOKUP(F778,PROFILE!$B$6:$Z$1000,25,FALSE),"")</f>
        <v/>
      </c>
      <c r="I778" s="10" t="str">
        <f>IFERROR(VLOOKUP(F778,PROFILE!$B$6:$Z$1000,23,FALSE),"")</f>
        <v/>
      </c>
      <c r="J778" s="10" t="str">
        <f>IFERROR(VLOOKUP(F778,PROFILE!$B$6:$Z$1000,17,FALSE),"")</f>
        <v/>
      </c>
      <c r="K778" s="23" t="str">
        <f>IFERROR(VLOOKUP(F778,PROFILE!$B$7:$DC$1000,290,FALSE),"")</f>
        <v/>
      </c>
      <c r="P778" s="15">
        <v>778</v>
      </c>
    </row>
    <row r="779" spans="7:16" x14ac:dyDescent="0.35">
      <c r="G779" s="20" t="str">
        <f>IFERROR(VLOOKUP(F779,PROFILE!$B$6:$Z$1000,24,FALSE),"")</f>
        <v/>
      </c>
      <c r="H779" s="10" t="str">
        <f>IFERROR(VLOOKUP(F779,PROFILE!$B$6:$Z$1000,25,FALSE),"")</f>
        <v/>
      </c>
      <c r="I779" s="10" t="str">
        <f>IFERROR(VLOOKUP(F779,PROFILE!$B$6:$Z$1000,23,FALSE),"")</f>
        <v/>
      </c>
      <c r="J779" s="10" t="str">
        <f>IFERROR(VLOOKUP(F779,PROFILE!$B$6:$Z$1000,17,FALSE),"")</f>
        <v/>
      </c>
      <c r="K779" s="23" t="str">
        <f>IFERROR(VLOOKUP(F779,PROFILE!$B$7:$DC$1000,290,FALSE),"")</f>
        <v/>
      </c>
      <c r="P779" s="15">
        <v>779</v>
      </c>
    </row>
    <row r="780" spans="7:16" x14ac:dyDescent="0.35">
      <c r="G780" s="20" t="str">
        <f>IFERROR(VLOOKUP(F780,PROFILE!$B$6:$Z$1000,24,FALSE),"")</f>
        <v/>
      </c>
      <c r="H780" s="10" t="str">
        <f>IFERROR(VLOOKUP(F780,PROFILE!$B$6:$Z$1000,25,FALSE),"")</f>
        <v/>
      </c>
      <c r="I780" s="10" t="str">
        <f>IFERROR(VLOOKUP(F780,PROFILE!$B$6:$Z$1000,23,FALSE),"")</f>
        <v/>
      </c>
      <c r="J780" s="10" t="str">
        <f>IFERROR(VLOOKUP(F780,PROFILE!$B$6:$Z$1000,17,FALSE),"")</f>
        <v/>
      </c>
      <c r="K780" s="23" t="str">
        <f>IFERROR(VLOOKUP(F780,PROFILE!$B$7:$DC$1000,290,FALSE),"")</f>
        <v/>
      </c>
      <c r="P780" s="15">
        <v>780</v>
      </c>
    </row>
    <row r="781" spans="7:16" x14ac:dyDescent="0.35">
      <c r="G781" s="20" t="str">
        <f>IFERROR(VLOOKUP(F781,PROFILE!$B$6:$Z$1000,24,FALSE),"")</f>
        <v/>
      </c>
      <c r="H781" s="10" t="str">
        <f>IFERROR(VLOOKUP(F781,PROFILE!$B$6:$Z$1000,25,FALSE),"")</f>
        <v/>
      </c>
      <c r="I781" s="10" t="str">
        <f>IFERROR(VLOOKUP(F781,PROFILE!$B$6:$Z$1000,23,FALSE),"")</f>
        <v/>
      </c>
      <c r="J781" s="10" t="str">
        <f>IFERROR(VLOOKUP(F781,PROFILE!$B$6:$Z$1000,17,FALSE),"")</f>
        <v/>
      </c>
      <c r="K781" s="23" t="str">
        <f>IFERROR(VLOOKUP(F781,PROFILE!$B$7:$DC$1000,290,FALSE),"")</f>
        <v/>
      </c>
      <c r="P781" s="15">
        <v>781</v>
      </c>
    </row>
    <row r="782" spans="7:16" x14ac:dyDescent="0.35">
      <c r="G782" s="20" t="str">
        <f>IFERROR(VLOOKUP(F782,PROFILE!$B$6:$Z$1000,24,FALSE),"")</f>
        <v/>
      </c>
      <c r="H782" s="10" t="str">
        <f>IFERROR(VLOOKUP(F782,PROFILE!$B$6:$Z$1000,25,FALSE),"")</f>
        <v/>
      </c>
      <c r="I782" s="10" t="str">
        <f>IFERROR(VLOOKUP(F782,PROFILE!$B$6:$Z$1000,23,FALSE),"")</f>
        <v/>
      </c>
      <c r="J782" s="10" t="str">
        <f>IFERROR(VLOOKUP(F782,PROFILE!$B$6:$Z$1000,17,FALSE),"")</f>
        <v/>
      </c>
      <c r="K782" s="23" t="str">
        <f>IFERROR(VLOOKUP(F782,PROFILE!$B$7:$DC$1000,290,FALSE),"")</f>
        <v/>
      </c>
      <c r="P782" s="15">
        <v>782</v>
      </c>
    </row>
    <row r="783" spans="7:16" x14ac:dyDescent="0.35">
      <c r="G783" s="20" t="str">
        <f>IFERROR(VLOOKUP(F783,PROFILE!$B$6:$Z$1000,24,FALSE),"")</f>
        <v/>
      </c>
      <c r="H783" s="10" t="str">
        <f>IFERROR(VLOOKUP(F783,PROFILE!$B$6:$Z$1000,25,FALSE),"")</f>
        <v/>
      </c>
      <c r="I783" s="10" t="str">
        <f>IFERROR(VLOOKUP(F783,PROFILE!$B$6:$Z$1000,23,FALSE),"")</f>
        <v/>
      </c>
      <c r="J783" s="10" t="str">
        <f>IFERROR(VLOOKUP(F783,PROFILE!$B$6:$Z$1000,17,FALSE),"")</f>
        <v/>
      </c>
      <c r="K783" s="23" t="str">
        <f>IFERROR(VLOOKUP(F783,PROFILE!$B$7:$DC$1000,290,FALSE),"")</f>
        <v/>
      </c>
      <c r="P783" s="15">
        <v>783</v>
      </c>
    </row>
    <row r="784" spans="7:16" x14ac:dyDescent="0.35">
      <c r="G784" s="20" t="str">
        <f>IFERROR(VLOOKUP(F784,PROFILE!$B$6:$Z$1000,24,FALSE),"")</f>
        <v/>
      </c>
      <c r="H784" s="10" t="str">
        <f>IFERROR(VLOOKUP(F784,PROFILE!$B$6:$Z$1000,25,FALSE),"")</f>
        <v/>
      </c>
      <c r="I784" s="10" t="str">
        <f>IFERROR(VLOOKUP(F784,PROFILE!$B$6:$Z$1000,23,FALSE),"")</f>
        <v/>
      </c>
      <c r="J784" s="10" t="str">
        <f>IFERROR(VLOOKUP(F784,PROFILE!$B$6:$Z$1000,17,FALSE),"")</f>
        <v/>
      </c>
      <c r="K784" s="23" t="str">
        <f>IFERROR(VLOOKUP(F784,PROFILE!$B$7:$DC$1000,290,FALSE),"")</f>
        <v/>
      </c>
      <c r="P784" s="15">
        <v>784</v>
      </c>
    </row>
    <row r="785" spans="7:16" x14ac:dyDescent="0.35">
      <c r="G785" s="20" t="str">
        <f>IFERROR(VLOOKUP(F785,PROFILE!$B$6:$Z$1000,24,FALSE),"")</f>
        <v/>
      </c>
      <c r="H785" s="10" t="str">
        <f>IFERROR(VLOOKUP(F785,PROFILE!$B$6:$Z$1000,25,FALSE),"")</f>
        <v/>
      </c>
      <c r="I785" s="10" t="str">
        <f>IFERROR(VLOOKUP(F785,PROFILE!$B$6:$Z$1000,23,FALSE),"")</f>
        <v/>
      </c>
      <c r="J785" s="10" t="str">
        <f>IFERROR(VLOOKUP(F785,PROFILE!$B$6:$Z$1000,17,FALSE),"")</f>
        <v/>
      </c>
      <c r="K785" s="23" t="str">
        <f>IFERROR(VLOOKUP(F785,PROFILE!$B$7:$DC$1000,290,FALSE),"")</f>
        <v/>
      </c>
      <c r="P785" s="15">
        <v>785</v>
      </c>
    </row>
    <row r="786" spans="7:16" x14ac:dyDescent="0.35">
      <c r="G786" s="20" t="str">
        <f>IFERROR(VLOOKUP(F786,PROFILE!$B$6:$Z$1000,24,FALSE),"")</f>
        <v/>
      </c>
      <c r="H786" s="10" t="str">
        <f>IFERROR(VLOOKUP(F786,PROFILE!$B$6:$Z$1000,25,FALSE),"")</f>
        <v/>
      </c>
      <c r="I786" s="10" t="str">
        <f>IFERROR(VLOOKUP(F786,PROFILE!$B$6:$Z$1000,23,FALSE),"")</f>
        <v/>
      </c>
      <c r="J786" s="10" t="str">
        <f>IFERROR(VLOOKUP(F786,PROFILE!$B$6:$Z$1000,17,FALSE),"")</f>
        <v/>
      </c>
      <c r="K786" s="23" t="str">
        <f>IFERROR(VLOOKUP(F786,PROFILE!$B$7:$DC$1000,290,FALSE),"")</f>
        <v/>
      </c>
      <c r="P786" s="15">
        <v>786</v>
      </c>
    </row>
    <row r="787" spans="7:16" x14ac:dyDescent="0.35">
      <c r="G787" s="20" t="str">
        <f>IFERROR(VLOOKUP(F787,PROFILE!$B$6:$Z$1000,24,FALSE),"")</f>
        <v/>
      </c>
      <c r="H787" s="10" t="str">
        <f>IFERROR(VLOOKUP(F787,PROFILE!$B$6:$Z$1000,25,FALSE),"")</f>
        <v/>
      </c>
      <c r="I787" s="10" t="str">
        <f>IFERROR(VLOOKUP(F787,PROFILE!$B$6:$Z$1000,23,FALSE),"")</f>
        <v/>
      </c>
      <c r="J787" s="10" t="str">
        <f>IFERROR(VLOOKUP(F787,PROFILE!$B$6:$Z$1000,17,FALSE),"")</f>
        <v/>
      </c>
      <c r="K787" s="23" t="str">
        <f>IFERROR(VLOOKUP(F787,PROFILE!$B$7:$DC$1000,290,FALSE),"")</f>
        <v/>
      </c>
      <c r="P787" s="15">
        <v>787</v>
      </c>
    </row>
    <row r="788" spans="7:16" x14ac:dyDescent="0.35">
      <c r="G788" s="20" t="str">
        <f>IFERROR(VLOOKUP(F788,PROFILE!$B$6:$Z$1000,24,FALSE),"")</f>
        <v/>
      </c>
      <c r="H788" s="10" t="str">
        <f>IFERROR(VLOOKUP(F788,PROFILE!$B$6:$Z$1000,25,FALSE),"")</f>
        <v/>
      </c>
      <c r="I788" s="10" t="str">
        <f>IFERROR(VLOOKUP(F788,PROFILE!$B$6:$Z$1000,23,FALSE),"")</f>
        <v/>
      </c>
      <c r="J788" s="10" t="str">
        <f>IFERROR(VLOOKUP(F788,PROFILE!$B$6:$Z$1000,17,FALSE),"")</f>
        <v/>
      </c>
      <c r="K788" s="23" t="str">
        <f>IFERROR(VLOOKUP(F788,PROFILE!$B$7:$DC$1000,290,FALSE),"")</f>
        <v/>
      </c>
      <c r="P788" s="15">
        <v>788</v>
      </c>
    </row>
    <row r="789" spans="7:16" x14ac:dyDescent="0.35">
      <c r="G789" s="20" t="str">
        <f>IFERROR(VLOOKUP(F789,PROFILE!$B$6:$Z$1000,24,FALSE),"")</f>
        <v/>
      </c>
      <c r="H789" s="10" t="str">
        <f>IFERROR(VLOOKUP(F789,PROFILE!$B$6:$Z$1000,25,FALSE),"")</f>
        <v/>
      </c>
      <c r="I789" s="10" t="str">
        <f>IFERROR(VLOOKUP(F789,PROFILE!$B$6:$Z$1000,23,FALSE),"")</f>
        <v/>
      </c>
      <c r="J789" s="10" t="str">
        <f>IFERROR(VLOOKUP(F789,PROFILE!$B$6:$Z$1000,17,FALSE),"")</f>
        <v/>
      </c>
      <c r="K789" s="23" t="str">
        <f>IFERROR(VLOOKUP(F789,PROFILE!$B$7:$DC$1000,290,FALSE),"")</f>
        <v/>
      </c>
      <c r="P789" s="15">
        <v>789</v>
      </c>
    </row>
    <row r="790" spans="7:16" x14ac:dyDescent="0.35">
      <c r="G790" s="20" t="str">
        <f>IFERROR(VLOOKUP(F790,PROFILE!$B$6:$Z$1000,24,FALSE),"")</f>
        <v/>
      </c>
      <c r="H790" s="10" t="str">
        <f>IFERROR(VLOOKUP(F790,PROFILE!$B$6:$Z$1000,25,FALSE),"")</f>
        <v/>
      </c>
      <c r="I790" s="10" t="str">
        <f>IFERROR(VLOOKUP(F790,PROFILE!$B$6:$Z$1000,23,FALSE),"")</f>
        <v/>
      </c>
      <c r="J790" s="10" t="str">
        <f>IFERROR(VLOOKUP(F790,PROFILE!$B$6:$Z$1000,17,FALSE),"")</f>
        <v/>
      </c>
      <c r="K790" s="23" t="str">
        <f>IFERROR(VLOOKUP(F790,PROFILE!$B$7:$DC$1000,290,FALSE),"")</f>
        <v/>
      </c>
      <c r="P790" s="15">
        <v>790</v>
      </c>
    </row>
    <row r="791" spans="7:16" x14ac:dyDescent="0.35">
      <c r="G791" s="20" t="str">
        <f>IFERROR(VLOOKUP(F791,PROFILE!$B$6:$Z$1000,24,FALSE),"")</f>
        <v/>
      </c>
      <c r="H791" s="10" t="str">
        <f>IFERROR(VLOOKUP(F791,PROFILE!$B$6:$Z$1000,25,FALSE),"")</f>
        <v/>
      </c>
      <c r="I791" s="10" t="str">
        <f>IFERROR(VLOOKUP(F791,PROFILE!$B$6:$Z$1000,23,FALSE),"")</f>
        <v/>
      </c>
      <c r="J791" s="10" t="str">
        <f>IFERROR(VLOOKUP(F791,PROFILE!$B$6:$Z$1000,17,FALSE),"")</f>
        <v/>
      </c>
      <c r="K791" s="23" t="str">
        <f>IFERROR(VLOOKUP(F791,PROFILE!$B$7:$DC$1000,290,FALSE),"")</f>
        <v/>
      </c>
      <c r="P791" s="15">
        <v>791</v>
      </c>
    </row>
    <row r="792" spans="7:16" x14ac:dyDescent="0.35">
      <c r="G792" s="20" t="str">
        <f>IFERROR(VLOOKUP(F792,PROFILE!$B$6:$Z$1000,24,FALSE),"")</f>
        <v/>
      </c>
      <c r="H792" s="10" t="str">
        <f>IFERROR(VLOOKUP(F792,PROFILE!$B$6:$Z$1000,25,FALSE),"")</f>
        <v/>
      </c>
      <c r="I792" s="10" t="str">
        <f>IFERROR(VLOOKUP(F792,PROFILE!$B$6:$Z$1000,23,FALSE),"")</f>
        <v/>
      </c>
      <c r="J792" s="10" t="str">
        <f>IFERROR(VLOOKUP(F792,PROFILE!$B$6:$Z$1000,17,FALSE),"")</f>
        <v/>
      </c>
      <c r="K792" s="23" t="str">
        <f>IFERROR(VLOOKUP(F792,PROFILE!$B$7:$DC$1000,290,FALSE),"")</f>
        <v/>
      </c>
      <c r="P792" s="15">
        <v>792</v>
      </c>
    </row>
    <row r="793" spans="7:16" x14ac:dyDescent="0.35">
      <c r="G793" s="20" t="str">
        <f>IFERROR(VLOOKUP(F793,PROFILE!$B$6:$Z$1000,24,FALSE),"")</f>
        <v/>
      </c>
      <c r="H793" s="10" t="str">
        <f>IFERROR(VLOOKUP(F793,PROFILE!$B$6:$Z$1000,25,FALSE),"")</f>
        <v/>
      </c>
      <c r="I793" s="10" t="str">
        <f>IFERROR(VLOOKUP(F793,PROFILE!$B$6:$Z$1000,23,FALSE),"")</f>
        <v/>
      </c>
      <c r="J793" s="10" t="str">
        <f>IFERROR(VLOOKUP(F793,PROFILE!$B$6:$Z$1000,17,FALSE),"")</f>
        <v/>
      </c>
      <c r="K793" s="23" t="str">
        <f>IFERROR(VLOOKUP(F793,PROFILE!$B$7:$DC$1000,290,FALSE),"")</f>
        <v/>
      </c>
      <c r="P793" s="15">
        <v>793</v>
      </c>
    </row>
    <row r="794" spans="7:16" x14ac:dyDescent="0.35">
      <c r="G794" s="20" t="str">
        <f>IFERROR(VLOOKUP(F794,PROFILE!$B$6:$Z$1000,24,FALSE),"")</f>
        <v/>
      </c>
      <c r="H794" s="10" t="str">
        <f>IFERROR(VLOOKUP(F794,PROFILE!$B$6:$Z$1000,25,FALSE),"")</f>
        <v/>
      </c>
      <c r="I794" s="10" t="str">
        <f>IFERROR(VLOOKUP(F794,PROFILE!$B$6:$Z$1000,23,FALSE),"")</f>
        <v/>
      </c>
      <c r="J794" s="10" t="str">
        <f>IFERROR(VLOOKUP(F794,PROFILE!$B$6:$Z$1000,17,FALSE),"")</f>
        <v/>
      </c>
      <c r="K794" s="23" t="str">
        <f>IFERROR(VLOOKUP(F794,PROFILE!$B$7:$DC$1000,290,FALSE),"")</f>
        <v/>
      </c>
      <c r="P794" s="15">
        <v>794</v>
      </c>
    </row>
    <row r="795" spans="7:16" x14ac:dyDescent="0.35">
      <c r="G795" s="20" t="str">
        <f>IFERROR(VLOOKUP(F795,PROFILE!$B$6:$Z$1000,24,FALSE),"")</f>
        <v/>
      </c>
      <c r="H795" s="10" t="str">
        <f>IFERROR(VLOOKUP(F795,PROFILE!$B$6:$Z$1000,25,FALSE),"")</f>
        <v/>
      </c>
      <c r="I795" s="10" t="str">
        <f>IFERROR(VLOOKUP(F795,PROFILE!$B$6:$Z$1000,23,FALSE),"")</f>
        <v/>
      </c>
      <c r="J795" s="10" t="str">
        <f>IFERROR(VLOOKUP(F795,PROFILE!$B$6:$Z$1000,17,FALSE),"")</f>
        <v/>
      </c>
      <c r="K795" s="23" t="str">
        <f>IFERROR(VLOOKUP(F795,PROFILE!$B$7:$DC$1000,290,FALSE),"")</f>
        <v/>
      </c>
      <c r="P795" s="15">
        <v>795</v>
      </c>
    </row>
    <row r="796" spans="7:16" x14ac:dyDescent="0.35">
      <c r="G796" s="20" t="str">
        <f>IFERROR(VLOOKUP(F796,PROFILE!$B$6:$Z$1000,24,FALSE),"")</f>
        <v/>
      </c>
      <c r="H796" s="10" t="str">
        <f>IFERROR(VLOOKUP(F796,PROFILE!$B$6:$Z$1000,25,FALSE),"")</f>
        <v/>
      </c>
      <c r="I796" s="10" t="str">
        <f>IFERROR(VLOOKUP(F796,PROFILE!$B$6:$Z$1000,23,FALSE),"")</f>
        <v/>
      </c>
      <c r="J796" s="10" t="str">
        <f>IFERROR(VLOOKUP(F796,PROFILE!$B$6:$Z$1000,17,FALSE),"")</f>
        <v/>
      </c>
      <c r="K796" s="23" t="str">
        <f>IFERROR(VLOOKUP(F796,PROFILE!$B$7:$DC$1000,290,FALSE),"")</f>
        <v/>
      </c>
      <c r="P796" s="15">
        <v>796</v>
      </c>
    </row>
    <row r="797" spans="7:16" x14ac:dyDescent="0.35">
      <c r="G797" s="20" t="str">
        <f>IFERROR(VLOOKUP(F797,PROFILE!$B$6:$Z$1000,24,FALSE),"")</f>
        <v/>
      </c>
      <c r="H797" s="10" t="str">
        <f>IFERROR(VLOOKUP(F797,PROFILE!$B$6:$Z$1000,25,FALSE),"")</f>
        <v/>
      </c>
      <c r="I797" s="10" t="str">
        <f>IFERROR(VLOOKUP(F797,PROFILE!$B$6:$Z$1000,23,FALSE),"")</f>
        <v/>
      </c>
      <c r="J797" s="10" t="str">
        <f>IFERROR(VLOOKUP(F797,PROFILE!$B$6:$Z$1000,17,FALSE),"")</f>
        <v/>
      </c>
      <c r="K797" s="23" t="str">
        <f>IFERROR(VLOOKUP(F797,PROFILE!$B$7:$DC$1000,290,FALSE),"")</f>
        <v/>
      </c>
      <c r="P797" s="15">
        <v>797</v>
      </c>
    </row>
    <row r="798" spans="7:16" x14ac:dyDescent="0.35">
      <c r="G798" s="20" t="str">
        <f>IFERROR(VLOOKUP(F798,PROFILE!$B$6:$Z$1000,24,FALSE),"")</f>
        <v/>
      </c>
      <c r="H798" s="10" t="str">
        <f>IFERROR(VLOOKUP(F798,PROFILE!$B$6:$Z$1000,25,FALSE),"")</f>
        <v/>
      </c>
      <c r="I798" s="10" t="str">
        <f>IFERROR(VLOOKUP(F798,PROFILE!$B$6:$Z$1000,23,FALSE),"")</f>
        <v/>
      </c>
      <c r="J798" s="10" t="str">
        <f>IFERROR(VLOOKUP(F798,PROFILE!$B$6:$Z$1000,17,FALSE),"")</f>
        <v/>
      </c>
      <c r="K798" s="23" t="str">
        <f>IFERROR(VLOOKUP(F798,PROFILE!$B$7:$DC$1000,290,FALSE),"")</f>
        <v/>
      </c>
      <c r="P798" s="15">
        <v>798</v>
      </c>
    </row>
    <row r="799" spans="7:16" x14ac:dyDescent="0.35">
      <c r="G799" s="20" t="str">
        <f>IFERROR(VLOOKUP(F799,PROFILE!$B$6:$Z$1000,24,FALSE),"")</f>
        <v/>
      </c>
      <c r="H799" s="10" t="str">
        <f>IFERROR(VLOOKUP(F799,PROFILE!$B$6:$Z$1000,25,FALSE),"")</f>
        <v/>
      </c>
      <c r="I799" s="10" t="str">
        <f>IFERROR(VLOOKUP(F799,PROFILE!$B$6:$Z$1000,23,FALSE),"")</f>
        <v/>
      </c>
      <c r="J799" s="10" t="str">
        <f>IFERROR(VLOOKUP(F799,PROFILE!$B$6:$Z$1000,17,FALSE),"")</f>
        <v/>
      </c>
      <c r="K799" s="23" t="str">
        <f>IFERROR(VLOOKUP(F799,PROFILE!$B$7:$DC$1000,290,FALSE),"")</f>
        <v/>
      </c>
      <c r="P799" s="15">
        <v>799</v>
      </c>
    </row>
    <row r="800" spans="7:16" x14ac:dyDescent="0.35">
      <c r="G800" s="20" t="str">
        <f>IFERROR(VLOOKUP(F800,PROFILE!$B$6:$Z$1000,24,FALSE),"")</f>
        <v/>
      </c>
      <c r="H800" s="10" t="str">
        <f>IFERROR(VLOOKUP(F800,PROFILE!$B$6:$Z$1000,25,FALSE),"")</f>
        <v/>
      </c>
      <c r="I800" s="10" t="str">
        <f>IFERROR(VLOOKUP(F800,PROFILE!$B$6:$Z$1000,23,FALSE),"")</f>
        <v/>
      </c>
      <c r="J800" s="10" t="str">
        <f>IFERROR(VLOOKUP(F800,PROFILE!$B$6:$Z$1000,17,FALSE),"")</f>
        <v/>
      </c>
      <c r="K800" s="23" t="str">
        <f>IFERROR(VLOOKUP(F800,PROFILE!$B$7:$DC$1000,290,FALSE),"")</f>
        <v/>
      </c>
      <c r="P800" s="15">
        <v>800</v>
      </c>
    </row>
    <row r="801" spans="7:16" x14ac:dyDescent="0.35">
      <c r="G801" s="20" t="str">
        <f>IFERROR(VLOOKUP(F801,PROFILE!$B$6:$Z$1000,24,FALSE),"")</f>
        <v/>
      </c>
      <c r="H801" s="10" t="str">
        <f>IFERROR(VLOOKUP(F801,PROFILE!$B$6:$Z$1000,25,FALSE),"")</f>
        <v/>
      </c>
      <c r="I801" s="10" t="str">
        <f>IFERROR(VLOOKUP(F801,PROFILE!$B$6:$Z$1000,23,FALSE),"")</f>
        <v/>
      </c>
      <c r="J801" s="10" t="str">
        <f>IFERROR(VLOOKUP(F801,PROFILE!$B$6:$Z$1000,17,FALSE),"")</f>
        <v/>
      </c>
      <c r="K801" s="23" t="str">
        <f>IFERROR(VLOOKUP(F801,PROFILE!$B$7:$DC$1000,290,FALSE),"")</f>
        <v/>
      </c>
      <c r="P801" s="15">
        <v>801</v>
      </c>
    </row>
    <row r="802" spans="7:16" x14ac:dyDescent="0.35">
      <c r="G802" s="20" t="str">
        <f>IFERROR(VLOOKUP(F802,PROFILE!$B$6:$Z$1000,24,FALSE),"")</f>
        <v/>
      </c>
      <c r="H802" s="10" t="str">
        <f>IFERROR(VLOOKUP(F802,PROFILE!$B$6:$Z$1000,25,FALSE),"")</f>
        <v/>
      </c>
      <c r="I802" s="10" t="str">
        <f>IFERROR(VLOOKUP(F802,PROFILE!$B$6:$Z$1000,23,FALSE),"")</f>
        <v/>
      </c>
      <c r="J802" s="10" t="str">
        <f>IFERROR(VLOOKUP(F802,PROFILE!$B$6:$Z$1000,17,FALSE),"")</f>
        <v/>
      </c>
      <c r="K802" s="23" t="str">
        <f>IFERROR(VLOOKUP(F802,PROFILE!$B$7:$DC$1000,290,FALSE),"")</f>
        <v/>
      </c>
      <c r="P802" s="15">
        <v>802</v>
      </c>
    </row>
    <row r="803" spans="7:16" x14ac:dyDescent="0.35">
      <c r="G803" s="20" t="str">
        <f>IFERROR(VLOOKUP(F803,PROFILE!$B$6:$Z$1000,24,FALSE),"")</f>
        <v/>
      </c>
      <c r="H803" s="10" t="str">
        <f>IFERROR(VLOOKUP(F803,PROFILE!$B$6:$Z$1000,25,FALSE),"")</f>
        <v/>
      </c>
      <c r="I803" s="10" t="str">
        <f>IFERROR(VLOOKUP(F803,PROFILE!$B$6:$Z$1000,23,FALSE),"")</f>
        <v/>
      </c>
      <c r="J803" s="10" t="str">
        <f>IFERROR(VLOOKUP(F803,PROFILE!$B$6:$Z$1000,17,FALSE),"")</f>
        <v/>
      </c>
      <c r="K803" s="23" t="str">
        <f>IFERROR(VLOOKUP(F803,PROFILE!$B$7:$DC$1000,290,FALSE),"")</f>
        <v/>
      </c>
      <c r="P803" s="15">
        <v>803</v>
      </c>
    </row>
    <row r="804" spans="7:16" x14ac:dyDescent="0.35">
      <c r="G804" s="20" t="str">
        <f>IFERROR(VLOOKUP(F804,PROFILE!$B$6:$Z$1000,24,FALSE),"")</f>
        <v/>
      </c>
      <c r="H804" s="10" t="str">
        <f>IFERROR(VLOOKUP(F804,PROFILE!$B$6:$Z$1000,25,FALSE),"")</f>
        <v/>
      </c>
      <c r="I804" s="10" t="str">
        <f>IFERROR(VLOOKUP(F804,PROFILE!$B$6:$Z$1000,23,FALSE),"")</f>
        <v/>
      </c>
      <c r="J804" s="10" t="str">
        <f>IFERROR(VLOOKUP(F804,PROFILE!$B$6:$Z$1000,17,FALSE),"")</f>
        <v/>
      </c>
      <c r="K804" s="23" t="str">
        <f>IFERROR(VLOOKUP(F804,PROFILE!$B$7:$DC$1000,290,FALSE),"")</f>
        <v/>
      </c>
      <c r="P804" s="15">
        <v>804</v>
      </c>
    </row>
    <row r="805" spans="7:16" x14ac:dyDescent="0.35">
      <c r="G805" s="20" t="str">
        <f>IFERROR(VLOOKUP(F805,PROFILE!$B$6:$Z$1000,24,FALSE),"")</f>
        <v/>
      </c>
      <c r="H805" s="10" t="str">
        <f>IFERROR(VLOOKUP(F805,PROFILE!$B$6:$Z$1000,25,FALSE),"")</f>
        <v/>
      </c>
      <c r="I805" s="10" t="str">
        <f>IFERROR(VLOOKUP(F805,PROFILE!$B$6:$Z$1000,23,FALSE),"")</f>
        <v/>
      </c>
      <c r="J805" s="10" t="str">
        <f>IFERROR(VLOOKUP(F805,PROFILE!$B$6:$Z$1000,17,FALSE),"")</f>
        <v/>
      </c>
      <c r="K805" s="23" t="str">
        <f>IFERROR(VLOOKUP(F805,PROFILE!$B$7:$DC$1000,290,FALSE),"")</f>
        <v/>
      </c>
      <c r="P805" s="15">
        <v>805</v>
      </c>
    </row>
    <row r="806" spans="7:16" x14ac:dyDescent="0.35">
      <c r="G806" s="20" t="str">
        <f>IFERROR(VLOOKUP(F806,PROFILE!$B$6:$Z$1000,24,FALSE),"")</f>
        <v/>
      </c>
      <c r="H806" s="10" t="str">
        <f>IFERROR(VLOOKUP(F806,PROFILE!$B$6:$Z$1000,25,FALSE),"")</f>
        <v/>
      </c>
      <c r="I806" s="10" t="str">
        <f>IFERROR(VLOOKUP(F806,PROFILE!$B$6:$Z$1000,23,FALSE),"")</f>
        <v/>
      </c>
      <c r="J806" s="10" t="str">
        <f>IFERROR(VLOOKUP(F806,PROFILE!$B$6:$Z$1000,17,FALSE),"")</f>
        <v/>
      </c>
      <c r="K806" s="23" t="str">
        <f>IFERROR(VLOOKUP(F806,PROFILE!$B$7:$DC$1000,290,FALSE),"")</f>
        <v/>
      </c>
      <c r="P806" s="15">
        <v>806</v>
      </c>
    </row>
    <row r="807" spans="7:16" x14ac:dyDescent="0.35">
      <c r="G807" s="20" t="str">
        <f>IFERROR(VLOOKUP(F807,PROFILE!$B$6:$Z$1000,24,FALSE),"")</f>
        <v/>
      </c>
      <c r="H807" s="10" t="str">
        <f>IFERROR(VLOOKUP(F807,PROFILE!$B$6:$Z$1000,25,FALSE),"")</f>
        <v/>
      </c>
      <c r="I807" s="10" t="str">
        <f>IFERROR(VLOOKUP(F807,PROFILE!$B$6:$Z$1000,23,FALSE),"")</f>
        <v/>
      </c>
      <c r="J807" s="10" t="str">
        <f>IFERROR(VLOOKUP(F807,PROFILE!$B$6:$Z$1000,17,FALSE),"")</f>
        <v/>
      </c>
      <c r="K807" s="23" t="str">
        <f>IFERROR(VLOOKUP(F807,PROFILE!$B$7:$DC$1000,290,FALSE),"")</f>
        <v/>
      </c>
      <c r="P807" s="15">
        <v>807</v>
      </c>
    </row>
    <row r="808" spans="7:16" x14ac:dyDescent="0.35">
      <c r="G808" s="20" t="str">
        <f>IFERROR(VLOOKUP(F808,PROFILE!$B$6:$Z$1000,24,FALSE),"")</f>
        <v/>
      </c>
      <c r="H808" s="10" t="str">
        <f>IFERROR(VLOOKUP(F808,PROFILE!$B$6:$Z$1000,25,FALSE),"")</f>
        <v/>
      </c>
      <c r="I808" s="10" t="str">
        <f>IFERROR(VLOOKUP(F808,PROFILE!$B$6:$Z$1000,23,FALSE),"")</f>
        <v/>
      </c>
      <c r="J808" s="10" t="str">
        <f>IFERROR(VLOOKUP(F808,PROFILE!$B$6:$Z$1000,17,FALSE),"")</f>
        <v/>
      </c>
      <c r="K808" s="23" t="str">
        <f>IFERROR(VLOOKUP(F808,PROFILE!$B$7:$DC$1000,290,FALSE),"")</f>
        <v/>
      </c>
      <c r="P808" s="15">
        <v>808</v>
      </c>
    </row>
    <row r="809" spans="7:16" x14ac:dyDescent="0.35">
      <c r="G809" s="20" t="str">
        <f>IFERROR(VLOOKUP(F809,PROFILE!$B$6:$Z$1000,24,FALSE),"")</f>
        <v/>
      </c>
      <c r="H809" s="10" t="str">
        <f>IFERROR(VLOOKUP(F809,PROFILE!$B$6:$Z$1000,25,FALSE),"")</f>
        <v/>
      </c>
      <c r="I809" s="10" t="str">
        <f>IFERROR(VLOOKUP(F809,PROFILE!$B$6:$Z$1000,23,FALSE),"")</f>
        <v/>
      </c>
      <c r="J809" s="10" t="str">
        <f>IFERROR(VLOOKUP(F809,PROFILE!$B$6:$Z$1000,17,FALSE),"")</f>
        <v/>
      </c>
      <c r="K809" s="23" t="str">
        <f>IFERROR(VLOOKUP(F809,PROFILE!$B$7:$DC$1000,290,FALSE),"")</f>
        <v/>
      </c>
      <c r="P809" s="15">
        <v>809</v>
      </c>
    </row>
    <row r="810" spans="7:16" x14ac:dyDescent="0.35">
      <c r="G810" s="20" t="str">
        <f>IFERROR(VLOOKUP(F810,PROFILE!$B$6:$Z$1000,24,FALSE),"")</f>
        <v/>
      </c>
      <c r="H810" s="10" t="str">
        <f>IFERROR(VLOOKUP(F810,PROFILE!$B$6:$Z$1000,25,FALSE),"")</f>
        <v/>
      </c>
      <c r="I810" s="10" t="str">
        <f>IFERROR(VLOOKUP(F810,PROFILE!$B$6:$Z$1000,23,FALSE),"")</f>
        <v/>
      </c>
      <c r="J810" s="10" t="str">
        <f>IFERROR(VLOOKUP(F810,PROFILE!$B$6:$Z$1000,17,FALSE),"")</f>
        <v/>
      </c>
      <c r="K810" s="23" t="str">
        <f>IFERROR(VLOOKUP(F810,PROFILE!$B$7:$DC$1000,290,FALSE),"")</f>
        <v/>
      </c>
      <c r="P810" s="15">
        <v>810</v>
      </c>
    </row>
    <row r="811" spans="7:16" x14ac:dyDescent="0.35">
      <c r="G811" s="20" t="str">
        <f>IFERROR(VLOOKUP(F811,PROFILE!$B$6:$Z$1000,24,FALSE),"")</f>
        <v/>
      </c>
      <c r="H811" s="10" t="str">
        <f>IFERROR(VLOOKUP(F811,PROFILE!$B$6:$Z$1000,25,FALSE),"")</f>
        <v/>
      </c>
      <c r="I811" s="10" t="str">
        <f>IFERROR(VLOOKUP(F811,PROFILE!$B$6:$Z$1000,23,FALSE),"")</f>
        <v/>
      </c>
      <c r="J811" s="10" t="str">
        <f>IFERROR(VLOOKUP(F811,PROFILE!$B$6:$Z$1000,17,FALSE),"")</f>
        <v/>
      </c>
      <c r="K811" s="23" t="str">
        <f>IFERROR(VLOOKUP(F811,PROFILE!$B$7:$DC$1000,290,FALSE),"")</f>
        <v/>
      </c>
      <c r="P811" s="15">
        <v>811</v>
      </c>
    </row>
    <row r="812" spans="7:16" x14ac:dyDescent="0.35">
      <c r="G812" s="20" t="str">
        <f>IFERROR(VLOOKUP(F812,PROFILE!$B$6:$Z$1000,24,FALSE),"")</f>
        <v/>
      </c>
      <c r="H812" s="10" t="str">
        <f>IFERROR(VLOOKUP(F812,PROFILE!$B$6:$Z$1000,25,FALSE),"")</f>
        <v/>
      </c>
      <c r="I812" s="10" t="str">
        <f>IFERROR(VLOOKUP(F812,PROFILE!$B$6:$Z$1000,23,FALSE),"")</f>
        <v/>
      </c>
      <c r="J812" s="10" t="str">
        <f>IFERROR(VLOOKUP(F812,PROFILE!$B$6:$Z$1000,17,FALSE),"")</f>
        <v/>
      </c>
      <c r="K812" s="23" t="str">
        <f>IFERROR(VLOOKUP(F812,PROFILE!$B$7:$DC$1000,290,FALSE),"")</f>
        <v/>
      </c>
      <c r="P812" s="15">
        <v>812</v>
      </c>
    </row>
    <row r="813" spans="7:16" x14ac:dyDescent="0.35">
      <c r="G813" s="20" t="str">
        <f>IFERROR(VLOOKUP(F813,PROFILE!$B$6:$Z$1000,24,FALSE),"")</f>
        <v/>
      </c>
      <c r="H813" s="10" t="str">
        <f>IFERROR(VLOOKUP(F813,PROFILE!$B$6:$Z$1000,25,FALSE),"")</f>
        <v/>
      </c>
      <c r="I813" s="10" t="str">
        <f>IFERROR(VLOOKUP(F813,PROFILE!$B$6:$Z$1000,23,FALSE),"")</f>
        <v/>
      </c>
      <c r="J813" s="10" t="str">
        <f>IFERROR(VLOOKUP(F813,PROFILE!$B$6:$Z$1000,17,FALSE),"")</f>
        <v/>
      </c>
      <c r="K813" s="23" t="str">
        <f>IFERROR(VLOOKUP(F813,PROFILE!$B$7:$DC$1000,290,FALSE),"")</f>
        <v/>
      </c>
      <c r="P813" s="15">
        <v>813</v>
      </c>
    </row>
    <row r="814" spans="7:16" x14ac:dyDescent="0.35">
      <c r="G814" s="20" t="str">
        <f>IFERROR(VLOOKUP(F814,PROFILE!$B$6:$Z$1000,24,FALSE),"")</f>
        <v/>
      </c>
      <c r="H814" s="10" t="str">
        <f>IFERROR(VLOOKUP(F814,PROFILE!$B$6:$Z$1000,25,FALSE),"")</f>
        <v/>
      </c>
      <c r="I814" s="10" t="str">
        <f>IFERROR(VLOOKUP(F814,PROFILE!$B$6:$Z$1000,23,FALSE),"")</f>
        <v/>
      </c>
      <c r="J814" s="10" t="str">
        <f>IFERROR(VLOOKUP(F814,PROFILE!$B$6:$Z$1000,17,FALSE),"")</f>
        <v/>
      </c>
      <c r="K814" s="23" t="str">
        <f>IFERROR(VLOOKUP(F814,PROFILE!$B$7:$DC$1000,290,FALSE),"")</f>
        <v/>
      </c>
      <c r="P814" s="15">
        <v>814</v>
      </c>
    </row>
    <row r="815" spans="7:16" x14ac:dyDescent="0.35">
      <c r="G815" s="20" t="str">
        <f>IFERROR(VLOOKUP(F815,PROFILE!$B$6:$Z$1000,24,FALSE),"")</f>
        <v/>
      </c>
      <c r="H815" s="10" t="str">
        <f>IFERROR(VLOOKUP(F815,PROFILE!$B$6:$Z$1000,25,FALSE),"")</f>
        <v/>
      </c>
      <c r="I815" s="10" t="str">
        <f>IFERROR(VLOOKUP(F815,PROFILE!$B$6:$Z$1000,23,FALSE),"")</f>
        <v/>
      </c>
      <c r="J815" s="10" t="str">
        <f>IFERROR(VLOOKUP(F815,PROFILE!$B$6:$Z$1000,17,FALSE),"")</f>
        <v/>
      </c>
      <c r="K815" s="23" t="str">
        <f>IFERROR(VLOOKUP(F815,PROFILE!$B$7:$DC$1000,290,FALSE),"")</f>
        <v/>
      </c>
      <c r="P815" s="15">
        <v>815</v>
      </c>
    </row>
    <row r="816" spans="7:16" x14ac:dyDescent="0.35">
      <c r="G816" s="20" t="str">
        <f>IFERROR(VLOOKUP(F816,PROFILE!$B$6:$Z$1000,24,FALSE),"")</f>
        <v/>
      </c>
      <c r="H816" s="10" t="str">
        <f>IFERROR(VLOOKUP(F816,PROFILE!$B$6:$Z$1000,25,FALSE),"")</f>
        <v/>
      </c>
      <c r="I816" s="10" t="str">
        <f>IFERROR(VLOOKUP(F816,PROFILE!$B$6:$Z$1000,23,FALSE),"")</f>
        <v/>
      </c>
      <c r="J816" s="10" t="str">
        <f>IFERROR(VLOOKUP(F816,PROFILE!$B$6:$Z$1000,17,FALSE),"")</f>
        <v/>
      </c>
      <c r="K816" s="23" t="str">
        <f>IFERROR(VLOOKUP(F816,PROFILE!$B$7:$DC$1000,290,FALSE),"")</f>
        <v/>
      </c>
      <c r="P816" s="15">
        <v>816</v>
      </c>
    </row>
    <row r="817" spans="7:16" x14ac:dyDescent="0.35">
      <c r="G817" s="20" t="str">
        <f>IFERROR(VLOOKUP(F817,PROFILE!$B$6:$Z$1000,24,FALSE),"")</f>
        <v/>
      </c>
      <c r="H817" s="10" t="str">
        <f>IFERROR(VLOOKUP(F817,PROFILE!$B$6:$Z$1000,25,FALSE),"")</f>
        <v/>
      </c>
      <c r="I817" s="10" t="str">
        <f>IFERROR(VLOOKUP(F817,PROFILE!$B$6:$Z$1000,23,FALSE),"")</f>
        <v/>
      </c>
      <c r="J817" s="10" t="str">
        <f>IFERROR(VLOOKUP(F817,PROFILE!$B$6:$Z$1000,17,FALSE),"")</f>
        <v/>
      </c>
      <c r="K817" s="23" t="str">
        <f>IFERROR(VLOOKUP(F817,PROFILE!$B$7:$DC$1000,290,FALSE),"")</f>
        <v/>
      </c>
      <c r="P817" s="15">
        <v>817</v>
      </c>
    </row>
    <row r="818" spans="7:16" x14ac:dyDescent="0.35">
      <c r="G818" s="20" t="str">
        <f>IFERROR(VLOOKUP(F818,PROFILE!$B$6:$Z$1000,24,FALSE),"")</f>
        <v/>
      </c>
      <c r="H818" s="10" t="str">
        <f>IFERROR(VLOOKUP(F818,PROFILE!$B$6:$Z$1000,25,FALSE),"")</f>
        <v/>
      </c>
      <c r="I818" s="10" t="str">
        <f>IFERROR(VLOOKUP(F818,PROFILE!$B$6:$Z$1000,23,FALSE),"")</f>
        <v/>
      </c>
      <c r="J818" s="10" t="str">
        <f>IFERROR(VLOOKUP(F818,PROFILE!$B$6:$Z$1000,17,FALSE),"")</f>
        <v/>
      </c>
      <c r="K818" s="23" t="str">
        <f>IFERROR(VLOOKUP(F818,PROFILE!$B$7:$DC$1000,290,FALSE),"")</f>
        <v/>
      </c>
      <c r="P818" s="15">
        <v>818</v>
      </c>
    </row>
    <row r="819" spans="7:16" x14ac:dyDescent="0.35">
      <c r="G819" s="20" t="str">
        <f>IFERROR(VLOOKUP(F819,PROFILE!$B$6:$Z$1000,24,FALSE),"")</f>
        <v/>
      </c>
      <c r="H819" s="10" t="str">
        <f>IFERROR(VLOOKUP(F819,PROFILE!$B$6:$Z$1000,25,FALSE),"")</f>
        <v/>
      </c>
      <c r="I819" s="10" t="str">
        <f>IFERROR(VLOOKUP(F819,PROFILE!$B$6:$Z$1000,23,FALSE),"")</f>
        <v/>
      </c>
      <c r="J819" s="10" t="str">
        <f>IFERROR(VLOOKUP(F819,PROFILE!$B$6:$Z$1000,17,FALSE),"")</f>
        <v/>
      </c>
      <c r="K819" s="23" t="str">
        <f>IFERROR(VLOOKUP(F819,PROFILE!$B$7:$DC$1000,290,FALSE),"")</f>
        <v/>
      </c>
      <c r="P819" s="15">
        <v>819</v>
      </c>
    </row>
    <row r="820" spans="7:16" x14ac:dyDescent="0.35">
      <c r="G820" s="20" t="str">
        <f>IFERROR(VLOOKUP(F820,PROFILE!$B$6:$Z$1000,24,FALSE),"")</f>
        <v/>
      </c>
      <c r="H820" s="10" t="str">
        <f>IFERROR(VLOOKUP(F820,PROFILE!$B$6:$Z$1000,25,FALSE),"")</f>
        <v/>
      </c>
      <c r="I820" s="10" t="str">
        <f>IFERROR(VLOOKUP(F820,PROFILE!$B$6:$Z$1000,23,FALSE),"")</f>
        <v/>
      </c>
      <c r="J820" s="10" t="str">
        <f>IFERROR(VLOOKUP(F820,PROFILE!$B$6:$Z$1000,17,FALSE),"")</f>
        <v/>
      </c>
      <c r="K820" s="23" t="str">
        <f>IFERROR(VLOOKUP(F820,PROFILE!$B$7:$DC$1000,290,FALSE),"")</f>
        <v/>
      </c>
      <c r="P820" s="15">
        <v>820</v>
      </c>
    </row>
    <row r="821" spans="7:16" x14ac:dyDescent="0.35">
      <c r="G821" s="20" t="str">
        <f>IFERROR(VLOOKUP(F821,PROFILE!$B$6:$Z$1000,24,FALSE),"")</f>
        <v/>
      </c>
      <c r="H821" s="10" t="str">
        <f>IFERROR(VLOOKUP(F821,PROFILE!$B$6:$Z$1000,25,FALSE),"")</f>
        <v/>
      </c>
      <c r="I821" s="10" t="str">
        <f>IFERROR(VLOOKUP(F821,PROFILE!$B$6:$Z$1000,23,FALSE),"")</f>
        <v/>
      </c>
      <c r="J821" s="10" t="str">
        <f>IFERROR(VLOOKUP(F821,PROFILE!$B$6:$Z$1000,17,FALSE),"")</f>
        <v/>
      </c>
      <c r="K821" s="23" t="str">
        <f>IFERROR(VLOOKUP(F821,PROFILE!$B$7:$DC$1000,290,FALSE),"")</f>
        <v/>
      </c>
      <c r="P821" s="15">
        <v>821</v>
      </c>
    </row>
    <row r="822" spans="7:16" x14ac:dyDescent="0.35">
      <c r="G822" s="20" t="str">
        <f>IFERROR(VLOOKUP(F822,PROFILE!$B$6:$Z$1000,24,FALSE),"")</f>
        <v/>
      </c>
      <c r="H822" s="10" t="str">
        <f>IFERROR(VLOOKUP(F822,PROFILE!$B$6:$Z$1000,25,FALSE),"")</f>
        <v/>
      </c>
      <c r="I822" s="10" t="str">
        <f>IFERROR(VLOOKUP(F822,PROFILE!$B$6:$Z$1000,23,FALSE),"")</f>
        <v/>
      </c>
      <c r="J822" s="10" t="str">
        <f>IFERROR(VLOOKUP(F822,PROFILE!$B$6:$Z$1000,17,FALSE),"")</f>
        <v/>
      </c>
      <c r="K822" s="23" t="str">
        <f>IFERROR(VLOOKUP(F822,PROFILE!$B$7:$DC$1000,290,FALSE),"")</f>
        <v/>
      </c>
      <c r="P822" s="15">
        <v>822</v>
      </c>
    </row>
    <row r="823" spans="7:16" x14ac:dyDescent="0.35">
      <c r="G823" s="20" t="str">
        <f>IFERROR(VLOOKUP(F823,PROFILE!$B$6:$Z$1000,24,FALSE),"")</f>
        <v/>
      </c>
      <c r="H823" s="10" t="str">
        <f>IFERROR(VLOOKUP(F823,PROFILE!$B$6:$Z$1000,25,FALSE),"")</f>
        <v/>
      </c>
      <c r="I823" s="10" t="str">
        <f>IFERROR(VLOOKUP(F823,PROFILE!$B$6:$Z$1000,23,FALSE),"")</f>
        <v/>
      </c>
      <c r="J823" s="10" t="str">
        <f>IFERROR(VLOOKUP(F823,PROFILE!$B$6:$Z$1000,17,FALSE),"")</f>
        <v/>
      </c>
      <c r="K823" s="23" t="str">
        <f>IFERROR(VLOOKUP(F823,PROFILE!$B$7:$DC$1000,290,FALSE),"")</f>
        <v/>
      </c>
      <c r="P823" s="15">
        <v>823</v>
      </c>
    </row>
    <row r="824" spans="7:16" x14ac:dyDescent="0.35">
      <c r="G824" s="20" t="str">
        <f>IFERROR(VLOOKUP(F824,PROFILE!$B$6:$Z$1000,24,FALSE),"")</f>
        <v/>
      </c>
      <c r="H824" s="10" t="str">
        <f>IFERROR(VLOOKUP(F824,PROFILE!$B$6:$Z$1000,25,FALSE),"")</f>
        <v/>
      </c>
      <c r="I824" s="10" t="str">
        <f>IFERROR(VLOOKUP(F824,PROFILE!$B$6:$Z$1000,23,FALSE),"")</f>
        <v/>
      </c>
      <c r="J824" s="10" t="str">
        <f>IFERROR(VLOOKUP(F824,PROFILE!$B$6:$Z$1000,17,FALSE),"")</f>
        <v/>
      </c>
      <c r="K824" s="23" t="str">
        <f>IFERROR(VLOOKUP(F824,PROFILE!$B$7:$DC$1000,290,FALSE),"")</f>
        <v/>
      </c>
      <c r="P824" s="15">
        <v>824</v>
      </c>
    </row>
    <row r="825" spans="7:16" x14ac:dyDescent="0.35">
      <c r="G825" s="20" t="str">
        <f>IFERROR(VLOOKUP(F825,PROFILE!$B$6:$Z$1000,24,FALSE),"")</f>
        <v/>
      </c>
      <c r="H825" s="10" t="str">
        <f>IFERROR(VLOOKUP(F825,PROFILE!$B$6:$Z$1000,25,FALSE),"")</f>
        <v/>
      </c>
      <c r="I825" s="10" t="str">
        <f>IFERROR(VLOOKUP(F825,PROFILE!$B$6:$Z$1000,23,FALSE),"")</f>
        <v/>
      </c>
      <c r="J825" s="10" t="str">
        <f>IFERROR(VLOOKUP(F825,PROFILE!$B$6:$Z$1000,17,FALSE),"")</f>
        <v/>
      </c>
      <c r="K825" s="23" t="str">
        <f>IFERROR(VLOOKUP(F825,PROFILE!$B$7:$DC$1000,290,FALSE),"")</f>
        <v/>
      </c>
      <c r="P825" s="15">
        <v>825</v>
      </c>
    </row>
    <row r="826" spans="7:16" x14ac:dyDescent="0.35">
      <c r="G826" s="20" t="str">
        <f>IFERROR(VLOOKUP(F826,PROFILE!$B$6:$Z$1000,24,FALSE),"")</f>
        <v/>
      </c>
      <c r="H826" s="10" t="str">
        <f>IFERROR(VLOOKUP(F826,PROFILE!$B$6:$Z$1000,25,FALSE),"")</f>
        <v/>
      </c>
      <c r="I826" s="10" t="str">
        <f>IFERROR(VLOOKUP(F826,PROFILE!$B$6:$Z$1000,23,FALSE),"")</f>
        <v/>
      </c>
      <c r="J826" s="10" t="str">
        <f>IFERROR(VLOOKUP(F826,PROFILE!$B$6:$Z$1000,17,FALSE),"")</f>
        <v/>
      </c>
      <c r="K826" s="23" t="str">
        <f>IFERROR(VLOOKUP(F826,PROFILE!$B$7:$DC$1000,290,FALSE),"")</f>
        <v/>
      </c>
      <c r="P826" s="15">
        <v>826</v>
      </c>
    </row>
    <row r="827" spans="7:16" x14ac:dyDescent="0.35">
      <c r="G827" s="20" t="str">
        <f>IFERROR(VLOOKUP(F827,PROFILE!$B$6:$Z$1000,24,FALSE),"")</f>
        <v/>
      </c>
      <c r="H827" s="10" t="str">
        <f>IFERROR(VLOOKUP(F827,PROFILE!$B$6:$Z$1000,25,FALSE),"")</f>
        <v/>
      </c>
      <c r="I827" s="10" t="str">
        <f>IFERROR(VLOOKUP(F827,PROFILE!$B$6:$Z$1000,23,FALSE),"")</f>
        <v/>
      </c>
      <c r="J827" s="10" t="str">
        <f>IFERROR(VLOOKUP(F827,PROFILE!$B$6:$Z$1000,17,FALSE),"")</f>
        <v/>
      </c>
      <c r="K827" s="23" t="str">
        <f>IFERROR(VLOOKUP(F827,PROFILE!$B$7:$DC$1000,290,FALSE),"")</f>
        <v/>
      </c>
      <c r="P827" s="15">
        <v>827</v>
      </c>
    </row>
    <row r="828" spans="7:16" x14ac:dyDescent="0.35">
      <c r="G828" s="20" t="str">
        <f>IFERROR(VLOOKUP(F828,PROFILE!$B$6:$Z$1000,24,FALSE),"")</f>
        <v/>
      </c>
      <c r="H828" s="10" t="str">
        <f>IFERROR(VLOOKUP(F828,PROFILE!$B$6:$Z$1000,25,FALSE),"")</f>
        <v/>
      </c>
      <c r="I828" s="10" t="str">
        <f>IFERROR(VLOOKUP(F828,PROFILE!$B$6:$Z$1000,23,FALSE),"")</f>
        <v/>
      </c>
      <c r="J828" s="10" t="str">
        <f>IFERROR(VLOOKUP(F828,PROFILE!$B$6:$Z$1000,17,FALSE),"")</f>
        <v/>
      </c>
      <c r="K828" s="23" t="str">
        <f>IFERROR(VLOOKUP(F828,PROFILE!$B$7:$DC$1000,290,FALSE),"")</f>
        <v/>
      </c>
      <c r="P828" s="15">
        <v>828</v>
      </c>
    </row>
    <row r="829" spans="7:16" x14ac:dyDescent="0.35">
      <c r="G829" s="20" t="str">
        <f>IFERROR(VLOOKUP(F829,PROFILE!$B$6:$Z$1000,24,FALSE),"")</f>
        <v/>
      </c>
      <c r="H829" s="10" t="str">
        <f>IFERROR(VLOOKUP(F829,PROFILE!$B$6:$Z$1000,25,FALSE),"")</f>
        <v/>
      </c>
      <c r="I829" s="10" t="str">
        <f>IFERROR(VLOOKUP(F829,PROFILE!$B$6:$Z$1000,23,FALSE),"")</f>
        <v/>
      </c>
      <c r="J829" s="10" t="str">
        <f>IFERROR(VLOOKUP(F829,PROFILE!$B$6:$Z$1000,17,FALSE),"")</f>
        <v/>
      </c>
      <c r="K829" s="23" t="str">
        <f>IFERROR(VLOOKUP(F829,PROFILE!$B$7:$DC$1000,290,FALSE),"")</f>
        <v/>
      </c>
      <c r="P829" s="15">
        <v>829</v>
      </c>
    </row>
    <row r="830" spans="7:16" x14ac:dyDescent="0.35">
      <c r="G830" s="20" t="str">
        <f>IFERROR(VLOOKUP(F830,PROFILE!$B$6:$Z$1000,24,FALSE),"")</f>
        <v/>
      </c>
      <c r="H830" s="10" t="str">
        <f>IFERROR(VLOOKUP(F830,PROFILE!$B$6:$Z$1000,25,FALSE),"")</f>
        <v/>
      </c>
      <c r="I830" s="10" t="str">
        <f>IFERROR(VLOOKUP(F830,PROFILE!$B$6:$Z$1000,23,FALSE),"")</f>
        <v/>
      </c>
      <c r="J830" s="10" t="str">
        <f>IFERROR(VLOOKUP(F830,PROFILE!$B$6:$Z$1000,17,FALSE),"")</f>
        <v/>
      </c>
      <c r="K830" s="23" t="str">
        <f>IFERROR(VLOOKUP(F830,PROFILE!$B$7:$DC$1000,290,FALSE),"")</f>
        <v/>
      </c>
      <c r="P830" s="15">
        <v>830</v>
      </c>
    </row>
    <row r="831" spans="7:16" x14ac:dyDescent="0.35">
      <c r="G831" s="20" t="str">
        <f>IFERROR(VLOOKUP(F831,PROFILE!$B$6:$Z$1000,24,FALSE),"")</f>
        <v/>
      </c>
      <c r="H831" s="10" t="str">
        <f>IFERROR(VLOOKUP(F831,PROFILE!$B$6:$Z$1000,25,FALSE),"")</f>
        <v/>
      </c>
      <c r="I831" s="10" t="str">
        <f>IFERROR(VLOOKUP(F831,PROFILE!$B$6:$Z$1000,23,FALSE),"")</f>
        <v/>
      </c>
      <c r="J831" s="10" t="str">
        <f>IFERROR(VLOOKUP(F831,PROFILE!$B$6:$Z$1000,17,FALSE),"")</f>
        <v/>
      </c>
      <c r="K831" s="23" t="str">
        <f>IFERROR(VLOOKUP(F831,PROFILE!$B$7:$DC$1000,290,FALSE),"")</f>
        <v/>
      </c>
      <c r="P831" s="15">
        <v>831</v>
      </c>
    </row>
    <row r="832" spans="7:16" x14ac:dyDescent="0.35">
      <c r="G832" s="20" t="str">
        <f>IFERROR(VLOOKUP(F832,PROFILE!$B$6:$Z$1000,24,FALSE),"")</f>
        <v/>
      </c>
      <c r="H832" s="10" t="str">
        <f>IFERROR(VLOOKUP(F832,PROFILE!$B$6:$Z$1000,25,FALSE),"")</f>
        <v/>
      </c>
      <c r="I832" s="10" t="str">
        <f>IFERROR(VLOOKUP(F832,PROFILE!$B$6:$Z$1000,23,FALSE),"")</f>
        <v/>
      </c>
      <c r="J832" s="10" t="str">
        <f>IFERROR(VLOOKUP(F832,PROFILE!$B$6:$Z$1000,17,FALSE),"")</f>
        <v/>
      </c>
      <c r="K832" s="23" t="str">
        <f>IFERROR(VLOOKUP(F832,PROFILE!$B$7:$DC$1000,290,FALSE),"")</f>
        <v/>
      </c>
      <c r="P832" s="15">
        <v>832</v>
      </c>
    </row>
    <row r="833" spans="7:16" x14ac:dyDescent="0.35">
      <c r="G833" s="20" t="str">
        <f>IFERROR(VLOOKUP(F833,PROFILE!$B$6:$Z$1000,24,FALSE),"")</f>
        <v/>
      </c>
      <c r="H833" s="10" t="str">
        <f>IFERROR(VLOOKUP(F833,PROFILE!$B$6:$Z$1000,25,FALSE),"")</f>
        <v/>
      </c>
      <c r="I833" s="10" t="str">
        <f>IFERROR(VLOOKUP(F833,PROFILE!$B$6:$Z$1000,23,FALSE),"")</f>
        <v/>
      </c>
      <c r="J833" s="10" t="str">
        <f>IFERROR(VLOOKUP(F833,PROFILE!$B$6:$Z$1000,17,FALSE),"")</f>
        <v/>
      </c>
      <c r="K833" s="23" t="str">
        <f>IFERROR(VLOOKUP(F833,PROFILE!$B$7:$DC$1000,290,FALSE),"")</f>
        <v/>
      </c>
      <c r="P833" s="15">
        <v>833</v>
      </c>
    </row>
    <row r="834" spans="7:16" x14ac:dyDescent="0.35">
      <c r="G834" s="20" t="str">
        <f>IFERROR(VLOOKUP(F834,PROFILE!$B$6:$Z$1000,24,FALSE),"")</f>
        <v/>
      </c>
      <c r="H834" s="10" t="str">
        <f>IFERROR(VLOOKUP(F834,PROFILE!$B$6:$Z$1000,25,FALSE),"")</f>
        <v/>
      </c>
      <c r="I834" s="10" t="str">
        <f>IFERROR(VLOOKUP(F834,PROFILE!$B$6:$Z$1000,23,FALSE),"")</f>
        <v/>
      </c>
      <c r="J834" s="10" t="str">
        <f>IFERROR(VLOOKUP(F834,PROFILE!$B$6:$Z$1000,17,FALSE),"")</f>
        <v/>
      </c>
      <c r="K834" s="23" t="str">
        <f>IFERROR(VLOOKUP(F834,PROFILE!$B$7:$DC$1000,290,FALSE),"")</f>
        <v/>
      </c>
      <c r="P834" s="15">
        <v>834</v>
      </c>
    </row>
    <row r="835" spans="7:16" x14ac:dyDescent="0.35">
      <c r="G835" s="20" t="str">
        <f>IFERROR(VLOOKUP(F835,PROFILE!$B$6:$Z$1000,24,FALSE),"")</f>
        <v/>
      </c>
      <c r="H835" s="10" t="str">
        <f>IFERROR(VLOOKUP(F835,PROFILE!$B$6:$Z$1000,25,FALSE),"")</f>
        <v/>
      </c>
      <c r="I835" s="10" t="str">
        <f>IFERROR(VLOOKUP(F835,PROFILE!$B$6:$Z$1000,23,FALSE),"")</f>
        <v/>
      </c>
      <c r="J835" s="10" t="str">
        <f>IFERROR(VLOOKUP(F835,PROFILE!$B$6:$Z$1000,17,FALSE),"")</f>
        <v/>
      </c>
      <c r="K835" s="23" t="str">
        <f>IFERROR(VLOOKUP(F835,PROFILE!$B$7:$DC$1000,290,FALSE),"")</f>
        <v/>
      </c>
      <c r="P835" s="15">
        <v>835</v>
      </c>
    </row>
    <row r="836" spans="7:16" x14ac:dyDescent="0.35">
      <c r="G836" s="20" t="str">
        <f>IFERROR(VLOOKUP(F836,PROFILE!$B$6:$Z$1000,24,FALSE),"")</f>
        <v/>
      </c>
      <c r="H836" s="10" t="str">
        <f>IFERROR(VLOOKUP(F836,PROFILE!$B$6:$Z$1000,25,FALSE),"")</f>
        <v/>
      </c>
      <c r="I836" s="10" t="str">
        <f>IFERROR(VLOOKUP(F836,PROFILE!$B$6:$Z$1000,23,FALSE),"")</f>
        <v/>
      </c>
      <c r="J836" s="10" t="str">
        <f>IFERROR(VLOOKUP(F836,PROFILE!$B$6:$Z$1000,17,FALSE),"")</f>
        <v/>
      </c>
      <c r="K836" s="23" t="str">
        <f>IFERROR(VLOOKUP(F836,PROFILE!$B$7:$DC$1000,290,FALSE),"")</f>
        <v/>
      </c>
      <c r="P836" s="15">
        <v>836</v>
      </c>
    </row>
    <row r="837" spans="7:16" x14ac:dyDescent="0.35">
      <c r="G837" s="20" t="str">
        <f>IFERROR(VLOOKUP(F837,PROFILE!$B$6:$Z$1000,24,FALSE),"")</f>
        <v/>
      </c>
      <c r="H837" s="10" t="str">
        <f>IFERROR(VLOOKUP(F837,PROFILE!$B$6:$Z$1000,25,FALSE),"")</f>
        <v/>
      </c>
      <c r="I837" s="10" t="str">
        <f>IFERROR(VLOOKUP(F837,PROFILE!$B$6:$Z$1000,23,FALSE),"")</f>
        <v/>
      </c>
      <c r="J837" s="10" t="str">
        <f>IFERROR(VLOOKUP(F837,PROFILE!$B$6:$Z$1000,17,FALSE),"")</f>
        <v/>
      </c>
      <c r="K837" s="23" t="str">
        <f>IFERROR(VLOOKUP(F837,PROFILE!$B$7:$DC$1000,290,FALSE),"")</f>
        <v/>
      </c>
      <c r="P837" s="15">
        <v>837</v>
      </c>
    </row>
    <row r="838" spans="7:16" x14ac:dyDescent="0.35">
      <c r="G838" s="20" t="str">
        <f>IFERROR(VLOOKUP(F838,PROFILE!$B$6:$Z$1000,24,FALSE),"")</f>
        <v/>
      </c>
      <c r="H838" s="10" t="str">
        <f>IFERROR(VLOOKUP(F838,PROFILE!$B$6:$Z$1000,25,FALSE),"")</f>
        <v/>
      </c>
      <c r="I838" s="10" t="str">
        <f>IFERROR(VLOOKUP(F838,PROFILE!$B$6:$Z$1000,23,FALSE),"")</f>
        <v/>
      </c>
      <c r="J838" s="10" t="str">
        <f>IFERROR(VLOOKUP(F838,PROFILE!$B$6:$Z$1000,17,FALSE),"")</f>
        <v/>
      </c>
      <c r="K838" s="23" t="str">
        <f>IFERROR(VLOOKUP(F838,PROFILE!$B$7:$DC$1000,290,FALSE),"")</f>
        <v/>
      </c>
      <c r="P838" s="15">
        <v>838</v>
      </c>
    </row>
    <row r="839" spans="7:16" x14ac:dyDescent="0.35">
      <c r="G839" s="20" t="str">
        <f>IFERROR(VLOOKUP(F839,PROFILE!$B$6:$Z$1000,24,FALSE),"")</f>
        <v/>
      </c>
      <c r="H839" s="10" t="str">
        <f>IFERROR(VLOOKUP(F839,PROFILE!$B$6:$Z$1000,25,FALSE),"")</f>
        <v/>
      </c>
      <c r="I839" s="10" t="str">
        <f>IFERROR(VLOOKUP(F839,PROFILE!$B$6:$Z$1000,23,FALSE),"")</f>
        <v/>
      </c>
      <c r="J839" s="10" t="str">
        <f>IFERROR(VLOOKUP(F839,PROFILE!$B$6:$Z$1000,17,FALSE),"")</f>
        <v/>
      </c>
      <c r="K839" s="23" t="str">
        <f>IFERROR(VLOOKUP(F839,PROFILE!$B$7:$DC$1000,290,FALSE),"")</f>
        <v/>
      </c>
      <c r="P839" s="15">
        <v>839</v>
      </c>
    </row>
    <row r="840" spans="7:16" x14ac:dyDescent="0.35">
      <c r="G840" s="20" t="str">
        <f>IFERROR(VLOOKUP(F840,PROFILE!$B$6:$Z$1000,24,FALSE),"")</f>
        <v/>
      </c>
      <c r="H840" s="10" t="str">
        <f>IFERROR(VLOOKUP(F840,PROFILE!$B$6:$Z$1000,25,FALSE),"")</f>
        <v/>
      </c>
      <c r="I840" s="10" t="str">
        <f>IFERROR(VLOOKUP(F840,PROFILE!$B$6:$Z$1000,23,FALSE),"")</f>
        <v/>
      </c>
      <c r="J840" s="10" t="str">
        <f>IFERROR(VLOOKUP(F840,PROFILE!$B$6:$Z$1000,17,FALSE),"")</f>
        <v/>
      </c>
      <c r="K840" s="23" t="str">
        <f>IFERROR(VLOOKUP(F840,PROFILE!$B$7:$DC$1000,290,FALSE),"")</f>
        <v/>
      </c>
      <c r="P840" s="15">
        <v>840</v>
      </c>
    </row>
    <row r="841" spans="7:16" x14ac:dyDescent="0.35">
      <c r="G841" s="20" t="str">
        <f>IFERROR(VLOOKUP(F841,PROFILE!$B$6:$Z$1000,24,FALSE),"")</f>
        <v/>
      </c>
      <c r="H841" s="10" t="str">
        <f>IFERROR(VLOOKUP(F841,PROFILE!$B$6:$Z$1000,25,FALSE),"")</f>
        <v/>
      </c>
      <c r="I841" s="10" t="str">
        <f>IFERROR(VLOOKUP(F841,PROFILE!$B$6:$Z$1000,23,FALSE),"")</f>
        <v/>
      </c>
      <c r="J841" s="10" t="str">
        <f>IFERROR(VLOOKUP(F841,PROFILE!$B$6:$Z$1000,17,FALSE),"")</f>
        <v/>
      </c>
      <c r="K841" s="23" t="str">
        <f>IFERROR(VLOOKUP(F841,PROFILE!$B$7:$DC$1000,290,FALSE),"")</f>
        <v/>
      </c>
      <c r="P841" s="15">
        <v>841</v>
      </c>
    </row>
    <row r="842" spans="7:16" x14ac:dyDescent="0.35">
      <c r="G842" s="20" t="str">
        <f>IFERROR(VLOOKUP(F842,PROFILE!$B$6:$Z$1000,24,FALSE),"")</f>
        <v/>
      </c>
      <c r="H842" s="10" t="str">
        <f>IFERROR(VLOOKUP(F842,PROFILE!$B$6:$Z$1000,25,FALSE),"")</f>
        <v/>
      </c>
      <c r="I842" s="10" t="str">
        <f>IFERROR(VLOOKUP(F842,PROFILE!$B$6:$Z$1000,23,FALSE),"")</f>
        <v/>
      </c>
      <c r="J842" s="10" t="str">
        <f>IFERROR(VLOOKUP(F842,PROFILE!$B$6:$Z$1000,17,FALSE),"")</f>
        <v/>
      </c>
      <c r="K842" s="23" t="str">
        <f>IFERROR(VLOOKUP(F842,PROFILE!$B$7:$DC$1000,290,FALSE),"")</f>
        <v/>
      </c>
      <c r="P842" s="15">
        <v>842</v>
      </c>
    </row>
    <row r="843" spans="7:16" x14ac:dyDescent="0.35">
      <c r="G843" s="20" t="str">
        <f>IFERROR(VLOOKUP(F843,PROFILE!$B$6:$Z$1000,24,FALSE),"")</f>
        <v/>
      </c>
      <c r="H843" s="10" t="str">
        <f>IFERROR(VLOOKUP(F843,PROFILE!$B$6:$Z$1000,25,FALSE),"")</f>
        <v/>
      </c>
      <c r="I843" s="10" t="str">
        <f>IFERROR(VLOOKUP(F843,PROFILE!$B$6:$Z$1000,23,FALSE),"")</f>
        <v/>
      </c>
      <c r="J843" s="10" t="str">
        <f>IFERROR(VLOOKUP(F843,PROFILE!$B$6:$Z$1000,17,FALSE),"")</f>
        <v/>
      </c>
      <c r="K843" s="23" t="str">
        <f>IFERROR(VLOOKUP(F843,PROFILE!$B$7:$DC$1000,290,FALSE),"")</f>
        <v/>
      </c>
      <c r="P843" s="15">
        <v>843</v>
      </c>
    </row>
    <row r="844" spans="7:16" x14ac:dyDescent="0.35">
      <c r="G844" s="20" t="str">
        <f>IFERROR(VLOOKUP(F844,PROFILE!$B$6:$Z$1000,24,FALSE),"")</f>
        <v/>
      </c>
      <c r="H844" s="10" t="str">
        <f>IFERROR(VLOOKUP(F844,PROFILE!$B$6:$Z$1000,25,FALSE),"")</f>
        <v/>
      </c>
      <c r="I844" s="10" t="str">
        <f>IFERROR(VLOOKUP(F844,PROFILE!$B$6:$Z$1000,23,FALSE),"")</f>
        <v/>
      </c>
      <c r="J844" s="10" t="str">
        <f>IFERROR(VLOOKUP(F844,PROFILE!$B$6:$Z$1000,17,FALSE),"")</f>
        <v/>
      </c>
      <c r="K844" s="23" t="str">
        <f>IFERROR(VLOOKUP(F844,PROFILE!$B$7:$DC$1000,290,FALSE),"")</f>
        <v/>
      </c>
      <c r="P844" s="15">
        <v>844</v>
      </c>
    </row>
    <row r="845" spans="7:16" x14ac:dyDescent="0.35">
      <c r="G845" s="20" t="str">
        <f>IFERROR(VLOOKUP(F845,PROFILE!$B$6:$Z$1000,24,FALSE),"")</f>
        <v/>
      </c>
      <c r="H845" s="10" t="str">
        <f>IFERROR(VLOOKUP(F845,PROFILE!$B$6:$Z$1000,25,FALSE),"")</f>
        <v/>
      </c>
      <c r="I845" s="10" t="str">
        <f>IFERROR(VLOOKUP(F845,PROFILE!$B$6:$Z$1000,23,FALSE),"")</f>
        <v/>
      </c>
      <c r="J845" s="10" t="str">
        <f>IFERROR(VLOOKUP(F845,PROFILE!$B$6:$Z$1000,17,FALSE),"")</f>
        <v/>
      </c>
      <c r="K845" s="23" t="str">
        <f>IFERROR(VLOOKUP(F845,PROFILE!$B$7:$DC$1000,290,FALSE),"")</f>
        <v/>
      </c>
      <c r="P845" s="15">
        <v>845</v>
      </c>
    </row>
    <row r="846" spans="7:16" x14ac:dyDescent="0.35">
      <c r="G846" s="20" t="str">
        <f>IFERROR(VLOOKUP(F846,PROFILE!$B$6:$Z$1000,24,FALSE),"")</f>
        <v/>
      </c>
      <c r="H846" s="10" t="str">
        <f>IFERROR(VLOOKUP(F846,PROFILE!$B$6:$Z$1000,25,FALSE),"")</f>
        <v/>
      </c>
      <c r="I846" s="10" t="str">
        <f>IFERROR(VLOOKUP(F846,PROFILE!$B$6:$Z$1000,23,FALSE),"")</f>
        <v/>
      </c>
      <c r="J846" s="10" t="str">
        <f>IFERROR(VLOOKUP(F846,PROFILE!$B$6:$Z$1000,17,FALSE),"")</f>
        <v/>
      </c>
      <c r="K846" s="23" t="str">
        <f>IFERROR(VLOOKUP(F846,PROFILE!$B$7:$DC$1000,290,FALSE),"")</f>
        <v/>
      </c>
      <c r="P846" s="15">
        <v>846</v>
      </c>
    </row>
    <row r="847" spans="7:16" x14ac:dyDescent="0.35">
      <c r="G847" s="20" t="str">
        <f>IFERROR(VLOOKUP(F847,PROFILE!$B$6:$Z$1000,24,FALSE),"")</f>
        <v/>
      </c>
      <c r="H847" s="10" t="str">
        <f>IFERROR(VLOOKUP(F847,PROFILE!$B$6:$Z$1000,25,FALSE),"")</f>
        <v/>
      </c>
      <c r="I847" s="10" t="str">
        <f>IFERROR(VLOOKUP(F847,PROFILE!$B$6:$Z$1000,23,FALSE),"")</f>
        <v/>
      </c>
      <c r="J847" s="10" t="str">
        <f>IFERROR(VLOOKUP(F847,PROFILE!$B$6:$Z$1000,17,FALSE),"")</f>
        <v/>
      </c>
      <c r="K847" s="23" t="str">
        <f>IFERROR(VLOOKUP(F847,PROFILE!$B$7:$DC$1000,290,FALSE),"")</f>
        <v/>
      </c>
      <c r="P847" s="15">
        <v>847</v>
      </c>
    </row>
    <row r="848" spans="7:16" x14ac:dyDescent="0.35">
      <c r="G848" s="20" t="str">
        <f>IFERROR(VLOOKUP(F848,PROFILE!$B$6:$Z$1000,24,FALSE),"")</f>
        <v/>
      </c>
      <c r="H848" s="10" t="str">
        <f>IFERROR(VLOOKUP(F848,PROFILE!$B$6:$Z$1000,25,FALSE),"")</f>
        <v/>
      </c>
      <c r="I848" s="10" t="str">
        <f>IFERROR(VLOOKUP(F848,PROFILE!$B$6:$Z$1000,23,FALSE),"")</f>
        <v/>
      </c>
      <c r="J848" s="10" t="str">
        <f>IFERROR(VLOOKUP(F848,PROFILE!$B$6:$Z$1000,17,FALSE),"")</f>
        <v/>
      </c>
      <c r="K848" s="23" t="str">
        <f>IFERROR(VLOOKUP(F848,PROFILE!$B$7:$DC$1000,290,FALSE),"")</f>
        <v/>
      </c>
      <c r="P848" s="15">
        <v>848</v>
      </c>
    </row>
    <row r="849" spans="7:16" x14ac:dyDescent="0.35">
      <c r="G849" s="20" t="str">
        <f>IFERROR(VLOOKUP(F849,PROFILE!$B$6:$Z$1000,24,FALSE),"")</f>
        <v/>
      </c>
      <c r="H849" s="10" t="str">
        <f>IFERROR(VLOOKUP(F849,PROFILE!$B$6:$Z$1000,25,FALSE),"")</f>
        <v/>
      </c>
      <c r="I849" s="10" t="str">
        <f>IFERROR(VLOOKUP(F849,PROFILE!$B$6:$Z$1000,23,FALSE),"")</f>
        <v/>
      </c>
      <c r="J849" s="10" t="str">
        <f>IFERROR(VLOOKUP(F849,PROFILE!$B$6:$Z$1000,17,FALSE),"")</f>
        <v/>
      </c>
      <c r="K849" s="23" t="str">
        <f>IFERROR(VLOOKUP(F849,PROFILE!$B$7:$DC$1000,290,FALSE),"")</f>
        <v/>
      </c>
      <c r="P849" s="15">
        <v>849</v>
      </c>
    </row>
    <row r="850" spans="7:16" x14ac:dyDescent="0.35">
      <c r="G850" s="20" t="str">
        <f>IFERROR(VLOOKUP(F850,PROFILE!$B$6:$Z$1000,24,FALSE),"")</f>
        <v/>
      </c>
      <c r="H850" s="10" t="str">
        <f>IFERROR(VLOOKUP(F850,PROFILE!$B$6:$Z$1000,25,FALSE),"")</f>
        <v/>
      </c>
      <c r="I850" s="10" t="str">
        <f>IFERROR(VLOOKUP(F850,PROFILE!$B$6:$Z$1000,23,FALSE),"")</f>
        <v/>
      </c>
      <c r="J850" s="10" t="str">
        <f>IFERROR(VLOOKUP(F850,PROFILE!$B$6:$Z$1000,17,FALSE),"")</f>
        <v/>
      </c>
      <c r="K850" s="23" t="str">
        <f>IFERROR(VLOOKUP(F850,PROFILE!$B$7:$DC$1000,290,FALSE),"")</f>
        <v/>
      </c>
      <c r="P850" s="15">
        <v>850</v>
      </c>
    </row>
    <row r="851" spans="7:16" x14ac:dyDescent="0.35">
      <c r="G851" s="20" t="str">
        <f>IFERROR(VLOOKUP(F851,PROFILE!$B$6:$Z$1000,24,FALSE),"")</f>
        <v/>
      </c>
      <c r="H851" s="10" t="str">
        <f>IFERROR(VLOOKUP(F851,PROFILE!$B$6:$Z$1000,25,FALSE),"")</f>
        <v/>
      </c>
      <c r="I851" s="10" t="str">
        <f>IFERROR(VLOOKUP(F851,PROFILE!$B$6:$Z$1000,23,FALSE),"")</f>
        <v/>
      </c>
      <c r="J851" s="10" t="str">
        <f>IFERROR(VLOOKUP(F851,PROFILE!$B$6:$Z$1000,17,FALSE),"")</f>
        <v/>
      </c>
      <c r="K851" s="23" t="str">
        <f>IFERROR(VLOOKUP(F851,PROFILE!$B$7:$DC$1000,290,FALSE),"")</f>
        <v/>
      </c>
      <c r="P851" s="15">
        <v>851</v>
      </c>
    </row>
    <row r="852" spans="7:16" x14ac:dyDescent="0.35">
      <c r="G852" s="20" t="str">
        <f>IFERROR(VLOOKUP(F852,PROFILE!$B$6:$Z$1000,24,FALSE),"")</f>
        <v/>
      </c>
      <c r="H852" s="10" t="str">
        <f>IFERROR(VLOOKUP(F852,PROFILE!$B$6:$Z$1000,25,FALSE),"")</f>
        <v/>
      </c>
      <c r="I852" s="10" t="str">
        <f>IFERROR(VLOOKUP(F852,PROFILE!$B$6:$Z$1000,23,FALSE),"")</f>
        <v/>
      </c>
      <c r="J852" s="10" t="str">
        <f>IFERROR(VLOOKUP(F852,PROFILE!$B$6:$Z$1000,17,FALSE),"")</f>
        <v/>
      </c>
      <c r="K852" s="23" t="str">
        <f>IFERROR(VLOOKUP(F852,PROFILE!$B$7:$DC$1000,290,FALSE),"")</f>
        <v/>
      </c>
      <c r="P852" s="15">
        <v>852</v>
      </c>
    </row>
    <row r="853" spans="7:16" x14ac:dyDescent="0.35">
      <c r="G853" s="20" t="str">
        <f>IFERROR(VLOOKUP(F853,PROFILE!$B$6:$Z$1000,24,FALSE),"")</f>
        <v/>
      </c>
      <c r="H853" s="10" t="str">
        <f>IFERROR(VLOOKUP(F853,PROFILE!$B$6:$Z$1000,25,FALSE),"")</f>
        <v/>
      </c>
      <c r="I853" s="10" t="str">
        <f>IFERROR(VLOOKUP(F853,PROFILE!$B$6:$Z$1000,23,FALSE),"")</f>
        <v/>
      </c>
      <c r="J853" s="10" t="str">
        <f>IFERROR(VLOOKUP(F853,PROFILE!$B$6:$Z$1000,17,FALSE),"")</f>
        <v/>
      </c>
      <c r="K853" s="23" t="str">
        <f>IFERROR(VLOOKUP(F853,PROFILE!$B$7:$DC$1000,290,FALSE),"")</f>
        <v/>
      </c>
      <c r="P853" s="15">
        <v>853</v>
      </c>
    </row>
    <row r="854" spans="7:16" x14ac:dyDescent="0.35">
      <c r="G854" s="20" t="str">
        <f>IFERROR(VLOOKUP(F854,PROFILE!$B$6:$Z$1000,24,FALSE),"")</f>
        <v/>
      </c>
      <c r="H854" s="10" t="str">
        <f>IFERROR(VLOOKUP(F854,PROFILE!$B$6:$Z$1000,25,FALSE),"")</f>
        <v/>
      </c>
      <c r="I854" s="10" t="str">
        <f>IFERROR(VLOOKUP(F854,PROFILE!$B$6:$Z$1000,23,FALSE),"")</f>
        <v/>
      </c>
      <c r="J854" s="10" t="str">
        <f>IFERROR(VLOOKUP(F854,PROFILE!$B$6:$Z$1000,17,FALSE),"")</f>
        <v/>
      </c>
      <c r="K854" s="23" t="str">
        <f>IFERROR(VLOOKUP(F854,PROFILE!$B$7:$DC$1000,290,FALSE),"")</f>
        <v/>
      </c>
      <c r="P854" s="15">
        <v>854</v>
      </c>
    </row>
    <row r="855" spans="7:16" x14ac:dyDescent="0.35">
      <c r="G855" s="20" t="str">
        <f>IFERROR(VLOOKUP(F855,PROFILE!$B$6:$Z$1000,24,FALSE),"")</f>
        <v/>
      </c>
      <c r="H855" s="10" t="str">
        <f>IFERROR(VLOOKUP(F855,PROFILE!$B$6:$Z$1000,25,FALSE),"")</f>
        <v/>
      </c>
      <c r="I855" s="10" t="str">
        <f>IFERROR(VLOOKUP(F855,PROFILE!$B$6:$Z$1000,23,FALSE),"")</f>
        <v/>
      </c>
      <c r="J855" s="10" t="str">
        <f>IFERROR(VLOOKUP(F855,PROFILE!$B$6:$Z$1000,17,FALSE),"")</f>
        <v/>
      </c>
      <c r="K855" s="23" t="str">
        <f>IFERROR(VLOOKUP(F855,PROFILE!$B$7:$DC$1000,290,FALSE),"")</f>
        <v/>
      </c>
      <c r="P855" s="15">
        <v>855</v>
      </c>
    </row>
    <row r="856" spans="7:16" x14ac:dyDescent="0.35">
      <c r="G856" s="20" t="str">
        <f>IFERROR(VLOOKUP(F856,PROFILE!$B$6:$Z$1000,24,FALSE),"")</f>
        <v/>
      </c>
      <c r="H856" s="10" t="str">
        <f>IFERROR(VLOOKUP(F856,PROFILE!$B$6:$Z$1000,25,FALSE),"")</f>
        <v/>
      </c>
      <c r="I856" s="10" t="str">
        <f>IFERROR(VLOOKUP(F856,PROFILE!$B$6:$Z$1000,23,FALSE),"")</f>
        <v/>
      </c>
      <c r="J856" s="10" t="str">
        <f>IFERROR(VLOOKUP(F856,PROFILE!$B$6:$Z$1000,17,FALSE),"")</f>
        <v/>
      </c>
      <c r="K856" s="23" t="str">
        <f>IFERROR(VLOOKUP(F856,PROFILE!$B$7:$DC$1000,290,FALSE),"")</f>
        <v/>
      </c>
      <c r="P856" s="15">
        <v>856</v>
      </c>
    </row>
    <row r="857" spans="7:16" x14ac:dyDescent="0.35">
      <c r="G857" s="20" t="str">
        <f>IFERROR(VLOOKUP(F857,PROFILE!$B$6:$Z$1000,24,FALSE),"")</f>
        <v/>
      </c>
      <c r="H857" s="10" t="str">
        <f>IFERROR(VLOOKUP(F857,PROFILE!$B$6:$Z$1000,25,FALSE),"")</f>
        <v/>
      </c>
      <c r="I857" s="10" t="str">
        <f>IFERROR(VLOOKUP(F857,PROFILE!$B$6:$Z$1000,23,FALSE),"")</f>
        <v/>
      </c>
      <c r="J857" s="10" t="str">
        <f>IFERROR(VLOOKUP(F857,PROFILE!$B$6:$Z$1000,17,FALSE),"")</f>
        <v/>
      </c>
      <c r="K857" s="23" t="str">
        <f>IFERROR(VLOOKUP(F857,PROFILE!$B$7:$DC$1000,290,FALSE),"")</f>
        <v/>
      </c>
      <c r="P857" s="15">
        <v>857</v>
      </c>
    </row>
    <row r="858" spans="7:16" x14ac:dyDescent="0.35">
      <c r="G858" s="20" t="str">
        <f>IFERROR(VLOOKUP(F858,PROFILE!$B$6:$Z$1000,24,FALSE),"")</f>
        <v/>
      </c>
      <c r="H858" s="10" t="str">
        <f>IFERROR(VLOOKUP(F858,PROFILE!$B$6:$Z$1000,25,FALSE),"")</f>
        <v/>
      </c>
      <c r="I858" s="10" t="str">
        <f>IFERROR(VLOOKUP(F858,PROFILE!$B$6:$Z$1000,23,FALSE),"")</f>
        <v/>
      </c>
      <c r="J858" s="10" t="str">
        <f>IFERROR(VLOOKUP(F858,PROFILE!$B$6:$Z$1000,17,FALSE),"")</f>
        <v/>
      </c>
      <c r="K858" s="23" t="str">
        <f>IFERROR(VLOOKUP(F858,PROFILE!$B$7:$DC$1000,290,FALSE),"")</f>
        <v/>
      </c>
      <c r="P858" s="15">
        <v>858</v>
      </c>
    </row>
    <row r="859" spans="7:16" x14ac:dyDescent="0.35">
      <c r="G859" s="20" t="str">
        <f>IFERROR(VLOOKUP(F859,PROFILE!$B$6:$Z$1000,24,FALSE),"")</f>
        <v/>
      </c>
      <c r="H859" s="10" t="str">
        <f>IFERROR(VLOOKUP(F859,PROFILE!$B$6:$Z$1000,25,FALSE),"")</f>
        <v/>
      </c>
      <c r="I859" s="10" t="str">
        <f>IFERROR(VLOOKUP(F859,PROFILE!$B$6:$Z$1000,23,FALSE),"")</f>
        <v/>
      </c>
      <c r="J859" s="10" t="str">
        <f>IFERROR(VLOOKUP(F859,PROFILE!$B$6:$Z$1000,17,FALSE),"")</f>
        <v/>
      </c>
      <c r="K859" s="23" t="str">
        <f>IFERROR(VLOOKUP(F859,PROFILE!$B$7:$DC$1000,290,FALSE),"")</f>
        <v/>
      </c>
      <c r="P859" s="15">
        <v>859</v>
      </c>
    </row>
    <row r="860" spans="7:16" x14ac:dyDescent="0.35">
      <c r="G860" s="20" t="str">
        <f>IFERROR(VLOOKUP(F860,PROFILE!$B$6:$Z$1000,24,FALSE),"")</f>
        <v/>
      </c>
      <c r="H860" s="10" t="str">
        <f>IFERROR(VLOOKUP(F860,PROFILE!$B$6:$Z$1000,25,FALSE),"")</f>
        <v/>
      </c>
      <c r="I860" s="10" t="str">
        <f>IFERROR(VLOOKUP(F860,PROFILE!$B$6:$Z$1000,23,FALSE),"")</f>
        <v/>
      </c>
      <c r="J860" s="10" t="str">
        <f>IFERROR(VLOOKUP(F860,PROFILE!$B$6:$Z$1000,17,FALSE),"")</f>
        <v/>
      </c>
      <c r="K860" s="23" t="str">
        <f>IFERROR(VLOOKUP(F860,PROFILE!$B$7:$DC$1000,290,FALSE),"")</f>
        <v/>
      </c>
      <c r="P860" s="15">
        <v>860</v>
      </c>
    </row>
    <row r="861" spans="7:16" x14ac:dyDescent="0.35">
      <c r="G861" s="20" t="str">
        <f>IFERROR(VLOOKUP(F861,PROFILE!$B$6:$Z$1000,24,FALSE),"")</f>
        <v/>
      </c>
      <c r="H861" s="10" t="str">
        <f>IFERROR(VLOOKUP(F861,PROFILE!$B$6:$Z$1000,25,FALSE),"")</f>
        <v/>
      </c>
      <c r="I861" s="10" t="str">
        <f>IFERROR(VLOOKUP(F861,PROFILE!$B$6:$Z$1000,23,FALSE),"")</f>
        <v/>
      </c>
      <c r="J861" s="10" t="str">
        <f>IFERROR(VLOOKUP(F861,PROFILE!$B$6:$Z$1000,17,FALSE),"")</f>
        <v/>
      </c>
      <c r="K861" s="23" t="str">
        <f>IFERROR(VLOOKUP(F861,PROFILE!$B$7:$DC$1000,290,FALSE),"")</f>
        <v/>
      </c>
      <c r="P861" s="15">
        <v>861</v>
      </c>
    </row>
    <row r="862" spans="7:16" x14ac:dyDescent="0.35">
      <c r="G862" s="20" t="str">
        <f>IFERROR(VLOOKUP(F862,PROFILE!$B$6:$Z$1000,24,FALSE),"")</f>
        <v/>
      </c>
      <c r="H862" s="10" t="str">
        <f>IFERROR(VLOOKUP(F862,PROFILE!$B$6:$Z$1000,25,FALSE),"")</f>
        <v/>
      </c>
      <c r="I862" s="10" t="str">
        <f>IFERROR(VLOOKUP(F862,PROFILE!$B$6:$Z$1000,23,FALSE),"")</f>
        <v/>
      </c>
      <c r="J862" s="10" t="str">
        <f>IFERROR(VLOOKUP(F862,PROFILE!$B$6:$Z$1000,17,FALSE),"")</f>
        <v/>
      </c>
      <c r="K862" s="23" t="str">
        <f>IFERROR(VLOOKUP(F862,PROFILE!$B$7:$DC$1000,290,FALSE),"")</f>
        <v/>
      </c>
      <c r="P862" s="15">
        <v>862</v>
      </c>
    </row>
    <row r="863" spans="7:16" x14ac:dyDescent="0.35">
      <c r="G863" s="20" t="str">
        <f>IFERROR(VLOOKUP(F863,PROFILE!$B$6:$Z$1000,24,FALSE),"")</f>
        <v/>
      </c>
      <c r="H863" s="10" t="str">
        <f>IFERROR(VLOOKUP(F863,PROFILE!$B$6:$Z$1000,25,FALSE),"")</f>
        <v/>
      </c>
      <c r="I863" s="10" t="str">
        <f>IFERROR(VLOOKUP(F863,PROFILE!$B$6:$Z$1000,23,FALSE),"")</f>
        <v/>
      </c>
      <c r="J863" s="10" t="str">
        <f>IFERROR(VLOOKUP(F863,PROFILE!$B$6:$Z$1000,17,FALSE),"")</f>
        <v/>
      </c>
      <c r="K863" s="23" t="str">
        <f>IFERROR(VLOOKUP(F863,PROFILE!$B$7:$DC$1000,290,FALSE),"")</f>
        <v/>
      </c>
      <c r="P863" s="15">
        <v>863</v>
      </c>
    </row>
    <row r="864" spans="7:16" x14ac:dyDescent="0.35">
      <c r="G864" s="20" t="str">
        <f>IFERROR(VLOOKUP(F864,PROFILE!$B$6:$Z$1000,24,FALSE),"")</f>
        <v/>
      </c>
      <c r="H864" s="10" t="str">
        <f>IFERROR(VLOOKUP(F864,PROFILE!$B$6:$Z$1000,25,FALSE),"")</f>
        <v/>
      </c>
      <c r="I864" s="10" t="str">
        <f>IFERROR(VLOOKUP(F864,PROFILE!$B$6:$Z$1000,23,FALSE),"")</f>
        <v/>
      </c>
      <c r="J864" s="10" t="str">
        <f>IFERROR(VLOOKUP(F864,PROFILE!$B$6:$Z$1000,17,FALSE),"")</f>
        <v/>
      </c>
      <c r="K864" s="23" t="str">
        <f>IFERROR(VLOOKUP(F864,PROFILE!$B$7:$DC$1000,290,FALSE),"")</f>
        <v/>
      </c>
      <c r="P864" s="15">
        <v>864</v>
      </c>
    </row>
    <row r="865" spans="7:16" x14ac:dyDescent="0.35">
      <c r="G865" s="20" t="str">
        <f>IFERROR(VLOOKUP(F865,PROFILE!$B$6:$Z$1000,24,FALSE),"")</f>
        <v/>
      </c>
      <c r="H865" s="10" t="str">
        <f>IFERROR(VLOOKUP(F865,PROFILE!$B$6:$Z$1000,25,FALSE),"")</f>
        <v/>
      </c>
      <c r="I865" s="10" t="str">
        <f>IFERROR(VLOOKUP(F865,PROFILE!$B$6:$Z$1000,23,FALSE),"")</f>
        <v/>
      </c>
      <c r="J865" s="10" t="str">
        <f>IFERROR(VLOOKUP(F865,PROFILE!$B$6:$Z$1000,17,FALSE),"")</f>
        <v/>
      </c>
      <c r="K865" s="23" t="str">
        <f>IFERROR(VLOOKUP(F865,PROFILE!$B$7:$DC$1000,290,FALSE),"")</f>
        <v/>
      </c>
      <c r="P865" s="15">
        <v>865</v>
      </c>
    </row>
    <row r="866" spans="7:16" x14ac:dyDescent="0.35">
      <c r="G866" s="20" t="str">
        <f>IFERROR(VLOOKUP(F866,PROFILE!$B$6:$Z$1000,24,FALSE),"")</f>
        <v/>
      </c>
      <c r="H866" s="10" t="str">
        <f>IFERROR(VLOOKUP(F866,PROFILE!$B$6:$Z$1000,25,FALSE),"")</f>
        <v/>
      </c>
      <c r="I866" s="10" t="str">
        <f>IFERROR(VLOOKUP(F866,PROFILE!$B$6:$Z$1000,23,FALSE),"")</f>
        <v/>
      </c>
      <c r="J866" s="10" t="str">
        <f>IFERROR(VLOOKUP(F866,PROFILE!$B$6:$Z$1000,17,FALSE),"")</f>
        <v/>
      </c>
      <c r="K866" s="23" t="str">
        <f>IFERROR(VLOOKUP(F866,PROFILE!$B$7:$DC$1000,290,FALSE),"")</f>
        <v/>
      </c>
      <c r="P866" s="15">
        <v>866</v>
      </c>
    </row>
    <row r="867" spans="7:16" x14ac:dyDescent="0.35">
      <c r="G867" s="20" t="str">
        <f>IFERROR(VLOOKUP(F867,PROFILE!$B$6:$Z$1000,24,FALSE),"")</f>
        <v/>
      </c>
      <c r="H867" s="10" t="str">
        <f>IFERROR(VLOOKUP(F867,PROFILE!$B$6:$Z$1000,25,FALSE),"")</f>
        <v/>
      </c>
      <c r="I867" s="10" t="str">
        <f>IFERROR(VLOOKUP(F867,PROFILE!$B$6:$Z$1000,23,FALSE),"")</f>
        <v/>
      </c>
      <c r="J867" s="10" t="str">
        <f>IFERROR(VLOOKUP(F867,PROFILE!$B$6:$Z$1000,17,FALSE),"")</f>
        <v/>
      </c>
      <c r="K867" s="23" t="str">
        <f>IFERROR(VLOOKUP(F867,PROFILE!$B$7:$DC$1000,290,FALSE),"")</f>
        <v/>
      </c>
      <c r="P867" s="15">
        <v>867</v>
      </c>
    </row>
    <row r="868" spans="7:16" x14ac:dyDescent="0.35">
      <c r="G868" s="20" t="str">
        <f>IFERROR(VLOOKUP(F868,PROFILE!$B$6:$Z$1000,24,FALSE),"")</f>
        <v/>
      </c>
      <c r="H868" s="10" t="str">
        <f>IFERROR(VLOOKUP(F868,PROFILE!$B$6:$Z$1000,25,FALSE),"")</f>
        <v/>
      </c>
      <c r="I868" s="10" t="str">
        <f>IFERROR(VLOOKUP(F868,PROFILE!$B$6:$Z$1000,23,FALSE),"")</f>
        <v/>
      </c>
      <c r="J868" s="10" t="str">
        <f>IFERROR(VLOOKUP(F868,PROFILE!$B$6:$Z$1000,17,FALSE),"")</f>
        <v/>
      </c>
      <c r="K868" s="23" t="str">
        <f>IFERROR(VLOOKUP(F868,PROFILE!$B$7:$DC$1000,290,FALSE),"")</f>
        <v/>
      </c>
      <c r="P868" s="15">
        <v>868</v>
      </c>
    </row>
    <row r="869" spans="7:16" x14ac:dyDescent="0.35">
      <c r="G869" s="20" t="str">
        <f>IFERROR(VLOOKUP(F869,PROFILE!$B$6:$Z$1000,24,FALSE),"")</f>
        <v/>
      </c>
      <c r="H869" s="10" t="str">
        <f>IFERROR(VLOOKUP(F869,PROFILE!$B$6:$Z$1000,25,FALSE),"")</f>
        <v/>
      </c>
      <c r="I869" s="10" t="str">
        <f>IFERROR(VLOOKUP(F869,PROFILE!$B$6:$Z$1000,23,FALSE),"")</f>
        <v/>
      </c>
      <c r="J869" s="10" t="str">
        <f>IFERROR(VLOOKUP(F869,PROFILE!$B$6:$Z$1000,17,FALSE),"")</f>
        <v/>
      </c>
      <c r="K869" s="23" t="str">
        <f>IFERROR(VLOOKUP(F869,PROFILE!$B$7:$DC$1000,290,FALSE),"")</f>
        <v/>
      </c>
      <c r="P869" s="15">
        <v>869</v>
      </c>
    </row>
    <row r="870" spans="7:16" x14ac:dyDescent="0.35">
      <c r="G870" s="20" t="str">
        <f>IFERROR(VLOOKUP(F870,PROFILE!$B$6:$Z$1000,24,FALSE),"")</f>
        <v/>
      </c>
      <c r="H870" s="10" t="str">
        <f>IFERROR(VLOOKUP(F870,PROFILE!$B$6:$Z$1000,25,FALSE),"")</f>
        <v/>
      </c>
      <c r="I870" s="10" t="str">
        <f>IFERROR(VLOOKUP(F870,PROFILE!$B$6:$Z$1000,23,FALSE),"")</f>
        <v/>
      </c>
      <c r="J870" s="10" t="str">
        <f>IFERROR(VLOOKUP(F870,PROFILE!$B$6:$Z$1000,17,FALSE),"")</f>
        <v/>
      </c>
      <c r="K870" s="23" t="str">
        <f>IFERROR(VLOOKUP(F870,PROFILE!$B$7:$DC$1000,290,FALSE),"")</f>
        <v/>
      </c>
      <c r="P870" s="15">
        <v>870</v>
      </c>
    </row>
    <row r="871" spans="7:16" x14ac:dyDescent="0.35">
      <c r="G871" s="20" t="str">
        <f>IFERROR(VLOOKUP(F871,PROFILE!$B$6:$Z$1000,24,FALSE),"")</f>
        <v/>
      </c>
      <c r="H871" s="10" t="str">
        <f>IFERROR(VLOOKUP(F871,PROFILE!$B$6:$Z$1000,25,FALSE),"")</f>
        <v/>
      </c>
      <c r="I871" s="10" t="str">
        <f>IFERROR(VLOOKUP(F871,PROFILE!$B$6:$Z$1000,23,FALSE),"")</f>
        <v/>
      </c>
      <c r="J871" s="10" t="str">
        <f>IFERROR(VLOOKUP(F871,PROFILE!$B$6:$Z$1000,17,FALSE),"")</f>
        <v/>
      </c>
      <c r="K871" s="23" t="str">
        <f>IFERROR(VLOOKUP(F871,PROFILE!$B$7:$DC$1000,290,FALSE),"")</f>
        <v/>
      </c>
      <c r="P871" s="15">
        <v>871</v>
      </c>
    </row>
    <row r="872" spans="7:16" x14ac:dyDescent="0.35">
      <c r="G872" s="20" t="str">
        <f>IFERROR(VLOOKUP(F872,PROFILE!$B$6:$Z$1000,24,FALSE),"")</f>
        <v/>
      </c>
      <c r="H872" s="10" t="str">
        <f>IFERROR(VLOOKUP(F872,PROFILE!$B$6:$Z$1000,25,FALSE),"")</f>
        <v/>
      </c>
      <c r="I872" s="10" t="str">
        <f>IFERROR(VLOOKUP(F872,PROFILE!$B$6:$Z$1000,23,FALSE),"")</f>
        <v/>
      </c>
      <c r="J872" s="10" t="str">
        <f>IFERROR(VLOOKUP(F872,PROFILE!$B$6:$Z$1000,17,FALSE),"")</f>
        <v/>
      </c>
      <c r="K872" s="23" t="str">
        <f>IFERROR(VLOOKUP(F872,PROFILE!$B$7:$DC$1000,290,FALSE),"")</f>
        <v/>
      </c>
      <c r="P872" s="15">
        <v>872</v>
      </c>
    </row>
    <row r="873" spans="7:16" x14ac:dyDescent="0.35">
      <c r="G873" s="20" t="str">
        <f>IFERROR(VLOOKUP(F873,PROFILE!$B$6:$Z$1000,24,FALSE),"")</f>
        <v/>
      </c>
      <c r="H873" s="10" t="str">
        <f>IFERROR(VLOOKUP(F873,PROFILE!$B$6:$Z$1000,25,FALSE),"")</f>
        <v/>
      </c>
      <c r="I873" s="10" t="str">
        <f>IFERROR(VLOOKUP(F873,PROFILE!$B$6:$Z$1000,23,FALSE),"")</f>
        <v/>
      </c>
      <c r="J873" s="10" t="str">
        <f>IFERROR(VLOOKUP(F873,PROFILE!$B$6:$Z$1000,17,FALSE),"")</f>
        <v/>
      </c>
      <c r="K873" s="23" t="str">
        <f>IFERROR(VLOOKUP(F873,PROFILE!$B$7:$DC$1000,290,FALSE),"")</f>
        <v/>
      </c>
      <c r="P873" s="15">
        <v>873</v>
      </c>
    </row>
    <row r="874" spans="7:16" x14ac:dyDescent="0.35">
      <c r="G874" s="20" t="str">
        <f>IFERROR(VLOOKUP(F874,PROFILE!$B$6:$Z$1000,24,FALSE),"")</f>
        <v/>
      </c>
      <c r="H874" s="10" t="str">
        <f>IFERROR(VLOOKUP(F874,PROFILE!$B$6:$Z$1000,25,FALSE),"")</f>
        <v/>
      </c>
      <c r="I874" s="10" t="str">
        <f>IFERROR(VLOOKUP(F874,PROFILE!$B$6:$Z$1000,23,FALSE),"")</f>
        <v/>
      </c>
      <c r="J874" s="10" t="str">
        <f>IFERROR(VLOOKUP(F874,PROFILE!$B$6:$Z$1000,17,FALSE),"")</f>
        <v/>
      </c>
      <c r="K874" s="23" t="str">
        <f>IFERROR(VLOOKUP(F874,PROFILE!$B$7:$DC$1000,290,FALSE),"")</f>
        <v/>
      </c>
      <c r="P874" s="15">
        <v>874</v>
      </c>
    </row>
    <row r="875" spans="7:16" x14ac:dyDescent="0.35">
      <c r="G875" s="20" t="str">
        <f>IFERROR(VLOOKUP(F875,PROFILE!$B$6:$Z$1000,24,FALSE),"")</f>
        <v/>
      </c>
      <c r="H875" s="10" t="str">
        <f>IFERROR(VLOOKUP(F875,PROFILE!$B$6:$Z$1000,25,FALSE),"")</f>
        <v/>
      </c>
      <c r="I875" s="10" t="str">
        <f>IFERROR(VLOOKUP(F875,PROFILE!$B$6:$Z$1000,23,FALSE),"")</f>
        <v/>
      </c>
      <c r="J875" s="10" t="str">
        <f>IFERROR(VLOOKUP(F875,PROFILE!$B$6:$Z$1000,17,FALSE),"")</f>
        <v/>
      </c>
      <c r="K875" s="23" t="str">
        <f>IFERROR(VLOOKUP(F875,PROFILE!$B$7:$DC$1000,290,FALSE),"")</f>
        <v/>
      </c>
      <c r="P875" s="15">
        <v>875</v>
      </c>
    </row>
    <row r="876" spans="7:16" x14ac:dyDescent="0.35">
      <c r="G876" s="20" t="str">
        <f>IFERROR(VLOOKUP(F876,PROFILE!$B$6:$Z$1000,24,FALSE),"")</f>
        <v/>
      </c>
      <c r="H876" s="10" t="str">
        <f>IFERROR(VLOOKUP(F876,PROFILE!$B$6:$Z$1000,25,FALSE),"")</f>
        <v/>
      </c>
      <c r="I876" s="10" t="str">
        <f>IFERROR(VLOOKUP(F876,PROFILE!$B$6:$Z$1000,23,FALSE),"")</f>
        <v/>
      </c>
      <c r="J876" s="10" t="str">
        <f>IFERROR(VLOOKUP(F876,PROFILE!$B$6:$Z$1000,17,FALSE),"")</f>
        <v/>
      </c>
      <c r="K876" s="23" t="str">
        <f>IFERROR(VLOOKUP(F876,PROFILE!$B$7:$DC$1000,290,FALSE),"")</f>
        <v/>
      </c>
      <c r="P876" s="15">
        <v>876</v>
      </c>
    </row>
    <row r="877" spans="7:16" x14ac:dyDescent="0.35">
      <c r="G877" s="20" t="str">
        <f>IFERROR(VLOOKUP(F877,PROFILE!$B$6:$Z$1000,24,FALSE),"")</f>
        <v/>
      </c>
      <c r="H877" s="10" t="str">
        <f>IFERROR(VLOOKUP(F877,PROFILE!$B$6:$Z$1000,25,FALSE),"")</f>
        <v/>
      </c>
      <c r="I877" s="10" t="str">
        <f>IFERROR(VLOOKUP(F877,PROFILE!$B$6:$Z$1000,23,FALSE),"")</f>
        <v/>
      </c>
      <c r="J877" s="10" t="str">
        <f>IFERROR(VLOOKUP(F877,PROFILE!$B$6:$Z$1000,17,FALSE),"")</f>
        <v/>
      </c>
      <c r="K877" s="23" t="str">
        <f>IFERROR(VLOOKUP(F877,PROFILE!$B$7:$DC$1000,290,FALSE),"")</f>
        <v/>
      </c>
      <c r="P877" s="15">
        <v>877</v>
      </c>
    </row>
    <row r="878" spans="7:16" x14ac:dyDescent="0.35">
      <c r="G878" s="20" t="str">
        <f>IFERROR(VLOOKUP(F878,PROFILE!$B$6:$Z$1000,24,FALSE),"")</f>
        <v/>
      </c>
      <c r="H878" s="10" t="str">
        <f>IFERROR(VLOOKUP(F878,PROFILE!$B$6:$Z$1000,25,FALSE),"")</f>
        <v/>
      </c>
      <c r="I878" s="10" t="str">
        <f>IFERROR(VLOOKUP(F878,PROFILE!$B$6:$Z$1000,23,FALSE),"")</f>
        <v/>
      </c>
      <c r="J878" s="10" t="str">
        <f>IFERROR(VLOOKUP(F878,PROFILE!$B$6:$Z$1000,17,FALSE),"")</f>
        <v/>
      </c>
      <c r="K878" s="23" t="str">
        <f>IFERROR(VLOOKUP(F878,PROFILE!$B$7:$DC$1000,290,FALSE),"")</f>
        <v/>
      </c>
      <c r="P878" s="15">
        <v>878</v>
      </c>
    </row>
    <row r="879" spans="7:16" x14ac:dyDescent="0.35">
      <c r="G879" s="20" t="str">
        <f>IFERROR(VLOOKUP(F879,PROFILE!$B$6:$Z$1000,24,FALSE),"")</f>
        <v/>
      </c>
      <c r="H879" s="10" t="str">
        <f>IFERROR(VLOOKUP(F879,PROFILE!$B$6:$Z$1000,25,FALSE),"")</f>
        <v/>
      </c>
      <c r="I879" s="10" t="str">
        <f>IFERROR(VLOOKUP(F879,PROFILE!$B$6:$Z$1000,23,FALSE),"")</f>
        <v/>
      </c>
      <c r="J879" s="10" t="str">
        <f>IFERROR(VLOOKUP(F879,PROFILE!$B$6:$Z$1000,17,FALSE),"")</f>
        <v/>
      </c>
      <c r="K879" s="23" t="str">
        <f>IFERROR(VLOOKUP(F879,PROFILE!$B$7:$DC$1000,290,FALSE),"")</f>
        <v/>
      </c>
      <c r="P879" s="15">
        <v>879</v>
      </c>
    </row>
    <row r="880" spans="7:16" x14ac:dyDescent="0.35">
      <c r="G880" s="20" t="str">
        <f>IFERROR(VLOOKUP(F880,PROFILE!$B$6:$Z$1000,24,FALSE),"")</f>
        <v/>
      </c>
      <c r="H880" s="10" t="str">
        <f>IFERROR(VLOOKUP(F880,PROFILE!$B$6:$Z$1000,25,FALSE),"")</f>
        <v/>
      </c>
      <c r="I880" s="10" t="str">
        <f>IFERROR(VLOOKUP(F880,PROFILE!$B$6:$Z$1000,23,FALSE),"")</f>
        <v/>
      </c>
      <c r="J880" s="10" t="str">
        <f>IFERROR(VLOOKUP(F880,PROFILE!$B$6:$Z$1000,17,FALSE),"")</f>
        <v/>
      </c>
      <c r="K880" s="23" t="str">
        <f>IFERROR(VLOOKUP(F880,PROFILE!$B$7:$DC$1000,290,FALSE),"")</f>
        <v/>
      </c>
      <c r="P880" s="15">
        <v>880</v>
      </c>
    </row>
    <row r="881" spans="7:16" x14ac:dyDescent="0.35">
      <c r="G881" s="20" t="str">
        <f>IFERROR(VLOOKUP(F881,PROFILE!$B$6:$Z$1000,24,FALSE),"")</f>
        <v/>
      </c>
      <c r="H881" s="10" t="str">
        <f>IFERROR(VLOOKUP(F881,PROFILE!$B$6:$Z$1000,25,FALSE),"")</f>
        <v/>
      </c>
      <c r="I881" s="10" t="str">
        <f>IFERROR(VLOOKUP(F881,PROFILE!$B$6:$Z$1000,23,FALSE),"")</f>
        <v/>
      </c>
      <c r="J881" s="10" t="str">
        <f>IFERROR(VLOOKUP(F881,PROFILE!$B$6:$Z$1000,17,FALSE),"")</f>
        <v/>
      </c>
      <c r="K881" s="23" t="str">
        <f>IFERROR(VLOOKUP(F881,PROFILE!$B$7:$DC$1000,290,FALSE),"")</f>
        <v/>
      </c>
      <c r="P881" s="15">
        <v>881</v>
      </c>
    </row>
    <row r="882" spans="7:16" x14ac:dyDescent="0.35">
      <c r="G882" s="20" t="str">
        <f>IFERROR(VLOOKUP(F882,PROFILE!$B$6:$Z$1000,24,FALSE),"")</f>
        <v/>
      </c>
      <c r="H882" s="10" t="str">
        <f>IFERROR(VLOOKUP(F882,PROFILE!$B$6:$Z$1000,25,FALSE),"")</f>
        <v/>
      </c>
      <c r="I882" s="10" t="str">
        <f>IFERROR(VLOOKUP(F882,PROFILE!$B$6:$Z$1000,23,FALSE),"")</f>
        <v/>
      </c>
      <c r="J882" s="10" t="str">
        <f>IFERROR(VLOOKUP(F882,PROFILE!$B$6:$Z$1000,17,FALSE),"")</f>
        <v/>
      </c>
      <c r="K882" s="23" t="str">
        <f>IFERROR(VLOOKUP(F882,PROFILE!$B$7:$DC$1000,290,FALSE),"")</f>
        <v/>
      </c>
      <c r="P882" s="15">
        <v>882</v>
      </c>
    </row>
    <row r="883" spans="7:16" x14ac:dyDescent="0.35">
      <c r="G883" s="20" t="str">
        <f>IFERROR(VLOOKUP(F883,PROFILE!$B$6:$Z$1000,24,FALSE),"")</f>
        <v/>
      </c>
      <c r="H883" s="10" t="str">
        <f>IFERROR(VLOOKUP(F883,PROFILE!$B$6:$Z$1000,25,FALSE),"")</f>
        <v/>
      </c>
      <c r="I883" s="10" t="str">
        <f>IFERROR(VLOOKUP(F883,PROFILE!$B$6:$Z$1000,23,FALSE),"")</f>
        <v/>
      </c>
      <c r="J883" s="10" t="str">
        <f>IFERROR(VLOOKUP(F883,PROFILE!$B$6:$Z$1000,17,FALSE),"")</f>
        <v/>
      </c>
      <c r="K883" s="23" t="str">
        <f>IFERROR(VLOOKUP(F883,PROFILE!$B$7:$DC$1000,290,FALSE),"")</f>
        <v/>
      </c>
      <c r="P883" s="15">
        <v>883</v>
      </c>
    </row>
    <row r="884" spans="7:16" x14ac:dyDescent="0.35">
      <c r="G884" s="20" t="str">
        <f>IFERROR(VLOOKUP(F884,PROFILE!$B$6:$Z$1000,24,FALSE),"")</f>
        <v/>
      </c>
      <c r="H884" s="10" t="str">
        <f>IFERROR(VLOOKUP(F884,PROFILE!$B$6:$Z$1000,25,FALSE),"")</f>
        <v/>
      </c>
      <c r="I884" s="10" t="str">
        <f>IFERROR(VLOOKUP(F884,PROFILE!$B$6:$Z$1000,23,FALSE),"")</f>
        <v/>
      </c>
      <c r="J884" s="10" t="str">
        <f>IFERROR(VLOOKUP(F884,PROFILE!$B$6:$Z$1000,17,FALSE),"")</f>
        <v/>
      </c>
      <c r="K884" s="23" t="str">
        <f>IFERROR(VLOOKUP(F884,PROFILE!$B$7:$DC$1000,290,FALSE),"")</f>
        <v/>
      </c>
      <c r="P884" s="15">
        <v>884</v>
      </c>
    </row>
    <row r="885" spans="7:16" x14ac:dyDescent="0.35">
      <c r="G885" s="20" t="str">
        <f>IFERROR(VLOOKUP(F885,PROFILE!$B$6:$Z$1000,24,FALSE),"")</f>
        <v/>
      </c>
      <c r="H885" s="10" t="str">
        <f>IFERROR(VLOOKUP(F885,PROFILE!$B$6:$Z$1000,25,FALSE),"")</f>
        <v/>
      </c>
      <c r="I885" s="10" t="str">
        <f>IFERROR(VLOOKUP(F885,PROFILE!$B$6:$Z$1000,23,FALSE),"")</f>
        <v/>
      </c>
      <c r="J885" s="10" t="str">
        <f>IFERROR(VLOOKUP(F885,PROFILE!$B$6:$Z$1000,17,FALSE),"")</f>
        <v/>
      </c>
      <c r="K885" s="23" t="str">
        <f>IFERROR(VLOOKUP(F885,PROFILE!$B$7:$DC$1000,290,FALSE),"")</f>
        <v/>
      </c>
      <c r="P885" s="15">
        <v>885</v>
      </c>
    </row>
    <row r="886" spans="7:16" x14ac:dyDescent="0.35">
      <c r="G886" s="20" t="str">
        <f>IFERROR(VLOOKUP(F886,PROFILE!$B$6:$Z$1000,24,FALSE),"")</f>
        <v/>
      </c>
      <c r="H886" s="10" t="str">
        <f>IFERROR(VLOOKUP(F886,PROFILE!$B$6:$Z$1000,25,FALSE),"")</f>
        <v/>
      </c>
      <c r="I886" s="10" t="str">
        <f>IFERROR(VLOOKUP(F886,PROFILE!$B$6:$Z$1000,23,FALSE),"")</f>
        <v/>
      </c>
      <c r="J886" s="10" t="str">
        <f>IFERROR(VLOOKUP(F886,PROFILE!$B$6:$Z$1000,17,FALSE),"")</f>
        <v/>
      </c>
      <c r="K886" s="23" t="str">
        <f>IFERROR(VLOOKUP(F886,PROFILE!$B$7:$DC$1000,290,FALSE),"")</f>
        <v/>
      </c>
      <c r="P886" s="15">
        <v>886</v>
      </c>
    </row>
    <row r="887" spans="7:16" x14ac:dyDescent="0.35">
      <c r="G887" s="20" t="str">
        <f>IFERROR(VLOOKUP(F887,PROFILE!$B$6:$Z$1000,24,FALSE),"")</f>
        <v/>
      </c>
      <c r="H887" s="10" t="str">
        <f>IFERROR(VLOOKUP(F887,PROFILE!$B$6:$Z$1000,25,FALSE),"")</f>
        <v/>
      </c>
      <c r="I887" s="10" t="str">
        <f>IFERROR(VLOOKUP(F887,PROFILE!$B$6:$Z$1000,23,FALSE),"")</f>
        <v/>
      </c>
      <c r="J887" s="10" t="str">
        <f>IFERROR(VLOOKUP(F887,PROFILE!$B$6:$Z$1000,17,FALSE),"")</f>
        <v/>
      </c>
      <c r="K887" s="23" t="str">
        <f>IFERROR(VLOOKUP(F887,PROFILE!$B$7:$DC$1000,290,FALSE),"")</f>
        <v/>
      </c>
      <c r="P887" s="15">
        <v>887</v>
      </c>
    </row>
    <row r="888" spans="7:16" x14ac:dyDescent="0.35">
      <c r="G888" s="20" t="str">
        <f>IFERROR(VLOOKUP(F888,PROFILE!$B$6:$Z$1000,24,FALSE),"")</f>
        <v/>
      </c>
      <c r="H888" s="10" t="str">
        <f>IFERROR(VLOOKUP(F888,PROFILE!$B$6:$Z$1000,25,FALSE),"")</f>
        <v/>
      </c>
      <c r="I888" s="10" t="str">
        <f>IFERROR(VLOOKUP(F888,PROFILE!$B$6:$Z$1000,23,FALSE),"")</f>
        <v/>
      </c>
      <c r="J888" s="10" t="str">
        <f>IFERROR(VLOOKUP(F888,PROFILE!$B$6:$Z$1000,17,FALSE),"")</f>
        <v/>
      </c>
      <c r="K888" s="23" t="str">
        <f>IFERROR(VLOOKUP(F888,PROFILE!$B$7:$DC$1000,290,FALSE),"")</f>
        <v/>
      </c>
      <c r="P888" s="15">
        <v>888</v>
      </c>
    </row>
    <row r="889" spans="7:16" x14ac:dyDescent="0.35">
      <c r="G889" s="20" t="str">
        <f>IFERROR(VLOOKUP(F889,PROFILE!$B$6:$Z$1000,24,FALSE),"")</f>
        <v/>
      </c>
      <c r="H889" s="10" t="str">
        <f>IFERROR(VLOOKUP(F889,PROFILE!$B$6:$Z$1000,25,FALSE),"")</f>
        <v/>
      </c>
      <c r="I889" s="10" t="str">
        <f>IFERROR(VLOOKUP(F889,PROFILE!$B$6:$Z$1000,23,FALSE),"")</f>
        <v/>
      </c>
      <c r="J889" s="10" t="str">
        <f>IFERROR(VLOOKUP(F889,PROFILE!$B$6:$Z$1000,17,FALSE),"")</f>
        <v/>
      </c>
      <c r="K889" s="23" t="str">
        <f>IFERROR(VLOOKUP(F889,PROFILE!$B$7:$DC$1000,290,FALSE),"")</f>
        <v/>
      </c>
      <c r="P889" s="15">
        <v>889</v>
      </c>
    </row>
    <row r="890" spans="7:16" x14ac:dyDescent="0.35">
      <c r="G890" s="20" t="str">
        <f>IFERROR(VLOOKUP(F890,PROFILE!$B$6:$Z$1000,24,FALSE),"")</f>
        <v/>
      </c>
      <c r="H890" s="10" t="str">
        <f>IFERROR(VLOOKUP(F890,PROFILE!$B$6:$Z$1000,25,FALSE),"")</f>
        <v/>
      </c>
      <c r="I890" s="10" t="str">
        <f>IFERROR(VLOOKUP(F890,PROFILE!$B$6:$Z$1000,23,FALSE),"")</f>
        <v/>
      </c>
      <c r="J890" s="10" t="str">
        <f>IFERROR(VLOOKUP(F890,PROFILE!$B$6:$Z$1000,17,FALSE),"")</f>
        <v/>
      </c>
      <c r="K890" s="23" t="str">
        <f>IFERROR(VLOOKUP(F890,PROFILE!$B$7:$DC$1000,290,FALSE),"")</f>
        <v/>
      </c>
      <c r="P890" s="15">
        <v>890</v>
      </c>
    </row>
    <row r="891" spans="7:16" x14ac:dyDescent="0.35">
      <c r="G891" s="20" t="str">
        <f>IFERROR(VLOOKUP(F891,PROFILE!$B$6:$Z$1000,24,FALSE),"")</f>
        <v/>
      </c>
      <c r="H891" s="10" t="str">
        <f>IFERROR(VLOOKUP(F891,PROFILE!$B$6:$Z$1000,25,FALSE),"")</f>
        <v/>
      </c>
      <c r="I891" s="10" t="str">
        <f>IFERROR(VLOOKUP(F891,PROFILE!$B$6:$Z$1000,23,FALSE),"")</f>
        <v/>
      </c>
      <c r="J891" s="10" t="str">
        <f>IFERROR(VLOOKUP(F891,PROFILE!$B$6:$Z$1000,17,FALSE),"")</f>
        <v/>
      </c>
      <c r="K891" s="23" t="str">
        <f>IFERROR(VLOOKUP(F891,PROFILE!$B$7:$DC$1000,290,FALSE),"")</f>
        <v/>
      </c>
      <c r="P891" s="15">
        <v>891</v>
      </c>
    </row>
    <row r="892" spans="7:16" x14ac:dyDescent="0.35">
      <c r="G892" s="20" t="str">
        <f>IFERROR(VLOOKUP(F892,PROFILE!$B$6:$Z$1000,24,FALSE),"")</f>
        <v/>
      </c>
      <c r="H892" s="10" t="str">
        <f>IFERROR(VLOOKUP(F892,PROFILE!$B$6:$Z$1000,25,FALSE),"")</f>
        <v/>
      </c>
      <c r="I892" s="10" t="str">
        <f>IFERROR(VLOOKUP(F892,PROFILE!$B$6:$Z$1000,23,FALSE),"")</f>
        <v/>
      </c>
      <c r="J892" s="10" t="str">
        <f>IFERROR(VLOOKUP(F892,PROFILE!$B$6:$Z$1000,17,FALSE),"")</f>
        <v/>
      </c>
      <c r="K892" s="23" t="str">
        <f>IFERROR(VLOOKUP(F892,PROFILE!$B$7:$DC$1000,290,FALSE),"")</f>
        <v/>
      </c>
      <c r="P892" s="15">
        <v>892</v>
      </c>
    </row>
    <row r="893" spans="7:16" x14ac:dyDescent="0.35">
      <c r="G893" s="20" t="str">
        <f>IFERROR(VLOOKUP(F893,PROFILE!$B$6:$Z$1000,24,FALSE),"")</f>
        <v/>
      </c>
      <c r="H893" s="10" t="str">
        <f>IFERROR(VLOOKUP(F893,PROFILE!$B$6:$Z$1000,25,FALSE),"")</f>
        <v/>
      </c>
      <c r="I893" s="10" t="str">
        <f>IFERROR(VLOOKUP(F893,PROFILE!$B$6:$Z$1000,23,FALSE),"")</f>
        <v/>
      </c>
      <c r="J893" s="10" t="str">
        <f>IFERROR(VLOOKUP(F893,PROFILE!$B$6:$Z$1000,17,FALSE),"")</f>
        <v/>
      </c>
      <c r="K893" s="23" t="str">
        <f>IFERROR(VLOOKUP(F893,PROFILE!$B$7:$DC$1000,290,FALSE),"")</f>
        <v/>
      </c>
      <c r="P893" s="15">
        <v>893</v>
      </c>
    </row>
    <row r="894" spans="7:16" x14ac:dyDescent="0.35">
      <c r="G894" s="20" t="str">
        <f>IFERROR(VLOOKUP(F894,PROFILE!$B$6:$Z$1000,24,FALSE),"")</f>
        <v/>
      </c>
      <c r="H894" s="10" t="str">
        <f>IFERROR(VLOOKUP(F894,PROFILE!$B$6:$Z$1000,25,FALSE),"")</f>
        <v/>
      </c>
      <c r="I894" s="10" t="str">
        <f>IFERROR(VLOOKUP(F894,PROFILE!$B$6:$Z$1000,23,FALSE),"")</f>
        <v/>
      </c>
      <c r="J894" s="10" t="str">
        <f>IFERROR(VLOOKUP(F894,PROFILE!$B$6:$Z$1000,17,FALSE),"")</f>
        <v/>
      </c>
      <c r="K894" s="23" t="str">
        <f>IFERROR(VLOOKUP(F894,PROFILE!$B$7:$DC$1000,290,FALSE),"")</f>
        <v/>
      </c>
      <c r="P894" s="15">
        <v>894</v>
      </c>
    </row>
    <row r="895" spans="7:16" x14ac:dyDescent="0.35">
      <c r="G895" s="20" t="str">
        <f>IFERROR(VLOOKUP(F895,PROFILE!$B$6:$Z$1000,24,FALSE),"")</f>
        <v/>
      </c>
      <c r="H895" s="10" t="str">
        <f>IFERROR(VLOOKUP(F895,PROFILE!$B$6:$Z$1000,25,FALSE),"")</f>
        <v/>
      </c>
      <c r="I895" s="10" t="str">
        <f>IFERROR(VLOOKUP(F895,PROFILE!$B$6:$Z$1000,23,FALSE),"")</f>
        <v/>
      </c>
      <c r="J895" s="10" t="str">
        <f>IFERROR(VLOOKUP(F895,PROFILE!$B$6:$Z$1000,17,FALSE),"")</f>
        <v/>
      </c>
      <c r="K895" s="23" t="str">
        <f>IFERROR(VLOOKUP(F895,PROFILE!$B$7:$DC$1000,290,FALSE),"")</f>
        <v/>
      </c>
      <c r="P895" s="15">
        <v>895</v>
      </c>
    </row>
    <row r="896" spans="7:16" x14ac:dyDescent="0.35">
      <c r="G896" s="20" t="str">
        <f>IFERROR(VLOOKUP(F896,PROFILE!$B$6:$Z$1000,24,FALSE),"")</f>
        <v/>
      </c>
      <c r="H896" s="10" t="str">
        <f>IFERROR(VLOOKUP(F896,PROFILE!$B$6:$Z$1000,25,FALSE),"")</f>
        <v/>
      </c>
      <c r="I896" s="10" t="str">
        <f>IFERROR(VLOOKUP(F896,PROFILE!$B$6:$Z$1000,23,FALSE),"")</f>
        <v/>
      </c>
      <c r="J896" s="10" t="str">
        <f>IFERROR(VLOOKUP(F896,PROFILE!$B$6:$Z$1000,17,FALSE),"")</f>
        <v/>
      </c>
      <c r="K896" s="23" t="str">
        <f>IFERROR(VLOOKUP(F896,PROFILE!$B$7:$DC$1000,290,FALSE),"")</f>
        <v/>
      </c>
      <c r="P896" s="15">
        <v>896</v>
      </c>
    </row>
    <row r="897" spans="7:16" x14ac:dyDescent="0.35">
      <c r="G897" s="20" t="str">
        <f>IFERROR(VLOOKUP(F897,PROFILE!$B$6:$Z$1000,24,FALSE),"")</f>
        <v/>
      </c>
      <c r="H897" s="10" t="str">
        <f>IFERROR(VLOOKUP(F897,PROFILE!$B$6:$Z$1000,25,FALSE),"")</f>
        <v/>
      </c>
      <c r="I897" s="10" t="str">
        <f>IFERROR(VLOOKUP(F897,PROFILE!$B$6:$Z$1000,23,FALSE),"")</f>
        <v/>
      </c>
      <c r="J897" s="10" t="str">
        <f>IFERROR(VLOOKUP(F897,PROFILE!$B$6:$Z$1000,17,FALSE),"")</f>
        <v/>
      </c>
      <c r="K897" s="23" t="str">
        <f>IFERROR(VLOOKUP(F897,PROFILE!$B$7:$DC$1000,290,FALSE),"")</f>
        <v/>
      </c>
      <c r="P897" s="15">
        <v>897</v>
      </c>
    </row>
    <row r="898" spans="7:16" x14ac:dyDescent="0.35">
      <c r="G898" s="20" t="str">
        <f>IFERROR(VLOOKUP(F898,PROFILE!$B$6:$Z$1000,24,FALSE),"")</f>
        <v/>
      </c>
      <c r="H898" s="10" t="str">
        <f>IFERROR(VLOOKUP(F898,PROFILE!$B$6:$Z$1000,25,FALSE),"")</f>
        <v/>
      </c>
      <c r="I898" s="10" t="str">
        <f>IFERROR(VLOOKUP(F898,PROFILE!$B$6:$Z$1000,23,FALSE),"")</f>
        <v/>
      </c>
      <c r="J898" s="10" t="str">
        <f>IFERROR(VLOOKUP(F898,PROFILE!$B$6:$Z$1000,17,FALSE),"")</f>
        <v/>
      </c>
      <c r="K898" s="23" t="str">
        <f>IFERROR(VLOOKUP(F898,PROFILE!$B$7:$DC$1000,290,FALSE),"")</f>
        <v/>
      </c>
      <c r="P898" s="15">
        <v>898</v>
      </c>
    </row>
    <row r="899" spans="7:16" x14ac:dyDescent="0.35">
      <c r="G899" s="20" t="str">
        <f>IFERROR(VLOOKUP(F899,PROFILE!$B$6:$Z$1000,24,FALSE),"")</f>
        <v/>
      </c>
      <c r="H899" s="10" t="str">
        <f>IFERROR(VLOOKUP(F899,PROFILE!$B$6:$Z$1000,25,FALSE),"")</f>
        <v/>
      </c>
      <c r="I899" s="10" t="str">
        <f>IFERROR(VLOOKUP(F899,PROFILE!$B$6:$Z$1000,23,FALSE),"")</f>
        <v/>
      </c>
      <c r="J899" s="10" t="str">
        <f>IFERROR(VLOOKUP(F899,PROFILE!$B$6:$Z$1000,17,FALSE),"")</f>
        <v/>
      </c>
      <c r="K899" s="23" t="str">
        <f>IFERROR(VLOOKUP(F899,PROFILE!$B$7:$DC$1000,290,FALSE),"")</f>
        <v/>
      </c>
      <c r="P899" s="15">
        <v>899</v>
      </c>
    </row>
    <row r="900" spans="7:16" x14ac:dyDescent="0.35">
      <c r="G900" s="20" t="str">
        <f>IFERROR(VLOOKUP(F900,PROFILE!$B$6:$Z$1000,24,FALSE),"")</f>
        <v/>
      </c>
      <c r="H900" s="10" t="str">
        <f>IFERROR(VLOOKUP(F900,PROFILE!$B$6:$Z$1000,25,FALSE),"")</f>
        <v/>
      </c>
      <c r="I900" s="10" t="str">
        <f>IFERROR(VLOOKUP(F900,PROFILE!$B$6:$Z$1000,23,FALSE),"")</f>
        <v/>
      </c>
      <c r="J900" s="10" t="str">
        <f>IFERROR(VLOOKUP(F900,PROFILE!$B$6:$Z$1000,17,FALSE),"")</f>
        <v/>
      </c>
      <c r="K900" s="23" t="str">
        <f>IFERROR(VLOOKUP(F900,PROFILE!$B$7:$DC$1000,290,FALSE),"")</f>
        <v/>
      </c>
      <c r="P900" s="15">
        <v>900</v>
      </c>
    </row>
    <row r="901" spans="7:16" x14ac:dyDescent="0.35">
      <c r="G901" s="20" t="str">
        <f>IFERROR(VLOOKUP(F901,PROFILE!$B$6:$Z$1000,24,FALSE),"")</f>
        <v/>
      </c>
      <c r="H901" s="10" t="str">
        <f>IFERROR(VLOOKUP(F901,PROFILE!$B$6:$Z$1000,25,FALSE),"")</f>
        <v/>
      </c>
      <c r="I901" s="10" t="str">
        <f>IFERROR(VLOOKUP(F901,PROFILE!$B$6:$Z$1000,23,FALSE),"")</f>
        <v/>
      </c>
      <c r="J901" s="10" t="str">
        <f>IFERROR(VLOOKUP(F901,PROFILE!$B$6:$Z$1000,17,FALSE),"")</f>
        <v/>
      </c>
      <c r="K901" s="23" t="str">
        <f>IFERROR(VLOOKUP(F901,PROFILE!$B$7:$DC$1000,290,FALSE),"")</f>
        <v/>
      </c>
      <c r="P901" s="15">
        <v>901</v>
      </c>
    </row>
    <row r="902" spans="7:16" x14ac:dyDescent="0.35">
      <c r="G902" s="20" t="str">
        <f>IFERROR(VLOOKUP(F902,PROFILE!$B$6:$Z$1000,24,FALSE),"")</f>
        <v/>
      </c>
      <c r="H902" s="10" t="str">
        <f>IFERROR(VLOOKUP(F902,PROFILE!$B$6:$Z$1000,25,FALSE),"")</f>
        <v/>
      </c>
      <c r="I902" s="10" t="str">
        <f>IFERROR(VLOOKUP(F902,PROFILE!$B$6:$Z$1000,23,FALSE),"")</f>
        <v/>
      </c>
      <c r="J902" s="10" t="str">
        <f>IFERROR(VLOOKUP(F902,PROFILE!$B$6:$Z$1000,17,FALSE),"")</f>
        <v/>
      </c>
      <c r="K902" s="23" t="str">
        <f>IFERROR(VLOOKUP(F902,PROFILE!$B$7:$DC$1000,290,FALSE),"")</f>
        <v/>
      </c>
      <c r="P902" s="15">
        <v>902</v>
      </c>
    </row>
    <row r="903" spans="7:16" x14ac:dyDescent="0.35">
      <c r="G903" s="20" t="str">
        <f>IFERROR(VLOOKUP(F903,PROFILE!$B$6:$Z$1000,24,FALSE),"")</f>
        <v/>
      </c>
      <c r="H903" s="10" t="str">
        <f>IFERROR(VLOOKUP(F903,PROFILE!$B$6:$Z$1000,25,FALSE),"")</f>
        <v/>
      </c>
      <c r="I903" s="10" t="str">
        <f>IFERROR(VLOOKUP(F903,PROFILE!$B$6:$Z$1000,23,FALSE),"")</f>
        <v/>
      </c>
      <c r="J903" s="10" t="str">
        <f>IFERROR(VLOOKUP(F903,PROFILE!$B$6:$Z$1000,17,FALSE),"")</f>
        <v/>
      </c>
      <c r="K903" s="23" t="str">
        <f>IFERROR(VLOOKUP(F903,PROFILE!$B$7:$DC$1000,290,FALSE),"")</f>
        <v/>
      </c>
      <c r="P903" s="15">
        <v>903</v>
      </c>
    </row>
    <row r="904" spans="7:16" x14ac:dyDescent="0.35">
      <c r="G904" s="20" t="str">
        <f>IFERROR(VLOOKUP(F904,PROFILE!$B$6:$Z$1000,24,FALSE),"")</f>
        <v/>
      </c>
      <c r="H904" s="10" t="str">
        <f>IFERROR(VLOOKUP(F904,PROFILE!$B$6:$Z$1000,25,FALSE),"")</f>
        <v/>
      </c>
      <c r="I904" s="10" t="str">
        <f>IFERROR(VLOOKUP(F904,PROFILE!$B$6:$Z$1000,23,FALSE),"")</f>
        <v/>
      </c>
      <c r="J904" s="10" t="str">
        <f>IFERROR(VLOOKUP(F904,PROFILE!$B$6:$Z$1000,17,FALSE),"")</f>
        <v/>
      </c>
      <c r="K904" s="23" t="str">
        <f>IFERROR(VLOOKUP(F904,PROFILE!$B$7:$DC$1000,290,FALSE),"")</f>
        <v/>
      </c>
      <c r="P904" s="15">
        <v>904</v>
      </c>
    </row>
    <row r="905" spans="7:16" x14ac:dyDescent="0.35">
      <c r="G905" s="20" t="str">
        <f>IFERROR(VLOOKUP(F905,PROFILE!$B$6:$Z$1000,24,FALSE),"")</f>
        <v/>
      </c>
      <c r="H905" s="10" t="str">
        <f>IFERROR(VLOOKUP(F905,PROFILE!$B$6:$Z$1000,25,FALSE),"")</f>
        <v/>
      </c>
      <c r="I905" s="10" t="str">
        <f>IFERROR(VLOOKUP(F905,PROFILE!$B$6:$Z$1000,23,FALSE),"")</f>
        <v/>
      </c>
      <c r="J905" s="10" t="str">
        <f>IFERROR(VLOOKUP(F905,PROFILE!$B$6:$Z$1000,17,FALSE),"")</f>
        <v/>
      </c>
      <c r="K905" s="23" t="str">
        <f>IFERROR(VLOOKUP(F905,PROFILE!$B$7:$DC$1000,290,FALSE),"")</f>
        <v/>
      </c>
      <c r="P905" s="15">
        <v>905</v>
      </c>
    </row>
    <row r="906" spans="7:16" x14ac:dyDescent="0.35">
      <c r="G906" s="20" t="str">
        <f>IFERROR(VLOOKUP(F906,PROFILE!$B$6:$Z$1000,24,FALSE),"")</f>
        <v/>
      </c>
      <c r="H906" s="10" t="str">
        <f>IFERROR(VLOOKUP(F906,PROFILE!$B$6:$Z$1000,25,FALSE),"")</f>
        <v/>
      </c>
      <c r="I906" s="10" t="str">
        <f>IFERROR(VLOOKUP(F906,PROFILE!$B$6:$Z$1000,23,FALSE),"")</f>
        <v/>
      </c>
      <c r="J906" s="10" t="str">
        <f>IFERROR(VLOOKUP(F906,PROFILE!$B$6:$Z$1000,17,FALSE),"")</f>
        <v/>
      </c>
      <c r="K906" s="23" t="str">
        <f>IFERROR(VLOOKUP(F906,PROFILE!$B$7:$DC$1000,290,FALSE),"")</f>
        <v/>
      </c>
      <c r="P906" s="15">
        <v>906</v>
      </c>
    </row>
    <row r="907" spans="7:16" x14ac:dyDescent="0.35">
      <c r="G907" s="20" t="str">
        <f>IFERROR(VLOOKUP(F907,PROFILE!$B$6:$Z$1000,24,FALSE),"")</f>
        <v/>
      </c>
      <c r="H907" s="10" t="str">
        <f>IFERROR(VLOOKUP(F907,PROFILE!$B$6:$Z$1000,25,FALSE),"")</f>
        <v/>
      </c>
      <c r="I907" s="10" t="str">
        <f>IFERROR(VLOOKUP(F907,PROFILE!$B$6:$Z$1000,23,FALSE),"")</f>
        <v/>
      </c>
      <c r="J907" s="10" t="str">
        <f>IFERROR(VLOOKUP(F907,PROFILE!$B$6:$Z$1000,17,FALSE),"")</f>
        <v/>
      </c>
      <c r="K907" s="23" t="str">
        <f>IFERROR(VLOOKUP(F907,PROFILE!$B$7:$DC$1000,290,FALSE),"")</f>
        <v/>
      </c>
      <c r="P907" s="15">
        <v>907</v>
      </c>
    </row>
    <row r="908" spans="7:16" x14ac:dyDescent="0.35">
      <c r="G908" s="20" t="str">
        <f>IFERROR(VLOOKUP(F908,PROFILE!$B$6:$Z$1000,24,FALSE),"")</f>
        <v/>
      </c>
      <c r="H908" s="10" t="str">
        <f>IFERROR(VLOOKUP(F908,PROFILE!$B$6:$Z$1000,25,FALSE),"")</f>
        <v/>
      </c>
      <c r="I908" s="10" t="str">
        <f>IFERROR(VLOOKUP(F908,PROFILE!$B$6:$Z$1000,23,FALSE),"")</f>
        <v/>
      </c>
      <c r="J908" s="10" t="str">
        <f>IFERROR(VLOOKUP(F908,PROFILE!$B$6:$Z$1000,17,FALSE),"")</f>
        <v/>
      </c>
      <c r="K908" s="23" t="str">
        <f>IFERROR(VLOOKUP(F908,PROFILE!$B$7:$DC$1000,290,FALSE),"")</f>
        <v/>
      </c>
      <c r="P908" s="15">
        <v>908</v>
      </c>
    </row>
    <row r="909" spans="7:16" x14ac:dyDescent="0.35">
      <c r="G909" s="20" t="str">
        <f>IFERROR(VLOOKUP(F909,PROFILE!$B$6:$Z$1000,24,FALSE),"")</f>
        <v/>
      </c>
      <c r="H909" s="10" t="str">
        <f>IFERROR(VLOOKUP(F909,PROFILE!$B$6:$Z$1000,25,FALSE),"")</f>
        <v/>
      </c>
      <c r="I909" s="10" t="str">
        <f>IFERROR(VLOOKUP(F909,PROFILE!$B$6:$Z$1000,23,FALSE),"")</f>
        <v/>
      </c>
      <c r="J909" s="10" t="str">
        <f>IFERROR(VLOOKUP(F909,PROFILE!$B$6:$Z$1000,17,FALSE),"")</f>
        <v/>
      </c>
      <c r="K909" s="23" t="str">
        <f>IFERROR(VLOOKUP(F909,PROFILE!$B$7:$DC$1000,290,FALSE),"")</f>
        <v/>
      </c>
      <c r="P909" s="15">
        <v>909</v>
      </c>
    </row>
    <row r="910" spans="7:16" x14ac:dyDescent="0.35">
      <c r="G910" s="20" t="str">
        <f>IFERROR(VLOOKUP(F910,PROFILE!$B$6:$Z$1000,24,FALSE),"")</f>
        <v/>
      </c>
      <c r="H910" s="10" t="str">
        <f>IFERROR(VLOOKUP(F910,PROFILE!$B$6:$Z$1000,25,FALSE),"")</f>
        <v/>
      </c>
      <c r="I910" s="10" t="str">
        <f>IFERROR(VLOOKUP(F910,PROFILE!$B$6:$Z$1000,23,FALSE),"")</f>
        <v/>
      </c>
      <c r="J910" s="10" t="str">
        <f>IFERROR(VLOOKUP(F910,PROFILE!$B$6:$Z$1000,17,FALSE),"")</f>
        <v/>
      </c>
      <c r="K910" s="23" t="str">
        <f>IFERROR(VLOOKUP(F910,PROFILE!$B$7:$DC$1000,290,FALSE),"")</f>
        <v/>
      </c>
      <c r="P910" s="15">
        <v>910</v>
      </c>
    </row>
    <row r="911" spans="7:16" x14ac:dyDescent="0.35">
      <c r="G911" s="20" t="str">
        <f>IFERROR(VLOOKUP(F911,PROFILE!$B$6:$Z$1000,24,FALSE),"")</f>
        <v/>
      </c>
      <c r="H911" s="10" t="str">
        <f>IFERROR(VLOOKUP(F911,PROFILE!$B$6:$Z$1000,25,FALSE),"")</f>
        <v/>
      </c>
      <c r="I911" s="10" t="str">
        <f>IFERROR(VLOOKUP(F911,PROFILE!$B$6:$Z$1000,23,FALSE),"")</f>
        <v/>
      </c>
      <c r="J911" s="10" t="str">
        <f>IFERROR(VLOOKUP(F911,PROFILE!$B$6:$Z$1000,17,FALSE),"")</f>
        <v/>
      </c>
      <c r="K911" s="23" t="str">
        <f>IFERROR(VLOOKUP(F911,PROFILE!$B$7:$DC$1000,290,FALSE),"")</f>
        <v/>
      </c>
      <c r="P911" s="15">
        <v>911</v>
      </c>
    </row>
    <row r="912" spans="7:16" x14ac:dyDescent="0.35">
      <c r="G912" s="20" t="str">
        <f>IFERROR(VLOOKUP(F912,PROFILE!$B$6:$Z$1000,24,FALSE),"")</f>
        <v/>
      </c>
      <c r="H912" s="10" t="str">
        <f>IFERROR(VLOOKUP(F912,PROFILE!$B$6:$Z$1000,25,FALSE),"")</f>
        <v/>
      </c>
      <c r="I912" s="10" t="str">
        <f>IFERROR(VLOOKUP(F912,PROFILE!$B$6:$Z$1000,23,FALSE),"")</f>
        <v/>
      </c>
      <c r="J912" s="10" t="str">
        <f>IFERROR(VLOOKUP(F912,PROFILE!$B$6:$Z$1000,17,FALSE),"")</f>
        <v/>
      </c>
      <c r="K912" s="23" t="str">
        <f>IFERROR(VLOOKUP(F912,PROFILE!$B$7:$DC$1000,290,FALSE),"")</f>
        <v/>
      </c>
      <c r="P912" s="15">
        <v>912</v>
      </c>
    </row>
    <row r="913" spans="7:16" x14ac:dyDescent="0.35">
      <c r="G913" s="20" t="str">
        <f>IFERROR(VLOOKUP(F913,PROFILE!$B$6:$Z$1000,24,FALSE),"")</f>
        <v/>
      </c>
      <c r="H913" s="10" t="str">
        <f>IFERROR(VLOOKUP(F913,PROFILE!$B$6:$Z$1000,25,FALSE),"")</f>
        <v/>
      </c>
      <c r="I913" s="10" t="str">
        <f>IFERROR(VLOOKUP(F913,PROFILE!$B$6:$Z$1000,23,FALSE),"")</f>
        <v/>
      </c>
      <c r="J913" s="10" t="str">
        <f>IFERROR(VLOOKUP(F913,PROFILE!$B$6:$Z$1000,17,FALSE),"")</f>
        <v/>
      </c>
      <c r="K913" s="23" t="str">
        <f>IFERROR(VLOOKUP(F913,PROFILE!$B$7:$DC$1000,290,FALSE),"")</f>
        <v/>
      </c>
      <c r="P913" s="15">
        <v>913</v>
      </c>
    </row>
    <row r="914" spans="7:16" x14ac:dyDescent="0.35">
      <c r="G914" s="20" t="str">
        <f>IFERROR(VLOOKUP(F914,PROFILE!$B$6:$Z$1000,24,FALSE),"")</f>
        <v/>
      </c>
      <c r="H914" s="10" t="str">
        <f>IFERROR(VLOOKUP(F914,PROFILE!$B$6:$Z$1000,25,FALSE),"")</f>
        <v/>
      </c>
      <c r="I914" s="10" t="str">
        <f>IFERROR(VLOOKUP(F914,PROFILE!$B$6:$Z$1000,23,FALSE),"")</f>
        <v/>
      </c>
      <c r="J914" s="10" t="str">
        <f>IFERROR(VLOOKUP(F914,PROFILE!$B$6:$Z$1000,17,FALSE),"")</f>
        <v/>
      </c>
      <c r="K914" s="23" t="str">
        <f>IFERROR(VLOOKUP(F914,PROFILE!$B$7:$DC$1000,290,FALSE),"")</f>
        <v/>
      </c>
      <c r="P914" s="15">
        <v>914</v>
      </c>
    </row>
    <row r="915" spans="7:16" x14ac:dyDescent="0.35">
      <c r="G915" s="20" t="str">
        <f>IFERROR(VLOOKUP(F915,PROFILE!$B$6:$Z$1000,24,FALSE),"")</f>
        <v/>
      </c>
      <c r="H915" s="10" t="str">
        <f>IFERROR(VLOOKUP(F915,PROFILE!$B$6:$Z$1000,25,FALSE),"")</f>
        <v/>
      </c>
      <c r="I915" s="10" t="str">
        <f>IFERROR(VLOOKUP(F915,PROFILE!$B$6:$Z$1000,23,FALSE),"")</f>
        <v/>
      </c>
      <c r="J915" s="10" t="str">
        <f>IFERROR(VLOOKUP(F915,PROFILE!$B$6:$Z$1000,17,FALSE),"")</f>
        <v/>
      </c>
      <c r="K915" s="23" t="str">
        <f>IFERROR(VLOOKUP(F915,PROFILE!$B$7:$DC$1000,290,FALSE),"")</f>
        <v/>
      </c>
      <c r="P915" s="15">
        <v>915</v>
      </c>
    </row>
    <row r="916" spans="7:16" x14ac:dyDescent="0.35">
      <c r="G916" s="20" t="str">
        <f>IFERROR(VLOOKUP(F916,PROFILE!$B$6:$Z$1000,24,FALSE),"")</f>
        <v/>
      </c>
      <c r="H916" s="10" t="str">
        <f>IFERROR(VLOOKUP(F916,PROFILE!$B$6:$Z$1000,25,FALSE),"")</f>
        <v/>
      </c>
      <c r="I916" s="10" t="str">
        <f>IFERROR(VLOOKUP(F916,PROFILE!$B$6:$Z$1000,23,FALSE),"")</f>
        <v/>
      </c>
      <c r="J916" s="10" t="str">
        <f>IFERROR(VLOOKUP(F916,PROFILE!$B$6:$Z$1000,17,FALSE),"")</f>
        <v/>
      </c>
      <c r="K916" s="23" t="str">
        <f>IFERROR(VLOOKUP(F916,PROFILE!$B$7:$DC$1000,290,FALSE),"")</f>
        <v/>
      </c>
      <c r="P916" s="15">
        <v>916</v>
      </c>
    </row>
    <row r="917" spans="7:16" x14ac:dyDescent="0.35">
      <c r="G917" s="20" t="str">
        <f>IFERROR(VLOOKUP(F917,PROFILE!$B$6:$Z$1000,24,FALSE),"")</f>
        <v/>
      </c>
      <c r="H917" s="10" t="str">
        <f>IFERROR(VLOOKUP(F917,PROFILE!$B$6:$Z$1000,25,FALSE),"")</f>
        <v/>
      </c>
      <c r="I917" s="10" t="str">
        <f>IFERROR(VLOOKUP(F917,PROFILE!$B$6:$Z$1000,23,FALSE),"")</f>
        <v/>
      </c>
      <c r="J917" s="10" t="str">
        <f>IFERROR(VLOOKUP(F917,PROFILE!$B$6:$Z$1000,17,FALSE),"")</f>
        <v/>
      </c>
      <c r="K917" s="23" t="str">
        <f>IFERROR(VLOOKUP(F917,PROFILE!$B$7:$DC$1000,290,FALSE),"")</f>
        <v/>
      </c>
      <c r="P917" s="15">
        <v>917</v>
      </c>
    </row>
    <row r="918" spans="7:16" x14ac:dyDescent="0.35">
      <c r="G918" s="20" t="str">
        <f>IFERROR(VLOOKUP(F918,PROFILE!$B$6:$Z$1000,24,FALSE),"")</f>
        <v/>
      </c>
      <c r="H918" s="10" t="str">
        <f>IFERROR(VLOOKUP(F918,PROFILE!$B$6:$Z$1000,25,FALSE),"")</f>
        <v/>
      </c>
      <c r="I918" s="10" t="str">
        <f>IFERROR(VLOOKUP(F918,PROFILE!$B$6:$Z$1000,23,FALSE),"")</f>
        <v/>
      </c>
      <c r="J918" s="10" t="str">
        <f>IFERROR(VLOOKUP(F918,PROFILE!$B$6:$Z$1000,17,FALSE),"")</f>
        <v/>
      </c>
      <c r="K918" s="23" t="str">
        <f>IFERROR(VLOOKUP(F918,PROFILE!$B$7:$DC$1000,290,FALSE),"")</f>
        <v/>
      </c>
      <c r="P918" s="15">
        <v>918</v>
      </c>
    </row>
    <row r="919" spans="7:16" x14ac:dyDescent="0.35">
      <c r="G919" s="20" t="str">
        <f>IFERROR(VLOOKUP(F919,PROFILE!$B$6:$Z$1000,24,FALSE),"")</f>
        <v/>
      </c>
      <c r="H919" s="10" t="str">
        <f>IFERROR(VLOOKUP(F919,PROFILE!$B$6:$Z$1000,25,FALSE),"")</f>
        <v/>
      </c>
      <c r="I919" s="10" t="str">
        <f>IFERROR(VLOOKUP(F919,PROFILE!$B$6:$Z$1000,23,FALSE),"")</f>
        <v/>
      </c>
      <c r="J919" s="10" t="str">
        <f>IFERROR(VLOOKUP(F919,PROFILE!$B$6:$Z$1000,17,FALSE),"")</f>
        <v/>
      </c>
      <c r="K919" s="23" t="str">
        <f>IFERROR(VLOOKUP(F919,PROFILE!$B$7:$DC$1000,290,FALSE),"")</f>
        <v/>
      </c>
      <c r="P919" s="15">
        <v>919</v>
      </c>
    </row>
    <row r="920" spans="7:16" x14ac:dyDescent="0.35">
      <c r="G920" s="20" t="str">
        <f>IFERROR(VLOOKUP(F920,PROFILE!$B$6:$Z$1000,24,FALSE),"")</f>
        <v/>
      </c>
      <c r="H920" s="10" t="str">
        <f>IFERROR(VLOOKUP(F920,PROFILE!$B$6:$Z$1000,25,FALSE),"")</f>
        <v/>
      </c>
      <c r="I920" s="10" t="str">
        <f>IFERROR(VLOOKUP(F920,PROFILE!$B$6:$Z$1000,23,FALSE),"")</f>
        <v/>
      </c>
      <c r="J920" s="10" t="str">
        <f>IFERROR(VLOOKUP(F920,PROFILE!$B$6:$Z$1000,17,FALSE),"")</f>
        <v/>
      </c>
      <c r="K920" s="23" t="str">
        <f>IFERROR(VLOOKUP(F920,PROFILE!$B$7:$DC$1000,290,FALSE),"")</f>
        <v/>
      </c>
      <c r="P920" s="15">
        <v>920</v>
      </c>
    </row>
    <row r="921" spans="7:16" x14ac:dyDescent="0.35">
      <c r="G921" s="20" t="str">
        <f>IFERROR(VLOOKUP(F921,PROFILE!$B$6:$Z$1000,24,FALSE),"")</f>
        <v/>
      </c>
      <c r="H921" s="10" t="str">
        <f>IFERROR(VLOOKUP(F921,PROFILE!$B$6:$Z$1000,25,FALSE),"")</f>
        <v/>
      </c>
      <c r="I921" s="10" t="str">
        <f>IFERROR(VLOOKUP(F921,PROFILE!$B$6:$Z$1000,23,FALSE),"")</f>
        <v/>
      </c>
      <c r="J921" s="10" t="str">
        <f>IFERROR(VLOOKUP(F921,PROFILE!$B$6:$Z$1000,17,FALSE),"")</f>
        <v/>
      </c>
      <c r="K921" s="23" t="str">
        <f>IFERROR(VLOOKUP(F921,PROFILE!$B$7:$DC$1000,290,FALSE),"")</f>
        <v/>
      </c>
      <c r="P921" s="15">
        <v>921</v>
      </c>
    </row>
    <row r="922" spans="7:16" x14ac:dyDescent="0.35">
      <c r="G922" s="20" t="str">
        <f>IFERROR(VLOOKUP(F922,PROFILE!$B$6:$Z$1000,24,FALSE),"")</f>
        <v/>
      </c>
      <c r="H922" s="10" t="str">
        <f>IFERROR(VLOOKUP(F922,PROFILE!$B$6:$Z$1000,25,FALSE),"")</f>
        <v/>
      </c>
      <c r="I922" s="10" t="str">
        <f>IFERROR(VLOOKUP(F922,PROFILE!$B$6:$Z$1000,23,FALSE),"")</f>
        <v/>
      </c>
      <c r="J922" s="10" t="str">
        <f>IFERROR(VLOOKUP(F922,PROFILE!$B$6:$Z$1000,17,FALSE),"")</f>
        <v/>
      </c>
      <c r="K922" s="23" t="str">
        <f>IFERROR(VLOOKUP(F922,PROFILE!$B$7:$DC$1000,290,FALSE),"")</f>
        <v/>
      </c>
      <c r="P922" s="15">
        <v>922</v>
      </c>
    </row>
    <row r="923" spans="7:16" x14ac:dyDescent="0.35">
      <c r="G923" s="20" t="str">
        <f>IFERROR(VLOOKUP(F923,PROFILE!$B$6:$Z$1000,24,FALSE),"")</f>
        <v/>
      </c>
      <c r="H923" s="10" t="str">
        <f>IFERROR(VLOOKUP(F923,PROFILE!$B$6:$Z$1000,25,FALSE),"")</f>
        <v/>
      </c>
      <c r="I923" s="10" t="str">
        <f>IFERROR(VLOOKUP(F923,PROFILE!$B$6:$Z$1000,23,FALSE),"")</f>
        <v/>
      </c>
      <c r="J923" s="10" t="str">
        <f>IFERROR(VLOOKUP(F923,PROFILE!$B$6:$Z$1000,17,FALSE),"")</f>
        <v/>
      </c>
      <c r="K923" s="23" t="str">
        <f>IFERROR(VLOOKUP(F923,PROFILE!$B$7:$DC$1000,290,FALSE),"")</f>
        <v/>
      </c>
      <c r="P923" s="15">
        <v>923</v>
      </c>
    </row>
    <row r="924" spans="7:16" x14ac:dyDescent="0.35">
      <c r="G924" s="20" t="str">
        <f>IFERROR(VLOOKUP(F924,PROFILE!$B$6:$Z$1000,24,FALSE),"")</f>
        <v/>
      </c>
      <c r="H924" s="10" t="str">
        <f>IFERROR(VLOOKUP(F924,PROFILE!$B$6:$Z$1000,25,FALSE),"")</f>
        <v/>
      </c>
      <c r="I924" s="10" t="str">
        <f>IFERROR(VLOOKUP(F924,PROFILE!$B$6:$Z$1000,23,FALSE),"")</f>
        <v/>
      </c>
      <c r="J924" s="10" t="str">
        <f>IFERROR(VLOOKUP(F924,PROFILE!$B$6:$Z$1000,17,FALSE),"")</f>
        <v/>
      </c>
      <c r="K924" s="23" t="str">
        <f>IFERROR(VLOOKUP(F924,PROFILE!$B$7:$DC$1000,290,FALSE),"")</f>
        <v/>
      </c>
      <c r="P924" s="15">
        <v>924</v>
      </c>
    </row>
    <row r="925" spans="7:16" x14ac:dyDescent="0.35">
      <c r="G925" s="20" t="str">
        <f>IFERROR(VLOOKUP(F925,PROFILE!$B$6:$Z$1000,24,FALSE),"")</f>
        <v/>
      </c>
      <c r="H925" s="10" t="str">
        <f>IFERROR(VLOOKUP(F925,PROFILE!$B$6:$Z$1000,25,FALSE),"")</f>
        <v/>
      </c>
      <c r="I925" s="10" t="str">
        <f>IFERROR(VLOOKUP(F925,PROFILE!$B$6:$Z$1000,23,FALSE),"")</f>
        <v/>
      </c>
      <c r="J925" s="10" t="str">
        <f>IFERROR(VLOOKUP(F925,PROFILE!$B$6:$Z$1000,17,FALSE),"")</f>
        <v/>
      </c>
      <c r="K925" s="23" t="str">
        <f>IFERROR(VLOOKUP(F925,PROFILE!$B$7:$DC$1000,290,FALSE),"")</f>
        <v/>
      </c>
      <c r="P925" s="15">
        <v>925</v>
      </c>
    </row>
    <row r="926" spans="7:16" x14ac:dyDescent="0.35">
      <c r="G926" s="20" t="str">
        <f>IFERROR(VLOOKUP(F926,PROFILE!$B$6:$Z$1000,24,FALSE),"")</f>
        <v/>
      </c>
      <c r="H926" s="10" t="str">
        <f>IFERROR(VLOOKUP(F926,PROFILE!$B$6:$Z$1000,25,FALSE),"")</f>
        <v/>
      </c>
      <c r="I926" s="10" t="str">
        <f>IFERROR(VLOOKUP(F926,PROFILE!$B$6:$Z$1000,23,FALSE),"")</f>
        <v/>
      </c>
      <c r="J926" s="10" t="str">
        <f>IFERROR(VLOOKUP(F926,PROFILE!$B$6:$Z$1000,17,FALSE),"")</f>
        <v/>
      </c>
      <c r="K926" s="23" t="str">
        <f>IFERROR(VLOOKUP(F926,PROFILE!$B$7:$DC$1000,290,FALSE),"")</f>
        <v/>
      </c>
      <c r="P926" s="15">
        <v>926</v>
      </c>
    </row>
    <row r="927" spans="7:16" x14ac:dyDescent="0.35">
      <c r="G927" s="20" t="str">
        <f>IFERROR(VLOOKUP(F927,PROFILE!$B$6:$Z$1000,24,FALSE),"")</f>
        <v/>
      </c>
      <c r="H927" s="10" t="str">
        <f>IFERROR(VLOOKUP(F927,PROFILE!$B$6:$Z$1000,25,FALSE),"")</f>
        <v/>
      </c>
      <c r="I927" s="10" t="str">
        <f>IFERROR(VLOOKUP(F927,PROFILE!$B$6:$Z$1000,23,FALSE),"")</f>
        <v/>
      </c>
      <c r="J927" s="10" t="str">
        <f>IFERROR(VLOOKUP(F927,PROFILE!$B$6:$Z$1000,17,FALSE),"")</f>
        <v/>
      </c>
      <c r="K927" s="23" t="str">
        <f>IFERROR(VLOOKUP(F927,PROFILE!$B$7:$DC$1000,290,FALSE),"")</f>
        <v/>
      </c>
      <c r="P927" s="15">
        <v>927</v>
      </c>
    </row>
    <row r="928" spans="7:16" x14ac:dyDescent="0.35">
      <c r="G928" s="20" t="str">
        <f>IFERROR(VLOOKUP(F928,PROFILE!$B$6:$Z$1000,24,FALSE),"")</f>
        <v/>
      </c>
      <c r="H928" s="10" t="str">
        <f>IFERROR(VLOOKUP(F928,PROFILE!$B$6:$Z$1000,25,FALSE),"")</f>
        <v/>
      </c>
      <c r="I928" s="10" t="str">
        <f>IFERROR(VLOOKUP(F928,PROFILE!$B$6:$Z$1000,23,FALSE),"")</f>
        <v/>
      </c>
      <c r="J928" s="10" t="str">
        <f>IFERROR(VLOOKUP(F928,PROFILE!$B$6:$Z$1000,17,FALSE),"")</f>
        <v/>
      </c>
      <c r="K928" s="23" t="str">
        <f>IFERROR(VLOOKUP(F928,PROFILE!$B$7:$DC$1000,290,FALSE),"")</f>
        <v/>
      </c>
      <c r="P928" s="15">
        <v>928</v>
      </c>
    </row>
    <row r="929" spans="7:16" x14ac:dyDescent="0.35">
      <c r="G929" s="20" t="str">
        <f>IFERROR(VLOOKUP(F929,PROFILE!$B$6:$Z$1000,24,FALSE),"")</f>
        <v/>
      </c>
      <c r="H929" s="10" t="str">
        <f>IFERROR(VLOOKUP(F929,PROFILE!$B$6:$Z$1000,25,FALSE),"")</f>
        <v/>
      </c>
      <c r="I929" s="10" t="str">
        <f>IFERROR(VLOOKUP(F929,PROFILE!$B$6:$Z$1000,23,FALSE),"")</f>
        <v/>
      </c>
      <c r="J929" s="10" t="str">
        <f>IFERROR(VLOOKUP(F929,PROFILE!$B$6:$Z$1000,17,FALSE),"")</f>
        <v/>
      </c>
      <c r="K929" s="23" t="str">
        <f>IFERROR(VLOOKUP(F929,PROFILE!$B$7:$DC$1000,290,FALSE),"")</f>
        <v/>
      </c>
      <c r="P929" s="15">
        <v>929</v>
      </c>
    </row>
    <row r="930" spans="7:16" x14ac:dyDescent="0.35">
      <c r="G930" s="20" t="str">
        <f>IFERROR(VLOOKUP(F930,PROFILE!$B$6:$Z$1000,24,FALSE),"")</f>
        <v/>
      </c>
      <c r="H930" s="10" t="str">
        <f>IFERROR(VLOOKUP(F930,PROFILE!$B$6:$Z$1000,25,FALSE),"")</f>
        <v/>
      </c>
      <c r="I930" s="10" t="str">
        <f>IFERROR(VLOOKUP(F930,PROFILE!$B$6:$Z$1000,23,FALSE),"")</f>
        <v/>
      </c>
      <c r="J930" s="10" t="str">
        <f>IFERROR(VLOOKUP(F930,PROFILE!$B$6:$Z$1000,17,FALSE),"")</f>
        <v/>
      </c>
      <c r="K930" s="23" t="str">
        <f>IFERROR(VLOOKUP(F930,PROFILE!$B$7:$DC$1000,290,FALSE),"")</f>
        <v/>
      </c>
      <c r="P930" s="15">
        <v>930</v>
      </c>
    </row>
    <row r="931" spans="7:16" x14ac:dyDescent="0.35">
      <c r="G931" s="20" t="str">
        <f>IFERROR(VLOOKUP(F931,PROFILE!$B$6:$Z$1000,24,FALSE),"")</f>
        <v/>
      </c>
      <c r="H931" s="10" t="str">
        <f>IFERROR(VLOOKUP(F931,PROFILE!$B$6:$Z$1000,25,FALSE),"")</f>
        <v/>
      </c>
      <c r="I931" s="10" t="str">
        <f>IFERROR(VLOOKUP(F931,PROFILE!$B$6:$Z$1000,23,FALSE),"")</f>
        <v/>
      </c>
      <c r="J931" s="10" t="str">
        <f>IFERROR(VLOOKUP(F931,PROFILE!$B$6:$Z$1000,17,FALSE),"")</f>
        <v/>
      </c>
      <c r="K931" s="23" t="str">
        <f>IFERROR(VLOOKUP(F931,PROFILE!$B$7:$DC$1000,290,FALSE),"")</f>
        <v/>
      </c>
      <c r="P931" s="15">
        <v>931</v>
      </c>
    </row>
    <row r="932" spans="7:16" x14ac:dyDescent="0.35">
      <c r="G932" s="20" t="str">
        <f>IFERROR(VLOOKUP(F932,PROFILE!$B$6:$Z$1000,24,FALSE),"")</f>
        <v/>
      </c>
      <c r="H932" s="10" t="str">
        <f>IFERROR(VLOOKUP(F932,PROFILE!$B$6:$Z$1000,25,FALSE),"")</f>
        <v/>
      </c>
      <c r="I932" s="10" t="str">
        <f>IFERROR(VLOOKUP(F932,PROFILE!$B$6:$Z$1000,23,FALSE),"")</f>
        <v/>
      </c>
      <c r="J932" s="10" t="str">
        <f>IFERROR(VLOOKUP(F932,PROFILE!$B$6:$Z$1000,17,FALSE),"")</f>
        <v/>
      </c>
      <c r="K932" s="23" t="str">
        <f>IFERROR(VLOOKUP(F932,PROFILE!$B$7:$DC$1000,290,FALSE),"")</f>
        <v/>
      </c>
      <c r="P932" s="15">
        <v>932</v>
      </c>
    </row>
    <row r="933" spans="7:16" x14ac:dyDescent="0.35">
      <c r="G933" s="20" t="str">
        <f>IFERROR(VLOOKUP(F933,PROFILE!$B$6:$Z$1000,24,FALSE),"")</f>
        <v/>
      </c>
      <c r="H933" s="10" t="str">
        <f>IFERROR(VLOOKUP(F933,PROFILE!$B$6:$Z$1000,25,FALSE),"")</f>
        <v/>
      </c>
      <c r="I933" s="10" t="str">
        <f>IFERROR(VLOOKUP(F933,PROFILE!$B$6:$Z$1000,23,FALSE),"")</f>
        <v/>
      </c>
      <c r="J933" s="10" t="str">
        <f>IFERROR(VLOOKUP(F933,PROFILE!$B$6:$Z$1000,17,FALSE),"")</f>
        <v/>
      </c>
      <c r="K933" s="23" t="str">
        <f>IFERROR(VLOOKUP(F933,PROFILE!$B$7:$DC$1000,290,FALSE),"")</f>
        <v/>
      </c>
      <c r="P933" s="15">
        <v>933</v>
      </c>
    </row>
    <row r="934" spans="7:16" x14ac:dyDescent="0.35">
      <c r="G934" s="20" t="str">
        <f>IFERROR(VLOOKUP(F934,PROFILE!$B$6:$Z$1000,24,FALSE),"")</f>
        <v/>
      </c>
      <c r="H934" s="10" t="str">
        <f>IFERROR(VLOOKUP(F934,PROFILE!$B$6:$Z$1000,25,FALSE),"")</f>
        <v/>
      </c>
      <c r="I934" s="10" t="str">
        <f>IFERROR(VLOOKUP(F934,PROFILE!$B$6:$Z$1000,23,FALSE),"")</f>
        <v/>
      </c>
      <c r="J934" s="10" t="str">
        <f>IFERROR(VLOOKUP(F934,PROFILE!$B$6:$Z$1000,17,FALSE),"")</f>
        <v/>
      </c>
      <c r="K934" s="23" t="str">
        <f>IFERROR(VLOOKUP(F934,PROFILE!$B$7:$DC$1000,290,FALSE),"")</f>
        <v/>
      </c>
      <c r="P934" s="15">
        <v>934</v>
      </c>
    </row>
    <row r="935" spans="7:16" x14ac:dyDescent="0.35">
      <c r="G935" s="20" t="str">
        <f>IFERROR(VLOOKUP(F935,PROFILE!$B$6:$Z$1000,24,FALSE),"")</f>
        <v/>
      </c>
      <c r="H935" s="10" t="str">
        <f>IFERROR(VLOOKUP(F935,PROFILE!$B$6:$Z$1000,25,FALSE),"")</f>
        <v/>
      </c>
      <c r="I935" s="10" t="str">
        <f>IFERROR(VLOOKUP(F935,PROFILE!$B$6:$Z$1000,23,FALSE),"")</f>
        <v/>
      </c>
      <c r="J935" s="10" t="str">
        <f>IFERROR(VLOOKUP(F935,PROFILE!$B$6:$Z$1000,17,FALSE),"")</f>
        <v/>
      </c>
      <c r="K935" s="23" t="str">
        <f>IFERROR(VLOOKUP(F935,PROFILE!$B$7:$DC$1000,290,FALSE),"")</f>
        <v/>
      </c>
      <c r="P935" s="15">
        <v>935</v>
      </c>
    </row>
    <row r="936" spans="7:16" x14ac:dyDescent="0.35">
      <c r="G936" s="20" t="str">
        <f>IFERROR(VLOOKUP(F936,PROFILE!$B$6:$Z$1000,24,FALSE),"")</f>
        <v/>
      </c>
      <c r="H936" s="10" t="str">
        <f>IFERROR(VLOOKUP(F936,PROFILE!$B$6:$Z$1000,25,FALSE),"")</f>
        <v/>
      </c>
      <c r="I936" s="10" t="str">
        <f>IFERROR(VLOOKUP(F936,PROFILE!$B$6:$Z$1000,23,FALSE),"")</f>
        <v/>
      </c>
      <c r="J936" s="10" t="str">
        <f>IFERROR(VLOOKUP(F936,PROFILE!$B$6:$Z$1000,17,FALSE),"")</f>
        <v/>
      </c>
      <c r="K936" s="23" t="str">
        <f>IFERROR(VLOOKUP(F936,PROFILE!$B$7:$DC$1000,290,FALSE),"")</f>
        <v/>
      </c>
      <c r="P936" s="15">
        <v>936</v>
      </c>
    </row>
    <row r="937" spans="7:16" x14ac:dyDescent="0.35">
      <c r="G937" s="20" t="str">
        <f>IFERROR(VLOOKUP(F937,PROFILE!$B$6:$Z$1000,24,FALSE),"")</f>
        <v/>
      </c>
      <c r="H937" s="10" t="str">
        <f>IFERROR(VLOOKUP(F937,PROFILE!$B$6:$Z$1000,25,FALSE),"")</f>
        <v/>
      </c>
      <c r="I937" s="10" t="str">
        <f>IFERROR(VLOOKUP(F937,PROFILE!$B$6:$Z$1000,23,FALSE),"")</f>
        <v/>
      </c>
      <c r="J937" s="10" t="str">
        <f>IFERROR(VLOOKUP(F937,PROFILE!$B$6:$Z$1000,17,FALSE),"")</f>
        <v/>
      </c>
      <c r="K937" s="23" t="str">
        <f>IFERROR(VLOOKUP(F937,PROFILE!$B$7:$DC$1000,290,FALSE),"")</f>
        <v/>
      </c>
      <c r="P937" s="15">
        <v>937</v>
      </c>
    </row>
    <row r="938" spans="7:16" x14ac:dyDescent="0.35">
      <c r="G938" s="20" t="str">
        <f>IFERROR(VLOOKUP(F938,PROFILE!$B$6:$Z$1000,24,FALSE),"")</f>
        <v/>
      </c>
      <c r="H938" s="10" t="str">
        <f>IFERROR(VLOOKUP(F938,PROFILE!$B$6:$Z$1000,25,FALSE),"")</f>
        <v/>
      </c>
      <c r="I938" s="10" t="str">
        <f>IFERROR(VLOOKUP(F938,PROFILE!$B$6:$Z$1000,23,FALSE),"")</f>
        <v/>
      </c>
      <c r="J938" s="10" t="str">
        <f>IFERROR(VLOOKUP(F938,PROFILE!$B$6:$Z$1000,17,FALSE),"")</f>
        <v/>
      </c>
      <c r="K938" s="23" t="str">
        <f>IFERROR(VLOOKUP(F938,PROFILE!$B$7:$DC$1000,290,FALSE),"")</f>
        <v/>
      </c>
      <c r="P938" s="15">
        <v>938</v>
      </c>
    </row>
    <row r="939" spans="7:16" x14ac:dyDescent="0.35">
      <c r="G939" s="20" t="str">
        <f>IFERROR(VLOOKUP(F939,PROFILE!$B$6:$Z$1000,24,FALSE),"")</f>
        <v/>
      </c>
      <c r="H939" s="10" t="str">
        <f>IFERROR(VLOOKUP(F939,PROFILE!$B$6:$Z$1000,25,FALSE),"")</f>
        <v/>
      </c>
      <c r="I939" s="10" t="str">
        <f>IFERROR(VLOOKUP(F939,PROFILE!$B$6:$Z$1000,23,FALSE),"")</f>
        <v/>
      </c>
      <c r="J939" s="10" t="str">
        <f>IFERROR(VLOOKUP(F939,PROFILE!$B$6:$Z$1000,17,FALSE),"")</f>
        <v/>
      </c>
      <c r="K939" s="23" t="str">
        <f>IFERROR(VLOOKUP(F939,PROFILE!$B$7:$DC$1000,290,FALSE),"")</f>
        <v/>
      </c>
      <c r="P939" s="15">
        <v>939</v>
      </c>
    </row>
    <row r="940" spans="7:16" x14ac:dyDescent="0.35">
      <c r="G940" s="20" t="str">
        <f>IFERROR(VLOOKUP(F940,PROFILE!$B$6:$Z$1000,24,FALSE),"")</f>
        <v/>
      </c>
      <c r="H940" s="10" t="str">
        <f>IFERROR(VLOOKUP(F940,PROFILE!$B$6:$Z$1000,25,FALSE),"")</f>
        <v/>
      </c>
      <c r="I940" s="10" t="str">
        <f>IFERROR(VLOOKUP(F940,PROFILE!$B$6:$Z$1000,23,FALSE),"")</f>
        <v/>
      </c>
      <c r="J940" s="10" t="str">
        <f>IFERROR(VLOOKUP(F940,PROFILE!$B$6:$Z$1000,17,FALSE),"")</f>
        <v/>
      </c>
      <c r="K940" s="23" t="str">
        <f>IFERROR(VLOOKUP(F940,PROFILE!$B$7:$DC$1000,290,FALSE),"")</f>
        <v/>
      </c>
      <c r="P940" s="15">
        <v>940</v>
      </c>
    </row>
    <row r="941" spans="7:16" x14ac:dyDescent="0.35">
      <c r="G941" s="20" t="str">
        <f>IFERROR(VLOOKUP(F941,PROFILE!$B$6:$Z$1000,24,FALSE),"")</f>
        <v/>
      </c>
      <c r="H941" s="10" t="str">
        <f>IFERROR(VLOOKUP(F941,PROFILE!$B$6:$Z$1000,25,FALSE),"")</f>
        <v/>
      </c>
      <c r="I941" s="10" t="str">
        <f>IFERROR(VLOOKUP(F941,PROFILE!$B$6:$Z$1000,23,FALSE),"")</f>
        <v/>
      </c>
      <c r="J941" s="10" t="str">
        <f>IFERROR(VLOOKUP(F941,PROFILE!$B$6:$Z$1000,17,FALSE),"")</f>
        <v/>
      </c>
      <c r="K941" s="23" t="str">
        <f>IFERROR(VLOOKUP(F941,PROFILE!$B$7:$DC$1000,290,FALSE),"")</f>
        <v/>
      </c>
      <c r="P941" s="15">
        <v>941</v>
      </c>
    </row>
    <row r="942" spans="7:16" x14ac:dyDescent="0.35">
      <c r="G942" s="20" t="str">
        <f>IFERROR(VLOOKUP(F942,PROFILE!$B$6:$Z$1000,24,FALSE),"")</f>
        <v/>
      </c>
      <c r="H942" s="10" t="str">
        <f>IFERROR(VLOOKUP(F942,PROFILE!$B$6:$Z$1000,25,FALSE),"")</f>
        <v/>
      </c>
      <c r="I942" s="10" t="str">
        <f>IFERROR(VLOOKUP(F942,PROFILE!$B$6:$Z$1000,23,FALSE),"")</f>
        <v/>
      </c>
      <c r="J942" s="10" t="str">
        <f>IFERROR(VLOOKUP(F942,PROFILE!$B$6:$Z$1000,17,FALSE),"")</f>
        <v/>
      </c>
      <c r="K942" s="23" t="str">
        <f>IFERROR(VLOOKUP(F942,PROFILE!$B$7:$DC$1000,290,FALSE),"")</f>
        <v/>
      </c>
      <c r="P942" s="15">
        <v>942</v>
      </c>
    </row>
    <row r="943" spans="7:16" x14ac:dyDescent="0.35">
      <c r="G943" s="20" t="str">
        <f>IFERROR(VLOOKUP(F943,PROFILE!$B$6:$Z$1000,24,FALSE),"")</f>
        <v/>
      </c>
      <c r="H943" s="10" t="str">
        <f>IFERROR(VLOOKUP(F943,PROFILE!$B$6:$Z$1000,25,FALSE),"")</f>
        <v/>
      </c>
      <c r="I943" s="10" t="str">
        <f>IFERROR(VLOOKUP(F943,PROFILE!$B$6:$Z$1000,23,FALSE),"")</f>
        <v/>
      </c>
      <c r="J943" s="10" t="str">
        <f>IFERROR(VLOOKUP(F943,PROFILE!$B$6:$Z$1000,17,FALSE),"")</f>
        <v/>
      </c>
      <c r="K943" s="23" t="str">
        <f>IFERROR(VLOOKUP(F943,PROFILE!$B$7:$DC$1000,290,FALSE),"")</f>
        <v/>
      </c>
      <c r="P943" s="15">
        <v>943</v>
      </c>
    </row>
    <row r="944" spans="7:16" x14ac:dyDescent="0.35">
      <c r="G944" s="20" t="str">
        <f>IFERROR(VLOOKUP(F944,PROFILE!$B$6:$Z$1000,24,FALSE),"")</f>
        <v/>
      </c>
      <c r="H944" s="10" t="str">
        <f>IFERROR(VLOOKUP(F944,PROFILE!$B$6:$Z$1000,25,FALSE),"")</f>
        <v/>
      </c>
      <c r="I944" s="10" t="str">
        <f>IFERROR(VLOOKUP(F944,PROFILE!$B$6:$Z$1000,23,FALSE),"")</f>
        <v/>
      </c>
      <c r="J944" s="10" t="str">
        <f>IFERROR(VLOOKUP(F944,PROFILE!$B$6:$Z$1000,17,FALSE),"")</f>
        <v/>
      </c>
      <c r="K944" s="23" t="str">
        <f>IFERROR(VLOOKUP(F944,PROFILE!$B$7:$DC$1000,290,FALSE),"")</f>
        <v/>
      </c>
      <c r="P944" s="15">
        <v>944</v>
      </c>
    </row>
    <row r="945" spans="7:16" x14ac:dyDescent="0.35">
      <c r="G945" s="20" t="str">
        <f>IFERROR(VLOOKUP(F945,PROFILE!$B$6:$Z$1000,24,FALSE),"")</f>
        <v/>
      </c>
      <c r="H945" s="10" t="str">
        <f>IFERROR(VLOOKUP(F945,PROFILE!$B$6:$Z$1000,25,FALSE),"")</f>
        <v/>
      </c>
      <c r="I945" s="10" t="str">
        <f>IFERROR(VLOOKUP(F945,PROFILE!$B$6:$Z$1000,23,FALSE),"")</f>
        <v/>
      </c>
      <c r="J945" s="10" t="str">
        <f>IFERROR(VLOOKUP(F945,PROFILE!$B$6:$Z$1000,17,FALSE),"")</f>
        <v/>
      </c>
      <c r="K945" s="23" t="str">
        <f>IFERROR(VLOOKUP(F945,PROFILE!$B$7:$DC$1000,290,FALSE),"")</f>
        <v/>
      </c>
      <c r="P945" s="15">
        <v>945</v>
      </c>
    </row>
    <row r="946" spans="7:16" x14ac:dyDescent="0.35">
      <c r="G946" s="20" t="str">
        <f>IFERROR(VLOOKUP(F946,PROFILE!$B$6:$Z$1000,24,FALSE),"")</f>
        <v/>
      </c>
      <c r="H946" s="10" t="str">
        <f>IFERROR(VLOOKUP(F946,PROFILE!$B$6:$Z$1000,25,FALSE),"")</f>
        <v/>
      </c>
      <c r="I946" s="10" t="str">
        <f>IFERROR(VLOOKUP(F946,PROFILE!$B$6:$Z$1000,23,FALSE),"")</f>
        <v/>
      </c>
      <c r="J946" s="10" t="str">
        <f>IFERROR(VLOOKUP(F946,PROFILE!$B$6:$Z$1000,17,FALSE),"")</f>
        <v/>
      </c>
      <c r="K946" s="23" t="str">
        <f>IFERROR(VLOOKUP(F946,PROFILE!$B$7:$DC$1000,290,FALSE),"")</f>
        <v/>
      </c>
      <c r="P946" s="15">
        <v>946</v>
      </c>
    </row>
    <row r="947" spans="7:16" x14ac:dyDescent="0.35">
      <c r="G947" s="20" t="str">
        <f>IFERROR(VLOOKUP(F947,PROFILE!$B$6:$Z$1000,24,FALSE),"")</f>
        <v/>
      </c>
      <c r="H947" s="10" t="str">
        <f>IFERROR(VLOOKUP(F947,PROFILE!$B$6:$Z$1000,25,FALSE),"")</f>
        <v/>
      </c>
      <c r="I947" s="10" t="str">
        <f>IFERROR(VLOOKUP(F947,PROFILE!$B$6:$Z$1000,23,FALSE),"")</f>
        <v/>
      </c>
      <c r="J947" s="10" t="str">
        <f>IFERROR(VLOOKUP(F947,PROFILE!$B$6:$Z$1000,17,FALSE),"")</f>
        <v/>
      </c>
      <c r="K947" s="23" t="str">
        <f>IFERROR(VLOOKUP(F947,PROFILE!$B$7:$DC$1000,290,FALSE),"")</f>
        <v/>
      </c>
      <c r="P947" s="15">
        <v>947</v>
      </c>
    </row>
    <row r="948" spans="7:16" x14ac:dyDescent="0.35">
      <c r="G948" s="20" t="str">
        <f>IFERROR(VLOOKUP(F948,PROFILE!$B$6:$Z$1000,24,FALSE),"")</f>
        <v/>
      </c>
      <c r="H948" s="10" t="str">
        <f>IFERROR(VLOOKUP(F948,PROFILE!$B$6:$Z$1000,25,FALSE),"")</f>
        <v/>
      </c>
      <c r="I948" s="10" t="str">
        <f>IFERROR(VLOOKUP(F948,PROFILE!$B$6:$Z$1000,23,FALSE),"")</f>
        <v/>
      </c>
      <c r="J948" s="10" t="str">
        <f>IFERROR(VLOOKUP(F948,PROFILE!$B$6:$Z$1000,17,FALSE),"")</f>
        <v/>
      </c>
      <c r="K948" s="23" t="str">
        <f>IFERROR(VLOOKUP(F948,PROFILE!$B$7:$DC$1000,290,FALSE),"")</f>
        <v/>
      </c>
      <c r="P948" s="15">
        <v>948</v>
      </c>
    </row>
    <row r="949" spans="7:16" x14ac:dyDescent="0.35">
      <c r="G949" s="20" t="str">
        <f>IFERROR(VLOOKUP(F949,PROFILE!$B$6:$Z$1000,24,FALSE),"")</f>
        <v/>
      </c>
      <c r="H949" s="10" t="str">
        <f>IFERROR(VLOOKUP(F949,PROFILE!$B$6:$Z$1000,25,FALSE),"")</f>
        <v/>
      </c>
      <c r="I949" s="10" t="str">
        <f>IFERROR(VLOOKUP(F949,PROFILE!$B$6:$Z$1000,23,FALSE),"")</f>
        <v/>
      </c>
      <c r="J949" s="10" t="str">
        <f>IFERROR(VLOOKUP(F949,PROFILE!$B$6:$Z$1000,17,FALSE),"")</f>
        <v/>
      </c>
      <c r="K949" s="23" t="str">
        <f>IFERROR(VLOOKUP(F949,PROFILE!$B$7:$DC$1000,290,FALSE),"")</f>
        <v/>
      </c>
      <c r="P949" s="15">
        <v>949</v>
      </c>
    </row>
    <row r="950" spans="7:16" x14ac:dyDescent="0.35">
      <c r="G950" s="20" t="str">
        <f>IFERROR(VLOOKUP(F950,PROFILE!$B$6:$Z$1000,24,FALSE),"")</f>
        <v/>
      </c>
      <c r="H950" s="10" t="str">
        <f>IFERROR(VLOOKUP(F950,PROFILE!$B$6:$Z$1000,25,FALSE),"")</f>
        <v/>
      </c>
      <c r="I950" s="10" t="str">
        <f>IFERROR(VLOOKUP(F950,PROFILE!$B$6:$Z$1000,23,FALSE),"")</f>
        <v/>
      </c>
      <c r="J950" s="10" t="str">
        <f>IFERROR(VLOOKUP(F950,PROFILE!$B$6:$Z$1000,17,FALSE),"")</f>
        <v/>
      </c>
      <c r="K950" s="23" t="str">
        <f>IFERROR(VLOOKUP(F950,PROFILE!$B$7:$DC$1000,290,FALSE),"")</f>
        <v/>
      </c>
      <c r="P950" s="15">
        <v>950</v>
      </c>
    </row>
    <row r="951" spans="7:16" x14ac:dyDescent="0.35">
      <c r="G951" s="20" t="str">
        <f>IFERROR(VLOOKUP(F951,PROFILE!$B$6:$Z$1000,24,FALSE),"")</f>
        <v/>
      </c>
      <c r="H951" s="10" t="str">
        <f>IFERROR(VLOOKUP(F951,PROFILE!$B$6:$Z$1000,25,FALSE),"")</f>
        <v/>
      </c>
      <c r="I951" s="10" t="str">
        <f>IFERROR(VLOOKUP(F951,PROFILE!$B$6:$Z$1000,23,FALSE),"")</f>
        <v/>
      </c>
      <c r="J951" s="10" t="str">
        <f>IFERROR(VLOOKUP(F951,PROFILE!$B$6:$Z$1000,17,FALSE),"")</f>
        <v/>
      </c>
      <c r="K951" s="23" t="str">
        <f>IFERROR(VLOOKUP(F951,PROFILE!$B$7:$DC$1000,290,FALSE),"")</f>
        <v/>
      </c>
      <c r="P951" s="15">
        <v>951</v>
      </c>
    </row>
    <row r="952" spans="7:16" x14ac:dyDescent="0.35">
      <c r="G952" s="20" t="str">
        <f>IFERROR(VLOOKUP(F952,PROFILE!$B$6:$Z$1000,24,FALSE),"")</f>
        <v/>
      </c>
      <c r="H952" s="10" t="str">
        <f>IFERROR(VLOOKUP(F952,PROFILE!$B$6:$Z$1000,25,FALSE),"")</f>
        <v/>
      </c>
      <c r="I952" s="10" t="str">
        <f>IFERROR(VLOOKUP(F952,PROFILE!$B$6:$Z$1000,23,FALSE),"")</f>
        <v/>
      </c>
      <c r="J952" s="10" t="str">
        <f>IFERROR(VLOOKUP(F952,PROFILE!$B$6:$Z$1000,17,FALSE),"")</f>
        <v/>
      </c>
      <c r="K952" s="23" t="str">
        <f>IFERROR(VLOOKUP(F952,PROFILE!$B$7:$DC$1000,290,FALSE),"")</f>
        <v/>
      </c>
      <c r="P952" s="15">
        <v>952</v>
      </c>
    </row>
    <row r="953" spans="7:16" x14ac:dyDescent="0.35">
      <c r="G953" s="20" t="str">
        <f>IFERROR(VLOOKUP(F953,PROFILE!$B$6:$Z$1000,24,FALSE),"")</f>
        <v/>
      </c>
      <c r="H953" s="10" t="str">
        <f>IFERROR(VLOOKUP(F953,PROFILE!$B$6:$Z$1000,25,FALSE),"")</f>
        <v/>
      </c>
      <c r="I953" s="10" t="str">
        <f>IFERROR(VLOOKUP(F953,PROFILE!$B$6:$Z$1000,23,FALSE),"")</f>
        <v/>
      </c>
      <c r="J953" s="10" t="str">
        <f>IFERROR(VLOOKUP(F953,PROFILE!$B$6:$Z$1000,17,FALSE),"")</f>
        <v/>
      </c>
      <c r="K953" s="23" t="str">
        <f>IFERROR(VLOOKUP(F953,PROFILE!$B$7:$DC$1000,290,FALSE),"")</f>
        <v/>
      </c>
      <c r="P953" s="15">
        <v>953</v>
      </c>
    </row>
    <row r="954" spans="7:16" x14ac:dyDescent="0.35">
      <c r="G954" s="20" t="str">
        <f>IFERROR(VLOOKUP(F954,PROFILE!$B$6:$Z$1000,24,FALSE),"")</f>
        <v/>
      </c>
      <c r="H954" s="10" t="str">
        <f>IFERROR(VLOOKUP(F954,PROFILE!$B$6:$Z$1000,25,FALSE),"")</f>
        <v/>
      </c>
      <c r="I954" s="10" t="str">
        <f>IFERROR(VLOOKUP(F954,PROFILE!$B$6:$Z$1000,23,FALSE),"")</f>
        <v/>
      </c>
      <c r="J954" s="10" t="str">
        <f>IFERROR(VLOOKUP(F954,PROFILE!$B$6:$Z$1000,17,FALSE),"")</f>
        <v/>
      </c>
      <c r="K954" s="23" t="str">
        <f>IFERROR(VLOOKUP(F954,PROFILE!$B$7:$DC$1000,290,FALSE),"")</f>
        <v/>
      </c>
      <c r="P954" s="15">
        <v>954</v>
      </c>
    </row>
    <row r="955" spans="7:16" x14ac:dyDescent="0.35">
      <c r="G955" s="20" t="str">
        <f>IFERROR(VLOOKUP(F955,PROFILE!$B$6:$Z$1000,24,FALSE),"")</f>
        <v/>
      </c>
      <c r="H955" s="10" t="str">
        <f>IFERROR(VLOOKUP(F955,PROFILE!$B$6:$Z$1000,25,FALSE),"")</f>
        <v/>
      </c>
      <c r="I955" s="10" t="str">
        <f>IFERROR(VLOOKUP(F955,PROFILE!$B$6:$Z$1000,23,FALSE),"")</f>
        <v/>
      </c>
      <c r="J955" s="10" t="str">
        <f>IFERROR(VLOOKUP(F955,PROFILE!$B$6:$Z$1000,17,FALSE),"")</f>
        <v/>
      </c>
      <c r="K955" s="23" t="str">
        <f>IFERROR(VLOOKUP(F955,PROFILE!$B$7:$DC$1000,290,FALSE),"")</f>
        <v/>
      </c>
      <c r="P955" s="15">
        <v>955</v>
      </c>
    </row>
    <row r="956" spans="7:16" x14ac:dyDescent="0.35">
      <c r="G956" s="20" t="str">
        <f>IFERROR(VLOOKUP(F956,PROFILE!$B$6:$Z$1000,24,FALSE),"")</f>
        <v/>
      </c>
      <c r="H956" s="10" t="str">
        <f>IFERROR(VLOOKUP(F956,PROFILE!$B$6:$Z$1000,25,FALSE),"")</f>
        <v/>
      </c>
      <c r="I956" s="10" t="str">
        <f>IFERROR(VLOOKUP(F956,PROFILE!$B$6:$Z$1000,23,FALSE),"")</f>
        <v/>
      </c>
      <c r="J956" s="10" t="str">
        <f>IFERROR(VLOOKUP(F956,PROFILE!$B$6:$Z$1000,17,FALSE),"")</f>
        <v/>
      </c>
      <c r="K956" s="23" t="str">
        <f>IFERROR(VLOOKUP(F956,PROFILE!$B$7:$DC$1000,290,FALSE),"")</f>
        <v/>
      </c>
      <c r="P956" s="15">
        <v>956</v>
      </c>
    </row>
    <row r="957" spans="7:16" x14ac:dyDescent="0.35">
      <c r="G957" s="20" t="str">
        <f>IFERROR(VLOOKUP(F957,PROFILE!$B$6:$Z$1000,24,FALSE),"")</f>
        <v/>
      </c>
      <c r="H957" s="10" t="str">
        <f>IFERROR(VLOOKUP(F957,PROFILE!$B$6:$Z$1000,25,FALSE),"")</f>
        <v/>
      </c>
      <c r="I957" s="10" t="str">
        <f>IFERROR(VLOOKUP(F957,PROFILE!$B$6:$Z$1000,23,FALSE),"")</f>
        <v/>
      </c>
      <c r="J957" s="10" t="str">
        <f>IFERROR(VLOOKUP(F957,PROFILE!$B$6:$Z$1000,17,FALSE),"")</f>
        <v/>
      </c>
      <c r="K957" s="23" t="str">
        <f>IFERROR(VLOOKUP(F957,PROFILE!$B$7:$DC$1000,290,FALSE),"")</f>
        <v/>
      </c>
      <c r="P957" s="15">
        <v>957</v>
      </c>
    </row>
    <row r="958" spans="7:16" x14ac:dyDescent="0.35">
      <c r="G958" s="20" t="str">
        <f>IFERROR(VLOOKUP(F958,PROFILE!$B$6:$Z$1000,24,FALSE),"")</f>
        <v/>
      </c>
      <c r="H958" s="10" t="str">
        <f>IFERROR(VLOOKUP(F958,PROFILE!$B$6:$Z$1000,25,FALSE),"")</f>
        <v/>
      </c>
      <c r="I958" s="10" t="str">
        <f>IFERROR(VLOOKUP(F958,PROFILE!$B$6:$Z$1000,23,FALSE),"")</f>
        <v/>
      </c>
      <c r="J958" s="10" t="str">
        <f>IFERROR(VLOOKUP(F958,PROFILE!$B$6:$Z$1000,17,FALSE),"")</f>
        <v/>
      </c>
      <c r="K958" s="23" t="str">
        <f>IFERROR(VLOOKUP(F958,PROFILE!$B$7:$DC$1000,290,FALSE),"")</f>
        <v/>
      </c>
      <c r="P958" s="15">
        <v>958</v>
      </c>
    </row>
    <row r="959" spans="7:16" x14ac:dyDescent="0.35">
      <c r="G959" s="20" t="str">
        <f>IFERROR(VLOOKUP(F959,PROFILE!$B$6:$Z$1000,24,FALSE),"")</f>
        <v/>
      </c>
      <c r="H959" s="10" t="str">
        <f>IFERROR(VLOOKUP(F959,PROFILE!$B$6:$Z$1000,25,FALSE),"")</f>
        <v/>
      </c>
      <c r="I959" s="10" t="str">
        <f>IFERROR(VLOOKUP(F959,PROFILE!$B$6:$Z$1000,23,FALSE),"")</f>
        <v/>
      </c>
      <c r="J959" s="10" t="str">
        <f>IFERROR(VLOOKUP(F959,PROFILE!$B$6:$Z$1000,17,FALSE),"")</f>
        <v/>
      </c>
      <c r="K959" s="23" t="str">
        <f>IFERROR(VLOOKUP(F959,PROFILE!$B$7:$DC$1000,290,FALSE),"")</f>
        <v/>
      </c>
      <c r="P959" s="15">
        <v>959</v>
      </c>
    </row>
    <row r="960" spans="7:16" x14ac:dyDescent="0.35">
      <c r="G960" s="20" t="str">
        <f>IFERROR(VLOOKUP(F960,PROFILE!$B$6:$Z$1000,24,FALSE),"")</f>
        <v/>
      </c>
      <c r="H960" s="10" t="str">
        <f>IFERROR(VLOOKUP(F960,PROFILE!$B$6:$Z$1000,25,FALSE),"")</f>
        <v/>
      </c>
      <c r="I960" s="10" t="str">
        <f>IFERROR(VLOOKUP(F960,PROFILE!$B$6:$Z$1000,23,FALSE),"")</f>
        <v/>
      </c>
      <c r="J960" s="10" t="str">
        <f>IFERROR(VLOOKUP(F960,PROFILE!$B$6:$Z$1000,17,FALSE),"")</f>
        <v/>
      </c>
      <c r="K960" s="23" t="str">
        <f>IFERROR(VLOOKUP(F960,PROFILE!$B$7:$DC$1000,290,FALSE),"")</f>
        <v/>
      </c>
      <c r="P960" s="15">
        <v>960</v>
      </c>
    </row>
    <row r="961" spans="7:16" x14ac:dyDescent="0.35">
      <c r="G961" s="20" t="str">
        <f>IFERROR(VLOOKUP(F961,PROFILE!$B$6:$Z$1000,24,FALSE),"")</f>
        <v/>
      </c>
      <c r="H961" s="10" t="str">
        <f>IFERROR(VLOOKUP(F961,PROFILE!$B$6:$Z$1000,25,FALSE),"")</f>
        <v/>
      </c>
      <c r="I961" s="10" t="str">
        <f>IFERROR(VLOOKUP(F961,PROFILE!$B$6:$Z$1000,23,FALSE),"")</f>
        <v/>
      </c>
      <c r="J961" s="10" t="str">
        <f>IFERROR(VLOOKUP(F961,PROFILE!$B$6:$Z$1000,17,FALSE),"")</f>
        <v/>
      </c>
      <c r="K961" s="23" t="str">
        <f>IFERROR(VLOOKUP(F961,PROFILE!$B$7:$DC$1000,290,FALSE),"")</f>
        <v/>
      </c>
      <c r="P961" s="15">
        <v>961</v>
      </c>
    </row>
    <row r="962" spans="7:16" x14ac:dyDescent="0.35">
      <c r="G962" s="20" t="str">
        <f>IFERROR(VLOOKUP(F962,PROFILE!$B$6:$Z$1000,24,FALSE),"")</f>
        <v/>
      </c>
      <c r="H962" s="10" t="str">
        <f>IFERROR(VLOOKUP(F962,PROFILE!$B$6:$Z$1000,25,FALSE),"")</f>
        <v/>
      </c>
      <c r="I962" s="10" t="str">
        <f>IFERROR(VLOOKUP(F962,PROFILE!$B$6:$Z$1000,23,FALSE),"")</f>
        <v/>
      </c>
      <c r="J962" s="10" t="str">
        <f>IFERROR(VLOOKUP(F962,PROFILE!$B$6:$Z$1000,17,FALSE),"")</f>
        <v/>
      </c>
      <c r="K962" s="23" t="str">
        <f>IFERROR(VLOOKUP(F962,PROFILE!$B$7:$DC$1000,290,FALSE),"")</f>
        <v/>
      </c>
      <c r="P962" s="15">
        <v>962</v>
      </c>
    </row>
    <row r="963" spans="7:16" x14ac:dyDescent="0.35">
      <c r="G963" s="20" t="str">
        <f>IFERROR(VLOOKUP(F963,PROFILE!$B$6:$Z$1000,24,FALSE),"")</f>
        <v/>
      </c>
      <c r="H963" s="10" t="str">
        <f>IFERROR(VLOOKUP(F963,PROFILE!$B$6:$Z$1000,25,FALSE),"")</f>
        <v/>
      </c>
      <c r="I963" s="10" t="str">
        <f>IFERROR(VLOOKUP(F963,PROFILE!$B$6:$Z$1000,23,FALSE),"")</f>
        <v/>
      </c>
      <c r="J963" s="10" t="str">
        <f>IFERROR(VLOOKUP(F963,PROFILE!$B$6:$Z$1000,17,FALSE),"")</f>
        <v/>
      </c>
      <c r="K963" s="23" t="str">
        <f>IFERROR(VLOOKUP(F963,PROFILE!$B$7:$DC$1000,290,FALSE),"")</f>
        <v/>
      </c>
      <c r="P963" s="15">
        <v>963</v>
      </c>
    </row>
    <row r="964" spans="7:16" x14ac:dyDescent="0.35">
      <c r="G964" s="20" t="str">
        <f>IFERROR(VLOOKUP(F964,PROFILE!$B$6:$Z$1000,24,FALSE),"")</f>
        <v/>
      </c>
      <c r="H964" s="10" t="str">
        <f>IFERROR(VLOOKUP(F964,PROFILE!$B$6:$Z$1000,25,FALSE),"")</f>
        <v/>
      </c>
      <c r="I964" s="10" t="str">
        <f>IFERROR(VLOOKUP(F964,PROFILE!$B$6:$Z$1000,23,FALSE),"")</f>
        <v/>
      </c>
      <c r="J964" s="10" t="str">
        <f>IFERROR(VLOOKUP(F964,PROFILE!$B$6:$Z$1000,17,FALSE),"")</f>
        <v/>
      </c>
      <c r="K964" s="23" t="str">
        <f>IFERROR(VLOOKUP(F964,PROFILE!$B$7:$DC$1000,290,FALSE),"")</f>
        <v/>
      </c>
      <c r="P964" s="15">
        <v>964</v>
      </c>
    </row>
    <row r="965" spans="7:16" x14ac:dyDescent="0.35">
      <c r="G965" s="20" t="str">
        <f>IFERROR(VLOOKUP(F965,PROFILE!$B$6:$Z$1000,24,FALSE),"")</f>
        <v/>
      </c>
      <c r="H965" s="10" t="str">
        <f>IFERROR(VLOOKUP(F965,PROFILE!$B$6:$Z$1000,25,FALSE),"")</f>
        <v/>
      </c>
      <c r="I965" s="10" t="str">
        <f>IFERROR(VLOOKUP(F965,PROFILE!$B$6:$Z$1000,23,FALSE),"")</f>
        <v/>
      </c>
      <c r="J965" s="10" t="str">
        <f>IFERROR(VLOOKUP(F965,PROFILE!$B$6:$Z$1000,17,FALSE),"")</f>
        <v/>
      </c>
      <c r="K965" s="23" t="str">
        <f>IFERROR(VLOOKUP(F965,PROFILE!$B$7:$DC$1000,290,FALSE),"")</f>
        <v/>
      </c>
      <c r="P965" s="15">
        <v>965</v>
      </c>
    </row>
    <row r="966" spans="7:16" x14ac:dyDescent="0.35">
      <c r="G966" s="20" t="str">
        <f>IFERROR(VLOOKUP(F966,PROFILE!$B$6:$Z$1000,24,FALSE),"")</f>
        <v/>
      </c>
      <c r="H966" s="10" t="str">
        <f>IFERROR(VLOOKUP(F966,PROFILE!$B$6:$Z$1000,25,FALSE),"")</f>
        <v/>
      </c>
      <c r="I966" s="10" t="str">
        <f>IFERROR(VLOOKUP(F966,PROFILE!$B$6:$Z$1000,23,FALSE),"")</f>
        <v/>
      </c>
      <c r="J966" s="10" t="str">
        <f>IFERROR(VLOOKUP(F966,PROFILE!$B$6:$Z$1000,17,FALSE),"")</f>
        <v/>
      </c>
      <c r="K966" s="23" t="str">
        <f>IFERROR(VLOOKUP(F966,PROFILE!$B$7:$DC$1000,290,FALSE),"")</f>
        <v/>
      </c>
      <c r="P966" s="15">
        <v>966</v>
      </c>
    </row>
    <row r="967" spans="7:16" x14ac:dyDescent="0.35">
      <c r="G967" s="20" t="str">
        <f>IFERROR(VLOOKUP(F967,PROFILE!$B$6:$Z$1000,24,FALSE),"")</f>
        <v/>
      </c>
      <c r="H967" s="10" t="str">
        <f>IFERROR(VLOOKUP(F967,PROFILE!$B$6:$Z$1000,25,FALSE),"")</f>
        <v/>
      </c>
      <c r="I967" s="10" t="str">
        <f>IFERROR(VLOOKUP(F967,PROFILE!$B$6:$Z$1000,23,FALSE),"")</f>
        <v/>
      </c>
      <c r="J967" s="10" t="str">
        <f>IFERROR(VLOOKUP(F967,PROFILE!$B$6:$Z$1000,17,FALSE),"")</f>
        <v/>
      </c>
      <c r="K967" s="23" t="str">
        <f>IFERROR(VLOOKUP(F967,PROFILE!$B$7:$DC$1000,290,FALSE),"")</f>
        <v/>
      </c>
      <c r="P967" s="15">
        <v>967</v>
      </c>
    </row>
    <row r="968" spans="7:16" x14ac:dyDescent="0.35">
      <c r="G968" s="20" t="str">
        <f>IFERROR(VLOOKUP(F968,PROFILE!$B$6:$Z$1000,24,FALSE),"")</f>
        <v/>
      </c>
      <c r="H968" s="10" t="str">
        <f>IFERROR(VLOOKUP(F968,PROFILE!$B$6:$Z$1000,25,FALSE),"")</f>
        <v/>
      </c>
      <c r="I968" s="10" t="str">
        <f>IFERROR(VLOOKUP(F968,PROFILE!$B$6:$Z$1000,23,FALSE),"")</f>
        <v/>
      </c>
      <c r="J968" s="10" t="str">
        <f>IFERROR(VLOOKUP(F968,PROFILE!$B$6:$Z$1000,17,FALSE),"")</f>
        <v/>
      </c>
      <c r="K968" s="23" t="str">
        <f>IFERROR(VLOOKUP(F968,PROFILE!$B$7:$DC$1000,290,FALSE),"")</f>
        <v/>
      </c>
      <c r="P968" s="15">
        <v>968</v>
      </c>
    </row>
    <row r="969" spans="7:16" x14ac:dyDescent="0.35">
      <c r="G969" s="20" t="str">
        <f>IFERROR(VLOOKUP(F969,PROFILE!$B$6:$Z$1000,24,FALSE),"")</f>
        <v/>
      </c>
      <c r="H969" s="10" t="str">
        <f>IFERROR(VLOOKUP(F969,PROFILE!$B$6:$Z$1000,25,FALSE),"")</f>
        <v/>
      </c>
      <c r="I969" s="10" t="str">
        <f>IFERROR(VLOOKUP(F969,PROFILE!$B$6:$Z$1000,23,FALSE),"")</f>
        <v/>
      </c>
      <c r="J969" s="10" t="str">
        <f>IFERROR(VLOOKUP(F969,PROFILE!$B$6:$Z$1000,17,FALSE),"")</f>
        <v/>
      </c>
      <c r="K969" s="23" t="str">
        <f>IFERROR(VLOOKUP(F969,PROFILE!$B$7:$DC$1000,290,FALSE),"")</f>
        <v/>
      </c>
      <c r="P969" s="15">
        <v>969</v>
      </c>
    </row>
    <row r="970" spans="7:16" x14ac:dyDescent="0.35">
      <c r="G970" s="20" t="str">
        <f>IFERROR(VLOOKUP(F970,PROFILE!$B$6:$Z$1000,24,FALSE),"")</f>
        <v/>
      </c>
      <c r="H970" s="10" t="str">
        <f>IFERROR(VLOOKUP(F970,PROFILE!$B$6:$Z$1000,25,FALSE),"")</f>
        <v/>
      </c>
      <c r="I970" s="10" t="str">
        <f>IFERROR(VLOOKUP(F970,PROFILE!$B$6:$Z$1000,23,FALSE),"")</f>
        <v/>
      </c>
      <c r="J970" s="10" t="str">
        <f>IFERROR(VLOOKUP(F970,PROFILE!$B$6:$Z$1000,17,FALSE),"")</f>
        <v/>
      </c>
      <c r="K970" s="23" t="str">
        <f>IFERROR(VLOOKUP(F970,PROFILE!$B$7:$DC$1000,290,FALSE),"")</f>
        <v/>
      </c>
      <c r="P970" s="15">
        <v>970</v>
      </c>
    </row>
    <row r="971" spans="7:16" x14ac:dyDescent="0.35">
      <c r="G971" s="20" t="str">
        <f>IFERROR(VLOOKUP(F971,PROFILE!$B$6:$Z$1000,24,FALSE),"")</f>
        <v/>
      </c>
      <c r="H971" s="10" t="str">
        <f>IFERROR(VLOOKUP(F971,PROFILE!$B$6:$Z$1000,25,FALSE),"")</f>
        <v/>
      </c>
      <c r="I971" s="10" t="str">
        <f>IFERROR(VLOOKUP(F971,PROFILE!$B$6:$Z$1000,23,FALSE),"")</f>
        <v/>
      </c>
      <c r="J971" s="10" t="str">
        <f>IFERROR(VLOOKUP(F971,PROFILE!$B$6:$Z$1000,17,FALSE),"")</f>
        <v/>
      </c>
      <c r="K971" s="23" t="str">
        <f>IFERROR(VLOOKUP(F971,PROFILE!$B$7:$DC$1000,290,FALSE),"")</f>
        <v/>
      </c>
      <c r="P971" s="15">
        <v>971</v>
      </c>
    </row>
    <row r="972" spans="7:16" x14ac:dyDescent="0.35">
      <c r="G972" s="20" t="str">
        <f>IFERROR(VLOOKUP(F972,PROFILE!$B$6:$Z$1000,24,FALSE),"")</f>
        <v/>
      </c>
      <c r="H972" s="10" t="str">
        <f>IFERROR(VLOOKUP(F972,PROFILE!$B$6:$Z$1000,25,FALSE),"")</f>
        <v/>
      </c>
      <c r="I972" s="10" t="str">
        <f>IFERROR(VLOOKUP(F972,PROFILE!$B$6:$Z$1000,23,FALSE),"")</f>
        <v/>
      </c>
      <c r="J972" s="10" t="str">
        <f>IFERROR(VLOOKUP(F972,PROFILE!$B$6:$Z$1000,17,FALSE),"")</f>
        <v/>
      </c>
      <c r="K972" s="23" t="str">
        <f>IFERROR(VLOOKUP(F972,PROFILE!$B$7:$DC$1000,290,FALSE),"")</f>
        <v/>
      </c>
      <c r="P972" s="15">
        <v>972</v>
      </c>
    </row>
    <row r="973" spans="7:16" x14ac:dyDescent="0.35">
      <c r="G973" s="20" t="str">
        <f>IFERROR(VLOOKUP(F973,PROFILE!$B$6:$Z$1000,24,FALSE),"")</f>
        <v/>
      </c>
      <c r="H973" s="10" t="str">
        <f>IFERROR(VLOOKUP(F973,PROFILE!$B$6:$Z$1000,25,FALSE),"")</f>
        <v/>
      </c>
      <c r="I973" s="10" t="str">
        <f>IFERROR(VLOOKUP(F973,PROFILE!$B$6:$Z$1000,23,FALSE),"")</f>
        <v/>
      </c>
      <c r="J973" s="10" t="str">
        <f>IFERROR(VLOOKUP(F973,PROFILE!$B$6:$Z$1000,17,FALSE),"")</f>
        <v/>
      </c>
      <c r="K973" s="23" t="str">
        <f>IFERROR(VLOOKUP(F973,PROFILE!$B$7:$DC$1000,290,FALSE),"")</f>
        <v/>
      </c>
      <c r="P973" s="15">
        <v>973</v>
      </c>
    </row>
    <row r="974" spans="7:16" x14ac:dyDescent="0.35">
      <c r="G974" s="20" t="str">
        <f>IFERROR(VLOOKUP(F974,PROFILE!$B$6:$Z$1000,24,FALSE),"")</f>
        <v/>
      </c>
      <c r="H974" s="10" t="str">
        <f>IFERROR(VLOOKUP(F974,PROFILE!$B$6:$Z$1000,25,FALSE),"")</f>
        <v/>
      </c>
      <c r="I974" s="10" t="str">
        <f>IFERROR(VLOOKUP(F974,PROFILE!$B$6:$Z$1000,23,FALSE),"")</f>
        <v/>
      </c>
      <c r="J974" s="10" t="str">
        <f>IFERROR(VLOOKUP(F974,PROFILE!$B$6:$Z$1000,17,FALSE),"")</f>
        <v/>
      </c>
      <c r="K974" s="23" t="str">
        <f>IFERROR(VLOOKUP(F974,PROFILE!$B$7:$DC$1000,290,FALSE),"")</f>
        <v/>
      </c>
      <c r="P974" s="15">
        <v>974</v>
      </c>
    </row>
    <row r="975" spans="7:16" x14ac:dyDescent="0.35">
      <c r="G975" s="20" t="str">
        <f>IFERROR(VLOOKUP(F975,PROFILE!$B$6:$Z$1000,24,FALSE),"")</f>
        <v/>
      </c>
      <c r="H975" s="10" t="str">
        <f>IFERROR(VLOOKUP(F975,PROFILE!$B$6:$Z$1000,25,FALSE),"")</f>
        <v/>
      </c>
      <c r="I975" s="10" t="str">
        <f>IFERROR(VLOOKUP(F975,PROFILE!$B$6:$Z$1000,23,FALSE),"")</f>
        <v/>
      </c>
      <c r="J975" s="10" t="str">
        <f>IFERROR(VLOOKUP(F975,PROFILE!$B$6:$Z$1000,17,FALSE),"")</f>
        <v/>
      </c>
      <c r="K975" s="23" t="str">
        <f>IFERROR(VLOOKUP(F975,PROFILE!$B$7:$DC$1000,290,FALSE),"")</f>
        <v/>
      </c>
      <c r="P975" s="15">
        <v>975</v>
      </c>
    </row>
    <row r="976" spans="7:16" x14ac:dyDescent="0.35">
      <c r="G976" s="20" t="str">
        <f>IFERROR(VLOOKUP(F976,PROFILE!$B$6:$Z$1000,24,FALSE),"")</f>
        <v/>
      </c>
      <c r="H976" s="10" t="str">
        <f>IFERROR(VLOOKUP(F976,PROFILE!$B$6:$Z$1000,25,FALSE),"")</f>
        <v/>
      </c>
      <c r="I976" s="10" t="str">
        <f>IFERROR(VLOOKUP(F976,PROFILE!$B$6:$Z$1000,23,FALSE),"")</f>
        <v/>
      </c>
      <c r="J976" s="10" t="str">
        <f>IFERROR(VLOOKUP(F976,PROFILE!$B$6:$Z$1000,17,FALSE),"")</f>
        <v/>
      </c>
      <c r="K976" s="23" t="str">
        <f>IFERROR(VLOOKUP(F976,PROFILE!$B$7:$DC$1000,290,FALSE),"")</f>
        <v/>
      </c>
      <c r="P976" s="15">
        <v>976</v>
      </c>
    </row>
    <row r="977" spans="7:16" x14ac:dyDescent="0.35">
      <c r="G977" s="20" t="str">
        <f>IFERROR(VLOOKUP(F977,PROFILE!$B$6:$Z$1000,24,FALSE),"")</f>
        <v/>
      </c>
      <c r="H977" s="10" t="str">
        <f>IFERROR(VLOOKUP(F977,PROFILE!$B$6:$Z$1000,25,FALSE),"")</f>
        <v/>
      </c>
      <c r="I977" s="10" t="str">
        <f>IFERROR(VLOOKUP(F977,PROFILE!$B$6:$Z$1000,23,FALSE),"")</f>
        <v/>
      </c>
      <c r="J977" s="10" t="str">
        <f>IFERROR(VLOOKUP(F977,PROFILE!$B$6:$Z$1000,17,FALSE),"")</f>
        <v/>
      </c>
      <c r="K977" s="23" t="str">
        <f>IFERROR(VLOOKUP(F977,PROFILE!$B$7:$DC$1000,290,FALSE),"")</f>
        <v/>
      </c>
      <c r="P977" s="15">
        <v>977</v>
      </c>
    </row>
    <row r="978" spans="7:16" x14ac:dyDescent="0.35">
      <c r="G978" s="20" t="str">
        <f>IFERROR(VLOOKUP(F978,PROFILE!$B$6:$Z$1000,24,FALSE),"")</f>
        <v/>
      </c>
      <c r="H978" s="10" t="str">
        <f>IFERROR(VLOOKUP(F978,PROFILE!$B$6:$Z$1000,25,FALSE),"")</f>
        <v/>
      </c>
      <c r="I978" s="10" t="str">
        <f>IFERROR(VLOOKUP(F978,PROFILE!$B$6:$Z$1000,23,FALSE),"")</f>
        <v/>
      </c>
      <c r="J978" s="10" t="str">
        <f>IFERROR(VLOOKUP(F978,PROFILE!$B$6:$Z$1000,17,FALSE),"")</f>
        <v/>
      </c>
      <c r="K978" s="23" t="str">
        <f>IFERROR(VLOOKUP(F978,PROFILE!$B$7:$DC$1000,290,FALSE),"")</f>
        <v/>
      </c>
      <c r="P978" s="15">
        <v>978</v>
      </c>
    </row>
    <row r="979" spans="7:16" x14ac:dyDescent="0.35">
      <c r="G979" s="20" t="str">
        <f>IFERROR(VLOOKUP(F979,PROFILE!$B$6:$Z$1000,24,FALSE),"")</f>
        <v/>
      </c>
      <c r="H979" s="10" t="str">
        <f>IFERROR(VLOOKUP(F979,PROFILE!$B$6:$Z$1000,25,FALSE),"")</f>
        <v/>
      </c>
      <c r="I979" s="10" t="str">
        <f>IFERROR(VLOOKUP(F979,PROFILE!$B$6:$Z$1000,23,FALSE),"")</f>
        <v/>
      </c>
      <c r="J979" s="10" t="str">
        <f>IFERROR(VLOOKUP(F979,PROFILE!$B$6:$Z$1000,17,FALSE),"")</f>
        <v/>
      </c>
      <c r="K979" s="23" t="str">
        <f>IFERROR(VLOOKUP(F979,PROFILE!$B$7:$DC$1000,290,FALSE),"")</f>
        <v/>
      </c>
      <c r="P979" s="15">
        <v>979</v>
      </c>
    </row>
    <row r="980" spans="7:16" x14ac:dyDescent="0.35">
      <c r="G980" s="20" t="str">
        <f>IFERROR(VLOOKUP(F980,PROFILE!$B$6:$Z$1000,24,FALSE),"")</f>
        <v/>
      </c>
      <c r="H980" s="10" t="str">
        <f>IFERROR(VLOOKUP(F980,PROFILE!$B$6:$Z$1000,25,FALSE),"")</f>
        <v/>
      </c>
      <c r="I980" s="10" t="str">
        <f>IFERROR(VLOOKUP(F980,PROFILE!$B$6:$Z$1000,23,FALSE),"")</f>
        <v/>
      </c>
      <c r="J980" s="10" t="str">
        <f>IFERROR(VLOOKUP(F980,PROFILE!$B$6:$Z$1000,17,FALSE),"")</f>
        <v/>
      </c>
      <c r="K980" s="23" t="str">
        <f>IFERROR(VLOOKUP(F980,PROFILE!$B$7:$DC$1000,290,FALSE),"")</f>
        <v/>
      </c>
      <c r="P980" s="15">
        <v>980</v>
      </c>
    </row>
    <row r="981" spans="7:16" x14ac:dyDescent="0.35">
      <c r="G981" s="20" t="str">
        <f>IFERROR(VLOOKUP(F981,PROFILE!$B$6:$Z$1000,24,FALSE),"")</f>
        <v/>
      </c>
      <c r="H981" s="10" t="str">
        <f>IFERROR(VLOOKUP(F981,PROFILE!$B$6:$Z$1000,25,FALSE),"")</f>
        <v/>
      </c>
      <c r="I981" s="10" t="str">
        <f>IFERROR(VLOOKUP(F981,PROFILE!$B$6:$Z$1000,23,FALSE),"")</f>
        <v/>
      </c>
      <c r="J981" s="10" t="str">
        <f>IFERROR(VLOOKUP(F981,PROFILE!$B$6:$Z$1000,17,FALSE),"")</f>
        <v/>
      </c>
      <c r="K981" s="23" t="str">
        <f>IFERROR(VLOOKUP(F981,PROFILE!$B$7:$DC$1000,290,FALSE),"")</f>
        <v/>
      </c>
      <c r="P981" s="15">
        <v>981</v>
      </c>
    </row>
    <row r="982" spans="7:16" x14ac:dyDescent="0.35">
      <c r="G982" s="20" t="str">
        <f>IFERROR(VLOOKUP(F982,PROFILE!$B$6:$Z$1000,24,FALSE),"")</f>
        <v/>
      </c>
      <c r="H982" s="10" t="str">
        <f>IFERROR(VLOOKUP(F982,PROFILE!$B$6:$Z$1000,25,FALSE),"")</f>
        <v/>
      </c>
      <c r="I982" s="10" t="str">
        <f>IFERROR(VLOOKUP(F982,PROFILE!$B$6:$Z$1000,23,FALSE),"")</f>
        <v/>
      </c>
      <c r="J982" s="10" t="str">
        <f>IFERROR(VLOOKUP(F982,PROFILE!$B$6:$Z$1000,17,FALSE),"")</f>
        <v/>
      </c>
      <c r="K982" s="23" t="str">
        <f>IFERROR(VLOOKUP(F982,PROFILE!$B$7:$DC$1000,290,FALSE),"")</f>
        <v/>
      </c>
      <c r="P982" s="15">
        <v>982</v>
      </c>
    </row>
    <row r="983" spans="7:16" x14ac:dyDescent="0.35">
      <c r="G983" s="20" t="str">
        <f>IFERROR(VLOOKUP(F983,PROFILE!$B$6:$Z$1000,24,FALSE),"")</f>
        <v/>
      </c>
      <c r="H983" s="10" t="str">
        <f>IFERROR(VLOOKUP(F983,PROFILE!$B$6:$Z$1000,25,FALSE),"")</f>
        <v/>
      </c>
      <c r="I983" s="10" t="str">
        <f>IFERROR(VLOOKUP(F983,PROFILE!$B$6:$Z$1000,23,FALSE),"")</f>
        <v/>
      </c>
      <c r="J983" s="10" t="str">
        <f>IFERROR(VLOOKUP(F983,PROFILE!$B$6:$Z$1000,17,FALSE),"")</f>
        <v/>
      </c>
      <c r="K983" s="23" t="str">
        <f>IFERROR(VLOOKUP(F983,PROFILE!$B$7:$DC$1000,290,FALSE),"")</f>
        <v/>
      </c>
      <c r="P983" s="15">
        <v>983</v>
      </c>
    </row>
    <row r="984" spans="7:16" x14ac:dyDescent="0.35">
      <c r="G984" s="20" t="str">
        <f>IFERROR(VLOOKUP(F984,PROFILE!$B$6:$Z$1000,24,FALSE),"")</f>
        <v/>
      </c>
      <c r="H984" s="10" t="str">
        <f>IFERROR(VLOOKUP(F984,PROFILE!$B$6:$Z$1000,25,FALSE),"")</f>
        <v/>
      </c>
      <c r="I984" s="10" t="str">
        <f>IFERROR(VLOOKUP(F984,PROFILE!$B$6:$Z$1000,23,FALSE),"")</f>
        <v/>
      </c>
      <c r="J984" s="10" t="str">
        <f>IFERROR(VLOOKUP(F984,PROFILE!$B$6:$Z$1000,17,FALSE),"")</f>
        <v/>
      </c>
      <c r="K984" s="23" t="str">
        <f>IFERROR(VLOOKUP(F984,PROFILE!$B$7:$DC$1000,290,FALSE),"")</f>
        <v/>
      </c>
      <c r="P984" s="15">
        <v>984</v>
      </c>
    </row>
    <row r="985" spans="7:16" x14ac:dyDescent="0.35">
      <c r="G985" s="20" t="str">
        <f>IFERROR(VLOOKUP(F985,PROFILE!$B$6:$Z$1000,24,FALSE),"")</f>
        <v/>
      </c>
      <c r="H985" s="10" t="str">
        <f>IFERROR(VLOOKUP(F985,PROFILE!$B$6:$Z$1000,25,FALSE),"")</f>
        <v/>
      </c>
      <c r="I985" s="10" t="str">
        <f>IFERROR(VLOOKUP(F985,PROFILE!$B$6:$Z$1000,23,FALSE),"")</f>
        <v/>
      </c>
      <c r="J985" s="10" t="str">
        <f>IFERROR(VLOOKUP(F985,PROFILE!$B$6:$Z$1000,17,FALSE),"")</f>
        <v/>
      </c>
      <c r="K985" s="23" t="str">
        <f>IFERROR(VLOOKUP(F985,PROFILE!$B$7:$DC$1000,290,FALSE),"")</f>
        <v/>
      </c>
      <c r="P985" s="15">
        <v>985</v>
      </c>
    </row>
    <row r="986" spans="7:16" x14ac:dyDescent="0.35">
      <c r="G986" s="20" t="str">
        <f>IFERROR(VLOOKUP(F986,PROFILE!$B$6:$Z$1000,24,FALSE),"")</f>
        <v/>
      </c>
      <c r="H986" s="10" t="str">
        <f>IFERROR(VLOOKUP(F986,PROFILE!$B$6:$Z$1000,25,FALSE),"")</f>
        <v/>
      </c>
      <c r="I986" s="10" t="str">
        <f>IFERROR(VLOOKUP(F986,PROFILE!$B$6:$Z$1000,23,FALSE),"")</f>
        <v/>
      </c>
      <c r="J986" s="10" t="str">
        <f>IFERROR(VLOOKUP(F986,PROFILE!$B$6:$Z$1000,17,FALSE),"")</f>
        <v/>
      </c>
      <c r="K986" s="23" t="str">
        <f>IFERROR(VLOOKUP(F986,PROFILE!$B$7:$DC$1000,290,FALSE),"")</f>
        <v/>
      </c>
      <c r="P986" s="15">
        <v>986</v>
      </c>
    </row>
    <row r="987" spans="7:16" x14ac:dyDescent="0.35">
      <c r="G987" s="20" t="str">
        <f>IFERROR(VLOOKUP(F987,PROFILE!$B$6:$Z$1000,24,FALSE),"")</f>
        <v/>
      </c>
      <c r="H987" s="10" t="str">
        <f>IFERROR(VLOOKUP(F987,PROFILE!$B$6:$Z$1000,25,FALSE),"")</f>
        <v/>
      </c>
      <c r="I987" s="10" t="str">
        <f>IFERROR(VLOOKUP(F987,PROFILE!$B$6:$Z$1000,23,FALSE),"")</f>
        <v/>
      </c>
      <c r="J987" s="10" t="str">
        <f>IFERROR(VLOOKUP(F987,PROFILE!$B$6:$Z$1000,17,FALSE),"")</f>
        <v/>
      </c>
      <c r="K987" s="23" t="str">
        <f>IFERROR(VLOOKUP(F987,PROFILE!$B$7:$DC$1000,290,FALSE),"")</f>
        <v/>
      </c>
      <c r="P987" s="15">
        <v>987</v>
      </c>
    </row>
    <row r="988" spans="7:16" x14ac:dyDescent="0.35">
      <c r="G988" s="20" t="str">
        <f>IFERROR(VLOOKUP(F988,PROFILE!$B$6:$Z$1000,24,FALSE),"")</f>
        <v/>
      </c>
      <c r="H988" s="10" t="str">
        <f>IFERROR(VLOOKUP(F988,PROFILE!$B$6:$Z$1000,25,FALSE),"")</f>
        <v/>
      </c>
      <c r="I988" s="10" t="str">
        <f>IFERROR(VLOOKUP(F988,PROFILE!$B$6:$Z$1000,23,FALSE),"")</f>
        <v/>
      </c>
      <c r="J988" s="10" t="str">
        <f>IFERROR(VLOOKUP(F988,PROFILE!$B$6:$Z$1000,17,FALSE),"")</f>
        <v/>
      </c>
      <c r="K988" s="23" t="str">
        <f>IFERROR(VLOOKUP(F988,PROFILE!$B$7:$DC$1000,290,FALSE),"")</f>
        <v/>
      </c>
      <c r="P988" s="15">
        <v>988</v>
      </c>
    </row>
    <row r="989" spans="7:16" x14ac:dyDescent="0.35">
      <c r="G989" s="20" t="str">
        <f>IFERROR(VLOOKUP(F989,PROFILE!$B$6:$Z$1000,24,FALSE),"")</f>
        <v/>
      </c>
      <c r="H989" s="10" t="str">
        <f>IFERROR(VLOOKUP(F989,PROFILE!$B$6:$Z$1000,25,FALSE),"")</f>
        <v/>
      </c>
      <c r="I989" s="10" t="str">
        <f>IFERROR(VLOOKUP(F989,PROFILE!$B$6:$Z$1000,23,FALSE),"")</f>
        <v/>
      </c>
      <c r="J989" s="10" t="str">
        <f>IFERROR(VLOOKUP(F989,PROFILE!$B$6:$Z$1000,17,FALSE),"")</f>
        <v/>
      </c>
      <c r="K989" s="23" t="str">
        <f>IFERROR(VLOOKUP(F989,PROFILE!$B$7:$DC$1000,290,FALSE),"")</f>
        <v/>
      </c>
      <c r="P989" s="15">
        <v>989</v>
      </c>
    </row>
    <row r="990" spans="7:16" x14ac:dyDescent="0.35">
      <c r="G990" s="20" t="str">
        <f>IFERROR(VLOOKUP(F990,PROFILE!$B$6:$Z$1000,24,FALSE),"")</f>
        <v/>
      </c>
      <c r="H990" s="10" t="str">
        <f>IFERROR(VLOOKUP(F990,PROFILE!$B$6:$Z$1000,25,FALSE),"")</f>
        <v/>
      </c>
      <c r="I990" s="10" t="str">
        <f>IFERROR(VLOOKUP(F990,PROFILE!$B$6:$Z$1000,23,FALSE),"")</f>
        <v/>
      </c>
      <c r="J990" s="10" t="str">
        <f>IFERROR(VLOOKUP(F990,PROFILE!$B$6:$Z$1000,17,FALSE),"")</f>
        <v/>
      </c>
      <c r="K990" s="23" t="str">
        <f>IFERROR(VLOOKUP(F990,PROFILE!$B$7:$DC$1000,290,FALSE),"")</f>
        <v/>
      </c>
      <c r="P990" s="15">
        <v>990</v>
      </c>
    </row>
    <row r="991" spans="7:16" x14ac:dyDescent="0.35">
      <c r="G991" s="20" t="str">
        <f>IFERROR(VLOOKUP(F991,PROFILE!$B$6:$Z$1000,24,FALSE),"")</f>
        <v/>
      </c>
      <c r="H991" s="10" t="str">
        <f>IFERROR(VLOOKUP(F991,PROFILE!$B$6:$Z$1000,25,FALSE),"")</f>
        <v/>
      </c>
      <c r="I991" s="10" t="str">
        <f>IFERROR(VLOOKUP(F991,PROFILE!$B$6:$Z$1000,23,FALSE),"")</f>
        <v/>
      </c>
      <c r="J991" s="10" t="str">
        <f>IFERROR(VLOOKUP(F991,PROFILE!$B$6:$Z$1000,17,FALSE),"")</f>
        <v/>
      </c>
      <c r="K991" s="23" t="str">
        <f>IFERROR(VLOOKUP(F991,PROFILE!$B$7:$DC$1000,290,FALSE),"")</f>
        <v/>
      </c>
      <c r="P991" s="15">
        <v>991</v>
      </c>
    </row>
    <row r="992" spans="7:16" x14ac:dyDescent="0.35">
      <c r="G992" s="20" t="str">
        <f>IFERROR(VLOOKUP(F992,PROFILE!$B$6:$Z$1000,24,FALSE),"")</f>
        <v/>
      </c>
      <c r="H992" s="10" t="str">
        <f>IFERROR(VLOOKUP(F992,PROFILE!$B$6:$Z$1000,25,FALSE),"")</f>
        <v/>
      </c>
      <c r="I992" s="10" t="str">
        <f>IFERROR(VLOOKUP(F992,PROFILE!$B$6:$Z$1000,23,FALSE),"")</f>
        <v/>
      </c>
      <c r="J992" s="10" t="str">
        <f>IFERROR(VLOOKUP(F992,PROFILE!$B$6:$Z$1000,17,FALSE),"")</f>
        <v/>
      </c>
      <c r="K992" s="23" t="str">
        <f>IFERROR(VLOOKUP(F992,PROFILE!$B$7:$DC$1000,290,FALSE),"")</f>
        <v/>
      </c>
      <c r="P992" s="15">
        <v>992</v>
      </c>
    </row>
    <row r="993" spans="7:16" x14ac:dyDescent="0.35">
      <c r="G993" s="20" t="str">
        <f>IFERROR(VLOOKUP(F993,PROFILE!$B$6:$Z$1000,24,FALSE),"")</f>
        <v/>
      </c>
      <c r="H993" s="10" t="str">
        <f>IFERROR(VLOOKUP(F993,PROFILE!$B$6:$Z$1000,25,FALSE),"")</f>
        <v/>
      </c>
      <c r="I993" s="10" t="str">
        <f>IFERROR(VLOOKUP(F993,PROFILE!$B$6:$Z$1000,23,FALSE),"")</f>
        <v/>
      </c>
      <c r="J993" s="10" t="str">
        <f>IFERROR(VLOOKUP(F993,PROFILE!$B$6:$Z$1000,17,FALSE),"")</f>
        <v/>
      </c>
      <c r="K993" s="23" t="str">
        <f>IFERROR(VLOOKUP(F993,PROFILE!$B$7:$DC$1000,290,FALSE),"")</f>
        <v/>
      </c>
      <c r="P993" s="15">
        <v>993</v>
      </c>
    </row>
    <row r="994" spans="7:16" x14ac:dyDescent="0.35">
      <c r="G994" s="20" t="str">
        <f>IFERROR(VLOOKUP(F994,PROFILE!$B$6:$Z$1000,24,FALSE),"")</f>
        <v/>
      </c>
      <c r="H994" s="10" t="str">
        <f>IFERROR(VLOOKUP(F994,PROFILE!$B$6:$Z$1000,25,FALSE),"")</f>
        <v/>
      </c>
      <c r="I994" s="10" t="str">
        <f>IFERROR(VLOOKUP(F994,PROFILE!$B$6:$Z$1000,23,FALSE),"")</f>
        <v/>
      </c>
      <c r="J994" s="10" t="str">
        <f>IFERROR(VLOOKUP(F994,PROFILE!$B$6:$Z$1000,17,FALSE),"")</f>
        <v/>
      </c>
      <c r="K994" s="23" t="str">
        <f>IFERROR(VLOOKUP(F994,PROFILE!$B$7:$DC$1000,290,FALSE),"")</f>
        <v/>
      </c>
      <c r="P994" s="15">
        <v>994</v>
      </c>
    </row>
    <row r="995" spans="7:16" x14ac:dyDescent="0.35">
      <c r="G995" s="20" t="str">
        <f>IFERROR(VLOOKUP(F995,PROFILE!$B$6:$Z$1000,24,FALSE),"")</f>
        <v/>
      </c>
      <c r="H995" s="10" t="str">
        <f>IFERROR(VLOOKUP(F995,PROFILE!$B$6:$Z$1000,25,FALSE),"")</f>
        <v/>
      </c>
      <c r="I995" s="10" t="str">
        <f>IFERROR(VLOOKUP(F995,PROFILE!$B$6:$Z$1000,23,FALSE),"")</f>
        <v/>
      </c>
      <c r="J995" s="10" t="str">
        <f>IFERROR(VLOOKUP(F995,PROFILE!$B$6:$Z$1000,17,FALSE),"")</f>
        <v/>
      </c>
      <c r="K995" s="23" t="str">
        <f>IFERROR(VLOOKUP(F995,PROFILE!$B$7:$DC$1000,290,FALSE),"")</f>
        <v/>
      </c>
      <c r="P995" s="15">
        <v>995</v>
      </c>
    </row>
    <row r="996" spans="7:16" x14ac:dyDescent="0.35">
      <c r="G996" s="20" t="str">
        <f>IFERROR(VLOOKUP(F996,PROFILE!$B$6:$Z$1000,24,FALSE),"")</f>
        <v/>
      </c>
      <c r="H996" s="10" t="str">
        <f>IFERROR(VLOOKUP(F996,PROFILE!$B$6:$Z$1000,25,FALSE),"")</f>
        <v/>
      </c>
      <c r="I996" s="10" t="str">
        <f>IFERROR(VLOOKUP(F996,PROFILE!$B$6:$Z$1000,23,FALSE),"")</f>
        <v/>
      </c>
      <c r="J996" s="10" t="str">
        <f>IFERROR(VLOOKUP(F996,PROFILE!$B$6:$Z$1000,17,FALSE),"")</f>
        <v/>
      </c>
      <c r="K996" s="23" t="str">
        <f>IFERROR(VLOOKUP(F996,PROFILE!$B$7:$DC$1000,290,FALSE),"")</f>
        <v/>
      </c>
      <c r="P996" s="15">
        <v>996</v>
      </c>
    </row>
    <row r="997" spans="7:16" x14ac:dyDescent="0.35">
      <c r="G997" s="20" t="str">
        <f>IFERROR(VLOOKUP(F997,PROFILE!$B$6:$Z$1000,24,FALSE),"")</f>
        <v/>
      </c>
      <c r="H997" s="10" t="str">
        <f>IFERROR(VLOOKUP(F997,PROFILE!$B$6:$Z$1000,25,FALSE),"")</f>
        <v/>
      </c>
      <c r="I997" s="10" t="str">
        <f>IFERROR(VLOOKUP(F997,PROFILE!$B$6:$Z$1000,23,FALSE),"")</f>
        <v/>
      </c>
      <c r="J997" s="10" t="str">
        <f>IFERROR(VLOOKUP(F997,PROFILE!$B$6:$Z$1000,17,FALSE),"")</f>
        <v/>
      </c>
      <c r="K997" s="23" t="str">
        <f>IFERROR(VLOOKUP(F997,PROFILE!$B$7:$DC$1000,290,FALSE),"")</f>
        <v/>
      </c>
      <c r="P997" s="15">
        <v>997</v>
      </c>
    </row>
    <row r="998" spans="7:16" x14ac:dyDescent="0.35">
      <c r="G998" s="20" t="str">
        <f>IFERROR(VLOOKUP(F998,PROFILE!$B$6:$Z$1000,24,FALSE),"")</f>
        <v/>
      </c>
      <c r="H998" s="10" t="str">
        <f>IFERROR(VLOOKUP(F998,PROFILE!$B$6:$Z$1000,25,FALSE),"")</f>
        <v/>
      </c>
      <c r="I998" s="10" t="str">
        <f>IFERROR(VLOOKUP(F998,PROFILE!$B$6:$Z$1000,23,FALSE),"")</f>
        <v/>
      </c>
      <c r="J998" s="10" t="str">
        <f>IFERROR(VLOOKUP(F998,PROFILE!$B$6:$Z$1000,17,FALSE),"")</f>
        <v/>
      </c>
      <c r="K998" s="23" t="str">
        <f>IFERROR(VLOOKUP(F998,PROFILE!$B$7:$DC$1000,290,FALSE),"")</f>
        <v/>
      </c>
      <c r="P998" s="15">
        <v>998</v>
      </c>
    </row>
    <row r="999" spans="7:16" x14ac:dyDescent="0.35">
      <c r="G999" s="20" t="str">
        <f>IFERROR(VLOOKUP(F999,PROFILE!$B$6:$Z$1000,24,FALSE),"")</f>
        <v/>
      </c>
      <c r="H999" s="10" t="str">
        <f>IFERROR(VLOOKUP(F999,PROFILE!$B$6:$Z$1000,25,FALSE),"")</f>
        <v/>
      </c>
      <c r="I999" s="10" t="str">
        <f>IFERROR(VLOOKUP(F999,PROFILE!$B$6:$Z$1000,23,FALSE),"")</f>
        <v/>
      </c>
      <c r="J999" s="10" t="str">
        <f>IFERROR(VLOOKUP(F999,PROFILE!$B$6:$Z$1000,17,FALSE),"")</f>
        <v/>
      </c>
      <c r="K999" s="23" t="str">
        <f>IFERROR(VLOOKUP(F999,PROFILE!$B$7:$DC$1000,290,FALSE),"")</f>
        <v/>
      </c>
      <c r="P999" s="15">
        <v>999</v>
      </c>
    </row>
    <row r="1000" spans="7:16" x14ac:dyDescent="0.35">
      <c r="G1000" s="20" t="str">
        <f>IFERROR(VLOOKUP(F1000,PROFILE!$B$6:$Z$1000,24,FALSE),"")</f>
        <v/>
      </c>
      <c r="H1000" s="10" t="str">
        <f>IFERROR(VLOOKUP(F1000,PROFILE!$B$6:$Z$1000,25,FALSE),"")</f>
        <v/>
      </c>
      <c r="I1000" s="10" t="str">
        <f>IFERROR(VLOOKUP(F1000,PROFILE!$B$6:$Z$1000,23,FALSE),"")</f>
        <v/>
      </c>
      <c r="J1000" s="10" t="str">
        <f>IFERROR(VLOOKUP(F1000,PROFILE!$B$6:$Z$1000,17,FALSE),"")</f>
        <v/>
      </c>
      <c r="K1000" s="23" t="str">
        <f>IFERROR(VLOOKUP(F1000,PROFILE!$B$7:$DC$1000,290,FALSE),"")</f>
        <v/>
      </c>
      <c r="P1000" s="15">
        <v>1000</v>
      </c>
    </row>
    <row r="1001" spans="7:16" x14ac:dyDescent="0.35">
      <c r="G1001" s="20" t="str">
        <f>IFERROR(VLOOKUP(F1001,PROFILE!$B$6:$Z$1000,24,FALSE),"")</f>
        <v/>
      </c>
      <c r="H1001" s="10" t="str">
        <f>IFERROR(VLOOKUP(F1001,PROFILE!$B$6:$Z$1000,25,FALSE),"")</f>
        <v/>
      </c>
      <c r="I1001" s="10" t="str">
        <f>IFERROR(VLOOKUP(F1001,PROFILE!$B$6:$Z$1000,23,FALSE),"")</f>
        <v/>
      </c>
      <c r="J1001" s="10" t="str">
        <f>IFERROR(VLOOKUP(F1001,PROFILE!$B$6:$Z$1000,17,FALSE),"")</f>
        <v/>
      </c>
      <c r="K1001" s="23" t="str">
        <f>IFERROR(VLOOKUP(F1001,PROFILE!$B$7:$DC$1000,290,FALSE),"")</f>
        <v/>
      </c>
      <c r="P1001" s="15">
        <v>1001</v>
      </c>
    </row>
    <row r="1002" spans="7:16" x14ac:dyDescent="0.35">
      <c r="G1002" s="20" t="str">
        <f>IFERROR(VLOOKUP(F1002,PROFILE!$B$6:$Z$1000,24,FALSE),"")</f>
        <v/>
      </c>
      <c r="H1002" s="10" t="str">
        <f>IFERROR(VLOOKUP(F1002,PROFILE!$B$6:$Z$1000,25,FALSE),"")</f>
        <v/>
      </c>
      <c r="I1002" s="10" t="str">
        <f>IFERROR(VLOOKUP(F1002,PROFILE!$B$6:$Z$1000,23,FALSE),"")</f>
        <v/>
      </c>
      <c r="J1002" s="10" t="str">
        <f>IFERROR(VLOOKUP(F1002,PROFILE!$B$6:$Z$1000,17,FALSE),"")</f>
        <v/>
      </c>
      <c r="K1002" s="23" t="str">
        <f>IFERROR(VLOOKUP(F1002,PROFILE!$B$7:$DC$1000,290,FALSE),"")</f>
        <v/>
      </c>
      <c r="P1002" s="15">
        <v>1002</v>
      </c>
    </row>
    <row r="1003" spans="7:16" x14ac:dyDescent="0.35">
      <c r="G1003" s="20" t="str">
        <f>IFERROR(VLOOKUP(F1003,PROFILE!$B$6:$Z$1000,24,FALSE),"")</f>
        <v/>
      </c>
      <c r="H1003" s="10" t="str">
        <f>IFERROR(VLOOKUP(F1003,PROFILE!$B$6:$Z$1000,25,FALSE),"")</f>
        <v/>
      </c>
      <c r="I1003" s="10" t="str">
        <f>IFERROR(VLOOKUP(F1003,PROFILE!$B$6:$Z$1000,23,FALSE),"")</f>
        <v/>
      </c>
      <c r="J1003" s="10" t="str">
        <f>IFERROR(VLOOKUP(F1003,PROFILE!$B$6:$Z$1000,17,FALSE),"")</f>
        <v/>
      </c>
      <c r="K1003" s="23" t="str">
        <f>IFERROR(VLOOKUP(F1003,PROFILE!$B$7:$DC$1000,290,FALSE),"")</f>
        <v/>
      </c>
      <c r="P1003" s="15">
        <v>1003</v>
      </c>
    </row>
    <row r="1004" spans="7:16" x14ac:dyDescent="0.35">
      <c r="G1004" s="20" t="str">
        <f>IFERROR(VLOOKUP(F1004,PROFILE!$B$6:$Z$1000,24,FALSE),"")</f>
        <v/>
      </c>
      <c r="H1004" s="10" t="str">
        <f>IFERROR(VLOOKUP(F1004,PROFILE!$B$6:$Z$1000,25,FALSE),"")</f>
        <v/>
      </c>
      <c r="I1004" s="10" t="str">
        <f>IFERROR(VLOOKUP(F1004,PROFILE!$B$6:$Z$1000,23,FALSE),"")</f>
        <v/>
      </c>
      <c r="J1004" s="10" t="str">
        <f>IFERROR(VLOOKUP(F1004,PROFILE!$B$6:$Z$1000,17,FALSE),"")</f>
        <v/>
      </c>
      <c r="K1004" s="23" t="str">
        <f>IFERROR(VLOOKUP(F1004,PROFILE!$B$7:$DC$1000,290,FALSE),"")</f>
        <v/>
      </c>
      <c r="P1004" s="15">
        <v>1004</v>
      </c>
    </row>
    <row r="1005" spans="7:16" x14ac:dyDescent="0.35">
      <c r="G1005" s="20" t="str">
        <f>IFERROR(VLOOKUP(F1005,PROFILE!$B$6:$Z$1000,24,FALSE),"")</f>
        <v/>
      </c>
      <c r="H1005" s="10" t="str">
        <f>IFERROR(VLOOKUP(F1005,PROFILE!$B$6:$Z$1000,25,FALSE),"")</f>
        <v/>
      </c>
      <c r="I1005" s="10" t="str">
        <f>IFERROR(VLOOKUP(F1005,PROFILE!$B$6:$Z$1000,23,FALSE),"")</f>
        <v/>
      </c>
      <c r="J1005" s="10" t="str">
        <f>IFERROR(VLOOKUP(F1005,PROFILE!$B$6:$Z$1000,17,FALSE),"")</f>
        <v/>
      </c>
      <c r="K1005" s="23" t="str">
        <f>IFERROR(VLOOKUP(F1005,PROFILE!$B$7:$DC$1000,290,FALSE),"")</f>
        <v/>
      </c>
      <c r="P1005" s="15">
        <v>1005</v>
      </c>
    </row>
    <row r="1006" spans="7:16" x14ac:dyDescent="0.35">
      <c r="G1006" s="20" t="str">
        <f>IFERROR(VLOOKUP(F1006,PROFILE!$B$6:$Z$1000,24,FALSE),"")</f>
        <v/>
      </c>
      <c r="H1006" s="10" t="str">
        <f>IFERROR(VLOOKUP(F1006,PROFILE!$B$6:$Z$1000,25,FALSE),"")</f>
        <v/>
      </c>
      <c r="I1006" s="10" t="str">
        <f>IFERROR(VLOOKUP(F1006,PROFILE!$B$6:$Z$1000,23,FALSE),"")</f>
        <v/>
      </c>
      <c r="J1006" s="10" t="str">
        <f>IFERROR(VLOOKUP(F1006,PROFILE!$B$6:$Z$1000,17,FALSE),"")</f>
        <v/>
      </c>
      <c r="K1006" s="23" t="str">
        <f>IFERROR(VLOOKUP(F1006,PROFILE!$B$7:$DC$1000,290,FALSE),"")</f>
        <v/>
      </c>
      <c r="P1006" s="15">
        <v>1006</v>
      </c>
    </row>
    <row r="1007" spans="7:16" x14ac:dyDescent="0.35">
      <c r="G1007" s="20" t="str">
        <f>IFERROR(VLOOKUP(F1007,PROFILE!$B$6:$Z$1000,24,FALSE),"")</f>
        <v/>
      </c>
      <c r="H1007" s="10" t="str">
        <f>IFERROR(VLOOKUP(F1007,PROFILE!$B$6:$Z$1000,25,FALSE),"")</f>
        <v/>
      </c>
      <c r="I1007" s="10" t="str">
        <f>IFERROR(VLOOKUP(F1007,PROFILE!$B$6:$Z$1000,23,FALSE),"")</f>
        <v/>
      </c>
      <c r="J1007" s="10" t="str">
        <f>IFERROR(VLOOKUP(F1007,PROFILE!$B$6:$Z$1000,17,FALSE),"")</f>
        <v/>
      </c>
      <c r="K1007" s="23" t="str">
        <f>IFERROR(VLOOKUP(F1007,PROFILE!$B$7:$DC$1000,290,FALSE),"")</f>
        <v/>
      </c>
      <c r="P1007" s="15">
        <v>1007</v>
      </c>
    </row>
    <row r="1008" spans="7:16" x14ac:dyDescent="0.35">
      <c r="G1008" s="20" t="str">
        <f>IFERROR(VLOOKUP(F1008,PROFILE!$B$6:$Z$1000,24,FALSE),"")</f>
        <v/>
      </c>
      <c r="H1008" s="10" t="str">
        <f>IFERROR(VLOOKUP(F1008,PROFILE!$B$6:$Z$1000,25,FALSE),"")</f>
        <v/>
      </c>
      <c r="I1008" s="10" t="str">
        <f>IFERROR(VLOOKUP(F1008,PROFILE!$B$6:$Z$1000,23,FALSE),"")</f>
        <v/>
      </c>
      <c r="J1008" s="10" t="str">
        <f>IFERROR(VLOOKUP(F1008,PROFILE!$B$6:$Z$1000,17,FALSE),"")</f>
        <v/>
      </c>
      <c r="K1008" s="23" t="str">
        <f>IFERROR(VLOOKUP(F1008,PROFILE!$B$7:$DC$1000,290,FALSE),"")</f>
        <v/>
      </c>
      <c r="P1008" s="15">
        <v>1008</v>
      </c>
    </row>
    <row r="1009" spans="7:16" x14ac:dyDescent="0.35">
      <c r="G1009" s="20" t="str">
        <f>IFERROR(VLOOKUP(F1009,PROFILE!$B$6:$Z$1000,24,FALSE),"")</f>
        <v/>
      </c>
      <c r="H1009" s="10" t="str">
        <f>IFERROR(VLOOKUP(F1009,PROFILE!$B$6:$Z$1000,25,FALSE),"")</f>
        <v/>
      </c>
      <c r="I1009" s="10" t="str">
        <f>IFERROR(VLOOKUP(F1009,PROFILE!$B$6:$Z$1000,23,FALSE),"")</f>
        <v/>
      </c>
      <c r="J1009" s="10" t="str">
        <f>IFERROR(VLOOKUP(F1009,PROFILE!$B$6:$Z$1000,17,FALSE),"")</f>
        <v/>
      </c>
      <c r="K1009" s="23" t="str">
        <f>IFERROR(VLOOKUP(F1009,PROFILE!$B$7:$DC$1000,290,FALSE),"")</f>
        <v/>
      </c>
      <c r="P1009" s="15">
        <v>1009</v>
      </c>
    </row>
    <row r="1010" spans="7:16" x14ac:dyDescent="0.35">
      <c r="G1010" s="20" t="str">
        <f>IFERROR(VLOOKUP(F1010,PROFILE!$B$6:$Z$1000,24,FALSE),"")</f>
        <v/>
      </c>
      <c r="H1010" s="10" t="str">
        <f>IFERROR(VLOOKUP(F1010,PROFILE!$B$6:$Z$1000,25,FALSE),"")</f>
        <v/>
      </c>
      <c r="I1010" s="10" t="str">
        <f>IFERROR(VLOOKUP(F1010,PROFILE!$B$6:$Z$1000,23,FALSE),"")</f>
        <v/>
      </c>
      <c r="J1010" s="10" t="str">
        <f>IFERROR(VLOOKUP(F1010,PROFILE!$B$6:$Z$1000,17,FALSE),"")</f>
        <v/>
      </c>
      <c r="K1010" s="23" t="str">
        <f>IFERROR(VLOOKUP(F1010,PROFILE!$B$7:$DC$1000,290,FALSE),"")</f>
        <v/>
      </c>
      <c r="P1010" s="15">
        <v>1010</v>
      </c>
    </row>
    <row r="1011" spans="7:16" x14ac:dyDescent="0.35">
      <c r="G1011" s="20" t="str">
        <f>IFERROR(VLOOKUP(F1011,PROFILE!$B$6:$Z$1000,24,FALSE),"")</f>
        <v/>
      </c>
      <c r="H1011" s="10" t="str">
        <f>IFERROR(VLOOKUP(F1011,PROFILE!$B$6:$Z$1000,25,FALSE),"")</f>
        <v/>
      </c>
      <c r="I1011" s="10" t="str">
        <f>IFERROR(VLOOKUP(F1011,PROFILE!$B$6:$Z$1000,23,FALSE),"")</f>
        <v/>
      </c>
      <c r="J1011" s="10" t="str">
        <f>IFERROR(VLOOKUP(F1011,PROFILE!$B$6:$Z$1000,17,FALSE),"")</f>
        <v/>
      </c>
      <c r="K1011" s="23" t="str">
        <f>IFERROR(VLOOKUP(F1011,PROFILE!$B$7:$DC$1000,290,FALSE),"")</f>
        <v/>
      </c>
      <c r="P1011" s="15">
        <v>1011</v>
      </c>
    </row>
    <row r="1012" spans="7:16" x14ac:dyDescent="0.35">
      <c r="G1012" s="20" t="str">
        <f>IFERROR(VLOOKUP(F1012,PROFILE!$B$6:$Z$1000,24,FALSE),"")</f>
        <v/>
      </c>
      <c r="H1012" s="10" t="str">
        <f>IFERROR(VLOOKUP(F1012,PROFILE!$B$6:$Z$1000,25,FALSE),"")</f>
        <v/>
      </c>
      <c r="I1012" s="10" t="str">
        <f>IFERROR(VLOOKUP(F1012,PROFILE!$B$6:$Z$1000,23,FALSE),"")</f>
        <v/>
      </c>
      <c r="J1012" s="10" t="str">
        <f>IFERROR(VLOOKUP(F1012,PROFILE!$B$6:$Z$1000,17,FALSE),"")</f>
        <v/>
      </c>
      <c r="K1012" s="23" t="str">
        <f>IFERROR(VLOOKUP(F1012,PROFILE!$B$7:$DC$1000,290,FALSE),"")</f>
        <v/>
      </c>
      <c r="P1012" s="15">
        <v>1012</v>
      </c>
    </row>
    <row r="1013" spans="7:16" x14ac:dyDescent="0.35">
      <c r="G1013" s="20" t="str">
        <f>IFERROR(VLOOKUP(F1013,PROFILE!$B$6:$Z$1000,24,FALSE),"")</f>
        <v/>
      </c>
      <c r="H1013" s="10" t="str">
        <f>IFERROR(VLOOKUP(F1013,PROFILE!$B$6:$Z$1000,25,FALSE),"")</f>
        <v/>
      </c>
      <c r="I1013" s="10" t="str">
        <f>IFERROR(VLOOKUP(F1013,PROFILE!$B$6:$Z$1000,23,FALSE),"")</f>
        <v/>
      </c>
      <c r="J1013" s="10" t="str">
        <f>IFERROR(VLOOKUP(F1013,PROFILE!$B$6:$Z$1000,17,FALSE),"")</f>
        <v/>
      </c>
      <c r="K1013" s="23" t="str">
        <f>IFERROR(VLOOKUP(F1013,PROFILE!$B$7:$DC$1000,290,FALSE),"")</f>
        <v/>
      </c>
      <c r="P1013" s="15">
        <v>1013</v>
      </c>
    </row>
    <row r="1014" spans="7:16" x14ac:dyDescent="0.35">
      <c r="G1014" s="20" t="str">
        <f>IFERROR(VLOOKUP(F1014,PROFILE!$B$6:$Z$1000,24,FALSE),"")</f>
        <v/>
      </c>
      <c r="H1014" s="10" t="str">
        <f>IFERROR(VLOOKUP(F1014,PROFILE!$B$6:$Z$1000,25,FALSE),"")</f>
        <v/>
      </c>
      <c r="I1014" s="10" t="str">
        <f>IFERROR(VLOOKUP(F1014,PROFILE!$B$6:$Z$1000,23,FALSE),"")</f>
        <v/>
      </c>
      <c r="J1014" s="10" t="str">
        <f>IFERROR(VLOOKUP(F1014,PROFILE!$B$6:$Z$1000,17,FALSE),"")</f>
        <v/>
      </c>
      <c r="K1014" s="23" t="str">
        <f>IFERROR(VLOOKUP(F1014,PROFILE!$B$7:$DC$1000,290,FALSE),"")</f>
        <v/>
      </c>
      <c r="P1014" s="15">
        <v>1014</v>
      </c>
    </row>
    <row r="1015" spans="7:16" x14ac:dyDescent="0.35">
      <c r="G1015" s="20" t="str">
        <f>IFERROR(VLOOKUP(F1015,PROFILE!$B$6:$Z$1000,24,FALSE),"")</f>
        <v/>
      </c>
      <c r="H1015" s="10" t="str">
        <f>IFERROR(VLOOKUP(F1015,PROFILE!$B$6:$Z$1000,25,FALSE),"")</f>
        <v/>
      </c>
      <c r="I1015" s="10" t="str">
        <f>IFERROR(VLOOKUP(F1015,PROFILE!$B$6:$Z$1000,23,FALSE),"")</f>
        <v/>
      </c>
      <c r="J1015" s="10" t="str">
        <f>IFERROR(VLOOKUP(F1015,PROFILE!$B$6:$Z$1000,17,FALSE),"")</f>
        <v/>
      </c>
      <c r="K1015" s="23" t="str">
        <f>IFERROR(VLOOKUP(F1015,PROFILE!$B$7:$DC$1000,290,FALSE),"")</f>
        <v/>
      </c>
      <c r="P1015" s="15">
        <v>1015</v>
      </c>
    </row>
    <row r="1016" spans="7:16" x14ac:dyDescent="0.35">
      <c r="G1016" s="20" t="str">
        <f>IFERROR(VLOOKUP(F1016,PROFILE!$B$6:$Z$1000,24,FALSE),"")</f>
        <v/>
      </c>
      <c r="H1016" s="10" t="str">
        <f>IFERROR(VLOOKUP(F1016,PROFILE!$B$6:$Z$1000,25,FALSE),"")</f>
        <v/>
      </c>
      <c r="I1016" s="10" t="str">
        <f>IFERROR(VLOOKUP(F1016,PROFILE!$B$6:$Z$1000,23,FALSE),"")</f>
        <v/>
      </c>
      <c r="J1016" s="10" t="str">
        <f>IFERROR(VLOOKUP(F1016,PROFILE!$B$6:$Z$1000,17,FALSE),"")</f>
        <v/>
      </c>
      <c r="K1016" s="23" t="str">
        <f>IFERROR(VLOOKUP(F1016,PROFILE!$B$7:$DC$1000,290,FALSE),"")</f>
        <v/>
      </c>
      <c r="P1016" s="15">
        <v>1016</v>
      </c>
    </row>
    <row r="1017" spans="7:16" x14ac:dyDescent="0.35">
      <c r="G1017" s="20" t="str">
        <f>IFERROR(VLOOKUP(F1017,PROFILE!$B$6:$Z$1000,24,FALSE),"")</f>
        <v/>
      </c>
      <c r="H1017" s="10" t="str">
        <f>IFERROR(VLOOKUP(F1017,PROFILE!$B$6:$Z$1000,25,FALSE),"")</f>
        <v/>
      </c>
      <c r="I1017" s="10" t="str">
        <f>IFERROR(VLOOKUP(F1017,PROFILE!$B$6:$Z$1000,23,FALSE),"")</f>
        <v/>
      </c>
      <c r="J1017" s="10" t="str">
        <f>IFERROR(VLOOKUP(F1017,PROFILE!$B$6:$Z$1000,17,FALSE),"")</f>
        <v/>
      </c>
      <c r="K1017" s="23" t="str">
        <f>IFERROR(VLOOKUP(F1017,PROFILE!$B$7:$DC$1000,290,FALSE),"")</f>
        <v/>
      </c>
      <c r="P1017" s="15">
        <v>1017</v>
      </c>
    </row>
    <row r="1018" spans="7:16" x14ac:dyDescent="0.35">
      <c r="G1018" s="20" t="str">
        <f>IFERROR(VLOOKUP(F1018,PROFILE!$B$6:$Z$1000,24,FALSE),"")</f>
        <v/>
      </c>
      <c r="H1018" s="10" t="str">
        <f>IFERROR(VLOOKUP(F1018,PROFILE!$B$6:$Z$1000,25,FALSE),"")</f>
        <v/>
      </c>
      <c r="I1018" s="10" t="str">
        <f>IFERROR(VLOOKUP(F1018,PROFILE!$B$6:$Z$1000,23,FALSE),"")</f>
        <v/>
      </c>
      <c r="J1018" s="10" t="str">
        <f>IFERROR(VLOOKUP(F1018,PROFILE!$B$6:$Z$1000,17,FALSE),"")</f>
        <v/>
      </c>
      <c r="K1018" s="23" t="str">
        <f>IFERROR(VLOOKUP(F1018,PROFILE!$B$7:$DC$1000,290,FALSE),"")</f>
        <v/>
      </c>
      <c r="P1018" s="15">
        <v>1018</v>
      </c>
    </row>
    <row r="1019" spans="7:16" x14ac:dyDescent="0.35">
      <c r="G1019" s="20" t="str">
        <f>IFERROR(VLOOKUP(F1019,PROFILE!$B$6:$Z$1000,24,FALSE),"")</f>
        <v/>
      </c>
      <c r="H1019" s="10" t="str">
        <f>IFERROR(VLOOKUP(F1019,PROFILE!$B$6:$Z$1000,25,FALSE),"")</f>
        <v/>
      </c>
      <c r="I1019" s="10" t="str">
        <f>IFERROR(VLOOKUP(F1019,PROFILE!$B$6:$Z$1000,23,FALSE),"")</f>
        <v/>
      </c>
      <c r="J1019" s="10" t="str">
        <f>IFERROR(VLOOKUP(F1019,PROFILE!$B$6:$Z$1000,17,FALSE),"")</f>
        <v/>
      </c>
      <c r="K1019" s="23" t="str">
        <f>IFERROR(VLOOKUP(F1019,PROFILE!$B$7:$DC$1000,290,FALSE),"")</f>
        <v/>
      </c>
      <c r="P1019" s="15">
        <v>1019</v>
      </c>
    </row>
    <row r="1020" spans="7:16" x14ac:dyDescent="0.35">
      <c r="G1020" s="20" t="str">
        <f>IFERROR(VLOOKUP(F1020,PROFILE!$B$6:$Z$1000,24,FALSE),"")</f>
        <v/>
      </c>
      <c r="H1020" s="10" t="str">
        <f>IFERROR(VLOOKUP(F1020,PROFILE!$B$6:$Z$1000,25,FALSE),"")</f>
        <v/>
      </c>
      <c r="I1020" s="10" t="str">
        <f>IFERROR(VLOOKUP(F1020,PROFILE!$B$6:$Z$1000,23,FALSE),"")</f>
        <v/>
      </c>
      <c r="J1020" s="10" t="str">
        <f>IFERROR(VLOOKUP(F1020,PROFILE!$B$6:$Z$1000,17,FALSE),"")</f>
        <v/>
      </c>
      <c r="K1020" s="23" t="str">
        <f>IFERROR(VLOOKUP(F1020,PROFILE!$B$7:$DC$1000,290,FALSE),"")</f>
        <v/>
      </c>
      <c r="P1020" s="15">
        <v>1020</v>
      </c>
    </row>
    <row r="1021" spans="7:16" x14ac:dyDescent="0.35">
      <c r="G1021" s="20" t="str">
        <f>IFERROR(VLOOKUP(F1021,PROFILE!$B$6:$Z$1000,24,FALSE),"")</f>
        <v/>
      </c>
      <c r="H1021" s="10" t="str">
        <f>IFERROR(VLOOKUP(F1021,PROFILE!$B$6:$Z$1000,25,FALSE),"")</f>
        <v/>
      </c>
      <c r="I1021" s="10" t="str">
        <f>IFERROR(VLOOKUP(F1021,PROFILE!$B$6:$Z$1000,23,FALSE),"")</f>
        <v/>
      </c>
      <c r="J1021" s="10" t="str">
        <f>IFERROR(VLOOKUP(F1021,PROFILE!$B$6:$Z$1000,17,FALSE),"")</f>
        <v/>
      </c>
      <c r="K1021" s="23" t="str">
        <f>IFERROR(VLOOKUP(F1021,PROFILE!$B$7:$DC$1000,290,FALSE),"")</f>
        <v/>
      </c>
      <c r="P1021" s="15">
        <v>1021</v>
      </c>
    </row>
    <row r="1022" spans="7:16" x14ac:dyDescent="0.35">
      <c r="G1022" s="20" t="str">
        <f>IFERROR(VLOOKUP(F1022,PROFILE!$B$6:$Z$1000,24,FALSE),"")</f>
        <v/>
      </c>
      <c r="H1022" s="10" t="str">
        <f>IFERROR(VLOOKUP(F1022,PROFILE!$B$6:$Z$1000,25,FALSE),"")</f>
        <v/>
      </c>
      <c r="I1022" s="10" t="str">
        <f>IFERROR(VLOOKUP(F1022,PROFILE!$B$6:$Z$1000,23,FALSE),"")</f>
        <v/>
      </c>
      <c r="J1022" s="10" t="str">
        <f>IFERROR(VLOOKUP(F1022,PROFILE!$B$6:$Z$1000,17,FALSE),"")</f>
        <v/>
      </c>
      <c r="K1022" s="23" t="str">
        <f>IFERROR(VLOOKUP(F1022,PROFILE!$B$7:$DC$1000,290,FALSE),"")</f>
        <v/>
      </c>
      <c r="P1022" s="15">
        <v>1022</v>
      </c>
    </row>
    <row r="1023" spans="7:16" x14ac:dyDescent="0.35">
      <c r="G1023" s="20" t="str">
        <f>IFERROR(VLOOKUP(F1023,PROFILE!$B$6:$Z$1000,24,FALSE),"")</f>
        <v/>
      </c>
      <c r="H1023" s="10" t="str">
        <f>IFERROR(VLOOKUP(F1023,PROFILE!$B$6:$Z$1000,25,FALSE),"")</f>
        <v/>
      </c>
      <c r="I1023" s="10" t="str">
        <f>IFERROR(VLOOKUP(F1023,PROFILE!$B$6:$Z$1000,23,FALSE),"")</f>
        <v/>
      </c>
      <c r="J1023" s="10" t="str">
        <f>IFERROR(VLOOKUP(F1023,PROFILE!$B$6:$Z$1000,17,FALSE),"")</f>
        <v/>
      </c>
      <c r="K1023" s="23" t="str">
        <f>IFERROR(VLOOKUP(F1023,PROFILE!$B$7:$DC$1000,290,FALSE),"")</f>
        <v/>
      </c>
      <c r="P1023" s="15">
        <v>1023</v>
      </c>
    </row>
    <row r="1024" spans="7:16" x14ac:dyDescent="0.35">
      <c r="G1024" s="20" t="str">
        <f>IFERROR(VLOOKUP(F1024,PROFILE!$B$6:$Z$1000,24,FALSE),"")</f>
        <v/>
      </c>
      <c r="H1024" s="10" t="str">
        <f>IFERROR(VLOOKUP(F1024,PROFILE!$B$6:$Z$1000,25,FALSE),"")</f>
        <v/>
      </c>
      <c r="I1024" s="10" t="str">
        <f>IFERROR(VLOOKUP(F1024,PROFILE!$B$6:$Z$1000,23,FALSE),"")</f>
        <v/>
      </c>
      <c r="J1024" s="10" t="str">
        <f>IFERROR(VLOOKUP(F1024,PROFILE!$B$6:$Z$1000,17,FALSE),"")</f>
        <v/>
      </c>
      <c r="K1024" s="23" t="str">
        <f>IFERROR(VLOOKUP(F1024,PROFILE!$B$7:$DC$1000,290,FALSE),"")</f>
        <v/>
      </c>
      <c r="P1024" s="15">
        <v>1024</v>
      </c>
    </row>
    <row r="1025" spans="7:16" x14ac:dyDescent="0.35">
      <c r="G1025" s="20" t="str">
        <f>IFERROR(VLOOKUP(F1025,PROFILE!$B$6:$Z$1000,24,FALSE),"")</f>
        <v/>
      </c>
      <c r="H1025" s="10" t="str">
        <f>IFERROR(VLOOKUP(F1025,PROFILE!$B$6:$Z$1000,25,FALSE),"")</f>
        <v/>
      </c>
      <c r="I1025" s="10" t="str">
        <f>IFERROR(VLOOKUP(F1025,PROFILE!$B$6:$Z$1000,23,FALSE),"")</f>
        <v/>
      </c>
      <c r="J1025" s="10" t="str">
        <f>IFERROR(VLOOKUP(F1025,PROFILE!$B$6:$Z$1000,17,FALSE),"")</f>
        <v/>
      </c>
      <c r="K1025" s="23" t="str">
        <f>IFERROR(VLOOKUP(F1025,PROFILE!$B$7:$DC$1000,290,FALSE),"")</f>
        <v/>
      </c>
      <c r="P1025" s="15">
        <v>1025</v>
      </c>
    </row>
    <row r="1026" spans="7:16" x14ac:dyDescent="0.35">
      <c r="G1026" s="20" t="str">
        <f>IFERROR(VLOOKUP(F1026,PROFILE!$B$6:$Z$1000,24,FALSE),"")</f>
        <v/>
      </c>
      <c r="H1026" s="10" t="str">
        <f>IFERROR(VLOOKUP(F1026,PROFILE!$B$6:$Z$1000,25,FALSE),"")</f>
        <v/>
      </c>
      <c r="I1026" s="10" t="str">
        <f>IFERROR(VLOOKUP(F1026,PROFILE!$B$6:$Z$1000,23,FALSE),"")</f>
        <v/>
      </c>
      <c r="J1026" s="10" t="str">
        <f>IFERROR(VLOOKUP(F1026,PROFILE!$B$6:$Z$1000,17,FALSE),"")</f>
        <v/>
      </c>
      <c r="K1026" s="23" t="str">
        <f>IFERROR(VLOOKUP(F1026,PROFILE!$B$7:$DC$1000,290,FALSE),"")</f>
        <v/>
      </c>
      <c r="P1026" s="15">
        <v>1026</v>
      </c>
    </row>
    <row r="1027" spans="7:16" x14ac:dyDescent="0.35">
      <c r="G1027" s="20" t="str">
        <f>IFERROR(VLOOKUP(F1027,PROFILE!$B$6:$Z$1000,24,FALSE),"")</f>
        <v/>
      </c>
      <c r="H1027" s="10" t="str">
        <f>IFERROR(VLOOKUP(F1027,PROFILE!$B$6:$Z$1000,25,FALSE),"")</f>
        <v/>
      </c>
      <c r="I1027" s="10" t="str">
        <f>IFERROR(VLOOKUP(F1027,PROFILE!$B$6:$Z$1000,23,FALSE),"")</f>
        <v/>
      </c>
      <c r="J1027" s="10" t="str">
        <f>IFERROR(VLOOKUP(F1027,PROFILE!$B$6:$Z$1000,17,FALSE),"")</f>
        <v/>
      </c>
      <c r="K1027" s="23" t="str">
        <f>IFERROR(VLOOKUP(F1027,PROFILE!$B$7:$DC$1000,290,FALSE),"")</f>
        <v/>
      </c>
      <c r="P1027" s="15">
        <v>1027</v>
      </c>
    </row>
    <row r="1028" spans="7:16" x14ac:dyDescent="0.35">
      <c r="G1028" s="20" t="str">
        <f>IFERROR(VLOOKUP(F1028,PROFILE!$B$6:$Z$1000,24,FALSE),"")</f>
        <v/>
      </c>
      <c r="H1028" s="10" t="str">
        <f>IFERROR(VLOOKUP(F1028,PROFILE!$B$6:$Z$1000,25,FALSE),"")</f>
        <v/>
      </c>
      <c r="I1028" s="10" t="str">
        <f>IFERROR(VLOOKUP(F1028,PROFILE!$B$6:$Z$1000,23,FALSE),"")</f>
        <v/>
      </c>
      <c r="J1028" s="10" t="str">
        <f>IFERROR(VLOOKUP(F1028,PROFILE!$B$6:$Z$1000,17,FALSE),"")</f>
        <v/>
      </c>
      <c r="K1028" s="23" t="str">
        <f>IFERROR(VLOOKUP(F1028,PROFILE!$B$7:$DC$1000,290,FALSE),"")</f>
        <v/>
      </c>
      <c r="P1028" s="15">
        <v>1028</v>
      </c>
    </row>
    <row r="1029" spans="7:16" x14ac:dyDescent="0.35">
      <c r="G1029" s="20" t="str">
        <f>IFERROR(VLOOKUP(F1029,PROFILE!$B$6:$Z$1000,24,FALSE),"")</f>
        <v/>
      </c>
      <c r="H1029" s="10" t="str">
        <f>IFERROR(VLOOKUP(F1029,PROFILE!$B$6:$Z$1000,25,FALSE),"")</f>
        <v/>
      </c>
      <c r="I1029" s="10" t="str">
        <f>IFERROR(VLOOKUP(F1029,PROFILE!$B$6:$Z$1000,23,FALSE),"")</f>
        <v/>
      </c>
      <c r="J1029" s="10" t="str">
        <f>IFERROR(VLOOKUP(F1029,PROFILE!$B$6:$Z$1000,17,FALSE),"")</f>
        <v/>
      </c>
      <c r="K1029" s="23" t="str">
        <f>IFERROR(VLOOKUP(F1029,PROFILE!$B$7:$DC$1000,290,FALSE),"")</f>
        <v/>
      </c>
      <c r="P1029" s="15">
        <v>1029</v>
      </c>
    </row>
    <row r="1030" spans="7:16" x14ac:dyDescent="0.35">
      <c r="G1030" s="20" t="str">
        <f>IFERROR(VLOOKUP(F1030,PROFILE!$B$6:$Z$1000,24,FALSE),"")</f>
        <v/>
      </c>
      <c r="H1030" s="10" t="str">
        <f>IFERROR(VLOOKUP(F1030,PROFILE!$B$6:$Z$1000,25,FALSE),"")</f>
        <v/>
      </c>
      <c r="I1030" s="10" t="str">
        <f>IFERROR(VLOOKUP(F1030,PROFILE!$B$6:$Z$1000,23,FALSE),"")</f>
        <v/>
      </c>
      <c r="J1030" s="10" t="str">
        <f>IFERROR(VLOOKUP(F1030,PROFILE!$B$6:$Z$1000,17,FALSE),"")</f>
        <v/>
      </c>
      <c r="K1030" s="23" t="str">
        <f>IFERROR(VLOOKUP(F1030,PROFILE!$B$7:$DC$1000,290,FALSE),"")</f>
        <v/>
      </c>
      <c r="P1030" s="15">
        <v>1030</v>
      </c>
    </row>
    <row r="1031" spans="7:16" x14ac:dyDescent="0.35">
      <c r="G1031" s="20" t="str">
        <f>IFERROR(VLOOKUP(F1031,PROFILE!$B$6:$Z$1000,24,FALSE),"")</f>
        <v/>
      </c>
      <c r="H1031" s="10" t="str">
        <f>IFERROR(VLOOKUP(F1031,PROFILE!$B$6:$Z$1000,25,FALSE),"")</f>
        <v/>
      </c>
      <c r="I1031" s="10" t="str">
        <f>IFERROR(VLOOKUP(F1031,PROFILE!$B$6:$Z$1000,23,FALSE),"")</f>
        <v/>
      </c>
      <c r="J1031" s="10" t="str">
        <f>IFERROR(VLOOKUP(F1031,PROFILE!$B$6:$Z$1000,17,FALSE),"")</f>
        <v/>
      </c>
      <c r="K1031" s="23" t="str">
        <f>IFERROR(VLOOKUP(F1031,PROFILE!$B$7:$DC$1000,290,FALSE),"")</f>
        <v/>
      </c>
      <c r="P1031" s="15">
        <v>1031</v>
      </c>
    </row>
    <row r="1032" spans="7:16" x14ac:dyDescent="0.35">
      <c r="G1032" s="20" t="str">
        <f>IFERROR(VLOOKUP(F1032,PROFILE!$B$6:$Z$1000,24,FALSE),"")</f>
        <v/>
      </c>
      <c r="H1032" s="10" t="str">
        <f>IFERROR(VLOOKUP(F1032,PROFILE!$B$6:$Z$1000,25,FALSE),"")</f>
        <v/>
      </c>
      <c r="I1032" s="10" t="str">
        <f>IFERROR(VLOOKUP(F1032,PROFILE!$B$6:$Z$1000,23,FALSE),"")</f>
        <v/>
      </c>
      <c r="J1032" s="10" t="str">
        <f>IFERROR(VLOOKUP(F1032,PROFILE!$B$6:$Z$1000,17,FALSE),"")</f>
        <v/>
      </c>
      <c r="K1032" s="23" t="str">
        <f>IFERROR(VLOOKUP(F1032,PROFILE!$B$7:$DC$1000,290,FALSE),"")</f>
        <v/>
      </c>
      <c r="P1032" s="15">
        <v>1032</v>
      </c>
    </row>
    <row r="1033" spans="7:16" x14ac:dyDescent="0.35">
      <c r="G1033" s="20" t="str">
        <f>IFERROR(VLOOKUP(F1033,PROFILE!$B$6:$Z$1000,24,FALSE),"")</f>
        <v/>
      </c>
      <c r="H1033" s="10" t="str">
        <f>IFERROR(VLOOKUP(F1033,PROFILE!$B$6:$Z$1000,25,FALSE),"")</f>
        <v/>
      </c>
      <c r="I1033" s="10" t="str">
        <f>IFERROR(VLOOKUP(F1033,PROFILE!$B$6:$Z$1000,23,FALSE),"")</f>
        <v/>
      </c>
      <c r="J1033" s="10" t="str">
        <f>IFERROR(VLOOKUP(F1033,PROFILE!$B$6:$Z$1000,17,FALSE),"")</f>
        <v/>
      </c>
      <c r="K1033" s="23" t="str">
        <f>IFERROR(VLOOKUP(F1033,PROFILE!$B$7:$DC$1000,290,FALSE),"")</f>
        <v/>
      </c>
      <c r="P1033" s="15">
        <v>1033</v>
      </c>
    </row>
    <row r="1034" spans="7:16" x14ac:dyDescent="0.35">
      <c r="G1034" s="20" t="str">
        <f>IFERROR(VLOOKUP(F1034,PROFILE!$B$6:$Z$1000,24,FALSE),"")</f>
        <v/>
      </c>
      <c r="H1034" s="10" t="str">
        <f>IFERROR(VLOOKUP(F1034,PROFILE!$B$6:$Z$1000,25,FALSE),"")</f>
        <v/>
      </c>
      <c r="I1034" s="10" t="str">
        <f>IFERROR(VLOOKUP(F1034,PROFILE!$B$6:$Z$1000,23,FALSE),"")</f>
        <v/>
      </c>
      <c r="J1034" s="10" t="str">
        <f>IFERROR(VLOOKUP(F1034,PROFILE!$B$6:$Z$1000,17,FALSE),"")</f>
        <v/>
      </c>
      <c r="K1034" s="23" t="str">
        <f>IFERROR(VLOOKUP(F1034,PROFILE!$B$7:$DC$1000,290,FALSE),"")</f>
        <v/>
      </c>
      <c r="P1034" s="15">
        <v>1034</v>
      </c>
    </row>
    <row r="1035" spans="7:16" x14ac:dyDescent="0.35">
      <c r="G1035" s="20" t="str">
        <f>IFERROR(VLOOKUP(F1035,PROFILE!$B$6:$Z$1000,24,FALSE),"")</f>
        <v/>
      </c>
      <c r="H1035" s="10" t="str">
        <f>IFERROR(VLOOKUP(F1035,PROFILE!$B$6:$Z$1000,25,FALSE),"")</f>
        <v/>
      </c>
      <c r="I1035" s="10" t="str">
        <f>IFERROR(VLOOKUP(F1035,PROFILE!$B$6:$Z$1000,23,FALSE),"")</f>
        <v/>
      </c>
      <c r="J1035" s="10" t="str">
        <f>IFERROR(VLOOKUP(F1035,PROFILE!$B$6:$Z$1000,17,FALSE),"")</f>
        <v/>
      </c>
      <c r="K1035" s="23" t="str">
        <f>IFERROR(VLOOKUP(F1035,PROFILE!$B$7:$DC$1000,290,FALSE),"")</f>
        <v/>
      </c>
      <c r="P1035" s="15">
        <v>1035</v>
      </c>
    </row>
    <row r="1036" spans="7:16" x14ac:dyDescent="0.35">
      <c r="G1036" s="20" t="str">
        <f>IFERROR(VLOOKUP(F1036,PROFILE!$B$6:$Z$1000,24,FALSE),"")</f>
        <v/>
      </c>
      <c r="H1036" s="10" t="str">
        <f>IFERROR(VLOOKUP(F1036,PROFILE!$B$6:$Z$1000,25,FALSE),"")</f>
        <v/>
      </c>
      <c r="I1036" s="10" t="str">
        <f>IFERROR(VLOOKUP(F1036,PROFILE!$B$6:$Z$1000,23,FALSE),"")</f>
        <v/>
      </c>
      <c r="J1036" s="10" t="str">
        <f>IFERROR(VLOOKUP(F1036,PROFILE!$B$6:$Z$1000,17,FALSE),"")</f>
        <v/>
      </c>
      <c r="K1036" s="23" t="str">
        <f>IFERROR(VLOOKUP(F1036,PROFILE!$B$7:$DC$1000,290,FALSE),"")</f>
        <v/>
      </c>
      <c r="P1036" s="15">
        <v>1036</v>
      </c>
    </row>
    <row r="1037" spans="7:16" x14ac:dyDescent="0.35">
      <c r="G1037" s="20" t="str">
        <f>IFERROR(VLOOKUP(F1037,PROFILE!$B$6:$Z$1000,24,FALSE),"")</f>
        <v/>
      </c>
      <c r="H1037" s="10" t="str">
        <f>IFERROR(VLOOKUP(F1037,PROFILE!$B$6:$Z$1000,25,FALSE),"")</f>
        <v/>
      </c>
      <c r="I1037" s="10" t="str">
        <f>IFERROR(VLOOKUP(F1037,PROFILE!$B$6:$Z$1000,23,FALSE),"")</f>
        <v/>
      </c>
      <c r="J1037" s="10" t="str">
        <f>IFERROR(VLOOKUP(F1037,PROFILE!$B$6:$Z$1000,17,FALSE),"")</f>
        <v/>
      </c>
      <c r="K1037" s="23" t="str">
        <f>IFERROR(VLOOKUP(F1037,PROFILE!$B$7:$DC$1000,290,FALSE),"")</f>
        <v/>
      </c>
      <c r="P1037" s="15">
        <v>1037</v>
      </c>
    </row>
    <row r="1038" spans="7:16" x14ac:dyDescent="0.35">
      <c r="G1038" s="20" t="str">
        <f>IFERROR(VLOOKUP(F1038,PROFILE!$B$6:$Z$1000,24,FALSE),"")</f>
        <v/>
      </c>
      <c r="H1038" s="10" t="str">
        <f>IFERROR(VLOOKUP(F1038,PROFILE!$B$6:$Z$1000,25,FALSE),"")</f>
        <v/>
      </c>
      <c r="I1038" s="10" t="str">
        <f>IFERROR(VLOOKUP(F1038,PROFILE!$B$6:$Z$1000,23,FALSE),"")</f>
        <v/>
      </c>
      <c r="J1038" s="10" t="str">
        <f>IFERROR(VLOOKUP(F1038,PROFILE!$B$6:$Z$1000,17,FALSE),"")</f>
        <v/>
      </c>
      <c r="K1038" s="23" t="str">
        <f>IFERROR(VLOOKUP(F1038,PROFILE!$B$7:$DC$1000,290,FALSE),"")</f>
        <v/>
      </c>
      <c r="P1038" s="15">
        <v>1038</v>
      </c>
    </row>
    <row r="1039" spans="7:16" x14ac:dyDescent="0.35">
      <c r="G1039" s="20" t="str">
        <f>IFERROR(VLOOKUP(F1039,PROFILE!$B$6:$Z$1000,24,FALSE),"")</f>
        <v/>
      </c>
      <c r="H1039" s="10" t="str">
        <f>IFERROR(VLOOKUP(F1039,PROFILE!$B$6:$Z$1000,25,FALSE),"")</f>
        <v/>
      </c>
      <c r="I1039" s="10" t="str">
        <f>IFERROR(VLOOKUP(F1039,PROFILE!$B$6:$Z$1000,23,FALSE),"")</f>
        <v/>
      </c>
      <c r="J1039" s="10" t="str">
        <f>IFERROR(VLOOKUP(F1039,PROFILE!$B$6:$Z$1000,17,FALSE),"")</f>
        <v/>
      </c>
      <c r="K1039" s="23" t="str">
        <f>IFERROR(VLOOKUP(F1039,PROFILE!$B$7:$DC$1000,290,FALSE),"")</f>
        <v/>
      </c>
      <c r="P1039" s="15">
        <v>1039</v>
      </c>
    </row>
    <row r="1040" spans="7:16" x14ac:dyDescent="0.35">
      <c r="G1040" s="20" t="str">
        <f>IFERROR(VLOOKUP(F1040,PROFILE!$B$6:$Z$1000,24,FALSE),"")</f>
        <v/>
      </c>
      <c r="H1040" s="10" t="str">
        <f>IFERROR(VLOOKUP(F1040,PROFILE!$B$6:$Z$1000,25,FALSE),"")</f>
        <v/>
      </c>
      <c r="I1040" s="10" t="str">
        <f>IFERROR(VLOOKUP(F1040,PROFILE!$B$6:$Z$1000,23,FALSE),"")</f>
        <v/>
      </c>
      <c r="J1040" s="10" t="str">
        <f>IFERROR(VLOOKUP(F1040,PROFILE!$B$6:$Z$1000,17,FALSE),"")</f>
        <v/>
      </c>
      <c r="K1040" s="23" t="str">
        <f>IFERROR(VLOOKUP(F1040,PROFILE!$B$7:$DC$1000,290,FALSE),"")</f>
        <v/>
      </c>
      <c r="P1040" s="15">
        <v>1040</v>
      </c>
    </row>
    <row r="1041" spans="7:16" x14ac:dyDescent="0.35">
      <c r="G1041" s="20" t="str">
        <f>IFERROR(VLOOKUP(F1041,PROFILE!$B$6:$Z$1000,24,FALSE),"")</f>
        <v/>
      </c>
      <c r="H1041" s="10" t="str">
        <f>IFERROR(VLOOKUP(F1041,PROFILE!$B$6:$Z$1000,25,FALSE),"")</f>
        <v/>
      </c>
      <c r="I1041" s="10" t="str">
        <f>IFERROR(VLOOKUP(F1041,PROFILE!$B$6:$Z$1000,23,FALSE),"")</f>
        <v/>
      </c>
      <c r="J1041" s="10" t="str">
        <f>IFERROR(VLOOKUP(F1041,PROFILE!$B$6:$Z$1000,17,FALSE),"")</f>
        <v/>
      </c>
      <c r="K1041" s="23" t="str">
        <f>IFERROR(VLOOKUP(F1041,PROFILE!$B$7:$DC$1000,290,FALSE),"")</f>
        <v/>
      </c>
      <c r="P1041" s="15">
        <v>1041</v>
      </c>
    </row>
    <row r="1042" spans="7:16" x14ac:dyDescent="0.35">
      <c r="G1042" s="20" t="str">
        <f>IFERROR(VLOOKUP(F1042,PROFILE!$B$6:$Z$1000,24,FALSE),"")</f>
        <v/>
      </c>
      <c r="H1042" s="10" t="str">
        <f>IFERROR(VLOOKUP(F1042,PROFILE!$B$6:$Z$1000,25,FALSE),"")</f>
        <v/>
      </c>
      <c r="I1042" s="10" t="str">
        <f>IFERROR(VLOOKUP(F1042,PROFILE!$B$6:$Z$1000,23,FALSE),"")</f>
        <v/>
      </c>
      <c r="J1042" s="10" t="str">
        <f>IFERROR(VLOOKUP(F1042,PROFILE!$B$6:$Z$1000,17,FALSE),"")</f>
        <v/>
      </c>
      <c r="K1042" s="23" t="str">
        <f>IFERROR(VLOOKUP(F1042,PROFILE!$B$7:$DC$1000,290,FALSE),"")</f>
        <v/>
      </c>
      <c r="P1042" s="15">
        <v>1042</v>
      </c>
    </row>
    <row r="1043" spans="7:16" x14ac:dyDescent="0.35">
      <c r="G1043" s="20" t="str">
        <f>IFERROR(VLOOKUP(F1043,PROFILE!$B$6:$Z$1000,24,FALSE),"")</f>
        <v/>
      </c>
      <c r="H1043" s="10" t="str">
        <f>IFERROR(VLOOKUP(F1043,PROFILE!$B$6:$Z$1000,25,FALSE),"")</f>
        <v/>
      </c>
      <c r="I1043" s="10" t="str">
        <f>IFERROR(VLOOKUP(F1043,PROFILE!$B$6:$Z$1000,23,FALSE),"")</f>
        <v/>
      </c>
      <c r="J1043" s="10" t="str">
        <f>IFERROR(VLOOKUP(F1043,PROFILE!$B$6:$Z$1000,17,FALSE),"")</f>
        <v/>
      </c>
      <c r="K1043" s="23" t="str">
        <f>IFERROR(VLOOKUP(F1043,PROFILE!$B$7:$DC$1000,290,FALSE),"")</f>
        <v/>
      </c>
      <c r="P1043" s="15">
        <v>1043</v>
      </c>
    </row>
    <row r="1044" spans="7:16" x14ac:dyDescent="0.35">
      <c r="G1044" s="20" t="str">
        <f>IFERROR(VLOOKUP(F1044,PROFILE!$B$6:$Z$1000,24,FALSE),"")</f>
        <v/>
      </c>
      <c r="H1044" s="10" t="str">
        <f>IFERROR(VLOOKUP(F1044,PROFILE!$B$6:$Z$1000,25,FALSE),"")</f>
        <v/>
      </c>
      <c r="I1044" s="10" t="str">
        <f>IFERROR(VLOOKUP(F1044,PROFILE!$B$6:$Z$1000,23,FALSE),"")</f>
        <v/>
      </c>
      <c r="J1044" s="10" t="str">
        <f>IFERROR(VLOOKUP(F1044,PROFILE!$B$6:$Z$1000,17,FALSE),"")</f>
        <v/>
      </c>
      <c r="K1044" s="23" t="str">
        <f>IFERROR(VLOOKUP(F1044,PROFILE!$B$7:$DC$1000,290,FALSE),"")</f>
        <v/>
      </c>
      <c r="P1044" s="15">
        <v>1044</v>
      </c>
    </row>
    <row r="1045" spans="7:16" x14ac:dyDescent="0.35">
      <c r="G1045" s="20" t="str">
        <f>IFERROR(VLOOKUP(F1045,PROFILE!$B$6:$Z$1000,24,FALSE),"")</f>
        <v/>
      </c>
      <c r="H1045" s="10" t="str">
        <f>IFERROR(VLOOKUP(F1045,PROFILE!$B$6:$Z$1000,25,FALSE),"")</f>
        <v/>
      </c>
      <c r="I1045" s="10" t="str">
        <f>IFERROR(VLOOKUP(F1045,PROFILE!$B$6:$Z$1000,23,FALSE),"")</f>
        <v/>
      </c>
      <c r="J1045" s="10" t="str">
        <f>IFERROR(VLOOKUP(F1045,PROFILE!$B$6:$Z$1000,17,FALSE),"")</f>
        <v/>
      </c>
      <c r="K1045" s="23" t="str">
        <f>IFERROR(VLOOKUP(F1045,PROFILE!$B$7:$DC$1000,290,FALSE),"")</f>
        <v/>
      </c>
      <c r="P1045" s="15">
        <v>1045</v>
      </c>
    </row>
    <row r="1046" spans="7:16" x14ac:dyDescent="0.35">
      <c r="G1046" s="20" t="str">
        <f>IFERROR(VLOOKUP(F1046,PROFILE!$B$6:$Z$1000,24,FALSE),"")</f>
        <v/>
      </c>
      <c r="H1046" s="10" t="str">
        <f>IFERROR(VLOOKUP(F1046,PROFILE!$B$6:$Z$1000,25,FALSE),"")</f>
        <v/>
      </c>
      <c r="I1046" s="10" t="str">
        <f>IFERROR(VLOOKUP(F1046,PROFILE!$B$6:$Z$1000,23,FALSE),"")</f>
        <v/>
      </c>
      <c r="J1046" s="10" t="str">
        <f>IFERROR(VLOOKUP(F1046,PROFILE!$B$6:$Z$1000,17,FALSE),"")</f>
        <v/>
      </c>
      <c r="K1046" s="23" t="str">
        <f>IFERROR(VLOOKUP(F1046,PROFILE!$B$7:$DC$1000,290,FALSE),"")</f>
        <v/>
      </c>
      <c r="P1046" s="15">
        <v>1046</v>
      </c>
    </row>
    <row r="1047" spans="7:16" x14ac:dyDescent="0.35">
      <c r="G1047" s="20" t="str">
        <f>IFERROR(VLOOKUP(F1047,PROFILE!$B$6:$Z$1000,24,FALSE),"")</f>
        <v/>
      </c>
      <c r="H1047" s="10" t="str">
        <f>IFERROR(VLOOKUP(F1047,PROFILE!$B$6:$Z$1000,25,FALSE),"")</f>
        <v/>
      </c>
      <c r="I1047" s="10" t="str">
        <f>IFERROR(VLOOKUP(F1047,PROFILE!$B$6:$Z$1000,23,FALSE),"")</f>
        <v/>
      </c>
      <c r="J1047" s="10" t="str">
        <f>IFERROR(VLOOKUP(F1047,PROFILE!$B$6:$Z$1000,17,FALSE),"")</f>
        <v/>
      </c>
      <c r="K1047" s="23" t="str">
        <f>IFERROR(VLOOKUP(F1047,PROFILE!$B$7:$DC$1000,290,FALSE),"")</f>
        <v/>
      </c>
      <c r="P1047" s="15">
        <v>1047</v>
      </c>
    </row>
    <row r="1048" spans="7:16" x14ac:dyDescent="0.35">
      <c r="G1048" s="20" t="str">
        <f>IFERROR(VLOOKUP(F1048,PROFILE!$B$6:$Z$1000,24,FALSE),"")</f>
        <v/>
      </c>
      <c r="H1048" s="10" t="str">
        <f>IFERROR(VLOOKUP(F1048,PROFILE!$B$6:$Z$1000,25,FALSE),"")</f>
        <v/>
      </c>
      <c r="I1048" s="10" t="str">
        <f>IFERROR(VLOOKUP(F1048,PROFILE!$B$6:$Z$1000,23,FALSE),"")</f>
        <v/>
      </c>
      <c r="J1048" s="10" t="str">
        <f>IFERROR(VLOOKUP(F1048,PROFILE!$B$6:$Z$1000,17,FALSE),"")</f>
        <v/>
      </c>
      <c r="K1048" s="23" t="str">
        <f>IFERROR(VLOOKUP(F1048,PROFILE!$B$7:$DC$1000,290,FALSE),"")</f>
        <v/>
      </c>
      <c r="P1048" s="15">
        <v>1048</v>
      </c>
    </row>
    <row r="1049" spans="7:16" x14ac:dyDescent="0.35">
      <c r="G1049" s="20" t="str">
        <f>IFERROR(VLOOKUP(F1049,PROFILE!$B$6:$Z$1000,24,FALSE),"")</f>
        <v/>
      </c>
      <c r="H1049" s="10" t="str">
        <f>IFERROR(VLOOKUP(F1049,PROFILE!$B$6:$Z$1000,25,FALSE),"")</f>
        <v/>
      </c>
      <c r="I1049" s="10" t="str">
        <f>IFERROR(VLOOKUP(F1049,PROFILE!$B$6:$Z$1000,23,FALSE),"")</f>
        <v/>
      </c>
      <c r="J1049" s="10" t="str">
        <f>IFERROR(VLOOKUP(F1049,PROFILE!$B$6:$Z$1000,17,FALSE),"")</f>
        <v/>
      </c>
      <c r="K1049" s="23" t="str">
        <f>IFERROR(VLOOKUP(F1049,PROFILE!$B$7:$DC$1000,290,FALSE),"")</f>
        <v/>
      </c>
      <c r="P1049" s="15">
        <v>1049</v>
      </c>
    </row>
    <row r="1050" spans="7:16" x14ac:dyDescent="0.35">
      <c r="G1050" s="20" t="str">
        <f>IFERROR(VLOOKUP(F1050,PROFILE!$B$6:$Z$1000,24,FALSE),"")</f>
        <v/>
      </c>
      <c r="H1050" s="10" t="str">
        <f>IFERROR(VLOOKUP(F1050,PROFILE!$B$6:$Z$1000,25,FALSE),"")</f>
        <v/>
      </c>
      <c r="I1050" s="10" t="str">
        <f>IFERROR(VLOOKUP(F1050,PROFILE!$B$6:$Z$1000,23,FALSE),"")</f>
        <v/>
      </c>
      <c r="J1050" s="10" t="str">
        <f>IFERROR(VLOOKUP(F1050,PROFILE!$B$6:$Z$1000,17,FALSE),"")</f>
        <v/>
      </c>
      <c r="K1050" s="23" t="str">
        <f>IFERROR(VLOOKUP(F1050,PROFILE!$B$7:$DC$1000,290,FALSE),"")</f>
        <v/>
      </c>
      <c r="P1050" s="15">
        <v>1050</v>
      </c>
    </row>
    <row r="1051" spans="7:16" x14ac:dyDescent="0.35">
      <c r="G1051" s="20" t="str">
        <f>IFERROR(VLOOKUP(F1051,PROFILE!$B$6:$Z$1000,24,FALSE),"")</f>
        <v/>
      </c>
      <c r="H1051" s="10" t="str">
        <f>IFERROR(VLOOKUP(F1051,PROFILE!$B$6:$Z$1000,25,FALSE),"")</f>
        <v/>
      </c>
      <c r="I1051" s="10" t="str">
        <f>IFERROR(VLOOKUP(F1051,PROFILE!$B$6:$Z$1000,23,FALSE),"")</f>
        <v/>
      </c>
      <c r="J1051" s="10" t="str">
        <f>IFERROR(VLOOKUP(F1051,PROFILE!$B$6:$Z$1000,17,FALSE),"")</f>
        <v/>
      </c>
      <c r="K1051" s="23" t="str">
        <f>IFERROR(VLOOKUP(F1051,PROFILE!$B$7:$DC$1000,290,FALSE),"")</f>
        <v/>
      </c>
      <c r="P1051" s="15">
        <v>1051</v>
      </c>
    </row>
    <row r="1052" spans="7:16" x14ac:dyDescent="0.35">
      <c r="G1052" s="20" t="str">
        <f>IFERROR(VLOOKUP(F1052,PROFILE!$B$6:$Z$1000,24,FALSE),"")</f>
        <v/>
      </c>
      <c r="H1052" s="10" t="str">
        <f>IFERROR(VLOOKUP(F1052,PROFILE!$B$6:$Z$1000,25,FALSE),"")</f>
        <v/>
      </c>
      <c r="I1052" s="10" t="str">
        <f>IFERROR(VLOOKUP(F1052,PROFILE!$B$6:$Z$1000,23,FALSE),"")</f>
        <v/>
      </c>
      <c r="J1052" s="10" t="str">
        <f>IFERROR(VLOOKUP(F1052,PROFILE!$B$6:$Z$1000,17,FALSE),"")</f>
        <v/>
      </c>
      <c r="K1052" s="23" t="str">
        <f>IFERROR(VLOOKUP(F1052,PROFILE!$B$7:$DC$1000,290,FALSE),"")</f>
        <v/>
      </c>
      <c r="P1052" s="15">
        <v>1052</v>
      </c>
    </row>
    <row r="1053" spans="7:16" x14ac:dyDescent="0.35">
      <c r="G1053" s="20" t="str">
        <f>IFERROR(VLOOKUP(F1053,PROFILE!$B$6:$Z$1000,24,FALSE),"")</f>
        <v/>
      </c>
      <c r="H1053" s="10" t="str">
        <f>IFERROR(VLOOKUP(F1053,PROFILE!$B$6:$Z$1000,25,FALSE),"")</f>
        <v/>
      </c>
      <c r="I1053" s="10" t="str">
        <f>IFERROR(VLOOKUP(F1053,PROFILE!$B$6:$Z$1000,23,FALSE),"")</f>
        <v/>
      </c>
      <c r="J1053" s="10" t="str">
        <f>IFERROR(VLOOKUP(F1053,PROFILE!$B$6:$Z$1000,17,FALSE),"")</f>
        <v/>
      </c>
      <c r="K1053" s="23" t="str">
        <f>IFERROR(VLOOKUP(F1053,PROFILE!$B$7:$DC$1000,290,FALSE),"")</f>
        <v/>
      </c>
      <c r="P1053" s="15">
        <v>1053</v>
      </c>
    </row>
    <row r="1054" spans="7:16" x14ac:dyDescent="0.35">
      <c r="G1054" s="20" t="str">
        <f>IFERROR(VLOOKUP(F1054,PROFILE!$B$6:$Z$1000,24,FALSE),"")</f>
        <v/>
      </c>
      <c r="H1054" s="10" t="str">
        <f>IFERROR(VLOOKUP(F1054,PROFILE!$B$6:$Z$1000,25,FALSE),"")</f>
        <v/>
      </c>
      <c r="I1054" s="10" t="str">
        <f>IFERROR(VLOOKUP(F1054,PROFILE!$B$6:$Z$1000,23,FALSE),"")</f>
        <v/>
      </c>
      <c r="J1054" s="10" t="str">
        <f>IFERROR(VLOOKUP(F1054,PROFILE!$B$6:$Z$1000,17,FALSE),"")</f>
        <v/>
      </c>
      <c r="K1054" s="23" t="str">
        <f>IFERROR(VLOOKUP(F1054,PROFILE!$B$7:$DC$1000,290,FALSE),"")</f>
        <v/>
      </c>
      <c r="P1054" s="15">
        <v>1054</v>
      </c>
    </row>
    <row r="1055" spans="7:16" x14ac:dyDescent="0.35">
      <c r="G1055" s="20" t="str">
        <f>IFERROR(VLOOKUP(F1055,PROFILE!$B$6:$Z$1000,24,FALSE),"")</f>
        <v/>
      </c>
      <c r="H1055" s="10" t="str">
        <f>IFERROR(VLOOKUP(F1055,PROFILE!$B$6:$Z$1000,25,FALSE),"")</f>
        <v/>
      </c>
      <c r="I1055" s="10" t="str">
        <f>IFERROR(VLOOKUP(F1055,PROFILE!$B$6:$Z$1000,23,FALSE),"")</f>
        <v/>
      </c>
      <c r="J1055" s="10" t="str">
        <f>IFERROR(VLOOKUP(F1055,PROFILE!$B$6:$Z$1000,17,FALSE),"")</f>
        <v/>
      </c>
      <c r="K1055" s="23" t="str">
        <f>IFERROR(VLOOKUP(F1055,PROFILE!$B$7:$DC$1000,290,FALSE),"")</f>
        <v/>
      </c>
      <c r="P1055" s="15">
        <v>1055</v>
      </c>
    </row>
    <row r="1056" spans="7:16" x14ac:dyDescent="0.35">
      <c r="G1056" s="20" t="str">
        <f>IFERROR(VLOOKUP(F1056,PROFILE!$B$6:$Z$1000,24,FALSE),"")</f>
        <v/>
      </c>
      <c r="H1056" s="10" t="str">
        <f>IFERROR(VLOOKUP(F1056,PROFILE!$B$6:$Z$1000,25,FALSE),"")</f>
        <v/>
      </c>
      <c r="I1056" s="10" t="str">
        <f>IFERROR(VLOOKUP(F1056,PROFILE!$B$6:$Z$1000,23,FALSE),"")</f>
        <v/>
      </c>
      <c r="J1056" s="10" t="str">
        <f>IFERROR(VLOOKUP(F1056,PROFILE!$B$6:$Z$1000,17,FALSE),"")</f>
        <v/>
      </c>
      <c r="K1056" s="23" t="str">
        <f>IFERROR(VLOOKUP(F1056,PROFILE!$B$7:$DC$1000,290,FALSE),"")</f>
        <v/>
      </c>
      <c r="P1056" s="15">
        <v>1056</v>
      </c>
    </row>
    <row r="1057" spans="7:16" x14ac:dyDescent="0.35">
      <c r="G1057" s="20" t="str">
        <f>IFERROR(VLOOKUP(F1057,PROFILE!$B$6:$Z$1000,24,FALSE),"")</f>
        <v/>
      </c>
      <c r="H1057" s="10" t="str">
        <f>IFERROR(VLOOKUP(F1057,PROFILE!$B$6:$Z$1000,25,FALSE),"")</f>
        <v/>
      </c>
      <c r="I1057" s="10" t="str">
        <f>IFERROR(VLOOKUP(F1057,PROFILE!$B$6:$Z$1000,23,FALSE),"")</f>
        <v/>
      </c>
      <c r="J1057" s="10" t="str">
        <f>IFERROR(VLOOKUP(F1057,PROFILE!$B$6:$Z$1000,17,FALSE),"")</f>
        <v/>
      </c>
      <c r="K1057" s="23" t="str">
        <f>IFERROR(VLOOKUP(F1057,PROFILE!$B$7:$DC$1000,290,FALSE),"")</f>
        <v/>
      </c>
      <c r="P1057" s="15">
        <v>1057</v>
      </c>
    </row>
    <row r="1058" spans="7:16" x14ac:dyDescent="0.35">
      <c r="G1058" s="20" t="str">
        <f>IFERROR(VLOOKUP(F1058,PROFILE!$B$6:$Z$1000,24,FALSE),"")</f>
        <v/>
      </c>
      <c r="H1058" s="10" t="str">
        <f>IFERROR(VLOOKUP(F1058,PROFILE!$B$6:$Z$1000,25,FALSE),"")</f>
        <v/>
      </c>
      <c r="I1058" s="10" t="str">
        <f>IFERROR(VLOOKUP(F1058,PROFILE!$B$6:$Z$1000,23,FALSE),"")</f>
        <v/>
      </c>
      <c r="J1058" s="10" t="str">
        <f>IFERROR(VLOOKUP(F1058,PROFILE!$B$6:$Z$1000,17,FALSE),"")</f>
        <v/>
      </c>
      <c r="K1058" s="23" t="str">
        <f>IFERROR(VLOOKUP(F1058,PROFILE!$B$7:$DC$1000,290,FALSE),"")</f>
        <v/>
      </c>
      <c r="P1058" s="15">
        <v>1058</v>
      </c>
    </row>
    <row r="1059" spans="7:16" x14ac:dyDescent="0.35">
      <c r="G1059" s="20" t="str">
        <f>IFERROR(VLOOKUP(F1059,PROFILE!$B$6:$Z$1000,24,FALSE),"")</f>
        <v/>
      </c>
      <c r="H1059" s="10" t="str">
        <f>IFERROR(VLOOKUP(F1059,PROFILE!$B$6:$Z$1000,25,FALSE),"")</f>
        <v/>
      </c>
      <c r="I1059" s="10" t="str">
        <f>IFERROR(VLOOKUP(F1059,PROFILE!$B$6:$Z$1000,23,FALSE),"")</f>
        <v/>
      </c>
      <c r="J1059" s="10" t="str">
        <f>IFERROR(VLOOKUP(F1059,PROFILE!$B$6:$Z$1000,17,FALSE),"")</f>
        <v/>
      </c>
      <c r="K1059" s="23" t="str">
        <f>IFERROR(VLOOKUP(F1059,PROFILE!$B$7:$DC$1000,290,FALSE),"")</f>
        <v/>
      </c>
      <c r="P1059" s="15">
        <v>1059</v>
      </c>
    </row>
    <row r="1060" spans="7:16" x14ac:dyDescent="0.35">
      <c r="G1060" s="20" t="str">
        <f>IFERROR(VLOOKUP(F1060,PROFILE!$B$6:$Z$1000,24,FALSE),"")</f>
        <v/>
      </c>
      <c r="H1060" s="10" t="str">
        <f>IFERROR(VLOOKUP(F1060,PROFILE!$B$6:$Z$1000,25,FALSE),"")</f>
        <v/>
      </c>
      <c r="I1060" s="10" t="str">
        <f>IFERROR(VLOOKUP(F1060,PROFILE!$B$6:$Z$1000,23,FALSE),"")</f>
        <v/>
      </c>
      <c r="J1060" s="10" t="str">
        <f>IFERROR(VLOOKUP(F1060,PROFILE!$B$6:$Z$1000,17,FALSE),"")</f>
        <v/>
      </c>
      <c r="K1060" s="23" t="str">
        <f>IFERROR(VLOOKUP(F1060,PROFILE!$B$7:$DC$1000,290,FALSE),"")</f>
        <v/>
      </c>
      <c r="P1060" s="15">
        <v>1060</v>
      </c>
    </row>
    <row r="1061" spans="7:16" x14ac:dyDescent="0.35">
      <c r="G1061" s="20" t="str">
        <f>IFERROR(VLOOKUP(F1061,PROFILE!$B$6:$Z$1000,24,FALSE),"")</f>
        <v/>
      </c>
      <c r="H1061" s="10" t="str">
        <f>IFERROR(VLOOKUP(F1061,PROFILE!$B$6:$Z$1000,25,FALSE),"")</f>
        <v/>
      </c>
      <c r="I1061" s="10" t="str">
        <f>IFERROR(VLOOKUP(F1061,PROFILE!$B$6:$Z$1000,23,FALSE),"")</f>
        <v/>
      </c>
      <c r="J1061" s="10" t="str">
        <f>IFERROR(VLOOKUP(F1061,PROFILE!$B$6:$Z$1000,17,FALSE),"")</f>
        <v/>
      </c>
      <c r="K1061" s="23" t="str">
        <f>IFERROR(VLOOKUP(F1061,PROFILE!$B$7:$DC$1000,290,FALSE),"")</f>
        <v/>
      </c>
      <c r="P1061" s="15">
        <v>1061</v>
      </c>
    </row>
    <row r="1062" spans="7:16" x14ac:dyDescent="0.35">
      <c r="G1062" s="20" t="str">
        <f>IFERROR(VLOOKUP(F1062,PROFILE!$B$6:$Z$1000,24,FALSE),"")</f>
        <v/>
      </c>
      <c r="H1062" s="10" t="str">
        <f>IFERROR(VLOOKUP(F1062,PROFILE!$B$6:$Z$1000,25,FALSE),"")</f>
        <v/>
      </c>
      <c r="I1062" s="10" t="str">
        <f>IFERROR(VLOOKUP(F1062,PROFILE!$B$6:$Z$1000,23,FALSE),"")</f>
        <v/>
      </c>
      <c r="J1062" s="10" t="str">
        <f>IFERROR(VLOOKUP(F1062,PROFILE!$B$6:$Z$1000,17,FALSE),"")</f>
        <v/>
      </c>
      <c r="K1062" s="23" t="str">
        <f>IFERROR(VLOOKUP(F1062,PROFILE!$B$7:$DC$1000,290,FALSE),"")</f>
        <v/>
      </c>
      <c r="P1062" s="15">
        <v>1062</v>
      </c>
    </row>
    <row r="1063" spans="7:16" x14ac:dyDescent="0.35">
      <c r="G1063" s="20" t="str">
        <f>IFERROR(VLOOKUP(F1063,PROFILE!$B$6:$Z$1000,24,FALSE),"")</f>
        <v/>
      </c>
      <c r="H1063" s="10" t="str">
        <f>IFERROR(VLOOKUP(F1063,PROFILE!$B$6:$Z$1000,25,FALSE),"")</f>
        <v/>
      </c>
      <c r="I1063" s="10" t="str">
        <f>IFERROR(VLOOKUP(F1063,PROFILE!$B$6:$Z$1000,23,FALSE),"")</f>
        <v/>
      </c>
      <c r="J1063" s="10" t="str">
        <f>IFERROR(VLOOKUP(F1063,PROFILE!$B$6:$Z$1000,17,FALSE),"")</f>
        <v/>
      </c>
      <c r="K1063" s="23" t="str">
        <f>IFERROR(VLOOKUP(F1063,PROFILE!$B$7:$DC$1000,290,FALSE),"")</f>
        <v/>
      </c>
      <c r="P1063" s="15">
        <v>1063</v>
      </c>
    </row>
    <row r="1064" spans="7:16" x14ac:dyDescent="0.35">
      <c r="G1064" s="20" t="str">
        <f>IFERROR(VLOOKUP(F1064,PROFILE!$B$6:$Z$1000,24,FALSE),"")</f>
        <v/>
      </c>
      <c r="H1064" s="10" t="str">
        <f>IFERROR(VLOOKUP(F1064,PROFILE!$B$6:$Z$1000,25,FALSE),"")</f>
        <v/>
      </c>
      <c r="I1064" s="10" t="str">
        <f>IFERROR(VLOOKUP(F1064,PROFILE!$B$6:$Z$1000,23,FALSE),"")</f>
        <v/>
      </c>
      <c r="J1064" s="10" t="str">
        <f>IFERROR(VLOOKUP(F1064,PROFILE!$B$6:$Z$1000,17,FALSE),"")</f>
        <v/>
      </c>
      <c r="K1064" s="23" t="str">
        <f>IFERROR(VLOOKUP(F1064,PROFILE!$B$7:$DC$1000,290,FALSE),"")</f>
        <v/>
      </c>
      <c r="P1064" s="15">
        <v>1064</v>
      </c>
    </row>
    <row r="1065" spans="7:16" x14ac:dyDescent="0.35">
      <c r="G1065" s="20" t="str">
        <f>IFERROR(VLOOKUP(F1065,PROFILE!$B$6:$Z$1000,24,FALSE),"")</f>
        <v/>
      </c>
      <c r="H1065" s="10" t="str">
        <f>IFERROR(VLOOKUP(F1065,PROFILE!$B$6:$Z$1000,25,FALSE),"")</f>
        <v/>
      </c>
      <c r="I1065" s="10" t="str">
        <f>IFERROR(VLOOKUP(F1065,PROFILE!$B$6:$Z$1000,23,FALSE),"")</f>
        <v/>
      </c>
      <c r="J1065" s="10" t="str">
        <f>IFERROR(VLOOKUP(F1065,PROFILE!$B$6:$Z$1000,17,FALSE),"")</f>
        <v/>
      </c>
      <c r="K1065" s="23" t="str">
        <f>IFERROR(VLOOKUP(F1065,PROFILE!$B$7:$DC$1000,290,FALSE),"")</f>
        <v/>
      </c>
      <c r="P1065" s="15">
        <v>1065</v>
      </c>
    </row>
    <row r="1066" spans="7:16" x14ac:dyDescent="0.35">
      <c r="G1066" s="20" t="str">
        <f>IFERROR(VLOOKUP(F1066,PROFILE!$B$6:$Z$1000,24,FALSE),"")</f>
        <v/>
      </c>
      <c r="H1066" s="10" t="str">
        <f>IFERROR(VLOOKUP(F1066,PROFILE!$B$6:$Z$1000,25,FALSE),"")</f>
        <v/>
      </c>
      <c r="I1066" s="10" t="str">
        <f>IFERROR(VLOOKUP(F1066,PROFILE!$B$6:$Z$1000,23,FALSE),"")</f>
        <v/>
      </c>
      <c r="J1066" s="10" t="str">
        <f>IFERROR(VLOOKUP(F1066,PROFILE!$B$6:$Z$1000,17,FALSE),"")</f>
        <v/>
      </c>
      <c r="K1066" s="23" t="str">
        <f>IFERROR(VLOOKUP(F1066,PROFILE!$B$7:$DC$1000,290,FALSE),"")</f>
        <v/>
      </c>
      <c r="P1066" s="15">
        <v>1066</v>
      </c>
    </row>
    <row r="1067" spans="7:16" x14ac:dyDescent="0.35">
      <c r="G1067" s="20" t="str">
        <f>IFERROR(VLOOKUP(F1067,PROFILE!$B$6:$Z$1000,24,FALSE),"")</f>
        <v/>
      </c>
      <c r="H1067" s="10" t="str">
        <f>IFERROR(VLOOKUP(F1067,PROFILE!$B$6:$Z$1000,25,FALSE),"")</f>
        <v/>
      </c>
      <c r="I1067" s="10" t="str">
        <f>IFERROR(VLOOKUP(F1067,PROFILE!$B$6:$Z$1000,23,FALSE),"")</f>
        <v/>
      </c>
      <c r="J1067" s="10" t="str">
        <f>IFERROR(VLOOKUP(F1067,PROFILE!$B$6:$Z$1000,17,FALSE),"")</f>
        <v/>
      </c>
      <c r="K1067" s="23" t="str">
        <f>IFERROR(VLOOKUP(F1067,PROFILE!$B$7:$DC$1000,290,FALSE),"")</f>
        <v/>
      </c>
      <c r="P1067" s="15">
        <v>1067</v>
      </c>
    </row>
    <row r="1068" spans="7:16" x14ac:dyDescent="0.35">
      <c r="G1068" s="20" t="str">
        <f>IFERROR(VLOOKUP(F1068,PROFILE!$B$6:$Z$1000,24,FALSE),"")</f>
        <v/>
      </c>
      <c r="H1068" s="10" t="str">
        <f>IFERROR(VLOOKUP(F1068,PROFILE!$B$6:$Z$1000,25,FALSE),"")</f>
        <v/>
      </c>
      <c r="I1068" s="10" t="str">
        <f>IFERROR(VLOOKUP(F1068,PROFILE!$B$6:$Z$1000,23,FALSE),"")</f>
        <v/>
      </c>
      <c r="J1068" s="10" t="str">
        <f>IFERROR(VLOOKUP(F1068,PROFILE!$B$6:$Z$1000,17,FALSE),"")</f>
        <v/>
      </c>
      <c r="K1068" s="23" t="str">
        <f>IFERROR(VLOOKUP(F1068,PROFILE!$B$7:$DC$1000,290,FALSE),"")</f>
        <v/>
      </c>
      <c r="P1068" s="15">
        <v>1068</v>
      </c>
    </row>
    <row r="1069" spans="7:16" x14ac:dyDescent="0.35">
      <c r="G1069" s="20" t="str">
        <f>IFERROR(VLOOKUP(F1069,PROFILE!$B$6:$Z$1000,24,FALSE),"")</f>
        <v/>
      </c>
      <c r="H1069" s="10" t="str">
        <f>IFERROR(VLOOKUP(F1069,PROFILE!$B$6:$Z$1000,25,FALSE),"")</f>
        <v/>
      </c>
      <c r="I1069" s="10" t="str">
        <f>IFERROR(VLOOKUP(F1069,PROFILE!$B$6:$Z$1000,23,FALSE),"")</f>
        <v/>
      </c>
      <c r="J1069" s="10" t="str">
        <f>IFERROR(VLOOKUP(F1069,PROFILE!$B$6:$Z$1000,17,FALSE),"")</f>
        <v/>
      </c>
      <c r="K1069" s="23" t="str">
        <f>IFERROR(VLOOKUP(F1069,PROFILE!$B$7:$DC$1000,290,FALSE),"")</f>
        <v/>
      </c>
      <c r="P1069" s="15">
        <v>1069</v>
      </c>
    </row>
    <row r="1070" spans="7:16" x14ac:dyDescent="0.35">
      <c r="G1070" s="20" t="str">
        <f>IFERROR(VLOOKUP(F1070,PROFILE!$B$6:$Z$1000,24,FALSE),"")</f>
        <v/>
      </c>
      <c r="H1070" s="10" t="str">
        <f>IFERROR(VLOOKUP(F1070,PROFILE!$B$6:$Z$1000,25,FALSE),"")</f>
        <v/>
      </c>
      <c r="I1070" s="10" t="str">
        <f>IFERROR(VLOOKUP(F1070,PROFILE!$B$6:$Z$1000,23,FALSE),"")</f>
        <v/>
      </c>
      <c r="J1070" s="10" t="str">
        <f>IFERROR(VLOOKUP(F1070,PROFILE!$B$6:$Z$1000,17,FALSE),"")</f>
        <v/>
      </c>
      <c r="K1070" s="23" t="str">
        <f>IFERROR(VLOOKUP(F1070,PROFILE!$B$7:$DC$1000,290,FALSE),"")</f>
        <v/>
      </c>
      <c r="P1070" s="15">
        <v>1070</v>
      </c>
    </row>
    <row r="1071" spans="7:16" x14ac:dyDescent="0.35">
      <c r="G1071" s="20" t="str">
        <f>IFERROR(VLOOKUP(F1071,PROFILE!$B$6:$Z$1000,24,FALSE),"")</f>
        <v/>
      </c>
      <c r="H1071" s="10" t="str">
        <f>IFERROR(VLOOKUP(F1071,PROFILE!$B$6:$Z$1000,25,FALSE),"")</f>
        <v/>
      </c>
      <c r="I1071" s="10" t="str">
        <f>IFERROR(VLOOKUP(F1071,PROFILE!$B$6:$Z$1000,23,FALSE),"")</f>
        <v/>
      </c>
      <c r="J1071" s="10" t="str">
        <f>IFERROR(VLOOKUP(F1071,PROFILE!$B$6:$Z$1000,17,FALSE),"")</f>
        <v/>
      </c>
      <c r="K1071" s="23" t="str">
        <f>IFERROR(VLOOKUP(F1071,PROFILE!$B$7:$DC$1000,290,FALSE),"")</f>
        <v/>
      </c>
      <c r="P1071" s="15">
        <v>1071</v>
      </c>
    </row>
    <row r="1072" spans="7:16" x14ac:dyDescent="0.35">
      <c r="G1072" s="20" t="str">
        <f>IFERROR(VLOOKUP(F1072,PROFILE!$B$7:$Z$1000,18,FALSE),"")</f>
        <v/>
      </c>
      <c r="H1072" s="10" t="str">
        <f>IFERROR(VLOOKUP(F1072,PROFILE!$B$7:$Z$1000,19,FALSE),"")</f>
        <v/>
      </c>
      <c r="I1072" s="10" t="str">
        <f>IFERROR(VLOOKUP(F1072,PROFILE!$B$7:$Z$1000,17,FALSE),"")</f>
        <v/>
      </c>
      <c r="J1072" s="10" t="str">
        <f>IFERROR(VLOOKUP(F1072,PROFILE!$B$7:$Z$1000,2,FALSE),"")</f>
        <v/>
      </c>
      <c r="K1072" s="23" t="str">
        <f>IFERROR(VLOOKUP(F1072,PROFILE!$B$7:$DC$1000,290,FALSE),"")</f>
        <v/>
      </c>
      <c r="P1072" s="15">
        <v>1072</v>
      </c>
    </row>
    <row r="1073" spans="7:16" x14ac:dyDescent="0.35">
      <c r="G1073" s="20" t="str">
        <f>IFERROR(VLOOKUP(F1073,PROFILE!$B$7:$Z$1000,18,FALSE),"")</f>
        <v/>
      </c>
      <c r="H1073" s="10" t="str">
        <f>IFERROR(VLOOKUP(F1073,PROFILE!$B$7:$Z$1000,19,FALSE),"")</f>
        <v/>
      </c>
      <c r="I1073" s="10" t="str">
        <f>IFERROR(VLOOKUP(F1073,PROFILE!$B$7:$Z$1000,17,FALSE),"")</f>
        <v/>
      </c>
      <c r="J1073" s="10" t="str">
        <f>IFERROR(VLOOKUP(F1073,PROFILE!$B$7:$Z$1000,2,FALSE),"")</f>
        <v/>
      </c>
      <c r="K1073" s="23" t="str">
        <f>IFERROR(VLOOKUP(F1073,PROFILE!$B$7:$DC$1000,290,FALSE),"")</f>
        <v/>
      </c>
      <c r="P1073" s="15">
        <v>1073</v>
      </c>
    </row>
    <row r="1074" spans="7:16" x14ac:dyDescent="0.35">
      <c r="G1074" s="20" t="str">
        <f>IFERROR(VLOOKUP(F1074,PROFILE!$B$7:$Z$1000,18,FALSE),"")</f>
        <v/>
      </c>
      <c r="H1074" s="10" t="str">
        <f>IFERROR(VLOOKUP(F1074,PROFILE!$B$7:$Z$1000,19,FALSE),"")</f>
        <v/>
      </c>
      <c r="I1074" s="10" t="str">
        <f>IFERROR(VLOOKUP(F1074,PROFILE!$B$7:$Z$1000,17,FALSE),"")</f>
        <v/>
      </c>
      <c r="J1074" s="10" t="str">
        <f>IFERROR(VLOOKUP(F1074,PROFILE!$B$7:$Z$1000,2,FALSE),"")</f>
        <v/>
      </c>
      <c r="K1074" s="23" t="str">
        <f>IFERROR(VLOOKUP(F1074,PROFILE!$B$7:$DC$1000,290,FALSE),"")</f>
        <v/>
      </c>
      <c r="P1074" s="15">
        <v>1074</v>
      </c>
    </row>
    <row r="1075" spans="7:16" x14ac:dyDescent="0.35">
      <c r="G1075" s="20" t="str">
        <f>IFERROR(VLOOKUP(F1075,PROFILE!$B$7:$Z$1000,18,FALSE),"")</f>
        <v/>
      </c>
      <c r="H1075" s="10" t="str">
        <f>IFERROR(VLOOKUP(F1075,PROFILE!$B$7:$Z$1000,19,FALSE),"")</f>
        <v/>
      </c>
      <c r="I1075" s="10" t="str">
        <f>IFERROR(VLOOKUP(F1075,PROFILE!$B$7:$Z$1000,17,FALSE),"")</f>
        <v/>
      </c>
      <c r="J1075" s="10" t="str">
        <f>IFERROR(VLOOKUP(F1075,PROFILE!$B$7:$Z$1000,2,FALSE),"")</f>
        <v/>
      </c>
      <c r="K1075" s="23" t="str">
        <f>IFERROR(VLOOKUP(F1075,PROFILE!$B$7:$DC$1000,290,FALSE),"")</f>
        <v/>
      </c>
      <c r="P1075" s="15">
        <v>1075</v>
      </c>
    </row>
    <row r="1076" spans="7:16" x14ac:dyDescent="0.35">
      <c r="G1076" s="20" t="str">
        <f>IFERROR(VLOOKUP(F1076,PROFILE!$B$7:$Z$1000,18,FALSE),"")</f>
        <v/>
      </c>
      <c r="H1076" s="10" t="str">
        <f>IFERROR(VLOOKUP(F1076,PROFILE!$B$7:$Z$1000,19,FALSE),"")</f>
        <v/>
      </c>
      <c r="I1076" s="10" t="str">
        <f>IFERROR(VLOOKUP(F1076,PROFILE!$B$7:$Z$1000,17,FALSE),"")</f>
        <v/>
      </c>
      <c r="J1076" s="10" t="str">
        <f>IFERROR(VLOOKUP(F1076,PROFILE!$B$7:$Z$1000,2,FALSE),"")</f>
        <v/>
      </c>
      <c r="K1076" s="23" t="str">
        <f>IFERROR(VLOOKUP(F1076,PROFILE!$B$7:$DC$1000,290,FALSE),"")</f>
        <v/>
      </c>
      <c r="P1076" s="15">
        <v>1076</v>
      </c>
    </row>
    <row r="1077" spans="7:16" x14ac:dyDescent="0.35">
      <c r="G1077" s="20" t="str">
        <f>IFERROR(VLOOKUP(F1077,PROFILE!$B$7:$Z$1000,18,FALSE),"")</f>
        <v/>
      </c>
      <c r="H1077" s="10" t="str">
        <f>IFERROR(VLOOKUP(F1077,PROFILE!$B$7:$Z$1000,19,FALSE),"")</f>
        <v/>
      </c>
      <c r="I1077" s="10" t="str">
        <f>IFERROR(VLOOKUP(F1077,PROFILE!$B$7:$Z$1000,17,FALSE),"")</f>
        <v/>
      </c>
      <c r="J1077" s="10" t="str">
        <f>IFERROR(VLOOKUP(F1077,PROFILE!$B$7:$Z$1000,2,FALSE),"")</f>
        <v/>
      </c>
      <c r="K1077" s="23" t="str">
        <f>IFERROR(VLOOKUP(F1077,PROFILE!$B$7:$DC$1000,290,FALSE),"")</f>
        <v/>
      </c>
      <c r="P1077" s="15">
        <v>1077</v>
      </c>
    </row>
    <row r="1078" spans="7:16" x14ac:dyDescent="0.35">
      <c r="G1078" s="20" t="str">
        <f>IFERROR(VLOOKUP(F1078,PROFILE!$B$7:$Z$1000,18,FALSE),"")</f>
        <v/>
      </c>
      <c r="H1078" s="10" t="str">
        <f>IFERROR(VLOOKUP(F1078,PROFILE!$B$7:$Z$1000,19,FALSE),"")</f>
        <v/>
      </c>
      <c r="I1078" s="10" t="str">
        <f>IFERROR(VLOOKUP(F1078,PROFILE!$B$7:$Z$1000,17,FALSE),"")</f>
        <v/>
      </c>
      <c r="J1078" s="10" t="str">
        <f>IFERROR(VLOOKUP(F1078,PROFILE!$B$7:$Z$1000,2,FALSE),"")</f>
        <v/>
      </c>
      <c r="K1078" s="23" t="str">
        <f>IFERROR(VLOOKUP(F1078,PROFILE!$B$7:$DC$1000,290,FALSE),"")</f>
        <v/>
      </c>
      <c r="P1078" s="15">
        <v>1078</v>
      </c>
    </row>
    <row r="1079" spans="7:16" x14ac:dyDescent="0.35">
      <c r="G1079" s="20" t="str">
        <f>IFERROR(VLOOKUP(F1079,PROFILE!$B$7:$Z$1000,18,FALSE),"")</f>
        <v/>
      </c>
      <c r="H1079" s="10" t="str">
        <f>IFERROR(VLOOKUP(F1079,PROFILE!$B$7:$Z$1000,19,FALSE),"")</f>
        <v/>
      </c>
      <c r="I1079" s="10" t="str">
        <f>IFERROR(VLOOKUP(F1079,PROFILE!$B$7:$Z$1000,17,FALSE),"")</f>
        <v/>
      </c>
      <c r="J1079" s="10" t="str">
        <f>IFERROR(VLOOKUP(F1079,PROFILE!$B$7:$Z$1000,2,FALSE),"")</f>
        <v/>
      </c>
      <c r="K1079" s="23" t="str">
        <f>IFERROR(VLOOKUP(F1079,PROFILE!$B$7:$DC$1000,290,FALSE),"")</f>
        <v/>
      </c>
      <c r="P1079" s="15">
        <v>1079</v>
      </c>
    </row>
    <row r="1080" spans="7:16" x14ac:dyDescent="0.35">
      <c r="G1080" s="20" t="str">
        <f>IFERROR(VLOOKUP(F1080,PROFILE!$B$7:$Z$1000,18,FALSE),"")</f>
        <v/>
      </c>
      <c r="H1080" s="10" t="str">
        <f>IFERROR(VLOOKUP(F1080,PROFILE!$B$7:$Z$1000,19,FALSE),"")</f>
        <v/>
      </c>
      <c r="I1080" s="10" t="str">
        <f>IFERROR(VLOOKUP(F1080,PROFILE!$B$7:$Z$1000,17,FALSE),"")</f>
        <v/>
      </c>
      <c r="J1080" s="10" t="str">
        <f>IFERROR(VLOOKUP(F1080,PROFILE!$B$7:$Z$1000,2,FALSE),"")</f>
        <v/>
      </c>
      <c r="K1080" s="23" t="str">
        <f>IFERROR(VLOOKUP(F1080,PROFILE!$B$7:$DC$1000,290,FALSE),"")</f>
        <v/>
      </c>
      <c r="P1080" s="15">
        <v>1080</v>
      </c>
    </row>
    <row r="1081" spans="7:16" x14ac:dyDescent="0.35">
      <c r="G1081" s="20" t="str">
        <f>IFERROR(VLOOKUP(F1081,PROFILE!$B$7:$Z$1000,18,FALSE),"")</f>
        <v/>
      </c>
      <c r="H1081" s="10" t="str">
        <f>IFERROR(VLOOKUP(F1081,PROFILE!$B$7:$Z$1000,19,FALSE),"")</f>
        <v/>
      </c>
      <c r="I1081" s="10" t="str">
        <f>IFERROR(VLOOKUP(F1081,PROFILE!$B$7:$Z$1000,17,FALSE),"")</f>
        <v/>
      </c>
      <c r="J1081" s="10" t="str">
        <f>IFERROR(VLOOKUP(F1081,PROFILE!$B$7:$Z$1000,2,FALSE),"")</f>
        <v/>
      </c>
      <c r="K1081" s="23" t="str">
        <f>IFERROR(VLOOKUP(F1081,PROFILE!$B$7:$DC$1000,290,FALSE),"")</f>
        <v/>
      </c>
      <c r="P1081" s="15">
        <v>1081</v>
      </c>
    </row>
    <row r="1082" spans="7:16" x14ac:dyDescent="0.35">
      <c r="G1082" s="20" t="str">
        <f>IFERROR(VLOOKUP(F1082,PROFILE!$B$7:$Z$1000,18,FALSE),"")</f>
        <v/>
      </c>
      <c r="H1082" s="10" t="str">
        <f>IFERROR(VLOOKUP(F1082,PROFILE!$B$7:$Z$1000,19,FALSE),"")</f>
        <v/>
      </c>
      <c r="I1082" s="10" t="str">
        <f>IFERROR(VLOOKUP(F1082,PROFILE!$B$7:$Z$1000,17,FALSE),"")</f>
        <v/>
      </c>
      <c r="J1082" s="10" t="str">
        <f>IFERROR(VLOOKUP(F1082,PROFILE!$B$7:$Z$1000,2,FALSE),"")</f>
        <v/>
      </c>
      <c r="K1082" s="23" t="str">
        <f>IFERROR(VLOOKUP(F1082,PROFILE!$B$7:$DC$1000,290,FALSE),"")</f>
        <v/>
      </c>
      <c r="P1082" s="15">
        <v>1082</v>
      </c>
    </row>
    <row r="1083" spans="7:16" x14ac:dyDescent="0.35">
      <c r="G1083" s="20" t="str">
        <f>IFERROR(VLOOKUP(F1083,PROFILE!$B$7:$Z$1000,18,FALSE),"")</f>
        <v/>
      </c>
      <c r="H1083" s="10" t="str">
        <f>IFERROR(VLOOKUP(F1083,PROFILE!$B$7:$Z$1000,19,FALSE),"")</f>
        <v/>
      </c>
      <c r="I1083" s="10" t="str">
        <f>IFERROR(VLOOKUP(F1083,PROFILE!$B$7:$Z$1000,17,FALSE),"")</f>
        <v/>
      </c>
      <c r="J1083" s="10" t="str">
        <f>IFERROR(VLOOKUP(F1083,PROFILE!$B$7:$Z$1000,2,FALSE),"")</f>
        <v/>
      </c>
      <c r="K1083" s="23" t="str">
        <f>IFERROR(VLOOKUP(F1083,PROFILE!$B$7:$DC$1000,290,FALSE),"")</f>
        <v/>
      </c>
      <c r="P1083" s="15">
        <v>1083</v>
      </c>
    </row>
    <row r="1084" spans="7:16" x14ac:dyDescent="0.35">
      <c r="G1084" s="20" t="str">
        <f>IFERROR(VLOOKUP(F1084,PROFILE!$B$7:$Z$1000,18,FALSE),"")</f>
        <v/>
      </c>
      <c r="H1084" s="10" t="str">
        <f>IFERROR(VLOOKUP(F1084,PROFILE!$B$7:$Z$1000,19,FALSE),"")</f>
        <v/>
      </c>
      <c r="I1084" s="10" t="str">
        <f>IFERROR(VLOOKUP(F1084,PROFILE!$B$7:$Z$1000,17,FALSE),"")</f>
        <v/>
      </c>
      <c r="J1084" s="10" t="str">
        <f>IFERROR(VLOOKUP(F1084,PROFILE!$B$7:$Z$1000,2,FALSE),"")</f>
        <v/>
      </c>
      <c r="K1084" s="23" t="str">
        <f>IFERROR(VLOOKUP(F1084,PROFILE!$B$7:$DC$1000,290,FALSE),"")</f>
        <v/>
      </c>
      <c r="P1084" s="15">
        <v>1084</v>
      </c>
    </row>
    <row r="1085" spans="7:16" x14ac:dyDescent="0.35">
      <c r="G1085" s="20" t="str">
        <f>IFERROR(VLOOKUP(F1085,PROFILE!$B$7:$Z$1000,18,FALSE),"")</f>
        <v/>
      </c>
      <c r="H1085" s="10" t="str">
        <f>IFERROR(VLOOKUP(F1085,PROFILE!$B$7:$Z$1000,19,FALSE),"")</f>
        <v/>
      </c>
      <c r="I1085" s="10" t="str">
        <f>IFERROR(VLOOKUP(F1085,PROFILE!$B$7:$Z$1000,17,FALSE),"")</f>
        <v/>
      </c>
      <c r="J1085" s="10" t="str">
        <f>IFERROR(VLOOKUP(F1085,PROFILE!$B$7:$Z$1000,2,FALSE),"")</f>
        <v/>
      </c>
      <c r="K1085" s="23" t="str">
        <f>IFERROR(VLOOKUP(F1085,PROFILE!$B$7:$DC$1000,290,FALSE),"")</f>
        <v/>
      </c>
      <c r="P1085" s="15">
        <v>1085</v>
      </c>
    </row>
    <row r="1086" spans="7:16" x14ac:dyDescent="0.35">
      <c r="G1086" s="20" t="str">
        <f>IFERROR(VLOOKUP(F1086,PROFILE!$B$7:$Z$1000,18,FALSE),"")</f>
        <v/>
      </c>
      <c r="H1086" s="10" t="str">
        <f>IFERROR(VLOOKUP(F1086,PROFILE!$B$7:$Z$1000,19,FALSE),"")</f>
        <v/>
      </c>
      <c r="I1086" s="10" t="str">
        <f>IFERROR(VLOOKUP(F1086,PROFILE!$B$7:$Z$1000,17,FALSE),"")</f>
        <v/>
      </c>
      <c r="J1086" s="10" t="str">
        <f>IFERROR(VLOOKUP(F1086,PROFILE!$B$7:$Z$1000,2,FALSE),"")</f>
        <v/>
      </c>
      <c r="K1086" s="23" t="str">
        <f>IFERROR(VLOOKUP(F1086,PROFILE!$B$7:$DC$1000,290,FALSE),"")</f>
        <v/>
      </c>
      <c r="P1086" s="15">
        <v>1086</v>
      </c>
    </row>
    <row r="1087" spans="7:16" x14ac:dyDescent="0.35">
      <c r="G1087" s="20" t="str">
        <f>IFERROR(VLOOKUP(F1087,PROFILE!$B$7:$Z$1000,18,FALSE),"")</f>
        <v/>
      </c>
      <c r="H1087" s="10" t="str">
        <f>IFERROR(VLOOKUP(F1087,PROFILE!$B$7:$Z$1000,19,FALSE),"")</f>
        <v/>
      </c>
      <c r="I1087" s="10" t="str">
        <f>IFERROR(VLOOKUP(F1087,PROFILE!$B$7:$Z$1000,17,FALSE),"")</f>
        <v/>
      </c>
      <c r="J1087" s="10" t="str">
        <f>IFERROR(VLOOKUP(F1087,PROFILE!$B$7:$Z$1000,2,FALSE),"")</f>
        <v/>
      </c>
      <c r="K1087" s="23" t="str">
        <f>IFERROR(VLOOKUP(F1087,PROFILE!$B$7:$DC$1000,290,FALSE),"")</f>
        <v/>
      </c>
      <c r="P1087" s="15">
        <v>1087</v>
      </c>
    </row>
    <row r="1088" spans="7:16" x14ac:dyDescent="0.35">
      <c r="G1088" s="20" t="str">
        <f>IFERROR(VLOOKUP(F1088,PROFILE!$B$7:$Z$1000,18,FALSE),"")</f>
        <v/>
      </c>
      <c r="H1088" s="10" t="str">
        <f>IFERROR(VLOOKUP(F1088,PROFILE!$B$7:$Z$1000,19,FALSE),"")</f>
        <v/>
      </c>
      <c r="I1088" s="10" t="str">
        <f>IFERROR(VLOOKUP(F1088,PROFILE!$B$7:$Z$1000,17,FALSE),"")</f>
        <v/>
      </c>
      <c r="J1088" s="10" t="str">
        <f>IFERROR(VLOOKUP(F1088,PROFILE!$B$7:$Z$1000,2,FALSE),"")</f>
        <v/>
      </c>
      <c r="K1088" s="23" t="str">
        <f>IFERROR(VLOOKUP(F1088,PROFILE!$B$7:$DC$1000,290,FALSE),"")</f>
        <v/>
      </c>
      <c r="P1088" s="15">
        <v>1088</v>
      </c>
    </row>
    <row r="1089" spans="7:16" x14ac:dyDescent="0.35">
      <c r="G1089" s="20" t="str">
        <f>IFERROR(VLOOKUP(F1089,PROFILE!$B$7:$Z$1000,18,FALSE),"")</f>
        <v/>
      </c>
      <c r="H1089" s="10" t="str">
        <f>IFERROR(VLOOKUP(F1089,PROFILE!$B$7:$Z$1000,19,FALSE),"")</f>
        <v/>
      </c>
      <c r="I1089" s="10" t="str">
        <f>IFERROR(VLOOKUP(F1089,PROFILE!$B$7:$Z$1000,17,FALSE),"")</f>
        <v/>
      </c>
      <c r="J1089" s="10" t="str">
        <f>IFERROR(VLOOKUP(F1089,PROFILE!$B$7:$Z$1000,2,FALSE),"")</f>
        <v/>
      </c>
      <c r="K1089" s="23" t="str">
        <f>IFERROR(VLOOKUP(F1089,PROFILE!$B$7:$DC$1000,290,FALSE),"")</f>
        <v/>
      </c>
      <c r="P1089" s="15">
        <v>1089</v>
      </c>
    </row>
    <row r="1090" spans="7:16" x14ac:dyDescent="0.35">
      <c r="G1090" s="20" t="str">
        <f>IFERROR(VLOOKUP(F1090,PROFILE!$B$7:$Z$1000,18,FALSE),"")</f>
        <v/>
      </c>
      <c r="H1090" s="10" t="str">
        <f>IFERROR(VLOOKUP(F1090,PROFILE!$B$7:$Z$1000,19,FALSE),"")</f>
        <v/>
      </c>
      <c r="I1090" s="10" t="str">
        <f>IFERROR(VLOOKUP(F1090,PROFILE!$B$7:$Z$1000,17,FALSE),"")</f>
        <v/>
      </c>
      <c r="J1090" s="10" t="str">
        <f>IFERROR(VLOOKUP(F1090,PROFILE!$B$7:$Z$1000,2,FALSE),"")</f>
        <v/>
      </c>
      <c r="K1090" s="23" t="str">
        <f>IFERROR(VLOOKUP(F1090,PROFILE!$B$7:$DC$1000,290,FALSE),"")</f>
        <v/>
      </c>
      <c r="P1090" s="15">
        <v>1090</v>
      </c>
    </row>
    <row r="1091" spans="7:16" x14ac:dyDescent="0.35">
      <c r="G1091" s="20" t="str">
        <f>IFERROR(VLOOKUP(F1091,PROFILE!$B$7:$Z$1000,18,FALSE),"")</f>
        <v/>
      </c>
      <c r="H1091" s="10" t="str">
        <f>IFERROR(VLOOKUP(F1091,PROFILE!$B$7:$Z$1000,19,FALSE),"")</f>
        <v/>
      </c>
      <c r="I1091" s="10" t="str">
        <f>IFERROR(VLOOKUP(F1091,PROFILE!$B$7:$Z$1000,17,FALSE),"")</f>
        <v/>
      </c>
      <c r="J1091" s="10" t="str">
        <f>IFERROR(VLOOKUP(F1091,PROFILE!$B$7:$Z$1000,2,FALSE),"")</f>
        <v/>
      </c>
      <c r="K1091" s="23" t="str">
        <f>IFERROR(VLOOKUP(F1091,PROFILE!$B$7:$DC$1000,290,FALSE),"")</f>
        <v/>
      </c>
      <c r="P1091" s="15">
        <v>1091</v>
      </c>
    </row>
    <row r="1092" spans="7:16" x14ac:dyDescent="0.35">
      <c r="G1092" s="20" t="str">
        <f>IFERROR(VLOOKUP(F1092,PROFILE!$B$7:$Z$1000,18,FALSE),"")</f>
        <v/>
      </c>
      <c r="H1092" s="10" t="str">
        <f>IFERROR(VLOOKUP(F1092,PROFILE!$B$7:$Z$1000,19,FALSE),"")</f>
        <v/>
      </c>
      <c r="I1092" s="10" t="str">
        <f>IFERROR(VLOOKUP(F1092,PROFILE!$B$7:$Z$1000,17,FALSE),"")</f>
        <v/>
      </c>
      <c r="J1092" s="10" t="str">
        <f>IFERROR(VLOOKUP(F1092,PROFILE!$B$7:$Z$1000,2,FALSE),"")</f>
        <v/>
      </c>
      <c r="K1092" s="23" t="str">
        <f>IFERROR(VLOOKUP(F1092,PROFILE!$B$7:$DC$1000,290,FALSE),"")</f>
        <v/>
      </c>
      <c r="P1092" s="15">
        <v>1092</v>
      </c>
    </row>
    <row r="1093" spans="7:16" x14ac:dyDescent="0.35">
      <c r="G1093" s="20" t="str">
        <f>IFERROR(VLOOKUP(F1093,PROFILE!$B$7:$Z$1000,18,FALSE),"")</f>
        <v/>
      </c>
      <c r="H1093" s="10" t="str">
        <f>IFERROR(VLOOKUP(F1093,PROFILE!$B$7:$Z$1000,19,FALSE),"")</f>
        <v/>
      </c>
      <c r="I1093" s="10" t="str">
        <f>IFERROR(VLOOKUP(F1093,PROFILE!$B$7:$Z$1000,17,FALSE),"")</f>
        <v/>
      </c>
      <c r="J1093" s="10" t="str">
        <f>IFERROR(VLOOKUP(F1093,PROFILE!$B$7:$Z$1000,2,FALSE),"")</f>
        <v/>
      </c>
      <c r="K1093" s="23" t="str">
        <f>IFERROR(VLOOKUP(F1093,PROFILE!$B$7:$DC$1000,290,FALSE),"")</f>
        <v/>
      </c>
      <c r="P1093" s="15">
        <v>1093</v>
      </c>
    </row>
    <row r="1094" spans="7:16" x14ac:dyDescent="0.35">
      <c r="G1094" s="20" t="str">
        <f>IFERROR(VLOOKUP(F1094,PROFILE!$B$7:$Z$1000,18,FALSE),"")</f>
        <v/>
      </c>
      <c r="H1094" s="10" t="str">
        <f>IFERROR(VLOOKUP(F1094,PROFILE!$B$7:$Z$1000,19,FALSE),"")</f>
        <v/>
      </c>
      <c r="I1094" s="10" t="str">
        <f>IFERROR(VLOOKUP(F1094,PROFILE!$B$7:$Z$1000,17,FALSE),"")</f>
        <v/>
      </c>
      <c r="J1094" s="10" t="str">
        <f>IFERROR(VLOOKUP(F1094,PROFILE!$B$7:$Z$1000,2,FALSE),"")</f>
        <v/>
      </c>
      <c r="K1094" s="23" t="str">
        <f>IFERROR(VLOOKUP(F1094,PROFILE!$B$7:$DC$1000,290,FALSE),"")</f>
        <v/>
      </c>
      <c r="P1094" s="15">
        <v>1094</v>
      </c>
    </row>
    <row r="1095" spans="7:16" x14ac:dyDescent="0.35">
      <c r="G1095" s="20" t="str">
        <f>IFERROR(VLOOKUP(F1095,PROFILE!$B$7:$Z$1000,18,FALSE),"")</f>
        <v/>
      </c>
      <c r="H1095" s="10" t="str">
        <f>IFERROR(VLOOKUP(F1095,PROFILE!$B$7:$Z$1000,19,FALSE),"")</f>
        <v/>
      </c>
      <c r="I1095" s="10" t="str">
        <f>IFERROR(VLOOKUP(F1095,PROFILE!$B$7:$Z$1000,17,FALSE),"")</f>
        <v/>
      </c>
      <c r="J1095" s="10" t="str">
        <f>IFERROR(VLOOKUP(F1095,PROFILE!$B$7:$Z$1000,2,FALSE),"")</f>
        <v/>
      </c>
      <c r="K1095" s="23" t="str">
        <f>IFERROR(VLOOKUP(F1095,PROFILE!$B$7:$DC$1000,290,FALSE),"")</f>
        <v/>
      </c>
      <c r="P1095" s="15">
        <v>1095</v>
      </c>
    </row>
    <row r="1096" spans="7:16" x14ac:dyDescent="0.35">
      <c r="G1096" s="20" t="str">
        <f>IFERROR(VLOOKUP(F1096,PROFILE!$B$7:$Z$1000,18,FALSE),"")</f>
        <v/>
      </c>
      <c r="H1096" s="10" t="str">
        <f>IFERROR(VLOOKUP(F1096,PROFILE!$B$7:$Z$1000,19,FALSE),"")</f>
        <v/>
      </c>
      <c r="I1096" s="10" t="str">
        <f>IFERROR(VLOOKUP(F1096,PROFILE!$B$7:$Z$1000,17,FALSE),"")</f>
        <v/>
      </c>
      <c r="J1096" s="10" t="str">
        <f>IFERROR(VLOOKUP(F1096,PROFILE!$B$7:$Z$1000,2,FALSE),"")</f>
        <v/>
      </c>
      <c r="K1096" s="23" t="str">
        <f>IFERROR(VLOOKUP(F1096,PROFILE!$B$7:$DC$1000,290,FALSE),"")</f>
        <v/>
      </c>
      <c r="P1096" s="15">
        <v>1096</v>
      </c>
    </row>
    <row r="1097" spans="7:16" x14ac:dyDescent="0.35">
      <c r="G1097" s="20" t="str">
        <f>IFERROR(VLOOKUP(F1097,PROFILE!$B$7:$Z$1000,18,FALSE),"")</f>
        <v/>
      </c>
      <c r="H1097" s="10" t="str">
        <f>IFERROR(VLOOKUP(F1097,PROFILE!$B$7:$Z$1000,19,FALSE),"")</f>
        <v/>
      </c>
      <c r="I1097" s="10" t="str">
        <f>IFERROR(VLOOKUP(F1097,PROFILE!$B$7:$Z$1000,17,FALSE),"")</f>
        <v/>
      </c>
      <c r="J1097" s="10" t="str">
        <f>IFERROR(VLOOKUP(F1097,PROFILE!$B$7:$Z$1000,2,FALSE),"")</f>
        <v/>
      </c>
      <c r="K1097" s="23" t="str">
        <f>IFERROR(VLOOKUP(F1097,PROFILE!$B$7:$DC$1000,290,FALSE),"")</f>
        <v/>
      </c>
      <c r="P1097" s="15">
        <v>1097</v>
      </c>
    </row>
    <row r="1098" spans="7:16" x14ac:dyDescent="0.35">
      <c r="G1098" s="20" t="str">
        <f>IFERROR(VLOOKUP(F1098,PROFILE!$B$7:$Z$1000,18,FALSE),"")</f>
        <v/>
      </c>
      <c r="H1098" s="10" t="str">
        <f>IFERROR(VLOOKUP(F1098,PROFILE!$B$7:$Z$1000,19,FALSE),"")</f>
        <v/>
      </c>
      <c r="I1098" s="10" t="str">
        <f>IFERROR(VLOOKUP(F1098,PROFILE!$B$7:$Z$1000,17,FALSE),"")</f>
        <v/>
      </c>
      <c r="J1098" s="10" t="str">
        <f>IFERROR(VLOOKUP(F1098,PROFILE!$B$7:$Z$1000,2,FALSE),"")</f>
        <v/>
      </c>
      <c r="K1098" s="23" t="str">
        <f>IFERROR(VLOOKUP(F1098,PROFILE!$B$7:$DC$1000,290,FALSE),"")</f>
        <v/>
      </c>
      <c r="P1098" s="15">
        <v>1098</v>
      </c>
    </row>
    <row r="1099" spans="7:16" x14ac:dyDescent="0.35">
      <c r="G1099" s="20" t="str">
        <f>IFERROR(VLOOKUP(F1099,PROFILE!$B$7:$Z$1000,18,FALSE),"")</f>
        <v/>
      </c>
      <c r="H1099" s="10" t="str">
        <f>IFERROR(VLOOKUP(F1099,PROFILE!$B$7:$Z$1000,19,FALSE),"")</f>
        <v/>
      </c>
      <c r="I1099" s="10" t="str">
        <f>IFERROR(VLOOKUP(F1099,PROFILE!$B$7:$Z$1000,17,FALSE),"")</f>
        <v/>
      </c>
      <c r="J1099" s="10" t="str">
        <f>IFERROR(VLOOKUP(F1099,PROFILE!$B$7:$Z$1000,2,FALSE),"")</f>
        <v/>
      </c>
      <c r="K1099" s="23" t="str">
        <f>IFERROR(VLOOKUP(F1099,PROFILE!$B$7:$DC$1000,290,FALSE),"")</f>
        <v/>
      </c>
      <c r="P1099" s="15">
        <v>1099</v>
      </c>
    </row>
    <row r="1100" spans="7:16" x14ac:dyDescent="0.35">
      <c r="G1100" s="20" t="str">
        <f>IFERROR(VLOOKUP(F1100,PROFILE!$B$7:$Z$1000,18,FALSE),"")</f>
        <v/>
      </c>
      <c r="H1100" s="10" t="str">
        <f>IFERROR(VLOOKUP(F1100,PROFILE!$B$7:$Z$1000,19,FALSE),"")</f>
        <v/>
      </c>
      <c r="I1100" s="10" t="str">
        <f>IFERROR(VLOOKUP(F1100,PROFILE!$B$7:$Z$1000,17,FALSE),"")</f>
        <v/>
      </c>
      <c r="J1100" s="10" t="str">
        <f>IFERROR(VLOOKUP(F1100,PROFILE!$B$7:$Z$1000,2,FALSE),"")</f>
        <v/>
      </c>
      <c r="K1100" s="23" t="str">
        <f>IFERROR(VLOOKUP(F1100,PROFILE!$B$7:$DC$1000,290,FALSE),"")</f>
        <v/>
      </c>
      <c r="P1100" s="15">
        <v>1100</v>
      </c>
    </row>
    <row r="1101" spans="7:16" x14ac:dyDescent="0.35">
      <c r="G1101" s="20" t="str">
        <f>IFERROR(VLOOKUP(F1101,PROFILE!$B$7:$Z$1000,18,FALSE),"")</f>
        <v/>
      </c>
      <c r="H1101" s="10" t="str">
        <f>IFERROR(VLOOKUP(F1101,PROFILE!$B$7:$Z$1000,19,FALSE),"")</f>
        <v/>
      </c>
      <c r="I1101" s="10" t="str">
        <f>IFERROR(VLOOKUP(F1101,PROFILE!$B$7:$Z$1000,17,FALSE),"")</f>
        <v/>
      </c>
      <c r="J1101" s="10" t="str">
        <f>IFERROR(VLOOKUP(F1101,PROFILE!$B$7:$Z$1000,2,FALSE),"")</f>
        <v/>
      </c>
      <c r="K1101" s="23" t="str">
        <f>IFERROR(VLOOKUP(F1101,PROFILE!$B$7:$DC$1000,290,FALSE),"")</f>
        <v/>
      </c>
      <c r="P1101" s="15">
        <v>1101</v>
      </c>
    </row>
    <row r="1102" spans="7:16" x14ac:dyDescent="0.35">
      <c r="G1102" s="20" t="str">
        <f>IFERROR(VLOOKUP(F1102,PROFILE!$B$7:$Z$1000,18,FALSE),"")</f>
        <v/>
      </c>
      <c r="H1102" s="10" t="str">
        <f>IFERROR(VLOOKUP(F1102,PROFILE!$B$7:$Z$1000,19,FALSE),"")</f>
        <v/>
      </c>
      <c r="I1102" s="10" t="str">
        <f>IFERROR(VLOOKUP(F1102,PROFILE!$B$7:$Z$1000,17,FALSE),"")</f>
        <v/>
      </c>
      <c r="J1102" s="10" t="str">
        <f>IFERROR(VLOOKUP(F1102,PROFILE!$B$7:$Z$1000,2,FALSE),"")</f>
        <v/>
      </c>
      <c r="K1102" s="23" t="str">
        <f>IFERROR(VLOOKUP(F1102,PROFILE!$B$7:$DC$1000,290,FALSE),"")</f>
        <v/>
      </c>
      <c r="P1102" s="15">
        <v>1102</v>
      </c>
    </row>
    <row r="1103" spans="7:16" x14ac:dyDescent="0.35">
      <c r="G1103" s="20" t="str">
        <f>IFERROR(VLOOKUP(F1103,PROFILE!$B$7:$Z$1000,18,FALSE),"")</f>
        <v/>
      </c>
      <c r="H1103" s="10" t="str">
        <f>IFERROR(VLOOKUP(F1103,PROFILE!$B$7:$Z$1000,19,FALSE),"")</f>
        <v/>
      </c>
      <c r="I1103" s="10" t="str">
        <f>IFERROR(VLOOKUP(F1103,PROFILE!$B$7:$Z$1000,17,FALSE),"")</f>
        <v/>
      </c>
      <c r="J1103" s="10" t="str">
        <f>IFERROR(VLOOKUP(F1103,PROFILE!$B$7:$Z$1000,2,FALSE),"")</f>
        <v/>
      </c>
      <c r="K1103" s="23" t="str">
        <f>IFERROR(VLOOKUP(F1103,PROFILE!$B$7:$DC$1000,290,FALSE),"")</f>
        <v/>
      </c>
      <c r="P1103" s="15">
        <v>1103</v>
      </c>
    </row>
    <row r="1104" spans="7:16" x14ac:dyDescent="0.35">
      <c r="G1104" s="20" t="str">
        <f>IFERROR(VLOOKUP(F1104,PROFILE!$B$7:$Z$1000,18,FALSE),"")</f>
        <v/>
      </c>
      <c r="H1104" s="10" t="str">
        <f>IFERROR(VLOOKUP(F1104,PROFILE!$B$7:$Z$1000,19,FALSE),"")</f>
        <v/>
      </c>
      <c r="I1104" s="10" t="str">
        <f>IFERROR(VLOOKUP(F1104,PROFILE!$B$7:$Z$1000,17,FALSE),"")</f>
        <v/>
      </c>
      <c r="J1104" s="10" t="str">
        <f>IFERROR(VLOOKUP(F1104,PROFILE!$B$7:$Z$1000,2,FALSE),"")</f>
        <v/>
      </c>
      <c r="K1104" s="23" t="str">
        <f>IFERROR(VLOOKUP(F1104,PROFILE!$B$7:$DC$1000,290,FALSE),"")</f>
        <v/>
      </c>
      <c r="P1104" s="15">
        <v>1104</v>
      </c>
    </row>
    <row r="1105" spans="7:16" x14ac:dyDescent="0.35">
      <c r="G1105" s="20" t="str">
        <f>IFERROR(VLOOKUP(F1105,PROFILE!$B$7:$Z$1000,18,FALSE),"")</f>
        <v/>
      </c>
      <c r="H1105" s="10" t="str">
        <f>IFERROR(VLOOKUP(F1105,PROFILE!$B$7:$Z$1000,19,FALSE),"")</f>
        <v/>
      </c>
      <c r="I1105" s="10" t="str">
        <f>IFERROR(VLOOKUP(F1105,PROFILE!$B$7:$Z$1000,17,FALSE),"")</f>
        <v/>
      </c>
      <c r="J1105" s="10" t="str">
        <f>IFERROR(VLOOKUP(F1105,PROFILE!$B$7:$Z$1000,2,FALSE),"")</f>
        <v/>
      </c>
      <c r="K1105" s="23" t="str">
        <f>IFERROR(VLOOKUP(F1105,PROFILE!$B$7:$DC$1000,290,FALSE),"")</f>
        <v/>
      </c>
      <c r="P1105" s="15">
        <v>1105</v>
      </c>
    </row>
    <row r="1106" spans="7:16" x14ac:dyDescent="0.35">
      <c r="G1106" s="20" t="str">
        <f>IFERROR(VLOOKUP(F1106,PROFILE!$B$7:$Z$1000,18,FALSE),"")</f>
        <v/>
      </c>
      <c r="H1106" s="10" t="str">
        <f>IFERROR(VLOOKUP(F1106,PROFILE!$B$7:$Z$1000,19,FALSE),"")</f>
        <v/>
      </c>
      <c r="I1106" s="10" t="str">
        <f>IFERROR(VLOOKUP(F1106,PROFILE!$B$7:$Z$1000,17,FALSE),"")</f>
        <v/>
      </c>
      <c r="J1106" s="10" t="str">
        <f>IFERROR(VLOOKUP(F1106,PROFILE!$B$7:$Z$1000,2,FALSE),"")</f>
        <v/>
      </c>
      <c r="K1106" s="23" t="str">
        <f>IFERROR(VLOOKUP(F1106,PROFILE!$B$7:$DC$1000,290,FALSE),"")</f>
        <v/>
      </c>
      <c r="P1106" s="15">
        <v>1106</v>
      </c>
    </row>
    <row r="1107" spans="7:16" x14ac:dyDescent="0.35">
      <c r="G1107" s="20" t="str">
        <f>IFERROR(VLOOKUP(F1107,PROFILE!$B$7:$Z$1000,18,FALSE),"")</f>
        <v/>
      </c>
      <c r="H1107" s="10" t="str">
        <f>IFERROR(VLOOKUP(F1107,PROFILE!$B$7:$Z$1000,19,FALSE),"")</f>
        <v/>
      </c>
      <c r="I1107" s="10" t="str">
        <f>IFERROR(VLOOKUP(F1107,PROFILE!$B$7:$Z$1000,17,FALSE),"")</f>
        <v/>
      </c>
      <c r="J1107" s="10" t="str">
        <f>IFERROR(VLOOKUP(F1107,PROFILE!$B$7:$Z$1000,2,FALSE),"")</f>
        <v/>
      </c>
      <c r="K1107" s="23" t="str">
        <f>IFERROR(VLOOKUP(F1107,PROFILE!$B$7:$DC$1000,290,FALSE),"")</f>
        <v/>
      </c>
      <c r="P1107" s="15">
        <v>1107</v>
      </c>
    </row>
    <row r="1108" spans="7:16" x14ac:dyDescent="0.35">
      <c r="G1108" s="20" t="str">
        <f>IFERROR(VLOOKUP(F1108,PROFILE!$B$7:$Z$1000,18,FALSE),"")</f>
        <v/>
      </c>
      <c r="H1108" s="10" t="str">
        <f>IFERROR(VLOOKUP(F1108,PROFILE!$B$7:$Z$1000,19,FALSE),"")</f>
        <v/>
      </c>
      <c r="I1108" s="10" t="str">
        <f>IFERROR(VLOOKUP(F1108,PROFILE!$B$7:$Z$1000,17,FALSE),"")</f>
        <v/>
      </c>
      <c r="J1108" s="10" t="str">
        <f>IFERROR(VLOOKUP(F1108,PROFILE!$B$7:$Z$1000,2,FALSE),"")</f>
        <v/>
      </c>
      <c r="K1108" s="23" t="str">
        <f>IFERROR(VLOOKUP(F1108,PROFILE!$B$7:$DC$1000,290,FALSE),"")</f>
        <v/>
      </c>
      <c r="P1108" s="15">
        <v>1108</v>
      </c>
    </row>
    <row r="1109" spans="7:16" x14ac:dyDescent="0.35">
      <c r="G1109" s="20" t="str">
        <f>IFERROR(VLOOKUP(F1109,PROFILE!$B$7:$Z$1000,18,FALSE),"")</f>
        <v/>
      </c>
      <c r="H1109" s="10" t="str">
        <f>IFERROR(VLOOKUP(F1109,PROFILE!$B$7:$Z$1000,19,FALSE),"")</f>
        <v/>
      </c>
      <c r="I1109" s="10" t="str">
        <f>IFERROR(VLOOKUP(F1109,PROFILE!$B$7:$Z$1000,17,FALSE),"")</f>
        <v/>
      </c>
      <c r="J1109" s="10" t="str">
        <f>IFERROR(VLOOKUP(F1109,PROFILE!$B$7:$Z$1000,2,FALSE),"")</f>
        <v/>
      </c>
      <c r="K1109" s="23" t="str">
        <f>IFERROR(VLOOKUP(F1109,PROFILE!$B$7:$DC$1000,290,FALSE),"")</f>
        <v/>
      </c>
      <c r="P1109" s="15">
        <v>1109</v>
      </c>
    </row>
    <row r="1110" spans="7:16" x14ac:dyDescent="0.35">
      <c r="G1110" s="20" t="str">
        <f>IFERROR(VLOOKUP(F1110,PROFILE!$B$7:$Z$1000,18,FALSE),"")</f>
        <v/>
      </c>
      <c r="H1110" s="10" t="str">
        <f>IFERROR(VLOOKUP(F1110,PROFILE!$B$7:$Z$1000,19,FALSE),"")</f>
        <v/>
      </c>
      <c r="I1110" s="10" t="str">
        <f>IFERROR(VLOOKUP(F1110,PROFILE!$B$7:$Z$1000,17,FALSE),"")</f>
        <v/>
      </c>
      <c r="J1110" s="10" t="str">
        <f>IFERROR(VLOOKUP(F1110,PROFILE!$B$7:$Z$1000,2,FALSE),"")</f>
        <v/>
      </c>
      <c r="K1110" s="23" t="str">
        <f>IFERROR(VLOOKUP(F1110,PROFILE!$B$7:$DC$1000,290,FALSE),"")</f>
        <v/>
      </c>
      <c r="P1110" s="15">
        <v>1110</v>
      </c>
    </row>
    <row r="1111" spans="7:16" x14ac:dyDescent="0.35">
      <c r="G1111" s="20" t="str">
        <f>IFERROR(VLOOKUP(F1111,PROFILE!$B$7:$Z$1000,18,FALSE),"")</f>
        <v/>
      </c>
      <c r="H1111" s="10" t="str">
        <f>IFERROR(VLOOKUP(F1111,PROFILE!$B$7:$Z$1000,19,FALSE),"")</f>
        <v/>
      </c>
      <c r="I1111" s="10" t="str">
        <f>IFERROR(VLOOKUP(F1111,PROFILE!$B$7:$Z$1000,17,FALSE),"")</f>
        <v/>
      </c>
      <c r="J1111" s="10" t="str">
        <f>IFERROR(VLOOKUP(F1111,PROFILE!$B$7:$Z$1000,2,FALSE),"")</f>
        <v/>
      </c>
      <c r="K1111" s="23" t="str">
        <f>IFERROR(VLOOKUP(F1111,PROFILE!$B$7:$DC$1000,290,FALSE),"")</f>
        <v/>
      </c>
      <c r="P1111" s="15">
        <v>1111</v>
      </c>
    </row>
    <row r="1112" spans="7:16" x14ac:dyDescent="0.35">
      <c r="G1112" s="20" t="str">
        <f>IFERROR(VLOOKUP(F1112,PROFILE!$B$7:$Z$1000,18,FALSE),"")</f>
        <v/>
      </c>
      <c r="H1112" s="10" t="str">
        <f>IFERROR(VLOOKUP(F1112,PROFILE!$B$7:$Z$1000,19,FALSE),"")</f>
        <v/>
      </c>
      <c r="I1112" s="10" t="str">
        <f>IFERROR(VLOOKUP(F1112,PROFILE!$B$7:$Z$1000,17,FALSE),"")</f>
        <v/>
      </c>
      <c r="J1112" s="10" t="str">
        <f>IFERROR(VLOOKUP(F1112,PROFILE!$B$7:$Z$1000,2,FALSE),"")</f>
        <v/>
      </c>
      <c r="K1112" s="23" t="str">
        <f>IFERROR(VLOOKUP(F1112,PROFILE!$B$7:$DC$1000,290,FALSE),"")</f>
        <v/>
      </c>
      <c r="P1112" s="15">
        <v>1112</v>
      </c>
    </row>
    <row r="1113" spans="7:16" x14ac:dyDescent="0.35">
      <c r="G1113" s="20" t="str">
        <f>IFERROR(VLOOKUP(F1113,PROFILE!$B$7:$Z$1000,18,FALSE),"")</f>
        <v/>
      </c>
      <c r="H1113" s="10" t="str">
        <f>IFERROR(VLOOKUP(F1113,PROFILE!$B$7:$Z$1000,19,FALSE),"")</f>
        <v/>
      </c>
      <c r="I1113" s="10" t="str">
        <f>IFERROR(VLOOKUP(F1113,PROFILE!$B$7:$Z$1000,17,FALSE),"")</f>
        <v/>
      </c>
      <c r="J1113" s="10" t="str">
        <f>IFERROR(VLOOKUP(F1113,PROFILE!$B$7:$Z$1000,2,FALSE),"")</f>
        <v/>
      </c>
      <c r="K1113" s="23" t="str">
        <f>IFERROR(VLOOKUP(F1113,PROFILE!$B$7:$DC$1000,290,FALSE),"")</f>
        <v/>
      </c>
      <c r="P1113" s="15">
        <v>1113</v>
      </c>
    </row>
    <row r="1114" spans="7:16" x14ac:dyDescent="0.35">
      <c r="G1114" s="20" t="str">
        <f>IFERROR(VLOOKUP(F1114,PROFILE!$B$7:$Z$1000,18,FALSE),"")</f>
        <v/>
      </c>
      <c r="H1114" s="10" t="str">
        <f>IFERROR(VLOOKUP(F1114,PROFILE!$B$7:$Z$1000,19,FALSE),"")</f>
        <v/>
      </c>
      <c r="I1114" s="10" t="str">
        <f>IFERROR(VLOOKUP(F1114,PROFILE!$B$7:$Z$1000,17,FALSE),"")</f>
        <v/>
      </c>
      <c r="J1114" s="10" t="str">
        <f>IFERROR(VLOOKUP(F1114,PROFILE!$B$7:$Z$1000,2,FALSE),"")</f>
        <v/>
      </c>
      <c r="K1114" s="23" t="str">
        <f>IFERROR(VLOOKUP(F1114,PROFILE!$B$7:$DC$1000,290,FALSE),"")</f>
        <v/>
      </c>
      <c r="P1114" s="15">
        <v>1114</v>
      </c>
    </row>
    <row r="1115" spans="7:16" x14ac:dyDescent="0.35">
      <c r="G1115" s="20" t="str">
        <f>IFERROR(VLOOKUP(F1115,PROFILE!$B$7:$Z$1000,18,FALSE),"")</f>
        <v/>
      </c>
      <c r="H1115" s="10" t="str">
        <f>IFERROR(VLOOKUP(F1115,PROFILE!$B$7:$Z$1000,19,FALSE),"")</f>
        <v/>
      </c>
      <c r="I1115" s="10" t="str">
        <f>IFERROR(VLOOKUP(F1115,PROFILE!$B$7:$Z$1000,17,FALSE),"")</f>
        <v/>
      </c>
      <c r="J1115" s="10" t="str">
        <f>IFERROR(VLOOKUP(F1115,PROFILE!$B$7:$Z$1000,2,FALSE),"")</f>
        <v/>
      </c>
      <c r="K1115" s="23" t="str">
        <f>IFERROR(VLOOKUP(F1115,PROFILE!$B$7:$DC$1000,290,FALSE),"")</f>
        <v/>
      </c>
      <c r="P1115" s="15">
        <v>1115</v>
      </c>
    </row>
    <row r="1116" spans="7:16" x14ac:dyDescent="0.35">
      <c r="G1116" s="20" t="str">
        <f>IFERROR(VLOOKUP(F1116,PROFILE!$B$7:$Z$1000,18,FALSE),"")</f>
        <v/>
      </c>
      <c r="H1116" s="10" t="str">
        <f>IFERROR(VLOOKUP(F1116,PROFILE!$B$7:$Z$1000,19,FALSE),"")</f>
        <v/>
      </c>
      <c r="I1116" s="10" t="str">
        <f>IFERROR(VLOOKUP(F1116,PROFILE!$B$7:$Z$1000,17,FALSE),"")</f>
        <v/>
      </c>
      <c r="J1116" s="10" t="str">
        <f>IFERROR(VLOOKUP(F1116,PROFILE!$B$7:$Z$1000,2,FALSE),"")</f>
        <v/>
      </c>
      <c r="K1116" s="23" t="str">
        <f>IFERROR(VLOOKUP(F1116,PROFILE!$B$7:$DC$1000,290,FALSE),"")</f>
        <v/>
      </c>
      <c r="P1116" s="15">
        <v>1116</v>
      </c>
    </row>
    <row r="1117" spans="7:16" x14ac:dyDescent="0.35">
      <c r="G1117" s="20" t="str">
        <f>IFERROR(VLOOKUP(F1117,PROFILE!$B$7:$Z$1000,18,FALSE),"")</f>
        <v/>
      </c>
      <c r="H1117" s="10" t="str">
        <f>IFERROR(VLOOKUP(F1117,PROFILE!$B$7:$Z$1000,19,FALSE),"")</f>
        <v/>
      </c>
      <c r="I1117" s="10" t="str">
        <f>IFERROR(VLOOKUP(F1117,PROFILE!$B$7:$Z$1000,17,FALSE),"")</f>
        <v/>
      </c>
      <c r="J1117" s="10" t="str">
        <f>IFERROR(VLOOKUP(F1117,PROFILE!$B$7:$Z$1000,2,FALSE),"")</f>
        <v/>
      </c>
      <c r="K1117" s="23" t="str">
        <f>IFERROR(VLOOKUP(F1117,PROFILE!$B$7:$DC$1000,290,FALSE),"")</f>
        <v/>
      </c>
      <c r="P1117" s="15">
        <v>1117</v>
      </c>
    </row>
    <row r="1118" spans="7:16" x14ac:dyDescent="0.35">
      <c r="G1118" s="20" t="str">
        <f>IFERROR(VLOOKUP(F1118,PROFILE!$B$7:$Z$1000,18,FALSE),"")</f>
        <v/>
      </c>
      <c r="H1118" s="10" t="str">
        <f>IFERROR(VLOOKUP(F1118,PROFILE!$B$7:$Z$1000,19,FALSE),"")</f>
        <v/>
      </c>
      <c r="I1118" s="10" t="str">
        <f>IFERROR(VLOOKUP(F1118,PROFILE!$B$7:$Z$1000,17,FALSE),"")</f>
        <v/>
      </c>
      <c r="J1118" s="10" t="str">
        <f>IFERROR(VLOOKUP(F1118,PROFILE!$B$7:$Z$1000,2,FALSE),"")</f>
        <v/>
      </c>
      <c r="K1118" s="23" t="str">
        <f>IFERROR(VLOOKUP(F1118,PROFILE!$B$7:$DC$1000,290,FALSE),"")</f>
        <v/>
      </c>
      <c r="P1118" s="15">
        <v>1118</v>
      </c>
    </row>
    <row r="1119" spans="7:16" x14ac:dyDescent="0.35">
      <c r="G1119" s="20" t="str">
        <f>IFERROR(VLOOKUP(F1119,PROFILE!$B$7:$Z$1000,18,FALSE),"")</f>
        <v/>
      </c>
      <c r="H1119" s="10" t="str">
        <f>IFERROR(VLOOKUP(F1119,PROFILE!$B$7:$Z$1000,19,FALSE),"")</f>
        <v/>
      </c>
      <c r="I1119" s="10" t="str">
        <f>IFERROR(VLOOKUP(F1119,PROFILE!$B$7:$Z$1000,17,FALSE),"")</f>
        <v/>
      </c>
      <c r="J1119" s="10" t="str">
        <f>IFERROR(VLOOKUP(F1119,PROFILE!$B$7:$Z$1000,2,FALSE),"")</f>
        <v/>
      </c>
      <c r="K1119" s="23" t="str">
        <f>IFERROR(VLOOKUP(F1119,PROFILE!$B$7:$DC$1000,290,FALSE),"")</f>
        <v/>
      </c>
      <c r="P1119" s="15">
        <v>1119</v>
      </c>
    </row>
    <row r="1120" spans="7:16" x14ac:dyDescent="0.35">
      <c r="G1120" s="20" t="str">
        <f>IFERROR(VLOOKUP(F1120,PROFILE!$B$7:$Z$1000,18,FALSE),"")</f>
        <v/>
      </c>
      <c r="H1120" s="10" t="str">
        <f>IFERROR(VLOOKUP(F1120,PROFILE!$B$7:$Z$1000,19,FALSE),"")</f>
        <v/>
      </c>
      <c r="I1120" s="10" t="str">
        <f>IFERROR(VLOOKUP(F1120,PROFILE!$B$7:$Z$1000,17,FALSE),"")</f>
        <v/>
      </c>
      <c r="J1120" s="10" t="str">
        <f>IFERROR(VLOOKUP(F1120,PROFILE!$B$7:$Z$1000,2,FALSE),"")</f>
        <v/>
      </c>
      <c r="K1120" s="23" t="str">
        <f>IFERROR(VLOOKUP(F1120,PROFILE!$B$7:$DC$1000,290,FALSE),"")</f>
        <v/>
      </c>
      <c r="P1120" s="15">
        <v>1120</v>
      </c>
    </row>
    <row r="1121" spans="7:16" x14ac:dyDescent="0.35">
      <c r="G1121" s="20" t="str">
        <f>IFERROR(VLOOKUP(F1121,PROFILE!$B$7:$Z$1000,18,FALSE),"")</f>
        <v/>
      </c>
      <c r="H1121" s="10" t="str">
        <f>IFERROR(VLOOKUP(F1121,PROFILE!$B$7:$Z$1000,19,FALSE),"")</f>
        <v/>
      </c>
      <c r="I1121" s="10" t="str">
        <f>IFERROR(VLOOKUP(F1121,PROFILE!$B$7:$Z$1000,17,FALSE),"")</f>
        <v/>
      </c>
      <c r="J1121" s="10" t="str">
        <f>IFERROR(VLOOKUP(F1121,PROFILE!$B$7:$Z$1000,2,FALSE),"")</f>
        <v/>
      </c>
      <c r="K1121" s="23" t="str">
        <f>IFERROR(VLOOKUP(F1121,PROFILE!$B$7:$DC$1000,290,FALSE),"")</f>
        <v/>
      </c>
      <c r="P1121" s="15">
        <v>1121</v>
      </c>
    </row>
    <row r="1122" spans="7:16" x14ac:dyDescent="0.35">
      <c r="G1122" s="20" t="str">
        <f>IFERROR(VLOOKUP(F1122,PROFILE!$B$7:$Z$1000,18,FALSE),"")</f>
        <v/>
      </c>
      <c r="H1122" s="10" t="str">
        <f>IFERROR(VLOOKUP(F1122,PROFILE!$B$7:$Z$1000,19,FALSE),"")</f>
        <v/>
      </c>
      <c r="I1122" s="10" t="str">
        <f>IFERROR(VLOOKUP(F1122,PROFILE!$B$7:$Z$1000,17,FALSE),"")</f>
        <v/>
      </c>
      <c r="J1122" s="10" t="str">
        <f>IFERROR(VLOOKUP(F1122,PROFILE!$B$7:$Z$1000,2,FALSE),"")</f>
        <v/>
      </c>
      <c r="K1122" s="23" t="str">
        <f>IFERROR(VLOOKUP(F1122,PROFILE!$B$7:$DC$1000,290,FALSE),"")</f>
        <v/>
      </c>
      <c r="P1122" s="15">
        <v>1122</v>
      </c>
    </row>
    <row r="1123" spans="7:16" x14ac:dyDescent="0.35">
      <c r="G1123" s="20" t="str">
        <f>IFERROR(VLOOKUP(F1123,PROFILE!$B$7:$Z$1000,18,FALSE),"")</f>
        <v/>
      </c>
      <c r="H1123" s="10" t="str">
        <f>IFERROR(VLOOKUP(F1123,PROFILE!$B$7:$Z$1000,19,FALSE),"")</f>
        <v/>
      </c>
      <c r="I1123" s="10" t="str">
        <f>IFERROR(VLOOKUP(F1123,PROFILE!$B$7:$Z$1000,17,FALSE),"")</f>
        <v/>
      </c>
      <c r="J1123" s="10" t="str">
        <f>IFERROR(VLOOKUP(F1123,PROFILE!$B$7:$Z$1000,2,FALSE),"")</f>
        <v/>
      </c>
      <c r="K1123" s="23" t="str">
        <f>IFERROR(VLOOKUP(F1123,PROFILE!$B$7:$DC$1000,290,FALSE),"")</f>
        <v/>
      </c>
      <c r="P1123" s="15">
        <v>1123</v>
      </c>
    </row>
    <row r="1124" spans="7:16" x14ac:dyDescent="0.35">
      <c r="G1124" s="20" t="str">
        <f>IFERROR(VLOOKUP(F1124,PROFILE!$B$7:$Z$1000,18,FALSE),"")</f>
        <v/>
      </c>
      <c r="H1124" s="10" t="str">
        <f>IFERROR(VLOOKUP(F1124,PROFILE!$B$7:$Z$1000,19,FALSE),"")</f>
        <v/>
      </c>
      <c r="I1124" s="10" t="str">
        <f>IFERROR(VLOOKUP(F1124,PROFILE!$B$7:$Z$1000,17,FALSE),"")</f>
        <v/>
      </c>
      <c r="J1124" s="10" t="str">
        <f>IFERROR(VLOOKUP(F1124,PROFILE!$B$7:$Z$1000,2,FALSE),"")</f>
        <v/>
      </c>
      <c r="K1124" s="23" t="str">
        <f>IFERROR(VLOOKUP(F1124,PROFILE!$B$7:$DC$1000,290,FALSE),"")</f>
        <v/>
      </c>
      <c r="P1124" s="15">
        <v>1124</v>
      </c>
    </row>
    <row r="1125" spans="7:16" x14ac:dyDescent="0.35">
      <c r="G1125" s="20" t="str">
        <f>IFERROR(VLOOKUP(F1125,PROFILE!$B$7:$Z$1000,18,FALSE),"")</f>
        <v/>
      </c>
      <c r="H1125" s="10" t="str">
        <f>IFERROR(VLOOKUP(F1125,PROFILE!$B$7:$Z$1000,19,FALSE),"")</f>
        <v/>
      </c>
      <c r="I1125" s="10" t="str">
        <f>IFERROR(VLOOKUP(F1125,PROFILE!$B$7:$Z$1000,17,FALSE),"")</f>
        <v/>
      </c>
      <c r="J1125" s="10" t="str">
        <f>IFERROR(VLOOKUP(F1125,PROFILE!$B$7:$Z$1000,2,FALSE),"")</f>
        <v/>
      </c>
      <c r="K1125" s="23" t="str">
        <f>IFERROR(VLOOKUP(F1125,PROFILE!$B$7:$DC$1000,290,FALSE),"")</f>
        <v/>
      </c>
      <c r="P1125" s="15">
        <v>1125</v>
      </c>
    </row>
    <row r="1126" spans="7:16" x14ac:dyDescent="0.35">
      <c r="G1126" s="20" t="str">
        <f>IFERROR(VLOOKUP(F1126,PROFILE!$B$7:$Z$1000,18,FALSE),"")</f>
        <v/>
      </c>
      <c r="H1126" s="10" t="str">
        <f>IFERROR(VLOOKUP(F1126,PROFILE!$B$7:$Z$1000,19,FALSE),"")</f>
        <v/>
      </c>
      <c r="I1126" s="10" t="str">
        <f>IFERROR(VLOOKUP(F1126,PROFILE!$B$7:$Z$1000,17,FALSE),"")</f>
        <v/>
      </c>
      <c r="J1126" s="10" t="str">
        <f>IFERROR(VLOOKUP(F1126,PROFILE!$B$7:$Z$1000,2,FALSE),"")</f>
        <v/>
      </c>
      <c r="K1126" s="23" t="str">
        <f>IFERROR(VLOOKUP(F1126,PROFILE!$B$7:$DC$1000,290,FALSE),"")</f>
        <v/>
      </c>
      <c r="P1126" s="15">
        <v>1126</v>
      </c>
    </row>
    <row r="1127" spans="7:16" x14ac:dyDescent="0.35">
      <c r="G1127" s="20" t="str">
        <f>IFERROR(VLOOKUP(F1127,PROFILE!$B$7:$Z$1000,18,FALSE),"")</f>
        <v/>
      </c>
      <c r="H1127" s="10" t="str">
        <f>IFERROR(VLOOKUP(F1127,PROFILE!$B$7:$Z$1000,19,FALSE),"")</f>
        <v/>
      </c>
      <c r="I1127" s="10" t="str">
        <f>IFERROR(VLOOKUP(F1127,PROFILE!$B$7:$Z$1000,17,FALSE),"")</f>
        <v/>
      </c>
      <c r="J1127" s="10" t="str">
        <f>IFERROR(VLOOKUP(F1127,PROFILE!$B$7:$Z$1000,2,FALSE),"")</f>
        <v/>
      </c>
      <c r="K1127" s="23" t="str">
        <f>IFERROR(VLOOKUP(F1127,PROFILE!$B$7:$DC$1000,290,FALSE),"")</f>
        <v/>
      </c>
      <c r="P1127" s="15">
        <v>1127</v>
      </c>
    </row>
    <row r="1128" spans="7:16" x14ac:dyDescent="0.35">
      <c r="G1128" s="20" t="str">
        <f>IFERROR(VLOOKUP(F1128,PROFILE!$B$7:$Z$1000,18,FALSE),"")</f>
        <v/>
      </c>
      <c r="H1128" s="10" t="str">
        <f>IFERROR(VLOOKUP(F1128,PROFILE!$B$7:$Z$1000,19,FALSE),"")</f>
        <v/>
      </c>
      <c r="I1128" s="10" t="str">
        <f>IFERROR(VLOOKUP(F1128,PROFILE!$B$7:$Z$1000,17,FALSE),"")</f>
        <v/>
      </c>
      <c r="J1128" s="10" t="str">
        <f>IFERROR(VLOOKUP(F1128,PROFILE!$B$7:$Z$1000,2,FALSE),"")</f>
        <v/>
      </c>
      <c r="K1128" s="23" t="str">
        <f>IFERROR(VLOOKUP(F1128,PROFILE!$B$7:$DC$1000,290,FALSE),"")</f>
        <v/>
      </c>
      <c r="P1128" s="15">
        <v>1128</v>
      </c>
    </row>
    <row r="1129" spans="7:16" x14ac:dyDescent="0.35">
      <c r="G1129" s="20" t="str">
        <f>IFERROR(VLOOKUP(F1129,PROFILE!$B$7:$Z$1000,18,FALSE),"")</f>
        <v/>
      </c>
      <c r="H1129" s="10" t="str">
        <f>IFERROR(VLOOKUP(F1129,PROFILE!$B$7:$Z$1000,19,FALSE),"")</f>
        <v/>
      </c>
      <c r="I1129" s="10" t="str">
        <f>IFERROR(VLOOKUP(F1129,PROFILE!$B$7:$Z$1000,17,FALSE),"")</f>
        <v/>
      </c>
      <c r="J1129" s="10" t="str">
        <f>IFERROR(VLOOKUP(F1129,PROFILE!$B$7:$Z$1000,2,FALSE),"")</f>
        <v/>
      </c>
      <c r="K1129" s="23" t="str">
        <f>IFERROR(VLOOKUP(F1129,PROFILE!$B$7:$DC$1000,290,FALSE),"")</f>
        <v/>
      </c>
      <c r="P1129" s="15">
        <v>1129</v>
      </c>
    </row>
    <row r="1130" spans="7:16" x14ac:dyDescent="0.35">
      <c r="G1130" s="20" t="str">
        <f>IFERROR(VLOOKUP(F1130,PROFILE!$B$7:$Z$1000,18,FALSE),"")</f>
        <v/>
      </c>
      <c r="H1130" s="10" t="str">
        <f>IFERROR(VLOOKUP(F1130,PROFILE!$B$7:$Z$1000,19,FALSE),"")</f>
        <v/>
      </c>
      <c r="I1130" s="10" t="str">
        <f>IFERROR(VLOOKUP(F1130,PROFILE!$B$7:$Z$1000,17,FALSE),"")</f>
        <v/>
      </c>
      <c r="J1130" s="10" t="str">
        <f>IFERROR(VLOOKUP(F1130,PROFILE!$B$7:$Z$1000,2,FALSE),"")</f>
        <v/>
      </c>
      <c r="K1130" s="23" t="str">
        <f>IFERROR(VLOOKUP(F1130,PROFILE!$B$7:$DC$1000,290,FALSE),"")</f>
        <v/>
      </c>
      <c r="P1130" s="15">
        <v>1130</v>
      </c>
    </row>
    <row r="1131" spans="7:16" x14ac:dyDescent="0.35">
      <c r="G1131" s="20" t="str">
        <f>IFERROR(VLOOKUP(F1131,PROFILE!$B$7:$Z$1000,18,FALSE),"")</f>
        <v/>
      </c>
      <c r="H1131" s="10" t="str">
        <f>IFERROR(VLOOKUP(F1131,PROFILE!$B$7:$Z$1000,19,FALSE),"")</f>
        <v/>
      </c>
      <c r="I1131" s="10" t="str">
        <f>IFERROR(VLOOKUP(F1131,PROFILE!$B$7:$Z$1000,17,FALSE),"")</f>
        <v/>
      </c>
      <c r="J1131" s="10" t="str">
        <f>IFERROR(VLOOKUP(F1131,PROFILE!$B$7:$Z$1000,2,FALSE),"")</f>
        <v/>
      </c>
      <c r="K1131" s="23" t="str">
        <f>IFERROR(VLOOKUP(F1131,PROFILE!$B$7:$DC$1000,290,FALSE),"")</f>
        <v/>
      </c>
      <c r="P1131" s="15">
        <v>1131</v>
      </c>
    </row>
    <row r="1132" spans="7:16" x14ac:dyDescent="0.35">
      <c r="G1132" s="20" t="str">
        <f>IFERROR(VLOOKUP(F1132,PROFILE!$B$7:$Z$1000,18,FALSE),"")</f>
        <v/>
      </c>
      <c r="H1132" s="10" t="str">
        <f>IFERROR(VLOOKUP(F1132,PROFILE!$B$7:$Z$1000,19,FALSE),"")</f>
        <v/>
      </c>
      <c r="I1132" s="10" t="str">
        <f>IFERROR(VLOOKUP(F1132,PROFILE!$B$7:$Z$1000,17,FALSE),"")</f>
        <v/>
      </c>
      <c r="J1132" s="10" t="str">
        <f>IFERROR(VLOOKUP(F1132,PROFILE!$B$7:$Z$1000,2,FALSE),"")</f>
        <v/>
      </c>
      <c r="K1132" s="23" t="str">
        <f>IFERROR(VLOOKUP(F1132,PROFILE!$B$7:$DC$1000,290,FALSE),"")</f>
        <v/>
      </c>
      <c r="P1132" s="15">
        <v>1132</v>
      </c>
    </row>
    <row r="1133" spans="7:16" x14ac:dyDescent="0.35">
      <c r="G1133" s="20" t="str">
        <f>IFERROR(VLOOKUP(F1133,PROFILE!$B$7:$Z$1000,18,FALSE),"")</f>
        <v/>
      </c>
      <c r="H1133" s="10" t="str">
        <f>IFERROR(VLOOKUP(F1133,PROFILE!$B$7:$Z$1000,19,FALSE),"")</f>
        <v/>
      </c>
      <c r="I1133" s="10" t="str">
        <f>IFERROR(VLOOKUP(F1133,PROFILE!$B$7:$Z$1000,17,FALSE),"")</f>
        <v/>
      </c>
      <c r="J1133" s="10" t="str">
        <f>IFERROR(VLOOKUP(F1133,PROFILE!$B$7:$Z$1000,2,FALSE),"")</f>
        <v/>
      </c>
      <c r="K1133" s="23" t="str">
        <f>IFERROR(VLOOKUP(F1133,PROFILE!$B$7:$DC$1000,290,FALSE),"")</f>
        <v/>
      </c>
      <c r="P1133" s="15">
        <v>1133</v>
      </c>
    </row>
    <row r="1134" spans="7:16" x14ac:dyDescent="0.35">
      <c r="G1134" s="20" t="str">
        <f>IFERROR(VLOOKUP(F1134,PROFILE!$B$7:$Z$1000,18,FALSE),"")</f>
        <v/>
      </c>
      <c r="H1134" s="10" t="str">
        <f>IFERROR(VLOOKUP(F1134,PROFILE!$B$7:$Z$1000,19,FALSE),"")</f>
        <v/>
      </c>
      <c r="I1134" s="10" t="str">
        <f>IFERROR(VLOOKUP(F1134,PROFILE!$B$7:$Z$1000,17,FALSE),"")</f>
        <v/>
      </c>
      <c r="J1134" s="10" t="str">
        <f>IFERROR(VLOOKUP(F1134,PROFILE!$B$7:$Z$1000,2,FALSE),"")</f>
        <v/>
      </c>
      <c r="K1134" s="23" t="str">
        <f>IFERROR(VLOOKUP(F1134,PROFILE!$B$7:$DC$1000,290,FALSE),"")</f>
        <v/>
      </c>
      <c r="P1134" s="15">
        <v>1134</v>
      </c>
    </row>
    <row r="1135" spans="7:16" x14ac:dyDescent="0.35">
      <c r="G1135" s="20" t="str">
        <f>IFERROR(VLOOKUP(F1135,PROFILE!$B$7:$Z$1000,18,FALSE),"")</f>
        <v/>
      </c>
      <c r="H1135" s="10" t="str">
        <f>IFERROR(VLOOKUP(F1135,PROFILE!$B$7:$Z$1000,19,FALSE),"")</f>
        <v/>
      </c>
      <c r="I1135" s="10" t="str">
        <f>IFERROR(VLOOKUP(F1135,PROFILE!$B$7:$Z$1000,17,FALSE),"")</f>
        <v/>
      </c>
      <c r="J1135" s="10" t="str">
        <f>IFERROR(VLOOKUP(F1135,PROFILE!$B$7:$Z$1000,2,FALSE),"")</f>
        <v/>
      </c>
      <c r="K1135" s="23" t="str">
        <f>IFERROR(VLOOKUP(F1135,PROFILE!$B$7:$DC$1000,290,FALSE),"")</f>
        <v/>
      </c>
      <c r="P1135" s="15">
        <v>1135</v>
      </c>
    </row>
    <row r="1136" spans="7:16" x14ac:dyDescent="0.35">
      <c r="G1136" s="20" t="str">
        <f>IFERROR(VLOOKUP(F1136,PROFILE!$B$7:$Z$1000,18,FALSE),"")</f>
        <v/>
      </c>
      <c r="H1136" s="10" t="str">
        <f>IFERROR(VLOOKUP(F1136,PROFILE!$B$7:$Z$1000,19,FALSE),"")</f>
        <v/>
      </c>
      <c r="I1136" s="10" t="str">
        <f>IFERROR(VLOOKUP(F1136,PROFILE!$B$7:$Z$1000,17,FALSE),"")</f>
        <v/>
      </c>
      <c r="J1136" s="10" t="str">
        <f>IFERROR(VLOOKUP(F1136,PROFILE!$B$7:$Z$1000,2,FALSE),"")</f>
        <v/>
      </c>
      <c r="K1136" s="23" t="str">
        <f>IFERROR(VLOOKUP(F1136,PROFILE!$B$7:$DC$1000,290,FALSE),"")</f>
        <v/>
      </c>
      <c r="P1136" s="15">
        <v>1136</v>
      </c>
    </row>
    <row r="1137" spans="7:16" x14ac:dyDescent="0.35">
      <c r="G1137" s="20" t="str">
        <f>IFERROR(VLOOKUP(F1137,PROFILE!$B$7:$Z$1000,18,FALSE),"")</f>
        <v/>
      </c>
      <c r="H1137" s="10" t="str">
        <f>IFERROR(VLOOKUP(F1137,PROFILE!$B$7:$Z$1000,19,FALSE),"")</f>
        <v/>
      </c>
      <c r="I1137" s="10" t="str">
        <f>IFERROR(VLOOKUP(F1137,PROFILE!$B$7:$Z$1000,17,FALSE),"")</f>
        <v/>
      </c>
      <c r="J1137" s="10" t="str">
        <f>IFERROR(VLOOKUP(F1137,PROFILE!$B$7:$Z$1000,2,FALSE),"")</f>
        <v/>
      </c>
      <c r="K1137" s="23" t="str">
        <f>IFERROR(VLOOKUP(F1137,PROFILE!$B$7:$DC$1000,290,FALSE),"")</f>
        <v/>
      </c>
      <c r="P1137" s="15">
        <v>1137</v>
      </c>
    </row>
    <row r="1138" spans="7:16" x14ac:dyDescent="0.35">
      <c r="G1138" s="20" t="str">
        <f>IFERROR(VLOOKUP(F1138,PROFILE!$B$7:$Z$1000,18,FALSE),"")</f>
        <v/>
      </c>
      <c r="H1138" s="10" t="str">
        <f>IFERROR(VLOOKUP(F1138,PROFILE!$B$7:$Z$1000,19,FALSE),"")</f>
        <v/>
      </c>
      <c r="I1138" s="10" t="str">
        <f>IFERROR(VLOOKUP(F1138,PROFILE!$B$7:$Z$1000,17,FALSE),"")</f>
        <v/>
      </c>
      <c r="J1138" s="10" t="str">
        <f>IFERROR(VLOOKUP(F1138,PROFILE!$B$7:$Z$1000,2,FALSE),"")</f>
        <v/>
      </c>
      <c r="K1138" s="23" t="str">
        <f>IFERROR(VLOOKUP(F1138,PROFILE!$B$7:$DC$1000,290,FALSE),"")</f>
        <v/>
      </c>
      <c r="P1138" s="15">
        <v>1138</v>
      </c>
    </row>
    <row r="1139" spans="7:16" x14ac:dyDescent="0.35">
      <c r="G1139" s="20" t="str">
        <f>IFERROR(VLOOKUP(F1139,PROFILE!$B$7:$Z$1000,18,FALSE),"")</f>
        <v/>
      </c>
      <c r="H1139" s="10" t="str">
        <f>IFERROR(VLOOKUP(F1139,PROFILE!$B$7:$Z$1000,19,FALSE),"")</f>
        <v/>
      </c>
      <c r="I1139" s="10" t="str">
        <f>IFERROR(VLOOKUP(F1139,PROFILE!$B$7:$Z$1000,17,FALSE),"")</f>
        <v/>
      </c>
      <c r="J1139" s="10" t="str">
        <f>IFERROR(VLOOKUP(F1139,PROFILE!$B$7:$Z$1000,2,FALSE),"")</f>
        <v/>
      </c>
      <c r="K1139" s="23" t="str">
        <f>IFERROR(VLOOKUP(F1139,PROFILE!$B$7:$DC$1000,290,FALSE),"")</f>
        <v/>
      </c>
      <c r="P1139" s="15">
        <v>1139</v>
      </c>
    </row>
    <row r="1140" spans="7:16" x14ac:dyDescent="0.35">
      <c r="G1140" s="20" t="str">
        <f>IFERROR(VLOOKUP(F1140,PROFILE!$B$7:$Z$1000,18,FALSE),"")</f>
        <v/>
      </c>
      <c r="H1140" s="10" t="str">
        <f>IFERROR(VLOOKUP(F1140,PROFILE!$B$7:$Z$1000,19,FALSE),"")</f>
        <v/>
      </c>
      <c r="I1140" s="10" t="str">
        <f>IFERROR(VLOOKUP(F1140,PROFILE!$B$7:$Z$1000,17,FALSE),"")</f>
        <v/>
      </c>
      <c r="J1140" s="10" t="str">
        <f>IFERROR(VLOOKUP(F1140,PROFILE!$B$7:$Z$1000,2,FALSE),"")</f>
        <v/>
      </c>
      <c r="K1140" s="23" t="str">
        <f>IFERROR(VLOOKUP(F1140,PROFILE!$B$7:$DC$1000,290,FALSE),"")</f>
        <v/>
      </c>
      <c r="P1140" s="15">
        <v>1140</v>
      </c>
    </row>
    <row r="1141" spans="7:16" x14ac:dyDescent="0.35">
      <c r="G1141" s="20" t="str">
        <f>IFERROR(VLOOKUP(F1141,PROFILE!$B$7:$Z$1000,18,FALSE),"")</f>
        <v/>
      </c>
      <c r="H1141" s="10" t="str">
        <f>IFERROR(VLOOKUP(F1141,PROFILE!$B$7:$Z$1000,19,FALSE),"")</f>
        <v/>
      </c>
      <c r="I1141" s="10" t="str">
        <f>IFERROR(VLOOKUP(F1141,PROFILE!$B$7:$Z$1000,17,FALSE),"")</f>
        <v/>
      </c>
      <c r="J1141" s="10" t="str">
        <f>IFERROR(VLOOKUP(F1141,PROFILE!$B$7:$Z$1000,2,FALSE),"")</f>
        <v/>
      </c>
      <c r="K1141" s="23" t="str">
        <f>IFERROR(VLOOKUP(F1141,PROFILE!$B$7:$DC$1000,290,FALSE),"")</f>
        <v/>
      </c>
      <c r="P1141" s="15">
        <v>1141</v>
      </c>
    </row>
    <row r="1142" spans="7:16" x14ac:dyDescent="0.35">
      <c r="G1142" s="20" t="str">
        <f>IFERROR(VLOOKUP(F1142,PROFILE!$B$7:$Z$1000,18,FALSE),"")</f>
        <v/>
      </c>
      <c r="H1142" s="10" t="str">
        <f>IFERROR(VLOOKUP(F1142,PROFILE!$B$7:$Z$1000,19,FALSE),"")</f>
        <v/>
      </c>
      <c r="I1142" s="10" t="str">
        <f>IFERROR(VLOOKUP(F1142,PROFILE!$B$7:$Z$1000,17,FALSE),"")</f>
        <v/>
      </c>
      <c r="J1142" s="10" t="str">
        <f>IFERROR(VLOOKUP(F1142,PROFILE!$B$7:$Z$1000,2,FALSE),"")</f>
        <v/>
      </c>
      <c r="K1142" s="23" t="str">
        <f>IFERROR(VLOOKUP(F1142,PROFILE!$B$7:$DC$1000,290,FALSE),"")</f>
        <v/>
      </c>
      <c r="P1142" s="15">
        <v>1142</v>
      </c>
    </row>
    <row r="1143" spans="7:16" x14ac:dyDescent="0.35">
      <c r="G1143" s="20" t="str">
        <f>IFERROR(VLOOKUP(F1143,PROFILE!$B$7:$Z$1000,18,FALSE),"")</f>
        <v/>
      </c>
      <c r="H1143" s="10" t="str">
        <f>IFERROR(VLOOKUP(F1143,PROFILE!$B$7:$Z$1000,19,FALSE),"")</f>
        <v/>
      </c>
      <c r="I1143" s="10" t="str">
        <f>IFERROR(VLOOKUP(F1143,PROFILE!$B$7:$Z$1000,17,FALSE),"")</f>
        <v/>
      </c>
      <c r="J1143" s="10" t="str">
        <f>IFERROR(VLOOKUP(F1143,PROFILE!$B$7:$Z$1000,2,FALSE),"")</f>
        <v/>
      </c>
      <c r="K1143" s="23" t="str">
        <f>IFERROR(VLOOKUP(F1143,PROFILE!$B$7:$DC$1000,290,FALSE),"")</f>
        <v/>
      </c>
      <c r="P1143" s="15">
        <v>1143</v>
      </c>
    </row>
    <row r="1144" spans="7:16" x14ac:dyDescent="0.35">
      <c r="G1144" s="20" t="str">
        <f>IFERROR(VLOOKUP(F1144,PROFILE!$B$7:$Z$1000,18,FALSE),"")</f>
        <v/>
      </c>
      <c r="H1144" s="10" t="str">
        <f>IFERROR(VLOOKUP(F1144,PROFILE!$B$7:$Z$1000,19,FALSE),"")</f>
        <v/>
      </c>
      <c r="I1144" s="10" t="str">
        <f>IFERROR(VLOOKUP(F1144,PROFILE!$B$7:$Z$1000,17,FALSE),"")</f>
        <v/>
      </c>
      <c r="J1144" s="10" t="str">
        <f>IFERROR(VLOOKUP(F1144,PROFILE!$B$7:$Z$1000,2,FALSE),"")</f>
        <v/>
      </c>
      <c r="K1144" s="23" t="str">
        <f>IFERROR(VLOOKUP(F1144,PROFILE!$B$7:$DC$1000,290,FALSE),"")</f>
        <v/>
      </c>
      <c r="P1144" s="15">
        <v>1144</v>
      </c>
    </row>
    <row r="1145" spans="7:16" x14ac:dyDescent="0.35">
      <c r="G1145" s="20" t="str">
        <f>IFERROR(VLOOKUP(F1145,PROFILE!$B$7:$Z$1000,18,FALSE),"")</f>
        <v/>
      </c>
      <c r="H1145" s="10" t="str">
        <f>IFERROR(VLOOKUP(F1145,PROFILE!$B$7:$Z$1000,19,FALSE),"")</f>
        <v/>
      </c>
      <c r="I1145" s="10" t="str">
        <f>IFERROR(VLOOKUP(F1145,PROFILE!$B$7:$Z$1000,17,FALSE),"")</f>
        <v/>
      </c>
      <c r="J1145" s="10" t="str">
        <f>IFERROR(VLOOKUP(F1145,PROFILE!$B$7:$Z$1000,2,FALSE),"")</f>
        <v/>
      </c>
      <c r="K1145" s="23" t="str">
        <f>IFERROR(VLOOKUP(F1145,PROFILE!$B$7:$DC$1000,290,FALSE),"")</f>
        <v/>
      </c>
      <c r="P1145" s="15">
        <v>1145</v>
      </c>
    </row>
    <row r="1146" spans="7:16" x14ac:dyDescent="0.35">
      <c r="G1146" s="20" t="str">
        <f>IFERROR(VLOOKUP(F1146,PROFILE!$B$7:$Z$1000,18,FALSE),"")</f>
        <v/>
      </c>
      <c r="H1146" s="10" t="str">
        <f>IFERROR(VLOOKUP(F1146,PROFILE!$B$7:$Z$1000,19,FALSE),"")</f>
        <v/>
      </c>
      <c r="I1146" s="10" t="str">
        <f>IFERROR(VLOOKUP(F1146,PROFILE!$B$7:$Z$1000,17,FALSE),"")</f>
        <v/>
      </c>
      <c r="J1146" s="10" t="str">
        <f>IFERROR(VLOOKUP(F1146,PROFILE!$B$7:$Z$1000,2,FALSE),"")</f>
        <v/>
      </c>
      <c r="K1146" s="23" t="str">
        <f>IFERROR(VLOOKUP(F1146,PROFILE!$B$7:$DC$1000,290,FALSE),"")</f>
        <v/>
      </c>
      <c r="P1146" s="15">
        <v>1146</v>
      </c>
    </row>
    <row r="1147" spans="7:16" x14ac:dyDescent="0.35">
      <c r="G1147" s="20" t="str">
        <f>IFERROR(VLOOKUP(F1147,PROFILE!$B$7:$Z$1000,18,FALSE),"")</f>
        <v/>
      </c>
      <c r="H1147" s="10" t="str">
        <f>IFERROR(VLOOKUP(F1147,PROFILE!$B$7:$Z$1000,19,FALSE),"")</f>
        <v/>
      </c>
      <c r="I1147" s="10" t="str">
        <f>IFERROR(VLOOKUP(F1147,PROFILE!$B$7:$Z$1000,17,FALSE),"")</f>
        <v/>
      </c>
      <c r="J1147" s="10" t="str">
        <f>IFERROR(VLOOKUP(F1147,PROFILE!$B$7:$Z$1000,2,FALSE),"")</f>
        <v/>
      </c>
      <c r="K1147" s="23" t="str">
        <f>IFERROR(VLOOKUP(F1147,PROFILE!$B$7:$DC$1000,290,FALSE),"")</f>
        <v/>
      </c>
      <c r="P1147" s="15">
        <v>1147</v>
      </c>
    </row>
    <row r="1148" spans="7:16" x14ac:dyDescent="0.35">
      <c r="G1148" s="20" t="str">
        <f>IFERROR(VLOOKUP(F1148,PROFILE!$B$7:$Z$1000,18,FALSE),"")</f>
        <v/>
      </c>
      <c r="H1148" s="10" t="str">
        <f>IFERROR(VLOOKUP(F1148,PROFILE!$B$7:$Z$1000,19,FALSE),"")</f>
        <v/>
      </c>
      <c r="I1148" s="10" t="str">
        <f>IFERROR(VLOOKUP(F1148,PROFILE!$B$7:$Z$1000,17,FALSE),"")</f>
        <v/>
      </c>
      <c r="J1148" s="10" t="str">
        <f>IFERROR(VLOOKUP(F1148,PROFILE!$B$7:$Z$1000,2,FALSE),"")</f>
        <v/>
      </c>
      <c r="K1148" s="23" t="str">
        <f>IFERROR(VLOOKUP(F1148,PROFILE!$B$7:$DC$1000,290,FALSE),"")</f>
        <v/>
      </c>
      <c r="P1148" s="15">
        <v>1148</v>
      </c>
    </row>
    <row r="1149" spans="7:16" x14ac:dyDescent="0.35">
      <c r="G1149" s="20" t="str">
        <f>IFERROR(VLOOKUP(F1149,PROFILE!$B$7:$Z$1000,18,FALSE),"")</f>
        <v/>
      </c>
      <c r="H1149" s="10" t="str">
        <f>IFERROR(VLOOKUP(F1149,PROFILE!$B$7:$Z$1000,19,FALSE),"")</f>
        <v/>
      </c>
      <c r="I1149" s="10" t="str">
        <f>IFERROR(VLOOKUP(F1149,PROFILE!$B$7:$Z$1000,17,FALSE),"")</f>
        <v/>
      </c>
      <c r="J1149" s="10" t="str">
        <f>IFERROR(VLOOKUP(F1149,PROFILE!$B$7:$Z$1000,2,FALSE),"")</f>
        <v/>
      </c>
      <c r="K1149" s="23" t="str">
        <f>IFERROR(VLOOKUP(F1149,PROFILE!$B$7:$DC$1000,290,FALSE),"")</f>
        <v/>
      </c>
      <c r="P1149" s="15">
        <v>1149</v>
      </c>
    </row>
    <row r="1150" spans="7:16" x14ac:dyDescent="0.35">
      <c r="G1150" s="20" t="str">
        <f>IFERROR(VLOOKUP(F1150,PROFILE!$B$7:$Z$1000,18,FALSE),"")</f>
        <v/>
      </c>
      <c r="H1150" s="10" t="str">
        <f>IFERROR(VLOOKUP(F1150,PROFILE!$B$7:$Z$1000,19,FALSE),"")</f>
        <v/>
      </c>
      <c r="I1150" s="10" t="str">
        <f>IFERROR(VLOOKUP(F1150,PROFILE!$B$7:$Z$1000,17,FALSE),"")</f>
        <v/>
      </c>
      <c r="J1150" s="10" t="str">
        <f>IFERROR(VLOOKUP(F1150,PROFILE!$B$7:$Z$1000,2,FALSE),"")</f>
        <v/>
      </c>
      <c r="K1150" s="23" t="str">
        <f>IFERROR(VLOOKUP(F1150,PROFILE!$B$7:$DC$1000,290,FALSE),"")</f>
        <v/>
      </c>
      <c r="P1150" s="15">
        <v>1150</v>
      </c>
    </row>
    <row r="1151" spans="7:16" x14ac:dyDescent="0.35">
      <c r="G1151" s="20" t="str">
        <f>IFERROR(VLOOKUP(F1151,PROFILE!$B$7:$Z$1000,18,FALSE),"")</f>
        <v/>
      </c>
      <c r="H1151" s="10" t="str">
        <f>IFERROR(VLOOKUP(F1151,PROFILE!$B$7:$Z$1000,19,FALSE),"")</f>
        <v/>
      </c>
      <c r="I1151" s="10" t="str">
        <f>IFERROR(VLOOKUP(F1151,PROFILE!$B$7:$Z$1000,17,FALSE),"")</f>
        <v/>
      </c>
      <c r="J1151" s="10" t="str">
        <f>IFERROR(VLOOKUP(F1151,PROFILE!$B$7:$Z$1000,2,FALSE),"")</f>
        <v/>
      </c>
      <c r="K1151" s="23" t="str">
        <f>IFERROR(VLOOKUP(F1151,PROFILE!$B$7:$DC$1000,290,FALSE),"")</f>
        <v/>
      </c>
      <c r="P1151" s="15">
        <v>1151</v>
      </c>
    </row>
    <row r="1152" spans="7:16" x14ac:dyDescent="0.35">
      <c r="G1152" s="20" t="str">
        <f>IFERROR(VLOOKUP(F1152,PROFILE!$B$7:$Z$1000,18,FALSE),"")</f>
        <v/>
      </c>
      <c r="H1152" s="10" t="str">
        <f>IFERROR(VLOOKUP(F1152,PROFILE!$B$7:$Z$1000,19,FALSE),"")</f>
        <v/>
      </c>
      <c r="I1152" s="10" t="str">
        <f>IFERROR(VLOOKUP(F1152,PROFILE!$B$7:$Z$1000,17,FALSE),"")</f>
        <v/>
      </c>
      <c r="J1152" s="10" t="str">
        <f>IFERROR(VLOOKUP(F1152,PROFILE!$B$7:$Z$1000,2,FALSE),"")</f>
        <v/>
      </c>
      <c r="K1152" s="23" t="str">
        <f>IFERROR(VLOOKUP(F1152,PROFILE!$B$7:$DC$1000,290,FALSE),"")</f>
        <v/>
      </c>
      <c r="P1152" s="15">
        <v>1152</v>
      </c>
    </row>
    <row r="1153" spans="7:16" x14ac:dyDescent="0.35">
      <c r="G1153" s="20" t="str">
        <f>IFERROR(VLOOKUP(F1153,PROFILE!$B$7:$Z$1000,18,FALSE),"")</f>
        <v/>
      </c>
      <c r="H1153" s="10" t="str">
        <f>IFERROR(VLOOKUP(F1153,PROFILE!$B$7:$Z$1000,19,FALSE),"")</f>
        <v/>
      </c>
      <c r="I1153" s="10" t="str">
        <f>IFERROR(VLOOKUP(F1153,PROFILE!$B$7:$Z$1000,17,FALSE),"")</f>
        <v/>
      </c>
      <c r="J1153" s="10" t="str">
        <f>IFERROR(VLOOKUP(F1153,PROFILE!$B$7:$Z$1000,2,FALSE),"")</f>
        <v/>
      </c>
      <c r="K1153" s="23" t="str">
        <f>IFERROR(VLOOKUP(F1153,PROFILE!$B$7:$DC$1000,290,FALSE),"")</f>
        <v/>
      </c>
      <c r="P1153" s="15">
        <v>1153</v>
      </c>
    </row>
    <row r="1154" spans="7:16" x14ac:dyDescent="0.35">
      <c r="G1154" s="20" t="str">
        <f>IFERROR(VLOOKUP(F1154,PROFILE!$B$7:$Z$1000,18,FALSE),"")</f>
        <v/>
      </c>
      <c r="H1154" s="10" t="str">
        <f>IFERROR(VLOOKUP(F1154,PROFILE!$B$7:$Z$1000,19,FALSE),"")</f>
        <v/>
      </c>
      <c r="I1154" s="10" t="str">
        <f>IFERROR(VLOOKUP(F1154,PROFILE!$B$7:$Z$1000,17,FALSE),"")</f>
        <v/>
      </c>
      <c r="J1154" s="10" t="str">
        <f>IFERROR(VLOOKUP(F1154,PROFILE!$B$7:$Z$1000,2,FALSE),"")</f>
        <v/>
      </c>
      <c r="K1154" s="23" t="str">
        <f>IFERROR(VLOOKUP(F1154,PROFILE!$B$7:$DC$1000,290,FALSE),"")</f>
        <v/>
      </c>
      <c r="P1154" s="15">
        <v>1154</v>
      </c>
    </row>
  </sheetData>
  <sheetProtection selectLockedCells="1"/>
  <autoFilter ref="F2:O3"/>
  <mergeCells count="10">
    <mergeCell ref="N2:N3"/>
    <mergeCell ref="O2:O3"/>
    <mergeCell ref="M2:M3"/>
    <mergeCell ref="L2:L3"/>
    <mergeCell ref="F2:F3"/>
    <mergeCell ref="G2:G3"/>
    <mergeCell ref="H2:H3"/>
    <mergeCell ref="I2:I3"/>
    <mergeCell ref="J2:J3"/>
    <mergeCell ref="K2:K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2564"/>
  <sheetViews>
    <sheetView view="pageBreakPreview" zoomScaleSheetLayoutView="100" workbookViewId="0">
      <selection activeCell="K9" sqref="K9:P10"/>
    </sheetView>
  </sheetViews>
  <sheetFormatPr defaultColWidth="8.85546875" defaultRowHeight="23.25" x14ac:dyDescent="0.35"/>
  <cols>
    <col min="1" max="1" width="14.42578125" customWidth="1"/>
    <col min="2" max="2" width="16.140625" style="48" customWidth="1"/>
    <col min="3" max="6" width="14.42578125" customWidth="1"/>
    <col min="7" max="7" width="15.42578125" style="28" customWidth="1"/>
    <col min="8" max="8" width="14.42578125" style="15" customWidth="1"/>
    <col min="9" max="9" width="16.140625" style="49" customWidth="1"/>
    <col min="10" max="13" width="14.42578125" style="15" customWidth="1"/>
    <col min="14" max="14" width="15.42578125" style="29" customWidth="1"/>
    <col min="15" max="15" width="14.42578125" style="15" customWidth="1"/>
    <col min="16" max="16" width="16.140625" style="49" customWidth="1"/>
    <col min="17" max="20" width="14.42578125" style="15" customWidth="1"/>
    <col min="21" max="21" width="15.42578125" style="28" customWidth="1"/>
    <col min="22" max="22" width="14.42578125" style="15" customWidth="1"/>
    <col min="23" max="23" width="16.7109375" style="49" customWidth="1"/>
    <col min="24" max="27" width="14.42578125" style="15" customWidth="1"/>
    <col min="28" max="28" width="15.42578125" style="28" customWidth="1"/>
    <col min="29" max="29" width="14.42578125" style="15" customWidth="1"/>
    <col min="30" max="30" width="15.85546875" style="49" customWidth="1"/>
    <col min="31" max="34" width="14.42578125" style="15" customWidth="1"/>
    <col min="35" max="35" width="15.42578125" customWidth="1"/>
    <col min="36" max="36" width="8.85546875" style="15"/>
    <col min="37" max="37" width="17.28515625" style="15" customWidth="1"/>
    <col min="38" max="16384" width="8.85546875" style="15"/>
  </cols>
  <sheetData>
    <row r="1" spans="1:37" s="59" customFormat="1" ht="28.5" x14ac:dyDescent="0.45">
      <c r="A1" s="55" t="s">
        <v>171</v>
      </c>
      <c r="B1" s="56"/>
      <c r="C1" s="57">
        <f>COUNTA(A4:A38)+3</f>
        <v>4</v>
      </c>
      <c r="D1" s="887">
        <f ca="1">NOW()</f>
        <v>43032.973902199075</v>
      </c>
      <c r="E1" s="887"/>
      <c r="F1" s="887"/>
      <c r="G1" s="58">
        <f>COUNT(A4:A38)</f>
        <v>1</v>
      </c>
      <c r="H1" s="55" t="s">
        <v>171</v>
      </c>
      <c r="I1" s="56"/>
      <c r="J1" s="57">
        <f>COUNTA(H4:H38)+3</f>
        <v>9</v>
      </c>
      <c r="K1" s="887">
        <f ca="1">NOW()</f>
        <v>43032.973902199075</v>
      </c>
      <c r="L1" s="887"/>
      <c r="M1" s="887"/>
      <c r="N1" s="58">
        <f>COUNT(H2:H38)</f>
        <v>6</v>
      </c>
      <c r="O1" s="55" t="s">
        <v>171</v>
      </c>
      <c r="P1" s="56"/>
      <c r="Q1" s="57">
        <f>COUNTA(O4:O38)+3</f>
        <v>14</v>
      </c>
      <c r="R1" s="887">
        <f ca="1">NOW()</f>
        <v>43032.973902199075</v>
      </c>
      <c r="S1" s="887"/>
      <c r="T1" s="887"/>
      <c r="U1" s="58">
        <f>COUNT(O2:O38)</f>
        <v>11</v>
      </c>
      <c r="V1" s="55" t="s">
        <v>171</v>
      </c>
      <c r="W1" s="56"/>
      <c r="X1" s="57">
        <f>COUNTA(V4:V38)+3</f>
        <v>6</v>
      </c>
      <c r="Y1" s="887">
        <f ca="1">NOW()</f>
        <v>43032.973902199075</v>
      </c>
      <c r="Z1" s="887"/>
      <c r="AA1" s="887"/>
      <c r="AB1" s="58">
        <f>COUNT(V2:V38)</f>
        <v>3</v>
      </c>
      <c r="AC1" s="55" t="s">
        <v>171</v>
      </c>
      <c r="AD1" s="56"/>
      <c r="AE1" s="57">
        <f>COUNTA(AC4:AC38)+3</f>
        <v>26</v>
      </c>
      <c r="AF1" s="887">
        <f ca="1">NOW()</f>
        <v>43032.973902199075</v>
      </c>
      <c r="AG1" s="887"/>
      <c r="AH1" s="887"/>
      <c r="AI1" s="58">
        <f>COUNT(AC2:AC38)</f>
        <v>22</v>
      </c>
      <c r="AK1" s="59" t="s">
        <v>2493</v>
      </c>
    </row>
    <row r="2" spans="1:37" s="27" customFormat="1" x14ac:dyDescent="0.35">
      <c r="A2" s="31" t="s">
        <v>86</v>
      </c>
      <c r="B2" s="51"/>
      <c r="C2" s="2"/>
      <c r="D2" s="2"/>
      <c r="E2" s="2"/>
      <c r="F2" s="2"/>
      <c r="G2" s="54" t="str">
        <f>COUNT(A4:A38)&amp;"  คัน"</f>
        <v>1  คัน</v>
      </c>
      <c r="H2" s="31" t="s">
        <v>87</v>
      </c>
      <c r="I2" s="51"/>
      <c r="J2" s="33"/>
      <c r="K2" s="33"/>
      <c r="L2" s="33"/>
      <c r="M2" s="33"/>
      <c r="N2" s="32" t="str">
        <f>COUNT(H4:H38)&amp;"  คัน"</f>
        <v>6  คัน</v>
      </c>
      <c r="O2" s="31" t="s">
        <v>88</v>
      </c>
      <c r="P2" s="51"/>
      <c r="Q2" s="33"/>
      <c r="R2" s="33"/>
      <c r="S2" s="33"/>
      <c r="T2" s="33"/>
      <c r="U2" s="32" t="str">
        <f>COUNT(O4:O38)&amp;"  คัน"</f>
        <v>11  คัน</v>
      </c>
      <c r="V2" s="31" t="s">
        <v>89</v>
      </c>
      <c r="W2" s="51"/>
      <c r="X2" s="33"/>
      <c r="Y2" s="33"/>
      <c r="Z2" s="33"/>
      <c r="AA2" s="33"/>
      <c r="AB2" s="32" t="str">
        <f>COUNT(V4:V38)&amp;"  คัน"</f>
        <v>3  คัน</v>
      </c>
      <c r="AC2" s="31" t="s">
        <v>176</v>
      </c>
      <c r="AD2" s="44"/>
      <c r="AE2" s="51"/>
      <c r="AF2" s="33"/>
      <c r="AG2" s="33"/>
      <c r="AH2" s="33"/>
      <c r="AI2" s="32" t="str">
        <f>COUNT(AC4:AC38)&amp;"  คัน"</f>
        <v>22  คัน</v>
      </c>
      <c r="AK2" s="27">
        <f>COUNTA(AK3:AK1000)</f>
        <v>7</v>
      </c>
    </row>
    <row r="3" spans="1:37" x14ac:dyDescent="0.35">
      <c r="A3" s="34" t="s">
        <v>132</v>
      </c>
      <c r="B3" s="45" t="s">
        <v>175</v>
      </c>
      <c r="C3" s="34" t="s">
        <v>0</v>
      </c>
      <c r="D3" s="34" t="s">
        <v>1</v>
      </c>
      <c r="E3" s="34" t="s">
        <v>2</v>
      </c>
      <c r="F3" s="34" t="s">
        <v>133</v>
      </c>
      <c r="G3" s="35" t="s">
        <v>182</v>
      </c>
      <c r="H3" s="60" t="s">
        <v>132</v>
      </c>
      <c r="I3" s="61" t="s">
        <v>175</v>
      </c>
      <c r="J3" s="34" t="s">
        <v>0</v>
      </c>
      <c r="K3" s="34" t="s">
        <v>1</v>
      </c>
      <c r="L3" s="34" t="s">
        <v>2</v>
      </c>
      <c r="M3" s="34" t="s">
        <v>133</v>
      </c>
      <c r="N3" s="35" t="s">
        <v>182</v>
      </c>
      <c r="O3" s="34" t="s">
        <v>132</v>
      </c>
      <c r="P3" s="45" t="s">
        <v>175</v>
      </c>
      <c r="Q3" s="34" t="s">
        <v>0</v>
      </c>
      <c r="R3" s="34" t="s">
        <v>1</v>
      </c>
      <c r="S3" s="34" t="s">
        <v>2</v>
      </c>
      <c r="T3" s="34" t="s">
        <v>133</v>
      </c>
      <c r="U3" s="35" t="s">
        <v>182</v>
      </c>
      <c r="V3" s="62" t="s">
        <v>132</v>
      </c>
      <c r="W3" s="45" t="s">
        <v>175</v>
      </c>
      <c r="X3" s="34" t="s">
        <v>0</v>
      </c>
      <c r="Y3" s="34" t="s">
        <v>1</v>
      </c>
      <c r="Z3" s="34" t="s">
        <v>2</v>
      </c>
      <c r="AA3" s="34" t="s">
        <v>133</v>
      </c>
      <c r="AB3" s="35" t="s">
        <v>181</v>
      </c>
      <c r="AC3" s="34" t="s">
        <v>132</v>
      </c>
      <c r="AD3" s="45" t="s">
        <v>175</v>
      </c>
      <c r="AE3" s="34" t="s">
        <v>0</v>
      </c>
      <c r="AF3" s="34" t="s">
        <v>1</v>
      </c>
      <c r="AG3" s="34" t="s">
        <v>2</v>
      </c>
      <c r="AH3" s="34" t="s">
        <v>133</v>
      </c>
      <c r="AI3" s="35" t="s">
        <v>182</v>
      </c>
      <c r="AJ3" s="15" t="s">
        <v>20</v>
      </c>
      <c r="AK3" s="15">
        <v>1704031</v>
      </c>
    </row>
    <row r="4" spans="1:37" x14ac:dyDescent="0.35">
      <c r="A4" s="88">
        <v>0</v>
      </c>
      <c r="B4" s="7" t="str">
        <f>IFERROR(VLOOKUP(A4,QUEUE!$F$2:$AW$948,40,FALSE),"")</f>
        <v/>
      </c>
      <c r="C4" s="36" t="str">
        <f>IFERROR(VLOOKUP(A4,QUEUE!$F$2:$J$948,2,FALSE),"")</f>
        <v/>
      </c>
      <c r="D4" s="36" t="str">
        <f>IFERROR(VLOOKUP(A4,QUEUE!$F$2:$J$948,3,FALSE),"")</f>
        <v/>
      </c>
      <c r="E4" s="36" t="str">
        <f>IFERROR(VLOOKUP(A4,QUEUE!$F$2:$J$948,4,FALSE),"")</f>
        <v/>
      </c>
      <c r="F4" s="36" t="str">
        <f>IFERROR(VLOOKUP(A4,QUEUE!$F$2:$J$948,5,FALSE),"")</f>
        <v/>
      </c>
      <c r="G4" s="36" t="str">
        <f>IF(IFERROR(VLOOKUP(A4,QUEUE!$F$2:$AP$948,25,FALSE),"")=0,"",IFERROR(VLOOKUP(A4,QUEUE!$F$2:$AP$948,25,FALSE),""))</f>
        <v/>
      </c>
      <c r="H4" s="97">
        <v>1710016</v>
      </c>
      <c r="I4" s="7">
        <f>IFERROR(VLOOKUP(H4,QUEUE!$F$2:$AW$1000,41,FALSE),"")</f>
        <v>43031</v>
      </c>
      <c r="J4" s="36" t="str">
        <f>IFERROR(VLOOKUP(H4,QUEUE!$F$2:$J$948,2,FALSE),"")</f>
        <v>SUZUKI</v>
      </c>
      <c r="K4" s="36" t="str">
        <f>IFERROR(VLOOKUP(H4,QUEUE!$F$2:$J$948,3,FALSE),"")</f>
        <v>SWIFT</v>
      </c>
      <c r="L4" s="36" t="str">
        <f>IFERROR(VLOOKUP(H4,QUEUE!$F$2:$J$948,4,FALSE),"")</f>
        <v>1กฬ2912</v>
      </c>
      <c r="M4" s="36" t="str">
        <f>IFERROR(VLOOKUP(H4,QUEUE!$F$2:$J$948,5,FALSE),"")</f>
        <v>เบา</v>
      </c>
      <c r="N4" s="36" t="str">
        <f>IF(IFERROR(VLOOKUP(H4,QUEUE!$F$2:$AP$948,28,FALSE),"")=0,"",IFERROR(VLOOKUP(H4,QUEUE!$F$2:$AP$948,28,FALSE),""))</f>
        <v/>
      </c>
      <c r="O4" s="88">
        <v>1709085</v>
      </c>
      <c r="P4" s="7">
        <f>IFERROR(VLOOKUP(O4,QUEUE!$F$2:$AW$1000,42,FALSE),"")</f>
        <v>43028</v>
      </c>
      <c r="Q4" s="36" t="str">
        <f>IFERROR(VLOOKUP(O4,QUEUE!$F$2:$J$948,2,FALSE),"")</f>
        <v>ISUZU</v>
      </c>
      <c r="R4" s="36" t="str">
        <f>IFERROR(VLOOKUP(O4,QUEUE!$F$2:$J$948,3,FALSE),"")</f>
        <v>D-MAX</v>
      </c>
      <c r="S4" s="36" t="str">
        <f>IFERROR(VLOOKUP(O4,QUEUE!$F$2:$J$948,4,FALSE),"")</f>
        <v>ถถ7689</v>
      </c>
      <c r="T4" s="36" t="str">
        <f>IFERROR(VLOOKUP(O4,QUEUE!$F$2:$J$948,5,FALSE),"")</f>
        <v>รอบคัน</v>
      </c>
      <c r="U4" s="36" t="str">
        <f>IF(IFERROR(VLOOKUP(O4,QUEUE!$F$2:$AP$948,31,FALSE),"")=0,"",IFERROR(VLOOKUP(O4,QUEUE!$F$2:$AP$948,31,FALSE),""))</f>
        <v>ซ๊ง</v>
      </c>
      <c r="V4" s="88">
        <v>1709052</v>
      </c>
      <c r="W4" s="7">
        <f>IFERROR(VLOOKUP(V4,QUEUE!$F$2:$AW$1000,43,FALSE),"")</f>
        <v>43028</v>
      </c>
      <c r="X4" s="36" t="str">
        <f>IFERROR(VLOOKUP(V4,QUEUE!$F$2:$J$948,2,FALSE),"")</f>
        <v>TOYOTA</v>
      </c>
      <c r="Y4" s="36" t="str">
        <f>IFERROR(VLOOKUP(V4,QUEUE!$F$2:$J$948,3,FALSE),"")</f>
        <v>VIGO</v>
      </c>
      <c r="Z4" s="36" t="str">
        <f>IFERROR(VLOOKUP(V4,QUEUE!$F$2:$J$948,4,FALSE),"")</f>
        <v>ฒย8429</v>
      </c>
      <c r="AA4" s="36" t="str">
        <f>IFERROR(VLOOKUP(V4,QUEUE!$F$2:$J$948,5,FALSE),"")</f>
        <v>รอบคัน</v>
      </c>
      <c r="AB4" s="39" t="str">
        <f>IF(V4="","",IFERROR(IF(VLOOKUP(JOBLIST!V4,REFINISH!$F$4:$O$1001,10,FALSE)=0,VLOOKUP(JOBLIST!V4,REFINISH!$F$4:$O$1001,8,FALSE),"READY"),"ยังไม่ได้สั่ง"))</f>
        <v>ยังไม่ได้สั่ง</v>
      </c>
      <c r="AC4" s="88">
        <v>1709079</v>
      </c>
      <c r="AD4" s="7">
        <f>IFERROR(VLOOKUP(AC4,QUEUE!$F$2:$AW$1000,42,FALSE),"")</f>
        <v>42993</v>
      </c>
      <c r="AE4" s="36" t="str">
        <f>IFERROR(VLOOKUP(AC4,QUEUE!$F$2:$J$948,2,FALSE),"")</f>
        <v>ISUZU</v>
      </c>
      <c r="AF4" s="36" t="str">
        <f>IFERROR(VLOOKUP(AC4,QUEUE!$F$2:$J$948,3,FALSE),"")</f>
        <v>D-MAX</v>
      </c>
      <c r="AG4" s="36" t="str">
        <f>IFERROR(VLOOKUP(AC4,QUEUE!$F$2:$J$948,4,FALSE),"")</f>
        <v>ฒฎ8533</v>
      </c>
      <c r="AH4" s="36" t="str">
        <f>IFERROR(VLOOKUP(AC4,QUEUE!$F$2:$J$948,5,FALSE),"")</f>
        <v>รอบคัน</v>
      </c>
      <c r="AI4" s="36" t="str">
        <f>IF(IFERROR(VLOOKUP(AC4,QUEUE!$F$2:$AP$948,37,FALSE),"")=0,"",IFERROR(VLOOKUP(AC4,QUEUE!$F$2:$AP$948,37,FALSE),""))</f>
        <v/>
      </c>
      <c r="AJ4" s="15" t="s">
        <v>125</v>
      </c>
      <c r="AK4" s="15">
        <v>1708034</v>
      </c>
    </row>
    <row r="5" spans="1:37" x14ac:dyDescent="0.35">
      <c r="A5" s="88"/>
      <c r="B5" s="7" t="str">
        <f>IFERROR(VLOOKUP(A5,QUEUE!$F$2:$AW$948,40,FALSE),"")</f>
        <v/>
      </c>
      <c r="C5" s="36" t="str">
        <f>IFERROR(VLOOKUP(A5,QUEUE!$F$2:$J$948,2,FALSE),"")</f>
        <v/>
      </c>
      <c r="D5" s="36" t="str">
        <f>IFERROR(VLOOKUP(A5,QUEUE!$F$2:$J$948,3,FALSE),"")</f>
        <v/>
      </c>
      <c r="E5" s="36" t="str">
        <f>IFERROR(VLOOKUP(A5,QUEUE!$F$2:$J$948,4,FALSE),"")</f>
        <v/>
      </c>
      <c r="F5" s="36" t="str">
        <f>IFERROR(VLOOKUP(A5,QUEUE!$F$2:$J$948,5,FALSE),"")</f>
        <v/>
      </c>
      <c r="G5" s="36" t="str">
        <f>IF(IFERROR(VLOOKUP(A5,QUEUE!$F$2:$AP$948,25,FALSE),"")=0,"",IFERROR(VLOOKUP(A5,QUEUE!$F$2:$AP$948,25,FALSE),""))</f>
        <v/>
      </c>
      <c r="H5" s="88">
        <v>1708075</v>
      </c>
      <c r="I5" s="7">
        <f>IFERROR(VLOOKUP(H5,QUEUE!$F$2:$AW$1000,41,FALSE),"")</f>
        <v>43033</v>
      </c>
      <c r="J5" s="36" t="str">
        <f>IFERROR(VLOOKUP(H5,QUEUE!$F$2:$J$948,2,FALSE),"")</f>
        <v>TOYOTA</v>
      </c>
      <c r="K5" s="36" t="str">
        <f>IFERROR(VLOOKUP(H5,QUEUE!$F$2:$J$948,3,FALSE),"")</f>
        <v>VIGO</v>
      </c>
      <c r="L5" s="36" t="str">
        <f>IFERROR(VLOOKUP(H5,QUEUE!$F$2:$J$948,4,FALSE),"")</f>
        <v>ฆส8167</v>
      </c>
      <c r="M5" s="36" t="str">
        <f>IFERROR(VLOOKUP(H5,QUEUE!$F$2:$J$948,5,FALSE),"")</f>
        <v>กลาง</v>
      </c>
      <c r="N5" s="36" t="str">
        <f>IF(IFERROR(VLOOKUP(H5,QUEUE!$F$2:$AP$948,28,FALSE),"")=0,"",IFERROR(VLOOKUP(H5,QUEUE!$F$2:$AP$948,28,FALSE),""))</f>
        <v/>
      </c>
      <c r="O5" s="88">
        <v>1710022</v>
      </c>
      <c r="P5" s="7">
        <f>IFERROR(VLOOKUP(O5,QUEUE!$F$2:$AW$1000,42,FALSE),"")</f>
        <v>43028</v>
      </c>
      <c r="Q5" s="36" t="str">
        <f>IFERROR(VLOOKUP(O5,QUEUE!$F$2:$J$948,2,FALSE),"")</f>
        <v>MITSUBISHI</v>
      </c>
      <c r="R5" s="36" t="str">
        <f>IFERROR(VLOOKUP(O5,QUEUE!$F$2:$J$948,3,FALSE),"")</f>
        <v>MIRAGE</v>
      </c>
      <c r="S5" s="36" t="str">
        <f>IFERROR(VLOOKUP(O5,QUEUE!$F$2:$J$948,4,FALSE),"")</f>
        <v>กต616</v>
      </c>
      <c r="T5" s="36" t="str">
        <f>IFERROR(VLOOKUP(O5,QUEUE!$F$2:$J$948,5,FALSE),"")</f>
        <v>เบา</v>
      </c>
      <c r="U5" s="36" t="str">
        <f>IF(IFERROR(VLOOKUP(O5,QUEUE!$F$2:$AP$948,31,FALSE),"")=0,"",IFERROR(VLOOKUP(O5,QUEUE!$F$2:$AP$948,31,FALSE),""))</f>
        <v/>
      </c>
      <c r="V5" s="88">
        <v>1707061</v>
      </c>
      <c r="W5" s="7">
        <f>IFERROR(VLOOKUP(V5,QUEUE!$F$2:$AW$1000,43,FALSE),"")</f>
        <v>43029</v>
      </c>
      <c r="X5" s="36" t="str">
        <f>IFERROR(VLOOKUP(V5,QUEUE!$F$2:$J$948,2,FALSE),"")</f>
        <v>TOYOTA</v>
      </c>
      <c r="Y5" s="36" t="str">
        <f>IFERROR(VLOOKUP(V5,QUEUE!$F$2:$J$948,3,FALSE),"")</f>
        <v>VIOS</v>
      </c>
      <c r="Z5" s="36" t="str">
        <f>IFERROR(VLOOKUP(V5,QUEUE!$F$2:$J$948,4,FALSE),"")</f>
        <v>ฆต2290</v>
      </c>
      <c r="AA5" s="36" t="str">
        <f>IFERROR(VLOOKUP(V5,QUEUE!$F$2:$J$948,5,FALSE),"")</f>
        <v>ชิ้นส่วน</v>
      </c>
      <c r="AB5" s="39" t="str">
        <f>IF(V5="","",IFERROR(IF(VLOOKUP(JOBLIST!V5,REFINISH!$F$4:$O$1001,10,FALSE)=0,VLOOKUP(JOBLIST!V5,REFINISH!$F$4:$O$1001,8,FALSE),"READY"),"ยังไม่ได้สั่ง"))</f>
        <v>READY</v>
      </c>
      <c r="AC5" s="88">
        <v>1709074</v>
      </c>
      <c r="AD5" s="7">
        <f>IFERROR(VLOOKUP(AC5,QUEUE!$F$2:$AW$1000,42,FALSE),"")</f>
        <v>43012</v>
      </c>
      <c r="AE5" s="36" t="str">
        <f>IFERROR(VLOOKUP(AC5,QUEUE!$F$2:$J$948,2,FALSE),"")</f>
        <v>TOYOTA</v>
      </c>
      <c r="AF5" s="36">
        <f>IFERROR(VLOOKUP(AC5,QUEUE!$F$2:$J$948,3,FALSE),"")</f>
        <v>0</v>
      </c>
      <c r="AG5" s="36" t="str">
        <f>IFERROR(VLOOKUP(AC5,QUEUE!$F$2:$J$948,4,FALSE),"")</f>
        <v>บ4824</v>
      </c>
      <c r="AH5" s="36" t="str">
        <f>IFERROR(VLOOKUP(AC5,QUEUE!$F$2:$J$948,5,FALSE),"")</f>
        <v>รอบคัน</v>
      </c>
      <c r="AI5" s="36" t="str">
        <f>IF(IFERROR(VLOOKUP(AC5,QUEUE!$F$2:$AP$948,37,FALSE),"")=0,"",IFERROR(VLOOKUP(AC5,QUEUE!$F$2:$AP$948,37,FALSE),""))</f>
        <v/>
      </c>
      <c r="AJ5" s="15" t="s">
        <v>21</v>
      </c>
      <c r="AK5" s="15">
        <v>1707059</v>
      </c>
    </row>
    <row r="6" spans="1:37" x14ac:dyDescent="0.35">
      <c r="A6" s="88"/>
      <c r="B6" s="7" t="str">
        <f>IFERROR(VLOOKUP(A6,QUEUE!$F$2:$AW$948,40,FALSE),"")</f>
        <v/>
      </c>
      <c r="C6" s="36" t="str">
        <f>IFERROR(VLOOKUP(A6,QUEUE!$F$2:$J$948,2,FALSE),"")</f>
        <v/>
      </c>
      <c r="D6" s="36" t="str">
        <f>IFERROR(VLOOKUP(A6,QUEUE!$F$2:$J$948,3,FALSE),"")</f>
        <v/>
      </c>
      <c r="E6" s="36" t="str">
        <f>IFERROR(VLOOKUP(A6,QUEUE!$F$2:$J$948,4,FALSE),"")</f>
        <v/>
      </c>
      <c r="F6" s="36" t="str">
        <f>IFERROR(VLOOKUP(A6,QUEUE!$F$2:$J$948,5,FALSE),"")</f>
        <v/>
      </c>
      <c r="G6" s="36" t="str">
        <f>IF(IFERROR(VLOOKUP(A6,QUEUE!$F$2:$AP$948,25,FALSE),"")=0,"",IFERROR(VLOOKUP(A6,QUEUE!$F$2:$AP$948,25,FALSE),""))</f>
        <v/>
      </c>
      <c r="H6" s="94">
        <v>1710043</v>
      </c>
      <c r="I6" s="7">
        <f>IFERROR(VLOOKUP(H6,QUEUE!$F$2:$AW$1000,41,FALSE),"")</f>
        <v>43045</v>
      </c>
      <c r="J6" s="36" t="str">
        <f>IFERROR(VLOOKUP(H6,QUEUE!$F$2:$J$948,2,FALSE),"")</f>
        <v>HONDA</v>
      </c>
      <c r="K6" s="36" t="str">
        <f>IFERROR(VLOOKUP(H6,QUEUE!$F$2:$J$948,3,FALSE),"")</f>
        <v>JAZZ</v>
      </c>
      <c r="L6" s="36" t="str">
        <f>IFERROR(VLOOKUP(H6,QUEUE!$F$2:$J$948,4,FALSE),"")</f>
        <v>ญอ6063</v>
      </c>
      <c r="M6" s="36" t="str">
        <f>IFERROR(VLOOKUP(H6,QUEUE!$F$2:$J$948,5,FALSE),"")</f>
        <v>รอบคัน</v>
      </c>
      <c r="N6" s="36" t="str">
        <f>IF(IFERROR(VLOOKUP(H6,QUEUE!$F$2:$AP$948,28,FALSE),"")=0,"",IFERROR(VLOOKUP(H6,QUEUE!$F$2:$AP$948,28,FALSE),""))</f>
        <v>วิเชียร</v>
      </c>
      <c r="O6" s="88">
        <v>1710004</v>
      </c>
      <c r="P6" s="7">
        <f>IFERROR(VLOOKUP(O6,QUEUE!$F$2:$AW$1000,42,FALSE),"")</f>
        <v>43029</v>
      </c>
      <c r="Q6" s="36" t="str">
        <f>IFERROR(VLOOKUP(O6,QUEUE!$F$2:$J$948,2,FALSE),"")</f>
        <v>TOYOTA</v>
      </c>
      <c r="R6" s="36" t="str">
        <f>IFERROR(VLOOKUP(O6,QUEUE!$F$2:$J$948,3,FALSE),"")</f>
        <v>ALTIS</v>
      </c>
      <c r="S6" s="36" t="str">
        <f>IFERROR(VLOOKUP(O6,QUEUE!$F$2:$J$948,4,FALSE),"")</f>
        <v>ษธ9446</v>
      </c>
      <c r="T6" s="36" t="str">
        <f>IFERROR(VLOOKUP(O6,QUEUE!$F$2:$J$948,5,FALSE),"")</f>
        <v>เบา</v>
      </c>
      <c r="U6" s="36" t="str">
        <f>IF(IFERROR(VLOOKUP(O6,QUEUE!$F$2:$AP$948,31,FALSE),"")=0,"",IFERROR(VLOOKUP(O6,QUEUE!$F$2:$AP$948,31,FALSE),""))</f>
        <v/>
      </c>
      <c r="V6" s="88">
        <v>1708023</v>
      </c>
      <c r="W6" s="7" t="str">
        <f>IFERROR(VLOOKUP(V6,QUEUE!$F$2:$AW$1000,43,FALSE),"")</f>
        <v/>
      </c>
      <c r="X6" s="36" t="str">
        <f>IFERROR(VLOOKUP(V6,QUEUE!$F$2:$J$948,2,FALSE),"")</f>
        <v>HONDA</v>
      </c>
      <c r="Y6" s="36" t="str">
        <f>IFERROR(VLOOKUP(V6,QUEUE!$F$2:$J$948,3,FALSE),"")</f>
        <v>CIVIC</v>
      </c>
      <c r="Z6" s="36" t="str">
        <f>IFERROR(VLOOKUP(V6,QUEUE!$F$2:$J$948,4,FALSE),"")</f>
        <v>ชณ5493</v>
      </c>
      <c r="AA6" s="36" t="str">
        <f>IFERROR(VLOOKUP(V6,QUEUE!$F$2:$J$948,5,FALSE),"")</f>
        <v>รอบคัน</v>
      </c>
      <c r="AB6" s="39" t="str">
        <f>IF(V6="","",IFERROR(IF(VLOOKUP(JOBLIST!V6,REFINISH!$F$4:$O$1001,10,FALSE)=0,VLOOKUP(JOBLIST!V6,REFINISH!$F$4:$O$1001,8,FALSE),"READY"),"ยังไม่ได้สั่ง"))</f>
        <v>ยังไม่ได้สั่ง</v>
      </c>
      <c r="AC6" s="88">
        <v>1710003</v>
      </c>
      <c r="AD6" s="7">
        <f>IFERROR(VLOOKUP(AC6,QUEUE!$F$2:$AW$1000,42,FALSE),"")</f>
        <v>43018</v>
      </c>
      <c r="AE6" s="36" t="str">
        <f>IFERROR(VLOOKUP(AC6,QUEUE!$F$2:$J$948,2,FALSE),"")</f>
        <v>ISUZU</v>
      </c>
      <c r="AF6" s="36" t="str">
        <f>IFERROR(VLOOKUP(AC6,QUEUE!$F$2:$J$948,3,FALSE),"")</f>
        <v>SPACECAB</v>
      </c>
      <c r="AG6" s="36" t="str">
        <f>IFERROR(VLOOKUP(AC6,QUEUE!$F$2:$J$948,4,FALSE),"")</f>
        <v>1ฒน6567</v>
      </c>
      <c r="AH6" s="36" t="str">
        <f>IFERROR(VLOOKUP(AC6,QUEUE!$F$2:$J$948,5,FALSE),"")</f>
        <v>กลาง</v>
      </c>
      <c r="AI6" s="36" t="str">
        <f>IF(IFERROR(VLOOKUP(AC6,QUEUE!$F$2:$AP$948,37,FALSE),"")=0,"",IFERROR(VLOOKUP(AC6,QUEUE!$F$2:$AP$948,37,FALSE),""))</f>
        <v/>
      </c>
      <c r="AJ6" s="15" t="s">
        <v>22</v>
      </c>
      <c r="AK6" s="15">
        <v>1709076</v>
      </c>
    </row>
    <row r="7" spans="1:37" x14ac:dyDescent="0.35">
      <c r="A7" s="94"/>
      <c r="B7" s="7" t="str">
        <f>IFERROR(VLOOKUP(A7,QUEUE!$F$2:$AW$948,40,FALSE),"")</f>
        <v/>
      </c>
      <c r="C7" s="36" t="str">
        <f>IFERROR(VLOOKUP(A7,QUEUE!$F$2:$J$948,2,FALSE),"")</f>
        <v/>
      </c>
      <c r="D7" s="36" t="str">
        <f>IFERROR(VLOOKUP(A7,QUEUE!$F$2:$J$948,3,FALSE),"")</f>
        <v/>
      </c>
      <c r="E7" s="36" t="str">
        <f>IFERROR(VLOOKUP(A7,QUEUE!$F$2:$J$948,4,FALSE),"")</f>
        <v/>
      </c>
      <c r="F7" s="36" t="str">
        <f>IFERROR(VLOOKUP(A7,QUEUE!$F$2:$J$948,5,FALSE),"")</f>
        <v/>
      </c>
      <c r="G7" s="36" t="str">
        <f>IF(IFERROR(VLOOKUP(A7,QUEUE!$F$2:$AP$948,25,FALSE),"")=0,"",IFERROR(VLOOKUP(A7,QUEUE!$F$2:$AP$948,25,FALSE),""))</f>
        <v/>
      </c>
      <c r="H7" s="94">
        <v>1710030</v>
      </c>
      <c r="I7" s="7">
        <f>IFERROR(VLOOKUP(H7,QUEUE!$F$2:$AW$1000,41,FALSE),"")</f>
        <v>43047</v>
      </c>
      <c r="J7" s="36" t="str">
        <f>IFERROR(VLOOKUP(H7,QUEUE!$F$2:$J$948,2,FALSE),"")</f>
        <v>TOYOTA</v>
      </c>
      <c r="K7" s="36" t="str">
        <f>IFERROR(VLOOKUP(H7,QUEUE!$F$2:$J$948,3,FALSE),"")</f>
        <v>VIOS</v>
      </c>
      <c r="L7" s="36" t="str">
        <f>IFERROR(VLOOKUP(H7,QUEUE!$F$2:$J$948,4,FALSE),"")</f>
        <v>ฌบ1932</v>
      </c>
      <c r="M7" s="36" t="str">
        <f>IFERROR(VLOOKUP(H7,QUEUE!$F$2:$J$948,5,FALSE),"")</f>
        <v>รอบคัน</v>
      </c>
      <c r="N7" s="36" t="str">
        <f>IF(IFERROR(VLOOKUP(H7,QUEUE!$F$2:$AP$948,28,FALSE),"")=0,"",IFERROR(VLOOKUP(H7,QUEUE!$F$2:$AP$948,28,FALSE),""))</f>
        <v/>
      </c>
      <c r="O7" s="88">
        <v>1709003</v>
      </c>
      <c r="P7" s="7">
        <f>IFERROR(VLOOKUP(O7,QUEUE!$F$2:$AW$1000,42,FALSE),"")</f>
        <v>43029</v>
      </c>
      <c r="Q7" s="36" t="str">
        <f>IFERROR(VLOOKUP(O7,QUEUE!$F$2:$J$948,2,FALSE),"")</f>
        <v>MITSUBISHI</v>
      </c>
      <c r="R7" s="36" t="str">
        <f>IFERROR(VLOOKUP(O7,QUEUE!$F$2:$J$948,3,FALSE),"")</f>
        <v>LANCCER</v>
      </c>
      <c r="S7" s="36" t="str">
        <f>IFERROR(VLOOKUP(O7,QUEUE!$F$2:$J$948,4,FALSE),"")</f>
        <v>ษศ1571</v>
      </c>
      <c r="T7" s="36" t="str">
        <f>IFERROR(VLOOKUP(O7,QUEUE!$F$2:$J$948,5,FALSE),"")</f>
        <v>กลาง</v>
      </c>
      <c r="U7" s="36" t="str">
        <f>IF(IFERROR(VLOOKUP(O7,QUEUE!$F$2:$AP$948,31,FALSE),"")=0,"",IFERROR(VLOOKUP(O7,QUEUE!$F$2:$AP$948,31,FALSE),""))</f>
        <v/>
      </c>
      <c r="V7" s="88"/>
      <c r="W7" s="7" t="str">
        <f>IFERROR(VLOOKUP(V7,QUEUE!$F$2:$AW$1000,43,FALSE),"")</f>
        <v/>
      </c>
      <c r="X7" s="36" t="str">
        <f>IFERROR(VLOOKUP(V7,QUEUE!$F$2:$J$948,2,FALSE),"")</f>
        <v/>
      </c>
      <c r="Y7" s="36" t="str">
        <f>IFERROR(VLOOKUP(V7,QUEUE!$F$2:$J$948,3,FALSE),"")</f>
        <v/>
      </c>
      <c r="Z7" s="36" t="str">
        <f>IFERROR(VLOOKUP(V7,QUEUE!$F$2:$J$948,4,FALSE),"")</f>
        <v/>
      </c>
      <c r="AA7" s="36" t="str">
        <f>IFERROR(VLOOKUP(V7,QUEUE!$F$2:$J$948,5,FALSE),"")</f>
        <v/>
      </c>
      <c r="AB7" s="39" t="str">
        <f>IF(V7="","",IFERROR(IF(VLOOKUP(JOBLIST!V7,REFINISH!$F$4:$O$1001,10,FALSE)=0,VLOOKUP(JOBLIST!V7,REFINISH!$F$4:$O$1001,8,FALSE),"READY"),"ยังไม่ได้สั่ง"))</f>
        <v/>
      </c>
      <c r="AC7" s="88">
        <v>1708070</v>
      </c>
      <c r="AD7" s="7">
        <f>IFERROR(VLOOKUP(AC7,QUEUE!$F$2:$AW$1000,42,FALSE),"")</f>
        <v>43019</v>
      </c>
      <c r="AE7" s="36" t="str">
        <f>IFERROR(VLOOKUP(AC7,QUEUE!$F$2:$J$948,2,FALSE),"")</f>
        <v>ISUZU</v>
      </c>
      <c r="AF7" s="36" t="str">
        <f>IFERROR(VLOOKUP(AC7,QUEUE!$F$2:$J$948,3,FALSE),"")</f>
        <v>SPACECAB</v>
      </c>
      <c r="AG7" s="36" t="str">
        <f>IFERROR(VLOOKUP(AC7,QUEUE!$F$2:$J$948,4,FALSE),"")</f>
        <v>ถจ6122</v>
      </c>
      <c r="AH7" s="36" t="str">
        <f>IFERROR(VLOOKUP(AC7,QUEUE!$F$2:$J$948,5,FALSE),"")</f>
        <v>กลาง</v>
      </c>
      <c r="AI7" s="36" t="str">
        <f>IF(IFERROR(VLOOKUP(AC7,QUEUE!$F$2:$AP$948,37,FALSE),"")=0,"",IFERROR(VLOOKUP(AC7,QUEUE!$F$2:$AP$948,37,FALSE),""))</f>
        <v/>
      </c>
      <c r="AJ7" s="15" t="s">
        <v>755</v>
      </c>
      <c r="AK7" s="15">
        <v>1709056</v>
      </c>
    </row>
    <row r="8" spans="1:37" x14ac:dyDescent="0.35">
      <c r="A8" s="88"/>
      <c r="B8" s="7" t="str">
        <f>IFERROR(VLOOKUP(A8,QUEUE!$F$2:$AW$948,40,FALSE),"")</f>
        <v/>
      </c>
      <c r="C8" s="36" t="str">
        <f>IFERROR(VLOOKUP(A8,QUEUE!$F$2:$J$948,2,FALSE),"")</f>
        <v/>
      </c>
      <c r="D8" s="36" t="str">
        <f>IFERROR(VLOOKUP(A8,QUEUE!$F$2:$J$948,3,FALSE),"")</f>
        <v/>
      </c>
      <c r="E8" s="36" t="str">
        <f>IFERROR(VLOOKUP(A8,QUEUE!$F$2:$J$948,4,FALSE),"")</f>
        <v/>
      </c>
      <c r="F8" s="36" t="str">
        <f>IFERROR(VLOOKUP(A8,QUEUE!$F$2:$J$948,5,FALSE),"")</f>
        <v/>
      </c>
      <c r="G8" s="36" t="str">
        <f>IF(IFERROR(VLOOKUP(A8,QUEUE!$F$2:$AP$948,25,FALSE),"")=0,"",IFERROR(VLOOKUP(A8,QUEUE!$F$2:$AP$948,25,FALSE),""))</f>
        <v/>
      </c>
      <c r="H8" s="88">
        <v>1708073</v>
      </c>
      <c r="I8" s="7" t="str">
        <f>IFERROR(VLOOKUP(H8,QUEUE!$F$2:$AW$1000,41,FALSE),"")</f>
        <v/>
      </c>
      <c r="J8" s="36" t="str">
        <f>IFERROR(VLOOKUP(H8,QUEUE!$F$2:$J$948,2,FALSE),"")</f>
        <v>TOYOTA</v>
      </c>
      <c r="K8" s="36" t="str">
        <f>IFERROR(VLOOKUP(H8,QUEUE!$F$2:$J$948,3,FALSE),"")</f>
        <v>FORTUNER</v>
      </c>
      <c r="L8" s="36" t="str">
        <f>IFERROR(VLOOKUP(H8,QUEUE!$F$2:$J$948,4,FALSE),"")</f>
        <v>ฎถ9843</v>
      </c>
      <c r="M8" s="36" t="str">
        <f>IFERROR(VLOOKUP(H8,QUEUE!$F$2:$J$948,5,FALSE),"")</f>
        <v>โคม่า</v>
      </c>
      <c r="N8" s="36" t="str">
        <f>IF(IFERROR(VLOOKUP(H8,QUEUE!$F$2:$AP$948,28,FALSE),"")=0,"",IFERROR(VLOOKUP(H8,QUEUE!$F$2:$AP$948,28,FALSE),""))</f>
        <v/>
      </c>
      <c r="O8" s="88">
        <v>1706063</v>
      </c>
      <c r="P8" s="7">
        <f>IFERROR(VLOOKUP(O8,QUEUE!$F$2:$AW$1000,42,FALSE),"")</f>
        <v>43032</v>
      </c>
      <c r="Q8" s="36" t="str">
        <f>IFERROR(VLOOKUP(O8,QUEUE!$F$2:$J$948,2,FALSE),"")</f>
        <v>TOYOTA</v>
      </c>
      <c r="R8" s="36" t="str">
        <f>IFERROR(VLOOKUP(O8,QUEUE!$F$2:$J$948,3,FALSE),"")</f>
        <v>YARIS</v>
      </c>
      <c r="S8" s="36" t="str">
        <f>IFERROR(VLOOKUP(O8,QUEUE!$F$2:$J$948,4,FALSE),"")</f>
        <v>ญม8853</v>
      </c>
      <c r="T8" s="36" t="str">
        <f>IFERROR(VLOOKUP(O8,QUEUE!$F$2:$J$948,5,FALSE),"")</f>
        <v>เบา</v>
      </c>
      <c r="U8" s="36" t="str">
        <f>IF(IFERROR(VLOOKUP(O8,QUEUE!$F$2:$AP$948,31,FALSE),"")=0,"",IFERROR(VLOOKUP(O8,QUEUE!$F$2:$AP$948,31,FALSE),""))</f>
        <v/>
      </c>
      <c r="V8" s="88"/>
      <c r="W8" s="7" t="str">
        <f>IFERROR(VLOOKUP(V8,QUEUE!$F$2:$AW$1000,43,FALSE),"")</f>
        <v/>
      </c>
      <c r="X8" s="36" t="str">
        <f>IFERROR(VLOOKUP(V8,QUEUE!$F$2:$J$948,2,FALSE),"")</f>
        <v/>
      </c>
      <c r="Y8" s="36" t="str">
        <f>IFERROR(VLOOKUP(V8,QUEUE!$F$2:$J$948,3,FALSE),"")</f>
        <v/>
      </c>
      <c r="Z8" s="36" t="str">
        <f>IFERROR(VLOOKUP(V8,QUEUE!$F$2:$J$948,4,FALSE),"")</f>
        <v/>
      </c>
      <c r="AA8" s="36" t="str">
        <f>IFERROR(VLOOKUP(V8,QUEUE!$F$2:$J$948,5,FALSE),"")</f>
        <v/>
      </c>
      <c r="AB8" s="39" t="str">
        <f>IF(V8="","",IFERROR(IF(VLOOKUP(JOBLIST!V8,REFINISH!$F$4:$O$1001,10,FALSE)=0,VLOOKUP(JOBLIST!V8,REFINISH!$F$4:$O$1001,8,FALSE),"READY"),"ยังไม่ได้สั่ง"))</f>
        <v/>
      </c>
      <c r="AC8" s="88">
        <v>1707065</v>
      </c>
      <c r="AD8" s="7">
        <f>IFERROR(VLOOKUP(AC8,QUEUE!$F$2:$AW$1000,42,FALSE),"")</f>
        <v>43025</v>
      </c>
      <c r="AE8" s="36" t="str">
        <f>IFERROR(VLOOKUP(AC8,QUEUE!$F$2:$J$948,2,FALSE),"")</f>
        <v>MITSUBISHI</v>
      </c>
      <c r="AF8" s="36" t="str">
        <f>IFERROR(VLOOKUP(AC8,QUEUE!$F$2:$J$948,3,FALSE),"")</f>
        <v>STRADA</v>
      </c>
      <c r="AG8" s="36" t="str">
        <f>IFERROR(VLOOKUP(AC8,QUEUE!$F$2:$J$948,4,FALSE),"")</f>
        <v>บฉ6252</v>
      </c>
      <c r="AH8" s="36" t="str">
        <f>IFERROR(VLOOKUP(AC8,QUEUE!$F$2:$J$948,5,FALSE),"")</f>
        <v>ชิ้นส่วน</v>
      </c>
      <c r="AI8" s="36" t="str">
        <f>IF(IFERROR(VLOOKUP(AC8,QUEUE!$F$2:$AP$948,37,FALSE),"")=0,"",IFERROR(VLOOKUP(AC8,QUEUE!$F$2:$AP$948,37,FALSE),""))</f>
        <v/>
      </c>
      <c r="AJ8" s="15" t="s">
        <v>535</v>
      </c>
      <c r="AK8" s="15">
        <v>1708004</v>
      </c>
    </row>
    <row r="9" spans="1:37" x14ac:dyDescent="0.35">
      <c r="A9" s="88"/>
      <c r="B9" s="7" t="str">
        <f>IFERROR(VLOOKUP(A9,QUEUE!$F$2:$AW$948,40,FALSE),"")</f>
        <v/>
      </c>
      <c r="C9" s="36" t="str">
        <f>IFERROR(VLOOKUP(A9,QUEUE!$F$2:$J$948,2,FALSE),"")</f>
        <v/>
      </c>
      <c r="D9" s="36" t="str">
        <f>IFERROR(VLOOKUP(A9,QUEUE!$F$2:$J$948,3,FALSE),"")</f>
        <v/>
      </c>
      <c r="E9" s="36" t="str">
        <f>IFERROR(VLOOKUP(A9,QUEUE!$F$2:$J$948,4,FALSE),"")</f>
        <v/>
      </c>
      <c r="F9" s="36" t="str">
        <f>IFERROR(VLOOKUP(A9,QUEUE!$F$2:$J$948,5,FALSE),"")</f>
        <v/>
      </c>
      <c r="G9" s="36" t="str">
        <f>IF(IFERROR(VLOOKUP(A9,QUEUE!$F$2:$AP$948,25,FALSE),"")=0,"",IFERROR(VLOOKUP(A9,QUEUE!$F$2:$AP$948,25,FALSE),""))</f>
        <v/>
      </c>
      <c r="H9" s="88">
        <v>1710023</v>
      </c>
      <c r="I9" s="7" t="str">
        <f>IFERROR(VLOOKUP(H9,QUEUE!$F$2:$AW$1000,41,FALSE),"")</f>
        <v/>
      </c>
      <c r="J9" s="36" t="str">
        <f>IFERROR(VLOOKUP(H9,QUEUE!$F$2:$J$948,2,FALSE),"")</f>
        <v>TOYOTA</v>
      </c>
      <c r="K9" s="36" t="str">
        <f>IFERROR(VLOOKUP(H9,QUEUE!$F$2:$J$948,3,FALSE),"")</f>
        <v>VIGO</v>
      </c>
      <c r="L9" s="36" t="str">
        <f>IFERROR(VLOOKUP(H9,QUEUE!$F$2:$J$948,4,FALSE),"")</f>
        <v>ฒส8744</v>
      </c>
      <c r="M9" s="36" t="str">
        <f>IFERROR(VLOOKUP(H9,QUEUE!$F$2:$J$948,5,FALSE),"")</f>
        <v>กลาง</v>
      </c>
      <c r="N9" s="36" t="str">
        <f>IF(IFERROR(VLOOKUP(H9,QUEUE!$F$2:$AP$948,28,FALSE),"")=0,"",IFERROR(VLOOKUP(H9,QUEUE!$F$2:$AP$948,28,FALSE),""))</f>
        <v/>
      </c>
      <c r="O9" s="88">
        <v>1710040</v>
      </c>
      <c r="P9" s="7">
        <f>IFERROR(VLOOKUP(O9,QUEUE!$F$2:$AW$1000,42,FALSE),"")</f>
        <v>43033</v>
      </c>
      <c r="Q9" s="36" t="str">
        <f>IFERROR(VLOOKUP(O9,QUEUE!$F$2:$J$948,2,FALSE),"")</f>
        <v>HONDA</v>
      </c>
      <c r="R9" s="36" t="str">
        <f>IFERROR(VLOOKUP(O9,QUEUE!$F$2:$J$948,3,FALSE),"")</f>
        <v>JAZZ</v>
      </c>
      <c r="S9" s="36" t="str">
        <f>IFERROR(VLOOKUP(O9,QUEUE!$F$2:$J$948,4,FALSE),"")</f>
        <v>ญน6353</v>
      </c>
      <c r="T9" s="36" t="str">
        <f>IFERROR(VLOOKUP(O9,QUEUE!$F$2:$J$948,5,FALSE),"")</f>
        <v>กลาง</v>
      </c>
      <c r="U9" s="36" t="str">
        <f>IF(IFERROR(VLOOKUP(O9,QUEUE!$F$2:$AP$948,31,FALSE),"")=0,"",IFERROR(VLOOKUP(O9,QUEUE!$F$2:$AP$948,31,FALSE),""))</f>
        <v/>
      </c>
      <c r="V9" s="88"/>
      <c r="W9" s="7" t="str">
        <f>IFERROR(VLOOKUP(V9,QUEUE!$F$2:$AW$1000,43,FALSE),"")</f>
        <v/>
      </c>
      <c r="X9" s="36" t="str">
        <f>IFERROR(VLOOKUP(V9,QUEUE!$F$2:$J$948,2,FALSE),"")</f>
        <v/>
      </c>
      <c r="Y9" s="36" t="str">
        <f>IFERROR(VLOOKUP(V9,QUEUE!$F$2:$J$948,3,FALSE),"")</f>
        <v/>
      </c>
      <c r="Z9" s="36" t="str">
        <f>IFERROR(VLOOKUP(V9,QUEUE!$F$2:$J$948,4,FALSE),"")</f>
        <v/>
      </c>
      <c r="AA9" s="36" t="str">
        <f>IFERROR(VLOOKUP(V9,QUEUE!$F$2:$J$948,5,FALSE),"")</f>
        <v/>
      </c>
      <c r="AB9" s="39" t="str">
        <f>IF(V9="","",IFERROR(IF(VLOOKUP(JOBLIST!V9,REFINISH!$F$4:$O$1001,10,FALSE)=0,VLOOKUP(JOBLIST!V9,REFINISH!$F$4:$O$1001,8,FALSE),"READY"),"ยังไม่ได้สั่ง"))</f>
        <v/>
      </c>
      <c r="AC9" s="88">
        <v>1709075</v>
      </c>
      <c r="AD9" s="7">
        <f>IFERROR(VLOOKUP(AC9,QUEUE!$F$2:$AW$1000,42,FALSE),"")</f>
        <v>43026</v>
      </c>
      <c r="AE9" s="36" t="str">
        <f>IFERROR(VLOOKUP(AC9,QUEUE!$F$2:$J$948,2,FALSE),"")</f>
        <v>TOYOTA</v>
      </c>
      <c r="AF9" s="36" t="str">
        <f>IFERROR(VLOOKUP(AC9,QUEUE!$F$2:$J$948,3,FALSE),"")</f>
        <v>VIGO</v>
      </c>
      <c r="AG9" s="36" t="str">
        <f>IFERROR(VLOOKUP(AC9,QUEUE!$F$2:$J$948,4,FALSE),"")</f>
        <v>ฒง7513</v>
      </c>
      <c r="AH9" s="36" t="str">
        <f>IFERROR(VLOOKUP(AC9,QUEUE!$F$2:$J$948,5,FALSE),"")</f>
        <v>ชิ้นส่วน</v>
      </c>
      <c r="AI9" s="36" t="str">
        <f>IF(IFERROR(VLOOKUP(AC9,QUEUE!$F$2:$AP$948,37,FALSE),"")=0,"",IFERROR(VLOOKUP(AC9,QUEUE!$F$2:$AP$948,37,FALSE),""))</f>
        <v/>
      </c>
      <c r="AK9" s="15">
        <v>1709012</v>
      </c>
    </row>
    <row r="10" spans="1:37" x14ac:dyDescent="0.35">
      <c r="A10" s="94"/>
      <c r="B10" s="7" t="str">
        <f>IFERROR(VLOOKUP(A10,QUEUE!$F$2:$AW$948,40,FALSE),"")</f>
        <v/>
      </c>
      <c r="C10" s="36" t="str">
        <f>IFERROR(VLOOKUP(A10,QUEUE!$F$2:$J$948,2,FALSE),"")</f>
        <v/>
      </c>
      <c r="D10" s="36" t="str">
        <f>IFERROR(VLOOKUP(A10,QUEUE!$F$2:$J$948,3,FALSE),"")</f>
        <v/>
      </c>
      <c r="E10" s="36" t="str">
        <f>IFERROR(VLOOKUP(A10,QUEUE!$F$2:$J$948,4,FALSE),"")</f>
        <v/>
      </c>
      <c r="F10" s="36" t="str">
        <f>IFERROR(VLOOKUP(A10,QUEUE!$F$2:$J$948,5,FALSE),"")</f>
        <v/>
      </c>
      <c r="G10" s="36" t="str">
        <f>IF(IFERROR(VLOOKUP(A10,QUEUE!$F$2:$AP$948,25,FALSE),"")=0,"",IFERROR(VLOOKUP(A10,QUEUE!$F$2:$AP$948,25,FALSE),""))</f>
        <v/>
      </c>
      <c r="H10" s="88"/>
      <c r="I10" s="7" t="str">
        <f>IFERROR(VLOOKUP(H10,QUEUE!$F$2:$AW$1000,41,FALSE),"")</f>
        <v/>
      </c>
      <c r="J10" s="36" t="str">
        <f>IFERROR(VLOOKUP(H10,QUEUE!$F$2:$J$948,2,FALSE),"")</f>
        <v/>
      </c>
      <c r="K10" s="36" t="str">
        <f>IFERROR(VLOOKUP(H10,QUEUE!$F$2:$J$948,3,FALSE),"")</f>
        <v/>
      </c>
      <c r="L10" s="36" t="str">
        <f>IFERROR(VLOOKUP(H10,QUEUE!$F$2:$J$948,4,FALSE),"")</f>
        <v/>
      </c>
      <c r="M10" s="36" t="str">
        <f>IFERROR(VLOOKUP(H10,QUEUE!$F$2:$J$948,5,FALSE),"")</f>
        <v/>
      </c>
      <c r="N10" s="36" t="str">
        <f>IF(IFERROR(VLOOKUP(H10,QUEUE!$F$2:$AP$948,28,FALSE),"")=0,"",IFERROR(VLOOKUP(H10,QUEUE!$F$2:$AP$948,28,FALSE),""))</f>
        <v/>
      </c>
      <c r="O10" s="88">
        <v>1710032</v>
      </c>
      <c r="P10" s="7">
        <f>IFERROR(VLOOKUP(O10,QUEUE!$F$2:$AW$1000,42,FALSE),"")</f>
        <v>43038</v>
      </c>
      <c r="Q10" s="36" t="str">
        <f>IFERROR(VLOOKUP(O10,QUEUE!$F$2:$J$948,2,FALSE),"")</f>
        <v>TOYOTA</v>
      </c>
      <c r="R10" s="36" t="str">
        <f>IFERROR(VLOOKUP(O10,QUEUE!$F$2:$J$948,3,FALSE),"")</f>
        <v>VIGO</v>
      </c>
      <c r="S10" s="36" t="str">
        <f>IFERROR(VLOOKUP(O10,QUEUE!$F$2:$J$948,4,FALSE),"")</f>
        <v>ถบ5904</v>
      </c>
      <c r="T10" s="36" t="str">
        <f>IFERROR(VLOOKUP(O10,QUEUE!$F$2:$J$948,5,FALSE),"")</f>
        <v>รอบคัน</v>
      </c>
      <c r="U10" s="36" t="str">
        <f>IF(IFERROR(VLOOKUP(O10,QUEUE!$F$2:$AP$948,31,FALSE),"")=0,"",IFERROR(VLOOKUP(O10,QUEUE!$F$2:$AP$948,31,FALSE),""))</f>
        <v/>
      </c>
      <c r="V10" s="88"/>
      <c r="W10" s="7" t="str">
        <f>IFERROR(VLOOKUP(V10,QUEUE!$F$2:$AW$1000,43,FALSE),"")</f>
        <v/>
      </c>
      <c r="X10" s="36" t="str">
        <f>IFERROR(VLOOKUP(V10,QUEUE!$F$2:$J$948,2,FALSE),"")</f>
        <v/>
      </c>
      <c r="Y10" s="36" t="str">
        <f>IFERROR(VLOOKUP(V10,QUEUE!$F$2:$J$948,3,FALSE),"")</f>
        <v/>
      </c>
      <c r="Z10" s="36" t="str">
        <f>IFERROR(VLOOKUP(V10,QUEUE!$F$2:$J$948,4,FALSE),"")</f>
        <v/>
      </c>
      <c r="AA10" s="36" t="str">
        <f>IFERROR(VLOOKUP(V10,QUEUE!$F$2:$J$948,5,FALSE),"")</f>
        <v/>
      </c>
      <c r="AB10" s="39" t="str">
        <f>IF(V10="","",IFERROR(IF(VLOOKUP(JOBLIST!V10,REFINISH!$F$4:$O$1001,10,FALSE)=0,VLOOKUP(JOBLIST!V10,REFINISH!$F$4:$O$1001,8,FALSE),"READY"),"ยังไม่ได้สั่ง"))</f>
        <v/>
      </c>
      <c r="AC10" s="166">
        <v>1710021</v>
      </c>
      <c r="AD10" s="7">
        <f>IFERROR(VLOOKUP(AC10,QUEUE!$F$2:$AW$1000,42,FALSE),"")</f>
        <v>43026</v>
      </c>
      <c r="AE10" s="36" t="str">
        <f>IFERROR(VLOOKUP(AC10,QUEUE!$F$2:$J$948,2,FALSE),"")</f>
        <v>NISSAN</v>
      </c>
      <c r="AF10" s="36" t="str">
        <f>IFERROR(VLOOKUP(AC10,QUEUE!$F$2:$J$948,3,FALSE),"")</f>
        <v>ALMERA</v>
      </c>
      <c r="AG10" s="36" t="str">
        <f>IFERROR(VLOOKUP(AC10,QUEUE!$F$2:$J$948,4,FALSE),"")</f>
        <v>4กฬ6729</v>
      </c>
      <c r="AH10" s="36" t="str">
        <f>IFERROR(VLOOKUP(AC10,QUEUE!$F$2:$J$948,5,FALSE),"")</f>
        <v>เบา</v>
      </c>
      <c r="AI10" s="36" t="str">
        <f>IF(IFERROR(VLOOKUP(AC10,QUEUE!$F$2:$AP$948,37,FALSE),"")=0,"",IFERROR(VLOOKUP(AC10,QUEUE!$F$2:$AP$948,37,FALSE),""))</f>
        <v/>
      </c>
    </row>
    <row r="11" spans="1:37" x14ac:dyDescent="0.35">
      <c r="A11" s="92"/>
      <c r="B11" s="7" t="str">
        <f>IFERROR(VLOOKUP(A11,QUEUE!$F$2:$AW$948,40,FALSE),"")</f>
        <v/>
      </c>
      <c r="C11" s="36" t="str">
        <f>IFERROR(VLOOKUP(A11,QUEUE!$F$2:$J$948,2,FALSE),"")</f>
        <v/>
      </c>
      <c r="D11" s="36" t="str">
        <f>IFERROR(VLOOKUP(A11,QUEUE!$F$2:$J$948,3,FALSE),"")</f>
        <v/>
      </c>
      <c r="E11" s="36" t="str">
        <f>IFERROR(VLOOKUP(A11,QUEUE!$F$2:$J$948,4,FALSE),"")</f>
        <v/>
      </c>
      <c r="F11" s="36" t="str">
        <f>IFERROR(VLOOKUP(A11,QUEUE!$F$2:$J$948,5,FALSE),"")</f>
        <v/>
      </c>
      <c r="G11" s="36" t="str">
        <f>IF(IFERROR(VLOOKUP(A11,QUEUE!$F$2:$AP$948,25,FALSE),"")=0,"",IFERROR(VLOOKUP(A11,QUEUE!$F$2:$AP$948,25,FALSE),""))</f>
        <v/>
      </c>
      <c r="H11" s="88"/>
      <c r="I11" s="7" t="str">
        <f>IFERROR(VLOOKUP(H11,QUEUE!$F$2:$AW$1000,41,FALSE),"")</f>
        <v/>
      </c>
      <c r="J11" s="36" t="str">
        <f>IFERROR(VLOOKUP(H11,QUEUE!$F$2:$J$948,2,FALSE),"")</f>
        <v/>
      </c>
      <c r="K11" s="36" t="str">
        <f>IFERROR(VLOOKUP(H11,QUEUE!$F$2:$J$948,3,FALSE),"")</f>
        <v/>
      </c>
      <c r="L11" s="36" t="str">
        <f>IFERROR(VLOOKUP(H11,QUEUE!$F$2:$J$948,4,FALSE),"")</f>
        <v/>
      </c>
      <c r="M11" s="36" t="str">
        <f>IFERROR(VLOOKUP(H11,QUEUE!$F$2:$J$948,5,FALSE),"")</f>
        <v/>
      </c>
      <c r="N11" s="36" t="str">
        <f>IF(IFERROR(VLOOKUP(H11,QUEUE!$F$2:$AP$948,28,FALSE),"")=0,"",IFERROR(VLOOKUP(H11,QUEUE!$F$2:$AP$948,28,FALSE),""))</f>
        <v/>
      </c>
      <c r="O11" s="88">
        <v>1710037</v>
      </c>
      <c r="P11" s="7">
        <f>IFERROR(VLOOKUP(O11,QUEUE!$F$2:$AW$1000,42,FALSE),"")</f>
        <v>43042</v>
      </c>
      <c r="Q11" s="36" t="str">
        <f>IFERROR(VLOOKUP(O11,QUEUE!$F$2:$J$948,2,FALSE),"")</f>
        <v>TOYOTA</v>
      </c>
      <c r="R11" s="36" t="str">
        <f>IFERROR(VLOOKUP(O11,QUEUE!$F$2:$J$948,3,FALSE),"")</f>
        <v>REVO</v>
      </c>
      <c r="S11" s="36" t="str">
        <f>IFERROR(VLOOKUP(O11,QUEUE!$F$2:$J$948,4,FALSE),"")</f>
        <v>1ฒย3220</v>
      </c>
      <c r="T11" s="36" t="str">
        <f>IFERROR(VLOOKUP(O11,QUEUE!$F$2:$J$948,5,FALSE),"")</f>
        <v>รอบคัน</v>
      </c>
      <c r="U11" s="36" t="str">
        <f>IF(IFERROR(VLOOKUP(O11,QUEUE!$F$2:$AP$948,31,FALSE),"")=0,"",IFERROR(VLOOKUP(O11,QUEUE!$F$2:$AP$948,31,FALSE),""))</f>
        <v/>
      </c>
      <c r="V11" s="88"/>
      <c r="W11" s="7" t="str">
        <f>IFERROR(VLOOKUP(V11,QUEUE!$F$2:$AW$1000,43,FALSE),"")</f>
        <v/>
      </c>
      <c r="X11" s="36" t="str">
        <f>IFERROR(VLOOKUP(V11,QUEUE!$F$2:$J$948,2,FALSE),"")</f>
        <v/>
      </c>
      <c r="Y11" s="36" t="str">
        <f>IFERROR(VLOOKUP(V11,QUEUE!$F$2:$J$948,3,FALSE),"")</f>
        <v/>
      </c>
      <c r="Z11" s="36" t="str">
        <f>IFERROR(VLOOKUP(V11,QUEUE!$F$2:$J$948,4,FALSE),"")</f>
        <v/>
      </c>
      <c r="AA11" s="36" t="str">
        <f>IFERROR(VLOOKUP(V11,QUEUE!$F$2:$J$948,5,FALSE),"")</f>
        <v/>
      </c>
      <c r="AB11" s="39" t="str">
        <f>IF(V11="","",IFERROR(IF(VLOOKUP(JOBLIST!V11,REFINISH!$F$4:$O$1001,10,FALSE)=0,VLOOKUP(JOBLIST!V11,REFINISH!$F$4:$O$1001,8,FALSE),"READY"),"ยังไม่ได้สั่ง"))</f>
        <v/>
      </c>
      <c r="AC11" s="88">
        <v>1707060</v>
      </c>
      <c r="AD11" s="7" t="str">
        <f>IFERROR(VLOOKUP(AC11,QUEUE!$F$2:$AW$1000,42,FALSE),"")</f>
        <v/>
      </c>
      <c r="AE11" s="36" t="str">
        <f>IFERROR(VLOOKUP(AC11,QUEUE!$F$2:$J$948,2,FALSE),"")</f>
        <v>MITSUBISHI</v>
      </c>
      <c r="AF11" s="36" t="str">
        <f>IFERROR(VLOOKUP(AC11,QUEUE!$F$2:$J$948,3,FALSE),"")</f>
        <v>LANCER</v>
      </c>
      <c r="AG11" s="36" t="str">
        <f>IFERROR(VLOOKUP(AC11,QUEUE!$F$2:$J$948,4,FALSE),"")</f>
        <v>ษธ9011</v>
      </c>
      <c r="AH11" s="36" t="str">
        <f>IFERROR(VLOOKUP(AC11,QUEUE!$F$2:$J$948,5,FALSE),"")</f>
        <v>โคม่า</v>
      </c>
      <c r="AI11" s="36" t="str">
        <f>IF(IFERROR(VLOOKUP(AC11,QUEUE!$F$2:$AP$948,37,FALSE),"")=0,"",IFERROR(VLOOKUP(AC11,QUEUE!$F$2:$AP$948,37,FALSE),""))</f>
        <v/>
      </c>
    </row>
    <row r="12" spans="1:37" x14ac:dyDescent="0.35">
      <c r="A12" s="92"/>
      <c r="B12" s="7" t="str">
        <f>IFERROR(VLOOKUP(A12,QUEUE!$F$2:$AW$948,40,FALSE),"")</f>
        <v/>
      </c>
      <c r="C12" s="36" t="str">
        <f>IFERROR(VLOOKUP(A12,QUEUE!$F$2:$J$948,2,FALSE),"")</f>
        <v/>
      </c>
      <c r="D12" s="36" t="str">
        <f>IFERROR(VLOOKUP(A12,QUEUE!$F$2:$J$948,3,FALSE),"")</f>
        <v/>
      </c>
      <c r="E12" s="36" t="str">
        <f>IFERROR(VLOOKUP(A12,QUEUE!$F$2:$J$948,4,FALSE),"")</f>
        <v/>
      </c>
      <c r="F12" s="36" t="str">
        <f>IFERROR(VLOOKUP(A12,QUEUE!$F$2:$J$948,5,FALSE),"")</f>
        <v/>
      </c>
      <c r="G12" s="36" t="str">
        <f>IF(IFERROR(VLOOKUP(A12,QUEUE!$F$2:$AP$948,25,FALSE),"")=0,"",IFERROR(VLOOKUP(A12,QUEUE!$F$2:$AP$948,25,FALSE),""))</f>
        <v/>
      </c>
      <c r="H12" s="88"/>
      <c r="I12" s="7" t="str">
        <f>IFERROR(VLOOKUP(H12,QUEUE!$F$2:$AW$1000,41,FALSE),"")</f>
        <v/>
      </c>
      <c r="J12" s="36" t="str">
        <f>IFERROR(VLOOKUP(H12,QUEUE!$F$2:$J$948,2,FALSE),"")</f>
        <v/>
      </c>
      <c r="K12" s="36" t="str">
        <f>IFERROR(VLOOKUP(H12,QUEUE!$F$2:$J$948,3,FALSE),"")</f>
        <v/>
      </c>
      <c r="L12" s="36" t="str">
        <f>IFERROR(VLOOKUP(H12,QUEUE!$F$2:$J$948,4,FALSE),"")</f>
        <v/>
      </c>
      <c r="M12" s="36" t="str">
        <f>IFERROR(VLOOKUP(H12,QUEUE!$F$2:$J$948,5,FALSE),"")</f>
        <v/>
      </c>
      <c r="N12" s="36" t="str">
        <f>IF(IFERROR(VLOOKUP(H12,QUEUE!$F$2:$AP$948,28,FALSE),"")=0,"",IFERROR(VLOOKUP(H12,QUEUE!$F$2:$AP$948,28,FALSE),""))</f>
        <v/>
      </c>
      <c r="O12" s="88">
        <v>1708061</v>
      </c>
      <c r="P12" s="7">
        <f>IFERROR(VLOOKUP(O12,QUEUE!$F$2:$AW$1000,42,FALSE),"")</f>
        <v>43045</v>
      </c>
      <c r="Q12" s="36" t="str">
        <f>IFERROR(VLOOKUP(O12,QUEUE!$F$2:$J$948,2,FALSE),"")</f>
        <v>HONDA</v>
      </c>
      <c r="R12" s="36" t="str">
        <f>IFERROR(VLOOKUP(O12,QUEUE!$F$2:$J$948,3,FALSE),"")</f>
        <v>JAZZ</v>
      </c>
      <c r="S12" s="36" t="str">
        <f>IFERROR(VLOOKUP(O12,QUEUE!$F$2:$J$948,4,FALSE),"")</f>
        <v>ญพ5414</v>
      </c>
      <c r="T12" s="36" t="str">
        <f>IFERROR(VLOOKUP(O12,QUEUE!$F$2:$J$948,5,FALSE),"")</f>
        <v>รอบคัน</v>
      </c>
      <c r="U12" s="36" t="str">
        <f>IF(IFERROR(VLOOKUP(O12,QUEUE!$F$2:$AP$948,31,FALSE),"")=0,"",IFERROR(VLOOKUP(O12,QUEUE!$F$2:$AP$948,31,FALSE),""))</f>
        <v/>
      </c>
      <c r="V12" s="88"/>
      <c r="W12" s="7" t="str">
        <f>IFERROR(VLOOKUP(V12,QUEUE!$F$2:$AW$1000,43,FALSE),"")</f>
        <v/>
      </c>
      <c r="X12" s="36" t="str">
        <f>IFERROR(VLOOKUP(V12,QUEUE!$F$2:$J$948,2,FALSE),"")</f>
        <v/>
      </c>
      <c r="Y12" s="36" t="str">
        <f>IFERROR(VLOOKUP(V12,QUEUE!$F$2:$J$948,3,FALSE),"")</f>
        <v/>
      </c>
      <c r="Z12" s="36" t="str">
        <f>IFERROR(VLOOKUP(V12,QUEUE!$F$2:$J$948,4,FALSE),"")</f>
        <v/>
      </c>
      <c r="AA12" s="36" t="str">
        <f>IFERROR(VLOOKUP(V12,QUEUE!$F$2:$J$948,5,FALSE),"")</f>
        <v/>
      </c>
      <c r="AB12" s="39" t="str">
        <f>IF(V12="","",IFERROR(IF(VLOOKUP(JOBLIST!V12,REFINISH!$F$4:$O$1001,10,FALSE)=0,VLOOKUP(JOBLIST!V12,REFINISH!$F$4:$O$1001,8,FALSE),"READY"),"ยังไม่ได้สั่ง"))</f>
        <v/>
      </c>
      <c r="AC12" s="88">
        <v>1708006</v>
      </c>
      <c r="AD12" s="7" t="str">
        <f>IFERROR(VLOOKUP(AC12,QUEUE!$F$2:$AW$1000,42,FALSE),"")</f>
        <v/>
      </c>
      <c r="AE12" s="36" t="str">
        <f>IFERROR(VLOOKUP(AC12,QUEUE!$F$2:$J$948,2,FALSE),"")</f>
        <v>CHEVROLET</v>
      </c>
      <c r="AF12" s="36" t="str">
        <f>IFERROR(VLOOKUP(AC12,QUEUE!$F$2:$J$948,3,FALSE),"")</f>
        <v>COLORADO</v>
      </c>
      <c r="AG12" s="36" t="str">
        <f>IFERROR(VLOOKUP(AC12,QUEUE!$F$2:$J$948,4,FALSE),"")</f>
        <v>ฒษ8361</v>
      </c>
      <c r="AH12" s="36" t="str">
        <f>IFERROR(VLOOKUP(AC12,QUEUE!$F$2:$J$948,5,FALSE),"")</f>
        <v>โคม่า</v>
      </c>
      <c r="AI12" s="36" t="str">
        <f>IF(IFERROR(VLOOKUP(AC12,QUEUE!$F$2:$AP$948,37,FALSE),"")=0,"",IFERROR(VLOOKUP(AC12,QUEUE!$F$2:$AP$948,37,FALSE),""))</f>
        <v/>
      </c>
    </row>
    <row r="13" spans="1:37" x14ac:dyDescent="0.35">
      <c r="A13" s="92"/>
      <c r="B13" s="7" t="str">
        <f>IFERROR(VLOOKUP(A13,QUEUE!$F$2:$AW$948,40,FALSE),"")</f>
        <v/>
      </c>
      <c r="C13" s="36" t="str">
        <f>IFERROR(VLOOKUP(A13,QUEUE!$F$2:$J$948,2,FALSE),"")</f>
        <v/>
      </c>
      <c r="D13" s="36" t="str">
        <f>IFERROR(VLOOKUP(A13,QUEUE!$F$2:$J$948,3,FALSE),"")</f>
        <v/>
      </c>
      <c r="E13" s="36" t="str">
        <f>IFERROR(VLOOKUP(A13,QUEUE!$F$2:$J$948,4,FALSE),"")</f>
        <v/>
      </c>
      <c r="F13" s="36" t="str">
        <f>IFERROR(VLOOKUP(A13,QUEUE!$F$2:$J$948,5,FALSE),"")</f>
        <v/>
      </c>
      <c r="G13" s="36" t="str">
        <f>IF(IFERROR(VLOOKUP(A13,QUEUE!$F$2:$AP$948,25,FALSE),"")=0,"",IFERROR(VLOOKUP(A13,QUEUE!$F$2:$AP$948,25,FALSE),""))</f>
        <v/>
      </c>
      <c r="H13" s="88"/>
      <c r="I13" s="7" t="str">
        <f>IFERROR(VLOOKUP(H13,QUEUE!$F$2:$AW$1000,41,FALSE),"")</f>
        <v/>
      </c>
      <c r="J13" s="36" t="str">
        <f>IFERROR(VLOOKUP(H13,QUEUE!$F$2:$J$948,2,FALSE),"")</f>
        <v/>
      </c>
      <c r="K13" s="36" t="str">
        <f>IFERROR(VLOOKUP(H13,QUEUE!$F$2:$J$948,3,FALSE),"")</f>
        <v/>
      </c>
      <c r="L13" s="36" t="str">
        <f>IFERROR(VLOOKUP(H13,QUEUE!$F$2:$J$948,4,FALSE),"")</f>
        <v/>
      </c>
      <c r="M13" s="36" t="str">
        <f>IFERROR(VLOOKUP(H13,QUEUE!$F$2:$J$948,5,FALSE),"")</f>
        <v/>
      </c>
      <c r="N13" s="36" t="str">
        <f>IF(IFERROR(VLOOKUP(H13,QUEUE!$F$2:$AP$948,28,FALSE),"")=0,"",IFERROR(VLOOKUP(H13,QUEUE!$F$2:$AP$948,28,FALSE),""))</f>
        <v/>
      </c>
      <c r="O13" s="88">
        <v>1709060</v>
      </c>
      <c r="P13" s="7">
        <f>IFERROR(VLOOKUP(O13,QUEUE!$F$2:$AW$1000,42,FALSE),"")</f>
        <v>43047</v>
      </c>
      <c r="Q13" s="36" t="str">
        <f>IFERROR(VLOOKUP(O13,QUEUE!$F$2:$J$948,2,FALSE),"")</f>
        <v>MITSUBISHI</v>
      </c>
      <c r="R13" s="36" t="str">
        <f>IFERROR(VLOOKUP(O13,QUEUE!$F$2:$J$948,3,FALSE),"")</f>
        <v>TRITON</v>
      </c>
      <c r="S13" s="36" t="str">
        <f>IFERROR(VLOOKUP(O13,QUEUE!$F$2:$J$948,4,FALSE),"")</f>
        <v>ญอ9896</v>
      </c>
      <c r="T13" s="36" t="str">
        <f>IFERROR(VLOOKUP(O13,QUEUE!$F$2:$J$948,5,FALSE),"")</f>
        <v>รอบคัน</v>
      </c>
      <c r="U13" s="36" t="str">
        <f>IF(IFERROR(VLOOKUP(O13,QUEUE!$F$2:$AP$948,31,FALSE),"")=0,"",IFERROR(VLOOKUP(O13,QUEUE!$F$2:$AP$948,31,FALSE),""))</f>
        <v/>
      </c>
      <c r="V13" s="88"/>
      <c r="W13" s="7" t="str">
        <f>IFERROR(VLOOKUP(V13,QUEUE!$F$2:$AW$1000,43,FALSE),"")</f>
        <v/>
      </c>
      <c r="X13" s="36" t="str">
        <f>IFERROR(VLOOKUP(V13,QUEUE!$F$2:$J$948,2,FALSE),"")</f>
        <v/>
      </c>
      <c r="Y13" s="36" t="str">
        <f>IFERROR(VLOOKUP(V13,QUEUE!$F$2:$J$948,3,FALSE),"")</f>
        <v/>
      </c>
      <c r="Z13" s="36" t="str">
        <f>IFERROR(VLOOKUP(V13,QUEUE!$F$2:$J$948,4,FALSE),"")</f>
        <v/>
      </c>
      <c r="AA13" s="36" t="str">
        <f>IFERROR(VLOOKUP(V13,QUEUE!$F$2:$J$948,5,FALSE),"")</f>
        <v/>
      </c>
      <c r="AB13" s="39" t="str">
        <f>IF(V13="","",IFERROR(IF(VLOOKUP(JOBLIST!V13,REFINISH!$F$4:$O$1001,10,FALSE)=0,VLOOKUP(JOBLIST!V13,REFINISH!$F$4:$O$1001,8,FALSE),"READY"),"ยังไม่ได้สั่ง"))</f>
        <v/>
      </c>
      <c r="AC13" s="88">
        <v>1708015</v>
      </c>
      <c r="AD13" s="7" t="str">
        <f>IFERROR(VLOOKUP(AC13,QUEUE!$F$2:$AW$1000,42,FALSE),"")</f>
        <v/>
      </c>
      <c r="AE13" s="36" t="str">
        <f>IFERROR(VLOOKUP(AC13,QUEUE!$F$2:$J$948,2,FALSE),"")</f>
        <v>FORD</v>
      </c>
      <c r="AF13" s="36" t="str">
        <f>IFERROR(VLOOKUP(AC13,QUEUE!$F$2:$J$948,3,FALSE),"")</f>
        <v>FIESTA</v>
      </c>
      <c r="AG13" s="36" t="str">
        <f>IFERROR(VLOOKUP(AC13,QUEUE!$F$2:$J$948,4,FALSE),"")</f>
        <v>1กฒ9683</v>
      </c>
      <c r="AH13" s="36" t="str">
        <f>IFERROR(VLOOKUP(AC13,QUEUE!$F$2:$J$948,5,FALSE),"")</f>
        <v>รอบคัน</v>
      </c>
      <c r="AI13" s="36" t="str">
        <f>IF(IFERROR(VLOOKUP(AC13,QUEUE!$F$2:$AP$948,37,FALSE),"")=0,"",IFERROR(VLOOKUP(AC13,QUEUE!$F$2:$AP$948,37,FALSE),""))</f>
        <v/>
      </c>
    </row>
    <row r="14" spans="1:37" x14ac:dyDescent="0.35">
      <c r="A14" s="92"/>
      <c r="B14" s="7" t="str">
        <f>IFERROR(VLOOKUP(A14,QUEUE!$F$2:$AW$948,40,FALSE),"")</f>
        <v/>
      </c>
      <c r="C14" s="36" t="str">
        <f>IFERROR(VLOOKUP(A14,QUEUE!$F$2:$J$948,2,FALSE),"")</f>
        <v/>
      </c>
      <c r="D14" s="36" t="str">
        <f>IFERROR(VLOOKUP(A14,QUEUE!$F$2:$J$948,3,FALSE),"")</f>
        <v/>
      </c>
      <c r="E14" s="36" t="str">
        <f>IFERROR(VLOOKUP(A14,QUEUE!$F$2:$J$948,4,FALSE),"")</f>
        <v/>
      </c>
      <c r="F14" s="36" t="str">
        <f>IFERROR(VLOOKUP(A14,QUEUE!$F$2:$J$948,5,FALSE),"")</f>
        <v/>
      </c>
      <c r="G14" s="36" t="str">
        <f>IF(IFERROR(VLOOKUP(A14,QUEUE!$F$2:$AP$948,25,FALSE),"")=0,"",IFERROR(VLOOKUP(A14,QUEUE!$F$2:$AP$948,25,FALSE),""))</f>
        <v/>
      </c>
      <c r="H14" s="88"/>
      <c r="I14" s="7" t="str">
        <f>IFERROR(VLOOKUP(H14,QUEUE!$F$2:$AW$1000,41,FALSE),"")</f>
        <v/>
      </c>
      <c r="J14" s="36" t="str">
        <f>IFERROR(VLOOKUP(H14,QUEUE!$F$2:$J$948,2,FALSE),"")</f>
        <v/>
      </c>
      <c r="K14" s="36" t="str">
        <f>IFERROR(VLOOKUP(H14,QUEUE!$F$2:$J$948,3,FALSE),"")</f>
        <v/>
      </c>
      <c r="L14" s="36" t="str">
        <f>IFERROR(VLOOKUP(H14,QUEUE!$F$2:$J$948,4,FALSE),"")</f>
        <v/>
      </c>
      <c r="M14" s="36" t="str">
        <f>IFERROR(VLOOKUP(H14,QUEUE!$F$2:$J$948,5,FALSE),"")</f>
        <v/>
      </c>
      <c r="N14" s="36" t="str">
        <f>IF(IFERROR(VLOOKUP(H14,QUEUE!$F$2:$AP$948,28,FALSE),"")=0,"",IFERROR(VLOOKUP(H14,QUEUE!$F$2:$AP$948,28,FALSE),""))</f>
        <v/>
      </c>
      <c r="O14" s="88">
        <v>1708042</v>
      </c>
      <c r="P14" s="7" t="str">
        <f>IFERROR(VLOOKUP(O14,QUEUE!$F$2:$AW$1000,42,FALSE),"")</f>
        <v/>
      </c>
      <c r="Q14" s="36" t="str">
        <f>IFERROR(VLOOKUP(O14,QUEUE!$F$2:$J$948,2,FALSE),"")</f>
        <v>TOYOTA</v>
      </c>
      <c r="R14" s="36" t="str">
        <f>IFERROR(VLOOKUP(O14,QUEUE!$F$2:$J$948,3,FALSE),"")</f>
        <v>VIGO</v>
      </c>
      <c r="S14" s="36" t="str">
        <f>IFERROR(VLOOKUP(O14,QUEUE!$F$2:$J$948,4,FALSE),"")</f>
        <v>ฒล5446</v>
      </c>
      <c r="T14" s="36" t="str">
        <f>IFERROR(VLOOKUP(O14,QUEUE!$F$2:$J$948,5,FALSE),"")</f>
        <v>โคม่า</v>
      </c>
      <c r="U14" s="36" t="str">
        <f>IF(IFERROR(VLOOKUP(O14,QUEUE!$F$2:$AP$948,31,FALSE),"")=0,"",IFERROR(VLOOKUP(O14,QUEUE!$F$2:$AP$948,31,FALSE),""))</f>
        <v>เหมา/ตุ๋ย</v>
      </c>
      <c r="V14" s="88"/>
      <c r="W14" s="7" t="str">
        <f>IFERROR(VLOOKUP(V14,QUEUE!$F$2:$AW$1000,43,FALSE),"")</f>
        <v/>
      </c>
      <c r="X14" s="36" t="str">
        <f>IFERROR(VLOOKUP(V14,QUEUE!$F$2:$J$948,2,FALSE),"")</f>
        <v/>
      </c>
      <c r="Y14" s="36" t="str">
        <f>IFERROR(VLOOKUP(V14,QUEUE!$F$2:$J$948,3,FALSE),"")</f>
        <v/>
      </c>
      <c r="Z14" s="36" t="str">
        <f>IFERROR(VLOOKUP(V14,QUEUE!$F$2:$J$948,4,FALSE),"")</f>
        <v/>
      </c>
      <c r="AA14" s="36" t="str">
        <f>IFERROR(VLOOKUP(V14,QUEUE!$F$2:$J$948,5,FALSE),"")</f>
        <v/>
      </c>
      <c r="AB14" s="39" t="str">
        <f>IF(V14="","",IFERROR(IF(VLOOKUP(JOBLIST!V14,REFINISH!$F$4:$O$1001,10,FALSE)=0,VLOOKUP(JOBLIST!V14,REFINISH!$F$4:$O$1001,8,FALSE),"READY"),"ยังไม่ได้สั่ง"))</f>
        <v/>
      </c>
      <c r="AC14" s="88">
        <v>1708057</v>
      </c>
      <c r="AD14" s="7" t="str">
        <f>IFERROR(VLOOKUP(AC14,QUEUE!$F$2:$AW$1000,42,FALSE),"")</f>
        <v/>
      </c>
      <c r="AE14" s="36" t="str">
        <f>IFERROR(VLOOKUP(AC14,QUEUE!$F$2:$J$948,2,FALSE),"")</f>
        <v>TOYOTA</v>
      </c>
      <c r="AF14" s="36" t="str">
        <f>IFERROR(VLOOKUP(AC14,QUEUE!$F$2:$J$948,3,FALSE),"")</f>
        <v>VIOS</v>
      </c>
      <c r="AG14" s="36" t="str">
        <f>IFERROR(VLOOKUP(AC14,QUEUE!$F$2:$J$948,4,FALSE),"")</f>
        <v>กต319</v>
      </c>
      <c r="AH14" s="36" t="str">
        <f>IFERROR(VLOOKUP(AC14,QUEUE!$F$2:$J$948,5,FALSE),"")</f>
        <v>โคม่า</v>
      </c>
      <c r="AI14" s="36" t="str">
        <f>IF(IFERROR(VLOOKUP(AC14,QUEUE!$F$2:$AP$948,37,FALSE),"")=0,"",IFERROR(VLOOKUP(AC14,QUEUE!$F$2:$AP$948,37,FALSE),""))</f>
        <v/>
      </c>
    </row>
    <row r="15" spans="1:37" x14ac:dyDescent="0.35">
      <c r="A15" s="64"/>
      <c r="B15" s="7" t="str">
        <f>IFERROR(VLOOKUP(A15,QUEUE!$F$2:$AW$948,40,FALSE),"")</f>
        <v/>
      </c>
      <c r="C15" s="36" t="str">
        <f>IFERROR(VLOOKUP(A15,QUEUE!$F$2:$J$948,2,FALSE),"")</f>
        <v/>
      </c>
      <c r="D15" s="36" t="str">
        <f>IFERROR(VLOOKUP(A15,QUEUE!$F$2:$J$948,3,FALSE),"")</f>
        <v/>
      </c>
      <c r="E15" s="36" t="str">
        <f>IFERROR(VLOOKUP(A15,QUEUE!$F$2:$J$948,4,FALSE),"")</f>
        <v/>
      </c>
      <c r="F15" s="36" t="str">
        <f>IFERROR(VLOOKUP(A15,QUEUE!$F$2:$J$948,5,FALSE),"")</f>
        <v/>
      </c>
      <c r="G15" s="36" t="str">
        <f>IF(IFERROR(VLOOKUP(A15,QUEUE!$F$2:$AP$948,25,FALSE),"")=0,"",IFERROR(VLOOKUP(A15,QUEUE!$F$2:$AP$948,25,FALSE),""))</f>
        <v/>
      </c>
      <c r="H15" s="88"/>
      <c r="I15" s="7" t="str">
        <f>IFERROR(VLOOKUP(H15,QUEUE!$F$2:$AW$1000,41,FALSE),"")</f>
        <v/>
      </c>
      <c r="J15" s="36" t="str">
        <f>IFERROR(VLOOKUP(H15,QUEUE!$F$2:$J$948,2,FALSE),"")</f>
        <v/>
      </c>
      <c r="K15" s="36" t="str">
        <f>IFERROR(VLOOKUP(H15,QUEUE!$F$2:$J$948,3,FALSE),"")</f>
        <v/>
      </c>
      <c r="L15" s="36" t="str">
        <f>IFERROR(VLOOKUP(H15,QUEUE!$F$2:$J$948,4,FALSE),"")</f>
        <v/>
      </c>
      <c r="M15" s="36" t="str">
        <f>IFERROR(VLOOKUP(H15,QUEUE!$F$2:$J$948,5,FALSE),"")</f>
        <v/>
      </c>
      <c r="N15" s="36" t="str">
        <f>IF(IFERROR(VLOOKUP(H15,QUEUE!$F$2:$AP$948,28,FALSE),"")=0,"",IFERROR(VLOOKUP(H15,QUEUE!$F$2:$AP$948,28,FALSE),""))</f>
        <v/>
      </c>
      <c r="O15" s="88"/>
      <c r="P15" s="7" t="str">
        <f>IFERROR(VLOOKUP(O15,QUEUE!$F$2:$AW$1000,42,FALSE),"")</f>
        <v/>
      </c>
      <c r="Q15" s="36" t="str">
        <f>IFERROR(VLOOKUP(O15,QUEUE!$F$2:$J$948,2,FALSE),"")</f>
        <v/>
      </c>
      <c r="R15" s="36" t="str">
        <f>IFERROR(VLOOKUP(O15,QUEUE!$F$2:$J$948,3,FALSE),"")</f>
        <v/>
      </c>
      <c r="S15" s="36" t="str">
        <f>IFERROR(VLOOKUP(O15,QUEUE!$F$2:$J$948,4,FALSE),"")</f>
        <v/>
      </c>
      <c r="T15" s="36" t="str">
        <f>IFERROR(VLOOKUP(O15,QUEUE!$F$2:$J$948,5,FALSE),"")</f>
        <v/>
      </c>
      <c r="U15" s="36" t="str">
        <f>IF(IFERROR(VLOOKUP(O15,QUEUE!$F$2:$AP$948,31,FALSE),"")=0,"",IFERROR(VLOOKUP(O15,QUEUE!$F$2:$AP$948,31,FALSE),""))</f>
        <v/>
      </c>
      <c r="V15" s="88"/>
      <c r="W15" s="7" t="str">
        <f>IFERROR(VLOOKUP(V15,QUEUE!$F$2:$AW$1000,43,FALSE),"")</f>
        <v/>
      </c>
      <c r="X15" s="36" t="str">
        <f>IFERROR(VLOOKUP(V15,QUEUE!$F$2:$J$948,2,FALSE),"")</f>
        <v/>
      </c>
      <c r="Y15" s="36" t="str">
        <f>IFERROR(VLOOKUP(V15,QUEUE!$F$2:$J$948,3,FALSE),"")</f>
        <v/>
      </c>
      <c r="Z15" s="36" t="str">
        <f>IFERROR(VLOOKUP(V15,QUEUE!$F$2:$J$948,4,FALSE),"")</f>
        <v/>
      </c>
      <c r="AA15" s="36" t="str">
        <f>IFERROR(VLOOKUP(V15,QUEUE!$F$2:$J$948,5,FALSE),"")</f>
        <v/>
      </c>
      <c r="AB15" s="39" t="str">
        <f>IF(V15="","",IFERROR(IF(VLOOKUP(JOBLIST!V15,REFINISH!$F$4:$O$1001,10,FALSE)=0,VLOOKUP(JOBLIST!V15,REFINISH!$F$4:$O$1001,8,FALSE),"READY"),"ยังไม่ได้สั่ง"))</f>
        <v/>
      </c>
      <c r="AC15" s="88">
        <v>1708065</v>
      </c>
      <c r="AD15" s="7" t="str">
        <f>IFERROR(VLOOKUP(AC15,QUEUE!$F$2:$AW$1000,42,FALSE),"")</f>
        <v/>
      </c>
      <c r="AE15" s="36" t="str">
        <f>IFERROR(VLOOKUP(AC15,QUEUE!$F$2:$J$948,2,FALSE),"")</f>
        <v>TOYOTA</v>
      </c>
      <c r="AF15" s="36" t="str">
        <f>IFERROR(VLOOKUP(AC15,QUEUE!$F$2:$J$948,3,FALSE),"")</f>
        <v>PRIUS</v>
      </c>
      <c r="AG15" s="36" t="str">
        <f>IFERROR(VLOOKUP(AC15,QUEUE!$F$2:$J$948,4,FALSE),"")</f>
        <v>ญฮ1523</v>
      </c>
      <c r="AH15" s="36" t="str">
        <f>IFERROR(VLOOKUP(AC15,QUEUE!$F$2:$J$948,5,FALSE),"")</f>
        <v>กลาง</v>
      </c>
      <c r="AI15" s="36" t="str">
        <f>IF(IFERROR(VLOOKUP(AC15,QUEUE!$F$2:$AP$948,37,FALSE),"")=0,"",IFERROR(VLOOKUP(AC15,QUEUE!$F$2:$AP$948,37,FALSE),""))</f>
        <v>รออะไหล่</v>
      </c>
    </row>
    <row r="16" spans="1:37" x14ac:dyDescent="0.35">
      <c r="A16" s="63"/>
      <c r="B16" s="7" t="str">
        <f>IFERROR(VLOOKUP(A16,QUEUE!$F$2:$AW$948,40,FALSE),"")</f>
        <v/>
      </c>
      <c r="C16" s="36" t="str">
        <f>IFERROR(VLOOKUP(A16,QUEUE!$F$2:$J$948,2,FALSE),"")</f>
        <v/>
      </c>
      <c r="D16" s="36" t="str">
        <f>IFERROR(VLOOKUP(A16,QUEUE!$F$2:$J$948,3,FALSE),"")</f>
        <v/>
      </c>
      <c r="E16" s="36" t="str">
        <f>IFERROR(VLOOKUP(A16,QUEUE!$F$2:$J$948,4,FALSE),"")</f>
        <v/>
      </c>
      <c r="F16" s="36" t="str">
        <f>IFERROR(VLOOKUP(A16,QUEUE!$F$2:$J$948,5,FALSE),"")</f>
        <v/>
      </c>
      <c r="G16" s="36" t="str">
        <f>IF(IFERROR(VLOOKUP(A16,QUEUE!$F$2:$AP$948,25,FALSE),"")=0,"",IFERROR(VLOOKUP(A16,QUEUE!$F$2:$AP$948,25,FALSE),""))</f>
        <v/>
      </c>
      <c r="H16" s="94"/>
      <c r="I16" s="7" t="str">
        <f>IFERROR(VLOOKUP(H16,QUEUE!$F$2:$AW$1000,41,FALSE),"")</f>
        <v/>
      </c>
      <c r="J16" s="36" t="str">
        <f>IFERROR(VLOOKUP(H16,QUEUE!$F$2:$J$948,2,FALSE),"")</f>
        <v/>
      </c>
      <c r="K16" s="36" t="str">
        <f>IFERROR(VLOOKUP(H16,QUEUE!$F$2:$J$948,3,FALSE),"")</f>
        <v/>
      </c>
      <c r="L16" s="36" t="str">
        <f>IFERROR(VLOOKUP(H16,QUEUE!$F$2:$J$948,4,FALSE),"")</f>
        <v/>
      </c>
      <c r="M16" s="36" t="str">
        <f>IFERROR(VLOOKUP(H16,QUEUE!$F$2:$J$948,5,FALSE),"")</f>
        <v/>
      </c>
      <c r="N16" s="36" t="str">
        <f>IF(IFERROR(VLOOKUP(H16,QUEUE!$F$2:$AP$948,28,FALSE),"")=0,"",IFERROR(VLOOKUP(H16,QUEUE!$F$2:$AP$948,28,FALSE),""))</f>
        <v/>
      </c>
      <c r="O16" s="88"/>
      <c r="P16" s="7" t="str">
        <f>IFERROR(VLOOKUP(O16,QUEUE!$F$2:$AW$1000,42,FALSE),"")</f>
        <v/>
      </c>
      <c r="Q16" s="36" t="str">
        <f>IFERROR(VLOOKUP(O16,QUEUE!$F$2:$J$948,2,FALSE),"")</f>
        <v/>
      </c>
      <c r="R16" s="36" t="str">
        <f>IFERROR(VLOOKUP(O16,QUEUE!$F$2:$J$948,3,FALSE),"")</f>
        <v/>
      </c>
      <c r="S16" s="36" t="str">
        <f>IFERROR(VLOOKUP(O16,QUEUE!$F$2:$J$948,4,FALSE),"")</f>
        <v/>
      </c>
      <c r="T16" s="36" t="str">
        <f>IFERROR(VLOOKUP(O16,QUEUE!$F$2:$J$948,5,FALSE),"")</f>
        <v/>
      </c>
      <c r="U16" s="36" t="str">
        <f>IF(IFERROR(VLOOKUP(O16,QUEUE!$F$2:$AP$948,31,FALSE),"")=0,"",IFERROR(VLOOKUP(O16,QUEUE!$F$2:$AP$948,31,FALSE),""))</f>
        <v/>
      </c>
      <c r="V16" s="88"/>
      <c r="W16" s="7" t="str">
        <f>IFERROR(VLOOKUP(V16,QUEUE!$F$2:$AW$1000,43,FALSE),"")</f>
        <v/>
      </c>
      <c r="X16" s="36" t="str">
        <f>IFERROR(VLOOKUP(V16,QUEUE!$F$2:$J$948,2,FALSE),"")</f>
        <v/>
      </c>
      <c r="Y16" s="36" t="str">
        <f>IFERROR(VLOOKUP(V16,QUEUE!$F$2:$J$948,3,FALSE),"")</f>
        <v/>
      </c>
      <c r="Z16" s="36" t="str">
        <f>IFERROR(VLOOKUP(V16,QUEUE!$F$2:$J$948,4,FALSE),"")</f>
        <v/>
      </c>
      <c r="AA16" s="36" t="str">
        <f>IFERROR(VLOOKUP(V16,QUEUE!$F$2:$J$948,5,FALSE),"")</f>
        <v/>
      </c>
      <c r="AB16" s="39" t="str">
        <f>IF(V16="","",IFERROR(IF(VLOOKUP(JOBLIST!V16,REFINISH!$F$4:$O$1001,10,FALSE)=0,VLOOKUP(JOBLIST!V16,REFINISH!$F$4:$O$1001,8,FALSE),"READY"),"ยังไม่ได้สั่ง"))</f>
        <v/>
      </c>
      <c r="AC16" s="88">
        <v>1708020</v>
      </c>
      <c r="AD16" s="7" t="str">
        <f>IFERROR(VLOOKUP(AC16,QUEUE!$F$2:$AW$1000,42,FALSE),"")</f>
        <v/>
      </c>
      <c r="AE16" s="36" t="str">
        <f>IFERROR(VLOOKUP(AC16,QUEUE!$F$2:$J$948,2,FALSE),"")</f>
        <v>TOYOTA</v>
      </c>
      <c r="AF16" s="36" t="str">
        <f>IFERROR(VLOOKUP(AC16,QUEUE!$F$2:$J$948,3,FALSE),"")</f>
        <v>AVANZA</v>
      </c>
      <c r="AG16" s="36" t="str">
        <f>IFERROR(VLOOKUP(AC16,QUEUE!$F$2:$J$948,4,FALSE),"")</f>
        <v>ฌฮ9522</v>
      </c>
      <c r="AH16" s="36" t="str">
        <f>IFERROR(VLOOKUP(AC16,QUEUE!$F$2:$J$948,5,FALSE),"")</f>
        <v>โคม่า</v>
      </c>
      <c r="AI16" s="36" t="str">
        <f>IF(IFERROR(VLOOKUP(AC16,QUEUE!$F$2:$AP$948,37,FALSE),"")=0,"",IFERROR(VLOOKUP(AC16,QUEUE!$F$2:$AP$948,37,FALSE),""))</f>
        <v/>
      </c>
    </row>
    <row r="17" spans="1:35" x14ac:dyDescent="0.35">
      <c r="A17" s="93"/>
      <c r="B17" s="7" t="str">
        <f>IFERROR(VLOOKUP(A17,QUEUE!$F$2:$AW$948,40,FALSE),"")</f>
        <v/>
      </c>
      <c r="C17" s="36" t="str">
        <f>IFERROR(VLOOKUP(A17,QUEUE!$F$2:$J$948,2,FALSE),"")</f>
        <v/>
      </c>
      <c r="D17" s="36" t="str">
        <f>IFERROR(VLOOKUP(A17,QUEUE!$F$2:$J$948,3,FALSE),"")</f>
        <v/>
      </c>
      <c r="E17" s="36" t="str">
        <f>IFERROR(VLOOKUP(A17,QUEUE!$F$2:$J$948,4,FALSE),"")</f>
        <v/>
      </c>
      <c r="F17" s="36" t="str">
        <f>IFERROR(VLOOKUP(A17,QUEUE!$F$2:$J$948,5,FALSE),"")</f>
        <v/>
      </c>
      <c r="G17" s="36" t="str">
        <f>IF(IFERROR(VLOOKUP(A17,QUEUE!$F$2:$AP$948,25,FALSE),"")=0,"",IFERROR(VLOOKUP(A17,QUEUE!$F$2:$AP$948,25,FALSE),""))</f>
        <v/>
      </c>
      <c r="H17" s="88"/>
      <c r="I17" s="7" t="str">
        <f>IFERROR(VLOOKUP(H17,QUEUE!$F$2:$AW$1000,41,FALSE),"")</f>
        <v/>
      </c>
      <c r="J17" s="36" t="str">
        <f>IFERROR(VLOOKUP(H17,QUEUE!$F$2:$J$948,2,FALSE),"")</f>
        <v/>
      </c>
      <c r="K17" s="36" t="str">
        <f>IFERROR(VLOOKUP(H17,QUEUE!$F$2:$J$948,3,FALSE),"")</f>
        <v/>
      </c>
      <c r="L17" s="36" t="str">
        <f>IFERROR(VLOOKUP(H17,QUEUE!$F$2:$J$948,4,FALSE),"")</f>
        <v/>
      </c>
      <c r="M17" s="36" t="str">
        <f>IFERROR(VLOOKUP(H17,QUEUE!$F$2:$J$948,5,FALSE),"")</f>
        <v/>
      </c>
      <c r="N17" s="36" t="str">
        <f>IF(IFERROR(VLOOKUP(H17,QUEUE!$F$2:$AP$948,28,FALSE),"")=0,"",IFERROR(VLOOKUP(H17,QUEUE!$F$2:$AP$948,28,FALSE),""))</f>
        <v/>
      </c>
      <c r="O17" s="88"/>
      <c r="P17" s="7" t="str">
        <f>IFERROR(VLOOKUP(O17,QUEUE!$F$2:$AW$1000,42,FALSE),"")</f>
        <v/>
      </c>
      <c r="Q17" s="36" t="str">
        <f>IFERROR(VLOOKUP(O17,QUEUE!$F$2:$J$948,2,FALSE),"")</f>
        <v/>
      </c>
      <c r="R17" s="36" t="str">
        <f>IFERROR(VLOOKUP(O17,QUEUE!$F$2:$J$948,3,FALSE),"")</f>
        <v/>
      </c>
      <c r="S17" s="36" t="str">
        <f>IFERROR(VLOOKUP(O17,QUEUE!$F$2:$J$948,4,FALSE),"")</f>
        <v/>
      </c>
      <c r="T17" s="36" t="str">
        <f>IFERROR(VLOOKUP(O17,QUEUE!$F$2:$J$948,5,FALSE),"")</f>
        <v/>
      </c>
      <c r="U17" s="36" t="str">
        <f>IF(IFERROR(VLOOKUP(O17,QUEUE!$F$2:$AP$948,31,FALSE),"")=0,"",IFERROR(VLOOKUP(O17,QUEUE!$F$2:$AP$948,31,FALSE),""))</f>
        <v/>
      </c>
      <c r="V17" s="88"/>
      <c r="W17" s="7" t="str">
        <f>IFERROR(VLOOKUP(V17,QUEUE!$F$2:$AW$1000,43,FALSE),"")</f>
        <v/>
      </c>
      <c r="X17" s="36" t="str">
        <f>IFERROR(VLOOKUP(V17,QUEUE!$F$2:$J$948,2,FALSE),"")</f>
        <v/>
      </c>
      <c r="Y17" s="36" t="str">
        <f>IFERROR(VLOOKUP(V17,QUEUE!$F$2:$J$948,3,FALSE),"")</f>
        <v/>
      </c>
      <c r="Z17" s="36" t="str">
        <f>IFERROR(VLOOKUP(V17,QUEUE!$F$2:$J$948,4,FALSE),"")</f>
        <v/>
      </c>
      <c r="AA17" s="36" t="str">
        <f>IFERROR(VLOOKUP(V17,QUEUE!$F$2:$J$948,5,FALSE),"")</f>
        <v/>
      </c>
      <c r="AB17" s="39" t="str">
        <f>IF(V17="","",IFERROR(IF(VLOOKUP(JOBLIST!V17,REFINISH!$F$4:$O$1001,10,FALSE)=0,VLOOKUP(JOBLIST!V17,REFINISH!$F$4:$O$1001,8,FALSE),"READY"),"ยังไม่ได้สั่ง"))</f>
        <v/>
      </c>
      <c r="AC17" s="88">
        <v>1706018</v>
      </c>
      <c r="AD17" s="7" t="str">
        <f>IFERROR(VLOOKUP(AC17,QUEUE!$F$2:$AW$1000,42,FALSE),"")</f>
        <v/>
      </c>
      <c r="AE17" s="36" t="str">
        <f>IFERROR(VLOOKUP(AC17,QUEUE!$F$2:$J$948,2,FALSE),"")</f>
        <v>MAZDA</v>
      </c>
      <c r="AF17" s="36">
        <f>IFERROR(VLOOKUP(AC17,QUEUE!$F$2:$J$948,3,FALSE),"")</f>
        <v>2</v>
      </c>
      <c r="AG17" s="36" t="str">
        <f>IFERROR(VLOOKUP(AC17,QUEUE!$F$2:$J$948,4,FALSE),"")</f>
        <v>2กด309</v>
      </c>
      <c r="AH17" s="36" t="str">
        <f>IFERROR(VLOOKUP(AC17,QUEUE!$F$2:$J$948,5,FALSE),"")</f>
        <v>โคม่า</v>
      </c>
      <c r="AI17" s="36" t="str">
        <f>IF(IFERROR(VLOOKUP(AC17,QUEUE!$F$2:$AP$948,37,FALSE),"")=0,"",IFERROR(VLOOKUP(AC17,QUEUE!$F$2:$AP$948,37,FALSE),""))</f>
        <v/>
      </c>
    </row>
    <row r="18" spans="1:35" x14ac:dyDescent="0.35">
      <c r="A18" s="92"/>
      <c r="B18" s="7" t="str">
        <f>IFERROR(VLOOKUP(A18,QUEUE!$F$2:$AW$948,40,FALSE),"")</f>
        <v/>
      </c>
      <c r="C18" s="36" t="str">
        <f>IFERROR(VLOOKUP(A18,QUEUE!$F$2:$J$948,2,FALSE),"")</f>
        <v/>
      </c>
      <c r="D18" s="36" t="str">
        <f>IFERROR(VLOOKUP(A18,QUEUE!$F$2:$J$948,3,FALSE),"")</f>
        <v/>
      </c>
      <c r="E18" s="36" t="str">
        <f>IFERROR(VLOOKUP(A18,QUEUE!$F$2:$J$948,4,FALSE),"")</f>
        <v/>
      </c>
      <c r="F18" s="36" t="str">
        <f>IFERROR(VLOOKUP(A18,QUEUE!$F$2:$J$948,5,FALSE),"")</f>
        <v/>
      </c>
      <c r="G18" s="36" t="str">
        <f>IF(IFERROR(VLOOKUP(A18,QUEUE!$F$2:$AP$948,25,FALSE),"")=0,"",IFERROR(VLOOKUP(A18,QUEUE!$F$2:$AP$948,25,FALSE),""))</f>
        <v/>
      </c>
      <c r="H18" s="88"/>
      <c r="I18" s="7" t="str">
        <f>IFERROR(VLOOKUP(H18,QUEUE!$F$2:$AW$1000,41,FALSE),"")</f>
        <v/>
      </c>
      <c r="J18" s="36" t="str">
        <f>IFERROR(VLOOKUP(H18,QUEUE!$F$2:$J$948,2,FALSE),"")</f>
        <v/>
      </c>
      <c r="K18" s="36" t="str">
        <f>IFERROR(VLOOKUP(H18,QUEUE!$F$2:$J$948,3,FALSE),"")</f>
        <v/>
      </c>
      <c r="L18" s="36" t="str">
        <f>IFERROR(VLOOKUP(H18,QUEUE!$F$2:$J$948,4,FALSE),"")</f>
        <v/>
      </c>
      <c r="M18" s="36" t="str">
        <f>IFERROR(VLOOKUP(H18,QUEUE!$F$2:$J$948,5,FALSE),"")</f>
        <v/>
      </c>
      <c r="N18" s="36" t="str">
        <f>IF(IFERROR(VLOOKUP(H18,QUEUE!$F$2:$AP$948,28,FALSE),"")=0,"",IFERROR(VLOOKUP(H18,QUEUE!$F$2:$AP$948,28,FALSE),""))</f>
        <v/>
      </c>
      <c r="O18" s="88"/>
      <c r="P18" s="7" t="str">
        <f>IFERROR(VLOOKUP(O18,QUEUE!$F$2:$AW$1000,42,FALSE),"")</f>
        <v/>
      </c>
      <c r="Q18" s="36" t="str">
        <f>IFERROR(VLOOKUP(O18,QUEUE!$F$2:$J$948,2,FALSE),"")</f>
        <v/>
      </c>
      <c r="R18" s="36" t="str">
        <f>IFERROR(VLOOKUP(O18,QUEUE!$F$2:$J$948,3,FALSE),"")</f>
        <v/>
      </c>
      <c r="S18" s="36" t="str">
        <f>IFERROR(VLOOKUP(O18,QUEUE!$F$2:$J$948,4,FALSE),"")</f>
        <v/>
      </c>
      <c r="T18" s="36" t="str">
        <f>IFERROR(VLOOKUP(O18,QUEUE!$F$2:$J$948,5,FALSE),"")</f>
        <v/>
      </c>
      <c r="U18" s="36" t="str">
        <f>IF(IFERROR(VLOOKUP(O18,QUEUE!$F$2:$AP$948,31,FALSE),"")=0,"",IFERROR(VLOOKUP(O18,QUEUE!$F$2:$AP$948,31,FALSE),""))</f>
        <v/>
      </c>
      <c r="V18" s="88"/>
      <c r="W18" s="7" t="str">
        <f>IFERROR(VLOOKUP(V18,QUEUE!$F$2:$AW$1000,43,FALSE),"")</f>
        <v/>
      </c>
      <c r="X18" s="36" t="str">
        <f>IFERROR(VLOOKUP(V18,QUEUE!$F$2:$J$948,2,FALSE),"")</f>
        <v/>
      </c>
      <c r="Y18" s="36" t="str">
        <f>IFERROR(VLOOKUP(V18,QUEUE!$F$2:$J$948,3,FALSE),"")</f>
        <v/>
      </c>
      <c r="Z18" s="36" t="str">
        <f>IFERROR(VLOOKUP(V18,QUEUE!$F$2:$J$948,4,FALSE),"")</f>
        <v/>
      </c>
      <c r="AA18" s="36" t="str">
        <f>IFERROR(VLOOKUP(V18,QUEUE!$F$2:$J$948,5,FALSE),"")</f>
        <v/>
      </c>
      <c r="AB18" s="39" t="str">
        <f>IF(V18="","",IFERROR(IF(VLOOKUP(JOBLIST!V18,REFINISH!$F$4:$O$1001,10,FALSE)=0,VLOOKUP(JOBLIST!V18,REFINISH!$F$4:$O$1001,8,FALSE),"READY"),"ยังไม่ได้สั่ง"))</f>
        <v/>
      </c>
      <c r="AC18" s="88">
        <v>1709090</v>
      </c>
      <c r="AD18" s="7" t="str">
        <f>IFERROR(VLOOKUP(AC18,QUEUE!$F$2:$AW$1000,42,FALSE),"")</f>
        <v/>
      </c>
      <c r="AE18" s="36" t="str">
        <f>IFERROR(VLOOKUP(AC18,QUEUE!$F$2:$J$948,2,FALSE),"")</f>
        <v>CHEVROLET</v>
      </c>
      <c r="AF18" s="36">
        <f>IFERROR(VLOOKUP(AC18,QUEUE!$F$2:$J$948,3,FALSE),"")</f>
        <v>0</v>
      </c>
      <c r="AG18" s="36" t="str">
        <f>IFERROR(VLOOKUP(AC18,QUEUE!$F$2:$J$948,4,FALSE),"")</f>
        <v>ฌห7669</v>
      </c>
      <c r="AH18" s="36" t="str">
        <f>IFERROR(VLOOKUP(AC18,QUEUE!$F$2:$J$948,5,FALSE),"")</f>
        <v>โคม่า</v>
      </c>
      <c r="AI18" s="36" t="str">
        <f>IF(IFERROR(VLOOKUP(AC18,QUEUE!$F$2:$AP$948,37,FALSE),"")=0,"",IFERROR(VLOOKUP(AC18,QUEUE!$F$2:$AP$948,37,FALSE),""))</f>
        <v/>
      </c>
    </row>
    <row r="19" spans="1:35" x14ac:dyDescent="0.35">
      <c r="A19" s="92"/>
      <c r="B19" s="7" t="str">
        <f>IFERROR(VLOOKUP(A19,QUEUE!$F$2:$AW$948,40,FALSE),"")</f>
        <v/>
      </c>
      <c r="C19" s="36" t="str">
        <f>IFERROR(VLOOKUP(A19,QUEUE!$F$2:$J$948,2,FALSE),"")</f>
        <v/>
      </c>
      <c r="D19" s="36" t="str">
        <f>IFERROR(VLOOKUP(A19,QUEUE!$F$2:$J$948,3,FALSE),"")</f>
        <v/>
      </c>
      <c r="E19" s="36" t="str">
        <f>IFERROR(VLOOKUP(A19,QUEUE!$F$2:$J$948,4,FALSE),"")</f>
        <v/>
      </c>
      <c r="F19" s="36" t="str">
        <f>IFERROR(VLOOKUP(A19,QUEUE!$F$2:$J$948,5,FALSE),"")</f>
        <v/>
      </c>
      <c r="G19" s="36" t="str">
        <f>IF(IFERROR(VLOOKUP(A19,QUEUE!$F$2:$AP$948,25,FALSE),"")=0,"",IFERROR(VLOOKUP(A19,QUEUE!$F$2:$AP$948,25,FALSE),""))</f>
        <v/>
      </c>
      <c r="H19" s="88"/>
      <c r="I19" s="7" t="str">
        <f>IFERROR(VLOOKUP(H19,QUEUE!$F$2:$AW$1000,41,FALSE),"")</f>
        <v/>
      </c>
      <c r="J19" s="36" t="str">
        <f>IFERROR(VLOOKUP(H19,QUEUE!$F$2:$J$948,2,FALSE),"")</f>
        <v/>
      </c>
      <c r="K19" s="36" t="str">
        <f>IFERROR(VLOOKUP(H19,QUEUE!$F$2:$J$948,3,FALSE),"")</f>
        <v/>
      </c>
      <c r="L19" s="36" t="str">
        <f>IFERROR(VLOOKUP(H19,QUEUE!$F$2:$J$948,4,FALSE),"")</f>
        <v/>
      </c>
      <c r="M19" s="36" t="str">
        <f>IFERROR(VLOOKUP(H19,QUEUE!$F$2:$J$948,5,FALSE),"")</f>
        <v/>
      </c>
      <c r="N19" s="36" t="str">
        <f>IF(IFERROR(VLOOKUP(H19,QUEUE!$F$2:$AP$948,28,FALSE),"")=0,"",IFERROR(VLOOKUP(H19,QUEUE!$F$2:$AP$948,28,FALSE),""))</f>
        <v/>
      </c>
      <c r="O19" s="97"/>
      <c r="P19" s="7" t="str">
        <f>IFERROR(VLOOKUP(O19,QUEUE!$F$2:$AW$1000,42,FALSE),"")</f>
        <v/>
      </c>
      <c r="Q19" s="36" t="str">
        <f>IFERROR(VLOOKUP(O19,QUEUE!$F$2:$J$948,2,FALSE),"")</f>
        <v/>
      </c>
      <c r="R19" s="36" t="str">
        <f>IFERROR(VLOOKUP(O19,QUEUE!$F$2:$J$948,3,FALSE),"")</f>
        <v/>
      </c>
      <c r="S19" s="36" t="str">
        <f>IFERROR(VLOOKUP(O19,QUEUE!$F$2:$J$948,4,FALSE),"")</f>
        <v/>
      </c>
      <c r="T19" s="36" t="str">
        <f>IFERROR(VLOOKUP(O19,QUEUE!$F$2:$J$948,5,FALSE),"")</f>
        <v/>
      </c>
      <c r="U19" s="36" t="str">
        <f>IF(IFERROR(VLOOKUP(O19,QUEUE!$F$2:$AP$948,31,FALSE),"")=0,"",IFERROR(VLOOKUP(O19,QUEUE!$F$2:$AP$948,31,FALSE),""))</f>
        <v/>
      </c>
      <c r="V19" s="88"/>
      <c r="W19" s="7" t="str">
        <f>IFERROR(VLOOKUP(V19,QUEUE!$F$2:$AW$1000,43,FALSE),"")</f>
        <v/>
      </c>
      <c r="X19" s="36" t="str">
        <f>IFERROR(VLOOKUP(V19,QUEUE!$F$2:$J$948,2,FALSE),"")</f>
        <v/>
      </c>
      <c r="Y19" s="36" t="str">
        <f>IFERROR(VLOOKUP(V19,QUEUE!$F$2:$J$948,3,FALSE),"")</f>
        <v/>
      </c>
      <c r="Z19" s="36" t="str">
        <f>IFERROR(VLOOKUP(V19,QUEUE!$F$2:$J$948,4,FALSE),"")</f>
        <v/>
      </c>
      <c r="AA19" s="36" t="str">
        <f>IFERROR(VLOOKUP(V19,QUEUE!$F$2:$J$948,5,FALSE),"")</f>
        <v/>
      </c>
      <c r="AB19" s="39" t="str">
        <f>IF(V19="","",IFERROR(IF(VLOOKUP(JOBLIST!V19,REFINISH!$F$4:$O$1001,10,FALSE)=0,VLOOKUP(JOBLIST!V19,REFINISH!$F$4:$O$1001,8,FALSE),"READY"),"ยังไม่ได้สั่ง"))</f>
        <v/>
      </c>
      <c r="AC19" s="88" t="s">
        <v>535</v>
      </c>
      <c r="AD19" s="7" t="str">
        <f>IFERROR(VLOOKUP(AC19,QUEUE!$F$2:$AW$1000,42,FALSE),"")</f>
        <v/>
      </c>
      <c r="AE19" s="36" t="str">
        <f>IFERROR(VLOOKUP(AC19,QUEUE!$F$2:$J$948,2,FALSE),"")</f>
        <v/>
      </c>
      <c r="AF19" s="36" t="str">
        <f>IFERROR(VLOOKUP(AC19,QUEUE!$F$2:$J$948,3,FALSE),"")</f>
        <v/>
      </c>
      <c r="AG19" s="36" t="str">
        <f>IFERROR(VLOOKUP(AC19,QUEUE!$F$2:$J$948,4,FALSE),"")</f>
        <v/>
      </c>
      <c r="AH19" s="36" t="str">
        <f>IFERROR(VLOOKUP(AC19,QUEUE!$F$2:$J$948,5,FALSE),"")</f>
        <v/>
      </c>
      <c r="AI19" s="36" t="str">
        <f>IF(IFERROR(VLOOKUP(AC19,QUEUE!$F$2:$AP$948,37,FALSE),"")=0,"",IFERROR(VLOOKUP(AC19,QUEUE!$F$2:$AP$948,37,FALSE),""))</f>
        <v/>
      </c>
    </row>
    <row r="20" spans="1:35" x14ac:dyDescent="0.35">
      <c r="A20" s="92"/>
      <c r="B20" s="7" t="str">
        <f>IFERROR(VLOOKUP(A20,QUEUE!$F$2:$AW$948,40,FALSE),"")</f>
        <v/>
      </c>
      <c r="C20" s="36" t="str">
        <f>IFERROR(VLOOKUP(A20,QUEUE!$F$2:$J$948,2,FALSE),"")</f>
        <v/>
      </c>
      <c r="D20" s="36" t="str">
        <f>IFERROR(VLOOKUP(A20,QUEUE!$F$2:$J$948,3,FALSE),"")</f>
        <v/>
      </c>
      <c r="E20" s="36" t="str">
        <f>IFERROR(VLOOKUP(A20,QUEUE!$F$2:$J$948,4,FALSE),"")</f>
        <v/>
      </c>
      <c r="F20" s="36" t="str">
        <f>IFERROR(VLOOKUP(A20,QUEUE!$F$2:$J$948,5,FALSE),"")</f>
        <v/>
      </c>
      <c r="G20" s="36" t="str">
        <f>IF(IFERROR(VLOOKUP(A20,QUEUE!$F$2:$AP$948,25,FALSE),"")=0,"",IFERROR(VLOOKUP(A20,QUEUE!$F$2:$AP$948,25,FALSE),""))</f>
        <v/>
      </c>
      <c r="H20" s="88"/>
      <c r="I20" s="7" t="str">
        <f>IFERROR(VLOOKUP(H20,QUEUE!$F$2:$AW$1000,41,FALSE),"")</f>
        <v/>
      </c>
      <c r="J20" s="36" t="str">
        <f>IFERROR(VLOOKUP(H20,QUEUE!$F$2:$J$948,2,FALSE),"")</f>
        <v/>
      </c>
      <c r="K20" s="36" t="str">
        <f>IFERROR(VLOOKUP(H20,QUEUE!$F$2:$J$948,3,FALSE),"")</f>
        <v/>
      </c>
      <c r="L20" s="36" t="str">
        <f>IFERROR(VLOOKUP(H20,QUEUE!$F$2:$J$948,4,FALSE),"")</f>
        <v/>
      </c>
      <c r="M20" s="36" t="str">
        <f>IFERROR(VLOOKUP(H20,QUEUE!$F$2:$J$948,5,FALSE),"")</f>
        <v/>
      </c>
      <c r="N20" s="36" t="str">
        <f>IF(IFERROR(VLOOKUP(H20,QUEUE!$F$2:$AP$948,28,FALSE),"")=0,"",IFERROR(VLOOKUP(H20,QUEUE!$F$2:$AP$948,28,FALSE),""))</f>
        <v/>
      </c>
      <c r="O20" s="88"/>
      <c r="P20" s="7" t="str">
        <f>IFERROR(VLOOKUP(O20,QUEUE!$F$2:$AW$1000,42,FALSE),"")</f>
        <v/>
      </c>
      <c r="Q20" s="36" t="str">
        <f>IFERROR(VLOOKUP(O20,QUEUE!$F$2:$J$948,2,FALSE),"")</f>
        <v/>
      </c>
      <c r="R20" s="36" t="str">
        <f>IFERROR(VLOOKUP(O20,QUEUE!$F$2:$J$948,3,FALSE),"")</f>
        <v/>
      </c>
      <c r="S20" s="36" t="str">
        <f>IFERROR(VLOOKUP(O20,QUEUE!$F$2:$J$948,4,FALSE),"")</f>
        <v/>
      </c>
      <c r="T20" s="36" t="str">
        <f>IFERROR(VLOOKUP(O20,QUEUE!$F$2:$J$948,5,FALSE),"")</f>
        <v/>
      </c>
      <c r="U20" s="36" t="str">
        <f>IF(IFERROR(VLOOKUP(O20,QUEUE!$F$2:$AP$948,31,FALSE),"")=0,"",IFERROR(VLOOKUP(O20,QUEUE!$F$2:$AP$948,31,FALSE),""))</f>
        <v/>
      </c>
      <c r="V20" s="88"/>
      <c r="W20" s="7" t="str">
        <f>IFERROR(VLOOKUP(V20,QUEUE!$F$2:$AW$1000,43,FALSE),"")</f>
        <v/>
      </c>
      <c r="X20" s="36" t="str">
        <f>IFERROR(VLOOKUP(V20,QUEUE!$F$2:$J$948,2,FALSE),"")</f>
        <v/>
      </c>
      <c r="Y20" s="36" t="str">
        <f>IFERROR(VLOOKUP(V20,QUEUE!$F$2:$J$948,3,FALSE),"")</f>
        <v/>
      </c>
      <c r="Z20" s="36" t="str">
        <f>IFERROR(VLOOKUP(V20,QUEUE!$F$2:$J$948,4,FALSE),"")</f>
        <v/>
      </c>
      <c r="AA20" s="36" t="str">
        <f>IFERROR(VLOOKUP(V20,QUEUE!$F$2:$J$948,5,FALSE),"")</f>
        <v/>
      </c>
      <c r="AB20" s="39" t="str">
        <f>IF(V20="","",IFERROR(IF(VLOOKUP(JOBLIST!V20,REFINISH!$F$4:$O$1001,10,FALSE)=0,VLOOKUP(JOBLIST!V20,REFINISH!$F$4:$O$1001,8,FALSE),"READY"),"ยังไม่ได้สั่ง"))</f>
        <v/>
      </c>
      <c r="AC20" s="94">
        <v>1704031</v>
      </c>
      <c r="AD20" s="7" t="str">
        <f>IFERROR(VLOOKUP(AC20,QUEUE!$F$2:$AW$1000,42,FALSE),"")</f>
        <v/>
      </c>
      <c r="AE20" s="36" t="str">
        <f>IFERROR(VLOOKUP(AC20,QUEUE!$F$2:$J$948,2,FALSE),"")</f>
        <v>TOYOTA</v>
      </c>
      <c r="AF20" s="36" t="str">
        <f>IFERROR(VLOOKUP(AC20,QUEUE!$F$2:$J$948,3,FALSE),"")</f>
        <v>VIGO</v>
      </c>
      <c r="AG20" s="36" t="str">
        <f>IFERROR(VLOOKUP(AC20,QUEUE!$F$2:$J$948,4,FALSE),"")</f>
        <v>ฒก764</v>
      </c>
      <c r="AH20" s="36" t="str">
        <f>IFERROR(VLOOKUP(AC20,QUEUE!$F$2:$J$948,5,FALSE),"")</f>
        <v>กลาง</v>
      </c>
      <c r="AI20" s="36" t="str">
        <f>IF(IFERROR(VLOOKUP(AC20,QUEUE!$F$2:$AP$948,37,FALSE),"")=0,"",IFERROR(VLOOKUP(AC20,QUEUE!$F$2:$AP$948,37,FALSE),""))</f>
        <v/>
      </c>
    </row>
    <row r="21" spans="1:35" x14ac:dyDescent="0.35">
      <c r="A21" s="92"/>
      <c r="B21" s="7" t="str">
        <f>IFERROR(VLOOKUP(A21,QUEUE!$F$2:$AW$948,40,FALSE),"")</f>
        <v/>
      </c>
      <c r="C21" s="36" t="str">
        <f>IFERROR(VLOOKUP(A21,QUEUE!$F$2:$J$948,2,FALSE),"")</f>
        <v/>
      </c>
      <c r="D21" s="36" t="str">
        <f>IFERROR(VLOOKUP(A21,QUEUE!$F$2:$J$948,3,FALSE),"")</f>
        <v/>
      </c>
      <c r="E21" s="36" t="str">
        <f>IFERROR(VLOOKUP(A21,QUEUE!$F$2:$J$948,4,FALSE),"")</f>
        <v/>
      </c>
      <c r="F21" s="36" t="str">
        <f>IFERROR(VLOOKUP(A21,QUEUE!$F$2:$J$948,5,FALSE),"")</f>
        <v/>
      </c>
      <c r="G21" s="36" t="str">
        <f>IF(IFERROR(VLOOKUP(A21,QUEUE!$F$2:$AP$948,25,FALSE),"")=0,"",IFERROR(VLOOKUP(A21,QUEUE!$F$2:$AP$948,25,FALSE),""))</f>
        <v/>
      </c>
      <c r="H21" s="88"/>
      <c r="I21" s="7" t="str">
        <f>IFERROR(VLOOKUP(H21,QUEUE!$F$2:$AW$1000,41,FALSE),"")</f>
        <v/>
      </c>
      <c r="J21" s="36" t="str">
        <f>IFERROR(VLOOKUP(H21,QUEUE!$F$2:$J$948,2,FALSE),"")</f>
        <v/>
      </c>
      <c r="K21" s="36" t="str">
        <f>IFERROR(VLOOKUP(H21,QUEUE!$F$2:$J$948,3,FALSE),"")</f>
        <v/>
      </c>
      <c r="L21" s="36" t="str">
        <f>IFERROR(VLOOKUP(H21,QUEUE!$F$2:$J$948,4,FALSE),"")</f>
        <v/>
      </c>
      <c r="M21" s="36" t="str">
        <f>IFERROR(VLOOKUP(H21,QUEUE!$F$2:$J$948,5,FALSE),"")</f>
        <v/>
      </c>
      <c r="N21" s="36" t="str">
        <f>IF(IFERROR(VLOOKUP(H21,QUEUE!$F$2:$AP$948,28,FALSE),"")=0,"",IFERROR(VLOOKUP(H21,QUEUE!$F$2:$AP$948,28,FALSE),""))</f>
        <v/>
      </c>
      <c r="O21" s="88"/>
      <c r="P21" s="7" t="str">
        <f>IFERROR(VLOOKUP(O21,QUEUE!$F$2:$AW$1000,42,FALSE),"")</f>
        <v/>
      </c>
      <c r="Q21" s="36" t="str">
        <f>IFERROR(VLOOKUP(O21,QUEUE!$F$2:$J$948,2,FALSE),"")</f>
        <v/>
      </c>
      <c r="R21" s="36" t="str">
        <f>IFERROR(VLOOKUP(O21,QUEUE!$F$2:$J$948,3,FALSE),"")</f>
        <v/>
      </c>
      <c r="S21" s="36" t="str">
        <f>IFERROR(VLOOKUP(O21,QUEUE!$F$2:$J$948,4,FALSE),"")</f>
        <v/>
      </c>
      <c r="T21" s="36" t="str">
        <f>IFERROR(VLOOKUP(O21,QUEUE!$F$2:$J$948,5,FALSE),"")</f>
        <v/>
      </c>
      <c r="U21" s="36" t="str">
        <f>IF(IFERROR(VLOOKUP(O21,QUEUE!$F$2:$AP$948,31,FALSE),"")=0,"",IFERROR(VLOOKUP(O21,QUEUE!$F$2:$AP$948,31,FALSE),""))</f>
        <v/>
      </c>
      <c r="V21" s="63"/>
      <c r="W21" s="7" t="str">
        <f>IFERROR(VLOOKUP(V21,QUEUE!$F$2:$AW$1000,43,FALSE),"")</f>
        <v/>
      </c>
      <c r="X21" s="36" t="str">
        <f>IFERROR(VLOOKUP(V21,QUEUE!$F$2:$J$948,2,FALSE),"")</f>
        <v/>
      </c>
      <c r="Y21" s="36" t="str">
        <f>IFERROR(VLOOKUP(V21,QUEUE!$F$2:$J$948,3,FALSE),"")</f>
        <v/>
      </c>
      <c r="Z21" s="36" t="str">
        <f>IFERROR(VLOOKUP(V21,QUEUE!$F$2:$J$948,4,FALSE),"")</f>
        <v/>
      </c>
      <c r="AA21" s="36" t="str">
        <f>IFERROR(VLOOKUP(V21,QUEUE!$F$2:$J$948,5,FALSE),"")</f>
        <v/>
      </c>
      <c r="AB21" s="39" t="str">
        <f>IF(V21="","",IFERROR(IF(VLOOKUP(JOBLIST!V21,REFINISH!$F$4:$O$1001,10,FALSE)=0,VLOOKUP(JOBLIST!V21,REFINISH!$F$4:$O$1001,8,FALSE),"READY"),"ยังไม่ได้สั่ง"))</f>
        <v/>
      </c>
      <c r="AC21" s="88">
        <v>1708034</v>
      </c>
      <c r="AD21" s="7" t="str">
        <f>IFERROR(VLOOKUP(AC21,QUEUE!$F$2:$AW$1000,42,FALSE),"")</f>
        <v/>
      </c>
      <c r="AE21" s="36" t="str">
        <f>IFERROR(VLOOKUP(AC21,QUEUE!$F$2:$J$948,2,FALSE),"")</f>
        <v>TOYOTA</v>
      </c>
      <c r="AF21" s="36" t="str">
        <f>IFERROR(VLOOKUP(AC21,QUEUE!$F$2:$J$948,3,FALSE),"")</f>
        <v>VIGO</v>
      </c>
      <c r="AG21" s="36" t="str">
        <f>IFERROR(VLOOKUP(AC21,QUEUE!$F$2:$J$948,4,FALSE),"")</f>
        <v>ฒณ8905</v>
      </c>
      <c r="AH21" s="36" t="str">
        <f>IFERROR(VLOOKUP(AC21,QUEUE!$F$2:$J$948,5,FALSE),"")</f>
        <v>โคม่า</v>
      </c>
      <c r="AI21" s="36" t="str">
        <f>IF(IFERROR(VLOOKUP(AC21,QUEUE!$F$2:$AP$948,37,FALSE),"")=0,"",IFERROR(VLOOKUP(AC21,QUEUE!$F$2:$AP$948,37,FALSE),""))</f>
        <v/>
      </c>
    </row>
    <row r="22" spans="1:35" x14ac:dyDescent="0.35">
      <c r="A22" s="64"/>
      <c r="B22" s="7" t="str">
        <f>IFERROR(VLOOKUP(A22,QUEUE!$F$2:$AW$948,40,FALSE),"")</f>
        <v/>
      </c>
      <c r="C22" s="36" t="str">
        <f>IFERROR(VLOOKUP(A22,QUEUE!$F$2:$J$948,2,FALSE),"")</f>
        <v/>
      </c>
      <c r="D22" s="36" t="str">
        <f>IFERROR(VLOOKUP(A22,QUEUE!$F$2:$J$948,3,FALSE),"")</f>
        <v/>
      </c>
      <c r="E22" s="36" t="str">
        <f>IFERROR(VLOOKUP(A22,QUEUE!$F$2:$J$948,4,FALSE),"")</f>
        <v/>
      </c>
      <c r="F22" s="36" t="str">
        <f>IFERROR(VLOOKUP(A22,QUEUE!$F$2:$J$948,5,FALSE),"")</f>
        <v/>
      </c>
      <c r="G22" s="36" t="str">
        <f>IF(IFERROR(VLOOKUP(A22,QUEUE!$F$2:$AP$948,25,FALSE),"")=0,"",IFERROR(VLOOKUP(A22,QUEUE!$F$2:$AP$948,25,FALSE),""))</f>
        <v/>
      </c>
      <c r="H22" s="88"/>
      <c r="I22" s="7" t="str">
        <f>IFERROR(VLOOKUP(H22,QUEUE!$F$2:$AW$1000,41,FALSE),"")</f>
        <v/>
      </c>
      <c r="J22" s="36" t="str">
        <f>IFERROR(VLOOKUP(H22,QUEUE!$F$2:$J$948,2,FALSE),"")</f>
        <v/>
      </c>
      <c r="K22" s="36" t="str">
        <f>IFERROR(VLOOKUP(H22,QUEUE!$F$2:$J$948,3,FALSE),"")</f>
        <v/>
      </c>
      <c r="L22" s="36" t="str">
        <f>IFERROR(VLOOKUP(H22,QUEUE!$F$2:$J$948,4,FALSE),"")</f>
        <v/>
      </c>
      <c r="M22" s="36" t="str">
        <f>IFERROR(VLOOKUP(H22,QUEUE!$F$2:$J$948,5,FALSE),"")</f>
        <v/>
      </c>
      <c r="N22" s="36" t="str">
        <f>IF(IFERROR(VLOOKUP(H22,QUEUE!$F$2:$AP$948,28,FALSE),"")=0,"",IFERROR(VLOOKUP(H22,QUEUE!$F$2:$AP$948,28,FALSE),""))</f>
        <v/>
      </c>
      <c r="O22" s="88"/>
      <c r="P22" s="7" t="str">
        <f>IFERROR(VLOOKUP(O22,QUEUE!$F$2:$AW$1000,42,FALSE),"")</f>
        <v/>
      </c>
      <c r="Q22" s="36" t="str">
        <f>IFERROR(VLOOKUP(O22,QUEUE!$F$2:$J$948,2,FALSE),"")</f>
        <v/>
      </c>
      <c r="R22" s="36" t="str">
        <f>IFERROR(VLOOKUP(O22,QUEUE!$F$2:$J$948,3,FALSE),"")</f>
        <v/>
      </c>
      <c r="S22" s="36" t="str">
        <f>IFERROR(VLOOKUP(O22,QUEUE!$F$2:$J$948,4,FALSE),"")</f>
        <v/>
      </c>
      <c r="T22" s="36" t="str">
        <f>IFERROR(VLOOKUP(O22,QUEUE!$F$2:$J$948,5,FALSE),"")</f>
        <v/>
      </c>
      <c r="U22" s="36" t="str">
        <f>IF(IFERROR(VLOOKUP(O22,QUEUE!$F$2:$AP$948,31,FALSE),"")=0,"",IFERROR(VLOOKUP(O22,QUEUE!$F$2:$AP$948,31,FALSE),""))</f>
        <v/>
      </c>
      <c r="V22" s="63"/>
      <c r="W22" s="7" t="str">
        <f>IFERROR(VLOOKUP(V22,QUEUE!$F$2:$AW$1000,43,FALSE),"")</f>
        <v/>
      </c>
      <c r="X22" s="36" t="str">
        <f>IFERROR(VLOOKUP(V22,QUEUE!$F$2:$J$948,2,FALSE),"")</f>
        <v/>
      </c>
      <c r="Y22" s="36" t="str">
        <f>IFERROR(VLOOKUP(V22,QUEUE!$F$2:$J$948,3,FALSE),"")</f>
        <v/>
      </c>
      <c r="Z22" s="36" t="str">
        <f>IFERROR(VLOOKUP(V22,QUEUE!$F$2:$J$948,4,FALSE),"")</f>
        <v/>
      </c>
      <c r="AA22" s="36" t="str">
        <f>IFERROR(VLOOKUP(V22,QUEUE!$F$2:$J$948,5,FALSE),"")</f>
        <v/>
      </c>
      <c r="AB22" s="39" t="str">
        <f>IF(V22="","",IFERROR(IF(VLOOKUP(JOBLIST!V22,REFINISH!$F$4:$O$1001,10,FALSE)=0,VLOOKUP(JOBLIST!V22,REFINISH!$F$4:$O$1001,8,FALSE),"READY"),"ยังไม่ได้สั่ง"))</f>
        <v/>
      </c>
      <c r="AC22" s="88">
        <v>1707059</v>
      </c>
      <c r="AD22" s="7">
        <f>IFERROR(VLOOKUP(AC22,QUEUE!$F$2:$AW$1000,42,FALSE),"")</f>
        <v>43014</v>
      </c>
      <c r="AE22" s="36" t="str">
        <f>IFERROR(VLOOKUP(AC22,QUEUE!$F$2:$J$948,2,FALSE),"")</f>
        <v>TOYOTA</v>
      </c>
      <c r="AF22" s="36" t="str">
        <f>IFERROR(VLOOKUP(AC22,QUEUE!$F$2:$J$948,3,FALSE),"")</f>
        <v>VIGO</v>
      </c>
      <c r="AG22" s="36" t="str">
        <f>IFERROR(VLOOKUP(AC22,QUEUE!$F$2:$J$948,4,FALSE),"")</f>
        <v>1ฒข3526</v>
      </c>
      <c r="AH22" s="36" t="str">
        <f>IFERROR(VLOOKUP(AC22,QUEUE!$F$2:$J$948,5,FALSE),"")</f>
        <v>กลาง</v>
      </c>
      <c r="AI22" s="36" t="str">
        <f>IF(IFERROR(VLOOKUP(AC22,QUEUE!$F$2:$AP$948,37,FALSE),"")=0,"",IFERROR(VLOOKUP(AC22,QUEUE!$F$2:$AP$948,37,FALSE),""))</f>
        <v>ท๊อป</v>
      </c>
    </row>
    <row r="23" spans="1:35" x14ac:dyDescent="0.35">
      <c r="A23" s="63"/>
      <c r="B23" s="7" t="str">
        <f>IFERROR(VLOOKUP(A23,QUEUE!$F$2:$AW$948,40,FALSE),"")</f>
        <v/>
      </c>
      <c r="C23" s="36" t="str">
        <f>IFERROR(VLOOKUP(A23,QUEUE!$F$2:$J$948,2,FALSE),"")</f>
        <v/>
      </c>
      <c r="D23" s="36" t="str">
        <f>IFERROR(VLOOKUP(A23,QUEUE!$F$2:$J$948,3,FALSE),"")</f>
        <v/>
      </c>
      <c r="E23" s="36" t="str">
        <f>IFERROR(VLOOKUP(A23,QUEUE!$F$2:$J$948,4,FALSE),"")</f>
        <v/>
      </c>
      <c r="F23" s="36" t="str">
        <f>IFERROR(VLOOKUP(A23,QUEUE!$F$2:$J$948,5,FALSE),"")</f>
        <v/>
      </c>
      <c r="G23" s="36" t="str">
        <f>IF(IFERROR(VLOOKUP(A23,QUEUE!$F$2:$AP$948,25,FALSE),"")=0,"",IFERROR(VLOOKUP(A23,QUEUE!$F$2:$AP$948,25,FALSE),""))</f>
        <v/>
      </c>
      <c r="H23" s="40"/>
      <c r="I23" s="7" t="str">
        <f>IFERROR(VLOOKUP(H23,QUEUE!$F$2:$AW$1000,41,FALSE),"")</f>
        <v/>
      </c>
      <c r="J23" s="36" t="str">
        <f>IFERROR(VLOOKUP(H23,QUEUE!$F$2:$J$948,2,FALSE),"")</f>
        <v/>
      </c>
      <c r="K23" s="36" t="str">
        <f>IFERROR(VLOOKUP(H23,QUEUE!$F$2:$J$948,3,FALSE),"")</f>
        <v/>
      </c>
      <c r="L23" s="36" t="str">
        <f>IFERROR(VLOOKUP(H23,QUEUE!$F$2:$J$948,4,FALSE),"")</f>
        <v/>
      </c>
      <c r="M23" s="36" t="str">
        <f>IFERROR(VLOOKUP(H23,QUEUE!$F$2:$J$948,5,FALSE),"")</f>
        <v/>
      </c>
      <c r="N23" s="36" t="str">
        <f>IF(IFERROR(VLOOKUP(H23,QUEUE!$F$2:$AP$948,28,FALSE),"")=0,"",IFERROR(VLOOKUP(H23,QUEUE!$F$2:$AP$948,28,FALSE),""))</f>
        <v/>
      </c>
      <c r="O23" s="88"/>
      <c r="P23" s="7" t="str">
        <f>IFERROR(VLOOKUP(O23,QUEUE!$F$2:$AW$1000,42,FALSE),"")</f>
        <v/>
      </c>
      <c r="Q23" s="36" t="str">
        <f>IFERROR(VLOOKUP(O23,QUEUE!$F$2:$J$948,2,FALSE),"")</f>
        <v/>
      </c>
      <c r="R23" s="36" t="str">
        <f>IFERROR(VLOOKUP(O23,QUEUE!$F$2:$J$948,3,FALSE),"")</f>
        <v/>
      </c>
      <c r="S23" s="36" t="str">
        <f>IFERROR(VLOOKUP(O23,QUEUE!$F$2:$J$948,4,FALSE),"")</f>
        <v/>
      </c>
      <c r="T23" s="36" t="str">
        <f>IFERROR(VLOOKUP(O23,QUEUE!$F$2:$J$948,5,FALSE),"")</f>
        <v/>
      </c>
      <c r="U23" s="36" t="str">
        <f>IF(IFERROR(VLOOKUP(O23,QUEUE!$F$2:$AP$948,31,FALSE),"")=0,"",IFERROR(VLOOKUP(O23,QUEUE!$F$2:$AP$948,31,FALSE),""))</f>
        <v/>
      </c>
      <c r="V23" s="63"/>
      <c r="W23" s="7" t="str">
        <f>IFERROR(VLOOKUP(V23,QUEUE!$F$2:$AW$1000,43,FALSE),"")</f>
        <v/>
      </c>
      <c r="X23" s="36" t="str">
        <f>IFERROR(VLOOKUP(V23,QUEUE!$F$2:$J$948,2,FALSE),"")</f>
        <v/>
      </c>
      <c r="Y23" s="36" t="str">
        <f>IFERROR(VLOOKUP(V23,QUEUE!$F$2:$J$948,3,FALSE),"")</f>
        <v/>
      </c>
      <c r="Z23" s="36" t="str">
        <f>IFERROR(VLOOKUP(V23,QUEUE!$F$2:$J$948,4,FALSE),"")</f>
        <v/>
      </c>
      <c r="AA23" s="36" t="str">
        <f>IFERROR(VLOOKUP(V23,QUEUE!$F$2:$J$948,5,FALSE),"")</f>
        <v/>
      </c>
      <c r="AB23" s="39" t="str">
        <f>IF(V23="","",IFERROR(IF(VLOOKUP(JOBLIST!V23,REFINISH!$F$4:$O$1001,10,FALSE)=0,VLOOKUP(JOBLIST!V23,REFINISH!$F$4:$O$1001,8,FALSE),"READY"),"ยังไม่ได้สั่ง"))</f>
        <v/>
      </c>
      <c r="AC23" s="88">
        <v>1709076</v>
      </c>
      <c r="AD23" s="7">
        <f>IFERROR(VLOOKUP(AC23,QUEUE!$F$2:$AW$1000,42,FALSE),"")</f>
        <v>43015</v>
      </c>
      <c r="AE23" s="36" t="str">
        <f>IFERROR(VLOOKUP(AC23,QUEUE!$F$2:$J$948,2,FALSE),"")</f>
        <v>ISUZU</v>
      </c>
      <c r="AF23" s="36" t="str">
        <f>IFERROR(VLOOKUP(AC23,QUEUE!$F$2:$J$948,3,FALSE),"")</f>
        <v>D-MAX</v>
      </c>
      <c r="AG23" s="36" t="str">
        <f>IFERROR(VLOOKUP(AC23,QUEUE!$F$2:$J$948,4,FALSE),"")</f>
        <v>ฒอ1943</v>
      </c>
      <c r="AH23" s="36" t="str">
        <f>IFERROR(VLOOKUP(AC23,QUEUE!$F$2:$J$948,5,FALSE),"")</f>
        <v>กลาง</v>
      </c>
      <c r="AI23" s="36" t="str">
        <f>IF(IFERROR(VLOOKUP(AC23,QUEUE!$F$2:$AP$948,37,FALSE),"")=0,"",IFERROR(VLOOKUP(AC23,QUEUE!$F$2:$AP$948,37,FALSE),""))</f>
        <v/>
      </c>
    </row>
    <row r="24" spans="1:35" x14ac:dyDescent="0.35">
      <c r="A24" s="63"/>
      <c r="B24" s="7" t="str">
        <f>IFERROR(VLOOKUP(A24,QUEUE!$F$2:$AW$948,40,FALSE),"")</f>
        <v/>
      </c>
      <c r="C24" s="36" t="str">
        <f>IFERROR(VLOOKUP(A24,QUEUE!$F$2:$J$948,2,FALSE),"")</f>
        <v/>
      </c>
      <c r="D24" s="36" t="str">
        <f>IFERROR(VLOOKUP(A24,QUEUE!$F$2:$J$948,3,FALSE),"")</f>
        <v/>
      </c>
      <c r="E24" s="36" t="str">
        <f>IFERROR(VLOOKUP(A24,QUEUE!$F$2:$J$948,4,FALSE),"")</f>
        <v/>
      </c>
      <c r="F24" s="36" t="str">
        <f>IFERROR(VLOOKUP(A24,QUEUE!$F$2:$J$948,5,FALSE),"")</f>
        <v/>
      </c>
      <c r="G24" s="36" t="str">
        <f>IF(IFERROR(VLOOKUP(A24,QUEUE!$F$2:$AP$948,25,FALSE),"")=0,"",IFERROR(VLOOKUP(A24,QUEUE!$F$2:$AP$948,25,FALSE),""))</f>
        <v/>
      </c>
      <c r="H24" s="40"/>
      <c r="I24" s="7" t="str">
        <f>IFERROR(VLOOKUP(H24,QUEUE!$F$2:$AW$1000,41,FALSE),"")</f>
        <v/>
      </c>
      <c r="J24" s="36" t="str">
        <f>IFERROR(VLOOKUP(H24,QUEUE!$F$2:$J$948,2,FALSE),"")</f>
        <v/>
      </c>
      <c r="K24" s="36" t="str">
        <f>IFERROR(VLOOKUP(H24,QUEUE!$F$2:$J$948,3,FALSE),"")</f>
        <v/>
      </c>
      <c r="L24" s="36" t="str">
        <f>IFERROR(VLOOKUP(H24,QUEUE!$F$2:$J$948,4,FALSE),"")</f>
        <v/>
      </c>
      <c r="M24" s="36" t="str">
        <f>IFERROR(VLOOKUP(H24,QUEUE!$F$2:$J$948,5,FALSE),"")</f>
        <v/>
      </c>
      <c r="N24" s="36" t="str">
        <f>IF(IFERROR(VLOOKUP(H24,QUEUE!$F$2:$AP$948,28,FALSE),"")=0,"",IFERROR(VLOOKUP(H24,QUEUE!$F$2:$AP$948,28,FALSE),""))</f>
        <v/>
      </c>
      <c r="O24" s="88"/>
      <c r="P24" s="7" t="str">
        <f>IFERROR(VLOOKUP(O24,QUEUE!$F$2:$AW$1000,42,FALSE),"")</f>
        <v/>
      </c>
      <c r="Q24" s="36" t="str">
        <f>IFERROR(VLOOKUP(O24,QUEUE!$F$2:$J$948,2,FALSE),"")</f>
        <v/>
      </c>
      <c r="R24" s="36" t="str">
        <f>IFERROR(VLOOKUP(O24,QUEUE!$F$2:$J$948,3,FALSE),"")</f>
        <v/>
      </c>
      <c r="S24" s="36" t="str">
        <f>IFERROR(VLOOKUP(O24,QUEUE!$F$2:$J$948,4,FALSE),"")</f>
        <v/>
      </c>
      <c r="T24" s="36" t="str">
        <f>IFERROR(VLOOKUP(O24,QUEUE!$F$2:$J$948,5,FALSE),"")</f>
        <v/>
      </c>
      <c r="U24" s="36" t="str">
        <f>IF(IFERROR(VLOOKUP(O24,QUEUE!$F$2:$AP$948,31,FALSE),"")=0,"",IFERROR(VLOOKUP(O24,QUEUE!$F$2:$AP$948,31,FALSE),""))</f>
        <v/>
      </c>
      <c r="V24" s="63"/>
      <c r="W24" s="7" t="str">
        <f>IFERROR(VLOOKUP(V24,QUEUE!$F$2:$AW$1000,43,FALSE),"")</f>
        <v/>
      </c>
      <c r="X24" s="36" t="str">
        <f>IFERROR(VLOOKUP(V24,QUEUE!$F$2:$J$948,2,FALSE),"")</f>
        <v/>
      </c>
      <c r="Y24" s="36" t="str">
        <f>IFERROR(VLOOKUP(V24,QUEUE!$F$2:$J$948,3,FALSE),"")</f>
        <v/>
      </c>
      <c r="Z24" s="36" t="str">
        <f>IFERROR(VLOOKUP(V24,QUEUE!$F$2:$J$948,4,FALSE),"")</f>
        <v/>
      </c>
      <c r="AA24" s="36" t="str">
        <f>IFERROR(VLOOKUP(V24,QUEUE!$F$2:$J$948,5,FALSE),"")</f>
        <v/>
      </c>
      <c r="AB24" s="39" t="str">
        <f>IF(V24="","",IFERROR(IF(VLOOKUP(JOBLIST!V24,REFINISH!$F$4:$O$1001,10,FALSE)=0,VLOOKUP(JOBLIST!V24,REFINISH!$F$4:$O$1001,8,FALSE),"READY"),"ยังไม่ได้สั่ง"))</f>
        <v/>
      </c>
      <c r="AC24" s="88">
        <v>1709056</v>
      </c>
      <c r="AD24" s="7">
        <f>IFERROR(VLOOKUP(AC24,QUEUE!$F$2:$AW$1000,42,FALSE),"")</f>
        <v>43019</v>
      </c>
      <c r="AE24" s="36" t="str">
        <f>IFERROR(VLOOKUP(AC24,QUEUE!$F$2:$J$948,2,FALSE),"")</f>
        <v>TOYOTA</v>
      </c>
      <c r="AF24" s="36" t="str">
        <f>IFERROR(VLOOKUP(AC24,QUEUE!$F$2:$J$948,3,FALSE),"")</f>
        <v>VIGO</v>
      </c>
      <c r="AG24" s="36" t="str">
        <f>IFERROR(VLOOKUP(AC24,QUEUE!$F$2:$J$948,4,FALSE),"")</f>
        <v>บพ105</v>
      </c>
      <c r="AH24" s="36" t="str">
        <f>IFERROR(VLOOKUP(AC24,QUEUE!$F$2:$J$948,5,FALSE),"")</f>
        <v>เบา</v>
      </c>
      <c r="AI24" s="36" t="str">
        <f>IF(IFERROR(VLOOKUP(AC24,QUEUE!$F$2:$AP$948,37,FALSE),"")=0,"",IFERROR(VLOOKUP(AC24,QUEUE!$F$2:$AP$948,37,FALSE),""))</f>
        <v/>
      </c>
    </row>
    <row r="25" spans="1:35" x14ac:dyDescent="0.35">
      <c r="A25" s="63"/>
      <c r="B25" s="7" t="str">
        <f>IFERROR(VLOOKUP(A25,QUEUE!$F$2:$AW$948,40,FALSE),"")</f>
        <v/>
      </c>
      <c r="C25" s="36" t="str">
        <f>IFERROR(VLOOKUP(A25,QUEUE!$F$2:$J$948,2,FALSE),"")</f>
        <v/>
      </c>
      <c r="D25" s="36" t="str">
        <f>IFERROR(VLOOKUP(A25,QUEUE!$F$2:$J$948,3,FALSE),"")</f>
        <v/>
      </c>
      <c r="E25" s="36" t="str">
        <f>IFERROR(VLOOKUP(A25,QUEUE!$F$2:$J$948,4,FALSE),"")</f>
        <v/>
      </c>
      <c r="F25" s="36" t="str">
        <f>IFERROR(VLOOKUP(A25,QUEUE!$F$2:$J$948,5,FALSE),"")</f>
        <v/>
      </c>
      <c r="G25" s="36" t="str">
        <f>IF(IFERROR(VLOOKUP(A25,QUEUE!$F$2:$AP$948,25,FALSE),"")=0,"",IFERROR(VLOOKUP(A25,QUEUE!$F$2:$AP$948,25,FALSE),""))</f>
        <v/>
      </c>
      <c r="H25" s="40"/>
      <c r="I25" s="7" t="str">
        <f>IFERROR(VLOOKUP(H25,QUEUE!$F$2:$AW$1000,41,FALSE),"")</f>
        <v/>
      </c>
      <c r="J25" s="36" t="str">
        <f>IFERROR(VLOOKUP(H25,QUEUE!$F$2:$J$948,2,FALSE),"")</f>
        <v/>
      </c>
      <c r="K25" s="36" t="str">
        <f>IFERROR(VLOOKUP(H25,QUEUE!$F$2:$J$948,3,FALSE),"")</f>
        <v/>
      </c>
      <c r="L25" s="36" t="str">
        <f>IFERROR(VLOOKUP(H25,QUEUE!$F$2:$J$948,4,FALSE),"")</f>
        <v/>
      </c>
      <c r="M25" s="36" t="str">
        <f>IFERROR(VLOOKUP(H25,QUEUE!$F$2:$J$948,5,FALSE),"")</f>
        <v/>
      </c>
      <c r="N25" s="36" t="str">
        <f>IF(IFERROR(VLOOKUP(H25,QUEUE!$F$2:$AP$948,28,FALSE),"")=0,"",IFERROR(VLOOKUP(H25,QUEUE!$F$2:$AP$948,28,FALSE),""))</f>
        <v/>
      </c>
      <c r="O25" s="88"/>
      <c r="P25" s="7" t="str">
        <f>IFERROR(VLOOKUP(O25,QUEUE!$F$2:$AW$1000,42,FALSE),"")</f>
        <v/>
      </c>
      <c r="Q25" s="36" t="str">
        <f>IFERROR(VLOOKUP(O25,QUEUE!$F$2:$J$948,2,FALSE),"")</f>
        <v/>
      </c>
      <c r="R25" s="36" t="str">
        <f>IFERROR(VLOOKUP(O25,QUEUE!$F$2:$J$948,3,FALSE),"")</f>
        <v/>
      </c>
      <c r="S25" s="36" t="str">
        <f>IFERROR(VLOOKUP(O25,QUEUE!$F$2:$J$948,4,FALSE),"")</f>
        <v/>
      </c>
      <c r="T25" s="36" t="str">
        <f>IFERROR(VLOOKUP(O25,QUEUE!$F$2:$J$948,5,FALSE),"")</f>
        <v/>
      </c>
      <c r="U25" s="36" t="str">
        <f>IF(IFERROR(VLOOKUP(O25,QUEUE!$F$2:$AP$948,31,FALSE),"")=0,"",IFERROR(VLOOKUP(O25,QUEUE!$F$2:$AP$948,31,FALSE),""))</f>
        <v/>
      </c>
      <c r="V25" s="63"/>
      <c r="W25" s="7" t="str">
        <f>IFERROR(VLOOKUP(V25,QUEUE!$F$2:$AW$1000,43,FALSE),"")</f>
        <v/>
      </c>
      <c r="X25" s="36" t="str">
        <f>IFERROR(VLOOKUP(V25,QUEUE!$F$2:$J$948,2,FALSE),"")</f>
        <v/>
      </c>
      <c r="Y25" s="36" t="str">
        <f>IFERROR(VLOOKUP(V25,QUEUE!$F$2:$J$948,3,FALSE),"")</f>
        <v/>
      </c>
      <c r="Z25" s="36" t="str">
        <f>IFERROR(VLOOKUP(V25,QUEUE!$F$2:$J$948,4,FALSE),"")</f>
        <v/>
      </c>
      <c r="AA25" s="36" t="str">
        <f>IFERROR(VLOOKUP(V25,QUEUE!$F$2:$J$948,5,FALSE),"")</f>
        <v/>
      </c>
      <c r="AB25" s="39" t="str">
        <f>IF(V25="","",IFERROR(IF(VLOOKUP(JOBLIST!V25,REFINISH!$F$4:$O$1001,10,FALSE)=0,VLOOKUP(JOBLIST!V25,REFINISH!$F$4:$O$1001,8,FALSE),"READY"),"ยังไม่ได้สั่ง"))</f>
        <v/>
      </c>
      <c r="AC25" s="64">
        <v>1708004</v>
      </c>
      <c r="AD25" s="7">
        <f>IFERROR(VLOOKUP(AC25,QUEUE!$F$2:$AW$1000,42,FALSE),"")</f>
        <v>43022</v>
      </c>
      <c r="AE25" s="36" t="str">
        <f>IFERROR(VLOOKUP(AC25,QUEUE!$F$2:$J$948,2,FALSE),"")</f>
        <v>HONDA</v>
      </c>
      <c r="AF25" s="36" t="str">
        <f>IFERROR(VLOOKUP(AC25,QUEUE!$F$2:$J$948,3,FALSE),"")</f>
        <v>CITY</v>
      </c>
      <c r="AG25" s="36" t="str">
        <f>IFERROR(VLOOKUP(AC25,QUEUE!$F$2:$J$948,4,FALSE),"")</f>
        <v>ฎว3847</v>
      </c>
      <c r="AH25" s="36" t="str">
        <f>IFERROR(VLOOKUP(AC25,QUEUE!$F$2:$J$948,5,FALSE),"")</f>
        <v>เบา</v>
      </c>
      <c r="AI25" s="36" t="str">
        <f>IF(IFERROR(VLOOKUP(AC25,QUEUE!$F$2:$AP$948,37,FALSE),"")=0,"",IFERROR(VLOOKUP(AC25,QUEUE!$F$2:$AP$948,37,FALSE),""))</f>
        <v/>
      </c>
    </row>
    <row r="26" spans="1:35" x14ac:dyDescent="0.35">
      <c r="A26" s="63"/>
      <c r="B26" s="7" t="str">
        <f>IFERROR(VLOOKUP(A26,QUEUE!$F$2:$AW$948,40,FALSE),"")</f>
        <v/>
      </c>
      <c r="C26" s="36" t="str">
        <f>IFERROR(VLOOKUP(A26,QUEUE!$F$2:$J$948,2,FALSE),"")</f>
        <v/>
      </c>
      <c r="D26" s="36" t="str">
        <f>IFERROR(VLOOKUP(A26,QUEUE!$F$2:$J$948,3,FALSE),"")</f>
        <v/>
      </c>
      <c r="E26" s="36" t="str">
        <f>IFERROR(VLOOKUP(A26,QUEUE!$F$2:$J$948,4,FALSE),"")</f>
        <v/>
      </c>
      <c r="F26" s="36" t="str">
        <f>IFERROR(VLOOKUP(A26,QUEUE!$F$2:$J$948,5,FALSE),"")</f>
        <v/>
      </c>
      <c r="G26" s="36" t="str">
        <f>IF(IFERROR(VLOOKUP(A26,QUEUE!$F$2:$AP$948,25,FALSE),"")=0,"",IFERROR(VLOOKUP(A26,QUEUE!$F$2:$AP$948,25,FALSE),""))</f>
        <v/>
      </c>
      <c r="H26" s="40"/>
      <c r="I26" s="7" t="str">
        <f>IFERROR(VLOOKUP(H26,QUEUE!$F$2:$AW$1000,41,FALSE),"")</f>
        <v/>
      </c>
      <c r="J26" s="36" t="str">
        <f>IFERROR(VLOOKUP(H26,QUEUE!$F$2:$J$948,2,FALSE),"")</f>
        <v/>
      </c>
      <c r="K26" s="36" t="str">
        <f>IFERROR(VLOOKUP(H26,QUEUE!$F$2:$J$948,3,FALSE),"")</f>
        <v/>
      </c>
      <c r="L26" s="36" t="str">
        <f>IFERROR(VLOOKUP(H26,QUEUE!$F$2:$J$948,4,FALSE),"")</f>
        <v/>
      </c>
      <c r="M26" s="36" t="str">
        <f>IFERROR(VLOOKUP(H26,QUEUE!$F$2:$J$948,5,FALSE),"")</f>
        <v/>
      </c>
      <c r="N26" s="36" t="str">
        <f>IF(IFERROR(VLOOKUP(H26,QUEUE!$F$2:$AP$948,28,FALSE),"")=0,"",IFERROR(VLOOKUP(H26,QUEUE!$F$2:$AP$948,28,FALSE),""))</f>
        <v/>
      </c>
      <c r="O26" s="88"/>
      <c r="P26" s="7" t="str">
        <f>IFERROR(VLOOKUP(O26,QUEUE!$F$2:$AW$1000,42,FALSE),"")</f>
        <v/>
      </c>
      <c r="Q26" s="36" t="str">
        <f>IFERROR(VLOOKUP(O26,QUEUE!$F$2:$J$948,2,FALSE),"")</f>
        <v/>
      </c>
      <c r="R26" s="36" t="str">
        <f>IFERROR(VLOOKUP(O26,QUEUE!$F$2:$J$948,3,FALSE),"")</f>
        <v/>
      </c>
      <c r="S26" s="36" t="str">
        <f>IFERROR(VLOOKUP(O26,QUEUE!$F$2:$J$948,4,FALSE),"")</f>
        <v/>
      </c>
      <c r="T26" s="36" t="str">
        <f>IFERROR(VLOOKUP(O26,QUEUE!$F$2:$J$948,5,FALSE),"")</f>
        <v/>
      </c>
      <c r="U26" s="36" t="str">
        <f>IF(IFERROR(VLOOKUP(O26,QUEUE!$F$2:$AP$948,31,FALSE),"")=0,"",IFERROR(VLOOKUP(O26,QUEUE!$F$2:$AP$948,31,FALSE),""))</f>
        <v/>
      </c>
      <c r="V26" s="40"/>
      <c r="W26" s="7" t="str">
        <f>IFERROR(VLOOKUP(V26,QUEUE!$F$2:$AW$1000,43,FALSE),"")</f>
        <v/>
      </c>
      <c r="X26" s="36" t="str">
        <f>IFERROR(VLOOKUP(V26,QUEUE!$F$2:$J$948,2,FALSE),"")</f>
        <v/>
      </c>
      <c r="Y26" s="36" t="str">
        <f>IFERROR(VLOOKUP(V26,QUEUE!$F$2:$J$948,3,FALSE),"")</f>
        <v/>
      </c>
      <c r="Z26" s="36" t="str">
        <f>IFERROR(VLOOKUP(V26,QUEUE!$F$2:$J$948,4,FALSE),"")</f>
        <v/>
      </c>
      <c r="AA26" s="36" t="str">
        <f>IFERROR(VLOOKUP(V26,QUEUE!$F$2:$J$948,5,FALSE),"")</f>
        <v/>
      </c>
      <c r="AB26" s="39" t="str">
        <f>IF(V26="","",IFERROR(IF(VLOOKUP(JOBLIST!V26,REFINISH!$F$4:$O$1001,10,FALSE)=0,VLOOKUP(JOBLIST!V26,REFINISH!$F$4:$O$1001,8,FALSE),"READY"),"ยังไม่ได้สั่ง"))</f>
        <v/>
      </c>
      <c r="AC26" s="63">
        <v>1709012</v>
      </c>
      <c r="AD26" s="7">
        <f>IFERROR(VLOOKUP(AC26,QUEUE!$F$2:$AW$1000,42,FALSE),"")</f>
        <v>43021</v>
      </c>
      <c r="AE26" s="36" t="str">
        <f>IFERROR(VLOOKUP(AC26,QUEUE!$F$2:$J$948,2,FALSE),"")</f>
        <v xml:space="preserve">NISSAN </v>
      </c>
      <c r="AF26" s="36" t="str">
        <f>IFERROR(VLOOKUP(AC26,QUEUE!$F$2:$J$948,3,FALSE),"")</f>
        <v>SUPPER NEO A</v>
      </c>
      <c r="AG26" s="36" t="str">
        <f>IFERROR(VLOOKUP(AC26,QUEUE!$F$2:$J$948,4,FALSE),"")</f>
        <v>ศช3107</v>
      </c>
      <c r="AH26" s="36" t="str">
        <f>IFERROR(VLOOKUP(AC26,QUEUE!$F$2:$J$948,5,FALSE),"")</f>
        <v>ชิ้นส่วน</v>
      </c>
      <c r="AI26" s="36" t="str">
        <f>IF(IFERROR(VLOOKUP(AC26,QUEUE!$F$2:$AP$948,37,FALSE),"")=0,"",IFERROR(VLOOKUP(AC26,QUEUE!$F$2:$AP$948,37,FALSE),""))</f>
        <v/>
      </c>
    </row>
    <row r="27" spans="1:35" x14ac:dyDescent="0.35">
      <c r="A27" s="63"/>
      <c r="B27" s="7" t="str">
        <f>IFERROR(VLOOKUP(A27,QUEUE!$F$2:$AW$948,40,FALSE),"")</f>
        <v/>
      </c>
      <c r="C27" s="36" t="str">
        <f>IFERROR(VLOOKUP(A27,QUEUE!$F$2:$J$948,2,FALSE),"")</f>
        <v/>
      </c>
      <c r="D27" s="36" t="str">
        <f>IFERROR(VLOOKUP(A27,QUEUE!$F$2:$J$948,3,FALSE),"")</f>
        <v/>
      </c>
      <c r="E27" s="36" t="str">
        <f>IFERROR(VLOOKUP(A27,QUEUE!$F$2:$J$948,4,FALSE),"")</f>
        <v/>
      </c>
      <c r="F27" s="36" t="str">
        <f>IFERROR(VLOOKUP(A27,QUEUE!$F$2:$J$948,5,FALSE),"")</f>
        <v/>
      </c>
      <c r="G27" s="36" t="str">
        <f>IF(IFERROR(VLOOKUP(A27,QUEUE!$F$2:$AP$948,25,FALSE),"")=0,"",IFERROR(VLOOKUP(A27,QUEUE!$F$2:$AP$948,25,FALSE),""))</f>
        <v/>
      </c>
      <c r="H27" s="40"/>
      <c r="I27" s="7" t="str">
        <f>IFERROR(VLOOKUP(H27,QUEUE!$F$2:$AW$1000,41,FALSE),"")</f>
        <v/>
      </c>
      <c r="J27" s="36" t="str">
        <f>IFERROR(VLOOKUP(H27,QUEUE!$F$2:$J$948,2,FALSE),"")</f>
        <v/>
      </c>
      <c r="K27" s="36" t="str">
        <f>IFERROR(VLOOKUP(H27,QUEUE!$F$2:$J$948,3,FALSE),"")</f>
        <v/>
      </c>
      <c r="L27" s="36" t="str">
        <f>IFERROR(VLOOKUP(H27,QUEUE!$F$2:$J$948,4,FALSE),"")</f>
        <v/>
      </c>
      <c r="M27" s="36" t="str">
        <f>IFERROR(VLOOKUP(H27,QUEUE!$F$2:$J$948,5,FALSE),"")</f>
        <v/>
      </c>
      <c r="N27" s="36" t="str">
        <f>IF(IFERROR(VLOOKUP(H27,QUEUE!$F$2:$AP$948,28,FALSE),"")=0,"",IFERROR(VLOOKUP(H27,QUEUE!$F$2:$AP$948,28,FALSE),""))</f>
        <v/>
      </c>
      <c r="O27" s="40"/>
      <c r="P27" s="7" t="str">
        <f>IFERROR(VLOOKUP(O27,QUEUE!$F$2:$AW$1000,42,FALSE),"")</f>
        <v/>
      </c>
      <c r="Q27" s="36" t="str">
        <f>IFERROR(VLOOKUP(O27,QUEUE!$F$2:$J$948,2,FALSE),"")</f>
        <v/>
      </c>
      <c r="R27" s="36" t="str">
        <f>IFERROR(VLOOKUP(O27,QUEUE!$F$2:$J$948,3,FALSE),"")</f>
        <v/>
      </c>
      <c r="S27" s="36" t="str">
        <f>IFERROR(VLOOKUP(O27,QUEUE!$F$2:$J$948,4,FALSE),"")</f>
        <v/>
      </c>
      <c r="T27" s="36" t="str">
        <f>IFERROR(VLOOKUP(O27,QUEUE!$F$2:$J$948,5,FALSE),"")</f>
        <v/>
      </c>
      <c r="U27" s="36" t="str">
        <f>IF(IFERROR(VLOOKUP(O27,QUEUE!$F$2:$AP$948,31,FALSE),"")=0,"",IFERROR(VLOOKUP(O27,QUEUE!$F$2:$AP$948,31,FALSE),""))</f>
        <v/>
      </c>
      <c r="V27" s="40"/>
      <c r="W27" s="7" t="str">
        <f>IFERROR(VLOOKUP(V27,QUEUE!$F$2:$AW$1000,43,FALSE),"")</f>
        <v/>
      </c>
      <c r="X27" s="36" t="str">
        <f>IFERROR(VLOOKUP(V27,QUEUE!$F$2:$J$948,2,FALSE),"")</f>
        <v/>
      </c>
      <c r="Y27" s="36" t="str">
        <f>IFERROR(VLOOKUP(V27,QUEUE!$F$2:$J$948,3,FALSE),"")</f>
        <v/>
      </c>
      <c r="Z27" s="36" t="str">
        <f>IFERROR(VLOOKUP(V27,QUEUE!$F$2:$J$948,4,FALSE),"")</f>
        <v/>
      </c>
      <c r="AA27" s="36" t="str">
        <f>IFERROR(VLOOKUP(V27,QUEUE!$F$2:$J$948,5,FALSE),"")</f>
        <v/>
      </c>
      <c r="AB27" s="39" t="str">
        <f>IF(V27="","",IFERROR(IF(VLOOKUP(JOBLIST!V27,REFINISH!$F$4:$O$1001,10,FALSE)=0,VLOOKUP(JOBLIST!V27,REFINISH!$F$4:$O$1001,8,FALSE),"READY"),"ยังไม่ได้สั่ง"))</f>
        <v/>
      </c>
      <c r="AC27" s="63"/>
      <c r="AD27" s="7" t="str">
        <f>IFERROR(VLOOKUP(AC27,QUEUE!$F$2:$AW$1000,42,FALSE),"")</f>
        <v/>
      </c>
      <c r="AE27" s="36" t="str">
        <f>IFERROR(VLOOKUP(AC27,QUEUE!$F$2:$J$948,2,FALSE),"")</f>
        <v/>
      </c>
      <c r="AF27" s="36" t="str">
        <f>IFERROR(VLOOKUP(AC27,QUEUE!$F$2:$J$948,3,FALSE),"")</f>
        <v/>
      </c>
      <c r="AG27" s="36" t="str">
        <f>IFERROR(VLOOKUP(AC27,QUEUE!$F$2:$J$948,4,FALSE),"")</f>
        <v/>
      </c>
      <c r="AH27" s="36" t="str">
        <f>IFERROR(VLOOKUP(AC27,QUEUE!$F$2:$J$948,5,FALSE),"")</f>
        <v/>
      </c>
      <c r="AI27" s="36" t="str">
        <f>IF(IFERROR(VLOOKUP(AC27,QUEUE!$F$2:$AP$948,37,FALSE),"")=0,"",IFERROR(VLOOKUP(AC27,QUEUE!$F$2:$AP$948,37,FALSE),""))</f>
        <v/>
      </c>
    </row>
    <row r="28" spans="1:35" x14ac:dyDescent="0.35">
      <c r="A28" s="40"/>
      <c r="B28" s="7" t="str">
        <f>IFERROR(VLOOKUP(A28,QUEUE!$F$2:$AW$948,40,FALSE),"")</f>
        <v/>
      </c>
      <c r="C28" s="36" t="str">
        <f>IFERROR(VLOOKUP(A28,QUEUE!$F$2:$J$948,2,FALSE),"")</f>
        <v/>
      </c>
      <c r="D28" s="36" t="str">
        <f>IFERROR(VLOOKUP(A28,QUEUE!$F$2:$J$948,3,FALSE),"")</f>
        <v/>
      </c>
      <c r="E28" s="36" t="str">
        <f>IFERROR(VLOOKUP(A28,QUEUE!$F$2:$J$948,4,FALSE),"")</f>
        <v/>
      </c>
      <c r="F28" s="36" t="str">
        <f>IFERROR(VLOOKUP(A28,QUEUE!$F$2:$J$948,5,FALSE),"")</f>
        <v/>
      </c>
      <c r="G28" s="36" t="str">
        <f>IF(IFERROR(VLOOKUP(A28,QUEUE!$F$2:$AP$948,25,FALSE),"")=0,"",IFERROR(VLOOKUP(A28,QUEUE!$F$2:$AP$948,25,FALSE),""))</f>
        <v/>
      </c>
      <c r="H28" s="40"/>
      <c r="I28" s="7" t="str">
        <f>IFERROR(VLOOKUP(H28,QUEUE!$F$2:$AW$1000,41,FALSE),"")</f>
        <v/>
      </c>
      <c r="J28" s="36" t="str">
        <f>IFERROR(VLOOKUP(H28,QUEUE!$F$2:$J$948,2,FALSE),"")</f>
        <v/>
      </c>
      <c r="K28" s="36" t="str">
        <f>IFERROR(VLOOKUP(H28,QUEUE!$F$2:$J$948,3,FALSE),"")</f>
        <v/>
      </c>
      <c r="L28" s="36" t="str">
        <f>IFERROR(VLOOKUP(H28,QUEUE!$F$2:$J$948,4,FALSE),"")</f>
        <v/>
      </c>
      <c r="M28" s="36" t="str">
        <f>IFERROR(VLOOKUP(H28,QUEUE!$F$2:$J$948,5,FALSE),"")</f>
        <v/>
      </c>
      <c r="N28" s="36" t="str">
        <f>IF(IFERROR(VLOOKUP(H28,QUEUE!$F$2:$AP$948,28,FALSE),"")=0,"",IFERROR(VLOOKUP(H28,QUEUE!$F$2:$AP$948,28,FALSE),""))</f>
        <v/>
      </c>
      <c r="O28" s="40"/>
      <c r="P28" s="7" t="str">
        <f>IFERROR(VLOOKUP(O28,QUEUE!$F$2:$AW$1000,42,FALSE),"")</f>
        <v/>
      </c>
      <c r="Q28" s="36" t="str">
        <f>IFERROR(VLOOKUP(O28,QUEUE!$F$2:$J$948,2,FALSE),"")</f>
        <v/>
      </c>
      <c r="R28" s="36" t="str">
        <f>IFERROR(VLOOKUP(O28,QUEUE!$F$2:$J$948,3,FALSE),"")</f>
        <v/>
      </c>
      <c r="S28" s="36" t="str">
        <f>IFERROR(VLOOKUP(O28,QUEUE!$F$2:$J$948,4,FALSE),"")</f>
        <v/>
      </c>
      <c r="T28" s="36" t="str">
        <f>IFERROR(VLOOKUP(O28,QUEUE!$F$2:$J$948,5,FALSE),"")</f>
        <v/>
      </c>
      <c r="U28" s="36" t="str">
        <f>IF(IFERROR(VLOOKUP(O28,QUEUE!$F$2:$AP$948,31,FALSE),"")=0,"",IFERROR(VLOOKUP(O28,QUEUE!$F$2:$AP$948,31,FALSE),""))</f>
        <v/>
      </c>
      <c r="V28" s="40"/>
      <c r="W28" s="7" t="str">
        <f>IFERROR(VLOOKUP(V28,QUEUE!$F$2:$AW$1000,43,FALSE),"")</f>
        <v/>
      </c>
      <c r="X28" s="36" t="str">
        <f>IFERROR(VLOOKUP(V28,QUEUE!$F$2:$J$948,2,FALSE),"")</f>
        <v/>
      </c>
      <c r="Y28" s="36" t="str">
        <f>IFERROR(VLOOKUP(V28,QUEUE!$F$2:$J$948,3,FALSE),"")</f>
        <v/>
      </c>
      <c r="Z28" s="36" t="str">
        <f>IFERROR(VLOOKUP(V28,QUEUE!$F$2:$J$948,4,FALSE),"")</f>
        <v/>
      </c>
      <c r="AA28" s="36" t="str">
        <f>IFERROR(VLOOKUP(V28,QUEUE!$F$2:$J$948,5,FALSE),"")</f>
        <v/>
      </c>
      <c r="AB28" s="39" t="str">
        <f>IF(V28="","",IFERROR(IF(VLOOKUP(JOBLIST!V28,REFINISH!$F$4:$O$1001,10,FALSE)=0,VLOOKUP(JOBLIST!V28,REFINISH!$F$4:$O$1001,8,FALSE),"READY"),"ยังไม่ได้สั่ง"))</f>
        <v/>
      </c>
      <c r="AC28" s="63"/>
      <c r="AD28" s="7" t="str">
        <f>IFERROR(VLOOKUP(AC28,QUEUE!$F$2:$AW$1000,42,FALSE),"")</f>
        <v/>
      </c>
      <c r="AE28" s="36" t="str">
        <f>IFERROR(VLOOKUP(AC28,QUEUE!$F$2:$J$948,2,FALSE),"")</f>
        <v/>
      </c>
      <c r="AF28" s="36" t="str">
        <f>IFERROR(VLOOKUP(AC28,QUEUE!$F$2:$J$948,3,FALSE),"")</f>
        <v/>
      </c>
      <c r="AG28" s="36" t="str">
        <f>IFERROR(VLOOKUP(AC28,QUEUE!$F$2:$J$948,4,FALSE),"")</f>
        <v/>
      </c>
      <c r="AH28" s="36" t="str">
        <f>IFERROR(VLOOKUP(AC28,QUEUE!$F$2:$J$948,5,FALSE),"")</f>
        <v/>
      </c>
      <c r="AI28" s="36" t="str">
        <f>IF(IFERROR(VLOOKUP(AC28,QUEUE!$F$2:$AP$948,37,FALSE),"")=0,"",IFERROR(VLOOKUP(AC28,QUEUE!$F$2:$AP$948,37,FALSE),""))</f>
        <v/>
      </c>
    </row>
    <row r="29" spans="1:35" x14ac:dyDescent="0.35">
      <c r="A29" s="40"/>
      <c r="B29" s="7" t="str">
        <f>IFERROR(VLOOKUP(A29,QUEUE!$F$2:$AW$948,40,FALSE),"")</f>
        <v/>
      </c>
      <c r="C29" s="36" t="str">
        <f>IFERROR(VLOOKUP(A29,QUEUE!$F$2:$J$948,2,FALSE),"")</f>
        <v/>
      </c>
      <c r="D29" s="36" t="str">
        <f>IFERROR(VLOOKUP(A29,QUEUE!$F$2:$J$948,3,FALSE),"")</f>
        <v/>
      </c>
      <c r="E29" s="36" t="str">
        <f>IFERROR(VLOOKUP(A29,QUEUE!$F$2:$J$948,4,FALSE),"")</f>
        <v/>
      </c>
      <c r="F29" s="36" t="str">
        <f>IFERROR(VLOOKUP(A29,QUEUE!$F$2:$J$948,5,FALSE),"")</f>
        <v/>
      </c>
      <c r="G29" s="36" t="str">
        <f>IF(IFERROR(VLOOKUP(A29,QUEUE!$F$2:$AP$948,25,FALSE),"")=0,"",IFERROR(VLOOKUP(A29,QUEUE!$F$2:$AP$948,25,FALSE),""))</f>
        <v/>
      </c>
      <c r="H29" s="40"/>
      <c r="I29" s="7" t="str">
        <f>IFERROR(VLOOKUP(H29,QUEUE!$F$2:$AW$1000,41,FALSE),"")</f>
        <v/>
      </c>
      <c r="J29" s="36" t="str">
        <f>IFERROR(VLOOKUP(H29,QUEUE!$F$2:$J$948,2,FALSE),"")</f>
        <v/>
      </c>
      <c r="K29" s="36" t="str">
        <f>IFERROR(VLOOKUP(H29,QUEUE!$F$2:$J$948,3,FALSE),"")</f>
        <v/>
      </c>
      <c r="L29" s="36" t="str">
        <f>IFERROR(VLOOKUP(H29,QUEUE!$F$2:$J$948,4,FALSE),"")</f>
        <v/>
      </c>
      <c r="M29" s="36" t="str">
        <f>IFERROR(VLOOKUP(H29,QUEUE!$F$2:$J$948,5,FALSE),"")</f>
        <v/>
      </c>
      <c r="N29" s="36" t="str">
        <f>IF(IFERROR(VLOOKUP(H29,QUEUE!$F$2:$AP$948,28,FALSE),"")=0,"",IFERROR(VLOOKUP(H29,QUEUE!$F$2:$AP$948,28,FALSE),""))</f>
        <v/>
      </c>
      <c r="O29" s="40"/>
      <c r="P29" s="7" t="str">
        <f>IFERROR(VLOOKUP(O29,QUEUE!$F$2:$AW$1000,42,FALSE),"")</f>
        <v/>
      </c>
      <c r="Q29" s="36" t="str">
        <f>IFERROR(VLOOKUP(O29,QUEUE!$F$2:$J$948,2,FALSE),"")</f>
        <v/>
      </c>
      <c r="R29" s="36" t="str">
        <f>IFERROR(VLOOKUP(O29,QUEUE!$F$2:$J$948,3,FALSE),"")</f>
        <v/>
      </c>
      <c r="S29" s="36" t="str">
        <f>IFERROR(VLOOKUP(O29,QUEUE!$F$2:$J$948,4,FALSE),"")</f>
        <v/>
      </c>
      <c r="T29" s="36" t="str">
        <f>IFERROR(VLOOKUP(O29,QUEUE!$F$2:$J$948,5,FALSE),"")</f>
        <v/>
      </c>
      <c r="U29" s="36" t="str">
        <f>IF(IFERROR(VLOOKUP(O29,QUEUE!$F$2:$AP$948,31,FALSE),"")=0,"",IFERROR(VLOOKUP(O29,QUEUE!$F$2:$AP$948,31,FALSE),""))</f>
        <v/>
      </c>
      <c r="V29" s="40"/>
      <c r="W29" s="7" t="str">
        <f>IFERROR(VLOOKUP(V29,QUEUE!$F$2:$AW$1000,43,FALSE),"")</f>
        <v/>
      </c>
      <c r="X29" s="36" t="str">
        <f>IFERROR(VLOOKUP(V29,QUEUE!$F$2:$J$948,2,FALSE),"")</f>
        <v/>
      </c>
      <c r="Y29" s="36" t="str">
        <f>IFERROR(VLOOKUP(V29,QUEUE!$F$2:$J$948,3,FALSE),"")</f>
        <v/>
      </c>
      <c r="Z29" s="36" t="str">
        <f>IFERROR(VLOOKUP(V29,QUEUE!$F$2:$J$948,4,FALSE),"")</f>
        <v/>
      </c>
      <c r="AA29" s="36" t="str">
        <f>IFERROR(VLOOKUP(V29,QUEUE!$F$2:$J$948,5,FALSE),"")</f>
        <v/>
      </c>
      <c r="AB29" s="39" t="str">
        <f>IF(V29="","",IFERROR(IF(VLOOKUP(JOBLIST!V29,REFINISH!$F$4:$O$1001,10,FALSE)=0,VLOOKUP(JOBLIST!V29,REFINISH!$F$4:$O$1001,8,FALSE),"READY"),"ยังไม่ได้สั่ง"))</f>
        <v/>
      </c>
      <c r="AC29" s="6"/>
      <c r="AD29" s="7" t="str">
        <f>IFERROR(VLOOKUP(AC29,QUEUE!$F$2:$AW$1000,42,FALSE),"")</f>
        <v/>
      </c>
      <c r="AE29" s="36" t="str">
        <f>IFERROR(VLOOKUP(AC29,QUEUE!$F$2:$J$948,2,FALSE),"")</f>
        <v/>
      </c>
      <c r="AF29" s="36" t="str">
        <f>IFERROR(VLOOKUP(AC29,QUEUE!$F$2:$J$948,3,FALSE),"")</f>
        <v/>
      </c>
      <c r="AG29" s="36" t="str">
        <f>IFERROR(VLOOKUP(AC29,QUEUE!$F$2:$J$948,4,FALSE),"")</f>
        <v/>
      </c>
      <c r="AH29" s="36" t="str">
        <f>IFERROR(VLOOKUP(AC29,QUEUE!$F$2:$J$948,5,FALSE),"")</f>
        <v/>
      </c>
      <c r="AI29" s="36" t="str">
        <f>IF(IFERROR(VLOOKUP(AC29,QUEUE!$F$2:$AP$948,37,FALSE),"")=0,"",IFERROR(VLOOKUP(AC29,QUEUE!$F$2:$AP$948,37,FALSE),""))</f>
        <v/>
      </c>
    </row>
    <row r="30" spans="1:35" x14ac:dyDescent="0.35">
      <c r="A30" s="40"/>
      <c r="B30" s="7" t="str">
        <f>IFERROR(VLOOKUP(A30,QUEUE!$F$2:$AW$948,40,FALSE),"")</f>
        <v/>
      </c>
      <c r="C30" s="36" t="str">
        <f>IFERROR(VLOOKUP(A30,QUEUE!$F$2:$J$948,2,FALSE),"")</f>
        <v/>
      </c>
      <c r="D30" s="36" t="str">
        <f>IFERROR(VLOOKUP(A30,QUEUE!$F$2:$J$948,3,FALSE),"")</f>
        <v/>
      </c>
      <c r="E30" s="36" t="str">
        <f>IFERROR(VLOOKUP(A30,QUEUE!$F$2:$J$948,4,FALSE),"")</f>
        <v/>
      </c>
      <c r="F30" s="36" t="str">
        <f>IFERROR(VLOOKUP(A30,QUEUE!$F$2:$J$948,5,FALSE),"")</f>
        <v/>
      </c>
      <c r="G30" s="36" t="str">
        <f>IF(IFERROR(VLOOKUP(A30,QUEUE!$F$2:$AP$948,25,FALSE),"")=0,"",IFERROR(VLOOKUP(A30,QUEUE!$F$2:$AP$948,25,FALSE),""))</f>
        <v/>
      </c>
      <c r="H30" s="40"/>
      <c r="I30" s="7" t="str">
        <f>IFERROR(VLOOKUP(H30,QUEUE!$F$2:$AW$1000,41,FALSE),"")</f>
        <v/>
      </c>
      <c r="J30" s="36" t="str">
        <f>IFERROR(VLOOKUP(H30,QUEUE!$F$2:$J$948,2,FALSE),"")</f>
        <v/>
      </c>
      <c r="K30" s="36" t="str">
        <f>IFERROR(VLOOKUP(H30,QUEUE!$F$2:$J$948,3,FALSE),"")</f>
        <v/>
      </c>
      <c r="L30" s="36" t="str">
        <f>IFERROR(VLOOKUP(H30,QUEUE!$F$2:$J$948,4,FALSE),"")</f>
        <v/>
      </c>
      <c r="M30" s="36" t="str">
        <f>IFERROR(VLOOKUP(H30,QUEUE!$F$2:$J$948,5,FALSE),"")</f>
        <v/>
      </c>
      <c r="N30" s="36" t="str">
        <f>IF(IFERROR(VLOOKUP(H30,QUEUE!$F$2:$AP$948,28,FALSE),"")=0,"",IFERROR(VLOOKUP(H30,QUEUE!$F$2:$AP$948,28,FALSE),""))</f>
        <v/>
      </c>
      <c r="O30" s="40"/>
      <c r="P30" s="7" t="str">
        <f>IFERROR(VLOOKUP(O30,QUEUE!$F$2:$AW$1000,42,FALSE),"")</f>
        <v/>
      </c>
      <c r="Q30" s="36" t="str">
        <f>IFERROR(VLOOKUP(O30,QUEUE!$F$2:$J$948,2,FALSE),"")</f>
        <v/>
      </c>
      <c r="R30" s="36" t="str">
        <f>IFERROR(VLOOKUP(O30,QUEUE!$F$2:$J$948,3,FALSE),"")</f>
        <v/>
      </c>
      <c r="S30" s="36" t="str">
        <f>IFERROR(VLOOKUP(O30,QUEUE!$F$2:$J$948,4,FALSE),"")</f>
        <v/>
      </c>
      <c r="T30" s="36" t="str">
        <f>IFERROR(VLOOKUP(O30,QUEUE!$F$2:$J$948,5,FALSE),"")</f>
        <v/>
      </c>
      <c r="U30" s="36" t="str">
        <f>IF(IFERROR(VLOOKUP(O30,QUEUE!$F$2:$AP$948,31,FALSE),"")=0,"",IFERROR(VLOOKUP(O30,QUEUE!$F$2:$AP$948,31,FALSE),""))</f>
        <v/>
      </c>
      <c r="V30" s="40"/>
      <c r="W30" s="7" t="str">
        <f>IFERROR(VLOOKUP(V30,QUEUE!$F$2:$AW$1000,43,FALSE),"")</f>
        <v/>
      </c>
      <c r="X30" s="36" t="str">
        <f>IFERROR(VLOOKUP(V30,QUEUE!$F$2:$J$948,2,FALSE),"")</f>
        <v/>
      </c>
      <c r="Y30" s="36" t="str">
        <f>IFERROR(VLOOKUP(V30,QUEUE!$F$2:$J$948,3,FALSE),"")</f>
        <v/>
      </c>
      <c r="Z30" s="36" t="str">
        <f>IFERROR(VLOOKUP(V30,QUEUE!$F$2:$J$948,4,FALSE),"")</f>
        <v/>
      </c>
      <c r="AA30" s="36" t="str">
        <f>IFERROR(VLOOKUP(V30,QUEUE!$F$2:$J$948,5,FALSE),"")</f>
        <v/>
      </c>
      <c r="AB30" s="39" t="str">
        <f>IF(V30="","",IFERROR(IF(VLOOKUP(JOBLIST!V30,REFINISH!$F$4:$O$1001,10,FALSE)=0,VLOOKUP(JOBLIST!V30,REFINISH!$F$4:$O$1001,8,FALSE),"READY"),"ยังไม่ได้สั่ง"))</f>
        <v/>
      </c>
      <c r="AC30" s="6"/>
      <c r="AD30" s="7" t="str">
        <f>IFERROR(VLOOKUP(AC30,QUEUE!$F$2:$AW$1000,42,FALSE),"")</f>
        <v/>
      </c>
      <c r="AE30" s="36" t="str">
        <f>IFERROR(VLOOKUP(AC30,QUEUE!$F$2:$J$948,2,FALSE),"")</f>
        <v/>
      </c>
      <c r="AF30" s="36" t="str">
        <f>IFERROR(VLOOKUP(AC30,QUEUE!$F$2:$J$948,3,FALSE),"")</f>
        <v/>
      </c>
      <c r="AG30" s="36" t="str">
        <f>IFERROR(VLOOKUP(AC30,QUEUE!$F$2:$J$948,4,FALSE),"")</f>
        <v/>
      </c>
      <c r="AH30" s="36" t="str">
        <f>IFERROR(VLOOKUP(AC30,QUEUE!$F$2:$J$948,5,FALSE),"")</f>
        <v/>
      </c>
      <c r="AI30" s="36" t="str">
        <f>IF(IFERROR(VLOOKUP(AC30,QUEUE!$F$2:$AP$948,37,FALSE),"")=0,"",IFERROR(VLOOKUP(AC30,QUEUE!$F$2:$AP$948,37,FALSE),""))</f>
        <v/>
      </c>
    </row>
    <row r="31" spans="1:35" x14ac:dyDescent="0.35">
      <c r="A31" s="40"/>
      <c r="B31" s="7" t="str">
        <f>IFERROR(VLOOKUP(A31,QUEUE!$F$2:$AW$948,40,FALSE),"")</f>
        <v/>
      </c>
      <c r="C31" s="36" t="str">
        <f>IFERROR(VLOOKUP(A31,QUEUE!$F$2:$J$948,2,FALSE),"")</f>
        <v/>
      </c>
      <c r="D31" s="36" t="str">
        <f>IFERROR(VLOOKUP(A31,QUEUE!$F$2:$J$948,3,FALSE),"")</f>
        <v/>
      </c>
      <c r="E31" s="36" t="str">
        <f>IFERROR(VLOOKUP(A31,QUEUE!$F$2:$J$948,4,FALSE),"")</f>
        <v/>
      </c>
      <c r="F31" s="36" t="str">
        <f>IFERROR(VLOOKUP(A31,QUEUE!$F$2:$J$948,5,FALSE),"")</f>
        <v/>
      </c>
      <c r="G31" s="36" t="str">
        <f>IF(IFERROR(VLOOKUP(A31,QUEUE!$F$2:$AP$948,25,FALSE),"")=0,"",IFERROR(VLOOKUP(A31,QUEUE!$F$2:$AP$948,25,FALSE),""))</f>
        <v/>
      </c>
      <c r="H31" s="40"/>
      <c r="I31" s="7" t="str">
        <f>IFERROR(VLOOKUP(H31,QUEUE!$F$2:$AW$1000,41,FALSE),"")</f>
        <v/>
      </c>
      <c r="J31" s="36" t="str">
        <f>IFERROR(VLOOKUP(H31,QUEUE!$F$2:$J$948,2,FALSE),"")</f>
        <v/>
      </c>
      <c r="K31" s="36" t="str">
        <f>IFERROR(VLOOKUP(H31,QUEUE!$F$2:$J$948,3,FALSE),"")</f>
        <v/>
      </c>
      <c r="L31" s="36" t="str">
        <f>IFERROR(VLOOKUP(H31,QUEUE!$F$2:$J$948,4,FALSE),"")</f>
        <v/>
      </c>
      <c r="M31" s="36" t="str">
        <f>IFERROR(VLOOKUP(H31,QUEUE!$F$2:$J$948,5,FALSE),"")</f>
        <v/>
      </c>
      <c r="N31" s="36" t="str">
        <f>IF(IFERROR(VLOOKUP(H31,QUEUE!$F$2:$AP$948,28,FALSE),"")=0,"",IFERROR(VLOOKUP(H31,QUEUE!$F$2:$AP$948,28,FALSE),""))</f>
        <v/>
      </c>
      <c r="O31" s="40"/>
      <c r="P31" s="7" t="str">
        <f>IFERROR(VLOOKUP(O31,QUEUE!$F$2:$AW$1000,42,FALSE),"")</f>
        <v/>
      </c>
      <c r="Q31" s="36" t="str">
        <f>IFERROR(VLOOKUP(O31,QUEUE!$F$2:$J$948,2,FALSE),"")</f>
        <v/>
      </c>
      <c r="R31" s="36" t="str">
        <f>IFERROR(VLOOKUP(O31,QUEUE!$F$2:$J$948,3,FALSE),"")</f>
        <v/>
      </c>
      <c r="S31" s="36" t="str">
        <f>IFERROR(VLOOKUP(O31,QUEUE!$F$2:$J$948,4,FALSE),"")</f>
        <v/>
      </c>
      <c r="T31" s="36" t="str">
        <f>IFERROR(VLOOKUP(O31,QUEUE!$F$2:$J$948,5,FALSE),"")</f>
        <v/>
      </c>
      <c r="U31" s="36" t="str">
        <f>IF(IFERROR(VLOOKUP(O31,QUEUE!$F$2:$AP$948,31,FALSE),"")=0,"",IFERROR(VLOOKUP(O31,QUEUE!$F$2:$AP$948,31,FALSE),""))</f>
        <v/>
      </c>
      <c r="V31" s="40"/>
      <c r="W31" s="7" t="str">
        <f>IFERROR(VLOOKUP(V31,QUEUE!$F$2:$AW$1000,43,FALSE),"")</f>
        <v/>
      </c>
      <c r="X31" s="36" t="str">
        <f>IFERROR(VLOOKUP(V31,QUEUE!$F$2:$J$948,2,FALSE),"")</f>
        <v/>
      </c>
      <c r="Y31" s="36" t="str">
        <f>IFERROR(VLOOKUP(V31,QUEUE!$F$2:$J$948,3,FALSE),"")</f>
        <v/>
      </c>
      <c r="Z31" s="36" t="str">
        <f>IFERROR(VLOOKUP(V31,QUEUE!$F$2:$J$948,4,FALSE),"")</f>
        <v/>
      </c>
      <c r="AA31" s="36" t="str">
        <f>IFERROR(VLOOKUP(V31,QUEUE!$F$2:$J$948,5,FALSE),"")</f>
        <v/>
      </c>
      <c r="AB31" s="39" t="str">
        <f>IF(V31="","",IFERROR(IF(VLOOKUP(JOBLIST!V31,REFINISH!$F$4:$O$1001,10,FALSE)=0,VLOOKUP(JOBLIST!V31,REFINISH!$F$4:$O$1001,8,FALSE),"READY"),"ยังไม่ได้สั่ง"))</f>
        <v/>
      </c>
      <c r="AC31" s="6"/>
      <c r="AD31" s="7" t="str">
        <f>IFERROR(VLOOKUP(AC31,QUEUE!$F$2:$AW$1000,42,FALSE),"")</f>
        <v/>
      </c>
      <c r="AE31" s="36" t="str">
        <f>IFERROR(VLOOKUP(AC31,QUEUE!$F$2:$J$948,2,FALSE),"")</f>
        <v/>
      </c>
      <c r="AF31" s="36" t="str">
        <f>IFERROR(VLOOKUP(AC31,QUEUE!$F$2:$J$948,3,FALSE),"")</f>
        <v/>
      </c>
      <c r="AG31" s="36" t="str">
        <f>IFERROR(VLOOKUP(AC31,QUEUE!$F$2:$J$948,4,FALSE),"")</f>
        <v/>
      </c>
      <c r="AH31" s="36" t="str">
        <f>IFERROR(VLOOKUP(AC31,QUEUE!$F$2:$J$948,5,FALSE),"")</f>
        <v/>
      </c>
      <c r="AI31" s="36" t="str">
        <f>IF(IFERROR(VLOOKUP(AC31,QUEUE!$F$2:$AP$948,37,FALSE),"")=0,"",IFERROR(VLOOKUP(AC31,QUEUE!$F$2:$AP$948,37,FALSE),""))</f>
        <v/>
      </c>
    </row>
    <row r="32" spans="1:35" x14ac:dyDescent="0.35">
      <c r="A32" s="40"/>
      <c r="B32" s="7" t="str">
        <f>IFERROR(VLOOKUP(A32,QUEUE!$F$2:$AW$948,40,FALSE),"")</f>
        <v/>
      </c>
      <c r="C32" s="36" t="str">
        <f>IFERROR(VLOOKUP(A32,QUEUE!$F$2:$J$948,2,FALSE),"")</f>
        <v/>
      </c>
      <c r="D32" s="36" t="str">
        <f>IFERROR(VLOOKUP(A32,QUEUE!$F$2:$J$948,3,FALSE),"")</f>
        <v/>
      </c>
      <c r="E32" s="36" t="str">
        <f>IFERROR(VLOOKUP(A32,QUEUE!$F$2:$J$948,4,FALSE),"")</f>
        <v/>
      </c>
      <c r="F32" s="36" t="str">
        <f>IFERROR(VLOOKUP(A32,QUEUE!$F$2:$J$948,5,FALSE),"")</f>
        <v/>
      </c>
      <c r="G32" s="36" t="str">
        <f>IF(IFERROR(VLOOKUP(A32,QUEUE!$F$2:$AP$948,25,FALSE),"")=0,"",IFERROR(VLOOKUP(A32,QUEUE!$F$2:$AP$948,25,FALSE),""))</f>
        <v/>
      </c>
      <c r="H32" s="40"/>
      <c r="I32" s="7" t="str">
        <f>IFERROR(VLOOKUP(H32,QUEUE!$F$2:$AW$1000,41,FALSE),"")</f>
        <v/>
      </c>
      <c r="J32" s="36" t="str">
        <f>IFERROR(VLOOKUP(H32,QUEUE!$F$2:$J$948,2,FALSE),"")</f>
        <v/>
      </c>
      <c r="K32" s="36" t="str">
        <f>IFERROR(VLOOKUP(H32,QUEUE!$F$2:$J$948,3,FALSE),"")</f>
        <v/>
      </c>
      <c r="L32" s="36" t="str">
        <f>IFERROR(VLOOKUP(H32,QUEUE!$F$2:$J$948,4,FALSE),"")</f>
        <v/>
      </c>
      <c r="M32" s="36" t="str">
        <f>IFERROR(VLOOKUP(H32,QUEUE!$F$2:$J$948,5,FALSE),"")</f>
        <v/>
      </c>
      <c r="N32" s="36" t="str">
        <f>IF(IFERROR(VLOOKUP(H32,QUEUE!$F$2:$AP$948,28,FALSE),"")=0,"",IFERROR(VLOOKUP(H32,QUEUE!$F$2:$AP$948,28,FALSE),""))</f>
        <v/>
      </c>
      <c r="O32" s="40"/>
      <c r="P32" s="7" t="str">
        <f>IFERROR(VLOOKUP(O32,QUEUE!$F$2:$AW$1000,42,FALSE),"")</f>
        <v/>
      </c>
      <c r="Q32" s="36" t="str">
        <f>IFERROR(VLOOKUP(O32,QUEUE!$F$2:$J$948,2,FALSE),"")</f>
        <v/>
      </c>
      <c r="R32" s="36" t="str">
        <f>IFERROR(VLOOKUP(O32,QUEUE!$F$2:$J$948,3,FALSE),"")</f>
        <v/>
      </c>
      <c r="S32" s="36" t="str">
        <f>IFERROR(VLOOKUP(O32,QUEUE!$F$2:$J$948,4,FALSE),"")</f>
        <v/>
      </c>
      <c r="T32" s="36" t="str">
        <f>IFERROR(VLOOKUP(O32,QUEUE!$F$2:$J$948,5,FALSE),"")</f>
        <v/>
      </c>
      <c r="U32" s="36" t="str">
        <f>IF(IFERROR(VLOOKUP(O32,QUEUE!$F$2:$AP$948,31,FALSE),"")=0,"",IFERROR(VLOOKUP(O32,QUEUE!$F$2:$AP$948,31,FALSE),""))</f>
        <v/>
      </c>
      <c r="V32" s="40"/>
      <c r="W32" s="7" t="str">
        <f>IFERROR(VLOOKUP(V32,QUEUE!$F$2:$AW$1000,43,FALSE),"")</f>
        <v/>
      </c>
      <c r="X32" s="36" t="str">
        <f>IFERROR(VLOOKUP(V32,QUEUE!$F$2:$J$948,2,FALSE),"")</f>
        <v/>
      </c>
      <c r="Y32" s="36" t="str">
        <f>IFERROR(VLOOKUP(V32,QUEUE!$F$2:$J$948,3,FALSE),"")</f>
        <v/>
      </c>
      <c r="Z32" s="36" t="str">
        <f>IFERROR(VLOOKUP(V32,QUEUE!$F$2:$J$948,4,FALSE),"")</f>
        <v/>
      </c>
      <c r="AA32" s="36" t="str">
        <f>IFERROR(VLOOKUP(V32,QUEUE!$F$2:$J$948,5,FALSE),"")</f>
        <v/>
      </c>
      <c r="AB32" s="39" t="str">
        <f>IF(V32="","",IFERROR(IF(VLOOKUP(JOBLIST!V32,REFINISH!$F$4:$O$1001,10,FALSE)=0,VLOOKUP(JOBLIST!V32,REFINISH!$F$4:$O$1001,8,FALSE),"READY"),"ยังไม่ได้สั่ง"))</f>
        <v/>
      </c>
      <c r="AC32" s="83"/>
      <c r="AD32" s="7" t="str">
        <f>IFERROR(VLOOKUP(AC32,QUEUE!$F$2:$AW$1000,42,FALSE),"")</f>
        <v/>
      </c>
      <c r="AE32" s="36" t="str">
        <f>IFERROR(VLOOKUP(AC32,QUEUE!$F$2:$J$948,2,FALSE),"")</f>
        <v/>
      </c>
      <c r="AF32" s="36" t="str">
        <f>IFERROR(VLOOKUP(AC32,QUEUE!$F$2:$J$948,3,FALSE),"")</f>
        <v/>
      </c>
      <c r="AG32" s="36" t="str">
        <f>IFERROR(VLOOKUP(AC32,QUEUE!$F$2:$J$948,4,FALSE),"")</f>
        <v/>
      </c>
      <c r="AH32" s="36" t="str">
        <f>IFERROR(VLOOKUP(AC32,QUEUE!$F$2:$J$948,5,FALSE),"")</f>
        <v/>
      </c>
      <c r="AI32" s="36" t="str">
        <f>IF(IFERROR(VLOOKUP(AC32,QUEUE!$F$2:$AP$948,37,FALSE),"")=0,"",IFERROR(VLOOKUP(AC32,QUEUE!$F$2:$AP$948,37,FALSE),""))</f>
        <v/>
      </c>
    </row>
    <row r="33" spans="1:36" x14ac:dyDescent="0.35">
      <c r="A33" s="40"/>
      <c r="B33" s="7" t="str">
        <f>IFERROR(VLOOKUP(A33,QUEUE!$F$2:$AW$948,40,FALSE),"")</f>
        <v/>
      </c>
      <c r="C33" s="36" t="str">
        <f>IFERROR(VLOOKUP(A33,QUEUE!$F$2:$J$948,2,FALSE),"")</f>
        <v/>
      </c>
      <c r="D33" s="36" t="str">
        <f>IFERROR(VLOOKUP(A33,QUEUE!$F$2:$J$948,3,FALSE),"")</f>
        <v/>
      </c>
      <c r="E33" s="36" t="str">
        <f>IFERROR(VLOOKUP(A33,QUEUE!$F$2:$J$948,4,FALSE),"")</f>
        <v/>
      </c>
      <c r="F33" s="36" t="str">
        <f>IFERROR(VLOOKUP(A33,QUEUE!$F$2:$J$948,5,FALSE),"")</f>
        <v/>
      </c>
      <c r="G33" s="36" t="str">
        <f>IF(IFERROR(VLOOKUP(A33,QUEUE!$F$2:$AP$948,25,FALSE),"")=0,"",IFERROR(VLOOKUP(A33,QUEUE!$F$2:$AP$948,25,FALSE),""))</f>
        <v/>
      </c>
      <c r="H33" s="40"/>
      <c r="I33" s="7" t="str">
        <f>IFERROR(VLOOKUP(H33,QUEUE!$F$2:$AW$1000,41,FALSE),"")</f>
        <v/>
      </c>
      <c r="J33" s="36" t="str">
        <f>IFERROR(VLOOKUP(H33,QUEUE!$F$2:$J$948,2,FALSE),"")</f>
        <v/>
      </c>
      <c r="K33" s="36" t="str">
        <f>IFERROR(VLOOKUP(H33,QUEUE!$F$2:$J$948,3,FALSE),"")</f>
        <v/>
      </c>
      <c r="L33" s="36" t="str">
        <f>IFERROR(VLOOKUP(H33,QUEUE!$F$2:$J$948,4,FALSE),"")</f>
        <v/>
      </c>
      <c r="M33" s="36" t="str">
        <f>IFERROR(VLOOKUP(H33,QUEUE!$F$2:$J$948,5,FALSE),"")</f>
        <v/>
      </c>
      <c r="N33" s="36" t="str">
        <f>IF(IFERROR(VLOOKUP(H33,QUEUE!$F$2:$AP$948,28,FALSE),"")=0,"",IFERROR(VLOOKUP(H33,QUEUE!$F$2:$AP$948,28,FALSE),""))</f>
        <v/>
      </c>
      <c r="O33" s="40"/>
      <c r="P33" s="7" t="str">
        <f>IFERROR(VLOOKUP(O33,QUEUE!$F$2:$AW$1000,42,FALSE),"")</f>
        <v/>
      </c>
      <c r="Q33" s="36" t="str">
        <f>IFERROR(VLOOKUP(O33,QUEUE!$F$2:$J$948,2,FALSE),"")</f>
        <v/>
      </c>
      <c r="R33" s="36" t="str">
        <f>IFERROR(VLOOKUP(O33,QUEUE!$F$2:$J$948,3,FALSE),"")</f>
        <v/>
      </c>
      <c r="S33" s="36" t="str">
        <f>IFERROR(VLOOKUP(O33,QUEUE!$F$2:$J$948,4,FALSE),"")</f>
        <v/>
      </c>
      <c r="T33" s="36" t="str">
        <f>IFERROR(VLOOKUP(O33,QUEUE!$F$2:$J$948,5,FALSE),"")</f>
        <v/>
      </c>
      <c r="U33" s="36" t="str">
        <f>IF(IFERROR(VLOOKUP(O33,QUEUE!$F$2:$AP$948,31,FALSE),"")=0,"",IFERROR(VLOOKUP(O33,QUEUE!$F$2:$AP$948,31,FALSE),""))</f>
        <v/>
      </c>
      <c r="V33" s="40"/>
      <c r="W33" s="7" t="str">
        <f>IFERROR(VLOOKUP(V33,QUEUE!$F$2:$AW$1000,43,FALSE),"")</f>
        <v/>
      </c>
      <c r="X33" s="36" t="str">
        <f>IFERROR(VLOOKUP(V33,QUEUE!$F$2:$J$948,2,FALSE),"")</f>
        <v/>
      </c>
      <c r="Y33" s="36" t="str">
        <f>IFERROR(VLOOKUP(V33,QUEUE!$F$2:$J$948,3,FALSE),"")</f>
        <v/>
      </c>
      <c r="Z33" s="36" t="str">
        <f>IFERROR(VLOOKUP(V33,QUEUE!$F$2:$J$948,4,FALSE),"")</f>
        <v/>
      </c>
      <c r="AA33" s="36" t="str">
        <f>IFERROR(VLOOKUP(V33,QUEUE!$F$2:$J$948,5,FALSE),"")</f>
        <v/>
      </c>
      <c r="AB33" s="39" t="str">
        <f>IF(V33="","",IFERROR(IF(VLOOKUP(JOBLIST!V33,REFINISH!$F$4:$O$1001,10,FALSE)=0,VLOOKUP(JOBLIST!V33,REFINISH!$F$4:$O$1001,8,FALSE),"READY"),"ยังไม่ได้สั่ง"))</f>
        <v/>
      </c>
      <c r="AC33" s="83"/>
      <c r="AD33" s="7" t="str">
        <f>IFERROR(VLOOKUP(AC33,QUEUE!$F$2:$AW$1000,42,FALSE),"")</f>
        <v/>
      </c>
      <c r="AE33" s="36" t="str">
        <f>IFERROR(VLOOKUP(AC33,QUEUE!$F$2:$J$948,2,FALSE),"")</f>
        <v/>
      </c>
      <c r="AF33" s="36" t="str">
        <f>IFERROR(VLOOKUP(AC33,QUEUE!$F$2:$J$948,3,FALSE),"")</f>
        <v/>
      </c>
      <c r="AG33" s="36" t="str">
        <f>IFERROR(VLOOKUP(AC33,QUEUE!$F$2:$J$948,4,FALSE),"")</f>
        <v/>
      </c>
      <c r="AH33" s="36" t="str">
        <f>IFERROR(VLOOKUP(AC33,QUEUE!$F$2:$J$948,5,FALSE),"")</f>
        <v/>
      </c>
      <c r="AI33" s="36" t="str">
        <f>IF(IFERROR(VLOOKUP(AC33,QUEUE!$F$2:$AP$948,37,FALSE),"")=0,"",IFERROR(VLOOKUP(AC33,QUEUE!$F$2:$AP$948,37,FALSE),""))</f>
        <v/>
      </c>
    </row>
    <row r="34" spans="1:36" x14ac:dyDescent="0.35">
      <c r="A34" s="40"/>
      <c r="B34" s="7" t="str">
        <f>IFERROR(VLOOKUP(A34,QUEUE!$F$2:$AW$948,40,FALSE),"")</f>
        <v/>
      </c>
      <c r="C34" s="36" t="str">
        <f>IFERROR(VLOOKUP(A34,QUEUE!$F$2:$J$948,2,FALSE),"")</f>
        <v/>
      </c>
      <c r="D34" s="36" t="str">
        <f>IFERROR(VLOOKUP(A34,QUEUE!$F$2:$J$948,3,FALSE),"")</f>
        <v/>
      </c>
      <c r="E34" s="36" t="str">
        <f>IFERROR(VLOOKUP(A34,QUEUE!$F$2:$J$948,4,FALSE),"")</f>
        <v/>
      </c>
      <c r="F34" s="36" t="str">
        <f>IFERROR(VLOOKUP(A34,QUEUE!$F$2:$J$948,5,FALSE),"")</f>
        <v/>
      </c>
      <c r="G34" s="36" t="str">
        <f>IF(IFERROR(VLOOKUP(A34,QUEUE!$F$2:$AP$948,25,FALSE),"")=0,"",IFERROR(VLOOKUP(A34,QUEUE!$F$2:$AP$948,25,FALSE),""))</f>
        <v/>
      </c>
      <c r="H34" s="40"/>
      <c r="I34" s="7" t="str">
        <f>IFERROR(VLOOKUP(H34,QUEUE!$F$2:$AW$1000,41,FALSE),"")</f>
        <v/>
      </c>
      <c r="J34" s="36" t="str">
        <f>IFERROR(VLOOKUP(H34,QUEUE!$F$2:$J$948,2,FALSE),"")</f>
        <v/>
      </c>
      <c r="K34" s="36" t="str">
        <f>IFERROR(VLOOKUP(H34,QUEUE!$F$2:$J$948,3,FALSE),"")</f>
        <v/>
      </c>
      <c r="L34" s="36" t="str">
        <f>IFERROR(VLOOKUP(H34,QUEUE!$F$2:$J$948,4,FALSE),"")</f>
        <v/>
      </c>
      <c r="M34" s="36" t="str">
        <f>IFERROR(VLOOKUP(H34,QUEUE!$F$2:$J$948,5,FALSE),"")</f>
        <v/>
      </c>
      <c r="N34" s="36" t="str">
        <f>IF(IFERROR(VLOOKUP(H34,QUEUE!$F$2:$AP$948,28,FALSE),"")=0,"",IFERROR(VLOOKUP(H34,QUEUE!$F$2:$AP$948,28,FALSE),""))</f>
        <v/>
      </c>
      <c r="O34" s="40"/>
      <c r="P34" s="7" t="str">
        <f>IFERROR(VLOOKUP(O34,QUEUE!$F$2:$AW$1000,42,FALSE),"")</f>
        <v/>
      </c>
      <c r="Q34" s="36" t="str">
        <f>IFERROR(VLOOKUP(O34,QUEUE!$F$2:$J$948,2,FALSE),"")</f>
        <v/>
      </c>
      <c r="R34" s="36" t="str">
        <f>IFERROR(VLOOKUP(O34,QUEUE!$F$2:$J$948,3,FALSE),"")</f>
        <v/>
      </c>
      <c r="S34" s="36" t="str">
        <f>IFERROR(VLOOKUP(O34,QUEUE!$F$2:$J$948,4,FALSE),"")</f>
        <v/>
      </c>
      <c r="T34" s="36" t="str">
        <f>IFERROR(VLOOKUP(O34,QUEUE!$F$2:$J$948,5,FALSE),"")</f>
        <v/>
      </c>
      <c r="U34" s="36" t="str">
        <f>IF(IFERROR(VLOOKUP(O34,QUEUE!$F$2:$AP$948,31,FALSE),"")=0,"",IFERROR(VLOOKUP(O34,QUEUE!$F$2:$AP$948,31,FALSE),""))</f>
        <v/>
      </c>
      <c r="V34" s="40"/>
      <c r="W34" s="7" t="str">
        <f>IFERROR(VLOOKUP(V34,QUEUE!$F$2:$AW$1000,43,FALSE),"")</f>
        <v/>
      </c>
      <c r="X34" s="36" t="str">
        <f>IFERROR(VLOOKUP(V34,QUEUE!$F$2:$J$948,2,FALSE),"")</f>
        <v/>
      </c>
      <c r="Y34" s="36" t="str">
        <f>IFERROR(VLOOKUP(V34,QUEUE!$F$2:$J$948,3,FALSE),"")</f>
        <v/>
      </c>
      <c r="Z34" s="36" t="str">
        <f>IFERROR(VLOOKUP(V34,QUEUE!$F$2:$J$948,4,FALSE),"")</f>
        <v/>
      </c>
      <c r="AA34" s="36" t="str">
        <f>IFERROR(VLOOKUP(V34,QUEUE!$F$2:$J$948,5,FALSE),"")</f>
        <v/>
      </c>
      <c r="AB34" s="39" t="str">
        <f>IF(V34="","",IFERROR(IF(VLOOKUP(JOBLIST!V34,REFINISH!$F$4:$O$1001,10,FALSE)=0,VLOOKUP(JOBLIST!V34,REFINISH!$F$4:$O$1001,8,FALSE),"READY"),"ยังไม่ได้สั่ง"))</f>
        <v/>
      </c>
      <c r="AC34" s="83"/>
      <c r="AD34" s="7" t="str">
        <f>IFERROR(VLOOKUP(AC34,QUEUE!$F$2:$AW$1000,42,FALSE),"")</f>
        <v/>
      </c>
      <c r="AE34" s="36" t="str">
        <f>IFERROR(VLOOKUP(AC34,QUEUE!$F$2:$J$948,2,FALSE),"")</f>
        <v/>
      </c>
      <c r="AF34" s="36" t="str">
        <f>IFERROR(VLOOKUP(AC34,QUEUE!$F$2:$J$948,3,FALSE),"")</f>
        <v/>
      </c>
      <c r="AG34" s="36" t="str">
        <f>IFERROR(VLOOKUP(AC34,QUEUE!$F$2:$J$948,4,FALSE),"")</f>
        <v/>
      </c>
      <c r="AH34" s="36" t="str">
        <f>IFERROR(VLOOKUP(AC34,QUEUE!$F$2:$J$948,5,FALSE),"")</f>
        <v/>
      </c>
      <c r="AI34" s="36" t="str">
        <f>IF(IFERROR(VLOOKUP(AC34,QUEUE!$F$2:$AP$948,37,FALSE),"")=0,"",IFERROR(VLOOKUP(AC34,QUEUE!$F$2:$AP$948,37,FALSE),""))</f>
        <v/>
      </c>
    </row>
    <row r="35" spans="1:36" x14ac:dyDescent="0.35">
      <c r="A35" s="40"/>
      <c r="B35" s="7" t="str">
        <f>IFERROR(VLOOKUP(A35,QUEUE!$F$2:$AW$948,40,FALSE),"")</f>
        <v/>
      </c>
      <c r="C35" s="36" t="str">
        <f>IFERROR(VLOOKUP(A35,QUEUE!$F$2:$J$948,2,FALSE),"")</f>
        <v/>
      </c>
      <c r="D35" s="36" t="str">
        <f>IFERROR(VLOOKUP(A35,QUEUE!$F$2:$J$948,3,FALSE),"")</f>
        <v/>
      </c>
      <c r="E35" s="36" t="str">
        <f>IFERROR(VLOOKUP(A35,QUEUE!$F$2:$J$948,4,FALSE),"")</f>
        <v/>
      </c>
      <c r="F35" s="36" t="str">
        <f>IFERROR(VLOOKUP(A35,QUEUE!$F$2:$J$948,5,FALSE),"")</f>
        <v/>
      </c>
      <c r="G35" s="36" t="str">
        <f>IF(IFERROR(VLOOKUP(A35,QUEUE!$F$2:$AP$948,25,FALSE),"")=0,"",IFERROR(VLOOKUP(A35,QUEUE!$F$2:$AP$948,25,FALSE),""))</f>
        <v/>
      </c>
      <c r="H35" s="40"/>
      <c r="I35" s="7" t="str">
        <f>IFERROR(VLOOKUP(H35,QUEUE!$F$2:$AW$1000,41,FALSE),"")</f>
        <v/>
      </c>
      <c r="J35" s="36" t="str">
        <f>IFERROR(VLOOKUP(H35,QUEUE!$F$2:$J$948,2,FALSE),"")</f>
        <v/>
      </c>
      <c r="K35" s="36" t="str">
        <f>IFERROR(VLOOKUP(H35,QUEUE!$F$2:$J$948,3,FALSE),"")</f>
        <v/>
      </c>
      <c r="L35" s="36" t="str">
        <f>IFERROR(VLOOKUP(H35,QUEUE!$F$2:$J$948,4,FALSE),"")</f>
        <v/>
      </c>
      <c r="M35" s="36" t="str">
        <f>IFERROR(VLOOKUP(H35,QUEUE!$F$2:$J$948,5,FALSE),"")</f>
        <v/>
      </c>
      <c r="N35" s="36" t="str">
        <f>IF(IFERROR(VLOOKUP(H35,QUEUE!$F$2:$AP$948,28,FALSE),"")=0,"",IFERROR(VLOOKUP(H35,QUEUE!$F$2:$AP$948,28,FALSE),""))</f>
        <v/>
      </c>
      <c r="O35" s="40"/>
      <c r="P35" s="7" t="str">
        <f>IFERROR(VLOOKUP(O35,QUEUE!$F$2:$AW$1000,42,FALSE),"")</f>
        <v/>
      </c>
      <c r="Q35" s="36" t="str">
        <f>IFERROR(VLOOKUP(O35,QUEUE!$F$2:$J$948,2,FALSE),"")</f>
        <v/>
      </c>
      <c r="R35" s="36" t="str">
        <f>IFERROR(VLOOKUP(O35,QUEUE!$F$2:$J$948,3,FALSE),"")</f>
        <v/>
      </c>
      <c r="S35" s="36" t="str">
        <f>IFERROR(VLOOKUP(O35,QUEUE!$F$2:$J$948,4,FALSE),"")</f>
        <v/>
      </c>
      <c r="T35" s="36" t="str">
        <f>IFERROR(VLOOKUP(O35,QUEUE!$F$2:$J$948,5,FALSE),"")</f>
        <v/>
      </c>
      <c r="U35" s="36" t="str">
        <f>IF(IFERROR(VLOOKUP(O35,QUEUE!$F$2:$AP$948,31,FALSE),"")=0,"",IFERROR(VLOOKUP(O35,QUEUE!$F$2:$AP$948,31,FALSE),""))</f>
        <v/>
      </c>
      <c r="V35" s="40"/>
      <c r="W35" s="7" t="str">
        <f>IFERROR(VLOOKUP(V35,QUEUE!$F$2:$AW$1000,43,FALSE),"")</f>
        <v/>
      </c>
      <c r="X35" s="36" t="str">
        <f>IFERROR(VLOOKUP(V35,QUEUE!$F$2:$J$948,2,FALSE),"")</f>
        <v/>
      </c>
      <c r="Y35" s="36" t="str">
        <f>IFERROR(VLOOKUP(V35,QUEUE!$F$2:$J$948,3,FALSE),"")</f>
        <v/>
      </c>
      <c r="Z35" s="36" t="str">
        <f>IFERROR(VLOOKUP(V35,QUEUE!$F$2:$J$948,4,FALSE),"")</f>
        <v/>
      </c>
      <c r="AA35" s="36" t="str">
        <f>IFERROR(VLOOKUP(V35,QUEUE!$F$2:$J$948,5,FALSE),"")</f>
        <v/>
      </c>
      <c r="AB35" s="39" t="str">
        <f>IF(V35="","",IFERROR(IF(VLOOKUP(JOBLIST!V35,REFINISH!$F$4:$O$1001,10,FALSE)=0,VLOOKUP(JOBLIST!V35,REFINISH!$F$4:$O$1001,8,FALSE),"READY"),"ยังไม่ได้สั่ง"))</f>
        <v/>
      </c>
      <c r="AC35" s="83"/>
      <c r="AD35" s="7" t="str">
        <f>IFERROR(VLOOKUP(AC35,QUEUE!$F$2:$AW$1000,42,FALSE),"")</f>
        <v/>
      </c>
      <c r="AE35" s="36" t="str">
        <f>IFERROR(VLOOKUP(AC35,QUEUE!$F$2:$J$948,2,FALSE),"")</f>
        <v/>
      </c>
      <c r="AF35" s="36" t="str">
        <f>IFERROR(VLOOKUP(AC35,QUEUE!$F$2:$J$948,3,FALSE),"")</f>
        <v/>
      </c>
      <c r="AG35" s="36" t="str">
        <f>IFERROR(VLOOKUP(AC35,QUEUE!$F$2:$J$948,4,FALSE),"")</f>
        <v/>
      </c>
      <c r="AH35" s="36" t="str">
        <f>IFERROR(VLOOKUP(AC35,QUEUE!$F$2:$J$948,5,FALSE),"")</f>
        <v/>
      </c>
      <c r="AI35" s="36" t="str">
        <f>IF(IFERROR(VLOOKUP(AC35,QUEUE!$F$2:$AP$948,37,FALSE),"")=0,"",IFERROR(VLOOKUP(AC35,QUEUE!$F$2:$AP$948,37,FALSE),""))</f>
        <v/>
      </c>
    </row>
    <row r="36" spans="1:36" x14ac:dyDescent="0.35">
      <c r="A36" s="40"/>
      <c r="B36" s="7" t="str">
        <f>IFERROR(VLOOKUP(A36,QUEUE!$F$2:$AW$948,40,FALSE),"")</f>
        <v/>
      </c>
      <c r="C36" s="36" t="str">
        <f>IFERROR(VLOOKUP(A36,QUEUE!$F$2:$J$948,2,FALSE),"")</f>
        <v/>
      </c>
      <c r="D36" s="36" t="str">
        <f>IFERROR(VLOOKUP(A36,QUEUE!$F$2:$J$948,3,FALSE),"")</f>
        <v/>
      </c>
      <c r="E36" s="36" t="str">
        <f>IFERROR(VLOOKUP(A36,QUEUE!$F$2:$J$948,4,FALSE),"")</f>
        <v/>
      </c>
      <c r="F36" s="36" t="str">
        <f>IFERROR(VLOOKUP(A36,QUEUE!$F$2:$J$948,5,FALSE),"")</f>
        <v/>
      </c>
      <c r="G36" s="36" t="str">
        <f>IF(IFERROR(VLOOKUP(A36,QUEUE!$F$2:$AP$948,25,FALSE),"")=0,"",IFERROR(VLOOKUP(A36,QUEUE!$F$2:$AP$948,25,FALSE),""))</f>
        <v/>
      </c>
      <c r="H36" s="40"/>
      <c r="I36" s="7" t="str">
        <f>IFERROR(VLOOKUP(H36,QUEUE!$F$2:$AW$1000,41,FALSE),"")</f>
        <v/>
      </c>
      <c r="J36" s="36" t="str">
        <f>IFERROR(VLOOKUP(H36,QUEUE!$F$2:$J$948,2,FALSE),"")</f>
        <v/>
      </c>
      <c r="K36" s="36" t="str">
        <f>IFERROR(VLOOKUP(H36,QUEUE!$F$2:$J$948,3,FALSE),"")</f>
        <v/>
      </c>
      <c r="L36" s="36" t="str">
        <f>IFERROR(VLOOKUP(H36,QUEUE!$F$2:$J$948,4,FALSE),"")</f>
        <v/>
      </c>
      <c r="M36" s="36" t="str">
        <f>IFERROR(VLOOKUP(H36,QUEUE!$F$2:$J$948,5,FALSE),"")</f>
        <v/>
      </c>
      <c r="N36" s="36" t="str">
        <f>IF(IFERROR(VLOOKUP(H36,QUEUE!$F$2:$AP$948,28,FALSE),"")=0,"",IFERROR(VLOOKUP(H36,QUEUE!$F$2:$AP$948,28,FALSE),""))</f>
        <v/>
      </c>
      <c r="O36" s="40"/>
      <c r="P36" s="7" t="str">
        <f>IFERROR(VLOOKUP(O36,QUEUE!$F$2:$AW$1000,42,FALSE),"")</f>
        <v/>
      </c>
      <c r="Q36" s="36" t="str">
        <f>IFERROR(VLOOKUP(O36,QUEUE!$F$2:$J$948,2,FALSE),"")</f>
        <v/>
      </c>
      <c r="R36" s="36" t="str">
        <f>IFERROR(VLOOKUP(O36,QUEUE!$F$2:$J$948,3,FALSE),"")</f>
        <v/>
      </c>
      <c r="S36" s="36" t="str">
        <f>IFERROR(VLOOKUP(O36,QUEUE!$F$2:$J$948,4,FALSE),"")</f>
        <v/>
      </c>
      <c r="T36" s="36" t="str">
        <f>IFERROR(VLOOKUP(O36,QUEUE!$F$2:$J$948,5,FALSE),"")</f>
        <v/>
      </c>
      <c r="U36" s="36" t="str">
        <f>IF(IFERROR(VLOOKUP(O36,QUEUE!$F$2:$AP$948,31,FALSE),"")=0,"",IFERROR(VLOOKUP(O36,QUEUE!$F$2:$AP$948,31,FALSE),""))</f>
        <v/>
      </c>
      <c r="V36" s="40"/>
      <c r="W36" s="7" t="str">
        <f>IFERROR(VLOOKUP(V36,QUEUE!$F$2:$AW$1000,43,FALSE),"")</f>
        <v/>
      </c>
      <c r="X36" s="36" t="str">
        <f>IFERROR(VLOOKUP(V36,QUEUE!$F$2:$J$948,2,FALSE),"")</f>
        <v/>
      </c>
      <c r="Y36" s="36" t="str">
        <f>IFERROR(VLOOKUP(V36,QUEUE!$F$2:$J$948,3,FALSE),"")</f>
        <v/>
      </c>
      <c r="Z36" s="36" t="str">
        <f>IFERROR(VLOOKUP(V36,QUEUE!$F$2:$J$948,4,FALSE),"")</f>
        <v/>
      </c>
      <c r="AA36" s="36" t="str">
        <f>IFERROR(VLOOKUP(V36,QUEUE!$F$2:$J$948,5,FALSE),"")</f>
        <v/>
      </c>
      <c r="AB36" s="39" t="str">
        <f>IF(V36="","",IFERROR(IF(VLOOKUP(JOBLIST!V36,REFINISH!$F$4:$O$1001,10,FALSE)=0,VLOOKUP(JOBLIST!V36,REFINISH!$F$4:$O$1001,8,FALSE),"READY"),"ยังไม่ได้สั่ง"))</f>
        <v/>
      </c>
      <c r="AC36" s="83"/>
      <c r="AD36" s="7" t="str">
        <f>IFERROR(VLOOKUP(AC36,QUEUE!$F$2:$AW$1000,42,FALSE),"")</f>
        <v/>
      </c>
      <c r="AE36" s="36" t="str">
        <f>IFERROR(VLOOKUP(AC36,QUEUE!$F$2:$J$948,2,FALSE),"")</f>
        <v/>
      </c>
      <c r="AF36" s="36" t="str">
        <f>IFERROR(VLOOKUP(AC36,QUEUE!$F$2:$J$948,3,FALSE),"")</f>
        <v/>
      </c>
      <c r="AG36" s="36" t="str">
        <f>IFERROR(VLOOKUP(AC36,QUEUE!$F$2:$J$948,4,FALSE),"")</f>
        <v/>
      </c>
      <c r="AH36" s="36" t="str">
        <f>IFERROR(VLOOKUP(AC36,QUEUE!$F$2:$J$948,5,FALSE),"")</f>
        <v/>
      </c>
      <c r="AI36" s="36" t="str">
        <f>IF(IFERROR(VLOOKUP(AC36,QUEUE!$F$2:$AP$948,37,FALSE),"")=0,"",IFERROR(VLOOKUP(AC36,QUEUE!$F$2:$AP$948,37,FALSE),""))</f>
        <v/>
      </c>
    </row>
    <row r="37" spans="1:36" x14ac:dyDescent="0.35">
      <c r="A37" s="40"/>
      <c r="B37" s="7" t="str">
        <f>IFERROR(VLOOKUP(A37,QUEUE!$F$2:$AW$948,40,FALSE),"")</f>
        <v/>
      </c>
      <c r="C37" s="36" t="str">
        <f>IFERROR(VLOOKUP(A37,QUEUE!$F$2:$J$948,2,FALSE),"")</f>
        <v/>
      </c>
      <c r="D37" s="36" t="str">
        <f>IFERROR(VLOOKUP(A37,QUEUE!$F$2:$J$948,3,FALSE),"")</f>
        <v/>
      </c>
      <c r="E37" s="36" t="str">
        <f>IFERROR(VLOOKUP(A37,QUEUE!$F$2:$J$948,4,FALSE),"")</f>
        <v/>
      </c>
      <c r="F37" s="36" t="str">
        <f>IFERROR(VLOOKUP(A37,QUEUE!$F$2:$J$948,5,FALSE),"")</f>
        <v/>
      </c>
      <c r="G37" s="36" t="str">
        <f>IF(IFERROR(VLOOKUP(A37,QUEUE!$F$2:$AP$948,25,FALSE),"")=0,"",IFERROR(VLOOKUP(A37,QUEUE!$F$2:$AP$948,25,FALSE),""))</f>
        <v/>
      </c>
      <c r="H37" s="40"/>
      <c r="I37" s="7" t="str">
        <f>IFERROR(VLOOKUP(H37,QUEUE!$F$2:$AW$1000,41,FALSE),"")</f>
        <v/>
      </c>
      <c r="J37" s="36" t="str">
        <f>IFERROR(VLOOKUP(H37,QUEUE!$F$2:$J$948,2,FALSE),"")</f>
        <v/>
      </c>
      <c r="K37" s="36" t="str">
        <f>IFERROR(VLOOKUP(H37,QUEUE!$F$2:$J$948,3,FALSE),"")</f>
        <v/>
      </c>
      <c r="L37" s="36" t="str">
        <f>IFERROR(VLOOKUP(H37,QUEUE!$F$2:$J$948,4,FALSE),"")</f>
        <v/>
      </c>
      <c r="M37" s="36" t="str">
        <f>IFERROR(VLOOKUP(H37,QUEUE!$F$2:$J$948,5,FALSE),"")</f>
        <v/>
      </c>
      <c r="N37" s="36" t="str">
        <f>IF(IFERROR(VLOOKUP(H37,QUEUE!$F$2:$AP$948,28,FALSE),"")=0,"",IFERROR(VLOOKUP(H37,QUEUE!$F$2:$AP$948,28,FALSE),""))</f>
        <v/>
      </c>
      <c r="O37" s="40"/>
      <c r="P37" s="7" t="str">
        <f>IFERROR(VLOOKUP(O37,QUEUE!$F$2:$AW$1000,42,FALSE),"")</f>
        <v/>
      </c>
      <c r="Q37" s="36" t="str">
        <f>IFERROR(VLOOKUP(O37,QUEUE!$F$2:$J$948,2,FALSE),"")</f>
        <v/>
      </c>
      <c r="R37" s="36" t="str">
        <f>IFERROR(VLOOKUP(O37,QUEUE!$F$2:$J$948,3,FALSE),"")</f>
        <v/>
      </c>
      <c r="S37" s="36" t="str">
        <f>IFERROR(VLOOKUP(O37,QUEUE!$F$2:$J$948,4,FALSE),"")</f>
        <v/>
      </c>
      <c r="T37" s="36" t="str">
        <f>IFERROR(VLOOKUP(O37,QUEUE!$F$2:$J$948,5,FALSE),"")</f>
        <v/>
      </c>
      <c r="U37" s="36" t="str">
        <f>IF(IFERROR(VLOOKUP(O37,QUEUE!$F$2:$AP$948,31,FALSE),"")=0,"",IFERROR(VLOOKUP(O37,QUEUE!$F$2:$AP$948,31,FALSE),""))</f>
        <v/>
      </c>
      <c r="V37" s="40"/>
      <c r="W37" s="7" t="str">
        <f>IFERROR(VLOOKUP(V37,QUEUE!$F$2:$AW$1000,43,FALSE),"")</f>
        <v/>
      </c>
      <c r="X37" s="36" t="str">
        <f>IFERROR(VLOOKUP(V37,QUEUE!$F$2:$J$948,2,FALSE),"")</f>
        <v/>
      </c>
      <c r="Y37" s="36" t="str">
        <f>IFERROR(VLOOKUP(V37,QUEUE!$F$2:$J$948,3,FALSE),"")</f>
        <v/>
      </c>
      <c r="Z37" s="36" t="str">
        <f>IFERROR(VLOOKUP(V37,QUEUE!$F$2:$J$948,4,FALSE),"")</f>
        <v/>
      </c>
      <c r="AA37" s="36" t="str">
        <f>IFERROR(VLOOKUP(V37,QUEUE!$F$2:$J$948,5,FALSE),"")</f>
        <v/>
      </c>
      <c r="AB37" s="39" t="str">
        <f>IF(V37="","",IFERROR(IF(VLOOKUP(JOBLIST!V37,REFINISH!$F$4:$O$1001,10,FALSE)=0,VLOOKUP(JOBLIST!V37,REFINISH!$F$4:$O$1001,8,FALSE),"READY"),"ยังไม่ได้สั่ง"))</f>
        <v/>
      </c>
      <c r="AC37" s="83"/>
      <c r="AD37" s="7" t="str">
        <f>IFERROR(VLOOKUP(AC37,QUEUE!$F$2:$AW$1000,42,FALSE),"")</f>
        <v/>
      </c>
      <c r="AE37" s="36" t="str">
        <f>IFERROR(VLOOKUP(AC37,QUEUE!$F$2:$J$948,2,FALSE),"")</f>
        <v/>
      </c>
      <c r="AF37" s="36" t="str">
        <f>IFERROR(VLOOKUP(AC37,QUEUE!$F$2:$J$948,3,FALSE),"")</f>
        <v/>
      </c>
      <c r="AG37" s="36" t="str">
        <f>IFERROR(VLOOKUP(AC37,QUEUE!$F$2:$J$948,4,FALSE),"")</f>
        <v/>
      </c>
      <c r="AH37" s="36" t="str">
        <f>IFERROR(VLOOKUP(AC37,QUEUE!$F$2:$J$948,5,FALSE),"")</f>
        <v/>
      </c>
      <c r="AI37" s="36" t="str">
        <f>IF(IFERROR(VLOOKUP(AC37,QUEUE!$F$2:$AP$948,37,FALSE),"")=0,"",IFERROR(VLOOKUP(AC37,QUEUE!$F$2:$AP$948,37,FALSE),""))</f>
        <v/>
      </c>
    </row>
    <row r="38" spans="1:36" x14ac:dyDescent="0.35">
      <c r="A38" s="50"/>
      <c r="B38" s="7" t="str">
        <f>IFERROR(VLOOKUP(A38,QUEUE!$F$2:$AW$948,40,FALSE),"")</f>
        <v/>
      </c>
      <c r="C38" s="36" t="str">
        <f>IFERROR(VLOOKUP(A38,QUEUE!$F$2:$J$948,2,FALSE),"")</f>
        <v/>
      </c>
      <c r="D38" s="36" t="str">
        <f>IFERROR(VLOOKUP(A38,QUEUE!$F$2:$J$948,3,FALSE),"")</f>
        <v/>
      </c>
      <c r="E38" s="36" t="str">
        <f>IFERROR(VLOOKUP(A38,QUEUE!$F$2:$J$948,4,FALSE),"")</f>
        <v/>
      </c>
      <c r="F38" s="36" t="str">
        <f>IFERROR(VLOOKUP(A38,QUEUE!$F$2:$J$948,5,FALSE),"")</f>
        <v/>
      </c>
      <c r="G38" s="36" t="str">
        <f>IF(IFERROR(VLOOKUP(A38,QUEUE!$F$2:$AP$948,25,FALSE),"")=0,"",IFERROR(VLOOKUP(A38,QUEUE!$F$2:$AP$948,25,FALSE),""))</f>
        <v/>
      </c>
      <c r="H38" s="50"/>
      <c r="I38" s="7" t="str">
        <f>IFERROR(VLOOKUP(H38,QUEUE!$F$2:$AW$1000,41,FALSE),"")</f>
        <v/>
      </c>
      <c r="J38" s="36" t="str">
        <f>IFERROR(VLOOKUP(H38,QUEUE!$F$2:$J$948,2,FALSE),"")</f>
        <v/>
      </c>
      <c r="K38" s="36" t="str">
        <f>IFERROR(VLOOKUP(H38,QUEUE!$F$2:$J$948,3,FALSE),"")</f>
        <v/>
      </c>
      <c r="L38" s="36" t="str">
        <f>IFERROR(VLOOKUP(H38,QUEUE!$F$2:$J$948,4,FALSE),"")</f>
        <v/>
      </c>
      <c r="M38" s="36" t="str">
        <f>IFERROR(VLOOKUP(H38,QUEUE!$F$2:$J$948,5,FALSE),"")</f>
        <v/>
      </c>
      <c r="N38" s="36" t="str">
        <f>IF(IFERROR(VLOOKUP(H38,QUEUE!$F$2:$AP$948,28,FALSE),"")=0,"",IFERROR(VLOOKUP(H38,QUEUE!$F$2:$AP$948,28,FALSE),""))</f>
        <v/>
      </c>
      <c r="O38" s="50"/>
      <c r="P38" s="7" t="str">
        <f>IFERROR(VLOOKUP(O38,QUEUE!$F$2:$AW$1000,42,FALSE),"")</f>
        <v/>
      </c>
      <c r="Q38" s="68" t="str">
        <f>IFERROR(VLOOKUP(O38,QUEUE!$F$2:$J$948,2,FALSE),"")</f>
        <v/>
      </c>
      <c r="R38" s="68" t="str">
        <f>IFERROR(VLOOKUP(O38,QUEUE!$F$2:$J$948,3,FALSE),"")</f>
        <v/>
      </c>
      <c r="S38" s="68" t="str">
        <f>IFERROR(VLOOKUP(O38,QUEUE!$F$2:$J$948,4,FALSE),"")</f>
        <v/>
      </c>
      <c r="T38" s="68" t="str">
        <f>IFERROR(VLOOKUP(O38,QUEUE!$F$2:$J$948,5,FALSE),"")</f>
        <v/>
      </c>
      <c r="U38" s="36" t="str">
        <f>IF(IFERROR(VLOOKUP(O38,QUEUE!$F$2:$AP$948,31,FALSE),"")=0,"",IFERROR(VLOOKUP(O38,QUEUE!$F$2:$AP$948,31,FALSE),""))</f>
        <v/>
      </c>
      <c r="V38" s="40"/>
      <c r="W38" s="7" t="str">
        <f>IFERROR(VLOOKUP(V38,QUEUE!$F$2:$AW$1000,43,FALSE),"")</f>
        <v/>
      </c>
      <c r="X38" s="36" t="str">
        <f>IFERROR(VLOOKUP(V38,QUEUE!$F$2:$J$948,2,FALSE),"")</f>
        <v/>
      </c>
      <c r="Y38" s="36" t="str">
        <f>IFERROR(VLOOKUP(V38,QUEUE!$F$2:$J$948,3,FALSE),"")</f>
        <v/>
      </c>
      <c r="Z38" s="36" t="str">
        <f>IFERROR(VLOOKUP(V38,QUEUE!$F$2:$J$948,4,FALSE),"")</f>
        <v/>
      </c>
      <c r="AA38" s="36" t="str">
        <f>IFERROR(VLOOKUP(V38,QUEUE!$F$2:$J$948,5,FALSE),"")</f>
        <v/>
      </c>
      <c r="AB38" s="39" t="str">
        <f>IF(V38="","",IFERROR(IF(VLOOKUP(JOBLIST!V38,REFINISH!$F$4:$O$1001,10,FALSE)=0,VLOOKUP(JOBLIST!V38,REFINISH!$F$4:$O$1001,8,FALSE),"READY"),"ยังไม่ได้สั่ง"))</f>
        <v/>
      </c>
      <c r="AC38" s="83"/>
      <c r="AD38" s="7" t="str">
        <f>IFERROR(VLOOKUP(AC38,QUEUE!$F$2:$AW$1000,42,FALSE),"")</f>
        <v/>
      </c>
      <c r="AE38" s="68" t="str">
        <f>IFERROR(VLOOKUP(AC38,QUEUE!$F$2:$J$948,2,FALSE),"")</f>
        <v/>
      </c>
      <c r="AF38" s="68" t="str">
        <f>IFERROR(VLOOKUP(AC38,QUEUE!$F$2:$J$948,3,FALSE),"")</f>
        <v/>
      </c>
      <c r="AG38" s="68" t="str">
        <f>IFERROR(VLOOKUP(AC38,QUEUE!$F$2:$J$948,4,FALSE),"")</f>
        <v/>
      </c>
      <c r="AH38" s="68" t="str">
        <f>IFERROR(VLOOKUP(AC38,QUEUE!$F$2:$J$948,5,FALSE),"")</f>
        <v/>
      </c>
      <c r="AI38" s="36" t="str">
        <f>IF(IFERROR(VLOOKUP(AC38,QUEUE!$F$2:$AP$948,37,FALSE),"")=0,"",IFERROR(VLOOKUP(AC38,QUEUE!$F$2:$AP$948,37,FALSE),""))</f>
        <v/>
      </c>
    </row>
    <row r="39" spans="1:36" ht="28.5" x14ac:dyDescent="0.45">
      <c r="A39" s="30" t="s">
        <v>171</v>
      </c>
      <c r="B39" s="43"/>
      <c r="C39" s="889">
        <f ca="1">NOW()</f>
        <v>43032.973902199075</v>
      </c>
      <c r="D39" s="889"/>
      <c r="E39" s="889"/>
      <c r="F39" s="52" t="str">
        <f>G1+N1+U1+AB1+AI1&amp;" คัน"</f>
        <v>43 คัน</v>
      </c>
      <c r="G39" s="53">
        <f>COUNTA(A40:A76)+40</f>
        <v>77</v>
      </c>
      <c r="H39" s="30" t="s">
        <v>171</v>
      </c>
      <c r="I39" s="43"/>
      <c r="J39" s="889">
        <f ca="1">NOW()</f>
        <v>43032.973902199075</v>
      </c>
      <c r="K39" s="889"/>
      <c r="L39" s="889"/>
      <c r="M39" s="52" t="str">
        <f>F39</f>
        <v>43 คัน</v>
      </c>
      <c r="N39" s="53">
        <f>COUNTA(H40:H76)+40</f>
        <v>56</v>
      </c>
      <c r="O39" s="67" t="s">
        <v>171</v>
      </c>
      <c r="P39" s="98"/>
      <c r="Q39" s="888">
        <f ca="1">NOW()</f>
        <v>43032.973902199075</v>
      </c>
      <c r="R39" s="888"/>
      <c r="S39" s="888"/>
      <c r="T39" s="99"/>
      <c r="U39" s="99"/>
      <c r="V39" s="3"/>
      <c r="W39" s="100"/>
      <c r="X39" s="3"/>
      <c r="Y39" s="3"/>
      <c r="Z39" s="3"/>
      <c r="AA39" s="3"/>
      <c r="AB39" s="101"/>
      <c r="AC39" s="3"/>
      <c r="AD39" s="100"/>
      <c r="AE39" s="3"/>
      <c r="AF39" s="3"/>
      <c r="AG39" s="3"/>
      <c r="AH39" s="3"/>
      <c r="AI39" s="3"/>
      <c r="AJ39"/>
    </row>
    <row r="40" spans="1:36" x14ac:dyDescent="0.35">
      <c r="A40" s="40" t="s">
        <v>87</v>
      </c>
      <c r="B40" s="66"/>
      <c r="C40" s="40"/>
      <c r="D40" s="40"/>
      <c r="E40" s="40"/>
      <c r="F40" s="40"/>
      <c r="G40" s="41" t="s">
        <v>3201</v>
      </c>
      <c r="H40" s="40" t="s">
        <v>176</v>
      </c>
      <c r="I40" s="46"/>
      <c r="J40" s="40"/>
      <c r="K40" s="40"/>
      <c r="L40" s="40"/>
      <c r="M40" s="40"/>
      <c r="N40" s="39" t="s">
        <v>3236</v>
      </c>
      <c r="O40" s="71" t="s">
        <v>89</v>
      </c>
      <c r="P40" s="72"/>
      <c r="Q40" s="71"/>
      <c r="R40" s="71"/>
      <c r="S40" s="71"/>
      <c r="T40" s="71"/>
      <c r="U40" s="71" t="s">
        <v>3235</v>
      </c>
      <c r="V40" s="1"/>
      <c r="W40" s="47"/>
      <c r="X40" s="1"/>
      <c r="Y40" s="1"/>
      <c r="Z40" s="1"/>
      <c r="AA40" s="1"/>
      <c r="AB40" s="38"/>
      <c r="AC40" s="1"/>
      <c r="AD40" s="47"/>
      <c r="AE40" s="1"/>
      <c r="AF40" s="1"/>
      <c r="AG40" s="1"/>
      <c r="AH40" s="1"/>
      <c r="AI40" s="1"/>
      <c r="AJ40"/>
    </row>
    <row r="41" spans="1:36" x14ac:dyDescent="0.35">
      <c r="A41" s="40" t="s">
        <v>132</v>
      </c>
      <c r="B41" s="66" t="s">
        <v>175</v>
      </c>
      <c r="C41" s="40" t="s">
        <v>0</v>
      </c>
      <c r="D41" s="40" t="s">
        <v>1</v>
      </c>
      <c r="E41" s="40" t="s">
        <v>2</v>
      </c>
      <c r="F41" s="40" t="s">
        <v>133</v>
      </c>
      <c r="G41" s="41" t="s">
        <v>182</v>
      </c>
      <c r="H41" s="40" t="s">
        <v>132</v>
      </c>
      <c r="I41" s="46" t="s">
        <v>175</v>
      </c>
      <c r="J41" s="40" t="s">
        <v>0</v>
      </c>
      <c r="K41" s="40" t="s">
        <v>1</v>
      </c>
      <c r="L41" s="40" t="s">
        <v>2</v>
      </c>
      <c r="M41" s="40" t="s">
        <v>133</v>
      </c>
      <c r="N41" s="41" t="s">
        <v>182</v>
      </c>
      <c r="O41" s="75" t="s">
        <v>132</v>
      </c>
      <c r="P41" s="76" t="s">
        <v>175</v>
      </c>
      <c r="Q41" s="75" t="s">
        <v>0</v>
      </c>
      <c r="R41" s="75" t="s">
        <v>1</v>
      </c>
      <c r="S41" s="75" t="s">
        <v>2</v>
      </c>
      <c r="T41" s="75" t="s">
        <v>133</v>
      </c>
      <c r="U41" s="75" t="s">
        <v>181</v>
      </c>
      <c r="V41" s="1"/>
      <c r="W41" s="47"/>
      <c r="X41" s="1"/>
      <c r="Y41" s="1"/>
      <c r="Z41" s="1"/>
      <c r="AA41" s="1"/>
      <c r="AB41" s="38"/>
      <c r="AC41" s="1"/>
      <c r="AD41" s="47"/>
      <c r="AE41" s="1"/>
      <c r="AF41" s="1"/>
      <c r="AG41" s="1"/>
      <c r="AH41" s="1"/>
      <c r="AI41" s="1"/>
      <c r="AJ41"/>
    </row>
    <row r="42" spans="1:36" x14ac:dyDescent="0.35">
      <c r="A42" s="40">
        <v>1710016</v>
      </c>
      <c r="B42" s="66">
        <v>43031</v>
      </c>
      <c r="C42" s="40" t="s">
        <v>477</v>
      </c>
      <c r="D42" s="40" t="s">
        <v>707</v>
      </c>
      <c r="E42" s="40" t="s">
        <v>3044</v>
      </c>
      <c r="F42" s="40" t="s">
        <v>43</v>
      </c>
      <c r="G42" s="41" t="s">
        <v>103</v>
      </c>
      <c r="H42" s="40">
        <v>1708015</v>
      </c>
      <c r="I42" s="46" t="s">
        <v>103</v>
      </c>
      <c r="J42" s="40" t="s">
        <v>538</v>
      </c>
      <c r="K42" s="40" t="s">
        <v>813</v>
      </c>
      <c r="L42" s="40" t="s">
        <v>2491</v>
      </c>
      <c r="M42" s="40" t="s">
        <v>102</v>
      </c>
      <c r="N42" s="41" t="s">
        <v>103</v>
      </c>
      <c r="O42" s="77">
        <v>1709052</v>
      </c>
      <c r="P42" s="106">
        <v>43028</v>
      </c>
      <c r="Q42" s="77" t="s">
        <v>310</v>
      </c>
      <c r="R42" s="77" t="s">
        <v>336</v>
      </c>
      <c r="S42" s="77" t="s">
        <v>2824</v>
      </c>
      <c r="T42" s="77" t="s">
        <v>102</v>
      </c>
      <c r="U42" s="77" t="s">
        <v>3202</v>
      </c>
      <c r="V42"/>
      <c r="W42" s="48"/>
      <c r="X42"/>
      <c r="Y42"/>
      <c r="Z42"/>
      <c r="AA42"/>
      <c r="AB42" s="37"/>
      <c r="AC42"/>
      <c r="AD42" s="48"/>
      <c r="AE42"/>
      <c r="AF42"/>
      <c r="AG42"/>
      <c r="AH42"/>
      <c r="AJ42"/>
    </row>
    <row r="43" spans="1:36" x14ac:dyDescent="0.35">
      <c r="A43" s="40">
        <v>1708075</v>
      </c>
      <c r="B43" s="66">
        <v>43033</v>
      </c>
      <c r="C43" s="40" t="s">
        <v>310</v>
      </c>
      <c r="D43" s="40" t="s">
        <v>336</v>
      </c>
      <c r="E43" s="40" t="s">
        <v>2669</v>
      </c>
      <c r="F43" s="40" t="s">
        <v>44</v>
      </c>
      <c r="G43" s="41" t="s">
        <v>103</v>
      </c>
      <c r="H43" s="95">
        <v>1708057</v>
      </c>
      <c r="I43" s="7" t="s">
        <v>103</v>
      </c>
      <c r="J43" s="36" t="s">
        <v>310</v>
      </c>
      <c r="K43" s="36" t="s">
        <v>400</v>
      </c>
      <c r="L43" s="36" t="s">
        <v>2614</v>
      </c>
      <c r="M43" s="36" t="s">
        <v>179</v>
      </c>
      <c r="N43" s="41" t="s">
        <v>103</v>
      </c>
      <c r="O43" s="77">
        <v>1707061</v>
      </c>
      <c r="P43" s="78">
        <v>43029</v>
      </c>
      <c r="Q43" s="77" t="s">
        <v>310</v>
      </c>
      <c r="R43" s="77" t="s">
        <v>400</v>
      </c>
      <c r="S43" s="77" t="s">
        <v>2406</v>
      </c>
      <c r="T43" s="77" t="s">
        <v>1527</v>
      </c>
      <c r="U43" s="77" t="s">
        <v>444</v>
      </c>
      <c r="V43"/>
      <c r="W43" s="48"/>
      <c r="X43"/>
      <c r="Y43"/>
      <c r="Z43"/>
      <c r="AA43"/>
      <c r="AB43" s="37"/>
      <c r="AC43"/>
      <c r="AD43" s="48"/>
      <c r="AE43"/>
      <c r="AF43"/>
      <c r="AG43"/>
      <c r="AH43"/>
      <c r="AJ43"/>
    </row>
    <row r="44" spans="1:36" x14ac:dyDescent="0.35">
      <c r="A44" s="40">
        <v>1710043</v>
      </c>
      <c r="B44" s="66">
        <v>43045</v>
      </c>
      <c r="C44" s="40" t="s">
        <v>315</v>
      </c>
      <c r="D44" s="40" t="s">
        <v>411</v>
      </c>
      <c r="E44" s="40" t="s">
        <v>3209</v>
      </c>
      <c r="F44" s="40" t="s">
        <v>102</v>
      </c>
      <c r="G44" s="41" t="s">
        <v>436</v>
      </c>
      <c r="H44" s="95">
        <v>1708065</v>
      </c>
      <c r="I44" s="7" t="s">
        <v>103</v>
      </c>
      <c r="J44" s="36" t="s">
        <v>310</v>
      </c>
      <c r="K44" s="36" t="s">
        <v>1373</v>
      </c>
      <c r="L44" s="36" t="s">
        <v>2633</v>
      </c>
      <c r="M44" s="36" t="s">
        <v>44</v>
      </c>
      <c r="N44" s="41" t="s">
        <v>3144</v>
      </c>
      <c r="O44" s="77">
        <v>1708023</v>
      </c>
      <c r="P44" s="78" t="s">
        <v>103</v>
      </c>
      <c r="Q44" s="77" t="s">
        <v>315</v>
      </c>
      <c r="R44" s="77" t="s">
        <v>333</v>
      </c>
      <c r="S44" s="77" t="s">
        <v>2510</v>
      </c>
      <c r="T44" s="77" t="s">
        <v>102</v>
      </c>
      <c r="U44" s="107" t="s">
        <v>3202</v>
      </c>
      <c r="V44"/>
      <c r="W44" s="48"/>
      <c r="X44"/>
      <c r="Y44"/>
      <c r="Z44"/>
      <c r="AA44"/>
      <c r="AB44" s="37"/>
      <c r="AC44"/>
      <c r="AD44" s="48"/>
      <c r="AE44"/>
      <c r="AF44"/>
      <c r="AG44"/>
      <c r="AH44"/>
      <c r="AJ44"/>
    </row>
    <row r="45" spans="1:36" x14ac:dyDescent="0.35">
      <c r="A45" s="40">
        <v>1710030</v>
      </c>
      <c r="B45" s="66">
        <v>43047</v>
      </c>
      <c r="C45" s="40" t="s">
        <v>310</v>
      </c>
      <c r="D45" s="40" t="s">
        <v>400</v>
      </c>
      <c r="E45" s="40" t="s">
        <v>3132</v>
      </c>
      <c r="F45" s="40" t="s">
        <v>102</v>
      </c>
      <c r="G45" s="41" t="s">
        <v>103</v>
      </c>
      <c r="H45" s="40">
        <v>1708020</v>
      </c>
      <c r="I45" s="46" t="s">
        <v>103</v>
      </c>
      <c r="J45" s="40" t="s">
        <v>310</v>
      </c>
      <c r="K45" s="40" t="s">
        <v>361</v>
      </c>
      <c r="L45" s="40" t="s">
        <v>2503</v>
      </c>
      <c r="M45" s="40" t="s">
        <v>179</v>
      </c>
      <c r="N45" s="41" t="s">
        <v>103</v>
      </c>
      <c r="O45" s="77"/>
      <c r="P45" s="78" t="s">
        <v>103</v>
      </c>
      <c r="Q45" s="77" t="s">
        <v>103</v>
      </c>
      <c r="R45" s="77" t="s">
        <v>103</v>
      </c>
      <c r="S45" s="77" t="s">
        <v>103</v>
      </c>
      <c r="T45" s="77" t="s">
        <v>103</v>
      </c>
      <c r="U45" s="77" t="s">
        <v>103</v>
      </c>
      <c r="V45"/>
      <c r="W45" s="48"/>
      <c r="X45"/>
      <c r="Y45"/>
      <c r="Z45"/>
      <c r="AA45"/>
      <c r="AB45" s="37"/>
      <c r="AC45"/>
      <c r="AD45" s="48"/>
      <c r="AE45"/>
      <c r="AF45"/>
      <c r="AG45"/>
      <c r="AH45"/>
      <c r="AJ45"/>
    </row>
    <row r="46" spans="1:36" x14ac:dyDescent="0.35">
      <c r="A46" s="96">
        <v>1708073</v>
      </c>
      <c r="B46" s="7" t="s">
        <v>103</v>
      </c>
      <c r="C46" s="36" t="s">
        <v>310</v>
      </c>
      <c r="D46" s="36" t="s">
        <v>420</v>
      </c>
      <c r="E46" s="36" t="s">
        <v>2665</v>
      </c>
      <c r="F46" s="36" t="s">
        <v>179</v>
      </c>
      <c r="G46" s="36" t="s">
        <v>103</v>
      </c>
      <c r="H46" s="36">
        <v>1706018</v>
      </c>
      <c r="I46" s="65" t="s">
        <v>103</v>
      </c>
      <c r="J46" s="36" t="s">
        <v>323</v>
      </c>
      <c r="K46" s="36">
        <v>2</v>
      </c>
      <c r="L46" s="36" t="s">
        <v>1999</v>
      </c>
      <c r="M46" s="36" t="s">
        <v>179</v>
      </c>
      <c r="N46" s="39" t="s">
        <v>103</v>
      </c>
      <c r="O46" s="77"/>
      <c r="P46" s="78" t="s">
        <v>103</v>
      </c>
      <c r="Q46" s="77" t="s">
        <v>103</v>
      </c>
      <c r="R46" s="77" t="s">
        <v>103</v>
      </c>
      <c r="S46" s="77" t="s">
        <v>103</v>
      </c>
      <c r="T46" s="77" t="s">
        <v>103</v>
      </c>
      <c r="U46" s="77" t="s">
        <v>103</v>
      </c>
      <c r="V46"/>
      <c r="W46" s="48"/>
      <c r="X46"/>
      <c r="Y46"/>
      <c r="Z46"/>
      <c r="AA46"/>
      <c r="AB46" s="37"/>
      <c r="AC46"/>
      <c r="AD46" s="48"/>
      <c r="AE46"/>
      <c r="AF46"/>
      <c r="AG46"/>
      <c r="AH46"/>
      <c r="AJ46"/>
    </row>
    <row r="47" spans="1:36" x14ac:dyDescent="0.35">
      <c r="A47" s="96">
        <v>1710023</v>
      </c>
      <c r="B47" s="7" t="s">
        <v>103</v>
      </c>
      <c r="C47" s="36" t="s">
        <v>310</v>
      </c>
      <c r="D47" s="36" t="s">
        <v>336</v>
      </c>
      <c r="E47" s="36" t="s">
        <v>3237</v>
      </c>
      <c r="F47" s="36" t="s">
        <v>44</v>
      </c>
      <c r="G47" s="36" t="s">
        <v>103</v>
      </c>
      <c r="H47" s="40">
        <v>1709090</v>
      </c>
      <c r="I47" s="46" t="s">
        <v>103</v>
      </c>
      <c r="J47" s="40" t="s">
        <v>403</v>
      </c>
      <c r="K47" s="40">
        <v>0</v>
      </c>
      <c r="L47" s="40" t="s">
        <v>2963</v>
      </c>
      <c r="M47" s="40" t="s">
        <v>179</v>
      </c>
      <c r="N47" s="41" t="s">
        <v>103</v>
      </c>
      <c r="O47" s="77"/>
      <c r="P47" s="78" t="s">
        <v>103</v>
      </c>
      <c r="Q47" s="77" t="s">
        <v>103</v>
      </c>
      <c r="R47" s="77" t="s">
        <v>103</v>
      </c>
      <c r="S47" s="77" t="s">
        <v>103</v>
      </c>
      <c r="T47" s="77" t="s">
        <v>103</v>
      </c>
      <c r="U47" s="77" t="s">
        <v>103</v>
      </c>
      <c r="V47"/>
      <c r="W47" s="48"/>
      <c r="X47"/>
      <c r="Y47"/>
      <c r="Z47"/>
      <c r="AA47"/>
      <c r="AB47" s="37"/>
      <c r="AC47"/>
      <c r="AD47" s="48"/>
      <c r="AE47"/>
      <c r="AF47"/>
      <c r="AG47"/>
      <c r="AH47"/>
      <c r="AJ47"/>
    </row>
    <row r="48" spans="1:36" x14ac:dyDescent="0.35">
      <c r="A48" s="96" t="s">
        <v>88</v>
      </c>
      <c r="B48" s="7"/>
      <c r="C48" s="36"/>
      <c r="D48" s="36"/>
      <c r="E48" s="36"/>
      <c r="F48" s="36"/>
      <c r="G48" s="36" t="s">
        <v>3234</v>
      </c>
      <c r="H48" s="95" t="s">
        <v>535</v>
      </c>
      <c r="I48" s="46" t="s">
        <v>103</v>
      </c>
      <c r="J48" s="40" t="s">
        <v>103</v>
      </c>
      <c r="K48" s="40" t="s">
        <v>103</v>
      </c>
      <c r="L48" s="40" t="s">
        <v>103</v>
      </c>
      <c r="M48" s="40" t="s">
        <v>103</v>
      </c>
      <c r="N48" s="41" t="s">
        <v>103</v>
      </c>
      <c r="O48" s="77"/>
      <c r="P48" s="78" t="s">
        <v>103</v>
      </c>
      <c r="Q48" s="77" t="s">
        <v>103</v>
      </c>
      <c r="R48" s="77" t="s">
        <v>103</v>
      </c>
      <c r="S48" s="77" t="s">
        <v>103</v>
      </c>
      <c r="T48" s="77" t="s">
        <v>103</v>
      </c>
      <c r="U48" s="77" t="s">
        <v>103</v>
      </c>
      <c r="V48"/>
      <c r="W48" s="48"/>
      <c r="X48"/>
      <c r="Y48"/>
      <c r="Z48"/>
      <c r="AA48"/>
      <c r="AB48" s="37"/>
      <c r="AC48"/>
      <c r="AD48" s="48"/>
      <c r="AE48"/>
      <c r="AF48"/>
      <c r="AG48"/>
      <c r="AH48"/>
      <c r="AJ48"/>
    </row>
    <row r="49" spans="1:36" x14ac:dyDescent="0.35">
      <c r="A49" s="96" t="s">
        <v>132</v>
      </c>
      <c r="B49" s="7" t="s">
        <v>175</v>
      </c>
      <c r="C49" s="36" t="s">
        <v>0</v>
      </c>
      <c r="D49" s="36" t="s">
        <v>1</v>
      </c>
      <c r="E49" s="36" t="s">
        <v>2</v>
      </c>
      <c r="F49" s="36" t="s">
        <v>133</v>
      </c>
      <c r="G49" s="36" t="s">
        <v>182</v>
      </c>
      <c r="H49" s="95">
        <v>1704031</v>
      </c>
      <c r="I49" s="46" t="s">
        <v>103</v>
      </c>
      <c r="J49" s="40" t="s">
        <v>310</v>
      </c>
      <c r="K49" s="40" t="s">
        <v>336</v>
      </c>
      <c r="L49" s="40" t="s">
        <v>1666</v>
      </c>
      <c r="M49" s="40" t="s">
        <v>44</v>
      </c>
      <c r="N49" s="41" t="s">
        <v>103</v>
      </c>
      <c r="O49" s="77"/>
      <c r="P49" s="78" t="s">
        <v>103</v>
      </c>
      <c r="Q49" s="77" t="s">
        <v>103</v>
      </c>
      <c r="R49" s="77" t="s">
        <v>103</v>
      </c>
      <c r="S49" s="77" t="s">
        <v>103</v>
      </c>
      <c r="T49" s="77" t="s">
        <v>103</v>
      </c>
      <c r="U49" s="77" t="s">
        <v>103</v>
      </c>
      <c r="V49"/>
      <c r="W49" s="48"/>
      <c r="X49"/>
      <c r="Y49"/>
      <c r="Z49"/>
      <c r="AA49"/>
      <c r="AB49" s="37"/>
      <c r="AC49"/>
      <c r="AD49" s="48"/>
      <c r="AE49"/>
      <c r="AF49"/>
      <c r="AG49"/>
      <c r="AH49"/>
      <c r="AJ49"/>
    </row>
    <row r="50" spans="1:36" x14ac:dyDescent="0.35">
      <c r="A50" s="96">
        <v>1709085</v>
      </c>
      <c r="B50" s="7">
        <v>43028</v>
      </c>
      <c r="C50" s="36" t="s">
        <v>294</v>
      </c>
      <c r="D50" s="36" t="s">
        <v>590</v>
      </c>
      <c r="E50" s="36" t="s">
        <v>2947</v>
      </c>
      <c r="F50" s="36" t="s">
        <v>102</v>
      </c>
      <c r="G50" s="36" t="s">
        <v>439</v>
      </c>
      <c r="H50" s="95">
        <v>1708034</v>
      </c>
      <c r="I50" s="7" t="s">
        <v>103</v>
      </c>
      <c r="J50" s="36" t="s">
        <v>310</v>
      </c>
      <c r="K50" s="36" t="s">
        <v>336</v>
      </c>
      <c r="L50" s="36" t="s">
        <v>2547</v>
      </c>
      <c r="M50" s="36" t="s">
        <v>179</v>
      </c>
      <c r="N50" s="41" t="s">
        <v>103</v>
      </c>
      <c r="O50" s="77"/>
      <c r="P50" s="78" t="s">
        <v>103</v>
      </c>
      <c r="Q50" s="77" t="s">
        <v>103</v>
      </c>
      <c r="R50" s="77" t="s">
        <v>103</v>
      </c>
      <c r="S50" s="77" t="s">
        <v>103</v>
      </c>
      <c r="T50" s="77" t="s">
        <v>103</v>
      </c>
      <c r="U50" s="77" t="s">
        <v>103</v>
      </c>
      <c r="V50"/>
      <c r="W50" s="48"/>
      <c r="X50"/>
      <c r="Y50"/>
      <c r="Z50"/>
      <c r="AA50"/>
      <c r="AB50" s="37"/>
      <c r="AC50"/>
      <c r="AD50" s="48"/>
      <c r="AE50"/>
      <c r="AF50"/>
      <c r="AG50"/>
      <c r="AH50"/>
      <c r="AJ50"/>
    </row>
    <row r="51" spans="1:36" x14ac:dyDescent="0.35">
      <c r="A51" s="96">
        <v>1710022</v>
      </c>
      <c r="B51" s="7">
        <v>43028</v>
      </c>
      <c r="C51" s="36" t="s">
        <v>299</v>
      </c>
      <c r="D51" s="36" t="s">
        <v>364</v>
      </c>
      <c r="E51" s="36" t="s">
        <v>3070</v>
      </c>
      <c r="F51" s="36" t="s">
        <v>43</v>
      </c>
      <c r="G51" s="36" t="s">
        <v>103</v>
      </c>
      <c r="H51" s="95">
        <v>1707059</v>
      </c>
      <c r="I51" s="7">
        <v>43014</v>
      </c>
      <c r="J51" s="36" t="s">
        <v>310</v>
      </c>
      <c r="K51" s="36" t="s">
        <v>336</v>
      </c>
      <c r="L51" s="36" t="s">
        <v>2396</v>
      </c>
      <c r="M51" s="36" t="s">
        <v>44</v>
      </c>
      <c r="N51" s="41" t="s">
        <v>440</v>
      </c>
      <c r="O51" s="77"/>
      <c r="P51" s="78" t="s">
        <v>103</v>
      </c>
      <c r="Q51" s="77" t="s">
        <v>103</v>
      </c>
      <c r="R51" s="77" t="s">
        <v>103</v>
      </c>
      <c r="S51" s="77" t="s">
        <v>103</v>
      </c>
      <c r="T51" s="77" t="s">
        <v>103</v>
      </c>
      <c r="U51" s="77" t="s">
        <v>103</v>
      </c>
      <c r="V51"/>
      <c r="W51" s="48"/>
      <c r="X51"/>
      <c r="Y51"/>
      <c r="Z51"/>
      <c r="AA51"/>
      <c r="AB51" s="37"/>
      <c r="AC51"/>
      <c r="AD51" s="48"/>
      <c r="AE51"/>
      <c r="AF51"/>
      <c r="AG51"/>
      <c r="AH51"/>
      <c r="AJ51"/>
    </row>
    <row r="52" spans="1:36" x14ac:dyDescent="0.35">
      <c r="A52" s="96">
        <v>1710004</v>
      </c>
      <c r="B52" s="7">
        <v>43029</v>
      </c>
      <c r="C52" s="36" t="s">
        <v>310</v>
      </c>
      <c r="D52" s="36" t="s">
        <v>384</v>
      </c>
      <c r="E52" s="36" t="s">
        <v>3009</v>
      </c>
      <c r="F52" s="36" t="s">
        <v>43</v>
      </c>
      <c r="G52" s="36" t="s">
        <v>103</v>
      </c>
      <c r="H52" s="95">
        <v>1709076</v>
      </c>
      <c r="I52" s="46">
        <v>43015</v>
      </c>
      <c r="J52" s="40" t="s">
        <v>294</v>
      </c>
      <c r="K52" s="40" t="s">
        <v>590</v>
      </c>
      <c r="L52" s="40" t="s">
        <v>2914</v>
      </c>
      <c r="M52" s="40" t="s">
        <v>44</v>
      </c>
      <c r="N52" s="41" t="s">
        <v>103</v>
      </c>
      <c r="O52" s="77"/>
      <c r="P52" s="78" t="s">
        <v>103</v>
      </c>
      <c r="Q52" s="77" t="s">
        <v>103</v>
      </c>
      <c r="R52" s="77" t="s">
        <v>103</v>
      </c>
      <c r="S52" s="77" t="s">
        <v>103</v>
      </c>
      <c r="T52" s="77" t="s">
        <v>103</v>
      </c>
      <c r="U52" s="77" t="s">
        <v>103</v>
      </c>
      <c r="V52"/>
      <c r="W52" s="48"/>
      <c r="X52"/>
      <c r="Y52"/>
      <c r="Z52"/>
      <c r="AA52"/>
      <c r="AB52" s="37"/>
      <c r="AC52"/>
      <c r="AD52" s="48"/>
      <c r="AE52"/>
      <c r="AF52"/>
      <c r="AG52"/>
      <c r="AH52"/>
      <c r="AJ52"/>
    </row>
    <row r="53" spans="1:36" x14ac:dyDescent="0.35">
      <c r="A53" s="96">
        <v>1709003</v>
      </c>
      <c r="B53" s="7">
        <v>43029</v>
      </c>
      <c r="C53" s="36" t="s">
        <v>299</v>
      </c>
      <c r="D53" s="36" t="s">
        <v>2684</v>
      </c>
      <c r="E53" s="36" t="s">
        <v>2683</v>
      </c>
      <c r="F53" s="36" t="s">
        <v>44</v>
      </c>
      <c r="G53" s="36" t="s">
        <v>103</v>
      </c>
      <c r="H53" s="95">
        <v>1709056</v>
      </c>
      <c r="I53" s="7">
        <v>43019</v>
      </c>
      <c r="J53" s="36" t="s">
        <v>310</v>
      </c>
      <c r="K53" s="36" t="s">
        <v>336</v>
      </c>
      <c r="L53" s="36" t="s">
        <v>2831</v>
      </c>
      <c r="M53" s="36" t="s">
        <v>43</v>
      </c>
      <c r="N53" s="41" t="s">
        <v>103</v>
      </c>
      <c r="O53" s="77"/>
      <c r="P53" s="78" t="s">
        <v>103</v>
      </c>
      <c r="Q53" s="77" t="s">
        <v>103</v>
      </c>
      <c r="R53" s="77" t="s">
        <v>103</v>
      </c>
      <c r="S53" s="77" t="s">
        <v>103</v>
      </c>
      <c r="T53" s="77" t="s">
        <v>103</v>
      </c>
      <c r="U53" s="77" t="s">
        <v>103</v>
      </c>
      <c r="V53"/>
      <c r="W53" s="48"/>
      <c r="X53"/>
      <c r="Y53"/>
      <c r="Z53"/>
      <c r="AA53"/>
      <c r="AB53" s="37"/>
      <c r="AC53"/>
      <c r="AD53" s="48"/>
      <c r="AE53"/>
      <c r="AF53"/>
      <c r="AG53"/>
      <c r="AH53"/>
      <c r="AJ53"/>
    </row>
    <row r="54" spans="1:36" x14ac:dyDescent="0.35">
      <c r="A54" s="96">
        <v>1706063</v>
      </c>
      <c r="B54" s="7">
        <v>43032</v>
      </c>
      <c r="C54" s="36" t="s">
        <v>310</v>
      </c>
      <c r="D54" s="36" t="s">
        <v>499</v>
      </c>
      <c r="E54" s="36" t="s">
        <v>2153</v>
      </c>
      <c r="F54" s="36" t="s">
        <v>43</v>
      </c>
      <c r="G54" s="36" t="s">
        <v>103</v>
      </c>
      <c r="H54" s="95">
        <v>1708004</v>
      </c>
      <c r="I54" s="7">
        <v>43022</v>
      </c>
      <c r="J54" s="36" t="s">
        <v>315</v>
      </c>
      <c r="K54" s="36" t="s">
        <v>316</v>
      </c>
      <c r="L54" s="36" t="s">
        <v>2454</v>
      </c>
      <c r="M54" s="36" t="s">
        <v>43</v>
      </c>
      <c r="N54" s="36" t="s">
        <v>103</v>
      </c>
      <c r="O54" s="77"/>
      <c r="P54" s="78" t="s">
        <v>103</v>
      </c>
      <c r="Q54" s="77" t="s">
        <v>103</v>
      </c>
      <c r="R54" s="77" t="s">
        <v>103</v>
      </c>
      <c r="S54" s="77" t="s">
        <v>103</v>
      </c>
      <c r="T54" s="77" t="s">
        <v>103</v>
      </c>
      <c r="U54" s="77" t="s">
        <v>103</v>
      </c>
      <c r="V54"/>
      <c r="W54" s="48"/>
      <c r="X54"/>
      <c r="Y54"/>
      <c r="Z54"/>
      <c r="AA54"/>
      <c r="AB54" s="37"/>
      <c r="AC54"/>
      <c r="AD54" s="48"/>
      <c r="AE54"/>
      <c r="AF54"/>
      <c r="AG54"/>
      <c r="AH54"/>
      <c r="AJ54"/>
    </row>
    <row r="55" spans="1:36" x14ac:dyDescent="0.35">
      <c r="A55" s="96">
        <v>1710040</v>
      </c>
      <c r="B55" s="102">
        <v>43033</v>
      </c>
      <c r="C55" s="103" t="s">
        <v>315</v>
      </c>
      <c r="D55" s="103" t="s">
        <v>411</v>
      </c>
      <c r="E55" s="103" t="s">
        <v>3196</v>
      </c>
      <c r="F55" s="103" t="s">
        <v>44</v>
      </c>
      <c r="G55" s="103" t="s">
        <v>103</v>
      </c>
      <c r="H55" s="95">
        <v>1709012</v>
      </c>
      <c r="I55" s="7">
        <v>43021</v>
      </c>
      <c r="J55" s="36" t="s">
        <v>2714</v>
      </c>
      <c r="K55" s="36" t="s">
        <v>2715</v>
      </c>
      <c r="L55" s="36" t="s">
        <v>2713</v>
      </c>
      <c r="M55" s="36" t="s">
        <v>1527</v>
      </c>
      <c r="N55" s="36" t="s">
        <v>103</v>
      </c>
      <c r="O55" s="77"/>
      <c r="P55" s="78" t="s">
        <v>103</v>
      </c>
      <c r="Q55" s="77" t="s">
        <v>103</v>
      </c>
      <c r="R55" s="77" t="s">
        <v>103</v>
      </c>
      <c r="S55" s="77" t="s">
        <v>103</v>
      </c>
      <c r="T55" s="77" t="s">
        <v>103</v>
      </c>
      <c r="U55" s="77" t="s">
        <v>103</v>
      </c>
      <c r="V55"/>
      <c r="W55" s="48"/>
      <c r="X55"/>
      <c r="Y55"/>
      <c r="Z55"/>
      <c r="AA55"/>
      <c r="AB55" s="37"/>
      <c r="AC55"/>
      <c r="AD55" s="48"/>
      <c r="AE55"/>
      <c r="AF55"/>
      <c r="AG55"/>
      <c r="AH55"/>
      <c r="AJ55"/>
    </row>
    <row r="56" spans="1:36" x14ac:dyDescent="0.35">
      <c r="A56" s="96">
        <v>1710032</v>
      </c>
      <c r="B56" s="7">
        <v>43038</v>
      </c>
      <c r="C56" s="36" t="s">
        <v>310</v>
      </c>
      <c r="D56" s="36" t="s">
        <v>336</v>
      </c>
      <c r="E56" s="36" t="s">
        <v>3156</v>
      </c>
      <c r="F56" s="36" t="s">
        <v>102</v>
      </c>
      <c r="G56" s="36" t="s">
        <v>103</v>
      </c>
      <c r="H56" s="95"/>
      <c r="I56" s="7"/>
      <c r="J56" s="36"/>
      <c r="K56" s="36"/>
      <c r="L56" s="36"/>
      <c r="M56" s="36"/>
      <c r="N56" s="36"/>
      <c r="O56" s="77"/>
      <c r="P56" s="78" t="s">
        <v>103</v>
      </c>
      <c r="Q56" s="77" t="s">
        <v>103</v>
      </c>
      <c r="R56" s="77" t="s">
        <v>103</v>
      </c>
      <c r="S56" s="77" t="s">
        <v>103</v>
      </c>
      <c r="T56" s="77" t="s">
        <v>103</v>
      </c>
      <c r="U56" s="77" t="s">
        <v>103</v>
      </c>
      <c r="V56"/>
      <c r="W56" s="48"/>
      <c r="X56"/>
      <c r="Y56"/>
      <c r="Z56"/>
      <c r="AA56"/>
      <c r="AB56" s="37"/>
      <c r="AC56"/>
      <c r="AD56" s="48"/>
      <c r="AE56"/>
      <c r="AF56"/>
      <c r="AG56"/>
      <c r="AH56"/>
      <c r="AJ56"/>
    </row>
    <row r="57" spans="1:36" x14ac:dyDescent="0.35">
      <c r="A57" s="96">
        <v>1710037</v>
      </c>
      <c r="B57" s="7">
        <v>43042</v>
      </c>
      <c r="C57" s="36" t="s">
        <v>310</v>
      </c>
      <c r="D57" s="36" t="s">
        <v>1442</v>
      </c>
      <c r="E57" s="36" t="s">
        <v>3185</v>
      </c>
      <c r="F57" s="36" t="s">
        <v>102</v>
      </c>
      <c r="G57" s="36" t="s">
        <v>103</v>
      </c>
      <c r="H57" s="95"/>
      <c r="I57" s="7"/>
      <c r="J57" s="36"/>
      <c r="K57" s="36"/>
      <c r="L57" s="36"/>
      <c r="M57" s="36"/>
      <c r="N57" s="36"/>
      <c r="O57" s="77"/>
      <c r="P57" s="78" t="s">
        <v>103</v>
      </c>
      <c r="Q57" s="77" t="s">
        <v>103</v>
      </c>
      <c r="R57" s="77" t="s">
        <v>103</v>
      </c>
      <c r="S57" s="77" t="s">
        <v>103</v>
      </c>
      <c r="T57" s="77" t="s">
        <v>103</v>
      </c>
      <c r="U57" s="77" t="s">
        <v>103</v>
      </c>
      <c r="V57"/>
      <c r="W57" s="48"/>
      <c r="X57"/>
      <c r="Y57"/>
      <c r="Z57"/>
      <c r="AA57"/>
      <c r="AB57" s="37"/>
      <c r="AC57"/>
      <c r="AD57" s="48"/>
      <c r="AE57"/>
      <c r="AF57"/>
      <c r="AG57"/>
      <c r="AH57"/>
      <c r="AJ57"/>
    </row>
    <row r="58" spans="1:36" ht="28.5" x14ac:dyDescent="0.45">
      <c r="A58" s="96">
        <v>1708061</v>
      </c>
      <c r="B58" s="7">
        <v>43045</v>
      </c>
      <c r="C58" s="36" t="s">
        <v>315</v>
      </c>
      <c r="D58" s="36" t="s">
        <v>411</v>
      </c>
      <c r="E58" s="36" t="s">
        <v>2623</v>
      </c>
      <c r="F58" s="36" t="s">
        <v>102</v>
      </c>
      <c r="G58" s="36" t="s">
        <v>103</v>
      </c>
      <c r="H58" s="95"/>
      <c r="I58" s="46"/>
      <c r="J58" s="40"/>
      <c r="K58" s="40"/>
      <c r="L58" s="40"/>
      <c r="M58" s="40"/>
      <c r="N58" s="41"/>
      <c r="O58" s="67" t="s">
        <v>171</v>
      </c>
      <c r="P58" s="69"/>
      <c r="Q58" s="888">
        <f ca="1">NOW()</f>
        <v>43032.973902199075</v>
      </c>
      <c r="R58" s="888"/>
      <c r="S58" s="888"/>
      <c r="T58" s="70"/>
      <c r="U58" s="70"/>
      <c r="V58"/>
      <c r="W58" s="48"/>
      <c r="X58"/>
      <c r="Y58"/>
      <c r="Z58"/>
      <c r="AA58"/>
      <c r="AB58" s="37"/>
      <c r="AC58"/>
      <c r="AD58" s="48"/>
      <c r="AE58"/>
      <c r="AF58"/>
      <c r="AG58"/>
      <c r="AH58"/>
      <c r="AJ58"/>
    </row>
    <row r="59" spans="1:36" x14ac:dyDescent="0.35">
      <c r="A59" s="96">
        <v>1709060</v>
      </c>
      <c r="B59" s="102">
        <v>43047</v>
      </c>
      <c r="C59" s="103" t="s">
        <v>299</v>
      </c>
      <c r="D59" s="103" t="s">
        <v>368</v>
      </c>
      <c r="E59" s="103" t="s">
        <v>2847</v>
      </c>
      <c r="F59" s="103" t="s">
        <v>102</v>
      </c>
      <c r="G59" s="103" t="s">
        <v>103</v>
      </c>
      <c r="H59" s="40"/>
      <c r="I59" s="46"/>
      <c r="J59" s="40"/>
      <c r="K59" s="40"/>
      <c r="L59" s="40"/>
      <c r="M59" s="40"/>
      <c r="N59" s="41"/>
      <c r="O59" s="73" t="s">
        <v>88</v>
      </c>
      <c r="P59" s="74"/>
      <c r="Q59" s="73"/>
      <c r="R59" s="73"/>
      <c r="S59" s="73"/>
      <c r="T59" s="73"/>
      <c r="U59" s="73" t="s">
        <v>3234</v>
      </c>
      <c r="V59"/>
      <c r="W59" s="48"/>
      <c r="X59"/>
      <c r="Y59"/>
      <c r="Z59"/>
      <c r="AA59"/>
      <c r="AB59" s="37"/>
      <c r="AC59"/>
      <c r="AD59" s="48"/>
      <c r="AE59"/>
      <c r="AF59"/>
      <c r="AG59"/>
      <c r="AH59"/>
      <c r="AJ59"/>
    </row>
    <row r="60" spans="1:36" x14ac:dyDescent="0.35">
      <c r="A60" s="96">
        <v>1708042</v>
      </c>
      <c r="B60" s="102" t="s">
        <v>103</v>
      </c>
      <c r="C60" s="103" t="s">
        <v>310</v>
      </c>
      <c r="D60" s="103" t="s">
        <v>336</v>
      </c>
      <c r="E60" s="103" t="s">
        <v>2568</v>
      </c>
      <c r="F60" s="103" t="s">
        <v>179</v>
      </c>
      <c r="G60" s="103" t="s">
        <v>1205</v>
      </c>
      <c r="H60" s="40"/>
      <c r="I60" s="46"/>
      <c r="J60" s="40"/>
      <c r="K60" s="40"/>
      <c r="L60" s="40"/>
      <c r="M60" s="40"/>
      <c r="N60" s="41"/>
      <c r="O60" s="79" t="s">
        <v>132</v>
      </c>
      <c r="P60" s="80" t="s">
        <v>175</v>
      </c>
      <c r="Q60" s="79" t="s">
        <v>0</v>
      </c>
      <c r="R60" s="79" t="s">
        <v>1</v>
      </c>
      <c r="S60" s="79" t="s">
        <v>2</v>
      </c>
      <c r="T60" s="79" t="s">
        <v>133</v>
      </c>
      <c r="U60" s="79" t="s">
        <v>182</v>
      </c>
      <c r="V60"/>
      <c r="W60" s="48"/>
      <c r="X60"/>
      <c r="Y60"/>
      <c r="Z60"/>
      <c r="AA60"/>
      <c r="AB60" s="37"/>
      <c r="AC60"/>
      <c r="AD60" s="48"/>
      <c r="AE60"/>
      <c r="AF60"/>
      <c r="AG60"/>
      <c r="AH60"/>
      <c r="AJ60"/>
    </row>
    <row r="61" spans="1:36" x14ac:dyDescent="0.35">
      <c r="A61" s="96" t="s">
        <v>89</v>
      </c>
      <c r="B61" s="102"/>
      <c r="C61" s="103"/>
      <c r="D61" s="103"/>
      <c r="E61" s="103"/>
      <c r="F61" s="103"/>
      <c r="G61" s="103" t="s">
        <v>3235</v>
      </c>
      <c r="H61" s="40"/>
      <c r="I61" s="46"/>
      <c r="J61" s="40"/>
      <c r="K61" s="40"/>
      <c r="L61" s="40"/>
      <c r="M61" s="40"/>
      <c r="N61" s="41"/>
      <c r="O61" s="77">
        <v>1709085</v>
      </c>
      <c r="P61" s="78">
        <v>43028</v>
      </c>
      <c r="Q61" s="77" t="s">
        <v>294</v>
      </c>
      <c r="R61" s="77" t="s">
        <v>590</v>
      </c>
      <c r="S61" s="77" t="s">
        <v>2947</v>
      </c>
      <c r="T61" s="77" t="s">
        <v>102</v>
      </c>
      <c r="U61" s="77" t="s">
        <v>439</v>
      </c>
      <c r="V61"/>
      <c r="W61" s="48"/>
      <c r="X61"/>
      <c r="Y61"/>
      <c r="Z61"/>
      <c r="AA61"/>
      <c r="AB61" s="37"/>
      <c r="AC61"/>
      <c r="AD61" s="48"/>
      <c r="AE61"/>
      <c r="AF61"/>
      <c r="AG61"/>
      <c r="AH61"/>
      <c r="AJ61"/>
    </row>
    <row r="62" spans="1:36" x14ac:dyDescent="0.35">
      <c r="A62" s="96" t="s">
        <v>132</v>
      </c>
      <c r="B62" s="102" t="s">
        <v>175</v>
      </c>
      <c r="C62" s="103" t="s">
        <v>0</v>
      </c>
      <c r="D62" s="103" t="s">
        <v>1</v>
      </c>
      <c r="E62" s="103" t="s">
        <v>2</v>
      </c>
      <c r="F62" s="103" t="s">
        <v>133</v>
      </c>
      <c r="G62" s="103" t="s">
        <v>181</v>
      </c>
      <c r="H62" s="40"/>
      <c r="I62" s="46"/>
      <c r="J62" s="40"/>
      <c r="K62" s="40"/>
      <c r="L62" s="40"/>
      <c r="M62" s="40"/>
      <c r="N62" s="41"/>
      <c r="O62" s="77">
        <v>1710022</v>
      </c>
      <c r="P62" s="78">
        <v>43028</v>
      </c>
      <c r="Q62" s="77" t="s">
        <v>299</v>
      </c>
      <c r="R62" s="77" t="s">
        <v>364</v>
      </c>
      <c r="S62" s="77" t="s">
        <v>3070</v>
      </c>
      <c r="T62" s="77" t="s">
        <v>43</v>
      </c>
      <c r="U62" s="77" t="s">
        <v>103</v>
      </c>
      <c r="V62"/>
      <c r="W62" s="48"/>
      <c r="X62"/>
      <c r="Y62"/>
      <c r="Z62"/>
      <c r="AA62"/>
      <c r="AB62" s="37"/>
      <c r="AC62"/>
      <c r="AD62" s="48"/>
      <c r="AE62"/>
      <c r="AF62"/>
      <c r="AG62"/>
      <c r="AH62"/>
      <c r="AJ62"/>
    </row>
    <row r="63" spans="1:36" x14ac:dyDescent="0.35">
      <c r="A63" s="96">
        <v>1709052</v>
      </c>
      <c r="B63" s="104">
        <v>43028</v>
      </c>
      <c r="C63" s="96" t="s">
        <v>310</v>
      </c>
      <c r="D63" s="96" t="s">
        <v>336</v>
      </c>
      <c r="E63" s="96" t="s">
        <v>2824</v>
      </c>
      <c r="F63" s="96" t="s">
        <v>102</v>
      </c>
      <c r="G63" s="105" t="s">
        <v>3202</v>
      </c>
      <c r="H63" s="40"/>
      <c r="I63" s="46"/>
      <c r="J63" s="40"/>
      <c r="K63" s="40"/>
      <c r="L63" s="40"/>
      <c r="M63" s="40"/>
      <c r="N63" s="41"/>
      <c r="O63" s="77">
        <v>1710004</v>
      </c>
      <c r="P63" s="78">
        <v>43029</v>
      </c>
      <c r="Q63" s="77" t="s">
        <v>310</v>
      </c>
      <c r="R63" s="77" t="s">
        <v>384</v>
      </c>
      <c r="S63" s="77" t="s">
        <v>3009</v>
      </c>
      <c r="T63" s="77" t="s">
        <v>43</v>
      </c>
      <c r="U63" s="77" t="s">
        <v>103</v>
      </c>
      <c r="V63"/>
      <c r="W63" s="48"/>
      <c r="X63"/>
      <c r="Y63"/>
      <c r="Z63"/>
      <c r="AA63"/>
      <c r="AB63" s="37"/>
      <c r="AC63"/>
      <c r="AD63" s="48"/>
      <c r="AE63"/>
      <c r="AF63"/>
      <c r="AG63"/>
      <c r="AH63"/>
      <c r="AJ63"/>
    </row>
    <row r="64" spans="1:36" x14ac:dyDescent="0.35">
      <c r="A64" s="96">
        <v>1707061</v>
      </c>
      <c r="B64" s="104">
        <v>43029</v>
      </c>
      <c r="C64" s="96" t="s">
        <v>310</v>
      </c>
      <c r="D64" s="96" t="s">
        <v>400</v>
      </c>
      <c r="E64" s="96" t="s">
        <v>2406</v>
      </c>
      <c r="F64" s="96" t="s">
        <v>1527</v>
      </c>
      <c r="G64" s="105" t="s">
        <v>444</v>
      </c>
      <c r="H64" s="40"/>
      <c r="I64" s="7"/>
      <c r="J64" s="36"/>
      <c r="K64" s="36"/>
      <c r="L64" s="36"/>
      <c r="M64" s="36"/>
      <c r="N64" s="36"/>
      <c r="O64" s="77">
        <v>1709003</v>
      </c>
      <c r="P64" s="78">
        <v>43029</v>
      </c>
      <c r="Q64" s="77" t="s">
        <v>299</v>
      </c>
      <c r="R64" s="77" t="s">
        <v>2684</v>
      </c>
      <c r="S64" s="77" t="s">
        <v>2683</v>
      </c>
      <c r="T64" s="77" t="s">
        <v>44</v>
      </c>
      <c r="U64" s="77" t="s">
        <v>103</v>
      </c>
      <c r="V64"/>
      <c r="W64" s="48"/>
      <c r="X64"/>
      <c r="Y64"/>
      <c r="Z64"/>
      <c r="AA64"/>
      <c r="AB64" s="37"/>
      <c r="AC64"/>
      <c r="AD64" s="48"/>
      <c r="AE64"/>
      <c r="AF64"/>
      <c r="AG64"/>
      <c r="AH64"/>
      <c r="AJ64"/>
    </row>
    <row r="65" spans="1:36" x14ac:dyDescent="0.35">
      <c r="A65" s="96">
        <v>1708023</v>
      </c>
      <c r="B65" s="104" t="s">
        <v>103</v>
      </c>
      <c r="C65" s="96" t="s">
        <v>315</v>
      </c>
      <c r="D65" s="96" t="s">
        <v>333</v>
      </c>
      <c r="E65" s="96" t="s">
        <v>2510</v>
      </c>
      <c r="F65" s="96" t="s">
        <v>102</v>
      </c>
      <c r="G65" s="105" t="s">
        <v>3202</v>
      </c>
      <c r="H65" s="95"/>
      <c r="I65" s="7"/>
      <c r="J65" s="36"/>
      <c r="K65" s="36"/>
      <c r="L65" s="36"/>
      <c r="M65" s="36"/>
      <c r="N65" s="36"/>
      <c r="O65" s="77">
        <v>1706063</v>
      </c>
      <c r="P65" s="78">
        <v>43032</v>
      </c>
      <c r="Q65" s="77" t="s">
        <v>310</v>
      </c>
      <c r="R65" s="77" t="s">
        <v>499</v>
      </c>
      <c r="S65" s="77" t="s">
        <v>2153</v>
      </c>
      <c r="T65" s="77" t="s">
        <v>43</v>
      </c>
      <c r="U65" s="77" t="s">
        <v>103</v>
      </c>
      <c r="V65"/>
      <c r="W65" s="48"/>
      <c r="X65"/>
      <c r="Y65"/>
      <c r="Z65"/>
      <c r="AA65"/>
      <c r="AB65" s="37"/>
      <c r="AC65"/>
      <c r="AD65" s="48"/>
      <c r="AE65"/>
      <c r="AF65"/>
      <c r="AG65"/>
      <c r="AH65"/>
      <c r="AJ65"/>
    </row>
    <row r="66" spans="1:36" x14ac:dyDescent="0.35">
      <c r="A66" s="96" t="s">
        <v>176</v>
      </c>
      <c r="B66" s="104"/>
      <c r="C66" s="96"/>
      <c r="D66" s="96"/>
      <c r="E66" s="96"/>
      <c r="F66" s="96"/>
      <c r="G66" s="105" t="s">
        <v>3236</v>
      </c>
      <c r="H66" s="95"/>
      <c r="I66" s="7"/>
      <c r="J66" s="36"/>
      <c r="K66" s="36"/>
      <c r="L66" s="36"/>
      <c r="M66" s="36"/>
      <c r="N66" s="36"/>
      <c r="O66" s="77">
        <v>1710040</v>
      </c>
      <c r="P66" s="78">
        <v>43033</v>
      </c>
      <c r="Q66" s="77" t="s">
        <v>315</v>
      </c>
      <c r="R66" s="77" t="s">
        <v>411</v>
      </c>
      <c r="S66" s="77" t="s">
        <v>3196</v>
      </c>
      <c r="T66" s="77" t="s">
        <v>44</v>
      </c>
      <c r="U66" s="77" t="s">
        <v>103</v>
      </c>
      <c r="V66"/>
      <c r="W66" s="48"/>
      <c r="X66"/>
      <c r="Y66"/>
      <c r="Z66"/>
      <c r="AA66"/>
      <c r="AB66" s="37"/>
      <c r="AC66"/>
      <c r="AD66" s="48"/>
      <c r="AE66"/>
      <c r="AF66"/>
      <c r="AG66"/>
      <c r="AH66"/>
      <c r="AJ66"/>
    </row>
    <row r="67" spans="1:36" x14ac:dyDescent="0.35">
      <c r="A67" s="96" t="s">
        <v>132</v>
      </c>
      <c r="B67" s="104" t="s">
        <v>175</v>
      </c>
      <c r="C67" s="96" t="s">
        <v>0</v>
      </c>
      <c r="D67" s="96" t="s">
        <v>1</v>
      </c>
      <c r="E67" s="96" t="s">
        <v>2</v>
      </c>
      <c r="F67" s="96" t="s">
        <v>133</v>
      </c>
      <c r="G67" s="105" t="s">
        <v>182</v>
      </c>
      <c r="H67" s="95"/>
      <c r="I67" s="7"/>
      <c r="J67" s="36"/>
      <c r="K67" s="36"/>
      <c r="L67" s="36"/>
      <c r="M67" s="36"/>
      <c r="N67" s="36"/>
      <c r="O67" s="81">
        <v>1710032</v>
      </c>
      <c r="P67" s="82">
        <v>43038</v>
      </c>
      <c r="Q67" s="81" t="s">
        <v>310</v>
      </c>
      <c r="R67" s="81" t="s">
        <v>336</v>
      </c>
      <c r="S67" s="81" t="s">
        <v>3156</v>
      </c>
      <c r="T67" s="81" t="s">
        <v>102</v>
      </c>
      <c r="U67" s="81" t="s">
        <v>103</v>
      </c>
      <c r="V67"/>
      <c r="W67" s="48"/>
      <c r="X67"/>
      <c r="Y67"/>
      <c r="Z67"/>
      <c r="AA67"/>
      <c r="AB67" s="37"/>
      <c r="AC67"/>
      <c r="AD67" s="48"/>
      <c r="AE67"/>
      <c r="AF67"/>
      <c r="AG67"/>
      <c r="AH67"/>
      <c r="AJ67"/>
    </row>
    <row r="68" spans="1:36" x14ac:dyDescent="0.35">
      <c r="A68" s="96">
        <v>1709079</v>
      </c>
      <c r="B68" s="104">
        <v>42993</v>
      </c>
      <c r="C68" s="96" t="s">
        <v>294</v>
      </c>
      <c r="D68" s="96" t="s">
        <v>590</v>
      </c>
      <c r="E68" s="96" t="s">
        <v>2933</v>
      </c>
      <c r="F68" s="96" t="s">
        <v>102</v>
      </c>
      <c r="G68" s="105" t="s">
        <v>103</v>
      </c>
      <c r="H68" s="40"/>
      <c r="I68" s="46"/>
      <c r="J68" s="40"/>
      <c r="K68" s="40"/>
      <c r="L68" s="40"/>
      <c r="M68" s="40"/>
      <c r="N68" s="41"/>
      <c r="O68" s="81">
        <v>1710037</v>
      </c>
      <c r="P68" s="82">
        <v>43042</v>
      </c>
      <c r="Q68" s="81" t="s">
        <v>310</v>
      </c>
      <c r="R68" s="81" t="s">
        <v>1442</v>
      </c>
      <c r="S68" s="81" t="s">
        <v>3185</v>
      </c>
      <c r="T68" s="81" t="s">
        <v>102</v>
      </c>
      <c r="U68" s="81" t="s">
        <v>103</v>
      </c>
      <c r="V68"/>
      <c r="W68" s="48"/>
      <c r="X68"/>
      <c r="Y68"/>
      <c r="Z68"/>
      <c r="AA68"/>
      <c r="AB68" s="37"/>
      <c r="AC68"/>
      <c r="AD68" s="48"/>
      <c r="AE68"/>
      <c r="AF68"/>
      <c r="AG68"/>
      <c r="AH68"/>
      <c r="AJ68"/>
    </row>
    <row r="69" spans="1:36" x14ac:dyDescent="0.35">
      <c r="A69" s="40">
        <v>1709074</v>
      </c>
      <c r="B69" s="7">
        <v>43012</v>
      </c>
      <c r="C69" s="36" t="s">
        <v>310</v>
      </c>
      <c r="D69" s="36">
        <v>0</v>
      </c>
      <c r="E69" s="36" t="s">
        <v>2910</v>
      </c>
      <c r="F69" s="36" t="s">
        <v>102</v>
      </c>
      <c r="G69" s="36" t="s">
        <v>103</v>
      </c>
      <c r="H69" s="40"/>
      <c r="I69" s="46"/>
      <c r="J69" s="40"/>
      <c r="K69" s="40"/>
      <c r="L69" s="40"/>
      <c r="M69" s="40"/>
      <c r="N69" s="41"/>
      <c r="O69" s="81">
        <v>1708061</v>
      </c>
      <c r="P69" s="82">
        <v>43045</v>
      </c>
      <c r="Q69" s="81" t="s">
        <v>315</v>
      </c>
      <c r="R69" s="81" t="s">
        <v>411</v>
      </c>
      <c r="S69" s="81" t="s">
        <v>2623</v>
      </c>
      <c r="T69" s="81" t="s">
        <v>102</v>
      </c>
      <c r="U69" s="81" t="s">
        <v>103</v>
      </c>
      <c r="V69"/>
      <c r="W69" s="48"/>
      <c r="X69"/>
      <c r="Y69"/>
      <c r="Z69"/>
      <c r="AA69"/>
      <c r="AB69" s="37"/>
      <c r="AC69"/>
      <c r="AD69" s="48"/>
      <c r="AE69"/>
      <c r="AF69"/>
      <c r="AG69"/>
      <c r="AH69"/>
      <c r="AJ69"/>
    </row>
    <row r="70" spans="1:36" x14ac:dyDescent="0.35">
      <c r="A70" s="95">
        <v>1710003</v>
      </c>
      <c r="B70" s="7">
        <v>43018</v>
      </c>
      <c r="C70" s="36" t="s">
        <v>294</v>
      </c>
      <c r="D70" s="36" t="s">
        <v>389</v>
      </c>
      <c r="E70" s="36" t="s">
        <v>3007</v>
      </c>
      <c r="F70" s="36" t="s">
        <v>44</v>
      </c>
      <c r="G70" s="36" t="s">
        <v>103</v>
      </c>
      <c r="H70" s="40"/>
      <c r="I70" s="46"/>
      <c r="J70" s="40"/>
      <c r="K70" s="40"/>
      <c r="L70" s="40"/>
      <c r="M70" s="40"/>
      <c r="N70" s="41"/>
      <c r="O70" s="81">
        <v>1709060</v>
      </c>
      <c r="P70" s="82">
        <v>43047</v>
      </c>
      <c r="Q70" s="81" t="s">
        <v>299</v>
      </c>
      <c r="R70" s="81" t="s">
        <v>368</v>
      </c>
      <c r="S70" s="81" t="s">
        <v>2847</v>
      </c>
      <c r="T70" s="81" t="s">
        <v>102</v>
      </c>
      <c r="U70" s="81" t="s">
        <v>103</v>
      </c>
      <c r="V70"/>
      <c r="W70" s="48"/>
      <c r="X70"/>
      <c r="Y70"/>
      <c r="Z70"/>
      <c r="AA70"/>
      <c r="AB70" s="37"/>
      <c r="AC70"/>
      <c r="AD70" s="48"/>
      <c r="AE70"/>
      <c r="AF70"/>
      <c r="AG70"/>
      <c r="AH70"/>
      <c r="AJ70"/>
    </row>
    <row r="71" spans="1:36" x14ac:dyDescent="0.35">
      <c r="A71" s="95">
        <v>1708070</v>
      </c>
      <c r="B71" s="7">
        <v>43019</v>
      </c>
      <c r="C71" s="36" t="s">
        <v>294</v>
      </c>
      <c r="D71" s="36" t="s">
        <v>389</v>
      </c>
      <c r="E71" s="36" t="s">
        <v>2655</v>
      </c>
      <c r="F71" s="36" t="s">
        <v>44</v>
      </c>
      <c r="G71" s="36" t="s">
        <v>103</v>
      </c>
      <c r="H71" s="40"/>
      <c r="I71" s="46"/>
      <c r="J71" s="40"/>
      <c r="K71" s="40"/>
      <c r="L71" s="40"/>
      <c r="M71" s="40"/>
      <c r="N71" s="41"/>
      <c r="O71" s="81">
        <v>1708042</v>
      </c>
      <c r="P71" s="82" t="s">
        <v>103</v>
      </c>
      <c r="Q71" s="81" t="s">
        <v>310</v>
      </c>
      <c r="R71" s="81" t="s">
        <v>336</v>
      </c>
      <c r="S71" s="81" t="s">
        <v>2568</v>
      </c>
      <c r="T71" s="81" t="s">
        <v>179</v>
      </c>
      <c r="U71" s="81" t="s">
        <v>1205</v>
      </c>
      <c r="V71"/>
      <c r="W71" s="48"/>
      <c r="X71"/>
      <c r="Y71"/>
      <c r="Z71"/>
      <c r="AA71"/>
      <c r="AB71" s="37"/>
      <c r="AC71"/>
      <c r="AD71" s="48"/>
      <c r="AE71"/>
      <c r="AF71"/>
      <c r="AG71"/>
      <c r="AH71"/>
      <c r="AJ71"/>
    </row>
    <row r="72" spans="1:36" x14ac:dyDescent="0.35">
      <c r="A72" s="95">
        <v>1707065</v>
      </c>
      <c r="B72" s="7">
        <v>43025</v>
      </c>
      <c r="C72" s="36" t="s">
        <v>299</v>
      </c>
      <c r="D72" s="36" t="s">
        <v>684</v>
      </c>
      <c r="E72" s="36" t="s">
        <v>2423</v>
      </c>
      <c r="F72" s="36" t="s">
        <v>1527</v>
      </c>
      <c r="G72" s="36" t="s">
        <v>103</v>
      </c>
      <c r="H72" s="40"/>
      <c r="I72" s="46"/>
      <c r="J72" s="40"/>
      <c r="K72" s="40"/>
      <c r="L72" s="40"/>
      <c r="M72" s="40"/>
      <c r="N72" s="41"/>
      <c r="O72" s="81"/>
      <c r="P72" s="82" t="s">
        <v>103</v>
      </c>
      <c r="Q72" s="81" t="s">
        <v>103</v>
      </c>
      <c r="R72" s="81" t="s">
        <v>103</v>
      </c>
      <c r="S72" s="81" t="s">
        <v>103</v>
      </c>
      <c r="T72" s="81" t="s">
        <v>103</v>
      </c>
      <c r="U72" s="81" t="s">
        <v>103</v>
      </c>
      <c r="V72"/>
      <c r="W72" s="48"/>
      <c r="X72"/>
      <c r="Y72"/>
      <c r="Z72"/>
      <c r="AA72"/>
      <c r="AB72" s="37"/>
      <c r="AC72"/>
      <c r="AD72" s="48"/>
      <c r="AE72"/>
      <c r="AF72"/>
      <c r="AG72"/>
      <c r="AH72"/>
      <c r="AJ72"/>
    </row>
    <row r="73" spans="1:36" x14ac:dyDescent="0.35">
      <c r="A73" s="40">
        <v>1709075</v>
      </c>
      <c r="B73" s="46">
        <v>43026</v>
      </c>
      <c r="C73" s="40" t="s">
        <v>310</v>
      </c>
      <c r="D73" s="40" t="s">
        <v>336</v>
      </c>
      <c r="E73" s="40" t="s">
        <v>2912</v>
      </c>
      <c r="F73" s="40" t="s">
        <v>1527</v>
      </c>
      <c r="G73" s="41" t="s">
        <v>103</v>
      </c>
      <c r="H73" s="40"/>
      <c r="I73" s="46"/>
      <c r="J73" s="40"/>
      <c r="K73" s="40"/>
      <c r="L73" s="40"/>
      <c r="M73" s="40"/>
      <c r="N73" s="41"/>
      <c r="O73" s="81"/>
      <c r="P73" s="82" t="s">
        <v>103</v>
      </c>
      <c r="Q73" s="81" t="s">
        <v>103</v>
      </c>
      <c r="R73" s="81" t="s">
        <v>103</v>
      </c>
      <c r="S73" s="81" t="s">
        <v>103</v>
      </c>
      <c r="T73" s="81" t="s">
        <v>103</v>
      </c>
      <c r="U73" s="81" t="s">
        <v>103</v>
      </c>
      <c r="V73"/>
      <c r="W73" s="48"/>
      <c r="X73"/>
      <c r="Y73"/>
      <c r="Z73"/>
      <c r="AA73"/>
      <c r="AB73" s="37"/>
      <c r="AC73"/>
      <c r="AD73" s="48"/>
      <c r="AE73"/>
      <c r="AF73"/>
      <c r="AG73"/>
      <c r="AH73"/>
      <c r="AJ73"/>
    </row>
    <row r="74" spans="1:36" x14ac:dyDescent="0.35">
      <c r="A74" s="40">
        <v>1710021</v>
      </c>
      <c r="B74" s="46">
        <v>43026</v>
      </c>
      <c r="C74" s="40" t="s">
        <v>328</v>
      </c>
      <c r="D74" s="40" t="s">
        <v>487</v>
      </c>
      <c r="E74" s="40" t="s">
        <v>547</v>
      </c>
      <c r="F74" s="40" t="s">
        <v>43</v>
      </c>
      <c r="G74" s="41" t="s">
        <v>103</v>
      </c>
      <c r="H74" s="40"/>
      <c r="I74" s="46"/>
      <c r="J74" s="40"/>
      <c r="K74" s="40"/>
      <c r="L74" s="40"/>
      <c r="M74" s="40"/>
      <c r="N74" s="41"/>
      <c r="O74" s="81"/>
      <c r="P74" s="82" t="s">
        <v>103</v>
      </c>
      <c r="Q74" s="81" t="s">
        <v>103</v>
      </c>
      <c r="R74" s="81" t="s">
        <v>103</v>
      </c>
      <c r="S74" s="81" t="s">
        <v>103</v>
      </c>
      <c r="T74" s="81" t="s">
        <v>103</v>
      </c>
      <c r="U74" s="81" t="s">
        <v>103</v>
      </c>
      <c r="V74"/>
      <c r="W74" s="48"/>
      <c r="X74"/>
      <c r="Y74"/>
      <c r="Z74"/>
      <c r="AA74"/>
      <c r="AB74" s="37"/>
      <c r="AC74"/>
      <c r="AD74" s="48"/>
      <c r="AE74"/>
      <c r="AF74"/>
      <c r="AG74"/>
      <c r="AH74"/>
      <c r="AJ74"/>
    </row>
    <row r="75" spans="1:36" x14ac:dyDescent="0.35">
      <c r="A75" s="40">
        <v>1707060</v>
      </c>
      <c r="B75" s="46" t="s">
        <v>103</v>
      </c>
      <c r="C75" s="40" t="s">
        <v>299</v>
      </c>
      <c r="D75" s="40" t="s">
        <v>648</v>
      </c>
      <c r="E75" s="40" t="s">
        <v>2402</v>
      </c>
      <c r="F75" s="40" t="s">
        <v>179</v>
      </c>
      <c r="G75" s="41" t="s">
        <v>103</v>
      </c>
      <c r="H75" s="40"/>
      <c r="I75" s="46"/>
      <c r="J75" s="40"/>
      <c r="K75" s="40"/>
      <c r="L75" s="40"/>
      <c r="M75" s="40"/>
      <c r="N75" s="41"/>
      <c r="O75" s="81"/>
      <c r="P75" s="82" t="s">
        <v>103</v>
      </c>
      <c r="Q75" s="81" t="s">
        <v>103</v>
      </c>
      <c r="R75" s="81" t="s">
        <v>103</v>
      </c>
      <c r="S75" s="81" t="s">
        <v>103</v>
      </c>
      <c r="T75" s="81" t="s">
        <v>103</v>
      </c>
      <c r="U75" s="81" t="s">
        <v>103</v>
      </c>
      <c r="V75"/>
      <c r="W75" s="48"/>
      <c r="X75"/>
      <c r="Y75"/>
      <c r="Z75"/>
      <c r="AA75"/>
      <c r="AB75" s="37"/>
      <c r="AC75"/>
      <c r="AD75" s="48"/>
      <c r="AE75"/>
      <c r="AF75"/>
      <c r="AG75"/>
      <c r="AH75"/>
      <c r="AJ75"/>
    </row>
    <row r="76" spans="1:36" x14ac:dyDescent="0.35">
      <c r="A76" s="40">
        <v>1708006</v>
      </c>
      <c r="B76" s="46" t="s">
        <v>103</v>
      </c>
      <c r="C76" s="40" t="s">
        <v>403</v>
      </c>
      <c r="D76" s="40" t="s">
        <v>404</v>
      </c>
      <c r="E76" s="40" t="s">
        <v>2460</v>
      </c>
      <c r="F76" s="40" t="s">
        <v>179</v>
      </c>
      <c r="G76" s="41" t="s">
        <v>103</v>
      </c>
      <c r="H76" s="40"/>
      <c r="I76" s="46"/>
      <c r="J76" s="40"/>
      <c r="K76" s="40"/>
      <c r="L76" s="40"/>
      <c r="M76" s="40"/>
      <c r="N76" s="41"/>
      <c r="O76" s="81"/>
      <c r="P76" s="82" t="s">
        <v>103</v>
      </c>
      <c r="Q76" s="81" t="s">
        <v>103</v>
      </c>
      <c r="R76" s="81" t="s">
        <v>103</v>
      </c>
      <c r="S76" s="81" t="s">
        <v>103</v>
      </c>
      <c r="T76" s="81" t="s">
        <v>103</v>
      </c>
      <c r="U76" s="81" t="s">
        <v>103</v>
      </c>
      <c r="V76"/>
      <c r="W76" s="48"/>
      <c r="X76"/>
      <c r="Y76"/>
      <c r="Z76"/>
      <c r="AA76"/>
      <c r="AB76" s="37"/>
      <c r="AC76"/>
      <c r="AD76" s="48"/>
      <c r="AE76"/>
      <c r="AF76"/>
      <c r="AG76"/>
      <c r="AH76"/>
      <c r="AJ76"/>
    </row>
    <row r="77" spans="1:36" x14ac:dyDescent="0.35">
      <c r="B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 s="48"/>
      <c r="X77"/>
      <c r="Y77"/>
      <c r="Z77"/>
      <c r="AA77"/>
      <c r="AB77" s="37"/>
      <c r="AC77"/>
      <c r="AD77" s="48"/>
      <c r="AE77"/>
      <c r="AF77"/>
      <c r="AG77"/>
      <c r="AH77"/>
      <c r="AJ77"/>
    </row>
    <row r="78" spans="1:36" x14ac:dyDescent="0.35">
      <c r="B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 s="48"/>
      <c r="X78"/>
      <c r="Y78"/>
      <c r="Z78"/>
      <c r="AA78"/>
      <c r="AB78" s="37"/>
      <c r="AC78"/>
      <c r="AD78" s="48"/>
      <c r="AE78"/>
      <c r="AF78"/>
      <c r="AG78"/>
      <c r="AH78"/>
      <c r="AJ78"/>
    </row>
    <row r="79" spans="1:36" x14ac:dyDescent="0.35">
      <c r="B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 s="48"/>
      <c r="X79"/>
      <c r="Y79"/>
      <c r="Z79"/>
      <c r="AA79"/>
      <c r="AB79" s="37"/>
      <c r="AC79"/>
      <c r="AD79" s="48"/>
      <c r="AE79"/>
      <c r="AF79"/>
      <c r="AG79"/>
      <c r="AH79"/>
      <c r="AJ79"/>
    </row>
    <row r="80" spans="1:36" x14ac:dyDescent="0.35">
      <c r="B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 s="48"/>
      <c r="X80"/>
      <c r="Y80"/>
      <c r="Z80"/>
      <c r="AA80"/>
      <c r="AB80" s="37"/>
      <c r="AC80"/>
      <c r="AD80" s="48"/>
      <c r="AE80"/>
      <c r="AF80"/>
      <c r="AG80"/>
      <c r="AH80"/>
      <c r="AJ80"/>
    </row>
    <row r="81" spans="2:36" x14ac:dyDescent="0.35">
      <c r="B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 s="48"/>
      <c r="X81"/>
      <c r="Y81"/>
      <c r="Z81"/>
      <c r="AA81"/>
      <c r="AB81" s="37"/>
      <c r="AC81"/>
      <c r="AD81" s="48"/>
      <c r="AE81"/>
      <c r="AF81"/>
      <c r="AG81"/>
      <c r="AH81"/>
      <c r="AJ81"/>
    </row>
    <row r="82" spans="2:36" x14ac:dyDescent="0.35">
      <c r="G82"/>
      <c r="H82"/>
      <c r="I82" s="48"/>
      <c r="J82"/>
      <c r="K82"/>
      <c r="L82"/>
      <c r="M82"/>
      <c r="N82"/>
      <c r="O82"/>
      <c r="P82" s="48"/>
      <c r="Q82"/>
      <c r="R82"/>
      <c r="S82"/>
      <c r="T82"/>
      <c r="U82"/>
      <c r="V82"/>
      <c r="W82" s="48"/>
      <c r="X82"/>
      <c r="Y82"/>
      <c r="Z82"/>
      <c r="AA82"/>
      <c r="AB82" s="37"/>
      <c r="AC82"/>
      <c r="AD82" s="48"/>
      <c r="AE82"/>
      <c r="AF82"/>
      <c r="AG82"/>
      <c r="AH82"/>
      <c r="AJ82"/>
    </row>
    <row r="83" spans="2:36" x14ac:dyDescent="0.35">
      <c r="G83"/>
      <c r="H83"/>
      <c r="I83" s="48"/>
      <c r="J83"/>
      <c r="K83"/>
      <c r="L83"/>
      <c r="M83"/>
      <c r="N83"/>
      <c r="O83"/>
      <c r="P83" s="48"/>
      <c r="Q83"/>
      <c r="R83"/>
      <c r="S83"/>
      <c r="T83"/>
      <c r="U83"/>
      <c r="V83"/>
      <c r="W83" s="48"/>
      <c r="X83"/>
      <c r="Y83"/>
      <c r="Z83"/>
      <c r="AA83"/>
      <c r="AB83" s="37"/>
      <c r="AC83"/>
      <c r="AD83" s="48"/>
      <c r="AE83"/>
      <c r="AF83"/>
      <c r="AG83"/>
      <c r="AH83"/>
      <c r="AJ83"/>
    </row>
    <row r="84" spans="2:36" x14ac:dyDescent="0.35">
      <c r="G84"/>
      <c r="H84"/>
      <c r="I84" s="48"/>
      <c r="J84"/>
      <c r="K84"/>
      <c r="L84"/>
      <c r="M84"/>
      <c r="N84"/>
      <c r="O84"/>
      <c r="P84" s="48"/>
      <c r="Q84"/>
      <c r="R84"/>
      <c r="S84"/>
      <c r="T84"/>
      <c r="U84"/>
      <c r="V84"/>
      <c r="W84" s="48"/>
      <c r="X84"/>
      <c r="Y84"/>
      <c r="Z84"/>
      <c r="AA84"/>
      <c r="AB84" s="37"/>
      <c r="AC84"/>
      <c r="AD84" s="48"/>
      <c r="AE84"/>
      <c r="AF84"/>
      <c r="AG84"/>
      <c r="AH84"/>
      <c r="AJ84"/>
    </row>
    <row r="85" spans="2:36" x14ac:dyDescent="0.35">
      <c r="G85"/>
      <c r="H85"/>
      <c r="I85" s="48"/>
      <c r="J85"/>
      <c r="K85"/>
      <c r="L85"/>
      <c r="M85"/>
      <c r="N85"/>
      <c r="O85"/>
      <c r="P85" s="48"/>
      <c r="Q85"/>
      <c r="R85"/>
      <c r="S85"/>
      <c r="T85"/>
      <c r="U85"/>
      <c r="V85"/>
      <c r="W85" s="48"/>
      <c r="X85"/>
      <c r="Y85"/>
      <c r="Z85"/>
      <c r="AA85"/>
      <c r="AB85" s="37"/>
      <c r="AC85"/>
      <c r="AD85" s="48"/>
      <c r="AE85"/>
      <c r="AF85"/>
      <c r="AG85"/>
      <c r="AH85"/>
      <c r="AJ85"/>
    </row>
    <row r="86" spans="2:36" x14ac:dyDescent="0.35">
      <c r="G86"/>
      <c r="H86"/>
      <c r="I86" s="48"/>
      <c r="J86"/>
      <c r="K86"/>
      <c r="L86"/>
      <c r="M86"/>
      <c r="N86"/>
      <c r="O86"/>
      <c r="P86" s="48"/>
      <c r="Q86"/>
      <c r="R86"/>
      <c r="S86"/>
      <c r="T86"/>
      <c r="U86"/>
      <c r="V86"/>
      <c r="W86" s="48"/>
      <c r="X86"/>
      <c r="Y86"/>
      <c r="Z86"/>
      <c r="AA86"/>
      <c r="AB86" s="37"/>
      <c r="AC86"/>
      <c r="AD86" s="48"/>
      <c r="AE86"/>
      <c r="AF86"/>
      <c r="AG86"/>
      <c r="AH86"/>
      <c r="AJ86"/>
    </row>
    <row r="87" spans="2:36" x14ac:dyDescent="0.35">
      <c r="G87"/>
      <c r="H87"/>
      <c r="I87" s="48"/>
      <c r="J87"/>
      <c r="K87"/>
      <c r="L87"/>
      <c r="M87"/>
      <c r="N87"/>
      <c r="O87"/>
      <c r="P87" s="48"/>
      <c r="Q87"/>
      <c r="R87"/>
      <c r="S87"/>
      <c r="T87"/>
      <c r="U87"/>
      <c r="V87"/>
      <c r="W87" s="48"/>
      <c r="X87"/>
      <c r="Y87"/>
      <c r="Z87"/>
      <c r="AA87"/>
      <c r="AB87" s="37"/>
      <c r="AC87"/>
      <c r="AD87" s="48"/>
      <c r="AE87"/>
      <c r="AF87"/>
      <c r="AG87"/>
      <c r="AH87"/>
      <c r="AJ87"/>
    </row>
    <row r="88" spans="2:36" x14ac:dyDescent="0.35">
      <c r="G88"/>
      <c r="H88"/>
      <c r="I88" s="48"/>
      <c r="J88"/>
      <c r="K88"/>
      <c r="L88"/>
      <c r="M88"/>
      <c r="N88"/>
      <c r="O88"/>
      <c r="P88" s="48"/>
      <c r="Q88"/>
      <c r="R88"/>
      <c r="S88"/>
      <c r="T88"/>
      <c r="U88"/>
      <c r="V88"/>
      <c r="W88" s="48"/>
      <c r="X88"/>
      <c r="Y88"/>
      <c r="Z88"/>
      <c r="AA88"/>
      <c r="AB88" s="37"/>
      <c r="AC88"/>
      <c r="AD88" s="48"/>
      <c r="AE88"/>
      <c r="AF88"/>
      <c r="AG88"/>
      <c r="AH88"/>
      <c r="AJ88"/>
    </row>
    <row r="89" spans="2:36" x14ac:dyDescent="0.35">
      <c r="G89"/>
      <c r="H89"/>
      <c r="I89" s="48"/>
      <c r="J89"/>
      <c r="K89"/>
      <c r="L89"/>
      <c r="M89"/>
      <c r="N89"/>
      <c r="O89"/>
      <c r="P89" s="48"/>
      <c r="Q89"/>
      <c r="R89"/>
      <c r="S89"/>
      <c r="T89"/>
      <c r="U89"/>
      <c r="V89"/>
      <c r="W89" s="48"/>
      <c r="X89"/>
      <c r="Y89"/>
      <c r="Z89"/>
      <c r="AA89"/>
      <c r="AB89" s="37"/>
      <c r="AC89"/>
      <c r="AD89" s="48"/>
      <c r="AE89"/>
      <c r="AF89"/>
      <c r="AG89"/>
      <c r="AH89"/>
      <c r="AJ89"/>
    </row>
    <row r="90" spans="2:36" x14ac:dyDescent="0.35">
      <c r="G90"/>
      <c r="H90"/>
      <c r="I90" s="48"/>
      <c r="J90"/>
      <c r="K90"/>
      <c r="L90"/>
      <c r="M90"/>
      <c r="N90"/>
      <c r="O90"/>
      <c r="P90" s="48"/>
      <c r="Q90"/>
      <c r="R90"/>
      <c r="S90"/>
      <c r="T90"/>
      <c r="U90"/>
      <c r="V90"/>
      <c r="W90" s="48"/>
      <c r="X90"/>
      <c r="Y90"/>
      <c r="Z90"/>
      <c r="AA90"/>
      <c r="AB90" s="37"/>
      <c r="AC90"/>
      <c r="AD90" s="48"/>
      <c r="AE90"/>
      <c r="AF90"/>
      <c r="AG90"/>
      <c r="AH90"/>
      <c r="AJ90"/>
    </row>
    <row r="91" spans="2:36" x14ac:dyDescent="0.35">
      <c r="G91"/>
      <c r="H91"/>
      <c r="I91" s="48"/>
      <c r="J91"/>
      <c r="K91"/>
      <c r="L91"/>
      <c r="M91"/>
      <c r="N91"/>
      <c r="O91"/>
      <c r="P91" s="48"/>
      <c r="Q91"/>
      <c r="R91"/>
      <c r="S91"/>
      <c r="T91"/>
      <c r="U91"/>
      <c r="V91"/>
      <c r="W91" s="48"/>
      <c r="X91"/>
      <c r="Y91"/>
      <c r="Z91"/>
      <c r="AA91"/>
      <c r="AB91" s="37"/>
      <c r="AC91"/>
      <c r="AD91" s="48"/>
      <c r="AE91"/>
      <c r="AF91"/>
      <c r="AG91"/>
      <c r="AH91"/>
      <c r="AJ91"/>
    </row>
    <row r="92" spans="2:36" x14ac:dyDescent="0.35">
      <c r="G92"/>
      <c r="H92"/>
      <c r="I92" s="48"/>
      <c r="J92"/>
      <c r="K92"/>
      <c r="L92"/>
      <c r="M92"/>
      <c r="N92"/>
      <c r="O92"/>
      <c r="P92" s="48"/>
      <c r="Q92"/>
      <c r="R92"/>
      <c r="S92"/>
      <c r="T92"/>
      <c r="U92"/>
      <c r="V92"/>
      <c r="W92" s="48"/>
      <c r="X92"/>
      <c r="Y92"/>
      <c r="Z92"/>
      <c r="AA92"/>
      <c r="AB92" s="37"/>
      <c r="AC92"/>
      <c r="AD92" s="48"/>
      <c r="AE92"/>
      <c r="AF92"/>
      <c r="AG92"/>
      <c r="AH92"/>
      <c r="AJ92"/>
    </row>
    <row r="93" spans="2:36" x14ac:dyDescent="0.35">
      <c r="G93"/>
      <c r="H93"/>
      <c r="I93" s="48"/>
      <c r="J93"/>
      <c r="K93"/>
      <c r="L93"/>
      <c r="M93"/>
      <c r="N93"/>
      <c r="O93"/>
      <c r="P93" s="48"/>
      <c r="Q93"/>
      <c r="R93"/>
      <c r="S93"/>
      <c r="T93"/>
      <c r="U93"/>
      <c r="V93"/>
      <c r="W93" s="48"/>
      <c r="X93"/>
      <c r="Y93"/>
      <c r="Z93"/>
      <c r="AA93"/>
      <c r="AB93" s="37"/>
      <c r="AC93"/>
      <c r="AD93" s="48"/>
      <c r="AE93"/>
      <c r="AF93"/>
      <c r="AG93"/>
      <c r="AH93"/>
      <c r="AJ93"/>
    </row>
    <row r="94" spans="2:36" x14ac:dyDescent="0.35">
      <c r="G94"/>
      <c r="H94"/>
      <c r="I94" s="48"/>
      <c r="J94"/>
      <c r="K94"/>
      <c r="L94"/>
      <c r="M94"/>
      <c r="N94"/>
      <c r="O94"/>
      <c r="P94" s="48"/>
      <c r="Q94"/>
      <c r="R94"/>
      <c r="S94"/>
      <c r="T94"/>
      <c r="U94"/>
      <c r="V94"/>
      <c r="W94" s="48"/>
      <c r="X94"/>
      <c r="Y94"/>
      <c r="Z94"/>
      <c r="AA94"/>
      <c r="AB94" s="37"/>
      <c r="AC94"/>
      <c r="AD94" s="48"/>
      <c r="AE94"/>
      <c r="AF94"/>
      <c r="AG94"/>
      <c r="AH94"/>
      <c r="AJ94"/>
    </row>
    <row r="95" spans="2:36" x14ac:dyDescent="0.35">
      <c r="G95"/>
      <c r="H95"/>
      <c r="I95" s="48"/>
      <c r="J95"/>
      <c r="K95"/>
      <c r="L95"/>
      <c r="M95"/>
      <c r="N95"/>
      <c r="O95"/>
      <c r="P95" s="48"/>
      <c r="Q95"/>
      <c r="R95"/>
      <c r="S95"/>
      <c r="T95"/>
      <c r="U95"/>
      <c r="V95"/>
      <c r="W95" s="48"/>
      <c r="X95"/>
      <c r="Y95"/>
      <c r="Z95"/>
      <c r="AA95"/>
      <c r="AB95" s="37"/>
      <c r="AC95"/>
      <c r="AD95" s="48"/>
      <c r="AE95"/>
      <c r="AF95"/>
      <c r="AG95"/>
      <c r="AH95"/>
      <c r="AJ95"/>
    </row>
    <row r="96" spans="2:36" x14ac:dyDescent="0.35">
      <c r="G96"/>
      <c r="H96"/>
      <c r="I96" s="48"/>
      <c r="J96"/>
      <c r="K96"/>
      <c r="L96"/>
      <c r="M96"/>
      <c r="N96"/>
      <c r="O96"/>
      <c r="P96" s="48"/>
      <c r="Q96"/>
      <c r="R96"/>
      <c r="S96"/>
      <c r="T96"/>
      <c r="U96"/>
      <c r="V96"/>
      <c r="W96" s="48"/>
      <c r="X96"/>
      <c r="Y96"/>
      <c r="Z96"/>
      <c r="AA96"/>
      <c r="AB96" s="37"/>
      <c r="AC96"/>
      <c r="AD96" s="48"/>
      <c r="AE96"/>
      <c r="AF96"/>
      <c r="AG96"/>
      <c r="AH96"/>
      <c r="AJ96"/>
    </row>
    <row r="97" spans="7:36" x14ac:dyDescent="0.35">
      <c r="G97"/>
      <c r="H97"/>
      <c r="I97" s="48"/>
      <c r="J97"/>
      <c r="K97"/>
      <c r="L97"/>
      <c r="M97"/>
      <c r="N97"/>
      <c r="O97"/>
      <c r="P97" s="48"/>
      <c r="Q97"/>
      <c r="R97"/>
      <c r="S97"/>
      <c r="T97"/>
      <c r="U97"/>
      <c r="V97"/>
      <c r="W97" s="48"/>
      <c r="X97"/>
      <c r="Y97"/>
      <c r="Z97"/>
      <c r="AA97"/>
      <c r="AB97" s="37"/>
      <c r="AC97"/>
      <c r="AD97" s="48"/>
      <c r="AE97"/>
      <c r="AF97"/>
      <c r="AG97"/>
      <c r="AH97"/>
      <c r="AJ97"/>
    </row>
    <row r="98" spans="7:36" x14ac:dyDescent="0.35">
      <c r="G98"/>
      <c r="H98"/>
      <c r="I98" s="48"/>
      <c r="J98"/>
      <c r="K98"/>
      <c r="L98"/>
      <c r="M98"/>
      <c r="N98"/>
      <c r="O98"/>
      <c r="P98" s="48"/>
      <c r="Q98"/>
      <c r="R98"/>
      <c r="S98"/>
      <c r="T98"/>
      <c r="U98"/>
      <c r="V98"/>
      <c r="W98" s="48"/>
      <c r="X98"/>
      <c r="Y98"/>
      <c r="Z98"/>
      <c r="AA98"/>
      <c r="AB98" s="37"/>
      <c r="AC98"/>
      <c r="AD98" s="48"/>
      <c r="AE98"/>
      <c r="AF98"/>
      <c r="AG98"/>
      <c r="AH98"/>
      <c r="AJ98"/>
    </row>
    <row r="99" spans="7:36" x14ac:dyDescent="0.35">
      <c r="G99"/>
      <c r="H99"/>
      <c r="I99" s="48"/>
      <c r="J99"/>
      <c r="K99"/>
      <c r="L99"/>
      <c r="M99"/>
      <c r="N99"/>
      <c r="O99"/>
      <c r="P99" s="48"/>
      <c r="Q99"/>
      <c r="R99"/>
      <c r="S99"/>
      <c r="T99"/>
      <c r="U99"/>
      <c r="V99"/>
      <c r="W99" s="48"/>
      <c r="X99"/>
      <c r="Y99"/>
      <c r="Z99"/>
      <c r="AA99"/>
      <c r="AB99" s="37"/>
      <c r="AC99"/>
      <c r="AD99" s="48"/>
      <c r="AE99"/>
      <c r="AF99"/>
      <c r="AG99"/>
      <c r="AH99"/>
      <c r="AJ99"/>
    </row>
    <row r="100" spans="7:36" x14ac:dyDescent="0.35">
      <c r="G100"/>
      <c r="H100"/>
      <c r="I100" s="48"/>
      <c r="J100"/>
      <c r="K100"/>
      <c r="L100"/>
      <c r="M100"/>
      <c r="N100"/>
      <c r="O100"/>
      <c r="P100" s="48"/>
      <c r="Q100"/>
      <c r="R100"/>
      <c r="S100"/>
      <c r="T100"/>
      <c r="U100"/>
      <c r="V100"/>
      <c r="W100" s="48"/>
      <c r="X100"/>
      <c r="Y100"/>
      <c r="Z100"/>
      <c r="AA100"/>
      <c r="AB100" s="37"/>
      <c r="AC100"/>
      <c r="AD100" s="48"/>
      <c r="AE100"/>
      <c r="AF100"/>
      <c r="AG100"/>
      <c r="AH100"/>
      <c r="AJ100"/>
    </row>
    <row r="101" spans="7:36" x14ac:dyDescent="0.35">
      <c r="G101"/>
      <c r="H101"/>
      <c r="I101" s="48"/>
      <c r="J101"/>
      <c r="K101"/>
      <c r="L101"/>
      <c r="M101"/>
      <c r="N101"/>
      <c r="O101"/>
      <c r="P101" s="48"/>
      <c r="Q101"/>
      <c r="R101"/>
      <c r="S101"/>
      <c r="T101"/>
      <c r="U101"/>
      <c r="V101"/>
      <c r="W101" s="48"/>
      <c r="X101"/>
      <c r="Y101"/>
      <c r="Z101"/>
      <c r="AA101"/>
      <c r="AB101" s="37"/>
      <c r="AC101"/>
      <c r="AD101" s="48"/>
      <c r="AE101"/>
      <c r="AF101"/>
      <c r="AG101"/>
      <c r="AH101"/>
      <c r="AJ101"/>
    </row>
    <row r="102" spans="7:36" x14ac:dyDescent="0.35">
      <c r="G102"/>
      <c r="H102"/>
      <c r="I102" s="48"/>
      <c r="J102"/>
      <c r="K102"/>
      <c r="L102"/>
      <c r="M102"/>
      <c r="N102"/>
      <c r="O102"/>
      <c r="P102" s="48"/>
      <c r="Q102"/>
      <c r="R102"/>
      <c r="S102"/>
      <c r="T102"/>
      <c r="U102"/>
      <c r="V102"/>
      <c r="W102" s="48"/>
      <c r="X102"/>
      <c r="Y102"/>
      <c r="Z102"/>
      <c r="AA102"/>
      <c r="AB102" s="37"/>
      <c r="AC102"/>
      <c r="AD102" s="48"/>
      <c r="AE102"/>
      <c r="AF102"/>
      <c r="AG102"/>
      <c r="AH102"/>
      <c r="AJ102"/>
    </row>
    <row r="103" spans="7:36" x14ac:dyDescent="0.35">
      <c r="G103"/>
      <c r="H103"/>
      <c r="I103" s="48"/>
      <c r="J103"/>
      <c r="K103"/>
      <c r="L103"/>
      <c r="M103"/>
      <c r="N103"/>
      <c r="O103"/>
      <c r="P103" s="48"/>
      <c r="Q103"/>
      <c r="R103"/>
      <c r="S103"/>
      <c r="T103"/>
      <c r="U103"/>
      <c r="V103"/>
      <c r="W103" s="48"/>
      <c r="X103"/>
      <c r="Y103"/>
      <c r="Z103"/>
      <c r="AA103"/>
      <c r="AB103" s="37"/>
      <c r="AC103"/>
      <c r="AD103" s="48"/>
      <c r="AE103"/>
      <c r="AF103"/>
      <c r="AG103"/>
      <c r="AH103"/>
      <c r="AJ103"/>
    </row>
    <row r="104" spans="7:36" x14ac:dyDescent="0.35">
      <c r="G104"/>
      <c r="H104"/>
      <c r="I104" s="48"/>
      <c r="J104"/>
      <c r="K104"/>
      <c r="L104"/>
      <c r="M104"/>
      <c r="N104"/>
      <c r="O104"/>
      <c r="P104" s="48"/>
      <c r="Q104"/>
      <c r="R104"/>
      <c r="S104"/>
      <c r="T104"/>
      <c r="U104"/>
      <c r="V104"/>
      <c r="W104" s="48"/>
      <c r="X104"/>
      <c r="Y104"/>
      <c r="Z104"/>
      <c r="AA104"/>
      <c r="AB104" s="37"/>
      <c r="AC104"/>
      <c r="AD104" s="48"/>
      <c r="AE104"/>
      <c r="AF104"/>
      <c r="AG104"/>
      <c r="AH104"/>
      <c r="AJ104"/>
    </row>
    <row r="105" spans="7:36" x14ac:dyDescent="0.35">
      <c r="G105"/>
      <c r="H105"/>
      <c r="I105" s="48"/>
      <c r="J105"/>
      <c r="K105"/>
      <c r="L105"/>
      <c r="M105"/>
      <c r="N105"/>
      <c r="O105"/>
      <c r="P105" s="48"/>
      <c r="Q105"/>
      <c r="R105"/>
      <c r="S105"/>
      <c r="T105"/>
      <c r="U105"/>
      <c r="V105"/>
      <c r="W105" s="48"/>
      <c r="X105"/>
      <c r="Y105"/>
      <c r="Z105"/>
      <c r="AA105"/>
      <c r="AB105" s="37"/>
      <c r="AC105"/>
      <c r="AD105" s="48"/>
      <c r="AE105"/>
      <c r="AF105"/>
      <c r="AG105"/>
      <c r="AH105"/>
      <c r="AJ105"/>
    </row>
    <row r="106" spans="7:36" x14ac:dyDescent="0.35">
      <c r="G106"/>
      <c r="H106"/>
      <c r="I106" s="48"/>
      <c r="J106"/>
      <c r="K106"/>
      <c r="L106"/>
      <c r="M106"/>
      <c r="N106"/>
      <c r="O106"/>
      <c r="P106" s="48"/>
      <c r="Q106"/>
      <c r="R106"/>
      <c r="S106"/>
      <c r="T106"/>
      <c r="U106"/>
      <c r="V106"/>
      <c r="W106" s="48"/>
      <c r="X106"/>
      <c r="Y106"/>
      <c r="Z106"/>
      <c r="AA106"/>
      <c r="AB106" s="37"/>
      <c r="AC106"/>
      <c r="AD106" s="48"/>
      <c r="AE106"/>
      <c r="AF106"/>
      <c r="AG106"/>
      <c r="AH106"/>
      <c r="AJ106"/>
    </row>
    <row r="107" spans="7:36" x14ac:dyDescent="0.35">
      <c r="G107"/>
      <c r="H107"/>
      <c r="I107" s="48"/>
      <c r="J107"/>
      <c r="K107"/>
      <c r="L107"/>
      <c r="M107"/>
      <c r="N107"/>
      <c r="O107"/>
      <c r="P107" s="48"/>
      <c r="Q107"/>
      <c r="R107"/>
      <c r="S107"/>
      <c r="T107"/>
      <c r="U107"/>
      <c r="V107"/>
      <c r="W107" s="48"/>
      <c r="X107"/>
      <c r="Y107"/>
      <c r="Z107"/>
      <c r="AA107"/>
      <c r="AB107" s="37"/>
      <c r="AC107"/>
      <c r="AD107" s="48"/>
      <c r="AE107"/>
      <c r="AF107"/>
      <c r="AG107"/>
      <c r="AH107"/>
      <c r="AJ107"/>
    </row>
    <row r="108" spans="7:36" x14ac:dyDescent="0.35">
      <c r="G108"/>
      <c r="H108"/>
      <c r="I108" s="48"/>
      <c r="J108"/>
      <c r="K108"/>
      <c r="L108"/>
      <c r="M108"/>
      <c r="N108"/>
      <c r="O108"/>
      <c r="P108" s="48"/>
      <c r="Q108"/>
      <c r="R108"/>
      <c r="S108"/>
      <c r="T108"/>
      <c r="U108"/>
      <c r="V108"/>
      <c r="W108" s="48"/>
      <c r="X108"/>
      <c r="Y108"/>
      <c r="Z108"/>
      <c r="AA108"/>
      <c r="AB108" s="37"/>
      <c r="AC108"/>
      <c r="AD108" s="48"/>
      <c r="AE108"/>
      <c r="AF108"/>
      <c r="AG108"/>
      <c r="AH108"/>
      <c r="AJ108"/>
    </row>
    <row r="109" spans="7:36" x14ac:dyDescent="0.35">
      <c r="G109"/>
      <c r="H109"/>
      <c r="I109" s="48"/>
      <c r="J109"/>
      <c r="K109"/>
      <c r="L109"/>
      <c r="M109"/>
      <c r="N109"/>
      <c r="O109"/>
      <c r="P109" s="48"/>
      <c r="Q109"/>
      <c r="R109"/>
      <c r="S109"/>
      <c r="T109"/>
      <c r="U109"/>
      <c r="V109"/>
      <c r="W109" s="48"/>
      <c r="X109"/>
      <c r="Y109"/>
      <c r="Z109"/>
      <c r="AA109"/>
      <c r="AB109" s="37"/>
      <c r="AC109"/>
      <c r="AD109" s="48"/>
      <c r="AE109"/>
      <c r="AF109"/>
      <c r="AG109"/>
      <c r="AH109"/>
      <c r="AJ109"/>
    </row>
    <row r="110" spans="7:36" x14ac:dyDescent="0.35">
      <c r="G110"/>
      <c r="H110"/>
      <c r="I110" s="48"/>
      <c r="J110"/>
      <c r="K110"/>
      <c r="L110"/>
      <c r="M110"/>
      <c r="N110"/>
      <c r="O110"/>
      <c r="P110" s="48"/>
      <c r="Q110"/>
      <c r="R110"/>
      <c r="S110"/>
      <c r="T110"/>
      <c r="U110"/>
      <c r="V110"/>
      <c r="W110" s="48"/>
      <c r="X110"/>
      <c r="Y110"/>
      <c r="Z110"/>
      <c r="AA110"/>
      <c r="AB110" s="37"/>
      <c r="AC110"/>
      <c r="AD110" s="48"/>
      <c r="AE110"/>
      <c r="AF110"/>
      <c r="AG110"/>
      <c r="AH110"/>
      <c r="AJ110"/>
    </row>
    <row r="111" spans="7:36" x14ac:dyDescent="0.35">
      <c r="G111"/>
      <c r="H111"/>
      <c r="I111" s="48"/>
      <c r="J111"/>
      <c r="K111"/>
      <c r="L111"/>
      <c r="M111"/>
      <c r="N111"/>
      <c r="O111"/>
      <c r="P111" s="48"/>
      <c r="Q111"/>
      <c r="R111"/>
      <c r="S111"/>
      <c r="T111"/>
      <c r="U111"/>
      <c r="V111"/>
      <c r="W111" s="48"/>
      <c r="X111"/>
      <c r="Y111"/>
      <c r="Z111"/>
      <c r="AA111"/>
      <c r="AB111" s="37"/>
      <c r="AC111"/>
      <c r="AD111" s="48"/>
      <c r="AE111"/>
      <c r="AF111"/>
      <c r="AG111"/>
      <c r="AH111"/>
      <c r="AJ111"/>
    </row>
    <row r="112" spans="7:36" x14ac:dyDescent="0.35">
      <c r="G112"/>
      <c r="H112"/>
      <c r="I112" s="48"/>
      <c r="J112"/>
      <c r="K112"/>
      <c r="L112"/>
      <c r="M112"/>
      <c r="N112"/>
      <c r="O112"/>
      <c r="P112" s="48"/>
      <c r="Q112"/>
      <c r="R112"/>
      <c r="S112"/>
      <c r="T112"/>
      <c r="U112"/>
      <c r="V112"/>
      <c r="W112" s="48"/>
      <c r="X112"/>
      <c r="Y112"/>
      <c r="Z112"/>
      <c r="AA112"/>
      <c r="AB112" s="37"/>
      <c r="AC112"/>
      <c r="AD112" s="48"/>
      <c r="AE112"/>
      <c r="AF112"/>
      <c r="AG112"/>
      <c r="AH112"/>
      <c r="AJ112"/>
    </row>
    <row r="113" spans="7:36" x14ac:dyDescent="0.35">
      <c r="G113"/>
      <c r="H113"/>
      <c r="I113" s="48"/>
      <c r="J113"/>
      <c r="K113"/>
      <c r="L113"/>
      <c r="M113"/>
      <c r="N113"/>
      <c r="O113"/>
      <c r="P113" s="48"/>
      <c r="Q113"/>
      <c r="R113"/>
      <c r="S113"/>
      <c r="T113"/>
      <c r="U113"/>
      <c r="V113"/>
      <c r="W113" s="48"/>
      <c r="X113"/>
      <c r="Y113"/>
      <c r="Z113"/>
      <c r="AA113"/>
      <c r="AB113" s="37"/>
      <c r="AC113"/>
      <c r="AD113" s="48"/>
      <c r="AE113"/>
      <c r="AF113"/>
      <c r="AG113"/>
      <c r="AH113"/>
      <c r="AJ113"/>
    </row>
    <row r="114" spans="7:36" x14ac:dyDescent="0.35">
      <c r="G114"/>
      <c r="H114"/>
      <c r="I114" s="48"/>
      <c r="J114"/>
      <c r="K114"/>
      <c r="L114"/>
      <c r="M114"/>
      <c r="N114"/>
      <c r="O114"/>
      <c r="P114" s="48"/>
      <c r="Q114"/>
      <c r="R114"/>
      <c r="S114"/>
      <c r="T114"/>
      <c r="U114"/>
      <c r="V114"/>
      <c r="W114" s="48"/>
      <c r="X114"/>
      <c r="Y114"/>
      <c r="Z114"/>
      <c r="AA114"/>
      <c r="AB114" s="37"/>
      <c r="AC114"/>
      <c r="AD114" s="48"/>
      <c r="AE114"/>
      <c r="AF114"/>
      <c r="AG114"/>
      <c r="AH114"/>
      <c r="AJ114"/>
    </row>
    <row r="115" spans="7:36" x14ac:dyDescent="0.35">
      <c r="G115"/>
      <c r="H115"/>
      <c r="I115" s="48"/>
      <c r="J115"/>
      <c r="K115"/>
      <c r="L115"/>
      <c r="M115"/>
      <c r="N115"/>
      <c r="O115"/>
      <c r="P115" s="48"/>
      <c r="Q115"/>
      <c r="R115"/>
      <c r="S115"/>
      <c r="T115"/>
      <c r="U115"/>
      <c r="V115"/>
      <c r="W115" s="48"/>
      <c r="X115"/>
      <c r="Y115"/>
      <c r="Z115"/>
      <c r="AA115"/>
      <c r="AB115" s="37"/>
      <c r="AC115"/>
      <c r="AD115" s="48"/>
      <c r="AE115"/>
      <c r="AF115"/>
      <c r="AG115"/>
      <c r="AH115"/>
      <c r="AJ115"/>
    </row>
    <row r="116" spans="7:36" x14ac:dyDescent="0.35">
      <c r="G116"/>
      <c r="H116"/>
      <c r="I116" s="48"/>
      <c r="J116"/>
      <c r="K116"/>
      <c r="L116"/>
      <c r="M116"/>
      <c r="N116"/>
      <c r="O116"/>
      <c r="P116" s="48"/>
      <c r="Q116"/>
      <c r="R116"/>
      <c r="S116"/>
      <c r="T116"/>
      <c r="U116"/>
      <c r="V116"/>
      <c r="W116" s="48"/>
      <c r="X116"/>
      <c r="Y116"/>
      <c r="Z116"/>
      <c r="AA116"/>
      <c r="AB116" s="37"/>
      <c r="AC116"/>
      <c r="AD116" s="48"/>
      <c r="AE116"/>
      <c r="AF116"/>
      <c r="AG116"/>
      <c r="AH116"/>
      <c r="AJ116"/>
    </row>
    <row r="117" spans="7:36" x14ac:dyDescent="0.35">
      <c r="G117"/>
      <c r="H117"/>
      <c r="I117" s="48"/>
      <c r="J117"/>
      <c r="K117"/>
      <c r="L117"/>
      <c r="M117"/>
      <c r="N117"/>
      <c r="O117"/>
      <c r="P117" s="48"/>
      <c r="Q117"/>
      <c r="R117"/>
      <c r="S117"/>
      <c r="T117"/>
      <c r="U117"/>
      <c r="V117"/>
      <c r="W117" s="48"/>
      <c r="X117"/>
      <c r="Y117"/>
      <c r="Z117"/>
      <c r="AA117"/>
      <c r="AB117" s="37"/>
      <c r="AC117"/>
      <c r="AD117" s="48"/>
      <c r="AE117"/>
      <c r="AF117"/>
      <c r="AG117"/>
      <c r="AH117"/>
      <c r="AJ117"/>
    </row>
    <row r="118" spans="7:36" x14ac:dyDescent="0.35">
      <c r="G118"/>
      <c r="H118"/>
      <c r="I118" s="48"/>
      <c r="J118"/>
      <c r="K118"/>
      <c r="L118"/>
      <c r="M118"/>
      <c r="N118"/>
      <c r="O118"/>
      <c r="P118" s="48"/>
      <c r="Q118"/>
      <c r="R118"/>
      <c r="S118"/>
      <c r="T118"/>
      <c r="U118"/>
      <c r="V118"/>
      <c r="W118" s="48"/>
      <c r="X118"/>
      <c r="Y118"/>
      <c r="Z118"/>
      <c r="AA118"/>
      <c r="AB118" s="37"/>
      <c r="AC118"/>
      <c r="AD118" s="48"/>
      <c r="AE118"/>
      <c r="AF118"/>
      <c r="AG118"/>
      <c r="AH118"/>
      <c r="AJ118"/>
    </row>
    <row r="119" spans="7:36" x14ac:dyDescent="0.35">
      <c r="G119"/>
      <c r="H119"/>
      <c r="I119" s="48"/>
      <c r="J119"/>
      <c r="K119"/>
      <c r="L119"/>
      <c r="M119"/>
      <c r="N119"/>
      <c r="O119"/>
      <c r="P119" s="48"/>
      <c r="Q119"/>
      <c r="R119"/>
      <c r="S119"/>
      <c r="T119"/>
      <c r="U119"/>
      <c r="V119"/>
      <c r="W119" s="48"/>
      <c r="X119"/>
      <c r="Y119"/>
      <c r="Z119"/>
      <c r="AA119"/>
      <c r="AB119" s="37"/>
      <c r="AC119"/>
      <c r="AD119" s="48"/>
      <c r="AE119"/>
      <c r="AF119"/>
      <c r="AG119"/>
      <c r="AH119"/>
      <c r="AJ119"/>
    </row>
    <row r="120" spans="7:36" x14ac:dyDescent="0.35">
      <c r="G120"/>
      <c r="H120"/>
      <c r="I120" s="48"/>
      <c r="J120"/>
      <c r="K120"/>
      <c r="L120"/>
      <c r="M120"/>
      <c r="N120"/>
      <c r="O120"/>
      <c r="P120" s="48"/>
      <c r="Q120"/>
      <c r="R120"/>
      <c r="S120"/>
      <c r="T120"/>
      <c r="U120"/>
      <c r="V120"/>
      <c r="W120" s="48"/>
      <c r="X120"/>
      <c r="Y120"/>
      <c r="Z120"/>
      <c r="AA120"/>
      <c r="AB120" s="37"/>
      <c r="AC120"/>
      <c r="AD120" s="48"/>
      <c r="AE120"/>
      <c r="AF120"/>
      <c r="AG120"/>
      <c r="AH120"/>
      <c r="AJ120"/>
    </row>
    <row r="121" spans="7:36" x14ac:dyDescent="0.35">
      <c r="G121"/>
      <c r="H121"/>
      <c r="I121" s="48"/>
      <c r="J121"/>
      <c r="K121"/>
      <c r="L121"/>
      <c r="M121"/>
      <c r="N121"/>
      <c r="O121"/>
      <c r="P121" s="48"/>
      <c r="Q121"/>
      <c r="R121"/>
      <c r="S121"/>
      <c r="T121"/>
      <c r="U121"/>
      <c r="V121"/>
      <c r="W121" s="48"/>
      <c r="X121"/>
      <c r="Y121"/>
      <c r="Z121"/>
      <c r="AA121"/>
      <c r="AB121" s="37"/>
      <c r="AC121"/>
      <c r="AD121" s="48"/>
      <c r="AE121"/>
      <c r="AF121"/>
      <c r="AG121"/>
      <c r="AH121"/>
      <c r="AJ121"/>
    </row>
    <row r="122" spans="7:36" x14ac:dyDescent="0.35">
      <c r="G122"/>
      <c r="H122"/>
      <c r="I122" s="48"/>
      <c r="J122"/>
      <c r="K122"/>
      <c r="L122"/>
      <c r="M122"/>
      <c r="N122"/>
      <c r="O122"/>
      <c r="P122" s="48"/>
      <c r="Q122"/>
      <c r="R122"/>
      <c r="S122"/>
      <c r="T122"/>
      <c r="U122"/>
      <c r="V122"/>
      <c r="W122" s="48"/>
      <c r="X122"/>
      <c r="Y122"/>
      <c r="Z122"/>
      <c r="AA122"/>
      <c r="AB122" s="37"/>
      <c r="AC122"/>
      <c r="AD122" s="48"/>
      <c r="AE122"/>
      <c r="AF122"/>
      <c r="AG122"/>
      <c r="AH122"/>
      <c r="AJ122"/>
    </row>
    <row r="123" spans="7:36" x14ac:dyDescent="0.35">
      <c r="G123"/>
      <c r="H123"/>
      <c r="I123" s="48"/>
      <c r="J123"/>
      <c r="K123"/>
      <c r="L123"/>
      <c r="M123"/>
      <c r="N123"/>
      <c r="O123"/>
      <c r="P123" s="48"/>
      <c r="Q123"/>
      <c r="R123"/>
      <c r="S123"/>
      <c r="T123"/>
      <c r="U123"/>
      <c r="V123"/>
      <c r="W123" s="48"/>
      <c r="X123"/>
      <c r="Y123"/>
      <c r="Z123"/>
      <c r="AA123"/>
      <c r="AB123" s="37"/>
      <c r="AC123"/>
      <c r="AD123" s="48"/>
      <c r="AE123"/>
      <c r="AF123"/>
      <c r="AG123"/>
      <c r="AH123"/>
      <c r="AJ123"/>
    </row>
    <row r="124" spans="7:36" x14ac:dyDescent="0.35">
      <c r="G124"/>
      <c r="H124"/>
      <c r="I124" s="48"/>
      <c r="J124"/>
      <c r="K124"/>
      <c r="L124"/>
      <c r="M124"/>
      <c r="N124"/>
      <c r="O124"/>
      <c r="P124" s="48"/>
      <c r="Q124"/>
      <c r="R124"/>
      <c r="S124"/>
      <c r="T124"/>
      <c r="U124"/>
      <c r="V124"/>
      <c r="W124" s="48"/>
      <c r="X124"/>
      <c r="Y124"/>
      <c r="Z124"/>
      <c r="AA124"/>
      <c r="AB124" s="37"/>
      <c r="AC124"/>
      <c r="AD124" s="48"/>
      <c r="AE124"/>
      <c r="AF124"/>
      <c r="AG124"/>
      <c r="AH124"/>
      <c r="AJ124"/>
    </row>
    <row r="125" spans="7:36" x14ac:dyDescent="0.35">
      <c r="G125"/>
      <c r="H125"/>
      <c r="I125" s="48"/>
      <c r="J125"/>
      <c r="K125"/>
      <c r="L125"/>
      <c r="M125"/>
      <c r="N125"/>
      <c r="O125"/>
      <c r="P125" s="48"/>
      <c r="Q125"/>
      <c r="R125"/>
      <c r="S125"/>
      <c r="T125"/>
      <c r="U125"/>
      <c r="V125"/>
      <c r="W125" s="48"/>
      <c r="X125"/>
      <c r="Y125"/>
      <c r="Z125"/>
      <c r="AA125"/>
      <c r="AB125" s="37"/>
      <c r="AC125"/>
      <c r="AD125" s="48"/>
      <c r="AE125"/>
      <c r="AF125"/>
      <c r="AG125"/>
      <c r="AH125"/>
      <c r="AJ125"/>
    </row>
    <row r="126" spans="7:36" x14ac:dyDescent="0.35">
      <c r="G126"/>
      <c r="H126"/>
      <c r="I126" s="48"/>
      <c r="J126"/>
      <c r="K126"/>
      <c r="L126"/>
      <c r="M126"/>
      <c r="N126"/>
      <c r="O126"/>
      <c r="P126" s="48"/>
      <c r="Q126"/>
      <c r="R126"/>
      <c r="S126"/>
      <c r="T126"/>
      <c r="U126"/>
      <c r="V126"/>
      <c r="W126" s="48"/>
      <c r="X126"/>
      <c r="Y126"/>
      <c r="Z126"/>
      <c r="AA126"/>
      <c r="AB126" s="37"/>
      <c r="AC126"/>
      <c r="AD126" s="48"/>
      <c r="AE126"/>
      <c r="AF126"/>
      <c r="AG126"/>
      <c r="AH126"/>
      <c r="AJ126"/>
    </row>
    <row r="127" spans="7:36" x14ac:dyDescent="0.35">
      <c r="G127"/>
      <c r="H127"/>
      <c r="I127" s="48"/>
      <c r="J127"/>
      <c r="K127"/>
      <c r="L127"/>
      <c r="M127"/>
      <c r="N127"/>
      <c r="O127"/>
      <c r="P127" s="48"/>
      <c r="Q127"/>
      <c r="R127"/>
      <c r="S127"/>
      <c r="T127"/>
      <c r="U127"/>
      <c r="V127"/>
      <c r="W127" s="48"/>
      <c r="X127"/>
      <c r="Y127"/>
      <c r="Z127"/>
      <c r="AA127"/>
      <c r="AB127" s="37"/>
      <c r="AC127"/>
      <c r="AD127" s="48"/>
      <c r="AE127"/>
      <c r="AF127"/>
      <c r="AG127"/>
      <c r="AH127"/>
      <c r="AJ127"/>
    </row>
    <row r="128" spans="7:36" x14ac:dyDescent="0.35">
      <c r="G128"/>
      <c r="H128"/>
      <c r="I128" s="48"/>
      <c r="J128"/>
      <c r="K128"/>
      <c r="L128"/>
      <c r="M128"/>
      <c r="N128"/>
      <c r="O128"/>
      <c r="P128" s="48"/>
      <c r="Q128"/>
      <c r="R128"/>
      <c r="S128"/>
      <c r="T128"/>
      <c r="U128"/>
      <c r="V128"/>
      <c r="W128" s="48"/>
      <c r="X128"/>
      <c r="Y128"/>
      <c r="Z128"/>
      <c r="AA128"/>
      <c r="AB128" s="37"/>
      <c r="AC128"/>
      <c r="AD128" s="48"/>
      <c r="AE128"/>
      <c r="AF128"/>
      <c r="AG128"/>
      <c r="AH128"/>
      <c r="AJ128"/>
    </row>
    <row r="129" spans="7:36" x14ac:dyDescent="0.35">
      <c r="G129"/>
      <c r="H129"/>
      <c r="I129" s="48"/>
      <c r="J129"/>
      <c r="K129"/>
      <c r="L129"/>
      <c r="M129"/>
      <c r="N129"/>
      <c r="O129"/>
      <c r="P129" s="48"/>
      <c r="Q129"/>
      <c r="R129"/>
      <c r="S129"/>
      <c r="T129"/>
      <c r="U129"/>
      <c r="V129"/>
      <c r="W129" s="48"/>
      <c r="X129"/>
      <c r="Y129"/>
      <c r="Z129"/>
      <c r="AA129"/>
      <c r="AB129" s="37"/>
      <c r="AC129"/>
      <c r="AD129" s="48"/>
      <c r="AE129"/>
      <c r="AF129"/>
      <c r="AG129"/>
      <c r="AH129"/>
      <c r="AJ129"/>
    </row>
    <row r="130" spans="7:36" x14ac:dyDescent="0.35">
      <c r="G130"/>
      <c r="H130"/>
      <c r="I130" s="48"/>
      <c r="J130"/>
      <c r="K130"/>
      <c r="L130"/>
      <c r="M130"/>
      <c r="N130"/>
      <c r="O130"/>
      <c r="P130" s="48"/>
      <c r="Q130"/>
      <c r="R130"/>
      <c r="S130"/>
      <c r="T130"/>
      <c r="U130"/>
      <c r="V130"/>
      <c r="W130" s="48"/>
      <c r="X130"/>
      <c r="Y130"/>
      <c r="Z130"/>
      <c r="AA130"/>
      <c r="AB130" s="37"/>
      <c r="AC130"/>
      <c r="AD130" s="48"/>
      <c r="AE130"/>
      <c r="AF130"/>
      <c r="AG130"/>
      <c r="AH130"/>
      <c r="AJ130"/>
    </row>
    <row r="131" spans="7:36" x14ac:dyDescent="0.35">
      <c r="G131"/>
      <c r="H131"/>
      <c r="I131" s="48"/>
      <c r="J131"/>
      <c r="K131"/>
      <c r="L131"/>
      <c r="M131"/>
      <c r="N131"/>
      <c r="O131"/>
      <c r="P131" s="48"/>
      <c r="Q131"/>
      <c r="R131"/>
      <c r="S131"/>
      <c r="T131"/>
      <c r="U131"/>
      <c r="V131"/>
      <c r="W131" s="48"/>
      <c r="X131"/>
      <c r="Y131"/>
      <c r="Z131"/>
      <c r="AA131"/>
      <c r="AB131" s="37"/>
      <c r="AC131"/>
      <c r="AD131" s="48"/>
      <c r="AE131"/>
      <c r="AF131"/>
      <c r="AG131"/>
      <c r="AH131"/>
      <c r="AJ131"/>
    </row>
    <row r="132" spans="7:36" x14ac:dyDescent="0.35">
      <c r="G132"/>
      <c r="H132"/>
      <c r="I132" s="48"/>
      <c r="J132"/>
      <c r="K132"/>
      <c r="L132"/>
      <c r="M132"/>
      <c r="N132"/>
      <c r="O132"/>
      <c r="P132" s="48"/>
      <c r="Q132"/>
      <c r="R132"/>
      <c r="S132"/>
      <c r="T132"/>
      <c r="U132"/>
      <c r="V132"/>
      <c r="W132" s="48"/>
      <c r="X132"/>
      <c r="Y132"/>
      <c r="Z132"/>
      <c r="AA132"/>
      <c r="AB132" s="37"/>
      <c r="AC132"/>
      <c r="AD132" s="48"/>
      <c r="AE132"/>
      <c r="AF132"/>
      <c r="AG132"/>
      <c r="AH132"/>
      <c r="AJ132"/>
    </row>
    <row r="133" spans="7:36" x14ac:dyDescent="0.35">
      <c r="G133"/>
      <c r="H133"/>
      <c r="I133" s="48"/>
      <c r="J133"/>
      <c r="K133"/>
      <c r="L133"/>
      <c r="M133"/>
      <c r="N133"/>
      <c r="O133"/>
      <c r="P133" s="48"/>
      <c r="Q133"/>
      <c r="R133"/>
      <c r="S133"/>
      <c r="T133"/>
      <c r="U133"/>
      <c r="V133"/>
      <c r="W133" s="48"/>
      <c r="X133"/>
      <c r="Y133"/>
      <c r="Z133"/>
      <c r="AA133"/>
      <c r="AB133" s="37"/>
      <c r="AC133"/>
      <c r="AD133" s="48"/>
      <c r="AE133"/>
      <c r="AF133"/>
      <c r="AG133"/>
      <c r="AH133"/>
      <c r="AJ133"/>
    </row>
    <row r="134" spans="7:36" x14ac:dyDescent="0.35">
      <c r="G134"/>
      <c r="H134"/>
      <c r="I134" s="48"/>
      <c r="J134"/>
      <c r="K134"/>
      <c r="L134"/>
      <c r="M134"/>
      <c r="N134"/>
      <c r="O134"/>
      <c r="P134" s="48"/>
      <c r="Q134"/>
      <c r="R134"/>
      <c r="S134"/>
      <c r="T134"/>
      <c r="U134"/>
      <c r="V134"/>
      <c r="W134" s="48"/>
      <c r="X134"/>
      <c r="Y134"/>
      <c r="Z134"/>
      <c r="AA134"/>
      <c r="AB134" s="37"/>
      <c r="AC134"/>
      <c r="AD134" s="48"/>
      <c r="AE134"/>
      <c r="AF134"/>
      <c r="AG134"/>
      <c r="AH134"/>
      <c r="AJ134"/>
    </row>
    <row r="135" spans="7:36" x14ac:dyDescent="0.35">
      <c r="G135"/>
      <c r="H135"/>
      <c r="I135" s="48"/>
      <c r="J135"/>
      <c r="K135"/>
      <c r="L135"/>
      <c r="M135"/>
      <c r="N135"/>
      <c r="O135"/>
      <c r="P135" s="48"/>
      <c r="Q135"/>
      <c r="R135"/>
      <c r="S135"/>
      <c r="T135"/>
      <c r="U135"/>
      <c r="V135"/>
      <c r="W135" s="48"/>
      <c r="X135"/>
      <c r="Y135"/>
      <c r="Z135"/>
      <c r="AA135"/>
      <c r="AB135" s="37"/>
      <c r="AC135"/>
      <c r="AD135" s="48"/>
      <c r="AE135"/>
      <c r="AF135"/>
      <c r="AG135"/>
      <c r="AH135"/>
      <c r="AJ135"/>
    </row>
    <row r="136" spans="7:36" x14ac:dyDescent="0.35">
      <c r="G136"/>
      <c r="H136"/>
      <c r="I136" s="48"/>
      <c r="J136"/>
      <c r="K136"/>
      <c r="L136"/>
      <c r="M136"/>
      <c r="N136"/>
      <c r="O136"/>
      <c r="P136" s="48"/>
      <c r="Q136"/>
      <c r="R136"/>
      <c r="S136"/>
      <c r="T136"/>
      <c r="U136"/>
      <c r="V136"/>
      <c r="W136" s="48"/>
      <c r="X136"/>
      <c r="Y136"/>
      <c r="Z136"/>
      <c r="AA136"/>
      <c r="AB136" s="37"/>
      <c r="AC136"/>
      <c r="AD136" s="48"/>
      <c r="AE136"/>
      <c r="AF136"/>
      <c r="AG136"/>
      <c r="AH136"/>
      <c r="AJ136"/>
    </row>
    <row r="137" spans="7:36" x14ac:dyDescent="0.35">
      <c r="G137"/>
      <c r="H137"/>
      <c r="I137" s="48"/>
      <c r="J137"/>
      <c r="K137"/>
      <c r="L137"/>
      <c r="M137"/>
      <c r="N137"/>
      <c r="O137"/>
      <c r="P137" s="48"/>
      <c r="Q137"/>
      <c r="R137"/>
      <c r="S137"/>
      <c r="T137"/>
      <c r="U137"/>
      <c r="V137"/>
      <c r="W137" s="48"/>
      <c r="X137"/>
      <c r="Y137"/>
      <c r="Z137"/>
      <c r="AA137"/>
      <c r="AB137" s="37"/>
      <c r="AC137"/>
      <c r="AD137" s="48"/>
      <c r="AE137"/>
      <c r="AF137"/>
      <c r="AG137"/>
      <c r="AH137"/>
      <c r="AJ137"/>
    </row>
    <row r="138" spans="7:36" x14ac:dyDescent="0.35">
      <c r="G138"/>
      <c r="H138"/>
      <c r="I138" s="48"/>
      <c r="J138"/>
      <c r="K138"/>
      <c r="L138"/>
      <c r="M138"/>
      <c r="N138"/>
      <c r="O138"/>
      <c r="P138" s="48"/>
      <c r="Q138"/>
      <c r="R138"/>
      <c r="S138"/>
      <c r="T138"/>
      <c r="U138"/>
      <c r="V138"/>
      <c r="W138" s="48"/>
      <c r="X138"/>
      <c r="Y138"/>
      <c r="Z138"/>
      <c r="AA138"/>
      <c r="AB138" s="37"/>
      <c r="AC138"/>
      <c r="AD138" s="48"/>
      <c r="AE138"/>
      <c r="AF138"/>
      <c r="AG138"/>
      <c r="AH138"/>
      <c r="AJ138"/>
    </row>
    <row r="139" spans="7:36" x14ac:dyDescent="0.35">
      <c r="G139"/>
      <c r="H139"/>
      <c r="I139" s="48"/>
      <c r="J139"/>
      <c r="K139"/>
      <c r="L139"/>
      <c r="M139"/>
      <c r="N139"/>
      <c r="O139"/>
      <c r="P139" s="48"/>
      <c r="Q139"/>
      <c r="R139"/>
      <c r="S139"/>
      <c r="T139"/>
      <c r="U139"/>
      <c r="V139"/>
      <c r="W139" s="48"/>
      <c r="X139"/>
      <c r="Y139"/>
      <c r="Z139"/>
      <c r="AA139"/>
      <c r="AB139" s="37"/>
      <c r="AC139"/>
      <c r="AD139" s="48"/>
      <c r="AE139"/>
      <c r="AF139"/>
      <c r="AG139"/>
      <c r="AH139"/>
      <c r="AJ139"/>
    </row>
    <row r="140" spans="7:36" x14ac:dyDescent="0.35">
      <c r="G140"/>
      <c r="H140"/>
      <c r="I140" s="48"/>
      <c r="J140"/>
      <c r="K140"/>
      <c r="L140"/>
      <c r="M140"/>
      <c r="N140"/>
      <c r="O140"/>
      <c r="P140" s="48"/>
      <c r="Q140"/>
      <c r="R140"/>
      <c r="S140"/>
      <c r="T140"/>
      <c r="U140"/>
      <c r="V140"/>
      <c r="W140" s="48"/>
      <c r="X140"/>
      <c r="Y140"/>
      <c r="Z140"/>
      <c r="AA140"/>
      <c r="AB140" s="37"/>
      <c r="AC140"/>
      <c r="AD140" s="48"/>
      <c r="AE140"/>
      <c r="AF140"/>
      <c r="AG140"/>
      <c r="AH140"/>
      <c r="AJ140"/>
    </row>
    <row r="141" spans="7:36" x14ac:dyDescent="0.35">
      <c r="G141"/>
      <c r="H141"/>
      <c r="I141" s="48"/>
      <c r="J141"/>
      <c r="K141"/>
      <c r="L141"/>
      <c r="M141"/>
      <c r="N141"/>
      <c r="O141"/>
      <c r="P141" s="48"/>
      <c r="Q141"/>
      <c r="R141"/>
      <c r="S141"/>
      <c r="T141"/>
      <c r="U141"/>
      <c r="V141"/>
      <c r="W141" s="48"/>
      <c r="X141"/>
      <c r="Y141"/>
      <c r="Z141"/>
      <c r="AA141"/>
      <c r="AB141" s="37"/>
      <c r="AC141"/>
      <c r="AD141" s="48"/>
      <c r="AE141"/>
      <c r="AF141"/>
      <c r="AG141"/>
      <c r="AH141"/>
      <c r="AJ141"/>
    </row>
    <row r="142" spans="7:36" x14ac:dyDescent="0.35">
      <c r="G142"/>
      <c r="H142"/>
      <c r="I142" s="48"/>
      <c r="J142"/>
      <c r="K142"/>
      <c r="L142"/>
      <c r="M142"/>
      <c r="N142"/>
      <c r="O142"/>
      <c r="P142" s="48"/>
      <c r="Q142"/>
      <c r="R142"/>
      <c r="S142"/>
      <c r="T142"/>
      <c r="U142"/>
      <c r="V142"/>
      <c r="W142" s="48"/>
      <c r="X142"/>
      <c r="Y142"/>
      <c r="Z142"/>
      <c r="AA142"/>
      <c r="AB142" s="37"/>
      <c r="AC142"/>
      <c r="AD142" s="48"/>
      <c r="AE142"/>
      <c r="AF142"/>
      <c r="AG142"/>
      <c r="AH142"/>
      <c r="AJ142"/>
    </row>
    <row r="143" spans="7:36" x14ac:dyDescent="0.35">
      <c r="G143"/>
      <c r="H143"/>
      <c r="I143" s="48"/>
      <c r="J143"/>
      <c r="K143"/>
      <c r="L143"/>
      <c r="M143"/>
      <c r="N143"/>
      <c r="O143"/>
      <c r="P143" s="48"/>
      <c r="Q143"/>
      <c r="R143"/>
      <c r="S143"/>
      <c r="T143"/>
      <c r="U143"/>
      <c r="V143"/>
      <c r="W143" s="48"/>
      <c r="X143"/>
      <c r="Y143"/>
      <c r="Z143"/>
      <c r="AA143"/>
      <c r="AB143" s="37"/>
      <c r="AC143"/>
      <c r="AD143" s="48"/>
      <c r="AE143"/>
      <c r="AF143"/>
      <c r="AG143"/>
      <c r="AH143"/>
      <c r="AJ143"/>
    </row>
    <row r="144" spans="7:36" x14ac:dyDescent="0.35">
      <c r="G144"/>
      <c r="H144"/>
      <c r="I144" s="48"/>
      <c r="J144"/>
      <c r="K144"/>
      <c r="L144"/>
      <c r="M144"/>
      <c r="N144"/>
      <c r="O144"/>
      <c r="P144" s="48"/>
      <c r="Q144"/>
      <c r="R144"/>
      <c r="S144"/>
      <c r="T144"/>
      <c r="U144"/>
      <c r="V144"/>
      <c r="W144" s="48"/>
      <c r="X144"/>
      <c r="Y144"/>
      <c r="Z144"/>
      <c r="AA144"/>
      <c r="AB144" s="37"/>
      <c r="AC144"/>
      <c r="AD144" s="48"/>
      <c r="AE144"/>
      <c r="AF144"/>
      <c r="AG144"/>
      <c r="AH144"/>
      <c r="AJ144"/>
    </row>
    <row r="145" spans="7:36" x14ac:dyDescent="0.35">
      <c r="G145"/>
      <c r="H145"/>
      <c r="I145" s="48"/>
      <c r="J145"/>
      <c r="K145"/>
      <c r="L145"/>
      <c r="M145"/>
      <c r="N145"/>
      <c r="O145"/>
      <c r="P145" s="48"/>
      <c r="Q145"/>
      <c r="R145"/>
      <c r="S145"/>
      <c r="T145"/>
      <c r="U145"/>
      <c r="V145"/>
      <c r="W145" s="48"/>
      <c r="X145"/>
      <c r="Y145"/>
      <c r="Z145"/>
      <c r="AA145"/>
      <c r="AB145" s="37"/>
      <c r="AC145"/>
      <c r="AD145" s="48"/>
      <c r="AE145"/>
      <c r="AF145"/>
      <c r="AG145"/>
      <c r="AH145"/>
      <c r="AJ145"/>
    </row>
    <row r="146" spans="7:36" x14ac:dyDescent="0.35">
      <c r="G146"/>
      <c r="H146"/>
      <c r="I146" s="48"/>
      <c r="J146"/>
      <c r="K146"/>
      <c r="L146"/>
      <c r="M146"/>
      <c r="N146"/>
      <c r="O146"/>
      <c r="P146" s="48"/>
      <c r="Q146"/>
      <c r="R146"/>
      <c r="S146"/>
      <c r="T146"/>
      <c r="U146"/>
      <c r="V146"/>
      <c r="W146" s="48"/>
      <c r="X146"/>
      <c r="Y146"/>
      <c r="Z146"/>
      <c r="AA146"/>
      <c r="AB146" s="37"/>
      <c r="AC146"/>
      <c r="AD146" s="48"/>
      <c r="AE146"/>
      <c r="AF146"/>
      <c r="AG146"/>
      <c r="AH146"/>
      <c r="AJ146"/>
    </row>
    <row r="147" spans="7:36" x14ac:dyDescent="0.35">
      <c r="G147"/>
      <c r="H147"/>
      <c r="I147" s="48"/>
      <c r="J147"/>
      <c r="K147"/>
      <c r="L147"/>
      <c r="M147"/>
      <c r="N147"/>
      <c r="O147"/>
      <c r="P147" s="48"/>
      <c r="Q147"/>
      <c r="R147"/>
      <c r="S147"/>
      <c r="T147"/>
      <c r="U147"/>
      <c r="V147"/>
      <c r="W147" s="48"/>
      <c r="X147"/>
      <c r="Y147"/>
      <c r="Z147"/>
      <c r="AA147"/>
      <c r="AB147" s="37"/>
      <c r="AC147"/>
      <c r="AD147" s="48"/>
      <c r="AE147"/>
      <c r="AF147"/>
      <c r="AG147"/>
      <c r="AH147"/>
      <c r="AJ147"/>
    </row>
    <row r="148" spans="7:36" x14ac:dyDescent="0.35">
      <c r="G148"/>
      <c r="H148"/>
      <c r="I148" s="48"/>
      <c r="J148"/>
      <c r="K148"/>
      <c r="L148"/>
      <c r="M148"/>
      <c r="N148"/>
      <c r="O148"/>
      <c r="P148" s="48"/>
      <c r="Q148"/>
      <c r="R148"/>
      <c r="S148"/>
      <c r="T148"/>
      <c r="U148"/>
      <c r="V148"/>
      <c r="W148" s="48"/>
      <c r="X148"/>
      <c r="Y148"/>
      <c r="Z148"/>
      <c r="AA148"/>
      <c r="AB148" s="37"/>
      <c r="AC148"/>
      <c r="AD148" s="48"/>
      <c r="AE148"/>
      <c r="AF148"/>
      <c r="AG148"/>
      <c r="AH148"/>
      <c r="AJ148"/>
    </row>
    <row r="149" spans="7:36" x14ac:dyDescent="0.35">
      <c r="G149"/>
      <c r="H149"/>
      <c r="I149" s="48"/>
      <c r="J149"/>
      <c r="K149"/>
      <c r="L149"/>
      <c r="M149"/>
      <c r="N149"/>
      <c r="O149"/>
      <c r="P149" s="48"/>
      <c r="Q149"/>
      <c r="R149"/>
      <c r="S149"/>
      <c r="T149"/>
      <c r="U149"/>
      <c r="V149"/>
      <c r="W149" s="48"/>
      <c r="X149"/>
      <c r="Y149"/>
      <c r="Z149"/>
      <c r="AA149"/>
      <c r="AB149" s="37"/>
      <c r="AC149"/>
      <c r="AD149" s="48"/>
      <c r="AE149"/>
      <c r="AF149"/>
      <c r="AG149"/>
      <c r="AH149"/>
      <c r="AJ149"/>
    </row>
    <row r="150" spans="7:36" x14ac:dyDescent="0.35">
      <c r="G150"/>
      <c r="H150"/>
      <c r="I150" s="48"/>
      <c r="J150"/>
      <c r="K150"/>
      <c r="L150"/>
      <c r="M150"/>
      <c r="N150"/>
      <c r="O150"/>
      <c r="P150" s="48"/>
      <c r="Q150"/>
      <c r="R150"/>
      <c r="S150"/>
      <c r="T150"/>
      <c r="U150"/>
      <c r="V150"/>
      <c r="W150" s="48"/>
      <c r="X150"/>
      <c r="Y150"/>
      <c r="Z150"/>
      <c r="AA150"/>
      <c r="AB150" s="37"/>
      <c r="AC150"/>
      <c r="AD150" s="48"/>
      <c r="AE150"/>
      <c r="AF150"/>
      <c r="AG150"/>
      <c r="AH150"/>
      <c r="AJ150"/>
    </row>
    <row r="151" spans="7:36" x14ac:dyDescent="0.35">
      <c r="G151"/>
      <c r="H151"/>
      <c r="I151" s="48"/>
      <c r="J151"/>
      <c r="K151"/>
      <c r="L151"/>
      <c r="M151"/>
      <c r="N151"/>
      <c r="O151"/>
      <c r="P151" s="48"/>
      <c r="Q151"/>
      <c r="R151"/>
      <c r="S151"/>
      <c r="T151"/>
      <c r="U151"/>
      <c r="V151"/>
      <c r="W151" s="48"/>
      <c r="X151"/>
      <c r="Y151"/>
      <c r="Z151"/>
      <c r="AA151"/>
      <c r="AB151" s="37"/>
      <c r="AC151"/>
      <c r="AD151" s="48"/>
      <c r="AE151"/>
      <c r="AF151"/>
      <c r="AG151"/>
      <c r="AH151"/>
      <c r="AJ151"/>
    </row>
    <row r="152" spans="7:36" x14ac:dyDescent="0.35">
      <c r="G152"/>
      <c r="H152"/>
      <c r="I152" s="48"/>
      <c r="J152"/>
      <c r="K152"/>
      <c r="L152"/>
      <c r="M152"/>
      <c r="N152"/>
      <c r="O152"/>
      <c r="P152" s="48"/>
      <c r="Q152"/>
      <c r="R152"/>
      <c r="S152"/>
      <c r="T152"/>
      <c r="U152"/>
      <c r="V152"/>
      <c r="W152" s="48"/>
      <c r="X152"/>
      <c r="Y152"/>
      <c r="Z152"/>
      <c r="AA152"/>
      <c r="AB152" s="37"/>
      <c r="AC152"/>
      <c r="AD152" s="48"/>
      <c r="AE152"/>
      <c r="AF152"/>
      <c r="AG152"/>
      <c r="AH152"/>
      <c r="AJ152"/>
    </row>
    <row r="153" spans="7:36" x14ac:dyDescent="0.35">
      <c r="G153"/>
      <c r="H153"/>
      <c r="I153" s="48"/>
      <c r="J153"/>
      <c r="K153"/>
      <c r="L153"/>
      <c r="M153"/>
      <c r="N153"/>
      <c r="O153"/>
      <c r="P153" s="48"/>
      <c r="Q153"/>
      <c r="R153"/>
      <c r="S153"/>
      <c r="T153"/>
      <c r="U153"/>
      <c r="V153"/>
      <c r="W153" s="48"/>
      <c r="X153"/>
      <c r="Y153"/>
      <c r="Z153"/>
      <c r="AA153"/>
      <c r="AB153" s="37"/>
      <c r="AC153"/>
      <c r="AD153" s="48"/>
      <c r="AE153"/>
      <c r="AF153"/>
      <c r="AG153"/>
      <c r="AH153"/>
      <c r="AJ153"/>
    </row>
    <row r="154" spans="7:36" x14ac:dyDescent="0.35">
      <c r="G154"/>
      <c r="H154"/>
      <c r="I154" s="48"/>
      <c r="J154"/>
      <c r="K154"/>
      <c r="L154"/>
      <c r="M154"/>
      <c r="N154"/>
      <c r="O154"/>
      <c r="P154" s="48"/>
      <c r="Q154"/>
      <c r="R154"/>
      <c r="S154"/>
      <c r="T154"/>
      <c r="U154"/>
      <c r="V154"/>
      <c r="W154" s="48"/>
      <c r="X154"/>
      <c r="Y154"/>
      <c r="Z154"/>
      <c r="AA154"/>
      <c r="AB154" s="37"/>
      <c r="AC154"/>
      <c r="AD154" s="48"/>
      <c r="AE154"/>
      <c r="AF154"/>
      <c r="AG154"/>
      <c r="AH154"/>
      <c r="AJ154"/>
    </row>
    <row r="155" spans="7:36" x14ac:dyDescent="0.35">
      <c r="G155"/>
      <c r="H155"/>
      <c r="I155" s="48"/>
      <c r="J155"/>
      <c r="K155"/>
      <c r="L155"/>
      <c r="M155"/>
      <c r="N155"/>
      <c r="O155"/>
      <c r="P155" s="48"/>
      <c r="Q155"/>
      <c r="R155"/>
      <c r="S155"/>
      <c r="T155"/>
      <c r="U155"/>
      <c r="V155"/>
      <c r="W155" s="48"/>
      <c r="X155"/>
      <c r="Y155"/>
      <c r="Z155"/>
      <c r="AA155"/>
      <c r="AB155" s="37"/>
      <c r="AC155"/>
      <c r="AD155" s="48"/>
      <c r="AE155"/>
      <c r="AF155"/>
      <c r="AG155"/>
      <c r="AH155"/>
      <c r="AJ155"/>
    </row>
    <row r="156" spans="7:36" x14ac:dyDescent="0.35">
      <c r="G156"/>
      <c r="H156"/>
      <c r="I156" s="48"/>
      <c r="J156"/>
      <c r="K156"/>
      <c r="L156"/>
      <c r="M156"/>
      <c r="N156"/>
      <c r="O156"/>
      <c r="P156" s="48"/>
      <c r="Q156"/>
      <c r="R156"/>
      <c r="S156"/>
      <c r="T156"/>
      <c r="U156"/>
      <c r="V156"/>
      <c r="W156" s="48"/>
      <c r="X156"/>
      <c r="Y156"/>
      <c r="Z156"/>
      <c r="AA156"/>
      <c r="AB156" s="37"/>
      <c r="AC156"/>
      <c r="AD156" s="48"/>
      <c r="AE156"/>
      <c r="AF156"/>
      <c r="AG156"/>
      <c r="AH156"/>
      <c r="AJ156"/>
    </row>
    <row r="157" spans="7:36" x14ac:dyDescent="0.35">
      <c r="G157"/>
      <c r="H157"/>
      <c r="I157" s="48"/>
      <c r="J157"/>
      <c r="K157"/>
      <c r="L157"/>
      <c r="M157"/>
      <c r="N157"/>
      <c r="O157"/>
      <c r="P157" s="48"/>
      <c r="Q157"/>
      <c r="R157"/>
      <c r="S157"/>
      <c r="T157"/>
      <c r="U157"/>
      <c r="V157"/>
      <c r="W157" s="48"/>
      <c r="X157"/>
      <c r="Y157"/>
      <c r="Z157"/>
      <c r="AA157"/>
      <c r="AB157" s="37"/>
      <c r="AC157"/>
      <c r="AD157" s="48"/>
      <c r="AE157"/>
      <c r="AF157"/>
      <c r="AG157"/>
      <c r="AH157"/>
      <c r="AJ157"/>
    </row>
    <row r="158" spans="7:36" x14ac:dyDescent="0.35">
      <c r="G158"/>
      <c r="H158"/>
      <c r="I158" s="48"/>
      <c r="J158"/>
      <c r="K158"/>
      <c r="L158"/>
      <c r="M158"/>
      <c r="N158"/>
      <c r="O158"/>
      <c r="P158" s="48"/>
      <c r="Q158"/>
      <c r="R158"/>
      <c r="S158"/>
      <c r="T158"/>
      <c r="U158"/>
      <c r="V158"/>
      <c r="W158" s="48"/>
      <c r="X158"/>
      <c r="Y158"/>
      <c r="Z158"/>
      <c r="AA158"/>
      <c r="AB158" s="37"/>
      <c r="AC158"/>
      <c r="AD158" s="48"/>
      <c r="AE158"/>
      <c r="AF158"/>
      <c r="AG158"/>
      <c r="AH158"/>
      <c r="AJ158"/>
    </row>
    <row r="159" spans="7:36" x14ac:dyDescent="0.35">
      <c r="G159"/>
      <c r="H159"/>
      <c r="I159" s="48"/>
      <c r="J159"/>
      <c r="K159"/>
      <c r="L159"/>
      <c r="M159"/>
      <c r="N159"/>
      <c r="O159"/>
      <c r="P159" s="48"/>
      <c r="Q159"/>
      <c r="R159"/>
      <c r="S159"/>
      <c r="T159"/>
      <c r="U159"/>
      <c r="V159"/>
      <c r="W159" s="48"/>
      <c r="X159"/>
      <c r="Y159"/>
      <c r="Z159"/>
      <c r="AA159"/>
      <c r="AB159" s="37"/>
      <c r="AC159"/>
      <c r="AD159" s="48"/>
      <c r="AE159"/>
      <c r="AF159"/>
      <c r="AG159"/>
      <c r="AH159"/>
      <c r="AJ159"/>
    </row>
    <row r="160" spans="7:36" x14ac:dyDescent="0.35">
      <c r="G160"/>
      <c r="H160"/>
      <c r="I160" s="48"/>
      <c r="J160"/>
      <c r="K160"/>
      <c r="L160"/>
      <c r="M160"/>
      <c r="N160"/>
      <c r="O160"/>
      <c r="P160" s="48"/>
      <c r="Q160"/>
      <c r="R160"/>
      <c r="S160"/>
      <c r="T160"/>
      <c r="U160"/>
      <c r="V160"/>
      <c r="W160" s="48"/>
      <c r="X160"/>
      <c r="Y160"/>
      <c r="Z160"/>
      <c r="AA160"/>
      <c r="AB160" s="37"/>
      <c r="AC160"/>
      <c r="AD160" s="48"/>
      <c r="AE160"/>
      <c r="AF160"/>
      <c r="AG160"/>
      <c r="AH160"/>
      <c r="AJ160"/>
    </row>
    <row r="161" spans="7:36" x14ac:dyDescent="0.35">
      <c r="G161"/>
      <c r="H161"/>
      <c r="I161" s="48"/>
      <c r="J161"/>
      <c r="K161"/>
      <c r="L161"/>
      <c r="M161"/>
      <c r="N161"/>
      <c r="O161"/>
      <c r="P161" s="48"/>
      <c r="Q161"/>
      <c r="R161"/>
      <c r="S161"/>
      <c r="T161"/>
      <c r="U161"/>
      <c r="V161"/>
      <c r="W161" s="48"/>
      <c r="X161"/>
      <c r="Y161"/>
      <c r="Z161"/>
      <c r="AA161"/>
      <c r="AB161" s="37"/>
      <c r="AC161"/>
      <c r="AD161" s="48"/>
      <c r="AE161"/>
      <c r="AF161"/>
      <c r="AG161"/>
      <c r="AH161"/>
      <c r="AJ161"/>
    </row>
    <row r="162" spans="7:36" x14ac:dyDescent="0.35">
      <c r="G162"/>
      <c r="H162"/>
      <c r="I162" s="48"/>
      <c r="J162"/>
      <c r="K162"/>
      <c r="L162"/>
      <c r="M162"/>
      <c r="N162"/>
      <c r="O162"/>
      <c r="P162" s="48"/>
      <c r="Q162"/>
      <c r="R162"/>
      <c r="S162"/>
      <c r="T162"/>
      <c r="U162"/>
      <c r="V162"/>
      <c r="W162" s="48"/>
      <c r="X162"/>
      <c r="Y162"/>
      <c r="Z162"/>
      <c r="AA162"/>
      <c r="AB162" s="37"/>
      <c r="AC162"/>
      <c r="AD162" s="48"/>
      <c r="AE162"/>
      <c r="AF162"/>
      <c r="AG162"/>
      <c r="AH162"/>
      <c r="AJ162"/>
    </row>
    <row r="163" spans="7:36" x14ac:dyDescent="0.35">
      <c r="G163"/>
      <c r="H163"/>
      <c r="I163" s="48"/>
      <c r="J163"/>
      <c r="K163"/>
      <c r="L163"/>
      <c r="M163"/>
      <c r="N163"/>
      <c r="O163"/>
      <c r="P163" s="48"/>
      <c r="Q163"/>
      <c r="R163"/>
      <c r="S163"/>
      <c r="T163"/>
      <c r="U163"/>
      <c r="V163"/>
      <c r="W163" s="48"/>
      <c r="X163"/>
      <c r="Y163"/>
      <c r="Z163"/>
      <c r="AA163"/>
      <c r="AB163" s="37"/>
      <c r="AC163"/>
      <c r="AD163" s="48"/>
      <c r="AE163"/>
      <c r="AF163"/>
      <c r="AG163"/>
      <c r="AH163"/>
      <c r="AJ163"/>
    </row>
    <row r="164" spans="7:36" x14ac:dyDescent="0.35">
      <c r="G164"/>
      <c r="H164"/>
      <c r="I164" s="48"/>
      <c r="J164"/>
      <c r="K164"/>
      <c r="L164"/>
      <c r="M164"/>
      <c r="N164"/>
      <c r="O164"/>
      <c r="P164" s="48"/>
      <c r="Q164"/>
      <c r="R164"/>
      <c r="S164"/>
      <c r="T164"/>
      <c r="U164"/>
      <c r="V164"/>
      <c r="W164" s="48"/>
      <c r="X164"/>
      <c r="Y164"/>
      <c r="Z164"/>
      <c r="AA164"/>
      <c r="AB164" s="37"/>
      <c r="AC164"/>
      <c r="AD164" s="48"/>
      <c r="AE164"/>
      <c r="AF164"/>
      <c r="AG164"/>
      <c r="AH164"/>
      <c r="AJ164"/>
    </row>
    <row r="165" spans="7:36" x14ac:dyDescent="0.35">
      <c r="H165"/>
      <c r="I165" s="48"/>
      <c r="J165"/>
      <c r="K165"/>
      <c r="L165"/>
      <c r="M165"/>
      <c r="N165"/>
      <c r="O165"/>
      <c r="P165" s="48"/>
      <c r="Q165"/>
      <c r="R165"/>
      <c r="S165"/>
      <c r="T165"/>
      <c r="U165"/>
      <c r="V165"/>
      <c r="W165" s="48"/>
      <c r="X165"/>
      <c r="Y165"/>
      <c r="Z165"/>
      <c r="AA165"/>
      <c r="AB165" s="37"/>
      <c r="AC165"/>
      <c r="AD165" s="48"/>
      <c r="AE165"/>
      <c r="AF165"/>
      <c r="AG165"/>
      <c r="AH165"/>
      <c r="AJ165"/>
    </row>
    <row r="166" spans="7:36" x14ac:dyDescent="0.35">
      <c r="H166"/>
      <c r="I166" s="48"/>
      <c r="J166"/>
      <c r="K166"/>
      <c r="L166"/>
      <c r="M166"/>
      <c r="N166"/>
      <c r="O166"/>
      <c r="P166" s="48"/>
      <c r="Q166"/>
      <c r="R166"/>
      <c r="S166"/>
      <c r="T166"/>
      <c r="U166"/>
      <c r="V166"/>
      <c r="W166" s="48"/>
      <c r="X166"/>
      <c r="Y166"/>
      <c r="Z166"/>
      <c r="AA166"/>
      <c r="AB166" s="37"/>
      <c r="AC166"/>
      <c r="AD166" s="48"/>
      <c r="AE166"/>
      <c r="AF166"/>
      <c r="AG166"/>
      <c r="AH166"/>
      <c r="AJ166"/>
    </row>
    <row r="167" spans="7:36" x14ac:dyDescent="0.35">
      <c r="H167"/>
      <c r="I167" s="48"/>
      <c r="J167"/>
      <c r="K167"/>
      <c r="L167"/>
      <c r="M167"/>
      <c r="N167"/>
      <c r="O167"/>
      <c r="P167" s="48"/>
      <c r="Q167"/>
      <c r="R167"/>
      <c r="S167"/>
      <c r="T167"/>
      <c r="U167"/>
      <c r="V167"/>
      <c r="W167" s="48"/>
      <c r="X167"/>
      <c r="Y167"/>
      <c r="Z167"/>
      <c r="AA167"/>
      <c r="AB167" s="37"/>
      <c r="AC167"/>
      <c r="AD167" s="48"/>
      <c r="AE167"/>
      <c r="AF167"/>
      <c r="AG167"/>
      <c r="AH167"/>
      <c r="AJ167"/>
    </row>
    <row r="168" spans="7:36" x14ac:dyDescent="0.35">
      <c r="H168"/>
      <c r="I168" s="48"/>
      <c r="J168"/>
      <c r="K168"/>
      <c r="L168"/>
      <c r="M168"/>
      <c r="N168"/>
      <c r="O168"/>
      <c r="P168" s="48"/>
      <c r="Q168"/>
      <c r="R168"/>
      <c r="S168"/>
      <c r="T168"/>
      <c r="U168"/>
      <c r="V168"/>
      <c r="W168" s="48"/>
      <c r="X168"/>
      <c r="Y168"/>
      <c r="Z168"/>
      <c r="AA168"/>
      <c r="AB168" s="37"/>
      <c r="AC168"/>
      <c r="AD168" s="48"/>
      <c r="AE168"/>
      <c r="AF168"/>
      <c r="AG168"/>
      <c r="AH168"/>
      <c r="AJ168"/>
    </row>
    <row r="169" spans="7:36" x14ac:dyDescent="0.35">
      <c r="H169"/>
      <c r="I169" s="48"/>
      <c r="J169"/>
      <c r="K169"/>
      <c r="L169"/>
      <c r="M169"/>
      <c r="N169"/>
      <c r="O169"/>
      <c r="P169" s="48"/>
      <c r="Q169"/>
      <c r="R169"/>
      <c r="S169"/>
      <c r="T169"/>
      <c r="U169"/>
      <c r="V169"/>
      <c r="W169" s="48"/>
      <c r="X169"/>
      <c r="Y169"/>
      <c r="Z169"/>
      <c r="AA169"/>
      <c r="AB169" s="37"/>
      <c r="AC169"/>
      <c r="AD169" s="48"/>
      <c r="AE169"/>
      <c r="AF169"/>
      <c r="AG169"/>
      <c r="AH169"/>
      <c r="AJ169"/>
    </row>
    <row r="170" spans="7:36" x14ac:dyDescent="0.35">
      <c r="H170"/>
      <c r="I170" s="48"/>
      <c r="J170"/>
      <c r="K170"/>
      <c r="L170"/>
      <c r="M170"/>
      <c r="N170"/>
      <c r="O170"/>
      <c r="P170" s="48"/>
      <c r="Q170"/>
      <c r="R170"/>
      <c r="S170"/>
      <c r="T170"/>
      <c r="U170"/>
      <c r="V170"/>
      <c r="W170" s="48"/>
      <c r="X170"/>
      <c r="Y170"/>
      <c r="Z170"/>
      <c r="AA170"/>
      <c r="AB170" s="37"/>
      <c r="AC170"/>
      <c r="AD170" s="48"/>
      <c r="AE170"/>
      <c r="AF170"/>
      <c r="AG170"/>
      <c r="AH170"/>
      <c r="AJ170"/>
    </row>
    <row r="171" spans="7:36" x14ac:dyDescent="0.35">
      <c r="H171"/>
      <c r="I171" s="48"/>
      <c r="J171"/>
      <c r="K171"/>
      <c r="L171"/>
      <c r="M171"/>
      <c r="N171"/>
      <c r="O171"/>
      <c r="P171" s="48"/>
      <c r="Q171"/>
      <c r="R171"/>
      <c r="S171"/>
      <c r="T171"/>
      <c r="U171"/>
      <c r="V171"/>
      <c r="W171" s="48"/>
      <c r="X171"/>
      <c r="Y171"/>
      <c r="Z171"/>
      <c r="AA171"/>
      <c r="AB171" s="37"/>
      <c r="AC171"/>
      <c r="AD171" s="48"/>
      <c r="AE171"/>
      <c r="AF171"/>
      <c r="AG171"/>
      <c r="AH171"/>
      <c r="AJ171"/>
    </row>
    <row r="172" spans="7:36" x14ac:dyDescent="0.35">
      <c r="H172"/>
      <c r="I172" s="48"/>
      <c r="J172"/>
      <c r="K172"/>
      <c r="L172"/>
      <c r="M172"/>
      <c r="N172"/>
      <c r="O172"/>
      <c r="P172" s="48"/>
      <c r="Q172"/>
      <c r="R172"/>
      <c r="S172"/>
      <c r="T172"/>
      <c r="U172"/>
      <c r="V172"/>
      <c r="W172" s="48"/>
      <c r="X172"/>
      <c r="Y172"/>
      <c r="Z172"/>
      <c r="AA172"/>
      <c r="AB172" s="37"/>
      <c r="AC172"/>
      <c r="AD172" s="48"/>
      <c r="AE172"/>
      <c r="AF172"/>
      <c r="AG172"/>
      <c r="AH172"/>
      <c r="AJ172"/>
    </row>
    <row r="173" spans="7:36" x14ac:dyDescent="0.35">
      <c r="H173"/>
      <c r="I173" s="48"/>
      <c r="J173"/>
      <c r="K173"/>
      <c r="L173"/>
      <c r="M173"/>
      <c r="N173"/>
      <c r="O173"/>
      <c r="P173" s="48"/>
      <c r="Q173"/>
      <c r="R173"/>
      <c r="S173"/>
      <c r="T173"/>
      <c r="U173"/>
      <c r="V173"/>
      <c r="W173" s="48"/>
      <c r="X173"/>
      <c r="Y173"/>
      <c r="Z173"/>
      <c r="AA173"/>
      <c r="AB173" s="37"/>
      <c r="AC173"/>
      <c r="AD173" s="48"/>
      <c r="AE173"/>
      <c r="AF173"/>
      <c r="AG173"/>
      <c r="AH173"/>
      <c r="AJ173"/>
    </row>
    <row r="174" spans="7:36" x14ac:dyDescent="0.35">
      <c r="H174"/>
      <c r="I174" s="48"/>
      <c r="J174"/>
      <c r="K174"/>
      <c r="L174"/>
      <c r="M174"/>
      <c r="N174"/>
      <c r="O174"/>
      <c r="P174" s="48"/>
      <c r="Q174"/>
      <c r="R174"/>
      <c r="S174"/>
      <c r="T174"/>
      <c r="U174"/>
      <c r="V174"/>
      <c r="W174" s="48"/>
      <c r="X174"/>
      <c r="Y174"/>
      <c r="Z174"/>
      <c r="AA174"/>
      <c r="AB174" s="37"/>
      <c r="AC174"/>
      <c r="AD174" s="48"/>
      <c r="AE174"/>
      <c r="AF174"/>
      <c r="AG174"/>
      <c r="AH174"/>
      <c r="AJ174"/>
    </row>
    <row r="175" spans="7:36" x14ac:dyDescent="0.35">
      <c r="H175"/>
      <c r="I175" s="48"/>
      <c r="J175"/>
      <c r="K175"/>
      <c r="L175"/>
      <c r="M175"/>
      <c r="N175"/>
      <c r="O175"/>
      <c r="P175" s="48"/>
      <c r="Q175"/>
      <c r="R175"/>
      <c r="S175"/>
      <c r="T175"/>
      <c r="U175"/>
      <c r="V175"/>
      <c r="W175" s="48"/>
      <c r="X175"/>
      <c r="Y175"/>
      <c r="Z175"/>
      <c r="AA175"/>
      <c r="AB175" s="37"/>
      <c r="AC175"/>
      <c r="AD175" s="48"/>
      <c r="AE175"/>
      <c r="AF175"/>
      <c r="AG175"/>
      <c r="AH175"/>
      <c r="AJ175"/>
    </row>
    <row r="176" spans="7:36" x14ac:dyDescent="0.35">
      <c r="H176"/>
      <c r="I176" s="48"/>
      <c r="J176"/>
      <c r="K176"/>
      <c r="L176"/>
      <c r="M176"/>
      <c r="N176"/>
      <c r="O176"/>
      <c r="P176" s="48"/>
      <c r="Q176"/>
      <c r="R176"/>
      <c r="S176"/>
      <c r="T176"/>
      <c r="U176"/>
      <c r="V176"/>
      <c r="W176" s="48"/>
      <c r="X176"/>
      <c r="Y176"/>
      <c r="Z176"/>
      <c r="AA176"/>
      <c r="AB176" s="37"/>
      <c r="AC176"/>
      <c r="AD176" s="48"/>
      <c r="AE176"/>
      <c r="AF176"/>
      <c r="AG176"/>
      <c r="AH176"/>
      <c r="AJ176"/>
    </row>
    <row r="177" spans="8:36" x14ac:dyDescent="0.35">
      <c r="H177"/>
      <c r="I177" s="48"/>
      <c r="J177"/>
      <c r="K177"/>
      <c r="L177"/>
      <c r="M177"/>
      <c r="N177"/>
      <c r="O177"/>
      <c r="P177" s="48"/>
      <c r="Q177"/>
      <c r="R177"/>
      <c r="S177"/>
      <c r="T177"/>
      <c r="U177"/>
      <c r="V177"/>
      <c r="W177" s="48"/>
      <c r="X177"/>
      <c r="Y177"/>
      <c r="Z177"/>
      <c r="AA177"/>
      <c r="AB177" s="37"/>
      <c r="AC177"/>
      <c r="AD177" s="48"/>
      <c r="AE177"/>
      <c r="AF177"/>
      <c r="AG177"/>
      <c r="AH177"/>
      <c r="AJ177"/>
    </row>
    <row r="178" spans="8:36" x14ac:dyDescent="0.35">
      <c r="H178"/>
      <c r="I178" s="48"/>
      <c r="J178"/>
      <c r="K178"/>
      <c r="L178"/>
      <c r="M178"/>
      <c r="N178"/>
      <c r="O178"/>
      <c r="P178" s="48"/>
      <c r="Q178"/>
      <c r="R178"/>
      <c r="S178"/>
      <c r="T178"/>
      <c r="U178"/>
      <c r="V178"/>
      <c r="W178" s="48"/>
      <c r="X178"/>
      <c r="Y178"/>
      <c r="Z178"/>
      <c r="AA178"/>
      <c r="AB178" s="37"/>
      <c r="AC178"/>
      <c r="AD178" s="48"/>
      <c r="AE178"/>
      <c r="AF178"/>
      <c r="AG178"/>
      <c r="AH178"/>
      <c r="AJ178"/>
    </row>
    <row r="179" spans="8:36" x14ac:dyDescent="0.35">
      <c r="H179"/>
      <c r="I179" s="48"/>
      <c r="J179"/>
      <c r="K179"/>
      <c r="L179"/>
      <c r="M179"/>
      <c r="N179"/>
      <c r="O179"/>
      <c r="P179" s="48"/>
      <c r="Q179"/>
      <c r="R179"/>
      <c r="S179"/>
      <c r="T179"/>
      <c r="U179"/>
      <c r="V179"/>
      <c r="W179" s="48"/>
      <c r="X179"/>
      <c r="Y179"/>
      <c r="Z179"/>
      <c r="AA179"/>
      <c r="AB179" s="37"/>
      <c r="AC179"/>
      <c r="AD179" s="48"/>
      <c r="AE179"/>
      <c r="AF179"/>
      <c r="AG179"/>
      <c r="AH179"/>
      <c r="AJ179"/>
    </row>
    <row r="180" spans="8:36" x14ac:dyDescent="0.35">
      <c r="H180"/>
      <c r="I180" s="48"/>
      <c r="J180"/>
      <c r="K180"/>
      <c r="L180"/>
      <c r="M180"/>
      <c r="N180"/>
      <c r="O180"/>
      <c r="P180" s="48"/>
      <c r="Q180"/>
      <c r="R180"/>
      <c r="S180"/>
      <c r="T180"/>
      <c r="U180"/>
      <c r="V180"/>
      <c r="W180" s="48"/>
      <c r="X180"/>
      <c r="Y180"/>
      <c r="Z180"/>
      <c r="AA180"/>
      <c r="AB180" s="37"/>
      <c r="AC180"/>
      <c r="AD180" s="48"/>
      <c r="AE180"/>
      <c r="AF180"/>
      <c r="AG180"/>
      <c r="AH180"/>
      <c r="AJ180"/>
    </row>
    <row r="181" spans="8:36" x14ac:dyDescent="0.35">
      <c r="H181"/>
      <c r="I181" s="48"/>
      <c r="J181"/>
      <c r="K181"/>
      <c r="L181"/>
      <c r="M181"/>
      <c r="N181"/>
      <c r="O181"/>
      <c r="P181" s="48"/>
      <c r="Q181"/>
      <c r="R181"/>
      <c r="S181"/>
      <c r="T181"/>
      <c r="U181"/>
      <c r="V181"/>
      <c r="W181" s="48"/>
      <c r="X181"/>
      <c r="Y181"/>
      <c r="Z181"/>
      <c r="AA181"/>
      <c r="AB181" s="37"/>
      <c r="AC181"/>
      <c r="AD181" s="48"/>
      <c r="AE181"/>
      <c r="AF181"/>
      <c r="AG181"/>
      <c r="AH181"/>
      <c r="AJ181"/>
    </row>
    <row r="182" spans="8:36" x14ac:dyDescent="0.35">
      <c r="H182"/>
      <c r="I182" s="48"/>
      <c r="J182"/>
      <c r="K182"/>
      <c r="L182"/>
      <c r="M182"/>
      <c r="N182"/>
      <c r="O182"/>
      <c r="P182" s="48"/>
      <c r="Q182"/>
      <c r="R182"/>
      <c r="S182"/>
      <c r="T182"/>
      <c r="U182"/>
      <c r="V182"/>
      <c r="W182" s="48"/>
      <c r="X182"/>
      <c r="Y182"/>
      <c r="Z182"/>
      <c r="AA182"/>
      <c r="AB182" s="37"/>
      <c r="AC182"/>
      <c r="AD182" s="48"/>
      <c r="AE182"/>
      <c r="AF182"/>
      <c r="AG182"/>
      <c r="AH182"/>
      <c r="AJ182"/>
    </row>
    <row r="183" spans="8:36" x14ac:dyDescent="0.35">
      <c r="H183"/>
      <c r="I183" s="48"/>
      <c r="J183"/>
      <c r="K183"/>
      <c r="L183"/>
      <c r="M183"/>
      <c r="N183"/>
      <c r="O183"/>
      <c r="P183" s="48"/>
      <c r="Q183"/>
      <c r="R183"/>
      <c r="S183"/>
      <c r="T183"/>
      <c r="U183"/>
      <c r="V183"/>
      <c r="W183" s="48"/>
      <c r="X183"/>
      <c r="Y183"/>
      <c r="Z183"/>
      <c r="AA183"/>
      <c r="AB183" s="37"/>
      <c r="AC183"/>
      <c r="AD183" s="48"/>
      <c r="AE183"/>
      <c r="AF183"/>
      <c r="AG183"/>
      <c r="AH183"/>
      <c r="AJ183"/>
    </row>
    <row r="184" spans="8:36" x14ac:dyDescent="0.35">
      <c r="H184"/>
      <c r="I184" s="48"/>
      <c r="J184"/>
      <c r="K184"/>
      <c r="L184"/>
      <c r="M184"/>
      <c r="N184"/>
      <c r="O184"/>
      <c r="P184" s="48"/>
      <c r="Q184"/>
      <c r="R184"/>
      <c r="S184"/>
      <c r="T184"/>
      <c r="U184"/>
      <c r="V184"/>
      <c r="W184" s="48"/>
      <c r="X184"/>
      <c r="Y184"/>
      <c r="Z184"/>
      <c r="AA184"/>
      <c r="AB184" s="37"/>
      <c r="AC184"/>
      <c r="AD184" s="48"/>
      <c r="AE184"/>
      <c r="AF184"/>
      <c r="AG184"/>
      <c r="AH184"/>
      <c r="AJ184"/>
    </row>
    <row r="185" spans="8:36" x14ac:dyDescent="0.35">
      <c r="H185"/>
      <c r="I185" s="48"/>
      <c r="J185"/>
      <c r="K185"/>
      <c r="L185"/>
      <c r="M185"/>
      <c r="N185"/>
      <c r="O185"/>
      <c r="P185" s="48"/>
      <c r="Q185"/>
      <c r="R185"/>
      <c r="S185"/>
      <c r="T185"/>
      <c r="U185"/>
      <c r="V185"/>
      <c r="W185" s="48"/>
      <c r="X185"/>
      <c r="Y185"/>
      <c r="Z185"/>
      <c r="AA185"/>
      <c r="AB185" s="37"/>
      <c r="AC185"/>
      <c r="AD185" s="48"/>
      <c r="AE185"/>
      <c r="AF185"/>
      <c r="AG185"/>
      <c r="AH185"/>
      <c r="AJ185"/>
    </row>
    <row r="186" spans="8:36" x14ac:dyDescent="0.35">
      <c r="H186"/>
      <c r="I186" s="48"/>
      <c r="J186"/>
      <c r="K186"/>
      <c r="L186"/>
      <c r="M186"/>
      <c r="N186"/>
      <c r="O186"/>
      <c r="P186" s="48"/>
      <c r="Q186"/>
      <c r="R186"/>
      <c r="S186"/>
      <c r="T186"/>
      <c r="U186"/>
      <c r="V186"/>
      <c r="W186" s="48"/>
      <c r="X186"/>
      <c r="Y186"/>
      <c r="Z186"/>
      <c r="AA186"/>
      <c r="AB186" s="37"/>
      <c r="AC186"/>
      <c r="AD186" s="48"/>
      <c r="AE186"/>
      <c r="AF186"/>
      <c r="AG186"/>
      <c r="AH186"/>
      <c r="AJ186"/>
    </row>
    <row r="187" spans="8:36" x14ac:dyDescent="0.35">
      <c r="H187"/>
      <c r="I187" s="48"/>
      <c r="J187"/>
      <c r="K187"/>
      <c r="L187"/>
      <c r="M187"/>
      <c r="N187"/>
      <c r="O187"/>
      <c r="P187" s="48"/>
      <c r="Q187"/>
      <c r="R187"/>
      <c r="S187"/>
      <c r="T187"/>
      <c r="U187"/>
      <c r="V187"/>
      <c r="W187" s="48"/>
      <c r="X187"/>
      <c r="Y187"/>
      <c r="Z187"/>
      <c r="AA187"/>
      <c r="AB187" s="37"/>
      <c r="AC187"/>
      <c r="AD187" s="48"/>
      <c r="AE187"/>
      <c r="AF187"/>
      <c r="AG187"/>
      <c r="AH187"/>
      <c r="AJ187"/>
    </row>
    <row r="188" spans="8:36" x14ac:dyDescent="0.35">
      <c r="H188"/>
      <c r="I188" s="48"/>
      <c r="J188"/>
      <c r="K188"/>
      <c r="L188"/>
      <c r="M188"/>
      <c r="N188"/>
      <c r="O188"/>
      <c r="P188" s="48"/>
      <c r="Q188"/>
      <c r="R188"/>
      <c r="S188"/>
      <c r="T188"/>
      <c r="U188"/>
      <c r="V188"/>
      <c r="W188" s="48"/>
      <c r="X188"/>
      <c r="Y188"/>
      <c r="Z188"/>
      <c r="AA188"/>
      <c r="AB188" s="37"/>
      <c r="AC188"/>
      <c r="AD188" s="48"/>
      <c r="AE188"/>
      <c r="AF188"/>
      <c r="AG188"/>
      <c r="AH188"/>
      <c r="AJ188"/>
    </row>
    <row r="189" spans="8:36" x14ac:dyDescent="0.35">
      <c r="H189"/>
      <c r="I189" s="48"/>
      <c r="J189"/>
      <c r="K189"/>
      <c r="L189"/>
      <c r="M189"/>
      <c r="N189"/>
      <c r="O189"/>
      <c r="P189" s="48"/>
      <c r="Q189"/>
      <c r="R189"/>
      <c r="S189"/>
      <c r="T189"/>
      <c r="U189"/>
      <c r="V189"/>
      <c r="W189" s="48"/>
      <c r="X189"/>
      <c r="Y189"/>
      <c r="Z189"/>
      <c r="AA189"/>
      <c r="AB189" s="37"/>
      <c r="AC189"/>
      <c r="AD189" s="48"/>
      <c r="AE189"/>
      <c r="AF189"/>
      <c r="AG189"/>
      <c r="AH189"/>
      <c r="AJ189"/>
    </row>
    <row r="190" spans="8:36" x14ac:dyDescent="0.35">
      <c r="H190"/>
      <c r="I190" s="48"/>
      <c r="J190"/>
      <c r="K190"/>
      <c r="L190"/>
      <c r="M190"/>
      <c r="N190"/>
      <c r="O190"/>
      <c r="P190" s="48"/>
      <c r="Q190"/>
      <c r="R190"/>
      <c r="S190"/>
      <c r="T190"/>
      <c r="U190"/>
      <c r="V190"/>
      <c r="W190" s="48"/>
      <c r="X190"/>
      <c r="Y190"/>
      <c r="Z190"/>
      <c r="AA190"/>
      <c r="AB190" s="37"/>
      <c r="AC190"/>
      <c r="AD190" s="48"/>
      <c r="AE190"/>
      <c r="AF190"/>
      <c r="AG190"/>
      <c r="AH190"/>
      <c r="AJ190"/>
    </row>
    <row r="191" spans="8:36" x14ac:dyDescent="0.35">
      <c r="H191"/>
      <c r="I191" s="48"/>
      <c r="J191"/>
      <c r="K191"/>
      <c r="L191"/>
      <c r="M191"/>
      <c r="N191"/>
      <c r="O191"/>
      <c r="P191" s="48"/>
      <c r="Q191"/>
      <c r="R191"/>
      <c r="S191"/>
      <c r="T191"/>
      <c r="U191"/>
      <c r="V191"/>
      <c r="W191" s="48"/>
      <c r="X191"/>
      <c r="Y191"/>
      <c r="Z191"/>
      <c r="AA191"/>
      <c r="AB191" s="37"/>
      <c r="AC191"/>
      <c r="AD191" s="48"/>
      <c r="AE191"/>
      <c r="AF191"/>
      <c r="AG191"/>
      <c r="AH191"/>
      <c r="AJ191"/>
    </row>
    <row r="192" spans="8:36" x14ac:dyDescent="0.35">
      <c r="H192"/>
      <c r="I192" s="48"/>
      <c r="J192"/>
      <c r="K192"/>
      <c r="L192"/>
      <c r="M192"/>
      <c r="N192"/>
      <c r="O192"/>
      <c r="P192" s="48"/>
      <c r="Q192"/>
      <c r="R192"/>
      <c r="S192"/>
      <c r="T192"/>
      <c r="U192"/>
      <c r="V192"/>
      <c r="W192" s="48"/>
      <c r="X192"/>
      <c r="Y192"/>
      <c r="Z192"/>
      <c r="AA192"/>
      <c r="AB192" s="37"/>
      <c r="AC192"/>
      <c r="AD192" s="48"/>
      <c r="AE192"/>
      <c r="AF192"/>
      <c r="AG192"/>
      <c r="AH192"/>
      <c r="AJ192"/>
    </row>
    <row r="193" spans="8:36" x14ac:dyDescent="0.35">
      <c r="H193"/>
      <c r="I193" s="48"/>
      <c r="J193"/>
      <c r="K193"/>
      <c r="L193"/>
      <c r="M193"/>
      <c r="N193"/>
      <c r="O193"/>
      <c r="P193" s="48"/>
      <c r="Q193"/>
      <c r="R193"/>
      <c r="S193"/>
      <c r="T193"/>
      <c r="U193"/>
      <c r="V193"/>
      <c r="W193" s="48"/>
      <c r="X193"/>
      <c r="Y193"/>
      <c r="Z193"/>
      <c r="AA193"/>
      <c r="AB193" s="37"/>
      <c r="AC193"/>
      <c r="AD193" s="48"/>
      <c r="AE193"/>
      <c r="AF193"/>
      <c r="AG193"/>
      <c r="AH193"/>
      <c r="AJ193"/>
    </row>
    <row r="194" spans="8:36" x14ac:dyDescent="0.35">
      <c r="H194"/>
      <c r="I194" s="48"/>
      <c r="J194"/>
      <c r="K194"/>
      <c r="L194"/>
      <c r="M194"/>
      <c r="N194"/>
      <c r="O194"/>
      <c r="P194" s="48"/>
      <c r="Q194"/>
      <c r="R194"/>
      <c r="S194"/>
      <c r="T194"/>
      <c r="U194"/>
      <c r="V194"/>
      <c r="W194" s="48"/>
      <c r="X194"/>
      <c r="Y194"/>
      <c r="Z194"/>
      <c r="AA194"/>
      <c r="AB194" s="37"/>
      <c r="AC194"/>
      <c r="AD194" s="48"/>
      <c r="AE194"/>
      <c r="AF194"/>
      <c r="AG194"/>
      <c r="AH194"/>
      <c r="AJ194"/>
    </row>
    <row r="195" spans="8:36" x14ac:dyDescent="0.35">
      <c r="H195"/>
      <c r="I195" s="48"/>
      <c r="J195"/>
      <c r="K195"/>
      <c r="L195"/>
      <c r="M195"/>
      <c r="N195"/>
      <c r="O195"/>
      <c r="P195" s="48"/>
      <c r="Q195"/>
      <c r="R195"/>
      <c r="S195"/>
      <c r="T195"/>
      <c r="U195"/>
      <c r="V195"/>
      <c r="W195" s="48"/>
      <c r="X195"/>
      <c r="Y195"/>
      <c r="Z195"/>
      <c r="AA195"/>
      <c r="AB195" s="37"/>
      <c r="AC195"/>
      <c r="AD195" s="48"/>
      <c r="AE195"/>
      <c r="AF195"/>
      <c r="AG195"/>
      <c r="AH195"/>
      <c r="AJ195"/>
    </row>
    <row r="196" spans="8:36" x14ac:dyDescent="0.35">
      <c r="H196"/>
      <c r="I196" s="48"/>
      <c r="J196"/>
      <c r="K196"/>
      <c r="L196"/>
      <c r="M196"/>
      <c r="N196"/>
      <c r="O196"/>
      <c r="P196" s="48"/>
      <c r="Q196"/>
      <c r="R196"/>
      <c r="S196"/>
      <c r="T196"/>
      <c r="U196"/>
      <c r="V196"/>
      <c r="W196" s="48"/>
      <c r="X196"/>
      <c r="Y196"/>
      <c r="Z196"/>
      <c r="AA196"/>
      <c r="AB196" s="37"/>
      <c r="AC196"/>
      <c r="AD196" s="48"/>
      <c r="AE196"/>
      <c r="AF196"/>
      <c r="AG196"/>
      <c r="AH196"/>
      <c r="AJ196"/>
    </row>
    <row r="197" spans="8:36" x14ac:dyDescent="0.35">
      <c r="H197"/>
      <c r="I197" s="48"/>
      <c r="J197"/>
      <c r="K197"/>
      <c r="L197"/>
      <c r="M197"/>
      <c r="N197"/>
      <c r="O197"/>
      <c r="P197" s="48"/>
      <c r="Q197"/>
      <c r="R197"/>
      <c r="S197"/>
      <c r="T197"/>
      <c r="U197"/>
      <c r="V197"/>
      <c r="W197" s="48"/>
      <c r="X197"/>
      <c r="Y197"/>
      <c r="Z197"/>
      <c r="AA197"/>
      <c r="AB197" s="37"/>
      <c r="AC197"/>
      <c r="AD197" s="48"/>
      <c r="AE197"/>
      <c r="AF197"/>
      <c r="AG197"/>
      <c r="AH197"/>
      <c r="AJ197"/>
    </row>
    <row r="198" spans="8:36" x14ac:dyDescent="0.35">
      <c r="H198"/>
      <c r="I198" s="48"/>
      <c r="J198"/>
      <c r="K198"/>
      <c r="L198"/>
      <c r="M198"/>
      <c r="N198"/>
      <c r="O198"/>
      <c r="P198" s="48"/>
      <c r="Q198"/>
      <c r="R198"/>
      <c r="S198"/>
      <c r="T198"/>
      <c r="U198"/>
      <c r="V198"/>
      <c r="W198" s="48"/>
      <c r="X198"/>
      <c r="Y198"/>
      <c r="Z198"/>
      <c r="AA198"/>
      <c r="AB198" s="37"/>
      <c r="AC198"/>
      <c r="AD198" s="48"/>
      <c r="AE198"/>
      <c r="AF198"/>
      <c r="AG198"/>
      <c r="AH198"/>
      <c r="AJ198"/>
    </row>
    <row r="199" spans="8:36" x14ac:dyDescent="0.35">
      <c r="H199"/>
      <c r="I199" s="48"/>
      <c r="J199"/>
      <c r="K199"/>
      <c r="L199"/>
      <c r="M199"/>
      <c r="N199"/>
      <c r="O199"/>
      <c r="P199" s="48"/>
      <c r="Q199"/>
      <c r="R199"/>
      <c r="S199"/>
      <c r="T199"/>
      <c r="U199"/>
      <c r="V199"/>
      <c r="W199" s="48"/>
      <c r="X199"/>
      <c r="Y199"/>
      <c r="Z199"/>
      <c r="AA199"/>
      <c r="AB199" s="37"/>
      <c r="AC199"/>
      <c r="AD199" s="48"/>
      <c r="AE199"/>
      <c r="AF199"/>
      <c r="AG199"/>
      <c r="AH199"/>
      <c r="AJ199"/>
    </row>
    <row r="200" spans="8:36" x14ac:dyDescent="0.35">
      <c r="H200"/>
      <c r="I200" s="48"/>
      <c r="J200"/>
      <c r="K200"/>
      <c r="L200"/>
      <c r="M200"/>
      <c r="N200"/>
      <c r="O200"/>
      <c r="P200" s="48"/>
      <c r="Q200"/>
      <c r="R200"/>
      <c r="S200"/>
      <c r="T200"/>
      <c r="U200"/>
      <c r="V200"/>
      <c r="W200" s="48"/>
      <c r="X200"/>
      <c r="Y200"/>
      <c r="Z200"/>
      <c r="AA200"/>
      <c r="AB200" s="37"/>
      <c r="AC200"/>
      <c r="AD200" s="48"/>
      <c r="AE200"/>
      <c r="AF200"/>
      <c r="AG200"/>
      <c r="AH200"/>
      <c r="AJ200"/>
    </row>
    <row r="201" spans="8:36" x14ac:dyDescent="0.35">
      <c r="H201"/>
      <c r="I201" s="48"/>
      <c r="J201"/>
      <c r="K201"/>
      <c r="L201"/>
      <c r="M201"/>
      <c r="N201"/>
      <c r="O201"/>
      <c r="P201" s="48"/>
      <c r="Q201"/>
      <c r="R201"/>
      <c r="S201"/>
      <c r="T201"/>
      <c r="U201"/>
      <c r="V201"/>
      <c r="W201" s="48"/>
      <c r="X201"/>
      <c r="Y201"/>
      <c r="Z201"/>
      <c r="AA201"/>
      <c r="AB201" s="37"/>
      <c r="AC201"/>
      <c r="AD201" s="48"/>
      <c r="AE201"/>
      <c r="AF201"/>
      <c r="AG201"/>
      <c r="AH201"/>
      <c r="AJ201"/>
    </row>
    <row r="202" spans="8:36" x14ac:dyDescent="0.35">
      <c r="H202"/>
      <c r="I202" s="48"/>
      <c r="J202"/>
      <c r="K202"/>
      <c r="L202"/>
      <c r="M202"/>
      <c r="N202"/>
      <c r="O202"/>
      <c r="P202" s="48"/>
      <c r="Q202"/>
      <c r="R202"/>
      <c r="S202"/>
      <c r="T202"/>
      <c r="U202"/>
      <c r="V202"/>
      <c r="W202" s="48"/>
      <c r="X202"/>
      <c r="Y202"/>
      <c r="Z202"/>
      <c r="AA202"/>
      <c r="AB202" s="37"/>
      <c r="AC202"/>
      <c r="AD202" s="48"/>
      <c r="AE202"/>
      <c r="AF202"/>
      <c r="AG202"/>
      <c r="AH202"/>
      <c r="AJ202"/>
    </row>
    <row r="203" spans="8:36" x14ac:dyDescent="0.35">
      <c r="H203"/>
      <c r="I203" s="48"/>
      <c r="J203"/>
      <c r="K203"/>
      <c r="L203"/>
      <c r="M203"/>
      <c r="N203"/>
      <c r="O203"/>
      <c r="P203" s="48"/>
      <c r="Q203"/>
      <c r="R203"/>
      <c r="S203"/>
      <c r="T203"/>
      <c r="U203"/>
      <c r="V203"/>
      <c r="W203" s="48"/>
      <c r="X203"/>
      <c r="Y203"/>
      <c r="Z203"/>
      <c r="AA203"/>
      <c r="AB203" s="37"/>
      <c r="AC203"/>
      <c r="AD203" s="48"/>
      <c r="AE203"/>
      <c r="AF203"/>
      <c r="AG203"/>
      <c r="AH203"/>
      <c r="AJ203"/>
    </row>
    <row r="204" spans="8:36" x14ac:dyDescent="0.35">
      <c r="H204"/>
      <c r="I204" s="48"/>
      <c r="J204"/>
      <c r="K204"/>
      <c r="L204"/>
      <c r="M204"/>
      <c r="N204"/>
      <c r="O204"/>
      <c r="P204" s="48"/>
      <c r="Q204"/>
      <c r="R204"/>
      <c r="S204"/>
      <c r="T204"/>
      <c r="U204"/>
      <c r="V204"/>
      <c r="W204" s="48"/>
      <c r="X204"/>
      <c r="Y204"/>
      <c r="Z204"/>
      <c r="AA204"/>
      <c r="AB204" s="37"/>
      <c r="AC204"/>
      <c r="AD204" s="48"/>
      <c r="AE204"/>
      <c r="AF204"/>
      <c r="AG204"/>
      <c r="AH204"/>
      <c r="AJ204"/>
    </row>
    <row r="205" spans="8:36" x14ac:dyDescent="0.35">
      <c r="H205"/>
      <c r="I205" s="48"/>
      <c r="J205"/>
      <c r="K205"/>
      <c r="L205"/>
      <c r="M205"/>
      <c r="N205"/>
      <c r="O205"/>
      <c r="P205" s="48"/>
      <c r="Q205"/>
      <c r="R205"/>
      <c r="S205"/>
      <c r="T205"/>
      <c r="U205"/>
      <c r="V205"/>
      <c r="W205" s="48"/>
      <c r="X205"/>
      <c r="Y205"/>
      <c r="Z205"/>
      <c r="AA205"/>
      <c r="AB205" s="37"/>
      <c r="AC205"/>
      <c r="AD205" s="48"/>
      <c r="AE205"/>
      <c r="AF205"/>
      <c r="AG205"/>
      <c r="AH205"/>
      <c r="AJ205"/>
    </row>
    <row r="206" spans="8:36" x14ac:dyDescent="0.35">
      <c r="H206"/>
      <c r="I206" s="48"/>
      <c r="J206"/>
      <c r="K206"/>
      <c r="L206"/>
      <c r="M206"/>
      <c r="N206"/>
      <c r="O206"/>
      <c r="P206" s="48"/>
      <c r="Q206"/>
      <c r="R206"/>
      <c r="S206"/>
      <c r="T206"/>
      <c r="U206"/>
      <c r="V206"/>
      <c r="W206" s="48"/>
      <c r="X206"/>
      <c r="Y206"/>
      <c r="Z206"/>
      <c r="AA206"/>
      <c r="AB206" s="37"/>
      <c r="AC206"/>
      <c r="AD206" s="48"/>
      <c r="AE206"/>
      <c r="AF206"/>
      <c r="AG206"/>
      <c r="AH206"/>
      <c r="AJ206"/>
    </row>
    <row r="207" spans="8:36" x14ac:dyDescent="0.35">
      <c r="H207"/>
      <c r="I207" s="48"/>
      <c r="J207"/>
      <c r="K207"/>
      <c r="L207"/>
      <c r="M207"/>
      <c r="N207"/>
      <c r="O207"/>
      <c r="P207" s="48"/>
      <c r="Q207"/>
      <c r="R207"/>
      <c r="S207"/>
      <c r="T207"/>
      <c r="U207"/>
      <c r="V207"/>
      <c r="W207" s="48"/>
      <c r="X207"/>
      <c r="Y207"/>
      <c r="Z207"/>
      <c r="AA207"/>
      <c r="AB207" s="37"/>
      <c r="AC207"/>
      <c r="AD207" s="48"/>
      <c r="AE207"/>
      <c r="AF207"/>
      <c r="AG207"/>
      <c r="AH207"/>
      <c r="AJ207"/>
    </row>
    <row r="208" spans="8:36" x14ac:dyDescent="0.35">
      <c r="H208"/>
      <c r="I208" s="48"/>
      <c r="J208"/>
      <c r="K208"/>
      <c r="L208"/>
      <c r="M208"/>
      <c r="N208"/>
      <c r="O208"/>
      <c r="P208" s="48"/>
      <c r="Q208"/>
      <c r="R208"/>
      <c r="S208"/>
      <c r="T208"/>
      <c r="U208"/>
      <c r="V208"/>
      <c r="W208" s="48"/>
      <c r="X208"/>
      <c r="Y208"/>
      <c r="Z208"/>
      <c r="AA208"/>
      <c r="AB208" s="37"/>
      <c r="AC208"/>
      <c r="AD208" s="48"/>
      <c r="AE208"/>
      <c r="AF208"/>
      <c r="AG208"/>
      <c r="AH208"/>
      <c r="AJ208"/>
    </row>
    <row r="209" spans="8:36" x14ac:dyDescent="0.35">
      <c r="H209"/>
      <c r="I209" s="48"/>
      <c r="J209"/>
      <c r="K209"/>
      <c r="L209"/>
      <c r="M209"/>
      <c r="N209"/>
      <c r="O209"/>
      <c r="P209" s="48"/>
      <c r="Q209"/>
      <c r="R209"/>
      <c r="S209"/>
      <c r="T209"/>
      <c r="U209"/>
      <c r="V209"/>
      <c r="W209" s="48"/>
      <c r="X209"/>
      <c r="Y209"/>
      <c r="Z209"/>
      <c r="AA209"/>
      <c r="AB209" s="37"/>
      <c r="AC209"/>
      <c r="AD209" s="48"/>
      <c r="AE209"/>
      <c r="AF209"/>
      <c r="AG209"/>
      <c r="AH209"/>
      <c r="AJ209"/>
    </row>
    <row r="210" spans="8:36" x14ac:dyDescent="0.35">
      <c r="H210"/>
      <c r="I210" s="48"/>
      <c r="J210"/>
      <c r="K210"/>
      <c r="L210"/>
      <c r="M210"/>
      <c r="N210"/>
      <c r="O210"/>
      <c r="P210" s="48"/>
      <c r="Q210"/>
      <c r="R210"/>
      <c r="S210"/>
      <c r="T210"/>
      <c r="U210"/>
      <c r="V210"/>
      <c r="W210" s="48"/>
      <c r="X210"/>
      <c r="Y210"/>
      <c r="Z210"/>
      <c r="AA210"/>
      <c r="AB210" s="37"/>
      <c r="AC210"/>
      <c r="AD210" s="48"/>
      <c r="AE210"/>
      <c r="AF210"/>
      <c r="AG210"/>
      <c r="AH210"/>
      <c r="AJ210"/>
    </row>
    <row r="211" spans="8:36" x14ac:dyDescent="0.35">
      <c r="H211"/>
      <c r="I211" s="48"/>
      <c r="J211"/>
      <c r="K211"/>
      <c r="L211"/>
      <c r="M211"/>
      <c r="N211"/>
      <c r="O211"/>
      <c r="P211" s="48"/>
      <c r="Q211"/>
      <c r="R211"/>
      <c r="S211"/>
      <c r="T211"/>
      <c r="U211"/>
      <c r="V211"/>
      <c r="W211" s="48"/>
      <c r="X211"/>
      <c r="Y211"/>
      <c r="Z211"/>
      <c r="AA211"/>
      <c r="AB211" s="37"/>
      <c r="AC211"/>
      <c r="AD211" s="48"/>
      <c r="AE211"/>
      <c r="AF211"/>
      <c r="AG211"/>
      <c r="AH211"/>
      <c r="AJ211"/>
    </row>
    <row r="212" spans="8:36" x14ac:dyDescent="0.35">
      <c r="H212"/>
      <c r="I212" s="48"/>
      <c r="J212"/>
      <c r="K212"/>
      <c r="L212"/>
      <c r="M212"/>
      <c r="N212"/>
      <c r="O212"/>
      <c r="P212" s="48"/>
      <c r="Q212"/>
      <c r="R212"/>
      <c r="S212"/>
      <c r="T212"/>
      <c r="U212"/>
      <c r="V212"/>
      <c r="W212" s="48"/>
      <c r="X212"/>
      <c r="Y212"/>
      <c r="Z212"/>
      <c r="AA212"/>
      <c r="AB212" s="37"/>
      <c r="AC212"/>
      <c r="AD212" s="48"/>
      <c r="AE212"/>
      <c r="AF212"/>
      <c r="AG212"/>
      <c r="AH212"/>
      <c r="AJ212"/>
    </row>
    <row r="213" spans="8:36" x14ac:dyDescent="0.35">
      <c r="H213"/>
      <c r="I213" s="48"/>
      <c r="J213"/>
      <c r="K213"/>
      <c r="L213"/>
      <c r="M213"/>
      <c r="N213"/>
      <c r="O213"/>
      <c r="P213" s="48"/>
      <c r="Q213"/>
      <c r="R213"/>
      <c r="S213"/>
      <c r="T213"/>
      <c r="U213"/>
      <c r="V213"/>
      <c r="W213" s="48"/>
      <c r="X213"/>
      <c r="Y213"/>
      <c r="Z213"/>
      <c r="AA213"/>
      <c r="AB213" s="37"/>
      <c r="AC213"/>
      <c r="AD213" s="48"/>
      <c r="AE213"/>
      <c r="AF213"/>
      <c r="AG213"/>
      <c r="AH213"/>
      <c r="AJ213"/>
    </row>
    <row r="214" spans="8:36" x14ac:dyDescent="0.35">
      <c r="H214"/>
      <c r="I214" s="48"/>
      <c r="J214"/>
      <c r="K214"/>
      <c r="L214"/>
      <c r="M214"/>
      <c r="N214"/>
      <c r="O214"/>
      <c r="P214" s="48"/>
      <c r="Q214"/>
      <c r="R214"/>
      <c r="S214"/>
      <c r="T214"/>
      <c r="U214"/>
      <c r="V214"/>
      <c r="W214" s="48"/>
      <c r="X214"/>
      <c r="Y214"/>
      <c r="Z214"/>
      <c r="AA214"/>
      <c r="AB214" s="37"/>
      <c r="AC214"/>
      <c r="AD214" s="48"/>
      <c r="AE214"/>
      <c r="AF214"/>
      <c r="AG214"/>
      <c r="AH214"/>
      <c r="AJ214"/>
    </row>
    <row r="215" spans="8:36" x14ac:dyDescent="0.35">
      <c r="H215"/>
      <c r="I215" s="48"/>
      <c r="J215"/>
      <c r="K215"/>
      <c r="L215"/>
      <c r="M215"/>
      <c r="N215"/>
      <c r="O215"/>
      <c r="P215" s="48"/>
      <c r="Q215"/>
      <c r="R215"/>
      <c r="S215"/>
      <c r="T215"/>
      <c r="U215"/>
      <c r="V215"/>
      <c r="W215" s="48"/>
      <c r="X215"/>
      <c r="Y215"/>
      <c r="Z215"/>
      <c r="AA215"/>
      <c r="AB215" s="37"/>
      <c r="AC215"/>
      <c r="AD215" s="48"/>
      <c r="AE215"/>
      <c r="AF215"/>
      <c r="AG215"/>
      <c r="AH215"/>
      <c r="AJ215"/>
    </row>
    <row r="216" spans="8:36" x14ac:dyDescent="0.35">
      <c r="H216"/>
      <c r="I216" s="48"/>
      <c r="J216"/>
      <c r="K216"/>
      <c r="L216"/>
      <c r="M216"/>
      <c r="N216"/>
      <c r="O216"/>
      <c r="P216" s="48"/>
      <c r="Q216"/>
      <c r="R216"/>
      <c r="S216"/>
      <c r="T216"/>
      <c r="U216"/>
      <c r="V216"/>
      <c r="W216" s="48"/>
      <c r="X216"/>
      <c r="Y216"/>
      <c r="Z216"/>
      <c r="AA216"/>
      <c r="AB216" s="37"/>
      <c r="AC216"/>
      <c r="AD216" s="48"/>
      <c r="AE216"/>
      <c r="AF216"/>
      <c r="AG216"/>
      <c r="AH216"/>
      <c r="AJ216"/>
    </row>
    <row r="217" spans="8:36" x14ac:dyDescent="0.35">
      <c r="H217"/>
      <c r="I217" s="48"/>
      <c r="J217"/>
      <c r="K217"/>
      <c r="L217"/>
      <c r="M217"/>
      <c r="N217"/>
      <c r="O217"/>
      <c r="P217" s="48"/>
      <c r="Q217"/>
      <c r="R217"/>
      <c r="S217"/>
      <c r="T217"/>
      <c r="U217"/>
      <c r="V217"/>
      <c r="W217" s="48"/>
      <c r="X217"/>
      <c r="Y217"/>
      <c r="Z217"/>
      <c r="AA217"/>
      <c r="AB217" s="37"/>
      <c r="AC217"/>
      <c r="AD217" s="48"/>
      <c r="AE217"/>
      <c r="AF217"/>
      <c r="AG217"/>
      <c r="AH217"/>
      <c r="AJ217"/>
    </row>
    <row r="218" spans="8:36" x14ac:dyDescent="0.35">
      <c r="H218"/>
      <c r="I218" s="48"/>
      <c r="J218"/>
      <c r="K218"/>
      <c r="L218"/>
      <c r="M218"/>
      <c r="N218"/>
      <c r="O218"/>
      <c r="P218" s="48"/>
      <c r="Q218"/>
      <c r="R218"/>
      <c r="S218"/>
      <c r="T218"/>
      <c r="U218"/>
      <c r="V218"/>
      <c r="W218" s="48"/>
      <c r="X218"/>
      <c r="Y218"/>
      <c r="Z218"/>
      <c r="AA218"/>
      <c r="AB218" s="37"/>
      <c r="AC218"/>
      <c r="AD218" s="48"/>
      <c r="AE218"/>
      <c r="AF218"/>
      <c r="AG218"/>
      <c r="AH218"/>
      <c r="AJ218"/>
    </row>
    <row r="219" spans="8:36" x14ac:dyDescent="0.35">
      <c r="H219"/>
      <c r="I219" s="48"/>
      <c r="J219"/>
      <c r="K219"/>
      <c r="L219"/>
      <c r="M219"/>
      <c r="N219"/>
      <c r="O219"/>
      <c r="P219" s="48"/>
      <c r="Q219"/>
      <c r="R219"/>
      <c r="S219"/>
      <c r="T219"/>
      <c r="U219"/>
      <c r="V219"/>
      <c r="W219" s="48"/>
      <c r="X219"/>
      <c r="Y219"/>
      <c r="Z219"/>
      <c r="AA219"/>
      <c r="AB219" s="37"/>
      <c r="AC219"/>
      <c r="AD219" s="48"/>
      <c r="AE219"/>
      <c r="AF219"/>
      <c r="AG219"/>
      <c r="AH219"/>
      <c r="AJ219"/>
    </row>
    <row r="220" spans="8:36" x14ac:dyDescent="0.35">
      <c r="H220"/>
      <c r="I220" s="48"/>
      <c r="J220"/>
      <c r="K220"/>
      <c r="L220"/>
      <c r="M220"/>
      <c r="N220"/>
      <c r="O220"/>
      <c r="P220" s="48"/>
      <c r="Q220"/>
      <c r="R220"/>
      <c r="S220"/>
      <c r="T220"/>
      <c r="U220"/>
      <c r="V220"/>
      <c r="W220" s="48"/>
      <c r="X220"/>
      <c r="Y220"/>
      <c r="Z220"/>
      <c r="AA220"/>
      <c r="AB220" s="37"/>
      <c r="AC220"/>
      <c r="AD220" s="48"/>
      <c r="AE220"/>
      <c r="AF220"/>
      <c r="AG220"/>
      <c r="AH220"/>
      <c r="AJ220"/>
    </row>
    <row r="221" spans="8:36" x14ac:dyDescent="0.35">
      <c r="H221"/>
      <c r="I221" s="48"/>
      <c r="J221"/>
      <c r="K221"/>
      <c r="L221"/>
      <c r="M221"/>
      <c r="N221"/>
      <c r="O221"/>
      <c r="P221" s="48"/>
      <c r="Q221"/>
      <c r="R221"/>
      <c r="S221"/>
      <c r="T221"/>
      <c r="U221"/>
      <c r="V221"/>
      <c r="W221" s="48"/>
      <c r="X221"/>
      <c r="Y221"/>
      <c r="Z221"/>
      <c r="AA221"/>
      <c r="AB221" s="37"/>
      <c r="AC221"/>
      <c r="AD221" s="48"/>
      <c r="AE221"/>
      <c r="AF221"/>
      <c r="AG221"/>
      <c r="AH221"/>
      <c r="AJ221"/>
    </row>
    <row r="222" spans="8:36" x14ac:dyDescent="0.35">
      <c r="H222"/>
      <c r="I222" s="48"/>
      <c r="J222"/>
      <c r="K222"/>
      <c r="L222"/>
      <c r="M222"/>
      <c r="N222"/>
      <c r="O222"/>
      <c r="P222" s="48"/>
      <c r="Q222"/>
      <c r="R222"/>
      <c r="S222"/>
      <c r="T222"/>
      <c r="U222"/>
      <c r="V222"/>
      <c r="W222" s="48"/>
      <c r="X222"/>
      <c r="Y222"/>
      <c r="Z222"/>
      <c r="AA222"/>
      <c r="AB222" s="37"/>
      <c r="AC222"/>
      <c r="AD222" s="48"/>
      <c r="AE222"/>
      <c r="AF222"/>
      <c r="AG222"/>
      <c r="AH222"/>
      <c r="AJ222"/>
    </row>
    <row r="223" spans="8:36" x14ac:dyDescent="0.35">
      <c r="H223"/>
      <c r="I223" s="48"/>
      <c r="J223"/>
      <c r="K223"/>
      <c r="L223"/>
      <c r="M223"/>
      <c r="N223"/>
      <c r="O223"/>
      <c r="P223" s="48"/>
      <c r="Q223"/>
      <c r="R223"/>
      <c r="S223"/>
      <c r="T223"/>
      <c r="U223"/>
      <c r="V223"/>
      <c r="W223" s="48"/>
      <c r="X223"/>
      <c r="Y223"/>
      <c r="Z223"/>
      <c r="AA223"/>
      <c r="AB223" s="37"/>
      <c r="AC223"/>
      <c r="AD223" s="48"/>
      <c r="AE223"/>
      <c r="AF223"/>
      <c r="AG223"/>
      <c r="AH223"/>
      <c r="AJ223"/>
    </row>
    <row r="224" spans="8:36" x14ac:dyDescent="0.35">
      <c r="H224"/>
      <c r="I224" s="48"/>
      <c r="J224"/>
      <c r="K224"/>
      <c r="L224"/>
      <c r="M224"/>
      <c r="N224"/>
      <c r="O224"/>
      <c r="P224" s="48"/>
      <c r="Q224"/>
      <c r="R224"/>
      <c r="S224"/>
      <c r="T224"/>
      <c r="U224"/>
      <c r="V224"/>
      <c r="W224" s="48"/>
      <c r="X224"/>
      <c r="Y224"/>
      <c r="Z224"/>
      <c r="AA224"/>
      <c r="AB224" s="37"/>
      <c r="AC224"/>
      <c r="AD224" s="48"/>
      <c r="AE224"/>
      <c r="AF224"/>
      <c r="AG224"/>
      <c r="AH224"/>
      <c r="AJ224"/>
    </row>
    <row r="225" spans="8:36" x14ac:dyDescent="0.35">
      <c r="H225"/>
      <c r="I225" s="48"/>
      <c r="J225"/>
      <c r="K225"/>
      <c r="L225"/>
      <c r="M225"/>
      <c r="N225"/>
      <c r="O225"/>
      <c r="P225" s="48"/>
      <c r="Q225"/>
      <c r="R225"/>
      <c r="S225"/>
      <c r="T225"/>
      <c r="U225"/>
      <c r="V225"/>
      <c r="W225" s="48"/>
      <c r="X225"/>
      <c r="Y225"/>
      <c r="Z225"/>
      <c r="AA225"/>
      <c r="AB225" s="37"/>
      <c r="AC225"/>
      <c r="AD225" s="48"/>
      <c r="AE225"/>
      <c r="AF225"/>
      <c r="AG225"/>
      <c r="AH225"/>
      <c r="AJ225"/>
    </row>
    <row r="226" spans="8:36" x14ac:dyDescent="0.35">
      <c r="H226"/>
      <c r="I226" s="48"/>
      <c r="J226"/>
      <c r="K226"/>
      <c r="L226"/>
      <c r="M226"/>
      <c r="N226"/>
      <c r="O226"/>
      <c r="P226" s="48"/>
      <c r="Q226"/>
      <c r="R226"/>
      <c r="S226"/>
      <c r="T226"/>
      <c r="U226"/>
      <c r="V226"/>
      <c r="W226" s="48"/>
      <c r="X226"/>
      <c r="Y226"/>
      <c r="Z226"/>
      <c r="AA226"/>
      <c r="AB226" s="37"/>
      <c r="AC226"/>
      <c r="AD226" s="48"/>
      <c r="AE226"/>
      <c r="AF226"/>
      <c r="AG226"/>
      <c r="AH226"/>
      <c r="AJ226"/>
    </row>
    <row r="227" spans="8:36" x14ac:dyDescent="0.35">
      <c r="H227"/>
      <c r="I227" s="48"/>
      <c r="J227"/>
      <c r="K227"/>
      <c r="L227"/>
      <c r="M227"/>
      <c r="N227"/>
      <c r="O227"/>
      <c r="P227" s="48"/>
      <c r="Q227"/>
      <c r="R227"/>
      <c r="S227"/>
      <c r="T227"/>
      <c r="U227"/>
      <c r="V227"/>
      <c r="W227" s="48"/>
      <c r="X227"/>
      <c r="Y227"/>
      <c r="Z227"/>
      <c r="AA227"/>
      <c r="AB227" s="37"/>
      <c r="AC227"/>
      <c r="AD227" s="48"/>
      <c r="AE227"/>
      <c r="AF227"/>
      <c r="AG227"/>
      <c r="AH227"/>
      <c r="AJ227"/>
    </row>
    <row r="228" spans="8:36" x14ac:dyDescent="0.35">
      <c r="H228"/>
      <c r="I228" s="48"/>
      <c r="J228"/>
      <c r="K228"/>
      <c r="L228"/>
      <c r="M228"/>
      <c r="N228"/>
      <c r="O228"/>
      <c r="P228" s="48"/>
      <c r="Q228"/>
      <c r="R228"/>
      <c r="S228"/>
      <c r="T228"/>
      <c r="U228"/>
      <c r="V228"/>
      <c r="W228" s="48"/>
      <c r="X228"/>
      <c r="Y228"/>
      <c r="Z228"/>
      <c r="AA228"/>
      <c r="AB228" s="37"/>
      <c r="AC228"/>
      <c r="AD228" s="48"/>
      <c r="AE228"/>
      <c r="AF228"/>
      <c r="AG228"/>
      <c r="AH228"/>
      <c r="AJ228"/>
    </row>
    <row r="229" spans="8:36" x14ac:dyDescent="0.35">
      <c r="H229"/>
      <c r="I229" s="48"/>
      <c r="J229"/>
      <c r="K229"/>
      <c r="L229"/>
      <c r="M229"/>
      <c r="N229"/>
      <c r="O229"/>
      <c r="P229" s="48"/>
      <c r="Q229"/>
      <c r="R229"/>
      <c r="S229"/>
      <c r="T229"/>
      <c r="U229"/>
      <c r="V229"/>
      <c r="W229" s="48"/>
      <c r="X229"/>
      <c r="Y229"/>
      <c r="Z229"/>
      <c r="AA229"/>
      <c r="AB229" s="37"/>
      <c r="AC229"/>
      <c r="AD229" s="48"/>
      <c r="AE229"/>
      <c r="AF229"/>
      <c r="AG229"/>
      <c r="AH229"/>
      <c r="AJ229"/>
    </row>
    <row r="230" spans="8:36" x14ac:dyDescent="0.35">
      <c r="H230"/>
      <c r="I230" s="48"/>
      <c r="J230"/>
      <c r="K230"/>
      <c r="L230"/>
      <c r="M230"/>
      <c r="N230"/>
      <c r="O230"/>
      <c r="P230" s="48"/>
      <c r="Q230"/>
      <c r="R230"/>
      <c r="S230"/>
      <c r="T230"/>
      <c r="U230"/>
      <c r="V230"/>
      <c r="W230" s="48"/>
      <c r="X230"/>
      <c r="Y230"/>
      <c r="Z230"/>
      <c r="AA230"/>
      <c r="AB230" s="37"/>
      <c r="AC230"/>
      <c r="AD230" s="48"/>
      <c r="AE230"/>
      <c r="AF230"/>
      <c r="AG230"/>
      <c r="AH230"/>
      <c r="AJ230"/>
    </row>
    <row r="231" spans="8:36" x14ac:dyDescent="0.35">
      <c r="H231"/>
      <c r="I231" s="48"/>
      <c r="J231"/>
      <c r="K231"/>
      <c r="L231"/>
      <c r="M231"/>
      <c r="N231"/>
      <c r="O231"/>
      <c r="P231" s="48"/>
      <c r="Q231"/>
      <c r="R231"/>
      <c r="S231"/>
      <c r="T231"/>
      <c r="U231"/>
      <c r="V231"/>
      <c r="W231" s="48"/>
      <c r="X231"/>
      <c r="Y231"/>
      <c r="Z231"/>
      <c r="AA231"/>
      <c r="AB231" s="37"/>
      <c r="AC231"/>
      <c r="AD231" s="48"/>
      <c r="AE231"/>
      <c r="AF231"/>
      <c r="AG231"/>
      <c r="AH231"/>
      <c r="AJ231"/>
    </row>
    <row r="232" spans="8:36" x14ac:dyDescent="0.35">
      <c r="H232"/>
      <c r="I232" s="48"/>
      <c r="J232"/>
      <c r="K232"/>
      <c r="L232"/>
      <c r="M232"/>
      <c r="N232"/>
      <c r="O232"/>
      <c r="P232" s="48"/>
      <c r="Q232"/>
      <c r="R232"/>
      <c r="S232"/>
      <c r="T232"/>
      <c r="U232"/>
      <c r="V232"/>
      <c r="W232" s="48"/>
      <c r="X232"/>
      <c r="Y232"/>
      <c r="Z232"/>
      <c r="AA232"/>
      <c r="AB232" s="37"/>
      <c r="AC232"/>
      <c r="AD232" s="48"/>
      <c r="AE232"/>
      <c r="AF232"/>
      <c r="AG232"/>
      <c r="AH232"/>
      <c r="AJ232"/>
    </row>
    <row r="233" spans="8:36" x14ac:dyDescent="0.35">
      <c r="H233"/>
      <c r="I233" s="48"/>
      <c r="J233"/>
      <c r="K233"/>
      <c r="L233"/>
      <c r="M233"/>
      <c r="N233"/>
      <c r="O233"/>
      <c r="P233" s="48"/>
      <c r="Q233"/>
      <c r="R233"/>
      <c r="S233"/>
      <c r="T233"/>
      <c r="U233"/>
      <c r="V233"/>
      <c r="W233" s="48"/>
      <c r="X233"/>
      <c r="Y233"/>
      <c r="Z233"/>
      <c r="AA233"/>
      <c r="AB233" s="37"/>
      <c r="AC233"/>
      <c r="AD233" s="48"/>
      <c r="AE233"/>
      <c r="AF233"/>
      <c r="AG233"/>
      <c r="AH233"/>
      <c r="AJ233"/>
    </row>
    <row r="234" spans="8:36" x14ac:dyDescent="0.35">
      <c r="H234"/>
      <c r="I234" s="48"/>
      <c r="J234"/>
      <c r="K234"/>
      <c r="L234"/>
      <c r="M234"/>
      <c r="N234"/>
      <c r="O234"/>
      <c r="P234" s="48"/>
      <c r="Q234"/>
      <c r="R234"/>
      <c r="S234"/>
      <c r="T234"/>
      <c r="U234"/>
      <c r="V234"/>
      <c r="W234" s="48"/>
      <c r="X234"/>
      <c r="Y234"/>
      <c r="Z234"/>
      <c r="AA234"/>
      <c r="AB234" s="37"/>
      <c r="AC234"/>
      <c r="AD234" s="48"/>
      <c r="AE234"/>
      <c r="AF234"/>
      <c r="AG234"/>
      <c r="AH234"/>
      <c r="AJ234"/>
    </row>
    <row r="235" spans="8:36" x14ac:dyDescent="0.35">
      <c r="H235"/>
      <c r="I235" s="48"/>
      <c r="J235"/>
      <c r="K235"/>
      <c r="L235"/>
      <c r="M235"/>
      <c r="N235"/>
      <c r="O235"/>
      <c r="P235" s="48"/>
      <c r="Q235"/>
      <c r="R235"/>
      <c r="S235"/>
      <c r="T235"/>
      <c r="U235"/>
      <c r="V235"/>
      <c r="W235" s="48"/>
      <c r="X235"/>
      <c r="Y235"/>
      <c r="Z235"/>
      <c r="AA235"/>
      <c r="AB235" s="37"/>
      <c r="AC235"/>
      <c r="AD235" s="48"/>
      <c r="AE235"/>
      <c r="AF235"/>
      <c r="AG235"/>
      <c r="AH235"/>
      <c r="AJ235"/>
    </row>
    <row r="236" spans="8:36" x14ac:dyDescent="0.35">
      <c r="H236"/>
      <c r="I236" s="48"/>
      <c r="J236"/>
      <c r="K236"/>
      <c r="L236"/>
      <c r="M236"/>
      <c r="N236"/>
      <c r="O236"/>
      <c r="P236" s="48"/>
      <c r="Q236"/>
      <c r="R236"/>
      <c r="S236"/>
      <c r="T236"/>
      <c r="U236"/>
      <c r="V236"/>
      <c r="W236" s="48"/>
      <c r="X236"/>
      <c r="Y236"/>
      <c r="Z236"/>
      <c r="AA236"/>
      <c r="AB236" s="37"/>
      <c r="AC236"/>
      <c r="AD236" s="48"/>
      <c r="AE236"/>
      <c r="AF236"/>
      <c r="AG236"/>
      <c r="AH236"/>
      <c r="AJ236"/>
    </row>
    <row r="237" spans="8:36" x14ac:dyDescent="0.35">
      <c r="H237"/>
      <c r="I237" s="48"/>
      <c r="J237"/>
      <c r="K237"/>
      <c r="L237"/>
      <c r="M237"/>
      <c r="N237"/>
      <c r="O237"/>
      <c r="P237" s="48"/>
      <c r="Q237"/>
      <c r="R237"/>
      <c r="S237"/>
      <c r="T237"/>
      <c r="U237"/>
      <c r="V237"/>
      <c r="W237" s="48"/>
      <c r="X237"/>
      <c r="Y237"/>
      <c r="Z237"/>
      <c r="AA237"/>
      <c r="AB237" s="37"/>
      <c r="AC237"/>
      <c r="AD237" s="48"/>
      <c r="AE237"/>
      <c r="AF237"/>
      <c r="AG237"/>
      <c r="AH237"/>
      <c r="AJ237"/>
    </row>
    <row r="238" spans="8:36" x14ac:dyDescent="0.35">
      <c r="H238"/>
      <c r="I238" s="48"/>
      <c r="J238"/>
      <c r="K238"/>
      <c r="L238"/>
      <c r="M238"/>
      <c r="N238"/>
      <c r="O238"/>
      <c r="P238" s="48"/>
      <c r="Q238"/>
      <c r="R238"/>
      <c r="S238"/>
      <c r="T238"/>
      <c r="U238"/>
      <c r="V238"/>
      <c r="W238" s="48"/>
      <c r="X238"/>
      <c r="Y238"/>
      <c r="Z238"/>
      <c r="AA238"/>
      <c r="AB238" s="37"/>
      <c r="AC238"/>
      <c r="AD238" s="48"/>
      <c r="AE238"/>
      <c r="AF238"/>
      <c r="AG238"/>
      <c r="AH238"/>
      <c r="AJ238"/>
    </row>
    <row r="239" spans="8:36" x14ac:dyDescent="0.35">
      <c r="H239"/>
      <c r="I239" s="48"/>
      <c r="J239"/>
      <c r="K239"/>
      <c r="L239"/>
      <c r="M239"/>
      <c r="N239"/>
      <c r="O239"/>
      <c r="P239" s="48"/>
      <c r="Q239"/>
      <c r="R239"/>
      <c r="S239"/>
      <c r="T239"/>
      <c r="U239"/>
      <c r="V239"/>
      <c r="W239" s="48"/>
      <c r="X239"/>
      <c r="Y239"/>
      <c r="Z239"/>
      <c r="AA239"/>
      <c r="AB239" s="37"/>
      <c r="AC239"/>
      <c r="AD239" s="48"/>
      <c r="AE239"/>
      <c r="AF239"/>
      <c r="AG239"/>
      <c r="AH239"/>
      <c r="AJ239"/>
    </row>
    <row r="240" spans="8:36" x14ac:dyDescent="0.35">
      <c r="H240"/>
      <c r="I240" s="48"/>
      <c r="J240"/>
      <c r="K240"/>
      <c r="L240"/>
      <c r="M240"/>
      <c r="N240"/>
      <c r="O240"/>
      <c r="P240" s="48"/>
      <c r="Q240"/>
      <c r="R240"/>
      <c r="S240"/>
      <c r="T240"/>
      <c r="U240"/>
      <c r="V240"/>
      <c r="W240" s="48"/>
      <c r="X240"/>
      <c r="Y240"/>
      <c r="Z240"/>
      <c r="AA240"/>
      <c r="AB240" s="37"/>
      <c r="AC240"/>
      <c r="AD240" s="48"/>
      <c r="AE240"/>
      <c r="AF240"/>
      <c r="AG240"/>
      <c r="AH240"/>
      <c r="AJ240"/>
    </row>
    <row r="241" spans="8:36" x14ac:dyDescent="0.35">
      <c r="H241"/>
      <c r="I241" s="48"/>
      <c r="J241"/>
      <c r="K241"/>
      <c r="L241"/>
      <c r="M241"/>
      <c r="N241"/>
      <c r="O241"/>
      <c r="P241" s="48"/>
      <c r="Q241"/>
      <c r="R241"/>
      <c r="S241"/>
      <c r="T241"/>
      <c r="U241"/>
      <c r="V241"/>
      <c r="W241" s="48"/>
      <c r="X241"/>
      <c r="Y241"/>
      <c r="Z241"/>
      <c r="AA241"/>
      <c r="AB241" s="37"/>
      <c r="AC241"/>
      <c r="AD241" s="48"/>
      <c r="AE241"/>
      <c r="AF241"/>
      <c r="AG241"/>
      <c r="AH241"/>
      <c r="AJ241"/>
    </row>
    <row r="242" spans="8:36" x14ac:dyDescent="0.35">
      <c r="H242"/>
      <c r="I242" s="48"/>
      <c r="J242"/>
      <c r="K242"/>
      <c r="L242"/>
      <c r="M242"/>
      <c r="N242"/>
      <c r="O242"/>
      <c r="P242" s="48"/>
      <c r="Q242"/>
      <c r="R242"/>
      <c r="S242"/>
      <c r="T242"/>
      <c r="U242"/>
      <c r="V242"/>
      <c r="W242" s="48"/>
      <c r="X242"/>
      <c r="Y242"/>
      <c r="Z242"/>
      <c r="AA242"/>
      <c r="AB242" s="37"/>
      <c r="AC242"/>
      <c r="AD242" s="48"/>
      <c r="AE242"/>
      <c r="AF242"/>
      <c r="AG242"/>
      <c r="AH242"/>
      <c r="AJ242"/>
    </row>
    <row r="243" spans="8:36" x14ac:dyDescent="0.35">
      <c r="H243"/>
      <c r="I243" s="48"/>
      <c r="J243"/>
      <c r="K243"/>
      <c r="L243"/>
      <c r="M243"/>
      <c r="N243"/>
      <c r="O243"/>
      <c r="P243" s="48"/>
      <c r="Q243"/>
      <c r="R243"/>
      <c r="S243"/>
      <c r="T243"/>
      <c r="U243"/>
      <c r="V243"/>
      <c r="W243" s="48"/>
      <c r="X243"/>
      <c r="Y243"/>
      <c r="Z243"/>
      <c r="AA243"/>
      <c r="AB243" s="37"/>
      <c r="AC243"/>
      <c r="AD243" s="48"/>
      <c r="AE243"/>
      <c r="AF243"/>
      <c r="AG243"/>
      <c r="AH243"/>
      <c r="AJ243"/>
    </row>
    <row r="244" spans="8:36" x14ac:dyDescent="0.35">
      <c r="H244"/>
      <c r="I244" s="48"/>
      <c r="J244"/>
      <c r="K244"/>
      <c r="L244"/>
      <c r="M244"/>
      <c r="N244"/>
      <c r="O244"/>
      <c r="P244" s="48"/>
      <c r="Q244"/>
      <c r="R244"/>
      <c r="S244"/>
      <c r="T244"/>
      <c r="U244"/>
      <c r="V244"/>
      <c r="W244" s="48"/>
      <c r="X244"/>
      <c r="Y244"/>
      <c r="Z244"/>
      <c r="AA244"/>
      <c r="AB244" s="37"/>
      <c r="AC244"/>
      <c r="AD244" s="48"/>
      <c r="AE244"/>
      <c r="AF244"/>
      <c r="AG244"/>
      <c r="AH244"/>
      <c r="AJ244"/>
    </row>
    <row r="245" spans="8:36" x14ac:dyDescent="0.35">
      <c r="H245"/>
      <c r="I245" s="48"/>
      <c r="J245"/>
      <c r="K245"/>
      <c r="L245"/>
      <c r="M245"/>
      <c r="N245"/>
      <c r="O245"/>
      <c r="P245" s="48"/>
      <c r="Q245"/>
      <c r="R245"/>
      <c r="S245"/>
      <c r="T245"/>
      <c r="U245"/>
      <c r="V245"/>
      <c r="W245" s="48"/>
      <c r="X245"/>
      <c r="Y245"/>
      <c r="Z245"/>
      <c r="AA245"/>
      <c r="AB245" s="37"/>
      <c r="AC245"/>
      <c r="AD245" s="48"/>
      <c r="AE245"/>
      <c r="AF245"/>
      <c r="AG245"/>
      <c r="AH245"/>
      <c r="AJ245"/>
    </row>
    <row r="246" spans="8:36" x14ac:dyDescent="0.35">
      <c r="H246"/>
      <c r="I246" s="48"/>
      <c r="J246"/>
      <c r="K246"/>
      <c r="L246"/>
      <c r="M246"/>
      <c r="N246"/>
      <c r="O246"/>
      <c r="P246" s="48"/>
      <c r="Q246"/>
      <c r="R246"/>
      <c r="S246"/>
      <c r="T246"/>
      <c r="U246"/>
      <c r="V246"/>
      <c r="W246" s="48"/>
      <c r="X246"/>
      <c r="Y246"/>
      <c r="Z246"/>
      <c r="AA246"/>
      <c r="AB246" s="37"/>
      <c r="AC246"/>
      <c r="AD246" s="48"/>
      <c r="AE246"/>
      <c r="AF246"/>
      <c r="AG246"/>
      <c r="AH246"/>
      <c r="AJ246"/>
    </row>
    <row r="247" spans="8:36" x14ac:dyDescent="0.35">
      <c r="H247"/>
      <c r="I247" s="48"/>
      <c r="J247"/>
      <c r="K247"/>
      <c r="L247"/>
      <c r="M247"/>
      <c r="N247"/>
      <c r="O247"/>
      <c r="P247" s="48"/>
      <c r="Q247"/>
      <c r="R247"/>
      <c r="S247"/>
      <c r="T247"/>
      <c r="U247"/>
      <c r="V247"/>
      <c r="W247" s="48"/>
      <c r="X247"/>
      <c r="Y247"/>
      <c r="Z247"/>
      <c r="AA247"/>
      <c r="AB247" s="37"/>
      <c r="AC247"/>
      <c r="AD247" s="48"/>
      <c r="AE247"/>
      <c r="AF247"/>
      <c r="AG247"/>
      <c r="AH247"/>
      <c r="AJ247"/>
    </row>
    <row r="248" spans="8:36" x14ac:dyDescent="0.35">
      <c r="H248"/>
      <c r="I248" s="48"/>
      <c r="J248"/>
      <c r="K248"/>
      <c r="L248"/>
      <c r="M248"/>
      <c r="N248"/>
      <c r="O248"/>
      <c r="P248" s="48"/>
      <c r="Q248"/>
      <c r="R248"/>
      <c r="S248"/>
      <c r="T248"/>
      <c r="U248"/>
      <c r="V248"/>
      <c r="W248" s="48"/>
      <c r="X248"/>
      <c r="Y248"/>
      <c r="Z248"/>
      <c r="AA248"/>
      <c r="AB248" s="37"/>
      <c r="AC248"/>
      <c r="AD248" s="48"/>
      <c r="AE248"/>
      <c r="AF248"/>
      <c r="AG248"/>
      <c r="AH248"/>
      <c r="AJ248"/>
    </row>
    <row r="249" spans="8:36" x14ac:dyDescent="0.35">
      <c r="H249"/>
      <c r="I249" s="48"/>
      <c r="J249"/>
      <c r="K249"/>
      <c r="L249"/>
      <c r="M249"/>
      <c r="N249"/>
      <c r="O249"/>
      <c r="P249" s="48"/>
      <c r="Q249"/>
      <c r="R249"/>
      <c r="S249"/>
      <c r="T249"/>
      <c r="U249"/>
      <c r="V249"/>
      <c r="W249" s="48"/>
      <c r="X249"/>
      <c r="Y249"/>
      <c r="Z249"/>
      <c r="AA249"/>
      <c r="AB249" s="37"/>
      <c r="AC249"/>
      <c r="AD249" s="48"/>
      <c r="AE249"/>
      <c r="AF249"/>
      <c r="AG249"/>
      <c r="AH249"/>
      <c r="AJ249"/>
    </row>
    <row r="250" spans="8:36" x14ac:dyDescent="0.35">
      <c r="H250"/>
      <c r="I250" s="48"/>
      <c r="J250"/>
      <c r="K250"/>
      <c r="L250"/>
      <c r="M250"/>
      <c r="N250"/>
      <c r="O250"/>
      <c r="P250" s="48"/>
      <c r="Q250"/>
      <c r="R250"/>
      <c r="S250"/>
      <c r="T250"/>
      <c r="U250"/>
      <c r="V250"/>
      <c r="W250" s="48"/>
      <c r="X250"/>
      <c r="Y250"/>
      <c r="Z250"/>
      <c r="AA250"/>
      <c r="AB250" s="37"/>
      <c r="AC250"/>
      <c r="AD250" s="48"/>
      <c r="AE250"/>
      <c r="AF250"/>
      <c r="AG250"/>
      <c r="AH250"/>
      <c r="AJ250"/>
    </row>
    <row r="251" spans="8:36" x14ac:dyDescent="0.35">
      <c r="H251"/>
      <c r="I251" s="48"/>
      <c r="J251"/>
      <c r="K251"/>
      <c r="L251"/>
      <c r="M251"/>
      <c r="N251"/>
      <c r="O251"/>
      <c r="P251" s="48"/>
      <c r="Q251"/>
      <c r="R251"/>
      <c r="S251"/>
      <c r="T251"/>
      <c r="U251"/>
      <c r="V251"/>
      <c r="W251" s="48"/>
      <c r="X251"/>
      <c r="Y251"/>
      <c r="Z251"/>
      <c r="AA251"/>
      <c r="AB251" s="37"/>
      <c r="AC251"/>
      <c r="AD251" s="48"/>
      <c r="AE251"/>
      <c r="AF251"/>
      <c r="AG251"/>
      <c r="AH251"/>
      <c r="AJ251"/>
    </row>
    <row r="252" spans="8:36" x14ac:dyDescent="0.35">
      <c r="H252"/>
      <c r="I252" s="48"/>
      <c r="J252"/>
      <c r="K252"/>
      <c r="L252"/>
      <c r="M252"/>
      <c r="N252"/>
      <c r="O252"/>
      <c r="P252" s="48"/>
      <c r="Q252"/>
      <c r="R252"/>
      <c r="S252"/>
      <c r="T252"/>
      <c r="U252"/>
      <c r="V252"/>
      <c r="W252" s="48"/>
      <c r="X252"/>
      <c r="Y252"/>
      <c r="Z252"/>
      <c r="AA252"/>
      <c r="AB252" s="37"/>
      <c r="AC252"/>
      <c r="AD252" s="48"/>
      <c r="AE252"/>
      <c r="AF252"/>
      <c r="AG252"/>
      <c r="AH252"/>
      <c r="AJ252"/>
    </row>
    <row r="253" spans="8:36" x14ac:dyDescent="0.35">
      <c r="H253"/>
      <c r="I253" s="48"/>
      <c r="J253"/>
      <c r="K253"/>
      <c r="L253"/>
      <c r="M253"/>
      <c r="N253"/>
      <c r="O253"/>
      <c r="P253" s="48"/>
      <c r="Q253"/>
      <c r="R253"/>
      <c r="S253"/>
      <c r="T253"/>
      <c r="U253"/>
      <c r="V253"/>
      <c r="W253" s="48"/>
      <c r="X253"/>
      <c r="Y253"/>
      <c r="Z253"/>
      <c r="AA253"/>
      <c r="AB253" s="37"/>
      <c r="AC253"/>
      <c r="AD253" s="48"/>
      <c r="AE253"/>
      <c r="AF253"/>
      <c r="AG253"/>
      <c r="AH253"/>
      <c r="AJ253"/>
    </row>
    <row r="254" spans="8:36" x14ac:dyDescent="0.35">
      <c r="H254"/>
      <c r="I254" s="48"/>
      <c r="J254"/>
      <c r="K254"/>
      <c r="L254"/>
      <c r="M254"/>
      <c r="N254"/>
      <c r="O254"/>
      <c r="P254" s="48"/>
      <c r="Q254"/>
      <c r="R254"/>
      <c r="S254"/>
      <c r="T254"/>
      <c r="U254"/>
      <c r="V254"/>
      <c r="W254" s="48"/>
      <c r="X254"/>
      <c r="Y254"/>
      <c r="Z254"/>
      <c r="AA254"/>
      <c r="AB254" s="37"/>
      <c r="AC254"/>
      <c r="AD254" s="48"/>
      <c r="AE254"/>
      <c r="AF254"/>
      <c r="AG254"/>
      <c r="AH254"/>
      <c r="AJ254"/>
    </row>
    <row r="255" spans="8:36" x14ac:dyDescent="0.35">
      <c r="H255"/>
      <c r="I255" s="48"/>
      <c r="J255"/>
      <c r="K255"/>
      <c r="L255"/>
      <c r="M255"/>
      <c r="N255"/>
      <c r="O255"/>
      <c r="P255" s="48"/>
      <c r="Q255"/>
      <c r="R255"/>
      <c r="S255"/>
      <c r="T255"/>
      <c r="U255"/>
      <c r="V255"/>
      <c r="W255" s="48"/>
      <c r="X255"/>
      <c r="Y255"/>
      <c r="Z255"/>
      <c r="AA255"/>
      <c r="AB255" s="37"/>
      <c r="AC255"/>
      <c r="AD255" s="48"/>
      <c r="AE255"/>
      <c r="AF255"/>
      <c r="AG255"/>
      <c r="AH255"/>
      <c r="AJ255"/>
    </row>
    <row r="256" spans="8:36" x14ac:dyDescent="0.35">
      <c r="H256"/>
      <c r="I256" s="48"/>
      <c r="J256"/>
      <c r="K256"/>
      <c r="L256"/>
      <c r="M256"/>
      <c r="N256"/>
      <c r="O256"/>
      <c r="P256" s="48"/>
      <c r="Q256"/>
      <c r="R256"/>
      <c r="S256"/>
      <c r="T256"/>
      <c r="U256"/>
      <c r="V256"/>
      <c r="W256" s="48"/>
      <c r="X256"/>
      <c r="Y256"/>
      <c r="Z256"/>
      <c r="AA256"/>
      <c r="AB256" s="37"/>
      <c r="AC256"/>
      <c r="AD256" s="48"/>
      <c r="AE256"/>
      <c r="AF256"/>
      <c r="AG256"/>
      <c r="AH256"/>
      <c r="AJ256"/>
    </row>
    <row r="257" spans="8:36" x14ac:dyDescent="0.35">
      <c r="H257"/>
      <c r="I257" s="48"/>
      <c r="J257"/>
      <c r="K257"/>
      <c r="L257"/>
      <c r="M257"/>
      <c r="N257"/>
      <c r="O257"/>
      <c r="P257" s="48"/>
      <c r="Q257"/>
      <c r="R257"/>
      <c r="S257"/>
      <c r="T257"/>
      <c r="U257"/>
      <c r="V257"/>
      <c r="W257" s="48"/>
      <c r="X257"/>
      <c r="Y257"/>
      <c r="Z257"/>
      <c r="AA257"/>
      <c r="AB257" s="37"/>
      <c r="AC257"/>
      <c r="AD257" s="48"/>
      <c r="AE257"/>
      <c r="AF257"/>
      <c r="AG257"/>
      <c r="AH257"/>
      <c r="AJ257"/>
    </row>
    <row r="258" spans="8:36" x14ac:dyDescent="0.35">
      <c r="H258"/>
      <c r="I258" s="48"/>
      <c r="J258"/>
      <c r="K258"/>
      <c r="L258"/>
      <c r="M258"/>
      <c r="N258"/>
      <c r="O258"/>
      <c r="P258" s="48"/>
      <c r="Q258"/>
      <c r="R258"/>
      <c r="S258"/>
      <c r="T258"/>
      <c r="U258"/>
      <c r="V258"/>
      <c r="W258" s="48"/>
      <c r="X258"/>
      <c r="Y258"/>
      <c r="Z258"/>
      <c r="AA258"/>
      <c r="AB258" s="37"/>
      <c r="AC258"/>
      <c r="AD258" s="48"/>
      <c r="AE258"/>
      <c r="AF258"/>
      <c r="AG258"/>
      <c r="AH258"/>
      <c r="AJ258"/>
    </row>
    <row r="259" spans="8:36" x14ac:dyDescent="0.35">
      <c r="H259"/>
      <c r="I259" s="48"/>
      <c r="J259"/>
      <c r="K259"/>
      <c r="L259"/>
      <c r="M259"/>
      <c r="N259"/>
      <c r="O259"/>
      <c r="P259" s="48"/>
      <c r="Q259"/>
      <c r="R259"/>
      <c r="S259"/>
      <c r="T259"/>
      <c r="U259"/>
      <c r="V259"/>
      <c r="W259" s="48"/>
      <c r="X259"/>
      <c r="Y259"/>
      <c r="Z259"/>
      <c r="AA259"/>
      <c r="AB259" s="37"/>
      <c r="AC259"/>
      <c r="AD259" s="48"/>
      <c r="AE259"/>
      <c r="AF259"/>
      <c r="AG259"/>
      <c r="AH259"/>
      <c r="AJ259"/>
    </row>
    <row r="260" spans="8:36" x14ac:dyDescent="0.35">
      <c r="H260"/>
      <c r="I260" s="48"/>
      <c r="J260"/>
      <c r="K260"/>
      <c r="L260"/>
      <c r="M260"/>
      <c r="N260"/>
      <c r="O260"/>
      <c r="P260" s="48"/>
      <c r="Q260"/>
      <c r="R260"/>
      <c r="S260"/>
      <c r="T260"/>
      <c r="U260"/>
      <c r="V260"/>
      <c r="W260" s="48"/>
      <c r="X260"/>
      <c r="Y260"/>
      <c r="Z260"/>
      <c r="AA260"/>
      <c r="AB260" s="37"/>
      <c r="AC260"/>
      <c r="AD260" s="48"/>
      <c r="AE260"/>
      <c r="AF260"/>
      <c r="AG260"/>
      <c r="AH260"/>
      <c r="AJ260"/>
    </row>
    <row r="261" spans="8:36" x14ac:dyDescent="0.35">
      <c r="H261"/>
      <c r="I261" s="48"/>
      <c r="J261"/>
      <c r="K261"/>
      <c r="L261"/>
      <c r="M261"/>
      <c r="N261"/>
      <c r="O261"/>
      <c r="P261" s="48"/>
      <c r="Q261"/>
      <c r="R261"/>
      <c r="S261"/>
      <c r="T261"/>
      <c r="U261"/>
      <c r="V261"/>
      <c r="W261" s="48"/>
      <c r="X261"/>
      <c r="Y261"/>
      <c r="Z261"/>
      <c r="AA261"/>
      <c r="AB261" s="37"/>
      <c r="AC261"/>
      <c r="AD261" s="48"/>
      <c r="AE261"/>
      <c r="AF261"/>
      <c r="AG261"/>
      <c r="AH261"/>
      <c r="AJ261"/>
    </row>
    <row r="262" spans="8:36" x14ac:dyDescent="0.35">
      <c r="H262"/>
      <c r="I262" s="48"/>
      <c r="J262"/>
      <c r="K262"/>
      <c r="L262"/>
      <c r="M262"/>
      <c r="N262"/>
      <c r="O262"/>
      <c r="P262" s="48"/>
      <c r="Q262"/>
      <c r="R262"/>
      <c r="S262"/>
      <c r="T262"/>
      <c r="U262"/>
      <c r="V262"/>
      <c r="W262" s="48"/>
      <c r="X262"/>
      <c r="Y262"/>
      <c r="Z262"/>
      <c r="AA262"/>
      <c r="AB262" s="37"/>
      <c r="AC262"/>
      <c r="AD262" s="48"/>
      <c r="AE262"/>
      <c r="AF262"/>
      <c r="AG262"/>
      <c r="AH262"/>
      <c r="AJ262"/>
    </row>
    <row r="263" spans="8:36" x14ac:dyDescent="0.35">
      <c r="H263"/>
      <c r="I263" s="48"/>
      <c r="J263"/>
      <c r="K263"/>
      <c r="L263"/>
      <c r="M263"/>
      <c r="N263"/>
      <c r="O263"/>
      <c r="P263" s="48"/>
      <c r="Q263"/>
      <c r="R263"/>
      <c r="S263"/>
      <c r="T263"/>
      <c r="U263"/>
      <c r="V263"/>
      <c r="W263" s="48"/>
      <c r="X263"/>
      <c r="Y263"/>
      <c r="Z263"/>
      <c r="AA263"/>
      <c r="AB263" s="37"/>
      <c r="AC263"/>
      <c r="AD263" s="48"/>
      <c r="AE263"/>
      <c r="AF263"/>
      <c r="AG263"/>
      <c r="AH263"/>
      <c r="AJ263"/>
    </row>
    <row r="264" spans="8:36" x14ac:dyDescent="0.35">
      <c r="H264"/>
      <c r="I264" s="48"/>
      <c r="J264"/>
      <c r="K264"/>
      <c r="L264"/>
      <c r="M264"/>
      <c r="N264"/>
      <c r="O264"/>
      <c r="P264" s="48"/>
      <c r="Q264"/>
      <c r="R264"/>
      <c r="S264"/>
      <c r="T264"/>
      <c r="U264"/>
      <c r="V264"/>
      <c r="W264" s="48"/>
      <c r="X264"/>
      <c r="Y264"/>
      <c r="Z264"/>
      <c r="AA264"/>
      <c r="AB264" s="37"/>
      <c r="AC264"/>
      <c r="AD264" s="48"/>
      <c r="AE264"/>
      <c r="AF264"/>
      <c r="AG264"/>
      <c r="AH264"/>
      <c r="AJ264"/>
    </row>
    <row r="265" spans="8:36" x14ac:dyDescent="0.35">
      <c r="H265"/>
      <c r="I265" s="48"/>
      <c r="J265"/>
      <c r="K265"/>
      <c r="L265"/>
      <c r="M265"/>
      <c r="N265"/>
      <c r="O265"/>
      <c r="P265" s="48"/>
      <c r="Q265"/>
      <c r="R265"/>
      <c r="S265"/>
      <c r="T265"/>
      <c r="U265"/>
      <c r="V265"/>
      <c r="W265" s="48"/>
      <c r="X265"/>
      <c r="Y265"/>
      <c r="Z265"/>
      <c r="AA265"/>
      <c r="AB265" s="37"/>
      <c r="AC265"/>
      <c r="AD265" s="48"/>
      <c r="AE265"/>
      <c r="AF265"/>
      <c r="AG265"/>
      <c r="AH265"/>
      <c r="AJ265"/>
    </row>
    <row r="266" spans="8:36" x14ac:dyDescent="0.35">
      <c r="H266"/>
      <c r="I266" s="48"/>
      <c r="J266"/>
      <c r="K266"/>
      <c r="L266"/>
      <c r="M266"/>
      <c r="N266"/>
      <c r="O266"/>
      <c r="P266" s="48"/>
      <c r="Q266"/>
      <c r="R266"/>
      <c r="S266"/>
      <c r="T266"/>
      <c r="U266"/>
      <c r="V266"/>
      <c r="W266" s="48"/>
      <c r="X266"/>
      <c r="Y266"/>
      <c r="Z266"/>
      <c r="AA266"/>
      <c r="AB266" s="37"/>
      <c r="AC266"/>
      <c r="AD266" s="48"/>
      <c r="AE266"/>
      <c r="AF266"/>
      <c r="AG266"/>
      <c r="AH266"/>
      <c r="AJ266"/>
    </row>
    <row r="267" spans="8:36" x14ac:dyDescent="0.35">
      <c r="H267"/>
      <c r="I267" s="48"/>
      <c r="J267"/>
      <c r="K267"/>
      <c r="L267"/>
      <c r="M267"/>
      <c r="N267"/>
      <c r="O267"/>
      <c r="P267" s="48"/>
      <c r="Q267"/>
      <c r="R267"/>
      <c r="S267"/>
      <c r="T267"/>
      <c r="U267"/>
      <c r="V267"/>
      <c r="W267" s="48"/>
      <c r="X267"/>
      <c r="Y267"/>
      <c r="Z267"/>
      <c r="AA267"/>
      <c r="AB267" s="37"/>
      <c r="AC267"/>
      <c r="AD267" s="48"/>
      <c r="AE267"/>
      <c r="AF267"/>
      <c r="AG267"/>
      <c r="AH267"/>
      <c r="AJ267"/>
    </row>
    <row r="268" spans="8:36" x14ac:dyDescent="0.35">
      <c r="H268"/>
      <c r="I268" s="48"/>
      <c r="J268"/>
      <c r="K268"/>
      <c r="L268"/>
      <c r="M268"/>
      <c r="N268"/>
      <c r="O268"/>
      <c r="P268" s="48"/>
      <c r="Q268"/>
      <c r="R268"/>
      <c r="S268"/>
      <c r="T268"/>
      <c r="U268"/>
      <c r="V268"/>
      <c r="W268" s="48"/>
      <c r="X268"/>
      <c r="Y268"/>
      <c r="Z268"/>
      <c r="AA268"/>
      <c r="AB268" s="37"/>
      <c r="AC268"/>
      <c r="AD268" s="48"/>
      <c r="AE268"/>
      <c r="AF268"/>
      <c r="AG268"/>
      <c r="AH268"/>
      <c r="AJ268"/>
    </row>
    <row r="269" spans="8:36" x14ac:dyDescent="0.35">
      <c r="H269"/>
      <c r="I269" s="48"/>
      <c r="J269"/>
      <c r="K269"/>
      <c r="L269"/>
      <c r="M269"/>
      <c r="N269"/>
      <c r="O269"/>
      <c r="P269" s="48"/>
      <c r="Q269"/>
      <c r="R269"/>
      <c r="S269"/>
      <c r="T269"/>
      <c r="U269"/>
      <c r="V269"/>
      <c r="W269" s="48"/>
      <c r="X269"/>
      <c r="Y269"/>
      <c r="Z269"/>
      <c r="AA269"/>
      <c r="AB269" s="37"/>
      <c r="AC269"/>
      <c r="AD269" s="48"/>
      <c r="AE269"/>
      <c r="AF269"/>
      <c r="AG269"/>
      <c r="AH269"/>
      <c r="AJ269"/>
    </row>
    <row r="270" spans="8:36" x14ac:dyDescent="0.35">
      <c r="H270"/>
      <c r="I270" s="48"/>
      <c r="J270"/>
      <c r="K270"/>
      <c r="L270"/>
      <c r="M270"/>
      <c r="N270"/>
      <c r="O270"/>
      <c r="P270" s="48"/>
      <c r="Q270"/>
      <c r="R270"/>
      <c r="S270"/>
      <c r="T270"/>
      <c r="U270"/>
      <c r="V270"/>
      <c r="W270" s="48"/>
      <c r="X270"/>
      <c r="Y270"/>
      <c r="Z270"/>
      <c r="AA270"/>
      <c r="AB270" s="37"/>
      <c r="AC270"/>
      <c r="AD270" s="48"/>
      <c r="AE270"/>
      <c r="AF270"/>
      <c r="AG270"/>
      <c r="AH270"/>
      <c r="AJ270"/>
    </row>
    <row r="271" spans="8:36" x14ac:dyDescent="0.35">
      <c r="H271"/>
      <c r="I271" s="48"/>
      <c r="J271"/>
      <c r="K271"/>
      <c r="L271"/>
      <c r="M271"/>
      <c r="N271"/>
      <c r="O271"/>
      <c r="P271" s="48"/>
      <c r="Q271"/>
      <c r="R271"/>
      <c r="S271"/>
      <c r="T271"/>
      <c r="U271"/>
      <c r="V271"/>
      <c r="W271" s="48"/>
      <c r="X271"/>
      <c r="Y271"/>
      <c r="Z271"/>
      <c r="AA271"/>
      <c r="AB271" s="37"/>
      <c r="AC271"/>
      <c r="AD271" s="48"/>
      <c r="AE271"/>
      <c r="AF271"/>
      <c r="AG271"/>
      <c r="AH271"/>
      <c r="AJ271"/>
    </row>
    <row r="272" spans="8:36" x14ac:dyDescent="0.35">
      <c r="H272"/>
      <c r="I272" s="48"/>
      <c r="J272"/>
      <c r="K272"/>
      <c r="L272"/>
      <c r="M272"/>
      <c r="N272"/>
      <c r="O272"/>
      <c r="P272" s="48"/>
      <c r="Q272"/>
      <c r="R272"/>
      <c r="S272"/>
      <c r="T272"/>
      <c r="U272"/>
      <c r="V272"/>
      <c r="W272" s="48"/>
      <c r="X272"/>
      <c r="Y272"/>
      <c r="Z272"/>
      <c r="AA272"/>
      <c r="AB272" s="37"/>
      <c r="AC272"/>
      <c r="AD272" s="48"/>
      <c r="AE272"/>
      <c r="AF272"/>
      <c r="AG272"/>
      <c r="AH272"/>
      <c r="AJ272"/>
    </row>
    <row r="273" spans="8:36" x14ac:dyDescent="0.35">
      <c r="H273"/>
      <c r="I273" s="48"/>
      <c r="J273"/>
      <c r="K273"/>
      <c r="L273"/>
      <c r="M273"/>
      <c r="N273"/>
      <c r="O273"/>
      <c r="P273" s="48"/>
      <c r="Q273"/>
      <c r="R273"/>
      <c r="S273"/>
      <c r="T273"/>
      <c r="U273"/>
      <c r="V273"/>
      <c r="W273" s="48"/>
      <c r="X273"/>
      <c r="Y273"/>
      <c r="Z273"/>
      <c r="AA273"/>
      <c r="AB273" s="37"/>
      <c r="AC273"/>
      <c r="AD273" s="48"/>
      <c r="AE273"/>
      <c r="AF273"/>
      <c r="AG273"/>
      <c r="AH273"/>
      <c r="AJ273"/>
    </row>
    <row r="274" spans="8:36" x14ac:dyDescent="0.35">
      <c r="H274"/>
      <c r="I274" s="48"/>
      <c r="J274"/>
      <c r="K274"/>
      <c r="L274"/>
      <c r="M274"/>
      <c r="N274"/>
      <c r="O274"/>
      <c r="P274" s="48"/>
      <c r="Q274"/>
      <c r="R274"/>
      <c r="S274"/>
      <c r="T274"/>
      <c r="U274"/>
      <c r="V274"/>
      <c r="W274" s="48"/>
      <c r="X274"/>
      <c r="Y274"/>
      <c r="Z274"/>
      <c r="AA274"/>
      <c r="AB274" s="37"/>
      <c r="AC274"/>
      <c r="AD274" s="48"/>
      <c r="AE274"/>
      <c r="AF274"/>
      <c r="AG274"/>
      <c r="AH274"/>
      <c r="AJ274"/>
    </row>
    <row r="275" spans="8:36" x14ac:dyDescent="0.35">
      <c r="H275"/>
      <c r="I275" s="48"/>
      <c r="J275"/>
      <c r="K275"/>
      <c r="L275"/>
      <c r="M275"/>
      <c r="N275"/>
      <c r="O275"/>
      <c r="P275" s="48"/>
      <c r="Q275"/>
      <c r="R275"/>
      <c r="S275"/>
      <c r="T275"/>
      <c r="U275"/>
      <c r="V275"/>
      <c r="W275" s="48"/>
      <c r="X275"/>
      <c r="Y275"/>
      <c r="Z275"/>
      <c r="AA275"/>
      <c r="AB275" s="37"/>
      <c r="AC275"/>
      <c r="AD275" s="48"/>
      <c r="AE275"/>
      <c r="AF275"/>
      <c r="AG275"/>
      <c r="AH275"/>
      <c r="AJ275"/>
    </row>
    <row r="276" spans="8:36" x14ac:dyDescent="0.35">
      <c r="H276"/>
      <c r="I276" s="48"/>
      <c r="J276"/>
      <c r="K276"/>
      <c r="L276"/>
      <c r="M276"/>
      <c r="N276"/>
      <c r="O276"/>
      <c r="P276" s="48"/>
      <c r="Q276"/>
      <c r="R276"/>
      <c r="S276"/>
      <c r="T276"/>
      <c r="U276"/>
      <c r="V276"/>
      <c r="W276" s="48"/>
      <c r="X276"/>
      <c r="Y276"/>
      <c r="Z276"/>
      <c r="AA276"/>
      <c r="AB276" s="37"/>
      <c r="AC276"/>
      <c r="AD276" s="48"/>
      <c r="AE276"/>
      <c r="AF276"/>
      <c r="AG276"/>
      <c r="AH276"/>
      <c r="AJ276"/>
    </row>
    <row r="277" spans="8:36" x14ac:dyDescent="0.35">
      <c r="H277"/>
      <c r="I277" s="48"/>
      <c r="J277"/>
      <c r="K277"/>
      <c r="L277"/>
      <c r="M277"/>
      <c r="N277"/>
      <c r="O277"/>
      <c r="P277" s="48"/>
      <c r="Q277"/>
      <c r="R277"/>
      <c r="S277"/>
      <c r="T277"/>
      <c r="U277"/>
      <c r="V277"/>
      <c r="W277" s="48"/>
      <c r="X277"/>
      <c r="Y277"/>
      <c r="Z277"/>
      <c r="AA277"/>
      <c r="AB277" s="37"/>
      <c r="AC277"/>
      <c r="AD277" s="48"/>
      <c r="AE277"/>
      <c r="AF277"/>
      <c r="AG277"/>
      <c r="AH277"/>
      <c r="AJ277"/>
    </row>
    <row r="278" spans="8:36" x14ac:dyDescent="0.35">
      <c r="H278"/>
      <c r="I278" s="48"/>
      <c r="J278"/>
      <c r="K278"/>
      <c r="L278"/>
      <c r="M278"/>
      <c r="N278"/>
      <c r="O278"/>
      <c r="P278" s="48"/>
      <c r="Q278"/>
      <c r="R278"/>
      <c r="S278"/>
      <c r="T278"/>
      <c r="U278"/>
      <c r="V278"/>
      <c r="W278" s="48"/>
      <c r="X278"/>
      <c r="Y278"/>
      <c r="Z278"/>
      <c r="AA278"/>
      <c r="AB278" s="37"/>
      <c r="AC278"/>
      <c r="AD278" s="48"/>
      <c r="AE278"/>
      <c r="AF278"/>
      <c r="AG278"/>
      <c r="AH278"/>
      <c r="AJ278"/>
    </row>
    <row r="279" spans="8:36" x14ac:dyDescent="0.35">
      <c r="H279"/>
      <c r="I279" s="48"/>
      <c r="J279"/>
      <c r="K279"/>
      <c r="L279"/>
      <c r="M279"/>
      <c r="N279"/>
      <c r="O279"/>
      <c r="P279" s="48"/>
      <c r="Q279"/>
      <c r="R279"/>
      <c r="S279"/>
      <c r="T279"/>
      <c r="U279"/>
      <c r="V279"/>
      <c r="W279" s="48"/>
      <c r="X279"/>
      <c r="Y279"/>
      <c r="Z279"/>
      <c r="AA279"/>
      <c r="AB279" s="37"/>
      <c r="AC279"/>
      <c r="AD279" s="48"/>
      <c r="AE279"/>
      <c r="AF279"/>
      <c r="AG279"/>
      <c r="AH279"/>
      <c r="AJ279"/>
    </row>
    <row r="280" spans="8:36" x14ac:dyDescent="0.35">
      <c r="H280"/>
      <c r="I280" s="48"/>
      <c r="J280"/>
      <c r="K280"/>
      <c r="L280"/>
      <c r="M280"/>
      <c r="N280"/>
      <c r="O280"/>
      <c r="P280" s="48"/>
      <c r="Q280"/>
      <c r="R280"/>
      <c r="S280"/>
      <c r="T280"/>
      <c r="U280"/>
      <c r="V280"/>
      <c r="W280" s="48"/>
      <c r="X280"/>
      <c r="Y280"/>
      <c r="Z280"/>
      <c r="AA280"/>
      <c r="AB280" s="37"/>
      <c r="AC280"/>
      <c r="AD280" s="48"/>
      <c r="AE280"/>
      <c r="AF280"/>
      <c r="AG280"/>
      <c r="AH280"/>
      <c r="AJ280"/>
    </row>
    <row r="281" spans="8:36" x14ac:dyDescent="0.35">
      <c r="H281"/>
      <c r="I281" s="48"/>
      <c r="J281"/>
      <c r="K281"/>
      <c r="L281"/>
      <c r="M281"/>
      <c r="N281"/>
      <c r="O281"/>
      <c r="P281" s="48"/>
      <c r="Q281"/>
      <c r="R281"/>
      <c r="S281"/>
      <c r="T281"/>
      <c r="U281"/>
      <c r="V281"/>
      <c r="W281" s="48"/>
      <c r="X281"/>
      <c r="Y281"/>
      <c r="Z281"/>
      <c r="AA281"/>
      <c r="AB281" s="37"/>
      <c r="AC281"/>
      <c r="AD281" s="48"/>
      <c r="AE281"/>
      <c r="AF281"/>
      <c r="AG281"/>
      <c r="AH281"/>
      <c r="AJ281"/>
    </row>
    <row r="282" spans="8:36" x14ac:dyDescent="0.35">
      <c r="H282"/>
      <c r="I282" s="48"/>
      <c r="J282"/>
      <c r="K282"/>
      <c r="L282"/>
      <c r="M282"/>
      <c r="N282"/>
      <c r="O282"/>
      <c r="P282" s="48"/>
      <c r="Q282"/>
      <c r="R282"/>
      <c r="S282"/>
      <c r="T282"/>
      <c r="U282"/>
      <c r="V282"/>
      <c r="W282" s="48"/>
      <c r="X282"/>
      <c r="Y282"/>
      <c r="Z282"/>
      <c r="AA282"/>
      <c r="AB282" s="37"/>
      <c r="AC282"/>
      <c r="AD282" s="48"/>
      <c r="AE282"/>
      <c r="AF282"/>
      <c r="AG282"/>
      <c r="AH282"/>
      <c r="AJ282"/>
    </row>
    <row r="283" spans="8:36" x14ac:dyDescent="0.35">
      <c r="H283"/>
      <c r="I283" s="48"/>
      <c r="J283"/>
      <c r="K283"/>
      <c r="L283"/>
      <c r="M283"/>
      <c r="N283"/>
      <c r="O283"/>
      <c r="P283" s="48"/>
      <c r="Q283"/>
      <c r="R283"/>
      <c r="S283"/>
      <c r="T283"/>
      <c r="U283"/>
      <c r="V283"/>
      <c r="W283" s="48"/>
      <c r="X283"/>
      <c r="Y283"/>
      <c r="Z283"/>
      <c r="AA283"/>
      <c r="AB283" s="37"/>
      <c r="AC283"/>
      <c r="AD283" s="48"/>
      <c r="AE283"/>
      <c r="AF283"/>
      <c r="AG283"/>
      <c r="AH283"/>
      <c r="AJ283"/>
    </row>
    <row r="284" spans="8:36" x14ac:dyDescent="0.35">
      <c r="H284"/>
      <c r="I284" s="48"/>
      <c r="J284"/>
      <c r="K284"/>
      <c r="L284"/>
      <c r="M284"/>
      <c r="N284"/>
      <c r="O284"/>
      <c r="P284" s="48"/>
      <c r="Q284"/>
      <c r="R284"/>
      <c r="S284"/>
      <c r="T284"/>
      <c r="U284"/>
      <c r="V284"/>
      <c r="W284" s="48"/>
      <c r="X284"/>
      <c r="Y284"/>
      <c r="Z284"/>
      <c r="AA284"/>
      <c r="AB284" s="37"/>
      <c r="AC284"/>
      <c r="AD284" s="48"/>
      <c r="AE284"/>
      <c r="AF284"/>
      <c r="AG284"/>
      <c r="AH284"/>
      <c r="AJ284"/>
    </row>
    <row r="285" spans="8:36" x14ac:dyDescent="0.35">
      <c r="H285"/>
      <c r="I285" s="48"/>
      <c r="J285"/>
      <c r="K285"/>
      <c r="L285"/>
      <c r="M285"/>
      <c r="N285"/>
      <c r="O285"/>
      <c r="P285" s="48"/>
      <c r="Q285"/>
      <c r="R285"/>
      <c r="S285"/>
      <c r="T285"/>
      <c r="U285"/>
      <c r="V285"/>
      <c r="W285" s="48"/>
      <c r="X285"/>
      <c r="Y285"/>
      <c r="Z285"/>
      <c r="AA285"/>
      <c r="AB285" s="37"/>
      <c r="AC285"/>
      <c r="AD285" s="48"/>
      <c r="AE285"/>
      <c r="AF285"/>
      <c r="AG285"/>
      <c r="AH285"/>
      <c r="AJ285"/>
    </row>
    <row r="286" spans="8:36" x14ac:dyDescent="0.35">
      <c r="H286"/>
      <c r="I286" s="48"/>
      <c r="J286"/>
      <c r="K286"/>
      <c r="L286"/>
      <c r="M286"/>
      <c r="N286"/>
      <c r="O286"/>
      <c r="P286" s="48"/>
      <c r="Q286"/>
      <c r="R286"/>
      <c r="S286"/>
      <c r="T286"/>
      <c r="U286"/>
      <c r="V286"/>
      <c r="W286" s="48"/>
      <c r="X286"/>
      <c r="Y286"/>
      <c r="Z286"/>
      <c r="AA286"/>
      <c r="AB286" s="37"/>
      <c r="AC286"/>
      <c r="AD286" s="48"/>
      <c r="AE286"/>
      <c r="AF286"/>
      <c r="AG286"/>
      <c r="AH286"/>
      <c r="AJ286"/>
    </row>
    <row r="287" spans="8:36" x14ac:dyDescent="0.35">
      <c r="H287"/>
      <c r="I287" s="48"/>
      <c r="J287"/>
      <c r="K287"/>
      <c r="L287"/>
      <c r="M287"/>
      <c r="N287"/>
      <c r="O287"/>
      <c r="P287" s="48"/>
      <c r="Q287"/>
      <c r="R287"/>
      <c r="S287"/>
      <c r="T287"/>
      <c r="U287"/>
      <c r="V287"/>
      <c r="W287" s="48"/>
      <c r="X287"/>
      <c r="Y287"/>
      <c r="Z287"/>
      <c r="AA287"/>
      <c r="AB287" s="37"/>
      <c r="AC287"/>
      <c r="AD287" s="48"/>
      <c r="AE287"/>
      <c r="AF287"/>
      <c r="AG287"/>
      <c r="AH287"/>
      <c r="AJ287"/>
    </row>
    <row r="288" spans="8:36" x14ac:dyDescent="0.35">
      <c r="H288"/>
      <c r="I288" s="48"/>
      <c r="J288"/>
      <c r="K288"/>
      <c r="L288"/>
      <c r="M288"/>
      <c r="N288"/>
      <c r="O288"/>
      <c r="P288" s="48"/>
      <c r="Q288"/>
      <c r="R288"/>
      <c r="S288"/>
      <c r="T288"/>
      <c r="U288"/>
      <c r="V288"/>
      <c r="W288" s="48"/>
      <c r="X288"/>
      <c r="Y288"/>
      <c r="Z288"/>
      <c r="AA288"/>
      <c r="AB288" s="37"/>
      <c r="AC288"/>
      <c r="AD288" s="48"/>
      <c r="AE288"/>
      <c r="AF288"/>
      <c r="AG288"/>
      <c r="AH288"/>
      <c r="AJ288"/>
    </row>
    <row r="289" spans="8:36" x14ac:dyDescent="0.35">
      <c r="H289"/>
      <c r="I289" s="48"/>
      <c r="J289"/>
      <c r="K289"/>
      <c r="L289"/>
      <c r="M289"/>
      <c r="N289"/>
      <c r="O289"/>
      <c r="P289" s="48"/>
      <c r="Q289"/>
      <c r="R289"/>
      <c r="S289"/>
      <c r="T289"/>
      <c r="U289"/>
      <c r="V289"/>
      <c r="W289" s="48"/>
      <c r="X289"/>
      <c r="Y289"/>
      <c r="Z289"/>
      <c r="AA289"/>
      <c r="AB289" s="37"/>
      <c r="AC289"/>
      <c r="AD289" s="48"/>
      <c r="AE289"/>
      <c r="AF289"/>
      <c r="AG289"/>
      <c r="AH289"/>
      <c r="AJ289"/>
    </row>
    <row r="290" spans="8:36" x14ac:dyDescent="0.35">
      <c r="H290"/>
      <c r="I290" s="48"/>
      <c r="J290"/>
      <c r="K290"/>
      <c r="L290"/>
      <c r="M290"/>
      <c r="N290"/>
      <c r="O290"/>
      <c r="P290" s="48"/>
      <c r="Q290"/>
      <c r="R290"/>
      <c r="S290"/>
      <c r="T290"/>
      <c r="U290"/>
      <c r="V290"/>
      <c r="W290" s="48"/>
      <c r="X290"/>
      <c r="Y290"/>
      <c r="Z290"/>
      <c r="AA290"/>
      <c r="AB290" s="37"/>
      <c r="AC290"/>
      <c r="AD290" s="48"/>
      <c r="AE290"/>
      <c r="AF290"/>
      <c r="AG290"/>
      <c r="AH290"/>
      <c r="AJ290"/>
    </row>
    <row r="291" spans="8:36" x14ac:dyDescent="0.35">
      <c r="H291"/>
      <c r="I291" s="48"/>
      <c r="J291"/>
      <c r="K291"/>
      <c r="L291"/>
      <c r="M291"/>
      <c r="N291"/>
      <c r="O291"/>
      <c r="P291" s="48"/>
      <c r="Q291"/>
      <c r="R291"/>
      <c r="S291"/>
      <c r="T291"/>
      <c r="U291"/>
      <c r="V291"/>
      <c r="W291" s="48"/>
      <c r="X291"/>
      <c r="Y291"/>
      <c r="Z291"/>
      <c r="AA291"/>
      <c r="AB291" s="37"/>
      <c r="AC291"/>
      <c r="AD291" s="48"/>
      <c r="AE291"/>
      <c r="AF291"/>
      <c r="AG291"/>
      <c r="AH291"/>
      <c r="AJ291"/>
    </row>
    <row r="292" spans="8:36" x14ac:dyDescent="0.35">
      <c r="H292"/>
      <c r="I292" s="48"/>
      <c r="J292"/>
      <c r="K292"/>
      <c r="L292"/>
      <c r="M292"/>
      <c r="N292"/>
      <c r="O292"/>
      <c r="P292" s="48"/>
      <c r="Q292"/>
      <c r="R292"/>
      <c r="S292"/>
      <c r="T292"/>
      <c r="U292"/>
      <c r="V292"/>
      <c r="W292" s="48"/>
      <c r="X292"/>
      <c r="Y292"/>
      <c r="Z292"/>
      <c r="AA292"/>
      <c r="AB292" s="37"/>
      <c r="AC292"/>
      <c r="AD292" s="48"/>
      <c r="AE292"/>
      <c r="AF292"/>
      <c r="AG292"/>
      <c r="AH292"/>
      <c r="AJ292"/>
    </row>
    <row r="293" spans="8:36" x14ac:dyDescent="0.35">
      <c r="H293"/>
      <c r="I293" s="48"/>
      <c r="J293"/>
      <c r="K293"/>
      <c r="L293"/>
      <c r="M293"/>
      <c r="N293"/>
      <c r="O293"/>
      <c r="P293" s="48"/>
      <c r="Q293"/>
      <c r="R293"/>
      <c r="S293"/>
      <c r="T293"/>
      <c r="U293"/>
      <c r="V293"/>
      <c r="W293" s="48"/>
      <c r="X293"/>
      <c r="Y293"/>
      <c r="Z293"/>
      <c r="AA293"/>
      <c r="AB293" s="37"/>
      <c r="AC293"/>
      <c r="AD293" s="48"/>
      <c r="AE293"/>
      <c r="AF293"/>
      <c r="AG293"/>
      <c r="AH293"/>
      <c r="AJ293"/>
    </row>
    <row r="294" spans="8:36" x14ac:dyDescent="0.35">
      <c r="H294"/>
      <c r="I294" s="48"/>
      <c r="J294"/>
      <c r="K294"/>
      <c r="L294"/>
      <c r="M294"/>
      <c r="N294"/>
      <c r="O294"/>
      <c r="P294" s="48"/>
      <c r="Q294"/>
      <c r="R294"/>
      <c r="S294"/>
      <c r="T294"/>
      <c r="U294"/>
      <c r="V294"/>
      <c r="W294" s="48"/>
      <c r="X294"/>
      <c r="Y294"/>
      <c r="Z294"/>
      <c r="AA294"/>
      <c r="AB294" s="37"/>
      <c r="AC294"/>
      <c r="AD294" s="48"/>
      <c r="AE294"/>
      <c r="AF294"/>
      <c r="AG294"/>
      <c r="AH294"/>
      <c r="AJ294"/>
    </row>
    <row r="295" spans="8:36" x14ac:dyDescent="0.35">
      <c r="H295"/>
      <c r="I295" s="48"/>
      <c r="J295"/>
      <c r="K295"/>
      <c r="L295"/>
      <c r="M295"/>
      <c r="N295"/>
      <c r="O295"/>
      <c r="P295" s="48"/>
      <c r="Q295"/>
      <c r="R295"/>
      <c r="S295"/>
      <c r="T295"/>
      <c r="U295"/>
      <c r="V295"/>
      <c r="W295" s="48"/>
      <c r="X295"/>
      <c r="Y295"/>
      <c r="Z295"/>
      <c r="AA295"/>
      <c r="AB295" s="37"/>
      <c r="AC295"/>
      <c r="AD295" s="48"/>
      <c r="AE295"/>
      <c r="AF295"/>
      <c r="AG295"/>
      <c r="AH295"/>
      <c r="AJ295"/>
    </row>
    <row r="296" spans="8:36" x14ac:dyDescent="0.35">
      <c r="H296"/>
      <c r="I296" s="48"/>
      <c r="J296"/>
      <c r="K296"/>
      <c r="L296"/>
      <c r="M296"/>
      <c r="N296"/>
      <c r="O296"/>
      <c r="P296" s="48"/>
      <c r="Q296"/>
      <c r="R296"/>
      <c r="S296"/>
      <c r="T296"/>
      <c r="U296"/>
      <c r="V296"/>
      <c r="W296" s="48"/>
      <c r="X296"/>
      <c r="Y296"/>
      <c r="Z296"/>
      <c r="AA296"/>
      <c r="AB296" s="37"/>
      <c r="AC296"/>
      <c r="AD296" s="48"/>
      <c r="AE296"/>
      <c r="AF296"/>
      <c r="AG296"/>
      <c r="AH296"/>
      <c r="AJ296"/>
    </row>
    <row r="297" spans="8:36" x14ac:dyDescent="0.35">
      <c r="H297"/>
      <c r="I297" s="48"/>
      <c r="J297"/>
      <c r="K297"/>
      <c r="L297"/>
      <c r="M297"/>
      <c r="N297"/>
      <c r="O297"/>
      <c r="P297" s="48"/>
      <c r="Q297"/>
      <c r="R297"/>
      <c r="S297"/>
      <c r="T297"/>
      <c r="U297"/>
      <c r="V297"/>
      <c r="W297" s="48"/>
      <c r="X297"/>
      <c r="Y297"/>
      <c r="Z297"/>
      <c r="AA297"/>
      <c r="AB297" s="37"/>
      <c r="AC297"/>
      <c r="AD297" s="48"/>
      <c r="AE297"/>
      <c r="AF297"/>
      <c r="AG297"/>
      <c r="AH297"/>
      <c r="AJ297"/>
    </row>
    <row r="298" spans="8:36" x14ac:dyDescent="0.35">
      <c r="H298"/>
      <c r="I298" s="48"/>
      <c r="J298"/>
      <c r="K298"/>
      <c r="L298"/>
      <c r="M298"/>
      <c r="N298"/>
      <c r="O298"/>
      <c r="P298" s="48"/>
      <c r="Q298"/>
      <c r="R298"/>
      <c r="S298"/>
      <c r="T298"/>
      <c r="U298"/>
      <c r="V298"/>
      <c r="W298" s="48"/>
      <c r="X298"/>
      <c r="Y298"/>
      <c r="Z298"/>
      <c r="AA298"/>
      <c r="AB298" s="37"/>
      <c r="AC298"/>
      <c r="AD298" s="48"/>
      <c r="AE298"/>
      <c r="AF298"/>
      <c r="AG298"/>
      <c r="AH298"/>
      <c r="AJ298"/>
    </row>
    <row r="299" spans="8:36" x14ac:dyDescent="0.35">
      <c r="H299"/>
      <c r="I299" s="48"/>
      <c r="J299"/>
      <c r="K299"/>
      <c r="L299"/>
      <c r="M299"/>
      <c r="N299"/>
      <c r="O299"/>
      <c r="P299" s="48"/>
      <c r="Q299"/>
      <c r="R299"/>
      <c r="S299"/>
      <c r="T299"/>
      <c r="U299"/>
      <c r="V299"/>
      <c r="W299" s="48"/>
      <c r="X299"/>
      <c r="Y299"/>
      <c r="Z299"/>
      <c r="AA299"/>
      <c r="AB299" s="37"/>
      <c r="AC299"/>
      <c r="AD299" s="48"/>
      <c r="AE299"/>
      <c r="AF299"/>
      <c r="AG299"/>
      <c r="AH299"/>
      <c r="AJ299"/>
    </row>
    <row r="300" spans="8:36" x14ac:dyDescent="0.35">
      <c r="H300"/>
      <c r="I300" s="48"/>
      <c r="J300"/>
      <c r="K300"/>
      <c r="L300"/>
      <c r="M300"/>
      <c r="N300"/>
      <c r="O300"/>
      <c r="P300" s="48"/>
      <c r="Q300"/>
      <c r="R300"/>
      <c r="S300"/>
      <c r="T300"/>
      <c r="U300"/>
      <c r="V300"/>
      <c r="W300" s="48"/>
      <c r="X300"/>
      <c r="Y300"/>
      <c r="Z300"/>
      <c r="AA300"/>
      <c r="AB300" s="37"/>
      <c r="AC300"/>
      <c r="AD300" s="48"/>
      <c r="AE300"/>
      <c r="AF300"/>
      <c r="AG300"/>
      <c r="AH300"/>
      <c r="AJ300"/>
    </row>
    <row r="301" spans="8:36" x14ac:dyDescent="0.35">
      <c r="H301"/>
      <c r="I301" s="48"/>
      <c r="J301"/>
      <c r="K301"/>
      <c r="L301"/>
      <c r="M301"/>
      <c r="N301"/>
      <c r="O301"/>
      <c r="P301" s="48"/>
      <c r="Q301"/>
      <c r="R301"/>
      <c r="S301"/>
      <c r="T301"/>
      <c r="U301"/>
      <c r="V301"/>
      <c r="W301" s="48"/>
      <c r="X301"/>
      <c r="Y301"/>
      <c r="Z301"/>
      <c r="AA301"/>
      <c r="AB301" s="37"/>
      <c r="AC301"/>
      <c r="AD301" s="48"/>
      <c r="AE301"/>
      <c r="AF301"/>
      <c r="AG301"/>
      <c r="AH301"/>
      <c r="AJ301"/>
    </row>
    <row r="302" spans="8:36" x14ac:dyDescent="0.35">
      <c r="H302"/>
      <c r="I302" s="48"/>
      <c r="J302"/>
      <c r="K302"/>
      <c r="L302"/>
      <c r="M302"/>
      <c r="N302"/>
      <c r="O302"/>
      <c r="P302" s="48"/>
      <c r="Q302"/>
      <c r="R302"/>
      <c r="S302"/>
      <c r="T302"/>
      <c r="U302"/>
      <c r="V302"/>
      <c r="W302" s="48"/>
      <c r="X302"/>
      <c r="Y302"/>
      <c r="Z302"/>
      <c r="AA302"/>
      <c r="AB302" s="37"/>
      <c r="AC302"/>
      <c r="AD302" s="48"/>
      <c r="AE302"/>
      <c r="AF302"/>
      <c r="AG302"/>
      <c r="AH302"/>
      <c r="AJ302"/>
    </row>
    <row r="303" spans="8:36" x14ac:dyDescent="0.35">
      <c r="H303"/>
      <c r="I303" s="48"/>
      <c r="J303"/>
      <c r="K303"/>
      <c r="L303"/>
      <c r="M303"/>
      <c r="N303"/>
      <c r="O303"/>
      <c r="P303" s="48"/>
      <c r="Q303"/>
      <c r="R303"/>
      <c r="S303"/>
      <c r="T303"/>
      <c r="U303"/>
      <c r="V303"/>
      <c r="W303" s="48"/>
      <c r="X303"/>
      <c r="Y303"/>
      <c r="Z303"/>
      <c r="AA303"/>
      <c r="AB303" s="37"/>
      <c r="AC303"/>
      <c r="AD303" s="48"/>
      <c r="AE303"/>
      <c r="AF303"/>
      <c r="AG303"/>
      <c r="AH303"/>
      <c r="AJ303"/>
    </row>
    <row r="304" spans="8:36" x14ac:dyDescent="0.35">
      <c r="H304"/>
      <c r="I304" s="48"/>
      <c r="J304"/>
      <c r="K304"/>
      <c r="L304"/>
      <c r="M304"/>
      <c r="N304"/>
      <c r="O304"/>
      <c r="P304" s="48"/>
      <c r="Q304"/>
      <c r="R304"/>
      <c r="S304"/>
      <c r="T304"/>
      <c r="U304"/>
      <c r="V304"/>
      <c r="W304" s="48"/>
      <c r="X304"/>
      <c r="Y304"/>
      <c r="Z304"/>
      <c r="AA304"/>
      <c r="AB304" s="37"/>
      <c r="AC304"/>
      <c r="AD304" s="48"/>
      <c r="AE304"/>
      <c r="AF304"/>
      <c r="AG304"/>
      <c r="AH304"/>
      <c r="AJ304"/>
    </row>
    <row r="305" spans="8:36" x14ac:dyDescent="0.35">
      <c r="H305"/>
      <c r="I305" s="48"/>
      <c r="J305"/>
      <c r="K305"/>
      <c r="L305"/>
      <c r="M305"/>
      <c r="N305"/>
      <c r="O305"/>
      <c r="P305" s="48"/>
      <c r="Q305"/>
      <c r="R305"/>
      <c r="S305"/>
      <c r="T305"/>
      <c r="U305"/>
      <c r="V305"/>
      <c r="W305" s="48"/>
      <c r="X305"/>
      <c r="Y305"/>
      <c r="Z305"/>
      <c r="AA305"/>
      <c r="AB305" s="37"/>
      <c r="AC305"/>
      <c r="AD305" s="48"/>
      <c r="AE305"/>
      <c r="AF305"/>
      <c r="AG305"/>
      <c r="AH305"/>
      <c r="AJ305"/>
    </row>
    <row r="306" spans="8:36" x14ac:dyDescent="0.35">
      <c r="H306"/>
      <c r="I306" s="48"/>
      <c r="J306"/>
      <c r="K306"/>
      <c r="L306"/>
      <c r="M306"/>
      <c r="N306"/>
      <c r="O306"/>
      <c r="P306" s="48"/>
      <c r="Q306"/>
      <c r="R306"/>
      <c r="S306"/>
      <c r="T306"/>
      <c r="U306"/>
      <c r="V306"/>
      <c r="W306" s="48"/>
      <c r="X306"/>
      <c r="Y306"/>
      <c r="Z306"/>
      <c r="AA306"/>
      <c r="AB306" s="37"/>
      <c r="AC306"/>
      <c r="AD306" s="48"/>
      <c r="AE306"/>
      <c r="AF306"/>
      <c r="AG306"/>
      <c r="AH306"/>
      <c r="AJ306"/>
    </row>
    <row r="307" spans="8:36" x14ac:dyDescent="0.35">
      <c r="H307"/>
      <c r="I307" s="48"/>
      <c r="J307"/>
      <c r="K307"/>
      <c r="L307"/>
      <c r="M307"/>
      <c r="N307"/>
      <c r="O307"/>
      <c r="P307" s="48"/>
      <c r="Q307"/>
      <c r="R307"/>
      <c r="S307"/>
      <c r="T307"/>
      <c r="U307"/>
      <c r="V307"/>
      <c r="W307" s="48"/>
      <c r="X307"/>
      <c r="Y307"/>
      <c r="Z307"/>
      <c r="AA307"/>
      <c r="AB307" s="37"/>
      <c r="AC307"/>
      <c r="AD307" s="48"/>
      <c r="AE307"/>
      <c r="AF307"/>
      <c r="AG307"/>
      <c r="AH307"/>
      <c r="AJ307"/>
    </row>
    <row r="308" spans="8:36" x14ac:dyDescent="0.35">
      <c r="H308"/>
      <c r="I308" s="48"/>
      <c r="J308"/>
      <c r="K308"/>
      <c r="L308"/>
      <c r="M308"/>
      <c r="N308"/>
      <c r="O308"/>
      <c r="P308" s="48"/>
      <c r="Q308"/>
      <c r="R308"/>
      <c r="S308"/>
      <c r="T308"/>
      <c r="U308"/>
      <c r="V308"/>
      <c r="W308" s="48"/>
      <c r="X308"/>
      <c r="Y308"/>
      <c r="Z308"/>
      <c r="AA308"/>
      <c r="AB308" s="37"/>
      <c r="AC308"/>
      <c r="AD308" s="48"/>
      <c r="AE308"/>
      <c r="AF308"/>
      <c r="AG308"/>
      <c r="AH308"/>
      <c r="AJ308"/>
    </row>
    <row r="309" spans="8:36" x14ac:dyDescent="0.35">
      <c r="H309"/>
      <c r="I309" s="48"/>
      <c r="J309"/>
      <c r="K309"/>
      <c r="L309"/>
      <c r="M309"/>
      <c r="N309"/>
      <c r="O309"/>
      <c r="P309" s="48"/>
      <c r="Q309"/>
      <c r="R309"/>
      <c r="S309"/>
      <c r="T309"/>
      <c r="U309"/>
      <c r="V309"/>
      <c r="W309" s="48"/>
      <c r="X309"/>
      <c r="Y309"/>
      <c r="Z309"/>
      <c r="AA309"/>
      <c r="AB309" s="37"/>
      <c r="AC309"/>
      <c r="AD309" s="48"/>
      <c r="AE309"/>
      <c r="AF309"/>
      <c r="AG309"/>
      <c r="AH309"/>
      <c r="AJ309"/>
    </row>
    <row r="310" spans="8:36" x14ac:dyDescent="0.35">
      <c r="H310"/>
      <c r="I310" s="48"/>
      <c r="J310"/>
      <c r="K310"/>
      <c r="L310"/>
      <c r="M310"/>
      <c r="N310"/>
      <c r="O310"/>
      <c r="P310" s="48"/>
      <c r="Q310"/>
      <c r="R310"/>
      <c r="S310"/>
      <c r="T310"/>
      <c r="U310"/>
      <c r="V310"/>
      <c r="W310" s="48"/>
      <c r="X310"/>
      <c r="Y310"/>
      <c r="Z310"/>
      <c r="AA310"/>
      <c r="AB310" s="37"/>
      <c r="AC310"/>
      <c r="AD310" s="48"/>
      <c r="AE310"/>
      <c r="AF310"/>
      <c r="AG310"/>
      <c r="AH310"/>
      <c r="AJ310"/>
    </row>
    <row r="311" spans="8:36" x14ac:dyDescent="0.35">
      <c r="H311"/>
      <c r="I311" s="48"/>
      <c r="J311"/>
      <c r="K311"/>
      <c r="L311"/>
      <c r="M311"/>
      <c r="N311"/>
      <c r="O311"/>
      <c r="P311" s="48"/>
      <c r="Q311"/>
      <c r="R311"/>
      <c r="S311"/>
      <c r="T311"/>
      <c r="U311"/>
      <c r="V311"/>
      <c r="W311" s="48"/>
      <c r="X311"/>
      <c r="Y311"/>
      <c r="Z311"/>
      <c r="AA311"/>
      <c r="AB311" s="37"/>
      <c r="AC311"/>
      <c r="AD311" s="48"/>
      <c r="AE311"/>
      <c r="AF311"/>
      <c r="AG311"/>
      <c r="AH311"/>
      <c r="AJ311"/>
    </row>
    <row r="312" spans="8:36" x14ac:dyDescent="0.35">
      <c r="H312"/>
      <c r="I312" s="48"/>
      <c r="J312"/>
      <c r="K312"/>
      <c r="L312"/>
      <c r="M312"/>
      <c r="N312"/>
      <c r="O312"/>
      <c r="P312" s="48"/>
      <c r="Q312"/>
      <c r="R312"/>
      <c r="S312"/>
      <c r="T312"/>
      <c r="U312"/>
      <c r="V312"/>
      <c r="W312" s="48"/>
      <c r="X312"/>
      <c r="Y312"/>
      <c r="Z312"/>
      <c r="AA312"/>
      <c r="AB312" s="37"/>
      <c r="AC312"/>
      <c r="AD312" s="48"/>
      <c r="AE312"/>
      <c r="AF312"/>
      <c r="AG312"/>
      <c r="AH312"/>
      <c r="AJ312"/>
    </row>
    <row r="313" spans="8:36" x14ac:dyDescent="0.35">
      <c r="H313"/>
      <c r="I313" s="48"/>
      <c r="J313"/>
      <c r="K313"/>
      <c r="L313"/>
      <c r="M313"/>
      <c r="N313"/>
      <c r="O313"/>
      <c r="P313" s="48"/>
      <c r="Q313"/>
      <c r="R313"/>
      <c r="S313"/>
      <c r="T313"/>
      <c r="U313"/>
      <c r="V313"/>
      <c r="W313" s="48"/>
      <c r="X313"/>
      <c r="Y313"/>
      <c r="Z313"/>
      <c r="AA313"/>
      <c r="AB313" s="37"/>
      <c r="AC313"/>
      <c r="AD313" s="48"/>
      <c r="AE313"/>
      <c r="AF313"/>
      <c r="AG313"/>
      <c r="AH313"/>
      <c r="AJ313"/>
    </row>
    <row r="314" spans="8:36" x14ac:dyDescent="0.35">
      <c r="H314"/>
      <c r="I314" s="48"/>
      <c r="J314"/>
      <c r="K314"/>
      <c r="L314"/>
      <c r="M314"/>
      <c r="N314"/>
      <c r="O314"/>
      <c r="P314" s="48"/>
      <c r="Q314"/>
      <c r="R314"/>
      <c r="S314"/>
      <c r="T314"/>
      <c r="U314"/>
      <c r="V314"/>
      <c r="W314" s="48"/>
      <c r="X314"/>
      <c r="Y314"/>
      <c r="Z314"/>
      <c r="AA314"/>
      <c r="AB314" s="37"/>
      <c r="AC314"/>
      <c r="AD314" s="48"/>
      <c r="AE314"/>
      <c r="AF314"/>
      <c r="AG314"/>
      <c r="AH314"/>
      <c r="AJ314"/>
    </row>
    <row r="315" spans="8:36" x14ac:dyDescent="0.35">
      <c r="H315"/>
      <c r="I315" s="48"/>
      <c r="J315"/>
      <c r="K315"/>
      <c r="L315"/>
      <c r="M315"/>
      <c r="N315"/>
      <c r="O315"/>
      <c r="P315" s="48"/>
      <c r="Q315"/>
      <c r="R315"/>
      <c r="S315"/>
      <c r="T315"/>
      <c r="U315"/>
      <c r="V315"/>
      <c r="W315" s="48"/>
      <c r="X315"/>
      <c r="Y315"/>
      <c r="Z315"/>
      <c r="AA315"/>
      <c r="AB315" s="37"/>
      <c r="AC315"/>
      <c r="AD315" s="48"/>
      <c r="AE315"/>
      <c r="AF315"/>
      <c r="AG315"/>
      <c r="AH315"/>
      <c r="AJ315"/>
    </row>
    <row r="316" spans="8:36" x14ac:dyDescent="0.35">
      <c r="H316"/>
      <c r="I316" s="48"/>
      <c r="J316"/>
      <c r="K316"/>
      <c r="L316"/>
      <c r="M316"/>
      <c r="N316"/>
      <c r="O316"/>
      <c r="P316" s="48"/>
      <c r="Q316"/>
      <c r="R316"/>
      <c r="S316"/>
      <c r="T316"/>
      <c r="U316"/>
      <c r="V316"/>
      <c r="W316" s="48"/>
      <c r="X316"/>
      <c r="Y316"/>
      <c r="Z316"/>
      <c r="AA316"/>
      <c r="AB316" s="37"/>
      <c r="AC316"/>
      <c r="AD316" s="48"/>
      <c r="AE316"/>
      <c r="AF316"/>
      <c r="AG316"/>
      <c r="AH316"/>
      <c r="AJ316"/>
    </row>
    <row r="317" spans="8:36" x14ac:dyDescent="0.35">
      <c r="H317"/>
      <c r="I317" s="48"/>
      <c r="J317"/>
      <c r="K317"/>
      <c r="L317"/>
      <c r="M317"/>
      <c r="N317"/>
      <c r="O317"/>
      <c r="P317" s="48"/>
      <c r="Q317"/>
      <c r="R317"/>
      <c r="S317"/>
      <c r="T317"/>
      <c r="U317"/>
      <c r="V317"/>
      <c r="W317" s="48"/>
      <c r="X317"/>
      <c r="Y317"/>
      <c r="Z317"/>
      <c r="AA317"/>
      <c r="AB317" s="37"/>
      <c r="AC317"/>
      <c r="AD317" s="48"/>
      <c r="AE317"/>
      <c r="AF317"/>
      <c r="AG317"/>
      <c r="AH317"/>
      <c r="AJ317"/>
    </row>
    <row r="318" spans="8:36" x14ac:dyDescent="0.35">
      <c r="H318"/>
      <c r="I318" s="48"/>
      <c r="J318"/>
      <c r="K318"/>
      <c r="L318"/>
      <c r="M318"/>
      <c r="N318"/>
      <c r="O318"/>
      <c r="P318" s="48"/>
      <c r="Q318"/>
      <c r="R318"/>
      <c r="S318"/>
      <c r="T318"/>
      <c r="U318"/>
      <c r="V318"/>
      <c r="W318" s="48"/>
      <c r="X318"/>
      <c r="Y318"/>
      <c r="Z318"/>
      <c r="AA318"/>
      <c r="AB318" s="37"/>
      <c r="AC318"/>
      <c r="AD318" s="48"/>
      <c r="AE318"/>
      <c r="AF318"/>
      <c r="AG318"/>
      <c r="AH318"/>
      <c r="AJ318"/>
    </row>
    <row r="319" spans="8:36" x14ac:dyDescent="0.35">
      <c r="H319"/>
      <c r="I319" s="48"/>
      <c r="J319"/>
      <c r="K319"/>
      <c r="L319"/>
      <c r="M319"/>
      <c r="N319"/>
      <c r="O319"/>
      <c r="P319" s="48"/>
      <c r="Q319"/>
      <c r="R319"/>
      <c r="S319"/>
      <c r="T319"/>
      <c r="U319"/>
      <c r="V319"/>
      <c r="W319" s="48"/>
      <c r="X319"/>
      <c r="Y319"/>
      <c r="Z319"/>
      <c r="AA319"/>
      <c r="AB319" s="37"/>
      <c r="AC319"/>
      <c r="AD319" s="48"/>
      <c r="AE319"/>
      <c r="AF319"/>
      <c r="AG319"/>
      <c r="AH319"/>
      <c r="AJ319"/>
    </row>
    <row r="320" spans="8:36" x14ac:dyDescent="0.35">
      <c r="H320"/>
      <c r="I320" s="48"/>
      <c r="J320"/>
      <c r="K320"/>
      <c r="L320"/>
      <c r="M320"/>
      <c r="N320"/>
      <c r="O320"/>
      <c r="P320" s="48"/>
      <c r="Q320"/>
      <c r="R320"/>
      <c r="S320"/>
      <c r="T320"/>
      <c r="U320"/>
      <c r="V320"/>
      <c r="W320" s="48"/>
      <c r="X320"/>
      <c r="Y320"/>
      <c r="Z320"/>
      <c r="AA320"/>
      <c r="AB320" s="37"/>
      <c r="AC320"/>
      <c r="AD320" s="48"/>
      <c r="AE320"/>
      <c r="AF320"/>
      <c r="AG320"/>
      <c r="AH320"/>
      <c r="AJ320"/>
    </row>
    <row r="321" spans="8:36" x14ac:dyDescent="0.35">
      <c r="H321"/>
      <c r="I321" s="48"/>
      <c r="J321"/>
      <c r="K321"/>
      <c r="L321"/>
      <c r="M321"/>
      <c r="N321"/>
      <c r="O321"/>
      <c r="P321" s="48"/>
      <c r="Q321"/>
      <c r="R321"/>
      <c r="S321"/>
      <c r="T321"/>
      <c r="U321"/>
      <c r="V321"/>
      <c r="W321" s="48"/>
      <c r="X321"/>
      <c r="Y321"/>
      <c r="Z321"/>
      <c r="AA321"/>
      <c r="AB321" s="37"/>
      <c r="AC321"/>
      <c r="AD321" s="48"/>
      <c r="AE321"/>
      <c r="AF321"/>
      <c r="AG321"/>
      <c r="AH321"/>
      <c r="AJ321"/>
    </row>
    <row r="322" spans="8:36" x14ac:dyDescent="0.35">
      <c r="H322"/>
      <c r="I322" s="48"/>
      <c r="J322"/>
      <c r="K322"/>
      <c r="L322"/>
      <c r="M322"/>
      <c r="N322"/>
      <c r="O322"/>
      <c r="P322" s="48"/>
      <c r="Q322"/>
      <c r="R322"/>
      <c r="S322"/>
      <c r="T322"/>
      <c r="U322"/>
      <c r="V322"/>
      <c r="W322" s="48"/>
      <c r="X322"/>
      <c r="Y322"/>
      <c r="Z322"/>
      <c r="AA322"/>
      <c r="AB322" s="37"/>
      <c r="AC322"/>
      <c r="AD322" s="48"/>
      <c r="AE322"/>
      <c r="AF322"/>
      <c r="AG322"/>
      <c r="AH322"/>
      <c r="AJ322"/>
    </row>
    <row r="323" spans="8:36" x14ac:dyDescent="0.35">
      <c r="H323"/>
      <c r="I323" s="48"/>
      <c r="J323"/>
      <c r="K323"/>
      <c r="L323"/>
      <c r="M323"/>
      <c r="N323"/>
      <c r="O323"/>
      <c r="P323" s="48"/>
      <c r="Q323"/>
      <c r="R323"/>
      <c r="S323"/>
      <c r="T323"/>
      <c r="U323"/>
      <c r="V323"/>
      <c r="W323" s="48"/>
      <c r="X323"/>
      <c r="Y323"/>
      <c r="Z323"/>
      <c r="AA323"/>
      <c r="AB323" s="37"/>
      <c r="AC323"/>
      <c r="AD323" s="48"/>
      <c r="AE323"/>
      <c r="AF323"/>
      <c r="AG323"/>
      <c r="AH323"/>
      <c r="AJ323"/>
    </row>
    <row r="324" spans="8:36" x14ac:dyDescent="0.35">
      <c r="H324"/>
      <c r="I324" s="48"/>
      <c r="J324"/>
      <c r="K324"/>
      <c r="L324"/>
      <c r="M324"/>
      <c r="N324"/>
      <c r="O324"/>
      <c r="P324" s="48"/>
      <c r="Q324"/>
      <c r="R324"/>
      <c r="S324"/>
      <c r="T324"/>
      <c r="U324"/>
      <c r="V324"/>
      <c r="W324" s="48"/>
      <c r="X324"/>
      <c r="Y324"/>
      <c r="Z324"/>
      <c r="AA324"/>
      <c r="AB324" s="37"/>
      <c r="AC324"/>
      <c r="AD324" s="48"/>
      <c r="AE324"/>
      <c r="AF324"/>
      <c r="AG324"/>
      <c r="AH324"/>
      <c r="AJ324"/>
    </row>
    <row r="325" spans="8:36" x14ac:dyDescent="0.35">
      <c r="H325"/>
      <c r="I325" s="48"/>
      <c r="J325"/>
      <c r="K325"/>
      <c r="L325"/>
      <c r="M325"/>
      <c r="N325"/>
      <c r="O325"/>
      <c r="P325" s="48"/>
      <c r="Q325"/>
      <c r="R325"/>
      <c r="S325"/>
      <c r="T325"/>
      <c r="U325"/>
      <c r="V325"/>
      <c r="W325" s="48"/>
      <c r="X325"/>
      <c r="Y325"/>
      <c r="Z325"/>
      <c r="AA325"/>
      <c r="AB325" s="37"/>
      <c r="AC325"/>
      <c r="AD325" s="48"/>
      <c r="AE325"/>
      <c r="AF325"/>
      <c r="AG325"/>
      <c r="AH325"/>
      <c r="AJ325"/>
    </row>
    <row r="326" spans="8:36" x14ac:dyDescent="0.35">
      <c r="H326"/>
      <c r="I326" s="48"/>
      <c r="J326"/>
      <c r="K326"/>
      <c r="L326"/>
      <c r="M326"/>
      <c r="N326"/>
      <c r="O326"/>
      <c r="P326" s="48"/>
      <c r="Q326"/>
      <c r="R326"/>
      <c r="S326"/>
      <c r="T326"/>
      <c r="U326"/>
      <c r="V326"/>
      <c r="W326" s="48"/>
      <c r="X326"/>
      <c r="Y326"/>
      <c r="Z326"/>
      <c r="AA326"/>
      <c r="AB326" s="37"/>
      <c r="AC326"/>
      <c r="AD326" s="48"/>
      <c r="AE326"/>
      <c r="AF326"/>
      <c r="AG326"/>
      <c r="AH326"/>
      <c r="AJ326"/>
    </row>
    <row r="327" spans="8:36" x14ac:dyDescent="0.35">
      <c r="H327"/>
      <c r="I327" s="48"/>
      <c r="J327"/>
      <c r="K327"/>
      <c r="L327"/>
      <c r="M327"/>
      <c r="N327"/>
      <c r="O327"/>
      <c r="P327" s="48"/>
      <c r="Q327"/>
      <c r="R327"/>
      <c r="S327"/>
      <c r="T327"/>
      <c r="U327"/>
      <c r="V327"/>
      <c r="W327" s="48"/>
      <c r="X327"/>
      <c r="Y327"/>
      <c r="Z327"/>
      <c r="AA327"/>
      <c r="AB327" s="37"/>
      <c r="AC327"/>
      <c r="AD327" s="48"/>
      <c r="AE327"/>
      <c r="AF327"/>
      <c r="AG327"/>
      <c r="AH327"/>
      <c r="AJ327"/>
    </row>
    <row r="328" spans="8:36" x14ac:dyDescent="0.35">
      <c r="H328"/>
      <c r="I328" s="48"/>
      <c r="J328"/>
      <c r="K328"/>
      <c r="L328"/>
      <c r="M328"/>
      <c r="N328"/>
      <c r="O328"/>
      <c r="P328" s="48"/>
      <c r="Q328"/>
      <c r="R328"/>
      <c r="S328"/>
      <c r="T328"/>
      <c r="U328"/>
      <c r="V328"/>
      <c r="W328" s="48"/>
      <c r="X328"/>
      <c r="Y328"/>
      <c r="Z328"/>
      <c r="AA328"/>
      <c r="AB328" s="37"/>
      <c r="AC328"/>
      <c r="AD328" s="48"/>
      <c r="AE328"/>
      <c r="AF328"/>
      <c r="AG328"/>
      <c r="AH328"/>
      <c r="AJ328"/>
    </row>
    <row r="329" spans="8:36" x14ac:dyDescent="0.35">
      <c r="H329"/>
      <c r="I329" s="48"/>
      <c r="J329"/>
      <c r="K329"/>
      <c r="L329"/>
      <c r="M329"/>
      <c r="N329"/>
      <c r="O329"/>
      <c r="P329" s="48"/>
      <c r="Q329"/>
      <c r="R329"/>
      <c r="S329"/>
      <c r="T329"/>
      <c r="U329"/>
      <c r="V329"/>
      <c r="W329" s="48"/>
      <c r="X329"/>
      <c r="Y329"/>
      <c r="Z329"/>
      <c r="AA329"/>
      <c r="AB329" s="37"/>
      <c r="AC329"/>
      <c r="AD329" s="48"/>
      <c r="AE329"/>
      <c r="AF329"/>
      <c r="AG329"/>
      <c r="AH329"/>
      <c r="AJ329"/>
    </row>
    <row r="330" spans="8:36" x14ac:dyDescent="0.35">
      <c r="H330"/>
      <c r="I330" s="48"/>
      <c r="J330"/>
      <c r="K330"/>
      <c r="L330"/>
      <c r="M330"/>
      <c r="N330"/>
      <c r="O330"/>
      <c r="P330" s="48"/>
      <c r="Q330"/>
      <c r="R330"/>
      <c r="S330"/>
      <c r="T330"/>
      <c r="U330"/>
      <c r="V330"/>
      <c r="W330" s="48"/>
      <c r="X330"/>
      <c r="Y330"/>
      <c r="Z330"/>
      <c r="AA330"/>
      <c r="AB330" s="37"/>
      <c r="AC330"/>
      <c r="AD330" s="48"/>
      <c r="AE330"/>
      <c r="AF330"/>
      <c r="AG330"/>
      <c r="AH330"/>
      <c r="AJ330"/>
    </row>
    <row r="331" spans="8:36" x14ac:dyDescent="0.35">
      <c r="H331"/>
      <c r="I331" s="48"/>
      <c r="J331"/>
      <c r="K331"/>
      <c r="L331"/>
      <c r="M331"/>
      <c r="N331"/>
      <c r="O331"/>
      <c r="P331" s="48"/>
      <c r="Q331"/>
      <c r="R331"/>
      <c r="S331"/>
      <c r="T331"/>
      <c r="U331"/>
      <c r="V331"/>
      <c r="W331" s="48"/>
      <c r="X331"/>
      <c r="Y331"/>
      <c r="Z331"/>
      <c r="AA331"/>
      <c r="AB331" s="37"/>
      <c r="AC331"/>
      <c r="AD331" s="48"/>
      <c r="AE331"/>
      <c r="AF331"/>
      <c r="AG331"/>
      <c r="AH331"/>
      <c r="AJ331"/>
    </row>
    <row r="332" spans="8:36" x14ac:dyDescent="0.35">
      <c r="H332"/>
      <c r="I332" s="48"/>
      <c r="J332"/>
      <c r="K332"/>
      <c r="L332"/>
      <c r="M332"/>
      <c r="N332"/>
      <c r="O332"/>
      <c r="P332" s="48"/>
      <c r="Q332"/>
      <c r="R332"/>
      <c r="S332"/>
      <c r="T332"/>
      <c r="U332"/>
      <c r="V332"/>
      <c r="W332" s="48"/>
      <c r="X332"/>
      <c r="Y332"/>
      <c r="Z332"/>
      <c r="AA332"/>
      <c r="AB332" s="37"/>
      <c r="AC332"/>
      <c r="AD332" s="48"/>
      <c r="AE332"/>
      <c r="AF332"/>
      <c r="AG332"/>
      <c r="AH332"/>
      <c r="AJ332"/>
    </row>
    <row r="333" spans="8:36" x14ac:dyDescent="0.35">
      <c r="H333"/>
      <c r="I333" s="48"/>
      <c r="J333"/>
      <c r="K333"/>
      <c r="L333"/>
      <c r="M333"/>
      <c r="N333"/>
      <c r="O333"/>
      <c r="P333" s="48"/>
      <c r="Q333"/>
      <c r="R333"/>
      <c r="S333"/>
      <c r="T333"/>
      <c r="U333"/>
      <c r="V333"/>
      <c r="W333" s="48"/>
      <c r="X333"/>
      <c r="Y333"/>
      <c r="Z333"/>
      <c r="AA333"/>
      <c r="AB333" s="37"/>
      <c r="AC333"/>
      <c r="AD333" s="48"/>
      <c r="AE333"/>
      <c r="AF333"/>
      <c r="AG333"/>
      <c r="AH333"/>
      <c r="AJ333"/>
    </row>
    <row r="334" spans="8:36" x14ac:dyDescent="0.35">
      <c r="H334"/>
      <c r="I334" s="48"/>
      <c r="J334"/>
      <c r="K334"/>
      <c r="L334"/>
      <c r="M334"/>
      <c r="N334"/>
      <c r="O334"/>
      <c r="P334" s="48"/>
      <c r="Q334"/>
      <c r="R334"/>
      <c r="S334"/>
      <c r="T334"/>
      <c r="U334"/>
      <c r="V334"/>
      <c r="W334" s="48"/>
      <c r="X334"/>
      <c r="Y334"/>
      <c r="Z334"/>
      <c r="AA334"/>
      <c r="AB334" s="37"/>
      <c r="AC334"/>
      <c r="AD334" s="48"/>
      <c r="AE334"/>
      <c r="AF334"/>
      <c r="AG334"/>
      <c r="AH334"/>
      <c r="AJ334"/>
    </row>
    <row r="335" spans="8:36" x14ac:dyDescent="0.35">
      <c r="H335"/>
      <c r="I335" s="48"/>
      <c r="J335"/>
      <c r="K335"/>
      <c r="L335"/>
      <c r="M335"/>
      <c r="N335"/>
      <c r="O335"/>
      <c r="P335" s="48"/>
      <c r="Q335"/>
      <c r="R335"/>
      <c r="S335"/>
      <c r="T335"/>
      <c r="U335"/>
      <c r="V335"/>
      <c r="W335" s="48"/>
      <c r="X335"/>
      <c r="Y335"/>
      <c r="Z335"/>
      <c r="AA335"/>
      <c r="AB335" s="37"/>
      <c r="AC335"/>
      <c r="AD335" s="48"/>
      <c r="AE335"/>
      <c r="AF335"/>
      <c r="AG335"/>
      <c r="AH335"/>
      <c r="AJ335"/>
    </row>
    <row r="336" spans="8:36" x14ac:dyDescent="0.35">
      <c r="H336"/>
      <c r="I336" s="48"/>
      <c r="J336"/>
      <c r="K336"/>
      <c r="L336"/>
      <c r="M336"/>
      <c r="N336"/>
      <c r="O336"/>
      <c r="P336" s="48"/>
      <c r="Q336"/>
      <c r="R336"/>
      <c r="S336"/>
      <c r="T336"/>
      <c r="U336"/>
      <c r="V336"/>
      <c r="W336" s="48"/>
      <c r="X336"/>
      <c r="Y336"/>
      <c r="Z336"/>
      <c r="AA336"/>
      <c r="AB336" s="37"/>
      <c r="AC336"/>
      <c r="AD336" s="48"/>
      <c r="AE336"/>
      <c r="AF336"/>
      <c r="AG336"/>
      <c r="AH336"/>
      <c r="AJ336"/>
    </row>
    <row r="337" spans="8:36" x14ac:dyDescent="0.35">
      <c r="H337"/>
      <c r="I337" s="48"/>
      <c r="J337"/>
      <c r="K337"/>
      <c r="L337"/>
      <c r="M337"/>
      <c r="N337"/>
      <c r="O337"/>
      <c r="P337" s="48"/>
      <c r="Q337"/>
      <c r="R337"/>
      <c r="S337"/>
      <c r="T337"/>
      <c r="U337"/>
      <c r="V337"/>
      <c r="W337" s="48"/>
      <c r="X337"/>
      <c r="Y337"/>
      <c r="Z337"/>
      <c r="AA337"/>
      <c r="AB337" s="37"/>
      <c r="AC337"/>
      <c r="AD337" s="48"/>
      <c r="AE337"/>
      <c r="AF337"/>
      <c r="AG337"/>
      <c r="AH337"/>
      <c r="AJ337"/>
    </row>
    <row r="338" spans="8:36" x14ac:dyDescent="0.35">
      <c r="H338"/>
      <c r="I338" s="48"/>
      <c r="J338"/>
      <c r="K338"/>
      <c r="L338"/>
      <c r="M338"/>
      <c r="N338"/>
      <c r="O338"/>
      <c r="P338" s="48"/>
      <c r="Q338"/>
      <c r="R338"/>
      <c r="S338"/>
      <c r="T338"/>
      <c r="U338"/>
      <c r="V338"/>
      <c r="W338" s="48"/>
      <c r="X338"/>
      <c r="Y338"/>
      <c r="Z338"/>
      <c r="AA338"/>
      <c r="AB338" s="37"/>
      <c r="AC338"/>
      <c r="AD338" s="48"/>
      <c r="AE338"/>
      <c r="AF338"/>
      <c r="AG338"/>
      <c r="AH338"/>
      <c r="AJ338"/>
    </row>
    <row r="339" spans="8:36" x14ac:dyDescent="0.35">
      <c r="H339"/>
      <c r="I339" s="48"/>
      <c r="J339"/>
      <c r="K339"/>
      <c r="L339"/>
      <c r="M339"/>
      <c r="N339"/>
      <c r="O339"/>
      <c r="P339" s="48"/>
      <c r="Q339"/>
      <c r="R339"/>
      <c r="S339"/>
      <c r="T339"/>
      <c r="U339"/>
      <c r="V339"/>
      <c r="W339" s="48"/>
      <c r="X339"/>
      <c r="Y339"/>
      <c r="Z339"/>
      <c r="AA339"/>
      <c r="AB339" s="37"/>
      <c r="AC339"/>
      <c r="AD339" s="48"/>
      <c r="AE339"/>
      <c r="AF339"/>
      <c r="AG339"/>
      <c r="AH339"/>
      <c r="AJ339"/>
    </row>
    <row r="340" spans="8:36" x14ac:dyDescent="0.35">
      <c r="H340"/>
      <c r="I340" s="48"/>
      <c r="J340"/>
      <c r="K340"/>
      <c r="L340"/>
      <c r="M340"/>
      <c r="N340"/>
      <c r="O340"/>
      <c r="P340" s="48"/>
      <c r="Q340"/>
      <c r="R340"/>
      <c r="S340"/>
      <c r="T340"/>
      <c r="U340"/>
      <c r="V340"/>
      <c r="W340" s="48"/>
      <c r="X340"/>
      <c r="Y340"/>
      <c r="Z340"/>
      <c r="AA340"/>
      <c r="AB340" s="37"/>
      <c r="AC340"/>
      <c r="AD340" s="48"/>
      <c r="AE340"/>
      <c r="AF340"/>
      <c r="AG340"/>
      <c r="AH340"/>
      <c r="AJ340"/>
    </row>
    <row r="341" spans="8:36" x14ac:dyDescent="0.35">
      <c r="H341"/>
      <c r="I341" s="48"/>
      <c r="J341"/>
      <c r="K341"/>
      <c r="L341"/>
      <c r="M341"/>
      <c r="N341"/>
      <c r="O341"/>
      <c r="P341" s="48"/>
      <c r="Q341"/>
      <c r="R341"/>
      <c r="S341"/>
      <c r="T341"/>
      <c r="U341"/>
      <c r="V341"/>
      <c r="W341" s="48"/>
      <c r="X341"/>
      <c r="Y341"/>
      <c r="Z341"/>
      <c r="AA341"/>
      <c r="AB341" s="37"/>
      <c r="AC341"/>
      <c r="AD341" s="48"/>
      <c r="AE341"/>
      <c r="AF341"/>
      <c r="AG341"/>
      <c r="AH341"/>
      <c r="AJ341"/>
    </row>
    <row r="342" spans="8:36" x14ac:dyDescent="0.35">
      <c r="H342"/>
      <c r="I342" s="48"/>
      <c r="J342"/>
      <c r="K342"/>
      <c r="L342"/>
      <c r="M342"/>
      <c r="N342"/>
      <c r="O342"/>
      <c r="P342" s="48"/>
      <c r="Q342"/>
      <c r="R342"/>
      <c r="S342"/>
      <c r="T342"/>
      <c r="U342"/>
      <c r="V342"/>
      <c r="W342" s="48"/>
      <c r="X342"/>
      <c r="Y342"/>
      <c r="Z342"/>
      <c r="AA342"/>
      <c r="AB342" s="37"/>
      <c r="AC342"/>
      <c r="AD342" s="48"/>
      <c r="AE342"/>
      <c r="AF342"/>
      <c r="AG342"/>
      <c r="AH342"/>
      <c r="AJ342"/>
    </row>
    <row r="343" spans="8:36" x14ac:dyDescent="0.35">
      <c r="H343"/>
      <c r="I343" s="48"/>
      <c r="J343"/>
      <c r="K343"/>
      <c r="L343"/>
      <c r="M343"/>
      <c r="N343"/>
      <c r="O343"/>
      <c r="P343" s="48"/>
      <c r="Q343"/>
      <c r="R343"/>
      <c r="S343"/>
      <c r="T343"/>
      <c r="U343"/>
      <c r="V343"/>
      <c r="W343" s="48"/>
      <c r="X343"/>
      <c r="Y343"/>
      <c r="Z343"/>
      <c r="AA343"/>
      <c r="AB343" s="37"/>
      <c r="AC343"/>
      <c r="AD343" s="48"/>
      <c r="AE343"/>
      <c r="AF343"/>
      <c r="AG343"/>
      <c r="AH343"/>
      <c r="AJ343"/>
    </row>
    <row r="344" spans="8:36" x14ac:dyDescent="0.35">
      <c r="H344"/>
      <c r="I344" s="48"/>
      <c r="J344"/>
      <c r="K344"/>
      <c r="L344"/>
      <c r="M344"/>
      <c r="N344"/>
      <c r="O344"/>
      <c r="P344" s="48"/>
      <c r="Q344"/>
      <c r="R344"/>
      <c r="S344"/>
      <c r="T344"/>
      <c r="U344"/>
      <c r="V344"/>
      <c r="W344" s="48"/>
      <c r="X344"/>
      <c r="Y344"/>
      <c r="Z344"/>
      <c r="AA344"/>
      <c r="AB344" s="37"/>
      <c r="AC344"/>
      <c r="AD344" s="48"/>
      <c r="AE344"/>
      <c r="AF344"/>
      <c r="AG344"/>
      <c r="AH344"/>
      <c r="AJ344"/>
    </row>
    <row r="345" spans="8:36" x14ac:dyDescent="0.35">
      <c r="H345"/>
      <c r="I345" s="48"/>
      <c r="J345"/>
      <c r="K345"/>
      <c r="L345"/>
      <c r="M345"/>
      <c r="N345"/>
      <c r="O345"/>
      <c r="P345" s="48"/>
      <c r="Q345"/>
      <c r="R345"/>
      <c r="S345"/>
      <c r="T345"/>
      <c r="U345"/>
      <c r="V345"/>
      <c r="W345" s="48"/>
      <c r="X345"/>
      <c r="Y345"/>
      <c r="Z345"/>
      <c r="AA345"/>
      <c r="AB345" s="37"/>
      <c r="AC345"/>
      <c r="AD345" s="48"/>
      <c r="AE345"/>
      <c r="AF345"/>
      <c r="AG345"/>
      <c r="AH345"/>
      <c r="AJ345"/>
    </row>
    <row r="346" spans="8:36" x14ac:dyDescent="0.35">
      <c r="H346"/>
      <c r="I346" s="48"/>
      <c r="J346"/>
      <c r="K346"/>
      <c r="L346"/>
      <c r="M346"/>
      <c r="N346"/>
      <c r="O346"/>
      <c r="P346" s="48"/>
      <c r="Q346"/>
      <c r="R346"/>
      <c r="S346"/>
      <c r="T346"/>
      <c r="U346"/>
      <c r="V346"/>
      <c r="W346" s="48"/>
      <c r="X346"/>
      <c r="Y346"/>
      <c r="Z346"/>
      <c r="AA346"/>
      <c r="AB346" s="37"/>
      <c r="AC346"/>
      <c r="AD346" s="48"/>
      <c r="AE346"/>
      <c r="AF346"/>
      <c r="AG346"/>
      <c r="AH346"/>
      <c r="AJ346"/>
    </row>
    <row r="347" spans="8:36" x14ac:dyDescent="0.35">
      <c r="H347"/>
      <c r="I347" s="48"/>
      <c r="J347"/>
      <c r="K347"/>
      <c r="L347"/>
      <c r="M347"/>
      <c r="N347"/>
      <c r="O347"/>
      <c r="P347" s="48"/>
      <c r="Q347"/>
      <c r="R347"/>
      <c r="S347"/>
      <c r="T347"/>
      <c r="U347"/>
      <c r="V347"/>
      <c r="W347" s="48"/>
      <c r="X347"/>
      <c r="Y347"/>
      <c r="Z347"/>
      <c r="AA347"/>
      <c r="AB347" s="37"/>
      <c r="AC347"/>
      <c r="AD347" s="48"/>
      <c r="AE347"/>
      <c r="AF347"/>
      <c r="AG347"/>
      <c r="AH347"/>
      <c r="AJ347"/>
    </row>
    <row r="348" spans="8:36" x14ac:dyDescent="0.35">
      <c r="H348"/>
      <c r="I348" s="48"/>
      <c r="J348"/>
      <c r="K348"/>
      <c r="L348"/>
      <c r="M348"/>
      <c r="N348"/>
      <c r="O348"/>
      <c r="P348" s="48"/>
      <c r="Q348"/>
      <c r="R348"/>
      <c r="S348"/>
      <c r="T348"/>
      <c r="U348"/>
      <c r="V348"/>
      <c r="W348" s="48"/>
      <c r="X348"/>
      <c r="Y348"/>
      <c r="Z348"/>
      <c r="AA348"/>
      <c r="AB348" s="37"/>
      <c r="AC348"/>
      <c r="AD348" s="48"/>
      <c r="AE348"/>
      <c r="AF348"/>
      <c r="AG348"/>
      <c r="AH348"/>
      <c r="AJ348"/>
    </row>
    <row r="349" spans="8:36" x14ac:dyDescent="0.35">
      <c r="H349"/>
      <c r="I349" s="48"/>
      <c r="J349"/>
      <c r="K349"/>
      <c r="L349"/>
      <c r="M349"/>
      <c r="N349"/>
      <c r="O349"/>
      <c r="P349" s="48"/>
      <c r="Q349"/>
      <c r="R349"/>
      <c r="S349"/>
      <c r="T349"/>
      <c r="U349"/>
      <c r="V349"/>
      <c r="W349" s="48"/>
      <c r="X349"/>
      <c r="Y349"/>
      <c r="Z349"/>
      <c r="AA349"/>
      <c r="AB349" s="37"/>
      <c r="AC349"/>
      <c r="AD349" s="48"/>
      <c r="AE349"/>
      <c r="AF349"/>
      <c r="AG349"/>
      <c r="AH349"/>
      <c r="AJ349"/>
    </row>
    <row r="350" spans="8:36" x14ac:dyDescent="0.35">
      <c r="H350"/>
      <c r="I350" s="48"/>
      <c r="J350"/>
      <c r="K350"/>
      <c r="L350"/>
      <c r="M350"/>
      <c r="N350"/>
      <c r="O350"/>
      <c r="P350" s="48"/>
      <c r="Q350"/>
      <c r="R350"/>
      <c r="S350"/>
      <c r="T350"/>
      <c r="U350"/>
      <c r="V350"/>
      <c r="W350" s="48"/>
      <c r="X350"/>
      <c r="Y350"/>
      <c r="Z350"/>
      <c r="AA350"/>
      <c r="AB350" s="37"/>
      <c r="AC350"/>
      <c r="AD350" s="48"/>
      <c r="AE350"/>
      <c r="AF350"/>
      <c r="AG350"/>
      <c r="AH350"/>
      <c r="AJ350"/>
    </row>
    <row r="351" spans="8:36" x14ac:dyDescent="0.35">
      <c r="H351"/>
      <c r="I351" s="48"/>
      <c r="J351"/>
      <c r="K351"/>
      <c r="L351"/>
      <c r="M351"/>
      <c r="N351"/>
      <c r="O351"/>
      <c r="P351" s="48"/>
      <c r="Q351"/>
      <c r="R351"/>
      <c r="S351"/>
      <c r="T351"/>
      <c r="U351"/>
      <c r="V351"/>
      <c r="W351" s="48"/>
      <c r="X351"/>
      <c r="Y351"/>
      <c r="Z351"/>
      <c r="AA351"/>
      <c r="AB351" s="37"/>
      <c r="AC351"/>
      <c r="AD351" s="48"/>
      <c r="AE351"/>
      <c r="AF351"/>
      <c r="AG351"/>
      <c r="AH351"/>
      <c r="AJ351"/>
    </row>
    <row r="352" spans="8:36" x14ac:dyDescent="0.35">
      <c r="H352"/>
      <c r="I352" s="48"/>
      <c r="J352"/>
      <c r="K352"/>
      <c r="L352"/>
      <c r="M352"/>
      <c r="N352"/>
      <c r="O352"/>
      <c r="P352" s="48"/>
      <c r="Q352"/>
      <c r="R352"/>
      <c r="S352"/>
      <c r="T352"/>
      <c r="U352"/>
      <c r="V352"/>
      <c r="W352" s="48"/>
      <c r="X352"/>
      <c r="Y352"/>
      <c r="Z352"/>
      <c r="AA352"/>
      <c r="AB352" s="37"/>
      <c r="AC352"/>
      <c r="AD352" s="48"/>
      <c r="AE352"/>
      <c r="AF352"/>
      <c r="AG352"/>
      <c r="AH352"/>
      <c r="AJ352"/>
    </row>
    <row r="353" spans="8:36" x14ac:dyDescent="0.35">
      <c r="H353"/>
      <c r="I353" s="48"/>
      <c r="J353"/>
      <c r="K353"/>
      <c r="L353"/>
      <c r="M353"/>
      <c r="N353"/>
      <c r="O353"/>
      <c r="P353" s="48"/>
      <c r="Q353"/>
      <c r="R353"/>
      <c r="S353"/>
      <c r="T353"/>
      <c r="U353"/>
      <c r="V353"/>
      <c r="W353" s="48"/>
      <c r="X353"/>
      <c r="Y353"/>
      <c r="Z353"/>
      <c r="AA353"/>
      <c r="AB353" s="37"/>
      <c r="AC353"/>
      <c r="AD353" s="48"/>
      <c r="AE353"/>
      <c r="AF353"/>
      <c r="AG353"/>
      <c r="AH353"/>
      <c r="AJ353"/>
    </row>
    <row r="354" spans="8:36" x14ac:dyDescent="0.35">
      <c r="H354"/>
      <c r="I354" s="48"/>
      <c r="J354"/>
      <c r="K354"/>
      <c r="L354"/>
      <c r="M354"/>
      <c r="N354"/>
      <c r="O354"/>
      <c r="P354" s="48"/>
      <c r="Q354"/>
      <c r="R354"/>
      <c r="S354"/>
      <c r="T354"/>
      <c r="U354"/>
      <c r="V354"/>
      <c r="W354" s="48"/>
      <c r="X354"/>
      <c r="Y354"/>
      <c r="Z354"/>
      <c r="AA354"/>
      <c r="AB354" s="37"/>
      <c r="AC354"/>
      <c r="AD354" s="48"/>
      <c r="AE354"/>
      <c r="AF354"/>
      <c r="AG354"/>
      <c r="AH354"/>
      <c r="AJ354"/>
    </row>
    <row r="355" spans="8:36" x14ac:dyDescent="0.35">
      <c r="H355"/>
      <c r="I355" s="48"/>
      <c r="J355"/>
      <c r="K355"/>
      <c r="L355"/>
      <c r="M355"/>
      <c r="N355"/>
      <c r="O355"/>
      <c r="P355" s="48"/>
      <c r="Q355"/>
      <c r="R355"/>
      <c r="S355"/>
      <c r="T355"/>
      <c r="U355"/>
      <c r="V355"/>
      <c r="W355" s="48"/>
      <c r="X355"/>
      <c r="Y355"/>
      <c r="Z355"/>
      <c r="AA355"/>
      <c r="AB355" s="37"/>
      <c r="AC355"/>
      <c r="AD355" s="48"/>
      <c r="AE355"/>
      <c r="AF355"/>
      <c r="AG355"/>
      <c r="AH355"/>
      <c r="AJ355"/>
    </row>
    <row r="356" spans="8:36" x14ac:dyDescent="0.35">
      <c r="H356"/>
      <c r="I356" s="48"/>
      <c r="J356"/>
      <c r="K356"/>
      <c r="L356"/>
      <c r="M356"/>
      <c r="N356"/>
      <c r="O356"/>
      <c r="P356" s="48"/>
      <c r="Q356"/>
      <c r="R356"/>
      <c r="S356"/>
      <c r="T356"/>
      <c r="U356"/>
      <c r="V356"/>
      <c r="W356" s="48"/>
      <c r="X356"/>
      <c r="Y356"/>
      <c r="Z356"/>
      <c r="AA356"/>
      <c r="AB356" s="37"/>
      <c r="AC356"/>
      <c r="AD356" s="48"/>
      <c r="AE356"/>
      <c r="AF356"/>
      <c r="AG356"/>
      <c r="AH356"/>
      <c r="AJ356"/>
    </row>
    <row r="357" spans="8:36" x14ac:dyDescent="0.35">
      <c r="H357"/>
      <c r="I357" s="48"/>
      <c r="J357"/>
      <c r="K357"/>
      <c r="L357"/>
      <c r="M357"/>
      <c r="N357"/>
      <c r="O357"/>
      <c r="P357" s="48"/>
      <c r="Q357"/>
      <c r="R357"/>
      <c r="S357"/>
      <c r="T357"/>
      <c r="U357"/>
      <c r="V357"/>
      <c r="W357" s="48"/>
      <c r="X357"/>
      <c r="Y357"/>
      <c r="Z357"/>
      <c r="AA357"/>
      <c r="AB357" s="37"/>
      <c r="AC357"/>
      <c r="AD357" s="48"/>
      <c r="AE357"/>
      <c r="AF357"/>
      <c r="AG357"/>
      <c r="AH357"/>
      <c r="AJ357"/>
    </row>
    <row r="358" spans="8:36" x14ac:dyDescent="0.35">
      <c r="H358"/>
      <c r="I358" s="48"/>
      <c r="J358"/>
      <c r="K358"/>
      <c r="L358"/>
      <c r="M358"/>
      <c r="N358"/>
      <c r="O358"/>
      <c r="P358" s="48"/>
      <c r="Q358"/>
      <c r="R358"/>
      <c r="S358"/>
      <c r="T358"/>
      <c r="U358"/>
      <c r="V358"/>
      <c r="W358" s="48"/>
      <c r="X358"/>
      <c r="Y358"/>
      <c r="Z358"/>
      <c r="AA358"/>
      <c r="AB358" s="37"/>
      <c r="AC358"/>
      <c r="AD358" s="48"/>
      <c r="AE358"/>
      <c r="AF358"/>
      <c r="AG358"/>
      <c r="AH358"/>
      <c r="AJ358"/>
    </row>
    <row r="359" spans="8:36" x14ac:dyDescent="0.35">
      <c r="H359"/>
      <c r="I359" s="48"/>
      <c r="J359"/>
      <c r="K359"/>
      <c r="L359"/>
      <c r="M359"/>
      <c r="N359"/>
      <c r="O359"/>
      <c r="P359" s="48"/>
      <c r="Q359"/>
      <c r="R359"/>
      <c r="S359"/>
      <c r="T359"/>
      <c r="U359"/>
      <c r="V359"/>
      <c r="W359" s="48"/>
      <c r="X359"/>
      <c r="Y359"/>
      <c r="Z359"/>
      <c r="AA359"/>
      <c r="AB359" s="37"/>
      <c r="AC359"/>
      <c r="AD359" s="48"/>
      <c r="AE359"/>
      <c r="AF359"/>
      <c r="AG359"/>
      <c r="AH359"/>
      <c r="AJ359"/>
    </row>
    <row r="360" spans="8:36" x14ac:dyDescent="0.35">
      <c r="H360"/>
      <c r="I360" s="48"/>
      <c r="J360"/>
      <c r="K360"/>
      <c r="L360"/>
      <c r="M360"/>
      <c r="N360"/>
      <c r="O360"/>
      <c r="P360" s="48"/>
      <c r="Q360"/>
      <c r="R360"/>
      <c r="S360"/>
      <c r="T360"/>
      <c r="U360"/>
      <c r="V360"/>
      <c r="W360" s="48"/>
      <c r="X360"/>
      <c r="Y360"/>
      <c r="Z360"/>
      <c r="AA360"/>
      <c r="AB360" s="37"/>
      <c r="AC360"/>
      <c r="AD360" s="48"/>
      <c r="AE360"/>
      <c r="AF360"/>
      <c r="AG360"/>
      <c r="AH360"/>
      <c r="AJ360"/>
    </row>
    <row r="361" spans="8:36" x14ac:dyDescent="0.35">
      <c r="H361"/>
      <c r="I361" s="48"/>
      <c r="J361"/>
      <c r="K361"/>
      <c r="L361"/>
      <c r="M361"/>
      <c r="N361"/>
      <c r="O361"/>
      <c r="P361" s="48"/>
      <c r="Q361"/>
      <c r="R361"/>
      <c r="S361"/>
      <c r="T361"/>
      <c r="U361"/>
      <c r="V361"/>
      <c r="W361" s="48"/>
      <c r="X361"/>
      <c r="Y361"/>
      <c r="Z361"/>
      <c r="AA361"/>
      <c r="AB361" s="37"/>
      <c r="AC361"/>
      <c r="AD361" s="48"/>
      <c r="AE361"/>
      <c r="AF361"/>
      <c r="AG361"/>
      <c r="AH361"/>
      <c r="AJ361"/>
    </row>
    <row r="362" spans="8:36" x14ac:dyDescent="0.35">
      <c r="H362"/>
      <c r="I362" s="48"/>
      <c r="J362"/>
      <c r="K362"/>
      <c r="L362"/>
      <c r="M362"/>
      <c r="N362"/>
      <c r="O362"/>
      <c r="P362" s="48"/>
      <c r="Q362"/>
      <c r="R362"/>
      <c r="S362"/>
      <c r="T362"/>
      <c r="U362"/>
      <c r="V362"/>
      <c r="W362" s="48"/>
      <c r="X362"/>
      <c r="Y362"/>
      <c r="Z362"/>
      <c r="AA362"/>
      <c r="AB362" s="37"/>
      <c r="AC362"/>
      <c r="AD362" s="48"/>
      <c r="AE362"/>
      <c r="AF362"/>
      <c r="AG362"/>
      <c r="AH362"/>
      <c r="AJ362"/>
    </row>
    <row r="363" spans="8:36" x14ac:dyDescent="0.35">
      <c r="H363"/>
      <c r="I363" s="48"/>
      <c r="J363"/>
      <c r="K363"/>
      <c r="L363"/>
      <c r="M363"/>
      <c r="N363"/>
      <c r="O363"/>
      <c r="P363" s="48"/>
      <c r="Q363"/>
      <c r="R363"/>
      <c r="S363"/>
      <c r="T363"/>
      <c r="U363"/>
      <c r="V363"/>
      <c r="W363" s="48"/>
      <c r="X363"/>
      <c r="Y363"/>
      <c r="Z363"/>
      <c r="AA363"/>
      <c r="AB363" s="37"/>
      <c r="AC363"/>
      <c r="AD363" s="48"/>
      <c r="AE363"/>
      <c r="AF363"/>
      <c r="AG363"/>
      <c r="AH363"/>
      <c r="AJ363"/>
    </row>
    <row r="364" spans="8:36" x14ac:dyDescent="0.35">
      <c r="H364"/>
      <c r="I364" s="48"/>
      <c r="J364"/>
      <c r="K364"/>
      <c r="L364"/>
      <c r="M364"/>
      <c r="N364"/>
      <c r="O364"/>
      <c r="P364" s="48"/>
      <c r="Q364"/>
      <c r="R364"/>
      <c r="S364"/>
      <c r="T364"/>
      <c r="U364"/>
      <c r="V364"/>
      <c r="W364" s="48"/>
      <c r="X364"/>
      <c r="Y364"/>
      <c r="Z364"/>
      <c r="AA364"/>
      <c r="AB364" s="37"/>
      <c r="AC364"/>
      <c r="AD364" s="48"/>
      <c r="AE364"/>
      <c r="AF364"/>
      <c r="AG364"/>
      <c r="AH364"/>
      <c r="AJ364"/>
    </row>
    <row r="365" spans="8:36" x14ac:dyDescent="0.35">
      <c r="H365"/>
      <c r="I365" s="48"/>
      <c r="J365"/>
      <c r="K365"/>
      <c r="L365"/>
      <c r="M365"/>
      <c r="N365"/>
      <c r="O365"/>
      <c r="P365" s="48"/>
      <c r="Q365"/>
      <c r="R365"/>
      <c r="S365"/>
      <c r="T365"/>
      <c r="U365"/>
      <c r="V365"/>
      <c r="W365" s="48"/>
      <c r="X365"/>
      <c r="Y365"/>
      <c r="Z365"/>
      <c r="AA365"/>
      <c r="AB365" s="37"/>
      <c r="AC365"/>
      <c r="AD365" s="48"/>
      <c r="AE365"/>
      <c r="AF365"/>
      <c r="AG365"/>
      <c r="AH365"/>
      <c r="AJ365"/>
    </row>
    <row r="366" spans="8:36" x14ac:dyDescent="0.35">
      <c r="H366"/>
      <c r="I366" s="48"/>
      <c r="J366"/>
      <c r="K366"/>
      <c r="L366"/>
      <c r="M366"/>
      <c r="N366"/>
      <c r="O366"/>
      <c r="P366" s="48"/>
      <c r="Q366"/>
      <c r="R366"/>
      <c r="S366"/>
      <c r="T366"/>
      <c r="U366"/>
      <c r="V366"/>
      <c r="W366" s="48"/>
      <c r="X366"/>
      <c r="Y366"/>
      <c r="Z366"/>
      <c r="AA366"/>
      <c r="AB366" s="37"/>
      <c r="AC366"/>
      <c r="AD366" s="48"/>
      <c r="AE366"/>
      <c r="AF366"/>
      <c r="AG366"/>
      <c r="AH366"/>
      <c r="AJ366"/>
    </row>
    <row r="367" spans="8:36" x14ac:dyDescent="0.35">
      <c r="H367"/>
      <c r="I367" s="48"/>
      <c r="J367"/>
      <c r="K367"/>
      <c r="L367"/>
      <c r="M367"/>
      <c r="N367"/>
      <c r="O367"/>
      <c r="P367" s="48"/>
      <c r="Q367"/>
      <c r="R367"/>
      <c r="S367"/>
      <c r="T367"/>
      <c r="U367"/>
      <c r="V367"/>
      <c r="W367" s="48"/>
      <c r="X367"/>
      <c r="Y367"/>
      <c r="Z367"/>
      <c r="AA367"/>
      <c r="AB367" s="37"/>
      <c r="AC367"/>
      <c r="AD367" s="48"/>
      <c r="AE367"/>
      <c r="AF367"/>
      <c r="AG367"/>
      <c r="AH367"/>
      <c r="AJ367"/>
    </row>
    <row r="368" spans="8:36" x14ac:dyDescent="0.35">
      <c r="H368"/>
      <c r="I368" s="48"/>
      <c r="J368"/>
      <c r="K368"/>
      <c r="L368"/>
      <c r="M368"/>
      <c r="N368"/>
      <c r="O368"/>
      <c r="P368" s="48"/>
      <c r="Q368"/>
      <c r="R368"/>
      <c r="S368"/>
      <c r="T368"/>
      <c r="U368"/>
      <c r="V368"/>
      <c r="W368" s="48"/>
      <c r="X368"/>
      <c r="Y368"/>
      <c r="Z368"/>
      <c r="AA368"/>
      <c r="AB368" s="37"/>
      <c r="AC368"/>
      <c r="AD368" s="48"/>
      <c r="AE368"/>
      <c r="AF368"/>
      <c r="AG368"/>
      <c r="AH368"/>
      <c r="AJ368"/>
    </row>
    <row r="369" spans="8:36" x14ac:dyDescent="0.35">
      <c r="H369"/>
      <c r="I369" s="48"/>
      <c r="J369"/>
      <c r="K369"/>
      <c r="L369"/>
      <c r="M369"/>
      <c r="N369"/>
      <c r="O369"/>
      <c r="P369" s="48"/>
      <c r="Q369"/>
      <c r="R369"/>
      <c r="S369"/>
      <c r="T369"/>
      <c r="U369"/>
      <c r="V369"/>
      <c r="W369" s="48"/>
      <c r="X369"/>
      <c r="Y369"/>
      <c r="Z369"/>
      <c r="AA369"/>
      <c r="AB369" s="37"/>
      <c r="AC369"/>
      <c r="AD369" s="48"/>
      <c r="AE369"/>
      <c r="AF369"/>
      <c r="AG369"/>
      <c r="AH369"/>
      <c r="AJ369"/>
    </row>
    <row r="370" spans="8:36" x14ac:dyDescent="0.35">
      <c r="H370"/>
      <c r="I370" s="48"/>
      <c r="J370"/>
      <c r="K370"/>
      <c r="L370"/>
      <c r="M370"/>
      <c r="N370"/>
      <c r="O370"/>
      <c r="P370" s="48"/>
      <c r="Q370"/>
      <c r="R370"/>
      <c r="S370"/>
      <c r="T370"/>
      <c r="U370"/>
      <c r="V370"/>
      <c r="W370" s="48"/>
      <c r="X370"/>
      <c r="Y370"/>
      <c r="Z370"/>
      <c r="AA370"/>
      <c r="AB370" s="37"/>
      <c r="AC370"/>
      <c r="AD370" s="48"/>
      <c r="AE370"/>
      <c r="AF370"/>
      <c r="AG370"/>
      <c r="AH370"/>
      <c r="AJ370"/>
    </row>
    <row r="371" spans="8:36" x14ac:dyDescent="0.35">
      <c r="H371"/>
      <c r="I371" s="48"/>
      <c r="J371"/>
      <c r="K371"/>
      <c r="L371"/>
      <c r="M371"/>
      <c r="N371"/>
      <c r="O371"/>
      <c r="P371" s="48"/>
      <c r="Q371"/>
      <c r="R371"/>
      <c r="S371"/>
      <c r="T371"/>
      <c r="U371"/>
      <c r="V371"/>
      <c r="W371" s="48"/>
      <c r="X371"/>
      <c r="Y371"/>
      <c r="Z371"/>
      <c r="AA371"/>
      <c r="AB371" s="37"/>
      <c r="AC371"/>
      <c r="AD371" s="48"/>
      <c r="AE371"/>
      <c r="AF371"/>
      <c r="AG371"/>
      <c r="AH371"/>
      <c r="AJ371"/>
    </row>
    <row r="372" spans="8:36" x14ac:dyDescent="0.35">
      <c r="H372"/>
      <c r="I372" s="48"/>
      <c r="J372"/>
      <c r="K372"/>
      <c r="L372"/>
      <c r="M372"/>
      <c r="N372"/>
      <c r="O372"/>
      <c r="P372" s="48"/>
      <c r="Q372"/>
      <c r="R372"/>
      <c r="S372"/>
      <c r="T372"/>
      <c r="U372"/>
      <c r="V372"/>
      <c r="W372" s="48"/>
      <c r="X372"/>
      <c r="Y372"/>
      <c r="Z372"/>
      <c r="AA372"/>
      <c r="AB372" s="37"/>
      <c r="AC372"/>
      <c r="AD372" s="48"/>
      <c r="AE372"/>
      <c r="AF372"/>
      <c r="AG372"/>
      <c r="AH372"/>
      <c r="AJ372"/>
    </row>
    <row r="373" spans="8:36" x14ac:dyDescent="0.35">
      <c r="H373"/>
      <c r="I373" s="48"/>
      <c r="J373"/>
      <c r="K373"/>
      <c r="L373"/>
      <c r="M373"/>
      <c r="N373"/>
      <c r="O373"/>
      <c r="P373" s="48"/>
      <c r="Q373"/>
      <c r="R373"/>
      <c r="S373"/>
      <c r="T373"/>
      <c r="U373"/>
      <c r="V373"/>
      <c r="W373" s="48"/>
      <c r="X373"/>
      <c r="Y373"/>
      <c r="Z373"/>
      <c r="AA373"/>
      <c r="AB373" s="37"/>
      <c r="AC373"/>
      <c r="AD373" s="48"/>
      <c r="AE373"/>
      <c r="AF373"/>
      <c r="AG373"/>
      <c r="AH373"/>
      <c r="AJ373"/>
    </row>
    <row r="374" spans="8:36" x14ac:dyDescent="0.35">
      <c r="H374"/>
      <c r="I374" s="48"/>
      <c r="J374"/>
      <c r="K374"/>
      <c r="L374"/>
      <c r="M374"/>
      <c r="N374"/>
      <c r="O374"/>
      <c r="P374" s="48"/>
      <c r="Q374"/>
      <c r="R374"/>
      <c r="S374"/>
      <c r="T374"/>
      <c r="U374"/>
      <c r="V374"/>
      <c r="W374" s="48"/>
      <c r="X374"/>
      <c r="Y374"/>
      <c r="Z374"/>
      <c r="AA374"/>
      <c r="AB374" s="37"/>
      <c r="AC374"/>
      <c r="AD374" s="48"/>
      <c r="AE374"/>
      <c r="AF374"/>
      <c r="AG374"/>
      <c r="AH374"/>
      <c r="AJ374"/>
    </row>
    <row r="375" spans="8:36" x14ac:dyDescent="0.35">
      <c r="H375"/>
      <c r="I375" s="48"/>
      <c r="J375"/>
      <c r="K375"/>
      <c r="L375"/>
      <c r="M375"/>
      <c r="N375"/>
      <c r="O375"/>
      <c r="P375" s="48"/>
      <c r="Q375"/>
      <c r="R375"/>
      <c r="S375"/>
      <c r="T375"/>
      <c r="U375"/>
      <c r="V375"/>
      <c r="W375" s="48"/>
      <c r="X375"/>
      <c r="Y375"/>
      <c r="Z375"/>
      <c r="AA375"/>
      <c r="AB375" s="37"/>
      <c r="AC375"/>
      <c r="AD375" s="48"/>
      <c r="AE375"/>
      <c r="AF375"/>
      <c r="AG375"/>
      <c r="AH375"/>
      <c r="AJ375"/>
    </row>
    <row r="376" spans="8:36" x14ac:dyDescent="0.35">
      <c r="H376"/>
      <c r="I376" s="48"/>
      <c r="J376"/>
      <c r="K376"/>
      <c r="L376"/>
      <c r="M376"/>
      <c r="N376"/>
      <c r="O376"/>
      <c r="P376" s="48"/>
      <c r="Q376"/>
      <c r="R376"/>
      <c r="S376"/>
      <c r="T376"/>
      <c r="U376"/>
      <c r="V376"/>
      <c r="W376" s="48"/>
      <c r="X376"/>
      <c r="Y376"/>
      <c r="Z376"/>
      <c r="AA376"/>
      <c r="AB376" s="37"/>
      <c r="AC376"/>
      <c r="AD376" s="48"/>
      <c r="AE376"/>
      <c r="AF376"/>
      <c r="AG376"/>
      <c r="AH376"/>
      <c r="AJ376"/>
    </row>
    <row r="377" spans="8:36" x14ac:dyDescent="0.35">
      <c r="H377"/>
      <c r="I377" s="48"/>
      <c r="J377"/>
      <c r="K377"/>
      <c r="L377"/>
      <c r="M377"/>
      <c r="N377"/>
      <c r="O377"/>
      <c r="P377" s="48"/>
      <c r="Q377"/>
      <c r="R377"/>
      <c r="S377"/>
      <c r="T377"/>
      <c r="U377"/>
      <c r="V377"/>
      <c r="W377" s="48"/>
      <c r="X377"/>
      <c r="Y377"/>
      <c r="Z377"/>
      <c r="AA377"/>
      <c r="AB377" s="37"/>
      <c r="AC377"/>
      <c r="AD377" s="48"/>
      <c r="AE377"/>
      <c r="AF377"/>
      <c r="AG377"/>
      <c r="AH377"/>
      <c r="AJ377"/>
    </row>
    <row r="378" spans="8:36" x14ac:dyDescent="0.35">
      <c r="H378"/>
      <c r="I378" s="48"/>
      <c r="J378"/>
      <c r="K378"/>
      <c r="L378"/>
      <c r="M378"/>
      <c r="N378"/>
      <c r="O378"/>
      <c r="P378" s="48"/>
      <c r="Q378"/>
      <c r="R378"/>
      <c r="S378"/>
      <c r="T378"/>
      <c r="U378"/>
      <c r="V378"/>
      <c r="W378" s="48"/>
      <c r="X378"/>
      <c r="Y378"/>
      <c r="Z378"/>
      <c r="AA378"/>
      <c r="AB378" s="37"/>
      <c r="AC378"/>
      <c r="AD378" s="48"/>
      <c r="AE378"/>
      <c r="AF378"/>
      <c r="AG378"/>
      <c r="AH378"/>
      <c r="AJ378"/>
    </row>
    <row r="379" spans="8:36" x14ac:dyDescent="0.35">
      <c r="H379"/>
      <c r="I379" s="48"/>
      <c r="J379"/>
      <c r="K379"/>
      <c r="L379"/>
      <c r="M379"/>
      <c r="N379"/>
      <c r="O379"/>
      <c r="P379" s="48"/>
      <c r="Q379"/>
      <c r="R379"/>
      <c r="S379"/>
      <c r="T379"/>
      <c r="U379"/>
      <c r="V379"/>
      <c r="W379" s="48"/>
      <c r="X379"/>
      <c r="Y379"/>
      <c r="Z379"/>
      <c r="AA379"/>
      <c r="AB379" s="37"/>
      <c r="AC379"/>
      <c r="AD379" s="48"/>
      <c r="AE379"/>
      <c r="AF379"/>
      <c r="AG379"/>
      <c r="AH379"/>
      <c r="AJ379"/>
    </row>
    <row r="380" spans="8:36" x14ac:dyDescent="0.35">
      <c r="H380"/>
      <c r="I380" s="48"/>
      <c r="J380"/>
      <c r="K380"/>
      <c r="L380"/>
      <c r="M380"/>
      <c r="N380"/>
      <c r="O380"/>
      <c r="P380" s="48"/>
      <c r="Q380"/>
      <c r="R380"/>
      <c r="S380"/>
      <c r="T380"/>
      <c r="U380"/>
      <c r="V380"/>
      <c r="W380" s="48"/>
      <c r="X380"/>
      <c r="Y380"/>
      <c r="Z380"/>
      <c r="AA380"/>
      <c r="AB380" s="37"/>
      <c r="AC380"/>
      <c r="AD380" s="48"/>
      <c r="AE380"/>
      <c r="AF380"/>
      <c r="AG380"/>
      <c r="AH380"/>
      <c r="AJ380"/>
    </row>
    <row r="381" spans="8:36" x14ac:dyDescent="0.35">
      <c r="H381"/>
      <c r="I381" s="48"/>
      <c r="J381"/>
      <c r="K381"/>
      <c r="L381"/>
      <c r="M381"/>
      <c r="N381"/>
      <c r="O381"/>
      <c r="P381" s="48"/>
      <c r="Q381"/>
      <c r="R381"/>
      <c r="S381"/>
      <c r="T381"/>
      <c r="U381"/>
      <c r="V381"/>
      <c r="W381" s="48"/>
      <c r="X381"/>
      <c r="Y381"/>
      <c r="Z381"/>
      <c r="AA381"/>
      <c r="AB381" s="37"/>
      <c r="AC381"/>
      <c r="AD381" s="48"/>
      <c r="AE381"/>
      <c r="AF381"/>
      <c r="AG381"/>
      <c r="AH381"/>
      <c r="AJ381"/>
    </row>
    <row r="382" spans="8:36" x14ac:dyDescent="0.35">
      <c r="H382"/>
      <c r="I382" s="48"/>
      <c r="J382"/>
      <c r="K382"/>
      <c r="L382"/>
      <c r="M382"/>
      <c r="N382"/>
      <c r="O382"/>
      <c r="P382" s="48"/>
      <c r="Q382"/>
      <c r="R382"/>
      <c r="S382"/>
      <c r="T382"/>
      <c r="U382"/>
      <c r="V382"/>
      <c r="W382" s="48"/>
      <c r="X382"/>
      <c r="Y382"/>
      <c r="Z382"/>
      <c r="AA382"/>
      <c r="AB382" s="37"/>
      <c r="AC382"/>
      <c r="AD382" s="48"/>
      <c r="AE382"/>
      <c r="AF382"/>
      <c r="AG382"/>
      <c r="AH382"/>
      <c r="AJ382"/>
    </row>
    <row r="383" spans="8:36" x14ac:dyDescent="0.35">
      <c r="H383"/>
      <c r="I383" s="48"/>
      <c r="J383"/>
      <c r="K383"/>
      <c r="L383"/>
      <c r="M383"/>
      <c r="N383"/>
      <c r="O383"/>
      <c r="P383" s="48"/>
      <c r="Q383"/>
      <c r="R383"/>
      <c r="S383"/>
      <c r="T383"/>
      <c r="U383"/>
      <c r="V383"/>
      <c r="W383" s="48"/>
      <c r="X383"/>
      <c r="Y383"/>
      <c r="Z383"/>
      <c r="AA383"/>
      <c r="AB383" s="37"/>
      <c r="AC383"/>
      <c r="AD383" s="48"/>
      <c r="AE383"/>
      <c r="AF383"/>
      <c r="AG383"/>
      <c r="AH383"/>
      <c r="AJ383"/>
    </row>
    <row r="384" spans="8:36" x14ac:dyDescent="0.35">
      <c r="H384"/>
      <c r="I384" s="48"/>
      <c r="J384"/>
      <c r="K384"/>
      <c r="L384"/>
      <c r="M384"/>
      <c r="N384"/>
      <c r="O384"/>
      <c r="P384" s="48"/>
      <c r="Q384"/>
      <c r="R384"/>
      <c r="S384"/>
      <c r="T384"/>
      <c r="U384"/>
      <c r="V384"/>
      <c r="W384" s="48"/>
      <c r="X384"/>
      <c r="Y384"/>
      <c r="Z384"/>
      <c r="AA384"/>
      <c r="AB384" s="37"/>
      <c r="AC384"/>
      <c r="AD384" s="48"/>
      <c r="AE384"/>
      <c r="AF384"/>
      <c r="AG384"/>
      <c r="AH384"/>
      <c r="AJ384"/>
    </row>
    <row r="385" spans="8:36" x14ac:dyDescent="0.35">
      <c r="H385"/>
      <c r="I385" s="48"/>
      <c r="J385"/>
      <c r="K385"/>
      <c r="L385"/>
      <c r="M385"/>
      <c r="N385"/>
      <c r="O385"/>
      <c r="P385" s="48"/>
      <c r="Q385"/>
      <c r="R385"/>
      <c r="S385"/>
      <c r="T385"/>
      <c r="U385"/>
      <c r="V385"/>
      <c r="W385" s="48"/>
      <c r="X385"/>
      <c r="Y385"/>
      <c r="Z385"/>
      <c r="AA385"/>
      <c r="AB385" s="37"/>
      <c r="AC385"/>
      <c r="AD385" s="48"/>
      <c r="AE385"/>
      <c r="AF385"/>
      <c r="AG385"/>
      <c r="AH385"/>
      <c r="AJ385"/>
    </row>
    <row r="386" spans="8:36" x14ac:dyDescent="0.35">
      <c r="H386"/>
      <c r="I386" s="48"/>
      <c r="J386"/>
      <c r="K386"/>
      <c r="L386"/>
      <c r="M386"/>
      <c r="N386"/>
      <c r="O386"/>
      <c r="P386" s="48"/>
      <c r="Q386"/>
      <c r="R386"/>
      <c r="S386"/>
      <c r="T386"/>
      <c r="U386"/>
      <c r="V386"/>
      <c r="W386" s="48"/>
      <c r="X386"/>
      <c r="Y386"/>
      <c r="Z386"/>
      <c r="AA386"/>
      <c r="AB386" s="37"/>
      <c r="AC386"/>
      <c r="AD386" s="48"/>
      <c r="AE386"/>
      <c r="AF386"/>
      <c r="AG386"/>
      <c r="AH386"/>
      <c r="AJ386"/>
    </row>
    <row r="387" spans="8:36" x14ac:dyDescent="0.35">
      <c r="H387"/>
      <c r="I387" s="48"/>
      <c r="J387"/>
      <c r="K387"/>
      <c r="L387"/>
      <c r="M387"/>
      <c r="N387"/>
      <c r="O387"/>
      <c r="P387" s="48"/>
      <c r="Q387"/>
      <c r="R387"/>
      <c r="S387"/>
      <c r="T387"/>
      <c r="U387"/>
      <c r="V387"/>
      <c r="W387" s="48"/>
      <c r="X387"/>
      <c r="Y387"/>
      <c r="Z387"/>
      <c r="AA387"/>
      <c r="AB387" s="37"/>
      <c r="AC387"/>
      <c r="AD387" s="48"/>
      <c r="AE387"/>
      <c r="AF387"/>
      <c r="AG387"/>
      <c r="AH387"/>
      <c r="AJ387"/>
    </row>
    <row r="388" spans="8:36" x14ac:dyDescent="0.35">
      <c r="H388"/>
      <c r="I388" s="48"/>
      <c r="J388"/>
      <c r="K388"/>
      <c r="L388"/>
      <c r="M388"/>
      <c r="N388"/>
      <c r="O388"/>
      <c r="P388" s="48"/>
      <c r="Q388"/>
      <c r="R388"/>
      <c r="S388"/>
      <c r="T388"/>
      <c r="U388"/>
      <c r="V388"/>
      <c r="W388" s="48"/>
      <c r="X388"/>
      <c r="Y388"/>
      <c r="Z388"/>
      <c r="AA388"/>
      <c r="AB388" s="37"/>
      <c r="AC388"/>
      <c r="AD388" s="48"/>
      <c r="AE388"/>
      <c r="AF388"/>
      <c r="AG388"/>
      <c r="AH388"/>
      <c r="AJ388"/>
    </row>
    <row r="389" spans="8:36" x14ac:dyDescent="0.35">
      <c r="H389"/>
      <c r="I389" s="48"/>
      <c r="J389"/>
      <c r="K389"/>
      <c r="L389"/>
      <c r="M389"/>
      <c r="N389"/>
      <c r="O389"/>
      <c r="P389" s="48"/>
      <c r="Q389"/>
      <c r="R389"/>
      <c r="S389"/>
      <c r="T389"/>
      <c r="U389"/>
      <c r="V389"/>
      <c r="W389" s="48"/>
      <c r="X389"/>
      <c r="Y389"/>
      <c r="Z389"/>
      <c r="AA389"/>
      <c r="AB389" s="37"/>
      <c r="AC389"/>
      <c r="AD389" s="48"/>
      <c r="AE389"/>
      <c r="AF389"/>
      <c r="AG389"/>
      <c r="AH389"/>
      <c r="AJ389"/>
    </row>
    <row r="390" spans="8:36" x14ac:dyDescent="0.35">
      <c r="H390"/>
      <c r="I390" s="48"/>
      <c r="J390"/>
      <c r="K390"/>
      <c r="L390"/>
      <c r="M390"/>
      <c r="N390"/>
      <c r="O390"/>
      <c r="P390" s="48"/>
      <c r="Q390"/>
      <c r="R390"/>
      <c r="S390"/>
      <c r="T390"/>
      <c r="U390"/>
      <c r="V390"/>
      <c r="W390" s="48"/>
      <c r="X390"/>
      <c r="Y390"/>
      <c r="Z390"/>
      <c r="AA390"/>
      <c r="AB390" s="37"/>
      <c r="AC390"/>
      <c r="AD390" s="48"/>
      <c r="AE390"/>
      <c r="AF390"/>
      <c r="AG390"/>
      <c r="AH390"/>
      <c r="AJ390"/>
    </row>
    <row r="391" spans="8:36" x14ac:dyDescent="0.35">
      <c r="H391"/>
      <c r="I391" s="48"/>
      <c r="J391"/>
      <c r="K391"/>
      <c r="L391"/>
      <c r="M391"/>
      <c r="N391"/>
      <c r="O391"/>
      <c r="P391" s="48"/>
      <c r="Q391"/>
      <c r="R391"/>
      <c r="S391"/>
      <c r="T391"/>
      <c r="U391"/>
      <c r="V391"/>
      <c r="W391" s="48"/>
      <c r="X391"/>
      <c r="Y391"/>
      <c r="Z391"/>
      <c r="AA391"/>
      <c r="AB391" s="37"/>
      <c r="AC391"/>
      <c r="AD391" s="48"/>
      <c r="AE391"/>
      <c r="AF391"/>
      <c r="AG391"/>
      <c r="AH391"/>
      <c r="AJ391"/>
    </row>
    <row r="392" spans="8:36" x14ac:dyDescent="0.35">
      <c r="H392"/>
      <c r="I392" s="48"/>
      <c r="J392"/>
      <c r="K392"/>
      <c r="L392"/>
      <c r="M392"/>
      <c r="N392"/>
      <c r="O392"/>
      <c r="P392" s="48"/>
      <c r="Q392"/>
      <c r="R392"/>
      <c r="S392"/>
      <c r="T392"/>
      <c r="U392"/>
      <c r="V392"/>
      <c r="W392" s="48"/>
      <c r="X392"/>
      <c r="Y392"/>
      <c r="Z392"/>
      <c r="AA392"/>
      <c r="AB392" s="37"/>
      <c r="AC392"/>
      <c r="AD392" s="48"/>
      <c r="AE392"/>
      <c r="AF392"/>
      <c r="AG392"/>
      <c r="AH392"/>
      <c r="AJ392"/>
    </row>
    <row r="393" spans="8:36" x14ac:dyDescent="0.35">
      <c r="H393"/>
      <c r="I393" s="48"/>
      <c r="J393"/>
      <c r="K393"/>
      <c r="L393"/>
      <c r="M393"/>
      <c r="N393"/>
      <c r="O393"/>
      <c r="P393" s="48"/>
      <c r="Q393"/>
      <c r="R393"/>
      <c r="S393"/>
      <c r="T393"/>
      <c r="U393"/>
      <c r="V393"/>
      <c r="W393" s="48"/>
      <c r="X393"/>
      <c r="Y393"/>
      <c r="Z393"/>
      <c r="AA393"/>
      <c r="AB393" s="37"/>
      <c r="AC393"/>
      <c r="AD393" s="48"/>
      <c r="AE393"/>
      <c r="AF393"/>
      <c r="AG393"/>
      <c r="AH393"/>
      <c r="AJ393"/>
    </row>
    <row r="394" spans="8:36" x14ac:dyDescent="0.35">
      <c r="H394"/>
      <c r="I394" s="48"/>
      <c r="J394"/>
      <c r="K394"/>
      <c r="L394"/>
      <c r="M394"/>
      <c r="N394"/>
      <c r="O394"/>
      <c r="P394" s="48"/>
      <c r="Q394"/>
      <c r="R394"/>
      <c r="S394"/>
      <c r="T394"/>
      <c r="U394"/>
      <c r="V394"/>
      <c r="W394" s="48"/>
      <c r="X394"/>
      <c r="Y394"/>
      <c r="Z394"/>
      <c r="AA394"/>
      <c r="AB394" s="37"/>
      <c r="AC394"/>
      <c r="AD394" s="48"/>
      <c r="AE394"/>
      <c r="AF394"/>
      <c r="AG394"/>
      <c r="AH394"/>
      <c r="AJ394"/>
    </row>
    <row r="395" spans="8:36" x14ac:dyDescent="0.35">
      <c r="H395"/>
      <c r="I395" s="48"/>
      <c r="J395"/>
      <c r="K395"/>
      <c r="L395"/>
      <c r="M395"/>
      <c r="N395"/>
      <c r="O395"/>
      <c r="P395" s="48"/>
      <c r="Q395"/>
      <c r="R395"/>
      <c r="S395"/>
      <c r="T395"/>
      <c r="U395"/>
      <c r="V395"/>
      <c r="W395" s="48"/>
      <c r="X395"/>
      <c r="Y395"/>
      <c r="Z395"/>
      <c r="AA395"/>
      <c r="AB395" s="37"/>
      <c r="AC395"/>
      <c r="AD395" s="48"/>
      <c r="AE395"/>
      <c r="AF395"/>
      <c r="AG395"/>
      <c r="AH395"/>
      <c r="AJ395"/>
    </row>
    <row r="396" spans="8:36" x14ac:dyDescent="0.35">
      <c r="H396"/>
      <c r="I396" s="48"/>
      <c r="J396"/>
      <c r="K396"/>
      <c r="L396"/>
      <c r="M396"/>
      <c r="N396"/>
      <c r="O396"/>
      <c r="P396" s="48"/>
      <c r="Q396"/>
      <c r="R396"/>
      <c r="S396"/>
      <c r="T396"/>
      <c r="U396"/>
      <c r="V396"/>
      <c r="W396" s="48"/>
      <c r="X396"/>
      <c r="Y396"/>
      <c r="Z396"/>
      <c r="AA396"/>
      <c r="AB396" s="37"/>
      <c r="AC396"/>
      <c r="AD396" s="48"/>
      <c r="AE396"/>
      <c r="AF396"/>
      <c r="AG396"/>
      <c r="AH396"/>
      <c r="AJ396"/>
    </row>
    <row r="397" spans="8:36" x14ac:dyDescent="0.35">
      <c r="H397"/>
      <c r="I397" s="48"/>
      <c r="J397"/>
      <c r="K397"/>
      <c r="L397"/>
      <c r="M397"/>
      <c r="N397"/>
      <c r="O397"/>
      <c r="P397" s="48"/>
      <c r="Q397"/>
      <c r="R397"/>
      <c r="S397"/>
      <c r="T397"/>
      <c r="U397"/>
      <c r="V397"/>
      <c r="W397" s="48"/>
      <c r="X397"/>
      <c r="Y397"/>
      <c r="Z397"/>
      <c r="AA397"/>
      <c r="AB397" s="37"/>
      <c r="AC397"/>
      <c r="AD397" s="48"/>
      <c r="AE397"/>
      <c r="AF397"/>
      <c r="AG397"/>
      <c r="AH397"/>
      <c r="AJ397"/>
    </row>
    <row r="398" spans="8:36" x14ac:dyDescent="0.35">
      <c r="H398"/>
      <c r="I398" s="48"/>
      <c r="J398"/>
      <c r="K398"/>
      <c r="L398"/>
      <c r="M398"/>
      <c r="N398"/>
      <c r="O398"/>
      <c r="P398" s="48"/>
      <c r="Q398"/>
      <c r="R398"/>
      <c r="S398"/>
      <c r="T398"/>
      <c r="U398"/>
      <c r="V398"/>
      <c r="W398" s="48"/>
      <c r="X398"/>
      <c r="Y398"/>
      <c r="Z398"/>
      <c r="AA398"/>
      <c r="AB398" s="37"/>
      <c r="AC398"/>
      <c r="AD398" s="48"/>
      <c r="AE398"/>
      <c r="AF398"/>
      <c r="AG398"/>
      <c r="AH398"/>
      <c r="AJ398"/>
    </row>
    <row r="399" spans="8:36" x14ac:dyDescent="0.35">
      <c r="H399"/>
      <c r="I399" s="48"/>
      <c r="J399"/>
      <c r="K399"/>
      <c r="L399"/>
      <c r="M399"/>
      <c r="N399"/>
      <c r="O399"/>
      <c r="P399" s="48"/>
      <c r="Q399"/>
      <c r="R399"/>
      <c r="S399"/>
      <c r="T399"/>
      <c r="U399"/>
      <c r="V399"/>
      <c r="W399" s="48"/>
      <c r="X399"/>
      <c r="Y399"/>
      <c r="Z399"/>
      <c r="AA399"/>
      <c r="AB399" s="37"/>
      <c r="AC399"/>
      <c r="AD399" s="48"/>
      <c r="AE399"/>
      <c r="AF399"/>
      <c r="AG399"/>
      <c r="AH399"/>
      <c r="AJ399"/>
    </row>
    <row r="400" spans="8:36" x14ac:dyDescent="0.35">
      <c r="H400"/>
      <c r="I400" s="48"/>
      <c r="J400"/>
      <c r="K400"/>
      <c r="L400"/>
      <c r="M400"/>
      <c r="N400"/>
      <c r="O400"/>
      <c r="P400" s="48"/>
      <c r="Q400"/>
      <c r="R400"/>
      <c r="S400"/>
      <c r="T400"/>
      <c r="U400"/>
      <c r="V400"/>
      <c r="W400" s="48"/>
      <c r="X400"/>
      <c r="Y400"/>
      <c r="Z400"/>
      <c r="AA400"/>
      <c r="AB400" s="37"/>
      <c r="AC400"/>
      <c r="AD400" s="48"/>
      <c r="AE400"/>
      <c r="AF400"/>
      <c r="AG400"/>
      <c r="AH400"/>
      <c r="AJ400"/>
    </row>
    <row r="401" spans="8:36" x14ac:dyDescent="0.35">
      <c r="H401"/>
      <c r="I401" s="48"/>
      <c r="J401"/>
      <c r="K401"/>
      <c r="L401"/>
      <c r="M401"/>
      <c r="N401"/>
      <c r="O401"/>
      <c r="P401" s="48"/>
      <c r="Q401"/>
      <c r="R401"/>
      <c r="S401"/>
      <c r="T401"/>
      <c r="U401"/>
      <c r="V401"/>
      <c r="W401" s="48"/>
      <c r="X401"/>
      <c r="Y401"/>
      <c r="Z401"/>
      <c r="AA401"/>
      <c r="AB401" s="37"/>
      <c r="AC401"/>
      <c r="AD401" s="48"/>
      <c r="AE401"/>
      <c r="AF401"/>
      <c r="AG401"/>
      <c r="AH401"/>
      <c r="AJ401"/>
    </row>
    <row r="402" spans="8:36" x14ac:dyDescent="0.35">
      <c r="H402"/>
      <c r="I402" s="48"/>
      <c r="J402"/>
      <c r="K402"/>
      <c r="L402"/>
      <c r="M402"/>
      <c r="N402"/>
      <c r="O402"/>
      <c r="P402" s="48"/>
      <c r="Q402"/>
      <c r="R402"/>
      <c r="S402"/>
      <c r="T402"/>
      <c r="U402"/>
      <c r="V402"/>
      <c r="W402" s="48"/>
      <c r="X402"/>
      <c r="Y402"/>
      <c r="Z402"/>
      <c r="AA402"/>
      <c r="AB402" s="37"/>
      <c r="AC402"/>
      <c r="AD402" s="48"/>
      <c r="AE402"/>
      <c r="AF402"/>
      <c r="AG402"/>
      <c r="AH402"/>
      <c r="AJ402"/>
    </row>
    <row r="403" spans="8:36" x14ac:dyDescent="0.35">
      <c r="H403"/>
      <c r="I403" s="48"/>
      <c r="J403"/>
      <c r="K403"/>
      <c r="L403"/>
      <c r="M403"/>
      <c r="N403"/>
      <c r="O403"/>
      <c r="P403" s="48"/>
      <c r="Q403"/>
      <c r="R403"/>
      <c r="S403"/>
      <c r="T403"/>
      <c r="U403"/>
      <c r="V403"/>
      <c r="W403" s="48"/>
      <c r="X403"/>
      <c r="Y403"/>
      <c r="Z403"/>
      <c r="AA403"/>
      <c r="AB403" s="37"/>
      <c r="AC403"/>
      <c r="AD403" s="48"/>
      <c r="AE403"/>
      <c r="AF403"/>
      <c r="AG403"/>
      <c r="AH403"/>
      <c r="AJ403"/>
    </row>
    <row r="404" spans="8:36" x14ac:dyDescent="0.35">
      <c r="H404"/>
      <c r="I404" s="48"/>
      <c r="J404"/>
      <c r="K404"/>
      <c r="L404"/>
      <c r="M404"/>
      <c r="N404"/>
      <c r="O404"/>
      <c r="P404" s="48"/>
      <c r="Q404"/>
      <c r="R404"/>
      <c r="S404"/>
      <c r="T404"/>
      <c r="U404"/>
      <c r="V404"/>
      <c r="W404" s="48"/>
      <c r="X404"/>
      <c r="Y404"/>
      <c r="Z404"/>
      <c r="AA404"/>
      <c r="AB404" s="37"/>
      <c r="AC404"/>
      <c r="AD404" s="48"/>
      <c r="AE404"/>
      <c r="AF404"/>
      <c r="AG404"/>
      <c r="AH404"/>
      <c r="AJ404"/>
    </row>
    <row r="405" spans="8:36" x14ac:dyDescent="0.35">
      <c r="H405"/>
      <c r="I405" s="48"/>
      <c r="J405"/>
      <c r="K405"/>
      <c r="L405"/>
      <c r="M405"/>
      <c r="N405"/>
      <c r="O405"/>
      <c r="P405" s="48"/>
      <c r="Q405"/>
      <c r="R405"/>
      <c r="S405"/>
      <c r="T405"/>
      <c r="U405"/>
      <c r="V405"/>
      <c r="W405" s="48"/>
      <c r="X405"/>
      <c r="Y405"/>
      <c r="Z405"/>
      <c r="AA405"/>
      <c r="AB405" s="37"/>
      <c r="AC405"/>
      <c r="AD405" s="48"/>
      <c r="AE405"/>
      <c r="AF405"/>
      <c r="AG405"/>
      <c r="AH405"/>
      <c r="AJ405"/>
    </row>
    <row r="406" spans="8:36" x14ac:dyDescent="0.35">
      <c r="H406"/>
      <c r="I406" s="48"/>
      <c r="J406"/>
      <c r="K406"/>
      <c r="L406"/>
      <c r="M406"/>
      <c r="N406"/>
      <c r="O406"/>
      <c r="P406" s="48"/>
      <c r="Q406"/>
      <c r="R406"/>
      <c r="S406"/>
      <c r="T406"/>
      <c r="U406"/>
      <c r="V406"/>
      <c r="W406" s="48"/>
      <c r="X406"/>
      <c r="Y406"/>
      <c r="Z406"/>
      <c r="AA406"/>
      <c r="AB406" s="37"/>
      <c r="AC406"/>
      <c r="AD406" s="48"/>
      <c r="AE406"/>
      <c r="AF406"/>
      <c r="AG406"/>
      <c r="AH406"/>
      <c r="AJ406"/>
    </row>
    <row r="407" spans="8:36" x14ac:dyDescent="0.35">
      <c r="H407"/>
      <c r="I407" s="48"/>
      <c r="J407"/>
      <c r="K407"/>
      <c r="L407"/>
      <c r="M407"/>
      <c r="N407"/>
      <c r="O407"/>
      <c r="P407" s="48"/>
      <c r="Q407"/>
      <c r="R407"/>
      <c r="S407"/>
      <c r="T407"/>
      <c r="U407"/>
      <c r="V407"/>
      <c r="W407" s="48"/>
      <c r="X407"/>
      <c r="Y407"/>
      <c r="Z407"/>
      <c r="AA407"/>
      <c r="AB407" s="37"/>
      <c r="AC407"/>
      <c r="AD407" s="48"/>
      <c r="AE407"/>
      <c r="AF407"/>
      <c r="AG407"/>
      <c r="AH407"/>
      <c r="AJ407"/>
    </row>
    <row r="408" spans="8:36" x14ac:dyDescent="0.35">
      <c r="H408"/>
      <c r="I408" s="48"/>
      <c r="J408"/>
      <c r="K408"/>
      <c r="L408"/>
      <c r="M408"/>
      <c r="N408"/>
      <c r="O408"/>
      <c r="P408" s="48"/>
      <c r="Q408"/>
      <c r="R408"/>
      <c r="S408"/>
      <c r="T408"/>
      <c r="U408"/>
      <c r="V408"/>
      <c r="W408" s="48"/>
      <c r="X408"/>
      <c r="Y408"/>
      <c r="Z408"/>
      <c r="AA408"/>
      <c r="AB408" s="37"/>
      <c r="AC408"/>
      <c r="AD408" s="48"/>
      <c r="AE408"/>
      <c r="AF408"/>
      <c r="AG408"/>
      <c r="AH408"/>
      <c r="AJ408"/>
    </row>
    <row r="409" spans="8:36" x14ac:dyDescent="0.35">
      <c r="H409"/>
      <c r="I409" s="48"/>
      <c r="J409"/>
      <c r="K409"/>
      <c r="L409"/>
      <c r="M409"/>
      <c r="N409"/>
      <c r="O409"/>
      <c r="P409" s="48"/>
      <c r="Q409"/>
      <c r="R409"/>
      <c r="S409"/>
      <c r="T409"/>
      <c r="U409"/>
      <c r="V409"/>
      <c r="W409" s="48"/>
      <c r="X409"/>
      <c r="Y409"/>
      <c r="Z409"/>
      <c r="AA409"/>
      <c r="AB409" s="37"/>
      <c r="AC409"/>
      <c r="AD409" s="48"/>
      <c r="AE409"/>
      <c r="AF409"/>
      <c r="AG409"/>
      <c r="AH409"/>
      <c r="AJ409"/>
    </row>
    <row r="410" spans="8:36" x14ac:dyDescent="0.35">
      <c r="H410"/>
      <c r="I410" s="48"/>
      <c r="J410"/>
      <c r="K410"/>
      <c r="L410"/>
      <c r="M410"/>
      <c r="N410"/>
      <c r="O410"/>
      <c r="P410" s="48"/>
      <c r="Q410"/>
      <c r="R410"/>
      <c r="S410"/>
      <c r="T410"/>
      <c r="U410"/>
      <c r="V410"/>
      <c r="W410" s="48"/>
      <c r="X410"/>
      <c r="Y410"/>
      <c r="Z410"/>
      <c r="AA410"/>
      <c r="AB410" s="37"/>
      <c r="AC410"/>
      <c r="AD410" s="48"/>
      <c r="AE410"/>
      <c r="AF410"/>
      <c r="AG410"/>
      <c r="AH410"/>
      <c r="AJ410"/>
    </row>
    <row r="411" spans="8:36" x14ac:dyDescent="0.35">
      <c r="H411"/>
      <c r="I411" s="48"/>
      <c r="J411"/>
      <c r="K411"/>
      <c r="L411"/>
      <c r="M411"/>
      <c r="N411"/>
      <c r="O411"/>
      <c r="P411" s="48"/>
      <c r="Q411"/>
      <c r="R411"/>
      <c r="S411"/>
      <c r="T411"/>
      <c r="U411"/>
      <c r="V411"/>
      <c r="W411" s="48"/>
      <c r="X411"/>
      <c r="Y411"/>
      <c r="Z411"/>
      <c r="AA411"/>
      <c r="AB411" s="37"/>
      <c r="AC411"/>
      <c r="AD411" s="48"/>
      <c r="AE411"/>
      <c r="AF411"/>
      <c r="AG411"/>
      <c r="AH411"/>
      <c r="AJ411"/>
    </row>
    <row r="412" spans="8:36" x14ac:dyDescent="0.35">
      <c r="H412"/>
      <c r="I412" s="48"/>
      <c r="J412"/>
      <c r="K412"/>
      <c r="L412"/>
      <c r="M412"/>
      <c r="N412"/>
      <c r="O412"/>
      <c r="P412" s="48"/>
      <c r="Q412"/>
      <c r="R412"/>
      <c r="S412"/>
      <c r="T412"/>
      <c r="U412"/>
      <c r="V412"/>
      <c r="W412" s="48"/>
      <c r="X412"/>
      <c r="Y412"/>
      <c r="Z412"/>
      <c r="AA412"/>
      <c r="AB412" s="37"/>
      <c r="AC412"/>
      <c r="AD412" s="48"/>
      <c r="AE412"/>
      <c r="AF412"/>
      <c r="AG412"/>
      <c r="AH412"/>
      <c r="AJ412"/>
    </row>
    <row r="413" spans="8:36" x14ac:dyDescent="0.35">
      <c r="H413"/>
      <c r="I413" s="48"/>
      <c r="J413"/>
      <c r="K413"/>
      <c r="L413"/>
      <c r="M413"/>
      <c r="N413"/>
      <c r="O413"/>
      <c r="P413" s="48"/>
      <c r="Q413"/>
      <c r="R413"/>
      <c r="S413"/>
      <c r="T413"/>
      <c r="U413"/>
      <c r="V413"/>
      <c r="W413" s="48"/>
      <c r="X413"/>
      <c r="Y413"/>
      <c r="Z413"/>
      <c r="AA413"/>
      <c r="AB413" s="37"/>
      <c r="AC413"/>
      <c r="AD413" s="48"/>
      <c r="AE413"/>
      <c r="AF413"/>
      <c r="AG413"/>
      <c r="AH413"/>
      <c r="AJ413"/>
    </row>
    <row r="414" spans="8:36" x14ac:dyDescent="0.35">
      <c r="H414"/>
      <c r="I414" s="48"/>
      <c r="J414"/>
      <c r="K414"/>
      <c r="L414"/>
      <c r="M414"/>
      <c r="N414"/>
      <c r="O414"/>
      <c r="P414" s="48"/>
      <c r="Q414"/>
      <c r="R414"/>
      <c r="S414"/>
      <c r="T414"/>
      <c r="U414"/>
      <c r="V414"/>
      <c r="W414" s="48"/>
      <c r="X414"/>
      <c r="Y414"/>
      <c r="Z414"/>
      <c r="AA414"/>
      <c r="AB414" s="37"/>
      <c r="AC414"/>
      <c r="AD414" s="48"/>
      <c r="AE414"/>
      <c r="AF414"/>
      <c r="AG414"/>
      <c r="AH414"/>
      <c r="AJ414"/>
    </row>
    <row r="415" spans="8:36" x14ac:dyDescent="0.35">
      <c r="H415"/>
      <c r="I415" s="48"/>
      <c r="J415"/>
      <c r="K415"/>
      <c r="L415"/>
      <c r="M415"/>
      <c r="N415"/>
      <c r="O415"/>
      <c r="P415" s="48"/>
      <c r="Q415"/>
      <c r="R415"/>
      <c r="S415"/>
      <c r="T415"/>
      <c r="U415"/>
      <c r="V415"/>
      <c r="W415" s="48"/>
      <c r="X415"/>
      <c r="Y415"/>
      <c r="Z415"/>
      <c r="AA415"/>
      <c r="AB415" s="37"/>
      <c r="AC415"/>
      <c r="AD415" s="48"/>
      <c r="AE415"/>
      <c r="AF415"/>
      <c r="AG415"/>
      <c r="AH415"/>
      <c r="AJ415"/>
    </row>
    <row r="416" spans="8:36" x14ac:dyDescent="0.35">
      <c r="H416"/>
      <c r="I416" s="48"/>
      <c r="J416"/>
      <c r="K416"/>
      <c r="L416"/>
      <c r="M416"/>
      <c r="N416"/>
      <c r="O416"/>
      <c r="P416" s="48"/>
      <c r="Q416"/>
      <c r="R416"/>
      <c r="S416"/>
      <c r="T416"/>
      <c r="U416"/>
      <c r="V416"/>
      <c r="W416" s="48"/>
      <c r="X416"/>
      <c r="Y416"/>
      <c r="Z416"/>
      <c r="AA416"/>
      <c r="AB416" s="37"/>
      <c r="AC416"/>
      <c r="AD416" s="48"/>
      <c r="AE416"/>
      <c r="AF416"/>
      <c r="AG416"/>
      <c r="AH416"/>
      <c r="AJ416"/>
    </row>
    <row r="417" spans="8:36" x14ac:dyDescent="0.35">
      <c r="H417"/>
      <c r="I417" s="48"/>
      <c r="J417"/>
      <c r="K417"/>
      <c r="L417"/>
      <c r="M417"/>
      <c r="N417"/>
      <c r="O417"/>
      <c r="P417" s="48"/>
      <c r="Q417"/>
      <c r="R417"/>
      <c r="S417"/>
      <c r="T417"/>
      <c r="U417"/>
      <c r="V417"/>
      <c r="W417" s="48"/>
      <c r="X417"/>
      <c r="Y417"/>
      <c r="Z417"/>
      <c r="AA417"/>
      <c r="AB417" s="37"/>
      <c r="AC417"/>
      <c r="AD417" s="48"/>
      <c r="AE417"/>
      <c r="AF417"/>
      <c r="AG417"/>
      <c r="AH417"/>
      <c r="AJ417"/>
    </row>
    <row r="418" spans="8:36" x14ac:dyDescent="0.35">
      <c r="H418"/>
      <c r="I418" s="48"/>
      <c r="J418"/>
      <c r="K418"/>
      <c r="L418"/>
      <c r="M418"/>
      <c r="N418"/>
      <c r="O418"/>
      <c r="P418" s="48"/>
      <c r="Q418"/>
      <c r="R418"/>
      <c r="S418"/>
      <c r="T418"/>
      <c r="U418"/>
      <c r="V418"/>
      <c r="W418" s="48"/>
      <c r="X418"/>
      <c r="Y418"/>
      <c r="Z418"/>
      <c r="AA418"/>
      <c r="AB418" s="37"/>
      <c r="AC418"/>
      <c r="AD418" s="48"/>
      <c r="AE418"/>
      <c r="AF418"/>
      <c r="AG418"/>
      <c r="AH418"/>
      <c r="AJ418"/>
    </row>
    <row r="419" spans="8:36" x14ac:dyDescent="0.35">
      <c r="H419"/>
      <c r="I419" s="48"/>
      <c r="J419"/>
      <c r="K419"/>
      <c r="L419"/>
      <c r="M419"/>
      <c r="N419"/>
      <c r="O419"/>
      <c r="P419" s="48"/>
      <c r="Q419"/>
      <c r="R419"/>
      <c r="S419"/>
      <c r="T419"/>
      <c r="U419"/>
      <c r="V419"/>
      <c r="W419" s="48"/>
      <c r="X419"/>
      <c r="Y419"/>
      <c r="Z419"/>
      <c r="AA419"/>
      <c r="AB419" s="37"/>
      <c r="AC419"/>
      <c r="AD419" s="48"/>
      <c r="AE419"/>
      <c r="AF419"/>
      <c r="AG419"/>
      <c r="AH419"/>
      <c r="AJ419"/>
    </row>
    <row r="420" spans="8:36" x14ac:dyDescent="0.35">
      <c r="H420"/>
      <c r="I420" s="48"/>
      <c r="J420"/>
      <c r="K420"/>
      <c r="L420"/>
      <c r="M420"/>
      <c r="N420"/>
      <c r="O420"/>
      <c r="P420" s="48"/>
      <c r="Q420"/>
      <c r="R420"/>
      <c r="S420"/>
      <c r="T420"/>
      <c r="U420"/>
      <c r="V420"/>
      <c r="W420" s="48"/>
      <c r="X420"/>
      <c r="Y420"/>
      <c r="Z420"/>
      <c r="AA420"/>
      <c r="AB420" s="37"/>
      <c r="AC420"/>
      <c r="AD420" s="48"/>
      <c r="AE420"/>
      <c r="AF420"/>
      <c r="AG420"/>
      <c r="AH420"/>
      <c r="AJ420"/>
    </row>
    <row r="421" spans="8:36" x14ac:dyDescent="0.35">
      <c r="H421"/>
      <c r="I421" s="48"/>
      <c r="J421"/>
      <c r="K421"/>
      <c r="L421"/>
      <c r="M421"/>
      <c r="N421"/>
      <c r="O421"/>
      <c r="P421" s="48"/>
      <c r="Q421"/>
      <c r="R421"/>
      <c r="S421"/>
      <c r="T421"/>
      <c r="U421"/>
      <c r="V421"/>
      <c r="W421" s="48"/>
      <c r="X421"/>
      <c r="Y421"/>
      <c r="Z421"/>
      <c r="AA421"/>
      <c r="AB421" s="37"/>
      <c r="AC421"/>
      <c r="AD421" s="48"/>
      <c r="AE421"/>
      <c r="AF421"/>
      <c r="AG421"/>
      <c r="AH421"/>
      <c r="AJ421"/>
    </row>
    <row r="422" spans="8:36" x14ac:dyDescent="0.35">
      <c r="H422"/>
      <c r="I422" s="48"/>
      <c r="J422"/>
      <c r="K422"/>
      <c r="L422"/>
      <c r="M422"/>
      <c r="N422"/>
      <c r="O422"/>
      <c r="P422" s="48"/>
      <c r="Q422"/>
      <c r="R422"/>
      <c r="S422"/>
      <c r="T422"/>
      <c r="U422"/>
      <c r="V422"/>
      <c r="W422" s="48"/>
      <c r="X422"/>
      <c r="Y422"/>
      <c r="Z422"/>
      <c r="AA422"/>
      <c r="AB422" s="37"/>
      <c r="AC422"/>
      <c r="AD422" s="48"/>
      <c r="AE422"/>
      <c r="AF422"/>
      <c r="AG422"/>
      <c r="AH422"/>
      <c r="AJ422"/>
    </row>
    <row r="423" spans="8:36" x14ac:dyDescent="0.35">
      <c r="H423"/>
      <c r="I423" s="48"/>
      <c r="J423"/>
      <c r="K423"/>
      <c r="L423"/>
      <c r="M423"/>
      <c r="N423"/>
      <c r="O423"/>
      <c r="P423" s="48"/>
      <c r="Q423"/>
      <c r="R423"/>
      <c r="S423"/>
      <c r="T423"/>
      <c r="U423"/>
      <c r="V423"/>
      <c r="W423" s="48"/>
      <c r="X423"/>
      <c r="Y423"/>
      <c r="Z423"/>
      <c r="AA423"/>
      <c r="AB423" s="37"/>
      <c r="AC423"/>
      <c r="AD423" s="48"/>
      <c r="AE423"/>
      <c r="AF423"/>
      <c r="AG423"/>
      <c r="AH423"/>
      <c r="AJ423"/>
    </row>
    <row r="424" spans="8:36" x14ac:dyDescent="0.35">
      <c r="H424"/>
      <c r="I424" s="48"/>
      <c r="J424"/>
      <c r="K424"/>
      <c r="L424"/>
      <c r="M424"/>
      <c r="N424"/>
      <c r="O424"/>
      <c r="P424" s="48"/>
      <c r="Q424"/>
      <c r="R424"/>
      <c r="S424"/>
      <c r="T424"/>
      <c r="U424"/>
      <c r="V424"/>
      <c r="W424" s="48"/>
      <c r="X424"/>
      <c r="Y424"/>
      <c r="Z424"/>
      <c r="AA424"/>
      <c r="AB424" s="37"/>
      <c r="AC424"/>
      <c r="AD424" s="48"/>
      <c r="AE424"/>
      <c r="AF424"/>
      <c r="AG424"/>
      <c r="AH424"/>
      <c r="AJ424"/>
    </row>
    <row r="425" spans="8:36" x14ac:dyDescent="0.35">
      <c r="H425"/>
      <c r="I425" s="48"/>
      <c r="J425"/>
      <c r="K425"/>
      <c r="L425"/>
      <c r="M425"/>
      <c r="N425"/>
      <c r="O425"/>
      <c r="P425" s="48"/>
      <c r="Q425"/>
      <c r="R425"/>
      <c r="S425"/>
      <c r="T425"/>
      <c r="U425"/>
      <c r="V425"/>
      <c r="W425" s="48"/>
      <c r="X425"/>
      <c r="Y425"/>
      <c r="Z425"/>
      <c r="AA425"/>
      <c r="AB425" s="37"/>
      <c r="AC425"/>
      <c r="AD425" s="48"/>
      <c r="AE425"/>
      <c r="AF425"/>
      <c r="AG425"/>
      <c r="AH425"/>
      <c r="AJ425"/>
    </row>
    <row r="426" spans="8:36" x14ac:dyDescent="0.35">
      <c r="H426"/>
      <c r="I426" s="48"/>
      <c r="J426"/>
      <c r="K426"/>
      <c r="L426"/>
      <c r="M426"/>
      <c r="N426"/>
      <c r="O426"/>
      <c r="P426" s="48"/>
      <c r="Q426"/>
      <c r="R426"/>
      <c r="S426"/>
      <c r="T426"/>
      <c r="U426"/>
      <c r="V426"/>
      <c r="W426" s="48"/>
      <c r="X426"/>
      <c r="Y426"/>
      <c r="Z426"/>
      <c r="AA426"/>
      <c r="AB426" s="37"/>
      <c r="AC426"/>
      <c r="AD426" s="48"/>
      <c r="AE426"/>
      <c r="AF426"/>
      <c r="AG426"/>
      <c r="AH426"/>
      <c r="AJ426"/>
    </row>
    <row r="427" spans="8:36" x14ac:dyDescent="0.35">
      <c r="H427"/>
      <c r="I427" s="48"/>
      <c r="J427"/>
      <c r="K427"/>
      <c r="L427"/>
      <c r="M427"/>
      <c r="N427"/>
      <c r="O427"/>
      <c r="P427" s="48"/>
      <c r="Q427"/>
      <c r="R427"/>
      <c r="S427"/>
      <c r="T427"/>
      <c r="U427"/>
      <c r="V427"/>
      <c r="W427" s="48"/>
      <c r="X427"/>
      <c r="Y427"/>
      <c r="Z427"/>
      <c r="AA427"/>
      <c r="AB427" s="37"/>
      <c r="AC427"/>
      <c r="AD427" s="48"/>
      <c r="AE427"/>
      <c r="AF427"/>
      <c r="AG427"/>
      <c r="AH427"/>
      <c r="AJ427"/>
    </row>
    <row r="428" spans="8:36" x14ac:dyDescent="0.35">
      <c r="H428"/>
      <c r="I428" s="48"/>
      <c r="J428"/>
      <c r="K428"/>
      <c r="L428"/>
      <c r="M428"/>
      <c r="N428"/>
      <c r="O428"/>
      <c r="P428" s="48"/>
      <c r="Q428"/>
      <c r="R428"/>
      <c r="S428"/>
      <c r="T428"/>
      <c r="U428"/>
      <c r="V428"/>
      <c r="W428" s="48"/>
      <c r="X428"/>
      <c r="Y428"/>
      <c r="Z428"/>
      <c r="AA428"/>
      <c r="AB428" s="37"/>
      <c r="AC428"/>
      <c r="AD428" s="48"/>
      <c r="AE428"/>
      <c r="AF428"/>
      <c r="AG428"/>
      <c r="AH428"/>
      <c r="AJ428"/>
    </row>
    <row r="429" spans="8:36" x14ac:dyDescent="0.35">
      <c r="H429"/>
      <c r="I429" s="48"/>
      <c r="J429"/>
      <c r="K429"/>
      <c r="L429"/>
      <c r="M429"/>
      <c r="N429"/>
      <c r="O429"/>
      <c r="P429" s="48"/>
      <c r="Q429"/>
      <c r="R429"/>
      <c r="S429"/>
      <c r="T429"/>
      <c r="U429"/>
      <c r="V429"/>
      <c r="W429" s="48"/>
      <c r="X429"/>
      <c r="Y429"/>
      <c r="Z429"/>
      <c r="AA429"/>
      <c r="AB429" s="37"/>
      <c r="AC429"/>
      <c r="AD429" s="48"/>
      <c r="AE429"/>
      <c r="AF429"/>
      <c r="AG429"/>
      <c r="AH429"/>
      <c r="AJ429"/>
    </row>
    <row r="430" spans="8:36" x14ac:dyDescent="0.35">
      <c r="H430"/>
      <c r="I430" s="48"/>
      <c r="J430"/>
      <c r="K430"/>
      <c r="L430"/>
      <c r="M430"/>
      <c r="N430"/>
      <c r="O430"/>
      <c r="P430" s="48"/>
      <c r="Q430"/>
      <c r="R430"/>
      <c r="S430"/>
      <c r="T430"/>
      <c r="U430"/>
      <c r="V430"/>
      <c r="W430" s="48"/>
      <c r="X430"/>
      <c r="Y430"/>
      <c r="Z430"/>
      <c r="AA430"/>
      <c r="AB430" s="37"/>
      <c r="AC430"/>
      <c r="AD430" s="48"/>
      <c r="AE430"/>
      <c r="AF430"/>
      <c r="AG430"/>
      <c r="AH430"/>
      <c r="AJ430"/>
    </row>
    <row r="431" spans="8:36" x14ac:dyDescent="0.35">
      <c r="H431"/>
      <c r="I431" s="48"/>
      <c r="J431"/>
      <c r="K431"/>
      <c r="L431"/>
      <c r="M431"/>
      <c r="N431"/>
      <c r="O431"/>
      <c r="P431" s="48"/>
      <c r="Q431"/>
      <c r="R431"/>
      <c r="S431"/>
      <c r="T431"/>
      <c r="U431"/>
      <c r="V431"/>
      <c r="W431" s="48"/>
      <c r="X431"/>
      <c r="Y431"/>
      <c r="Z431"/>
      <c r="AA431"/>
      <c r="AB431" s="37"/>
      <c r="AC431"/>
      <c r="AD431" s="48"/>
      <c r="AE431"/>
      <c r="AF431"/>
      <c r="AG431"/>
      <c r="AH431"/>
      <c r="AJ431"/>
    </row>
    <row r="432" spans="8:36" x14ac:dyDescent="0.35">
      <c r="H432"/>
      <c r="I432" s="48"/>
      <c r="J432"/>
      <c r="K432"/>
      <c r="L432"/>
      <c r="M432"/>
      <c r="N432"/>
      <c r="O432"/>
      <c r="P432" s="48"/>
      <c r="Q432"/>
      <c r="R432"/>
      <c r="S432"/>
      <c r="T432"/>
      <c r="U432"/>
      <c r="V432"/>
      <c r="W432" s="48"/>
      <c r="X432"/>
      <c r="Y432"/>
      <c r="Z432"/>
      <c r="AA432"/>
      <c r="AB432" s="37"/>
      <c r="AC432"/>
      <c r="AD432" s="48"/>
      <c r="AE432"/>
      <c r="AF432"/>
      <c r="AG432"/>
      <c r="AH432"/>
      <c r="AJ432"/>
    </row>
    <row r="433" spans="8:36" x14ac:dyDescent="0.35">
      <c r="H433"/>
      <c r="I433" s="48"/>
      <c r="J433"/>
      <c r="K433"/>
      <c r="L433"/>
      <c r="M433"/>
      <c r="N433"/>
      <c r="O433"/>
      <c r="P433" s="48"/>
      <c r="Q433"/>
      <c r="R433"/>
      <c r="S433"/>
      <c r="T433"/>
      <c r="U433"/>
      <c r="V433"/>
      <c r="W433" s="48"/>
      <c r="X433"/>
      <c r="Y433"/>
      <c r="Z433"/>
      <c r="AA433"/>
      <c r="AB433" s="37"/>
      <c r="AC433"/>
      <c r="AD433" s="48"/>
      <c r="AE433"/>
      <c r="AF433"/>
      <c r="AG433"/>
      <c r="AH433"/>
      <c r="AJ433"/>
    </row>
    <row r="434" spans="8:36" x14ac:dyDescent="0.35">
      <c r="H434"/>
      <c r="I434" s="48"/>
      <c r="J434"/>
      <c r="K434"/>
      <c r="L434"/>
      <c r="M434"/>
      <c r="N434"/>
      <c r="O434"/>
      <c r="P434" s="48"/>
      <c r="Q434"/>
      <c r="R434"/>
      <c r="S434"/>
      <c r="T434"/>
      <c r="U434"/>
      <c r="V434"/>
      <c r="W434" s="48"/>
      <c r="X434"/>
      <c r="Y434"/>
      <c r="Z434"/>
      <c r="AA434"/>
      <c r="AB434" s="37"/>
      <c r="AC434"/>
      <c r="AD434" s="48"/>
      <c r="AE434"/>
      <c r="AF434"/>
      <c r="AG434"/>
      <c r="AH434"/>
      <c r="AJ434"/>
    </row>
    <row r="435" spans="8:36" x14ac:dyDescent="0.35">
      <c r="H435"/>
      <c r="I435" s="48"/>
      <c r="J435"/>
      <c r="K435"/>
      <c r="L435"/>
      <c r="M435"/>
      <c r="N435"/>
      <c r="O435"/>
      <c r="P435" s="48"/>
      <c r="Q435"/>
      <c r="R435"/>
      <c r="S435"/>
      <c r="T435"/>
      <c r="U435"/>
      <c r="V435"/>
      <c r="W435" s="48"/>
      <c r="X435"/>
      <c r="Y435"/>
      <c r="Z435"/>
      <c r="AA435"/>
      <c r="AB435" s="37"/>
      <c r="AC435"/>
      <c r="AD435" s="48"/>
      <c r="AE435"/>
      <c r="AF435"/>
      <c r="AG435"/>
      <c r="AH435"/>
      <c r="AJ435"/>
    </row>
    <row r="436" spans="8:36" x14ac:dyDescent="0.35">
      <c r="H436"/>
      <c r="I436" s="48"/>
      <c r="J436"/>
      <c r="K436"/>
      <c r="L436"/>
      <c r="M436"/>
      <c r="N436"/>
      <c r="O436"/>
      <c r="P436" s="48"/>
      <c r="Q436"/>
      <c r="R436"/>
      <c r="S436"/>
      <c r="T436"/>
      <c r="U436"/>
      <c r="V436"/>
      <c r="W436" s="48"/>
      <c r="X436"/>
      <c r="Y436"/>
      <c r="Z436"/>
      <c r="AA436"/>
      <c r="AB436" s="37"/>
      <c r="AC436"/>
      <c r="AD436" s="48"/>
      <c r="AE436"/>
      <c r="AF436"/>
      <c r="AG436"/>
      <c r="AH436"/>
      <c r="AJ436"/>
    </row>
    <row r="437" spans="8:36" x14ac:dyDescent="0.35">
      <c r="H437"/>
      <c r="I437" s="48"/>
      <c r="J437"/>
      <c r="K437"/>
      <c r="L437"/>
      <c r="M437"/>
      <c r="N437"/>
      <c r="O437"/>
      <c r="P437" s="48"/>
      <c r="Q437"/>
      <c r="R437"/>
      <c r="S437"/>
      <c r="T437"/>
      <c r="U437"/>
      <c r="V437"/>
      <c r="W437" s="48"/>
      <c r="X437"/>
      <c r="Y437"/>
      <c r="Z437"/>
      <c r="AA437"/>
      <c r="AB437" s="37"/>
      <c r="AC437"/>
      <c r="AD437" s="48"/>
      <c r="AE437"/>
      <c r="AF437"/>
      <c r="AG437"/>
      <c r="AH437"/>
      <c r="AJ437"/>
    </row>
    <row r="438" spans="8:36" x14ac:dyDescent="0.35">
      <c r="H438"/>
      <c r="I438" s="48"/>
      <c r="J438"/>
      <c r="K438"/>
      <c r="L438"/>
      <c r="M438"/>
      <c r="N438"/>
      <c r="O438"/>
      <c r="P438" s="48"/>
      <c r="Q438"/>
      <c r="R438"/>
      <c r="S438"/>
      <c r="T438"/>
      <c r="U438"/>
      <c r="V438"/>
      <c r="W438" s="48"/>
      <c r="X438"/>
      <c r="Y438"/>
      <c r="Z438"/>
      <c r="AA438"/>
      <c r="AB438" s="37"/>
      <c r="AC438"/>
      <c r="AD438" s="48"/>
      <c r="AE438"/>
      <c r="AF438"/>
      <c r="AG438"/>
      <c r="AH438"/>
      <c r="AJ438"/>
    </row>
    <row r="439" spans="8:36" x14ac:dyDescent="0.35">
      <c r="H439"/>
      <c r="I439" s="48"/>
      <c r="J439"/>
      <c r="K439"/>
      <c r="L439"/>
      <c r="M439"/>
      <c r="N439"/>
      <c r="O439"/>
      <c r="P439" s="48"/>
      <c r="Q439"/>
      <c r="R439"/>
      <c r="S439"/>
      <c r="T439"/>
      <c r="U439"/>
      <c r="V439"/>
      <c r="W439" s="48"/>
      <c r="X439"/>
      <c r="Y439"/>
      <c r="Z439"/>
      <c r="AA439"/>
      <c r="AB439" s="37"/>
      <c r="AC439"/>
      <c r="AD439" s="48"/>
      <c r="AE439"/>
      <c r="AF439"/>
      <c r="AG439"/>
      <c r="AH439"/>
      <c r="AJ439"/>
    </row>
    <row r="440" spans="8:36" x14ac:dyDescent="0.35">
      <c r="H440"/>
      <c r="I440" s="48"/>
      <c r="J440"/>
      <c r="K440"/>
      <c r="L440"/>
      <c r="M440"/>
      <c r="N440"/>
      <c r="O440"/>
      <c r="P440" s="48"/>
      <c r="Q440"/>
      <c r="R440"/>
      <c r="S440"/>
      <c r="T440"/>
      <c r="U440"/>
      <c r="V440"/>
      <c r="W440" s="48"/>
      <c r="X440"/>
      <c r="Y440"/>
      <c r="Z440"/>
      <c r="AA440"/>
      <c r="AB440" s="37"/>
      <c r="AC440"/>
      <c r="AD440" s="48"/>
      <c r="AE440"/>
      <c r="AF440"/>
      <c r="AG440"/>
      <c r="AH440"/>
      <c r="AJ440"/>
    </row>
    <row r="441" spans="8:36" x14ac:dyDescent="0.35">
      <c r="H441"/>
      <c r="I441" s="48"/>
      <c r="J441"/>
      <c r="K441"/>
      <c r="L441"/>
      <c r="M441"/>
      <c r="N441"/>
      <c r="O441"/>
      <c r="P441" s="48"/>
      <c r="Q441"/>
      <c r="R441"/>
      <c r="S441"/>
      <c r="T441"/>
      <c r="U441"/>
      <c r="V441"/>
      <c r="W441" s="48"/>
      <c r="X441"/>
      <c r="Y441"/>
      <c r="Z441"/>
      <c r="AA441"/>
      <c r="AB441" s="37"/>
      <c r="AC441"/>
      <c r="AD441" s="48"/>
      <c r="AE441"/>
      <c r="AF441"/>
      <c r="AG441"/>
      <c r="AH441"/>
      <c r="AJ441"/>
    </row>
    <row r="442" spans="8:36" x14ac:dyDescent="0.35">
      <c r="H442"/>
      <c r="I442" s="48"/>
      <c r="J442"/>
      <c r="K442"/>
      <c r="L442"/>
      <c r="M442"/>
      <c r="N442"/>
      <c r="O442"/>
      <c r="P442" s="48"/>
      <c r="Q442"/>
      <c r="R442"/>
      <c r="S442"/>
      <c r="T442"/>
      <c r="U442"/>
      <c r="V442"/>
      <c r="W442" s="48"/>
      <c r="X442"/>
      <c r="Y442"/>
      <c r="Z442"/>
      <c r="AA442"/>
      <c r="AB442" s="37"/>
      <c r="AC442"/>
      <c r="AD442" s="48"/>
      <c r="AE442"/>
      <c r="AF442"/>
      <c r="AG442"/>
      <c r="AH442"/>
      <c r="AJ442"/>
    </row>
    <row r="443" spans="8:36" x14ac:dyDescent="0.35">
      <c r="H443"/>
      <c r="I443" s="48"/>
      <c r="J443"/>
      <c r="K443"/>
      <c r="L443"/>
      <c r="M443"/>
      <c r="N443"/>
      <c r="O443"/>
      <c r="P443" s="48"/>
      <c r="Q443"/>
      <c r="R443"/>
      <c r="S443"/>
      <c r="T443"/>
      <c r="U443"/>
      <c r="V443"/>
      <c r="W443" s="48"/>
      <c r="X443"/>
      <c r="Y443"/>
      <c r="Z443"/>
      <c r="AA443"/>
      <c r="AB443" s="37"/>
      <c r="AC443"/>
      <c r="AD443" s="48"/>
      <c r="AE443"/>
      <c r="AF443"/>
      <c r="AG443"/>
      <c r="AH443"/>
      <c r="AJ443"/>
    </row>
    <row r="444" spans="8:36" x14ac:dyDescent="0.35">
      <c r="H444"/>
      <c r="I444" s="48"/>
      <c r="J444"/>
      <c r="K444"/>
      <c r="L444"/>
      <c r="M444"/>
      <c r="N444"/>
      <c r="O444"/>
      <c r="P444" s="48"/>
      <c r="Q444"/>
      <c r="R444"/>
      <c r="S444"/>
      <c r="T444"/>
      <c r="U444"/>
      <c r="V444"/>
      <c r="W444" s="48"/>
      <c r="X444"/>
      <c r="Y444"/>
      <c r="Z444"/>
      <c r="AA444"/>
      <c r="AB444" s="37"/>
      <c r="AC444"/>
      <c r="AD444" s="48"/>
      <c r="AE444"/>
      <c r="AF444"/>
      <c r="AG444"/>
      <c r="AH444"/>
      <c r="AJ444"/>
    </row>
    <row r="445" spans="8:36" x14ac:dyDescent="0.35">
      <c r="H445"/>
      <c r="I445" s="48"/>
      <c r="J445"/>
      <c r="K445"/>
      <c r="L445"/>
      <c r="M445"/>
      <c r="N445"/>
      <c r="O445"/>
      <c r="P445" s="48"/>
      <c r="Q445"/>
      <c r="R445"/>
      <c r="S445"/>
      <c r="T445"/>
      <c r="U445"/>
      <c r="V445"/>
      <c r="W445" s="48"/>
      <c r="X445"/>
      <c r="Y445"/>
      <c r="Z445"/>
      <c r="AA445"/>
      <c r="AB445" s="37"/>
      <c r="AC445"/>
      <c r="AD445" s="48"/>
      <c r="AE445"/>
      <c r="AF445"/>
      <c r="AG445"/>
      <c r="AH445"/>
      <c r="AJ445"/>
    </row>
    <row r="446" spans="8:36" x14ac:dyDescent="0.35">
      <c r="H446"/>
      <c r="I446" s="48"/>
      <c r="J446"/>
      <c r="K446"/>
      <c r="L446"/>
      <c r="M446"/>
      <c r="N446"/>
      <c r="O446"/>
      <c r="P446" s="48"/>
      <c r="Q446"/>
      <c r="R446"/>
      <c r="S446"/>
      <c r="T446"/>
      <c r="U446"/>
      <c r="V446"/>
      <c r="W446" s="48"/>
      <c r="X446"/>
      <c r="Y446"/>
      <c r="Z446"/>
      <c r="AA446"/>
      <c r="AB446" s="37"/>
      <c r="AC446"/>
      <c r="AD446" s="48"/>
      <c r="AE446"/>
      <c r="AF446"/>
      <c r="AG446"/>
      <c r="AH446"/>
      <c r="AJ446"/>
    </row>
    <row r="447" spans="8:36" x14ac:dyDescent="0.35">
      <c r="H447"/>
      <c r="I447" s="48"/>
      <c r="J447"/>
      <c r="K447"/>
      <c r="L447"/>
      <c r="M447"/>
      <c r="N447"/>
      <c r="O447"/>
      <c r="P447" s="48"/>
      <c r="Q447"/>
      <c r="R447"/>
      <c r="S447"/>
      <c r="T447"/>
      <c r="U447"/>
      <c r="V447"/>
      <c r="W447" s="48"/>
      <c r="X447"/>
      <c r="Y447"/>
      <c r="Z447"/>
      <c r="AA447"/>
      <c r="AB447" s="37"/>
      <c r="AC447"/>
      <c r="AD447" s="48"/>
      <c r="AE447"/>
      <c r="AF447"/>
      <c r="AG447"/>
      <c r="AH447"/>
      <c r="AJ447"/>
    </row>
    <row r="448" spans="8:36" x14ac:dyDescent="0.35">
      <c r="H448"/>
      <c r="I448" s="48"/>
      <c r="J448"/>
      <c r="K448"/>
      <c r="L448"/>
      <c r="M448"/>
      <c r="N448"/>
      <c r="O448"/>
      <c r="P448" s="48"/>
      <c r="Q448"/>
      <c r="R448"/>
      <c r="S448"/>
      <c r="T448"/>
      <c r="U448"/>
      <c r="V448"/>
      <c r="W448" s="48"/>
      <c r="X448"/>
      <c r="Y448"/>
      <c r="Z448"/>
      <c r="AA448"/>
      <c r="AB448" s="37"/>
      <c r="AC448"/>
      <c r="AD448" s="48"/>
      <c r="AE448"/>
      <c r="AF448"/>
      <c r="AG448"/>
      <c r="AH448"/>
      <c r="AJ448"/>
    </row>
    <row r="449" spans="8:36" x14ac:dyDescent="0.35">
      <c r="H449"/>
      <c r="I449" s="48"/>
      <c r="J449"/>
      <c r="K449"/>
      <c r="L449"/>
      <c r="M449"/>
      <c r="N449"/>
      <c r="O449"/>
      <c r="P449" s="48"/>
      <c r="Q449"/>
      <c r="R449"/>
      <c r="S449"/>
      <c r="T449"/>
      <c r="U449"/>
      <c r="V449"/>
      <c r="W449" s="48"/>
      <c r="X449"/>
      <c r="Y449"/>
      <c r="Z449"/>
      <c r="AA449"/>
      <c r="AB449" s="37"/>
      <c r="AC449"/>
      <c r="AD449" s="48"/>
      <c r="AE449"/>
      <c r="AF449"/>
      <c r="AG449"/>
      <c r="AH449"/>
      <c r="AJ449"/>
    </row>
    <row r="450" spans="8:36" x14ac:dyDescent="0.35">
      <c r="H450"/>
      <c r="I450" s="48"/>
      <c r="J450"/>
      <c r="K450"/>
      <c r="L450"/>
      <c r="M450"/>
      <c r="N450"/>
      <c r="O450"/>
      <c r="P450" s="48"/>
      <c r="Q450"/>
      <c r="R450"/>
      <c r="S450"/>
      <c r="T450"/>
      <c r="U450"/>
      <c r="V450"/>
      <c r="W450" s="48"/>
      <c r="X450"/>
      <c r="Y450"/>
      <c r="Z450"/>
      <c r="AA450"/>
      <c r="AB450" s="37"/>
      <c r="AC450"/>
      <c r="AD450" s="48"/>
      <c r="AE450"/>
      <c r="AF450"/>
      <c r="AG450"/>
      <c r="AH450"/>
      <c r="AJ450"/>
    </row>
    <row r="451" spans="8:36" x14ac:dyDescent="0.35">
      <c r="H451"/>
      <c r="I451" s="48"/>
      <c r="J451"/>
      <c r="K451"/>
      <c r="L451"/>
      <c r="M451"/>
      <c r="N451"/>
      <c r="O451"/>
      <c r="P451" s="48"/>
      <c r="Q451"/>
      <c r="R451"/>
      <c r="S451"/>
      <c r="T451"/>
      <c r="U451"/>
      <c r="V451"/>
      <c r="W451" s="48"/>
      <c r="X451"/>
      <c r="Y451"/>
      <c r="Z451"/>
      <c r="AA451"/>
      <c r="AB451" s="37"/>
      <c r="AC451"/>
      <c r="AD451" s="48"/>
      <c r="AE451"/>
      <c r="AF451"/>
      <c r="AG451"/>
      <c r="AH451"/>
      <c r="AJ451"/>
    </row>
    <row r="452" spans="8:36" x14ac:dyDescent="0.35">
      <c r="H452"/>
      <c r="I452" s="48"/>
      <c r="J452"/>
      <c r="K452"/>
      <c r="L452"/>
      <c r="M452"/>
      <c r="N452"/>
      <c r="O452"/>
      <c r="P452" s="48"/>
      <c r="Q452"/>
      <c r="R452"/>
      <c r="S452"/>
      <c r="T452"/>
      <c r="U452"/>
      <c r="V452"/>
      <c r="W452" s="48"/>
      <c r="X452"/>
      <c r="Y452"/>
      <c r="Z452"/>
      <c r="AA452"/>
      <c r="AB452" s="37"/>
      <c r="AC452"/>
      <c r="AD452" s="48"/>
      <c r="AE452"/>
      <c r="AF452"/>
      <c r="AG452"/>
      <c r="AH452"/>
      <c r="AJ452"/>
    </row>
    <row r="453" spans="8:36" x14ac:dyDescent="0.35">
      <c r="H453"/>
      <c r="I453" s="48"/>
      <c r="J453"/>
      <c r="K453"/>
      <c r="L453"/>
      <c r="M453"/>
      <c r="N453"/>
      <c r="O453"/>
      <c r="P453" s="48"/>
      <c r="Q453"/>
      <c r="R453"/>
      <c r="S453"/>
      <c r="T453"/>
      <c r="U453"/>
      <c r="V453"/>
      <c r="W453" s="48"/>
      <c r="X453"/>
      <c r="Y453"/>
      <c r="Z453"/>
      <c r="AA453"/>
      <c r="AB453" s="37"/>
      <c r="AC453"/>
      <c r="AD453" s="48"/>
      <c r="AE453"/>
      <c r="AF453"/>
      <c r="AG453"/>
      <c r="AH453"/>
      <c r="AJ453"/>
    </row>
    <row r="454" spans="8:36" x14ac:dyDescent="0.35">
      <c r="H454"/>
      <c r="I454" s="48"/>
      <c r="J454"/>
      <c r="K454"/>
      <c r="L454"/>
      <c r="M454"/>
      <c r="N454"/>
      <c r="O454"/>
      <c r="P454" s="48"/>
      <c r="Q454"/>
      <c r="R454"/>
      <c r="S454"/>
      <c r="T454"/>
      <c r="U454"/>
      <c r="V454"/>
      <c r="W454" s="48"/>
      <c r="X454"/>
      <c r="Y454"/>
      <c r="Z454"/>
      <c r="AA454"/>
      <c r="AB454" s="37"/>
      <c r="AC454"/>
      <c r="AD454" s="48"/>
      <c r="AE454"/>
      <c r="AF454"/>
      <c r="AG454"/>
      <c r="AH454"/>
      <c r="AJ454"/>
    </row>
    <row r="455" spans="8:36" x14ac:dyDescent="0.35">
      <c r="H455"/>
      <c r="I455" s="48"/>
      <c r="J455"/>
      <c r="K455"/>
      <c r="L455"/>
      <c r="M455"/>
      <c r="N455"/>
      <c r="O455"/>
      <c r="P455" s="48"/>
      <c r="Q455"/>
      <c r="R455"/>
      <c r="S455"/>
      <c r="T455"/>
      <c r="U455"/>
      <c r="V455"/>
      <c r="W455" s="48"/>
      <c r="X455"/>
      <c r="Y455"/>
      <c r="Z455"/>
      <c r="AA455"/>
      <c r="AB455" s="37"/>
      <c r="AC455"/>
      <c r="AD455" s="48"/>
      <c r="AE455"/>
      <c r="AF455"/>
      <c r="AG455"/>
      <c r="AH455"/>
      <c r="AJ455"/>
    </row>
    <row r="456" spans="8:36" x14ac:dyDescent="0.35">
      <c r="H456"/>
      <c r="I456" s="48"/>
      <c r="J456"/>
      <c r="K456"/>
      <c r="L456"/>
      <c r="M456"/>
      <c r="N456"/>
      <c r="O456"/>
      <c r="P456" s="48"/>
      <c r="Q456"/>
      <c r="R456"/>
      <c r="S456"/>
      <c r="T456"/>
      <c r="U456"/>
      <c r="V456"/>
      <c r="W456" s="48"/>
      <c r="X456"/>
      <c r="Y456"/>
      <c r="Z456"/>
      <c r="AA456"/>
      <c r="AB456" s="37"/>
      <c r="AC456"/>
      <c r="AD456" s="48"/>
      <c r="AE456"/>
      <c r="AF456"/>
      <c r="AG456"/>
      <c r="AH456"/>
      <c r="AJ456"/>
    </row>
    <row r="457" spans="8:36" x14ac:dyDescent="0.35">
      <c r="H457"/>
      <c r="I457" s="48"/>
      <c r="J457"/>
      <c r="K457"/>
      <c r="L457"/>
      <c r="M457"/>
      <c r="N457"/>
      <c r="O457"/>
      <c r="P457" s="48"/>
      <c r="Q457"/>
      <c r="R457"/>
      <c r="S457"/>
      <c r="T457"/>
      <c r="U457"/>
      <c r="V457"/>
      <c r="W457" s="48"/>
      <c r="X457"/>
      <c r="Y457"/>
      <c r="Z457"/>
      <c r="AA457"/>
      <c r="AB457" s="37"/>
      <c r="AC457"/>
      <c r="AD457" s="48"/>
      <c r="AE457"/>
      <c r="AF457"/>
      <c r="AG457"/>
      <c r="AH457"/>
      <c r="AJ457"/>
    </row>
    <row r="458" spans="8:36" x14ac:dyDescent="0.35">
      <c r="H458"/>
      <c r="I458" s="48"/>
      <c r="J458"/>
      <c r="K458"/>
      <c r="L458"/>
      <c r="M458"/>
      <c r="N458"/>
      <c r="O458"/>
      <c r="P458" s="48"/>
      <c r="Q458"/>
      <c r="R458"/>
      <c r="S458"/>
      <c r="T458"/>
      <c r="U458"/>
      <c r="V458"/>
      <c r="W458" s="48"/>
      <c r="X458"/>
      <c r="Y458"/>
      <c r="Z458"/>
      <c r="AA458"/>
      <c r="AB458" s="37"/>
      <c r="AC458"/>
      <c r="AD458" s="48"/>
      <c r="AE458"/>
      <c r="AF458"/>
      <c r="AG458"/>
      <c r="AH458"/>
      <c r="AJ458"/>
    </row>
    <row r="459" spans="8:36" x14ac:dyDescent="0.35">
      <c r="H459"/>
      <c r="I459" s="48"/>
      <c r="J459"/>
      <c r="K459"/>
      <c r="L459"/>
      <c r="M459"/>
      <c r="N459"/>
      <c r="O459"/>
      <c r="P459" s="48"/>
      <c r="Q459"/>
      <c r="R459"/>
      <c r="S459"/>
      <c r="T459"/>
      <c r="U459"/>
      <c r="V459"/>
      <c r="W459" s="48"/>
      <c r="X459"/>
      <c r="Y459"/>
      <c r="Z459"/>
      <c r="AA459"/>
      <c r="AB459" s="37"/>
      <c r="AC459"/>
      <c r="AD459" s="48"/>
      <c r="AE459"/>
      <c r="AF459"/>
      <c r="AG459"/>
      <c r="AH459"/>
      <c r="AJ459"/>
    </row>
    <row r="460" spans="8:36" x14ac:dyDescent="0.35">
      <c r="H460"/>
      <c r="I460" s="48"/>
      <c r="J460"/>
      <c r="K460"/>
      <c r="L460"/>
      <c r="M460"/>
      <c r="N460"/>
      <c r="O460"/>
      <c r="P460" s="48"/>
      <c r="Q460"/>
      <c r="R460"/>
      <c r="S460"/>
      <c r="T460"/>
      <c r="U460"/>
      <c r="V460"/>
      <c r="W460" s="48"/>
      <c r="X460"/>
      <c r="Y460"/>
      <c r="Z460"/>
      <c r="AA460"/>
      <c r="AB460" s="37"/>
      <c r="AC460"/>
      <c r="AD460" s="48"/>
      <c r="AE460"/>
      <c r="AF460"/>
      <c r="AG460"/>
      <c r="AH460"/>
      <c r="AJ460"/>
    </row>
    <row r="461" spans="8:36" x14ac:dyDescent="0.35">
      <c r="H461"/>
      <c r="I461" s="48"/>
      <c r="J461"/>
      <c r="K461"/>
      <c r="L461"/>
      <c r="M461"/>
      <c r="N461"/>
      <c r="O461"/>
      <c r="P461" s="48"/>
      <c r="Q461"/>
      <c r="R461"/>
      <c r="S461"/>
      <c r="T461"/>
      <c r="U461"/>
      <c r="V461"/>
      <c r="W461" s="48"/>
      <c r="X461"/>
      <c r="Y461"/>
      <c r="Z461"/>
      <c r="AA461"/>
      <c r="AB461" s="37"/>
      <c r="AC461"/>
      <c r="AD461" s="48"/>
      <c r="AE461"/>
      <c r="AF461"/>
      <c r="AG461"/>
      <c r="AH461"/>
      <c r="AJ461"/>
    </row>
    <row r="462" spans="8:36" x14ac:dyDescent="0.35">
      <c r="H462"/>
      <c r="I462" s="48"/>
      <c r="J462"/>
      <c r="K462"/>
      <c r="L462"/>
      <c r="M462"/>
      <c r="N462"/>
      <c r="O462"/>
      <c r="P462" s="48"/>
      <c r="Q462"/>
      <c r="R462"/>
      <c r="S462"/>
      <c r="T462"/>
      <c r="U462"/>
      <c r="V462"/>
      <c r="W462" s="48"/>
      <c r="X462"/>
      <c r="Y462"/>
      <c r="Z462"/>
      <c r="AA462"/>
      <c r="AB462" s="37"/>
      <c r="AC462"/>
      <c r="AD462" s="48"/>
      <c r="AE462"/>
      <c r="AF462"/>
      <c r="AG462"/>
      <c r="AH462"/>
      <c r="AJ462"/>
    </row>
    <row r="463" spans="8:36" x14ac:dyDescent="0.35">
      <c r="H463"/>
      <c r="I463" s="48"/>
      <c r="J463"/>
      <c r="K463"/>
      <c r="L463"/>
      <c r="M463"/>
      <c r="N463"/>
      <c r="O463"/>
      <c r="P463" s="48"/>
      <c r="Q463"/>
      <c r="R463"/>
      <c r="S463"/>
      <c r="T463"/>
      <c r="U463"/>
      <c r="V463"/>
      <c r="W463" s="48"/>
      <c r="X463"/>
      <c r="Y463"/>
      <c r="Z463"/>
      <c r="AA463"/>
      <c r="AB463" s="37"/>
      <c r="AC463"/>
      <c r="AD463" s="48"/>
      <c r="AE463"/>
      <c r="AF463"/>
      <c r="AG463"/>
      <c r="AH463"/>
      <c r="AJ463"/>
    </row>
    <row r="464" spans="8:36" x14ac:dyDescent="0.35">
      <c r="H464"/>
      <c r="I464" s="48"/>
      <c r="J464"/>
      <c r="K464"/>
      <c r="L464"/>
      <c r="M464"/>
      <c r="N464"/>
      <c r="O464"/>
      <c r="P464" s="48"/>
      <c r="Q464"/>
      <c r="R464"/>
      <c r="S464"/>
      <c r="T464"/>
      <c r="U464"/>
      <c r="V464"/>
      <c r="W464" s="48"/>
      <c r="X464"/>
      <c r="Y464"/>
      <c r="Z464"/>
      <c r="AA464"/>
      <c r="AB464" s="37"/>
      <c r="AC464"/>
      <c r="AD464" s="48"/>
      <c r="AE464"/>
      <c r="AF464"/>
      <c r="AG464"/>
      <c r="AH464"/>
      <c r="AJ464"/>
    </row>
    <row r="465" spans="8:36" x14ac:dyDescent="0.35">
      <c r="H465"/>
      <c r="I465" s="48"/>
      <c r="J465"/>
      <c r="K465"/>
      <c r="L465"/>
      <c r="M465"/>
      <c r="N465"/>
      <c r="O465"/>
      <c r="P465" s="48"/>
      <c r="Q465"/>
      <c r="R465"/>
      <c r="S465"/>
      <c r="T465"/>
      <c r="U465"/>
      <c r="V465"/>
      <c r="W465" s="48"/>
      <c r="X465"/>
      <c r="Y465"/>
      <c r="Z465"/>
      <c r="AA465"/>
      <c r="AB465" s="37"/>
      <c r="AC465"/>
      <c r="AD465" s="48"/>
      <c r="AE465"/>
      <c r="AF465"/>
      <c r="AG465"/>
      <c r="AH465"/>
      <c r="AJ465"/>
    </row>
    <row r="466" spans="8:36" x14ac:dyDescent="0.35">
      <c r="H466"/>
      <c r="I466" s="48"/>
      <c r="J466"/>
      <c r="K466"/>
      <c r="L466"/>
      <c r="M466"/>
      <c r="N466"/>
      <c r="O466"/>
      <c r="P466" s="48"/>
      <c r="Q466"/>
      <c r="R466"/>
      <c r="S466"/>
      <c r="T466"/>
      <c r="U466"/>
      <c r="V466"/>
      <c r="W466" s="48"/>
      <c r="X466"/>
      <c r="Y466"/>
      <c r="Z466"/>
      <c r="AA466"/>
      <c r="AB466" s="37"/>
      <c r="AC466"/>
      <c r="AD466" s="48"/>
      <c r="AE466"/>
      <c r="AF466"/>
      <c r="AG466"/>
      <c r="AH466"/>
      <c r="AJ466"/>
    </row>
    <row r="467" spans="8:36" x14ac:dyDescent="0.35">
      <c r="H467"/>
      <c r="I467" s="48"/>
      <c r="J467"/>
      <c r="K467"/>
      <c r="L467"/>
      <c r="M467"/>
      <c r="N467"/>
      <c r="O467"/>
      <c r="P467" s="48"/>
      <c r="Q467"/>
      <c r="R467"/>
      <c r="S467"/>
      <c r="T467"/>
      <c r="U467"/>
      <c r="V467"/>
      <c r="W467" s="48"/>
      <c r="X467"/>
      <c r="Y467"/>
      <c r="Z467"/>
      <c r="AA467"/>
      <c r="AB467" s="37"/>
      <c r="AC467"/>
      <c r="AD467" s="48"/>
      <c r="AE467"/>
      <c r="AF467"/>
      <c r="AG467"/>
      <c r="AH467"/>
      <c r="AJ467"/>
    </row>
    <row r="468" spans="8:36" x14ac:dyDescent="0.35">
      <c r="H468"/>
      <c r="I468" s="48"/>
      <c r="J468"/>
      <c r="K468"/>
      <c r="L468"/>
      <c r="M468"/>
      <c r="N468"/>
      <c r="O468"/>
      <c r="P468" s="48"/>
      <c r="Q468"/>
      <c r="R468"/>
      <c r="S468"/>
      <c r="T468"/>
      <c r="U468"/>
      <c r="V468"/>
      <c r="W468" s="48"/>
      <c r="X468"/>
      <c r="Y468"/>
      <c r="Z468"/>
      <c r="AA468"/>
      <c r="AB468" s="37"/>
      <c r="AC468"/>
      <c r="AD468" s="48"/>
      <c r="AE468"/>
      <c r="AF468"/>
      <c r="AG468"/>
      <c r="AH468"/>
      <c r="AJ468"/>
    </row>
    <row r="469" spans="8:36" x14ac:dyDescent="0.35">
      <c r="H469"/>
      <c r="I469" s="48"/>
      <c r="J469"/>
      <c r="K469"/>
      <c r="L469"/>
      <c r="M469"/>
      <c r="N469"/>
      <c r="O469"/>
      <c r="P469" s="48"/>
      <c r="Q469"/>
      <c r="R469"/>
      <c r="S469"/>
      <c r="T469"/>
      <c r="U469"/>
      <c r="V469"/>
      <c r="W469" s="48"/>
      <c r="X469"/>
      <c r="Y469"/>
      <c r="Z469"/>
      <c r="AA469"/>
      <c r="AB469" s="37"/>
      <c r="AC469"/>
      <c r="AD469" s="48"/>
      <c r="AE469"/>
      <c r="AF469"/>
      <c r="AG469"/>
      <c r="AH469"/>
      <c r="AJ469"/>
    </row>
    <row r="470" spans="8:36" x14ac:dyDescent="0.35">
      <c r="H470"/>
      <c r="I470" s="48"/>
      <c r="J470"/>
      <c r="K470"/>
      <c r="L470"/>
      <c r="M470"/>
      <c r="N470"/>
      <c r="O470"/>
      <c r="P470" s="48"/>
      <c r="Q470"/>
      <c r="R470"/>
      <c r="S470"/>
      <c r="T470"/>
      <c r="U470"/>
      <c r="V470"/>
      <c r="W470" s="48"/>
      <c r="X470"/>
      <c r="Y470"/>
      <c r="Z470"/>
      <c r="AA470"/>
      <c r="AB470" s="37"/>
      <c r="AC470"/>
      <c r="AD470" s="48"/>
      <c r="AE470"/>
      <c r="AF470"/>
      <c r="AG470"/>
      <c r="AH470"/>
      <c r="AJ470"/>
    </row>
    <row r="471" spans="8:36" x14ac:dyDescent="0.35">
      <c r="H471"/>
      <c r="I471" s="48"/>
      <c r="J471"/>
      <c r="K471"/>
      <c r="L471"/>
      <c r="M471"/>
      <c r="N471"/>
      <c r="O471"/>
      <c r="P471" s="48"/>
      <c r="Q471"/>
      <c r="R471"/>
      <c r="S471"/>
      <c r="T471"/>
      <c r="U471"/>
      <c r="V471"/>
      <c r="W471" s="48"/>
      <c r="X471"/>
      <c r="Y471"/>
      <c r="Z471"/>
      <c r="AA471"/>
      <c r="AB471" s="37"/>
      <c r="AC471"/>
      <c r="AD471" s="48"/>
      <c r="AE471"/>
      <c r="AF471"/>
      <c r="AG471"/>
      <c r="AH471"/>
      <c r="AJ471"/>
    </row>
    <row r="472" spans="8:36" x14ac:dyDescent="0.35">
      <c r="H472"/>
      <c r="I472" s="48"/>
      <c r="J472"/>
      <c r="K472"/>
      <c r="L472"/>
      <c r="M472"/>
      <c r="N472"/>
      <c r="O472"/>
      <c r="P472" s="48"/>
      <c r="Q472"/>
      <c r="R472"/>
      <c r="S472"/>
      <c r="T472"/>
      <c r="U472"/>
      <c r="V472"/>
      <c r="W472" s="48"/>
      <c r="X472"/>
      <c r="Y472"/>
      <c r="Z472"/>
      <c r="AA472"/>
      <c r="AB472" s="37"/>
      <c r="AC472"/>
      <c r="AD472" s="48"/>
      <c r="AE472"/>
      <c r="AF472"/>
      <c r="AG472"/>
      <c r="AH472"/>
      <c r="AJ472"/>
    </row>
    <row r="473" spans="8:36" x14ac:dyDescent="0.35">
      <c r="H473"/>
      <c r="I473" s="48"/>
      <c r="J473"/>
      <c r="K473"/>
      <c r="L473"/>
      <c r="M473"/>
      <c r="N473"/>
      <c r="O473"/>
      <c r="P473" s="48"/>
      <c r="Q473"/>
      <c r="R473"/>
      <c r="S473"/>
      <c r="T473"/>
      <c r="U473"/>
      <c r="V473"/>
      <c r="W473" s="48"/>
      <c r="X473"/>
      <c r="Y473"/>
      <c r="Z473"/>
      <c r="AA473"/>
      <c r="AB473" s="37"/>
      <c r="AC473"/>
      <c r="AD473" s="48"/>
      <c r="AE473"/>
      <c r="AF473"/>
      <c r="AG473"/>
      <c r="AH473"/>
      <c r="AJ473"/>
    </row>
    <row r="474" spans="8:36" x14ac:dyDescent="0.35">
      <c r="H474"/>
      <c r="I474" s="48"/>
      <c r="J474"/>
      <c r="K474"/>
      <c r="L474"/>
      <c r="M474"/>
      <c r="N474"/>
      <c r="O474"/>
      <c r="P474" s="48"/>
      <c r="Q474"/>
      <c r="R474"/>
      <c r="S474"/>
      <c r="T474"/>
      <c r="U474"/>
      <c r="V474"/>
      <c r="W474" s="48"/>
      <c r="X474"/>
      <c r="Y474"/>
      <c r="Z474"/>
      <c r="AA474"/>
      <c r="AB474" s="37"/>
      <c r="AC474"/>
      <c r="AD474" s="48"/>
      <c r="AE474"/>
      <c r="AF474"/>
      <c r="AG474"/>
      <c r="AH474"/>
      <c r="AJ474"/>
    </row>
    <row r="475" spans="8:36" x14ac:dyDescent="0.35">
      <c r="H475"/>
      <c r="I475" s="48"/>
      <c r="J475"/>
      <c r="K475"/>
      <c r="L475"/>
      <c r="M475"/>
      <c r="N475"/>
      <c r="O475"/>
      <c r="P475" s="48"/>
      <c r="Q475"/>
      <c r="R475"/>
      <c r="S475"/>
      <c r="T475"/>
      <c r="U475"/>
      <c r="V475"/>
      <c r="W475" s="48"/>
      <c r="X475"/>
      <c r="Y475"/>
      <c r="Z475"/>
      <c r="AA475"/>
      <c r="AB475" s="37"/>
      <c r="AC475"/>
      <c r="AD475" s="48"/>
      <c r="AE475"/>
      <c r="AF475"/>
      <c r="AG475"/>
      <c r="AH475"/>
      <c r="AJ475"/>
    </row>
    <row r="476" spans="8:36" x14ac:dyDescent="0.35">
      <c r="H476"/>
      <c r="I476" s="48"/>
      <c r="J476"/>
      <c r="K476"/>
      <c r="L476"/>
      <c r="M476"/>
      <c r="N476"/>
      <c r="O476"/>
      <c r="P476" s="48"/>
      <c r="Q476"/>
      <c r="R476"/>
      <c r="S476"/>
      <c r="T476"/>
      <c r="U476"/>
      <c r="V476"/>
      <c r="W476" s="48"/>
      <c r="X476"/>
      <c r="Y476"/>
      <c r="Z476"/>
      <c r="AA476"/>
      <c r="AB476" s="37"/>
      <c r="AC476"/>
      <c r="AD476" s="48"/>
      <c r="AE476"/>
      <c r="AF476"/>
      <c r="AG476"/>
      <c r="AH476"/>
      <c r="AJ476"/>
    </row>
    <row r="477" spans="8:36" x14ac:dyDescent="0.35">
      <c r="H477"/>
      <c r="I477" s="48"/>
      <c r="J477"/>
      <c r="K477"/>
      <c r="L477"/>
      <c r="M477"/>
      <c r="N477"/>
      <c r="O477"/>
      <c r="P477" s="48"/>
      <c r="Q477"/>
      <c r="R477"/>
      <c r="S477"/>
      <c r="T477"/>
      <c r="U477"/>
      <c r="V477"/>
      <c r="W477" s="48"/>
      <c r="X477"/>
      <c r="Y477"/>
      <c r="Z477"/>
      <c r="AA477"/>
      <c r="AB477" s="37"/>
      <c r="AC477"/>
      <c r="AD477" s="48"/>
      <c r="AE477"/>
      <c r="AF477"/>
      <c r="AG477"/>
      <c r="AH477"/>
      <c r="AJ477"/>
    </row>
    <row r="478" spans="8:36" x14ac:dyDescent="0.35">
      <c r="H478"/>
      <c r="I478" s="48"/>
      <c r="J478"/>
      <c r="K478"/>
      <c r="L478"/>
      <c r="M478"/>
      <c r="N478"/>
      <c r="O478"/>
      <c r="P478" s="48"/>
      <c r="Q478"/>
      <c r="R478"/>
      <c r="S478"/>
      <c r="T478"/>
      <c r="U478"/>
      <c r="V478"/>
      <c r="W478" s="48"/>
      <c r="X478"/>
      <c r="Y478"/>
      <c r="Z478"/>
      <c r="AA478"/>
      <c r="AB478" s="37"/>
      <c r="AC478"/>
      <c r="AD478" s="48"/>
      <c r="AE478"/>
      <c r="AF478"/>
      <c r="AG478"/>
      <c r="AH478"/>
      <c r="AJ478"/>
    </row>
    <row r="479" spans="8:36" x14ac:dyDescent="0.35">
      <c r="H479"/>
      <c r="I479" s="48"/>
      <c r="J479"/>
      <c r="K479"/>
      <c r="L479"/>
      <c r="M479"/>
      <c r="N479"/>
      <c r="O479"/>
      <c r="P479" s="48"/>
      <c r="Q479"/>
      <c r="R479"/>
      <c r="S479"/>
      <c r="T479"/>
      <c r="U479"/>
      <c r="V479"/>
      <c r="W479" s="48"/>
      <c r="X479"/>
      <c r="Y479"/>
      <c r="Z479"/>
      <c r="AA479"/>
      <c r="AB479" s="37"/>
      <c r="AC479"/>
      <c r="AD479" s="48"/>
      <c r="AE479"/>
      <c r="AF479"/>
      <c r="AG479"/>
      <c r="AH479"/>
      <c r="AJ479"/>
    </row>
    <row r="480" spans="8:36" x14ac:dyDescent="0.35">
      <c r="H480"/>
      <c r="I480" s="48"/>
      <c r="J480"/>
      <c r="K480"/>
      <c r="L480"/>
      <c r="M480"/>
      <c r="N480"/>
      <c r="O480"/>
      <c r="P480" s="48"/>
      <c r="Q480"/>
      <c r="R480"/>
      <c r="S480"/>
      <c r="T480"/>
      <c r="U480"/>
      <c r="V480"/>
      <c r="W480" s="48"/>
      <c r="X480"/>
      <c r="Y480"/>
      <c r="Z480"/>
      <c r="AA480"/>
      <c r="AB480" s="37"/>
      <c r="AC480"/>
      <c r="AD480" s="48"/>
      <c r="AE480"/>
      <c r="AF480"/>
      <c r="AG480"/>
      <c r="AH480"/>
      <c r="AJ480"/>
    </row>
    <row r="481" spans="8:36" x14ac:dyDescent="0.35">
      <c r="H481"/>
      <c r="I481" s="48"/>
      <c r="J481"/>
      <c r="K481"/>
      <c r="L481"/>
      <c r="M481"/>
      <c r="N481"/>
      <c r="O481"/>
      <c r="P481" s="48"/>
      <c r="Q481"/>
      <c r="R481"/>
      <c r="S481"/>
      <c r="T481"/>
      <c r="U481"/>
      <c r="V481"/>
      <c r="W481" s="48"/>
      <c r="X481"/>
      <c r="Y481"/>
      <c r="Z481"/>
      <c r="AA481"/>
      <c r="AB481" s="37"/>
      <c r="AC481"/>
      <c r="AD481" s="48"/>
      <c r="AE481"/>
      <c r="AF481"/>
      <c r="AG481"/>
      <c r="AH481"/>
      <c r="AJ481"/>
    </row>
    <row r="482" spans="8:36" x14ac:dyDescent="0.35">
      <c r="H482"/>
      <c r="I482" s="48"/>
      <c r="J482"/>
      <c r="K482"/>
      <c r="L482"/>
      <c r="M482"/>
      <c r="N482"/>
      <c r="O482"/>
      <c r="P482" s="48"/>
      <c r="Q482"/>
      <c r="R482"/>
      <c r="S482"/>
      <c r="T482"/>
      <c r="U482"/>
      <c r="V482"/>
      <c r="W482" s="48"/>
      <c r="X482"/>
      <c r="Y482"/>
      <c r="Z482"/>
      <c r="AA482"/>
      <c r="AB482" s="37"/>
      <c r="AC482"/>
      <c r="AD482" s="48"/>
      <c r="AE482"/>
      <c r="AF482"/>
      <c r="AG482"/>
      <c r="AH482"/>
      <c r="AJ482"/>
    </row>
    <row r="483" spans="8:36" x14ac:dyDescent="0.35">
      <c r="H483"/>
      <c r="I483" s="48"/>
      <c r="J483"/>
      <c r="K483"/>
      <c r="L483"/>
      <c r="M483"/>
      <c r="N483"/>
      <c r="O483"/>
      <c r="P483" s="48"/>
      <c r="Q483"/>
      <c r="R483"/>
      <c r="S483"/>
      <c r="T483"/>
      <c r="U483"/>
      <c r="V483"/>
      <c r="W483" s="48"/>
      <c r="X483"/>
      <c r="Y483"/>
      <c r="Z483"/>
      <c r="AA483"/>
      <c r="AB483" s="37"/>
      <c r="AC483"/>
      <c r="AD483" s="48"/>
      <c r="AE483"/>
      <c r="AF483"/>
      <c r="AG483"/>
      <c r="AH483"/>
      <c r="AJ483"/>
    </row>
    <row r="484" spans="8:36" x14ac:dyDescent="0.35">
      <c r="H484"/>
      <c r="I484" s="48"/>
      <c r="J484"/>
      <c r="K484"/>
      <c r="L484"/>
      <c r="M484"/>
      <c r="N484"/>
      <c r="O484"/>
      <c r="P484" s="48"/>
      <c r="Q484"/>
      <c r="R484"/>
      <c r="S484"/>
      <c r="T484"/>
      <c r="U484"/>
      <c r="V484"/>
      <c r="W484" s="48"/>
      <c r="X484"/>
      <c r="Y484"/>
      <c r="Z484"/>
      <c r="AA484"/>
      <c r="AB484" s="37"/>
      <c r="AC484"/>
      <c r="AD484" s="48"/>
      <c r="AE484"/>
      <c r="AF484"/>
      <c r="AG484"/>
      <c r="AH484"/>
      <c r="AJ484"/>
    </row>
    <row r="485" spans="8:36" x14ac:dyDescent="0.35">
      <c r="H485"/>
      <c r="I485" s="48"/>
      <c r="J485"/>
      <c r="K485"/>
      <c r="L485"/>
      <c r="M485"/>
      <c r="N485"/>
      <c r="O485"/>
      <c r="P485" s="48"/>
      <c r="Q485"/>
      <c r="R485"/>
      <c r="S485"/>
      <c r="T485"/>
      <c r="U485"/>
      <c r="V485"/>
      <c r="W485" s="48"/>
      <c r="X485"/>
      <c r="Y485"/>
      <c r="Z485"/>
      <c r="AA485"/>
      <c r="AB485" s="37"/>
      <c r="AC485"/>
      <c r="AD485" s="48"/>
      <c r="AE485"/>
      <c r="AF485"/>
      <c r="AG485"/>
      <c r="AH485"/>
      <c r="AJ485"/>
    </row>
    <row r="486" spans="8:36" x14ac:dyDescent="0.35">
      <c r="H486"/>
      <c r="I486" s="48"/>
      <c r="J486"/>
      <c r="K486"/>
      <c r="L486"/>
      <c r="M486"/>
      <c r="N486"/>
      <c r="O486"/>
      <c r="P486" s="48"/>
      <c r="Q486"/>
      <c r="R486"/>
      <c r="S486"/>
      <c r="T486"/>
      <c r="U486"/>
      <c r="V486"/>
      <c r="W486" s="48"/>
      <c r="X486"/>
      <c r="Y486"/>
      <c r="Z486"/>
      <c r="AA486"/>
      <c r="AB486" s="37"/>
      <c r="AC486"/>
      <c r="AD486" s="48"/>
      <c r="AE486"/>
      <c r="AF486"/>
      <c r="AG486"/>
      <c r="AH486"/>
      <c r="AJ486"/>
    </row>
    <row r="487" spans="8:36" x14ac:dyDescent="0.35">
      <c r="H487"/>
      <c r="I487" s="48"/>
      <c r="J487"/>
      <c r="K487"/>
      <c r="L487"/>
      <c r="M487"/>
      <c r="N487"/>
      <c r="O487"/>
      <c r="P487" s="48"/>
      <c r="Q487"/>
      <c r="R487"/>
      <c r="S487"/>
      <c r="T487"/>
      <c r="U487"/>
      <c r="V487"/>
      <c r="W487" s="48"/>
      <c r="X487"/>
      <c r="Y487"/>
      <c r="Z487"/>
      <c r="AA487"/>
      <c r="AB487" s="37"/>
      <c r="AC487"/>
      <c r="AD487" s="48"/>
      <c r="AE487"/>
      <c r="AF487"/>
      <c r="AG487"/>
      <c r="AH487"/>
      <c r="AJ487"/>
    </row>
    <row r="488" spans="8:36" x14ac:dyDescent="0.35">
      <c r="H488"/>
      <c r="I488" s="48"/>
      <c r="J488"/>
      <c r="K488"/>
      <c r="L488"/>
      <c r="M488"/>
      <c r="N488"/>
      <c r="O488"/>
      <c r="P488" s="48"/>
      <c r="Q488"/>
      <c r="R488"/>
      <c r="S488"/>
      <c r="T488"/>
      <c r="U488"/>
      <c r="V488"/>
      <c r="W488" s="48"/>
      <c r="X488"/>
      <c r="Y488"/>
      <c r="Z488"/>
      <c r="AA488"/>
      <c r="AB488" s="37"/>
      <c r="AC488"/>
      <c r="AD488" s="48"/>
      <c r="AE488"/>
      <c r="AF488"/>
      <c r="AG488"/>
      <c r="AH488"/>
      <c r="AJ488"/>
    </row>
    <row r="489" spans="8:36" x14ac:dyDescent="0.35">
      <c r="H489"/>
      <c r="I489" s="48"/>
      <c r="J489"/>
      <c r="K489"/>
      <c r="L489"/>
      <c r="M489"/>
      <c r="N489"/>
      <c r="O489"/>
      <c r="P489" s="48"/>
      <c r="Q489"/>
      <c r="R489"/>
      <c r="S489"/>
      <c r="T489"/>
      <c r="U489"/>
      <c r="V489"/>
      <c r="W489" s="48"/>
      <c r="X489"/>
      <c r="Y489"/>
      <c r="Z489"/>
      <c r="AA489"/>
      <c r="AB489" s="37"/>
      <c r="AC489"/>
      <c r="AD489" s="48"/>
      <c r="AE489"/>
      <c r="AF489"/>
      <c r="AG489"/>
      <c r="AH489"/>
      <c r="AJ489"/>
    </row>
    <row r="490" spans="8:36" x14ac:dyDescent="0.35">
      <c r="H490"/>
      <c r="I490" s="48"/>
      <c r="J490"/>
      <c r="K490"/>
      <c r="L490"/>
      <c r="M490"/>
      <c r="N490"/>
      <c r="O490"/>
      <c r="P490" s="48"/>
      <c r="Q490"/>
      <c r="R490"/>
      <c r="S490"/>
      <c r="T490"/>
      <c r="U490"/>
      <c r="V490"/>
      <c r="W490" s="48"/>
      <c r="X490"/>
      <c r="Y490"/>
      <c r="Z490"/>
      <c r="AA490"/>
      <c r="AB490" s="37"/>
      <c r="AC490"/>
      <c r="AD490" s="48"/>
      <c r="AE490"/>
      <c r="AF490"/>
      <c r="AG490"/>
      <c r="AH490"/>
      <c r="AJ490"/>
    </row>
    <row r="491" spans="8:36" x14ac:dyDescent="0.35">
      <c r="H491"/>
      <c r="I491" s="48"/>
      <c r="J491"/>
      <c r="K491"/>
      <c r="L491"/>
      <c r="M491"/>
      <c r="N491"/>
      <c r="O491"/>
      <c r="P491" s="48"/>
      <c r="Q491"/>
      <c r="R491"/>
      <c r="S491"/>
      <c r="T491"/>
      <c r="U491"/>
      <c r="V491"/>
      <c r="W491" s="48"/>
      <c r="X491"/>
      <c r="Y491"/>
      <c r="Z491"/>
      <c r="AA491"/>
      <c r="AB491" s="37"/>
      <c r="AC491"/>
      <c r="AD491" s="48"/>
      <c r="AE491"/>
      <c r="AF491"/>
      <c r="AG491"/>
      <c r="AH491"/>
      <c r="AJ491"/>
    </row>
    <row r="492" spans="8:36" x14ac:dyDescent="0.35">
      <c r="H492"/>
      <c r="I492" s="48"/>
      <c r="J492"/>
      <c r="K492"/>
      <c r="L492"/>
      <c r="M492"/>
      <c r="N492"/>
      <c r="O492"/>
      <c r="P492" s="48"/>
      <c r="Q492"/>
      <c r="R492"/>
      <c r="S492"/>
      <c r="T492"/>
      <c r="U492"/>
      <c r="V492"/>
      <c r="W492" s="48"/>
      <c r="X492"/>
      <c r="Y492"/>
      <c r="Z492"/>
      <c r="AA492"/>
      <c r="AB492" s="37"/>
      <c r="AC492"/>
      <c r="AD492" s="48"/>
      <c r="AE492"/>
      <c r="AF492"/>
      <c r="AG492"/>
      <c r="AH492"/>
      <c r="AJ492"/>
    </row>
    <row r="493" spans="8:36" x14ac:dyDescent="0.35">
      <c r="H493"/>
      <c r="I493" s="48"/>
      <c r="J493"/>
      <c r="K493"/>
      <c r="L493"/>
      <c r="M493"/>
      <c r="N493"/>
      <c r="O493"/>
      <c r="P493" s="48"/>
      <c r="Q493"/>
      <c r="R493"/>
      <c r="S493"/>
      <c r="T493"/>
      <c r="U493"/>
      <c r="V493"/>
      <c r="W493" s="48"/>
      <c r="X493"/>
      <c r="Y493"/>
      <c r="Z493"/>
      <c r="AA493"/>
      <c r="AB493" s="37"/>
      <c r="AC493"/>
      <c r="AD493" s="48"/>
      <c r="AE493"/>
      <c r="AF493"/>
      <c r="AG493"/>
      <c r="AH493"/>
      <c r="AJ493"/>
    </row>
    <row r="494" spans="8:36" x14ac:dyDescent="0.35">
      <c r="H494"/>
      <c r="I494" s="48"/>
      <c r="J494"/>
      <c r="K494"/>
      <c r="L494"/>
      <c r="M494"/>
      <c r="N494"/>
      <c r="O494"/>
      <c r="P494" s="48"/>
      <c r="Q494"/>
      <c r="R494"/>
      <c r="S494"/>
      <c r="T494"/>
      <c r="U494"/>
      <c r="V494"/>
      <c r="W494" s="48"/>
      <c r="X494"/>
      <c r="Y494"/>
      <c r="Z494"/>
      <c r="AA494"/>
      <c r="AB494" s="37"/>
      <c r="AC494"/>
      <c r="AD494" s="48"/>
      <c r="AE494"/>
      <c r="AF494"/>
      <c r="AG494"/>
      <c r="AH494"/>
      <c r="AJ494"/>
    </row>
    <row r="495" spans="8:36" x14ac:dyDescent="0.35">
      <c r="H495"/>
      <c r="I495" s="48"/>
      <c r="J495"/>
      <c r="K495"/>
      <c r="L495"/>
      <c r="M495"/>
      <c r="N495"/>
      <c r="O495"/>
      <c r="P495" s="48"/>
      <c r="Q495"/>
      <c r="R495"/>
      <c r="S495"/>
      <c r="T495"/>
      <c r="U495"/>
      <c r="V495"/>
      <c r="W495" s="48"/>
      <c r="X495"/>
      <c r="Y495"/>
      <c r="Z495"/>
      <c r="AA495"/>
      <c r="AB495" s="37"/>
      <c r="AC495"/>
      <c r="AD495" s="48"/>
      <c r="AE495"/>
      <c r="AF495"/>
      <c r="AG495"/>
      <c r="AH495"/>
      <c r="AJ495"/>
    </row>
    <row r="496" spans="8:36" x14ac:dyDescent="0.35">
      <c r="H496"/>
      <c r="I496" s="48"/>
      <c r="J496"/>
      <c r="K496"/>
      <c r="L496"/>
      <c r="M496"/>
      <c r="N496"/>
      <c r="O496"/>
      <c r="P496" s="48"/>
      <c r="Q496"/>
      <c r="R496"/>
      <c r="S496"/>
      <c r="T496"/>
      <c r="U496"/>
      <c r="V496"/>
      <c r="W496" s="48"/>
      <c r="X496"/>
      <c r="Y496"/>
      <c r="Z496"/>
      <c r="AA496"/>
      <c r="AB496" s="37"/>
      <c r="AC496"/>
      <c r="AD496" s="48"/>
      <c r="AE496"/>
      <c r="AF496"/>
      <c r="AG496"/>
      <c r="AH496"/>
      <c r="AJ496"/>
    </row>
    <row r="497" spans="8:36" x14ac:dyDescent="0.35">
      <c r="H497"/>
      <c r="I497" s="48"/>
      <c r="J497"/>
      <c r="K497"/>
      <c r="L497"/>
      <c r="M497"/>
      <c r="N497"/>
      <c r="O497"/>
      <c r="P497" s="48"/>
      <c r="Q497"/>
      <c r="R497"/>
      <c r="S497"/>
      <c r="T497"/>
      <c r="U497"/>
      <c r="V497"/>
      <c r="W497" s="48"/>
      <c r="X497"/>
      <c r="Y497"/>
      <c r="Z497"/>
      <c r="AA497"/>
      <c r="AB497" s="37"/>
      <c r="AC497"/>
      <c r="AD497" s="48"/>
      <c r="AE497"/>
      <c r="AF497"/>
      <c r="AG497"/>
      <c r="AH497"/>
      <c r="AJ497"/>
    </row>
    <row r="498" spans="8:36" x14ac:dyDescent="0.35">
      <c r="H498"/>
      <c r="I498" s="48"/>
      <c r="J498"/>
      <c r="K498"/>
      <c r="L498"/>
      <c r="M498"/>
      <c r="N498"/>
      <c r="O498"/>
      <c r="P498" s="48"/>
      <c r="Q498"/>
      <c r="R498"/>
      <c r="S498"/>
      <c r="T498"/>
      <c r="U498"/>
      <c r="V498"/>
      <c r="W498" s="48"/>
      <c r="X498"/>
      <c r="Y498"/>
      <c r="Z498"/>
      <c r="AA498"/>
      <c r="AB498" s="37"/>
      <c r="AC498"/>
      <c r="AD498" s="48"/>
      <c r="AE498"/>
      <c r="AF498"/>
      <c r="AG498"/>
      <c r="AH498"/>
      <c r="AJ498"/>
    </row>
    <row r="499" spans="8:36" x14ac:dyDescent="0.35">
      <c r="H499"/>
      <c r="I499" s="48"/>
      <c r="J499"/>
      <c r="K499"/>
      <c r="L499"/>
      <c r="M499"/>
      <c r="N499"/>
      <c r="O499"/>
      <c r="P499" s="48"/>
      <c r="Q499"/>
      <c r="R499"/>
      <c r="S499"/>
      <c r="T499"/>
      <c r="U499"/>
      <c r="V499"/>
      <c r="W499" s="48"/>
      <c r="X499"/>
      <c r="Y499"/>
      <c r="Z499"/>
      <c r="AA499"/>
      <c r="AB499" s="37"/>
      <c r="AC499"/>
      <c r="AD499" s="48"/>
      <c r="AE499"/>
      <c r="AF499"/>
      <c r="AG499"/>
      <c r="AH499"/>
      <c r="AJ499"/>
    </row>
    <row r="500" spans="8:36" x14ac:dyDescent="0.35">
      <c r="H500"/>
      <c r="I500" s="48"/>
      <c r="J500"/>
      <c r="K500"/>
      <c r="L500"/>
      <c r="M500"/>
      <c r="N500"/>
      <c r="O500"/>
      <c r="P500" s="48"/>
      <c r="Q500"/>
      <c r="R500"/>
      <c r="S500"/>
      <c r="T500"/>
      <c r="U500"/>
      <c r="V500"/>
      <c r="W500" s="48"/>
      <c r="X500"/>
      <c r="Y500"/>
      <c r="Z500"/>
      <c r="AA500"/>
      <c r="AB500" s="37"/>
      <c r="AC500"/>
      <c r="AD500" s="48"/>
      <c r="AE500"/>
      <c r="AF500"/>
      <c r="AG500"/>
      <c r="AH500"/>
      <c r="AJ500"/>
    </row>
    <row r="501" spans="8:36" x14ac:dyDescent="0.35">
      <c r="H501"/>
      <c r="I501" s="48"/>
      <c r="J501"/>
      <c r="K501"/>
      <c r="L501"/>
      <c r="M501"/>
      <c r="N501"/>
      <c r="O501"/>
      <c r="P501" s="48"/>
      <c r="Q501"/>
      <c r="R501"/>
      <c r="S501"/>
      <c r="T501"/>
      <c r="U501"/>
      <c r="V501"/>
      <c r="W501" s="48"/>
      <c r="X501"/>
      <c r="Y501"/>
      <c r="Z501"/>
      <c r="AA501"/>
      <c r="AB501" s="37"/>
      <c r="AC501"/>
      <c r="AD501" s="48"/>
      <c r="AE501"/>
      <c r="AF501"/>
      <c r="AG501"/>
      <c r="AH501"/>
      <c r="AJ501"/>
    </row>
    <row r="502" spans="8:36" x14ac:dyDescent="0.35">
      <c r="H502"/>
      <c r="I502" s="48"/>
      <c r="J502"/>
      <c r="K502"/>
      <c r="L502"/>
      <c r="M502"/>
      <c r="N502"/>
      <c r="O502"/>
      <c r="P502" s="48"/>
      <c r="Q502"/>
      <c r="R502"/>
      <c r="S502"/>
      <c r="T502"/>
      <c r="U502"/>
      <c r="V502"/>
      <c r="W502" s="48"/>
      <c r="X502"/>
      <c r="Y502"/>
      <c r="Z502"/>
      <c r="AA502"/>
      <c r="AB502" s="37"/>
      <c r="AC502"/>
      <c r="AD502" s="48"/>
      <c r="AE502"/>
      <c r="AF502"/>
      <c r="AG502"/>
      <c r="AH502"/>
      <c r="AJ502"/>
    </row>
    <row r="503" spans="8:36" x14ac:dyDescent="0.35">
      <c r="H503"/>
      <c r="I503" s="48"/>
      <c r="J503"/>
      <c r="K503"/>
      <c r="L503"/>
      <c r="M503"/>
      <c r="N503"/>
      <c r="O503"/>
      <c r="P503" s="48"/>
      <c r="Q503"/>
      <c r="R503"/>
      <c r="S503"/>
      <c r="T503"/>
      <c r="U503"/>
      <c r="V503"/>
      <c r="W503" s="48"/>
      <c r="X503"/>
      <c r="Y503"/>
      <c r="Z503"/>
      <c r="AA503"/>
      <c r="AB503" s="37"/>
      <c r="AC503"/>
      <c r="AD503" s="48"/>
      <c r="AE503"/>
      <c r="AF503"/>
      <c r="AG503"/>
      <c r="AH503"/>
      <c r="AJ503"/>
    </row>
    <row r="504" spans="8:36" x14ac:dyDescent="0.35">
      <c r="H504"/>
      <c r="I504" s="48"/>
      <c r="J504"/>
      <c r="K504"/>
      <c r="L504"/>
      <c r="M504"/>
      <c r="N504"/>
      <c r="O504"/>
      <c r="P504" s="48"/>
      <c r="Q504"/>
      <c r="R504"/>
      <c r="S504"/>
      <c r="T504"/>
      <c r="U504"/>
      <c r="V504"/>
      <c r="W504" s="48"/>
      <c r="X504"/>
      <c r="Y504"/>
      <c r="Z504"/>
      <c r="AA504"/>
      <c r="AB504" s="37"/>
      <c r="AC504"/>
      <c r="AD504" s="48"/>
      <c r="AE504"/>
      <c r="AF504"/>
      <c r="AG504"/>
      <c r="AH504"/>
      <c r="AJ504"/>
    </row>
    <row r="505" spans="8:36" x14ac:dyDescent="0.35">
      <c r="H505"/>
      <c r="I505" s="48"/>
      <c r="J505"/>
      <c r="K505"/>
      <c r="L505"/>
      <c r="M505"/>
      <c r="N505"/>
      <c r="O505"/>
      <c r="P505" s="48"/>
      <c r="Q505"/>
      <c r="R505"/>
      <c r="S505"/>
      <c r="T505"/>
      <c r="U505"/>
      <c r="V505"/>
      <c r="W505" s="48"/>
      <c r="X505"/>
      <c r="Y505"/>
      <c r="Z505"/>
      <c r="AA505"/>
      <c r="AB505" s="37"/>
      <c r="AC505"/>
      <c r="AD505" s="48"/>
      <c r="AE505"/>
      <c r="AF505"/>
      <c r="AG505"/>
      <c r="AH505"/>
      <c r="AJ505"/>
    </row>
    <row r="506" spans="8:36" x14ac:dyDescent="0.35">
      <c r="H506"/>
      <c r="I506" s="48"/>
      <c r="J506"/>
      <c r="K506"/>
      <c r="L506"/>
      <c r="M506"/>
      <c r="N506"/>
      <c r="O506"/>
      <c r="P506" s="48"/>
      <c r="Q506"/>
      <c r="R506"/>
      <c r="S506"/>
      <c r="T506"/>
      <c r="U506"/>
      <c r="V506"/>
      <c r="W506" s="48"/>
      <c r="X506"/>
      <c r="Y506"/>
      <c r="Z506"/>
      <c r="AA506"/>
      <c r="AB506" s="37"/>
      <c r="AC506"/>
      <c r="AD506" s="48"/>
      <c r="AE506"/>
      <c r="AF506"/>
      <c r="AG506"/>
      <c r="AH506"/>
      <c r="AJ506"/>
    </row>
    <row r="507" spans="8:36" x14ac:dyDescent="0.35">
      <c r="H507"/>
      <c r="I507" s="48"/>
      <c r="J507"/>
      <c r="K507"/>
      <c r="L507"/>
      <c r="M507"/>
      <c r="N507"/>
      <c r="O507"/>
      <c r="P507" s="48"/>
      <c r="Q507"/>
      <c r="R507"/>
      <c r="S507"/>
      <c r="T507"/>
      <c r="U507"/>
      <c r="V507"/>
      <c r="W507" s="48"/>
      <c r="X507"/>
      <c r="Y507"/>
      <c r="Z507"/>
      <c r="AA507"/>
      <c r="AB507" s="37"/>
      <c r="AC507"/>
      <c r="AD507" s="48"/>
      <c r="AE507"/>
      <c r="AF507"/>
      <c r="AG507"/>
      <c r="AH507"/>
      <c r="AJ507"/>
    </row>
    <row r="508" spans="8:36" x14ac:dyDescent="0.35">
      <c r="H508"/>
      <c r="I508" s="48"/>
      <c r="J508"/>
      <c r="K508"/>
      <c r="L508"/>
      <c r="M508"/>
      <c r="N508"/>
      <c r="O508"/>
      <c r="P508" s="48"/>
      <c r="Q508"/>
      <c r="R508"/>
      <c r="S508"/>
      <c r="T508"/>
      <c r="U508"/>
      <c r="V508"/>
      <c r="W508" s="48"/>
      <c r="X508"/>
      <c r="Y508"/>
      <c r="Z508"/>
      <c r="AA508"/>
      <c r="AB508" s="37"/>
      <c r="AC508"/>
      <c r="AD508" s="48"/>
      <c r="AE508"/>
      <c r="AF508"/>
      <c r="AG508"/>
      <c r="AH508"/>
      <c r="AJ508"/>
    </row>
    <row r="509" spans="8:36" x14ac:dyDescent="0.35">
      <c r="H509"/>
      <c r="I509" s="48"/>
      <c r="J509"/>
      <c r="K509"/>
      <c r="L509"/>
      <c r="M509"/>
      <c r="N509"/>
      <c r="O509"/>
      <c r="P509" s="48"/>
      <c r="Q509"/>
      <c r="R509"/>
      <c r="S509"/>
      <c r="T509"/>
      <c r="U509"/>
      <c r="V509"/>
      <c r="W509" s="48"/>
      <c r="X509"/>
      <c r="Y509"/>
      <c r="Z509"/>
      <c r="AA509"/>
      <c r="AB509" s="37"/>
      <c r="AC509"/>
      <c r="AD509" s="48"/>
      <c r="AE509"/>
      <c r="AF509"/>
      <c r="AG509"/>
      <c r="AH509"/>
      <c r="AJ509"/>
    </row>
    <row r="510" spans="8:36" x14ac:dyDescent="0.35">
      <c r="H510"/>
      <c r="I510" s="48"/>
      <c r="J510"/>
      <c r="K510"/>
      <c r="L510"/>
      <c r="M510"/>
      <c r="N510"/>
      <c r="O510"/>
      <c r="P510" s="48"/>
      <c r="Q510"/>
      <c r="R510"/>
      <c r="S510"/>
      <c r="T510"/>
      <c r="U510"/>
      <c r="V510"/>
      <c r="W510" s="48"/>
      <c r="X510"/>
      <c r="Y510"/>
      <c r="Z510"/>
      <c r="AA510"/>
      <c r="AB510" s="37"/>
      <c r="AC510"/>
      <c r="AD510" s="48"/>
      <c r="AE510"/>
      <c r="AF510"/>
      <c r="AG510"/>
      <c r="AH510"/>
      <c r="AJ510"/>
    </row>
    <row r="511" spans="8:36" x14ac:dyDescent="0.35">
      <c r="H511"/>
      <c r="I511" s="48"/>
      <c r="J511"/>
      <c r="K511"/>
      <c r="L511"/>
      <c r="M511"/>
      <c r="N511"/>
      <c r="O511"/>
      <c r="P511" s="48"/>
      <c r="Q511"/>
      <c r="R511"/>
      <c r="S511"/>
      <c r="T511"/>
      <c r="U511"/>
      <c r="V511"/>
      <c r="W511" s="48"/>
      <c r="X511"/>
      <c r="Y511"/>
      <c r="Z511"/>
      <c r="AA511"/>
      <c r="AB511" s="37"/>
      <c r="AC511"/>
      <c r="AD511" s="48"/>
      <c r="AE511"/>
      <c r="AF511"/>
      <c r="AG511"/>
      <c r="AH511"/>
      <c r="AJ511"/>
    </row>
    <row r="512" spans="8:36" x14ac:dyDescent="0.35">
      <c r="H512"/>
      <c r="I512" s="48"/>
      <c r="J512"/>
      <c r="K512"/>
      <c r="L512"/>
      <c r="M512"/>
      <c r="N512"/>
      <c r="O512"/>
      <c r="P512" s="48"/>
      <c r="Q512"/>
      <c r="R512"/>
      <c r="S512"/>
      <c r="T512"/>
      <c r="U512"/>
      <c r="V512"/>
      <c r="W512" s="48"/>
      <c r="X512"/>
      <c r="Y512"/>
      <c r="Z512"/>
      <c r="AA512"/>
      <c r="AB512" s="37"/>
      <c r="AC512"/>
      <c r="AD512" s="48"/>
      <c r="AE512"/>
      <c r="AF512"/>
      <c r="AG512"/>
      <c r="AH512"/>
      <c r="AJ512"/>
    </row>
    <row r="513" spans="8:36" x14ac:dyDescent="0.35">
      <c r="H513"/>
      <c r="I513" s="48"/>
      <c r="J513"/>
      <c r="K513"/>
      <c r="L513"/>
      <c r="M513"/>
      <c r="N513"/>
      <c r="O513"/>
      <c r="P513" s="48"/>
      <c r="Q513"/>
      <c r="R513"/>
      <c r="S513"/>
      <c r="T513"/>
      <c r="U513"/>
      <c r="V513"/>
      <c r="W513" s="48"/>
      <c r="X513"/>
      <c r="Y513"/>
      <c r="Z513"/>
      <c r="AA513"/>
      <c r="AB513" s="37"/>
      <c r="AC513"/>
      <c r="AD513" s="48"/>
      <c r="AE513"/>
      <c r="AF513"/>
      <c r="AG513"/>
      <c r="AH513"/>
      <c r="AJ513"/>
    </row>
    <row r="514" spans="8:36" x14ac:dyDescent="0.35">
      <c r="H514"/>
      <c r="I514" s="48"/>
      <c r="J514"/>
      <c r="K514"/>
      <c r="L514"/>
      <c r="M514"/>
      <c r="N514"/>
      <c r="O514"/>
      <c r="P514" s="48"/>
      <c r="Q514"/>
      <c r="R514"/>
      <c r="S514"/>
      <c r="T514"/>
      <c r="U514"/>
      <c r="V514"/>
      <c r="W514" s="48"/>
      <c r="X514"/>
      <c r="Y514"/>
      <c r="Z514"/>
      <c r="AA514"/>
      <c r="AB514" s="37"/>
      <c r="AC514"/>
      <c r="AD514" s="48"/>
      <c r="AE514"/>
      <c r="AF514"/>
      <c r="AG514"/>
      <c r="AH514"/>
      <c r="AJ514"/>
    </row>
    <row r="515" spans="8:36" x14ac:dyDescent="0.35">
      <c r="H515"/>
      <c r="I515" s="48"/>
      <c r="J515"/>
      <c r="K515"/>
      <c r="L515"/>
      <c r="M515"/>
      <c r="N515"/>
      <c r="O515"/>
      <c r="P515" s="48"/>
      <c r="Q515"/>
      <c r="R515"/>
      <c r="S515"/>
      <c r="T515"/>
      <c r="U515"/>
      <c r="V515"/>
      <c r="W515" s="48"/>
      <c r="X515"/>
      <c r="Y515"/>
      <c r="Z515"/>
      <c r="AA515"/>
      <c r="AB515" s="37"/>
      <c r="AC515"/>
      <c r="AD515" s="48"/>
      <c r="AE515"/>
      <c r="AF515"/>
      <c r="AG515"/>
      <c r="AH515"/>
      <c r="AJ515"/>
    </row>
    <row r="516" spans="8:36" x14ac:dyDescent="0.35">
      <c r="H516"/>
      <c r="I516" s="48"/>
      <c r="J516"/>
      <c r="K516"/>
      <c r="L516"/>
      <c r="M516"/>
      <c r="N516"/>
      <c r="O516"/>
      <c r="P516" s="48"/>
      <c r="Q516"/>
      <c r="R516"/>
      <c r="S516"/>
      <c r="T516"/>
      <c r="U516"/>
      <c r="V516"/>
      <c r="W516" s="48"/>
      <c r="X516"/>
      <c r="Y516"/>
      <c r="Z516"/>
      <c r="AA516"/>
      <c r="AB516" s="37"/>
      <c r="AC516"/>
      <c r="AD516" s="48"/>
      <c r="AE516"/>
      <c r="AF516"/>
      <c r="AG516"/>
      <c r="AH516"/>
      <c r="AJ516"/>
    </row>
    <row r="517" spans="8:36" x14ac:dyDescent="0.35">
      <c r="H517"/>
      <c r="I517" s="48"/>
      <c r="J517"/>
      <c r="K517"/>
      <c r="L517"/>
      <c r="M517"/>
      <c r="N517"/>
      <c r="O517"/>
      <c r="P517" s="48"/>
      <c r="Q517"/>
      <c r="R517"/>
      <c r="S517"/>
      <c r="T517"/>
      <c r="U517"/>
      <c r="V517"/>
      <c r="W517" s="48"/>
      <c r="X517"/>
      <c r="Y517"/>
      <c r="Z517"/>
      <c r="AA517"/>
      <c r="AB517" s="37"/>
      <c r="AC517"/>
      <c r="AD517" s="48"/>
      <c r="AE517"/>
      <c r="AF517"/>
      <c r="AG517"/>
      <c r="AH517"/>
      <c r="AJ517"/>
    </row>
    <row r="518" spans="8:36" x14ac:dyDescent="0.35">
      <c r="H518"/>
      <c r="I518" s="48"/>
      <c r="J518"/>
      <c r="K518"/>
      <c r="L518"/>
      <c r="M518"/>
      <c r="N518"/>
      <c r="O518"/>
      <c r="P518" s="48"/>
      <c r="Q518"/>
      <c r="R518"/>
      <c r="S518"/>
      <c r="T518"/>
      <c r="U518"/>
      <c r="V518"/>
      <c r="W518" s="48"/>
      <c r="X518"/>
      <c r="Y518"/>
      <c r="Z518"/>
      <c r="AA518"/>
      <c r="AB518" s="37"/>
      <c r="AC518"/>
      <c r="AD518" s="48"/>
      <c r="AE518"/>
      <c r="AF518"/>
      <c r="AG518"/>
      <c r="AH518"/>
      <c r="AJ518"/>
    </row>
    <row r="519" spans="8:36" x14ac:dyDescent="0.35">
      <c r="H519"/>
      <c r="I519" s="48"/>
      <c r="J519"/>
      <c r="K519"/>
      <c r="L519"/>
      <c r="M519"/>
      <c r="N519"/>
      <c r="O519"/>
      <c r="P519" s="48"/>
      <c r="Q519"/>
      <c r="R519"/>
      <c r="S519"/>
      <c r="T519"/>
      <c r="U519"/>
      <c r="V519"/>
      <c r="W519" s="48"/>
      <c r="X519"/>
      <c r="Y519"/>
      <c r="Z519"/>
      <c r="AA519"/>
      <c r="AB519" s="37"/>
      <c r="AC519"/>
      <c r="AD519" s="48"/>
      <c r="AE519"/>
      <c r="AF519"/>
      <c r="AG519"/>
      <c r="AH519"/>
      <c r="AJ519"/>
    </row>
    <row r="520" spans="8:36" x14ac:dyDescent="0.35">
      <c r="H520"/>
      <c r="I520" s="48"/>
      <c r="J520"/>
      <c r="K520"/>
      <c r="L520"/>
      <c r="M520"/>
      <c r="N520"/>
      <c r="O520"/>
      <c r="P520" s="48"/>
      <c r="Q520"/>
      <c r="R520"/>
      <c r="S520"/>
      <c r="T520"/>
      <c r="U520"/>
      <c r="V520"/>
      <c r="W520" s="48"/>
      <c r="X520"/>
      <c r="Y520"/>
      <c r="Z520"/>
      <c r="AA520"/>
      <c r="AB520" s="37"/>
      <c r="AC520"/>
      <c r="AD520" s="48"/>
      <c r="AE520"/>
      <c r="AF520"/>
      <c r="AG520"/>
      <c r="AH520"/>
      <c r="AJ520"/>
    </row>
    <row r="521" spans="8:36" x14ac:dyDescent="0.35">
      <c r="H521"/>
      <c r="I521" s="48"/>
      <c r="J521"/>
      <c r="K521"/>
      <c r="L521"/>
      <c r="M521"/>
      <c r="N521"/>
      <c r="O521"/>
      <c r="P521" s="48"/>
      <c r="Q521"/>
      <c r="R521"/>
      <c r="S521"/>
      <c r="T521"/>
      <c r="U521"/>
      <c r="V521"/>
      <c r="W521" s="48"/>
      <c r="X521"/>
      <c r="Y521"/>
      <c r="Z521"/>
      <c r="AA521"/>
      <c r="AB521" s="37"/>
      <c r="AC521"/>
      <c r="AD521" s="48"/>
      <c r="AE521"/>
      <c r="AF521"/>
      <c r="AG521"/>
      <c r="AH521"/>
      <c r="AJ521"/>
    </row>
    <row r="522" spans="8:36" x14ac:dyDescent="0.35">
      <c r="H522"/>
      <c r="I522" s="48"/>
      <c r="J522"/>
      <c r="K522"/>
      <c r="L522"/>
      <c r="M522"/>
      <c r="N522"/>
      <c r="O522"/>
      <c r="P522" s="48"/>
      <c r="Q522"/>
      <c r="R522"/>
      <c r="S522"/>
      <c r="T522"/>
      <c r="U522"/>
      <c r="V522"/>
      <c r="W522" s="48"/>
      <c r="X522"/>
      <c r="Y522"/>
      <c r="Z522"/>
      <c r="AA522"/>
      <c r="AB522" s="37"/>
      <c r="AC522"/>
      <c r="AD522" s="48"/>
      <c r="AE522"/>
      <c r="AF522"/>
      <c r="AG522"/>
      <c r="AH522"/>
      <c r="AJ522"/>
    </row>
    <row r="523" spans="8:36" x14ac:dyDescent="0.35">
      <c r="H523"/>
      <c r="I523" s="48"/>
      <c r="J523"/>
      <c r="K523"/>
      <c r="L523"/>
      <c r="M523"/>
      <c r="N523"/>
      <c r="O523"/>
      <c r="P523" s="48"/>
      <c r="Q523"/>
      <c r="R523"/>
      <c r="S523"/>
      <c r="T523"/>
      <c r="U523"/>
      <c r="V523"/>
      <c r="W523" s="48"/>
      <c r="X523"/>
      <c r="Y523"/>
      <c r="Z523"/>
      <c r="AA523"/>
      <c r="AB523" s="37"/>
      <c r="AC523"/>
      <c r="AD523" s="48"/>
      <c r="AE523"/>
      <c r="AF523"/>
      <c r="AG523"/>
      <c r="AH523"/>
      <c r="AJ523"/>
    </row>
    <row r="524" spans="8:36" x14ac:dyDescent="0.35">
      <c r="H524"/>
      <c r="I524" s="48"/>
      <c r="J524"/>
      <c r="K524"/>
      <c r="L524"/>
      <c r="M524"/>
      <c r="N524"/>
      <c r="O524"/>
      <c r="P524" s="48"/>
      <c r="Q524"/>
      <c r="R524"/>
      <c r="S524"/>
      <c r="T524"/>
      <c r="U524"/>
      <c r="V524"/>
      <c r="W524" s="48"/>
      <c r="X524"/>
      <c r="Y524"/>
      <c r="Z524"/>
      <c r="AA524"/>
      <c r="AB524" s="37"/>
      <c r="AC524"/>
      <c r="AD524" s="48"/>
      <c r="AE524"/>
      <c r="AF524"/>
      <c r="AG524"/>
      <c r="AH524"/>
      <c r="AJ524"/>
    </row>
    <row r="525" spans="8:36" x14ac:dyDescent="0.35">
      <c r="H525"/>
      <c r="I525" s="48"/>
      <c r="J525"/>
      <c r="K525"/>
      <c r="L525"/>
      <c r="M525"/>
      <c r="N525"/>
      <c r="O525"/>
      <c r="P525" s="48"/>
      <c r="Q525"/>
      <c r="R525"/>
      <c r="S525"/>
      <c r="T525"/>
      <c r="U525"/>
      <c r="V525"/>
      <c r="W525" s="48"/>
      <c r="X525"/>
      <c r="Y525"/>
      <c r="Z525"/>
      <c r="AA525"/>
      <c r="AB525" s="37"/>
      <c r="AC525"/>
      <c r="AD525" s="48"/>
      <c r="AE525"/>
      <c r="AF525"/>
      <c r="AG525"/>
      <c r="AH525"/>
      <c r="AJ525"/>
    </row>
    <row r="526" spans="8:36" x14ac:dyDescent="0.35">
      <c r="H526"/>
      <c r="I526" s="48"/>
      <c r="J526"/>
      <c r="K526"/>
      <c r="L526"/>
      <c r="M526"/>
      <c r="N526"/>
      <c r="O526"/>
      <c r="P526" s="48"/>
      <c r="Q526"/>
      <c r="R526"/>
      <c r="S526"/>
      <c r="T526"/>
      <c r="U526"/>
      <c r="V526"/>
      <c r="W526" s="48"/>
      <c r="X526"/>
      <c r="Y526"/>
      <c r="Z526"/>
      <c r="AA526"/>
      <c r="AB526" s="37"/>
      <c r="AC526"/>
      <c r="AD526" s="48"/>
      <c r="AE526"/>
      <c r="AF526"/>
      <c r="AG526"/>
      <c r="AH526"/>
      <c r="AJ526"/>
    </row>
    <row r="527" spans="8:36" x14ac:dyDescent="0.35">
      <c r="H527"/>
      <c r="I527" s="48"/>
      <c r="J527"/>
      <c r="K527"/>
      <c r="L527"/>
      <c r="M527"/>
      <c r="N527"/>
      <c r="O527"/>
      <c r="P527" s="48"/>
      <c r="Q527"/>
      <c r="R527"/>
      <c r="S527"/>
      <c r="T527"/>
      <c r="U527"/>
      <c r="V527"/>
      <c r="W527" s="48"/>
      <c r="X527"/>
      <c r="Y527"/>
      <c r="Z527"/>
      <c r="AA527"/>
      <c r="AB527" s="37"/>
      <c r="AC527"/>
      <c r="AD527" s="48"/>
      <c r="AE527"/>
      <c r="AF527"/>
      <c r="AG527"/>
      <c r="AH527"/>
      <c r="AJ527"/>
    </row>
    <row r="528" spans="8:36" x14ac:dyDescent="0.35">
      <c r="H528"/>
      <c r="I528" s="48"/>
      <c r="J528"/>
      <c r="K528"/>
      <c r="L528"/>
      <c r="M528"/>
      <c r="N528"/>
      <c r="O528"/>
      <c r="P528" s="48"/>
      <c r="Q528"/>
      <c r="R528"/>
      <c r="S528"/>
      <c r="T528"/>
      <c r="U528"/>
      <c r="V528"/>
      <c r="W528" s="48"/>
      <c r="X528"/>
      <c r="Y528"/>
      <c r="Z528"/>
      <c r="AA528"/>
      <c r="AB528" s="37"/>
      <c r="AC528"/>
      <c r="AD528" s="48"/>
      <c r="AE528"/>
      <c r="AF528"/>
      <c r="AG528"/>
      <c r="AH528"/>
      <c r="AJ528"/>
    </row>
    <row r="529" spans="8:36" x14ac:dyDescent="0.35">
      <c r="H529"/>
      <c r="I529" s="48"/>
      <c r="J529"/>
      <c r="K529"/>
      <c r="L529"/>
      <c r="M529"/>
      <c r="N529"/>
      <c r="O529"/>
      <c r="P529" s="48"/>
      <c r="Q529"/>
      <c r="R529"/>
      <c r="S529"/>
      <c r="T529"/>
      <c r="U529"/>
      <c r="V529"/>
      <c r="W529" s="48"/>
      <c r="X529"/>
      <c r="Y529"/>
      <c r="Z529"/>
      <c r="AA529"/>
      <c r="AB529" s="37"/>
      <c r="AC529"/>
      <c r="AD529" s="48"/>
      <c r="AE529"/>
      <c r="AF529"/>
      <c r="AG529"/>
      <c r="AH529"/>
      <c r="AJ529"/>
    </row>
    <row r="530" spans="8:36" x14ac:dyDescent="0.35">
      <c r="H530"/>
      <c r="I530" s="48"/>
      <c r="J530"/>
      <c r="K530"/>
      <c r="L530"/>
      <c r="M530"/>
      <c r="N530"/>
      <c r="O530"/>
      <c r="P530" s="48"/>
      <c r="Q530"/>
      <c r="R530"/>
      <c r="S530"/>
      <c r="T530"/>
      <c r="U530"/>
      <c r="V530"/>
      <c r="W530" s="48"/>
      <c r="X530"/>
      <c r="Y530"/>
      <c r="Z530"/>
      <c r="AA530"/>
      <c r="AB530" s="37"/>
      <c r="AC530"/>
      <c r="AD530" s="48"/>
      <c r="AE530"/>
      <c r="AF530"/>
      <c r="AG530"/>
      <c r="AH530"/>
      <c r="AJ530"/>
    </row>
    <row r="531" spans="8:36" x14ac:dyDescent="0.35">
      <c r="H531"/>
      <c r="I531" s="48"/>
      <c r="J531"/>
      <c r="K531"/>
      <c r="L531"/>
      <c r="M531"/>
      <c r="N531"/>
      <c r="O531"/>
      <c r="P531" s="48"/>
      <c r="Q531"/>
      <c r="R531"/>
      <c r="S531"/>
      <c r="T531"/>
      <c r="U531"/>
      <c r="V531"/>
      <c r="W531" s="48"/>
      <c r="X531"/>
      <c r="Y531"/>
      <c r="Z531"/>
      <c r="AA531"/>
      <c r="AB531" s="37"/>
      <c r="AC531"/>
      <c r="AD531" s="48"/>
      <c r="AE531"/>
      <c r="AF531"/>
      <c r="AG531"/>
      <c r="AH531"/>
      <c r="AJ531"/>
    </row>
    <row r="532" spans="8:36" x14ac:dyDescent="0.35">
      <c r="H532"/>
      <c r="I532" s="48"/>
      <c r="J532"/>
      <c r="K532"/>
      <c r="L532"/>
      <c r="M532"/>
      <c r="N532"/>
      <c r="O532"/>
      <c r="P532" s="48"/>
      <c r="Q532"/>
      <c r="R532"/>
      <c r="S532"/>
      <c r="T532"/>
      <c r="U532"/>
      <c r="V532"/>
      <c r="W532" s="48"/>
      <c r="X532"/>
      <c r="Y532"/>
      <c r="Z532"/>
      <c r="AA532"/>
      <c r="AB532" s="37"/>
      <c r="AC532"/>
      <c r="AD532" s="48"/>
      <c r="AE532"/>
      <c r="AF532"/>
      <c r="AG532"/>
      <c r="AH532"/>
      <c r="AJ532"/>
    </row>
    <row r="533" spans="8:36" x14ac:dyDescent="0.35">
      <c r="H533"/>
      <c r="I533" s="48"/>
      <c r="J533"/>
      <c r="K533"/>
      <c r="L533"/>
      <c r="M533"/>
      <c r="N533"/>
      <c r="O533"/>
      <c r="P533" s="48"/>
      <c r="Q533"/>
      <c r="R533"/>
      <c r="S533"/>
      <c r="T533"/>
      <c r="U533"/>
      <c r="V533"/>
      <c r="W533" s="48"/>
      <c r="X533"/>
      <c r="Y533"/>
      <c r="Z533"/>
      <c r="AA533"/>
      <c r="AB533" s="37"/>
      <c r="AC533"/>
      <c r="AD533" s="48"/>
      <c r="AE533"/>
      <c r="AF533"/>
      <c r="AG533"/>
      <c r="AH533"/>
      <c r="AJ533"/>
    </row>
    <row r="534" spans="8:36" x14ac:dyDescent="0.35">
      <c r="H534"/>
      <c r="I534" s="48"/>
      <c r="J534"/>
      <c r="K534"/>
      <c r="L534"/>
      <c r="M534"/>
      <c r="N534"/>
      <c r="O534"/>
      <c r="P534" s="48"/>
      <c r="Q534"/>
      <c r="R534"/>
      <c r="S534"/>
      <c r="T534"/>
      <c r="U534"/>
      <c r="V534"/>
      <c r="W534" s="48"/>
      <c r="X534"/>
      <c r="Y534"/>
      <c r="Z534"/>
      <c r="AA534"/>
      <c r="AB534" s="37"/>
      <c r="AC534"/>
      <c r="AD534" s="48"/>
      <c r="AE534"/>
      <c r="AF534"/>
      <c r="AG534"/>
      <c r="AH534"/>
      <c r="AJ534"/>
    </row>
    <row r="535" spans="8:36" x14ac:dyDescent="0.35">
      <c r="H535"/>
      <c r="I535" s="48"/>
      <c r="J535"/>
      <c r="K535"/>
      <c r="L535"/>
      <c r="M535"/>
      <c r="N535"/>
      <c r="O535"/>
      <c r="P535" s="48"/>
      <c r="Q535"/>
      <c r="R535"/>
      <c r="S535"/>
      <c r="T535"/>
      <c r="U535"/>
      <c r="V535"/>
      <c r="W535" s="48"/>
      <c r="X535"/>
      <c r="Y535"/>
      <c r="Z535"/>
      <c r="AA535"/>
      <c r="AB535" s="37"/>
      <c r="AC535"/>
      <c r="AD535" s="48"/>
      <c r="AE535"/>
      <c r="AF535"/>
      <c r="AG535"/>
      <c r="AH535"/>
      <c r="AJ535"/>
    </row>
    <row r="536" spans="8:36" x14ac:dyDescent="0.35">
      <c r="H536"/>
      <c r="I536" s="48"/>
      <c r="J536"/>
      <c r="K536"/>
      <c r="L536"/>
      <c r="M536"/>
      <c r="N536"/>
      <c r="O536"/>
      <c r="P536" s="48"/>
      <c r="Q536"/>
      <c r="R536"/>
      <c r="S536"/>
      <c r="T536"/>
      <c r="U536"/>
      <c r="V536"/>
      <c r="W536" s="48"/>
      <c r="X536"/>
      <c r="Y536"/>
      <c r="Z536"/>
      <c r="AA536"/>
      <c r="AB536" s="37"/>
      <c r="AC536"/>
      <c r="AD536" s="48"/>
      <c r="AE536"/>
      <c r="AF536"/>
      <c r="AG536"/>
      <c r="AH536"/>
      <c r="AJ536"/>
    </row>
    <row r="537" spans="8:36" x14ac:dyDescent="0.35">
      <c r="H537"/>
      <c r="I537" s="48"/>
      <c r="J537"/>
      <c r="K537"/>
      <c r="L537"/>
      <c r="M537"/>
      <c r="N537"/>
      <c r="O537"/>
      <c r="P537" s="48"/>
      <c r="Q537"/>
      <c r="R537"/>
      <c r="S537"/>
      <c r="T537"/>
      <c r="U537"/>
      <c r="V537"/>
      <c r="W537" s="48"/>
      <c r="X537"/>
      <c r="Y537"/>
      <c r="Z537"/>
      <c r="AA537"/>
      <c r="AB537" s="37"/>
      <c r="AC537"/>
      <c r="AD537" s="48"/>
      <c r="AE537"/>
      <c r="AF537"/>
      <c r="AG537"/>
      <c r="AH537"/>
      <c r="AJ537"/>
    </row>
    <row r="538" spans="8:36" x14ac:dyDescent="0.35">
      <c r="H538"/>
      <c r="I538" s="48"/>
      <c r="J538"/>
      <c r="K538"/>
      <c r="L538"/>
      <c r="M538"/>
      <c r="N538"/>
      <c r="O538"/>
      <c r="P538" s="48"/>
      <c r="Q538"/>
      <c r="R538"/>
      <c r="S538"/>
      <c r="T538"/>
      <c r="U538"/>
      <c r="V538"/>
      <c r="W538" s="48"/>
      <c r="X538"/>
      <c r="Y538"/>
      <c r="Z538"/>
      <c r="AA538"/>
      <c r="AB538" s="37"/>
      <c r="AC538"/>
      <c r="AD538" s="48"/>
      <c r="AE538"/>
      <c r="AF538"/>
      <c r="AG538"/>
      <c r="AH538"/>
      <c r="AJ538"/>
    </row>
    <row r="539" spans="8:36" x14ac:dyDescent="0.35">
      <c r="H539"/>
      <c r="I539" s="48"/>
      <c r="J539"/>
      <c r="K539"/>
      <c r="L539"/>
      <c r="M539"/>
      <c r="N539"/>
      <c r="O539"/>
      <c r="P539" s="48"/>
      <c r="Q539"/>
      <c r="R539"/>
      <c r="S539"/>
      <c r="T539"/>
      <c r="U539"/>
      <c r="V539"/>
      <c r="W539" s="48"/>
      <c r="X539"/>
      <c r="Y539"/>
      <c r="Z539"/>
      <c r="AA539"/>
      <c r="AB539" s="37"/>
      <c r="AC539"/>
      <c r="AD539" s="48"/>
      <c r="AE539"/>
      <c r="AF539"/>
      <c r="AG539"/>
      <c r="AH539"/>
      <c r="AJ539"/>
    </row>
    <row r="540" spans="8:36" x14ac:dyDescent="0.35">
      <c r="H540"/>
      <c r="I540" s="48"/>
      <c r="J540"/>
      <c r="K540"/>
      <c r="L540"/>
      <c r="M540"/>
      <c r="N540"/>
      <c r="O540"/>
      <c r="P540" s="48"/>
      <c r="Q540"/>
      <c r="R540"/>
      <c r="S540"/>
      <c r="T540"/>
      <c r="U540"/>
      <c r="V540"/>
      <c r="W540" s="48"/>
      <c r="X540"/>
      <c r="Y540"/>
      <c r="Z540"/>
      <c r="AA540"/>
      <c r="AB540" s="37"/>
      <c r="AC540"/>
      <c r="AD540" s="48"/>
      <c r="AE540"/>
      <c r="AF540"/>
      <c r="AG540"/>
      <c r="AH540"/>
      <c r="AJ540"/>
    </row>
    <row r="541" spans="8:36" x14ac:dyDescent="0.35">
      <c r="H541"/>
      <c r="I541" s="48"/>
      <c r="J541"/>
      <c r="K541"/>
      <c r="L541"/>
      <c r="M541"/>
      <c r="N541"/>
      <c r="O541"/>
      <c r="P541" s="48"/>
      <c r="Q541"/>
      <c r="R541"/>
      <c r="S541"/>
      <c r="T541"/>
      <c r="U541"/>
      <c r="V541"/>
      <c r="W541" s="48"/>
      <c r="X541"/>
      <c r="Y541"/>
      <c r="Z541"/>
      <c r="AA541"/>
      <c r="AB541" s="37"/>
      <c r="AC541"/>
      <c r="AD541" s="48"/>
      <c r="AE541"/>
      <c r="AF541"/>
      <c r="AG541"/>
      <c r="AH541"/>
      <c r="AJ541"/>
    </row>
    <row r="542" spans="8:36" x14ac:dyDescent="0.35">
      <c r="H542"/>
      <c r="I542" s="48"/>
      <c r="J542"/>
      <c r="K542"/>
      <c r="L542"/>
      <c r="M542"/>
      <c r="N542"/>
      <c r="O542"/>
      <c r="P542" s="48"/>
      <c r="Q542"/>
      <c r="R542"/>
      <c r="S542"/>
      <c r="T542"/>
      <c r="U542"/>
      <c r="V542"/>
      <c r="W542" s="48"/>
      <c r="X542"/>
      <c r="Y542"/>
      <c r="Z542"/>
      <c r="AA542"/>
      <c r="AB542" s="37"/>
      <c r="AC542"/>
      <c r="AD542" s="48"/>
      <c r="AE542"/>
      <c r="AF542"/>
      <c r="AG542"/>
      <c r="AH542"/>
      <c r="AJ542"/>
    </row>
    <row r="543" spans="8:36" x14ac:dyDescent="0.35">
      <c r="H543"/>
      <c r="I543" s="48"/>
      <c r="J543"/>
      <c r="K543"/>
      <c r="L543"/>
      <c r="M543"/>
      <c r="N543"/>
      <c r="O543"/>
      <c r="P543" s="48"/>
      <c r="Q543"/>
      <c r="R543"/>
      <c r="S543"/>
      <c r="T543"/>
      <c r="U543"/>
      <c r="V543"/>
      <c r="W543" s="48"/>
      <c r="X543"/>
      <c r="Y543"/>
      <c r="Z543"/>
      <c r="AA543"/>
      <c r="AB543" s="37"/>
      <c r="AC543"/>
      <c r="AD543" s="48"/>
      <c r="AE543"/>
      <c r="AF543"/>
      <c r="AG543"/>
      <c r="AH543"/>
      <c r="AJ543"/>
    </row>
    <row r="544" spans="8:36" x14ac:dyDescent="0.35">
      <c r="H544"/>
      <c r="I544" s="48"/>
      <c r="J544"/>
      <c r="K544"/>
      <c r="L544"/>
      <c r="M544"/>
      <c r="N544"/>
      <c r="O544"/>
      <c r="P544" s="48"/>
      <c r="Q544"/>
      <c r="R544"/>
      <c r="S544"/>
      <c r="T544"/>
      <c r="U544"/>
      <c r="V544"/>
      <c r="W544" s="48"/>
      <c r="X544"/>
      <c r="Y544"/>
      <c r="Z544"/>
      <c r="AA544"/>
      <c r="AB544" s="37"/>
      <c r="AC544"/>
      <c r="AD544" s="48"/>
      <c r="AE544"/>
      <c r="AF544"/>
      <c r="AG544"/>
      <c r="AH544"/>
      <c r="AJ544"/>
    </row>
    <row r="545" spans="8:36" x14ac:dyDescent="0.35">
      <c r="H545"/>
      <c r="I545" s="48"/>
      <c r="J545"/>
      <c r="K545"/>
      <c r="L545"/>
      <c r="M545"/>
      <c r="N545"/>
      <c r="O545"/>
      <c r="P545" s="48"/>
      <c r="Q545"/>
      <c r="R545"/>
      <c r="S545"/>
      <c r="T545"/>
      <c r="U545"/>
      <c r="V545"/>
      <c r="W545" s="48"/>
      <c r="X545"/>
      <c r="Y545"/>
      <c r="Z545"/>
      <c r="AA545"/>
      <c r="AB545" s="37"/>
      <c r="AC545"/>
      <c r="AD545" s="48"/>
      <c r="AE545"/>
      <c r="AF545"/>
      <c r="AG545"/>
      <c r="AH545"/>
      <c r="AJ545"/>
    </row>
    <row r="546" spans="8:36" x14ac:dyDescent="0.35">
      <c r="H546"/>
      <c r="I546" s="48"/>
      <c r="J546"/>
      <c r="K546"/>
      <c r="L546"/>
      <c r="M546"/>
      <c r="N546"/>
      <c r="O546"/>
      <c r="P546" s="48"/>
      <c r="Q546"/>
      <c r="R546"/>
      <c r="S546"/>
      <c r="T546"/>
      <c r="U546"/>
      <c r="V546"/>
      <c r="W546" s="48"/>
      <c r="X546"/>
      <c r="Y546"/>
      <c r="Z546"/>
      <c r="AA546"/>
      <c r="AB546" s="37"/>
      <c r="AC546"/>
      <c r="AD546" s="48"/>
      <c r="AE546"/>
      <c r="AF546"/>
      <c r="AG546"/>
      <c r="AH546"/>
      <c r="AJ546"/>
    </row>
    <row r="547" spans="8:36" x14ac:dyDescent="0.35">
      <c r="H547"/>
      <c r="I547" s="48"/>
      <c r="J547"/>
      <c r="K547"/>
      <c r="L547"/>
      <c r="M547"/>
      <c r="N547"/>
      <c r="O547"/>
      <c r="P547" s="48"/>
      <c r="Q547"/>
      <c r="R547"/>
      <c r="S547"/>
      <c r="T547"/>
      <c r="U547"/>
      <c r="V547"/>
      <c r="W547" s="48"/>
      <c r="X547"/>
      <c r="Y547"/>
      <c r="Z547"/>
      <c r="AA547"/>
      <c r="AB547" s="37"/>
      <c r="AC547"/>
      <c r="AD547" s="48"/>
      <c r="AE547"/>
      <c r="AF547"/>
      <c r="AG547"/>
      <c r="AH547"/>
      <c r="AJ547"/>
    </row>
    <row r="548" spans="8:36" x14ac:dyDescent="0.35">
      <c r="H548"/>
      <c r="I548" s="48"/>
      <c r="J548"/>
      <c r="K548"/>
      <c r="L548"/>
      <c r="M548"/>
      <c r="N548"/>
      <c r="O548"/>
      <c r="P548" s="48"/>
      <c r="Q548"/>
      <c r="R548"/>
      <c r="S548"/>
      <c r="T548"/>
      <c r="U548"/>
      <c r="V548"/>
      <c r="W548" s="48"/>
      <c r="X548"/>
      <c r="Y548"/>
      <c r="Z548"/>
      <c r="AA548"/>
      <c r="AB548" s="37"/>
      <c r="AC548"/>
      <c r="AD548" s="48"/>
      <c r="AE548"/>
      <c r="AF548"/>
      <c r="AG548"/>
      <c r="AH548"/>
      <c r="AJ548"/>
    </row>
    <row r="549" spans="8:36" x14ac:dyDescent="0.35">
      <c r="H549"/>
      <c r="I549" s="48"/>
      <c r="J549"/>
      <c r="K549"/>
      <c r="L549"/>
      <c r="M549"/>
      <c r="N549"/>
      <c r="O549"/>
      <c r="P549" s="48"/>
      <c r="Q549"/>
      <c r="R549"/>
      <c r="S549"/>
      <c r="T549"/>
      <c r="U549"/>
      <c r="V549"/>
      <c r="W549" s="48"/>
      <c r="X549"/>
      <c r="Y549"/>
      <c r="Z549"/>
      <c r="AA549"/>
      <c r="AB549" s="37"/>
      <c r="AC549"/>
      <c r="AD549" s="48"/>
      <c r="AE549"/>
      <c r="AF549"/>
      <c r="AG549"/>
      <c r="AH549"/>
      <c r="AJ549"/>
    </row>
    <row r="550" spans="8:36" x14ac:dyDescent="0.35">
      <c r="H550"/>
      <c r="I550" s="48"/>
      <c r="J550"/>
      <c r="K550"/>
      <c r="L550"/>
      <c r="M550"/>
      <c r="N550"/>
      <c r="O550"/>
      <c r="P550" s="48"/>
      <c r="Q550"/>
      <c r="R550"/>
      <c r="S550"/>
      <c r="T550"/>
      <c r="U550"/>
      <c r="V550"/>
      <c r="W550" s="48"/>
      <c r="X550"/>
      <c r="Y550"/>
      <c r="Z550"/>
      <c r="AA550"/>
      <c r="AB550" s="37"/>
      <c r="AC550"/>
      <c r="AD550" s="48"/>
      <c r="AE550"/>
      <c r="AF550"/>
      <c r="AG550"/>
      <c r="AH550"/>
      <c r="AJ550"/>
    </row>
    <row r="551" spans="8:36" x14ac:dyDescent="0.35">
      <c r="H551"/>
      <c r="I551" s="48"/>
      <c r="J551"/>
      <c r="K551"/>
      <c r="L551"/>
      <c r="M551"/>
      <c r="N551"/>
      <c r="O551"/>
      <c r="P551" s="48"/>
      <c r="Q551"/>
      <c r="R551"/>
      <c r="S551"/>
      <c r="T551"/>
      <c r="U551"/>
      <c r="V551"/>
      <c r="W551" s="48"/>
      <c r="X551"/>
      <c r="Y551"/>
      <c r="Z551"/>
      <c r="AA551"/>
      <c r="AB551" s="37"/>
      <c r="AC551"/>
      <c r="AD551" s="48"/>
      <c r="AE551"/>
      <c r="AF551"/>
      <c r="AG551"/>
      <c r="AH551"/>
      <c r="AJ551"/>
    </row>
    <row r="552" spans="8:36" x14ac:dyDescent="0.35">
      <c r="H552"/>
      <c r="I552" s="48"/>
      <c r="J552"/>
      <c r="K552"/>
      <c r="L552"/>
      <c r="M552"/>
      <c r="N552"/>
      <c r="O552"/>
      <c r="P552" s="48"/>
      <c r="Q552"/>
      <c r="R552"/>
      <c r="S552"/>
      <c r="T552"/>
      <c r="U552"/>
      <c r="V552"/>
      <c r="W552" s="48"/>
      <c r="X552"/>
      <c r="Y552"/>
      <c r="Z552"/>
      <c r="AA552"/>
      <c r="AB552" s="37"/>
      <c r="AC552"/>
      <c r="AD552" s="48"/>
      <c r="AE552"/>
      <c r="AF552"/>
      <c r="AG552"/>
      <c r="AH552"/>
      <c r="AJ552"/>
    </row>
    <row r="553" spans="8:36" x14ac:dyDescent="0.35">
      <c r="H553"/>
      <c r="I553" s="48"/>
      <c r="J553"/>
      <c r="K553"/>
      <c r="L553"/>
      <c r="M553"/>
      <c r="N553"/>
      <c r="O553"/>
      <c r="P553" s="48"/>
      <c r="Q553"/>
      <c r="R553"/>
      <c r="S553"/>
      <c r="T553"/>
      <c r="U553"/>
      <c r="V553"/>
      <c r="W553" s="48"/>
      <c r="X553"/>
      <c r="Y553"/>
      <c r="Z553"/>
      <c r="AA553"/>
      <c r="AB553" s="37"/>
      <c r="AC553"/>
      <c r="AD553" s="48"/>
      <c r="AE553"/>
      <c r="AF553"/>
      <c r="AG553"/>
      <c r="AH553"/>
      <c r="AJ553"/>
    </row>
    <row r="554" spans="8:36" x14ac:dyDescent="0.35">
      <c r="H554"/>
      <c r="I554" s="48"/>
      <c r="J554"/>
      <c r="K554"/>
      <c r="L554"/>
      <c r="M554"/>
      <c r="N554"/>
      <c r="O554"/>
      <c r="P554" s="48"/>
      <c r="Q554"/>
      <c r="R554"/>
      <c r="S554"/>
      <c r="T554"/>
      <c r="U554"/>
      <c r="V554"/>
      <c r="W554" s="48"/>
      <c r="X554"/>
      <c r="Y554"/>
      <c r="Z554"/>
      <c r="AA554"/>
      <c r="AB554" s="37"/>
      <c r="AC554"/>
      <c r="AD554" s="48"/>
      <c r="AE554"/>
      <c r="AF554"/>
      <c r="AG554"/>
      <c r="AH554"/>
      <c r="AJ554"/>
    </row>
    <row r="555" spans="8:36" x14ac:dyDescent="0.35">
      <c r="H555"/>
      <c r="I555" s="48"/>
      <c r="J555"/>
      <c r="K555"/>
      <c r="L555"/>
      <c r="M555"/>
      <c r="N555"/>
      <c r="O555"/>
      <c r="P555" s="48"/>
      <c r="Q555"/>
      <c r="R555"/>
      <c r="S555"/>
      <c r="T555"/>
      <c r="U555"/>
      <c r="V555"/>
      <c r="W555" s="48"/>
      <c r="X555"/>
      <c r="Y555"/>
      <c r="Z555"/>
      <c r="AA555"/>
      <c r="AB555" s="37"/>
      <c r="AC555"/>
      <c r="AD555" s="48"/>
      <c r="AE555"/>
      <c r="AF555"/>
      <c r="AG555"/>
      <c r="AH555"/>
      <c r="AJ555"/>
    </row>
    <row r="556" spans="8:36" x14ac:dyDescent="0.35">
      <c r="H556"/>
      <c r="I556" s="48"/>
      <c r="J556"/>
      <c r="K556"/>
      <c r="L556"/>
      <c r="M556"/>
      <c r="N556"/>
      <c r="O556"/>
      <c r="P556" s="48"/>
      <c r="Q556"/>
      <c r="R556"/>
      <c r="S556"/>
      <c r="T556"/>
      <c r="U556"/>
      <c r="V556"/>
      <c r="W556" s="48"/>
      <c r="X556"/>
      <c r="Y556"/>
      <c r="Z556"/>
      <c r="AA556"/>
      <c r="AB556" s="37"/>
      <c r="AC556"/>
      <c r="AD556" s="48"/>
      <c r="AE556"/>
      <c r="AF556"/>
      <c r="AG556"/>
      <c r="AH556"/>
      <c r="AJ556"/>
    </row>
    <row r="557" spans="8:36" x14ac:dyDescent="0.35">
      <c r="H557"/>
      <c r="I557" s="48"/>
      <c r="J557"/>
      <c r="K557"/>
      <c r="L557"/>
      <c r="M557"/>
      <c r="N557"/>
      <c r="O557"/>
      <c r="P557" s="48"/>
      <c r="Q557"/>
      <c r="R557"/>
      <c r="S557"/>
      <c r="T557"/>
      <c r="U557"/>
      <c r="V557"/>
      <c r="W557" s="48"/>
      <c r="X557"/>
      <c r="Y557"/>
      <c r="Z557"/>
      <c r="AA557"/>
      <c r="AB557" s="37"/>
      <c r="AC557"/>
      <c r="AD557" s="48"/>
      <c r="AE557"/>
      <c r="AF557"/>
      <c r="AG557"/>
      <c r="AH557"/>
      <c r="AJ557"/>
    </row>
    <row r="558" spans="8:36" x14ac:dyDescent="0.35">
      <c r="H558"/>
      <c r="I558" s="48"/>
      <c r="J558"/>
      <c r="K558"/>
      <c r="L558"/>
      <c r="M558"/>
      <c r="N558"/>
      <c r="O558"/>
      <c r="P558" s="48"/>
      <c r="Q558"/>
      <c r="R558"/>
      <c r="S558"/>
      <c r="T558"/>
      <c r="U558"/>
      <c r="V558"/>
      <c r="W558" s="48"/>
      <c r="X558"/>
      <c r="Y558"/>
      <c r="Z558"/>
      <c r="AA558"/>
      <c r="AB558" s="37"/>
      <c r="AC558"/>
      <c r="AD558" s="48"/>
      <c r="AE558"/>
      <c r="AF558"/>
      <c r="AG558"/>
      <c r="AH558"/>
      <c r="AJ558"/>
    </row>
    <row r="559" spans="8:36" x14ac:dyDescent="0.35">
      <c r="H559"/>
      <c r="I559" s="48"/>
      <c r="J559"/>
      <c r="K559"/>
      <c r="L559"/>
      <c r="M559"/>
      <c r="N559"/>
      <c r="O559"/>
      <c r="P559" s="48"/>
      <c r="Q559"/>
      <c r="R559"/>
      <c r="S559"/>
      <c r="T559"/>
      <c r="U559"/>
      <c r="V559"/>
      <c r="W559" s="48"/>
      <c r="X559"/>
      <c r="Y559"/>
      <c r="Z559"/>
      <c r="AA559"/>
      <c r="AB559" s="37"/>
      <c r="AC559"/>
      <c r="AD559" s="48"/>
      <c r="AE559"/>
      <c r="AF559"/>
      <c r="AG559"/>
      <c r="AH559"/>
      <c r="AJ559"/>
    </row>
    <row r="560" spans="8:36" x14ac:dyDescent="0.35">
      <c r="H560"/>
      <c r="I560" s="48"/>
      <c r="J560"/>
      <c r="K560"/>
      <c r="L560"/>
      <c r="M560"/>
      <c r="N560"/>
      <c r="O560"/>
      <c r="P560" s="48"/>
      <c r="Q560"/>
      <c r="R560"/>
      <c r="S560"/>
      <c r="T560"/>
      <c r="U560"/>
      <c r="V560"/>
      <c r="W560" s="48"/>
      <c r="X560"/>
      <c r="Y560"/>
      <c r="Z560"/>
      <c r="AA560"/>
      <c r="AB560" s="37"/>
      <c r="AC560"/>
      <c r="AD560" s="48"/>
      <c r="AE560"/>
      <c r="AF560"/>
      <c r="AG560"/>
      <c r="AH560"/>
      <c r="AJ560"/>
    </row>
    <row r="561" spans="8:36" x14ac:dyDescent="0.35">
      <c r="H561"/>
      <c r="I561" s="48"/>
      <c r="J561"/>
      <c r="K561"/>
      <c r="L561"/>
      <c r="M561"/>
      <c r="N561"/>
      <c r="O561"/>
      <c r="P561" s="48"/>
      <c r="Q561"/>
      <c r="R561"/>
      <c r="S561"/>
      <c r="T561"/>
      <c r="U561"/>
      <c r="V561"/>
      <c r="W561" s="48"/>
      <c r="X561"/>
      <c r="Y561"/>
      <c r="Z561"/>
      <c r="AA561"/>
      <c r="AB561" s="37"/>
      <c r="AC561"/>
      <c r="AD561" s="48"/>
      <c r="AE561"/>
      <c r="AF561"/>
      <c r="AG561"/>
      <c r="AH561"/>
      <c r="AJ561"/>
    </row>
    <row r="562" spans="8:36" x14ac:dyDescent="0.35">
      <c r="H562"/>
      <c r="I562" s="48"/>
      <c r="J562"/>
      <c r="K562"/>
      <c r="L562"/>
      <c r="M562"/>
      <c r="N562"/>
      <c r="O562"/>
      <c r="P562" s="48"/>
      <c r="Q562"/>
      <c r="R562"/>
      <c r="S562"/>
      <c r="T562"/>
      <c r="U562"/>
      <c r="V562"/>
      <c r="W562" s="48"/>
      <c r="X562"/>
      <c r="Y562"/>
      <c r="Z562"/>
      <c r="AA562"/>
      <c r="AB562" s="37"/>
      <c r="AC562"/>
      <c r="AD562" s="48"/>
      <c r="AE562"/>
      <c r="AF562"/>
      <c r="AG562"/>
      <c r="AH562"/>
      <c r="AJ562"/>
    </row>
    <row r="563" spans="8:36" x14ac:dyDescent="0.35">
      <c r="H563"/>
      <c r="I563" s="48"/>
      <c r="J563"/>
      <c r="K563"/>
      <c r="L563"/>
      <c r="M563"/>
      <c r="N563"/>
      <c r="O563"/>
      <c r="P563" s="48"/>
      <c r="Q563"/>
      <c r="R563"/>
      <c r="S563"/>
      <c r="T563"/>
      <c r="U563"/>
      <c r="V563"/>
      <c r="W563" s="48"/>
      <c r="X563"/>
      <c r="Y563"/>
      <c r="Z563"/>
      <c r="AA563"/>
      <c r="AB563" s="37"/>
      <c r="AC563"/>
      <c r="AD563" s="48"/>
      <c r="AE563"/>
      <c r="AF563"/>
      <c r="AG563"/>
      <c r="AH563"/>
      <c r="AJ563"/>
    </row>
    <row r="564" spans="8:36" x14ac:dyDescent="0.35">
      <c r="H564"/>
      <c r="I564" s="48"/>
      <c r="J564"/>
      <c r="K564"/>
      <c r="L564"/>
      <c r="M564"/>
      <c r="N564"/>
      <c r="O564"/>
      <c r="P564" s="48"/>
      <c r="Q564"/>
      <c r="R564"/>
      <c r="S564"/>
      <c r="T564"/>
      <c r="U564"/>
      <c r="V564"/>
      <c r="W564" s="48"/>
      <c r="X564"/>
      <c r="Y564"/>
      <c r="Z564"/>
      <c r="AA564"/>
      <c r="AB564" s="37"/>
      <c r="AC564"/>
      <c r="AD564" s="48"/>
      <c r="AE564"/>
      <c r="AF564"/>
      <c r="AG564"/>
      <c r="AH564"/>
      <c r="AJ564"/>
    </row>
    <row r="565" spans="8:36" x14ac:dyDescent="0.35">
      <c r="H565"/>
      <c r="I565" s="48"/>
      <c r="J565"/>
      <c r="K565"/>
      <c r="L565"/>
      <c r="M565"/>
      <c r="N565"/>
      <c r="O565"/>
      <c r="P565" s="48"/>
      <c r="Q565"/>
      <c r="R565"/>
      <c r="S565"/>
      <c r="T565"/>
      <c r="U565"/>
      <c r="V565"/>
      <c r="W565" s="48"/>
      <c r="X565"/>
      <c r="Y565"/>
      <c r="Z565"/>
      <c r="AA565"/>
      <c r="AB565" s="37"/>
      <c r="AC565"/>
      <c r="AD565" s="48"/>
      <c r="AE565"/>
      <c r="AF565"/>
      <c r="AG565"/>
      <c r="AH565"/>
      <c r="AJ565"/>
    </row>
    <row r="566" spans="8:36" x14ac:dyDescent="0.35">
      <c r="H566"/>
      <c r="I566" s="48"/>
      <c r="J566"/>
      <c r="K566"/>
      <c r="L566"/>
      <c r="M566"/>
      <c r="N566"/>
      <c r="O566"/>
      <c r="P566" s="48"/>
      <c r="Q566"/>
      <c r="R566"/>
      <c r="S566"/>
      <c r="T566"/>
      <c r="U566"/>
      <c r="V566"/>
      <c r="W566" s="48"/>
      <c r="X566"/>
      <c r="Y566"/>
      <c r="Z566"/>
      <c r="AA566"/>
      <c r="AB566" s="37"/>
      <c r="AC566"/>
      <c r="AD566" s="48"/>
      <c r="AE566"/>
      <c r="AF566"/>
      <c r="AG566"/>
      <c r="AH566"/>
      <c r="AJ566"/>
    </row>
    <row r="567" spans="8:36" x14ac:dyDescent="0.35">
      <c r="H567"/>
      <c r="I567" s="48"/>
      <c r="J567"/>
      <c r="K567"/>
      <c r="L567"/>
      <c r="M567"/>
      <c r="N567"/>
      <c r="O567"/>
      <c r="P567" s="48"/>
      <c r="Q567"/>
      <c r="R567"/>
      <c r="S567"/>
      <c r="T567"/>
      <c r="U567"/>
      <c r="V567"/>
      <c r="W567" s="48"/>
      <c r="X567"/>
      <c r="Y567"/>
      <c r="Z567"/>
      <c r="AA567"/>
      <c r="AB567" s="37"/>
      <c r="AC567"/>
      <c r="AD567" s="48"/>
      <c r="AE567"/>
      <c r="AF567"/>
      <c r="AG567"/>
      <c r="AH567"/>
      <c r="AJ567"/>
    </row>
    <row r="568" spans="8:36" x14ac:dyDescent="0.35">
      <c r="H568"/>
      <c r="I568" s="48"/>
      <c r="J568"/>
      <c r="K568"/>
      <c r="L568"/>
      <c r="M568"/>
      <c r="N568"/>
      <c r="O568"/>
      <c r="P568" s="48"/>
      <c r="Q568"/>
      <c r="R568"/>
      <c r="S568"/>
      <c r="T568"/>
      <c r="U568"/>
      <c r="V568"/>
      <c r="W568" s="48"/>
      <c r="X568"/>
      <c r="Y568"/>
      <c r="Z568"/>
      <c r="AA568"/>
      <c r="AB568" s="37"/>
      <c r="AC568"/>
      <c r="AD568" s="48"/>
      <c r="AE568"/>
      <c r="AF568"/>
      <c r="AG568"/>
      <c r="AH568"/>
      <c r="AJ568"/>
    </row>
    <row r="569" spans="8:36" x14ac:dyDescent="0.35">
      <c r="H569"/>
      <c r="I569" s="48"/>
      <c r="J569"/>
      <c r="K569"/>
      <c r="L569"/>
      <c r="M569"/>
      <c r="N569"/>
      <c r="O569"/>
      <c r="P569" s="48"/>
      <c r="Q569"/>
      <c r="R569"/>
      <c r="S569"/>
      <c r="T569"/>
      <c r="U569"/>
      <c r="V569"/>
      <c r="W569" s="48"/>
      <c r="X569"/>
      <c r="Y569"/>
      <c r="Z569"/>
      <c r="AA569"/>
      <c r="AB569" s="37"/>
      <c r="AC569"/>
      <c r="AD569" s="48"/>
      <c r="AE569"/>
      <c r="AF569"/>
      <c r="AG569"/>
      <c r="AH569"/>
      <c r="AJ569"/>
    </row>
    <row r="570" spans="8:36" x14ac:dyDescent="0.35">
      <c r="H570"/>
      <c r="I570" s="48"/>
      <c r="J570"/>
      <c r="K570"/>
      <c r="L570"/>
      <c r="M570"/>
      <c r="N570"/>
      <c r="O570"/>
      <c r="P570" s="48"/>
      <c r="Q570"/>
      <c r="R570"/>
      <c r="S570"/>
      <c r="T570"/>
      <c r="U570"/>
      <c r="V570"/>
      <c r="W570" s="48"/>
      <c r="X570"/>
      <c r="Y570"/>
      <c r="Z570"/>
      <c r="AA570"/>
      <c r="AB570" s="37"/>
      <c r="AC570"/>
      <c r="AD570" s="48"/>
      <c r="AE570"/>
      <c r="AF570"/>
      <c r="AG570"/>
      <c r="AH570"/>
      <c r="AJ570"/>
    </row>
    <row r="571" spans="8:36" x14ac:dyDescent="0.35">
      <c r="H571"/>
      <c r="I571" s="48"/>
      <c r="J571"/>
      <c r="K571"/>
      <c r="L571"/>
      <c r="M571"/>
      <c r="N571"/>
      <c r="O571"/>
      <c r="P571" s="48"/>
      <c r="Q571"/>
      <c r="R571"/>
      <c r="S571"/>
      <c r="T571"/>
      <c r="U571"/>
      <c r="V571"/>
      <c r="W571" s="48"/>
      <c r="X571"/>
      <c r="Y571"/>
      <c r="Z571"/>
      <c r="AA571"/>
      <c r="AB571" s="37"/>
      <c r="AC571"/>
      <c r="AD571" s="48"/>
      <c r="AE571"/>
      <c r="AF571"/>
      <c r="AG571"/>
      <c r="AH571"/>
      <c r="AJ571"/>
    </row>
    <row r="572" spans="8:36" x14ac:dyDescent="0.35">
      <c r="H572"/>
      <c r="I572" s="48"/>
      <c r="J572"/>
      <c r="K572"/>
      <c r="L572"/>
      <c r="M572"/>
      <c r="N572"/>
      <c r="O572"/>
      <c r="P572" s="48"/>
      <c r="Q572"/>
      <c r="R572"/>
      <c r="S572"/>
      <c r="T572"/>
      <c r="U572"/>
      <c r="V572"/>
      <c r="W572" s="48"/>
      <c r="X572"/>
      <c r="Y572"/>
      <c r="Z572"/>
      <c r="AA572"/>
      <c r="AB572" s="37"/>
      <c r="AC572"/>
      <c r="AD572" s="48"/>
      <c r="AE572"/>
      <c r="AF572"/>
      <c r="AG572"/>
      <c r="AH572"/>
      <c r="AJ572"/>
    </row>
    <row r="573" spans="8:36" x14ac:dyDescent="0.35">
      <c r="H573"/>
      <c r="I573" s="48"/>
      <c r="J573"/>
      <c r="K573"/>
      <c r="L573"/>
      <c r="M573"/>
      <c r="N573"/>
      <c r="O573"/>
      <c r="P573" s="48"/>
      <c r="Q573"/>
      <c r="R573"/>
      <c r="S573"/>
      <c r="T573"/>
      <c r="U573"/>
      <c r="V573"/>
      <c r="W573" s="48"/>
      <c r="X573"/>
      <c r="Y573"/>
      <c r="Z573"/>
      <c r="AA573"/>
      <c r="AB573" s="37"/>
      <c r="AC573"/>
      <c r="AD573" s="48"/>
      <c r="AE573"/>
      <c r="AF573"/>
      <c r="AG573"/>
      <c r="AH573"/>
      <c r="AJ573"/>
    </row>
    <row r="574" spans="8:36" x14ac:dyDescent="0.35">
      <c r="H574"/>
      <c r="I574" s="48"/>
      <c r="J574"/>
      <c r="K574"/>
      <c r="L574"/>
      <c r="M574"/>
      <c r="N574"/>
      <c r="O574"/>
      <c r="P574" s="48"/>
      <c r="Q574"/>
      <c r="R574"/>
      <c r="S574"/>
      <c r="T574"/>
      <c r="U574"/>
      <c r="V574"/>
      <c r="W574" s="48"/>
      <c r="X574"/>
      <c r="Y574"/>
      <c r="Z574"/>
      <c r="AA574"/>
      <c r="AB574" s="37"/>
      <c r="AC574"/>
      <c r="AD574" s="48"/>
      <c r="AE574"/>
      <c r="AF574"/>
      <c r="AG574"/>
      <c r="AH574"/>
      <c r="AJ574"/>
    </row>
    <row r="575" spans="8:36" x14ac:dyDescent="0.35">
      <c r="H575"/>
      <c r="I575" s="48"/>
      <c r="J575"/>
      <c r="K575"/>
      <c r="L575"/>
      <c r="M575"/>
      <c r="N575"/>
      <c r="O575"/>
      <c r="P575" s="48"/>
      <c r="Q575"/>
      <c r="R575"/>
      <c r="S575"/>
      <c r="T575"/>
      <c r="U575"/>
      <c r="V575"/>
      <c r="W575" s="48"/>
      <c r="X575"/>
      <c r="Y575"/>
      <c r="Z575"/>
      <c r="AA575"/>
      <c r="AB575" s="37"/>
      <c r="AC575"/>
      <c r="AD575" s="48"/>
      <c r="AE575"/>
      <c r="AF575"/>
      <c r="AG575"/>
      <c r="AH575"/>
      <c r="AJ575"/>
    </row>
    <row r="576" spans="8:36" x14ac:dyDescent="0.35">
      <c r="H576"/>
      <c r="I576" s="48"/>
      <c r="J576"/>
      <c r="K576"/>
      <c r="L576"/>
      <c r="M576"/>
      <c r="N576"/>
      <c r="O576"/>
      <c r="P576" s="48"/>
      <c r="Q576"/>
      <c r="R576"/>
      <c r="S576"/>
      <c r="T576"/>
      <c r="U576"/>
      <c r="V576"/>
      <c r="W576" s="48"/>
      <c r="X576"/>
      <c r="Y576"/>
      <c r="Z576"/>
      <c r="AA576"/>
      <c r="AB576" s="37"/>
      <c r="AC576"/>
      <c r="AD576" s="48"/>
      <c r="AE576"/>
      <c r="AF576"/>
      <c r="AG576"/>
      <c r="AH576"/>
      <c r="AJ576"/>
    </row>
    <row r="577" spans="8:36" x14ac:dyDescent="0.35">
      <c r="H577"/>
      <c r="I577" s="48"/>
      <c r="J577"/>
      <c r="K577"/>
      <c r="L577"/>
      <c r="M577"/>
      <c r="N577"/>
      <c r="O577"/>
      <c r="P577" s="48"/>
      <c r="Q577"/>
      <c r="R577"/>
      <c r="S577"/>
      <c r="T577"/>
      <c r="U577"/>
      <c r="V577"/>
      <c r="W577" s="48"/>
      <c r="X577"/>
      <c r="Y577"/>
      <c r="Z577"/>
      <c r="AA577"/>
      <c r="AB577" s="37"/>
      <c r="AC577"/>
      <c r="AD577" s="48"/>
      <c r="AE577"/>
      <c r="AF577"/>
      <c r="AG577"/>
      <c r="AH577"/>
      <c r="AJ577"/>
    </row>
    <row r="578" spans="8:36" x14ac:dyDescent="0.35">
      <c r="H578"/>
      <c r="I578" s="48"/>
      <c r="J578"/>
      <c r="K578"/>
      <c r="L578"/>
      <c r="M578"/>
      <c r="N578"/>
      <c r="O578"/>
      <c r="P578" s="48"/>
      <c r="Q578"/>
      <c r="R578"/>
      <c r="S578"/>
      <c r="T578"/>
      <c r="U578"/>
      <c r="V578"/>
      <c r="W578" s="48"/>
      <c r="X578"/>
      <c r="Y578"/>
      <c r="Z578"/>
      <c r="AA578"/>
      <c r="AB578" s="37"/>
      <c r="AC578"/>
      <c r="AD578" s="48"/>
      <c r="AE578"/>
      <c r="AF578"/>
      <c r="AG578"/>
      <c r="AH578"/>
      <c r="AJ578"/>
    </row>
    <row r="579" spans="8:36" x14ac:dyDescent="0.35">
      <c r="H579"/>
      <c r="I579" s="48"/>
      <c r="J579"/>
      <c r="K579"/>
      <c r="L579"/>
      <c r="M579"/>
      <c r="N579"/>
      <c r="O579"/>
      <c r="P579" s="48"/>
      <c r="Q579"/>
      <c r="R579"/>
      <c r="S579"/>
      <c r="T579"/>
      <c r="U579"/>
      <c r="V579"/>
      <c r="W579" s="48"/>
      <c r="X579"/>
      <c r="Y579"/>
      <c r="Z579"/>
      <c r="AA579"/>
      <c r="AB579" s="37"/>
      <c r="AC579"/>
      <c r="AD579" s="48"/>
      <c r="AE579"/>
      <c r="AF579"/>
      <c r="AG579"/>
      <c r="AH579"/>
      <c r="AJ579"/>
    </row>
    <row r="580" spans="8:36" x14ac:dyDescent="0.35">
      <c r="H580"/>
      <c r="I580" s="48"/>
      <c r="J580"/>
      <c r="K580"/>
      <c r="L580"/>
      <c r="M580"/>
      <c r="N580"/>
      <c r="O580"/>
      <c r="P580" s="48"/>
      <c r="Q580"/>
      <c r="R580"/>
      <c r="S580"/>
      <c r="T580"/>
      <c r="U580"/>
      <c r="V580"/>
      <c r="W580" s="48"/>
      <c r="X580"/>
      <c r="Y580"/>
      <c r="Z580"/>
      <c r="AA580"/>
      <c r="AB580" s="37"/>
      <c r="AC580"/>
      <c r="AD580" s="48"/>
      <c r="AE580"/>
      <c r="AF580"/>
      <c r="AG580"/>
      <c r="AH580"/>
      <c r="AJ580"/>
    </row>
    <row r="581" spans="8:36" x14ac:dyDescent="0.35">
      <c r="H581"/>
      <c r="I581" s="48"/>
      <c r="J581"/>
      <c r="K581"/>
      <c r="L581"/>
      <c r="M581"/>
      <c r="N581"/>
      <c r="O581"/>
      <c r="P581" s="48"/>
      <c r="Q581"/>
      <c r="R581"/>
      <c r="S581"/>
      <c r="T581"/>
      <c r="U581"/>
      <c r="V581"/>
      <c r="W581" s="48"/>
      <c r="X581"/>
      <c r="Y581"/>
      <c r="Z581"/>
      <c r="AA581"/>
      <c r="AB581" s="37"/>
      <c r="AC581"/>
      <c r="AD581" s="48"/>
      <c r="AE581"/>
      <c r="AF581"/>
      <c r="AG581"/>
      <c r="AH581"/>
      <c r="AJ581"/>
    </row>
    <row r="582" spans="8:36" x14ac:dyDescent="0.35">
      <c r="H582"/>
      <c r="I582" s="48"/>
      <c r="J582"/>
      <c r="K582"/>
      <c r="L582"/>
      <c r="M582"/>
      <c r="N582"/>
      <c r="O582"/>
      <c r="P582" s="48"/>
      <c r="Q582"/>
      <c r="R582"/>
      <c r="S582"/>
      <c r="T582"/>
      <c r="U582"/>
      <c r="V582"/>
      <c r="W582" s="48"/>
      <c r="X582"/>
      <c r="Y582"/>
      <c r="Z582"/>
      <c r="AA582"/>
      <c r="AB582" s="37"/>
      <c r="AC582"/>
      <c r="AD582" s="48"/>
      <c r="AE582"/>
      <c r="AF582"/>
      <c r="AG582"/>
      <c r="AH582"/>
      <c r="AJ582"/>
    </row>
    <row r="583" spans="8:36" x14ac:dyDescent="0.35">
      <c r="H583"/>
      <c r="I583" s="48"/>
      <c r="J583"/>
      <c r="K583"/>
      <c r="L583"/>
      <c r="M583"/>
      <c r="N583"/>
      <c r="O583"/>
      <c r="P583" s="48"/>
      <c r="Q583"/>
      <c r="R583"/>
      <c r="S583"/>
      <c r="T583"/>
      <c r="U583"/>
      <c r="V583"/>
      <c r="W583" s="48"/>
      <c r="X583"/>
      <c r="Y583"/>
      <c r="Z583"/>
      <c r="AA583"/>
      <c r="AB583" s="37"/>
      <c r="AC583"/>
      <c r="AD583" s="48"/>
      <c r="AE583"/>
      <c r="AF583"/>
      <c r="AG583"/>
      <c r="AH583"/>
      <c r="AJ583"/>
    </row>
    <row r="584" spans="8:36" x14ac:dyDescent="0.35">
      <c r="H584"/>
      <c r="I584" s="48"/>
      <c r="J584"/>
      <c r="K584"/>
      <c r="L584"/>
      <c r="M584"/>
      <c r="N584"/>
      <c r="O584"/>
      <c r="P584" s="48"/>
      <c r="Q584"/>
      <c r="R584"/>
      <c r="S584"/>
      <c r="T584"/>
      <c r="U584"/>
      <c r="V584"/>
      <c r="W584" s="48"/>
      <c r="X584"/>
      <c r="Y584"/>
      <c r="Z584"/>
      <c r="AA584"/>
      <c r="AB584" s="37"/>
      <c r="AC584"/>
      <c r="AD584" s="48"/>
      <c r="AE584"/>
      <c r="AF584"/>
      <c r="AG584"/>
      <c r="AH584"/>
      <c r="AJ584"/>
    </row>
    <row r="585" spans="8:36" x14ac:dyDescent="0.35">
      <c r="H585"/>
      <c r="I585" s="48"/>
      <c r="J585"/>
      <c r="K585"/>
      <c r="L585"/>
      <c r="M585"/>
      <c r="N585"/>
      <c r="O585"/>
      <c r="P585" s="48"/>
      <c r="Q585"/>
      <c r="R585"/>
      <c r="S585"/>
      <c r="T585"/>
      <c r="U585"/>
      <c r="V585"/>
      <c r="W585" s="48"/>
      <c r="X585"/>
      <c r="Y585"/>
      <c r="Z585"/>
      <c r="AA585"/>
      <c r="AB585" s="37"/>
      <c r="AC585"/>
      <c r="AD585" s="48"/>
      <c r="AE585"/>
      <c r="AF585"/>
      <c r="AG585"/>
      <c r="AH585"/>
      <c r="AJ585"/>
    </row>
    <row r="586" spans="8:36" x14ac:dyDescent="0.35">
      <c r="H586"/>
      <c r="I586" s="48"/>
      <c r="J586"/>
      <c r="K586"/>
      <c r="L586"/>
      <c r="M586"/>
      <c r="N586"/>
      <c r="O586"/>
      <c r="P586" s="48"/>
      <c r="Q586"/>
      <c r="R586"/>
      <c r="S586"/>
      <c r="T586"/>
      <c r="U586"/>
      <c r="V586"/>
      <c r="W586" s="48"/>
      <c r="X586"/>
      <c r="Y586"/>
      <c r="Z586"/>
      <c r="AA586"/>
      <c r="AB586" s="37"/>
      <c r="AC586"/>
      <c r="AD586" s="48"/>
      <c r="AE586"/>
      <c r="AF586"/>
      <c r="AG586"/>
      <c r="AH586"/>
      <c r="AJ586"/>
    </row>
    <row r="587" spans="8:36" x14ac:dyDescent="0.35">
      <c r="H587"/>
      <c r="I587" s="48"/>
      <c r="J587"/>
      <c r="K587"/>
      <c r="L587"/>
      <c r="M587"/>
      <c r="N587"/>
      <c r="O587"/>
      <c r="P587" s="48"/>
      <c r="Q587"/>
      <c r="R587"/>
      <c r="S587"/>
      <c r="T587"/>
      <c r="U587"/>
      <c r="V587"/>
      <c r="W587" s="48"/>
      <c r="X587"/>
      <c r="Y587"/>
      <c r="Z587"/>
      <c r="AA587"/>
      <c r="AB587" s="37"/>
      <c r="AC587"/>
      <c r="AD587" s="48"/>
      <c r="AE587"/>
      <c r="AF587"/>
      <c r="AG587"/>
      <c r="AH587"/>
      <c r="AJ587"/>
    </row>
    <row r="588" spans="8:36" x14ac:dyDescent="0.35">
      <c r="H588"/>
      <c r="I588" s="48"/>
      <c r="J588"/>
      <c r="K588"/>
      <c r="L588"/>
      <c r="M588"/>
      <c r="N588"/>
      <c r="O588"/>
      <c r="P588" s="48"/>
      <c r="Q588"/>
      <c r="R588"/>
      <c r="S588"/>
      <c r="T588"/>
      <c r="U588"/>
      <c r="V588"/>
      <c r="W588" s="48"/>
      <c r="X588"/>
      <c r="Y588"/>
      <c r="Z588"/>
      <c r="AA588"/>
      <c r="AB588" s="37"/>
      <c r="AC588"/>
      <c r="AD588" s="48"/>
      <c r="AE588"/>
      <c r="AF588"/>
      <c r="AG588"/>
      <c r="AH588"/>
      <c r="AJ588"/>
    </row>
    <row r="589" spans="8:36" x14ac:dyDescent="0.35">
      <c r="H589"/>
      <c r="I589" s="48"/>
      <c r="J589"/>
      <c r="K589"/>
      <c r="L589"/>
      <c r="M589"/>
      <c r="N589"/>
      <c r="O589"/>
      <c r="P589" s="48"/>
      <c r="Q589"/>
      <c r="R589"/>
      <c r="S589"/>
      <c r="T589"/>
      <c r="U589"/>
      <c r="V589"/>
      <c r="W589" s="48"/>
      <c r="X589"/>
      <c r="Y589"/>
      <c r="Z589"/>
      <c r="AA589"/>
      <c r="AB589" s="37"/>
      <c r="AC589"/>
      <c r="AD589" s="48"/>
      <c r="AE589"/>
      <c r="AF589"/>
      <c r="AG589"/>
      <c r="AH589"/>
      <c r="AJ589"/>
    </row>
    <row r="590" spans="8:36" x14ac:dyDescent="0.35">
      <c r="H590"/>
      <c r="I590" s="48"/>
      <c r="J590"/>
      <c r="K590"/>
      <c r="L590"/>
      <c r="M590"/>
      <c r="N590"/>
      <c r="O590"/>
      <c r="P590" s="48"/>
      <c r="Q590"/>
      <c r="R590"/>
      <c r="S590"/>
      <c r="T590"/>
      <c r="U590"/>
      <c r="V590"/>
      <c r="W590" s="48"/>
      <c r="X590"/>
      <c r="Y590"/>
      <c r="Z590"/>
      <c r="AA590"/>
      <c r="AB590" s="37"/>
      <c r="AC590"/>
      <c r="AD590" s="48"/>
      <c r="AE590"/>
      <c r="AF590"/>
      <c r="AG590"/>
      <c r="AH590"/>
      <c r="AJ590"/>
    </row>
    <row r="591" spans="8:36" x14ac:dyDescent="0.35">
      <c r="H591"/>
      <c r="I591" s="48"/>
      <c r="J591"/>
      <c r="K591"/>
      <c r="L591"/>
      <c r="M591"/>
      <c r="N591"/>
      <c r="O591"/>
      <c r="P591" s="48"/>
      <c r="Q591"/>
      <c r="R591"/>
      <c r="S591"/>
      <c r="T591"/>
      <c r="U591"/>
      <c r="V591"/>
      <c r="W591" s="48"/>
      <c r="X591"/>
      <c r="Y591"/>
      <c r="Z591"/>
      <c r="AA591"/>
      <c r="AB591" s="37"/>
      <c r="AC591"/>
      <c r="AD591" s="48"/>
      <c r="AE591"/>
      <c r="AF591"/>
      <c r="AG591"/>
      <c r="AH591"/>
      <c r="AJ591"/>
    </row>
    <row r="592" spans="8:36" x14ac:dyDescent="0.35">
      <c r="H592"/>
      <c r="I592" s="48"/>
      <c r="J592"/>
      <c r="K592"/>
      <c r="L592"/>
      <c r="M592"/>
      <c r="N592"/>
      <c r="O592"/>
      <c r="P592" s="48"/>
      <c r="Q592"/>
      <c r="R592"/>
      <c r="S592"/>
      <c r="T592"/>
      <c r="U592"/>
      <c r="V592"/>
      <c r="W592" s="48"/>
      <c r="X592"/>
      <c r="Y592"/>
      <c r="Z592"/>
      <c r="AA592"/>
      <c r="AB592" s="37"/>
      <c r="AC592"/>
      <c r="AD592" s="48"/>
      <c r="AE592"/>
      <c r="AF592"/>
      <c r="AG592"/>
      <c r="AH592"/>
      <c r="AJ592"/>
    </row>
    <row r="593" spans="8:36" x14ac:dyDescent="0.35">
      <c r="H593"/>
      <c r="I593" s="48"/>
      <c r="J593"/>
      <c r="K593"/>
      <c r="L593"/>
      <c r="M593"/>
      <c r="N593"/>
      <c r="O593"/>
      <c r="P593" s="48"/>
      <c r="Q593"/>
      <c r="R593"/>
      <c r="S593"/>
      <c r="T593"/>
      <c r="U593"/>
      <c r="V593"/>
      <c r="W593" s="48"/>
      <c r="X593"/>
      <c r="Y593"/>
      <c r="Z593"/>
      <c r="AA593"/>
      <c r="AB593" s="37"/>
      <c r="AC593"/>
      <c r="AD593" s="48"/>
      <c r="AE593"/>
      <c r="AF593"/>
      <c r="AG593"/>
      <c r="AH593"/>
      <c r="AJ593"/>
    </row>
    <row r="594" spans="8:36" x14ac:dyDescent="0.35">
      <c r="H594"/>
      <c r="I594" s="48"/>
      <c r="J594"/>
      <c r="K594"/>
      <c r="L594"/>
      <c r="M594"/>
      <c r="N594"/>
      <c r="O594"/>
      <c r="P594" s="48"/>
      <c r="Q594"/>
      <c r="R594"/>
      <c r="S594"/>
      <c r="T594"/>
      <c r="U594"/>
      <c r="V594"/>
      <c r="W594" s="48"/>
      <c r="X594"/>
      <c r="Y594"/>
      <c r="Z594"/>
      <c r="AA594"/>
      <c r="AB594" s="37"/>
      <c r="AC594"/>
      <c r="AD594" s="48"/>
      <c r="AE594"/>
      <c r="AF594"/>
      <c r="AG594"/>
      <c r="AH594"/>
      <c r="AJ594"/>
    </row>
    <row r="595" spans="8:36" x14ac:dyDescent="0.35">
      <c r="H595"/>
      <c r="I595" s="48"/>
      <c r="J595"/>
      <c r="K595"/>
      <c r="L595"/>
      <c r="M595"/>
      <c r="N595"/>
      <c r="O595"/>
      <c r="P595" s="48"/>
      <c r="Q595"/>
      <c r="R595"/>
      <c r="S595"/>
      <c r="T595"/>
      <c r="U595"/>
      <c r="V595"/>
      <c r="W595" s="48"/>
      <c r="X595"/>
      <c r="Y595"/>
      <c r="Z595"/>
      <c r="AA595"/>
      <c r="AB595" s="37"/>
      <c r="AC595"/>
      <c r="AD595" s="48"/>
      <c r="AE595"/>
      <c r="AF595"/>
      <c r="AG595"/>
      <c r="AH595"/>
      <c r="AJ595"/>
    </row>
    <row r="596" spans="8:36" x14ac:dyDescent="0.35">
      <c r="H596"/>
      <c r="I596" s="48"/>
      <c r="J596"/>
      <c r="K596"/>
      <c r="L596"/>
      <c r="M596"/>
      <c r="N596"/>
      <c r="O596"/>
      <c r="P596" s="48"/>
      <c r="Q596"/>
      <c r="R596"/>
      <c r="S596"/>
      <c r="T596"/>
      <c r="U596"/>
      <c r="V596"/>
      <c r="W596" s="48"/>
      <c r="X596"/>
      <c r="Y596"/>
      <c r="Z596"/>
      <c r="AA596"/>
      <c r="AB596" s="37"/>
      <c r="AC596"/>
      <c r="AD596" s="48"/>
      <c r="AE596"/>
      <c r="AF596"/>
      <c r="AG596"/>
      <c r="AH596"/>
      <c r="AJ596"/>
    </row>
    <row r="597" spans="8:36" x14ac:dyDescent="0.35">
      <c r="H597"/>
      <c r="I597" s="48"/>
      <c r="J597"/>
      <c r="K597"/>
      <c r="L597"/>
      <c r="M597"/>
      <c r="N597"/>
      <c r="O597"/>
      <c r="P597" s="48"/>
      <c r="Q597"/>
      <c r="R597"/>
      <c r="S597"/>
      <c r="T597"/>
      <c r="U597"/>
      <c r="V597"/>
      <c r="W597" s="48"/>
      <c r="X597"/>
      <c r="Y597"/>
      <c r="Z597"/>
      <c r="AA597"/>
      <c r="AB597" s="37"/>
      <c r="AC597"/>
      <c r="AD597" s="48"/>
      <c r="AE597"/>
      <c r="AF597"/>
      <c r="AG597"/>
      <c r="AH597"/>
      <c r="AJ597"/>
    </row>
    <row r="598" spans="8:36" x14ac:dyDescent="0.35">
      <c r="H598"/>
      <c r="I598" s="48"/>
      <c r="J598"/>
      <c r="K598"/>
      <c r="L598"/>
      <c r="M598"/>
      <c r="N598"/>
      <c r="O598"/>
      <c r="P598" s="48"/>
      <c r="Q598"/>
      <c r="R598"/>
      <c r="S598"/>
      <c r="T598"/>
      <c r="U598"/>
      <c r="V598"/>
      <c r="W598" s="48"/>
      <c r="X598"/>
      <c r="Y598"/>
      <c r="Z598"/>
      <c r="AA598"/>
      <c r="AB598" s="37"/>
      <c r="AC598"/>
      <c r="AD598" s="48"/>
      <c r="AE598"/>
      <c r="AF598"/>
      <c r="AG598"/>
      <c r="AH598"/>
      <c r="AJ598"/>
    </row>
    <row r="599" spans="8:36" x14ac:dyDescent="0.35">
      <c r="H599"/>
      <c r="I599" s="48"/>
      <c r="J599"/>
      <c r="K599"/>
      <c r="L599"/>
      <c r="M599"/>
      <c r="N599"/>
      <c r="O599"/>
      <c r="P599" s="48"/>
      <c r="Q599"/>
      <c r="R599"/>
      <c r="S599"/>
      <c r="T599"/>
      <c r="U599"/>
      <c r="V599"/>
      <c r="W599" s="48"/>
      <c r="X599"/>
      <c r="Y599"/>
      <c r="Z599"/>
      <c r="AA599"/>
      <c r="AB599" s="37"/>
      <c r="AC599"/>
      <c r="AD599" s="48"/>
      <c r="AE599"/>
      <c r="AF599"/>
      <c r="AG599"/>
      <c r="AH599"/>
      <c r="AJ599"/>
    </row>
    <row r="600" spans="8:36" x14ac:dyDescent="0.35">
      <c r="H600"/>
      <c r="I600" s="48"/>
      <c r="J600"/>
      <c r="K600"/>
      <c r="L600"/>
      <c r="M600"/>
      <c r="N600"/>
      <c r="O600"/>
      <c r="P600" s="48"/>
      <c r="Q600"/>
      <c r="R600"/>
      <c r="S600"/>
      <c r="T600"/>
      <c r="U600"/>
      <c r="V600"/>
      <c r="W600" s="48"/>
      <c r="X600"/>
      <c r="Y600"/>
      <c r="Z600"/>
      <c r="AA600"/>
      <c r="AB600" s="37"/>
      <c r="AC600"/>
      <c r="AD600" s="48"/>
      <c r="AE600"/>
      <c r="AF600"/>
      <c r="AG600"/>
      <c r="AH600"/>
      <c r="AJ600"/>
    </row>
    <row r="601" spans="8:36" x14ac:dyDescent="0.35">
      <c r="H601"/>
      <c r="I601" s="48"/>
      <c r="J601"/>
      <c r="K601"/>
      <c r="L601"/>
      <c r="M601"/>
      <c r="N601"/>
      <c r="O601"/>
      <c r="P601" s="48"/>
      <c r="Q601"/>
      <c r="R601"/>
      <c r="S601"/>
      <c r="T601"/>
      <c r="U601"/>
      <c r="V601"/>
      <c r="W601" s="48"/>
      <c r="X601"/>
      <c r="Y601"/>
      <c r="Z601"/>
      <c r="AA601"/>
      <c r="AB601" s="37"/>
      <c r="AC601"/>
      <c r="AD601" s="48"/>
      <c r="AE601"/>
      <c r="AF601"/>
      <c r="AG601"/>
      <c r="AH601"/>
      <c r="AJ601"/>
    </row>
    <row r="602" spans="8:36" x14ac:dyDescent="0.35">
      <c r="H602"/>
      <c r="I602" s="48"/>
      <c r="J602"/>
      <c r="K602"/>
      <c r="L602"/>
      <c r="M602"/>
      <c r="N602"/>
      <c r="O602"/>
      <c r="P602" s="48"/>
      <c r="Q602"/>
      <c r="R602"/>
      <c r="S602"/>
      <c r="T602"/>
      <c r="U602"/>
      <c r="V602"/>
      <c r="W602" s="48"/>
      <c r="X602"/>
      <c r="Y602"/>
      <c r="Z602"/>
      <c r="AA602"/>
      <c r="AB602" s="37"/>
      <c r="AC602"/>
      <c r="AD602" s="48"/>
      <c r="AE602"/>
      <c r="AF602"/>
      <c r="AG602"/>
      <c r="AH602"/>
      <c r="AJ602"/>
    </row>
    <row r="603" spans="8:36" x14ac:dyDescent="0.35">
      <c r="H603"/>
      <c r="I603" s="48"/>
      <c r="J603"/>
      <c r="K603"/>
      <c r="L603"/>
      <c r="M603"/>
      <c r="N603"/>
      <c r="O603"/>
      <c r="P603" s="48"/>
      <c r="Q603"/>
      <c r="R603"/>
      <c r="S603"/>
      <c r="T603"/>
      <c r="U603"/>
      <c r="V603"/>
      <c r="W603" s="48"/>
      <c r="X603"/>
      <c r="Y603"/>
      <c r="Z603"/>
      <c r="AA603"/>
      <c r="AB603" s="37"/>
      <c r="AC603"/>
      <c r="AD603" s="48"/>
      <c r="AE603"/>
      <c r="AF603"/>
      <c r="AG603"/>
      <c r="AH603"/>
      <c r="AJ603"/>
    </row>
    <row r="604" spans="8:36" x14ac:dyDescent="0.35">
      <c r="H604"/>
      <c r="I604" s="48"/>
      <c r="J604"/>
      <c r="K604"/>
      <c r="L604"/>
      <c r="M604"/>
      <c r="N604"/>
      <c r="O604"/>
      <c r="P604" s="48"/>
      <c r="Q604"/>
      <c r="R604"/>
      <c r="S604"/>
      <c r="T604"/>
      <c r="U604"/>
      <c r="V604"/>
      <c r="W604" s="48"/>
      <c r="X604"/>
      <c r="Y604"/>
      <c r="Z604"/>
      <c r="AA604"/>
      <c r="AB604" s="37"/>
      <c r="AC604"/>
      <c r="AD604" s="48"/>
      <c r="AE604"/>
      <c r="AF604"/>
      <c r="AG604"/>
      <c r="AH604"/>
      <c r="AJ604"/>
    </row>
    <row r="605" spans="8:36" x14ac:dyDescent="0.35">
      <c r="H605"/>
      <c r="I605" s="48"/>
      <c r="J605"/>
      <c r="K605"/>
      <c r="L605"/>
      <c r="M605"/>
      <c r="N605"/>
      <c r="O605"/>
      <c r="P605" s="48"/>
      <c r="Q605"/>
      <c r="R605"/>
      <c r="S605"/>
      <c r="T605"/>
      <c r="U605"/>
      <c r="V605"/>
      <c r="W605" s="48"/>
      <c r="X605"/>
      <c r="Y605"/>
      <c r="Z605"/>
      <c r="AA605"/>
      <c r="AB605" s="37"/>
      <c r="AC605"/>
      <c r="AD605" s="48"/>
      <c r="AE605"/>
      <c r="AF605"/>
      <c r="AG605"/>
      <c r="AH605"/>
      <c r="AJ605"/>
    </row>
    <row r="606" spans="8:36" x14ac:dyDescent="0.35">
      <c r="H606"/>
      <c r="I606" s="48"/>
      <c r="J606"/>
      <c r="K606"/>
      <c r="L606"/>
      <c r="M606"/>
      <c r="N606"/>
      <c r="O606"/>
      <c r="P606" s="48"/>
      <c r="Q606"/>
      <c r="R606"/>
      <c r="S606"/>
      <c r="T606"/>
      <c r="U606"/>
      <c r="V606"/>
      <c r="W606" s="48"/>
      <c r="X606"/>
      <c r="Y606"/>
      <c r="Z606"/>
      <c r="AA606"/>
      <c r="AB606" s="37"/>
      <c r="AC606"/>
      <c r="AD606" s="48"/>
      <c r="AE606"/>
      <c r="AF606"/>
      <c r="AG606"/>
      <c r="AH606"/>
      <c r="AJ606"/>
    </row>
    <row r="607" spans="8:36" x14ac:dyDescent="0.35">
      <c r="H607"/>
      <c r="I607" s="48"/>
      <c r="J607"/>
      <c r="K607"/>
      <c r="L607"/>
      <c r="M607"/>
      <c r="N607"/>
      <c r="O607"/>
      <c r="P607" s="48"/>
      <c r="Q607"/>
      <c r="R607"/>
      <c r="S607"/>
      <c r="T607"/>
      <c r="U607"/>
      <c r="V607"/>
      <c r="W607" s="48"/>
      <c r="X607"/>
      <c r="Y607"/>
      <c r="Z607"/>
      <c r="AA607"/>
      <c r="AB607" s="37"/>
      <c r="AC607"/>
      <c r="AD607" s="48"/>
      <c r="AE607"/>
      <c r="AF607"/>
      <c r="AG607"/>
      <c r="AH607"/>
      <c r="AJ607"/>
    </row>
    <row r="608" spans="8:36" x14ac:dyDescent="0.35">
      <c r="H608"/>
      <c r="I608" s="48"/>
      <c r="J608"/>
      <c r="K608"/>
      <c r="L608"/>
      <c r="M608"/>
      <c r="N608"/>
      <c r="O608"/>
      <c r="P608" s="48"/>
      <c r="Q608"/>
      <c r="R608"/>
      <c r="S608"/>
      <c r="T608"/>
      <c r="U608"/>
      <c r="V608"/>
      <c r="W608" s="48"/>
      <c r="X608"/>
      <c r="Y608"/>
      <c r="Z608"/>
      <c r="AA608"/>
      <c r="AB608" s="37"/>
      <c r="AC608"/>
      <c r="AD608" s="48"/>
      <c r="AE608"/>
      <c r="AF608"/>
      <c r="AG608"/>
      <c r="AH608"/>
      <c r="AJ608"/>
    </row>
    <row r="609" spans="8:36" x14ac:dyDescent="0.35">
      <c r="H609"/>
      <c r="I609" s="48"/>
      <c r="J609"/>
      <c r="K609"/>
      <c r="L609"/>
      <c r="M609"/>
      <c r="N609"/>
      <c r="O609"/>
      <c r="P609" s="48"/>
      <c r="Q609"/>
      <c r="R609"/>
      <c r="S609"/>
      <c r="T609"/>
      <c r="U609"/>
      <c r="V609"/>
      <c r="W609" s="48"/>
      <c r="X609"/>
      <c r="Y609"/>
      <c r="Z609"/>
      <c r="AA609"/>
      <c r="AB609" s="37"/>
      <c r="AC609"/>
      <c r="AD609" s="48"/>
      <c r="AE609"/>
      <c r="AF609"/>
      <c r="AG609"/>
      <c r="AH609"/>
      <c r="AJ609"/>
    </row>
    <row r="610" spans="8:36" x14ac:dyDescent="0.35">
      <c r="H610"/>
      <c r="I610" s="48"/>
      <c r="J610"/>
      <c r="K610"/>
      <c r="L610"/>
      <c r="M610"/>
      <c r="N610"/>
      <c r="O610"/>
      <c r="P610" s="48"/>
      <c r="Q610"/>
      <c r="R610"/>
      <c r="S610"/>
      <c r="T610"/>
      <c r="U610"/>
      <c r="V610"/>
      <c r="W610" s="48"/>
      <c r="X610"/>
      <c r="Y610"/>
      <c r="Z610"/>
      <c r="AA610"/>
      <c r="AB610" s="37"/>
      <c r="AC610"/>
      <c r="AD610" s="48"/>
      <c r="AE610"/>
      <c r="AF610"/>
      <c r="AG610"/>
      <c r="AH610"/>
      <c r="AJ610"/>
    </row>
    <row r="611" spans="8:36" x14ac:dyDescent="0.35">
      <c r="H611"/>
      <c r="I611" s="48"/>
      <c r="J611"/>
      <c r="K611"/>
      <c r="L611"/>
      <c r="M611"/>
      <c r="N611"/>
      <c r="O611"/>
      <c r="P611" s="48"/>
      <c r="Q611"/>
      <c r="R611"/>
      <c r="S611"/>
      <c r="T611"/>
      <c r="U611"/>
      <c r="V611"/>
      <c r="W611" s="48"/>
      <c r="X611"/>
      <c r="Y611"/>
      <c r="Z611"/>
      <c r="AA611"/>
      <c r="AB611" s="37"/>
      <c r="AC611"/>
      <c r="AD611" s="48"/>
      <c r="AE611"/>
      <c r="AF611"/>
      <c r="AG611"/>
      <c r="AH611"/>
      <c r="AJ611"/>
    </row>
    <row r="612" spans="8:36" x14ac:dyDescent="0.35">
      <c r="H612"/>
      <c r="I612" s="48"/>
      <c r="J612"/>
      <c r="K612"/>
      <c r="L612"/>
      <c r="M612"/>
      <c r="N612"/>
      <c r="O612"/>
      <c r="P612" s="48"/>
      <c r="Q612"/>
      <c r="R612"/>
      <c r="S612"/>
      <c r="T612"/>
      <c r="U612"/>
      <c r="V612"/>
      <c r="W612" s="48"/>
      <c r="X612"/>
      <c r="Y612"/>
      <c r="Z612"/>
      <c r="AA612"/>
      <c r="AB612" s="37"/>
      <c r="AC612"/>
      <c r="AD612" s="48"/>
      <c r="AE612"/>
      <c r="AF612"/>
      <c r="AG612"/>
      <c r="AH612"/>
      <c r="AJ612"/>
    </row>
    <row r="613" spans="8:36" x14ac:dyDescent="0.35">
      <c r="H613"/>
      <c r="I613" s="48"/>
      <c r="J613"/>
      <c r="K613"/>
      <c r="L613"/>
      <c r="M613"/>
      <c r="N613"/>
      <c r="O613"/>
      <c r="P613" s="48"/>
      <c r="Q613"/>
      <c r="R613"/>
      <c r="S613"/>
      <c r="T613"/>
      <c r="U613"/>
      <c r="V613"/>
      <c r="W613" s="48"/>
      <c r="X613"/>
      <c r="Y613"/>
      <c r="Z613"/>
      <c r="AA613"/>
      <c r="AB613" s="37"/>
      <c r="AC613"/>
      <c r="AD613" s="48"/>
      <c r="AE613"/>
      <c r="AF613"/>
      <c r="AG613"/>
      <c r="AH613"/>
      <c r="AJ613"/>
    </row>
    <row r="614" spans="8:36" x14ac:dyDescent="0.35">
      <c r="H614"/>
      <c r="I614" s="48"/>
      <c r="J614"/>
      <c r="K614"/>
      <c r="L614"/>
      <c r="M614"/>
      <c r="N614"/>
      <c r="O614"/>
      <c r="P614" s="48"/>
      <c r="Q614"/>
      <c r="R614"/>
      <c r="S614"/>
      <c r="T614"/>
      <c r="U614"/>
      <c r="V614"/>
      <c r="W614" s="48"/>
      <c r="X614"/>
      <c r="Y614"/>
      <c r="Z614"/>
      <c r="AA614"/>
      <c r="AB614" s="37"/>
      <c r="AC614"/>
      <c r="AD614" s="48"/>
      <c r="AE614"/>
      <c r="AF614"/>
      <c r="AG614"/>
      <c r="AH614"/>
      <c r="AJ614"/>
    </row>
    <row r="615" spans="8:36" x14ac:dyDescent="0.35">
      <c r="H615"/>
      <c r="I615" s="48"/>
      <c r="J615"/>
      <c r="K615"/>
      <c r="L615"/>
      <c r="M615"/>
      <c r="N615"/>
      <c r="O615"/>
      <c r="P615" s="48"/>
      <c r="Q615"/>
      <c r="R615"/>
      <c r="S615"/>
      <c r="T615"/>
      <c r="U615"/>
      <c r="V615"/>
      <c r="W615" s="48"/>
      <c r="X615"/>
      <c r="Y615"/>
      <c r="Z615"/>
      <c r="AA615"/>
      <c r="AB615" s="37"/>
      <c r="AC615"/>
      <c r="AD615" s="48"/>
      <c r="AE615"/>
      <c r="AF615"/>
      <c r="AG615"/>
      <c r="AH615"/>
      <c r="AJ615"/>
    </row>
    <row r="616" spans="8:36" x14ac:dyDescent="0.35">
      <c r="H616"/>
      <c r="I616" s="48"/>
      <c r="J616"/>
      <c r="K616"/>
      <c r="L616"/>
      <c r="M616"/>
      <c r="N616"/>
      <c r="O616"/>
      <c r="P616" s="48"/>
      <c r="Q616"/>
      <c r="R616"/>
      <c r="S616"/>
      <c r="T616"/>
      <c r="U616"/>
      <c r="V616"/>
      <c r="W616" s="48"/>
      <c r="X616"/>
      <c r="Y616"/>
      <c r="Z616"/>
      <c r="AA616"/>
      <c r="AB616" s="37"/>
      <c r="AC616"/>
      <c r="AD616" s="48"/>
      <c r="AE616"/>
      <c r="AF616"/>
      <c r="AG616"/>
      <c r="AH616"/>
      <c r="AJ616"/>
    </row>
    <row r="617" spans="8:36" x14ac:dyDescent="0.35">
      <c r="H617"/>
      <c r="I617" s="48"/>
      <c r="J617"/>
      <c r="K617"/>
      <c r="L617"/>
      <c r="M617"/>
      <c r="N617"/>
      <c r="O617"/>
      <c r="P617" s="48"/>
      <c r="Q617"/>
      <c r="R617"/>
      <c r="S617"/>
      <c r="T617"/>
      <c r="U617"/>
      <c r="V617"/>
      <c r="W617" s="48"/>
      <c r="X617"/>
      <c r="Y617"/>
      <c r="Z617"/>
      <c r="AA617"/>
      <c r="AB617" s="37"/>
      <c r="AC617"/>
      <c r="AD617" s="48"/>
      <c r="AE617"/>
      <c r="AF617"/>
      <c r="AG617"/>
      <c r="AH617"/>
      <c r="AJ617"/>
    </row>
    <row r="618" spans="8:36" x14ac:dyDescent="0.35">
      <c r="H618"/>
      <c r="I618" s="48"/>
      <c r="J618"/>
      <c r="K618"/>
      <c r="L618"/>
      <c r="M618"/>
      <c r="N618"/>
      <c r="O618"/>
      <c r="P618" s="48"/>
      <c r="Q618"/>
      <c r="R618"/>
      <c r="S618"/>
      <c r="T618"/>
      <c r="U618"/>
      <c r="V618"/>
      <c r="W618" s="48"/>
      <c r="X618"/>
      <c r="Y618"/>
      <c r="Z618"/>
      <c r="AA618"/>
      <c r="AB618" s="37"/>
      <c r="AC618"/>
      <c r="AD618" s="48"/>
      <c r="AE618"/>
      <c r="AF618"/>
      <c r="AG618"/>
      <c r="AH618"/>
      <c r="AJ618"/>
    </row>
    <row r="619" spans="8:36" x14ac:dyDescent="0.35">
      <c r="H619"/>
      <c r="I619" s="48"/>
      <c r="J619"/>
      <c r="K619"/>
      <c r="L619"/>
      <c r="M619"/>
      <c r="N619"/>
      <c r="O619"/>
      <c r="P619" s="48"/>
      <c r="Q619"/>
      <c r="R619"/>
      <c r="S619"/>
      <c r="T619"/>
      <c r="U619"/>
      <c r="V619"/>
      <c r="W619" s="48"/>
      <c r="X619"/>
      <c r="Y619"/>
      <c r="Z619"/>
      <c r="AA619"/>
      <c r="AB619" s="37"/>
      <c r="AC619"/>
      <c r="AD619" s="48"/>
      <c r="AE619"/>
      <c r="AF619"/>
      <c r="AG619"/>
      <c r="AH619"/>
      <c r="AJ619"/>
    </row>
    <row r="620" spans="8:36" x14ac:dyDescent="0.35">
      <c r="H620"/>
      <c r="I620" s="48"/>
      <c r="J620"/>
      <c r="K620"/>
      <c r="L620"/>
      <c r="M620"/>
      <c r="N620"/>
      <c r="O620"/>
      <c r="P620" s="48"/>
      <c r="Q620"/>
      <c r="R620"/>
      <c r="S620"/>
      <c r="T620"/>
      <c r="U620"/>
      <c r="V620"/>
      <c r="W620" s="48"/>
      <c r="X620"/>
      <c r="Y620"/>
      <c r="Z620"/>
      <c r="AA620"/>
      <c r="AB620" s="37"/>
      <c r="AC620"/>
      <c r="AD620" s="48"/>
      <c r="AE620"/>
      <c r="AF620"/>
      <c r="AG620"/>
      <c r="AH620"/>
      <c r="AJ620"/>
    </row>
    <row r="621" spans="8:36" x14ac:dyDescent="0.35">
      <c r="H621"/>
      <c r="I621" s="48"/>
      <c r="J621"/>
      <c r="K621"/>
      <c r="L621"/>
      <c r="M621"/>
      <c r="N621"/>
      <c r="O621"/>
      <c r="P621" s="48"/>
      <c r="Q621"/>
      <c r="R621"/>
      <c r="S621"/>
      <c r="T621"/>
      <c r="U621"/>
      <c r="V621"/>
      <c r="W621" s="48"/>
      <c r="X621"/>
      <c r="Y621"/>
      <c r="Z621"/>
      <c r="AA621"/>
      <c r="AB621" s="37"/>
      <c r="AC621"/>
      <c r="AD621" s="48"/>
      <c r="AE621"/>
      <c r="AF621"/>
      <c r="AG621"/>
      <c r="AH621"/>
      <c r="AJ621"/>
    </row>
    <row r="622" spans="8:36" x14ac:dyDescent="0.35">
      <c r="H622"/>
      <c r="I622" s="48"/>
      <c r="J622"/>
      <c r="K622"/>
      <c r="L622"/>
      <c r="M622"/>
      <c r="N622"/>
      <c r="O622"/>
      <c r="P622" s="48"/>
      <c r="Q622"/>
      <c r="R622"/>
      <c r="S622"/>
      <c r="T622"/>
      <c r="U622"/>
      <c r="V622"/>
      <c r="W622" s="48"/>
      <c r="X622"/>
      <c r="Y622"/>
      <c r="Z622"/>
      <c r="AA622"/>
      <c r="AB622" s="37"/>
      <c r="AC622"/>
      <c r="AD622" s="48"/>
      <c r="AE622"/>
      <c r="AF622"/>
      <c r="AG622"/>
      <c r="AH622"/>
      <c r="AJ622"/>
    </row>
    <row r="623" spans="8:36" x14ac:dyDescent="0.35">
      <c r="H623"/>
      <c r="I623" s="48"/>
      <c r="J623"/>
      <c r="K623"/>
      <c r="L623"/>
      <c r="M623"/>
      <c r="N623"/>
      <c r="O623"/>
      <c r="P623" s="48"/>
      <c r="Q623"/>
      <c r="R623"/>
      <c r="S623"/>
      <c r="T623"/>
      <c r="U623"/>
      <c r="V623"/>
      <c r="W623" s="48"/>
      <c r="X623"/>
      <c r="Y623"/>
      <c r="Z623"/>
      <c r="AA623"/>
      <c r="AB623" s="37"/>
      <c r="AC623"/>
      <c r="AD623" s="48"/>
      <c r="AE623"/>
      <c r="AF623"/>
      <c r="AG623"/>
      <c r="AH623"/>
      <c r="AJ623"/>
    </row>
    <row r="624" spans="8:36" x14ac:dyDescent="0.35">
      <c r="H624"/>
      <c r="I624" s="48"/>
      <c r="J624"/>
      <c r="K624"/>
      <c r="L624"/>
      <c r="M624"/>
      <c r="N624"/>
      <c r="O624"/>
      <c r="P624" s="48"/>
      <c r="Q624"/>
      <c r="R624"/>
      <c r="S624"/>
      <c r="T624"/>
      <c r="U624"/>
      <c r="V624"/>
      <c r="W624" s="48"/>
      <c r="X624"/>
      <c r="Y624"/>
      <c r="Z624"/>
      <c r="AA624"/>
      <c r="AB624" s="37"/>
      <c r="AC624"/>
      <c r="AD624" s="48"/>
      <c r="AE624"/>
      <c r="AF624"/>
      <c r="AG624"/>
      <c r="AH624"/>
      <c r="AJ624"/>
    </row>
    <row r="625" spans="8:36" x14ac:dyDescent="0.35">
      <c r="H625"/>
      <c r="I625" s="48"/>
      <c r="J625"/>
      <c r="K625"/>
      <c r="L625"/>
      <c r="M625"/>
      <c r="N625"/>
      <c r="O625"/>
      <c r="P625" s="48"/>
      <c r="Q625"/>
      <c r="R625"/>
      <c r="S625"/>
      <c r="T625"/>
      <c r="U625"/>
      <c r="V625"/>
      <c r="W625" s="48"/>
      <c r="X625"/>
      <c r="Y625"/>
      <c r="Z625"/>
      <c r="AA625"/>
      <c r="AB625" s="37"/>
      <c r="AC625"/>
      <c r="AD625" s="48"/>
      <c r="AE625"/>
      <c r="AF625"/>
      <c r="AG625"/>
      <c r="AH625"/>
      <c r="AJ625"/>
    </row>
    <row r="626" spans="8:36" x14ac:dyDescent="0.35">
      <c r="H626"/>
      <c r="I626" s="48"/>
      <c r="J626"/>
      <c r="K626"/>
      <c r="L626"/>
      <c r="M626"/>
      <c r="N626"/>
      <c r="O626"/>
      <c r="P626" s="48"/>
      <c r="Q626"/>
      <c r="R626"/>
      <c r="S626"/>
      <c r="T626"/>
      <c r="U626"/>
      <c r="V626"/>
      <c r="W626" s="48"/>
      <c r="X626"/>
      <c r="Y626"/>
      <c r="Z626"/>
      <c r="AA626"/>
      <c r="AB626" s="37"/>
      <c r="AC626"/>
      <c r="AD626" s="48"/>
      <c r="AE626"/>
      <c r="AF626"/>
      <c r="AG626"/>
      <c r="AH626"/>
      <c r="AJ626"/>
    </row>
    <row r="627" spans="8:36" x14ac:dyDescent="0.35">
      <c r="H627"/>
      <c r="I627" s="48"/>
      <c r="J627"/>
      <c r="K627"/>
      <c r="L627"/>
      <c r="M627"/>
      <c r="N627"/>
      <c r="O627"/>
      <c r="P627" s="48"/>
      <c r="Q627"/>
      <c r="R627"/>
      <c r="S627"/>
      <c r="T627"/>
      <c r="U627"/>
      <c r="V627"/>
      <c r="W627" s="48"/>
      <c r="X627"/>
      <c r="Y627"/>
      <c r="Z627"/>
      <c r="AA627"/>
      <c r="AB627" s="37"/>
      <c r="AC627"/>
      <c r="AD627" s="48"/>
      <c r="AE627"/>
      <c r="AF627"/>
      <c r="AG627"/>
      <c r="AH627"/>
      <c r="AJ627"/>
    </row>
    <row r="628" spans="8:36" x14ac:dyDescent="0.35">
      <c r="H628"/>
      <c r="I628" s="48"/>
      <c r="J628"/>
      <c r="K628"/>
      <c r="L628"/>
      <c r="M628"/>
      <c r="N628"/>
      <c r="O628"/>
      <c r="P628" s="48"/>
      <c r="Q628"/>
      <c r="R628"/>
      <c r="S628"/>
      <c r="T628"/>
      <c r="U628"/>
      <c r="V628"/>
      <c r="W628" s="48"/>
      <c r="X628"/>
      <c r="Y628"/>
      <c r="Z628"/>
      <c r="AA628"/>
      <c r="AB628" s="37"/>
      <c r="AC628"/>
      <c r="AD628" s="48"/>
      <c r="AE628"/>
      <c r="AF628"/>
      <c r="AG628"/>
      <c r="AH628"/>
      <c r="AJ628"/>
    </row>
    <row r="629" spans="8:36" x14ac:dyDescent="0.35">
      <c r="H629"/>
      <c r="I629" s="48"/>
      <c r="J629"/>
      <c r="K629"/>
      <c r="L629"/>
      <c r="M629"/>
      <c r="N629"/>
      <c r="O629"/>
      <c r="P629" s="48"/>
      <c r="Q629"/>
      <c r="R629"/>
      <c r="S629"/>
      <c r="T629"/>
      <c r="U629"/>
      <c r="V629"/>
      <c r="W629" s="48"/>
      <c r="X629"/>
      <c r="Y629"/>
      <c r="Z629"/>
      <c r="AA629"/>
      <c r="AB629" s="37"/>
      <c r="AC629"/>
      <c r="AD629" s="48"/>
      <c r="AE629"/>
      <c r="AF629"/>
      <c r="AG629"/>
      <c r="AH629"/>
      <c r="AJ629"/>
    </row>
    <row r="630" spans="8:36" x14ac:dyDescent="0.35">
      <c r="H630"/>
      <c r="I630" s="48"/>
      <c r="J630"/>
      <c r="K630"/>
      <c r="L630"/>
      <c r="M630"/>
      <c r="N630"/>
      <c r="O630"/>
      <c r="P630" s="48"/>
      <c r="Q630"/>
      <c r="R630"/>
      <c r="S630"/>
      <c r="T630"/>
      <c r="U630"/>
      <c r="V630"/>
      <c r="W630" s="48"/>
      <c r="X630"/>
      <c r="Y630"/>
      <c r="Z630"/>
      <c r="AA630"/>
      <c r="AB630" s="37"/>
      <c r="AC630"/>
      <c r="AD630" s="48"/>
      <c r="AE630"/>
      <c r="AF630"/>
      <c r="AG630"/>
      <c r="AH630"/>
      <c r="AJ630"/>
    </row>
    <row r="631" spans="8:36" x14ac:dyDescent="0.35">
      <c r="H631"/>
      <c r="I631" s="48"/>
      <c r="J631"/>
      <c r="K631"/>
      <c r="L631"/>
      <c r="M631"/>
      <c r="N631"/>
      <c r="O631"/>
      <c r="P631" s="48"/>
      <c r="Q631"/>
      <c r="R631"/>
      <c r="S631"/>
      <c r="T631"/>
      <c r="U631"/>
      <c r="V631"/>
      <c r="W631" s="48"/>
      <c r="X631"/>
      <c r="Y631"/>
      <c r="Z631"/>
      <c r="AA631"/>
      <c r="AB631" s="37"/>
      <c r="AC631"/>
      <c r="AD631" s="48"/>
      <c r="AE631"/>
      <c r="AF631"/>
      <c r="AG631"/>
      <c r="AH631"/>
      <c r="AJ631"/>
    </row>
    <row r="632" spans="8:36" x14ac:dyDescent="0.35">
      <c r="H632"/>
      <c r="I632" s="48"/>
      <c r="J632"/>
      <c r="K632"/>
      <c r="L632"/>
      <c r="M632"/>
      <c r="N632"/>
      <c r="O632"/>
      <c r="P632" s="48"/>
      <c r="Q632"/>
      <c r="R632"/>
      <c r="S632"/>
      <c r="T632"/>
      <c r="U632"/>
      <c r="V632"/>
      <c r="W632" s="48"/>
      <c r="X632"/>
      <c r="Y632"/>
      <c r="Z632"/>
      <c r="AA632"/>
      <c r="AB632" s="37"/>
      <c r="AC632"/>
      <c r="AD632" s="48"/>
      <c r="AE632"/>
      <c r="AF632"/>
      <c r="AG632"/>
      <c r="AH632"/>
      <c r="AJ632"/>
    </row>
    <row r="633" spans="8:36" x14ac:dyDescent="0.35">
      <c r="H633"/>
      <c r="I633" s="48"/>
      <c r="J633"/>
      <c r="K633"/>
      <c r="L633"/>
      <c r="M633"/>
      <c r="N633"/>
      <c r="O633"/>
      <c r="P633" s="48"/>
      <c r="Q633"/>
      <c r="R633"/>
      <c r="S633"/>
      <c r="T633"/>
      <c r="U633"/>
      <c r="V633"/>
      <c r="W633" s="48"/>
      <c r="X633"/>
      <c r="Y633"/>
      <c r="Z633"/>
      <c r="AA633"/>
      <c r="AB633" s="37"/>
      <c r="AC633"/>
      <c r="AD633" s="48"/>
      <c r="AE633"/>
      <c r="AF633"/>
      <c r="AG633"/>
      <c r="AH633"/>
      <c r="AJ633"/>
    </row>
    <row r="634" spans="8:36" x14ac:dyDescent="0.35">
      <c r="H634"/>
      <c r="I634" s="48"/>
      <c r="J634"/>
      <c r="K634"/>
      <c r="L634"/>
      <c r="M634"/>
      <c r="N634"/>
      <c r="O634"/>
      <c r="P634" s="48"/>
      <c r="Q634"/>
      <c r="R634"/>
      <c r="S634"/>
      <c r="T634"/>
      <c r="U634"/>
      <c r="V634"/>
      <c r="W634" s="48"/>
      <c r="X634"/>
      <c r="Y634"/>
      <c r="Z634"/>
      <c r="AA634"/>
      <c r="AB634" s="37"/>
      <c r="AC634"/>
      <c r="AD634" s="48"/>
      <c r="AE634"/>
      <c r="AF634"/>
      <c r="AG634"/>
      <c r="AH634"/>
      <c r="AJ634"/>
    </row>
    <row r="635" spans="8:36" x14ac:dyDescent="0.35">
      <c r="H635"/>
      <c r="I635" s="48"/>
      <c r="J635"/>
      <c r="K635"/>
      <c r="L635"/>
      <c r="M635"/>
      <c r="N635"/>
      <c r="O635"/>
      <c r="P635" s="48"/>
      <c r="Q635"/>
      <c r="R635"/>
      <c r="S635"/>
      <c r="T635"/>
      <c r="U635"/>
      <c r="V635"/>
      <c r="W635" s="48"/>
      <c r="X635"/>
      <c r="Y635"/>
      <c r="Z635"/>
      <c r="AA635"/>
      <c r="AB635" s="37"/>
      <c r="AC635"/>
      <c r="AD635" s="48"/>
      <c r="AE635"/>
      <c r="AF635"/>
      <c r="AG635"/>
      <c r="AH635"/>
      <c r="AJ635"/>
    </row>
    <row r="636" spans="8:36" x14ac:dyDescent="0.35">
      <c r="H636"/>
      <c r="I636" s="48"/>
      <c r="J636"/>
      <c r="K636"/>
      <c r="L636"/>
      <c r="M636"/>
      <c r="N636"/>
      <c r="O636"/>
      <c r="P636" s="48"/>
      <c r="Q636"/>
      <c r="R636"/>
      <c r="S636"/>
      <c r="T636"/>
      <c r="U636"/>
      <c r="V636"/>
      <c r="W636" s="48"/>
      <c r="X636"/>
      <c r="Y636"/>
      <c r="Z636"/>
      <c r="AA636"/>
      <c r="AB636" s="37"/>
      <c r="AC636"/>
      <c r="AD636" s="48"/>
      <c r="AE636"/>
      <c r="AF636"/>
      <c r="AG636"/>
      <c r="AH636"/>
      <c r="AJ636"/>
    </row>
    <row r="637" spans="8:36" x14ac:dyDescent="0.35">
      <c r="H637"/>
      <c r="I637" s="48"/>
      <c r="J637"/>
      <c r="K637"/>
      <c r="L637"/>
      <c r="M637"/>
      <c r="N637"/>
      <c r="O637"/>
      <c r="P637" s="48"/>
      <c r="Q637"/>
      <c r="R637"/>
      <c r="S637"/>
      <c r="T637"/>
      <c r="U637"/>
      <c r="V637"/>
      <c r="W637" s="48"/>
      <c r="X637"/>
      <c r="Y637"/>
      <c r="Z637"/>
      <c r="AA637"/>
      <c r="AB637" s="37"/>
      <c r="AC637"/>
      <c r="AD637" s="48"/>
      <c r="AE637"/>
      <c r="AF637"/>
      <c r="AG637"/>
      <c r="AH637"/>
      <c r="AJ637"/>
    </row>
    <row r="638" spans="8:36" x14ac:dyDescent="0.35">
      <c r="H638"/>
      <c r="I638" s="48"/>
      <c r="J638"/>
      <c r="K638"/>
      <c r="L638"/>
      <c r="M638"/>
      <c r="N638"/>
      <c r="O638"/>
      <c r="P638" s="48"/>
      <c r="Q638"/>
      <c r="R638"/>
      <c r="S638"/>
      <c r="T638"/>
      <c r="U638"/>
      <c r="V638"/>
      <c r="W638" s="48"/>
      <c r="X638"/>
      <c r="Y638"/>
      <c r="Z638"/>
      <c r="AA638"/>
      <c r="AB638" s="37"/>
      <c r="AC638"/>
      <c r="AD638" s="48"/>
      <c r="AE638"/>
      <c r="AF638"/>
      <c r="AG638"/>
      <c r="AH638"/>
      <c r="AJ638"/>
    </row>
    <row r="639" spans="8:36" x14ac:dyDescent="0.35">
      <c r="H639"/>
      <c r="I639" s="48"/>
      <c r="J639"/>
      <c r="K639"/>
      <c r="L639"/>
      <c r="M639"/>
      <c r="N639"/>
      <c r="O639"/>
      <c r="P639" s="48"/>
      <c r="Q639"/>
      <c r="R639"/>
      <c r="S639"/>
      <c r="T639"/>
      <c r="U639"/>
      <c r="V639"/>
      <c r="W639" s="48"/>
      <c r="X639"/>
      <c r="Y639"/>
      <c r="Z639"/>
      <c r="AA639"/>
      <c r="AB639" s="37"/>
      <c r="AC639"/>
      <c r="AD639" s="48"/>
      <c r="AE639"/>
      <c r="AF639"/>
      <c r="AG639"/>
      <c r="AH639"/>
      <c r="AJ639"/>
    </row>
    <row r="640" spans="8:36" x14ac:dyDescent="0.35">
      <c r="H640"/>
      <c r="I640" s="48"/>
      <c r="J640"/>
      <c r="K640"/>
      <c r="L640"/>
      <c r="M640"/>
      <c r="N640"/>
      <c r="O640"/>
      <c r="P640" s="48"/>
      <c r="Q640"/>
      <c r="R640"/>
      <c r="S640"/>
      <c r="T640"/>
      <c r="U640"/>
      <c r="V640"/>
      <c r="W640" s="48"/>
      <c r="X640"/>
      <c r="Y640"/>
      <c r="Z640"/>
      <c r="AA640"/>
      <c r="AB640" s="37"/>
      <c r="AC640"/>
      <c r="AD640" s="48"/>
      <c r="AE640"/>
      <c r="AF640"/>
      <c r="AG640"/>
      <c r="AH640"/>
      <c r="AJ640"/>
    </row>
    <row r="641" spans="8:36" x14ac:dyDescent="0.35">
      <c r="H641"/>
      <c r="I641" s="48"/>
      <c r="J641"/>
      <c r="K641"/>
      <c r="L641"/>
      <c r="M641"/>
      <c r="N641"/>
      <c r="O641"/>
      <c r="P641" s="48"/>
      <c r="Q641"/>
      <c r="R641"/>
      <c r="S641"/>
      <c r="T641"/>
      <c r="U641"/>
      <c r="V641"/>
      <c r="W641" s="48"/>
      <c r="X641"/>
      <c r="Y641"/>
      <c r="Z641"/>
      <c r="AA641"/>
      <c r="AB641" s="37"/>
      <c r="AC641"/>
      <c r="AD641" s="48"/>
      <c r="AE641"/>
      <c r="AF641"/>
      <c r="AG641"/>
      <c r="AH641"/>
      <c r="AJ641"/>
    </row>
    <row r="642" spans="8:36" x14ac:dyDescent="0.35">
      <c r="H642"/>
      <c r="I642" s="48"/>
      <c r="J642"/>
      <c r="K642"/>
      <c r="L642"/>
      <c r="M642"/>
      <c r="N642"/>
      <c r="O642"/>
      <c r="P642" s="48"/>
      <c r="Q642"/>
      <c r="R642"/>
      <c r="S642"/>
      <c r="T642"/>
      <c r="U642"/>
      <c r="V642"/>
      <c r="W642" s="48"/>
      <c r="X642"/>
      <c r="Y642"/>
      <c r="Z642"/>
      <c r="AA642"/>
      <c r="AB642" s="37"/>
      <c r="AC642"/>
      <c r="AD642" s="48"/>
      <c r="AE642"/>
      <c r="AF642"/>
      <c r="AG642"/>
      <c r="AH642"/>
      <c r="AJ642"/>
    </row>
    <row r="643" spans="8:36" x14ac:dyDescent="0.35">
      <c r="H643"/>
      <c r="I643" s="48"/>
      <c r="J643"/>
      <c r="K643"/>
      <c r="L643"/>
      <c r="M643"/>
      <c r="N643"/>
      <c r="O643"/>
      <c r="P643" s="48"/>
      <c r="Q643"/>
      <c r="R643"/>
      <c r="S643"/>
      <c r="T643"/>
      <c r="U643"/>
      <c r="V643"/>
      <c r="W643" s="48"/>
      <c r="X643"/>
      <c r="Y643"/>
      <c r="Z643"/>
      <c r="AA643"/>
      <c r="AB643" s="37"/>
      <c r="AC643"/>
      <c r="AD643" s="48"/>
      <c r="AE643"/>
      <c r="AF643"/>
      <c r="AG643"/>
      <c r="AH643"/>
      <c r="AJ643"/>
    </row>
    <row r="644" spans="8:36" x14ac:dyDescent="0.35">
      <c r="H644"/>
      <c r="I644" s="48"/>
      <c r="J644"/>
      <c r="K644"/>
      <c r="L644"/>
      <c r="M644"/>
      <c r="N644"/>
      <c r="O644"/>
      <c r="P644" s="48"/>
      <c r="Q644"/>
      <c r="R644"/>
      <c r="S644"/>
      <c r="T644"/>
      <c r="U644"/>
      <c r="V644"/>
      <c r="W644" s="48"/>
      <c r="X644"/>
      <c r="Y644"/>
      <c r="Z644"/>
      <c r="AA644"/>
      <c r="AB644" s="37"/>
      <c r="AC644"/>
      <c r="AD644" s="48"/>
      <c r="AE644"/>
      <c r="AF644"/>
      <c r="AG644"/>
      <c r="AH644"/>
      <c r="AJ644"/>
    </row>
    <row r="645" spans="8:36" x14ac:dyDescent="0.35">
      <c r="H645"/>
      <c r="I645" s="48"/>
      <c r="J645"/>
      <c r="K645"/>
      <c r="L645"/>
      <c r="M645"/>
      <c r="N645"/>
      <c r="O645"/>
      <c r="P645" s="48"/>
      <c r="Q645"/>
      <c r="R645"/>
      <c r="S645"/>
      <c r="T645"/>
      <c r="U645"/>
      <c r="V645"/>
      <c r="W645" s="48"/>
      <c r="X645"/>
      <c r="Y645"/>
      <c r="Z645"/>
      <c r="AA645"/>
      <c r="AB645" s="37"/>
      <c r="AC645"/>
      <c r="AD645" s="48"/>
      <c r="AE645"/>
      <c r="AF645"/>
      <c r="AG645"/>
      <c r="AH645"/>
      <c r="AJ645"/>
    </row>
    <row r="646" spans="8:36" x14ac:dyDescent="0.35">
      <c r="H646"/>
      <c r="I646" s="48"/>
      <c r="J646"/>
      <c r="K646"/>
      <c r="L646"/>
      <c r="M646"/>
      <c r="N646"/>
      <c r="O646"/>
      <c r="P646" s="48"/>
      <c r="Q646"/>
      <c r="R646"/>
      <c r="S646"/>
      <c r="T646"/>
      <c r="U646"/>
      <c r="V646"/>
      <c r="W646" s="48"/>
      <c r="X646"/>
      <c r="Y646"/>
      <c r="Z646"/>
      <c r="AA646"/>
      <c r="AB646" s="37"/>
      <c r="AC646"/>
      <c r="AD646" s="48"/>
      <c r="AE646"/>
      <c r="AF646"/>
      <c r="AG646"/>
      <c r="AH646"/>
      <c r="AJ646"/>
    </row>
    <row r="647" spans="8:36" x14ac:dyDescent="0.35">
      <c r="H647"/>
      <c r="I647" s="48"/>
      <c r="J647"/>
      <c r="K647"/>
      <c r="L647"/>
      <c r="M647"/>
      <c r="N647"/>
      <c r="O647"/>
      <c r="P647" s="48"/>
      <c r="Q647"/>
      <c r="R647"/>
      <c r="S647"/>
      <c r="T647"/>
      <c r="U647"/>
      <c r="V647"/>
      <c r="W647" s="48"/>
      <c r="X647"/>
      <c r="Y647"/>
      <c r="Z647"/>
      <c r="AA647"/>
      <c r="AB647" s="37"/>
      <c r="AC647"/>
      <c r="AD647" s="48"/>
      <c r="AE647"/>
      <c r="AF647"/>
      <c r="AG647"/>
      <c r="AH647"/>
      <c r="AJ647"/>
    </row>
    <row r="648" spans="8:36" x14ac:dyDescent="0.35">
      <c r="H648"/>
      <c r="I648" s="48"/>
      <c r="J648"/>
      <c r="K648"/>
      <c r="L648"/>
      <c r="M648"/>
      <c r="N648"/>
      <c r="O648"/>
      <c r="P648" s="48"/>
      <c r="Q648"/>
      <c r="R648"/>
      <c r="S648"/>
      <c r="T648"/>
      <c r="U648"/>
      <c r="V648"/>
      <c r="W648" s="48"/>
      <c r="X648"/>
      <c r="Y648"/>
      <c r="Z648"/>
      <c r="AA648"/>
      <c r="AB648" s="37"/>
      <c r="AC648"/>
      <c r="AD648" s="48"/>
      <c r="AE648"/>
      <c r="AF648"/>
      <c r="AG648"/>
      <c r="AH648"/>
      <c r="AJ648"/>
    </row>
    <row r="649" spans="8:36" x14ac:dyDescent="0.35">
      <c r="H649"/>
      <c r="I649" s="48"/>
      <c r="J649"/>
      <c r="K649"/>
      <c r="L649"/>
      <c r="M649"/>
      <c r="N649"/>
      <c r="O649"/>
      <c r="P649" s="48"/>
      <c r="Q649"/>
      <c r="R649"/>
      <c r="S649"/>
      <c r="T649"/>
      <c r="U649"/>
      <c r="V649"/>
      <c r="W649" s="48"/>
      <c r="X649"/>
      <c r="Y649"/>
      <c r="Z649"/>
      <c r="AA649"/>
      <c r="AB649" s="37"/>
      <c r="AC649"/>
      <c r="AD649" s="48"/>
      <c r="AE649"/>
      <c r="AF649"/>
      <c r="AG649"/>
      <c r="AH649"/>
      <c r="AJ649"/>
    </row>
    <row r="650" spans="8:36" x14ac:dyDescent="0.35">
      <c r="H650"/>
      <c r="I650" s="48"/>
      <c r="J650"/>
      <c r="K650"/>
      <c r="L650"/>
      <c r="M650"/>
      <c r="N650"/>
      <c r="O650"/>
      <c r="P650" s="48"/>
      <c r="Q650"/>
      <c r="R650"/>
      <c r="S650"/>
      <c r="T650"/>
      <c r="U650"/>
      <c r="V650"/>
      <c r="W650" s="48"/>
      <c r="X650"/>
      <c r="Y650"/>
      <c r="Z650"/>
      <c r="AA650"/>
      <c r="AB650" s="37"/>
      <c r="AC650"/>
      <c r="AD650" s="48"/>
      <c r="AE650"/>
      <c r="AF650"/>
      <c r="AG650"/>
      <c r="AH650"/>
      <c r="AJ650"/>
    </row>
    <row r="651" spans="8:36" x14ac:dyDescent="0.35">
      <c r="H651"/>
      <c r="I651" s="48"/>
      <c r="J651"/>
      <c r="K651"/>
      <c r="L651"/>
      <c r="M651"/>
      <c r="N651"/>
      <c r="O651"/>
      <c r="P651" s="48"/>
      <c r="Q651"/>
      <c r="R651"/>
      <c r="S651"/>
      <c r="T651"/>
      <c r="U651"/>
      <c r="V651"/>
      <c r="W651" s="48"/>
      <c r="X651"/>
      <c r="Y651"/>
      <c r="Z651"/>
      <c r="AA651"/>
      <c r="AB651" s="37"/>
      <c r="AC651"/>
      <c r="AD651" s="48"/>
      <c r="AE651"/>
      <c r="AF651"/>
      <c r="AG651"/>
      <c r="AH651"/>
      <c r="AJ651"/>
    </row>
    <row r="652" spans="8:36" x14ac:dyDescent="0.35">
      <c r="H652"/>
      <c r="I652" s="48"/>
      <c r="J652"/>
      <c r="K652"/>
      <c r="L652"/>
      <c r="M652"/>
      <c r="N652"/>
      <c r="O652"/>
      <c r="P652" s="48"/>
      <c r="Q652"/>
      <c r="R652"/>
      <c r="S652"/>
      <c r="T652"/>
      <c r="U652"/>
      <c r="V652"/>
      <c r="W652" s="48"/>
      <c r="X652"/>
      <c r="Y652"/>
      <c r="Z652"/>
      <c r="AA652"/>
      <c r="AB652" s="37"/>
      <c r="AC652"/>
      <c r="AD652" s="48"/>
      <c r="AE652"/>
      <c r="AF652"/>
      <c r="AG652"/>
      <c r="AH652"/>
      <c r="AJ652"/>
    </row>
    <row r="653" spans="8:36" x14ac:dyDescent="0.35">
      <c r="H653"/>
      <c r="I653" s="48"/>
      <c r="J653"/>
      <c r="K653"/>
      <c r="L653"/>
      <c r="M653"/>
      <c r="N653"/>
      <c r="O653"/>
      <c r="P653" s="48"/>
      <c r="Q653"/>
      <c r="R653"/>
      <c r="S653"/>
      <c r="T653"/>
      <c r="U653"/>
      <c r="V653"/>
      <c r="W653" s="48"/>
      <c r="X653"/>
      <c r="Y653"/>
      <c r="Z653"/>
      <c r="AA653"/>
      <c r="AB653" s="37"/>
      <c r="AC653"/>
      <c r="AD653" s="48"/>
      <c r="AE653"/>
      <c r="AF653"/>
      <c r="AG653"/>
      <c r="AH653"/>
      <c r="AJ653"/>
    </row>
    <row r="654" spans="8:36" x14ac:dyDescent="0.35">
      <c r="H654"/>
      <c r="I654" s="48"/>
      <c r="J654"/>
      <c r="K654"/>
      <c r="L654"/>
      <c r="M654"/>
      <c r="N654"/>
      <c r="O654"/>
      <c r="P654" s="48"/>
      <c r="Q654"/>
      <c r="R654"/>
      <c r="S654"/>
      <c r="T654"/>
      <c r="U654"/>
      <c r="V654"/>
      <c r="W654" s="48"/>
      <c r="X654"/>
      <c r="Y654"/>
      <c r="Z654"/>
      <c r="AA654"/>
      <c r="AB654" s="37"/>
      <c r="AC654"/>
      <c r="AD654" s="48"/>
      <c r="AE654"/>
      <c r="AF654"/>
      <c r="AG654"/>
      <c r="AH654"/>
      <c r="AJ654"/>
    </row>
    <row r="655" spans="8:36" x14ac:dyDescent="0.35">
      <c r="H655"/>
      <c r="I655" s="48"/>
      <c r="J655"/>
      <c r="K655"/>
      <c r="L655"/>
      <c r="M655"/>
      <c r="N655"/>
      <c r="O655"/>
      <c r="P655" s="48"/>
      <c r="Q655"/>
      <c r="R655"/>
      <c r="S655"/>
      <c r="T655"/>
      <c r="U655"/>
      <c r="V655"/>
      <c r="W655" s="48"/>
      <c r="X655"/>
      <c r="Y655"/>
      <c r="Z655"/>
      <c r="AA655"/>
      <c r="AB655" s="37"/>
      <c r="AC655"/>
      <c r="AD655" s="48"/>
      <c r="AE655"/>
      <c r="AF655"/>
      <c r="AG655"/>
      <c r="AH655"/>
      <c r="AJ655"/>
    </row>
    <row r="656" spans="8:36" x14ac:dyDescent="0.35">
      <c r="H656"/>
      <c r="I656" s="48"/>
      <c r="J656"/>
      <c r="K656"/>
      <c r="L656"/>
      <c r="M656"/>
      <c r="N656"/>
      <c r="O656"/>
      <c r="P656" s="48"/>
      <c r="Q656"/>
      <c r="R656"/>
      <c r="S656"/>
      <c r="T656"/>
      <c r="U656"/>
      <c r="V656"/>
      <c r="W656" s="48"/>
      <c r="X656"/>
      <c r="Y656"/>
      <c r="Z656"/>
      <c r="AA656"/>
      <c r="AB656" s="37"/>
      <c r="AC656"/>
      <c r="AD656" s="48"/>
      <c r="AE656"/>
      <c r="AF656"/>
      <c r="AG656"/>
      <c r="AH656"/>
      <c r="AJ656"/>
    </row>
    <row r="657" spans="8:36" x14ac:dyDescent="0.35">
      <c r="H657"/>
      <c r="I657" s="48"/>
      <c r="J657"/>
      <c r="K657"/>
      <c r="L657"/>
      <c r="M657"/>
      <c r="N657"/>
      <c r="O657"/>
      <c r="P657" s="48"/>
      <c r="Q657"/>
      <c r="R657"/>
      <c r="S657"/>
      <c r="T657"/>
      <c r="U657"/>
      <c r="V657"/>
      <c r="W657" s="48"/>
      <c r="X657"/>
      <c r="Y657"/>
      <c r="Z657"/>
      <c r="AA657"/>
      <c r="AB657" s="37"/>
      <c r="AC657"/>
      <c r="AD657" s="48"/>
      <c r="AE657"/>
      <c r="AF657"/>
      <c r="AG657"/>
      <c r="AH657"/>
      <c r="AJ657"/>
    </row>
    <row r="658" spans="8:36" x14ac:dyDescent="0.35">
      <c r="H658"/>
      <c r="I658" s="48"/>
      <c r="J658"/>
      <c r="K658"/>
      <c r="L658"/>
      <c r="M658"/>
      <c r="N658"/>
      <c r="O658"/>
      <c r="P658" s="48"/>
      <c r="Q658"/>
      <c r="R658"/>
      <c r="S658"/>
      <c r="T658"/>
      <c r="U658"/>
      <c r="V658"/>
      <c r="W658" s="48"/>
      <c r="X658"/>
      <c r="Y658"/>
      <c r="Z658"/>
      <c r="AA658"/>
      <c r="AB658" s="37"/>
      <c r="AC658"/>
      <c r="AD658" s="48"/>
      <c r="AE658"/>
      <c r="AF658"/>
      <c r="AG658"/>
      <c r="AH658"/>
      <c r="AJ658"/>
    </row>
    <row r="659" spans="8:36" x14ac:dyDescent="0.35">
      <c r="H659"/>
      <c r="I659" s="48"/>
      <c r="J659"/>
      <c r="K659"/>
      <c r="L659"/>
      <c r="M659"/>
      <c r="N659"/>
      <c r="O659"/>
      <c r="P659" s="48"/>
      <c r="Q659"/>
      <c r="R659"/>
      <c r="S659"/>
      <c r="T659"/>
      <c r="U659"/>
      <c r="V659"/>
      <c r="W659" s="48"/>
      <c r="X659"/>
      <c r="Y659"/>
      <c r="Z659"/>
      <c r="AA659"/>
      <c r="AB659" s="37"/>
      <c r="AC659"/>
      <c r="AD659" s="48"/>
      <c r="AE659"/>
      <c r="AF659"/>
      <c r="AG659"/>
      <c r="AH659"/>
      <c r="AJ659"/>
    </row>
    <row r="660" spans="8:36" x14ac:dyDescent="0.35">
      <c r="H660"/>
      <c r="I660" s="48"/>
      <c r="J660"/>
      <c r="K660"/>
      <c r="L660"/>
      <c r="M660"/>
      <c r="N660"/>
      <c r="O660"/>
      <c r="P660" s="48"/>
      <c r="Q660"/>
      <c r="R660"/>
      <c r="S660"/>
      <c r="T660"/>
      <c r="U660"/>
      <c r="V660"/>
      <c r="W660" s="48"/>
      <c r="X660"/>
      <c r="Y660"/>
      <c r="Z660"/>
      <c r="AA660"/>
      <c r="AB660" s="37"/>
      <c r="AC660"/>
      <c r="AD660" s="48"/>
      <c r="AE660"/>
      <c r="AF660"/>
      <c r="AG660"/>
      <c r="AH660"/>
      <c r="AJ660"/>
    </row>
    <row r="661" spans="8:36" x14ac:dyDescent="0.35">
      <c r="H661"/>
      <c r="I661" s="48"/>
      <c r="J661"/>
      <c r="K661"/>
      <c r="L661"/>
      <c r="M661"/>
      <c r="N661"/>
      <c r="O661"/>
      <c r="P661" s="48"/>
      <c r="Q661"/>
      <c r="R661"/>
      <c r="S661"/>
      <c r="T661"/>
      <c r="U661"/>
      <c r="V661"/>
      <c r="W661" s="48"/>
      <c r="X661"/>
      <c r="Y661"/>
      <c r="Z661"/>
      <c r="AA661"/>
      <c r="AB661" s="37"/>
      <c r="AC661"/>
      <c r="AD661" s="48"/>
      <c r="AE661"/>
      <c r="AF661"/>
      <c r="AG661"/>
      <c r="AH661"/>
      <c r="AJ661"/>
    </row>
    <row r="662" spans="8:36" x14ac:dyDescent="0.35">
      <c r="H662"/>
      <c r="I662" s="48"/>
      <c r="J662"/>
      <c r="K662"/>
      <c r="L662"/>
      <c r="M662"/>
      <c r="N662"/>
      <c r="O662"/>
      <c r="P662" s="48"/>
      <c r="Q662"/>
      <c r="R662"/>
      <c r="S662"/>
      <c r="T662"/>
      <c r="U662"/>
      <c r="V662"/>
      <c r="W662" s="48"/>
      <c r="X662"/>
      <c r="Y662"/>
      <c r="Z662"/>
      <c r="AA662"/>
      <c r="AB662" s="37"/>
      <c r="AC662"/>
      <c r="AD662" s="48"/>
      <c r="AE662"/>
      <c r="AF662"/>
      <c r="AG662"/>
      <c r="AH662"/>
      <c r="AJ662"/>
    </row>
    <row r="663" spans="8:36" x14ac:dyDescent="0.35">
      <c r="H663"/>
      <c r="I663" s="48"/>
      <c r="J663"/>
      <c r="K663"/>
      <c r="L663"/>
      <c r="M663"/>
      <c r="N663"/>
      <c r="O663"/>
      <c r="P663" s="48"/>
      <c r="Q663"/>
      <c r="R663"/>
      <c r="S663"/>
      <c r="T663"/>
      <c r="U663"/>
      <c r="V663"/>
      <c r="W663" s="48"/>
      <c r="X663"/>
      <c r="Y663"/>
      <c r="Z663"/>
      <c r="AA663"/>
      <c r="AB663" s="37"/>
      <c r="AC663"/>
      <c r="AD663" s="48"/>
      <c r="AE663"/>
      <c r="AF663"/>
      <c r="AG663"/>
      <c r="AH663"/>
      <c r="AJ663"/>
    </row>
    <row r="664" spans="8:36" x14ac:dyDescent="0.35">
      <c r="H664"/>
      <c r="I664" s="48"/>
      <c r="J664"/>
      <c r="K664"/>
      <c r="L664"/>
      <c r="M664"/>
      <c r="N664"/>
      <c r="O664"/>
      <c r="P664" s="48"/>
      <c r="Q664"/>
      <c r="R664"/>
      <c r="S664"/>
      <c r="T664"/>
      <c r="U664"/>
      <c r="V664"/>
      <c r="W664" s="48"/>
      <c r="X664"/>
      <c r="Y664"/>
      <c r="Z664"/>
      <c r="AA664"/>
      <c r="AB664" s="37"/>
      <c r="AC664"/>
      <c r="AD664" s="48"/>
      <c r="AE664"/>
      <c r="AF664"/>
      <c r="AG664"/>
      <c r="AH664"/>
      <c r="AJ664"/>
    </row>
    <row r="665" spans="8:36" x14ac:dyDescent="0.35">
      <c r="H665"/>
      <c r="I665" s="48"/>
      <c r="J665"/>
      <c r="K665"/>
      <c r="L665"/>
      <c r="M665"/>
      <c r="N665"/>
      <c r="O665"/>
      <c r="P665" s="48"/>
      <c r="Q665"/>
      <c r="R665"/>
      <c r="S665"/>
      <c r="T665"/>
      <c r="U665"/>
      <c r="V665"/>
      <c r="W665" s="48"/>
      <c r="X665"/>
      <c r="Y665"/>
      <c r="Z665"/>
      <c r="AA665"/>
      <c r="AB665" s="37"/>
      <c r="AC665"/>
      <c r="AD665" s="48"/>
      <c r="AE665"/>
      <c r="AF665"/>
      <c r="AG665"/>
      <c r="AH665"/>
      <c r="AJ665"/>
    </row>
    <row r="666" spans="8:36" x14ac:dyDescent="0.35">
      <c r="H666"/>
      <c r="I666" s="48"/>
      <c r="J666"/>
      <c r="K666"/>
      <c r="L666"/>
      <c r="M666"/>
      <c r="N666"/>
      <c r="O666"/>
      <c r="P666" s="48"/>
      <c r="Q666"/>
      <c r="R666"/>
      <c r="S666"/>
      <c r="T666"/>
      <c r="U666"/>
      <c r="V666"/>
      <c r="W666" s="48"/>
      <c r="X666"/>
      <c r="Y666"/>
      <c r="Z666"/>
      <c r="AA666"/>
      <c r="AB666" s="37"/>
      <c r="AC666"/>
      <c r="AD666" s="48"/>
      <c r="AE666"/>
      <c r="AF666"/>
      <c r="AG666"/>
      <c r="AH666"/>
      <c r="AJ666"/>
    </row>
    <row r="667" spans="8:36" x14ac:dyDescent="0.35">
      <c r="H667"/>
      <c r="I667" s="48"/>
      <c r="J667"/>
      <c r="K667"/>
      <c r="L667"/>
      <c r="M667"/>
      <c r="N667"/>
      <c r="O667"/>
      <c r="P667" s="48"/>
      <c r="Q667"/>
      <c r="R667"/>
      <c r="S667"/>
      <c r="T667"/>
      <c r="U667"/>
      <c r="V667"/>
      <c r="W667" s="48"/>
      <c r="X667"/>
      <c r="Y667"/>
      <c r="Z667"/>
      <c r="AA667"/>
      <c r="AB667" s="37"/>
      <c r="AC667"/>
      <c r="AD667" s="48"/>
      <c r="AE667"/>
      <c r="AF667"/>
      <c r="AG667"/>
      <c r="AH667"/>
      <c r="AJ667"/>
    </row>
    <row r="668" spans="8:36" x14ac:dyDescent="0.35">
      <c r="H668"/>
      <c r="I668" s="48"/>
      <c r="J668"/>
      <c r="K668"/>
      <c r="L668"/>
      <c r="M668"/>
      <c r="N668"/>
      <c r="O668"/>
      <c r="P668" s="48"/>
      <c r="Q668"/>
      <c r="R668"/>
      <c r="S668"/>
      <c r="T668"/>
      <c r="U668"/>
      <c r="V668"/>
      <c r="W668" s="48"/>
      <c r="X668"/>
      <c r="Y668"/>
      <c r="Z668"/>
      <c r="AA668"/>
      <c r="AB668" s="37"/>
      <c r="AC668"/>
      <c r="AD668" s="48"/>
      <c r="AE668"/>
      <c r="AF668"/>
      <c r="AG668"/>
      <c r="AH668"/>
      <c r="AJ668"/>
    </row>
    <row r="669" spans="8:36" x14ac:dyDescent="0.35">
      <c r="H669"/>
      <c r="I669" s="48"/>
      <c r="J669"/>
      <c r="K669"/>
      <c r="L669"/>
      <c r="M669"/>
      <c r="N669"/>
      <c r="O669"/>
      <c r="P669" s="48"/>
      <c r="Q669"/>
      <c r="R669"/>
      <c r="S669"/>
      <c r="T669"/>
      <c r="U669"/>
      <c r="V669"/>
      <c r="W669" s="48"/>
      <c r="X669"/>
      <c r="Y669"/>
      <c r="Z669"/>
      <c r="AA669"/>
      <c r="AB669" s="37"/>
      <c r="AC669"/>
      <c r="AD669" s="48"/>
      <c r="AE669"/>
      <c r="AF669"/>
      <c r="AG669"/>
      <c r="AH669"/>
      <c r="AJ669"/>
    </row>
    <row r="670" spans="8:36" x14ac:dyDescent="0.35">
      <c r="H670"/>
      <c r="I670" s="48"/>
      <c r="J670"/>
      <c r="K670"/>
      <c r="L670"/>
      <c r="M670"/>
      <c r="N670"/>
      <c r="O670"/>
      <c r="P670" s="48"/>
      <c r="Q670"/>
      <c r="R670"/>
      <c r="S670"/>
      <c r="T670"/>
      <c r="U670"/>
      <c r="V670"/>
      <c r="W670" s="48"/>
      <c r="X670"/>
      <c r="Y670"/>
      <c r="Z670"/>
      <c r="AA670"/>
      <c r="AB670" s="37"/>
      <c r="AC670"/>
      <c r="AD670" s="48"/>
      <c r="AE670"/>
      <c r="AF670"/>
      <c r="AG670"/>
      <c r="AH670"/>
      <c r="AJ670"/>
    </row>
    <row r="671" spans="8:36" x14ac:dyDescent="0.35">
      <c r="H671"/>
      <c r="I671" s="48"/>
      <c r="J671"/>
      <c r="K671"/>
      <c r="L671"/>
      <c r="M671"/>
      <c r="N671"/>
      <c r="O671"/>
      <c r="P671" s="48"/>
      <c r="Q671"/>
      <c r="R671"/>
      <c r="S671"/>
      <c r="T671"/>
      <c r="U671"/>
      <c r="V671"/>
      <c r="W671" s="48"/>
      <c r="X671"/>
      <c r="Y671"/>
      <c r="Z671"/>
      <c r="AA671"/>
      <c r="AB671" s="37"/>
      <c r="AC671"/>
      <c r="AD671" s="48"/>
      <c r="AE671"/>
      <c r="AF671"/>
      <c r="AG671"/>
      <c r="AH671"/>
      <c r="AJ671"/>
    </row>
    <row r="672" spans="8:36" x14ac:dyDescent="0.35">
      <c r="H672"/>
      <c r="I672" s="48"/>
      <c r="J672"/>
      <c r="K672"/>
      <c r="L672"/>
      <c r="M672"/>
      <c r="N672"/>
      <c r="O672"/>
      <c r="P672" s="48"/>
      <c r="Q672"/>
      <c r="R672"/>
      <c r="S672"/>
      <c r="T672"/>
      <c r="U672"/>
      <c r="V672"/>
      <c r="W672" s="48"/>
      <c r="X672"/>
      <c r="Y672"/>
      <c r="Z672"/>
      <c r="AA672"/>
      <c r="AB672" s="37"/>
      <c r="AC672"/>
      <c r="AD672" s="48"/>
      <c r="AE672"/>
      <c r="AF672"/>
      <c r="AG672"/>
      <c r="AH672"/>
      <c r="AJ672"/>
    </row>
    <row r="673" spans="8:36" x14ac:dyDescent="0.35">
      <c r="H673"/>
      <c r="I673" s="48"/>
      <c r="J673"/>
      <c r="K673"/>
      <c r="L673"/>
      <c r="M673"/>
      <c r="N673"/>
      <c r="O673"/>
      <c r="P673" s="48"/>
      <c r="Q673"/>
      <c r="R673"/>
      <c r="S673"/>
      <c r="T673"/>
      <c r="U673"/>
      <c r="V673"/>
      <c r="W673" s="48"/>
      <c r="X673"/>
      <c r="Y673"/>
      <c r="Z673"/>
      <c r="AA673"/>
      <c r="AB673" s="37"/>
      <c r="AC673"/>
      <c r="AD673" s="48"/>
      <c r="AE673"/>
      <c r="AF673"/>
      <c r="AG673"/>
      <c r="AH673"/>
      <c r="AJ673"/>
    </row>
    <row r="674" spans="8:36" x14ac:dyDescent="0.35">
      <c r="H674"/>
      <c r="I674" s="48"/>
      <c r="J674"/>
      <c r="K674"/>
      <c r="L674"/>
      <c r="M674"/>
      <c r="N674"/>
      <c r="O674"/>
      <c r="P674" s="48"/>
      <c r="Q674"/>
      <c r="R674"/>
      <c r="S674"/>
      <c r="T674"/>
      <c r="U674"/>
      <c r="V674"/>
      <c r="W674" s="48"/>
      <c r="X674"/>
      <c r="Y674"/>
      <c r="Z674"/>
      <c r="AA674"/>
      <c r="AB674" s="37"/>
      <c r="AC674"/>
      <c r="AD674" s="48"/>
      <c r="AE674"/>
      <c r="AF674"/>
      <c r="AG674"/>
      <c r="AH674"/>
      <c r="AJ674"/>
    </row>
    <row r="675" spans="8:36" x14ac:dyDescent="0.35">
      <c r="H675"/>
      <c r="I675" s="48"/>
      <c r="J675"/>
      <c r="K675"/>
      <c r="L675"/>
      <c r="M675"/>
      <c r="N675"/>
      <c r="O675"/>
      <c r="P675" s="48"/>
      <c r="Q675"/>
      <c r="R675"/>
      <c r="S675"/>
      <c r="T675"/>
      <c r="U675"/>
      <c r="V675"/>
      <c r="W675" s="48"/>
      <c r="X675"/>
      <c r="Y675"/>
      <c r="Z675"/>
      <c r="AA675"/>
      <c r="AB675" s="37"/>
      <c r="AC675"/>
      <c r="AD675" s="48"/>
      <c r="AE675"/>
      <c r="AF675"/>
      <c r="AG675"/>
      <c r="AH675"/>
      <c r="AJ675"/>
    </row>
    <row r="676" spans="8:36" x14ac:dyDescent="0.35">
      <c r="H676"/>
      <c r="I676" s="48"/>
      <c r="J676"/>
      <c r="K676"/>
      <c r="L676"/>
      <c r="M676"/>
      <c r="N676"/>
      <c r="O676"/>
      <c r="P676" s="48"/>
      <c r="Q676"/>
      <c r="R676"/>
      <c r="S676"/>
      <c r="T676"/>
      <c r="U676"/>
      <c r="V676"/>
      <c r="W676" s="48"/>
      <c r="X676"/>
      <c r="Y676"/>
      <c r="Z676"/>
      <c r="AA676"/>
      <c r="AB676" s="37"/>
      <c r="AC676"/>
      <c r="AD676" s="48"/>
      <c r="AE676"/>
      <c r="AF676"/>
      <c r="AG676"/>
      <c r="AH676"/>
      <c r="AJ676"/>
    </row>
    <row r="677" spans="8:36" x14ac:dyDescent="0.35">
      <c r="H677"/>
      <c r="I677" s="48"/>
      <c r="J677"/>
      <c r="K677"/>
      <c r="L677"/>
      <c r="M677"/>
      <c r="N677"/>
      <c r="O677"/>
      <c r="P677" s="48"/>
      <c r="Q677"/>
      <c r="R677"/>
      <c r="S677"/>
      <c r="T677"/>
      <c r="U677"/>
      <c r="V677"/>
      <c r="W677" s="48"/>
      <c r="X677"/>
      <c r="Y677"/>
      <c r="Z677"/>
      <c r="AA677"/>
      <c r="AB677" s="37"/>
      <c r="AC677"/>
      <c r="AD677" s="48"/>
      <c r="AE677"/>
      <c r="AF677"/>
      <c r="AG677"/>
      <c r="AH677"/>
      <c r="AJ677"/>
    </row>
    <row r="678" spans="8:36" x14ac:dyDescent="0.35">
      <c r="H678"/>
      <c r="I678" s="48"/>
      <c r="J678"/>
      <c r="K678"/>
      <c r="L678"/>
      <c r="M678"/>
      <c r="N678"/>
      <c r="O678"/>
      <c r="P678" s="48"/>
      <c r="Q678"/>
      <c r="R678"/>
      <c r="S678"/>
      <c r="T678"/>
      <c r="U678"/>
      <c r="V678"/>
      <c r="W678" s="48"/>
      <c r="X678"/>
      <c r="Y678"/>
      <c r="Z678"/>
      <c r="AA678"/>
      <c r="AB678" s="37"/>
      <c r="AC678"/>
      <c r="AD678" s="48"/>
      <c r="AE678"/>
      <c r="AF678"/>
      <c r="AG678"/>
      <c r="AH678"/>
      <c r="AJ678"/>
    </row>
    <row r="679" spans="8:36" x14ac:dyDescent="0.35">
      <c r="H679"/>
      <c r="I679" s="48"/>
      <c r="J679"/>
      <c r="K679"/>
      <c r="L679"/>
      <c r="M679"/>
      <c r="N679"/>
      <c r="O679"/>
      <c r="P679" s="48"/>
      <c r="Q679"/>
      <c r="R679"/>
      <c r="S679"/>
      <c r="T679"/>
      <c r="U679"/>
      <c r="V679"/>
      <c r="W679" s="48"/>
      <c r="X679"/>
      <c r="Y679"/>
      <c r="Z679"/>
      <c r="AA679"/>
      <c r="AB679" s="37"/>
      <c r="AC679"/>
      <c r="AD679" s="48"/>
      <c r="AE679"/>
      <c r="AF679"/>
      <c r="AG679"/>
      <c r="AH679"/>
      <c r="AJ679"/>
    </row>
    <row r="680" spans="8:36" x14ac:dyDescent="0.35">
      <c r="H680"/>
      <c r="I680" s="48"/>
      <c r="J680"/>
      <c r="K680"/>
      <c r="L680"/>
      <c r="M680"/>
      <c r="N680"/>
      <c r="O680"/>
      <c r="P680" s="48"/>
      <c r="Q680"/>
      <c r="R680"/>
      <c r="S680"/>
      <c r="T680"/>
      <c r="U680"/>
      <c r="V680"/>
      <c r="W680" s="48"/>
      <c r="X680"/>
      <c r="Y680"/>
      <c r="Z680"/>
      <c r="AA680"/>
      <c r="AB680" s="37"/>
      <c r="AC680"/>
      <c r="AD680" s="48"/>
      <c r="AE680"/>
      <c r="AF680"/>
      <c r="AG680"/>
      <c r="AH680"/>
      <c r="AJ680"/>
    </row>
    <row r="681" spans="8:36" x14ac:dyDescent="0.35">
      <c r="H681"/>
      <c r="I681" s="48"/>
      <c r="J681"/>
      <c r="K681"/>
      <c r="L681"/>
      <c r="M681"/>
      <c r="N681"/>
      <c r="O681"/>
      <c r="P681" s="48"/>
      <c r="Q681"/>
      <c r="R681"/>
      <c r="S681"/>
      <c r="T681"/>
      <c r="U681"/>
      <c r="V681"/>
      <c r="W681" s="48"/>
      <c r="X681"/>
      <c r="Y681"/>
      <c r="Z681"/>
      <c r="AA681"/>
      <c r="AB681" s="37"/>
      <c r="AC681"/>
      <c r="AD681" s="48"/>
      <c r="AE681"/>
      <c r="AF681"/>
      <c r="AG681"/>
      <c r="AH681"/>
      <c r="AJ681"/>
    </row>
    <row r="682" spans="8:36" x14ac:dyDescent="0.35">
      <c r="H682"/>
      <c r="I682" s="48"/>
      <c r="J682"/>
      <c r="K682"/>
      <c r="L682"/>
      <c r="M682"/>
      <c r="N682"/>
      <c r="O682"/>
      <c r="P682" s="48"/>
      <c r="Q682"/>
      <c r="R682"/>
      <c r="S682"/>
      <c r="T682"/>
      <c r="U682"/>
      <c r="V682"/>
      <c r="W682" s="48"/>
      <c r="X682"/>
      <c r="Y682"/>
      <c r="Z682"/>
      <c r="AA682"/>
      <c r="AB682" s="37"/>
      <c r="AC682"/>
      <c r="AD682" s="48"/>
      <c r="AE682"/>
      <c r="AF682"/>
      <c r="AG682"/>
      <c r="AH682"/>
      <c r="AJ682"/>
    </row>
    <row r="683" spans="8:36" x14ac:dyDescent="0.35">
      <c r="H683"/>
      <c r="I683" s="48"/>
      <c r="J683"/>
      <c r="K683"/>
      <c r="L683"/>
      <c r="M683"/>
      <c r="N683"/>
      <c r="O683"/>
      <c r="P683" s="48"/>
      <c r="Q683"/>
      <c r="R683"/>
      <c r="S683"/>
      <c r="T683"/>
      <c r="U683"/>
      <c r="V683"/>
      <c r="W683" s="48"/>
      <c r="X683"/>
      <c r="Y683"/>
      <c r="Z683"/>
      <c r="AA683"/>
      <c r="AB683" s="37"/>
      <c r="AC683"/>
      <c r="AD683" s="48"/>
      <c r="AE683"/>
      <c r="AF683"/>
      <c r="AG683"/>
      <c r="AH683"/>
      <c r="AJ683"/>
    </row>
    <row r="684" spans="8:36" x14ac:dyDescent="0.35">
      <c r="H684"/>
      <c r="I684" s="48"/>
      <c r="J684"/>
      <c r="K684"/>
      <c r="L684"/>
      <c r="M684"/>
      <c r="N684"/>
      <c r="O684"/>
      <c r="P684" s="48"/>
      <c r="Q684"/>
      <c r="R684"/>
      <c r="S684"/>
      <c r="T684"/>
      <c r="U684"/>
      <c r="V684"/>
      <c r="W684" s="48"/>
      <c r="X684"/>
      <c r="Y684"/>
      <c r="Z684"/>
      <c r="AA684"/>
      <c r="AB684" s="37"/>
      <c r="AC684"/>
      <c r="AD684" s="48"/>
      <c r="AE684"/>
      <c r="AF684"/>
      <c r="AG684"/>
      <c r="AH684"/>
      <c r="AJ684"/>
    </row>
    <row r="685" spans="8:36" x14ac:dyDescent="0.35">
      <c r="H685"/>
      <c r="I685" s="48"/>
      <c r="J685"/>
      <c r="K685"/>
      <c r="L685"/>
      <c r="M685"/>
      <c r="N685"/>
      <c r="O685"/>
      <c r="P685" s="48"/>
      <c r="Q685"/>
      <c r="R685"/>
      <c r="S685"/>
      <c r="T685"/>
      <c r="U685"/>
      <c r="V685"/>
      <c r="W685" s="48"/>
      <c r="X685"/>
      <c r="Y685"/>
      <c r="Z685"/>
      <c r="AA685"/>
      <c r="AB685" s="37"/>
      <c r="AC685"/>
      <c r="AD685" s="48"/>
      <c r="AE685"/>
      <c r="AF685"/>
      <c r="AG685"/>
      <c r="AH685"/>
      <c r="AJ685"/>
    </row>
    <row r="686" spans="8:36" x14ac:dyDescent="0.35">
      <c r="H686"/>
      <c r="I686" s="48"/>
      <c r="J686"/>
      <c r="K686"/>
      <c r="L686"/>
      <c r="M686"/>
      <c r="N686"/>
      <c r="O686"/>
      <c r="P686" s="48"/>
      <c r="Q686"/>
      <c r="R686"/>
      <c r="S686"/>
      <c r="T686"/>
      <c r="U686"/>
      <c r="V686"/>
      <c r="W686" s="48"/>
      <c r="X686"/>
      <c r="Y686"/>
      <c r="Z686"/>
      <c r="AA686"/>
      <c r="AB686" s="37"/>
      <c r="AC686"/>
      <c r="AD686" s="48"/>
      <c r="AE686"/>
      <c r="AF686"/>
      <c r="AG686"/>
      <c r="AH686"/>
      <c r="AJ686"/>
    </row>
    <row r="687" spans="8:36" x14ac:dyDescent="0.35">
      <c r="H687"/>
      <c r="I687" s="48"/>
      <c r="J687"/>
      <c r="K687"/>
      <c r="L687"/>
      <c r="M687"/>
      <c r="N687"/>
      <c r="O687"/>
      <c r="P687" s="48"/>
      <c r="Q687"/>
      <c r="R687"/>
      <c r="S687"/>
      <c r="T687"/>
      <c r="U687"/>
      <c r="V687"/>
      <c r="W687" s="48"/>
      <c r="X687"/>
      <c r="Y687"/>
      <c r="Z687"/>
      <c r="AA687"/>
      <c r="AB687" s="37"/>
      <c r="AC687"/>
      <c r="AD687" s="48"/>
      <c r="AE687"/>
      <c r="AF687"/>
      <c r="AG687"/>
      <c r="AH687"/>
      <c r="AJ687"/>
    </row>
    <row r="688" spans="8:36" x14ac:dyDescent="0.35">
      <c r="H688"/>
      <c r="I688" s="48"/>
      <c r="J688"/>
      <c r="K688"/>
      <c r="L688"/>
      <c r="M688"/>
      <c r="N688"/>
      <c r="O688"/>
      <c r="P688" s="48"/>
      <c r="Q688"/>
      <c r="R688"/>
      <c r="S688"/>
      <c r="T688"/>
      <c r="U688"/>
      <c r="V688"/>
      <c r="W688" s="48"/>
      <c r="X688"/>
      <c r="Y688"/>
      <c r="Z688"/>
      <c r="AA688"/>
      <c r="AB688" s="37"/>
      <c r="AC688"/>
      <c r="AD688" s="48"/>
      <c r="AE688"/>
      <c r="AF688"/>
      <c r="AG688"/>
      <c r="AH688"/>
      <c r="AJ688"/>
    </row>
    <row r="689" spans="8:36" x14ac:dyDescent="0.35">
      <c r="H689"/>
      <c r="I689" s="48"/>
      <c r="J689"/>
      <c r="K689"/>
      <c r="L689"/>
      <c r="M689"/>
      <c r="N689"/>
      <c r="O689"/>
      <c r="P689" s="48"/>
      <c r="Q689"/>
      <c r="R689"/>
      <c r="S689"/>
      <c r="T689"/>
      <c r="U689"/>
      <c r="V689"/>
      <c r="W689" s="48"/>
      <c r="X689"/>
      <c r="Y689"/>
      <c r="Z689"/>
      <c r="AA689"/>
      <c r="AB689" s="37"/>
      <c r="AC689"/>
      <c r="AD689" s="48"/>
      <c r="AE689"/>
      <c r="AF689"/>
      <c r="AG689"/>
      <c r="AH689"/>
      <c r="AJ689"/>
    </row>
    <row r="690" spans="8:36" x14ac:dyDescent="0.35">
      <c r="H690"/>
      <c r="I690" s="48"/>
      <c r="J690"/>
      <c r="K690"/>
      <c r="L690"/>
      <c r="M690"/>
      <c r="N690"/>
      <c r="O690"/>
      <c r="P690" s="48"/>
      <c r="Q690"/>
      <c r="R690"/>
      <c r="S690"/>
      <c r="T690"/>
      <c r="U690"/>
      <c r="V690"/>
      <c r="W690" s="48"/>
      <c r="X690"/>
      <c r="Y690"/>
      <c r="Z690"/>
      <c r="AA690"/>
      <c r="AB690" s="37"/>
      <c r="AC690"/>
      <c r="AD690" s="48"/>
      <c r="AE690"/>
      <c r="AF690"/>
      <c r="AG690"/>
      <c r="AH690"/>
      <c r="AJ690"/>
    </row>
    <row r="691" spans="8:36" x14ac:dyDescent="0.35">
      <c r="H691"/>
      <c r="I691" s="48"/>
      <c r="J691"/>
      <c r="K691"/>
      <c r="L691"/>
      <c r="M691"/>
      <c r="N691"/>
      <c r="O691"/>
      <c r="P691" s="48"/>
      <c r="Q691"/>
      <c r="R691"/>
      <c r="S691"/>
      <c r="T691"/>
      <c r="U691"/>
      <c r="V691"/>
      <c r="W691" s="48"/>
      <c r="X691"/>
      <c r="Y691"/>
      <c r="Z691"/>
      <c r="AA691"/>
      <c r="AB691" s="37"/>
      <c r="AC691"/>
      <c r="AD691" s="48"/>
      <c r="AE691"/>
      <c r="AF691"/>
      <c r="AG691"/>
      <c r="AH691"/>
      <c r="AJ691"/>
    </row>
    <row r="692" spans="8:36" x14ac:dyDescent="0.35">
      <c r="H692"/>
      <c r="I692" s="48"/>
      <c r="J692"/>
      <c r="K692"/>
      <c r="L692"/>
      <c r="M692"/>
      <c r="N692"/>
      <c r="O692"/>
      <c r="P692" s="48"/>
      <c r="Q692"/>
      <c r="R692"/>
      <c r="S692"/>
      <c r="T692"/>
      <c r="U692"/>
      <c r="V692"/>
      <c r="W692" s="48"/>
      <c r="X692"/>
      <c r="Y692"/>
      <c r="Z692"/>
      <c r="AA692"/>
      <c r="AB692" s="37"/>
      <c r="AC692"/>
      <c r="AD692" s="48"/>
      <c r="AE692"/>
      <c r="AF692"/>
      <c r="AG692"/>
      <c r="AH692"/>
      <c r="AJ692"/>
    </row>
    <row r="693" spans="8:36" x14ac:dyDescent="0.35">
      <c r="H693"/>
      <c r="I693" s="48"/>
      <c r="J693"/>
      <c r="K693"/>
      <c r="L693"/>
      <c r="M693"/>
      <c r="N693"/>
      <c r="O693"/>
      <c r="P693" s="48"/>
      <c r="Q693"/>
      <c r="R693"/>
      <c r="S693"/>
      <c r="T693"/>
      <c r="U693"/>
      <c r="V693"/>
      <c r="W693" s="48"/>
      <c r="X693"/>
      <c r="Y693"/>
      <c r="Z693"/>
      <c r="AA693"/>
      <c r="AB693" s="37"/>
      <c r="AC693"/>
      <c r="AD693" s="48"/>
      <c r="AE693"/>
      <c r="AF693"/>
      <c r="AG693"/>
      <c r="AH693"/>
      <c r="AJ693"/>
    </row>
    <row r="694" spans="8:36" x14ac:dyDescent="0.35">
      <c r="H694"/>
      <c r="I694" s="48"/>
      <c r="J694"/>
      <c r="K694"/>
      <c r="L694"/>
      <c r="M694"/>
      <c r="N694"/>
      <c r="O694"/>
      <c r="P694" s="48"/>
      <c r="Q694"/>
      <c r="R694"/>
      <c r="S694"/>
      <c r="T694"/>
      <c r="U694"/>
      <c r="V694"/>
      <c r="W694" s="48"/>
      <c r="X694"/>
      <c r="Y694"/>
      <c r="Z694"/>
      <c r="AA694"/>
      <c r="AB694" s="37"/>
      <c r="AC694"/>
      <c r="AD694" s="48"/>
      <c r="AE694"/>
      <c r="AF694"/>
      <c r="AG694"/>
      <c r="AH694"/>
      <c r="AJ694"/>
    </row>
    <row r="695" spans="8:36" x14ac:dyDescent="0.35">
      <c r="H695"/>
      <c r="I695" s="48"/>
      <c r="J695"/>
      <c r="K695"/>
      <c r="L695"/>
      <c r="M695"/>
      <c r="N695"/>
      <c r="O695"/>
      <c r="P695" s="48"/>
      <c r="Q695"/>
      <c r="R695"/>
      <c r="S695"/>
      <c r="T695"/>
      <c r="U695"/>
      <c r="V695"/>
      <c r="W695" s="48"/>
      <c r="X695"/>
      <c r="Y695"/>
      <c r="Z695"/>
      <c r="AA695"/>
      <c r="AB695" s="37"/>
      <c r="AC695"/>
      <c r="AD695" s="48"/>
      <c r="AE695"/>
      <c r="AF695"/>
      <c r="AG695"/>
      <c r="AH695"/>
      <c r="AJ695"/>
    </row>
    <row r="696" spans="8:36" x14ac:dyDescent="0.35">
      <c r="H696"/>
      <c r="I696" s="48"/>
      <c r="J696"/>
      <c r="K696"/>
      <c r="L696"/>
      <c r="M696"/>
      <c r="N696"/>
      <c r="O696"/>
      <c r="P696" s="48"/>
      <c r="Q696"/>
      <c r="R696"/>
      <c r="S696"/>
      <c r="T696"/>
      <c r="U696"/>
      <c r="V696"/>
      <c r="W696" s="48"/>
      <c r="X696"/>
      <c r="Y696"/>
      <c r="Z696"/>
      <c r="AA696"/>
      <c r="AB696" s="37"/>
      <c r="AC696"/>
      <c r="AD696" s="48"/>
      <c r="AE696"/>
      <c r="AF696"/>
      <c r="AG696"/>
      <c r="AH696"/>
      <c r="AJ696"/>
    </row>
    <row r="697" spans="8:36" x14ac:dyDescent="0.35">
      <c r="H697"/>
      <c r="I697" s="48"/>
      <c r="J697"/>
      <c r="K697"/>
      <c r="L697"/>
      <c r="M697"/>
      <c r="N697"/>
      <c r="O697"/>
      <c r="P697" s="48"/>
      <c r="Q697"/>
      <c r="R697"/>
      <c r="S697"/>
      <c r="T697"/>
      <c r="U697"/>
      <c r="V697"/>
      <c r="W697" s="48"/>
      <c r="X697"/>
      <c r="Y697"/>
      <c r="Z697"/>
      <c r="AA697"/>
      <c r="AB697" s="37"/>
      <c r="AC697"/>
      <c r="AD697" s="48"/>
      <c r="AE697"/>
      <c r="AF697"/>
      <c r="AG697"/>
      <c r="AH697"/>
      <c r="AJ697"/>
    </row>
    <row r="698" spans="8:36" x14ac:dyDescent="0.35">
      <c r="H698"/>
      <c r="I698" s="48"/>
      <c r="J698"/>
      <c r="K698"/>
      <c r="L698"/>
      <c r="M698"/>
      <c r="N698"/>
      <c r="O698"/>
      <c r="P698" s="48"/>
      <c r="Q698"/>
      <c r="R698"/>
      <c r="S698"/>
      <c r="T698"/>
      <c r="U698"/>
      <c r="V698"/>
      <c r="W698" s="48"/>
      <c r="X698"/>
      <c r="Y698"/>
      <c r="Z698"/>
      <c r="AA698"/>
      <c r="AB698" s="37"/>
      <c r="AC698"/>
      <c r="AD698" s="48"/>
      <c r="AE698"/>
      <c r="AF698"/>
      <c r="AG698"/>
      <c r="AH698"/>
      <c r="AJ698"/>
    </row>
    <row r="699" spans="8:36" x14ac:dyDescent="0.35">
      <c r="H699"/>
      <c r="I699" s="48"/>
      <c r="J699"/>
      <c r="K699"/>
      <c r="L699"/>
      <c r="M699"/>
      <c r="N699"/>
      <c r="O699"/>
      <c r="P699" s="48"/>
      <c r="Q699"/>
      <c r="R699"/>
      <c r="S699"/>
      <c r="T699"/>
      <c r="U699"/>
      <c r="V699"/>
      <c r="W699" s="48"/>
      <c r="X699"/>
      <c r="Y699"/>
      <c r="Z699"/>
      <c r="AA699"/>
      <c r="AB699" s="37"/>
      <c r="AC699"/>
      <c r="AD699" s="48"/>
      <c r="AE699"/>
      <c r="AF699"/>
      <c r="AG699"/>
      <c r="AH699"/>
      <c r="AJ699"/>
    </row>
    <row r="700" spans="8:36" x14ac:dyDescent="0.35">
      <c r="H700"/>
      <c r="I700" s="48"/>
      <c r="J700"/>
      <c r="K700"/>
      <c r="L700"/>
      <c r="M700"/>
      <c r="N700"/>
      <c r="O700"/>
      <c r="P700" s="48"/>
      <c r="Q700"/>
      <c r="R700"/>
      <c r="S700"/>
      <c r="T700"/>
      <c r="U700"/>
      <c r="V700"/>
      <c r="W700" s="48"/>
      <c r="X700"/>
      <c r="Y700"/>
      <c r="Z700"/>
      <c r="AA700"/>
      <c r="AB700" s="37"/>
      <c r="AC700"/>
      <c r="AD700" s="48"/>
      <c r="AE700"/>
      <c r="AF700"/>
      <c r="AG700"/>
      <c r="AH700"/>
      <c r="AJ700"/>
    </row>
    <row r="701" spans="8:36" x14ac:dyDescent="0.35">
      <c r="H701"/>
      <c r="I701" s="48"/>
      <c r="J701"/>
      <c r="K701"/>
      <c r="L701"/>
      <c r="M701"/>
      <c r="N701"/>
      <c r="O701"/>
      <c r="P701" s="48"/>
      <c r="Q701"/>
      <c r="R701"/>
      <c r="S701"/>
      <c r="T701"/>
      <c r="U701"/>
      <c r="V701"/>
      <c r="W701" s="48"/>
      <c r="X701"/>
      <c r="Y701"/>
      <c r="Z701"/>
      <c r="AA701"/>
      <c r="AB701" s="37"/>
      <c r="AC701"/>
      <c r="AD701" s="48"/>
      <c r="AE701"/>
      <c r="AF701"/>
      <c r="AG701"/>
      <c r="AH701"/>
      <c r="AJ701"/>
    </row>
    <row r="702" spans="8:36" x14ac:dyDescent="0.35">
      <c r="H702"/>
      <c r="I702" s="48"/>
      <c r="J702"/>
      <c r="K702"/>
      <c r="L702"/>
      <c r="M702"/>
      <c r="N702"/>
      <c r="O702"/>
      <c r="P702" s="48"/>
      <c r="Q702"/>
      <c r="R702"/>
      <c r="S702"/>
      <c r="T702"/>
      <c r="U702"/>
      <c r="V702"/>
      <c r="W702" s="48"/>
      <c r="X702"/>
      <c r="Y702"/>
      <c r="Z702"/>
      <c r="AA702"/>
      <c r="AB702" s="37"/>
      <c r="AC702"/>
      <c r="AD702" s="48"/>
      <c r="AE702"/>
      <c r="AF702"/>
      <c r="AG702"/>
      <c r="AH702"/>
      <c r="AJ702"/>
    </row>
    <row r="703" spans="8:36" x14ac:dyDescent="0.35">
      <c r="H703"/>
      <c r="I703" s="48"/>
      <c r="J703"/>
      <c r="K703"/>
      <c r="L703"/>
      <c r="M703"/>
      <c r="N703"/>
      <c r="O703"/>
      <c r="P703" s="48"/>
      <c r="Q703"/>
      <c r="R703"/>
      <c r="S703"/>
      <c r="T703"/>
      <c r="U703"/>
      <c r="V703"/>
      <c r="W703" s="48"/>
      <c r="X703"/>
      <c r="Y703"/>
      <c r="Z703"/>
      <c r="AA703"/>
      <c r="AB703" s="37"/>
      <c r="AC703"/>
      <c r="AD703" s="48"/>
      <c r="AE703"/>
      <c r="AF703"/>
      <c r="AG703"/>
      <c r="AH703"/>
      <c r="AJ703"/>
    </row>
    <row r="704" spans="8:36" x14ac:dyDescent="0.35">
      <c r="H704"/>
      <c r="I704" s="48"/>
      <c r="J704"/>
      <c r="K704"/>
      <c r="L704"/>
      <c r="M704"/>
      <c r="N704"/>
      <c r="O704"/>
      <c r="P704" s="48"/>
      <c r="Q704"/>
      <c r="R704"/>
      <c r="S704"/>
      <c r="T704"/>
      <c r="U704"/>
      <c r="V704"/>
      <c r="W704" s="48"/>
      <c r="X704"/>
      <c r="Y704"/>
      <c r="Z704"/>
      <c r="AA704"/>
      <c r="AB704" s="37"/>
      <c r="AC704"/>
      <c r="AD704" s="48"/>
      <c r="AE704"/>
      <c r="AF704"/>
      <c r="AG704"/>
      <c r="AH704"/>
      <c r="AJ704"/>
    </row>
    <row r="705" spans="8:36" x14ac:dyDescent="0.35">
      <c r="H705"/>
      <c r="I705" s="48"/>
      <c r="J705"/>
      <c r="K705"/>
      <c r="L705"/>
      <c r="M705"/>
      <c r="N705"/>
      <c r="O705"/>
      <c r="P705" s="48"/>
      <c r="Q705"/>
      <c r="R705"/>
      <c r="S705"/>
      <c r="T705"/>
      <c r="U705"/>
      <c r="V705"/>
      <c r="W705" s="48"/>
      <c r="X705"/>
      <c r="Y705"/>
      <c r="Z705"/>
      <c r="AA705"/>
      <c r="AB705" s="37"/>
      <c r="AC705"/>
      <c r="AD705" s="48"/>
      <c r="AE705"/>
      <c r="AF705"/>
      <c r="AG705"/>
      <c r="AH705"/>
      <c r="AJ705"/>
    </row>
    <row r="706" spans="8:36" x14ac:dyDescent="0.35">
      <c r="H706"/>
      <c r="I706" s="48"/>
      <c r="J706"/>
      <c r="K706"/>
      <c r="L706"/>
      <c r="M706"/>
      <c r="N706"/>
      <c r="O706"/>
      <c r="P706" s="48"/>
      <c r="Q706"/>
      <c r="R706"/>
      <c r="S706"/>
      <c r="T706"/>
      <c r="U706"/>
      <c r="V706"/>
      <c r="W706" s="48"/>
      <c r="X706"/>
      <c r="Y706"/>
      <c r="Z706"/>
      <c r="AA706"/>
      <c r="AB706" s="37"/>
      <c r="AC706"/>
      <c r="AD706" s="48"/>
      <c r="AE706"/>
      <c r="AF706"/>
      <c r="AG706"/>
      <c r="AH706"/>
      <c r="AJ706"/>
    </row>
    <row r="707" spans="8:36" x14ac:dyDescent="0.35">
      <c r="H707"/>
      <c r="I707" s="48"/>
      <c r="J707"/>
      <c r="K707"/>
      <c r="L707"/>
      <c r="M707"/>
      <c r="N707"/>
      <c r="O707"/>
      <c r="P707" s="48"/>
      <c r="Q707"/>
      <c r="R707"/>
      <c r="S707"/>
      <c r="T707"/>
      <c r="U707"/>
      <c r="V707"/>
      <c r="W707" s="48"/>
      <c r="X707"/>
      <c r="Y707"/>
      <c r="Z707"/>
      <c r="AA707"/>
      <c r="AB707" s="37"/>
      <c r="AC707"/>
      <c r="AD707" s="48"/>
      <c r="AE707"/>
      <c r="AF707"/>
      <c r="AG707"/>
      <c r="AH707"/>
      <c r="AJ707"/>
    </row>
    <row r="708" spans="8:36" x14ac:dyDescent="0.35">
      <c r="H708"/>
      <c r="I708" s="48"/>
      <c r="J708"/>
      <c r="K708"/>
      <c r="L708"/>
      <c r="M708"/>
      <c r="N708"/>
      <c r="O708"/>
      <c r="P708" s="48"/>
      <c r="Q708"/>
      <c r="R708"/>
      <c r="S708"/>
      <c r="T708"/>
      <c r="U708"/>
      <c r="V708"/>
      <c r="W708" s="48"/>
      <c r="X708"/>
      <c r="Y708"/>
      <c r="Z708"/>
      <c r="AA708"/>
      <c r="AB708" s="37"/>
      <c r="AC708"/>
      <c r="AD708" s="48"/>
      <c r="AE708"/>
      <c r="AF708"/>
      <c r="AG708"/>
      <c r="AH708"/>
      <c r="AJ708"/>
    </row>
    <row r="709" spans="8:36" x14ac:dyDescent="0.35">
      <c r="H709"/>
      <c r="I709" s="48"/>
      <c r="J709"/>
      <c r="K709"/>
      <c r="L709"/>
      <c r="M709"/>
      <c r="N709"/>
      <c r="O709"/>
      <c r="P709" s="48"/>
      <c r="Q709"/>
      <c r="R709"/>
      <c r="S709"/>
      <c r="T709"/>
      <c r="U709"/>
      <c r="V709"/>
      <c r="W709" s="48"/>
      <c r="X709"/>
      <c r="Y709"/>
      <c r="Z709"/>
      <c r="AA709"/>
      <c r="AB709" s="37"/>
      <c r="AC709"/>
      <c r="AD709" s="48"/>
      <c r="AE709"/>
      <c r="AF709"/>
      <c r="AG709"/>
      <c r="AH709"/>
      <c r="AJ709"/>
    </row>
    <row r="710" spans="8:36" x14ac:dyDescent="0.35">
      <c r="H710"/>
      <c r="I710" s="48"/>
      <c r="J710"/>
      <c r="K710"/>
      <c r="L710"/>
      <c r="M710"/>
      <c r="N710"/>
      <c r="O710"/>
      <c r="P710" s="48"/>
      <c r="Q710"/>
      <c r="R710"/>
      <c r="S710"/>
      <c r="T710"/>
      <c r="U710"/>
      <c r="V710"/>
      <c r="W710" s="48"/>
      <c r="X710"/>
      <c r="Y710"/>
      <c r="Z710"/>
      <c r="AA710"/>
      <c r="AB710" s="37"/>
      <c r="AC710"/>
      <c r="AD710" s="48"/>
      <c r="AE710"/>
      <c r="AF710"/>
      <c r="AG710"/>
      <c r="AH710"/>
      <c r="AJ710"/>
    </row>
    <row r="711" spans="8:36" x14ac:dyDescent="0.35">
      <c r="H711"/>
      <c r="I711" s="48"/>
      <c r="J711"/>
      <c r="K711"/>
      <c r="L711"/>
      <c r="M711"/>
      <c r="N711"/>
      <c r="O711"/>
      <c r="P711" s="48"/>
      <c r="Q711"/>
      <c r="R711"/>
      <c r="S711"/>
      <c r="T711"/>
      <c r="U711"/>
      <c r="V711"/>
      <c r="W711" s="48"/>
      <c r="X711"/>
      <c r="Y711"/>
      <c r="Z711"/>
      <c r="AA711"/>
      <c r="AB711" s="37"/>
      <c r="AC711"/>
      <c r="AD711" s="48"/>
      <c r="AE711"/>
      <c r="AF711"/>
      <c r="AG711"/>
      <c r="AH711"/>
      <c r="AJ711"/>
    </row>
    <row r="712" spans="8:36" x14ac:dyDescent="0.35">
      <c r="H712"/>
      <c r="I712" s="48"/>
      <c r="J712"/>
      <c r="K712"/>
      <c r="L712"/>
      <c r="M712"/>
      <c r="N712"/>
      <c r="O712"/>
      <c r="P712" s="48"/>
      <c r="Q712"/>
      <c r="R712"/>
      <c r="S712"/>
      <c r="T712"/>
      <c r="U712"/>
      <c r="V712"/>
      <c r="W712" s="48"/>
      <c r="X712"/>
      <c r="Y712"/>
      <c r="Z712"/>
      <c r="AA712"/>
      <c r="AB712" s="37"/>
      <c r="AC712"/>
      <c r="AD712" s="48"/>
      <c r="AE712"/>
      <c r="AF712"/>
      <c r="AG712"/>
      <c r="AH712"/>
      <c r="AJ712"/>
    </row>
    <row r="713" spans="8:36" x14ac:dyDescent="0.35">
      <c r="H713"/>
      <c r="I713" s="48"/>
      <c r="J713"/>
      <c r="K713"/>
      <c r="L713"/>
      <c r="M713"/>
      <c r="N713"/>
      <c r="O713"/>
      <c r="P713" s="48"/>
      <c r="Q713"/>
      <c r="R713"/>
      <c r="S713"/>
      <c r="T713"/>
      <c r="U713"/>
      <c r="V713"/>
      <c r="W713" s="48"/>
      <c r="X713"/>
      <c r="Y713"/>
      <c r="Z713"/>
      <c r="AA713"/>
      <c r="AB713" s="37"/>
      <c r="AC713"/>
      <c r="AD713" s="48"/>
      <c r="AE713"/>
      <c r="AF713"/>
      <c r="AG713"/>
      <c r="AH713"/>
      <c r="AJ713"/>
    </row>
    <row r="714" spans="8:36" x14ac:dyDescent="0.35">
      <c r="H714"/>
      <c r="I714" s="48"/>
      <c r="J714"/>
      <c r="K714"/>
      <c r="L714"/>
      <c r="M714"/>
      <c r="N714"/>
      <c r="O714"/>
      <c r="P714" s="48"/>
      <c r="Q714"/>
      <c r="R714"/>
      <c r="S714"/>
      <c r="T714"/>
      <c r="U714"/>
      <c r="V714"/>
      <c r="W714" s="48"/>
      <c r="X714"/>
      <c r="Y714"/>
      <c r="Z714"/>
      <c r="AA714"/>
      <c r="AB714" s="37"/>
      <c r="AC714"/>
      <c r="AD714" s="48"/>
      <c r="AE714"/>
      <c r="AF714"/>
      <c r="AG714"/>
      <c r="AH714"/>
      <c r="AJ714"/>
    </row>
    <row r="715" spans="8:36" x14ac:dyDescent="0.35">
      <c r="H715"/>
      <c r="I715" s="48"/>
      <c r="J715"/>
      <c r="K715"/>
      <c r="L715"/>
      <c r="M715"/>
      <c r="N715"/>
      <c r="O715"/>
      <c r="P715" s="48"/>
      <c r="Q715"/>
      <c r="R715"/>
      <c r="S715"/>
      <c r="T715"/>
      <c r="U715"/>
      <c r="V715"/>
      <c r="W715" s="48"/>
      <c r="X715"/>
      <c r="Y715"/>
      <c r="Z715"/>
      <c r="AA715"/>
      <c r="AB715" s="37"/>
      <c r="AC715"/>
      <c r="AD715" s="48"/>
      <c r="AE715"/>
      <c r="AF715"/>
      <c r="AG715"/>
      <c r="AH715"/>
      <c r="AJ715"/>
    </row>
    <row r="716" spans="8:36" x14ac:dyDescent="0.35">
      <c r="H716"/>
      <c r="I716" s="48"/>
      <c r="J716"/>
      <c r="K716"/>
      <c r="L716"/>
      <c r="M716"/>
      <c r="N716"/>
      <c r="O716"/>
      <c r="P716" s="48"/>
      <c r="Q716"/>
      <c r="R716"/>
      <c r="S716"/>
      <c r="T716"/>
      <c r="U716"/>
      <c r="V716"/>
      <c r="W716" s="48"/>
      <c r="X716"/>
      <c r="Y716"/>
      <c r="Z716"/>
      <c r="AA716"/>
      <c r="AB716" s="37"/>
      <c r="AC716"/>
      <c r="AD716" s="48"/>
      <c r="AE716"/>
      <c r="AF716"/>
      <c r="AG716"/>
      <c r="AH716"/>
      <c r="AJ716"/>
    </row>
    <row r="717" spans="8:36" x14ac:dyDescent="0.35">
      <c r="H717"/>
      <c r="I717" s="48"/>
      <c r="J717"/>
      <c r="K717"/>
      <c r="L717"/>
      <c r="M717"/>
      <c r="N717"/>
      <c r="O717"/>
      <c r="P717" s="48"/>
      <c r="Q717"/>
      <c r="R717"/>
      <c r="S717"/>
      <c r="T717"/>
      <c r="U717"/>
      <c r="V717"/>
      <c r="W717" s="48"/>
      <c r="X717"/>
      <c r="Y717"/>
      <c r="Z717"/>
      <c r="AA717"/>
      <c r="AB717" s="37"/>
      <c r="AC717"/>
      <c r="AD717" s="48"/>
      <c r="AE717"/>
      <c r="AF717"/>
      <c r="AG717"/>
      <c r="AH717"/>
      <c r="AJ717"/>
    </row>
    <row r="718" spans="8:36" x14ac:dyDescent="0.35">
      <c r="H718"/>
      <c r="I718" s="48"/>
      <c r="J718"/>
      <c r="K718"/>
      <c r="L718"/>
      <c r="M718"/>
      <c r="N718"/>
      <c r="O718"/>
      <c r="P718" s="48"/>
      <c r="Q718"/>
      <c r="R718"/>
      <c r="S718"/>
      <c r="T718"/>
      <c r="U718"/>
      <c r="V718"/>
      <c r="W718" s="48"/>
      <c r="X718"/>
      <c r="Y718"/>
      <c r="Z718"/>
      <c r="AA718"/>
      <c r="AB718" s="37"/>
      <c r="AC718"/>
      <c r="AD718" s="48"/>
      <c r="AE718"/>
      <c r="AF718"/>
      <c r="AG718"/>
      <c r="AH718"/>
      <c r="AJ718"/>
    </row>
    <row r="719" spans="8:36" x14ac:dyDescent="0.35">
      <c r="H719"/>
      <c r="I719" s="48"/>
      <c r="J719"/>
      <c r="K719"/>
      <c r="L719"/>
      <c r="M719"/>
      <c r="N719"/>
      <c r="O719"/>
      <c r="P719" s="48"/>
      <c r="Q719"/>
      <c r="R719"/>
      <c r="S719"/>
      <c r="T719"/>
      <c r="U719"/>
      <c r="V719"/>
      <c r="W719" s="48"/>
      <c r="X719"/>
      <c r="Y719"/>
      <c r="Z719"/>
      <c r="AA719"/>
      <c r="AB719" s="37"/>
      <c r="AC719"/>
      <c r="AD719" s="48"/>
      <c r="AE719"/>
      <c r="AF719"/>
      <c r="AG719"/>
      <c r="AH719"/>
      <c r="AJ719"/>
    </row>
    <row r="720" spans="8:36" x14ac:dyDescent="0.35">
      <c r="H720"/>
      <c r="I720" s="48"/>
      <c r="J720"/>
      <c r="K720"/>
      <c r="L720"/>
      <c r="M720"/>
      <c r="N720"/>
      <c r="O720"/>
      <c r="P720" s="48"/>
      <c r="Q720"/>
      <c r="R720"/>
      <c r="S720"/>
      <c r="T720"/>
      <c r="U720"/>
      <c r="V720"/>
      <c r="W720" s="48"/>
      <c r="X720"/>
      <c r="Y720"/>
      <c r="Z720"/>
      <c r="AA720"/>
      <c r="AB720" s="37"/>
      <c r="AC720"/>
      <c r="AD720" s="48"/>
      <c r="AE720"/>
      <c r="AF720"/>
      <c r="AG720"/>
      <c r="AH720"/>
      <c r="AJ720"/>
    </row>
    <row r="721" spans="8:36" x14ac:dyDescent="0.35">
      <c r="H721"/>
      <c r="I721" s="48"/>
      <c r="J721"/>
      <c r="K721"/>
      <c r="L721"/>
      <c r="M721"/>
      <c r="N721"/>
      <c r="O721"/>
      <c r="P721" s="48"/>
      <c r="Q721"/>
      <c r="R721"/>
      <c r="S721"/>
      <c r="T721"/>
      <c r="U721"/>
      <c r="V721"/>
      <c r="W721" s="48"/>
      <c r="X721"/>
      <c r="Y721"/>
      <c r="Z721"/>
      <c r="AA721"/>
      <c r="AB721" s="37"/>
      <c r="AC721"/>
      <c r="AD721" s="48"/>
      <c r="AE721"/>
      <c r="AF721"/>
      <c r="AG721"/>
      <c r="AH721"/>
      <c r="AJ721"/>
    </row>
    <row r="722" spans="8:36" x14ac:dyDescent="0.35">
      <c r="H722"/>
      <c r="I722" s="48"/>
      <c r="J722"/>
      <c r="K722"/>
      <c r="L722"/>
      <c r="M722"/>
      <c r="N722"/>
      <c r="O722"/>
      <c r="P722" s="48"/>
      <c r="Q722"/>
      <c r="R722"/>
      <c r="S722"/>
      <c r="T722"/>
      <c r="U722"/>
      <c r="V722"/>
      <c r="W722" s="48"/>
      <c r="X722"/>
      <c r="Y722"/>
      <c r="Z722"/>
      <c r="AA722"/>
      <c r="AB722" s="37"/>
      <c r="AC722"/>
      <c r="AD722" s="48"/>
      <c r="AE722"/>
      <c r="AF722"/>
      <c r="AG722"/>
      <c r="AH722"/>
      <c r="AJ722"/>
    </row>
    <row r="723" spans="8:36" x14ac:dyDescent="0.35">
      <c r="H723"/>
      <c r="I723" s="48"/>
      <c r="J723"/>
      <c r="K723"/>
      <c r="L723"/>
      <c r="M723"/>
      <c r="N723"/>
      <c r="O723"/>
      <c r="P723" s="48"/>
      <c r="Q723"/>
      <c r="R723"/>
      <c r="S723"/>
      <c r="T723"/>
      <c r="U723"/>
      <c r="V723"/>
      <c r="W723" s="48"/>
      <c r="X723"/>
      <c r="Y723"/>
      <c r="Z723"/>
      <c r="AA723"/>
      <c r="AB723" s="37"/>
      <c r="AC723"/>
      <c r="AD723" s="48"/>
      <c r="AE723"/>
      <c r="AF723"/>
      <c r="AG723"/>
      <c r="AH723"/>
      <c r="AJ723"/>
    </row>
    <row r="724" spans="8:36" x14ac:dyDescent="0.35">
      <c r="H724"/>
      <c r="I724" s="48"/>
      <c r="J724"/>
      <c r="K724"/>
      <c r="L724"/>
      <c r="M724"/>
      <c r="N724"/>
      <c r="O724"/>
      <c r="P724" s="48"/>
      <c r="Q724"/>
      <c r="R724"/>
      <c r="S724"/>
      <c r="T724"/>
      <c r="U724"/>
      <c r="V724"/>
      <c r="W724" s="48"/>
      <c r="X724"/>
      <c r="Y724"/>
      <c r="Z724"/>
      <c r="AA724"/>
      <c r="AB724" s="37"/>
      <c r="AC724"/>
      <c r="AD724" s="48"/>
      <c r="AE724"/>
      <c r="AF724"/>
      <c r="AG724"/>
      <c r="AH724"/>
      <c r="AJ724"/>
    </row>
    <row r="725" spans="8:36" x14ac:dyDescent="0.35">
      <c r="H725"/>
      <c r="I725" s="48"/>
      <c r="J725"/>
      <c r="K725"/>
      <c r="L725"/>
      <c r="M725"/>
      <c r="N725"/>
      <c r="O725"/>
      <c r="P725" s="48"/>
      <c r="Q725"/>
      <c r="R725"/>
      <c r="S725"/>
      <c r="T725"/>
      <c r="U725"/>
      <c r="V725"/>
      <c r="W725" s="48"/>
      <c r="X725"/>
      <c r="Y725"/>
      <c r="Z725"/>
      <c r="AA725"/>
      <c r="AB725" s="37"/>
      <c r="AC725"/>
      <c r="AD725" s="48"/>
      <c r="AE725"/>
      <c r="AF725"/>
      <c r="AG725"/>
      <c r="AH725"/>
      <c r="AJ725"/>
    </row>
    <row r="726" spans="8:36" x14ac:dyDescent="0.35">
      <c r="H726"/>
      <c r="I726" s="48"/>
      <c r="J726"/>
      <c r="K726"/>
      <c r="L726"/>
      <c r="M726"/>
      <c r="N726"/>
      <c r="O726"/>
      <c r="P726" s="48"/>
      <c r="Q726"/>
      <c r="R726"/>
      <c r="S726"/>
      <c r="T726"/>
      <c r="U726"/>
      <c r="V726"/>
      <c r="W726" s="48"/>
      <c r="X726"/>
      <c r="Y726"/>
      <c r="Z726"/>
      <c r="AA726"/>
      <c r="AB726" s="37"/>
      <c r="AC726"/>
      <c r="AD726" s="48"/>
      <c r="AE726"/>
      <c r="AF726"/>
      <c r="AG726"/>
      <c r="AH726"/>
      <c r="AJ726"/>
    </row>
    <row r="727" spans="8:36" x14ac:dyDescent="0.35">
      <c r="H727"/>
      <c r="I727" s="48"/>
      <c r="J727"/>
      <c r="K727"/>
      <c r="L727"/>
      <c r="M727"/>
      <c r="N727"/>
      <c r="O727"/>
      <c r="P727" s="48"/>
      <c r="Q727"/>
      <c r="R727"/>
      <c r="S727"/>
      <c r="T727"/>
      <c r="U727"/>
      <c r="V727"/>
      <c r="W727" s="48"/>
      <c r="X727"/>
      <c r="Y727"/>
      <c r="Z727"/>
      <c r="AA727"/>
      <c r="AB727" s="37"/>
      <c r="AC727"/>
      <c r="AD727" s="48"/>
      <c r="AE727"/>
      <c r="AF727"/>
      <c r="AG727"/>
      <c r="AH727"/>
      <c r="AJ727"/>
    </row>
    <row r="728" spans="8:36" x14ac:dyDescent="0.35">
      <c r="H728"/>
      <c r="I728" s="48"/>
      <c r="J728"/>
      <c r="K728"/>
      <c r="L728"/>
      <c r="M728"/>
      <c r="N728"/>
      <c r="O728"/>
      <c r="P728" s="48"/>
      <c r="Q728"/>
      <c r="R728"/>
      <c r="S728"/>
      <c r="T728"/>
      <c r="U728"/>
      <c r="V728"/>
      <c r="W728" s="48"/>
      <c r="X728"/>
      <c r="Y728"/>
      <c r="Z728"/>
      <c r="AA728"/>
      <c r="AB728" s="37"/>
      <c r="AC728"/>
      <c r="AD728" s="48"/>
      <c r="AE728"/>
      <c r="AF728"/>
      <c r="AG728"/>
      <c r="AH728"/>
      <c r="AJ728"/>
    </row>
    <row r="729" spans="8:36" x14ac:dyDescent="0.35">
      <c r="H729"/>
      <c r="I729" s="48"/>
      <c r="J729"/>
      <c r="K729"/>
      <c r="L729"/>
      <c r="M729"/>
      <c r="N729"/>
      <c r="O729"/>
      <c r="P729" s="48"/>
      <c r="Q729"/>
      <c r="R729"/>
      <c r="S729"/>
      <c r="T729"/>
      <c r="U729"/>
      <c r="V729"/>
      <c r="W729" s="48"/>
      <c r="X729"/>
      <c r="Y729"/>
      <c r="Z729"/>
      <c r="AA729"/>
      <c r="AB729" s="37"/>
      <c r="AC729"/>
      <c r="AD729" s="48"/>
      <c r="AE729"/>
      <c r="AF729"/>
      <c r="AG729"/>
      <c r="AH729"/>
      <c r="AJ729"/>
    </row>
    <row r="730" spans="8:36" x14ac:dyDescent="0.35">
      <c r="H730"/>
      <c r="I730" s="48"/>
      <c r="J730"/>
      <c r="K730"/>
      <c r="L730"/>
      <c r="M730"/>
      <c r="N730"/>
      <c r="O730"/>
      <c r="P730" s="48"/>
      <c r="Q730"/>
      <c r="R730"/>
      <c r="S730"/>
      <c r="T730"/>
      <c r="U730"/>
      <c r="V730"/>
      <c r="W730" s="48"/>
      <c r="X730"/>
      <c r="Y730"/>
      <c r="Z730"/>
      <c r="AA730"/>
      <c r="AB730" s="37"/>
      <c r="AC730"/>
      <c r="AD730" s="48"/>
      <c r="AE730"/>
      <c r="AF730"/>
      <c r="AG730"/>
      <c r="AH730"/>
      <c r="AJ730"/>
    </row>
    <row r="731" spans="8:36" x14ac:dyDescent="0.35">
      <c r="H731"/>
      <c r="I731" s="48"/>
      <c r="J731"/>
      <c r="K731"/>
      <c r="L731"/>
      <c r="M731"/>
      <c r="N731"/>
      <c r="O731"/>
      <c r="P731" s="48"/>
      <c r="Q731"/>
      <c r="R731"/>
      <c r="S731"/>
      <c r="T731"/>
      <c r="U731"/>
      <c r="V731"/>
      <c r="W731" s="48"/>
      <c r="X731"/>
      <c r="Y731"/>
      <c r="Z731"/>
      <c r="AA731"/>
      <c r="AB731" s="37"/>
      <c r="AC731"/>
      <c r="AD731" s="48"/>
      <c r="AE731"/>
      <c r="AF731"/>
      <c r="AG731"/>
      <c r="AH731"/>
      <c r="AJ731"/>
    </row>
    <row r="732" spans="8:36" x14ac:dyDescent="0.35">
      <c r="H732"/>
      <c r="I732" s="48"/>
      <c r="J732"/>
      <c r="K732"/>
      <c r="L732"/>
      <c r="M732"/>
      <c r="N732"/>
      <c r="O732"/>
      <c r="P732" s="48"/>
      <c r="Q732"/>
      <c r="R732"/>
      <c r="S732"/>
      <c r="T732"/>
      <c r="U732"/>
      <c r="V732"/>
      <c r="W732" s="48"/>
      <c r="X732"/>
      <c r="Y732"/>
      <c r="Z732"/>
      <c r="AA732"/>
      <c r="AB732" s="37"/>
      <c r="AC732"/>
      <c r="AD732" s="48"/>
      <c r="AE732"/>
      <c r="AF732"/>
      <c r="AG732"/>
      <c r="AH732"/>
      <c r="AJ732"/>
    </row>
    <row r="733" spans="8:36" x14ac:dyDescent="0.35">
      <c r="H733"/>
      <c r="I733" s="48"/>
      <c r="J733"/>
      <c r="K733"/>
      <c r="L733"/>
      <c r="M733"/>
      <c r="N733"/>
      <c r="O733"/>
      <c r="P733" s="48"/>
      <c r="Q733"/>
      <c r="R733"/>
      <c r="S733"/>
      <c r="T733"/>
      <c r="U733"/>
      <c r="V733"/>
      <c r="W733" s="48"/>
      <c r="X733"/>
      <c r="Y733"/>
      <c r="Z733"/>
      <c r="AA733"/>
      <c r="AB733" s="37"/>
      <c r="AC733"/>
      <c r="AD733" s="48"/>
      <c r="AE733"/>
      <c r="AF733"/>
      <c r="AG733"/>
      <c r="AH733"/>
      <c r="AJ733"/>
    </row>
    <row r="734" spans="8:36" x14ac:dyDescent="0.35">
      <c r="H734"/>
      <c r="I734" s="48"/>
      <c r="J734"/>
      <c r="K734"/>
      <c r="L734"/>
      <c r="M734"/>
      <c r="N734"/>
      <c r="O734"/>
      <c r="P734" s="48"/>
      <c r="Q734"/>
      <c r="R734"/>
      <c r="S734"/>
      <c r="T734"/>
      <c r="U734"/>
      <c r="V734"/>
      <c r="W734" s="48"/>
      <c r="X734"/>
      <c r="Y734"/>
      <c r="Z734"/>
      <c r="AA734"/>
      <c r="AB734" s="37"/>
      <c r="AC734"/>
      <c r="AD734" s="48"/>
      <c r="AE734"/>
      <c r="AF734"/>
      <c r="AG734"/>
      <c r="AH734"/>
      <c r="AJ734"/>
    </row>
    <row r="735" spans="8:36" x14ac:dyDescent="0.35">
      <c r="H735"/>
      <c r="I735" s="48"/>
      <c r="J735"/>
      <c r="K735"/>
      <c r="L735"/>
      <c r="M735"/>
      <c r="N735"/>
      <c r="O735"/>
      <c r="P735" s="48"/>
      <c r="Q735"/>
      <c r="R735"/>
      <c r="S735"/>
      <c r="T735"/>
      <c r="U735"/>
      <c r="V735"/>
      <c r="W735" s="48"/>
      <c r="X735"/>
      <c r="Y735"/>
      <c r="Z735"/>
      <c r="AA735"/>
      <c r="AB735" s="37"/>
      <c r="AC735"/>
      <c r="AD735" s="48"/>
      <c r="AE735"/>
      <c r="AF735"/>
      <c r="AG735"/>
      <c r="AH735"/>
      <c r="AJ735"/>
    </row>
    <row r="736" spans="8:36" x14ac:dyDescent="0.35">
      <c r="H736"/>
      <c r="I736" s="48"/>
      <c r="J736"/>
      <c r="K736"/>
      <c r="L736"/>
      <c r="M736"/>
      <c r="N736"/>
      <c r="O736"/>
      <c r="P736" s="48"/>
      <c r="Q736"/>
      <c r="R736"/>
      <c r="S736"/>
      <c r="T736"/>
      <c r="U736"/>
      <c r="V736"/>
      <c r="W736" s="48"/>
      <c r="X736"/>
      <c r="Y736"/>
      <c r="Z736"/>
      <c r="AA736"/>
      <c r="AB736" s="37"/>
      <c r="AC736"/>
      <c r="AD736" s="48"/>
      <c r="AE736"/>
      <c r="AF736"/>
      <c r="AG736"/>
      <c r="AH736"/>
      <c r="AJ736"/>
    </row>
    <row r="737" spans="8:36" x14ac:dyDescent="0.35">
      <c r="H737"/>
      <c r="I737" s="48"/>
      <c r="J737"/>
      <c r="K737"/>
      <c r="L737"/>
      <c r="M737"/>
      <c r="N737"/>
      <c r="O737"/>
      <c r="P737" s="48"/>
      <c r="Q737"/>
      <c r="R737"/>
      <c r="S737"/>
      <c r="T737"/>
      <c r="U737"/>
      <c r="V737"/>
      <c r="W737" s="48"/>
      <c r="X737"/>
      <c r="Y737"/>
      <c r="Z737"/>
      <c r="AA737"/>
      <c r="AB737" s="37"/>
      <c r="AC737"/>
      <c r="AD737" s="48"/>
      <c r="AE737"/>
      <c r="AF737"/>
      <c r="AG737"/>
      <c r="AH737"/>
      <c r="AJ737"/>
    </row>
    <row r="738" spans="8:36" x14ac:dyDescent="0.35">
      <c r="H738"/>
      <c r="I738" s="48"/>
      <c r="J738"/>
      <c r="K738"/>
      <c r="L738"/>
      <c r="M738"/>
      <c r="N738"/>
      <c r="O738"/>
      <c r="P738" s="48"/>
      <c r="Q738"/>
      <c r="R738"/>
      <c r="S738"/>
      <c r="T738"/>
      <c r="U738"/>
      <c r="V738"/>
      <c r="W738" s="48"/>
      <c r="X738"/>
      <c r="Y738"/>
      <c r="Z738"/>
      <c r="AA738"/>
      <c r="AB738" s="37"/>
      <c r="AC738"/>
      <c r="AD738" s="48"/>
      <c r="AE738"/>
      <c r="AF738"/>
      <c r="AG738"/>
      <c r="AH738"/>
      <c r="AJ738"/>
    </row>
    <row r="739" spans="8:36" x14ac:dyDescent="0.35">
      <c r="H739"/>
      <c r="I739" s="48"/>
      <c r="J739"/>
      <c r="K739"/>
      <c r="L739"/>
      <c r="M739"/>
      <c r="N739"/>
      <c r="O739"/>
      <c r="P739" s="48"/>
      <c r="Q739"/>
      <c r="R739"/>
      <c r="S739"/>
      <c r="T739"/>
      <c r="U739"/>
      <c r="V739"/>
      <c r="W739" s="48"/>
      <c r="X739"/>
      <c r="Y739"/>
      <c r="Z739"/>
      <c r="AA739"/>
      <c r="AB739" s="37"/>
      <c r="AC739"/>
      <c r="AD739" s="48"/>
      <c r="AE739"/>
      <c r="AF739"/>
      <c r="AG739"/>
      <c r="AH739"/>
      <c r="AJ739"/>
    </row>
    <row r="740" spans="8:36" x14ac:dyDescent="0.35">
      <c r="H740"/>
      <c r="I740" s="48"/>
      <c r="J740"/>
      <c r="K740"/>
      <c r="L740"/>
      <c r="M740"/>
      <c r="N740"/>
      <c r="O740"/>
      <c r="P740" s="48"/>
      <c r="Q740"/>
      <c r="R740"/>
      <c r="S740"/>
      <c r="T740"/>
      <c r="U740"/>
      <c r="V740"/>
      <c r="W740" s="48"/>
      <c r="X740"/>
      <c r="Y740"/>
      <c r="Z740"/>
      <c r="AA740"/>
      <c r="AB740" s="37"/>
      <c r="AC740"/>
      <c r="AD740" s="48"/>
      <c r="AE740"/>
      <c r="AF740"/>
      <c r="AG740"/>
      <c r="AH740"/>
      <c r="AJ740"/>
    </row>
    <row r="741" spans="8:36" x14ac:dyDescent="0.35">
      <c r="H741"/>
      <c r="I741" s="48"/>
      <c r="J741"/>
      <c r="K741"/>
      <c r="L741"/>
      <c r="M741"/>
      <c r="N741"/>
      <c r="O741"/>
      <c r="P741" s="48"/>
      <c r="Q741"/>
      <c r="R741"/>
      <c r="S741"/>
      <c r="T741"/>
      <c r="U741"/>
      <c r="V741"/>
      <c r="W741" s="48"/>
      <c r="X741"/>
      <c r="Y741"/>
      <c r="Z741"/>
      <c r="AA741"/>
      <c r="AB741" s="37"/>
      <c r="AC741"/>
      <c r="AD741" s="48"/>
      <c r="AE741"/>
      <c r="AF741"/>
      <c r="AG741"/>
      <c r="AH741"/>
      <c r="AJ741"/>
    </row>
    <row r="742" spans="8:36" x14ac:dyDescent="0.35">
      <c r="H742"/>
      <c r="I742" s="48"/>
      <c r="J742"/>
      <c r="K742"/>
      <c r="L742"/>
      <c r="M742"/>
      <c r="N742"/>
      <c r="O742"/>
      <c r="P742" s="48"/>
      <c r="Q742"/>
      <c r="R742"/>
      <c r="S742"/>
      <c r="T742"/>
      <c r="U742"/>
      <c r="V742"/>
      <c r="W742" s="48"/>
      <c r="X742"/>
      <c r="Y742"/>
      <c r="Z742"/>
      <c r="AA742"/>
      <c r="AB742" s="37"/>
      <c r="AC742"/>
      <c r="AD742" s="48"/>
      <c r="AE742"/>
      <c r="AF742"/>
      <c r="AG742"/>
      <c r="AH742"/>
      <c r="AJ742"/>
    </row>
    <row r="743" spans="8:36" x14ac:dyDescent="0.35">
      <c r="H743"/>
      <c r="I743" s="48"/>
      <c r="J743"/>
      <c r="K743"/>
      <c r="L743"/>
      <c r="M743"/>
      <c r="N743"/>
      <c r="O743"/>
      <c r="P743" s="48"/>
      <c r="Q743"/>
      <c r="R743"/>
      <c r="S743"/>
      <c r="T743"/>
      <c r="U743"/>
      <c r="V743"/>
      <c r="W743" s="48"/>
      <c r="X743"/>
      <c r="Y743"/>
      <c r="Z743"/>
      <c r="AA743"/>
      <c r="AB743" s="37"/>
      <c r="AC743"/>
      <c r="AD743" s="48"/>
      <c r="AE743"/>
      <c r="AF743"/>
      <c r="AG743"/>
      <c r="AH743"/>
      <c r="AJ743"/>
    </row>
    <row r="744" spans="8:36" x14ac:dyDescent="0.35">
      <c r="H744"/>
      <c r="I744" s="48"/>
      <c r="J744"/>
      <c r="K744"/>
      <c r="L744"/>
      <c r="M744"/>
      <c r="N744"/>
      <c r="O744"/>
      <c r="P744" s="48"/>
      <c r="Q744"/>
      <c r="R744"/>
      <c r="S744"/>
      <c r="T744"/>
      <c r="U744"/>
      <c r="V744"/>
      <c r="W744" s="48"/>
      <c r="X744"/>
      <c r="Y744"/>
      <c r="Z744"/>
      <c r="AA744"/>
      <c r="AB744" s="37"/>
      <c r="AC744"/>
      <c r="AD744" s="48"/>
      <c r="AE744"/>
      <c r="AF744"/>
      <c r="AG744"/>
      <c r="AH744"/>
      <c r="AJ744"/>
    </row>
    <row r="745" spans="8:36" x14ac:dyDescent="0.35">
      <c r="H745"/>
      <c r="I745" s="48"/>
      <c r="J745"/>
      <c r="K745"/>
      <c r="L745"/>
      <c r="M745"/>
      <c r="N745"/>
      <c r="O745"/>
      <c r="P745" s="48"/>
      <c r="Q745"/>
      <c r="R745"/>
      <c r="S745"/>
      <c r="T745"/>
      <c r="U745"/>
      <c r="V745"/>
      <c r="W745" s="48"/>
      <c r="X745"/>
      <c r="Y745"/>
      <c r="Z745"/>
      <c r="AA745"/>
      <c r="AB745" s="37"/>
      <c r="AC745"/>
      <c r="AD745" s="48"/>
      <c r="AE745"/>
      <c r="AF745"/>
      <c r="AG745"/>
      <c r="AH745"/>
      <c r="AJ745"/>
    </row>
    <row r="746" spans="8:36" x14ac:dyDescent="0.35">
      <c r="H746"/>
      <c r="I746" s="48"/>
      <c r="J746"/>
      <c r="K746"/>
      <c r="L746"/>
      <c r="M746"/>
      <c r="N746"/>
      <c r="O746"/>
      <c r="P746" s="48"/>
      <c r="Q746"/>
      <c r="R746"/>
      <c r="S746"/>
      <c r="T746"/>
      <c r="U746"/>
      <c r="V746"/>
      <c r="W746" s="48"/>
      <c r="X746"/>
      <c r="Y746"/>
      <c r="Z746"/>
      <c r="AA746"/>
      <c r="AB746" s="37"/>
      <c r="AC746"/>
      <c r="AD746" s="48"/>
      <c r="AE746"/>
      <c r="AF746"/>
      <c r="AG746"/>
      <c r="AH746"/>
      <c r="AJ746"/>
    </row>
    <row r="747" spans="8:36" x14ac:dyDescent="0.35">
      <c r="H747"/>
      <c r="I747" s="48"/>
      <c r="J747"/>
      <c r="K747"/>
      <c r="L747"/>
      <c r="M747"/>
      <c r="N747"/>
      <c r="O747"/>
      <c r="P747" s="48"/>
      <c r="Q747"/>
      <c r="R747"/>
      <c r="S747"/>
      <c r="T747"/>
      <c r="U747"/>
      <c r="V747"/>
      <c r="W747" s="48"/>
      <c r="X747"/>
      <c r="Y747"/>
      <c r="Z747"/>
      <c r="AA747"/>
      <c r="AB747" s="37"/>
      <c r="AC747"/>
      <c r="AD747" s="48"/>
      <c r="AE747"/>
      <c r="AF747"/>
      <c r="AG747"/>
      <c r="AH747"/>
      <c r="AJ747"/>
    </row>
    <row r="748" spans="8:36" x14ac:dyDescent="0.35">
      <c r="H748"/>
      <c r="I748" s="48"/>
      <c r="J748"/>
      <c r="K748"/>
      <c r="L748"/>
      <c r="M748"/>
      <c r="N748"/>
      <c r="O748"/>
      <c r="P748" s="48"/>
      <c r="Q748"/>
      <c r="R748"/>
      <c r="S748"/>
      <c r="T748"/>
      <c r="U748"/>
      <c r="V748"/>
      <c r="W748" s="48"/>
      <c r="X748"/>
      <c r="Y748"/>
      <c r="Z748"/>
      <c r="AA748"/>
      <c r="AB748" s="37"/>
      <c r="AC748"/>
      <c r="AD748" s="48"/>
      <c r="AE748"/>
      <c r="AF748"/>
      <c r="AG748"/>
      <c r="AH748"/>
      <c r="AJ748"/>
    </row>
    <row r="749" spans="8:36" x14ac:dyDescent="0.35">
      <c r="H749"/>
      <c r="I749" s="48"/>
      <c r="J749"/>
      <c r="K749"/>
      <c r="L749"/>
      <c r="M749"/>
      <c r="N749"/>
      <c r="O749"/>
      <c r="P749" s="48"/>
      <c r="Q749"/>
      <c r="R749"/>
      <c r="S749"/>
      <c r="T749"/>
      <c r="U749"/>
      <c r="V749"/>
      <c r="W749" s="48"/>
      <c r="X749"/>
      <c r="Y749"/>
      <c r="Z749"/>
      <c r="AA749"/>
      <c r="AB749" s="37"/>
      <c r="AC749"/>
      <c r="AD749" s="48"/>
      <c r="AE749"/>
      <c r="AF749"/>
      <c r="AG749"/>
      <c r="AH749"/>
      <c r="AJ749"/>
    </row>
    <row r="750" spans="8:36" x14ac:dyDescent="0.35">
      <c r="H750"/>
      <c r="I750" s="48"/>
      <c r="J750"/>
      <c r="K750"/>
      <c r="L750"/>
      <c r="M750"/>
      <c r="N750"/>
      <c r="O750"/>
      <c r="P750" s="48"/>
      <c r="Q750"/>
      <c r="R750"/>
      <c r="S750"/>
      <c r="T750"/>
      <c r="U750"/>
      <c r="V750"/>
      <c r="W750" s="48"/>
      <c r="X750"/>
      <c r="Y750"/>
      <c r="Z750"/>
      <c r="AA750"/>
      <c r="AB750" s="37"/>
      <c r="AC750"/>
      <c r="AD750" s="48"/>
      <c r="AE750"/>
      <c r="AF750"/>
      <c r="AG750"/>
      <c r="AH750"/>
      <c r="AJ750"/>
    </row>
    <row r="751" spans="8:36" x14ac:dyDescent="0.35">
      <c r="H751"/>
      <c r="I751" s="48"/>
      <c r="J751"/>
      <c r="K751"/>
      <c r="L751"/>
      <c r="M751"/>
      <c r="N751"/>
      <c r="O751"/>
      <c r="P751" s="48"/>
      <c r="Q751"/>
      <c r="R751"/>
      <c r="S751"/>
      <c r="T751"/>
      <c r="U751"/>
      <c r="V751"/>
      <c r="W751" s="48"/>
      <c r="X751"/>
      <c r="Y751"/>
      <c r="Z751"/>
      <c r="AA751"/>
      <c r="AB751" s="37"/>
      <c r="AC751"/>
      <c r="AD751" s="48"/>
      <c r="AE751"/>
      <c r="AF751"/>
      <c r="AG751"/>
      <c r="AH751"/>
      <c r="AJ751"/>
    </row>
    <row r="752" spans="8:36" x14ac:dyDescent="0.35">
      <c r="H752"/>
      <c r="I752" s="48"/>
      <c r="J752"/>
      <c r="K752"/>
      <c r="L752"/>
      <c r="M752"/>
      <c r="N752"/>
      <c r="O752"/>
      <c r="P752" s="48"/>
      <c r="Q752"/>
      <c r="R752"/>
      <c r="S752"/>
      <c r="T752"/>
      <c r="U752"/>
      <c r="V752"/>
      <c r="W752" s="48"/>
      <c r="X752"/>
      <c r="Y752"/>
      <c r="Z752"/>
      <c r="AA752"/>
      <c r="AB752" s="37"/>
      <c r="AC752"/>
      <c r="AD752" s="48"/>
      <c r="AE752"/>
      <c r="AF752"/>
      <c r="AG752"/>
      <c r="AH752"/>
      <c r="AJ752"/>
    </row>
    <row r="753" spans="8:36" x14ac:dyDescent="0.35">
      <c r="H753"/>
      <c r="I753" s="48"/>
      <c r="J753"/>
      <c r="K753"/>
      <c r="L753"/>
      <c r="M753"/>
      <c r="N753"/>
      <c r="O753"/>
      <c r="P753" s="48"/>
      <c r="Q753"/>
      <c r="R753"/>
      <c r="S753"/>
      <c r="T753"/>
      <c r="U753"/>
      <c r="V753"/>
      <c r="W753" s="48"/>
      <c r="X753"/>
      <c r="Y753"/>
      <c r="Z753"/>
      <c r="AA753"/>
      <c r="AB753" s="37"/>
      <c r="AC753"/>
      <c r="AD753" s="48"/>
      <c r="AE753"/>
      <c r="AF753"/>
      <c r="AG753"/>
      <c r="AH753"/>
      <c r="AJ753"/>
    </row>
    <row r="754" spans="8:36" x14ac:dyDescent="0.35">
      <c r="H754"/>
      <c r="I754" s="48"/>
      <c r="J754"/>
      <c r="K754"/>
      <c r="L754"/>
      <c r="M754"/>
      <c r="N754"/>
      <c r="O754"/>
      <c r="P754" s="48"/>
      <c r="Q754"/>
      <c r="R754"/>
      <c r="S754"/>
      <c r="T754"/>
      <c r="U754"/>
      <c r="V754"/>
      <c r="W754" s="48"/>
      <c r="X754"/>
      <c r="Y754"/>
      <c r="Z754"/>
      <c r="AA754"/>
      <c r="AB754" s="37"/>
      <c r="AC754"/>
      <c r="AD754" s="48"/>
      <c r="AE754"/>
      <c r="AF754"/>
      <c r="AG754"/>
      <c r="AH754"/>
      <c r="AJ754"/>
    </row>
    <row r="755" spans="8:36" x14ac:dyDescent="0.35">
      <c r="H755"/>
      <c r="I755" s="48"/>
      <c r="J755"/>
      <c r="K755"/>
      <c r="L755"/>
      <c r="M755"/>
      <c r="N755"/>
      <c r="O755"/>
      <c r="P755" s="48"/>
      <c r="Q755"/>
      <c r="R755"/>
      <c r="S755"/>
      <c r="T755"/>
      <c r="U755"/>
      <c r="V755"/>
      <c r="W755" s="48"/>
      <c r="X755"/>
      <c r="Y755"/>
      <c r="Z755"/>
      <c r="AA755"/>
      <c r="AB755" s="37"/>
      <c r="AC755"/>
      <c r="AD755" s="48"/>
      <c r="AE755"/>
      <c r="AF755"/>
      <c r="AG755"/>
      <c r="AH755"/>
      <c r="AJ755"/>
    </row>
    <row r="756" spans="8:36" x14ac:dyDescent="0.35">
      <c r="H756"/>
      <c r="I756" s="48"/>
      <c r="J756"/>
      <c r="K756"/>
      <c r="L756"/>
      <c r="M756"/>
      <c r="N756"/>
      <c r="O756"/>
      <c r="P756" s="48"/>
      <c r="Q756"/>
      <c r="R756"/>
      <c r="S756"/>
      <c r="T756"/>
      <c r="U756"/>
      <c r="V756"/>
      <c r="W756" s="48"/>
      <c r="X756"/>
      <c r="Y756"/>
      <c r="Z756"/>
      <c r="AA756"/>
      <c r="AB756" s="37"/>
      <c r="AC756"/>
      <c r="AD756" s="48"/>
      <c r="AE756"/>
      <c r="AF756"/>
      <c r="AG756"/>
      <c r="AH756"/>
      <c r="AJ756"/>
    </row>
    <row r="757" spans="8:36" x14ac:dyDescent="0.35">
      <c r="H757"/>
      <c r="I757" s="48"/>
      <c r="J757"/>
      <c r="K757"/>
      <c r="L757"/>
      <c r="M757"/>
      <c r="N757"/>
      <c r="O757"/>
      <c r="P757" s="48"/>
      <c r="Q757"/>
      <c r="R757"/>
      <c r="S757"/>
      <c r="T757"/>
      <c r="U757"/>
      <c r="V757"/>
      <c r="W757" s="48"/>
      <c r="X757"/>
      <c r="Y757"/>
      <c r="Z757"/>
      <c r="AA757"/>
      <c r="AB757" s="37"/>
      <c r="AC757"/>
      <c r="AD757" s="48"/>
      <c r="AE757"/>
      <c r="AF757"/>
      <c r="AG757"/>
      <c r="AH757"/>
      <c r="AJ757"/>
    </row>
    <row r="758" spans="8:36" x14ac:dyDescent="0.35">
      <c r="H758"/>
      <c r="I758" s="48"/>
      <c r="J758"/>
      <c r="K758"/>
      <c r="L758"/>
      <c r="M758"/>
      <c r="N758"/>
      <c r="O758"/>
      <c r="P758" s="48"/>
      <c r="Q758"/>
      <c r="R758"/>
      <c r="S758"/>
      <c r="T758"/>
      <c r="U758"/>
      <c r="V758"/>
      <c r="W758" s="48"/>
      <c r="X758"/>
      <c r="Y758"/>
      <c r="Z758"/>
      <c r="AA758"/>
      <c r="AB758" s="37"/>
      <c r="AC758"/>
      <c r="AD758" s="48"/>
      <c r="AE758"/>
      <c r="AF758"/>
      <c r="AG758"/>
      <c r="AH758"/>
      <c r="AJ758"/>
    </row>
    <row r="759" spans="8:36" x14ac:dyDescent="0.35">
      <c r="H759"/>
      <c r="I759" s="48"/>
      <c r="J759"/>
      <c r="K759"/>
      <c r="L759"/>
      <c r="M759"/>
      <c r="N759"/>
      <c r="O759"/>
      <c r="P759" s="48"/>
      <c r="Q759"/>
      <c r="R759"/>
      <c r="S759"/>
      <c r="T759"/>
      <c r="U759"/>
      <c r="V759"/>
      <c r="W759" s="48"/>
      <c r="X759"/>
      <c r="Y759"/>
      <c r="Z759"/>
      <c r="AA759"/>
      <c r="AB759" s="37"/>
      <c r="AC759"/>
      <c r="AD759" s="48"/>
      <c r="AE759"/>
      <c r="AF759"/>
      <c r="AG759"/>
      <c r="AH759"/>
      <c r="AJ759"/>
    </row>
    <row r="760" spans="8:36" x14ac:dyDescent="0.35">
      <c r="H760"/>
      <c r="I760" s="48"/>
      <c r="J760"/>
      <c r="K760"/>
      <c r="L760"/>
      <c r="M760"/>
      <c r="N760"/>
      <c r="O760"/>
      <c r="P760" s="48"/>
      <c r="Q760"/>
      <c r="R760"/>
      <c r="S760"/>
      <c r="T760"/>
      <c r="U760"/>
      <c r="V760"/>
      <c r="W760" s="48"/>
      <c r="X760"/>
      <c r="Y760"/>
      <c r="Z760"/>
      <c r="AA760"/>
      <c r="AB760" s="37"/>
      <c r="AC760"/>
      <c r="AD760" s="48"/>
      <c r="AE760"/>
      <c r="AF760"/>
      <c r="AG760"/>
      <c r="AH760"/>
      <c r="AJ760"/>
    </row>
    <row r="761" spans="8:36" x14ac:dyDescent="0.35">
      <c r="H761"/>
      <c r="I761" s="48"/>
      <c r="J761"/>
      <c r="K761"/>
      <c r="L761"/>
      <c r="M761"/>
      <c r="N761"/>
      <c r="O761"/>
      <c r="P761" s="48"/>
      <c r="Q761"/>
      <c r="R761"/>
      <c r="S761"/>
      <c r="T761"/>
      <c r="U761"/>
      <c r="V761"/>
      <c r="W761" s="48"/>
      <c r="X761"/>
      <c r="Y761"/>
      <c r="Z761"/>
      <c r="AA761"/>
      <c r="AB761" s="37"/>
      <c r="AC761"/>
      <c r="AD761" s="48"/>
      <c r="AE761"/>
      <c r="AF761"/>
      <c r="AG761"/>
      <c r="AH761"/>
      <c r="AJ761"/>
    </row>
    <row r="762" spans="8:36" x14ac:dyDescent="0.35">
      <c r="H762"/>
      <c r="I762" s="48"/>
      <c r="J762"/>
      <c r="K762"/>
      <c r="L762"/>
      <c r="M762"/>
      <c r="N762"/>
      <c r="O762"/>
      <c r="P762" s="48"/>
      <c r="Q762"/>
      <c r="R762"/>
      <c r="S762"/>
      <c r="T762"/>
      <c r="U762"/>
      <c r="V762"/>
      <c r="W762" s="48"/>
      <c r="X762"/>
      <c r="Y762"/>
      <c r="Z762"/>
      <c r="AA762"/>
      <c r="AB762" s="37"/>
      <c r="AC762"/>
      <c r="AD762" s="48"/>
      <c r="AE762"/>
      <c r="AF762"/>
      <c r="AG762"/>
      <c r="AH762"/>
      <c r="AJ762"/>
    </row>
    <row r="763" spans="8:36" x14ac:dyDescent="0.35">
      <c r="H763"/>
      <c r="I763" s="48"/>
      <c r="J763"/>
      <c r="K763"/>
      <c r="L763"/>
      <c r="M763"/>
      <c r="N763"/>
      <c r="O763"/>
      <c r="P763" s="48"/>
      <c r="Q763"/>
      <c r="R763"/>
      <c r="S763"/>
      <c r="T763"/>
      <c r="U763"/>
      <c r="V763"/>
      <c r="W763" s="48"/>
      <c r="X763"/>
      <c r="Y763"/>
      <c r="Z763"/>
      <c r="AA763"/>
      <c r="AB763" s="37"/>
      <c r="AC763"/>
      <c r="AD763" s="48"/>
      <c r="AE763"/>
      <c r="AF763"/>
      <c r="AG763"/>
      <c r="AH763"/>
      <c r="AJ763"/>
    </row>
    <row r="764" spans="8:36" x14ac:dyDescent="0.35">
      <c r="H764"/>
      <c r="I764" s="48"/>
      <c r="J764"/>
      <c r="K764"/>
      <c r="L764"/>
      <c r="M764"/>
      <c r="N764"/>
      <c r="O764"/>
      <c r="P764" s="48"/>
      <c r="Q764"/>
      <c r="R764"/>
      <c r="S764"/>
      <c r="T764"/>
      <c r="U764"/>
      <c r="V764"/>
      <c r="W764" s="48"/>
      <c r="X764"/>
      <c r="Y764"/>
      <c r="Z764"/>
      <c r="AA764"/>
      <c r="AB764" s="37"/>
      <c r="AC764"/>
      <c r="AD764" s="48"/>
      <c r="AE764"/>
      <c r="AF764"/>
      <c r="AG764"/>
      <c r="AH764"/>
      <c r="AJ764"/>
    </row>
    <row r="765" spans="8:36" x14ac:dyDescent="0.35">
      <c r="H765"/>
      <c r="I765" s="48"/>
      <c r="J765"/>
      <c r="K765"/>
      <c r="L765"/>
      <c r="M765"/>
      <c r="N765"/>
      <c r="O765"/>
      <c r="P765" s="48"/>
      <c r="Q765"/>
      <c r="R765"/>
      <c r="S765"/>
      <c r="T765"/>
      <c r="U765"/>
      <c r="V765"/>
      <c r="W765" s="48"/>
      <c r="X765"/>
      <c r="Y765"/>
      <c r="Z765"/>
      <c r="AA765"/>
      <c r="AB765" s="37"/>
      <c r="AC765"/>
      <c r="AD765" s="48"/>
      <c r="AE765"/>
      <c r="AF765"/>
      <c r="AG765"/>
      <c r="AH765"/>
      <c r="AJ765"/>
    </row>
    <row r="766" spans="8:36" x14ac:dyDescent="0.35">
      <c r="H766"/>
      <c r="I766" s="48"/>
      <c r="J766"/>
      <c r="K766"/>
      <c r="L766"/>
      <c r="M766"/>
      <c r="N766"/>
      <c r="O766"/>
      <c r="P766" s="48"/>
      <c r="Q766"/>
      <c r="R766"/>
      <c r="S766"/>
      <c r="T766"/>
      <c r="U766"/>
      <c r="V766"/>
      <c r="W766" s="48"/>
      <c r="X766"/>
      <c r="Y766"/>
      <c r="Z766"/>
      <c r="AA766"/>
      <c r="AB766" s="37"/>
      <c r="AC766"/>
      <c r="AD766" s="48"/>
      <c r="AE766"/>
      <c r="AF766"/>
      <c r="AG766"/>
      <c r="AH766"/>
      <c r="AJ766"/>
    </row>
    <row r="767" spans="8:36" x14ac:dyDescent="0.35">
      <c r="H767"/>
      <c r="I767" s="48"/>
      <c r="J767"/>
      <c r="K767"/>
      <c r="L767"/>
      <c r="M767"/>
      <c r="N767"/>
      <c r="O767"/>
      <c r="P767" s="48"/>
      <c r="Q767"/>
      <c r="R767"/>
      <c r="S767"/>
      <c r="T767"/>
      <c r="U767"/>
      <c r="V767"/>
      <c r="W767" s="48"/>
      <c r="X767"/>
      <c r="Y767"/>
      <c r="Z767"/>
      <c r="AA767"/>
      <c r="AB767" s="37"/>
      <c r="AC767"/>
      <c r="AD767" s="48"/>
      <c r="AE767"/>
      <c r="AF767"/>
      <c r="AG767"/>
      <c r="AH767"/>
      <c r="AJ767"/>
    </row>
    <row r="768" spans="8:36" x14ac:dyDescent="0.35">
      <c r="H768"/>
      <c r="I768" s="48"/>
      <c r="J768"/>
      <c r="K768"/>
      <c r="L768"/>
      <c r="M768"/>
      <c r="N768"/>
      <c r="O768"/>
      <c r="P768" s="48"/>
      <c r="Q768"/>
      <c r="R768"/>
      <c r="S768"/>
      <c r="T768"/>
      <c r="U768"/>
      <c r="V768"/>
      <c r="W768" s="48"/>
      <c r="X768"/>
      <c r="Y768"/>
      <c r="Z768"/>
      <c r="AA768"/>
      <c r="AB768" s="37"/>
      <c r="AC768"/>
      <c r="AD768" s="48"/>
      <c r="AE768"/>
      <c r="AF768"/>
      <c r="AG768"/>
      <c r="AH768"/>
      <c r="AJ768"/>
    </row>
    <row r="769" spans="8:36" x14ac:dyDescent="0.35">
      <c r="H769"/>
      <c r="I769" s="48"/>
      <c r="J769"/>
      <c r="K769"/>
      <c r="L769"/>
      <c r="M769"/>
      <c r="N769"/>
      <c r="O769"/>
      <c r="P769" s="48"/>
      <c r="Q769"/>
      <c r="R769"/>
      <c r="S769"/>
      <c r="T769"/>
      <c r="U769"/>
      <c r="V769"/>
      <c r="W769" s="48"/>
      <c r="X769"/>
      <c r="Y769"/>
      <c r="Z769"/>
      <c r="AA769"/>
      <c r="AB769" s="37"/>
      <c r="AC769"/>
      <c r="AD769" s="48"/>
      <c r="AE769"/>
      <c r="AF769"/>
      <c r="AG769"/>
      <c r="AH769"/>
      <c r="AJ769"/>
    </row>
    <row r="770" spans="8:36" x14ac:dyDescent="0.35">
      <c r="H770"/>
      <c r="I770" s="48"/>
      <c r="J770"/>
      <c r="K770"/>
      <c r="L770"/>
      <c r="M770"/>
      <c r="N770"/>
      <c r="O770"/>
      <c r="P770" s="48"/>
      <c r="Q770"/>
      <c r="R770"/>
      <c r="S770"/>
      <c r="T770"/>
      <c r="U770"/>
      <c r="V770"/>
      <c r="W770" s="48"/>
      <c r="X770"/>
      <c r="Y770"/>
      <c r="Z770"/>
      <c r="AA770"/>
      <c r="AB770" s="37"/>
      <c r="AC770"/>
      <c r="AD770" s="48"/>
      <c r="AE770"/>
      <c r="AF770"/>
      <c r="AG770"/>
      <c r="AH770"/>
      <c r="AJ770"/>
    </row>
    <row r="771" spans="8:36" x14ac:dyDescent="0.35">
      <c r="H771"/>
      <c r="I771" s="48"/>
      <c r="J771"/>
      <c r="K771"/>
      <c r="L771"/>
      <c r="M771"/>
      <c r="N771"/>
      <c r="O771"/>
      <c r="P771" s="48"/>
      <c r="Q771"/>
      <c r="R771"/>
      <c r="S771"/>
      <c r="T771"/>
      <c r="U771"/>
      <c r="V771"/>
      <c r="W771" s="48"/>
      <c r="X771"/>
      <c r="Y771"/>
      <c r="Z771"/>
      <c r="AA771"/>
      <c r="AB771" s="37"/>
      <c r="AC771"/>
      <c r="AD771" s="48"/>
      <c r="AE771"/>
      <c r="AF771"/>
      <c r="AG771"/>
      <c r="AH771"/>
      <c r="AJ771"/>
    </row>
    <row r="772" spans="8:36" x14ac:dyDescent="0.35">
      <c r="H772"/>
      <c r="I772" s="48"/>
      <c r="J772"/>
      <c r="K772"/>
      <c r="L772"/>
      <c r="M772"/>
      <c r="N772"/>
      <c r="O772"/>
      <c r="P772" s="48"/>
      <c r="Q772"/>
      <c r="R772"/>
      <c r="S772"/>
      <c r="T772"/>
      <c r="U772"/>
      <c r="V772"/>
      <c r="W772" s="48"/>
      <c r="X772"/>
      <c r="Y772"/>
      <c r="Z772"/>
      <c r="AA772"/>
      <c r="AB772" s="37"/>
      <c r="AC772"/>
      <c r="AD772" s="48"/>
      <c r="AE772"/>
      <c r="AF772"/>
      <c r="AG772"/>
      <c r="AH772"/>
      <c r="AJ772"/>
    </row>
    <row r="773" spans="8:36" x14ac:dyDescent="0.35">
      <c r="H773"/>
      <c r="I773" s="48"/>
      <c r="J773"/>
      <c r="K773"/>
      <c r="L773"/>
      <c r="M773"/>
      <c r="N773"/>
      <c r="O773"/>
      <c r="P773" s="48"/>
      <c r="Q773"/>
      <c r="R773"/>
      <c r="S773"/>
      <c r="T773"/>
      <c r="U773"/>
      <c r="V773"/>
      <c r="W773" s="48"/>
      <c r="X773"/>
      <c r="Y773"/>
      <c r="Z773"/>
      <c r="AA773"/>
      <c r="AB773" s="37"/>
      <c r="AC773"/>
      <c r="AD773" s="48"/>
      <c r="AE773"/>
      <c r="AF773"/>
      <c r="AG773"/>
      <c r="AH773"/>
      <c r="AJ773"/>
    </row>
    <row r="774" spans="8:36" x14ac:dyDescent="0.35">
      <c r="H774"/>
      <c r="I774" s="48"/>
      <c r="J774"/>
      <c r="K774"/>
      <c r="L774"/>
      <c r="M774"/>
      <c r="N774"/>
      <c r="O774"/>
      <c r="P774" s="48"/>
      <c r="Q774"/>
      <c r="R774"/>
      <c r="S774"/>
      <c r="T774"/>
      <c r="U774"/>
      <c r="V774"/>
      <c r="W774" s="48"/>
      <c r="X774"/>
      <c r="Y774"/>
      <c r="Z774"/>
      <c r="AA774"/>
      <c r="AB774" s="37"/>
      <c r="AC774"/>
      <c r="AD774" s="48"/>
      <c r="AE774"/>
      <c r="AF774"/>
      <c r="AG774"/>
      <c r="AH774"/>
      <c r="AJ774"/>
    </row>
    <row r="775" spans="8:36" x14ac:dyDescent="0.35">
      <c r="H775"/>
      <c r="I775" s="48"/>
      <c r="J775"/>
      <c r="K775"/>
      <c r="L775"/>
      <c r="M775"/>
      <c r="N775"/>
      <c r="O775"/>
      <c r="P775" s="48"/>
      <c r="Q775"/>
      <c r="R775"/>
      <c r="S775"/>
      <c r="T775"/>
      <c r="U775"/>
      <c r="V775"/>
      <c r="W775" s="48"/>
      <c r="X775"/>
      <c r="Y775"/>
      <c r="Z775"/>
      <c r="AA775"/>
      <c r="AB775" s="37"/>
      <c r="AC775"/>
      <c r="AD775" s="48"/>
      <c r="AE775"/>
      <c r="AF775"/>
      <c r="AG775"/>
      <c r="AH775"/>
      <c r="AJ775"/>
    </row>
    <row r="776" spans="8:36" x14ac:dyDescent="0.35">
      <c r="H776"/>
      <c r="I776" s="48"/>
      <c r="J776"/>
      <c r="K776"/>
      <c r="L776"/>
      <c r="M776"/>
      <c r="N776"/>
      <c r="O776"/>
      <c r="P776" s="48"/>
      <c r="Q776"/>
      <c r="R776"/>
      <c r="S776"/>
      <c r="T776"/>
      <c r="U776"/>
      <c r="V776"/>
      <c r="W776" s="48"/>
      <c r="X776"/>
      <c r="Y776"/>
      <c r="Z776"/>
      <c r="AA776"/>
      <c r="AB776" s="37"/>
      <c r="AC776"/>
      <c r="AD776" s="48"/>
      <c r="AE776"/>
      <c r="AF776"/>
      <c r="AG776"/>
      <c r="AH776"/>
      <c r="AJ776"/>
    </row>
    <row r="777" spans="8:36" x14ac:dyDescent="0.35">
      <c r="H777"/>
      <c r="I777" s="48"/>
      <c r="J777"/>
      <c r="K777"/>
      <c r="L777"/>
      <c r="M777"/>
      <c r="N777"/>
      <c r="O777"/>
      <c r="P777" s="48"/>
      <c r="Q777"/>
      <c r="R777"/>
      <c r="S777"/>
      <c r="T777"/>
      <c r="U777"/>
      <c r="V777"/>
      <c r="W777" s="48"/>
      <c r="X777"/>
      <c r="Y777"/>
      <c r="Z777"/>
      <c r="AA777"/>
      <c r="AB777" s="37"/>
      <c r="AC777"/>
      <c r="AD777" s="48"/>
      <c r="AE777"/>
      <c r="AF777"/>
      <c r="AG777"/>
      <c r="AH777"/>
      <c r="AJ777"/>
    </row>
    <row r="778" spans="8:36" x14ac:dyDescent="0.35">
      <c r="H778"/>
      <c r="I778" s="48"/>
      <c r="J778"/>
      <c r="K778"/>
      <c r="L778"/>
      <c r="M778"/>
      <c r="N778"/>
      <c r="O778"/>
      <c r="P778" s="48"/>
      <c r="Q778"/>
      <c r="R778"/>
      <c r="S778"/>
      <c r="T778"/>
      <c r="U778"/>
      <c r="V778"/>
      <c r="W778" s="48"/>
      <c r="X778"/>
      <c r="Y778"/>
      <c r="Z778"/>
      <c r="AA778"/>
      <c r="AB778" s="37"/>
      <c r="AC778"/>
      <c r="AD778" s="48"/>
      <c r="AE778"/>
      <c r="AF778"/>
      <c r="AG778"/>
      <c r="AH778"/>
      <c r="AJ778"/>
    </row>
    <row r="779" spans="8:36" x14ac:dyDescent="0.35">
      <c r="H779"/>
      <c r="I779" s="48"/>
      <c r="J779"/>
      <c r="K779"/>
      <c r="L779"/>
      <c r="M779"/>
      <c r="N779"/>
      <c r="O779"/>
      <c r="P779" s="48"/>
      <c r="Q779"/>
      <c r="R779"/>
      <c r="S779"/>
      <c r="T779"/>
      <c r="U779"/>
      <c r="V779"/>
      <c r="W779" s="48"/>
      <c r="X779"/>
      <c r="Y779"/>
      <c r="Z779"/>
      <c r="AA779"/>
      <c r="AB779" s="37"/>
      <c r="AC779"/>
      <c r="AD779" s="48"/>
      <c r="AE779"/>
      <c r="AF779"/>
      <c r="AG779"/>
      <c r="AH779"/>
      <c r="AJ779"/>
    </row>
    <row r="780" spans="8:36" x14ac:dyDescent="0.35">
      <c r="H780"/>
      <c r="I780" s="48"/>
      <c r="J780"/>
      <c r="K780"/>
      <c r="L780"/>
      <c r="M780"/>
      <c r="N780"/>
      <c r="O780"/>
      <c r="P780" s="48"/>
      <c r="Q780"/>
      <c r="R780"/>
      <c r="S780"/>
      <c r="T780"/>
      <c r="U780"/>
      <c r="V780"/>
      <c r="W780" s="48"/>
      <c r="X780"/>
      <c r="Y780"/>
      <c r="Z780"/>
      <c r="AA780"/>
      <c r="AB780" s="37"/>
      <c r="AC780"/>
      <c r="AD780" s="48"/>
      <c r="AE780"/>
      <c r="AF780"/>
      <c r="AG780"/>
      <c r="AH780"/>
      <c r="AJ780"/>
    </row>
    <row r="781" spans="8:36" x14ac:dyDescent="0.35">
      <c r="H781"/>
      <c r="I781" s="48"/>
      <c r="J781"/>
      <c r="K781"/>
      <c r="L781"/>
      <c r="M781"/>
      <c r="N781"/>
      <c r="O781"/>
      <c r="P781" s="48"/>
      <c r="Q781"/>
      <c r="R781"/>
      <c r="S781"/>
      <c r="T781"/>
      <c r="U781"/>
      <c r="V781"/>
      <c r="W781" s="48"/>
      <c r="X781"/>
      <c r="Y781"/>
      <c r="Z781"/>
      <c r="AA781"/>
      <c r="AB781" s="37"/>
      <c r="AC781"/>
      <c r="AD781" s="48"/>
      <c r="AE781"/>
      <c r="AF781"/>
      <c r="AG781"/>
      <c r="AH781"/>
      <c r="AJ781"/>
    </row>
    <row r="782" spans="8:36" x14ac:dyDescent="0.35">
      <c r="H782"/>
      <c r="I782" s="48"/>
      <c r="J782"/>
      <c r="K782"/>
      <c r="L782"/>
      <c r="M782"/>
      <c r="N782"/>
      <c r="O782"/>
      <c r="P782" s="48"/>
      <c r="Q782"/>
      <c r="R782"/>
      <c r="S782"/>
      <c r="T782"/>
      <c r="U782"/>
      <c r="V782"/>
      <c r="W782" s="48"/>
      <c r="X782"/>
      <c r="Y782"/>
      <c r="Z782"/>
      <c r="AA782"/>
      <c r="AB782" s="37"/>
      <c r="AC782"/>
      <c r="AD782" s="48"/>
      <c r="AE782"/>
      <c r="AF782"/>
      <c r="AG782"/>
      <c r="AH782"/>
      <c r="AJ782"/>
    </row>
    <row r="783" spans="8:36" x14ac:dyDescent="0.35">
      <c r="H783"/>
      <c r="I783" s="48"/>
      <c r="J783"/>
      <c r="K783"/>
      <c r="L783"/>
      <c r="M783"/>
      <c r="N783"/>
      <c r="O783"/>
      <c r="P783" s="48"/>
      <c r="Q783"/>
      <c r="R783"/>
      <c r="S783"/>
      <c r="T783"/>
      <c r="U783"/>
      <c r="V783"/>
      <c r="W783" s="48"/>
      <c r="X783"/>
      <c r="Y783"/>
      <c r="Z783"/>
      <c r="AA783"/>
      <c r="AB783" s="37"/>
      <c r="AC783"/>
      <c r="AD783" s="48"/>
      <c r="AE783"/>
      <c r="AF783"/>
      <c r="AG783"/>
      <c r="AH783"/>
      <c r="AJ783"/>
    </row>
    <row r="784" spans="8:36" x14ac:dyDescent="0.35">
      <c r="H784"/>
      <c r="I784" s="48"/>
      <c r="J784"/>
      <c r="K784"/>
      <c r="L784"/>
      <c r="M784"/>
      <c r="N784"/>
      <c r="O784"/>
      <c r="P784" s="48"/>
      <c r="Q784"/>
      <c r="R784"/>
      <c r="S784"/>
      <c r="T784"/>
      <c r="U784"/>
      <c r="V784"/>
      <c r="W784" s="48"/>
      <c r="X784"/>
      <c r="Y784"/>
      <c r="Z784"/>
      <c r="AA784"/>
      <c r="AB784" s="37"/>
      <c r="AC784"/>
      <c r="AD784" s="48"/>
      <c r="AE784"/>
      <c r="AF784"/>
      <c r="AG784"/>
      <c r="AH784"/>
      <c r="AJ784"/>
    </row>
    <row r="785" spans="8:36" x14ac:dyDescent="0.35">
      <c r="H785"/>
      <c r="I785" s="48"/>
      <c r="J785"/>
      <c r="K785"/>
      <c r="L785"/>
      <c r="M785"/>
      <c r="N785"/>
      <c r="O785"/>
      <c r="P785" s="48"/>
      <c r="Q785"/>
      <c r="R785"/>
      <c r="S785"/>
      <c r="T785"/>
      <c r="U785"/>
      <c r="V785"/>
      <c r="W785" s="48"/>
      <c r="X785"/>
      <c r="Y785"/>
      <c r="Z785"/>
      <c r="AA785"/>
      <c r="AB785" s="37"/>
      <c r="AC785"/>
      <c r="AD785" s="48"/>
      <c r="AE785"/>
      <c r="AF785"/>
      <c r="AG785"/>
      <c r="AH785"/>
      <c r="AJ785"/>
    </row>
    <row r="786" spans="8:36" x14ac:dyDescent="0.35">
      <c r="H786"/>
      <c r="I786" s="48"/>
      <c r="J786"/>
      <c r="K786"/>
      <c r="L786"/>
      <c r="M786"/>
      <c r="N786"/>
      <c r="O786"/>
      <c r="P786" s="48"/>
      <c r="Q786"/>
      <c r="R786"/>
      <c r="S786"/>
      <c r="T786"/>
      <c r="U786"/>
      <c r="V786"/>
      <c r="W786" s="48"/>
      <c r="X786"/>
      <c r="Y786"/>
      <c r="Z786"/>
      <c r="AA786"/>
      <c r="AB786" s="37"/>
      <c r="AC786"/>
      <c r="AD786" s="48"/>
      <c r="AE786"/>
      <c r="AF786"/>
      <c r="AG786"/>
      <c r="AH786"/>
      <c r="AJ786"/>
    </row>
    <row r="787" spans="8:36" x14ac:dyDescent="0.35">
      <c r="H787"/>
      <c r="I787" s="48"/>
      <c r="J787"/>
      <c r="K787"/>
      <c r="L787"/>
      <c r="M787"/>
      <c r="N787"/>
      <c r="O787"/>
      <c r="P787" s="48"/>
      <c r="Q787"/>
      <c r="R787"/>
      <c r="S787"/>
      <c r="T787"/>
      <c r="U787"/>
      <c r="V787"/>
      <c r="W787" s="48"/>
      <c r="X787"/>
      <c r="Y787"/>
      <c r="Z787"/>
      <c r="AA787"/>
      <c r="AB787" s="37"/>
      <c r="AC787"/>
      <c r="AD787" s="48"/>
      <c r="AE787"/>
      <c r="AF787"/>
      <c r="AG787"/>
      <c r="AH787"/>
      <c r="AJ787"/>
    </row>
    <row r="788" spans="8:36" x14ac:dyDescent="0.35">
      <c r="H788"/>
      <c r="I788" s="48"/>
      <c r="J788"/>
      <c r="K788"/>
      <c r="L788"/>
      <c r="M788"/>
      <c r="N788"/>
      <c r="O788"/>
      <c r="P788" s="48"/>
      <c r="Q788"/>
      <c r="R788"/>
      <c r="S788"/>
      <c r="T788"/>
      <c r="U788"/>
      <c r="V788"/>
      <c r="W788" s="48"/>
      <c r="X788"/>
      <c r="Y788"/>
      <c r="Z788"/>
      <c r="AA788"/>
      <c r="AB788" s="37"/>
      <c r="AC788"/>
      <c r="AD788" s="48"/>
      <c r="AE788"/>
      <c r="AF788"/>
      <c r="AG788"/>
      <c r="AH788"/>
      <c r="AJ788"/>
    </row>
    <row r="789" spans="8:36" x14ac:dyDescent="0.35">
      <c r="H789"/>
      <c r="I789" s="48"/>
      <c r="J789"/>
      <c r="K789"/>
      <c r="L789"/>
      <c r="M789"/>
      <c r="N789"/>
      <c r="O789"/>
      <c r="P789" s="48"/>
      <c r="Q789"/>
      <c r="R789"/>
      <c r="S789"/>
      <c r="T789"/>
      <c r="U789"/>
      <c r="V789"/>
      <c r="W789" s="48"/>
      <c r="X789"/>
      <c r="Y789"/>
      <c r="Z789"/>
      <c r="AA789"/>
      <c r="AB789" s="37"/>
      <c r="AC789"/>
      <c r="AD789" s="48"/>
      <c r="AE789"/>
      <c r="AF789"/>
      <c r="AG789"/>
      <c r="AH789"/>
      <c r="AJ789"/>
    </row>
    <row r="790" spans="8:36" x14ac:dyDescent="0.35">
      <c r="H790"/>
      <c r="I790" s="48"/>
      <c r="J790"/>
      <c r="K790"/>
      <c r="L790"/>
      <c r="M790"/>
      <c r="N790"/>
      <c r="O790"/>
      <c r="P790" s="48"/>
      <c r="Q790"/>
      <c r="R790"/>
      <c r="S790"/>
      <c r="T790"/>
      <c r="U790"/>
      <c r="V790"/>
      <c r="W790" s="48"/>
      <c r="X790"/>
      <c r="Y790"/>
      <c r="Z790"/>
      <c r="AA790"/>
      <c r="AB790" s="37"/>
      <c r="AC790"/>
      <c r="AD790" s="48"/>
      <c r="AE790"/>
      <c r="AF790"/>
      <c r="AG790"/>
      <c r="AH790"/>
      <c r="AJ790"/>
    </row>
    <row r="791" spans="8:36" x14ac:dyDescent="0.35">
      <c r="H791"/>
      <c r="I791" s="48"/>
      <c r="J791"/>
      <c r="K791"/>
      <c r="L791"/>
      <c r="M791"/>
      <c r="N791"/>
      <c r="O791"/>
      <c r="P791" s="48"/>
      <c r="Q791"/>
      <c r="R791"/>
      <c r="S791"/>
      <c r="T791"/>
      <c r="U791"/>
      <c r="V791"/>
      <c r="W791" s="48"/>
      <c r="X791"/>
      <c r="Y791"/>
      <c r="Z791"/>
      <c r="AA791"/>
      <c r="AB791" s="37"/>
      <c r="AC791"/>
      <c r="AD791" s="48"/>
      <c r="AE791"/>
      <c r="AF791"/>
      <c r="AG791"/>
      <c r="AH791"/>
      <c r="AJ791"/>
    </row>
    <row r="792" spans="8:36" x14ac:dyDescent="0.35">
      <c r="H792"/>
      <c r="I792" s="48"/>
      <c r="J792"/>
      <c r="K792"/>
      <c r="L792"/>
      <c r="M792"/>
      <c r="N792"/>
      <c r="O792"/>
      <c r="P792" s="48"/>
      <c r="Q792"/>
      <c r="R792"/>
      <c r="S792"/>
      <c r="T792"/>
      <c r="U792"/>
      <c r="V792"/>
      <c r="W792" s="48"/>
      <c r="X792"/>
      <c r="Y792"/>
      <c r="Z792"/>
      <c r="AA792"/>
      <c r="AB792" s="37"/>
      <c r="AC792"/>
      <c r="AD792" s="48"/>
      <c r="AE792"/>
      <c r="AF792"/>
      <c r="AG792"/>
      <c r="AH792"/>
      <c r="AJ792"/>
    </row>
    <row r="793" spans="8:36" x14ac:dyDescent="0.35">
      <c r="H793"/>
      <c r="I793" s="48"/>
      <c r="J793"/>
      <c r="K793"/>
      <c r="L793"/>
      <c r="M793"/>
      <c r="N793"/>
      <c r="O793"/>
      <c r="P793" s="48"/>
      <c r="Q793"/>
      <c r="R793"/>
      <c r="S793"/>
      <c r="T793"/>
      <c r="U793"/>
      <c r="V793"/>
      <c r="W793" s="48"/>
      <c r="X793"/>
      <c r="Y793"/>
      <c r="Z793"/>
      <c r="AA793"/>
      <c r="AB793" s="37"/>
      <c r="AC793"/>
      <c r="AD793" s="48"/>
      <c r="AE793"/>
      <c r="AF793"/>
      <c r="AG793"/>
      <c r="AH793"/>
      <c r="AJ793"/>
    </row>
    <row r="794" spans="8:36" x14ac:dyDescent="0.35">
      <c r="H794"/>
      <c r="I794" s="48"/>
      <c r="J794"/>
      <c r="K794"/>
      <c r="L794"/>
      <c r="M794"/>
      <c r="N794"/>
      <c r="O794"/>
      <c r="P794" s="48"/>
      <c r="Q794"/>
      <c r="R794"/>
      <c r="S794"/>
      <c r="T794"/>
      <c r="U794"/>
      <c r="V794"/>
      <c r="W794" s="48"/>
      <c r="X794"/>
      <c r="Y794"/>
      <c r="Z794"/>
      <c r="AA794"/>
      <c r="AB794" s="37"/>
      <c r="AC794"/>
      <c r="AD794" s="48"/>
      <c r="AE794"/>
      <c r="AF794"/>
      <c r="AG794"/>
      <c r="AH794"/>
      <c r="AJ794"/>
    </row>
    <row r="795" spans="8:36" x14ac:dyDescent="0.35">
      <c r="H795"/>
      <c r="I795" s="48"/>
      <c r="J795"/>
      <c r="K795"/>
      <c r="L795"/>
      <c r="M795"/>
      <c r="N795"/>
      <c r="O795"/>
      <c r="P795" s="48"/>
      <c r="Q795"/>
      <c r="R795"/>
      <c r="S795"/>
      <c r="T795"/>
      <c r="U795"/>
      <c r="V795"/>
      <c r="W795" s="48"/>
      <c r="X795"/>
      <c r="Y795"/>
      <c r="Z795"/>
      <c r="AA795"/>
      <c r="AB795" s="37"/>
      <c r="AC795"/>
      <c r="AD795" s="48"/>
      <c r="AE795"/>
      <c r="AF795"/>
      <c r="AG795"/>
      <c r="AH795"/>
      <c r="AJ795"/>
    </row>
    <row r="796" spans="8:36" x14ac:dyDescent="0.35">
      <c r="H796"/>
      <c r="I796" s="48"/>
      <c r="J796"/>
      <c r="K796"/>
      <c r="L796"/>
      <c r="M796"/>
      <c r="N796"/>
      <c r="O796"/>
      <c r="P796" s="48"/>
      <c r="Q796"/>
      <c r="R796"/>
      <c r="S796"/>
      <c r="T796"/>
      <c r="U796"/>
      <c r="V796"/>
      <c r="W796" s="48"/>
      <c r="X796"/>
      <c r="Y796"/>
      <c r="Z796"/>
      <c r="AA796"/>
      <c r="AB796" s="37"/>
      <c r="AC796"/>
      <c r="AD796" s="48"/>
      <c r="AE796"/>
      <c r="AF796"/>
      <c r="AG796"/>
      <c r="AH796"/>
      <c r="AJ796"/>
    </row>
    <row r="797" spans="8:36" x14ac:dyDescent="0.35">
      <c r="H797"/>
      <c r="I797" s="48"/>
      <c r="J797"/>
      <c r="K797"/>
      <c r="L797"/>
      <c r="M797"/>
      <c r="N797"/>
      <c r="O797"/>
      <c r="P797" s="48"/>
      <c r="Q797"/>
      <c r="R797"/>
      <c r="S797"/>
      <c r="T797"/>
      <c r="U797"/>
      <c r="V797"/>
      <c r="W797" s="48"/>
      <c r="X797"/>
      <c r="Y797"/>
      <c r="Z797"/>
      <c r="AA797"/>
      <c r="AB797" s="37"/>
      <c r="AC797"/>
      <c r="AD797" s="48"/>
      <c r="AE797"/>
      <c r="AF797"/>
      <c r="AG797"/>
      <c r="AH797"/>
      <c r="AJ797"/>
    </row>
    <row r="798" spans="8:36" x14ac:dyDescent="0.35">
      <c r="H798"/>
      <c r="I798" s="48"/>
      <c r="J798"/>
      <c r="K798"/>
      <c r="L798"/>
      <c r="M798"/>
      <c r="N798"/>
      <c r="O798"/>
      <c r="P798" s="48"/>
      <c r="Q798"/>
      <c r="R798"/>
      <c r="S798"/>
      <c r="T798"/>
      <c r="U798"/>
      <c r="V798"/>
      <c r="W798" s="48"/>
      <c r="X798"/>
      <c r="Y798"/>
      <c r="Z798"/>
      <c r="AA798"/>
      <c r="AB798" s="37"/>
      <c r="AC798"/>
      <c r="AD798" s="48"/>
      <c r="AE798"/>
      <c r="AF798"/>
      <c r="AG798"/>
      <c r="AH798"/>
      <c r="AJ798"/>
    </row>
    <row r="799" spans="8:36" x14ac:dyDescent="0.35">
      <c r="H799"/>
      <c r="I799" s="48"/>
      <c r="J799"/>
      <c r="K799"/>
      <c r="L799"/>
      <c r="M799"/>
      <c r="N799"/>
      <c r="O799"/>
      <c r="P799" s="48"/>
      <c r="Q799"/>
      <c r="R799"/>
      <c r="S799"/>
      <c r="T799"/>
      <c r="U799"/>
      <c r="V799"/>
      <c r="W799" s="48"/>
      <c r="X799"/>
      <c r="Y799"/>
      <c r="Z799"/>
      <c r="AA799"/>
      <c r="AB799" s="37"/>
      <c r="AC799"/>
      <c r="AD799" s="48"/>
      <c r="AE799"/>
      <c r="AF799"/>
      <c r="AG799"/>
      <c r="AH799"/>
      <c r="AJ799"/>
    </row>
    <row r="800" spans="8:36" x14ac:dyDescent="0.35">
      <c r="H800"/>
      <c r="I800" s="48"/>
      <c r="J800"/>
      <c r="K800"/>
      <c r="L800"/>
      <c r="M800"/>
      <c r="N800"/>
      <c r="O800"/>
      <c r="P800" s="48"/>
      <c r="Q800"/>
      <c r="R800"/>
      <c r="S800"/>
      <c r="T800"/>
      <c r="U800"/>
      <c r="V800"/>
      <c r="W800" s="48"/>
      <c r="X800"/>
      <c r="Y800"/>
      <c r="Z800"/>
      <c r="AA800"/>
      <c r="AB800" s="37"/>
      <c r="AC800"/>
      <c r="AD800" s="48"/>
      <c r="AE800"/>
      <c r="AF800"/>
      <c r="AG800"/>
      <c r="AH800"/>
      <c r="AJ800"/>
    </row>
    <row r="801" spans="8:36" x14ac:dyDescent="0.35">
      <c r="H801"/>
      <c r="I801" s="48"/>
      <c r="J801"/>
      <c r="K801"/>
      <c r="L801"/>
      <c r="M801"/>
      <c r="N801"/>
      <c r="O801"/>
      <c r="P801" s="48"/>
      <c r="Q801"/>
      <c r="R801"/>
      <c r="S801"/>
      <c r="T801"/>
      <c r="U801"/>
      <c r="V801"/>
      <c r="W801" s="48"/>
      <c r="X801"/>
      <c r="Y801"/>
      <c r="Z801"/>
      <c r="AA801"/>
      <c r="AB801" s="37"/>
      <c r="AC801"/>
      <c r="AD801" s="48"/>
      <c r="AE801"/>
      <c r="AF801"/>
      <c r="AG801"/>
      <c r="AH801"/>
      <c r="AJ801"/>
    </row>
    <row r="802" spans="8:36" x14ac:dyDescent="0.35">
      <c r="H802"/>
      <c r="I802" s="48"/>
      <c r="J802"/>
      <c r="K802"/>
      <c r="L802"/>
      <c r="M802"/>
      <c r="N802"/>
      <c r="O802"/>
      <c r="P802" s="48"/>
      <c r="Q802"/>
      <c r="R802"/>
      <c r="S802"/>
      <c r="T802"/>
      <c r="U802"/>
      <c r="V802"/>
      <c r="W802" s="48"/>
      <c r="X802"/>
      <c r="Y802"/>
      <c r="Z802"/>
      <c r="AA802"/>
      <c r="AB802" s="37"/>
      <c r="AC802"/>
      <c r="AD802" s="48"/>
      <c r="AE802"/>
      <c r="AF802"/>
      <c r="AG802"/>
      <c r="AH802"/>
      <c r="AJ802"/>
    </row>
    <row r="803" spans="8:36" x14ac:dyDescent="0.35">
      <c r="H803"/>
      <c r="I803" s="48"/>
      <c r="J803"/>
      <c r="K803"/>
      <c r="L803"/>
      <c r="M803"/>
      <c r="N803"/>
      <c r="O803"/>
      <c r="P803" s="48"/>
      <c r="Q803"/>
      <c r="R803"/>
      <c r="S803"/>
      <c r="T803"/>
      <c r="U803"/>
      <c r="V803"/>
      <c r="W803" s="48"/>
      <c r="X803"/>
      <c r="Y803"/>
      <c r="Z803"/>
      <c r="AA803"/>
      <c r="AB803" s="37"/>
      <c r="AC803"/>
      <c r="AD803" s="48"/>
      <c r="AE803"/>
      <c r="AF803"/>
      <c r="AG803"/>
      <c r="AH803"/>
      <c r="AJ803"/>
    </row>
    <row r="804" spans="8:36" x14ac:dyDescent="0.35">
      <c r="H804"/>
      <c r="I804" s="48"/>
      <c r="J804"/>
      <c r="K804"/>
      <c r="L804"/>
      <c r="M804"/>
      <c r="N804"/>
      <c r="O804"/>
      <c r="P804" s="48"/>
      <c r="Q804"/>
      <c r="R804"/>
      <c r="S804"/>
      <c r="T804"/>
      <c r="U804"/>
      <c r="V804"/>
      <c r="W804" s="48"/>
      <c r="X804"/>
      <c r="Y804"/>
      <c r="Z804"/>
      <c r="AA804"/>
      <c r="AB804" s="37"/>
      <c r="AC804"/>
      <c r="AD804" s="48"/>
      <c r="AE804"/>
      <c r="AF804"/>
      <c r="AG804"/>
      <c r="AH804"/>
      <c r="AJ804"/>
    </row>
    <row r="805" spans="8:36" x14ac:dyDescent="0.35">
      <c r="H805"/>
      <c r="I805" s="48"/>
      <c r="J805"/>
      <c r="K805"/>
      <c r="L805"/>
      <c r="M805"/>
      <c r="N805"/>
      <c r="O805"/>
      <c r="P805" s="48"/>
      <c r="Q805"/>
      <c r="R805"/>
      <c r="S805"/>
      <c r="T805"/>
      <c r="U805"/>
      <c r="V805"/>
      <c r="W805" s="48"/>
      <c r="X805"/>
      <c r="Y805"/>
      <c r="Z805"/>
      <c r="AA805"/>
      <c r="AB805" s="37"/>
      <c r="AC805"/>
      <c r="AD805" s="48"/>
      <c r="AE805"/>
      <c r="AF805"/>
      <c r="AG805"/>
      <c r="AH805"/>
      <c r="AJ805"/>
    </row>
    <row r="806" spans="8:36" x14ac:dyDescent="0.35">
      <c r="H806"/>
      <c r="I806" s="48"/>
      <c r="J806"/>
      <c r="K806"/>
      <c r="L806"/>
      <c r="M806"/>
      <c r="N806"/>
      <c r="O806"/>
      <c r="P806" s="48"/>
      <c r="Q806"/>
      <c r="R806"/>
      <c r="S806"/>
      <c r="T806"/>
      <c r="U806"/>
      <c r="V806"/>
      <c r="W806" s="48"/>
      <c r="X806"/>
      <c r="Y806"/>
      <c r="Z806"/>
      <c r="AA806"/>
      <c r="AB806" s="37"/>
      <c r="AC806"/>
      <c r="AD806" s="48"/>
      <c r="AE806"/>
      <c r="AF806"/>
      <c r="AG806"/>
      <c r="AH806"/>
      <c r="AJ806"/>
    </row>
    <row r="807" spans="8:36" x14ac:dyDescent="0.35">
      <c r="H807"/>
      <c r="I807" s="48"/>
      <c r="J807"/>
      <c r="K807"/>
      <c r="L807"/>
      <c r="M807"/>
      <c r="N807"/>
      <c r="O807"/>
      <c r="P807" s="48"/>
      <c r="Q807"/>
      <c r="R807"/>
      <c r="S807"/>
      <c r="T807"/>
      <c r="U807"/>
      <c r="V807"/>
      <c r="W807" s="48"/>
      <c r="X807"/>
      <c r="Y807"/>
      <c r="Z807"/>
      <c r="AA807"/>
      <c r="AB807" s="37"/>
      <c r="AC807"/>
      <c r="AD807" s="48"/>
      <c r="AE807"/>
      <c r="AF807"/>
      <c r="AG807"/>
      <c r="AH807"/>
      <c r="AJ807"/>
    </row>
    <row r="808" spans="8:36" x14ac:dyDescent="0.35">
      <c r="H808"/>
      <c r="I808" s="48"/>
      <c r="J808"/>
      <c r="K808"/>
      <c r="L808"/>
      <c r="M808"/>
      <c r="N808"/>
      <c r="O808"/>
      <c r="P808" s="48"/>
      <c r="Q808"/>
      <c r="R808"/>
      <c r="S808"/>
      <c r="T808"/>
      <c r="U808"/>
      <c r="V808"/>
      <c r="W808" s="48"/>
      <c r="X808"/>
      <c r="Y808"/>
      <c r="Z808"/>
      <c r="AA808"/>
      <c r="AB808" s="37"/>
      <c r="AC808"/>
      <c r="AD808" s="48"/>
      <c r="AE808"/>
      <c r="AF808"/>
      <c r="AG808"/>
      <c r="AH808"/>
      <c r="AJ808"/>
    </row>
    <row r="809" spans="8:36" x14ac:dyDescent="0.35">
      <c r="H809"/>
      <c r="I809" s="48"/>
      <c r="J809"/>
      <c r="K809"/>
      <c r="L809"/>
      <c r="M809"/>
      <c r="N809"/>
      <c r="O809"/>
      <c r="P809" s="48"/>
      <c r="Q809"/>
      <c r="R809"/>
      <c r="S809"/>
      <c r="T809"/>
      <c r="U809"/>
      <c r="V809"/>
      <c r="W809" s="48"/>
      <c r="X809"/>
      <c r="Y809"/>
      <c r="Z809"/>
      <c r="AA809"/>
      <c r="AB809" s="37"/>
      <c r="AC809"/>
      <c r="AD809" s="48"/>
      <c r="AE809"/>
      <c r="AF809"/>
      <c r="AG809"/>
      <c r="AH809"/>
      <c r="AJ809"/>
    </row>
    <row r="810" spans="8:36" x14ac:dyDescent="0.35">
      <c r="H810"/>
      <c r="I810" s="48"/>
      <c r="J810"/>
      <c r="K810"/>
      <c r="L810"/>
      <c r="M810"/>
      <c r="N810"/>
      <c r="O810"/>
      <c r="P810" s="48"/>
      <c r="Q810"/>
      <c r="R810"/>
      <c r="S810"/>
      <c r="T810"/>
      <c r="U810"/>
      <c r="V810"/>
      <c r="W810" s="48"/>
      <c r="X810"/>
      <c r="Y810"/>
      <c r="Z810"/>
      <c r="AA810"/>
      <c r="AB810" s="37"/>
      <c r="AC810"/>
      <c r="AD810" s="48"/>
      <c r="AE810"/>
      <c r="AF810"/>
      <c r="AG810"/>
      <c r="AH810"/>
      <c r="AJ810"/>
    </row>
    <row r="811" spans="8:36" x14ac:dyDescent="0.35">
      <c r="H811"/>
      <c r="I811" s="48"/>
      <c r="J811"/>
      <c r="K811"/>
      <c r="L811"/>
      <c r="M811"/>
      <c r="N811"/>
      <c r="O811"/>
      <c r="P811" s="48"/>
      <c r="Q811"/>
      <c r="R811"/>
      <c r="S811"/>
      <c r="T811"/>
      <c r="U811"/>
      <c r="V811"/>
      <c r="W811" s="48"/>
      <c r="X811"/>
      <c r="Y811"/>
      <c r="Z811"/>
      <c r="AA811"/>
      <c r="AB811" s="37"/>
      <c r="AC811"/>
      <c r="AD811" s="48"/>
      <c r="AE811"/>
      <c r="AF811"/>
      <c r="AG811"/>
      <c r="AH811"/>
      <c r="AJ811"/>
    </row>
    <row r="812" spans="8:36" x14ac:dyDescent="0.35">
      <c r="H812"/>
      <c r="I812" s="48"/>
      <c r="J812"/>
      <c r="K812"/>
      <c r="L812"/>
      <c r="M812"/>
      <c r="N812"/>
      <c r="O812"/>
      <c r="P812" s="48"/>
      <c r="Q812"/>
      <c r="R812"/>
      <c r="S812"/>
      <c r="T812"/>
      <c r="U812"/>
      <c r="V812"/>
      <c r="W812" s="48"/>
      <c r="X812"/>
      <c r="Y812"/>
      <c r="Z812"/>
      <c r="AA812"/>
      <c r="AB812" s="37"/>
      <c r="AC812"/>
      <c r="AD812" s="48"/>
      <c r="AE812"/>
      <c r="AF812"/>
      <c r="AG812"/>
      <c r="AH812"/>
      <c r="AJ812"/>
    </row>
    <row r="813" spans="8:36" x14ac:dyDescent="0.35">
      <c r="H813"/>
      <c r="I813" s="48"/>
      <c r="J813"/>
      <c r="K813"/>
      <c r="L813"/>
      <c r="M813"/>
      <c r="N813"/>
      <c r="O813"/>
      <c r="P813" s="48"/>
      <c r="Q813"/>
      <c r="R813"/>
      <c r="S813"/>
      <c r="T813"/>
      <c r="U813"/>
      <c r="V813"/>
      <c r="W813" s="48"/>
      <c r="X813"/>
      <c r="Y813"/>
      <c r="Z813"/>
      <c r="AA813"/>
      <c r="AB813" s="37"/>
      <c r="AC813"/>
      <c r="AD813" s="48"/>
      <c r="AE813"/>
      <c r="AF813"/>
      <c r="AG813"/>
      <c r="AH813"/>
      <c r="AJ813"/>
    </row>
    <row r="814" spans="8:36" x14ac:dyDescent="0.35">
      <c r="H814"/>
      <c r="I814" s="48"/>
      <c r="J814"/>
      <c r="K814"/>
      <c r="L814"/>
      <c r="M814"/>
      <c r="N814"/>
      <c r="O814"/>
      <c r="P814" s="48"/>
      <c r="Q814"/>
      <c r="R814"/>
      <c r="S814"/>
      <c r="T814"/>
      <c r="U814"/>
      <c r="V814"/>
      <c r="W814" s="48"/>
      <c r="X814"/>
      <c r="Y814"/>
      <c r="Z814"/>
      <c r="AA814"/>
      <c r="AB814" s="37"/>
      <c r="AC814"/>
      <c r="AD814" s="48"/>
      <c r="AE814"/>
      <c r="AF814"/>
      <c r="AG814"/>
      <c r="AH814"/>
      <c r="AJ814"/>
    </row>
    <row r="815" spans="8:36" x14ac:dyDescent="0.35">
      <c r="H815"/>
      <c r="I815" s="48"/>
      <c r="J815"/>
      <c r="K815"/>
      <c r="L815"/>
      <c r="M815"/>
      <c r="N815"/>
      <c r="O815"/>
      <c r="P815" s="48"/>
      <c r="Q815"/>
      <c r="R815"/>
      <c r="S815"/>
      <c r="T815"/>
      <c r="U815"/>
      <c r="V815"/>
      <c r="W815" s="48"/>
      <c r="X815"/>
      <c r="Y815"/>
      <c r="Z815"/>
      <c r="AA815"/>
      <c r="AB815" s="37"/>
      <c r="AC815"/>
      <c r="AD815" s="48"/>
      <c r="AE815"/>
      <c r="AF815"/>
      <c r="AG815"/>
      <c r="AH815"/>
      <c r="AJ815"/>
    </row>
    <row r="816" spans="8:36" x14ac:dyDescent="0.35">
      <c r="H816"/>
      <c r="I816" s="48"/>
      <c r="J816"/>
      <c r="K816"/>
      <c r="L816"/>
      <c r="M816"/>
      <c r="N816"/>
      <c r="O816"/>
      <c r="P816" s="48"/>
      <c r="Q816"/>
      <c r="R816"/>
      <c r="S816"/>
      <c r="T816"/>
      <c r="U816"/>
      <c r="V816"/>
      <c r="W816" s="48"/>
      <c r="X816"/>
      <c r="Y816"/>
      <c r="Z816"/>
      <c r="AA816"/>
      <c r="AB816" s="37"/>
      <c r="AC816"/>
      <c r="AD816" s="48"/>
      <c r="AE816"/>
      <c r="AF816"/>
      <c r="AG816"/>
      <c r="AH816"/>
      <c r="AJ816"/>
    </row>
    <row r="817" spans="8:36" x14ac:dyDescent="0.35">
      <c r="H817"/>
      <c r="I817" s="48"/>
      <c r="J817"/>
      <c r="K817"/>
      <c r="L817"/>
      <c r="M817"/>
      <c r="N817"/>
      <c r="O817"/>
      <c r="P817" s="48"/>
      <c r="Q817"/>
      <c r="R817"/>
      <c r="S817"/>
      <c r="T817"/>
      <c r="U817"/>
      <c r="V817"/>
      <c r="W817" s="48"/>
      <c r="X817"/>
      <c r="Y817"/>
      <c r="Z817"/>
      <c r="AA817"/>
      <c r="AB817" s="37"/>
      <c r="AC817"/>
      <c r="AD817" s="48"/>
      <c r="AE817"/>
      <c r="AF817"/>
      <c r="AG817"/>
      <c r="AH817"/>
      <c r="AJ817"/>
    </row>
    <row r="818" spans="8:36" x14ac:dyDescent="0.35">
      <c r="H818"/>
      <c r="I818" s="48"/>
      <c r="J818"/>
      <c r="K818"/>
      <c r="L818"/>
      <c r="M818"/>
      <c r="N818"/>
      <c r="O818"/>
      <c r="P818" s="48"/>
      <c r="Q818"/>
      <c r="R818"/>
      <c r="S818"/>
      <c r="T818"/>
      <c r="U818"/>
      <c r="V818"/>
      <c r="W818" s="48"/>
      <c r="X818"/>
      <c r="Y818"/>
      <c r="Z818"/>
      <c r="AA818"/>
      <c r="AB818" s="37"/>
      <c r="AC818"/>
      <c r="AD818" s="48"/>
      <c r="AE818"/>
      <c r="AF818"/>
      <c r="AG818"/>
      <c r="AH818"/>
      <c r="AJ818"/>
    </row>
    <row r="819" spans="8:36" x14ac:dyDescent="0.35">
      <c r="H819"/>
      <c r="I819" s="48"/>
      <c r="J819"/>
      <c r="K819"/>
      <c r="L819"/>
      <c r="M819"/>
      <c r="N819"/>
      <c r="O819"/>
      <c r="P819" s="48"/>
      <c r="Q819"/>
      <c r="R819"/>
      <c r="S819"/>
      <c r="T819"/>
      <c r="U819"/>
      <c r="V819"/>
      <c r="W819" s="48"/>
      <c r="X819"/>
      <c r="Y819"/>
      <c r="Z819"/>
      <c r="AA819"/>
      <c r="AB819" s="37"/>
      <c r="AC819"/>
      <c r="AD819" s="48"/>
      <c r="AE819"/>
      <c r="AF819"/>
      <c r="AG819"/>
      <c r="AH819"/>
      <c r="AJ819"/>
    </row>
    <row r="820" spans="8:36" x14ac:dyDescent="0.35">
      <c r="H820"/>
      <c r="I820" s="48"/>
      <c r="J820"/>
      <c r="K820"/>
      <c r="L820"/>
      <c r="M820"/>
      <c r="N820"/>
      <c r="O820"/>
      <c r="P820" s="48"/>
      <c r="Q820"/>
      <c r="R820"/>
      <c r="S820"/>
      <c r="T820"/>
      <c r="U820"/>
      <c r="V820"/>
      <c r="W820" s="48"/>
      <c r="X820"/>
      <c r="Y820"/>
      <c r="Z820"/>
      <c r="AA820"/>
      <c r="AB820" s="37"/>
      <c r="AC820"/>
      <c r="AD820" s="48"/>
      <c r="AE820"/>
      <c r="AF820"/>
      <c r="AG820"/>
      <c r="AH820"/>
      <c r="AJ820"/>
    </row>
    <row r="821" spans="8:36" x14ac:dyDescent="0.35">
      <c r="H821"/>
      <c r="I821" s="48"/>
      <c r="J821"/>
      <c r="K821"/>
      <c r="L821"/>
      <c r="M821"/>
      <c r="N821"/>
      <c r="O821"/>
      <c r="P821" s="48"/>
      <c r="Q821"/>
      <c r="R821"/>
      <c r="S821"/>
      <c r="T821"/>
      <c r="U821"/>
      <c r="V821"/>
      <c r="W821" s="48"/>
      <c r="X821"/>
      <c r="Y821"/>
      <c r="Z821"/>
      <c r="AA821"/>
      <c r="AB821" s="37"/>
      <c r="AC821"/>
      <c r="AD821" s="48"/>
      <c r="AE821"/>
      <c r="AF821"/>
      <c r="AG821"/>
      <c r="AH821"/>
      <c r="AJ821"/>
    </row>
    <row r="822" spans="8:36" x14ac:dyDescent="0.35">
      <c r="H822"/>
      <c r="I822" s="48"/>
      <c r="J822"/>
      <c r="K822"/>
      <c r="L822"/>
      <c r="M822"/>
      <c r="N822"/>
      <c r="O822"/>
      <c r="P822" s="48"/>
      <c r="Q822"/>
      <c r="R822"/>
      <c r="S822"/>
      <c r="T822"/>
      <c r="U822"/>
      <c r="V822"/>
      <c r="W822" s="48"/>
      <c r="X822"/>
      <c r="Y822"/>
      <c r="Z822"/>
      <c r="AA822"/>
      <c r="AB822" s="37"/>
      <c r="AC822"/>
      <c r="AD822" s="48"/>
      <c r="AE822"/>
      <c r="AF822"/>
      <c r="AG822"/>
      <c r="AH822"/>
      <c r="AJ822"/>
    </row>
    <row r="823" spans="8:36" x14ac:dyDescent="0.35">
      <c r="H823"/>
      <c r="I823" s="48"/>
      <c r="J823"/>
      <c r="K823"/>
      <c r="L823"/>
      <c r="M823"/>
      <c r="N823"/>
      <c r="O823"/>
      <c r="P823" s="48"/>
      <c r="Q823"/>
      <c r="R823"/>
      <c r="S823"/>
      <c r="T823"/>
      <c r="U823"/>
      <c r="V823"/>
      <c r="W823" s="48"/>
      <c r="X823"/>
      <c r="Y823"/>
      <c r="Z823"/>
      <c r="AA823"/>
      <c r="AB823" s="37"/>
      <c r="AC823"/>
      <c r="AD823" s="48"/>
      <c r="AE823"/>
      <c r="AF823"/>
      <c r="AG823"/>
      <c r="AH823"/>
      <c r="AJ823"/>
    </row>
    <row r="824" spans="8:36" x14ac:dyDescent="0.35">
      <c r="H824"/>
      <c r="I824" s="48"/>
      <c r="J824"/>
      <c r="K824"/>
      <c r="L824"/>
      <c r="M824"/>
      <c r="N824"/>
      <c r="O824"/>
      <c r="P824" s="48"/>
      <c r="Q824"/>
      <c r="R824"/>
      <c r="S824"/>
      <c r="T824"/>
      <c r="U824"/>
      <c r="V824"/>
      <c r="W824" s="48"/>
      <c r="X824"/>
      <c r="Y824"/>
      <c r="Z824"/>
      <c r="AA824"/>
      <c r="AB824" s="37"/>
      <c r="AC824"/>
      <c r="AD824" s="48"/>
      <c r="AE824"/>
      <c r="AF824"/>
      <c r="AG824"/>
      <c r="AH824"/>
      <c r="AJ824"/>
    </row>
    <row r="825" spans="8:36" x14ac:dyDescent="0.35">
      <c r="H825"/>
      <c r="I825" s="48"/>
      <c r="J825"/>
      <c r="K825"/>
      <c r="L825"/>
      <c r="M825"/>
      <c r="N825"/>
      <c r="O825"/>
      <c r="P825" s="48"/>
      <c r="Q825"/>
      <c r="R825"/>
      <c r="S825"/>
      <c r="T825"/>
      <c r="U825"/>
      <c r="V825"/>
      <c r="W825" s="48"/>
      <c r="X825"/>
      <c r="Y825"/>
      <c r="Z825"/>
      <c r="AA825"/>
      <c r="AB825" s="37"/>
      <c r="AC825"/>
      <c r="AD825" s="48"/>
      <c r="AE825"/>
      <c r="AF825"/>
      <c r="AG825"/>
      <c r="AH825"/>
      <c r="AJ825"/>
    </row>
    <row r="826" spans="8:36" x14ac:dyDescent="0.35">
      <c r="H826"/>
      <c r="I826" s="48"/>
      <c r="J826"/>
      <c r="K826"/>
      <c r="L826"/>
      <c r="M826"/>
      <c r="N826"/>
      <c r="O826"/>
      <c r="P826" s="48"/>
      <c r="Q826"/>
      <c r="R826"/>
      <c r="S826"/>
      <c r="T826"/>
      <c r="U826"/>
      <c r="V826"/>
      <c r="W826" s="48"/>
      <c r="X826"/>
      <c r="Y826"/>
      <c r="Z826"/>
      <c r="AA826"/>
      <c r="AB826" s="37"/>
      <c r="AC826"/>
      <c r="AD826" s="48"/>
      <c r="AE826"/>
      <c r="AF826"/>
      <c r="AG826"/>
      <c r="AH826"/>
      <c r="AJ826"/>
    </row>
    <row r="827" spans="8:36" x14ac:dyDescent="0.35">
      <c r="H827"/>
      <c r="I827" s="48"/>
      <c r="J827"/>
      <c r="K827"/>
      <c r="L827"/>
      <c r="M827"/>
      <c r="N827"/>
      <c r="O827"/>
      <c r="P827" s="48"/>
      <c r="Q827"/>
      <c r="R827"/>
      <c r="S827"/>
      <c r="T827"/>
      <c r="U827"/>
      <c r="V827"/>
      <c r="W827" s="48"/>
      <c r="X827"/>
      <c r="Y827"/>
      <c r="Z827"/>
      <c r="AA827"/>
      <c r="AB827" s="37"/>
      <c r="AC827"/>
      <c r="AD827" s="48"/>
      <c r="AE827"/>
      <c r="AF827"/>
      <c r="AG827"/>
      <c r="AH827"/>
      <c r="AJ827"/>
    </row>
    <row r="828" spans="8:36" x14ac:dyDescent="0.35">
      <c r="H828"/>
      <c r="I828" s="48"/>
      <c r="J828"/>
      <c r="K828"/>
      <c r="L828"/>
      <c r="M828"/>
      <c r="N828"/>
      <c r="O828"/>
      <c r="P828" s="48"/>
      <c r="Q828"/>
      <c r="R828"/>
      <c r="S828"/>
      <c r="T828"/>
      <c r="U828"/>
      <c r="V828"/>
      <c r="W828" s="48"/>
      <c r="X828"/>
      <c r="Y828"/>
      <c r="Z828"/>
      <c r="AA828"/>
      <c r="AB828" s="37"/>
      <c r="AC828"/>
      <c r="AD828" s="48"/>
      <c r="AE828"/>
      <c r="AF828"/>
      <c r="AG828"/>
      <c r="AH828"/>
      <c r="AJ828"/>
    </row>
    <row r="829" spans="8:36" x14ac:dyDescent="0.35">
      <c r="H829"/>
      <c r="I829" s="48"/>
      <c r="J829"/>
      <c r="K829"/>
      <c r="L829"/>
      <c r="M829"/>
      <c r="N829"/>
      <c r="O829"/>
      <c r="P829" s="48"/>
      <c r="Q829"/>
      <c r="R829"/>
      <c r="S829"/>
      <c r="T829"/>
      <c r="U829"/>
      <c r="V829"/>
      <c r="W829" s="48"/>
      <c r="X829"/>
      <c r="Y829"/>
      <c r="Z829"/>
      <c r="AA829"/>
      <c r="AB829" s="37"/>
      <c r="AC829"/>
      <c r="AD829" s="48"/>
      <c r="AE829"/>
      <c r="AF829"/>
      <c r="AG829"/>
      <c r="AH829"/>
      <c r="AJ829"/>
    </row>
    <row r="830" spans="8:36" x14ac:dyDescent="0.35">
      <c r="H830"/>
      <c r="I830" s="48"/>
      <c r="J830"/>
      <c r="K830"/>
      <c r="L830"/>
      <c r="M830"/>
      <c r="N830"/>
      <c r="O830"/>
      <c r="P830" s="48"/>
      <c r="Q830"/>
      <c r="R830"/>
      <c r="S830"/>
      <c r="T830"/>
      <c r="U830"/>
      <c r="V830"/>
      <c r="W830" s="48"/>
      <c r="X830"/>
      <c r="Y830"/>
      <c r="Z830"/>
      <c r="AA830"/>
      <c r="AB830" s="37"/>
      <c r="AC830"/>
      <c r="AD830" s="48"/>
      <c r="AE830"/>
      <c r="AF830"/>
      <c r="AG830"/>
      <c r="AH830"/>
      <c r="AJ830"/>
    </row>
    <row r="831" spans="8:36" x14ac:dyDescent="0.35">
      <c r="H831"/>
      <c r="I831" s="48"/>
      <c r="J831"/>
      <c r="K831"/>
      <c r="L831"/>
      <c r="M831"/>
      <c r="N831"/>
      <c r="O831"/>
      <c r="P831" s="48"/>
      <c r="Q831"/>
      <c r="R831"/>
      <c r="S831"/>
      <c r="T831"/>
      <c r="U831"/>
      <c r="V831"/>
      <c r="W831" s="48"/>
      <c r="X831"/>
      <c r="Y831"/>
      <c r="Z831"/>
      <c r="AA831"/>
      <c r="AB831" s="37"/>
      <c r="AC831"/>
      <c r="AD831" s="48"/>
      <c r="AE831"/>
      <c r="AF831"/>
      <c r="AG831"/>
      <c r="AH831"/>
      <c r="AJ831"/>
    </row>
    <row r="832" spans="8:36" x14ac:dyDescent="0.35">
      <c r="H832"/>
      <c r="I832" s="48"/>
      <c r="J832"/>
      <c r="K832"/>
      <c r="L832"/>
      <c r="M832"/>
      <c r="N832"/>
      <c r="O832"/>
      <c r="P832" s="48"/>
      <c r="Q832"/>
      <c r="R832"/>
      <c r="S832"/>
      <c r="T832"/>
      <c r="U832"/>
      <c r="V832"/>
      <c r="W832" s="48"/>
      <c r="X832"/>
      <c r="Y832"/>
      <c r="Z832"/>
      <c r="AA832"/>
      <c r="AB832" s="37"/>
      <c r="AC832"/>
      <c r="AD832" s="48"/>
      <c r="AE832"/>
      <c r="AF832"/>
      <c r="AG832"/>
      <c r="AH832"/>
      <c r="AJ832"/>
    </row>
    <row r="833" spans="8:36" x14ac:dyDescent="0.35">
      <c r="H833"/>
      <c r="I833" s="48"/>
      <c r="J833"/>
      <c r="K833"/>
      <c r="L833"/>
      <c r="M833"/>
      <c r="N833"/>
      <c r="O833"/>
      <c r="P833" s="48"/>
      <c r="Q833"/>
      <c r="R833"/>
      <c r="S833"/>
      <c r="T833"/>
      <c r="U833"/>
      <c r="V833"/>
      <c r="W833" s="48"/>
      <c r="X833"/>
      <c r="Y833"/>
      <c r="Z833"/>
      <c r="AA833"/>
      <c r="AB833" s="37"/>
      <c r="AC833"/>
      <c r="AD833" s="48"/>
      <c r="AE833"/>
      <c r="AF833"/>
      <c r="AG833"/>
      <c r="AH833"/>
      <c r="AJ833"/>
    </row>
    <row r="834" spans="8:36" x14ac:dyDescent="0.35">
      <c r="H834"/>
      <c r="I834" s="48"/>
      <c r="J834"/>
      <c r="K834"/>
      <c r="L834"/>
      <c r="M834"/>
      <c r="N834"/>
      <c r="O834"/>
      <c r="P834" s="48"/>
      <c r="Q834"/>
      <c r="R834"/>
      <c r="S834"/>
      <c r="T834"/>
      <c r="U834"/>
      <c r="V834"/>
      <c r="W834" s="48"/>
      <c r="X834"/>
      <c r="Y834"/>
      <c r="Z834"/>
      <c r="AA834"/>
      <c r="AB834" s="37"/>
      <c r="AC834"/>
      <c r="AD834" s="48"/>
      <c r="AE834"/>
      <c r="AF834"/>
      <c r="AG834"/>
      <c r="AH834"/>
      <c r="AJ834"/>
    </row>
    <row r="835" spans="8:36" x14ac:dyDescent="0.35">
      <c r="H835"/>
      <c r="I835" s="48"/>
      <c r="J835"/>
      <c r="K835"/>
      <c r="L835"/>
      <c r="M835"/>
      <c r="N835"/>
      <c r="O835"/>
      <c r="P835" s="48"/>
      <c r="Q835"/>
      <c r="R835"/>
      <c r="S835"/>
      <c r="T835"/>
      <c r="U835"/>
      <c r="V835"/>
      <c r="W835" s="48"/>
      <c r="X835"/>
      <c r="Y835"/>
      <c r="Z835"/>
      <c r="AA835"/>
      <c r="AB835" s="37"/>
      <c r="AC835"/>
      <c r="AD835" s="48"/>
      <c r="AE835"/>
      <c r="AF835"/>
      <c r="AG835"/>
      <c r="AH835"/>
      <c r="AJ835"/>
    </row>
    <row r="836" spans="8:36" x14ac:dyDescent="0.35">
      <c r="H836"/>
      <c r="I836" s="48"/>
      <c r="J836"/>
      <c r="K836"/>
      <c r="L836"/>
      <c r="M836"/>
      <c r="N836"/>
      <c r="O836"/>
      <c r="P836" s="48"/>
      <c r="Q836"/>
      <c r="R836"/>
      <c r="S836"/>
      <c r="T836"/>
      <c r="U836"/>
      <c r="V836"/>
      <c r="W836" s="48"/>
      <c r="X836"/>
      <c r="Y836"/>
      <c r="Z836"/>
      <c r="AA836"/>
      <c r="AB836" s="37"/>
      <c r="AC836"/>
      <c r="AD836" s="48"/>
      <c r="AE836"/>
      <c r="AF836"/>
      <c r="AG836"/>
      <c r="AH836"/>
      <c r="AJ836"/>
    </row>
    <row r="837" spans="8:36" x14ac:dyDescent="0.35">
      <c r="H837"/>
      <c r="I837" s="48"/>
      <c r="J837"/>
      <c r="K837"/>
      <c r="L837"/>
      <c r="M837"/>
      <c r="N837"/>
      <c r="O837"/>
      <c r="P837" s="48"/>
      <c r="Q837"/>
      <c r="R837"/>
      <c r="S837"/>
      <c r="T837"/>
      <c r="U837"/>
      <c r="V837"/>
      <c r="W837" s="48"/>
      <c r="X837"/>
      <c r="Y837"/>
      <c r="Z837"/>
      <c r="AA837"/>
      <c r="AB837" s="37"/>
      <c r="AC837"/>
      <c r="AD837" s="48"/>
      <c r="AE837"/>
      <c r="AF837"/>
      <c r="AG837"/>
      <c r="AH837"/>
      <c r="AJ837"/>
    </row>
    <row r="838" spans="8:36" x14ac:dyDescent="0.35">
      <c r="H838"/>
      <c r="I838" s="48"/>
      <c r="J838"/>
      <c r="K838"/>
      <c r="L838"/>
      <c r="M838"/>
      <c r="N838"/>
      <c r="O838"/>
      <c r="P838" s="48"/>
      <c r="Q838"/>
      <c r="R838"/>
      <c r="S838"/>
      <c r="T838"/>
      <c r="U838"/>
      <c r="V838"/>
      <c r="W838" s="48"/>
      <c r="X838"/>
      <c r="Y838"/>
      <c r="Z838"/>
      <c r="AA838"/>
      <c r="AB838" s="37"/>
      <c r="AC838"/>
      <c r="AD838" s="48"/>
      <c r="AE838"/>
      <c r="AF838"/>
      <c r="AG838"/>
      <c r="AH838"/>
      <c r="AJ838"/>
    </row>
    <row r="839" spans="8:36" x14ac:dyDescent="0.35">
      <c r="H839"/>
      <c r="I839" s="48"/>
      <c r="J839"/>
      <c r="K839"/>
      <c r="L839"/>
      <c r="M839"/>
      <c r="N839"/>
      <c r="O839"/>
      <c r="P839" s="48"/>
      <c r="Q839"/>
      <c r="R839"/>
      <c r="S839"/>
      <c r="T839"/>
      <c r="U839"/>
      <c r="V839"/>
      <c r="W839" s="48"/>
      <c r="X839"/>
      <c r="Y839"/>
      <c r="Z839"/>
      <c r="AA839"/>
      <c r="AB839" s="37"/>
      <c r="AC839"/>
      <c r="AD839" s="48"/>
      <c r="AE839"/>
      <c r="AF839"/>
      <c r="AG839"/>
      <c r="AH839"/>
      <c r="AJ839"/>
    </row>
    <row r="840" spans="8:36" x14ac:dyDescent="0.35">
      <c r="H840"/>
      <c r="I840" s="48"/>
      <c r="J840"/>
      <c r="K840"/>
      <c r="L840"/>
      <c r="M840"/>
      <c r="N840"/>
      <c r="O840"/>
      <c r="P840" s="48"/>
      <c r="Q840"/>
      <c r="R840"/>
      <c r="S840"/>
      <c r="T840"/>
      <c r="U840"/>
      <c r="V840"/>
      <c r="W840" s="48"/>
      <c r="X840"/>
      <c r="Y840"/>
      <c r="Z840"/>
      <c r="AA840"/>
      <c r="AB840" s="37"/>
      <c r="AC840"/>
      <c r="AD840" s="48"/>
      <c r="AE840"/>
      <c r="AF840"/>
      <c r="AG840"/>
      <c r="AH840"/>
      <c r="AJ840"/>
    </row>
    <row r="841" spans="8:36" x14ac:dyDescent="0.35">
      <c r="H841"/>
      <c r="I841" s="48"/>
      <c r="J841"/>
      <c r="K841"/>
      <c r="L841"/>
      <c r="M841"/>
      <c r="N841"/>
      <c r="O841"/>
      <c r="P841" s="48"/>
      <c r="Q841"/>
      <c r="R841"/>
      <c r="S841"/>
      <c r="T841"/>
      <c r="U841"/>
      <c r="V841"/>
      <c r="W841" s="48"/>
      <c r="X841"/>
      <c r="Y841"/>
      <c r="Z841"/>
      <c r="AA841"/>
      <c r="AB841" s="37"/>
      <c r="AC841"/>
      <c r="AD841" s="48"/>
      <c r="AE841"/>
      <c r="AF841"/>
      <c r="AG841"/>
      <c r="AH841"/>
      <c r="AJ841"/>
    </row>
    <row r="842" spans="8:36" x14ac:dyDescent="0.35">
      <c r="H842"/>
      <c r="I842" s="48"/>
      <c r="J842"/>
      <c r="K842"/>
      <c r="L842"/>
      <c r="M842"/>
      <c r="N842"/>
      <c r="O842"/>
      <c r="P842" s="48"/>
      <c r="Q842"/>
      <c r="R842"/>
      <c r="S842"/>
      <c r="T842"/>
      <c r="U842"/>
      <c r="V842"/>
      <c r="W842" s="48"/>
      <c r="X842"/>
      <c r="Y842"/>
      <c r="Z842"/>
      <c r="AA842"/>
      <c r="AB842" s="37"/>
      <c r="AC842"/>
      <c r="AD842" s="48"/>
      <c r="AE842"/>
      <c r="AF842"/>
      <c r="AG842"/>
      <c r="AH842"/>
      <c r="AJ842"/>
    </row>
    <row r="843" spans="8:36" x14ac:dyDescent="0.35">
      <c r="H843"/>
      <c r="I843" s="48"/>
      <c r="J843"/>
      <c r="K843"/>
      <c r="L843"/>
      <c r="M843"/>
      <c r="N843"/>
      <c r="O843"/>
      <c r="P843" s="48"/>
      <c r="Q843"/>
      <c r="R843"/>
      <c r="S843"/>
      <c r="T843"/>
      <c r="U843"/>
      <c r="V843"/>
      <c r="W843" s="48"/>
      <c r="X843"/>
      <c r="Y843"/>
      <c r="Z843"/>
      <c r="AA843"/>
      <c r="AB843" s="37"/>
      <c r="AC843"/>
      <c r="AD843" s="48"/>
      <c r="AE843"/>
      <c r="AF843"/>
      <c r="AG843"/>
      <c r="AH843"/>
      <c r="AJ843"/>
    </row>
    <row r="844" spans="8:36" x14ac:dyDescent="0.35">
      <c r="H844"/>
      <c r="I844" s="48"/>
      <c r="J844"/>
      <c r="K844"/>
      <c r="L844"/>
      <c r="M844"/>
      <c r="N844"/>
      <c r="O844"/>
      <c r="P844" s="48"/>
      <c r="Q844"/>
      <c r="R844"/>
      <c r="S844"/>
      <c r="T844"/>
      <c r="U844"/>
      <c r="V844"/>
      <c r="W844" s="48"/>
      <c r="X844"/>
      <c r="Y844"/>
      <c r="Z844"/>
      <c r="AA844"/>
      <c r="AB844" s="37"/>
      <c r="AC844"/>
      <c r="AD844" s="48"/>
      <c r="AE844"/>
      <c r="AF844"/>
      <c r="AG844"/>
      <c r="AH844"/>
      <c r="AJ844"/>
    </row>
    <row r="845" spans="8:36" x14ac:dyDescent="0.35">
      <c r="H845"/>
      <c r="I845" s="48"/>
      <c r="J845"/>
      <c r="K845"/>
      <c r="L845"/>
      <c r="M845"/>
      <c r="N845"/>
      <c r="O845"/>
      <c r="P845" s="48"/>
      <c r="Q845"/>
      <c r="R845"/>
      <c r="S845"/>
      <c r="T845"/>
      <c r="U845"/>
      <c r="V845"/>
      <c r="W845" s="48"/>
      <c r="X845"/>
      <c r="Y845"/>
      <c r="Z845"/>
      <c r="AA845"/>
      <c r="AB845" s="37"/>
      <c r="AC845"/>
      <c r="AD845" s="48"/>
      <c r="AE845"/>
      <c r="AF845"/>
      <c r="AG845"/>
      <c r="AH845"/>
      <c r="AJ845"/>
    </row>
    <row r="846" spans="8:36" x14ac:dyDescent="0.35">
      <c r="H846"/>
      <c r="I846" s="48"/>
      <c r="J846"/>
      <c r="K846"/>
      <c r="L846"/>
      <c r="M846"/>
      <c r="N846"/>
      <c r="O846"/>
      <c r="P846" s="48"/>
      <c r="Q846"/>
      <c r="R846"/>
      <c r="S846"/>
      <c r="T846"/>
      <c r="U846"/>
      <c r="V846"/>
      <c r="W846" s="48"/>
      <c r="X846"/>
      <c r="Y846"/>
      <c r="Z846"/>
      <c r="AA846"/>
      <c r="AB846" s="37"/>
      <c r="AC846"/>
      <c r="AD846" s="48"/>
      <c r="AE846"/>
      <c r="AF846"/>
      <c r="AG846"/>
      <c r="AH846"/>
      <c r="AJ846"/>
    </row>
    <row r="847" spans="8:36" x14ac:dyDescent="0.35">
      <c r="H847"/>
      <c r="I847" s="48"/>
      <c r="J847"/>
      <c r="K847"/>
      <c r="L847"/>
      <c r="M847"/>
      <c r="N847"/>
      <c r="O847"/>
      <c r="P847" s="48"/>
      <c r="Q847"/>
      <c r="R847"/>
      <c r="S847"/>
      <c r="T847"/>
      <c r="U847"/>
      <c r="V847"/>
      <c r="W847" s="48"/>
      <c r="X847"/>
      <c r="Y847"/>
      <c r="Z847"/>
      <c r="AA847"/>
      <c r="AB847" s="37"/>
      <c r="AC847"/>
      <c r="AD847" s="48"/>
      <c r="AE847"/>
      <c r="AF847"/>
      <c r="AG847"/>
      <c r="AH847"/>
      <c r="AJ847"/>
    </row>
    <row r="848" spans="8:36" x14ac:dyDescent="0.35">
      <c r="H848"/>
      <c r="I848" s="48"/>
      <c r="J848"/>
      <c r="K848"/>
      <c r="L848"/>
      <c r="M848"/>
      <c r="N848"/>
      <c r="O848"/>
      <c r="P848" s="48"/>
      <c r="Q848"/>
      <c r="R848"/>
      <c r="S848"/>
      <c r="T848"/>
      <c r="U848"/>
      <c r="V848"/>
      <c r="W848" s="48"/>
      <c r="X848"/>
      <c r="Y848"/>
      <c r="Z848"/>
      <c r="AA848"/>
      <c r="AB848" s="37"/>
      <c r="AC848"/>
      <c r="AD848" s="48"/>
      <c r="AE848"/>
      <c r="AF848"/>
      <c r="AG848"/>
      <c r="AH848"/>
      <c r="AJ848"/>
    </row>
    <row r="849" spans="8:36" x14ac:dyDescent="0.35">
      <c r="H849"/>
      <c r="I849" s="48"/>
      <c r="J849"/>
      <c r="K849"/>
      <c r="L849"/>
      <c r="M849"/>
      <c r="N849"/>
      <c r="O849"/>
      <c r="P849" s="48"/>
      <c r="Q849"/>
      <c r="R849"/>
      <c r="S849"/>
      <c r="T849"/>
      <c r="U849"/>
      <c r="V849"/>
      <c r="W849" s="48"/>
      <c r="X849"/>
      <c r="Y849"/>
      <c r="Z849"/>
      <c r="AA849"/>
      <c r="AB849" s="37"/>
      <c r="AC849"/>
      <c r="AD849" s="48"/>
      <c r="AE849"/>
      <c r="AF849"/>
      <c r="AG849"/>
      <c r="AH849"/>
      <c r="AJ849"/>
    </row>
    <row r="850" spans="8:36" x14ac:dyDescent="0.35">
      <c r="H850"/>
      <c r="I850" s="48"/>
      <c r="J850"/>
      <c r="K850"/>
      <c r="L850"/>
      <c r="M850"/>
      <c r="N850"/>
      <c r="O850"/>
      <c r="P850" s="48"/>
      <c r="Q850"/>
      <c r="R850"/>
      <c r="S850"/>
      <c r="T850"/>
      <c r="U850"/>
      <c r="V850"/>
      <c r="W850" s="48"/>
      <c r="X850"/>
      <c r="Y850"/>
      <c r="Z850"/>
      <c r="AA850"/>
      <c r="AB850" s="37"/>
      <c r="AC850"/>
      <c r="AD850" s="48"/>
      <c r="AE850"/>
      <c r="AF850"/>
      <c r="AG850"/>
      <c r="AH850"/>
      <c r="AJ850"/>
    </row>
    <row r="851" spans="8:36" x14ac:dyDescent="0.35">
      <c r="H851"/>
      <c r="I851" s="48"/>
      <c r="J851"/>
      <c r="K851"/>
      <c r="L851"/>
      <c r="M851"/>
      <c r="N851"/>
      <c r="O851"/>
      <c r="P851" s="48"/>
      <c r="Q851"/>
      <c r="R851"/>
      <c r="S851"/>
      <c r="T851"/>
      <c r="U851"/>
      <c r="V851"/>
      <c r="W851" s="48"/>
      <c r="X851"/>
      <c r="Y851"/>
      <c r="Z851"/>
      <c r="AA851"/>
      <c r="AB851" s="37"/>
      <c r="AC851"/>
      <c r="AD851" s="48"/>
      <c r="AE851"/>
      <c r="AF851"/>
      <c r="AG851"/>
      <c r="AH851"/>
      <c r="AJ851"/>
    </row>
    <row r="852" spans="8:36" x14ac:dyDescent="0.35">
      <c r="H852"/>
      <c r="I852" s="48"/>
      <c r="J852"/>
      <c r="K852"/>
      <c r="L852"/>
      <c r="M852"/>
      <c r="N852"/>
      <c r="O852"/>
      <c r="P852" s="48"/>
      <c r="Q852"/>
      <c r="R852"/>
      <c r="S852"/>
      <c r="T852"/>
      <c r="U852"/>
      <c r="V852"/>
      <c r="W852" s="48"/>
      <c r="X852"/>
      <c r="Y852"/>
      <c r="Z852"/>
      <c r="AA852"/>
      <c r="AB852" s="37"/>
      <c r="AC852"/>
      <c r="AD852" s="48"/>
      <c r="AE852"/>
      <c r="AF852"/>
      <c r="AG852"/>
      <c r="AH852"/>
      <c r="AJ852"/>
    </row>
    <row r="853" spans="8:36" x14ac:dyDescent="0.35">
      <c r="H853"/>
      <c r="I853" s="48"/>
      <c r="J853"/>
      <c r="K853"/>
      <c r="L853"/>
      <c r="M853"/>
      <c r="N853"/>
      <c r="O853"/>
      <c r="P853" s="48"/>
      <c r="Q853"/>
      <c r="R853"/>
      <c r="S853"/>
      <c r="T853"/>
      <c r="U853"/>
      <c r="V853"/>
      <c r="W853" s="48"/>
      <c r="X853"/>
      <c r="Y853"/>
      <c r="Z853"/>
      <c r="AA853"/>
      <c r="AB853" s="37"/>
      <c r="AC853"/>
      <c r="AD853" s="48"/>
      <c r="AE853"/>
      <c r="AF853"/>
      <c r="AG853"/>
      <c r="AH853"/>
      <c r="AJ853"/>
    </row>
    <row r="854" spans="8:36" x14ac:dyDescent="0.35">
      <c r="H854"/>
      <c r="I854" s="48"/>
      <c r="J854"/>
      <c r="K854"/>
      <c r="L854"/>
      <c r="M854"/>
      <c r="N854"/>
      <c r="O854"/>
      <c r="P854" s="48"/>
      <c r="Q854"/>
      <c r="R854"/>
      <c r="S854"/>
      <c r="T854"/>
      <c r="U854"/>
      <c r="V854"/>
      <c r="W854" s="48"/>
      <c r="X854"/>
      <c r="Y854"/>
      <c r="Z854"/>
      <c r="AA854"/>
      <c r="AB854" s="37"/>
      <c r="AC854"/>
      <c r="AD854" s="48"/>
      <c r="AE854"/>
      <c r="AF854"/>
      <c r="AG854"/>
      <c r="AH854"/>
      <c r="AJ854"/>
    </row>
    <row r="855" spans="8:36" x14ac:dyDescent="0.35">
      <c r="H855"/>
      <c r="I855" s="48"/>
      <c r="J855"/>
      <c r="K855"/>
      <c r="L855"/>
      <c r="M855"/>
      <c r="N855"/>
      <c r="O855"/>
      <c r="P855" s="48"/>
      <c r="Q855"/>
      <c r="R855"/>
      <c r="S855"/>
      <c r="T855"/>
      <c r="U855"/>
      <c r="V855"/>
      <c r="W855" s="48"/>
      <c r="X855"/>
      <c r="Y855"/>
      <c r="Z855"/>
      <c r="AA855"/>
      <c r="AB855" s="37"/>
      <c r="AC855"/>
      <c r="AD855" s="48"/>
      <c r="AE855"/>
      <c r="AF855"/>
      <c r="AG855"/>
      <c r="AH855"/>
      <c r="AJ855"/>
    </row>
    <row r="856" spans="8:36" x14ac:dyDescent="0.35">
      <c r="H856"/>
      <c r="I856" s="48"/>
      <c r="J856"/>
      <c r="K856"/>
      <c r="L856"/>
      <c r="M856"/>
      <c r="N856"/>
      <c r="O856"/>
      <c r="P856" s="48"/>
      <c r="Q856"/>
      <c r="R856"/>
      <c r="S856"/>
      <c r="T856"/>
      <c r="U856"/>
      <c r="V856"/>
      <c r="W856" s="48"/>
      <c r="X856"/>
      <c r="Y856"/>
      <c r="Z856"/>
      <c r="AA856"/>
      <c r="AB856" s="37"/>
      <c r="AC856"/>
      <c r="AD856" s="48"/>
      <c r="AE856"/>
      <c r="AF856"/>
      <c r="AG856"/>
      <c r="AH856"/>
      <c r="AJ856"/>
    </row>
    <row r="857" spans="8:36" x14ac:dyDescent="0.35">
      <c r="H857"/>
      <c r="I857" s="48"/>
      <c r="J857"/>
      <c r="K857"/>
      <c r="L857"/>
      <c r="M857"/>
      <c r="N857"/>
      <c r="O857"/>
      <c r="P857" s="48"/>
      <c r="Q857"/>
      <c r="R857"/>
      <c r="S857"/>
      <c r="T857"/>
      <c r="U857"/>
      <c r="V857"/>
      <c r="W857" s="48"/>
      <c r="X857"/>
      <c r="Y857"/>
      <c r="Z857"/>
      <c r="AA857"/>
      <c r="AB857" s="37"/>
      <c r="AC857"/>
      <c r="AD857" s="48"/>
      <c r="AE857"/>
      <c r="AF857"/>
      <c r="AG857"/>
      <c r="AH857"/>
      <c r="AJ857"/>
    </row>
    <row r="858" spans="8:36" x14ac:dyDescent="0.35">
      <c r="H858"/>
      <c r="I858" s="48"/>
      <c r="J858"/>
      <c r="K858"/>
      <c r="L858"/>
      <c r="M858"/>
      <c r="N858"/>
      <c r="O858"/>
      <c r="P858" s="48"/>
      <c r="Q858"/>
      <c r="R858"/>
      <c r="S858"/>
      <c r="T858"/>
      <c r="U858"/>
      <c r="V858"/>
      <c r="W858" s="48"/>
      <c r="X858"/>
      <c r="Y858"/>
      <c r="Z858"/>
      <c r="AA858"/>
      <c r="AB858" s="37"/>
      <c r="AC858"/>
      <c r="AD858" s="48"/>
      <c r="AE858"/>
      <c r="AF858"/>
      <c r="AG858"/>
      <c r="AH858"/>
      <c r="AJ858"/>
    </row>
    <row r="859" spans="8:36" x14ac:dyDescent="0.35">
      <c r="H859"/>
      <c r="I859" s="48"/>
      <c r="J859"/>
      <c r="K859"/>
      <c r="L859"/>
      <c r="M859"/>
      <c r="N859"/>
      <c r="O859"/>
      <c r="P859" s="48"/>
      <c r="Q859"/>
      <c r="R859"/>
      <c r="S859"/>
      <c r="T859"/>
      <c r="U859"/>
      <c r="V859"/>
      <c r="W859" s="48"/>
      <c r="X859"/>
      <c r="Y859"/>
      <c r="Z859"/>
      <c r="AA859"/>
      <c r="AB859" s="37"/>
      <c r="AC859"/>
      <c r="AD859" s="48"/>
      <c r="AE859"/>
      <c r="AF859"/>
      <c r="AG859"/>
      <c r="AH859"/>
      <c r="AJ859"/>
    </row>
    <row r="860" spans="8:36" x14ac:dyDescent="0.35">
      <c r="H860"/>
      <c r="I860" s="48"/>
      <c r="J860"/>
      <c r="K860"/>
      <c r="L860"/>
      <c r="M860"/>
      <c r="N860"/>
      <c r="O860"/>
      <c r="P860" s="48"/>
      <c r="Q860"/>
      <c r="R860"/>
      <c r="S860"/>
      <c r="T860"/>
      <c r="U860"/>
      <c r="V860"/>
      <c r="W860" s="48"/>
      <c r="X860"/>
      <c r="Y860"/>
      <c r="Z860"/>
      <c r="AA860"/>
      <c r="AB860" s="37"/>
      <c r="AC860"/>
      <c r="AD860" s="48"/>
      <c r="AE860"/>
      <c r="AF860"/>
      <c r="AG860"/>
      <c r="AH860"/>
      <c r="AJ860"/>
    </row>
    <row r="861" spans="8:36" x14ac:dyDescent="0.35">
      <c r="H861"/>
      <c r="I861" s="48"/>
      <c r="J861"/>
      <c r="K861"/>
      <c r="L861"/>
      <c r="M861"/>
      <c r="N861"/>
      <c r="O861"/>
      <c r="P861" s="48"/>
      <c r="Q861"/>
      <c r="R861"/>
      <c r="S861"/>
      <c r="T861"/>
      <c r="U861"/>
      <c r="V861"/>
      <c r="W861" s="48"/>
      <c r="X861"/>
      <c r="Y861"/>
      <c r="Z861"/>
      <c r="AA861"/>
      <c r="AB861" s="37"/>
      <c r="AC861"/>
      <c r="AD861" s="48"/>
      <c r="AE861"/>
      <c r="AF861"/>
      <c r="AG861"/>
      <c r="AH861"/>
      <c r="AJ861"/>
    </row>
    <row r="862" spans="8:36" x14ac:dyDescent="0.35">
      <c r="H862"/>
      <c r="I862" s="48"/>
      <c r="J862"/>
      <c r="K862"/>
      <c r="L862"/>
      <c r="M862"/>
      <c r="N862"/>
      <c r="O862"/>
      <c r="P862" s="48"/>
      <c r="Q862"/>
      <c r="R862"/>
      <c r="S862"/>
      <c r="T862"/>
      <c r="U862"/>
      <c r="V862"/>
      <c r="W862" s="48"/>
      <c r="X862"/>
      <c r="Y862"/>
      <c r="Z862"/>
      <c r="AA862"/>
      <c r="AB862" s="37"/>
      <c r="AC862"/>
      <c r="AD862" s="48"/>
      <c r="AE862"/>
      <c r="AF862"/>
      <c r="AG862"/>
      <c r="AH862"/>
      <c r="AJ862"/>
    </row>
    <row r="863" spans="8:36" x14ac:dyDescent="0.35">
      <c r="H863"/>
      <c r="I863" s="48"/>
      <c r="J863"/>
      <c r="K863"/>
      <c r="L863"/>
      <c r="M863"/>
      <c r="N863"/>
      <c r="O863"/>
      <c r="P863" s="48"/>
      <c r="Q863"/>
      <c r="R863"/>
      <c r="S863"/>
      <c r="T863"/>
      <c r="U863"/>
      <c r="V863"/>
      <c r="W863" s="48"/>
      <c r="X863"/>
      <c r="Y863"/>
      <c r="Z863"/>
      <c r="AA863"/>
      <c r="AB863" s="37"/>
      <c r="AC863"/>
      <c r="AD863" s="48"/>
      <c r="AE863"/>
      <c r="AF863"/>
      <c r="AG863"/>
      <c r="AH863"/>
      <c r="AJ863"/>
    </row>
    <row r="864" spans="8:36" x14ac:dyDescent="0.35">
      <c r="H864"/>
      <c r="I864" s="48"/>
      <c r="J864"/>
      <c r="K864"/>
      <c r="L864"/>
      <c r="M864"/>
      <c r="N864"/>
      <c r="O864"/>
      <c r="P864" s="48"/>
      <c r="Q864"/>
      <c r="R864"/>
      <c r="S864"/>
      <c r="T864"/>
      <c r="U864"/>
      <c r="V864"/>
      <c r="W864" s="48"/>
      <c r="X864"/>
      <c r="Y864"/>
      <c r="Z864"/>
      <c r="AA864"/>
      <c r="AB864" s="37"/>
      <c r="AC864"/>
      <c r="AD864" s="48"/>
      <c r="AE864"/>
      <c r="AF864"/>
      <c r="AG864"/>
      <c r="AH864"/>
      <c r="AJ864"/>
    </row>
    <row r="865" spans="8:36" x14ac:dyDescent="0.35">
      <c r="H865"/>
      <c r="I865" s="48"/>
      <c r="J865"/>
      <c r="K865"/>
      <c r="L865"/>
      <c r="M865"/>
      <c r="N865"/>
      <c r="O865"/>
      <c r="P865" s="48"/>
      <c r="Q865"/>
      <c r="R865"/>
      <c r="S865"/>
      <c r="T865"/>
      <c r="U865"/>
      <c r="V865"/>
      <c r="W865" s="48"/>
      <c r="X865"/>
      <c r="Y865"/>
      <c r="Z865"/>
      <c r="AA865"/>
      <c r="AB865" s="37"/>
      <c r="AC865"/>
      <c r="AD865" s="48"/>
      <c r="AE865"/>
      <c r="AF865"/>
      <c r="AG865"/>
      <c r="AH865"/>
      <c r="AJ865"/>
    </row>
    <row r="866" spans="8:36" x14ac:dyDescent="0.35">
      <c r="H866"/>
      <c r="I866" s="48"/>
      <c r="J866"/>
      <c r="K866"/>
      <c r="L866"/>
      <c r="M866"/>
      <c r="N866"/>
      <c r="O866"/>
      <c r="P866" s="48"/>
      <c r="Q866"/>
      <c r="R866"/>
      <c r="S866"/>
      <c r="T866"/>
      <c r="U866"/>
      <c r="V866"/>
      <c r="W866" s="48"/>
      <c r="X866"/>
      <c r="Y866"/>
      <c r="Z866"/>
      <c r="AA866"/>
      <c r="AB866" s="37"/>
      <c r="AC866"/>
      <c r="AD866" s="48"/>
      <c r="AE866"/>
      <c r="AF866"/>
      <c r="AG866"/>
      <c r="AH866"/>
      <c r="AJ866"/>
    </row>
    <row r="867" spans="8:36" x14ac:dyDescent="0.35">
      <c r="H867"/>
      <c r="I867" s="48"/>
      <c r="J867"/>
      <c r="K867"/>
      <c r="L867"/>
      <c r="M867"/>
      <c r="N867"/>
      <c r="O867"/>
      <c r="P867" s="48"/>
      <c r="Q867"/>
      <c r="R867"/>
      <c r="S867"/>
      <c r="T867"/>
      <c r="U867"/>
      <c r="V867"/>
      <c r="W867" s="48"/>
      <c r="X867"/>
      <c r="Y867"/>
      <c r="Z867"/>
      <c r="AA867"/>
      <c r="AB867" s="37"/>
      <c r="AC867"/>
      <c r="AD867" s="48"/>
      <c r="AE867"/>
      <c r="AF867"/>
      <c r="AG867"/>
      <c r="AH867"/>
      <c r="AJ867"/>
    </row>
    <row r="868" spans="8:36" x14ac:dyDescent="0.35">
      <c r="H868"/>
      <c r="I868" s="48"/>
      <c r="J868"/>
      <c r="K868"/>
      <c r="L868"/>
      <c r="M868"/>
      <c r="N868"/>
      <c r="O868"/>
      <c r="P868" s="48"/>
      <c r="Q868"/>
      <c r="R868"/>
      <c r="S868"/>
      <c r="T868"/>
      <c r="U868"/>
      <c r="V868"/>
      <c r="W868" s="48"/>
      <c r="X868"/>
      <c r="Y868"/>
      <c r="Z868"/>
      <c r="AA868"/>
      <c r="AB868" s="37"/>
      <c r="AC868"/>
      <c r="AD868" s="48"/>
      <c r="AE868"/>
      <c r="AF868"/>
      <c r="AG868"/>
      <c r="AH868"/>
      <c r="AJ868"/>
    </row>
    <row r="869" spans="8:36" x14ac:dyDescent="0.35">
      <c r="H869"/>
      <c r="I869" s="48"/>
      <c r="J869"/>
      <c r="K869"/>
      <c r="L869"/>
      <c r="M869"/>
      <c r="N869"/>
      <c r="O869"/>
      <c r="P869" s="48"/>
      <c r="Q869"/>
      <c r="R869"/>
      <c r="S869"/>
      <c r="T869"/>
      <c r="U869"/>
      <c r="V869"/>
      <c r="W869" s="48"/>
      <c r="X869"/>
      <c r="Y869"/>
      <c r="Z869"/>
      <c r="AA869"/>
      <c r="AB869" s="37"/>
      <c r="AC869"/>
      <c r="AD869" s="48"/>
      <c r="AE869"/>
      <c r="AF869"/>
      <c r="AG869"/>
      <c r="AH869"/>
      <c r="AJ869"/>
    </row>
    <row r="870" spans="8:36" x14ac:dyDescent="0.35">
      <c r="H870"/>
      <c r="I870" s="48"/>
      <c r="J870"/>
      <c r="K870"/>
      <c r="L870"/>
      <c r="M870"/>
      <c r="N870"/>
      <c r="O870"/>
      <c r="P870" s="48"/>
      <c r="Q870"/>
      <c r="R870"/>
      <c r="S870"/>
      <c r="T870"/>
      <c r="U870"/>
      <c r="V870"/>
      <c r="W870" s="48"/>
      <c r="X870"/>
      <c r="Y870"/>
      <c r="Z870"/>
      <c r="AA870"/>
      <c r="AB870" s="37"/>
      <c r="AC870"/>
      <c r="AD870" s="48"/>
      <c r="AE870"/>
      <c r="AF870"/>
      <c r="AG870"/>
      <c r="AH870"/>
      <c r="AJ870"/>
    </row>
    <row r="871" spans="8:36" x14ac:dyDescent="0.35">
      <c r="H871"/>
      <c r="I871" s="48"/>
      <c r="J871"/>
      <c r="K871"/>
      <c r="L871"/>
      <c r="M871"/>
      <c r="N871"/>
      <c r="O871"/>
      <c r="P871" s="48"/>
      <c r="Q871"/>
      <c r="R871"/>
      <c r="S871"/>
      <c r="T871"/>
      <c r="U871"/>
      <c r="V871"/>
      <c r="W871" s="48"/>
      <c r="X871"/>
      <c r="Y871"/>
      <c r="Z871"/>
      <c r="AA871"/>
      <c r="AB871" s="37"/>
      <c r="AC871"/>
      <c r="AD871" s="48"/>
      <c r="AE871"/>
      <c r="AF871"/>
      <c r="AG871"/>
      <c r="AH871"/>
      <c r="AJ871"/>
    </row>
    <row r="872" spans="8:36" x14ac:dyDescent="0.35">
      <c r="H872"/>
      <c r="I872" s="48"/>
      <c r="J872"/>
      <c r="K872"/>
      <c r="L872"/>
      <c r="M872"/>
      <c r="N872"/>
      <c r="O872"/>
      <c r="P872" s="48"/>
      <c r="Q872"/>
      <c r="R872"/>
      <c r="S872"/>
      <c r="T872"/>
      <c r="U872"/>
      <c r="V872"/>
      <c r="W872" s="48"/>
      <c r="X872"/>
      <c r="Y872"/>
      <c r="Z872"/>
      <c r="AA872"/>
      <c r="AB872" s="37"/>
      <c r="AC872"/>
      <c r="AD872" s="48"/>
      <c r="AE872"/>
      <c r="AF872"/>
      <c r="AG872"/>
      <c r="AH872"/>
      <c r="AJ872"/>
    </row>
    <row r="873" spans="8:36" x14ac:dyDescent="0.35">
      <c r="H873"/>
      <c r="I873" s="48"/>
      <c r="J873"/>
      <c r="K873"/>
      <c r="L873"/>
      <c r="M873"/>
      <c r="N873"/>
      <c r="O873"/>
      <c r="P873" s="48"/>
      <c r="Q873"/>
      <c r="R873"/>
      <c r="S873"/>
      <c r="T873"/>
      <c r="U873"/>
      <c r="V873"/>
      <c r="W873" s="48"/>
      <c r="X873"/>
      <c r="Y873"/>
      <c r="Z873"/>
      <c r="AA873"/>
      <c r="AB873" s="37"/>
      <c r="AC873"/>
      <c r="AD873" s="48"/>
      <c r="AE873"/>
      <c r="AF873"/>
      <c r="AG873"/>
      <c r="AH873"/>
      <c r="AJ873"/>
    </row>
    <row r="874" spans="8:36" x14ac:dyDescent="0.35">
      <c r="H874"/>
      <c r="I874" s="48"/>
      <c r="J874"/>
      <c r="K874"/>
      <c r="L874"/>
      <c r="M874"/>
      <c r="N874"/>
      <c r="O874"/>
      <c r="P874" s="48"/>
      <c r="Q874"/>
      <c r="R874"/>
      <c r="S874"/>
      <c r="T874"/>
      <c r="U874"/>
      <c r="V874"/>
      <c r="W874" s="48"/>
      <c r="X874"/>
      <c r="Y874"/>
      <c r="Z874"/>
      <c r="AA874"/>
      <c r="AB874" s="37"/>
      <c r="AC874"/>
      <c r="AD874" s="48"/>
      <c r="AE874"/>
      <c r="AF874"/>
      <c r="AG874"/>
      <c r="AH874"/>
      <c r="AJ874"/>
    </row>
    <row r="875" spans="8:36" x14ac:dyDescent="0.35">
      <c r="H875"/>
      <c r="I875" s="48"/>
      <c r="J875"/>
      <c r="K875"/>
      <c r="L875"/>
      <c r="M875"/>
      <c r="N875"/>
      <c r="O875"/>
      <c r="P875" s="48"/>
      <c r="Q875"/>
      <c r="R875"/>
      <c r="S875"/>
      <c r="T875"/>
      <c r="U875"/>
      <c r="V875"/>
      <c r="W875" s="48"/>
      <c r="X875"/>
      <c r="Y875"/>
      <c r="Z875"/>
      <c r="AA875"/>
      <c r="AB875" s="37"/>
      <c r="AC875"/>
      <c r="AD875" s="48"/>
      <c r="AE875"/>
      <c r="AF875"/>
      <c r="AG875"/>
      <c r="AH875"/>
      <c r="AJ875"/>
    </row>
    <row r="876" spans="8:36" x14ac:dyDescent="0.35">
      <c r="H876"/>
      <c r="I876" s="48"/>
      <c r="J876"/>
      <c r="K876"/>
      <c r="L876"/>
      <c r="M876"/>
      <c r="N876"/>
      <c r="O876"/>
      <c r="P876" s="48"/>
      <c r="Q876"/>
      <c r="R876"/>
      <c r="S876"/>
      <c r="T876"/>
      <c r="U876"/>
      <c r="V876"/>
      <c r="W876" s="48"/>
      <c r="X876"/>
      <c r="Y876"/>
      <c r="Z876"/>
      <c r="AA876"/>
      <c r="AB876" s="37"/>
      <c r="AC876"/>
      <c r="AD876" s="48"/>
      <c r="AE876"/>
      <c r="AF876"/>
      <c r="AG876"/>
      <c r="AH876"/>
      <c r="AJ876"/>
    </row>
    <row r="877" spans="8:36" x14ac:dyDescent="0.35">
      <c r="H877"/>
      <c r="I877" s="48"/>
      <c r="J877"/>
      <c r="K877"/>
      <c r="L877"/>
      <c r="M877"/>
      <c r="N877"/>
      <c r="O877"/>
      <c r="P877" s="48"/>
      <c r="Q877"/>
      <c r="R877"/>
      <c r="S877"/>
      <c r="T877"/>
      <c r="U877"/>
      <c r="V877"/>
      <c r="W877" s="48"/>
      <c r="X877"/>
      <c r="Y877"/>
      <c r="Z877"/>
      <c r="AA877"/>
      <c r="AB877" s="37"/>
      <c r="AC877"/>
      <c r="AD877" s="48"/>
      <c r="AE877"/>
      <c r="AF877"/>
      <c r="AG877"/>
      <c r="AH877"/>
      <c r="AJ877"/>
    </row>
    <row r="878" spans="8:36" x14ac:dyDescent="0.35">
      <c r="H878"/>
      <c r="I878" s="48"/>
      <c r="J878"/>
      <c r="K878"/>
      <c r="L878"/>
      <c r="M878"/>
      <c r="N878"/>
      <c r="O878"/>
      <c r="P878" s="48"/>
      <c r="Q878"/>
      <c r="R878"/>
      <c r="S878"/>
      <c r="T878"/>
      <c r="U878"/>
      <c r="V878"/>
      <c r="W878" s="48"/>
      <c r="X878"/>
      <c r="Y878"/>
      <c r="Z878"/>
      <c r="AA878"/>
      <c r="AB878" s="37"/>
      <c r="AC878"/>
      <c r="AD878" s="48"/>
      <c r="AE878"/>
      <c r="AF878"/>
      <c r="AG878"/>
      <c r="AH878"/>
      <c r="AJ878"/>
    </row>
    <row r="879" spans="8:36" x14ac:dyDescent="0.35">
      <c r="H879"/>
      <c r="I879" s="48"/>
      <c r="J879"/>
      <c r="K879"/>
      <c r="L879"/>
      <c r="M879"/>
      <c r="N879"/>
      <c r="O879"/>
      <c r="P879" s="48"/>
      <c r="Q879"/>
      <c r="R879"/>
      <c r="S879"/>
      <c r="T879"/>
      <c r="U879"/>
      <c r="V879"/>
      <c r="W879" s="48"/>
      <c r="X879"/>
      <c r="Y879"/>
      <c r="Z879"/>
      <c r="AA879"/>
      <c r="AB879" s="37"/>
      <c r="AC879"/>
      <c r="AD879" s="48"/>
      <c r="AE879"/>
      <c r="AF879"/>
      <c r="AG879"/>
      <c r="AH879"/>
      <c r="AJ879"/>
    </row>
    <row r="880" spans="8:36" x14ac:dyDescent="0.35">
      <c r="H880"/>
      <c r="I880" s="48"/>
      <c r="J880"/>
      <c r="K880"/>
      <c r="L880"/>
      <c r="M880"/>
      <c r="N880"/>
      <c r="O880"/>
      <c r="P880" s="48"/>
      <c r="Q880"/>
      <c r="R880"/>
      <c r="S880"/>
      <c r="T880"/>
      <c r="U880"/>
      <c r="V880"/>
      <c r="W880" s="48"/>
      <c r="X880"/>
      <c r="Y880"/>
      <c r="Z880"/>
      <c r="AA880"/>
      <c r="AB880" s="37"/>
      <c r="AC880"/>
      <c r="AD880" s="48"/>
      <c r="AE880"/>
      <c r="AF880"/>
      <c r="AG880"/>
      <c r="AH880"/>
      <c r="AJ880"/>
    </row>
    <row r="881" spans="8:36" x14ac:dyDescent="0.35">
      <c r="H881"/>
      <c r="I881" s="48"/>
      <c r="J881"/>
      <c r="K881"/>
      <c r="L881"/>
      <c r="M881"/>
      <c r="N881"/>
      <c r="O881"/>
      <c r="P881" s="48"/>
      <c r="Q881"/>
      <c r="R881"/>
      <c r="S881"/>
      <c r="T881"/>
      <c r="U881"/>
      <c r="V881"/>
      <c r="W881" s="48"/>
      <c r="X881"/>
      <c r="Y881"/>
      <c r="Z881"/>
      <c r="AA881"/>
      <c r="AB881" s="37"/>
      <c r="AC881"/>
      <c r="AD881" s="48"/>
      <c r="AE881"/>
      <c r="AF881"/>
      <c r="AG881"/>
      <c r="AH881"/>
      <c r="AJ881"/>
    </row>
    <row r="882" spans="8:36" x14ac:dyDescent="0.35">
      <c r="H882"/>
      <c r="I882" s="48"/>
      <c r="J882"/>
      <c r="K882"/>
      <c r="L882"/>
      <c r="M882"/>
      <c r="N882"/>
      <c r="O882"/>
      <c r="P882" s="48"/>
      <c r="Q882"/>
      <c r="R882"/>
      <c r="S882"/>
      <c r="T882"/>
      <c r="U882"/>
      <c r="V882"/>
      <c r="W882" s="48"/>
      <c r="X882"/>
      <c r="Y882"/>
      <c r="Z882"/>
      <c r="AA882"/>
      <c r="AB882" s="37"/>
      <c r="AC882"/>
      <c r="AD882" s="48"/>
      <c r="AE882"/>
      <c r="AF882"/>
      <c r="AG882"/>
      <c r="AH882"/>
      <c r="AJ882"/>
    </row>
    <row r="883" spans="8:36" x14ac:dyDescent="0.35">
      <c r="H883"/>
      <c r="I883" s="48"/>
      <c r="J883"/>
      <c r="K883"/>
      <c r="L883"/>
      <c r="M883"/>
      <c r="N883"/>
      <c r="O883"/>
      <c r="P883" s="48"/>
      <c r="Q883"/>
      <c r="R883"/>
      <c r="S883"/>
      <c r="T883"/>
      <c r="U883"/>
      <c r="V883"/>
      <c r="W883" s="48"/>
      <c r="X883"/>
      <c r="Y883"/>
      <c r="Z883"/>
      <c r="AA883"/>
      <c r="AB883" s="37"/>
      <c r="AC883"/>
      <c r="AD883" s="48"/>
      <c r="AE883"/>
      <c r="AF883"/>
      <c r="AG883"/>
      <c r="AH883"/>
      <c r="AJ883"/>
    </row>
    <row r="884" spans="8:36" x14ac:dyDescent="0.35">
      <c r="H884"/>
      <c r="I884" s="48"/>
      <c r="J884"/>
      <c r="K884"/>
      <c r="L884"/>
      <c r="M884"/>
      <c r="N884"/>
      <c r="O884"/>
      <c r="P884" s="48"/>
      <c r="Q884"/>
      <c r="R884"/>
      <c r="S884"/>
      <c r="T884"/>
      <c r="U884"/>
      <c r="V884"/>
      <c r="W884" s="48"/>
      <c r="X884"/>
      <c r="Y884"/>
      <c r="Z884"/>
      <c r="AA884"/>
      <c r="AB884" s="37"/>
      <c r="AC884"/>
      <c r="AD884" s="48"/>
      <c r="AE884"/>
      <c r="AF884"/>
      <c r="AG884"/>
      <c r="AH884"/>
      <c r="AJ884"/>
    </row>
    <row r="885" spans="8:36" x14ac:dyDescent="0.35">
      <c r="H885"/>
      <c r="I885" s="48"/>
      <c r="J885"/>
      <c r="K885"/>
      <c r="L885"/>
      <c r="M885"/>
      <c r="N885"/>
      <c r="O885"/>
      <c r="P885" s="48"/>
      <c r="Q885"/>
      <c r="R885"/>
      <c r="S885"/>
      <c r="T885"/>
      <c r="U885"/>
      <c r="V885"/>
      <c r="W885" s="48"/>
      <c r="X885"/>
      <c r="Y885"/>
      <c r="Z885"/>
      <c r="AA885"/>
      <c r="AB885" s="37"/>
      <c r="AC885"/>
      <c r="AD885" s="48"/>
      <c r="AE885"/>
      <c r="AF885"/>
      <c r="AG885"/>
      <c r="AH885"/>
      <c r="AJ885"/>
    </row>
    <row r="886" spans="8:36" x14ac:dyDescent="0.35">
      <c r="H886"/>
      <c r="I886" s="48"/>
      <c r="J886"/>
      <c r="K886"/>
      <c r="L886"/>
      <c r="M886"/>
      <c r="N886"/>
      <c r="O886"/>
      <c r="P886" s="48"/>
      <c r="Q886"/>
      <c r="R886"/>
      <c r="S886"/>
      <c r="T886"/>
      <c r="U886"/>
      <c r="V886"/>
      <c r="W886" s="48"/>
      <c r="X886"/>
      <c r="Y886"/>
      <c r="Z886"/>
      <c r="AA886"/>
      <c r="AB886" s="37"/>
      <c r="AC886"/>
      <c r="AD886" s="48"/>
      <c r="AE886"/>
      <c r="AF886"/>
      <c r="AG886"/>
      <c r="AH886"/>
      <c r="AJ886"/>
    </row>
    <row r="887" spans="8:36" x14ac:dyDescent="0.35">
      <c r="H887"/>
      <c r="I887" s="48"/>
      <c r="J887"/>
      <c r="K887"/>
      <c r="L887"/>
      <c r="M887"/>
      <c r="N887"/>
      <c r="O887"/>
      <c r="P887" s="48"/>
      <c r="Q887"/>
      <c r="R887"/>
      <c r="S887"/>
      <c r="T887"/>
      <c r="U887"/>
      <c r="V887"/>
      <c r="W887" s="48"/>
      <c r="X887"/>
      <c r="Y887"/>
      <c r="Z887"/>
      <c r="AA887"/>
      <c r="AB887" s="37"/>
      <c r="AC887"/>
      <c r="AD887" s="48"/>
      <c r="AE887"/>
      <c r="AF887"/>
      <c r="AG887"/>
      <c r="AH887"/>
      <c r="AJ887"/>
    </row>
    <row r="888" spans="8:36" x14ac:dyDescent="0.35">
      <c r="H888"/>
      <c r="I888" s="48"/>
      <c r="J888"/>
      <c r="K888"/>
      <c r="L888"/>
      <c r="M888"/>
      <c r="N888"/>
      <c r="O888"/>
      <c r="P888" s="48"/>
      <c r="Q888"/>
      <c r="R888"/>
      <c r="S888"/>
      <c r="T888"/>
      <c r="U888"/>
      <c r="V888"/>
      <c r="W888" s="48"/>
      <c r="X888"/>
      <c r="Y888"/>
      <c r="Z888"/>
      <c r="AA888"/>
      <c r="AB888" s="37"/>
      <c r="AC888"/>
      <c r="AD888" s="48"/>
      <c r="AE888"/>
      <c r="AF888"/>
      <c r="AG888"/>
      <c r="AH888"/>
      <c r="AJ888"/>
    </row>
    <row r="889" spans="8:36" x14ac:dyDescent="0.35">
      <c r="H889"/>
      <c r="I889" s="48"/>
      <c r="J889"/>
      <c r="K889"/>
      <c r="L889"/>
      <c r="M889"/>
      <c r="N889"/>
      <c r="O889"/>
      <c r="P889" s="48"/>
      <c r="Q889"/>
      <c r="R889"/>
      <c r="S889"/>
      <c r="T889"/>
      <c r="U889"/>
      <c r="V889"/>
      <c r="W889" s="48"/>
      <c r="X889"/>
      <c r="Y889"/>
      <c r="Z889"/>
      <c r="AA889"/>
      <c r="AB889" s="37"/>
      <c r="AC889"/>
      <c r="AD889" s="48"/>
      <c r="AE889"/>
      <c r="AF889"/>
      <c r="AG889"/>
      <c r="AH889"/>
      <c r="AJ889"/>
    </row>
    <row r="890" spans="8:36" x14ac:dyDescent="0.35">
      <c r="H890"/>
      <c r="I890" s="48"/>
      <c r="J890"/>
      <c r="K890"/>
      <c r="L890"/>
      <c r="M890"/>
      <c r="N890"/>
      <c r="O890"/>
      <c r="P890" s="48"/>
      <c r="Q890"/>
      <c r="R890"/>
      <c r="S890"/>
      <c r="T890"/>
      <c r="U890"/>
      <c r="V890"/>
      <c r="W890" s="48"/>
      <c r="X890"/>
      <c r="Y890"/>
      <c r="Z890"/>
      <c r="AA890"/>
      <c r="AB890" s="37"/>
      <c r="AC890"/>
      <c r="AD890" s="48"/>
      <c r="AE890"/>
      <c r="AF890"/>
      <c r="AG890"/>
      <c r="AH890"/>
      <c r="AJ890"/>
    </row>
    <row r="891" spans="8:36" x14ac:dyDescent="0.35">
      <c r="H891"/>
      <c r="I891" s="48"/>
      <c r="J891"/>
      <c r="K891"/>
      <c r="L891"/>
      <c r="M891"/>
      <c r="N891"/>
      <c r="O891"/>
      <c r="P891" s="48"/>
      <c r="Q891"/>
      <c r="R891"/>
      <c r="S891"/>
      <c r="T891"/>
      <c r="U891"/>
      <c r="V891"/>
      <c r="W891" s="48"/>
      <c r="X891"/>
      <c r="Y891"/>
      <c r="Z891"/>
      <c r="AA891"/>
      <c r="AB891" s="37"/>
      <c r="AC891"/>
      <c r="AD891" s="48"/>
      <c r="AE891"/>
      <c r="AF891"/>
      <c r="AG891"/>
      <c r="AH891"/>
      <c r="AJ891"/>
    </row>
    <row r="892" spans="8:36" x14ac:dyDescent="0.35">
      <c r="H892"/>
      <c r="I892" s="48"/>
      <c r="J892"/>
      <c r="K892"/>
      <c r="L892"/>
      <c r="M892"/>
      <c r="N892"/>
      <c r="O892"/>
      <c r="P892" s="48"/>
      <c r="Q892"/>
      <c r="R892"/>
      <c r="S892"/>
      <c r="T892"/>
      <c r="U892"/>
      <c r="V892"/>
      <c r="W892" s="48"/>
      <c r="X892"/>
      <c r="Y892"/>
      <c r="Z892"/>
      <c r="AA892"/>
      <c r="AB892" s="37"/>
      <c r="AC892"/>
      <c r="AD892" s="48"/>
      <c r="AE892"/>
      <c r="AF892"/>
      <c r="AG892"/>
      <c r="AH892"/>
      <c r="AJ892"/>
    </row>
    <row r="893" spans="8:36" x14ac:dyDescent="0.35">
      <c r="H893"/>
      <c r="I893" s="48"/>
      <c r="J893"/>
      <c r="K893"/>
      <c r="L893"/>
      <c r="M893"/>
      <c r="N893"/>
      <c r="O893"/>
      <c r="P893" s="48"/>
      <c r="Q893"/>
      <c r="R893"/>
      <c r="S893"/>
      <c r="T893"/>
      <c r="U893"/>
      <c r="V893"/>
      <c r="W893" s="48"/>
      <c r="X893"/>
      <c r="Y893"/>
      <c r="Z893"/>
      <c r="AA893"/>
      <c r="AB893" s="37"/>
      <c r="AC893"/>
      <c r="AD893" s="48"/>
      <c r="AE893"/>
      <c r="AF893"/>
      <c r="AG893"/>
      <c r="AH893"/>
      <c r="AJ893"/>
    </row>
    <row r="894" spans="8:36" x14ac:dyDescent="0.35">
      <c r="H894"/>
      <c r="I894" s="48"/>
      <c r="J894"/>
      <c r="K894"/>
      <c r="L894"/>
      <c r="M894"/>
      <c r="N894"/>
      <c r="O894"/>
      <c r="P894" s="48"/>
      <c r="Q894"/>
      <c r="R894"/>
      <c r="S894"/>
      <c r="T894"/>
      <c r="U894"/>
      <c r="V894"/>
      <c r="W894" s="48"/>
      <c r="X894"/>
      <c r="Y894"/>
      <c r="Z894"/>
      <c r="AA894"/>
      <c r="AB894" s="37"/>
      <c r="AC894"/>
      <c r="AD894" s="48"/>
      <c r="AE894"/>
      <c r="AF894"/>
      <c r="AG894"/>
      <c r="AH894"/>
      <c r="AJ894"/>
    </row>
    <row r="895" spans="8:36" x14ac:dyDescent="0.35">
      <c r="H895"/>
      <c r="I895" s="48"/>
      <c r="J895"/>
      <c r="K895"/>
      <c r="L895"/>
      <c r="M895"/>
      <c r="N895"/>
      <c r="O895"/>
      <c r="P895" s="48"/>
      <c r="Q895"/>
      <c r="R895"/>
      <c r="S895"/>
      <c r="T895"/>
      <c r="U895"/>
      <c r="V895"/>
      <c r="W895" s="48"/>
      <c r="X895"/>
      <c r="Y895"/>
      <c r="Z895"/>
      <c r="AA895"/>
      <c r="AB895" s="37"/>
      <c r="AC895"/>
      <c r="AD895" s="48"/>
      <c r="AE895"/>
      <c r="AF895"/>
      <c r="AG895"/>
      <c r="AH895"/>
      <c r="AJ895"/>
    </row>
    <row r="896" spans="8:36" x14ac:dyDescent="0.35">
      <c r="H896"/>
      <c r="I896" s="48"/>
      <c r="J896"/>
      <c r="K896"/>
      <c r="L896"/>
      <c r="M896"/>
      <c r="N896"/>
      <c r="O896"/>
      <c r="P896" s="48"/>
      <c r="Q896"/>
      <c r="R896"/>
      <c r="S896"/>
      <c r="T896"/>
      <c r="U896"/>
      <c r="V896"/>
      <c r="W896" s="48"/>
      <c r="X896"/>
      <c r="Y896"/>
      <c r="Z896"/>
      <c r="AA896"/>
      <c r="AB896" s="37"/>
      <c r="AC896"/>
      <c r="AD896" s="48"/>
      <c r="AE896"/>
      <c r="AF896"/>
      <c r="AG896"/>
      <c r="AH896"/>
      <c r="AJ896"/>
    </row>
    <row r="897" spans="8:36" x14ac:dyDescent="0.35">
      <c r="H897"/>
      <c r="I897" s="48"/>
      <c r="J897"/>
      <c r="K897"/>
      <c r="L897"/>
      <c r="M897"/>
      <c r="N897"/>
      <c r="O897"/>
      <c r="P897" s="48"/>
      <c r="Q897"/>
      <c r="R897"/>
      <c r="S897"/>
      <c r="T897"/>
      <c r="U897"/>
      <c r="V897"/>
      <c r="W897" s="48"/>
      <c r="X897"/>
      <c r="Y897"/>
      <c r="Z897"/>
      <c r="AA897"/>
      <c r="AB897" s="37"/>
      <c r="AC897"/>
      <c r="AD897" s="48"/>
      <c r="AE897"/>
      <c r="AF897"/>
      <c r="AG897"/>
      <c r="AH897"/>
      <c r="AJ897"/>
    </row>
    <row r="898" spans="8:36" x14ac:dyDescent="0.35">
      <c r="H898"/>
      <c r="I898" s="48"/>
      <c r="J898"/>
      <c r="K898"/>
      <c r="L898"/>
      <c r="M898"/>
      <c r="N898"/>
      <c r="O898"/>
      <c r="P898" s="48"/>
      <c r="Q898"/>
      <c r="R898"/>
      <c r="S898"/>
      <c r="T898"/>
      <c r="U898"/>
      <c r="V898"/>
      <c r="W898" s="48"/>
      <c r="X898"/>
      <c r="Y898"/>
      <c r="Z898"/>
      <c r="AA898"/>
      <c r="AB898" s="37"/>
      <c r="AC898"/>
      <c r="AD898" s="48"/>
      <c r="AE898"/>
      <c r="AF898"/>
      <c r="AG898"/>
      <c r="AH898"/>
      <c r="AJ898"/>
    </row>
    <row r="899" spans="8:36" x14ac:dyDescent="0.35">
      <c r="H899"/>
      <c r="I899" s="48"/>
      <c r="J899"/>
      <c r="K899"/>
      <c r="L899"/>
      <c r="M899"/>
      <c r="N899"/>
      <c r="O899"/>
      <c r="P899" s="48"/>
      <c r="Q899"/>
      <c r="R899"/>
      <c r="S899"/>
      <c r="T899"/>
      <c r="U899"/>
      <c r="V899"/>
      <c r="W899" s="48"/>
      <c r="X899"/>
      <c r="Y899"/>
      <c r="Z899"/>
      <c r="AA899"/>
      <c r="AB899" s="37"/>
      <c r="AC899"/>
      <c r="AD899" s="48"/>
      <c r="AE899"/>
      <c r="AF899"/>
      <c r="AG899"/>
      <c r="AH899"/>
      <c r="AJ899"/>
    </row>
    <row r="900" spans="8:36" x14ac:dyDescent="0.35">
      <c r="H900"/>
      <c r="I900" s="48"/>
      <c r="J900"/>
      <c r="K900"/>
      <c r="L900"/>
      <c r="M900"/>
      <c r="N900"/>
      <c r="O900"/>
      <c r="P900" s="48"/>
      <c r="Q900"/>
      <c r="R900"/>
      <c r="S900"/>
      <c r="T900"/>
      <c r="U900"/>
      <c r="V900"/>
      <c r="W900" s="48"/>
      <c r="X900"/>
      <c r="Y900"/>
      <c r="Z900"/>
      <c r="AA900"/>
      <c r="AB900" s="37"/>
      <c r="AC900"/>
      <c r="AD900" s="48"/>
      <c r="AE900"/>
      <c r="AF900"/>
      <c r="AG900"/>
      <c r="AH900"/>
      <c r="AJ900"/>
    </row>
    <row r="901" spans="8:36" x14ac:dyDescent="0.35">
      <c r="H901"/>
      <c r="I901" s="48"/>
      <c r="J901"/>
      <c r="K901"/>
      <c r="L901"/>
      <c r="M901"/>
      <c r="N901"/>
      <c r="O901"/>
      <c r="P901" s="48"/>
      <c r="Q901"/>
      <c r="R901"/>
      <c r="S901"/>
      <c r="T901"/>
      <c r="U901"/>
      <c r="V901"/>
      <c r="W901" s="48"/>
      <c r="X901"/>
      <c r="Y901"/>
      <c r="Z901"/>
      <c r="AA901"/>
      <c r="AB901" s="37"/>
      <c r="AC901"/>
      <c r="AD901" s="48"/>
      <c r="AE901"/>
      <c r="AF901"/>
      <c r="AG901"/>
      <c r="AH901"/>
      <c r="AJ901"/>
    </row>
    <row r="902" spans="8:36" x14ac:dyDescent="0.35">
      <c r="H902"/>
      <c r="I902" s="48"/>
      <c r="J902"/>
      <c r="K902"/>
      <c r="L902"/>
      <c r="M902"/>
      <c r="N902"/>
      <c r="O902"/>
      <c r="P902" s="48"/>
      <c r="Q902"/>
      <c r="R902"/>
      <c r="S902"/>
      <c r="T902"/>
      <c r="U902"/>
      <c r="V902"/>
      <c r="W902" s="48"/>
      <c r="X902"/>
      <c r="Y902"/>
      <c r="Z902"/>
      <c r="AA902"/>
      <c r="AB902" s="37"/>
      <c r="AC902"/>
      <c r="AD902" s="48"/>
      <c r="AE902"/>
      <c r="AF902"/>
      <c r="AG902"/>
      <c r="AH902"/>
      <c r="AJ902"/>
    </row>
    <row r="903" spans="8:36" x14ac:dyDescent="0.35">
      <c r="H903"/>
      <c r="I903" s="48"/>
      <c r="J903"/>
      <c r="K903"/>
      <c r="L903"/>
      <c r="M903"/>
      <c r="N903"/>
      <c r="O903"/>
      <c r="P903" s="48"/>
      <c r="Q903"/>
      <c r="R903"/>
      <c r="S903"/>
      <c r="T903"/>
      <c r="U903"/>
      <c r="V903"/>
      <c r="W903" s="48"/>
      <c r="X903"/>
      <c r="Y903"/>
      <c r="Z903"/>
      <c r="AA903"/>
      <c r="AB903" s="37"/>
      <c r="AC903"/>
      <c r="AD903" s="48"/>
      <c r="AE903"/>
      <c r="AF903"/>
      <c r="AG903"/>
      <c r="AH903"/>
      <c r="AJ903"/>
    </row>
    <row r="904" spans="8:36" x14ac:dyDescent="0.35">
      <c r="H904"/>
      <c r="I904" s="48"/>
      <c r="J904"/>
      <c r="K904"/>
      <c r="L904"/>
      <c r="M904"/>
      <c r="N904"/>
      <c r="O904"/>
      <c r="P904" s="48"/>
      <c r="Q904"/>
      <c r="R904"/>
      <c r="S904"/>
      <c r="T904"/>
      <c r="U904"/>
      <c r="V904"/>
      <c r="W904" s="48"/>
      <c r="X904"/>
      <c r="Y904"/>
      <c r="Z904"/>
      <c r="AA904"/>
      <c r="AB904" s="37"/>
      <c r="AC904"/>
      <c r="AD904" s="48"/>
      <c r="AE904"/>
      <c r="AF904"/>
      <c r="AG904"/>
      <c r="AH904"/>
      <c r="AJ904"/>
    </row>
    <row r="905" spans="8:36" x14ac:dyDescent="0.35">
      <c r="H905"/>
      <c r="I905" s="48"/>
      <c r="J905"/>
      <c r="K905"/>
      <c r="L905"/>
      <c r="M905"/>
      <c r="N905"/>
      <c r="O905"/>
      <c r="P905" s="48"/>
      <c r="Q905"/>
      <c r="R905"/>
      <c r="S905"/>
      <c r="T905"/>
      <c r="U905"/>
      <c r="V905"/>
      <c r="W905" s="48"/>
      <c r="X905"/>
      <c r="Y905"/>
      <c r="Z905"/>
      <c r="AA905"/>
      <c r="AB905" s="37"/>
      <c r="AC905"/>
      <c r="AD905" s="48"/>
      <c r="AE905"/>
      <c r="AF905"/>
      <c r="AG905"/>
      <c r="AH905"/>
      <c r="AJ905"/>
    </row>
    <row r="906" spans="8:36" x14ac:dyDescent="0.35">
      <c r="H906"/>
      <c r="I906" s="48"/>
      <c r="J906"/>
      <c r="K906"/>
      <c r="L906"/>
      <c r="M906"/>
      <c r="N906"/>
      <c r="O906"/>
      <c r="P906" s="48"/>
      <c r="Q906"/>
      <c r="R906"/>
      <c r="S906"/>
      <c r="T906"/>
      <c r="U906"/>
      <c r="V906"/>
      <c r="W906" s="48"/>
      <c r="X906"/>
      <c r="Y906"/>
      <c r="Z906"/>
      <c r="AA906"/>
      <c r="AB906" s="37"/>
      <c r="AC906"/>
      <c r="AD906" s="48"/>
      <c r="AE906"/>
      <c r="AF906"/>
      <c r="AG906"/>
      <c r="AH906"/>
      <c r="AJ906"/>
    </row>
    <row r="907" spans="8:36" x14ac:dyDescent="0.35">
      <c r="H907"/>
      <c r="I907" s="48"/>
      <c r="J907"/>
      <c r="K907"/>
      <c r="L907"/>
      <c r="M907"/>
      <c r="N907"/>
      <c r="O907"/>
      <c r="P907" s="48"/>
      <c r="Q907"/>
      <c r="R907"/>
      <c r="S907"/>
      <c r="T907"/>
      <c r="U907"/>
      <c r="V907"/>
      <c r="W907" s="48"/>
      <c r="X907"/>
      <c r="Y907"/>
      <c r="Z907"/>
      <c r="AA907"/>
      <c r="AB907" s="37"/>
      <c r="AC907"/>
      <c r="AD907" s="48"/>
      <c r="AE907"/>
      <c r="AF907"/>
      <c r="AG907"/>
      <c r="AH907"/>
      <c r="AJ907"/>
    </row>
    <row r="908" spans="8:36" x14ac:dyDescent="0.35">
      <c r="H908"/>
      <c r="I908" s="48"/>
      <c r="J908"/>
      <c r="K908"/>
      <c r="L908"/>
      <c r="M908"/>
      <c r="N908"/>
      <c r="O908"/>
      <c r="P908" s="48"/>
      <c r="Q908"/>
      <c r="R908"/>
      <c r="S908"/>
      <c r="T908"/>
      <c r="U908"/>
      <c r="V908"/>
      <c r="W908" s="48"/>
      <c r="X908"/>
      <c r="Y908"/>
      <c r="Z908"/>
      <c r="AA908"/>
      <c r="AB908" s="37"/>
      <c r="AC908"/>
      <c r="AD908" s="48"/>
      <c r="AE908"/>
      <c r="AF908"/>
      <c r="AG908"/>
      <c r="AH908"/>
      <c r="AJ908"/>
    </row>
    <row r="909" spans="8:36" x14ac:dyDescent="0.35">
      <c r="H909"/>
      <c r="I909" s="48"/>
      <c r="J909"/>
      <c r="K909"/>
      <c r="L909"/>
      <c r="M909"/>
      <c r="N909"/>
      <c r="O909"/>
      <c r="P909" s="48"/>
      <c r="Q909"/>
      <c r="R909"/>
      <c r="S909"/>
      <c r="T909"/>
      <c r="U909"/>
      <c r="V909"/>
      <c r="W909" s="48"/>
      <c r="X909"/>
      <c r="Y909"/>
      <c r="Z909"/>
      <c r="AA909"/>
      <c r="AB909" s="37"/>
      <c r="AC909"/>
      <c r="AD909" s="48"/>
      <c r="AE909"/>
      <c r="AF909"/>
      <c r="AG909"/>
      <c r="AH909"/>
      <c r="AJ909"/>
    </row>
    <row r="910" spans="8:36" x14ac:dyDescent="0.35">
      <c r="H910"/>
      <c r="I910" s="48"/>
      <c r="J910"/>
      <c r="K910"/>
      <c r="L910"/>
      <c r="M910"/>
      <c r="N910"/>
      <c r="O910"/>
      <c r="P910" s="48"/>
      <c r="Q910"/>
      <c r="R910"/>
      <c r="S910"/>
      <c r="T910"/>
      <c r="U910"/>
      <c r="V910"/>
      <c r="W910" s="48"/>
      <c r="X910"/>
      <c r="Y910"/>
      <c r="Z910"/>
      <c r="AA910"/>
      <c r="AB910" s="37"/>
      <c r="AC910"/>
      <c r="AD910" s="48"/>
      <c r="AE910"/>
      <c r="AF910"/>
      <c r="AG910"/>
      <c r="AH910"/>
      <c r="AJ910"/>
    </row>
    <row r="911" spans="8:36" x14ac:dyDescent="0.35">
      <c r="H911"/>
      <c r="I911" s="48"/>
      <c r="J911"/>
      <c r="K911"/>
      <c r="L911"/>
      <c r="M911"/>
      <c r="N911"/>
      <c r="O911"/>
      <c r="P911" s="48"/>
      <c r="Q911"/>
      <c r="R911"/>
      <c r="S911"/>
      <c r="T911"/>
      <c r="U911"/>
      <c r="V911"/>
      <c r="W911" s="48"/>
      <c r="X911"/>
      <c r="Y911"/>
      <c r="Z911"/>
      <c r="AA911"/>
      <c r="AB911" s="37"/>
      <c r="AC911"/>
      <c r="AD911" s="48"/>
      <c r="AE911"/>
      <c r="AF911"/>
      <c r="AG911"/>
      <c r="AH911"/>
      <c r="AJ911"/>
    </row>
    <row r="912" spans="8:36" x14ac:dyDescent="0.35">
      <c r="H912"/>
      <c r="I912" s="48"/>
      <c r="J912"/>
      <c r="K912"/>
      <c r="L912"/>
      <c r="M912"/>
      <c r="N912"/>
      <c r="O912"/>
      <c r="P912" s="48"/>
      <c r="Q912"/>
      <c r="R912"/>
      <c r="S912"/>
      <c r="T912"/>
      <c r="U912"/>
      <c r="V912"/>
      <c r="W912" s="48"/>
      <c r="X912"/>
      <c r="Y912"/>
      <c r="Z912"/>
      <c r="AA912"/>
      <c r="AB912" s="37"/>
      <c r="AC912"/>
      <c r="AD912" s="48"/>
      <c r="AE912"/>
      <c r="AF912"/>
      <c r="AG912"/>
      <c r="AH912"/>
      <c r="AJ912"/>
    </row>
    <row r="913" spans="8:36" x14ac:dyDescent="0.35">
      <c r="H913"/>
      <c r="I913" s="48"/>
      <c r="J913"/>
      <c r="K913"/>
      <c r="L913"/>
      <c r="M913"/>
      <c r="N913"/>
      <c r="O913"/>
      <c r="P913" s="48"/>
      <c r="Q913"/>
      <c r="R913"/>
      <c r="S913"/>
      <c r="T913"/>
      <c r="U913"/>
      <c r="V913"/>
      <c r="W913" s="48"/>
      <c r="X913"/>
      <c r="Y913"/>
      <c r="Z913"/>
      <c r="AA913"/>
      <c r="AB913" s="37"/>
      <c r="AC913"/>
      <c r="AD913" s="48"/>
      <c r="AE913"/>
      <c r="AF913"/>
      <c r="AG913"/>
      <c r="AH913"/>
      <c r="AJ913"/>
    </row>
    <row r="914" spans="8:36" x14ac:dyDescent="0.35">
      <c r="H914"/>
      <c r="I914" s="48"/>
      <c r="J914"/>
      <c r="K914"/>
      <c r="L914"/>
      <c r="M914"/>
      <c r="N914"/>
      <c r="O914"/>
      <c r="P914" s="48"/>
      <c r="Q914"/>
      <c r="R914"/>
      <c r="S914"/>
      <c r="T914"/>
      <c r="U914"/>
      <c r="V914"/>
      <c r="W914" s="48"/>
      <c r="X914"/>
      <c r="Y914"/>
      <c r="Z914"/>
      <c r="AA914"/>
      <c r="AB914" s="37"/>
      <c r="AC914"/>
      <c r="AD914" s="48"/>
      <c r="AE914"/>
      <c r="AF914"/>
      <c r="AG914"/>
      <c r="AH914"/>
      <c r="AJ914"/>
    </row>
    <row r="915" spans="8:36" x14ac:dyDescent="0.35">
      <c r="H915"/>
      <c r="I915" s="48"/>
      <c r="J915"/>
      <c r="K915"/>
      <c r="L915"/>
      <c r="M915"/>
      <c r="N915"/>
      <c r="O915"/>
      <c r="P915" s="48"/>
      <c r="Q915"/>
      <c r="R915"/>
      <c r="S915"/>
      <c r="T915"/>
      <c r="U915"/>
      <c r="V915"/>
      <c r="W915" s="48"/>
      <c r="X915"/>
      <c r="Y915"/>
      <c r="Z915"/>
      <c r="AA915"/>
      <c r="AB915" s="37"/>
      <c r="AC915"/>
      <c r="AD915" s="48"/>
      <c r="AE915"/>
      <c r="AF915"/>
      <c r="AG915"/>
      <c r="AH915"/>
      <c r="AJ915"/>
    </row>
    <row r="916" spans="8:36" x14ac:dyDescent="0.35">
      <c r="H916"/>
      <c r="I916" s="48"/>
      <c r="J916"/>
      <c r="K916"/>
      <c r="L916"/>
      <c r="M916"/>
      <c r="N916"/>
      <c r="O916"/>
      <c r="P916" s="48"/>
      <c r="Q916"/>
      <c r="R916"/>
      <c r="S916"/>
      <c r="T916"/>
      <c r="U916"/>
      <c r="V916"/>
      <c r="W916" s="48"/>
      <c r="X916"/>
      <c r="Y916"/>
      <c r="Z916"/>
      <c r="AA916"/>
      <c r="AB916" s="37"/>
      <c r="AC916"/>
      <c r="AD916" s="48"/>
      <c r="AE916"/>
      <c r="AF916"/>
      <c r="AG916"/>
      <c r="AH916"/>
      <c r="AJ916"/>
    </row>
    <row r="917" spans="8:36" x14ac:dyDescent="0.35">
      <c r="H917"/>
      <c r="I917" s="48"/>
      <c r="J917"/>
      <c r="K917"/>
      <c r="L917"/>
      <c r="M917"/>
      <c r="N917"/>
      <c r="O917"/>
      <c r="P917" s="48"/>
      <c r="Q917"/>
      <c r="R917"/>
      <c r="S917"/>
      <c r="T917"/>
      <c r="U917"/>
      <c r="V917"/>
      <c r="W917" s="48"/>
      <c r="X917"/>
      <c r="Y917"/>
      <c r="Z917"/>
      <c r="AA917"/>
      <c r="AB917" s="37"/>
      <c r="AC917"/>
      <c r="AD917" s="48"/>
      <c r="AE917"/>
      <c r="AF917"/>
      <c r="AG917"/>
      <c r="AH917"/>
      <c r="AJ917"/>
    </row>
    <row r="918" spans="8:36" x14ac:dyDescent="0.35">
      <c r="H918"/>
      <c r="I918" s="48"/>
      <c r="J918"/>
      <c r="K918"/>
      <c r="L918"/>
      <c r="M918"/>
      <c r="N918"/>
      <c r="O918"/>
      <c r="P918" s="48"/>
      <c r="Q918"/>
      <c r="R918"/>
      <c r="S918"/>
      <c r="T918"/>
      <c r="U918"/>
      <c r="V918"/>
      <c r="W918" s="48"/>
      <c r="X918"/>
      <c r="Y918"/>
      <c r="Z918"/>
      <c r="AA918"/>
      <c r="AB918" s="37"/>
      <c r="AC918"/>
      <c r="AD918" s="48"/>
      <c r="AE918"/>
      <c r="AF918"/>
      <c r="AG918"/>
      <c r="AH918"/>
      <c r="AJ918"/>
    </row>
    <row r="919" spans="8:36" x14ac:dyDescent="0.35">
      <c r="H919"/>
      <c r="I919" s="48"/>
      <c r="J919"/>
      <c r="K919"/>
      <c r="L919"/>
      <c r="M919"/>
      <c r="N919"/>
      <c r="O919"/>
      <c r="P919" s="48"/>
      <c r="Q919"/>
      <c r="R919"/>
      <c r="S919"/>
      <c r="T919"/>
      <c r="U919"/>
      <c r="V919"/>
      <c r="W919" s="48"/>
      <c r="X919"/>
      <c r="Y919"/>
      <c r="Z919"/>
      <c r="AA919"/>
      <c r="AB919" s="37"/>
      <c r="AC919"/>
      <c r="AD919" s="48"/>
      <c r="AE919"/>
      <c r="AF919"/>
      <c r="AG919"/>
      <c r="AH919"/>
      <c r="AJ919"/>
    </row>
    <row r="920" spans="8:36" x14ac:dyDescent="0.35">
      <c r="H920"/>
      <c r="I920" s="48"/>
      <c r="J920"/>
      <c r="K920"/>
      <c r="L920"/>
      <c r="M920"/>
      <c r="N920"/>
      <c r="O920"/>
      <c r="P920" s="48"/>
      <c r="Q920"/>
      <c r="R920"/>
      <c r="S920"/>
      <c r="T920"/>
      <c r="U920"/>
      <c r="V920"/>
      <c r="W920" s="48"/>
      <c r="X920"/>
      <c r="Y920"/>
      <c r="Z920"/>
      <c r="AA920"/>
      <c r="AB920" s="37"/>
      <c r="AC920"/>
      <c r="AD920" s="48"/>
      <c r="AE920"/>
      <c r="AF920"/>
      <c r="AG920"/>
      <c r="AH920"/>
      <c r="AJ920"/>
    </row>
    <row r="921" spans="8:36" x14ac:dyDescent="0.35">
      <c r="H921"/>
      <c r="I921" s="48"/>
      <c r="J921"/>
      <c r="K921"/>
      <c r="L921"/>
      <c r="M921"/>
      <c r="N921"/>
      <c r="O921"/>
      <c r="P921" s="48"/>
      <c r="Q921"/>
      <c r="R921"/>
      <c r="S921"/>
      <c r="T921"/>
      <c r="U921"/>
      <c r="V921"/>
      <c r="W921" s="48"/>
      <c r="X921"/>
      <c r="Y921"/>
      <c r="Z921"/>
      <c r="AA921"/>
      <c r="AB921" s="37"/>
      <c r="AC921"/>
      <c r="AD921" s="48"/>
      <c r="AE921"/>
      <c r="AF921"/>
      <c r="AG921"/>
      <c r="AH921"/>
      <c r="AJ921"/>
    </row>
    <row r="922" spans="8:36" x14ac:dyDescent="0.35">
      <c r="H922"/>
      <c r="I922" s="48"/>
      <c r="J922"/>
      <c r="K922"/>
      <c r="L922"/>
      <c r="M922"/>
      <c r="N922"/>
      <c r="O922"/>
      <c r="P922" s="48"/>
      <c r="Q922"/>
      <c r="R922"/>
      <c r="S922"/>
      <c r="T922"/>
      <c r="U922"/>
      <c r="V922"/>
      <c r="W922" s="48"/>
      <c r="X922"/>
      <c r="Y922"/>
      <c r="Z922"/>
      <c r="AA922"/>
      <c r="AB922" s="37"/>
      <c r="AC922"/>
      <c r="AD922" s="48"/>
      <c r="AE922"/>
      <c r="AF922"/>
      <c r="AG922"/>
      <c r="AH922"/>
      <c r="AJ922"/>
    </row>
    <row r="923" spans="8:36" x14ac:dyDescent="0.35">
      <c r="H923"/>
      <c r="I923" s="48"/>
      <c r="J923"/>
      <c r="K923"/>
      <c r="L923"/>
      <c r="M923"/>
      <c r="N923"/>
      <c r="O923"/>
      <c r="P923" s="48"/>
      <c r="Q923"/>
      <c r="R923"/>
      <c r="S923"/>
      <c r="T923"/>
      <c r="U923"/>
      <c r="V923"/>
      <c r="W923" s="48"/>
      <c r="X923"/>
      <c r="Y923"/>
      <c r="Z923"/>
      <c r="AA923"/>
      <c r="AB923" s="37"/>
      <c r="AC923"/>
      <c r="AD923" s="48"/>
      <c r="AE923"/>
      <c r="AF923"/>
      <c r="AG923"/>
      <c r="AH923"/>
      <c r="AJ923"/>
    </row>
    <row r="924" spans="8:36" x14ac:dyDescent="0.35">
      <c r="H924"/>
      <c r="I924" s="48"/>
      <c r="J924"/>
      <c r="K924"/>
      <c r="L924"/>
      <c r="M924"/>
      <c r="N924"/>
      <c r="O924"/>
      <c r="P924" s="48"/>
      <c r="Q924"/>
      <c r="R924"/>
      <c r="S924"/>
      <c r="T924"/>
      <c r="U924"/>
      <c r="V924"/>
      <c r="W924" s="48"/>
      <c r="X924"/>
      <c r="Y924"/>
      <c r="Z924"/>
      <c r="AA924"/>
      <c r="AB924" s="37"/>
      <c r="AC924"/>
      <c r="AD924" s="48"/>
      <c r="AE924"/>
      <c r="AF924"/>
      <c r="AG924"/>
      <c r="AH924"/>
      <c r="AJ924"/>
    </row>
    <row r="925" spans="8:36" x14ac:dyDescent="0.35">
      <c r="H925"/>
      <c r="I925" s="48"/>
      <c r="J925"/>
      <c r="K925"/>
      <c r="L925"/>
      <c r="M925"/>
      <c r="N925"/>
      <c r="O925"/>
      <c r="P925" s="48"/>
      <c r="Q925"/>
      <c r="R925"/>
      <c r="S925"/>
      <c r="T925"/>
      <c r="U925"/>
      <c r="V925"/>
      <c r="W925" s="48"/>
      <c r="X925"/>
      <c r="Y925"/>
      <c r="Z925"/>
      <c r="AA925"/>
      <c r="AB925" s="37"/>
      <c r="AC925"/>
      <c r="AD925" s="48"/>
      <c r="AE925"/>
      <c r="AF925"/>
      <c r="AG925"/>
      <c r="AH925"/>
      <c r="AJ925"/>
    </row>
    <row r="926" spans="8:36" x14ac:dyDescent="0.35">
      <c r="H926"/>
      <c r="I926" s="48"/>
      <c r="J926"/>
      <c r="K926"/>
      <c r="L926"/>
      <c r="M926"/>
      <c r="N926"/>
      <c r="O926"/>
      <c r="P926" s="48"/>
      <c r="Q926"/>
      <c r="R926"/>
      <c r="S926"/>
      <c r="T926"/>
      <c r="U926"/>
      <c r="V926"/>
      <c r="W926" s="48"/>
      <c r="X926"/>
      <c r="Y926"/>
      <c r="Z926"/>
      <c r="AA926"/>
      <c r="AB926" s="37"/>
      <c r="AC926"/>
      <c r="AD926" s="48"/>
      <c r="AE926"/>
      <c r="AF926"/>
      <c r="AG926"/>
      <c r="AH926"/>
      <c r="AJ926"/>
    </row>
    <row r="927" spans="8:36" x14ac:dyDescent="0.35">
      <c r="H927"/>
      <c r="I927" s="48"/>
      <c r="J927"/>
      <c r="K927"/>
      <c r="L927"/>
      <c r="M927"/>
      <c r="N927"/>
      <c r="O927"/>
      <c r="P927" s="48"/>
      <c r="Q927"/>
      <c r="R927"/>
      <c r="S927"/>
      <c r="T927"/>
      <c r="U927"/>
      <c r="V927"/>
      <c r="W927" s="48"/>
      <c r="X927"/>
      <c r="Y927"/>
      <c r="Z927"/>
      <c r="AA927"/>
      <c r="AB927" s="37"/>
      <c r="AC927"/>
      <c r="AD927" s="48"/>
      <c r="AE927"/>
      <c r="AF927"/>
      <c r="AG927"/>
      <c r="AH927"/>
      <c r="AJ927"/>
    </row>
    <row r="928" spans="8:36" x14ac:dyDescent="0.35">
      <c r="H928"/>
      <c r="I928" s="48"/>
      <c r="J928"/>
      <c r="K928"/>
      <c r="L928"/>
      <c r="M928"/>
      <c r="N928"/>
      <c r="O928"/>
      <c r="P928" s="48"/>
      <c r="Q928"/>
      <c r="R928"/>
      <c r="S928"/>
      <c r="T928"/>
      <c r="U928"/>
      <c r="V928"/>
      <c r="W928" s="48"/>
      <c r="X928"/>
      <c r="Y928"/>
      <c r="Z928"/>
      <c r="AA928"/>
      <c r="AB928" s="37"/>
      <c r="AC928"/>
      <c r="AD928" s="48"/>
      <c r="AE928"/>
      <c r="AF928"/>
      <c r="AG928"/>
      <c r="AH928"/>
      <c r="AJ928"/>
    </row>
    <row r="929" spans="8:36" x14ac:dyDescent="0.35">
      <c r="H929"/>
      <c r="I929" s="48"/>
      <c r="J929"/>
      <c r="K929"/>
      <c r="L929"/>
      <c r="M929"/>
      <c r="N929"/>
      <c r="O929"/>
      <c r="P929" s="48"/>
      <c r="Q929"/>
      <c r="R929"/>
      <c r="S929"/>
      <c r="T929"/>
      <c r="U929"/>
      <c r="V929"/>
      <c r="W929" s="48"/>
      <c r="X929"/>
      <c r="Y929"/>
      <c r="Z929"/>
      <c r="AA929"/>
      <c r="AB929" s="37"/>
      <c r="AC929"/>
      <c r="AD929" s="48"/>
      <c r="AE929"/>
      <c r="AF929"/>
      <c r="AG929"/>
      <c r="AH929"/>
      <c r="AJ929"/>
    </row>
    <row r="930" spans="8:36" x14ac:dyDescent="0.35">
      <c r="H930"/>
      <c r="I930" s="48"/>
      <c r="J930"/>
      <c r="K930"/>
      <c r="L930"/>
      <c r="M930"/>
      <c r="N930"/>
      <c r="O930"/>
      <c r="P930" s="48"/>
      <c r="Q930"/>
      <c r="R930"/>
      <c r="S930"/>
      <c r="T930"/>
      <c r="U930"/>
      <c r="V930"/>
      <c r="W930" s="48"/>
      <c r="X930"/>
      <c r="Y930"/>
      <c r="Z930"/>
      <c r="AA930"/>
      <c r="AB930" s="37"/>
      <c r="AC930"/>
      <c r="AD930" s="48"/>
      <c r="AE930"/>
      <c r="AF930"/>
      <c r="AG930"/>
      <c r="AH930"/>
      <c r="AJ930"/>
    </row>
    <row r="931" spans="8:36" x14ac:dyDescent="0.35">
      <c r="H931"/>
      <c r="I931" s="48"/>
      <c r="J931"/>
      <c r="K931"/>
      <c r="L931"/>
      <c r="M931"/>
      <c r="N931"/>
      <c r="O931"/>
      <c r="P931" s="48"/>
      <c r="Q931"/>
      <c r="R931"/>
      <c r="S931"/>
      <c r="T931"/>
      <c r="U931"/>
      <c r="V931"/>
      <c r="W931" s="48"/>
      <c r="X931"/>
      <c r="Y931"/>
      <c r="Z931"/>
      <c r="AA931"/>
      <c r="AB931" s="37"/>
      <c r="AC931"/>
      <c r="AD931" s="48"/>
      <c r="AE931"/>
      <c r="AF931"/>
      <c r="AG931"/>
      <c r="AH931"/>
      <c r="AJ931"/>
    </row>
    <row r="932" spans="8:36" x14ac:dyDescent="0.35">
      <c r="H932"/>
      <c r="I932" s="48"/>
      <c r="J932"/>
      <c r="K932"/>
      <c r="L932"/>
      <c r="M932"/>
      <c r="N932"/>
      <c r="O932"/>
      <c r="P932" s="48"/>
      <c r="Q932"/>
      <c r="R932"/>
      <c r="S932"/>
      <c r="T932"/>
      <c r="U932"/>
      <c r="V932"/>
      <c r="W932" s="48"/>
      <c r="X932"/>
      <c r="Y932"/>
      <c r="Z932"/>
      <c r="AA932"/>
      <c r="AB932" s="37"/>
      <c r="AC932"/>
      <c r="AD932" s="48"/>
      <c r="AE932"/>
      <c r="AF932"/>
      <c r="AG932"/>
      <c r="AH932"/>
      <c r="AJ932"/>
    </row>
    <row r="933" spans="8:36" x14ac:dyDescent="0.35">
      <c r="H933"/>
      <c r="I933" s="48"/>
      <c r="J933"/>
      <c r="K933"/>
      <c r="L933"/>
      <c r="M933"/>
      <c r="N933"/>
      <c r="O933"/>
      <c r="P933" s="48"/>
      <c r="Q933"/>
      <c r="R933"/>
      <c r="S933"/>
      <c r="T933"/>
      <c r="U933"/>
      <c r="V933"/>
      <c r="W933" s="48"/>
      <c r="X933"/>
      <c r="Y933"/>
      <c r="Z933"/>
      <c r="AA933"/>
      <c r="AB933" s="37"/>
      <c r="AC933"/>
      <c r="AD933" s="48"/>
      <c r="AE933"/>
      <c r="AF933"/>
      <c r="AG933"/>
      <c r="AH933"/>
      <c r="AJ933"/>
    </row>
    <row r="934" spans="8:36" x14ac:dyDescent="0.35">
      <c r="H934"/>
      <c r="I934" s="48"/>
      <c r="J934"/>
      <c r="K934"/>
      <c r="L934"/>
      <c r="M934"/>
      <c r="N934"/>
      <c r="O934"/>
      <c r="P934" s="48"/>
      <c r="Q934"/>
      <c r="R934"/>
      <c r="S934"/>
      <c r="T934"/>
      <c r="U934"/>
      <c r="V934"/>
      <c r="W934" s="48"/>
      <c r="X934"/>
      <c r="Y934"/>
      <c r="Z934"/>
      <c r="AA934"/>
      <c r="AB934" s="37"/>
      <c r="AC934"/>
      <c r="AD934" s="48"/>
      <c r="AE934"/>
      <c r="AF934"/>
      <c r="AG934"/>
      <c r="AH934"/>
      <c r="AJ934"/>
    </row>
    <row r="935" spans="8:36" x14ac:dyDescent="0.35">
      <c r="H935"/>
      <c r="I935" s="48"/>
      <c r="J935"/>
      <c r="K935"/>
      <c r="L935"/>
      <c r="M935"/>
      <c r="N935"/>
      <c r="O935"/>
      <c r="P935" s="48"/>
      <c r="Q935"/>
      <c r="R935"/>
      <c r="S935"/>
      <c r="T935"/>
      <c r="U935"/>
      <c r="V935"/>
      <c r="W935" s="48"/>
      <c r="X935"/>
      <c r="Y935"/>
      <c r="Z935"/>
      <c r="AA935"/>
      <c r="AB935" s="37"/>
      <c r="AC935"/>
      <c r="AD935" s="48"/>
      <c r="AE935"/>
      <c r="AF935"/>
      <c r="AG935"/>
      <c r="AH935"/>
      <c r="AJ935"/>
    </row>
    <row r="936" spans="8:36" x14ac:dyDescent="0.35">
      <c r="H936"/>
      <c r="I936" s="48"/>
      <c r="J936"/>
      <c r="K936"/>
      <c r="L936"/>
      <c r="M936"/>
      <c r="N936"/>
      <c r="O936"/>
      <c r="P936" s="48"/>
      <c r="Q936"/>
      <c r="R936"/>
      <c r="S936"/>
      <c r="T936"/>
      <c r="U936"/>
      <c r="V936"/>
      <c r="W936" s="48"/>
      <c r="X936"/>
      <c r="Y936"/>
      <c r="Z936"/>
      <c r="AA936"/>
      <c r="AB936" s="37"/>
      <c r="AC936"/>
      <c r="AD936" s="48"/>
      <c r="AE936"/>
      <c r="AF936"/>
      <c r="AG936"/>
      <c r="AH936"/>
      <c r="AJ936"/>
    </row>
    <row r="937" spans="8:36" x14ac:dyDescent="0.35">
      <c r="H937"/>
      <c r="I937" s="48"/>
      <c r="J937"/>
      <c r="K937"/>
      <c r="L937"/>
      <c r="M937"/>
      <c r="N937"/>
      <c r="O937"/>
      <c r="P937" s="48"/>
      <c r="Q937"/>
      <c r="R937"/>
      <c r="S937"/>
      <c r="T937"/>
      <c r="U937"/>
      <c r="V937"/>
      <c r="W937" s="48"/>
      <c r="X937"/>
      <c r="Y937"/>
      <c r="Z937"/>
      <c r="AA937"/>
      <c r="AB937" s="37"/>
      <c r="AC937"/>
      <c r="AD937" s="48"/>
      <c r="AE937"/>
      <c r="AF937"/>
      <c r="AG937"/>
      <c r="AH937"/>
      <c r="AJ937"/>
    </row>
    <row r="938" spans="8:36" x14ac:dyDescent="0.35">
      <c r="H938"/>
      <c r="I938" s="48"/>
      <c r="J938"/>
      <c r="K938"/>
      <c r="L938"/>
      <c r="M938"/>
      <c r="N938"/>
      <c r="O938"/>
      <c r="P938" s="48"/>
      <c r="Q938"/>
      <c r="R938"/>
      <c r="S938"/>
      <c r="T938"/>
      <c r="U938"/>
      <c r="V938"/>
      <c r="W938" s="48"/>
      <c r="X938"/>
      <c r="Y938"/>
      <c r="Z938"/>
      <c r="AA938"/>
      <c r="AB938" s="37"/>
      <c r="AC938"/>
      <c r="AD938" s="48"/>
      <c r="AE938"/>
      <c r="AF938"/>
      <c r="AG938"/>
      <c r="AH938"/>
      <c r="AJ938"/>
    </row>
    <row r="939" spans="8:36" x14ac:dyDescent="0.35">
      <c r="H939"/>
      <c r="I939" s="48"/>
      <c r="J939"/>
      <c r="K939"/>
      <c r="L939"/>
      <c r="M939"/>
      <c r="N939"/>
      <c r="O939"/>
      <c r="P939" s="48"/>
      <c r="Q939"/>
      <c r="R939"/>
      <c r="S939"/>
      <c r="T939"/>
      <c r="U939"/>
      <c r="V939"/>
      <c r="W939" s="48"/>
      <c r="X939"/>
      <c r="Y939"/>
      <c r="Z939"/>
      <c r="AA939"/>
      <c r="AB939" s="37"/>
      <c r="AC939"/>
      <c r="AD939" s="48"/>
      <c r="AE939"/>
      <c r="AF939"/>
      <c r="AG939"/>
      <c r="AH939"/>
      <c r="AJ939"/>
    </row>
    <row r="940" spans="8:36" x14ac:dyDescent="0.35">
      <c r="H940"/>
      <c r="I940" s="48"/>
      <c r="J940"/>
      <c r="K940"/>
      <c r="L940"/>
      <c r="M940"/>
      <c r="N940"/>
      <c r="O940"/>
      <c r="P940" s="48"/>
      <c r="Q940"/>
      <c r="R940"/>
      <c r="S940"/>
      <c r="T940"/>
      <c r="U940"/>
      <c r="V940"/>
      <c r="W940" s="48"/>
      <c r="X940"/>
      <c r="Y940"/>
      <c r="Z940"/>
      <c r="AA940"/>
      <c r="AB940" s="37"/>
      <c r="AC940"/>
      <c r="AD940" s="48"/>
      <c r="AE940"/>
      <c r="AF940"/>
      <c r="AG940"/>
      <c r="AH940"/>
      <c r="AJ940"/>
    </row>
    <row r="941" spans="8:36" x14ac:dyDescent="0.35">
      <c r="H941"/>
      <c r="I941" s="48"/>
      <c r="J941"/>
      <c r="K941"/>
      <c r="L941"/>
      <c r="M941"/>
      <c r="N941"/>
      <c r="O941"/>
      <c r="P941" s="48"/>
      <c r="Q941"/>
      <c r="R941"/>
      <c r="S941"/>
      <c r="T941"/>
      <c r="U941"/>
      <c r="V941"/>
      <c r="W941" s="48"/>
      <c r="X941"/>
      <c r="Y941"/>
      <c r="Z941"/>
      <c r="AA941"/>
      <c r="AB941" s="37"/>
      <c r="AC941"/>
      <c r="AD941" s="48"/>
      <c r="AE941"/>
      <c r="AF941"/>
      <c r="AG941"/>
      <c r="AH941"/>
      <c r="AJ941"/>
    </row>
    <row r="942" spans="8:36" x14ac:dyDescent="0.35">
      <c r="H942"/>
      <c r="I942" s="48"/>
      <c r="J942"/>
      <c r="K942"/>
      <c r="L942"/>
      <c r="M942"/>
      <c r="N942"/>
      <c r="O942"/>
      <c r="P942" s="48"/>
      <c r="Q942"/>
      <c r="R942"/>
      <c r="S942"/>
      <c r="T942"/>
      <c r="U942"/>
      <c r="V942"/>
      <c r="W942" s="48"/>
      <c r="X942"/>
      <c r="Y942"/>
      <c r="Z942"/>
      <c r="AA942"/>
      <c r="AB942" s="37"/>
      <c r="AC942"/>
      <c r="AD942" s="48"/>
      <c r="AE942"/>
      <c r="AF942"/>
      <c r="AG942"/>
      <c r="AH942"/>
      <c r="AJ942"/>
    </row>
    <row r="943" spans="8:36" x14ac:dyDescent="0.35">
      <c r="H943"/>
      <c r="I943" s="48"/>
      <c r="J943"/>
      <c r="K943"/>
      <c r="L943"/>
      <c r="M943"/>
      <c r="N943"/>
      <c r="O943"/>
      <c r="P943" s="48"/>
      <c r="Q943"/>
      <c r="R943"/>
      <c r="S943"/>
      <c r="T943"/>
      <c r="U943"/>
      <c r="V943"/>
      <c r="W943" s="48"/>
      <c r="X943"/>
      <c r="Y943"/>
      <c r="Z943"/>
      <c r="AA943"/>
      <c r="AB943" s="37"/>
      <c r="AC943"/>
      <c r="AD943" s="48"/>
      <c r="AE943"/>
      <c r="AF943"/>
      <c r="AG943"/>
      <c r="AH943"/>
      <c r="AJ943"/>
    </row>
    <row r="944" spans="8:36" x14ac:dyDescent="0.35">
      <c r="H944"/>
      <c r="I944" s="48"/>
      <c r="J944"/>
      <c r="K944"/>
      <c r="L944"/>
      <c r="M944"/>
      <c r="N944"/>
      <c r="O944"/>
      <c r="P944" s="48"/>
      <c r="Q944"/>
      <c r="R944"/>
      <c r="S944"/>
      <c r="T944"/>
      <c r="U944"/>
      <c r="V944"/>
      <c r="W944" s="48"/>
      <c r="X944"/>
      <c r="Y944"/>
      <c r="Z944"/>
      <c r="AA944"/>
      <c r="AB944" s="37"/>
      <c r="AC944"/>
      <c r="AD944" s="48"/>
      <c r="AE944"/>
      <c r="AF944"/>
      <c r="AG944"/>
      <c r="AH944"/>
      <c r="AJ944"/>
    </row>
    <row r="945" spans="8:36" x14ac:dyDescent="0.35">
      <c r="H945"/>
      <c r="I945" s="48"/>
      <c r="J945"/>
      <c r="K945"/>
      <c r="L945"/>
      <c r="M945"/>
      <c r="N945"/>
      <c r="O945"/>
      <c r="P945" s="48"/>
      <c r="Q945"/>
      <c r="R945"/>
      <c r="S945"/>
      <c r="T945"/>
      <c r="U945"/>
      <c r="V945"/>
      <c r="W945" s="48"/>
      <c r="X945"/>
      <c r="Y945"/>
      <c r="Z945"/>
      <c r="AA945"/>
      <c r="AB945" s="37"/>
      <c r="AC945"/>
      <c r="AD945" s="48"/>
      <c r="AE945"/>
      <c r="AF945"/>
      <c r="AG945"/>
      <c r="AH945"/>
      <c r="AJ945"/>
    </row>
    <row r="946" spans="8:36" x14ac:dyDescent="0.35">
      <c r="H946"/>
      <c r="I946" s="48"/>
      <c r="J946"/>
      <c r="K946"/>
      <c r="L946"/>
      <c r="M946"/>
      <c r="N946"/>
      <c r="O946"/>
      <c r="P946" s="48"/>
      <c r="Q946"/>
      <c r="R946"/>
      <c r="S946"/>
      <c r="T946"/>
      <c r="U946"/>
      <c r="V946"/>
      <c r="W946" s="48"/>
      <c r="X946"/>
      <c r="Y946"/>
      <c r="Z946"/>
      <c r="AA946"/>
      <c r="AB946" s="37"/>
      <c r="AC946"/>
      <c r="AD946" s="48"/>
      <c r="AE946"/>
      <c r="AF946"/>
      <c r="AG946"/>
      <c r="AH946"/>
      <c r="AJ946"/>
    </row>
    <row r="947" spans="8:36" x14ac:dyDescent="0.35">
      <c r="H947"/>
      <c r="I947" s="48"/>
      <c r="J947"/>
      <c r="K947"/>
      <c r="L947"/>
      <c r="M947"/>
      <c r="N947"/>
      <c r="O947"/>
      <c r="P947" s="48"/>
      <c r="Q947"/>
      <c r="R947"/>
      <c r="S947"/>
      <c r="T947"/>
      <c r="U947"/>
      <c r="V947"/>
      <c r="W947" s="48"/>
      <c r="X947"/>
      <c r="Y947"/>
      <c r="Z947"/>
      <c r="AA947"/>
      <c r="AB947" s="37"/>
      <c r="AC947"/>
      <c r="AD947" s="48"/>
      <c r="AE947"/>
      <c r="AF947"/>
      <c r="AG947"/>
      <c r="AH947"/>
      <c r="AJ947"/>
    </row>
    <row r="948" spans="8:36" x14ac:dyDescent="0.35">
      <c r="H948"/>
      <c r="I948" s="48"/>
      <c r="J948"/>
      <c r="K948"/>
      <c r="L948"/>
      <c r="M948"/>
      <c r="N948"/>
      <c r="O948"/>
      <c r="P948" s="48"/>
      <c r="Q948"/>
      <c r="R948"/>
      <c r="S948"/>
      <c r="T948"/>
      <c r="U948"/>
      <c r="V948"/>
      <c r="W948" s="48"/>
      <c r="X948"/>
      <c r="Y948"/>
      <c r="Z948"/>
      <c r="AA948"/>
      <c r="AB948" s="37"/>
      <c r="AC948"/>
      <c r="AD948" s="48"/>
      <c r="AE948"/>
      <c r="AF948"/>
      <c r="AG948"/>
      <c r="AH948"/>
      <c r="AJ948"/>
    </row>
    <row r="949" spans="8:36" x14ac:dyDescent="0.35">
      <c r="H949"/>
      <c r="I949" s="48"/>
      <c r="J949"/>
      <c r="K949"/>
      <c r="L949"/>
      <c r="M949"/>
      <c r="N949"/>
      <c r="O949"/>
      <c r="P949" s="48"/>
      <c r="Q949"/>
      <c r="R949"/>
      <c r="S949"/>
      <c r="T949"/>
      <c r="U949"/>
      <c r="V949"/>
      <c r="W949" s="48"/>
      <c r="X949"/>
      <c r="Y949"/>
      <c r="Z949"/>
      <c r="AA949"/>
      <c r="AB949" s="37"/>
      <c r="AC949"/>
      <c r="AD949" s="48"/>
      <c r="AE949"/>
      <c r="AF949"/>
      <c r="AG949"/>
      <c r="AH949"/>
      <c r="AJ949"/>
    </row>
    <row r="950" spans="8:36" x14ac:dyDescent="0.35">
      <c r="H950"/>
      <c r="I950" s="48"/>
      <c r="J950"/>
      <c r="K950"/>
      <c r="L950"/>
      <c r="M950"/>
      <c r="N950"/>
      <c r="O950"/>
      <c r="P950" s="48"/>
      <c r="Q950"/>
      <c r="R950"/>
      <c r="S950"/>
      <c r="T950"/>
      <c r="U950"/>
      <c r="V950"/>
      <c r="W950" s="48"/>
      <c r="X950"/>
      <c r="Y950"/>
      <c r="Z950"/>
      <c r="AA950"/>
      <c r="AB950" s="37"/>
      <c r="AC950"/>
      <c r="AD950" s="48"/>
      <c r="AE950"/>
      <c r="AF950"/>
      <c r="AG950"/>
      <c r="AH950"/>
      <c r="AJ950"/>
    </row>
    <row r="951" spans="8:36" x14ac:dyDescent="0.35">
      <c r="H951"/>
      <c r="I951" s="48"/>
      <c r="J951"/>
      <c r="K951"/>
      <c r="L951"/>
      <c r="M951"/>
      <c r="N951"/>
      <c r="O951"/>
      <c r="P951" s="48"/>
      <c r="Q951"/>
      <c r="R951"/>
      <c r="S951"/>
      <c r="T951"/>
      <c r="U951"/>
      <c r="V951"/>
      <c r="W951" s="48"/>
      <c r="X951"/>
      <c r="Y951"/>
      <c r="Z951"/>
      <c r="AA951"/>
      <c r="AB951" s="37"/>
      <c r="AC951"/>
      <c r="AD951" s="48"/>
      <c r="AE951"/>
      <c r="AF951"/>
      <c r="AG951"/>
      <c r="AH951"/>
      <c r="AJ951"/>
    </row>
    <row r="952" spans="8:36" x14ac:dyDescent="0.35">
      <c r="H952"/>
      <c r="I952" s="48"/>
      <c r="J952"/>
      <c r="K952"/>
      <c r="L952"/>
      <c r="M952"/>
      <c r="N952"/>
      <c r="O952"/>
      <c r="P952" s="48"/>
      <c r="Q952"/>
      <c r="R952"/>
      <c r="S952"/>
      <c r="T952"/>
      <c r="U952"/>
      <c r="V952"/>
      <c r="W952" s="48"/>
      <c r="X952"/>
      <c r="Y952"/>
      <c r="Z952"/>
      <c r="AA952"/>
      <c r="AB952" s="37"/>
      <c r="AC952"/>
      <c r="AD952" s="48"/>
      <c r="AE952"/>
      <c r="AF952"/>
      <c r="AG952"/>
      <c r="AH952"/>
      <c r="AJ952"/>
    </row>
    <row r="953" spans="8:36" x14ac:dyDescent="0.35">
      <c r="H953"/>
      <c r="I953" s="48"/>
      <c r="J953"/>
      <c r="K953"/>
      <c r="L953"/>
      <c r="M953"/>
      <c r="N953"/>
      <c r="O953"/>
      <c r="P953" s="48"/>
      <c r="Q953"/>
      <c r="R953"/>
      <c r="S953"/>
      <c r="T953"/>
      <c r="U953"/>
      <c r="V953"/>
      <c r="W953" s="48"/>
      <c r="X953"/>
      <c r="Y953"/>
      <c r="Z953"/>
      <c r="AA953"/>
      <c r="AB953" s="37"/>
      <c r="AC953"/>
      <c r="AD953" s="48"/>
      <c r="AE953"/>
      <c r="AF953"/>
      <c r="AG953"/>
      <c r="AH953"/>
      <c r="AJ953"/>
    </row>
    <row r="954" spans="8:36" x14ac:dyDescent="0.35">
      <c r="H954"/>
      <c r="I954" s="48"/>
      <c r="J954"/>
      <c r="K954"/>
      <c r="L954"/>
      <c r="M954"/>
      <c r="N954"/>
      <c r="O954"/>
      <c r="P954" s="48"/>
      <c r="Q954"/>
      <c r="R954"/>
      <c r="S954"/>
      <c r="T954"/>
      <c r="U954"/>
      <c r="V954"/>
      <c r="W954" s="48"/>
      <c r="X954"/>
      <c r="Y954"/>
      <c r="Z954"/>
      <c r="AA954"/>
      <c r="AB954" s="37"/>
      <c r="AC954"/>
      <c r="AD954" s="48"/>
      <c r="AE954"/>
      <c r="AF954"/>
      <c r="AG954"/>
      <c r="AH954"/>
      <c r="AJ954"/>
    </row>
    <row r="955" spans="8:36" x14ac:dyDescent="0.35">
      <c r="H955"/>
      <c r="I955" s="48"/>
      <c r="J955"/>
      <c r="K955"/>
      <c r="L955"/>
      <c r="M955"/>
      <c r="N955"/>
      <c r="O955"/>
      <c r="P955" s="48"/>
      <c r="Q955"/>
      <c r="R955"/>
      <c r="S955"/>
      <c r="T955"/>
      <c r="U955"/>
      <c r="V955"/>
      <c r="W955" s="48"/>
      <c r="X955"/>
      <c r="Y955"/>
      <c r="Z955"/>
      <c r="AA955"/>
      <c r="AB955" s="37"/>
      <c r="AC955"/>
      <c r="AD955" s="48"/>
      <c r="AE955"/>
      <c r="AF955"/>
      <c r="AG955"/>
      <c r="AH955"/>
      <c r="AJ955"/>
    </row>
    <row r="956" spans="8:36" x14ac:dyDescent="0.35">
      <c r="H956"/>
      <c r="I956" s="48"/>
      <c r="J956"/>
      <c r="K956"/>
      <c r="L956"/>
      <c r="M956"/>
      <c r="N956"/>
      <c r="O956"/>
      <c r="P956" s="48"/>
      <c r="Q956"/>
      <c r="R956"/>
      <c r="S956"/>
      <c r="T956"/>
      <c r="U956"/>
      <c r="V956"/>
      <c r="W956" s="48"/>
      <c r="X956"/>
      <c r="Y956"/>
      <c r="Z956"/>
      <c r="AA956"/>
      <c r="AB956" s="37"/>
      <c r="AC956"/>
      <c r="AD956" s="48"/>
      <c r="AE956"/>
      <c r="AF956"/>
      <c r="AG956"/>
      <c r="AH956"/>
      <c r="AJ956"/>
    </row>
    <row r="957" spans="8:36" x14ac:dyDescent="0.35">
      <c r="H957"/>
      <c r="I957" s="48"/>
      <c r="J957"/>
      <c r="K957"/>
      <c r="L957"/>
      <c r="M957"/>
      <c r="N957"/>
      <c r="O957"/>
      <c r="P957" s="48"/>
      <c r="Q957"/>
      <c r="R957"/>
      <c r="S957"/>
      <c r="T957"/>
      <c r="U957"/>
      <c r="V957"/>
      <c r="W957" s="48"/>
      <c r="X957"/>
      <c r="Y957"/>
      <c r="Z957"/>
      <c r="AA957"/>
      <c r="AB957" s="37"/>
      <c r="AC957"/>
      <c r="AD957" s="48"/>
      <c r="AE957"/>
      <c r="AF957"/>
      <c r="AG957"/>
      <c r="AH957"/>
      <c r="AJ957"/>
    </row>
    <row r="958" spans="8:36" x14ac:dyDescent="0.35">
      <c r="H958"/>
      <c r="I958" s="48"/>
      <c r="J958"/>
      <c r="K958"/>
      <c r="L958"/>
      <c r="M958"/>
      <c r="N958"/>
      <c r="O958"/>
      <c r="P958" s="48"/>
      <c r="Q958"/>
      <c r="R958"/>
      <c r="S958"/>
      <c r="T958"/>
      <c r="U958"/>
      <c r="V958"/>
      <c r="W958" s="48"/>
      <c r="X958"/>
      <c r="Y958"/>
      <c r="Z958"/>
      <c r="AA958"/>
      <c r="AB958" s="37"/>
      <c r="AC958"/>
      <c r="AD958" s="48"/>
      <c r="AE958"/>
      <c r="AF958"/>
      <c r="AG958"/>
      <c r="AH958"/>
      <c r="AJ958"/>
    </row>
    <row r="959" spans="8:36" x14ac:dyDescent="0.35">
      <c r="H959"/>
      <c r="I959" s="48"/>
      <c r="J959"/>
      <c r="K959"/>
      <c r="L959"/>
      <c r="M959"/>
      <c r="N959"/>
      <c r="O959"/>
      <c r="P959" s="48"/>
      <c r="Q959"/>
      <c r="R959"/>
      <c r="S959"/>
      <c r="T959"/>
      <c r="U959"/>
      <c r="V959"/>
      <c r="W959" s="48"/>
      <c r="X959"/>
      <c r="Y959"/>
      <c r="Z959"/>
      <c r="AA959"/>
      <c r="AB959" s="37"/>
      <c r="AC959"/>
      <c r="AD959" s="48"/>
      <c r="AE959"/>
      <c r="AF959"/>
      <c r="AG959"/>
      <c r="AH959"/>
      <c r="AJ959"/>
    </row>
    <row r="960" spans="8:36" x14ac:dyDescent="0.35">
      <c r="H960"/>
      <c r="I960" s="48"/>
      <c r="J960"/>
      <c r="K960"/>
      <c r="L960"/>
      <c r="M960"/>
      <c r="N960"/>
      <c r="O960"/>
      <c r="P960" s="48"/>
      <c r="Q960"/>
      <c r="R960"/>
      <c r="S960"/>
      <c r="T960"/>
      <c r="U960"/>
      <c r="V960"/>
      <c r="W960" s="48"/>
      <c r="X960"/>
      <c r="Y960"/>
      <c r="Z960"/>
      <c r="AA960"/>
      <c r="AB960" s="37"/>
      <c r="AC960"/>
      <c r="AD960" s="48"/>
      <c r="AE960"/>
      <c r="AF960"/>
      <c r="AG960"/>
      <c r="AH960"/>
      <c r="AJ960"/>
    </row>
    <row r="961" spans="8:36" x14ac:dyDescent="0.35">
      <c r="H961"/>
      <c r="I961" s="48"/>
      <c r="J961"/>
      <c r="K961"/>
      <c r="L961"/>
      <c r="M961"/>
      <c r="N961"/>
      <c r="O961"/>
      <c r="P961" s="48"/>
      <c r="Q961"/>
      <c r="R961"/>
      <c r="S961"/>
      <c r="T961"/>
      <c r="U961"/>
      <c r="V961"/>
      <c r="W961" s="48"/>
      <c r="X961"/>
      <c r="Y961"/>
      <c r="Z961"/>
      <c r="AA961"/>
      <c r="AB961" s="37"/>
      <c r="AC961"/>
      <c r="AD961" s="48"/>
      <c r="AE961"/>
      <c r="AF961"/>
      <c r="AG961"/>
      <c r="AH961"/>
      <c r="AJ961"/>
    </row>
    <row r="962" spans="8:36" x14ac:dyDescent="0.35">
      <c r="H962"/>
      <c r="I962" s="48"/>
      <c r="J962"/>
      <c r="K962"/>
      <c r="L962"/>
      <c r="M962"/>
      <c r="N962"/>
      <c r="O962"/>
      <c r="P962" s="48"/>
      <c r="Q962"/>
      <c r="R962"/>
      <c r="S962"/>
      <c r="T962"/>
      <c r="U962"/>
      <c r="V962"/>
      <c r="W962" s="48"/>
      <c r="X962"/>
      <c r="Y962"/>
      <c r="Z962"/>
      <c r="AA962"/>
      <c r="AB962" s="37"/>
      <c r="AC962"/>
      <c r="AD962" s="48"/>
      <c r="AE962"/>
      <c r="AF962"/>
      <c r="AG962"/>
      <c r="AH962"/>
      <c r="AJ962"/>
    </row>
    <row r="963" spans="8:36" x14ac:dyDescent="0.35">
      <c r="H963"/>
      <c r="I963" s="48"/>
      <c r="J963"/>
      <c r="K963"/>
      <c r="L963"/>
      <c r="M963"/>
      <c r="N963"/>
      <c r="O963"/>
      <c r="P963" s="48"/>
      <c r="Q963"/>
      <c r="R963"/>
      <c r="S963"/>
      <c r="T963"/>
      <c r="U963"/>
      <c r="V963"/>
      <c r="W963" s="48"/>
      <c r="X963"/>
      <c r="Y963"/>
      <c r="Z963"/>
      <c r="AA963"/>
      <c r="AB963" s="37"/>
      <c r="AC963"/>
      <c r="AD963" s="48"/>
      <c r="AE963"/>
      <c r="AF963"/>
      <c r="AG963"/>
      <c r="AH963"/>
      <c r="AJ963"/>
    </row>
    <row r="964" spans="8:36" x14ac:dyDescent="0.35">
      <c r="H964"/>
      <c r="I964" s="48"/>
      <c r="J964"/>
      <c r="K964"/>
      <c r="L964"/>
      <c r="M964"/>
      <c r="N964"/>
      <c r="O964"/>
      <c r="P964" s="48"/>
      <c r="Q964"/>
      <c r="R964"/>
      <c r="S964"/>
      <c r="T964"/>
      <c r="U964"/>
      <c r="V964"/>
      <c r="W964" s="48"/>
      <c r="X964"/>
      <c r="Y964"/>
      <c r="Z964"/>
      <c r="AA964"/>
      <c r="AB964" s="37"/>
      <c r="AC964"/>
      <c r="AD964" s="48"/>
      <c r="AE964"/>
      <c r="AF964"/>
      <c r="AG964"/>
      <c r="AH964"/>
      <c r="AJ964"/>
    </row>
    <row r="965" spans="8:36" x14ac:dyDescent="0.35">
      <c r="H965"/>
      <c r="I965" s="48"/>
      <c r="J965"/>
      <c r="K965"/>
      <c r="L965"/>
      <c r="M965"/>
      <c r="N965"/>
      <c r="O965"/>
      <c r="P965" s="48"/>
      <c r="Q965"/>
      <c r="R965"/>
      <c r="S965"/>
      <c r="T965"/>
      <c r="U965"/>
      <c r="V965"/>
      <c r="W965" s="48"/>
      <c r="X965"/>
      <c r="Y965"/>
      <c r="Z965"/>
      <c r="AA965"/>
      <c r="AB965" s="37"/>
      <c r="AC965"/>
      <c r="AD965" s="48"/>
      <c r="AE965"/>
      <c r="AF965"/>
      <c r="AG965"/>
      <c r="AH965"/>
      <c r="AJ965"/>
    </row>
    <row r="966" spans="8:36" x14ac:dyDescent="0.35">
      <c r="H966"/>
      <c r="I966" s="48"/>
      <c r="J966"/>
      <c r="K966"/>
      <c r="L966"/>
      <c r="M966"/>
      <c r="N966"/>
      <c r="O966"/>
      <c r="P966" s="48"/>
      <c r="Q966"/>
      <c r="R966"/>
      <c r="S966"/>
      <c r="T966"/>
      <c r="U966"/>
      <c r="V966"/>
      <c r="W966" s="48"/>
      <c r="X966"/>
      <c r="Y966"/>
      <c r="Z966"/>
      <c r="AA966"/>
      <c r="AB966" s="37"/>
      <c r="AC966"/>
      <c r="AD966" s="48"/>
      <c r="AE966"/>
      <c r="AF966"/>
      <c r="AG966"/>
      <c r="AH966"/>
      <c r="AJ966"/>
    </row>
    <row r="967" spans="8:36" x14ac:dyDescent="0.35">
      <c r="H967"/>
      <c r="I967" s="48"/>
      <c r="J967"/>
      <c r="K967"/>
      <c r="L967"/>
      <c r="M967"/>
      <c r="N967"/>
      <c r="O967"/>
      <c r="P967" s="48"/>
      <c r="Q967"/>
      <c r="R967"/>
      <c r="S967"/>
      <c r="T967"/>
      <c r="U967"/>
      <c r="V967"/>
      <c r="W967" s="48"/>
      <c r="X967"/>
      <c r="Y967"/>
      <c r="Z967"/>
      <c r="AA967"/>
      <c r="AB967" s="37"/>
      <c r="AC967"/>
      <c r="AD967" s="48"/>
      <c r="AE967"/>
      <c r="AF967"/>
      <c r="AG967"/>
      <c r="AH967"/>
      <c r="AJ967"/>
    </row>
    <row r="968" spans="8:36" x14ac:dyDescent="0.35">
      <c r="H968"/>
      <c r="I968" s="48"/>
      <c r="J968"/>
      <c r="K968"/>
      <c r="L968"/>
      <c r="M968"/>
      <c r="N968"/>
      <c r="O968"/>
      <c r="P968" s="48"/>
      <c r="Q968"/>
      <c r="R968"/>
      <c r="S968"/>
      <c r="T968"/>
      <c r="U968"/>
      <c r="V968"/>
      <c r="W968" s="48"/>
      <c r="X968"/>
      <c r="Y968"/>
      <c r="Z968"/>
      <c r="AA968"/>
      <c r="AB968" s="37"/>
      <c r="AC968"/>
      <c r="AD968" s="48"/>
      <c r="AE968"/>
      <c r="AF968"/>
      <c r="AG968"/>
      <c r="AH968"/>
      <c r="AJ968"/>
    </row>
    <row r="969" spans="8:36" x14ac:dyDescent="0.35">
      <c r="H969"/>
      <c r="I969" s="48"/>
      <c r="J969"/>
      <c r="K969"/>
      <c r="L969"/>
      <c r="M969"/>
      <c r="N969"/>
      <c r="O969"/>
      <c r="P969" s="48"/>
      <c r="Q969"/>
      <c r="R969"/>
      <c r="S969"/>
      <c r="T969"/>
      <c r="U969"/>
      <c r="V969"/>
      <c r="W969" s="48"/>
      <c r="X969"/>
      <c r="Y969"/>
      <c r="Z969"/>
      <c r="AA969"/>
      <c r="AB969" s="37"/>
      <c r="AC969"/>
      <c r="AD969" s="48"/>
      <c r="AE969"/>
      <c r="AF969"/>
      <c r="AG969"/>
      <c r="AH969"/>
      <c r="AJ969"/>
    </row>
    <row r="970" spans="8:36" x14ac:dyDescent="0.35">
      <c r="H970"/>
      <c r="I970" s="48"/>
      <c r="J970"/>
      <c r="K970"/>
      <c r="L970"/>
      <c r="M970"/>
      <c r="N970"/>
      <c r="O970"/>
      <c r="P970" s="48"/>
      <c r="Q970"/>
      <c r="R970"/>
      <c r="S970"/>
      <c r="T970"/>
      <c r="U970"/>
      <c r="V970"/>
      <c r="W970" s="48"/>
      <c r="X970"/>
      <c r="Y970"/>
      <c r="Z970"/>
      <c r="AA970"/>
      <c r="AB970" s="37"/>
      <c r="AC970"/>
      <c r="AD970" s="48"/>
      <c r="AE970"/>
      <c r="AF970"/>
      <c r="AG970"/>
      <c r="AH970"/>
      <c r="AJ970"/>
    </row>
    <row r="971" spans="8:36" x14ac:dyDescent="0.35">
      <c r="H971"/>
      <c r="I971" s="48"/>
      <c r="J971"/>
      <c r="K971"/>
      <c r="L971"/>
      <c r="M971"/>
      <c r="N971"/>
      <c r="O971"/>
      <c r="P971" s="48"/>
      <c r="Q971"/>
      <c r="R971"/>
      <c r="S971"/>
      <c r="T971"/>
      <c r="U971"/>
      <c r="V971"/>
      <c r="W971" s="48"/>
      <c r="X971"/>
      <c r="Y971"/>
      <c r="Z971"/>
      <c r="AA971"/>
      <c r="AB971" s="37"/>
      <c r="AC971"/>
      <c r="AD971" s="48"/>
      <c r="AE971"/>
      <c r="AF971"/>
      <c r="AG971"/>
      <c r="AH971"/>
      <c r="AJ971"/>
    </row>
    <row r="972" spans="8:36" x14ac:dyDescent="0.35">
      <c r="H972"/>
      <c r="I972" s="48"/>
      <c r="J972"/>
      <c r="K972"/>
      <c r="L972"/>
      <c r="M972"/>
      <c r="N972"/>
      <c r="O972"/>
      <c r="P972" s="48"/>
      <c r="Q972"/>
      <c r="R972"/>
      <c r="S972"/>
      <c r="T972"/>
      <c r="U972"/>
      <c r="V972"/>
      <c r="W972" s="48"/>
      <c r="X972"/>
      <c r="Y972"/>
      <c r="Z972"/>
      <c r="AA972"/>
      <c r="AB972" s="37"/>
      <c r="AC972"/>
      <c r="AD972" s="48"/>
      <c r="AE972"/>
      <c r="AF972"/>
      <c r="AG972"/>
      <c r="AH972"/>
      <c r="AJ972"/>
    </row>
    <row r="973" spans="8:36" x14ac:dyDescent="0.35">
      <c r="H973"/>
      <c r="I973" s="48"/>
      <c r="J973"/>
      <c r="K973"/>
      <c r="L973"/>
      <c r="M973"/>
      <c r="N973"/>
      <c r="O973"/>
      <c r="P973" s="48"/>
      <c r="Q973"/>
      <c r="R973"/>
      <c r="S973"/>
      <c r="T973"/>
      <c r="U973"/>
      <c r="V973"/>
      <c r="W973" s="48"/>
      <c r="X973"/>
      <c r="Y973"/>
      <c r="Z973"/>
      <c r="AA973"/>
      <c r="AB973" s="37"/>
      <c r="AC973"/>
      <c r="AD973" s="48"/>
      <c r="AE973"/>
      <c r="AF973"/>
      <c r="AG973"/>
      <c r="AH973"/>
      <c r="AJ973"/>
    </row>
    <row r="974" spans="8:36" x14ac:dyDescent="0.35">
      <c r="H974"/>
      <c r="I974" s="48"/>
      <c r="J974"/>
      <c r="K974"/>
      <c r="L974"/>
      <c r="M974"/>
      <c r="N974"/>
      <c r="O974"/>
      <c r="P974" s="48"/>
      <c r="Q974"/>
      <c r="R974"/>
      <c r="S974"/>
      <c r="T974"/>
      <c r="U974"/>
      <c r="V974"/>
      <c r="W974" s="48"/>
      <c r="X974"/>
      <c r="Y974"/>
      <c r="Z974"/>
      <c r="AA974"/>
      <c r="AB974" s="37"/>
      <c r="AC974"/>
      <c r="AD974" s="48"/>
      <c r="AE974"/>
      <c r="AF974"/>
      <c r="AG974"/>
      <c r="AH974"/>
      <c r="AJ974"/>
    </row>
    <row r="975" spans="8:36" x14ac:dyDescent="0.35">
      <c r="H975"/>
      <c r="I975" s="48"/>
      <c r="J975"/>
      <c r="K975"/>
      <c r="L975"/>
      <c r="M975"/>
      <c r="N975"/>
      <c r="O975"/>
      <c r="P975" s="48"/>
      <c r="Q975"/>
      <c r="R975"/>
      <c r="S975"/>
      <c r="T975"/>
      <c r="U975"/>
      <c r="V975"/>
      <c r="W975" s="48"/>
      <c r="X975"/>
      <c r="Y975"/>
      <c r="Z975"/>
      <c r="AA975"/>
      <c r="AB975" s="37"/>
      <c r="AC975"/>
      <c r="AD975" s="48"/>
      <c r="AE975"/>
      <c r="AF975"/>
      <c r="AG975"/>
      <c r="AH975"/>
      <c r="AJ975"/>
    </row>
    <row r="976" spans="8:36" x14ac:dyDescent="0.35">
      <c r="H976"/>
      <c r="I976" s="48"/>
      <c r="J976"/>
      <c r="K976"/>
      <c r="L976"/>
      <c r="M976"/>
      <c r="N976"/>
      <c r="O976"/>
      <c r="P976" s="48"/>
      <c r="Q976"/>
      <c r="R976"/>
      <c r="S976"/>
      <c r="T976"/>
      <c r="U976"/>
      <c r="V976"/>
      <c r="W976" s="48"/>
      <c r="X976"/>
      <c r="Y976"/>
      <c r="Z976"/>
      <c r="AA976"/>
      <c r="AB976" s="37"/>
      <c r="AC976"/>
      <c r="AD976" s="48"/>
      <c r="AE976"/>
      <c r="AF976"/>
      <c r="AG976"/>
      <c r="AH976"/>
      <c r="AJ976"/>
    </row>
    <row r="977" spans="8:36" x14ac:dyDescent="0.35">
      <c r="H977"/>
      <c r="I977" s="48"/>
      <c r="J977"/>
      <c r="K977"/>
      <c r="L977"/>
      <c r="M977"/>
      <c r="N977"/>
      <c r="O977"/>
      <c r="P977" s="48"/>
      <c r="Q977"/>
      <c r="R977"/>
      <c r="S977"/>
      <c r="T977"/>
      <c r="U977"/>
      <c r="V977"/>
      <c r="W977" s="48"/>
      <c r="X977"/>
      <c r="Y977"/>
      <c r="Z977"/>
      <c r="AA977"/>
      <c r="AB977" s="37"/>
      <c r="AC977"/>
      <c r="AD977" s="48"/>
      <c r="AE977"/>
      <c r="AF977"/>
      <c r="AG977"/>
      <c r="AH977"/>
      <c r="AJ977"/>
    </row>
    <row r="978" spans="8:36" x14ac:dyDescent="0.35">
      <c r="H978"/>
      <c r="I978" s="48"/>
      <c r="J978"/>
      <c r="K978"/>
      <c r="L978"/>
      <c r="M978"/>
      <c r="N978"/>
      <c r="O978"/>
      <c r="P978" s="48"/>
      <c r="Q978"/>
      <c r="R978"/>
      <c r="S978"/>
      <c r="T978"/>
      <c r="U978"/>
      <c r="V978"/>
      <c r="W978" s="48"/>
      <c r="X978"/>
      <c r="Y978"/>
      <c r="Z978"/>
      <c r="AA978"/>
      <c r="AB978" s="37"/>
      <c r="AC978"/>
      <c r="AD978" s="48"/>
      <c r="AE978"/>
      <c r="AF978"/>
      <c r="AG978"/>
      <c r="AH978"/>
      <c r="AJ978"/>
    </row>
    <row r="979" spans="8:36" x14ac:dyDescent="0.35">
      <c r="H979"/>
      <c r="I979" s="48"/>
      <c r="J979"/>
      <c r="K979"/>
      <c r="L979"/>
      <c r="M979"/>
      <c r="N979"/>
      <c r="O979"/>
      <c r="P979" s="48"/>
      <c r="Q979"/>
      <c r="R979"/>
      <c r="S979"/>
      <c r="T979"/>
      <c r="U979"/>
      <c r="V979"/>
      <c r="W979" s="48"/>
      <c r="X979"/>
      <c r="Y979"/>
      <c r="Z979"/>
      <c r="AA979"/>
      <c r="AB979" s="37"/>
      <c r="AC979"/>
      <c r="AD979" s="48"/>
      <c r="AE979"/>
      <c r="AF979"/>
      <c r="AG979"/>
      <c r="AH979"/>
      <c r="AJ979"/>
    </row>
    <row r="980" spans="8:36" x14ac:dyDescent="0.35">
      <c r="H980"/>
      <c r="I980" s="48"/>
      <c r="J980"/>
      <c r="K980"/>
      <c r="L980"/>
      <c r="M980"/>
      <c r="N980"/>
      <c r="O980"/>
      <c r="P980" s="48"/>
      <c r="Q980"/>
      <c r="R980"/>
      <c r="S980"/>
      <c r="T980"/>
      <c r="U980"/>
      <c r="V980"/>
      <c r="W980" s="48"/>
      <c r="X980"/>
      <c r="Y980"/>
      <c r="Z980"/>
      <c r="AA980"/>
      <c r="AB980" s="37"/>
      <c r="AC980"/>
      <c r="AD980" s="48"/>
      <c r="AE980"/>
      <c r="AF980"/>
      <c r="AG980"/>
      <c r="AH980"/>
      <c r="AJ980"/>
    </row>
    <row r="981" spans="8:36" x14ac:dyDescent="0.35">
      <c r="H981"/>
      <c r="I981" s="48"/>
      <c r="J981"/>
      <c r="K981"/>
      <c r="L981"/>
      <c r="M981"/>
      <c r="N981"/>
      <c r="O981"/>
      <c r="P981" s="48"/>
      <c r="Q981"/>
      <c r="R981"/>
      <c r="S981"/>
      <c r="T981"/>
      <c r="U981"/>
      <c r="V981"/>
      <c r="W981" s="48"/>
      <c r="X981"/>
      <c r="Y981"/>
      <c r="Z981"/>
      <c r="AA981"/>
      <c r="AB981" s="37"/>
      <c r="AC981"/>
      <c r="AD981" s="48"/>
      <c r="AE981"/>
      <c r="AF981"/>
      <c r="AG981"/>
      <c r="AH981"/>
      <c r="AJ981"/>
    </row>
    <row r="982" spans="8:36" x14ac:dyDescent="0.35">
      <c r="H982"/>
      <c r="I982" s="48"/>
      <c r="J982"/>
      <c r="K982"/>
      <c r="L982"/>
      <c r="M982"/>
      <c r="N982"/>
      <c r="O982"/>
      <c r="P982" s="48"/>
      <c r="Q982"/>
      <c r="R982"/>
      <c r="S982"/>
      <c r="T982"/>
      <c r="U982"/>
      <c r="V982"/>
      <c r="W982" s="48"/>
      <c r="X982"/>
      <c r="Y982"/>
      <c r="Z982"/>
      <c r="AA982"/>
      <c r="AB982" s="37"/>
      <c r="AC982"/>
      <c r="AD982" s="48"/>
      <c r="AE982"/>
      <c r="AF982"/>
      <c r="AG982"/>
      <c r="AH982"/>
      <c r="AJ982"/>
    </row>
    <row r="983" spans="8:36" x14ac:dyDescent="0.35">
      <c r="H983"/>
      <c r="I983" s="48"/>
      <c r="J983"/>
      <c r="K983"/>
      <c r="L983"/>
      <c r="M983"/>
      <c r="N983"/>
      <c r="O983"/>
      <c r="P983" s="48"/>
      <c r="Q983"/>
      <c r="R983"/>
      <c r="S983"/>
      <c r="T983"/>
      <c r="U983"/>
      <c r="V983"/>
      <c r="W983" s="48"/>
      <c r="X983"/>
      <c r="Y983"/>
      <c r="Z983"/>
      <c r="AA983"/>
      <c r="AB983" s="37"/>
      <c r="AC983"/>
      <c r="AD983" s="48"/>
      <c r="AE983"/>
      <c r="AF983"/>
      <c r="AG983"/>
      <c r="AH983"/>
      <c r="AJ983"/>
    </row>
    <row r="984" spans="8:36" x14ac:dyDescent="0.35">
      <c r="H984"/>
      <c r="I984" s="48"/>
      <c r="J984"/>
      <c r="K984"/>
      <c r="L984"/>
      <c r="M984"/>
      <c r="N984"/>
      <c r="O984"/>
      <c r="P984" s="48"/>
      <c r="Q984"/>
      <c r="R984"/>
      <c r="S984"/>
      <c r="T984"/>
      <c r="U984"/>
      <c r="V984"/>
      <c r="W984" s="48"/>
      <c r="X984"/>
      <c r="Y984"/>
      <c r="Z984"/>
      <c r="AA984"/>
      <c r="AB984" s="37"/>
      <c r="AC984"/>
      <c r="AD984" s="48"/>
      <c r="AE984"/>
      <c r="AF984"/>
      <c r="AG984"/>
      <c r="AH984"/>
      <c r="AJ984"/>
    </row>
    <row r="985" spans="8:36" x14ac:dyDescent="0.35">
      <c r="H985"/>
      <c r="I985" s="48"/>
      <c r="J985"/>
      <c r="K985"/>
      <c r="L985"/>
      <c r="M985"/>
      <c r="N985"/>
      <c r="O985"/>
      <c r="P985" s="48"/>
      <c r="Q985"/>
      <c r="R985"/>
      <c r="S985"/>
      <c r="T985"/>
      <c r="U985"/>
      <c r="V985"/>
      <c r="W985" s="48"/>
      <c r="X985"/>
      <c r="Y985"/>
      <c r="Z985"/>
      <c r="AA985"/>
      <c r="AB985" s="37"/>
      <c r="AC985"/>
      <c r="AD985" s="48"/>
      <c r="AE985"/>
      <c r="AF985"/>
      <c r="AG985"/>
      <c r="AH985"/>
      <c r="AJ985"/>
    </row>
    <row r="986" spans="8:36" x14ac:dyDescent="0.35">
      <c r="H986"/>
      <c r="I986" s="48"/>
      <c r="J986"/>
      <c r="K986"/>
      <c r="L986"/>
      <c r="M986"/>
      <c r="N986"/>
      <c r="O986"/>
      <c r="P986" s="48"/>
      <c r="Q986"/>
      <c r="R986"/>
      <c r="S986"/>
      <c r="T986"/>
      <c r="U986"/>
      <c r="V986"/>
      <c r="W986" s="48"/>
      <c r="X986"/>
      <c r="Y986"/>
      <c r="Z986"/>
      <c r="AA986"/>
      <c r="AB986" s="37"/>
      <c r="AC986"/>
      <c r="AD986" s="48"/>
      <c r="AE986"/>
      <c r="AF986"/>
      <c r="AG986"/>
      <c r="AH986"/>
      <c r="AJ986"/>
    </row>
    <row r="987" spans="8:36" x14ac:dyDescent="0.35">
      <c r="H987"/>
      <c r="I987" s="48"/>
      <c r="J987"/>
      <c r="K987"/>
      <c r="L987"/>
      <c r="M987"/>
      <c r="N987"/>
      <c r="O987"/>
      <c r="P987" s="48"/>
      <c r="Q987"/>
      <c r="R987"/>
      <c r="S987"/>
      <c r="T987"/>
      <c r="U987"/>
      <c r="V987"/>
      <c r="W987" s="48"/>
      <c r="X987"/>
      <c r="Y987"/>
      <c r="Z987"/>
      <c r="AA987"/>
      <c r="AB987" s="37"/>
      <c r="AC987"/>
      <c r="AD987" s="48"/>
      <c r="AE987"/>
      <c r="AF987"/>
      <c r="AG987"/>
      <c r="AH987"/>
      <c r="AJ987"/>
    </row>
    <row r="988" spans="8:36" x14ac:dyDescent="0.35">
      <c r="H988"/>
      <c r="I988" s="48"/>
      <c r="J988"/>
      <c r="K988"/>
      <c r="L988"/>
      <c r="M988"/>
      <c r="N988"/>
      <c r="O988"/>
      <c r="P988" s="48"/>
      <c r="Q988"/>
      <c r="R988"/>
      <c r="S988"/>
      <c r="T988"/>
      <c r="U988"/>
      <c r="V988"/>
      <c r="W988" s="48"/>
      <c r="X988"/>
      <c r="Y988"/>
      <c r="Z988"/>
      <c r="AA988"/>
      <c r="AB988" s="37"/>
      <c r="AC988"/>
      <c r="AD988" s="48"/>
      <c r="AE988"/>
      <c r="AF988"/>
      <c r="AG988"/>
      <c r="AH988"/>
      <c r="AJ988"/>
    </row>
    <row r="989" spans="8:36" x14ac:dyDescent="0.35">
      <c r="H989"/>
      <c r="I989" s="48"/>
      <c r="J989"/>
      <c r="K989"/>
      <c r="L989"/>
      <c r="M989"/>
      <c r="N989"/>
      <c r="O989"/>
      <c r="P989" s="48"/>
      <c r="Q989"/>
      <c r="R989"/>
      <c r="S989"/>
      <c r="T989"/>
      <c r="U989"/>
      <c r="V989"/>
      <c r="W989" s="48"/>
      <c r="X989"/>
      <c r="Y989"/>
      <c r="Z989"/>
      <c r="AA989"/>
      <c r="AB989" s="37"/>
      <c r="AC989"/>
      <c r="AD989" s="48"/>
      <c r="AE989"/>
      <c r="AF989"/>
      <c r="AG989"/>
      <c r="AH989"/>
      <c r="AJ989"/>
    </row>
    <row r="990" spans="8:36" x14ac:dyDescent="0.35">
      <c r="H990"/>
      <c r="I990" s="48"/>
      <c r="J990"/>
      <c r="K990"/>
      <c r="L990"/>
      <c r="M990"/>
      <c r="N990"/>
      <c r="O990"/>
      <c r="P990" s="48"/>
      <c r="Q990"/>
      <c r="R990"/>
      <c r="S990"/>
      <c r="T990"/>
      <c r="U990"/>
      <c r="V990"/>
      <c r="W990" s="48"/>
      <c r="X990"/>
      <c r="Y990"/>
      <c r="Z990"/>
      <c r="AA990"/>
      <c r="AB990" s="37"/>
      <c r="AC990"/>
      <c r="AD990" s="48"/>
      <c r="AE990"/>
      <c r="AF990"/>
      <c r="AG990"/>
      <c r="AH990"/>
      <c r="AJ990"/>
    </row>
    <row r="991" spans="8:36" x14ac:dyDescent="0.35">
      <c r="H991"/>
      <c r="I991" s="48"/>
      <c r="J991"/>
      <c r="K991"/>
      <c r="L991"/>
      <c r="M991"/>
      <c r="N991"/>
      <c r="O991"/>
      <c r="P991" s="48"/>
      <c r="Q991"/>
      <c r="R991"/>
      <c r="S991"/>
      <c r="T991"/>
      <c r="U991"/>
      <c r="V991"/>
      <c r="W991" s="48"/>
      <c r="X991"/>
      <c r="Y991"/>
      <c r="Z991"/>
      <c r="AA991"/>
      <c r="AB991" s="37"/>
      <c r="AC991"/>
      <c r="AD991" s="48"/>
      <c r="AE991"/>
      <c r="AF991"/>
      <c r="AG991"/>
      <c r="AH991"/>
      <c r="AJ991"/>
    </row>
    <row r="992" spans="8:36" x14ac:dyDescent="0.35">
      <c r="H992"/>
      <c r="I992" s="48"/>
      <c r="J992"/>
      <c r="K992"/>
      <c r="L992"/>
      <c r="M992"/>
      <c r="N992"/>
      <c r="O992"/>
      <c r="P992" s="48"/>
      <c r="Q992"/>
      <c r="R992"/>
      <c r="S992"/>
      <c r="T992"/>
      <c r="U992"/>
      <c r="V992"/>
      <c r="W992" s="48"/>
      <c r="X992"/>
      <c r="Y992"/>
      <c r="Z992"/>
      <c r="AA992"/>
      <c r="AB992" s="37"/>
      <c r="AC992"/>
      <c r="AD992" s="48"/>
      <c r="AE992"/>
      <c r="AF992"/>
      <c r="AG992"/>
      <c r="AH992"/>
      <c r="AJ992"/>
    </row>
    <row r="993" spans="8:36" x14ac:dyDescent="0.35">
      <c r="H993"/>
      <c r="I993" s="48"/>
      <c r="J993"/>
      <c r="K993"/>
      <c r="L993"/>
      <c r="M993"/>
      <c r="N993"/>
      <c r="O993"/>
      <c r="P993" s="48"/>
      <c r="Q993"/>
      <c r="R993"/>
      <c r="S993"/>
      <c r="T993"/>
      <c r="U993"/>
      <c r="V993"/>
      <c r="W993" s="48"/>
      <c r="X993"/>
      <c r="Y993"/>
      <c r="Z993"/>
      <c r="AA993"/>
      <c r="AB993" s="37"/>
      <c r="AC993"/>
      <c r="AD993" s="48"/>
      <c r="AE993"/>
      <c r="AF993"/>
      <c r="AG993"/>
      <c r="AH993"/>
      <c r="AJ993"/>
    </row>
    <row r="994" spans="8:36" x14ac:dyDescent="0.35">
      <c r="H994"/>
      <c r="I994" s="48"/>
      <c r="J994"/>
      <c r="K994"/>
      <c r="L994"/>
      <c r="M994"/>
      <c r="N994"/>
      <c r="O994"/>
      <c r="P994" s="48"/>
      <c r="Q994"/>
      <c r="R994"/>
      <c r="S994"/>
      <c r="T994"/>
      <c r="U994"/>
      <c r="V994"/>
      <c r="W994" s="48"/>
      <c r="X994"/>
      <c r="Y994"/>
      <c r="Z994"/>
      <c r="AA994"/>
      <c r="AB994" s="37"/>
      <c r="AC994"/>
      <c r="AD994" s="48"/>
      <c r="AE994"/>
      <c r="AF994"/>
      <c r="AG994"/>
      <c r="AH994"/>
      <c r="AJ994"/>
    </row>
    <row r="995" spans="8:36" x14ac:dyDescent="0.35">
      <c r="H995"/>
      <c r="I995" s="48"/>
      <c r="J995"/>
      <c r="K995"/>
      <c r="L995"/>
      <c r="M995"/>
      <c r="N995"/>
      <c r="O995"/>
      <c r="P995" s="48"/>
      <c r="Q995"/>
      <c r="R995"/>
      <c r="S995"/>
      <c r="T995"/>
      <c r="U995"/>
      <c r="V995"/>
      <c r="W995" s="48"/>
      <c r="X995"/>
      <c r="Y995"/>
      <c r="Z995"/>
      <c r="AA995"/>
      <c r="AB995" s="37"/>
      <c r="AC995"/>
      <c r="AD995" s="48"/>
      <c r="AE995"/>
      <c r="AF995"/>
      <c r="AG995"/>
      <c r="AH995"/>
      <c r="AJ995"/>
    </row>
    <row r="996" spans="8:36" x14ac:dyDescent="0.35">
      <c r="H996"/>
      <c r="I996" s="48"/>
      <c r="J996"/>
      <c r="K996"/>
      <c r="L996"/>
      <c r="M996"/>
      <c r="N996"/>
      <c r="O996"/>
      <c r="P996" s="48"/>
      <c r="Q996"/>
      <c r="R996"/>
      <c r="S996"/>
      <c r="T996"/>
      <c r="U996"/>
      <c r="V996"/>
      <c r="W996" s="48"/>
      <c r="X996"/>
      <c r="Y996"/>
      <c r="Z996"/>
      <c r="AA996"/>
      <c r="AB996" s="37"/>
      <c r="AC996"/>
      <c r="AD996" s="48"/>
      <c r="AE996"/>
      <c r="AF996"/>
      <c r="AG996"/>
      <c r="AH996"/>
      <c r="AJ996"/>
    </row>
    <row r="997" spans="8:36" x14ac:dyDescent="0.35">
      <c r="H997"/>
      <c r="I997" s="48"/>
      <c r="J997"/>
      <c r="K997"/>
      <c r="L997"/>
      <c r="M997"/>
      <c r="N997"/>
      <c r="O997"/>
      <c r="P997" s="48"/>
      <c r="Q997"/>
      <c r="R997"/>
      <c r="S997"/>
      <c r="T997"/>
      <c r="U997"/>
      <c r="V997"/>
      <c r="W997" s="48"/>
      <c r="X997"/>
      <c r="Y997"/>
      <c r="Z997"/>
      <c r="AA997"/>
      <c r="AB997" s="37"/>
      <c r="AC997"/>
      <c r="AD997" s="48"/>
      <c r="AE997"/>
      <c r="AF997"/>
      <c r="AG997"/>
      <c r="AH997"/>
      <c r="AJ997"/>
    </row>
    <row r="998" spans="8:36" x14ac:dyDescent="0.35">
      <c r="H998"/>
      <c r="I998" s="48"/>
      <c r="J998"/>
      <c r="K998"/>
      <c r="L998"/>
      <c r="M998"/>
      <c r="N998"/>
      <c r="O998"/>
      <c r="P998" s="48"/>
      <c r="Q998"/>
      <c r="R998"/>
      <c r="S998"/>
      <c r="T998"/>
      <c r="U998"/>
      <c r="V998"/>
      <c r="W998" s="48"/>
      <c r="X998"/>
      <c r="Y998"/>
      <c r="Z998"/>
      <c r="AA998"/>
      <c r="AB998" s="37"/>
      <c r="AC998"/>
      <c r="AD998" s="48"/>
      <c r="AE998"/>
      <c r="AF998"/>
      <c r="AG998"/>
      <c r="AH998"/>
      <c r="AJ998"/>
    </row>
    <row r="999" spans="8:36" x14ac:dyDescent="0.35">
      <c r="H999"/>
      <c r="I999" s="48"/>
      <c r="J999"/>
      <c r="K999"/>
      <c r="L999"/>
      <c r="M999"/>
      <c r="N999"/>
      <c r="O999"/>
      <c r="P999" s="48"/>
      <c r="Q999"/>
      <c r="R999"/>
      <c r="S999"/>
      <c r="T999"/>
      <c r="U999"/>
      <c r="V999"/>
      <c r="W999" s="48"/>
      <c r="X999"/>
      <c r="Y999"/>
      <c r="Z999"/>
      <c r="AA999"/>
      <c r="AB999" s="37"/>
      <c r="AC999"/>
      <c r="AD999" s="48"/>
      <c r="AE999"/>
      <c r="AF999"/>
      <c r="AG999"/>
      <c r="AH999"/>
      <c r="AJ999"/>
    </row>
    <row r="1000" spans="8:36" x14ac:dyDescent="0.35">
      <c r="H1000"/>
      <c r="I1000" s="48"/>
      <c r="J1000"/>
      <c r="K1000"/>
      <c r="L1000"/>
      <c r="M1000"/>
      <c r="N1000"/>
      <c r="O1000"/>
      <c r="P1000" s="48"/>
      <c r="Q1000"/>
      <c r="R1000"/>
      <c r="S1000"/>
      <c r="T1000"/>
      <c r="U1000"/>
      <c r="V1000"/>
      <c r="W1000" s="48"/>
      <c r="X1000"/>
      <c r="Y1000"/>
      <c r="Z1000"/>
      <c r="AA1000"/>
      <c r="AB1000" s="37"/>
      <c r="AC1000"/>
      <c r="AD1000" s="48"/>
      <c r="AE1000"/>
      <c r="AF1000"/>
      <c r="AG1000"/>
      <c r="AH1000"/>
      <c r="AJ1000"/>
    </row>
    <row r="1001" spans="8:36" x14ac:dyDescent="0.35">
      <c r="H1001"/>
      <c r="I1001" s="48"/>
      <c r="J1001"/>
      <c r="K1001"/>
      <c r="L1001"/>
      <c r="M1001"/>
      <c r="N1001"/>
      <c r="O1001"/>
      <c r="P1001" s="48"/>
      <c r="Q1001"/>
      <c r="R1001"/>
      <c r="S1001"/>
      <c r="T1001"/>
      <c r="U1001"/>
      <c r="V1001"/>
      <c r="W1001" s="48"/>
      <c r="X1001"/>
      <c r="Y1001"/>
      <c r="Z1001"/>
      <c r="AA1001"/>
      <c r="AB1001" s="37"/>
      <c r="AC1001"/>
      <c r="AD1001" s="48"/>
      <c r="AE1001"/>
      <c r="AF1001"/>
      <c r="AG1001"/>
      <c r="AH1001"/>
      <c r="AJ1001"/>
    </row>
    <row r="1002" spans="8:36" x14ac:dyDescent="0.35">
      <c r="H1002"/>
      <c r="I1002" s="48"/>
      <c r="J1002"/>
      <c r="K1002"/>
      <c r="L1002"/>
      <c r="M1002"/>
      <c r="N1002"/>
      <c r="O1002"/>
      <c r="P1002" s="48"/>
      <c r="Q1002"/>
      <c r="R1002"/>
      <c r="S1002"/>
      <c r="T1002"/>
      <c r="U1002"/>
      <c r="V1002"/>
      <c r="W1002" s="48"/>
      <c r="X1002"/>
      <c r="Y1002"/>
      <c r="Z1002"/>
      <c r="AA1002"/>
      <c r="AB1002" s="37"/>
      <c r="AC1002"/>
      <c r="AD1002" s="48"/>
      <c r="AE1002"/>
      <c r="AF1002"/>
      <c r="AG1002"/>
      <c r="AH1002"/>
      <c r="AJ1002"/>
    </row>
    <row r="1003" spans="8:36" x14ac:dyDescent="0.35">
      <c r="H1003"/>
      <c r="I1003" s="48"/>
      <c r="J1003"/>
      <c r="K1003"/>
      <c r="L1003"/>
      <c r="M1003"/>
      <c r="N1003"/>
      <c r="O1003"/>
      <c r="P1003" s="48"/>
      <c r="Q1003"/>
      <c r="R1003"/>
      <c r="S1003"/>
      <c r="T1003"/>
      <c r="U1003"/>
      <c r="V1003"/>
      <c r="W1003" s="48"/>
      <c r="X1003"/>
      <c r="Y1003"/>
      <c r="Z1003"/>
      <c r="AA1003"/>
      <c r="AB1003" s="37"/>
      <c r="AC1003"/>
      <c r="AD1003" s="48"/>
      <c r="AE1003"/>
      <c r="AF1003"/>
      <c r="AG1003"/>
      <c r="AH1003"/>
      <c r="AJ1003"/>
    </row>
    <row r="1004" spans="8:36" x14ac:dyDescent="0.35">
      <c r="H1004"/>
      <c r="I1004" s="48"/>
      <c r="J1004"/>
      <c r="K1004"/>
      <c r="L1004"/>
      <c r="M1004"/>
      <c r="N1004"/>
      <c r="O1004"/>
      <c r="P1004" s="48"/>
      <c r="Q1004"/>
      <c r="R1004"/>
      <c r="S1004"/>
      <c r="T1004"/>
      <c r="U1004"/>
      <c r="V1004"/>
      <c r="W1004" s="48"/>
      <c r="X1004"/>
      <c r="Y1004"/>
      <c r="Z1004"/>
      <c r="AA1004"/>
      <c r="AB1004" s="37"/>
      <c r="AC1004"/>
      <c r="AD1004" s="48"/>
      <c r="AE1004"/>
      <c r="AF1004"/>
      <c r="AG1004"/>
      <c r="AH1004"/>
      <c r="AJ1004"/>
    </row>
    <row r="1005" spans="8:36" x14ac:dyDescent="0.35">
      <c r="H1005"/>
      <c r="I1005" s="48"/>
      <c r="J1005"/>
      <c r="K1005"/>
      <c r="L1005"/>
      <c r="M1005"/>
      <c r="N1005"/>
      <c r="O1005"/>
      <c r="P1005" s="48"/>
      <c r="Q1005"/>
      <c r="R1005"/>
      <c r="S1005"/>
      <c r="T1005"/>
      <c r="U1005"/>
      <c r="V1005"/>
      <c r="W1005" s="48"/>
      <c r="X1005"/>
      <c r="Y1005"/>
      <c r="Z1005"/>
      <c r="AA1005"/>
      <c r="AB1005" s="37"/>
      <c r="AC1005"/>
      <c r="AD1005" s="48"/>
      <c r="AE1005"/>
      <c r="AF1005"/>
      <c r="AG1005"/>
      <c r="AH1005"/>
      <c r="AJ1005"/>
    </row>
    <row r="1006" spans="8:36" x14ac:dyDescent="0.35">
      <c r="H1006"/>
      <c r="I1006" s="48"/>
      <c r="J1006"/>
      <c r="K1006"/>
      <c r="L1006"/>
      <c r="M1006"/>
      <c r="N1006"/>
      <c r="O1006"/>
      <c r="P1006" s="48"/>
      <c r="Q1006"/>
      <c r="R1006"/>
      <c r="S1006"/>
      <c r="T1006"/>
      <c r="U1006"/>
      <c r="V1006"/>
      <c r="W1006" s="48"/>
      <c r="X1006"/>
      <c r="Y1006"/>
      <c r="Z1006"/>
      <c r="AA1006"/>
      <c r="AB1006" s="37"/>
      <c r="AC1006"/>
      <c r="AD1006" s="48"/>
      <c r="AE1006"/>
      <c r="AF1006"/>
      <c r="AG1006"/>
      <c r="AH1006"/>
      <c r="AJ1006"/>
    </row>
    <row r="1007" spans="8:36" x14ac:dyDescent="0.35">
      <c r="H1007"/>
      <c r="I1007" s="48"/>
      <c r="J1007"/>
      <c r="K1007"/>
      <c r="L1007"/>
      <c r="M1007"/>
      <c r="N1007"/>
      <c r="O1007"/>
      <c r="P1007" s="48"/>
      <c r="Q1007"/>
      <c r="R1007"/>
      <c r="S1007"/>
      <c r="T1007"/>
      <c r="U1007"/>
      <c r="V1007"/>
      <c r="W1007" s="48"/>
      <c r="X1007"/>
      <c r="Y1007"/>
      <c r="Z1007"/>
      <c r="AA1007"/>
      <c r="AB1007" s="37"/>
      <c r="AC1007"/>
      <c r="AD1007" s="48"/>
      <c r="AE1007"/>
      <c r="AF1007"/>
      <c r="AG1007"/>
      <c r="AH1007"/>
      <c r="AJ1007"/>
    </row>
    <row r="1008" spans="8:36" x14ac:dyDescent="0.35">
      <c r="H1008"/>
      <c r="I1008" s="48"/>
      <c r="J1008"/>
      <c r="K1008"/>
      <c r="L1008"/>
      <c r="M1008"/>
      <c r="N1008"/>
      <c r="O1008"/>
      <c r="P1008" s="48"/>
      <c r="Q1008"/>
      <c r="R1008"/>
      <c r="S1008"/>
      <c r="T1008"/>
      <c r="U1008"/>
      <c r="V1008"/>
      <c r="W1008" s="48"/>
      <c r="X1008"/>
      <c r="Y1008"/>
      <c r="Z1008"/>
      <c r="AA1008"/>
      <c r="AB1008" s="37"/>
      <c r="AC1008"/>
      <c r="AD1008" s="48"/>
      <c r="AE1008"/>
      <c r="AF1008"/>
      <c r="AG1008"/>
      <c r="AH1008"/>
      <c r="AJ1008"/>
    </row>
    <row r="1009" spans="8:36" x14ac:dyDescent="0.35">
      <c r="H1009"/>
      <c r="I1009" s="48"/>
      <c r="J1009"/>
      <c r="K1009"/>
      <c r="L1009"/>
      <c r="M1009"/>
      <c r="N1009"/>
      <c r="O1009"/>
      <c r="P1009" s="48"/>
      <c r="Q1009"/>
      <c r="R1009"/>
      <c r="S1009"/>
      <c r="T1009"/>
      <c r="U1009"/>
      <c r="V1009"/>
      <c r="W1009" s="48"/>
      <c r="X1009"/>
      <c r="Y1009"/>
      <c r="Z1009"/>
      <c r="AA1009"/>
      <c r="AB1009" s="37"/>
      <c r="AC1009"/>
      <c r="AD1009" s="48"/>
      <c r="AE1009"/>
      <c r="AF1009"/>
      <c r="AG1009"/>
      <c r="AH1009"/>
      <c r="AJ1009"/>
    </row>
    <row r="1010" spans="8:36" x14ac:dyDescent="0.35">
      <c r="H1010"/>
      <c r="I1010" s="48"/>
      <c r="J1010"/>
      <c r="K1010"/>
      <c r="L1010"/>
      <c r="M1010"/>
      <c r="N1010"/>
      <c r="O1010"/>
      <c r="P1010" s="48"/>
      <c r="Q1010"/>
      <c r="R1010"/>
      <c r="S1010"/>
      <c r="T1010"/>
      <c r="U1010"/>
      <c r="V1010"/>
      <c r="W1010" s="48"/>
      <c r="X1010"/>
      <c r="Y1010"/>
      <c r="Z1010"/>
      <c r="AA1010"/>
      <c r="AB1010" s="37"/>
      <c r="AC1010"/>
      <c r="AD1010" s="48"/>
      <c r="AE1010"/>
      <c r="AF1010"/>
      <c r="AG1010"/>
      <c r="AH1010"/>
      <c r="AJ1010"/>
    </row>
    <row r="1011" spans="8:36" x14ac:dyDescent="0.35">
      <c r="H1011"/>
      <c r="I1011" s="48"/>
      <c r="J1011"/>
      <c r="K1011"/>
      <c r="L1011"/>
      <c r="M1011"/>
      <c r="N1011"/>
      <c r="O1011"/>
      <c r="P1011" s="48"/>
      <c r="Q1011"/>
      <c r="R1011"/>
      <c r="S1011"/>
      <c r="T1011"/>
      <c r="U1011"/>
      <c r="V1011"/>
      <c r="W1011" s="48"/>
      <c r="X1011"/>
      <c r="Y1011"/>
      <c r="Z1011"/>
      <c r="AA1011"/>
      <c r="AB1011" s="37"/>
      <c r="AC1011"/>
      <c r="AD1011" s="48"/>
      <c r="AE1011"/>
      <c r="AF1011"/>
      <c r="AG1011"/>
      <c r="AH1011"/>
      <c r="AJ1011"/>
    </row>
    <row r="1012" spans="8:36" x14ac:dyDescent="0.35">
      <c r="H1012"/>
      <c r="I1012" s="48"/>
      <c r="J1012"/>
      <c r="K1012"/>
      <c r="L1012"/>
      <c r="M1012"/>
      <c r="N1012"/>
      <c r="O1012"/>
      <c r="P1012" s="48"/>
      <c r="Q1012"/>
      <c r="R1012"/>
      <c r="S1012"/>
      <c r="T1012"/>
      <c r="U1012"/>
      <c r="V1012"/>
      <c r="W1012" s="48"/>
      <c r="X1012"/>
      <c r="Y1012"/>
      <c r="Z1012"/>
      <c r="AA1012"/>
      <c r="AB1012" s="37"/>
      <c r="AC1012"/>
      <c r="AD1012" s="48"/>
      <c r="AE1012"/>
      <c r="AF1012"/>
      <c r="AG1012"/>
      <c r="AH1012"/>
      <c r="AJ1012"/>
    </row>
    <row r="1013" spans="8:36" x14ac:dyDescent="0.35">
      <c r="H1013"/>
      <c r="I1013" s="48"/>
      <c r="J1013"/>
      <c r="K1013"/>
      <c r="L1013"/>
      <c r="M1013"/>
      <c r="N1013"/>
      <c r="O1013"/>
      <c r="P1013" s="48"/>
      <c r="Q1013"/>
      <c r="R1013"/>
      <c r="S1013"/>
      <c r="T1013"/>
      <c r="U1013"/>
      <c r="V1013"/>
      <c r="W1013" s="48"/>
      <c r="X1013"/>
      <c r="Y1013"/>
      <c r="Z1013"/>
      <c r="AA1013"/>
      <c r="AB1013" s="37"/>
      <c r="AC1013"/>
      <c r="AD1013" s="48"/>
      <c r="AE1013"/>
      <c r="AF1013"/>
      <c r="AG1013"/>
      <c r="AH1013"/>
      <c r="AJ1013"/>
    </row>
    <row r="1014" spans="8:36" x14ac:dyDescent="0.35">
      <c r="H1014"/>
      <c r="I1014" s="48"/>
      <c r="J1014"/>
      <c r="K1014"/>
      <c r="L1014"/>
      <c r="M1014"/>
      <c r="N1014"/>
      <c r="O1014"/>
      <c r="P1014" s="48"/>
      <c r="Q1014"/>
      <c r="R1014"/>
      <c r="S1014"/>
      <c r="T1014"/>
      <c r="U1014"/>
      <c r="V1014"/>
      <c r="W1014" s="48"/>
      <c r="X1014"/>
      <c r="Y1014"/>
      <c r="Z1014"/>
      <c r="AA1014"/>
      <c r="AB1014" s="37"/>
      <c r="AC1014"/>
      <c r="AD1014" s="48"/>
      <c r="AE1014"/>
      <c r="AF1014"/>
      <c r="AG1014"/>
      <c r="AH1014"/>
      <c r="AJ1014"/>
    </row>
    <row r="1015" spans="8:36" x14ac:dyDescent="0.35">
      <c r="H1015"/>
      <c r="I1015" s="48"/>
      <c r="J1015"/>
      <c r="K1015"/>
      <c r="L1015"/>
      <c r="M1015"/>
      <c r="N1015"/>
      <c r="O1015"/>
      <c r="P1015" s="48"/>
      <c r="Q1015"/>
      <c r="R1015"/>
      <c r="S1015"/>
      <c r="T1015"/>
      <c r="U1015"/>
      <c r="V1015"/>
      <c r="W1015" s="48"/>
      <c r="X1015"/>
      <c r="Y1015"/>
      <c r="Z1015"/>
      <c r="AA1015"/>
      <c r="AB1015" s="37"/>
      <c r="AC1015"/>
      <c r="AD1015" s="48"/>
      <c r="AE1015"/>
      <c r="AF1015"/>
      <c r="AG1015"/>
      <c r="AH1015"/>
      <c r="AJ1015"/>
    </row>
    <row r="1016" spans="8:36" x14ac:dyDescent="0.35">
      <c r="H1016"/>
      <c r="I1016" s="48"/>
      <c r="J1016"/>
      <c r="K1016"/>
      <c r="L1016"/>
      <c r="M1016"/>
      <c r="N1016"/>
      <c r="O1016"/>
      <c r="P1016" s="48"/>
      <c r="Q1016"/>
      <c r="R1016"/>
      <c r="S1016"/>
      <c r="T1016"/>
      <c r="U1016"/>
      <c r="V1016"/>
      <c r="W1016" s="48"/>
      <c r="X1016"/>
      <c r="Y1016"/>
      <c r="Z1016"/>
      <c r="AA1016"/>
      <c r="AB1016" s="37"/>
      <c r="AC1016"/>
      <c r="AD1016" s="48"/>
      <c r="AE1016"/>
      <c r="AF1016"/>
      <c r="AG1016"/>
      <c r="AH1016"/>
      <c r="AJ1016"/>
    </row>
    <row r="1017" spans="8:36" x14ac:dyDescent="0.35">
      <c r="H1017"/>
      <c r="I1017" s="48"/>
      <c r="J1017"/>
      <c r="K1017"/>
      <c r="L1017"/>
      <c r="M1017"/>
      <c r="N1017"/>
      <c r="O1017"/>
      <c r="P1017" s="48"/>
      <c r="Q1017"/>
      <c r="R1017"/>
      <c r="S1017"/>
      <c r="T1017"/>
      <c r="U1017"/>
      <c r="V1017"/>
      <c r="W1017" s="48"/>
      <c r="X1017"/>
      <c r="Y1017"/>
      <c r="Z1017"/>
      <c r="AA1017"/>
      <c r="AB1017" s="37"/>
      <c r="AC1017"/>
      <c r="AD1017" s="48"/>
      <c r="AE1017"/>
      <c r="AF1017"/>
      <c r="AG1017"/>
      <c r="AH1017"/>
      <c r="AJ1017"/>
    </row>
    <row r="1018" spans="8:36" x14ac:dyDescent="0.35">
      <c r="H1018"/>
      <c r="I1018" s="48"/>
      <c r="J1018"/>
      <c r="K1018"/>
      <c r="L1018"/>
      <c r="M1018"/>
      <c r="N1018"/>
      <c r="O1018"/>
      <c r="P1018" s="48"/>
      <c r="Q1018"/>
      <c r="R1018"/>
      <c r="S1018"/>
      <c r="T1018"/>
      <c r="U1018"/>
      <c r="V1018"/>
      <c r="W1018" s="48"/>
      <c r="X1018"/>
      <c r="Y1018"/>
      <c r="Z1018"/>
      <c r="AA1018"/>
      <c r="AB1018" s="37"/>
      <c r="AC1018"/>
      <c r="AD1018" s="48"/>
      <c r="AE1018"/>
      <c r="AF1018"/>
      <c r="AG1018"/>
      <c r="AH1018"/>
      <c r="AJ1018"/>
    </row>
    <row r="1019" spans="8:36" x14ac:dyDescent="0.35">
      <c r="H1019"/>
      <c r="I1019" s="48"/>
      <c r="J1019"/>
      <c r="K1019"/>
      <c r="L1019"/>
      <c r="M1019"/>
      <c r="N1019"/>
      <c r="O1019"/>
      <c r="P1019" s="48"/>
      <c r="Q1019"/>
      <c r="R1019"/>
      <c r="S1019"/>
      <c r="T1019"/>
      <c r="U1019"/>
      <c r="V1019"/>
      <c r="W1019" s="48"/>
      <c r="X1019"/>
      <c r="Y1019"/>
      <c r="Z1019"/>
      <c r="AA1019"/>
      <c r="AB1019" s="37"/>
      <c r="AC1019"/>
      <c r="AD1019" s="48"/>
      <c r="AE1019"/>
      <c r="AF1019"/>
      <c r="AG1019"/>
      <c r="AH1019"/>
      <c r="AJ1019"/>
    </row>
    <row r="1020" spans="8:36" x14ac:dyDescent="0.35">
      <c r="H1020"/>
      <c r="I1020" s="48"/>
      <c r="J1020"/>
      <c r="K1020"/>
      <c r="L1020"/>
      <c r="M1020"/>
      <c r="N1020"/>
      <c r="O1020"/>
      <c r="P1020" s="48"/>
      <c r="Q1020"/>
      <c r="R1020"/>
      <c r="S1020"/>
      <c r="T1020"/>
      <c r="U1020"/>
      <c r="V1020"/>
      <c r="W1020" s="48"/>
      <c r="X1020"/>
      <c r="Y1020"/>
      <c r="Z1020"/>
      <c r="AA1020"/>
      <c r="AB1020" s="37"/>
      <c r="AC1020"/>
      <c r="AD1020" s="48"/>
      <c r="AE1020"/>
      <c r="AF1020"/>
      <c r="AG1020"/>
      <c r="AH1020"/>
      <c r="AJ1020"/>
    </row>
    <row r="1021" spans="8:36" x14ac:dyDescent="0.35">
      <c r="H1021"/>
      <c r="I1021" s="48"/>
      <c r="J1021"/>
      <c r="K1021"/>
      <c r="L1021"/>
      <c r="M1021"/>
      <c r="N1021"/>
      <c r="O1021"/>
      <c r="P1021" s="48"/>
      <c r="Q1021"/>
      <c r="R1021"/>
      <c r="S1021"/>
      <c r="T1021"/>
      <c r="U1021"/>
      <c r="V1021"/>
      <c r="W1021" s="48"/>
      <c r="X1021"/>
      <c r="Y1021"/>
      <c r="Z1021"/>
      <c r="AA1021"/>
      <c r="AB1021" s="37"/>
      <c r="AC1021"/>
      <c r="AD1021" s="48"/>
      <c r="AE1021"/>
      <c r="AF1021"/>
      <c r="AG1021"/>
      <c r="AH1021"/>
      <c r="AJ1021"/>
    </row>
    <row r="1022" spans="8:36" x14ac:dyDescent="0.35">
      <c r="H1022"/>
      <c r="I1022" s="48"/>
      <c r="J1022"/>
      <c r="K1022"/>
      <c r="L1022"/>
      <c r="M1022"/>
      <c r="N1022"/>
      <c r="O1022"/>
      <c r="P1022" s="48"/>
      <c r="Q1022"/>
      <c r="R1022"/>
      <c r="S1022"/>
      <c r="T1022"/>
      <c r="U1022"/>
      <c r="V1022"/>
      <c r="W1022" s="48"/>
      <c r="X1022"/>
      <c r="Y1022"/>
      <c r="Z1022"/>
      <c r="AA1022"/>
      <c r="AB1022" s="37"/>
      <c r="AC1022"/>
      <c r="AD1022" s="48"/>
      <c r="AE1022"/>
      <c r="AF1022"/>
      <c r="AG1022"/>
      <c r="AH1022"/>
      <c r="AJ1022"/>
    </row>
    <row r="1023" spans="8:36" x14ac:dyDescent="0.35">
      <c r="H1023"/>
      <c r="I1023" s="48"/>
      <c r="J1023"/>
      <c r="K1023"/>
      <c r="L1023"/>
      <c r="M1023"/>
      <c r="N1023"/>
      <c r="O1023"/>
      <c r="P1023" s="48"/>
      <c r="Q1023"/>
      <c r="R1023"/>
      <c r="S1023"/>
      <c r="T1023"/>
      <c r="U1023"/>
      <c r="V1023"/>
      <c r="W1023" s="48"/>
      <c r="X1023"/>
      <c r="Y1023"/>
      <c r="Z1023"/>
      <c r="AA1023"/>
      <c r="AB1023" s="37"/>
      <c r="AC1023"/>
      <c r="AD1023" s="48"/>
      <c r="AE1023"/>
      <c r="AF1023"/>
      <c r="AG1023"/>
      <c r="AH1023"/>
      <c r="AJ1023"/>
    </row>
    <row r="1024" spans="8:36" x14ac:dyDescent="0.35">
      <c r="H1024"/>
      <c r="I1024" s="48"/>
      <c r="J1024"/>
      <c r="K1024"/>
      <c r="L1024"/>
      <c r="M1024"/>
      <c r="N1024"/>
      <c r="O1024"/>
      <c r="P1024" s="48"/>
      <c r="Q1024"/>
      <c r="R1024"/>
      <c r="S1024"/>
      <c r="T1024"/>
      <c r="U1024"/>
      <c r="V1024"/>
      <c r="W1024" s="48"/>
      <c r="X1024"/>
      <c r="Y1024"/>
      <c r="Z1024"/>
      <c r="AA1024"/>
      <c r="AB1024" s="37"/>
      <c r="AC1024"/>
      <c r="AD1024" s="48"/>
      <c r="AE1024"/>
      <c r="AF1024"/>
      <c r="AG1024"/>
      <c r="AH1024"/>
      <c r="AJ1024"/>
    </row>
    <row r="1025" spans="8:36" x14ac:dyDescent="0.35">
      <c r="H1025"/>
      <c r="I1025" s="48"/>
      <c r="J1025"/>
      <c r="K1025"/>
      <c r="L1025"/>
      <c r="M1025"/>
      <c r="N1025"/>
      <c r="O1025"/>
      <c r="P1025" s="48"/>
      <c r="Q1025"/>
      <c r="R1025"/>
      <c r="S1025"/>
      <c r="T1025"/>
      <c r="U1025"/>
      <c r="V1025"/>
      <c r="W1025" s="48"/>
      <c r="X1025"/>
      <c r="Y1025"/>
      <c r="Z1025"/>
      <c r="AA1025"/>
      <c r="AB1025" s="37"/>
      <c r="AC1025"/>
      <c r="AD1025" s="48"/>
      <c r="AE1025"/>
      <c r="AF1025"/>
      <c r="AG1025"/>
      <c r="AH1025"/>
      <c r="AJ1025"/>
    </row>
    <row r="1026" spans="8:36" x14ac:dyDescent="0.35">
      <c r="H1026"/>
      <c r="I1026" s="48"/>
      <c r="J1026"/>
      <c r="K1026"/>
      <c r="L1026"/>
      <c r="M1026"/>
      <c r="N1026"/>
      <c r="O1026"/>
      <c r="P1026" s="48"/>
      <c r="Q1026"/>
      <c r="R1026"/>
      <c r="S1026"/>
      <c r="T1026"/>
      <c r="U1026"/>
      <c r="V1026"/>
      <c r="W1026" s="48"/>
      <c r="X1026"/>
      <c r="Y1026"/>
      <c r="Z1026"/>
      <c r="AA1026"/>
      <c r="AB1026" s="37"/>
      <c r="AC1026"/>
      <c r="AD1026" s="48"/>
      <c r="AE1026"/>
      <c r="AF1026"/>
      <c r="AG1026"/>
      <c r="AH1026"/>
      <c r="AJ1026"/>
    </row>
    <row r="1027" spans="8:36" x14ac:dyDescent="0.35">
      <c r="H1027"/>
      <c r="I1027" s="48"/>
      <c r="J1027"/>
      <c r="K1027"/>
      <c r="L1027"/>
      <c r="M1027"/>
      <c r="N1027"/>
      <c r="O1027"/>
      <c r="P1027" s="48"/>
      <c r="Q1027"/>
      <c r="R1027"/>
      <c r="S1027"/>
      <c r="T1027"/>
      <c r="U1027"/>
      <c r="V1027"/>
      <c r="W1027" s="48"/>
      <c r="X1027"/>
      <c r="Y1027"/>
      <c r="Z1027"/>
      <c r="AA1027"/>
      <c r="AB1027" s="37"/>
      <c r="AC1027"/>
      <c r="AD1027" s="48"/>
      <c r="AE1027"/>
      <c r="AF1027"/>
      <c r="AG1027"/>
      <c r="AH1027"/>
      <c r="AJ1027"/>
    </row>
    <row r="1028" spans="8:36" x14ac:dyDescent="0.35">
      <c r="H1028"/>
      <c r="I1028" s="48"/>
      <c r="J1028"/>
      <c r="K1028"/>
      <c r="L1028"/>
      <c r="M1028"/>
      <c r="N1028"/>
      <c r="O1028"/>
      <c r="P1028" s="48"/>
      <c r="Q1028"/>
      <c r="R1028"/>
      <c r="S1028"/>
      <c r="T1028"/>
      <c r="U1028"/>
      <c r="V1028"/>
      <c r="W1028" s="48"/>
      <c r="X1028"/>
      <c r="Y1028"/>
      <c r="Z1028"/>
      <c r="AA1028"/>
      <c r="AB1028" s="37"/>
      <c r="AC1028"/>
      <c r="AD1028" s="48"/>
      <c r="AE1028"/>
      <c r="AF1028"/>
      <c r="AG1028"/>
      <c r="AH1028"/>
      <c r="AJ1028"/>
    </row>
    <row r="1029" spans="8:36" x14ac:dyDescent="0.35">
      <c r="H1029"/>
      <c r="I1029" s="48"/>
      <c r="J1029"/>
      <c r="K1029"/>
      <c r="L1029"/>
      <c r="M1029"/>
      <c r="N1029"/>
      <c r="O1029"/>
      <c r="P1029" s="48"/>
      <c r="Q1029"/>
      <c r="R1029"/>
      <c r="S1029"/>
      <c r="T1029"/>
      <c r="U1029"/>
      <c r="V1029"/>
      <c r="W1029" s="48"/>
      <c r="X1029"/>
      <c r="Y1029"/>
      <c r="Z1029"/>
      <c r="AA1029"/>
      <c r="AB1029" s="37"/>
      <c r="AC1029"/>
      <c r="AD1029" s="48"/>
      <c r="AE1029"/>
      <c r="AF1029"/>
      <c r="AG1029"/>
      <c r="AH1029"/>
      <c r="AJ1029"/>
    </row>
    <row r="1030" spans="8:36" x14ac:dyDescent="0.35">
      <c r="H1030"/>
      <c r="I1030" s="48"/>
      <c r="J1030"/>
      <c r="K1030"/>
      <c r="L1030"/>
      <c r="M1030"/>
      <c r="N1030"/>
      <c r="O1030"/>
      <c r="P1030" s="48"/>
      <c r="Q1030"/>
      <c r="R1030"/>
      <c r="S1030"/>
      <c r="T1030"/>
      <c r="U1030"/>
      <c r="V1030"/>
      <c r="W1030" s="48"/>
      <c r="X1030"/>
      <c r="Y1030"/>
      <c r="Z1030"/>
      <c r="AA1030"/>
      <c r="AB1030" s="37"/>
      <c r="AC1030"/>
      <c r="AD1030" s="48"/>
      <c r="AE1030"/>
      <c r="AF1030"/>
      <c r="AG1030"/>
      <c r="AH1030"/>
      <c r="AJ1030"/>
    </row>
    <row r="1031" spans="8:36" x14ac:dyDescent="0.35">
      <c r="H1031"/>
      <c r="I1031" s="48"/>
      <c r="J1031"/>
      <c r="K1031"/>
      <c r="L1031"/>
      <c r="M1031"/>
      <c r="N1031"/>
      <c r="O1031"/>
      <c r="P1031" s="48"/>
      <c r="Q1031"/>
      <c r="R1031"/>
      <c r="S1031"/>
      <c r="T1031"/>
      <c r="U1031"/>
      <c r="V1031"/>
      <c r="W1031" s="48"/>
      <c r="X1031"/>
      <c r="Y1031"/>
      <c r="Z1031"/>
      <c r="AA1031"/>
      <c r="AB1031" s="37"/>
      <c r="AC1031"/>
      <c r="AD1031" s="48"/>
      <c r="AE1031"/>
      <c r="AF1031"/>
      <c r="AG1031"/>
      <c r="AH1031"/>
      <c r="AJ1031"/>
    </row>
    <row r="1032" spans="8:36" x14ac:dyDescent="0.35">
      <c r="H1032"/>
      <c r="I1032" s="48"/>
      <c r="J1032"/>
      <c r="K1032"/>
      <c r="L1032"/>
      <c r="M1032"/>
      <c r="N1032"/>
      <c r="O1032"/>
      <c r="P1032" s="48"/>
      <c r="Q1032"/>
      <c r="R1032"/>
      <c r="S1032"/>
      <c r="T1032"/>
      <c r="U1032"/>
      <c r="V1032"/>
      <c r="W1032" s="48"/>
      <c r="X1032"/>
      <c r="Y1032"/>
      <c r="Z1032"/>
      <c r="AA1032"/>
      <c r="AB1032" s="37"/>
      <c r="AC1032"/>
      <c r="AD1032" s="48"/>
      <c r="AE1032"/>
      <c r="AF1032"/>
      <c r="AG1032"/>
      <c r="AH1032"/>
      <c r="AJ1032"/>
    </row>
    <row r="1033" spans="8:36" x14ac:dyDescent="0.35">
      <c r="H1033"/>
      <c r="I1033" s="48"/>
      <c r="J1033"/>
      <c r="K1033"/>
      <c r="L1033"/>
      <c r="M1033"/>
      <c r="N1033"/>
      <c r="O1033"/>
      <c r="P1033" s="48"/>
      <c r="Q1033"/>
      <c r="R1033"/>
      <c r="S1033"/>
      <c r="T1033"/>
      <c r="U1033"/>
      <c r="V1033"/>
      <c r="W1033" s="48"/>
      <c r="X1033"/>
      <c r="Y1033"/>
      <c r="Z1033"/>
      <c r="AA1033"/>
      <c r="AB1033" s="37"/>
      <c r="AC1033"/>
      <c r="AD1033" s="48"/>
      <c r="AE1033"/>
      <c r="AF1033"/>
      <c r="AG1033"/>
      <c r="AH1033"/>
      <c r="AJ1033"/>
    </row>
    <row r="1034" spans="8:36" x14ac:dyDescent="0.35">
      <c r="H1034"/>
      <c r="I1034" s="48"/>
      <c r="J1034"/>
      <c r="K1034"/>
      <c r="L1034"/>
      <c r="M1034"/>
      <c r="N1034"/>
      <c r="O1034"/>
      <c r="P1034" s="48"/>
      <c r="Q1034"/>
      <c r="R1034"/>
      <c r="S1034"/>
      <c r="T1034"/>
      <c r="U1034"/>
      <c r="V1034"/>
      <c r="W1034" s="48"/>
      <c r="X1034"/>
      <c r="Y1034"/>
      <c r="Z1034"/>
      <c r="AA1034"/>
      <c r="AB1034" s="37"/>
      <c r="AC1034"/>
      <c r="AD1034" s="48"/>
      <c r="AE1034"/>
      <c r="AF1034"/>
      <c r="AG1034"/>
      <c r="AH1034"/>
      <c r="AJ1034"/>
    </row>
    <row r="1035" spans="8:36" x14ac:dyDescent="0.35">
      <c r="H1035"/>
      <c r="I1035" s="48"/>
      <c r="J1035"/>
      <c r="K1035"/>
      <c r="L1035"/>
      <c r="M1035"/>
      <c r="N1035"/>
      <c r="O1035"/>
      <c r="P1035" s="48"/>
      <c r="Q1035"/>
      <c r="R1035"/>
      <c r="S1035"/>
      <c r="T1035"/>
      <c r="U1035"/>
      <c r="V1035"/>
      <c r="W1035" s="48"/>
      <c r="X1035"/>
      <c r="Y1035"/>
      <c r="Z1035"/>
      <c r="AA1035"/>
      <c r="AB1035" s="37"/>
      <c r="AC1035"/>
      <c r="AD1035" s="48"/>
      <c r="AE1035"/>
      <c r="AF1035"/>
      <c r="AG1035"/>
      <c r="AH1035"/>
      <c r="AJ1035"/>
    </row>
    <row r="1036" spans="8:36" x14ac:dyDescent="0.35">
      <c r="H1036"/>
      <c r="I1036" s="48"/>
      <c r="J1036"/>
      <c r="K1036"/>
      <c r="L1036"/>
      <c r="M1036"/>
      <c r="N1036"/>
      <c r="O1036"/>
      <c r="P1036" s="48"/>
      <c r="Q1036"/>
      <c r="R1036"/>
      <c r="S1036"/>
      <c r="T1036"/>
      <c r="U1036"/>
      <c r="V1036"/>
      <c r="W1036" s="48"/>
      <c r="X1036"/>
      <c r="Y1036"/>
      <c r="Z1036"/>
      <c r="AA1036"/>
      <c r="AB1036" s="37"/>
      <c r="AC1036"/>
      <c r="AD1036" s="48"/>
      <c r="AE1036"/>
      <c r="AF1036"/>
      <c r="AG1036"/>
      <c r="AH1036"/>
      <c r="AJ1036"/>
    </row>
    <row r="1037" spans="8:36" x14ac:dyDescent="0.35">
      <c r="H1037"/>
      <c r="I1037" s="48"/>
      <c r="J1037"/>
      <c r="K1037"/>
      <c r="L1037"/>
      <c r="M1037"/>
      <c r="N1037"/>
      <c r="O1037"/>
      <c r="P1037" s="48"/>
      <c r="Q1037"/>
      <c r="R1037"/>
      <c r="S1037"/>
      <c r="T1037"/>
      <c r="U1037"/>
      <c r="V1037"/>
      <c r="W1037" s="48"/>
      <c r="X1037"/>
      <c r="Y1037"/>
      <c r="Z1037"/>
      <c r="AA1037"/>
      <c r="AB1037" s="37"/>
      <c r="AC1037"/>
      <c r="AD1037" s="48"/>
      <c r="AE1037"/>
      <c r="AF1037"/>
      <c r="AG1037"/>
      <c r="AH1037"/>
      <c r="AJ1037"/>
    </row>
    <row r="1038" spans="8:36" x14ac:dyDescent="0.35">
      <c r="H1038"/>
      <c r="I1038" s="48"/>
      <c r="J1038"/>
      <c r="K1038"/>
      <c r="L1038"/>
      <c r="M1038"/>
      <c r="N1038"/>
      <c r="O1038"/>
      <c r="P1038" s="48"/>
      <c r="Q1038"/>
      <c r="R1038"/>
      <c r="S1038"/>
      <c r="T1038"/>
      <c r="U1038"/>
      <c r="V1038"/>
      <c r="W1038" s="48"/>
      <c r="X1038"/>
      <c r="Y1038"/>
      <c r="Z1038"/>
      <c r="AA1038"/>
      <c r="AB1038" s="37"/>
      <c r="AC1038"/>
      <c r="AD1038" s="48"/>
      <c r="AE1038"/>
      <c r="AF1038"/>
      <c r="AG1038"/>
      <c r="AH1038"/>
      <c r="AJ1038"/>
    </row>
    <row r="1039" spans="8:36" x14ac:dyDescent="0.35">
      <c r="H1039"/>
      <c r="I1039" s="48"/>
      <c r="J1039"/>
      <c r="K1039"/>
      <c r="L1039"/>
      <c r="M1039"/>
      <c r="N1039"/>
      <c r="O1039"/>
      <c r="P1039" s="48"/>
      <c r="Q1039"/>
      <c r="R1039"/>
      <c r="S1039"/>
      <c r="T1039"/>
      <c r="U1039"/>
      <c r="V1039"/>
      <c r="W1039" s="48"/>
      <c r="X1039"/>
      <c r="Y1039"/>
      <c r="Z1039"/>
      <c r="AA1039"/>
      <c r="AB1039" s="37"/>
      <c r="AC1039"/>
      <c r="AD1039" s="48"/>
      <c r="AE1039"/>
      <c r="AF1039"/>
      <c r="AG1039"/>
      <c r="AH1039"/>
      <c r="AJ1039"/>
    </row>
    <row r="1040" spans="8:36" x14ac:dyDescent="0.35">
      <c r="H1040"/>
      <c r="I1040" s="48"/>
      <c r="J1040"/>
      <c r="K1040"/>
      <c r="L1040"/>
      <c r="M1040"/>
      <c r="N1040"/>
      <c r="O1040"/>
      <c r="P1040" s="48"/>
      <c r="Q1040"/>
      <c r="R1040"/>
      <c r="S1040"/>
      <c r="T1040"/>
      <c r="U1040"/>
      <c r="V1040"/>
      <c r="W1040" s="48"/>
      <c r="X1040"/>
      <c r="Y1040"/>
      <c r="Z1040"/>
      <c r="AA1040"/>
      <c r="AB1040" s="37"/>
      <c r="AC1040"/>
      <c r="AD1040" s="48"/>
      <c r="AE1040"/>
      <c r="AF1040"/>
      <c r="AG1040"/>
      <c r="AH1040"/>
      <c r="AJ1040"/>
    </row>
    <row r="1041" spans="8:36" x14ac:dyDescent="0.35">
      <c r="H1041"/>
      <c r="I1041" s="48"/>
      <c r="J1041"/>
      <c r="K1041"/>
      <c r="L1041"/>
      <c r="M1041"/>
      <c r="N1041"/>
      <c r="O1041"/>
      <c r="P1041" s="48"/>
      <c r="Q1041"/>
      <c r="R1041"/>
      <c r="S1041"/>
      <c r="T1041"/>
      <c r="U1041"/>
      <c r="V1041"/>
      <c r="W1041" s="48"/>
      <c r="X1041"/>
      <c r="Y1041"/>
      <c r="Z1041"/>
      <c r="AA1041"/>
      <c r="AB1041" s="37"/>
      <c r="AC1041"/>
      <c r="AD1041" s="48"/>
      <c r="AE1041"/>
      <c r="AF1041"/>
      <c r="AG1041"/>
      <c r="AH1041"/>
      <c r="AJ1041"/>
    </row>
    <row r="1042" spans="8:36" x14ac:dyDescent="0.35">
      <c r="H1042"/>
      <c r="I1042" s="48"/>
      <c r="J1042"/>
      <c r="K1042"/>
      <c r="L1042"/>
      <c r="M1042"/>
      <c r="N1042"/>
      <c r="O1042"/>
      <c r="P1042" s="48"/>
      <c r="Q1042"/>
      <c r="R1042"/>
      <c r="S1042"/>
      <c r="T1042"/>
      <c r="U1042"/>
      <c r="V1042"/>
      <c r="W1042" s="48"/>
      <c r="X1042"/>
      <c r="Y1042"/>
      <c r="Z1042"/>
      <c r="AA1042"/>
      <c r="AB1042" s="37"/>
      <c r="AC1042"/>
      <c r="AD1042" s="48"/>
      <c r="AE1042"/>
      <c r="AF1042"/>
      <c r="AG1042"/>
      <c r="AH1042"/>
      <c r="AJ1042"/>
    </row>
    <row r="1043" spans="8:36" x14ac:dyDescent="0.35">
      <c r="H1043"/>
      <c r="I1043" s="48"/>
      <c r="J1043"/>
      <c r="K1043"/>
      <c r="L1043"/>
      <c r="M1043"/>
      <c r="N1043"/>
      <c r="O1043"/>
      <c r="P1043" s="48"/>
      <c r="Q1043"/>
      <c r="R1043"/>
      <c r="S1043"/>
      <c r="T1043"/>
      <c r="U1043"/>
      <c r="V1043"/>
      <c r="W1043" s="48"/>
      <c r="X1043"/>
      <c r="Y1043"/>
      <c r="Z1043"/>
      <c r="AA1043"/>
      <c r="AB1043" s="37"/>
      <c r="AC1043"/>
      <c r="AD1043" s="48"/>
      <c r="AE1043"/>
      <c r="AF1043"/>
      <c r="AG1043"/>
      <c r="AH1043"/>
      <c r="AJ1043"/>
    </row>
    <row r="1044" spans="8:36" x14ac:dyDescent="0.35">
      <c r="H1044"/>
      <c r="I1044" s="48"/>
      <c r="J1044"/>
      <c r="K1044"/>
      <c r="L1044"/>
      <c r="M1044"/>
      <c r="N1044"/>
      <c r="O1044"/>
      <c r="P1044" s="48"/>
      <c r="Q1044"/>
      <c r="R1044"/>
      <c r="S1044"/>
      <c r="T1044"/>
      <c r="U1044"/>
      <c r="V1044"/>
      <c r="W1044" s="48"/>
      <c r="X1044"/>
      <c r="Y1044"/>
      <c r="Z1044"/>
      <c r="AA1044"/>
      <c r="AB1044" s="37"/>
      <c r="AC1044"/>
      <c r="AD1044" s="48"/>
      <c r="AE1044"/>
      <c r="AF1044"/>
      <c r="AG1044"/>
      <c r="AH1044"/>
      <c r="AJ1044"/>
    </row>
    <row r="1045" spans="8:36" x14ac:dyDescent="0.35">
      <c r="H1045"/>
      <c r="I1045" s="48"/>
      <c r="J1045"/>
      <c r="K1045"/>
      <c r="L1045"/>
      <c r="M1045"/>
      <c r="N1045"/>
      <c r="O1045"/>
      <c r="P1045" s="48"/>
      <c r="Q1045"/>
      <c r="R1045"/>
      <c r="S1045"/>
      <c r="T1045"/>
      <c r="U1045"/>
      <c r="V1045"/>
      <c r="W1045" s="48"/>
      <c r="X1045"/>
      <c r="Y1045"/>
      <c r="Z1045"/>
      <c r="AA1045"/>
      <c r="AB1045" s="37"/>
      <c r="AC1045"/>
      <c r="AD1045" s="48"/>
      <c r="AE1045"/>
      <c r="AF1045"/>
      <c r="AG1045"/>
      <c r="AH1045"/>
      <c r="AJ1045"/>
    </row>
    <row r="1046" spans="8:36" x14ac:dyDescent="0.35">
      <c r="H1046"/>
      <c r="I1046" s="48"/>
      <c r="J1046"/>
      <c r="K1046"/>
      <c r="L1046"/>
      <c r="M1046"/>
      <c r="N1046"/>
      <c r="O1046"/>
      <c r="P1046" s="48"/>
      <c r="Q1046"/>
      <c r="R1046"/>
      <c r="S1046"/>
      <c r="T1046"/>
      <c r="U1046"/>
      <c r="V1046"/>
      <c r="W1046" s="48"/>
      <c r="X1046"/>
      <c r="Y1046"/>
      <c r="Z1046"/>
      <c r="AA1046"/>
      <c r="AB1046" s="37"/>
      <c r="AC1046"/>
      <c r="AD1046" s="48"/>
      <c r="AE1046"/>
      <c r="AF1046"/>
      <c r="AG1046"/>
      <c r="AH1046"/>
      <c r="AJ1046"/>
    </row>
    <row r="1047" spans="8:36" x14ac:dyDescent="0.35">
      <c r="H1047"/>
      <c r="I1047" s="48"/>
      <c r="J1047"/>
      <c r="K1047"/>
      <c r="L1047"/>
      <c r="M1047"/>
      <c r="N1047"/>
      <c r="O1047"/>
      <c r="P1047" s="48"/>
      <c r="Q1047"/>
      <c r="R1047"/>
      <c r="S1047"/>
      <c r="T1047"/>
      <c r="U1047"/>
      <c r="V1047"/>
      <c r="W1047" s="48"/>
      <c r="X1047"/>
      <c r="Y1047"/>
      <c r="Z1047"/>
      <c r="AA1047"/>
      <c r="AB1047" s="37"/>
      <c r="AC1047"/>
      <c r="AD1047" s="48"/>
      <c r="AE1047"/>
      <c r="AF1047"/>
      <c r="AG1047"/>
      <c r="AH1047"/>
      <c r="AJ1047"/>
    </row>
    <row r="1048" spans="8:36" x14ac:dyDescent="0.35">
      <c r="H1048"/>
      <c r="I1048" s="48"/>
      <c r="J1048"/>
      <c r="K1048"/>
      <c r="L1048"/>
      <c r="M1048"/>
      <c r="N1048"/>
      <c r="O1048"/>
      <c r="P1048" s="48"/>
      <c r="Q1048"/>
      <c r="R1048"/>
      <c r="S1048"/>
      <c r="T1048"/>
      <c r="U1048"/>
      <c r="V1048"/>
      <c r="W1048" s="48"/>
      <c r="X1048"/>
      <c r="Y1048"/>
      <c r="Z1048"/>
      <c r="AA1048"/>
      <c r="AB1048" s="37"/>
      <c r="AC1048"/>
      <c r="AD1048" s="48"/>
      <c r="AE1048"/>
      <c r="AF1048"/>
      <c r="AG1048"/>
      <c r="AH1048"/>
      <c r="AJ1048"/>
    </row>
    <row r="1049" spans="8:36" x14ac:dyDescent="0.35">
      <c r="H1049"/>
      <c r="I1049" s="48"/>
      <c r="J1049"/>
      <c r="K1049"/>
      <c r="L1049"/>
      <c r="M1049"/>
      <c r="N1049"/>
      <c r="O1049"/>
      <c r="P1049" s="48"/>
      <c r="Q1049"/>
      <c r="R1049"/>
      <c r="S1049"/>
      <c r="T1049"/>
      <c r="U1049"/>
      <c r="V1049"/>
      <c r="W1049" s="48"/>
      <c r="X1049"/>
      <c r="Y1049"/>
      <c r="Z1049"/>
      <c r="AA1049"/>
      <c r="AB1049" s="37"/>
      <c r="AC1049"/>
      <c r="AD1049" s="48"/>
      <c r="AE1049"/>
      <c r="AF1049"/>
      <c r="AG1049"/>
      <c r="AH1049"/>
      <c r="AJ1049"/>
    </row>
    <row r="1050" spans="8:36" x14ac:dyDescent="0.35">
      <c r="H1050"/>
      <c r="I1050" s="48"/>
      <c r="J1050"/>
      <c r="K1050"/>
      <c r="L1050"/>
      <c r="M1050"/>
      <c r="N1050"/>
      <c r="O1050"/>
      <c r="P1050" s="48"/>
      <c r="Q1050"/>
      <c r="R1050"/>
      <c r="S1050"/>
      <c r="T1050"/>
      <c r="U1050"/>
      <c r="V1050"/>
      <c r="W1050" s="48"/>
      <c r="X1050"/>
      <c r="Y1050"/>
      <c r="Z1050"/>
      <c r="AA1050"/>
      <c r="AB1050" s="37"/>
      <c r="AC1050"/>
      <c r="AD1050" s="48"/>
      <c r="AE1050"/>
      <c r="AF1050"/>
      <c r="AG1050"/>
      <c r="AH1050"/>
      <c r="AJ1050"/>
    </row>
    <row r="1051" spans="8:36" x14ac:dyDescent="0.35">
      <c r="H1051"/>
      <c r="I1051" s="48"/>
      <c r="J1051"/>
      <c r="K1051"/>
      <c r="L1051"/>
      <c r="M1051"/>
      <c r="N1051"/>
      <c r="O1051"/>
      <c r="P1051" s="48"/>
      <c r="Q1051"/>
      <c r="R1051"/>
      <c r="S1051"/>
      <c r="T1051"/>
      <c r="U1051"/>
      <c r="V1051"/>
      <c r="W1051" s="48"/>
      <c r="X1051"/>
      <c r="Y1051"/>
      <c r="Z1051"/>
      <c r="AA1051"/>
      <c r="AB1051" s="37"/>
      <c r="AC1051"/>
      <c r="AD1051" s="48"/>
      <c r="AE1051"/>
      <c r="AF1051"/>
      <c r="AG1051"/>
      <c r="AH1051"/>
      <c r="AJ1051"/>
    </row>
    <row r="1052" spans="8:36" x14ac:dyDescent="0.35">
      <c r="H1052"/>
      <c r="I1052" s="48"/>
      <c r="J1052"/>
      <c r="K1052"/>
      <c r="L1052"/>
      <c r="M1052"/>
      <c r="N1052"/>
      <c r="O1052"/>
      <c r="P1052" s="48"/>
      <c r="Q1052"/>
      <c r="R1052"/>
      <c r="S1052"/>
      <c r="T1052"/>
      <c r="U1052"/>
      <c r="V1052"/>
      <c r="W1052" s="48"/>
      <c r="X1052"/>
      <c r="Y1052"/>
      <c r="Z1052"/>
      <c r="AA1052"/>
      <c r="AB1052" s="37"/>
      <c r="AC1052"/>
      <c r="AD1052" s="48"/>
      <c r="AE1052"/>
      <c r="AF1052"/>
      <c r="AG1052"/>
      <c r="AH1052"/>
      <c r="AJ1052"/>
    </row>
    <row r="1053" spans="8:36" x14ac:dyDescent="0.35">
      <c r="H1053"/>
      <c r="I1053" s="48"/>
      <c r="J1053"/>
      <c r="K1053"/>
      <c r="L1053"/>
      <c r="M1053"/>
      <c r="N1053"/>
      <c r="O1053"/>
      <c r="P1053" s="48"/>
      <c r="Q1053"/>
      <c r="R1053"/>
      <c r="S1053"/>
      <c r="T1053"/>
      <c r="U1053"/>
      <c r="V1053"/>
      <c r="W1053" s="48"/>
      <c r="X1053"/>
      <c r="Y1053"/>
      <c r="Z1053"/>
      <c r="AA1053"/>
      <c r="AB1053" s="37"/>
      <c r="AC1053"/>
      <c r="AD1053" s="48"/>
      <c r="AE1053"/>
      <c r="AF1053"/>
      <c r="AG1053"/>
      <c r="AH1053"/>
      <c r="AJ1053"/>
    </row>
    <row r="1054" spans="8:36" x14ac:dyDescent="0.35">
      <c r="H1054"/>
      <c r="I1054" s="48"/>
      <c r="J1054"/>
      <c r="K1054"/>
      <c r="L1054"/>
      <c r="M1054"/>
      <c r="N1054"/>
      <c r="O1054"/>
      <c r="P1054" s="48"/>
      <c r="Q1054"/>
      <c r="R1054"/>
      <c r="S1054"/>
      <c r="T1054"/>
      <c r="U1054"/>
      <c r="V1054"/>
      <c r="W1054" s="48"/>
      <c r="X1054"/>
      <c r="Y1054"/>
      <c r="Z1054"/>
      <c r="AA1054"/>
      <c r="AB1054" s="37"/>
      <c r="AC1054"/>
      <c r="AD1054" s="48"/>
      <c r="AE1054"/>
      <c r="AF1054"/>
      <c r="AG1054"/>
      <c r="AH1054"/>
      <c r="AJ1054"/>
    </row>
    <row r="1055" spans="8:36" x14ac:dyDescent="0.35">
      <c r="H1055"/>
      <c r="I1055" s="48"/>
      <c r="J1055"/>
      <c r="K1055"/>
      <c r="L1055"/>
      <c r="M1055"/>
      <c r="N1055"/>
      <c r="O1055"/>
      <c r="P1055" s="48"/>
      <c r="Q1055"/>
      <c r="R1055"/>
      <c r="S1055"/>
      <c r="T1055"/>
      <c r="U1055"/>
      <c r="V1055"/>
      <c r="W1055" s="48"/>
      <c r="X1055"/>
      <c r="Y1055"/>
      <c r="Z1055"/>
      <c r="AA1055"/>
      <c r="AB1055" s="37"/>
      <c r="AC1055"/>
      <c r="AD1055" s="48"/>
      <c r="AE1055"/>
      <c r="AF1055"/>
      <c r="AG1055"/>
      <c r="AH1055"/>
      <c r="AJ1055"/>
    </row>
    <row r="1056" spans="8:36" x14ac:dyDescent="0.35">
      <c r="H1056"/>
      <c r="I1056" s="48"/>
      <c r="J1056"/>
      <c r="K1056"/>
      <c r="L1056"/>
      <c r="M1056"/>
      <c r="N1056"/>
      <c r="O1056"/>
      <c r="P1056" s="48"/>
      <c r="Q1056"/>
      <c r="R1056"/>
      <c r="S1056"/>
      <c r="T1056"/>
      <c r="U1056"/>
      <c r="V1056"/>
      <c r="W1056" s="48"/>
      <c r="X1056"/>
      <c r="Y1056"/>
      <c r="Z1056"/>
      <c r="AA1056"/>
      <c r="AB1056" s="37"/>
      <c r="AC1056"/>
      <c r="AD1056" s="48"/>
      <c r="AE1056"/>
      <c r="AF1056"/>
      <c r="AG1056"/>
      <c r="AH1056"/>
      <c r="AJ1056"/>
    </row>
    <row r="1057" spans="8:36" x14ac:dyDescent="0.35">
      <c r="H1057"/>
      <c r="I1057" s="48"/>
      <c r="J1057"/>
      <c r="K1057"/>
      <c r="L1057"/>
      <c r="M1057"/>
      <c r="N1057"/>
      <c r="O1057"/>
      <c r="P1057" s="48"/>
      <c r="Q1057"/>
      <c r="R1057"/>
      <c r="S1057"/>
      <c r="T1057"/>
      <c r="U1057"/>
      <c r="V1057"/>
      <c r="W1057" s="48"/>
      <c r="X1057"/>
      <c r="Y1057"/>
      <c r="Z1057"/>
      <c r="AA1057"/>
      <c r="AB1057" s="37"/>
      <c r="AC1057"/>
      <c r="AD1057" s="48"/>
      <c r="AE1057"/>
      <c r="AF1057"/>
      <c r="AG1057"/>
      <c r="AH1057"/>
      <c r="AJ1057"/>
    </row>
    <row r="1058" spans="8:36" x14ac:dyDescent="0.35">
      <c r="H1058"/>
      <c r="I1058" s="48"/>
      <c r="J1058"/>
      <c r="K1058"/>
      <c r="L1058"/>
      <c r="M1058"/>
      <c r="N1058"/>
      <c r="O1058"/>
      <c r="P1058" s="48"/>
      <c r="Q1058"/>
      <c r="R1058"/>
      <c r="S1058"/>
      <c r="T1058"/>
      <c r="U1058"/>
      <c r="V1058"/>
      <c r="W1058" s="48"/>
      <c r="X1058"/>
      <c r="Y1058"/>
      <c r="Z1058"/>
      <c r="AA1058"/>
      <c r="AB1058" s="37"/>
      <c r="AC1058"/>
      <c r="AD1058" s="48"/>
      <c r="AE1058"/>
      <c r="AF1058"/>
      <c r="AG1058"/>
      <c r="AH1058"/>
      <c r="AJ1058"/>
    </row>
    <row r="1059" spans="8:36" x14ac:dyDescent="0.35">
      <c r="H1059"/>
      <c r="I1059" s="48"/>
      <c r="J1059"/>
      <c r="K1059"/>
      <c r="L1059"/>
      <c r="M1059"/>
      <c r="N1059"/>
      <c r="O1059"/>
      <c r="P1059" s="48"/>
      <c r="Q1059"/>
      <c r="R1059"/>
      <c r="S1059"/>
      <c r="T1059"/>
      <c r="U1059"/>
      <c r="V1059"/>
      <c r="W1059" s="48"/>
      <c r="X1059"/>
      <c r="Y1059"/>
      <c r="Z1059"/>
      <c r="AA1059"/>
      <c r="AB1059" s="37"/>
      <c r="AC1059"/>
      <c r="AD1059" s="48"/>
      <c r="AE1059"/>
      <c r="AF1059"/>
      <c r="AG1059"/>
      <c r="AH1059"/>
      <c r="AJ1059"/>
    </row>
    <row r="1060" spans="8:36" x14ac:dyDescent="0.35">
      <c r="H1060"/>
      <c r="I1060" s="48"/>
      <c r="J1060"/>
      <c r="K1060"/>
      <c r="L1060"/>
      <c r="M1060"/>
      <c r="N1060"/>
      <c r="O1060"/>
      <c r="P1060" s="48"/>
      <c r="Q1060"/>
      <c r="R1060"/>
      <c r="S1060"/>
      <c r="T1060"/>
      <c r="U1060"/>
      <c r="V1060"/>
      <c r="W1060" s="48"/>
      <c r="X1060"/>
      <c r="Y1060"/>
      <c r="Z1060"/>
      <c r="AA1060"/>
      <c r="AB1060" s="37"/>
      <c r="AC1060"/>
      <c r="AD1060" s="48"/>
      <c r="AE1060"/>
      <c r="AF1060"/>
      <c r="AG1060"/>
      <c r="AH1060"/>
      <c r="AJ1060"/>
    </row>
    <row r="1061" spans="8:36" x14ac:dyDescent="0.35">
      <c r="H1061"/>
      <c r="I1061" s="48"/>
      <c r="J1061"/>
      <c r="K1061"/>
      <c r="L1061"/>
      <c r="M1061"/>
      <c r="N1061"/>
      <c r="O1061"/>
      <c r="P1061" s="48"/>
      <c r="Q1061"/>
      <c r="R1061"/>
      <c r="S1061"/>
      <c r="T1061"/>
      <c r="U1061"/>
      <c r="V1061"/>
      <c r="W1061" s="48"/>
      <c r="X1061"/>
      <c r="Y1061"/>
      <c r="Z1061"/>
      <c r="AA1061"/>
      <c r="AB1061" s="37"/>
      <c r="AC1061"/>
      <c r="AD1061" s="48"/>
      <c r="AE1061"/>
      <c r="AF1061"/>
      <c r="AG1061"/>
      <c r="AH1061"/>
      <c r="AJ1061"/>
    </row>
    <row r="1062" spans="8:36" x14ac:dyDescent="0.35">
      <c r="H1062"/>
      <c r="I1062" s="48"/>
      <c r="J1062"/>
      <c r="K1062"/>
      <c r="L1062"/>
      <c r="M1062"/>
      <c r="N1062"/>
      <c r="O1062"/>
      <c r="P1062" s="48"/>
      <c r="Q1062"/>
      <c r="R1062"/>
      <c r="S1062"/>
      <c r="T1062"/>
      <c r="U1062"/>
      <c r="V1062"/>
      <c r="W1062" s="48"/>
      <c r="X1062"/>
      <c r="Y1062"/>
      <c r="Z1062"/>
      <c r="AA1062"/>
      <c r="AB1062" s="37"/>
      <c r="AC1062"/>
      <c r="AD1062" s="48"/>
      <c r="AE1062"/>
      <c r="AF1062"/>
      <c r="AG1062"/>
      <c r="AH1062"/>
      <c r="AJ1062"/>
    </row>
    <row r="1063" spans="8:36" x14ac:dyDescent="0.35">
      <c r="H1063"/>
      <c r="I1063" s="48"/>
      <c r="J1063"/>
      <c r="K1063"/>
      <c r="L1063"/>
      <c r="M1063"/>
      <c r="N1063"/>
      <c r="O1063"/>
      <c r="P1063" s="48"/>
      <c r="Q1063"/>
      <c r="R1063"/>
      <c r="S1063"/>
      <c r="T1063"/>
      <c r="U1063"/>
      <c r="V1063"/>
      <c r="W1063" s="48"/>
      <c r="X1063"/>
      <c r="Y1063"/>
      <c r="Z1063"/>
      <c r="AA1063"/>
      <c r="AB1063" s="37"/>
      <c r="AC1063"/>
      <c r="AD1063" s="48"/>
      <c r="AE1063"/>
      <c r="AF1063"/>
      <c r="AG1063"/>
      <c r="AH1063"/>
      <c r="AJ1063"/>
    </row>
    <row r="1064" spans="8:36" x14ac:dyDescent="0.35">
      <c r="H1064"/>
      <c r="I1064" s="48"/>
      <c r="J1064"/>
      <c r="K1064"/>
      <c r="L1064"/>
      <c r="M1064"/>
      <c r="N1064"/>
      <c r="O1064"/>
      <c r="P1064" s="48"/>
      <c r="Q1064"/>
      <c r="R1064"/>
      <c r="S1064"/>
      <c r="T1064"/>
      <c r="U1064"/>
      <c r="V1064"/>
      <c r="W1064" s="48"/>
      <c r="X1064"/>
      <c r="Y1064"/>
      <c r="Z1064"/>
      <c r="AA1064"/>
      <c r="AB1064" s="37"/>
      <c r="AC1064"/>
      <c r="AD1064" s="48"/>
      <c r="AE1064"/>
      <c r="AF1064"/>
      <c r="AG1064"/>
      <c r="AH1064"/>
      <c r="AJ1064"/>
    </row>
    <row r="1065" spans="8:36" x14ac:dyDescent="0.35">
      <c r="H1065"/>
      <c r="I1065" s="48"/>
      <c r="J1065"/>
      <c r="K1065"/>
      <c r="L1065"/>
      <c r="M1065"/>
      <c r="N1065"/>
      <c r="O1065"/>
      <c r="P1065" s="48"/>
      <c r="Q1065"/>
      <c r="R1065"/>
      <c r="S1065"/>
      <c r="T1065"/>
      <c r="U1065"/>
      <c r="V1065"/>
      <c r="W1065" s="48"/>
      <c r="X1065"/>
      <c r="Y1065"/>
      <c r="Z1065"/>
      <c r="AA1065"/>
      <c r="AB1065" s="37"/>
      <c r="AC1065"/>
      <c r="AD1065" s="48"/>
      <c r="AE1065"/>
      <c r="AF1065"/>
      <c r="AG1065"/>
      <c r="AH1065"/>
      <c r="AJ1065"/>
    </row>
    <row r="1066" spans="8:36" x14ac:dyDescent="0.35">
      <c r="H1066"/>
      <c r="I1066" s="48"/>
      <c r="J1066"/>
      <c r="K1066"/>
      <c r="L1066"/>
      <c r="M1066"/>
      <c r="N1066"/>
      <c r="O1066"/>
      <c r="P1066" s="48"/>
      <c r="Q1066"/>
      <c r="R1066"/>
      <c r="S1066"/>
      <c r="T1066"/>
      <c r="U1066"/>
      <c r="V1066"/>
      <c r="W1066" s="48"/>
      <c r="X1066"/>
      <c r="Y1066"/>
      <c r="Z1066"/>
      <c r="AA1066"/>
      <c r="AB1066" s="37"/>
      <c r="AC1066"/>
      <c r="AD1066" s="48"/>
      <c r="AE1066"/>
      <c r="AF1066"/>
      <c r="AG1066"/>
      <c r="AH1066"/>
      <c r="AJ1066"/>
    </row>
    <row r="1067" spans="8:36" x14ac:dyDescent="0.35">
      <c r="H1067"/>
      <c r="I1067" s="48"/>
      <c r="J1067"/>
      <c r="K1067"/>
      <c r="L1067"/>
      <c r="M1067"/>
      <c r="N1067"/>
      <c r="O1067"/>
      <c r="P1067" s="48"/>
      <c r="Q1067"/>
      <c r="R1067"/>
      <c r="S1067"/>
      <c r="T1067"/>
      <c r="U1067"/>
      <c r="V1067"/>
      <c r="W1067" s="48"/>
      <c r="X1067"/>
      <c r="Y1067"/>
      <c r="Z1067"/>
      <c r="AA1067"/>
      <c r="AB1067" s="37"/>
      <c r="AC1067"/>
      <c r="AD1067" s="48"/>
      <c r="AE1067"/>
      <c r="AF1067"/>
      <c r="AG1067"/>
      <c r="AH1067"/>
      <c r="AJ1067"/>
    </row>
    <row r="1068" spans="8:36" x14ac:dyDescent="0.35">
      <c r="H1068"/>
      <c r="I1068" s="48"/>
      <c r="J1068"/>
      <c r="K1068"/>
      <c r="L1068"/>
      <c r="M1068"/>
      <c r="N1068"/>
      <c r="O1068"/>
      <c r="P1068" s="48"/>
      <c r="Q1068"/>
      <c r="R1068"/>
      <c r="S1068"/>
      <c r="T1068"/>
      <c r="U1068"/>
      <c r="V1068"/>
      <c r="W1068" s="48"/>
      <c r="X1068"/>
      <c r="Y1068"/>
      <c r="Z1068"/>
      <c r="AA1068"/>
      <c r="AB1068" s="37"/>
      <c r="AC1068"/>
      <c r="AD1068" s="48"/>
      <c r="AE1068"/>
      <c r="AF1068"/>
      <c r="AG1068"/>
      <c r="AH1068"/>
      <c r="AJ1068"/>
    </row>
    <row r="1069" spans="8:36" x14ac:dyDescent="0.35">
      <c r="H1069"/>
      <c r="I1069" s="48"/>
      <c r="J1069"/>
      <c r="K1069"/>
      <c r="L1069"/>
      <c r="M1069"/>
      <c r="N1069"/>
      <c r="O1069"/>
      <c r="P1069" s="48"/>
      <c r="Q1069"/>
      <c r="R1069"/>
      <c r="S1069"/>
      <c r="T1069"/>
      <c r="U1069"/>
      <c r="V1069"/>
      <c r="W1069" s="48"/>
      <c r="X1069"/>
      <c r="Y1069"/>
      <c r="Z1069"/>
      <c r="AA1069"/>
      <c r="AB1069" s="37"/>
      <c r="AC1069"/>
      <c r="AD1069" s="48"/>
      <c r="AE1069"/>
      <c r="AF1069"/>
      <c r="AG1069"/>
      <c r="AH1069"/>
      <c r="AJ1069"/>
    </row>
    <row r="1070" spans="8:36" x14ac:dyDescent="0.35">
      <c r="H1070"/>
      <c r="I1070" s="48"/>
      <c r="J1070"/>
      <c r="K1070"/>
      <c r="L1070"/>
      <c r="M1070"/>
      <c r="N1070"/>
      <c r="O1070"/>
      <c r="P1070" s="48"/>
      <c r="Q1070"/>
      <c r="R1070"/>
      <c r="S1070"/>
      <c r="T1070"/>
      <c r="U1070"/>
      <c r="V1070"/>
      <c r="W1070" s="48"/>
      <c r="X1070"/>
      <c r="Y1070"/>
      <c r="Z1070"/>
      <c r="AA1070"/>
      <c r="AB1070" s="37"/>
      <c r="AC1070"/>
      <c r="AD1070" s="48"/>
      <c r="AE1070"/>
      <c r="AF1070"/>
      <c r="AG1070"/>
      <c r="AH1070"/>
      <c r="AJ1070"/>
    </row>
    <row r="1071" spans="8:36" x14ac:dyDescent="0.35">
      <c r="H1071"/>
      <c r="I1071" s="48"/>
      <c r="J1071"/>
      <c r="K1071"/>
      <c r="L1071"/>
      <c r="M1071"/>
      <c r="N1071"/>
      <c r="O1071"/>
      <c r="P1071" s="48"/>
      <c r="Q1071"/>
      <c r="R1071"/>
      <c r="S1071"/>
      <c r="T1071"/>
      <c r="U1071"/>
      <c r="V1071"/>
      <c r="W1071" s="48"/>
      <c r="X1071"/>
      <c r="Y1071"/>
      <c r="Z1071"/>
      <c r="AA1071"/>
      <c r="AB1071" s="37"/>
      <c r="AC1071"/>
      <c r="AD1071" s="48"/>
      <c r="AE1071"/>
      <c r="AF1071"/>
      <c r="AG1071"/>
      <c r="AH1071"/>
      <c r="AJ1071"/>
    </row>
    <row r="1072" spans="8:36" x14ac:dyDescent="0.35">
      <c r="H1072"/>
      <c r="I1072" s="48"/>
      <c r="J1072"/>
      <c r="K1072"/>
      <c r="L1072"/>
      <c r="M1072"/>
      <c r="N1072"/>
      <c r="O1072"/>
      <c r="P1072" s="48"/>
      <c r="Q1072"/>
      <c r="R1072"/>
      <c r="S1072"/>
      <c r="T1072"/>
      <c r="U1072"/>
      <c r="V1072"/>
      <c r="W1072" s="48"/>
      <c r="X1072"/>
      <c r="Y1072"/>
      <c r="Z1072"/>
      <c r="AA1072"/>
      <c r="AB1072" s="37"/>
      <c r="AC1072"/>
      <c r="AD1072" s="48"/>
      <c r="AE1072"/>
      <c r="AF1072"/>
      <c r="AG1072"/>
      <c r="AH1072"/>
      <c r="AJ1072"/>
    </row>
    <row r="1073" spans="8:36" x14ac:dyDescent="0.35">
      <c r="H1073"/>
      <c r="I1073" s="48"/>
      <c r="J1073"/>
      <c r="K1073"/>
      <c r="L1073"/>
      <c r="M1073"/>
      <c r="N1073"/>
      <c r="O1073"/>
      <c r="P1073" s="48"/>
      <c r="Q1073"/>
      <c r="R1073"/>
      <c r="S1073"/>
      <c r="T1073"/>
      <c r="U1073"/>
      <c r="V1073"/>
      <c r="W1073" s="48"/>
      <c r="X1073"/>
      <c r="Y1073"/>
      <c r="Z1073"/>
      <c r="AA1073"/>
      <c r="AB1073" s="37"/>
      <c r="AC1073"/>
      <c r="AD1073" s="48"/>
      <c r="AE1073"/>
      <c r="AF1073"/>
      <c r="AG1073"/>
      <c r="AH1073"/>
      <c r="AJ1073"/>
    </row>
    <row r="1074" spans="8:36" x14ac:dyDescent="0.35">
      <c r="H1074"/>
      <c r="I1074" s="48"/>
      <c r="J1074"/>
      <c r="K1074"/>
      <c r="L1074"/>
      <c r="M1074"/>
      <c r="N1074"/>
      <c r="O1074"/>
      <c r="P1074" s="48"/>
      <c r="Q1074"/>
      <c r="R1074"/>
      <c r="S1074"/>
      <c r="T1074"/>
      <c r="U1074"/>
      <c r="V1074"/>
      <c r="W1074" s="48"/>
      <c r="X1074"/>
      <c r="Y1074"/>
      <c r="Z1074"/>
      <c r="AA1074"/>
      <c r="AB1074" s="37"/>
      <c r="AC1074"/>
      <c r="AD1074" s="48"/>
      <c r="AE1074"/>
      <c r="AF1074"/>
      <c r="AG1074"/>
      <c r="AH1074"/>
      <c r="AJ1074"/>
    </row>
    <row r="1075" spans="8:36" x14ac:dyDescent="0.35">
      <c r="H1075"/>
      <c r="I1075" s="48"/>
      <c r="J1075"/>
      <c r="K1075"/>
      <c r="L1075"/>
      <c r="M1075"/>
      <c r="N1075"/>
      <c r="O1075"/>
      <c r="P1075" s="48"/>
      <c r="Q1075"/>
      <c r="R1075"/>
      <c r="S1075"/>
      <c r="T1075"/>
      <c r="U1075"/>
      <c r="V1075"/>
      <c r="W1075" s="48"/>
      <c r="X1075"/>
      <c r="Y1075"/>
      <c r="Z1075"/>
      <c r="AA1075"/>
      <c r="AB1075" s="37"/>
      <c r="AC1075"/>
      <c r="AD1075" s="48"/>
      <c r="AE1075"/>
      <c r="AF1075"/>
      <c r="AG1075"/>
      <c r="AH1075"/>
      <c r="AJ1075"/>
    </row>
    <row r="1076" spans="8:36" x14ac:dyDescent="0.35">
      <c r="H1076"/>
      <c r="I1076" s="48"/>
      <c r="J1076"/>
      <c r="K1076"/>
      <c r="L1076"/>
      <c r="M1076"/>
      <c r="N1076"/>
      <c r="O1076"/>
      <c r="P1076" s="48"/>
      <c r="Q1076"/>
      <c r="R1076"/>
      <c r="S1076"/>
      <c r="T1076"/>
      <c r="U1076"/>
      <c r="V1076"/>
      <c r="W1076" s="48"/>
      <c r="X1076"/>
      <c r="Y1076"/>
      <c r="Z1076"/>
      <c r="AA1076"/>
      <c r="AB1076" s="37"/>
      <c r="AC1076"/>
      <c r="AD1076" s="48"/>
      <c r="AE1076"/>
      <c r="AF1076"/>
      <c r="AG1076"/>
      <c r="AH1076"/>
      <c r="AJ1076"/>
    </row>
    <row r="1077" spans="8:36" x14ac:dyDescent="0.35">
      <c r="H1077"/>
      <c r="I1077" s="48"/>
      <c r="J1077"/>
      <c r="K1077"/>
      <c r="L1077"/>
      <c r="M1077"/>
      <c r="N1077"/>
      <c r="O1077"/>
      <c r="P1077" s="48"/>
      <c r="Q1077"/>
      <c r="R1077"/>
      <c r="S1077"/>
      <c r="T1077"/>
      <c r="U1077"/>
      <c r="V1077"/>
      <c r="W1077" s="48"/>
      <c r="X1077"/>
      <c r="Y1077"/>
      <c r="Z1077"/>
      <c r="AA1077"/>
      <c r="AB1077" s="37"/>
      <c r="AC1077"/>
      <c r="AD1077" s="48"/>
      <c r="AE1077"/>
      <c r="AF1077"/>
      <c r="AG1077"/>
      <c r="AH1077"/>
      <c r="AJ1077"/>
    </row>
    <row r="1078" spans="8:36" x14ac:dyDescent="0.35">
      <c r="H1078"/>
      <c r="I1078" s="48"/>
      <c r="J1078"/>
      <c r="K1078"/>
      <c r="L1078"/>
      <c r="M1078"/>
      <c r="N1078"/>
      <c r="O1078"/>
      <c r="P1078" s="48"/>
      <c r="Q1078"/>
      <c r="R1078"/>
      <c r="S1078"/>
      <c r="T1078"/>
      <c r="U1078"/>
      <c r="V1078"/>
      <c r="W1078" s="48"/>
      <c r="X1078"/>
      <c r="Y1078"/>
      <c r="Z1078"/>
      <c r="AA1078"/>
      <c r="AB1078" s="37"/>
      <c r="AC1078"/>
      <c r="AD1078" s="48"/>
      <c r="AE1078"/>
      <c r="AF1078"/>
      <c r="AG1078"/>
      <c r="AH1078"/>
      <c r="AJ1078"/>
    </row>
    <row r="1079" spans="8:36" x14ac:dyDescent="0.35">
      <c r="H1079"/>
      <c r="I1079" s="48"/>
      <c r="J1079"/>
      <c r="K1079"/>
      <c r="L1079"/>
      <c r="M1079"/>
      <c r="N1079"/>
      <c r="O1079"/>
      <c r="P1079" s="48"/>
      <c r="Q1079"/>
      <c r="R1079"/>
      <c r="S1079"/>
      <c r="T1079"/>
      <c r="U1079"/>
      <c r="V1079"/>
      <c r="W1079" s="48"/>
      <c r="X1079"/>
      <c r="Y1079"/>
      <c r="Z1079"/>
      <c r="AA1079"/>
      <c r="AB1079" s="37"/>
      <c r="AC1079"/>
      <c r="AD1079" s="48"/>
      <c r="AE1079"/>
      <c r="AF1079"/>
      <c r="AG1079"/>
      <c r="AH1079"/>
      <c r="AJ1079"/>
    </row>
    <row r="1080" spans="8:36" x14ac:dyDescent="0.35">
      <c r="H1080"/>
      <c r="I1080" s="48"/>
      <c r="J1080"/>
      <c r="K1080"/>
      <c r="L1080"/>
      <c r="M1080"/>
      <c r="N1080"/>
      <c r="O1080"/>
      <c r="P1080" s="48"/>
      <c r="Q1080"/>
      <c r="R1080"/>
      <c r="S1080"/>
      <c r="T1080"/>
      <c r="U1080"/>
      <c r="V1080"/>
      <c r="W1080" s="48"/>
      <c r="X1080"/>
      <c r="Y1080"/>
      <c r="Z1080"/>
      <c r="AA1080"/>
      <c r="AB1080" s="37"/>
      <c r="AC1080"/>
      <c r="AD1080" s="48"/>
      <c r="AE1080"/>
      <c r="AF1080"/>
      <c r="AG1080"/>
      <c r="AH1080"/>
      <c r="AJ1080"/>
    </row>
    <row r="1081" spans="8:36" x14ac:dyDescent="0.35">
      <c r="H1081"/>
      <c r="I1081" s="48"/>
      <c r="J1081"/>
      <c r="K1081"/>
      <c r="L1081"/>
      <c r="M1081"/>
      <c r="N1081"/>
      <c r="O1081"/>
      <c r="P1081" s="48"/>
      <c r="Q1081"/>
      <c r="R1081"/>
      <c r="S1081"/>
      <c r="T1081"/>
      <c r="U1081"/>
      <c r="V1081"/>
      <c r="W1081" s="48"/>
      <c r="X1081"/>
      <c r="Y1081"/>
      <c r="Z1081"/>
      <c r="AA1081"/>
      <c r="AB1081" s="37"/>
      <c r="AC1081"/>
      <c r="AD1081" s="48"/>
      <c r="AE1081"/>
      <c r="AF1081"/>
      <c r="AG1081"/>
      <c r="AH1081"/>
      <c r="AJ1081"/>
    </row>
    <row r="1082" spans="8:36" x14ac:dyDescent="0.35">
      <c r="H1082"/>
      <c r="I1082" s="48"/>
      <c r="J1082"/>
      <c r="K1082"/>
      <c r="L1082"/>
      <c r="M1082"/>
      <c r="N1082"/>
      <c r="O1082"/>
      <c r="P1082" s="48"/>
      <c r="Q1082"/>
      <c r="R1082"/>
      <c r="S1082"/>
      <c r="T1082"/>
      <c r="U1082"/>
      <c r="V1082"/>
      <c r="W1082" s="48"/>
      <c r="X1082"/>
      <c r="Y1082"/>
      <c r="Z1082"/>
      <c r="AA1082"/>
      <c r="AB1082" s="37"/>
      <c r="AC1082"/>
      <c r="AD1082" s="48"/>
      <c r="AE1082"/>
      <c r="AF1082"/>
      <c r="AG1082"/>
      <c r="AH1082"/>
      <c r="AJ1082"/>
    </row>
    <row r="1083" spans="8:36" x14ac:dyDescent="0.35">
      <c r="H1083"/>
      <c r="I1083" s="48"/>
      <c r="J1083"/>
      <c r="K1083"/>
      <c r="L1083"/>
      <c r="M1083"/>
      <c r="N1083"/>
      <c r="O1083"/>
      <c r="P1083" s="48"/>
      <c r="Q1083"/>
      <c r="R1083"/>
      <c r="S1083"/>
      <c r="T1083"/>
      <c r="U1083"/>
      <c r="V1083"/>
      <c r="W1083" s="48"/>
      <c r="X1083"/>
      <c r="Y1083"/>
      <c r="Z1083"/>
      <c r="AA1083"/>
      <c r="AB1083" s="37"/>
      <c r="AC1083"/>
      <c r="AD1083" s="48"/>
      <c r="AE1083"/>
      <c r="AF1083"/>
      <c r="AG1083"/>
      <c r="AH1083"/>
      <c r="AJ1083"/>
    </row>
    <row r="1084" spans="8:36" x14ac:dyDescent="0.35">
      <c r="H1084"/>
      <c r="I1084" s="48"/>
      <c r="J1084"/>
      <c r="K1084"/>
      <c r="L1084"/>
      <c r="M1084"/>
      <c r="N1084"/>
      <c r="O1084"/>
      <c r="P1084" s="48"/>
      <c r="Q1084"/>
      <c r="R1084"/>
      <c r="S1084"/>
      <c r="T1084"/>
      <c r="U1084"/>
      <c r="V1084"/>
      <c r="W1084" s="48"/>
      <c r="X1084"/>
      <c r="Y1084"/>
      <c r="Z1084"/>
      <c r="AA1084"/>
      <c r="AB1084" s="37"/>
      <c r="AC1084"/>
      <c r="AD1084" s="48"/>
      <c r="AE1084"/>
      <c r="AF1084"/>
      <c r="AG1084"/>
      <c r="AH1084"/>
      <c r="AJ1084"/>
    </row>
    <row r="1085" spans="8:36" x14ac:dyDescent="0.35">
      <c r="H1085"/>
      <c r="I1085" s="48"/>
      <c r="J1085"/>
      <c r="K1085"/>
      <c r="L1085"/>
      <c r="M1085"/>
      <c r="N1085"/>
      <c r="O1085"/>
      <c r="P1085" s="48"/>
      <c r="Q1085"/>
      <c r="R1085"/>
      <c r="S1085"/>
      <c r="T1085"/>
      <c r="U1085"/>
      <c r="V1085"/>
      <c r="W1085" s="48"/>
      <c r="X1085"/>
      <c r="Y1085"/>
      <c r="Z1085"/>
      <c r="AA1085"/>
      <c r="AB1085" s="37"/>
      <c r="AC1085"/>
      <c r="AD1085" s="48"/>
      <c r="AE1085"/>
      <c r="AF1085"/>
      <c r="AG1085"/>
      <c r="AH1085"/>
      <c r="AJ1085"/>
    </row>
    <row r="1086" spans="8:36" x14ac:dyDescent="0.35">
      <c r="H1086"/>
      <c r="I1086" s="48"/>
      <c r="J1086"/>
      <c r="K1086"/>
      <c r="L1086"/>
      <c r="M1086"/>
      <c r="N1086"/>
      <c r="O1086"/>
      <c r="P1086" s="48"/>
      <c r="Q1086"/>
      <c r="R1086"/>
      <c r="S1086"/>
      <c r="T1086"/>
      <c r="U1086"/>
      <c r="V1086"/>
      <c r="W1086" s="48"/>
      <c r="X1086"/>
      <c r="Y1086"/>
      <c r="Z1086"/>
      <c r="AA1086"/>
      <c r="AB1086" s="37"/>
      <c r="AC1086"/>
      <c r="AD1086" s="48"/>
      <c r="AE1086"/>
      <c r="AF1086"/>
      <c r="AG1086"/>
      <c r="AH1086"/>
      <c r="AJ1086"/>
    </row>
    <row r="1087" spans="8:36" x14ac:dyDescent="0.35">
      <c r="H1087"/>
      <c r="I1087" s="48"/>
      <c r="J1087"/>
      <c r="K1087"/>
      <c r="L1087"/>
      <c r="M1087"/>
      <c r="N1087"/>
      <c r="O1087"/>
      <c r="P1087" s="48"/>
      <c r="Q1087"/>
      <c r="R1087"/>
      <c r="S1087"/>
      <c r="T1087"/>
      <c r="U1087"/>
      <c r="V1087"/>
      <c r="W1087" s="48"/>
      <c r="X1087"/>
      <c r="Y1087"/>
      <c r="Z1087"/>
      <c r="AA1087"/>
      <c r="AB1087" s="37"/>
      <c r="AC1087"/>
      <c r="AD1087" s="48"/>
      <c r="AE1087"/>
      <c r="AF1087"/>
      <c r="AG1087"/>
      <c r="AH1087"/>
      <c r="AJ1087"/>
    </row>
    <row r="1088" spans="8:36" x14ac:dyDescent="0.35">
      <c r="H1088"/>
      <c r="I1088" s="48"/>
      <c r="J1088"/>
      <c r="K1088"/>
      <c r="L1088"/>
      <c r="M1088"/>
      <c r="N1088"/>
      <c r="O1088"/>
      <c r="P1088" s="48"/>
      <c r="Q1088"/>
      <c r="R1088"/>
      <c r="S1088"/>
      <c r="T1088"/>
      <c r="U1088"/>
      <c r="V1088"/>
      <c r="W1088" s="48"/>
      <c r="X1088"/>
      <c r="Y1088"/>
      <c r="Z1088"/>
      <c r="AA1088"/>
      <c r="AB1088" s="37"/>
      <c r="AC1088"/>
      <c r="AD1088" s="48"/>
      <c r="AE1088"/>
      <c r="AF1088"/>
      <c r="AG1088"/>
      <c r="AH1088"/>
      <c r="AJ1088"/>
    </row>
    <row r="1089" spans="8:36" x14ac:dyDescent="0.35">
      <c r="H1089"/>
      <c r="I1089" s="48"/>
      <c r="J1089"/>
      <c r="K1089"/>
      <c r="L1089"/>
      <c r="M1089"/>
      <c r="N1089"/>
      <c r="O1089"/>
      <c r="P1089" s="48"/>
      <c r="Q1089"/>
      <c r="R1089"/>
      <c r="S1089"/>
      <c r="T1089"/>
      <c r="U1089"/>
      <c r="V1089"/>
      <c r="W1089" s="48"/>
      <c r="X1089"/>
      <c r="Y1089"/>
      <c r="Z1089"/>
      <c r="AA1089"/>
      <c r="AB1089" s="37"/>
      <c r="AC1089"/>
      <c r="AD1089" s="48"/>
      <c r="AE1089"/>
      <c r="AF1089"/>
      <c r="AG1089"/>
      <c r="AH1089"/>
      <c r="AJ1089"/>
    </row>
    <row r="1090" spans="8:36" x14ac:dyDescent="0.35">
      <c r="H1090"/>
      <c r="I1090" s="48"/>
      <c r="J1090"/>
      <c r="K1090"/>
      <c r="L1090"/>
      <c r="M1090"/>
      <c r="N1090"/>
      <c r="O1090"/>
      <c r="P1090" s="48"/>
      <c r="Q1090"/>
      <c r="R1090"/>
      <c r="S1090"/>
      <c r="T1090"/>
      <c r="U1090"/>
      <c r="V1090"/>
      <c r="W1090" s="48"/>
      <c r="X1090"/>
      <c r="Y1090"/>
      <c r="Z1090"/>
      <c r="AA1090"/>
      <c r="AB1090" s="37"/>
      <c r="AC1090"/>
      <c r="AD1090" s="48"/>
      <c r="AE1090"/>
      <c r="AF1090"/>
      <c r="AG1090"/>
      <c r="AH1090"/>
      <c r="AJ1090"/>
    </row>
    <row r="1091" spans="8:36" x14ac:dyDescent="0.35">
      <c r="H1091"/>
      <c r="I1091" s="48"/>
      <c r="J1091"/>
      <c r="K1091"/>
      <c r="L1091"/>
      <c r="M1091"/>
      <c r="N1091"/>
      <c r="O1091"/>
      <c r="P1091" s="48"/>
      <c r="Q1091"/>
      <c r="R1091"/>
      <c r="S1091"/>
      <c r="T1091"/>
      <c r="U1091"/>
      <c r="V1091"/>
      <c r="W1091" s="48"/>
      <c r="X1091"/>
      <c r="Y1091"/>
      <c r="Z1091"/>
      <c r="AA1091"/>
      <c r="AB1091" s="37"/>
      <c r="AC1091"/>
      <c r="AD1091" s="48"/>
      <c r="AE1091"/>
      <c r="AF1091"/>
      <c r="AG1091"/>
      <c r="AH1091"/>
      <c r="AJ1091"/>
    </row>
    <row r="1092" spans="8:36" x14ac:dyDescent="0.35">
      <c r="H1092"/>
      <c r="I1092" s="48"/>
      <c r="J1092"/>
      <c r="K1092"/>
      <c r="L1092"/>
      <c r="M1092"/>
      <c r="N1092"/>
      <c r="O1092"/>
      <c r="P1092" s="48"/>
      <c r="Q1092"/>
      <c r="R1092"/>
      <c r="S1092"/>
      <c r="T1092"/>
      <c r="U1092"/>
      <c r="V1092"/>
      <c r="W1092" s="48"/>
      <c r="X1092"/>
      <c r="Y1092"/>
      <c r="Z1092"/>
      <c r="AA1092"/>
      <c r="AB1092" s="37"/>
      <c r="AC1092"/>
      <c r="AD1092" s="48"/>
      <c r="AE1092"/>
      <c r="AF1092"/>
      <c r="AG1092"/>
      <c r="AH1092"/>
      <c r="AJ1092"/>
    </row>
    <row r="1093" spans="8:36" x14ac:dyDescent="0.35">
      <c r="H1093"/>
      <c r="I1093" s="48"/>
      <c r="J1093"/>
      <c r="K1093"/>
      <c r="L1093"/>
      <c r="M1093"/>
      <c r="N1093"/>
      <c r="O1093"/>
      <c r="P1093" s="48"/>
      <c r="Q1093"/>
      <c r="R1093"/>
      <c r="S1093"/>
      <c r="T1093"/>
      <c r="U1093"/>
      <c r="V1093"/>
      <c r="W1093" s="48"/>
      <c r="X1093"/>
      <c r="Y1093"/>
      <c r="Z1093"/>
      <c r="AA1093"/>
      <c r="AB1093" s="37"/>
      <c r="AC1093"/>
      <c r="AD1093" s="48"/>
      <c r="AE1093"/>
      <c r="AF1093"/>
      <c r="AG1093"/>
      <c r="AH1093"/>
      <c r="AJ1093"/>
    </row>
    <row r="1094" spans="8:36" x14ac:dyDescent="0.35">
      <c r="H1094"/>
      <c r="I1094" s="48"/>
      <c r="J1094"/>
      <c r="K1094"/>
      <c r="L1094"/>
      <c r="M1094"/>
      <c r="N1094"/>
      <c r="O1094"/>
      <c r="P1094" s="48"/>
      <c r="Q1094"/>
      <c r="R1094"/>
      <c r="S1094"/>
      <c r="T1094"/>
      <c r="U1094"/>
      <c r="V1094"/>
      <c r="W1094" s="48"/>
      <c r="X1094"/>
      <c r="Y1094"/>
      <c r="Z1094"/>
      <c r="AA1094"/>
      <c r="AB1094" s="37"/>
      <c r="AC1094"/>
      <c r="AD1094" s="48"/>
      <c r="AE1094"/>
      <c r="AF1094"/>
      <c r="AG1094"/>
      <c r="AH1094"/>
      <c r="AJ1094"/>
    </row>
    <row r="1095" spans="8:36" x14ac:dyDescent="0.35">
      <c r="H1095"/>
      <c r="I1095" s="48"/>
      <c r="J1095"/>
      <c r="K1095"/>
      <c r="L1095"/>
      <c r="M1095"/>
      <c r="N1095"/>
      <c r="O1095"/>
      <c r="P1095" s="48"/>
      <c r="Q1095"/>
      <c r="R1095"/>
      <c r="S1095"/>
      <c r="T1095"/>
      <c r="U1095"/>
      <c r="V1095"/>
      <c r="W1095" s="48"/>
      <c r="X1095"/>
      <c r="Y1095"/>
      <c r="Z1095"/>
      <c r="AA1095"/>
      <c r="AB1095" s="37"/>
      <c r="AC1095"/>
      <c r="AD1095" s="48"/>
      <c r="AE1095"/>
      <c r="AF1095"/>
      <c r="AG1095"/>
      <c r="AH1095"/>
      <c r="AJ1095"/>
    </row>
    <row r="1096" spans="8:36" x14ac:dyDescent="0.35">
      <c r="H1096"/>
      <c r="I1096" s="48"/>
      <c r="J1096"/>
      <c r="K1096"/>
      <c r="L1096"/>
      <c r="M1096"/>
      <c r="N1096"/>
      <c r="O1096"/>
      <c r="P1096" s="48"/>
      <c r="Q1096"/>
      <c r="R1096"/>
      <c r="S1096"/>
      <c r="T1096"/>
      <c r="U1096"/>
      <c r="V1096"/>
      <c r="W1096" s="48"/>
      <c r="X1096"/>
      <c r="Y1096"/>
      <c r="Z1096"/>
      <c r="AA1096"/>
      <c r="AB1096" s="37"/>
      <c r="AC1096"/>
      <c r="AD1096" s="48"/>
      <c r="AE1096"/>
      <c r="AF1096"/>
      <c r="AG1096"/>
      <c r="AH1096"/>
      <c r="AJ1096"/>
    </row>
    <row r="1097" spans="8:36" x14ac:dyDescent="0.35">
      <c r="H1097"/>
      <c r="I1097" s="48"/>
      <c r="J1097"/>
      <c r="K1097"/>
      <c r="L1097"/>
      <c r="M1097"/>
      <c r="N1097"/>
      <c r="O1097"/>
      <c r="P1097" s="48"/>
      <c r="Q1097"/>
      <c r="R1097"/>
      <c r="S1097"/>
      <c r="T1097"/>
      <c r="U1097"/>
      <c r="V1097"/>
      <c r="W1097" s="48"/>
      <c r="X1097"/>
      <c r="Y1097"/>
      <c r="Z1097"/>
      <c r="AA1097"/>
      <c r="AB1097" s="37"/>
      <c r="AC1097"/>
      <c r="AD1097" s="48"/>
      <c r="AE1097"/>
      <c r="AF1097"/>
      <c r="AG1097"/>
      <c r="AH1097"/>
      <c r="AJ1097"/>
    </row>
    <row r="1098" spans="8:36" x14ac:dyDescent="0.35">
      <c r="H1098"/>
      <c r="I1098" s="48"/>
      <c r="J1098"/>
      <c r="K1098"/>
      <c r="L1098"/>
      <c r="M1098"/>
      <c r="N1098"/>
      <c r="O1098"/>
      <c r="P1098" s="48"/>
      <c r="Q1098"/>
      <c r="R1098"/>
      <c r="S1098"/>
      <c r="T1098"/>
      <c r="U1098"/>
      <c r="V1098"/>
      <c r="W1098" s="48"/>
      <c r="X1098"/>
      <c r="Y1098"/>
      <c r="Z1098"/>
      <c r="AA1098"/>
      <c r="AB1098" s="37"/>
      <c r="AC1098"/>
      <c r="AD1098" s="48"/>
      <c r="AE1098"/>
      <c r="AF1098"/>
      <c r="AG1098"/>
      <c r="AH1098"/>
      <c r="AJ1098"/>
    </row>
    <row r="1099" spans="8:36" x14ac:dyDescent="0.35">
      <c r="H1099"/>
      <c r="I1099" s="48"/>
      <c r="J1099"/>
      <c r="K1099"/>
      <c r="L1099"/>
      <c r="M1099"/>
      <c r="N1099"/>
      <c r="O1099"/>
      <c r="P1099" s="48"/>
      <c r="Q1099"/>
      <c r="R1099"/>
      <c r="S1099"/>
      <c r="T1099"/>
      <c r="U1099"/>
      <c r="V1099"/>
      <c r="W1099" s="48"/>
      <c r="X1099"/>
      <c r="Y1099"/>
      <c r="Z1099"/>
      <c r="AA1099"/>
      <c r="AB1099" s="37"/>
      <c r="AC1099"/>
      <c r="AD1099" s="48"/>
      <c r="AE1099"/>
      <c r="AF1099"/>
      <c r="AG1099"/>
      <c r="AH1099"/>
      <c r="AJ1099"/>
    </row>
    <row r="1100" spans="8:36" x14ac:dyDescent="0.35">
      <c r="H1100"/>
      <c r="I1100" s="48"/>
      <c r="J1100"/>
      <c r="K1100"/>
      <c r="L1100"/>
      <c r="M1100"/>
      <c r="N1100"/>
      <c r="O1100"/>
      <c r="P1100" s="48"/>
      <c r="Q1100"/>
      <c r="R1100"/>
      <c r="S1100"/>
      <c r="T1100"/>
      <c r="U1100"/>
      <c r="V1100"/>
      <c r="W1100" s="48"/>
      <c r="X1100"/>
      <c r="Y1100"/>
      <c r="Z1100"/>
      <c r="AA1100"/>
      <c r="AB1100" s="37"/>
      <c r="AC1100"/>
      <c r="AD1100" s="48"/>
      <c r="AE1100"/>
      <c r="AF1100"/>
      <c r="AG1100"/>
      <c r="AH1100"/>
      <c r="AJ1100"/>
    </row>
    <row r="1101" spans="8:36" x14ac:dyDescent="0.35">
      <c r="H1101"/>
      <c r="I1101" s="48"/>
      <c r="J1101"/>
      <c r="K1101"/>
      <c r="L1101"/>
      <c r="M1101"/>
      <c r="N1101"/>
      <c r="O1101"/>
      <c r="P1101" s="48"/>
      <c r="Q1101"/>
      <c r="R1101"/>
      <c r="S1101"/>
      <c r="T1101"/>
      <c r="U1101"/>
      <c r="V1101"/>
      <c r="W1101" s="48"/>
      <c r="X1101"/>
      <c r="Y1101"/>
      <c r="Z1101"/>
      <c r="AA1101"/>
      <c r="AB1101" s="37"/>
      <c r="AC1101"/>
      <c r="AD1101" s="48"/>
      <c r="AE1101"/>
      <c r="AF1101"/>
      <c r="AG1101"/>
      <c r="AH1101"/>
      <c r="AJ1101"/>
    </row>
    <row r="1102" spans="8:36" x14ac:dyDescent="0.35">
      <c r="H1102"/>
      <c r="I1102" s="48"/>
      <c r="J1102"/>
      <c r="K1102"/>
      <c r="L1102"/>
      <c r="M1102"/>
      <c r="N1102"/>
      <c r="O1102"/>
      <c r="P1102" s="48"/>
      <c r="Q1102"/>
      <c r="R1102"/>
      <c r="S1102"/>
      <c r="T1102"/>
      <c r="U1102"/>
      <c r="V1102"/>
      <c r="W1102" s="48"/>
      <c r="X1102"/>
      <c r="Y1102"/>
      <c r="Z1102"/>
      <c r="AA1102"/>
      <c r="AB1102" s="37"/>
      <c r="AC1102"/>
      <c r="AD1102" s="48"/>
      <c r="AE1102"/>
      <c r="AF1102"/>
      <c r="AG1102"/>
      <c r="AH1102"/>
      <c r="AJ1102"/>
    </row>
    <row r="1103" spans="8:36" x14ac:dyDescent="0.35">
      <c r="H1103"/>
      <c r="I1103" s="48"/>
      <c r="J1103"/>
      <c r="K1103"/>
      <c r="L1103"/>
      <c r="M1103"/>
      <c r="N1103"/>
      <c r="O1103"/>
      <c r="P1103" s="48"/>
      <c r="Q1103"/>
      <c r="R1103"/>
      <c r="S1103"/>
      <c r="T1103"/>
      <c r="U1103"/>
      <c r="V1103"/>
      <c r="W1103" s="48"/>
      <c r="X1103"/>
      <c r="Y1103"/>
      <c r="Z1103"/>
      <c r="AA1103"/>
      <c r="AB1103" s="37"/>
      <c r="AC1103"/>
      <c r="AD1103" s="48"/>
      <c r="AE1103"/>
      <c r="AF1103"/>
      <c r="AG1103"/>
      <c r="AH1103"/>
      <c r="AJ1103"/>
    </row>
    <row r="1104" spans="8:36" x14ac:dyDescent="0.35">
      <c r="H1104"/>
      <c r="I1104" s="48"/>
      <c r="J1104"/>
      <c r="K1104"/>
      <c r="L1104"/>
      <c r="M1104"/>
      <c r="N1104"/>
      <c r="O1104"/>
      <c r="P1104" s="48"/>
      <c r="Q1104"/>
      <c r="R1104"/>
      <c r="S1104"/>
      <c r="T1104"/>
      <c r="U1104"/>
      <c r="V1104"/>
      <c r="W1104" s="48"/>
      <c r="X1104"/>
      <c r="Y1104"/>
      <c r="Z1104"/>
      <c r="AA1104"/>
      <c r="AB1104" s="37"/>
      <c r="AC1104"/>
      <c r="AD1104" s="48"/>
      <c r="AE1104"/>
      <c r="AF1104"/>
      <c r="AG1104"/>
      <c r="AH1104"/>
      <c r="AJ1104"/>
    </row>
    <row r="1105" spans="8:36" x14ac:dyDescent="0.35">
      <c r="H1105"/>
      <c r="I1105" s="48"/>
      <c r="J1105"/>
      <c r="K1105"/>
      <c r="L1105"/>
      <c r="M1105"/>
      <c r="N1105"/>
      <c r="O1105"/>
      <c r="P1105" s="48"/>
      <c r="Q1105"/>
      <c r="R1105"/>
      <c r="S1105"/>
      <c r="T1105"/>
      <c r="U1105"/>
      <c r="V1105"/>
      <c r="W1105" s="48"/>
      <c r="X1105"/>
      <c r="Y1105"/>
      <c r="Z1105"/>
      <c r="AA1105"/>
      <c r="AB1105" s="37"/>
      <c r="AC1105"/>
      <c r="AD1105" s="48"/>
      <c r="AE1105"/>
      <c r="AF1105"/>
      <c r="AG1105"/>
      <c r="AH1105"/>
      <c r="AJ1105"/>
    </row>
    <row r="1106" spans="8:36" x14ac:dyDescent="0.35">
      <c r="H1106"/>
      <c r="I1106" s="48"/>
      <c r="J1106"/>
      <c r="K1106"/>
      <c r="L1106"/>
      <c r="M1106"/>
      <c r="N1106"/>
      <c r="O1106"/>
      <c r="P1106" s="48"/>
      <c r="Q1106"/>
      <c r="R1106"/>
      <c r="S1106"/>
      <c r="T1106"/>
      <c r="U1106"/>
      <c r="V1106"/>
      <c r="W1106" s="48"/>
      <c r="X1106"/>
      <c r="Y1106"/>
      <c r="Z1106"/>
      <c r="AA1106"/>
      <c r="AB1106" s="37"/>
      <c r="AC1106"/>
      <c r="AD1106" s="48"/>
      <c r="AE1106"/>
      <c r="AF1106"/>
      <c r="AG1106"/>
      <c r="AH1106"/>
      <c r="AJ1106"/>
    </row>
    <row r="1107" spans="8:36" x14ac:dyDescent="0.35">
      <c r="H1107"/>
      <c r="I1107" s="48"/>
      <c r="J1107"/>
      <c r="K1107"/>
      <c r="L1107"/>
      <c r="M1107"/>
      <c r="N1107"/>
      <c r="O1107"/>
      <c r="P1107" s="48"/>
      <c r="Q1107"/>
      <c r="R1107"/>
      <c r="S1107"/>
      <c r="T1107"/>
      <c r="U1107"/>
      <c r="V1107"/>
      <c r="W1107" s="48"/>
      <c r="X1107"/>
      <c r="Y1107"/>
      <c r="Z1107"/>
      <c r="AA1107"/>
      <c r="AB1107" s="37"/>
      <c r="AC1107"/>
      <c r="AD1107" s="48"/>
      <c r="AE1107"/>
      <c r="AF1107"/>
      <c r="AG1107"/>
      <c r="AH1107"/>
      <c r="AJ1107"/>
    </row>
    <row r="1108" spans="8:36" x14ac:dyDescent="0.35">
      <c r="H1108"/>
      <c r="I1108" s="48"/>
      <c r="J1108"/>
      <c r="K1108"/>
      <c r="L1108"/>
      <c r="M1108"/>
      <c r="N1108"/>
      <c r="O1108"/>
      <c r="P1108" s="48"/>
      <c r="Q1108"/>
      <c r="R1108"/>
      <c r="S1108"/>
      <c r="T1108"/>
      <c r="U1108"/>
      <c r="V1108"/>
      <c r="W1108" s="48"/>
      <c r="X1108"/>
      <c r="Y1108"/>
      <c r="Z1108"/>
      <c r="AA1108"/>
      <c r="AB1108" s="37"/>
      <c r="AC1108"/>
      <c r="AD1108" s="48"/>
      <c r="AE1108"/>
      <c r="AF1108"/>
      <c r="AG1108"/>
      <c r="AH1108"/>
      <c r="AJ1108"/>
    </row>
    <row r="1109" spans="8:36" x14ac:dyDescent="0.35">
      <c r="H1109"/>
      <c r="I1109" s="48"/>
      <c r="J1109"/>
      <c r="K1109"/>
      <c r="L1109"/>
      <c r="M1109"/>
      <c r="N1109"/>
      <c r="O1109"/>
      <c r="P1109" s="48"/>
      <c r="Q1109"/>
      <c r="R1109"/>
      <c r="S1109"/>
      <c r="T1109"/>
      <c r="U1109"/>
      <c r="V1109"/>
      <c r="W1109" s="48"/>
      <c r="X1109"/>
      <c r="Y1109"/>
      <c r="Z1109"/>
      <c r="AA1109"/>
      <c r="AB1109" s="37"/>
      <c r="AC1109"/>
      <c r="AD1109" s="48"/>
      <c r="AE1109"/>
      <c r="AF1109"/>
      <c r="AG1109"/>
      <c r="AH1109"/>
      <c r="AJ1109"/>
    </row>
    <row r="1110" spans="8:36" x14ac:dyDescent="0.35">
      <c r="H1110"/>
      <c r="I1110" s="48"/>
      <c r="J1110"/>
      <c r="K1110"/>
      <c r="L1110"/>
      <c r="M1110"/>
      <c r="N1110"/>
      <c r="O1110"/>
      <c r="P1110" s="48"/>
      <c r="Q1110"/>
      <c r="R1110"/>
      <c r="S1110"/>
      <c r="T1110"/>
      <c r="U1110"/>
      <c r="V1110"/>
      <c r="W1110" s="48"/>
      <c r="X1110"/>
      <c r="Y1110"/>
      <c r="Z1110"/>
      <c r="AA1110"/>
      <c r="AB1110" s="37"/>
      <c r="AC1110"/>
      <c r="AD1110" s="48"/>
      <c r="AE1110"/>
      <c r="AF1110"/>
      <c r="AG1110"/>
      <c r="AH1110"/>
      <c r="AJ1110"/>
    </row>
    <row r="1111" spans="8:36" x14ac:dyDescent="0.35">
      <c r="H1111"/>
      <c r="I1111" s="48"/>
      <c r="J1111"/>
      <c r="K1111"/>
      <c r="L1111"/>
      <c r="M1111"/>
      <c r="N1111"/>
      <c r="O1111"/>
      <c r="P1111" s="48"/>
      <c r="Q1111"/>
      <c r="R1111"/>
      <c r="S1111"/>
      <c r="T1111"/>
      <c r="U1111"/>
      <c r="V1111"/>
      <c r="W1111" s="48"/>
      <c r="X1111"/>
      <c r="Y1111"/>
      <c r="Z1111"/>
      <c r="AA1111"/>
      <c r="AB1111" s="37"/>
      <c r="AC1111"/>
      <c r="AD1111" s="48"/>
      <c r="AE1111"/>
      <c r="AF1111"/>
      <c r="AG1111"/>
      <c r="AH1111"/>
      <c r="AJ1111"/>
    </row>
    <row r="1112" spans="8:36" x14ac:dyDescent="0.35">
      <c r="H1112"/>
      <c r="I1112" s="48"/>
      <c r="J1112"/>
      <c r="K1112"/>
      <c r="L1112"/>
      <c r="M1112"/>
      <c r="N1112"/>
      <c r="O1112"/>
      <c r="P1112" s="48"/>
      <c r="Q1112"/>
      <c r="R1112"/>
      <c r="S1112"/>
      <c r="T1112"/>
      <c r="U1112"/>
      <c r="V1112"/>
      <c r="W1112" s="48"/>
      <c r="X1112"/>
      <c r="Y1112"/>
      <c r="Z1112"/>
      <c r="AA1112"/>
      <c r="AB1112" s="37"/>
      <c r="AC1112"/>
      <c r="AD1112" s="48"/>
      <c r="AE1112"/>
      <c r="AF1112"/>
      <c r="AG1112"/>
      <c r="AH1112"/>
      <c r="AJ1112"/>
    </row>
    <row r="1113" spans="8:36" x14ac:dyDescent="0.35">
      <c r="H1113"/>
      <c r="I1113" s="48"/>
      <c r="J1113"/>
      <c r="K1113"/>
      <c r="L1113"/>
      <c r="M1113"/>
      <c r="N1113"/>
      <c r="O1113"/>
      <c r="P1113" s="48"/>
      <c r="Q1113"/>
      <c r="R1113"/>
      <c r="S1113"/>
      <c r="T1113"/>
      <c r="U1113"/>
      <c r="V1113"/>
      <c r="W1113" s="48"/>
      <c r="X1113"/>
      <c r="Y1113"/>
      <c r="Z1113"/>
      <c r="AA1113"/>
      <c r="AB1113" s="37"/>
      <c r="AC1113"/>
      <c r="AD1113" s="48"/>
      <c r="AE1113"/>
      <c r="AF1113"/>
      <c r="AG1113"/>
      <c r="AH1113"/>
      <c r="AJ1113"/>
    </row>
    <row r="1114" spans="8:36" x14ac:dyDescent="0.35">
      <c r="H1114"/>
      <c r="I1114" s="48"/>
      <c r="J1114"/>
      <c r="K1114"/>
      <c r="L1114"/>
      <c r="M1114"/>
      <c r="N1114"/>
      <c r="O1114"/>
      <c r="P1114" s="48"/>
      <c r="Q1114"/>
      <c r="R1114"/>
      <c r="S1114"/>
      <c r="T1114"/>
      <c r="U1114"/>
      <c r="V1114"/>
      <c r="W1114" s="48"/>
      <c r="X1114"/>
      <c r="Y1114"/>
      <c r="Z1114"/>
      <c r="AA1114"/>
      <c r="AB1114" s="37"/>
      <c r="AC1114"/>
      <c r="AD1114" s="48"/>
      <c r="AE1114"/>
      <c r="AF1114"/>
      <c r="AG1114"/>
      <c r="AH1114"/>
      <c r="AJ1114"/>
    </row>
    <row r="1115" spans="8:36" x14ac:dyDescent="0.35">
      <c r="H1115"/>
      <c r="I1115" s="48"/>
      <c r="J1115"/>
      <c r="K1115"/>
      <c r="L1115"/>
      <c r="M1115"/>
      <c r="N1115"/>
      <c r="O1115"/>
      <c r="P1115" s="48"/>
      <c r="Q1115"/>
      <c r="R1115"/>
      <c r="S1115"/>
      <c r="T1115"/>
      <c r="U1115"/>
      <c r="V1115"/>
      <c r="W1115" s="48"/>
      <c r="X1115"/>
      <c r="Y1115"/>
      <c r="Z1115"/>
      <c r="AA1115"/>
      <c r="AB1115" s="37"/>
      <c r="AC1115"/>
      <c r="AD1115" s="48"/>
      <c r="AE1115"/>
      <c r="AF1115"/>
      <c r="AG1115"/>
      <c r="AH1115"/>
      <c r="AJ1115"/>
    </row>
    <row r="1116" spans="8:36" x14ac:dyDescent="0.35">
      <c r="H1116"/>
      <c r="I1116" s="48"/>
      <c r="J1116"/>
      <c r="K1116"/>
      <c r="L1116"/>
      <c r="M1116"/>
      <c r="N1116"/>
      <c r="O1116"/>
      <c r="P1116" s="48"/>
      <c r="Q1116"/>
      <c r="R1116"/>
      <c r="S1116"/>
      <c r="T1116"/>
      <c r="U1116"/>
      <c r="V1116"/>
      <c r="W1116" s="48"/>
      <c r="X1116"/>
      <c r="Y1116"/>
      <c r="Z1116"/>
      <c r="AA1116"/>
      <c r="AB1116" s="37"/>
      <c r="AC1116"/>
      <c r="AD1116" s="48"/>
      <c r="AE1116"/>
      <c r="AF1116"/>
      <c r="AG1116"/>
      <c r="AH1116"/>
      <c r="AJ1116"/>
    </row>
    <row r="1117" spans="8:36" x14ac:dyDescent="0.35">
      <c r="H1117"/>
      <c r="I1117" s="48"/>
      <c r="J1117"/>
      <c r="K1117"/>
      <c r="L1117"/>
      <c r="M1117"/>
      <c r="N1117"/>
      <c r="O1117"/>
      <c r="P1117" s="48"/>
      <c r="Q1117"/>
      <c r="R1117"/>
      <c r="S1117"/>
      <c r="T1117"/>
      <c r="U1117"/>
      <c r="V1117"/>
      <c r="W1117" s="48"/>
      <c r="X1117"/>
      <c r="Y1117"/>
      <c r="Z1117"/>
      <c r="AA1117"/>
      <c r="AB1117" s="37"/>
      <c r="AC1117"/>
      <c r="AD1117" s="48"/>
      <c r="AE1117"/>
      <c r="AF1117"/>
      <c r="AG1117"/>
      <c r="AH1117"/>
      <c r="AJ1117"/>
    </row>
    <row r="1118" spans="8:36" x14ac:dyDescent="0.35">
      <c r="H1118"/>
      <c r="I1118" s="48"/>
      <c r="J1118"/>
      <c r="K1118"/>
      <c r="L1118"/>
      <c r="M1118"/>
      <c r="N1118"/>
      <c r="O1118"/>
      <c r="P1118" s="48"/>
      <c r="Q1118"/>
      <c r="R1118"/>
      <c r="S1118"/>
      <c r="T1118"/>
      <c r="U1118"/>
      <c r="V1118"/>
      <c r="W1118" s="48"/>
      <c r="X1118"/>
      <c r="Y1118"/>
      <c r="Z1118"/>
      <c r="AA1118"/>
      <c r="AB1118" s="37"/>
      <c r="AC1118"/>
      <c r="AD1118" s="48"/>
      <c r="AE1118"/>
      <c r="AF1118"/>
      <c r="AG1118"/>
      <c r="AH1118"/>
      <c r="AJ1118"/>
    </row>
    <row r="1119" spans="8:36" x14ac:dyDescent="0.35">
      <c r="H1119"/>
      <c r="I1119" s="48"/>
      <c r="J1119"/>
      <c r="K1119"/>
      <c r="L1119"/>
      <c r="M1119"/>
      <c r="N1119"/>
      <c r="O1119"/>
      <c r="P1119" s="48"/>
      <c r="Q1119"/>
      <c r="R1119"/>
      <c r="S1119"/>
      <c r="T1119"/>
      <c r="U1119"/>
      <c r="V1119"/>
      <c r="W1119" s="48"/>
      <c r="X1119"/>
      <c r="Y1119"/>
      <c r="Z1119"/>
      <c r="AA1119"/>
      <c r="AB1119" s="37"/>
      <c r="AC1119"/>
      <c r="AD1119" s="48"/>
      <c r="AE1119"/>
      <c r="AF1119"/>
      <c r="AG1119"/>
      <c r="AH1119"/>
      <c r="AJ1119"/>
    </row>
    <row r="1120" spans="8:36" x14ac:dyDescent="0.35">
      <c r="H1120"/>
      <c r="I1120" s="48"/>
      <c r="J1120"/>
      <c r="K1120"/>
      <c r="L1120"/>
      <c r="M1120"/>
      <c r="N1120"/>
      <c r="O1120"/>
      <c r="P1120" s="48"/>
      <c r="Q1120"/>
      <c r="R1120"/>
      <c r="S1120"/>
      <c r="T1120"/>
      <c r="U1120"/>
      <c r="V1120"/>
      <c r="W1120" s="48"/>
      <c r="X1120"/>
      <c r="Y1120"/>
      <c r="Z1120"/>
      <c r="AA1120"/>
      <c r="AB1120" s="37"/>
      <c r="AC1120"/>
      <c r="AD1120" s="48"/>
      <c r="AE1120"/>
      <c r="AF1120"/>
      <c r="AG1120"/>
      <c r="AH1120"/>
      <c r="AJ1120"/>
    </row>
    <row r="1121" spans="8:36" x14ac:dyDescent="0.35">
      <c r="H1121"/>
      <c r="I1121" s="48"/>
      <c r="J1121"/>
      <c r="K1121"/>
      <c r="L1121"/>
      <c r="M1121"/>
      <c r="N1121"/>
      <c r="O1121"/>
      <c r="P1121" s="48"/>
      <c r="Q1121"/>
      <c r="R1121"/>
      <c r="S1121"/>
      <c r="T1121"/>
      <c r="U1121"/>
      <c r="V1121"/>
      <c r="W1121" s="48"/>
      <c r="X1121"/>
      <c r="Y1121"/>
      <c r="Z1121"/>
      <c r="AA1121"/>
      <c r="AB1121" s="37"/>
      <c r="AC1121"/>
      <c r="AD1121" s="48"/>
      <c r="AE1121"/>
      <c r="AF1121"/>
      <c r="AG1121"/>
      <c r="AH1121"/>
      <c r="AJ1121"/>
    </row>
    <row r="1122" spans="8:36" x14ac:dyDescent="0.35">
      <c r="H1122"/>
      <c r="I1122" s="48"/>
      <c r="J1122"/>
      <c r="K1122"/>
      <c r="L1122"/>
      <c r="M1122"/>
      <c r="N1122"/>
      <c r="O1122"/>
      <c r="P1122" s="48"/>
      <c r="Q1122"/>
      <c r="R1122"/>
      <c r="S1122"/>
      <c r="T1122"/>
      <c r="U1122"/>
      <c r="V1122"/>
      <c r="W1122" s="48"/>
      <c r="X1122"/>
      <c r="Y1122"/>
      <c r="Z1122"/>
      <c r="AA1122"/>
      <c r="AB1122" s="37"/>
      <c r="AC1122"/>
      <c r="AD1122" s="48"/>
      <c r="AE1122"/>
      <c r="AF1122"/>
      <c r="AG1122"/>
      <c r="AH1122"/>
      <c r="AJ1122"/>
    </row>
    <row r="1123" spans="8:36" x14ac:dyDescent="0.35">
      <c r="H1123"/>
      <c r="I1123" s="48"/>
      <c r="J1123"/>
      <c r="K1123"/>
      <c r="L1123"/>
      <c r="M1123"/>
      <c r="N1123"/>
      <c r="O1123"/>
      <c r="P1123" s="48"/>
      <c r="Q1123"/>
      <c r="R1123"/>
      <c r="S1123"/>
      <c r="T1123"/>
      <c r="U1123"/>
      <c r="V1123"/>
      <c r="W1123" s="48"/>
      <c r="X1123"/>
      <c r="Y1123"/>
      <c r="Z1123"/>
      <c r="AA1123"/>
      <c r="AB1123" s="37"/>
      <c r="AC1123"/>
      <c r="AD1123" s="48"/>
      <c r="AE1123"/>
      <c r="AF1123"/>
      <c r="AG1123"/>
      <c r="AH1123"/>
      <c r="AJ1123"/>
    </row>
    <row r="1124" spans="8:36" x14ac:dyDescent="0.35">
      <c r="H1124"/>
      <c r="I1124" s="48"/>
      <c r="J1124"/>
      <c r="K1124"/>
      <c r="L1124"/>
      <c r="M1124"/>
      <c r="N1124"/>
      <c r="O1124"/>
      <c r="P1124" s="48"/>
      <c r="Q1124"/>
      <c r="R1124"/>
      <c r="S1124"/>
      <c r="T1124"/>
      <c r="U1124"/>
      <c r="V1124"/>
      <c r="W1124" s="48"/>
      <c r="X1124"/>
      <c r="Y1124"/>
      <c r="Z1124"/>
      <c r="AA1124"/>
      <c r="AB1124" s="37"/>
      <c r="AC1124"/>
      <c r="AD1124" s="48"/>
      <c r="AE1124"/>
      <c r="AF1124"/>
      <c r="AG1124"/>
      <c r="AH1124"/>
      <c r="AJ1124"/>
    </row>
    <row r="1125" spans="8:36" x14ac:dyDescent="0.35">
      <c r="H1125"/>
      <c r="I1125" s="48"/>
      <c r="J1125"/>
      <c r="K1125"/>
      <c r="L1125"/>
      <c r="M1125"/>
      <c r="N1125"/>
      <c r="O1125"/>
      <c r="P1125" s="48"/>
      <c r="Q1125"/>
      <c r="R1125"/>
      <c r="S1125"/>
      <c r="T1125"/>
      <c r="U1125"/>
      <c r="V1125"/>
      <c r="W1125" s="48"/>
      <c r="X1125"/>
      <c r="Y1125"/>
      <c r="Z1125"/>
      <c r="AA1125"/>
      <c r="AB1125" s="37"/>
      <c r="AC1125"/>
      <c r="AD1125" s="48"/>
      <c r="AE1125"/>
      <c r="AF1125"/>
      <c r="AG1125"/>
      <c r="AH1125"/>
      <c r="AJ1125"/>
    </row>
    <row r="1126" spans="8:36" x14ac:dyDescent="0.35">
      <c r="H1126"/>
      <c r="I1126" s="48"/>
      <c r="J1126"/>
      <c r="K1126"/>
      <c r="L1126"/>
      <c r="M1126"/>
      <c r="N1126"/>
      <c r="O1126"/>
      <c r="P1126" s="48"/>
      <c r="Q1126"/>
      <c r="R1126"/>
      <c r="S1126"/>
      <c r="T1126"/>
      <c r="U1126"/>
      <c r="V1126"/>
      <c r="W1126" s="48"/>
      <c r="X1126"/>
      <c r="Y1126"/>
      <c r="Z1126"/>
      <c r="AA1126"/>
      <c r="AB1126" s="37"/>
      <c r="AC1126"/>
      <c r="AD1126" s="48"/>
      <c r="AE1126"/>
      <c r="AF1126"/>
      <c r="AG1126"/>
      <c r="AH1126"/>
      <c r="AJ1126"/>
    </row>
    <row r="1127" spans="8:36" x14ac:dyDescent="0.35">
      <c r="H1127"/>
      <c r="I1127" s="48"/>
      <c r="J1127"/>
      <c r="K1127"/>
      <c r="L1127"/>
      <c r="M1127"/>
      <c r="N1127"/>
      <c r="O1127"/>
      <c r="P1127" s="48"/>
      <c r="Q1127"/>
      <c r="R1127"/>
      <c r="S1127"/>
      <c r="T1127"/>
      <c r="U1127"/>
      <c r="V1127"/>
      <c r="W1127" s="48"/>
      <c r="X1127"/>
      <c r="Y1127"/>
      <c r="Z1127"/>
      <c r="AA1127"/>
      <c r="AB1127" s="37"/>
      <c r="AC1127"/>
      <c r="AD1127" s="48"/>
      <c r="AE1127"/>
      <c r="AF1127"/>
      <c r="AG1127"/>
      <c r="AH1127"/>
      <c r="AJ1127"/>
    </row>
    <row r="1128" spans="8:36" x14ac:dyDescent="0.35">
      <c r="H1128"/>
      <c r="I1128" s="48"/>
      <c r="J1128"/>
      <c r="K1128"/>
      <c r="L1128"/>
      <c r="M1128"/>
      <c r="N1128"/>
      <c r="O1128"/>
      <c r="P1128" s="48"/>
      <c r="Q1128"/>
      <c r="R1128"/>
      <c r="S1128"/>
      <c r="T1128"/>
      <c r="U1128"/>
      <c r="V1128"/>
      <c r="W1128" s="48"/>
      <c r="X1128"/>
      <c r="Y1128"/>
      <c r="Z1128"/>
      <c r="AA1128"/>
      <c r="AB1128" s="37"/>
      <c r="AC1128"/>
      <c r="AD1128" s="48"/>
      <c r="AE1128"/>
      <c r="AF1128"/>
      <c r="AG1128"/>
      <c r="AH1128"/>
      <c r="AJ1128"/>
    </row>
    <row r="1129" spans="8:36" x14ac:dyDescent="0.35">
      <c r="H1129"/>
      <c r="I1129" s="48"/>
      <c r="J1129"/>
      <c r="K1129"/>
      <c r="L1129"/>
      <c r="M1129"/>
      <c r="N1129"/>
      <c r="O1129"/>
      <c r="P1129" s="48"/>
      <c r="Q1129"/>
      <c r="R1129"/>
      <c r="S1129"/>
      <c r="T1129"/>
      <c r="U1129"/>
      <c r="V1129"/>
      <c r="W1129" s="48"/>
      <c r="X1129"/>
      <c r="Y1129"/>
      <c r="Z1129"/>
      <c r="AA1129"/>
      <c r="AB1129" s="37"/>
      <c r="AC1129"/>
      <c r="AD1129" s="48"/>
      <c r="AE1129"/>
      <c r="AF1129"/>
      <c r="AG1129"/>
      <c r="AH1129"/>
      <c r="AJ1129"/>
    </row>
    <row r="1130" spans="8:36" x14ac:dyDescent="0.35">
      <c r="H1130"/>
      <c r="I1130" s="48"/>
      <c r="J1130"/>
      <c r="K1130"/>
      <c r="L1130"/>
      <c r="M1130"/>
      <c r="N1130"/>
      <c r="O1130"/>
      <c r="P1130" s="48"/>
      <c r="Q1130"/>
      <c r="R1130"/>
      <c r="S1130"/>
      <c r="T1130"/>
      <c r="U1130"/>
      <c r="V1130"/>
      <c r="W1130" s="48"/>
      <c r="X1130"/>
      <c r="Y1130"/>
      <c r="Z1130"/>
      <c r="AA1130"/>
      <c r="AB1130" s="37"/>
      <c r="AC1130"/>
      <c r="AD1130" s="48"/>
      <c r="AE1130"/>
      <c r="AF1130"/>
      <c r="AG1130"/>
      <c r="AH1130"/>
      <c r="AJ1130"/>
    </row>
    <row r="1131" spans="8:36" x14ac:dyDescent="0.35">
      <c r="H1131"/>
      <c r="I1131" s="48"/>
      <c r="J1131"/>
      <c r="K1131"/>
      <c r="L1131"/>
      <c r="M1131"/>
      <c r="N1131"/>
      <c r="O1131"/>
      <c r="P1131" s="48"/>
      <c r="Q1131"/>
      <c r="R1131"/>
      <c r="S1131"/>
      <c r="T1131"/>
      <c r="U1131"/>
      <c r="V1131"/>
      <c r="W1131" s="48"/>
      <c r="X1131"/>
      <c r="Y1131"/>
      <c r="Z1131"/>
      <c r="AA1131"/>
      <c r="AB1131" s="37"/>
      <c r="AC1131"/>
      <c r="AD1131" s="48"/>
      <c r="AE1131"/>
      <c r="AF1131"/>
      <c r="AG1131"/>
      <c r="AH1131"/>
      <c r="AJ1131"/>
    </row>
    <row r="1132" spans="8:36" x14ac:dyDescent="0.35">
      <c r="H1132"/>
      <c r="I1132" s="48"/>
      <c r="J1132"/>
      <c r="K1132"/>
      <c r="L1132"/>
      <c r="M1132"/>
      <c r="N1132"/>
      <c r="O1132"/>
      <c r="P1132" s="48"/>
      <c r="Q1132"/>
      <c r="R1132"/>
      <c r="S1132"/>
      <c r="T1132"/>
      <c r="U1132"/>
      <c r="V1132"/>
      <c r="W1132" s="48"/>
      <c r="X1132"/>
      <c r="Y1132"/>
      <c r="Z1132"/>
      <c r="AA1132"/>
      <c r="AB1132" s="37"/>
      <c r="AC1132"/>
      <c r="AD1132" s="48"/>
      <c r="AE1132"/>
      <c r="AF1132"/>
      <c r="AG1132"/>
      <c r="AH1132"/>
      <c r="AJ1132"/>
    </row>
    <row r="1133" spans="8:36" x14ac:dyDescent="0.35">
      <c r="H1133"/>
      <c r="I1133" s="48"/>
      <c r="J1133"/>
      <c r="K1133"/>
      <c r="L1133"/>
      <c r="M1133"/>
      <c r="N1133"/>
      <c r="O1133"/>
      <c r="P1133" s="48"/>
      <c r="Q1133"/>
      <c r="R1133"/>
      <c r="S1133"/>
      <c r="T1133"/>
      <c r="U1133"/>
      <c r="V1133"/>
      <c r="W1133" s="48"/>
      <c r="X1133"/>
      <c r="Y1133"/>
      <c r="Z1133"/>
      <c r="AA1133"/>
      <c r="AB1133" s="37"/>
      <c r="AC1133"/>
      <c r="AD1133" s="48"/>
      <c r="AE1133"/>
      <c r="AF1133"/>
      <c r="AG1133"/>
      <c r="AH1133"/>
      <c r="AJ1133"/>
    </row>
    <row r="1134" spans="8:36" x14ac:dyDescent="0.35">
      <c r="H1134"/>
      <c r="I1134" s="48"/>
      <c r="J1134"/>
      <c r="K1134"/>
      <c r="L1134"/>
      <c r="M1134"/>
      <c r="N1134"/>
      <c r="O1134"/>
      <c r="P1134" s="48"/>
      <c r="Q1134"/>
      <c r="R1134"/>
      <c r="S1134"/>
      <c r="T1134"/>
      <c r="U1134"/>
      <c r="V1134"/>
      <c r="W1134" s="48"/>
      <c r="X1134"/>
      <c r="Y1134"/>
      <c r="Z1134"/>
      <c r="AA1134"/>
      <c r="AB1134" s="37"/>
      <c r="AC1134"/>
      <c r="AD1134" s="48"/>
      <c r="AE1134"/>
      <c r="AF1134"/>
      <c r="AG1134"/>
      <c r="AH1134"/>
      <c r="AJ1134"/>
    </row>
    <row r="1135" spans="8:36" x14ac:dyDescent="0.35">
      <c r="H1135"/>
      <c r="I1135" s="48"/>
      <c r="J1135"/>
      <c r="K1135"/>
      <c r="L1135"/>
      <c r="M1135"/>
      <c r="N1135"/>
      <c r="O1135"/>
      <c r="P1135" s="48"/>
      <c r="Q1135"/>
      <c r="R1135"/>
      <c r="S1135"/>
      <c r="T1135"/>
      <c r="U1135"/>
      <c r="V1135"/>
      <c r="W1135" s="48"/>
      <c r="X1135"/>
      <c r="Y1135"/>
      <c r="Z1135"/>
      <c r="AA1135"/>
      <c r="AB1135" s="37"/>
      <c r="AC1135"/>
      <c r="AD1135" s="48"/>
      <c r="AE1135"/>
      <c r="AF1135"/>
      <c r="AG1135"/>
      <c r="AH1135"/>
      <c r="AJ1135"/>
    </row>
    <row r="1136" spans="8:36" x14ac:dyDescent="0.35">
      <c r="H1136"/>
      <c r="I1136" s="48"/>
      <c r="J1136"/>
      <c r="K1136"/>
      <c r="L1136"/>
      <c r="M1136"/>
      <c r="N1136"/>
      <c r="O1136"/>
      <c r="P1136" s="48"/>
      <c r="Q1136"/>
      <c r="R1136"/>
      <c r="S1136"/>
      <c r="T1136"/>
      <c r="U1136"/>
      <c r="V1136"/>
      <c r="W1136" s="48"/>
      <c r="X1136"/>
      <c r="Y1136"/>
      <c r="Z1136"/>
      <c r="AA1136"/>
      <c r="AB1136" s="37"/>
      <c r="AC1136"/>
      <c r="AD1136" s="48"/>
      <c r="AE1136"/>
      <c r="AF1136"/>
      <c r="AG1136"/>
      <c r="AH1136"/>
      <c r="AJ1136"/>
    </row>
    <row r="1137" spans="8:36" x14ac:dyDescent="0.35">
      <c r="H1137"/>
      <c r="I1137" s="48"/>
      <c r="J1137"/>
      <c r="K1137"/>
      <c r="L1137"/>
      <c r="M1137"/>
      <c r="N1137"/>
      <c r="O1137"/>
      <c r="P1137" s="48"/>
      <c r="Q1137"/>
      <c r="R1137"/>
      <c r="S1137"/>
      <c r="T1137"/>
      <c r="U1137"/>
      <c r="V1137"/>
      <c r="W1137" s="48"/>
      <c r="X1137"/>
      <c r="Y1137"/>
      <c r="Z1137"/>
      <c r="AA1137"/>
      <c r="AB1137" s="37"/>
      <c r="AC1137"/>
      <c r="AD1137" s="48"/>
      <c r="AE1137"/>
      <c r="AF1137"/>
      <c r="AG1137"/>
      <c r="AH1137"/>
      <c r="AJ1137"/>
    </row>
    <row r="1138" spans="8:36" x14ac:dyDescent="0.35">
      <c r="H1138"/>
      <c r="I1138" s="48"/>
      <c r="J1138"/>
      <c r="K1138"/>
      <c r="L1138"/>
      <c r="M1138"/>
      <c r="N1138"/>
      <c r="O1138"/>
      <c r="P1138" s="48"/>
      <c r="Q1138"/>
      <c r="R1138"/>
      <c r="S1138"/>
      <c r="T1138"/>
      <c r="U1138"/>
      <c r="V1138"/>
      <c r="W1138" s="48"/>
      <c r="X1138"/>
      <c r="Y1138"/>
      <c r="Z1138"/>
      <c r="AA1138"/>
      <c r="AB1138" s="37"/>
      <c r="AC1138"/>
      <c r="AD1138" s="48"/>
      <c r="AE1138"/>
      <c r="AF1138"/>
      <c r="AG1138"/>
      <c r="AH1138"/>
      <c r="AJ1138"/>
    </row>
    <row r="1139" spans="8:36" x14ac:dyDescent="0.35">
      <c r="H1139"/>
      <c r="I1139" s="48"/>
      <c r="J1139"/>
      <c r="K1139"/>
      <c r="L1139"/>
      <c r="M1139"/>
      <c r="N1139"/>
      <c r="O1139"/>
      <c r="P1139" s="48"/>
      <c r="Q1139"/>
      <c r="R1139"/>
      <c r="S1139"/>
      <c r="T1139"/>
      <c r="U1139"/>
      <c r="V1139"/>
      <c r="W1139" s="48"/>
      <c r="X1139"/>
      <c r="Y1139"/>
      <c r="Z1139"/>
      <c r="AA1139"/>
      <c r="AB1139" s="37"/>
      <c r="AC1139"/>
      <c r="AD1139" s="48"/>
      <c r="AE1139"/>
      <c r="AF1139"/>
      <c r="AG1139"/>
      <c r="AH1139"/>
      <c r="AJ1139"/>
    </row>
    <row r="1140" spans="8:36" x14ac:dyDescent="0.35">
      <c r="H1140"/>
      <c r="I1140" s="48"/>
      <c r="J1140"/>
      <c r="K1140"/>
      <c r="L1140"/>
      <c r="M1140"/>
      <c r="N1140"/>
      <c r="O1140"/>
      <c r="P1140" s="48"/>
      <c r="Q1140"/>
      <c r="R1140"/>
      <c r="S1140"/>
      <c r="T1140"/>
      <c r="U1140"/>
      <c r="V1140"/>
      <c r="W1140" s="48"/>
      <c r="X1140"/>
      <c r="Y1140"/>
      <c r="Z1140"/>
      <c r="AA1140"/>
      <c r="AB1140" s="37"/>
      <c r="AC1140"/>
      <c r="AD1140" s="48"/>
      <c r="AE1140"/>
      <c r="AF1140"/>
      <c r="AG1140"/>
      <c r="AH1140"/>
      <c r="AJ1140"/>
    </row>
    <row r="1141" spans="8:36" x14ac:dyDescent="0.35">
      <c r="H1141"/>
      <c r="I1141" s="48"/>
      <c r="J1141"/>
      <c r="K1141"/>
      <c r="L1141"/>
      <c r="M1141"/>
      <c r="N1141"/>
      <c r="O1141"/>
      <c r="P1141" s="48"/>
      <c r="Q1141"/>
      <c r="R1141"/>
      <c r="S1141"/>
      <c r="T1141"/>
      <c r="U1141"/>
      <c r="V1141"/>
      <c r="W1141" s="48"/>
      <c r="X1141"/>
      <c r="Y1141"/>
      <c r="Z1141"/>
      <c r="AA1141"/>
      <c r="AB1141" s="37"/>
      <c r="AC1141"/>
      <c r="AD1141" s="48"/>
      <c r="AE1141"/>
      <c r="AF1141"/>
      <c r="AG1141"/>
      <c r="AH1141"/>
      <c r="AJ1141"/>
    </row>
    <row r="1142" spans="8:36" x14ac:dyDescent="0.35">
      <c r="H1142"/>
      <c r="I1142" s="48"/>
      <c r="J1142"/>
      <c r="K1142"/>
      <c r="L1142"/>
      <c r="M1142"/>
      <c r="N1142"/>
      <c r="O1142"/>
      <c r="P1142" s="48"/>
      <c r="Q1142"/>
      <c r="R1142"/>
      <c r="S1142"/>
      <c r="T1142"/>
      <c r="U1142"/>
      <c r="V1142"/>
      <c r="W1142" s="48"/>
      <c r="X1142"/>
      <c r="Y1142"/>
      <c r="Z1142"/>
      <c r="AA1142"/>
      <c r="AB1142" s="37"/>
      <c r="AC1142"/>
      <c r="AD1142" s="48"/>
      <c r="AE1142"/>
      <c r="AF1142"/>
      <c r="AG1142"/>
      <c r="AH1142"/>
      <c r="AJ1142"/>
    </row>
    <row r="1143" spans="8:36" x14ac:dyDescent="0.35">
      <c r="H1143"/>
      <c r="I1143" s="48"/>
      <c r="J1143"/>
      <c r="K1143"/>
      <c r="L1143"/>
      <c r="M1143"/>
      <c r="N1143"/>
      <c r="O1143"/>
      <c r="P1143" s="48"/>
      <c r="Q1143"/>
      <c r="R1143"/>
      <c r="S1143"/>
      <c r="T1143"/>
      <c r="U1143"/>
      <c r="V1143"/>
      <c r="W1143" s="48"/>
      <c r="X1143"/>
      <c r="Y1143"/>
      <c r="Z1143"/>
      <c r="AA1143"/>
      <c r="AB1143" s="37"/>
      <c r="AC1143"/>
      <c r="AD1143" s="48"/>
      <c r="AE1143"/>
      <c r="AF1143"/>
      <c r="AG1143"/>
      <c r="AH1143"/>
      <c r="AJ1143"/>
    </row>
    <row r="1144" spans="8:36" x14ac:dyDescent="0.35">
      <c r="H1144"/>
      <c r="I1144" s="48"/>
      <c r="J1144"/>
      <c r="K1144"/>
      <c r="L1144"/>
      <c r="M1144"/>
      <c r="N1144"/>
      <c r="O1144"/>
      <c r="P1144" s="48"/>
      <c r="Q1144"/>
      <c r="R1144"/>
      <c r="S1144"/>
      <c r="T1144"/>
      <c r="U1144"/>
      <c r="V1144"/>
      <c r="W1144" s="48"/>
      <c r="X1144"/>
      <c r="Y1144"/>
      <c r="Z1144"/>
      <c r="AA1144"/>
      <c r="AB1144" s="37"/>
      <c r="AC1144"/>
      <c r="AD1144" s="48"/>
      <c r="AE1144"/>
      <c r="AF1144"/>
      <c r="AG1144"/>
      <c r="AH1144"/>
      <c r="AJ1144"/>
    </row>
    <row r="1145" spans="8:36" x14ac:dyDescent="0.35">
      <c r="H1145"/>
      <c r="I1145" s="48"/>
      <c r="J1145"/>
      <c r="K1145"/>
      <c r="L1145"/>
      <c r="M1145"/>
      <c r="N1145"/>
      <c r="O1145"/>
      <c r="P1145" s="48"/>
      <c r="Q1145"/>
      <c r="R1145"/>
      <c r="S1145"/>
      <c r="T1145"/>
      <c r="U1145"/>
      <c r="V1145"/>
      <c r="W1145" s="48"/>
      <c r="X1145"/>
      <c r="Y1145"/>
      <c r="Z1145"/>
      <c r="AA1145"/>
      <c r="AB1145" s="37"/>
      <c r="AC1145"/>
      <c r="AD1145" s="48"/>
      <c r="AE1145"/>
      <c r="AF1145"/>
      <c r="AG1145"/>
      <c r="AH1145"/>
      <c r="AJ1145"/>
    </row>
    <row r="1146" spans="8:36" x14ac:dyDescent="0.35">
      <c r="H1146"/>
      <c r="I1146" s="48"/>
      <c r="J1146"/>
      <c r="K1146"/>
      <c r="L1146"/>
      <c r="M1146"/>
      <c r="N1146"/>
      <c r="O1146"/>
      <c r="P1146" s="48"/>
      <c r="Q1146"/>
      <c r="R1146"/>
      <c r="S1146"/>
      <c r="T1146"/>
      <c r="U1146"/>
      <c r="V1146"/>
      <c r="W1146" s="48"/>
      <c r="X1146"/>
      <c r="Y1146"/>
      <c r="Z1146"/>
      <c r="AA1146"/>
      <c r="AB1146" s="37"/>
      <c r="AC1146"/>
      <c r="AD1146" s="48"/>
      <c r="AE1146"/>
      <c r="AF1146"/>
      <c r="AG1146"/>
      <c r="AH1146"/>
      <c r="AJ1146"/>
    </row>
    <row r="1147" spans="8:36" x14ac:dyDescent="0.35">
      <c r="H1147"/>
      <c r="I1147" s="48"/>
      <c r="J1147"/>
      <c r="K1147"/>
      <c r="L1147"/>
      <c r="M1147"/>
      <c r="N1147"/>
      <c r="O1147"/>
      <c r="P1147" s="48"/>
      <c r="Q1147"/>
      <c r="R1147"/>
      <c r="S1147"/>
      <c r="T1147"/>
      <c r="U1147"/>
      <c r="V1147"/>
      <c r="W1147" s="48"/>
      <c r="X1147"/>
      <c r="Y1147"/>
      <c r="Z1147"/>
      <c r="AA1147"/>
      <c r="AB1147" s="37"/>
      <c r="AC1147"/>
      <c r="AD1147" s="48"/>
      <c r="AE1147"/>
      <c r="AF1147"/>
      <c r="AG1147"/>
      <c r="AH1147"/>
      <c r="AJ1147"/>
    </row>
    <row r="1148" spans="8:36" x14ac:dyDescent="0.35">
      <c r="H1148"/>
      <c r="I1148" s="48"/>
      <c r="J1148"/>
      <c r="K1148"/>
      <c r="L1148"/>
      <c r="M1148"/>
      <c r="N1148"/>
      <c r="O1148"/>
      <c r="P1148" s="48"/>
      <c r="Q1148"/>
      <c r="R1148"/>
      <c r="S1148"/>
      <c r="T1148"/>
      <c r="U1148"/>
      <c r="V1148"/>
      <c r="W1148" s="48"/>
      <c r="X1148"/>
      <c r="Y1148"/>
      <c r="Z1148"/>
      <c r="AA1148"/>
      <c r="AB1148" s="37"/>
      <c r="AC1148"/>
      <c r="AD1148" s="48"/>
      <c r="AE1148"/>
      <c r="AF1148"/>
      <c r="AG1148"/>
      <c r="AH1148"/>
      <c r="AJ1148"/>
    </row>
    <row r="1149" spans="8:36" x14ac:dyDescent="0.35">
      <c r="H1149"/>
      <c r="I1149" s="48"/>
      <c r="J1149"/>
      <c r="K1149"/>
      <c r="L1149"/>
      <c r="M1149"/>
      <c r="N1149"/>
      <c r="O1149"/>
      <c r="P1149" s="48"/>
      <c r="Q1149"/>
      <c r="R1149"/>
      <c r="S1149"/>
      <c r="T1149"/>
      <c r="U1149"/>
      <c r="V1149"/>
      <c r="W1149" s="48"/>
      <c r="X1149"/>
      <c r="Y1149"/>
      <c r="Z1149"/>
      <c r="AA1149"/>
      <c r="AB1149" s="37"/>
      <c r="AC1149"/>
      <c r="AD1149" s="48"/>
      <c r="AE1149"/>
      <c r="AF1149"/>
      <c r="AG1149"/>
      <c r="AH1149"/>
      <c r="AJ1149"/>
    </row>
    <row r="1150" spans="8:36" x14ac:dyDescent="0.35">
      <c r="H1150"/>
      <c r="I1150" s="48"/>
      <c r="J1150"/>
      <c r="K1150"/>
      <c r="L1150"/>
      <c r="M1150"/>
      <c r="N1150"/>
      <c r="O1150"/>
      <c r="P1150" s="48"/>
      <c r="Q1150"/>
      <c r="R1150"/>
      <c r="S1150"/>
      <c r="T1150"/>
      <c r="U1150"/>
      <c r="V1150"/>
      <c r="W1150" s="48"/>
      <c r="X1150"/>
      <c r="Y1150"/>
      <c r="Z1150"/>
      <c r="AA1150"/>
      <c r="AB1150" s="37"/>
      <c r="AC1150"/>
      <c r="AD1150" s="48"/>
      <c r="AE1150"/>
      <c r="AF1150"/>
      <c r="AG1150"/>
      <c r="AH1150"/>
      <c r="AJ1150"/>
    </row>
    <row r="1151" spans="8:36" x14ac:dyDescent="0.35">
      <c r="H1151"/>
      <c r="I1151" s="48"/>
      <c r="J1151"/>
      <c r="K1151"/>
      <c r="L1151"/>
      <c r="M1151"/>
      <c r="N1151"/>
      <c r="O1151"/>
      <c r="P1151" s="48"/>
      <c r="Q1151"/>
      <c r="R1151"/>
      <c r="S1151"/>
      <c r="T1151"/>
      <c r="U1151"/>
      <c r="V1151"/>
      <c r="W1151" s="48"/>
      <c r="X1151"/>
      <c r="Y1151"/>
      <c r="Z1151"/>
      <c r="AA1151"/>
      <c r="AB1151" s="37"/>
      <c r="AC1151"/>
      <c r="AD1151" s="48"/>
      <c r="AE1151"/>
      <c r="AF1151"/>
      <c r="AG1151"/>
      <c r="AH1151"/>
      <c r="AJ1151"/>
    </row>
    <row r="1152" spans="8:36" x14ac:dyDescent="0.35">
      <c r="H1152"/>
      <c r="I1152" s="48"/>
      <c r="J1152"/>
      <c r="K1152"/>
      <c r="L1152"/>
      <c r="M1152"/>
      <c r="N1152"/>
      <c r="O1152"/>
      <c r="P1152" s="48"/>
      <c r="Q1152"/>
      <c r="R1152"/>
      <c r="S1152"/>
      <c r="T1152"/>
      <c r="U1152"/>
      <c r="V1152"/>
      <c r="W1152" s="48"/>
      <c r="X1152"/>
      <c r="Y1152"/>
      <c r="Z1152"/>
      <c r="AA1152"/>
      <c r="AB1152" s="37"/>
      <c r="AC1152"/>
      <c r="AD1152" s="48"/>
      <c r="AE1152"/>
      <c r="AF1152"/>
      <c r="AG1152"/>
      <c r="AH1152"/>
      <c r="AJ1152"/>
    </row>
    <row r="1153" spans="8:36" x14ac:dyDescent="0.35">
      <c r="H1153"/>
      <c r="I1153" s="48"/>
      <c r="J1153"/>
      <c r="K1153"/>
      <c r="L1153"/>
      <c r="M1153"/>
      <c r="N1153"/>
      <c r="O1153"/>
      <c r="P1153" s="48"/>
      <c r="Q1153"/>
      <c r="R1153"/>
      <c r="S1153"/>
      <c r="T1153"/>
      <c r="U1153"/>
      <c r="V1153"/>
      <c r="W1153" s="48"/>
      <c r="X1153"/>
      <c r="Y1153"/>
      <c r="Z1153"/>
      <c r="AA1153"/>
      <c r="AB1153" s="37"/>
      <c r="AC1153"/>
      <c r="AD1153" s="48"/>
      <c r="AE1153"/>
      <c r="AF1153"/>
      <c r="AG1153"/>
      <c r="AH1153"/>
      <c r="AJ1153"/>
    </row>
    <row r="1154" spans="8:36" x14ac:dyDescent="0.35">
      <c r="H1154"/>
      <c r="I1154" s="48"/>
      <c r="J1154"/>
      <c r="K1154"/>
      <c r="L1154"/>
      <c r="M1154"/>
      <c r="N1154"/>
      <c r="O1154"/>
      <c r="P1154" s="48"/>
      <c r="Q1154"/>
      <c r="R1154"/>
      <c r="S1154"/>
      <c r="T1154"/>
      <c r="U1154"/>
      <c r="V1154"/>
      <c r="W1154" s="48"/>
      <c r="X1154"/>
      <c r="Y1154"/>
      <c r="Z1154"/>
      <c r="AA1154"/>
      <c r="AB1154" s="37"/>
      <c r="AC1154"/>
      <c r="AD1154" s="48"/>
      <c r="AE1154"/>
      <c r="AF1154"/>
      <c r="AG1154"/>
      <c r="AH1154"/>
      <c r="AJ1154"/>
    </row>
    <row r="1155" spans="8:36" x14ac:dyDescent="0.35">
      <c r="H1155"/>
      <c r="I1155" s="48"/>
      <c r="J1155"/>
      <c r="K1155"/>
      <c r="L1155"/>
      <c r="M1155"/>
      <c r="N1155"/>
      <c r="O1155"/>
      <c r="P1155" s="48"/>
      <c r="Q1155"/>
      <c r="R1155"/>
      <c r="S1155"/>
      <c r="T1155"/>
      <c r="U1155"/>
      <c r="V1155"/>
      <c r="W1155" s="48"/>
      <c r="X1155"/>
      <c r="Y1155"/>
      <c r="Z1155"/>
      <c r="AA1155"/>
      <c r="AB1155" s="37"/>
      <c r="AC1155"/>
      <c r="AD1155" s="48"/>
      <c r="AE1155"/>
      <c r="AF1155"/>
      <c r="AG1155"/>
      <c r="AH1155"/>
      <c r="AJ1155"/>
    </row>
    <row r="1156" spans="8:36" x14ac:dyDescent="0.35">
      <c r="H1156"/>
      <c r="I1156" s="48"/>
      <c r="J1156"/>
      <c r="K1156"/>
      <c r="L1156"/>
      <c r="M1156"/>
      <c r="N1156"/>
      <c r="O1156"/>
      <c r="P1156" s="48"/>
      <c r="Q1156"/>
      <c r="R1156"/>
      <c r="S1156"/>
      <c r="T1156"/>
      <c r="U1156"/>
      <c r="V1156"/>
      <c r="W1156" s="48"/>
      <c r="X1156"/>
      <c r="Y1156"/>
      <c r="Z1156"/>
      <c r="AA1156"/>
      <c r="AB1156" s="37"/>
      <c r="AC1156"/>
      <c r="AD1156" s="48"/>
      <c r="AE1156"/>
      <c r="AF1156"/>
      <c r="AG1156"/>
      <c r="AH1156"/>
      <c r="AJ1156"/>
    </row>
    <row r="1157" spans="8:36" x14ac:dyDescent="0.35">
      <c r="H1157"/>
      <c r="I1157" s="48"/>
      <c r="J1157"/>
      <c r="K1157"/>
      <c r="L1157"/>
      <c r="M1157"/>
      <c r="N1157"/>
      <c r="O1157"/>
      <c r="P1157" s="48"/>
      <c r="Q1157"/>
      <c r="R1157"/>
      <c r="S1157"/>
      <c r="T1157"/>
      <c r="U1157"/>
      <c r="V1157"/>
      <c r="W1157" s="48"/>
      <c r="X1157"/>
      <c r="Y1157"/>
      <c r="Z1157"/>
      <c r="AA1157"/>
      <c r="AB1157" s="37"/>
      <c r="AC1157"/>
      <c r="AD1157" s="48"/>
      <c r="AE1157"/>
      <c r="AF1157"/>
      <c r="AG1157"/>
      <c r="AH1157"/>
      <c r="AJ1157"/>
    </row>
    <row r="1158" spans="8:36" x14ac:dyDescent="0.35">
      <c r="H1158"/>
      <c r="I1158" s="48"/>
      <c r="J1158"/>
      <c r="K1158"/>
      <c r="L1158"/>
      <c r="M1158"/>
      <c r="N1158"/>
      <c r="O1158"/>
      <c r="P1158" s="48"/>
      <c r="Q1158"/>
      <c r="R1158"/>
      <c r="S1158"/>
      <c r="T1158"/>
      <c r="U1158"/>
      <c r="V1158"/>
      <c r="W1158" s="48"/>
      <c r="X1158"/>
      <c r="Y1158"/>
      <c r="Z1158"/>
      <c r="AA1158"/>
      <c r="AB1158" s="37"/>
      <c r="AC1158"/>
      <c r="AD1158" s="48"/>
      <c r="AE1158"/>
      <c r="AF1158"/>
      <c r="AG1158"/>
      <c r="AH1158"/>
      <c r="AJ1158"/>
    </row>
    <row r="1159" spans="8:36" x14ac:dyDescent="0.35">
      <c r="H1159"/>
      <c r="I1159" s="48"/>
      <c r="J1159"/>
      <c r="K1159"/>
      <c r="L1159"/>
      <c r="M1159"/>
      <c r="N1159"/>
      <c r="O1159"/>
      <c r="P1159" s="48"/>
      <c r="Q1159"/>
      <c r="R1159"/>
      <c r="S1159"/>
      <c r="T1159"/>
      <c r="U1159"/>
      <c r="V1159"/>
      <c r="W1159" s="48"/>
      <c r="X1159"/>
      <c r="Y1159"/>
      <c r="Z1159"/>
      <c r="AA1159"/>
      <c r="AB1159" s="37"/>
      <c r="AC1159"/>
      <c r="AD1159" s="48"/>
      <c r="AE1159"/>
      <c r="AF1159"/>
      <c r="AG1159"/>
      <c r="AH1159"/>
      <c r="AJ1159"/>
    </row>
    <row r="1160" spans="8:36" x14ac:dyDescent="0.35">
      <c r="H1160"/>
      <c r="I1160" s="48"/>
      <c r="J1160"/>
      <c r="K1160"/>
      <c r="L1160"/>
      <c r="M1160"/>
      <c r="N1160"/>
      <c r="O1160"/>
      <c r="P1160" s="48"/>
      <c r="Q1160"/>
      <c r="R1160"/>
      <c r="S1160"/>
      <c r="T1160"/>
      <c r="U1160"/>
      <c r="V1160"/>
      <c r="W1160" s="48"/>
      <c r="X1160"/>
      <c r="Y1160"/>
      <c r="Z1160"/>
      <c r="AA1160"/>
      <c r="AB1160" s="37"/>
      <c r="AC1160"/>
      <c r="AD1160" s="48"/>
      <c r="AE1160"/>
      <c r="AF1160"/>
      <c r="AG1160"/>
      <c r="AH1160"/>
      <c r="AJ1160"/>
    </row>
    <row r="1161" spans="8:36" x14ac:dyDescent="0.35">
      <c r="H1161"/>
      <c r="I1161" s="48"/>
      <c r="J1161"/>
      <c r="K1161"/>
      <c r="L1161"/>
      <c r="M1161"/>
      <c r="N1161"/>
      <c r="O1161"/>
      <c r="P1161" s="48"/>
      <c r="Q1161"/>
      <c r="R1161"/>
      <c r="S1161"/>
      <c r="T1161"/>
      <c r="U1161"/>
      <c r="V1161"/>
      <c r="W1161" s="48"/>
      <c r="X1161"/>
      <c r="Y1161"/>
      <c r="Z1161"/>
      <c r="AA1161"/>
      <c r="AB1161" s="37"/>
      <c r="AC1161"/>
      <c r="AD1161" s="48"/>
      <c r="AE1161"/>
      <c r="AF1161"/>
      <c r="AG1161"/>
      <c r="AH1161"/>
      <c r="AJ1161"/>
    </row>
    <row r="1162" spans="8:36" x14ac:dyDescent="0.35">
      <c r="H1162"/>
      <c r="I1162" s="48"/>
      <c r="J1162"/>
      <c r="K1162"/>
      <c r="L1162"/>
      <c r="M1162"/>
      <c r="N1162"/>
      <c r="O1162"/>
      <c r="P1162" s="48"/>
      <c r="Q1162"/>
      <c r="R1162"/>
      <c r="S1162"/>
      <c r="T1162"/>
      <c r="U1162"/>
      <c r="V1162"/>
      <c r="W1162" s="48"/>
      <c r="X1162"/>
      <c r="Y1162"/>
      <c r="Z1162"/>
      <c r="AA1162"/>
      <c r="AB1162" s="37"/>
      <c r="AC1162"/>
      <c r="AD1162" s="48"/>
      <c r="AE1162"/>
      <c r="AF1162"/>
      <c r="AG1162"/>
      <c r="AH1162"/>
      <c r="AJ1162"/>
    </row>
    <row r="1163" spans="8:36" x14ac:dyDescent="0.35">
      <c r="H1163"/>
      <c r="I1163" s="48"/>
      <c r="J1163"/>
      <c r="K1163"/>
      <c r="L1163"/>
      <c r="M1163"/>
      <c r="N1163"/>
      <c r="O1163"/>
      <c r="P1163" s="48"/>
      <c r="Q1163"/>
      <c r="R1163"/>
      <c r="S1163"/>
      <c r="T1163"/>
      <c r="U1163"/>
      <c r="V1163"/>
      <c r="W1163" s="48"/>
      <c r="X1163"/>
      <c r="Y1163"/>
      <c r="Z1163"/>
      <c r="AA1163"/>
      <c r="AB1163" s="37"/>
      <c r="AC1163"/>
      <c r="AD1163" s="48"/>
      <c r="AE1163"/>
      <c r="AF1163"/>
      <c r="AG1163"/>
      <c r="AH1163"/>
      <c r="AJ1163"/>
    </row>
    <row r="1164" spans="8:36" x14ac:dyDescent="0.35">
      <c r="H1164"/>
      <c r="I1164" s="48"/>
      <c r="J1164"/>
      <c r="K1164"/>
      <c r="L1164"/>
      <c r="M1164"/>
      <c r="N1164"/>
      <c r="O1164"/>
      <c r="P1164" s="48"/>
      <c r="Q1164"/>
      <c r="R1164"/>
      <c r="S1164"/>
      <c r="T1164"/>
      <c r="U1164"/>
      <c r="V1164"/>
      <c r="W1164" s="48"/>
      <c r="X1164"/>
      <c r="Y1164"/>
      <c r="Z1164"/>
      <c r="AA1164"/>
      <c r="AB1164" s="37"/>
      <c r="AC1164"/>
      <c r="AD1164" s="48"/>
      <c r="AE1164"/>
      <c r="AF1164"/>
      <c r="AG1164"/>
      <c r="AH1164"/>
      <c r="AJ1164"/>
    </row>
    <row r="1165" spans="8:36" x14ac:dyDescent="0.35">
      <c r="H1165"/>
      <c r="I1165" s="48"/>
      <c r="J1165"/>
      <c r="K1165"/>
      <c r="L1165"/>
      <c r="M1165"/>
      <c r="N1165"/>
      <c r="O1165"/>
      <c r="P1165" s="48"/>
      <c r="Q1165"/>
      <c r="R1165"/>
      <c r="S1165"/>
      <c r="T1165"/>
      <c r="U1165"/>
      <c r="V1165"/>
      <c r="W1165" s="48"/>
      <c r="X1165"/>
      <c r="Y1165"/>
      <c r="Z1165"/>
      <c r="AA1165"/>
      <c r="AB1165" s="37"/>
      <c r="AC1165"/>
      <c r="AD1165" s="48"/>
      <c r="AE1165"/>
      <c r="AF1165"/>
      <c r="AG1165"/>
      <c r="AH1165"/>
      <c r="AJ1165"/>
    </row>
    <row r="1166" spans="8:36" x14ac:dyDescent="0.35">
      <c r="H1166"/>
      <c r="I1166" s="48"/>
      <c r="J1166"/>
      <c r="K1166"/>
      <c r="L1166"/>
      <c r="M1166"/>
      <c r="N1166"/>
      <c r="O1166"/>
      <c r="P1166" s="48"/>
      <c r="Q1166"/>
      <c r="R1166"/>
      <c r="S1166"/>
      <c r="T1166"/>
      <c r="U1166"/>
      <c r="V1166"/>
      <c r="W1166" s="48"/>
      <c r="X1166"/>
      <c r="Y1166"/>
      <c r="Z1166"/>
      <c r="AA1166"/>
      <c r="AB1166" s="37"/>
      <c r="AC1166"/>
      <c r="AD1166" s="48"/>
      <c r="AE1166"/>
      <c r="AF1166"/>
      <c r="AG1166"/>
      <c r="AH1166"/>
      <c r="AJ1166"/>
    </row>
    <row r="1167" spans="8:36" x14ac:dyDescent="0.35">
      <c r="H1167"/>
      <c r="I1167" s="48"/>
      <c r="J1167"/>
      <c r="K1167"/>
      <c r="L1167"/>
      <c r="M1167"/>
      <c r="N1167"/>
      <c r="O1167"/>
      <c r="P1167" s="48"/>
      <c r="Q1167"/>
      <c r="R1167"/>
      <c r="S1167"/>
      <c r="T1167"/>
      <c r="U1167"/>
      <c r="V1167"/>
      <c r="W1167" s="48"/>
      <c r="X1167"/>
      <c r="Y1167"/>
      <c r="Z1167"/>
      <c r="AA1167"/>
      <c r="AB1167" s="37"/>
      <c r="AC1167"/>
      <c r="AD1167" s="48"/>
      <c r="AE1167"/>
      <c r="AF1167"/>
      <c r="AG1167"/>
      <c r="AH1167"/>
      <c r="AJ1167"/>
    </row>
    <row r="1168" spans="8:36" x14ac:dyDescent="0.35">
      <c r="H1168"/>
      <c r="I1168" s="48"/>
      <c r="J1168"/>
      <c r="K1168"/>
      <c r="L1168"/>
      <c r="M1168"/>
      <c r="N1168"/>
      <c r="O1168"/>
      <c r="P1168" s="48"/>
      <c r="Q1168"/>
      <c r="R1168"/>
      <c r="S1168"/>
      <c r="T1168"/>
      <c r="U1168"/>
      <c r="V1168"/>
      <c r="W1168" s="48"/>
      <c r="X1168"/>
      <c r="Y1168"/>
      <c r="Z1168"/>
      <c r="AA1168"/>
      <c r="AB1168" s="37"/>
      <c r="AC1168"/>
      <c r="AD1168" s="48"/>
      <c r="AE1168"/>
      <c r="AF1168"/>
      <c r="AG1168"/>
      <c r="AH1168"/>
      <c r="AJ1168"/>
    </row>
    <row r="1169" spans="8:36" x14ac:dyDescent="0.35">
      <c r="H1169"/>
      <c r="I1169" s="48"/>
      <c r="J1169"/>
      <c r="K1169"/>
      <c r="L1169"/>
      <c r="M1169"/>
      <c r="N1169"/>
      <c r="O1169"/>
      <c r="P1169" s="48"/>
      <c r="Q1169"/>
      <c r="R1169"/>
      <c r="S1169"/>
      <c r="T1169"/>
      <c r="U1169"/>
      <c r="V1169"/>
      <c r="W1169" s="48"/>
      <c r="X1169"/>
      <c r="Y1169"/>
      <c r="Z1169"/>
      <c r="AA1169"/>
      <c r="AB1169" s="37"/>
      <c r="AC1169"/>
      <c r="AD1169" s="48"/>
      <c r="AE1169"/>
      <c r="AF1169"/>
      <c r="AG1169"/>
      <c r="AH1169"/>
      <c r="AJ1169"/>
    </row>
    <row r="1170" spans="8:36" x14ac:dyDescent="0.35">
      <c r="H1170"/>
      <c r="I1170" s="48"/>
      <c r="J1170"/>
      <c r="K1170"/>
      <c r="L1170"/>
      <c r="M1170"/>
      <c r="N1170"/>
      <c r="O1170"/>
      <c r="P1170" s="48"/>
      <c r="Q1170"/>
      <c r="R1170"/>
      <c r="S1170"/>
      <c r="T1170"/>
      <c r="U1170"/>
      <c r="V1170"/>
      <c r="W1170" s="48"/>
      <c r="X1170"/>
      <c r="Y1170"/>
      <c r="Z1170"/>
      <c r="AA1170"/>
      <c r="AB1170" s="37"/>
      <c r="AC1170"/>
      <c r="AD1170" s="48"/>
      <c r="AE1170"/>
      <c r="AF1170"/>
      <c r="AG1170"/>
      <c r="AH1170"/>
      <c r="AJ1170"/>
    </row>
    <row r="1171" spans="8:36" x14ac:dyDescent="0.35">
      <c r="H1171"/>
      <c r="I1171" s="48"/>
      <c r="J1171"/>
      <c r="K1171"/>
      <c r="L1171"/>
      <c r="M1171"/>
      <c r="N1171"/>
      <c r="O1171"/>
      <c r="P1171" s="48"/>
      <c r="Q1171"/>
      <c r="R1171"/>
      <c r="S1171"/>
      <c r="T1171"/>
      <c r="U1171"/>
      <c r="V1171"/>
      <c r="W1171" s="48"/>
      <c r="X1171"/>
      <c r="Y1171"/>
      <c r="Z1171"/>
      <c r="AA1171"/>
      <c r="AB1171" s="37"/>
      <c r="AC1171"/>
      <c r="AD1171" s="48"/>
      <c r="AE1171"/>
      <c r="AF1171"/>
      <c r="AG1171"/>
      <c r="AH1171"/>
      <c r="AJ1171"/>
    </row>
    <row r="1172" spans="8:36" x14ac:dyDescent="0.35">
      <c r="H1172"/>
      <c r="I1172" s="48"/>
      <c r="J1172"/>
      <c r="K1172"/>
      <c r="L1172"/>
      <c r="M1172"/>
      <c r="N1172"/>
      <c r="O1172"/>
      <c r="P1172" s="48"/>
      <c r="Q1172"/>
      <c r="R1172"/>
      <c r="S1172"/>
      <c r="T1172"/>
      <c r="U1172"/>
      <c r="V1172"/>
      <c r="W1172" s="48"/>
      <c r="X1172"/>
      <c r="Y1172"/>
      <c r="Z1172"/>
      <c r="AA1172"/>
      <c r="AB1172" s="37"/>
      <c r="AC1172"/>
      <c r="AD1172" s="48"/>
      <c r="AE1172"/>
      <c r="AF1172"/>
      <c r="AG1172"/>
      <c r="AH1172"/>
      <c r="AJ1172"/>
    </row>
    <row r="1173" spans="8:36" x14ac:dyDescent="0.35">
      <c r="H1173"/>
      <c r="I1173" s="48"/>
      <c r="J1173"/>
      <c r="K1173"/>
      <c r="L1173"/>
      <c r="M1173"/>
      <c r="N1173"/>
      <c r="O1173"/>
      <c r="P1173" s="48"/>
      <c r="Q1173"/>
      <c r="R1173"/>
      <c r="S1173"/>
      <c r="T1173"/>
      <c r="U1173"/>
      <c r="V1173"/>
      <c r="W1173" s="48"/>
      <c r="X1173"/>
      <c r="Y1173"/>
      <c r="Z1173"/>
      <c r="AA1173"/>
      <c r="AB1173" s="37"/>
      <c r="AC1173"/>
      <c r="AD1173" s="48"/>
      <c r="AE1173"/>
      <c r="AF1173"/>
      <c r="AG1173"/>
      <c r="AH1173"/>
      <c r="AJ1173"/>
    </row>
    <row r="1174" spans="8:36" x14ac:dyDescent="0.35">
      <c r="H1174"/>
      <c r="I1174" s="48"/>
      <c r="J1174"/>
      <c r="K1174"/>
      <c r="L1174"/>
      <c r="M1174"/>
      <c r="N1174"/>
      <c r="O1174"/>
      <c r="P1174" s="48"/>
      <c r="Q1174"/>
      <c r="R1174"/>
      <c r="S1174"/>
      <c r="T1174"/>
      <c r="U1174"/>
      <c r="V1174"/>
      <c r="W1174" s="48"/>
      <c r="X1174"/>
      <c r="Y1174"/>
      <c r="Z1174"/>
      <c r="AA1174"/>
      <c r="AB1174" s="37"/>
      <c r="AC1174"/>
      <c r="AD1174" s="48"/>
      <c r="AE1174"/>
      <c r="AF1174"/>
      <c r="AG1174"/>
      <c r="AH1174"/>
      <c r="AJ1174"/>
    </row>
    <row r="1175" spans="8:36" x14ac:dyDescent="0.35">
      <c r="H1175"/>
      <c r="I1175" s="48"/>
      <c r="J1175"/>
      <c r="K1175"/>
      <c r="L1175"/>
      <c r="M1175"/>
      <c r="N1175"/>
      <c r="O1175"/>
      <c r="P1175" s="48"/>
      <c r="Q1175"/>
      <c r="R1175"/>
      <c r="S1175"/>
      <c r="T1175"/>
      <c r="U1175"/>
      <c r="V1175"/>
      <c r="W1175" s="48"/>
      <c r="X1175"/>
      <c r="Y1175"/>
      <c r="Z1175"/>
      <c r="AA1175"/>
      <c r="AB1175" s="37"/>
      <c r="AC1175"/>
      <c r="AD1175" s="48"/>
      <c r="AE1175"/>
      <c r="AF1175"/>
      <c r="AG1175"/>
      <c r="AH1175"/>
      <c r="AJ1175"/>
    </row>
    <row r="1176" spans="8:36" x14ac:dyDescent="0.35">
      <c r="H1176"/>
      <c r="I1176" s="48"/>
      <c r="J1176"/>
      <c r="K1176"/>
      <c r="L1176"/>
      <c r="M1176"/>
      <c r="N1176"/>
      <c r="O1176"/>
      <c r="P1176" s="48"/>
      <c r="Q1176"/>
      <c r="R1176"/>
      <c r="S1176"/>
      <c r="T1176"/>
      <c r="U1176"/>
      <c r="V1176"/>
      <c r="W1176" s="48"/>
      <c r="X1176"/>
      <c r="Y1176"/>
      <c r="Z1176"/>
      <c r="AA1176"/>
      <c r="AB1176" s="37"/>
      <c r="AC1176"/>
      <c r="AD1176" s="48"/>
      <c r="AE1176"/>
      <c r="AF1176"/>
      <c r="AG1176"/>
      <c r="AH1176"/>
      <c r="AJ1176"/>
    </row>
    <row r="1177" spans="8:36" x14ac:dyDescent="0.35">
      <c r="H1177"/>
      <c r="I1177" s="48"/>
      <c r="J1177"/>
      <c r="K1177"/>
      <c r="L1177"/>
      <c r="M1177"/>
      <c r="N1177"/>
      <c r="O1177"/>
      <c r="P1177" s="48"/>
      <c r="Q1177"/>
      <c r="R1177"/>
      <c r="S1177"/>
      <c r="T1177"/>
      <c r="U1177"/>
      <c r="V1177"/>
      <c r="W1177" s="48"/>
      <c r="X1177"/>
      <c r="Y1177"/>
      <c r="Z1177"/>
      <c r="AA1177"/>
      <c r="AB1177" s="37"/>
      <c r="AC1177"/>
      <c r="AD1177" s="48"/>
      <c r="AE1177"/>
      <c r="AF1177"/>
      <c r="AG1177"/>
      <c r="AH1177"/>
      <c r="AJ1177"/>
    </row>
    <row r="1178" spans="8:36" x14ac:dyDescent="0.35">
      <c r="H1178"/>
      <c r="I1178" s="48"/>
      <c r="J1178"/>
      <c r="K1178"/>
      <c r="L1178"/>
      <c r="M1178"/>
      <c r="N1178"/>
      <c r="O1178"/>
      <c r="P1178" s="48"/>
      <c r="Q1178"/>
      <c r="R1178"/>
      <c r="S1178"/>
      <c r="T1178"/>
      <c r="U1178"/>
      <c r="V1178"/>
      <c r="W1178" s="48"/>
      <c r="X1178"/>
      <c r="Y1178"/>
      <c r="Z1178"/>
      <c r="AA1178"/>
      <c r="AB1178" s="37"/>
      <c r="AC1178"/>
      <c r="AD1178" s="48"/>
      <c r="AE1178"/>
      <c r="AF1178"/>
      <c r="AG1178"/>
      <c r="AH1178"/>
      <c r="AJ1178"/>
    </row>
    <row r="1179" spans="8:36" x14ac:dyDescent="0.35">
      <c r="H1179"/>
      <c r="I1179" s="48"/>
      <c r="J1179"/>
      <c r="K1179"/>
      <c r="L1179"/>
      <c r="M1179"/>
      <c r="N1179"/>
      <c r="O1179"/>
      <c r="P1179" s="48"/>
      <c r="Q1179"/>
      <c r="R1179"/>
      <c r="S1179"/>
      <c r="T1179"/>
      <c r="U1179"/>
      <c r="V1179"/>
      <c r="W1179" s="48"/>
      <c r="X1179"/>
      <c r="Y1179"/>
      <c r="Z1179"/>
      <c r="AA1179"/>
      <c r="AB1179" s="37"/>
      <c r="AC1179"/>
      <c r="AD1179" s="48"/>
      <c r="AE1179"/>
      <c r="AF1179"/>
      <c r="AG1179"/>
      <c r="AH1179"/>
      <c r="AJ1179"/>
    </row>
    <row r="1180" spans="8:36" x14ac:dyDescent="0.35">
      <c r="H1180"/>
      <c r="I1180" s="48"/>
      <c r="J1180"/>
      <c r="K1180"/>
      <c r="L1180"/>
      <c r="M1180"/>
      <c r="N1180"/>
      <c r="O1180"/>
      <c r="P1180" s="48"/>
      <c r="Q1180"/>
      <c r="R1180"/>
      <c r="S1180"/>
      <c r="T1180"/>
      <c r="U1180"/>
      <c r="V1180"/>
      <c r="W1180" s="48"/>
      <c r="X1180"/>
      <c r="Y1180"/>
      <c r="Z1180"/>
      <c r="AA1180"/>
      <c r="AB1180" s="37"/>
      <c r="AC1180"/>
      <c r="AD1180" s="48"/>
      <c r="AE1180"/>
      <c r="AF1180"/>
      <c r="AG1180"/>
      <c r="AH1180"/>
      <c r="AJ1180"/>
    </row>
    <row r="1181" spans="8:36" x14ac:dyDescent="0.35">
      <c r="H1181"/>
      <c r="I1181" s="48"/>
      <c r="J1181"/>
      <c r="K1181"/>
      <c r="L1181"/>
      <c r="M1181"/>
      <c r="N1181"/>
      <c r="O1181"/>
      <c r="P1181" s="48"/>
      <c r="Q1181"/>
      <c r="R1181"/>
      <c r="S1181"/>
      <c r="T1181"/>
      <c r="U1181"/>
      <c r="V1181"/>
      <c r="W1181" s="48"/>
      <c r="X1181"/>
      <c r="Y1181"/>
      <c r="Z1181"/>
      <c r="AA1181"/>
      <c r="AB1181" s="37"/>
      <c r="AC1181"/>
      <c r="AD1181" s="48"/>
      <c r="AE1181"/>
      <c r="AF1181"/>
      <c r="AG1181"/>
      <c r="AH1181"/>
      <c r="AJ1181"/>
    </row>
    <row r="1182" spans="8:36" x14ac:dyDescent="0.35">
      <c r="H1182"/>
      <c r="I1182" s="48"/>
      <c r="J1182"/>
      <c r="K1182"/>
      <c r="L1182"/>
      <c r="M1182"/>
      <c r="N1182"/>
      <c r="O1182"/>
      <c r="P1182" s="48"/>
      <c r="Q1182"/>
      <c r="R1182"/>
      <c r="S1182"/>
      <c r="T1182"/>
      <c r="U1182"/>
      <c r="V1182"/>
      <c r="W1182" s="48"/>
      <c r="X1182"/>
      <c r="Y1182"/>
      <c r="Z1182"/>
      <c r="AA1182"/>
      <c r="AB1182" s="37"/>
      <c r="AC1182"/>
      <c r="AD1182" s="48"/>
      <c r="AE1182"/>
      <c r="AF1182"/>
      <c r="AG1182"/>
      <c r="AH1182"/>
      <c r="AJ1182"/>
    </row>
    <row r="1183" spans="8:36" x14ac:dyDescent="0.35">
      <c r="H1183"/>
      <c r="I1183" s="48"/>
      <c r="J1183"/>
      <c r="K1183"/>
      <c r="L1183"/>
      <c r="M1183"/>
      <c r="N1183"/>
      <c r="O1183"/>
      <c r="P1183" s="48"/>
      <c r="Q1183"/>
      <c r="R1183"/>
      <c r="S1183"/>
      <c r="T1183"/>
      <c r="U1183"/>
      <c r="V1183"/>
      <c r="W1183" s="48"/>
      <c r="X1183"/>
      <c r="Y1183"/>
      <c r="Z1183"/>
      <c r="AA1183"/>
      <c r="AB1183" s="37"/>
      <c r="AC1183"/>
      <c r="AD1183" s="48"/>
      <c r="AE1183"/>
      <c r="AF1183"/>
      <c r="AG1183"/>
      <c r="AH1183"/>
      <c r="AJ1183"/>
    </row>
    <row r="1184" spans="8:36" x14ac:dyDescent="0.35">
      <c r="H1184"/>
      <c r="I1184" s="48"/>
      <c r="J1184"/>
      <c r="K1184"/>
      <c r="L1184"/>
      <c r="M1184"/>
      <c r="N1184"/>
      <c r="O1184"/>
      <c r="P1184" s="48"/>
      <c r="Q1184"/>
      <c r="R1184"/>
      <c r="S1184"/>
      <c r="T1184"/>
      <c r="U1184"/>
      <c r="V1184"/>
      <c r="W1184" s="48"/>
      <c r="X1184"/>
      <c r="Y1184"/>
      <c r="Z1184"/>
      <c r="AA1184"/>
      <c r="AB1184" s="37"/>
      <c r="AC1184"/>
      <c r="AD1184" s="48"/>
      <c r="AE1184"/>
      <c r="AF1184"/>
      <c r="AG1184"/>
      <c r="AH1184"/>
      <c r="AJ1184"/>
    </row>
    <row r="1185" spans="8:36" x14ac:dyDescent="0.35">
      <c r="H1185"/>
      <c r="I1185" s="48"/>
      <c r="J1185"/>
      <c r="K1185"/>
      <c r="L1185"/>
      <c r="M1185"/>
      <c r="N1185"/>
      <c r="O1185"/>
      <c r="P1185" s="48"/>
      <c r="Q1185"/>
      <c r="R1185"/>
      <c r="S1185"/>
      <c r="T1185"/>
      <c r="U1185"/>
      <c r="V1185"/>
      <c r="W1185" s="48"/>
      <c r="X1185"/>
      <c r="Y1185"/>
      <c r="Z1185"/>
      <c r="AA1185"/>
      <c r="AB1185" s="37"/>
      <c r="AC1185"/>
      <c r="AD1185" s="48"/>
      <c r="AE1185"/>
      <c r="AF1185"/>
      <c r="AG1185"/>
      <c r="AH1185"/>
      <c r="AJ1185"/>
    </row>
    <row r="1186" spans="8:36" x14ac:dyDescent="0.35">
      <c r="H1186"/>
      <c r="I1186" s="48"/>
      <c r="J1186"/>
      <c r="K1186"/>
      <c r="L1186"/>
      <c r="M1186"/>
      <c r="N1186"/>
      <c r="O1186"/>
      <c r="P1186" s="48"/>
      <c r="Q1186"/>
      <c r="R1186"/>
      <c r="S1186"/>
      <c r="T1186"/>
      <c r="U1186"/>
      <c r="V1186"/>
      <c r="W1186" s="48"/>
      <c r="X1186"/>
      <c r="Y1186"/>
      <c r="Z1186"/>
      <c r="AA1186"/>
      <c r="AB1186" s="37"/>
      <c r="AC1186"/>
      <c r="AD1186" s="48"/>
      <c r="AE1186"/>
      <c r="AF1186"/>
      <c r="AG1186"/>
      <c r="AH1186"/>
      <c r="AJ1186"/>
    </row>
    <row r="1187" spans="8:36" x14ac:dyDescent="0.35">
      <c r="H1187"/>
      <c r="I1187" s="48"/>
      <c r="J1187"/>
      <c r="K1187"/>
      <c r="L1187"/>
      <c r="M1187"/>
      <c r="N1187"/>
      <c r="O1187"/>
      <c r="P1187" s="48"/>
      <c r="Q1187"/>
      <c r="R1187"/>
      <c r="S1187"/>
      <c r="T1187"/>
      <c r="U1187"/>
      <c r="V1187"/>
      <c r="W1187" s="48"/>
      <c r="X1187"/>
      <c r="Y1187"/>
      <c r="Z1187"/>
      <c r="AA1187"/>
      <c r="AB1187" s="37"/>
      <c r="AC1187"/>
      <c r="AD1187" s="48"/>
      <c r="AE1187"/>
      <c r="AF1187"/>
      <c r="AG1187"/>
      <c r="AH1187"/>
      <c r="AJ1187"/>
    </row>
    <row r="1188" spans="8:36" x14ac:dyDescent="0.35">
      <c r="H1188"/>
      <c r="I1188" s="48"/>
      <c r="J1188"/>
      <c r="K1188"/>
      <c r="L1188"/>
      <c r="M1188"/>
      <c r="N1188"/>
      <c r="O1188"/>
      <c r="P1188" s="48"/>
      <c r="Q1188"/>
      <c r="R1188"/>
      <c r="S1188"/>
      <c r="T1188"/>
      <c r="U1188"/>
      <c r="V1188"/>
      <c r="W1188" s="48"/>
      <c r="X1188"/>
      <c r="Y1188"/>
      <c r="Z1188"/>
      <c r="AA1188"/>
      <c r="AB1188" s="37"/>
      <c r="AC1188"/>
      <c r="AD1188" s="48"/>
      <c r="AE1188"/>
      <c r="AF1188"/>
      <c r="AG1188"/>
      <c r="AH1188"/>
      <c r="AJ1188"/>
    </row>
    <row r="1189" spans="8:36" x14ac:dyDescent="0.35">
      <c r="H1189"/>
      <c r="I1189" s="48"/>
      <c r="J1189"/>
      <c r="K1189"/>
      <c r="L1189"/>
      <c r="M1189"/>
      <c r="N1189"/>
      <c r="O1189"/>
      <c r="P1189" s="48"/>
      <c r="Q1189"/>
      <c r="R1189"/>
      <c r="S1189"/>
      <c r="T1189"/>
      <c r="U1189"/>
      <c r="V1189"/>
      <c r="W1189" s="48"/>
      <c r="X1189"/>
      <c r="Y1189"/>
      <c r="Z1189"/>
      <c r="AA1189"/>
      <c r="AB1189" s="37"/>
      <c r="AC1189"/>
      <c r="AD1189" s="48"/>
      <c r="AE1189"/>
      <c r="AF1189"/>
      <c r="AG1189"/>
      <c r="AH1189"/>
      <c r="AJ1189"/>
    </row>
    <row r="1190" spans="8:36" x14ac:dyDescent="0.35">
      <c r="H1190"/>
      <c r="I1190" s="48"/>
      <c r="J1190"/>
      <c r="K1190"/>
      <c r="L1190"/>
      <c r="M1190"/>
      <c r="N1190"/>
      <c r="O1190"/>
      <c r="P1190" s="48"/>
      <c r="Q1190"/>
      <c r="R1190"/>
      <c r="S1190"/>
      <c r="T1190"/>
      <c r="U1190"/>
      <c r="V1190"/>
      <c r="W1190" s="48"/>
      <c r="X1190"/>
      <c r="Y1190"/>
      <c r="Z1190"/>
      <c r="AA1190"/>
      <c r="AB1190" s="37"/>
      <c r="AC1190"/>
      <c r="AD1190" s="48"/>
      <c r="AE1190"/>
      <c r="AF1190"/>
      <c r="AG1190"/>
      <c r="AH1190"/>
      <c r="AJ1190"/>
    </row>
    <row r="1191" spans="8:36" x14ac:dyDescent="0.35">
      <c r="H1191"/>
      <c r="I1191" s="48"/>
      <c r="J1191"/>
      <c r="K1191"/>
      <c r="L1191"/>
      <c r="M1191"/>
      <c r="N1191"/>
      <c r="O1191"/>
      <c r="P1191" s="48"/>
      <c r="Q1191"/>
      <c r="R1191"/>
      <c r="S1191"/>
      <c r="T1191"/>
      <c r="U1191"/>
      <c r="V1191"/>
      <c r="W1191" s="48"/>
      <c r="X1191"/>
      <c r="Y1191"/>
      <c r="Z1191"/>
      <c r="AA1191"/>
      <c r="AB1191" s="37"/>
      <c r="AC1191"/>
      <c r="AD1191" s="48"/>
      <c r="AE1191"/>
      <c r="AF1191"/>
      <c r="AG1191"/>
      <c r="AH1191"/>
      <c r="AJ1191"/>
    </row>
    <row r="1192" spans="8:36" x14ac:dyDescent="0.35">
      <c r="H1192"/>
      <c r="I1192" s="48"/>
      <c r="J1192"/>
      <c r="K1192"/>
      <c r="L1192"/>
      <c r="M1192"/>
      <c r="N1192"/>
      <c r="O1192"/>
      <c r="P1192" s="48"/>
      <c r="Q1192"/>
      <c r="R1192"/>
      <c r="S1192"/>
      <c r="T1192"/>
      <c r="U1192"/>
      <c r="V1192"/>
      <c r="W1192" s="48"/>
      <c r="X1192"/>
      <c r="Y1192"/>
      <c r="Z1192"/>
      <c r="AA1192"/>
      <c r="AB1192" s="37"/>
      <c r="AC1192"/>
      <c r="AD1192" s="48"/>
      <c r="AE1192"/>
      <c r="AF1192"/>
      <c r="AG1192"/>
      <c r="AH1192"/>
      <c r="AJ1192"/>
    </row>
    <row r="1193" spans="8:36" x14ac:dyDescent="0.35">
      <c r="H1193"/>
      <c r="I1193" s="48"/>
      <c r="J1193"/>
      <c r="K1193"/>
      <c r="L1193"/>
      <c r="M1193"/>
      <c r="N1193"/>
      <c r="O1193"/>
      <c r="P1193" s="48"/>
      <c r="Q1193"/>
      <c r="R1193"/>
      <c r="S1193"/>
      <c r="T1193"/>
      <c r="U1193"/>
      <c r="V1193"/>
      <c r="W1193" s="48"/>
      <c r="X1193"/>
      <c r="Y1193"/>
      <c r="Z1193"/>
      <c r="AA1193"/>
      <c r="AB1193" s="37"/>
      <c r="AC1193"/>
      <c r="AD1193" s="48"/>
      <c r="AE1193"/>
      <c r="AF1193"/>
      <c r="AG1193"/>
      <c r="AH1193"/>
      <c r="AJ1193"/>
    </row>
    <row r="1194" spans="8:36" x14ac:dyDescent="0.35">
      <c r="H1194"/>
      <c r="I1194" s="48"/>
      <c r="J1194"/>
      <c r="K1194"/>
      <c r="L1194"/>
      <c r="M1194"/>
      <c r="N1194"/>
      <c r="O1194"/>
      <c r="P1194" s="48"/>
      <c r="Q1194"/>
      <c r="R1194"/>
      <c r="S1194"/>
      <c r="T1194"/>
      <c r="U1194"/>
      <c r="V1194"/>
      <c r="W1194" s="48"/>
      <c r="X1194"/>
      <c r="Y1194"/>
      <c r="Z1194"/>
      <c r="AA1194"/>
      <c r="AB1194" s="37"/>
      <c r="AC1194"/>
      <c r="AD1194" s="48"/>
      <c r="AE1194"/>
      <c r="AF1194"/>
      <c r="AG1194"/>
      <c r="AH1194"/>
      <c r="AJ1194"/>
    </row>
    <row r="1195" spans="8:36" x14ac:dyDescent="0.35">
      <c r="H1195"/>
      <c r="I1195" s="48"/>
      <c r="J1195"/>
      <c r="K1195"/>
      <c r="L1195"/>
      <c r="M1195"/>
      <c r="N1195"/>
      <c r="O1195"/>
      <c r="P1195" s="48"/>
      <c r="Q1195"/>
      <c r="R1195"/>
      <c r="S1195"/>
      <c r="T1195"/>
      <c r="U1195"/>
      <c r="V1195"/>
      <c r="W1195" s="48"/>
      <c r="X1195"/>
      <c r="Y1195"/>
      <c r="Z1195"/>
      <c r="AA1195"/>
      <c r="AB1195" s="37"/>
      <c r="AC1195"/>
      <c r="AD1195" s="48"/>
      <c r="AE1195"/>
      <c r="AF1195"/>
      <c r="AG1195"/>
      <c r="AH1195"/>
      <c r="AJ1195"/>
    </row>
    <row r="1196" spans="8:36" x14ac:dyDescent="0.35">
      <c r="H1196"/>
      <c r="I1196" s="48"/>
      <c r="J1196"/>
      <c r="K1196"/>
      <c r="L1196"/>
      <c r="M1196"/>
      <c r="N1196"/>
      <c r="O1196"/>
      <c r="P1196" s="48"/>
      <c r="Q1196"/>
      <c r="R1196"/>
      <c r="S1196"/>
      <c r="T1196"/>
      <c r="U1196"/>
      <c r="V1196"/>
      <c r="W1196" s="48"/>
      <c r="X1196"/>
      <c r="Y1196"/>
      <c r="Z1196"/>
      <c r="AA1196"/>
      <c r="AB1196" s="37"/>
      <c r="AC1196"/>
      <c r="AD1196" s="48"/>
      <c r="AE1196"/>
      <c r="AF1196"/>
      <c r="AG1196"/>
      <c r="AH1196"/>
      <c r="AJ1196"/>
    </row>
    <row r="1197" spans="8:36" x14ac:dyDescent="0.35">
      <c r="H1197"/>
      <c r="I1197" s="48"/>
      <c r="J1197"/>
      <c r="K1197"/>
      <c r="L1197"/>
      <c r="M1197"/>
      <c r="N1197"/>
      <c r="O1197"/>
      <c r="P1197" s="48"/>
      <c r="Q1197"/>
      <c r="R1197"/>
      <c r="S1197"/>
      <c r="T1197"/>
      <c r="U1197"/>
      <c r="V1197"/>
      <c r="W1197" s="48"/>
      <c r="X1197"/>
      <c r="Y1197"/>
      <c r="Z1197"/>
      <c r="AA1197"/>
      <c r="AB1197" s="37"/>
      <c r="AC1197"/>
      <c r="AD1197" s="48"/>
      <c r="AE1197"/>
      <c r="AF1197"/>
      <c r="AG1197"/>
      <c r="AH1197"/>
      <c r="AJ1197"/>
    </row>
    <row r="1198" spans="8:36" x14ac:dyDescent="0.35">
      <c r="H1198"/>
      <c r="I1198" s="48"/>
      <c r="J1198"/>
      <c r="K1198"/>
      <c r="L1198"/>
      <c r="M1198"/>
      <c r="N1198"/>
      <c r="O1198"/>
      <c r="P1198" s="48"/>
      <c r="Q1198"/>
      <c r="R1198"/>
      <c r="S1198"/>
      <c r="T1198"/>
      <c r="U1198"/>
      <c r="V1198"/>
      <c r="W1198" s="48"/>
      <c r="X1198"/>
      <c r="Y1198"/>
      <c r="Z1198"/>
      <c r="AA1198"/>
      <c r="AB1198" s="37"/>
      <c r="AC1198"/>
      <c r="AD1198" s="48"/>
      <c r="AE1198"/>
      <c r="AF1198"/>
      <c r="AG1198"/>
      <c r="AH1198"/>
      <c r="AJ1198"/>
    </row>
    <row r="1199" spans="8:36" x14ac:dyDescent="0.35">
      <c r="H1199"/>
      <c r="I1199" s="48"/>
      <c r="J1199"/>
      <c r="K1199"/>
      <c r="L1199"/>
      <c r="M1199"/>
      <c r="N1199"/>
      <c r="O1199"/>
      <c r="P1199" s="48"/>
      <c r="Q1199"/>
      <c r="R1199"/>
      <c r="S1199"/>
      <c r="T1199"/>
      <c r="U1199"/>
      <c r="V1199"/>
      <c r="W1199" s="48"/>
      <c r="X1199"/>
      <c r="Y1199"/>
      <c r="Z1199"/>
      <c r="AA1199"/>
      <c r="AB1199" s="37"/>
      <c r="AC1199"/>
      <c r="AD1199" s="48"/>
      <c r="AE1199"/>
      <c r="AF1199"/>
      <c r="AG1199"/>
      <c r="AH1199"/>
      <c r="AJ1199"/>
    </row>
    <row r="1200" spans="8:36" x14ac:dyDescent="0.35">
      <c r="H1200"/>
      <c r="I1200" s="48"/>
      <c r="J1200"/>
      <c r="K1200"/>
      <c r="L1200"/>
      <c r="M1200"/>
      <c r="N1200"/>
      <c r="O1200"/>
      <c r="P1200" s="48"/>
      <c r="Q1200"/>
      <c r="R1200"/>
      <c r="S1200"/>
      <c r="T1200"/>
      <c r="U1200"/>
      <c r="V1200"/>
      <c r="W1200" s="48"/>
      <c r="X1200"/>
      <c r="Y1200"/>
      <c r="Z1200"/>
      <c r="AA1200"/>
      <c r="AB1200" s="37"/>
      <c r="AC1200"/>
      <c r="AD1200" s="48"/>
      <c r="AE1200"/>
      <c r="AF1200"/>
      <c r="AG1200"/>
      <c r="AH1200"/>
      <c r="AJ1200"/>
    </row>
    <row r="1201" spans="8:36" x14ac:dyDescent="0.35">
      <c r="H1201"/>
      <c r="I1201" s="48"/>
      <c r="J1201"/>
      <c r="K1201"/>
      <c r="L1201"/>
      <c r="M1201"/>
      <c r="N1201"/>
      <c r="O1201"/>
      <c r="P1201" s="48"/>
      <c r="Q1201"/>
      <c r="R1201"/>
      <c r="S1201"/>
      <c r="T1201"/>
      <c r="U1201"/>
      <c r="V1201"/>
      <c r="W1201" s="48"/>
      <c r="X1201"/>
      <c r="Y1201"/>
      <c r="Z1201"/>
      <c r="AA1201"/>
      <c r="AB1201" s="37"/>
      <c r="AC1201"/>
      <c r="AD1201" s="48"/>
      <c r="AE1201"/>
      <c r="AF1201"/>
      <c r="AG1201"/>
      <c r="AH1201"/>
      <c r="AJ1201"/>
    </row>
    <row r="1202" spans="8:36" x14ac:dyDescent="0.35">
      <c r="H1202"/>
      <c r="I1202" s="48"/>
      <c r="J1202"/>
      <c r="K1202"/>
      <c r="L1202"/>
      <c r="M1202"/>
      <c r="N1202"/>
      <c r="O1202"/>
      <c r="P1202" s="48"/>
      <c r="Q1202"/>
      <c r="R1202"/>
      <c r="S1202"/>
      <c r="T1202"/>
      <c r="U1202"/>
      <c r="V1202"/>
      <c r="W1202" s="48"/>
      <c r="X1202"/>
      <c r="Y1202"/>
      <c r="Z1202"/>
      <c r="AA1202"/>
      <c r="AB1202" s="37"/>
      <c r="AC1202"/>
      <c r="AD1202" s="48"/>
      <c r="AE1202"/>
      <c r="AF1202"/>
      <c r="AG1202"/>
      <c r="AH1202"/>
      <c r="AJ1202"/>
    </row>
    <row r="1203" spans="8:36" x14ac:dyDescent="0.35">
      <c r="H1203"/>
      <c r="I1203" s="48"/>
      <c r="J1203"/>
      <c r="K1203"/>
      <c r="L1203"/>
      <c r="M1203"/>
      <c r="N1203"/>
      <c r="O1203"/>
      <c r="P1203" s="48"/>
      <c r="Q1203"/>
      <c r="R1203"/>
      <c r="S1203"/>
      <c r="T1203"/>
      <c r="U1203"/>
      <c r="V1203"/>
      <c r="W1203" s="48"/>
      <c r="X1203"/>
      <c r="Y1203"/>
      <c r="Z1203"/>
      <c r="AA1203"/>
      <c r="AB1203" s="37"/>
      <c r="AC1203"/>
      <c r="AD1203" s="48"/>
      <c r="AE1203"/>
      <c r="AF1203"/>
      <c r="AG1203"/>
      <c r="AH1203"/>
      <c r="AJ1203"/>
    </row>
    <row r="1204" spans="8:36" x14ac:dyDescent="0.35">
      <c r="H1204"/>
      <c r="I1204" s="48"/>
      <c r="J1204"/>
      <c r="K1204"/>
      <c r="L1204"/>
      <c r="M1204"/>
      <c r="N1204"/>
      <c r="O1204"/>
      <c r="P1204" s="48"/>
      <c r="Q1204"/>
      <c r="R1204"/>
      <c r="S1204"/>
      <c r="T1204"/>
      <c r="U1204"/>
      <c r="V1204"/>
      <c r="W1204" s="48"/>
      <c r="X1204"/>
      <c r="Y1204"/>
      <c r="Z1204"/>
      <c r="AA1204"/>
      <c r="AB1204" s="37"/>
      <c r="AC1204"/>
      <c r="AD1204" s="48"/>
      <c r="AE1204"/>
      <c r="AF1204"/>
      <c r="AG1204"/>
      <c r="AH1204"/>
      <c r="AJ1204"/>
    </row>
    <row r="1205" spans="8:36" x14ac:dyDescent="0.35">
      <c r="H1205"/>
      <c r="I1205" s="48"/>
      <c r="J1205"/>
      <c r="K1205"/>
      <c r="L1205"/>
      <c r="M1205"/>
      <c r="N1205"/>
      <c r="O1205"/>
      <c r="P1205" s="48"/>
      <c r="Q1205"/>
      <c r="R1205"/>
      <c r="S1205"/>
      <c r="T1205"/>
      <c r="U1205"/>
      <c r="V1205"/>
      <c r="W1205" s="48"/>
      <c r="X1205"/>
      <c r="Y1205"/>
      <c r="Z1205"/>
      <c r="AA1205"/>
      <c r="AB1205" s="37"/>
      <c r="AC1205"/>
      <c r="AD1205" s="48"/>
      <c r="AE1205"/>
      <c r="AF1205"/>
      <c r="AG1205"/>
      <c r="AH1205"/>
      <c r="AJ1205"/>
    </row>
    <row r="1206" spans="8:36" x14ac:dyDescent="0.35">
      <c r="H1206"/>
      <c r="I1206" s="48"/>
      <c r="J1206"/>
      <c r="K1206"/>
      <c r="L1206"/>
      <c r="M1206"/>
      <c r="N1206"/>
      <c r="O1206"/>
      <c r="P1206" s="48"/>
      <c r="Q1206"/>
      <c r="R1206"/>
      <c r="S1206"/>
      <c r="T1206"/>
      <c r="U1206"/>
      <c r="V1206"/>
      <c r="W1206" s="48"/>
      <c r="X1206"/>
      <c r="Y1206"/>
      <c r="Z1206"/>
      <c r="AA1206"/>
      <c r="AB1206" s="37"/>
      <c r="AC1206"/>
      <c r="AD1206" s="48"/>
      <c r="AE1206"/>
      <c r="AF1206"/>
      <c r="AG1206"/>
      <c r="AH1206"/>
      <c r="AJ1206"/>
    </row>
    <row r="1207" spans="8:36" x14ac:dyDescent="0.35">
      <c r="H1207"/>
      <c r="I1207" s="48"/>
      <c r="J1207"/>
      <c r="K1207"/>
      <c r="L1207"/>
      <c r="M1207"/>
      <c r="N1207"/>
      <c r="O1207"/>
      <c r="P1207" s="48"/>
      <c r="Q1207"/>
      <c r="R1207"/>
      <c r="S1207"/>
      <c r="T1207"/>
      <c r="U1207"/>
      <c r="V1207"/>
      <c r="W1207" s="48"/>
      <c r="X1207"/>
      <c r="Y1207"/>
      <c r="Z1207"/>
      <c r="AA1207"/>
      <c r="AB1207" s="37"/>
      <c r="AC1207"/>
      <c r="AD1207" s="48"/>
      <c r="AE1207"/>
      <c r="AF1207"/>
      <c r="AG1207"/>
      <c r="AH1207"/>
      <c r="AJ1207"/>
    </row>
    <row r="1208" spans="8:36" x14ac:dyDescent="0.35">
      <c r="H1208"/>
      <c r="I1208" s="48"/>
      <c r="J1208"/>
      <c r="K1208"/>
      <c r="L1208"/>
      <c r="M1208"/>
      <c r="N1208"/>
      <c r="O1208"/>
      <c r="P1208" s="48"/>
      <c r="Q1208"/>
      <c r="R1208"/>
      <c r="S1208"/>
      <c r="T1208"/>
      <c r="U1208"/>
      <c r="V1208"/>
      <c r="W1208" s="48"/>
      <c r="X1208"/>
      <c r="Y1208"/>
      <c r="Z1208"/>
      <c r="AA1208"/>
      <c r="AB1208" s="37"/>
      <c r="AC1208"/>
      <c r="AD1208" s="48"/>
      <c r="AE1208"/>
      <c r="AF1208"/>
      <c r="AG1208"/>
      <c r="AH1208"/>
      <c r="AJ1208"/>
    </row>
    <row r="1209" spans="8:36" x14ac:dyDescent="0.35">
      <c r="H1209"/>
      <c r="I1209" s="48"/>
      <c r="J1209"/>
      <c r="K1209"/>
      <c r="L1209"/>
      <c r="M1209"/>
      <c r="N1209"/>
      <c r="O1209"/>
      <c r="P1209" s="48"/>
      <c r="Q1209"/>
      <c r="R1209"/>
      <c r="S1209"/>
      <c r="T1209"/>
      <c r="U1209"/>
      <c r="V1209"/>
      <c r="W1209" s="48"/>
      <c r="X1209"/>
      <c r="Y1209"/>
      <c r="Z1209"/>
      <c r="AA1209"/>
      <c r="AB1209" s="37"/>
      <c r="AC1209"/>
      <c r="AD1209" s="48"/>
      <c r="AE1209"/>
      <c r="AF1209"/>
      <c r="AG1209"/>
      <c r="AH1209"/>
      <c r="AJ1209"/>
    </row>
    <row r="1210" spans="8:36" x14ac:dyDescent="0.35">
      <c r="H1210"/>
      <c r="I1210" s="48"/>
      <c r="J1210"/>
      <c r="K1210"/>
      <c r="L1210"/>
      <c r="M1210"/>
      <c r="N1210"/>
      <c r="O1210"/>
      <c r="P1210" s="48"/>
      <c r="Q1210"/>
      <c r="R1210"/>
      <c r="S1210"/>
      <c r="T1210"/>
      <c r="U1210"/>
      <c r="V1210"/>
      <c r="W1210" s="48"/>
      <c r="X1210"/>
      <c r="Y1210"/>
      <c r="Z1210"/>
      <c r="AA1210"/>
      <c r="AB1210" s="37"/>
      <c r="AC1210"/>
      <c r="AD1210" s="48"/>
      <c r="AE1210"/>
      <c r="AF1210"/>
      <c r="AG1210"/>
      <c r="AH1210"/>
      <c r="AJ1210"/>
    </row>
    <row r="1211" spans="8:36" x14ac:dyDescent="0.35">
      <c r="H1211"/>
      <c r="I1211" s="48"/>
      <c r="J1211"/>
      <c r="K1211"/>
      <c r="L1211"/>
      <c r="M1211"/>
      <c r="N1211"/>
      <c r="O1211"/>
      <c r="P1211" s="48"/>
      <c r="Q1211"/>
      <c r="R1211"/>
      <c r="S1211"/>
      <c r="T1211"/>
      <c r="U1211"/>
      <c r="V1211"/>
      <c r="W1211" s="48"/>
      <c r="X1211"/>
      <c r="Y1211"/>
      <c r="Z1211"/>
      <c r="AA1211"/>
      <c r="AB1211" s="37"/>
      <c r="AC1211"/>
      <c r="AD1211" s="48"/>
      <c r="AE1211"/>
      <c r="AF1211"/>
      <c r="AG1211"/>
      <c r="AH1211"/>
      <c r="AJ1211"/>
    </row>
    <row r="1212" spans="8:36" x14ac:dyDescent="0.35">
      <c r="H1212"/>
      <c r="I1212" s="48"/>
      <c r="J1212"/>
      <c r="K1212"/>
      <c r="L1212"/>
      <c r="M1212"/>
      <c r="N1212"/>
      <c r="O1212"/>
      <c r="P1212" s="48"/>
      <c r="Q1212"/>
      <c r="R1212"/>
      <c r="S1212"/>
      <c r="T1212"/>
      <c r="U1212"/>
      <c r="V1212"/>
      <c r="W1212" s="48"/>
      <c r="X1212"/>
      <c r="Y1212"/>
      <c r="Z1212"/>
      <c r="AA1212"/>
      <c r="AB1212" s="37"/>
      <c r="AC1212"/>
      <c r="AD1212" s="48"/>
      <c r="AE1212"/>
      <c r="AF1212"/>
      <c r="AG1212"/>
      <c r="AH1212"/>
      <c r="AJ1212"/>
    </row>
    <row r="1213" spans="8:36" x14ac:dyDescent="0.35">
      <c r="H1213"/>
      <c r="I1213" s="48"/>
      <c r="J1213"/>
      <c r="K1213"/>
      <c r="L1213"/>
      <c r="M1213"/>
      <c r="N1213"/>
      <c r="O1213"/>
      <c r="P1213" s="48"/>
      <c r="Q1213"/>
      <c r="R1213"/>
      <c r="S1213"/>
      <c r="T1213"/>
      <c r="U1213"/>
      <c r="V1213"/>
      <c r="W1213" s="48"/>
      <c r="X1213"/>
      <c r="Y1213"/>
      <c r="Z1213"/>
      <c r="AA1213"/>
      <c r="AB1213" s="37"/>
      <c r="AC1213"/>
      <c r="AD1213" s="48"/>
      <c r="AE1213"/>
      <c r="AF1213"/>
      <c r="AG1213"/>
      <c r="AH1213"/>
      <c r="AJ1213"/>
    </row>
    <row r="1214" spans="8:36" x14ac:dyDescent="0.35">
      <c r="H1214"/>
      <c r="I1214" s="48"/>
      <c r="J1214"/>
      <c r="K1214"/>
      <c r="L1214"/>
      <c r="M1214"/>
      <c r="N1214"/>
      <c r="O1214"/>
      <c r="P1214" s="48"/>
      <c r="Q1214"/>
      <c r="R1214"/>
      <c r="S1214"/>
      <c r="T1214"/>
      <c r="U1214"/>
      <c r="V1214"/>
      <c r="W1214" s="48"/>
      <c r="X1214"/>
      <c r="Y1214"/>
      <c r="Z1214"/>
      <c r="AA1214"/>
      <c r="AB1214" s="37"/>
      <c r="AC1214"/>
      <c r="AD1214" s="48"/>
      <c r="AE1214"/>
      <c r="AF1214"/>
      <c r="AG1214"/>
      <c r="AH1214"/>
      <c r="AJ1214"/>
    </row>
    <row r="1215" spans="8:36" x14ac:dyDescent="0.35">
      <c r="H1215"/>
      <c r="I1215" s="48"/>
      <c r="J1215"/>
      <c r="K1215"/>
      <c r="L1215"/>
      <c r="M1215"/>
      <c r="N1215"/>
      <c r="O1215"/>
      <c r="P1215" s="48"/>
      <c r="Q1215"/>
      <c r="R1215"/>
      <c r="S1215"/>
      <c r="T1215"/>
      <c r="U1215"/>
      <c r="V1215"/>
      <c r="W1215" s="48"/>
      <c r="X1215"/>
      <c r="Y1215"/>
      <c r="Z1215"/>
      <c r="AA1215"/>
      <c r="AB1215" s="37"/>
      <c r="AC1215"/>
      <c r="AD1215" s="48"/>
      <c r="AE1215"/>
      <c r="AF1215"/>
      <c r="AG1215"/>
      <c r="AH1215"/>
      <c r="AJ1215"/>
    </row>
    <row r="1216" spans="8:36" x14ac:dyDescent="0.35">
      <c r="H1216"/>
      <c r="I1216" s="48"/>
      <c r="J1216"/>
      <c r="K1216"/>
      <c r="L1216"/>
      <c r="M1216"/>
      <c r="N1216"/>
      <c r="O1216"/>
      <c r="P1216" s="48"/>
      <c r="Q1216"/>
      <c r="R1216"/>
      <c r="S1216"/>
      <c r="T1216"/>
      <c r="U1216"/>
      <c r="V1216"/>
      <c r="W1216" s="48"/>
      <c r="X1216"/>
      <c r="Y1216"/>
      <c r="Z1216"/>
      <c r="AA1216"/>
      <c r="AB1216" s="37"/>
      <c r="AC1216"/>
      <c r="AD1216" s="48"/>
      <c r="AE1216"/>
      <c r="AF1216"/>
      <c r="AG1216"/>
      <c r="AH1216"/>
      <c r="AJ1216"/>
    </row>
    <row r="1217" spans="8:36" x14ac:dyDescent="0.35">
      <c r="H1217"/>
      <c r="I1217" s="48"/>
      <c r="J1217"/>
      <c r="K1217"/>
      <c r="L1217"/>
      <c r="M1217"/>
      <c r="N1217"/>
      <c r="O1217"/>
      <c r="P1217" s="48"/>
      <c r="Q1217"/>
      <c r="R1217"/>
      <c r="S1217"/>
      <c r="T1217"/>
      <c r="U1217"/>
      <c r="V1217"/>
      <c r="W1217" s="48"/>
      <c r="X1217"/>
      <c r="Y1217"/>
      <c r="Z1217"/>
      <c r="AA1217"/>
      <c r="AB1217" s="37"/>
      <c r="AC1217"/>
      <c r="AD1217" s="48"/>
      <c r="AE1217"/>
      <c r="AF1217"/>
      <c r="AG1217"/>
      <c r="AH1217"/>
      <c r="AJ1217"/>
    </row>
    <row r="1218" spans="8:36" x14ac:dyDescent="0.35">
      <c r="H1218"/>
      <c r="I1218" s="48"/>
      <c r="J1218"/>
      <c r="K1218"/>
      <c r="L1218"/>
      <c r="M1218"/>
      <c r="N1218"/>
      <c r="O1218"/>
      <c r="P1218" s="48"/>
      <c r="Q1218"/>
      <c r="R1218"/>
      <c r="S1218"/>
      <c r="T1218"/>
      <c r="U1218"/>
      <c r="V1218"/>
      <c r="W1218" s="48"/>
      <c r="X1218"/>
      <c r="Y1218"/>
      <c r="Z1218"/>
      <c r="AA1218"/>
      <c r="AB1218" s="37"/>
      <c r="AC1218"/>
      <c r="AD1218" s="48"/>
      <c r="AE1218"/>
      <c r="AF1218"/>
      <c r="AG1218"/>
      <c r="AH1218"/>
      <c r="AJ1218"/>
    </row>
    <row r="1219" spans="8:36" x14ac:dyDescent="0.35">
      <c r="H1219"/>
      <c r="I1219" s="48"/>
      <c r="J1219"/>
      <c r="K1219"/>
      <c r="L1219"/>
      <c r="M1219"/>
      <c r="N1219"/>
      <c r="O1219"/>
      <c r="P1219" s="48"/>
      <c r="Q1219"/>
      <c r="R1219"/>
      <c r="S1219"/>
      <c r="T1219"/>
      <c r="U1219"/>
      <c r="V1219"/>
      <c r="W1219" s="48"/>
      <c r="X1219"/>
      <c r="Y1219"/>
      <c r="Z1219"/>
      <c r="AA1219"/>
      <c r="AB1219" s="37"/>
      <c r="AC1219"/>
      <c r="AD1219" s="48"/>
      <c r="AE1219"/>
      <c r="AF1219"/>
      <c r="AG1219"/>
      <c r="AH1219"/>
      <c r="AJ1219"/>
    </row>
    <row r="1220" spans="8:36" x14ac:dyDescent="0.35">
      <c r="H1220"/>
      <c r="I1220" s="48"/>
      <c r="J1220"/>
      <c r="K1220"/>
      <c r="L1220"/>
      <c r="M1220"/>
      <c r="N1220"/>
      <c r="O1220"/>
      <c r="P1220" s="48"/>
      <c r="Q1220"/>
      <c r="R1220"/>
      <c r="S1220"/>
      <c r="T1220"/>
      <c r="U1220"/>
      <c r="V1220"/>
      <c r="W1220" s="48"/>
      <c r="X1220"/>
      <c r="Y1220"/>
      <c r="Z1220"/>
      <c r="AA1220"/>
      <c r="AB1220" s="37"/>
      <c r="AC1220"/>
      <c r="AD1220" s="48"/>
      <c r="AE1220"/>
      <c r="AF1220"/>
      <c r="AG1220"/>
      <c r="AH1220"/>
      <c r="AJ1220"/>
    </row>
    <row r="1221" spans="8:36" x14ac:dyDescent="0.35">
      <c r="H1221"/>
      <c r="I1221" s="48"/>
      <c r="J1221"/>
      <c r="K1221"/>
      <c r="L1221"/>
      <c r="M1221"/>
      <c r="N1221"/>
      <c r="O1221"/>
      <c r="P1221" s="48"/>
      <c r="Q1221"/>
      <c r="R1221"/>
      <c r="S1221"/>
      <c r="T1221"/>
      <c r="U1221"/>
      <c r="V1221"/>
      <c r="W1221" s="48"/>
      <c r="X1221"/>
      <c r="Y1221"/>
      <c r="Z1221"/>
      <c r="AA1221"/>
      <c r="AB1221" s="37"/>
      <c r="AC1221"/>
      <c r="AD1221" s="48"/>
      <c r="AE1221"/>
      <c r="AF1221"/>
      <c r="AG1221"/>
      <c r="AH1221"/>
      <c r="AJ1221"/>
    </row>
    <row r="1222" spans="8:36" x14ac:dyDescent="0.35">
      <c r="H1222"/>
      <c r="I1222" s="48"/>
      <c r="J1222"/>
      <c r="K1222"/>
      <c r="L1222"/>
      <c r="M1222"/>
      <c r="N1222"/>
      <c r="O1222"/>
      <c r="P1222" s="48"/>
      <c r="Q1222"/>
      <c r="R1222"/>
      <c r="S1222"/>
      <c r="T1222"/>
      <c r="U1222"/>
      <c r="V1222"/>
      <c r="W1222" s="48"/>
      <c r="X1222"/>
      <c r="Y1222"/>
      <c r="Z1222"/>
      <c r="AA1222"/>
      <c r="AB1222" s="37"/>
      <c r="AC1222"/>
      <c r="AD1222" s="48"/>
      <c r="AE1222"/>
      <c r="AF1222"/>
      <c r="AG1222"/>
      <c r="AH1222"/>
      <c r="AJ1222"/>
    </row>
    <row r="1223" spans="8:36" x14ac:dyDescent="0.35">
      <c r="H1223"/>
      <c r="I1223" s="48"/>
      <c r="J1223"/>
      <c r="K1223"/>
      <c r="L1223"/>
      <c r="M1223"/>
      <c r="N1223"/>
      <c r="O1223"/>
      <c r="P1223" s="48"/>
      <c r="Q1223"/>
      <c r="R1223"/>
      <c r="S1223"/>
      <c r="T1223"/>
      <c r="U1223"/>
      <c r="V1223"/>
      <c r="W1223" s="48"/>
      <c r="X1223"/>
      <c r="Y1223"/>
      <c r="Z1223"/>
      <c r="AA1223"/>
      <c r="AB1223" s="37"/>
      <c r="AC1223"/>
      <c r="AD1223" s="48"/>
      <c r="AE1223"/>
      <c r="AF1223"/>
      <c r="AG1223"/>
      <c r="AH1223"/>
      <c r="AJ1223"/>
    </row>
    <row r="1224" spans="8:36" x14ac:dyDescent="0.35">
      <c r="H1224"/>
      <c r="I1224" s="48"/>
      <c r="J1224"/>
      <c r="K1224"/>
      <c r="L1224"/>
      <c r="M1224"/>
      <c r="N1224"/>
      <c r="O1224"/>
      <c r="P1224" s="48"/>
      <c r="Q1224"/>
      <c r="R1224"/>
      <c r="S1224"/>
      <c r="T1224"/>
      <c r="U1224"/>
      <c r="V1224"/>
      <c r="W1224" s="48"/>
      <c r="X1224"/>
      <c r="Y1224"/>
      <c r="Z1224"/>
      <c r="AA1224"/>
      <c r="AB1224" s="37"/>
      <c r="AC1224"/>
      <c r="AD1224" s="48"/>
      <c r="AE1224"/>
      <c r="AF1224"/>
      <c r="AG1224"/>
      <c r="AH1224"/>
      <c r="AJ1224"/>
    </row>
    <row r="1225" spans="8:36" x14ac:dyDescent="0.35">
      <c r="H1225"/>
      <c r="I1225" s="48"/>
      <c r="J1225"/>
      <c r="K1225"/>
      <c r="L1225"/>
      <c r="M1225"/>
      <c r="N1225"/>
      <c r="O1225"/>
      <c r="P1225" s="48"/>
      <c r="Q1225"/>
      <c r="R1225"/>
      <c r="S1225"/>
      <c r="T1225"/>
      <c r="U1225"/>
      <c r="V1225"/>
      <c r="W1225" s="48"/>
      <c r="X1225"/>
      <c r="Y1225"/>
      <c r="Z1225"/>
      <c r="AA1225"/>
      <c r="AB1225" s="37"/>
      <c r="AC1225"/>
      <c r="AD1225" s="48"/>
      <c r="AE1225"/>
      <c r="AF1225"/>
      <c r="AG1225"/>
      <c r="AH1225"/>
      <c r="AJ1225"/>
    </row>
    <row r="1226" spans="8:36" x14ac:dyDescent="0.35">
      <c r="H1226"/>
      <c r="I1226" s="48"/>
      <c r="J1226"/>
      <c r="K1226"/>
      <c r="L1226"/>
      <c r="M1226"/>
      <c r="N1226"/>
      <c r="O1226"/>
      <c r="P1226" s="48"/>
      <c r="Q1226"/>
      <c r="R1226"/>
      <c r="S1226"/>
      <c r="T1226"/>
      <c r="U1226"/>
      <c r="V1226"/>
      <c r="W1226" s="48"/>
      <c r="X1226"/>
      <c r="Y1226"/>
      <c r="Z1226"/>
      <c r="AA1226"/>
      <c r="AB1226" s="37"/>
      <c r="AC1226"/>
      <c r="AD1226" s="48"/>
      <c r="AE1226"/>
      <c r="AF1226"/>
      <c r="AG1226"/>
      <c r="AH1226"/>
      <c r="AJ1226"/>
    </row>
    <row r="1227" spans="8:36" x14ac:dyDescent="0.35">
      <c r="H1227"/>
      <c r="I1227" s="48"/>
      <c r="J1227"/>
      <c r="K1227"/>
      <c r="L1227"/>
      <c r="M1227"/>
      <c r="N1227"/>
      <c r="O1227"/>
      <c r="P1227" s="48"/>
      <c r="Q1227"/>
      <c r="R1227"/>
      <c r="S1227"/>
      <c r="T1227"/>
      <c r="U1227"/>
      <c r="V1227"/>
      <c r="W1227" s="48"/>
      <c r="X1227"/>
      <c r="Y1227"/>
      <c r="Z1227"/>
      <c r="AA1227"/>
      <c r="AB1227" s="37"/>
      <c r="AC1227"/>
      <c r="AD1227" s="48"/>
      <c r="AE1227"/>
      <c r="AF1227"/>
      <c r="AG1227"/>
      <c r="AH1227"/>
      <c r="AJ1227"/>
    </row>
    <row r="1228" spans="8:36" x14ac:dyDescent="0.35">
      <c r="H1228"/>
      <c r="I1228" s="48"/>
      <c r="J1228"/>
      <c r="K1228"/>
      <c r="L1228"/>
      <c r="M1228"/>
      <c r="N1228"/>
      <c r="O1228"/>
      <c r="P1228" s="48"/>
      <c r="Q1228"/>
      <c r="R1228"/>
      <c r="S1228"/>
      <c r="T1228"/>
      <c r="U1228"/>
      <c r="V1228"/>
      <c r="W1228" s="48"/>
      <c r="X1228"/>
      <c r="Y1228"/>
      <c r="Z1228"/>
      <c r="AA1228"/>
      <c r="AB1228" s="37"/>
      <c r="AC1228"/>
      <c r="AD1228" s="48"/>
      <c r="AE1228"/>
      <c r="AF1228"/>
      <c r="AG1228"/>
      <c r="AH1228"/>
      <c r="AJ1228"/>
    </row>
    <row r="1229" spans="8:36" x14ac:dyDescent="0.35">
      <c r="H1229"/>
      <c r="I1229" s="48"/>
      <c r="J1229"/>
      <c r="K1229"/>
      <c r="L1229"/>
      <c r="M1229"/>
      <c r="N1229"/>
      <c r="O1229"/>
      <c r="P1229" s="48"/>
      <c r="Q1229"/>
      <c r="R1229"/>
      <c r="S1229"/>
      <c r="T1229"/>
      <c r="U1229"/>
      <c r="V1229"/>
      <c r="W1229" s="48"/>
      <c r="X1229"/>
      <c r="Y1229"/>
      <c r="Z1229"/>
      <c r="AA1229"/>
      <c r="AB1229" s="37"/>
      <c r="AC1229"/>
      <c r="AD1229" s="48"/>
      <c r="AE1229"/>
      <c r="AF1229"/>
      <c r="AG1229"/>
      <c r="AH1229"/>
      <c r="AJ1229"/>
    </row>
    <row r="1230" spans="8:36" x14ac:dyDescent="0.35">
      <c r="H1230"/>
      <c r="I1230" s="48"/>
      <c r="J1230"/>
      <c r="K1230"/>
      <c r="L1230"/>
      <c r="M1230"/>
      <c r="N1230"/>
      <c r="O1230"/>
      <c r="P1230" s="48"/>
      <c r="Q1230"/>
      <c r="R1230"/>
      <c r="S1230"/>
      <c r="T1230"/>
      <c r="U1230"/>
      <c r="V1230"/>
      <c r="W1230" s="48"/>
      <c r="X1230"/>
      <c r="Y1230"/>
      <c r="Z1230"/>
      <c r="AA1230"/>
      <c r="AB1230" s="37"/>
      <c r="AC1230"/>
      <c r="AD1230" s="48"/>
      <c r="AE1230"/>
      <c r="AF1230"/>
      <c r="AG1230"/>
      <c r="AH1230"/>
      <c r="AJ1230"/>
    </row>
    <row r="1231" spans="8:36" x14ac:dyDescent="0.35">
      <c r="H1231"/>
      <c r="I1231" s="48"/>
      <c r="J1231"/>
      <c r="K1231"/>
      <c r="L1231"/>
      <c r="M1231"/>
      <c r="N1231"/>
      <c r="O1231"/>
      <c r="P1231" s="48"/>
      <c r="Q1231"/>
      <c r="R1231"/>
      <c r="S1231"/>
      <c r="T1231"/>
      <c r="U1231"/>
      <c r="V1231"/>
      <c r="W1231" s="48"/>
      <c r="X1231"/>
      <c r="Y1231"/>
      <c r="Z1231"/>
      <c r="AA1231"/>
      <c r="AB1231" s="37"/>
      <c r="AC1231"/>
      <c r="AD1231" s="48"/>
      <c r="AE1231"/>
      <c r="AF1231"/>
      <c r="AG1231"/>
      <c r="AH1231"/>
      <c r="AJ1231"/>
    </row>
    <row r="1232" spans="8:36" x14ac:dyDescent="0.35">
      <c r="H1232"/>
      <c r="I1232" s="48"/>
      <c r="J1232"/>
      <c r="K1232"/>
      <c r="L1232"/>
      <c r="M1232"/>
      <c r="N1232"/>
      <c r="O1232"/>
      <c r="P1232" s="48"/>
      <c r="Q1232"/>
      <c r="R1232"/>
      <c r="S1232"/>
      <c r="T1232"/>
      <c r="U1232"/>
      <c r="V1232"/>
      <c r="W1232" s="48"/>
      <c r="X1232"/>
      <c r="Y1232"/>
      <c r="Z1232"/>
      <c r="AA1232"/>
      <c r="AB1232" s="37"/>
      <c r="AC1232"/>
      <c r="AD1232" s="48"/>
      <c r="AE1232"/>
      <c r="AF1232"/>
      <c r="AG1232"/>
      <c r="AH1232"/>
      <c r="AJ1232"/>
    </row>
    <row r="1233" spans="8:36" x14ac:dyDescent="0.35">
      <c r="H1233"/>
      <c r="I1233" s="48"/>
      <c r="J1233"/>
      <c r="K1233"/>
      <c r="L1233"/>
      <c r="M1233"/>
      <c r="N1233"/>
      <c r="O1233"/>
      <c r="P1233" s="48"/>
      <c r="Q1233"/>
      <c r="R1233"/>
      <c r="S1233"/>
      <c r="T1233"/>
      <c r="U1233"/>
      <c r="V1233"/>
      <c r="W1233" s="48"/>
      <c r="X1233"/>
      <c r="Y1233"/>
      <c r="Z1233"/>
      <c r="AA1233"/>
      <c r="AB1233" s="37"/>
      <c r="AC1233"/>
      <c r="AD1233" s="48"/>
      <c r="AE1233"/>
      <c r="AF1233"/>
      <c r="AG1233"/>
      <c r="AH1233"/>
      <c r="AJ1233"/>
    </row>
    <row r="1234" spans="8:36" x14ac:dyDescent="0.35">
      <c r="H1234"/>
      <c r="I1234" s="48"/>
      <c r="J1234"/>
      <c r="K1234"/>
      <c r="L1234"/>
      <c r="M1234"/>
      <c r="N1234"/>
      <c r="O1234"/>
      <c r="P1234" s="48"/>
      <c r="Q1234"/>
      <c r="R1234"/>
      <c r="S1234"/>
      <c r="T1234"/>
      <c r="U1234"/>
      <c r="V1234"/>
      <c r="W1234" s="48"/>
      <c r="X1234"/>
      <c r="Y1234"/>
      <c r="Z1234"/>
      <c r="AA1234"/>
      <c r="AB1234" s="37"/>
      <c r="AC1234"/>
      <c r="AD1234" s="48"/>
      <c r="AE1234"/>
      <c r="AF1234"/>
      <c r="AG1234"/>
      <c r="AH1234"/>
      <c r="AJ1234"/>
    </row>
    <row r="1235" spans="8:36" x14ac:dyDescent="0.35">
      <c r="H1235"/>
      <c r="I1235" s="48"/>
      <c r="J1235"/>
      <c r="K1235"/>
      <c r="L1235"/>
      <c r="M1235"/>
      <c r="N1235"/>
      <c r="O1235"/>
      <c r="P1235" s="48"/>
      <c r="Q1235"/>
      <c r="R1235"/>
      <c r="S1235"/>
      <c r="T1235"/>
      <c r="U1235"/>
      <c r="V1235"/>
      <c r="W1235" s="48"/>
      <c r="X1235"/>
      <c r="Y1235"/>
      <c r="Z1235"/>
      <c r="AA1235"/>
      <c r="AB1235" s="37"/>
      <c r="AC1235"/>
      <c r="AD1235" s="48"/>
      <c r="AE1235"/>
      <c r="AF1235"/>
      <c r="AG1235"/>
      <c r="AH1235"/>
      <c r="AJ1235"/>
    </row>
    <row r="1236" spans="8:36" x14ac:dyDescent="0.35">
      <c r="H1236"/>
      <c r="I1236" s="48"/>
      <c r="J1236"/>
      <c r="K1236"/>
      <c r="L1236"/>
      <c r="M1236"/>
      <c r="N1236"/>
      <c r="O1236"/>
      <c r="P1236" s="48"/>
      <c r="Q1236"/>
      <c r="R1236"/>
      <c r="S1236"/>
      <c r="T1236"/>
      <c r="U1236"/>
      <c r="V1236"/>
      <c r="W1236" s="48"/>
      <c r="X1236"/>
      <c r="Y1236"/>
      <c r="Z1236"/>
      <c r="AA1236"/>
      <c r="AB1236" s="37"/>
      <c r="AC1236"/>
      <c r="AD1236" s="48"/>
      <c r="AE1236"/>
      <c r="AF1236"/>
      <c r="AG1236"/>
      <c r="AH1236"/>
      <c r="AJ1236"/>
    </row>
    <row r="1237" spans="8:36" x14ac:dyDescent="0.35">
      <c r="H1237"/>
      <c r="I1237" s="48"/>
      <c r="J1237"/>
      <c r="K1237"/>
      <c r="L1237"/>
      <c r="M1237"/>
      <c r="N1237"/>
      <c r="O1237"/>
      <c r="P1237" s="48"/>
      <c r="Q1237"/>
      <c r="R1237"/>
      <c r="S1237"/>
      <c r="T1237"/>
      <c r="U1237"/>
      <c r="V1237"/>
      <c r="W1237" s="48"/>
      <c r="X1237"/>
      <c r="Y1237"/>
      <c r="Z1237"/>
      <c r="AA1237"/>
      <c r="AB1237" s="37"/>
      <c r="AC1237"/>
      <c r="AD1237" s="48"/>
      <c r="AE1237"/>
      <c r="AF1237"/>
      <c r="AG1237"/>
      <c r="AH1237"/>
      <c r="AJ1237"/>
    </row>
    <row r="1238" spans="8:36" x14ac:dyDescent="0.35">
      <c r="H1238"/>
      <c r="I1238" s="48"/>
      <c r="J1238"/>
      <c r="K1238"/>
      <c r="L1238"/>
      <c r="M1238"/>
      <c r="N1238"/>
      <c r="O1238"/>
      <c r="P1238" s="48"/>
      <c r="Q1238"/>
      <c r="R1238"/>
      <c r="S1238"/>
      <c r="T1238"/>
      <c r="U1238"/>
      <c r="V1238"/>
      <c r="W1238" s="48"/>
      <c r="X1238"/>
      <c r="Y1238"/>
      <c r="Z1238"/>
      <c r="AA1238"/>
      <c r="AB1238" s="37"/>
      <c r="AC1238"/>
      <c r="AD1238" s="48"/>
      <c r="AE1238"/>
      <c r="AF1238"/>
      <c r="AG1238"/>
      <c r="AH1238"/>
      <c r="AJ1238"/>
    </row>
    <row r="1239" spans="8:36" x14ac:dyDescent="0.35">
      <c r="H1239"/>
      <c r="I1239" s="48"/>
      <c r="J1239"/>
      <c r="K1239"/>
      <c r="L1239"/>
      <c r="M1239"/>
      <c r="N1239"/>
      <c r="O1239"/>
      <c r="P1239" s="48"/>
      <c r="Q1239"/>
      <c r="R1239"/>
      <c r="S1239"/>
      <c r="T1239"/>
      <c r="U1239"/>
      <c r="V1239"/>
      <c r="W1239" s="48"/>
      <c r="X1239"/>
      <c r="Y1239"/>
      <c r="Z1239"/>
      <c r="AA1239"/>
      <c r="AB1239" s="37"/>
      <c r="AC1239"/>
      <c r="AD1239" s="48"/>
      <c r="AE1239"/>
      <c r="AF1239"/>
      <c r="AG1239"/>
      <c r="AH1239"/>
      <c r="AJ1239"/>
    </row>
    <row r="1240" spans="8:36" x14ac:dyDescent="0.35">
      <c r="H1240"/>
      <c r="I1240" s="48"/>
      <c r="J1240"/>
      <c r="K1240"/>
      <c r="L1240"/>
      <c r="M1240"/>
      <c r="N1240"/>
      <c r="O1240"/>
      <c r="P1240" s="48"/>
      <c r="Q1240"/>
      <c r="R1240"/>
      <c r="S1240"/>
      <c r="T1240"/>
      <c r="U1240"/>
      <c r="V1240"/>
      <c r="W1240" s="48"/>
      <c r="X1240"/>
      <c r="Y1240"/>
      <c r="Z1240"/>
      <c r="AA1240"/>
      <c r="AB1240" s="37"/>
      <c r="AC1240"/>
      <c r="AD1240" s="48"/>
      <c r="AE1240"/>
      <c r="AF1240"/>
      <c r="AG1240"/>
      <c r="AH1240"/>
      <c r="AJ1240"/>
    </row>
    <row r="1241" spans="8:36" x14ac:dyDescent="0.35">
      <c r="H1241"/>
      <c r="I1241" s="48"/>
      <c r="J1241"/>
      <c r="K1241"/>
      <c r="L1241"/>
      <c r="M1241"/>
      <c r="N1241"/>
      <c r="O1241"/>
      <c r="P1241" s="48"/>
      <c r="Q1241"/>
      <c r="R1241"/>
      <c r="S1241"/>
      <c r="T1241"/>
      <c r="U1241"/>
      <c r="V1241"/>
      <c r="W1241" s="48"/>
      <c r="X1241"/>
      <c r="Y1241"/>
      <c r="Z1241"/>
      <c r="AA1241"/>
      <c r="AB1241" s="37"/>
      <c r="AC1241"/>
      <c r="AD1241" s="48"/>
      <c r="AE1241"/>
      <c r="AF1241"/>
      <c r="AG1241"/>
      <c r="AH1241"/>
      <c r="AJ1241"/>
    </row>
    <row r="1242" spans="8:36" x14ac:dyDescent="0.35">
      <c r="H1242"/>
      <c r="I1242" s="48"/>
      <c r="J1242"/>
      <c r="K1242"/>
      <c r="L1242"/>
      <c r="M1242"/>
      <c r="N1242"/>
      <c r="O1242"/>
      <c r="P1242" s="48"/>
      <c r="Q1242"/>
      <c r="R1242"/>
      <c r="S1242"/>
      <c r="T1242"/>
      <c r="U1242"/>
      <c r="V1242"/>
      <c r="W1242" s="48"/>
      <c r="X1242"/>
      <c r="Y1242"/>
      <c r="Z1242"/>
      <c r="AA1242"/>
      <c r="AB1242" s="37"/>
      <c r="AC1242"/>
      <c r="AD1242" s="48"/>
      <c r="AE1242"/>
      <c r="AF1242"/>
      <c r="AG1242"/>
      <c r="AH1242"/>
      <c r="AJ1242"/>
    </row>
    <row r="1243" spans="8:36" x14ac:dyDescent="0.35">
      <c r="H1243"/>
      <c r="I1243" s="48"/>
      <c r="J1243"/>
      <c r="K1243"/>
      <c r="L1243"/>
      <c r="M1243"/>
      <c r="N1243"/>
      <c r="O1243"/>
      <c r="P1243" s="48"/>
      <c r="Q1243"/>
      <c r="R1243"/>
      <c r="S1243"/>
      <c r="T1243"/>
      <c r="U1243"/>
      <c r="V1243"/>
      <c r="W1243" s="48"/>
      <c r="X1243"/>
      <c r="Y1243"/>
      <c r="Z1243"/>
      <c r="AA1243"/>
      <c r="AB1243" s="37"/>
      <c r="AC1243"/>
      <c r="AD1243" s="48"/>
      <c r="AE1243"/>
      <c r="AF1243"/>
      <c r="AG1243"/>
      <c r="AH1243"/>
      <c r="AJ1243"/>
    </row>
    <row r="1244" spans="8:36" x14ac:dyDescent="0.35">
      <c r="H1244"/>
      <c r="I1244" s="48"/>
      <c r="J1244"/>
      <c r="K1244"/>
      <c r="L1244"/>
      <c r="M1244"/>
      <c r="N1244"/>
      <c r="O1244"/>
      <c r="P1244" s="48"/>
      <c r="Q1244"/>
      <c r="R1244"/>
      <c r="S1244"/>
      <c r="T1244"/>
      <c r="U1244"/>
      <c r="V1244"/>
      <c r="W1244" s="48"/>
      <c r="X1244"/>
      <c r="Y1244"/>
      <c r="Z1244"/>
      <c r="AA1244"/>
      <c r="AB1244" s="37"/>
      <c r="AC1244"/>
      <c r="AD1244" s="48"/>
      <c r="AE1244"/>
      <c r="AF1244"/>
      <c r="AG1244"/>
      <c r="AH1244"/>
      <c r="AJ1244"/>
    </row>
    <row r="1245" spans="8:36" x14ac:dyDescent="0.35">
      <c r="H1245"/>
      <c r="I1245" s="48"/>
      <c r="J1245"/>
      <c r="K1245"/>
      <c r="L1245"/>
      <c r="M1245"/>
      <c r="N1245"/>
      <c r="O1245"/>
      <c r="P1245" s="48"/>
      <c r="Q1245"/>
      <c r="R1245"/>
      <c r="S1245"/>
      <c r="T1245"/>
      <c r="U1245"/>
      <c r="V1245"/>
      <c r="W1245" s="48"/>
      <c r="X1245"/>
      <c r="Y1245"/>
      <c r="Z1245"/>
      <c r="AA1245"/>
      <c r="AB1245" s="37"/>
      <c r="AC1245"/>
      <c r="AD1245" s="48"/>
      <c r="AE1245"/>
      <c r="AF1245"/>
      <c r="AG1245"/>
      <c r="AH1245"/>
      <c r="AJ1245"/>
    </row>
    <row r="1246" spans="8:36" x14ac:dyDescent="0.35">
      <c r="H1246"/>
      <c r="I1246" s="48"/>
      <c r="J1246"/>
      <c r="K1246"/>
      <c r="L1246"/>
      <c r="M1246"/>
      <c r="N1246"/>
      <c r="O1246"/>
      <c r="P1246" s="48"/>
      <c r="Q1246"/>
      <c r="R1246"/>
      <c r="S1246"/>
      <c r="T1246"/>
      <c r="U1246"/>
      <c r="V1246"/>
      <c r="W1246" s="48"/>
      <c r="X1246"/>
      <c r="Y1246"/>
      <c r="Z1246"/>
      <c r="AA1246"/>
      <c r="AB1246" s="37"/>
      <c r="AC1246"/>
      <c r="AD1246" s="48"/>
      <c r="AE1246"/>
      <c r="AF1246"/>
      <c r="AG1246"/>
      <c r="AH1246"/>
      <c r="AJ1246"/>
    </row>
    <row r="1247" spans="8:36" x14ac:dyDescent="0.35">
      <c r="H1247"/>
      <c r="I1247" s="48"/>
      <c r="J1247"/>
      <c r="K1247"/>
      <c r="L1247"/>
      <c r="M1247"/>
      <c r="N1247"/>
      <c r="O1247"/>
      <c r="P1247" s="48"/>
      <c r="Q1247"/>
      <c r="R1247"/>
      <c r="S1247"/>
      <c r="T1247"/>
      <c r="U1247"/>
      <c r="V1247"/>
      <c r="W1247" s="48"/>
      <c r="X1247"/>
      <c r="Y1247"/>
      <c r="Z1247"/>
      <c r="AA1247"/>
      <c r="AB1247" s="37"/>
      <c r="AC1247"/>
      <c r="AD1247" s="48"/>
      <c r="AE1247"/>
      <c r="AF1247"/>
      <c r="AG1247"/>
      <c r="AH1247"/>
      <c r="AJ1247"/>
    </row>
    <row r="1248" spans="8:36" x14ac:dyDescent="0.35">
      <c r="H1248"/>
      <c r="I1248" s="48"/>
      <c r="J1248"/>
      <c r="K1248"/>
      <c r="L1248"/>
      <c r="M1248"/>
      <c r="N1248"/>
      <c r="O1248"/>
      <c r="P1248" s="48"/>
      <c r="Q1248"/>
      <c r="R1248"/>
      <c r="S1248"/>
      <c r="T1248"/>
      <c r="U1248"/>
      <c r="V1248"/>
      <c r="W1248" s="48"/>
      <c r="X1248"/>
      <c r="Y1248"/>
      <c r="Z1248"/>
      <c r="AA1248"/>
      <c r="AB1248" s="37"/>
      <c r="AC1248"/>
      <c r="AD1248" s="48"/>
      <c r="AE1248"/>
      <c r="AF1248"/>
      <c r="AG1248"/>
      <c r="AH1248"/>
      <c r="AJ1248"/>
    </row>
    <row r="1249" spans="8:36" x14ac:dyDescent="0.35">
      <c r="H1249"/>
      <c r="I1249" s="48"/>
      <c r="J1249"/>
      <c r="K1249"/>
      <c r="L1249"/>
      <c r="M1249"/>
      <c r="N1249"/>
      <c r="O1249"/>
      <c r="P1249" s="48"/>
      <c r="Q1249"/>
      <c r="R1249"/>
      <c r="S1249"/>
      <c r="T1249"/>
      <c r="U1249"/>
      <c r="V1249"/>
      <c r="W1249" s="48"/>
      <c r="X1249"/>
      <c r="Y1249"/>
      <c r="Z1249"/>
      <c r="AA1249"/>
      <c r="AB1249" s="37"/>
      <c r="AC1249"/>
      <c r="AD1249" s="48"/>
      <c r="AE1249"/>
      <c r="AF1249"/>
      <c r="AG1249"/>
      <c r="AH1249"/>
      <c r="AJ1249"/>
    </row>
    <row r="1250" spans="8:36" x14ac:dyDescent="0.35">
      <c r="H1250"/>
      <c r="I1250" s="48"/>
      <c r="J1250"/>
      <c r="K1250"/>
      <c r="L1250"/>
      <c r="M1250"/>
      <c r="N1250"/>
      <c r="O1250"/>
      <c r="P1250" s="48"/>
      <c r="Q1250"/>
      <c r="R1250"/>
      <c r="S1250"/>
      <c r="T1250"/>
      <c r="U1250"/>
      <c r="V1250"/>
      <c r="W1250" s="48"/>
      <c r="X1250"/>
      <c r="Y1250"/>
      <c r="Z1250"/>
      <c r="AA1250"/>
      <c r="AB1250" s="37"/>
      <c r="AC1250"/>
      <c r="AD1250" s="48"/>
      <c r="AE1250"/>
      <c r="AF1250"/>
      <c r="AG1250"/>
      <c r="AH1250"/>
      <c r="AJ1250"/>
    </row>
    <row r="1251" spans="8:36" x14ac:dyDescent="0.35">
      <c r="H1251"/>
      <c r="I1251" s="48"/>
      <c r="J1251"/>
      <c r="K1251"/>
      <c r="L1251"/>
      <c r="M1251"/>
      <c r="N1251"/>
      <c r="O1251"/>
      <c r="P1251" s="48"/>
      <c r="Q1251"/>
      <c r="R1251"/>
      <c r="S1251"/>
      <c r="T1251"/>
      <c r="U1251"/>
      <c r="V1251"/>
      <c r="W1251" s="48"/>
      <c r="X1251"/>
      <c r="Y1251"/>
      <c r="Z1251"/>
      <c r="AA1251"/>
      <c r="AB1251" s="37"/>
      <c r="AC1251"/>
      <c r="AD1251" s="48"/>
      <c r="AE1251"/>
      <c r="AF1251"/>
      <c r="AG1251"/>
      <c r="AH1251"/>
      <c r="AJ1251"/>
    </row>
    <row r="1252" spans="8:36" x14ac:dyDescent="0.35">
      <c r="H1252"/>
      <c r="I1252" s="48"/>
      <c r="J1252"/>
      <c r="K1252"/>
      <c r="L1252"/>
      <c r="M1252"/>
      <c r="N1252"/>
      <c r="O1252"/>
      <c r="P1252" s="48"/>
      <c r="Q1252"/>
      <c r="R1252"/>
      <c r="S1252"/>
      <c r="T1252"/>
      <c r="U1252"/>
      <c r="V1252"/>
      <c r="W1252" s="48"/>
      <c r="X1252"/>
      <c r="Y1252"/>
      <c r="Z1252"/>
      <c r="AA1252"/>
      <c r="AB1252" s="37"/>
      <c r="AC1252"/>
      <c r="AD1252" s="48"/>
      <c r="AE1252"/>
      <c r="AF1252"/>
      <c r="AG1252"/>
      <c r="AH1252"/>
      <c r="AJ1252"/>
    </row>
    <row r="1253" spans="8:36" x14ac:dyDescent="0.35">
      <c r="H1253"/>
      <c r="I1253" s="48"/>
      <c r="J1253"/>
      <c r="K1253"/>
      <c r="L1253"/>
      <c r="M1253"/>
      <c r="N1253"/>
      <c r="O1253"/>
      <c r="P1253" s="48"/>
      <c r="Q1253"/>
      <c r="R1253"/>
      <c r="S1253"/>
      <c r="T1253"/>
      <c r="U1253"/>
      <c r="V1253"/>
      <c r="W1253" s="48"/>
      <c r="X1253"/>
      <c r="Y1253"/>
      <c r="Z1253"/>
      <c r="AA1253"/>
      <c r="AB1253" s="37"/>
      <c r="AC1253"/>
      <c r="AD1253" s="48"/>
      <c r="AE1253"/>
      <c r="AF1253"/>
      <c r="AG1253"/>
      <c r="AH1253"/>
      <c r="AJ1253"/>
    </row>
    <row r="1254" spans="8:36" x14ac:dyDescent="0.35">
      <c r="H1254"/>
      <c r="I1254" s="48"/>
      <c r="J1254"/>
      <c r="K1254"/>
      <c r="L1254"/>
      <c r="M1254"/>
      <c r="N1254"/>
      <c r="O1254"/>
      <c r="P1254" s="48"/>
      <c r="Q1254"/>
      <c r="R1254"/>
      <c r="S1254"/>
      <c r="T1254"/>
      <c r="U1254"/>
      <c r="V1254"/>
      <c r="W1254" s="48"/>
      <c r="X1254"/>
      <c r="Y1254"/>
      <c r="Z1254"/>
      <c r="AA1254"/>
      <c r="AB1254" s="37"/>
      <c r="AC1254"/>
      <c r="AD1254" s="48"/>
      <c r="AE1254"/>
      <c r="AF1254"/>
      <c r="AG1254"/>
      <c r="AH1254"/>
      <c r="AJ1254"/>
    </row>
    <row r="1255" spans="8:36" x14ac:dyDescent="0.35">
      <c r="H1255"/>
      <c r="I1255" s="48"/>
      <c r="J1255"/>
      <c r="K1255"/>
      <c r="L1255"/>
      <c r="M1255"/>
      <c r="N1255"/>
      <c r="O1255"/>
      <c r="P1255" s="48"/>
      <c r="Q1255"/>
      <c r="R1255"/>
      <c r="S1255"/>
      <c r="T1255"/>
      <c r="U1255"/>
      <c r="V1255"/>
      <c r="W1255" s="48"/>
      <c r="X1255"/>
      <c r="Y1255"/>
      <c r="Z1255"/>
      <c r="AA1255"/>
      <c r="AB1255" s="37"/>
      <c r="AC1255"/>
      <c r="AD1255" s="48"/>
      <c r="AE1255"/>
      <c r="AF1255"/>
      <c r="AG1255"/>
      <c r="AH1255"/>
      <c r="AJ1255"/>
    </row>
    <row r="1256" spans="8:36" x14ac:dyDescent="0.35">
      <c r="H1256"/>
      <c r="I1256" s="48"/>
      <c r="J1256"/>
      <c r="K1256"/>
      <c r="L1256"/>
      <c r="M1256"/>
      <c r="N1256"/>
      <c r="O1256"/>
      <c r="P1256" s="48"/>
      <c r="Q1256"/>
      <c r="R1256"/>
      <c r="S1256"/>
      <c r="T1256"/>
      <c r="U1256"/>
      <c r="V1256"/>
      <c r="W1256" s="48"/>
      <c r="X1256"/>
      <c r="Y1256"/>
      <c r="Z1256"/>
      <c r="AA1256"/>
      <c r="AB1256" s="37"/>
      <c r="AC1256"/>
      <c r="AD1256" s="48"/>
      <c r="AE1256"/>
      <c r="AF1256"/>
      <c r="AG1256"/>
      <c r="AH1256"/>
      <c r="AJ1256"/>
    </row>
    <row r="1257" spans="8:36" x14ac:dyDescent="0.35">
      <c r="H1257"/>
      <c r="I1257" s="48"/>
      <c r="J1257"/>
      <c r="K1257"/>
      <c r="L1257"/>
      <c r="M1257"/>
      <c r="N1257"/>
      <c r="O1257"/>
      <c r="P1257" s="48"/>
      <c r="Q1257"/>
      <c r="R1257"/>
      <c r="S1257"/>
      <c r="T1257"/>
      <c r="U1257"/>
      <c r="V1257"/>
      <c r="W1257" s="48"/>
      <c r="X1257"/>
      <c r="Y1257"/>
      <c r="Z1257"/>
      <c r="AA1257"/>
      <c r="AB1257" s="37"/>
      <c r="AC1257"/>
      <c r="AD1257" s="48"/>
      <c r="AE1257"/>
      <c r="AF1257"/>
      <c r="AG1257"/>
      <c r="AH1257"/>
      <c r="AJ1257"/>
    </row>
    <row r="1258" spans="8:36" x14ac:dyDescent="0.35">
      <c r="H1258"/>
      <c r="I1258" s="48"/>
      <c r="J1258"/>
      <c r="K1258"/>
      <c r="L1258"/>
      <c r="M1258"/>
      <c r="N1258"/>
      <c r="O1258"/>
      <c r="P1258" s="48"/>
      <c r="Q1258"/>
      <c r="R1258"/>
      <c r="S1258"/>
      <c r="T1258"/>
      <c r="U1258"/>
      <c r="V1258"/>
      <c r="W1258" s="48"/>
      <c r="X1258"/>
      <c r="Y1258"/>
      <c r="Z1258"/>
      <c r="AA1258"/>
      <c r="AB1258" s="37"/>
      <c r="AC1258"/>
      <c r="AD1258" s="48"/>
      <c r="AE1258"/>
      <c r="AF1258"/>
      <c r="AG1258"/>
      <c r="AH1258"/>
      <c r="AJ1258"/>
    </row>
    <row r="1259" spans="8:36" x14ac:dyDescent="0.35">
      <c r="H1259"/>
      <c r="I1259" s="48"/>
      <c r="J1259"/>
      <c r="K1259"/>
      <c r="L1259"/>
      <c r="M1259"/>
      <c r="N1259"/>
      <c r="O1259"/>
      <c r="P1259" s="48"/>
      <c r="Q1259"/>
      <c r="R1259"/>
      <c r="S1259"/>
      <c r="T1259"/>
      <c r="U1259"/>
      <c r="V1259"/>
      <c r="W1259" s="48"/>
      <c r="X1259"/>
      <c r="Y1259"/>
      <c r="Z1259"/>
      <c r="AA1259"/>
      <c r="AB1259" s="37"/>
      <c r="AC1259"/>
      <c r="AD1259" s="48"/>
      <c r="AE1259"/>
      <c r="AF1259"/>
      <c r="AG1259"/>
      <c r="AH1259"/>
      <c r="AJ1259"/>
    </row>
    <row r="1260" spans="8:36" x14ac:dyDescent="0.35">
      <c r="H1260"/>
      <c r="I1260" s="48"/>
      <c r="J1260"/>
      <c r="K1260"/>
      <c r="L1260"/>
      <c r="M1260"/>
      <c r="N1260"/>
      <c r="O1260"/>
      <c r="P1260" s="48"/>
      <c r="Q1260"/>
      <c r="R1260"/>
      <c r="S1260"/>
      <c r="T1260"/>
      <c r="U1260"/>
      <c r="V1260"/>
      <c r="W1260" s="48"/>
      <c r="X1260"/>
      <c r="Y1260"/>
      <c r="Z1260"/>
      <c r="AA1260"/>
      <c r="AB1260" s="37"/>
      <c r="AC1260"/>
      <c r="AD1260" s="48"/>
      <c r="AE1260"/>
      <c r="AF1260"/>
      <c r="AG1260"/>
      <c r="AH1260"/>
      <c r="AJ1260"/>
    </row>
    <row r="1261" spans="8:36" x14ac:dyDescent="0.35">
      <c r="H1261"/>
      <c r="I1261" s="48"/>
      <c r="J1261"/>
      <c r="K1261"/>
      <c r="L1261"/>
      <c r="M1261"/>
      <c r="N1261"/>
      <c r="O1261"/>
      <c r="P1261" s="48"/>
      <c r="Q1261"/>
      <c r="R1261"/>
      <c r="S1261"/>
      <c r="T1261"/>
      <c r="U1261"/>
      <c r="V1261"/>
      <c r="W1261" s="48"/>
      <c r="X1261"/>
      <c r="Y1261"/>
      <c r="Z1261"/>
      <c r="AA1261"/>
      <c r="AB1261" s="37"/>
      <c r="AC1261"/>
      <c r="AD1261" s="48"/>
      <c r="AE1261"/>
      <c r="AF1261"/>
      <c r="AG1261"/>
      <c r="AH1261"/>
      <c r="AJ1261"/>
    </row>
    <row r="1262" spans="8:36" x14ac:dyDescent="0.35">
      <c r="H1262"/>
      <c r="I1262" s="48"/>
      <c r="J1262"/>
      <c r="K1262"/>
      <c r="L1262"/>
      <c r="M1262"/>
      <c r="N1262"/>
      <c r="O1262"/>
      <c r="P1262" s="48"/>
      <c r="Q1262"/>
      <c r="R1262"/>
      <c r="S1262"/>
      <c r="T1262"/>
      <c r="U1262"/>
      <c r="V1262"/>
      <c r="W1262" s="48"/>
      <c r="X1262"/>
      <c r="Y1262"/>
      <c r="Z1262"/>
      <c r="AA1262"/>
      <c r="AB1262" s="37"/>
      <c r="AC1262"/>
      <c r="AD1262" s="48"/>
      <c r="AE1262"/>
      <c r="AF1262"/>
      <c r="AG1262"/>
      <c r="AH1262"/>
      <c r="AJ1262"/>
    </row>
    <row r="1263" spans="8:36" x14ac:dyDescent="0.35">
      <c r="H1263"/>
      <c r="I1263" s="48"/>
      <c r="J1263"/>
      <c r="K1263"/>
      <c r="L1263"/>
      <c r="M1263"/>
      <c r="N1263"/>
      <c r="O1263"/>
      <c r="P1263" s="48"/>
      <c r="Q1263"/>
      <c r="R1263"/>
      <c r="S1263"/>
      <c r="T1263"/>
      <c r="U1263"/>
      <c r="V1263"/>
      <c r="W1263" s="48"/>
      <c r="X1263"/>
      <c r="Y1263"/>
      <c r="Z1263"/>
      <c r="AA1263"/>
      <c r="AB1263" s="37"/>
      <c r="AC1263"/>
      <c r="AD1263" s="48"/>
      <c r="AE1263"/>
      <c r="AF1263"/>
      <c r="AG1263"/>
      <c r="AH1263"/>
      <c r="AJ1263"/>
    </row>
    <row r="1264" spans="8:36" x14ac:dyDescent="0.35">
      <c r="H1264"/>
      <c r="I1264" s="48"/>
      <c r="J1264"/>
      <c r="K1264"/>
      <c r="L1264"/>
      <c r="M1264"/>
      <c r="N1264"/>
      <c r="O1264"/>
      <c r="P1264" s="48"/>
      <c r="Q1264"/>
      <c r="R1264"/>
      <c r="S1264"/>
      <c r="T1264"/>
      <c r="U1264"/>
      <c r="V1264"/>
      <c r="W1264" s="48"/>
      <c r="X1264"/>
      <c r="Y1264"/>
      <c r="Z1264"/>
      <c r="AA1264"/>
      <c r="AB1264" s="37"/>
      <c r="AC1264"/>
      <c r="AD1264" s="48"/>
      <c r="AE1264"/>
      <c r="AF1264"/>
      <c r="AG1264"/>
      <c r="AH1264"/>
      <c r="AJ1264"/>
    </row>
    <row r="1265" spans="8:36" x14ac:dyDescent="0.35">
      <c r="H1265"/>
      <c r="I1265" s="48"/>
      <c r="J1265"/>
      <c r="K1265"/>
      <c r="L1265"/>
      <c r="M1265"/>
      <c r="N1265"/>
      <c r="O1265"/>
      <c r="P1265" s="48"/>
      <c r="Q1265"/>
      <c r="R1265"/>
      <c r="S1265"/>
      <c r="T1265"/>
      <c r="U1265"/>
      <c r="V1265"/>
      <c r="W1265" s="48"/>
      <c r="X1265"/>
      <c r="Y1265"/>
      <c r="Z1265"/>
      <c r="AA1265"/>
      <c r="AB1265" s="37"/>
      <c r="AC1265"/>
      <c r="AD1265" s="48"/>
      <c r="AE1265"/>
      <c r="AF1265"/>
      <c r="AG1265"/>
      <c r="AH1265"/>
      <c r="AJ1265"/>
    </row>
    <row r="1266" spans="8:36" x14ac:dyDescent="0.35">
      <c r="H1266"/>
      <c r="I1266" s="48"/>
      <c r="J1266"/>
      <c r="K1266"/>
      <c r="L1266"/>
      <c r="M1266"/>
      <c r="N1266"/>
      <c r="O1266"/>
      <c r="P1266" s="48"/>
      <c r="Q1266"/>
      <c r="R1266"/>
      <c r="S1266"/>
      <c r="T1266"/>
      <c r="U1266"/>
      <c r="V1266"/>
      <c r="W1266" s="48"/>
      <c r="X1266"/>
      <c r="Y1266"/>
      <c r="Z1266"/>
      <c r="AA1266"/>
      <c r="AB1266" s="37"/>
      <c r="AC1266"/>
      <c r="AD1266" s="48"/>
      <c r="AE1266"/>
      <c r="AF1266"/>
      <c r="AG1266"/>
      <c r="AH1266"/>
      <c r="AJ1266"/>
    </row>
    <row r="1267" spans="8:36" x14ac:dyDescent="0.35">
      <c r="H1267"/>
      <c r="I1267" s="48"/>
      <c r="J1267"/>
      <c r="K1267"/>
      <c r="L1267"/>
      <c r="M1267"/>
      <c r="N1267"/>
      <c r="O1267"/>
      <c r="P1267" s="48"/>
      <c r="Q1267"/>
      <c r="R1267"/>
      <c r="S1267"/>
      <c r="T1267"/>
      <c r="U1267"/>
      <c r="V1267"/>
      <c r="W1267" s="48"/>
      <c r="X1267"/>
      <c r="Y1267"/>
      <c r="Z1267"/>
      <c r="AA1267"/>
      <c r="AB1267" s="37"/>
      <c r="AC1267"/>
      <c r="AD1267" s="48"/>
      <c r="AE1267"/>
      <c r="AF1267"/>
      <c r="AG1267"/>
      <c r="AH1267"/>
      <c r="AJ1267"/>
    </row>
    <row r="1268" spans="8:36" x14ac:dyDescent="0.35">
      <c r="H1268"/>
      <c r="I1268" s="48"/>
      <c r="J1268"/>
      <c r="K1268"/>
      <c r="L1268"/>
      <c r="M1268"/>
      <c r="N1268"/>
      <c r="O1268"/>
      <c r="P1268" s="48"/>
      <c r="Q1268"/>
      <c r="R1268"/>
      <c r="S1268"/>
      <c r="T1268"/>
      <c r="U1268"/>
      <c r="V1268"/>
      <c r="W1268" s="48"/>
      <c r="X1268"/>
      <c r="Y1268"/>
      <c r="Z1268"/>
      <c r="AA1268"/>
      <c r="AB1268" s="37"/>
      <c r="AC1268"/>
      <c r="AD1268" s="48"/>
      <c r="AE1268"/>
      <c r="AF1268"/>
      <c r="AG1268"/>
      <c r="AH1268"/>
      <c r="AJ1268"/>
    </row>
    <row r="1269" spans="8:36" x14ac:dyDescent="0.35">
      <c r="H1269"/>
      <c r="I1269" s="48"/>
      <c r="J1269"/>
      <c r="K1269"/>
      <c r="L1269"/>
      <c r="M1269"/>
      <c r="N1269"/>
      <c r="O1269"/>
      <c r="P1269" s="48"/>
      <c r="Q1269"/>
      <c r="R1269"/>
      <c r="S1269"/>
      <c r="T1269"/>
      <c r="U1269"/>
      <c r="V1269"/>
      <c r="W1269" s="48"/>
      <c r="X1269"/>
      <c r="Y1269"/>
      <c r="Z1269"/>
      <c r="AA1269"/>
      <c r="AB1269" s="37"/>
      <c r="AC1269"/>
      <c r="AD1269" s="48"/>
      <c r="AE1269"/>
      <c r="AF1269"/>
      <c r="AG1269"/>
      <c r="AH1269"/>
      <c r="AJ1269"/>
    </row>
    <row r="1270" spans="8:36" x14ac:dyDescent="0.35">
      <c r="H1270"/>
      <c r="I1270" s="48"/>
      <c r="J1270"/>
      <c r="K1270"/>
      <c r="L1270"/>
      <c r="M1270"/>
      <c r="N1270"/>
      <c r="O1270"/>
      <c r="P1270" s="48"/>
      <c r="Q1270"/>
      <c r="R1270"/>
      <c r="S1270"/>
      <c r="T1270"/>
      <c r="U1270"/>
      <c r="V1270"/>
      <c r="W1270" s="48"/>
      <c r="X1270"/>
      <c r="Y1270"/>
      <c r="Z1270"/>
      <c r="AA1270"/>
      <c r="AB1270" s="37"/>
      <c r="AC1270"/>
      <c r="AD1270" s="48"/>
      <c r="AE1270"/>
      <c r="AF1270"/>
      <c r="AG1270"/>
      <c r="AH1270"/>
      <c r="AJ1270"/>
    </row>
    <row r="1271" spans="8:36" x14ac:dyDescent="0.35">
      <c r="H1271"/>
      <c r="I1271" s="48"/>
      <c r="J1271"/>
      <c r="K1271"/>
      <c r="L1271"/>
      <c r="M1271"/>
      <c r="N1271"/>
      <c r="O1271"/>
      <c r="P1271" s="48"/>
      <c r="Q1271"/>
      <c r="R1271"/>
      <c r="S1271"/>
      <c r="T1271"/>
      <c r="U1271"/>
      <c r="V1271"/>
      <c r="W1271" s="48"/>
      <c r="X1271"/>
      <c r="Y1271"/>
      <c r="Z1271"/>
      <c r="AA1271"/>
      <c r="AB1271" s="37"/>
      <c r="AC1271"/>
      <c r="AD1271" s="48"/>
      <c r="AE1271"/>
      <c r="AF1271"/>
      <c r="AG1271"/>
      <c r="AH1271"/>
      <c r="AJ1271"/>
    </row>
    <row r="1272" spans="8:36" x14ac:dyDescent="0.35">
      <c r="H1272"/>
      <c r="I1272" s="48"/>
      <c r="J1272"/>
      <c r="K1272"/>
      <c r="L1272"/>
      <c r="M1272"/>
      <c r="N1272"/>
      <c r="O1272"/>
      <c r="P1272" s="48"/>
      <c r="Q1272"/>
      <c r="R1272"/>
      <c r="S1272"/>
      <c r="T1272"/>
      <c r="U1272"/>
      <c r="V1272"/>
      <c r="W1272" s="48"/>
      <c r="X1272"/>
      <c r="Y1272"/>
      <c r="Z1272"/>
      <c r="AA1272"/>
      <c r="AB1272" s="37"/>
      <c r="AC1272"/>
      <c r="AD1272" s="48"/>
      <c r="AE1272"/>
      <c r="AF1272"/>
      <c r="AG1272"/>
      <c r="AH1272"/>
      <c r="AJ1272"/>
    </row>
    <row r="1273" spans="8:36" x14ac:dyDescent="0.35">
      <c r="H1273"/>
      <c r="I1273" s="48"/>
      <c r="J1273"/>
      <c r="K1273"/>
      <c r="L1273"/>
      <c r="M1273"/>
      <c r="N1273"/>
      <c r="O1273"/>
      <c r="P1273" s="48"/>
      <c r="Q1273"/>
      <c r="R1273"/>
      <c r="S1273"/>
      <c r="T1273"/>
      <c r="U1273"/>
      <c r="V1273"/>
      <c r="W1273" s="48"/>
      <c r="X1273"/>
      <c r="Y1273"/>
      <c r="Z1273"/>
      <c r="AA1273"/>
      <c r="AB1273" s="37"/>
      <c r="AC1273"/>
      <c r="AD1273" s="48"/>
      <c r="AE1273"/>
      <c r="AF1273"/>
      <c r="AG1273"/>
      <c r="AH1273"/>
      <c r="AJ1273"/>
    </row>
    <row r="1274" spans="8:36" x14ac:dyDescent="0.35">
      <c r="H1274"/>
      <c r="I1274" s="48"/>
      <c r="J1274"/>
      <c r="K1274"/>
      <c r="L1274"/>
      <c r="M1274"/>
      <c r="N1274"/>
      <c r="O1274"/>
      <c r="P1274" s="48"/>
      <c r="Q1274"/>
      <c r="R1274"/>
      <c r="S1274"/>
      <c r="T1274"/>
      <c r="U1274"/>
      <c r="V1274"/>
      <c r="W1274" s="48"/>
      <c r="X1274"/>
      <c r="Y1274"/>
      <c r="Z1274"/>
      <c r="AA1274"/>
      <c r="AB1274" s="37"/>
      <c r="AC1274"/>
      <c r="AD1274" s="48"/>
      <c r="AE1274"/>
      <c r="AF1274"/>
      <c r="AG1274"/>
      <c r="AH1274"/>
      <c r="AJ1274"/>
    </row>
    <row r="1275" spans="8:36" x14ac:dyDescent="0.35">
      <c r="H1275"/>
      <c r="I1275" s="48"/>
      <c r="J1275"/>
      <c r="K1275"/>
      <c r="L1275"/>
      <c r="M1275"/>
      <c r="N1275"/>
      <c r="O1275"/>
      <c r="P1275" s="48"/>
      <c r="Q1275"/>
      <c r="R1275"/>
      <c r="S1275"/>
      <c r="T1275"/>
      <c r="U1275"/>
      <c r="V1275"/>
      <c r="W1275" s="48"/>
      <c r="X1275"/>
      <c r="Y1275"/>
      <c r="Z1275"/>
      <c r="AA1275"/>
      <c r="AB1275" s="37"/>
      <c r="AC1275"/>
      <c r="AD1275" s="48"/>
      <c r="AE1275"/>
      <c r="AF1275"/>
      <c r="AG1275"/>
      <c r="AH1275"/>
      <c r="AJ1275"/>
    </row>
    <row r="1276" spans="8:36" x14ac:dyDescent="0.35">
      <c r="H1276"/>
      <c r="I1276" s="48"/>
      <c r="J1276"/>
      <c r="K1276"/>
      <c r="L1276"/>
      <c r="M1276"/>
      <c r="N1276"/>
      <c r="O1276"/>
      <c r="P1276" s="48"/>
      <c r="Q1276"/>
      <c r="R1276"/>
      <c r="S1276"/>
      <c r="T1276"/>
      <c r="U1276"/>
      <c r="V1276"/>
      <c r="W1276" s="48"/>
      <c r="X1276"/>
      <c r="Y1276"/>
      <c r="Z1276"/>
      <c r="AA1276"/>
      <c r="AB1276" s="37"/>
      <c r="AC1276"/>
      <c r="AD1276" s="48"/>
      <c r="AE1276"/>
      <c r="AF1276"/>
      <c r="AG1276"/>
      <c r="AH1276"/>
      <c r="AJ1276"/>
    </row>
    <row r="1277" spans="8:36" x14ac:dyDescent="0.35">
      <c r="H1277"/>
      <c r="I1277" s="48"/>
      <c r="J1277"/>
      <c r="K1277"/>
      <c r="L1277"/>
      <c r="M1277"/>
      <c r="N1277"/>
      <c r="O1277"/>
      <c r="P1277" s="48"/>
      <c r="Q1277"/>
      <c r="R1277"/>
      <c r="S1277"/>
      <c r="T1277"/>
      <c r="U1277"/>
      <c r="V1277"/>
      <c r="W1277" s="48"/>
      <c r="X1277"/>
      <c r="Y1277"/>
      <c r="Z1277"/>
      <c r="AA1277"/>
      <c r="AB1277" s="37"/>
      <c r="AC1277"/>
      <c r="AD1277" s="48"/>
      <c r="AE1277"/>
      <c r="AF1277"/>
      <c r="AG1277"/>
      <c r="AH1277"/>
      <c r="AJ1277"/>
    </row>
    <row r="1278" spans="8:36" x14ac:dyDescent="0.35">
      <c r="H1278"/>
      <c r="I1278" s="48"/>
      <c r="J1278"/>
      <c r="K1278"/>
      <c r="L1278"/>
      <c r="M1278"/>
      <c r="N1278"/>
      <c r="O1278"/>
      <c r="P1278" s="48"/>
      <c r="Q1278"/>
      <c r="R1278"/>
      <c r="S1278"/>
      <c r="T1278"/>
      <c r="U1278"/>
      <c r="V1278"/>
      <c r="W1278" s="48"/>
      <c r="X1278"/>
      <c r="Y1278"/>
      <c r="Z1278"/>
      <c r="AA1278"/>
      <c r="AB1278" s="37"/>
      <c r="AC1278"/>
      <c r="AD1278" s="48"/>
      <c r="AE1278"/>
      <c r="AF1278"/>
      <c r="AG1278"/>
      <c r="AH1278"/>
      <c r="AJ1278"/>
    </row>
    <row r="1279" spans="8:36" x14ac:dyDescent="0.35">
      <c r="H1279"/>
      <c r="I1279" s="48"/>
      <c r="J1279"/>
      <c r="K1279"/>
      <c r="L1279"/>
      <c r="M1279"/>
      <c r="N1279"/>
      <c r="O1279"/>
      <c r="P1279" s="48"/>
      <c r="Q1279"/>
      <c r="R1279"/>
      <c r="S1279"/>
      <c r="T1279"/>
      <c r="U1279"/>
      <c r="V1279"/>
      <c r="W1279" s="48"/>
      <c r="X1279"/>
      <c r="Y1279"/>
      <c r="Z1279"/>
      <c r="AA1279"/>
      <c r="AB1279" s="37"/>
      <c r="AC1279"/>
      <c r="AD1279" s="48"/>
      <c r="AE1279"/>
      <c r="AF1279"/>
      <c r="AG1279"/>
      <c r="AH1279"/>
      <c r="AJ1279"/>
    </row>
    <row r="1280" spans="8:36" x14ac:dyDescent="0.35">
      <c r="H1280"/>
      <c r="I1280" s="48"/>
      <c r="J1280"/>
      <c r="K1280"/>
      <c r="L1280"/>
      <c r="M1280"/>
      <c r="N1280"/>
      <c r="O1280"/>
      <c r="P1280" s="48"/>
      <c r="Q1280"/>
      <c r="R1280"/>
      <c r="S1280"/>
      <c r="T1280"/>
      <c r="U1280"/>
      <c r="V1280"/>
      <c r="W1280" s="48"/>
      <c r="X1280"/>
      <c r="Y1280"/>
      <c r="Z1280"/>
      <c r="AA1280"/>
      <c r="AB1280" s="37"/>
      <c r="AC1280"/>
      <c r="AD1280" s="48"/>
      <c r="AE1280"/>
      <c r="AF1280"/>
      <c r="AG1280"/>
      <c r="AH1280"/>
      <c r="AJ1280"/>
    </row>
    <row r="1281" spans="8:36" x14ac:dyDescent="0.35">
      <c r="H1281"/>
      <c r="I1281" s="48"/>
      <c r="J1281"/>
      <c r="K1281"/>
      <c r="L1281"/>
      <c r="M1281"/>
      <c r="N1281"/>
      <c r="O1281"/>
      <c r="P1281" s="48"/>
      <c r="Q1281"/>
      <c r="R1281"/>
      <c r="S1281"/>
      <c r="T1281"/>
      <c r="U1281"/>
      <c r="V1281"/>
      <c r="W1281" s="48"/>
      <c r="X1281"/>
      <c r="Y1281"/>
      <c r="Z1281"/>
      <c r="AA1281"/>
      <c r="AB1281" s="37"/>
      <c r="AC1281"/>
      <c r="AD1281" s="48"/>
      <c r="AE1281"/>
      <c r="AF1281"/>
      <c r="AG1281"/>
      <c r="AH1281"/>
      <c r="AJ1281"/>
    </row>
    <row r="1282" spans="8:36" x14ac:dyDescent="0.35">
      <c r="H1282"/>
      <c r="I1282" s="48"/>
      <c r="J1282"/>
      <c r="K1282"/>
      <c r="L1282"/>
      <c r="M1282"/>
      <c r="N1282"/>
      <c r="O1282"/>
      <c r="P1282" s="48"/>
      <c r="Q1282"/>
      <c r="R1282"/>
      <c r="S1282"/>
      <c r="T1282"/>
      <c r="U1282"/>
      <c r="V1282"/>
      <c r="W1282" s="48"/>
      <c r="X1282"/>
      <c r="Y1282"/>
      <c r="Z1282"/>
      <c r="AA1282"/>
      <c r="AB1282" s="37"/>
      <c r="AC1282"/>
      <c r="AD1282" s="48"/>
      <c r="AE1282"/>
      <c r="AF1282"/>
      <c r="AG1282"/>
      <c r="AH1282"/>
      <c r="AJ1282"/>
    </row>
    <row r="1283" spans="8:36" x14ac:dyDescent="0.35">
      <c r="H1283"/>
      <c r="I1283" s="48"/>
      <c r="J1283"/>
      <c r="K1283"/>
      <c r="L1283"/>
      <c r="M1283"/>
      <c r="N1283"/>
      <c r="O1283"/>
      <c r="P1283" s="48"/>
      <c r="Q1283"/>
      <c r="R1283"/>
      <c r="S1283"/>
      <c r="T1283"/>
      <c r="U1283"/>
      <c r="V1283"/>
      <c r="W1283" s="48"/>
      <c r="X1283"/>
      <c r="Y1283"/>
      <c r="Z1283"/>
      <c r="AA1283"/>
      <c r="AB1283" s="37"/>
      <c r="AC1283"/>
      <c r="AD1283" s="48"/>
      <c r="AE1283"/>
      <c r="AF1283"/>
      <c r="AG1283"/>
      <c r="AH1283"/>
      <c r="AJ1283"/>
    </row>
    <row r="1284" spans="8:36" x14ac:dyDescent="0.35">
      <c r="H1284"/>
      <c r="I1284" s="48"/>
      <c r="J1284"/>
      <c r="K1284"/>
      <c r="L1284"/>
      <c r="M1284"/>
      <c r="N1284"/>
      <c r="O1284"/>
      <c r="P1284" s="48"/>
      <c r="Q1284"/>
      <c r="R1284"/>
      <c r="S1284"/>
      <c r="T1284"/>
      <c r="U1284"/>
      <c r="V1284"/>
      <c r="W1284" s="48"/>
      <c r="X1284"/>
      <c r="Y1284"/>
      <c r="Z1284"/>
      <c r="AA1284"/>
      <c r="AB1284" s="37"/>
      <c r="AC1284"/>
      <c r="AD1284" s="48"/>
      <c r="AE1284"/>
      <c r="AF1284"/>
      <c r="AG1284"/>
      <c r="AH1284"/>
      <c r="AJ1284"/>
    </row>
    <row r="1285" spans="8:36" x14ac:dyDescent="0.35">
      <c r="H1285"/>
      <c r="I1285" s="48"/>
      <c r="J1285"/>
      <c r="K1285"/>
      <c r="L1285"/>
      <c r="M1285"/>
      <c r="N1285"/>
      <c r="O1285"/>
      <c r="P1285" s="48"/>
      <c r="Q1285"/>
      <c r="R1285"/>
      <c r="S1285"/>
      <c r="T1285"/>
      <c r="U1285"/>
      <c r="V1285"/>
      <c r="W1285" s="48"/>
      <c r="X1285"/>
      <c r="Y1285"/>
      <c r="Z1285"/>
      <c r="AA1285"/>
      <c r="AB1285" s="37"/>
      <c r="AC1285"/>
      <c r="AD1285" s="48"/>
      <c r="AE1285"/>
      <c r="AF1285"/>
      <c r="AG1285"/>
      <c r="AH1285"/>
      <c r="AJ1285"/>
    </row>
    <row r="1286" spans="8:36" x14ac:dyDescent="0.35">
      <c r="H1286"/>
      <c r="I1286" s="48"/>
      <c r="J1286"/>
      <c r="K1286"/>
      <c r="L1286"/>
      <c r="M1286"/>
      <c r="N1286"/>
      <c r="O1286"/>
      <c r="P1286" s="48"/>
      <c r="Q1286"/>
      <c r="R1286"/>
      <c r="S1286"/>
      <c r="T1286"/>
      <c r="U1286"/>
      <c r="V1286"/>
      <c r="W1286" s="48"/>
      <c r="X1286"/>
      <c r="Y1286"/>
      <c r="Z1286"/>
      <c r="AA1286"/>
      <c r="AB1286" s="37"/>
      <c r="AC1286"/>
      <c r="AD1286" s="48"/>
      <c r="AE1286"/>
      <c r="AF1286"/>
      <c r="AG1286"/>
      <c r="AH1286"/>
      <c r="AJ1286"/>
    </row>
    <row r="1287" spans="8:36" x14ac:dyDescent="0.35">
      <c r="H1287"/>
      <c r="I1287" s="48"/>
      <c r="J1287"/>
      <c r="K1287"/>
      <c r="L1287"/>
      <c r="M1287"/>
      <c r="N1287"/>
      <c r="O1287"/>
      <c r="P1287" s="48"/>
      <c r="Q1287"/>
      <c r="R1287"/>
      <c r="S1287"/>
      <c r="T1287"/>
      <c r="U1287"/>
      <c r="V1287"/>
      <c r="W1287" s="48"/>
      <c r="X1287"/>
      <c r="Y1287"/>
      <c r="Z1287"/>
      <c r="AA1287"/>
      <c r="AB1287" s="37"/>
      <c r="AC1287"/>
      <c r="AD1287" s="48"/>
      <c r="AE1287"/>
      <c r="AF1287"/>
      <c r="AG1287"/>
      <c r="AH1287"/>
      <c r="AJ1287"/>
    </row>
    <row r="1288" spans="8:36" x14ac:dyDescent="0.35">
      <c r="H1288"/>
      <c r="I1288" s="48"/>
      <c r="J1288"/>
      <c r="K1288"/>
      <c r="L1288"/>
      <c r="M1288"/>
      <c r="N1288"/>
      <c r="O1288"/>
      <c r="P1288" s="48"/>
      <c r="Q1288"/>
      <c r="R1288"/>
      <c r="S1288"/>
      <c r="T1288"/>
      <c r="U1288"/>
      <c r="V1288"/>
      <c r="W1288" s="48"/>
      <c r="X1288"/>
      <c r="Y1288"/>
      <c r="Z1288"/>
      <c r="AA1288"/>
      <c r="AB1288" s="37"/>
      <c r="AC1288"/>
      <c r="AD1288" s="48"/>
      <c r="AE1288"/>
      <c r="AF1288"/>
      <c r="AG1288"/>
      <c r="AH1288"/>
      <c r="AJ1288"/>
    </row>
    <row r="1289" spans="8:36" x14ac:dyDescent="0.35">
      <c r="H1289"/>
      <c r="I1289" s="48"/>
      <c r="J1289"/>
      <c r="K1289"/>
      <c r="L1289"/>
      <c r="M1289"/>
      <c r="N1289"/>
      <c r="O1289"/>
      <c r="P1289" s="48"/>
      <c r="Q1289"/>
      <c r="R1289"/>
      <c r="S1289"/>
      <c r="T1289"/>
      <c r="U1289"/>
      <c r="V1289"/>
      <c r="W1289" s="48"/>
      <c r="X1289"/>
      <c r="Y1289"/>
      <c r="Z1289"/>
      <c r="AA1289"/>
      <c r="AB1289" s="37"/>
      <c r="AC1289"/>
      <c r="AD1289" s="48"/>
      <c r="AE1289"/>
      <c r="AF1289"/>
      <c r="AG1289"/>
      <c r="AH1289"/>
      <c r="AJ1289"/>
    </row>
    <row r="1290" spans="8:36" x14ac:dyDescent="0.35">
      <c r="H1290"/>
      <c r="I1290" s="48"/>
      <c r="J1290"/>
      <c r="K1290"/>
      <c r="L1290"/>
      <c r="M1290"/>
      <c r="N1290"/>
      <c r="O1290"/>
      <c r="P1290" s="48"/>
      <c r="Q1290"/>
      <c r="R1290"/>
      <c r="S1290"/>
      <c r="T1290"/>
      <c r="U1290"/>
      <c r="V1290"/>
      <c r="W1290" s="48"/>
      <c r="X1290"/>
      <c r="Y1290"/>
      <c r="Z1290"/>
      <c r="AA1290"/>
      <c r="AB1290" s="37"/>
      <c r="AC1290"/>
      <c r="AD1290" s="48"/>
      <c r="AE1290"/>
      <c r="AF1290"/>
      <c r="AG1290"/>
      <c r="AH1290"/>
      <c r="AJ1290"/>
    </row>
    <row r="1291" spans="8:36" x14ac:dyDescent="0.35">
      <c r="H1291"/>
      <c r="I1291" s="48"/>
      <c r="J1291"/>
      <c r="K1291"/>
      <c r="L1291"/>
      <c r="M1291"/>
      <c r="N1291"/>
      <c r="O1291"/>
      <c r="P1291" s="48"/>
      <c r="Q1291"/>
      <c r="R1291"/>
      <c r="S1291"/>
      <c r="T1291"/>
      <c r="U1291"/>
      <c r="V1291"/>
      <c r="W1291" s="48"/>
      <c r="X1291"/>
      <c r="Y1291"/>
      <c r="Z1291"/>
      <c r="AA1291"/>
      <c r="AB1291" s="37"/>
      <c r="AC1291"/>
      <c r="AD1291" s="48"/>
      <c r="AE1291"/>
      <c r="AF1291"/>
      <c r="AG1291"/>
      <c r="AH1291"/>
      <c r="AJ1291"/>
    </row>
    <row r="1292" spans="8:36" x14ac:dyDescent="0.35">
      <c r="H1292"/>
      <c r="I1292" s="48"/>
      <c r="J1292"/>
      <c r="K1292"/>
      <c r="L1292"/>
      <c r="M1292"/>
      <c r="N1292"/>
      <c r="O1292"/>
      <c r="P1292" s="48"/>
      <c r="Q1292"/>
      <c r="R1292"/>
      <c r="S1292"/>
      <c r="T1292"/>
      <c r="U1292"/>
      <c r="V1292"/>
      <c r="W1292" s="48"/>
      <c r="X1292"/>
      <c r="Y1292"/>
      <c r="Z1292"/>
      <c r="AA1292"/>
      <c r="AB1292" s="37"/>
      <c r="AC1292"/>
      <c r="AD1292" s="48"/>
      <c r="AE1292"/>
      <c r="AF1292"/>
      <c r="AG1292"/>
      <c r="AH1292"/>
      <c r="AJ1292"/>
    </row>
    <row r="1293" spans="8:36" x14ac:dyDescent="0.35">
      <c r="H1293"/>
      <c r="I1293" s="48"/>
      <c r="J1293"/>
      <c r="K1293"/>
      <c r="L1293"/>
      <c r="M1293"/>
      <c r="N1293"/>
      <c r="O1293"/>
      <c r="P1293" s="48"/>
      <c r="Q1293"/>
      <c r="R1293"/>
      <c r="S1293"/>
      <c r="T1293"/>
      <c r="U1293"/>
      <c r="V1293"/>
      <c r="W1293" s="48"/>
      <c r="X1293"/>
      <c r="Y1293"/>
      <c r="Z1293"/>
      <c r="AA1293"/>
      <c r="AB1293" s="37"/>
      <c r="AC1293"/>
      <c r="AD1293" s="48"/>
      <c r="AE1293"/>
      <c r="AF1293"/>
      <c r="AG1293"/>
      <c r="AH1293"/>
      <c r="AJ1293"/>
    </row>
    <row r="1294" spans="8:36" x14ac:dyDescent="0.35">
      <c r="H1294"/>
      <c r="I1294" s="48"/>
      <c r="J1294"/>
      <c r="K1294"/>
      <c r="L1294"/>
      <c r="M1294"/>
      <c r="N1294"/>
      <c r="O1294"/>
      <c r="P1294" s="48"/>
      <c r="Q1294"/>
      <c r="R1294"/>
      <c r="S1294"/>
      <c r="T1294"/>
      <c r="U1294"/>
      <c r="V1294"/>
      <c r="W1294" s="48"/>
      <c r="X1294"/>
      <c r="Y1294"/>
      <c r="Z1294"/>
      <c r="AA1294"/>
      <c r="AB1294" s="37"/>
      <c r="AC1294"/>
      <c r="AD1294" s="48"/>
      <c r="AE1294"/>
      <c r="AF1294"/>
      <c r="AG1294"/>
      <c r="AH1294"/>
      <c r="AJ1294"/>
    </row>
    <row r="1295" spans="8:36" x14ac:dyDescent="0.35">
      <c r="H1295"/>
      <c r="I1295" s="48"/>
      <c r="J1295"/>
      <c r="K1295"/>
      <c r="L1295"/>
      <c r="M1295"/>
      <c r="N1295"/>
      <c r="O1295"/>
      <c r="P1295" s="48"/>
      <c r="Q1295"/>
      <c r="R1295"/>
      <c r="S1295"/>
      <c r="T1295"/>
      <c r="U1295"/>
      <c r="V1295"/>
      <c r="W1295" s="48"/>
      <c r="X1295"/>
      <c r="Y1295"/>
      <c r="Z1295"/>
      <c r="AA1295"/>
      <c r="AB1295" s="37"/>
      <c r="AC1295"/>
      <c r="AD1295" s="48"/>
      <c r="AE1295"/>
      <c r="AF1295"/>
      <c r="AG1295"/>
      <c r="AH1295"/>
      <c r="AJ1295"/>
    </row>
    <row r="1296" spans="8:36" x14ac:dyDescent="0.35">
      <c r="H1296"/>
      <c r="I1296" s="48"/>
      <c r="J1296"/>
      <c r="K1296"/>
      <c r="L1296"/>
      <c r="M1296"/>
      <c r="N1296"/>
      <c r="O1296"/>
      <c r="P1296" s="48"/>
      <c r="Q1296"/>
      <c r="R1296"/>
      <c r="S1296"/>
      <c r="T1296"/>
      <c r="U1296"/>
      <c r="V1296"/>
      <c r="W1296" s="48"/>
      <c r="X1296"/>
      <c r="Y1296"/>
      <c r="Z1296"/>
      <c r="AA1296"/>
      <c r="AB1296" s="37"/>
      <c r="AC1296"/>
      <c r="AD1296" s="48"/>
      <c r="AE1296"/>
      <c r="AF1296"/>
      <c r="AG1296"/>
      <c r="AH1296"/>
      <c r="AJ1296"/>
    </row>
    <row r="1297" spans="8:36" x14ac:dyDescent="0.35">
      <c r="H1297"/>
      <c r="I1297" s="48"/>
      <c r="J1297"/>
      <c r="K1297"/>
      <c r="L1297"/>
      <c r="M1297"/>
      <c r="N1297"/>
      <c r="O1297"/>
      <c r="P1297" s="48"/>
      <c r="Q1297"/>
      <c r="R1297"/>
      <c r="S1297"/>
      <c r="T1297"/>
      <c r="U1297"/>
      <c r="V1297"/>
      <c r="W1297" s="48"/>
      <c r="X1297"/>
      <c r="Y1297"/>
      <c r="Z1297"/>
      <c r="AA1297"/>
      <c r="AB1297" s="37"/>
      <c r="AC1297"/>
      <c r="AD1297" s="48"/>
      <c r="AE1297"/>
      <c r="AF1297"/>
      <c r="AG1297"/>
      <c r="AH1297"/>
      <c r="AJ1297"/>
    </row>
    <row r="1298" spans="8:36" x14ac:dyDescent="0.35">
      <c r="H1298"/>
      <c r="I1298" s="48"/>
      <c r="J1298"/>
      <c r="K1298"/>
      <c r="L1298"/>
      <c r="M1298"/>
      <c r="N1298"/>
      <c r="O1298"/>
      <c r="P1298" s="48"/>
      <c r="Q1298"/>
      <c r="R1298"/>
      <c r="S1298"/>
      <c r="T1298"/>
      <c r="U1298"/>
      <c r="V1298"/>
      <c r="W1298" s="48"/>
      <c r="X1298"/>
      <c r="Y1298"/>
      <c r="Z1298"/>
      <c r="AA1298"/>
      <c r="AB1298" s="37"/>
      <c r="AC1298"/>
      <c r="AD1298" s="48"/>
      <c r="AE1298"/>
      <c r="AF1298"/>
      <c r="AG1298"/>
      <c r="AH1298"/>
      <c r="AJ1298"/>
    </row>
    <row r="1299" spans="8:36" x14ac:dyDescent="0.35">
      <c r="H1299"/>
      <c r="I1299" s="48"/>
      <c r="J1299"/>
      <c r="K1299"/>
      <c r="L1299"/>
      <c r="M1299"/>
      <c r="N1299"/>
      <c r="O1299"/>
      <c r="P1299" s="48"/>
      <c r="Q1299"/>
      <c r="R1299"/>
      <c r="S1299"/>
      <c r="T1299"/>
      <c r="U1299"/>
      <c r="V1299"/>
      <c r="W1299" s="48"/>
      <c r="X1299"/>
      <c r="Y1299"/>
      <c r="Z1299"/>
      <c r="AA1299"/>
      <c r="AB1299" s="37"/>
      <c r="AC1299"/>
      <c r="AD1299" s="48"/>
      <c r="AE1299"/>
      <c r="AF1299"/>
      <c r="AG1299"/>
      <c r="AH1299"/>
      <c r="AJ1299"/>
    </row>
    <row r="1300" spans="8:36" x14ac:dyDescent="0.35">
      <c r="H1300"/>
      <c r="I1300" s="48"/>
      <c r="J1300"/>
      <c r="K1300"/>
      <c r="L1300"/>
      <c r="M1300"/>
      <c r="N1300"/>
      <c r="O1300"/>
      <c r="P1300" s="48"/>
      <c r="Q1300"/>
      <c r="R1300"/>
      <c r="S1300"/>
      <c r="T1300"/>
      <c r="U1300"/>
      <c r="V1300"/>
      <c r="W1300" s="48"/>
      <c r="X1300"/>
      <c r="Y1300"/>
      <c r="Z1300"/>
      <c r="AA1300"/>
      <c r="AB1300" s="37"/>
      <c r="AC1300"/>
      <c r="AD1300" s="48"/>
      <c r="AE1300"/>
      <c r="AF1300"/>
      <c r="AG1300"/>
      <c r="AH1300"/>
      <c r="AJ1300"/>
    </row>
    <row r="1301" spans="8:36" x14ac:dyDescent="0.35">
      <c r="H1301"/>
      <c r="I1301" s="48"/>
      <c r="J1301"/>
      <c r="K1301"/>
      <c r="L1301"/>
      <c r="M1301"/>
      <c r="N1301"/>
      <c r="O1301"/>
      <c r="P1301" s="48"/>
      <c r="Q1301"/>
      <c r="R1301"/>
      <c r="S1301"/>
      <c r="T1301"/>
      <c r="U1301"/>
      <c r="V1301"/>
      <c r="W1301" s="48"/>
      <c r="X1301"/>
      <c r="Y1301"/>
      <c r="Z1301"/>
      <c r="AA1301"/>
      <c r="AB1301" s="37"/>
      <c r="AC1301"/>
      <c r="AD1301" s="48"/>
      <c r="AE1301"/>
      <c r="AF1301"/>
      <c r="AG1301"/>
      <c r="AH1301"/>
      <c r="AJ1301"/>
    </row>
    <row r="1302" spans="8:36" x14ac:dyDescent="0.35">
      <c r="H1302"/>
      <c r="I1302" s="48"/>
      <c r="J1302"/>
      <c r="K1302"/>
      <c r="L1302"/>
      <c r="M1302"/>
      <c r="N1302"/>
      <c r="O1302"/>
      <c r="P1302" s="48"/>
      <c r="Q1302"/>
      <c r="R1302"/>
      <c r="S1302"/>
      <c r="T1302"/>
      <c r="U1302"/>
      <c r="V1302"/>
      <c r="W1302" s="48"/>
      <c r="X1302"/>
      <c r="Y1302"/>
      <c r="Z1302"/>
      <c r="AA1302"/>
      <c r="AB1302" s="37"/>
      <c r="AC1302"/>
      <c r="AD1302" s="48"/>
      <c r="AE1302"/>
      <c r="AF1302"/>
      <c r="AG1302"/>
      <c r="AH1302"/>
      <c r="AJ1302"/>
    </row>
    <row r="1303" spans="8:36" x14ac:dyDescent="0.35">
      <c r="H1303"/>
      <c r="I1303" s="48"/>
      <c r="J1303"/>
      <c r="K1303"/>
      <c r="L1303"/>
      <c r="M1303"/>
      <c r="N1303"/>
      <c r="O1303"/>
      <c r="P1303" s="48"/>
      <c r="Q1303"/>
      <c r="R1303"/>
      <c r="S1303"/>
      <c r="T1303"/>
      <c r="U1303"/>
      <c r="V1303"/>
      <c r="W1303" s="48"/>
      <c r="X1303"/>
      <c r="Y1303"/>
      <c r="Z1303"/>
      <c r="AA1303"/>
      <c r="AB1303" s="37"/>
      <c r="AC1303"/>
      <c r="AD1303" s="48"/>
      <c r="AE1303"/>
      <c r="AF1303"/>
      <c r="AG1303"/>
      <c r="AH1303"/>
      <c r="AJ1303"/>
    </row>
    <row r="1304" spans="8:36" x14ac:dyDescent="0.35">
      <c r="H1304"/>
      <c r="I1304" s="48"/>
      <c r="J1304"/>
      <c r="K1304"/>
      <c r="L1304"/>
      <c r="M1304"/>
      <c r="N1304"/>
      <c r="O1304"/>
      <c r="P1304" s="48"/>
      <c r="Q1304"/>
      <c r="R1304"/>
      <c r="S1304"/>
      <c r="T1304"/>
      <c r="U1304"/>
      <c r="V1304"/>
      <c r="W1304" s="48"/>
      <c r="X1304"/>
      <c r="Y1304"/>
      <c r="Z1304"/>
      <c r="AA1304"/>
      <c r="AB1304" s="37"/>
      <c r="AC1304"/>
      <c r="AD1304" s="48"/>
      <c r="AE1304"/>
      <c r="AF1304"/>
      <c r="AG1304"/>
      <c r="AH1304"/>
      <c r="AJ1304"/>
    </row>
    <row r="1305" spans="8:36" x14ac:dyDescent="0.35">
      <c r="H1305"/>
      <c r="I1305" s="48"/>
      <c r="J1305"/>
      <c r="K1305"/>
      <c r="L1305"/>
      <c r="M1305"/>
      <c r="N1305"/>
      <c r="O1305"/>
      <c r="P1305" s="48"/>
      <c r="Q1305"/>
      <c r="R1305"/>
      <c r="S1305"/>
      <c r="T1305"/>
      <c r="U1305"/>
      <c r="V1305"/>
      <c r="W1305" s="48"/>
      <c r="X1305"/>
      <c r="Y1305"/>
      <c r="Z1305"/>
      <c r="AA1305"/>
      <c r="AB1305" s="37"/>
      <c r="AC1305"/>
      <c r="AD1305" s="48"/>
      <c r="AE1305"/>
      <c r="AF1305"/>
      <c r="AG1305"/>
      <c r="AH1305"/>
      <c r="AJ1305"/>
    </row>
    <row r="1306" spans="8:36" x14ac:dyDescent="0.35">
      <c r="H1306"/>
      <c r="I1306" s="48"/>
      <c r="J1306"/>
      <c r="K1306"/>
      <c r="L1306"/>
      <c r="M1306"/>
      <c r="N1306"/>
      <c r="O1306"/>
      <c r="P1306" s="48"/>
      <c r="Q1306"/>
      <c r="R1306"/>
      <c r="S1306"/>
      <c r="T1306"/>
      <c r="U1306"/>
      <c r="V1306"/>
      <c r="W1306" s="48"/>
      <c r="X1306"/>
      <c r="Y1306"/>
      <c r="Z1306"/>
      <c r="AA1306"/>
      <c r="AB1306" s="37"/>
      <c r="AC1306"/>
      <c r="AD1306" s="48"/>
      <c r="AE1306"/>
      <c r="AF1306"/>
      <c r="AG1306"/>
      <c r="AH1306"/>
      <c r="AJ1306"/>
    </row>
    <row r="1307" spans="8:36" x14ac:dyDescent="0.35">
      <c r="H1307"/>
      <c r="I1307" s="48"/>
      <c r="J1307"/>
      <c r="K1307"/>
      <c r="L1307"/>
      <c r="M1307"/>
      <c r="N1307"/>
      <c r="O1307"/>
      <c r="P1307" s="48"/>
      <c r="Q1307"/>
      <c r="R1307"/>
      <c r="S1307"/>
      <c r="T1307"/>
      <c r="U1307"/>
      <c r="V1307"/>
      <c r="W1307" s="48"/>
      <c r="X1307"/>
      <c r="Y1307"/>
      <c r="Z1307"/>
      <c r="AA1307"/>
      <c r="AB1307" s="37"/>
      <c r="AC1307"/>
      <c r="AD1307" s="48"/>
      <c r="AE1307"/>
      <c r="AF1307"/>
      <c r="AG1307"/>
      <c r="AH1307"/>
      <c r="AJ1307"/>
    </row>
    <row r="1308" spans="8:36" x14ac:dyDescent="0.35">
      <c r="H1308"/>
      <c r="I1308" s="48"/>
      <c r="J1308"/>
      <c r="K1308"/>
      <c r="L1308"/>
      <c r="M1308"/>
      <c r="N1308"/>
      <c r="O1308"/>
      <c r="P1308" s="48"/>
      <c r="Q1308"/>
      <c r="R1308"/>
      <c r="S1308"/>
      <c r="T1308"/>
      <c r="U1308"/>
      <c r="V1308"/>
      <c r="W1308" s="48"/>
      <c r="X1308"/>
      <c r="Y1308"/>
      <c r="Z1308"/>
      <c r="AA1308"/>
      <c r="AB1308" s="37"/>
      <c r="AC1308"/>
      <c r="AD1308" s="48"/>
      <c r="AE1308"/>
      <c r="AF1308"/>
      <c r="AG1308"/>
      <c r="AH1308"/>
      <c r="AJ1308"/>
    </row>
    <row r="1309" spans="8:36" x14ac:dyDescent="0.35">
      <c r="H1309"/>
      <c r="I1309" s="48"/>
      <c r="J1309"/>
      <c r="K1309"/>
      <c r="L1309"/>
      <c r="M1309"/>
      <c r="N1309"/>
      <c r="O1309"/>
      <c r="P1309" s="48"/>
      <c r="Q1309"/>
      <c r="R1309"/>
      <c r="S1309"/>
      <c r="T1309"/>
      <c r="U1309"/>
      <c r="V1309"/>
      <c r="W1309" s="48"/>
      <c r="X1309"/>
      <c r="Y1309"/>
      <c r="Z1309"/>
      <c r="AA1309"/>
      <c r="AB1309" s="37"/>
      <c r="AC1309"/>
      <c r="AD1309" s="48"/>
      <c r="AE1309"/>
      <c r="AF1309"/>
      <c r="AG1309"/>
      <c r="AH1309"/>
      <c r="AJ1309"/>
    </row>
    <row r="1310" spans="8:36" x14ac:dyDescent="0.35">
      <c r="H1310"/>
      <c r="I1310" s="48"/>
      <c r="J1310"/>
      <c r="K1310"/>
      <c r="L1310"/>
      <c r="M1310"/>
      <c r="N1310"/>
      <c r="O1310"/>
      <c r="P1310" s="48"/>
      <c r="Q1310"/>
      <c r="R1310"/>
      <c r="S1310"/>
      <c r="T1310"/>
      <c r="U1310"/>
      <c r="V1310"/>
      <c r="W1310" s="48"/>
      <c r="X1310"/>
      <c r="Y1310"/>
      <c r="Z1310"/>
      <c r="AA1310"/>
      <c r="AB1310" s="37"/>
      <c r="AC1310"/>
      <c r="AD1310" s="48"/>
      <c r="AE1310"/>
      <c r="AF1310"/>
      <c r="AG1310"/>
      <c r="AH1310"/>
      <c r="AJ1310"/>
    </row>
    <row r="1311" spans="8:36" x14ac:dyDescent="0.35">
      <c r="H1311"/>
      <c r="I1311" s="48"/>
      <c r="J1311"/>
      <c r="K1311"/>
      <c r="L1311"/>
      <c r="M1311"/>
      <c r="N1311"/>
      <c r="O1311"/>
      <c r="P1311" s="48"/>
      <c r="Q1311"/>
      <c r="R1311"/>
      <c r="S1311"/>
      <c r="T1311"/>
      <c r="U1311"/>
      <c r="V1311"/>
      <c r="W1311" s="48"/>
      <c r="X1311"/>
      <c r="Y1311"/>
      <c r="Z1311"/>
      <c r="AA1311"/>
      <c r="AB1311" s="37"/>
      <c r="AC1311"/>
      <c r="AD1311" s="48"/>
      <c r="AE1311"/>
      <c r="AF1311"/>
      <c r="AG1311"/>
      <c r="AH1311"/>
      <c r="AJ1311"/>
    </row>
    <row r="1312" spans="8:36" x14ac:dyDescent="0.35">
      <c r="H1312"/>
      <c r="I1312" s="48"/>
      <c r="J1312"/>
      <c r="K1312"/>
      <c r="L1312"/>
      <c r="M1312"/>
      <c r="N1312"/>
      <c r="O1312"/>
      <c r="P1312" s="48"/>
      <c r="Q1312"/>
      <c r="R1312"/>
      <c r="S1312"/>
      <c r="T1312"/>
      <c r="U1312"/>
      <c r="V1312"/>
      <c r="W1312" s="48"/>
      <c r="X1312"/>
      <c r="Y1312"/>
      <c r="Z1312"/>
      <c r="AA1312"/>
      <c r="AB1312" s="37"/>
      <c r="AC1312"/>
      <c r="AD1312" s="48"/>
      <c r="AE1312"/>
      <c r="AF1312"/>
      <c r="AG1312"/>
      <c r="AH1312"/>
      <c r="AJ1312"/>
    </row>
    <row r="1313" spans="8:36" x14ac:dyDescent="0.35">
      <c r="H1313"/>
      <c r="I1313" s="48"/>
      <c r="J1313"/>
      <c r="K1313"/>
      <c r="L1313"/>
      <c r="M1313"/>
      <c r="N1313"/>
      <c r="O1313"/>
      <c r="P1313" s="48"/>
      <c r="Q1313"/>
      <c r="R1313"/>
      <c r="S1313"/>
      <c r="T1313"/>
      <c r="U1313"/>
      <c r="V1313"/>
      <c r="W1313" s="48"/>
      <c r="X1313"/>
      <c r="Y1313"/>
      <c r="Z1313"/>
      <c r="AA1313"/>
      <c r="AB1313" s="37"/>
      <c r="AC1313"/>
      <c r="AD1313" s="48"/>
      <c r="AE1313"/>
      <c r="AF1313"/>
      <c r="AG1313"/>
      <c r="AH1313"/>
      <c r="AJ1313"/>
    </row>
    <row r="1314" spans="8:36" x14ac:dyDescent="0.35">
      <c r="H1314"/>
      <c r="I1314" s="48"/>
      <c r="J1314"/>
      <c r="K1314"/>
      <c r="L1314"/>
      <c r="M1314"/>
      <c r="N1314"/>
      <c r="O1314"/>
      <c r="P1314" s="48"/>
      <c r="Q1314"/>
      <c r="R1314"/>
      <c r="S1314"/>
      <c r="T1314"/>
      <c r="U1314"/>
      <c r="V1314"/>
      <c r="W1314" s="48"/>
      <c r="X1314"/>
      <c r="Y1314"/>
      <c r="Z1314"/>
      <c r="AA1314"/>
      <c r="AB1314" s="37"/>
      <c r="AC1314"/>
      <c r="AD1314" s="48"/>
      <c r="AE1314"/>
      <c r="AF1314"/>
      <c r="AG1314"/>
      <c r="AH1314"/>
      <c r="AJ1314"/>
    </row>
    <row r="1315" spans="8:36" x14ac:dyDescent="0.35">
      <c r="H1315"/>
      <c r="I1315" s="48"/>
      <c r="J1315"/>
      <c r="K1315"/>
      <c r="L1315"/>
      <c r="M1315"/>
      <c r="N1315"/>
      <c r="O1315"/>
      <c r="P1315" s="48"/>
      <c r="Q1315"/>
      <c r="R1315"/>
      <c r="S1315"/>
      <c r="T1315"/>
      <c r="U1315"/>
      <c r="V1315"/>
      <c r="W1315" s="48"/>
      <c r="X1315"/>
      <c r="Y1315"/>
      <c r="Z1315"/>
      <c r="AA1315"/>
      <c r="AB1315" s="37"/>
      <c r="AC1315"/>
      <c r="AD1315" s="48"/>
      <c r="AE1315"/>
      <c r="AF1315"/>
      <c r="AG1315"/>
      <c r="AH1315"/>
      <c r="AJ1315"/>
    </row>
    <row r="1316" spans="8:36" x14ac:dyDescent="0.35">
      <c r="H1316"/>
      <c r="I1316" s="48"/>
      <c r="J1316"/>
      <c r="K1316"/>
      <c r="L1316"/>
      <c r="M1316"/>
      <c r="N1316"/>
      <c r="O1316"/>
      <c r="P1316" s="48"/>
      <c r="Q1316"/>
      <c r="R1316"/>
      <c r="S1316"/>
      <c r="T1316"/>
      <c r="U1316"/>
      <c r="V1316"/>
      <c r="W1316" s="48"/>
      <c r="X1316"/>
      <c r="Y1316"/>
      <c r="Z1316"/>
      <c r="AA1316"/>
      <c r="AB1316" s="37"/>
      <c r="AC1316"/>
      <c r="AD1316" s="48"/>
      <c r="AE1316"/>
      <c r="AF1316"/>
      <c r="AG1316"/>
      <c r="AH1316"/>
      <c r="AJ1316"/>
    </row>
    <row r="1317" spans="8:36" x14ac:dyDescent="0.35">
      <c r="H1317"/>
      <c r="I1317" s="48"/>
      <c r="J1317"/>
      <c r="K1317"/>
      <c r="L1317"/>
      <c r="M1317"/>
      <c r="N1317"/>
      <c r="O1317"/>
      <c r="P1317" s="48"/>
      <c r="Q1317"/>
      <c r="R1317"/>
      <c r="S1317"/>
      <c r="T1317"/>
      <c r="U1317"/>
      <c r="V1317"/>
      <c r="W1317" s="48"/>
      <c r="X1317"/>
      <c r="Y1317"/>
      <c r="Z1317"/>
      <c r="AA1317"/>
      <c r="AB1317" s="37"/>
      <c r="AC1317"/>
      <c r="AD1317" s="48"/>
      <c r="AE1317"/>
      <c r="AF1317"/>
      <c r="AG1317"/>
      <c r="AH1317"/>
      <c r="AJ1317"/>
    </row>
    <row r="1318" spans="8:36" x14ac:dyDescent="0.35">
      <c r="H1318"/>
      <c r="I1318" s="48"/>
      <c r="J1318"/>
      <c r="K1318"/>
      <c r="L1318"/>
      <c r="M1318"/>
      <c r="N1318"/>
      <c r="O1318"/>
      <c r="P1318" s="48"/>
      <c r="Q1318"/>
      <c r="R1318"/>
      <c r="S1318"/>
      <c r="T1318"/>
      <c r="U1318"/>
      <c r="V1318"/>
      <c r="W1318" s="48"/>
      <c r="X1318"/>
      <c r="Y1318"/>
      <c r="Z1318"/>
      <c r="AA1318"/>
      <c r="AB1318" s="37"/>
      <c r="AC1318"/>
      <c r="AD1318" s="48"/>
      <c r="AE1318"/>
      <c r="AF1318"/>
      <c r="AG1318"/>
      <c r="AH1318"/>
      <c r="AJ1318"/>
    </row>
    <row r="1319" spans="8:36" x14ac:dyDescent="0.35">
      <c r="H1319"/>
      <c r="I1319" s="48"/>
      <c r="J1319"/>
      <c r="K1319"/>
      <c r="L1319"/>
      <c r="M1319"/>
      <c r="N1319"/>
      <c r="O1319"/>
      <c r="P1319" s="48"/>
      <c r="Q1319"/>
      <c r="R1319"/>
      <c r="S1319"/>
      <c r="T1319"/>
      <c r="U1319"/>
      <c r="V1319"/>
      <c r="W1319" s="48"/>
      <c r="X1319"/>
      <c r="Y1319"/>
      <c r="Z1319"/>
      <c r="AA1319"/>
      <c r="AB1319" s="37"/>
      <c r="AC1319"/>
      <c r="AD1319" s="48"/>
      <c r="AE1319"/>
      <c r="AF1319"/>
      <c r="AG1319"/>
      <c r="AH1319"/>
      <c r="AJ1319"/>
    </row>
    <row r="1320" spans="8:36" x14ac:dyDescent="0.35">
      <c r="H1320"/>
      <c r="I1320" s="48"/>
      <c r="J1320"/>
      <c r="K1320"/>
      <c r="L1320"/>
      <c r="M1320"/>
      <c r="N1320"/>
      <c r="O1320"/>
      <c r="P1320" s="48"/>
      <c r="Q1320"/>
      <c r="R1320"/>
      <c r="S1320"/>
      <c r="T1320"/>
      <c r="U1320"/>
      <c r="V1320"/>
      <c r="W1320" s="48"/>
      <c r="X1320"/>
      <c r="Y1320"/>
      <c r="Z1320"/>
      <c r="AA1320"/>
      <c r="AB1320" s="37"/>
      <c r="AC1320"/>
      <c r="AD1320" s="48"/>
      <c r="AE1320"/>
      <c r="AF1320"/>
      <c r="AG1320"/>
      <c r="AH1320"/>
      <c r="AJ1320"/>
    </row>
    <row r="1321" spans="8:36" x14ac:dyDescent="0.35">
      <c r="H1321"/>
      <c r="I1321" s="48"/>
      <c r="J1321"/>
      <c r="K1321"/>
      <c r="L1321"/>
      <c r="M1321"/>
      <c r="N1321"/>
      <c r="O1321"/>
      <c r="P1321" s="48"/>
      <c r="Q1321"/>
      <c r="R1321"/>
      <c r="S1321"/>
      <c r="T1321"/>
      <c r="U1321"/>
      <c r="V1321"/>
      <c r="W1321" s="48"/>
      <c r="X1321"/>
      <c r="Y1321"/>
      <c r="Z1321"/>
      <c r="AA1321"/>
      <c r="AB1321" s="37"/>
      <c r="AC1321"/>
      <c r="AD1321" s="48"/>
      <c r="AE1321"/>
      <c r="AF1321"/>
      <c r="AG1321"/>
      <c r="AH1321"/>
      <c r="AJ1321"/>
    </row>
    <row r="1322" spans="8:36" x14ac:dyDescent="0.35">
      <c r="H1322"/>
      <c r="I1322" s="48"/>
      <c r="J1322"/>
      <c r="K1322"/>
      <c r="L1322"/>
      <c r="M1322"/>
      <c r="N1322"/>
      <c r="O1322"/>
      <c r="P1322" s="48"/>
      <c r="Q1322"/>
      <c r="R1322"/>
      <c r="S1322"/>
      <c r="T1322"/>
      <c r="U1322"/>
      <c r="V1322"/>
      <c r="W1322" s="48"/>
      <c r="X1322"/>
      <c r="Y1322"/>
      <c r="Z1322"/>
      <c r="AA1322"/>
      <c r="AB1322" s="37"/>
      <c r="AC1322"/>
      <c r="AD1322" s="48"/>
      <c r="AE1322"/>
      <c r="AF1322"/>
      <c r="AG1322"/>
      <c r="AH1322"/>
      <c r="AJ1322"/>
    </row>
    <row r="1323" spans="8:36" x14ac:dyDescent="0.35">
      <c r="H1323"/>
      <c r="I1323" s="48"/>
      <c r="J1323"/>
      <c r="K1323"/>
      <c r="L1323"/>
      <c r="M1323"/>
      <c r="N1323"/>
      <c r="O1323"/>
      <c r="P1323" s="48"/>
      <c r="Q1323"/>
      <c r="R1323"/>
      <c r="S1323"/>
      <c r="T1323"/>
      <c r="U1323"/>
      <c r="V1323"/>
      <c r="W1323" s="48"/>
      <c r="X1323"/>
      <c r="Y1323"/>
      <c r="Z1323"/>
      <c r="AA1323"/>
      <c r="AB1323" s="37"/>
      <c r="AC1323"/>
      <c r="AD1323" s="48"/>
      <c r="AE1323"/>
      <c r="AF1323"/>
      <c r="AG1323"/>
      <c r="AH1323"/>
      <c r="AJ1323"/>
    </row>
    <row r="1324" spans="8:36" x14ac:dyDescent="0.35">
      <c r="H1324"/>
      <c r="I1324" s="48"/>
      <c r="J1324"/>
      <c r="K1324"/>
      <c r="L1324"/>
      <c r="M1324"/>
      <c r="N1324"/>
      <c r="O1324"/>
      <c r="P1324" s="48"/>
      <c r="Q1324"/>
      <c r="R1324"/>
      <c r="S1324"/>
      <c r="T1324"/>
      <c r="U1324"/>
      <c r="V1324"/>
      <c r="W1324" s="48"/>
      <c r="X1324"/>
      <c r="Y1324"/>
      <c r="Z1324"/>
      <c r="AA1324"/>
      <c r="AB1324" s="37"/>
      <c r="AC1324"/>
      <c r="AD1324" s="48"/>
      <c r="AE1324"/>
      <c r="AF1324"/>
      <c r="AG1324"/>
      <c r="AH1324"/>
      <c r="AJ1324"/>
    </row>
    <row r="1325" spans="8:36" x14ac:dyDescent="0.35">
      <c r="H1325"/>
      <c r="I1325" s="48"/>
      <c r="J1325"/>
      <c r="K1325"/>
      <c r="L1325"/>
      <c r="M1325"/>
      <c r="N1325"/>
      <c r="O1325"/>
      <c r="P1325" s="48"/>
      <c r="Q1325"/>
      <c r="R1325"/>
      <c r="S1325"/>
      <c r="T1325"/>
      <c r="U1325"/>
      <c r="V1325"/>
      <c r="W1325" s="48"/>
      <c r="X1325"/>
      <c r="Y1325"/>
      <c r="Z1325"/>
      <c r="AA1325"/>
      <c r="AB1325" s="37"/>
      <c r="AC1325"/>
      <c r="AD1325" s="48"/>
      <c r="AE1325"/>
      <c r="AF1325"/>
      <c r="AG1325"/>
      <c r="AH1325"/>
      <c r="AJ1325"/>
    </row>
    <row r="1326" spans="8:36" x14ac:dyDescent="0.35">
      <c r="H1326"/>
      <c r="I1326" s="48"/>
      <c r="J1326"/>
      <c r="K1326"/>
      <c r="L1326"/>
      <c r="M1326"/>
      <c r="N1326"/>
      <c r="O1326"/>
      <c r="P1326" s="48"/>
      <c r="Q1326"/>
      <c r="R1326"/>
      <c r="S1326"/>
      <c r="T1326"/>
      <c r="U1326"/>
      <c r="V1326"/>
      <c r="W1326" s="48"/>
      <c r="X1326"/>
      <c r="Y1326"/>
      <c r="Z1326"/>
      <c r="AA1326"/>
      <c r="AB1326" s="37"/>
      <c r="AC1326"/>
      <c r="AD1326" s="48"/>
      <c r="AE1326"/>
      <c r="AF1326"/>
      <c r="AG1326"/>
      <c r="AH1326"/>
      <c r="AJ1326"/>
    </row>
    <row r="1327" spans="8:36" x14ac:dyDescent="0.35">
      <c r="H1327"/>
      <c r="I1327" s="48"/>
      <c r="J1327"/>
      <c r="K1327"/>
      <c r="L1327"/>
      <c r="M1327"/>
      <c r="N1327"/>
      <c r="O1327"/>
      <c r="P1327" s="48"/>
      <c r="Q1327"/>
      <c r="R1327"/>
      <c r="S1327"/>
      <c r="T1327"/>
      <c r="U1327"/>
      <c r="V1327"/>
      <c r="W1327" s="48"/>
      <c r="X1327"/>
      <c r="Y1327"/>
      <c r="Z1327"/>
      <c r="AA1327"/>
      <c r="AB1327" s="37"/>
      <c r="AC1327"/>
      <c r="AD1327" s="48"/>
      <c r="AE1327"/>
      <c r="AF1327"/>
      <c r="AG1327"/>
      <c r="AH1327"/>
      <c r="AJ1327"/>
    </row>
    <row r="1328" spans="8:36" x14ac:dyDescent="0.35">
      <c r="H1328"/>
      <c r="I1328" s="48"/>
      <c r="J1328"/>
      <c r="K1328"/>
      <c r="L1328"/>
      <c r="M1328"/>
      <c r="N1328"/>
      <c r="O1328"/>
      <c r="P1328" s="48"/>
      <c r="Q1328"/>
      <c r="R1328"/>
      <c r="S1328"/>
      <c r="T1328"/>
      <c r="U1328"/>
      <c r="V1328"/>
      <c r="W1328" s="48"/>
      <c r="X1328"/>
      <c r="Y1328"/>
      <c r="Z1328"/>
      <c r="AA1328"/>
      <c r="AB1328" s="37"/>
      <c r="AC1328"/>
      <c r="AD1328" s="48"/>
      <c r="AE1328"/>
      <c r="AF1328"/>
      <c r="AG1328"/>
      <c r="AH1328"/>
      <c r="AJ1328"/>
    </row>
    <row r="1329" spans="8:36" x14ac:dyDescent="0.35">
      <c r="H1329"/>
      <c r="I1329" s="48"/>
      <c r="J1329"/>
      <c r="K1329"/>
      <c r="L1329"/>
      <c r="M1329"/>
      <c r="N1329"/>
      <c r="O1329"/>
      <c r="P1329" s="48"/>
      <c r="Q1329"/>
      <c r="R1329"/>
      <c r="S1329"/>
      <c r="T1329"/>
      <c r="U1329"/>
      <c r="V1329"/>
      <c r="W1329" s="48"/>
      <c r="X1329"/>
      <c r="Y1329"/>
      <c r="Z1329"/>
      <c r="AA1329"/>
      <c r="AB1329" s="37"/>
      <c r="AC1329"/>
      <c r="AD1329" s="48"/>
      <c r="AE1329"/>
      <c r="AF1329"/>
      <c r="AG1329"/>
      <c r="AH1329"/>
      <c r="AJ1329"/>
    </row>
    <row r="1330" spans="8:36" x14ac:dyDescent="0.35">
      <c r="H1330"/>
      <c r="I1330" s="48"/>
      <c r="J1330"/>
      <c r="K1330"/>
      <c r="L1330"/>
      <c r="M1330"/>
      <c r="N1330"/>
      <c r="O1330"/>
      <c r="P1330" s="48"/>
      <c r="Q1330"/>
      <c r="R1330"/>
      <c r="S1330"/>
      <c r="T1330"/>
      <c r="U1330"/>
      <c r="V1330"/>
      <c r="W1330" s="48"/>
      <c r="X1330"/>
      <c r="Y1330"/>
      <c r="Z1330"/>
      <c r="AA1330"/>
      <c r="AB1330" s="37"/>
      <c r="AC1330"/>
      <c r="AD1330" s="48"/>
      <c r="AE1330"/>
      <c r="AF1330"/>
      <c r="AG1330"/>
      <c r="AH1330"/>
      <c r="AJ1330"/>
    </row>
    <row r="1331" spans="8:36" x14ac:dyDescent="0.35">
      <c r="H1331"/>
      <c r="I1331" s="48"/>
      <c r="J1331"/>
      <c r="K1331"/>
      <c r="L1331"/>
      <c r="M1331"/>
      <c r="N1331"/>
      <c r="O1331"/>
      <c r="P1331" s="48"/>
      <c r="Q1331"/>
      <c r="R1331"/>
      <c r="S1331"/>
      <c r="T1331"/>
      <c r="U1331"/>
      <c r="V1331"/>
      <c r="W1331" s="48"/>
      <c r="X1331"/>
      <c r="Y1331"/>
      <c r="Z1331"/>
      <c r="AA1331"/>
      <c r="AB1331" s="37"/>
      <c r="AC1331"/>
      <c r="AD1331" s="48"/>
      <c r="AE1331"/>
      <c r="AF1331"/>
      <c r="AG1331"/>
      <c r="AH1331"/>
      <c r="AJ1331"/>
    </row>
    <row r="1332" spans="8:36" x14ac:dyDescent="0.35">
      <c r="H1332"/>
      <c r="I1332" s="48"/>
      <c r="J1332"/>
      <c r="K1332"/>
      <c r="L1332"/>
      <c r="M1332"/>
      <c r="N1332"/>
      <c r="O1332"/>
      <c r="P1332" s="48"/>
      <c r="Q1332"/>
      <c r="R1332"/>
      <c r="S1332"/>
      <c r="T1332"/>
      <c r="U1332"/>
      <c r="V1332"/>
      <c r="W1332" s="48"/>
      <c r="X1332"/>
      <c r="Y1332"/>
      <c r="Z1332"/>
      <c r="AA1332"/>
      <c r="AB1332" s="37"/>
      <c r="AC1332"/>
      <c r="AD1332" s="48"/>
      <c r="AE1332"/>
      <c r="AF1332"/>
      <c r="AG1332"/>
      <c r="AH1332"/>
      <c r="AJ1332"/>
    </row>
    <row r="1333" spans="8:36" x14ac:dyDescent="0.35">
      <c r="H1333"/>
      <c r="I1333" s="48"/>
      <c r="J1333"/>
      <c r="K1333"/>
      <c r="L1333"/>
      <c r="M1333"/>
      <c r="N1333"/>
      <c r="O1333"/>
      <c r="P1333" s="48"/>
      <c r="Q1333"/>
      <c r="R1333"/>
      <c r="S1333"/>
      <c r="T1333"/>
      <c r="U1333"/>
      <c r="V1333"/>
      <c r="W1333" s="48"/>
      <c r="X1333"/>
      <c r="Y1333"/>
      <c r="Z1333"/>
      <c r="AA1333"/>
      <c r="AB1333" s="37"/>
      <c r="AC1333"/>
      <c r="AD1333" s="48"/>
      <c r="AE1333"/>
      <c r="AF1333"/>
      <c r="AG1333"/>
      <c r="AH1333"/>
      <c r="AJ1333"/>
    </row>
    <row r="1334" spans="8:36" x14ac:dyDescent="0.35">
      <c r="H1334"/>
      <c r="I1334" s="48"/>
      <c r="J1334"/>
      <c r="K1334"/>
      <c r="L1334"/>
      <c r="M1334"/>
      <c r="N1334"/>
      <c r="O1334"/>
      <c r="P1334" s="48"/>
      <c r="Q1334"/>
      <c r="R1334"/>
      <c r="S1334"/>
      <c r="T1334"/>
      <c r="U1334"/>
      <c r="V1334"/>
      <c r="W1334" s="48"/>
      <c r="X1334"/>
      <c r="Y1334"/>
      <c r="Z1334"/>
      <c r="AA1334"/>
      <c r="AB1334" s="37"/>
      <c r="AC1334"/>
      <c r="AD1334" s="48"/>
      <c r="AE1334"/>
      <c r="AF1334"/>
      <c r="AG1334"/>
      <c r="AH1334"/>
      <c r="AJ1334"/>
    </row>
    <row r="1335" spans="8:36" x14ac:dyDescent="0.35">
      <c r="H1335"/>
      <c r="I1335" s="48"/>
      <c r="J1335"/>
      <c r="K1335"/>
      <c r="L1335"/>
      <c r="M1335"/>
      <c r="N1335"/>
      <c r="O1335"/>
      <c r="P1335" s="48"/>
      <c r="Q1335"/>
      <c r="R1335"/>
      <c r="S1335"/>
      <c r="T1335"/>
      <c r="U1335"/>
      <c r="V1335"/>
      <c r="W1335" s="48"/>
      <c r="X1335"/>
      <c r="Y1335"/>
      <c r="Z1335"/>
      <c r="AA1335"/>
      <c r="AB1335" s="37"/>
      <c r="AC1335"/>
      <c r="AD1335" s="48"/>
      <c r="AE1335"/>
      <c r="AF1335"/>
      <c r="AG1335"/>
      <c r="AH1335"/>
      <c r="AJ1335"/>
    </row>
    <row r="1336" spans="8:36" x14ac:dyDescent="0.35">
      <c r="H1336"/>
      <c r="I1336" s="48"/>
      <c r="J1336"/>
      <c r="K1336"/>
      <c r="L1336"/>
      <c r="M1336"/>
      <c r="N1336"/>
      <c r="O1336"/>
      <c r="P1336" s="48"/>
      <c r="Q1336"/>
      <c r="R1336"/>
      <c r="S1336"/>
      <c r="T1336"/>
      <c r="U1336"/>
      <c r="V1336"/>
      <c r="W1336" s="48"/>
      <c r="X1336"/>
      <c r="Y1336"/>
      <c r="Z1336"/>
      <c r="AA1336"/>
      <c r="AB1336" s="37"/>
      <c r="AC1336"/>
      <c r="AD1336" s="48"/>
      <c r="AE1336"/>
      <c r="AF1336"/>
      <c r="AG1336"/>
      <c r="AH1336"/>
      <c r="AJ1336"/>
    </row>
    <row r="1337" spans="8:36" x14ac:dyDescent="0.35">
      <c r="H1337"/>
      <c r="I1337" s="48"/>
      <c r="J1337"/>
      <c r="K1337"/>
      <c r="L1337"/>
      <c r="M1337"/>
      <c r="N1337"/>
      <c r="O1337"/>
      <c r="P1337" s="48"/>
      <c r="Q1337"/>
      <c r="R1337"/>
      <c r="S1337"/>
      <c r="T1337"/>
      <c r="U1337"/>
      <c r="V1337"/>
      <c r="W1337" s="48"/>
      <c r="X1337"/>
      <c r="Y1337"/>
      <c r="Z1337"/>
      <c r="AA1337"/>
      <c r="AB1337" s="37"/>
      <c r="AC1337"/>
      <c r="AD1337" s="48"/>
      <c r="AE1337"/>
      <c r="AF1337"/>
      <c r="AG1337"/>
      <c r="AH1337"/>
      <c r="AJ1337"/>
    </row>
    <row r="1338" spans="8:36" x14ac:dyDescent="0.35">
      <c r="H1338"/>
      <c r="I1338" s="48"/>
      <c r="J1338"/>
      <c r="K1338"/>
      <c r="L1338"/>
      <c r="M1338"/>
      <c r="N1338"/>
      <c r="O1338"/>
      <c r="P1338" s="48"/>
      <c r="Q1338"/>
      <c r="R1338"/>
      <c r="S1338"/>
      <c r="T1338"/>
      <c r="U1338"/>
      <c r="V1338"/>
      <c r="W1338" s="48"/>
      <c r="X1338"/>
      <c r="Y1338"/>
      <c r="Z1338"/>
      <c r="AA1338"/>
      <c r="AB1338" s="37"/>
      <c r="AC1338"/>
      <c r="AD1338" s="48"/>
      <c r="AE1338"/>
      <c r="AF1338"/>
      <c r="AG1338"/>
      <c r="AH1338"/>
      <c r="AJ1338"/>
    </row>
    <row r="1339" spans="8:36" x14ac:dyDescent="0.35">
      <c r="H1339"/>
      <c r="I1339" s="48"/>
      <c r="J1339"/>
      <c r="K1339"/>
      <c r="L1339"/>
      <c r="M1339"/>
      <c r="N1339"/>
      <c r="O1339"/>
      <c r="P1339" s="48"/>
      <c r="Q1339"/>
      <c r="R1339"/>
      <c r="S1339"/>
      <c r="T1339"/>
      <c r="U1339"/>
      <c r="V1339"/>
      <c r="W1339" s="48"/>
      <c r="X1339"/>
      <c r="Y1339"/>
      <c r="Z1339"/>
      <c r="AA1339"/>
      <c r="AB1339" s="37"/>
      <c r="AC1339"/>
      <c r="AD1339" s="48"/>
      <c r="AE1339"/>
      <c r="AF1339"/>
      <c r="AG1339"/>
      <c r="AH1339"/>
      <c r="AJ1339"/>
    </row>
    <row r="1340" spans="8:36" x14ac:dyDescent="0.35">
      <c r="H1340"/>
      <c r="I1340" s="48"/>
      <c r="J1340"/>
      <c r="K1340"/>
      <c r="L1340"/>
      <c r="M1340"/>
      <c r="N1340"/>
      <c r="O1340"/>
      <c r="P1340" s="48"/>
      <c r="Q1340"/>
      <c r="R1340"/>
      <c r="S1340"/>
      <c r="T1340"/>
      <c r="U1340"/>
      <c r="V1340"/>
      <c r="W1340" s="48"/>
      <c r="X1340"/>
      <c r="Y1340"/>
      <c r="Z1340"/>
      <c r="AA1340"/>
      <c r="AB1340" s="37"/>
      <c r="AC1340"/>
      <c r="AD1340" s="48"/>
      <c r="AE1340"/>
      <c r="AF1340"/>
      <c r="AG1340"/>
      <c r="AH1340"/>
      <c r="AJ1340"/>
    </row>
    <row r="1341" spans="8:36" x14ac:dyDescent="0.35">
      <c r="H1341"/>
      <c r="I1341" s="48"/>
      <c r="J1341"/>
      <c r="K1341"/>
      <c r="L1341"/>
      <c r="M1341"/>
      <c r="N1341"/>
      <c r="O1341"/>
      <c r="P1341" s="48"/>
      <c r="Q1341"/>
      <c r="R1341"/>
      <c r="S1341"/>
      <c r="T1341"/>
      <c r="U1341"/>
      <c r="V1341"/>
      <c r="W1341" s="48"/>
      <c r="X1341"/>
      <c r="Y1341"/>
      <c r="Z1341"/>
      <c r="AA1341"/>
      <c r="AB1341" s="37"/>
      <c r="AC1341"/>
      <c r="AD1341" s="48"/>
      <c r="AE1341"/>
      <c r="AF1341"/>
      <c r="AG1341"/>
      <c r="AH1341"/>
      <c r="AJ1341"/>
    </row>
    <row r="1342" spans="8:36" x14ac:dyDescent="0.35">
      <c r="H1342"/>
      <c r="I1342" s="48"/>
      <c r="J1342"/>
      <c r="K1342"/>
      <c r="L1342"/>
      <c r="M1342"/>
      <c r="N1342"/>
      <c r="O1342"/>
      <c r="P1342" s="48"/>
      <c r="Q1342"/>
      <c r="R1342"/>
      <c r="S1342"/>
      <c r="T1342"/>
      <c r="U1342"/>
      <c r="V1342"/>
      <c r="W1342" s="48"/>
      <c r="X1342"/>
      <c r="Y1342"/>
      <c r="Z1342"/>
      <c r="AA1342"/>
      <c r="AB1342" s="37"/>
      <c r="AC1342"/>
      <c r="AD1342" s="48"/>
      <c r="AE1342"/>
      <c r="AF1342"/>
      <c r="AG1342"/>
      <c r="AH1342"/>
      <c r="AJ1342"/>
    </row>
    <row r="1343" spans="8:36" x14ac:dyDescent="0.35">
      <c r="H1343"/>
      <c r="I1343" s="48"/>
      <c r="J1343"/>
      <c r="K1343"/>
      <c r="L1343"/>
      <c r="M1343"/>
      <c r="N1343"/>
      <c r="O1343"/>
      <c r="P1343" s="48"/>
      <c r="Q1343"/>
      <c r="R1343"/>
      <c r="S1343"/>
      <c r="T1343"/>
      <c r="U1343"/>
      <c r="V1343"/>
      <c r="W1343" s="48"/>
      <c r="X1343"/>
      <c r="Y1343"/>
      <c r="Z1343"/>
      <c r="AA1343"/>
      <c r="AB1343" s="37"/>
      <c r="AC1343"/>
      <c r="AD1343" s="48"/>
      <c r="AE1343"/>
      <c r="AF1343"/>
      <c r="AG1343"/>
      <c r="AH1343"/>
      <c r="AJ1343"/>
    </row>
    <row r="1344" spans="8:36" x14ac:dyDescent="0.35">
      <c r="H1344"/>
      <c r="I1344" s="48"/>
      <c r="J1344"/>
      <c r="K1344"/>
      <c r="L1344"/>
      <c r="M1344"/>
      <c r="N1344"/>
      <c r="O1344"/>
      <c r="P1344" s="48"/>
      <c r="Q1344"/>
      <c r="R1344"/>
      <c r="S1344"/>
      <c r="T1344"/>
      <c r="U1344"/>
      <c r="V1344"/>
      <c r="W1344" s="48"/>
      <c r="X1344"/>
      <c r="Y1344"/>
      <c r="Z1344"/>
      <c r="AA1344"/>
      <c r="AB1344" s="37"/>
      <c r="AC1344"/>
      <c r="AD1344" s="48"/>
      <c r="AE1344"/>
      <c r="AF1344"/>
      <c r="AG1344"/>
      <c r="AH1344"/>
      <c r="AJ1344"/>
    </row>
    <row r="1345" spans="8:36" x14ac:dyDescent="0.35">
      <c r="H1345"/>
      <c r="I1345" s="48"/>
      <c r="J1345"/>
      <c r="K1345"/>
      <c r="L1345"/>
      <c r="M1345"/>
      <c r="N1345"/>
      <c r="O1345"/>
      <c r="P1345" s="48"/>
      <c r="Q1345"/>
      <c r="R1345"/>
      <c r="S1345"/>
      <c r="T1345"/>
      <c r="U1345"/>
      <c r="V1345"/>
      <c r="W1345" s="48"/>
      <c r="X1345"/>
      <c r="Y1345"/>
      <c r="Z1345"/>
      <c r="AA1345"/>
      <c r="AB1345" s="37"/>
      <c r="AC1345"/>
      <c r="AD1345" s="48"/>
      <c r="AE1345"/>
      <c r="AF1345"/>
      <c r="AG1345"/>
      <c r="AH1345"/>
      <c r="AJ1345"/>
    </row>
    <row r="1346" spans="8:36" x14ac:dyDescent="0.35">
      <c r="H1346"/>
      <c r="I1346" s="48"/>
      <c r="J1346"/>
      <c r="K1346"/>
      <c r="L1346"/>
      <c r="M1346"/>
      <c r="N1346"/>
      <c r="O1346"/>
      <c r="P1346" s="48"/>
      <c r="Q1346"/>
      <c r="R1346"/>
      <c r="S1346"/>
      <c r="T1346"/>
      <c r="U1346"/>
      <c r="V1346"/>
      <c r="W1346" s="48"/>
      <c r="X1346"/>
      <c r="Y1346"/>
      <c r="Z1346"/>
      <c r="AA1346"/>
      <c r="AB1346" s="37"/>
      <c r="AC1346"/>
      <c r="AD1346" s="48"/>
      <c r="AE1346"/>
      <c r="AF1346"/>
      <c r="AG1346"/>
      <c r="AH1346"/>
      <c r="AJ1346"/>
    </row>
    <row r="1347" spans="8:36" x14ac:dyDescent="0.35">
      <c r="H1347"/>
      <c r="I1347" s="48"/>
      <c r="J1347"/>
      <c r="K1347"/>
      <c r="L1347"/>
      <c r="M1347"/>
      <c r="N1347"/>
      <c r="O1347"/>
      <c r="P1347" s="48"/>
      <c r="Q1347"/>
      <c r="R1347"/>
      <c r="S1347"/>
      <c r="T1347"/>
      <c r="U1347"/>
      <c r="V1347"/>
      <c r="W1347" s="48"/>
      <c r="X1347"/>
      <c r="Y1347"/>
      <c r="Z1347"/>
      <c r="AA1347"/>
      <c r="AB1347" s="37"/>
      <c r="AC1347"/>
      <c r="AD1347" s="48"/>
      <c r="AE1347"/>
      <c r="AF1347"/>
      <c r="AG1347"/>
      <c r="AH1347"/>
      <c r="AJ1347"/>
    </row>
    <row r="1348" spans="8:36" x14ac:dyDescent="0.35">
      <c r="H1348"/>
      <c r="I1348" s="48"/>
      <c r="J1348"/>
      <c r="K1348"/>
      <c r="L1348"/>
      <c r="M1348"/>
      <c r="N1348"/>
      <c r="O1348"/>
      <c r="P1348" s="48"/>
      <c r="Q1348"/>
      <c r="R1348"/>
      <c r="S1348"/>
      <c r="T1348"/>
      <c r="U1348"/>
      <c r="V1348"/>
      <c r="W1348" s="48"/>
      <c r="X1348"/>
      <c r="Y1348"/>
      <c r="Z1348"/>
      <c r="AA1348"/>
      <c r="AB1348" s="37"/>
      <c r="AC1348"/>
      <c r="AD1348" s="48"/>
      <c r="AE1348"/>
      <c r="AF1348"/>
      <c r="AG1348"/>
      <c r="AH1348"/>
      <c r="AJ1348"/>
    </row>
    <row r="1349" spans="8:36" x14ac:dyDescent="0.35">
      <c r="H1349"/>
      <c r="I1349" s="48"/>
      <c r="J1349"/>
      <c r="K1349"/>
      <c r="L1349"/>
      <c r="M1349"/>
      <c r="N1349"/>
      <c r="O1349"/>
      <c r="P1349" s="48"/>
      <c r="Q1349"/>
      <c r="R1349"/>
      <c r="S1349"/>
      <c r="T1349"/>
      <c r="U1349"/>
      <c r="V1349"/>
      <c r="W1349" s="48"/>
      <c r="X1349"/>
      <c r="Y1349"/>
      <c r="Z1349"/>
      <c r="AA1349"/>
      <c r="AB1349" s="37"/>
      <c r="AC1349"/>
      <c r="AD1349" s="48"/>
      <c r="AE1349"/>
      <c r="AF1349"/>
      <c r="AG1349"/>
      <c r="AH1349"/>
      <c r="AJ1349"/>
    </row>
    <row r="1350" spans="8:36" x14ac:dyDescent="0.35">
      <c r="H1350"/>
      <c r="I1350" s="48"/>
      <c r="J1350"/>
      <c r="K1350"/>
      <c r="L1350"/>
      <c r="M1350"/>
      <c r="N1350"/>
      <c r="O1350"/>
      <c r="P1350" s="48"/>
      <c r="Q1350"/>
      <c r="R1350"/>
      <c r="S1350"/>
      <c r="T1350"/>
      <c r="U1350"/>
      <c r="V1350"/>
      <c r="W1350" s="48"/>
      <c r="X1350"/>
      <c r="Y1350"/>
      <c r="Z1350"/>
      <c r="AA1350"/>
      <c r="AB1350" s="37"/>
      <c r="AC1350"/>
      <c r="AD1350" s="48"/>
      <c r="AE1350"/>
      <c r="AF1350"/>
      <c r="AG1350"/>
      <c r="AH1350"/>
      <c r="AJ1350"/>
    </row>
    <row r="1351" spans="8:36" x14ac:dyDescent="0.35">
      <c r="H1351"/>
      <c r="I1351" s="48"/>
      <c r="J1351"/>
      <c r="K1351"/>
      <c r="L1351"/>
      <c r="M1351"/>
      <c r="N1351"/>
      <c r="O1351"/>
      <c r="P1351" s="48"/>
      <c r="Q1351"/>
      <c r="R1351"/>
      <c r="S1351"/>
      <c r="T1351"/>
      <c r="U1351"/>
      <c r="V1351"/>
      <c r="W1351" s="48"/>
      <c r="X1351"/>
      <c r="Y1351"/>
      <c r="Z1351"/>
      <c r="AA1351"/>
      <c r="AB1351" s="37"/>
      <c r="AC1351"/>
      <c r="AD1351" s="48"/>
      <c r="AE1351"/>
      <c r="AF1351"/>
      <c r="AG1351"/>
      <c r="AH1351"/>
      <c r="AJ1351"/>
    </row>
    <row r="1352" spans="8:36" x14ac:dyDescent="0.35">
      <c r="H1352"/>
      <c r="I1352" s="48"/>
      <c r="J1352"/>
      <c r="K1352"/>
      <c r="L1352"/>
      <c r="M1352"/>
      <c r="N1352"/>
      <c r="O1352"/>
      <c r="P1352" s="48"/>
      <c r="Q1352"/>
      <c r="R1352"/>
      <c r="S1352"/>
      <c r="T1352"/>
      <c r="U1352"/>
      <c r="V1352"/>
      <c r="W1352" s="48"/>
      <c r="X1352"/>
      <c r="Y1352"/>
      <c r="Z1352"/>
      <c r="AA1352"/>
      <c r="AB1352" s="37"/>
      <c r="AC1352"/>
      <c r="AD1352" s="48"/>
      <c r="AE1352"/>
      <c r="AF1352"/>
      <c r="AG1352"/>
      <c r="AH1352"/>
      <c r="AJ1352"/>
    </row>
    <row r="1353" spans="8:36" x14ac:dyDescent="0.35">
      <c r="H1353"/>
      <c r="I1353" s="48"/>
      <c r="J1353"/>
      <c r="K1353"/>
      <c r="L1353"/>
      <c r="M1353"/>
      <c r="N1353"/>
      <c r="O1353"/>
      <c r="P1353" s="48"/>
      <c r="Q1353"/>
      <c r="R1353"/>
      <c r="S1353"/>
      <c r="T1353"/>
      <c r="U1353"/>
      <c r="V1353"/>
      <c r="W1353" s="48"/>
      <c r="X1353"/>
      <c r="Y1353"/>
      <c r="Z1353"/>
      <c r="AA1353"/>
      <c r="AB1353" s="37"/>
      <c r="AC1353"/>
      <c r="AD1353" s="48"/>
      <c r="AE1353"/>
      <c r="AF1353"/>
      <c r="AG1353"/>
      <c r="AH1353"/>
      <c r="AJ1353"/>
    </row>
    <row r="1354" spans="8:36" x14ac:dyDescent="0.35">
      <c r="H1354"/>
      <c r="I1354" s="48"/>
      <c r="J1354"/>
      <c r="K1354"/>
      <c r="L1354"/>
      <c r="M1354"/>
      <c r="N1354"/>
      <c r="O1354"/>
      <c r="P1354" s="48"/>
      <c r="Q1354"/>
      <c r="R1354"/>
      <c r="S1354"/>
      <c r="T1354"/>
      <c r="U1354"/>
      <c r="V1354"/>
      <c r="W1354" s="48"/>
      <c r="X1354"/>
      <c r="Y1354"/>
      <c r="Z1354"/>
      <c r="AA1354"/>
      <c r="AB1354" s="37"/>
      <c r="AC1354"/>
      <c r="AD1354" s="48"/>
      <c r="AE1354"/>
      <c r="AF1354"/>
      <c r="AG1354"/>
      <c r="AH1354"/>
      <c r="AJ1354"/>
    </row>
    <row r="1355" spans="8:36" x14ac:dyDescent="0.35">
      <c r="H1355"/>
      <c r="I1355" s="48"/>
      <c r="J1355"/>
      <c r="K1355"/>
      <c r="L1355"/>
      <c r="M1355"/>
      <c r="N1355"/>
      <c r="O1355"/>
      <c r="P1355" s="48"/>
      <c r="Q1355"/>
      <c r="R1355"/>
      <c r="S1355"/>
      <c r="T1355"/>
      <c r="U1355"/>
      <c r="V1355"/>
      <c r="W1355" s="48"/>
      <c r="X1355"/>
      <c r="Y1355"/>
      <c r="Z1355"/>
      <c r="AA1355"/>
      <c r="AB1355" s="37"/>
      <c r="AC1355"/>
      <c r="AD1355" s="48"/>
      <c r="AE1355"/>
      <c r="AF1355"/>
      <c r="AG1355"/>
      <c r="AH1355"/>
      <c r="AJ1355"/>
    </row>
    <row r="1356" spans="8:36" x14ac:dyDescent="0.35">
      <c r="H1356"/>
      <c r="I1356" s="48"/>
      <c r="J1356"/>
      <c r="K1356"/>
      <c r="L1356"/>
      <c r="M1356"/>
      <c r="N1356"/>
      <c r="O1356"/>
      <c r="P1356" s="48"/>
      <c r="Q1356"/>
      <c r="R1356"/>
      <c r="S1356"/>
      <c r="T1356"/>
      <c r="U1356"/>
      <c r="V1356"/>
      <c r="W1356" s="48"/>
      <c r="X1356"/>
      <c r="Y1356"/>
      <c r="Z1356"/>
      <c r="AA1356"/>
      <c r="AB1356" s="37"/>
      <c r="AC1356"/>
      <c r="AD1356" s="48"/>
      <c r="AE1356"/>
      <c r="AF1356"/>
      <c r="AG1356"/>
      <c r="AH1356"/>
      <c r="AJ1356"/>
    </row>
    <row r="1357" spans="8:36" x14ac:dyDescent="0.35">
      <c r="H1357"/>
      <c r="I1357" s="48"/>
      <c r="J1357"/>
      <c r="K1357"/>
      <c r="L1357"/>
      <c r="M1357"/>
      <c r="N1357"/>
      <c r="O1357"/>
      <c r="P1357" s="48"/>
      <c r="Q1357"/>
      <c r="R1357"/>
      <c r="S1357"/>
      <c r="T1357"/>
      <c r="U1357"/>
      <c r="V1357"/>
      <c r="W1357" s="48"/>
      <c r="X1357"/>
      <c r="Y1357"/>
      <c r="Z1357"/>
      <c r="AA1357"/>
      <c r="AB1357" s="37"/>
      <c r="AC1357"/>
      <c r="AD1357" s="48"/>
      <c r="AE1357"/>
      <c r="AF1357"/>
      <c r="AG1357"/>
      <c r="AH1357"/>
      <c r="AJ1357"/>
    </row>
    <row r="1358" spans="8:36" x14ac:dyDescent="0.35">
      <c r="H1358"/>
      <c r="I1358" s="48"/>
      <c r="J1358"/>
      <c r="K1358"/>
      <c r="L1358"/>
      <c r="M1358"/>
      <c r="N1358"/>
      <c r="O1358"/>
      <c r="P1358" s="48"/>
      <c r="Q1358"/>
      <c r="R1358"/>
      <c r="S1358"/>
      <c r="T1358"/>
      <c r="U1358"/>
      <c r="V1358"/>
      <c r="W1358" s="48"/>
      <c r="X1358"/>
      <c r="Y1358"/>
      <c r="Z1358"/>
      <c r="AA1358"/>
      <c r="AB1358" s="37"/>
      <c r="AC1358"/>
      <c r="AD1358" s="48"/>
      <c r="AE1358"/>
      <c r="AF1358"/>
      <c r="AG1358"/>
      <c r="AH1358"/>
      <c r="AJ1358"/>
    </row>
    <row r="1359" spans="8:36" x14ac:dyDescent="0.35">
      <c r="H1359"/>
      <c r="I1359" s="48"/>
      <c r="J1359"/>
      <c r="K1359"/>
      <c r="L1359"/>
      <c r="M1359"/>
      <c r="N1359"/>
      <c r="O1359"/>
      <c r="P1359" s="48"/>
      <c r="Q1359"/>
      <c r="R1359"/>
      <c r="S1359"/>
      <c r="T1359"/>
      <c r="U1359"/>
      <c r="V1359"/>
      <c r="W1359" s="48"/>
      <c r="X1359"/>
      <c r="Y1359"/>
      <c r="Z1359"/>
      <c r="AA1359"/>
      <c r="AB1359" s="37"/>
      <c r="AC1359"/>
      <c r="AD1359" s="48"/>
      <c r="AE1359"/>
      <c r="AF1359"/>
      <c r="AG1359"/>
      <c r="AH1359"/>
      <c r="AJ1359"/>
    </row>
    <row r="1360" spans="8:36" x14ac:dyDescent="0.35">
      <c r="H1360"/>
      <c r="I1360" s="48"/>
      <c r="J1360"/>
      <c r="K1360"/>
      <c r="L1360"/>
      <c r="M1360"/>
      <c r="N1360"/>
      <c r="O1360"/>
      <c r="P1360" s="48"/>
      <c r="Q1360"/>
      <c r="R1360"/>
      <c r="S1360"/>
      <c r="T1360"/>
      <c r="U1360"/>
      <c r="V1360"/>
      <c r="W1360" s="48"/>
      <c r="X1360"/>
      <c r="Y1360"/>
      <c r="Z1360"/>
      <c r="AA1360"/>
      <c r="AB1360" s="37"/>
      <c r="AC1360"/>
      <c r="AD1360" s="48"/>
      <c r="AE1360"/>
      <c r="AF1360"/>
      <c r="AG1360"/>
      <c r="AH1360"/>
      <c r="AJ1360"/>
    </row>
    <row r="1361" spans="8:36" x14ac:dyDescent="0.35">
      <c r="H1361"/>
      <c r="I1361" s="48"/>
      <c r="J1361"/>
      <c r="K1361"/>
      <c r="L1361"/>
      <c r="M1361"/>
      <c r="N1361"/>
      <c r="O1361"/>
      <c r="P1361" s="48"/>
      <c r="Q1361"/>
      <c r="R1361"/>
      <c r="S1361"/>
      <c r="T1361"/>
      <c r="U1361"/>
      <c r="V1361"/>
      <c r="W1361" s="48"/>
      <c r="X1361"/>
      <c r="Y1361"/>
      <c r="Z1361"/>
      <c r="AA1361"/>
      <c r="AB1361" s="37"/>
      <c r="AC1361"/>
      <c r="AD1361" s="48"/>
      <c r="AE1361"/>
      <c r="AF1361"/>
      <c r="AG1361"/>
      <c r="AH1361"/>
      <c r="AJ1361"/>
    </row>
    <row r="1362" spans="8:36" x14ac:dyDescent="0.35">
      <c r="H1362"/>
      <c r="I1362" s="48"/>
      <c r="J1362"/>
      <c r="K1362"/>
      <c r="L1362"/>
      <c r="M1362"/>
      <c r="N1362"/>
      <c r="O1362"/>
      <c r="P1362" s="48"/>
      <c r="Q1362"/>
      <c r="R1362"/>
      <c r="S1362"/>
      <c r="T1362"/>
      <c r="U1362"/>
      <c r="V1362"/>
      <c r="W1362" s="48"/>
      <c r="X1362"/>
      <c r="Y1362"/>
      <c r="Z1362"/>
      <c r="AA1362"/>
      <c r="AB1362" s="37"/>
      <c r="AC1362"/>
      <c r="AD1362" s="48"/>
      <c r="AE1362"/>
      <c r="AF1362"/>
      <c r="AG1362"/>
      <c r="AH1362"/>
      <c r="AJ1362"/>
    </row>
    <row r="1363" spans="8:36" x14ac:dyDescent="0.35">
      <c r="H1363"/>
      <c r="I1363" s="48"/>
      <c r="J1363"/>
      <c r="K1363"/>
      <c r="L1363"/>
      <c r="M1363"/>
      <c r="N1363"/>
      <c r="O1363"/>
      <c r="P1363" s="48"/>
      <c r="Q1363"/>
      <c r="R1363"/>
      <c r="S1363"/>
      <c r="T1363"/>
      <c r="U1363"/>
      <c r="V1363"/>
      <c r="W1363" s="48"/>
      <c r="X1363"/>
      <c r="Y1363"/>
      <c r="Z1363"/>
      <c r="AA1363"/>
      <c r="AB1363" s="37"/>
      <c r="AC1363"/>
      <c r="AD1363" s="48"/>
      <c r="AE1363"/>
      <c r="AF1363"/>
      <c r="AG1363"/>
      <c r="AH1363"/>
      <c r="AJ1363"/>
    </row>
    <row r="1364" spans="8:36" x14ac:dyDescent="0.35">
      <c r="H1364"/>
      <c r="I1364" s="48"/>
      <c r="J1364"/>
      <c r="K1364"/>
      <c r="L1364"/>
      <c r="M1364"/>
      <c r="N1364"/>
      <c r="O1364"/>
      <c r="P1364" s="48"/>
      <c r="Q1364"/>
      <c r="R1364"/>
      <c r="S1364"/>
      <c r="T1364"/>
      <c r="U1364"/>
      <c r="V1364"/>
      <c r="W1364" s="48"/>
      <c r="X1364"/>
      <c r="Y1364"/>
      <c r="Z1364"/>
      <c r="AA1364"/>
      <c r="AB1364" s="37"/>
      <c r="AC1364"/>
      <c r="AD1364" s="48"/>
      <c r="AE1364"/>
      <c r="AF1364"/>
      <c r="AG1364"/>
      <c r="AH1364"/>
      <c r="AJ1364"/>
    </row>
    <row r="1365" spans="8:36" x14ac:dyDescent="0.35">
      <c r="H1365"/>
      <c r="I1365" s="48"/>
      <c r="J1365"/>
      <c r="K1365"/>
      <c r="L1365"/>
      <c r="M1365"/>
      <c r="N1365"/>
      <c r="O1365"/>
      <c r="P1365" s="48"/>
      <c r="Q1365"/>
      <c r="R1365"/>
      <c r="S1365"/>
      <c r="T1365"/>
      <c r="U1365"/>
      <c r="V1365"/>
      <c r="W1365" s="48"/>
      <c r="X1365"/>
      <c r="Y1365"/>
      <c r="Z1365"/>
      <c r="AA1365"/>
      <c r="AB1365" s="37"/>
      <c r="AC1365"/>
      <c r="AD1365" s="48"/>
      <c r="AE1365"/>
      <c r="AF1365"/>
      <c r="AG1365"/>
      <c r="AH1365"/>
      <c r="AJ1365"/>
    </row>
    <row r="1366" spans="8:36" x14ac:dyDescent="0.35">
      <c r="H1366"/>
      <c r="I1366" s="48"/>
      <c r="J1366"/>
      <c r="K1366"/>
      <c r="L1366"/>
      <c r="M1366"/>
      <c r="N1366"/>
      <c r="O1366"/>
      <c r="P1366" s="48"/>
      <c r="Q1366"/>
      <c r="R1366"/>
      <c r="S1366"/>
      <c r="T1366"/>
      <c r="U1366"/>
      <c r="V1366"/>
      <c r="W1366" s="48"/>
      <c r="X1366"/>
      <c r="Y1366"/>
      <c r="Z1366"/>
      <c r="AA1366"/>
      <c r="AB1366" s="37"/>
      <c r="AC1366"/>
      <c r="AD1366" s="48"/>
      <c r="AE1366"/>
      <c r="AF1366"/>
      <c r="AG1366"/>
      <c r="AH1366"/>
      <c r="AJ1366"/>
    </row>
    <row r="1367" spans="8:36" x14ac:dyDescent="0.35">
      <c r="H1367"/>
      <c r="I1367" s="48"/>
      <c r="J1367"/>
      <c r="K1367"/>
      <c r="L1367"/>
      <c r="M1367"/>
      <c r="N1367"/>
      <c r="O1367"/>
      <c r="P1367" s="48"/>
      <c r="Q1367"/>
      <c r="R1367"/>
      <c r="S1367"/>
      <c r="T1367"/>
      <c r="U1367"/>
      <c r="V1367"/>
      <c r="W1367" s="48"/>
      <c r="X1367"/>
      <c r="Y1367"/>
      <c r="Z1367"/>
      <c r="AA1367"/>
      <c r="AB1367" s="37"/>
      <c r="AC1367"/>
      <c r="AD1367" s="48"/>
      <c r="AE1367"/>
      <c r="AF1367"/>
      <c r="AG1367"/>
      <c r="AH1367"/>
      <c r="AJ1367"/>
    </row>
    <row r="1368" spans="8:36" x14ac:dyDescent="0.35">
      <c r="H1368"/>
      <c r="I1368" s="48"/>
      <c r="J1368"/>
      <c r="K1368"/>
      <c r="L1368"/>
      <c r="M1368"/>
      <c r="N1368"/>
      <c r="O1368"/>
      <c r="P1368" s="48"/>
      <c r="Q1368"/>
      <c r="R1368"/>
      <c r="S1368"/>
      <c r="T1368"/>
      <c r="U1368"/>
      <c r="V1368"/>
      <c r="W1368" s="48"/>
      <c r="X1368"/>
      <c r="Y1368"/>
      <c r="Z1368"/>
      <c r="AA1368"/>
      <c r="AB1368" s="37"/>
      <c r="AC1368"/>
      <c r="AD1368" s="48"/>
      <c r="AE1368"/>
      <c r="AF1368"/>
      <c r="AG1368"/>
      <c r="AH1368"/>
      <c r="AJ1368"/>
    </row>
    <row r="1369" spans="8:36" x14ac:dyDescent="0.35">
      <c r="H1369"/>
      <c r="I1369" s="48"/>
      <c r="J1369"/>
      <c r="K1369"/>
      <c r="L1369"/>
      <c r="M1369"/>
      <c r="N1369"/>
      <c r="O1369"/>
      <c r="P1369" s="48"/>
      <c r="Q1369"/>
      <c r="R1369"/>
      <c r="S1369"/>
      <c r="T1369"/>
      <c r="U1369"/>
      <c r="V1369"/>
      <c r="W1369" s="48"/>
      <c r="X1369"/>
      <c r="Y1369"/>
      <c r="Z1369"/>
      <c r="AA1369"/>
      <c r="AB1369" s="37"/>
      <c r="AC1369"/>
      <c r="AD1369" s="48"/>
      <c r="AE1369"/>
      <c r="AF1369"/>
      <c r="AG1369"/>
      <c r="AH1369"/>
      <c r="AJ1369"/>
    </row>
    <row r="1370" spans="8:36" x14ac:dyDescent="0.35">
      <c r="H1370"/>
      <c r="I1370" s="48"/>
      <c r="J1370"/>
      <c r="K1370"/>
      <c r="L1370"/>
      <c r="M1370"/>
      <c r="N1370"/>
      <c r="O1370"/>
      <c r="P1370" s="48"/>
      <c r="Q1370"/>
      <c r="R1370"/>
      <c r="S1370"/>
      <c r="T1370"/>
      <c r="U1370"/>
      <c r="V1370"/>
      <c r="W1370" s="48"/>
      <c r="X1370"/>
      <c r="Y1370"/>
      <c r="Z1370"/>
      <c r="AA1370"/>
      <c r="AB1370" s="37"/>
      <c r="AC1370"/>
      <c r="AD1370" s="48"/>
      <c r="AE1370"/>
      <c r="AF1370"/>
      <c r="AG1370"/>
      <c r="AH1370"/>
      <c r="AJ1370"/>
    </row>
    <row r="1371" spans="8:36" x14ac:dyDescent="0.35">
      <c r="H1371"/>
      <c r="I1371" s="48"/>
      <c r="J1371"/>
      <c r="K1371"/>
      <c r="L1371"/>
      <c r="M1371"/>
      <c r="N1371"/>
      <c r="O1371"/>
      <c r="P1371" s="48"/>
      <c r="Q1371"/>
      <c r="R1371"/>
      <c r="S1371"/>
      <c r="T1371"/>
      <c r="U1371"/>
      <c r="V1371"/>
      <c r="W1371" s="48"/>
      <c r="X1371"/>
      <c r="Y1371"/>
      <c r="Z1371"/>
      <c r="AA1371"/>
      <c r="AB1371" s="37"/>
      <c r="AC1371"/>
      <c r="AD1371" s="48"/>
      <c r="AE1371"/>
      <c r="AF1371"/>
      <c r="AG1371"/>
      <c r="AH1371"/>
      <c r="AJ1371"/>
    </row>
    <row r="1372" spans="8:36" x14ac:dyDescent="0.35">
      <c r="H1372"/>
      <c r="I1372" s="48"/>
      <c r="J1372"/>
      <c r="K1372"/>
      <c r="L1372"/>
      <c r="M1372"/>
      <c r="N1372"/>
      <c r="O1372"/>
      <c r="P1372" s="48"/>
      <c r="Q1372"/>
      <c r="R1372"/>
      <c r="S1372"/>
      <c r="T1372"/>
      <c r="U1372"/>
      <c r="V1372"/>
      <c r="W1372" s="48"/>
      <c r="X1372"/>
      <c r="Y1372"/>
      <c r="Z1372"/>
      <c r="AA1372"/>
      <c r="AB1372" s="37"/>
      <c r="AC1372"/>
      <c r="AD1372" s="48"/>
      <c r="AE1372"/>
      <c r="AF1372"/>
      <c r="AG1372"/>
      <c r="AH1372"/>
      <c r="AJ1372"/>
    </row>
    <row r="1373" spans="8:36" x14ac:dyDescent="0.35">
      <c r="H1373"/>
      <c r="I1373" s="48"/>
      <c r="J1373"/>
      <c r="K1373"/>
      <c r="L1373"/>
      <c r="M1373"/>
      <c r="N1373"/>
      <c r="O1373"/>
      <c r="P1373" s="48"/>
      <c r="Q1373"/>
      <c r="R1373"/>
      <c r="S1373"/>
      <c r="T1373"/>
      <c r="U1373"/>
      <c r="V1373"/>
      <c r="W1373" s="48"/>
      <c r="X1373"/>
      <c r="Y1373"/>
      <c r="Z1373"/>
      <c r="AA1373"/>
      <c r="AB1373" s="37"/>
      <c r="AC1373"/>
      <c r="AD1373" s="48"/>
      <c r="AE1373"/>
      <c r="AF1373"/>
      <c r="AG1373"/>
      <c r="AH1373"/>
      <c r="AJ1373"/>
    </row>
    <row r="1374" spans="8:36" x14ac:dyDescent="0.35">
      <c r="H1374"/>
      <c r="I1374" s="48"/>
      <c r="J1374"/>
      <c r="K1374"/>
      <c r="L1374"/>
      <c r="M1374"/>
      <c r="N1374"/>
      <c r="O1374"/>
      <c r="P1374" s="48"/>
      <c r="Q1374"/>
      <c r="R1374"/>
      <c r="S1374"/>
      <c r="T1374"/>
      <c r="U1374"/>
      <c r="V1374"/>
      <c r="W1374" s="48"/>
      <c r="X1374"/>
      <c r="Y1374"/>
      <c r="Z1374"/>
      <c r="AA1374"/>
      <c r="AB1374" s="37"/>
      <c r="AC1374"/>
      <c r="AD1374" s="48"/>
      <c r="AE1374"/>
      <c r="AF1374"/>
      <c r="AG1374"/>
      <c r="AH1374"/>
      <c r="AJ1374"/>
    </row>
    <row r="1375" spans="8:36" x14ac:dyDescent="0.35">
      <c r="H1375"/>
      <c r="I1375" s="48"/>
      <c r="J1375"/>
      <c r="K1375"/>
      <c r="L1375"/>
      <c r="M1375"/>
      <c r="N1375"/>
      <c r="O1375"/>
      <c r="P1375" s="48"/>
      <c r="Q1375"/>
      <c r="R1375"/>
      <c r="S1375"/>
      <c r="T1375"/>
      <c r="U1375"/>
      <c r="V1375"/>
      <c r="W1375" s="48"/>
      <c r="X1375"/>
      <c r="Y1375"/>
      <c r="Z1375"/>
      <c r="AA1375"/>
      <c r="AB1375" s="37"/>
      <c r="AC1375"/>
      <c r="AD1375" s="48"/>
      <c r="AE1375"/>
      <c r="AF1375"/>
      <c r="AG1375"/>
      <c r="AH1375"/>
      <c r="AJ1375"/>
    </row>
    <row r="1376" spans="8:36" x14ac:dyDescent="0.35">
      <c r="H1376"/>
      <c r="I1376" s="48"/>
      <c r="J1376"/>
      <c r="K1376"/>
      <c r="L1376"/>
      <c r="M1376"/>
      <c r="N1376"/>
      <c r="O1376"/>
      <c r="P1376" s="48"/>
      <c r="Q1376"/>
      <c r="R1376"/>
      <c r="S1376"/>
      <c r="T1376"/>
      <c r="U1376"/>
      <c r="V1376"/>
      <c r="W1376" s="48"/>
      <c r="X1376"/>
      <c r="Y1376"/>
      <c r="Z1376"/>
      <c r="AA1376"/>
      <c r="AB1376" s="37"/>
      <c r="AC1376"/>
      <c r="AD1376" s="48"/>
      <c r="AE1376"/>
      <c r="AF1376"/>
      <c r="AG1376"/>
      <c r="AH1376"/>
      <c r="AJ1376"/>
    </row>
    <row r="1377" spans="8:36" x14ac:dyDescent="0.35">
      <c r="H1377"/>
      <c r="I1377" s="48"/>
      <c r="J1377"/>
      <c r="K1377"/>
      <c r="L1377"/>
      <c r="M1377"/>
      <c r="N1377"/>
      <c r="O1377"/>
      <c r="P1377" s="48"/>
      <c r="Q1377"/>
      <c r="R1377"/>
      <c r="S1377"/>
      <c r="T1377"/>
      <c r="U1377"/>
      <c r="V1377"/>
      <c r="W1377" s="48"/>
      <c r="X1377"/>
      <c r="Y1377"/>
      <c r="Z1377"/>
      <c r="AA1377"/>
      <c r="AB1377" s="37"/>
      <c r="AC1377"/>
      <c r="AD1377" s="48"/>
      <c r="AE1377"/>
      <c r="AF1377"/>
      <c r="AG1377"/>
      <c r="AH1377"/>
      <c r="AJ1377"/>
    </row>
    <row r="1378" spans="8:36" x14ac:dyDescent="0.35">
      <c r="H1378"/>
      <c r="I1378" s="48"/>
      <c r="J1378"/>
      <c r="K1378"/>
      <c r="L1378"/>
      <c r="M1378"/>
      <c r="N1378"/>
      <c r="O1378"/>
      <c r="P1378" s="48"/>
      <c r="Q1378"/>
      <c r="R1378"/>
      <c r="S1378"/>
      <c r="T1378"/>
      <c r="U1378"/>
      <c r="V1378"/>
      <c r="W1378" s="48"/>
      <c r="X1378"/>
      <c r="Y1378"/>
      <c r="Z1378"/>
      <c r="AA1378"/>
      <c r="AB1378" s="37"/>
      <c r="AC1378"/>
      <c r="AD1378" s="48"/>
      <c r="AE1378"/>
      <c r="AF1378"/>
      <c r="AG1378"/>
      <c r="AH1378"/>
      <c r="AJ1378"/>
    </row>
    <row r="1379" spans="8:36" x14ac:dyDescent="0.35">
      <c r="H1379"/>
      <c r="I1379" s="48"/>
      <c r="J1379"/>
      <c r="K1379"/>
      <c r="L1379"/>
      <c r="M1379"/>
      <c r="N1379"/>
      <c r="O1379"/>
      <c r="P1379" s="48"/>
      <c r="Q1379"/>
      <c r="R1379"/>
      <c r="S1379"/>
      <c r="T1379"/>
      <c r="U1379"/>
      <c r="V1379"/>
      <c r="W1379" s="48"/>
      <c r="X1379"/>
      <c r="Y1379"/>
      <c r="Z1379"/>
      <c r="AA1379"/>
      <c r="AB1379" s="37"/>
      <c r="AC1379"/>
      <c r="AD1379" s="48"/>
      <c r="AE1379"/>
      <c r="AF1379"/>
      <c r="AG1379"/>
      <c r="AH1379"/>
      <c r="AJ1379"/>
    </row>
    <row r="1380" spans="8:36" x14ac:dyDescent="0.35">
      <c r="H1380"/>
      <c r="I1380" s="48"/>
      <c r="J1380"/>
      <c r="K1380"/>
      <c r="L1380"/>
      <c r="M1380"/>
      <c r="N1380"/>
      <c r="O1380"/>
      <c r="P1380" s="48"/>
      <c r="Q1380"/>
      <c r="R1380"/>
      <c r="S1380"/>
      <c r="T1380"/>
      <c r="U1380"/>
      <c r="V1380"/>
      <c r="W1380" s="48"/>
      <c r="X1380"/>
      <c r="Y1380"/>
      <c r="Z1380"/>
      <c r="AA1380"/>
      <c r="AB1380" s="37"/>
      <c r="AC1380"/>
      <c r="AD1380" s="48"/>
      <c r="AE1380"/>
      <c r="AF1380"/>
      <c r="AG1380"/>
      <c r="AH1380"/>
      <c r="AJ1380"/>
    </row>
    <row r="1381" spans="8:36" x14ac:dyDescent="0.35">
      <c r="H1381"/>
      <c r="I1381" s="48"/>
      <c r="J1381"/>
      <c r="K1381"/>
      <c r="L1381"/>
      <c r="M1381"/>
      <c r="N1381"/>
      <c r="O1381"/>
      <c r="P1381" s="48"/>
      <c r="Q1381"/>
      <c r="R1381"/>
      <c r="S1381"/>
      <c r="T1381"/>
      <c r="U1381"/>
      <c r="V1381"/>
      <c r="W1381" s="48"/>
      <c r="X1381"/>
      <c r="Y1381"/>
      <c r="Z1381"/>
      <c r="AA1381"/>
      <c r="AB1381" s="37"/>
      <c r="AC1381"/>
      <c r="AD1381" s="48"/>
      <c r="AE1381"/>
      <c r="AF1381"/>
      <c r="AG1381"/>
      <c r="AH1381"/>
      <c r="AJ1381"/>
    </row>
    <row r="1382" spans="8:36" x14ac:dyDescent="0.35">
      <c r="H1382"/>
      <c r="I1382" s="48"/>
      <c r="J1382"/>
      <c r="K1382"/>
      <c r="L1382"/>
      <c r="M1382"/>
      <c r="N1382"/>
      <c r="O1382"/>
      <c r="P1382" s="48"/>
      <c r="Q1382"/>
      <c r="R1382"/>
      <c r="S1382"/>
      <c r="T1382"/>
      <c r="U1382"/>
      <c r="V1382"/>
      <c r="W1382" s="48"/>
      <c r="X1382"/>
      <c r="Y1382"/>
      <c r="Z1382"/>
      <c r="AA1382"/>
      <c r="AB1382" s="37"/>
      <c r="AC1382"/>
      <c r="AD1382" s="48"/>
      <c r="AE1382"/>
      <c r="AF1382"/>
      <c r="AG1382"/>
      <c r="AH1382"/>
      <c r="AJ1382"/>
    </row>
    <row r="1383" spans="8:36" x14ac:dyDescent="0.35">
      <c r="H1383"/>
      <c r="I1383" s="48"/>
      <c r="J1383"/>
      <c r="K1383"/>
      <c r="L1383"/>
      <c r="M1383"/>
      <c r="N1383"/>
      <c r="O1383"/>
      <c r="P1383" s="48"/>
      <c r="Q1383"/>
      <c r="R1383"/>
      <c r="S1383"/>
      <c r="T1383"/>
      <c r="U1383"/>
      <c r="V1383"/>
      <c r="W1383" s="48"/>
      <c r="X1383"/>
      <c r="Y1383"/>
      <c r="Z1383"/>
      <c r="AA1383"/>
      <c r="AB1383" s="37"/>
      <c r="AC1383"/>
      <c r="AD1383" s="48"/>
      <c r="AE1383"/>
      <c r="AF1383"/>
      <c r="AG1383"/>
      <c r="AH1383"/>
      <c r="AJ1383"/>
    </row>
    <row r="1384" spans="8:36" x14ac:dyDescent="0.35">
      <c r="H1384"/>
      <c r="I1384" s="48"/>
      <c r="J1384"/>
      <c r="K1384"/>
      <c r="L1384"/>
      <c r="M1384"/>
      <c r="N1384"/>
      <c r="O1384"/>
      <c r="P1384" s="48"/>
      <c r="Q1384"/>
      <c r="R1384"/>
      <c r="S1384"/>
      <c r="T1384"/>
      <c r="U1384"/>
      <c r="V1384"/>
      <c r="W1384" s="48"/>
      <c r="X1384"/>
      <c r="Y1384"/>
      <c r="Z1384"/>
      <c r="AA1384"/>
      <c r="AB1384" s="37"/>
      <c r="AC1384"/>
      <c r="AD1384" s="48"/>
      <c r="AE1384"/>
      <c r="AF1384"/>
      <c r="AG1384"/>
      <c r="AH1384"/>
      <c r="AJ1384"/>
    </row>
    <row r="1385" spans="8:36" x14ac:dyDescent="0.35">
      <c r="H1385"/>
      <c r="I1385" s="48"/>
      <c r="J1385"/>
      <c r="K1385"/>
      <c r="L1385"/>
      <c r="M1385"/>
      <c r="N1385"/>
      <c r="O1385"/>
      <c r="P1385" s="48"/>
      <c r="Q1385"/>
      <c r="R1385"/>
      <c r="S1385"/>
      <c r="T1385"/>
      <c r="U1385"/>
      <c r="V1385"/>
      <c r="W1385" s="48"/>
      <c r="X1385"/>
      <c r="Y1385"/>
      <c r="Z1385"/>
      <c r="AA1385"/>
      <c r="AB1385" s="37"/>
      <c r="AC1385"/>
      <c r="AD1385" s="48"/>
      <c r="AE1385"/>
      <c r="AF1385"/>
      <c r="AG1385"/>
      <c r="AH1385"/>
      <c r="AJ1385"/>
    </row>
    <row r="1386" spans="8:36" x14ac:dyDescent="0.35">
      <c r="H1386"/>
      <c r="I1386" s="48"/>
      <c r="J1386"/>
      <c r="K1386"/>
      <c r="L1386"/>
      <c r="M1386"/>
      <c r="N1386"/>
      <c r="O1386"/>
      <c r="P1386" s="48"/>
      <c r="Q1386"/>
      <c r="R1386"/>
      <c r="S1386"/>
      <c r="T1386"/>
      <c r="U1386"/>
      <c r="V1386"/>
      <c r="W1386" s="48"/>
      <c r="X1386"/>
      <c r="Y1386"/>
      <c r="Z1386"/>
      <c r="AA1386"/>
      <c r="AB1386" s="37"/>
      <c r="AC1386"/>
      <c r="AD1386" s="48"/>
      <c r="AE1386"/>
      <c r="AF1386"/>
      <c r="AG1386"/>
      <c r="AH1386"/>
      <c r="AJ1386"/>
    </row>
    <row r="1387" spans="8:36" x14ac:dyDescent="0.35">
      <c r="H1387"/>
      <c r="I1387" s="48"/>
      <c r="J1387"/>
      <c r="K1387"/>
      <c r="L1387"/>
      <c r="M1387"/>
      <c r="N1387"/>
      <c r="O1387"/>
      <c r="P1387" s="48"/>
      <c r="Q1387"/>
      <c r="R1387"/>
      <c r="S1387"/>
      <c r="T1387"/>
      <c r="U1387"/>
      <c r="V1387"/>
      <c r="W1387" s="48"/>
      <c r="X1387"/>
      <c r="Y1387"/>
      <c r="Z1387"/>
      <c r="AA1387"/>
      <c r="AB1387" s="37"/>
      <c r="AC1387"/>
      <c r="AD1387" s="48"/>
      <c r="AE1387"/>
      <c r="AF1387"/>
      <c r="AG1387"/>
      <c r="AH1387"/>
      <c r="AJ1387"/>
    </row>
    <row r="1388" spans="8:36" x14ac:dyDescent="0.35">
      <c r="H1388"/>
      <c r="I1388" s="48"/>
      <c r="J1388"/>
      <c r="K1388"/>
      <c r="L1388"/>
      <c r="M1388"/>
      <c r="N1388"/>
      <c r="O1388"/>
      <c r="P1388" s="48"/>
      <c r="Q1388"/>
      <c r="R1388"/>
      <c r="S1388"/>
      <c r="T1388"/>
      <c r="U1388"/>
      <c r="V1388"/>
      <c r="W1388" s="48"/>
      <c r="X1388"/>
      <c r="Y1388"/>
      <c r="Z1388"/>
      <c r="AA1388"/>
      <c r="AB1388" s="37"/>
      <c r="AC1388"/>
      <c r="AD1388" s="48"/>
      <c r="AE1388"/>
      <c r="AF1388"/>
      <c r="AG1388"/>
      <c r="AH1388"/>
      <c r="AJ1388"/>
    </row>
    <row r="1389" spans="8:36" x14ac:dyDescent="0.35">
      <c r="H1389"/>
      <c r="I1389" s="48"/>
      <c r="J1389"/>
      <c r="K1389"/>
      <c r="L1389"/>
      <c r="M1389"/>
      <c r="N1389"/>
      <c r="O1389"/>
      <c r="P1389" s="48"/>
      <c r="Q1389"/>
      <c r="R1389"/>
      <c r="S1389"/>
      <c r="T1389"/>
      <c r="U1389"/>
      <c r="V1389"/>
      <c r="W1389" s="48"/>
      <c r="X1389"/>
      <c r="Y1389"/>
      <c r="Z1389"/>
      <c r="AA1389"/>
      <c r="AB1389" s="37"/>
      <c r="AC1389"/>
      <c r="AD1389" s="48"/>
      <c r="AE1389"/>
      <c r="AF1389"/>
      <c r="AG1389"/>
      <c r="AH1389"/>
      <c r="AJ1389"/>
    </row>
    <row r="1390" spans="8:36" x14ac:dyDescent="0.35">
      <c r="H1390"/>
      <c r="I1390" s="48"/>
      <c r="J1390"/>
      <c r="K1390"/>
      <c r="L1390"/>
      <c r="M1390"/>
      <c r="N1390"/>
      <c r="O1390"/>
      <c r="P1390" s="48"/>
      <c r="Q1390"/>
      <c r="R1390"/>
      <c r="S1390"/>
      <c r="T1390"/>
      <c r="U1390"/>
      <c r="V1390"/>
      <c r="W1390" s="48"/>
      <c r="X1390"/>
      <c r="Y1390"/>
      <c r="Z1390"/>
      <c r="AA1390"/>
      <c r="AB1390" s="37"/>
      <c r="AC1390"/>
      <c r="AD1390" s="48"/>
      <c r="AE1390"/>
      <c r="AF1390"/>
      <c r="AG1390"/>
      <c r="AH1390"/>
      <c r="AJ1390"/>
    </row>
    <row r="1391" spans="8:36" x14ac:dyDescent="0.35">
      <c r="H1391"/>
      <c r="I1391" s="48"/>
      <c r="J1391"/>
      <c r="K1391"/>
      <c r="L1391"/>
      <c r="M1391"/>
      <c r="N1391"/>
      <c r="O1391"/>
      <c r="P1391" s="48"/>
      <c r="Q1391"/>
      <c r="R1391"/>
      <c r="S1391"/>
      <c r="T1391"/>
      <c r="U1391"/>
      <c r="V1391"/>
      <c r="W1391" s="48"/>
      <c r="X1391"/>
      <c r="Y1391"/>
      <c r="Z1391"/>
      <c r="AA1391"/>
      <c r="AB1391" s="37"/>
      <c r="AC1391"/>
      <c r="AD1391" s="48"/>
      <c r="AE1391"/>
      <c r="AF1391"/>
      <c r="AG1391"/>
      <c r="AH1391"/>
      <c r="AJ1391"/>
    </row>
    <row r="1392" spans="8:36" x14ac:dyDescent="0.35">
      <c r="H1392"/>
      <c r="I1392" s="48"/>
      <c r="J1392"/>
      <c r="K1392"/>
      <c r="L1392"/>
      <c r="M1392"/>
      <c r="N1392"/>
      <c r="O1392"/>
      <c r="P1392" s="48"/>
      <c r="Q1392"/>
      <c r="R1392"/>
      <c r="S1392"/>
      <c r="T1392"/>
      <c r="U1392"/>
      <c r="V1392"/>
      <c r="W1392" s="48"/>
      <c r="X1392"/>
      <c r="Y1392"/>
      <c r="Z1392"/>
      <c r="AA1392"/>
      <c r="AB1392" s="37"/>
      <c r="AC1392"/>
      <c r="AD1392" s="48"/>
      <c r="AE1392"/>
      <c r="AF1392"/>
      <c r="AG1392"/>
      <c r="AH1392"/>
      <c r="AJ1392"/>
    </row>
    <row r="1393" spans="8:36" x14ac:dyDescent="0.35">
      <c r="H1393"/>
      <c r="I1393" s="48"/>
      <c r="J1393"/>
      <c r="K1393"/>
      <c r="L1393"/>
      <c r="M1393"/>
      <c r="N1393"/>
      <c r="O1393"/>
      <c r="P1393" s="48"/>
      <c r="Q1393"/>
      <c r="R1393"/>
      <c r="S1393"/>
      <c r="T1393"/>
      <c r="U1393"/>
      <c r="V1393"/>
      <c r="W1393" s="48"/>
      <c r="X1393"/>
      <c r="Y1393"/>
      <c r="Z1393"/>
      <c r="AA1393"/>
      <c r="AB1393" s="37"/>
      <c r="AC1393"/>
      <c r="AD1393" s="48"/>
      <c r="AE1393"/>
      <c r="AF1393"/>
      <c r="AG1393"/>
      <c r="AH1393"/>
      <c r="AJ1393"/>
    </row>
    <row r="1394" spans="8:36" x14ac:dyDescent="0.35">
      <c r="H1394"/>
      <c r="I1394" s="48"/>
      <c r="J1394"/>
      <c r="K1394"/>
      <c r="L1394"/>
      <c r="M1394"/>
      <c r="N1394"/>
      <c r="O1394"/>
      <c r="P1394" s="48"/>
      <c r="Q1394"/>
      <c r="R1394"/>
      <c r="S1394"/>
      <c r="T1394"/>
      <c r="U1394"/>
      <c r="V1394"/>
      <c r="W1394" s="48"/>
      <c r="X1394"/>
      <c r="Y1394"/>
      <c r="Z1394"/>
      <c r="AA1394"/>
      <c r="AB1394" s="37"/>
      <c r="AC1394"/>
      <c r="AD1394" s="48"/>
      <c r="AE1394"/>
      <c r="AF1394"/>
      <c r="AG1394"/>
      <c r="AH1394"/>
      <c r="AJ1394"/>
    </row>
    <row r="1395" spans="8:36" x14ac:dyDescent="0.35">
      <c r="H1395"/>
      <c r="I1395" s="48"/>
      <c r="J1395"/>
      <c r="K1395"/>
      <c r="L1395"/>
      <c r="M1395"/>
      <c r="N1395"/>
      <c r="O1395"/>
      <c r="P1395" s="48"/>
      <c r="Q1395"/>
      <c r="R1395"/>
      <c r="S1395"/>
      <c r="T1395"/>
      <c r="U1395"/>
      <c r="V1395"/>
      <c r="W1395" s="48"/>
      <c r="X1395"/>
      <c r="Y1395"/>
      <c r="Z1395"/>
      <c r="AA1395"/>
      <c r="AB1395" s="37"/>
      <c r="AC1395"/>
      <c r="AD1395" s="48"/>
      <c r="AE1395"/>
      <c r="AF1395"/>
      <c r="AG1395"/>
      <c r="AH1395"/>
      <c r="AJ1395"/>
    </row>
    <row r="1396" spans="8:36" x14ac:dyDescent="0.35">
      <c r="H1396"/>
      <c r="I1396" s="48"/>
      <c r="J1396"/>
      <c r="K1396"/>
      <c r="L1396"/>
      <c r="M1396"/>
      <c r="N1396"/>
      <c r="O1396"/>
      <c r="P1396" s="48"/>
      <c r="Q1396"/>
      <c r="R1396"/>
      <c r="S1396"/>
      <c r="T1396"/>
      <c r="U1396"/>
      <c r="V1396"/>
      <c r="W1396" s="48"/>
      <c r="X1396"/>
      <c r="Y1396"/>
      <c r="Z1396"/>
      <c r="AA1396"/>
      <c r="AB1396" s="37"/>
      <c r="AC1396"/>
      <c r="AD1396" s="48"/>
      <c r="AE1396"/>
      <c r="AF1396"/>
      <c r="AG1396"/>
      <c r="AH1396"/>
      <c r="AJ1396"/>
    </row>
    <row r="1397" spans="8:36" x14ac:dyDescent="0.35">
      <c r="H1397"/>
      <c r="I1397" s="48"/>
      <c r="J1397"/>
      <c r="K1397"/>
      <c r="L1397"/>
      <c r="M1397"/>
      <c r="N1397"/>
      <c r="O1397"/>
      <c r="P1397" s="48"/>
      <c r="Q1397"/>
      <c r="R1397"/>
      <c r="S1397"/>
      <c r="T1397"/>
      <c r="U1397"/>
      <c r="V1397"/>
      <c r="W1397" s="48"/>
      <c r="X1397"/>
      <c r="Y1397"/>
      <c r="Z1397"/>
      <c r="AA1397"/>
      <c r="AB1397" s="37"/>
      <c r="AC1397"/>
      <c r="AD1397" s="48"/>
      <c r="AE1397"/>
      <c r="AF1397"/>
      <c r="AG1397"/>
      <c r="AH1397"/>
      <c r="AJ1397"/>
    </row>
    <row r="1398" spans="8:36" x14ac:dyDescent="0.35">
      <c r="H1398"/>
      <c r="I1398" s="48"/>
      <c r="J1398"/>
      <c r="K1398"/>
      <c r="L1398"/>
      <c r="M1398"/>
      <c r="N1398"/>
      <c r="O1398"/>
      <c r="P1398" s="48"/>
      <c r="Q1398"/>
      <c r="R1398"/>
      <c r="S1398"/>
      <c r="T1398"/>
      <c r="U1398"/>
      <c r="V1398"/>
      <c r="W1398" s="48"/>
      <c r="X1398"/>
      <c r="Y1398"/>
      <c r="Z1398"/>
      <c r="AA1398"/>
      <c r="AB1398" s="37"/>
      <c r="AC1398"/>
      <c r="AD1398" s="48"/>
      <c r="AE1398"/>
      <c r="AF1398"/>
      <c r="AG1398"/>
      <c r="AH1398"/>
      <c r="AJ1398"/>
    </row>
    <row r="1399" spans="8:36" x14ac:dyDescent="0.35">
      <c r="H1399"/>
      <c r="I1399" s="48"/>
      <c r="J1399"/>
      <c r="K1399"/>
      <c r="L1399"/>
      <c r="M1399"/>
      <c r="N1399"/>
      <c r="O1399"/>
      <c r="P1399" s="48"/>
      <c r="Q1399"/>
      <c r="R1399"/>
      <c r="S1399"/>
      <c r="T1399"/>
      <c r="U1399"/>
      <c r="V1399"/>
      <c r="W1399" s="48"/>
      <c r="X1399"/>
      <c r="Y1399"/>
      <c r="Z1399"/>
      <c r="AA1399"/>
      <c r="AB1399" s="37"/>
      <c r="AC1399"/>
      <c r="AD1399" s="48"/>
      <c r="AE1399"/>
      <c r="AF1399"/>
      <c r="AG1399"/>
      <c r="AH1399"/>
      <c r="AJ1399"/>
    </row>
    <row r="1400" spans="8:36" x14ac:dyDescent="0.35">
      <c r="H1400"/>
      <c r="I1400" s="48"/>
      <c r="J1400"/>
      <c r="K1400"/>
      <c r="L1400"/>
      <c r="M1400"/>
      <c r="N1400"/>
      <c r="O1400"/>
      <c r="P1400" s="48"/>
      <c r="Q1400"/>
      <c r="R1400"/>
      <c r="S1400"/>
      <c r="T1400"/>
      <c r="U1400"/>
      <c r="V1400"/>
      <c r="W1400" s="48"/>
      <c r="X1400"/>
      <c r="Y1400"/>
      <c r="Z1400"/>
      <c r="AA1400"/>
      <c r="AB1400" s="37"/>
      <c r="AC1400"/>
      <c r="AD1400" s="48"/>
      <c r="AE1400"/>
      <c r="AF1400"/>
      <c r="AG1400"/>
      <c r="AH1400"/>
      <c r="AJ1400"/>
    </row>
    <row r="1401" spans="8:36" x14ac:dyDescent="0.35">
      <c r="H1401"/>
      <c r="I1401" s="48"/>
      <c r="J1401"/>
      <c r="K1401"/>
      <c r="L1401"/>
      <c r="M1401"/>
      <c r="N1401"/>
      <c r="O1401"/>
      <c r="P1401" s="48"/>
      <c r="Q1401"/>
      <c r="R1401"/>
      <c r="S1401"/>
      <c r="T1401"/>
      <c r="U1401"/>
      <c r="V1401"/>
      <c r="W1401" s="48"/>
      <c r="X1401"/>
      <c r="Y1401"/>
      <c r="Z1401"/>
      <c r="AA1401"/>
      <c r="AB1401" s="37"/>
      <c r="AC1401"/>
      <c r="AD1401" s="48"/>
      <c r="AE1401"/>
      <c r="AF1401"/>
      <c r="AG1401"/>
      <c r="AH1401"/>
      <c r="AJ1401"/>
    </row>
    <row r="1402" spans="8:36" x14ac:dyDescent="0.35">
      <c r="H1402"/>
      <c r="I1402" s="48"/>
      <c r="J1402"/>
      <c r="K1402"/>
      <c r="L1402"/>
      <c r="M1402"/>
      <c r="N1402"/>
      <c r="O1402"/>
      <c r="P1402" s="48"/>
      <c r="Q1402"/>
      <c r="R1402"/>
      <c r="S1402"/>
      <c r="T1402"/>
      <c r="U1402"/>
      <c r="V1402"/>
      <c r="W1402" s="48"/>
      <c r="X1402"/>
      <c r="Y1402"/>
      <c r="Z1402"/>
      <c r="AA1402"/>
      <c r="AB1402" s="37"/>
      <c r="AC1402"/>
      <c r="AD1402" s="48"/>
      <c r="AE1402"/>
      <c r="AF1402"/>
      <c r="AG1402"/>
      <c r="AH1402"/>
      <c r="AJ1402"/>
    </row>
    <row r="1403" spans="8:36" x14ac:dyDescent="0.35">
      <c r="H1403"/>
      <c r="I1403" s="48"/>
      <c r="J1403"/>
      <c r="K1403"/>
      <c r="L1403"/>
      <c r="M1403"/>
      <c r="N1403"/>
      <c r="O1403"/>
      <c r="P1403" s="48"/>
      <c r="Q1403"/>
      <c r="R1403"/>
      <c r="S1403"/>
      <c r="T1403"/>
      <c r="U1403"/>
      <c r="V1403"/>
      <c r="W1403" s="48"/>
      <c r="X1403"/>
      <c r="Y1403"/>
      <c r="Z1403"/>
      <c r="AA1403"/>
      <c r="AB1403" s="37"/>
      <c r="AC1403"/>
      <c r="AD1403" s="48"/>
      <c r="AE1403"/>
      <c r="AF1403"/>
      <c r="AG1403"/>
      <c r="AH1403"/>
      <c r="AJ1403"/>
    </row>
    <row r="1404" spans="8:36" x14ac:dyDescent="0.35">
      <c r="H1404"/>
      <c r="I1404" s="48"/>
      <c r="J1404"/>
      <c r="K1404"/>
      <c r="L1404"/>
      <c r="M1404"/>
      <c r="N1404"/>
      <c r="O1404"/>
      <c r="P1404" s="48"/>
      <c r="Q1404"/>
      <c r="R1404"/>
      <c r="S1404"/>
      <c r="T1404"/>
      <c r="U1404"/>
      <c r="V1404"/>
      <c r="W1404" s="48"/>
      <c r="X1404"/>
      <c r="Y1404"/>
      <c r="Z1404"/>
      <c r="AA1404"/>
      <c r="AB1404" s="37"/>
      <c r="AC1404"/>
      <c r="AD1404" s="48"/>
      <c r="AE1404"/>
      <c r="AF1404"/>
      <c r="AG1404"/>
      <c r="AH1404"/>
      <c r="AJ1404"/>
    </row>
    <row r="1405" spans="8:36" x14ac:dyDescent="0.35">
      <c r="H1405"/>
      <c r="I1405" s="48"/>
      <c r="J1405"/>
      <c r="K1405"/>
      <c r="L1405"/>
      <c r="M1405"/>
      <c r="N1405"/>
      <c r="O1405"/>
      <c r="P1405" s="48"/>
      <c r="Q1405"/>
      <c r="R1405"/>
      <c r="S1405"/>
      <c r="T1405"/>
      <c r="U1405"/>
      <c r="V1405"/>
      <c r="W1405" s="48"/>
      <c r="X1405"/>
      <c r="Y1405"/>
      <c r="Z1405"/>
      <c r="AA1405"/>
      <c r="AB1405" s="37"/>
      <c r="AC1405"/>
      <c r="AD1405" s="48"/>
      <c r="AE1405"/>
      <c r="AF1405"/>
      <c r="AG1405"/>
      <c r="AH1405"/>
      <c r="AJ1405"/>
    </row>
    <row r="1406" spans="8:36" x14ac:dyDescent="0.35">
      <c r="H1406"/>
      <c r="I1406" s="48"/>
      <c r="J1406"/>
      <c r="K1406"/>
      <c r="L1406"/>
      <c r="M1406"/>
      <c r="N1406"/>
      <c r="O1406"/>
      <c r="P1406" s="48"/>
      <c r="Q1406"/>
      <c r="R1406"/>
      <c r="S1406"/>
      <c r="T1406"/>
      <c r="U1406"/>
      <c r="V1406"/>
      <c r="W1406" s="48"/>
      <c r="X1406"/>
      <c r="Y1406"/>
      <c r="Z1406"/>
      <c r="AA1406"/>
      <c r="AB1406" s="37"/>
      <c r="AC1406"/>
      <c r="AD1406" s="48"/>
      <c r="AE1406"/>
      <c r="AF1406"/>
      <c r="AG1406"/>
      <c r="AH1406"/>
      <c r="AJ1406"/>
    </row>
    <row r="1407" spans="8:36" x14ac:dyDescent="0.35">
      <c r="H1407"/>
      <c r="I1407" s="48"/>
      <c r="J1407"/>
      <c r="K1407"/>
      <c r="L1407"/>
      <c r="M1407"/>
      <c r="N1407"/>
      <c r="O1407"/>
      <c r="P1407" s="48"/>
      <c r="Q1407"/>
      <c r="R1407"/>
      <c r="S1407"/>
      <c r="T1407"/>
      <c r="U1407"/>
      <c r="V1407"/>
      <c r="W1407" s="48"/>
      <c r="X1407"/>
      <c r="Y1407"/>
      <c r="Z1407"/>
      <c r="AA1407"/>
      <c r="AB1407" s="37"/>
      <c r="AC1407"/>
      <c r="AD1407" s="48"/>
      <c r="AE1407"/>
      <c r="AF1407"/>
      <c r="AG1407"/>
      <c r="AH1407"/>
      <c r="AJ1407"/>
    </row>
    <row r="1408" spans="8:36" x14ac:dyDescent="0.35">
      <c r="H1408"/>
      <c r="I1408" s="48"/>
      <c r="J1408"/>
      <c r="K1408"/>
      <c r="L1408"/>
      <c r="M1408"/>
      <c r="N1408"/>
      <c r="O1408"/>
      <c r="P1408" s="48"/>
      <c r="Q1408"/>
      <c r="R1408"/>
      <c r="S1408"/>
      <c r="T1408"/>
      <c r="U1408"/>
      <c r="V1408"/>
      <c r="W1408" s="48"/>
      <c r="X1408"/>
      <c r="Y1408"/>
      <c r="Z1408"/>
      <c r="AA1408"/>
      <c r="AB1408" s="37"/>
      <c r="AC1408"/>
      <c r="AD1408" s="48"/>
      <c r="AE1408"/>
      <c r="AF1408"/>
      <c r="AG1408"/>
      <c r="AH1408"/>
      <c r="AJ1408"/>
    </row>
    <row r="1409" spans="8:36" x14ac:dyDescent="0.35">
      <c r="H1409"/>
      <c r="I1409" s="48"/>
      <c r="J1409"/>
      <c r="K1409"/>
      <c r="L1409"/>
      <c r="M1409"/>
      <c r="N1409"/>
      <c r="O1409"/>
      <c r="P1409" s="48"/>
      <c r="Q1409"/>
      <c r="R1409"/>
      <c r="S1409"/>
      <c r="T1409"/>
      <c r="U1409"/>
      <c r="V1409"/>
      <c r="W1409" s="48"/>
      <c r="X1409"/>
      <c r="Y1409"/>
      <c r="Z1409"/>
      <c r="AA1409"/>
      <c r="AB1409" s="37"/>
      <c r="AC1409"/>
      <c r="AD1409" s="48"/>
      <c r="AE1409"/>
      <c r="AF1409"/>
      <c r="AG1409"/>
      <c r="AH1409"/>
      <c r="AJ1409"/>
    </row>
    <row r="1410" spans="8:36" x14ac:dyDescent="0.35">
      <c r="H1410"/>
      <c r="I1410" s="48"/>
      <c r="J1410"/>
      <c r="K1410"/>
      <c r="L1410"/>
      <c r="M1410"/>
      <c r="N1410"/>
      <c r="O1410"/>
      <c r="P1410" s="48"/>
      <c r="Q1410"/>
      <c r="R1410"/>
      <c r="S1410"/>
      <c r="T1410"/>
      <c r="U1410"/>
      <c r="V1410"/>
      <c r="W1410" s="48"/>
      <c r="X1410"/>
      <c r="Y1410"/>
      <c r="Z1410"/>
      <c r="AA1410"/>
      <c r="AB1410" s="37"/>
      <c r="AC1410"/>
      <c r="AD1410" s="48"/>
      <c r="AE1410"/>
      <c r="AF1410"/>
      <c r="AG1410"/>
      <c r="AH1410"/>
      <c r="AJ1410"/>
    </row>
    <row r="1411" spans="8:36" x14ac:dyDescent="0.35">
      <c r="H1411"/>
      <c r="I1411" s="48"/>
      <c r="J1411"/>
      <c r="K1411"/>
      <c r="L1411"/>
      <c r="M1411"/>
      <c r="N1411"/>
      <c r="O1411"/>
      <c r="P1411" s="48"/>
      <c r="Q1411"/>
      <c r="R1411"/>
      <c r="S1411"/>
      <c r="T1411"/>
      <c r="U1411"/>
      <c r="V1411"/>
      <c r="W1411" s="48"/>
      <c r="X1411"/>
      <c r="Y1411"/>
      <c r="Z1411"/>
      <c r="AA1411"/>
      <c r="AB1411" s="37"/>
      <c r="AC1411"/>
      <c r="AD1411" s="48"/>
      <c r="AE1411"/>
      <c r="AF1411"/>
      <c r="AG1411"/>
      <c r="AH1411"/>
      <c r="AJ1411"/>
    </row>
    <row r="1412" spans="8:36" x14ac:dyDescent="0.35">
      <c r="H1412"/>
      <c r="I1412" s="48"/>
      <c r="J1412"/>
      <c r="K1412"/>
      <c r="L1412"/>
      <c r="M1412"/>
      <c r="N1412"/>
      <c r="O1412"/>
      <c r="P1412" s="48"/>
      <c r="Q1412"/>
      <c r="R1412"/>
      <c r="S1412"/>
      <c r="T1412"/>
      <c r="U1412"/>
      <c r="V1412"/>
      <c r="W1412" s="48"/>
      <c r="X1412"/>
      <c r="Y1412"/>
      <c r="Z1412"/>
      <c r="AA1412"/>
      <c r="AB1412" s="37"/>
      <c r="AC1412"/>
      <c r="AD1412" s="48"/>
      <c r="AE1412"/>
      <c r="AF1412"/>
      <c r="AG1412"/>
      <c r="AH1412"/>
      <c r="AJ1412"/>
    </row>
    <row r="1413" spans="8:36" x14ac:dyDescent="0.35">
      <c r="H1413"/>
      <c r="I1413" s="48"/>
      <c r="J1413"/>
      <c r="K1413"/>
      <c r="L1413"/>
      <c r="M1413"/>
      <c r="N1413"/>
      <c r="O1413"/>
      <c r="P1413" s="48"/>
      <c r="Q1413"/>
      <c r="R1413"/>
      <c r="S1413"/>
      <c r="T1413"/>
      <c r="U1413"/>
      <c r="V1413"/>
      <c r="W1413" s="48"/>
      <c r="X1413"/>
      <c r="Y1413"/>
      <c r="Z1413"/>
      <c r="AA1413"/>
      <c r="AB1413" s="37"/>
      <c r="AC1413"/>
      <c r="AD1413" s="48"/>
      <c r="AE1413"/>
      <c r="AF1413"/>
      <c r="AG1413"/>
      <c r="AH1413"/>
      <c r="AJ1413"/>
    </row>
    <row r="1414" spans="8:36" x14ac:dyDescent="0.35">
      <c r="H1414"/>
      <c r="I1414" s="48"/>
      <c r="J1414"/>
      <c r="K1414"/>
      <c r="L1414"/>
      <c r="M1414"/>
      <c r="N1414"/>
      <c r="O1414"/>
      <c r="P1414" s="48"/>
      <c r="Q1414"/>
      <c r="R1414"/>
      <c r="S1414"/>
      <c r="T1414"/>
      <c r="U1414"/>
      <c r="V1414"/>
      <c r="W1414" s="48"/>
      <c r="X1414"/>
      <c r="Y1414"/>
      <c r="Z1414"/>
      <c r="AA1414"/>
      <c r="AB1414" s="37"/>
      <c r="AC1414"/>
      <c r="AD1414" s="48"/>
      <c r="AE1414"/>
      <c r="AF1414"/>
      <c r="AG1414"/>
      <c r="AH1414"/>
      <c r="AJ1414"/>
    </row>
    <row r="1415" spans="8:36" x14ac:dyDescent="0.35">
      <c r="H1415"/>
      <c r="I1415" s="48"/>
      <c r="J1415"/>
      <c r="K1415"/>
      <c r="L1415"/>
      <c r="M1415"/>
      <c r="N1415"/>
      <c r="O1415"/>
      <c r="P1415" s="48"/>
      <c r="Q1415"/>
      <c r="R1415"/>
      <c r="S1415"/>
      <c r="T1415"/>
      <c r="U1415"/>
      <c r="V1415"/>
      <c r="W1415" s="48"/>
      <c r="X1415"/>
      <c r="Y1415"/>
      <c r="Z1415"/>
      <c r="AA1415"/>
      <c r="AB1415" s="37"/>
      <c r="AC1415"/>
      <c r="AD1415" s="48"/>
      <c r="AE1415"/>
      <c r="AF1415"/>
      <c r="AG1415"/>
      <c r="AH1415"/>
      <c r="AJ1415"/>
    </row>
    <row r="1416" spans="8:36" x14ac:dyDescent="0.35">
      <c r="H1416"/>
      <c r="I1416" s="48"/>
      <c r="J1416"/>
      <c r="K1416"/>
      <c r="L1416"/>
      <c r="M1416"/>
      <c r="N1416"/>
      <c r="O1416"/>
      <c r="P1416" s="48"/>
      <c r="Q1416"/>
      <c r="R1416"/>
      <c r="S1416"/>
      <c r="T1416"/>
      <c r="U1416"/>
      <c r="V1416"/>
      <c r="W1416" s="48"/>
      <c r="X1416"/>
      <c r="Y1416"/>
      <c r="Z1416"/>
      <c r="AA1416"/>
      <c r="AB1416" s="37"/>
      <c r="AC1416"/>
      <c r="AD1416" s="48"/>
      <c r="AE1416"/>
      <c r="AF1416"/>
      <c r="AG1416"/>
      <c r="AH1416"/>
      <c r="AJ1416"/>
    </row>
    <row r="1417" spans="8:36" x14ac:dyDescent="0.35">
      <c r="H1417"/>
      <c r="I1417" s="48"/>
      <c r="J1417"/>
      <c r="K1417"/>
      <c r="L1417"/>
      <c r="M1417"/>
      <c r="N1417"/>
      <c r="O1417"/>
      <c r="P1417" s="48"/>
      <c r="Q1417"/>
      <c r="R1417"/>
      <c r="S1417"/>
      <c r="T1417"/>
      <c r="U1417"/>
      <c r="V1417"/>
      <c r="W1417" s="48"/>
      <c r="X1417"/>
      <c r="Y1417"/>
      <c r="Z1417"/>
      <c r="AA1417"/>
      <c r="AB1417" s="37"/>
      <c r="AC1417"/>
      <c r="AD1417" s="48"/>
      <c r="AE1417"/>
      <c r="AF1417"/>
      <c r="AG1417"/>
      <c r="AH1417"/>
      <c r="AJ1417"/>
    </row>
    <row r="1418" spans="8:36" x14ac:dyDescent="0.35">
      <c r="H1418"/>
      <c r="I1418" s="48"/>
      <c r="J1418"/>
      <c r="K1418"/>
      <c r="L1418"/>
      <c r="M1418"/>
      <c r="N1418"/>
      <c r="O1418"/>
      <c r="P1418" s="48"/>
      <c r="Q1418"/>
      <c r="R1418"/>
      <c r="S1418"/>
      <c r="T1418"/>
      <c r="U1418"/>
      <c r="V1418"/>
      <c r="W1418" s="48"/>
      <c r="X1418"/>
      <c r="Y1418"/>
      <c r="Z1418"/>
      <c r="AA1418"/>
      <c r="AB1418" s="37"/>
      <c r="AC1418"/>
      <c r="AD1418" s="48"/>
      <c r="AE1418"/>
      <c r="AF1418"/>
      <c r="AG1418"/>
      <c r="AH1418"/>
      <c r="AJ1418"/>
    </row>
    <row r="1419" spans="8:36" x14ac:dyDescent="0.35">
      <c r="H1419"/>
      <c r="I1419" s="48"/>
      <c r="J1419"/>
      <c r="K1419"/>
      <c r="L1419"/>
      <c r="M1419"/>
      <c r="N1419"/>
      <c r="O1419"/>
      <c r="P1419" s="48"/>
      <c r="Q1419"/>
      <c r="R1419"/>
      <c r="S1419"/>
      <c r="T1419"/>
      <c r="U1419"/>
      <c r="V1419"/>
      <c r="W1419" s="48"/>
      <c r="X1419"/>
      <c r="Y1419"/>
      <c r="Z1419"/>
      <c r="AA1419"/>
      <c r="AB1419" s="37"/>
      <c r="AC1419"/>
      <c r="AD1419" s="48"/>
      <c r="AE1419"/>
      <c r="AF1419"/>
      <c r="AG1419"/>
      <c r="AH1419"/>
      <c r="AJ1419"/>
    </row>
    <row r="1420" spans="8:36" x14ac:dyDescent="0.35">
      <c r="H1420"/>
      <c r="I1420" s="48"/>
      <c r="J1420"/>
      <c r="K1420"/>
      <c r="L1420"/>
      <c r="M1420"/>
      <c r="N1420"/>
      <c r="O1420"/>
      <c r="P1420" s="48"/>
      <c r="Q1420"/>
      <c r="R1420"/>
      <c r="S1420"/>
      <c r="T1420"/>
      <c r="U1420"/>
      <c r="V1420"/>
      <c r="W1420" s="48"/>
      <c r="X1420"/>
      <c r="Y1420"/>
      <c r="Z1420"/>
      <c r="AA1420"/>
      <c r="AB1420" s="37"/>
      <c r="AC1420"/>
      <c r="AD1420" s="48"/>
      <c r="AE1420"/>
      <c r="AF1420"/>
      <c r="AG1420"/>
      <c r="AH1420"/>
      <c r="AJ1420"/>
    </row>
    <row r="1421" spans="8:36" x14ac:dyDescent="0.35">
      <c r="H1421"/>
      <c r="I1421" s="48"/>
      <c r="J1421"/>
      <c r="K1421"/>
      <c r="L1421"/>
      <c r="M1421"/>
      <c r="N1421"/>
      <c r="O1421"/>
      <c r="P1421" s="48"/>
      <c r="Q1421"/>
      <c r="R1421"/>
      <c r="S1421"/>
      <c r="T1421"/>
      <c r="U1421"/>
      <c r="V1421"/>
      <c r="W1421" s="48"/>
      <c r="X1421"/>
      <c r="Y1421"/>
      <c r="Z1421"/>
      <c r="AA1421"/>
      <c r="AB1421" s="37"/>
      <c r="AC1421"/>
      <c r="AD1421" s="48"/>
      <c r="AE1421"/>
      <c r="AF1421"/>
      <c r="AG1421"/>
      <c r="AH1421"/>
      <c r="AJ1421"/>
    </row>
    <row r="1422" spans="8:36" x14ac:dyDescent="0.35">
      <c r="H1422"/>
      <c r="I1422" s="48"/>
      <c r="J1422"/>
      <c r="K1422"/>
      <c r="L1422"/>
      <c r="M1422"/>
      <c r="N1422"/>
      <c r="O1422"/>
      <c r="P1422" s="48"/>
      <c r="Q1422"/>
      <c r="R1422"/>
      <c r="S1422"/>
      <c r="T1422"/>
      <c r="U1422"/>
      <c r="V1422"/>
      <c r="W1422" s="48"/>
      <c r="X1422"/>
      <c r="Y1422"/>
      <c r="Z1422"/>
      <c r="AA1422"/>
      <c r="AB1422" s="37"/>
      <c r="AC1422"/>
      <c r="AD1422" s="48"/>
      <c r="AE1422"/>
      <c r="AF1422"/>
      <c r="AG1422"/>
      <c r="AH1422"/>
      <c r="AJ1422"/>
    </row>
    <row r="1423" spans="8:36" x14ac:dyDescent="0.35">
      <c r="H1423"/>
      <c r="I1423" s="48"/>
      <c r="J1423"/>
      <c r="K1423"/>
      <c r="L1423"/>
      <c r="M1423"/>
      <c r="N1423"/>
      <c r="O1423"/>
      <c r="P1423" s="48"/>
      <c r="Q1423"/>
      <c r="R1423"/>
      <c r="S1423"/>
      <c r="T1423"/>
      <c r="U1423"/>
      <c r="V1423"/>
      <c r="W1423" s="48"/>
      <c r="X1423"/>
      <c r="Y1423"/>
      <c r="Z1423"/>
      <c r="AA1423"/>
      <c r="AB1423" s="37"/>
      <c r="AC1423"/>
      <c r="AD1423" s="48"/>
      <c r="AE1423"/>
      <c r="AF1423"/>
      <c r="AG1423"/>
      <c r="AH1423"/>
      <c r="AJ1423"/>
    </row>
    <row r="1424" spans="8:36" x14ac:dyDescent="0.35">
      <c r="H1424"/>
      <c r="I1424" s="48"/>
      <c r="J1424"/>
      <c r="K1424"/>
      <c r="L1424"/>
      <c r="M1424"/>
      <c r="N1424"/>
      <c r="O1424"/>
      <c r="P1424" s="48"/>
      <c r="Q1424"/>
      <c r="R1424"/>
      <c r="S1424"/>
      <c r="T1424"/>
      <c r="U1424"/>
      <c r="V1424"/>
      <c r="W1424" s="48"/>
      <c r="X1424"/>
      <c r="Y1424"/>
      <c r="Z1424"/>
      <c r="AA1424"/>
      <c r="AB1424" s="37"/>
      <c r="AC1424"/>
      <c r="AD1424" s="48"/>
      <c r="AE1424"/>
      <c r="AF1424"/>
      <c r="AG1424"/>
      <c r="AH1424"/>
      <c r="AJ1424"/>
    </row>
    <row r="1425" spans="8:36" x14ac:dyDescent="0.35">
      <c r="H1425"/>
      <c r="I1425" s="48"/>
      <c r="J1425"/>
      <c r="K1425"/>
      <c r="L1425"/>
      <c r="M1425"/>
      <c r="N1425"/>
      <c r="O1425"/>
      <c r="P1425" s="48"/>
      <c r="Q1425"/>
      <c r="R1425"/>
      <c r="S1425"/>
      <c r="T1425"/>
      <c r="U1425"/>
      <c r="V1425"/>
      <c r="W1425" s="48"/>
      <c r="X1425"/>
      <c r="Y1425"/>
      <c r="Z1425"/>
      <c r="AA1425"/>
      <c r="AB1425" s="37"/>
      <c r="AC1425"/>
      <c r="AD1425" s="48"/>
      <c r="AE1425"/>
      <c r="AF1425"/>
      <c r="AG1425"/>
      <c r="AH1425"/>
      <c r="AJ1425"/>
    </row>
    <row r="1426" spans="8:36" x14ac:dyDescent="0.35">
      <c r="H1426"/>
      <c r="I1426" s="48"/>
      <c r="J1426"/>
      <c r="K1426"/>
      <c r="L1426"/>
      <c r="M1426"/>
      <c r="N1426"/>
      <c r="O1426"/>
      <c r="P1426" s="48"/>
      <c r="Q1426"/>
      <c r="R1426"/>
      <c r="S1426"/>
      <c r="T1426"/>
      <c r="U1426"/>
      <c r="V1426"/>
      <c r="W1426" s="48"/>
      <c r="X1426"/>
      <c r="Y1426"/>
      <c r="Z1426"/>
      <c r="AA1426"/>
      <c r="AB1426" s="37"/>
      <c r="AC1426"/>
      <c r="AD1426" s="48"/>
      <c r="AE1426"/>
      <c r="AF1426"/>
      <c r="AG1426"/>
      <c r="AH1426"/>
      <c r="AJ1426"/>
    </row>
    <row r="1427" spans="8:36" x14ac:dyDescent="0.35">
      <c r="H1427"/>
      <c r="I1427" s="48"/>
      <c r="J1427"/>
      <c r="K1427"/>
      <c r="L1427"/>
      <c r="M1427"/>
      <c r="N1427"/>
      <c r="O1427"/>
      <c r="P1427" s="48"/>
      <c r="Q1427"/>
      <c r="R1427"/>
      <c r="S1427"/>
      <c r="T1427"/>
      <c r="U1427"/>
      <c r="V1427"/>
      <c r="W1427" s="48"/>
      <c r="X1427"/>
      <c r="Y1427"/>
      <c r="Z1427"/>
      <c r="AA1427"/>
      <c r="AB1427" s="37"/>
      <c r="AC1427"/>
      <c r="AD1427" s="48"/>
      <c r="AE1427"/>
      <c r="AF1427"/>
      <c r="AG1427"/>
      <c r="AH1427"/>
      <c r="AJ1427"/>
    </row>
    <row r="1428" spans="8:36" x14ac:dyDescent="0.35">
      <c r="H1428"/>
      <c r="I1428" s="48"/>
      <c r="J1428"/>
      <c r="K1428"/>
      <c r="L1428"/>
      <c r="M1428"/>
      <c r="N1428"/>
      <c r="O1428"/>
      <c r="P1428" s="48"/>
      <c r="Q1428"/>
      <c r="R1428"/>
      <c r="S1428"/>
      <c r="T1428"/>
      <c r="U1428"/>
      <c r="V1428"/>
      <c r="W1428" s="48"/>
      <c r="X1428"/>
      <c r="Y1428"/>
      <c r="Z1428"/>
      <c r="AA1428"/>
      <c r="AB1428" s="37"/>
      <c r="AC1428"/>
      <c r="AD1428" s="48"/>
      <c r="AE1428"/>
      <c r="AF1428"/>
      <c r="AG1428"/>
      <c r="AH1428"/>
      <c r="AJ1428"/>
    </row>
    <row r="1429" spans="8:36" x14ac:dyDescent="0.35">
      <c r="H1429"/>
      <c r="I1429" s="48"/>
      <c r="J1429"/>
      <c r="K1429"/>
      <c r="L1429"/>
      <c r="M1429"/>
      <c r="N1429"/>
      <c r="O1429"/>
      <c r="P1429" s="48"/>
      <c r="Q1429"/>
      <c r="R1429"/>
      <c r="S1429"/>
      <c r="T1429"/>
      <c r="U1429"/>
      <c r="V1429"/>
      <c r="W1429" s="48"/>
      <c r="X1429"/>
      <c r="Y1429"/>
      <c r="Z1429"/>
      <c r="AA1429"/>
      <c r="AB1429" s="37"/>
      <c r="AC1429"/>
      <c r="AD1429" s="48"/>
      <c r="AE1429"/>
      <c r="AF1429"/>
      <c r="AG1429"/>
      <c r="AH1429"/>
      <c r="AJ1429"/>
    </row>
    <row r="1430" spans="8:36" x14ac:dyDescent="0.35">
      <c r="H1430"/>
      <c r="I1430" s="48"/>
      <c r="J1430"/>
      <c r="K1430"/>
      <c r="L1430"/>
      <c r="M1430"/>
      <c r="N1430"/>
      <c r="O1430"/>
      <c r="P1430" s="48"/>
      <c r="Q1430"/>
      <c r="R1430"/>
      <c r="S1430"/>
      <c r="T1430"/>
      <c r="U1430"/>
      <c r="V1430"/>
      <c r="W1430" s="48"/>
      <c r="X1430"/>
      <c r="Y1430"/>
      <c r="Z1430"/>
      <c r="AA1430"/>
      <c r="AB1430" s="37"/>
      <c r="AC1430"/>
      <c r="AD1430" s="48"/>
      <c r="AE1430"/>
      <c r="AF1430"/>
      <c r="AG1430"/>
      <c r="AH1430"/>
      <c r="AJ1430"/>
    </row>
    <row r="1431" spans="8:36" x14ac:dyDescent="0.35">
      <c r="H1431"/>
      <c r="I1431" s="48"/>
      <c r="J1431"/>
      <c r="K1431"/>
      <c r="L1431"/>
      <c r="M1431"/>
      <c r="N1431"/>
      <c r="O1431"/>
      <c r="P1431" s="48"/>
      <c r="Q1431"/>
      <c r="R1431"/>
      <c r="S1431"/>
      <c r="T1431"/>
      <c r="U1431"/>
      <c r="V1431"/>
      <c r="W1431" s="48"/>
      <c r="X1431"/>
      <c r="Y1431"/>
      <c r="Z1431"/>
      <c r="AA1431"/>
      <c r="AB1431" s="37"/>
      <c r="AC1431"/>
      <c r="AD1431" s="48"/>
      <c r="AE1431"/>
      <c r="AF1431"/>
      <c r="AG1431"/>
      <c r="AH1431"/>
      <c r="AJ1431"/>
    </row>
    <row r="1432" spans="8:36" x14ac:dyDescent="0.35">
      <c r="H1432"/>
      <c r="I1432" s="48"/>
      <c r="J1432"/>
      <c r="K1432"/>
      <c r="L1432"/>
      <c r="M1432"/>
      <c r="N1432"/>
      <c r="O1432"/>
      <c r="P1432" s="48"/>
      <c r="Q1432"/>
      <c r="R1432"/>
      <c r="S1432"/>
      <c r="T1432"/>
      <c r="U1432"/>
      <c r="V1432"/>
      <c r="W1432" s="48"/>
      <c r="X1432"/>
      <c r="Y1432"/>
      <c r="Z1432"/>
      <c r="AA1432"/>
      <c r="AB1432" s="37"/>
      <c r="AC1432"/>
      <c r="AD1432" s="48"/>
      <c r="AE1432"/>
      <c r="AF1432"/>
      <c r="AG1432"/>
      <c r="AH1432"/>
      <c r="AJ1432"/>
    </row>
    <row r="1433" spans="8:36" x14ac:dyDescent="0.35">
      <c r="H1433"/>
      <c r="I1433" s="48"/>
      <c r="J1433"/>
      <c r="K1433"/>
      <c r="L1433"/>
      <c r="M1433"/>
      <c r="N1433"/>
      <c r="O1433"/>
      <c r="P1433" s="48"/>
      <c r="Q1433"/>
      <c r="R1433"/>
      <c r="S1433"/>
      <c r="T1433"/>
      <c r="U1433"/>
      <c r="V1433"/>
      <c r="W1433" s="48"/>
      <c r="X1433"/>
      <c r="Y1433"/>
      <c r="Z1433"/>
      <c r="AA1433"/>
      <c r="AB1433" s="37"/>
      <c r="AC1433"/>
      <c r="AD1433" s="48"/>
      <c r="AE1433"/>
      <c r="AF1433"/>
      <c r="AG1433"/>
      <c r="AH1433"/>
      <c r="AJ1433"/>
    </row>
    <row r="1434" spans="8:36" x14ac:dyDescent="0.35">
      <c r="H1434"/>
      <c r="I1434" s="48"/>
      <c r="J1434"/>
      <c r="K1434"/>
      <c r="L1434"/>
      <c r="M1434"/>
      <c r="N1434"/>
      <c r="O1434"/>
      <c r="P1434" s="48"/>
      <c r="Q1434"/>
      <c r="R1434"/>
      <c r="S1434"/>
      <c r="T1434"/>
      <c r="U1434"/>
      <c r="V1434"/>
      <c r="W1434" s="48"/>
      <c r="X1434"/>
      <c r="Y1434"/>
      <c r="Z1434"/>
      <c r="AA1434"/>
      <c r="AB1434" s="37"/>
      <c r="AC1434"/>
      <c r="AD1434" s="48"/>
      <c r="AE1434"/>
      <c r="AF1434"/>
      <c r="AG1434"/>
      <c r="AH1434"/>
      <c r="AJ1434"/>
    </row>
    <row r="1435" spans="8:36" x14ac:dyDescent="0.35">
      <c r="H1435"/>
      <c r="I1435" s="48"/>
      <c r="J1435"/>
      <c r="K1435"/>
      <c r="L1435"/>
      <c r="M1435"/>
      <c r="N1435"/>
      <c r="O1435"/>
      <c r="P1435" s="48"/>
      <c r="Q1435"/>
      <c r="R1435"/>
      <c r="S1435"/>
      <c r="T1435"/>
      <c r="U1435"/>
      <c r="V1435"/>
      <c r="W1435" s="48"/>
      <c r="X1435"/>
      <c r="Y1435"/>
      <c r="Z1435"/>
      <c r="AA1435"/>
      <c r="AB1435" s="37"/>
      <c r="AC1435"/>
      <c r="AD1435" s="48"/>
      <c r="AE1435"/>
      <c r="AF1435"/>
      <c r="AG1435"/>
      <c r="AH1435"/>
      <c r="AJ1435"/>
    </row>
    <row r="1436" spans="8:36" x14ac:dyDescent="0.35">
      <c r="H1436"/>
      <c r="I1436" s="48"/>
      <c r="J1436"/>
      <c r="K1436"/>
      <c r="L1436"/>
      <c r="M1436"/>
      <c r="N1436"/>
      <c r="O1436"/>
      <c r="P1436" s="48"/>
      <c r="Q1436"/>
      <c r="R1436"/>
      <c r="S1436"/>
      <c r="T1436"/>
      <c r="U1436"/>
      <c r="V1436"/>
      <c r="W1436" s="48"/>
      <c r="X1436"/>
      <c r="Y1436"/>
      <c r="Z1436"/>
      <c r="AA1436"/>
      <c r="AB1436" s="37"/>
      <c r="AC1436"/>
      <c r="AD1436" s="48"/>
      <c r="AE1436"/>
      <c r="AF1436"/>
      <c r="AG1436"/>
      <c r="AH1436"/>
      <c r="AJ1436"/>
    </row>
    <row r="1437" spans="8:36" x14ac:dyDescent="0.35">
      <c r="H1437"/>
      <c r="I1437" s="48"/>
      <c r="J1437"/>
      <c r="K1437"/>
      <c r="L1437"/>
      <c r="M1437"/>
      <c r="N1437"/>
      <c r="O1437"/>
      <c r="P1437" s="48"/>
      <c r="Q1437"/>
      <c r="R1437"/>
      <c r="S1437"/>
      <c r="T1437"/>
      <c r="U1437"/>
      <c r="V1437"/>
      <c r="W1437" s="48"/>
      <c r="X1437"/>
      <c r="Y1437"/>
      <c r="Z1437"/>
      <c r="AA1437"/>
      <c r="AB1437" s="37"/>
      <c r="AC1437"/>
      <c r="AD1437" s="48"/>
      <c r="AE1437"/>
      <c r="AF1437"/>
      <c r="AG1437"/>
      <c r="AH1437"/>
      <c r="AJ1437"/>
    </row>
    <row r="1438" spans="8:36" x14ac:dyDescent="0.35">
      <c r="H1438"/>
      <c r="I1438" s="48"/>
      <c r="J1438"/>
      <c r="K1438"/>
      <c r="L1438"/>
      <c r="M1438"/>
      <c r="N1438"/>
      <c r="O1438"/>
      <c r="P1438" s="48"/>
      <c r="Q1438"/>
      <c r="R1438"/>
      <c r="S1438"/>
      <c r="T1438"/>
      <c r="U1438"/>
      <c r="V1438"/>
      <c r="W1438" s="48"/>
      <c r="X1438"/>
      <c r="Y1438"/>
      <c r="Z1438"/>
      <c r="AA1438"/>
      <c r="AB1438" s="37"/>
      <c r="AC1438"/>
      <c r="AD1438" s="48"/>
      <c r="AE1438"/>
      <c r="AF1438"/>
      <c r="AG1438"/>
      <c r="AH1438"/>
      <c r="AJ1438"/>
    </row>
    <row r="1439" spans="8:36" x14ac:dyDescent="0.35">
      <c r="H1439"/>
      <c r="I1439" s="48"/>
      <c r="J1439"/>
      <c r="K1439"/>
      <c r="L1439"/>
      <c r="M1439"/>
      <c r="N1439"/>
      <c r="O1439"/>
      <c r="P1439" s="48"/>
      <c r="Q1439"/>
      <c r="R1439"/>
      <c r="S1439"/>
      <c r="T1439"/>
      <c r="U1439"/>
      <c r="V1439"/>
      <c r="W1439" s="48"/>
      <c r="X1439"/>
      <c r="Y1439"/>
      <c r="Z1439"/>
      <c r="AA1439"/>
      <c r="AB1439" s="37"/>
      <c r="AC1439"/>
      <c r="AD1439" s="48"/>
      <c r="AE1439"/>
      <c r="AF1439"/>
      <c r="AG1439"/>
      <c r="AH1439"/>
      <c r="AJ1439"/>
    </row>
    <row r="1440" spans="8:36" x14ac:dyDescent="0.35">
      <c r="H1440"/>
      <c r="I1440" s="48"/>
      <c r="J1440"/>
      <c r="K1440"/>
      <c r="L1440"/>
      <c r="M1440"/>
      <c r="N1440"/>
      <c r="O1440"/>
      <c r="P1440" s="48"/>
      <c r="Q1440"/>
      <c r="R1440"/>
      <c r="S1440"/>
      <c r="T1440"/>
      <c r="U1440"/>
      <c r="V1440"/>
      <c r="W1440" s="48"/>
      <c r="X1440"/>
      <c r="Y1440"/>
      <c r="Z1440"/>
      <c r="AA1440"/>
      <c r="AB1440" s="37"/>
      <c r="AC1440"/>
      <c r="AD1440" s="48"/>
      <c r="AE1440"/>
      <c r="AF1440"/>
      <c r="AG1440"/>
      <c r="AH1440"/>
      <c r="AJ1440"/>
    </row>
    <row r="1441" spans="8:36" x14ac:dyDescent="0.35">
      <c r="H1441"/>
      <c r="I1441" s="48"/>
      <c r="J1441"/>
      <c r="K1441"/>
      <c r="L1441"/>
      <c r="M1441"/>
      <c r="N1441"/>
      <c r="O1441"/>
      <c r="P1441" s="48"/>
      <c r="Q1441"/>
      <c r="R1441"/>
      <c r="S1441"/>
      <c r="T1441"/>
      <c r="U1441"/>
      <c r="V1441"/>
      <c r="W1441" s="48"/>
      <c r="X1441"/>
      <c r="Y1441"/>
      <c r="Z1441"/>
      <c r="AA1441"/>
      <c r="AB1441" s="37"/>
      <c r="AC1441"/>
      <c r="AD1441" s="48"/>
      <c r="AE1441"/>
      <c r="AF1441"/>
      <c r="AG1441"/>
      <c r="AH1441"/>
      <c r="AJ1441"/>
    </row>
    <row r="1442" spans="8:36" x14ac:dyDescent="0.35">
      <c r="H1442"/>
      <c r="I1442" s="48"/>
      <c r="J1442"/>
      <c r="K1442"/>
      <c r="L1442"/>
      <c r="M1442"/>
      <c r="N1442"/>
      <c r="O1442"/>
      <c r="P1442" s="48"/>
      <c r="Q1442"/>
      <c r="R1442"/>
      <c r="S1442"/>
      <c r="T1442"/>
      <c r="U1442"/>
      <c r="V1442"/>
      <c r="W1442" s="48"/>
      <c r="X1442"/>
      <c r="Y1442"/>
      <c r="Z1442"/>
      <c r="AA1442"/>
      <c r="AB1442" s="37"/>
      <c r="AC1442"/>
      <c r="AD1442" s="48"/>
      <c r="AE1442"/>
      <c r="AF1442"/>
      <c r="AG1442"/>
      <c r="AH1442"/>
      <c r="AJ1442"/>
    </row>
    <row r="1443" spans="8:36" x14ac:dyDescent="0.35">
      <c r="H1443"/>
      <c r="I1443" s="48"/>
      <c r="J1443"/>
      <c r="K1443"/>
      <c r="L1443"/>
      <c r="M1443"/>
      <c r="N1443"/>
      <c r="O1443"/>
      <c r="P1443" s="48"/>
      <c r="Q1443"/>
      <c r="R1443"/>
      <c r="S1443"/>
      <c r="T1443"/>
      <c r="U1443"/>
      <c r="V1443"/>
      <c r="W1443" s="48"/>
      <c r="X1443"/>
      <c r="Y1443"/>
      <c r="Z1443"/>
      <c r="AA1443"/>
      <c r="AB1443" s="37"/>
      <c r="AC1443"/>
      <c r="AD1443" s="48"/>
      <c r="AE1443"/>
      <c r="AF1443"/>
      <c r="AG1443"/>
      <c r="AH1443"/>
      <c r="AJ1443"/>
    </row>
    <row r="1444" spans="8:36" x14ac:dyDescent="0.35">
      <c r="H1444"/>
      <c r="I1444" s="48"/>
      <c r="J1444"/>
      <c r="K1444"/>
      <c r="L1444"/>
      <c r="M1444"/>
      <c r="N1444"/>
      <c r="O1444"/>
      <c r="P1444" s="48"/>
      <c r="Q1444"/>
      <c r="R1444"/>
      <c r="S1444"/>
      <c r="T1444"/>
      <c r="U1444"/>
      <c r="V1444"/>
      <c r="W1444" s="48"/>
      <c r="X1444"/>
      <c r="Y1444"/>
      <c r="Z1444"/>
      <c r="AA1444"/>
      <c r="AB1444" s="37"/>
      <c r="AC1444"/>
      <c r="AD1444" s="48"/>
      <c r="AE1444"/>
      <c r="AF1444"/>
      <c r="AG1444"/>
      <c r="AH1444"/>
      <c r="AJ1444"/>
    </row>
    <row r="1445" spans="8:36" x14ac:dyDescent="0.35">
      <c r="H1445"/>
      <c r="I1445" s="48"/>
      <c r="J1445"/>
      <c r="K1445"/>
      <c r="L1445"/>
      <c r="M1445"/>
      <c r="N1445"/>
      <c r="O1445"/>
      <c r="P1445" s="48"/>
      <c r="Q1445"/>
      <c r="R1445"/>
      <c r="S1445"/>
      <c r="T1445"/>
      <c r="U1445"/>
      <c r="V1445"/>
      <c r="W1445" s="48"/>
      <c r="X1445"/>
      <c r="Y1445"/>
      <c r="Z1445"/>
      <c r="AA1445"/>
      <c r="AB1445" s="37"/>
      <c r="AC1445"/>
      <c r="AD1445" s="48"/>
      <c r="AE1445"/>
      <c r="AF1445"/>
      <c r="AG1445"/>
      <c r="AH1445"/>
      <c r="AJ1445"/>
    </row>
    <row r="1446" spans="8:36" x14ac:dyDescent="0.35">
      <c r="H1446"/>
      <c r="I1446" s="48"/>
      <c r="J1446"/>
      <c r="K1446"/>
      <c r="L1446"/>
      <c r="M1446"/>
      <c r="N1446"/>
      <c r="O1446"/>
      <c r="P1446" s="48"/>
      <c r="Q1446"/>
      <c r="R1446"/>
      <c r="S1446"/>
      <c r="T1446"/>
      <c r="U1446"/>
      <c r="V1446"/>
      <c r="W1446" s="48"/>
      <c r="X1446"/>
      <c r="Y1446"/>
      <c r="Z1446"/>
      <c r="AA1446"/>
      <c r="AB1446" s="37"/>
      <c r="AC1446"/>
      <c r="AD1446" s="48"/>
      <c r="AE1446"/>
      <c r="AF1446"/>
      <c r="AG1446"/>
      <c r="AH1446"/>
      <c r="AJ1446"/>
    </row>
    <row r="1447" spans="8:36" x14ac:dyDescent="0.35">
      <c r="H1447"/>
      <c r="I1447" s="48"/>
      <c r="J1447"/>
      <c r="K1447"/>
      <c r="L1447"/>
      <c r="M1447"/>
      <c r="N1447"/>
      <c r="O1447"/>
      <c r="P1447" s="48"/>
      <c r="Q1447"/>
      <c r="R1447"/>
      <c r="S1447"/>
      <c r="T1447"/>
      <c r="U1447"/>
      <c r="V1447"/>
      <c r="W1447" s="48"/>
      <c r="X1447"/>
      <c r="Y1447"/>
      <c r="Z1447"/>
      <c r="AA1447"/>
      <c r="AB1447" s="37"/>
      <c r="AC1447"/>
      <c r="AD1447" s="48"/>
      <c r="AE1447"/>
      <c r="AF1447"/>
      <c r="AG1447"/>
      <c r="AH1447"/>
      <c r="AJ1447"/>
    </row>
    <row r="1448" spans="8:36" x14ac:dyDescent="0.35">
      <c r="H1448"/>
      <c r="I1448" s="48"/>
      <c r="J1448"/>
      <c r="K1448"/>
      <c r="L1448"/>
      <c r="M1448"/>
      <c r="N1448"/>
      <c r="O1448"/>
      <c r="P1448" s="48"/>
      <c r="Q1448"/>
      <c r="R1448"/>
      <c r="S1448"/>
      <c r="T1448"/>
      <c r="U1448"/>
      <c r="V1448"/>
      <c r="W1448" s="48"/>
      <c r="X1448"/>
      <c r="Y1448"/>
      <c r="Z1448"/>
      <c r="AA1448"/>
      <c r="AB1448" s="37"/>
      <c r="AC1448"/>
      <c r="AD1448" s="48"/>
      <c r="AE1448"/>
      <c r="AF1448"/>
      <c r="AG1448"/>
      <c r="AH1448"/>
      <c r="AJ1448"/>
    </row>
    <row r="1449" spans="8:36" x14ac:dyDescent="0.35">
      <c r="H1449"/>
      <c r="I1449" s="48"/>
      <c r="J1449"/>
      <c r="K1449"/>
      <c r="L1449"/>
      <c r="M1449"/>
      <c r="N1449"/>
      <c r="O1449"/>
      <c r="P1449" s="48"/>
      <c r="Q1449"/>
      <c r="R1449"/>
      <c r="S1449"/>
      <c r="T1449"/>
      <c r="U1449"/>
      <c r="V1449"/>
      <c r="W1449" s="48"/>
      <c r="X1449"/>
      <c r="Y1449"/>
      <c r="Z1449"/>
      <c r="AA1449"/>
      <c r="AB1449" s="37"/>
      <c r="AC1449"/>
      <c r="AD1449" s="48"/>
      <c r="AE1449"/>
      <c r="AF1449"/>
      <c r="AG1449"/>
      <c r="AH1449"/>
      <c r="AJ1449"/>
    </row>
    <row r="1450" spans="8:36" x14ac:dyDescent="0.35">
      <c r="H1450"/>
      <c r="I1450" s="48"/>
      <c r="J1450"/>
      <c r="K1450"/>
      <c r="L1450"/>
      <c r="M1450"/>
      <c r="N1450"/>
      <c r="O1450"/>
      <c r="P1450" s="48"/>
      <c r="Q1450"/>
      <c r="R1450"/>
      <c r="S1450"/>
      <c r="T1450"/>
      <c r="U1450"/>
      <c r="V1450"/>
      <c r="W1450" s="48"/>
      <c r="X1450"/>
      <c r="Y1450"/>
      <c r="Z1450"/>
      <c r="AA1450"/>
      <c r="AB1450" s="37"/>
      <c r="AC1450"/>
      <c r="AD1450" s="48"/>
      <c r="AE1450"/>
      <c r="AF1450"/>
      <c r="AG1450"/>
      <c r="AH1450"/>
      <c r="AJ1450"/>
    </row>
    <row r="1451" spans="8:36" x14ac:dyDescent="0.35">
      <c r="H1451"/>
      <c r="I1451" s="48"/>
      <c r="J1451"/>
      <c r="K1451"/>
      <c r="L1451"/>
      <c r="M1451"/>
      <c r="N1451"/>
      <c r="O1451"/>
      <c r="P1451" s="48"/>
      <c r="Q1451"/>
      <c r="R1451"/>
      <c r="S1451"/>
      <c r="T1451"/>
      <c r="U1451"/>
      <c r="V1451"/>
      <c r="W1451" s="48"/>
      <c r="X1451"/>
      <c r="Y1451"/>
      <c r="Z1451"/>
      <c r="AA1451"/>
      <c r="AB1451" s="37"/>
      <c r="AC1451"/>
      <c r="AD1451" s="48"/>
      <c r="AE1451"/>
      <c r="AF1451"/>
      <c r="AG1451"/>
      <c r="AH1451"/>
      <c r="AJ1451"/>
    </row>
    <row r="1452" spans="8:36" x14ac:dyDescent="0.35">
      <c r="H1452"/>
      <c r="I1452" s="48"/>
      <c r="J1452"/>
      <c r="K1452"/>
      <c r="L1452"/>
      <c r="M1452"/>
      <c r="N1452"/>
      <c r="O1452"/>
      <c r="P1452" s="48"/>
      <c r="Q1452"/>
      <c r="R1452"/>
      <c r="S1452"/>
      <c r="T1452"/>
      <c r="U1452"/>
      <c r="V1452"/>
      <c r="W1452" s="48"/>
      <c r="X1452"/>
      <c r="Y1452"/>
      <c r="Z1452"/>
      <c r="AA1452"/>
      <c r="AB1452" s="37"/>
      <c r="AC1452"/>
      <c r="AD1452" s="48"/>
      <c r="AE1452"/>
      <c r="AF1452"/>
      <c r="AG1452"/>
      <c r="AH1452"/>
      <c r="AJ1452"/>
    </row>
    <row r="1453" spans="8:36" x14ac:dyDescent="0.35">
      <c r="H1453"/>
      <c r="I1453" s="48"/>
      <c r="J1453"/>
      <c r="K1453"/>
      <c r="L1453"/>
      <c r="M1453"/>
      <c r="N1453"/>
      <c r="O1453"/>
      <c r="P1453" s="48"/>
      <c r="Q1453"/>
      <c r="R1453"/>
      <c r="S1453"/>
      <c r="T1453"/>
      <c r="U1453"/>
      <c r="V1453"/>
      <c r="W1453" s="48"/>
      <c r="X1453"/>
      <c r="Y1453"/>
      <c r="Z1453"/>
      <c r="AA1453"/>
      <c r="AB1453" s="37"/>
      <c r="AC1453"/>
      <c r="AD1453" s="48"/>
      <c r="AE1453"/>
      <c r="AF1453"/>
      <c r="AG1453"/>
      <c r="AH1453"/>
      <c r="AJ1453"/>
    </row>
    <row r="1454" spans="8:36" x14ac:dyDescent="0.35">
      <c r="H1454"/>
      <c r="I1454" s="48"/>
      <c r="J1454"/>
      <c r="K1454"/>
      <c r="L1454"/>
      <c r="M1454"/>
      <c r="N1454"/>
      <c r="O1454"/>
      <c r="P1454" s="48"/>
      <c r="Q1454"/>
      <c r="R1454"/>
      <c r="S1454"/>
      <c r="T1454"/>
      <c r="U1454"/>
      <c r="V1454"/>
      <c r="W1454" s="48"/>
      <c r="X1454"/>
      <c r="Y1454"/>
      <c r="Z1454"/>
      <c r="AA1454"/>
      <c r="AB1454" s="37"/>
      <c r="AC1454"/>
      <c r="AD1454" s="48"/>
      <c r="AE1454"/>
      <c r="AF1454"/>
      <c r="AG1454"/>
      <c r="AH1454"/>
      <c r="AJ1454"/>
    </row>
    <row r="1455" spans="8:36" x14ac:dyDescent="0.35">
      <c r="H1455"/>
      <c r="I1455" s="48"/>
      <c r="J1455"/>
      <c r="K1455"/>
      <c r="L1455"/>
      <c r="M1455"/>
      <c r="N1455"/>
      <c r="O1455"/>
      <c r="P1455" s="48"/>
      <c r="Q1455"/>
      <c r="R1455"/>
      <c r="S1455"/>
      <c r="T1455"/>
      <c r="U1455"/>
      <c r="V1455"/>
      <c r="W1455" s="48"/>
      <c r="X1455"/>
      <c r="Y1455"/>
      <c r="Z1455"/>
      <c r="AA1455"/>
      <c r="AB1455" s="37"/>
      <c r="AC1455"/>
      <c r="AD1455" s="48"/>
      <c r="AE1455"/>
      <c r="AF1455"/>
      <c r="AG1455"/>
      <c r="AH1455"/>
      <c r="AJ1455"/>
    </row>
    <row r="1456" spans="8:36" x14ac:dyDescent="0.35">
      <c r="H1456"/>
      <c r="I1456" s="48"/>
      <c r="J1456"/>
      <c r="K1456"/>
      <c r="L1456"/>
      <c r="M1456"/>
      <c r="N1456"/>
      <c r="O1456"/>
      <c r="P1456" s="48"/>
      <c r="Q1456"/>
      <c r="R1456"/>
      <c r="S1456"/>
      <c r="T1456"/>
      <c r="U1456"/>
      <c r="V1456"/>
      <c r="W1456" s="48"/>
      <c r="X1456"/>
      <c r="Y1456"/>
      <c r="Z1456"/>
      <c r="AA1456"/>
      <c r="AB1456" s="37"/>
      <c r="AC1456"/>
      <c r="AD1456" s="48"/>
      <c r="AE1456"/>
      <c r="AF1456"/>
      <c r="AG1456"/>
      <c r="AH1456"/>
      <c r="AJ1456"/>
    </row>
    <row r="1457" spans="8:36" x14ac:dyDescent="0.35">
      <c r="H1457"/>
      <c r="I1457" s="48"/>
      <c r="J1457"/>
      <c r="K1457"/>
      <c r="L1457"/>
      <c r="M1457"/>
      <c r="N1457"/>
      <c r="O1457"/>
      <c r="P1457" s="48"/>
      <c r="Q1457"/>
      <c r="R1457"/>
      <c r="S1457"/>
      <c r="T1457"/>
      <c r="U1457"/>
      <c r="V1457"/>
      <c r="W1457" s="48"/>
      <c r="X1457"/>
      <c r="Y1457"/>
      <c r="Z1457"/>
      <c r="AA1457"/>
      <c r="AB1457" s="37"/>
      <c r="AC1457"/>
      <c r="AD1457" s="48"/>
      <c r="AE1457"/>
      <c r="AF1457"/>
      <c r="AG1457"/>
      <c r="AH1457"/>
      <c r="AJ1457"/>
    </row>
    <row r="1458" spans="8:36" x14ac:dyDescent="0.35">
      <c r="H1458"/>
      <c r="I1458" s="48"/>
      <c r="J1458"/>
      <c r="K1458"/>
      <c r="L1458"/>
      <c r="M1458"/>
      <c r="N1458"/>
      <c r="O1458"/>
      <c r="P1458" s="48"/>
      <c r="Q1458"/>
      <c r="R1458"/>
      <c r="S1458"/>
      <c r="T1458"/>
      <c r="U1458"/>
      <c r="V1458"/>
      <c r="W1458" s="48"/>
      <c r="X1458"/>
      <c r="Y1458"/>
      <c r="Z1458"/>
      <c r="AA1458"/>
      <c r="AB1458" s="37"/>
      <c r="AC1458"/>
      <c r="AD1458" s="48"/>
      <c r="AE1458"/>
      <c r="AF1458"/>
      <c r="AG1458"/>
      <c r="AH1458"/>
      <c r="AJ1458"/>
    </row>
    <row r="1459" spans="8:36" x14ac:dyDescent="0.35">
      <c r="H1459"/>
      <c r="I1459" s="48"/>
      <c r="J1459"/>
      <c r="K1459"/>
      <c r="L1459"/>
      <c r="M1459"/>
      <c r="N1459"/>
      <c r="O1459"/>
      <c r="P1459" s="48"/>
      <c r="Q1459"/>
      <c r="R1459"/>
      <c r="S1459"/>
      <c r="T1459"/>
      <c r="U1459"/>
      <c r="V1459"/>
      <c r="W1459" s="48"/>
      <c r="X1459"/>
      <c r="Y1459"/>
      <c r="Z1459"/>
      <c r="AA1459"/>
      <c r="AB1459" s="37"/>
      <c r="AC1459"/>
      <c r="AD1459" s="48"/>
      <c r="AE1459"/>
      <c r="AF1459"/>
      <c r="AG1459"/>
      <c r="AH1459"/>
      <c r="AJ1459"/>
    </row>
    <row r="1460" spans="8:36" x14ac:dyDescent="0.35">
      <c r="H1460"/>
      <c r="I1460" s="48"/>
      <c r="J1460"/>
      <c r="K1460"/>
      <c r="L1460"/>
      <c r="M1460"/>
      <c r="N1460"/>
      <c r="O1460"/>
      <c r="P1460" s="48"/>
      <c r="Q1460"/>
      <c r="R1460"/>
      <c r="S1460"/>
      <c r="T1460"/>
      <c r="U1460"/>
      <c r="V1460"/>
      <c r="W1460" s="48"/>
      <c r="X1460"/>
      <c r="Y1460"/>
      <c r="Z1460"/>
      <c r="AA1460"/>
      <c r="AB1460" s="37"/>
      <c r="AC1460"/>
      <c r="AD1460" s="48"/>
      <c r="AE1460"/>
      <c r="AF1460"/>
      <c r="AG1460"/>
      <c r="AH1460"/>
      <c r="AJ1460"/>
    </row>
    <row r="1461" spans="8:36" x14ac:dyDescent="0.35">
      <c r="H1461"/>
      <c r="I1461" s="48"/>
      <c r="J1461"/>
      <c r="K1461"/>
      <c r="L1461"/>
      <c r="M1461"/>
      <c r="N1461"/>
      <c r="O1461"/>
      <c r="P1461" s="48"/>
      <c r="Q1461"/>
      <c r="R1461"/>
      <c r="S1461"/>
      <c r="T1461"/>
      <c r="U1461"/>
      <c r="V1461"/>
      <c r="W1461" s="48"/>
      <c r="X1461"/>
      <c r="Y1461"/>
      <c r="Z1461"/>
      <c r="AA1461"/>
      <c r="AB1461" s="37"/>
      <c r="AC1461"/>
      <c r="AD1461" s="48"/>
      <c r="AE1461"/>
      <c r="AF1461"/>
      <c r="AG1461"/>
      <c r="AH1461"/>
      <c r="AJ1461"/>
    </row>
    <row r="1462" spans="8:36" x14ac:dyDescent="0.35">
      <c r="H1462"/>
      <c r="I1462" s="48"/>
      <c r="J1462"/>
      <c r="K1462"/>
      <c r="L1462"/>
      <c r="M1462"/>
      <c r="N1462"/>
      <c r="O1462"/>
      <c r="P1462" s="48"/>
      <c r="Q1462"/>
      <c r="R1462"/>
      <c r="S1462"/>
      <c r="T1462"/>
      <c r="U1462"/>
      <c r="V1462"/>
      <c r="W1462" s="48"/>
      <c r="X1462"/>
      <c r="Y1462"/>
      <c r="Z1462"/>
      <c r="AA1462"/>
      <c r="AB1462" s="37"/>
      <c r="AC1462"/>
      <c r="AD1462" s="48"/>
      <c r="AE1462"/>
      <c r="AF1462"/>
      <c r="AG1462"/>
      <c r="AH1462"/>
      <c r="AJ1462"/>
    </row>
    <row r="1463" spans="8:36" x14ac:dyDescent="0.35">
      <c r="H1463"/>
      <c r="I1463" s="48"/>
      <c r="J1463"/>
      <c r="K1463"/>
      <c r="L1463"/>
      <c r="M1463"/>
      <c r="N1463"/>
      <c r="O1463"/>
      <c r="P1463" s="48"/>
      <c r="Q1463"/>
      <c r="R1463"/>
      <c r="S1463"/>
      <c r="T1463"/>
      <c r="U1463"/>
      <c r="V1463"/>
      <c r="W1463" s="48"/>
      <c r="X1463"/>
      <c r="Y1463"/>
      <c r="Z1463"/>
      <c r="AA1463"/>
      <c r="AB1463" s="37"/>
      <c r="AC1463"/>
      <c r="AD1463" s="48"/>
      <c r="AE1463"/>
      <c r="AF1463"/>
      <c r="AG1463"/>
      <c r="AH1463"/>
      <c r="AJ1463"/>
    </row>
    <row r="1464" spans="8:36" x14ac:dyDescent="0.35">
      <c r="H1464"/>
      <c r="I1464" s="48"/>
      <c r="J1464"/>
      <c r="K1464"/>
      <c r="L1464"/>
      <c r="M1464"/>
      <c r="N1464"/>
      <c r="O1464"/>
      <c r="P1464" s="48"/>
      <c r="Q1464"/>
      <c r="R1464"/>
      <c r="S1464"/>
      <c r="T1464"/>
      <c r="U1464"/>
      <c r="V1464"/>
      <c r="W1464" s="48"/>
      <c r="X1464"/>
      <c r="Y1464"/>
      <c r="Z1464"/>
      <c r="AA1464"/>
      <c r="AB1464" s="37"/>
      <c r="AC1464"/>
      <c r="AD1464" s="48"/>
      <c r="AE1464"/>
      <c r="AF1464"/>
      <c r="AG1464"/>
      <c r="AH1464"/>
      <c r="AJ1464"/>
    </row>
    <row r="1465" spans="8:36" x14ac:dyDescent="0.35">
      <c r="H1465"/>
      <c r="I1465" s="48"/>
      <c r="J1465"/>
      <c r="K1465"/>
      <c r="L1465"/>
      <c r="M1465"/>
      <c r="N1465"/>
      <c r="O1465"/>
      <c r="P1465" s="48"/>
      <c r="Q1465"/>
      <c r="R1465"/>
      <c r="S1465"/>
      <c r="T1465"/>
      <c r="U1465"/>
      <c r="V1465"/>
      <c r="W1465" s="48"/>
      <c r="X1465"/>
      <c r="Y1465"/>
      <c r="Z1465"/>
      <c r="AA1465"/>
      <c r="AB1465" s="37"/>
      <c r="AC1465"/>
      <c r="AD1465" s="48"/>
      <c r="AE1465"/>
      <c r="AF1465"/>
      <c r="AG1465"/>
      <c r="AH1465"/>
      <c r="AJ1465"/>
    </row>
    <row r="1466" spans="8:36" x14ac:dyDescent="0.35">
      <c r="H1466"/>
      <c r="I1466" s="48"/>
      <c r="J1466"/>
      <c r="K1466"/>
      <c r="L1466"/>
      <c r="M1466"/>
      <c r="N1466"/>
      <c r="O1466"/>
      <c r="P1466" s="48"/>
      <c r="Q1466"/>
      <c r="R1466"/>
      <c r="S1466"/>
      <c r="T1466"/>
      <c r="U1466"/>
      <c r="V1466"/>
      <c r="W1466" s="48"/>
      <c r="X1466"/>
      <c r="Y1466"/>
      <c r="Z1466"/>
      <c r="AA1466"/>
      <c r="AB1466" s="37"/>
      <c r="AC1466"/>
      <c r="AD1466" s="48"/>
      <c r="AE1466"/>
      <c r="AF1466"/>
      <c r="AG1466"/>
      <c r="AH1466"/>
      <c r="AJ1466"/>
    </row>
    <row r="1467" spans="8:36" x14ac:dyDescent="0.35">
      <c r="H1467"/>
      <c r="I1467" s="48"/>
      <c r="J1467"/>
      <c r="K1467"/>
      <c r="L1467"/>
      <c r="M1467"/>
      <c r="N1467"/>
      <c r="O1467"/>
      <c r="P1467" s="48"/>
      <c r="Q1467"/>
      <c r="R1467"/>
      <c r="S1467"/>
      <c r="T1467"/>
      <c r="U1467"/>
      <c r="V1467"/>
      <c r="W1467" s="48"/>
      <c r="X1467"/>
      <c r="Y1467"/>
      <c r="Z1467"/>
      <c r="AA1467"/>
      <c r="AB1467" s="37"/>
      <c r="AC1467"/>
      <c r="AD1467" s="48"/>
      <c r="AE1467"/>
      <c r="AF1467"/>
      <c r="AG1467"/>
      <c r="AH1467"/>
      <c r="AJ1467"/>
    </row>
    <row r="1468" spans="8:36" x14ac:dyDescent="0.35">
      <c r="H1468"/>
      <c r="I1468" s="48"/>
      <c r="J1468"/>
      <c r="K1468"/>
      <c r="L1468"/>
      <c r="M1468"/>
      <c r="N1468"/>
      <c r="O1468"/>
      <c r="P1468" s="48"/>
      <c r="Q1468"/>
      <c r="R1468"/>
      <c r="S1468"/>
      <c r="T1468"/>
      <c r="U1468"/>
      <c r="V1468"/>
      <c r="W1468" s="48"/>
      <c r="X1468"/>
      <c r="Y1468"/>
      <c r="Z1468"/>
      <c r="AA1468"/>
      <c r="AB1468" s="37"/>
      <c r="AC1468"/>
      <c r="AD1468" s="48"/>
      <c r="AE1468"/>
      <c r="AF1468"/>
      <c r="AG1468"/>
      <c r="AH1468"/>
      <c r="AJ1468"/>
    </row>
    <row r="1469" spans="8:36" x14ac:dyDescent="0.35">
      <c r="H1469"/>
      <c r="I1469" s="48"/>
      <c r="J1469"/>
      <c r="K1469"/>
      <c r="L1469"/>
      <c r="M1469"/>
      <c r="N1469"/>
      <c r="O1469"/>
      <c r="P1469" s="48"/>
      <c r="Q1469"/>
      <c r="R1469"/>
      <c r="S1469"/>
      <c r="T1469"/>
      <c r="U1469"/>
      <c r="V1469"/>
      <c r="W1469" s="48"/>
      <c r="X1469"/>
      <c r="Y1469"/>
      <c r="Z1469"/>
      <c r="AA1469"/>
      <c r="AB1469" s="37"/>
      <c r="AC1469"/>
      <c r="AD1469" s="48"/>
      <c r="AE1469"/>
      <c r="AF1469"/>
      <c r="AG1469"/>
      <c r="AH1469"/>
      <c r="AJ1469"/>
    </row>
    <row r="1470" spans="8:36" x14ac:dyDescent="0.35">
      <c r="H1470"/>
      <c r="I1470" s="48"/>
      <c r="J1470"/>
      <c r="K1470"/>
      <c r="L1470"/>
      <c r="M1470"/>
      <c r="N1470"/>
      <c r="O1470"/>
      <c r="P1470" s="48"/>
      <c r="Q1470"/>
      <c r="R1470"/>
      <c r="S1470"/>
      <c r="T1470"/>
      <c r="U1470"/>
      <c r="V1470"/>
      <c r="W1470" s="48"/>
      <c r="X1470"/>
      <c r="Y1470"/>
      <c r="Z1470"/>
      <c r="AA1470"/>
      <c r="AB1470" s="37"/>
      <c r="AC1470"/>
      <c r="AD1470" s="48"/>
      <c r="AE1470"/>
      <c r="AF1470"/>
      <c r="AG1470"/>
      <c r="AH1470"/>
      <c r="AJ1470"/>
    </row>
    <row r="1471" spans="8:36" x14ac:dyDescent="0.35">
      <c r="H1471"/>
      <c r="I1471" s="48"/>
      <c r="J1471"/>
      <c r="K1471"/>
      <c r="L1471"/>
      <c r="M1471"/>
      <c r="N1471"/>
      <c r="O1471"/>
      <c r="P1471" s="48"/>
      <c r="Q1471"/>
      <c r="R1471"/>
      <c r="S1471"/>
      <c r="T1471"/>
      <c r="U1471"/>
      <c r="V1471"/>
      <c r="W1471" s="48"/>
      <c r="X1471"/>
      <c r="Y1471"/>
      <c r="Z1471"/>
      <c r="AA1471"/>
      <c r="AB1471" s="37"/>
      <c r="AC1471"/>
      <c r="AD1471" s="48"/>
      <c r="AE1471"/>
      <c r="AF1471"/>
      <c r="AG1471"/>
      <c r="AH1471"/>
      <c r="AJ1471"/>
    </row>
    <row r="1472" spans="8:36" x14ac:dyDescent="0.35">
      <c r="H1472"/>
      <c r="I1472" s="48"/>
      <c r="J1472"/>
      <c r="K1472"/>
      <c r="L1472"/>
      <c r="M1472"/>
      <c r="N1472"/>
      <c r="O1472"/>
      <c r="P1472" s="48"/>
      <c r="Q1472"/>
      <c r="R1472"/>
      <c r="S1472"/>
      <c r="T1472"/>
      <c r="U1472"/>
      <c r="V1472"/>
      <c r="W1472" s="48"/>
      <c r="X1472"/>
      <c r="Y1472"/>
      <c r="Z1472"/>
      <c r="AA1472"/>
      <c r="AB1472" s="37"/>
      <c r="AC1472"/>
      <c r="AD1472" s="48"/>
      <c r="AE1472"/>
      <c r="AF1472"/>
      <c r="AG1472"/>
      <c r="AH1472"/>
      <c r="AJ1472"/>
    </row>
    <row r="1473" spans="8:36" x14ac:dyDescent="0.35">
      <c r="H1473"/>
      <c r="I1473" s="48"/>
      <c r="J1473"/>
      <c r="K1473"/>
      <c r="L1473"/>
      <c r="M1473"/>
      <c r="N1473"/>
      <c r="O1473"/>
      <c r="P1473" s="48"/>
      <c r="Q1473"/>
      <c r="R1473"/>
      <c r="S1473"/>
      <c r="T1473"/>
      <c r="U1473"/>
      <c r="V1473"/>
      <c r="W1473" s="48"/>
      <c r="X1473"/>
      <c r="Y1473"/>
      <c r="Z1473"/>
      <c r="AA1473"/>
      <c r="AB1473" s="37"/>
      <c r="AC1473"/>
      <c r="AD1473" s="48"/>
      <c r="AE1473"/>
      <c r="AF1473"/>
      <c r="AG1473"/>
      <c r="AH1473"/>
      <c r="AJ1473"/>
    </row>
    <row r="1474" spans="8:36" x14ac:dyDescent="0.35">
      <c r="H1474"/>
      <c r="I1474" s="48"/>
      <c r="J1474"/>
      <c r="K1474"/>
      <c r="L1474"/>
      <c r="M1474"/>
      <c r="N1474"/>
      <c r="O1474"/>
      <c r="P1474" s="48"/>
      <c r="Q1474"/>
      <c r="R1474"/>
      <c r="S1474"/>
      <c r="T1474"/>
      <c r="U1474"/>
      <c r="V1474"/>
      <c r="W1474" s="48"/>
      <c r="X1474"/>
      <c r="Y1474"/>
      <c r="Z1474"/>
      <c r="AA1474"/>
      <c r="AB1474" s="37"/>
      <c r="AC1474"/>
      <c r="AD1474" s="48"/>
      <c r="AE1474"/>
      <c r="AF1474"/>
      <c r="AG1474"/>
      <c r="AH1474"/>
      <c r="AJ1474"/>
    </row>
    <row r="1475" spans="8:36" x14ac:dyDescent="0.35">
      <c r="H1475"/>
      <c r="I1475" s="48"/>
      <c r="J1475"/>
      <c r="K1475"/>
      <c r="L1475"/>
      <c r="M1475"/>
      <c r="N1475"/>
      <c r="O1475"/>
      <c r="P1475" s="48"/>
      <c r="Q1475"/>
      <c r="R1475"/>
      <c r="S1475"/>
      <c r="T1475"/>
      <c r="U1475"/>
      <c r="V1475"/>
      <c r="W1475" s="48"/>
      <c r="X1475"/>
      <c r="Y1475"/>
      <c r="Z1475"/>
      <c r="AA1475"/>
      <c r="AB1475" s="37"/>
      <c r="AC1475"/>
      <c r="AD1475" s="48"/>
      <c r="AE1475"/>
      <c r="AF1475"/>
      <c r="AG1475"/>
      <c r="AH1475"/>
      <c r="AJ1475"/>
    </row>
    <row r="1476" spans="8:36" x14ac:dyDescent="0.35">
      <c r="H1476"/>
      <c r="I1476" s="48"/>
      <c r="J1476"/>
      <c r="K1476"/>
      <c r="L1476"/>
      <c r="M1476"/>
      <c r="N1476"/>
      <c r="O1476"/>
      <c r="P1476" s="48"/>
      <c r="Q1476"/>
      <c r="R1476"/>
      <c r="S1476"/>
      <c r="T1476"/>
      <c r="U1476"/>
      <c r="V1476"/>
      <c r="W1476" s="48"/>
      <c r="X1476"/>
      <c r="Y1476"/>
      <c r="Z1476"/>
      <c r="AA1476"/>
      <c r="AB1476" s="37"/>
      <c r="AC1476"/>
      <c r="AD1476" s="48"/>
      <c r="AE1476"/>
      <c r="AF1476"/>
      <c r="AG1476"/>
      <c r="AH1476"/>
      <c r="AJ1476"/>
    </row>
    <row r="1477" spans="8:36" x14ac:dyDescent="0.35">
      <c r="H1477"/>
      <c r="I1477" s="48"/>
      <c r="J1477"/>
      <c r="K1477"/>
      <c r="L1477"/>
      <c r="M1477"/>
      <c r="N1477"/>
      <c r="O1477"/>
      <c r="P1477" s="48"/>
      <c r="Q1477"/>
      <c r="R1477"/>
      <c r="S1477"/>
      <c r="T1477"/>
      <c r="U1477"/>
      <c r="V1477"/>
      <c r="W1477" s="48"/>
      <c r="X1477"/>
      <c r="Y1477"/>
      <c r="Z1477"/>
      <c r="AA1477"/>
      <c r="AB1477" s="37"/>
      <c r="AC1477"/>
      <c r="AD1477" s="48"/>
      <c r="AE1477"/>
      <c r="AF1477"/>
      <c r="AG1477"/>
      <c r="AH1477"/>
      <c r="AJ1477"/>
    </row>
    <row r="1478" spans="8:36" x14ac:dyDescent="0.35">
      <c r="H1478"/>
      <c r="I1478" s="48"/>
      <c r="J1478"/>
      <c r="K1478"/>
      <c r="L1478"/>
      <c r="M1478"/>
      <c r="N1478"/>
      <c r="O1478"/>
      <c r="P1478" s="48"/>
      <c r="Q1478"/>
      <c r="R1478"/>
      <c r="S1478"/>
      <c r="T1478"/>
      <c r="U1478"/>
      <c r="V1478"/>
      <c r="W1478" s="48"/>
      <c r="X1478"/>
      <c r="Y1478"/>
      <c r="Z1478"/>
      <c r="AA1478"/>
      <c r="AB1478" s="37"/>
      <c r="AC1478"/>
      <c r="AD1478" s="48"/>
      <c r="AE1478"/>
      <c r="AF1478"/>
      <c r="AG1478"/>
      <c r="AH1478"/>
      <c r="AJ1478"/>
    </row>
    <row r="1479" spans="8:36" x14ac:dyDescent="0.35">
      <c r="H1479"/>
      <c r="I1479" s="48"/>
      <c r="J1479"/>
      <c r="K1479"/>
      <c r="L1479"/>
      <c r="M1479"/>
      <c r="N1479"/>
      <c r="O1479"/>
      <c r="P1479" s="48"/>
      <c r="Q1479"/>
      <c r="R1479"/>
      <c r="S1479"/>
      <c r="T1479"/>
      <c r="U1479"/>
      <c r="V1479"/>
      <c r="W1479" s="48"/>
      <c r="X1479"/>
      <c r="Y1479"/>
      <c r="Z1479"/>
      <c r="AA1479"/>
      <c r="AB1479" s="37"/>
      <c r="AC1479"/>
      <c r="AD1479" s="48"/>
      <c r="AE1479"/>
      <c r="AF1479"/>
      <c r="AG1479"/>
      <c r="AH1479"/>
      <c r="AJ1479"/>
    </row>
    <row r="1480" spans="8:36" x14ac:dyDescent="0.35">
      <c r="H1480"/>
      <c r="I1480" s="48"/>
      <c r="J1480"/>
      <c r="K1480"/>
      <c r="L1480"/>
      <c r="M1480"/>
      <c r="N1480"/>
      <c r="O1480"/>
      <c r="P1480" s="48"/>
      <c r="Q1480"/>
      <c r="R1480"/>
      <c r="S1480"/>
      <c r="T1480"/>
      <c r="U1480"/>
      <c r="V1480"/>
      <c r="W1480" s="48"/>
      <c r="X1480"/>
      <c r="Y1480"/>
      <c r="Z1480"/>
      <c r="AA1480"/>
      <c r="AB1480" s="37"/>
      <c r="AC1480"/>
      <c r="AD1480" s="48"/>
      <c r="AE1480"/>
      <c r="AF1480"/>
      <c r="AG1480"/>
      <c r="AH1480"/>
      <c r="AJ1480"/>
    </row>
    <row r="1481" spans="8:36" x14ac:dyDescent="0.35">
      <c r="H1481"/>
      <c r="I1481" s="48"/>
      <c r="J1481"/>
      <c r="K1481"/>
      <c r="L1481"/>
      <c r="M1481"/>
      <c r="N1481"/>
      <c r="O1481"/>
      <c r="P1481" s="48"/>
      <c r="Q1481"/>
      <c r="R1481"/>
      <c r="S1481"/>
      <c r="T1481"/>
      <c r="U1481"/>
      <c r="V1481"/>
      <c r="W1481" s="48"/>
      <c r="X1481"/>
      <c r="Y1481"/>
      <c r="Z1481"/>
      <c r="AA1481"/>
      <c r="AB1481" s="37"/>
      <c r="AC1481"/>
      <c r="AD1481" s="48"/>
      <c r="AE1481"/>
      <c r="AF1481"/>
      <c r="AG1481"/>
      <c r="AH1481"/>
      <c r="AJ1481"/>
    </row>
    <row r="1482" spans="8:36" x14ac:dyDescent="0.35">
      <c r="H1482"/>
      <c r="I1482" s="48"/>
      <c r="J1482"/>
      <c r="K1482"/>
      <c r="L1482"/>
      <c r="M1482"/>
      <c r="N1482"/>
      <c r="O1482"/>
      <c r="P1482" s="48"/>
      <c r="Q1482"/>
      <c r="R1482"/>
      <c r="S1482"/>
      <c r="T1482"/>
      <c r="U1482"/>
      <c r="V1482"/>
      <c r="W1482" s="48"/>
      <c r="X1482"/>
      <c r="Y1482"/>
      <c r="Z1482"/>
      <c r="AA1482"/>
      <c r="AB1482" s="37"/>
      <c r="AC1482"/>
      <c r="AD1482" s="48"/>
      <c r="AE1482"/>
      <c r="AF1482"/>
      <c r="AG1482"/>
      <c r="AH1482"/>
      <c r="AJ1482"/>
    </row>
    <row r="1483" spans="8:36" x14ac:dyDescent="0.35">
      <c r="H1483"/>
      <c r="I1483" s="48"/>
      <c r="J1483"/>
      <c r="K1483"/>
      <c r="L1483"/>
      <c r="M1483"/>
      <c r="N1483"/>
      <c r="O1483"/>
      <c r="P1483" s="48"/>
      <c r="Q1483"/>
      <c r="R1483"/>
      <c r="S1483"/>
      <c r="T1483"/>
      <c r="U1483"/>
      <c r="V1483"/>
      <c r="W1483" s="48"/>
      <c r="X1483"/>
      <c r="Y1483"/>
      <c r="Z1483"/>
      <c r="AA1483"/>
      <c r="AB1483" s="37"/>
      <c r="AC1483"/>
      <c r="AD1483" s="48"/>
      <c r="AE1483"/>
      <c r="AF1483"/>
      <c r="AG1483"/>
      <c r="AH1483"/>
      <c r="AJ1483"/>
    </row>
    <row r="1484" spans="8:36" x14ac:dyDescent="0.35">
      <c r="H1484"/>
      <c r="I1484" s="48"/>
      <c r="J1484"/>
      <c r="K1484"/>
      <c r="L1484"/>
      <c r="M1484"/>
      <c r="N1484"/>
      <c r="O1484"/>
      <c r="P1484" s="48"/>
      <c r="Q1484"/>
      <c r="R1484"/>
      <c r="S1484"/>
      <c r="T1484"/>
      <c r="U1484"/>
      <c r="V1484"/>
      <c r="W1484" s="48"/>
      <c r="X1484"/>
      <c r="Y1484"/>
      <c r="Z1484"/>
      <c r="AA1484"/>
      <c r="AB1484" s="37"/>
      <c r="AC1484"/>
      <c r="AD1484" s="48"/>
      <c r="AE1484"/>
      <c r="AF1484"/>
      <c r="AG1484"/>
      <c r="AH1484"/>
      <c r="AJ1484"/>
    </row>
    <row r="1485" spans="8:36" x14ac:dyDescent="0.35">
      <c r="H1485"/>
      <c r="I1485" s="48"/>
      <c r="J1485"/>
      <c r="K1485"/>
      <c r="L1485"/>
      <c r="M1485"/>
      <c r="N1485"/>
      <c r="O1485"/>
      <c r="P1485" s="48"/>
      <c r="Q1485"/>
      <c r="R1485"/>
      <c r="S1485"/>
      <c r="T1485"/>
      <c r="U1485"/>
      <c r="V1485"/>
      <c r="W1485" s="48"/>
      <c r="X1485"/>
      <c r="Y1485"/>
      <c r="Z1485"/>
      <c r="AA1485"/>
      <c r="AB1485" s="37"/>
      <c r="AC1485"/>
      <c r="AD1485" s="48"/>
      <c r="AE1485"/>
      <c r="AF1485"/>
      <c r="AG1485"/>
      <c r="AH1485"/>
      <c r="AJ1485"/>
    </row>
    <row r="1486" spans="8:36" x14ac:dyDescent="0.35">
      <c r="H1486"/>
      <c r="I1486" s="48"/>
      <c r="J1486"/>
      <c r="K1486"/>
      <c r="L1486"/>
      <c r="M1486"/>
      <c r="N1486"/>
      <c r="O1486"/>
      <c r="P1486" s="48"/>
      <c r="Q1486"/>
      <c r="R1486"/>
      <c r="S1486"/>
      <c r="T1486"/>
      <c r="U1486"/>
      <c r="V1486"/>
      <c r="W1486" s="48"/>
      <c r="X1486"/>
      <c r="Y1486"/>
      <c r="Z1486"/>
      <c r="AA1486"/>
      <c r="AB1486" s="37"/>
      <c r="AC1486"/>
      <c r="AD1486" s="48"/>
      <c r="AE1486"/>
      <c r="AF1486"/>
      <c r="AG1486"/>
      <c r="AH1486"/>
      <c r="AJ1486"/>
    </row>
    <row r="1487" spans="8:36" x14ac:dyDescent="0.35">
      <c r="H1487"/>
      <c r="I1487" s="48"/>
      <c r="J1487"/>
      <c r="K1487"/>
      <c r="L1487"/>
      <c r="M1487"/>
      <c r="N1487"/>
      <c r="O1487"/>
      <c r="P1487" s="48"/>
      <c r="Q1487"/>
      <c r="R1487"/>
      <c r="S1487"/>
      <c r="T1487"/>
      <c r="U1487"/>
      <c r="V1487"/>
      <c r="W1487" s="48"/>
      <c r="X1487"/>
      <c r="Y1487"/>
      <c r="Z1487"/>
      <c r="AA1487"/>
      <c r="AB1487" s="37"/>
      <c r="AC1487"/>
      <c r="AD1487" s="48"/>
      <c r="AE1487"/>
      <c r="AF1487"/>
      <c r="AG1487"/>
      <c r="AH1487"/>
      <c r="AJ1487"/>
    </row>
    <row r="1488" spans="8:36" x14ac:dyDescent="0.35">
      <c r="H1488"/>
      <c r="I1488" s="48"/>
      <c r="J1488"/>
      <c r="K1488"/>
      <c r="L1488"/>
      <c r="M1488"/>
      <c r="N1488"/>
      <c r="O1488"/>
      <c r="P1488" s="48"/>
      <c r="Q1488"/>
      <c r="R1488"/>
      <c r="S1488"/>
      <c r="T1488"/>
      <c r="U1488"/>
      <c r="V1488"/>
      <c r="W1488" s="48"/>
      <c r="X1488"/>
      <c r="Y1488"/>
      <c r="Z1488"/>
      <c r="AA1488"/>
      <c r="AB1488" s="37"/>
      <c r="AC1488"/>
      <c r="AD1488" s="48"/>
      <c r="AE1488"/>
      <c r="AF1488"/>
      <c r="AG1488"/>
      <c r="AH1488"/>
      <c r="AJ1488"/>
    </row>
    <row r="1489" spans="8:36" x14ac:dyDescent="0.35">
      <c r="H1489"/>
      <c r="I1489" s="48"/>
      <c r="J1489"/>
      <c r="K1489"/>
      <c r="L1489"/>
      <c r="M1489"/>
      <c r="N1489"/>
      <c r="O1489"/>
      <c r="P1489" s="48"/>
      <c r="Q1489"/>
      <c r="R1489"/>
      <c r="S1489"/>
      <c r="T1489"/>
      <c r="U1489"/>
      <c r="V1489"/>
      <c r="W1489" s="48"/>
      <c r="X1489"/>
      <c r="Y1489"/>
      <c r="Z1489"/>
      <c r="AA1489"/>
      <c r="AB1489" s="37"/>
      <c r="AC1489"/>
      <c r="AD1489" s="48"/>
      <c r="AE1489"/>
      <c r="AF1489"/>
      <c r="AG1489"/>
      <c r="AH1489"/>
      <c r="AJ1489"/>
    </row>
    <row r="1490" spans="8:36" x14ac:dyDescent="0.35">
      <c r="H1490"/>
      <c r="I1490" s="48"/>
      <c r="J1490"/>
      <c r="K1490"/>
      <c r="L1490"/>
      <c r="M1490"/>
      <c r="N1490"/>
      <c r="O1490"/>
      <c r="P1490" s="48"/>
      <c r="Q1490"/>
      <c r="R1490"/>
      <c r="S1490"/>
      <c r="T1490"/>
      <c r="U1490"/>
      <c r="V1490"/>
      <c r="W1490" s="48"/>
      <c r="X1490"/>
      <c r="Y1490"/>
      <c r="Z1490"/>
      <c r="AA1490"/>
      <c r="AB1490" s="37"/>
      <c r="AC1490"/>
      <c r="AD1490" s="48"/>
      <c r="AE1490"/>
      <c r="AF1490"/>
      <c r="AG1490"/>
      <c r="AH1490"/>
      <c r="AJ1490"/>
    </row>
    <row r="1491" spans="8:36" x14ac:dyDescent="0.35">
      <c r="H1491"/>
      <c r="I1491" s="48"/>
      <c r="J1491"/>
      <c r="K1491"/>
      <c r="L1491"/>
      <c r="M1491"/>
      <c r="N1491"/>
      <c r="O1491"/>
      <c r="P1491" s="48"/>
      <c r="Q1491"/>
      <c r="R1491"/>
      <c r="S1491"/>
      <c r="T1491"/>
      <c r="U1491"/>
      <c r="V1491"/>
      <c r="W1491" s="48"/>
      <c r="X1491"/>
      <c r="Y1491"/>
      <c r="Z1491"/>
      <c r="AA1491"/>
      <c r="AB1491" s="37"/>
      <c r="AC1491"/>
      <c r="AD1491" s="48"/>
      <c r="AE1491"/>
      <c r="AF1491"/>
      <c r="AG1491"/>
      <c r="AH1491"/>
      <c r="AJ1491"/>
    </row>
    <row r="1492" spans="8:36" x14ac:dyDescent="0.35">
      <c r="H1492"/>
      <c r="I1492" s="48"/>
      <c r="J1492"/>
      <c r="K1492"/>
      <c r="L1492"/>
      <c r="M1492"/>
      <c r="N1492"/>
      <c r="O1492"/>
      <c r="P1492" s="48"/>
      <c r="Q1492"/>
      <c r="R1492"/>
      <c r="S1492"/>
      <c r="T1492"/>
      <c r="U1492"/>
      <c r="V1492"/>
      <c r="W1492" s="48"/>
      <c r="X1492"/>
      <c r="Y1492"/>
      <c r="Z1492"/>
      <c r="AA1492"/>
      <c r="AB1492" s="37"/>
      <c r="AC1492"/>
      <c r="AD1492" s="48"/>
      <c r="AE1492"/>
      <c r="AF1492"/>
      <c r="AG1492"/>
      <c r="AH1492"/>
      <c r="AJ1492"/>
    </row>
    <row r="1493" spans="8:36" x14ac:dyDescent="0.35">
      <c r="H1493"/>
      <c r="I1493" s="48"/>
      <c r="J1493"/>
      <c r="K1493"/>
      <c r="L1493"/>
      <c r="M1493"/>
      <c r="N1493"/>
      <c r="O1493"/>
      <c r="P1493" s="48"/>
      <c r="Q1493"/>
      <c r="R1493"/>
      <c r="S1493"/>
      <c r="T1493"/>
      <c r="U1493"/>
      <c r="V1493"/>
      <c r="W1493" s="48"/>
      <c r="X1493"/>
      <c r="Y1493"/>
      <c r="Z1493"/>
      <c r="AA1493"/>
      <c r="AB1493" s="37"/>
      <c r="AC1493"/>
      <c r="AD1493" s="48"/>
      <c r="AE1493"/>
      <c r="AF1493"/>
      <c r="AG1493"/>
      <c r="AH1493"/>
      <c r="AJ1493"/>
    </row>
    <row r="1494" spans="8:36" x14ac:dyDescent="0.35">
      <c r="H1494"/>
      <c r="I1494" s="48"/>
      <c r="J1494"/>
      <c r="K1494"/>
      <c r="L1494"/>
      <c r="M1494"/>
      <c r="N1494"/>
      <c r="O1494"/>
      <c r="P1494" s="48"/>
      <c r="Q1494"/>
      <c r="R1494"/>
      <c r="S1494"/>
      <c r="T1494"/>
      <c r="U1494"/>
      <c r="V1494"/>
      <c r="W1494" s="48"/>
      <c r="X1494"/>
      <c r="Y1494"/>
      <c r="Z1494"/>
      <c r="AA1494"/>
      <c r="AB1494" s="37"/>
      <c r="AC1494"/>
      <c r="AD1494" s="48"/>
      <c r="AE1494"/>
      <c r="AF1494"/>
      <c r="AG1494"/>
      <c r="AH1494"/>
      <c r="AJ1494"/>
    </row>
    <row r="1495" spans="8:36" x14ac:dyDescent="0.35">
      <c r="H1495"/>
      <c r="I1495" s="48"/>
      <c r="J1495"/>
      <c r="K1495"/>
      <c r="L1495"/>
      <c r="M1495"/>
      <c r="N1495"/>
      <c r="O1495"/>
      <c r="P1495" s="48"/>
      <c r="Q1495"/>
      <c r="R1495"/>
      <c r="S1495"/>
      <c r="T1495"/>
      <c r="U1495"/>
      <c r="V1495"/>
      <c r="W1495" s="48"/>
      <c r="X1495"/>
      <c r="Y1495"/>
      <c r="Z1495"/>
      <c r="AA1495"/>
      <c r="AB1495" s="37"/>
      <c r="AC1495"/>
      <c r="AD1495" s="48"/>
      <c r="AE1495"/>
      <c r="AF1495"/>
      <c r="AG1495"/>
      <c r="AH1495"/>
      <c r="AJ1495"/>
    </row>
    <row r="1496" spans="8:36" x14ac:dyDescent="0.35">
      <c r="H1496"/>
      <c r="I1496" s="48"/>
      <c r="J1496"/>
      <c r="K1496"/>
      <c r="L1496"/>
      <c r="M1496"/>
      <c r="N1496"/>
      <c r="O1496"/>
      <c r="P1496" s="48"/>
      <c r="Q1496"/>
      <c r="R1496"/>
      <c r="S1496"/>
      <c r="T1496"/>
      <c r="U1496"/>
      <c r="V1496"/>
      <c r="W1496" s="48"/>
      <c r="X1496"/>
      <c r="Y1496"/>
      <c r="Z1496"/>
      <c r="AA1496"/>
      <c r="AB1496" s="37"/>
      <c r="AC1496"/>
      <c r="AD1496" s="48"/>
      <c r="AE1496"/>
      <c r="AF1496"/>
      <c r="AG1496"/>
      <c r="AH1496"/>
      <c r="AJ1496"/>
    </row>
    <row r="1497" spans="8:36" x14ac:dyDescent="0.35">
      <c r="H1497"/>
      <c r="I1497" s="48"/>
      <c r="J1497"/>
      <c r="K1497"/>
      <c r="L1497"/>
      <c r="M1497"/>
      <c r="N1497"/>
      <c r="O1497"/>
      <c r="P1497" s="48"/>
      <c r="Q1497"/>
      <c r="R1497"/>
      <c r="S1497"/>
      <c r="T1497"/>
      <c r="U1497"/>
      <c r="V1497"/>
      <c r="W1497" s="48"/>
      <c r="X1497"/>
      <c r="Y1497"/>
      <c r="Z1497"/>
      <c r="AA1497"/>
      <c r="AB1497" s="37"/>
      <c r="AC1497"/>
      <c r="AD1497" s="48"/>
      <c r="AE1497"/>
      <c r="AF1497"/>
      <c r="AG1497"/>
      <c r="AH1497"/>
      <c r="AJ1497"/>
    </row>
    <row r="1498" spans="8:36" x14ac:dyDescent="0.35">
      <c r="H1498"/>
      <c r="I1498" s="48"/>
      <c r="J1498"/>
      <c r="K1498"/>
      <c r="L1498"/>
      <c r="M1498"/>
      <c r="N1498"/>
      <c r="O1498"/>
      <c r="P1498" s="48"/>
      <c r="Q1498"/>
      <c r="R1498"/>
      <c r="S1498"/>
      <c r="T1498"/>
      <c r="U1498"/>
      <c r="V1498"/>
      <c r="W1498" s="48"/>
      <c r="X1498"/>
      <c r="Y1498"/>
      <c r="Z1498"/>
      <c r="AA1498"/>
      <c r="AB1498" s="37"/>
      <c r="AC1498"/>
      <c r="AD1498" s="48"/>
      <c r="AE1498"/>
      <c r="AF1498"/>
      <c r="AG1498"/>
      <c r="AH1498"/>
      <c r="AJ1498"/>
    </row>
    <row r="1499" spans="8:36" x14ac:dyDescent="0.35">
      <c r="H1499"/>
      <c r="I1499" s="48"/>
      <c r="J1499"/>
      <c r="K1499"/>
      <c r="L1499"/>
      <c r="M1499"/>
      <c r="N1499"/>
      <c r="O1499"/>
      <c r="P1499" s="48"/>
      <c r="Q1499"/>
      <c r="R1499"/>
      <c r="S1499"/>
      <c r="T1499"/>
      <c r="U1499"/>
      <c r="V1499"/>
      <c r="W1499" s="48"/>
      <c r="X1499"/>
      <c r="Y1499"/>
      <c r="Z1499"/>
      <c r="AA1499"/>
      <c r="AB1499" s="37"/>
      <c r="AC1499"/>
      <c r="AD1499" s="48"/>
      <c r="AE1499"/>
      <c r="AF1499"/>
      <c r="AG1499"/>
      <c r="AH1499"/>
      <c r="AJ1499"/>
    </row>
    <row r="1500" spans="8:36" x14ac:dyDescent="0.35">
      <c r="H1500"/>
      <c r="I1500" s="48"/>
      <c r="J1500"/>
      <c r="K1500"/>
      <c r="L1500"/>
      <c r="M1500"/>
      <c r="N1500"/>
      <c r="O1500"/>
      <c r="P1500" s="48"/>
      <c r="Q1500"/>
      <c r="R1500"/>
      <c r="S1500"/>
      <c r="T1500"/>
      <c r="U1500"/>
      <c r="V1500"/>
      <c r="W1500" s="48"/>
      <c r="X1500"/>
      <c r="Y1500"/>
      <c r="Z1500"/>
      <c r="AA1500"/>
      <c r="AB1500" s="37"/>
      <c r="AC1500"/>
      <c r="AD1500" s="48"/>
      <c r="AE1500"/>
      <c r="AF1500"/>
      <c r="AG1500"/>
      <c r="AH1500"/>
      <c r="AJ1500"/>
    </row>
    <row r="1501" spans="8:36" x14ac:dyDescent="0.35">
      <c r="H1501"/>
      <c r="I1501" s="48"/>
      <c r="J1501"/>
      <c r="K1501"/>
      <c r="L1501"/>
      <c r="M1501"/>
      <c r="N1501"/>
      <c r="O1501"/>
      <c r="P1501" s="48"/>
      <c r="Q1501"/>
      <c r="R1501"/>
      <c r="S1501"/>
      <c r="T1501"/>
      <c r="U1501"/>
      <c r="V1501"/>
      <c r="W1501" s="48"/>
      <c r="X1501"/>
      <c r="Y1501"/>
      <c r="Z1501"/>
      <c r="AA1501"/>
      <c r="AB1501" s="37"/>
      <c r="AC1501"/>
      <c r="AD1501" s="48"/>
      <c r="AE1501"/>
      <c r="AF1501"/>
      <c r="AG1501"/>
      <c r="AH1501"/>
      <c r="AJ1501"/>
    </row>
    <row r="1502" spans="8:36" x14ac:dyDescent="0.35">
      <c r="H1502"/>
      <c r="I1502" s="48"/>
      <c r="J1502"/>
      <c r="K1502"/>
      <c r="L1502"/>
      <c r="M1502"/>
      <c r="N1502"/>
      <c r="O1502"/>
      <c r="P1502" s="48"/>
      <c r="Q1502"/>
      <c r="R1502"/>
      <c r="S1502"/>
      <c r="T1502"/>
      <c r="U1502"/>
      <c r="V1502"/>
      <c r="W1502" s="48"/>
      <c r="X1502"/>
      <c r="Y1502"/>
      <c r="Z1502"/>
      <c r="AA1502"/>
      <c r="AB1502" s="37"/>
      <c r="AC1502"/>
      <c r="AD1502" s="48"/>
      <c r="AE1502"/>
      <c r="AF1502"/>
      <c r="AG1502"/>
      <c r="AH1502"/>
      <c r="AJ1502"/>
    </row>
    <row r="1503" spans="8:36" x14ac:dyDescent="0.35">
      <c r="H1503"/>
      <c r="I1503" s="48"/>
      <c r="J1503"/>
      <c r="K1503"/>
      <c r="L1503"/>
      <c r="M1503"/>
      <c r="N1503"/>
      <c r="O1503"/>
      <c r="P1503" s="48"/>
      <c r="Q1503"/>
      <c r="R1503"/>
      <c r="S1503"/>
      <c r="T1503"/>
      <c r="U1503"/>
      <c r="V1503"/>
      <c r="W1503" s="48"/>
      <c r="X1503"/>
      <c r="Y1503"/>
      <c r="Z1503"/>
      <c r="AA1503"/>
      <c r="AB1503" s="37"/>
      <c r="AC1503"/>
      <c r="AD1503" s="48"/>
      <c r="AE1503"/>
      <c r="AF1503"/>
      <c r="AG1503"/>
      <c r="AH1503"/>
      <c r="AJ1503"/>
    </row>
    <row r="1504" spans="8:36" x14ac:dyDescent="0.35">
      <c r="H1504"/>
      <c r="I1504" s="48"/>
      <c r="J1504"/>
      <c r="K1504"/>
      <c r="L1504"/>
      <c r="M1504"/>
      <c r="N1504"/>
      <c r="O1504"/>
      <c r="P1504" s="48"/>
      <c r="Q1504"/>
      <c r="R1504"/>
      <c r="S1504"/>
      <c r="T1504"/>
      <c r="U1504"/>
      <c r="V1504"/>
      <c r="W1504" s="48"/>
      <c r="X1504"/>
      <c r="Y1504"/>
      <c r="Z1504"/>
      <c r="AA1504"/>
      <c r="AB1504" s="37"/>
      <c r="AC1504"/>
      <c r="AD1504" s="48"/>
      <c r="AE1504"/>
      <c r="AF1504"/>
      <c r="AG1504"/>
      <c r="AH1504"/>
      <c r="AJ1504"/>
    </row>
    <row r="1505" spans="8:36" x14ac:dyDescent="0.35">
      <c r="H1505"/>
      <c r="I1505" s="48"/>
      <c r="J1505"/>
      <c r="K1505"/>
      <c r="L1505"/>
      <c r="M1505"/>
      <c r="N1505"/>
      <c r="O1505"/>
      <c r="P1505" s="48"/>
      <c r="Q1505"/>
      <c r="R1505"/>
      <c r="S1505"/>
      <c r="T1505"/>
      <c r="U1505"/>
      <c r="V1505"/>
      <c r="W1505" s="48"/>
      <c r="X1505"/>
      <c r="Y1505"/>
      <c r="Z1505"/>
      <c r="AA1505"/>
      <c r="AB1505" s="37"/>
      <c r="AC1505"/>
      <c r="AD1505" s="48"/>
      <c r="AE1505"/>
      <c r="AF1505"/>
      <c r="AG1505"/>
      <c r="AH1505"/>
      <c r="AJ1505"/>
    </row>
    <row r="1506" spans="8:36" x14ac:dyDescent="0.35">
      <c r="H1506"/>
      <c r="I1506" s="48"/>
      <c r="J1506"/>
      <c r="K1506"/>
      <c r="L1506"/>
      <c r="M1506"/>
      <c r="N1506"/>
      <c r="O1506"/>
      <c r="P1506" s="48"/>
      <c r="Q1506"/>
      <c r="R1506"/>
      <c r="S1506"/>
      <c r="T1506"/>
      <c r="U1506"/>
      <c r="V1506"/>
      <c r="W1506" s="48"/>
      <c r="X1506"/>
      <c r="Y1506"/>
      <c r="Z1506"/>
      <c r="AA1506"/>
      <c r="AB1506" s="37"/>
      <c r="AC1506"/>
      <c r="AD1506" s="48"/>
      <c r="AE1506"/>
      <c r="AF1506"/>
      <c r="AG1506"/>
      <c r="AH1506"/>
      <c r="AJ1506"/>
    </row>
    <row r="1507" spans="8:36" x14ac:dyDescent="0.35">
      <c r="H1507"/>
      <c r="I1507" s="48"/>
      <c r="J1507"/>
      <c r="K1507"/>
      <c r="L1507"/>
      <c r="M1507"/>
      <c r="N1507"/>
      <c r="O1507"/>
      <c r="P1507" s="48"/>
      <c r="Q1507"/>
      <c r="R1507"/>
      <c r="S1507"/>
      <c r="T1507"/>
      <c r="U1507"/>
      <c r="V1507"/>
      <c r="W1507" s="48"/>
      <c r="X1507"/>
      <c r="Y1507"/>
      <c r="Z1507"/>
      <c r="AA1507"/>
      <c r="AB1507" s="37"/>
      <c r="AC1507"/>
      <c r="AD1507" s="48"/>
      <c r="AE1507"/>
      <c r="AF1507"/>
      <c r="AG1507"/>
      <c r="AH1507"/>
      <c r="AJ1507"/>
    </row>
    <row r="1508" spans="8:36" x14ac:dyDescent="0.35">
      <c r="H1508"/>
      <c r="I1508" s="48"/>
      <c r="J1508"/>
      <c r="K1508"/>
      <c r="L1508"/>
      <c r="M1508"/>
      <c r="N1508"/>
      <c r="O1508"/>
      <c r="P1508" s="48"/>
      <c r="Q1508"/>
      <c r="R1508"/>
      <c r="S1508"/>
      <c r="T1508"/>
      <c r="U1508"/>
      <c r="V1508"/>
      <c r="W1508" s="48"/>
      <c r="X1508"/>
      <c r="Y1508"/>
      <c r="Z1508"/>
      <c r="AA1508"/>
      <c r="AB1508" s="37"/>
      <c r="AC1508"/>
      <c r="AD1508" s="48"/>
      <c r="AE1508"/>
      <c r="AF1508"/>
      <c r="AG1508"/>
      <c r="AH1508"/>
      <c r="AJ1508"/>
    </row>
    <row r="1509" spans="8:36" x14ac:dyDescent="0.35">
      <c r="H1509"/>
      <c r="I1509" s="48"/>
      <c r="J1509"/>
      <c r="K1509"/>
      <c r="L1509"/>
      <c r="M1509"/>
      <c r="N1509"/>
      <c r="O1509"/>
      <c r="P1509" s="48"/>
      <c r="Q1509"/>
      <c r="R1509"/>
      <c r="S1509"/>
      <c r="T1509"/>
      <c r="U1509"/>
      <c r="V1509"/>
      <c r="W1509" s="48"/>
      <c r="X1509"/>
      <c r="Y1509"/>
      <c r="Z1509"/>
      <c r="AA1509"/>
      <c r="AB1509" s="37"/>
      <c r="AC1509"/>
      <c r="AD1509" s="48"/>
      <c r="AE1509"/>
      <c r="AF1509"/>
      <c r="AG1509"/>
      <c r="AH1509"/>
      <c r="AJ1509"/>
    </row>
    <row r="1510" spans="8:36" x14ac:dyDescent="0.35">
      <c r="H1510"/>
      <c r="I1510" s="48"/>
      <c r="J1510"/>
      <c r="K1510"/>
      <c r="L1510"/>
      <c r="M1510"/>
      <c r="N1510"/>
      <c r="O1510"/>
      <c r="P1510" s="48"/>
      <c r="Q1510"/>
      <c r="R1510"/>
      <c r="S1510"/>
      <c r="T1510"/>
      <c r="U1510"/>
      <c r="V1510"/>
      <c r="W1510" s="48"/>
      <c r="X1510"/>
      <c r="Y1510"/>
      <c r="Z1510"/>
      <c r="AA1510"/>
      <c r="AB1510" s="37"/>
      <c r="AC1510"/>
      <c r="AD1510" s="48"/>
      <c r="AE1510"/>
      <c r="AF1510"/>
      <c r="AG1510"/>
      <c r="AH1510"/>
      <c r="AJ1510"/>
    </row>
    <row r="1511" spans="8:36" x14ac:dyDescent="0.35">
      <c r="H1511"/>
      <c r="I1511" s="48"/>
      <c r="J1511"/>
      <c r="K1511"/>
      <c r="L1511"/>
      <c r="M1511"/>
      <c r="N1511"/>
      <c r="O1511"/>
      <c r="P1511" s="48"/>
      <c r="Q1511"/>
      <c r="R1511"/>
      <c r="S1511"/>
      <c r="T1511"/>
      <c r="U1511"/>
      <c r="V1511"/>
      <c r="W1511" s="48"/>
      <c r="X1511"/>
      <c r="Y1511"/>
      <c r="Z1511"/>
      <c r="AA1511"/>
      <c r="AB1511" s="37"/>
      <c r="AC1511"/>
      <c r="AD1511" s="48"/>
      <c r="AE1511"/>
      <c r="AF1511"/>
      <c r="AG1511"/>
      <c r="AH1511"/>
      <c r="AJ1511"/>
    </row>
    <row r="1512" spans="8:36" x14ac:dyDescent="0.35">
      <c r="H1512"/>
      <c r="I1512" s="48"/>
      <c r="J1512"/>
      <c r="K1512"/>
      <c r="L1512"/>
      <c r="M1512"/>
      <c r="N1512"/>
      <c r="O1512"/>
      <c r="P1512" s="48"/>
      <c r="Q1512"/>
      <c r="R1512"/>
      <c r="S1512"/>
      <c r="T1512"/>
      <c r="U1512"/>
      <c r="V1512"/>
      <c r="W1512" s="48"/>
      <c r="X1512"/>
      <c r="Y1512"/>
      <c r="Z1512"/>
      <c r="AA1512"/>
      <c r="AB1512" s="37"/>
      <c r="AC1512"/>
      <c r="AD1512" s="48"/>
      <c r="AE1512"/>
      <c r="AF1512"/>
      <c r="AG1512"/>
      <c r="AH1512"/>
      <c r="AJ1512"/>
    </row>
    <row r="1513" spans="8:36" x14ac:dyDescent="0.35">
      <c r="H1513"/>
      <c r="I1513" s="48"/>
      <c r="J1513"/>
      <c r="K1513"/>
      <c r="L1513"/>
      <c r="M1513"/>
      <c r="N1513"/>
      <c r="O1513"/>
      <c r="P1513" s="48"/>
      <c r="Q1513"/>
      <c r="R1513"/>
      <c r="S1513"/>
      <c r="T1513"/>
      <c r="U1513"/>
      <c r="V1513"/>
      <c r="W1513" s="48"/>
      <c r="X1513"/>
      <c r="Y1513"/>
      <c r="Z1513"/>
      <c r="AA1513"/>
      <c r="AB1513" s="37"/>
      <c r="AC1513"/>
      <c r="AD1513" s="48"/>
      <c r="AE1513"/>
      <c r="AF1513"/>
      <c r="AG1513"/>
      <c r="AH1513"/>
      <c r="AJ1513"/>
    </row>
    <row r="1514" spans="8:36" x14ac:dyDescent="0.35">
      <c r="H1514"/>
      <c r="I1514" s="48"/>
      <c r="J1514"/>
      <c r="K1514"/>
      <c r="L1514"/>
      <c r="M1514"/>
      <c r="N1514"/>
      <c r="O1514"/>
      <c r="P1514" s="48"/>
      <c r="Q1514"/>
      <c r="R1514"/>
      <c r="S1514"/>
      <c r="T1514"/>
      <c r="U1514"/>
      <c r="V1514"/>
      <c r="W1514" s="48"/>
      <c r="X1514"/>
      <c r="Y1514"/>
      <c r="Z1514"/>
      <c r="AA1514"/>
      <c r="AB1514" s="37"/>
      <c r="AC1514"/>
      <c r="AD1514" s="48"/>
      <c r="AE1514"/>
      <c r="AF1514"/>
      <c r="AG1514"/>
      <c r="AH1514"/>
      <c r="AJ1514"/>
    </row>
    <row r="1515" spans="8:36" x14ac:dyDescent="0.35">
      <c r="H1515"/>
      <c r="I1515" s="48"/>
      <c r="J1515"/>
      <c r="K1515"/>
      <c r="L1515"/>
      <c r="M1515"/>
      <c r="N1515"/>
      <c r="O1515"/>
      <c r="P1515" s="48"/>
      <c r="Q1515"/>
      <c r="R1515"/>
      <c r="S1515"/>
      <c r="T1515"/>
      <c r="U1515"/>
      <c r="V1515"/>
      <c r="W1515" s="48"/>
      <c r="X1515"/>
      <c r="Y1515"/>
      <c r="Z1515"/>
      <c r="AA1515"/>
      <c r="AB1515" s="37"/>
      <c r="AC1515"/>
      <c r="AD1515" s="48"/>
      <c r="AE1515"/>
      <c r="AF1515"/>
      <c r="AG1515"/>
      <c r="AH1515"/>
      <c r="AJ1515"/>
    </row>
    <row r="1516" spans="8:36" x14ac:dyDescent="0.35">
      <c r="H1516"/>
      <c r="I1516" s="48"/>
      <c r="J1516"/>
      <c r="K1516"/>
      <c r="L1516"/>
      <c r="M1516"/>
      <c r="N1516"/>
      <c r="O1516"/>
      <c r="P1516" s="48"/>
      <c r="Q1516"/>
      <c r="R1516"/>
      <c r="S1516"/>
      <c r="T1516"/>
      <c r="U1516"/>
      <c r="V1516"/>
      <c r="W1516" s="48"/>
      <c r="X1516"/>
      <c r="Y1516"/>
      <c r="Z1516"/>
      <c r="AA1516"/>
      <c r="AB1516" s="37"/>
      <c r="AC1516"/>
      <c r="AD1516" s="48"/>
      <c r="AE1516"/>
      <c r="AF1516"/>
      <c r="AG1516"/>
      <c r="AH1516"/>
      <c r="AJ1516"/>
    </row>
    <row r="1517" spans="8:36" x14ac:dyDescent="0.35">
      <c r="H1517"/>
      <c r="I1517" s="48"/>
      <c r="J1517"/>
      <c r="K1517"/>
      <c r="L1517"/>
      <c r="M1517"/>
      <c r="N1517"/>
      <c r="O1517"/>
      <c r="P1517" s="48"/>
      <c r="Q1517"/>
      <c r="R1517"/>
      <c r="S1517"/>
      <c r="T1517"/>
      <c r="U1517"/>
      <c r="V1517"/>
      <c r="W1517" s="48"/>
      <c r="X1517"/>
      <c r="Y1517"/>
      <c r="Z1517"/>
      <c r="AA1517"/>
      <c r="AB1517" s="37"/>
      <c r="AC1517"/>
      <c r="AD1517" s="48"/>
      <c r="AE1517"/>
      <c r="AF1517"/>
      <c r="AG1517"/>
      <c r="AH1517"/>
      <c r="AJ1517"/>
    </row>
    <row r="1518" spans="8:36" x14ac:dyDescent="0.35">
      <c r="H1518"/>
      <c r="I1518" s="48"/>
      <c r="J1518"/>
      <c r="K1518"/>
      <c r="L1518"/>
      <c r="M1518"/>
      <c r="N1518"/>
      <c r="O1518"/>
      <c r="P1518" s="48"/>
      <c r="Q1518"/>
      <c r="R1518"/>
      <c r="S1518"/>
      <c r="T1518"/>
      <c r="U1518"/>
      <c r="V1518"/>
      <c r="W1518" s="48"/>
      <c r="X1518"/>
      <c r="Y1518"/>
      <c r="Z1518"/>
      <c r="AA1518"/>
      <c r="AB1518" s="37"/>
      <c r="AC1518"/>
      <c r="AD1518" s="48"/>
      <c r="AE1518"/>
      <c r="AF1518"/>
      <c r="AG1518"/>
      <c r="AH1518"/>
      <c r="AJ1518"/>
    </row>
    <row r="1519" spans="8:36" x14ac:dyDescent="0.35">
      <c r="H1519"/>
      <c r="I1519" s="48"/>
      <c r="J1519"/>
      <c r="K1519"/>
      <c r="L1519"/>
      <c r="M1519"/>
      <c r="N1519"/>
      <c r="O1519"/>
      <c r="P1519" s="48"/>
      <c r="Q1519"/>
      <c r="R1519"/>
      <c r="S1519"/>
      <c r="T1519"/>
      <c r="U1519"/>
      <c r="V1519"/>
      <c r="W1519" s="48"/>
      <c r="X1519"/>
      <c r="Y1519"/>
      <c r="Z1519"/>
      <c r="AA1519"/>
      <c r="AB1519" s="37"/>
      <c r="AC1519"/>
      <c r="AD1519" s="48"/>
      <c r="AE1519"/>
      <c r="AF1519"/>
      <c r="AG1519"/>
      <c r="AH1519"/>
      <c r="AJ1519"/>
    </row>
    <row r="1520" spans="8:36" x14ac:dyDescent="0.35">
      <c r="H1520"/>
      <c r="I1520" s="48"/>
      <c r="J1520"/>
      <c r="K1520"/>
      <c r="L1520"/>
      <c r="M1520"/>
      <c r="N1520"/>
      <c r="O1520"/>
      <c r="P1520" s="48"/>
      <c r="Q1520"/>
      <c r="R1520"/>
      <c r="S1520"/>
      <c r="T1520"/>
      <c r="U1520"/>
      <c r="V1520"/>
      <c r="W1520" s="48"/>
      <c r="X1520"/>
      <c r="Y1520"/>
      <c r="Z1520"/>
      <c r="AA1520"/>
      <c r="AB1520" s="37"/>
      <c r="AC1520"/>
      <c r="AD1520" s="48"/>
      <c r="AE1520"/>
      <c r="AF1520"/>
      <c r="AG1520"/>
      <c r="AH1520"/>
      <c r="AJ1520"/>
    </row>
    <row r="1521" spans="8:36" x14ac:dyDescent="0.35">
      <c r="H1521"/>
      <c r="I1521" s="48"/>
      <c r="J1521"/>
      <c r="K1521"/>
      <c r="L1521"/>
      <c r="M1521"/>
      <c r="N1521"/>
      <c r="O1521"/>
      <c r="P1521" s="48"/>
      <c r="Q1521"/>
      <c r="R1521"/>
      <c r="S1521"/>
      <c r="T1521"/>
      <c r="U1521"/>
      <c r="V1521"/>
      <c r="W1521" s="48"/>
      <c r="X1521"/>
      <c r="Y1521"/>
      <c r="Z1521"/>
      <c r="AA1521"/>
      <c r="AB1521" s="37"/>
      <c r="AC1521"/>
      <c r="AD1521" s="48"/>
      <c r="AE1521"/>
      <c r="AF1521"/>
      <c r="AG1521"/>
      <c r="AH1521"/>
      <c r="AJ1521"/>
    </row>
    <row r="1522" spans="8:36" x14ac:dyDescent="0.35">
      <c r="H1522"/>
      <c r="I1522" s="48"/>
      <c r="J1522"/>
      <c r="K1522"/>
      <c r="L1522"/>
      <c r="M1522"/>
      <c r="N1522"/>
      <c r="O1522"/>
      <c r="P1522" s="48"/>
      <c r="Q1522"/>
      <c r="R1522"/>
      <c r="S1522"/>
      <c r="T1522"/>
      <c r="U1522"/>
      <c r="V1522"/>
      <c r="W1522" s="48"/>
      <c r="X1522"/>
      <c r="Y1522"/>
      <c r="Z1522"/>
      <c r="AA1522"/>
      <c r="AB1522" s="37"/>
      <c r="AC1522"/>
      <c r="AD1522" s="48"/>
      <c r="AE1522"/>
      <c r="AF1522"/>
      <c r="AG1522"/>
      <c r="AH1522"/>
      <c r="AJ1522"/>
    </row>
    <row r="1523" spans="8:36" x14ac:dyDescent="0.35">
      <c r="H1523"/>
      <c r="I1523" s="48"/>
      <c r="J1523"/>
      <c r="K1523"/>
      <c r="L1523"/>
      <c r="M1523"/>
      <c r="N1523"/>
      <c r="O1523"/>
      <c r="P1523" s="48"/>
      <c r="Q1523"/>
      <c r="R1523"/>
      <c r="S1523"/>
      <c r="T1523"/>
      <c r="U1523"/>
      <c r="V1523"/>
      <c r="W1523" s="48"/>
      <c r="X1523"/>
      <c r="Y1523"/>
      <c r="Z1523"/>
      <c r="AA1523"/>
      <c r="AB1523" s="37"/>
      <c r="AC1523"/>
      <c r="AD1523" s="48"/>
      <c r="AE1523"/>
      <c r="AF1523"/>
      <c r="AG1523"/>
      <c r="AH1523"/>
      <c r="AJ1523"/>
    </row>
    <row r="1524" spans="8:36" x14ac:dyDescent="0.35">
      <c r="H1524"/>
      <c r="I1524" s="48"/>
      <c r="J1524"/>
      <c r="K1524"/>
      <c r="L1524"/>
      <c r="M1524"/>
      <c r="N1524"/>
      <c r="O1524"/>
      <c r="P1524" s="48"/>
      <c r="Q1524"/>
      <c r="R1524"/>
      <c r="S1524"/>
      <c r="T1524"/>
      <c r="U1524"/>
      <c r="V1524"/>
      <c r="W1524" s="48"/>
      <c r="X1524"/>
      <c r="Y1524"/>
      <c r="Z1524"/>
      <c r="AA1524"/>
      <c r="AB1524" s="37"/>
      <c r="AC1524"/>
      <c r="AD1524" s="48"/>
      <c r="AE1524"/>
      <c r="AF1524"/>
      <c r="AG1524"/>
      <c r="AH1524"/>
      <c r="AJ1524"/>
    </row>
    <row r="1525" spans="8:36" x14ac:dyDescent="0.35">
      <c r="H1525"/>
      <c r="I1525" s="48"/>
      <c r="J1525"/>
      <c r="K1525"/>
      <c r="L1525"/>
      <c r="M1525"/>
      <c r="N1525"/>
      <c r="O1525"/>
      <c r="P1525" s="48"/>
      <c r="Q1525"/>
      <c r="R1525"/>
      <c r="S1525"/>
      <c r="T1525"/>
      <c r="U1525"/>
      <c r="V1525"/>
      <c r="W1525" s="48"/>
      <c r="X1525"/>
      <c r="Y1525"/>
      <c r="Z1525"/>
      <c r="AA1525"/>
      <c r="AB1525" s="37"/>
      <c r="AC1525"/>
      <c r="AD1525" s="48"/>
      <c r="AE1525"/>
      <c r="AF1525"/>
      <c r="AG1525"/>
      <c r="AH1525"/>
      <c r="AJ1525"/>
    </row>
    <row r="1526" spans="8:36" x14ac:dyDescent="0.35">
      <c r="H1526"/>
      <c r="I1526" s="48"/>
      <c r="J1526"/>
      <c r="K1526"/>
      <c r="L1526"/>
      <c r="M1526"/>
      <c r="N1526"/>
      <c r="O1526"/>
      <c r="P1526" s="48"/>
      <c r="Q1526"/>
      <c r="R1526"/>
      <c r="S1526"/>
      <c r="T1526"/>
      <c r="U1526"/>
      <c r="V1526"/>
      <c r="W1526" s="48"/>
      <c r="X1526"/>
      <c r="Y1526"/>
      <c r="Z1526"/>
      <c r="AA1526"/>
      <c r="AB1526" s="37"/>
      <c r="AC1526"/>
      <c r="AD1526" s="48"/>
      <c r="AE1526"/>
      <c r="AF1526"/>
      <c r="AG1526"/>
      <c r="AH1526"/>
      <c r="AJ1526"/>
    </row>
    <row r="1527" spans="8:36" x14ac:dyDescent="0.35">
      <c r="H1527"/>
      <c r="I1527" s="48"/>
      <c r="J1527"/>
      <c r="K1527"/>
      <c r="L1527"/>
      <c r="M1527"/>
      <c r="N1527"/>
      <c r="O1527"/>
      <c r="P1527" s="48"/>
      <c r="Q1527"/>
      <c r="R1527"/>
      <c r="S1527"/>
      <c r="T1527"/>
      <c r="U1527"/>
      <c r="V1527"/>
      <c r="W1527" s="48"/>
      <c r="X1527"/>
      <c r="Y1527"/>
      <c r="Z1527"/>
      <c r="AA1527"/>
      <c r="AB1527" s="37"/>
      <c r="AC1527"/>
      <c r="AD1527" s="48"/>
      <c r="AE1527"/>
      <c r="AF1527"/>
      <c r="AG1527"/>
      <c r="AH1527"/>
      <c r="AJ1527"/>
    </row>
    <row r="1528" spans="8:36" x14ac:dyDescent="0.35">
      <c r="H1528"/>
      <c r="I1528" s="48"/>
      <c r="J1528"/>
      <c r="K1528"/>
      <c r="L1528"/>
      <c r="M1528"/>
      <c r="N1528"/>
      <c r="O1528"/>
      <c r="P1528" s="48"/>
      <c r="Q1528"/>
      <c r="R1528"/>
      <c r="S1528"/>
      <c r="T1528"/>
      <c r="U1528"/>
      <c r="V1528"/>
      <c r="W1528" s="48"/>
      <c r="X1528"/>
      <c r="Y1528"/>
      <c r="Z1528"/>
      <c r="AA1528"/>
      <c r="AB1528" s="37"/>
      <c r="AC1528"/>
      <c r="AD1528" s="48"/>
      <c r="AE1528"/>
      <c r="AF1528"/>
      <c r="AG1528"/>
      <c r="AH1528"/>
      <c r="AJ1528"/>
    </row>
    <row r="1529" spans="8:36" x14ac:dyDescent="0.35">
      <c r="H1529"/>
      <c r="I1529" s="48"/>
      <c r="J1529"/>
      <c r="K1529"/>
      <c r="L1529"/>
      <c r="M1529"/>
      <c r="N1529"/>
      <c r="O1529"/>
      <c r="P1529" s="48"/>
      <c r="Q1529"/>
      <c r="R1529"/>
      <c r="S1529"/>
      <c r="T1529"/>
      <c r="U1529"/>
      <c r="V1529"/>
      <c r="W1529" s="48"/>
      <c r="X1529"/>
      <c r="Y1529"/>
      <c r="Z1529"/>
      <c r="AA1529"/>
      <c r="AB1529" s="37"/>
      <c r="AC1529"/>
      <c r="AD1529" s="48"/>
      <c r="AE1529"/>
      <c r="AF1529"/>
      <c r="AG1529"/>
      <c r="AH1529"/>
      <c r="AJ1529"/>
    </row>
    <row r="1530" spans="8:36" x14ac:dyDescent="0.35">
      <c r="H1530"/>
      <c r="I1530" s="48"/>
      <c r="J1530"/>
      <c r="K1530"/>
      <c r="L1530"/>
      <c r="M1530"/>
      <c r="N1530"/>
      <c r="O1530"/>
      <c r="P1530" s="48"/>
      <c r="Q1530"/>
      <c r="R1530"/>
      <c r="S1530"/>
      <c r="T1530"/>
      <c r="U1530"/>
      <c r="V1530"/>
      <c r="W1530" s="48"/>
      <c r="X1530"/>
      <c r="Y1530"/>
      <c r="Z1530"/>
      <c r="AA1530"/>
      <c r="AB1530" s="37"/>
      <c r="AC1530"/>
      <c r="AD1530" s="48"/>
      <c r="AE1530"/>
      <c r="AF1530"/>
      <c r="AG1530"/>
      <c r="AH1530"/>
      <c r="AJ1530"/>
    </row>
    <row r="1531" spans="8:36" x14ac:dyDescent="0.35">
      <c r="H1531"/>
      <c r="I1531" s="48"/>
      <c r="J1531"/>
      <c r="K1531"/>
      <c r="L1531"/>
      <c r="M1531"/>
      <c r="N1531"/>
      <c r="O1531"/>
      <c r="P1531" s="48"/>
      <c r="Q1531"/>
      <c r="R1531"/>
      <c r="S1531"/>
      <c r="T1531"/>
      <c r="U1531"/>
      <c r="V1531"/>
      <c r="W1531" s="48"/>
      <c r="X1531"/>
      <c r="Y1531"/>
      <c r="Z1531"/>
      <c r="AA1531"/>
      <c r="AB1531" s="37"/>
      <c r="AC1531"/>
      <c r="AD1531" s="48"/>
      <c r="AE1531"/>
      <c r="AF1531"/>
      <c r="AG1531"/>
      <c r="AH1531"/>
      <c r="AJ1531"/>
    </row>
    <row r="1532" spans="8:36" x14ac:dyDescent="0.35">
      <c r="H1532"/>
      <c r="I1532" s="48"/>
      <c r="J1532"/>
      <c r="K1532"/>
      <c r="L1532"/>
      <c r="M1532"/>
      <c r="N1532"/>
      <c r="O1532"/>
      <c r="P1532" s="48"/>
      <c r="Q1532"/>
      <c r="R1532"/>
      <c r="S1532"/>
      <c r="T1532"/>
      <c r="U1532"/>
      <c r="V1532"/>
      <c r="W1532" s="48"/>
      <c r="X1532"/>
      <c r="Y1532"/>
      <c r="Z1532"/>
      <c r="AA1532"/>
      <c r="AB1532" s="37"/>
      <c r="AC1532"/>
      <c r="AD1532" s="48"/>
      <c r="AE1532"/>
      <c r="AF1532"/>
      <c r="AG1532"/>
      <c r="AH1532"/>
      <c r="AJ1532"/>
    </row>
    <row r="1533" spans="8:36" x14ac:dyDescent="0.35">
      <c r="H1533"/>
      <c r="I1533" s="48"/>
      <c r="J1533"/>
      <c r="K1533"/>
      <c r="L1533"/>
      <c r="M1533"/>
      <c r="N1533"/>
      <c r="O1533"/>
      <c r="P1533" s="48"/>
      <c r="Q1533"/>
      <c r="R1533"/>
      <c r="S1533"/>
      <c r="T1533"/>
      <c r="U1533"/>
      <c r="V1533"/>
      <c r="W1533" s="48"/>
      <c r="X1533"/>
      <c r="Y1533"/>
      <c r="Z1533"/>
      <c r="AA1533"/>
      <c r="AB1533" s="37"/>
      <c r="AC1533"/>
      <c r="AD1533" s="48"/>
      <c r="AE1533"/>
      <c r="AF1533"/>
      <c r="AG1533"/>
      <c r="AH1533"/>
      <c r="AJ1533"/>
    </row>
    <row r="1534" spans="8:36" x14ac:dyDescent="0.35">
      <c r="H1534"/>
      <c r="I1534" s="48"/>
      <c r="J1534"/>
      <c r="K1534"/>
      <c r="L1534"/>
      <c r="M1534"/>
      <c r="N1534"/>
      <c r="O1534"/>
      <c r="P1534" s="48"/>
      <c r="Q1534"/>
      <c r="R1534"/>
      <c r="S1534"/>
      <c r="T1534"/>
      <c r="U1534"/>
      <c r="V1534"/>
      <c r="W1534" s="48"/>
      <c r="X1534"/>
      <c r="Y1534"/>
      <c r="Z1534"/>
      <c r="AA1534"/>
      <c r="AB1534" s="37"/>
      <c r="AC1534"/>
      <c r="AD1534" s="48"/>
      <c r="AE1534"/>
      <c r="AF1534"/>
      <c r="AG1534"/>
      <c r="AH1534"/>
      <c r="AJ1534"/>
    </row>
    <row r="1535" spans="8:36" x14ac:dyDescent="0.35">
      <c r="H1535"/>
      <c r="I1535" s="48"/>
      <c r="J1535"/>
      <c r="K1535"/>
      <c r="L1535"/>
      <c r="M1535"/>
      <c r="N1535"/>
      <c r="O1535"/>
      <c r="P1535" s="48"/>
      <c r="Q1535"/>
      <c r="R1535"/>
      <c r="S1535"/>
      <c r="T1535"/>
      <c r="U1535"/>
      <c r="V1535"/>
      <c r="W1535" s="48"/>
      <c r="X1535"/>
      <c r="Y1535"/>
      <c r="Z1535"/>
      <c r="AA1535"/>
      <c r="AB1535" s="37"/>
      <c r="AC1535"/>
      <c r="AD1535" s="48"/>
      <c r="AE1535"/>
      <c r="AF1535"/>
      <c r="AG1535"/>
      <c r="AH1535"/>
      <c r="AJ1535"/>
    </row>
    <row r="1536" spans="8:36" x14ac:dyDescent="0.35">
      <c r="H1536"/>
      <c r="I1536" s="48"/>
      <c r="J1536"/>
      <c r="K1536"/>
      <c r="L1536"/>
      <c r="M1536"/>
      <c r="N1536"/>
      <c r="O1536"/>
      <c r="P1536" s="48"/>
      <c r="Q1536"/>
      <c r="R1536"/>
      <c r="S1536"/>
      <c r="T1536"/>
      <c r="U1536"/>
      <c r="V1536"/>
      <c r="W1536" s="48"/>
      <c r="X1536"/>
      <c r="Y1536"/>
      <c r="Z1536"/>
      <c r="AA1536"/>
      <c r="AB1536" s="37"/>
      <c r="AC1536"/>
      <c r="AD1536" s="48"/>
      <c r="AE1536"/>
      <c r="AF1536"/>
      <c r="AG1536"/>
      <c r="AH1536"/>
      <c r="AJ1536"/>
    </row>
    <row r="1537" spans="8:36" x14ac:dyDescent="0.35">
      <c r="H1537"/>
      <c r="I1537" s="48"/>
      <c r="J1537"/>
      <c r="K1537"/>
      <c r="L1537"/>
      <c r="M1537"/>
      <c r="N1537"/>
      <c r="O1537"/>
      <c r="P1537" s="48"/>
      <c r="Q1537"/>
      <c r="R1537"/>
      <c r="S1537"/>
      <c r="T1537"/>
      <c r="U1537"/>
      <c r="V1537"/>
      <c r="W1537" s="48"/>
      <c r="X1537"/>
      <c r="Y1537"/>
      <c r="Z1537"/>
      <c r="AA1537"/>
      <c r="AB1537" s="37"/>
      <c r="AC1537"/>
      <c r="AD1537" s="48"/>
      <c r="AE1537"/>
      <c r="AF1537"/>
      <c r="AG1537"/>
      <c r="AH1537"/>
      <c r="AJ1537"/>
    </row>
    <row r="1538" spans="8:36" x14ac:dyDescent="0.35">
      <c r="H1538"/>
      <c r="I1538" s="48"/>
      <c r="J1538"/>
      <c r="K1538"/>
      <c r="L1538"/>
      <c r="M1538"/>
      <c r="N1538"/>
      <c r="O1538"/>
      <c r="P1538" s="48"/>
      <c r="Q1538"/>
      <c r="R1538"/>
      <c r="S1538"/>
      <c r="T1538"/>
      <c r="U1538"/>
      <c r="V1538"/>
      <c r="W1538" s="48"/>
      <c r="X1538"/>
      <c r="Y1538"/>
      <c r="Z1538"/>
      <c r="AA1538"/>
      <c r="AB1538" s="37"/>
      <c r="AC1538"/>
      <c r="AD1538" s="48"/>
      <c r="AE1538"/>
      <c r="AF1538"/>
      <c r="AG1538"/>
      <c r="AH1538"/>
      <c r="AJ1538"/>
    </row>
    <row r="1539" spans="8:36" x14ac:dyDescent="0.35">
      <c r="H1539"/>
      <c r="I1539" s="48"/>
      <c r="J1539"/>
      <c r="K1539"/>
      <c r="L1539"/>
      <c r="M1539"/>
      <c r="N1539"/>
      <c r="O1539"/>
      <c r="P1539" s="48"/>
      <c r="Q1539"/>
      <c r="R1539"/>
      <c r="S1539"/>
      <c r="T1539"/>
      <c r="U1539"/>
      <c r="V1539"/>
      <c r="W1539" s="48"/>
      <c r="X1539"/>
      <c r="Y1539"/>
      <c r="Z1539"/>
      <c r="AA1539"/>
      <c r="AB1539" s="37"/>
      <c r="AC1539"/>
      <c r="AD1539" s="48"/>
      <c r="AE1539"/>
      <c r="AF1539"/>
      <c r="AG1539"/>
      <c r="AH1539"/>
      <c r="AJ1539"/>
    </row>
    <row r="1540" spans="8:36" x14ac:dyDescent="0.35">
      <c r="H1540"/>
      <c r="I1540" s="48"/>
      <c r="J1540"/>
      <c r="K1540"/>
      <c r="L1540"/>
      <c r="M1540"/>
      <c r="N1540"/>
      <c r="O1540"/>
      <c r="P1540" s="48"/>
      <c r="Q1540"/>
      <c r="R1540"/>
      <c r="S1540"/>
      <c r="T1540"/>
      <c r="U1540"/>
      <c r="V1540"/>
      <c r="W1540" s="48"/>
      <c r="X1540"/>
      <c r="Y1540"/>
      <c r="Z1540"/>
      <c r="AA1540"/>
      <c r="AB1540" s="37"/>
      <c r="AC1540"/>
      <c r="AD1540" s="48"/>
      <c r="AE1540"/>
      <c r="AF1540"/>
      <c r="AG1540"/>
      <c r="AH1540"/>
      <c r="AJ1540"/>
    </row>
    <row r="1541" spans="8:36" x14ac:dyDescent="0.35">
      <c r="H1541"/>
      <c r="I1541" s="48"/>
      <c r="J1541"/>
      <c r="K1541"/>
      <c r="L1541"/>
      <c r="M1541"/>
      <c r="N1541"/>
      <c r="O1541"/>
      <c r="P1541" s="48"/>
      <c r="Q1541"/>
      <c r="R1541"/>
      <c r="S1541"/>
      <c r="T1541"/>
      <c r="U1541"/>
      <c r="V1541"/>
      <c r="W1541" s="48"/>
      <c r="X1541"/>
      <c r="Y1541"/>
      <c r="Z1541"/>
      <c r="AA1541"/>
      <c r="AB1541" s="37"/>
      <c r="AC1541"/>
      <c r="AD1541" s="48"/>
      <c r="AE1541"/>
      <c r="AF1541"/>
      <c r="AG1541"/>
      <c r="AH1541"/>
      <c r="AJ1541"/>
    </row>
    <row r="1542" spans="8:36" x14ac:dyDescent="0.35">
      <c r="H1542"/>
      <c r="I1542" s="48"/>
      <c r="J1542"/>
      <c r="K1542"/>
      <c r="L1542"/>
      <c r="M1542"/>
      <c r="N1542"/>
      <c r="O1542"/>
      <c r="P1542" s="48"/>
      <c r="Q1542"/>
      <c r="R1542"/>
      <c r="S1542"/>
      <c r="T1542"/>
      <c r="U1542"/>
      <c r="V1542"/>
      <c r="W1542" s="48"/>
      <c r="X1542"/>
      <c r="Y1542"/>
      <c r="Z1542"/>
      <c r="AA1542"/>
      <c r="AB1542" s="37"/>
      <c r="AC1542"/>
      <c r="AD1542" s="48"/>
      <c r="AE1542"/>
      <c r="AF1542"/>
      <c r="AG1542"/>
      <c r="AH1542"/>
      <c r="AJ1542"/>
    </row>
    <row r="1543" spans="8:36" x14ac:dyDescent="0.35">
      <c r="H1543"/>
      <c r="I1543" s="48"/>
      <c r="J1543"/>
      <c r="K1543"/>
      <c r="L1543"/>
      <c r="M1543"/>
      <c r="N1543"/>
      <c r="O1543"/>
      <c r="P1543" s="48"/>
      <c r="Q1543"/>
      <c r="R1543"/>
      <c r="S1543"/>
      <c r="T1543"/>
      <c r="U1543"/>
      <c r="V1543"/>
      <c r="W1543" s="48"/>
      <c r="X1543"/>
      <c r="Y1543"/>
      <c r="Z1543"/>
      <c r="AA1543"/>
      <c r="AB1543" s="37"/>
      <c r="AC1543"/>
      <c r="AD1543" s="48"/>
      <c r="AE1543"/>
      <c r="AF1543"/>
      <c r="AG1543"/>
      <c r="AH1543"/>
      <c r="AJ1543"/>
    </row>
    <row r="1544" spans="8:36" x14ac:dyDescent="0.35">
      <c r="H1544"/>
      <c r="I1544" s="48"/>
      <c r="J1544"/>
      <c r="K1544"/>
      <c r="L1544"/>
      <c r="M1544"/>
      <c r="N1544"/>
      <c r="O1544"/>
      <c r="P1544" s="48"/>
      <c r="Q1544"/>
      <c r="R1544"/>
      <c r="S1544"/>
      <c r="T1544"/>
      <c r="U1544"/>
      <c r="V1544"/>
      <c r="W1544" s="48"/>
      <c r="X1544"/>
      <c r="Y1544"/>
      <c r="Z1544"/>
      <c r="AA1544"/>
      <c r="AB1544" s="37"/>
      <c r="AC1544"/>
      <c r="AD1544" s="48"/>
      <c r="AE1544"/>
      <c r="AF1544"/>
      <c r="AG1544"/>
      <c r="AH1544"/>
      <c r="AJ1544"/>
    </row>
    <row r="1545" spans="8:36" x14ac:dyDescent="0.35">
      <c r="H1545"/>
      <c r="I1545" s="48"/>
      <c r="J1545"/>
      <c r="K1545"/>
      <c r="L1545"/>
      <c r="M1545"/>
      <c r="N1545"/>
      <c r="O1545"/>
      <c r="P1545" s="48"/>
      <c r="Q1545"/>
      <c r="R1545"/>
      <c r="S1545"/>
      <c r="T1545"/>
      <c r="U1545"/>
      <c r="V1545"/>
      <c r="W1545" s="48"/>
      <c r="X1545"/>
      <c r="Y1545"/>
      <c r="Z1545"/>
      <c r="AA1545"/>
      <c r="AB1545" s="37"/>
      <c r="AC1545"/>
      <c r="AD1545" s="48"/>
      <c r="AE1545"/>
      <c r="AF1545"/>
      <c r="AG1545"/>
      <c r="AH1545"/>
      <c r="AJ1545"/>
    </row>
    <row r="1546" spans="8:36" x14ac:dyDescent="0.35">
      <c r="H1546"/>
      <c r="I1546" s="48"/>
      <c r="J1546"/>
      <c r="K1546"/>
      <c r="L1546"/>
      <c r="M1546"/>
      <c r="N1546"/>
      <c r="O1546"/>
      <c r="P1546" s="48"/>
      <c r="Q1546"/>
      <c r="R1546"/>
      <c r="S1546"/>
      <c r="T1546"/>
      <c r="U1546"/>
      <c r="V1546"/>
      <c r="W1546" s="48"/>
      <c r="X1546"/>
      <c r="Y1546"/>
      <c r="Z1546"/>
      <c r="AA1546"/>
      <c r="AB1546" s="37"/>
      <c r="AC1546"/>
      <c r="AD1546" s="48"/>
      <c r="AE1546"/>
      <c r="AF1546"/>
      <c r="AG1546"/>
      <c r="AH1546"/>
      <c r="AJ1546"/>
    </row>
    <row r="1547" spans="8:36" x14ac:dyDescent="0.35">
      <c r="H1547"/>
      <c r="I1547" s="48"/>
      <c r="J1547"/>
      <c r="K1547"/>
      <c r="L1547"/>
      <c r="M1547"/>
      <c r="N1547"/>
      <c r="O1547"/>
      <c r="P1547" s="48"/>
      <c r="Q1547"/>
      <c r="R1547"/>
      <c r="S1547"/>
      <c r="T1547"/>
      <c r="U1547"/>
      <c r="V1547"/>
      <c r="W1547" s="48"/>
      <c r="X1547"/>
      <c r="Y1547"/>
      <c r="Z1547"/>
      <c r="AA1547"/>
      <c r="AB1547" s="37"/>
      <c r="AC1547"/>
      <c r="AD1547" s="48"/>
      <c r="AE1547"/>
      <c r="AF1547"/>
      <c r="AG1547"/>
      <c r="AH1547"/>
      <c r="AJ1547"/>
    </row>
    <row r="1548" spans="8:36" x14ac:dyDescent="0.35">
      <c r="H1548"/>
      <c r="I1548" s="48"/>
      <c r="J1548"/>
      <c r="K1548"/>
      <c r="L1548"/>
      <c r="M1548"/>
      <c r="N1548"/>
      <c r="O1548"/>
      <c r="P1548" s="48"/>
      <c r="Q1548"/>
      <c r="R1548"/>
      <c r="S1548"/>
      <c r="T1548"/>
      <c r="U1548"/>
      <c r="V1548"/>
      <c r="W1548" s="48"/>
      <c r="X1548"/>
      <c r="Y1548"/>
      <c r="Z1548"/>
      <c r="AA1548"/>
      <c r="AB1548" s="37"/>
      <c r="AC1548"/>
      <c r="AD1548" s="48"/>
      <c r="AE1548"/>
      <c r="AF1548"/>
      <c r="AG1548"/>
      <c r="AH1548"/>
      <c r="AJ1548"/>
    </row>
    <row r="1549" spans="8:36" x14ac:dyDescent="0.35">
      <c r="H1549"/>
      <c r="I1549" s="48"/>
      <c r="J1549"/>
      <c r="K1549"/>
      <c r="L1549"/>
      <c r="M1549"/>
      <c r="N1549"/>
      <c r="O1549"/>
      <c r="P1549" s="48"/>
      <c r="Q1549"/>
      <c r="R1549"/>
      <c r="S1549"/>
      <c r="T1549"/>
      <c r="U1549"/>
      <c r="V1549"/>
      <c r="W1549" s="48"/>
      <c r="X1549"/>
      <c r="Y1549"/>
      <c r="Z1549"/>
      <c r="AA1549"/>
      <c r="AB1549" s="37"/>
      <c r="AC1549"/>
      <c r="AD1549" s="48"/>
      <c r="AE1549"/>
      <c r="AF1549"/>
      <c r="AG1549"/>
      <c r="AH1549"/>
      <c r="AJ1549"/>
    </row>
    <row r="1550" spans="8:36" x14ac:dyDescent="0.35">
      <c r="H1550"/>
      <c r="I1550" s="48"/>
      <c r="J1550"/>
      <c r="K1550"/>
      <c r="L1550"/>
      <c r="M1550"/>
      <c r="N1550"/>
      <c r="O1550"/>
      <c r="P1550" s="48"/>
      <c r="Q1550"/>
      <c r="R1550"/>
      <c r="S1550"/>
      <c r="T1550"/>
      <c r="U1550"/>
      <c r="V1550"/>
      <c r="W1550" s="48"/>
      <c r="X1550"/>
      <c r="Y1550"/>
      <c r="Z1550"/>
      <c r="AA1550"/>
      <c r="AB1550" s="37"/>
      <c r="AC1550"/>
      <c r="AD1550" s="48"/>
      <c r="AE1550"/>
      <c r="AF1550"/>
      <c r="AG1550"/>
      <c r="AH1550"/>
      <c r="AJ1550"/>
    </row>
    <row r="1551" spans="8:36" x14ac:dyDescent="0.35">
      <c r="H1551"/>
      <c r="I1551" s="48"/>
      <c r="J1551"/>
      <c r="K1551"/>
      <c r="L1551"/>
      <c r="M1551"/>
      <c r="N1551"/>
      <c r="O1551"/>
      <c r="P1551" s="48"/>
      <c r="Q1551"/>
      <c r="R1551"/>
      <c r="S1551"/>
      <c r="T1551"/>
      <c r="U1551"/>
      <c r="V1551"/>
      <c r="W1551" s="48"/>
      <c r="X1551"/>
      <c r="Y1551"/>
      <c r="Z1551"/>
      <c r="AA1551"/>
      <c r="AB1551" s="37"/>
      <c r="AC1551"/>
      <c r="AD1551" s="48"/>
      <c r="AE1551"/>
      <c r="AF1551"/>
      <c r="AG1551"/>
      <c r="AH1551"/>
      <c r="AJ1551"/>
    </row>
    <row r="1552" spans="8:36" x14ac:dyDescent="0.35">
      <c r="H1552"/>
      <c r="I1552" s="48"/>
      <c r="J1552"/>
      <c r="K1552"/>
      <c r="L1552"/>
      <c r="M1552"/>
      <c r="N1552"/>
      <c r="O1552"/>
      <c r="P1552" s="48"/>
      <c r="Q1552"/>
      <c r="R1552"/>
      <c r="S1552"/>
      <c r="T1552"/>
      <c r="U1552"/>
      <c r="V1552"/>
      <c r="W1552" s="48"/>
      <c r="X1552"/>
      <c r="Y1552"/>
      <c r="Z1552"/>
      <c r="AA1552"/>
      <c r="AB1552" s="37"/>
      <c r="AC1552"/>
      <c r="AD1552" s="48"/>
      <c r="AE1552"/>
      <c r="AF1552"/>
      <c r="AG1552"/>
      <c r="AH1552"/>
      <c r="AJ1552"/>
    </row>
    <row r="1553" spans="8:36" x14ac:dyDescent="0.35">
      <c r="H1553"/>
      <c r="I1553" s="48"/>
      <c r="J1553"/>
      <c r="K1553"/>
      <c r="L1553"/>
      <c r="M1553"/>
      <c r="N1553"/>
      <c r="O1553"/>
      <c r="P1553" s="48"/>
      <c r="Q1553"/>
      <c r="R1553"/>
      <c r="S1553"/>
      <c r="T1553"/>
      <c r="U1553"/>
      <c r="V1553"/>
      <c r="W1553" s="48"/>
      <c r="X1553"/>
      <c r="Y1553"/>
      <c r="Z1553"/>
      <c r="AA1553"/>
      <c r="AB1553" s="37"/>
      <c r="AC1553"/>
      <c r="AD1553" s="48"/>
      <c r="AE1553"/>
      <c r="AF1553"/>
      <c r="AG1553"/>
      <c r="AH1553"/>
      <c r="AJ1553"/>
    </row>
    <row r="1554" spans="8:36" x14ac:dyDescent="0.35">
      <c r="H1554"/>
      <c r="I1554" s="48"/>
      <c r="J1554"/>
      <c r="K1554"/>
      <c r="L1554"/>
      <c r="M1554"/>
      <c r="N1554"/>
      <c r="O1554"/>
      <c r="P1554" s="48"/>
      <c r="Q1554"/>
      <c r="R1554"/>
      <c r="S1554"/>
      <c r="T1554"/>
      <c r="U1554"/>
      <c r="V1554"/>
      <c r="W1554" s="48"/>
      <c r="X1554"/>
      <c r="Y1554"/>
      <c r="Z1554"/>
      <c r="AA1554"/>
      <c r="AB1554" s="37"/>
      <c r="AC1554"/>
      <c r="AD1554" s="48"/>
      <c r="AE1554"/>
      <c r="AF1554"/>
      <c r="AG1554"/>
      <c r="AH1554"/>
      <c r="AJ1554"/>
    </row>
    <row r="1555" spans="8:36" x14ac:dyDescent="0.35">
      <c r="H1555"/>
      <c r="I1555" s="48"/>
      <c r="J1555"/>
      <c r="K1555"/>
      <c r="L1555"/>
      <c r="M1555"/>
      <c r="N1555"/>
      <c r="O1555"/>
      <c r="P1555" s="48"/>
      <c r="Q1555"/>
      <c r="R1555"/>
      <c r="S1555"/>
      <c r="T1555"/>
      <c r="U1555"/>
      <c r="V1555"/>
      <c r="W1555" s="48"/>
      <c r="X1555"/>
      <c r="Y1555"/>
      <c r="Z1555"/>
      <c r="AA1555"/>
      <c r="AB1555" s="37"/>
      <c r="AC1555"/>
      <c r="AD1555" s="48"/>
      <c r="AE1555"/>
      <c r="AF1555"/>
      <c r="AG1555"/>
      <c r="AH1555"/>
      <c r="AJ1555"/>
    </row>
    <row r="1556" spans="8:36" x14ac:dyDescent="0.35">
      <c r="H1556"/>
      <c r="I1556" s="48"/>
      <c r="J1556"/>
      <c r="K1556"/>
      <c r="L1556"/>
      <c r="M1556"/>
      <c r="N1556"/>
      <c r="O1556"/>
      <c r="P1556" s="48"/>
      <c r="Q1556"/>
      <c r="R1556"/>
      <c r="S1556"/>
      <c r="T1556"/>
      <c r="U1556"/>
      <c r="V1556"/>
      <c r="W1556" s="48"/>
      <c r="X1556"/>
      <c r="Y1556"/>
      <c r="Z1556"/>
      <c r="AA1556"/>
      <c r="AB1556" s="37"/>
      <c r="AC1556"/>
      <c r="AD1556" s="48"/>
      <c r="AE1556"/>
      <c r="AF1556"/>
      <c r="AG1556"/>
      <c r="AH1556"/>
      <c r="AJ1556"/>
    </row>
    <row r="1557" spans="8:36" x14ac:dyDescent="0.35">
      <c r="H1557"/>
      <c r="I1557" s="48"/>
      <c r="J1557"/>
      <c r="K1557"/>
      <c r="L1557"/>
      <c r="M1557"/>
      <c r="N1557"/>
      <c r="O1557"/>
      <c r="P1557" s="48"/>
      <c r="Q1557"/>
      <c r="R1557"/>
      <c r="S1557"/>
      <c r="T1557"/>
      <c r="U1557"/>
      <c r="V1557"/>
      <c r="W1557" s="48"/>
      <c r="X1557"/>
      <c r="Y1557"/>
      <c r="Z1557"/>
      <c r="AA1557"/>
      <c r="AB1557" s="37"/>
      <c r="AC1557"/>
      <c r="AD1557" s="48"/>
      <c r="AE1557"/>
      <c r="AF1557"/>
      <c r="AG1557"/>
      <c r="AH1557"/>
      <c r="AJ1557"/>
    </row>
    <row r="1558" spans="8:36" x14ac:dyDescent="0.35">
      <c r="H1558"/>
      <c r="I1558" s="48"/>
      <c r="J1558"/>
      <c r="K1558"/>
      <c r="L1558"/>
      <c r="M1558"/>
      <c r="N1558"/>
      <c r="O1558"/>
      <c r="P1558" s="48"/>
      <c r="Q1558"/>
      <c r="R1558"/>
      <c r="S1558"/>
      <c r="T1558"/>
      <c r="U1558"/>
      <c r="V1558"/>
      <c r="W1558" s="48"/>
      <c r="X1558"/>
      <c r="Y1558"/>
      <c r="Z1558"/>
      <c r="AA1558"/>
      <c r="AB1558" s="37"/>
      <c r="AC1558"/>
      <c r="AD1558" s="48"/>
      <c r="AE1558"/>
      <c r="AF1558"/>
      <c r="AG1558"/>
      <c r="AH1558"/>
      <c r="AJ1558"/>
    </row>
    <row r="1559" spans="8:36" x14ac:dyDescent="0.35">
      <c r="H1559"/>
      <c r="I1559" s="48"/>
      <c r="J1559"/>
      <c r="K1559"/>
      <c r="L1559"/>
      <c r="M1559"/>
      <c r="N1559"/>
      <c r="O1559"/>
      <c r="P1559" s="48"/>
      <c r="Q1559"/>
      <c r="R1559"/>
      <c r="S1559"/>
      <c r="T1559"/>
      <c r="U1559"/>
      <c r="V1559"/>
      <c r="W1559" s="48"/>
      <c r="X1559"/>
      <c r="Y1559"/>
      <c r="Z1559"/>
      <c r="AA1559"/>
      <c r="AB1559" s="37"/>
      <c r="AC1559"/>
      <c r="AD1559" s="48"/>
      <c r="AE1559"/>
      <c r="AF1559"/>
      <c r="AG1559"/>
      <c r="AH1559"/>
      <c r="AJ1559"/>
    </row>
    <row r="1560" spans="8:36" x14ac:dyDescent="0.35">
      <c r="H1560"/>
      <c r="I1560" s="48"/>
      <c r="J1560"/>
      <c r="K1560"/>
      <c r="L1560"/>
      <c r="M1560"/>
      <c r="N1560"/>
      <c r="O1560"/>
      <c r="P1560" s="48"/>
      <c r="Q1560"/>
      <c r="R1560"/>
      <c r="S1560"/>
      <c r="T1560"/>
      <c r="U1560"/>
      <c r="V1560"/>
      <c r="W1560" s="48"/>
      <c r="X1560"/>
      <c r="Y1560"/>
      <c r="Z1560"/>
      <c r="AA1560"/>
      <c r="AB1560" s="37"/>
      <c r="AC1560"/>
      <c r="AD1560" s="48"/>
      <c r="AE1560"/>
      <c r="AF1560"/>
      <c r="AG1560"/>
      <c r="AH1560"/>
      <c r="AJ1560"/>
    </row>
    <row r="1561" spans="8:36" x14ac:dyDescent="0.35">
      <c r="H1561"/>
      <c r="I1561" s="48"/>
      <c r="J1561"/>
      <c r="K1561"/>
      <c r="L1561"/>
      <c r="M1561"/>
      <c r="N1561"/>
      <c r="O1561"/>
      <c r="P1561" s="48"/>
      <c r="Q1561"/>
      <c r="R1561"/>
      <c r="S1561"/>
      <c r="T1561"/>
      <c r="U1561"/>
      <c r="V1561"/>
      <c r="W1561" s="48"/>
      <c r="X1561"/>
      <c r="Y1561"/>
      <c r="Z1561"/>
      <c r="AA1561"/>
      <c r="AB1561" s="37"/>
      <c r="AC1561"/>
      <c r="AD1561" s="48"/>
      <c r="AE1561"/>
      <c r="AF1561"/>
      <c r="AG1561"/>
      <c r="AH1561"/>
      <c r="AJ1561"/>
    </row>
    <row r="1562" spans="8:36" x14ac:dyDescent="0.35">
      <c r="H1562"/>
      <c r="I1562" s="48"/>
      <c r="J1562"/>
      <c r="K1562"/>
      <c r="L1562"/>
      <c r="M1562"/>
      <c r="N1562"/>
      <c r="O1562"/>
      <c r="P1562" s="48"/>
      <c r="Q1562"/>
      <c r="R1562"/>
      <c r="S1562"/>
      <c r="T1562"/>
      <c r="U1562"/>
      <c r="V1562"/>
      <c r="W1562" s="48"/>
      <c r="X1562"/>
      <c r="Y1562"/>
      <c r="Z1562"/>
      <c r="AA1562"/>
      <c r="AB1562" s="37"/>
      <c r="AC1562"/>
      <c r="AD1562" s="48"/>
      <c r="AE1562"/>
      <c r="AF1562"/>
      <c r="AG1562"/>
      <c r="AH1562"/>
      <c r="AJ1562"/>
    </row>
    <row r="1563" spans="8:36" x14ac:dyDescent="0.35">
      <c r="H1563"/>
      <c r="I1563" s="48"/>
      <c r="J1563"/>
      <c r="K1563"/>
      <c r="L1563"/>
      <c r="M1563"/>
      <c r="N1563"/>
      <c r="O1563"/>
      <c r="P1563" s="48"/>
      <c r="Q1563"/>
      <c r="R1563"/>
      <c r="S1563"/>
      <c r="T1563"/>
      <c r="U1563"/>
      <c r="V1563"/>
      <c r="W1563" s="48"/>
      <c r="X1563"/>
      <c r="Y1563"/>
      <c r="Z1563"/>
      <c r="AA1563"/>
      <c r="AB1563" s="37"/>
      <c r="AC1563"/>
      <c r="AD1563" s="48"/>
      <c r="AE1563"/>
      <c r="AF1563"/>
      <c r="AG1563"/>
      <c r="AH1563"/>
      <c r="AJ1563"/>
    </row>
    <row r="1564" spans="8:36" x14ac:dyDescent="0.35">
      <c r="H1564"/>
      <c r="I1564" s="48"/>
      <c r="J1564"/>
      <c r="K1564"/>
      <c r="L1564"/>
      <c r="M1564"/>
      <c r="N1564"/>
      <c r="O1564"/>
      <c r="P1564" s="48"/>
      <c r="Q1564"/>
      <c r="R1564"/>
      <c r="S1564"/>
      <c r="T1564"/>
      <c r="U1564"/>
      <c r="V1564"/>
      <c r="W1564" s="48"/>
      <c r="X1564"/>
      <c r="Y1564"/>
      <c r="Z1564"/>
      <c r="AA1564"/>
      <c r="AB1564" s="37"/>
      <c r="AC1564"/>
      <c r="AD1564" s="48"/>
      <c r="AE1564"/>
      <c r="AF1564"/>
      <c r="AG1564"/>
      <c r="AH1564"/>
      <c r="AJ1564"/>
    </row>
    <row r="1565" spans="8:36" x14ac:dyDescent="0.35">
      <c r="H1565"/>
      <c r="I1565" s="48"/>
      <c r="J1565"/>
      <c r="K1565"/>
      <c r="L1565"/>
      <c r="M1565"/>
      <c r="N1565"/>
      <c r="O1565"/>
      <c r="P1565" s="48"/>
      <c r="Q1565"/>
      <c r="R1565"/>
      <c r="S1565"/>
      <c r="T1565"/>
      <c r="U1565"/>
      <c r="V1565"/>
      <c r="W1565" s="48"/>
      <c r="X1565"/>
      <c r="Y1565"/>
      <c r="Z1565"/>
      <c r="AA1565"/>
      <c r="AB1565" s="37"/>
      <c r="AC1565"/>
      <c r="AD1565" s="48"/>
      <c r="AE1565"/>
      <c r="AF1565"/>
      <c r="AG1565"/>
      <c r="AH1565"/>
      <c r="AJ1565"/>
    </row>
    <row r="1566" spans="8:36" x14ac:dyDescent="0.35">
      <c r="H1566"/>
      <c r="I1566" s="48"/>
      <c r="J1566"/>
      <c r="K1566"/>
      <c r="L1566"/>
      <c r="M1566"/>
      <c r="N1566"/>
      <c r="O1566"/>
      <c r="P1566" s="48"/>
      <c r="Q1566"/>
      <c r="R1566"/>
      <c r="S1566"/>
      <c r="T1566"/>
      <c r="U1566"/>
      <c r="V1566"/>
      <c r="W1566" s="48"/>
      <c r="X1566"/>
      <c r="Y1566"/>
      <c r="Z1566"/>
      <c r="AA1566"/>
      <c r="AB1566" s="37"/>
      <c r="AC1566"/>
      <c r="AD1566" s="48"/>
      <c r="AE1566"/>
      <c r="AF1566"/>
      <c r="AG1566"/>
      <c r="AH1566"/>
      <c r="AJ1566"/>
    </row>
    <row r="1567" spans="8:36" x14ac:dyDescent="0.35">
      <c r="H1567"/>
      <c r="I1567" s="48"/>
      <c r="J1567"/>
      <c r="K1567"/>
      <c r="L1567"/>
      <c r="M1567"/>
      <c r="N1567"/>
      <c r="O1567"/>
      <c r="P1567" s="48"/>
      <c r="Q1567"/>
      <c r="R1567"/>
      <c r="S1567"/>
      <c r="T1567"/>
      <c r="U1567"/>
      <c r="V1567"/>
      <c r="W1567" s="48"/>
      <c r="X1567"/>
      <c r="Y1567"/>
      <c r="Z1567"/>
      <c r="AA1567"/>
      <c r="AB1567" s="37"/>
      <c r="AC1567"/>
      <c r="AD1567" s="48"/>
      <c r="AE1567"/>
      <c r="AF1567"/>
      <c r="AG1567"/>
      <c r="AH1567"/>
      <c r="AJ1567"/>
    </row>
    <row r="1568" spans="8:36" x14ac:dyDescent="0.35">
      <c r="H1568"/>
      <c r="I1568" s="48"/>
      <c r="J1568"/>
      <c r="K1568"/>
      <c r="L1568"/>
      <c r="M1568"/>
      <c r="N1568"/>
      <c r="O1568"/>
      <c r="P1568" s="48"/>
      <c r="Q1568"/>
      <c r="R1568"/>
      <c r="S1568"/>
      <c r="T1568"/>
      <c r="U1568"/>
      <c r="V1568"/>
      <c r="W1568" s="48"/>
      <c r="X1568"/>
      <c r="Y1568"/>
      <c r="Z1568"/>
      <c r="AA1568"/>
      <c r="AB1568" s="37"/>
      <c r="AC1568"/>
      <c r="AD1568" s="48"/>
      <c r="AE1568"/>
      <c r="AF1568"/>
      <c r="AG1568"/>
      <c r="AH1568"/>
      <c r="AJ1568"/>
    </row>
    <row r="1569" spans="8:36" x14ac:dyDescent="0.35">
      <c r="H1569"/>
      <c r="I1569" s="48"/>
      <c r="J1569"/>
      <c r="K1569"/>
      <c r="L1569"/>
      <c r="M1569"/>
      <c r="N1569"/>
      <c r="O1569"/>
      <c r="P1569" s="48"/>
      <c r="Q1569"/>
      <c r="R1569"/>
      <c r="S1569"/>
      <c r="T1569"/>
      <c r="U1569"/>
      <c r="V1569"/>
      <c r="W1569" s="48"/>
      <c r="X1569"/>
      <c r="Y1569"/>
      <c r="Z1569"/>
      <c r="AA1569"/>
      <c r="AB1569" s="37"/>
      <c r="AC1569"/>
      <c r="AD1569" s="48"/>
      <c r="AE1569"/>
      <c r="AF1569"/>
      <c r="AG1569"/>
      <c r="AH1569"/>
      <c r="AJ1569"/>
    </row>
    <row r="1570" spans="8:36" x14ac:dyDescent="0.35">
      <c r="H1570"/>
      <c r="I1570" s="48"/>
      <c r="J1570"/>
      <c r="K1570"/>
      <c r="L1570"/>
      <c r="M1570"/>
      <c r="N1570"/>
      <c r="O1570"/>
      <c r="P1570" s="48"/>
      <c r="Q1570"/>
      <c r="R1570"/>
      <c r="S1570"/>
      <c r="T1570"/>
      <c r="U1570"/>
      <c r="V1570"/>
      <c r="W1570" s="48"/>
      <c r="X1570"/>
      <c r="Y1570"/>
      <c r="Z1570"/>
      <c r="AA1570"/>
      <c r="AB1570" s="37"/>
      <c r="AC1570"/>
      <c r="AD1570" s="48"/>
      <c r="AE1570"/>
      <c r="AF1570"/>
      <c r="AG1570"/>
      <c r="AH1570"/>
      <c r="AJ1570"/>
    </row>
    <row r="1571" spans="8:36" x14ac:dyDescent="0.35">
      <c r="H1571"/>
      <c r="I1571" s="48"/>
      <c r="J1571"/>
      <c r="K1571"/>
      <c r="L1571"/>
      <c r="M1571"/>
      <c r="N1571"/>
      <c r="O1571"/>
      <c r="P1571" s="48"/>
      <c r="Q1571"/>
      <c r="R1571"/>
      <c r="S1571"/>
      <c r="T1571"/>
      <c r="U1571"/>
      <c r="V1571"/>
      <c r="W1571" s="48"/>
      <c r="X1571"/>
      <c r="Y1571"/>
      <c r="Z1571"/>
      <c r="AA1571"/>
      <c r="AB1571" s="37"/>
      <c r="AC1571"/>
      <c r="AD1571" s="48"/>
      <c r="AE1571"/>
      <c r="AF1571"/>
      <c r="AG1571"/>
      <c r="AH1571"/>
      <c r="AJ1571"/>
    </row>
    <row r="1572" spans="8:36" x14ac:dyDescent="0.35">
      <c r="H1572"/>
      <c r="I1572" s="48"/>
      <c r="J1572"/>
      <c r="K1572"/>
      <c r="L1572"/>
      <c r="M1572"/>
      <c r="N1572"/>
      <c r="O1572"/>
      <c r="P1572" s="48"/>
      <c r="Q1572"/>
      <c r="R1572"/>
      <c r="S1572"/>
      <c r="T1572"/>
      <c r="U1572"/>
      <c r="V1572"/>
      <c r="W1572" s="48"/>
      <c r="X1572"/>
      <c r="Y1572"/>
      <c r="Z1572"/>
      <c r="AA1572"/>
      <c r="AB1572" s="37"/>
      <c r="AC1572"/>
      <c r="AD1572" s="48"/>
      <c r="AE1572"/>
      <c r="AF1572"/>
      <c r="AG1572"/>
      <c r="AH1572"/>
      <c r="AJ1572"/>
    </row>
    <row r="1573" spans="8:36" x14ac:dyDescent="0.35">
      <c r="H1573"/>
      <c r="I1573" s="48"/>
      <c r="J1573"/>
      <c r="K1573"/>
      <c r="L1573"/>
      <c r="M1573"/>
      <c r="N1573"/>
      <c r="O1573"/>
      <c r="P1573" s="48"/>
      <c r="Q1573"/>
      <c r="R1573"/>
      <c r="S1573"/>
      <c r="T1573"/>
      <c r="U1573"/>
      <c r="V1573"/>
      <c r="W1573" s="48"/>
      <c r="X1573"/>
      <c r="Y1573"/>
      <c r="Z1573"/>
      <c r="AA1573"/>
      <c r="AB1573" s="37"/>
      <c r="AC1573"/>
      <c r="AD1573" s="48"/>
      <c r="AE1573"/>
      <c r="AF1573"/>
      <c r="AG1573"/>
      <c r="AH1573"/>
      <c r="AJ1573"/>
    </row>
    <row r="1574" spans="8:36" x14ac:dyDescent="0.35">
      <c r="H1574"/>
      <c r="I1574" s="48"/>
      <c r="J1574"/>
      <c r="K1574"/>
      <c r="L1574"/>
      <c r="M1574"/>
      <c r="N1574"/>
      <c r="O1574"/>
      <c r="P1574" s="48"/>
      <c r="Q1574"/>
      <c r="R1574"/>
      <c r="S1574"/>
      <c r="T1574"/>
      <c r="U1574"/>
      <c r="V1574"/>
      <c r="W1574" s="48"/>
      <c r="X1574"/>
      <c r="Y1574"/>
      <c r="Z1574"/>
      <c r="AA1574"/>
      <c r="AB1574" s="37"/>
      <c r="AC1574"/>
      <c r="AD1574" s="48"/>
      <c r="AE1574"/>
      <c r="AF1574"/>
      <c r="AG1574"/>
      <c r="AH1574"/>
      <c r="AJ1574"/>
    </row>
    <row r="1575" spans="8:36" x14ac:dyDescent="0.35">
      <c r="H1575"/>
      <c r="I1575" s="48"/>
      <c r="J1575"/>
      <c r="K1575"/>
      <c r="L1575"/>
      <c r="M1575"/>
      <c r="N1575"/>
      <c r="O1575"/>
      <c r="P1575" s="48"/>
      <c r="Q1575"/>
      <c r="R1575"/>
      <c r="S1575"/>
      <c r="T1575"/>
      <c r="U1575"/>
      <c r="V1575"/>
      <c r="W1575" s="48"/>
      <c r="X1575"/>
      <c r="Y1575"/>
      <c r="Z1575"/>
      <c r="AA1575"/>
      <c r="AB1575" s="37"/>
      <c r="AC1575"/>
      <c r="AD1575" s="48"/>
      <c r="AE1575"/>
      <c r="AF1575"/>
      <c r="AG1575"/>
      <c r="AH1575"/>
      <c r="AJ1575"/>
    </row>
    <row r="1576" spans="8:36" x14ac:dyDescent="0.35">
      <c r="H1576"/>
      <c r="I1576" s="48"/>
      <c r="J1576"/>
      <c r="K1576"/>
      <c r="L1576"/>
      <c r="M1576"/>
      <c r="N1576"/>
      <c r="O1576"/>
      <c r="P1576" s="48"/>
      <c r="Q1576"/>
      <c r="R1576"/>
      <c r="S1576"/>
      <c r="T1576"/>
      <c r="U1576"/>
      <c r="V1576"/>
      <c r="W1576" s="48"/>
      <c r="X1576"/>
      <c r="Y1576"/>
      <c r="Z1576"/>
      <c r="AA1576"/>
      <c r="AB1576" s="37"/>
      <c r="AC1576"/>
      <c r="AD1576" s="48"/>
      <c r="AE1576"/>
      <c r="AF1576"/>
      <c r="AG1576"/>
      <c r="AH1576"/>
      <c r="AJ1576"/>
    </row>
    <row r="1577" spans="8:36" x14ac:dyDescent="0.35">
      <c r="H1577"/>
      <c r="I1577" s="48"/>
      <c r="J1577"/>
      <c r="K1577"/>
      <c r="L1577"/>
      <c r="M1577"/>
      <c r="N1577"/>
      <c r="O1577"/>
      <c r="P1577" s="48"/>
      <c r="Q1577"/>
      <c r="R1577"/>
      <c r="S1577"/>
      <c r="T1577"/>
      <c r="U1577"/>
      <c r="V1577"/>
      <c r="W1577" s="48"/>
      <c r="X1577"/>
      <c r="Y1577"/>
      <c r="Z1577"/>
      <c r="AA1577"/>
      <c r="AB1577" s="37"/>
      <c r="AC1577"/>
      <c r="AD1577" s="48"/>
      <c r="AE1577"/>
      <c r="AF1577"/>
      <c r="AG1577"/>
      <c r="AH1577"/>
      <c r="AJ1577"/>
    </row>
    <row r="1578" spans="8:36" x14ac:dyDescent="0.35">
      <c r="H1578"/>
      <c r="I1578" s="48"/>
      <c r="J1578"/>
      <c r="K1578"/>
      <c r="L1578"/>
      <c r="M1578"/>
      <c r="N1578"/>
      <c r="O1578"/>
      <c r="P1578" s="48"/>
      <c r="Q1578"/>
      <c r="R1578"/>
      <c r="S1578"/>
      <c r="T1578"/>
      <c r="U1578"/>
      <c r="V1578"/>
      <c r="W1578" s="48"/>
      <c r="X1578"/>
      <c r="Y1578"/>
      <c r="Z1578"/>
      <c r="AA1578"/>
      <c r="AB1578" s="37"/>
      <c r="AC1578"/>
      <c r="AD1578" s="48"/>
      <c r="AE1578"/>
      <c r="AF1578"/>
      <c r="AG1578"/>
      <c r="AH1578"/>
      <c r="AJ1578"/>
    </row>
    <row r="1579" spans="8:36" x14ac:dyDescent="0.35">
      <c r="H1579"/>
      <c r="I1579" s="48"/>
      <c r="J1579"/>
      <c r="K1579"/>
      <c r="L1579"/>
      <c r="M1579"/>
      <c r="N1579"/>
      <c r="O1579"/>
      <c r="P1579" s="48"/>
      <c r="Q1579"/>
      <c r="R1579"/>
      <c r="S1579"/>
      <c r="T1579"/>
      <c r="U1579"/>
      <c r="V1579"/>
      <c r="W1579" s="48"/>
      <c r="X1579"/>
      <c r="Y1579"/>
      <c r="Z1579"/>
      <c r="AA1579"/>
      <c r="AB1579" s="37"/>
      <c r="AC1579"/>
      <c r="AD1579" s="48"/>
      <c r="AE1579"/>
      <c r="AF1579"/>
      <c r="AG1579"/>
      <c r="AH1579"/>
      <c r="AJ1579"/>
    </row>
    <row r="1580" spans="8:36" x14ac:dyDescent="0.35">
      <c r="H1580"/>
      <c r="I1580" s="48"/>
      <c r="J1580"/>
      <c r="K1580"/>
      <c r="L1580"/>
      <c r="M1580"/>
      <c r="N1580"/>
      <c r="O1580"/>
      <c r="P1580" s="48"/>
      <c r="Q1580"/>
      <c r="R1580"/>
      <c r="S1580"/>
      <c r="T1580"/>
      <c r="U1580"/>
      <c r="V1580"/>
      <c r="W1580" s="48"/>
      <c r="X1580"/>
      <c r="Y1580"/>
      <c r="Z1580"/>
      <c r="AA1580"/>
      <c r="AB1580" s="37"/>
      <c r="AC1580"/>
      <c r="AD1580" s="48"/>
      <c r="AE1580"/>
      <c r="AF1580"/>
      <c r="AG1580"/>
      <c r="AH1580"/>
      <c r="AJ1580"/>
    </row>
    <row r="1581" spans="8:36" x14ac:dyDescent="0.35">
      <c r="H1581"/>
      <c r="I1581" s="48"/>
      <c r="J1581"/>
      <c r="K1581"/>
      <c r="L1581"/>
      <c r="M1581"/>
      <c r="N1581"/>
      <c r="O1581"/>
      <c r="P1581" s="48"/>
      <c r="Q1581"/>
      <c r="R1581"/>
      <c r="S1581"/>
      <c r="T1581"/>
      <c r="U1581"/>
      <c r="V1581"/>
      <c r="W1581" s="48"/>
      <c r="X1581"/>
      <c r="Y1581"/>
      <c r="Z1581"/>
      <c r="AA1581"/>
      <c r="AB1581" s="37"/>
      <c r="AC1581"/>
      <c r="AD1581" s="48"/>
      <c r="AE1581"/>
      <c r="AF1581"/>
      <c r="AG1581"/>
      <c r="AH1581"/>
      <c r="AJ1581"/>
    </row>
    <row r="1582" spans="8:36" x14ac:dyDescent="0.35">
      <c r="H1582"/>
      <c r="I1582" s="48"/>
      <c r="J1582"/>
      <c r="K1582"/>
      <c r="L1582"/>
      <c r="M1582"/>
      <c r="N1582"/>
      <c r="O1582"/>
      <c r="P1582" s="48"/>
      <c r="Q1582"/>
      <c r="R1582"/>
      <c r="S1582"/>
      <c r="T1582"/>
      <c r="U1582"/>
      <c r="V1582"/>
      <c r="W1582" s="48"/>
      <c r="X1582"/>
      <c r="Y1582"/>
      <c r="Z1582"/>
      <c r="AA1582"/>
      <c r="AB1582" s="37"/>
      <c r="AC1582"/>
      <c r="AD1582" s="48"/>
      <c r="AE1582"/>
      <c r="AF1582"/>
      <c r="AG1582"/>
      <c r="AH1582"/>
      <c r="AJ1582"/>
    </row>
    <row r="1583" spans="8:36" x14ac:dyDescent="0.35">
      <c r="H1583"/>
      <c r="I1583" s="48"/>
      <c r="J1583"/>
      <c r="K1583"/>
      <c r="L1583"/>
      <c r="M1583"/>
      <c r="N1583"/>
      <c r="O1583"/>
      <c r="P1583" s="48"/>
      <c r="Q1583"/>
      <c r="R1583"/>
      <c r="S1583"/>
      <c r="T1583"/>
      <c r="U1583"/>
      <c r="V1583"/>
      <c r="W1583" s="48"/>
      <c r="X1583"/>
      <c r="Y1583"/>
      <c r="Z1583"/>
      <c r="AA1583"/>
      <c r="AB1583" s="37"/>
      <c r="AC1583"/>
      <c r="AD1583" s="48"/>
      <c r="AE1583"/>
      <c r="AF1583"/>
      <c r="AG1583"/>
      <c r="AH1583"/>
      <c r="AJ1583"/>
    </row>
    <row r="1584" spans="8:36" x14ac:dyDescent="0.35">
      <c r="H1584"/>
      <c r="I1584" s="48"/>
      <c r="J1584"/>
      <c r="K1584"/>
      <c r="L1584"/>
      <c r="M1584"/>
      <c r="N1584"/>
      <c r="O1584"/>
      <c r="P1584" s="48"/>
      <c r="Q1584"/>
      <c r="R1584"/>
      <c r="S1584"/>
      <c r="T1584"/>
      <c r="U1584"/>
      <c r="V1584"/>
      <c r="W1584" s="48"/>
      <c r="X1584"/>
      <c r="Y1584"/>
      <c r="Z1584"/>
      <c r="AA1584"/>
      <c r="AB1584" s="37"/>
      <c r="AC1584"/>
      <c r="AD1584" s="48"/>
      <c r="AE1584"/>
      <c r="AF1584"/>
      <c r="AG1584"/>
      <c r="AH1584"/>
      <c r="AJ1584"/>
    </row>
    <row r="1585" spans="8:36" x14ac:dyDescent="0.35">
      <c r="H1585"/>
      <c r="I1585" s="48"/>
      <c r="J1585"/>
      <c r="K1585"/>
      <c r="L1585"/>
      <c r="M1585"/>
      <c r="N1585"/>
      <c r="O1585"/>
      <c r="P1585" s="48"/>
      <c r="Q1585"/>
      <c r="R1585"/>
      <c r="S1585"/>
      <c r="T1585"/>
      <c r="U1585"/>
      <c r="V1585"/>
      <c r="W1585" s="48"/>
      <c r="X1585"/>
      <c r="Y1585"/>
      <c r="Z1585"/>
      <c r="AA1585"/>
      <c r="AB1585" s="37"/>
      <c r="AC1585"/>
      <c r="AD1585" s="48"/>
      <c r="AE1585"/>
      <c r="AF1585"/>
      <c r="AG1585"/>
      <c r="AH1585"/>
      <c r="AJ1585"/>
    </row>
    <row r="1586" spans="8:36" x14ac:dyDescent="0.35">
      <c r="H1586"/>
      <c r="I1586" s="48"/>
      <c r="J1586"/>
      <c r="K1586"/>
      <c r="L1586"/>
      <c r="M1586"/>
      <c r="N1586"/>
      <c r="O1586"/>
      <c r="P1586" s="48"/>
      <c r="Q1586"/>
      <c r="R1586"/>
      <c r="S1586"/>
      <c r="T1586"/>
      <c r="U1586"/>
      <c r="V1586"/>
      <c r="W1586" s="48"/>
      <c r="X1586"/>
      <c r="Y1586"/>
      <c r="Z1586"/>
      <c r="AA1586"/>
      <c r="AB1586" s="37"/>
      <c r="AC1586"/>
      <c r="AD1586" s="48"/>
      <c r="AE1586"/>
      <c r="AF1586"/>
      <c r="AG1586"/>
      <c r="AH1586"/>
      <c r="AJ1586"/>
    </row>
    <row r="1587" spans="8:36" x14ac:dyDescent="0.35">
      <c r="H1587"/>
      <c r="I1587" s="48"/>
      <c r="J1587"/>
      <c r="K1587"/>
      <c r="L1587"/>
      <c r="M1587"/>
      <c r="N1587"/>
      <c r="O1587"/>
      <c r="P1587" s="48"/>
      <c r="Q1587"/>
      <c r="R1587"/>
      <c r="S1587"/>
      <c r="T1587"/>
      <c r="U1587"/>
      <c r="V1587"/>
      <c r="W1587" s="48"/>
      <c r="X1587"/>
      <c r="Y1587"/>
      <c r="Z1587"/>
      <c r="AA1587"/>
      <c r="AB1587" s="37"/>
      <c r="AC1587"/>
      <c r="AD1587" s="48"/>
      <c r="AE1587"/>
      <c r="AF1587"/>
      <c r="AG1587"/>
      <c r="AH1587"/>
      <c r="AJ1587"/>
    </row>
    <row r="1588" spans="8:36" x14ac:dyDescent="0.35">
      <c r="H1588"/>
      <c r="I1588" s="48"/>
      <c r="J1588"/>
      <c r="K1588"/>
      <c r="L1588"/>
      <c r="M1588"/>
      <c r="N1588"/>
      <c r="O1588"/>
      <c r="P1588" s="48"/>
      <c r="Q1588"/>
      <c r="R1588"/>
      <c r="S1588"/>
      <c r="T1588"/>
      <c r="U1588"/>
      <c r="V1588"/>
      <c r="W1588" s="48"/>
      <c r="X1588"/>
      <c r="Y1588"/>
      <c r="Z1588"/>
      <c r="AA1588"/>
      <c r="AB1588" s="37"/>
      <c r="AC1588"/>
      <c r="AD1588" s="48"/>
      <c r="AE1588"/>
      <c r="AF1588"/>
      <c r="AG1588"/>
      <c r="AH1588"/>
      <c r="AJ1588"/>
    </row>
    <row r="1589" spans="8:36" x14ac:dyDescent="0.35">
      <c r="H1589"/>
      <c r="I1589" s="48"/>
      <c r="J1589"/>
      <c r="K1589"/>
      <c r="L1589"/>
      <c r="M1589"/>
      <c r="N1589"/>
      <c r="O1589"/>
      <c r="P1589" s="48"/>
      <c r="Q1589"/>
      <c r="R1589"/>
      <c r="S1589"/>
      <c r="T1589"/>
      <c r="U1589"/>
      <c r="V1589"/>
      <c r="W1589" s="48"/>
      <c r="X1589"/>
      <c r="Y1589"/>
      <c r="Z1589"/>
      <c r="AA1589"/>
      <c r="AB1589" s="37"/>
      <c r="AC1589"/>
      <c r="AD1589" s="48"/>
      <c r="AE1589"/>
      <c r="AF1589"/>
      <c r="AG1589"/>
      <c r="AH1589"/>
      <c r="AJ1589"/>
    </row>
    <row r="1590" spans="8:36" x14ac:dyDescent="0.35">
      <c r="H1590"/>
      <c r="I1590" s="48"/>
      <c r="J1590"/>
      <c r="K1590"/>
      <c r="L1590"/>
      <c r="M1590"/>
      <c r="N1590"/>
      <c r="O1590"/>
      <c r="P1590" s="48"/>
      <c r="Q1590"/>
      <c r="R1590"/>
      <c r="S1590"/>
      <c r="T1590"/>
      <c r="U1590"/>
      <c r="V1590"/>
      <c r="W1590" s="48"/>
      <c r="X1590"/>
      <c r="Y1590"/>
      <c r="Z1590"/>
      <c r="AA1590"/>
      <c r="AB1590" s="37"/>
      <c r="AC1590"/>
      <c r="AD1590" s="48"/>
      <c r="AE1590"/>
      <c r="AF1590"/>
      <c r="AG1590"/>
      <c r="AH1590"/>
      <c r="AJ1590"/>
    </row>
    <row r="1591" spans="8:36" x14ac:dyDescent="0.35">
      <c r="H1591"/>
      <c r="I1591" s="48"/>
      <c r="J1591"/>
      <c r="K1591"/>
      <c r="L1591"/>
      <c r="M1591"/>
      <c r="N1591"/>
      <c r="O1591"/>
      <c r="P1591" s="48"/>
      <c r="Q1591"/>
      <c r="R1591"/>
      <c r="S1591"/>
      <c r="T1591"/>
      <c r="U1591"/>
      <c r="V1591"/>
      <c r="W1591" s="48"/>
      <c r="X1591"/>
      <c r="Y1591"/>
      <c r="Z1591"/>
      <c r="AA1591"/>
      <c r="AB1591" s="37"/>
      <c r="AC1591"/>
      <c r="AD1591" s="48"/>
      <c r="AE1591"/>
      <c r="AF1591"/>
      <c r="AG1591"/>
      <c r="AH1591"/>
      <c r="AJ1591"/>
    </row>
    <row r="1592" spans="8:36" x14ac:dyDescent="0.35">
      <c r="H1592"/>
      <c r="I1592" s="48"/>
      <c r="J1592"/>
      <c r="K1592"/>
      <c r="L1592"/>
      <c r="M1592"/>
      <c r="N1592"/>
      <c r="O1592"/>
      <c r="P1592" s="48"/>
      <c r="Q1592"/>
      <c r="R1592"/>
      <c r="S1592"/>
      <c r="T1592"/>
      <c r="U1592"/>
      <c r="V1592"/>
      <c r="W1592" s="48"/>
      <c r="X1592"/>
      <c r="Y1592"/>
      <c r="Z1592"/>
      <c r="AA1592"/>
      <c r="AB1592" s="37"/>
      <c r="AC1592"/>
      <c r="AD1592" s="48"/>
      <c r="AE1592"/>
      <c r="AF1592"/>
      <c r="AG1592"/>
      <c r="AH1592"/>
      <c r="AJ1592"/>
    </row>
    <row r="1593" spans="8:36" x14ac:dyDescent="0.35">
      <c r="H1593"/>
      <c r="I1593" s="48"/>
      <c r="J1593"/>
      <c r="K1593"/>
      <c r="L1593"/>
      <c r="M1593"/>
      <c r="N1593"/>
      <c r="O1593"/>
      <c r="P1593" s="48"/>
      <c r="Q1593"/>
      <c r="R1593"/>
      <c r="S1593"/>
      <c r="T1593"/>
      <c r="U1593"/>
      <c r="V1593"/>
      <c r="W1593" s="48"/>
      <c r="X1593"/>
      <c r="Y1593"/>
      <c r="Z1593"/>
      <c r="AA1593"/>
      <c r="AB1593" s="37"/>
      <c r="AC1593"/>
      <c r="AD1593" s="48"/>
      <c r="AE1593"/>
      <c r="AF1593"/>
      <c r="AG1593"/>
      <c r="AH1593"/>
      <c r="AJ1593"/>
    </row>
    <row r="1594" spans="8:36" x14ac:dyDescent="0.35">
      <c r="H1594"/>
      <c r="I1594" s="48"/>
      <c r="J1594"/>
      <c r="K1594"/>
      <c r="L1594"/>
      <c r="M1594"/>
      <c r="N1594"/>
      <c r="O1594"/>
      <c r="P1594" s="48"/>
      <c r="Q1594"/>
      <c r="R1594"/>
      <c r="S1594"/>
      <c r="T1594"/>
      <c r="U1594"/>
      <c r="V1594"/>
      <c r="W1594" s="48"/>
      <c r="X1594"/>
      <c r="Y1594"/>
      <c r="Z1594"/>
      <c r="AA1594"/>
      <c r="AB1594" s="37"/>
      <c r="AC1594"/>
      <c r="AD1594" s="48"/>
      <c r="AE1594"/>
      <c r="AF1594"/>
      <c r="AG1594"/>
      <c r="AH1594"/>
      <c r="AJ1594"/>
    </row>
    <row r="1595" spans="8:36" x14ac:dyDescent="0.35">
      <c r="H1595"/>
      <c r="I1595" s="48"/>
      <c r="J1595"/>
      <c r="K1595"/>
      <c r="L1595"/>
      <c r="M1595"/>
      <c r="N1595"/>
      <c r="O1595"/>
      <c r="P1595" s="48"/>
      <c r="Q1595"/>
      <c r="R1595"/>
      <c r="S1595"/>
      <c r="T1595"/>
      <c r="U1595"/>
      <c r="V1595"/>
      <c r="W1595" s="48"/>
      <c r="X1595"/>
      <c r="Y1595"/>
      <c r="Z1595"/>
      <c r="AA1595"/>
      <c r="AB1595" s="37"/>
      <c r="AC1595"/>
      <c r="AD1595" s="48"/>
      <c r="AE1595"/>
      <c r="AF1595"/>
      <c r="AG1595"/>
      <c r="AH1595"/>
      <c r="AJ1595"/>
    </row>
    <row r="1596" spans="8:36" x14ac:dyDescent="0.35">
      <c r="H1596"/>
      <c r="I1596" s="48"/>
      <c r="J1596"/>
      <c r="K1596"/>
      <c r="L1596"/>
      <c r="M1596"/>
      <c r="N1596"/>
      <c r="O1596"/>
      <c r="P1596" s="48"/>
      <c r="Q1596"/>
      <c r="R1596"/>
      <c r="S1596"/>
      <c r="T1596"/>
      <c r="U1596"/>
      <c r="V1596"/>
      <c r="W1596" s="48"/>
      <c r="X1596"/>
      <c r="Y1596"/>
      <c r="Z1596"/>
      <c r="AA1596"/>
      <c r="AB1596" s="37"/>
      <c r="AC1596"/>
      <c r="AD1596" s="48"/>
      <c r="AE1596"/>
      <c r="AF1596"/>
      <c r="AG1596"/>
      <c r="AH1596"/>
      <c r="AJ1596"/>
    </row>
    <row r="1597" spans="8:36" x14ac:dyDescent="0.35">
      <c r="H1597"/>
      <c r="I1597" s="48"/>
      <c r="J1597"/>
      <c r="K1597"/>
      <c r="L1597"/>
      <c r="M1597"/>
      <c r="N1597"/>
      <c r="O1597"/>
      <c r="P1597" s="48"/>
      <c r="Q1597"/>
      <c r="R1597"/>
      <c r="S1597"/>
      <c r="T1597"/>
      <c r="U1597"/>
      <c r="V1597"/>
      <c r="W1597" s="48"/>
      <c r="X1597"/>
      <c r="Y1597"/>
      <c r="Z1597"/>
      <c r="AA1597"/>
      <c r="AB1597" s="37"/>
      <c r="AC1597"/>
      <c r="AD1597" s="48"/>
      <c r="AE1597"/>
      <c r="AF1597"/>
      <c r="AG1597"/>
      <c r="AH1597"/>
      <c r="AJ1597"/>
    </row>
    <row r="1598" spans="8:36" x14ac:dyDescent="0.35">
      <c r="H1598"/>
      <c r="I1598" s="48"/>
      <c r="J1598"/>
      <c r="K1598"/>
      <c r="L1598"/>
      <c r="M1598"/>
      <c r="N1598"/>
      <c r="O1598"/>
      <c r="P1598" s="48"/>
      <c r="Q1598"/>
      <c r="R1598"/>
      <c r="S1598"/>
      <c r="T1598"/>
      <c r="U1598"/>
      <c r="V1598"/>
      <c r="W1598" s="48"/>
      <c r="X1598"/>
      <c r="Y1598"/>
      <c r="Z1598"/>
      <c r="AA1598"/>
      <c r="AB1598" s="37"/>
      <c r="AC1598"/>
      <c r="AD1598" s="48"/>
      <c r="AE1598"/>
      <c r="AF1598"/>
      <c r="AG1598"/>
      <c r="AH1598"/>
      <c r="AJ1598"/>
    </row>
    <row r="1599" spans="8:36" x14ac:dyDescent="0.35">
      <c r="H1599"/>
      <c r="I1599" s="48"/>
      <c r="J1599"/>
      <c r="K1599"/>
      <c r="L1599"/>
      <c r="M1599"/>
      <c r="N1599"/>
      <c r="O1599"/>
      <c r="P1599" s="48"/>
      <c r="Q1599"/>
      <c r="R1599"/>
      <c r="S1599"/>
      <c r="T1599"/>
      <c r="U1599"/>
      <c r="V1599"/>
      <c r="W1599" s="48"/>
      <c r="X1599"/>
      <c r="Y1599"/>
      <c r="Z1599"/>
      <c r="AA1599"/>
      <c r="AB1599" s="37"/>
      <c r="AC1599"/>
      <c r="AD1599" s="48"/>
      <c r="AE1599"/>
      <c r="AF1599"/>
      <c r="AG1599"/>
      <c r="AH1599"/>
      <c r="AJ1599"/>
    </row>
    <row r="1600" spans="8:36" x14ac:dyDescent="0.35">
      <c r="H1600"/>
      <c r="I1600" s="48"/>
      <c r="J1600"/>
      <c r="K1600"/>
      <c r="L1600"/>
      <c r="M1600"/>
      <c r="N1600"/>
      <c r="O1600"/>
      <c r="P1600" s="48"/>
      <c r="Q1600"/>
      <c r="R1600"/>
      <c r="S1600"/>
      <c r="T1600"/>
      <c r="U1600"/>
      <c r="V1600"/>
      <c r="W1600" s="48"/>
      <c r="X1600"/>
      <c r="Y1600"/>
      <c r="Z1600"/>
      <c r="AA1600"/>
      <c r="AB1600" s="37"/>
      <c r="AC1600"/>
      <c r="AD1600" s="48"/>
      <c r="AE1600"/>
      <c r="AF1600"/>
      <c r="AG1600"/>
      <c r="AH1600"/>
      <c r="AJ1600"/>
    </row>
    <row r="1601" spans="8:36" x14ac:dyDescent="0.35">
      <c r="H1601"/>
      <c r="I1601" s="48"/>
      <c r="J1601"/>
      <c r="K1601"/>
      <c r="L1601"/>
      <c r="M1601"/>
      <c r="N1601"/>
      <c r="O1601"/>
      <c r="P1601" s="48"/>
      <c r="Q1601"/>
      <c r="R1601"/>
      <c r="S1601"/>
      <c r="T1601"/>
      <c r="U1601"/>
      <c r="V1601"/>
      <c r="W1601" s="48"/>
      <c r="X1601"/>
      <c r="Y1601"/>
      <c r="Z1601"/>
      <c r="AA1601"/>
      <c r="AB1601" s="37"/>
      <c r="AC1601"/>
      <c r="AD1601" s="48"/>
      <c r="AE1601"/>
      <c r="AF1601"/>
      <c r="AG1601"/>
      <c r="AH1601"/>
      <c r="AJ1601"/>
    </row>
    <row r="1602" spans="8:36" x14ac:dyDescent="0.35">
      <c r="H1602"/>
      <c r="I1602" s="48"/>
      <c r="J1602"/>
      <c r="K1602"/>
      <c r="L1602"/>
      <c r="M1602"/>
      <c r="N1602"/>
      <c r="O1602"/>
      <c r="P1602" s="48"/>
      <c r="Q1602"/>
      <c r="R1602"/>
      <c r="S1602"/>
      <c r="T1602"/>
      <c r="U1602"/>
      <c r="V1602"/>
      <c r="W1602" s="48"/>
      <c r="X1602"/>
      <c r="Y1602"/>
      <c r="Z1602"/>
      <c r="AA1602"/>
      <c r="AB1602" s="37"/>
      <c r="AC1602"/>
      <c r="AD1602" s="48"/>
      <c r="AE1602"/>
      <c r="AF1602"/>
      <c r="AG1602"/>
      <c r="AH1602"/>
      <c r="AJ1602"/>
    </row>
    <row r="1603" spans="8:36" x14ac:dyDescent="0.35">
      <c r="H1603"/>
      <c r="I1603" s="48"/>
      <c r="J1603"/>
      <c r="K1603"/>
      <c r="L1603"/>
      <c r="M1603"/>
      <c r="N1603"/>
      <c r="O1603"/>
      <c r="P1603" s="48"/>
      <c r="Q1603"/>
      <c r="R1603"/>
      <c r="S1603"/>
      <c r="T1603"/>
      <c r="U1603"/>
      <c r="V1603"/>
      <c r="W1603" s="48"/>
      <c r="X1603"/>
      <c r="Y1603"/>
      <c r="Z1603"/>
      <c r="AA1603"/>
      <c r="AB1603" s="37"/>
      <c r="AC1603"/>
      <c r="AD1603" s="48"/>
      <c r="AE1603"/>
      <c r="AF1603"/>
      <c r="AG1603"/>
      <c r="AH1603"/>
      <c r="AJ1603"/>
    </row>
    <row r="1604" spans="8:36" x14ac:dyDescent="0.35">
      <c r="H1604"/>
      <c r="I1604" s="48"/>
      <c r="J1604"/>
      <c r="K1604"/>
      <c r="L1604"/>
      <c r="M1604"/>
      <c r="N1604"/>
      <c r="O1604"/>
      <c r="P1604" s="48"/>
      <c r="Q1604"/>
      <c r="R1604"/>
      <c r="S1604"/>
      <c r="T1604"/>
      <c r="U1604"/>
      <c r="V1604"/>
      <c r="W1604" s="48"/>
      <c r="X1604"/>
      <c r="Y1604"/>
      <c r="Z1604"/>
      <c r="AA1604"/>
      <c r="AB1604" s="37"/>
      <c r="AC1604"/>
      <c r="AD1604" s="48"/>
      <c r="AE1604"/>
      <c r="AF1604"/>
      <c r="AG1604"/>
      <c r="AH1604"/>
      <c r="AJ1604"/>
    </row>
    <row r="1605" spans="8:36" x14ac:dyDescent="0.35">
      <c r="H1605"/>
      <c r="I1605" s="48"/>
      <c r="J1605"/>
      <c r="K1605"/>
      <c r="L1605"/>
      <c r="M1605"/>
      <c r="N1605"/>
      <c r="O1605"/>
      <c r="P1605" s="48"/>
      <c r="Q1605"/>
      <c r="R1605"/>
      <c r="S1605"/>
      <c r="T1605"/>
      <c r="U1605"/>
      <c r="V1605"/>
      <c r="W1605" s="48"/>
      <c r="X1605"/>
      <c r="Y1605"/>
      <c r="Z1605"/>
      <c r="AA1605"/>
      <c r="AB1605" s="37"/>
      <c r="AC1605"/>
      <c r="AD1605" s="48"/>
      <c r="AE1605"/>
      <c r="AF1605"/>
      <c r="AG1605"/>
      <c r="AH1605"/>
      <c r="AJ1605"/>
    </row>
    <row r="1606" spans="8:36" x14ac:dyDescent="0.35">
      <c r="H1606"/>
      <c r="I1606" s="48"/>
      <c r="J1606"/>
      <c r="K1606"/>
      <c r="L1606"/>
      <c r="M1606"/>
      <c r="N1606"/>
      <c r="O1606"/>
      <c r="P1606" s="48"/>
      <c r="Q1606"/>
      <c r="R1606"/>
      <c r="S1606"/>
      <c r="T1606"/>
      <c r="U1606"/>
      <c r="V1606"/>
      <c r="W1606" s="48"/>
      <c r="X1606"/>
      <c r="Y1606"/>
      <c r="Z1606"/>
      <c r="AA1606"/>
      <c r="AB1606" s="37"/>
      <c r="AC1606"/>
      <c r="AD1606" s="48"/>
      <c r="AE1606"/>
      <c r="AF1606"/>
      <c r="AG1606"/>
      <c r="AH1606"/>
      <c r="AJ1606"/>
    </row>
    <row r="1607" spans="8:36" x14ac:dyDescent="0.35">
      <c r="H1607"/>
      <c r="I1607" s="48"/>
      <c r="J1607"/>
      <c r="K1607"/>
      <c r="L1607"/>
      <c r="M1607"/>
      <c r="N1607"/>
      <c r="O1607"/>
      <c r="P1607" s="48"/>
      <c r="Q1607"/>
      <c r="R1607"/>
      <c r="S1607"/>
      <c r="T1607"/>
      <c r="U1607"/>
      <c r="V1607"/>
      <c r="W1607" s="48"/>
      <c r="X1607"/>
      <c r="Y1607"/>
      <c r="Z1607"/>
      <c r="AA1607"/>
      <c r="AB1607" s="37"/>
      <c r="AC1607"/>
      <c r="AD1607" s="48"/>
      <c r="AE1607"/>
      <c r="AF1607"/>
      <c r="AG1607"/>
      <c r="AH1607"/>
      <c r="AJ1607"/>
    </row>
    <row r="1608" spans="8:36" x14ac:dyDescent="0.35">
      <c r="H1608"/>
      <c r="I1608" s="48"/>
      <c r="J1608"/>
      <c r="K1608"/>
      <c r="L1608"/>
      <c r="M1608"/>
      <c r="N1608"/>
      <c r="O1608"/>
      <c r="P1608" s="48"/>
      <c r="Q1608"/>
      <c r="R1608"/>
      <c r="S1608"/>
      <c r="T1608"/>
      <c r="U1608"/>
      <c r="V1608"/>
      <c r="W1608" s="48"/>
      <c r="X1608"/>
      <c r="Y1608"/>
      <c r="Z1608"/>
      <c r="AA1608"/>
      <c r="AB1608" s="37"/>
      <c r="AC1608"/>
      <c r="AD1608" s="48"/>
      <c r="AE1608"/>
      <c r="AF1608"/>
      <c r="AG1608"/>
      <c r="AH1608"/>
      <c r="AJ1608"/>
    </row>
    <row r="1609" spans="8:36" x14ac:dyDescent="0.35">
      <c r="H1609"/>
      <c r="I1609" s="48"/>
      <c r="J1609"/>
      <c r="K1609"/>
      <c r="L1609"/>
      <c r="M1609"/>
      <c r="N1609"/>
      <c r="O1609"/>
      <c r="P1609" s="48"/>
      <c r="Q1609"/>
      <c r="R1609"/>
      <c r="S1609"/>
      <c r="T1609"/>
      <c r="U1609"/>
      <c r="V1609"/>
      <c r="W1609" s="48"/>
      <c r="X1609"/>
      <c r="Y1609"/>
      <c r="Z1609"/>
      <c r="AA1609"/>
      <c r="AB1609" s="37"/>
      <c r="AC1609"/>
      <c r="AD1609" s="48"/>
      <c r="AE1609"/>
      <c r="AF1609"/>
      <c r="AG1609"/>
      <c r="AH1609"/>
      <c r="AJ1609"/>
    </row>
    <row r="1610" spans="8:36" x14ac:dyDescent="0.35">
      <c r="H1610"/>
      <c r="I1610" s="48"/>
      <c r="J1610"/>
      <c r="K1610"/>
      <c r="L1610"/>
      <c r="M1610"/>
      <c r="N1610"/>
      <c r="O1610"/>
      <c r="P1610" s="48"/>
      <c r="Q1610"/>
      <c r="R1610"/>
      <c r="S1610"/>
      <c r="T1610"/>
      <c r="U1610"/>
      <c r="V1610"/>
      <c r="W1610" s="48"/>
      <c r="X1610"/>
      <c r="Y1610"/>
      <c r="Z1610"/>
      <c r="AA1610"/>
      <c r="AB1610" s="37"/>
      <c r="AC1610"/>
      <c r="AD1610" s="48"/>
      <c r="AE1610"/>
      <c r="AF1610"/>
      <c r="AG1610"/>
      <c r="AH1610"/>
      <c r="AJ1610"/>
    </row>
    <row r="1611" spans="8:36" x14ac:dyDescent="0.35">
      <c r="H1611"/>
      <c r="I1611" s="48"/>
      <c r="J1611"/>
      <c r="K1611"/>
      <c r="L1611"/>
      <c r="M1611"/>
      <c r="N1611"/>
      <c r="O1611"/>
      <c r="P1611" s="48"/>
      <c r="Q1611"/>
      <c r="R1611"/>
      <c r="S1611"/>
      <c r="T1611"/>
      <c r="U1611"/>
      <c r="V1611"/>
      <c r="W1611" s="48"/>
      <c r="X1611"/>
      <c r="Y1611"/>
      <c r="Z1611"/>
      <c r="AA1611"/>
      <c r="AB1611" s="37"/>
      <c r="AC1611"/>
      <c r="AD1611" s="48"/>
      <c r="AE1611"/>
      <c r="AF1611"/>
      <c r="AG1611"/>
      <c r="AH1611"/>
      <c r="AJ1611"/>
    </row>
    <row r="1612" spans="8:36" x14ac:dyDescent="0.35">
      <c r="H1612"/>
      <c r="I1612" s="48"/>
      <c r="J1612"/>
      <c r="K1612"/>
      <c r="L1612"/>
      <c r="M1612"/>
      <c r="N1612"/>
      <c r="O1612"/>
      <c r="P1612" s="48"/>
      <c r="Q1612"/>
      <c r="R1612"/>
      <c r="S1612"/>
      <c r="T1612"/>
      <c r="U1612"/>
      <c r="V1612"/>
      <c r="W1612" s="48"/>
      <c r="X1612"/>
      <c r="Y1612"/>
      <c r="Z1612"/>
      <c r="AA1612"/>
      <c r="AB1612" s="37"/>
      <c r="AC1612"/>
      <c r="AD1612" s="48"/>
      <c r="AE1612"/>
      <c r="AF1612"/>
      <c r="AG1612"/>
      <c r="AH1612"/>
      <c r="AJ1612"/>
    </row>
    <row r="1613" spans="8:36" x14ac:dyDescent="0.35">
      <c r="H1613"/>
      <c r="I1613" s="48"/>
      <c r="J1613"/>
      <c r="K1613"/>
      <c r="L1613"/>
      <c r="M1613"/>
      <c r="N1613"/>
      <c r="O1613"/>
      <c r="P1613" s="48"/>
      <c r="Q1613"/>
      <c r="R1613"/>
      <c r="S1613"/>
      <c r="T1613"/>
      <c r="U1613"/>
      <c r="V1613"/>
      <c r="W1613" s="48"/>
      <c r="X1613"/>
      <c r="Y1613"/>
      <c r="Z1613"/>
      <c r="AA1613"/>
      <c r="AB1613" s="37"/>
      <c r="AC1613"/>
      <c r="AD1613" s="48"/>
      <c r="AE1613"/>
      <c r="AF1613"/>
      <c r="AG1613"/>
      <c r="AH1613"/>
      <c r="AJ1613"/>
    </row>
    <row r="1614" spans="8:36" x14ac:dyDescent="0.35">
      <c r="H1614"/>
      <c r="I1614" s="48"/>
      <c r="J1614"/>
      <c r="K1614"/>
      <c r="L1614"/>
      <c r="M1614"/>
      <c r="N1614"/>
      <c r="O1614"/>
      <c r="P1614" s="48"/>
      <c r="Q1614"/>
      <c r="R1614"/>
      <c r="S1614"/>
      <c r="T1614"/>
      <c r="U1614"/>
      <c r="V1614"/>
      <c r="W1614" s="48"/>
      <c r="X1614"/>
      <c r="Y1614"/>
      <c r="Z1614"/>
      <c r="AA1614"/>
      <c r="AB1614" s="37"/>
      <c r="AC1614"/>
      <c r="AD1614" s="48"/>
      <c r="AE1614"/>
      <c r="AF1614"/>
      <c r="AG1614"/>
      <c r="AH1614"/>
      <c r="AJ1614"/>
    </row>
    <row r="1615" spans="8:36" x14ac:dyDescent="0.35">
      <c r="H1615"/>
      <c r="I1615" s="48"/>
      <c r="J1615"/>
      <c r="K1615"/>
      <c r="L1615"/>
      <c r="M1615"/>
      <c r="N1615"/>
      <c r="O1615"/>
      <c r="P1615" s="48"/>
      <c r="Q1615"/>
      <c r="R1615"/>
      <c r="S1615"/>
      <c r="T1615"/>
      <c r="U1615"/>
      <c r="V1615"/>
      <c r="W1615" s="48"/>
      <c r="X1615"/>
      <c r="Y1615"/>
      <c r="Z1615"/>
      <c r="AA1615"/>
      <c r="AB1615" s="37"/>
      <c r="AC1615"/>
      <c r="AD1615" s="48"/>
      <c r="AE1615"/>
      <c r="AF1615"/>
      <c r="AG1615"/>
      <c r="AH1615"/>
      <c r="AJ1615"/>
    </row>
    <row r="1616" spans="8:36" x14ac:dyDescent="0.35">
      <c r="H1616"/>
      <c r="I1616" s="48"/>
      <c r="J1616"/>
      <c r="K1616"/>
      <c r="L1616"/>
      <c r="M1616"/>
      <c r="N1616"/>
      <c r="O1616"/>
      <c r="P1616" s="48"/>
      <c r="Q1616"/>
      <c r="R1616"/>
      <c r="S1616"/>
      <c r="T1616"/>
      <c r="U1616"/>
      <c r="V1616"/>
      <c r="W1616" s="48"/>
      <c r="X1616"/>
      <c r="Y1616"/>
      <c r="Z1616"/>
      <c r="AA1616"/>
      <c r="AB1616" s="37"/>
      <c r="AC1616"/>
      <c r="AD1616" s="48"/>
      <c r="AE1616"/>
      <c r="AF1616"/>
      <c r="AG1616"/>
      <c r="AH1616"/>
      <c r="AJ1616"/>
    </row>
    <row r="1617" spans="8:36" x14ac:dyDescent="0.35">
      <c r="H1617"/>
      <c r="I1617" s="48"/>
      <c r="J1617"/>
      <c r="K1617"/>
      <c r="L1617"/>
      <c r="M1617"/>
      <c r="N1617"/>
      <c r="O1617"/>
      <c r="P1617" s="48"/>
      <c r="Q1617"/>
      <c r="R1617"/>
      <c r="S1617"/>
      <c r="T1617"/>
      <c r="U1617"/>
      <c r="V1617"/>
      <c r="W1617" s="48"/>
      <c r="X1617"/>
      <c r="Y1617"/>
      <c r="Z1617"/>
      <c r="AA1617"/>
      <c r="AB1617" s="37"/>
      <c r="AC1617"/>
      <c r="AD1617" s="48"/>
      <c r="AE1617"/>
      <c r="AF1617"/>
      <c r="AG1617"/>
      <c r="AH1617"/>
      <c r="AJ1617"/>
    </row>
    <row r="1618" spans="8:36" x14ac:dyDescent="0.35">
      <c r="H1618"/>
      <c r="I1618" s="48"/>
      <c r="J1618"/>
      <c r="K1618"/>
      <c r="L1618"/>
      <c r="M1618"/>
      <c r="N1618"/>
      <c r="O1618"/>
      <c r="P1618" s="48"/>
      <c r="Q1618"/>
      <c r="R1618"/>
      <c r="S1618"/>
      <c r="T1618"/>
      <c r="U1618"/>
      <c r="V1618"/>
      <c r="W1618" s="48"/>
      <c r="X1618"/>
      <c r="Y1618"/>
      <c r="Z1618"/>
      <c r="AA1618"/>
      <c r="AB1618" s="37"/>
      <c r="AC1618"/>
      <c r="AD1618" s="48"/>
      <c r="AE1618"/>
      <c r="AF1618"/>
      <c r="AG1618"/>
      <c r="AH1618"/>
      <c r="AJ1618"/>
    </row>
    <row r="1619" spans="8:36" x14ac:dyDescent="0.35">
      <c r="H1619"/>
      <c r="I1619" s="48"/>
      <c r="J1619"/>
      <c r="K1619"/>
      <c r="L1619"/>
      <c r="M1619"/>
      <c r="N1619"/>
      <c r="O1619"/>
      <c r="P1619" s="48"/>
      <c r="Q1619"/>
      <c r="R1619"/>
      <c r="S1619"/>
      <c r="T1619"/>
      <c r="U1619"/>
      <c r="V1619"/>
      <c r="W1619" s="48"/>
      <c r="X1619"/>
      <c r="Y1619"/>
      <c r="Z1619"/>
      <c r="AA1619"/>
      <c r="AB1619" s="37"/>
      <c r="AC1619"/>
      <c r="AD1619" s="48"/>
      <c r="AE1619"/>
      <c r="AF1619"/>
      <c r="AG1619"/>
      <c r="AH1619"/>
      <c r="AJ1619"/>
    </row>
    <row r="1620" spans="8:36" x14ac:dyDescent="0.35">
      <c r="H1620"/>
      <c r="I1620" s="48"/>
      <c r="J1620"/>
      <c r="K1620"/>
      <c r="L1620"/>
      <c r="M1620"/>
      <c r="N1620"/>
      <c r="O1620"/>
      <c r="P1620" s="48"/>
      <c r="Q1620"/>
      <c r="R1620"/>
      <c r="S1620"/>
      <c r="T1620"/>
      <c r="U1620"/>
      <c r="V1620"/>
      <c r="W1620" s="48"/>
      <c r="X1620"/>
      <c r="Y1620"/>
      <c r="Z1620"/>
      <c r="AA1620"/>
      <c r="AB1620" s="37"/>
      <c r="AC1620"/>
      <c r="AD1620" s="48"/>
      <c r="AE1620"/>
      <c r="AF1620"/>
      <c r="AG1620"/>
      <c r="AH1620"/>
      <c r="AJ1620"/>
    </row>
    <row r="1621" spans="8:36" x14ac:dyDescent="0.35">
      <c r="H1621"/>
      <c r="I1621" s="48"/>
      <c r="J1621"/>
      <c r="K1621"/>
      <c r="L1621"/>
      <c r="M1621"/>
      <c r="N1621"/>
      <c r="O1621"/>
      <c r="P1621" s="48"/>
      <c r="Q1621"/>
      <c r="R1621"/>
      <c r="S1621"/>
      <c r="T1621"/>
      <c r="U1621"/>
      <c r="V1621"/>
      <c r="W1621" s="48"/>
      <c r="X1621"/>
      <c r="Y1621"/>
      <c r="Z1621"/>
      <c r="AA1621"/>
      <c r="AB1621" s="37"/>
      <c r="AC1621"/>
      <c r="AD1621" s="48"/>
      <c r="AE1621"/>
      <c r="AF1621"/>
      <c r="AG1621"/>
      <c r="AH1621"/>
      <c r="AJ1621"/>
    </row>
    <row r="1622" spans="8:36" x14ac:dyDescent="0.35">
      <c r="H1622"/>
      <c r="I1622" s="48"/>
      <c r="J1622"/>
      <c r="K1622"/>
      <c r="L1622"/>
      <c r="M1622"/>
      <c r="N1622"/>
      <c r="O1622"/>
      <c r="P1622" s="48"/>
      <c r="Q1622"/>
      <c r="R1622"/>
      <c r="S1622"/>
      <c r="T1622"/>
      <c r="U1622"/>
      <c r="V1622"/>
      <c r="W1622" s="48"/>
      <c r="X1622"/>
      <c r="Y1622"/>
      <c r="Z1622"/>
      <c r="AA1622"/>
      <c r="AB1622" s="37"/>
      <c r="AC1622"/>
      <c r="AD1622" s="48"/>
      <c r="AE1622"/>
      <c r="AF1622"/>
      <c r="AG1622"/>
      <c r="AH1622"/>
      <c r="AJ1622"/>
    </row>
    <row r="1623" spans="8:36" x14ac:dyDescent="0.35">
      <c r="H1623"/>
      <c r="I1623" s="48"/>
      <c r="J1623"/>
      <c r="K1623"/>
      <c r="L1623"/>
      <c r="M1623"/>
      <c r="N1623"/>
      <c r="O1623"/>
      <c r="P1623" s="48"/>
      <c r="Q1623"/>
      <c r="R1623"/>
      <c r="S1623"/>
      <c r="T1623"/>
      <c r="U1623"/>
      <c r="V1623"/>
      <c r="W1623" s="48"/>
      <c r="X1623"/>
      <c r="Y1623"/>
      <c r="Z1623"/>
      <c r="AA1623"/>
      <c r="AB1623" s="37"/>
      <c r="AC1623"/>
      <c r="AD1623" s="48"/>
      <c r="AE1623"/>
      <c r="AF1623"/>
      <c r="AG1623"/>
      <c r="AH1623"/>
      <c r="AJ1623"/>
    </row>
    <row r="1624" spans="8:36" x14ac:dyDescent="0.35">
      <c r="H1624"/>
      <c r="I1624" s="48"/>
      <c r="J1624"/>
      <c r="K1624"/>
      <c r="L1624"/>
      <c r="M1624"/>
      <c r="N1624"/>
      <c r="O1624"/>
      <c r="P1624" s="48"/>
      <c r="Q1624"/>
      <c r="R1624"/>
      <c r="S1624"/>
      <c r="T1624"/>
      <c r="U1624"/>
      <c r="V1624"/>
      <c r="W1624" s="48"/>
      <c r="X1624"/>
      <c r="Y1624"/>
      <c r="Z1624"/>
      <c r="AA1624"/>
      <c r="AB1624" s="37"/>
      <c r="AC1624"/>
      <c r="AD1624" s="48"/>
      <c r="AE1624"/>
      <c r="AF1624"/>
      <c r="AG1624"/>
      <c r="AH1624"/>
      <c r="AJ1624"/>
    </row>
    <row r="1625" spans="8:36" x14ac:dyDescent="0.35">
      <c r="H1625"/>
      <c r="I1625" s="48"/>
      <c r="J1625"/>
      <c r="K1625"/>
      <c r="L1625"/>
      <c r="M1625"/>
      <c r="N1625"/>
      <c r="O1625"/>
      <c r="P1625" s="48"/>
      <c r="Q1625"/>
      <c r="R1625"/>
      <c r="S1625"/>
      <c r="T1625"/>
      <c r="U1625"/>
      <c r="V1625"/>
      <c r="W1625" s="48"/>
      <c r="X1625"/>
      <c r="Y1625"/>
      <c r="Z1625"/>
      <c r="AA1625"/>
      <c r="AB1625" s="37"/>
      <c r="AC1625"/>
      <c r="AD1625" s="48"/>
      <c r="AE1625"/>
      <c r="AF1625"/>
      <c r="AG1625"/>
      <c r="AH1625"/>
      <c r="AJ1625"/>
    </row>
    <row r="1626" spans="8:36" x14ac:dyDescent="0.35">
      <c r="H1626"/>
      <c r="I1626" s="48"/>
      <c r="J1626"/>
      <c r="K1626"/>
      <c r="L1626"/>
      <c r="M1626"/>
      <c r="N1626"/>
      <c r="O1626"/>
      <c r="P1626" s="48"/>
      <c r="Q1626"/>
      <c r="R1626"/>
      <c r="S1626"/>
      <c r="T1626"/>
      <c r="U1626"/>
      <c r="V1626"/>
      <c r="W1626" s="48"/>
      <c r="X1626"/>
      <c r="Y1626"/>
      <c r="Z1626"/>
      <c r="AA1626"/>
      <c r="AB1626" s="37"/>
      <c r="AC1626"/>
      <c r="AD1626" s="48"/>
      <c r="AE1626"/>
      <c r="AF1626"/>
      <c r="AG1626"/>
      <c r="AH1626"/>
      <c r="AJ1626"/>
    </row>
    <row r="1627" spans="8:36" x14ac:dyDescent="0.35">
      <c r="H1627"/>
      <c r="I1627" s="48"/>
      <c r="J1627"/>
      <c r="K1627"/>
      <c r="L1627"/>
      <c r="M1627"/>
      <c r="N1627"/>
      <c r="O1627"/>
      <c r="P1627" s="48"/>
      <c r="Q1627"/>
      <c r="R1627"/>
      <c r="S1627"/>
      <c r="T1627"/>
      <c r="U1627"/>
      <c r="V1627"/>
      <c r="W1627" s="48"/>
      <c r="X1627"/>
      <c r="Y1627"/>
      <c r="Z1627"/>
      <c r="AA1627"/>
      <c r="AB1627" s="37"/>
      <c r="AC1627"/>
      <c r="AD1627" s="48"/>
      <c r="AE1627"/>
      <c r="AF1627"/>
      <c r="AG1627"/>
      <c r="AH1627"/>
      <c r="AJ1627"/>
    </row>
    <row r="1628" spans="8:36" x14ac:dyDescent="0.35">
      <c r="H1628"/>
      <c r="I1628" s="48"/>
      <c r="J1628"/>
      <c r="K1628"/>
      <c r="L1628"/>
      <c r="M1628"/>
      <c r="N1628"/>
      <c r="O1628"/>
      <c r="P1628" s="48"/>
      <c r="Q1628"/>
      <c r="R1628"/>
      <c r="S1628"/>
      <c r="T1628"/>
      <c r="U1628"/>
      <c r="V1628"/>
      <c r="W1628" s="48"/>
      <c r="X1628"/>
      <c r="Y1628"/>
      <c r="Z1628"/>
      <c r="AA1628"/>
      <c r="AB1628" s="37"/>
      <c r="AC1628"/>
      <c r="AD1628" s="48"/>
      <c r="AE1628"/>
      <c r="AF1628"/>
      <c r="AG1628"/>
      <c r="AH1628"/>
      <c r="AJ1628"/>
    </row>
    <row r="1629" spans="8:36" x14ac:dyDescent="0.35">
      <c r="H1629"/>
      <c r="I1629" s="48"/>
      <c r="J1629"/>
      <c r="K1629"/>
      <c r="L1629"/>
      <c r="M1629"/>
      <c r="N1629"/>
      <c r="O1629"/>
      <c r="P1629" s="48"/>
      <c r="Q1629"/>
      <c r="R1629"/>
      <c r="S1629"/>
      <c r="T1629"/>
      <c r="U1629"/>
      <c r="V1629"/>
      <c r="W1629" s="48"/>
      <c r="X1629"/>
      <c r="Y1629"/>
      <c r="Z1629"/>
      <c r="AA1629"/>
      <c r="AB1629" s="37"/>
      <c r="AC1629"/>
      <c r="AD1629" s="48"/>
      <c r="AE1629"/>
      <c r="AF1629"/>
      <c r="AG1629"/>
      <c r="AH1629"/>
      <c r="AJ1629"/>
    </row>
    <row r="1630" spans="8:36" x14ac:dyDescent="0.35">
      <c r="H1630"/>
      <c r="I1630" s="48"/>
      <c r="J1630"/>
      <c r="K1630"/>
      <c r="L1630"/>
      <c r="M1630"/>
      <c r="N1630"/>
      <c r="O1630"/>
      <c r="P1630" s="48"/>
      <c r="Q1630"/>
      <c r="R1630"/>
      <c r="S1630"/>
      <c r="T1630"/>
      <c r="U1630"/>
      <c r="V1630"/>
      <c r="W1630" s="48"/>
      <c r="X1630"/>
      <c r="Y1630"/>
      <c r="Z1630"/>
      <c r="AA1630"/>
      <c r="AB1630" s="37"/>
      <c r="AC1630"/>
      <c r="AD1630" s="48"/>
      <c r="AE1630"/>
      <c r="AF1630"/>
      <c r="AG1630"/>
      <c r="AH1630"/>
      <c r="AJ1630"/>
    </row>
    <row r="1631" spans="8:36" x14ac:dyDescent="0.35">
      <c r="H1631"/>
      <c r="I1631" s="48"/>
      <c r="J1631"/>
      <c r="K1631"/>
      <c r="L1631"/>
      <c r="M1631"/>
      <c r="N1631"/>
      <c r="O1631"/>
      <c r="P1631" s="48"/>
      <c r="Q1631"/>
      <c r="R1631"/>
      <c r="S1631"/>
      <c r="T1631"/>
      <c r="U1631"/>
      <c r="V1631"/>
      <c r="W1631" s="48"/>
      <c r="X1631"/>
      <c r="Y1631"/>
      <c r="Z1631"/>
      <c r="AA1631"/>
      <c r="AB1631" s="37"/>
      <c r="AC1631"/>
      <c r="AD1631" s="48"/>
      <c r="AE1631"/>
      <c r="AF1631"/>
      <c r="AG1631"/>
      <c r="AH1631"/>
      <c r="AJ1631"/>
    </row>
    <row r="1632" spans="8:36" x14ac:dyDescent="0.35">
      <c r="H1632"/>
      <c r="I1632" s="48"/>
      <c r="J1632"/>
      <c r="K1632"/>
      <c r="L1632"/>
      <c r="M1632"/>
      <c r="N1632"/>
      <c r="O1632"/>
      <c r="P1632" s="48"/>
      <c r="Q1632"/>
      <c r="R1632"/>
      <c r="S1632"/>
      <c r="T1632"/>
      <c r="U1632"/>
      <c r="V1632"/>
      <c r="W1632" s="48"/>
      <c r="X1632"/>
      <c r="Y1632"/>
      <c r="Z1632"/>
      <c r="AA1632"/>
      <c r="AB1632" s="37"/>
      <c r="AC1632"/>
      <c r="AD1632" s="48"/>
      <c r="AE1632"/>
      <c r="AF1632"/>
      <c r="AG1632"/>
      <c r="AH1632"/>
      <c r="AJ1632"/>
    </row>
    <row r="1633" spans="8:36" x14ac:dyDescent="0.35">
      <c r="H1633"/>
      <c r="I1633" s="48"/>
      <c r="J1633"/>
      <c r="K1633"/>
      <c r="L1633"/>
      <c r="M1633"/>
      <c r="N1633"/>
      <c r="O1633"/>
      <c r="P1633" s="48"/>
      <c r="Q1633"/>
      <c r="R1633"/>
      <c r="S1633"/>
      <c r="T1633"/>
      <c r="U1633"/>
      <c r="V1633"/>
      <c r="W1633" s="48"/>
      <c r="X1633"/>
      <c r="Y1633"/>
      <c r="Z1633"/>
      <c r="AA1633"/>
      <c r="AB1633" s="37"/>
      <c r="AC1633"/>
      <c r="AD1633" s="48"/>
      <c r="AE1633"/>
      <c r="AF1633"/>
      <c r="AG1633"/>
      <c r="AH1633"/>
      <c r="AJ1633"/>
    </row>
    <row r="1634" spans="8:36" x14ac:dyDescent="0.35">
      <c r="H1634"/>
      <c r="I1634" s="48"/>
      <c r="J1634"/>
      <c r="K1634"/>
      <c r="L1634"/>
      <c r="M1634"/>
      <c r="N1634"/>
      <c r="O1634"/>
      <c r="P1634" s="48"/>
      <c r="Q1634"/>
      <c r="R1634"/>
      <c r="S1634"/>
      <c r="T1634"/>
      <c r="U1634"/>
      <c r="V1634"/>
      <c r="W1634" s="48"/>
      <c r="X1634"/>
      <c r="Y1634"/>
      <c r="Z1634"/>
      <c r="AA1634"/>
      <c r="AB1634" s="37"/>
      <c r="AC1634"/>
      <c r="AD1634" s="48"/>
      <c r="AE1634"/>
      <c r="AF1634"/>
      <c r="AG1634"/>
      <c r="AH1634"/>
      <c r="AJ1634"/>
    </row>
    <row r="1635" spans="8:36" x14ac:dyDescent="0.35">
      <c r="H1635"/>
      <c r="I1635" s="48"/>
      <c r="J1635"/>
      <c r="K1635"/>
      <c r="L1635"/>
      <c r="M1635"/>
      <c r="N1635"/>
      <c r="O1635"/>
      <c r="P1635" s="48"/>
      <c r="Q1635"/>
      <c r="R1635"/>
      <c r="S1635"/>
      <c r="T1635"/>
      <c r="U1635"/>
      <c r="V1635"/>
      <c r="W1635" s="48"/>
      <c r="X1635"/>
      <c r="Y1635"/>
      <c r="Z1635"/>
      <c r="AA1635"/>
      <c r="AB1635" s="37"/>
      <c r="AC1635"/>
      <c r="AD1635" s="48"/>
      <c r="AE1635"/>
      <c r="AF1635"/>
      <c r="AG1635"/>
      <c r="AH1635"/>
      <c r="AJ1635"/>
    </row>
    <row r="1636" spans="8:36" x14ac:dyDescent="0.35">
      <c r="H1636"/>
      <c r="I1636" s="48"/>
      <c r="J1636"/>
      <c r="K1636"/>
      <c r="L1636"/>
      <c r="M1636"/>
      <c r="N1636"/>
      <c r="O1636"/>
      <c r="P1636" s="48"/>
      <c r="Q1636"/>
      <c r="R1636"/>
      <c r="S1636"/>
      <c r="T1636"/>
      <c r="U1636"/>
      <c r="V1636"/>
      <c r="W1636" s="48"/>
      <c r="X1636"/>
      <c r="Y1636"/>
      <c r="Z1636"/>
      <c r="AA1636"/>
      <c r="AB1636" s="37"/>
      <c r="AC1636"/>
      <c r="AD1636" s="48"/>
      <c r="AE1636"/>
      <c r="AF1636"/>
      <c r="AG1636"/>
      <c r="AH1636"/>
      <c r="AJ1636"/>
    </row>
    <row r="1637" spans="8:36" x14ac:dyDescent="0.35">
      <c r="H1637"/>
      <c r="I1637" s="48"/>
      <c r="J1637"/>
      <c r="K1637"/>
      <c r="L1637"/>
      <c r="M1637"/>
      <c r="N1637"/>
      <c r="O1637"/>
      <c r="P1637" s="48"/>
      <c r="Q1637"/>
      <c r="R1637"/>
      <c r="S1637"/>
      <c r="T1637"/>
      <c r="U1637"/>
      <c r="V1637"/>
      <c r="W1637" s="48"/>
      <c r="X1637"/>
      <c r="Y1637"/>
      <c r="Z1637"/>
      <c r="AA1637"/>
      <c r="AB1637" s="37"/>
      <c r="AC1637"/>
      <c r="AD1637" s="48"/>
      <c r="AE1637"/>
      <c r="AF1637"/>
      <c r="AG1637"/>
      <c r="AH1637"/>
      <c r="AJ1637"/>
    </row>
    <row r="1638" spans="8:36" x14ac:dyDescent="0.35">
      <c r="H1638"/>
      <c r="I1638" s="48"/>
      <c r="J1638"/>
      <c r="K1638"/>
      <c r="L1638"/>
      <c r="M1638"/>
      <c r="N1638"/>
      <c r="O1638"/>
      <c r="P1638" s="48"/>
      <c r="Q1638"/>
      <c r="R1638"/>
      <c r="S1638"/>
      <c r="T1638"/>
      <c r="U1638"/>
      <c r="V1638"/>
      <c r="W1638" s="48"/>
      <c r="X1638"/>
      <c r="Y1638"/>
      <c r="Z1638"/>
      <c r="AA1638"/>
      <c r="AB1638" s="37"/>
      <c r="AC1638"/>
      <c r="AD1638" s="48"/>
      <c r="AE1638"/>
      <c r="AF1638"/>
      <c r="AG1638"/>
      <c r="AH1638"/>
      <c r="AJ1638"/>
    </row>
    <row r="1639" spans="8:36" x14ac:dyDescent="0.35">
      <c r="H1639"/>
      <c r="I1639" s="48"/>
      <c r="J1639"/>
      <c r="K1639"/>
      <c r="L1639"/>
      <c r="M1639"/>
      <c r="N1639"/>
      <c r="O1639"/>
      <c r="P1639" s="48"/>
      <c r="Q1639"/>
      <c r="R1639"/>
      <c r="S1639"/>
      <c r="T1639"/>
      <c r="U1639"/>
      <c r="V1639"/>
      <c r="W1639" s="48"/>
      <c r="X1639"/>
      <c r="Y1639"/>
      <c r="Z1639"/>
      <c r="AA1639"/>
      <c r="AB1639" s="37"/>
      <c r="AC1639"/>
      <c r="AD1639" s="48"/>
      <c r="AE1639"/>
      <c r="AF1639"/>
      <c r="AG1639"/>
      <c r="AH1639"/>
      <c r="AJ1639"/>
    </row>
    <row r="1640" spans="8:36" x14ac:dyDescent="0.35">
      <c r="H1640"/>
      <c r="I1640" s="48"/>
      <c r="J1640"/>
      <c r="K1640"/>
      <c r="L1640"/>
      <c r="M1640"/>
      <c r="N1640"/>
      <c r="O1640"/>
      <c r="P1640" s="48"/>
      <c r="Q1640"/>
      <c r="R1640"/>
      <c r="S1640"/>
      <c r="T1640"/>
      <c r="U1640"/>
      <c r="V1640"/>
      <c r="W1640" s="48"/>
      <c r="X1640"/>
      <c r="Y1640"/>
      <c r="Z1640"/>
      <c r="AA1640"/>
      <c r="AB1640" s="37"/>
      <c r="AC1640"/>
      <c r="AD1640" s="48"/>
      <c r="AE1640"/>
      <c r="AF1640"/>
      <c r="AG1640"/>
      <c r="AH1640"/>
      <c r="AJ1640"/>
    </row>
    <row r="1641" spans="8:36" x14ac:dyDescent="0.35">
      <c r="H1641"/>
      <c r="I1641" s="48"/>
      <c r="J1641"/>
      <c r="K1641"/>
      <c r="L1641"/>
      <c r="M1641"/>
      <c r="N1641"/>
      <c r="O1641"/>
      <c r="P1641" s="48"/>
      <c r="Q1641"/>
      <c r="R1641"/>
      <c r="S1641"/>
      <c r="T1641"/>
      <c r="U1641"/>
      <c r="V1641"/>
      <c r="W1641" s="48"/>
      <c r="X1641"/>
      <c r="Y1641"/>
      <c r="Z1641"/>
      <c r="AA1641"/>
      <c r="AB1641" s="37"/>
      <c r="AC1641"/>
      <c r="AD1641" s="48"/>
      <c r="AE1641"/>
      <c r="AF1641"/>
      <c r="AG1641"/>
      <c r="AH1641"/>
      <c r="AJ1641"/>
    </row>
    <row r="1642" spans="8:36" x14ac:dyDescent="0.35">
      <c r="H1642"/>
      <c r="I1642" s="48"/>
      <c r="J1642"/>
      <c r="K1642"/>
      <c r="L1642"/>
      <c r="M1642"/>
      <c r="N1642"/>
      <c r="O1642"/>
      <c r="P1642" s="48"/>
      <c r="Q1642"/>
      <c r="R1642"/>
      <c r="S1642"/>
      <c r="T1642"/>
      <c r="U1642"/>
      <c r="V1642"/>
      <c r="W1642" s="48"/>
      <c r="X1642"/>
      <c r="Y1642"/>
      <c r="Z1642"/>
      <c r="AA1642"/>
      <c r="AB1642" s="37"/>
      <c r="AC1642"/>
      <c r="AD1642" s="48"/>
      <c r="AE1642"/>
      <c r="AF1642"/>
      <c r="AG1642"/>
      <c r="AH1642"/>
      <c r="AJ1642"/>
    </row>
    <row r="1643" spans="8:36" x14ac:dyDescent="0.35">
      <c r="H1643"/>
      <c r="I1643" s="48"/>
      <c r="J1643"/>
      <c r="K1643"/>
      <c r="L1643"/>
      <c r="M1643"/>
      <c r="N1643"/>
      <c r="O1643"/>
      <c r="P1643" s="48"/>
      <c r="Q1643"/>
      <c r="R1643"/>
      <c r="S1643"/>
      <c r="T1643"/>
      <c r="U1643"/>
      <c r="V1643"/>
      <c r="W1643" s="48"/>
      <c r="X1643"/>
      <c r="Y1643"/>
      <c r="Z1643"/>
      <c r="AA1643"/>
      <c r="AB1643" s="37"/>
      <c r="AC1643"/>
      <c r="AD1643" s="48"/>
      <c r="AE1643"/>
      <c r="AF1643"/>
      <c r="AG1643"/>
      <c r="AH1643"/>
      <c r="AJ1643"/>
    </row>
    <row r="1644" spans="8:36" x14ac:dyDescent="0.35">
      <c r="H1644"/>
      <c r="I1644" s="48"/>
      <c r="J1644"/>
      <c r="K1644"/>
      <c r="L1644"/>
      <c r="M1644"/>
      <c r="N1644"/>
      <c r="O1644"/>
      <c r="P1644" s="48"/>
      <c r="Q1644"/>
      <c r="R1644"/>
      <c r="S1644"/>
      <c r="T1644"/>
      <c r="U1644"/>
      <c r="V1644"/>
      <c r="W1644" s="48"/>
      <c r="X1644"/>
      <c r="Y1644"/>
      <c r="Z1644"/>
      <c r="AA1644"/>
      <c r="AB1644" s="37"/>
      <c r="AC1644"/>
      <c r="AD1644" s="48"/>
      <c r="AE1644"/>
      <c r="AF1644"/>
      <c r="AG1644"/>
      <c r="AH1644"/>
      <c r="AJ1644"/>
    </row>
    <row r="1645" spans="8:36" x14ac:dyDescent="0.35">
      <c r="H1645"/>
      <c r="I1645" s="48"/>
      <c r="J1645"/>
      <c r="K1645"/>
      <c r="L1645"/>
      <c r="M1645"/>
      <c r="N1645"/>
      <c r="O1645"/>
      <c r="P1645" s="48"/>
      <c r="Q1645"/>
      <c r="R1645"/>
      <c r="S1645"/>
      <c r="T1645"/>
      <c r="U1645"/>
      <c r="V1645"/>
      <c r="W1645" s="48"/>
      <c r="X1645"/>
      <c r="Y1645"/>
      <c r="Z1645"/>
      <c r="AA1645"/>
      <c r="AB1645" s="37"/>
      <c r="AC1645"/>
      <c r="AD1645" s="48"/>
      <c r="AE1645"/>
      <c r="AF1645"/>
      <c r="AG1645"/>
      <c r="AH1645"/>
      <c r="AJ1645"/>
    </row>
    <row r="1646" spans="8:36" x14ac:dyDescent="0.35">
      <c r="H1646"/>
      <c r="I1646" s="48"/>
      <c r="J1646"/>
      <c r="K1646"/>
      <c r="L1646"/>
      <c r="M1646"/>
      <c r="N1646"/>
      <c r="O1646"/>
      <c r="P1646" s="48"/>
      <c r="Q1646"/>
      <c r="R1646"/>
      <c r="S1646"/>
      <c r="T1646"/>
      <c r="U1646"/>
      <c r="V1646"/>
      <c r="W1646" s="48"/>
      <c r="X1646"/>
      <c r="Y1646"/>
      <c r="Z1646"/>
      <c r="AA1646"/>
      <c r="AB1646" s="37"/>
      <c r="AC1646"/>
      <c r="AD1646" s="48"/>
      <c r="AE1646"/>
      <c r="AF1646"/>
      <c r="AG1646"/>
      <c r="AH1646"/>
      <c r="AJ1646"/>
    </row>
    <row r="1647" spans="8:36" x14ac:dyDescent="0.35">
      <c r="H1647"/>
      <c r="I1647" s="48"/>
      <c r="J1647"/>
      <c r="K1647"/>
      <c r="L1647"/>
      <c r="M1647"/>
      <c r="N1647"/>
      <c r="O1647"/>
      <c r="P1647" s="48"/>
      <c r="Q1647"/>
      <c r="R1647"/>
      <c r="S1647"/>
      <c r="T1647"/>
      <c r="U1647"/>
      <c r="V1647"/>
      <c r="W1647" s="48"/>
      <c r="X1647"/>
      <c r="Y1647"/>
      <c r="Z1647"/>
      <c r="AA1647"/>
      <c r="AB1647" s="37"/>
      <c r="AC1647"/>
      <c r="AD1647" s="48"/>
      <c r="AE1647"/>
      <c r="AF1647"/>
      <c r="AG1647"/>
      <c r="AH1647"/>
      <c r="AJ1647"/>
    </row>
    <row r="1648" spans="8:36" x14ac:dyDescent="0.35">
      <c r="H1648"/>
      <c r="I1648" s="48"/>
      <c r="J1648"/>
      <c r="K1648"/>
      <c r="L1648"/>
      <c r="M1648"/>
      <c r="N1648"/>
      <c r="O1648"/>
      <c r="P1648" s="48"/>
      <c r="Q1648"/>
      <c r="R1648"/>
      <c r="S1648"/>
      <c r="T1648"/>
      <c r="U1648"/>
      <c r="V1648"/>
      <c r="W1648" s="48"/>
      <c r="X1648"/>
      <c r="Y1648"/>
      <c r="Z1648"/>
      <c r="AA1648"/>
      <c r="AB1648" s="37"/>
      <c r="AC1648"/>
      <c r="AD1648" s="48"/>
      <c r="AE1648"/>
      <c r="AF1648"/>
      <c r="AG1648"/>
      <c r="AH1648"/>
      <c r="AJ1648"/>
    </row>
    <row r="1649" spans="8:36" x14ac:dyDescent="0.35">
      <c r="H1649"/>
      <c r="I1649" s="48"/>
      <c r="J1649"/>
      <c r="K1649"/>
      <c r="L1649"/>
      <c r="M1649"/>
      <c r="N1649"/>
      <c r="O1649"/>
      <c r="P1649" s="48"/>
      <c r="Q1649"/>
      <c r="R1649"/>
      <c r="S1649"/>
      <c r="T1649"/>
      <c r="U1649"/>
      <c r="V1649"/>
      <c r="W1649" s="48"/>
      <c r="X1649"/>
      <c r="Y1649"/>
      <c r="Z1649"/>
      <c r="AA1649"/>
      <c r="AB1649" s="37"/>
      <c r="AC1649"/>
      <c r="AD1649" s="48"/>
      <c r="AE1649"/>
      <c r="AF1649"/>
      <c r="AG1649"/>
      <c r="AH1649"/>
      <c r="AJ1649"/>
    </row>
    <row r="1650" spans="8:36" x14ac:dyDescent="0.35">
      <c r="H1650"/>
      <c r="I1650" s="48"/>
      <c r="J1650"/>
      <c r="K1650"/>
      <c r="L1650"/>
      <c r="M1650"/>
      <c r="N1650"/>
      <c r="O1650"/>
      <c r="P1650" s="48"/>
      <c r="Q1650"/>
      <c r="R1650"/>
      <c r="S1650"/>
      <c r="T1650"/>
      <c r="U1650"/>
      <c r="V1650"/>
      <c r="W1650" s="48"/>
      <c r="X1650"/>
      <c r="Y1650"/>
      <c r="Z1650"/>
      <c r="AA1650"/>
      <c r="AB1650" s="37"/>
      <c r="AC1650"/>
      <c r="AD1650" s="48"/>
      <c r="AE1650"/>
      <c r="AF1650"/>
      <c r="AG1650"/>
      <c r="AH1650"/>
      <c r="AJ1650"/>
    </row>
    <row r="1651" spans="8:36" x14ac:dyDescent="0.35">
      <c r="H1651"/>
      <c r="I1651" s="48"/>
      <c r="J1651"/>
      <c r="K1651"/>
      <c r="L1651"/>
      <c r="M1651"/>
      <c r="N1651"/>
      <c r="O1651"/>
      <c r="P1651" s="48"/>
      <c r="Q1651"/>
      <c r="R1651"/>
      <c r="S1651"/>
      <c r="T1651"/>
      <c r="U1651"/>
      <c r="V1651"/>
      <c r="W1651" s="48"/>
      <c r="X1651"/>
      <c r="Y1651"/>
      <c r="Z1651"/>
      <c r="AA1651"/>
      <c r="AB1651" s="37"/>
      <c r="AC1651"/>
      <c r="AD1651" s="48"/>
      <c r="AE1651"/>
      <c r="AF1651"/>
      <c r="AG1651"/>
      <c r="AH1651"/>
      <c r="AJ1651"/>
    </row>
    <row r="1652" spans="8:36" x14ac:dyDescent="0.35">
      <c r="H1652"/>
      <c r="I1652" s="48"/>
      <c r="J1652"/>
      <c r="K1652"/>
      <c r="L1652"/>
      <c r="M1652"/>
      <c r="N1652"/>
      <c r="O1652"/>
      <c r="P1652" s="48"/>
      <c r="Q1652"/>
      <c r="R1652"/>
      <c r="S1652"/>
      <c r="T1652"/>
      <c r="U1652"/>
      <c r="V1652"/>
      <c r="W1652" s="48"/>
      <c r="X1652"/>
      <c r="Y1652"/>
      <c r="Z1652"/>
      <c r="AA1652"/>
      <c r="AB1652" s="37"/>
      <c r="AC1652"/>
      <c r="AD1652" s="48"/>
      <c r="AE1652"/>
      <c r="AF1652"/>
      <c r="AG1652"/>
      <c r="AH1652"/>
      <c r="AJ1652"/>
    </row>
    <row r="1653" spans="8:36" x14ac:dyDescent="0.35">
      <c r="H1653"/>
      <c r="I1653" s="48"/>
      <c r="J1653"/>
      <c r="K1653"/>
      <c r="L1653"/>
      <c r="M1653"/>
      <c r="N1653"/>
      <c r="O1653"/>
      <c r="P1653" s="48"/>
      <c r="Q1653"/>
      <c r="R1653"/>
      <c r="S1653"/>
      <c r="T1653"/>
      <c r="U1653"/>
      <c r="V1653"/>
      <c r="W1653" s="48"/>
      <c r="X1653"/>
      <c r="Y1653"/>
      <c r="Z1653"/>
      <c r="AA1653"/>
      <c r="AB1653" s="37"/>
      <c r="AC1653"/>
      <c r="AD1653" s="48"/>
      <c r="AE1653"/>
      <c r="AF1653"/>
      <c r="AG1653"/>
      <c r="AH1653"/>
      <c r="AJ1653"/>
    </row>
    <row r="1654" spans="8:36" x14ac:dyDescent="0.35">
      <c r="H1654"/>
      <c r="I1654" s="48"/>
      <c r="J1654"/>
      <c r="K1654"/>
      <c r="L1654"/>
      <c r="M1654"/>
      <c r="N1654"/>
      <c r="O1654"/>
      <c r="P1654" s="48"/>
      <c r="Q1654"/>
      <c r="R1654"/>
      <c r="S1654"/>
      <c r="T1654"/>
      <c r="U1654"/>
      <c r="V1654"/>
      <c r="W1654" s="48"/>
      <c r="X1654"/>
      <c r="Y1654"/>
      <c r="Z1654"/>
      <c r="AA1654"/>
      <c r="AB1654" s="37"/>
      <c r="AC1654"/>
      <c r="AD1654" s="48"/>
      <c r="AE1654"/>
      <c r="AF1654"/>
      <c r="AG1654"/>
      <c r="AH1654"/>
      <c r="AJ1654"/>
    </row>
    <row r="1655" spans="8:36" x14ac:dyDescent="0.35">
      <c r="H1655"/>
      <c r="I1655" s="48"/>
      <c r="J1655"/>
      <c r="K1655"/>
      <c r="L1655"/>
      <c r="M1655"/>
      <c r="N1655"/>
      <c r="O1655"/>
      <c r="P1655" s="48"/>
      <c r="Q1655"/>
      <c r="R1655"/>
      <c r="S1655"/>
      <c r="T1655"/>
      <c r="U1655"/>
      <c r="V1655"/>
      <c r="W1655" s="48"/>
      <c r="X1655"/>
      <c r="Y1655"/>
      <c r="Z1655"/>
      <c r="AA1655"/>
      <c r="AB1655" s="37"/>
      <c r="AC1655"/>
      <c r="AD1655" s="48"/>
      <c r="AE1655"/>
      <c r="AF1655"/>
      <c r="AG1655"/>
      <c r="AH1655"/>
      <c r="AJ1655"/>
    </row>
    <row r="1656" spans="8:36" x14ac:dyDescent="0.35">
      <c r="H1656"/>
      <c r="I1656" s="48"/>
      <c r="J1656"/>
      <c r="K1656"/>
      <c r="L1656"/>
      <c r="M1656"/>
      <c r="N1656"/>
      <c r="O1656"/>
      <c r="P1656" s="48"/>
      <c r="Q1656"/>
      <c r="R1656"/>
      <c r="S1656"/>
      <c r="T1656"/>
      <c r="U1656"/>
      <c r="V1656"/>
      <c r="W1656" s="48"/>
      <c r="X1656"/>
      <c r="Y1656"/>
      <c r="Z1656"/>
      <c r="AA1656"/>
      <c r="AB1656" s="37"/>
      <c r="AC1656"/>
      <c r="AD1656" s="48"/>
      <c r="AE1656"/>
      <c r="AF1656"/>
      <c r="AG1656"/>
      <c r="AH1656"/>
      <c r="AJ1656"/>
    </row>
    <row r="1657" spans="8:36" x14ac:dyDescent="0.35">
      <c r="H1657"/>
      <c r="I1657" s="48"/>
      <c r="J1657"/>
      <c r="K1657"/>
      <c r="L1657"/>
      <c r="M1657"/>
      <c r="N1657"/>
      <c r="O1657"/>
      <c r="P1657" s="48"/>
      <c r="Q1657"/>
      <c r="R1657"/>
      <c r="S1657"/>
      <c r="T1657"/>
      <c r="U1657"/>
      <c r="V1657"/>
      <c r="W1657" s="48"/>
      <c r="X1657"/>
      <c r="Y1657"/>
      <c r="Z1657"/>
      <c r="AA1657"/>
      <c r="AB1657" s="37"/>
      <c r="AC1657"/>
      <c r="AD1657" s="48"/>
      <c r="AE1657"/>
      <c r="AF1657"/>
      <c r="AG1657"/>
      <c r="AH1657"/>
      <c r="AJ1657"/>
    </row>
    <row r="1658" spans="8:36" x14ac:dyDescent="0.35">
      <c r="H1658"/>
      <c r="I1658" s="48"/>
      <c r="J1658"/>
      <c r="K1658"/>
      <c r="L1658"/>
      <c r="M1658"/>
      <c r="N1658"/>
      <c r="O1658"/>
      <c r="P1658" s="48"/>
      <c r="Q1658"/>
      <c r="R1658"/>
      <c r="S1658"/>
      <c r="T1658"/>
      <c r="U1658"/>
      <c r="V1658"/>
      <c r="W1658" s="48"/>
      <c r="X1658"/>
      <c r="Y1658"/>
      <c r="Z1658"/>
      <c r="AA1658"/>
      <c r="AB1658" s="37"/>
      <c r="AC1658"/>
      <c r="AD1658" s="48"/>
      <c r="AE1658"/>
      <c r="AF1658"/>
      <c r="AG1658"/>
      <c r="AH1658"/>
      <c r="AJ1658"/>
    </row>
    <row r="1659" spans="8:36" x14ac:dyDescent="0.35">
      <c r="H1659"/>
      <c r="I1659" s="48"/>
      <c r="J1659"/>
      <c r="K1659"/>
      <c r="L1659"/>
      <c r="M1659"/>
      <c r="N1659"/>
      <c r="O1659"/>
      <c r="P1659" s="48"/>
      <c r="Q1659"/>
      <c r="R1659"/>
      <c r="S1659"/>
      <c r="T1659"/>
      <c r="U1659"/>
      <c r="V1659"/>
      <c r="W1659" s="48"/>
      <c r="X1659"/>
      <c r="Y1659"/>
      <c r="Z1659"/>
      <c r="AA1659"/>
      <c r="AB1659" s="37"/>
      <c r="AC1659"/>
      <c r="AD1659" s="48"/>
      <c r="AE1659"/>
      <c r="AF1659"/>
      <c r="AG1659"/>
      <c r="AH1659"/>
      <c r="AJ1659"/>
    </row>
    <row r="1660" spans="8:36" x14ac:dyDescent="0.35">
      <c r="H1660"/>
      <c r="I1660" s="48"/>
      <c r="J1660"/>
      <c r="K1660"/>
      <c r="L1660"/>
      <c r="M1660"/>
      <c r="N1660"/>
      <c r="O1660"/>
      <c r="P1660" s="48"/>
      <c r="Q1660"/>
      <c r="R1660"/>
      <c r="S1660"/>
      <c r="T1660"/>
      <c r="U1660"/>
      <c r="V1660"/>
      <c r="W1660" s="48"/>
      <c r="X1660"/>
      <c r="Y1660"/>
      <c r="Z1660"/>
      <c r="AA1660"/>
      <c r="AB1660" s="37"/>
      <c r="AC1660"/>
      <c r="AD1660" s="48"/>
      <c r="AE1660"/>
      <c r="AF1660"/>
      <c r="AG1660"/>
      <c r="AH1660"/>
      <c r="AJ1660"/>
    </row>
    <row r="1661" spans="8:36" x14ac:dyDescent="0.35">
      <c r="H1661"/>
      <c r="I1661" s="48"/>
      <c r="J1661"/>
      <c r="K1661"/>
      <c r="L1661"/>
      <c r="M1661"/>
      <c r="N1661"/>
      <c r="O1661"/>
      <c r="P1661" s="48"/>
      <c r="Q1661"/>
      <c r="R1661"/>
      <c r="S1661"/>
      <c r="T1661"/>
      <c r="U1661"/>
      <c r="V1661"/>
      <c r="W1661" s="48"/>
      <c r="X1661"/>
      <c r="Y1661"/>
      <c r="Z1661"/>
      <c r="AA1661"/>
      <c r="AB1661" s="37"/>
      <c r="AC1661"/>
      <c r="AD1661" s="48"/>
      <c r="AE1661"/>
      <c r="AF1661"/>
      <c r="AG1661"/>
      <c r="AH1661"/>
      <c r="AJ1661"/>
    </row>
    <row r="1662" spans="8:36" x14ac:dyDescent="0.35">
      <c r="H1662"/>
      <c r="I1662" s="48"/>
      <c r="J1662"/>
      <c r="K1662"/>
      <c r="L1662"/>
      <c r="M1662"/>
      <c r="N1662"/>
      <c r="O1662"/>
      <c r="P1662" s="48"/>
      <c r="Q1662"/>
      <c r="R1662"/>
      <c r="S1662"/>
      <c r="T1662"/>
      <c r="U1662"/>
      <c r="V1662"/>
      <c r="W1662" s="48"/>
      <c r="X1662"/>
      <c r="Y1662"/>
      <c r="Z1662"/>
      <c r="AA1662"/>
      <c r="AB1662" s="37"/>
      <c r="AC1662"/>
      <c r="AD1662" s="48"/>
      <c r="AE1662"/>
      <c r="AF1662"/>
      <c r="AG1662"/>
      <c r="AH1662"/>
      <c r="AJ1662"/>
    </row>
    <row r="1663" spans="8:36" x14ac:dyDescent="0.35">
      <c r="H1663"/>
      <c r="I1663" s="48"/>
      <c r="J1663"/>
      <c r="K1663"/>
      <c r="L1663"/>
      <c r="M1663"/>
      <c r="N1663"/>
      <c r="O1663"/>
      <c r="P1663" s="48"/>
      <c r="Q1663"/>
      <c r="R1663"/>
      <c r="S1663"/>
      <c r="T1663"/>
      <c r="U1663"/>
      <c r="V1663"/>
      <c r="W1663" s="48"/>
      <c r="X1663"/>
      <c r="Y1663"/>
      <c r="Z1663"/>
      <c r="AA1663"/>
      <c r="AB1663" s="37"/>
      <c r="AC1663"/>
      <c r="AD1663" s="48"/>
      <c r="AE1663"/>
      <c r="AF1663"/>
      <c r="AG1663"/>
      <c r="AH1663"/>
      <c r="AJ1663"/>
    </row>
    <row r="1664" spans="8:36" x14ac:dyDescent="0.35">
      <c r="H1664"/>
      <c r="I1664" s="48"/>
      <c r="J1664"/>
      <c r="K1664"/>
      <c r="L1664"/>
      <c r="M1664"/>
      <c r="N1664"/>
      <c r="O1664"/>
      <c r="P1664" s="48"/>
      <c r="Q1664"/>
      <c r="R1664"/>
      <c r="S1664"/>
      <c r="T1664"/>
      <c r="U1664"/>
      <c r="V1664"/>
      <c r="W1664" s="48"/>
      <c r="X1664"/>
      <c r="Y1664"/>
      <c r="Z1664"/>
      <c r="AA1664"/>
      <c r="AB1664" s="37"/>
      <c r="AC1664"/>
      <c r="AD1664" s="48"/>
      <c r="AE1664"/>
      <c r="AF1664"/>
      <c r="AG1664"/>
      <c r="AH1664"/>
      <c r="AJ1664"/>
    </row>
    <row r="1665" spans="8:36" x14ac:dyDescent="0.35">
      <c r="H1665"/>
      <c r="I1665" s="48"/>
      <c r="J1665"/>
      <c r="K1665"/>
      <c r="L1665"/>
      <c r="M1665"/>
      <c r="N1665"/>
      <c r="O1665"/>
      <c r="P1665" s="48"/>
      <c r="Q1665"/>
      <c r="R1665"/>
      <c r="S1665"/>
      <c r="T1665"/>
      <c r="U1665"/>
      <c r="V1665"/>
      <c r="W1665" s="48"/>
      <c r="X1665"/>
      <c r="Y1665"/>
      <c r="Z1665"/>
      <c r="AA1665"/>
      <c r="AB1665" s="37"/>
      <c r="AC1665"/>
      <c r="AD1665" s="48"/>
      <c r="AE1665"/>
      <c r="AF1665"/>
      <c r="AG1665"/>
      <c r="AH1665"/>
      <c r="AJ1665"/>
    </row>
    <row r="1666" spans="8:36" x14ac:dyDescent="0.35">
      <c r="H1666"/>
      <c r="I1666" s="48"/>
      <c r="J1666"/>
      <c r="K1666"/>
      <c r="L1666"/>
      <c r="M1666"/>
      <c r="N1666"/>
      <c r="O1666"/>
      <c r="P1666" s="48"/>
      <c r="Q1666"/>
      <c r="R1666"/>
      <c r="S1666"/>
      <c r="T1666"/>
      <c r="U1666"/>
      <c r="V1666"/>
      <c r="W1666" s="48"/>
      <c r="X1666"/>
      <c r="Y1666"/>
      <c r="Z1666"/>
      <c r="AA1666"/>
      <c r="AB1666" s="37"/>
      <c r="AC1666"/>
      <c r="AD1666" s="48"/>
      <c r="AE1666"/>
      <c r="AF1666"/>
      <c r="AG1666"/>
      <c r="AH1666"/>
      <c r="AJ1666"/>
    </row>
    <row r="1667" spans="8:36" x14ac:dyDescent="0.35">
      <c r="H1667"/>
      <c r="I1667" s="48"/>
      <c r="J1667"/>
      <c r="K1667"/>
      <c r="L1667"/>
      <c r="M1667"/>
      <c r="N1667"/>
      <c r="O1667"/>
      <c r="P1667" s="48"/>
      <c r="Q1667"/>
      <c r="R1667"/>
      <c r="S1667"/>
      <c r="T1667"/>
      <c r="U1667"/>
      <c r="V1667"/>
      <c r="W1667" s="48"/>
      <c r="X1667"/>
      <c r="Y1667"/>
      <c r="Z1667"/>
      <c r="AA1667"/>
      <c r="AB1667" s="37"/>
      <c r="AC1667"/>
      <c r="AD1667" s="48"/>
      <c r="AE1667"/>
      <c r="AF1667"/>
      <c r="AG1667"/>
      <c r="AH1667"/>
      <c r="AJ1667"/>
    </row>
    <row r="1668" spans="8:36" x14ac:dyDescent="0.35">
      <c r="H1668"/>
      <c r="I1668" s="48"/>
      <c r="J1668"/>
      <c r="K1668"/>
      <c r="L1668"/>
      <c r="M1668"/>
      <c r="N1668"/>
      <c r="O1668"/>
      <c r="P1668" s="48"/>
      <c r="Q1668"/>
      <c r="R1668"/>
      <c r="S1668"/>
      <c r="T1668"/>
      <c r="U1668"/>
      <c r="V1668"/>
      <c r="W1668" s="48"/>
      <c r="X1668"/>
      <c r="Y1668"/>
      <c r="Z1668"/>
      <c r="AA1668"/>
      <c r="AB1668" s="37"/>
      <c r="AC1668"/>
      <c r="AD1668" s="48"/>
      <c r="AE1668"/>
      <c r="AF1668"/>
      <c r="AG1668"/>
      <c r="AH1668"/>
      <c r="AJ1668"/>
    </row>
    <row r="1669" spans="8:36" x14ac:dyDescent="0.35">
      <c r="H1669"/>
      <c r="I1669" s="48"/>
      <c r="J1669"/>
      <c r="K1669"/>
      <c r="L1669"/>
      <c r="M1669"/>
      <c r="N1669"/>
      <c r="O1669"/>
      <c r="P1669" s="48"/>
      <c r="Q1669"/>
      <c r="R1669"/>
      <c r="S1669"/>
      <c r="T1669"/>
      <c r="U1669"/>
      <c r="V1669"/>
      <c r="W1669" s="48"/>
      <c r="X1669"/>
      <c r="Y1669"/>
      <c r="Z1669"/>
      <c r="AA1669"/>
      <c r="AB1669" s="37"/>
      <c r="AC1669"/>
      <c r="AD1669" s="48"/>
      <c r="AE1669"/>
      <c r="AF1669"/>
      <c r="AG1669"/>
      <c r="AH1669"/>
      <c r="AJ1669"/>
    </row>
    <row r="1670" spans="8:36" x14ac:dyDescent="0.35">
      <c r="H1670"/>
      <c r="I1670" s="48"/>
      <c r="J1670"/>
      <c r="K1670"/>
      <c r="L1670"/>
      <c r="M1670"/>
      <c r="N1670"/>
      <c r="O1670"/>
      <c r="P1670" s="48"/>
      <c r="Q1670"/>
      <c r="R1670"/>
      <c r="S1670"/>
      <c r="T1670"/>
      <c r="U1670"/>
      <c r="V1670"/>
      <c r="W1670" s="48"/>
      <c r="X1670"/>
      <c r="Y1670"/>
      <c r="Z1670"/>
      <c r="AA1670"/>
      <c r="AB1670" s="37"/>
      <c r="AC1670"/>
      <c r="AD1670" s="48"/>
      <c r="AE1670"/>
      <c r="AF1670"/>
      <c r="AG1670"/>
      <c r="AH1670"/>
      <c r="AJ1670"/>
    </row>
    <row r="1671" spans="8:36" x14ac:dyDescent="0.35">
      <c r="H1671"/>
      <c r="I1671" s="48"/>
      <c r="J1671"/>
      <c r="K1671"/>
      <c r="L1671"/>
      <c r="M1671"/>
      <c r="N1671"/>
      <c r="O1671"/>
      <c r="P1671" s="48"/>
      <c r="Q1671"/>
      <c r="R1671"/>
      <c r="S1671"/>
      <c r="T1671"/>
      <c r="U1671"/>
      <c r="V1671"/>
      <c r="W1671" s="48"/>
      <c r="X1671"/>
      <c r="Y1671"/>
      <c r="Z1671"/>
      <c r="AA1671"/>
      <c r="AB1671" s="37"/>
      <c r="AC1671"/>
      <c r="AD1671" s="48"/>
      <c r="AE1671"/>
      <c r="AF1671"/>
      <c r="AG1671"/>
      <c r="AH1671"/>
      <c r="AJ1671"/>
    </row>
    <row r="1672" spans="8:36" x14ac:dyDescent="0.35">
      <c r="H1672"/>
      <c r="I1672" s="48"/>
      <c r="J1672"/>
      <c r="K1672"/>
      <c r="L1672"/>
      <c r="M1672"/>
      <c r="N1672"/>
      <c r="O1672"/>
      <c r="P1672" s="48"/>
      <c r="Q1672"/>
      <c r="R1672"/>
      <c r="S1672"/>
      <c r="T1672"/>
      <c r="U1672"/>
      <c r="V1672"/>
      <c r="W1672" s="48"/>
      <c r="X1672"/>
      <c r="Y1672"/>
      <c r="Z1672"/>
      <c r="AA1672"/>
      <c r="AB1672" s="37"/>
      <c r="AC1672"/>
      <c r="AD1672" s="48"/>
      <c r="AE1672"/>
      <c r="AF1672"/>
      <c r="AG1672"/>
      <c r="AH1672"/>
      <c r="AJ1672"/>
    </row>
    <row r="1673" spans="8:36" x14ac:dyDescent="0.35">
      <c r="H1673"/>
      <c r="I1673" s="48"/>
      <c r="J1673"/>
      <c r="K1673"/>
      <c r="L1673"/>
      <c r="M1673"/>
      <c r="N1673"/>
      <c r="O1673"/>
      <c r="P1673" s="48"/>
      <c r="Q1673"/>
      <c r="R1673"/>
      <c r="S1673"/>
      <c r="T1673"/>
      <c r="U1673"/>
      <c r="V1673"/>
      <c r="W1673" s="48"/>
      <c r="X1673"/>
      <c r="Y1673"/>
      <c r="Z1673"/>
      <c r="AA1673"/>
      <c r="AB1673" s="37"/>
      <c r="AC1673"/>
      <c r="AD1673" s="48"/>
      <c r="AE1673"/>
      <c r="AF1673"/>
      <c r="AG1673"/>
      <c r="AH1673"/>
      <c r="AJ1673"/>
    </row>
    <row r="1674" spans="8:36" x14ac:dyDescent="0.35">
      <c r="H1674"/>
      <c r="I1674" s="48"/>
      <c r="J1674"/>
      <c r="K1674"/>
      <c r="L1674"/>
      <c r="M1674"/>
      <c r="N1674"/>
      <c r="O1674"/>
      <c r="P1674" s="48"/>
      <c r="Q1674"/>
      <c r="R1674"/>
      <c r="S1674"/>
      <c r="T1674"/>
      <c r="U1674"/>
      <c r="V1674"/>
      <c r="W1674" s="48"/>
      <c r="X1674"/>
      <c r="Y1674"/>
      <c r="Z1674"/>
      <c r="AA1674"/>
      <c r="AB1674" s="37"/>
      <c r="AC1674"/>
      <c r="AD1674" s="48"/>
      <c r="AE1674"/>
      <c r="AF1674"/>
      <c r="AG1674"/>
      <c r="AH1674"/>
      <c r="AJ1674"/>
    </row>
    <row r="1675" spans="8:36" x14ac:dyDescent="0.35">
      <c r="H1675"/>
      <c r="I1675" s="48"/>
      <c r="J1675"/>
      <c r="K1675"/>
      <c r="L1675"/>
      <c r="M1675"/>
      <c r="N1675"/>
      <c r="O1675"/>
      <c r="P1675" s="48"/>
      <c r="Q1675"/>
      <c r="R1675"/>
      <c r="S1675"/>
      <c r="T1675"/>
      <c r="U1675"/>
      <c r="V1675"/>
      <c r="W1675" s="48"/>
      <c r="X1675"/>
      <c r="Y1675"/>
      <c r="Z1675"/>
      <c r="AA1675"/>
      <c r="AB1675" s="37"/>
      <c r="AC1675"/>
      <c r="AD1675" s="48"/>
      <c r="AE1675"/>
      <c r="AF1675"/>
      <c r="AG1675"/>
      <c r="AH1675"/>
      <c r="AJ1675"/>
    </row>
    <row r="1676" spans="8:36" x14ac:dyDescent="0.35">
      <c r="H1676"/>
      <c r="I1676" s="48"/>
      <c r="J1676"/>
      <c r="K1676"/>
      <c r="L1676"/>
      <c r="M1676"/>
      <c r="N1676"/>
      <c r="O1676"/>
      <c r="P1676" s="48"/>
      <c r="Q1676"/>
      <c r="R1676"/>
      <c r="S1676"/>
      <c r="T1676"/>
      <c r="U1676"/>
      <c r="V1676"/>
      <c r="W1676" s="48"/>
      <c r="X1676"/>
      <c r="Y1676"/>
      <c r="Z1676"/>
      <c r="AA1676"/>
      <c r="AB1676" s="37"/>
      <c r="AC1676"/>
      <c r="AD1676" s="48"/>
      <c r="AE1676"/>
      <c r="AF1676"/>
      <c r="AG1676"/>
      <c r="AH1676"/>
      <c r="AJ1676"/>
    </row>
    <row r="1677" spans="8:36" x14ac:dyDescent="0.35">
      <c r="H1677"/>
      <c r="I1677" s="48"/>
      <c r="J1677"/>
      <c r="K1677"/>
      <c r="L1677"/>
      <c r="M1677"/>
      <c r="N1677"/>
      <c r="O1677"/>
      <c r="P1677" s="48"/>
      <c r="Q1677"/>
      <c r="R1677"/>
      <c r="S1677"/>
      <c r="T1677"/>
      <c r="U1677"/>
      <c r="V1677"/>
      <c r="W1677" s="48"/>
      <c r="X1677"/>
      <c r="Y1677"/>
      <c r="Z1677"/>
      <c r="AA1677"/>
      <c r="AB1677" s="37"/>
      <c r="AC1677"/>
      <c r="AD1677" s="48"/>
      <c r="AE1677"/>
      <c r="AF1677"/>
      <c r="AG1677"/>
      <c r="AH1677"/>
      <c r="AJ1677"/>
    </row>
    <row r="1678" spans="8:36" x14ac:dyDescent="0.35">
      <c r="H1678"/>
      <c r="I1678" s="48"/>
      <c r="J1678"/>
      <c r="K1678"/>
      <c r="L1678"/>
      <c r="M1678"/>
      <c r="N1678"/>
      <c r="O1678"/>
      <c r="P1678" s="48"/>
      <c r="Q1678"/>
      <c r="R1678"/>
      <c r="S1678"/>
      <c r="T1678"/>
      <c r="U1678"/>
      <c r="V1678"/>
      <c r="W1678" s="48"/>
      <c r="X1678"/>
      <c r="Y1678"/>
      <c r="Z1678"/>
      <c r="AA1678"/>
      <c r="AB1678" s="37"/>
      <c r="AC1678"/>
      <c r="AD1678" s="48"/>
      <c r="AE1678"/>
      <c r="AF1678"/>
      <c r="AG1678"/>
      <c r="AH1678"/>
      <c r="AJ1678"/>
    </row>
    <row r="1679" spans="8:36" x14ac:dyDescent="0.35">
      <c r="H1679"/>
      <c r="I1679" s="48"/>
      <c r="J1679"/>
      <c r="K1679"/>
      <c r="L1679"/>
      <c r="M1679"/>
      <c r="N1679"/>
      <c r="O1679"/>
      <c r="P1679" s="48"/>
      <c r="Q1679"/>
      <c r="R1679"/>
      <c r="S1679"/>
      <c r="T1679"/>
      <c r="U1679"/>
      <c r="V1679"/>
      <c r="W1679" s="48"/>
      <c r="X1679"/>
      <c r="Y1679"/>
      <c r="Z1679"/>
      <c r="AA1679"/>
      <c r="AB1679" s="37"/>
      <c r="AC1679"/>
      <c r="AD1679" s="48"/>
      <c r="AE1679"/>
      <c r="AF1679"/>
      <c r="AG1679"/>
      <c r="AH1679"/>
      <c r="AJ1679"/>
    </row>
    <row r="1680" spans="8:36" x14ac:dyDescent="0.35">
      <c r="H1680"/>
      <c r="I1680" s="48"/>
      <c r="J1680"/>
      <c r="K1680"/>
      <c r="L1680"/>
      <c r="M1680"/>
      <c r="N1680"/>
      <c r="O1680"/>
      <c r="P1680" s="48"/>
      <c r="Q1680"/>
      <c r="R1680"/>
      <c r="S1680"/>
      <c r="T1680"/>
      <c r="U1680"/>
      <c r="V1680"/>
      <c r="W1680" s="48"/>
      <c r="X1680"/>
      <c r="Y1680"/>
      <c r="Z1680"/>
      <c r="AA1680"/>
      <c r="AB1680" s="37"/>
      <c r="AC1680"/>
      <c r="AD1680" s="48"/>
      <c r="AE1680"/>
      <c r="AF1680"/>
      <c r="AG1680"/>
      <c r="AH1680"/>
      <c r="AJ1680"/>
    </row>
    <row r="1681" spans="8:36" x14ac:dyDescent="0.35">
      <c r="H1681"/>
      <c r="I1681" s="48"/>
      <c r="J1681"/>
      <c r="K1681"/>
      <c r="L1681"/>
      <c r="M1681"/>
      <c r="N1681"/>
      <c r="O1681"/>
      <c r="P1681" s="48"/>
      <c r="Q1681"/>
      <c r="R1681"/>
      <c r="S1681"/>
      <c r="T1681"/>
      <c r="U1681"/>
      <c r="V1681"/>
      <c r="W1681" s="48"/>
      <c r="X1681"/>
      <c r="Y1681"/>
      <c r="Z1681"/>
      <c r="AA1681"/>
      <c r="AB1681" s="37"/>
      <c r="AC1681"/>
      <c r="AD1681" s="48"/>
      <c r="AE1681"/>
      <c r="AF1681"/>
      <c r="AG1681"/>
      <c r="AH1681"/>
      <c r="AJ1681"/>
    </row>
    <row r="1682" spans="8:36" x14ac:dyDescent="0.35">
      <c r="H1682"/>
      <c r="I1682" s="48"/>
      <c r="J1682"/>
      <c r="K1682"/>
      <c r="L1682"/>
      <c r="M1682"/>
      <c r="N1682"/>
      <c r="O1682"/>
      <c r="P1682" s="48"/>
      <c r="Q1682"/>
      <c r="R1682"/>
      <c r="S1682"/>
      <c r="T1682"/>
      <c r="U1682"/>
      <c r="V1682"/>
      <c r="W1682" s="48"/>
      <c r="X1682"/>
      <c r="Y1682"/>
      <c r="Z1682"/>
      <c r="AA1682"/>
      <c r="AB1682" s="37"/>
      <c r="AC1682"/>
      <c r="AD1682" s="48"/>
      <c r="AE1682"/>
      <c r="AF1682"/>
      <c r="AG1682"/>
      <c r="AH1682"/>
      <c r="AJ1682"/>
    </row>
    <row r="1683" spans="8:36" x14ac:dyDescent="0.35">
      <c r="H1683"/>
      <c r="I1683" s="48"/>
      <c r="J1683"/>
      <c r="K1683"/>
      <c r="L1683"/>
      <c r="M1683"/>
      <c r="N1683"/>
      <c r="O1683"/>
      <c r="P1683" s="48"/>
      <c r="Q1683"/>
      <c r="R1683"/>
      <c r="S1683"/>
      <c r="T1683"/>
      <c r="U1683"/>
      <c r="V1683"/>
      <c r="W1683" s="48"/>
      <c r="X1683"/>
      <c r="Y1683"/>
      <c r="Z1683"/>
      <c r="AA1683"/>
      <c r="AB1683" s="37"/>
      <c r="AC1683"/>
      <c r="AD1683" s="48"/>
      <c r="AE1683"/>
      <c r="AF1683"/>
      <c r="AG1683"/>
      <c r="AH1683"/>
      <c r="AJ1683"/>
    </row>
    <row r="1684" spans="8:36" x14ac:dyDescent="0.35">
      <c r="H1684"/>
      <c r="I1684" s="48"/>
      <c r="J1684"/>
      <c r="K1684"/>
      <c r="L1684"/>
      <c r="M1684"/>
      <c r="N1684"/>
      <c r="O1684"/>
      <c r="P1684" s="48"/>
      <c r="Q1684"/>
      <c r="R1684"/>
      <c r="S1684"/>
      <c r="T1684"/>
      <c r="U1684"/>
      <c r="V1684"/>
      <c r="W1684" s="48"/>
      <c r="X1684"/>
      <c r="Y1684"/>
      <c r="Z1684"/>
      <c r="AA1684"/>
      <c r="AB1684" s="37"/>
      <c r="AC1684"/>
      <c r="AD1684" s="48"/>
      <c r="AE1684"/>
      <c r="AF1684"/>
      <c r="AG1684"/>
      <c r="AH1684"/>
      <c r="AJ1684"/>
    </row>
    <row r="1685" spans="8:36" x14ac:dyDescent="0.35">
      <c r="H1685"/>
      <c r="I1685" s="48"/>
      <c r="J1685"/>
      <c r="K1685"/>
      <c r="L1685"/>
      <c r="M1685"/>
      <c r="N1685"/>
      <c r="O1685"/>
      <c r="P1685" s="48"/>
      <c r="Q1685"/>
      <c r="R1685"/>
      <c r="S1685"/>
      <c r="T1685"/>
      <c r="U1685"/>
      <c r="V1685"/>
      <c r="W1685" s="48"/>
      <c r="X1685"/>
      <c r="Y1685"/>
      <c r="Z1685"/>
      <c r="AA1685"/>
      <c r="AB1685" s="37"/>
      <c r="AC1685"/>
      <c r="AD1685" s="48"/>
      <c r="AE1685"/>
      <c r="AF1685"/>
      <c r="AG1685"/>
      <c r="AH1685"/>
      <c r="AJ1685"/>
    </row>
    <row r="1686" spans="8:36" x14ac:dyDescent="0.35">
      <c r="H1686"/>
      <c r="I1686" s="48"/>
      <c r="J1686"/>
      <c r="K1686"/>
      <c r="L1686"/>
      <c r="M1686"/>
      <c r="N1686"/>
      <c r="O1686"/>
      <c r="P1686" s="48"/>
      <c r="Q1686"/>
      <c r="R1686"/>
      <c r="S1686"/>
      <c r="T1686"/>
      <c r="U1686"/>
      <c r="V1686"/>
      <c r="W1686" s="48"/>
      <c r="X1686"/>
      <c r="Y1686"/>
      <c r="Z1686"/>
      <c r="AA1686"/>
      <c r="AB1686" s="37"/>
      <c r="AC1686"/>
      <c r="AD1686" s="48"/>
      <c r="AE1686"/>
      <c r="AF1686"/>
      <c r="AG1686"/>
      <c r="AH1686"/>
      <c r="AJ1686"/>
    </row>
    <row r="1687" spans="8:36" x14ac:dyDescent="0.35">
      <c r="H1687"/>
      <c r="I1687" s="48"/>
      <c r="J1687"/>
      <c r="K1687"/>
      <c r="L1687"/>
      <c r="M1687"/>
      <c r="N1687"/>
      <c r="O1687"/>
      <c r="P1687" s="48"/>
      <c r="Q1687"/>
      <c r="R1687"/>
      <c r="S1687"/>
      <c r="T1687"/>
      <c r="U1687"/>
      <c r="V1687"/>
      <c r="W1687" s="48"/>
      <c r="X1687"/>
      <c r="Y1687"/>
      <c r="Z1687"/>
      <c r="AA1687"/>
      <c r="AB1687" s="37"/>
      <c r="AC1687"/>
      <c r="AD1687" s="48"/>
      <c r="AE1687"/>
      <c r="AF1687"/>
      <c r="AG1687"/>
      <c r="AH1687"/>
      <c r="AJ1687"/>
    </row>
    <row r="1688" spans="8:36" x14ac:dyDescent="0.35">
      <c r="H1688"/>
      <c r="I1688" s="48"/>
      <c r="J1688"/>
      <c r="K1688"/>
      <c r="L1688"/>
      <c r="M1688"/>
      <c r="N1688"/>
      <c r="O1688"/>
      <c r="P1688" s="48"/>
      <c r="Q1688"/>
      <c r="R1688"/>
      <c r="S1688"/>
      <c r="T1688"/>
      <c r="U1688"/>
      <c r="V1688"/>
      <c r="W1688" s="48"/>
      <c r="X1688"/>
      <c r="Y1688"/>
      <c r="Z1688"/>
      <c r="AA1688"/>
      <c r="AB1688" s="37"/>
      <c r="AC1688"/>
      <c r="AD1688" s="48"/>
      <c r="AE1688"/>
      <c r="AF1688"/>
      <c r="AG1688"/>
      <c r="AH1688"/>
      <c r="AJ1688"/>
    </row>
    <row r="1689" spans="8:36" x14ac:dyDescent="0.35">
      <c r="H1689"/>
      <c r="I1689" s="48"/>
      <c r="J1689"/>
      <c r="K1689"/>
      <c r="L1689"/>
      <c r="M1689"/>
      <c r="N1689"/>
      <c r="O1689"/>
      <c r="P1689" s="48"/>
      <c r="Q1689"/>
      <c r="R1689"/>
      <c r="S1689"/>
      <c r="T1689"/>
      <c r="U1689"/>
      <c r="V1689"/>
      <c r="W1689" s="48"/>
      <c r="X1689"/>
      <c r="Y1689"/>
      <c r="Z1689"/>
      <c r="AA1689"/>
      <c r="AB1689" s="37"/>
      <c r="AC1689"/>
      <c r="AD1689" s="48"/>
      <c r="AE1689"/>
      <c r="AF1689"/>
      <c r="AG1689"/>
      <c r="AH1689"/>
      <c r="AJ1689"/>
    </row>
    <row r="1690" spans="8:36" x14ac:dyDescent="0.35">
      <c r="H1690"/>
      <c r="I1690" s="48"/>
      <c r="J1690"/>
      <c r="K1690"/>
      <c r="L1690"/>
      <c r="M1690"/>
      <c r="N1690"/>
      <c r="O1690"/>
      <c r="P1690" s="48"/>
      <c r="Q1690"/>
      <c r="R1690"/>
      <c r="S1690"/>
      <c r="T1690"/>
      <c r="U1690"/>
      <c r="V1690"/>
      <c r="W1690" s="48"/>
      <c r="X1690"/>
      <c r="Y1690"/>
      <c r="Z1690"/>
      <c r="AA1690"/>
      <c r="AB1690" s="37"/>
      <c r="AC1690"/>
      <c r="AD1690" s="48"/>
      <c r="AE1690"/>
      <c r="AF1690"/>
      <c r="AG1690"/>
      <c r="AH1690"/>
      <c r="AJ1690"/>
    </row>
    <row r="1691" spans="8:36" x14ac:dyDescent="0.35">
      <c r="H1691"/>
      <c r="I1691" s="48"/>
      <c r="J1691"/>
      <c r="K1691"/>
      <c r="L1691"/>
      <c r="M1691"/>
      <c r="N1691"/>
      <c r="O1691"/>
      <c r="P1691" s="48"/>
      <c r="Q1691"/>
      <c r="R1691"/>
      <c r="S1691"/>
      <c r="T1691"/>
      <c r="U1691"/>
      <c r="V1691"/>
      <c r="W1691" s="48"/>
      <c r="X1691"/>
      <c r="Y1691"/>
      <c r="Z1691"/>
      <c r="AA1691"/>
      <c r="AB1691" s="37"/>
      <c r="AC1691"/>
      <c r="AD1691" s="48"/>
      <c r="AE1691"/>
      <c r="AF1691"/>
      <c r="AG1691"/>
      <c r="AH1691"/>
      <c r="AJ1691"/>
    </row>
    <row r="1692" spans="8:36" x14ac:dyDescent="0.35">
      <c r="H1692"/>
      <c r="I1692" s="48"/>
      <c r="J1692"/>
      <c r="K1692"/>
      <c r="L1692"/>
      <c r="M1692"/>
      <c r="N1692"/>
      <c r="O1692"/>
      <c r="P1692" s="48"/>
      <c r="Q1692"/>
      <c r="R1692"/>
      <c r="S1692"/>
      <c r="T1692"/>
      <c r="U1692"/>
      <c r="V1692"/>
      <c r="W1692" s="48"/>
      <c r="X1692"/>
      <c r="Y1692"/>
      <c r="Z1692"/>
      <c r="AA1692"/>
      <c r="AB1692" s="37"/>
      <c r="AC1692"/>
      <c r="AD1692" s="48"/>
      <c r="AE1692"/>
      <c r="AF1692"/>
      <c r="AG1692"/>
      <c r="AH1692"/>
      <c r="AJ1692"/>
    </row>
    <row r="1693" spans="8:36" x14ac:dyDescent="0.35">
      <c r="H1693"/>
      <c r="I1693" s="48"/>
      <c r="J1693"/>
      <c r="K1693"/>
      <c r="L1693"/>
      <c r="M1693"/>
      <c r="N1693"/>
      <c r="O1693"/>
      <c r="P1693" s="48"/>
      <c r="Q1693"/>
      <c r="R1693"/>
      <c r="S1693"/>
      <c r="T1693"/>
      <c r="U1693"/>
      <c r="V1693"/>
      <c r="W1693" s="48"/>
      <c r="X1693"/>
      <c r="Y1693"/>
      <c r="Z1693"/>
      <c r="AA1693"/>
      <c r="AB1693" s="37"/>
      <c r="AC1693"/>
      <c r="AD1693" s="48"/>
      <c r="AE1693"/>
      <c r="AF1693"/>
      <c r="AG1693"/>
      <c r="AH1693"/>
      <c r="AJ1693"/>
    </row>
    <row r="1694" spans="8:36" x14ac:dyDescent="0.35">
      <c r="H1694"/>
      <c r="I1694" s="48"/>
      <c r="J1694"/>
      <c r="K1694"/>
      <c r="L1694"/>
      <c r="M1694"/>
      <c r="N1694"/>
      <c r="O1694"/>
      <c r="P1694" s="48"/>
      <c r="Q1694"/>
      <c r="R1694"/>
      <c r="S1694"/>
      <c r="T1694"/>
      <c r="U1694"/>
      <c r="V1694"/>
      <c r="W1694" s="48"/>
      <c r="X1694"/>
      <c r="Y1694"/>
      <c r="Z1694"/>
      <c r="AA1694"/>
      <c r="AB1694" s="37"/>
      <c r="AC1694"/>
      <c r="AD1694" s="48"/>
      <c r="AE1694"/>
      <c r="AF1694"/>
      <c r="AG1694"/>
      <c r="AH1694"/>
      <c r="AJ1694"/>
    </row>
    <row r="1695" spans="8:36" x14ac:dyDescent="0.35">
      <c r="H1695"/>
      <c r="I1695" s="48"/>
      <c r="J1695"/>
      <c r="K1695"/>
      <c r="L1695"/>
      <c r="M1695"/>
      <c r="N1695"/>
      <c r="O1695"/>
      <c r="P1695" s="48"/>
      <c r="Q1695"/>
      <c r="R1695"/>
      <c r="S1695"/>
      <c r="T1695"/>
      <c r="U1695"/>
      <c r="V1695"/>
      <c r="W1695" s="48"/>
      <c r="X1695"/>
      <c r="Y1695"/>
      <c r="Z1695"/>
      <c r="AA1695"/>
      <c r="AB1695" s="37"/>
      <c r="AC1695"/>
      <c r="AD1695" s="48"/>
      <c r="AE1695"/>
      <c r="AF1695"/>
      <c r="AG1695"/>
      <c r="AH1695"/>
      <c r="AJ1695"/>
    </row>
    <row r="1696" spans="8:36" x14ac:dyDescent="0.35">
      <c r="H1696"/>
      <c r="I1696" s="48"/>
      <c r="J1696"/>
      <c r="K1696"/>
      <c r="L1696"/>
      <c r="M1696"/>
      <c r="N1696"/>
      <c r="O1696"/>
      <c r="P1696" s="48"/>
      <c r="Q1696"/>
      <c r="R1696"/>
      <c r="S1696"/>
      <c r="T1696"/>
      <c r="U1696"/>
      <c r="V1696"/>
      <c r="W1696" s="48"/>
      <c r="X1696"/>
      <c r="Y1696"/>
      <c r="Z1696"/>
      <c r="AA1696"/>
      <c r="AB1696" s="37"/>
      <c r="AC1696"/>
      <c r="AD1696" s="48"/>
      <c r="AE1696"/>
      <c r="AF1696"/>
      <c r="AG1696"/>
      <c r="AH1696"/>
      <c r="AJ1696"/>
    </row>
    <row r="1697" spans="8:36" x14ac:dyDescent="0.35">
      <c r="H1697"/>
      <c r="I1697" s="48"/>
      <c r="J1697"/>
      <c r="K1697"/>
      <c r="L1697"/>
      <c r="M1697"/>
      <c r="N1697"/>
      <c r="O1697"/>
      <c r="P1697" s="48"/>
      <c r="Q1697"/>
      <c r="R1697"/>
      <c r="S1697"/>
      <c r="T1697"/>
      <c r="U1697"/>
      <c r="V1697"/>
      <c r="W1697" s="48"/>
      <c r="X1697"/>
      <c r="Y1697"/>
      <c r="Z1697"/>
      <c r="AA1697"/>
      <c r="AB1697" s="37"/>
      <c r="AC1697"/>
      <c r="AD1697" s="48"/>
      <c r="AE1697"/>
      <c r="AF1697"/>
      <c r="AG1697"/>
      <c r="AH1697"/>
      <c r="AJ1697"/>
    </row>
    <row r="1698" spans="8:36" x14ac:dyDescent="0.35">
      <c r="H1698"/>
      <c r="I1698" s="48"/>
      <c r="J1698"/>
      <c r="K1698"/>
      <c r="L1698"/>
      <c r="M1698"/>
      <c r="N1698"/>
      <c r="O1698"/>
      <c r="P1698" s="48"/>
      <c r="Q1698"/>
      <c r="R1698"/>
      <c r="S1698"/>
      <c r="T1698"/>
      <c r="U1698"/>
      <c r="V1698"/>
      <c r="W1698" s="48"/>
      <c r="X1698"/>
      <c r="Y1698"/>
      <c r="Z1698"/>
      <c r="AA1698"/>
      <c r="AB1698" s="37"/>
      <c r="AC1698"/>
      <c r="AD1698" s="48"/>
      <c r="AE1698"/>
      <c r="AF1698"/>
      <c r="AG1698"/>
      <c r="AH1698"/>
      <c r="AJ1698"/>
    </row>
    <row r="1699" spans="8:36" x14ac:dyDescent="0.35">
      <c r="H1699"/>
      <c r="I1699" s="48"/>
      <c r="J1699"/>
      <c r="K1699"/>
      <c r="L1699"/>
      <c r="M1699"/>
      <c r="N1699"/>
      <c r="O1699"/>
      <c r="P1699" s="48"/>
      <c r="Q1699"/>
      <c r="R1699"/>
      <c r="S1699"/>
      <c r="T1699"/>
      <c r="U1699"/>
      <c r="V1699"/>
      <c r="W1699" s="48"/>
      <c r="X1699"/>
      <c r="Y1699"/>
      <c r="Z1699"/>
      <c r="AA1699"/>
      <c r="AB1699" s="37"/>
      <c r="AC1699"/>
      <c r="AD1699" s="48"/>
      <c r="AE1699"/>
      <c r="AF1699"/>
      <c r="AG1699"/>
      <c r="AH1699"/>
      <c r="AJ1699"/>
    </row>
    <row r="1700" spans="8:36" x14ac:dyDescent="0.35">
      <c r="H1700"/>
      <c r="I1700" s="48"/>
      <c r="J1700"/>
      <c r="K1700"/>
      <c r="L1700"/>
      <c r="M1700"/>
      <c r="N1700"/>
      <c r="O1700"/>
      <c r="P1700" s="48"/>
      <c r="Q1700"/>
      <c r="R1700"/>
      <c r="S1700"/>
      <c r="T1700"/>
      <c r="U1700"/>
      <c r="V1700"/>
      <c r="W1700" s="48"/>
      <c r="X1700"/>
      <c r="Y1700"/>
      <c r="Z1700"/>
      <c r="AA1700"/>
      <c r="AB1700" s="37"/>
      <c r="AC1700"/>
      <c r="AD1700" s="48"/>
      <c r="AE1700"/>
      <c r="AF1700"/>
      <c r="AG1700"/>
      <c r="AH1700"/>
      <c r="AJ1700"/>
    </row>
    <row r="1701" spans="8:36" x14ac:dyDescent="0.35">
      <c r="H1701"/>
      <c r="I1701" s="48"/>
      <c r="J1701"/>
      <c r="K1701"/>
      <c r="L1701"/>
      <c r="M1701"/>
      <c r="N1701"/>
      <c r="O1701"/>
      <c r="P1701" s="48"/>
      <c r="Q1701"/>
      <c r="R1701"/>
      <c r="S1701"/>
      <c r="T1701"/>
      <c r="U1701"/>
      <c r="V1701"/>
      <c r="W1701" s="48"/>
      <c r="X1701"/>
      <c r="Y1701"/>
      <c r="Z1701"/>
      <c r="AA1701"/>
      <c r="AB1701" s="37"/>
      <c r="AC1701"/>
      <c r="AD1701" s="48"/>
      <c r="AE1701"/>
      <c r="AF1701"/>
      <c r="AG1701"/>
      <c r="AH1701"/>
      <c r="AJ1701"/>
    </row>
    <row r="1702" spans="8:36" x14ac:dyDescent="0.35">
      <c r="H1702"/>
      <c r="I1702" s="48"/>
      <c r="J1702"/>
      <c r="K1702"/>
      <c r="L1702"/>
      <c r="M1702"/>
      <c r="N1702"/>
      <c r="O1702"/>
      <c r="P1702" s="48"/>
      <c r="Q1702"/>
      <c r="R1702"/>
      <c r="S1702"/>
      <c r="T1702"/>
      <c r="U1702"/>
      <c r="V1702"/>
      <c r="W1702" s="48"/>
      <c r="X1702"/>
      <c r="Y1702"/>
      <c r="Z1702"/>
      <c r="AA1702"/>
      <c r="AB1702" s="37"/>
      <c r="AC1702"/>
      <c r="AD1702" s="48"/>
      <c r="AE1702"/>
      <c r="AF1702"/>
      <c r="AG1702"/>
      <c r="AH1702"/>
      <c r="AJ1702"/>
    </row>
    <row r="1703" spans="8:36" x14ac:dyDescent="0.35">
      <c r="H1703"/>
      <c r="I1703" s="48"/>
      <c r="J1703"/>
      <c r="K1703"/>
      <c r="L1703"/>
      <c r="M1703"/>
      <c r="N1703"/>
      <c r="O1703"/>
      <c r="P1703" s="48"/>
      <c r="Q1703"/>
      <c r="R1703"/>
      <c r="S1703"/>
      <c r="T1703"/>
      <c r="U1703"/>
      <c r="V1703"/>
      <c r="W1703" s="48"/>
      <c r="X1703"/>
      <c r="Y1703"/>
      <c r="Z1703"/>
      <c r="AA1703"/>
      <c r="AB1703" s="37"/>
      <c r="AC1703"/>
      <c r="AD1703" s="48"/>
      <c r="AE1703"/>
      <c r="AF1703"/>
      <c r="AG1703"/>
      <c r="AH1703"/>
      <c r="AJ1703"/>
    </row>
    <row r="1704" spans="8:36" x14ac:dyDescent="0.35">
      <c r="H1704"/>
      <c r="I1704" s="48"/>
      <c r="J1704"/>
      <c r="K1704"/>
      <c r="L1704"/>
      <c r="M1704"/>
      <c r="N1704"/>
      <c r="O1704"/>
      <c r="P1704" s="48"/>
      <c r="Q1704"/>
      <c r="R1704"/>
      <c r="S1704"/>
      <c r="T1704"/>
      <c r="U1704"/>
      <c r="V1704"/>
      <c r="W1704" s="48"/>
      <c r="X1704"/>
      <c r="Y1704"/>
      <c r="Z1704"/>
      <c r="AA1704"/>
      <c r="AB1704" s="37"/>
      <c r="AC1704"/>
      <c r="AD1704" s="48"/>
      <c r="AE1704"/>
      <c r="AF1704"/>
      <c r="AG1704"/>
      <c r="AH1704"/>
      <c r="AJ1704"/>
    </row>
    <row r="1705" spans="8:36" x14ac:dyDescent="0.35">
      <c r="H1705"/>
      <c r="I1705" s="48"/>
      <c r="J1705"/>
      <c r="K1705"/>
      <c r="L1705"/>
      <c r="M1705"/>
      <c r="N1705"/>
      <c r="O1705"/>
      <c r="P1705" s="48"/>
      <c r="Q1705"/>
      <c r="R1705"/>
      <c r="S1705"/>
      <c r="T1705"/>
      <c r="U1705"/>
      <c r="V1705"/>
      <c r="W1705" s="48"/>
      <c r="X1705"/>
      <c r="Y1705"/>
      <c r="Z1705"/>
      <c r="AA1705"/>
      <c r="AB1705" s="37"/>
      <c r="AC1705"/>
      <c r="AD1705" s="48"/>
      <c r="AE1705"/>
      <c r="AF1705"/>
      <c r="AG1705"/>
      <c r="AH1705"/>
      <c r="AJ1705"/>
    </row>
    <row r="1706" spans="8:36" x14ac:dyDescent="0.35">
      <c r="H1706"/>
      <c r="I1706" s="48"/>
      <c r="J1706"/>
      <c r="K1706"/>
      <c r="L1706"/>
      <c r="M1706"/>
      <c r="N1706"/>
      <c r="O1706"/>
      <c r="P1706" s="48"/>
      <c r="Q1706"/>
      <c r="R1706"/>
      <c r="S1706"/>
      <c r="T1706"/>
      <c r="U1706"/>
      <c r="V1706"/>
      <c r="W1706" s="48"/>
      <c r="X1706"/>
      <c r="Y1706"/>
      <c r="Z1706"/>
      <c r="AA1706"/>
      <c r="AB1706" s="37"/>
      <c r="AC1706"/>
      <c r="AD1706" s="48"/>
      <c r="AE1706"/>
      <c r="AF1706"/>
      <c r="AG1706"/>
      <c r="AH1706"/>
      <c r="AJ1706"/>
    </row>
    <row r="1707" spans="8:36" x14ac:dyDescent="0.35">
      <c r="H1707"/>
      <c r="I1707" s="48"/>
      <c r="J1707"/>
      <c r="K1707"/>
      <c r="L1707"/>
      <c r="M1707"/>
      <c r="N1707"/>
      <c r="O1707"/>
      <c r="P1707" s="48"/>
      <c r="Q1707"/>
      <c r="R1707"/>
      <c r="S1707"/>
      <c r="T1707"/>
      <c r="U1707"/>
      <c r="V1707"/>
      <c r="W1707" s="48"/>
      <c r="X1707"/>
      <c r="Y1707"/>
      <c r="Z1707"/>
      <c r="AA1707"/>
      <c r="AB1707" s="37"/>
      <c r="AC1707"/>
      <c r="AD1707" s="48"/>
      <c r="AE1707"/>
      <c r="AF1707"/>
      <c r="AG1707"/>
      <c r="AH1707"/>
      <c r="AJ1707"/>
    </row>
    <row r="1708" spans="8:36" x14ac:dyDescent="0.35">
      <c r="H1708"/>
      <c r="I1708" s="48"/>
      <c r="J1708"/>
      <c r="K1708"/>
      <c r="L1708"/>
      <c r="M1708"/>
      <c r="N1708"/>
      <c r="O1708"/>
      <c r="P1708" s="48"/>
      <c r="Q1708"/>
      <c r="R1708"/>
      <c r="S1708"/>
      <c r="T1708"/>
      <c r="U1708"/>
      <c r="V1708"/>
      <c r="W1708" s="48"/>
      <c r="X1708"/>
      <c r="Y1708"/>
      <c r="Z1708"/>
      <c r="AA1708"/>
      <c r="AB1708" s="37"/>
      <c r="AC1708"/>
      <c r="AD1708" s="48"/>
      <c r="AE1708"/>
      <c r="AF1708"/>
      <c r="AG1708"/>
      <c r="AH1708"/>
      <c r="AJ1708"/>
    </row>
    <row r="1709" spans="8:36" x14ac:dyDescent="0.35">
      <c r="H1709"/>
      <c r="I1709" s="48"/>
      <c r="J1709"/>
      <c r="K1709"/>
      <c r="L1709"/>
      <c r="M1709"/>
      <c r="N1709"/>
      <c r="O1709"/>
      <c r="P1709" s="48"/>
      <c r="Q1709"/>
      <c r="R1709"/>
      <c r="S1709"/>
      <c r="T1709"/>
      <c r="U1709"/>
      <c r="V1709"/>
      <c r="W1709" s="48"/>
      <c r="X1709"/>
      <c r="Y1709"/>
      <c r="Z1709"/>
      <c r="AA1709"/>
      <c r="AB1709" s="37"/>
      <c r="AC1709"/>
      <c r="AD1709" s="48"/>
      <c r="AE1709"/>
      <c r="AF1709"/>
      <c r="AG1709"/>
      <c r="AH1709"/>
      <c r="AJ1709"/>
    </row>
    <row r="1710" spans="8:36" x14ac:dyDescent="0.35">
      <c r="H1710"/>
      <c r="I1710" s="48"/>
      <c r="J1710"/>
      <c r="K1710"/>
      <c r="L1710"/>
      <c r="M1710"/>
      <c r="N1710"/>
      <c r="O1710"/>
      <c r="P1710" s="48"/>
      <c r="Q1710"/>
      <c r="R1710"/>
      <c r="S1710"/>
      <c r="T1710"/>
      <c r="U1710"/>
      <c r="V1710"/>
      <c r="W1710" s="48"/>
      <c r="X1710"/>
      <c r="Y1710"/>
      <c r="Z1710"/>
      <c r="AA1710"/>
      <c r="AB1710" s="37"/>
      <c r="AC1710"/>
      <c r="AD1710" s="48"/>
      <c r="AE1710"/>
      <c r="AF1710"/>
      <c r="AG1710"/>
      <c r="AH1710"/>
      <c r="AJ1710"/>
    </row>
    <row r="1711" spans="8:36" x14ac:dyDescent="0.35">
      <c r="H1711"/>
      <c r="I1711" s="48"/>
      <c r="J1711"/>
      <c r="K1711"/>
      <c r="L1711"/>
      <c r="M1711"/>
      <c r="N1711"/>
      <c r="O1711"/>
      <c r="P1711" s="48"/>
      <c r="Q1711"/>
      <c r="R1711"/>
      <c r="S1711"/>
      <c r="T1711"/>
      <c r="U1711"/>
      <c r="V1711"/>
      <c r="W1711" s="48"/>
      <c r="X1711"/>
      <c r="Y1711"/>
      <c r="Z1711"/>
      <c r="AA1711"/>
      <c r="AB1711" s="37"/>
      <c r="AC1711"/>
      <c r="AD1711" s="48"/>
      <c r="AE1711"/>
      <c r="AF1711"/>
      <c r="AG1711"/>
      <c r="AH1711"/>
      <c r="AJ1711"/>
    </row>
    <row r="1712" spans="8:36" x14ac:dyDescent="0.35">
      <c r="H1712"/>
      <c r="I1712" s="48"/>
      <c r="J1712"/>
      <c r="K1712"/>
      <c r="L1712"/>
      <c r="M1712"/>
      <c r="N1712"/>
      <c r="O1712"/>
      <c r="P1712" s="48"/>
      <c r="Q1712"/>
      <c r="R1712"/>
      <c r="S1712"/>
      <c r="T1712"/>
      <c r="U1712"/>
      <c r="V1712"/>
      <c r="W1712" s="48"/>
      <c r="X1712"/>
      <c r="Y1712"/>
      <c r="Z1712"/>
      <c r="AA1712"/>
      <c r="AB1712" s="37"/>
      <c r="AC1712"/>
      <c r="AD1712" s="48"/>
      <c r="AE1712"/>
      <c r="AF1712"/>
      <c r="AG1712"/>
      <c r="AH1712"/>
      <c r="AJ1712"/>
    </row>
    <row r="1713" spans="8:36" x14ac:dyDescent="0.35">
      <c r="H1713"/>
      <c r="I1713" s="48"/>
      <c r="J1713"/>
      <c r="K1713"/>
      <c r="L1713"/>
      <c r="M1713"/>
      <c r="N1713"/>
      <c r="O1713"/>
      <c r="P1713" s="48"/>
      <c r="Q1713"/>
      <c r="R1713"/>
      <c r="S1713"/>
      <c r="T1713"/>
      <c r="U1713"/>
      <c r="V1713"/>
      <c r="W1713" s="48"/>
      <c r="X1713"/>
      <c r="Y1713"/>
      <c r="Z1713"/>
      <c r="AA1713"/>
      <c r="AB1713" s="37"/>
      <c r="AC1713"/>
      <c r="AD1713" s="48"/>
      <c r="AE1713"/>
      <c r="AF1713"/>
      <c r="AG1713"/>
      <c r="AH1713"/>
      <c r="AJ1713"/>
    </row>
    <row r="1714" spans="8:36" x14ac:dyDescent="0.35">
      <c r="H1714"/>
      <c r="I1714" s="48"/>
      <c r="J1714"/>
      <c r="K1714"/>
      <c r="L1714"/>
      <c r="M1714"/>
      <c r="N1714"/>
      <c r="O1714"/>
      <c r="P1714" s="48"/>
      <c r="Q1714"/>
      <c r="R1714"/>
      <c r="S1714"/>
      <c r="T1714"/>
      <c r="U1714"/>
      <c r="V1714"/>
      <c r="W1714" s="48"/>
      <c r="X1714"/>
      <c r="Y1714"/>
      <c r="Z1714"/>
      <c r="AA1714"/>
      <c r="AB1714" s="37"/>
      <c r="AC1714"/>
      <c r="AD1714" s="48"/>
      <c r="AE1714"/>
      <c r="AF1714"/>
      <c r="AG1714"/>
      <c r="AH1714"/>
      <c r="AJ1714"/>
    </row>
    <row r="1715" spans="8:36" x14ac:dyDescent="0.35">
      <c r="H1715"/>
      <c r="I1715" s="48"/>
      <c r="J1715"/>
      <c r="K1715"/>
      <c r="L1715"/>
      <c r="M1715"/>
      <c r="N1715"/>
      <c r="O1715"/>
      <c r="P1715" s="48"/>
      <c r="Q1715"/>
      <c r="R1715"/>
      <c r="S1715"/>
      <c r="T1715"/>
      <c r="U1715"/>
      <c r="V1715"/>
      <c r="W1715" s="48"/>
      <c r="X1715"/>
      <c r="Y1715"/>
      <c r="Z1715"/>
      <c r="AA1715"/>
      <c r="AB1715" s="37"/>
      <c r="AC1715"/>
      <c r="AD1715" s="48"/>
      <c r="AE1715"/>
      <c r="AF1715"/>
      <c r="AG1715"/>
      <c r="AH1715"/>
      <c r="AJ1715"/>
    </row>
    <row r="1716" spans="8:36" x14ac:dyDescent="0.35">
      <c r="H1716"/>
      <c r="I1716" s="48"/>
      <c r="J1716"/>
      <c r="K1716"/>
      <c r="L1716"/>
      <c r="M1716"/>
      <c r="N1716"/>
      <c r="O1716"/>
      <c r="P1716" s="48"/>
      <c r="Q1716"/>
      <c r="R1716"/>
      <c r="S1716"/>
      <c r="T1716"/>
      <c r="U1716"/>
      <c r="V1716"/>
      <c r="W1716" s="48"/>
      <c r="X1716"/>
      <c r="Y1716"/>
      <c r="Z1716"/>
      <c r="AA1716"/>
      <c r="AB1716" s="37"/>
      <c r="AC1716"/>
      <c r="AD1716" s="48"/>
      <c r="AE1716"/>
      <c r="AF1716"/>
      <c r="AG1716"/>
      <c r="AH1716"/>
      <c r="AJ1716"/>
    </row>
    <row r="1717" spans="8:36" x14ac:dyDescent="0.35">
      <c r="H1717"/>
      <c r="I1717" s="48"/>
      <c r="J1717"/>
      <c r="K1717"/>
      <c r="L1717"/>
      <c r="M1717"/>
      <c r="N1717"/>
      <c r="O1717"/>
      <c r="P1717" s="48"/>
      <c r="Q1717"/>
      <c r="R1717"/>
      <c r="S1717"/>
      <c r="T1717"/>
      <c r="U1717"/>
      <c r="V1717"/>
      <c r="W1717" s="48"/>
      <c r="X1717"/>
      <c r="Y1717"/>
      <c r="Z1717"/>
      <c r="AA1717"/>
      <c r="AB1717" s="37"/>
      <c r="AC1717"/>
      <c r="AD1717" s="48"/>
      <c r="AE1717"/>
      <c r="AF1717"/>
      <c r="AG1717"/>
      <c r="AH1717"/>
      <c r="AJ1717"/>
    </row>
    <row r="1718" spans="8:36" x14ac:dyDescent="0.35">
      <c r="H1718"/>
      <c r="I1718" s="48"/>
      <c r="J1718"/>
      <c r="K1718"/>
      <c r="L1718"/>
      <c r="M1718"/>
      <c r="N1718"/>
      <c r="O1718"/>
      <c r="P1718" s="48"/>
      <c r="Q1718"/>
      <c r="R1718"/>
      <c r="S1718"/>
      <c r="T1718"/>
      <c r="U1718"/>
      <c r="V1718"/>
      <c r="W1718" s="48"/>
      <c r="X1718"/>
      <c r="Y1718"/>
      <c r="Z1718"/>
      <c r="AA1718"/>
      <c r="AB1718" s="37"/>
      <c r="AC1718"/>
      <c r="AD1718" s="48"/>
      <c r="AE1718"/>
      <c r="AF1718"/>
      <c r="AG1718"/>
      <c r="AH1718"/>
      <c r="AJ1718"/>
    </row>
    <row r="1719" spans="8:36" x14ac:dyDescent="0.35">
      <c r="H1719"/>
      <c r="I1719" s="48"/>
      <c r="J1719"/>
      <c r="K1719"/>
      <c r="L1719"/>
      <c r="M1719"/>
      <c r="N1719"/>
      <c r="O1719"/>
      <c r="P1719" s="48"/>
      <c r="Q1719"/>
      <c r="R1719"/>
      <c r="S1719"/>
      <c r="T1719"/>
      <c r="U1719"/>
      <c r="V1719"/>
      <c r="W1719" s="48"/>
      <c r="X1719"/>
      <c r="Y1719"/>
      <c r="Z1719"/>
      <c r="AA1719"/>
      <c r="AB1719" s="37"/>
      <c r="AC1719"/>
      <c r="AD1719" s="48"/>
      <c r="AE1719"/>
      <c r="AF1719"/>
      <c r="AG1719"/>
      <c r="AH1719"/>
      <c r="AJ1719"/>
    </row>
    <row r="1720" spans="8:36" x14ac:dyDescent="0.35">
      <c r="H1720"/>
      <c r="I1720" s="48"/>
      <c r="J1720"/>
      <c r="K1720"/>
      <c r="L1720"/>
      <c r="M1720"/>
      <c r="N1720"/>
      <c r="O1720"/>
      <c r="P1720" s="48"/>
      <c r="Q1720"/>
      <c r="R1720"/>
      <c r="S1720"/>
      <c r="T1720"/>
      <c r="U1720"/>
      <c r="V1720"/>
      <c r="W1720" s="48"/>
      <c r="X1720"/>
      <c r="Y1720"/>
      <c r="Z1720"/>
      <c r="AA1720"/>
      <c r="AB1720" s="37"/>
      <c r="AC1720"/>
      <c r="AD1720" s="48"/>
      <c r="AE1720"/>
      <c r="AF1720"/>
      <c r="AG1720"/>
      <c r="AH1720"/>
      <c r="AJ1720"/>
    </row>
    <row r="1721" spans="8:36" x14ac:dyDescent="0.35">
      <c r="H1721"/>
      <c r="I1721" s="48"/>
      <c r="J1721"/>
      <c r="K1721"/>
      <c r="L1721"/>
      <c r="M1721"/>
      <c r="N1721"/>
      <c r="O1721"/>
      <c r="P1721" s="48"/>
      <c r="Q1721"/>
      <c r="R1721"/>
      <c r="S1721"/>
      <c r="T1721"/>
      <c r="U1721"/>
      <c r="V1721"/>
      <c r="W1721" s="48"/>
      <c r="X1721"/>
      <c r="Y1721"/>
      <c r="Z1721"/>
      <c r="AA1721"/>
      <c r="AB1721" s="37"/>
      <c r="AC1721"/>
      <c r="AD1721" s="48"/>
      <c r="AE1721"/>
      <c r="AF1721"/>
      <c r="AG1721"/>
      <c r="AH1721"/>
      <c r="AJ1721"/>
    </row>
    <row r="1722" spans="8:36" x14ac:dyDescent="0.35">
      <c r="H1722"/>
      <c r="I1722" s="48"/>
      <c r="J1722"/>
      <c r="K1722"/>
      <c r="L1722"/>
      <c r="M1722"/>
      <c r="N1722"/>
      <c r="O1722"/>
      <c r="P1722" s="48"/>
      <c r="Q1722"/>
      <c r="R1722"/>
      <c r="S1722"/>
      <c r="T1722"/>
      <c r="U1722"/>
      <c r="V1722"/>
      <c r="W1722" s="48"/>
      <c r="X1722"/>
      <c r="Y1722"/>
      <c r="Z1722"/>
      <c r="AA1722"/>
      <c r="AB1722" s="37"/>
      <c r="AC1722"/>
      <c r="AD1722" s="48"/>
      <c r="AE1722"/>
      <c r="AF1722"/>
      <c r="AG1722"/>
      <c r="AH1722"/>
      <c r="AJ1722"/>
    </row>
    <row r="1723" spans="8:36" x14ac:dyDescent="0.35">
      <c r="H1723"/>
      <c r="I1723" s="48"/>
      <c r="J1723"/>
      <c r="K1723"/>
      <c r="L1723"/>
      <c r="M1723"/>
      <c r="N1723"/>
      <c r="O1723"/>
      <c r="P1723" s="48"/>
      <c r="Q1723"/>
      <c r="R1723"/>
      <c r="S1723"/>
      <c r="T1723"/>
      <c r="U1723"/>
      <c r="V1723"/>
      <c r="W1723" s="48"/>
      <c r="X1723"/>
      <c r="Y1723"/>
      <c r="Z1723"/>
      <c r="AA1723"/>
      <c r="AB1723" s="37"/>
      <c r="AC1723"/>
      <c r="AD1723" s="48"/>
      <c r="AE1723"/>
      <c r="AF1723"/>
      <c r="AG1723"/>
      <c r="AH1723"/>
      <c r="AJ1723"/>
    </row>
    <row r="1724" spans="8:36" x14ac:dyDescent="0.35">
      <c r="H1724"/>
      <c r="I1724" s="48"/>
      <c r="J1724"/>
      <c r="K1724"/>
      <c r="L1724"/>
      <c r="M1724"/>
      <c r="N1724"/>
      <c r="O1724"/>
      <c r="P1724" s="48"/>
      <c r="Q1724"/>
      <c r="R1724"/>
      <c r="S1724"/>
      <c r="T1724"/>
      <c r="U1724"/>
      <c r="V1724"/>
      <c r="W1724" s="48"/>
      <c r="X1724"/>
      <c r="Y1724"/>
      <c r="Z1724"/>
      <c r="AA1724"/>
      <c r="AB1724" s="37"/>
      <c r="AC1724"/>
      <c r="AD1724" s="48"/>
      <c r="AE1724"/>
      <c r="AF1724"/>
      <c r="AG1724"/>
      <c r="AH1724"/>
      <c r="AJ1724"/>
    </row>
    <row r="1725" spans="8:36" x14ac:dyDescent="0.35">
      <c r="H1725"/>
      <c r="I1725" s="48"/>
      <c r="J1725"/>
      <c r="K1725"/>
      <c r="L1725"/>
      <c r="M1725"/>
      <c r="N1725"/>
      <c r="O1725"/>
      <c r="P1725" s="48"/>
      <c r="Q1725"/>
      <c r="R1725"/>
      <c r="S1725"/>
      <c r="T1725"/>
      <c r="U1725"/>
      <c r="V1725"/>
      <c r="W1725" s="48"/>
      <c r="X1725"/>
      <c r="Y1725"/>
      <c r="Z1725"/>
      <c r="AA1725"/>
      <c r="AB1725" s="37"/>
      <c r="AC1725"/>
      <c r="AD1725" s="48"/>
      <c r="AE1725"/>
      <c r="AF1725"/>
      <c r="AG1725"/>
      <c r="AH1725"/>
      <c r="AJ1725"/>
    </row>
    <row r="1726" spans="8:36" x14ac:dyDescent="0.35">
      <c r="H1726"/>
      <c r="I1726" s="48"/>
      <c r="J1726"/>
      <c r="K1726"/>
      <c r="L1726"/>
      <c r="M1726"/>
      <c r="N1726"/>
      <c r="O1726"/>
      <c r="P1726" s="48"/>
      <c r="Q1726"/>
      <c r="R1726"/>
      <c r="S1726"/>
      <c r="T1726"/>
      <c r="U1726"/>
      <c r="V1726"/>
      <c r="W1726" s="48"/>
      <c r="X1726"/>
      <c r="Y1726"/>
      <c r="Z1726"/>
      <c r="AA1726"/>
      <c r="AB1726" s="37"/>
      <c r="AC1726"/>
      <c r="AD1726" s="48"/>
      <c r="AE1726"/>
      <c r="AF1726"/>
      <c r="AG1726"/>
      <c r="AH1726"/>
      <c r="AJ1726"/>
    </row>
    <row r="1727" spans="8:36" x14ac:dyDescent="0.35">
      <c r="H1727"/>
      <c r="I1727" s="48"/>
      <c r="J1727"/>
      <c r="K1727"/>
      <c r="L1727"/>
      <c r="M1727"/>
      <c r="N1727"/>
      <c r="O1727"/>
      <c r="P1727" s="48"/>
      <c r="Q1727"/>
      <c r="R1727"/>
      <c r="S1727"/>
      <c r="T1727"/>
      <c r="U1727"/>
      <c r="V1727"/>
      <c r="W1727" s="48"/>
      <c r="X1727"/>
      <c r="Y1727"/>
      <c r="Z1727"/>
      <c r="AA1727"/>
      <c r="AB1727" s="37"/>
      <c r="AC1727"/>
      <c r="AD1727" s="48"/>
      <c r="AE1727"/>
      <c r="AF1727"/>
      <c r="AG1727"/>
      <c r="AH1727"/>
      <c r="AJ1727"/>
    </row>
    <row r="1728" spans="8:36" x14ac:dyDescent="0.35">
      <c r="H1728"/>
      <c r="I1728" s="48"/>
      <c r="J1728"/>
      <c r="K1728"/>
      <c r="L1728"/>
      <c r="M1728"/>
      <c r="N1728"/>
      <c r="O1728"/>
      <c r="P1728" s="48"/>
      <c r="Q1728"/>
      <c r="R1728"/>
      <c r="S1728"/>
      <c r="T1728"/>
      <c r="U1728"/>
      <c r="V1728"/>
      <c r="W1728" s="48"/>
      <c r="X1728"/>
      <c r="Y1728"/>
      <c r="Z1728"/>
      <c r="AA1728"/>
      <c r="AB1728" s="37"/>
      <c r="AC1728"/>
      <c r="AD1728" s="48"/>
      <c r="AE1728"/>
      <c r="AF1728"/>
      <c r="AG1728"/>
      <c r="AH1728"/>
      <c r="AJ1728"/>
    </row>
    <row r="1729" spans="8:36" x14ac:dyDescent="0.35">
      <c r="H1729"/>
      <c r="I1729" s="48"/>
      <c r="J1729"/>
      <c r="K1729"/>
      <c r="L1729"/>
      <c r="M1729"/>
      <c r="N1729"/>
      <c r="O1729"/>
      <c r="P1729" s="48"/>
      <c r="Q1729"/>
      <c r="R1729"/>
      <c r="S1729"/>
      <c r="T1729"/>
      <c r="U1729"/>
      <c r="V1729"/>
      <c r="W1729" s="48"/>
      <c r="X1729"/>
      <c r="Y1729"/>
      <c r="Z1729"/>
      <c r="AA1729"/>
      <c r="AB1729" s="37"/>
      <c r="AC1729"/>
      <c r="AD1729" s="48"/>
      <c r="AE1729"/>
      <c r="AF1729"/>
      <c r="AG1729"/>
      <c r="AH1729"/>
      <c r="AJ1729"/>
    </row>
    <row r="1730" spans="8:36" x14ac:dyDescent="0.35">
      <c r="H1730"/>
      <c r="I1730" s="48"/>
      <c r="J1730"/>
      <c r="K1730"/>
      <c r="L1730"/>
      <c r="M1730"/>
      <c r="N1730"/>
      <c r="O1730"/>
      <c r="P1730" s="48"/>
      <c r="Q1730"/>
      <c r="R1730"/>
      <c r="S1730"/>
      <c r="T1730"/>
      <c r="U1730"/>
      <c r="V1730"/>
      <c r="W1730" s="48"/>
      <c r="X1730"/>
      <c r="Y1730"/>
      <c r="Z1730"/>
      <c r="AA1730"/>
      <c r="AB1730" s="37"/>
      <c r="AC1730"/>
      <c r="AD1730" s="48"/>
      <c r="AE1730"/>
      <c r="AF1730"/>
      <c r="AG1730"/>
      <c r="AH1730"/>
      <c r="AJ1730"/>
    </row>
    <row r="1731" spans="8:36" x14ac:dyDescent="0.35">
      <c r="H1731"/>
      <c r="I1731" s="48"/>
      <c r="J1731"/>
      <c r="K1731"/>
      <c r="L1731"/>
      <c r="M1731"/>
      <c r="N1731"/>
      <c r="O1731"/>
      <c r="P1731" s="48"/>
      <c r="Q1731"/>
      <c r="R1731"/>
      <c r="S1731"/>
      <c r="T1731"/>
      <c r="U1731"/>
      <c r="V1731"/>
      <c r="W1731" s="48"/>
      <c r="X1731"/>
      <c r="Y1731"/>
      <c r="Z1731"/>
      <c r="AA1731"/>
      <c r="AB1731" s="37"/>
      <c r="AC1731"/>
      <c r="AD1731" s="48"/>
      <c r="AE1731"/>
      <c r="AF1731"/>
      <c r="AG1731"/>
      <c r="AH1731"/>
      <c r="AJ1731"/>
    </row>
    <row r="1732" spans="8:36" x14ac:dyDescent="0.35">
      <c r="H1732"/>
      <c r="I1732" s="48"/>
      <c r="J1732"/>
      <c r="K1732"/>
      <c r="L1732"/>
      <c r="M1732"/>
      <c r="N1732"/>
      <c r="O1732"/>
      <c r="P1732" s="48"/>
      <c r="Q1732"/>
      <c r="R1732"/>
      <c r="S1732"/>
      <c r="T1732"/>
      <c r="U1732"/>
      <c r="V1732"/>
      <c r="W1732" s="48"/>
      <c r="X1732"/>
      <c r="Y1732"/>
      <c r="Z1732"/>
      <c r="AA1732"/>
      <c r="AB1732" s="37"/>
      <c r="AC1732"/>
      <c r="AD1732" s="48"/>
      <c r="AE1732"/>
      <c r="AF1732"/>
      <c r="AG1732"/>
      <c r="AH1732"/>
      <c r="AJ1732"/>
    </row>
    <row r="1733" spans="8:36" x14ac:dyDescent="0.35">
      <c r="H1733"/>
      <c r="I1733" s="48"/>
      <c r="J1733"/>
      <c r="K1733"/>
      <c r="L1733"/>
      <c r="M1733"/>
      <c r="N1733"/>
      <c r="O1733"/>
      <c r="P1733" s="48"/>
      <c r="Q1733"/>
      <c r="R1733"/>
      <c r="S1733"/>
      <c r="T1733"/>
      <c r="U1733"/>
      <c r="V1733"/>
      <c r="W1733" s="48"/>
      <c r="X1733"/>
      <c r="Y1733"/>
      <c r="Z1733"/>
      <c r="AA1733"/>
      <c r="AB1733" s="37"/>
      <c r="AC1733"/>
      <c r="AD1733" s="48"/>
      <c r="AE1733"/>
      <c r="AF1733"/>
      <c r="AG1733"/>
      <c r="AH1733"/>
      <c r="AJ1733"/>
    </row>
    <row r="1734" spans="8:36" x14ac:dyDescent="0.35">
      <c r="H1734"/>
      <c r="I1734" s="48"/>
      <c r="J1734"/>
      <c r="K1734"/>
      <c r="L1734"/>
      <c r="M1734"/>
      <c r="N1734"/>
      <c r="O1734"/>
      <c r="P1734" s="48"/>
      <c r="Q1734"/>
      <c r="R1734"/>
      <c r="S1734"/>
      <c r="T1734"/>
      <c r="U1734"/>
      <c r="V1734"/>
      <c r="W1734" s="48"/>
      <c r="X1734"/>
      <c r="Y1734"/>
      <c r="Z1734"/>
      <c r="AA1734"/>
      <c r="AB1734" s="37"/>
      <c r="AC1734"/>
      <c r="AD1734" s="48"/>
      <c r="AE1734"/>
      <c r="AF1734"/>
      <c r="AG1734"/>
      <c r="AH1734"/>
      <c r="AJ1734"/>
    </row>
    <row r="1735" spans="8:36" x14ac:dyDescent="0.35">
      <c r="H1735"/>
      <c r="I1735" s="48"/>
      <c r="J1735"/>
      <c r="K1735"/>
      <c r="L1735"/>
      <c r="M1735"/>
      <c r="N1735"/>
      <c r="O1735"/>
      <c r="P1735" s="48"/>
      <c r="Q1735"/>
      <c r="R1735"/>
      <c r="S1735"/>
      <c r="T1735"/>
      <c r="U1735"/>
      <c r="V1735"/>
      <c r="W1735" s="48"/>
      <c r="X1735"/>
      <c r="Y1735"/>
      <c r="Z1735"/>
      <c r="AA1735"/>
      <c r="AB1735" s="37"/>
      <c r="AC1735"/>
      <c r="AD1735" s="48"/>
      <c r="AE1735"/>
      <c r="AF1735"/>
      <c r="AG1735"/>
      <c r="AH1735"/>
      <c r="AJ1735"/>
    </row>
    <row r="1736" spans="8:36" x14ac:dyDescent="0.35">
      <c r="H1736"/>
      <c r="I1736" s="48"/>
      <c r="J1736"/>
      <c r="K1736"/>
      <c r="L1736"/>
      <c r="M1736"/>
      <c r="N1736"/>
      <c r="O1736"/>
      <c r="P1736" s="48"/>
      <c r="Q1736"/>
      <c r="R1736"/>
      <c r="S1736"/>
      <c r="T1736"/>
      <c r="U1736"/>
      <c r="V1736"/>
      <c r="W1736" s="48"/>
      <c r="X1736"/>
      <c r="Y1736"/>
      <c r="Z1736"/>
      <c r="AA1736"/>
      <c r="AB1736" s="37"/>
      <c r="AC1736"/>
      <c r="AD1736" s="48"/>
      <c r="AE1736"/>
      <c r="AF1736"/>
      <c r="AG1736"/>
      <c r="AH1736"/>
      <c r="AJ1736"/>
    </row>
    <row r="1737" spans="8:36" x14ac:dyDescent="0.35">
      <c r="H1737"/>
      <c r="I1737" s="48"/>
      <c r="J1737"/>
      <c r="K1737"/>
      <c r="L1737"/>
      <c r="M1737"/>
      <c r="N1737"/>
      <c r="O1737"/>
      <c r="P1737" s="48"/>
      <c r="Q1737"/>
      <c r="R1737"/>
      <c r="S1737"/>
      <c r="T1737"/>
      <c r="U1737"/>
      <c r="V1737"/>
      <c r="W1737" s="48"/>
      <c r="X1737"/>
      <c r="Y1737"/>
      <c r="Z1737"/>
      <c r="AA1737"/>
      <c r="AB1737" s="37"/>
      <c r="AC1737"/>
      <c r="AD1737" s="48"/>
      <c r="AE1737"/>
      <c r="AF1737"/>
      <c r="AG1737"/>
      <c r="AH1737"/>
      <c r="AJ1737"/>
    </row>
    <row r="1738" spans="8:36" x14ac:dyDescent="0.35">
      <c r="H1738"/>
      <c r="I1738" s="48"/>
      <c r="J1738"/>
      <c r="K1738"/>
      <c r="L1738"/>
      <c r="M1738"/>
      <c r="N1738"/>
      <c r="O1738"/>
      <c r="P1738" s="48"/>
      <c r="Q1738"/>
      <c r="R1738"/>
      <c r="S1738"/>
      <c r="T1738"/>
      <c r="U1738"/>
      <c r="V1738"/>
      <c r="W1738" s="48"/>
      <c r="X1738"/>
      <c r="Y1738"/>
      <c r="Z1738"/>
      <c r="AA1738"/>
      <c r="AB1738" s="37"/>
      <c r="AC1738"/>
      <c r="AD1738" s="48"/>
      <c r="AE1738"/>
      <c r="AF1738"/>
      <c r="AG1738"/>
      <c r="AH1738"/>
      <c r="AJ1738"/>
    </row>
    <row r="1739" spans="8:36" x14ac:dyDescent="0.35">
      <c r="H1739"/>
      <c r="I1739" s="48"/>
      <c r="J1739"/>
      <c r="K1739"/>
      <c r="L1739"/>
      <c r="M1739"/>
      <c r="N1739"/>
      <c r="O1739"/>
      <c r="P1739" s="48"/>
      <c r="Q1739"/>
      <c r="R1739"/>
      <c r="S1739"/>
      <c r="T1739"/>
      <c r="U1739"/>
      <c r="V1739"/>
      <c r="W1739" s="48"/>
      <c r="X1739"/>
      <c r="Y1739"/>
      <c r="Z1739"/>
      <c r="AA1739"/>
      <c r="AB1739" s="37"/>
      <c r="AC1739"/>
      <c r="AD1739" s="48"/>
      <c r="AE1739"/>
      <c r="AF1739"/>
      <c r="AG1739"/>
      <c r="AH1739"/>
      <c r="AJ1739"/>
    </row>
    <row r="1740" spans="8:36" x14ac:dyDescent="0.35">
      <c r="H1740"/>
      <c r="I1740" s="48"/>
      <c r="J1740"/>
      <c r="K1740"/>
      <c r="L1740"/>
      <c r="M1740"/>
      <c r="N1740"/>
      <c r="O1740"/>
      <c r="P1740" s="48"/>
      <c r="Q1740"/>
      <c r="R1740"/>
      <c r="S1740"/>
      <c r="T1740"/>
      <c r="U1740"/>
      <c r="V1740"/>
      <c r="W1740" s="48"/>
      <c r="X1740"/>
      <c r="Y1740"/>
      <c r="Z1740"/>
      <c r="AA1740"/>
      <c r="AB1740" s="37"/>
      <c r="AC1740"/>
      <c r="AD1740" s="48"/>
      <c r="AE1740"/>
      <c r="AF1740"/>
      <c r="AG1740"/>
      <c r="AH1740"/>
      <c r="AJ1740"/>
    </row>
    <row r="1741" spans="8:36" x14ac:dyDescent="0.35">
      <c r="H1741"/>
      <c r="I1741" s="48"/>
      <c r="J1741"/>
      <c r="K1741"/>
      <c r="L1741"/>
      <c r="M1741"/>
      <c r="N1741"/>
      <c r="O1741"/>
      <c r="P1741" s="48"/>
      <c r="Q1741"/>
      <c r="R1741"/>
      <c r="S1741"/>
      <c r="T1741"/>
      <c r="U1741"/>
      <c r="V1741"/>
      <c r="W1741" s="48"/>
      <c r="X1741"/>
      <c r="Y1741"/>
      <c r="Z1741"/>
      <c r="AA1741"/>
      <c r="AB1741" s="37"/>
      <c r="AC1741"/>
      <c r="AD1741" s="48"/>
      <c r="AE1741"/>
      <c r="AF1741"/>
      <c r="AG1741"/>
      <c r="AH1741"/>
      <c r="AJ1741"/>
    </row>
    <row r="1742" spans="8:36" x14ac:dyDescent="0.35">
      <c r="H1742"/>
      <c r="I1742" s="48"/>
      <c r="J1742"/>
      <c r="K1742"/>
      <c r="L1742"/>
      <c r="M1742"/>
      <c r="N1742"/>
      <c r="O1742"/>
      <c r="P1742" s="48"/>
      <c r="Q1742"/>
      <c r="R1742"/>
      <c r="S1742"/>
      <c r="T1742"/>
      <c r="U1742"/>
      <c r="V1742"/>
      <c r="W1742" s="48"/>
      <c r="X1742"/>
      <c r="Y1742"/>
      <c r="Z1742"/>
      <c r="AA1742"/>
      <c r="AB1742" s="37"/>
      <c r="AC1742"/>
      <c r="AD1742" s="48"/>
      <c r="AE1742"/>
      <c r="AF1742"/>
      <c r="AG1742"/>
      <c r="AH1742"/>
      <c r="AJ1742"/>
    </row>
    <row r="1743" spans="8:36" x14ac:dyDescent="0.35">
      <c r="H1743"/>
      <c r="I1743" s="48"/>
      <c r="J1743"/>
      <c r="K1743"/>
      <c r="L1743"/>
      <c r="M1743"/>
      <c r="N1743"/>
      <c r="O1743"/>
      <c r="P1743" s="48"/>
      <c r="Q1743"/>
      <c r="R1743"/>
      <c r="S1743"/>
      <c r="T1743"/>
      <c r="U1743"/>
      <c r="V1743"/>
      <c r="W1743" s="48"/>
      <c r="X1743"/>
      <c r="Y1743"/>
      <c r="Z1743"/>
      <c r="AA1743"/>
      <c r="AB1743" s="37"/>
      <c r="AC1743"/>
      <c r="AD1743" s="48"/>
      <c r="AE1743"/>
      <c r="AF1743"/>
      <c r="AG1743"/>
      <c r="AH1743"/>
      <c r="AJ1743"/>
    </row>
    <row r="1744" spans="8:36" x14ac:dyDescent="0.35">
      <c r="H1744"/>
      <c r="I1744" s="48"/>
      <c r="J1744"/>
      <c r="K1744"/>
      <c r="L1744"/>
      <c r="M1744"/>
      <c r="N1744"/>
      <c r="O1744"/>
      <c r="P1744" s="48"/>
      <c r="Q1744"/>
      <c r="R1744"/>
      <c r="S1744"/>
      <c r="T1744"/>
      <c r="U1744"/>
      <c r="V1744"/>
      <c r="W1744" s="48"/>
      <c r="X1744"/>
      <c r="Y1744"/>
      <c r="Z1744"/>
      <c r="AA1744"/>
      <c r="AB1744" s="37"/>
      <c r="AC1744"/>
      <c r="AD1744" s="48"/>
      <c r="AE1744"/>
      <c r="AF1744"/>
      <c r="AG1744"/>
      <c r="AH1744"/>
      <c r="AJ1744"/>
    </row>
    <row r="1745" spans="8:36" x14ac:dyDescent="0.35">
      <c r="H1745"/>
      <c r="I1745" s="48"/>
      <c r="J1745"/>
      <c r="K1745"/>
      <c r="L1745"/>
      <c r="M1745"/>
      <c r="N1745"/>
      <c r="O1745"/>
      <c r="P1745" s="48"/>
      <c r="Q1745"/>
      <c r="R1745"/>
      <c r="S1745"/>
      <c r="T1745"/>
      <c r="U1745"/>
      <c r="V1745"/>
      <c r="W1745" s="48"/>
      <c r="X1745"/>
      <c r="Y1745"/>
      <c r="Z1745"/>
      <c r="AA1745"/>
      <c r="AB1745" s="37"/>
      <c r="AC1745"/>
      <c r="AD1745" s="48"/>
      <c r="AE1745"/>
      <c r="AF1745"/>
      <c r="AG1745"/>
      <c r="AH1745"/>
      <c r="AJ1745"/>
    </row>
    <row r="1746" spans="8:36" x14ac:dyDescent="0.35">
      <c r="H1746"/>
      <c r="I1746" s="48"/>
      <c r="J1746"/>
      <c r="K1746"/>
      <c r="L1746"/>
      <c r="M1746"/>
      <c r="N1746"/>
      <c r="O1746"/>
      <c r="P1746" s="48"/>
      <c r="Q1746"/>
      <c r="R1746"/>
      <c r="S1746"/>
      <c r="T1746"/>
      <c r="U1746"/>
      <c r="V1746"/>
      <c r="W1746" s="48"/>
      <c r="X1746"/>
      <c r="Y1746"/>
      <c r="Z1746"/>
      <c r="AA1746"/>
      <c r="AB1746" s="37"/>
      <c r="AC1746"/>
      <c r="AD1746" s="48"/>
      <c r="AE1746"/>
      <c r="AF1746"/>
      <c r="AG1746"/>
      <c r="AH1746"/>
      <c r="AJ1746"/>
    </row>
    <row r="1747" spans="8:36" x14ac:dyDescent="0.35">
      <c r="H1747"/>
      <c r="I1747" s="48"/>
      <c r="J1747"/>
      <c r="K1747"/>
      <c r="L1747"/>
      <c r="M1747"/>
      <c r="N1747"/>
      <c r="O1747"/>
      <c r="P1747" s="48"/>
      <c r="Q1747"/>
      <c r="R1747"/>
      <c r="S1747"/>
      <c r="T1747"/>
      <c r="U1747"/>
      <c r="V1747"/>
      <c r="W1747" s="48"/>
      <c r="X1747"/>
      <c r="Y1747"/>
      <c r="Z1747"/>
      <c r="AA1747"/>
      <c r="AB1747" s="37"/>
      <c r="AC1747"/>
      <c r="AD1747" s="48"/>
      <c r="AE1747"/>
      <c r="AF1747"/>
      <c r="AG1747"/>
      <c r="AH1747"/>
      <c r="AJ1747"/>
    </row>
    <row r="1748" spans="8:36" x14ac:dyDescent="0.35">
      <c r="H1748"/>
      <c r="I1748" s="48"/>
      <c r="J1748"/>
      <c r="K1748"/>
      <c r="L1748"/>
      <c r="M1748"/>
      <c r="N1748"/>
      <c r="O1748"/>
      <c r="P1748" s="48"/>
      <c r="Q1748"/>
      <c r="R1748"/>
      <c r="S1748"/>
      <c r="T1748"/>
      <c r="U1748"/>
      <c r="V1748"/>
      <c r="W1748" s="48"/>
      <c r="X1748"/>
      <c r="Y1748"/>
      <c r="Z1748"/>
      <c r="AA1748"/>
      <c r="AB1748" s="37"/>
      <c r="AC1748"/>
      <c r="AD1748" s="48"/>
      <c r="AE1748"/>
      <c r="AF1748"/>
      <c r="AG1748"/>
      <c r="AH1748"/>
      <c r="AJ1748"/>
    </row>
    <row r="1749" spans="8:36" x14ac:dyDescent="0.35">
      <c r="H1749"/>
      <c r="I1749" s="48"/>
      <c r="J1749"/>
      <c r="K1749"/>
      <c r="L1749"/>
      <c r="M1749"/>
      <c r="N1749"/>
      <c r="O1749"/>
      <c r="P1749" s="48"/>
      <c r="Q1749"/>
      <c r="R1749"/>
      <c r="S1749"/>
      <c r="T1749"/>
      <c r="U1749"/>
      <c r="V1749"/>
      <c r="W1749" s="48"/>
      <c r="X1749"/>
      <c r="Y1749"/>
      <c r="Z1749"/>
      <c r="AA1749"/>
      <c r="AB1749" s="37"/>
      <c r="AC1749"/>
      <c r="AD1749" s="48"/>
      <c r="AE1749"/>
      <c r="AF1749"/>
      <c r="AG1749"/>
      <c r="AH1749"/>
      <c r="AJ1749"/>
    </row>
    <row r="1750" spans="8:36" x14ac:dyDescent="0.35">
      <c r="H1750"/>
      <c r="I1750" s="48"/>
      <c r="J1750"/>
      <c r="K1750"/>
      <c r="L1750"/>
      <c r="M1750"/>
      <c r="N1750"/>
      <c r="O1750"/>
      <c r="P1750" s="48"/>
      <c r="Q1750"/>
      <c r="R1750"/>
      <c r="S1750"/>
      <c r="T1750"/>
      <c r="U1750"/>
      <c r="V1750"/>
      <c r="W1750" s="48"/>
      <c r="X1750"/>
      <c r="Y1750"/>
      <c r="Z1750"/>
      <c r="AA1750"/>
      <c r="AB1750" s="37"/>
      <c r="AC1750"/>
      <c r="AD1750" s="48"/>
      <c r="AE1750"/>
      <c r="AF1750"/>
      <c r="AG1750"/>
      <c r="AH1750"/>
      <c r="AJ1750"/>
    </row>
    <row r="1751" spans="8:36" x14ac:dyDescent="0.35">
      <c r="H1751"/>
      <c r="I1751" s="48"/>
      <c r="J1751"/>
      <c r="K1751"/>
      <c r="L1751"/>
      <c r="M1751"/>
      <c r="N1751"/>
      <c r="O1751"/>
      <c r="P1751" s="48"/>
      <c r="Q1751"/>
      <c r="R1751"/>
      <c r="S1751"/>
      <c r="T1751"/>
      <c r="U1751"/>
      <c r="V1751"/>
      <c r="W1751" s="48"/>
      <c r="X1751"/>
      <c r="Y1751"/>
      <c r="Z1751"/>
      <c r="AA1751"/>
      <c r="AB1751" s="37"/>
      <c r="AC1751"/>
      <c r="AD1751" s="48"/>
      <c r="AE1751"/>
      <c r="AF1751"/>
      <c r="AG1751"/>
      <c r="AH1751"/>
      <c r="AJ1751"/>
    </row>
    <row r="1752" spans="8:36" x14ac:dyDescent="0.35">
      <c r="H1752"/>
      <c r="I1752" s="48"/>
      <c r="J1752"/>
      <c r="K1752"/>
      <c r="L1752"/>
      <c r="M1752"/>
      <c r="N1752"/>
      <c r="O1752"/>
      <c r="P1752" s="48"/>
      <c r="Q1752"/>
      <c r="R1752"/>
      <c r="S1752"/>
      <c r="T1752"/>
      <c r="U1752"/>
      <c r="V1752"/>
      <c r="W1752" s="48"/>
      <c r="X1752"/>
      <c r="Y1752"/>
      <c r="Z1752"/>
      <c r="AA1752"/>
      <c r="AB1752" s="37"/>
      <c r="AC1752"/>
      <c r="AD1752" s="48"/>
      <c r="AE1752"/>
      <c r="AF1752"/>
      <c r="AG1752"/>
      <c r="AH1752"/>
      <c r="AJ1752"/>
    </row>
    <row r="1753" spans="8:36" x14ac:dyDescent="0.35">
      <c r="H1753"/>
      <c r="I1753" s="48"/>
      <c r="J1753"/>
      <c r="K1753"/>
      <c r="L1753"/>
      <c r="M1753"/>
      <c r="N1753"/>
      <c r="O1753"/>
      <c r="P1753" s="48"/>
      <c r="Q1753"/>
      <c r="R1753"/>
      <c r="S1753"/>
      <c r="T1753"/>
      <c r="U1753"/>
      <c r="V1753"/>
      <c r="W1753" s="48"/>
      <c r="X1753"/>
      <c r="Y1753"/>
      <c r="Z1753"/>
      <c r="AA1753"/>
      <c r="AB1753" s="37"/>
      <c r="AC1753"/>
      <c r="AD1753" s="48"/>
      <c r="AE1753"/>
      <c r="AF1753"/>
      <c r="AG1753"/>
      <c r="AH1753"/>
      <c r="AJ1753"/>
    </row>
    <row r="1754" spans="8:36" x14ac:dyDescent="0.35">
      <c r="H1754"/>
      <c r="I1754" s="48"/>
      <c r="J1754"/>
      <c r="K1754"/>
      <c r="L1754"/>
      <c r="M1754"/>
      <c r="N1754"/>
      <c r="O1754"/>
      <c r="P1754" s="48"/>
      <c r="Q1754"/>
      <c r="R1754"/>
      <c r="S1754"/>
      <c r="T1754"/>
      <c r="U1754"/>
      <c r="V1754"/>
      <c r="W1754" s="48"/>
      <c r="X1754"/>
      <c r="Y1754"/>
      <c r="Z1754"/>
      <c r="AA1754"/>
      <c r="AB1754" s="37"/>
      <c r="AC1754"/>
      <c r="AD1754" s="48"/>
      <c r="AE1754"/>
      <c r="AF1754"/>
      <c r="AG1754"/>
      <c r="AH1754"/>
      <c r="AJ1754"/>
    </row>
    <row r="1755" spans="8:36" x14ac:dyDescent="0.35">
      <c r="H1755"/>
      <c r="I1755" s="48"/>
      <c r="J1755"/>
      <c r="K1755"/>
      <c r="L1755"/>
      <c r="M1755"/>
      <c r="N1755"/>
      <c r="O1755"/>
      <c r="P1755" s="48"/>
      <c r="Q1755"/>
      <c r="R1755"/>
      <c r="S1755"/>
      <c r="T1755"/>
      <c r="U1755"/>
      <c r="V1755"/>
      <c r="W1755" s="48"/>
      <c r="X1755"/>
      <c r="Y1755"/>
      <c r="Z1755"/>
      <c r="AA1755"/>
      <c r="AB1755" s="37"/>
      <c r="AC1755"/>
      <c r="AD1755" s="48"/>
      <c r="AE1755"/>
      <c r="AF1755"/>
      <c r="AG1755"/>
      <c r="AH1755"/>
      <c r="AJ1755"/>
    </row>
    <row r="1756" spans="8:36" x14ac:dyDescent="0.35">
      <c r="H1756"/>
      <c r="I1756" s="48"/>
      <c r="J1756"/>
      <c r="K1756"/>
      <c r="L1756"/>
      <c r="M1756"/>
      <c r="N1756"/>
      <c r="O1756"/>
      <c r="P1756" s="48"/>
      <c r="Q1756"/>
      <c r="R1756"/>
      <c r="S1756"/>
      <c r="T1756"/>
      <c r="U1756"/>
      <c r="V1756"/>
      <c r="W1756" s="48"/>
      <c r="X1756"/>
      <c r="Y1756"/>
      <c r="Z1756"/>
      <c r="AA1756"/>
      <c r="AB1756" s="37"/>
      <c r="AC1756"/>
      <c r="AD1756" s="48"/>
      <c r="AE1756"/>
      <c r="AF1756"/>
      <c r="AG1756"/>
      <c r="AH1756"/>
      <c r="AJ1756"/>
    </row>
    <row r="1757" spans="8:36" x14ac:dyDescent="0.35">
      <c r="H1757"/>
      <c r="I1757" s="48"/>
      <c r="J1757"/>
      <c r="K1757"/>
      <c r="L1757"/>
      <c r="M1757"/>
      <c r="N1757"/>
      <c r="O1757"/>
      <c r="P1757" s="48"/>
      <c r="Q1757"/>
      <c r="R1757"/>
      <c r="S1757"/>
      <c r="T1757"/>
      <c r="U1757"/>
      <c r="V1757"/>
      <c r="W1757" s="48"/>
      <c r="X1757"/>
      <c r="Y1757"/>
      <c r="Z1757"/>
      <c r="AA1757"/>
      <c r="AB1757" s="37"/>
      <c r="AC1757"/>
      <c r="AD1757" s="48"/>
      <c r="AE1757"/>
      <c r="AF1757"/>
      <c r="AG1757"/>
      <c r="AH1757"/>
      <c r="AJ1757"/>
    </row>
    <row r="1758" spans="8:36" x14ac:dyDescent="0.35">
      <c r="H1758"/>
      <c r="I1758" s="48"/>
      <c r="J1758"/>
      <c r="K1758"/>
      <c r="L1758"/>
      <c r="M1758"/>
      <c r="N1758"/>
      <c r="O1758"/>
      <c r="P1758" s="48"/>
      <c r="Q1758"/>
      <c r="R1758"/>
      <c r="S1758"/>
      <c r="T1758"/>
      <c r="U1758"/>
      <c r="V1758"/>
      <c r="W1758" s="48"/>
      <c r="X1758"/>
      <c r="Y1758"/>
      <c r="Z1758"/>
      <c r="AA1758"/>
      <c r="AB1758" s="37"/>
      <c r="AC1758"/>
      <c r="AD1758" s="48"/>
      <c r="AE1758"/>
      <c r="AF1758"/>
      <c r="AG1758"/>
      <c r="AH1758"/>
      <c r="AJ1758"/>
    </row>
    <row r="1759" spans="8:36" x14ac:dyDescent="0.35">
      <c r="H1759"/>
      <c r="I1759" s="48"/>
      <c r="J1759"/>
      <c r="K1759"/>
      <c r="L1759"/>
      <c r="M1759"/>
      <c r="N1759"/>
      <c r="O1759"/>
      <c r="P1759" s="48"/>
      <c r="Q1759"/>
      <c r="R1759"/>
      <c r="S1759"/>
      <c r="T1759"/>
      <c r="U1759"/>
      <c r="V1759"/>
      <c r="W1759" s="48"/>
      <c r="X1759"/>
      <c r="Y1759"/>
      <c r="Z1759"/>
      <c r="AA1759"/>
      <c r="AB1759" s="37"/>
      <c r="AC1759"/>
      <c r="AD1759" s="48"/>
      <c r="AE1759"/>
      <c r="AF1759"/>
      <c r="AG1759"/>
      <c r="AH1759"/>
      <c r="AJ1759"/>
    </row>
    <row r="1760" spans="8:36" x14ac:dyDescent="0.35">
      <c r="H1760"/>
      <c r="I1760" s="48"/>
      <c r="J1760"/>
      <c r="K1760"/>
      <c r="L1760"/>
      <c r="M1760"/>
      <c r="N1760"/>
      <c r="O1760"/>
      <c r="P1760" s="48"/>
      <c r="Q1760"/>
      <c r="R1760"/>
      <c r="S1760"/>
      <c r="T1760"/>
      <c r="U1760"/>
      <c r="V1760"/>
      <c r="W1760" s="48"/>
      <c r="X1760"/>
      <c r="Y1760"/>
      <c r="Z1760"/>
      <c r="AA1760"/>
      <c r="AB1760" s="37"/>
      <c r="AC1760"/>
      <c r="AD1760" s="48"/>
      <c r="AE1760"/>
      <c r="AF1760"/>
      <c r="AG1760"/>
      <c r="AH1760"/>
      <c r="AJ1760"/>
    </row>
    <row r="1761" spans="8:36" x14ac:dyDescent="0.35">
      <c r="H1761"/>
      <c r="I1761" s="48"/>
      <c r="J1761"/>
      <c r="K1761"/>
      <c r="L1761"/>
      <c r="M1761"/>
      <c r="N1761"/>
      <c r="O1761"/>
      <c r="P1761" s="48"/>
      <c r="Q1761"/>
      <c r="R1761"/>
      <c r="S1761"/>
      <c r="T1761"/>
      <c r="U1761"/>
      <c r="V1761"/>
      <c r="W1761" s="48"/>
      <c r="X1761"/>
      <c r="Y1761"/>
      <c r="Z1761"/>
      <c r="AA1761"/>
      <c r="AB1761" s="37"/>
      <c r="AC1761"/>
      <c r="AD1761" s="48"/>
      <c r="AE1761"/>
      <c r="AF1761"/>
      <c r="AG1761"/>
      <c r="AH1761"/>
      <c r="AJ1761"/>
    </row>
    <row r="1762" spans="8:36" x14ac:dyDescent="0.35">
      <c r="H1762"/>
      <c r="I1762" s="48"/>
      <c r="J1762"/>
      <c r="K1762"/>
      <c r="L1762"/>
      <c r="M1762"/>
      <c r="N1762"/>
      <c r="O1762"/>
      <c r="P1762" s="48"/>
      <c r="Q1762"/>
      <c r="R1762"/>
      <c r="S1762"/>
      <c r="T1762"/>
      <c r="U1762"/>
      <c r="V1762"/>
      <c r="W1762" s="48"/>
      <c r="X1762"/>
      <c r="Y1762"/>
      <c r="Z1762"/>
      <c r="AA1762"/>
      <c r="AB1762" s="37"/>
      <c r="AC1762"/>
      <c r="AD1762" s="48"/>
      <c r="AE1762"/>
      <c r="AF1762"/>
      <c r="AG1762"/>
      <c r="AH1762"/>
      <c r="AJ1762"/>
    </row>
    <row r="1763" spans="8:36" x14ac:dyDescent="0.35">
      <c r="H1763"/>
      <c r="I1763" s="48"/>
      <c r="J1763"/>
      <c r="K1763"/>
      <c r="L1763"/>
      <c r="M1763"/>
      <c r="N1763"/>
      <c r="O1763"/>
      <c r="P1763" s="48"/>
      <c r="Q1763"/>
      <c r="R1763"/>
      <c r="S1763"/>
      <c r="T1763"/>
      <c r="U1763"/>
      <c r="V1763"/>
      <c r="W1763" s="48"/>
      <c r="X1763"/>
      <c r="Y1763"/>
      <c r="Z1763"/>
      <c r="AA1763"/>
      <c r="AB1763" s="37"/>
      <c r="AC1763"/>
      <c r="AD1763" s="48"/>
      <c r="AE1763"/>
      <c r="AF1763"/>
      <c r="AG1763"/>
      <c r="AH1763"/>
      <c r="AJ1763"/>
    </row>
    <row r="1764" spans="8:36" x14ac:dyDescent="0.35">
      <c r="H1764"/>
      <c r="I1764" s="48"/>
      <c r="J1764"/>
      <c r="K1764"/>
      <c r="L1764"/>
      <c r="M1764"/>
      <c r="N1764"/>
      <c r="O1764"/>
      <c r="P1764" s="48"/>
      <c r="Q1764"/>
      <c r="R1764"/>
      <c r="S1764"/>
      <c r="T1764"/>
      <c r="U1764"/>
      <c r="V1764"/>
      <c r="W1764" s="48"/>
      <c r="X1764"/>
      <c r="Y1764"/>
      <c r="Z1764"/>
      <c r="AA1764"/>
      <c r="AB1764" s="37"/>
      <c r="AC1764"/>
      <c r="AD1764" s="48"/>
      <c r="AE1764"/>
      <c r="AF1764"/>
      <c r="AG1764"/>
      <c r="AH1764"/>
      <c r="AJ1764"/>
    </row>
    <row r="1765" spans="8:36" x14ac:dyDescent="0.35">
      <c r="H1765"/>
      <c r="I1765" s="48"/>
      <c r="J1765"/>
      <c r="K1765"/>
      <c r="L1765"/>
      <c r="M1765"/>
      <c r="N1765"/>
      <c r="O1765"/>
      <c r="P1765" s="48"/>
      <c r="Q1765"/>
      <c r="R1765"/>
      <c r="S1765"/>
      <c r="T1765"/>
      <c r="U1765"/>
      <c r="V1765"/>
      <c r="W1765" s="48"/>
      <c r="X1765"/>
      <c r="Y1765"/>
      <c r="Z1765"/>
      <c r="AA1765"/>
      <c r="AB1765" s="37"/>
      <c r="AC1765"/>
      <c r="AD1765" s="48"/>
      <c r="AE1765"/>
      <c r="AF1765"/>
      <c r="AG1765"/>
      <c r="AH1765"/>
      <c r="AJ1765"/>
    </row>
    <row r="1766" spans="8:36" x14ac:dyDescent="0.35">
      <c r="H1766"/>
      <c r="I1766" s="48"/>
      <c r="J1766"/>
      <c r="K1766"/>
      <c r="L1766"/>
      <c r="M1766"/>
      <c r="N1766"/>
      <c r="O1766"/>
      <c r="P1766" s="48"/>
      <c r="Q1766"/>
      <c r="R1766"/>
      <c r="S1766"/>
      <c r="T1766"/>
      <c r="U1766"/>
      <c r="V1766"/>
      <c r="W1766" s="48"/>
      <c r="X1766"/>
      <c r="Y1766"/>
      <c r="Z1766"/>
      <c r="AA1766"/>
      <c r="AB1766" s="37"/>
      <c r="AC1766"/>
      <c r="AD1766" s="48"/>
      <c r="AE1766"/>
      <c r="AF1766"/>
      <c r="AG1766"/>
      <c r="AH1766"/>
      <c r="AJ1766"/>
    </row>
    <row r="1767" spans="8:36" x14ac:dyDescent="0.35">
      <c r="H1767"/>
      <c r="I1767" s="48"/>
      <c r="J1767"/>
      <c r="K1767"/>
      <c r="L1767"/>
      <c r="M1767"/>
      <c r="N1767"/>
      <c r="O1767"/>
      <c r="P1767" s="48"/>
      <c r="Q1767"/>
      <c r="R1767"/>
      <c r="S1767"/>
      <c r="T1767"/>
      <c r="U1767"/>
      <c r="V1767"/>
      <c r="W1767" s="48"/>
      <c r="X1767"/>
      <c r="Y1767"/>
      <c r="Z1767"/>
      <c r="AA1767"/>
      <c r="AB1767" s="37"/>
      <c r="AC1767"/>
      <c r="AD1767" s="48"/>
      <c r="AE1767"/>
      <c r="AF1767"/>
      <c r="AG1767"/>
      <c r="AH1767"/>
      <c r="AJ1767"/>
    </row>
    <row r="1768" spans="8:36" x14ac:dyDescent="0.35">
      <c r="H1768"/>
      <c r="I1768" s="48"/>
      <c r="J1768"/>
      <c r="K1768"/>
      <c r="L1768"/>
      <c r="M1768"/>
      <c r="N1768"/>
      <c r="O1768"/>
      <c r="P1768" s="48"/>
      <c r="Q1768"/>
      <c r="R1768"/>
      <c r="S1768"/>
      <c r="T1768"/>
      <c r="U1768"/>
      <c r="V1768"/>
      <c r="W1768" s="48"/>
      <c r="X1768"/>
      <c r="Y1768"/>
      <c r="Z1768"/>
      <c r="AA1768"/>
      <c r="AB1768" s="37"/>
      <c r="AC1768"/>
      <c r="AD1768" s="48"/>
      <c r="AE1768"/>
      <c r="AF1768"/>
      <c r="AG1768"/>
      <c r="AH1768"/>
      <c r="AJ1768"/>
    </row>
    <row r="1769" spans="8:36" x14ac:dyDescent="0.35">
      <c r="H1769"/>
      <c r="I1769" s="48"/>
      <c r="J1769"/>
      <c r="K1769"/>
      <c r="L1769"/>
      <c r="M1769"/>
      <c r="N1769"/>
      <c r="O1769"/>
      <c r="P1769" s="48"/>
      <c r="Q1769"/>
      <c r="R1769"/>
      <c r="S1769"/>
      <c r="T1769"/>
      <c r="U1769"/>
      <c r="V1769"/>
      <c r="W1769" s="48"/>
      <c r="X1769"/>
      <c r="Y1769"/>
      <c r="Z1769"/>
      <c r="AA1769"/>
      <c r="AB1769" s="37"/>
      <c r="AC1769"/>
      <c r="AD1769" s="48"/>
      <c r="AE1769"/>
      <c r="AF1769"/>
      <c r="AG1769"/>
      <c r="AH1769"/>
      <c r="AJ1769"/>
    </row>
    <row r="1770" spans="8:36" x14ac:dyDescent="0.35">
      <c r="H1770"/>
      <c r="I1770" s="48"/>
      <c r="J1770"/>
      <c r="K1770"/>
      <c r="L1770"/>
      <c r="M1770"/>
      <c r="N1770"/>
      <c r="O1770"/>
      <c r="P1770" s="48"/>
      <c r="Q1770"/>
      <c r="R1770"/>
      <c r="S1770"/>
      <c r="T1770"/>
      <c r="U1770"/>
      <c r="V1770"/>
      <c r="W1770" s="48"/>
      <c r="X1770"/>
      <c r="Y1770"/>
      <c r="Z1770"/>
      <c r="AA1770"/>
      <c r="AB1770" s="37"/>
      <c r="AC1770"/>
      <c r="AD1770" s="48"/>
      <c r="AE1770"/>
      <c r="AF1770"/>
      <c r="AG1770"/>
      <c r="AH1770"/>
      <c r="AJ1770"/>
    </row>
    <row r="1771" spans="8:36" x14ac:dyDescent="0.35">
      <c r="H1771"/>
      <c r="I1771" s="48"/>
      <c r="J1771"/>
      <c r="K1771"/>
      <c r="L1771"/>
      <c r="M1771"/>
      <c r="N1771"/>
      <c r="O1771"/>
      <c r="P1771" s="48"/>
      <c r="Q1771"/>
      <c r="R1771"/>
      <c r="S1771"/>
      <c r="T1771"/>
      <c r="U1771"/>
      <c r="V1771"/>
      <c r="W1771" s="48"/>
      <c r="X1771"/>
      <c r="Y1771"/>
      <c r="Z1771"/>
      <c r="AA1771"/>
      <c r="AB1771" s="37"/>
      <c r="AC1771"/>
      <c r="AD1771" s="48"/>
      <c r="AE1771"/>
      <c r="AF1771"/>
      <c r="AG1771"/>
      <c r="AH1771"/>
      <c r="AJ1771"/>
    </row>
    <row r="1772" spans="8:36" x14ac:dyDescent="0.35">
      <c r="H1772"/>
      <c r="I1772" s="48"/>
      <c r="J1772"/>
      <c r="K1772"/>
      <c r="L1772"/>
      <c r="M1772"/>
      <c r="N1772"/>
      <c r="O1772"/>
      <c r="P1772" s="48"/>
      <c r="Q1772"/>
      <c r="R1772"/>
      <c r="S1772"/>
      <c r="T1772"/>
      <c r="U1772"/>
      <c r="V1772"/>
      <c r="W1772" s="48"/>
      <c r="X1772"/>
      <c r="Y1772"/>
      <c r="Z1772"/>
      <c r="AA1772"/>
      <c r="AB1772" s="37"/>
      <c r="AC1772"/>
      <c r="AD1772" s="48"/>
      <c r="AE1772"/>
      <c r="AF1772"/>
      <c r="AG1772"/>
      <c r="AH1772"/>
      <c r="AJ1772"/>
    </row>
    <row r="1773" spans="8:36" x14ac:dyDescent="0.35">
      <c r="H1773"/>
      <c r="I1773" s="48"/>
      <c r="J1773"/>
      <c r="K1773"/>
      <c r="L1773"/>
      <c r="M1773"/>
      <c r="N1773"/>
      <c r="O1773"/>
      <c r="P1773" s="48"/>
      <c r="Q1773"/>
      <c r="R1773"/>
      <c r="S1773"/>
      <c r="T1773"/>
      <c r="U1773"/>
      <c r="V1773"/>
      <c r="W1773" s="48"/>
      <c r="X1773"/>
      <c r="Y1773"/>
      <c r="Z1773"/>
      <c r="AA1773"/>
      <c r="AB1773" s="37"/>
      <c r="AC1773"/>
      <c r="AD1773" s="48"/>
      <c r="AE1773"/>
      <c r="AF1773"/>
      <c r="AG1773"/>
      <c r="AH1773"/>
      <c r="AJ1773"/>
    </row>
    <row r="1774" spans="8:36" x14ac:dyDescent="0.35">
      <c r="H1774"/>
      <c r="I1774" s="48"/>
      <c r="J1774"/>
      <c r="K1774"/>
      <c r="L1774"/>
      <c r="M1774"/>
      <c r="N1774"/>
      <c r="O1774"/>
      <c r="P1774" s="48"/>
      <c r="Q1774"/>
      <c r="R1774"/>
      <c r="S1774"/>
      <c r="T1774"/>
      <c r="U1774"/>
      <c r="V1774"/>
      <c r="W1774" s="48"/>
      <c r="X1774"/>
      <c r="Y1774"/>
      <c r="Z1774"/>
      <c r="AA1774"/>
      <c r="AB1774" s="37"/>
      <c r="AC1774"/>
      <c r="AD1774" s="48"/>
      <c r="AE1774"/>
      <c r="AF1774"/>
      <c r="AG1774"/>
      <c r="AH1774"/>
      <c r="AJ1774"/>
    </row>
    <row r="1775" spans="8:36" x14ac:dyDescent="0.35">
      <c r="H1775"/>
      <c r="I1775" s="48"/>
      <c r="J1775"/>
      <c r="K1775"/>
      <c r="L1775"/>
      <c r="M1775"/>
      <c r="N1775"/>
      <c r="O1775"/>
      <c r="P1775" s="48"/>
      <c r="Q1775"/>
      <c r="R1775"/>
      <c r="S1775"/>
      <c r="T1775"/>
      <c r="U1775"/>
      <c r="V1775"/>
      <c r="W1775" s="48"/>
      <c r="X1775"/>
      <c r="Y1775"/>
      <c r="Z1775"/>
      <c r="AA1775"/>
      <c r="AB1775" s="37"/>
      <c r="AC1775"/>
      <c r="AD1775" s="48"/>
      <c r="AE1775"/>
      <c r="AF1775"/>
      <c r="AG1775"/>
      <c r="AH1775"/>
      <c r="AJ1775"/>
    </row>
    <row r="1776" spans="8:36" x14ac:dyDescent="0.35">
      <c r="H1776"/>
      <c r="I1776" s="48"/>
      <c r="J1776"/>
      <c r="K1776"/>
      <c r="L1776"/>
      <c r="M1776"/>
      <c r="N1776"/>
      <c r="O1776"/>
      <c r="P1776" s="48"/>
      <c r="Q1776"/>
      <c r="R1776"/>
      <c r="S1776"/>
      <c r="T1776"/>
      <c r="U1776"/>
      <c r="V1776"/>
      <c r="W1776" s="48"/>
      <c r="X1776"/>
      <c r="Y1776"/>
      <c r="Z1776"/>
      <c r="AA1776"/>
      <c r="AB1776" s="37"/>
      <c r="AC1776"/>
      <c r="AD1776" s="48"/>
      <c r="AE1776"/>
      <c r="AF1776"/>
      <c r="AG1776"/>
      <c r="AH1776"/>
      <c r="AJ1776"/>
    </row>
    <row r="1777" spans="8:36" x14ac:dyDescent="0.35">
      <c r="H1777"/>
      <c r="I1777" s="48"/>
      <c r="J1777"/>
      <c r="K1777"/>
      <c r="L1777"/>
      <c r="M1777"/>
      <c r="N1777"/>
      <c r="O1777"/>
      <c r="P1777" s="48"/>
      <c r="Q1777"/>
      <c r="R1777"/>
      <c r="S1777"/>
      <c r="T1777"/>
      <c r="U1777"/>
      <c r="V1777"/>
      <c r="W1777" s="48"/>
      <c r="X1777"/>
      <c r="Y1777"/>
      <c r="Z1777"/>
      <c r="AA1777"/>
      <c r="AB1777" s="37"/>
      <c r="AC1777"/>
      <c r="AD1777" s="48"/>
      <c r="AE1777"/>
      <c r="AF1777"/>
      <c r="AG1777"/>
      <c r="AH1777"/>
      <c r="AJ1777"/>
    </row>
    <row r="1778" spans="8:36" x14ac:dyDescent="0.35">
      <c r="H1778"/>
      <c r="I1778" s="48"/>
      <c r="J1778"/>
      <c r="K1778"/>
      <c r="L1778"/>
      <c r="M1778"/>
      <c r="N1778"/>
      <c r="O1778"/>
      <c r="P1778" s="48"/>
      <c r="Q1778"/>
      <c r="R1778"/>
      <c r="S1778"/>
      <c r="T1778"/>
      <c r="U1778"/>
      <c r="V1778"/>
      <c r="W1778" s="48"/>
      <c r="X1778"/>
      <c r="Y1778"/>
      <c r="Z1778"/>
      <c r="AA1778"/>
      <c r="AB1778" s="37"/>
      <c r="AC1778"/>
      <c r="AD1778" s="48"/>
      <c r="AE1778"/>
      <c r="AF1778"/>
      <c r="AG1778"/>
      <c r="AH1778"/>
      <c r="AJ1778"/>
    </row>
    <row r="1779" spans="8:36" x14ac:dyDescent="0.35">
      <c r="H1779"/>
      <c r="I1779" s="48"/>
      <c r="J1779"/>
      <c r="K1779"/>
      <c r="L1779"/>
      <c r="M1779"/>
      <c r="N1779"/>
      <c r="O1779"/>
      <c r="P1779" s="48"/>
      <c r="Q1779"/>
      <c r="R1779"/>
      <c r="S1779"/>
      <c r="T1779"/>
      <c r="U1779"/>
      <c r="V1779"/>
      <c r="W1779" s="48"/>
      <c r="X1779"/>
      <c r="Y1779"/>
      <c r="Z1779"/>
      <c r="AA1779"/>
      <c r="AB1779" s="37"/>
      <c r="AC1779"/>
      <c r="AD1779" s="48"/>
      <c r="AE1779"/>
      <c r="AF1779"/>
      <c r="AG1779"/>
      <c r="AH1779"/>
      <c r="AJ1779"/>
    </row>
    <row r="1780" spans="8:36" x14ac:dyDescent="0.35">
      <c r="H1780"/>
      <c r="I1780" s="48"/>
      <c r="J1780"/>
      <c r="K1780"/>
      <c r="L1780"/>
      <c r="M1780"/>
      <c r="N1780"/>
      <c r="O1780"/>
      <c r="P1780" s="48"/>
      <c r="Q1780"/>
      <c r="R1780"/>
      <c r="S1780"/>
      <c r="T1780"/>
      <c r="U1780"/>
      <c r="V1780"/>
      <c r="W1780" s="48"/>
      <c r="X1780"/>
      <c r="Y1780"/>
      <c r="Z1780"/>
      <c r="AA1780"/>
      <c r="AB1780" s="37"/>
      <c r="AC1780"/>
      <c r="AD1780" s="48"/>
      <c r="AE1780"/>
      <c r="AF1780"/>
      <c r="AG1780"/>
      <c r="AH1780"/>
      <c r="AJ1780"/>
    </row>
    <row r="1781" spans="8:36" x14ac:dyDescent="0.35">
      <c r="H1781"/>
      <c r="I1781" s="48"/>
      <c r="J1781"/>
      <c r="K1781"/>
      <c r="L1781"/>
      <c r="M1781"/>
      <c r="N1781"/>
      <c r="O1781"/>
      <c r="P1781" s="48"/>
      <c r="Q1781"/>
      <c r="R1781"/>
      <c r="S1781"/>
      <c r="T1781"/>
      <c r="U1781"/>
      <c r="V1781"/>
      <c r="W1781" s="48"/>
      <c r="X1781"/>
      <c r="Y1781"/>
      <c r="Z1781"/>
      <c r="AA1781"/>
      <c r="AB1781" s="37"/>
      <c r="AC1781"/>
      <c r="AD1781" s="48"/>
      <c r="AE1781"/>
      <c r="AF1781"/>
      <c r="AG1781"/>
      <c r="AH1781"/>
      <c r="AJ1781"/>
    </row>
    <row r="1782" spans="8:36" x14ac:dyDescent="0.35">
      <c r="H1782"/>
      <c r="I1782" s="48"/>
      <c r="J1782"/>
      <c r="K1782"/>
      <c r="L1782"/>
      <c r="M1782"/>
      <c r="N1782"/>
      <c r="O1782"/>
      <c r="P1782" s="48"/>
      <c r="Q1782"/>
      <c r="R1782"/>
      <c r="S1782"/>
      <c r="T1782"/>
      <c r="U1782"/>
      <c r="V1782"/>
      <c r="W1782" s="48"/>
      <c r="X1782"/>
      <c r="Y1782"/>
      <c r="Z1782"/>
      <c r="AA1782"/>
      <c r="AB1782" s="37"/>
      <c r="AC1782"/>
      <c r="AD1782" s="48"/>
      <c r="AE1782"/>
      <c r="AF1782"/>
      <c r="AG1782"/>
      <c r="AH1782"/>
      <c r="AJ1782"/>
    </row>
    <row r="1783" spans="8:36" x14ac:dyDescent="0.35">
      <c r="H1783"/>
      <c r="I1783" s="48"/>
      <c r="J1783"/>
      <c r="K1783"/>
      <c r="L1783"/>
      <c r="M1783"/>
      <c r="N1783"/>
      <c r="O1783"/>
      <c r="P1783" s="48"/>
      <c r="Q1783"/>
      <c r="R1783"/>
      <c r="S1783"/>
      <c r="T1783"/>
      <c r="U1783"/>
      <c r="V1783"/>
      <c r="W1783" s="48"/>
      <c r="X1783"/>
      <c r="Y1783"/>
      <c r="Z1783"/>
      <c r="AA1783"/>
      <c r="AB1783" s="37"/>
      <c r="AC1783"/>
      <c r="AD1783" s="48"/>
      <c r="AE1783"/>
      <c r="AF1783"/>
      <c r="AG1783"/>
      <c r="AH1783"/>
      <c r="AJ1783"/>
    </row>
    <row r="1784" spans="8:36" x14ac:dyDescent="0.35">
      <c r="H1784"/>
      <c r="I1784" s="48"/>
      <c r="J1784"/>
      <c r="K1784"/>
      <c r="L1784"/>
      <c r="M1784"/>
      <c r="N1784"/>
      <c r="O1784"/>
      <c r="P1784" s="48"/>
      <c r="Q1784"/>
      <c r="R1784"/>
      <c r="S1784"/>
      <c r="T1784"/>
      <c r="U1784"/>
      <c r="V1784"/>
      <c r="W1784" s="48"/>
      <c r="X1784"/>
      <c r="Y1784"/>
      <c r="Z1784"/>
      <c r="AA1784"/>
      <c r="AB1784" s="37"/>
      <c r="AC1784"/>
      <c r="AD1784" s="48"/>
      <c r="AE1784"/>
      <c r="AF1784"/>
      <c r="AG1784"/>
      <c r="AH1784"/>
      <c r="AJ1784"/>
    </row>
    <row r="1785" spans="8:36" x14ac:dyDescent="0.35">
      <c r="H1785"/>
      <c r="I1785" s="48"/>
      <c r="J1785"/>
      <c r="K1785"/>
      <c r="L1785"/>
      <c r="M1785"/>
      <c r="N1785"/>
      <c r="O1785"/>
      <c r="P1785" s="48"/>
      <c r="Q1785"/>
      <c r="R1785"/>
      <c r="S1785"/>
      <c r="T1785"/>
      <c r="U1785"/>
      <c r="V1785"/>
      <c r="W1785" s="48"/>
      <c r="X1785"/>
      <c r="Y1785"/>
      <c r="Z1785"/>
      <c r="AA1785"/>
      <c r="AB1785" s="37"/>
      <c r="AC1785"/>
      <c r="AD1785" s="48"/>
      <c r="AE1785"/>
      <c r="AF1785"/>
      <c r="AG1785"/>
      <c r="AH1785"/>
      <c r="AJ1785"/>
    </row>
    <row r="1786" spans="8:36" x14ac:dyDescent="0.35">
      <c r="H1786"/>
      <c r="I1786" s="48"/>
      <c r="J1786"/>
      <c r="K1786"/>
      <c r="L1786"/>
      <c r="M1786"/>
      <c r="N1786"/>
      <c r="O1786"/>
      <c r="P1786" s="48"/>
      <c r="Q1786"/>
      <c r="R1786"/>
      <c r="S1786"/>
      <c r="T1786"/>
      <c r="U1786"/>
      <c r="V1786"/>
      <c r="W1786" s="48"/>
      <c r="X1786"/>
      <c r="Y1786"/>
      <c r="Z1786"/>
      <c r="AA1786"/>
      <c r="AB1786" s="37"/>
      <c r="AC1786"/>
      <c r="AD1786" s="48"/>
      <c r="AE1786"/>
      <c r="AF1786"/>
      <c r="AG1786"/>
      <c r="AH1786"/>
      <c r="AJ1786"/>
    </row>
    <row r="1787" spans="8:36" x14ac:dyDescent="0.35">
      <c r="H1787"/>
      <c r="I1787" s="48"/>
      <c r="J1787"/>
      <c r="K1787"/>
      <c r="L1787"/>
      <c r="M1787"/>
      <c r="N1787"/>
      <c r="O1787"/>
      <c r="P1787" s="48"/>
      <c r="Q1787"/>
      <c r="R1787"/>
      <c r="S1787"/>
      <c r="T1787"/>
      <c r="U1787"/>
      <c r="V1787"/>
      <c r="W1787" s="48"/>
      <c r="X1787"/>
      <c r="Y1787"/>
      <c r="Z1787"/>
      <c r="AA1787"/>
      <c r="AB1787" s="37"/>
      <c r="AC1787"/>
      <c r="AD1787" s="48"/>
      <c r="AE1787"/>
      <c r="AF1787"/>
      <c r="AG1787"/>
      <c r="AH1787"/>
      <c r="AJ1787"/>
    </row>
    <row r="1788" spans="8:36" x14ac:dyDescent="0.35">
      <c r="H1788"/>
      <c r="I1788" s="48"/>
      <c r="J1788"/>
      <c r="K1788"/>
      <c r="L1788"/>
      <c r="M1788"/>
      <c r="N1788"/>
      <c r="O1788"/>
      <c r="P1788" s="48"/>
      <c r="Q1788"/>
      <c r="R1788"/>
      <c r="S1788"/>
      <c r="T1788"/>
      <c r="U1788"/>
      <c r="V1788"/>
      <c r="W1788" s="48"/>
      <c r="X1788"/>
      <c r="Y1788"/>
      <c r="Z1788"/>
      <c r="AA1788"/>
      <c r="AB1788" s="37"/>
      <c r="AC1788"/>
      <c r="AD1788" s="48"/>
      <c r="AE1788"/>
      <c r="AF1788"/>
      <c r="AG1788"/>
      <c r="AH1788"/>
      <c r="AJ1788"/>
    </row>
    <row r="1789" spans="8:36" x14ac:dyDescent="0.35">
      <c r="H1789"/>
      <c r="I1789" s="48"/>
      <c r="J1789"/>
      <c r="K1789"/>
      <c r="L1789"/>
      <c r="M1789"/>
      <c r="N1789"/>
      <c r="O1789"/>
      <c r="P1789" s="48"/>
      <c r="Q1789"/>
      <c r="R1789"/>
      <c r="S1789"/>
      <c r="T1789"/>
      <c r="U1789"/>
      <c r="V1789"/>
      <c r="W1789" s="48"/>
      <c r="X1789"/>
      <c r="Y1789"/>
      <c r="Z1789"/>
      <c r="AA1789"/>
      <c r="AB1789" s="37"/>
      <c r="AC1789"/>
      <c r="AD1789" s="48"/>
      <c r="AE1789"/>
      <c r="AF1789"/>
      <c r="AG1789"/>
      <c r="AH1789"/>
      <c r="AJ1789"/>
    </row>
    <row r="1790" spans="8:36" x14ac:dyDescent="0.35">
      <c r="H1790"/>
      <c r="I1790" s="48"/>
      <c r="J1790"/>
      <c r="K1790"/>
      <c r="L1790"/>
      <c r="M1790"/>
      <c r="N1790"/>
      <c r="O1790"/>
      <c r="P1790" s="48"/>
      <c r="Q1790"/>
      <c r="R1790"/>
      <c r="S1790"/>
      <c r="T1790"/>
      <c r="U1790"/>
      <c r="V1790"/>
      <c r="W1790" s="48"/>
      <c r="X1790"/>
      <c r="Y1790"/>
      <c r="Z1790"/>
      <c r="AA1790"/>
      <c r="AB1790" s="37"/>
      <c r="AC1790"/>
      <c r="AD1790" s="48"/>
      <c r="AE1790"/>
      <c r="AF1790"/>
      <c r="AG1790"/>
      <c r="AH1790"/>
      <c r="AJ1790"/>
    </row>
    <row r="1791" spans="8:36" x14ac:dyDescent="0.35">
      <c r="H1791"/>
      <c r="I1791" s="48"/>
      <c r="J1791"/>
      <c r="K1791"/>
      <c r="L1791"/>
      <c r="M1791"/>
      <c r="N1791"/>
      <c r="O1791"/>
      <c r="P1791" s="48"/>
      <c r="Q1791"/>
      <c r="R1791"/>
      <c r="S1791"/>
      <c r="T1791"/>
      <c r="U1791"/>
      <c r="V1791"/>
      <c r="W1791" s="48"/>
      <c r="X1791"/>
      <c r="Y1791"/>
      <c r="Z1791"/>
      <c r="AA1791"/>
      <c r="AB1791" s="37"/>
      <c r="AC1791"/>
      <c r="AD1791" s="48"/>
      <c r="AE1791"/>
      <c r="AF1791"/>
      <c r="AG1791"/>
      <c r="AH1791"/>
      <c r="AJ1791"/>
    </row>
    <row r="1792" spans="8:36" x14ac:dyDescent="0.35">
      <c r="H1792"/>
      <c r="I1792" s="48"/>
      <c r="J1792"/>
      <c r="K1792"/>
      <c r="L1792"/>
      <c r="M1792"/>
      <c r="N1792"/>
      <c r="O1792"/>
      <c r="P1792" s="48"/>
      <c r="Q1792"/>
      <c r="R1792"/>
      <c r="S1792"/>
      <c r="T1792"/>
      <c r="U1792"/>
      <c r="V1792"/>
      <c r="W1792" s="48"/>
      <c r="X1792"/>
      <c r="Y1792"/>
      <c r="Z1792"/>
      <c r="AA1792"/>
      <c r="AB1792" s="37"/>
      <c r="AC1792"/>
      <c r="AD1792" s="48"/>
      <c r="AE1792"/>
      <c r="AF1792"/>
      <c r="AG1792"/>
      <c r="AH1792"/>
      <c r="AJ1792"/>
    </row>
    <row r="1793" spans="8:36" x14ac:dyDescent="0.35">
      <c r="H1793"/>
      <c r="I1793" s="48"/>
      <c r="J1793"/>
      <c r="K1793"/>
      <c r="L1793"/>
      <c r="M1793"/>
      <c r="N1793"/>
      <c r="O1793"/>
      <c r="P1793" s="48"/>
      <c r="Q1793"/>
      <c r="R1793"/>
      <c r="S1793"/>
      <c r="T1793"/>
      <c r="U1793"/>
      <c r="V1793"/>
      <c r="W1793" s="48"/>
      <c r="X1793"/>
      <c r="Y1793"/>
      <c r="Z1793"/>
      <c r="AA1793"/>
      <c r="AB1793" s="37"/>
      <c r="AC1793"/>
      <c r="AD1793" s="48"/>
      <c r="AE1793"/>
      <c r="AF1793"/>
      <c r="AG1793"/>
      <c r="AH1793"/>
      <c r="AJ1793"/>
    </row>
    <row r="1794" spans="8:36" x14ac:dyDescent="0.35">
      <c r="H1794"/>
      <c r="I1794" s="48"/>
      <c r="J1794"/>
      <c r="K1794"/>
      <c r="L1794"/>
      <c r="M1794"/>
      <c r="N1794"/>
      <c r="O1794"/>
      <c r="P1794" s="48"/>
      <c r="Q1794"/>
      <c r="R1794"/>
      <c r="S1794"/>
      <c r="T1794"/>
      <c r="U1794"/>
      <c r="V1794"/>
      <c r="W1794" s="48"/>
      <c r="X1794"/>
      <c r="Y1794"/>
      <c r="Z1794"/>
      <c r="AA1794"/>
      <c r="AB1794" s="37"/>
      <c r="AC1794"/>
      <c r="AD1794" s="48"/>
      <c r="AE1794"/>
      <c r="AF1794"/>
      <c r="AG1794"/>
      <c r="AH1794"/>
      <c r="AJ1794"/>
    </row>
    <row r="1795" spans="8:36" x14ac:dyDescent="0.35">
      <c r="H1795"/>
      <c r="I1795" s="48"/>
      <c r="J1795"/>
      <c r="K1795"/>
      <c r="L1795"/>
      <c r="M1795"/>
      <c r="N1795"/>
      <c r="O1795"/>
      <c r="P1795" s="48"/>
      <c r="Q1795"/>
      <c r="R1795"/>
      <c r="S1795"/>
      <c r="T1795"/>
      <c r="U1795"/>
      <c r="V1795"/>
      <c r="W1795" s="48"/>
      <c r="X1795"/>
      <c r="Y1795"/>
      <c r="Z1795"/>
      <c r="AA1795"/>
      <c r="AB1795" s="37"/>
      <c r="AC1795"/>
      <c r="AD1795" s="48"/>
      <c r="AE1795"/>
      <c r="AF1795"/>
      <c r="AG1795"/>
      <c r="AH1795"/>
      <c r="AJ1795"/>
    </row>
    <row r="1796" spans="8:36" x14ac:dyDescent="0.35">
      <c r="H1796"/>
      <c r="I1796" s="48"/>
      <c r="J1796"/>
      <c r="K1796"/>
      <c r="L1796"/>
      <c r="M1796"/>
      <c r="N1796"/>
      <c r="O1796"/>
      <c r="P1796" s="48"/>
      <c r="Q1796"/>
      <c r="R1796"/>
      <c r="S1796"/>
      <c r="T1796"/>
      <c r="U1796"/>
      <c r="V1796"/>
      <c r="W1796" s="48"/>
      <c r="X1796"/>
      <c r="Y1796"/>
      <c r="Z1796"/>
      <c r="AA1796"/>
      <c r="AB1796" s="37"/>
      <c r="AC1796"/>
      <c r="AD1796" s="48"/>
      <c r="AE1796"/>
      <c r="AF1796"/>
      <c r="AG1796"/>
      <c r="AH1796"/>
      <c r="AJ1796"/>
    </row>
    <row r="1797" spans="8:36" x14ac:dyDescent="0.35">
      <c r="H1797"/>
      <c r="I1797" s="48"/>
      <c r="J1797"/>
      <c r="K1797"/>
      <c r="L1797"/>
      <c r="M1797"/>
      <c r="N1797"/>
      <c r="O1797"/>
      <c r="P1797" s="48"/>
      <c r="Q1797"/>
      <c r="R1797"/>
      <c r="S1797"/>
      <c r="T1797"/>
      <c r="U1797"/>
      <c r="V1797"/>
      <c r="W1797" s="48"/>
      <c r="X1797"/>
      <c r="Y1797"/>
      <c r="Z1797"/>
      <c r="AA1797"/>
      <c r="AB1797" s="37"/>
      <c r="AC1797"/>
      <c r="AD1797" s="48"/>
      <c r="AE1797"/>
      <c r="AF1797"/>
      <c r="AG1797"/>
      <c r="AH1797"/>
      <c r="AJ1797"/>
    </row>
    <row r="1798" spans="8:36" x14ac:dyDescent="0.35">
      <c r="H1798"/>
      <c r="I1798" s="48"/>
      <c r="J1798"/>
      <c r="K1798"/>
      <c r="L1798"/>
      <c r="M1798"/>
      <c r="N1798"/>
      <c r="O1798"/>
      <c r="P1798" s="48"/>
      <c r="Q1798"/>
      <c r="R1798"/>
      <c r="S1798"/>
      <c r="T1798"/>
      <c r="U1798"/>
      <c r="V1798"/>
      <c r="W1798" s="48"/>
      <c r="X1798"/>
      <c r="Y1798"/>
      <c r="Z1798"/>
      <c r="AA1798"/>
      <c r="AB1798" s="37"/>
      <c r="AC1798"/>
      <c r="AD1798" s="48"/>
      <c r="AE1798"/>
      <c r="AF1798"/>
      <c r="AG1798"/>
      <c r="AH1798"/>
      <c r="AJ1798"/>
    </row>
    <row r="1799" spans="8:36" x14ac:dyDescent="0.35">
      <c r="H1799"/>
      <c r="I1799" s="48"/>
      <c r="J1799"/>
      <c r="K1799"/>
      <c r="L1799"/>
      <c r="M1799"/>
      <c r="N1799"/>
      <c r="O1799"/>
      <c r="P1799" s="48"/>
      <c r="Q1799"/>
      <c r="R1799"/>
      <c r="S1799"/>
      <c r="T1799"/>
      <c r="U1799"/>
      <c r="V1799"/>
      <c r="W1799" s="48"/>
      <c r="X1799"/>
      <c r="Y1799"/>
      <c r="Z1799"/>
      <c r="AA1799"/>
      <c r="AB1799" s="37"/>
      <c r="AC1799"/>
      <c r="AD1799" s="48"/>
      <c r="AE1799"/>
      <c r="AF1799"/>
      <c r="AG1799"/>
      <c r="AH1799"/>
      <c r="AJ1799"/>
    </row>
    <row r="1800" spans="8:36" x14ac:dyDescent="0.35">
      <c r="H1800"/>
      <c r="I1800" s="48"/>
      <c r="J1800"/>
      <c r="K1800"/>
      <c r="L1800"/>
      <c r="M1800"/>
      <c r="N1800"/>
      <c r="O1800"/>
      <c r="P1800" s="48"/>
      <c r="Q1800"/>
      <c r="R1800"/>
      <c r="S1800"/>
      <c r="T1800"/>
      <c r="U1800"/>
      <c r="V1800"/>
      <c r="W1800" s="48"/>
      <c r="X1800"/>
      <c r="Y1800"/>
      <c r="Z1800"/>
      <c r="AA1800"/>
      <c r="AB1800" s="37"/>
      <c r="AC1800"/>
      <c r="AD1800" s="48"/>
      <c r="AE1800"/>
      <c r="AF1800"/>
      <c r="AG1800"/>
      <c r="AH1800"/>
      <c r="AJ1800"/>
    </row>
    <row r="1801" spans="8:36" x14ac:dyDescent="0.35">
      <c r="H1801"/>
      <c r="I1801" s="48"/>
      <c r="J1801"/>
      <c r="K1801"/>
      <c r="L1801"/>
      <c r="M1801"/>
      <c r="N1801"/>
      <c r="O1801"/>
      <c r="P1801" s="48"/>
      <c r="Q1801"/>
      <c r="R1801"/>
      <c r="S1801"/>
      <c r="T1801"/>
      <c r="U1801"/>
      <c r="V1801"/>
      <c r="W1801" s="48"/>
      <c r="X1801"/>
      <c r="Y1801"/>
      <c r="Z1801"/>
      <c r="AA1801"/>
      <c r="AB1801" s="37"/>
      <c r="AC1801"/>
      <c r="AD1801" s="48"/>
      <c r="AE1801"/>
      <c r="AF1801"/>
      <c r="AG1801"/>
      <c r="AH1801"/>
      <c r="AJ1801"/>
    </row>
    <row r="1802" spans="8:36" x14ac:dyDescent="0.35">
      <c r="H1802"/>
      <c r="I1802" s="48"/>
      <c r="J1802"/>
      <c r="K1802"/>
      <c r="L1802"/>
      <c r="M1802"/>
      <c r="N1802"/>
      <c r="O1802"/>
      <c r="P1802" s="48"/>
      <c r="Q1802"/>
      <c r="R1802"/>
      <c r="S1802"/>
      <c r="T1802"/>
      <c r="U1802"/>
      <c r="V1802"/>
      <c r="W1802" s="48"/>
      <c r="X1802"/>
      <c r="Y1802"/>
      <c r="Z1802"/>
      <c r="AA1802"/>
      <c r="AB1802" s="37"/>
      <c r="AC1802"/>
      <c r="AD1802" s="48"/>
      <c r="AE1802"/>
      <c r="AF1802"/>
      <c r="AG1802"/>
      <c r="AH1802"/>
      <c r="AJ1802"/>
    </row>
    <row r="1803" spans="8:36" x14ac:dyDescent="0.35">
      <c r="H1803"/>
      <c r="I1803" s="48"/>
      <c r="J1803"/>
      <c r="K1803"/>
      <c r="L1803"/>
      <c r="M1803"/>
      <c r="N1803"/>
      <c r="O1803"/>
      <c r="P1803" s="48"/>
      <c r="Q1803"/>
      <c r="R1803"/>
      <c r="S1803"/>
      <c r="T1803"/>
      <c r="U1803"/>
      <c r="V1803"/>
      <c r="W1803" s="48"/>
      <c r="X1803"/>
      <c r="Y1803"/>
      <c r="Z1803"/>
      <c r="AA1803"/>
      <c r="AB1803" s="37"/>
      <c r="AC1803"/>
      <c r="AD1803" s="48"/>
      <c r="AE1803"/>
      <c r="AF1803"/>
      <c r="AG1803"/>
      <c r="AH1803"/>
      <c r="AJ1803"/>
    </row>
    <row r="1804" spans="8:36" x14ac:dyDescent="0.35">
      <c r="H1804"/>
      <c r="I1804" s="48"/>
      <c r="J1804"/>
      <c r="K1804"/>
      <c r="L1804"/>
      <c r="M1804"/>
      <c r="N1804"/>
      <c r="O1804"/>
      <c r="P1804" s="48"/>
      <c r="Q1804"/>
      <c r="R1804"/>
      <c r="S1804"/>
      <c r="T1804"/>
      <c r="U1804"/>
      <c r="V1804"/>
      <c r="W1804" s="48"/>
      <c r="X1804"/>
      <c r="Y1804"/>
      <c r="Z1804"/>
      <c r="AA1804"/>
      <c r="AB1804" s="37"/>
      <c r="AC1804"/>
      <c r="AD1804" s="48"/>
      <c r="AE1804"/>
      <c r="AF1804"/>
      <c r="AG1804"/>
      <c r="AH1804"/>
      <c r="AJ1804"/>
    </row>
    <row r="1805" spans="8:36" x14ac:dyDescent="0.35">
      <c r="H1805"/>
      <c r="I1805" s="48"/>
      <c r="J1805"/>
      <c r="K1805"/>
      <c r="L1805"/>
      <c r="M1805"/>
      <c r="N1805"/>
      <c r="O1805"/>
      <c r="P1805" s="48"/>
      <c r="Q1805"/>
      <c r="R1805"/>
      <c r="S1805"/>
      <c r="T1805"/>
      <c r="U1805"/>
      <c r="V1805"/>
      <c r="W1805" s="48"/>
      <c r="X1805"/>
      <c r="Y1805"/>
      <c r="Z1805"/>
      <c r="AA1805"/>
      <c r="AB1805" s="37"/>
      <c r="AC1805"/>
      <c r="AD1805" s="48"/>
      <c r="AE1805"/>
      <c r="AF1805"/>
      <c r="AG1805"/>
      <c r="AH1805"/>
      <c r="AJ1805"/>
    </row>
    <row r="1806" spans="8:36" x14ac:dyDescent="0.35">
      <c r="H1806"/>
      <c r="I1806" s="48"/>
      <c r="J1806"/>
      <c r="K1806"/>
      <c r="L1806"/>
      <c r="M1806"/>
      <c r="N1806"/>
      <c r="O1806"/>
      <c r="P1806" s="48"/>
      <c r="Q1806"/>
      <c r="R1806"/>
      <c r="S1806"/>
      <c r="T1806"/>
      <c r="U1806"/>
      <c r="V1806"/>
      <c r="W1806" s="48"/>
      <c r="X1806"/>
      <c r="Y1806"/>
      <c r="Z1806"/>
      <c r="AA1806"/>
      <c r="AB1806" s="37"/>
      <c r="AC1806"/>
      <c r="AD1806" s="48"/>
      <c r="AE1806"/>
      <c r="AF1806"/>
      <c r="AG1806"/>
      <c r="AH1806"/>
      <c r="AJ1806"/>
    </row>
    <row r="1807" spans="8:36" x14ac:dyDescent="0.35">
      <c r="H1807"/>
      <c r="I1807" s="48"/>
      <c r="J1807"/>
      <c r="K1807"/>
      <c r="L1807"/>
      <c r="M1807"/>
      <c r="N1807"/>
      <c r="O1807"/>
      <c r="P1807" s="48"/>
      <c r="Q1807"/>
      <c r="R1807"/>
      <c r="S1807"/>
      <c r="T1807"/>
      <c r="U1807"/>
      <c r="V1807"/>
      <c r="W1807" s="48"/>
      <c r="X1807"/>
      <c r="Y1807"/>
      <c r="Z1807"/>
      <c r="AA1807"/>
      <c r="AB1807" s="37"/>
      <c r="AC1807"/>
      <c r="AD1807" s="48"/>
      <c r="AE1807"/>
      <c r="AF1807"/>
      <c r="AG1807"/>
      <c r="AH1807"/>
      <c r="AJ1807"/>
    </row>
    <row r="1808" spans="8:36" x14ac:dyDescent="0.35">
      <c r="H1808"/>
      <c r="I1808" s="48"/>
      <c r="J1808"/>
      <c r="K1808"/>
      <c r="L1808"/>
      <c r="M1808"/>
      <c r="N1808"/>
      <c r="O1808"/>
      <c r="P1808" s="48"/>
      <c r="Q1808"/>
      <c r="R1808"/>
      <c r="S1808"/>
      <c r="T1808"/>
      <c r="U1808"/>
      <c r="V1808"/>
      <c r="W1808" s="48"/>
      <c r="X1808"/>
      <c r="Y1808"/>
      <c r="Z1808"/>
      <c r="AA1808"/>
      <c r="AB1808" s="37"/>
      <c r="AC1808"/>
      <c r="AD1808" s="48"/>
      <c r="AE1808"/>
      <c r="AF1808"/>
      <c r="AG1808"/>
      <c r="AH1808"/>
      <c r="AJ1808"/>
    </row>
    <row r="1809" spans="8:36" x14ac:dyDescent="0.35">
      <c r="H1809"/>
      <c r="I1809" s="48"/>
      <c r="J1809"/>
      <c r="K1809"/>
      <c r="L1809"/>
      <c r="M1809"/>
      <c r="N1809"/>
      <c r="O1809"/>
      <c r="P1809" s="48"/>
      <c r="Q1809"/>
      <c r="R1809"/>
      <c r="S1809"/>
      <c r="T1809"/>
      <c r="U1809"/>
      <c r="V1809"/>
      <c r="W1809" s="48"/>
      <c r="X1809"/>
      <c r="Y1809"/>
      <c r="Z1809"/>
      <c r="AA1809"/>
      <c r="AB1809" s="37"/>
      <c r="AC1809"/>
      <c r="AD1809" s="48"/>
      <c r="AE1809"/>
      <c r="AF1809"/>
      <c r="AG1809"/>
      <c r="AH1809"/>
      <c r="AJ1809"/>
    </row>
    <row r="1810" spans="8:36" x14ac:dyDescent="0.35">
      <c r="H1810"/>
      <c r="I1810" s="48"/>
      <c r="J1810"/>
      <c r="K1810"/>
      <c r="L1810"/>
      <c r="M1810"/>
      <c r="N1810"/>
      <c r="O1810"/>
      <c r="P1810" s="48"/>
      <c r="Q1810"/>
      <c r="R1810"/>
      <c r="S1810"/>
      <c r="T1810"/>
      <c r="U1810"/>
      <c r="V1810"/>
      <c r="W1810" s="48"/>
      <c r="X1810"/>
      <c r="Y1810"/>
      <c r="Z1810"/>
      <c r="AA1810"/>
      <c r="AB1810" s="37"/>
      <c r="AC1810"/>
      <c r="AD1810" s="48"/>
      <c r="AE1810"/>
      <c r="AF1810"/>
      <c r="AG1810"/>
      <c r="AH1810"/>
      <c r="AJ1810"/>
    </row>
    <row r="1811" spans="8:36" x14ac:dyDescent="0.35">
      <c r="H1811"/>
      <c r="I1811" s="48"/>
      <c r="J1811"/>
      <c r="K1811"/>
      <c r="L1811"/>
      <c r="M1811"/>
      <c r="N1811"/>
      <c r="O1811"/>
      <c r="P1811" s="48"/>
      <c r="Q1811"/>
      <c r="R1811"/>
      <c r="S1811"/>
      <c r="T1811"/>
      <c r="U1811"/>
      <c r="V1811"/>
      <c r="W1811" s="48"/>
      <c r="X1811"/>
      <c r="Y1811"/>
      <c r="Z1811"/>
      <c r="AA1811"/>
      <c r="AB1811" s="37"/>
      <c r="AC1811"/>
      <c r="AD1811" s="48"/>
      <c r="AE1811"/>
      <c r="AF1811"/>
      <c r="AG1811"/>
      <c r="AH1811"/>
      <c r="AJ1811"/>
    </row>
    <row r="1812" spans="8:36" x14ac:dyDescent="0.35">
      <c r="H1812"/>
      <c r="I1812" s="48"/>
      <c r="J1812"/>
      <c r="K1812"/>
      <c r="L1812"/>
      <c r="M1812"/>
      <c r="N1812"/>
      <c r="O1812"/>
      <c r="P1812" s="48"/>
      <c r="Q1812"/>
      <c r="R1812"/>
      <c r="S1812"/>
      <c r="T1812"/>
      <c r="U1812"/>
      <c r="V1812"/>
      <c r="W1812" s="48"/>
      <c r="X1812"/>
      <c r="Y1812"/>
      <c r="Z1812"/>
      <c r="AA1812"/>
      <c r="AB1812" s="37"/>
      <c r="AC1812"/>
      <c r="AD1812" s="48"/>
      <c r="AE1812"/>
      <c r="AF1812"/>
      <c r="AG1812"/>
      <c r="AH1812"/>
      <c r="AJ1812"/>
    </row>
    <row r="1813" spans="8:36" x14ac:dyDescent="0.35">
      <c r="H1813"/>
      <c r="I1813" s="48"/>
      <c r="J1813"/>
      <c r="K1813"/>
      <c r="L1813"/>
      <c r="M1813"/>
      <c r="N1813"/>
      <c r="O1813"/>
      <c r="P1813" s="48"/>
      <c r="Q1813"/>
      <c r="R1813"/>
      <c r="S1813"/>
      <c r="T1813"/>
      <c r="U1813"/>
      <c r="V1813"/>
      <c r="W1813" s="48"/>
      <c r="X1813"/>
      <c r="Y1813"/>
      <c r="Z1813"/>
      <c r="AA1813"/>
      <c r="AB1813" s="37"/>
      <c r="AC1813"/>
      <c r="AD1813" s="48"/>
      <c r="AE1813"/>
      <c r="AF1813"/>
      <c r="AG1813"/>
      <c r="AH1813"/>
      <c r="AJ1813"/>
    </row>
    <row r="1814" spans="8:36" x14ac:dyDescent="0.35">
      <c r="H1814"/>
      <c r="I1814" s="48"/>
      <c r="J1814"/>
      <c r="K1814"/>
      <c r="L1814"/>
      <c r="M1814"/>
      <c r="N1814"/>
      <c r="O1814"/>
      <c r="P1814" s="48"/>
      <c r="Q1814"/>
      <c r="R1814"/>
      <c r="S1814"/>
      <c r="T1814"/>
      <c r="U1814"/>
      <c r="V1814"/>
      <c r="W1814" s="48"/>
      <c r="X1814"/>
      <c r="Y1814"/>
      <c r="Z1814"/>
      <c r="AA1814"/>
      <c r="AB1814" s="37"/>
      <c r="AC1814"/>
      <c r="AD1814" s="48"/>
      <c r="AE1814"/>
      <c r="AF1814"/>
      <c r="AG1814"/>
      <c r="AH1814"/>
      <c r="AJ1814"/>
    </row>
    <row r="1815" spans="8:36" x14ac:dyDescent="0.35">
      <c r="H1815"/>
      <c r="I1815" s="48"/>
      <c r="J1815"/>
      <c r="K1815"/>
      <c r="L1815"/>
      <c r="M1815"/>
      <c r="N1815"/>
      <c r="O1815"/>
      <c r="P1815" s="48"/>
      <c r="Q1815"/>
      <c r="R1815"/>
      <c r="S1815"/>
      <c r="T1815"/>
      <c r="U1815"/>
      <c r="V1815"/>
      <c r="W1815" s="48"/>
      <c r="X1815"/>
      <c r="Y1815"/>
      <c r="Z1815"/>
      <c r="AA1815"/>
      <c r="AB1815" s="37"/>
      <c r="AC1815"/>
      <c r="AD1815" s="48"/>
      <c r="AE1815"/>
      <c r="AF1815"/>
      <c r="AG1815"/>
      <c r="AH1815"/>
      <c r="AJ1815"/>
    </row>
    <row r="1816" spans="8:36" x14ac:dyDescent="0.35">
      <c r="H1816"/>
      <c r="I1816" s="48"/>
      <c r="J1816"/>
      <c r="K1816"/>
      <c r="L1816"/>
      <c r="M1816"/>
      <c r="N1816"/>
      <c r="O1816"/>
      <c r="P1816" s="48"/>
      <c r="Q1816"/>
      <c r="R1816"/>
      <c r="S1816"/>
      <c r="T1816"/>
      <c r="U1816"/>
      <c r="V1816"/>
      <c r="W1816" s="48"/>
      <c r="X1816"/>
      <c r="Y1816"/>
      <c r="Z1816"/>
      <c r="AA1816"/>
      <c r="AB1816" s="37"/>
      <c r="AC1816"/>
      <c r="AD1816" s="48"/>
      <c r="AE1816"/>
      <c r="AF1816"/>
      <c r="AG1816"/>
      <c r="AH1816"/>
      <c r="AJ1816"/>
    </row>
    <row r="1817" spans="8:36" x14ac:dyDescent="0.35">
      <c r="H1817"/>
      <c r="I1817" s="48"/>
      <c r="J1817"/>
      <c r="K1817"/>
      <c r="L1817"/>
      <c r="M1817"/>
      <c r="N1817"/>
      <c r="O1817"/>
      <c r="P1817" s="48"/>
      <c r="Q1817"/>
      <c r="R1817"/>
      <c r="S1817"/>
      <c r="T1817"/>
      <c r="U1817"/>
      <c r="V1817"/>
      <c r="W1817" s="48"/>
      <c r="X1817"/>
      <c r="Y1817"/>
      <c r="Z1817"/>
      <c r="AA1817"/>
      <c r="AB1817" s="37"/>
      <c r="AC1817"/>
      <c r="AD1817" s="48"/>
      <c r="AE1817"/>
      <c r="AF1817"/>
      <c r="AG1817"/>
      <c r="AH1817"/>
      <c r="AJ1817"/>
    </row>
    <row r="1818" spans="8:36" x14ac:dyDescent="0.35">
      <c r="H1818"/>
      <c r="I1818" s="48"/>
      <c r="J1818"/>
      <c r="K1818"/>
      <c r="L1818"/>
      <c r="M1818"/>
      <c r="N1818"/>
      <c r="O1818"/>
      <c r="P1818" s="48"/>
      <c r="Q1818"/>
      <c r="R1818"/>
      <c r="S1818"/>
      <c r="T1818"/>
      <c r="U1818"/>
      <c r="V1818"/>
      <c r="W1818" s="48"/>
      <c r="X1818"/>
      <c r="Y1818"/>
      <c r="Z1818"/>
      <c r="AA1818"/>
      <c r="AB1818" s="37"/>
      <c r="AC1818"/>
      <c r="AD1818" s="48"/>
      <c r="AE1818"/>
      <c r="AF1818"/>
      <c r="AG1818"/>
      <c r="AH1818"/>
      <c r="AJ1818"/>
    </row>
    <row r="1819" spans="8:36" x14ac:dyDescent="0.35">
      <c r="H1819"/>
      <c r="I1819" s="48"/>
      <c r="J1819"/>
      <c r="K1819"/>
      <c r="L1819"/>
      <c r="M1819"/>
      <c r="N1819"/>
      <c r="O1819"/>
      <c r="P1819" s="48"/>
      <c r="Q1819"/>
      <c r="R1819"/>
      <c r="S1819"/>
      <c r="T1819"/>
      <c r="U1819"/>
      <c r="V1819"/>
      <c r="W1819" s="48"/>
      <c r="X1819"/>
      <c r="Y1819"/>
      <c r="Z1819"/>
      <c r="AA1819"/>
      <c r="AB1819" s="37"/>
      <c r="AC1819"/>
      <c r="AD1819" s="48"/>
      <c r="AE1819"/>
      <c r="AF1819"/>
      <c r="AG1819"/>
      <c r="AH1819"/>
      <c r="AJ1819"/>
    </row>
    <row r="1820" spans="8:36" x14ac:dyDescent="0.35">
      <c r="H1820"/>
      <c r="I1820" s="48"/>
      <c r="J1820"/>
      <c r="K1820"/>
      <c r="L1820"/>
      <c r="M1820"/>
      <c r="N1820"/>
      <c r="O1820"/>
      <c r="P1820" s="48"/>
      <c r="Q1820"/>
      <c r="R1820"/>
      <c r="S1820"/>
      <c r="T1820"/>
      <c r="U1820"/>
      <c r="V1820"/>
      <c r="W1820" s="48"/>
      <c r="X1820"/>
      <c r="Y1820"/>
      <c r="Z1820"/>
      <c r="AA1820"/>
      <c r="AB1820" s="37"/>
      <c r="AC1820"/>
      <c r="AD1820" s="48"/>
      <c r="AE1820"/>
      <c r="AF1820"/>
      <c r="AG1820"/>
      <c r="AH1820"/>
      <c r="AJ1820"/>
    </row>
    <row r="1821" spans="8:36" x14ac:dyDescent="0.35">
      <c r="H1821"/>
      <c r="I1821" s="48"/>
      <c r="J1821"/>
      <c r="K1821"/>
      <c r="L1821"/>
      <c r="M1821"/>
      <c r="N1821"/>
      <c r="O1821"/>
      <c r="P1821" s="48"/>
      <c r="Q1821"/>
      <c r="R1821"/>
      <c r="S1821"/>
      <c r="T1821"/>
      <c r="U1821"/>
      <c r="V1821"/>
      <c r="W1821" s="48"/>
      <c r="X1821"/>
      <c r="Y1821"/>
      <c r="Z1821"/>
      <c r="AA1821"/>
      <c r="AB1821" s="37"/>
      <c r="AC1821"/>
      <c r="AD1821" s="48"/>
      <c r="AE1821"/>
      <c r="AF1821"/>
      <c r="AG1821"/>
      <c r="AH1821"/>
      <c r="AJ1821"/>
    </row>
    <row r="1822" spans="8:36" x14ac:dyDescent="0.35">
      <c r="H1822"/>
      <c r="I1822" s="48"/>
      <c r="J1822"/>
      <c r="K1822"/>
      <c r="L1822"/>
      <c r="M1822"/>
      <c r="N1822"/>
      <c r="O1822"/>
      <c r="P1822" s="48"/>
      <c r="Q1822"/>
      <c r="R1822"/>
      <c r="S1822"/>
      <c r="T1822"/>
      <c r="U1822"/>
      <c r="V1822"/>
      <c r="W1822" s="48"/>
      <c r="X1822"/>
      <c r="Y1822"/>
      <c r="Z1822"/>
      <c r="AA1822"/>
      <c r="AB1822" s="37"/>
      <c r="AC1822"/>
      <c r="AD1822" s="48"/>
      <c r="AE1822"/>
      <c r="AF1822"/>
      <c r="AG1822"/>
      <c r="AH1822"/>
      <c r="AJ1822"/>
    </row>
    <row r="1823" spans="8:36" x14ac:dyDescent="0.35">
      <c r="H1823"/>
      <c r="I1823" s="48"/>
      <c r="J1823"/>
      <c r="K1823"/>
      <c r="L1823"/>
      <c r="M1823"/>
      <c r="N1823"/>
      <c r="O1823"/>
      <c r="P1823" s="48"/>
      <c r="Q1823"/>
      <c r="R1823"/>
      <c r="S1823"/>
      <c r="T1823"/>
      <c r="U1823"/>
      <c r="V1823"/>
      <c r="W1823" s="48"/>
      <c r="X1823"/>
      <c r="Y1823"/>
      <c r="Z1823"/>
      <c r="AA1823"/>
      <c r="AB1823" s="37"/>
      <c r="AC1823"/>
      <c r="AD1823" s="48"/>
      <c r="AE1823"/>
      <c r="AF1823"/>
      <c r="AG1823"/>
      <c r="AH1823"/>
      <c r="AJ1823"/>
    </row>
    <row r="1824" spans="8:36" x14ac:dyDescent="0.35">
      <c r="H1824"/>
      <c r="I1824" s="48"/>
      <c r="J1824"/>
      <c r="K1824"/>
      <c r="L1824"/>
      <c r="M1824"/>
      <c r="N1824"/>
      <c r="O1824"/>
      <c r="P1824" s="48"/>
      <c r="Q1824"/>
      <c r="R1824"/>
      <c r="S1824"/>
      <c r="T1824"/>
      <c r="U1824"/>
      <c r="V1824"/>
      <c r="W1824" s="48"/>
      <c r="X1824"/>
      <c r="Y1824"/>
      <c r="Z1824"/>
      <c r="AA1824"/>
      <c r="AB1824" s="37"/>
      <c r="AC1824"/>
      <c r="AD1824" s="48"/>
      <c r="AE1824"/>
      <c r="AF1824"/>
      <c r="AG1824"/>
      <c r="AH1824"/>
      <c r="AJ1824"/>
    </row>
    <row r="1825" spans="8:36" x14ac:dyDescent="0.35">
      <c r="H1825"/>
      <c r="I1825" s="48"/>
      <c r="J1825"/>
      <c r="K1825"/>
      <c r="L1825"/>
      <c r="M1825"/>
      <c r="N1825"/>
      <c r="O1825"/>
      <c r="P1825" s="48"/>
      <c r="Q1825"/>
      <c r="R1825"/>
      <c r="S1825"/>
      <c r="T1825"/>
      <c r="U1825"/>
      <c r="V1825"/>
      <c r="W1825" s="48"/>
      <c r="X1825"/>
      <c r="Y1825"/>
      <c r="Z1825"/>
      <c r="AA1825"/>
      <c r="AB1825" s="37"/>
      <c r="AC1825"/>
      <c r="AD1825" s="48"/>
      <c r="AE1825"/>
      <c r="AF1825"/>
      <c r="AG1825"/>
      <c r="AH1825"/>
      <c r="AJ1825"/>
    </row>
    <row r="1826" spans="8:36" x14ac:dyDescent="0.35">
      <c r="H1826"/>
      <c r="I1826" s="48"/>
      <c r="J1826"/>
      <c r="K1826"/>
      <c r="L1826"/>
      <c r="M1826"/>
      <c r="N1826"/>
      <c r="O1826"/>
      <c r="P1826" s="48"/>
      <c r="Q1826"/>
      <c r="R1826"/>
      <c r="S1826"/>
      <c r="T1826"/>
      <c r="U1826"/>
      <c r="V1826"/>
      <c r="W1826" s="48"/>
      <c r="X1826"/>
      <c r="Y1826"/>
      <c r="Z1826"/>
      <c r="AA1826"/>
      <c r="AB1826" s="37"/>
      <c r="AC1826"/>
      <c r="AD1826" s="48"/>
      <c r="AE1826"/>
      <c r="AF1826"/>
      <c r="AG1826"/>
      <c r="AH1826"/>
      <c r="AJ1826"/>
    </row>
    <row r="1827" spans="8:36" x14ac:dyDescent="0.35">
      <c r="H1827"/>
      <c r="I1827" s="48"/>
      <c r="J1827"/>
      <c r="K1827"/>
      <c r="L1827"/>
      <c r="M1827"/>
      <c r="N1827"/>
      <c r="O1827"/>
      <c r="P1827" s="48"/>
      <c r="Q1827"/>
      <c r="R1827"/>
      <c r="S1827"/>
      <c r="T1827"/>
      <c r="U1827"/>
      <c r="V1827"/>
      <c r="W1827" s="48"/>
      <c r="X1827"/>
      <c r="Y1827"/>
      <c r="Z1827"/>
      <c r="AA1827"/>
      <c r="AB1827" s="37"/>
      <c r="AC1827"/>
      <c r="AD1827" s="48"/>
      <c r="AE1827"/>
      <c r="AF1827"/>
      <c r="AG1827"/>
      <c r="AH1827"/>
      <c r="AJ1827"/>
    </row>
    <row r="1828" spans="8:36" x14ac:dyDescent="0.35">
      <c r="H1828"/>
      <c r="I1828" s="48"/>
      <c r="J1828"/>
      <c r="K1828"/>
      <c r="L1828"/>
      <c r="M1828"/>
      <c r="N1828"/>
      <c r="O1828"/>
      <c r="P1828" s="48"/>
      <c r="Q1828"/>
      <c r="R1828"/>
      <c r="S1828"/>
      <c r="T1828"/>
      <c r="U1828"/>
      <c r="V1828"/>
      <c r="W1828" s="48"/>
      <c r="X1828"/>
      <c r="Y1828"/>
      <c r="Z1828"/>
      <c r="AA1828"/>
      <c r="AB1828" s="37"/>
      <c r="AC1828"/>
      <c r="AD1828" s="48"/>
      <c r="AE1828"/>
      <c r="AF1828"/>
      <c r="AG1828"/>
      <c r="AH1828"/>
      <c r="AJ1828"/>
    </row>
    <row r="1829" spans="8:36" x14ac:dyDescent="0.35">
      <c r="H1829"/>
      <c r="I1829" s="48"/>
      <c r="J1829"/>
      <c r="K1829"/>
      <c r="L1829"/>
      <c r="M1829"/>
      <c r="N1829"/>
      <c r="O1829"/>
      <c r="P1829" s="48"/>
      <c r="Q1829"/>
      <c r="R1829"/>
      <c r="S1829"/>
      <c r="T1829"/>
      <c r="U1829"/>
      <c r="V1829"/>
      <c r="W1829" s="48"/>
      <c r="X1829"/>
      <c r="Y1829"/>
      <c r="Z1829"/>
      <c r="AA1829"/>
      <c r="AB1829" s="37"/>
      <c r="AC1829"/>
      <c r="AD1829" s="48"/>
      <c r="AE1829"/>
      <c r="AF1829"/>
      <c r="AG1829"/>
      <c r="AH1829"/>
      <c r="AJ1829"/>
    </row>
    <row r="1830" spans="8:36" x14ac:dyDescent="0.35">
      <c r="H1830"/>
      <c r="I1830" s="48"/>
      <c r="J1830"/>
      <c r="K1830"/>
      <c r="L1830"/>
      <c r="M1830"/>
      <c r="N1830"/>
      <c r="O1830"/>
      <c r="P1830" s="48"/>
      <c r="Q1830"/>
      <c r="R1830"/>
      <c r="S1830"/>
      <c r="T1830"/>
      <c r="U1830"/>
      <c r="V1830"/>
      <c r="W1830" s="48"/>
      <c r="X1830"/>
      <c r="Y1830"/>
      <c r="Z1830"/>
      <c r="AA1830"/>
      <c r="AB1830" s="37"/>
      <c r="AC1830"/>
      <c r="AD1830" s="48"/>
      <c r="AE1830"/>
      <c r="AF1830"/>
      <c r="AG1830"/>
      <c r="AH1830"/>
      <c r="AJ1830"/>
    </row>
    <row r="1831" spans="8:36" x14ac:dyDescent="0.35">
      <c r="H1831"/>
      <c r="I1831" s="48"/>
      <c r="J1831"/>
      <c r="K1831"/>
      <c r="L1831"/>
      <c r="M1831"/>
      <c r="N1831"/>
      <c r="O1831"/>
      <c r="P1831" s="48"/>
      <c r="Q1831"/>
      <c r="R1831"/>
      <c r="S1831"/>
      <c r="T1831"/>
      <c r="U1831"/>
      <c r="V1831"/>
      <c r="W1831" s="48"/>
      <c r="X1831"/>
      <c r="Y1831"/>
      <c r="Z1831"/>
      <c r="AA1831"/>
      <c r="AB1831" s="37"/>
      <c r="AC1831"/>
      <c r="AD1831" s="48"/>
      <c r="AE1831"/>
      <c r="AF1831"/>
      <c r="AG1831"/>
      <c r="AH1831"/>
      <c r="AJ1831"/>
    </row>
    <row r="1832" spans="8:36" x14ac:dyDescent="0.35">
      <c r="H1832"/>
      <c r="I1832" s="48"/>
      <c r="J1832"/>
      <c r="K1832"/>
      <c r="L1832"/>
      <c r="M1832"/>
      <c r="N1832"/>
      <c r="O1832"/>
      <c r="P1832" s="48"/>
      <c r="Q1832"/>
      <c r="R1832"/>
      <c r="S1832"/>
      <c r="T1832"/>
      <c r="U1832"/>
      <c r="V1832"/>
      <c r="W1832" s="48"/>
      <c r="X1832"/>
      <c r="Y1832"/>
      <c r="Z1832"/>
      <c r="AA1832"/>
      <c r="AB1832" s="37"/>
      <c r="AC1832"/>
      <c r="AD1832" s="48"/>
      <c r="AE1832"/>
      <c r="AF1832"/>
      <c r="AG1832"/>
      <c r="AH1832"/>
      <c r="AJ1832"/>
    </row>
    <row r="1833" spans="8:36" x14ac:dyDescent="0.35">
      <c r="H1833"/>
      <c r="I1833" s="48"/>
      <c r="J1833"/>
      <c r="K1833"/>
      <c r="L1833"/>
      <c r="M1833"/>
      <c r="N1833"/>
      <c r="O1833"/>
      <c r="P1833" s="48"/>
      <c r="Q1833"/>
      <c r="R1833"/>
      <c r="S1833"/>
      <c r="T1833"/>
      <c r="U1833"/>
      <c r="V1833"/>
      <c r="W1833" s="48"/>
      <c r="X1833"/>
      <c r="Y1833"/>
      <c r="Z1833"/>
      <c r="AA1833"/>
      <c r="AB1833" s="37"/>
      <c r="AC1833"/>
      <c r="AD1833" s="48"/>
      <c r="AE1833"/>
      <c r="AF1833"/>
      <c r="AG1833"/>
      <c r="AH1833"/>
      <c r="AJ1833"/>
    </row>
    <row r="1834" spans="8:36" x14ac:dyDescent="0.35">
      <c r="H1834"/>
      <c r="I1834" s="48"/>
      <c r="J1834"/>
      <c r="K1834"/>
      <c r="L1834"/>
      <c r="M1834"/>
      <c r="N1834"/>
      <c r="O1834"/>
      <c r="P1834" s="48"/>
      <c r="Q1834"/>
      <c r="R1834"/>
      <c r="S1834"/>
      <c r="T1834"/>
      <c r="U1834"/>
      <c r="V1834"/>
      <c r="W1834" s="48"/>
      <c r="X1834"/>
      <c r="Y1834"/>
      <c r="Z1834"/>
      <c r="AA1834"/>
      <c r="AB1834" s="37"/>
      <c r="AC1834"/>
      <c r="AD1834" s="48"/>
      <c r="AE1834"/>
      <c r="AF1834"/>
      <c r="AG1834"/>
      <c r="AH1834"/>
      <c r="AJ1834"/>
    </row>
    <row r="1835" spans="8:36" x14ac:dyDescent="0.35">
      <c r="H1835"/>
      <c r="I1835" s="48"/>
      <c r="J1835"/>
      <c r="K1835"/>
      <c r="L1835"/>
      <c r="M1835"/>
      <c r="N1835"/>
      <c r="O1835"/>
      <c r="P1835" s="48"/>
      <c r="Q1835"/>
      <c r="R1835"/>
      <c r="S1835"/>
      <c r="T1835"/>
      <c r="U1835"/>
      <c r="V1835"/>
      <c r="W1835" s="48"/>
      <c r="X1835"/>
      <c r="Y1835"/>
      <c r="Z1835"/>
      <c r="AA1835"/>
      <c r="AB1835" s="37"/>
      <c r="AC1835"/>
      <c r="AD1835" s="48"/>
      <c r="AE1835"/>
      <c r="AF1835"/>
      <c r="AG1835"/>
      <c r="AH1835"/>
      <c r="AJ1835"/>
    </row>
    <row r="1836" spans="8:36" x14ac:dyDescent="0.35">
      <c r="H1836"/>
      <c r="I1836" s="48"/>
      <c r="J1836"/>
      <c r="K1836"/>
      <c r="L1836"/>
      <c r="M1836"/>
      <c r="N1836"/>
      <c r="O1836"/>
      <c r="P1836" s="48"/>
      <c r="Q1836"/>
      <c r="R1836"/>
      <c r="S1836"/>
      <c r="T1836"/>
      <c r="U1836"/>
      <c r="V1836"/>
      <c r="W1836" s="48"/>
      <c r="X1836"/>
      <c r="Y1836"/>
      <c r="Z1836"/>
      <c r="AA1836"/>
      <c r="AB1836" s="37"/>
      <c r="AC1836"/>
      <c r="AD1836" s="48"/>
      <c r="AE1836"/>
      <c r="AF1836"/>
      <c r="AG1836"/>
      <c r="AH1836"/>
      <c r="AJ1836"/>
    </row>
    <row r="1837" spans="8:36" x14ac:dyDescent="0.35">
      <c r="H1837"/>
      <c r="I1837" s="48"/>
      <c r="J1837"/>
      <c r="K1837"/>
      <c r="L1837"/>
      <c r="M1837"/>
      <c r="N1837"/>
      <c r="O1837"/>
      <c r="P1837" s="48"/>
      <c r="Q1837"/>
      <c r="R1837"/>
      <c r="S1837"/>
      <c r="T1837"/>
      <c r="U1837"/>
      <c r="V1837"/>
      <c r="W1837" s="48"/>
      <c r="X1837"/>
      <c r="Y1837"/>
      <c r="Z1837"/>
      <c r="AA1837"/>
      <c r="AB1837" s="37"/>
      <c r="AC1837"/>
      <c r="AD1837" s="48"/>
      <c r="AE1837"/>
      <c r="AF1837"/>
      <c r="AG1837"/>
      <c r="AH1837"/>
      <c r="AJ1837"/>
    </row>
    <row r="1838" spans="8:36" x14ac:dyDescent="0.35">
      <c r="H1838"/>
      <c r="I1838" s="48"/>
      <c r="J1838"/>
      <c r="K1838"/>
      <c r="L1838"/>
      <c r="M1838"/>
      <c r="N1838"/>
      <c r="O1838"/>
      <c r="P1838" s="48"/>
      <c r="Q1838"/>
      <c r="R1838"/>
      <c r="S1838"/>
      <c r="T1838"/>
      <c r="U1838"/>
      <c r="V1838"/>
      <c r="W1838" s="48"/>
      <c r="X1838"/>
      <c r="Y1838"/>
      <c r="Z1838"/>
      <c r="AA1838"/>
      <c r="AB1838" s="37"/>
      <c r="AC1838"/>
      <c r="AD1838" s="48"/>
      <c r="AE1838"/>
      <c r="AF1838"/>
      <c r="AG1838"/>
      <c r="AH1838"/>
      <c r="AJ1838"/>
    </row>
    <row r="1839" spans="8:36" x14ac:dyDescent="0.35">
      <c r="H1839"/>
      <c r="I1839" s="48"/>
      <c r="J1839"/>
      <c r="K1839"/>
      <c r="L1839"/>
      <c r="M1839"/>
      <c r="N1839"/>
      <c r="O1839"/>
      <c r="P1839" s="48"/>
      <c r="Q1839"/>
      <c r="R1839"/>
      <c r="S1839"/>
      <c r="T1839"/>
      <c r="U1839"/>
      <c r="V1839"/>
      <c r="W1839" s="48"/>
      <c r="X1839"/>
      <c r="Y1839"/>
      <c r="Z1839"/>
      <c r="AA1839"/>
      <c r="AB1839" s="37"/>
      <c r="AC1839"/>
      <c r="AD1839" s="48"/>
      <c r="AE1839"/>
      <c r="AF1839"/>
      <c r="AG1839"/>
      <c r="AH1839"/>
      <c r="AJ1839"/>
    </row>
    <row r="1840" spans="8:36" x14ac:dyDescent="0.35">
      <c r="H1840"/>
      <c r="I1840" s="48"/>
      <c r="J1840"/>
      <c r="K1840"/>
      <c r="L1840"/>
      <c r="M1840"/>
      <c r="N1840"/>
      <c r="O1840"/>
      <c r="P1840" s="48"/>
      <c r="Q1840"/>
      <c r="R1840"/>
      <c r="S1840"/>
      <c r="T1840"/>
      <c r="U1840"/>
      <c r="V1840"/>
      <c r="W1840" s="48"/>
      <c r="X1840"/>
      <c r="Y1840"/>
      <c r="Z1840"/>
      <c r="AA1840"/>
      <c r="AB1840" s="37"/>
      <c r="AC1840"/>
      <c r="AD1840" s="48"/>
      <c r="AE1840"/>
      <c r="AF1840"/>
      <c r="AG1840"/>
      <c r="AH1840"/>
      <c r="AJ1840"/>
    </row>
    <row r="1841" spans="8:36" x14ac:dyDescent="0.35">
      <c r="H1841"/>
      <c r="I1841" s="48"/>
      <c r="J1841"/>
      <c r="K1841"/>
      <c r="L1841"/>
      <c r="M1841"/>
      <c r="N1841"/>
      <c r="O1841"/>
      <c r="P1841" s="48"/>
      <c r="Q1841"/>
      <c r="R1841"/>
      <c r="S1841"/>
      <c r="T1841"/>
      <c r="U1841"/>
      <c r="V1841"/>
      <c r="W1841" s="48"/>
      <c r="X1841"/>
      <c r="Y1841"/>
      <c r="Z1841"/>
      <c r="AA1841"/>
      <c r="AB1841" s="37"/>
      <c r="AC1841"/>
      <c r="AD1841" s="48"/>
      <c r="AE1841"/>
      <c r="AF1841"/>
      <c r="AG1841"/>
      <c r="AH1841"/>
      <c r="AJ1841"/>
    </row>
    <row r="1842" spans="8:36" x14ac:dyDescent="0.35">
      <c r="H1842"/>
      <c r="I1842" s="48"/>
      <c r="J1842"/>
      <c r="K1842"/>
      <c r="L1842"/>
      <c r="M1842"/>
      <c r="N1842"/>
      <c r="O1842"/>
      <c r="P1842" s="48"/>
      <c r="Q1842"/>
      <c r="R1842"/>
      <c r="S1842"/>
      <c r="T1842"/>
      <c r="U1842"/>
      <c r="V1842"/>
      <c r="W1842" s="48"/>
      <c r="X1842"/>
      <c r="Y1842"/>
      <c r="Z1842"/>
      <c r="AA1842"/>
      <c r="AB1842" s="37"/>
      <c r="AC1842"/>
      <c r="AD1842" s="48"/>
      <c r="AE1842"/>
      <c r="AF1842"/>
      <c r="AG1842"/>
      <c r="AH1842"/>
      <c r="AJ1842"/>
    </row>
    <row r="1843" spans="8:36" x14ac:dyDescent="0.35">
      <c r="H1843"/>
      <c r="I1843" s="48"/>
      <c r="J1843"/>
      <c r="K1843"/>
      <c r="L1843"/>
      <c r="M1843"/>
      <c r="N1843"/>
      <c r="O1843"/>
      <c r="P1843" s="48"/>
      <c r="Q1843"/>
      <c r="R1843"/>
      <c r="S1843"/>
      <c r="T1843"/>
      <c r="U1843"/>
      <c r="V1843"/>
      <c r="W1843" s="48"/>
      <c r="X1843"/>
      <c r="Y1843"/>
      <c r="Z1843"/>
      <c r="AA1843"/>
      <c r="AB1843" s="37"/>
      <c r="AC1843"/>
      <c r="AD1843" s="48"/>
      <c r="AE1843"/>
      <c r="AF1843"/>
      <c r="AG1843"/>
      <c r="AH1843"/>
      <c r="AJ1843"/>
    </row>
    <row r="1844" spans="8:36" x14ac:dyDescent="0.35">
      <c r="H1844"/>
      <c r="I1844" s="48"/>
      <c r="J1844"/>
      <c r="K1844"/>
      <c r="L1844"/>
      <c r="M1844"/>
      <c r="N1844"/>
      <c r="O1844"/>
      <c r="P1844" s="48"/>
      <c r="Q1844"/>
      <c r="R1844"/>
      <c r="S1844"/>
      <c r="T1844"/>
      <c r="U1844"/>
      <c r="V1844"/>
      <c r="W1844" s="48"/>
      <c r="X1844"/>
      <c r="Y1844"/>
      <c r="Z1844"/>
      <c r="AA1844"/>
      <c r="AB1844" s="37"/>
      <c r="AC1844"/>
      <c r="AD1844" s="48"/>
      <c r="AE1844"/>
      <c r="AF1844"/>
      <c r="AG1844"/>
      <c r="AH1844"/>
      <c r="AJ1844"/>
    </row>
    <row r="1845" spans="8:36" x14ac:dyDescent="0.35">
      <c r="H1845"/>
      <c r="I1845" s="48"/>
      <c r="J1845"/>
      <c r="K1845"/>
      <c r="L1845"/>
      <c r="M1845"/>
      <c r="N1845"/>
      <c r="O1845"/>
      <c r="P1845" s="48"/>
      <c r="Q1845"/>
      <c r="R1845"/>
      <c r="S1845"/>
      <c r="T1845"/>
      <c r="U1845"/>
      <c r="V1845"/>
      <c r="W1845" s="48"/>
      <c r="X1845"/>
      <c r="Y1845"/>
      <c r="Z1845"/>
      <c r="AA1845"/>
      <c r="AB1845" s="37"/>
      <c r="AC1845"/>
      <c r="AD1845" s="48"/>
      <c r="AE1845"/>
      <c r="AF1845"/>
      <c r="AG1845"/>
      <c r="AH1845"/>
      <c r="AJ1845"/>
    </row>
    <row r="1846" spans="8:36" x14ac:dyDescent="0.35">
      <c r="H1846"/>
      <c r="I1846" s="48"/>
      <c r="J1846"/>
      <c r="K1846"/>
      <c r="L1846"/>
      <c r="M1846"/>
      <c r="N1846"/>
      <c r="O1846"/>
      <c r="P1846" s="48"/>
      <c r="Q1846"/>
      <c r="R1846"/>
      <c r="S1846"/>
      <c r="T1846"/>
      <c r="U1846"/>
      <c r="V1846"/>
      <c r="W1846" s="48"/>
      <c r="X1846"/>
      <c r="Y1846"/>
      <c r="Z1846"/>
      <c r="AA1846"/>
      <c r="AB1846" s="37"/>
      <c r="AC1846"/>
      <c r="AD1846" s="48"/>
      <c r="AE1846"/>
      <c r="AF1846"/>
      <c r="AG1846"/>
      <c r="AH1846"/>
      <c r="AJ1846"/>
    </row>
    <row r="1847" spans="8:36" x14ac:dyDescent="0.35">
      <c r="H1847"/>
      <c r="I1847" s="48"/>
      <c r="J1847"/>
      <c r="K1847"/>
      <c r="L1847"/>
      <c r="M1847"/>
      <c r="N1847"/>
      <c r="O1847"/>
      <c r="P1847" s="48"/>
      <c r="Q1847"/>
      <c r="R1847"/>
      <c r="S1847"/>
      <c r="T1847"/>
      <c r="U1847"/>
      <c r="V1847"/>
      <c r="W1847" s="48"/>
      <c r="X1847"/>
      <c r="Y1847"/>
      <c r="Z1847"/>
      <c r="AA1847"/>
      <c r="AB1847" s="37"/>
      <c r="AC1847"/>
      <c r="AD1847" s="48"/>
      <c r="AE1847"/>
      <c r="AF1847"/>
      <c r="AG1847"/>
      <c r="AH1847"/>
      <c r="AJ1847"/>
    </row>
    <row r="1848" spans="8:36" x14ac:dyDescent="0.35">
      <c r="H1848"/>
      <c r="I1848" s="48"/>
      <c r="J1848"/>
      <c r="K1848"/>
      <c r="L1848"/>
      <c r="M1848"/>
      <c r="N1848"/>
      <c r="O1848"/>
      <c r="P1848" s="48"/>
      <c r="Q1848"/>
      <c r="R1848"/>
      <c r="S1848"/>
      <c r="T1848"/>
      <c r="U1848"/>
      <c r="V1848"/>
      <c r="W1848" s="48"/>
      <c r="X1848"/>
      <c r="Y1848"/>
      <c r="Z1848"/>
      <c r="AA1848"/>
      <c r="AB1848" s="37"/>
      <c r="AC1848"/>
      <c r="AD1848" s="48"/>
      <c r="AE1848"/>
      <c r="AF1848"/>
      <c r="AG1848"/>
      <c r="AH1848"/>
      <c r="AJ1848"/>
    </row>
    <row r="1849" spans="8:36" x14ac:dyDescent="0.35">
      <c r="H1849"/>
      <c r="I1849" s="48"/>
      <c r="J1849"/>
      <c r="K1849"/>
      <c r="L1849"/>
      <c r="M1849"/>
      <c r="N1849"/>
      <c r="O1849"/>
      <c r="P1849" s="48"/>
      <c r="Q1849"/>
      <c r="R1849"/>
      <c r="S1849"/>
      <c r="T1849"/>
      <c r="U1849"/>
      <c r="V1849"/>
      <c r="W1849" s="48"/>
      <c r="X1849"/>
      <c r="Y1849"/>
      <c r="Z1849"/>
      <c r="AA1849"/>
      <c r="AB1849" s="37"/>
      <c r="AC1849"/>
      <c r="AD1849" s="48"/>
      <c r="AE1849"/>
      <c r="AF1849"/>
      <c r="AG1849"/>
      <c r="AH1849"/>
      <c r="AJ1849"/>
    </row>
    <row r="1850" spans="8:36" x14ac:dyDescent="0.35">
      <c r="H1850"/>
      <c r="I1850" s="48"/>
      <c r="J1850"/>
      <c r="K1850"/>
      <c r="L1850"/>
      <c r="M1850"/>
      <c r="N1850"/>
      <c r="O1850"/>
      <c r="P1850" s="48"/>
      <c r="Q1850"/>
      <c r="R1850"/>
      <c r="S1850"/>
      <c r="T1850"/>
      <c r="U1850"/>
      <c r="V1850"/>
      <c r="W1850" s="48"/>
      <c r="X1850"/>
      <c r="Y1850"/>
      <c r="Z1850"/>
      <c r="AA1850"/>
      <c r="AB1850" s="37"/>
      <c r="AC1850"/>
      <c r="AD1850" s="48"/>
      <c r="AE1850"/>
      <c r="AF1850"/>
      <c r="AG1850"/>
      <c r="AH1850"/>
      <c r="AJ1850"/>
    </row>
    <row r="1851" spans="8:36" x14ac:dyDescent="0.35">
      <c r="H1851"/>
      <c r="I1851" s="48"/>
      <c r="J1851"/>
      <c r="K1851"/>
      <c r="L1851"/>
      <c r="M1851"/>
      <c r="N1851"/>
      <c r="O1851"/>
      <c r="P1851" s="48"/>
      <c r="Q1851"/>
      <c r="R1851"/>
      <c r="S1851"/>
      <c r="T1851"/>
      <c r="U1851"/>
      <c r="V1851"/>
      <c r="W1851" s="48"/>
      <c r="X1851"/>
      <c r="Y1851"/>
      <c r="Z1851"/>
      <c r="AA1851"/>
      <c r="AB1851" s="37"/>
      <c r="AC1851"/>
      <c r="AD1851" s="48"/>
      <c r="AE1851"/>
      <c r="AF1851"/>
      <c r="AG1851"/>
      <c r="AH1851"/>
      <c r="AJ1851"/>
    </row>
    <row r="1852" spans="8:36" x14ac:dyDescent="0.35">
      <c r="H1852"/>
      <c r="I1852" s="48"/>
      <c r="J1852"/>
      <c r="K1852"/>
      <c r="L1852"/>
      <c r="M1852"/>
      <c r="N1852"/>
      <c r="O1852"/>
      <c r="P1852" s="48"/>
      <c r="Q1852"/>
      <c r="R1852"/>
      <c r="S1852"/>
      <c r="T1852"/>
      <c r="U1852"/>
      <c r="V1852"/>
      <c r="W1852" s="48"/>
      <c r="X1852"/>
      <c r="Y1852"/>
      <c r="Z1852"/>
      <c r="AA1852"/>
      <c r="AB1852" s="37"/>
      <c r="AC1852"/>
      <c r="AD1852" s="48"/>
      <c r="AE1852"/>
      <c r="AF1852"/>
      <c r="AG1852"/>
      <c r="AH1852"/>
      <c r="AJ1852"/>
    </row>
    <row r="1853" spans="8:36" x14ac:dyDescent="0.35">
      <c r="H1853"/>
      <c r="I1853" s="48"/>
      <c r="J1853"/>
      <c r="K1853"/>
      <c r="L1853"/>
      <c r="M1853"/>
      <c r="N1853"/>
      <c r="O1853"/>
      <c r="P1853" s="48"/>
      <c r="Q1853"/>
      <c r="R1853"/>
      <c r="S1853"/>
      <c r="T1853"/>
      <c r="U1853"/>
      <c r="V1853"/>
      <c r="W1853" s="48"/>
      <c r="X1853"/>
      <c r="Y1853"/>
      <c r="Z1853"/>
      <c r="AA1853"/>
      <c r="AB1853" s="37"/>
      <c r="AC1853"/>
      <c r="AD1853" s="48"/>
      <c r="AE1853"/>
      <c r="AF1853"/>
      <c r="AG1853"/>
      <c r="AH1853"/>
      <c r="AJ1853"/>
    </row>
    <row r="1854" spans="8:36" x14ac:dyDescent="0.35">
      <c r="H1854"/>
      <c r="I1854" s="48"/>
      <c r="J1854"/>
      <c r="K1854"/>
      <c r="L1854"/>
      <c r="M1854"/>
      <c r="N1854"/>
      <c r="O1854"/>
      <c r="P1854" s="48"/>
      <c r="Q1854"/>
      <c r="R1854"/>
      <c r="S1854"/>
      <c r="T1854"/>
      <c r="U1854"/>
      <c r="V1854"/>
      <c r="W1854" s="48"/>
      <c r="X1854"/>
      <c r="Y1854"/>
      <c r="Z1854"/>
      <c r="AA1854"/>
      <c r="AB1854" s="37"/>
      <c r="AC1854"/>
      <c r="AD1854" s="48"/>
      <c r="AE1854"/>
      <c r="AF1854"/>
      <c r="AG1854"/>
      <c r="AH1854"/>
      <c r="AJ1854"/>
    </row>
    <row r="1855" spans="8:36" x14ac:dyDescent="0.35">
      <c r="H1855"/>
      <c r="I1855" s="48"/>
      <c r="J1855"/>
      <c r="K1855"/>
      <c r="L1855"/>
      <c r="M1855"/>
      <c r="N1855"/>
      <c r="O1855"/>
      <c r="P1855" s="48"/>
      <c r="Q1855"/>
      <c r="R1855"/>
      <c r="S1855"/>
      <c r="T1855"/>
      <c r="U1855"/>
      <c r="V1855"/>
      <c r="W1855" s="48"/>
      <c r="X1855"/>
      <c r="Y1855"/>
      <c r="Z1855"/>
      <c r="AA1855"/>
      <c r="AB1855" s="37"/>
      <c r="AC1855"/>
      <c r="AD1855" s="48"/>
      <c r="AE1855"/>
      <c r="AF1855"/>
      <c r="AG1855"/>
      <c r="AH1855"/>
      <c r="AJ1855"/>
    </row>
    <row r="1856" spans="8:36" x14ac:dyDescent="0.35">
      <c r="H1856"/>
      <c r="I1856" s="48"/>
      <c r="J1856"/>
      <c r="K1856"/>
      <c r="L1856"/>
      <c r="M1856"/>
      <c r="N1856"/>
      <c r="O1856"/>
      <c r="P1856" s="48"/>
      <c r="Q1856"/>
      <c r="R1856"/>
      <c r="S1856"/>
      <c r="T1856"/>
      <c r="U1856"/>
      <c r="V1856"/>
      <c r="W1856" s="48"/>
      <c r="X1856"/>
      <c r="Y1856"/>
      <c r="Z1856"/>
      <c r="AA1856"/>
      <c r="AB1856" s="37"/>
      <c r="AC1856"/>
      <c r="AD1856" s="48"/>
      <c r="AE1856"/>
      <c r="AF1856"/>
      <c r="AG1856"/>
      <c r="AH1856"/>
      <c r="AJ1856"/>
    </row>
    <row r="1857" spans="8:36" x14ac:dyDescent="0.35">
      <c r="H1857"/>
      <c r="I1857" s="48"/>
      <c r="J1857"/>
      <c r="K1857"/>
      <c r="L1857"/>
      <c r="M1857"/>
      <c r="N1857"/>
      <c r="O1857"/>
      <c r="P1857" s="48"/>
      <c r="Q1857"/>
      <c r="R1857"/>
      <c r="S1857"/>
      <c r="T1857"/>
      <c r="U1857"/>
      <c r="V1857"/>
      <c r="W1857" s="48"/>
      <c r="X1857"/>
      <c r="Y1857"/>
      <c r="Z1857"/>
      <c r="AA1857"/>
      <c r="AB1857" s="37"/>
      <c r="AC1857"/>
      <c r="AD1857" s="48"/>
      <c r="AE1857"/>
      <c r="AF1857"/>
      <c r="AG1857"/>
      <c r="AH1857"/>
      <c r="AJ1857"/>
    </row>
    <row r="1858" spans="8:36" x14ac:dyDescent="0.35">
      <c r="H1858"/>
      <c r="I1858" s="48"/>
      <c r="J1858"/>
      <c r="K1858"/>
      <c r="L1858"/>
      <c r="M1858"/>
      <c r="N1858"/>
      <c r="O1858"/>
      <c r="P1858" s="48"/>
      <c r="Q1858"/>
      <c r="R1858"/>
      <c r="S1858"/>
      <c r="T1858"/>
      <c r="U1858"/>
      <c r="V1858"/>
      <c r="W1858" s="48"/>
      <c r="X1858"/>
      <c r="Y1858"/>
      <c r="Z1858"/>
      <c r="AA1858"/>
      <c r="AB1858" s="37"/>
      <c r="AC1858"/>
      <c r="AD1858" s="48"/>
      <c r="AE1858"/>
      <c r="AF1858"/>
      <c r="AG1858"/>
      <c r="AH1858"/>
      <c r="AJ1858"/>
    </row>
    <row r="1859" spans="8:36" x14ac:dyDescent="0.35">
      <c r="H1859"/>
      <c r="I1859" s="48"/>
      <c r="J1859"/>
      <c r="K1859"/>
      <c r="L1859"/>
      <c r="M1859"/>
      <c r="N1859"/>
      <c r="O1859"/>
      <c r="P1859" s="48"/>
      <c r="Q1859"/>
      <c r="R1859"/>
      <c r="S1859"/>
      <c r="T1859"/>
      <c r="U1859"/>
      <c r="V1859"/>
      <c r="W1859" s="48"/>
      <c r="X1859"/>
      <c r="Y1859"/>
      <c r="Z1859"/>
      <c r="AA1859"/>
      <c r="AB1859" s="37"/>
      <c r="AC1859"/>
      <c r="AD1859" s="48"/>
      <c r="AE1859"/>
      <c r="AF1859"/>
      <c r="AG1859"/>
      <c r="AH1859"/>
      <c r="AJ1859"/>
    </row>
    <row r="1860" spans="8:36" x14ac:dyDescent="0.35">
      <c r="H1860"/>
      <c r="I1860" s="48"/>
      <c r="J1860"/>
      <c r="K1860"/>
      <c r="L1860"/>
      <c r="M1860"/>
      <c r="N1860"/>
      <c r="O1860"/>
      <c r="P1860" s="48"/>
      <c r="Q1860"/>
      <c r="R1860"/>
      <c r="S1860"/>
      <c r="T1860"/>
      <c r="U1860"/>
      <c r="V1860"/>
      <c r="W1860" s="48"/>
      <c r="X1860"/>
      <c r="Y1860"/>
      <c r="Z1860"/>
      <c r="AA1860"/>
      <c r="AB1860" s="37"/>
      <c r="AC1860"/>
      <c r="AD1860" s="48"/>
      <c r="AE1860"/>
      <c r="AF1860"/>
      <c r="AG1860"/>
      <c r="AH1860"/>
      <c r="AJ1860"/>
    </row>
    <row r="1861" spans="8:36" x14ac:dyDescent="0.35">
      <c r="H1861"/>
      <c r="I1861" s="48"/>
      <c r="J1861"/>
      <c r="K1861"/>
      <c r="L1861"/>
      <c r="M1861"/>
      <c r="N1861"/>
      <c r="O1861"/>
      <c r="P1861" s="48"/>
      <c r="Q1861"/>
      <c r="R1861"/>
      <c r="S1861"/>
      <c r="T1861"/>
      <c r="U1861"/>
      <c r="V1861"/>
      <c r="W1861" s="48"/>
      <c r="X1861"/>
      <c r="Y1861"/>
      <c r="Z1861"/>
      <c r="AA1861"/>
      <c r="AB1861" s="37"/>
      <c r="AC1861"/>
      <c r="AD1861" s="48"/>
      <c r="AE1861"/>
      <c r="AF1861"/>
      <c r="AG1861"/>
      <c r="AH1861"/>
      <c r="AJ1861"/>
    </row>
    <row r="1862" spans="8:36" x14ac:dyDescent="0.35">
      <c r="H1862"/>
      <c r="I1862" s="48"/>
      <c r="J1862"/>
      <c r="K1862"/>
      <c r="L1862"/>
      <c r="M1862"/>
      <c r="N1862"/>
      <c r="O1862"/>
      <c r="P1862" s="48"/>
      <c r="Q1862"/>
      <c r="R1862"/>
      <c r="S1862"/>
      <c r="T1862"/>
      <c r="U1862"/>
      <c r="V1862"/>
      <c r="W1862" s="48"/>
      <c r="X1862"/>
      <c r="Y1862"/>
      <c r="Z1862"/>
      <c r="AA1862"/>
      <c r="AB1862" s="37"/>
      <c r="AC1862"/>
      <c r="AD1862" s="48"/>
      <c r="AE1862"/>
      <c r="AF1862"/>
      <c r="AG1862"/>
      <c r="AH1862"/>
      <c r="AJ1862"/>
    </row>
    <row r="1863" spans="8:36" x14ac:dyDescent="0.35">
      <c r="H1863"/>
      <c r="I1863" s="48"/>
      <c r="J1863"/>
      <c r="K1863"/>
      <c r="L1863"/>
      <c r="M1863"/>
      <c r="N1863"/>
      <c r="O1863"/>
      <c r="P1863" s="48"/>
      <c r="Q1863"/>
      <c r="R1863"/>
      <c r="S1863"/>
      <c r="T1863"/>
      <c r="U1863"/>
      <c r="V1863"/>
      <c r="W1863" s="48"/>
      <c r="X1863"/>
      <c r="Y1863"/>
      <c r="Z1863"/>
      <c r="AA1863"/>
      <c r="AB1863" s="37"/>
      <c r="AC1863"/>
      <c r="AD1863" s="48"/>
      <c r="AE1863"/>
      <c r="AF1863"/>
      <c r="AG1863"/>
      <c r="AH1863"/>
      <c r="AJ1863"/>
    </row>
    <row r="1864" spans="8:36" x14ac:dyDescent="0.35">
      <c r="H1864"/>
      <c r="I1864" s="48"/>
      <c r="J1864"/>
      <c r="K1864"/>
      <c r="L1864"/>
      <c r="M1864"/>
      <c r="N1864"/>
      <c r="O1864"/>
      <c r="P1864" s="48"/>
      <c r="Q1864"/>
      <c r="R1864"/>
      <c r="S1864"/>
      <c r="T1864"/>
      <c r="U1864"/>
      <c r="V1864"/>
      <c r="W1864" s="48"/>
      <c r="X1864"/>
      <c r="Y1864"/>
      <c r="Z1864"/>
      <c r="AA1864"/>
      <c r="AB1864" s="37"/>
      <c r="AC1864"/>
      <c r="AD1864" s="48"/>
      <c r="AE1864"/>
      <c r="AF1864"/>
      <c r="AG1864"/>
      <c r="AH1864"/>
      <c r="AJ1864"/>
    </row>
    <row r="1865" spans="8:36" x14ac:dyDescent="0.35">
      <c r="H1865"/>
      <c r="I1865" s="48"/>
      <c r="J1865"/>
      <c r="K1865"/>
      <c r="L1865"/>
      <c r="M1865"/>
      <c r="N1865"/>
      <c r="O1865"/>
      <c r="P1865" s="48"/>
      <c r="Q1865"/>
      <c r="R1865"/>
      <c r="S1865"/>
      <c r="T1865"/>
      <c r="U1865"/>
      <c r="V1865"/>
      <c r="W1865" s="48"/>
      <c r="X1865"/>
      <c r="Y1865"/>
      <c r="Z1865"/>
      <c r="AA1865"/>
      <c r="AB1865" s="37"/>
      <c r="AC1865"/>
      <c r="AD1865" s="48"/>
      <c r="AE1865"/>
      <c r="AF1865"/>
      <c r="AG1865"/>
      <c r="AH1865"/>
      <c r="AJ1865"/>
    </row>
    <row r="1866" spans="8:36" x14ac:dyDescent="0.35">
      <c r="H1866"/>
      <c r="I1866" s="48"/>
      <c r="J1866"/>
      <c r="K1866"/>
      <c r="L1866"/>
      <c r="M1866"/>
      <c r="N1866"/>
      <c r="O1866"/>
      <c r="P1866" s="48"/>
      <c r="Q1866"/>
      <c r="R1866"/>
      <c r="S1866"/>
      <c r="T1866"/>
      <c r="U1866"/>
      <c r="V1866"/>
      <c r="W1866" s="48"/>
      <c r="X1866"/>
      <c r="Y1866"/>
      <c r="Z1866"/>
      <c r="AA1866"/>
      <c r="AB1866" s="37"/>
      <c r="AC1866"/>
      <c r="AD1866" s="48"/>
      <c r="AE1866"/>
      <c r="AF1866"/>
      <c r="AG1866"/>
      <c r="AH1866"/>
      <c r="AJ1866"/>
    </row>
    <row r="1867" spans="8:36" x14ac:dyDescent="0.35">
      <c r="H1867"/>
      <c r="I1867" s="48"/>
      <c r="J1867"/>
      <c r="K1867"/>
      <c r="L1867"/>
      <c r="M1867"/>
      <c r="N1867"/>
      <c r="O1867"/>
      <c r="P1867" s="48"/>
      <c r="Q1867"/>
      <c r="R1867"/>
      <c r="S1867"/>
      <c r="T1867"/>
      <c r="U1867"/>
      <c r="V1867"/>
      <c r="W1867" s="48"/>
      <c r="X1867"/>
      <c r="Y1867"/>
      <c r="Z1867"/>
      <c r="AA1867"/>
      <c r="AB1867" s="37"/>
      <c r="AC1867"/>
      <c r="AD1867" s="48"/>
      <c r="AE1867"/>
      <c r="AF1867"/>
      <c r="AG1867"/>
      <c r="AH1867"/>
      <c r="AJ1867"/>
    </row>
    <row r="1868" spans="8:36" x14ac:dyDescent="0.35">
      <c r="H1868"/>
      <c r="I1868" s="48"/>
      <c r="J1868"/>
      <c r="K1868"/>
      <c r="L1868"/>
      <c r="M1868"/>
      <c r="N1868"/>
      <c r="O1868"/>
      <c r="P1868" s="48"/>
      <c r="Q1868"/>
      <c r="R1868"/>
      <c r="S1868"/>
      <c r="T1868"/>
      <c r="U1868"/>
      <c r="V1868"/>
      <c r="W1868" s="48"/>
      <c r="X1868"/>
      <c r="Y1868"/>
      <c r="Z1868"/>
      <c r="AA1868"/>
      <c r="AB1868" s="37"/>
      <c r="AC1868"/>
      <c r="AD1868" s="48"/>
      <c r="AE1868"/>
      <c r="AF1868"/>
      <c r="AG1868"/>
      <c r="AH1868"/>
      <c r="AJ1868"/>
    </row>
    <row r="1869" spans="8:36" x14ac:dyDescent="0.35">
      <c r="H1869"/>
      <c r="I1869" s="48"/>
      <c r="J1869"/>
      <c r="K1869"/>
      <c r="L1869"/>
      <c r="M1869"/>
      <c r="N1869"/>
      <c r="O1869"/>
      <c r="P1869" s="48"/>
      <c r="Q1869"/>
      <c r="R1869"/>
      <c r="S1869"/>
      <c r="T1869"/>
      <c r="U1869"/>
      <c r="V1869"/>
      <c r="W1869" s="48"/>
      <c r="X1869"/>
      <c r="Y1869"/>
      <c r="Z1869"/>
      <c r="AA1869"/>
      <c r="AB1869" s="37"/>
      <c r="AC1869"/>
      <c r="AD1869" s="48"/>
      <c r="AE1869"/>
      <c r="AF1869"/>
      <c r="AG1869"/>
      <c r="AH1869"/>
      <c r="AJ1869"/>
    </row>
    <row r="1870" spans="8:36" x14ac:dyDescent="0.35">
      <c r="H1870"/>
      <c r="I1870" s="48"/>
      <c r="J1870"/>
      <c r="K1870"/>
      <c r="L1870"/>
      <c r="M1870"/>
      <c r="N1870"/>
      <c r="O1870"/>
      <c r="P1870" s="48"/>
      <c r="Q1870"/>
      <c r="R1870"/>
      <c r="S1870"/>
      <c r="T1870"/>
      <c r="U1870"/>
      <c r="V1870"/>
      <c r="W1870" s="48"/>
      <c r="X1870"/>
      <c r="Y1870"/>
      <c r="Z1870"/>
      <c r="AA1870"/>
      <c r="AB1870" s="37"/>
      <c r="AC1870"/>
      <c r="AD1870" s="48"/>
      <c r="AE1870"/>
      <c r="AF1870"/>
      <c r="AG1870"/>
      <c r="AH1870"/>
      <c r="AJ1870"/>
    </row>
    <row r="1871" spans="8:36" x14ac:dyDescent="0.35">
      <c r="H1871"/>
      <c r="I1871" s="48"/>
      <c r="J1871"/>
      <c r="K1871"/>
      <c r="L1871"/>
      <c r="M1871"/>
      <c r="N1871"/>
      <c r="O1871"/>
      <c r="P1871" s="48"/>
      <c r="Q1871"/>
      <c r="R1871"/>
      <c r="S1871"/>
      <c r="T1871"/>
      <c r="U1871"/>
      <c r="V1871"/>
      <c r="W1871" s="48"/>
      <c r="X1871"/>
      <c r="Y1871"/>
      <c r="Z1871"/>
      <c r="AA1871"/>
      <c r="AB1871" s="37"/>
      <c r="AC1871"/>
      <c r="AD1871" s="48"/>
      <c r="AE1871"/>
      <c r="AF1871"/>
      <c r="AG1871"/>
      <c r="AH1871"/>
      <c r="AJ1871"/>
    </row>
    <row r="1872" spans="8:36" x14ac:dyDescent="0.35">
      <c r="H1872"/>
      <c r="I1872" s="48"/>
      <c r="J1872"/>
      <c r="K1872"/>
      <c r="L1872"/>
      <c r="M1872"/>
      <c r="N1872"/>
      <c r="O1872"/>
      <c r="P1872" s="48"/>
      <c r="Q1872"/>
      <c r="R1872"/>
      <c r="S1872"/>
      <c r="T1872"/>
      <c r="U1872"/>
      <c r="V1872"/>
      <c r="W1872" s="48"/>
      <c r="X1872"/>
      <c r="Y1872"/>
      <c r="Z1872"/>
      <c r="AA1872"/>
      <c r="AB1872" s="37"/>
      <c r="AC1872"/>
      <c r="AD1872" s="48"/>
      <c r="AE1872"/>
      <c r="AF1872"/>
      <c r="AG1872"/>
      <c r="AH1872"/>
      <c r="AJ1872"/>
    </row>
    <row r="1873" spans="8:36" x14ac:dyDescent="0.35">
      <c r="H1873"/>
      <c r="I1873" s="48"/>
      <c r="J1873"/>
      <c r="K1873"/>
      <c r="L1873"/>
      <c r="M1873"/>
      <c r="N1873"/>
      <c r="O1873"/>
      <c r="P1873" s="48"/>
      <c r="Q1873"/>
      <c r="R1873"/>
      <c r="S1873"/>
      <c r="T1873"/>
      <c r="U1873"/>
      <c r="V1873"/>
      <c r="W1873" s="48"/>
      <c r="X1873"/>
      <c r="Y1873"/>
      <c r="Z1873"/>
      <c r="AA1873"/>
      <c r="AB1873" s="37"/>
      <c r="AC1873"/>
      <c r="AD1873" s="48"/>
      <c r="AE1873"/>
      <c r="AF1873"/>
      <c r="AG1873"/>
      <c r="AH1873"/>
      <c r="AJ1873"/>
    </row>
    <row r="1874" spans="8:36" x14ac:dyDescent="0.35">
      <c r="H1874"/>
      <c r="I1874" s="48"/>
      <c r="J1874"/>
      <c r="K1874"/>
      <c r="L1874"/>
      <c r="M1874"/>
      <c r="N1874"/>
      <c r="O1874"/>
      <c r="P1874" s="48"/>
      <c r="Q1874"/>
      <c r="R1874"/>
      <c r="S1874"/>
      <c r="T1874"/>
      <c r="U1874"/>
      <c r="V1874"/>
      <c r="W1874" s="48"/>
      <c r="X1874"/>
      <c r="Y1874"/>
      <c r="Z1874"/>
      <c r="AA1874"/>
      <c r="AB1874" s="37"/>
      <c r="AC1874"/>
      <c r="AD1874" s="48"/>
      <c r="AE1874"/>
      <c r="AF1874"/>
      <c r="AG1874"/>
      <c r="AH1874"/>
      <c r="AJ1874"/>
    </row>
    <row r="1875" spans="8:36" x14ac:dyDescent="0.35">
      <c r="H1875"/>
      <c r="I1875" s="48"/>
      <c r="J1875"/>
      <c r="K1875"/>
      <c r="L1875"/>
      <c r="M1875"/>
      <c r="N1875"/>
      <c r="O1875"/>
      <c r="P1875" s="48"/>
      <c r="Q1875"/>
      <c r="R1875"/>
      <c r="S1875"/>
      <c r="T1875"/>
      <c r="U1875"/>
      <c r="V1875"/>
      <c r="W1875" s="48"/>
      <c r="X1875"/>
      <c r="Y1875"/>
      <c r="Z1875"/>
      <c r="AA1875"/>
      <c r="AB1875" s="37"/>
      <c r="AC1875"/>
      <c r="AD1875" s="48"/>
      <c r="AE1875"/>
      <c r="AF1875"/>
      <c r="AG1875"/>
      <c r="AH1875"/>
      <c r="AJ1875"/>
    </row>
    <row r="1876" spans="8:36" x14ac:dyDescent="0.35">
      <c r="H1876"/>
      <c r="I1876" s="48"/>
      <c r="J1876"/>
      <c r="K1876"/>
      <c r="L1876"/>
      <c r="M1876"/>
      <c r="N1876"/>
      <c r="O1876"/>
      <c r="P1876" s="48"/>
      <c r="Q1876"/>
      <c r="R1876"/>
      <c r="S1876"/>
      <c r="T1876"/>
      <c r="U1876"/>
      <c r="V1876"/>
      <c r="W1876" s="48"/>
      <c r="X1876"/>
      <c r="Y1876"/>
      <c r="Z1876"/>
      <c r="AA1876"/>
      <c r="AB1876" s="37"/>
      <c r="AC1876"/>
      <c r="AD1876" s="48"/>
      <c r="AE1876"/>
      <c r="AF1876"/>
      <c r="AG1876"/>
      <c r="AH1876"/>
      <c r="AJ1876"/>
    </row>
    <row r="1877" spans="8:36" x14ac:dyDescent="0.35">
      <c r="H1877"/>
      <c r="I1877" s="48"/>
      <c r="J1877"/>
      <c r="K1877"/>
      <c r="L1877"/>
      <c r="M1877"/>
      <c r="N1877"/>
      <c r="O1877"/>
      <c r="P1877" s="48"/>
      <c r="Q1877"/>
      <c r="R1877"/>
      <c r="S1877"/>
      <c r="T1877"/>
      <c r="U1877"/>
      <c r="V1877"/>
      <c r="W1877" s="48"/>
      <c r="X1877"/>
      <c r="Y1877"/>
      <c r="Z1877"/>
      <c r="AA1877"/>
      <c r="AB1877" s="37"/>
      <c r="AC1877"/>
      <c r="AD1877" s="48"/>
      <c r="AE1877"/>
      <c r="AF1877"/>
      <c r="AG1877"/>
      <c r="AH1877"/>
      <c r="AJ1877"/>
    </row>
    <row r="1878" spans="8:36" x14ac:dyDescent="0.35">
      <c r="H1878"/>
      <c r="I1878" s="48"/>
      <c r="J1878"/>
      <c r="K1878"/>
      <c r="L1878"/>
      <c r="M1878"/>
      <c r="N1878"/>
      <c r="O1878"/>
      <c r="P1878" s="48"/>
      <c r="Q1878"/>
      <c r="R1878"/>
      <c r="S1878"/>
      <c r="T1878"/>
      <c r="U1878"/>
      <c r="V1878"/>
      <c r="W1878" s="48"/>
      <c r="X1878"/>
      <c r="Y1878"/>
      <c r="Z1878"/>
      <c r="AA1878"/>
      <c r="AB1878" s="37"/>
      <c r="AC1878"/>
      <c r="AD1878" s="48"/>
      <c r="AE1878"/>
      <c r="AF1878"/>
      <c r="AG1878"/>
      <c r="AH1878"/>
      <c r="AJ1878"/>
    </row>
    <row r="1879" spans="8:36" x14ac:dyDescent="0.35">
      <c r="H1879"/>
      <c r="I1879" s="48"/>
      <c r="J1879"/>
      <c r="K1879"/>
      <c r="L1879"/>
      <c r="M1879"/>
      <c r="N1879"/>
      <c r="O1879"/>
      <c r="P1879" s="48"/>
      <c r="Q1879"/>
      <c r="R1879"/>
      <c r="S1879"/>
      <c r="T1879"/>
      <c r="U1879"/>
      <c r="V1879"/>
      <c r="W1879" s="48"/>
      <c r="X1879"/>
      <c r="Y1879"/>
      <c r="Z1879"/>
      <c r="AA1879"/>
      <c r="AB1879" s="37"/>
      <c r="AC1879"/>
      <c r="AD1879" s="48"/>
      <c r="AE1879"/>
      <c r="AF1879"/>
      <c r="AG1879"/>
      <c r="AH1879"/>
      <c r="AJ1879"/>
    </row>
    <row r="1880" spans="8:36" x14ac:dyDescent="0.35">
      <c r="H1880"/>
      <c r="I1880" s="48"/>
      <c r="J1880"/>
      <c r="K1880"/>
      <c r="L1880"/>
      <c r="M1880"/>
      <c r="N1880"/>
      <c r="O1880"/>
      <c r="P1880" s="48"/>
      <c r="Q1880"/>
      <c r="R1880"/>
      <c r="S1880"/>
      <c r="T1880"/>
      <c r="U1880"/>
      <c r="V1880"/>
      <c r="W1880" s="48"/>
      <c r="X1880"/>
      <c r="Y1880"/>
      <c r="Z1880"/>
      <c r="AA1880"/>
      <c r="AB1880" s="37"/>
      <c r="AC1880"/>
      <c r="AD1880" s="48"/>
      <c r="AE1880"/>
      <c r="AF1880"/>
      <c r="AG1880"/>
      <c r="AH1880"/>
      <c r="AJ1880"/>
    </row>
    <row r="1881" spans="8:36" x14ac:dyDescent="0.35">
      <c r="H1881"/>
      <c r="I1881" s="48"/>
      <c r="J1881"/>
      <c r="K1881"/>
      <c r="L1881"/>
      <c r="M1881"/>
      <c r="N1881"/>
      <c r="O1881"/>
      <c r="P1881" s="48"/>
      <c r="Q1881"/>
      <c r="R1881"/>
      <c r="S1881"/>
      <c r="T1881"/>
      <c r="U1881"/>
      <c r="V1881"/>
      <c r="W1881" s="48"/>
      <c r="X1881"/>
      <c r="Y1881"/>
      <c r="Z1881"/>
      <c r="AA1881"/>
      <c r="AB1881" s="37"/>
      <c r="AC1881"/>
      <c r="AD1881" s="48"/>
      <c r="AE1881"/>
      <c r="AF1881"/>
      <c r="AG1881"/>
      <c r="AH1881"/>
      <c r="AJ1881"/>
    </row>
    <row r="1882" spans="8:36" x14ac:dyDescent="0.35">
      <c r="H1882"/>
      <c r="I1882" s="48"/>
      <c r="J1882"/>
      <c r="K1882"/>
      <c r="L1882"/>
      <c r="M1882"/>
      <c r="N1882"/>
      <c r="O1882"/>
      <c r="P1882" s="48"/>
      <c r="Q1882"/>
      <c r="R1882"/>
      <c r="S1882"/>
      <c r="T1882"/>
      <c r="U1882"/>
      <c r="V1882"/>
      <c r="W1882" s="48"/>
      <c r="X1882"/>
      <c r="Y1882"/>
      <c r="Z1882"/>
      <c r="AA1882"/>
      <c r="AB1882" s="37"/>
      <c r="AC1882"/>
      <c r="AD1882" s="48"/>
      <c r="AE1882"/>
      <c r="AF1882"/>
      <c r="AG1882"/>
      <c r="AH1882"/>
      <c r="AJ1882"/>
    </row>
    <row r="1883" spans="8:36" x14ac:dyDescent="0.35">
      <c r="H1883"/>
      <c r="I1883" s="48"/>
      <c r="J1883"/>
      <c r="K1883"/>
      <c r="L1883"/>
      <c r="M1883"/>
      <c r="N1883"/>
      <c r="O1883"/>
      <c r="P1883" s="48"/>
      <c r="Q1883"/>
      <c r="R1883"/>
      <c r="S1883"/>
      <c r="T1883"/>
      <c r="U1883"/>
      <c r="V1883"/>
      <c r="W1883" s="48"/>
      <c r="X1883"/>
      <c r="Y1883"/>
      <c r="Z1883"/>
      <c r="AA1883"/>
      <c r="AB1883" s="37"/>
      <c r="AC1883"/>
      <c r="AD1883" s="48"/>
      <c r="AE1883"/>
      <c r="AF1883"/>
      <c r="AG1883"/>
      <c r="AH1883"/>
      <c r="AJ1883"/>
    </row>
    <row r="1884" spans="8:36" x14ac:dyDescent="0.35">
      <c r="H1884"/>
      <c r="I1884" s="48"/>
      <c r="J1884"/>
      <c r="K1884"/>
      <c r="L1884"/>
      <c r="M1884"/>
      <c r="N1884"/>
      <c r="O1884"/>
      <c r="P1884" s="48"/>
      <c r="Q1884"/>
      <c r="R1884"/>
      <c r="S1884"/>
      <c r="T1884"/>
      <c r="U1884"/>
      <c r="V1884"/>
      <c r="W1884" s="48"/>
      <c r="X1884"/>
      <c r="Y1884"/>
      <c r="Z1884"/>
      <c r="AA1884"/>
      <c r="AB1884" s="37"/>
      <c r="AC1884"/>
      <c r="AD1884" s="48"/>
      <c r="AE1884"/>
      <c r="AF1884"/>
      <c r="AG1884"/>
      <c r="AH1884"/>
      <c r="AJ1884"/>
    </row>
    <row r="1885" spans="8:36" x14ac:dyDescent="0.35">
      <c r="H1885"/>
      <c r="I1885" s="48"/>
      <c r="J1885"/>
      <c r="K1885"/>
      <c r="L1885"/>
      <c r="M1885"/>
      <c r="N1885"/>
      <c r="O1885"/>
      <c r="P1885" s="48"/>
      <c r="Q1885"/>
      <c r="R1885"/>
      <c r="S1885"/>
      <c r="T1885"/>
      <c r="U1885"/>
      <c r="V1885"/>
      <c r="W1885" s="48"/>
      <c r="X1885"/>
      <c r="Y1885"/>
      <c r="Z1885"/>
      <c r="AA1885"/>
      <c r="AB1885" s="37"/>
      <c r="AC1885"/>
      <c r="AD1885" s="48"/>
      <c r="AE1885"/>
      <c r="AF1885"/>
      <c r="AG1885"/>
      <c r="AH1885"/>
      <c r="AJ1885"/>
    </row>
    <row r="1886" spans="8:36" x14ac:dyDescent="0.35">
      <c r="H1886"/>
      <c r="I1886" s="48"/>
      <c r="J1886"/>
      <c r="K1886"/>
      <c r="L1886"/>
      <c r="M1886"/>
      <c r="N1886"/>
      <c r="O1886"/>
      <c r="P1886" s="48"/>
      <c r="Q1886"/>
      <c r="R1886"/>
      <c r="S1886"/>
      <c r="T1886"/>
      <c r="U1886"/>
      <c r="V1886"/>
      <c r="W1886" s="48"/>
      <c r="X1886"/>
      <c r="Y1886"/>
      <c r="Z1886"/>
      <c r="AA1886"/>
      <c r="AB1886" s="37"/>
      <c r="AC1886"/>
      <c r="AD1886" s="48"/>
      <c r="AE1886"/>
      <c r="AF1886"/>
      <c r="AG1886"/>
      <c r="AH1886"/>
      <c r="AJ1886"/>
    </row>
    <row r="1887" spans="8:36" x14ac:dyDescent="0.35">
      <c r="H1887"/>
      <c r="I1887" s="48"/>
      <c r="J1887"/>
      <c r="K1887"/>
      <c r="L1887"/>
      <c r="M1887"/>
      <c r="N1887"/>
      <c r="O1887"/>
      <c r="P1887" s="48"/>
      <c r="Q1887"/>
      <c r="R1887"/>
      <c r="S1887"/>
      <c r="T1887"/>
      <c r="U1887"/>
      <c r="V1887"/>
      <c r="W1887" s="48"/>
      <c r="X1887"/>
      <c r="Y1887"/>
      <c r="Z1887"/>
      <c r="AA1887"/>
      <c r="AB1887" s="37"/>
      <c r="AC1887"/>
      <c r="AD1887" s="48"/>
      <c r="AE1887"/>
      <c r="AF1887"/>
      <c r="AG1887"/>
      <c r="AH1887"/>
      <c r="AJ1887"/>
    </row>
    <row r="1888" spans="8:36" x14ac:dyDescent="0.35">
      <c r="H1888"/>
      <c r="I1888" s="48"/>
      <c r="J1888"/>
      <c r="K1888"/>
      <c r="L1888"/>
      <c r="M1888"/>
      <c r="N1888"/>
      <c r="O1888"/>
      <c r="P1888" s="48"/>
      <c r="Q1888"/>
      <c r="R1888"/>
      <c r="S1888"/>
      <c r="T1888"/>
      <c r="U1888"/>
      <c r="V1888"/>
      <c r="W1888" s="48"/>
      <c r="X1888"/>
      <c r="Y1888"/>
      <c r="Z1888"/>
      <c r="AA1888"/>
      <c r="AB1888" s="37"/>
      <c r="AC1888"/>
      <c r="AD1888" s="48"/>
      <c r="AE1888"/>
      <c r="AF1888"/>
      <c r="AG1888"/>
      <c r="AH1888"/>
      <c r="AJ1888"/>
    </row>
    <row r="1889" spans="8:36" x14ac:dyDescent="0.35">
      <c r="H1889"/>
      <c r="I1889" s="48"/>
      <c r="J1889"/>
      <c r="K1889"/>
      <c r="L1889"/>
      <c r="M1889"/>
      <c r="N1889"/>
      <c r="O1889"/>
      <c r="P1889" s="48"/>
      <c r="Q1889"/>
      <c r="R1889"/>
      <c r="S1889"/>
      <c r="T1889"/>
      <c r="U1889"/>
      <c r="V1889"/>
      <c r="W1889" s="48"/>
      <c r="X1889"/>
      <c r="Y1889"/>
      <c r="Z1889"/>
      <c r="AA1889"/>
      <c r="AB1889" s="37"/>
      <c r="AC1889"/>
      <c r="AD1889" s="48"/>
      <c r="AE1889"/>
      <c r="AF1889"/>
      <c r="AG1889"/>
      <c r="AH1889"/>
      <c r="AJ1889"/>
    </row>
    <row r="1890" spans="8:36" x14ac:dyDescent="0.35">
      <c r="H1890"/>
      <c r="I1890" s="48"/>
      <c r="J1890"/>
      <c r="K1890"/>
      <c r="L1890"/>
      <c r="M1890"/>
      <c r="N1890"/>
      <c r="O1890"/>
      <c r="P1890" s="48"/>
      <c r="Q1890"/>
      <c r="R1890"/>
      <c r="S1890"/>
      <c r="T1890"/>
      <c r="U1890"/>
      <c r="V1890"/>
      <c r="W1890" s="48"/>
      <c r="X1890"/>
      <c r="Y1890"/>
      <c r="Z1890"/>
      <c r="AA1890"/>
      <c r="AB1890" s="37"/>
      <c r="AC1890"/>
      <c r="AD1890" s="48"/>
      <c r="AE1890"/>
      <c r="AF1890"/>
      <c r="AG1890"/>
      <c r="AH1890"/>
      <c r="AJ1890"/>
    </row>
    <row r="1891" spans="8:36" x14ac:dyDescent="0.35">
      <c r="H1891"/>
      <c r="I1891" s="48"/>
      <c r="J1891"/>
      <c r="K1891"/>
      <c r="L1891"/>
      <c r="M1891"/>
      <c r="N1891"/>
      <c r="O1891"/>
      <c r="P1891" s="48"/>
      <c r="Q1891"/>
      <c r="R1891"/>
      <c r="S1891"/>
      <c r="T1891"/>
      <c r="U1891"/>
      <c r="V1891"/>
      <c r="W1891" s="48"/>
      <c r="X1891"/>
      <c r="Y1891"/>
      <c r="Z1891"/>
      <c r="AA1891"/>
      <c r="AB1891" s="37"/>
      <c r="AC1891"/>
      <c r="AD1891" s="48"/>
      <c r="AE1891"/>
      <c r="AF1891"/>
      <c r="AG1891"/>
      <c r="AH1891"/>
      <c r="AJ1891"/>
    </row>
    <row r="1892" spans="8:36" x14ac:dyDescent="0.35">
      <c r="H1892"/>
      <c r="I1892" s="48"/>
      <c r="J1892"/>
      <c r="K1892"/>
      <c r="L1892"/>
      <c r="M1892"/>
      <c r="N1892"/>
      <c r="O1892"/>
      <c r="P1892" s="48"/>
      <c r="Q1892"/>
      <c r="R1892"/>
      <c r="S1892"/>
      <c r="T1892"/>
      <c r="U1892"/>
      <c r="V1892"/>
      <c r="W1892" s="48"/>
      <c r="X1892"/>
      <c r="Y1892"/>
      <c r="Z1892"/>
      <c r="AA1892"/>
      <c r="AB1892" s="37"/>
      <c r="AC1892"/>
      <c r="AD1892" s="48"/>
      <c r="AE1892"/>
      <c r="AF1892"/>
      <c r="AG1892"/>
      <c r="AH1892"/>
      <c r="AJ1892"/>
    </row>
    <row r="1893" spans="8:36" x14ac:dyDescent="0.35">
      <c r="H1893"/>
      <c r="I1893" s="48"/>
      <c r="J1893"/>
      <c r="K1893"/>
      <c r="L1893"/>
      <c r="M1893"/>
      <c r="N1893"/>
      <c r="O1893"/>
      <c r="P1893" s="48"/>
      <c r="Q1893"/>
      <c r="R1893"/>
      <c r="S1893"/>
      <c r="T1893"/>
      <c r="U1893"/>
      <c r="V1893"/>
      <c r="W1893" s="48"/>
      <c r="X1893"/>
      <c r="Y1893"/>
      <c r="Z1893"/>
      <c r="AA1893"/>
      <c r="AB1893" s="37"/>
      <c r="AC1893"/>
      <c r="AD1893" s="48"/>
      <c r="AE1893"/>
      <c r="AF1893"/>
      <c r="AG1893"/>
      <c r="AH1893"/>
      <c r="AJ1893"/>
    </row>
    <row r="1894" spans="8:36" x14ac:dyDescent="0.35">
      <c r="H1894"/>
      <c r="I1894" s="48"/>
      <c r="J1894"/>
      <c r="K1894"/>
      <c r="L1894"/>
      <c r="M1894"/>
      <c r="N1894"/>
      <c r="O1894"/>
      <c r="P1894" s="48"/>
      <c r="Q1894"/>
      <c r="R1894"/>
      <c r="S1894"/>
      <c r="T1894"/>
      <c r="U1894"/>
      <c r="V1894"/>
      <c r="W1894" s="48"/>
      <c r="X1894"/>
      <c r="Y1894"/>
      <c r="Z1894"/>
      <c r="AA1894"/>
      <c r="AB1894" s="37"/>
      <c r="AC1894"/>
      <c r="AD1894" s="48"/>
      <c r="AE1894"/>
      <c r="AF1894"/>
      <c r="AG1894"/>
      <c r="AH1894"/>
      <c r="AJ1894"/>
    </row>
    <row r="1895" spans="8:36" x14ac:dyDescent="0.35">
      <c r="H1895"/>
      <c r="I1895" s="48"/>
      <c r="J1895"/>
      <c r="K1895"/>
      <c r="L1895"/>
      <c r="M1895"/>
      <c r="N1895"/>
      <c r="O1895"/>
      <c r="P1895" s="48"/>
      <c r="Q1895"/>
      <c r="R1895"/>
      <c r="S1895"/>
      <c r="T1895"/>
      <c r="U1895"/>
      <c r="V1895"/>
      <c r="W1895" s="48"/>
      <c r="X1895"/>
      <c r="Y1895"/>
      <c r="Z1895"/>
      <c r="AA1895"/>
      <c r="AB1895" s="37"/>
      <c r="AC1895"/>
      <c r="AD1895" s="48"/>
      <c r="AE1895"/>
      <c r="AF1895"/>
      <c r="AG1895"/>
      <c r="AH1895"/>
      <c r="AJ1895"/>
    </row>
    <row r="1896" spans="8:36" x14ac:dyDescent="0.35">
      <c r="H1896"/>
      <c r="I1896" s="48"/>
      <c r="J1896"/>
      <c r="K1896"/>
      <c r="L1896"/>
      <c r="M1896"/>
      <c r="N1896"/>
      <c r="O1896"/>
      <c r="P1896" s="48"/>
      <c r="Q1896"/>
      <c r="R1896"/>
      <c r="S1896"/>
      <c r="T1896"/>
      <c r="U1896"/>
      <c r="V1896"/>
      <c r="W1896" s="48"/>
      <c r="X1896"/>
      <c r="Y1896"/>
      <c r="Z1896"/>
      <c r="AA1896"/>
      <c r="AB1896" s="37"/>
      <c r="AC1896"/>
      <c r="AD1896" s="48"/>
      <c r="AE1896"/>
      <c r="AF1896"/>
      <c r="AG1896"/>
      <c r="AH1896"/>
      <c r="AJ1896"/>
    </row>
    <row r="1897" spans="8:36" x14ac:dyDescent="0.35">
      <c r="H1897"/>
      <c r="I1897" s="48"/>
      <c r="J1897"/>
      <c r="K1897"/>
      <c r="L1897"/>
      <c r="M1897"/>
      <c r="N1897"/>
      <c r="O1897"/>
      <c r="P1897" s="48"/>
      <c r="Q1897"/>
      <c r="R1897"/>
      <c r="S1897"/>
      <c r="T1897"/>
      <c r="U1897"/>
      <c r="V1897"/>
      <c r="W1897" s="48"/>
      <c r="X1897"/>
      <c r="Y1897"/>
      <c r="Z1897"/>
      <c r="AA1897"/>
      <c r="AB1897" s="37"/>
      <c r="AC1897"/>
      <c r="AD1897" s="48"/>
      <c r="AE1897"/>
      <c r="AF1897"/>
      <c r="AG1897"/>
      <c r="AH1897"/>
      <c r="AJ1897"/>
    </row>
    <row r="1898" spans="8:36" x14ac:dyDescent="0.35">
      <c r="H1898"/>
      <c r="I1898" s="48"/>
      <c r="J1898"/>
      <c r="K1898"/>
      <c r="L1898"/>
      <c r="M1898"/>
      <c r="N1898"/>
      <c r="O1898"/>
      <c r="P1898" s="48"/>
      <c r="Q1898"/>
      <c r="R1898"/>
      <c r="S1898"/>
      <c r="T1898"/>
      <c r="U1898"/>
      <c r="V1898"/>
      <c r="W1898" s="48"/>
      <c r="X1898"/>
      <c r="Y1898"/>
      <c r="Z1898"/>
      <c r="AA1898"/>
      <c r="AB1898" s="37"/>
      <c r="AC1898"/>
      <c r="AD1898" s="48"/>
      <c r="AE1898"/>
      <c r="AF1898"/>
      <c r="AG1898"/>
      <c r="AH1898"/>
      <c r="AJ1898"/>
    </row>
    <row r="1899" spans="8:36" x14ac:dyDescent="0.35">
      <c r="H1899"/>
      <c r="I1899" s="48"/>
      <c r="J1899"/>
      <c r="K1899"/>
      <c r="L1899"/>
      <c r="M1899"/>
      <c r="N1899"/>
      <c r="O1899"/>
      <c r="P1899" s="48"/>
      <c r="Q1899"/>
      <c r="R1899"/>
      <c r="S1899"/>
      <c r="T1899"/>
      <c r="U1899"/>
      <c r="V1899"/>
      <c r="W1899" s="48"/>
      <c r="X1899"/>
      <c r="Y1899"/>
      <c r="Z1899"/>
      <c r="AA1899"/>
      <c r="AB1899" s="37"/>
      <c r="AC1899"/>
      <c r="AD1899" s="48"/>
      <c r="AE1899"/>
      <c r="AF1899"/>
      <c r="AG1899"/>
      <c r="AH1899"/>
      <c r="AJ1899"/>
    </row>
    <row r="1900" spans="8:36" x14ac:dyDescent="0.35">
      <c r="H1900"/>
      <c r="I1900" s="48"/>
      <c r="J1900"/>
      <c r="K1900"/>
      <c r="L1900"/>
      <c r="M1900"/>
      <c r="N1900"/>
      <c r="O1900"/>
      <c r="P1900" s="48"/>
      <c r="Q1900"/>
      <c r="R1900"/>
      <c r="S1900"/>
      <c r="T1900"/>
      <c r="U1900"/>
      <c r="V1900"/>
      <c r="W1900" s="48"/>
      <c r="X1900"/>
      <c r="Y1900"/>
      <c r="Z1900"/>
      <c r="AA1900"/>
      <c r="AB1900" s="37"/>
      <c r="AC1900"/>
      <c r="AD1900" s="48"/>
      <c r="AE1900"/>
      <c r="AF1900"/>
      <c r="AG1900"/>
      <c r="AH1900"/>
      <c r="AJ1900"/>
    </row>
    <row r="1901" spans="8:36" x14ac:dyDescent="0.35">
      <c r="H1901"/>
      <c r="I1901" s="48"/>
      <c r="J1901"/>
      <c r="K1901"/>
      <c r="L1901"/>
      <c r="M1901"/>
      <c r="N1901"/>
      <c r="O1901"/>
      <c r="P1901" s="48"/>
      <c r="Q1901"/>
      <c r="R1901"/>
      <c r="S1901"/>
      <c r="T1901"/>
      <c r="U1901"/>
      <c r="V1901"/>
      <c r="W1901" s="48"/>
      <c r="X1901"/>
      <c r="Y1901"/>
      <c r="Z1901"/>
      <c r="AA1901"/>
      <c r="AB1901" s="37"/>
      <c r="AC1901"/>
      <c r="AD1901" s="48"/>
      <c r="AE1901"/>
      <c r="AF1901"/>
      <c r="AG1901"/>
      <c r="AH1901"/>
      <c r="AJ1901"/>
    </row>
    <row r="1902" spans="8:36" x14ac:dyDescent="0.35">
      <c r="H1902"/>
      <c r="I1902" s="48"/>
      <c r="J1902"/>
      <c r="K1902"/>
      <c r="L1902"/>
      <c r="M1902"/>
      <c r="N1902"/>
      <c r="O1902"/>
      <c r="P1902" s="48"/>
      <c r="Q1902"/>
      <c r="R1902"/>
      <c r="S1902"/>
      <c r="T1902"/>
      <c r="U1902"/>
      <c r="V1902"/>
      <c r="W1902" s="48"/>
      <c r="X1902"/>
      <c r="Y1902"/>
      <c r="Z1902"/>
      <c r="AA1902"/>
      <c r="AB1902" s="37"/>
      <c r="AC1902"/>
      <c r="AD1902" s="48"/>
      <c r="AE1902"/>
      <c r="AF1902"/>
      <c r="AG1902"/>
      <c r="AH1902"/>
      <c r="AJ1902"/>
    </row>
    <row r="1903" spans="8:36" x14ac:dyDescent="0.35">
      <c r="H1903"/>
      <c r="I1903" s="48"/>
      <c r="J1903"/>
      <c r="K1903"/>
      <c r="L1903"/>
      <c r="M1903"/>
      <c r="N1903"/>
      <c r="O1903"/>
      <c r="P1903" s="48"/>
      <c r="Q1903"/>
      <c r="R1903"/>
      <c r="S1903"/>
      <c r="T1903"/>
      <c r="U1903"/>
      <c r="V1903"/>
      <c r="W1903" s="48"/>
      <c r="X1903"/>
      <c r="Y1903"/>
      <c r="Z1903"/>
      <c r="AA1903"/>
      <c r="AB1903" s="37"/>
      <c r="AC1903"/>
      <c r="AD1903" s="48"/>
      <c r="AE1903"/>
      <c r="AF1903"/>
      <c r="AG1903"/>
      <c r="AH1903"/>
      <c r="AJ1903"/>
    </row>
    <row r="1904" spans="8:36" x14ac:dyDescent="0.35">
      <c r="H1904"/>
      <c r="I1904" s="48"/>
      <c r="J1904"/>
      <c r="K1904"/>
      <c r="L1904"/>
      <c r="M1904"/>
      <c r="N1904"/>
      <c r="O1904"/>
      <c r="P1904" s="48"/>
      <c r="Q1904"/>
      <c r="R1904"/>
      <c r="S1904"/>
      <c r="T1904"/>
      <c r="U1904"/>
      <c r="V1904"/>
      <c r="W1904" s="48"/>
      <c r="X1904"/>
      <c r="Y1904"/>
      <c r="Z1904"/>
      <c r="AA1904"/>
      <c r="AB1904" s="37"/>
      <c r="AC1904"/>
      <c r="AD1904" s="48"/>
      <c r="AE1904"/>
      <c r="AF1904"/>
      <c r="AG1904"/>
      <c r="AH1904"/>
      <c r="AJ1904"/>
    </row>
    <row r="1905" spans="8:36" x14ac:dyDescent="0.35">
      <c r="H1905"/>
      <c r="I1905" s="48"/>
      <c r="J1905"/>
      <c r="K1905"/>
      <c r="L1905"/>
      <c r="M1905"/>
      <c r="N1905"/>
      <c r="O1905"/>
      <c r="P1905" s="48"/>
      <c r="Q1905"/>
      <c r="R1905"/>
      <c r="S1905"/>
      <c r="T1905"/>
      <c r="U1905"/>
      <c r="V1905"/>
      <c r="W1905" s="48"/>
      <c r="X1905"/>
      <c r="Y1905"/>
      <c r="Z1905"/>
      <c r="AA1905"/>
      <c r="AB1905" s="37"/>
      <c r="AC1905"/>
      <c r="AD1905" s="48"/>
      <c r="AE1905"/>
      <c r="AF1905"/>
      <c r="AG1905"/>
      <c r="AH1905"/>
      <c r="AJ1905"/>
    </row>
    <row r="1906" spans="8:36" x14ac:dyDescent="0.35">
      <c r="H1906"/>
      <c r="I1906" s="48"/>
      <c r="J1906"/>
      <c r="K1906"/>
      <c r="L1906"/>
      <c r="M1906"/>
      <c r="N1906"/>
      <c r="O1906"/>
      <c r="P1906" s="48"/>
      <c r="Q1906"/>
      <c r="R1906"/>
      <c r="S1906"/>
      <c r="T1906"/>
      <c r="U1906"/>
      <c r="V1906"/>
      <c r="W1906" s="48"/>
      <c r="X1906"/>
      <c r="Y1906"/>
      <c r="Z1906"/>
      <c r="AA1906"/>
      <c r="AB1906" s="37"/>
      <c r="AC1906"/>
      <c r="AD1906" s="48"/>
      <c r="AE1906"/>
      <c r="AF1906"/>
      <c r="AG1906"/>
      <c r="AH1906"/>
      <c r="AJ1906"/>
    </row>
    <row r="1907" spans="8:36" x14ac:dyDescent="0.35">
      <c r="H1907"/>
      <c r="I1907" s="48"/>
      <c r="J1907"/>
      <c r="K1907"/>
      <c r="L1907"/>
      <c r="M1907"/>
      <c r="N1907"/>
      <c r="O1907"/>
      <c r="P1907" s="48"/>
      <c r="Q1907"/>
      <c r="R1907"/>
      <c r="S1907"/>
      <c r="T1907"/>
      <c r="U1907"/>
      <c r="V1907"/>
      <c r="W1907" s="48"/>
      <c r="X1907"/>
      <c r="Y1907"/>
      <c r="Z1907"/>
      <c r="AA1907"/>
      <c r="AB1907" s="37"/>
      <c r="AC1907"/>
      <c r="AD1907" s="48"/>
      <c r="AE1907"/>
      <c r="AF1907"/>
      <c r="AG1907"/>
      <c r="AH1907"/>
      <c r="AJ1907"/>
    </row>
    <row r="1908" spans="8:36" x14ac:dyDescent="0.35">
      <c r="H1908"/>
      <c r="I1908" s="48"/>
      <c r="J1908"/>
      <c r="K1908"/>
      <c r="L1908"/>
      <c r="M1908"/>
      <c r="N1908"/>
      <c r="O1908"/>
      <c r="P1908" s="48"/>
      <c r="Q1908"/>
      <c r="R1908"/>
      <c r="S1908"/>
      <c r="T1908"/>
      <c r="U1908"/>
      <c r="V1908"/>
      <c r="W1908" s="48"/>
      <c r="X1908"/>
      <c r="Y1908"/>
      <c r="Z1908"/>
      <c r="AA1908"/>
      <c r="AB1908" s="37"/>
      <c r="AC1908"/>
      <c r="AD1908" s="48"/>
      <c r="AE1908"/>
      <c r="AF1908"/>
      <c r="AG1908"/>
      <c r="AH1908"/>
      <c r="AJ1908"/>
    </row>
    <row r="1909" spans="8:36" x14ac:dyDescent="0.35">
      <c r="H1909"/>
      <c r="I1909" s="48"/>
      <c r="J1909"/>
      <c r="K1909"/>
      <c r="L1909"/>
      <c r="M1909"/>
      <c r="N1909"/>
      <c r="O1909"/>
      <c r="P1909" s="48"/>
      <c r="Q1909"/>
      <c r="R1909"/>
      <c r="S1909"/>
      <c r="T1909"/>
      <c r="U1909"/>
      <c r="V1909"/>
      <c r="W1909" s="48"/>
      <c r="X1909"/>
      <c r="Y1909"/>
      <c r="Z1909"/>
      <c r="AA1909"/>
      <c r="AB1909" s="37"/>
      <c r="AC1909"/>
      <c r="AD1909" s="48"/>
      <c r="AE1909"/>
      <c r="AF1909"/>
      <c r="AG1909"/>
      <c r="AH1909"/>
      <c r="AJ1909"/>
    </row>
    <row r="1910" spans="8:36" x14ac:dyDescent="0.35">
      <c r="H1910"/>
      <c r="I1910" s="48"/>
      <c r="J1910"/>
      <c r="K1910"/>
      <c r="L1910"/>
      <c r="M1910"/>
      <c r="N1910"/>
      <c r="O1910"/>
      <c r="P1910" s="48"/>
      <c r="Q1910"/>
      <c r="R1910"/>
      <c r="S1910"/>
      <c r="T1910"/>
      <c r="U1910"/>
      <c r="V1910"/>
      <c r="W1910" s="48"/>
      <c r="X1910"/>
      <c r="Y1910"/>
      <c r="Z1910"/>
      <c r="AA1910"/>
      <c r="AB1910" s="37"/>
      <c r="AC1910"/>
      <c r="AD1910" s="48"/>
      <c r="AE1910"/>
      <c r="AF1910"/>
      <c r="AG1910"/>
      <c r="AH1910"/>
      <c r="AJ1910"/>
    </row>
    <row r="1911" spans="8:36" x14ac:dyDescent="0.35">
      <c r="H1911"/>
      <c r="I1911" s="48"/>
      <c r="J1911"/>
      <c r="K1911"/>
      <c r="L1911"/>
      <c r="M1911"/>
      <c r="N1911"/>
      <c r="O1911"/>
      <c r="P1911" s="48"/>
      <c r="Q1911"/>
      <c r="R1911"/>
      <c r="S1911"/>
      <c r="T1911"/>
      <c r="U1911"/>
      <c r="V1911"/>
      <c r="W1911" s="48"/>
      <c r="X1911"/>
      <c r="Y1911"/>
      <c r="Z1911"/>
      <c r="AA1911"/>
      <c r="AB1911" s="37"/>
      <c r="AC1911"/>
      <c r="AD1911" s="48"/>
      <c r="AE1911"/>
      <c r="AF1911"/>
      <c r="AG1911"/>
      <c r="AH1911"/>
      <c r="AJ1911"/>
    </row>
    <row r="1912" spans="8:36" x14ac:dyDescent="0.35">
      <c r="H1912"/>
      <c r="I1912" s="48"/>
      <c r="J1912"/>
      <c r="K1912"/>
      <c r="L1912"/>
      <c r="M1912"/>
      <c r="N1912"/>
      <c r="O1912"/>
      <c r="P1912" s="48"/>
      <c r="Q1912"/>
      <c r="R1912"/>
      <c r="S1912"/>
      <c r="T1912"/>
      <c r="U1912"/>
      <c r="V1912"/>
      <c r="W1912" s="48"/>
      <c r="X1912"/>
      <c r="Y1912"/>
      <c r="Z1912"/>
      <c r="AA1912"/>
      <c r="AB1912" s="37"/>
      <c r="AC1912"/>
      <c r="AD1912" s="48"/>
      <c r="AE1912"/>
      <c r="AF1912"/>
      <c r="AG1912"/>
      <c r="AH1912"/>
      <c r="AJ1912"/>
    </row>
    <row r="1913" spans="8:36" x14ac:dyDescent="0.35">
      <c r="H1913"/>
      <c r="I1913" s="48"/>
      <c r="J1913"/>
      <c r="K1913"/>
      <c r="L1913"/>
      <c r="M1913"/>
      <c r="N1913"/>
      <c r="O1913"/>
      <c r="P1913" s="48"/>
      <c r="Q1913"/>
      <c r="R1913"/>
      <c r="S1913"/>
      <c r="T1913"/>
      <c r="U1913"/>
      <c r="V1913"/>
      <c r="W1913" s="48"/>
      <c r="X1913"/>
      <c r="Y1913"/>
      <c r="Z1913"/>
      <c r="AA1913"/>
      <c r="AB1913" s="37"/>
      <c r="AC1913"/>
      <c r="AD1913" s="48"/>
      <c r="AE1913"/>
      <c r="AF1913"/>
      <c r="AG1913"/>
      <c r="AH1913"/>
      <c r="AJ1913"/>
    </row>
    <row r="1914" spans="8:36" x14ac:dyDescent="0.35">
      <c r="H1914"/>
      <c r="I1914" s="48"/>
      <c r="J1914"/>
      <c r="K1914"/>
      <c r="L1914"/>
      <c r="M1914"/>
      <c r="N1914"/>
      <c r="O1914"/>
      <c r="P1914" s="48"/>
      <c r="Q1914"/>
      <c r="R1914"/>
      <c r="S1914"/>
      <c r="T1914"/>
      <c r="U1914"/>
      <c r="V1914"/>
      <c r="W1914" s="48"/>
      <c r="X1914"/>
      <c r="Y1914"/>
      <c r="Z1914"/>
      <c r="AA1914"/>
      <c r="AB1914" s="37"/>
      <c r="AC1914"/>
      <c r="AD1914" s="48"/>
      <c r="AE1914"/>
      <c r="AF1914"/>
      <c r="AG1914"/>
      <c r="AH1914"/>
      <c r="AJ1914"/>
    </row>
    <row r="1915" spans="8:36" x14ac:dyDescent="0.35">
      <c r="H1915"/>
      <c r="I1915" s="48"/>
      <c r="J1915"/>
      <c r="K1915"/>
      <c r="L1915"/>
      <c r="M1915"/>
      <c r="N1915"/>
      <c r="O1915"/>
      <c r="P1915" s="48"/>
      <c r="Q1915"/>
      <c r="R1915"/>
      <c r="S1915"/>
      <c r="T1915"/>
      <c r="U1915"/>
      <c r="V1915"/>
      <c r="W1915" s="48"/>
      <c r="X1915"/>
      <c r="Y1915"/>
      <c r="Z1915"/>
      <c r="AA1915"/>
      <c r="AB1915" s="37"/>
      <c r="AC1915"/>
      <c r="AD1915" s="48"/>
      <c r="AE1915"/>
      <c r="AF1915"/>
      <c r="AG1915"/>
      <c r="AH1915"/>
      <c r="AJ1915"/>
    </row>
    <row r="1916" spans="8:36" x14ac:dyDescent="0.35">
      <c r="H1916"/>
      <c r="I1916" s="48"/>
      <c r="J1916"/>
      <c r="K1916"/>
      <c r="L1916"/>
      <c r="M1916"/>
      <c r="N1916"/>
      <c r="O1916"/>
      <c r="P1916" s="48"/>
      <c r="Q1916"/>
      <c r="R1916"/>
      <c r="S1916"/>
      <c r="T1916"/>
      <c r="U1916"/>
      <c r="V1916"/>
      <c r="W1916" s="48"/>
      <c r="X1916"/>
      <c r="Y1916"/>
      <c r="Z1916"/>
      <c r="AA1916"/>
      <c r="AB1916" s="37"/>
      <c r="AC1916"/>
      <c r="AD1916" s="48"/>
      <c r="AE1916"/>
      <c r="AF1916"/>
      <c r="AG1916"/>
      <c r="AH1916"/>
      <c r="AJ1916"/>
    </row>
    <row r="1917" spans="8:36" x14ac:dyDescent="0.35">
      <c r="H1917"/>
      <c r="I1917" s="48"/>
      <c r="J1917"/>
      <c r="K1917"/>
      <c r="L1917"/>
      <c r="M1917"/>
      <c r="N1917"/>
      <c r="O1917"/>
      <c r="P1917" s="48"/>
      <c r="Q1917"/>
      <c r="R1917"/>
      <c r="S1917"/>
      <c r="T1917"/>
      <c r="U1917"/>
      <c r="V1917"/>
      <c r="W1917" s="48"/>
      <c r="X1917"/>
      <c r="Y1917"/>
      <c r="Z1917"/>
      <c r="AA1917"/>
      <c r="AB1917" s="37"/>
      <c r="AC1917"/>
      <c r="AD1917" s="48"/>
      <c r="AE1917"/>
      <c r="AF1917"/>
      <c r="AG1917"/>
      <c r="AH1917"/>
      <c r="AJ1917"/>
    </row>
    <row r="1918" spans="8:36" x14ac:dyDescent="0.35">
      <c r="H1918"/>
      <c r="I1918" s="48"/>
      <c r="J1918"/>
      <c r="K1918"/>
      <c r="L1918"/>
      <c r="M1918"/>
      <c r="N1918"/>
      <c r="O1918"/>
      <c r="P1918" s="48"/>
      <c r="Q1918"/>
      <c r="R1918"/>
      <c r="S1918"/>
      <c r="T1918"/>
      <c r="U1918"/>
      <c r="V1918"/>
      <c r="W1918" s="48"/>
      <c r="X1918"/>
      <c r="Y1918"/>
      <c r="Z1918"/>
      <c r="AA1918"/>
      <c r="AB1918" s="37"/>
      <c r="AC1918"/>
      <c r="AD1918" s="48"/>
      <c r="AE1918"/>
      <c r="AF1918"/>
      <c r="AG1918"/>
      <c r="AH1918"/>
      <c r="AJ1918"/>
    </row>
    <row r="1919" spans="8:36" x14ac:dyDescent="0.35">
      <c r="H1919"/>
      <c r="I1919" s="48"/>
      <c r="J1919"/>
      <c r="K1919"/>
      <c r="L1919"/>
      <c r="M1919"/>
      <c r="N1919"/>
      <c r="O1919"/>
      <c r="P1919" s="48"/>
      <c r="Q1919"/>
      <c r="R1919"/>
      <c r="S1919"/>
      <c r="T1919"/>
      <c r="U1919"/>
      <c r="V1919"/>
      <c r="W1919" s="48"/>
      <c r="X1919"/>
      <c r="Y1919"/>
      <c r="Z1919"/>
      <c r="AA1919"/>
      <c r="AB1919" s="37"/>
      <c r="AC1919"/>
      <c r="AD1919" s="48"/>
      <c r="AE1919"/>
      <c r="AF1919"/>
      <c r="AG1919"/>
      <c r="AH1919"/>
      <c r="AJ1919"/>
    </row>
    <row r="1920" spans="8:36" x14ac:dyDescent="0.35">
      <c r="H1920"/>
      <c r="I1920" s="48"/>
      <c r="J1920"/>
      <c r="K1920"/>
      <c r="L1920"/>
      <c r="M1920"/>
      <c r="N1920"/>
      <c r="O1920"/>
      <c r="P1920" s="48"/>
      <c r="Q1920"/>
      <c r="R1920"/>
      <c r="S1920"/>
      <c r="T1920"/>
      <c r="U1920"/>
      <c r="V1920"/>
      <c r="W1920" s="48"/>
      <c r="X1920"/>
      <c r="Y1920"/>
      <c r="Z1920"/>
      <c r="AA1920"/>
      <c r="AB1920" s="37"/>
      <c r="AC1920"/>
      <c r="AD1920" s="48"/>
      <c r="AE1920"/>
      <c r="AF1920"/>
      <c r="AG1920"/>
      <c r="AH1920"/>
      <c r="AJ1920"/>
    </row>
    <row r="1921" spans="8:36" x14ac:dyDescent="0.35">
      <c r="H1921"/>
      <c r="I1921" s="48"/>
      <c r="J1921"/>
      <c r="K1921"/>
      <c r="L1921"/>
      <c r="M1921"/>
      <c r="N1921"/>
      <c r="O1921"/>
      <c r="P1921" s="48"/>
      <c r="Q1921"/>
      <c r="R1921"/>
      <c r="S1921"/>
      <c r="T1921"/>
      <c r="U1921"/>
      <c r="V1921"/>
      <c r="W1921" s="48"/>
      <c r="X1921"/>
      <c r="Y1921"/>
      <c r="Z1921"/>
      <c r="AA1921"/>
      <c r="AB1921" s="37"/>
      <c r="AC1921"/>
      <c r="AD1921" s="48"/>
      <c r="AE1921"/>
      <c r="AF1921"/>
      <c r="AG1921"/>
      <c r="AH1921"/>
      <c r="AJ1921"/>
    </row>
    <row r="1922" spans="8:36" x14ac:dyDescent="0.35">
      <c r="H1922"/>
      <c r="I1922" s="48"/>
      <c r="J1922"/>
      <c r="K1922"/>
      <c r="L1922"/>
      <c r="M1922"/>
      <c r="N1922"/>
      <c r="O1922"/>
      <c r="P1922" s="48"/>
      <c r="Q1922"/>
      <c r="R1922"/>
      <c r="S1922"/>
      <c r="T1922"/>
      <c r="U1922"/>
      <c r="V1922"/>
      <c r="W1922" s="48"/>
      <c r="X1922"/>
      <c r="Y1922"/>
      <c r="Z1922"/>
      <c r="AA1922"/>
      <c r="AB1922" s="37"/>
      <c r="AC1922"/>
      <c r="AD1922" s="48"/>
      <c r="AE1922"/>
      <c r="AF1922"/>
      <c r="AG1922"/>
      <c r="AH1922"/>
      <c r="AJ1922"/>
    </row>
    <row r="1923" spans="8:36" x14ac:dyDescent="0.35">
      <c r="H1923"/>
      <c r="I1923" s="48"/>
      <c r="J1923"/>
      <c r="K1923"/>
      <c r="L1923"/>
      <c r="M1923"/>
      <c r="N1923"/>
      <c r="O1923"/>
      <c r="P1923" s="48"/>
      <c r="Q1923"/>
      <c r="R1923"/>
      <c r="S1923"/>
      <c r="T1923"/>
      <c r="U1923"/>
      <c r="V1923"/>
      <c r="W1923" s="48"/>
      <c r="X1923"/>
      <c r="Y1923"/>
      <c r="Z1923"/>
      <c r="AA1923"/>
      <c r="AB1923" s="37"/>
      <c r="AC1923"/>
      <c r="AD1923" s="48"/>
      <c r="AE1923"/>
      <c r="AF1923"/>
      <c r="AG1923"/>
      <c r="AH1923"/>
      <c r="AJ1923"/>
    </row>
    <row r="1924" spans="8:36" x14ac:dyDescent="0.35">
      <c r="H1924"/>
      <c r="I1924" s="48"/>
      <c r="J1924"/>
      <c r="K1924"/>
      <c r="L1924"/>
      <c r="M1924"/>
      <c r="N1924"/>
      <c r="O1924"/>
      <c r="P1924" s="48"/>
      <c r="Q1924"/>
      <c r="R1924"/>
      <c r="S1924"/>
      <c r="T1924"/>
      <c r="U1924"/>
      <c r="V1924"/>
      <c r="W1924" s="48"/>
      <c r="X1924"/>
      <c r="Y1924"/>
      <c r="Z1924"/>
      <c r="AA1924"/>
      <c r="AB1924" s="37"/>
      <c r="AC1924"/>
      <c r="AD1924" s="48"/>
      <c r="AE1924"/>
      <c r="AF1924"/>
      <c r="AG1924"/>
      <c r="AH1924"/>
      <c r="AJ1924"/>
    </row>
    <row r="1925" spans="8:36" x14ac:dyDescent="0.35">
      <c r="H1925"/>
      <c r="I1925" s="48"/>
      <c r="J1925"/>
      <c r="K1925"/>
      <c r="L1925"/>
      <c r="M1925"/>
      <c r="N1925"/>
      <c r="O1925"/>
      <c r="P1925" s="48"/>
      <c r="Q1925"/>
      <c r="R1925"/>
      <c r="S1925"/>
      <c r="T1925"/>
      <c r="U1925"/>
      <c r="V1925"/>
      <c r="W1925" s="48"/>
      <c r="X1925"/>
      <c r="Y1925"/>
      <c r="Z1925"/>
      <c r="AA1925"/>
      <c r="AB1925" s="37"/>
      <c r="AC1925"/>
      <c r="AD1925" s="48"/>
      <c r="AE1925"/>
      <c r="AF1925"/>
      <c r="AG1925"/>
      <c r="AH1925"/>
      <c r="AJ1925"/>
    </row>
    <row r="1926" spans="8:36" x14ac:dyDescent="0.35">
      <c r="H1926"/>
      <c r="I1926" s="48"/>
      <c r="J1926"/>
      <c r="K1926"/>
      <c r="L1926"/>
      <c r="M1926"/>
      <c r="N1926"/>
      <c r="O1926"/>
      <c r="P1926" s="48"/>
      <c r="Q1926"/>
      <c r="R1926"/>
      <c r="S1926"/>
      <c r="T1926"/>
      <c r="U1926"/>
      <c r="V1926"/>
      <c r="W1926" s="48"/>
      <c r="X1926"/>
      <c r="Y1926"/>
      <c r="Z1926"/>
      <c r="AA1926"/>
      <c r="AB1926" s="37"/>
      <c r="AC1926"/>
      <c r="AD1926" s="48"/>
      <c r="AE1926"/>
      <c r="AF1926"/>
      <c r="AG1926"/>
      <c r="AH1926"/>
      <c r="AJ1926"/>
    </row>
    <row r="1927" spans="8:36" x14ac:dyDescent="0.35">
      <c r="H1927"/>
      <c r="I1927" s="48"/>
      <c r="J1927"/>
      <c r="K1927"/>
      <c r="L1927"/>
      <c r="M1927"/>
      <c r="N1927"/>
      <c r="O1927"/>
      <c r="P1927" s="48"/>
      <c r="Q1927"/>
      <c r="R1927"/>
      <c r="S1927"/>
      <c r="T1927"/>
      <c r="U1927"/>
      <c r="V1927"/>
      <c r="W1927" s="48"/>
      <c r="X1927"/>
      <c r="Y1927"/>
      <c r="Z1927"/>
      <c r="AA1927"/>
      <c r="AB1927" s="37"/>
      <c r="AC1927"/>
      <c r="AD1927" s="48"/>
      <c r="AE1927"/>
      <c r="AF1927"/>
      <c r="AG1927"/>
      <c r="AH1927"/>
      <c r="AJ1927"/>
    </row>
    <row r="1928" spans="8:36" x14ac:dyDescent="0.35">
      <c r="H1928"/>
      <c r="I1928" s="48"/>
      <c r="J1928"/>
      <c r="K1928"/>
      <c r="L1928"/>
      <c r="M1928"/>
      <c r="N1928"/>
      <c r="O1928"/>
      <c r="P1928" s="48"/>
      <c r="Q1928"/>
      <c r="R1928"/>
      <c r="S1928"/>
      <c r="T1928"/>
      <c r="U1928"/>
      <c r="V1928"/>
      <c r="W1928" s="48"/>
      <c r="X1928"/>
      <c r="Y1928"/>
      <c r="Z1928"/>
      <c r="AA1928"/>
      <c r="AB1928" s="37"/>
      <c r="AC1928"/>
      <c r="AD1928" s="48"/>
      <c r="AE1928"/>
      <c r="AF1928"/>
      <c r="AG1928"/>
      <c r="AH1928"/>
      <c r="AJ1928"/>
    </row>
    <row r="1929" spans="8:36" x14ac:dyDescent="0.35">
      <c r="H1929"/>
      <c r="I1929" s="48"/>
      <c r="J1929"/>
      <c r="K1929"/>
      <c r="L1929"/>
      <c r="M1929"/>
      <c r="N1929"/>
      <c r="O1929"/>
      <c r="P1929" s="48"/>
      <c r="Q1929"/>
      <c r="R1929"/>
      <c r="S1929"/>
      <c r="T1929"/>
      <c r="U1929"/>
      <c r="V1929"/>
      <c r="W1929" s="48"/>
      <c r="X1929"/>
      <c r="Y1929"/>
      <c r="Z1929"/>
      <c r="AA1929"/>
      <c r="AB1929" s="37"/>
      <c r="AC1929"/>
      <c r="AD1929" s="48"/>
      <c r="AE1929"/>
      <c r="AF1929"/>
      <c r="AG1929"/>
      <c r="AH1929"/>
      <c r="AJ1929"/>
    </row>
    <row r="1930" spans="8:36" x14ac:dyDescent="0.35">
      <c r="H1930"/>
      <c r="I1930" s="48"/>
      <c r="J1930"/>
      <c r="K1930"/>
      <c r="L1930"/>
      <c r="M1930"/>
      <c r="N1930"/>
      <c r="O1930"/>
      <c r="P1930" s="48"/>
      <c r="Q1930"/>
      <c r="R1930"/>
      <c r="S1930"/>
      <c r="T1930"/>
      <c r="U1930"/>
      <c r="V1930"/>
      <c r="W1930" s="48"/>
      <c r="X1930"/>
      <c r="Y1930"/>
      <c r="Z1930"/>
      <c r="AA1930"/>
      <c r="AB1930" s="37"/>
      <c r="AC1930"/>
      <c r="AD1930" s="48"/>
      <c r="AE1930"/>
      <c r="AF1930"/>
      <c r="AG1930"/>
      <c r="AH1930"/>
      <c r="AJ1930"/>
    </row>
    <row r="1931" spans="8:36" x14ac:dyDescent="0.35">
      <c r="H1931"/>
      <c r="I1931" s="48"/>
      <c r="J1931"/>
      <c r="K1931"/>
      <c r="L1931"/>
      <c r="M1931"/>
      <c r="N1931"/>
      <c r="O1931"/>
      <c r="P1931" s="48"/>
      <c r="Q1931"/>
      <c r="R1931"/>
      <c r="S1931"/>
      <c r="T1931"/>
      <c r="U1931"/>
      <c r="V1931"/>
      <c r="W1931" s="48"/>
      <c r="X1931"/>
      <c r="Y1931"/>
      <c r="Z1931"/>
      <c r="AA1931"/>
      <c r="AB1931" s="37"/>
      <c r="AC1931"/>
      <c r="AD1931" s="48"/>
      <c r="AE1931"/>
      <c r="AF1931"/>
      <c r="AG1931"/>
      <c r="AH1931"/>
      <c r="AJ1931"/>
    </row>
    <row r="1932" spans="8:36" x14ac:dyDescent="0.35">
      <c r="H1932"/>
      <c r="I1932" s="48"/>
      <c r="J1932"/>
      <c r="K1932"/>
      <c r="L1932"/>
      <c r="M1932"/>
      <c r="N1932"/>
      <c r="O1932"/>
      <c r="P1932" s="48"/>
      <c r="Q1932"/>
      <c r="R1932"/>
      <c r="S1932"/>
      <c r="T1932"/>
      <c r="U1932"/>
      <c r="V1932"/>
      <c r="W1932" s="48"/>
      <c r="X1932"/>
      <c r="Y1932"/>
      <c r="Z1932"/>
      <c r="AA1932"/>
      <c r="AB1932" s="37"/>
      <c r="AC1932"/>
      <c r="AD1932" s="48"/>
      <c r="AE1932"/>
      <c r="AF1932"/>
      <c r="AG1932"/>
      <c r="AH1932"/>
      <c r="AJ1932"/>
    </row>
    <row r="1933" spans="8:36" x14ac:dyDescent="0.35">
      <c r="H1933"/>
      <c r="I1933" s="48"/>
      <c r="J1933"/>
      <c r="K1933"/>
      <c r="L1933"/>
      <c r="M1933"/>
      <c r="N1933"/>
      <c r="O1933"/>
      <c r="P1933" s="48"/>
      <c r="Q1933"/>
      <c r="R1933"/>
      <c r="S1933"/>
      <c r="T1933"/>
      <c r="U1933"/>
      <c r="V1933"/>
      <c r="W1933" s="48"/>
      <c r="X1933"/>
      <c r="Y1933"/>
      <c r="Z1933"/>
      <c r="AA1933"/>
      <c r="AB1933" s="37"/>
      <c r="AC1933"/>
      <c r="AD1933" s="48"/>
      <c r="AE1933"/>
      <c r="AF1933"/>
      <c r="AG1933"/>
      <c r="AH1933"/>
      <c r="AJ1933"/>
    </row>
    <row r="1934" spans="8:36" x14ac:dyDescent="0.35">
      <c r="H1934"/>
      <c r="I1934" s="48"/>
      <c r="J1934"/>
      <c r="K1934"/>
      <c r="L1934"/>
      <c r="M1934"/>
      <c r="N1934"/>
      <c r="O1934"/>
      <c r="P1934" s="48"/>
      <c r="Q1934"/>
      <c r="R1934"/>
      <c r="S1934"/>
      <c r="T1934"/>
      <c r="U1934"/>
      <c r="V1934"/>
      <c r="W1934" s="48"/>
      <c r="X1934"/>
      <c r="Y1934"/>
      <c r="Z1934"/>
      <c r="AA1934"/>
      <c r="AB1934" s="37"/>
      <c r="AC1934"/>
      <c r="AD1934" s="48"/>
      <c r="AE1934"/>
      <c r="AF1934"/>
      <c r="AG1934"/>
      <c r="AH1934"/>
      <c r="AJ1934"/>
    </row>
    <row r="1935" spans="8:36" x14ac:dyDescent="0.35">
      <c r="H1935"/>
      <c r="I1935" s="48"/>
      <c r="J1935"/>
      <c r="K1935"/>
      <c r="L1935"/>
      <c r="M1935"/>
      <c r="N1935"/>
      <c r="O1935"/>
      <c r="P1935" s="48"/>
      <c r="Q1935"/>
      <c r="R1935"/>
      <c r="S1935"/>
      <c r="T1935"/>
      <c r="U1935"/>
      <c r="V1935"/>
      <c r="W1935" s="48"/>
      <c r="X1935"/>
      <c r="Y1935"/>
      <c r="Z1935"/>
      <c r="AA1935"/>
      <c r="AB1935" s="37"/>
      <c r="AC1935"/>
      <c r="AD1935" s="48"/>
      <c r="AE1935"/>
      <c r="AF1935"/>
      <c r="AG1935"/>
      <c r="AH1935"/>
      <c r="AJ1935"/>
    </row>
    <row r="1936" spans="8:36" x14ac:dyDescent="0.35">
      <c r="H1936"/>
      <c r="I1936" s="48"/>
      <c r="J1936"/>
      <c r="K1936"/>
      <c r="L1936"/>
      <c r="M1936"/>
      <c r="N1936"/>
      <c r="O1936"/>
      <c r="P1936" s="48"/>
      <c r="Q1936"/>
      <c r="R1936"/>
      <c r="S1936"/>
      <c r="T1936"/>
      <c r="U1936"/>
      <c r="V1936"/>
      <c r="W1936" s="48"/>
      <c r="X1936"/>
      <c r="Y1936"/>
      <c r="Z1936"/>
      <c r="AA1936"/>
      <c r="AB1936" s="37"/>
      <c r="AC1936"/>
      <c r="AD1936" s="48"/>
      <c r="AE1936"/>
      <c r="AF1936"/>
      <c r="AG1936"/>
      <c r="AH1936"/>
      <c r="AJ1936"/>
    </row>
    <row r="1937" spans="8:36" x14ac:dyDescent="0.35">
      <c r="H1937"/>
      <c r="I1937" s="48"/>
      <c r="J1937"/>
      <c r="K1937"/>
      <c r="L1937"/>
      <c r="M1937"/>
      <c r="N1937"/>
      <c r="O1937"/>
      <c r="P1937" s="48"/>
      <c r="Q1937"/>
      <c r="R1937"/>
      <c r="S1937"/>
      <c r="T1937"/>
      <c r="U1937"/>
      <c r="V1937"/>
      <c r="W1937" s="48"/>
      <c r="X1937"/>
      <c r="Y1937"/>
      <c r="Z1937"/>
      <c r="AA1937"/>
      <c r="AB1937" s="37"/>
      <c r="AC1937"/>
      <c r="AD1937" s="48"/>
      <c r="AE1937"/>
      <c r="AF1937"/>
      <c r="AG1937"/>
      <c r="AH1937"/>
      <c r="AJ1937"/>
    </row>
    <row r="1938" spans="8:36" x14ac:dyDescent="0.35">
      <c r="H1938"/>
      <c r="I1938" s="48"/>
      <c r="J1938"/>
      <c r="K1938"/>
      <c r="L1938"/>
      <c r="M1938"/>
      <c r="N1938"/>
      <c r="O1938"/>
      <c r="P1938" s="48"/>
      <c r="Q1938"/>
      <c r="R1938"/>
      <c r="S1938"/>
      <c r="T1938"/>
      <c r="U1938"/>
      <c r="V1938"/>
      <c r="W1938" s="48"/>
      <c r="X1938"/>
      <c r="Y1938"/>
      <c r="Z1938"/>
      <c r="AA1938"/>
      <c r="AB1938" s="37"/>
      <c r="AC1938"/>
      <c r="AD1938" s="48"/>
      <c r="AE1938"/>
      <c r="AF1938"/>
      <c r="AG1938"/>
      <c r="AH1938"/>
      <c r="AJ1938"/>
    </row>
    <row r="1939" spans="8:36" x14ac:dyDescent="0.35">
      <c r="H1939"/>
      <c r="I1939" s="48"/>
      <c r="J1939"/>
      <c r="K1939"/>
      <c r="L1939"/>
      <c r="M1939"/>
      <c r="N1939"/>
      <c r="O1939"/>
      <c r="P1939" s="48"/>
      <c r="Q1939"/>
      <c r="R1939"/>
      <c r="S1939"/>
      <c r="T1939"/>
      <c r="U1939"/>
      <c r="V1939"/>
      <c r="W1939" s="48"/>
      <c r="X1939"/>
      <c r="Y1939"/>
      <c r="Z1939"/>
      <c r="AA1939"/>
      <c r="AB1939" s="37"/>
      <c r="AC1939"/>
      <c r="AD1939" s="48"/>
      <c r="AE1939"/>
      <c r="AF1939"/>
      <c r="AG1939"/>
      <c r="AH1939"/>
      <c r="AJ1939"/>
    </row>
    <row r="1940" spans="8:36" x14ac:dyDescent="0.35">
      <c r="H1940"/>
      <c r="I1940" s="48"/>
      <c r="J1940"/>
      <c r="K1940"/>
      <c r="L1940"/>
      <c r="M1940"/>
      <c r="N1940"/>
      <c r="O1940"/>
      <c r="P1940" s="48"/>
      <c r="Q1940"/>
      <c r="R1940"/>
      <c r="S1940"/>
      <c r="T1940"/>
      <c r="U1940"/>
      <c r="V1940"/>
      <c r="W1940" s="48"/>
      <c r="X1940"/>
      <c r="Y1940"/>
      <c r="Z1940"/>
      <c r="AA1940"/>
      <c r="AB1940" s="37"/>
      <c r="AC1940"/>
      <c r="AD1940" s="48"/>
      <c r="AE1940"/>
      <c r="AF1940"/>
      <c r="AG1940"/>
      <c r="AH1940"/>
      <c r="AJ1940"/>
    </row>
    <row r="1941" spans="8:36" x14ac:dyDescent="0.35">
      <c r="H1941"/>
      <c r="I1941" s="48"/>
      <c r="J1941"/>
      <c r="K1941"/>
      <c r="L1941"/>
      <c r="M1941"/>
      <c r="N1941"/>
      <c r="O1941"/>
      <c r="P1941" s="48"/>
      <c r="Q1941"/>
      <c r="R1941"/>
      <c r="S1941"/>
      <c r="T1941"/>
      <c r="U1941"/>
      <c r="V1941"/>
      <c r="W1941" s="48"/>
      <c r="X1941"/>
      <c r="Y1941"/>
      <c r="Z1941"/>
      <c r="AA1941"/>
      <c r="AB1941" s="37"/>
      <c r="AC1941"/>
      <c r="AD1941" s="48"/>
      <c r="AE1941"/>
      <c r="AF1941"/>
      <c r="AG1941"/>
      <c r="AH1941"/>
      <c r="AJ1941"/>
    </row>
    <row r="1942" spans="8:36" x14ac:dyDescent="0.35">
      <c r="H1942"/>
      <c r="I1942" s="48"/>
      <c r="J1942"/>
      <c r="K1942"/>
      <c r="L1942"/>
      <c r="M1942"/>
      <c r="N1942"/>
      <c r="O1942"/>
      <c r="P1942" s="48"/>
      <c r="Q1942"/>
      <c r="R1942"/>
      <c r="S1942"/>
      <c r="T1942"/>
      <c r="U1942"/>
      <c r="V1942"/>
      <c r="W1942" s="48"/>
      <c r="X1942"/>
      <c r="Y1942"/>
      <c r="Z1942"/>
      <c r="AA1942"/>
      <c r="AB1942" s="37"/>
      <c r="AC1942"/>
      <c r="AD1942" s="48"/>
      <c r="AE1942"/>
      <c r="AF1942"/>
      <c r="AG1942"/>
      <c r="AH1942"/>
      <c r="AJ1942"/>
    </row>
    <row r="1943" spans="8:36" x14ac:dyDescent="0.35">
      <c r="H1943"/>
      <c r="I1943" s="48"/>
      <c r="J1943"/>
      <c r="K1943"/>
      <c r="L1943"/>
      <c r="M1943"/>
      <c r="N1943"/>
      <c r="O1943"/>
      <c r="P1943" s="48"/>
      <c r="Q1943"/>
      <c r="R1943"/>
      <c r="S1943"/>
      <c r="T1943"/>
      <c r="U1943"/>
      <c r="V1943"/>
      <c r="W1943" s="48"/>
      <c r="X1943"/>
      <c r="Y1943"/>
      <c r="Z1943"/>
      <c r="AA1943"/>
      <c r="AB1943" s="37"/>
      <c r="AC1943"/>
      <c r="AD1943" s="48"/>
      <c r="AE1943"/>
      <c r="AF1943"/>
      <c r="AG1943"/>
      <c r="AH1943"/>
      <c r="AJ1943"/>
    </row>
    <row r="1944" spans="8:36" x14ac:dyDescent="0.35">
      <c r="H1944"/>
      <c r="I1944" s="48"/>
      <c r="J1944"/>
      <c r="K1944"/>
      <c r="L1944"/>
      <c r="M1944"/>
      <c r="N1944"/>
      <c r="O1944"/>
      <c r="P1944" s="48"/>
      <c r="Q1944"/>
      <c r="R1944"/>
      <c r="S1944"/>
      <c r="T1944"/>
      <c r="U1944"/>
      <c r="V1944"/>
      <c r="W1944" s="48"/>
      <c r="X1944"/>
      <c r="Y1944"/>
      <c r="Z1944"/>
      <c r="AA1944"/>
      <c r="AB1944" s="37"/>
      <c r="AC1944"/>
      <c r="AD1944" s="48"/>
      <c r="AE1944"/>
      <c r="AF1944"/>
      <c r="AG1944"/>
      <c r="AH1944"/>
      <c r="AJ1944"/>
    </row>
    <row r="1945" spans="8:36" x14ac:dyDescent="0.35">
      <c r="H1945"/>
      <c r="I1945" s="48"/>
      <c r="J1945"/>
      <c r="K1945"/>
      <c r="L1945"/>
      <c r="M1945"/>
      <c r="N1945"/>
      <c r="O1945"/>
      <c r="P1945" s="48"/>
      <c r="Q1945"/>
      <c r="R1945"/>
      <c r="S1945"/>
      <c r="T1945"/>
      <c r="U1945"/>
      <c r="V1945"/>
      <c r="W1945" s="48"/>
      <c r="X1945"/>
      <c r="Y1945"/>
      <c r="Z1945"/>
      <c r="AA1945"/>
      <c r="AB1945" s="37"/>
      <c r="AC1945"/>
      <c r="AD1945" s="48"/>
      <c r="AE1945"/>
      <c r="AF1945"/>
      <c r="AG1945"/>
      <c r="AH1945"/>
      <c r="AJ1945"/>
    </row>
    <row r="1946" spans="8:36" x14ac:dyDescent="0.35">
      <c r="H1946"/>
      <c r="I1946" s="48"/>
      <c r="J1946"/>
      <c r="K1946"/>
      <c r="L1946"/>
      <c r="M1946"/>
      <c r="N1946"/>
      <c r="O1946"/>
      <c r="P1946" s="48"/>
      <c r="Q1946"/>
      <c r="R1946"/>
      <c r="S1946"/>
      <c r="T1946"/>
      <c r="U1946"/>
      <c r="V1946"/>
      <c r="W1946" s="48"/>
      <c r="X1946"/>
      <c r="Y1946"/>
      <c r="Z1946"/>
      <c r="AA1946"/>
      <c r="AB1946" s="37"/>
      <c r="AC1946"/>
      <c r="AD1946" s="48"/>
      <c r="AE1946"/>
      <c r="AF1946"/>
      <c r="AG1946"/>
      <c r="AH1946"/>
      <c r="AJ1946"/>
    </row>
    <row r="1947" spans="8:36" x14ac:dyDescent="0.35">
      <c r="H1947"/>
      <c r="I1947" s="48"/>
      <c r="J1947"/>
      <c r="K1947"/>
      <c r="L1947"/>
      <c r="M1947"/>
      <c r="N1947"/>
      <c r="O1947"/>
      <c r="P1947" s="48"/>
      <c r="Q1947"/>
      <c r="R1947"/>
      <c r="S1947"/>
      <c r="T1947"/>
      <c r="U1947"/>
      <c r="V1947"/>
      <c r="W1947" s="48"/>
      <c r="X1947"/>
      <c r="Y1947"/>
      <c r="Z1947"/>
      <c r="AA1947"/>
      <c r="AB1947" s="37"/>
      <c r="AC1947"/>
      <c r="AD1947" s="48"/>
      <c r="AE1947"/>
      <c r="AF1947"/>
      <c r="AG1947"/>
      <c r="AH1947"/>
      <c r="AJ1947"/>
    </row>
    <row r="1948" spans="8:36" x14ac:dyDescent="0.35">
      <c r="H1948"/>
      <c r="I1948" s="48"/>
      <c r="J1948"/>
      <c r="K1948"/>
      <c r="L1948"/>
      <c r="M1948"/>
      <c r="N1948"/>
      <c r="O1948"/>
      <c r="P1948" s="48"/>
      <c r="Q1948"/>
      <c r="R1948"/>
      <c r="S1948"/>
      <c r="T1948"/>
      <c r="U1948"/>
      <c r="V1948"/>
      <c r="W1948" s="48"/>
      <c r="X1948"/>
      <c r="Y1948"/>
      <c r="Z1948"/>
      <c r="AA1948"/>
      <c r="AB1948" s="37"/>
      <c r="AC1948"/>
      <c r="AD1948" s="48"/>
      <c r="AE1948"/>
      <c r="AF1948"/>
      <c r="AG1948"/>
      <c r="AH1948"/>
      <c r="AJ1948"/>
    </row>
    <row r="1949" spans="8:36" x14ac:dyDescent="0.35">
      <c r="H1949"/>
      <c r="I1949" s="48"/>
      <c r="J1949"/>
      <c r="K1949"/>
      <c r="L1949"/>
      <c r="M1949"/>
      <c r="N1949"/>
      <c r="O1949"/>
      <c r="P1949" s="48"/>
      <c r="Q1949"/>
      <c r="R1949"/>
      <c r="S1949"/>
      <c r="T1949"/>
      <c r="U1949"/>
      <c r="V1949"/>
      <c r="W1949" s="48"/>
      <c r="X1949"/>
      <c r="Y1949"/>
      <c r="Z1949"/>
      <c r="AA1949"/>
      <c r="AB1949" s="37"/>
      <c r="AC1949"/>
      <c r="AD1949" s="48"/>
      <c r="AE1949"/>
      <c r="AF1949"/>
      <c r="AG1949"/>
      <c r="AH1949"/>
      <c r="AJ1949"/>
    </row>
    <row r="1950" spans="8:36" x14ac:dyDescent="0.35">
      <c r="H1950"/>
      <c r="I1950" s="48"/>
      <c r="J1950"/>
      <c r="K1950"/>
      <c r="L1950"/>
      <c r="M1950"/>
      <c r="N1950"/>
      <c r="O1950"/>
      <c r="P1950" s="48"/>
      <c r="Q1950"/>
      <c r="R1950"/>
      <c r="S1950"/>
      <c r="T1950"/>
      <c r="U1950"/>
      <c r="V1950"/>
      <c r="W1950" s="48"/>
      <c r="X1950"/>
      <c r="Y1950"/>
      <c r="Z1950"/>
      <c r="AA1950"/>
      <c r="AB1950" s="37"/>
      <c r="AC1950"/>
      <c r="AD1950" s="48"/>
      <c r="AE1950"/>
      <c r="AF1950"/>
      <c r="AG1950"/>
      <c r="AH1950"/>
      <c r="AJ1950"/>
    </row>
    <row r="1951" spans="8:36" x14ac:dyDescent="0.35">
      <c r="H1951"/>
      <c r="I1951" s="48"/>
      <c r="J1951"/>
      <c r="K1951"/>
      <c r="L1951"/>
      <c r="M1951"/>
      <c r="N1951"/>
      <c r="O1951"/>
      <c r="P1951" s="48"/>
      <c r="Q1951"/>
      <c r="R1951"/>
      <c r="S1951"/>
      <c r="T1951"/>
      <c r="U1951"/>
      <c r="V1951"/>
      <c r="W1951" s="48"/>
      <c r="X1951"/>
      <c r="Y1951"/>
      <c r="Z1951"/>
      <c r="AA1951"/>
      <c r="AB1951" s="37"/>
      <c r="AC1951"/>
      <c r="AD1951" s="48"/>
      <c r="AE1951"/>
      <c r="AF1951"/>
      <c r="AG1951"/>
      <c r="AH1951"/>
      <c r="AJ1951"/>
    </row>
    <row r="1952" spans="8:36" x14ac:dyDescent="0.35">
      <c r="H1952"/>
      <c r="I1952" s="48"/>
      <c r="J1952"/>
      <c r="K1952"/>
      <c r="L1952"/>
      <c r="M1952"/>
      <c r="N1952"/>
      <c r="O1952"/>
      <c r="P1952" s="48"/>
      <c r="Q1952"/>
      <c r="R1952"/>
      <c r="S1952"/>
      <c r="T1952"/>
      <c r="U1952"/>
      <c r="V1952"/>
      <c r="W1952" s="48"/>
      <c r="X1952"/>
      <c r="Y1952"/>
      <c r="Z1952"/>
      <c r="AA1952"/>
      <c r="AB1952" s="37"/>
      <c r="AC1952"/>
      <c r="AD1952" s="48"/>
      <c r="AE1952"/>
      <c r="AF1952"/>
      <c r="AG1952"/>
      <c r="AH1952"/>
      <c r="AJ1952"/>
    </row>
    <row r="1953" spans="8:36" x14ac:dyDescent="0.35">
      <c r="H1953"/>
      <c r="I1953" s="48"/>
      <c r="J1953"/>
      <c r="K1953"/>
      <c r="L1953"/>
      <c r="M1953"/>
      <c r="N1953"/>
      <c r="O1953"/>
      <c r="P1953" s="48"/>
      <c r="Q1953"/>
      <c r="R1953"/>
      <c r="S1953"/>
      <c r="T1953"/>
      <c r="U1953"/>
      <c r="V1953"/>
      <c r="W1953" s="48"/>
      <c r="X1953"/>
      <c r="Y1953"/>
      <c r="Z1953"/>
      <c r="AA1953"/>
      <c r="AB1953" s="37"/>
      <c r="AC1953"/>
      <c r="AD1953" s="48"/>
      <c r="AE1953"/>
      <c r="AF1953"/>
      <c r="AG1953"/>
      <c r="AH1953"/>
      <c r="AJ1953"/>
    </row>
    <row r="1954" spans="8:36" x14ac:dyDescent="0.35">
      <c r="H1954"/>
      <c r="I1954" s="48"/>
      <c r="J1954"/>
      <c r="K1954"/>
      <c r="L1954"/>
      <c r="M1954"/>
      <c r="N1954"/>
      <c r="O1954"/>
      <c r="P1954" s="48"/>
      <c r="Q1954"/>
      <c r="R1954"/>
      <c r="S1954"/>
      <c r="T1954"/>
      <c r="U1954"/>
      <c r="V1954"/>
      <c r="W1954" s="48"/>
      <c r="X1954"/>
      <c r="Y1954"/>
      <c r="Z1954"/>
      <c r="AA1954"/>
      <c r="AB1954" s="37"/>
      <c r="AC1954"/>
      <c r="AD1954" s="48"/>
      <c r="AE1954"/>
      <c r="AF1954"/>
      <c r="AG1954"/>
      <c r="AH1954"/>
      <c r="AJ1954"/>
    </row>
    <row r="1955" spans="8:36" x14ac:dyDescent="0.35">
      <c r="H1955"/>
      <c r="I1955" s="48"/>
      <c r="J1955"/>
      <c r="K1955"/>
      <c r="L1955"/>
      <c r="M1955"/>
      <c r="N1955"/>
      <c r="O1955"/>
      <c r="P1955" s="48"/>
      <c r="Q1955"/>
      <c r="R1955"/>
      <c r="S1955"/>
      <c r="T1955"/>
      <c r="U1955"/>
      <c r="V1955"/>
      <c r="W1955" s="48"/>
      <c r="X1955"/>
      <c r="Y1955"/>
      <c r="Z1955"/>
      <c r="AA1955"/>
      <c r="AB1955" s="37"/>
      <c r="AC1955"/>
      <c r="AD1955" s="48"/>
      <c r="AE1955"/>
      <c r="AF1955"/>
      <c r="AG1955"/>
      <c r="AH1955"/>
      <c r="AJ1955"/>
    </row>
    <row r="1956" spans="8:36" x14ac:dyDescent="0.35">
      <c r="H1956"/>
      <c r="I1956" s="48"/>
      <c r="J1956"/>
      <c r="K1956"/>
      <c r="L1956"/>
      <c r="M1956"/>
      <c r="N1956"/>
      <c r="O1956"/>
      <c r="P1956" s="48"/>
      <c r="Q1956"/>
      <c r="R1956"/>
      <c r="S1956"/>
      <c r="T1956"/>
      <c r="U1956"/>
      <c r="V1956"/>
      <c r="W1956" s="48"/>
      <c r="X1956"/>
      <c r="Y1956"/>
      <c r="Z1956"/>
      <c r="AA1956"/>
      <c r="AB1956" s="37"/>
      <c r="AC1956"/>
      <c r="AD1956" s="48"/>
      <c r="AE1956"/>
      <c r="AF1956"/>
      <c r="AG1956"/>
      <c r="AH1956"/>
      <c r="AJ1956"/>
    </row>
    <row r="1957" spans="8:36" x14ac:dyDescent="0.35">
      <c r="H1957"/>
      <c r="I1957" s="48"/>
      <c r="J1957"/>
      <c r="K1957"/>
      <c r="L1957"/>
      <c r="M1957"/>
      <c r="N1957"/>
      <c r="O1957"/>
      <c r="P1957" s="48"/>
      <c r="Q1957"/>
      <c r="R1957"/>
      <c r="S1957"/>
      <c r="T1957"/>
      <c r="U1957"/>
      <c r="V1957"/>
      <c r="W1957" s="48"/>
      <c r="X1957"/>
      <c r="Y1957"/>
      <c r="Z1957"/>
      <c r="AA1957"/>
      <c r="AB1957" s="37"/>
      <c r="AC1957"/>
      <c r="AD1957" s="48"/>
      <c r="AE1957"/>
      <c r="AF1957"/>
      <c r="AG1957"/>
      <c r="AH1957"/>
      <c r="AJ1957"/>
    </row>
    <row r="1958" spans="8:36" x14ac:dyDescent="0.35">
      <c r="H1958"/>
      <c r="I1958" s="48"/>
      <c r="J1958"/>
      <c r="K1958"/>
      <c r="L1958"/>
      <c r="M1958"/>
      <c r="N1958"/>
      <c r="O1958"/>
      <c r="P1958" s="48"/>
      <c r="Q1958"/>
      <c r="R1958"/>
      <c r="S1958"/>
      <c r="T1958"/>
      <c r="U1958"/>
      <c r="V1958"/>
      <c r="W1958" s="48"/>
      <c r="X1958"/>
      <c r="Y1958"/>
      <c r="Z1958"/>
      <c r="AA1958"/>
      <c r="AB1958" s="37"/>
      <c r="AC1958"/>
      <c r="AD1958" s="48"/>
      <c r="AE1958"/>
      <c r="AF1958"/>
      <c r="AG1958"/>
      <c r="AH1958"/>
      <c r="AJ1958"/>
    </row>
    <row r="1959" spans="8:36" x14ac:dyDescent="0.35">
      <c r="H1959"/>
      <c r="I1959" s="48"/>
      <c r="J1959"/>
      <c r="K1959"/>
      <c r="L1959"/>
      <c r="M1959"/>
      <c r="N1959"/>
      <c r="O1959"/>
      <c r="P1959" s="48"/>
      <c r="Q1959"/>
      <c r="R1959"/>
      <c r="S1959"/>
      <c r="T1959"/>
      <c r="U1959"/>
      <c r="V1959"/>
      <c r="W1959" s="48"/>
      <c r="X1959"/>
      <c r="Y1959"/>
      <c r="Z1959"/>
      <c r="AA1959"/>
      <c r="AB1959" s="37"/>
      <c r="AC1959"/>
      <c r="AD1959" s="48"/>
      <c r="AE1959"/>
      <c r="AF1959"/>
      <c r="AG1959"/>
      <c r="AH1959"/>
      <c r="AJ1959"/>
    </row>
    <row r="1960" spans="8:36" x14ac:dyDescent="0.35">
      <c r="H1960"/>
      <c r="I1960" s="48"/>
      <c r="J1960"/>
      <c r="K1960"/>
      <c r="L1960"/>
      <c r="M1960"/>
      <c r="N1960"/>
      <c r="O1960"/>
      <c r="P1960" s="48"/>
      <c r="Q1960"/>
      <c r="R1960"/>
      <c r="S1960"/>
      <c r="T1960"/>
      <c r="U1960"/>
      <c r="V1960"/>
      <c r="W1960" s="48"/>
      <c r="X1960"/>
      <c r="Y1960"/>
      <c r="Z1960"/>
      <c r="AA1960"/>
      <c r="AB1960" s="37"/>
      <c r="AC1960"/>
      <c r="AD1960" s="48"/>
      <c r="AE1960"/>
      <c r="AF1960"/>
      <c r="AG1960"/>
      <c r="AH1960"/>
      <c r="AJ1960"/>
    </row>
    <row r="1961" spans="8:36" x14ac:dyDescent="0.35">
      <c r="H1961"/>
      <c r="I1961" s="48"/>
      <c r="J1961"/>
      <c r="K1961"/>
      <c r="L1961"/>
      <c r="M1961"/>
      <c r="N1961"/>
      <c r="O1961"/>
      <c r="P1961" s="48"/>
      <c r="Q1961"/>
      <c r="R1961"/>
      <c r="S1961"/>
      <c r="T1961"/>
      <c r="U1961"/>
      <c r="V1961"/>
      <c r="W1961" s="48"/>
      <c r="X1961"/>
      <c r="Y1961"/>
      <c r="Z1961"/>
      <c r="AA1961"/>
      <c r="AB1961" s="37"/>
      <c r="AC1961"/>
      <c r="AD1961" s="48"/>
      <c r="AE1961"/>
      <c r="AF1961"/>
      <c r="AG1961"/>
      <c r="AH1961"/>
      <c r="AJ1961"/>
    </row>
    <row r="1962" spans="8:36" x14ac:dyDescent="0.35">
      <c r="H1962"/>
      <c r="I1962" s="48"/>
      <c r="J1962"/>
      <c r="K1962"/>
      <c r="L1962"/>
      <c r="M1962"/>
      <c r="N1962"/>
      <c r="O1962"/>
      <c r="P1962" s="48"/>
      <c r="Q1962"/>
      <c r="R1962"/>
      <c r="S1962"/>
      <c r="T1962"/>
      <c r="U1962"/>
      <c r="V1962"/>
      <c r="W1962" s="48"/>
      <c r="X1962"/>
      <c r="Y1962"/>
      <c r="Z1962"/>
      <c r="AA1962"/>
      <c r="AB1962" s="37"/>
      <c r="AC1962"/>
      <c r="AD1962" s="48"/>
      <c r="AE1962"/>
      <c r="AF1962"/>
      <c r="AG1962"/>
      <c r="AH1962"/>
      <c r="AJ1962"/>
    </row>
    <row r="1963" spans="8:36" x14ac:dyDescent="0.35">
      <c r="H1963"/>
      <c r="I1963" s="48"/>
      <c r="J1963"/>
      <c r="K1963"/>
      <c r="L1963"/>
      <c r="M1963"/>
      <c r="N1963"/>
      <c r="O1963"/>
      <c r="P1963" s="48"/>
      <c r="Q1963"/>
      <c r="R1963"/>
      <c r="S1963"/>
      <c r="T1963"/>
      <c r="U1963"/>
      <c r="V1963"/>
      <c r="W1963" s="48"/>
      <c r="X1963"/>
      <c r="Y1963"/>
      <c r="Z1963"/>
      <c r="AA1963"/>
      <c r="AB1963" s="37"/>
      <c r="AC1963"/>
      <c r="AD1963" s="48"/>
      <c r="AE1963"/>
      <c r="AF1963"/>
      <c r="AG1963"/>
      <c r="AH1963"/>
      <c r="AJ1963"/>
    </row>
    <row r="1964" spans="8:36" x14ac:dyDescent="0.35">
      <c r="H1964"/>
      <c r="I1964" s="48"/>
      <c r="J1964"/>
      <c r="K1964"/>
      <c r="L1964"/>
      <c r="M1964"/>
      <c r="N1964"/>
      <c r="O1964"/>
      <c r="P1964" s="48"/>
      <c r="Q1964"/>
      <c r="R1964"/>
      <c r="S1964"/>
      <c r="T1964"/>
      <c r="U1964"/>
      <c r="V1964"/>
      <c r="W1964" s="48"/>
      <c r="X1964"/>
      <c r="Y1964"/>
      <c r="Z1964"/>
      <c r="AA1964"/>
      <c r="AB1964" s="37"/>
      <c r="AC1964"/>
      <c r="AD1964" s="48"/>
      <c r="AE1964"/>
      <c r="AF1964"/>
      <c r="AG1964"/>
      <c r="AH1964"/>
      <c r="AJ1964"/>
    </row>
    <row r="1965" spans="8:36" x14ac:dyDescent="0.35">
      <c r="H1965"/>
      <c r="I1965" s="48"/>
      <c r="J1965"/>
      <c r="K1965"/>
      <c r="L1965"/>
      <c r="M1965"/>
      <c r="N1965"/>
      <c r="O1965"/>
      <c r="P1965" s="48"/>
      <c r="Q1965"/>
      <c r="R1965"/>
      <c r="S1965"/>
      <c r="T1965"/>
      <c r="U1965"/>
      <c r="V1965"/>
      <c r="W1965" s="48"/>
      <c r="X1965"/>
      <c r="Y1965"/>
      <c r="Z1965"/>
      <c r="AA1965"/>
      <c r="AB1965" s="37"/>
      <c r="AC1965"/>
      <c r="AD1965" s="48"/>
      <c r="AE1965"/>
      <c r="AF1965"/>
      <c r="AG1965"/>
      <c r="AH1965"/>
      <c r="AJ1965"/>
    </row>
    <row r="1966" spans="8:36" x14ac:dyDescent="0.35">
      <c r="H1966"/>
      <c r="I1966" s="48"/>
      <c r="J1966"/>
      <c r="K1966"/>
      <c r="L1966"/>
      <c r="M1966"/>
      <c r="N1966"/>
      <c r="O1966"/>
      <c r="P1966" s="48"/>
      <c r="Q1966"/>
      <c r="R1966"/>
      <c r="S1966"/>
      <c r="T1966"/>
      <c r="U1966"/>
      <c r="V1966"/>
      <c r="W1966" s="48"/>
      <c r="X1966"/>
      <c r="Y1966"/>
      <c r="Z1966"/>
      <c r="AA1966"/>
      <c r="AB1966" s="37"/>
      <c r="AC1966"/>
      <c r="AD1966" s="48"/>
      <c r="AE1966"/>
      <c r="AF1966"/>
      <c r="AG1966"/>
      <c r="AH1966"/>
      <c r="AJ1966"/>
    </row>
    <row r="1967" spans="8:36" x14ac:dyDescent="0.35">
      <c r="H1967"/>
      <c r="I1967" s="48"/>
      <c r="J1967"/>
      <c r="K1967"/>
      <c r="L1967"/>
      <c r="M1967"/>
      <c r="N1967"/>
      <c r="O1967"/>
      <c r="P1967" s="48"/>
      <c r="Q1967"/>
      <c r="R1967"/>
      <c r="S1967"/>
      <c r="T1967"/>
      <c r="U1967"/>
      <c r="V1967"/>
      <c r="W1967" s="48"/>
      <c r="X1967"/>
      <c r="Y1967"/>
      <c r="Z1967"/>
      <c r="AA1967"/>
      <c r="AB1967" s="37"/>
      <c r="AC1967"/>
      <c r="AD1967" s="48"/>
      <c r="AE1967"/>
      <c r="AF1967"/>
      <c r="AG1967"/>
      <c r="AH1967"/>
      <c r="AJ1967"/>
    </row>
    <row r="1968" spans="8:36" x14ac:dyDescent="0.35">
      <c r="H1968"/>
      <c r="I1968" s="48"/>
      <c r="J1968"/>
      <c r="K1968"/>
      <c r="L1968"/>
      <c r="M1968"/>
      <c r="N1968"/>
      <c r="O1968"/>
      <c r="P1968" s="48"/>
      <c r="Q1968"/>
      <c r="R1968"/>
      <c r="S1968"/>
      <c r="T1968"/>
      <c r="U1968"/>
      <c r="V1968"/>
      <c r="W1968" s="48"/>
      <c r="X1968"/>
      <c r="Y1968"/>
      <c r="Z1968"/>
      <c r="AA1968"/>
      <c r="AB1968" s="37"/>
      <c r="AC1968"/>
      <c r="AD1968" s="48"/>
      <c r="AE1968"/>
      <c r="AF1968"/>
      <c r="AG1968"/>
      <c r="AH1968"/>
      <c r="AJ1968"/>
    </row>
    <row r="1969" spans="8:36" x14ac:dyDescent="0.35">
      <c r="H1969"/>
      <c r="I1969" s="48"/>
      <c r="J1969"/>
      <c r="K1969"/>
      <c r="L1969"/>
      <c r="M1969"/>
      <c r="N1969"/>
      <c r="O1969"/>
      <c r="P1969" s="48"/>
      <c r="Q1969"/>
      <c r="R1969"/>
      <c r="S1969"/>
      <c r="T1969"/>
      <c r="U1969"/>
      <c r="V1969"/>
      <c r="W1969" s="48"/>
      <c r="X1969"/>
      <c r="Y1969"/>
      <c r="Z1969"/>
      <c r="AA1969"/>
      <c r="AB1969" s="37"/>
      <c r="AC1969"/>
      <c r="AD1969" s="48"/>
      <c r="AE1969"/>
      <c r="AF1969"/>
      <c r="AG1969"/>
      <c r="AH1969"/>
      <c r="AJ1969"/>
    </row>
    <row r="1970" spans="8:36" x14ac:dyDescent="0.35">
      <c r="H1970"/>
      <c r="I1970" s="48"/>
      <c r="J1970"/>
      <c r="K1970"/>
      <c r="L1970"/>
      <c r="M1970"/>
      <c r="N1970"/>
      <c r="O1970"/>
      <c r="P1970" s="48"/>
      <c r="Q1970"/>
      <c r="R1970"/>
      <c r="S1970"/>
      <c r="T1970"/>
      <c r="U1970"/>
      <c r="V1970"/>
      <c r="W1970" s="48"/>
      <c r="X1970"/>
      <c r="Y1970"/>
      <c r="Z1970"/>
      <c r="AA1970"/>
      <c r="AB1970" s="37"/>
      <c r="AC1970"/>
      <c r="AD1970" s="48"/>
      <c r="AE1970"/>
      <c r="AF1970"/>
      <c r="AG1970"/>
      <c r="AH1970"/>
      <c r="AJ1970"/>
    </row>
    <row r="1971" spans="8:36" x14ac:dyDescent="0.35">
      <c r="H1971"/>
      <c r="I1971" s="48"/>
      <c r="J1971"/>
      <c r="K1971"/>
      <c r="L1971"/>
      <c r="M1971"/>
      <c r="N1971"/>
      <c r="O1971"/>
      <c r="P1971" s="48"/>
      <c r="Q1971"/>
      <c r="R1971"/>
      <c r="S1971"/>
      <c r="T1971"/>
      <c r="U1971"/>
      <c r="V1971"/>
      <c r="W1971" s="48"/>
      <c r="X1971"/>
      <c r="Y1971"/>
      <c r="Z1971"/>
      <c r="AA1971"/>
      <c r="AB1971" s="37"/>
      <c r="AC1971"/>
      <c r="AD1971" s="48"/>
      <c r="AE1971"/>
      <c r="AF1971"/>
      <c r="AG1971"/>
      <c r="AH1971"/>
      <c r="AJ1971"/>
    </row>
    <row r="1972" spans="8:36" x14ac:dyDescent="0.35">
      <c r="H1972"/>
      <c r="I1972" s="48"/>
      <c r="J1972"/>
      <c r="K1972"/>
      <c r="L1972"/>
      <c r="M1972"/>
      <c r="N1972"/>
      <c r="O1972"/>
      <c r="P1972" s="48"/>
      <c r="Q1972"/>
      <c r="R1972"/>
      <c r="S1972"/>
      <c r="T1972"/>
      <c r="U1972"/>
      <c r="V1972"/>
      <c r="W1972" s="48"/>
      <c r="X1972"/>
      <c r="Y1972"/>
      <c r="Z1972"/>
      <c r="AA1972"/>
      <c r="AB1972" s="37"/>
      <c r="AC1972"/>
      <c r="AD1972" s="48"/>
      <c r="AE1972"/>
      <c r="AF1972"/>
      <c r="AG1972"/>
      <c r="AH1972"/>
      <c r="AJ1972"/>
    </row>
    <row r="1973" spans="8:36" x14ac:dyDescent="0.35">
      <c r="H1973"/>
      <c r="I1973" s="48"/>
      <c r="J1973"/>
      <c r="K1973"/>
      <c r="L1973"/>
      <c r="M1973"/>
      <c r="N1973"/>
      <c r="O1973"/>
      <c r="P1973" s="48"/>
      <c r="Q1973"/>
      <c r="R1973"/>
      <c r="S1973"/>
      <c r="T1973"/>
      <c r="U1973"/>
      <c r="V1973"/>
      <c r="W1973" s="48"/>
      <c r="X1973"/>
      <c r="Y1973"/>
      <c r="Z1973"/>
      <c r="AA1973"/>
      <c r="AB1973" s="37"/>
      <c r="AC1973"/>
      <c r="AD1973" s="48"/>
      <c r="AE1973"/>
      <c r="AF1973"/>
      <c r="AG1973"/>
      <c r="AH1973"/>
      <c r="AJ1973"/>
    </row>
    <row r="1974" spans="8:36" x14ac:dyDescent="0.35">
      <c r="H1974"/>
      <c r="I1974" s="48"/>
      <c r="J1974"/>
      <c r="K1974"/>
      <c r="L1974"/>
      <c r="M1974"/>
      <c r="N1974"/>
      <c r="O1974"/>
      <c r="P1974" s="48"/>
      <c r="Q1974"/>
      <c r="R1974"/>
      <c r="S1974"/>
      <c r="T1974"/>
      <c r="U1974"/>
      <c r="V1974"/>
      <c r="W1974" s="48"/>
      <c r="X1974"/>
      <c r="Y1974"/>
      <c r="Z1974"/>
      <c r="AA1974"/>
      <c r="AB1974" s="37"/>
      <c r="AC1974"/>
      <c r="AD1974" s="48"/>
      <c r="AE1974"/>
      <c r="AF1974"/>
      <c r="AG1974"/>
      <c r="AH1974"/>
      <c r="AJ1974"/>
    </row>
    <row r="1975" spans="8:36" x14ac:dyDescent="0.35">
      <c r="H1975"/>
      <c r="I1975" s="48"/>
      <c r="J1975"/>
      <c r="K1975"/>
      <c r="L1975"/>
      <c r="M1975"/>
      <c r="N1975"/>
      <c r="O1975"/>
      <c r="P1975" s="48"/>
      <c r="Q1975"/>
      <c r="R1975"/>
      <c r="S1975"/>
      <c r="T1975"/>
      <c r="U1975"/>
      <c r="V1975"/>
      <c r="W1975" s="48"/>
      <c r="X1975"/>
      <c r="Y1975"/>
      <c r="Z1975"/>
      <c r="AA1975"/>
      <c r="AB1975" s="37"/>
      <c r="AC1975"/>
      <c r="AD1975" s="48"/>
      <c r="AE1975"/>
      <c r="AF1975"/>
      <c r="AG1975"/>
      <c r="AH1975"/>
      <c r="AJ1975"/>
    </row>
    <row r="1976" spans="8:36" x14ac:dyDescent="0.35">
      <c r="H1976"/>
      <c r="I1976" s="48"/>
      <c r="J1976"/>
      <c r="K1976"/>
      <c r="L1976"/>
      <c r="M1976"/>
      <c r="N1976"/>
      <c r="O1976"/>
      <c r="P1976" s="48"/>
      <c r="Q1976"/>
      <c r="R1976"/>
      <c r="S1976"/>
      <c r="T1976"/>
      <c r="U1976"/>
      <c r="V1976"/>
      <c r="W1976" s="48"/>
      <c r="X1976"/>
      <c r="Y1976"/>
      <c r="Z1976"/>
      <c r="AA1976"/>
      <c r="AB1976" s="37"/>
      <c r="AC1976"/>
      <c r="AD1976" s="48"/>
      <c r="AE1976"/>
      <c r="AF1976"/>
      <c r="AG1976"/>
      <c r="AH1976"/>
      <c r="AJ1976"/>
    </row>
    <row r="1977" spans="8:36" x14ac:dyDescent="0.35">
      <c r="H1977"/>
      <c r="I1977" s="48"/>
      <c r="J1977"/>
      <c r="K1977"/>
      <c r="L1977"/>
      <c r="M1977"/>
      <c r="N1977"/>
      <c r="O1977"/>
      <c r="P1977" s="48"/>
      <c r="Q1977"/>
      <c r="R1977"/>
      <c r="S1977"/>
      <c r="T1977"/>
      <c r="U1977"/>
      <c r="V1977"/>
      <c r="W1977" s="48"/>
      <c r="X1977"/>
      <c r="Y1977"/>
      <c r="Z1977"/>
      <c r="AA1977"/>
      <c r="AB1977" s="37"/>
      <c r="AC1977"/>
      <c r="AD1977" s="48"/>
      <c r="AE1977"/>
      <c r="AF1977"/>
      <c r="AG1977"/>
      <c r="AH1977"/>
      <c r="AJ1977"/>
    </row>
    <row r="1978" spans="8:36" x14ac:dyDescent="0.35">
      <c r="H1978"/>
      <c r="I1978" s="48"/>
      <c r="J1978"/>
      <c r="K1978"/>
      <c r="L1978"/>
      <c r="M1978"/>
      <c r="N1978"/>
      <c r="O1978"/>
      <c r="P1978" s="48"/>
      <c r="Q1978"/>
      <c r="R1978"/>
      <c r="S1978"/>
      <c r="T1978"/>
      <c r="U1978"/>
      <c r="V1978"/>
      <c r="W1978" s="48"/>
      <c r="X1978"/>
      <c r="Y1978"/>
      <c r="Z1978"/>
      <c r="AA1978"/>
      <c r="AB1978" s="37"/>
      <c r="AC1978"/>
      <c r="AD1978" s="48"/>
      <c r="AE1978"/>
      <c r="AF1978"/>
      <c r="AG1978"/>
      <c r="AH1978"/>
      <c r="AJ1978"/>
    </row>
    <row r="1979" spans="8:36" x14ac:dyDescent="0.35">
      <c r="H1979"/>
      <c r="I1979" s="48"/>
      <c r="J1979"/>
      <c r="K1979"/>
      <c r="L1979"/>
      <c r="M1979"/>
      <c r="N1979"/>
      <c r="O1979"/>
      <c r="P1979" s="48"/>
      <c r="Q1979"/>
      <c r="R1979"/>
      <c r="S1979"/>
      <c r="T1979"/>
      <c r="U1979"/>
      <c r="V1979"/>
      <c r="W1979" s="48"/>
      <c r="X1979"/>
      <c r="Y1979"/>
      <c r="Z1979"/>
      <c r="AA1979"/>
      <c r="AB1979" s="37"/>
      <c r="AC1979"/>
      <c r="AD1979" s="48"/>
      <c r="AE1979"/>
      <c r="AF1979"/>
      <c r="AG1979"/>
      <c r="AH1979"/>
      <c r="AJ1979"/>
    </row>
    <row r="1980" spans="8:36" x14ac:dyDescent="0.35">
      <c r="H1980"/>
      <c r="I1980" s="48"/>
      <c r="J1980"/>
      <c r="K1980"/>
      <c r="L1980"/>
      <c r="M1980"/>
      <c r="N1980"/>
      <c r="O1980"/>
      <c r="P1980" s="48"/>
      <c r="Q1980"/>
      <c r="R1980"/>
      <c r="S1980"/>
      <c r="T1980"/>
      <c r="U1980"/>
      <c r="V1980"/>
      <c r="W1980" s="48"/>
      <c r="X1980"/>
      <c r="Y1980"/>
      <c r="Z1980"/>
      <c r="AA1980"/>
      <c r="AB1980" s="37"/>
      <c r="AC1980"/>
      <c r="AD1980" s="48"/>
      <c r="AE1980"/>
      <c r="AF1980"/>
      <c r="AG1980"/>
      <c r="AH1980"/>
      <c r="AJ1980"/>
    </row>
    <row r="1981" spans="8:36" x14ac:dyDescent="0.35">
      <c r="H1981"/>
      <c r="I1981" s="48"/>
      <c r="J1981"/>
      <c r="K1981"/>
      <c r="L1981"/>
      <c r="M1981"/>
      <c r="N1981"/>
      <c r="O1981"/>
      <c r="P1981" s="48"/>
      <c r="Q1981"/>
      <c r="R1981"/>
      <c r="S1981"/>
      <c r="T1981"/>
      <c r="U1981"/>
      <c r="V1981"/>
      <c r="W1981" s="48"/>
      <c r="X1981"/>
      <c r="Y1981"/>
      <c r="Z1981"/>
      <c r="AA1981"/>
      <c r="AB1981" s="37"/>
      <c r="AC1981"/>
      <c r="AD1981" s="48"/>
      <c r="AE1981"/>
      <c r="AF1981"/>
      <c r="AG1981"/>
      <c r="AH1981"/>
      <c r="AJ1981"/>
    </row>
    <row r="1982" spans="8:36" x14ac:dyDescent="0.35">
      <c r="H1982"/>
      <c r="I1982" s="48"/>
      <c r="J1982"/>
      <c r="K1982"/>
      <c r="L1982"/>
      <c r="M1982"/>
      <c r="N1982"/>
      <c r="O1982"/>
      <c r="P1982" s="48"/>
      <c r="Q1982"/>
      <c r="R1982"/>
      <c r="S1982"/>
      <c r="T1982"/>
      <c r="U1982"/>
      <c r="V1982"/>
      <c r="W1982" s="48"/>
      <c r="X1982"/>
      <c r="Y1982"/>
      <c r="Z1982"/>
      <c r="AA1982"/>
      <c r="AB1982" s="37"/>
      <c r="AC1982"/>
      <c r="AD1982" s="48"/>
      <c r="AE1982"/>
      <c r="AF1982"/>
      <c r="AG1982"/>
      <c r="AH1982"/>
      <c r="AJ1982"/>
    </row>
    <row r="1983" spans="8:36" x14ac:dyDescent="0.35">
      <c r="H1983"/>
      <c r="I1983" s="48"/>
      <c r="J1983"/>
      <c r="K1983"/>
      <c r="L1983"/>
      <c r="M1983"/>
      <c r="N1983"/>
      <c r="O1983"/>
      <c r="P1983" s="48"/>
      <c r="Q1983"/>
      <c r="R1983"/>
      <c r="S1983"/>
      <c r="T1983"/>
      <c r="U1983"/>
      <c r="V1983"/>
      <c r="W1983" s="48"/>
      <c r="X1983"/>
      <c r="Y1983"/>
      <c r="Z1983"/>
      <c r="AA1983"/>
      <c r="AB1983" s="37"/>
      <c r="AC1983"/>
      <c r="AD1983" s="48"/>
      <c r="AE1983"/>
      <c r="AF1983"/>
      <c r="AG1983"/>
      <c r="AH1983"/>
      <c r="AJ1983"/>
    </row>
    <row r="1984" spans="8:36" x14ac:dyDescent="0.35">
      <c r="H1984"/>
      <c r="I1984" s="48"/>
      <c r="J1984"/>
      <c r="K1984"/>
      <c r="L1984"/>
      <c r="M1984"/>
      <c r="N1984"/>
      <c r="O1984"/>
      <c r="P1984" s="48"/>
      <c r="Q1984"/>
      <c r="R1984"/>
      <c r="S1984"/>
      <c r="T1984"/>
      <c r="U1984"/>
      <c r="V1984"/>
      <c r="W1984" s="48"/>
      <c r="X1984"/>
      <c r="Y1984"/>
      <c r="Z1984"/>
      <c r="AA1984"/>
      <c r="AB1984" s="37"/>
      <c r="AC1984"/>
      <c r="AD1984" s="48"/>
      <c r="AE1984"/>
      <c r="AF1984"/>
      <c r="AG1984"/>
      <c r="AH1984"/>
      <c r="AJ1984"/>
    </row>
    <row r="1985" spans="8:36" x14ac:dyDescent="0.35">
      <c r="H1985"/>
      <c r="I1985" s="48"/>
      <c r="J1985"/>
      <c r="K1985"/>
      <c r="L1985"/>
      <c r="M1985"/>
      <c r="N1985"/>
      <c r="O1985"/>
      <c r="P1985" s="48"/>
      <c r="Q1985"/>
      <c r="R1985"/>
      <c r="S1985"/>
      <c r="T1985"/>
      <c r="U1985"/>
      <c r="V1985"/>
      <c r="W1985" s="48"/>
      <c r="X1985"/>
      <c r="Y1985"/>
      <c r="Z1985"/>
      <c r="AA1985"/>
      <c r="AB1985" s="37"/>
      <c r="AC1985"/>
      <c r="AD1985" s="48"/>
      <c r="AE1985"/>
      <c r="AF1985"/>
      <c r="AG1985"/>
      <c r="AH1985"/>
      <c r="AJ1985"/>
    </row>
    <row r="1986" spans="8:36" x14ac:dyDescent="0.35">
      <c r="H1986"/>
      <c r="I1986" s="48"/>
      <c r="J1986"/>
      <c r="K1986"/>
      <c r="L1986"/>
      <c r="M1986"/>
      <c r="N1986"/>
      <c r="O1986"/>
      <c r="P1986" s="48"/>
      <c r="Q1986"/>
      <c r="R1986"/>
      <c r="S1986"/>
      <c r="T1986"/>
      <c r="U1986"/>
      <c r="V1986"/>
      <c r="W1986" s="48"/>
      <c r="X1986"/>
      <c r="Y1986"/>
      <c r="Z1986"/>
      <c r="AA1986"/>
      <c r="AB1986" s="37"/>
      <c r="AC1986"/>
      <c r="AD1986" s="48"/>
      <c r="AE1986"/>
      <c r="AF1986"/>
      <c r="AG1986"/>
      <c r="AH1986"/>
      <c r="AJ1986"/>
    </row>
    <row r="1987" spans="8:36" x14ac:dyDescent="0.35">
      <c r="H1987"/>
      <c r="I1987" s="48"/>
      <c r="J1987"/>
      <c r="K1987"/>
      <c r="L1987"/>
      <c r="M1987"/>
      <c r="N1987"/>
      <c r="O1987"/>
      <c r="P1987" s="48"/>
      <c r="Q1987"/>
      <c r="R1987"/>
      <c r="S1987"/>
      <c r="T1987"/>
      <c r="U1987"/>
      <c r="V1987"/>
      <c r="W1987" s="48"/>
      <c r="X1987"/>
      <c r="Y1987"/>
      <c r="Z1987"/>
      <c r="AA1987"/>
      <c r="AB1987" s="37"/>
      <c r="AC1987"/>
      <c r="AD1987" s="48"/>
      <c r="AE1987"/>
      <c r="AF1987"/>
      <c r="AG1987"/>
      <c r="AH1987"/>
      <c r="AJ1987"/>
    </row>
    <row r="1988" spans="8:36" x14ac:dyDescent="0.35">
      <c r="H1988"/>
      <c r="I1988" s="48"/>
      <c r="J1988"/>
      <c r="K1988"/>
      <c r="L1988"/>
      <c r="M1988"/>
      <c r="N1988"/>
      <c r="O1988"/>
      <c r="P1988" s="48"/>
      <c r="Q1988"/>
      <c r="R1988"/>
      <c r="S1988"/>
      <c r="T1988"/>
      <c r="U1988"/>
      <c r="V1988"/>
      <c r="W1988" s="48"/>
      <c r="X1988"/>
      <c r="Y1988"/>
      <c r="Z1988"/>
      <c r="AA1988"/>
      <c r="AB1988" s="37"/>
      <c r="AC1988"/>
      <c r="AD1988" s="48"/>
      <c r="AE1988"/>
      <c r="AF1988"/>
      <c r="AG1988"/>
      <c r="AH1988"/>
      <c r="AJ1988"/>
    </row>
    <row r="1989" spans="8:36" x14ac:dyDescent="0.35">
      <c r="H1989"/>
      <c r="I1989" s="48"/>
      <c r="J1989"/>
      <c r="K1989"/>
      <c r="L1989"/>
      <c r="M1989"/>
      <c r="N1989"/>
      <c r="O1989"/>
      <c r="P1989" s="48"/>
      <c r="Q1989"/>
      <c r="R1989"/>
      <c r="S1989"/>
      <c r="T1989"/>
      <c r="U1989"/>
      <c r="V1989"/>
      <c r="W1989" s="48"/>
      <c r="X1989"/>
      <c r="Y1989"/>
      <c r="Z1989"/>
      <c r="AA1989"/>
      <c r="AB1989" s="37"/>
      <c r="AC1989"/>
      <c r="AD1989" s="48"/>
      <c r="AE1989"/>
      <c r="AF1989"/>
      <c r="AG1989"/>
      <c r="AH1989"/>
      <c r="AJ1989"/>
    </row>
    <row r="1990" spans="8:36" x14ac:dyDescent="0.35">
      <c r="H1990"/>
      <c r="I1990" s="48"/>
      <c r="J1990"/>
      <c r="K1990"/>
      <c r="L1990"/>
      <c r="M1990"/>
      <c r="N1990"/>
      <c r="O1990"/>
      <c r="P1990" s="48"/>
      <c r="Q1990"/>
      <c r="R1990"/>
      <c r="S1990"/>
      <c r="T1990"/>
      <c r="U1990"/>
      <c r="V1990"/>
      <c r="W1990" s="48"/>
      <c r="X1990"/>
      <c r="Y1990"/>
      <c r="Z1990"/>
      <c r="AA1990"/>
      <c r="AB1990" s="37"/>
      <c r="AC1990"/>
      <c r="AD1990" s="48"/>
      <c r="AE1990"/>
      <c r="AF1990"/>
      <c r="AG1990"/>
      <c r="AH1990"/>
      <c r="AJ1990"/>
    </row>
    <row r="1991" spans="8:36" x14ac:dyDescent="0.35">
      <c r="H1991"/>
      <c r="I1991" s="48"/>
      <c r="J1991"/>
      <c r="K1991"/>
      <c r="L1991"/>
      <c r="M1991"/>
      <c r="N1991"/>
      <c r="O1991"/>
      <c r="P1991" s="48"/>
      <c r="Q1991"/>
      <c r="R1991"/>
      <c r="S1991"/>
      <c r="T1991"/>
      <c r="U1991"/>
      <c r="V1991"/>
      <c r="W1991" s="48"/>
      <c r="X1991"/>
      <c r="Y1991"/>
      <c r="Z1991"/>
      <c r="AA1991"/>
      <c r="AB1991" s="37"/>
      <c r="AC1991"/>
      <c r="AD1991" s="48"/>
      <c r="AE1991"/>
      <c r="AF1991"/>
      <c r="AG1991"/>
      <c r="AH1991"/>
      <c r="AJ1991"/>
    </row>
    <row r="1992" spans="8:36" x14ac:dyDescent="0.35">
      <c r="H1992"/>
      <c r="I1992" s="48"/>
      <c r="J1992"/>
      <c r="K1992"/>
      <c r="L1992"/>
      <c r="M1992"/>
      <c r="N1992"/>
      <c r="O1992"/>
      <c r="P1992" s="48"/>
      <c r="Q1992"/>
      <c r="R1992"/>
      <c r="S1992"/>
      <c r="T1992"/>
      <c r="U1992"/>
      <c r="V1992"/>
      <c r="W1992" s="48"/>
      <c r="X1992"/>
      <c r="Y1992"/>
      <c r="Z1992"/>
      <c r="AA1992"/>
      <c r="AB1992" s="37"/>
      <c r="AC1992"/>
      <c r="AD1992" s="48"/>
      <c r="AE1992"/>
      <c r="AF1992"/>
      <c r="AG1992"/>
      <c r="AH1992"/>
      <c r="AJ1992"/>
    </row>
    <row r="1993" spans="8:36" x14ac:dyDescent="0.35">
      <c r="H1993"/>
      <c r="I1993" s="48"/>
      <c r="J1993"/>
      <c r="K1993"/>
      <c r="L1993"/>
      <c r="M1993"/>
      <c r="N1993"/>
      <c r="O1993"/>
      <c r="P1993" s="48"/>
      <c r="Q1993"/>
      <c r="R1993"/>
      <c r="S1993"/>
      <c r="T1993"/>
      <c r="U1993"/>
      <c r="V1993"/>
      <c r="W1993" s="48"/>
      <c r="X1993"/>
      <c r="Y1993"/>
      <c r="Z1993"/>
      <c r="AA1993"/>
      <c r="AB1993" s="37"/>
      <c r="AC1993"/>
      <c r="AD1993" s="48"/>
      <c r="AE1993"/>
      <c r="AF1993"/>
      <c r="AG1993"/>
      <c r="AH1993"/>
      <c r="AJ1993"/>
    </row>
    <row r="1994" spans="8:36" x14ac:dyDescent="0.35">
      <c r="H1994"/>
      <c r="I1994" s="48"/>
      <c r="J1994"/>
      <c r="K1994"/>
      <c r="L1994"/>
      <c r="M1994"/>
      <c r="N1994"/>
      <c r="O1994"/>
      <c r="P1994" s="48"/>
      <c r="Q1994"/>
      <c r="R1994"/>
      <c r="S1994"/>
      <c r="T1994"/>
      <c r="U1994"/>
      <c r="V1994"/>
      <c r="W1994" s="48"/>
      <c r="X1994"/>
      <c r="Y1994"/>
      <c r="Z1994"/>
      <c r="AA1994"/>
      <c r="AB1994" s="37"/>
      <c r="AC1994"/>
      <c r="AD1994" s="48"/>
      <c r="AE1994"/>
      <c r="AF1994"/>
      <c r="AG1994"/>
      <c r="AH1994"/>
      <c r="AJ1994"/>
    </row>
    <row r="1995" spans="8:36" x14ac:dyDescent="0.35">
      <c r="H1995"/>
      <c r="I1995" s="48"/>
      <c r="J1995"/>
      <c r="K1995"/>
      <c r="L1995"/>
      <c r="M1995"/>
      <c r="N1995"/>
      <c r="O1995"/>
      <c r="P1995" s="48"/>
      <c r="Q1995"/>
      <c r="R1995"/>
      <c r="S1995"/>
      <c r="T1995"/>
      <c r="U1995"/>
      <c r="V1995"/>
      <c r="W1995" s="48"/>
      <c r="X1995"/>
      <c r="Y1995"/>
      <c r="Z1995"/>
      <c r="AA1995"/>
      <c r="AB1995" s="37"/>
      <c r="AC1995"/>
      <c r="AD1995" s="48"/>
      <c r="AE1995"/>
      <c r="AF1995"/>
      <c r="AG1995"/>
      <c r="AH1995"/>
      <c r="AJ1995"/>
    </row>
    <row r="1996" spans="8:36" x14ac:dyDescent="0.35">
      <c r="H1996"/>
      <c r="I1996" s="48"/>
      <c r="J1996"/>
      <c r="K1996"/>
      <c r="L1996"/>
      <c r="M1996"/>
      <c r="N1996"/>
      <c r="O1996"/>
      <c r="P1996" s="48"/>
      <c r="Q1996"/>
      <c r="R1996"/>
      <c r="S1996"/>
      <c r="T1996"/>
      <c r="U1996"/>
      <c r="V1996"/>
      <c r="W1996" s="48"/>
      <c r="X1996"/>
      <c r="Y1996"/>
      <c r="Z1996"/>
      <c r="AA1996"/>
      <c r="AB1996" s="37"/>
      <c r="AC1996"/>
      <c r="AD1996" s="48"/>
      <c r="AE1996"/>
      <c r="AF1996"/>
      <c r="AG1996"/>
      <c r="AH1996"/>
      <c r="AJ1996"/>
    </row>
    <row r="1997" spans="8:36" x14ac:dyDescent="0.35">
      <c r="H1997"/>
      <c r="I1997" s="48"/>
      <c r="J1997"/>
      <c r="K1997"/>
      <c r="L1997"/>
      <c r="M1997"/>
      <c r="N1997"/>
      <c r="O1997"/>
      <c r="P1997" s="48"/>
      <c r="Q1997"/>
      <c r="R1997"/>
      <c r="S1997"/>
      <c r="T1997"/>
      <c r="U1997"/>
      <c r="V1997"/>
      <c r="W1997" s="48"/>
      <c r="X1997"/>
      <c r="Y1997"/>
      <c r="Z1997"/>
      <c r="AA1997"/>
      <c r="AB1997" s="37"/>
      <c r="AC1997"/>
      <c r="AD1997" s="48"/>
      <c r="AE1997"/>
      <c r="AF1997"/>
      <c r="AG1997"/>
      <c r="AH1997"/>
      <c r="AJ1997"/>
    </row>
    <row r="1998" spans="8:36" x14ac:dyDescent="0.35">
      <c r="H1998"/>
      <c r="I1998" s="48"/>
      <c r="J1998"/>
      <c r="K1998"/>
      <c r="L1998"/>
      <c r="M1998"/>
      <c r="N1998"/>
      <c r="O1998"/>
      <c r="P1998" s="48"/>
      <c r="Q1998"/>
      <c r="R1998"/>
      <c r="S1998"/>
      <c r="T1998"/>
      <c r="U1998"/>
      <c r="V1998"/>
      <c r="W1998" s="48"/>
      <c r="X1998"/>
      <c r="Y1998"/>
      <c r="Z1998"/>
      <c r="AA1998"/>
      <c r="AB1998" s="37"/>
      <c r="AC1998"/>
      <c r="AD1998" s="48"/>
      <c r="AE1998"/>
      <c r="AF1998"/>
      <c r="AG1998"/>
      <c r="AH1998"/>
      <c r="AJ1998"/>
    </row>
    <row r="1999" spans="8:36" x14ac:dyDescent="0.35">
      <c r="H1999"/>
      <c r="I1999" s="48"/>
      <c r="J1999"/>
      <c r="K1999"/>
      <c r="L1999"/>
      <c r="M1999"/>
      <c r="N1999"/>
      <c r="O1999"/>
      <c r="P1999" s="48"/>
      <c r="Q1999"/>
      <c r="R1999"/>
      <c r="S1999"/>
      <c r="T1999"/>
      <c r="U1999"/>
      <c r="V1999"/>
      <c r="W1999" s="48"/>
      <c r="X1999"/>
      <c r="Y1999"/>
      <c r="Z1999"/>
      <c r="AA1999"/>
      <c r="AB1999" s="37"/>
      <c r="AC1999"/>
      <c r="AD1999" s="48"/>
      <c r="AE1999"/>
      <c r="AF1999"/>
      <c r="AG1999"/>
      <c r="AH1999"/>
      <c r="AJ1999"/>
    </row>
    <row r="2000" spans="8:36" x14ac:dyDescent="0.35">
      <c r="H2000"/>
      <c r="I2000" s="48"/>
      <c r="J2000"/>
      <c r="K2000"/>
      <c r="L2000"/>
      <c r="M2000"/>
      <c r="N2000"/>
      <c r="O2000"/>
      <c r="P2000" s="48"/>
      <c r="Q2000"/>
      <c r="R2000"/>
      <c r="S2000"/>
      <c r="T2000"/>
      <c r="U2000"/>
      <c r="V2000"/>
      <c r="W2000" s="48"/>
      <c r="X2000"/>
      <c r="Y2000"/>
      <c r="Z2000"/>
      <c r="AA2000"/>
      <c r="AB2000" s="37"/>
      <c r="AC2000"/>
      <c r="AD2000" s="48"/>
      <c r="AE2000"/>
      <c r="AF2000"/>
      <c r="AG2000"/>
      <c r="AH2000"/>
      <c r="AJ2000"/>
    </row>
    <row r="2001" spans="8:36" x14ac:dyDescent="0.35">
      <c r="H2001"/>
      <c r="I2001" s="48"/>
      <c r="J2001"/>
      <c r="K2001"/>
      <c r="L2001"/>
      <c r="M2001"/>
      <c r="N2001"/>
      <c r="O2001"/>
      <c r="P2001" s="48"/>
      <c r="Q2001"/>
      <c r="R2001"/>
      <c r="S2001"/>
      <c r="T2001"/>
      <c r="U2001"/>
      <c r="V2001"/>
      <c r="W2001" s="48"/>
      <c r="X2001"/>
      <c r="Y2001"/>
      <c r="Z2001"/>
      <c r="AA2001"/>
      <c r="AB2001" s="37"/>
      <c r="AC2001"/>
      <c r="AD2001" s="48"/>
      <c r="AE2001"/>
      <c r="AF2001"/>
      <c r="AG2001"/>
      <c r="AH2001"/>
      <c r="AJ2001"/>
    </row>
    <row r="2002" spans="8:36" x14ac:dyDescent="0.35">
      <c r="H2002"/>
      <c r="I2002" s="48"/>
      <c r="J2002"/>
      <c r="K2002"/>
      <c r="L2002"/>
      <c r="M2002"/>
      <c r="N2002"/>
      <c r="O2002"/>
      <c r="P2002" s="48"/>
      <c r="Q2002"/>
      <c r="R2002"/>
      <c r="S2002"/>
      <c r="T2002"/>
      <c r="U2002"/>
      <c r="V2002"/>
      <c r="W2002" s="48"/>
      <c r="X2002"/>
      <c r="Y2002"/>
      <c r="Z2002"/>
      <c r="AA2002"/>
      <c r="AB2002" s="37"/>
      <c r="AC2002"/>
      <c r="AD2002" s="48"/>
      <c r="AE2002"/>
      <c r="AF2002"/>
      <c r="AG2002"/>
      <c r="AH2002"/>
      <c r="AJ2002"/>
    </row>
    <row r="2003" spans="8:36" x14ac:dyDescent="0.35">
      <c r="H2003"/>
      <c r="I2003" s="48"/>
      <c r="J2003"/>
      <c r="K2003"/>
      <c r="L2003"/>
      <c r="M2003"/>
      <c r="N2003"/>
      <c r="O2003"/>
      <c r="P2003" s="48"/>
      <c r="Q2003"/>
      <c r="R2003"/>
      <c r="S2003"/>
      <c r="T2003"/>
      <c r="U2003"/>
      <c r="V2003"/>
      <c r="W2003" s="48"/>
      <c r="X2003"/>
      <c r="Y2003"/>
      <c r="Z2003"/>
      <c r="AA2003"/>
      <c r="AB2003" s="37"/>
      <c r="AC2003"/>
      <c r="AD2003" s="48"/>
      <c r="AE2003"/>
      <c r="AF2003"/>
      <c r="AG2003"/>
      <c r="AH2003"/>
      <c r="AJ2003"/>
    </row>
    <row r="2004" spans="8:36" x14ac:dyDescent="0.35">
      <c r="H2004"/>
      <c r="I2004" s="48"/>
      <c r="J2004"/>
      <c r="K2004"/>
      <c r="L2004"/>
      <c r="M2004"/>
      <c r="N2004"/>
      <c r="O2004"/>
      <c r="P2004" s="48"/>
      <c r="Q2004"/>
      <c r="R2004"/>
      <c r="S2004"/>
      <c r="T2004"/>
      <c r="U2004"/>
      <c r="V2004"/>
      <c r="W2004" s="48"/>
      <c r="X2004"/>
      <c r="Y2004"/>
      <c r="Z2004"/>
      <c r="AA2004"/>
      <c r="AB2004" s="37"/>
      <c r="AC2004"/>
      <c r="AD2004" s="48"/>
      <c r="AE2004"/>
      <c r="AF2004"/>
      <c r="AG2004"/>
      <c r="AH2004"/>
      <c r="AJ2004"/>
    </row>
    <row r="2005" spans="8:36" x14ac:dyDescent="0.35">
      <c r="H2005"/>
      <c r="I2005" s="48"/>
      <c r="J2005"/>
      <c r="K2005"/>
      <c r="L2005"/>
      <c r="M2005"/>
      <c r="N2005"/>
      <c r="O2005"/>
      <c r="P2005" s="48"/>
      <c r="Q2005"/>
      <c r="R2005"/>
      <c r="S2005"/>
      <c r="T2005"/>
      <c r="U2005"/>
      <c r="V2005"/>
      <c r="W2005" s="48"/>
      <c r="X2005"/>
      <c r="Y2005"/>
      <c r="Z2005"/>
      <c r="AA2005"/>
      <c r="AB2005" s="37"/>
      <c r="AC2005"/>
      <c r="AD2005" s="48"/>
      <c r="AE2005"/>
      <c r="AF2005"/>
      <c r="AG2005"/>
      <c r="AH2005"/>
      <c r="AJ2005"/>
    </row>
    <row r="2006" spans="8:36" x14ac:dyDescent="0.35">
      <c r="H2006"/>
      <c r="I2006" s="48"/>
      <c r="J2006"/>
      <c r="K2006"/>
      <c r="L2006"/>
      <c r="M2006"/>
      <c r="N2006"/>
      <c r="O2006"/>
      <c r="P2006" s="48"/>
      <c r="Q2006"/>
      <c r="R2006"/>
      <c r="S2006"/>
      <c r="T2006"/>
      <c r="U2006"/>
      <c r="V2006"/>
      <c r="W2006" s="48"/>
      <c r="X2006"/>
      <c r="Y2006"/>
      <c r="Z2006"/>
      <c r="AA2006"/>
      <c r="AB2006" s="37"/>
      <c r="AC2006"/>
      <c r="AD2006" s="48"/>
      <c r="AE2006"/>
      <c r="AF2006"/>
      <c r="AG2006"/>
      <c r="AH2006"/>
      <c r="AJ2006"/>
    </row>
    <row r="2007" spans="8:36" x14ac:dyDescent="0.35">
      <c r="H2007"/>
      <c r="I2007" s="48"/>
      <c r="J2007"/>
      <c r="K2007"/>
      <c r="L2007"/>
      <c r="M2007"/>
      <c r="N2007"/>
      <c r="O2007"/>
      <c r="P2007" s="48"/>
      <c r="Q2007"/>
      <c r="R2007"/>
      <c r="S2007"/>
      <c r="T2007"/>
      <c r="U2007"/>
      <c r="V2007"/>
      <c r="W2007" s="48"/>
      <c r="X2007"/>
      <c r="Y2007"/>
      <c r="Z2007"/>
      <c r="AA2007"/>
      <c r="AB2007" s="37"/>
      <c r="AC2007"/>
      <c r="AD2007" s="48"/>
      <c r="AE2007"/>
      <c r="AF2007"/>
      <c r="AG2007"/>
      <c r="AH2007"/>
      <c r="AJ2007"/>
    </row>
    <row r="2008" spans="8:36" x14ac:dyDescent="0.35">
      <c r="H2008"/>
      <c r="I2008" s="48"/>
      <c r="J2008"/>
      <c r="K2008"/>
      <c r="L2008"/>
      <c r="M2008"/>
      <c r="N2008"/>
      <c r="O2008"/>
      <c r="P2008" s="48"/>
      <c r="Q2008"/>
      <c r="R2008"/>
      <c r="S2008"/>
      <c r="T2008"/>
      <c r="U2008"/>
      <c r="V2008"/>
      <c r="W2008" s="48"/>
      <c r="X2008"/>
      <c r="Y2008"/>
      <c r="Z2008"/>
      <c r="AA2008"/>
      <c r="AB2008" s="37"/>
      <c r="AC2008"/>
      <c r="AD2008" s="48"/>
      <c r="AE2008"/>
      <c r="AF2008"/>
      <c r="AG2008"/>
      <c r="AH2008"/>
      <c r="AJ2008"/>
    </row>
    <row r="2009" spans="8:36" x14ac:dyDescent="0.35">
      <c r="H2009"/>
      <c r="I2009" s="48"/>
      <c r="J2009"/>
      <c r="K2009"/>
      <c r="L2009"/>
      <c r="M2009"/>
      <c r="N2009"/>
      <c r="O2009"/>
      <c r="P2009" s="48"/>
      <c r="Q2009"/>
      <c r="R2009"/>
      <c r="S2009"/>
      <c r="T2009"/>
      <c r="U2009"/>
      <c r="V2009"/>
      <c r="W2009" s="48"/>
      <c r="X2009"/>
      <c r="Y2009"/>
      <c r="Z2009"/>
      <c r="AA2009"/>
      <c r="AB2009" s="37"/>
      <c r="AC2009"/>
      <c r="AD2009" s="48"/>
      <c r="AE2009"/>
      <c r="AF2009"/>
      <c r="AG2009"/>
      <c r="AH2009"/>
      <c r="AJ2009"/>
    </row>
    <row r="2010" spans="8:36" x14ac:dyDescent="0.35">
      <c r="H2010"/>
      <c r="I2010" s="48"/>
      <c r="J2010"/>
      <c r="K2010"/>
      <c r="L2010"/>
      <c r="M2010"/>
      <c r="N2010"/>
      <c r="O2010"/>
      <c r="P2010" s="48"/>
      <c r="Q2010"/>
      <c r="R2010"/>
      <c r="S2010"/>
      <c r="T2010"/>
      <c r="U2010"/>
      <c r="V2010"/>
      <c r="W2010" s="48"/>
      <c r="X2010"/>
      <c r="Y2010"/>
      <c r="Z2010"/>
      <c r="AA2010"/>
      <c r="AB2010" s="37"/>
      <c r="AC2010"/>
      <c r="AD2010" s="48"/>
      <c r="AE2010"/>
      <c r="AF2010"/>
      <c r="AG2010"/>
      <c r="AH2010"/>
      <c r="AJ2010"/>
    </row>
    <row r="2011" spans="8:36" x14ac:dyDescent="0.35">
      <c r="H2011"/>
      <c r="I2011" s="48"/>
      <c r="J2011"/>
      <c r="K2011"/>
      <c r="L2011"/>
      <c r="M2011"/>
      <c r="N2011"/>
      <c r="O2011"/>
      <c r="P2011" s="48"/>
      <c r="Q2011"/>
      <c r="R2011"/>
      <c r="S2011"/>
      <c r="T2011"/>
      <c r="U2011"/>
      <c r="V2011"/>
      <c r="W2011" s="48"/>
      <c r="X2011"/>
      <c r="Y2011"/>
      <c r="Z2011"/>
      <c r="AA2011"/>
      <c r="AB2011" s="37"/>
      <c r="AC2011"/>
      <c r="AD2011" s="48"/>
      <c r="AE2011"/>
      <c r="AF2011"/>
      <c r="AG2011"/>
      <c r="AH2011"/>
      <c r="AJ2011"/>
    </row>
    <row r="2012" spans="8:36" x14ac:dyDescent="0.35">
      <c r="H2012"/>
      <c r="I2012" s="48"/>
      <c r="J2012"/>
      <c r="K2012"/>
      <c r="L2012"/>
      <c r="M2012"/>
      <c r="N2012"/>
      <c r="O2012"/>
      <c r="P2012" s="48"/>
      <c r="Q2012"/>
      <c r="R2012"/>
      <c r="S2012"/>
      <c r="T2012"/>
      <c r="U2012"/>
      <c r="V2012"/>
      <c r="W2012" s="48"/>
      <c r="X2012"/>
      <c r="Y2012"/>
      <c r="Z2012"/>
      <c r="AA2012"/>
      <c r="AB2012" s="37"/>
      <c r="AC2012"/>
      <c r="AD2012" s="48"/>
      <c r="AE2012"/>
      <c r="AF2012"/>
      <c r="AG2012"/>
      <c r="AH2012"/>
      <c r="AJ2012"/>
    </row>
    <row r="2013" spans="8:36" x14ac:dyDescent="0.35">
      <c r="H2013"/>
      <c r="I2013" s="48"/>
      <c r="J2013"/>
      <c r="K2013"/>
      <c r="L2013"/>
      <c r="M2013"/>
      <c r="N2013"/>
      <c r="O2013"/>
      <c r="P2013" s="48"/>
      <c r="Q2013"/>
      <c r="R2013"/>
      <c r="S2013"/>
      <c r="T2013"/>
      <c r="U2013"/>
      <c r="V2013"/>
      <c r="W2013" s="48"/>
      <c r="X2013"/>
      <c r="Y2013"/>
      <c r="Z2013"/>
      <c r="AA2013"/>
      <c r="AB2013" s="37"/>
      <c r="AC2013"/>
      <c r="AD2013" s="48"/>
      <c r="AE2013"/>
      <c r="AF2013"/>
      <c r="AG2013"/>
      <c r="AH2013"/>
      <c r="AJ2013"/>
    </row>
    <row r="2014" spans="8:36" x14ac:dyDescent="0.35">
      <c r="H2014"/>
      <c r="I2014" s="48"/>
      <c r="J2014"/>
      <c r="K2014"/>
      <c r="L2014"/>
      <c r="M2014"/>
      <c r="N2014"/>
      <c r="O2014"/>
      <c r="P2014" s="48"/>
      <c r="Q2014"/>
      <c r="R2014"/>
      <c r="S2014"/>
      <c r="T2014"/>
      <c r="U2014"/>
      <c r="V2014"/>
      <c r="W2014" s="48"/>
      <c r="X2014"/>
      <c r="Y2014"/>
      <c r="Z2014"/>
      <c r="AA2014"/>
      <c r="AB2014" s="37"/>
      <c r="AC2014"/>
      <c r="AD2014" s="48"/>
      <c r="AE2014"/>
      <c r="AF2014"/>
      <c r="AG2014"/>
      <c r="AH2014"/>
      <c r="AJ2014"/>
    </row>
    <row r="2015" spans="8:36" x14ac:dyDescent="0.35">
      <c r="H2015"/>
      <c r="I2015" s="48"/>
      <c r="J2015"/>
      <c r="K2015"/>
      <c r="L2015"/>
      <c r="M2015"/>
      <c r="N2015"/>
      <c r="O2015"/>
      <c r="P2015" s="48"/>
      <c r="Q2015"/>
      <c r="R2015"/>
      <c r="S2015"/>
      <c r="T2015"/>
      <c r="U2015"/>
      <c r="V2015"/>
      <c r="W2015" s="48"/>
      <c r="X2015"/>
      <c r="Y2015"/>
      <c r="Z2015"/>
      <c r="AA2015"/>
      <c r="AB2015" s="37"/>
      <c r="AC2015"/>
      <c r="AD2015" s="48"/>
      <c r="AE2015"/>
      <c r="AF2015"/>
      <c r="AG2015"/>
      <c r="AH2015"/>
      <c r="AJ2015"/>
    </row>
    <row r="2016" spans="8:36" x14ac:dyDescent="0.35">
      <c r="H2016"/>
      <c r="I2016" s="48"/>
      <c r="J2016"/>
      <c r="K2016"/>
      <c r="L2016"/>
      <c r="M2016"/>
      <c r="N2016"/>
      <c r="O2016"/>
      <c r="P2016" s="48"/>
      <c r="Q2016"/>
      <c r="R2016"/>
      <c r="S2016"/>
      <c r="T2016"/>
      <c r="U2016"/>
      <c r="V2016"/>
      <c r="W2016" s="48"/>
      <c r="X2016"/>
      <c r="Y2016"/>
      <c r="Z2016"/>
      <c r="AA2016"/>
      <c r="AB2016" s="37"/>
      <c r="AC2016"/>
      <c r="AD2016" s="48"/>
      <c r="AE2016"/>
      <c r="AF2016"/>
      <c r="AG2016"/>
      <c r="AH2016"/>
      <c r="AJ2016"/>
    </row>
    <row r="2017" spans="8:36" x14ac:dyDescent="0.35">
      <c r="H2017"/>
      <c r="I2017" s="48"/>
      <c r="J2017"/>
      <c r="K2017"/>
      <c r="L2017"/>
      <c r="M2017"/>
      <c r="N2017"/>
      <c r="O2017"/>
      <c r="P2017" s="48"/>
      <c r="Q2017"/>
      <c r="R2017"/>
      <c r="S2017"/>
      <c r="T2017"/>
      <c r="U2017"/>
      <c r="V2017"/>
      <c r="W2017" s="48"/>
      <c r="X2017"/>
      <c r="Y2017"/>
      <c r="Z2017"/>
      <c r="AA2017"/>
      <c r="AB2017" s="37"/>
      <c r="AC2017"/>
      <c r="AD2017" s="48"/>
      <c r="AE2017"/>
      <c r="AF2017"/>
      <c r="AG2017"/>
      <c r="AH2017"/>
      <c r="AJ2017"/>
    </row>
    <row r="2018" spans="8:36" x14ac:dyDescent="0.35">
      <c r="H2018"/>
      <c r="I2018" s="48"/>
      <c r="J2018"/>
      <c r="K2018"/>
      <c r="L2018"/>
      <c r="M2018"/>
      <c r="N2018"/>
      <c r="O2018"/>
      <c r="P2018" s="48"/>
      <c r="Q2018"/>
      <c r="R2018"/>
      <c r="S2018"/>
      <c r="T2018"/>
      <c r="U2018"/>
      <c r="V2018"/>
      <c r="W2018" s="48"/>
      <c r="X2018"/>
      <c r="Y2018"/>
      <c r="Z2018"/>
      <c r="AA2018"/>
      <c r="AB2018" s="37"/>
      <c r="AC2018"/>
      <c r="AD2018" s="48"/>
      <c r="AE2018"/>
      <c r="AF2018"/>
      <c r="AG2018"/>
      <c r="AH2018"/>
      <c r="AJ2018"/>
    </row>
    <row r="2019" spans="8:36" x14ac:dyDescent="0.35">
      <c r="H2019"/>
      <c r="I2019" s="48"/>
      <c r="J2019"/>
      <c r="K2019"/>
      <c r="L2019"/>
      <c r="M2019"/>
      <c r="N2019"/>
      <c r="O2019"/>
      <c r="P2019" s="48"/>
      <c r="Q2019"/>
      <c r="R2019"/>
      <c r="S2019"/>
      <c r="T2019"/>
      <c r="U2019"/>
      <c r="V2019"/>
      <c r="W2019" s="48"/>
      <c r="X2019"/>
      <c r="Y2019"/>
      <c r="Z2019"/>
      <c r="AA2019"/>
      <c r="AB2019" s="37"/>
      <c r="AC2019"/>
      <c r="AD2019" s="48"/>
      <c r="AE2019"/>
      <c r="AF2019"/>
      <c r="AG2019"/>
      <c r="AH2019"/>
      <c r="AJ2019"/>
    </row>
    <row r="2020" spans="8:36" x14ac:dyDescent="0.35">
      <c r="H2020"/>
      <c r="I2020" s="48"/>
      <c r="J2020"/>
      <c r="K2020"/>
      <c r="L2020"/>
      <c r="M2020"/>
      <c r="N2020"/>
      <c r="O2020"/>
      <c r="P2020" s="48"/>
      <c r="Q2020"/>
      <c r="R2020"/>
      <c r="S2020"/>
      <c r="T2020"/>
      <c r="U2020"/>
      <c r="V2020"/>
      <c r="W2020" s="48"/>
      <c r="X2020"/>
      <c r="Y2020"/>
      <c r="Z2020"/>
      <c r="AA2020"/>
      <c r="AB2020" s="37"/>
      <c r="AC2020"/>
      <c r="AD2020" s="48"/>
      <c r="AE2020"/>
      <c r="AF2020"/>
      <c r="AG2020"/>
      <c r="AH2020"/>
      <c r="AJ2020"/>
    </row>
    <row r="2021" spans="8:36" x14ac:dyDescent="0.35">
      <c r="H2021"/>
      <c r="I2021" s="48"/>
      <c r="J2021"/>
      <c r="K2021"/>
      <c r="L2021"/>
      <c r="M2021"/>
      <c r="N2021"/>
      <c r="O2021"/>
      <c r="P2021" s="48"/>
      <c r="Q2021"/>
      <c r="R2021"/>
      <c r="S2021"/>
      <c r="T2021"/>
      <c r="U2021"/>
      <c r="V2021"/>
      <c r="W2021" s="48"/>
      <c r="X2021"/>
      <c r="Y2021"/>
      <c r="Z2021"/>
      <c r="AA2021"/>
      <c r="AB2021" s="37"/>
      <c r="AC2021"/>
      <c r="AD2021" s="48"/>
      <c r="AE2021"/>
      <c r="AF2021"/>
      <c r="AG2021"/>
      <c r="AH2021"/>
      <c r="AJ2021"/>
    </row>
    <row r="2022" spans="8:36" x14ac:dyDescent="0.35">
      <c r="H2022"/>
      <c r="I2022" s="48"/>
      <c r="J2022"/>
      <c r="K2022"/>
      <c r="L2022"/>
      <c r="M2022"/>
      <c r="N2022"/>
      <c r="O2022"/>
      <c r="P2022" s="48"/>
      <c r="Q2022"/>
      <c r="R2022"/>
      <c r="S2022"/>
      <c r="T2022"/>
      <c r="U2022"/>
      <c r="V2022"/>
      <c r="W2022" s="48"/>
      <c r="X2022"/>
      <c r="Y2022"/>
      <c r="Z2022"/>
      <c r="AA2022"/>
      <c r="AB2022" s="37"/>
      <c r="AC2022"/>
      <c r="AD2022" s="48"/>
      <c r="AE2022"/>
      <c r="AF2022"/>
      <c r="AG2022"/>
      <c r="AH2022"/>
      <c r="AJ2022"/>
    </row>
    <row r="2023" spans="8:36" x14ac:dyDescent="0.35">
      <c r="H2023"/>
      <c r="I2023" s="48"/>
      <c r="J2023"/>
      <c r="K2023"/>
      <c r="L2023"/>
      <c r="M2023"/>
      <c r="N2023"/>
      <c r="O2023"/>
      <c r="P2023" s="48"/>
      <c r="Q2023"/>
      <c r="R2023"/>
      <c r="S2023"/>
      <c r="T2023"/>
      <c r="U2023"/>
      <c r="V2023"/>
      <c r="W2023" s="48"/>
      <c r="X2023"/>
      <c r="Y2023"/>
      <c r="Z2023"/>
      <c r="AA2023"/>
      <c r="AB2023" s="37"/>
      <c r="AC2023"/>
      <c r="AD2023" s="48"/>
      <c r="AE2023"/>
      <c r="AF2023"/>
      <c r="AG2023"/>
      <c r="AH2023"/>
      <c r="AJ2023"/>
    </row>
    <row r="2024" spans="8:36" x14ac:dyDescent="0.35">
      <c r="H2024"/>
      <c r="I2024" s="48"/>
      <c r="J2024"/>
      <c r="K2024"/>
      <c r="L2024"/>
      <c r="M2024"/>
      <c r="N2024"/>
      <c r="O2024"/>
      <c r="P2024" s="48"/>
      <c r="Q2024"/>
      <c r="R2024"/>
      <c r="S2024"/>
      <c r="T2024"/>
      <c r="U2024"/>
      <c r="V2024"/>
      <c r="W2024" s="48"/>
      <c r="X2024"/>
      <c r="Y2024"/>
      <c r="Z2024"/>
      <c r="AA2024"/>
      <c r="AB2024" s="37"/>
      <c r="AC2024"/>
      <c r="AD2024" s="48"/>
      <c r="AE2024"/>
      <c r="AF2024"/>
      <c r="AG2024"/>
      <c r="AH2024"/>
      <c r="AJ2024"/>
    </row>
    <row r="2025" spans="8:36" x14ac:dyDescent="0.35">
      <c r="H2025"/>
      <c r="I2025" s="48"/>
      <c r="J2025"/>
      <c r="K2025"/>
      <c r="L2025"/>
      <c r="M2025"/>
      <c r="N2025"/>
      <c r="O2025"/>
      <c r="P2025" s="48"/>
      <c r="Q2025"/>
      <c r="R2025"/>
      <c r="S2025"/>
      <c r="T2025"/>
      <c r="U2025"/>
      <c r="V2025"/>
      <c r="W2025" s="48"/>
      <c r="X2025"/>
      <c r="Y2025"/>
      <c r="Z2025"/>
      <c r="AA2025"/>
      <c r="AB2025" s="37"/>
      <c r="AC2025"/>
      <c r="AD2025" s="48"/>
      <c r="AE2025"/>
      <c r="AF2025"/>
      <c r="AG2025"/>
      <c r="AH2025"/>
      <c r="AJ2025"/>
    </row>
    <row r="2026" spans="8:36" x14ac:dyDescent="0.35">
      <c r="H2026"/>
      <c r="I2026" s="48"/>
      <c r="J2026"/>
      <c r="K2026"/>
      <c r="L2026"/>
      <c r="M2026"/>
      <c r="N2026"/>
      <c r="O2026"/>
      <c r="P2026" s="48"/>
      <c r="Q2026"/>
      <c r="R2026"/>
      <c r="S2026"/>
      <c r="T2026"/>
      <c r="U2026"/>
      <c r="V2026"/>
      <c r="W2026" s="48"/>
      <c r="X2026"/>
      <c r="Y2026"/>
      <c r="Z2026"/>
      <c r="AA2026"/>
      <c r="AB2026" s="37"/>
      <c r="AC2026"/>
      <c r="AD2026" s="48"/>
      <c r="AE2026"/>
      <c r="AF2026"/>
      <c r="AG2026"/>
      <c r="AH2026"/>
      <c r="AJ2026"/>
    </row>
    <row r="2027" spans="8:36" x14ac:dyDescent="0.35">
      <c r="H2027"/>
      <c r="I2027" s="48"/>
      <c r="J2027"/>
      <c r="K2027"/>
      <c r="L2027"/>
      <c r="M2027"/>
      <c r="N2027"/>
      <c r="O2027"/>
      <c r="P2027" s="48"/>
      <c r="Q2027"/>
      <c r="R2027"/>
      <c r="S2027"/>
      <c r="T2027"/>
      <c r="U2027"/>
      <c r="V2027"/>
      <c r="W2027" s="48"/>
      <c r="X2027"/>
      <c r="Y2027"/>
      <c r="Z2027"/>
      <c r="AA2027"/>
      <c r="AB2027" s="37"/>
      <c r="AC2027"/>
      <c r="AD2027" s="48"/>
      <c r="AE2027"/>
      <c r="AF2027"/>
      <c r="AG2027"/>
      <c r="AH2027"/>
      <c r="AJ2027"/>
    </row>
    <row r="2028" spans="8:36" x14ac:dyDescent="0.35">
      <c r="H2028"/>
      <c r="I2028" s="48"/>
      <c r="J2028"/>
      <c r="K2028"/>
      <c r="L2028"/>
      <c r="M2028"/>
      <c r="N2028"/>
      <c r="O2028"/>
      <c r="P2028" s="48"/>
      <c r="Q2028"/>
      <c r="R2028"/>
      <c r="S2028"/>
      <c r="T2028"/>
      <c r="U2028"/>
      <c r="V2028"/>
      <c r="W2028" s="48"/>
      <c r="X2028"/>
      <c r="Y2028"/>
      <c r="Z2028"/>
      <c r="AA2028"/>
      <c r="AB2028" s="37"/>
      <c r="AC2028"/>
      <c r="AD2028" s="48"/>
      <c r="AE2028"/>
      <c r="AF2028"/>
      <c r="AG2028"/>
      <c r="AH2028"/>
      <c r="AJ2028"/>
    </row>
    <row r="2029" spans="8:36" x14ac:dyDescent="0.35">
      <c r="H2029"/>
      <c r="I2029" s="48"/>
      <c r="J2029"/>
      <c r="K2029"/>
      <c r="L2029"/>
      <c r="M2029"/>
      <c r="N2029"/>
      <c r="O2029"/>
      <c r="P2029" s="48"/>
      <c r="Q2029"/>
      <c r="R2029"/>
      <c r="S2029"/>
      <c r="T2029"/>
      <c r="U2029"/>
      <c r="V2029"/>
      <c r="W2029" s="48"/>
      <c r="X2029"/>
      <c r="Y2029"/>
      <c r="Z2029"/>
      <c r="AA2029"/>
      <c r="AB2029" s="37"/>
      <c r="AC2029"/>
      <c r="AD2029" s="48"/>
      <c r="AE2029"/>
      <c r="AF2029"/>
      <c r="AG2029"/>
      <c r="AH2029"/>
      <c r="AJ2029"/>
    </row>
    <row r="2030" spans="8:36" x14ac:dyDescent="0.35">
      <c r="H2030"/>
      <c r="I2030" s="48"/>
      <c r="J2030"/>
      <c r="K2030"/>
      <c r="L2030"/>
      <c r="M2030"/>
      <c r="N2030"/>
      <c r="O2030"/>
      <c r="P2030" s="48"/>
      <c r="Q2030"/>
      <c r="R2030"/>
      <c r="S2030"/>
      <c r="T2030"/>
      <c r="U2030"/>
      <c r="V2030"/>
      <c r="W2030" s="48"/>
      <c r="X2030"/>
      <c r="Y2030"/>
      <c r="Z2030"/>
      <c r="AA2030"/>
      <c r="AB2030" s="37"/>
      <c r="AC2030"/>
      <c r="AD2030" s="48"/>
      <c r="AE2030"/>
      <c r="AF2030"/>
      <c r="AG2030"/>
      <c r="AH2030"/>
      <c r="AJ2030"/>
    </row>
    <row r="2031" spans="8:36" x14ac:dyDescent="0.35">
      <c r="H2031"/>
      <c r="I2031" s="48"/>
      <c r="J2031"/>
      <c r="K2031"/>
      <c r="L2031"/>
      <c r="M2031"/>
      <c r="N2031"/>
      <c r="O2031"/>
      <c r="P2031" s="48"/>
      <c r="Q2031"/>
      <c r="R2031"/>
      <c r="S2031"/>
      <c r="T2031"/>
      <c r="U2031"/>
      <c r="V2031"/>
      <c r="W2031" s="48"/>
      <c r="X2031"/>
      <c r="Y2031"/>
      <c r="Z2031"/>
      <c r="AA2031"/>
      <c r="AB2031" s="37"/>
      <c r="AC2031"/>
      <c r="AD2031" s="48"/>
      <c r="AE2031"/>
      <c r="AF2031"/>
      <c r="AG2031"/>
      <c r="AH2031"/>
      <c r="AJ2031"/>
    </row>
    <row r="2032" spans="8:36" x14ac:dyDescent="0.35">
      <c r="H2032"/>
      <c r="I2032" s="48"/>
      <c r="J2032"/>
      <c r="K2032"/>
      <c r="L2032"/>
      <c r="M2032"/>
      <c r="N2032"/>
      <c r="O2032"/>
      <c r="P2032" s="48"/>
      <c r="Q2032"/>
      <c r="R2032"/>
      <c r="S2032"/>
      <c r="T2032"/>
      <c r="U2032"/>
      <c r="V2032"/>
      <c r="W2032" s="48"/>
      <c r="X2032"/>
      <c r="Y2032"/>
      <c r="Z2032"/>
      <c r="AA2032"/>
      <c r="AB2032" s="37"/>
      <c r="AC2032"/>
      <c r="AD2032" s="48"/>
      <c r="AE2032"/>
      <c r="AF2032"/>
      <c r="AG2032"/>
      <c r="AH2032"/>
      <c r="AJ2032"/>
    </row>
    <row r="2033" spans="8:36" x14ac:dyDescent="0.35">
      <c r="H2033"/>
      <c r="I2033" s="48"/>
      <c r="J2033"/>
      <c r="K2033"/>
      <c r="L2033"/>
      <c r="M2033"/>
      <c r="N2033"/>
      <c r="O2033"/>
      <c r="P2033" s="48"/>
      <c r="Q2033"/>
      <c r="R2033"/>
      <c r="S2033"/>
      <c r="T2033"/>
      <c r="U2033"/>
      <c r="V2033"/>
      <c r="W2033" s="48"/>
      <c r="X2033"/>
      <c r="Y2033"/>
      <c r="Z2033"/>
      <c r="AA2033"/>
      <c r="AB2033" s="37"/>
      <c r="AC2033"/>
      <c r="AD2033" s="48"/>
      <c r="AE2033"/>
      <c r="AF2033"/>
      <c r="AG2033"/>
      <c r="AH2033"/>
      <c r="AJ2033"/>
    </row>
    <row r="2034" spans="8:36" x14ac:dyDescent="0.35">
      <c r="H2034"/>
      <c r="I2034" s="48"/>
      <c r="J2034"/>
      <c r="K2034"/>
      <c r="L2034"/>
      <c r="M2034"/>
      <c r="N2034"/>
      <c r="O2034"/>
      <c r="P2034" s="48"/>
      <c r="Q2034"/>
      <c r="R2034"/>
      <c r="S2034"/>
      <c r="T2034"/>
      <c r="U2034"/>
      <c r="V2034"/>
      <c r="W2034" s="48"/>
      <c r="X2034"/>
      <c r="Y2034"/>
      <c r="Z2034"/>
      <c r="AA2034"/>
      <c r="AB2034" s="37"/>
      <c r="AC2034"/>
      <c r="AD2034" s="48"/>
      <c r="AE2034"/>
      <c r="AF2034"/>
      <c r="AG2034"/>
      <c r="AH2034"/>
      <c r="AJ2034"/>
    </row>
    <row r="2035" spans="8:36" x14ac:dyDescent="0.35">
      <c r="H2035"/>
      <c r="I2035" s="48"/>
      <c r="J2035"/>
      <c r="K2035"/>
      <c r="L2035"/>
      <c r="M2035"/>
      <c r="N2035"/>
      <c r="O2035"/>
      <c r="P2035" s="48"/>
      <c r="Q2035"/>
      <c r="R2035"/>
      <c r="S2035"/>
      <c r="T2035"/>
      <c r="U2035"/>
      <c r="V2035"/>
      <c r="W2035" s="48"/>
      <c r="X2035"/>
      <c r="Y2035"/>
      <c r="Z2035"/>
      <c r="AA2035"/>
      <c r="AB2035" s="37"/>
      <c r="AC2035"/>
      <c r="AD2035" s="48"/>
      <c r="AE2035"/>
      <c r="AF2035"/>
      <c r="AG2035"/>
      <c r="AH2035"/>
      <c r="AJ2035"/>
    </row>
    <row r="2036" spans="8:36" x14ac:dyDescent="0.35">
      <c r="H2036"/>
      <c r="I2036" s="48"/>
      <c r="J2036"/>
      <c r="K2036"/>
      <c r="L2036"/>
      <c r="M2036"/>
      <c r="N2036"/>
      <c r="O2036"/>
      <c r="P2036" s="48"/>
      <c r="Q2036"/>
      <c r="R2036"/>
      <c r="S2036"/>
      <c r="T2036"/>
      <c r="U2036"/>
      <c r="V2036"/>
      <c r="W2036" s="48"/>
      <c r="X2036"/>
      <c r="Y2036"/>
      <c r="Z2036"/>
      <c r="AA2036"/>
      <c r="AB2036" s="37"/>
      <c r="AC2036"/>
      <c r="AD2036" s="48"/>
      <c r="AE2036"/>
      <c r="AF2036"/>
      <c r="AG2036"/>
      <c r="AH2036"/>
      <c r="AJ2036"/>
    </row>
    <row r="2037" spans="8:36" x14ac:dyDescent="0.35">
      <c r="H2037"/>
      <c r="I2037" s="48"/>
      <c r="J2037"/>
      <c r="K2037"/>
      <c r="L2037"/>
      <c r="M2037"/>
      <c r="N2037"/>
      <c r="O2037"/>
      <c r="P2037" s="48"/>
      <c r="Q2037"/>
      <c r="R2037"/>
      <c r="S2037"/>
      <c r="T2037"/>
      <c r="U2037"/>
      <c r="V2037"/>
      <c r="W2037" s="48"/>
      <c r="X2037"/>
      <c r="Y2037"/>
      <c r="Z2037"/>
      <c r="AA2037"/>
      <c r="AB2037" s="37"/>
      <c r="AC2037"/>
      <c r="AD2037" s="48"/>
      <c r="AE2037"/>
      <c r="AF2037"/>
      <c r="AG2037"/>
      <c r="AH2037"/>
      <c r="AJ2037"/>
    </row>
    <row r="2038" spans="8:36" x14ac:dyDescent="0.35">
      <c r="H2038"/>
      <c r="I2038" s="48"/>
      <c r="J2038"/>
      <c r="K2038"/>
      <c r="L2038"/>
      <c r="M2038"/>
      <c r="N2038"/>
      <c r="O2038"/>
      <c r="P2038" s="48"/>
      <c r="Q2038"/>
      <c r="R2038"/>
      <c r="S2038"/>
      <c r="T2038"/>
      <c r="U2038"/>
      <c r="V2038"/>
      <c r="W2038" s="48"/>
      <c r="X2038"/>
      <c r="Y2038"/>
      <c r="Z2038"/>
      <c r="AA2038"/>
      <c r="AB2038" s="37"/>
      <c r="AC2038"/>
      <c r="AD2038" s="48"/>
      <c r="AE2038"/>
      <c r="AF2038"/>
      <c r="AG2038"/>
      <c r="AH2038"/>
      <c r="AJ2038"/>
    </row>
    <row r="2039" spans="8:36" x14ac:dyDescent="0.35">
      <c r="H2039"/>
      <c r="I2039" s="48"/>
      <c r="J2039"/>
      <c r="K2039"/>
      <c r="L2039"/>
      <c r="M2039"/>
      <c r="N2039"/>
      <c r="O2039"/>
      <c r="P2039" s="48"/>
      <c r="Q2039"/>
      <c r="R2039"/>
      <c r="S2039"/>
      <c r="T2039"/>
      <c r="U2039"/>
      <c r="V2039"/>
      <c r="W2039" s="48"/>
      <c r="X2039"/>
      <c r="Y2039"/>
      <c r="Z2039"/>
      <c r="AA2039"/>
      <c r="AB2039" s="37"/>
      <c r="AC2039"/>
      <c r="AD2039" s="48"/>
      <c r="AE2039"/>
      <c r="AF2039"/>
      <c r="AG2039"/>
      <c r="AH2039"/>
      <c r="AJ2039"/>
    </row>
    <row r="2040" spans="8:36" x14ac:dyDescent="0.35">
      <c r="H2040"/>
      <c r="I2040" s="48"/>
      <c r="J2040"/>
      <c r="K2040"/>
      <c r="L2040"/>
      <c r="M2040"/>
      <c r="N2040"/>
      <c r="O2040"/>
      <c r="P2040" s="48"/>
      <c r="Q2040"/>
      <c r="R2040"/>
      <c r="S2040"/>
      <c r="T2040"/>
      <c r="U2040"/>
      <c r="V2040"/>
      <c r="W2040" s="48"/>
      <c r="X2040"/>
      <c r="Y2040"/>
      <c r="Z2040"/>
      <c r="AA2040"/>
      <c r="AB2040" s="37"/>
      <c r="AC2040"/>
      <c r="AD2040" s="48"/>
      <c r="AE2040"/>
      <c r="AF2040"/>
      <c r="AG2040"/>
      <c r="AH2040"/>
      <c r="AJ2040"/>
    </row>
    <row r="2041" spans="8:36" x14ac:dyDescent="0.35">
      <c r="H2041"/>
      <c r="I2041" s="48"/>
      <c r="J2041"/>
      <c r="K2041"/>
      <c r="L2041"/>
      <c r="M2041"/>
      <c r="N2041"/>
      <c r="O2041"/>
      <c r="P2041" s="48"/>
      <c r="Q2041"/>
      <c r="R2041"/>
      <c r="S2041"/>
      <c r="T2041"/>
      <c r="U2041"/>
      <c r="V2041"/>
      <c r="W2041" s="48"/>
      <c r="X2041"/>
      <c r="Y2041"/>
      <c r="Z2041"/>
      <c r="AA2041"/>
      <c r="AB2041" s="37"/>
      <c r="AC2041"/>
      <c r="AD2041" s="48"/>
      <c r="AE2041"/>
      <c r="AF2041"/>
      <c r="AG2041"/>
      <c r="AH2041"/>
      <c r="AJ2041"/>
    </row>
    <row r="2042" spans="8:36" x14ac:dyDescent="0.35">
      <c r="H2042"/>
      <c r="I2042" s="48"/>
      <c r="J2042"/>
      <c r="K2042"/>
      <c r="L2042"/>
      <c r="M2042"/>
      <c r="N2042"/>
      <c r="O2042"/>
      <c r="P2042" s="48"/>
      <c r="Q2042"/>
      <c r="R2042"/>
      <c r="S2042"/>
      <c r="T2042"/>
      <c r="U2042"/>
      <c r="V2042"/>
      <c r="W2042" s="48"/>
      <c r="X2042"/>
      <c r="Y2042"/>
      <c r="Z2042"/>
      <c r="AA2042"/>
      <c r="AB2042" s="37"/>
      <c r="AC2042"/>
      <c r="AD2042" s="48"/>
      <c r="AE2042"/>
      <c r="AF2042"/>
      <c r="AG2042"/>
      <c r="AH2042"/>
      <c r="AJ2042"/>
    </row>
    <row r="2043" spans="8:36" x14ac:dyDescent="0.35">
      <c r="H2043"/>
      <c r="I2043" s="48"/>
      <c r="J2043"/>
      <c r="K2043"/>
      <c r="L2043"/>
      <c r="M2043"/>
      <c r="N2043"/>
      <c r="O2043"/>
      <c r="P2043" s="48"/>
      <c r="Q2043"/>
      <c r="R2043"/>
      <c r="S2043"/>
      <c r="T2043"/>
      <c r="U2043"/>
      <c r="V2043"/>
      <c r="W2043" s="48"/>
      <c r="X2043"/>
      <c r="Y2043"/>
      <c r="Z2043"/>
      <c r="AA2043"/>
      <c r="AB2043" s="37"/>
      <c r="AC2043"/>
      <c r="AD2043" s="48"/>
      <c r="AE2043"/>
      <c r="AF2043"/>
      <c r="AG2043"/>
      <c r="AH2043"/>
      <c r="AJ2043"/>
    </row>
    <row r="2044" spans="8:36" x14ac:dyDescent="0.35">
      <c r="H2044"/>
      <c r="I2044" s="48"/>
      <c r="J2044"/>
      <c r="K2044"/>
      <c r="L2044"/>
      <c r="M2044"/>
      <c r="N2044"/>
      <c r="O2044"/>
      <c r="P2044" s="48"/>
      <c r="Q2044"/>
      <c r="R2044"/>
      <c r="S2044"/>
      <c r="T2044"/>
      <c r="U2044"/>
      <c r="V2044"/>
      <c r="W2044" s="48"/>
      <c r="X2044"/>
      <c r="Y2044"/>
      <c r="Z2044"/>
      <c r="AA2044"/>
      <c r="AB2044" s="37"/>
      <c r="AC2044"/>
      <c r="AD2044" s="48"/>
      <c r="AE2044"/>
      <c r="AF2044"/>
      <c r="AG2044"/>
      <c r="AH2044"/>
      <c r="AJ2044"/>
    </row>
    <row r="2045" spans="8:36" x14ac:dyDescent="0.35">
      <c r="H2045"/>
      <c r="I2045" s="48"/>
      <c r="J2045"/>
      <c r="K2045"/>
      <c r="L2045"/>
      <c r="M2045"/>
      <c r="N2045"/>
      <c r="O2045"/>
      <c r="P2045" s="48"/>
      <c r="Q2045"/>
      <c r="R2045"/>
      <c r="S2045"/>
      <c r="T2045"/>
      <c r="U2045"/>
      <c r="V2045"/>
      <c r="W2045" s="48"/>
      <c r="X2045"/>
      <c r="Y2045"/>
      <c r="Z2045"/>
      <c r="AA2045"/>
      <c r="AB2045" s="37"/>
      <c r="AC2045"/>
      <c r="AD2045" s="48"/>
      <c r="AE2045"/>
      <c r="AF2045"/>
      <c r="AG2045"/>
      <c r="AH2045"/>
      <c r="AJ2045"/>
    </row>
    <row r="2046" spans="8:36" x14ac:dyDescent="0.35">
      <c r="H2046"/>
      <c r="I2046" s="48"/>
      <c r="J2046"/>
      <c r="K2046"/>
      <c r="L2046"/>
      <c r="M2046"/>
      <c r="N2046"/>
      <c r="O2046"/>
      <c r="P2046" s="48"/>
      <c r="Q2046"/>
      <c r="R2046"/>
      <c r="S2046"/>
      <c r="T2046"/>
      <c r="U2046"/>
      <c r="V2046"/>
      <c r="W2046" s="48"/>
      <c r="X2046"/>
      <c r="Y2046"/>
      <c r="Z2046"/>
      <c r="AA2046"/>
      <c r="AB2046" s="37"/>
      <c r="AC2046"/>
      <c r="AD2046" s="48"/>
      <c r="AE2046"/>
      <c r="AF2046"/>
      <c r="AG2046"/>
      <c r="AH2046"/>
      <c r="AJ2046"/>
    </row>
    <row r="2047" spans="8:36" x14ac:dyDescent="0.35">
      <c r="H2047"/>
      <c r="I2047" s="48"/>
      <c r="J2047"/>
      <c r="K2047"/>
      <c r="L2047"/>
      <c r="M2047"/>
      <c r="N2047"/>
      <c r="O2047"/>
      <c r="P2047" s="48"/>
      <c r="Q2047"/>
      <c r="R2047"/>
      <c r="S2047"/>
      <c r="T2047"/>
      <c r="U2047"/>
      <c r="V2047"/>
      <c r="W2047" s="48"/>
      <c r="X2047"/>
      <c r="Y2047"/>
      <c r="Z2047"/>
      <c r="AA2047"/>
      <c r="AB2047" s="37"/>
      <c r="AC2047"/>
      <c r="AD2047" s="48"/>
      <c r="AE2047"/>
      <c r="AF2047"/>
      <c r="AG2047"/>
      <c r="AH2047"/>
      <c r="AJ2047"/>
    </row>
    <row r="2048" spans="8:36" x14ac:dyDescent="0.35">
      <c r="H2048"/>
      <c r="I2048" s="48"/>
      <c r="J2048"/>
      <c r="K2048"/>
      <c r="L2048"/>
      <c r="M2048"/>
      <c r="N2048"/>
      <c r="O2048"/>
      <c r="P2048" s="48"/>
      <c r="Q2048"/>
      <c r="R2048"/>
      <c r="S2048"/>
      <c r="T2048"/>
      <c r="U2048"/>
      <c r="V2048"/>
      <c r="W2048" s="48"/>
      <c r="X2048"/>
      <c r="Y2048"/>
      <c r="Z2048"/>
      <c r="AA2048"/>
      <c r="AB2048" s="37"/>
      <c r="AC2048"/>
      <c r="AD2048" s="48"/>
      <c r="AE2048"/>
      <c r="AF2048"/>
      <c r="AG2048"/>
      <c r="AH2048"/>
      <c r="AJ2048"/>
    </row>
    <row r="2049" spans="8:36" x14ac:dyDescent="0.35">
      <c r="H2049"/>
      <c r="I2049" s="48"/>
      <c r="J2049"/>
      <c r="K2049"/>
      <c r="L2049"/>
      <c r="M2049"/>
      <c r="N2049"/>
      <c r="O2049"/>
      <c r="P2049" s="48"/>
      <c r="Q2049"/>
      <c r="R2049"/>
      <c r="S2049"/>
      <c r="T2049"/>
      <c r="U2049"/>
      <c r="V2049"/>
      <c r="W2049" s="48"/>
      <c r="X2049"/>
      <c r="Y2049"/>
      <c r="Z2049"/>
      <c r="AA2049"/>
      <c r="AB2049" s="37"/>
      <c r="AC2049"/>
      <c r="AD2049" s="48"/>
      <c r="AE2049"/>
      <c r="AF2049"/>
      <c r="AG2049"/>
      <c r="AH2049"/>
      <c r="AJ2049"/>
    </row>
    <row r="2050" spans="8:36" x14ac:dyDescent="0.35">
      <c r="H2050"/>
      <c r="I2050" s="48"/>
      <c r="J2050"/>
      <c r="K2050"/>
      <c r="L2050"/>
      <c r="M2050"/>
      <c r="N2050"/>
      <c r="O2050"/>
      <c r="P2050" s="48"/>
      <c r="Q2050"/>
      <c r="R2050"/>
      <c r="S2050"/>
      <c r="T2050"/>
      <c r="U2050"/>
      <c r="V2050"/>
      <c r="W2050" s="48"/>
      <c r="X2050"/>
      <c r="Y2050"/>
      <c r="Z2050"/>
      <c r="AA2050"/>
      <c r="AB2050" s="37"/>
      <c r="AC2050"/>
      <c r="AD2050" s="48"/>
      <c r="AE2050"/>
      <c r="AF2050"/>
      <c r="AG2050"/>
      <c r="AH2050"/>
      <c r="AJ2050"/>
    </row>
    <row r="2051" spans="8:36" x14ac:dyDescent="0.35">
      <c r="H2051"/>
      <c r="I2051" s="48"/>
      <c r="J2051"/>
      <c r="K2051"/>
      <c r="L2051"/>
      <c r="M2051"/>
      <c r="N2051"/>
      <c r="O2051"/>
      <c r="P2051" s="48"/>
      <c r="Q2051"/>
      <c r="R2051"/>
      <c r="S2051"/>
      <c r="T2051"/>
      <c r="U2051"/>
      <c r="V2051"/>
      <c r="W2051" s="48"/>
      <c r="X2051"/>
      <c r="Y2051"/>
      <c r="Z2051"/>
      <c r="AA2051"/>
      <c r="AB2051" s="37"/>
      <c r="AC2051"/>
      <c r="AD2051" s="48"/>
      <c r="AE2051"/>
      <c r="AF2051"/>
      <c r="AG2051"/>
      <c r="AH2051"/>
      <c r="AJ2051"/>
    </row>
    <row r="2052" spans="8:36" x14ac:dyDescent="0.35">
      <c r="H2052"/>
      <c r="I2052" s="48"/>
      <c r="J2052"/>
      <c r="K2052"/>
      <c r="L2052"/>
      <c r="M2052"/>
      <c r="N2052"/>
      <c r="O2052"/>
      <c r="P2052" s="48"/>
      <c r="Q2052"/>
      <c r="R2052"/>
      <c r="S2052"/>
      <c r="T2052"/>
      <c r="U2052"/>
      <c r="V2052"/>
      <c r="W2052" s="48"/>
      <c r="X2052"/>
      <c r="Y2052"/>
      <c r="Z2052"/>
      <c r="AA2052"/>
      <c r="AB2052" s="37"/>
      <c r="AC2052"/>
      <c r="AD2052" s="48"/>
      <c r="AE2052"/>
      <c r="AF2052"/>
      <c r="AG2052"/>
      <c r="AH2052"/>
      <c r="AJ2052"/>
    </row>
    <row r="2053" spans="8:36" x14ac:dyDescent="0.35">
      <c r="H2053"/>
      <c r="I2053" s="48"/>
      <c r="J2053"/>
      <c r="K2053"/>
      <c r="L2053"/>
      <c r="M2053"/>
      <c r="N2053"/>
      <c r="O2053"/>
      <c r="P2053" s="48"/>
      <c r="Q2053"/>
      <c r="R2053"/>
      <c r="S2053"/>
      <c r="T2053"/>
      <c r="U2053"/>
      <c r="V2053"/>
      <c r="W2053" s="48"/>
      <c r="X2053"/>
      <c r="Y2053"/>
      <c r="Z2053"/>
      <c r="AA2053"/>
      <c r="AB2053" s="37"/>
      <c r="AC2053"/>
      <c r="AD2053" s="48"/>
      <c r="AE2053"/>
      <c r="AF2053"/>
      <c r="AG2053"/>
      <c r="AH2053"/>
      <c r="AJ2053"/>
    </row>
    <row r="2054" spans="8:36" x14ac:dyDescent="0.35">
      <c r="H2054"/>
      <c r="I2054" s="48"/>
      <c r="J2054"/>
      <c r="K2054"/>
      <c r="L2054"/>
      <c r="M2054"/>
      <c r="N2054"/>
      <c r="O2054"/>
      <c r="P2054" s="48"/>
      <c r="Q2054"/>
      <c r="R2054"/>
      <c r="S2054"/>
      <c r="T2054"/>
      <c r="U2054"/>
      <c r="V2054"/>
      <c r="W2054" s="48"/>
      <c r="X2054"/>
      <c r="Y2054"/>
      <c r="Z2054"/>
      <c r="AA2054"/>
      <c r="AB2054" s="37"/>
      <c r="AC2054"/>
      <c r="AD2054" s="48"/>
      <c r="AE2054"/>
      <c r="AF2054"/>
      <c r="AG2054"/>
      <c r="AH2054"/>
      <c r="AJ2054"/>
    </row>
    <row r="2055" spans="8:36" x14ac:dyDescent="0.35">
      <c r="H2055"/>
      <c r="I2055" s="48"/>
      <c r="J2055"/>
      <c r="K2055"/>
      <c r="L2055"/>
      <c r="M2055"/>
      <c r="N2055"/>
      <c r="O2055"/>
      <c r="P2055" s="48"/>
      <c r="Q2055"/>
      <c r="R2055"/>
      <c r="S2055"/>
      <c r="T2055"/>
      <c r="U2055"/>
      <c r="V2055"/>
      <c r="W2055" s="48"/>
      <c r="X2055"/>
      <c r="Y2055"/>
      <c r="Z2055"/>
      <c r="AA2055"/>
      <c r="AB2055" s="37"/>
      <c r="AC2055"/>
      <c r="AD2055" s="48"/>
      <c r="AE2055"/>
      <c r="AF2055"/>
      <c r="AG2055"/>
      <c r="AH2055"/>
      <c r="AJ2055"/>
    </row>
    <row r="2056" spans="8:36" x14ac:dyDescent="0.35">
      <c r="H2056"/>
      <c r="I2056" s="48"/>
      <c r="J2056"/>
      <c r="K2056"/>
      <c r="L2056"/>
      <c r="M2056"/>
      <c r="N2056"/>
      <c r="O2056"/>
      <c r="P2056" s="48"/>
      <c r="Q2056"/>
      <c r="R2056"/>
      <c r="S2056"/>
      <c r="T2056"/>
      <c r="U2056"/>
      <c r="V2056"/>
      <c r="W2056" s="48"/>
      <c r="X2056"/>
      <c r="Y2056"/>
      <c r="Z2056"/>
      <c r="AA2056"/>
      <c r="AB2056" s="37"/>
      <c r="AC2056"/>
      <c r="AD2056" s="48"/>
      <c r="AE2056"/>
      <c r="AF2056"/>
      <c r="AG2056"/>
      <c r="AH2056"/>
      <c r="AJ2056"/>
    </row>
    <row r="2057" spans="8:36" x14ac:dyDescent="0.35">
      <c r="H2057"/>
      <c r="I2057" s="48"/>
      <c r="J2057"/>
      <c r="K2057"/>
      <c r="L2057"/>
      <c r="M2057"/>
      <c r="N2057"/>
      <c r="O2057"/>
      <c r="P2057" s="48"/>
      <c r="Q2057"/>
      <c r="R2057"/>
      <c r="S2057"/>
      <c r="T2057"/>
      <c r="U2057"/>
      <c r="V2057"/>
      <c r="W2057" s="48"/>
      <c r="X2057"/>
      <c r="Y2057"/>
      <c r="Z2057"/>
      <c r="AA2057"/>
      <c r="AB2057" s="37"/>
      <c r="AC2057"/>
      <c r="AD2057" s="48"/>
      <c r="AE2057"/>
      <c r="AF2057"/>
      <c r="AG2057"/>
      <c r="AH2057"/>
      <c r="AJ2057"/>
    </row>
    <row r="2058" spans="8:36" x14ac:dyDescent="0.35">
      <c r="H2058"/>
      <c r="I2058" s="48"/>
      <c r="J2058"/>
      <c r="K2058"/>
      <c r="L2058"/>
      <c r="M2058"/>
      <c r="N2058"/>
      <c r="O2058"/>
      <c r="P2058" s="48"/>
      <c r="Q2058"/>
      <c r="R2058"/>
      <c r="S2058"/>
      <c r="T2058"/>
      <c r="U2058"/>
      <c r="V2058"/>
      <c r="W2058" s="48"/>
      <c r="X2058"/>
      <c r="Y2058"/>
      <c r="Z2058"/>
      <c r="AA2058"/>
      <c r="AB2058" s="37"/>
      <c r="AC2058"/>
      <c r="AD2058" s="48"/>
      <c r="AE2058"/>
      <c r="AF2058"/>
      <c r="AG2058"/>
      <c r="AH2058"/>
      <c r="AJ2058"/>
    </row>
    <row r="2059" spans="8:36" x14ac:dyDescent="0.35">
      <c r="H2059"/>
      <c r="I2059" s="48"/>
      <c r="J2059"/>
      <c r="K2059"/>
      <c r="L2059"/>
      <c r="M2059"/>
      <c r="N2059"/>
      <c r="O2059"/>
      <c r="P2059" s="48"/>
      <c r="Q2059"/>
      <c r="R2059"/>
      <c r="S2059"/>
      <c r="T2059"/>
      <c r="U2059"/>
      <c r="V2059"/>
      <c r="W2059" s="48"/>
      <c r="X2059"/>
      <c r="Y2059"/>
      <c r="Z2059"/>
      <c r="AA2059"/>
      <c r="AB2059" s="37"/>
      <c r="AC2059"/>
      <c r="AD2059" s="48"/>
      <c r="AE2059"/>
      <c r="AF2059"/>
      <c r="AG2059"/>
      <c r="AH2059"/>
      <c r="AJ2059"/>
    </row>
    <row r="2060" spans="8:36" x14ac:dyDescent="0.35">
      <c r="H2060"/>
      <c r="I2060" s="48"/>
      <c r="J2060"/>
      <c r="K2060"/>
      <c r="L2060"/>
      <c r="M2060"/>
      <c r="N2060"/>
      <c r="O2060"/>
      <c r="P2060" s="48"/>
      <c r="Q2060"/>
      <c r="R2060"/>
      <c r="S2060"/>
      <c r="T2060"/>
      <c r="U2060"/>
      <c r="V2060"/>
      <c r="W2060" s="48"/>
      <c r="X2060"/>
      <c r="Y2060"/>
      <c r="Z2060"/>
      <c r="AA2060"/>
      <c r="AB2060" s="37"/>
      <c r="AC2060"/>
      <c r="AD2060" s="48"/>
      <c r="AE2060"/>
      <c r="AF2060"/>
      <c r="AG2060"/>
      <c r="AH2060"/>
      <c r="AJ2060"/>
    </row>
    <row r="2061" spans="8:36" x14ac:dyDescent="0.35">
      <c r="H2061"/>
      <c r="I2061" s="48"/>
      <c r="J2061"/>
      <c r="K2061"/>
      <c r="L2061"/>
      <c r="M2061"/>
      <c r="N2061"/>
      <c r="O2061"/>
      <c r="P2061" s="48"/>
      <c r="Q2061"/>
      <c r="R2061"/>
      <c r="S2061"/>
      <c r="T2061"/>
      <c r="U2061"/>
      <c r="V2061"/>
      <c r="W2061" s="48"/>
      <c r="X2061"/>
      <c r="Y2061"/>
      <c r="Z2061"/>
      <c r="AA2061"/>
      <c r="AB2061" s="37"/>
      <c r="AC2061"/>
      <c r="AD2061" s="48"/>
      <c r="AE2061"/>
      <c r="AF2061"/>
      <c r="AG2061"/>
      <c r="AH2061"/>
      <c r="AJ2061"/>
    </row>
    <row r="2062" spans="8:36" x14ac:dyDescent="0.35">
      <c r="H2062"/>
      <c r="I2062" s="48"/>
      <c r="J2062"/>
      <c r="K2062"/>
      <c r="L2062"/>
      <c r="M2062"/>
      <c r="N2062"/>
      <c r="O2062"/>
      <c r="P2062" s="48"/>
      <c r="Q2062"/>
      <c r="R2062"/>
      <c r="S2062"/>
      <c r="T2062"/>
      <c r="U2062"/>
      <c r="V2062"/>
      <c r="W2062" s="48"/>
      <c r="X2062"/>
      <c r="Y2062"/>
      <c r="Z2062"/>
      <c r="AA2062"/>
      <c r="AB2062" s="37"/>
      <c r="AC2062"/>
      <c r="AD2062" s="48"/>
      <c r="AE2062"/>
      <c r="AF2062"/>
      <c r="AG2062"/>
      <c r="AH2062"/>
      <c r="AJ2062"/>
    </row>
    <row r="2063" spans="8:36" x14ac:dyDescent="0.35">
      <c r="H2063"/>
      <c r="I2063" s="48"/>
      <c r="J2063"/>
      <c r="K2063"/>
      <c r="L2063"/>
      <c r="M2063"/>
      <c r="N2063"/>
      <c r="O2063"/>
      <c r="P2063" s="48"/>
      <c r="Q2063"/>
      <c r="R2063"/>
      <c r="S2063"/>
      <c r="T2063"/>
      <c r="U2063"/>
      <c r="V2063"/>
      <c r="W2063" s="48"/>
      <c r="X2063"/>
      <c r="Y2063"/>
      <c r="Z2063"/>
      <c r="AA2063"/>
      <c r="AB2063" s="37"/>
      <c r="AC2063"/>
      <c r="AD2063" s="48"/>
      <c r="AE2063"/>
      <c r="AF2063"/>
      <c r="AG2063"/>
      <c r="AH2063"/>
      <c r="AJ2063"/>
    </row>
    <row r="2064" spans="8:36" x14ac:dyDescent="0.35">
      <c r="H2064"/>
      <c r="I2064" s="48"/>
      <c r="J2064"/>
      <c r="K2064"/>
      <c r="L2064"/>
      <c r="M2064"/>
      <c r="N2064"/>
      <c r="O2064"/>
      <c r="P2064" s="48"/>
      <c r="Q2064"/>
      <c r="R2064"/>
      <c r="S2064"/>
      <c r="T2064"/>
      <c r="U2064"/>
      <c r="V2064"/>
      <c r="W2064" s="48"/>
      <c r="X2064"/>
      <c r="Y2064"/>
      <c r="Z2064"/>
      <c r="AA2064"/>
      <c r="AB2064" s="37"/>
      <c r="AC2064"/>
      <c r="AD2064" s="48"/>
      <c r="AE2064"/>
      <c r="AF2064"/>
      <c r="AG2064"/>
      <c r="AH2064"/>
      <c r="AJ2064"/>
    </row>
    <row r="2065" spans="8:36" x14ac:dyDescent="0.35">
      <c r="H2065"/>
      <c r="I2065" s="48"/>
      <c r="J2065"/>
      <c r="K2065"/>
      <c r="L2065"/>
      <c r="M2065"/>
      <c r="N2065"/>
      <c r="O2065"/>
      <c r="P2065" s="48"/>
      <c r="Q2065"/>
      <c r="R2065"/>
      <c r="S2065"/>
      <c r="T2065"/>
      <c r="U2065"/>
      <c r="V2065"/>
      <c r="W2065" s="48"/>
      <c r="X2065"/>
      <c r="Y2065"/>
      <c r="Z2065"/>
      <c r="AA2065"/>
      <c r="AB2065" s="37"/>
      <c r="AC2065"/>
      <c r="AD2065" s="48"/>
      <c r="AE2065"/>
      <c r="AF2065"/>
      <c r="AG2065"/>
      <c r="AH2065"/>
      <c r="AJ2065"/>
    </row>
    <row r="2066" spans="8:36" x14ac:dyDescent="0.35">
      <c r="H2066"/>
      <c r="I2066" s="48"/>
      <c r="J2066"/>
      <c r="K2066"/>
      <c r="L2066"/>
      <c r="M2066"/>
      <c r="N2066"/>
      <c r="O2066"/>
      <c r="P2066" s="48"/>
      <c r="Q2066"/>
      <c r="R2066"/>
      <c r="S2066"/>
      <c r="T2066"/>
      <c r="U2066"/>
      <c r="V2066"/>
      <c r="W2066" s="48"/>
      <c r="X2066"/>
      <c r="Y2066"/>
      <c r="Z2066"/>
      <c r="AA2066"/>
      <c r="AB2066" s="37"/>
      <c r="AC2066"/>
      <c r="AD2066" s="48"/>
      <c r="AE2066"/>
      <c r="AF2066"/>
      <c r="AG2066"/>
      <c r="AH2066"/>
      <c r="AJ2066"/>
    </row>
    <row r="2067" spans="8:36" x14ac:dyDescent="0.35">
      <c r="H2067"/>
      <c r="I2067" s="48"/>
      <c r="J2067"/>
      <c r="K2067"/>
      <c r="L2067"/>
      <c r="M2067"/>
      <c r="N2067"/>
      <c r="O2067"/>
      <c r="P2067" s="48"/>
      <c r="Q2067"/>
      <c r="R2067"/>
      <c r="S2067"/>
      <c r="T2067"/>
      <c r="U2067"/>
      <c r="V2067"/>
      <c r="W2067" s="48"/>
      <c r="X2067"/>
      <c r="Y2067"/>
      <c r="Z2067"/>
      <c r="AA2067"/>
      <c r="AB2067" s="37"/>
      <c r="AC2067"/>
      <c r="AD2067" s="48"/>
      <c r="AE2067"/>
      <c r="AF2067"/>
      <c r="AG2067"/>
      <c r="AH2067"/>
      <c r="AJ2067"/>
    </row>
    <row r="2068" spans="8:36" x14ac:dyDescent="0.35">
      <c r="H2068"/>
      <c r="I2068" s="48"/>
      <c r="J2068"/>
      <c r="K2068"/>
      <c r="L2068"/>
      <c r="M2068"/>
      <c r="N2068"/>
      <c r="O2068"/>
      <c r="P2068" s="48"/>
      <c r="Q2068"/>
      <c r="R2068"/>
      <c r="S2068"/>
      <c r="T2068"/>
      <c r="U2068"/>
      <c r="V2068"/>
      <c r="W2068" s="48"/>
      <c r="X2068"/>
      <c r="Y2068"/>
      <c r="Z2068"/>
      <c r="AA2068"/>
      <c r="AB2068" s="37"/>
      <c r="AC2068"/>
      <c r="AD2068" s="48"/>
      <c r="AE2068"/>
      <c r="AF2068"/>
      <c r="AG2068"/>
      <c r="AH2068"/>
      <c r="AJ2068"/>
    </row>
    <row r="2069" spans="8:36" x14ac:dyDescent="0.35">
      <c r="H2069"/>
      <c r="I2069" s="48"/>
      <c r="J2069"/>
      <c r="K2069"/>
      <c r="L2069"/>
      <c r="M2069"/>
      <c r="N2069"/>
      <c r="O2069"/>
      <c r="P2069" s="48"/>
      <c r="Q2069"/>
      <c r="R2069"/>
      <c r="S2069"/>
      <c r="T2069"/>
      <c r="U2069"/>
      <c r="V2069"/>
      <c r="W2069" s="48"/>
      <c r="X2069"/>
      <c r="Y2069"/>
      <c r="Z2069"/>
      <c r="AA2069"/>
      <c r="AB2069" s="37"/>
      <c r="AC2069"/>
      <c r="AD2069" s="48"/>
      <c r="AE2069"/>
      <c r="AF2069"/>
      <c r="AG2069"/>
      <c r="AH2069"/>
      <c r="AJ2069"/>
    </row>
    <row r="2070" spans="8:36" x14ac:dyDescent="0.35">
      <c r="H2070"/>
      <c r="I2070" s="48"/>
      <c r="J2070"/>
      <c r="K2070"/>
      <c r="L2070"/>
      <c r="M2070"/>
      <c r="N2070"/>
      <c r="O2070"/>
      <c r="P2070" s="48"/>
      <c r="Q2070"/>
      <c r="R2070"/>
      <c r="S2070"/>
      <c r="T2070"/>
      <c r="U2070"/>
      <c r="V2070"/>
      <c r="W2070" s="48"/>
      <c r="X2070"/>
      <c r="Y2070"/>
      <c r="Z2070"/>
      <c r="AA2070"/>
      <c r="AB2070" s="37"/>
      <c r="AC2070"/>
      <c r="AD2070" s="48"/>
      <c r="AE2070"/>
      <c r="AF2070"/>
      <c r="AG2070"/>
      <c r="AH2070"/>
      <c r="AJ2070"/>
    </row>
    <row r="2071" spans="8:36" x14ac:dyDescent="0.35">
      <c r="H2071"/>
      <c r="I2071" s="48"/>
      <c r="J2071"/>
      <c r="K2071"/>
      <c r="L2071"/>
      <c r="M2071"/>
      <c r="N2071"/>
      <c r="O2071"/>
      <c r="P2071" s="48"/>
      <c r="Q2071"/>
      <c r="R2071"/>
      <c r="S2071"/>
      <c r="T2071"/>
      <c r="U2071"/>
      <c r="V2071"/>
      <c r="W2071" s="48"/>
      <c r="X2071"/>
      <c r="Y2071"/>
      <c r="Z2071"/>
      <c r="AA2071"/>
      <c r="AB2071" s="37"/>
      <c r="AC2071"/>
      <c r="AD2071" s="48"/>
      <c r="AE2071"/>
      <c r="AF2071"/>
      <c r="AG2071"/>
      <c r="AH2071"/>
      <c r="AJ2071"/>
    </row>
    <row r="2072" spans="8:36" x14ac:dyDescent="0.35">
      <c r="H2072"/>
      <c r="I2072" s="48"/>
      <c r="J2072"/>
      <c r="K2072"/>
      <c r="L2072"/>
      <c r="M2072"/>
      <c r="N2072"/>
      <c r="O2072"/>
      <c r="P2072" s="48"/>
      <c r="Q2072"/>
      <c r="R2072"/>
      <c r="S2072"/>
      <c r="T2072"/>
      <c r="U2072"/>
      <c r="V2072"/>
      <c r="W2072" s="48"/>
      <c r="X2072"/>
      <c r="Y2072"/>
      <c r="Z2072"/>
      <c r="AA2072"/>
      <c r="AB2072" s="37"/>
      <c r="AC2072"/>
      <c r="AD2072" s="48"/>
      <c r="AE2072"/>
      <c r="AF2072"/>
      <c r="AG2072"/>
      <c r="AH2072"/>
      <c r="AJ2072"/>
    </row>
    <row r="2073" spans="8:36" x14ac:dyDescent="0.35">
      <c r="H2073"/>
      <c r="I2073" s="48"/>
      <c r="J2073"/>
      <c r="K2073"/>
      <c r="L2073"/>
      <c r="M2073"/>
      <c r="N2073"/>
      <c r="O2073"/>
      <c r="P2073" s="48"/>
      <c r="Q2073"/>
      <c r="R2073"/>
      <c r="S2073"/>
      <c r="T2073"/>
      <c r="U2073"/>
      <c r="V2073"/>
      <c r="W2073" s="48"/>
      <c r="X2073"/>
      <c r="Y2073"/>
      <c r="Z2073"/>
      <c r="AA2073"/>
      <c r="AB2073" s="37"/>
      <c r="AC2073"/>
      <c r="AD2073" s="48"/>
      <c r="AE2073"/>
      <c r="AF2073"/>
      <c r="AG2073"/>
      <c r="AH2073"/>
      <c r="AJ2073"/>
    </row>
    <row r="2074" spans="8:36" x14ac:dyDescent="0.35">
      <c r="H2074"/>
      <c r="I2074" s="48"/>
      <c r="J2074"/>
      <c r="K2074"/>
      <c r="L2074"/>
      <c r="M2074"/>
      <c r="N2074"/>
      <c r="O2074"/>
      <c r="P2074" s="48"/>
      <c r="Q2074"/>
      <c r="R2074"/>
      <c r="S2074"/>
      <c r="T2074"/>
      <c r="U2074"/>
      <c r="V2074"/>
      <c r="W2074" s="48"/>
      <c r="X2074"/>
      <c r="Y2074"/>
      <c r="Z2074"/>
      <c r="AA2074"/>
      <c r="AB2074" s="37"/>
      <c r="AC2074"/>
      <c r="AD2074" s="48"/>
      <c r="AE2074"/>
      <c r="AF2074"/>
      <c r="AG2074"/>
      <c r="AH2074"/>
      <c r="AJ2074"/>
    </row>
    <row r="2075" spans="8:36" x14ac:dyDescent="0.35">
      <c r="H2075"/>
      <c r="I2075" s="48"/>
      <c r="J2075"/>
      <c r="K2075"/>
      <c r="L2075"/>
      <c r="M2075"/>
      <c r="N2075"/>
      <c r="O2075"/>
      <c r="P2075" s="48"/>
      <c r="Q2075"/>
      <c r="R2075"/>
      <c r="S2075"/>
      <c r="T2075"/>
      <c r="U2075"/>
      <c r="V2075"/>
      <c r="W2075" s="48"/>
      <c r="X2075"/>
      <c r="Y2075"/>
      <c r="Z2075"/>
      <c r="AA2075"/>
      <c r="AB2075" s="37"/>
      <c r="AC2075"/>
      <c r="AD2075" s="48"/>
      <c r="AE2075"/>
      <c r="AF2075"/>
      <c r="AG2075"/>
      <c r="AH2075"/>
      <c r="AJ2075"/>
    </row>
    <row r="2076" spans="8:36" x14ac:dyDescent="0.35">
      <c r="H2076"/>
      <c r="I2076" s="48"/>
      <c r="J2076"/>
      <c r="K2076"/>
      <c r="L2076"/>
      <c r="M2076"/>
      <c r="N2076"/>
      <c r="O2076"/>
      <c r="P2076" s="48"/>
      <c r="Q2076"/>
      <c r="R2076"/>
      <c r="S2076"/>
      <c r="T2076"/>
      <c r="U2076"/>
      <c r="V2076"/>
      <c r="W2076" s="48"/>
      <c r="X2076"/>
      <c r="Y2076"/>
      <c r="Z2076"/>
      <c r="AA2076"/>
      <c r="AB2076" s="37"/>
      <c r="AC2076"/>
      <c r="AD2076" s="48"/>
      <c r="AE2076"/>
      <c r="AF2076"/>
      <c r="AG2076"/>
      <c r="AH2076"/>
      <c r="AJ2076"/>
    </row>
    <row r="2077" spans="8:36" x14ac:dyDescent="0.35">
      <c r="H2077"/>
      <c r="I2077" s="48"/>
      <c r="J2077"/>
      <c r="K2077"/>
      <c r="L2077"/>
      <c r="M2077"/>
      <c r="N2077"/>
      <c r="O2077"/>
      <c r="P2077" s="48"/>
      <c r="Q2077"/>
      <c r="R2077"/>
      <c r="S2077"/>
      <c r="T2077"/>
      <c r="U2077"/>
      <c r="V2077"/>
      <c r="W2077" s="48"/>
      <c r="X2077"/>
      <c r="Y2077"/>
      <c r="Z2077"/>
      <c r="AA2077"/>
      <c r="AB2077" s="37"/>
      <c r="AC2077"/>
      <c r="AD2077" s="48"/>
      <c r="AE2077"/>
      <c r="AF2077"/>
      <c r="AG2077"/>
      <c r="AH2077"/>
      <c r="AJ2077"/>
    </row>
    <row r="2078" spans="8:36" x14ac:dyDescent="0.35">
      <c r="H2078"/>
      <c r="I2078" s="48"/>
      <c r="J2078"/>
      <c r="K2078"/>
      <c r="L2078"/>
      <c r="M2078"/>
      <c r="N2078"/>
      <c r="O2078"/>
      <c r="P2078" s="48"/>
      <c r="Q2078"/>
      <c r="R2078"/>
      <c r="S2078"/>
      <c r="T2078"/>
      <c r="U2078"/>
      <c r="V2078"/>
      <c r="W2078" s="48"/>
      <c r="X2078"/>
      <c r="Y2078"/>
      <c r="Z2078"/>
      <c r="AA2078"/>
      <c r="AB2078" s="37"/>
      <c r="AC2078"/>
      <c r="AD2078" s="48"/>
      <c r="AE2078"/>
      <c r="AF2078"/>
      <c r="AG2078"/>
      <c r="AH2078"/>
      <c r="AJ2078"/>
    </row>
    <row r="2079" spans="8:36" x14ac:dyDescent="0.35">
      <c r="H2079"/>
      <c r="I2079" s="48"/>
      <c r="J2079"/>
      <c r="K2079"/>
      <c r="L2079"/>
      <c r="M2079"/>
      <c r="N2079"/>
      <c r="O2079"/>
      <c r="P2079" s="48"/>
      <c r="Q2079"/>
      <c r="R2079"/>
      <c r="S2079"/>
      <c r="T2079"/>
      <c r="U2079"/>
      <c r="V2079"/>
      <c r="W2079" s="48"/>
      <c r="X2079"/>
      <c r="Y2079"/>
      <c r="Z2079"/>
      <c r="AA2079"/>
      <c r="AB2079" s="37"/>
      <c r="AC2079"/>
      <c r="AD2079" s="48"/>
      <c r="AE2079"/>
      <c r="AF2079"/>
      <c r="AG2079"/>
      <c r="AH2079"/>
      <c r="AJ2079"/>
    </row>
    <row r="2080" spans="8:36" x14ac:dyDescent="0.35">
      <c r="H2080"/>
      <c r="I2080" s="48"/>
      <c r="J2080"/>
      <c r="K2080"/>
      <c r="L2080"/>
      <c r="M2080"/>
      <c r="N2080"/>
      <c r="O2080"/>
      <c r="P2080" s="48"/>
      <c r="Q2080"/>
      <c r="R2080"/>
      <c r="S2080"/>
      <c r="T2080"/>
      <c r="U2080"/>
      <c r="V2080"/>
      <c r="W2080" s="48"/>
      <c r="X2080"/>
      <c r="Y2080"/>
      <c r="Z2080"/>
      <c r="AA2080"/>
      <c r="AB2080" s="37"/>
      <c r="AC2080"/>
      <c r="AD2080" s="48"/>
      <c r="AE2080"/>
      <c r="AF2080"/>
      <c r="AG2080"/>
      <c r="AH2080"/>
      <c r="AJ2080"/>
    </row>
    <row r="2081" spans="8:36" x14ac:dyDescent="0.35">
      <c r="H2081"/>
      <c r="I2081" s="48"/>
      <c r="J2081"/>
      <c r="K2081"/>
      <c r="L2081"/>
      <c r="M2081"/>
      <c r="N2081"/>
      <c r="O2081"/>
      <c r="P2081" s="48"/>
      <c r="Q2081"/>
      <c r="R2081"/>
      <c r="S2081"/>
      <c r="T2081"/>
      <c r="U2081"/>
      <c r="V2081"/>
      <c r="W2081" s="48"/>
      <c r="X2081"/>
      <c r="Y2081"/>
      <c r="Z2081"/>
      <c r="AA2081"/>
      <c r="AB2081" s="37"/>
      <c r="AC2081"/>
      <c r="AD2081" s="48"/>
      <c r="AE2081"/>
      <c r="AF2081"/>
      <c r="AG2081"/>
      <c r="AH2081"/>
      <c r="AJ2081"/>
    </row>
    <row r="2082" spans="8:36" x14ac:dyDescent="0.35">
      <c r="H2082"/>
      <c r="I2082" s="48"/>
      <c r="J2082"/>
      <c r="K2082"/>
      <c r="L2082"/>
      <c r="M2082"/>
      <c r="N2082"/>
      <c r="O2082"/>
      <c r="P2082" s="48"/>
      <c r="Q2082"/>
      <c r="R2082"/>
      <c r="S2082"/>
      <c r="T2082"/>
      <c r="U2082"/>
      <c r="V2082"/>
      <c r="W2082" s="48"/>
      <c r="X2082"/>
      <c r="Y2082"/>
      <c r="Z2082"/>
      <c r="AA2082"/>
      <c r="AB2082" s="37"/>
      <c r="AC2082"/>
      <c r="AD2082" s="48"/>
      <c r="AE2082"/>
      <c r="AF2082"/>
      <c r="AG2082"/>
      <c r="AH2082"/>
      <c r="AJ2082"/>
    </row>
    <row r="2083" spans="8:36" x14ac:dyDescent="0.35">
      <c r="H2083"/>
      <c r="I2083" s="48"/>
      <c r="J2083"/>
      <c r="K2083"/>
      <c r="L2083"/>
      <c r="M2083"/>
      <c r="N2083"/>
      <c r="O2083"/>
      <c r="P2083" s="48"/>
      <c r="Q2083"/>
      <c r="R2083"/>
      <c r="S2083"/>
      <c r="T2083"/>
      <c r="U2083"/>
      <c r="V2083"/>
      <c r="W2083" s="48"/>
      <c r="X2083"/>
      <c r="Y2083"/>
      <c r="Z2083"/>
      <c r="AA2083"/>
      <c r="AB2083" s="37"/>
      <c r="AC2083"/>
      <c r="AD2083" s="48"/>
      <c r="AE2083"/>
      <c r="AF2083"/>
      <c r="AG2083"/>
      <c r="AH2083"/>
      <c r="AJ2083"/>
    </row>
    <row r="2084" spans="8:36" x14ac:dyDescent="0.35">
      <c r="H2084"/>
      <c r="I2084" s="48"/>
      <c r="J2084"/>
      <c r="K2084"/>
      <c r="L2084"/>
      <c r="M2084"/>
      <c r="N2084"/>
      <c r="O2084"/>
      <c r="P2084" s="48"/>
      <c r="Q2084"/>
      <c r="R2084"/>
      <c r="S2084"/>
      <c r="T2084"/>
      <c r="U2084"/>
      <c r="V2084"/>
      <c r="W2084" s="48"/>
      <c r="X2084"/>
      <c r="Y2084"/>
      <c r="Z2084"/>
      <c r="AA2084"/>
      <c r="AB2084" s="37"/>
      <c r="AC2084"/>
      <c r="AD2084" s="48"/>
      <c r="AE2084"/>
      <c r="AF2084"/>
      <c r="AG2084"/>
      <c r="AH2084"/>
      <c r="AJ2084"/>
    </row>
    <row r="2085" spans="8:36" x14ac:dyDescent="0.35">
      <c r="H2085"/>
      <c r="I2085" s="48"/>
      <c r="J2085"/>
      <c r="K2085"/>
      <c r="L2085"/>
      <c r="M2085"/>
      <c r="N2085"/>
      <c r="O2085"/>
      <c r="P2085" s="48"/>
      <c r="Q2085"/>
      <c r="R2085"/>
      <c r="S2085"/>
      <c r="T2085"/>
      <c r="U2085"/>
      <c r="V2085"/>
      <c r="W2085" s="48"/>
      <c r="X2085"/>
      <c r="Y2085"/>
      <c r="Z2085"/>
      <c r="AA2085"/>
      <c r="AB2085" s="37"/>
      <c r="AC2085"/>
      <c r="AD2085" s="48"/>
      <c r="AE2085"/>
      <c r="AF2085"/>
      <c r="AG2085"/>
      <c r="AH2085"/>
      <c r="AJ2085"/>
    </row>
    <row r="2086" spans="8:36" x14ac:dyDescent="0.35">
      <c r="H2086"/>
      <c r="I2086" s="48"/>
      <c r="J2086"/>
      <c r="K2086"/>
      <c r="L2086"/>
      <c r="M2086"/>
      <c r="N2086"/>
      <c r="O2086"/>
      <c r="P2086" s="48"/>
      <c r="Q2086"/>
      <c r="R2086"/>
      <c r="S2086"/>
      <c r="T2086"/>
      <c r="U2086"/>
      <c r="V2086"/>
      <c r="W2086" s="48"/>
      <c r="X2086"/>
      <c r="Y2086"/>
      <c r="Z2086"/>
      <c r="AA2086"/>
      <c r="AB2086" s="37"/>
      <c r="AC2086"/>
      <c r="AD2086" s="48"/>
      <c r="AE2086"/>
      <c r="AF2086"/>
      <c r="AG2086"/>
      <c r="AH2086"/>
      <c r="AJ2086"/>
    </row>
    <row r="2087" spans="8:36" x14ac:dyDescent="0.35">
      <c r="H2087"/>
      <c r="I2087" s="48"/>
      <c r="J2087"/>
      <c r="K2087"/>
      <c r="L2087"/>
      <c r="M2087"/>
      <c r="N2087"/>
      <c r="O2087"/>
      <c r="P2087" s="48"/>
      <c r="Q2087"/>
      <c r="R2087"/>
      <c r="S2087"/>
      <c r="T2087"/>
      <c r="U2087"/>
      <c r="V2087"/>
      <c r="W2087" s="48"/>
      <c r="X2087"/>
      <c r="Y2087"/>
      <c r="Z2087"/>
      <c r="AA2087"/>
      <c r="AB2087" s="37"/>
      <c r="AC2087"/>
      <c r="AD2087" s="48"/>
      <c r="AE2087"/>
      <c r="AF2087"/>
      <c r="AG2087"/>
      <c r="AH2087"/>
      <c r="AJ2087"/>
    </row>
    <row r="2088" spans="8:36" x14ac:dyDescent="0.35">
      <c r="H2088"/>
      <c r="I2088" s="48"/>
      <c r="J2088"/>
      <c r="K2088"/>
      <c r="L2088"/>
      <c r="M2088"/>
      <c r="N2088"/>
      <c r="O2088"/>
      <c r="P2088" s="48"/>
      <c r="Q2088"/>
      <c r="R2088"/>
      <c r="S2088"/>
      <c r="T2088"/>
      <c r="U2088"/>
      <c r="V2088"/>
      <c r="W2088" s="48"/>
      <c r="X2088"/>
      <c r="Y2088"/>
      <c r="Z2088"/>
      <c r="AA2088"/>
      <c r="AB2088" s="37"/>
      <c r="AC2088"/>
      <c r="AD2088" s="48"/>
      <c r="AE2088"/>
      <c r="AF2088"/>
      <c r="AG2088"/>
      <c r="AH2088"/>
      <c r="AJ2088"/>
    </row>
    <row r="2089" spans="8:36" x14ac:dyDescent="0.35">
      <c r="H2089"/>
      <c r="I2089" s="48"/>
      <c r="J2089"/>
      <c r="K2089"/>
      <c r="L2089"/>
      <c r="M2089"/>
      <c r="N2089"/>
      <c r="O2089"/>
      <c r="P2089" s="48"/>
      <c r="Q2089"/>
      <c r="R2089"/>
      <c r="S2089"/>
      <c r="T2089"/>
      <c r="U2089"/>
      <c r="V2089"/>
      <c r="W2089" s="48"/>
      <c r="X2089"/>
      <c r="Y2089"/>
      <c r="Z2089"/>
      <c r="AA2089"/>
      <c r="AB2089" s="37"/>
      <c r="AC2089"/>
      <c r="AD2089" s="48"/>
      <c r="AE2089"/>
      <c r="AF2089"/>
      <c r="AG2089"/>
      <c r="AH2089"/>
      <c r="AJ2089"/>
    </row>
    <row r="2090" spans="8:36" x14ac:dyDescent="0.35">
      <c r="H2090"/>
      <c r="I2090" s="48"/>
      <c r="J2090"/>
      <c r="K2090"/>
      <c r="L2090"/>
      <c r="M2090"/>
      <c r="N2090"/>
      <c r="O2090"/>
      <c r="P2090" s="48"/>
      <c r="Q2090"/>
      <c r="R2090"/>
      <c r="S2090"/>
      <c r="T2090"/>
      <c r="U2090"/>
      <c r="V2090"/>
      <c r="W2090" s="48"/>
      <c r="X2090"/>
      <c r="Y2090"/>
      <c r="Z2090"/>
      <c r="AA2090"/>
      <c r="AB2090" s="37"/>
      <c r="AC2090"/>
      <c r="AD2090" s="48"/>
      <c r="AE2090"/>
      <c r="AF2090"/>
      <c r="AG2090"/>
      <c r="AH2090"/>
      <c r="AJ2090"/>
    </row>
    <row r="2091" spans="8:36" x14ac:dyDescent="0.35">
      <c r="H2091"/>
      <c r="I2091" s="48"/>
      <c r="J2091"/>
      <c r="K2091"/>
      <c r="L2091"/>
      <c r="M2091"/>
      <c r="N2091"/>
      <c r="O2091"/>
      <c r="P2091" s="48"/>
      <c r="Q2091"/>
      <c r="R2091"/>
      <c r="S2091"/>
      <c r="T2091"/>
      <c r="U2091"/>
      <c r="V2091"/>
      <c r="W2091" s="48"/>
      <c r="X2091"/>
      <c r="Y2091"/>
      <c r="Z2091"/>
      <c r="AA2091"/>
      <c r="AB2091" s="37"/>
      <c r="AC2091"/>
      <c r="AD2091" s="48"/>
      <c r="AE2091"/>
      <c r="AF2091"/>
      <c r="AG2091"/>
      <c r="AH2091"/>
      <c r="AJ2091"/>
    </row>
    <row r="2092" spans="8:36" x14ac:dyDescent="0.35">
      <c r="H2092"/>
      <c r="I2092" s="48"/>
      <c r="J2092"/>
      <c r="K2092"/>
      <c r="L2092"/>
      <c r="M2092"/>
      <c r="N2092"/>
      <c r="O2092"/>
      <c r="P2092" s="48"/>
      <c r="Q2092"/>
      <c r="R2092"/>
      <c r="S2092"/>
      <c r="T2092"/>
      <c r="U2092"/>
      <c r="V2092"/>
      <c r="W2092" s="48"/>
      <c r="X2092"/>
      <c r="Y2092"/>
      <c r="Z2092"/>
      <c r="AA2092"/>
      <c r="AB2092" s="37"/>
      <c r="AC2092"/>
      <c r="AD2092" s="48"/>
      <c r="AE2092"/>
      <c r="AF2092"/>
      <c r="AG2092"/>
      <c r="AH2092"/>
      <c r="AJ2092"/>
    </row>
    <row r="2093" spans="8:36" x14ac:dyDescent="0.35">
      <c r="H2093"/>
      <c r="I2093" s="48"/>
      <c r="J2093"/>
      <c r="K2093"/>
      <c r="L2093"/>
      <c r="M2093"/>
      <c r="N2093"/>
      <c r="O2093"/>
      <c r="P2093" s="48"/>
      <c r="Q2093"/>
      <c r="R2093"/>
      <c r="S2093"/>
      <c r="T2093"/>
      <c r="U2093"/>
      <c r="V2093"/>
      <c r="W2093" s="48"/>
      <c r="X2093"/>
      <c r="Y2093"/>
      <c r="Z2093"/>
      <c r="AA2093"/>
      <c r="AB2093" s="37"/>
      <c r="AC2093"/>
      <c r="AD2093" s="48"/>
      <c r="AE2093"/>
      <c r="AF2093"/>
      <c r="AG2093"/>
      <c r="AH2093"/>
      <c r="AJ2093"/>
    </row>
    <row r="2094" spans="8:36" x14ac:dyDescent="0.35">
      <c r="H2094"/>
      <c r="I2094" s="48"/>
      <c r="J2094"/>
      <c r="K2094"/>
      <c r="L2094"/>
      <c r="M2094"/>
      <c r="N2094"/>
      <c r="O2094"/>
      <c r="P2094" s="48"/>
      <c r="Q2094"/>
      <c r="R2094"/>
      <c r="S2094"/>
      <c r="T2094"/>
      <c r="U2094"/>
      <c r="V2094"/>
      <c r="W2094" s="48"/>
      <c r="X2094"/>
      <c r="Y2094"/>
      <c r="Z2094"/>
      <c r="AA2094"/>
      <c r="AB2094" s="37"/>
      <c r="AC2094"/>
      <c r="AD2094" s="48"/>
      <c r="AE2094"/>
      <c r="AF2094"/>
      <c r="AG2094"/>
      <c r="AH2094"/>
      <c r="AJ2094"/>
    </row>
    <row r="2095" spans="8:36" x14ac:dyDescent="0.35">
      <c r="H2095"/>
      <c r="I2095" s="48"/>
      <c r="J2095"/>
      <c r="K2095"/>
      <c r="L2095"/>
      <c r="M2095"/>
      <c r="N2095"/>
      <c r="O2095"/>
      <c r="P2095" s="48"/>
      <c r="Q2095"/>
      <c r="R2095"/>
      <c r="S2095"/>
      <c r="T2095"/>
      <c r="U2095"/>
      <c r="V2095"/>
      <c r="W2095" s="48"/>
      <c r="X2095"/>
      <c r="Y2095"/>
      <c r="Z2095"/>
      <c r="AA2095"/>
      <c r="AB2095" s="37"/>
      <c r="AC2095"/>
      <c r="AD2095" s="48"/>
      <c r="AE2095"/>
      <c r="AF2095"/>
      <c r="AG2095"/>
      <c r="AH2095"/>
      <c r="AJ2095"/>
    </row>
    <row r="2096" spans="8:36" x14ac:dyDescent="0.35">
      <c r="H2096"/>
      <c r="I2096" s="48"/>
      <c r="J2096"/>
      <c r="K2096"/>
      <c r="L2096"/>
      <c r="M2096"/>
      <c r="N2096"/>
      <c r="O2096"/>
      <c r="P2096" s="48"/>
      <c r="Q2096"/>
      <c r="R2096"/>
      <c r="S2096"/>
      <c r="T2096"/>
      <c r="U2096"/>
      <c r="V2096"/>
      <c r="W2096" s="48"/>
      <c r="X2096"/>
      <c r="Y2096"/>
      <c r="Z2096"/>
      <c r="AA2096"/>
      <c r="AB2096" s="37"/>
      <c r="AC2096"/>
      <c r="AD2096" s="48"/>
      <c r="AE2096"/>
      <c r="AF2096"/>
      <c r="AG2096"/>
      <c r="AH2096"/>
      <c r="AJ2096"/>
    </row>
    <row r="2097" spans="8:36" x14ac:dyDescent="0.35">
      <c r="H2097"/>
      <c r="I2097" s="48"/>
      <c r="J2097"/>
      <c r="K2097"/>
      <c r="L2097"/>
      <c r="M2097"/>
      <c r="N2097"/>
      <c r="O2097"/>
      <c r="P2097" s="48"/>
      <c r="Q2097"/>
      <c r="R2097"/>
      <c r="S2097"/>
      <c r="T2097"/>
      <c r="U2097"/>
      <c r="V2097"/>
      <c r="W2097" s="48"/>
      <c r="X2097"/>
      <c r="Y2097"/>
      <c r="Z2097"/>
      <c r="AA2097"/>
      <c r="AB2097" s="37"/>
      <c r="AC2097"/>
      <c r="AD2097" s="48"/>
      <c r="AE2097"/>
      <c r="AF2097"/>
      <c r="AG2097"/>
      <c r="AH2097"/>
      <c r="AJ2097"/>
    </row>
    <row r="2098" spans="8:36" x14ac:dyDescent="0.35">
      <c r="H2098"/>
      <c r="I2098" s="48"/>
      <c r="J2098"/>
      <c r="K2098"/>
      <c r="L2098"/>
      <c r="M2098"/>
      <c r="N2098"/>
      <c r="O2098"/>
      <c r="P2098" s="48"/>
      <c r="Q2098"/>
      <c r="R2098"/>
      <c r="S2098"/>
      <c r="T2098"/>
      <c r="U2098"/>
      <c r="V2098"/>
      <c r="W2098" s="48"/>
      <c r="X2098"/>
      <c r="Y2098"/>
      <c r="Z2098"/>
      <c r="AA2098"/>
      <c r="AB2098" s="37"/>
      <c r="AC2098"/>
      <c r="AD2098" s="48"/>
      <c r="AE2098"/>
      <c r="AF2098"/>
      <c r="AG2098"/>
      <c r="AH2098"/>
      <c r="AJ2098"/>
    </row>
    <row r="2099" spans="8:36" x14ac:dyDescent="0.35">
      <c r="H2099"/>
      <c r="I2099" s="48"/>
      <c r="J2099"/>
      <c r="K2099"/>
      <c r="L2099"/>
      <c r="M2099"/>
      <c r="N2099"/>
      <c r="O2099"/>
      <c r="P2099" s="48"/>
      <c r="Q2099"/>
      <c r="R2099"/>
      <c r="S2099"/>
      <c r="T2099"/>
      <c r="U2099"/>
      <c r="V2099"/>
      <c r="W2099" s="48"/>
      <c r="X2099"/>
      <c r="Y2099"/>
      <c r="Z2099"/>
      <c r="AA2099"/>
      <c r="AB2099" s="37"/>
      <c r="AC2099"/>
      <c r="AD2099" s="48"/>
      <c r="AE2099"/>
      <c r="AF2099"/>
      <c r="AG2099"/>
      <c r="AH2099"/>
      <c r="AJ2099"/>
    </row>
    <row r="2100" spans="8:36" x14ac:dyDescent="0.35">
      <c r="H2100"/>
      <c r="I2100" s="48"/>
      <c r="J2100"/>
      <c r="K2100"/>
      <c r="L2100"/>
      <c r="M2100"/>
      <c r="N2100"/>
      <c r="O2100"/>
      <c r="P2100" s="48"/>
      <c r="Q2100"/>
      <c r="R2100"/>
      <c r="S2100"/>
      <c r="T2100"/>
      <c r="U2100"/>
      <c r="V2100"/>
      <c r="W2100" s="48"/>
      <c r="X2100"/>
      <c r="Y2100"/>
      <c r="Z2100"/>
      <c r="AA2100"/>
      <c r="AB2100" s="37"/>
      <c r="AC2100"/>
      <c r="AD2100" s="48"/>
      <c r="AE2100"/>
      <c r="AF2100"/>
      <c r="AG2100"/>
      <c r="AH2100"/>
      <c r="AJ2100"/>
    </row>
    <row r="2101" spans="8:36" x14ac:dyDescent="0.35">
      <c r="H2101"/>
      <c r="I2101" s="48"/>
      <c r="J2101"/>
      <c r="K2101"/>
      <c r="L2101"/>
      <c r="M2101"/>
      <c r="N2101"/>
      <c r="O2101"/>
      <c r="P2101" s="48"/>
      <c r="Q2101"/>
      <c r="R2101"/>
      <c r="S2101"/>
      <c r="T2101"/>
      <c r="U2101"/>
      <c r="V2101"/>
      <c r="W2101" s="48"/>
      <c r="X2101"/>
      <c r="Y2101"/>
      <c r="Z2101"/>
      <c r="AA2101"/>
      <c r="AB2101" s="37"/>
      <c r="AC2101"/>
      <c r="AD2101" s="48"/>
      <c r="AE2101"/>
      <c r="AF2101"/>
      <c r="AG2101"/>
      <c r="AH2101"/>
      <c r="AJ2101"/>
    </row>
    <row r="2102" spans="8:36" x14ac:dyDescent="0.35">
      <c r="H2102"/>
      <c r="I2102" s="48"/>
      <c r="J2102"/>
      <c r="K2102"/>
      <c r="L2102"/>
      <c r="M2102"/>
      <c r="N2102"/>
      <c r="O2102"/>
      <c r="P2102" s="48"/>
      <c r="Q2102"/>
      <c r="R2102"/>
      <c r="S2102"/>
      <c r="T2102"/>
      <c r="U2102"/>
      <c r="V2102"/>
      <c r="W2102" s="48"/>
      <c r="X2102"/>
      <c r="Y2102"/>
      <c r="Z2102"/>
      <c r="AA2102"/>
      <c r="AB2102" s="37"/>
      <c r="AC2102"/>
      <c r="AD2102" s="48"/>
      <c r="AE2102"/>
      <c r="AF2102"/>
      <c r="AG2102"/>
      <c r="AH2102"/>
      <c r="AJ2102"/>
    </row>
    <row r="2103" spans="8:36" x14ac:dyDescent="0.35">
      <c r="H2103"/>
      <c r="I2103" s="48"/>
      <c r="J2103"/>
      <c r="K2103"/>
      <c r="L2103"/>
      <c r="M2103"/>
      <c r="N2103"/>
      <c r="O2103"/>
      <c r="P2103" s="48"/>
      <c r="Q2103"/>
      <c r="R2103"/>
      <c r="S2103"/>
      <c r="T2103"/>
      <c r="U2103"/>
      <c r="V2103"/>
      <c r="W2103" s="48"/>
      <c r="X2103"/>
      <c r="Y2103"/>
      <c r="Z2103"/>
      <c r="AA2103"/>
      <c r="AB2103" s="37"/>
      <c r="AC2103"/>
      <c r="AD2103" s="48"/>
      <c r="AE2103"/>
      <c r="AF2103"/>
      <c r="AG2103"/>
      <c r="AH2103"/>
      <c r="AJ2103"/>
    </row>
    <row r="2104" spans="8:36" x14ac:dyDescent="0.35">
      <c r="H2104"/>
      <c r="I2104" s="48"/>
      <c r="J2104"/>
      <c r="K2104"/>
      <c r="L2104"/>
      <c r="M2104"/>
      <c r="N2104"/>
      <c r="O2104"/>
      <c r="P2104" s="48"/>
      <c r="Q2104"/>
      <c r="R2104"/>
      <c r="S2104"/>
      <c r="T2104"/>
      <c r="U2104"/>
      <c r="V2104"/>
      <c r="W2104" s="48"/>
      <c r="X2104"/>
      <c r="Y2104"/>
      <c r="Z2104"/>
      <c r="AA2104"/>
      <c r="AB2104" s="37"/>
      <c r="AC2104"/>
      <c r="AD2104" s="48"/>
      <c r="AE2104"/>
      <c r="AF2104"/>
      <c r="AG2104"/>
      <c r="AH2104"/>
      <c r="AJ2104"/>
    </row>
    <row r="2105" spans="8:36" x14ac:dyDescent="0.35">
      <c r="H2105"/>
      <c r="I2105" s="48"/>
      <c r="J2105"/>
      <c r="K2105"/>
      <c r="L2105"/>
      <c r="M2105"/>
      <c r="N2105"/>
      <c r="O2105"/>
      <c r="P2105" s="48"/>
      <c r="Q2105"/>
      <c r="R2105"/>
      <c r="S2105"/>
      <c r="T2105"/>
      <c r="U2105"/>
      <c r="V2105"/>
      <c r="W2105" s="48"/>
      <c r="X2105"/>
      <c r="Y2105"/>
      <c r="Z2105"/>
      <c r="AA2105"/>
      <c r="AB2105" s="37"/>
      <c r="AC2105"/>
      <c r="AD2105" s="48"/>
      <c r="AE2105"/>
      <c r="AF2105"/>
      <c r="AG2105"/>
      <c r="AH2105"/>
      <c r="AJ2105"/>
    </row>
    <row r="2106" spans="8:36" x14ac:dyDescent="0.35">
      <c r="H2106"/>
      <c r="I2106" s="48"/>
      <c r="J2106"/>
      <c r="K2106"/>
      <c r="L2106"/>
      <c r="M2106"/>
      <c r="N2106"/>
      <c r="O2106"/>
      <c r="P2106" s="48"/>
      <c r="Q2106"/>
      <c r="R2106"/>
      <c r="S2106"/>
      <c r="T2106"/>
      <c r="U2106"/>
      <c r="V2106"/>
      <c r="W2106" s="48"/>
      <c r="X2106"/>
      <c r="Y2106"/>
      <c r="Z2106"/>
      <c r="AA2106"/>
      <c r="AB2106" s="37"/>
      <c r="AC2106"/>
      <c r="AD2106" s="48"/>
      <c r="AE2106"/>
      <c r="AF2106"/>
      <c r="AG2106"/>
      <c r="AH2106"/>
      <c r="AJ2106"/>
    </row>
    <row r="2107" spans="8:36" x14ac:dyDescent="0.35">
      <c r="H2107"/>
      <c r="I2107" s="48"/>
      <c r="J2107"/>
      <c r="K2107"/>
      <c r="L2107"/>
      <c r="M2107"/>
      <c r="N2107"/>
      <c r="O2107"/>
      <c r="P2107" s="48"/>
      <c r="Q2107"/>
      <c r="R2107"/>
      <c r="S2107"/>
      <c r="T2107"/>
      <c r="U2107"/>
      <c r="V2107"/>
      <c r="W2107" s="48"/>
      <c r="X2107"/>
      <c r="Y2107"/>
      <c r="Z2107"/>
      <c r="AA2107"/>
      <c r="AB2107" s="37"/>
      <c r="AC2107"/>
      <c r="AD2107" s="48"/>
      <c r="AE2107"/>
      <c r="AF2107"/>
      <c r="AG2107"/>
      <c r="AH2107"/>
      <c r="AJ2107"/>
    </row>
    <row r="2108" spans="8:36" x14ac:dyDescent="0.35">
      <c r="H2108"/>
      <c r="I2108" s="48"/>
      <c r="J2108"/>
      <c r="K2108"/>
      <c r="L2108"/>
      <c r="M2108"/>
      <c r="N2108"/>
      <c r="O2108"/>
      <c r="P2108" s="48"/>
      <c r="Q2108"/>
      <c r="R2108"/>
      <c r="S2108"/>
      <c r="T2108"/>
      <c r="U2108"/>
      <c r="V2108"/>
      <c r="W2108" s="48"/>
      <c r="X2108"/>
      <c r="Y2108"/>
      <c r="Z2108"/>
      <c r="AA2108"/>
      <c r="AB2108" s="37"/>
      <c r="AC2108"/>
      <c r="AD2108" s="48"/>
      <c r="AE2108"/>
      <c r="AF2108"/>
      <c r="AG2108"/>
      <c r="AH2108"/>
      <c r="AJ2108"/>
    </row>
    <row r="2109" spans="8:36" x14ac:dyDescent="0.35">
      <c r="H2109"/>
      <c r="I2109" s="48"/>
      <c r="J2109"/>
      <c r="K2109"/>
      <c r="L2109"/>
      <c r="M2109"/>
      <c r="N2109"/>
      <c r="O2109"/>
      <c r="P2109" s="48"/>
      <c r="Q2109"/>
      <c r="R2109"/>
      <c r="S2109"/>
      <c r="T2109"/>
      <c r="U2109"/>
      <c r="V2109"/>
      <c r="W2109" s="48"/>
      <c r="X2109"/>
      <c r="Y2109"/>
      <c r="Z2109"/>
      <c r="AA2109"/>
      <c r="AB2109" s="37"/>
      <c r="AC2109"/>
      <c r="AD2109" s="48"/>
      <c r="AE2109"/>
      <c r="AF2109"/>
      <c r="AG2109"/>
      <c r="AH2109"/>
      <c r="AJ2109"/>
    </row>
    <row r="2110" spans="8:36" x14ac:dyDescent="0.35">
      <c r="H2110"/>
      <c r="I2110" s="48"/>
      <c r="J2110"/>
      <c r="K2110"/>
      <c r="L2110"/>
      <c r="M2110"/>
      <c r="N2110"/>
      <c r="O2110"/>
      <c r="P2110" s="48"/>
      <c r="Q2110"/>
      <c r="R2110"/>
      <c r="S2110"/>
      <c r="T2110"/>
      <c r="U2110"/>
      <c r="V2110"/>
      <c r="W2110" s="48"/>
      <c r="X2110"/>
      <c r="Y2110"/>
      <c r="Z2110"/>
      <c r="AA2110"/>
      <c r="AB2110" s="37"/>
      <c r="AC2110"/>
      <c r="AD2110" s="48"/>
      <c r="AE2110"/>
      <c r="AF2110"/>
      <c r="AG2110"/>
      <c r="AH2110"/>
      <c r="AJ2110"/>
    </row>
    <row r="2111" spans="8:36" x14ac:dyDescent="0.35">
      <c r="H2111"/>
      <c r="I2111" s="48"/>
      <c r="J2111"/>
      <c r="K2111"/>
      <c r="L2111"/>
      <c r="M2111"/>
      <c r="N2111"/>
      <c r="O2111"/>
      <c r="P2111" s="48"/>
      <c r="Q2111"/>
      <c r="R2111"/>
      <c r="S2111"/>
      <c r="T2111"/>
      <c r="U2111"/>
      <c r="V2111"/>
      <c r="W2111" s="48"/>
      <c r="X2111"/>
      <c r="Y2111"/>
      <c r="Z2111"/>
      <c r="AA2111"/>
      <c r="AB2111" s="37"/>
      <c r="AC2111"/>
      <c r="AD2111" s="48"/>
      <c r="AE2111"/>
      <c r="AF2111"/>
      <c r="AG2111"/>
      <c r="AH2111"/>
      <c r="AJ2111"/>
    </row>
    <row r="2112" spans="8:36" x14ac:dyDescent="0.35">
      <c r="H2112"/>
      <c r="I2112" s="48"/>
      <c r="J2112"/>
      <c r="K2112"/>
      <c r="L2112"/>
      <c r="M2112"/>
      <c r="N2112"/>
      <c r="O2112"/>
      <c r="P2112" s="48"/>
      <c r="Q2112"/>
      <c r="R2112"/>
      <c r="S2112"/>
      <c r="T2112"/>
      <c r="U2112"/>
      <c r="V2112"/>
      <c r="W2112" s="48"/>
      <c r="X2112"/>
      <c r="Y2112"/>
      <c r="Z2112"/>
      <c r="AA2112"/>
      <c r="AB2112" s="37"/>
      <c r="AC2112"/>
      <c r="AD2112" s="48"/>
      <c r="AE2112"/>
      <c r="AF2112"/>
      <c r="AG2112"/>
      <c r="AH2112"/>
      <c r="AJ2112"/>
    </row>
    <row r="2113" spans="8:36" x14ac:dyDescent="0.35">
      <c r="H2113"/>
      <c r="I2113" s="48"/>
      <c r="J2113"/>
      <c r="K2113"/>
      <c r="L2113"/>
      <c r="M2113"/>
      <c r="N2113"/>
      <c r="O2113"/>
      <c r="P2113" s="48"/>
      <c r="Q2113"/>
      <c r="R2113"/>
      <c r="S2113"/>
      <c r="T2113"/>
      <c r="U2113"/>
      <c r="V2113"/>
      <c r="W2113" s="48"/>
      <c r="X2113"/>
      <c r="Y2113"/>
      <c r="Z2113"/>
      <c r="AA2113"/>
      <c r="AB2113" s="37"/>
      <c r="AC2113"/>
      <c r="AD2113" s="48"/>
      <c r="AE2113"/>
      <c r="AF2113"/>
      <c r="AG2113"/>
      <c r="AH2113"/>
      <c r="AJ2113"/>
    </row>
    <row r="2114" spans="8:36" x14ac:dyDescent="0.35">
      <c r="H2114"/>
      <c r="I2114" s="48"/>
      <c r="J2114"/>
      <c r="K2114"/>
      <c r="L2114"/>
      <c r="M2114"/>
      <c r="N2114"/>
      <c r="O2114"/>
      <c r="P2114" s="48"/>
      <c r="Q2114"/>
      <c r="R2114"/>
      <c r="S2114"/>
      <c r="T2114"/>
      <c r="U2114"/>
      <c r="V2114"/>
      <c r="W2114" s="48"/>
      <c r="X2114"/>
      <c r="Y2114"/>
      <c r="Z2114"/>
      <c r="AA2114"/>
      <c r="AB2114" s="37"/>
      <c r="AC2114"/>
      <c r="AD2114" s="48"/>
      <c r="AE2114"/>
      <c r="AF2114"/>
      <c r="AG2114"/>
      <c r="AH2114"/>
      <c r="AJ2114"/>
    </row>
    <row r="2115" spans="8:36" x14ac:dyDescent="0.35">
      <c r="H2115"/>
      <c r="I2115" s="48"/>
      <c r="J2115"/>
      <c r="K2115"/>
      <c r="L2115"/>
      <c r="M2115"/>
      <c r="N2115"/>
      <c r="O2115"/>
      <c r="P2115" s="48"/>
      <c r="Q2115"/>
      <c r="R2115"/>
      <c r="S2115"/>
      <c r="T2115"/>
      <c r="U2115"/>
      <c r="V2115"/>
      <c r="W2115" s="48"/>
      <c r="X2115"/>
      <c r="Y2115"/>
      <c r="Z2115"/>
      <c r="AA2115"/>
      <c r="AB2115" s="37"/>
      <c r="AC2115"/>
      <c r="AD2115" s="48"/>
      <c r="AE2115"/>
      <c r="AF2115"/>
      <c r="AG2115"/>
      <c r="AH2115"/>
      <c r="AJ2115"/>
    </row>
    <row r="2116" spans="8:36" x14ac:dyDescent="0.35">
      <c r="H2116"/>
      <c r="I2116" s="48"/>
      <c r="J2116"/>
      <c r="K2116"/>
      <c r="L2116"/>
      <c r="M2116"/>
      <c r="N2116"/>
      <c r="O2116"/>
      <c r="P2116" s="48"/>
      <c r="Q2116"/>
      <c r="R2116"/>
      <c r="S2116"/>
      <c r="T2116"/>
      <c r="U2116"/>
      <c r="V2116"/>
      <c r="W2116" s="48"/>
      <c r="X2116"/>
      <c r="Y2116"/>
      <c r="Z2116"/>
      <c r="AA2116"/>
      <c r="AB2116" s="37"/>
      <c r="AC2116"/>
      <c r="AD2116" s="48"/>
      <c r="AE2116"/>
      <c r="AF2116"/>
      <c r="AG2116"/>
      <c r="AH2116"/>
      <c r="AJ2116"/>
    </row>
    <row r="2117" spans="8:36" x14ac:dyDescent="0.35">
      <c r="H2117"/>
      <c r="I2117" s="48"/>
      <c r="J2117"/>
      <c r="K2117"/>
      <c r="L2117"/>
      <c r="M2117"/>
      <c r="N2117"/>
      <c r="O2117"/>
      <c r="P2117" s="48"/>
      <c r="Q2117"/>
      <c r="R2117"/>
      <c r="S2117"/>
      <c r="T2117"/>
      <c r="U2117"/>
      <c r="V2117"/>
      <c r="W2117" s="48"/>
      <c r="X2117"/>
      <c r="Y2117"/>
      <c r="Z2117"/>
      <c r="AA2117"/>
      <c r="AB2117" s="37"/>
      <c r="AC2117"/>
      <c r="AD2117" s="48"/>
      <c r="AE2117"/>
      <c r="AF2117"/>
      <c r="AG2117"/>
      <c r="AH2117"/>
      <c r="AJ2117"/>
    </row>
    <row r="2118" spans="8:36" x14ac:dyDescent="0.35">
      <c r="H2118"/>
      <c r="I2118" s="48"/>
      <c r="J2118"/>
      <c r="K2118"/>
      <c r="L2118"/>
      <c r="M2118"/>
      <c r="N2118"/>
      <c r="O2118"/>
      <c r="P2118" s="48"/>
      <c r="Q2118"/>
      <c r="R2118"/>
      <c r="S2118"/>
      <c r="T2118"/>
      <c r="U2118"/>
      <c r="V2118"/>
      <c r="W2118" s="48"/>
      <c r="X2118"/>
      <c r="Y2118"/>
      <c r="Z2118"/>
      <c r="AA2118"/>
      <c r="AB2118" s="37"/>
      <c r="AC2118"/>
      <c r="AD2118" s="48"/>
      <c r="AE2118"/>
      <c r="AF2118"/>
      <c r="AG2118"/>
      <c r="AH2118"/>
      <c r="AJ2118"/>
    </row>
    <row r="2119" spans="8:36" x14ac:dyDescent="0.35">
      <c r="H2119"/>
      <c r="I2119" s="48"/>
      <c r="J2119"/>
      <c r="K2119"/>
      <c r="L2119"/>
      <c r="M2119"/>
      <c r="N2119"/>
      <c r="O2119"/>
      <c r="P2119" s="48"/>
      <c r="Q2119"/>
      <c r="R2119"/>
      <c r="S2119"/>
      <c r="T2119"/>
      <c r="U2119"/>
      <c r="V2119"/>
      <c r="W2119" s="48"/>
      <c r="X2119"/>
      <c r="Y2119"/>
      <c r="Z2119"/>
      <c r="AA2119"/>
      <c r="AB2119" s="37"/>
      <c r="AC2119"/>
      <c r="AD2119" s="48"/>
      <c r="AE2119"/>
      <c r="AF2119"/>
      <c r="AG2119"/>
      <c r="AH2119"/>
      <c r="AJ2119"/>
    </row>
    <row r="2120" spans="8:36" x14ac:dyDescent="0.35">
      <c r="H2120"/>
      <c r="I2120" s="48"/>
      <c r="J2120"/>
      <c r="K2120"/>
      <c r="L2120"/>
      <c r="M2120"/>
      <c r="N2120"/>
      <c r="O2120"/>
      <c r="P2120" s="48"/>
      <c r="Q2120"/>
      <c r="R2120"/>
      <c r="S2120"/>
      <c r="T2120"/>
      <c r="U2120"/>
      <c r="V2120"/>
      <c r="W2120" s="48"/>
      <c r="X2120"/>
      <c r="Y2120"/>
      <c r="Z2120"/>
      <c r="AA2120"/>
      <c r="AB2120" s="37"/>
      <c r="AC2120"/>
      <c r="AD2120" s="48"/>
      <c r="AE2120"/>
      <c r="AF2120"/>
      <c r="AG2120"/>
      <c r="AH2120"/>
      <c r="AJ2120"/>
    </row>
    <row r="2121" spans="8:36" x14ac:dyDescent="0.35">
      <c r="H2121"/>
      <c r="I2121" s="48"/>
      <c r="J2121"/>
      <c r="K2121"/>
      <c r="L2121"/>
      <c r="M2121"/>
      <c r="N2121"/>
      <c r="O2121"/>
      <c r="P2121" s="48"/>
      <c r="Q2121"/>
      <c r="R2121"/>
      <c r="S2121"/>
      <c r="T2121"/>
      <c r="U2121"/>
      <c r="V2121"/>
      <c r="W2121" s="48"/>
      <c r="X2121"/>
      <c r="Y2121"/>
      <c r="Z2121"/>
      <c r="AA2121"/>
      <c r="AB2121" s="37"/>
      <c r="AC2121"/>
      <c r="AD2121" s="48"/>
      <c r="AE2121"/>
      <c r="AF2121"/>
      <c r="AG2121"/>
      <c r="AH2121"/>
      <c r="AJ2121"/>
    </row>
    <row r="2122" spans="8:36" x14ac:dyDescent="0.35">
      <c r="H2122"/>
      <c r="I2122" s="48"/>
      <c r="J2122"/>
      <c r="K2122"/>
      <c r="L2122"/>
      <c r="M2122"/>
      <c r="N2122"/>
      <c r="O2122"/>
      <c r="P2122" s="48"/>
      <c r="Q2122"/>
      <c r="R2122"/>
      <c r="S2122"/>
      <c r="T2122"/>
      <c r="U2122"/>
      <c r="V2122"/>
      <c r="W2122" s="48"/>
      <c r="X2122"/>
      <c r="Y2122"/>
      <c r="Z2122"/>
      <c r="AA2122"/>
      <c r="AB2122" s="37"/>
      <c r="AC2122"/>
      <c r="AD2122" s="48"/>
      <c r="AE2122"/>
      <c r="AF2122"/>
      <c r="AG2122"/>
      <c r="AH2122"/>
      <c r="AJ2122"/>
    </row>
    <row r="2123" spans="8:36" x14ac:dyDescent="0.35">
      <c r="H2123"/>
      <c r="I2123" s="48"/>
      <c r="J2123"/>
      <c r="K2123"/>
      <c r="L2123"/>
      <c r="M2123"/>
      <c r="N2123"/>
      <c r="O2123"/>
      <c r="P2123" s="48"/>
      <c r="Q2123"/>
      <c r="R2123"/>
      <c r="S2123"/>
      <c r="T2123"/>
      <c r="U2123"/>
      <c r="V2123"/>
      <c r="W2123" s="48"/>
      <c r="X2123"/>
      <c r="Y2123"/>
      <c r="Z2123"/>
      <c r="AA2123"/>
      <c r="AB2123" s="37"/>
      <c r="AC2123"/>
      <c r="AD2123" s="48"/>
      <c r="AE2123"/>
      <c r="AF2123"/>
      <c r="AG2123"/>
      <c r="AH2123"/>
      <c r="AJ2123"/>
    </row>
    <row r="2124" spans="8:36" x14ac:dyDescent="0.35">
      <c r="H2124"/>
      <c r="I2124" s="48"/>
      <c r="J2124"/>
      <c r="K2124"/>
      <c r="L2124"/>
      <c r="M2124"/>
      <c r="N2124"/>
      <c r="O2124"/>
      <c r="P2124" s="48"/>
      <c r="Q2124"/>
      <c r="R2124"/>
      <c r="S2124"/>
      <c r="T2124"/>
      <c r="U2124"/>
      <c r="V2124"/>
      <c r="W2124" s="48"/>
      <c r="X2124"/>
      <c r="Y2124"/>
      <c r="Z2124"/>
      <c r="AA2124"/>
      <c r="AB2124" s="37"/>
      <c r="AC2124"/>
      <c r="AD2124" s="48"/>
      <c r="AE2124"/>
      <c r="AF2124"/>
      <c r="AG2124"/>
      <c r="AH2124"/>
      <c r="AJ2124"/>
    </row>
    <row r="2125" spans="8:36" x14ac:dyDescent="0.35">
      <c r="H2125"/>
      <c r="I2125" s="48"/>
      <c r="J2125"/>
      <c r="K2125"/>
      <c r="L2125"/>
      <c r="M2125"/>
      <c r="N2125"/>
      <c r="O2125"/>
      <c r="P2125" s="48"/>
      <c r="Q2125"/>
      <c r="R2125"/>
      <c r="S2125"/>
      <c r="T2125"/>
      <c r="U2125"/>
      <c r="V2125"/>
      <c r="W2125" s="48"/>
      <c r="X2125"/>
      <c r="Y2125"/>
      <c r="Z2125"/>
      <c r="AA2125"/>
      <c r="AB2125" s="37"/>
      <c r="AC2125"/>
      <c r="AD2125" s="48"/>
      <c r="AE2125"/>
      <c r="AF2125"/>
      <c r="AG2125"/>
      <c r="AH2125"/>
      <c r="AJ2125"/>
    </row>
    <row r="2126" spans="8:36" x14ac:dyDescent="0.35">
      <c r="H2126"/>
      <c r="I2126" s="48"/>
      <c r="J2126"/>
      <c r="K2126"/>
      <c r="L2126"/>
      <c r="M2126"/>
      <c r="N2126"/>
      <c r="O2126"/>
      <c r="P2126" s="48"/>
      <c r="Q2126"/>
      <c r="R2126"/>
      <c r="S2126"/>
      <c r="T2126"/>
      <c r="U2126"/>
      <c r="V2126"/>
      <c r="W2126" s="48"/>
      <c r="X2126"/>
      <c r="Y2126"/>
      <c r="Z2126"/>
      <c r="AA2126"/>
      <c r="AB2126" s="37"/>
      <c r="AC2126"/>
      <c r="AD2126" s="48"/>
      <c r="AE2126"/>
      <c r="AF2126"/>
      <c r="AG2126"/>
      <c r="AH2126"/>
      <c r="AJ2126"/>
    </row>
    <row r="2127" spans="8:36" x14ac:dyDescent="0.35">
      <c r="H2127"/>
      <c r="I2127" s="48"/>
      <c r="J2127"/>
      <c r="K2127"/>
      <c r="L2127"/>
      <c r="M2127"/>
      <c r="N2127"/>
      <c r="O2127"/>
      <c r="P2127" s="48"/>
      <c r="Q2127"/>
      <c r="R2127"/>
      <c r="S2127"/>
      <c r="T2127"/>
      <c r="U2127"/>
      <c r="V2127"/>
      <c r="W2127" s="48"/>
      <c r="X2127"/>
      <c r="Y2127"/>
      <c r="Z2127"/>
      <c r="AA2127"/>
      <c r="AB2127" s="37"/>
      <c r="AC2127"/>
      <c r="AD2127" s="48"/>
      <c r="AE2127"/>
      <c r="AF2127"/>
      <c r="AG2127"/>
      <c r="AH2127"/>
      <c r="AJ2127"/>
    </row>
    <row r="2128" spans="8:36" x14ac:dyDescent="0.35">
      <c r="H2128"/>
      <c r="I2128" s="48"/>
      <c r="J2128"/>
      <c r="K2128"/>
      <c r="L2128"/>
      <c r="M2128"/>
      <c r="N2128"/>
      <c r="O2128"/>
      <c r="P2128" s="48"/>
      <c r="Q2128"/>
      <c r="R2128"/>
      <c r="S2128"/>
      <c r="T2128"/>
      <c r="U2128"/>
      <c r="V2128"/>
      <c r="W2128" s="48"/>
      <c r="X2128"/>
      <c r="Y2128"/>
      <c r="Z2128"/>
      <c r="AA2128"/>
      <c r="AB2128" s="37"/>
      <c r="AC2128"/>
      <c r="AD2128" s="48"/>
      <c r="AE2128"/>
      <c r="AF2128"/>
      <c r="AG2128"/>
      <c r="AH2128"/>
      <c r="AJ2128"/>
    </row>
    <row r="2129" spans="8:36" x14ac:dyDescent="0.35">
      <c r="H2129"/>
      <c r="I2129" s="48"/>
      <c r="J2129"/>
      <c r="K2129"/>
      <c r="L2129"/>
      <c r="M2129"/>
      <c r="N2129"/>
      <c r="O2129"/>
      <c r="P2129" s="48"/>
      <c r="Q2129"/>
      <c r="R2129"/>
      <c r="S2129"/>
      <c r="T2129"/>
      <c r="U2129"/>
      <c r="V2129"/>
      <c r="W2129" s="48"/>
      <c r="X2129"/>
      <c r="Y2129"/>
      <c r="Z2129"/>
      <c r="AA2129"/>
      <c r="AB2129" s="37"/>
      <c r="AC2129"/>
      <c r="AD2129" s="48"/>
      <c r="AE2129"/>
      <c r="AF2129"/>
      <c r="AG2129"/>
      <c r="AH2129"/>
      <c r="AJ2129"/>
    </row>
    <row r="2130" spans="8:36" x14ac:dyDescent="0.35">
      <c r="H2130"/>
      <c r="I2130" s="48"/>
      <c r="J2130"/>
      <c r="K2130"/>
      <c r="L2130"/>
      <c r="M2130"/>
      <c r="N2130"/>
      <c r="O2130"/>
      <c r="P2130" s="48"/>
      <c r="Q2130"/>
      <c r="R2130"/>
      <c r="S2130"/>
      <c r="T2130"/>
      <c r="U2130"/>
      <c r="V2130"/>
      <c r="W2130" s="48"/>
      <c r="X2130"/>
      <c r="Y2130"/>
      <c r="Z2130"/>
      <c r="AA2130"/>
      <c r="AB2130" s="37"/>
      <c r="AC2130"/>
      <c r="AD2130" s="48"/>
      <c r="AE2130"/>
      <c r="AF2130"/>
      <c r="AG2130"/>
      <c r="AH2130"/>
      <c r="AJ2130"/>
    </row>
    <row r="2131" spans="8:36" x14ac:dyDescent="0.35">
      <c r="H2131"/>
      <c r="I2131" s="48"/>
      <c r="J2131"/>
      <c r="K2131"/>
      <c r="L2131"/>
      <c r="M2131"/>
      <c r="N2131"/>
      <c r="O2131"/>
      <c r="P2131" s="48"/>
      <c r="Q2131"/>
      <c r="R2131"/>
      <c r="S2131"/>
      <c r="T2131"/>
      <c r="U2131"/>
      <c r="V2131"/>
      <c r="W2131" s="48"/>
      <c r="X2131"/>
      <c r="Y2131"/>
      <c r="Z2131"/>
      <c r="AA2131"/>
      <c r="AB2131" s="37"/>
      <c r="AC2131"/>
      <c r="AD2131" s="48"/>
      <c r="AE2131"/>
      <c r="AF2131"/>
      <c r="AG2131"/>
      <c r="AH2131"/>
      <c r="AJ2131"/>
    </row>
    <row r="2132" spans="8:36" x14ac:dyDescent="0.35">
      <c r="H2132"/>
      <c r="I2132" s="48"/>
      <c r="J2132"/>
      <c r="K2132"/>
      <c r="L2132"/>
      <c r="M2132"/>
      <c r="N2132"/>
      <c r="O2132"/>
      <c r="P2132" s="48"/>
      <c r="Q2132"/>
      <c r="R2132"/>
      <c r="S2132"/>
      <c r="T2132"/>
      <c r="U2132"/>
      <c r="V2132"/>
      <c r="W2132" s="48"/>
      <c r="X2132"/>
      <c r="Y2132"/>
      <c r="Z2132"/>
      <c r="AA2132"/>
      <c r="AB2132" s="37"/>
      <c r="AC2132"/>
      <c r="AD2132" s="48"/>
      <c r="AE2132"/>
      <c r="AF2132"/>
      <c r="AG2132"/>
      <c r="AH2132"/>
      <c r="AJ2132"/>
    </row>
    <row r="2133" spans="8:36" x14ac:dyDescent="0.35">
      <c r="H2133"/>
      <c r="I2133" s="48"/>
      <c r="J2133"/>
      <c r="K2133"/>
      <c r="L2133"/>
      <c r="M2133"/>
      <c r="N2133"/>
      <c r="O2133"/>
      <c r="P2133" s="48"/>
      <c r="Q2133"/>
      <c r="R2133"/>
      <c r="S2133"/>
      <c r="T2133"/>
      <c r="U2133"/>
      <c r="V2133"/>
      <c r="W2133" s="48"/>
      <c r="X2133"/>
      <c r="Y2133"/>
      <c r="Z2133"/>
      <c r="AA2133"/>
      <c r="AB2133" s="37"/>
      <c r="AC2133"/>
      <c r="AD2133" s="48"/>
      <c r="AE2133"/>
      <c r="AF2133"/>
      <c r="AG2133"/>
      <c r="AH2133"/>
      <c r="AJ2133"/>
    </row>
    <row r="2134" spans="8:36" x14ac:dyDescent="0.35">
      <c r="H2134"/>
      <c r="I2134" s="48"/>
      <c r="J2134"/>
      <c r="K2134"/>
      <c r="L2134"/>
      <c r="M2134"/>
      <c r="N2134"/>
      <c r="O2134"/>
      <c r="P2134" s="48"/>
      <c r="Q2134"/>
      <c r="R2134"/>
      <c r="S2134"/>
      <c r="T2134"/>
      <c r="U2134"/>
      <c r="V2134"/>
      <c r="W2134" s="48"/>
      <c r="X2134"/>
      <c r="Y2134"/>
      <c r="Z2134"/>
      <c r="AA2134"/>
      <c r="AB2134" s="37"/>
      <c r="AC2134"/>
      <c r="AD2134" s="48"/>
      <c r="AE2134"/>
      <c r="AF2134"/>
      <c r="AG2134"/>
      <c r="AH2134"/>
      <c r="AJ2134"/>
    </row>
    <row r="2135" spans="8:36" x14ac:dyDescent="0.35">
      <c r="H2135"/>
      <c r="I2135" s="48"/>
      <c r="J2135"/>
      <c r="K2135"/>
      <c r="L2135"/>
      <c r="M2135"/>
      <c r="N2135"/>
      <c r="O2135"/>
      <c r="P2135" s="48"/>
      <c r="Q2135"/>
      <c r="R2135"/>
      <c r="S2135"/>
      <c r="T2135"/>
      <c r="U2135"/>
      <c r="V2135"/>
      <c r="W2135" s="48"/>
      <c r="X2135"/>
      <c r="Y2135"/>
      <c r="Z2135"/>
      <c r="AA2135"/>
      <c r="AB2135" s="37"/>
      <c r="AC2135"/>
      <c r="AD2135" s="48"/>
      <c r="AE2135"/>
      <c r="AF2135"/>
      <c r="AG2135"/>
      <c r="AH2135"/>
      <c r="AJ2135"/>
    </row>
    <row r="2136" spans="8:36" x14ac:dyDescent="0.35">
      <c r="H2136"/>
      <c r="I2136" s="48"/>
      <c r="J2136"/>
      <c r="K2136"/>
      <c r="L2136"/>
      <c r="M2136"/>
      <c r="N2136"/>
      <c r="O2136"/>
      <c r="P2136" s="48"/>
      <c r="Q2136"/>
      <c r="R2136"/>
      <c r="S2136"/>
      <c r="T2136"/>
      <c r="U2136"/>
      <c r="V2136"/>
      <c r="W2136" s="48"/>
      <c r="X2136"/>
      <c r="Y2136"/>
      <c r="Z2136"/>
      <c r="AA2136"/>
      <c r="AB2136" s="37"/>
      <c r="AC2136"/>
      <c r="AD2136" s="48"/>
      <c r="AE2136"/>
      <c r="AF2136"/>
      <c r="AG2136"/>
      <c r="AH2136"/>
      <c r="AJ2136"/>
    </row>
    <row r="2137" spans="8:36" x14ac:dyDescent="0.35">
      <c r="H2137"/>
      <c r="I2137" s="48"/>
      <c r="J2137"/>
      <c r="K2137"/>
      <c r="L2137"/>
      <c r="M2137"/>
      <c r="N2137"/>
      <c r="O2137"/>
      <c r="P2137" s="48"/>
      <c r="Q2137"/>
      <c r="R2137"/>
      <c r="S2137"/>
      <c r="T2137"/>
      <c r="U2137"/>
      <c r="V2137"/>
      <c r="W2137" s="48"/>
      <c r="X2137"/>
      <c r="Y2137"/>
      <c r="Z2137"/>
      <c r="AA2137"/>
      <c r="AB2137" s="37"/>
      <c r="AC2137"/>
      <c r="AD2137" s="48"/>
      <c r="AE2137"/>
      <c r="AF2137"/>
      <c r="AG2137"/>
      <c r="AH2137"/>
      <c r="AJ2137"/>
    </row>
    <row r="2138" spans="8:36" x14ac:dyDescent="0.35">
      <c r="H2138"/>
      <c r="I2138" s="48"/>
      <c r="J2138"/>
      <c r="K2138"/>
      <c r="L2138"/>
      <c r="M2138"/>
      <c r="N2138"/>
      <c r="O2138"/>
      <c r="P2138" s="48"/>
      <c r="Q2138"/>
      <c r="R2138"/>
      <c r="S2138"/>
      <c r="T2138"/>
      <c r="U2138"/>
      <c r="V2138"/>
      <c r="W2138" s="48"/>
      <c r="X2138"/>
      <c r="Y2138"/>
      <c r="Z2138"/>
      <c r="AA2138"/>
      <c r="AB2138" s="37"/>
      <c r="AC2138"/>
      <c r="AD2138" s="48"/>
      <c r="AE2138"/>
      <c r="AF2138"/>
      <c r="AG2138"/>
      <c r="AH2138"/>
      <c r="AJ2138"/>
    </row>
    <row r="2139" spans="8:36" x14ac:dyDescent="0.35">
      <c r="H2139"/>
      <c r="I2139" s="48"/>
      <c r="J2139"/>
      <c r="K2139"/>
      <c r="L2139"/>
      <c r="M2139"/>
      <c r="N2139"/>
      <c r="O2139"/>
      <c r="P2139" s="48"/>
      <c r="Q2139"/>
      <c r="R2139"/>
      <c r="S2139"/>
      <c r="T2139"/>
      <c r="U2139"/>
      <c r="V2139"/>
      <c r="W2139" s="48"/>
      <c r="X2139"/>
      <c r="Y2139"/>
      <c r="Z2139"/>
      <c r="AA2139"/>
      <c r="AB2139" s="37"/>
      <c r="AC2139"/>
      <c r="AD2139" s="48"/>
      <c r="AE2139"/>
      <c r="AF2139"/>
      <c r="AG2139"/>
      <c r="AH2139"/>
      <c r="AJ2139"/>
    </row>
    <row r="2140" spans="8:36" x14ac:dyDescent="0.35">
      <c r="H2140"/>
      <c r="I2140" s="48"/>
      <c r="J2140"/>
      <c r="K2140"/>
      <c r="L2140"/>
      <c r="M2140"/>
      <c r="N2140"/>
      <c r="O2140"/>
      <c r="P2140" s="48"/>
      <c r="Q2140"/>
      <c r="R2140"/>
      <c r="S2140"/>
      <c r="T2140"/>
      <c r="U2140"/>
      <c r="V2140"/>
      <c r="W2140" s="48"/>
      <c r="X2140"/>
      <c r="Y2140"/>
      <c r="Z2140"/>
      <c r="AA2140"/>
      <c r="AB2140" s="37"/>
      <c r="AC2140"/>
      <c r="AD2140" s="48"/>
      <c r="AE2140"/>
      <c r="AF2140"/>
      <c r="AG2140"/>
      <c r="AH2140"/>
      <c r="AJ2140"/>
    </row>
    <row r="2141" spans="8:36" x14ac:dyDescent="0.35">
      <c r="H2141"/>
      <c r="I2141" s="48"/>
      <c r="J2141"/>
      <c r="K2141"/>
      <c r="L2141"/>
      <c r="M2141"/>
      <c r="N2141"/>
      <c r="O2141"/>
      <c r="P2141" s="48"/>
      <c r="Q2141"/>
      <c r="R2141"/>
      <c r="S2141"/>
      <c r="T2141"/>
      <c r="U2141"/>
      <c r="V2141"/>
      <c r="W2141" s="48"/>
      <c r="X2141"/>
      <c r="Y2141"/>
      <c r="Z2141"/>
      <c r="AA2141"/>
      <c r="AB2141" s="37"/>
      <c r="AC2141"/>
      <c r="AD2141" s="48"/>
      <c r="AE2141"/>
      <c r="AF2141"/>
      <c r="AG2141"/>
      <c r="AH2141"/>
      <c r="AJ2141"/>
    </row>
    <row r="2142" spans="8:36" x14ac:dyDescent="0.35">
      <c r="H2142"/>
      <c r="I2142" s="48"/>
      <c r="J2142"/>
      <c r="K2142"/>
      <c r="L2142"/>
      <c r="M2142"/>
      <c r="N2142"/>
      <c r="O2142"/>
      <c r="P2142" s="48"/>
      <c r="Q2142"/>
      <c r="R2142"/>
      <c r="S2142"/>
      <c r="T2142"/>
      <c r="U2142"/>
      <c r="V2142"/>
      <c r="W2142" s="48"/>
      <c r="X2142"/>
      <c r="Y2142"/>
      <c r="Z2142"/>
      <c r="AA2142"/>
      <c r="AB2142" s="37"/>
      <c r="AC2142"/>
      <c r="AD2142" s="48"/>
      <c r="AE2142"/>
      <c r="AF2142"/>
      <c r="AG2142"/>
      <c r="AH2142"/>
      <c r="AJ2142"/>
    </row>
    <row r="2143" spans="8:36" x14ac:dyDescent="0.35">
      <c r="H2143"/>
      <c r="I2143" s="48"/>
      <c r="J2143"/>
      <c r="K2143"/>
      <c r="L2143"/>
      <c r="M2143"/>
      <c r="N2143"/>
      <c r="O2143"/>
      <c r="P2143" s="48"/>
      <c r="Q2143"/>
      <c r="R2143"/>
      <c r="S2143"/>
      <c r="T2143"/>
      <c r="U2143"/>
      <c r="V2143"/>
      <c r="W2143" s="48"/>
      <c r="X2143"/>
      <c r="Y2143"/>
      <c r="Z2143"/>
      <c r="AA2143"/>
      <c r="AB2143" s="37"/>
      <c r="AC2143"/>
      <c r="AD2143" s="48"/>
      <c r="AE2143"/>
      <c r="AF2143"/>
      <c r="AG2143"/>
      <c r="AH2143"/>
      <c r="AJ2143"/>
    </row>
    <row r="2144" spans="8:36" x14ac:dyDescent="0.35">
      <c r="H2144"/>
      <c r="I2144" s="48"/>
      <c r="J2144"/>
      <c r="K2144"/>
      <c r="L2144"/>
      <c r="M2144"/>
      <c r="N2144"/>
      <c r="O2144"/>
      <c r="P2144" s="48"/>
      <c r="Q2144"/>
      <c r="R2144"/>
      <c r="S2144"/>
      <c r="T2144"/>
      <c r="U2144"/>
      <c r="V2144"/>
      <c r="W2144" s="48"/>
      <c r="X2144"/>
      <c r="Y2144"/>
      <c r="Z2144"/>
      <c r="AA2144"/>
      <c r="AB2144" s="37"/>
      <c r="AC2144"/>
      <c r="AD2144" s="48"/>
      <c r="AE2144"/>
      <c r="AF2144"/>
      <c r="AG2144"/>
      <c r="AH2144"/>
      <c r="AJ2144"/>
    </row>
    <row r="2145" spans="8:36" x14ac:dyDescent="0.35">
      <c r="H2145"/>
      <c r="I2145" s="48"/>
      <c r="J2145"/>
      <c r="K2145"/>
      <c r="L2145"/>
      <c r="M2145"/>
      <c r="N2145"/>
      <c r="O2145"/>
      <c r="P2145" s="48"/>
      <c r="Q2145"/>
      <c r="R2145"/>
      <c r="S2145"/>
      <c r="T2145"/>
      <c r="U2145"/>
      <c r="V2145"/>
      <c r="W2145" s="48"/>
      <c r="X2145"/>
      <c r="Y2145"/>
      <c r="Z2145"/>
      <c r="AA2145"/>
      <c r="AB2145" s="37"/>
      <c r="AC2145"/>
      <c r="AD2145" s="48"/>
      <c r="AE2145"/>
      <c r="AF2145"/>
      <c r="AG2145"/>
      <c r="AH2145"/>
      <c r="AJ2145"/>
    </row>
    <row r="2146" spans="8:36" x14ac:dyDescent="0.35">
      <c r="H2146"/>
      <c r="I2146" s="48"/>
      <c r="J2146"/>
      <c r="K2146"/>
      <c r="L2146"/>
      <c r="M2146"/>
      <c r="N2146"/>
      <c r="O2146"/>
      <c r="P2146" s="48"/>
      <c r="Q2146"/>
      <c r="R2146"/>
      <c r="S2146"/>
      <c r="T2146"/>
      <c r="U2146"/>
      <c r="V2146"/>
      <c r="W2146" s="48"/>
      <c r="X2146"/>
      <c r="Y2146"/>
      <c r="Z2146"/>
      <c r="AA2146"/>
      <c r="AB2146" s="37"/>
      <c r="AC2146"/>
      <c r="AD2146" s="48"/>
      <c r="AE2146"/>
      <c r="AF2146"/>
      <c r="AG2146"/>
      <c r="AH2146"/>
      <c r="AJ2146"/>
    </row>
    <row r="2147" spans="8:36" x14ac:dyDescent="0.35">
      <c r="H2147"/>
      <c r="I2147" s="48"/>
      <c r="J2147"/>
      <c r="K2147"/>
      <c r="L2147"/>
      <c r="M2147"/>
      <c r="N2147"/>
      <c r="O2147"/>
      <c r="P2147" s="48"/>
      <c r="Q2147"/>
      <c r="R2147"/>
      <c r="S2147"/>
      <c r="T2147"/>
      <c r="U2147"/>
      <c r="V2147"/>
      <c r="W2147" s="48"/>
      <c r="X2147"/>
      <c r="Y2147"/>
      <c r="Z2147"/>
      <c r="AA2147"/>
      <c r="AB2147" s="37"/>
      <c r="AC2147"/>
      <c r="AD2147" s="48"/>
      <c r="AE2147"/>
      <c r="AF2147"/>
      <c r="AG2147"/>
      <c r="AH2147"/>
      <c r="AJ2147"/>
    </row>
    <row r="2148" spans="8:36" x14ac:dyDescent="0.35">
      <c r="H2148"/>
      <c r="I2148" s="48"/>
      <c r="J2148"/>
      <c r="K2148"/>
      <c r="L2148"/>
      <c r="M2148"/>
      <c r="N2148"/>
      <c r="O2148"/>
      <c r="P2148" s="48"/>
      <c r="Q2148"/>
      <c r="R2148"/>
      <c r="S2148"/>
      <c r="T2148"/>
      <c r="U2148"/>
      <c r="V2148"/>
      <c r="W2148" s="48"/>
      <c r="X2148"/>
      <c r="Y2148"/>
      <c r="Z2148"/>
      <c r="AA2148"/>
      <c r="AB2148" s="37"/>
      <c r="AC2148"/>
      <c r="AD2148" s="48"/>
      <c r="AE2148"/>
      <c r="AF2148"/>
      <c r="AG2148"/>
      <c r="AH2148"/>
      <c r="AJ2148"/>
    </row>
    <row r="2149" spans="8:36" x14ac:dyDescent="0.35">
      <c r="H2149"/>
      <c r="I2149" s="48"/>
      <c r="J2149"/>
      <c r="K2149"/>
      <c r="L2149"/>
      <c r="M2149"/>
      <c r="N2149"/>
      <c r="O2149"/>
      <c r="P2149" s="48"/>
      <c r="Q2149"/>
      <c r="R2149"/>
      <c r="S2149"/>
      <c r="T2149"/>
      <c r="U2149"/>
      <c r="V2149"/>
      <c r="W2149" s="48"/>
      <c r="X2149"/>
      <c r="Y2149"/>
      <c r="Z2149"/>
      <c r="AA2149"/>
      <c r="AB2149" s="37"/>
      <c r="AC2149"/>
      <c r="AD2149" s="48"/>
      <c r="AE2149"/>
      <c r="AF2149"/>
      <c r="AG2149"/>
      <c r="AH2149"/>
      <c r="AJ2149"/>
    </row>
    <row r="2150" spans="8:36" x14ac:dyDescent="0.35">
      <c r="H2150"/>
      <c r="I2150" s="48"/>
      <c r="J2150"/>
      <c r="K2150"/>
      <c r="L2150"/>
      <c r="M2150"/>
      <c r="N2150"/>
      <c r="O2150"/>
      <c r="P2150" s="48"/>
      <c r="Q2150"/>
      <c r="R2150"/>
      <c r="S2150"/>
      <c r="T2150"/>
      <c r="U2150"/>
      <c r="V2150"/>
      <c r="W2150" s="48"/>
      <c r="X2150"/>
      <c r="Y2150"/>
      <c r="Z2150"/>
      <c r="AA2150"/>
      <c r="AB2150" s="37"/>
      <c r="AC2150"/>
      <c r="AD2150" s="48"/>
      <c r="AE2150"/>
      <c r="AF2150"/>
      <c r="AG2150"/>
      <c r="AH2150"/>
      <c r="AJ2150"/>
    </row>
    <row r="2151" spans="8:36" x14ac:dyDescent="0.35">
      <c r="H2151"/>
      <c r="I2151" s="48"/>
      <c r="J2151"/>
      <c r="K2151"/>
      <c r="L2151"/>
      <c r="M2151"/>
      <c r="N2151"/>
      <c r="O2151"/>
      <c r="P2151" s="48"/>
      <c r="Q2151"/>
      <c r="R2151"/>
      <c r="S2151"/>
      <c r="T2151"/>
      <c r="U2151"/>
      <c r="V2151"/>
      <c r="W2151" s="48"/>
      <c r="X2151"/>
      <c r="Y2151"/>
      <c r="Z2151"/>
      <c r="AA2151"/>
      <c r="AB2151" s="37"/>
      <c r="AC2151"/>
      <c r="AD2151" s="48"/>
      <c r="AE2151"/>
      <c r="AF2151"/>
      <c r="AG2151"/>
      <c r="AH2151"/>
      <c r="AJ2151"/>
    </row>
    <row r="2152" spans="8:36" x14ac:dyDescent="0.35">
      <c r="H2152"/>
      <c r="I2152" s="48"/>
      <c r="J2152"/>
      <c r="K2152"/>
      <c r="L2152"/>
      <c r="M2152"/>
      <c r="N2152"/>
      <c r="O2152"/>
      <c r="P2152" s="48"/>
      <c r="Q2152"/>
      <c r="R2152"/>
      <c r="S2152"/>
      <c r="T2152"/>
      <c r="U2152"/>
      <c r="V2152"/>
      <c r="W2152" s="48"/>
      <c r="X2152"/>
      <c r="Y2152"/>
      <c r="Z2152"/>
      <c r="AA2152"/>
      <c r="AB2152" s="37"/>
      <c r="AC2152"/>
      <c r="AD2152" s="48"/>
      <c r="AE2152"/>
      <c r="AF2152"/>
      <c r="AG2152"/>
      <c r="AH2152"/>
      <c r="AJ2152"/>
    </row>
    <row r="2153" spans="8:36" x14ac:dyDescent="0.35">
      <c r="H2153"/>
      <c r="I2153" s="48"/>
      <c r="J2153"/>
      <c r="K2153"/>
      <c r="L2153"/>
      <c r="M2153"/>
      <c r="N2153"/>
      <c r="O2153"/>
      <c r="P2153" s="48"/>
      <c r="Q2153"/>
      <c r="R2153"/>
      <c r="S2153"/>
      <c r="T2153"/>
      <c r="U2153"/>
      <c r="V2153"/>
      <c r="W2153" s="48"/>
      <c r="X2153"/>
      <c r="Y2153"/>
      <c r="Z2153"/>
      <c r="AA2153"/>
      <c r="AB2153" s="37"/>
      <c r="AC2153"/>
      <c r="AD2153" s="48"/>
      <c r="AE2153"/>
      <c r="AF2153"/>
      <c r="AG2153"/>
      <c r="AH2153"/>
      <c r="AJ2153"/>
    </row>
    <row r="2154" spans="8:36" x14ac:dyDescent="0.35">
      <c r="H2154"/>
      <c r="I2154" s="48"/>
      <c r="J2154"/>
      <c r="K2154"/>
      <c r="L2154"/>
      <c r="M2154"/>
      <c r="N2154"/>
      <c r="O2154"/>
      <c r="P2154" s="48"/>
      <c r="Q2154"/>
      <c r="R2154"/>
      <c r="S2154"/>
      <c r="T2154"/>
      <c r="U2154"/>
      <c r="V2154"/>
      <c r="W2154" s="48"/>
      <c r="X2154"/>
      <c r="Y2154"/>
      <c r="Z2154"/>
      <c r="AA2154"/>
      <c r="AB2154" s="37"/>
      <c r="AC2154"/>
      <c r="AD2154" s="48"/>
      <c r="AE2154"/>
      <c r="AF2154"/>
      <c r="AG2154"/>
      <c r="AH2154"/>
      <c r="AJ2154"/>
    </row>
    <row r="2155" spans="8:36" x14ac:dyDescent="0.35">
      <c r="H2155"/>
      <c r="I2155" s="48"/>
      <c r="J2155"/>
      <c r="K2155"/>
      <c r="L2155"/>
      <c r="M2155"/>
      <c r="N2155"/>
      <c r="O2155"/>
      <c r="P2155" s="48"/>
      <c r="Q2155"/>
      <c r="R2155"/>
      <c r="S2155"/>
      <c r="T2155"/>
      <c r="U2155"/>
      <c r="V2155"/>
      <c r="W2155" s="48"/>
      <c r="X2155"/>
      <c r="Y2155"/>
      <c r="Z2155"/>
      <c r="AA2155"/>
      <c r="AB2155" s="37"/>
      <c r="AC2155"/>
      <c r="AD2155" s="48"/>
      <c r="AE2155"/>
      <c r="AF2155"/>
      <c r="AG2155"/>
      <c r="AH2155"/>
      <c r="AJ2155"/>
    </row>
    <row r="2156" spans="8:36" x14ac:dyDescent="0.35">
      <c r="H2156"/>
      <c r="I2156" s="48"/>
      <c r="J2156"/>
      <c r="K2156"/>
      <c r="L2156"/>
      <c r="M2156"/>
      <c r="N2156"/>
      <c r="O2156"/>
      <c r="P2156" s="48"/>
      <c r="Q2156"/>
      <c r="R2156"/>
      <c r="S2156"/>
      <c r="T2156"/>
      <c r="U2156"/>
      <c r="V2156"/>
      <c r="W2156" s="48"/>
      <c r="X2156"/>
      <c r="Y2156"/>
      <c r="Z2156"/>
      <c r="AA2156"/>
      <c r="AB2156" s="37"/>
      <c r="AC2156"/>
      <c r="AD2156" s="48"/>
      <c r="AE2156"/>
      <c r="AF2156"/>
      <c r="AG2156"/>
      <c r="AH2156"/>
      <c r="AJ2156"/>
    </row>
    <row r="2157" spans="8:36" x14ac:dyDescent="0.35">
      <c r="H2157"/>
      <c r="I2157" s="48"/>
      <c r="J2157"/>
      <c r="K2157"/>
      <c r="L2157"/>
      <c r="M2157"/>
      <c r="N2157"/>
      <c r="O2157"/>
      <c r="P2157" s="48"/>
      <c r="Q2157"/>
      <c r="R2157"/>
      <c r="S2157"/>
      <c r="T2157"/>
      <c r="U2157"/>
      <c r="V2157"/>
      <c r="W2157" s="48"/>
      <c r="X2157"/>
      <c r="Y2157"/>
      <c r="Z2157"/>
      <c r="AA2157"/>
      <c r="AB2157" s="37"/>
      <c r="AC2157"/>
      <c r="AD2157" s="48"/>
      <c r="AE2157"/>
      <c r="AF2157"/>
      <c r="AG2157"/>
      <c r="AH2157"/>
      <c r="AJ2157"/>
    </row>
    <row r="2158" spans="8:36" x14ac:dyDescent="0.35">
      <c r="H2158"/>
      <c r="I2158" s="48"/>
      <c r="J2158"/>
      <c r="K2158"/>
      <c r="L2158"/>
      <c r="M2158"/>
      <c r="N2158"/>
      <c r="O2158"/>
      <c r="P2158" s="48"/>
      <c r="Q2158"/>
      <c r="R2158"/>
      <c r="S2158"/>
      <c r="T2158"/>
      <c r="U2158"/>
      <c r="V2158"/>
      <c r="W2158" s="48"/>
      <c r="X2158"/>
      <c r="Y2158"/>
      <c r="Z2158"/>
      <c r="AA2158"/>
      <c r="AB2158" s="37"/>
      <c r="AC2158"/>
      <c r="AD2158" s="48"/>
      <c r="AE2158"/>
      <c r="AF2158"/>
      <c r="AG2158"/>
      <c r="AH2158"/>
      <c r="AJ2158"/>
    </row>
    <row r="2159" spans="8:36" x14ac:dyDescent="0.35">
      <c r="H2159"/>
      <c r="I2159" s="48"/>
      <c r="J2159"/>
      <c r="K2159"/>
      <c r="L2159"/>
      <c r="M2159"/>
      <c r="N2159"/>
      <c r="O2159"/>
      <c r="P2159" s="48"/>
      <c r="Q2159"/>
      <c r="R2159"/>
      <c r="S2159"/>
      <c r="T2159"/>
      <c r="U2159"/>
      <c r="V2159"/>
      <c r="W2159" s="48"/>
      <c r="X2159"/>
      <c r="Y2159"/>
      <c r="Z2159"/>
      <c r="AA2159"/>
      <c r="AB2159" s="37"/>
      <c r="AC2159"/>
      <c r="AD2159" s="48"/>
      <c r="AE2159"/>
      <c r="AF2159"/>
      <c r="AG2159"/>
      <c r="AH2159"/>
      <c r="AJ2159"/>
    </row>
    <row r="2160" spans="8:36" x14ac:dyDescent="0.35">
      <c r="H2160"/>
      <c r="I2160" s="48"/>
      <c r="J2160"/>
      <c r="K2160"/>
      <c r="L2160"/>
      <c r="M2160"/>
      <c r="N2160"/>
      <c r="O2160"/>
      <c r="P2160" s="48"/>
      <c r="Q2160"/>
      <c r="R2160"/>
      <c r="S2160"/>
      <c r="T2160"/>
      <c r="U2160"/>
      <c r="V2160"/>
      <c r="W2160" s="48"/>
      <c r="X2160"/>
      <c r="Y2160"/>
      <c r="Z2160"/>
      <c r="AA2160"/>
      <c r="AB2160" s="37"/>
      <c r="AC2160"/>
      <c r="AD2160" s="48"/>
      <c r="AE2160"/>
      <c r="AF2160"/>
      <c r="AG2160"/>
      <c r="AH2160"/>
      <c r="AJ2160"/>
    </row>
    <row r="2161" spans="8:36" x14ac:dyDescent="0.35">
      <c r="H2161"/>
      <c r="I2161" s="48"/>
      <c r="J2161"/>
      <c r="K2161"/>
      <c r="L2161"/>
      <c r="M2161"/>
      <c r="N2161"/>
      <c r="O2161"/>
      <c r="P2161" s="48"/>
      <c r="Q2161"/>
      <c r="R2161"/>
      <c r="S2161"/>
      <c r="T2161"/>
      <c r="U2161"/>
      <c r="V2161"/>
      <c r="W2161" s="48"/>
      <c r="X2161"/>
      <c r="Y2161"/>
      <c r="Z2161"/>
      <c r="AA2161"/>
      <c r="AB2161" s="37"/>
      <c r="AC2161"/>
      <c r="AD2161" s="48"/>
      <c r="AE2161"/>
      <c r="AF2161"/>
      <c r="AG2161"/>
      <c r="AH2161"/>
      <c r="AJ2161"/>
    </row>
    <row r="2162" spans="8:36" x14ac:dyDescent="0.35">
      <c r="H2162"/>
      <c r="I2162" s="48"/>
      <c r="J2162"/>
      <c r="K2162"/>
      <c r="L2162"/>
      <c r="M2162"/>
      <c r="N2162"/>
      <c r="O2162"/>
      <c r="P2162" s="48"/>
      <c r="Q2162"/>
      <c r="R2162"/>
      <c r="S2162"/>
      <c r="T2162"/>
      <c r="U2162"/>
      <c r="V2162"/>
      <c r="W2162" s="48"/>
      <c r="X2162"/>
      <c r="Y2162"/>
      <c r="Z2162"/>
      <c r="AA2162"/>
      <c r="AB2162" s="37"/>
      <c r="AC2162"/>
      <c r="AD2162" s="48"/>
      <c r="AE2162"/>
      <c r="AF2162"/>
      <c r="AG2162"/>
      <c r="AH2162"/>
      <c r="AJ2162"/>
    </row>
    <row r="2163" spans="8:36" x14ac:dyDescent="0.35">
      <c r="H2163"/>
      <c r="I2163" s="48"/>
      <c r="J2163"/>
      <c r="K2163"/>
      <c r="L2163"/>
      <c r="M2163"/>
      <c r="N2163"/>
      <c r="O2163"/>
      <c r="P2163" s="48"/>
      <c r="Q2163"/>
      <c r="R2163"/>
      <c r="S2163"/>
      <c r="T2163"/>
      <c r="U2163"/>
      <c r="V2163"/>
      <c r="W2163" s="48"/>
      <c r="X2163"/>
      <c r="Y2163"/>
      <c r="Z2163"/>
      <c r="AA2163"/>
      <c r="AB2163" s="37"/>
      <c r="AC2163"/>
      <c r="AD2163" s="48"/>
      <c r="AE2163"/>
      <c r="AF2163"/>
      <c r="AG2163"/>
      <c r="AH2163"/>
      <c r="AJ2163"/>
    </row>
    <row r="2164" spans="8:36" x14ac:dyDescent="0.35">
      <c r="H2164"/>
      <c r="I2164" s="48"/>
      <c r="J2164"/>
      <c r="K2164"/>
      <c r="L2164"/>
      <c r="M2164"/>
      <c r="N2164"/>
      <c r="O2164"/>
      <c r="P2164" s="48"/>
      <c r="Q2164"/>
      <c r="R2164"/>
      <c r="S2164"/>
      <c r="T2164"/>
      <c r="U2164"/>
      <c r="V2164"/>
      <c r="W2164" s="48"/>
      <c r="X2164"/>
      <c r="Y2164"/>
      <c r="Z2164"/>
      <c r="AA2164"/>
      <c r="AB2164" s="37"/>
      <c r="AC2164"/>
      <c r="AD2164" s="48"/>
      <c r="AE2164"/>
      <c r="AF2164"/>
      <c r="AG2164"/>
      <c r="AH2164"/>
      <c r="AJ2164"/>
    </row>
    <row r="2165" spans="8:36" x14ac:dyDescent="0.35">
      <c r="H2165"/>
      <c r="I2165" s="48"/>
      <c r="J2165"/>
      <c r="K2165"/>
      <c r="L2165"/>
      <c r="M2165"/>
      <c r="N2165"/>
      <c r="O2165"/>
      <c r="P2165" s="48"/>
      <c r="Q2165"/>
      <c r="R2165"/>
      <c r="S2165"/>
      <c r="T2165"/>
      <c r="U2165"/>
      <c r="V2165"/>
      <c r="W2165" s="48"/>
      <c r="X2165"/>
      <c r="Y2165"/>
      <c r="Z2165"/>
      <c r="AA2165"/>
      <c r="AB2165" s="37"/>
      <c r="AC2165"/>
      <c r="AD2165" s="48"/>
      <c r="AE2165"/>
      <c r="AF2165"/>
      <c r="AG2165"/>
      <c r="AH2165"/>
      <c r="AJ2165"/>
    </row>
    <row r="2166" spans="8:36" x14ac:dyDescent="0.35">
      <c r="H2166"/>
      <c r="I2166" s="48"/>
      <c r="J2166"/>
      <c r="K2166"/>
      <c r="L2166"/>
      <c r="M2166"/>
      <c r="N2166"/>
      <c r="O2166"/>
      <c r="P2166" s="48"/>
      <c r="Q2166"/>
      <c r="R2166"/>
      <c r="S2166"/>
      <c r="T2166"/>
      <c r="U2166"/>
      <c r="V2166"/>
      <c r="W2166" s="48"/>
      <c r="X2166"/>
      <c r="Y2166"/>
      <c r="Z2166"/>
      <c r="AA2166"/>
      <c r="AB2166" s="37"/>
      <c r="AC2166"/>
      <c r="AD2166" s="48"/>
      <c r="AE2166"/>
      <c r="AF2166"/>
      <c r="AG2166"/>
      <c r="AH2166"/>
      <c r="AJ2166"/>
    </row>
    <row r="2167" spans="8:36" x14ac:dyDescent="0.35">
      <c r="H2167"/>
      <c r="I2167" s="48"/>
      <c r="J2167"/>
      <c r="K2167"/>
      <c r="L2167"/>
      <c r="M2167"/>
      <c r="N2167"/>
      <c r="O2167"/>
      <c r="P2167" s="48"/>
      <c r="Q2167"/>
      <c r="R2167"/>
      <c r="S2167"/>
      <c r="T2167"/>
      <c r="U2167"/>
      <c r="V2167"/>
      <c r="W2167" s="48"/>
      <c r="X2167"/>
      <c r="Y2167"/>
      <c r="Z2167"/>
      <c r="AA2167"/>
      <c r="AB2167" s="37"/>
      <c r="AC2167"/>
      <c r="AD2167" s="48"/>
      <c r="AE2167"/>
      <c r="AF2167"/>
      <c r="AG2167"/>
      <c r="AH2167"/>
      <c r="AJ2167"/>
    </row>
    <row r="2168" spans="8:36" x14ac:dyDescent="0.35">
      <c r="H2168"/>
      <c r="I2168" s="48"/>
      <c r="J2168"/>
      <c r="K2168"/>
      <c r="L2168"/>
      <c r="M2168"/>
      <c r="N2168"/>
      <c r="O2168"/>
      <c r="P2168" s="48"/>
      <c r="Q2168"/>
      <c r="R2168"/>
      <c r="S2168"/>
      <c r="T2168"/>
      <c r="U2168"/>
      <c r="V2168"/>
      <c r="W2168" s="48"/>
      <c r="X2168"/>
      <c r="Y2168"/>
      <c r="Z2168"/>
      <c r="AA2168"/>
      <c r="AB2168" s="37"/>
      <c r="AC2168"/>
      <c r="AD2168" s="48"/>
      <c r="AE2168"/>
      <c r="AF2168"/>
      <c r="AG2168"/>
      <c r="AH2168"/>
      <c r="AJ2168"/>
    </row>
    <row r="2169" spans="8:36" x14ac:dyDescent="0.35">
      <c r="H2169"/>
      <c r="I2169" s="48"/>
      <c r="J2169"/>
      <c r="K2169"/>
      <c r="L2169"/>
      <c r="M2169"/>
      <c r="N2169"/>
      <c r="O2169"/>
      <c r="P2169" s="48"/>
      <c r="Q2169"/>
      <c r="R2169"/>
      <c r="S2169"/>
      <c r="T2169"/>
      <c r="U2169"/>
      <c r="V2169"/>
      <c r="W2169" s="48"/>
      <c r="X2169"/>
      <c r="Y2169"/>
      <c r="Z2169"/>
      <c r="AA2169"/>
      <c r="AB2169" s="37"/>
      <c r="AC2169"/>
      <c r="AD2169" s="48"/>
      <c r="AE2169"/>
      <c r="AF2169"/>
      <c r="AG2169"/>
      <c r="AH2169"/>
      <c r="AJ2169"/>
    </row>
    <row r="2170" spans="8:36" x14ac:dyDescent="0.35">
      <c r="H2170"/>
      <c r="I2170" s="48"/>
      <c r="J2170"/>
      <c r="K2170"/>
      <c r="L2170"/>
      <c r="M2170"/>
      <c r="N2170"/>
      <c r="O2170"/>
      <c r="P2170" s="48"/>
      <c r="Q2170"/>
      <c r="R2170"/>
      <c r="S2170"/>
      <c r="T2170"/>
      <c r="U2170"/>
      <c r="V2170"/>
      <c r="W2170" s="48"/>
      <c r="X2170"/>
      <c r="Y2170"/>
      <c r="Z2170"/>
      <c r="AA2170"/>
      <c r="AB2170" s="37"/>
      <c r="AC2170"/>
      <c r="AD2170" s="48"/>
      <c r="AE2170"/>
      <c r="AF2170"/>
      <c r="AG2170"/>
      <c r="AH2170"/>
      <c r="AJ2170"/>
    </row>
    <row r="2171" spans="8:36" x14ac:dyDescent="0.35">
      <c r="H2171"/>
      <c r="I2171" s="48"/>
      <c r="J2171"/>
      <c r="K2171"/>
      <c r="L2171"/>
      <c r="M2171"/>
      <c r="N2171"/>
      <c r="O2171"/>
      <c r="P2171" s="48"/>
      <c r="Q2171"/>
      <c r="R2171"/>
      <c r="S2171"/>
      <c r="T2171"/>
      <c r="U2171"/>
      <c r="V2171"/>
      <c r="W2171" s="48"/>
      <c r="X2171"/>
      <c r="Y2171"/>
      <c r="Z2171"/>
      <c r="AA2171"/>
      <c r="AB2171" s="37"/>
      <c r="AC2171"/>
      <c r="AD2171" s="48"/>
      <c r="AE2171"/>
      <c r="AF2171"/>
      <c r="AG2171"/>
      <c r="AH2171"/>
      <c r="AJ2171"/>
    </row>
    <row r="2172" spans="8:36" x14ac:dyDescent="0.35">
      <c r="H2172"/>
      <c r="I2172" s="48"/>
      <c r="J2172"/>
      <c r="K2172"/>
      <c r="L2172"/>
      <c r="M2172"/>
      <c r="N2172"/>
      <c r="O2172"/>
      <c r="P2172" s="48"/>
      <c r="Q2172"/>
      <c r="R2172"/>
      <c r="S2172"/>
      <c r="T2172"/>
      <c r="U2172"/>
      <c r="V2172"/>
      <c r="W2172" s="48"/>
      <c r="X2172"/>
      <c r="Y2172"/>
      <c r="Z2172"/>
      <c r="AA2172"/>
      <c r="AB2172" s="37"/>
      <c r="AC2172"/>
      <c r="AD2172" s="48"/>
      <c r="AE2172"/>
      <c r="AF2172"/>
      <c r="AG2172"/>
      <c r="AH2172"/>
      <c r="AJ2172"/>
    </row>
    <row r="2173" spans="8:36" x14ac:dyDescent="0.35">
      <c r="H2173"/>
      <c r="I2173" s="48"/>
      <c r="J2173"/>
      <c r="K2173"/>
      <c r="L2173"/>
      <c r="M2173"/>
      <c r="N2173"/>
      <c r="O2173"/>
      <c r="P2173" s="48"/>
      <c r="Q2173"/>
      <c r="R2173"/>
      <c r="S2173"/>
      <c r="T2173"/>
      <c r="U2173"/>
      <c r="V2173"/>
      <c r="W2173" s="48"/>
      <c r="X2173"/>
      <c r="Y2173"/>
      <c r="Z2173"/>
      <c r="AA2173"/>
      <c r="AB2173" s="37"/>
      <c r="AC2173"/>
      <c r="AD2173" s="48"/>
      <c r="AE2173"/>
      <c r="AF2173"/>
      <c r="AG2173"/>
      <c r="AH2173"/>
      <c r="AJ2173"/>
    </row>
    <row r="2174" spans="8:36" x14ac:dyDescent="0.35">
      <c r="H2174"/>
      <c r="I2174" s="48"/>
      <c r="J2174"/>
      <c r="K2174"/>
      <c r="L2174"/>
      <c r="M2174"/>
      <c r="N2174"/>
      <c r="O2174"/>
      <c r="P2174" s="48"/>
      <c r="Q2174"/>
      <c r="R2174"/>
      <c r="S2174"/>
      <c r="T2174"/>
      <c r="U2174"/>
      <c r="V2174"/>
      <c r="W2174" s="48"/>
      <c r="X2174"/>
      <c r="Y2174"/>
      <c r="Z2174"/>
      <c r="AA2174"/>
      <c r="AB2174" s="37"/>
      <c r="AC2174"/>
      <c r="AD2174" s="48"/>
      <c r="AE2174"/>
      <c r="AF2174"/>
      <c r="AG2174"/>
      <c r="AH2174"/>
      <c r="AJ2174"/>
    </row>
    <row r="2175" spans="8:36" x14ac:dyDescent="0.35">
      <c r="H2175"/>
      <c r="I2175" s="48"/>
      <c r="J2175"/>
      <c r="K2175"/>
      <c r="L2175"/>
      <c r="M2175"/>
      <c r="N2175"/>
      <c r="O2175"/>
      <c r="P2175" s="48"/>
      <c r="Q2175"/>
      <c r="R2175"/>
      <c r="S2175"/>
      <c r="T2175"/>
      <c r="U2175"/>
      <c r="V2175"/>
      <c r="W2175" s="48"/>
      <c r="X2175"/>
      <c r="Y2175"/>
      <c r="Z2175"/>
      <c r="AA2175"/>
      <c r="AB2175" s="37"/>
      <c r="AC2175"/>
      <c r="AD2175" s="48"/>
      <c r="AE2175"/>
      <c r="AF2175"/>
      <c r="AG2175"/>
      <c r="AH2175"/>
      <c r="AJ2175"/>
    </row>
    <row r="2176" spans="8:36" x14ac:dyDescent="0.35">
      <c r="H2176"/>
      <c r="I2176" s="48"/>
      <c r="J2176"/>
      <c r="K2176"/>
      <c r="L2176"/>
      <c r="M2176"/>
      <c r="N2176"/>
      <c r="O2176"/>
      <c r="P2176" s="48"/>
      <c r="Q2176"/>
      <c r="R2176"/>
      <c r="S2176"/>
      <c r="T2176"/>
      <c r="U2176"/>
      <c r="V2176"/>
      <c r="W2176" s="48"/>
      <c r="X2176"/>
      <c r="Y2176"/>
      <c r="Z2176"/>
      <c r="AA2176"/>
      <c r="AB2176" s="37"/>
      <c r="AC2176"/>
      <c r="AD2176" s="48"/>
      <c r="AE2176"/>
      <c r="AF2176"/>
      <c r="AG2176"/>
      <c r="AH2176"/>
      <c r="AJ2176"/>
    </row>
    <row r="2177" spans="8:36" x14ac:dyDescent="0.35">
      <c r="H2177"/>
      <c r="I2177" s="48"/>
      <c r="J2177"/>
      <c r="K2177"/>
      <c r="L2177"/>
      <c r="M2177"/>
      <c r="N2177"/>
      <c r="O2177"/>
      <c r="P2177" s="48"/>
      <c r="Q2177"/>
      <c r="R2177"/>
      <c r="S2177"/>
      <c r="T2177"/>
      <c r="U2177"/>
      <c r="V2177"/>
      <c r="W2177" s="48"/>
      <c r="X2177"/>
      <c r="Y2177"/>
      <c r="Z2177"/>
      <c r="AA2177"/>
      <c r="AB2177" s="37"/>
      <c r="AC2177"/>
      <c r="AD2177" s="48"/>
      <c r="AE2177"/>
      <c r="AF2177"/>
      <c r="AG2177"/>
      <c r="AH2177"/>
      <c r="AJ2177"/>
    </row>
    <row r="2178" spans="8:36" x14ac:dyDescent="0.35">
      <c r="H2178"/>
      <c r="I2178" s="48"/>
      <c r="J2178"/>
      <c r="K2178"/>
      <c r="L2178"/>
      <c r="M2178"/>
      <c r="N2178"/>
      <c r="O2178"/>
      <c r="P2178" s="48"/>
      <c r="Q2178"/>
      <c r="R2178"/>
      <c r="S2178"/>
      <c r="T2178"/>
      <c r="U2178"/>
      <c r="V2178"/>
      <c r="W2178" s="48"/>
      <c r="X2178"/>
      <c r="Y2178"/>
      <c r="Z2178"/>
      <c r="AA2178"/>
      <c r="AB2178" s="37"/>
      <c r="AC2178"/>
      <c r="AD2178" s="48"/>
      <c r="AE2178"/>
      <c r="AF2178"/>
      <c r="AG2178"/>
      <c r="AH2178"/>
      <c r="AJ2178"/>
    </row>
    <row r="2179" spans="8:36" x14ac:dyDescent="0.35">
      <c r="H2179"/>
      <c r="I2179" s="48"/>
      <c r="J2179"/>
      <c r="K2179"/>
      <c r="L2179"/>
      <c r="M2179"/>
      <c r="N2179"/>
      <c r="O2179"/>
      <c r="P2179" s="48"/>
      <c r="Q2179"/>
      <c r="R2179"/>
      <c r="S2179"/>
      <c r="T2179"/>
      <c r="U2179"/>
      <c r="V2179"/>
      <c r="W2179" s="48"/>
      <c r="X2179"/>
      <c r="Y2179"/>
      <c r="Z2179"/>
      <c r="AA2179"/>
      <c r="AB2179" s="37"/>
      <c r="AC2179"/>
      <c r="AD2179" s="48"/>
      <c r="AE2179"/>
      <c r="AF2179"/>
      <c r="AG2179"/>
      <c r="AH2179"/>
      <c r="AJ2179"/>
    </row>
    <row r="2180" spans="8:36" x14ac:dyDescent="0.35">
      <c r="H2180"/>
      <c r="I2180" s="48"/>
      <c r="J2180"/>
      <c r="K2180"/>
      <c r="L2180"/>
      <c r="M2180"/>
      <c r="N2180"/>
      <c r="O2180"/>
      <c r="P2180" s="48"/>
      <c r="Q2180"/>
      <c r="R2180"/>
      <c r="S2180"/>
      <c r="T2180"/>
      <c r="U2180"/>
      <c r="V2180"/>
      <c r="W2180" s="48"/>
      <c r="X2180"/>
      <c r="Y2180"/>
      <c r="Z2180"/>
      <c r="AA2180"/>
      <c r="AB2180" s="37"/>
      <c r="AC2180"/>
      <c r="AD2180" s="48"/>
      <c r="AE2180"/>
      <c r="AF2180"/>
      <c r="AG2180"/>
      <c r="AH2180"/>
      <c r="AJ2180"/>
    </row>
    <row r="2181" spans="8:36" x14ac:dyDescent="0.35">
      <c r="H2181"/>
      <c r="I2181" s="48"/>
      <c r="J2181"/>
      <c r="K2181"/>
      <c r="L2181"/>
      <c r="M2181"/>
      <c r="N2181"/>
      <c r="O2181"/>
      <c r="P2181" s="48"/>
      <c r="Q2181"/>
      <c r="R2181"/>
      <c r="S2181"/>
      <c r="T2181"/>
      <c r="U2181"/>
      <c r="V2181"/>
      <c r="W2181" s="48"/>
      <c r="X2181"/>
      <c r="Y2181"/>
      <c r="Z2181"/>
      <c r="AA2181"/>
      <c r="AB2181" s="37"/>
      <c r="AC2181"/>
      <c r="AD2181" s="48"/>
      <c r="AE2181"/>
      <c r="AF2181"/>
      <c r="AG2181"/>
      <c r="AH2181"/>
      <c r="AJ2181"/>
    </row>
    <row r="2182" spans="8:36" x14ac:dyDescent="0.35">
      <c r="H2182"/>
      <c r="I2182" s="48"/>
      <c r="J2182"/>
      <c r="K2182"/>
      <c r="L2182"/>
      <c r="M2182"/>
      <c r="N2182"/>
      <c r="O2182"/>
      <c r="P2182" s="48"/>
      <c r="Q2182"/>
      <c r="R2182"/>
      <c r="S2182"/>
      <c r="T2182"/>
      <c r="U2182"/>
      <c r="V2182"/>
      <c r="W2182" s="48"/>
      <c r="X2182"/>
      <c r="Y2182"/>
      <c r="Z2182"/>
      <c r="AA2182"/>
      <c r="AB2182" s="37"/>
      <c r="AC2182"/>
      <c r="AD2182" s="48"/>
      <c r="AE2182"/>
      <c r="AF2182"/>
      <c r="AG2182"/>
      <c r="AH2182"/>
      <c r="AJ2182"/>
    </row>
    <row r="2183" spans="8:36" x14ac:dyDescent="0.35">
      <c r="H2183"/>
      <c r="I2183" s="48"/>
      <c r="J2183"/>
      <c r="K2183"/>
      <c r="L2183"/>
      <c r="M2183"/>
      <c r="N2183"/>
      <c r="O2183"/>
      <c r="P2183" s="48"/>
      <c r="Q2183"/>
      <c r="R2183"/>
      <c r="S2183"/>
      <c r="T2183"/>
      <c r="U2183"/>
      <c r="V2183"/>
      <c r="W2183" s="48"/>
      <c r="X2183"/>
      <c r="Y2183"/>
      <c r="Z2183"/>
      <c r="AA2183"/>
      <c r="AB2183" s="37"/>
      <c r="AC2183"/>
      <c r="AD2183" s="48"/>
      <c r="AE2183"/>
      <c r="AF2183"/>
      <c r="AG2183"/>
      <c r="AH2183"/>
      <c r="AJ2183"/>
    </row>
    <row r="2184" spans="8:36" x14ac:dyDescent="0.35">
      <c r="H2184"/>
      <c r="I2184" s="48"/>
      <c r="J2184"/>
      <c r="K2184"/>
      <c r="L2184"/>
      <c r="M2184"/>
      <c r="N2184"/>
      <c r="O2184"/>
      <c r="P2184" s="48"/>
      <c r="Q2184"/>
      <c r="R2184"/>
      <c r="S2184"/>
      <c r="T2184"/>
      <c r="U2184"/>
      <c r="V2184"/>
      <c r="W2184" s="48"/>
      <c r="X2184"/>
      <c r="Y2184"/>
      <c r="Z2184"/>
      <c r="AA2184"/>
      <c r="AB2184" s="37"/>
      <c r="AC2184"/>
      <c r="AD2184" s="48"/>
      <c r="AE2184"/>
      <c r="AF2184"/>
      <c r="AG2184"/>
      <c r="AH2184"/>
      <c r="AJ2184"/>
    </row>
    <row r="2185" spans="8:36" x14ac:dyDescent="0.35">
      <c r="H2185"/>
      <c r="I2185" s="48"/>
      <c r="J2185"/>
      <c r="K2185"/>
      <c r="L2185"/>
      <c r="M2185"/>
      <c r="N2185"/>
      <c r="O2185"/>
      <c r="P2185" s="48"/>
      <c r="Q2185"/>
      <c r="R2185"/>
      <c r="S2185"/>
      <c r="T2185"/>
      <c r="U2185"/>
      <c r="V2185"/>
      <c r="W2185" s="48"/>
      <c r="X2185"/>
      <c r="Y2185"/>
      <c r="Z2185"/>
      <c r="AA2185"/>
      <c r="AB2185" s="37"/>
      <c r="AC2185"/>
      <c r="AD2185" s="48"/>
      <c r="AE2185"/>
      <c r="AF2185"/>
      <c r="AG2185"/>
      <c r="AH2185"/>
      <c r="AJ2185"/>
    </row>
    <row r="2186" spans="8:36" x14ac:dyDescent="0.35">
      <c r="H2186"/>
      <c r="I2186" s="48"/>
      <c r="J2186"/>
      <c r="K2186"/>
      <c r="L2186"/>
      <c r="M2186"/>
      <c r="N2186"/>
      <c r="O2186"/>
      <c r="P2186" s="48"/>
      <c r="Q2186"/>
      <c r="R2186"/>
      <c r="S2186"/>
      <c r="T2186"/>
      <c r="U2186"/>
      <c r="V2186"/>
      <c r="W2186" s="48"/>
      <c r="X2186"/>
      <c r="Y2186"/>
      <c r="Z2186"/>
      <c r="AA2186"/>
      <c r="AB2186" s="37"/>
      <c r="AC2186"/>
      <c r="AD2186" s="48"/>
      <c r="AE2186"/>
      <c r="AF2186"/>
      <c r="AG2186"/>
      <c r="AH2186"/>
      <c r="AJ2186"/>
    </row>
    <row r="2187" spans="8:36" x14ac:dyDescent="0.35">
      <c r="H2187"/>
      <c r="I2187" s="48"/>
      <c r="J2187"/>
      <c r="K2187"/>
      <c r="L2187"/>
      <c r="M2187"/>
      <c r="N2187"/>
      <c r="O2187"/>
      <c r="P2187" s="48"/>
      <c r="Q2187"/>
      <c r="R2187"/>
      <c r="S2187"/>
      <c r="T2187"/>
      <c r="U2187"/>
      <c r="V2187"/>
      <c r="W2187" s="48"/>
      <c r="X2187"/>
      <c r="Y2187"/>
      <c r="Z2187"/>
      <c r="AA2187"/>
      <c r="AB2187" s="37"/>
      <c r="AC2187"/>
      <c r="AD2187" s="48"/>
      <c r="AE2187"/>
      <c r="AF2187"/>
      <c r="AG2187"/>
      <c r="AH2187"/>
      <c r="AJ2187"/>
    </row>
    <row r="2188" spans="8:36" x14ac:dyDescent="0.35">
      <c r="H2188"/>
      <c r="I2188" s="48"/>
      <c r="J2188"/>
      <c r="K2188"/>
      <c r="L2188"/>
      <c r="M2188"/>
      <c r="N2188"/>
      <c r="O2188"/>
      <c r="P2188" s="48"/>
      <c r="Q2188"/>
      <c r="R2188"/>
      <c r="S2188"/>
      <c r="T2188"/>
      <c r="U2188"/>
      <c r="V2188"/>
      <c r="W2188" s="48"/>
      <c r="X2188"/>
      <c r="Y2188"/>
      <c r="Z2188"/>
      <c r="AA2188"/>
      <c r="AB2188" s="37"/>
      <c r="AC2188"/>
      <c r="AD2188" s="48"/>
      <c r="AE2188"/>
      <c r="AF2188"/>
      <c r="AG2188"/>
      <c r="AH2188"/>
      <c r="AJ2188"/>
    </row>
    <row r="2189" spans="8:36" x14ac:dyDescent="0.35">
      <c r="H2189"/>
      <c r="I2189" s="48"/>
      <c r="J2189"/>
      <c r="K2189"/>
      <c r="L2189"/>
      <c r="M2189"/>
      <c r="N2189"/>
      <c r="O2189"/>
      <c r="P2189" s="48"/>
      <c r="Q2189"/>
      <c r="R2189"/>
      <c r="S2189"/>
      <c r="T2189"/>
      <c r="U2189"/>
      <c r="V2189"/>
      <c r="W2189" s="48"/>
      <c r="X2189"/>
      <c r="Y2189"/>
      <c r="Z2189"/>
      <c r="AA2189"/>
      <c r="AB2189" s="37"/>
      <c r="AC2189"/>
      <c r="AD2189" s="48"/>
      <c r="AE2189"/>
      <c r="AF2189"/>
      <c r="AG2189"/>
      <c r="AH2189"/>
      <c r="AJ2189"/>
    </row>
    <row r="2190" spans="8:36" x14ac:dyDescent="0.35">
      <c r="H2190"/>
      <c r="I2190" s="48"/>
      <c r="J2190"/>
      <c r="K2190"/>
      <c r="L2190"/>
      <c r="M2190"/>
      <c r="N2190"/>
      <c r="O2190"/>
      <c r="P2190" s="48"/>
      <c r="Q2190"/>
      <c r="R2190"/>
      <c r="S2190"/>
      <c r="T2190"/>
      <c r="U2190"/>
      <c r="V2190"/>
      <c r="W2190" s="48"/>
      <c r="X2190"/>
      <c r="Y2190"/>
      <c r="Z2190"/>
      <c r="AA2190"/>
      <c r="AB2190" s="37"/>
      <c r="AC2190"/>
      <c r="AD2190" s="48"/>
      <c r="AE2190"/>
      <c r="AF2190"/>
      <c r="AG2190"/>
      <c r="AH2190"/>
      <c r="AJ2190"/>
    </row>
    <row r="2191" spans="8:36" x14ac:dyDescent="0.35">
      <c r="H2191"/>
      <c r="I2191" s="48"/>
      <c r="J2191"/>
      <c r="K2191"/>
      <c r="L2191"/>
      <c r="M2191"/>
      <c r="N2191"/>
      <c r="O2191"/>
      <c r="P2191" s="48"/>
      <c r="Q2191"/>
      <c r="R2191"/>
      <c r="S2191"/>
      <c r="T2191"/>
      <c r="U2191"/>
      <c r="V2191"/>
      <c r="W2191" s="48"/>
      <c r="X2191"/>
      <c r="Y2191"/>
      <c r="Z2191"/>
      <c r="AA2191"/>
      <c r="AB2191" s="37"/>
      <c r="AC2191"/>
      <c r="AD2191" s="48"/>
      <c r="AE2191"/>
      <c r="AF2191"/>
      <c r="AG2191"/>
      <c r="AH2191"/>
      <c r="AJ2191"/>
    </row>
    <row r="2192" spans="8:36" x14ac:dyDescent="0.35">
      <c r="H2192"/>
      <c r="I2192" s="48"/>
      <c r="J2192"/>
      <c r="K2192"/>
      <c r="L2192"/>
      <c r="M2192"/>
      <c r="N2192"/>
      <c r="O2192"/>
      <c r="P2192" s="48"/>
      <c r="Q2192"/>
      <c r="R2192"/>
      <c r="S2192"/>
      <c r="T2192"/>
      <c r="U2192"/>
      <c r="V2192"/>
      <c r="W2192" s="48"/>
      <c r="X2192"/>
      <c r="Y2192"/>
      <c r="Z2192"/>
      <c r="AA2192"/>
      <c r="AB2192" s="37"/>
      <c r="AC2192"/>
      <c r="AD2192" s="48"/>
      <c r="AE2192"/>
      <c r="AF2192"/>
      <c r="AG2192"/>
      <c r="AH2192"/>
      <c r="AJ2192"/>
    </row>
    <row r="2193" spans="8:36" x14ac:dyDescent="0.35">
      <c r="H2193"/>
      <c r="I2193" s="48"/>
      <c r="J2193"/>
      <c r="K2193"/>
      <c r="L2193"/>
      <c r="M2193"/>
      <c r="N2193"/>
      <c r="O2193"/>
      <c r="P2193" s="48"/>
      <c r="Q2193"/>
      <c r="R2193"/>
      <c r="S2193"/>
      <c r="T2193"/>
      <c r="U2193"/>
      <c r="V2193"/>
      <c r="W2193" s="48"/>
      <c r="X2193"/>
      <c r="Y2193"/>
      <c r="Z2193"/>
      <c r="AA2193"/>
      <c r="AB2193" s="37"/>
      <c r="AC2193"/>
      <c r="AD2193" s="48"/>
      <c r="AE2193"/>
      <c r="AF2193"/>
      <c r="AG2193"/>
      <c r="AH2193"/>
      <c r="AJ2193"/>
    </row>
    <row r="2194" spans="8:36" x14ac:dyDescent="0.35">
      <c r="H2194"/>
      <c r="I2194" s="48"/>
      <c r="J2194"/>
      <c r="K2194"/>
      <c r="L2194"/>
      <c r="M2194"/>
      <c r="N2194"/>
      <c r="O2194"/>
      <c r="P2194" s="48"/>
      <c r="Q2194"/>
      <c r="R2194"/>
      <c r="S2194"/>
      <c r="T2194"/>
      <c r="U2194"/>
      <c r="V2194"/>
      <c r="W2194" s="48"/>
      <c r="X2194"/>
      <c r="Y2194"/>
      <c r="Z2194"/>
      <c r="AA2194"/>
      <c r="AB2194" s="37"/>
      <c r="AC2194"/>
      <c r="AD2194" s="48"/>
      <c r="AE2194"/>
      <c r="AF2194"/>
      <c r="AG2194"/>
      <c r="AH2194"/>
      <c r="AJ2194"/>
    </row>
    <row r="2195" spans="8:36" x14ac:dyDescent="0.35">
      <c r="H2195"/>
      <c r="I2195" s="48"/>
      <c r="J2195"/>
      <c r="K2195"/>
      <c r="L2195"/>
      <c r="M2195"/>
      <c r="N2195"/>
      <c r="O2195"/>
      <c r="P2195" s="48"/>
      <c r="Q2195"/>
      <c r="R2195"/>
      <c r="S2195"/>
      <c r="T2195"/>
      <c r="U2195"/>
      <c r="V2195"/>
      <c r="W2195" s="48"/>
      <c r="X2195"/>
      <c r="Y2195"/>
      <c r="Z2195"/>
      <c r="AA2195"/>
      <c r="AB2195" s="37"/>
      <c r="AC2195"/>
      <c r="AD2195" s="48"/>
      <c r="AE2195"/>
      <c r="AF2195"/>
      <c r="AG2195"/>
      <c r="AH2195"/>
      <c r="AJ2195"/>
    </row>
    <row r="2196" spans="8:36" x14ac:dyDescent="0.35">
      <c r="H2196"/>
      <c r="I2196" s="48"/>
      <c r="J2196"/>
      <c r="K2196"/>
      <c r="L2196"/>
      <c r="M2196"/>
      <c r="N2196"/>
      <c r="O2196"/>
      <c r="P2196" s="48"/>
      <c r="Q2196"/>
      <c r="R2196"/>
      <c r="S2196"/>
      <c r="T2196"/>
      <c r="U2196"/>
      <c r="V2196"/>
      <c r="W2196" s="48"/>
      <c r="X2196"/>
      <c r="Y2196"/>
      <c r="Z2196"/>
      <c r="AA2196"/>
      <c r="AB2196" s="37"/>
      <c r="AC2196"/>
      <c r="AD2196" s="48"/>
      <c r="AE2196"/>
      <c r="AF2196"/>
      <c r="AG2196"/>
      <c r="AH2196"/>
      <c r="AJ2196"/>
    </row>
    <row r="2197" spans="8:36" x14ac:dyDescent="0.35">
      <c r="H2197"/>
      <c r="I2197" s="48"/>
      <c r="J2197"/>
      <c r="K2197"/>
      <c r="L2197"/>
      <c r="M2197"/>
      <c r="N2197"/>
      <c r="O2197"/>
      <c r="P2197" s="48"/>
      <c r="Q2197"/>
      <c r="R2197"/>
      <c r="S2197"/>
      <c r="T2197"/>
      <c r="U2197"/>
      <c r="V2197"/>
      <c r="W2197" s="48"/>
      <c r="X2197"/>
      <c r="Y2197"/>
      <c r="Z2197"/>
      <c r="AA2197"/>
      <c r="AB2197" s="37"/>
      <c r="AC2197"/>
      <c r="AD2197" s="48"/>
      <c r="AE2197"/>
      <c r="AF2197"/>
      <c r="AG2197"/>
      <c r="AH2197"/>
      <c r="AJ2197"/>
    </row>
    <row r="2198" spans="8:36" x14ac:dyDescent="0.35">
      <c r="H2198"/>
      <c r="I2198" s="48"/>
      <c r="J2198"/>
      <c r="K2198"/>
      <c r="L2198"/>
      <c r="M2198"/>
      <c r="N2198"/>
      <c r="O2198"/>
      <c r="P2198" s="48"/>
      <c r="Q2198"/>
      <c r="R2198"/>
      <c r="S2198"/>
      <c r="T2198"/>
      <c r="U2198"/>
      <c r="V2198"/>
      <c r="W2198" s="48"/>
      <c r="X2198"/>
      <c r="Y2198"/>
      <c r="Z2198"/>
      <c r="AA2198"/>
      <c r="AB2198" s="37"/>
      <c r="AC2198"/>
      <c r="AD2198" s="48"/>
      <c r="AE2198"/>
      <c r="AF2198"/>
      <c r="AG2198"/>
      <c r="AH2198"/>
      <c r="AJ2198"/>
    </row>
    <row r="2199" spans="8:36" x14ac:dyDescent="0.35">
      <c r="H2199"/>
      <c r="I2199" s="48"/>
      <c r="J2199"/>
      <c r="K2199"/>
      <c r="L2199"/>
      <c r="M2199"/>
      <c r="N2199"/>
      <c r="O2199"/>
      <c r="P2199" s="48"/>
      <c r="Q2199"/>
      <c r="R2199"/>
      <c r="S2199"/>
      <c r="T2199"/>
      <c r="U2199"/>
      <c r="V2199"/>
      <c r="W2199" s="48"/>
      <c r="X2199"/>
      <c r="Y2199"/>
      <c r="Z2199"/>
      <c r="AA2199"/>
      <c r="AB2199" s="37"/>
      <c r="AC2199"/>
      <c r="AD2199" s="48"/>
      <c r="AE2199"/>
      <c r="AF2199"/>
      <c r="AG2199"/>
      <c r="AH2199"/>
      <c r="AJ2199"/>
    </row>
    <row r="2200" spans="8:36" x14ac:dyDescent="0.35">
      <c r="H2200"/>
      <c r="I2200" s="48"/>
      <c r="J2200"/>
      <c r="K2200"/>
      <c r="L2200"/>
      <c r="M2200"/>
      <c r="N2200"/>
      <c r="O2200"/>
      <c r="P2200" s="48"/>
      <c r="Q2200"/>
      <c r="R2200"/>
      <c r="S2200"/>
      <c r="T2200"/>
      <c r="U2200"/>
      <c r="V2200"/>
      <c r="W2200" s="48"/>
      <c r="X2200"/>
      <c r="Y2200"/>
      <c r="Z2200"/>
      <c r="AA2200"/>
      <c r="AB2200" s="37"/>
      <c r="AC2200"/>
      <c r="AD2200" s="48"/>
      <c r="AE2200"/>
      <c r="AF2200"/>
      <c r="AG2200"/>
      <c r="AH2200"/>
      <c r="AJ2200"/>
    </row>
    <row r="2201" spans="8:36" x14ac:dyDescent="0.35">
      <c r="H2201"/>
      <c r="I2201" s="48"/>
      <c r="J2201"/>
      <c r="K2201"/>
      <c r="L2201"/>
      <c r="M2201"/>
      <c r="N2201"/>
      <c r="O2201"/>
      <c r="P2201" s="48"/>
      <c r="Q2201"/>
      <c r="R2201"/>
      <c r="S2201"/>
      <c r="T2201"/>
      <c r="U2201"/>
      <c r="V2201"/>
      <c r="W2201" s="48"/>
      <c r="X2201"/>
      <c r="Y2201"/>
      <c r="Z2201"/>
      <c r="AA2201"/>
      <c r="AB2201" s="37"/>
      <c r="AC2201"/>
      <c r="AD2201" s="48"/>
      <c r="AE2201"/>
      <c r="AF2201"/>
      <c r="AG2201"/>
      <c r="AH2201"/>
      <c r="AJ2201"/>
    </row>
    <row r="2202" spans="8:36" x14ac:dyDescent="0.35">
      <c r="H2202"/>
      <c r="I2202" s="48"/>
      <c r="J2202"/>
      <c r="K2202"/>
      <c r="L2202"/>
      <c r="M2202"/>
      <c r="N2202"/>
      <c r="O2202"/>
      <c r="P2202" s="48"/>
      <c r="Q2202"/>
      <c r="R2202"/>
      <c r="S2202"/>
      <c r="T2202"/>
      <c r="U2202"/>
      <c r="V2202"/>
      <c r="W2202" s="48"/>
      <c r="X2202"/>
      <c r="Y2202"/>
      <c r="Z2202"/>
      <c r="AA2202"/>
      <c r="AB2202" s="37"/>
      <c r="AC2202"/>
      <c r="AD2202" s="48"/>
      <c r="AE2202"/>
      <c r="AF2202"/>
      <c r="AG2202"/>
      <c r="AH2202"/>
      <c r="AJ2202"/>
    </row>
    <row r="2203" spans="8:36" x14ac:dyDescent="0.35">
      <c r="H2203"/>
      <c r="I2203" s="48"/>
      <c r="J2203"/>
      <c r="K2203"/>
      <c r="L2203"/>
      <c r="M2203"/>
      <c r="N2203"/>
      <c r="O2203"/>
      <c r="P2203" s="48"/>
      <c r="Q2203"/>
      <c r="R2203"/>
      <c r="S2203"/>
      <c r="T2203"/>
      <c r="U2203"/>
      <c r="V2203"/>
      <c r="W2203" s="48"/>
      <c r="X2203"/>
      <c r="Y2203"/>
      <c r="Z2203"/>
      <c r="AA2203"/>
      <c r="AB2203" s="37"/>
      <c r="AC2203"/>
      <c r="AD2203" s="48"/>
      <c r="AE2203"/>
      <c r="AF2203"/>
      <c r="AG2203"/>
      <c r="AH2203"/>
      <c r="AJ2203"/>
    </row>
    <row r="2204" spans="8:36" x14ac:dyDescent="0.35">
      <c r="H2204"/>
      <c r="I2204" s="48"/>
      <c r="J2204"/>
      <c r="K2204"/>
      <c r="L2204"/>
      <c r="M2204"/>
      <c r="N2204"/>
      <c r="O2204"/>
      <c r="P2204" s="48"/>
      <c r="Q2204"/>
      <c r="R2204"/>
      <c r="S2204"/>
      <c r="T2204"/>
      <c r="U2204"/>
      <c r="V2204"/>
      <c r="W2204" s="48"/>
      <c r="X2204"/>
      <c r="Y2204"/>
      <c r="Z2204"/>
      <c r="AA2204"/>
      <c r="AB2204" s="37"/>
      <c r="AC2204"/>
      <c r="AD2204" s="48"/>
      <c r="AE2204"/>
      <c r="AF2204"/>
      <c r="AG2204"/>
      <c r="AH2204"/>
      <c r="AJ2204"/>
    </row>
    <row r="2205" spans="8:36" x14ac:dyDescent="0.35">
      <c r="H2205"/>
      <c r="I2205" s="48"/>
      <c r="J2205"/>
      <c r="K2205"/>
      <c r="L2205"/>
      <c r="M2205"/>
      <c r="N2205"/>
      <c r="O2205"/>
      <c r="P2205" s="48"/>
      <c r="Q2205"/>
      <c r="R2205"/>
      <c r="S2205"/>
      <c r="T2205"/>
      <c r="U2205"/>
      <c r="V2205"/>
      <c r="W2205" s="48"/>
      <c r="X2205"/>
      <c r="Y2205"/>
      <c r="Z2205"/>
      <c r="AA2205"/>
      <c r="AB2205" s="37"/>
      <c r="AC2205"/>
      <c r="AD2205" s="48"/>
      <c r="AE2205"/>
      <c r="AF2205"/>
      <c r="AG2205"/>
      <c r="AH2205"/>
      <c r="AJ2205"/>
    </row>
    <row r="2206" spans="8:36" x14ac:dyDescent="0.35">
      <c r="H2206"/>
      <c r="I2206" s="48"/>
      <c r="J2206"/>
      <c r="K2206"/>
      <c r="L2206"/>
      <c r="M2206"/>
      <c r="N2206"/>
      <c r="O2206"/>
      <c r="P2206" s="48"/>
      <c r="Q2206"/>
      <c r="R2206"/>
      <c r="S2206"/>
      <c r="T2206"/>
      <c r="U2206"/>
      <c r="V2206"/>
      <c r="W2206" s="48"/>
      <c r="X2206"/>
      <c r="Y2206"/>
      <c r="Z2206"/>
      <c r="AA2206"/>
      <c r="AB2206" s="37"/>
      <c r="AC2206"/>
      <c r="AD2206" s="48"/>
      <c r="AE2206"/>
      <c r="AF2206"/>
      <c r="AG2206"/>
      <c r="AH2206"/>
      <c r="AJ2206"/>
    </row>
    <row r="2207" spans="8:36" x14ac:dyDescent="0.35">
      <c r="H2207"/>
      <c r="I2207" s="48"/>
      <c r="J2207"/>
      <c r="K2207"/>
      <c r="L2207"/>
      <c r="M2207"/>
      <c r="N2207"/>
      <c r="O2207"/>
      <c r="P2207" s="48"/>
      <c r="Q2207"/>
      <c r="R2207"/>
      <c r="S2207"/>
      <c r="T2207"/>
      <c r="U2207"/>
      <c r="V2207"/>
      <c r="W2207" s="48"/>
      <c r="X2207"/>
      <c r="Y2207"/>
      <c r="Z2207"/>
      <c r="AA2207"/>
      <c r="AB2207" s="37"/>
      <c r="AC2207"/>
      <c r="AD2207" s="48"/>
      <c r="AE2207"/>
      <c r="AF2207"/>
      <c r="AG2207"/>
      <c r="AH2207"/>
      <c r="AJ2207"/>
    </row>
    <row r="2208" spans="8:36" x14ac:dyDescent="0.35">
      <c r="H2208"/>
      <c r="I2208" s="48"/>
      <c r="J2208"/>
      <c r="K2208"/>
      <c r="L2208"/>
      <c r="M2208"/>
      <c r="N2208"/>
      <c r="O2208"/>
      <c r="P2208" s="48"/>
      <c r="Q2208"/>
      <c r="R2208"/>
      <c r="S2208"/>
      <c r="T2208"/>
      <c r="U2208"/>
      <c r="V2208"/>
      <c r="W2208" s="48"/>
      <c r="X2208"/>
      <c r="Y2208"/>
      <c r="Z2208"/>
      <c r="AA2208"/>
      <c r="AB2208" s="37"/>
      <c r="AC2208"/>
      <c r="AD2208" s="48"/>
      <c r="AE2208"/>
      <c r="AF2208"/>
      <c r="AG2208"/>
      <c r="AH2208"/>
      <c r="AJ2208"/>
    </row>
    <row r="2209" spans="8:36" x14ac:dyDescent="0.35">
      <c r="H2209"/>
      <c r="I2209" s="48"/>
      <c r="J2209"/>
      <c r="K2209"/>
      <c r="L2209"/>
      <c r="M2209"/>
      <c r="N2209"/>
      <c r="O2209"/>
      <c r="P2209" s="48"/>
      <c r="Q2209"/>
      <c r="R2209"/>
      <c r="S2209"/>
      <c r="T2209"/>
      <c r="U2209"/>
      <c r="V2209"/>
      <c r="W2209" s="48"/>
      <c r="X2209"/>
      <c r="Y2209"/>
      <c r="Z2209"/>
      <c r="AA2209"/>
      <c r="AB2209" s="37"/>
      <c r="AC2209"/>
      <c r="AD2209" s="48"/>
      <c r="AE2209"/>
      <c r="AF2209"/>
      <c r="AG2209"/>
      <c r="AH2209"/>
      <c r="AJ2209"/>
    </row>
    <row r="2210" spans="8:36" x14ac:dyDescent="0.35">
      <c r="H2210"/>
      <c r="I2210" s="48"/>
      <c r="J2210"/>
      <c r="K2210"/>
      <c r="L2210"/>
      <c r="M2210"/>
      <c r="N2210"/>
      <c r="O2210"/>
      <c r="P2210" s="48"/>
      <c r="Q2210"/>
      <c r="R2210"/>
      <c r="S2210"/>
      <c r="T2210"/>
      <c r="U2210"/>
      <c r="V2210"/>
      <c r="W2210" s="48"/>
      <c r="X2210"/>
      <c r="Y2210"/>
      <c r="Z2210"/>
      <c r="AA2210"/>
      <c r="AB2210" s="37"/>
      <c r="AC2210"/>
      <c r="AD2210" s="48"/>
      <c r="AE2210"/>
      <c r="AF2210"/>
      <c r="AG2210"/>
      <c r="AH2210"/>
      <c r="AJ2210"/>
    </row>
    <row r="2211" spans="8:36" x14ac:dyDescent="0.35">
      <c r="H2211"/>
      <c r="I2211" s="48"/>
      <c r="J2211"/>
      <c r="K2211"/>
      <c r="L2211"/>
      <c r="M2211"/>
      <c r="N2211"/>
      <c r="O2211"/>
      <c r="P2211" s="48"/>
      <c r="Q2211"/>
      <c r="R2211"/>
      <c r="S2211"/>
      <c r="T2211"/>
      <c r="U2211"/>
      <c r="V2211"/>
      <c r="W2211" s="48"/>
      <c r="X2211"/>
      <c r="Y2211"/>
      <c r="Z2211"/>
      <c r="AA2211"/>
      <c r="AB2211" s="37"/>
      <c r="AC2211"/>
      <c r="AD2211" s="48"/>
      <c r="AE2211"/>
      <c r="AF2211"/>
      <c r="AG2211"/>
      <c r="AH2211"/>
      <c r="AJ2211"/>
    </row>
    <row r="2212" spans="8:36" x14ac:dyDescent="0.35">
      <c r="H2212"/>
      <c r="I2212" s="48"/>
      <c r="J2212"/>
      <c r="K2212"/>
      <c r="L2212"/>
      <c r="M2212"/>
      <c r="N2212"/>
      <c r="O2212"/>
      <c r="P2212" s="48"/>
      <c r="Q2212"/>
      <c r="R2212"/>
      <c r="S2212"/>
      <c r="T2212"/>
      <c r="U2212"/>
      <c r="V2212"/>
      <c r="W2212" s="48"/>
      <c r="X2212"/>
      <c r="Y2212"/>
      <c r="Z2212"/>
      <c r="AA2212"/>
      <c r="AB2212" s="37"/>
      <c r="AC2212"/>
      <c r="AD2212" s="48"/>
      <c r="AE2212"/>
      <c r="AF2212"/>
      <c r="AG2212"/>
      <c r="AH2212"/>
      <c r="AJ2212"/>
    </row>
    <row r="2213" spans="8:36" x14ac:dyDescent="0.35">
      <c r="H2213"/>
      <c r="I2213" s="48"/>
      <c r="J2213"/>
      <c r="K2213"/>
      <c r="L2213"/>
      <c r="M2213"/>
      <c r="N2213"/>
      <c r="O2213"/>
      <c r="P2213" s="48"/>
      <c r="Q2213"/>
      <c r="R2213"/>
      <c r="S2213"/>
      <c r="T2213"/>
      <c r="U2213"/>
      <c r="V2213"/>
      <c r="W2213" s="48"/>
      <c r="X2213"/>
      <c r="Y2213"/>
      <c r="Z2213"/>
      <c r="AA2213"/>
      <c r="AB2213" s="37"/>
      <c r="AC2213"/>
      <c r="AD2213" s="48"/>
      <c r="AE2213"/>
      <c r="AF2213"/>
      <c r="AG2213"/>
      <c r="AH2213"/>
      <c r="AJ2213"/>
    </row>
    <row r="2214" spans="8:36" x14ac:dyDescent="0.35">
      <c r="H2214"/>
      <c r="I2214" s="48"/>
      <c r="J2214"/>
      <c r="K2214"/>
      <c r="L2214"/>
      <c r="M2214"/>
      <c r="N2214"/>
      <c r="O2214"/>
      <c r="P2214" s="48"/>
      <c r="Q2214"/>
      <c r="R2214"/>
      <c r="S2214"/>
      <c r="T2214"/>
      <c r="U2214"/>
      <c r="V2214"/>
      <c r="W2214" s="48"/>
      <c r="X2214"/>
      <c r="Y2214"/>
      <c r="Z2214"/>
      <c r="AA2214"/>
      <c r="AB2214" s="37"/>
      <c r="AC2214"/>
      <c r="AD2214" s="48"/>
      <c r="AE2214"/>
      <c r="AF2214"/>
      <c r="AG2214"/>
      <c r="AH2214"/>
      <c r="AJ2214"/>
    </row>
    <row r="2215" spans="8:36" x14ac:dyDescent="0.35">
      <c r="H2215"/>
      <c r="I2215" s="48"/>
      <c r="J2215"/>
      <c r="K2215"/>
      <c r="L2215"/>
      <c r="M2215"/>
      <c r="N2215"/>
      <c r="O2215"/>
      <c r="P2215" s="48"/>
      <c r="Q2215"/>
      <c r="R2215"/>
      <c r="S2215"/>
      <c r="T2215"/>
      <c r="U2215"/>
      <c r="V2215"/>
      <c r="W2215" s="48"/>
      <c r="X2215"/>
      <c r="Y2215"/>
      <c r="Z2215"/>
      <c r="AA2215"/>
      <c r="AB2215" s="37"/>
      <c r="AC2215"/>
      <c r="AD2215" s="48"/>
      <c r="AE2215"/>
      <c r="AF2215"/>
      <c r="AG2215"/>
      <c r="AH2215"/>
      <c r="AJ2215"/>
    </row>
    <row r="2216" spans="8:36" x14ac:dyDescent="0.35">
      <c r="H2216"/>
      <c r="I2216" s="48"/>
      <c r="J2216"/>
      <c r="K2216"/>
      <c r="L2216"/>
      <c r="M2216"/>
      <c r="N2216"/>
      <c r="O2216"/>
      <c r="P2216" s="48"/>
      <c r="Q2216"/>
      <c r="R2216"/>
      <c r="S2216"/>
      <c r="T2216"/>
      <c r="U2216"/>
      <c r="V2216"/>
      <c r="W2216" s="48"/>
      <c r="X2216"/>
      <c r="Y2216"/>
      <c r="Z2216"/>
      <c r="AA2216"/>
      <c r="AB2216" s="37"/>
      <c r="AC2216"/>
      <c r="AD2216" s="48"/>
      <c r="AE2216"/>
      <c r="AF2216"/>
      <c r="AG2216"/>
      <c r="AH2216"/>
      <c r="AJ2216"/>
    </row>
    <row r="2217" spans="8:36" x14ac:dyDescent="0.35">
      <c r="H2217"/>
      <c r="I2217" s="48"/>
      <c r="J2217"/>
      <c r="K2217"/>
      <c r="L2217"/>
      <c r="M2217"/>
      <c r="N2217"/>
      <c r="O2217"/>
      <c r="P2217" s="48"/>
      <c r="Q2217"/>
      <c r="R2217"/>
      <c r="S2217"/>
      <c r="T2217"/>
      <c r="U2217"/>
      <c r="V2217"/>
      <c r="W2217" s="48"/>
      <c r="X2217"/>
      <c r="Y2217"/>
      <c r="Z2217"/>
      <c r="AA2217"/>
      <c r="AB2217" s="37"/>
      <c r="AC2217"/>
      <c r="AD2217" s="48"/>
      <c r="AE2217"/>
      <c r="AF2217"/>
      <c r="AG2217"/>
      <c r="AH2217"/>
      <c r="AJ2217"/>
    </row>
    <row r="2218" spans="8:36" x14ac:dyDescent="0.35">
      <c r="H2218"/>
      <c r="I2218" s="48"/>
      <c r="J2218"/>
      <c r="K2218"/>
      <c r="L2218"/>
      <c r="M2218"/>
      <c r="N2218"/>
      <c r="O2218"/>
      <c r="P2218" s="48"/>
      <c r="Q2218"/>
      <c r="R2218"/>
      <c r="S2218"/>
      <c r="T2218"/>
      <c r="U2218"/>
      <c r="V2218"/>
      <c r="W2218" s="48"/>
      <c r="X2218"/>
      <c r="Y2218"/>
      <c r="Z2218"/>
      <c r="AA2218"/>
      <c r="AB2218" s="37"/>
      <c r="AC2218"/>
      <c r="AD2218" s="48"/>
      <c r="AE2218"/>
      <c r="AF2218"/>
      <c r="AG2218"/>
      <c r="AH2218"/>
      <c r="AJ2218"/>
    </row>
    <row r="2219" spans="8:36" x14ac:dyDescent="0.35">
      <c r="H2219"/>
      <c r="I2219" s="48"/>
      <c r="J2219"/>
      <c r="K2219"/>
      <c r="L2219"/>
      <c r="M2219"/>
      <c r="N2219"/>
      <c r="O2219"/>
      <c r="P2219" s="48"/>
      <c r="Q2219"/>
      <c r="R2219"/>
      <c r="S2219"/>
      <c r="T2219"/>
      <c r="U2219"/>
      <c r="V2219"/>
      <c r="W2219" s="48"/>
      <c r="X2219"/>
      <c r="Y2219"/>
      <c r="Z2219"/>
      <c r="AA2219"/>
      <c r="AB2219" s="37"/>
      <c r="AC2219"/>
      <c r="AD2219" s="48"/>
      <c r="AE2219"/>
      <c r="AF2219"/>
      <c r="AG2219"/>
      <c r="AH2219"/>
      <c r="AJ2219"/>
    </row>
    <row r="2220" spans="8:36" x14ac:dyDescent="0.35">
      <c r="H2220"/>
      <c r="I2220" s="48"/>
      <c r="J2220"/>
      <c r="K2220"/>
      <c r="L2220"/>
      <c r="M2220"/>
      <c r="N2220"/>
      <c r="O2220"/>
      <c r="P2220" s="48"/>
      <c r="Q2220"/>
      <c r="R2220"/>
      <c r="S2220"/>
      <c r="T2220"/>
      <c r="U2220"/>
      <c r="V2220"/>
      <c r="W2220" s="48"/>
      <c r="X2220"/>
      <c r="Y2220"/>
      <c r="Z2220"/>
      <c r="AA2220"/>
      <c r="AB2220" s="37"/>
      <c r="AC2220"/>
      <c r="AD2220" s="48"/>
      <c r="AE2220"/>
      <c r="AF2220"/>
      <c r="AG2220"/>
      <c r="AH2220"/>
      <c r="AJ2220"/>
    </row>
    <row r="2221" spans="8:36" x14ac:dyDescent="0.35">
      <c r="H2221"/>
      <c r="I2221" s="48"/>
      <c r="J2221"/>
      <c r="K2221"/>
      <c r="L2221"/>
      <c r="M2221"/>
      <c r="N2221"/>
      <c r="O2221"/>
      <c r="P2221" s="48"/>
      <c r="Q2221"/>
      <c r="R2221"/>
      <c r="S2221"/>
      <c r="T2221"/>
      <c r="U2221"/>
      <c r="V2221"/>
      <c r="W2221" s="48"/>
      <c r="X2221"/>
      <c r="Y2221"/>
      <c r="Z2221"/>
      <c r="AA2221"/>
      <c r="AB2221" s="37"/>
      <c r="AC2221"/>
      <c r="AD2221" s="48"/>
      <c r="AE2221"/>
      <c r="AF2221"/>
      <c r="AG2221"/>
      <c r="AH2221"/>
      <c r="AJ2221"/>
    </row>
    <row r="2222" spans="8:36" x14ac:dyDescent="0.35">
      <c r="H2222"/>
      <c r="I2222" s="48"/>
      <c r="J2222"/>
      <c r="K2222"/>
      <c r="L2222"/>
      <c r="M2222"/>
      <c r="N2222"/>
      <c r="O2222"/>
      <c r="P2222" s="48"/>
      <c r="Q2222"/>
      <c r="R2222"/>
      <c r="S2222"/>
      <c r="T2222"/>
      <c r="U2222"/>
      <c r="V2222"/>
      <c r="W2222" s="48"/>
      <c r="X2222"/>
      <c r="Y2222"/>
      <c r="Z2222"/>
      <c r="AA2222"/>
      <c r="AB2222" s="37"/>
      <c r="AC2222"/>
      <c r="AD2222" s="48"/>
      <c r="AE2222"/>
      <c r="AF2222"/>
      <c r="AG2222"/>
      <c r="AH2222"/>
      <c r="AJ2222"/>
    </row>
    <row r="2223" spans="8:36" x14ac:dyDescent="0.35">
      <c r="H2223"/>
      <c r="I2223" s="48"/>
      <c r="J2223"/>
      <c r="K2223"/>
      <c r="L2223"/>
      <c r="M2223"/>
      <c r="N2223"/>
      <c r="O2223"/>
      <c r="P2223" s="48"/>
      <c r="Q2223"/>
      <c r="R2223"/>
      <c r="S2223"/>
      <c r="T2223"/>
      <c r="U2223"/>
      <c r="V2223"/>
      <c r="W2223" s="48"/>
      <c r="X2223"/>
      <c r="Y2223"/>
      <c r="Z2223"/>
      <c r="AA2223"/>
      <c r="AB2223" s="37"/>
      <c r="AC2223"/>
      <c r="AD2223" s="48"/>
      <c r="AE2223"/>
      <c r="AF2223"/>
      <c r="AG2223"/>
      <c r="AH2223"/>
      <c r="AJ2223"/>
    </row>
    <row r="2224" spans="8:36" x14ac:dyDescent="0.35">
      <c r="H2224"/>
      <c r="I2224" s="48"/>
      <c r="J2224"/>
      <c r="K2224"/>
      <c r="L2224"/>
      <c r="M2224"/>
      <c r="N2224"/>
      <c r="O2224"/>
      <c r="P2224" s="48"/>
      <c r="Q2224"/>
      <c r="R2224"/>
      <c r="S2224"/>
      <c r="T2224"/>
      <c r="U2224"/>
      <c r="V2224"/>
      <c r="W2224" s="48"/>
      <c r="X2224"/>
      <c r="Y2224"/>
      <c r="Z2224"/>
      <c r="AA2224"/>
      <c r="AB2224" s="37"/>
      <c r="AC2224"/>
      <c r="AD2224" s="48"/>
      <c r="AE2224"/>
      <c r="AF2224"/>
      <c r="AG2224"/>
      <c r="AH2224"/>
      <c r="AJ2224"/>
    </row>
    <row r="2225" spans="8:36" x14ac:dyDescent="0.35">
      <c r="H2225"/>
      <c r="I2225" s="48"/>
      <c r="J2225"/>
      <c r="K2225"/>
      <c r="L2225"/>
      <c r="M2225"/>
      <c r="N2225"/>
      <c r="O2225"/>
      <c r="P2225" s="48"/>
      <c r="Q2225"/>
      <c r="R2225"/>
      <c r="S2225"/>
      <c r="T2225"/>
      <c r="U2225"/>
      <c r="V2225"/>
      <c r="W2225" s="48"/>
      <c r="X2225"/>
      <c r="Y2225"/>
      <c r="Z2225"/>
      <c r="AA2225"/>
      <c r="AB2225" s="37"/>
      <c r="AC2225"/>
      <c r="AD2225" s="48"/>
      <c r="AE2225"/>
      <c r="AF2225"/>
      <c r="AG2225"/>
      <c r="AH2225"/>
      <c r="AJ2225"/>
    </row>
    <row r="2226" spans="8:36" x14ac:dyDescent="0.35">
      <c r="H2226"/>
      <c r="I2226" s="48"/>
      <c r="J2226"/>
      <c r="K2226"/>
      <c r="L2226"/>
      <c r="M2226"/>
      <c r="N2226"/>
      <c r="O2226"/>
      <c r="P2226" s="48"/>
      <c r="Q2226"/>
      <c r="R2226"/>
      <c r="S2226"/>
      <c r="T2226"/>
      <c r="U2226"/>
      <c r="V2226"/>
      <c r="W2226" s="48"/>
      <c r="X2226"/>
      <c r="Y2226"/>
      <c r="Z2226"/>
      <c r="AA2226"/>
      <c r="AB2226" s="37"/>
      <c r="AC2226"/>
      <c r="AD2226" s="48"/>
      <c r="AE2226"/>
      <c r="AF2226"/>
      <c r="AG2226"/>
      <c r="AH2226"/>
      <c r="AJ2226"/>
    </row>
    <row r="2227" spans="8:36" x14ac:dyDescent="0.35">
      <c r="H2227"/>
      <c r="I2227" s="48"/>
      <c r="J2227"/>
      <c r="K2227"/>
      <c r="L2227"/>
      <c r="M2227"/>
      <c r="N2227"/>
      <c r="O2227"/>
      <c r="P2227" s="48"/>
      <c r="Q2227"/>
      <c r="R2227"/>
      <c r="S2227"/>
      <c r="T2227"/>
      <c r="U2227"/>
      <c r="V2227"/>
      <c r="W2227" s="48"/>
      <c r="X2227"/>
      <c r="Y2227"/>
      <c r="Z2227"/>
      <c r="AA2227"/>
      <c r="AB2227" s="37"/>
      <c r="AC2227"/>
      <c r="AD2227" s="48"/>
      <c r="AE2227"/>
      <c r="AF2227"/>
      <c r="AG2227"/>
      <c r="AH2227"/>
      <c r="AJ2227"/>
    </row>
    <row r="2228" spans="8:36" x14ac:dyDescent="0.35">
      <c r="H2228"/>
      <c r="I2228" s="48"/>
      <c r="J2228"/>
      <c r="K2228"/>
      <c r="L2228"/>
      <c r="M2228"/>
      <c r="N2228"/>
      <c r="O2228"/>
      <c r="P2228" s="48"/>
      <c r="Q2228"/>
      <c r="R2228"/>
      <c r="S2228"/>
      <c r="T2228"/>
      <c r="U2228"/>
      <c r="V2228"/>
      <c r="W2228" s="48"/>
      <c r="X2228"/>
      <c r="Y2228"/>
      <c r="Z2228"/>
      <c r="AA2228"/>
      <c r="AB2228" s="37"/>
      <c r="AC2228"/>
      <c r="AD2228" s="48"/>
      <c r="AE2228"/>
      <c r="AF2228"/>
      <c r="AG2228"/>
      <c r="AH2228"/>
      <c r="AJ2228"/>
    </row>
    <row r="2229" spans="8:36" x14ac:dyDescent="0.35">
      <c r="H2229"/>
      <c r="I2229" s="48"/>
      <c r="J2229"/>
      <c r="K2229"/>
      <c r="L2229"/>
      <c r="M2229"/>
      <c r="N2229"/>
      <c r="O2229"/>
      <c r="P2229" s="48"/>
      <c r="Q2229"/>
      <c r="R2229"/>
      <c r="S2229"/>
      <c r="T2229"/>
      <c r="U2229"/>
      <c r="V2229"/>
      <c r="W2229" s="48"/>
      <c r="X2229"/>
      <c r="Y2229"/>
      <c r="Z2229"/>
      <c r="AA2229"/>
      <c r="AB2229" s="37"/>
      <c r="AC2229"/>
      <c r="AD2229" s="48"/>
      <c r="AE2229"/>
      <c r="AF2229"/>
      <c r="AG2229"/>
      <c r="AH2229"/>
      <c r="AJ2229"/>
    </row>
    <row r="2230" spans="8:36" x14ac:dyDescent="0.35">
      <c r="H2230"/>
      <c r="I2230" s="48"/>
      <c r="J2230"/>
      <c r="K2230"/>
      <c r="L2230"/>
      <c r="M2230"/>
      <c r="N2230"/>
      <c r="O2230"/>
      <c r="P2230" s="48"/>
      <c r="Q2230"/>
      <c r="R2230"/>
      <c r="S2230"/>
      <c r="T2230"/>
      <c r="U2230"/>
      <c r="V2230"/>
      <c r="W2230" s="48"/>
      <c r="X2230"/>
      <c r="Y2230"/>
      <c r="Z2230"/>
      <c r="AA2230"/>
      <c r="AB2230" s="37"/>
      <c r="AC2230"/>
      <c r="AD2230" s="48"/>
      <c r="AE2230"/>
      <c r="AF2230"/>
      <c r="AG2230"/>
      <c r="AH2230"/>
      <c r="AJ2230"/>
    </row>
    <row r="2231" spans="8:36" x14ac:dyDescent="0.35">
      <c r="H2231"/>
      <c r="I2231" s="48"/>
      <c r="J2231"/>
      <c r="K2231"/>
      <c r="L2231"/>
      <c r="M2231"/>
      <c r="N2231"/>
      <c r="O2231"/>
      <c r="P2231" s="48"/>
      <c r="Q2231"/>
      <c r="R2231"/>
      <c r="S2231"/>
      <c r="T2231"/>
      <c r="U2231"/>
      <c r="V2231"/>
      <c r="W2231" s="48"/>
      <c r="X2231"/>
      <c r="Y2231"/>
      <c r="Z2231"/>
      <c r="AA2231"/>
      <c r="AB2231" s="37"/>
      <c r="AC2231"/>
      <c r="AD2231" s="48"/>
      <c r="AE2231"/>
      <c r="AF2231"/>
      <c r="AG2231"/>
      <c r="AH2231"/>
      <c r="AJ2231"/>
    </row>
    <row r="2232" spans="8:36" x14ac:dyDescent="0.35">
      <c r="H2232"/>
      <c r="I2232" s="48"/>
      <c r="J2232"/>
      <c r="K2232"/>
      <c r="L2232"/>
      <c r="M2232"/>
      <c r="N2232"/>
      <c r="O2232"/>
      <c r="P2232" s="48"/>
      <c r="Q2232"/>
      <c r="R2232"/>
      <c r="S2232"/>
      <c r="T2232"/>
      <c r="U2232"/>
      <c r="V2232"/>
      <c r="W2232" s="48"/>
      <c r="X2232"/>
      <c r="Y2232"/>
      <c r="Z2232"/>
      <c r="AA2232"/>
      <c r="AB2232" s="37"/>
      <c r="AC2232"/>
      <c r="AD2232" s="48"/>
      <c r="AE2232"/>
      <c r="AF2232"/>
      <c r="AG2232"/>
      <c r="AH2232"/>
      <c r="AJ2232"/>
    </row>
    <row r="2233" spans="8:36" x14ac:dyDescent="0.35">
      <c r="H2233"/>
      <c r="I2233" s="48"/>
      <c r="J2233"/>
      <c r="K2233"/>
      <c r="L2233"/>
      <c r="M2233"/>
      <c r="N2233"/>
      <c r="O2233"/>
      <c r="P2233" s="48"/>
      <c r="Q2233"/>
      <c r="R2233"/>
      <c r="S2233"/>
      <c r="T2233"/>
      <c r="U2233"/>
      <c r="V2233"/>
      <c r="W2233" s="48"/>
      <c r="X2233"/>
      <c r="Y2233"/>
      <c r="Z2233"/>
      <c r="AA2233"/>
      <c r="AB2233" s="37"/>
      <c r="AC2233"/>
      <c r="AD2233" s="48"/>
      <c r="AE2233"/>
      <c r="AF2233"/>
      <c r="AG2233"/>
      <c r="AH2233"/>
      <c r="AJ2233"/>
    </row>
    <row r="2234" spans="8:36" x14ac:dyDescent="0.35">
      <c r="H2234"/>
      <c r="I2234" s="48"/>
      <c r="J2234"/>
      <c r="K2234"/>
      <c r="L2234"/>
      <c r="M2234"/>
      <c r="N2234"/>
      <c r="O2234"/>
      <c r="P2234" s="48"/>
      <c r="Q2234"/>
      <c r="R2234"/>
      <c r="S2234"/>
      <c r="T2234"/>
      <c r="U2234"/>
      <c r="V2234"/>
      <c r="W2234" s="48"/>
      <c r="X2234"/>
      <c r="Y2234"/>
      <c r="Z2234"/>
      <c r="AA2234"/>
      <c r="AB2234" s="37"/>
      <c r="AC2234"/>
      <c r="AD2234" s="48"/>
      <c r="AE2234"/>
      <c r="AF2234"/>
      <c r="AG2234"/>
      <c r="AH2234"/>
      <c r="AJ2234"/>
    </row>
    <row r="2235" spans="8:36" x14ac:dyDescent="0.35">
      <c r="H2235"/>
      <c r="I2235" s="48"/>
      <c r="J2235"/>
      <c r="K2235"/>
      <c r="L2235"/>
      <c r="M2235"/>
      <c r="N2235"/>
      <c r="O2235"/>
      <c r="P2235" s="48"/>
      <c r="Q2235"/>
      <c r="R2235"/>
      <c r="S2235"/>
      <c r="T2235"/>
      <c r="U2235"/>
      <c r="V2235"/>
      <c r="W2235" s="48"/>
      <c r="X2235"/>
      <c r="Y2235"/>
      <c r="Z2235"/>
      <c r="AA2235"/>
      <c r="AB2235" s="37"/>
      <c r="AC2235"/>
      <c r="AD2235" s="48"/>
      <c r="AE2235"/>
      <c r="AF2235"/>
      <c r="AG2235"/>
      <c r="AH2235"/>
      <c r="AJ2235"/>
    </row>
    <row r="2236" spans="8:36" x14ac:dyDescent="0.35">
      <c r="H2236"/>
      <c r="I2236" s="48"/>
      <c r="J2236"/>
      <c r="K2236"/>
      <c r="L2236"/>
      <c r="M2236"/>
      <c r="N2236"/>
      <c r="O2236"/>
      <c r="P2236" s="48"/>
      <c r="Q2236"/>
      <c r="R2236"/>
      <c r="S2236"/>
      <c r="T2236"/>
      <c r="U2236"/>
      <c r="V2236"/>
      <c r="W2236" s="48"/>
      <c r="X2236"/>
      <c r="Y2236"/>
      <c r="Z2236"/>
      <c r="AA2236"/>
      <c r="AB2236" s="37"/>
      <c r="AC2236"/>
      <c r="AD2236" s="48"/>
      <c r="AE2236"/>
      <c r="AF2236"/>
      <c r="AG2236"/>
      <c r="AH2236"/>
      <c r="AJ2236"/>
    </row>
    <row r="2237" spans="8:36" x14ac:dyDescent="0.35">
      <c r="H2237"/>
      <c r="I2237" s="48"/>
      <c r="J2237"/>
      <c r="K2237"/>
      <c r="L2237"/>
      <c r="M2237"/>
      <c r="N2237"/>
      <c r="O2237"/>
      <c r="P2237" s="48"/>
      <c r="Q2237"/>
      <c r="R2237"/>
      <c r="S2237"/>
      <c r="T2237"/>
      <c r="U2237"/>
      <c r="V2237"/>
      <c r="W2237" s="48"/>
      <c r="X2237"/>
      <c r="Y2237"/>
      <c r="Z2237"/>
      <c r="AA2237"/>
      <c r="AB2237" s="37"/>
      <c r="AC2237"/>
      <c r="AD2237" s="48"/>
      <c r="AE2237"/>
      <c r="AF2237"/>
      <c r="AG2237"/>
      <c r="AH2237"/>
      <c r="AJ2237"/>
    </row>
    <row r="2238" spans="8:36" x14ac:dyDescent="0.35">
      <c r="H2238"/>
      <c r="I2238" s="48"/>
      <c r="J2238"/>
      <c r="K2238"/>
      <c r="L2238"/>
      <c r="M2238"/>
      <c r="N2238"/>
      <c r="O2238"/>
      <c r="P2238" s="48"/>
      <c r="Q2238"/>
      <c r="R2238"/>
      <c r="S2238"/>
      <c r="T2238"/>
      <c r="U2238"/>
      <c r="V2238"/>
      <c r="W2238" s="48"/>
      <c r="X2238"/>
      <c r="Y2238"/>
      <c r="Z2238"/>
      <c r="AA2238"/>
      <c r="AB2238" s="37"/>
      <c r="AC2238"/>
      <c r="AD2238" s="48"/>
      <c r="AE2238"/>
      <c r="AF2238"/>
      <c r="AG2238"/>
      <c r="AH2238"/>
      <c r="AJ2238"/>
    </row>
    <row r="2239" spans="8:36" x14ac:dyDescent="0.35">
      <c r="H2239"/>
      <c r="I2239" s="48"/>
      <c r="J2239"/>
      <c r="K2239"/>
      <c r="L2239"/>
      <c r="M2239"/>
      <c r="N2239"/>
      <c r="O2239"/>
      <c r="P2239" s="48"/>
      <c r="Q2239"/>
      <c r="R2239"/>
      <c r="S2239"/>
      <c r="T2239"/>
      <c r="U2239"/>
      <c r="V2239"/>
      <c r="W2239" s="48"/>
      <c r="X2239"/>
      <c r="Y2239"/>
      <c r="Z2239"/>
      <c r="AA2239"/>
      <c r="AB2239" s="37"/>
      <c r="AC2239"/>
      <c r="AD2239" s="48"/>
      <c r="AE2239"/>
      <c r="AF2239"/>
      <c r="AG2239"/>
      <c r="AH2239"/>
      <c r="AJ2239"/>
    </row>
    <row r="2240" spans="8:36" x14ac:dyDescent="0.35">
      <c r="H2240"/>
      <c r="I2240" s="48"/>
      <c r="J2240"/>
      <c r="K2240"/>
      <c r="L2240"/>
      <c r="M2240"/>
      <c r="N2240"/>
      <c r="O2240"/>
      <c r="P2240" s="48"/>
      <c r="Q2240"/>
      <c r="R2240"/>
      <c r="S2240"/>
      <c r="T2240"/>
      <c r="U2240"/>
      <c r="V2240"/>
      <c r="W2240" s="48"/>
      <c r="X2240"/>
      <c r="Y2240"/>
      <c r="Z2240"/>
      <c r="AA2240"/>
      <c r="AB2240" s="37"/>
      <c r="AC2240"/>
      <c r="AD2240" s="48"/>
      <c r="AE2240"/>
      <c r="AF2240"/>
      <c r="AG2240"/>
      <c r="AH2240"/>
      <c r="AJ2240"/>
    </row>
    <row r="2241" spans="8:36" x14ac:dyDescent="0.35">
      <c r="H2241"/>
      <c r="I2241" s="48"/>
      <c r="J2241"/>
      <c r="K2241"/>
      <c r="L2241"/>
      <c r="M2241"/>
      <c r="N2241"/>
      <c r="O2241"/>
      <c r="P2241" s="48"/>
      <c r="Q2241"/>
      <c r="R2241"/>
      <c r="S2241"/>
      <c r="T2241"/>
      <c r="U2241"/>
      <c r="V2241"/>
      <c r="W2241" s="48"/>
      <c r="X2241"/>
      <c r="Y2241"/>
      <c r="Z2241"/>
      <c r="AA2241"/>
      <c r="AB2241" s="37"/>
      <c r="AC2241"/>
      <c r="AD2241" s="48"/>
      <c r="AE2241"/>
      <c r="AF2241"/>
      <c r="AG2241"/>
      <c r="AH2241"/>
      <c r="AJ2241"/>
    </row>
    <row r="2242" spans="8:36" x14ac:dyDescent="0.35">
      <c r="H2242"/>
      <c r="I2242" s="48"/>
      <c r="J2242"/>
      <c r="K2242"/>
      <c r="L2242"/>
      <c r="M2242"/>
      <c r="N2242"/>
      <c r="O2242"/>
      <c r="P2242" s="48"/>
      <c r="Q2242"/>
      <c r="R2242"/>
      <c r="S2242"/>
      <c r="T2242"/>
      <c r="U2242"/>
      <c r="V2242"/>
      <c r="W2242" s="48"/>
      <c r="X2242"/>
      <c r="Y2242"/>
      <c r="Z2242"/>
      <c r="AA2242"/>
      <c r="AB2242" s="37"/>
      <c r="AC2242"/>
      <c r="AD2242" s="48"/>
      <c r="AE2242"/>
      <c r="AF2242"/>
      <c r="AG2242"/>
      <c r="AH2242"/>
      <c r="AJ2242"/>
    </row>
    <row r="2243" spans="8:36" x14ac:dyDescent="0.35">
      <c r="H2243"/>
      <c r="I2243" s="48"/>
      <c r="J2243"/>
      <c r="K2243"/>
      <c r="L2243"/>
      <c r="M2243"/>
      <c r="N2243"/>
      <c r="O2243"/>
      <c r="P2243" s="48"/>
      <c r="Q2243"/>
      <c r="R2243"/>
      <c r="S2243"/>
      <c r="T2243"/>
      <c r="U2243"/>
      <c r="V2243"/>
      <c r="W2243" s="48"/>
      <c r="X2243"/>
      <c r="Y2243"/>
      <c r="Z2243"/>
      <c r="AA2243"/>
      <c r="AB2243" s="37"/>
      <c r="AC2243"/>
      <c r="AD2243" s="48"/>
      <c r="AE2243"/>
      <c r="AF2243"/>
      <c r="AG2243"/>
      <c r="AH2243"/>
      <c r="AJ2243"/>
    </row>
    <row r="2244" spans="8:36" x14ac:dyDescent="0.35">
      <c r="H2244"/>
      <c r="I2244" s="48"/>
      <c r="J2244"/>
      <c r="K2244"/>
      <c r="L2244"/>
      <c r="M2244"/>
      <c r="N2244"/>
      <c r="O2244"/>
      <c r="P2244" s="48"/>
      <c r="Q2244"/>
      <c r="R2244"/>
      <c r="S2244"/>
      <c r="T2244"/>
      <c r="U2244"/>
      <c r="V2244"/>
      <c r="W2244" s="48"/>
      <c r="X2244"/>
      <c r="Y2244"/>
      <c r="Z2244"/>
      <c r="AA2244"/>
      <c r="AB2244" s="37"/>
      <c r="AC2244"/>
      <c r="AD2244" s="48"/>
      <c r="AE2244"/>
      <c r="AF2244"/>
      <c r="AG2244"/>
      <c r="AH2244"/>
      <c r="AJ2244"/>
    </row>
    <row r="2245" spans="8:36" x14ac:dyDescent="0.35">
      <c r="H2245"/>
      <c r="I2245" s="48"/>
      <c r="J2245"/>
      <c r="K2245"/>
      <c r="L2245"/>
      <c r="M2245"/>
      <c r="N2245"/>
      <c r="O2245"/>
      <c r="P2245" s="48"/>
      <c r="Q2245"/>
      <c r="R2245"/>
      <c r="S2245"/>
      <c r="T2245"/>
      <c r="U2245"/>
      <c r="V2245"/>
      <c r="W2245" s="48"/>
      <c r="X2245"/>
      <c r="Y2245"/>
      <c r="Z2245"/>
      <c r="AA2245"/>
      <c r="AB2245" s="37"/>
      <c r="AC2245"/>
      <c r="AD2245" s="48"/>
      <c r="AE2245"/>
      <c r="AF2245"/>
      <c r="AG2245"/>
      <c r="AH2245"/>
      <c r="AJ2245"/>
    </row>
    <row r="2246" spans="8:36" x14ac:dyDescent="0.35">
      <c r="H2246"/>
      <c r="I2246" s="48"/>
      <c r="J2246"/>
      <c r="K2246"/>
      <c r="L2246"/>
      <c r="M2246"/>
      <c r="N2246"/>
      <c r="O2246"/>
      <c r="P2246" s="48"/>
      <c r="Q2246"/>
      <c r="R2246"/>
      <c r="S2246"/>
      <c r="T2246"/>
      <c r="U2246"/>
      <c r="V2246"/>
      <c r="W2246" s="48"/>
      <c r="X2246"/>
      <c r="Y2246"/>
      <c r="Z2246"/>
      <c r="AA2246"/>
      <c r="AB2246" s="37"/>
      <c r="AC2246"/>
      <c r="AD2246" s="48"/>
      <c r="AE2246"/>
      <c r="AF2246"/>
      <c r="AG2246"/>
      <c r="AH2246"/>
      <c r="AJ2246"/>
    </row>
    <row r="2247" spans="8:36" x14ac:dyDescent="0.35">
      <c r="H2247"/>
      <c r="I2247" s="48"/>
      <c r="J2247"/>
      <c r="K2247"/>
      <c r="L2247"/>
      <c r="M2247"/>
      <c r="N2247"/>
      <c r="O2247"/>
      <c r="P2247" s="48"/>
      <c r="Q2247"/>
      <c r="R2247"/>
      <c r="S2247"/>
      <c r="T2247"/>
      <c r="U2247"/>
      <c r="V2247"/>
      <c r="W2247" s="48"/>
      <c r="X2247"/>
      <c r="Y2247"/>
      <c r="Z2247"/>
      <c r="AA2247"/>
      <c r="AB2247" s="37"/>
      <c r="AC2247"/>
      <c r="AD2247" s="48"/>
      <c r="AE2247"/>
      <c r="AF2247"/>
      <c r="AG2247"/>
      <c r="AH2247"/>
      <c r="AJ2247"/>
    </row>
    <row r="2248" spans="8:36" x14ac:dyDescent="0.35">
      <c r="H2248"/>
      <c r="I2248" s="48"/>
      <c r="J2248"/>
      <c r="K2248"/>
      <c r="L2248"/>
      <c r="M2248"/>
      <c r="N2248"/>
      <c r="O2248"/>
      <c r="P2248" s="48"/>
      <c r="Q2248"/>
      <c r="R2248"/>
      <c r="S2248"/>
      <c r="T2248"/>
      <c r="U2248"/>
      <c r="V2248"/>
      <c r="W2248" s="48"/>
      <c r="X2248"/>
      <c r="Y2248"/>
      <c r="Z2248"/>
      <c r="AA2248"/>
      <c r="AB2248" s="37"/>
      <c r="AC2248"/>
      <c r="AD2248" s="48"/>
      <c r="AE2248"/>
      <c r="AF2248"/>
      <c r="AG2248"/>
      <c r="AH2248"/>
      <c r="AJ2248"/>
    </row>
    <row r="2249" spans="8:36" x14ac:dyDescent="0.35">
      <c r="H2249"/>
      <c r="I2249" s="48"/>
      <c r="J2249"/>
      <c r="K2249"/>
      <c r="L2249"/>
      <c r="M2249"/>
      <c r="N2249"/>
      <c r="O2249"/>
      <c r="P2249" s="48"/>
      <c r="Q2249"/>
      <c r="R2249"/>
      <c r="S2249"/>
      <c r="T2249"/>
      <c r="U2249"/>
      <c r="V2249"/>
      <c r="W2249" s="48"/>
      <c r="X2249"/>
      <c r="Y2249"/>
      <c r="Z2249"/>
      <c r="AA2249"/>
      <c r="AB2249" s="37"/>
      <c r="AC2249"/>
      <c r="AD2249" s="48"/>
      <c r="AE2249"/>
      <c r="AF2249"/>
      <c r="AG2249"/>
      <c r="AH2249"/>
      <c r="AJ2249"/>
    </row>
    <row r="2250" spans="8:36" x14ac:dyDescent="0.35">
      <c r="H2250"/>
      <c r="I2250" s="48"/>
      <c r="J2250"/>
      <c r="K2250"/>
      <c r="L2250"/>
      <c r="M2250"/>
      <c r="N2250"/>
      <c r="O2250"/>
      <c r="P2250" s="48"/>
      <c r="Q2250"/>
      <c r="R2250"/>
      <c r="S2250"/>
      <c r="T2250"/>
      <c r="U2250"/>
      <c r="V2250"/>
      <c r="W2250" s="48"/>
      <c r="X2250"/>
      <c r="Y2250"/>
      <c r="Z2250"/>
      <c r="AA2250"/>
      <c r="AB2250" s="37"/>
      <c r="AC2250"/>
      <c r="AD2250" s="48"/>
      <c r="AE2250"/>
      <c r="AF2250"/>
      <c r="AG2250"/>
      <c r="AH2250"/>
      <c r="AJ2250"/>
    </row>
    <row r="2251" spans="8:36" x14ac:dyDescent="0.35">
      <c r="H2251"/>
      <c r="I2251" s="48"/>
      <c r="J2251"/>
      <c r="K2251"/>
      <c r="L2251"/>
      <c r="M2251"/>
      <c r="N2251"/>
      <c r="O2251"/>
      <c r="P2251" s="48"/>
      <c r="Q2251"/>
      <c r="R2251"/>
      <c r="S2251"/>
      <c r="T2251"/>
      <c r="U2251"/>
      <c r="V2251"/>
      <c r="W2251" s="48"/>
      <c r="X2251"/>
      <c r="Y2251"/>
      <c r="Z2251"/>
      <c r="AA2251"/>
      <c r="AB2251" s="37"/>
      <c r="AC2251"/>
      <c r="AD2251" s="48"/>
      <c r="AE2251"/>
      <c r="AF2251"/>
      <c r="AG2251"/>
      <c r="AH2251"/>
      <c r="AJ2251"/>
    </row>
    <row r="2252" spans="8:36" x14ac:dyDescent="0.35">
      <c r="H2252"/>
      <c r="I2252" s="48"/>
      <c r="J2252"/>
      <c r="K2252"/>
      <c r="L2252"/>
      <c r="M2252"/>
      <c r="N2252"/>
      <c r="O2252"/>
      <c r="P2252" s="48"/>
      <c r="Q2252"/>
      <c r="R2252"/>
      <c r="S2252"/>
      <c r="T2252"/>
      <c r="U2252"/>
      <c r="V2252"/>
      <c r="W2252" s="48"/>
      <c r="X2252"/>
      <c r="Y2252"/>
      <c r="Z2252"/>
      <c r="AA2252"/>
      <c r="AB2252" s="37"/>
      <c r="AC2252"/>
      <c r="AD2252" s="48"/>
      <c r="AE2252"/>
      <c r="AF2252"/>
      <c r="AG2252"/>
      <c r="AH2252"/>
      <c r="AJ2252"/>
    </row>
    <row r="2253" spans="8:36" x14ac:dyDescent="0.35">
      <c r="H2253"/>
      <c r="I2253" s="48"/>
      <c r="J2253"/>
      <c r="K2253"/>
      <c r="L2253"/>
      <c r="M2253"/>
      <c r="N2253"/>
      <c r="O2253"/>
      <c r="P2253" s="48"/>
      <c r="Q2253"/>
      <c r="R2253"/>
      <c r="S2253"/>
      <c r="T2253"/>
      <c r="U2253"/>
      <c r="V2253"/>
      <c r="W2253" s="48"/>
      <c r="X2253"/>
      <c r="Y2253"/>
      <c r="Z2253"/>
      <c r="AA2253"/>
      <c r="AB2253" s="37"/>
      <c r="AC2253"/>
      <c r="AD2253" s="48"/>
      <c r="AE2253"/>
      <c r="AF2253"/>
      <c r="AG2253"/>
      <c r="AH2253"/>
      <c r="AJ2253"/>
    </row>
    <row r="2254" spans="8:36" x14ac:dyDescent="0.35">
      <c r="H2254"/>
      <c r="I2254" s="48"/>
      <c r="J2254"/>
      <c r="K2254"/>
      <c r="L2254"/>
      <c r="M2254"/>
      <c r="N2254"/>
      <c r="O2254"/>
      <c r="P2254" s="48"/>
      <c r="Q2254"/>
      <c r="R2254"/>
      <c r="S2254"/>
      <c r="T2254"/>
      <c r="U2254"/>
      <c r="V2254"/>
      <c r="W2254" s="48"/>
      <c r="X2254"/>
      <c r="Y2254"/>
      <c r="Z2254"/>
      <c r="AA2254"/>
      <c r="AB2254" s="37"/>
      <c r="AC2254"/>
      <c r="AD2254" s="48"/>
      <c r="AE2254"/>
      <c r="AF2254"/>
      <c r="AG2254"/>
      <c r="AH2254"/>
      <c r="AJ2254"/>
    </row>
    <row r="2255" spans="8:36" x14ac:dyDescent="0.35">
      <c r="H2255"/>
      <c r="I2255" s="48"/>
      <c r="J2255"/>
      <c r="K2255"/>
      <c r="L2255"/>
      <c r="M2255"/>
      <c r="N2255"/>
      <c r="O2255"/>
      <c r="P2255" s="48"/>
      <c r="Q2255"/>
      <c r="R2255"/>
      <c r="S2255"/>
      <c r="T2255"/>
      <c r="U2255"/>
      <c r="V2255"/>
      <c r="W2255" s="48"/>
      <c r="X2255"/>
      <c r="Y2255"/>
      <c r="Z2255"/>
      <c r="AA2255"/>
      <c r="AB2255" s="37"/>
      <c r="AC2255"/>
      <c r="AD2255" s="48"/>
      <c r="AE2255"/>
      <c r="AF2255"/>
      <c r="AG2255"/>
      <c r="AH2255"/>
      <c r="AJ2255"/>
    </row>
    <row r="2256" spans="8:36" x14ac:dyDescent="0.35">
      <c r="H2256"/>
      <c r="I2256" s="48"/>
      <c r="J2256"/>
      <c r="K2256"/>
      <c r="L2256"/>
      <c r="M2256"/>
      <c r="N2256"/>
      <c r="O2256"/>
      <c r="P2256" s="48"/>
      <c r="Q2256"/>
      <c r="R2256"/>
      <c r="S2256"/>
      <c r="T2256"/>
      <c r="U2256"/>
      <c r="V2256"/>
      <c r="W2256" s="48"/>
      <c r="X2256"/>
      <c r="Y2256"/>
      <c r="Z2256"/>
      <c r="AA2256"/>
      <c r="AB2256" s="37"/>
      <c r="AC2256"/>
      <c r="AD2256" s="48"/>
      <c r="AE2256"/>
      <c r="AF2256"/>
      <c r="AG2256"/>
      <c r="AH2256"/>
      <c r="AJ2256"/>
    </row>
    <row r="2257" spans="8:36" x14ac:dyDescent="0.35">
      <c r="H2257"/>
      <c r="I2257" s="48"/>
      <c r="J2257"/>
      <c r="K2257"/>
      <c r="L2257"/>
      <c r="M2257"/>
      <c r="N2257"/>
      <c r="O2257"/>
      <c r="P2257" s="48"/>
      <c r="Q2257"/>
      <c r="R2257"/>
      <c r="S2257"/>
      <c r="T2257"/>
      <c r="U2257"/>
      <c r="V2257"/>
      <c r="W2257" s="48"/>
      <c r="X2257"/>
      <c r="Y2257"/>
      <c r="Z2257"/>
      <c r="AA2257"/>
      <c r="AB2257" s="37"/>
      <c r="AC2257"/>
      <c r="AD2257" s="48"/>
      <c r="AE2257"/>
      <c r="AF2257"/>
      <c r="AG2257"/>
      <c r="AH2257"/>
      <c r="AJ2257"/>
    </row>
    <row r="2258" spans="8:36" x14ac:dyDescent="0.35">
      <c r="H2258"/>
      <c r="I2258" s="48"/>
      <c r="J2258"/>
      <c r="K2258"/>
      <c r="L2258"/>
      <c r="M2258"/>
      <c r="N2258"/>
      <c r="O2258"/>
      <c r="P2258" s="48"/>
      <c r="Q2258"/>
      <c r="R2258"/>
      <c r="S2258"/>
      <c r="T2258"/>
      <c r="U2258"/>
      <c r="V2258"/>
      <c r="W2258" s="48"/>
      <c r="X2258"/>
      <c r="Y2258"/>
      <c r="Z2258"/>
      <c r="AA2258"/>
      <c r="AB2258" s="37"/>
      <c r="AC2258"/>
      <c r="AD2258" s="48"/>
      <c r="AE2258"/>
      <c r="AF2258"/>
      <c r="AG2258"/>
      <c r="AH2258"/>
      <c r="AJ2258"/>
    </row>
    <row r="2259" spans="8:36" x14ac:dyDescent="0.35">
      <c r="H2259"/>
      <c r="I2259" s="48"/>
      <c r="J2259"/>
      <c r="K2259"/>
      <c r="L2259"/>
      <c r="M2259"/>
      <c r="N2259"/>
      <c r="O2259"/>
      <c r="P2259" s="48"/>
      <c r="Q2259"/>
      <c r="R2259"/>
      <c r="S2259"/>
      <c r="T2259"/>
      <c r="U2259"/>
      <c r="V2259"/>
      <c r="W2259" s="48"/>
      <c r="X2259"/>
      <c r="Y2259"/>
      <c r="Z2259"/>
      <c r="AA2259"/>
      <c r="AB2259" s="37"/>
      <c r="AC2259"/>
      <c r="AD2259" s="48"/>
      <c r="AE2259"/>
      <c r="AF2259"/>
      <c r="AG2259"/>
      <c r="AH2259"/>
      <c r="AJ2259"/>
    </row>
    <row r="2260" spans="8:36" x14ac:dyDescent="0.35">
      <c r="H2260"/>
      <c r="I2260" s="48"/>
      <c r="J2260"/>
      <c r="K2260"/>
      <c r="L2260"/>
      <c r="M2260"/>
      <c r="N2260"/>
      <c r="O2260"/>
      <c r="P2260" s="48"/>
      <c r="Q2260"/>
      <c r="R2260"/>
      <c r="S2260"/>
      <c r="T2260"/>
      <c r="U2260"/>
      <c r="V2260"/>
      <c r="W2260" s="48"/>
      <c r="X2260"/>
      <c r="Y2260"/>
      <c r="Z2260"/>
      <c r="AA2260"/>
      <c r="AB2260" s="37"/>
      <c r="AC2260"/>
      <c r="AD2260" s="48"/>
      <c r="AE2260"/>
      <c r="AF2260"/>
      <c r="AG2260"/>
      <c r="AH2260"/>
      <c r="AJ2260"/>
    </row>
    <row r="2261" spans="8:36" x14ac:dyDescent="0.35">
      <c r="H2261"/>
      <c r="I2261" s="48"/>
      <c r="J2261"/>
      <c r="K2261"/>
      <c r="L2261"/>
      <c r="M2261"/>
      <c r="N2261"/>
      <c r="O2261"/>
      <c r="P2261" s="48"/>
      <c r="Q2261"/>
      <c r="R2261"/>
      <c r="S2261"/>
      <c r="T2261"/>
      <c r="U2261"/>
      <c r="V2261"/>
      <c r="W2261" s="48"/>
      <c r="X2261"/>
      <c r="Y2261"/>
      <c r="Z2261"/>
      <c r="AA2261"/>
      <c r="AB2261" s="37"/>
      <c r="AC2261"/>
      <c r="AD2261" s="48"/>
      <c r="AE2261"/>
      <c r="AF2261"/>
      <c r="AG2261"/>
      <c r="AH2261"/>
      <c r="AJ2261"/>
    </row>
    <row r="2262" spans="8:36" x14ac:dyDescent="0.35">
      <c r="H2262"/>
      <c r="I2262" s="48"/>
      <c r="J2262"/>
      <c r="K2262"/>
      <c r="L2262"/>
      <c r="M2262"/>
      <c r="N2262"/>
      <c r="O2262"/>
      <c r="P2262" s="48"/>
      <c r="Q2262"/>
      <c r="R2262"/>
      <c r="S2262"/>
      <c r="T2262"/>
      <c r="U2262"/>
      <c r="V2262"/>
      <c r="W2262" s="48"/>
      <c r="X2262"/>
      <c r="Y2262"/>
      <c r="Z2262"/>
      <c r="AA2262"/>
      <c r="AB2262" s="37"/>
      <c r="AC2262"/>
      <c r="AD2262" s="48"/>
      <c r="AE2262"/>
      <c r="AF2262"/>
      <c r="AG2262"/>
      <c r="AH2262"/>
      <c r="AJ2262"/>
    </row>
    <row r="2263" spans="8:36" x14ac:dyDescent="0.35">
      <c r="H2263"/>
      <c r="I2263" s="48"/>
      <c r="J2263"/>
      <c r="K2263"/>
      <c r="L2263"/>
      <c r="M2263"/>
      <c r="N2263"/>
      <c r="O2263"/>
      <c r="P2263" s="48"/>
      <c r="Q2263"/>
      <c r="R2263"/>
      <c r="S2263"/>
      <c r="T2263"/>
      <c r="U2263"/>
      <c r="V2263"/>
      <c r="W2263" s="48"/>
      <c r="X2263"/>
      <c r="Y2263"/>
      <c r="Z2263"/>
      <c r="AA2263"/>
      <c r="AB2263" s="37"/>
      <c r="AC2263"/>
      <c r="AD2263" s="48"/>
      <c r="AE2263"/>
      <c r="AF2263"/>
      <c r="AG2263"/>
      <c r="AH2263"/>
      <c r="AJ2263"/>
    </row>
    <row r="2264" spans="8:36" x14ac:dyDescent="0.35">
      <c r="H2264"/>
      <c r="I2264" s="48"/>
      <c r="J2264"/>
      <c r="K2264"/>
      <c r="L2264"/>
      <c r="M2264"/>
      <c r="N2264"/>
      <c r="O2264"/>
      <c r="P2264" s="48"/>
      <c r="Q2264"/>
      <c r="R2264"/>
      <c r="S2264"/>
      <c r="T2264"/>
      <c r="U2264"/>
      <c r="V2264"/>
      <c r="W2264" s="48"/>
      <c r="X2264"/>
      <c r="Y2264"/>
      <c r="Z2264"/>
      <c r="AA2264"/>
      <c r="AB2264" s="37"/>
      <c r="AC2264"/>
      <c r="AD2264" s="48"/>
      <c r="AE2264"/>
      <c r="AF2264"/>
      <c r="AG2264"/>
      <c r="AH2264"/>
      <c r="AJ2264"/>
    </row>
    <row r="2265" spans="8:36" x14ac:dyDescent="0.35">
      <c r="H2265"/>
      <c r="I2265" s="48"/>
      <c r="J2265"/>
      <c r="K2265"/>
      <c r="L2265"/>
      <c r="M2265"/>
      <c r="N2265"/>
      <c r="O2265"/>
      <c r="P2265" s="48"/>
      <c r="Q2265"/>
      <c r="R2265"/>
      <c r="S2265"/>
      <c r="T2265"/>
      <c r="U2265"/>
      <c r="V2265"/>
      <c r="W2265" s="48"/>
      <c r="X2265"/>
      <c r="Y2265"/>
      <c r="Z2265"/>
      <c r="AA2265"/>
      <c r="AB2265" s="37"/>
      <c r="AC2265"/>
      <c r="AD2265" s="48"/>
      <c r="AE2265"/>
      <c r="AF2265"/>
      <c r="AG2265"/>
      <c r="AH2265"/>
      <c r="AJ2265"/>
    </row>
    <row r="2266" spans="8:36" x14ac:dyDescent="0.35">
      <c r="H2266"/>
      <c r="I2266" s="48"/>
      <c r="J2266"/>
      <c r="K2266"/>
      <c r="L2266"/>
      <c r="M2266"/>
      <c r="N2266"/>
      <c r="O2266"/>
      <c r="P2266" s="48"/>
      <c r="Q2266"/>
      <c r="R2266"/>
      <c r="S2266"/>
      <c r="T2266"/>
      <c r="U2266"/>
      <c r="V2266"/>
      <c r="W2266" s="48"/>
      <c r="X2266"/>
      <c r="Y2266"/>
      <c r="Z2266"/>
      <c r="AA2266"/>
      <c r="AB2266" s="37"/>
      <c r="AC2266"/>
      <c r="AD2266" s="48"/>
      <c r="AE2266"/>
      <c r="AF2266"/>
      <c r="AG2266"/>
      <c r="AH2266"/>
      <c r="AJ2266"/>
    </row>
    <row r="2267" spans="8:36" x14ac:dyDescent="0.35">
      <c r="H2267"/>
      <c r="I2267" s="48"/>
      <c r="J2267"/>
      <c r="K2267"/>
      <c r="L2267"/>
      <c r="M2267"/>
      <c r="N2267"/>
      <c r="O2267"/>
      <c r="P2267" s="48"/>
      <c r="Q2267"/>
      <c r="R2267"/>
      <c r="S2267"/>
      <c r="T2267"/>
      <c r="U2267"/>
      <c r="V2267"/>
      <c r="W2267" s="48"/>
      <c r="X2267"/>
      <c r="Y2267"/>
      <c r="Z2267"/>
      <c r="AA2267"/>
      <c r="AB2267" s="37"/>
      <c r="AC2267"/>
      <c r="AD2267" s="48"/>
      <c r="AE2267"/>
      <c r="AF2267"/>
      <c r="AG2267"/>
      <c r="AH2267"/>
      <c r="AJ2267"/>
    </row>
    <row r="2268" spans="8:36" x14ac:dyDescent="0.35">
      <c r="H2268"/>
      <c r="I2268" s="48"/>
      <c r="J2268"/>
      <c r="K2268"/>
      <c r="L2268"/>
      <c r="M2268"/>
      <c r="N2268"/>
      <c r="O2268"/>
      <c r="P2268" s="48"/>
      <c r="Q2268"/>
      <c r="R2268"/>
      <c r="S2268"/>
      <c r="T2268"/>
      <c r="U2268"/>
      <c r="V2268"/>
      <c r="W2268" s="48"/>
      <c r="X2268"/>
      <c r="Y2268"/>
      <c r="Z2268"/>
      <c r="AA2268"/>
      <c r="AB2268" s="37"/>
      <c r="AC2268"/>
      <c r="AD2268" s="48"/>
      <c r="AE2268"/>
      <c r="AF2268"/>
      <c r="AG2268"/>
      <c r="AH2268"/>
      <c r="AJ2268"/>
    </row>
    <row r="2269" spans="8:36" x14ac:dyDescent="0.35">
      <c r="H2269"/>
      <c r="I2269" s="48"/>
      <c r="J2269"/>
      <c r="K2269"/>
      <c r="L2269"/>
      <c r="M2269"/>
      <c r="N2269"/>
      <c r="O2269"/>
      <c r="P2269" s="48"/>
      <c r="Q2269"/>
      <c r="R2269"/>
      <c r="S2269"/>
      <c r="T2269"/>
      <c r="U2269"/>
      <c r="V2269"/>
      <c r="W2269" s="48"/>
      <c r="X2269"/>
      <c r="Y2269"/>
      <c r="Z2269"/>
      <c r="AA2269"/>
      <c r="AB2269" s="37"/>
      <c r="AC2269"/>
      <c r="AD2269" s="48"/>
      <c r="AE2269"/>
      <c r="AF2269"/>
      <c r="AG2269"/>
      <c r="AH2269"/>
      <c r="AJ2269"/>
    </row>
    <row r="2270" spans="8:36" x14ac:dyDescent="0.35">
      <c r="H2270"/>
      <c r="I2270" s="48"/>
      <c r="J2270"/>
      <c r="K2270"/>
      <c r="L2270"/>
      <c r="M2270"/>
      <c r="N2270"/>
      <c r="O2270"/>
      <c r="P2270" s="48"/>
      <c r="Q2270"/>
      <c r="R2270"/>
      <c r="S2270"/>
      <c r="T2270"/>
      <c r="U2270"/>
      <c r="V2270"/>
      <c r="W2270" s="48"/>
      <c r="X2270"/>
      <c r="Y2270"/>
      <c r="Z2270"/>
      <c r="AA2270"/>
      <c r="AB2270" s="37"/>
      <c r="AC2270"/>
      <c r="AD2270" s="48"/>
      <c r="AE2270"/>
      <c r="AF2270"/>
      <c r="AG2270"/>
      <c r="AH2270"/>
      <c r="AJ2270"/>
    </row>
    <row r="2271" spans="8:36" x14ac:dyDescent="0.35">
      <c r="H2271"/>
      <c r="I2271" s="48"/>
      <c r="J2271"/>
      <c r="K2271"/>
      <c r="L2271"/>
      <c r="M2271"/>
      <c r="N2271"/>
      <c r="O2271"/>
      <c r="P2271" s="48"/>
      <c r="Q2271"/>
      <c r="R2271"/>
      <c r="S2271"/>
      <c r="T2271"/>
      <c r="U2271"/>
      <c r="V2271"/>
      <c r="W2271" s="48"/>
      <c r="X2271"/>
      <c r="Y2271"/>
      <c r="Z2271"/>
      <c r="AA2271"/>
      <c r="AB2271" s="37"/>
      <c r="AC2271"/>
      <c r="AD2271" s="48"/>
      <c r="AE2271"/>
      <c r="AF2271"/>
      <c r="AG2271"/>
      <c r="AH2271"/>
      <c r="AJ2271"/>
    </row>
    <row r="2272" spans="8:36" x14ac:dyDescent="0.35">
      <c r="H2272"/>
      <c r="I2272" s="48"/>
      <c r="J2272"/>
      <c r="K2272"/>
      <c r="L2272"/>
      <c r="M2272"/>
      <c r="N2272"/>
      <c r="O2272"/>
      <c r="P2272" s="48"/>
      <c r="Q2272"/>
      <c r="R2272"/>
      <c r="S2272"/>
      <c r="T2272"/>
      <c r="U2272"/>
      <c r="V2272"/>
      <c r="W2272" s="48"/>
      <c r="X2272"/>
      <c r="Y2272"/>
      <c r="Z2272"/>
      <c r="AA2272"/>
      <c r="AB2272" s="37"/>
      <c r="AC2272"/>
      <c r="AD2272" s="48"/>
      <c r="AE2272"/>
      <c r="AF2272"/>
      <c r="AG2272"/>
      <c r="AH2272"/>
      <c r="AJ2272"/>
    </row>
    <row r="2273" spans="8:36" x14ac:dyDescent="0.35">
      <c r="H2273"/>
      <c r="I2273" s="48"/>
      <c r="J2273"/>
      <c r="K2273"/>
      <c r="L2273"/>
      <c r="M2273"/>
      <c r="N2273"/>
      <c r="O2273"/>
      <c r="P2273" s="48"/>
      <c r="Q2273"/>
      <c r="R2273"/>
      <c r="S2273"/>
      <c r="T2273"/>
      <c r="U2273"/>
      <c r="V2273"/>
      <c r="W2273" s="48"/>
      <c r="X2273"/>
      <c r="Y2273"/>
      <c r="Z2273"/>
      <c r="AA2273"/>
      <c r="AB2273" s="37"/>
      <c r="AC2273"/>
      <c r="AD2273" s="48"/>
      <c r="AE2273"/>
      <c r="AF2273"/>
      <c r="AG2273"/>
      <c r="AH2273"/>
      <c r="AJ2273"/>
    </row>
    <row r="2274" spans="8:36" x14ac:dyDescent="0.35">
      <c r="H2274"/>
      <c r="I2274" s="48"/>
      <c r="J2274"/>
      <c r="K2274"/>
      <c r="L2274"/>
      <c r="M2274"/>
      <c r="N2274"/>
      <c r="O2274"/>
      <c r="P2274" s="48"/>
      <c r="Q2274"/>
      <c r="R2274"/>
      <c r="S2274"/>
      <c r="T2274"/>
      <c r="U2274"/>
      <c r="V2274"/>
      <c r="W2274" s="48"/>
      <c r="X2274"/>
      <c r="Y2274"/>
      <c r="Z2274"/>
      <c r="AA2274"/>
      <c r="AB2274" s="37"/>
      <c r="AC2274"/>
      <c r="AD2274" s="48"/>
      <c r="AE2274"/>
      <c r="AF2274"/>
      <c r="AG2274"/>
      <c r="AH2274"/>
      <c r="AJ2274"/>
    </row>
    <row r="2275" spans="8:36" x14ac:dyDescent="0.35">
      <c r="H2275"/>
      <c r="I2275" s="48"/>
      <c r="J2275"/>
      <c r="K2275"/>
      <c r="L2275"/>
      <c r="M2275"/>
      <c r="N2275"/>
      <c r="O2275"/>
      <c r="P2275" s="48"/>
      <c r="Q2275"/>
      <c r="R2275"/>
      <c r="S2275"/>
      <c r="T2275"/>
      <c r="U2275"/>
      <c r="V2275"/>
      <c r="W2275" s="48"/>
      <c r="X2275"/>
      <c r="Y2275"/>
      <c r="Z2275"/>
      <c r="AA2275"/>
      <c r="AB2275" s="37"/>
      <c r="AC2275"/>
      <c r="AD2275" s="48"/>
      <c r="AE2275"/>
      <c r="AF2275"/>
      <c r="AG2275"/>
      <c r="AH2275"/>
      <c r="AJ2275"/>
    </row>
    <row r="2276" spans="8:36" x14ac:dyDescent="0.35">
      <c r="H2276"/>
      <c r="I2276" s="48"/>
      <c r="J2276"/>
      <c r="K2276"/>
      <c r="L2276"/>
      <c r="M2276"/>
      <c r="N2276"/>
      <c r="O2276"/>
      <c r="P2276" s="48"/>
      <c r="Q2276"/>
      <c r="R2276"/>
      <c r="S2276"/>
      <c r="T2276"/>
      <c r="U2276"/>
      <c r="V2276"/>
      <c r="W2276" s="48"/>
      <c r="X2276"/>
      <c r="Y2276"/>
      <c r="Z2276"/>
      <c r="AA2276"/>
      <c r="AB2276" s="37"/>
      <c r="AC2276"/>
      <c r="AD2276" s="48"/>
      <c r="AE2276"/>
      <c r="AF2276"/>
      <c r="AG2276"/>
      <c r="AH2276"/>
      <c r="AJ2276"/>
    </row>
    <row r="2277" spans="8:36" x14ac:dyDescent="0.35">
      <c r="H2277"/>
      <c r="I2277" s="48"/>
      <c r="J2277"/>
      <c r="K2277"/>
      <c r="L2277"/>
      <c r="M2277"/>
      <c r="N2277"/>
      <c r="O2277"/>
      <c r="P2277" s="48"/>
      <c r="Q2277"/>
      <c r="R2277"/>
      <c r="S2277"/>
      <c r="T2277"/>
      <c r="U2277"/>
      <c r="V2277"/>
      <c r="W2277" s="48"/>
      <c r="X2277"/>
      <c r="Y2277"/>
      <c r="Z2277"/>
      <c r="AA2277"/>
      <c r="AB2277" s="37"/>
      <c r="AC2277"/>
      <c r="AD2277" s="48"/>
      <c r="AE2277"/>
      <c r="AF2277"/>
      <c r="AG2277"/>
      <c r="AH2277"/>
      <c r="AJ2277"/>
    </row>
    <row r="2278" spans="8:36" x14ac:dyDescent="0.35">
      <c r="H2278"/>
      <c r="I2278" s="48"/>
      <c r="J2278"/>
      <c r="K2278"/>
      <c r="L2278"/>
      <c r="M2278"/>
      <c r="N2278"/>
      <c r="O2278"/>
      <c r="P2278" s="48"/>
      <c r="Q2278"/>
      <c r="R2278"/>
      <c r="S2278"/>
      <c r="T2278"/>
      <c r="U2278"/>
      <c r="V2278"/>
      <c r="W2278" s="48"/>
      <c r="X2278"/>
      <c r="Y2278"/>
      <c r="Z2278"/>
      <c r="AA2278"/>
      <c r="AB2278" s="37"/>
      <c r="AC2278"/>
      <c r="AD2278" s="48"/>
      <c r="AE2278"/>
      <c r="AF2278"/>
      <c r="AG2278"/>
      <c r="AH2278"/>
      <c r="AJ2278"/>
    </row>
    <row r="2279" spans="8:36" x14ac:dyDescent="0.35">
      <c r="H2279"/>
      <c r="I2279" s="48"/>
      <c r="J2279"/>
      <c r="K2279"/>
      <c r="L2279"/>
      <c r="M2279"/>
      <c r="N2279"/>
      <c r="O2279"/>
      <c r="P2279" s="48"/>
      <c r="Q2279"/>
      <c r="R2279"/>
      <c r="S2279"/>
      <c r="T2279"/>
      <c r="U2279"/>
      <c r="V2279"/>
      <c r="W2279" s="48"/>
      <c r="X2279"/>
      <c r="Y2279"/>
      <c r="Z2279"/>
      <c r="AA2279"/>
      <c r="AB2279" s="37"/>
      <c r="AC2279"/>
      <c r="AD2279" s="48"/>
      <c r="AE2279"/>
      <c r="AF2279"/>
      <c r="AG2279"/>
      <c r="AH2279"/>
      <c r="AJ2279"/>
    </row>
    <row r="2280" spans="8:36" x14ac:dyDescent="0.35">
      <c r="H2280"/>
      <c r="I2280" s="48"/>
      <c r="J2280"/>
      <c r="K2280"/>
      <c r="L2280"/>
      <c r="M2280"/>
      <c r="N2280"/>
      <c r="O2280"/>
      <c r="P2280" s="48"/>
      <c r="Q2280"/>
      <c r="R2280"/>
      <c r="S2280"/>
      <c r="T2280"/>
      <c r="U2280"/>
      <c r="V2280"/>
      <c r="W2280" s="48"/>
      <c r="X2280"/>
      <c r="Y2280"/>
      <c r="Z2280"/>
      <c r="AA2280"/>
      <c r="AB2280" s="37"/>
      <c r="AC2280"/>
      <c r="AD2280" s="48"/>
      <c r="AE2280"/>
      <c r="AF2280"/>
      <c r="AG2280"/>
      <c r="AH2280"/>
      <c r="AJ2280"/>
    </row>
    <row r="2281" spans="8:36" x14ac:dyDescent="0.35">
      <c r="H2281"/>
      <c r="I2281" s="48"/>
      <c r="J2281"/>
      <c r="K2281"/>
      <c r="L2281"/>
      <c r="M2281"/>
      <c r="N2281"/>
      <c r="O2281"/>
      <c r="P2281" s="48"/>
      <c r="Q2281"/>
      <c r="R2281"/>
      <c r="S2281"/>
      <c r="T2281"/>
      <c r="U2281"/>
      <c r="V2281"/>
      <c r="W2281" s="48"/>
      <c r="X2281"/>
      <c r="Y2281"/>
      <c r="Z2281"/>
      <c r="AA2281"/>
      <c r="AB2281" s="37"/>
      <c r="AC2281"/>
      <c r="AD2281" s="48"/>
      <c r="AE2281"/>
      <c r="AF2281"/>
      <c r="AG2281"/>
      <c r="AH2281"/>
      <c r="AJ2281"/>
    </row>
    <row r="2282" spans="8:36" x14ac:dyDescent="0.35">
      <c r="H2282"/>
      <c r="I2282" s="48"/>
      <c r="J2282"/>
      <c r="K2282"/>
      <c r="L2282"/>
      <c r="M2282"/>
      <c r="N2282"/>
      <c r="O2282"/>
      <c r="P2282" s="48"/>
      <c r="Q2282"/>
      <c r="R2282"/>
      <c r="S2282"/>
      <c r="T2282"/>
      <c r="U2282"/>
      <c r="V2282"/>
      <c r="W2282" s="48"/>
      <c r="X2282"/>
      <c r="Y2282"/>
      <c r="Z2282"/>
      <c r="AA2282"/>
      <c r="AB2282" s="37"/>
      <c r="AC2282"/>
      <c r="AD2282" s="48"/>
      <c r="AE2282"/>
      <c r="AF2282"/>
      <c r="AG2282"/>
      <c r="AH2282"/>
      <c r="AJ2282"/>
    </row>
    <row r="2283" spans="8:36" x14ac:dyDescent="0.35">
      <c r="H2283"/>
      <c r="I2283" s="48"/>
      <c r="J2283"/>
      <c r="K2283"/>
      <c r="L2283"/>
      <c r="M2283"/>
      <c r="N2283"/>
      <c r="O2283"/>
      <c r="P2283" s="48"/>
      <c r="Q2283"/>
      <c r="R2283"/>
      <c r="S2283"/>
      <c r="T2283"/>
      <c r="U2283"/>
      <c r="V2283"/>
      <c r="W2283" s="48"/>
      <c r="X2283"/>
      <c r="Y2283"/>
      <c r="Z2283"/>
      <c r="AA2283"/>
      <c r="AB2283" s="37"/>
      <c r="AC2283"/>
      <c r="AD2283" s="48"/>
      <c r="AE2283"/>
      <c r="AF2283"/>
      <c r="AG2283"/>
      <c r="AH2283"/>
      <c r="AJ2283"/>
    </row>
    <row r="2284" spans="8:36" x14ac:dyDescent="0.35">
      <c r="H2284"/>
      <c r="I2284" s="48"/>
      <c r="J2284"/>
      <c r="K2284"/>
      <c r="L2284"/>
      <c r="M2284"/>
      <c r="N2284"/>
      <c r="O2284"/>
      <c r="P2284" s="48"/>
      <c r="Q2284"/>
      <c r="R2284"/>
      <c r="S2284"/>
      <c r="T2284"/>
      <c r="U2284"/>
      <c r="V2284"/>
      <c r="W2284" s="48"/>
      <c r="X2284"/>
      <c r="Y2284"/>
      <c r="Z2284"/>
      <c r="AA2284"/>
      <c r="AB2284" s="37"/>
      <c r="AC2284"/>
      <c r="AD2284" s="48"/>
      <c r="AE2284"/>
      <c r="AF2284"/>
      <c r="AG2284"/>
      <c r="AH2284"/>
      <c r="AJ2284"/>
    </row>
    <row r="2285" spans="8:36" x14ac:dyDescent="0.35">
      <c r="H2285"/>
      <c r="I2285" s="48"/>
      <c r="J2285"/>
      <c r="K2285"/>
      <c r="L2285"/>
      <c r="M2285"/>
      <c r="N2285"/>
      <c r="O2285"/>
      <c r="P2285" s="48"/>
      <c r="Q2285"/>
      <c r="R2285"/>
      <c r="S2285"/>
      <c r="T2285"/>
      <c r="U2285"/>
      <c r="V2285"/>
      <c r="W2285" s="48"/>
      <c r="X2285"/>
      <c r="Y2285"/>
      <c r="Z2285"/>
      <c r="AA2285"/>
      <c r="AB2285" s="37"/>
      <c r="AC2285"/>
      <c r="AD2285" s="48"/>
      <c r="AE2285"/>
      <c r="AF2285"/>
      <c r="AG2285"/>
      <c r="AH2285"/>
      <c r="AJ2285"/>
    </row>
    <row r="2286" spans="8:36" x14ac:dyDescent="0.35">
      <c r="H2286"/>
      <c r="I2286" s="48"/>
      <c r="J2286"/>
      <c r="K2286"/>
      <c r="L2286"/>
      <c r="M2286"/>
      <c r="N2286"/>
      <c r="O2286"/>
      <c r="P2286" s="48"/>
      <c r="Q2286"/>
      <c r="R2286"/>
      <c r="S2286"/>
      <c r="T2286"/>
      <c r="U2286"/>
      <c r="V2286"/>
      <c r="W2286" s="48"/>
      <c r="X2286"/>
      <c r="Y2286"/>
      <c r="Z2286"/>
      <c r="AA2286"/>
      <c r="AB2286" s="37"/>
      <c r="AC2286"/>
      <c r="AD2286" s="48"/>
      <c r="AE2286"/>
      <c r="AF2286"/>
      <c r="AG2286"/>
      <c r="AH2286"/>
      <c r="AJ2286"/>
    </row>
    <row r="2287" spans="8:36" x14ac:dyDescent="0.35">
      <c r="H2287"/>
      <c r="I2287" s="48"/>
      <c r="J2287"/>
      <c r="K2287"/>
      <c r="L2287"/>
      <c r="M2287"/>
      <c r="N2287"/>
      <c r="O2287"/>
      <c r="P2287" s="48"/>
      <c r="Q2287"/>
      <c r="R2287"/>
      <c r="S2287"/>
      <c r="T2287"/>
      <c r="U2287"/>
      <c r="V2287"/>
      <c r="W2287" s="48"/>
      <c r="X2287"/>
      <c r="Y2287"/>
      <c r="Z2287"/>
      <c r="AA2287"/>
      <c r="AB2287" s="37"/>
      <c r="AC2287"/>
      <c r="AD2287" s="48"/>
      <c r="AE2287"/>
      <c r="AF2287"/>
      <c r="AG2287"/>
      <c r="AH2287"/>
      <c r="AJ2287"/>
    </row>
    <row r="2288" spans="8:36" x14ac:dyDescent="0.35">
      <c r="H2288"/>
      <c r="I2288" s="48"/>
      <c r="J2288"/>
      <c r="K2288"/>
      <c r="L2288"/>
      <c r="M2288"/>
      <c r="N2288"/>
      <c r="O2288"/>
      <c r="P2288" s="48"/>
      <c r="Q2288"/>
      <c r="R2288"/>
      <c r="S2288"/>
      <c r="T2288"/>
      <c r="U2288"/>
      <c r="V2288"/>
      <c r="W2288" s="48"/>
      <c r="X2288"/>
      <c r="Y2288"/>
      <c r="Z2288"/>
      <c r="AA2288"/>
      <c r="AB2288" s="37"/>
      <c r="AC2288"/>
      <c r="AD2288" s="48"/>
      <c r="AE2288"/>
      <c r="AF2288"/>
      <c r="AG2288"/>
      <c r="AH2288"/>
      <c r="AJ2288"/>
    </row>
    <row r="2289" spans="8:36" x14ac:dyDescent="0.35">
      <c r="H2289"/>
      <c r="I2289" s="48"/>
      <c r="J2289"/>
      <c r="K2289"/>
      <c r="L2289"/>
      <c r="M2289"/>
      <c r="N2289"/>
      <c r="O2289"/>
      <c r="P2289" s="48"/>
      <c r="Q2289"/>
      <c r="R2289"/>
      <c r="S2289"/>
      <c r="T2289"/>
      <c r="U2289"/>
      <c r="V2289"/>
      <c r="W2289" s="48"/>
      <c r="X2289"/>
      <c r="Y2289"/>
      <c r="Z2289"/>
      <c r="AA2289"/>
      <c r="AB2289" s="37"/>
      <c r="AC2289"/>
      <c r="AD2289" s="48"/>
      <c r="AE2289"/>
      <c r="AF2289"/>
      <c r="AG2289"/>
      <c r="AH2289"/>
      <c r="AJ2289"/>
    </row>
    <row r="2290" spans="8:36" x14ac:dyDescent="0.35">
      <c r="H2290"/>
      <c r="I2290" s="48"/>
      <c r="J2290"/>
      <c r="K2290"/>
      <c r="L2290"/>
      <c r="M2290"/>
      <c r="N2290"/>
      <c r="O2290"/>
      <c r="P2290" s="48"/>
      <c r="Q2290"/>
      <c r="R2290"/>
      <c r="S2290"/>
      <c r="T2290"/>
      <c r="U2290"/>
      <c r="V2290"/>
      <c r="W2290" s="48"/>
      <c r="X2290"/>
      <c r="Y2290"/>
      <c r="Z2290"/>
      <c r="AA2290"/>
      <c r="AB2290" s="37"/>
      <c r="AC2290"/>
      <c r="AD2290" s="48"/>
      <c r="AE2290"/>
      <c r="AF2290"/>
      <c r="AG2290"/>
      <c r="AH2290"/>
      <c r="AJ2290"/>
    </row>
    <row r="2291" spans="8:36" x14ac:dyDescent="0.35">
      <c r="H2291"/>
      <c r="I2291" s="48"/>
      <c r="J2291"/>
      <c r="K2291"/>
      <c r="L2291"/>
      <c r="M2291"/>
      <c r="N2291"/>
      <c r="O2291"/>
      <c r="P2291" s="48"/>
      <c r="Q2291"/>
      <c r="R2291"/>
      <c r="S2291"/>
      <c r="T2291"/>
      <c r="U2291"/>
      <c r="V2291"/>
      <c r="W2291" s="48"/>
      <c r="X2291"/>
      <c r="Y2291"/>
      <c r="Z2291"/>
      <c r="AA2291"/>
      <c r="AB2291" s="37"/>
      <c r="AC2291"/>
      <c r="AD2291" s="48"/>
      <c r="AE2291"/>
      <c r="AF2291"/>
      <c r="AG2291"/>
      <c r="AH2291"/>
      <c r="AJ2291"/>
    </row>
    <row r="2292" spans="8:36" x14ac:dyDescent="0.35">
      <c r="H2292"/>
      <c r="I2292" s="48"/>
      <c r="J2292"/>
      <c r="K2292"/>
      <c r="L2292"/>
      <c r="M2292"/>
      <c r="N2292"/>
      <c r="O2292"/>
      <c r="P2292" s="48"/>
      <c r="Q2292"/>
      <c r="R2292"/>
      <c r="S2292"/>
      <c r="T2292"/>
      <c r="U2292"/>
      <c r="V2292"/>
      <c r="W2292" s="48"/>
      <c r="X2292"/>
      <c r="Y2292"/>
      <c r="Z2292"/>
      <c r="AA2292"/>
      <c r="AB2292" s="37"/>
      <c r="AC2292"/>
      <c r="AD2292" s="48"/>
      <c r="AE2292"/>
      <c r="AF2292"/>
      <c r="AG2292"/>
      <c r="AH2292"/>
      <c r="AJ2292"/>
    </row>
    <row r="2293" spans="8:36" x14ac:dyDescent="0.35">
      <c r="H2293"/>
      <c r="I2293" s="48"/>
      <c r="J2293"/>
      <c r="K2293"/>
      <c r="L2293"/>
      <c r="M2293"/>
      <c r="N2293"/>
      <c r="O2293"/>
      <c r="P2293" s="48"/>
      <c r="Q2293"/>
      <c r="R2293"/>
      <c r="S2293"/>
      <c r="T2293"/>
      <c r="U2293"/>
      <c r="V2293"/>
      <c r="W2293" s="48"/>
      <c r="X2293"/>
      <c r="Y2293"/>
      <c r="Z2293"/>
      <c r="AA2293"/>
      <c r="AB2293" s="37"/>
      <c r="AC2293"/>
      <c r="AD2293" s="48"/>
      <c r="AE2293"/>
      <c r="AF2293"/>
      <c r="AG2293"/>
      <c r="AH2293"/>
      <c r="AJ2293"/>
    </row>
    <row r="2294" spans="8:36" x14ac:dyDescent="0.35">
      <c r="H2294"/>
      <c r="I2294" s="48"/>
      <c r="J2294"/>
      <c r="K2294"/>
      <c r="L2294"/>
      <c r="M2294"/>
      <c r="N2294"/>
      <c r="O2294"/>
      <c r="P2294" s="48"/>
      <c r="Q2294"/>
      <c r="R2294"/>
      <c r="S2294"/>
      <c r="T2294"/>
      <c r="U2294"/>
      <c r="V2294"/>
      <c r="W2294" s="48"/>
      <c r="X2294"/>
      <c r="Y2294"/>
      <c r="Z2294"/>
      <c r="AA2294"/>
      <c r="AB2294" s="37"/>
      <c r="AC2294"/>
      <c r="AD2294" s="48"/>
      <c r="AE2294"/>
      <c r="AF2294"/>
      <c r="AG2294"/>
      <c r="AH2294"/>
      <c r="AJ2294"/>
    </row>
    <row r="2295" spans="8:36" x14ac:dyDescent="0.35">
      <c r="H2295"/>
      <c r="I2295" s="48"/>
      <c r="J2295"/>
      <c r="K2295"/>
      <c r="L2295"/>
      <c r="M2295"/>
      <c r="N2295"/>
      <c r="O2295"/>
      <c r="P2295" s="48"/>
      <c r="Q2295"/>
      <c r="R2295"/>
      <c r="S2295"/>
      <c r="T2295"/>
      <c r="U2295"/>
      <c r="V2295"/>
      <c r="W2295" s="48"/>
      <c r="X2295"/>
      <c r="Y2295"/>
      <c r="Z2295"/>
      <c r="AA2295"/>
      <c r="AB2295" s="37"/>
      <c r="AC2295"/>
      <c r="AD2295" s="48"/>
      <c r="AE2295"/>
      <c r="AF2295"/>
      <c r="AG2295"/>
      <c r="AH2295"/>
      <c r="AJ2295"/>
    </row>
    <row r="2296" spans="8:36" x14ac:dyDescent="0.35">
      <c r="H2296"/>
      <c r="I2296" s="48"/>
      <c r="J2296"/>
      <c r="K2296"/>
      <c r="L2296"/>
      <c r="M2296"/>
      <c r="N2296"/>
      <c r="O2296"/>
      <c r="P2296" s="48"/>
      <c r="Q2296"/>
      <c r="R2296"/>
      <c r="S2296"/>
      <c r="T2296"/>
      <c r="U2296"/>
      <c r="V2296"/>
      <c r="W2296" s="48"/>
      <c r="X2296"/>
      <c r="Y2296"/>
      <c r="Z2296"/>
      <c r="AA2296"/>
      <c r="AB2296" s="37"/>
      <c r="AC2296"/>
      <c r="AD2296" s="48"/>
      <c r="AE2296"/>
      <c r="AF2296"/>
      <c r="AG2296"/>
      <c r="AH2296"/>
      <c r="AJ2296"/>
    </row>
    <row r="2297" spans="8:36" x14ac:dyDescent="0.35">
      <c r="H2297"/>
      <c r="I2297" s="48"/>
      <c r="J2297"/>
      <c r="K2297"/>
      <c r="L2297"/>
      <c r="M2297"/>
      <c r="N2297"/>
      <c r="O2297"/>
      <c r="P2297" s="48"/>
      <c r="Q2297"/>
      <c r="R2297"/>
      <c r="S2297"/>
      <c r="T2297"/>
      <c r="U2297"/>
      <c r="V2297"/>
      <c r="W2297" s="48"/>
      <c r="X2297"/>
      <c r="Y2297"/>
      <c r="Z2297"/>
      <c r="AA2297"/>
      <c r="AB2297" s="37"/>
      <c r="AC2297"/>
      <c r="AD2297" s="48"/>
      <c r="AE2297"/>
      <c r="AF2297"/>
      <c r="AG2297"/>
      <c r="AH2297"/>
      <c r="AJ2297"/>
    </row>
    <row r="2298" spans="8:36" x14ac:dyDescent="0.35">
      <c r="H2298"/>
      <c r="I2298" s="48"/>
      <c r="J2298"/>
      <c r="K2298"/>
      <c r="L2298"/>
      <c r="M2298"/>
      <c r="N2298"/>
      <c r="O2298"/>
      <c r="P2298" s="48"/>
      <c r="Q2298"/>
      <c r="R2298"/>
      <c r="S2298"/>
      <c r="T2298"/>
      <c r="U2298"/>
      <c r="V2298"/>
      <c r="W2298" s="48"/>
      <c r="X2298"/>
      <c r="Y2298"/>
      <c r="Z2298"/>
      <c r="AA2298"/>
      <c r="AB2298" s="37"/>
      <c r="AC2298"/>
      <c r="AD2298" s="48"/>
      <c r="AE2298"/>
      <c r="AF2298"/>
      <c r="AG2298"/>
      <c r="AH2298"/>
      <c r="AJ2298"/>
    </row>
    <row r="2299" spans="8:36" x14ac:dyDescent="0.35">
      <c r="H2299"/>
      <c r="I2299" s="48"/>
      <c r="J2299"/>
      <c r="K2299"/>
      <c r="L2299"/>
      <c r="M2299"/>
      <c r="N2299"/>
      <c r="O2299"/>
      <c r="P2299" s="48"/>
      <c r="Q2299"/>
      <c r="R2299"/>
      <c r="S2299"/>
      <c r="T2299"/>
      <c r="U2299"/>
      <c r="V2299"/>
      <c r="W2299" s="48"/>
      <c r="X2299"/>
      <c r="Y2299"/>
      <c r="Z2299"/>
      <c r="AA2299"/>
      <c r="AB2299" s="37"/>
      <c r="AC2299"/>
      <c r="AD2299" s="48"/>
      <c r="AE2299"/>
      <c r="AF2299"/>
      <c r="AG2299"/>
      <c r="AH2299"/>
      <c r="AJ2299"/>
    </row>
    <row r="2300" spans="8:36" x14ac:dyDescent="0.35">
      <c r="H2300"/>
      <c r="I2300" s="48"/>
      <c r="J2300"/>
      <c r="K2300"/>
      <c r="L2300"/>
      <c r="M2300"/>
      <c r="N2300"/>
      <c r="O2300"/>
      <c r="P2300" s="48"/>
      <c r="Q2300"/>
      <c r="R2300"/>
      <c r="S2300"/>
      <c r="T2300"/>
      <c r="U2300"/>
      <c r="V2300"/>
      <c r="W2300" s="48"/>
      <c r="X2300"/>
      <c r="Y2300"/>
      <c r="Z2300"/>
      <c r="AA2300"/>
      <c r="AB2300" s="37"/>
      <c r="AC2300"/>
      <c r="AD2300" s="48"/>
      <c r="AE2300"/>
      <c r="AF2300"/>
      <c r="AG2300"/>
      <c r="AH2300"/>
      <c r="AJ2300"/>
    </row>
    <row r="2301" spans="8:36" x14ac:dyDescent="0.35">
      <c r="H2301"/>
      <c r="I2301" s="48"/>
      <c r="J2301"/>
      <c r="K2301"/>
      <c r="L2301"/>
      <c r="M2301"/>
      <c r="N2301"/>
      <c r="O2301"/>
      <c r="P2301" s="48"/>
      <c r="Q2301"/>
      <c r="R2301"/>
      <c r="S2301"/>
      <c r="T2301"/>
      <c r="U2301"/>
      <c r="V2301"/>
      <c r="W2301" s="48"/>
      <c r="X2301"/>
      <c r="Y2301"/>
      <c r="Z2301"/>
      <c r="AA2301"/>
      <c r="AB2301" s="37"/>
      <c r="AC2301"/>
      <c r="AD2301" s="48"/>
      <c r="AE2301"/>
      <c r="AF2301"/>
      <c r="AG2301"/>
      <c r="AH2301"/>
      <c r="AJ2301"/>
    </row>
    <row r="2302" spans="8:36" x14ac:dyDescent="0.35">
      <c r="H2302"/>
      <c r="I2302" s="48"/>
      <c r="J2302"/>
      <c r="K2302"/>
      <c r="L2302"/>
      <c r="M2302"/>
      <c r="N2302"/>
      <c r="O2302"/>
      <c r="P2302" s="48"/>
      <c r="Q2302"/>
      <c r="R2302"/>
      <c r="S2302"/>
      <c r="T2302"/>
      <c r="U2302"/>
      <c r="V2302"/>
      <c r="W2302" s="48"/>
      <c r="X2302"/>
      <c r="Y2302"/>
      <c r="Z2302"/>
      <c r="AA2302"/>
      <c r="AB2302" s="37"/>
      <c r="AC2302"/>
      <c r="AD2302" s="48"/>
      <c r="AE2302"/>
      <c r="AF2302"/>
      <c r="AG2302"/>
      <c r="AH2302"/>
      <c r="AJ2302"/>
    </row>
    <row r="2303" spans="8:36" x14ac:dyDescent="0.35">
      <c r="H2303"/>
      <c r="I2303" s="48"/>
      <c r="J2303"/>
      <c r="K2303"/>
      <c r="L2303"/>
      <c r="M2303"/>
      <c r="N2303"/>
      <c r="O2303"/>
      <c r="P2303" s="48"/>
      <c r="Q2303"/>
      <c r="R2303"/>
      <c r="S2303"/>
      <c r="T2303"/>
      <c r="U2303"/>
      <c r="V2303"/>
      <c r="W2303" s="48"/>
      <c r="X2303"/>
      <c r="Y2303"/>
      <c r="Z2303"/>
      <c r="AA2303"/>
      <c r="AB2303" s="37"/>
      <c r="AC2303"/>
      <c r="AD2303" s="48"/>
      <c r="AE2303"/>
      <c r="AF2303"/>
      <c r="AG2303"/>
      <c r="AH2303"/>
      <c r="AJ2303"/>
    </row>
    <row r="2304" spans="8:36" x14ac:dyDescent="0.35">
      <c r="H2304"/>
      <c r="I2304" s="48"/>
      <c r="J2304"/>
      <c r="K2304"/>
      <c r="L2304"/>
      <c r="M2304"/>
      <c r="N2304"/>
      <c r="O2304"/>
      <c r="P2304" s="48"/>
      <c r="Q2304"/>
      <c r="R2304"/>
      <c r="S2304"/>
      <c r="T2304"/>
      <c r="U2304"/>
      <c r="V2304"/>
      <c r="W2304" s="48"/>
      <c r="X2304"/>
      <c r="Y2304"/>
      <c r="Z2304"/>
      <c r="AA2304"/>
      <c r="AB2304" s="37"/>
      <c r="AC2304"/>
      <c r="AD2304" s="48"/>
      <c r="AE2304"/>
      <c r="AF2304"/>
      <c r="AG2304"/>
      <c r="AH2304"/>
      <c r="AJ2304"/>
    </row>
    <row r="2305" spans="8:36" x14ac:dyDescent="0.35">
      <c r="H2305"/>
      <c r="I2305" s="48"/>
      <c r="J2305"/>
      <c r="K2305"/>
      <c r="L2305"/>
      <c r="M2305"/>
      <c r="N2305"/>
      <c r="O2305"/>
      <c r="P2305" s="48"/>
      <c r="Q2305"/>
      <c r="R2305"/>
      <c r="S2305"/>
      <c r="T2305"/>
      <c r="U2305"/>
      <c r="V2305"/>
      <c r="W2305" s="48"/>
      <c r="X2305"/>
      <c r="Y2305"/>
      <c r="Z2305"/>
      <c r="AA2305"/>
      <c r="AB2305" s="37"/>
      <c r="AC2305"/>
      <c r="AD2305" s="48"/>
      <c r="AE2305"/>
      <c r="AF2305"/>
      <c r="AG2305"/>
      <c r="AH2305"/>
      <c r="AJ2305"/>
    </row>
    <row r="2306" spans="8:36" x14ac:dyDescent="0.35">
      <c r="H2306"/>
      <c r="I2306" s="48"/>
      <c r="J2306"/>
      <c r="K2306"/>
      <c r="L2306"/>
      <c r="M2306"/>
      <c r="N2306"/>
      <c r="O2306"/>
      <c r="P2306" s="48"/>
      <c r="Q2306"/>
      <c r="R2306"/>
      <c r="S2306"/>
      <c r="T2306"/>
      <c r="U2306"/>
      <c r="V2306"/>
      <c r="W2306" s="48"/>
      <c r="X2306"/>
      <c r="Y2306"/>
      <c r="Z2306"/>
      <c r="AA2306"/>
      <c r="AB2306" s="37"/>
      <c r="AC2306"/>
      <c r="AD2306" s="48"/>
      <c r="AE2306"/>
      <c r="AF2306"/>
      <c r="AG2306"/>
      <c r="AH2306"/>
      <c r="AJ2306"/>
    </row>
    <row r="2307" spans="8:36" x14ac:dyDescent="0.35">
      <c r="H2307"/>
      <c r="I2307" s="48"/>
      <c r="J2307"/>
      <c r="K2307"/>
      <c r="L2307"/>
      <c r="M2307"/>
      <c r="N2307"/>
      <c r="O2307"/>
      <c r="P2307" s="48"/>
      <c r="Q2307"/>
      <c r="R2307"/>
      <c r="S2307"/>
      <c r="T2307"/>
      <c r="U2307"/>
      <c r="V2307"/>
      <c r="W2307" s="48"/>
      <c r="X2307"/>
      <c r="Y2307"/>
      <c r="Z2307"/>
      <c r="AA2307"/>
      <c r="AB2307" s="37"/>
      <c r="AC2307"/>
      <c r="AD2307" s="48"/>
      <c r="AE2307"/>
      <c r="AF2307"/>
      <c r="AG2307"/>
      <c r="AH2307"/>
      <c r="AJ2307"/>
    </row>
    <row r="2308" spans="8:36" x14ac:dyDescent="0.35">
      <c r="H2308"/>
      <c r="I2308" s="48"/>
      <c r="J2308"/>
      <c r="K2308"/>
      <c r="L2308"/>
      <c r="M2308"/>
      <c r="N2308"/>
      <c r="O2308"/>
      <c r="P2308" s="48"/>
      <c r="Q2308"/>
      <c r="R2308"/>
      <c r="S2308"/>
      <c r="T2308"/>
      <c r="U2308"/>
      <c r="V2308"/>
      <c r="W2308" s="48"/>
      <c r="X2308"/>
      <c r="Y2308"/>
      <c r="Z2308"/>
      <c r="AA2308"/>
      <c r="AB2308" s="37"/>
      <c r="AC2308"/>
      <c r="AD2308" s="48"/>
      <c r="AE2308"/>
      <c r="AF2308"/>
      <c r="AG2308"/>
      <c r="AH2308"/>
      <c r="AJ2308"/>
    </row>
    <row r="2309" spans="8:36" x14ac:dyDescent="0.35">
      <c r="H2309"/>
      <c r="I2309" s="48"/>
      <c r="J2309"/>
      <c r="K2309"/>
      <c r="L2309"/>
      <c r="M2309"/>
      <c r="N2309"/>
      <c r="O2309"/>
      <c r="P2309" s="48"/>
      <c r="Q2309"/>
      <c r="R2309"/>
      <c r="S2309"/>
      <c r="T2309"/>
      <c r="U2309"/>
      <c r="V2309"/>
      <c r="W2309" s="48"/>
      <c r="X2309"/>
      <c r="Y2309"/>
      <c r="Z2309"/>
      <c r="AA2309"/>
      <c r="AB2309" s="37"/>
      <c r="AC2309"/>
      <c r="AD2309" s="48"/>
      <c r="AE2309"/>
      <c r="AF2309"/>
      <c r="AG2309"/>
      <c r="AH2309"/>
      <c r="AJ2309"/>
    </row>
    <row r="2310" spans="8:36" x14ac:dyDescent="0.35">
      <c r="H2310"/>
      <c r="I2310" s="48"/>
      <c r="J2310"/>
      <c r="K2310"/>
      <c r="L2310"/>
      <c r="M2310"/>
      <c r="N2310"/>
      <c r="O2310"/>
      <c r="P2310" s="48"/>
      <c r="Q2310"/>
      <c r="R2310"/>
      <c r="S2310"/>
      <c r="T2310"/>
      <c r="U2310"/>
      <c r="V2310"/>
      <c r="W2310" s="48"/>
      <c r="X2310"/>
      <c r="Y2310"/>
      <c r="Z2310"/>
      <c r="AA2310"/>
      <c r="AB2310" s="37"/>
      <c r="AC2310"/>
      <c r="AD2310" s="48"/>
      <c r="AE2310"/>
      <c r="AF2310"/>
      <c r="AG2310"/>
      <c r="AH2310"/>
      <c r="AJ2310"/>
    </row>
    <row r="2311" spans="8:36" x14ac:dyDescent="0.35">
      <c r="H2311"/>
      <c r="I2311" s="48"/>
      <c r="J2311"/>
      <c r="K2311"/>
      <c r="L2311"/>
      <c r="M2311"/>
      <c r="N2311"/>
      <c r="O2311"/>
      <c r="P2311" s="48"/>
      <c r="Q2311"/>
      <c r="R2311"/>
      <c r="S2311"/>
      <c r="T2311"/>
      <c r="U2311"/>
      <c r="V2311"/>
      <c r="W2311" s="48"/>
      <c r="X2311"/>
      <c r="Y2311"/>
      <c r="Z2311"/>
      <c r="AA2311"/>
      <c r="AB2311" s="37"/>
      <c r="AC2311"/>
      <c r="AD2311" s="48"/>
      <c r="AE2311"/>
      <c r="AF2311"/>
      <c r="AG2311"/>
      <c r="AH2311"/>
      <c r="AJ2311"/>
    </row>
    <row r="2312" spans="8:36" x14ac:dyDescent="0.35">
      <c r="H2312"/>
      <c r="I2312" s="48"/>
      <c r="J2312"/>
      <c r="K2312"/>
      <c r="L2312"/>
      <c r="M2312"/>
      <c r="N2312"/>
      <c r="O2312"/>
      <c r="P2312" s="48"/>
      <c r="Q2312"/>
      <c r="R2312"/>
      <c r="S2312"/>
      <c r="T2312"/>
      <c r="U2312"/>
      <c r="V2312"/>
      <c r="W2312" s="48"/>
      <c r="X2312"/>
      <c r="Y2312"/>
      <c r="Z2312"/>
      <c r="AA2312"/>
      <c r="AB2312" s="37"/>
      <c r="AC2312"/>
      <c r="AD2312" s="48"/>
      <c r="AE2312"/>
      <c r="AF2312"/>
      <c r="AG2312"/>
      <c r="AH2312"/>
      <c r="AJ2312"/>
    </row>
    <row r="2313" spans="8:36" x14ac:dyDescent="0.35">
      <c r="H2313"/>
      <c r="I2313" s="48"/>
      <c r="J2313"/>
      <c r="K2313"/>
      <c r="L2313"/>
      <c r="M2313"/>
      <c r="N2313"/>
      <c r="O2313"/>
      <c r="P2313" s="48"/>
      <c r="Q2313"/>
      <c r="R2313"/>
      <c r="S2313"/>
      <c r="T2313"/>
      <c r="U2313"/>
      <c r="V2313"/>
      <c r="W2313" s="48"/>
      <c r="X2313"/>
      <c r="Y2313"/>
      <c r="Z2313"/>
      <c r="AA2313"/>
      <c r="AB2313" s="37"/>
      <c r="AC2313"/>
      <c r="AD2313" s="48"/>
      <c r="AE2313"/>
      <c r="AF2313"/>
      <c r="AG2313"/>
      <c r="AH2313"/>
      <c r="AJ2313"/>
    </row>
    <row r="2314" spans="8:36" x14ac:dyDescent="0.35">
      <c r="H2314"/>
      <c r="I2314" s="48"/>
      <c r="J2314"/>
      <c r="K2314"/>
      <c r="L2314"/>
      <c r="M2314"/>
      <c r="N2314"/>
      <c r="O2314"/>
      <c r="P2314" s="48"/>
      <c r="Q2314"/>
      <c r="R2314"/>
      <c r="S2314"/>
      <c r="T2314"/>
      <c r="U2314"/>
      <c r="V2314"/>
      <c r="W2314" s="48"/>
      <c r="X2314"/>
      <c r="Y2314"/>
      <c r="Z2314"/>
      <c r="AA2314"/>
      <c r="AB2314" s="37"/>
      <c r="AC2314"/>
      <c r="AD2314" s="48"/>
      <c r="AE2314"/>
      <c r="AF2314"/>
      <c r="AG2314"/>
      <c r="AH2314"/>
      <c r="AJ2314"/>
    </row>
    <row r="2315" spans="8:36" x14ac:dyDescent="0.35">
      <c r="H2315"/>
      <c r="I2315" s="48"/>
      <c r="J2315"/>
      <c r="K2315"/>
      <c r="L2315"/>
      <c r="M2315"/>
      <c r="N2315"/>
      <c r="O2315"/>
      <c r="P2315" s="48"/>
      <c r="Q2315"/>
      <c r="R2315"/>
      <c r="S2315"/>
      <c r="T2315"/>
      <c r="U2315"/>
      <c r="V2315"/>
      <c r="W2315" s="48"/>
      <c r="X2315"/>
      <c r="Y2315"/>
      <c r="Z2315"/>
      <c r="AA2315"/>
      <c r="AB2315" s="37"/>
      <c r="AC2315"/>
      <c r="AD2315" s="48"/>
      <c r="AE2315"/>
      <c r="AF2315"/>
      <c r="AG2315"/>
      <c r="AH2315"/>
      <c r="AJ2315"/>
    </row>
    <row r="2316" spans="8:36" x14ac:dyDescent="0.35">
      <c r="H2316"/>
      <c r="I2316" s="48"/>
      <c r="J2316"/>
      <c r="K2316"/>
      <c r="L2316"/>
      <c r="M2316"/>
      <c r="N2316"/>
      <c r="O2316"/>
      <c r="P2316" s="48"/>
      <c r="Q2316"/>
      <c r="R2316"/>
      <c r="S2316"/>
      <c r="T2316"/>
      <c r="U2316"/>
      <c r="V2316"/>
      <c r="W2316" s="48"/>
      <c r="X2316"/>
      <c r="Y2316"/>
      <c r="Z2316"/>
      <c r="AA2316"/>
      <c r="AB2316" s="37"/>
      <c r="AC2316"/>
      <c r="AD2316" s="48"/>
      <c r="AE2316"/>
      <c r="AF2316"/>
      <c r="AG2316"/>
      <c r="AH2316"/>
      <c r="AJ2316"/>
    </row>
    <row r="2317" spans="8:36" x14ac:dyDescent="0.35">
      <c r="H2317"/>
      <c r="I2317" s="48"/>
      <c r="J2317"/>
      <c r="K2317"/>
      <c r="L2317"/>
      <c r="M2317"/>
      <c r="N2317"/>
      <c r="O2317"/>
      <c r="P2317" s="48"/>
      <c r="Q2317"/>
      <c r="R2317"/>
      <c r="S2317"/>
      <c r="T2317"/>
      <c r="U2317"/>
      <c r="V2317"/>
      <c r="W2317" s="48"/>
      <c r="X2317"/>
      <c r="Y2317"/>
      <c r="Z2317"/>
      <c r="AA2317"/>
      <c r="AB2317" s="37"/>
      <c r="AC2317"/>
      <c r="AD2317" s="48"/>
      <c r="AE2317"/>
      <c r="AF2317"/>
      <c r="AG2317"/>
      <c r="AH2317"/>
      <c r="AJ2317"/>
    </row>
    <row r="2318" spans="8:36" x14ac:dyDescent="0.35">
      <c r="H2318"/>
      <c r="I2318" s="48"/>
      <c r="J2318"/>
      <c r="K2318"/>
      <c r="L2318"/>
      <c r="M2318"/>
      <c r="N2318"/>
      <c r="O2318"/>
      <c r="P2318" s="48"/>
      <c r="Q2318"/>
      <c r="R2318"/>
      <c r="S2318"/>
      <c r="T2318"/>
      <c r="U2318"/>
      <c r="V2318"/>
      <c r="W2318" s="48"/>
      <c r="X2318"/>
      <c r="Y2318"/>
      <c r="Z2318"/>
      <c r="AA2318"/>
      <c r="AB2318" s="37"/>
      <c r="AC2318"/>
      <c r="AD2318" s="48"/>
      <c r="AE2318"/>
      <c r="AF2318"/>
      <c r="AG2318"/>
      <c r="AH2318"/>
      <c r="AJ2318"/>
    </row>
    <row r="2319" spans="8:36" x14ac:dyDescent="0.35">
      <c r="H2319"/>
      <c r="I2319" s="48"/>
      <c r="J2319"/>
      <c r="K2319"/>
      <c r="L2319"/>
      <c r="M2319"/>
      <c r="N2319"/>
      <c r="O2319"/>
      <c r="P2319" s="48"/>
      <c r="Q2319"/>
      <c r="R2319"/>
      <c r="S2319"/>
      <c r="T2319"/>
      <c r="U2319"/>
      <c r="V2319"/>
      <c r="W2319" s="48"/>
      <c r="X2319"/>
      <c r="Y2319"/>
      <c r="Z2319"/>
      <c r="AA2319"/>
      <c r="AB2319" s="37"/>
      <c r="AC2319"/>
      <c r="AD2319" s="48"/>
      <c r="AE2319"/>
      <c r="AF2319"/>
      <c r="AG2319"/>
      <c r="AH2319"/>
      <c r="AJ2319"/>
    </row>
    <row r="2320" spans="8:36" x14ac:dyDescent="0.35">
      <c r="H2320"/>
      <c r="I2320" s="48"/>
      <c r="J2320"/>
      <c r="K2320"/>
      <c r="L2320"/>
      <c r="M2320"/>
      <c r="N2320"/>
      <c r="O2320"/>
      <c r="P2320" s="48"/>
      <c r="Q2320"/>
      <c r="R2320"/>
      <c r="S2320"/>
      <c r="T2320"/>
      <c r="U2320"/>
      <c r="V2320"/>
      <c r="W2320" s="48"/>
      <c r="X2320"/>
      <c r="Y2320"/>
      <c r="Z2320"/>
      <c r="AA2320"/>
      <c r="AB2320" s="37"/>
      <c r="AC2320"/>
      <c r="AD2320" s="48"/>
      <c r="AE2320"/>
      <c r="AF2320"/>
      <c r="AG2320"/>
      <c r="AH2320"/>
      <c r="AJ2320"/>
    </row>
    <row r="2321" spans="8:36" x14ac:dyDescent="0.35">
      <c r="H2321"/>
      <c r="I2321" s="48"/>
      <c r="J2321"/>
      <c r="K2321"/>
      <c r="L2321"/>
      <c r="M2321"/>
      <c r="N2321"/>
      <c r="O2321"/>
      <c r="P2321" s="48"/>
      <c r="Q2321"/>
      <c r="R2321"/>
      <c r="S2321"/>
      <c r="T2321"/>
      <c r="U2321"/>
      <c r="V2321"/>
      <c r="W2321" s="48"/>
      <c r="X2321"/>
      <c r="Y2321"/>
      <c r="Z2321"/>
      <c r="AA2321"/>
      <c r="AB2321" s="37"/>
      <c r="AC2321"/>
      <c r="AD2321" s="48"/>
      <c r="AE2321"/>
      <c r="AF2321"/>
      <c r="AG2321"/>
      <c r="AH2321"/>
      <c r="AJ2321"/>
    </row>
    <row r="2322" spans="8:36" x14ac:dyDescent="0.35">
      <c r="H2322"/>
      <c r="I2322" s="48"/>
      <c r="J2322"/>
      <c r="K2322"/>
      <c r="L2322"/>
      <c r="M2322"/>
      <c r="N2322"/>
      <c r="O2322"/>
      <c r="P2322" s="48"/>
      <c r="Q2322"/>
      <c r="R2322"/>
      <c r="S2322"/>
      <c r="T2322"/>
      <c r="U2322"/>
      <c r="V2322"/>
      <c r="W2322" s="48"/>
      <c r="X2322"/>
      <c r="Y2322"/>
      <c r="Z2322"/>
      <c r="AA2322"/>
      <c r="AB2322" s="37"/>
      <c r="AC2322"/>
      <c r="AD2322" s="48"/>
      <c r="AE2322"/>
      <c r="AF2322"/>
      <c r="AG2322"/>
      <c r="AH2322"/>
      <c r="AJ2322"/>
    </row>
    <row r="2323" spans="8:36" x14ac:dyDescent="0.35">
      <c r="H2323"/>
      <c r="I2323" s="48"/>
      <c r="J2323"/>
      <c r="K2323"/>
      <c r="L2323"/>
      <c r="M2323"/>
      <c r="N2323"/>
      <c r="O2323"/>
      <c r="P2323" s="48"/>
      <c r="Q2323"/>
      <c r="R2323"/>
      <c r="S2323"/>
      <c r="T2323"/>
      <c r="U2323"/>
      <c r="V2323"/>
      <c r="W2323" s="48"/>
      <c r="X2323"/>
      <c r="Y2323"/>
      <c r="Z2323"/>
      <c r="AA2323"/>
      <c r="AB2323" s="37"/>
      <c r="AC2323"/>
      <c r="AD2323" s="48"/>
      <c r="AE2323"/>
      <c r="AF2323"/>
      <c r="AG2323"/>
      <c r="AH2323"/>
      <c r="AJ2323"/>
    </row>
    <row r="2324" spans="8:36" x14ac:dyDescent="0.35">
      <c r="H2324"/>
      <c r="I2324" s="48"/>
      <c r="J2324"/>
      <c r="K2324"/>
      <c r="L2324"/>
      <c r="M2324"/>
      <c r="N2324"/>
      <c r="O2324"/>
      <c r="P2324" s="48"/>
      <c r="Q2324"/>
      <c r="R2324"/>
      <c r="S2324"/>
      <c r="T2324"/>
      <c r="U2324"/>
      <c r="V2324"/>
      <c r="W2324" s="48"/>
      <c r="X2324"/>
      <c r="Y2324"/>
      <c r="Z2324"/>
      <c r="AA2324"/>
      <c r="AB2324" s="37"/>
      <c r="AC2324"/>
      <c r="AD2324" s="48"/>
      <c r="AE2324"/>
      <c r="AF2324"/>
      <c r="AG2324"/>
      <c r="AH2324"/>
      <c r="AJ2324"/>
    </row>
    <row r="2325" spans="8:36" x14ac:dyDescent="0.35">
      <c r="H2325"/>
      <c r="I2325" s="48"/>
      <c r="J2325"/>
      <c r="K2325"/>
      <c r="L2325"/>
      <c r="M2325"/>
      <c r="N2325"/>
      <c r="O2325"/>
      <c r="P2325" s="48"/>
      <c r="Q2325"/>
      <c r="R2325"/>
      <c r="S2325"/>
      <c r="T2325"/>
      <c r="U2325"/>
      <c r="V2325"/>
      <c r="W2325" s="48"/>
      <c r="X2325"/>
      <c r="Y2325"/>
      <c r="Z2325"/>
      <c r="AA2325"/>
      <c r="AB2325" s="37"/>
      <c r="AC2325"/>
      <c r="AD2325" s="48"/>
      <c r="AE2325"/>
      <c r="AF2325"/>
      <c r="AG2325"/>
      <c r="AH2325"/>
      <c r="AJ2325"/>
    </row>
    <row r="2326" spans="8:36" x14ac:dyDescent="0.35">
      <c r="H2326"/>
      <c r="I2326" s="48"/>
      <c r="J2326"/>
      <c r="K2326"/>
      <c r="L2326"/>
      <c r="M2326"/>
      <c r="N2326"/>
      <c r="O2326"/>
      <c r="P2326" s="48"/>
      <c r="Q2326"/>
      <c r="R2326"/>
      <c r="S2326"/>
      <c r="T2326"/>
      <c r="U2326"/>
      <c r="V2326"/>
      <c r="W2326" s="48"/>
      <c r="X2326"/>
      <c r="Y2326"/>
      <c r="Z2326"/>
      <c r="AA2326"/>
      <c r="AB2326" s="37"/>
      <c r="AC2326"/>
      <c r="AD2326" s="48"/>
      <c r="AE2326"/>
      <c r="AF2326"/>
      <c r="AG2326"/>
      <c r="AH2326"/>
      <c r="AJ2326"/>
    </row>
    <row r="2327" spans="8:36" x14ac:dyDescent="0.35">
      <c r="H2327"/>
      <c r="I2327" s="48"/>
      <c r="J2327"/>
      <c r="K2327"/>
      <c r="L2327"/>
      <c r="M2327"/>
      <c r="N2327"/>
      <c r="O2327"/>
      <c r="P2327" s="48"/>
      <c r="Q2327"/>
      <c r="R2327"/>
      <c r="S2327"/>
      <c r="T2327"/>
      <c r="U2327"/>
      <c r="V2327"/>
      <c r="W2327" s="48"/>
      <c r="X2327"/>
      <c r="Y2327"/>
      <c r="Z2327"/>
      <c r="AA2327"/>
      <c r="AB2327" s="37"/>
      <c r="AC2327"/>
      <c r="AD2327" s="48"/>
      <c r="AE2327"/>
      <c r="AF2327"/>
      <c r="AG2327"/>
      <c r="AH2327"/>
      <c r="AJ2327"/>
    </row>
    <row r="2328" spans="8:36" x14ac:dyDescent="0.35">
      <c r="H2328"/>
      <c r="I2328" s="48"/>
      <c r="J2328"/>
      <c r="K2328"/>
      <c r="L2328"/>
      <c r="M2328"/>
      <c r="N2328"/>
      <c r="O2328"/>
      <c r="P2328" s="48"/>
      <c r="Q2328"/>
      <c r="R2328"/>
      <c r="S2328"/>
      <c r="T2328"/>
      <c r="U2328"/>
      <c r="V2328"/>
      <c r="W2328" s="48"/>
      <c r="X2328"/>
      <c r="Y2328"/>
      <c r="Z2328"/>
      <c r="AA2328"/>
      <c r="AB2328" s="37"/>
      <c r="AC2328"/>
      <c r="AD2328" s="48"/>
      <c r="AE2328"/>
      <c r="AF2328"/>
      <c r="AG2328"/>
      <c r="AH2328"/>
      <c r="AJ2328"/>
    </row>
    <row r="2329" spans="8:36" x14ac:dyDescent="0.35">
      <c r="H2329"/>
      <c r="I2329" s="48"/>
      <c r="J2329"/>
      <c r="K2329"/>
      <c r="L2329"/>
      <c r="M2329"/>
      <c r="N2329"/>
      <c r="O2329"/>
      <c r="P2329" s="48"/>
      <c r="Q2329"/>
      <c r="R2329"/>
      <c r="S2329"/>
      <c r="T2329"/>
      <c r="U2329"/>
      <c r="V2329"/>
      <c r="W2329" s="48"/>
      <c r="X2329"/>
      <c r="Y2329"/>
      <c r="Z2329"/>
      <c r="AA2329"/>
      <c r="AB2329" s="37"/>
      <c r="AC2329"/>
      <c r="AD2329" s="48"/>
      <c r="AE2329"/>
      <c r="AF2329"/>
      <c r="AG2329"/>
      <c r="AH2329"/>
      <c r="AJ2329"/>
    </row>
    <row r="2330" spans="8:36" x14ac:dyDescent="0.35">
      <c r="H2330"/>
      <c r="I2330" s="48"/>
      <c r="J2330"/>
      <c r="K2330"/>
      <c r="L2330"/>
      <c r="M2330"/>
      <c r="N2330"/>
      <c r="O2330"/>
      <c r="P2330" s="48"/>
      <c r="Q2330"/>
      <c r="R2330"/>
      <c r="S2330"/>
      <c r="T2330"/>
      <c r="U2330"/>
      <c r="V2330"/>
      <c r="W2330" s="48"/>
      <c r="X2330"/>
      <c r="Y2330"/>
      <c r="Z2330"/>
      <c r="AA2330"/>
      <c r="AB2330" s="37"/>
      <c r="AC2330"/>
      <c r="AD2330" s="48"/>
      <c r="AE2330"/>
      <c r="AF2330"/>
      <c r="AG2330"/>
      <c r="AH2330"/>
      <c r="AJ2330"/>
    </row>
    <row r="2331" spans="8:36" x14ac:dyDescent="0.35">
      <c r="H2331"/>
      <c r="I2331" s="48"/>
      <c r="J2331"/>
      <c r="K2331"/>
      <c r="L2331"/>
      <c r="M2331"/>
      <c r="N2331"/>
      <c r="O2331"/>
      <c r="P2331" s="48"/>
      <c r="Q2331"/>
      <c r="R2331"/>
      <c r="S2331"/>
      <c r="T2331"/>
      <c r="U2331"/>
      <c r="V2331"/>
      <c r="W2331" s="48"/>
      <c r="X2331"/>
      <c r="Y2331"/>
      <c r="Z2331"/>
      <c r="AA2331"/>
      <c r="AB2331" s="37"/>
      <c r="AC2331"/>
      <c r="AD2331" s="48"/>
      <c r="AE2331"/>
      <c r="AF2331"/>
      <c r="AG2331"/>
      <c r="AH2331"/>
      <c r="AJ2331"/>
    </row>
    <row r="2332" spans="8:36" x14ac:dyDescent="0.35">
      <c r="H2332"/>
      <c r="I2332" s="48"/>
      <c r="J2332"/>
      <c r="K2332"/>
      <c r="L2332"/>
      <c r="M2332"/>
      <c r="N2332"/>
      <c r="O2332"/>
      <c r="P2332" s="48"/>
      <c r="Q2332"/>
      <c r="R2332"/>
      <c r="S2332"/>
      <c r="T2332"/>
      <c r="U2332"/>
      <c r="V2332"/>
      <c r="W2332" s="48"/>
      <c r="X2332"/>
      <c r="Y2332"/>
      <c r="Z2332"/>
      <c r="AA2332"/>
      <c r="AB2332" s="37"/>
      <c r="AC2332"/>
      <c r="AD2332" s="48"/>
      <c r="AE2332"/>
      <c r="AF2332"/>
      <c r="AG2332"/>
      <c r="AH2332"/>
      <c r="AJ2332"/>
    </row>
    <row r="2333" spans="8:36" x14ac:dyDescent="0.35">
      <c r="H2333"/>
      <c r="I2333" s="48"/>
      <c r="J2333"/>
      <c r="K2333"/>
      <c r="L2333"/>
      <c r="M2333"/>
      <c r="N2333"/>
      <c r="O2333"/>
      <c r="P2333" s="48"/>
      <c r="Q2333"/>
      <c r="R2333"/>
      <c r="S2333"/>
      <c r="T2333"/>
      <c r="U2333"/>
      <c r="V2333"/>
      <c r="W2333" s="48"/>
      <c r="X2333"/>
      <c r="Y2333"/>
      <c r="Z2333"/>
      <c r="AA2333"/>
      <c r="AB2333" s="37"/>
      <c r="AC2333"/>
      <c r="AD2333" s="48"/>
      <c r="AE2333"/>
      <c r="AF2333"/>
      <c r="AG2333"/>
      <c r="AH2333"/>
      <c r="AJ2333"/>
    </row>
    <row r="2334" spans="8:36" x14ac:dyDescent="0.35">
      <c r="H2334"/>
      <c r="I2334" s="48"/>
      <c r="J2334"/>
      <c r="K2334"/>
      <c r="L2334"/>
      <c r="M2334"/>
      <c r="N2334"/>
      <c r="O2334"/>
      <c r="P2334" s="48"/>
      <c r="Q2334"/>
      <c r="R2334"/>
      <c r="S2334"/>
      <c r="T2334"/>
      <c r="U2334"/>
      <c r="V2334"/>
      <c r="W2334" s="48"/>
      <c r="X2334"/>
      <c r="Y2334"/>
      <c r="Z2334"/>
      <c r="AA2334"/>
      <c r="AB2334" s="37"/>
      <c r="AC2334"/>
      <c r="AD2334" s="48"/>
      <c r="AE2334"/>
      <c r="AF2334"/>
      <c r="AG2334"/>
      <c r="AH2334"/>
      <c r="AJ2334"/>
    </row>
    <row r="2335" spans="8:36" x14ac:dyDescent="0.35">
      <c r="H2335"/>
      <c r="I2335" s="48"/>
      <c r="J2335"/>
      <c r="K2335"/>
      <c r="L2335"/>
      <c r="M2335"/>
      <c r="N2335"/>
      <c r="O2335"/>
      <c r="P2335" s="48"/>
      <c r="Q2335"/>
      <c r="R2335"/>
      <c r="S2335"/>
      <c r="T2335"/>
      <c r="U2335"/>
      <c r="V2335"/>
      <c r="W2335" s="48"/>
      <c r="X2335"/>
      <c r="Y2335"/>
      <c r="Z2335"/>
      <c r="AA2335"/>
      <c r="AB2335" s="37"/>
      <c r="AC2335"/>
      <c r="AD2335" s="48"/>
      <c r="AE2335"/>
      <c r="AF2335"/>
      <c r="AG2335"/>
      <c r="AH2335"/>
      <c r="AJ2335"/>
    </row>
    <row r="2336" spans="8:36" x14ac:dyDescent="0.35">
      <c r="H2336"/>
      <c r="I2336" s="48"/>
      <c r="J2336"/>
      <c r="K2336"/>
      <c r="L2336"/>
      <c r="M2336"/>
      <c r="N2336"/>
      <c r="O2336"/>
      <c r="P2336" s="48"/>
      <c r="Q2336"/>
      <c r="R2336"/>
      <c r="S2336"/>
      <c r="T2336"/>
      <c r="U2336"/>
      <c r="V2336"/>
      <c r="W2336" s="48"/>
      <c r="X2336"/>
      <c r="Y2336"/>
      <c r="Z2336"/>
      <c r="AA2336"/>
      <c r="AB2336" s="37"/>
      <c r="AC2336"/>
      <c r="AD2336" s="48"/>
      <c r="AE2336"/>
      <c r="AF2336"/>
      <c r="AG2336"/>
      <c r="AH2336"/>
      <c r="AJ2336"/>
    </row>
    <row r="2337" spans="8:36" x14ac:dyDescent="0.35">
      <c r="H2337"/>
      <c r="I2337" s="48"/>
      <c r="J2337"/>
      <c r="K2337"/>
      <c r="L2337"/>
      <c r="M2337"/>
      <c r="N2337"/>
      <c r="O2337"/>
      <c r="P2337" s="48"/>
      <c r="Q2337"/>
      <c r="R2337"/>
      <c r="S2337"/>
      <c r="T2337"/>
      <c r="U2337"/>
      <c r="V2337"/>
      <c r="W2337" s="48"/>
      <c r="X2337"/>
      <c r="Y2337"/>
      <c r="Z2337"/>
      <c r="AA2337"/>
      <c r="AB2337" s="37"/>
      <c r="AC2337"/>
      <c r="AD2337" s="48"/>
      <c r="AE2337"/>
      <c r="AF2337"/>
      <c r="AG2337"/>
      <c r="AH2337"/>
      <c r="AJ2337"/>
    </row>
    <row r="2338" spans="8:36" x14ac:dyDescent="0.35">
      <c r="H2338"/>
      <c r="I2338" s="48"/>
      <c r="J2338"/>
      <c r="K2338"/>
      <c r="L2338"/>
      <c r="M2338"/>
      <c r="N2338"/>
      <c r="O2338"/>
      <c r="P2338" s="48"/>
      <c r="Q2338"/>
      <c r="R2338"/>
      <c r="S2338"/>
      <c r="T2338"/>
      <c r="U2338"/>
      <c r="V2338"/>
      <c r="W2338" s="48"/>
      <c r="X2338"/>
      <c r="Y2338"/>
      <c r="Z2338"/>
      <c r="AA2338"/>
      <c r="AB2338" s="37"/>
      <c r="AC2338"/>
      <c r="AD2338" s="48"/>
      <c r="AE2338"/>
      <c r="AF2338"/>
      <c r="AG2338"/>
      <c r="AH2338"/>
      <c r="AJ2338"/>
    </row>
    <row r="2339" spans="8:36" x14ac:dyDescent="0.35">
      <c r="H2339"/>
      <c r="I2339" s="48"/>
      <c r="J2339"/>
      <c r="K2339"/>
      <c r="L2339"/>
      <c r="M2339"/>
      <c r="N2339"/>
      <c r="O2339"/>
      <c r="P2339" s="48"/>
      <c r="Q2339"/>
      <c r="R2339"/>
      <c r="S2339"/>
      <c r="T2339"/>
      <c r="U2339"/>
      <c r="V2339"/>
      <c r="W2339" s="48"/>
      <c r="X2339"/>
      <c r="Y2339"/>
      <c r="Z2339"/>
      <c r="AA2339"/>
      <c r="AB2339" s="37"/>
      <c r="AC2339"/>
      <c r="AD2339" s="48"/>
      <c r="AE2339"/>
      <c r="AF2339"/>
      <c r="AG2339"/>
      <c r="AH2339"/>
      <c r="AJ2339"/>
    </row>
    <row r="2340" spans="8:36" x14ac:dyDescent="0.35">
      <c r="H2340"/>
      <c r="I2340" s="48"/>
      <c r="J2340"/>
      <c r="K2340"/>
      <c r="L2340"/>
      <c r="M2340"/>
      <c r="N2340"/>
      <c r="O2340"/>
      <c r="P2340" s="48"/>
      <c r="Q2340"/>
      <c r="R2340"/>
      <c r="S2340"/>
      <c r="T2340"/>
      <c r="U2340"/>
      <c r="V2340"/>
      <c r="W2340" s="48"/>
      <c r="X2340"/>
      <c r="Y2340"/>
      <c r="Z2340"/>
      <c r="AA2340"/>
      <c r="AB2340" s="37"/>
      <c r="AC2340"/>
      <c r="AD2340" s="48"/>
      <c r="AE2340"/>
      <c r="AF2340"/>
      <c r="AG2340"/>
      <c r="AH2340"/>
      <c r="AJ2340"/>
    </row>
    <row r="2341" spans="8:36" x14ac:dyDescent="0.35">
      <c r="H2341"/>
      <c r="I2341" s="48"/>
      <c r="J2341"/>
      <c r="K2341"/>
      <c r="L2341"/>
      <c r="M2341"/>
      <c r="N2341"/>
      <c r="O2341"/>
      <c r="P2341" s="48"/>
      <c r="Q2341"/>
      <c r="R2341"/>
      <c r="S2341"/>
      <c r="T2341"/>
      <c r="U2341"/>
      <c r="V2341"/>
      <c r="W2341" s="48"/>
      <c r="X2341"/>
      <c r="Y2341"/>
      <c r="Z2341"/>
      <c r="AA2341"/>
      <c r="AB2341" s="37"/>
      <c r="AC2341"/>
      <c r="AD2341" s="48"/>
      <c r="AE2341"/>
      <c r="AF2341"/>
      <c r="AG2341"/>
      <c r="AH2341"/>
      <c r="AJ2341"/>
    </row>
    <row r="2342" spans="8:36" x14ac:dyDescent="0.35">
      <c r="H2342"/>
      <c r="I2342" s="48"/>
      <c r="J2342"/>
      <c r="K2342"/>
      <c r="L2342"/>
      <c r="M2342"/>
      <c r="N2342"/>
      <c r="O2342"/>
      <c r="P2342" s="48"/>
      <c r="Q2342"/>
      <c r="R2342"/>
      <c r="S2342"/>
      <c r="T2342"/>
      <c r="U2342"/>
      <c r="V2342"/>
      <c r="W2342" s="48"/>
      <c r="X2342"/>
      <c r="Y2342"/>
      <c r="Z2342"/>
      <c r="AA2342"/>
      <c r="AB2342" s="37"/>
      <c r="AC2342"/>
      <c r="AD2342" s="48"/>
      <c r="AE2342"/>
      <c r="AF2342"/>
      <c r="AG2342"/>
      <c r="AH2342"/>
      <c r="AJ2342"/>
    </row>
    <row r="2343" spans="8:36" x14ac:dyDescent="0.35">
      <c r="H2343"/>
      <c r="I2343" s="48"/>
      <c r="J2343"/>
      <c r="K2343"/>
      <c r="L2343"/>
      <c r="M2343"/>
      <c r="N2343"/>
      <c r="O2343"/>
      <c r="P2343" s="48"/>
      <c r="Q2343"/>
      <c r="R2343"/>
      <c r="S2343"/>
      <c r="T2343"/>
      <c r="U2343"/>
      <c r="V2343"/>
      <c r="W2343" s="48"/>
      <c r="X2343"/>
      <c r="Y2343"/>
      <c r="Z2343"/>
      <c r="AA2343"/>
      <c r="AB2343" s="37"/>
      <c r="AC2343"/>
      <c r="AD2343" s="48"/>
      <c r="AE2343"/>
      <c r="AF2343"/>
      <c r="AG2343"/>
      <c r="AH2343"/>
      <c r="AJ2343"/>
    </row>
    <row r="2344" spans="8:36" x14ac:dyDescent="0.35">
      <c r="H2344"/>
      <c r="I2344" s="48"/>
      <c r="J2344"/>
      <c r="K2344"/>
      <c r="L2344"/>
      <c r="M2344"/>
      <c r="N2344"/>
      <c r="O2344"/>
      <c r="P2344" s="48"/>
      <c r="Q2344"/>
      <c r="R2344"/>
      <c r="S2344"/>
      <c r="T2344"/>
      <c r="U2344"/>
      <c r="V2344"/>
      <c r="W2344" s="48"/>
      <c r="X2344"/>
      <c r="Y2344"/>
      <c r="Z2344"/>
      <c r="AA2344"/>
      <c r="AB2344" s="37"/>
      <c r="AC2344"/>
      <c r="AD2344" s="48"/>
      <c r="AE2344"/>
      <c r="AF2344"/>
      <c r="AG2344"/>
      <c r="AH2344"/>
      <c r="AJ2344"/>
    </row>
    <row r="2345" spans="8:36" x14ac:dyDescent="0.35">
      <c r="H2345"/>
      <c r="I2345" s="48"/>
      <c r="J2345"/>
      <c r="K2345"/>
      <c r="L2345"/>
      <c r="M2345"/>
      <c r="N2345"/>
      <c r="O2345"/>
      <c r="P2345" s="48"/>
      <c r="Q2345"/>
      <c r="R2345"/>
      <c r="S2345"/>
      <c r="T2345"/>
      <c r="U2345"/>
      <c r="V2345"/>
      <c r="W2345" s="48"/>
      <c r="X2345"/>
      <c r="Y2345"/>
      <c r="Z2345"/>
      <c r="AA2345"/>
      <c r="AB2345" s="37"/>
      <c r="AC2345"/>
      <c r="AD2345" s="48"/>
      <c r="AE2345"/>
      <c r="AF2345"/>
      <c r="AG2345"/>
      <c r="AH2345"/>
      <c r="AJ2345"/>
    </row>
    <row r="2346" spans="8:36" x14ac:dyDescent="0.35">
      <c r="H2346"/>
      <c r="I2346" s="48"/>
      <c r="J2346"/>
      <c r="K2346"/>
      <c r="L2346"/>
      <c r="M2346"/>
      <c r="N2346"/>
      <c r="O2346"/>
      <c r="P2346" s="48"/>
      <c r="Q2346"/>
      <c r="R2346"/>
      <c r="S2346"/>
      <c r="T2346"/>
      <c r="U2346"/>
      <c r="V2346"/>
      <c r="W2346" s="48"/>
      <c r="X2346"/>
      <c r="Y2346"/>
      <c r="Z2346"/>
      <c r="AA2346"/>
      <c r="AB2346" s="37"/>
      <c r="AC2346"/>
      <c r="AD2346" s="48"/>
      <c r="AE2346"/>
      <c r="AF2346"/>
      <c r="AG2346"/>
      <c r="AH2346"/>
      <c r="AJ2346"/>
    </row>
    <row r="2347" spans="8:36" x14ac:dyDescent="0.35">
      <c r="H2347"/>
      <c r="I2347" s="48"/>
      <c r="J2347"/>
      <c r="K2347"/>
      <c r="L2347"/>
      <c r="M2347"/>
      <c r="N2347"/>
      <c r="O2347"/>
      <c r="P2347" s="48"/>
      <c r="Q2347"/>
      <c r="R2347"/>
      <c r="S2347"/>
      <c r="T2347"/>
      <c r="U2347"/>
      <c r="V2347"/>
      <c r="W2347" s="48"/>
      <c r="X2347"/>
      <c r="Y2347"/>
      <c r="Z2347"/>
      <c r="AA2347"/>
      <c r="AB2347" s="37"/>
      <c r="AC2347"/>
      <c r="AD2347" s="48"/>
      <c r="AE2347"/>
      <c r="AF2347"/>
      <c r="AG2347"/>
      <c r="AH2347"/>
      <c r="AJ2347"/>
    </row>
    <row r="2348" spans="8:36" x14ac:dyDescent="0.35">
      <c r="H2348"/>
      <c r="I2348" s="48"/>
      <c r="J2348"/>
      <c r="K2348"/>
      <c r="L2348"/>
      <c r="M2348"/>
      <c r="N2348"/>
      <c r="O2348"/>
      <c r="P2348" s="48"/>
      <c r="Q2348"/>
      <c r="R2348"/>
      <c r="S2348"/>
      <c r="T2348"/>
      <c r="U2348"/>
      <c r="V2348"/>
      <c r="W2348" s="48"/>
      <c r="X2348"/>
      <c r="Y2348"/>
      <c r="Z2348"/>
      <c r="AA2348"/>
      <c r="AB2348" s="37"/>
      <c r="AC2348"/>
      <c r="AD2348" s="48"/>
      <c r="AE2348"/>
      <c r="AF2348"/>
      <c r="AG2348"/>
      <c r="AH2348"/>
      <c r="AJ2348"/>
    </row>
    <row r="2349" spans="8:36" x14ac:dyDescent="0.35">
      <c r="H2349"/>
      <c r="I2349" s="48"/>
      <c r="J2349"/>
      <c r="K2349"/>
      <c r="L2349"/>
      <c r="M2349"/>
      <c r="N2349"/>
      <c r="O2349"/>
      <c r="P2349" s="48"/>
      <c r="Q2349"/>
      <c r="R2349"/>
      <c r="S2349"/>
      <c r="T2349"/>
      <c r="U2349"/>
      <c r="V2349"/>
      <c r="W2349" s="48"/>
      <c r="X2349"/>
      <c r="Y2349"/>
      <c r="Z2349"/>
      <c r="AA2349"/>
      <c r="AB2349" s="37"/>
      <c r="AC2349"/>
      <c r="AD2349" s="48"/>
      <c r="AE2349"/>
      <c r="AF2349"/>
      <c r="AG2349"/>
      <c r="AH2349"/>
      <c r="AJ2349"/>
    </row>
    <row r="2350" spans="8:36" x14ac:dyDescent="0.35">
      <c r="H2350"/>
      <c r="I2350" s="48"/>
      <c r="J2350"/>
      <c r="K2350"/>
      <c r="L2350"/>
      <c r="M2350"/>
      <c r="N2350"/>
      <c r="O2350"/>
      <c r="P2350" s="48"/>
      <c r="Q2350"/>
      <c r="R2350"/>
      <c r="S2350"/>
      <c r="T2350"/>
      <c r="U2350"/>
      <c r="V2350"/>
      <c r="W2350" s="48"/>
      <c r="X2350"/>
      <c r="Y2350"/>
      <c r="Z2350"/>
      <c r="AA2350"/>
      <c r="AB2350" s="37"/>
      <c r="AC2350"/>
      <c r="AD2350" s="48"/>
      <c r="AE2350"/>
      <c r="AF2350"/>
      <c r="AG2350"/>
      <c r="AH2350"/>
      <c r="AJ2350"/>
    </row>
    <row r="2351" spans="8:36" x14ac:dyDescent="0.35">
      <c r="H2351"/>
      <c r="I2351" s="48"/>
      <c r="J2351"/>
      <c r="K2351"/>
      <c r="L2351"/>
      <c r="M2351"/>
      <c r="N2351"/>
      <c r="O2351"/>
      <c r="P2351" s="48"/>
      <c r="Q2351"/>
      <c r="R2351"/>
      <c r="S2351"/>
      <c r="T2351"/>
      <c r="U2351"/>
      <c r="V2351"/>
      <c r="W2351" s="48"/>
      <c r="X2351"/>
      <c r="Y2351"/>
      <c r="Z2351"/>
      <c r="AA2351"/>
      <c r="AB2351" s="37"/>
      <c r="AC2351"/>
      <c r="AD2351" s="48"/>
      <c r="AE2351"/>
      <c r="AF2351"/>
      <c r="AG2351"/>
      <c r="AH2351"/>
      <c r="AJ2351"/>
    </row>
    <row r="2352" spans="8:36" x14ac:dyDescent="0.35">
      <c r="H2352"/>
      <c r="I2352" s="48"/>
      <c r="J2352"/>
      <c r="K2352"/>
      <c r="L2352"/>
      <c r="M2352"/>
      <c r="N2352"/>
      <c r="O2352"/>
      <c r="P2352" s="48"/>
      <c r="Q2352"/>
      <c r="R2352"/>
      <c r="S2352"/>
      <c r="T2352"/>
      <c r="U2352"/>
      <c r="V2352"/>
      <c r="W2352" s="48"/>
      <c r="X2352"/>
      <c r="Y2352"/>
      <c r="Z2352"/>
      <c r="AA2352"/>
      <c r="AB2352" s="37"/>
      <c r="AC2352"/>
      <c r="AD2352" s="48"/>
      <c r="AE2352"/>
      <c r="AF2352"/>
      <c r="AG2352"/>
      <c r="AH2352"/>
      <c r="AJ2352"/>
    </row>
    <row r="2353" spans="8:36" x14ac:dyDescent="0.35">
      <c r="H2353"/>
      <c r="I2353" s="48"/>
      <c r="J2353"/>
      <c r="K2353"/>
      <c r="L2353"/>
      <c r="M2353"/>
      <c r="N2353"/>
      <c r="O2353"/>
      <c r="P2353" s="48"/>
      <c r="Q2353"/>
      <c r="R2353"/>
      <c r="S2353"/>
      <c r="T2353"/>
      <c r="U2353"/>
      <c r="V2353"/>
      <c r="W2353" s="48"/>
      <c r="X2353"/>
      <c r="Y2353"/>
      <c r="Z2353"/>
      <c r="AA2353"/>
      <c r="AB2353" s="37"/>
      <c r="AC2353"/>
      <c r="AD2353" s="48"/>
      <c r="AE2353"/>
      <c r="AF2353"/>
      <c r="AG2353"/>
      <c r="AH2353"/>
      <c r="AJ2353"/>
    </row>
    <row r="2354" spans="8:36" x14ac:dyDescent="0.35">
      <c r="H2354"/>
      <c r="I2354" s="48"/>
      <c r="J2354"/>
      <c r="K2354"/>
      <c r="L2354"/>
      <c r="M2354"/>
      <c r="N2354"/>
      <c r="O2354"/>
      <c r="P2354" s="48"/>
      <c r="Q2354"/>
      <c r="R2354"/>
      <c r="S2354"/>
      <c r="T2354"/>
      <c r="U2354"/>
      <c r="V2354"/>
      <c r="W2354" s="48"/>
      <c r="X2354"/>
      <c r="Y2354"/>
      <c r="Z2354"/>
      <c r="AA2354"/>
      <c r="AB2354" s="37"/>
      <c r="AC2354"/>
      <c r="AD2354" s="48"/>
      <c r="AE2354"/>
      <c r="AF2354"/>
      <c r="AG2354"/>
      <c r="AH2354"/>
      <c r="AJ2354"/>
    </row>
    <row r="2355" spans="8:36" x14ac:dyDescent="0.35">
      <c r="H2355"/>
      <c r="I2355" s="48"/>
      <c r="J2355"/>
      <c r="K2355"/>
      <c r="L2355"/>
      <c r="M2355"/>
      <c r="N2355"/>
      <c r="O2355"/>
      <c r="P2355" s="48"/>
      <c r="Q2355"/>
      <c r="R2355"/>
      <c r="S2355"/>
      <c r="T2355"/>
      <c r="U2355"/>
      <c r="V2355"/>
      <c r="W2355" s="48"/>
      <c r="X2355"/>
      <c r="Y2355"/>
      <c r="Z2355"/>
      <c r="AA2355"/>
      <c r="AB2355" s="37"/>
      <c r="AC2355"/>
      <c r="AD2355" s="48"/>
      <c r="AE2355"/>
      <c r="AF2355"/>
      <c r="AG2355"/>
      <c r="AH2355"/>
      <c r="AJ2355"/>
    </row>
    <row r="2356" spans="8:36" x14ac:dyDescent="0.35">
      <c r="H2356"/>
      <c r="I2356" s="48"/>
      <c r="J2356"/>
      <c r="K2356"/>
      <c r="L2356"/>
      <c r="M2356"/>
      <c r="N2356"/>
      <c r="O2356"/>
      <c r="P2356" s="48"/>
      <c r="Q2356"/>
      <c r="R2356"/>
      <c r="S2356"/>
      <c r="T2356"/>
      <c r="U2356"/>
      <c r="V2356"/>
      <c r="W2356" s="48"/>
      <c r="X2356"/>
      <c r="Y2356"/>
      <c r="Z2356"/>
      <c r="AA2356"/>
      <c r="AB2356" s="37"/>
      <c r="AC2356"/>
      <c r="AD2356" s="48"/>
      <c r="AE2356"/>
      <c r="AF2356"/>
      <c r="AG2356"/>
      <c r="AH2356"/>
      <c r="AJ2356"/>
    </row>
    <row r="2357" spans="8:36" x14ac:dyDescent="0.35">
      <c r="H2357"/>
      <c r="I2357" s="48"/>
      <c r="J2357"/>
      <c r="K2357"/>
      <c r="L2357"/>
      <c r="M2357"/>
      <c r="N2357"/>
      <c r="O2357"/>
      <c r="P2357" s="48"/>
      <c r="Q2357"/>
      <c r="R2357"/>
      <c r="S2357"/>
      <c r="T2357"/>
      <c r="U2357"/>
      <c r="V2357"/>
      <c r="W2357" s="48"/>
      <c r="X2357"/>
      <c r="Y2357"/>
      <c r="Z2357"/>
      <c r="AA2357"/>
      <c r="AB2357" s="37"/>
      <c r="AC2357"/>
      <c r="AD2357" s="48"/>
      <c r="AE2357"/>
      <c r="AF2357"/>
      <c r="AG2357"/>
      <c r="AH2357"/>
      <c r="AJ2357"/>
    </row>
    <row r="2358" spans="8:36" x14ac:dyDescent="0.35">
      <c r="H2358"/>
      <c r="I2358" s="48"/>
      <c r="J2358"/>
      <c r="K2358"/>
      <c r="L2358"/>
      <c r="M2358"/>
      <c r="N2358"/>
      <c r="O2358"/>
      <c r="P2358" s="48"/>
      <c r="Q2358"/>
      <c r="R2358"/>
      <c r="S2358"/>
      <c r="T2358"/>
      <c r="U2358"/>
      <c r="V2358"/>
      <c r="W2358" s="48"/>
      <c r="X2358"/>
      <c r="Y2358"/>
      <c r="Z2358"/>
      <c r="AA2358"/>
      <c r="AB2358" s="37"/>
      <c r="AC2358"/>
      <c r="AD2358" s="48"/>
      <c r="AE2358"/>
      <c r="AF2358"/>
      <c r="AG2358"/>
      <c r="AH2358"/>
      <c r="AJ2358"/>
    </row>
    <row r="2359" spans="8:36" x14ac:dyDescent="0.35">
      <c r="H2359"/>
      <c r="I2359" s="48"/>
      <c r="J2359"/>
      <c r="K2359"/>
      <c r="L2359"/>
      <c r="M2359"/>
      <c r="N2359"/>
      <c r="O2359"/>
      <c r="P2359" s="48"/>
      <c r="Q2359"/>
      <c r="R2359"/>
      <c r="S2359"/>
      <c r="T2359"/>
      <c r="U2359"/>
      <c r="V2359"/>
      <c r="W2359" s="48"/>
      <c r="X2359"/>
      <c r="Y2359"/>
      <c r="Z2359"/>
      <c r="AA2359"/>
      <c r="AB2359" s="37"/>
      <c r="AC2359"/>
      <c r="AD2359" s="48"/>
      <c r="AE2359"/>
      <c r="AF2359"/>
      <c r="AG2359"/>
      <c r="AH2359"/>
      <c r="AJ2359"/>
    </row>
    <row r="2360" spans="8:36" x14ac:dyDescent="0.35">
      <c r="H2360"/>
      <c r="I2360" s="48"/>
      <c r="J2360"/>
      <c r="K2360"/>
      <c r="L2360"/>
      <c r="M2360"/>
      <c r="N2360"/>
      <c r="O2360"/>
      <c r="P2360" s="48"/>
      <c r="Q2360"/>
      <c r="R2360"/>
      <c r="S2360"/>
      <c r="T2360"/>
      <c r="U2360"/>
      <c r="V2360"/>
      <c r="W2360" s="48"/>
      <c r="X2360"/>
      <c r="Y2360"/>
      <c r="Z2360"/>
      <c r="AA2360"/>
      <c r="AB2360" s="37"/>
      <c r="AC2360"/>
      <c r="AD2360" s="48"/>
      <c r="AE2360"/>
      <c r="AF2360"/>
      <c r="AG2360"/>
      <c r="AH2360"/>
      <c r="AJ2360"/>
    </row>
    <row r="2361" spans="8:36" x14ac:dyDescent="0.35">
      <c r="H2361"/>
      <c r="I2361" s="48"/>
      <c r="J2361"/>
      <c r="K2361"/>
      <c r="L2361"/>
      <c r="M2361"/>
      <c r="N2361"/>
      <c r="O2361"/>
      <c r="P2361" s="48"/>
      <c r="Q2361"/>
      <c r="R2361"/>
      <c r="S2361"/>
      <c r="T2361"/>
      <c r="U2361"/>
      <c r="V2361"/>
      <c r="W2361" s="48"/>
      <c r="X2361"/>
      <c r="Y2361"/>
      <c r="Z2361"/>
      <c r="AA2361"/>
      <c r="AB2361" s="37"/>
      <c r="AC2361"/>
      <c r="AD2361" s="48"/>
      <c r="AE2361"/>
      <c r="AF2361"/>
      <c r="AG2361"/>
      <c r="AH2361"/>
      <c r="AJ2361"/>
    </row>
    <row r="2362" spans="8:36" x14ac:dyDescent="0.35">
      <c r="H2362"/>
      <c r="I2362" s="48"/>
      <c r="J2362"/>
      <c r="K2362"/>
      <c r="L2362"/>
      <c r="M2362"/>
      <c r="N2362"/>
      <c r="O2362"/>
      <c r="P2362" s="48"/>
      <c r="Q2362"/>
      <c r="R2362"/>
      <c r="S2362"/>
      <c r="T2362"/>
      <c r="U2362"/>
      <c r="V2362"/>
      <c r="W2362" s="48"/>
      <c r="X2362"/>
      <c r="Y2362"/>
      <c r="Z2362"/>
      <c r="AA2362"/>
      <c r="AB2362" s="37"/>
      <c r="AC2362"/>
      <c r="AD2362" s="48"/>
      <c r="AE2362"/>
      <c r="AF2362"/>
      <c r="AG2362"/>
      <c r="AH2362"/>
      <c r="AJ2362"/>
    </row>
    <row r="2363" spans="8:36" x14ac:dyDescent="0.35">
      <c r="H2363"/>
      <c r="I2363" s="48"/>
      <c r="J2363"/>
      <c r="K2363"/>
      <c r="L2363"/>
      <c r="M2363"/>
      <c r="N2363"/>
      <c r="O2363"/>
      <c r="P2363" s="48"/>
      <c r="Q2363"/>
      <c r="R2363"/>
      <c r="S2363"/>
      <c r="T2363"/>
      <c r="U2363"/>
      <c r="V2363"/>
      <c r="W2363" s="48"/>
      <c r="X2363"/>
      <c r="Y2363"/>
      <c r="Z2363"/>
      <c r="AA2363"/>
      <c r="AB2363" s="37"/>
      <c r="AC2363"/>
      <c r="AD2363" s="48"/>
      <c r="AE2363"/>
      <c r="AF2363"/>
      <c r="AG2363"/>
      <c r="AH2363"/>
      <c r="AJ2363"/>
    </row>
    <row r="2364" spans="8:36" x14ac:dyDescent="0.35">
      <c r="H2364"/>
      <c r="I2364" s="48"/>
      <c r="J2364"/>
      <c r="K2364"/>
      <c r="L2364"/>
      <c r="M2364"/>
      <c r="N2364"/>
      <c r="O2364"/>
      <c r="P2364" s="48"/>
      <c r="Q2364"/>
      <c r="R2364"/>
      <c r="S2364"/>
      <c r="T2364"/>
      <c r="U2364"/>
      <c r="V2364"/>
      <c r="W2364" s="48"/>
      <c r="X2364"/>
      <c r="Y2364"/>
      <c r="Z2364"/>
      <c r="AA2364"/>
      <c r="AB2364" s="37"/>
      <c r="AC2364"/>
      <c r="AD2364" s="48"/>
      <c r="AE2364"/>
      <c r="AF2364"/>
      <c r="AG2364"/>
      <c r="AH2364"/>
      <c r="AJ2364"/>
    </row>
    <row r="2365" spans="8:36" x14ac:dyDescent="0.35">
      <c r="H2365"/>
      <c r="I2365" s="48"/>
      <c r="J2365"/>
      <c r="K2365"/>
      <c r="L2365"/>
      <c r="M2365"/>
      <c r="N2365"/>
      <c r="O2365"/>
      <c r="P2365" s="48"/>
      <c r="Q2365"/>
      <c r="R2365"/>
      <c r="S2365"/>
      <c r="T2365"/>
      <c r="U2365"/>
      <c r="V2365"/>
      <c r="W2365" s="48"/>
      <c r="X2365"/>
      <c r="Y2365"/>
      <c r="Z2365"/>
      <c r="AA2365"/>
      <c r="AB2365" s="37"/>
      <c r="AC2365"/>
      <c r="AD2365" s="48"/>
      <c r="AE2365"/>
      <c r="AF2365"/>
      <c r="AG2365"/>
      <c r="AH2365"/>
      <c r="AJ2365"/>
    </row>
    <row r="2366" spans="8:36" x14ac:dyDescent="0.35">
      <c r="H2366"/>
      <c r="I2366" s="48"/>
      <c r="J2366"/>
      <c r="K2366"/>
      <c r="L2366"/>
      <c r="M2366"/>
      <c r="N2366"/>
      <c r="O2366"/>
      <c r="P2366" s="48"/>
      <c r="Q2366"/>
      <c r="R2366"/>
      <c r="S2366"/>
      <c r="T2366"/>
      <c r="U2366"/>
      <c r="V2366"/>
      <c r="W2366" s="48"/>
      <c r="X2366"/>
      <c r="Y2366"/>
      <c r="Z2366"/>
      <c r="AA2366"/>
      <c r="AB2366" s="37"/>
      <c r="AC2366"/>
      <c r="AD2366" s="48"/>
      <c r="AE2366"/>
      <c r="AF2366"/>
      <c r="AG2366"/>
      <c r="AH2366"/>
      <c r="AJ2366"/>
    </row>
    <row r="2367" spans="8:36" x14ac:dyDescent="0.35">
      <c r="H2367"/>
      <c r="I2367" s="48"/>
      <c r="J2367"/>
      <c r="K2367"/>
      <c r="L2367"/>
      <c r="M2367"/>
      <c r="N2367"/>
      <c r="O2367"/>
      <c r="P2367" s="48"/>
      <c r="Q2367"/>
      <c r="R2367"/>
      <c r="S2367"/>
      <c r="T2367"/>
      <c r="U2367"/>
      <c r="V2367"/>
      <c r="W2367" s="48"/>
      <c r="X2367"/>
      <c r="Y2367"/>
      <c r="Z2367"/>
      <c r="AA2367"/>
      <c r="AB2367" s="37"/>
      <c r="AC2367"/>
      <c r="AD2367" s="48"/>
      <c r="AE2367"/>
      <c r="AF2367"/>
      <c r="AG2367"/>
      <c r="AH2367"/>
      <c r="AJ2367"/>
    </row>
    <row r="2368" spans="8:36" x14ac:dyDescent="0.35">
      <c r="H2368"/>
      <c r="I2368" s="48"/>
      <c r="J2368"/>
      <c r="K2368"/>
      <c r="L2368"/>
      <c r="M2368"/>
      <c r="N2368"/>
      <c r="O2368"/>
      <c r="P2368" s="48"/>
      <c r="Q2368"/>
      <c r="R2368"/>
      <c r="S2368"/>
      <c r="T2368"/>
      <c r="U2368"/>
      <c r="V2368"/>
      <c r="W2368" s="48"/>
      <c r="X2368"/>
      <c r="Y2368"/>
      <c r="Z2368"/>
      <c r="AA2368"/>
      <c r="AB2368" s="37"/>
      <c r="AC2368"/>
      <c r="AD2368" s="48"/>
      <c r="AE2368"/>
      <c r="AF2368"/>
      <c r="AG2368"/>
      <c r="AH2368"/>
      <c r="AJ2368"/>
    </row>
    <row r="2369" spans="8:36" x14ac:dyDescent="0.35">
      <c r="H2369"/>
      <c r="I2369" s="48"/>
      <c r="J2369"/>
      <c r="K2369"/>
      <c r="L2369"/>
      <c r="M2369"/>
      <c r="N2369"/>
      <c r="O2369"/>
      <c r="P2369" s="48"/>
      <c r="Q2369"/>
      <c r="R2369"/>
      <c r="S2369"/>
      <c r="T2369"/>
      <c r="U2369"/>
      <c r="V2369"/>
      <c r="W2369" s="48"/>
      <c r="X2369"/>
      <c r="Y2369"/>
      <c r="Z2369"/>
      <c r="AA2369"/>
      <c r="AB2369" s="37"/>
      <c r="AC2369"/>
      <c r="AD2369" s="48"/>
      <c r="AE2369"/>
      <c r="AF2369"/>
      <c r="AG2369"/>
      <c r="AH2369"/>
      <c r="AJ2369"/>
    </row>
    <row r="2370" spans="8:36" x14ac:dyDescent="0.35">
      <c r="H2370"/>
      <c r="I2370" s="48"/>
      <c r="J2370"/>
      <c r="K2370"/>
      <c r="L2370"/>
      <c r="M2370"/>
      <c r="N2370"/>
      <c r="O2370"/>
      <c r="P2370" s="48"/>
      <c r="Q2370"/>
      <c r="R2370"/>
      <c r="S2370"/>
      <c r="T2370"/>
      <c r="U2370"/>
      <c r="V2370"/>
      <c r="W2370" s="48"/>
      <c r="X2370"/>
      <c r="Y2370"/>
      <c r="Z2370"/>
      <c r="AA2370"/>
      <c r="AB2370" s="37"/>
      <c r="AC2370"/>
      <c r="AD2370" s="48"/>
      <c r="AE2370"/>
      <c r="AF2370"/>
      <c r="AG2370"/>
      <c r="AH2370"/>
      <c r="AJ2370"/>
    </row>
    <row r="2371" spans="8:36" x14ac:dyDescent="0.35">
      <c r="H2371"/>
      <c r="I2371" s="48"/>
      <c r="J2371"/>
      <c r="K2371"/>
      <c r="L2371"/>
      <c r="M2371"/>
      <c r="N2371"/>
      <c r="O2371"/>
      <c r="P2371" s="48"/>
      <c r="Q2371"/>
      <c r="R2371"/>
      <c r="S2371"/>
      <c r="T2371"/>
      <c r="U2371"/>
      <c r="V2371"/>
      <c r="W2371" s="48"/>
      <c r="X2371"/>
      <c r="Y2371"/>
      <c r="Z2371"/>
      <c r="AA2371"/>
      <c r="AB2371" s="37"/>
      <c r="AC2371"/>
      <c r="AD2371" s="48"/>
      <c r="AE2371"/>
      <c r="AF2371"/>
      <c r="AG2371"/>
      <c r="AH2371"/>
      <c r="AJ2371"/>
    </row>
    <row r="2372" spans="8:36" x14ac:dyDescent="0.35">
      <c r="H2372"/>
      <c r="I2372" s="48"/>
      <c r="J2372"/>
      <c r="K2372"/>
      <c r="L2372"/>
      <c r="M2372"/>
      <c r="N2372"/>
      <c r="O2372"/>
      <c r="P2372" s="48"/>
      <c r="Q2372"/>
      <c r="R2372"/>
      <c r="S2372"/>
      <c r="T2372"/>
      <c r="U2372"/>
      <c r="V2372"/>
      <c r="W2372" s="48"/>
      <c r="X2372"/>
      <c r="Y2372"/>
      <c r="Z2372"/>
      <c r="AA2372"/>
      <c r="AB2372" s="37"/>
      <c r="AC2372"/>
      <c r="AD2372" s="48"/>
      <c r="AE2372"/>
      <c r="AF2372"/>
      <c r="AG2372"/>
      <c r="AH2372"/>
      <c r="AJ2372"/>
    </row>
    <row r="2373" spans="8:36" x14ac:dyDescent="0.35">
      <c r="H2373"/>
      <c r="I2373" s="48"/>
      <c r="J2373"/>
      <c r="K2373"/>
      <c r="L2373"/>
      <c r="M2373"/>
      <c r="N2373"/>
      <c r="O2373"/>
      <c r="P2373" s="48"/>
      <c r="Q2373"/>
      <c r="R2373"/>
      <c r="S2373"/>
      <c r="T2373"/>
      <c r="U2373"/>
      <c r="V2373"/>
      <c r="W2373" s="48"/>
      <c r="X2373"/>
      <c r="Y2373"/>
      <c r="Z2373"/>
      <c r="AA2373"/>
      <c r="AB2373" s="37"/>
      <c r="AC2373"/>
      <c r="AD2373" s="48"/>
      <c r="AE2373"/>
      <c r="AF2373"/>
      <c r="AG2373"/>
      <c r="AH2373"/>
      <c r="AJ2373"/>
    </row>
    <row r="2374" spans="8:36" x14ac:dyDescent="0.35">
      <c r="H2374"/>
      <c r="I2374" s="48"/>
      <c r="J2374"/>
      <c r="K2374"/>
      <c r="L2374"/>
      <c r="M2374"/>
      <c r="N2374"/>
      <c r="O2374"/>
      <c r="P2374" s="48"/>
      <c r="Q2374"/>
      <c r="R2374"/>
      <c r="S2374"/>
      <c r="T2374"/>
      <c r="U2374"/>
      <c r="V2374"/>
      <c r="W2374" s="48"/>
      <c r="X2374"/>
      <c r="Y2374"/>
      <c r="Z2374"/>
      <c r="AA2374"/>
      <c r="AB2374" s="37"/>
      <c r="AC2374"/>
      <c r="AD2374" s="48"/>
      <c r="AE2374"/>
      <c r="AF2374"/>
      <c r="AG2374"/>
      <c r="AH2374"/>
      <c r="AJ2374"/>
    </row>
    <row r="2375" spans="8:36" x14ac:dyDescent="0.35">
      <c r="H2375"/>
      <c r="I2375" s="48"/>
      <c r="J2375"/>
      <c r="K2375"/>
      <c r="L2375"/>
      <c r="M2375"/>
      <c r="N2375"/>
      <c r="O2375"/>
      <c r="P2375" s="48"/>
      <c r="Q2375"/>
      <c r="R2375"/>
      <c r="S2375"/>
      <c r="T2375"/>
      <c r="U2375"/>
      <c r="V2375"/>
      <c r="W2375" s="48"/>
      <c r="X2375"/>
      <c r="Y2375"/>
      <c r="Z2375"/>
      <c r="AA2375"/>
      <c r="AB2375" s="37"/>
      <c r="AC2375"/>
      <c r="AD2375" s="48"/>
      <c r="AE2375"/>
      <c r="AF2375"/>
      <c r="AG2375"/>
      <c r="AH2375"/>
      <c r="AJ2375"/>
    </row>
    <row r="2376" spans="8:36" x14ac:dyDescent="0.35">
      <c r="H2376"/>
      <c r="I2376" s="48"/>
      <c r="J2376"/>
      <c r="K2376"/>
      <c r="L2376"/>
      <c r="M2376"/>
      <c r="N2376"/>
      <c r="O2376"/>
      <c r="P2376" s="48"/>
      <c r="Q2376"/>
      <c r="R2376"/>
      <c r="S2376"/>
      <c r="T2376"/>
      <c r="U2376"/>
      <c r="V2376"/>
      <c r="W2376" s="48"/>
      <c r="X2376"/>
      <c r="Y2376"/>
      <c r="Z2376"/>
      <c r="AA2376"/>
      <c r="AB2376" s="37"/>
      <c r="AC2376"/>
      <c r="AD2376" s="48"/>
      <c r="AE2376"/>
      <c r="AF2376"/>
      <c r="AG2376"/>
      <c r="AH2376"/>
      <c r="AJ2376"/>
    </row>
    <row r="2377" spans="8:36" x14ac:dyDescent="0.35">
      <c r="H2377"/>
      <c r="I2377" s="48"/>
      <c r="J2377"/>
      <c r="K2377"/>
      <c r="L2377"/>
      <c r="M2377"/>
      <c r="N2377"/>
      <c r="O2377"/>
      <c r="P2377" s="48"/>
      <c r="Q2377"/>
      <c r="R2377"/>
      <c r="S2377"/>
      <c r="T2377"/>
      <c r="U2377"/>
      <c r="V2377"/>
      <c r="W2377" s="48"/>
      <c r="X2377"/>
      <c r="Y2377"/>
      <c r="Z2377"/>
      <c r="AA2377"/>
      <c r="AB2377" s="37"/>
      <c r="AC2377"/>
      <c r="AD2377" s="48"/>
      <c r="AE2377"/>
      <c r="AF2377"/>
      <c r="AG2377"/>
      <c r="AH2377"/>
      <c r="AJ2377"/>
    </row>
    <row r="2378" spans="8:36" x14ac:dyDescent="0.35">
      <c r="H2378"/>
      <c r="I2378" s="48"/>
      <c r="J2378"/>
      <c r="K2378"/>
      <c r="L2378"/>
      <c r="M2378"/>
      <c r="N2378"/>
      <c r="O2378"/>
      <c r="P2378" s="48"/>
      <c r="Q2378"/>
      <c r="R2378"/>
      <c r="S2378"/>
      <c r="T2378"/>
      <c r="U2378"/>
      <c r="V2378"/>
      <c r="W2378" s="48"/>
      <c r="X2378"/>
      <c r="Y2378"/>
      <c r="Z2378"/>
      <c r="AA2378"/>
      <c r="AB2378" s="37"/>
      <c r="AC2378"/>
      <c r="AD2378" s="48"/>
      <c r="AE2378"/>
      <c r="AF2378"/>
      <c r="AG2378"/>
      <c r="AH2378"/>
      <c r="AJ2378"/>
    </row>
    <row r="2379" spans="8:36" x14ac:dyDescent="0.35">
      <c r="H2379"/>
      <c r="I2379" s="48"/>
      <c r="J2379"/>
      <c r="K2379"/>
      <c r="L2379"/>
      <c r="M2379"/>
      <c r="N2379"/>
      <c r="O2379"/>
      <c r="P2379" s="48"/>
      <c r="Q2379"/>
      <c r="R2379"/>
      <c r="S2379"/>
      <c r="T2379"/>
      <c r="U2379"/>
      <c r="V2379"/>
      <c r="W2379" s="48"/>
      <c r="X2379"/>
      <c r="Y2379"/>
      <c r="Z2379"/>
      <c r="AA2379"/>
      <c r="AB2379" s="37"/>
      <c r="AC2379"/>
      <c r="AD2379" s="48"/>
      <c r="AE2379"/>
      <c r="AF2379"/>
      <c r="AG2379"/>
      <c r="AH2379"/>
      <c r="AJ2379"/>
    </row>
    <row r="2380" spans="8:36" x14ac:dyDescent="0.35">
      <c r="H2380"/>
      <c r="I2380" s="48"/>
      <c r="J2380"/>
      <c r="K2380"/>
      <c r="L2380"/>
      <c r="M2380"/>
      <c r="N2380"/>
      <c r="O2380"/>
      <c r="P2380" s="48"/>
      <c r="Q2380"/>
      <c r="R2380"/>
      <c r="S2380"/>
      <c r="T2380"/>
      <c r="U2380"/>
      <c r="V2380"/>
      <c r="W2380" s="48"/>
      <c r="X2380"/>
      <c r="Y2380"/>
      <c r="Z2380"/>
      <c r="AA2380"/>
      <c r="AB2380" s="37"/>
      <c r="AC2380"/>
      <c r="AD2380" s="48"/>
      <c r="AE2380"/>
      <c r="AF2380"/>
      <c r="AG2380"/>
      <c r="AH2380"/>
      <c r="AJ2380"/>
    </row>
    <row r="2381" spans="8:36" x14ac:dyDescent="0.35">
      <c r="H2381"/>
      <c r="I2381" s="48"/>
      <c r="J2381"/>
      <c r="K2381"/>
      <c r="L2381"/>
      <c r="M2381"/>
      <c r="N2381"/>
      <c r="O2381"/>
      <c r="P2381" s="48"/>
      <c r="Q2381"/>
      <c r="R2381"/>
      <c r="S2381"/>
      <c r="T2381"/>
      <c r="U2381"/>
      <c r="V2381"/>
      <c r="W2381" s="48"/>
      <c r="X2381"/>
      <c r="Y2381"/>
      <c r="Z2381"/>
      <c r="AA2381"/>
      <c r="AB2381" s="37"/>
      <c r="AC2381"/>
      <c r="AD2381" s="48"/>
      <c r="AE2381"/>
      <c r="AF2381"/>
      <c r="AG2381"/>
      <c r="AH2381"/>
      <c r="AJ2381"/>
    </row>
    <row r="2382" spans="8:36" x14ac:dyDescent="0.35">
      <c r="H2382"/>
      <c r="I2382" s="48"/>
      <c r="J2382"/>
      <c r="K2382"/>
      <c r="L2382"/>
      <c r="M2382"/>
      <c r="N2382"/>
      <c r="O2382"/>
      <c r="P2382" s="48"/>
      <c r="Q2382"/>
      <c r="R2382"/>
      <c r="S2382"/>
      <c r="T2382"/>
      <c r="U2382"/>
      <c r="V2382"/>
      <c r="W2382" s="48"/>
      <c r="X2382"/>
      <c r="Y2382"/>
      <c r="Z2382"/>
      <c r="AA2382"/>
      <c r="AB2382" s="37"/>
      <c r="AC2382"/>
      <c r="AD2382" s="48"/>
      <c r="AE2382"/>
      <c r="AF2382"/>
      <c r="AG2382"/>
      <c r="AH2382"/>
      <c r="AJ2382"/>
    </row>
    <row r="2383" spans="8:36" x14ac:dyDescent="0.35">
      <c r="H2383"/>
      <c r="I2383" s="48"/>
      <c r="J2383"/>
      <c r="K2383"/>
      <c r="L2383"/>
      <c r="M2383"/>
      <c r="N2383"/>
      <c r="O2383"/>
      <c r="P2383" s="48"/>
      <c r="Q2383"/>
      <c r="R2383"/>
      <c r="S2383"/>
      <c r="T2383"/>
      <c r="U2383"/>
      <c r="V2383"/>
      <c r="W2383" s="48"/>
      <c r="X2383"/>
      <c r="Y2383"/>
      <c r="Z2383"/>
      <c r="AA2383"/>
      <c r="AB2383" s="37"/>
      <c r="AC2383"/>
      <c r="AD2383" s="48"/>
      <c r="AE2383"/>
      <c r="AF2383"/>
      <c r="AG2383"/>
      <c r="AH2383"/>
      <c r="AJ2383"/>
    </row>
    <row r="2384" spans="8:36" x14ac:dyDescent="0.35">
      <c r="H2384"/>
      <c r="I2384" s="48"/>
      <c r="J2384"/>
      <c r="K2384"/>
      <c r="L2384"/>
      <c r="M2384"/>
      <c r="N2384"/>
      <c r="O2384"/>
      <c r="P2384" s="48"/>
      <c r="Q2384"/>
      <c r="R2384"/>
      <c r="S2384"/>
      <c r="T2384"/>
      <c r="U2384"/>
      <c r="V2384"/>
      <c r="W2384" s="48"/>
      <c r="X2384"/>
      <c r="Y2384"/>
      <c r="Z2384"/>
      <c r="AA2384"/>
      <c r="AB2384" s="37"/>
      <c r="AC2384"/>
      <c r="AD2384" s="48"/>
      <c r="AE2384"/>
      <c r="AF2384"/>
      <c r="AG2384"/>
      <c r="AH2384"/>
      <c r="AJ2384"/>
    </row>
    <row r="2385" spans="8:36" x14ac:dyDescent="0.35">
      <c r="H2385"/>
      <c r="I2385" s="48"/>
      <c r="J2385"/>
      <c r="K2385"/>
      <c r="L2385"/>
      <c r="M2385"/>
      <c r="N2385"/>
      <c r="O2385"/>
      <c r="P2385" s="48"/>
      <c r="Q2385"/>
      <c r="R2385"/>
      <c r="S2385"/>
      <c r="T2385"/>
      <c r="U2385"/>
      <c r="V2385"/>
      <c r="W2385" s="48"/>
      <c r="X2385"/>
      <c r="Y2385"/>
      <c r="Z2385"/>
      <c r="AA2385"/>
      <c r="AB2385" s="37"/>
      <c r="AC2385"/>
      <c r="AD2385" s="48"/>
      <c r="AE2385"/>
      <c r="AF2385"/>
      <c r="AG2385"/>
      <c r="AH2385"/>
      <c r="AJ2385"/>
    </row>
    <row r="2386" spans="8:36" x14ac:dyDescent="0.35">
      <c r="H2386"/>
      <c r="I2386" s="48"/>
      <c r="J2386"/>
      <c r="K2386"/>
      <c r="L2386"/>
      <c r="M2386"/>
      <c r="N2386"/>
      <c r="O2386"/>
      <c r="P2386" s="48"/>
      <c r="Q2386"/>
      <c r="R2386"/>
      <c r="S2386"/>
      <c r="T2386"/>
      <c r="U2386"/>
      <c r="V2386"/>
      <c r="W2386" s="48"/>
      <c r="X2386"/>
      <c r="Y2386"/>
      <c r="Z2386"/>
      <c r="AA2386"/>
      <c r="AB2386" s="37"/>
      <c r="AC2386"/>
      <c r="AD2386" s="48"/>
      <c r="AE2386"/>
      <c r="AF2386"/>
      <c r="AG2386"/>
      <c r="AH2386"/>
      <c r="AJ2386"/>
    </row>
    <row r="2387" spans="8:36" x14ac:dyDescent="0.35">
      <c r="H2387"/>
      <c r="I2387" s="48"/>
      <c r="J2387"/>
      <c r="K2387"/>
      <c r="L2387"/>
      <c r="M2387"/>
      <c r="N2387"/>
      <c r="O2387"/>
      <c r="P2387" s="48"/>
      <c r="Q2387"/>
      <c r="R2387"/>
      <c r="S2387"/>
      <c r="T2387"/>
      <c r="U2387"/>
      <c r="V2387"/>
      <c r="W2387" s="48"/>
      <c r="X2387"/>
      <c r="Y2387"/>
      <c r="Z2387"/>
      <c r="AA2387"/>
      <c r="AB2387" s="37"/>
      <c r="AC2387"/>
      <c r="AD2387" s="48"/>
      <c r="AE2387"/>
      <c r="AF2387"/>
      <c r="AG2387"/>
      <c r="AH2387"/>
      <c r="AJ2387"/>
    </row>
    <row r="2388" spans="8:36" x14ac:dyDescent="0.35">
      <c r="H2388"/>
      <c r="I2388" s="48"/>
      <c r="J2388"/>
      <c r="K2388"/>
      <c r="L2388"/>
      <c r="M2388"/>
      <c r="N2388"/>
      <c r="O2388"/>
      <c r="P2388" s="48"/>
      <c r="Q2388"/>
      <c r="R2388"/>
      <c r="S2388"/>
      <c r="T2388"/>
      <c r="U2388"/>
      <c r="V2388"/>
      <c r="W2388" s="48"/>
      <c r="X2388"/>
      <c r="Y2388"/>
      <c r="Z2388"/>
      <c r="AA2388"/>
      <c r="AB2388" s="37"/>
      <c r="AC2388"/>
      <c r="AD2388" s="48"/>
      <c r="AE2388"/>
      <c r="AF2388"/>
      <c r="AG2388"/>
      <c r="AH2388"/>
      <c r="AJ2388"/>
    </row>
    <row r="2389" spans="8:36" x14ac:dyDescent="0.35">
      <c r="H2389"/>
      <c r="I2389" s="48"/>
      <c r="J2389"/>
      <c r="K2389"/>
      <c r="L2389"/>
      <c r="M2389"/>
      <c r="N2389"/>
      <c r="O2389"/>
      <c r="P2389" s="48"/>
      <c r="Q2389"/>
      <c r="R2389"/>
      <c r="S2389"/>
      <c r="T2389"/>
      <c r="U2389"/>
      <c r="V2389"/>
      <c r="W2389" s="48"/>
      <c r="X2389"/>
      <c r="Y2389"/>
      <c r="Z2389"/>
      <c r="AA2389"/>
      <c r="AB2389" s="37"/>
      <c r="AC2389"/>
      <c r="AD2389" s="48"/>
      <c r="AE2389"/>
      <c r="AF2389"/>
      <c r="AG2389"/>
      <c r="AH2389"/>
      <c r="AJ2389"/>
    </row>
    <row r="2390" spans="8:36" x14ac:dyDescent="0.35">
      <c r="H2390"/>
      <c r="I2390" s="48"/>
      <c r="J2390"/>
      <c r="K2390"/>
      <c r="L2390"/>
      <c r="M2390"/>
      <c r="N2390"/>
      <c r="O2390"/>
      <c r="P2390" s="48"/>
      <c r="Q2390"/>
      <c r="R2390"/>
      <c r="S2390"/>
      <c r="T2390"/>
      <c r="U2390"/>
      <c r="V2390"/>
      <c r="W2390" s="48"/>
      <c r="X2390"/>
      <c r="Y2390"/>
      <c r="Z2390"/>
      <c r="AA2390"/>
      <c r="AB2390" s="37"/>
      <c r="AC2390"/>
      <c r="AD2390" s="48"/>
      <c r="AE2390"/>
      <c r="AF2390"/>
      <c r="AG2390"/>
      <c r="AH2390"/>
      <c r="AJ2390"/>
    </row>
    <row r="2391" spans="8:36" x14ac:dyDescent="0.35">
      <c r="H2391"/>
      <c r="I2391" s="48"/>
      <c r="J2391"/>
      <c r="K2391"/>
      <c r="L2391"/>
      <c r="M2391"/>
      <c r="N2391"/>
      <c r="O2391"/>
      <c r="P2391" s="48"/>
      <c r="Q2391"/>
      <c r="R2391"/>
      <c r="S2391"/>
      <c r="T2391"/>
      <c r="U2391"/>
      <c r="V2391"/>
      <c r="W2391" s="48"/>
      <c r="X2391"/>
      <c r="Y2391"/>
      <c r="Z2391"/>
      <c r="AA2391"/>
      <c r="AB2391" s="37"/>
      <c r="AC2391"/>
      <c r="AD2391" s="48"/>
      <c r="AE2391"/>
      <c r="AF2391"/>
      <c r="AG2391"/>
      <c r="AH2391"/>
      <c r="AJ2391"/>
    </row>
    <row r="2392" spans="8:36" x14ac:dyDescent="0.35">
      <c r="H2392"/>
      <c r="I2392" s="48"/>
      <c r="J2392"/>
      <c r="K2392"/>
      <c r="L2392"/>
      <c r="M2392"/>
      <c r="N2392"/>
      <c r="O2392"/>
      <c r="P2392" s="48"/>
      <c r="Q2392"/>
      <c r="R2392"/>
      <c r="S2392"/>
      <c r="T2392"/>
      <c r="U2392"/>
      <c r="V2392"/>
      <c r="W2392" s="48"/>
      <c r="X2392"/>
      <c r="Y2392"/>
      <c r="Z2392"/>
      <c r="AA2392"/>
      <c r="AB2392" s="37"/>
      <c r="AC2392"/>
      <c r="AD2392" s="48"/>
      <c r="AE2392"/>
      <c r="AF2392"/>
      <c r="AG2392"/>
      <c r="AH2392"/>
      <c r="AJ2392"/>
    </row>
    <row r="2393" spans="8:36" x14ac:dyDescent="0.35">
      <c r="H2393"/>
      <c r="I2393" s="48"/>
      <c r="J2393"/>
      <c r="K2393"/>
      <c r="L2393"/>
      <c r="M2393"/>
      <c r="N2393"/>
      <c r="O2393"/>
      <c r="P2393" s="48"/>
      <c r="Q2393"/>
      <c r="R2393"/>
      <c r="S2393"/>
      <c r="T2393"/>
      <c r="U2393"/>
      <c r="V2393"/>
      <c r="W2393" s="48"/>
      <c r="X2393"/>
      <c r="Y2393"/>
      <c r="Z2393"/>
      <c r="AA2393"/>
      <c r="AB2393" s="37"/>
      <c r="AC2393"/>
      <c r="AD2393" s="48"/>
      <c r="AE2393"/>
      <c r="AF2393"/>
      <c r="AG2393"/>
      <c r="AH2393"/>
      <c r="AJ2393"/>
    </row>
    <row r="2394" spans="8:36" x14ac:dyDescent="0.35">
      <c r="H2394"/>
      <c r="I2394" s="48"/>
      <c r="J2394"/>
      <c r="K2394"/>
      <c r="L2394"/>
      <c r="M2394"/>
      <c r="N2394"/>
      <c r="O2394"/>
      <c r="P2394" s="48"/>
      <c r="Q2394"/>
      <c r="R2394"/>
      <c r="S2394"/>
      <c r="T2394"/>
      <c r="U2394"/>
      <c r="V2394"/>
      <c r="W2394" s="48"/>
      <c r="X2394"/>
      <c r="Y2394"/>
      <c r="Z2394"/>
      <c r="AA2394"/>
      <c r="AB2394" s="37"/>
      <c r="AC2394"/>
      <c r="AD2394" s="48"/>
      <c r="AE2394"/>
      <c r="AF2394"/>
      <c r="AG2394"/>
      <c r="AH2394"/>
      <c r="AJ2394"/>
    </row>
    <row r="2395" spans="8:36" x14ac:dyDescent="0.35">
      <c r="H2395"/>
      <c r="I2395" s="48"/>
      <c r="J2395"/>
      <c r="K2395"/>
      <c r="L2395"/>
      <c r="M2395"/>
      <c r="N2395"/>
      <c r="O2395"/>
      <c r="P2395" s="48"/>
      <c r="Q2395"/>
      <c r="R2395"/>
      <c r="S2395"/>
      <c r="T2395"/>
      <c r="U2395"/>
      <c r="V2395"/>
      <c r="W2395" s="48"/>
      <c r="X2395"/>
      <c r="Y2395"/>
      <c r="Z2395"/>
      <c r="AA2395"/>
      <c r="AB2395" s="37"/>
      <c r="AC2395"/>
      <c r="AD2395" s="48"/>
      <c r="AE2395"/>
      <c r="AF2395"/>
      <c r="AG2395"/>
      <c r="AH2395"/>
      <c r="AJ2395"/>
    </row>
    <row r="2396" spans="8:36" x14ac:dyDescent="0.35">
      <c r="H2396"/>
      <c r="I2396" s="48"/>
      <c r="J2396"/>
      <c r="K2396"/>
      <c r="L2396"/>
      <c r="M2396"/>
      <c r="N2396"/>
      <c r="O2396"/>
      <c r="P2396" s="48"/>
      <c r="Q2396"/>
      <c r="R2396"/>
      <c r="S2396"/>
      <c r="T2396"/>
      <c r="U2396"/>
      <c r="V2396"/>
      <c r="W2396" s="48"/>
      <c r="X2396"/>
      <c r="Y2396"/>
      <c r="Z2396"/>
      <c r="AA2396"/>
      <c r="AB2396" s="37"/>
      <c r="AC2396"/>
      <c r="AD2396" s="48"/>
      <c r="AE2396"/>
      <c r="AF2396"/>
      <c r="AG2396"/>
      <c r="AH2396"/>
      <c r="AJ2396"/>
    </row>
    <row r="2397" spans="8:36" x14ac:dyDescent="0.35">
      <c r="H2397"/>
      <c r="I2397" s="48"/>
      <c r="J2397"/>
      <c r="K2397"/>
      <c r="L2397"/>
      <c r="M2397"/>
      <c r="N2397"/>
      <c r="O2397"/>
      <c r="P2397" s="48"/>
      <c r="Q2397"/>
      <c r="R2397"/>
      <c r="S2397"/>
      <c r="T2397"/>
      <c r="U2397"/>
      <c r="V2397"/>
      <c r="W2397" s="48"/>
      <c r="X2397"/>
      <c r="Y2397"/>
      <c r="Z2397"/>
      <c r="AA2397"/>
      <c r="AB2397" s="37"/>
      <c r="AC2397"/>
      <c r="AD2397" s="48"/>
      <c r="AE2397"/>
      <c r="AF2397"/>
      <c r="AG2397"/>
      <c r="AH2397"/>
      <c r="AJ2397"/>
    </row>
    <row r="2398" spans="8:36" x14ac:dyDescent="0.35">
      <c r="H2398"/>
      <c r="I2398" s="48"/>
      <c r="J2398"/>
      <c r="K2398"/>
      <c r="L2398"/>
      <c r="M2398"/>
      <c r="N2398"/>
      <c r="O2398"/>
      <c r="P2398" s="48"/>
      <c r="Q2398"/>
      <c r="R2398"/>
      <c r="S2398"/>
      <c r="T2398"/>
      <c r="U2398"/>
      <c r="V2398"/>
      <c r="W2398" s="48"/>
      <c r="X2398"/>
      <c r="Y2398"/>
      <c r="Z2398"/>
      <c r="AA2398"/>
      <c r="AB2398" s="37"/>
      <c r="AC2398"/>
      <c r="AD2398" s="48"/>
      <c r="AE2398"/>
      <c r="AF2398"/>
      <c r="AG2398"/>
      <c r="AH2398"/>
      <c r="AJ2398"/>
    </row>
    <row r="2399" spans="8:36" x14ac:dyDescent="0.35">
      <c r="H2399"/>
      <c r="I2399" s="48"/>
      <c r="J2399"/>
      <c r="K2399"/>
      <c r="L2399"/>
      <c r="M2399"/>
      <c r="N2399"/>
      <c r="O2399"/>
      <c r="P2399" s="48"/>
      <c r="Q2399"/>
      <c r="R2399"/>
      <c r="S2399"/>
      <c r="T2399"/>
      <c r="U2399"/>
      <c r="V2399"/>
      <c r="W2399" s="48"/>
      <c r="X2399"/>
      <c r="Y2399"/>
      <c r="Z2399"/>
      <c r="AA2399"/>
      <c r="AB2399" s="37"/>
      <c r="AC2399"/>
      <c r="AD2399" s="48"/>
      <c r="AE2399"/>
      <c r="AF2399"/>
      <c r="AG2399"/>
      <c r="AH2399"/>
      <c r="AJ2399"/>
    </row>
    <row r="2400" spans="8:36" x14ac:dyDescent="0.35">
      <c r="H2400"/>
      <c r="I2400" s="48"/>
      <c r="J2400"/>
      <c r="K2400"/>
      <c r="L2400"/>
      <c r="M2400"/>
      <c r="N2400"/>
      <c r="O2400"/>
      <c r="P2400" s="48"/>
      <c r="Q2400"/>
      <c r="R2400"/>
      <c r="S2400"/>
      <c r="T2400"/>
      <c r="U2400"/>
      <c r="V2400"/>
      <c r="W2400" s="48"/>
      <c r="X2400"/>
      <c r="Y2400"/>
      <c r="Z2400"/>
      <c r="AA2400"/>
      <c r="AB2400" s="37"/>
      <c r="AC2400"/>
      <c r="AD2400" s="48"/>
      <c r="AE2400"/>
      <c r="AF2400"/>
      <c r="AG2400"/>
      <c r="AH2400"/>
      <c r="AJ2400"/>
    </row>
    <row r="2401" spans="8:36" x14ac:dyDescent="0.35">
      <c r="H2401"/>
      <c r="I2401" s="48"/>
      <c r="J2401"/>
      <c r="K2401"/>
      <c r="L2401"/>
      <c r="M2401"/>
      <c r="N2401"/>
      <c r="O2401"/>
      <c r="P2401" s="48"/>
      <c r="Q2401"/>
      <c r="R2401"/>
      <c r="S2401"/>
      <c r="T2401"/>
      <c r="U2401"/>
      <c r="V2401"/>
      <c r="W2401" s="48"/>
      <c r="X2401"/>
      <c r="Y2401"/>
      <c r="Z2401"/>
      <c r="AA2401"/>
      <c r="AB2401" s="37"/>
      <c r="AC2401"/>
      <c r="AD2401" s="48"/>
      <c r="AE2401"/>
      <c r="AF2401"/>
      <c r="AG2401"/>
      <c r="AH2401"/>
      <c r="AJ2401"/>
    </row>
    <row r="2402" spans="8:36" x14ac:dyDescent="0.35">
      <c r="H2402"/>
      <c r="I2402" s="48"/>
      <c r="J2402"/>
      <c r="K2402"/>
      <c r="L2402"/>
      <c r="M2402"/>
      <c r="N2402"/>
      <c r="O2402"/>
      <c r="P2402" s="48"/>
      <c r="Q2402"/>
      <c r="R2402"/>
      <c r="S2402"/>
      <c r="T2402"/>
      <c r="U2402"/>
      <c r="V2402"/>
      <c r="W2402" s="48"/>
      <c r="X2402"/>
      <c r="Y2402"/>
      <c r="Z2402"/>
      <c r="AA2402"/>
      <c r="AB2402" s="37"/>
      <c r="AC2402"/>
      <c r="AD2402" s="48"/>
      <c r="AE2402"/>
      <c r="AF2402"/>
      <c r="AG2402"/>
      <c r="AH2402"/>
      <c r="AJ2402"/>
    </row>
    <row r="2403" spans="8:36" x14ac:dyDescent="0.35">
      <c r="H2403"/>
      <c r="I2403" s="48"/>
      <c r="J2403"/>
      <c r="K2403"/>
      <c r="L2403"/>
      <c r="M2403"/>
      <c r="N2403"/>
      <c r="O2403"/>
      <c r="P2403" s="48"/>
      <c r="Q2403"/>
      <c r="R2403"/>
      <c r="S2403"/>
      <c r="T2403"/>
      <c r="U2403"/>
      <c r="V2403"/>
      <c r="W2403" s="48"/>
      <c r="X2403"/>
      <c r="Y2403"/>
      <c r="Z2403"/>
      <c r="AA2403"/>
      <c r="AB2403" s="37"/>
      <c r="AC2403"/>
      <c r="AD2403" s="48"/>
      <c r="AE2403"/>
      <c r="AF2403"/>
      <c r="AG2403"/>
      <c r="AH2403"/>
      <c r="AJ2403"/>
    </row>
    <row r="2404" spans="8:36" x14ac:dyDescent="0.35">
      <c r="H2404"/>
      <c r="I2404" s="48"/>
      <c r="J2404"/>
      <c r="K2404"/>
      <c r="L2404"/>
      <c r="M2404"/>
      <c r="N2404"/>
      <c r="O2404"/>
      <c r="P2404" s="48"/>
      <c r="Q2404"/>
      <c r="R2404"/>
      <c r="S2404"/>
      <c r="T2404"/>
      <c r="U2404"/>
      <c r="V2404"/>
      <c r="W2404" s="48"/>
      <c r="X2404"/>
      <c r="Y2404"/>
      <c r="Z2404"/>
      <c r="AA2404"/>
      <c r="AB2404" s="37"/>
      <c r="AC2404"/>
      <c r="AD2404" s="48"/>
      <c r="AE2404"/>
      <c r="AF2404"/>
      <c r="AG2404"/>
      <c r="AH2404"/>
      <c r="AJ2404"/>
    </row>
    <row r="2405" spans="8:36" x14ac:dyDescent="0.35">
      <c r="H2405"/>
      <c r="I2405" s="48"/>
      <c r="J2405"/>
      <c r="K2405"/>
      <c r="L2405"/>
      <c r="M2405"/>
      <c r="N2405"/>
      <c r="O2405"/>
      <c r="P2405" s="48"/>
      <c r="Q2405"/>
      <c r="R2405"/>
      <c r="S2405"/>
      <c r="T2405"/>
      <c r="U2405"/>
      <c r="V2405"/>
      <c r="W2405" s="48"/>
      <c r="X2405"/>
      <c r="Y2405"/>
      <c r="Z2405"/>
      <c r="AA2405"/>
      <c r="AB2405" s="37"/>
      <c r="AC2405"/>
      <c r="AD2405" s="48"/>
      <c r="AE2405"/>
      <c r="AF2405"/>
      <c r="AG2405"/>
      <c r="AH2405"/>
      <c r="AJ2405"/>
    </row>
    <row r="2406" spans="8:36" x14ac:dyDescent="0.35">
      <c r="H2406"/>
      <c r="I2406" s="48"/>
      <c r="J2406"/>
      <c r="K2406"/>
      <c r="L2406"/>
      <c r="M2406"/>
      <c r="N2406"/>
      <c r="O2406"/>
      <c r="P2406" s="48"/>
      <c r="Q2406"/>
      <c r="R2406"/>
      <c r="S2406"/>
      <c r="T2406"/>
      <c r="U2406"/>
      <c r="V2406"/>
      <c r="W2406" s="48"/>
      <c r="X2406"/>
      <c r="Y2406"/>
      <c r="Z2406"/>
      <c r="AA2406"/>
      <c r="AB2406" s="37"/>
      <c r="AC2406"/>
      <c r="AD2406" s="48"/>
      <c r="AE2406"/>
      <c r="AF2406"/>
      <c r="AG2406"/>
      <c r="AH2406"/>
      <c r="AJ2406"/>
    </row>
    <row r="2407" spans="8:36" x14ac:dyDescent="0.35">
      <c r="H2407"/>
      <c r="I2407" s="48"/>
      <c r="J2407"/>
      <c r="K2407"/>
      <c r="L2407"/>
      <c r="M2407"/>
      <c r="N2407"/>
      <c r="O2407"/>
      <c r="P2407" s="48"/>
      <c r="Q2407"/>
      <c r="R2407"/>
      <c r="S2407"/>
      <c r="T2407"/>
      <c r="U2407"/>
      <c r="V2407"/>
      <c r="W2407" s="48"/>
      <c r="X2407"/>
      <c r="Y2407"/>
      <c r="Z2407"/>
      <c r="AA2407"/>
      <c r="AB2407" s="37"/>
      <c r="AC2407"/>
      <c r="AD2407" s="48"/>
      <c r="AE2407"/>
      <c r="AF2407"/>
      <c r="AG2407"/>
      <c r="AH2407"/>
      <c r="AJ2407"/>
    </row>
    <row r="2408" spans="8:36" x14ac:dyDescent="0.35">
      <c r="H2408"/>
      <c r="I2408" s="48"/>
      <c r="J2408"/>
      <c r="K2408"/>
      <c r="L2408"/>
      <c r="M2408"/>
      <c r="N2408"/>
      <c r="O2408"/>
      <c r="P2408" s="48"/>
      <c r="Q2408"/>
      <c r="R2408"/>
      <c r="S2408"/>
      <c r="T2408"/>
      <c r="U2408"/>
      <c r="V2408"/>
      <c r="W2408" s="48"/>
      <c r="X2408"/>
      <c r="Y2408"/>
      <c r="Z2408"/>
      <c r="AA2408"/>
      <c r="AB2408" s="37"/>
      <c r="AC2408"/>
      <c r="AD2408" s="48"/>
      <c r="AE2408"/>
      <c r="AF2408"/>
      <c r="AG2408"/>
      <c r="AH2408"/>
      <c r="AJ2408"/>
    </row>
    <row r="2409" spans="8:36" x14ac:dyDescent="0.35">
      <c r="H2409"/>
      <c r="I2409" s="48"/>
      <c r="J2409"/>
      <c r="K2409"/>
      <c r="L2409"/>
      <c r="M2409"/>
      <c r="N2409"/>
      <c r="O2409"/>
      <c r="P2409" s="48"/>
      <c r="Q2409"/>
      <c r="R2409"/>
      <c r="S2409"/>
      <c r="T2409"/>
      <c r="U2409"/>
      <c r="V2409"/>
      <c r="W2409" s="48"/>
      <c r="X2409"/>
      <c r="Y2409"/>
      <c r="Z2409"/>
      <c r="AA2409"/>
      <c r="AB2409" s="37"/>
      <c r="AC2409"/>
      <c r="AD2409" s="48"/>
      <c r="AE2409"/>
      <c r="AF2409"/>
      <c r="AG2409"/>
      <c r="AH2409"/>
      <c r="AJ2409"/>
    </row>
    <row r="2410" spans="8:36" x14ac:dyDescent="0.35">
      <c r="H2410"/>
      <c r="I2410" s="48"/>
      <c r="J2410"/>
      <c r="K2410"/>
      <c r="L2410"/>
      <c r="M2410"/>
      <c r="N2410"/>
      <c r="O2410"/>
      <c r="P2410" s="48"/>
      <c r="Q2410"/>
      <c r="R2410"/>
      <c r="S2410"/>
      <c r="T2410"/>
      <c r="U2410"/>
      <c r="V2410"/>
      <c r="W2410" s="48"/>
      <c r="X2410"/>
      <c r="Y2410"/>
      <c r="Z2410"/>
      <c r="AA2410"/>
      <c r="AB2410" s="37"/>
      <c r="AC2410"/>
      <c r="AD2410" s="48"/>
      <c r="AE2410"/>
      <c r="AF2410"/>
      <c r="AG2410"/>
      <c r="AH2410"/>
      <c r="AJ2410"/>
    </row>
    <row r="2411" spans="8:36" x14ac:dyDescent="0.35">
      <c r="H2411"/>
      <c r="I2411" s="48"/>
      <c r="J2411"/>
      <c r="K2411"/>
      <c r="L2411"/>
      <c r="M2411"/>
      <c r="N2411"/>
      <c r="O2411"/>
      <c r="P2411" s="48"/>
      <c r="Q2411"/>
      <c r="R2411"/>
      <c r="S2411"/>
      <c r="T2411"/>
      <c r="U2411"/>
      <c r="V2411"/>
      <c r="W2411" s="48"/>
      <c r="X2411"/>
      <c r="Y2411"/>
      <c r="Z2411"/>
      <c r="AA2411"/>
      <c r="AB2411" s="37"/>
      <c r="AC2411"/>
      <c r="AD2411" s="48"/>
      <c r="AE2411"/>
      <c r="AF2411"/>
      <c r="AG2411"/>
      <c r="AH2411"/>
      <c r="AJ2411"/>
    </row>
    <row r="2412" spans="8:36" x14ac:dyDescent="0.35">
      <c r="H2412"/>
      <c r="I2412" s="48"/>
      <c r="J2412"/>
      <c r="K2412"/>
      <c r="L2412"/>
      <c r="M2412"/>
      <c r="N2412"/>
      <c r="O2412"/>
      <c r="P2412" s="48"/>
      <c r="Q2412"/>
      <c r="R2412"/>
      <c r="S2412"/>
      <c r="T2412"/>
      <c r="U2412"/>
      <c r="V2412"/>
      <c r="W2412" s="48"/>
      <c r="X2412"/>
      <c r="Y2412"/>
      <c r="Z2412"/>
      <c r="AA2412"/>
      <c r="AB2412" s="37"/>
      <c r="AC2412"/>
      <c r="AD2412" s="48"/>
      <c r="AE2412"/>
      <c r="AF2412"/>
      <c r="AG2412"/>
      <c r="AH2412"/>
      <c r="AJ2412"/>
    </row>
    <row r="2413" spans="8:36" x14ac:dyDescent="0.35">
      <c r="H2413"/>
      <c r="I2413" s="48"/>
      <c r="J2413"/>
      <c r="K2413"/>
      <c r="L2413"/>
      <c r="M2413"/>
      <c r="N2413"/>
      <c r="O2413"/>
      <c r="P2413" s="48"/>
      <c r="Q2413"/>
      <c r="R2413"/>
      <c r="S2413"/>
      <c r="T2413"/>
      <c r="U2413"/>
      <c r="V2413"/>
      <c r="W2413" s="48"/>
      <c r="X2413"/>
      <c r="Y2413"/>
      <c r="Z2413"/>
      <c r="AA2413"/>
      <c r="AB2413" s="37"/>
      <c r="AC2413"/>
      <c r="AD2413" s="48"/>
      <c r="AE2413"/>
      <c r="AF2413"/>
      <c r="AG2413"/>
      <c r="AH2413"/>
      <c r="AJ2413"/>
    </row>
    <row r="2414" spans="8:36" x14ac:dyDescent="0.35">
      <c r="H2414"/>
      <c r="I2414" s="48"/>
      <c r="J2414"/>
      <c r="K2414"/>
      <c r="L2414"/>
      <c r="M2414"/>
      <c r="N2414"/>
      <c r="O2414"/>
      <c r="P2414" s="48"/>
      <c r="Q2414"/>
      <c r="R2414"/>
      <c r="S2414"/>
      <c r="T2414"/>
      <c r="U2414"/>
      <c r="V2414"/>
      <c r="W2414" s="48"/>
      <c r="X2414"/>
      <c r="Y2414"/>
      <c r="Z2414"/>
      <c r="AA2414"/>
      <c r="AB2414" s="37"/>
      <c r="AC2414"/>
      <c r="AD2414" s="48"/>
      <c r="AE2414"/>
      <c r="AF2414"/>
      <c r="AG2414"/>
      <c r="AH2414"/>
      <c r="AJ2414"/>
    </row>
    <row r="2415" spans="8:36" x14ac:dyDescent="0.35">
      <c r="H2415"/>
      <c r="I2415" s="48"/>
      <c r="J2415"/>
      <c r="K2415"/>
      <c r="L2415"/>
      <c r="M2415"/>
      <c r="N2415"/>
      <c r="O2415"/>
      <c r="P2415" s="48"/>
      <c r="Q2415"/>
      <c r="R2415"/>
      <c r="S2415"/>
      <c r="T2415"/>
      <c r="U2415"/>
      <c r="V2415"/>
      <c r="W2415" s="48"/>
      <c r="X2415"/>
      <c r="Y2415"/>
      <c r="Z2415"/>
      <c r="AA2415"/>
      <c r="AB2415" s="37"/>
      <c r="AC2415"/>
      <c r="AD2415" s="48"/>
      <c r="AE2415"/>
      <c r="AF2415"/>
      <c r="AG2415"/>
      <c r="AH2415"/>
      <c r="AJ2415"/>
    </row>
    <row r="2416" spans="8:36" x14ac:dyDescent="0.35">
      <c r="H2416"/>
      <c r="I2416" s="48"/>
      <c r="J2416"/>
      <c r="K2416"/>
      <c r="L2416"/>
      <c r="M2416"/>
      <c r="N2416"/>
      <c r="O2416"/>
      <c r="P2416" s="48"/>
      <c r="Q2416"/>
      <c r="R2416"/>
      <c r="S2416"/>
      <c r="T2416"/>
      <c r="U2416"/>
      <c r="V2416"/>
      <c r="W2416" s="48"/>
      <c r="X2416"/>
      <c r="Y2416"/>
      <c r="Z2416"/>
      <c r="AA2416"/>
      <c r="AB2416" s="37"/>
      <c r="AC2416"/>
      <c r="AD2416" s="48"/>
      <c r="AE2416"/>
      <c r="AF2416"/>
      <c r="AG2416"/>
      <c r="AH2416"/>
      <c r="AJ2416"/>
    </row>
    <row r="2417" spans="8:36" x14ac:dyDescent="0.35">
      <c r="H2417"/>
      <c r="I2417" s="48"/>
      <c r="J2417"/>
      <c r="K2417"/>
      <c r="L2417"/>
      <c r="M2417"/>
      <c r="N2417"/>
      <c r="O2417"/>
      <c r="P2417" s="48"/>
      <c r="Q2417"/>
      <c r="R2417"/>
      <c r="S2417"/>
      <c r="T2417"/>
      <c r="U2417"/>
      <c r="V2417"/>
      <c r="W2417" s="48"/>
      <c r="X2417"/>
      <c r="Y2417"/>
      <c r="Z2417"/>
      <c r="AA2417"/>
      <c r="AB2417" s="37"/>
      <c r="AC2417"/>
      <c r="AD2417" s="48"/>
      <c r="AE2417"/>
      <c r="AF2417"/>
      <c r="AG2417"/>
      <c r="AH2417"/>
      <c r="AJ2417"/>
    </row>
    <row r="2418" spans="8:36" x14ac:dyDescent="0.35">
      <c r="H2418"/>
      <c r="I2418" s="48"/>
      <c r="J2418"/>
      <c r="K2418"/>
      <c r="L2418"/>
      <c r="M2418"/>
      <c r="N2418"/>
      <c r="O2418"/>
      <c r="P2418" s="48"/>
      <c r="Q2418"/>
      <c r="R2418"/>
      <c r="S2418"/>
      <c r="T2418"/>
      <c r="U2418"/>
      <c r="V2418"/>
      <c r="W2418" s="48"/>
      <c r="X2418"/>
      <c r="Y2418"/>
      <c r="Z2418"/>
      <c r="AA2418"/>
      <c r="AB2418" s="37"/>
      <c r="AC2418"/>
      <c r="AD2418" s="48"/>
      <c r="AE2418"/>
      <c r="AF2418"/>
      <c r="AG2418"/>
      <c r="AH2418"/>
      <c r="AJ2418"/>
    </row>
    <row r="2419" spans="8:36" x14ac:dyDescent="0.35">
      <c r="H2419"/>
      <c r="I2419" s="48"/>
      <c r="J2419"/>
      <c r="K2419"/>
      <c r="L2419"/>
      <c r="M2419"/>
      <c r="N2419"/>
      <c r="O2419"/>
      <c r="P2419" s="48"/>
      <c r="Q2419"/>
      <c r="R2419"/>
      <c r="S2419"/>
      <c r="T2419"/>
      <c r="U2419"/>
      <c r="V2419"/>
      <c r="W2419" s="48"/>
      <c r="X2419"/>
      <c r="Y2419"/>
      <c r="Z2419"/>
      <c r="AA2419"/>
      <c r="AB2419" s="37"/>
      <c r="AC2419"/>
      <c r="AD2419" s="48"/>
      <c r="AE2419"/>
      <c r="AF2419"/>
      <c r="AG2419"/>
      <c r="AH2419"/>
      <c r="AJ2419"/>
    </row>
    <row r="2420" spans="8:36" x14ac:dyDescent="0.35">
      <c r="H2420"/>
      <c r="I2420" s="48"/>
      <c r="J2420"/>
      <c r="K2420"/>
      <c r="L2420"/>
      <c r="M2420"/>
      <c r="N2420"/>
      <c r="O2420"/>
      <c r="P2420" s="48"/>
      <c r="Q2420"/>
      <c r="R2420"/>
      <c r="S2420"/>
      <c r="T2420"/>
      <c r="U2420"/>
      <c r="V2420"/>
      <c r="W2420" s="48"/>
      <c r="X2420"/>
      <c r="Y2420"/>
      <c r="Z2420"/>
      <c r="AA2420"/>
      <c r="AB2420" s="37"/>
      <c r="AC2420"/>
      <c r="AD2420" s="48"/>
      <c r="AE2420"/>
      <c r="AF2420"/>
      <c r="AG2420"/>
      <c r="AH2420"/>
      <c r="AJ2420"/>
    </row>
    <row r="2421" spans="8:36" x14ac:dyDescent="0.35">
      <c r="H2421"/>
      <c r="I2421" s="48"/>
      <c r="J2421"/>
      <c r="K2421"/>
      <c r="L2421"/>
      <c r="M2421"/>
      <c r="N2421"/>
      <c r="O2421"/>
      <c r="P2421" s="48"/>
      <c r="Q2421"/>
      <c r="R2421"/>
      <c r="S2421"/>
      <c r="T2421"/>
      <c r="U2421"/>
      <c r="V2421"/>
      <c r="W2421" s="48"/>
      <c r="X2421"/>
      <c r="Y2421"/>
      <c r="Z2421"/>
      <c r="AA2421"/>
      <c r="AB2421" s="37"/>
      <c r="AC2421"/>
      <c r="AD2421" s="48"/>
      <c r="AE2421"/>
      <c r="AF2421"/>
      <c r="AG2421"/>
      <c r="AH2421"/>
      <c r="AJ2421"/>
    </row>
    <row r="2422" spans="8:36" x14ac:dyDescent="0.35">
      <c r="H2422"/>
      <c r="I2422" s="48"/>
      <c r="J2422"/>
      <c r="K2422"/>
      <c r="L2422"/>
      <c r="M2422"/>
      <c r="N2422"/>
      <c r="O2422"/>
      <c r="P2422" s="48"/>
      <c r="Q2422"/>
      <c r="R2422"/>
      <c r="S2422"/>
      <c r="T2422"/>
      <c r="U2422"/>
      <c r="V2422"/>
      <c r="W2422" s="48"/>
      <c r="X2422"/>
      <c r="Y2422"/>
      <c r="Z2422"/>
      <c r="AA2422"/>
      <c r="AB2422" s="37"/>
      <c r="AC2422"/>
      <c r="AD2422" s="48"/>
      <c r="AE2422"/>
      <c r="AF2422"/>
      <c r="AG2422"/>
      <c r="AH2422"/>
      <c r="AJ2422"/>
    </row>
    <row r="2423" spans="8:36" x14ac:dyDescent="0.35">
      <c r="H2423"/>
      <c r="I2423" s="48"/>
      <c r="J2423"/>
      <c r="K2423"/>
      <c r="L2423"/>
      <c r="M2423"/>
      <c r="N2423"/>
      <c r="O2423"/>
      <c r="P2423" s="48"/>
      <c r="Q2423"/>
      <c r="R2423"/>
      <c r="S2423"/>
      <c r="T2423"/>
      <c r="U2423"/>
      <c r="V2423"/>
      <c r="W2423" s="48"/>
      <c r="X2423"/>
      <c r="Y2423"/>
      <c r="Z2423"/>
      <c r="AA2423"/>
      <c r="AB2423" s="37"/>
      <c r="AC2423"/>
      <c r="AD2423" s="48"/>
      <c r="AE2423"/>
      <c r="AF2423"/>
      <c r="AG2423"/>
      <c r="AH2423"/>
      <c r="AJ2423"/>
    </row>
    <row r="2424" spans="8:36" x14ac:dyDescent="0.35">
      <c r="H2424"/>
      <c r="I2424" s="48"/>
      <c r="J2424"/>
      <c r="K2424"/>
      <c r="L2424"/>
      <c r="M2424"/>
      <c r="N2424"/>
      <c r="O2424"/>
      <c r="P2424" s="48"/>
      <c r="Q2424"/>
      <c r="R2424"/>
      <c r="S2424"/>
      <c r="T2424"/>
      <c r="U2424"/>
      <c r="V2424"/>
      <c r="W2424" s="48"/>
      <c r="X2424"/>
      <c r="Y2424"/>
      <c r="Z2424"/>
      <c r="AA2424"/>
      <c r="AB2424" s="37"/>
      <c r="AC2424"/>
      <c r="AD2424" s="48"/>
      <c r="AE2424"/>
      <c r="AF2424"/>
      <c r="AG2424"/>
      <c r="AH2424"/>
      <c r="AJ2424"/>
    </row>
    <row r="2425" spans="8:36" x14ac:dyDescent="0.35">
      <c r="H2425"/>
      <c r="I2425" s="48"/>
      <c r="J2425"/>
      <c r="K2425"/>
      <c r="L2425"/>
      <c r="M2425"/>
      <c r="N2425"/>
      <c r="O2425"/>
      <c r="P2425" s="48"/>
      <c r="Q2425"/>
      <c r="R2425"/>
      <c r="S2425"/>
      <c r="T2425"/>
      <c r="U2425"/>
      <c r="V2425"/>
      <c r="W2425" s="48"/>
      <c r="X2425"/>
      <c r="Y2425"/>
      <c r="Z2425"/>
      <c r="AA2425"/>
      <c r="AB2425" s="37"/>
      <c r="AC2425"/>
      <c r="AD2425" s="48"/>
      <c r="AE2425"/>
      <c r="AF2425"/>
      <c r="AG2425"/>
      <c r="AH2425"/>
      <c r="AJ2425"/>
    </row>
    <row r="2426" spans="8:36" x14ac:dyDescent="0.35">
      <c r="H2426"/>
      <c r="I2426" s="48"/>
      <c r="J2426"/>
      <c r="K2426"/>
      <c r="L2426"/>
      <c r="M2426"/>
      <c r="N2426"/>
      <c r="O2426"/>
      <c r="P2426" s="48"/>
      <c r="Q2426"/>
      <c r="R2426"/>
      <c r="S2426"/>
      <c r="T2426"/>
      <c r="U2426"/>
      <c r="V2426"/>
      <c r="W2426" s="48"/>
      <c r="X2426"/>
      <c r="Y2426"/>
      <c r="Z2426"/>
      <c r="AA2426"/>
      <c r="AB2426" s="37"/>
      <c r="AC2426"/>
      <c r="AD2426" s="48"/>
      <c r="AE2426"/>
      <c r="AF2426"/>
      <c r="AG2426"/>
      <c r="AH2426"/>
      <c r="AJ2426"/>
    </row>
    <row r="2427" spans="8:36" x14ac:dyDescent="0.35">
      <c r="H2427"/>
      <c r="I2427" s="48"/>
      <c r="J2427"/>
      <c r="K2427"/>
      <c r="L2427"/>
      <c r="M2427"/>
      <c r="N2427"/>
      <c r="O2427"/>
      <c r="P2427" s="48"/>
      <c r="Q2427"/>
      <c r="R2427"/>
      <c r="S2427"/>
      <c r="T2427"/>
      <c r="U2427"/>
      <c r="V2427"/>
      <c r="W2427" s="48"/>
      <c r="X2427"/>
      <c r="Y2427"/>
      <c r="Z2427"/>
      <c r="AA2427"/>
      <c r="AB2427" s="37"/>
      <c r="AC2427"/>
      <c r="AD2427" s="48"/>
      <c r="AE2427"/>
      <c r="AF2427"/>
      <c r="AG2427"/>
      <c r="AH2427"/>
      <c r="AJ2427"/>
    </row>
    <row r="2428" spans="8:36" x14ac:dyDescent="0.35">
      <c r="H2428"/>
      <c r="I2428" s="48"/>
      <c r="J2428"/>
      <c r="K2428"/>
      <c r="L2428"/>
      <c r="M2428"/>
      <c r="N2428"/>
      <c r="O2428"/>
      <c r="P2428" s="48"/>
      <c r="Q2428"/>
      <c r="R2428"/>
      <c r="S2428"/>
      <c r="T2428"/>
      <c r="U2428"/>
      <c r="V2428"/>
      <c r="W2428" s="48"/>
      <c r="X2428"/>
      <c r="Y2428"/>
      <c r="Z2428"/>
      <c r="AA2428"/>
      <c r="AB2428" s="37"/>
      <c r="AC2428"/>
      <c r="AD2428" s="48"/>
      <c r="AE2428"/>
      <c r="AF2428"/>
      <c r="AG2428"/>
      <c r="AH2428"/>
      <c r="AJ2428"/>
    </row>
    <row r="2429" spans="8:36" x14ac:dyDescent="0.35">
      <c r="H2429"/>
      <c r="I2429" s="48"/>
      <c r="J2429"/>
      <c r="K2429"/>
      <c r="L2429"/>
      <c r="M2429"/>
      <c r="N2429"/>
      <c r="O2429"/>
      <c r="P2429" s="48"/>
      <c r="Q2429"/>
      <c r="R2429"/>
      <c r="S2429"/>
      <c r="T2429"/>
      <c r="U2429"/>
      <c r="V2429"/>
      <c r="W2429" s="48"/>
      <c r="X2429"/>
      <c r="Y2429"/>
      <c r="Z2429"/>
      <c r="AA2429"/>
      <c r="AB2429" s="37"/>
      <c r="AC2429"/>
      <c r="AD2429" s="48"/>
      <c r="AE2429"/>
      <c r="AF2429"/>
      <c r="AG2429"/>
      <c r="AH2429"/>
      <c r="AJ2429"/>
    </row>
    <row r="2430" spans="8:36" x14ac:dyDescent="0.35">
      <c r="H2430"/>
      <c r="I2430" s="48"/>
      <c r="J2430"/>
      <c r="K2430"/>
      <c r="L2430"/>
      <c r="M2430"/>
      <c r="N2430"/>
      <c r="O2430"/>
      <c r="P2430" s="48"/>
      <c r="Q2430"/>
      <c r="R2430"/>
      <c r="S2430"/>
      <c r="T2430"/>
      <c r="U2430"/>
      <c r="V2430"/>
      <c r="W2430" s="48"/>
      <c r="X2430"/>
      <c r="Y2430"/>
      <c r="Z2430"/>
      <c r="AA2430"/>
      <c r="AB2430" s="37"/>
      <c r="AC2430"/>
      <c r="AD2430" s="48"/>
      <c r="AE2430"/>
      <c r="AF2430"/>
      <c r="AG2430"/>
      <c r="AH2430"/>
      <c r="AJ2430"/>
    </row>
    <row r="2431" spans="8:36" x14ac:dyDescent="0.35">
      <c r="H2431"/>
      <c r="I2431" s="48"/>
      <c r="J2431"/>
      <c r="K2431"/>
      <c r="L2431"/>
      <c r="M2431"/>
      <c r="N2431"/>
      <c r="O2431"/>
      <c r="P2431" s="48"/>
      <c r="Q2431"/>
      <c r="R2431"/>
      <c r="S2431"/>
      <c r="T2431"/>
      <c r="U2431"/>
      <c r="V2431"/>
      <c r="W2431" s="48"/>
      <c r="X2431"/>
      <c r="Y2431"/>
      <c r="Z2431"/>
      <c r="AA2431"/>
      <c r="AB2431" s="37"/>
      <c r="AC2431"/>
      <c r="AD2431" s="48"/>
      <c r="AE2431"/>
      <c r="AF2431"/>
      <c r="AG2431"/>
      <c r="AH2431"/>
      <c r="AJ2431"/>
    </row>
    <row r="2432" spans="8:36" x14ac:dyDescent="0.35">
      <c r="H2432"/>
      <c r="I2432" s="48"/>
      <c r="J2432"/>
      <c r="K2432"/>
      <c r="L2432"/>
      <c r="M2432"/>
      <c r="N2432"/>
      <c r="O2432"/>
      <c r="P2432" s="48"/>
      <c r="Q2432"/>
      <c r="R2432"/>
      <c r="S2432"/>
      <c r="T2432"/>
      <c r="U2432"/>
      <c r="V2432"/>
      <c r="W2432" s="48"/>
      <c r="X2432"/>
      <c r="Y2432"/>
      <c r="Z2432"/>
      <c r="AA2432"/>
      <c r="AB2432" s="37"/>
      <c r="AC2432"/>
      <c r="AD2432" s="48"/>
      <c r="AE2432"/>
      <c r="AF2432"/>
      <c r="AG2432"/>
      <c r="AH2432"/>
      <c r="AJ2432"/>
    </row>
    <row r="2433" spans="8:36" x14ac:dyDescent="0.35">
      <c r="H2433"/>
      <c r="I2433" s="48"/>
      <c r="J2433"/>
      <c r="K2433"/>
      <c r="L2433"/>
      <c r="M2433"/>
      <c r="N2433"/>
      <c r="O2433"/>
      <c r="P2433" s="48"/>
      <c r="Q2433"/>
      <c r="R2433"/>
      <c r="S2433"/>
      <c r="T2433"/>
      <c r="U2433"/>
      <c r="V2433"/>
      <c r="W2433" s="48"/>
      <c r="X2433"/>
      <c r="Y2433"/>
      <c r="Z2433"/>
      <c r="AA2433"/>
      <c r="AB2433" s="37"/>
      <c r="AC2433"/>
      <c r="AD2433" s="48"/>
      <c r="AE2433"/>
      <c r="AF2433"/>
      <c r="AG2433"/>
      <c r="AH2433"/>
      <c r="AJ2433"/>
    </row>
    <row r="2434" spans="8:36" x14ac:dyDescent="0.35">
      <c r="H2434"/>
      <c r="I2434" s="48"/>
      <c r="J2434"/>
      <c r="K2434"/>
      <c r="L2434"/>
      <c r="M2434"/>
      <c r="N2434"/>
      <c r="O2434"/>
      <c r="P2434" s="48"/>
      <c r="Q2434"/>
      <c r="R2434"/>
      <c r="S2434"/>
      <c r="T2434"/>
      <c r="U2434"/>
      <c r="V2434"/>
      <c r="W2434" s="48"/>
      <c r="X2434"/>
      <c r="Y2434"/>
      <c r="Z2434"/>
      <c r="AA2434"/>
      <c r="AB2434" s="37"/>
      <c r="AC2434"/>
      <c r="AD2434" s="48"/>
      <c r="AE2434"/>
      <c r="AF2434"/>
      <c r="AG2434"/>
      <c r="AH2434"/>
      <c r="AJ2434"/>
    </row>
    <row r="2435" spans="8:36" x14ac:dyDescent="0.35">
      <c r="H2435"/>
      <c r="I2435" s="48"/>
      <c r="J2435"/>
      <c r="K2435"/>
      <c r="L2435"/>
      <c r="M2435"/>
      <c r="N2435"/>
      <c r="O2435"/>
      <c r="P2435" s="48"/>
      <c r="Q2435"/>
      <c r="R2435"/>
      <c r="S2435"/>
      <c r="T2435"/>
      <c r="U2435"/>
      <c r="V2435"/>
      <c r="W2435" s="48"/>
      <c r="X2435"/>
      <c r="Y2435"/>
      <c r="Z2435"/>
      <c r="AA2435"/>
      <c r="AB2435" s="37"/>
      <c r="AC2435"/>
      <c r="AD2435" s="48"/>
      <c r="AE2435"/>
      <c r="AF2435"/>
      <c r="AG2435"/>
      <c r="AH2435"/>
      <c r="AJ2435"/>
    </row>
    <row r="2436" spans="8:36" x14ac:dyDescent="0.35">
      <c r="H2436"/>
      <c r="I2436" s="48"/>
      <c r="J2436"/>
      <c r="K2436"/>
      <c r="L2436"/>
      <c r="M2436"/>
      <c r="N2436"/>
      <c r="O2436"/>
      <c r="P2436" s="48"/>
      <c r="Q2436"/>
      <c r="R2436"/>
      <c r="S2436"/>
      <c r="T2436"/>
      <c r="U2436"/>
      <c r="V2436"/>
      <c r="W2436" s="48"/>
      <c r="X2436"/>
      <c r="Y2436"/>
      <c r="Z2436"/>
      <c r="AA2436"/>
      <c r="AB2436" s="37"/>
      <c r="AC2436"/>
      <c r="AD2436" s="48"/>
      <c r="AE2436"/>
      <c r="AF2436"/>
      <c r="AG2436"/>
      <c r="AH2436"/>
      <c r="AJ2436"/>
    </row>
    <row r="2437" spans="8:36" x14ac:dyDescent="0.35">
      <c r="H2437"/>
      <c r="I2437" s="48"/>
      <c r="J2437"/>
      <c r="K2437"/>
      <c r="L2437"/>
      <c r="M2437"/>
      <c r="N2437"/>
      <c r="O2437"/>
      <c r="P2437" s="48"/>
      <c r="Q2437"/>
      <c r="R2437"/>
      <c r="S2437"/>
      <c r="T2437"/>
      <c r="U2437"/>
      <c r="V2437"/>
      <c r="W2437" s="48"/>
      <c r="X2437"/>
      <c r="Y2437"/>
      <c r="Z2437"/>
      <c r="AA2437"/>
      <c r="AB2437" s="37"/>
      <c r="AC2437"/>
      <c r="AD2437" s="48"/>
      <c r="AE2437"/>
      <c r="AF2437"/>
      <c r="AG2437"/>
      <c r="AH2437"/>
      <c r="AJ2437"/>
    </row>
    <row r="2438" spans="8:36" x14ac:dyDescent="0.35">
      <c r="H2438"/>
      <c r="I2438" s="48"/>
      <c r="J2438"/>
      <c r="K2438"/>
      <c r="L2438"/>
      <c r="M2438"/>
      <c r="N2438"/>
      <c r="O2438"/>
      <c r="P2438" s="48"/>
      <c r="Q2438"/>
      <c r="R2438"/>
      <c r="S2438"/>
      <c r="T2438"/>
      <c r="U2438"/>
      <c r="V2438"/>
      <c r="W2438" s="48"/>
      <c r="X2438"/>
      <c r="Y2438"/>
      <c r="Z2438"/>
      <c r="AA2438"/>
      <c r="AB2438" s="37"/>
      <c r="AC2438"/>
      <c r="AD2438" s="48"/>
      <c r="AE2438"/>
      <c r="AF2438"/>
      <c r="AG2438"/>
      <c r="AH2438"/>
      <c r="AJ2438"/>
    </row>
    <row r="2439" spans="8:36" x14ac:dyDescent="0.35">
      <c r="H2439"/>
      <c r="I2439" s="48"/>
      <c r="J2439"/>
      <c r="K2439"/>
      <c r="L2439"/>
      <c r="M2439"/>
      <c r="N2439"/>
      <c r="O2439"/>
      <c r="P2439" s="48"/>
      <c r="Q2439"/>
      <c r="R2439"/>
      <c r="S2439"/>
      <c r="T2439"/>
      <c r="U2439"/>
      <c r="V2439"/>
      <c r="W2439" s="48"/>
      <c r="X2439"/>
      <c r="Y2439"/>
      <c r="Z2439"/>
      <c r="AA2439"/>
      <c r="AB2439" s="37"/>
      <c r="AC2439"/>
      <c r="AD2439" s="48"/>
      <c r="AE2439"/>
      <c r="AF2439"/>
      <c r="AG2439"/>
      <c r="AH2439"/>
      <c r="AJ2439"/>
    </row>
    <row r="2440" spans="8:36" x14ac:dyDescent="0.35">
      <c r="H2440"/>
      <c r="I2440" s="48"/>
      <c r="J2440"/>
      <c r="K2440"/>
      <c r="L2440"/>
      <c r="M2440"/>
      <c r="N2440"/>
      <c r="O2440"/>
      <c r="P2440" s="48"/>
      <c r="Q2440"/>
      <c r="R2440"/>
      <c r="S2440"/>
      <c r="T2440"/>
      <c r="U2440"/>
      <c r="V2440"/>
      <c r="W2440" s="48"/>
      <c r="X2440"/>
      <c r="Y2440"/>
      <c r="Z2440"/>
      <c r="AA2440"/>
      <c r="AB2440" s="37"/>
      <c r="AC2440"/>
      <c r="AD2440" s="48"/>
      <c r="AE2440"/>
      <c r="AF2440"/>
      <c r="AG2440"/>
      <c r="AH2440"/>
      <c r="AJ2440"/>
    </row>
    <row r="2441" spans="8:36" x14ac:dyDescent="0.35">
      <c r="H2441"/>
      <c r="I2441" s="48"/>
      <c r="J2441"/>
      <c r="K2441"/>
      <c r="L2441"/>
      <c r="M2441"/>
      <c r="N2441"/>
      <c r="O2441"/>
      <c r="P2441" s="48"/>
      <c r="Q2441"/>
      <c r="R2441"/>
      <c r="S2441"/>
      <c r="T2441"/>
      <c r="U2441"/>
      <c r="V2441"/>
      <c r="W2441" s="48"/>
      <c r="X2441"/>
      <c r="Y2441"/>
      <c r="Z2441"/>
      <c r="AA2441"/>
      <c r="AB2441" s="37"/>
      <c r="AC2441"/>
      <c r="AD2441" s="48"/>
      <c r="AE2441"/>
      <c r="AF2441"/>
      <c r="AG2441"/>
      <c r="AH2441"/>
      <c r="AJ2441"/>
    </row>
    <row r="2442" spans="8:36" x14ac:dyDescent="0.35">
      <c r="H2442"/>
      <c r="I2442" s="48"/>
      <c r="J2442"/>
      <c r="K2442"/>
      <c r="L2442"/>
      <c r="M2442"/>
      <c r="N2442"/>
      <c r="O2442"/>
      <c r="P2442" s="48"/>
      <c r="Q2442"/>
      <c r="R2442"/>
      <c r="S2442"/>
      <c r="T2442"/>
      <c r="U2442"/>
      <c r="V2442"/>
      <c r="W2442" s="48"/>
      <c r="X2442"/>
      <c r="Y2442"/>
      <c r="Z2442"/>
      <c r="AA2442"/>
      <c r="AB2442" s="37"/>
      <c r="AC2442"/>
      <c r="AD2442" s="48"/>
      <c r="AE2442"/>
      <c r="AF2442"/>
      <c r="AG2442"/>
      <c r="AH2442"/>
      <c r="AJ2442"/>
    </row>
    <row r="2443" spans="8:36" x14ac:dyDescent="0.35">
      <c r="H2443"/>
      <c r="I2443" s="48"/>
      <c r="J2443"/>
      <c r="K2443"/>
      <c r="L2443"/>
      <c r="M2443"/>
      <c r="N2443"/>
      <c r="O2443"/>
      <c r="P2443" s="48"/>
      <c r="Q2443"/>
      <c r="R2443"/>
      <c r="S2443"/>
      <c r="T2443"/>
      <c r="U2443"/>
      <c r="V2443"/>
      <c r="W2443" s="48"/>
      <c r="X2443"/>
      <c r="Y2443"/>
      <c r="Z2443"/>
      <c r="AA2443"/>
      <c r="AB2443" s="37"/>
      <c r="AC2443"/>
      <c r="AD2443" s="48"/>
      <c r="AE2443"/>
      <c r="AF2443"/>
      <c r="AG2443"/>
      <c r="AH2443"/>
      <c r="AJ2443"/>
    </row>
    <row r="2444" spans="8:36" x14ac:dyDescent="0.35">
      <c r="H2444"/>
      <c r="I2444" s="48"/>
      <c r="J2444"/>
      <c r="K2444"/>
      <c r="L2444"/>
      <c r="M2444"/>
      <c r="N2444"/>
      <c r="O2444"/>
      <c r="P2444" s="48"/>
      <c r="Q2444"/>
      <c r="R2444"/>
      <c r="S2444"/>
      <c r="T2444"/>
      <c r="U2444"/>
      <c r="V2444"/>
      <c r="W2444" s="48"/>
      <c r="X2444"/>
      <c r="Y2444"/>
      <c r="Z2444"/>
      <c r="AA2444"/>
      <c r="AB2444" s="37"/>
      <c r="AC2444"/>
      <c r="AD2444" s="48"/>
      <c r="AE2444"/>
      <c r="AF2444"/>
      <c r="AG2444"/>
      <c r="AH2444"/>
      <c r="AJ2444"/>
    </row>
    <row r="2445" spans="8:36" x14ac:dyDescent="0.35">
      <c r="H2445"/>
      <c r="I2445" s="48"/>
      <c r="J2445"/>
      <c r="K2445"/>
      <c r="L2445"/>
      <c r="M2445"/>
      <c r="N2445"/>
      <c r="O2445"/>
      <c r="P2445" s="48"/>
      <c r="Q2445"/>
      <c r="R2445"/>
      <c r="S2445"/>
      <c r="T2445"/>
      <c r="U2445"/>
      <c r="V2445"/>
      <c r="W2445" s="48"/>
      <c r="X2445"/>
      <c r="Y2445"/>
      <c r="Z2445"/>
      <c r="AA2445"/>
      <c r="AB2445" s="37"/>
      <c r="AC2445"/>
      <c r="AD2445" s="48"/>
      <c r="AE2445"/>
      <c r="AF2445"/>
      <c r="AG2445"/>
      <c r="AH2445"/>
      <c r="AJ2445"/>
    </row>
    <row r="2446" spans="8:36" x14ac:dyDescent="0.35">
      <c r="H2446"/>
      <c r="I2446" s="48"/>
      <c r="J2446"/>
      <c r="K2446"/>
      <c r="L2446"/>
      <c r="M2446"/>
      <c r="N2446"/>
      <c r="O2446"/>
      <c r="P2446" s="48"/>
      <c r="Q2446"/>
      <c r="R2446"/>
      <c r="S2446"/>
      <c r="T2446"/>
      <c r="U2446"/>
      <c r="V2446"/>
      <c r="W2446" s="48"/>
      <c r="X2446"/>
      <c r="Y2446"/>
      <c r="Z2446"/>
      <c r="AA2446"/>
      <c r="AB2446" s="37"/>
      <c r="AC2446"/>
      <c r="AD2446" s="48"/>
      <c r="AE2446"/>
      <c r="AF2446"/>
      <c r="AG2446"/>
      <c r="AH2446"/>
      <c r="AJ2446"/>
    </row>
    <row r="2447" spans="8:36" x14ac:dyDescent="0.35">
      <c r="H2447"/>
      <c r="I2447" s="48"/>
      <c r="J2447"/>
      <c r="K2447"/>
      <c r="L2447"/>
      <c r="M2447"/>
      <c r="N2447"/>
      <c r="O2447"/>
      <c r="P2447" s="48"/>
      <c r="Q2447"/>
      <c r="R2447"/>
      <c r="S2447"/>
      <c r="T2447"/>
      <c r="U2447"/>
      <c r="V2447"/>
      <c r="W2447" s="48"/>
      <c r="X2447"/>
      <c r="Y2447"/>
      <c r="Z2447"/>
      <c r="AA2447"/>
      <c r="AB2447" s="37"/>
      <c r="AC2447"/>
      <c r="AD2447" s="48"/>
      <c r="AE2447"/>
      <c r="AF2447"/>
      <c r="AG2447"/>
      <c r="AH2447"/>
      <c r="AJ2447"/>
    </row>
    <row r="2448" spans="8:36" x14ac:dyDescent="0.35">
      <c r="H2448"/>
      <c r="I2448" s="48"/>
      <c r="J2448"/>
      <c r="K2448"/>
      <c r="L2448"/>
      <c r="M2448"/>
      <c r="N2448"/>
      <c r="O2448"/>
      <c r="P2448" s="48"/>
      <c r="Q2448"/>
      <c r="R2448"/>
      <c r="S2448"/>
      <c r="T2448"/>
      <c r="U2448"/>
      <c r="V2448"/>
      <c r="W2448" s="48"/>
      <c r="X2448"/>
      <c r="Y2448"/>
      <c r="Z2448"/>
      <c r="AA2448"/>
      <c r="AB2448" s="37"/>
      <c r="AC2448"/>
      <c r="AD2448" s="48"/>
      <c r="AE2448"/>
      <c r="AF2448"/>
      <c r="AG2448"/>
      <c r="AH2448"/>
      <c r="AJ2448"/>
    </row>
    <row r="2449" spans="8:36" x14ac:dyDescent="0.35">
      <c r="H2449"/>
      <c r="I2449" s="48"/>
      <c r="J2449"/>
      <c r="K2449"/>
      <c r="L2449"/>
      <c r="M2449"/>
      <c r="N2449"/>
      <c r="O2449"/>
      <c r="P2449" s="48"/>
      <c r="Q2449"/>
      <c r="R2449"/>
      <c r="S2449"/>
      <c r="T2449"/>
      <c r="U2449"/>
      <c r="V2449"/>
      <c r="W2449" s="48"/>
      <c r="X2449"/>
      <c r="Y2449"/>
      <c r="Z2449"/>
      <c r="AA2449"/>
      <c r="AB2449" s="37"/>
      <c r="AC2449"/>
      <c r="AD2449" s="48"/>
      <c r="AE2449"/>
      <c r="AF2449"/>
      <c r="AG2449"/>
      <c r="AH2449"/>
      <c r="AJ2449"/>
    </row>
    <row r="2450" spans="8:36" x14ac:dyDescent="0.35">
      <c r="H2450"/>
      <c r="I2450" s="48"/>
      <c r="J2450"/>
      <c r="K2450"/>
      <c r="L2450"/>
      <c r="M2450"/>
      <c r="N2450"/>
      <c r="O2450"/>
      <c r="P2450" s="48"/>
      <c r="Q2450"/>
      <c r="R2450"/>
      <c r="S2450"/>
      <c r="T2450"/>
      <c r="U2450"/>
      <c r="V2450"/>
      <c r="W2450" s="48"/>
      <c r="X2450"/>
      <c r="Y2450"/>
      <c r="Z2450"/>
      <c r="AA2450"/>
      <c r="AB2450" s="37"/>
      <c r="AC2450"/>
      <c r="AD2450" s="48"/>
      <c r="AE2450"/>
      <c r="AF2450"/>
      <c r="AG2450"/>
      <c r="AH2450"/>
      <c r="AJ2450"/>
    </row>
    <row r="2451" spans="8:36" x14ac:dyDescent="0.35">
      <c r="H2451"/>
      <c r="I2451" s="48"/>
      <c r="J2451"/>
      <c r="K2451"/>
      <c r="L2451"/>
      <c r="M2451"/>
      <c r="N2451"/>
      <c r="O2451"/>
      <c r="P2451" s="48"/>
      <c r="Q2451"/>
      <c r="R2451"/>
      <c r="S2451"/>
      <c r="T2451"/>
      <c r="U2451"/>
      <c r="V2451"/>
      <c r="W2451" s="48"/>
      <c r="X2451"/>
      <c r="Y2451"/>
      <c r="Z2451"/>
      <c r="AA2451"/>
      <c r="AB2451" s="37"/>
      <c r="AC2451"/>
      <c r="AD2451" s="48"/>
      <c r="AE2451"/>
      <c r="AF2451"/>
      <c r="AG2451"/>
      <c r="AH2451"/>
      <c r="AJ2451"/>
    </row>
    <row r="2452" spans="8:36" x14ac:dyDescent="0.35">
      <c r="H2452"/>
      <c r="I2452" s="48"/>
      <c r="J2452"/>
      <c r="K2452"/>
      <c r="L2452"/>
      <c r="M2452"/>
      <c r="N2452"/>
      <c r="O2452"/>
      <c r="P2452" s="48"/>
      <c r="Q2452"/>
      <c r="R2452"/>
      <c r="S2452"/>
      <c r="T2452"/>
      <c r="U2452"/>
      <c r="V2452"/>
      <c r="W2452" s="48"/>
      <c r="X2452"/>
      <c r="Y2452"/>
      <c r="Z2452"/>
      <c r="AA2452"/>
      <c r="AB2452" s="37"/>
      <c r="AC2452"/>
      <c r="AD2452" s="48"/>
      <c r="AE2452"/>
      <c r="AF2452"/>
      <c r="AG2452"/>
      <c r="AH2452"/>
      <c r="AJ2452"/>
    </row>
    <row r="2453" spans="8:36" x14ac:dyDescent="0.35">
      <c r="H2453"/>
      <c r="I2453" s="48"/>
      <c r="J2453"/>
      <c r="K2453"/>
      <c r="L2453"/>
      <c r="M2453"/>
      <c r="N2453"/>
      <c r="O2453"/>
      <c r="P2453" s="48"/>
      <c r="Q2453"/>
      <c r="R2453"/>
      <c r="S2453"/>
      <c r="T2453"/>
      <c r="U2453"/>
      <c r="V2453"/>
      <c r="W2453" s="48"/>
      <c r="X2453"/>
      <c r="Y2453"/>
      <c r="Z2453"/>
      <c r="AA2453"/>
      <c r="AB2453" s="37"/>
      <c r="AC2453"/>
      <c r="AD2453" s="48"/>
      <c r="AE2453"/>
      <c r="AF2453"/>
      <c r="AG2453"/>
      <c r="AH2453"/>
      <c r="AJ2453"/>
    </row>
    <row r="2454" spans="8:36" x14ac:dyDescent="0.35">
      <c r="H2454"/>
      <c r="I2454" s="48"/>
      <c r="J2454"/>
      <c r="K2454"/>
      <c r="L2454"/>
      <c r="M2454"/>
      <c r="N2454"/>
      <c r="O2454"/>
      <c r="P2454" s="48"/>
      <c r="Q2454"/>
      <c r="R2454"/>
      <c r="S2454"/>
      <c r="T2454"/>
      <c r="U2454"/>
      <c r="V2454"/>
      <c r="W2454" s="48"/>
      <c r="X2454"/>
      <c r="Y2454"/>
      <c r="Z2454"/>
      <c r="AA2454"/>
      <c r="AB2454" s="37"/>
      <c r="AC2454"/>
      <c r="AD2454" s="48"/>
      <c r="AE2454"/>
      <c r="AF2454"/>
      <c r="AG2454"/>
      <c r="AH2454"/>
      <c r="AJ2454"/>
    </row>
    <row r="2455" spans="8:36" x14ac:dyDescent="0.35">
      <c r="H2455"/>
      <c r="I2455" s="48"/>
      <c r="J2455"/>
      <c r="K2455"/>
      <c r="L2455"/>
      <c r="M2455"/>
      <c r="N2455"/>
      <c r="O2455"/>
      <c r="P2455" s="48"/>
      <c r="Q2455"/>
      <c r="R2455"/>
      <c r="S2455"/>
      <c r="T2455"/>
      <c r="U2455"/>
      <c r="V2455"/>
      <c r="W2455" s="48"/>
      <c r="X2455"/>
      <c r="Y2455"/>
      <c r="Z2455"/>
      <c r="AA2455"/>
      <c r="AB2455" s="37"/>
      <c r="AC2455"/>
      <c r="AD2455" s="48"/>
      <c r="AE2455"/>
      <c r="AF2455"/>
      <c r="AG2455"/>
      <c r="AH2455"/>
      <c r="AJ2455"/>
    </row>
    <row r="2456" spans="8:36" x14ac:dyDescent="0.35">
      <c r="H2456"/>
      <c r="I2456" s="48"/>
      <c r="J2456"/>
      <c r="K2456"/>
      <c r="L2456"/>
      <c r="M2456"/>
      <c r="N2456"/>
      <c r="O2456"/>
      <c r="P2456" s="48"/>
      <c r="Q2456"/>
      <c r="R2456"/>
      <c r="S2456"/>
      <c r="T2456"/>
      <c r="U2456"/>
      <c r="V2456"/>
      <c r="W2456" s="48"/>
      <c r="X2456"/>
      <c r="Y2456"/>
      <c r="Z2456"/>
      <c r="AA2456"/>
      <c r="AB2456" s="37"/>
      <c r="AC2456"/>
      <c r="AD2456" s="48"/>
      <c r="AE2456"/>
      <c r="AF2456"/>
      <c r="AG2456"/>
      <c r="AH2456"/>
      <c r="AJ2456"/>
    </row>
    <row r="2457" spans="8:36" x14ac:dyDescent="0.35">
      <c r="H2457"/>
      <c r="I2457" s="48"/>
      <c r="J2457"/>
      <c r="K2457"/>
      <c r="L2457"/>
      <c r="M2457"/>
      <c r="N2457"/>
      <c r="O2457"/>
      <c r="P2457" s="48"/>
      <c r="Q2457"/>
      <c r="R2457"/>
      <c r="S2457"/>
      <c r="T2457"/>
      <c r="U2457"/>
      <c r="V2457"/>
      <c r="W2457" s="48"/>
      <c r="X2457"/>
      <c r="Y2457"/>
      <c r="Z2457"/>
      <c r="AA2457"/>
      <c r="AB2457" s="37"/>
      <c r="AC2457"/>
      <c r="AD2457" s="48"/>
      <c r="AE2457"/>
      <c r="AF2457"/>
      <c r="AG2457"/>
      <c r="AH2457"/>
      <c r="AJ2457"/>
    </row>
    <row r="2458" spans="8:36" x14ac:dyDescent="0.35">
      <c r="H2458"/>
      <c r="I2458" s="48"/>
      <c r="J2458"/>
      <c r="K2458"/>
      <c r="L2458"/>
      <c r="M2458"/>
      <c r="N2458"/>
      <c r="O2458"/>
      <c r="P2458" s="48"/>
      <c r="Q2458"/>
      <c r="R2458"/>
      <c r="S2458"/>
      <c r="T2458"/>
      <c r="U2458"/>
      <c r="V2458"/>
      <c r="W2458" s="48"/>
      <c r="X2458"/>
      <c r="Y2458"/>
      <c r="Z2458"/>
      <c r="AA2458"/>
      <c r="AB2458" s="37"/>
      <c r="AC2458"/>
      <c r="AD2458" s="48"/>
      <c r="AE2458"/>
      <c r="AF2458"/>
      <c r="AG2458"/>
      <c r="AH2458"/>
      <c r="AJ2458"/>
    </row>
    <row r="2459" spans="8:36" x14ac:dyDescent="0.35">
      <c r="H2459"/>
      <c r="I2459" s="48"/>
      <c r="J2459"/>
      <c r="K2459"/>
      <c r="L2459"/>
      <c r="M2459"/>
      <c r="N2459"/>
      <c r="O2459"/>
      <c r="P2459" s="48"/>
      <c r="Q2459"/>
      <c r="R2459"/>
      <c r="S2459"/>
      <c r="T2459"/>
      <c r="U2459"/>
      <c r="V2459"/>
      <c r="W2459" s="48"/>
      <c r="X2459"/>
      <c r="Y2459"/>
      <c r="Z2459"/>
      <c r="AA2459"/>
      <c r="AB2459" s="37"/>
      <c r="AC2459"/>
      <c r="AD2459" s="48"/>
      <c r="AE2459"/>
      <c r="AF2459"/>
      <c r="AG2459"/>
      <c r="AH2459"/>
      <c r="AJ2459"/>
    </row>
    <row r="2460" spans="8:36" x14ac:dyDescent="0.35">
      <c r="H2460"/>
      <c r="I2460" s="48"/>
      <c r="J2460"/>
      <c r="K2460"/>
      <c r="L2460"/>
      <c r="M2460"/>
      <c r="N2460"/>
      <c r="O2460"/>
      <c r="P2460" s="48"/>
      <c r="Q2460"/>
      <c r="R2460"/>
      <c r="S2460"/>
      <c r="T2460"/>
      <c r="U2460"/>
      <c r="V2460"/>
      <c r="W2460" s="48"/>
      <c r="X2460"/>
      <c r="Y2460"/>
      <c r="Z2460"/>
      <c r="AA2460"/>
      <c r="AB2460" s="37"/>
      <c r="AC2460"/>
      <c r="AD2460" s="48"/>
      <c r="AE2460"/>
      <c r="AF2460"/>
      <c r="AG2460"/>
      <c r="AH2460"/>
      <c r="AJ2460"/>
    </row>
    <row r="2461" spans="8:36" x14ac:dyDescent="0.35">
      <c r="H2461"/>
      <c r="I2461" s="48"/>
      <c r="J2461"/>
      <c r="K2461"/>
      <c r="L2461"/>
      <c r="M2461"/>
      <c r="N2461"/>
      <c r="O2461"/>
      <c r="P2461" s="48"/>
      <c r="Q2461"/>
      <c r="R2461"/>
      <c r="S2461"/>
      <c r="T2461"/>
      <c r="U2461"/>
      <c r="V2461"/>
      <c r="W2461" s="48"/>
      <c r="X2461"/>
      <c r="Y2461"/>
      <c r="Z2461"/>
      <c r="AA2461"/>
      <c r="AB2461" s="37"/>
      <c r="AC2461"/>
      <c r="AD2461" s="48"/>
      <c r="AE2461"/>
      <c r="AF2461"/>
      <c r="AG2461"/>
      <c r="AH2461"/>
      <c r="AJ2461"/>
    </row>
    <row r="2462" spans="8:36" x14ac:dyDescent="0.35">
      <c r="H2462"/>
      <c r="I2462" s="48"/>
      <c r="J2462"/>
      <c r="K2462"/>
      <c r="L2462"/>
      <c r="M2462"/>
      <c r="N2462"/>
      <c r="O2462"/>
      <c r="P2462" s="48"/>
      <c r="Q2462"/>
      <c r="R2462"/>
      <c r="S2462"/>
      <c r="T2462"/>
      <c r="U2462"/>
      <c r="V2462"/>
      <c r="W2462" s="48"/>
      <c r="X2462"/>
      <c r="Y2462"/>
      <c r="Z2462"/>
      <c r="AA2462"/>
      <c r="AB2462" s="37"/>
      <c r="AC2462"/>
      <c r="AD2462" s="48"/>
      <c r="AE2462"/>
      <c r="AF2462"/>
      <c r="AG2462"/>
      <c r="AH2462"/>
      <c r="AJ2462"/>
    </row>
    <row r="2463" spans="8:36" x14ac:dyDescent="0.35">
      <c r="H2463"/>
      <c r="I2463" s="48"/>
      <c r="J2463"/>
      <c r="K2463"/>
      <c r="L2463"/>
      <c r="M2463"/>
      <c r="N2463"/>
      <c r="O2463"/>
      <c r="P2463" s="48"/>
      <c r="Q2463"/>
      <c r="R2463"/>
      <c r="S2463"/>
      <c r="T2463"/>
      <c r="U2463"/>
      <c r="V2463"/>
      <c r="W2463" s="48"/>
      <c r="X2463"/>
      <c r="Y2463"/>
      <c r="Z2463"/>
      <c r="AA2463"/>
      <c r="AB2463" s="37"/>
      <c r="AC2463"/>
      <c r="AD2463" s="48"/>
      <c r="AE2463"/>
      <c r="AF2463"/>
      <c r="AG2463"/>
      <c r="AH2463"/>
      <c r="AJ2463"/>
    </row>
    <row r="2464" spans="8:36" x14ac:dyDescent="0.35">
      <c r="H2464"/>
      <c r="I2464" s="48"/>
      <c r="J2464"/>
      <c r="K2464"/>
      <c r="L2464"/>
      <c r="M2464"/>
      <c r="N2464"/>
      <c r="O2464"/>
      <c r="P2464" s="48"/>
      <c r="Q2464"/>
      <c r="R2464"/>
      <c r="S2464"/>
      <c r="T2464"/>
      <c r="U2464"/>
      <c r="V2464"/>
      <c r="W2464" s="48"/>
      <c r="X2464"/>
      <c r="Y2464"/>
      <c r="Z2464"/>
      <c r="AA2464"/>
      <c r="AB2464" s="37"/>
      <c r="AC2464"/>
      <c r="AD2464" s="48"/>
      <c r="AE2464"/>
      <c r="AF2464"/>
      <c r="AG2464"/>
      <c r="AH2464"/>
      <c r="AJ2464"/>
    </row>
    <row r="2465" spans="8:36" x14ac:dyDescent="0.35">
      <c r="H2465"/>
      <c r="I2465" s="48"/>
      <c r="J2465"/>
      <c r="K2465"/>
      <c r="L2465"/>
      <c r="M2465"/>
      <c r="N2465"/>
      <c r="O2465"/>
      <c r="P2465" s="48"/>
      <c r="Q2465"/>
      <c r="R2465"/>
      <c r="S2465"/>
      <c r="T2465"/>
      <c r="U2465"/>
      <c r="V2465"/>
      <c r="W2465" s="48"/>
      <c r="X2465"/>
      <c r="Y2465"/>
      <c r="Z2465"/>
      <c r="AA2465"/>
      <c r="AB2465" s="37"/>
      <c r="AC2465"/>
      <c r="AD2465" s="48"/>
      <c r="AE2465"/>
      <c r="AF2465"/>
      <c r="AG2465"/>
      <c r="AH2465"/>
      <c r="AJ2465"/>
    </row>
    <row r="2466" spans="8:36" x14ac:dyDescent="0.35">
      <c r="H2466"/>
      <c r="I2466" s="48"/>
      <c r="J2466"/>
      <c r="K2466"/>
      <c r="L2466"/>
      <c r="M2466"/>
      <c r="N2466"/>
      <c r="O2466"/>
      <c r="P2466" s="48"/>
      <c r="Q2466"/>
      <c r="R2466"/>
      <c r="S2466"/>
      <c r="T2466"/>
      <c r="U2466"/>
      <c r="V2466"/>
      <c r="W2466" s="48"/>
      <c r="X2466"/>
      <c r="Y2466"/>
      <c r="Z2466"/>
      <c r="AA2466"/>
      <c r="AB2466" s="37"/>
      <c r="AC2466"/>
      <c r="AD2466" s="48"/>
      <c r="AE2466"/>
      <c r="AF2466"/>
      <c r="AG2466"/>
      <c r="AH2466"/>
      <c r="AJ2466"/>
    </row>
    <row r="2467" spans="8:36" x14ac:dyDescent="0.35">
      <c r="H2467"/>
      <c r="I2467" s="48"/>
      <c r="J2467"/>
      <c r="K2467"/>
      <c r="L2467"/>
      <c r="M2467"/>
      <c r="N2467"/>
      <c r="O2467"/>
      <c r="P2467" s="48"/>
      <c r="Q2467"/>
      <c r="R2467"/>
      <c r="S2467"/>
      <c r="T2467"/>
      <c r="U2467"/>
      <c r="V2467"/>
      <c r="W2467" s="48"/>
      <c r="X2467"/>
      <c r="Y2467"/>
      <c r="Z2467"/>
      <c r="AA2467"/>
      <c r="AB2467" s="37"/>
      <c r="AC2467"/>
      <c r="AD2467" s="48"/>
      <c r="AE2467"/>
      <c r="AF2467"/>
      <c r="AG2467"/>
      <c r="AH2467"/>
      <c r="AJ2467"/>
    </row>
    <row r="2468" spans="8:36" x14ac:dyDescent="0.35">
      <c r="H2468"/>
      <c r="I2468" s="48"/>
      <c r="J2468"/>
      <c r="K2468"/>
      <c r="L2468"/>
      <c r="M2468"/>
      <c r="N2468"/>
      <c r="O2468"/>
      <c r="P2468" s="48"/>
      <c r="Q2468"/>
      <c r="R2468"/>
      <c r="S2468"/>
      <c r="T2468"/>
      <c r="U2468"/>
      <c r="V2468"/>
      <c r="W2468" s="48"/>
      <c r="X2468"/>
      <c r="Y2468"/>
      <c r="Z2468"/>
      <c r="AA2468"/>
      <c r="AB2468" s="37"/>
      <c r="AC2468"/>
      <c r="AD2468" s="48"/>
      <c r="AE2468"/>
      <c r="AF2468"/>
      <c r="AG2468"/>
      <c r="AH2468"/>
      <c r="AJ2468"/>
    </row>
    <row r="2469" spans="8:36" x14ac:dyDescent="0.35">
      <c r="H2469"/>
      <c r="I2469" s="48"/>
      <c r="J2469"/>
      <c r="K2469"/>
      <c r="L2469"/>
      <c r="M2469"/>
      <c r="N2469"/>
      <c r="O2469"/>
      <c r="P2469" s="48"/>
      <c r="Q2469"/>
      <c r="R2469"/>
      <c r="S2469"/>
      <c r="T2469"/>
      <c r="U2469"/>
      <c r="V2469"/>
      <c r="W2469" s="48"/>
      <c r="X2469"/>
      <c r="Y2469"/>
      <c r="Z2469"/>
      <c r="AA2469"/>
      <c r="AB2469" s="37"/>
      <c r="AC2469"/>
      <c r="AD2469" s="48"/>
      <c r="AE2469"/>
      <c r="AF2469"/>
      <c r="AG2469"/>
      <c r="AH2469"/>
      <c r="AJ2469"/>
    </row>
    <row r="2470" spans="8:36" x14ac:dyDescent="0.35">
      <c r="H2470"/>
      <c r="I2470" s="48"/>
      <c r="J2470"/>
      <c r="K2470"/>
      <c r="L2470"/>
      <c r="M2470"/>
      <c r="N2470"/>
      <c r="O2470"/>
      <c r="P2470" s="48"/>
      <c r="Q2470"/>
      <c r="R2470"/>
      <c r="S2470"/>
      <c r="T2470"/>
      <c r="U2470"/>
      <c r="V2470"/>
      <c r="W2470" s="48"/>
      <c r="X2470"/>
      <c r="Y2470"/>
      <c r="Z2470"/>
      <c r="AA2470"/>
      <c r="AB2470" s="37"/>
      <c r="AC2470"/>
      <c r="AD2470" s="48"/>
      <c r="AE2470"/>
      <c r="AF2470"/>
      <c r="AG2470"/>
      <c r="AH2470"/>
      <c r="AJ2470"/>
    </row>
    <row r="2471" spans="8:36" x14ac:dyDescent="0.35">
      <c r="H2471"/>
      <c r="I2471" s="48"/>
      <c r="J2471"/>
      <c r="K2471"/>
      <c r="L2471"/>
      <c r="M2471"/>
      <c r="N2471"/>
      <c r="O2471"/>
      <c r="P2471" s="48"/>
      <c r="Q2471"/>
      <c r="R2471"/>
      <c r="S2471"/>
      <c r="T2471"/>
      <c r="U2471"/>
      <c r="V2471"/>
      <c r="W2471" s="48"/>
      <c r="X2471"/>
      <c r="Y2471"/>
      <c r="Z2471"/>
      <c r="AA2471"/>
      <c r="AB2471" s="37"/>
      <c r="AC2471"/>
      <c r="AD2471" s="48"/>
      <c r="AE2471"/>
      <c r="AF2471"/>
      <c r="AG2471"/>
      <c r="AH2471"/>
      <c r="AJ2471"/>
    </row>
    <row r="2472" spans="8:36" x14ac:dyDescent="0.35">
      <c r="H2472"/>
      <c r="I2472" s="48"/>
      <c r="J2472"/>
      <c r="K2472"/>
      <c r="L2472"/>
      <c r="M2472"/>
      <c r="N2472"/>
      <c r="O2472"/>
      <c r="P2472" s="48"/>
      <c r="Q2472"/>
      <c r="R2472"/>
      <c r="S2472"/>
      <c r="T2472"/>
      <c r="U2472"/>
      <c r="V2472"/>
      <c r="W2472" s="48"/>
      <c r="X2472"/>
      <c r="Y2472"/>
      <c r="Z2472"/>
      <c r="AA2472"/>
      <c r="AB2472" s="37"/>
      <c r="AC2472"/>
      <c r="AD2472" s="48"/>
      <c r="AE2472"/>
      <c r="AF2472"/>
      <c r="AG2472"/>
      <c r="AH2472"/>
      <c r="AJ2472"/>
    </row>
    <row r="2473" spans="8:36" x14ac:dyDescent="0.35">
      <c r="H2473"/>
      <c r="I2473" s="48"/>
      <c r="J2473"/>
      <c r="K2473"/>
      <c r="L2473"/>
      <c r="M2473"/>
      <c r="N2473"/>
      <c r="O2473"/>
      <c r="P2473" s="48"/>
      <c r="Q2473"/>
      <c r="R2473"/>
      <c r="S2473"/>
      <c r="T2473"/>
      <c r="U2473"/>
      <c r="V2473"/>
      <c r="W2473" s="48"/>
      <c r="X2473"/>
      <c r="Y2473"/>
      <c r="Z2473"/>
      <c r="AA2473"/>
      <c r="AB2473" s="37"/>
      <c r="AC2473"/>
      <c r="AD2473" s="48"/>
      <c r="AE2473"/>
      <c r="AF2473"/>
      <c r="AG2473"/>
      <c r="AH2473"/>
      <c r="AJ2473"/>
    </row>
    <row r="2474" spans="8:36" x14ac:dyDescent="0.35">
      <c r="H2474"/>
      <c r="I2474" s="48"/>
      <c r="J2474"/>
      <c r="K2474"/>
      <c r="L2474"/>
      <c r="M2474"/>
      <c r="N2474"/>
      <c r="O2474"/>
      <c r="P2474" s="48"/>
      <c r="Q2474"/>
      <c r="R2474"/>
      <c r="S2474"/>
      <c r="T2474"/>
      <c r="U2474"/>
      <c r="V2474"/>
      <c r="W2474" s="48"/>
      <c r="X2474"/>
      <c r="Y2474"/>
      <c r="Z2474"/>
      <c r="AA2474"/>
      <c r="AB2474" s="37"/>
      <c r="AC2474"/>
      <c r="AD2474" s="48"/>
      <c r="AE2474"/>
      <c r="AF2474"/>
      <c r="AG2474"/>
      <c r="AH2474"/>
      <c r="AJ2474"/>
    </row>
    <row r="2475" spans="8:36" x14ac:dyDescent="0.35">
      <c r="H2475"/>
      <c r="I2475" s="48"/>
      <c r="J2475"/>
      <c r="K2475"/>
      <c r="L2475"/>
      <c r="M2475"/>
      <c r="N2475"/>
      <c r="O2475"/>
      <c r="P2475" s="48"/>
      <c r="Q2475"/>
      <c r="R2475"/>
      <c r="S2475"/>
      <c r="T2475"/>
      <c r="U2475"/>
      <c r="V2475"/>
      <c r="W2475" s="48"/>
      <c r="X2475"/>
      <c r="Y2475"/>
      <c r="Z2475"/>
      <c r="AA2475"/>
      <c r="AB2475" s="37"/>
      <c r="AC2475"/>
      <c r="AD2475" s="48"/>
      <c r="AE2475"/>
      <c r="AF2475"/>
      <c r="AG2475"/>
      <c r="AH2475"/>
      <c r="AJ2475"/>
    </row>
    <row r="2476" spans="8:36" x14ac:dyDescent="0.35">
      <c r="H2476"/>
      <c r="I2476" s="48"/>
      <c r="J2476"/>
      <c r="K2476"/>
      <c r="L2476"/>
      <c r="M2476"/>
      <c r="N2476"/>
      <c r="O2476"/>
      <c r="P2476" s="48"/>
      <c r="Q2476"/>
      <c r="R2476"/>
      <c r="S2476"/>
      <c r="T2476"/>
      <c r="U2476"/>
      <c r="V2476"/>
      <c r="W2476" s="48"/>
      <c r="X2476"/>
      <c r="Y2476"/>
      <c r="Z2476"/>
      <c r="AA2476"/>
      <c r="AB2476" s="37"/>
      <c r="AC2476"/>
      <c r="AD2476" s="48"/>
      <c r="AE2476"/>
      <c r="AF2476"/>
      <c r="AG2476"/>
      <c r="AH2476"/>
      <c r="AJ2476"/>
    </row>
    <row r="2477" spans="8:36" x14ac:dyDescent="0.35">
      <c r="H2477"/>
      <c r="I2477" s="48"/>
      <c r="J2477"/>
      <c r="K2477"/>
      <c r="L2477"/>
      <c r="M2477"/>
      <c r="N2477"/>
      <c r="O2477"/>
      <c r="P2477" s="48"/>
      <c r="Q2477"/>
      <c r="R2477"/>
      <c r="S2477"/>
      <c r="T2477"/>
      <c r="U2477"/>
      <c r="V2477"/>
      <c r="W2477" s="48"/>
      <c r="X2477"/>
      <c r="Y2477"/>
      <c r="Z2477"/>
      <c r="AA2477"/>
      <c r="AB2477" s="37"/>
      <c r="AC2477"/>
      <c r="AD2477" s="48"/>
      <c r="AE2477"/>
      <c r="AF2477"/>
      <c r="AG2477"/>
      <c r="AH2477"/>
      <c r="AJ2477"/>
    </row>
    <row r="2478" spans="8:36" x14ac:dyDescent="0.35">
      <c r="H2478"/>
      <c r="I2478" s="48"/>
      <c r="J2478"/>
      <c r="K2478"/>
      <c r="L2478"/>
      <c r="M2478"/>
      <c r="N2478"/>
      <c r="O2478"/>
      <c r="P2478" s="48"/>
      <c r="Q2478"/>
      <c r="R2478"/>
      <c r="S2478"/>
      <c r="T2478"/>
      <c r="U2478"/>
      <c r="V2478"/>
      <c r="W2478" s="48"/>
      <c r="X2478"/>
      <c r="Y2478"/>
      <c r="Z2478"/>
      <c r="AA2478"/>
      <c r="AB2478" s="37"/>
      <c r="AC2478"/>
      <c r="AD2478" s="48"/>
      <c r="AE2478"/>
      <c r="AF2478"/>
      <c r="AG2478"/>
      <c r="AH2478"/>
      <c r="AJ2478"/>
    </row>
    <row r="2479" spans="8:36" x14ac:dyDescent="0.35">
      <c r="H2479"/>
      <c r="I2479" s="48"/>
      <c r="J2479"/>
      <c r="K2479"/>
      <c r="L2479"/>
      <c r="M2479"/>
      <c r="N2479"/>
      <c r="O2479"/>
      <c r="P2479" s="48"/>
      <c r="Q2479"/>
      <c r="R2479"/>
      <c r="S2479"/>
      <c r="T2479"/>
      <c r="U2479"/>
      <c r="V2479"/>
      <c r="W2479" s="48"/>
      <c r="X2479"/>
      <c r="Y2479"/>
      <c r="Z2479"/>
      <c r="AA2479"/>
      <c r="AB2479" s="37"/>
      <c r="AC2479"/>
      <c r="AD2479" s="48"/>
      <c r="AE2479"/>
      <c r="AF2479"/>
      <c r="AG2479"/>
      <c r="AH2479"/>
      <c r="AJ2479"/>
    </row>
    <row r="2480" spans="8:36" x14ac:dyDescent="0.35">
      <c r="H2480"/>
      <c r="I2480" s="48"/>
      <c r="J2480"/>
      <c r="K2480"/>
      <c r="L2480"/>
      <c r="M2480"/>
      <c r="N2480"/>
      <c r="O2480"/>
      <c r="P2480" s="48"/>
      <c r="Q2480"/>
      <c r="R2480"/>
      <c r="S2480"/>
      <c r="T2480"/>
      <c r="U2480"/>
      <c r="V2480"/>
      <c r="W2480" s="48"/>
      <c r="X2480"/>
      <c r="Y2480"/>
      <c r="Z2480"/>
      <c r="AA2480"/>
      <c r="AB2480" s="37"/>
      <c r="AC2480"/>
      <c r="AD2480" s="48"/>
      <c r="AE2480"/>
      <c r="AF2480"/>
      <c r="AG2480"/>
      <c r="AH2480"/>
      <c r="AJ2480"/>
    </row>
    <row r="2481" spans="8:36" x14ac:dyDescent="0.35">
      <c r="H2481"/>
      <c r="I2481" s="48"/>
      <c r="J2481"/>
      <c r="K2481"/>
      <c r="L2481"/>
      <c r="M2481"/>
      <c r="N2481"/>
      <c r="O2481"/>
      <c r="P2481" s="48"/>
      <c r="Q2481"/>
      <c r="R2481"/>
      <c r="S2481"/>
      <c r="T2481"/>
      <c r="U2481"/>
      <c r="V2481"/>
      <c r="W2481" s="48"/>
      <c r="X2481"/>
      <c r="Y2481"/>
      <c r="Z2481"/>
      <c r="AA2481"/>
      <c r="AB2481" s="37"/>
      <c r="AC2481"/>
      <c r="AD2481" s="48"/>
      <c r="AE2481"/>
      <c r="AF2481"/>
      <c r="AG2481"/>
      <c r="AH2481"/>
      <c r="AJ2481"/>
    </row>
    <row r="2482" spans="8:36" x14ac:dyDescent="0.35">
      <c r="H2482"/>
      <c r="I2482" s="48"/>
      <c r="J2482"/>
      <c r="K2482"/>
      <c r="L2482"/>
      <c r="M2482"/>
      <c r="N2482"/>
      <c r="O2482"/>
      <c r="P2482" s="48"/>
      <c r="Q2482"/>
      <c r="R2482"/>
      <c r="S2482"/>
      <c r="T2482"/>
      <c r="U2482"/>
      <c r="V2482"/>
      <c r="W2482" s="48"/>
      <c r="X2482"/>
      <c r="Y2482"/>
      <c r="Z2482"/>
      <c r="AA2482"/>
      <c r="AB2482" s="37"/>
      <c r="AC2482"/>
      <c r="AD2482" s="48"/>
      <c r="AE2482"/>
      <c r="AF2482"/>
      <c r="AG2482"/>
      <c r="AH2482"/>
      <c r="AJ2482"/>
    </row>
    <row r="2483" spans="8:36" x14ac:dyDescent="0.35">
      <c r="H2483"/>
      <c r="I2483" s="48"/>
      <c r="J2483"/>
      <c r="K2483"/>
      <c r="L2483"/>
      <c r="M2483"/>
      <c r="N2483"/>
      <c r="O2483"/>
      <c r="P2483" s="48"/>
      <c r="Q2483"/>
      <c r="R2483"/>
      <c r="S2483"/>
      <c r="T2483"/>
      <c r="U2483"/>
      <c r="V2483"/>
      <c r="W2483" s="48"/>
      <c r="X2483"/>
      <c r="Y2483"/>
      <c r="Z2483"/>
      <c r="AA2483"/>
      <c r="AB2483" s="37"/>
      <c r="AC2483"/>
      <c r="AD2483" s="48"/>
      <c r="AE2483"/>
      <c r="AF2483"/>
      <c r="AG2483"/>
      <c r="AH2483"/>
      <c r="AJ2483"/>
    </row>
    <row r="2484" spans="8:36" x14ac:dyDescent="0.35">
      <c r="H2484"/>
      <c r="I2484" s="48"/>
      <c r="J2484"/>
      <c r="K2484"/>
      <c r="L2484"/>
      <c r="M2484"/>
      <c r="N2484"/>
      <c r="O2484"/>
      <c r="P2484" s="48"/>
      <c r="Q2484"/>
      <c r="R2484"/>
      <c r="S2484"/>
      <c r="T2484"/>
      <c r="U2484"/>
      <c r="V2484"/>
      <c r="W2484" s="48"/>
      <c r="X2484"/>
      <c r="Y2484"/>
      <c r="Z2484"/>
      <c r="AA2484"/>
      <c r="AB2484" s="37"/>
      <c r="AC2484"/>
      <c r="AD2484" s="48"/>
      <c r="AE2484"/>
      <c r="AF2484"/>
      <c r="AG2484"/>
      <c r="AH2484"/>
      <c r="AJ2484"/>
    </row>
    <row r="2485" spans="8:36" x14ac:dyDescent="0.35">
      <c r="H2485"/>
      <c r="I2485" s="48"/>
      <c r="J2485"/>
      <c r="K2485"/>
      <c r="L2485"/>
      <c r="M2485"/>
      <c r="N2485"/>
      <c r="O2485"/>
      <c r="P2485" s="48"/>
      <c r="Q2485"/>
      <c r="R2485"/>
      <c r="S2485"/>
      <c r="T2485"/>
      <c r="U2485"/>
      <c r="V2485"/>
      <c r="W2485" s="48"/>
      <c r="X2485"/>
      <c r="Y2485"/>
      <c r="Z2485"/>
      <c r="AA2485"/>
      <c r="AB2485" s="37"/>
      <c r="AC2485"/>
      <c r="AD2485" s="48"/>
      <c r="AE2485"/>
      <c r="AF2485"/>
      <c r="AG2485"/>
      <c r="AH2485"/>
      <c r="AJ2485"/>
    </row>
    <row r="2486" spans="8:36" x14ac:dyDescent="0.35">
      <c r="H2486"/>
      <c r="I2486" s="48"/>
      <c r="J2486"/>
      <c r="K2486"/>
      <c r="L2486"/>
      <c r="M2486"/>
      <c r="N2486"/>
      <c r="O2486"/>
      <c r="P2486" s="48"/>
      <c r="Q2486"/>
      <c r="R2486"/>
      <c r="S2486"/>
      <c r="T2486"/>
      <c r="U2486"/>
      <c r="V2486"/>
      <c r="W2486" s="48"/>
      <c r="X2486"/>
      <c r="Y2486"/>
      <c r="Z2486"/>
      <c r="AA2486"/>
      <c r="AB2486" s="37"/>
      <c r="AC2486"/>
      <c r="AD2486" s="48"/>
      <c r="AE2486"/>
      <c r="AF2486"/>
      <c r="AG2486"/>
      <c r="AH2486"/>
      <c r="AJ2486"/>
    </row>
    <row r="2487" spans="8:36" x14ac:dyDescent="0.35">
      <c r="H2487"/>
      <c r="I2487" s="48"/>
      <c r="J2487"/>
      <c r="K2487"/>
      <c r="L2487"/>
      <c r="M2487"/>
      <c r="N2487"/>
      <c r="O2487"/>
      <c r="P2487" s="48"/>
      <c r="Q2487"/>
      <c r="R2487"/>
      <c r="S2487"/>
      <c r="T2487"/>
      <c r="U2487"/>
      <c r="V2487"/>
      <c r="W2487" s="48"/>
      <c r="X2487"/>
      <c r="Y2487"/>
      <c r="Z2487"/>
      <c r="AA2487"/>
      <c r="AB2487" s="37"/>
      <c r="AC2487"/>
      <c r="AD2487" s="48"/>
      <c r="AE2487"/>
      <c r="AF2487"/>
      <c r="AG2487"/>
      <c r="AH2487"/>
      <c r="AJ2487"/>
    </row>
    <row r="2488" spans="8:36" x14ac:dyDescent="0.35">
      <c r="H2488"/>
      <c r="I2488" s="48"/>
      <c r="J2488"/>
      <c r="K2488"/>
      <c r="L2488"/>
      <c r="M2488"/>
      <c r="N2488"/>
      <c r="O2488"/>
      <c r="P2488" s="48"/>
      <c r="Q2488"/>
      <c r="R2488"/>
      <c r="S2488"/>
      <c r="T2488"/>
      <c r="U2488"/>
      <c r="V2488"/>
      <c r="W2488" s="48"/>
      <c r="X2488"/>
      <c r="Y2488"/>
      <c r="Z2488"/>
      <c r="AA2488"/>
      <c r="AB2488" s="37"/>
      <c r="AC2488"/>
      <c r="AD2488" s="48"/>
      <c r="AE2488"/>
      <c r="AF2488"/>
      <c r="AG2488"/>
      <c r="AH2488"/>
      <c r="AJ2488"/>
    </row>
    <row r="2489" spans="8:36" x14ac:dyDescent="0.35">
      <c r="H2489"/>
      <c r="I2489" s="48"/>
      <c r="J2489"/>
      <c r="K2489"/>
      <c r="L2489"/>
      <c r="M2489"/>
      <c r="N2489"/>
      <c r="O2489"/>
      <c r="P2489" s="48"/>
      <c r="Q2489"/>
      <c r="R2489"/>
      <c r="S2489"/>
      <c r="T2489"/>
      <c r="U2489"/>
      <c r="V2489"/>
      <c r="W2489" s="48"/>
      <c r="X2489"/>
      <c r="Y2489"/>
      <c r="Z2489"/>
      <c r="AA2489"/>
      <c r="AB2489" s="37"/>
      <c r="AC2489"/>
      <c r="AD2489" s="48"/>
      <c r="AE2489"/>
      <c r="AF2489"/>
      <c r="AG2489"/>
      <c r="AH2489"/>
      <c r="AJ2489"/>
    </row>
    <row r="2490" spans="8:36" x14ac:dyDescent="0.35">
      <c r="H2490"/>
      <c r="I2490" s="48"/>
      <c r="J2490"/>
      <c r="K2490"/>
      <c r="L2490"/>
      <c r="M2490"/>
      <c r="N2490"/>
      <c r="O2490"/>
      <c r="P2490" s="48"/>
      <c r="Q2490"/>
      <c r="R2490"/>
      <c r="S2490"/>
      <c r="T2490"/>
      <c r="U2490"/>
      <c r="V2490"/>
      <c r="W2490" s="48"/>
      <c r="X2490"/>
      <c r="Y2490"/>
      <c r="Z2490"/>
      <c r="AA2490"/>
      <c r="AB2490" s="37"/>
      <c r="AC2490"/>
      <c r="AD2490" s="48"/>
      <c r="AE2490"/>
      <c r="AF2490"/>
      <c r="AG2490"/>
      <c r="AH2490"/>
      <c r="AJ2490"/>
    </row>
    <row r="2491" spans="8:36" x14ac:dyDescent="0.35">
      <c r="H2491"/>
      <c r="I2491" s="48"/>
      <c r="J2491"/>
      <c r="K2491"/>
      <c r="L2491"/>
      <c r="M2491"/>
      <c r="N2491"/>
      <c r="O2491"/>
      <c r="P2491" s="48"/>
      <c r="Q2491"/>
      <c r="R2491"/>
      <c r="S2491"/>
      <c r="T2491"/>
      <c r="U2491"/>
      <c r="V2491"/>
      <c r="W2491" s="48"/>
      <c r="X2491"/>
      <c r="Y2491"/>
      <c r="Z2491"/>
      <c r="AA2491"/>
      <c r="AB2491" s="37"/>
      <c r="AC2491"/>
      <c r="AD2491" s="48"/>
      <c r="AE2491"/>
      <c r="AF2491"/>
      <c r="AG2491"/>
      <c r="AH2491"/>
      <c r="AJ2491"/>
    </row>
    <row r="2492" spans="8:36" x14ac:dyDescent="0.35">
      <c r="H2492"/>
      <c r="I2492" s="48"/>
      <c r="J2492"/>
      <c r="K2492"/>
      <c r="L2492"/>
      <c r="M2492"/>
      <c r="N2492"/>
      <c r="O2492"/>
      <c r="P2492" s="48"/>
      <c r="Q2492"/>
      <c r="R2492"/>
      <c r="S2492"/>
      <c r="T2492"/>
      <c r="U2492"/>
      <c r="V2492"/>
      <c r="W2492" s="48"/>
      <c r="X2492"/>
      <c r="Y2492"/>
      <c r="Z2492"/>
      <c r="AA2492"/>
      <c r="AB2492" s="37"/>
      <c r="AC2492"/>
      <c r="AD2492" s="48"/>
      <c r="AE2492"/>
      <c r="AF2492"/>
      <c r="AG2492"/>
      <c r="AH2492"/>
      <c r="AJ2492"/>
    </row>
    <row r="2493" spans="8:36" x14ac:dyDescent="0.35">
      <c r="H2493"/>
      <c r="I2493" s="48"/>
      <c r="J2493"/>
      <c r="K2493"/>
      <c r="L2493"/>
      <c r="M2493"/>
      <c r="N2493"/>
      <c r="O2493"/>
      <c r="P2493" s="48"/>
      <c r="Q2493"/>
      <c r="R2493"/>
      <c r="S2493"/>
      <c r="T2493"/>
      <c r="U2493"/>
      <c r="V2493"/>
      <c r="W2493" s="48"/>
      <c r="X2493"/>
      <c r="Y2493"/>
      <c r="Z2493"/>
      <c r="AA2493"/>
      <c r="AB2493" s="37"/>
      <c r="AC2493"/>
      <c r="AD2493" s="48"/>
      <c r="AE2493"/>
      <c r="AF2493"/>
      <c r="AG2493"/>
      <c r="AH2493"/>
      <c r="AJ2493"/>
    </row>
    <row r="2494" spans="8:36" x14ac:dyDescent="0.35">
      <c r="H2494"/>
      <c r="I2494" s="48"/>
      <c r="J2494"/>
      <c r="K2494"/>
      <c r="L2494"/>
      <c r="M2494"/>
      <c r="N2494"/>
      <c r="O2494"/>
      <c r="P2494" s="48"/>
      <c r="Q2494"/>
      <c r="R2494"/>
      <c r="S2494"/>
      <c r="T2494"/>
      <c r="U2494"/>
      <c r="V2494"/>
      <c r="W2494" s="48"/>
      <c r="X2494"/>
      <c r="Y2494"/>
      <c r="Z2494"/>
      <c r="AA2494"/>
      <c r="AB2494" s="37"/>
      <c r="AC2494"/>
      <c r="AD2494" s="48"/>
      <c r="AE2494"/>
      <c r="AF2494"/>
      <c r="AG2494"/>
      <c r="AH2494"/>
      <c r="AJ2494"/>
    </row>
    <row r="2495" spans="8:36" x14ac:dyDescent="0.35">
      <c r="H2495"/>
      <c r="I2495" s="48"/>
      <c r="J2495"/>
      <c r="K2495"/>
      <c r="L2495"/>
      <c r="M2495"/>
      <c r="N2495"/>
      <c r="O2495"/>
      <c r="P2495" s="48"/>
      <c r="Q2495"/>
      <c r="R2495"/>
      <c r="S2495"/>
      <c r="T2495"/>
      <c r="U2495"/>
      <c r="V2495"/>
      <c r="W2495" s="48"/>
      <c r="X2495"/>
      <c r="Y2495"/>
      <c r="Z2495"/>
      <c r="AA2495"/>
      <c r="AB2495" s="37"/>
      <c r="AC2495"/>
      <c r="AD2495" s="48"/>
      <c r="AE2495"/>
      <c r="AF2495"/>
      <c r="AG2495"/>
      <c r="AH2495"/>
      <c r="AJ2495"/>
    </row>
    <row r="2496" spans="8:36" x14ac:dyDescent="0.35">
      <c r="H2496"/>
      <c r="I2496" s="48"/>
      <c r="J2496"/>
      <c r="K2496"/>
      <c r="L2496"/>
      <c r="M2496"/>
      <c r="N2496"/>
      <c r="O2496"/>
      <c r="P2496" s="48"/>
      <c r="Q2496"/>
      <c r="R2496"/>
      <c r="S2496"/>
      <c r="T2496"/>
      <c r="U2496"/>
      <c r="V2496"/>
      <c r="W2496" s="48"/>
      <c r="X2496"/>
      <c r="Y2496"/>
      <c r="Z2496"/>
      <c r="AA2496"/>
      <c r="AB2496" s="37"/>
      <c r="AC2496"/>
      <c r="AD2496" s="48"/>
      <c r="AE2496"/>
      <c r="AF2496"/>
      <c r="AG2496"/>
      <c r="AH2496"/>
      <c r="AJ2496"/>
    </row>
    <row r="2497" spans="8:36" x14ac:dyDescent="0.35">
      <c r="H2497"/>
      <c r="I2497" s="48"/>
      <c r="J2497"/>
      <c r="K2497"/>
      <c r="L2497"/>
      <c r="M2497"/>
      <c r="N2497"/>
      <c r="O2497"/>
      <c r="P2497" s="48"/>
      <c r="Q2497"/>
      <c r="R2497"/>
      <c r="S2497"/>
      <c r="T2497"/>
      <c r="U2497"/>
      <c r="V2497"/>
      <c r="W2497" s="48"/>
      <c r="X2497"/>
      <c r="Y2497"/>
      <c r="Z2497"/>
      <c r="AA2497"/>
      <c r="AB2497" s="37"/>
      <c r="AC2497"/>
      <c r="AD2497" s="48"/>
      <c r="AE2497"/>
      <c r="AF2497"/>
      <c r="AG2497"/>
      <c r="AH2497"/>
      <c r="AJ2497"/>
    </row>
    <row r="2498" spans="8:36" x14ac:dyDescent="0.35">
      <c r="H2498"/>
      <c r="I2498" s="48"/>
      <c r="J2498"/>
      <c r="K2498"/>
      <c r="L2498"/>
      <c r="M2498"/>
      <c r="N2498"/>
      <c r="O2498"/>
      <c r="P2498" s="48"/>
      <c r="Q2498"/>
      <c r="R2498"/>
      <c r="S2498"/>
      <c r="T2498"/>
      <c r="U2498"/>
      <c r="V2498"/>
      <c r="W2498" s="48"/>
      <c r="X2498"/>
      <c r="Y2498"/>
      <c r="Z2498"/>
      <c r="AA2498"/>
      <c r="AB2498" s="37"/>
      <c r="AC2498"/>
      <c r="AD2498" s="48"/>
      <c r="AE2498"/>
      <c r="AF2498"/>
      <c r="AG2498"/>
      <c r="AH2498"/>
      <c r="AJ2498"/>
    </row>
    <row r="2499" spans="8:36" x14ac:dyDescent="0.35">
      <c r="H2499"/>
      <c r="I2499" s="48"/>
      <c r="J2499"/>
      <c r="K2499"/>
      <c r="L2499"/>
      <c r="M2499"/>
      <c r="N2499"/>
      <c r="O2499"/>
      <c r="P2499" s="48"/>
      <c r="Q2499"/>
      <c r="R2499"/>
      <c r="S2499"/>
      <c r="T2499"/>
      <c r="U2499"/>
      <c r="V2499"/>
      <c r="W2499" s="48"/>
      <c r="X2499"/>
      <c r="Y2499"/>
      <c r="Z2499"/>
      <c r="AA2499"/>
      <c r="AB2499" s="37"/>
      <c r="AC2499"/>
      <c r="AD2499" s="48"/>
      <c r="AE2499"/>
      <c r="AF2499"/>
      <c r="AG2499"/>
      <c r="AH2499"/>
      <c r="AJ2499"/>
    </row>
    <row r="2500" spans="8:36" x14ac:dyDescent="0.35">
      <c r="H2500"/>
      <c r="I2500" s="48"/>
      <c r="J2500"/>
      <c r="K2500"/>
      <c r="L2500"/>
      <c r="M2500"/>
      <c r="N2500"/>
      <c r="O2500"/>
      <c r="P2500" s="48"/>
      <c r="Q2500"/>
      <c r="R2500"/>
      <c r="S2500"/>
      <c r="T2500"/>
      <c r="U2500"/>
      <c r="V2500"/>
      <c r="W2500" s="48"/>
      <c r="X2500"/>
      <c r="Y2500"/>
      <c r="Z2500"/>
      <c r="AA2500"/>
      <c r="AB2500" s="37"/>
      <c r="AC2500"/>
      <c r="AD2500" s="48"/>
      <c r="AE2500"/>
      <c r="AF2500"/>
      <c r="AG2500"/>
      <c r="AH2500"/>
      <c r="AJ2500"/>
    </row>
    <row r="2501" spans="8:36" x14ac:dyDescent="0.35">
      <c r="H2501"/>
      <c r="I2501" s="48"/>
      <c r="J2501"/>
      <c r="K2501"/>
      <c r="L2501"/>
      <c r="M2501"/>
      <c r="N2501"/>
      <c r="O2501"/>
      <c r="P2501" s="48"/>
      <c r="Q2501"/>
      <c r="R2501"/>
      <c r="S2501"/>
      <c r="T2501"/>
      <c r="U2501"/>
      <c r="V2501"/>
      <c r="W2501" s="48"/>
      <c r="X2501"/>
      <c r="Y2501"/>
      <c r="Z2501"/>
      <c r="AA2501"/>
      <c r="AB2501" s="37"/>
      <c r="AC2501"/>
      <c r="AD2501" s="48"/>
      <c r="AE2501"/>
      <c r="AF2501"/>
      <c r="AG2501"/>
      <c r="AH2501"/>
      <c r="AJ2501"/>
    </row>
    <row r="2502" spans="8:36" x14ac:dyDescent="0.35">
      <c r="H2502"/>
      <c r="I2502" s="48"/>
      <c r="J2502"/>
      <c r="K2502"/>
      <c r="L2502"/>
      <c r="M2502"/>
      <c r="N2502"/>
      <c r="O2502"/>
      <c r="P2502" s="48"/>
      <c r="Q2502"/>
      <c r="R2502"/>
      <c r="S2502"/>
      <c r="T2502"/>
      <c r="U2502"/>
      <c r="V2502"/>
      <c r="W2502" s="48"/>
      <c r="X2502"/>
      <c r="Y2502"/>
      <c r="Z2502"/>
      <c r="AA2502"/>
      <c r="AB2502" s="37"/>
      <c r="AC2502"/>
      <c r="AD2502" s="48"/>
      <c r="AE2502"/>
      <c r="AF2502"/>
      <c r="AG2502"/>
      <c r="AH2502"/>
      <c r="AJ2502"/>
    </row>
    <row r="2503" spans="8:36" x14ac:dyDescent="0.35">
      <c r="H2503"/>
      <c r="I2503" s="48"/>
      <c r="J2503"/>
      <c r="K2503"/>
      <c r="L2503"/>
      <c r="M2503"/>
      <c r="N2503"/>
      <c r="O2503"/>
      <c r="P2503" s="48"/>
      <c r="Q2503"/>
      <c r="R2503"/>
      <c r="S2503"/>
      <c r="T2503"/>
      <c r="U2503"/>
      <c r="V2503"/>
      <c r="W2503" s="48"/>
      <c r="X2503"/>
      <c r="Y2503"/>
      <c r="Z2503"/>
      <c r="AA2503"/>
      <c r="AB2503" s="37"/>
      <c r="AC2503"/>
      <c r="AD2503" s="48"/>
      <c r="AE2503"/>
      <c r="AF2503"/>
      <c r="AG2503"/>
      <c r="AH2503"/>
      <c r="AJ2503"/>
    </row>
    <row r="2504" spans="8:36" x14ac:dyDescent="0.35">
      <c r="H2504"/>
      <c r="I2504" s="48"/>
      <c r="J2504"/>
      <c r="K2504"/>
      <c r="L2504"/>
      <c r="M2504"/>
      <c r="N2504"/>
      <c r="O2504"/>
      <c r="P2504" s="48"/>
      <c r="Q2504"/>
      <c r="R2504"/>
      <c r="S2504"/>
      <c r="T2504"/>
      <c r="U2504"/>
      <c r="V2504"/>
      <c r="W2504" s="48"/>
      <c r="X2504"/>
      <c r="Y2504"/>
      <c r="Z2504"/>
      <c r="AA2504"/>
      <c r="AB2504" s="37"/>
      <c r="AC2504"/>
      <c r="AD2504" s="48"/>
      <c r="AE2504"/>
      <c r="AF2504"/>
      <c r="AG2504"/>
      <c r="AH2504"/>
      <c r="AJ2504"/>
    </row>
    <row r="2505" spans="8:36" x14ac:dyDescent="0.35">
      <c r="H2505"/>
      <c r="I2505" s="48"/>
      <c r="J2505"/>
      <c r="K2505"/>
      <c r="L2505"/>
      <c r="M2505"/>
      <c r="N2505"/>
      <c r="O2505"/>
      <c r="P2505" s="48"/>
      <c r="Q2505"/>
      <c r="R2505"/>
      <c r="S2505"/>
      <c r="T2505"/>
      <c r="U2505"/>
      <c r="V2505"/>
      <c r="W2505" s="48"/>
      <c r="X2505"/>
      <c r="Y2505"/>
      <c r="Z2505"/>
      <c r="AA2505"/>
      <c r="AB2505" s="37"/>
      <c r="AC2505"/>
      <c r="AD2505" s="48"/>
      <c r="AE2505"/>
      <c r="AF2505"/>
      <c r="AG2505"/>
      <c r="AH2505"/>
      <c r="AJ2505"/>
    </row>
    <row r="2506" spans="8:36" x14ac:dyDescent="0.35">
      <c r="H2506"/>
      <c r="I2506" s="48"/>
      <c r="J2506"/>
      <c r="K2506"/>
      <c r="L2506"/>
      <c r="M2506"/>
      <c r="N2506"/>
      <c r="O2506"/>
      <c r="P2506" s="48"/>
      <c r="Q2506"/>
      <c r="R2506"/>
      <c r="S2506"/>
      <c r="T2506"/>
      <c r="U2506"/>
      <c r="V2506"/>
      <c r="W2506" s="48"/>
      <c r="X2506"/>
      <c r="Y2506"/>
      <c r="Z2506"/>
      <c r="AA2506"/>
      <c r="AB2506" s="37"/>
      <c r="AC2506"/>
      <c r="AD2506" s="48"/>
      <c r="AE2506"/>
      <c r="AF2506"/>
      <c r="AG2506"/>
      <c r="AH2506"/>
      <c r="AJ2506"/>
    </row>
    <row r="2507" spans="8:36" x14ac:dyDescent="0.35">
      <c r="H2507"/>
      <c r="I2507" s="48"/>
      <c r="J2507"/>
      <c r="K2507"/>
      <c r="L2507"/>
      <c r="M2507"/>
      <c r="N2507"/>
      <c r="O2507"/>
      <c r="P2507" s="48"/>
      <c r="Q2507"/>
      <c r="R2507"/>
      <c r="S2507"/>
      <c r="T2507"/>
      <c r="U2507"/>
      <c r="V2507"/>
      <c r="W2507" s="48"/>
      <c r="X2507"/>
      <c r="Y2507"/>
      <c r="Z2507"/>
      <c r="AA2507"/>
      <c r="AB2507" s="37"/>
      <c r="AC2507"/>
      <c r="AD2507" s="48"/>
      <c r="AE2507"/>
      <c r="AF2507"/>
      <c r="AG2507"/>
      <c r="AH2507"/>
      <c r="AJ2507"/>
    </row>
    <row r="2508" spans="8:36" x14ac:dyDescent="0.35">
      <c r="H2508"/>
      <c r="I2508" s="48"/>
      <c r="J2508"/>
      <c r="K2508"/>
      <c r="L2508"/>
      <c r="M2508"/>
      <c r="N2508"/>
      <c r="O2508"/>
      <c r="P2508" s="48"/>
      <c r="Q2508"/>
      <c r="R2508"/>
      <c r="S2508"/>
      <c r="T2508"/>
      <c r="U2508"/>
      <c r="V2508"/>
      <c r="W2508" s="48"/>
      <c r="X2508"/>
      <c r="Y2508"/>
      <c r="Z2508"/>
      <c r="AA2508"/>
      <c r="AB2508" s="37"/>
      <c r="AC2508"/>
      <c r="AD2508" s="48"/>
      <c r="AE2508"/>
      <c r="AF2508"/>
      <c r="AG2508"/>
      <c r="AH2508"/>
      <c r="AJ2508"/>
    </row>
    <row r="2509" spans="8:36" x14ac:dyDescent="0.35">
      <c r="H2509"/>
      <c r="I2509" s="48"/>
      <c r="J2509"/>
      <c r="K2509"/>
      <c r="L2509"/>
      <c r="M2509"/>
      <c r="N2509"/>
      <c r="O2509"/>
      <c r="P2509" s="48"/>
      <c r="Q2509"/>
      <c r="R2509"/>
      <c r="S2509"/>
      <c r="T2509"/>
      <c r="U2509"/>
      <c r="V2509"/>
      <c r="W2509" s="48"/>
      <c r="X2509"/>
      <c r="Y2509"/>
      <c r="Z2509"/>
      <c r="AA2509"/>
      <c r="AB2509" s="37"/>
      <c r="AC2509"/>
      <c r="AD2509" s="48"/>
      <c r="AE2509"/>
      <c r="AF2509"/>
      <c r="AG2509"/>
      <c r="AH2509"/>
      <c r="AJ2509"/>
    </row>
    <row r="2510" spans="8:36" x14ac:dyDescent="0.35">
      <c r="H2510"/>
      <c r="I2510" s="48"/>
      <c r="J2510"/>
      <c r="K2510"/>
      <c r="L2510"/>
      <c r="M2510"/>
      <c r="N2510"/>
      <c r="O2510"/>
      <c r="P2510" s="48"/>
      <c r="Q2510"/>
      <c r="R2510"/>
      <c r="S2510"/>
      <c r="T2510"/>
      <c r="U2510"/>
      <c r="V2510"/>
      <c r="W2510" s="48"/>
      <c r="X2510"/>
      <c r="Y2510"/>
      <c r="Z2510"/>
      <c r="AA2510"/>
      <c r="AB2510" s="37"/>
      <c r="AC2510"/>
      <c r="AD2510" s="48"/>
      <c r="AE2510"/>
      <c r="AF2510"/>
      <c r="AG2510"/>
      <c r="AH2510"/>
      <c r="AJ2510"/>
    </row>
    <row r="2511" spans="8:36" x14ac:dyDescent="0.35">
      <c r="H2511"/>
      <c r="I2511" s="48"/>
      <c r="J2511"/>
      <c r="K2511"/>
      <c r="L2511"/>
      <c r="M2511"/>
      <c r="N2511"/>
      <c r="O2511"/>
      <c r="P2511" s="48"/>
      <c r="Q2511"/>
      <c r="R2511"/>
      <c r="S2511"/>
      <c r="T2511"/>
      <c r="U2511"/>
      <c r="V2511"/>
      <c r="W2511" s="48"/>
      <c r="X2511"/>
      <c r="Y2511"/>
      <c r="Z2511"/>
      <c r="AA2511"/>
      <c r="AB2511" s="37"/>
      <c r="AC2511"/>
      <c r="AD2511" s="48"/>
      <c r="AE2511"/>
      <c r="AF2511"/>
      <c r="AG2511"/>
      <c r="AH2511"/>
      <c r="AJ2511"/>
    </row>
    <row r="2512" spans="8:36" x14ac:dyDescent="0.35">
      <c r="H2512"/>
      <c r="I2512" s="48"/>
      <c r="J2512"/>
      <c r="K2512"/>
      <c r="L2512"/>
      <c r="M2512"/>
      <c r="N2512"/>
      <c r="O2512"/>
      <c r="P2512" s="48"/>
      <c r="Q2512"/>
      <c r="R2512"/>
      <c r="S2512"/>
      <c r="T2512"/>
      <c r="U2512"/>
      <c r="V2512"/>
      <c r="W2512" s="48"/>
      <c r="X2512"/>
      <c r="Y2512"/>
      <c r="Z2512"/>
      <c r="AA2512"/>
      <c r="AB2512" s="37"/>
      <c r="AC2512"/>
      <c r="AD2512" s="48"/>
      <c r="AE2512"/>
      <c r="AF2512"/>
      <c r="AG2512"/>
      <c r="AH2512"/>
      <c r="AJ2512"/>
    </row>
    <row r="2513" spans="8:36" x14ac:dyDescent="0.35">
      <c r="H2513"/>
      <c r="I2513" s="48"/>
      <c r="J2513"/>
      <c r="K2513"/>
      <c r="L2513"/>
      <c r="M2513"/>
      <c r="N2513"/>
      <c r="O2513"/>
      <c r="P2513" s="48"/>
      <c r="Q2513"/>
      <c r="R2513"/>
      <c r="S2513"/>
      <c r="T2513"/>
      <c r="U2513"/>
      <c r="V2513"/>
      <c r="W2513" s="48"/>
      <c r="X2513"/>
      <c r="Y2513"/>
      <c r="Z2513"/>
      <c r="AA2513"/>
      <c r="AB2513" s="37"/>
      <c r="AC2513"/>
      <c r="AD2513" s="48"/>
      <c r="AE2513"/>
      <c r="AF2513"/>
      <c r="AG2513"/>
      <c r="AH2513"/>
      <c r="AJ2513"/>
    </row>
    <row r="2514" spans="8:36" x14ac:dyDescent="0.35">
      <c r="H2514"/>
      <c r="I2514" s="48"/>
      <c r="J2514"/>
      <c r="K2514"/>
      <c r="L2514"/>
      <c r="M2514"/>
      <c r="N2514"/>
      <c r="O2514"/>
      <c r="P2514" s="48"/>
      <c r="Q2514"/>
      <c r="R2514"/>
      <c r="S2514"/>
      <c r="T2514"/>
      <c r="U2514"/>
      <c r="V2514"/>
      <c r="W2514" s="48"/>
      <c r="X2514"/>
      <c r="Y2514"/>
      <c r="Z2514"/>
      <c r="AA2514"/>
      <c r="AB2514" s="37"/>
      <c r="AC2514"/>
      <c r="AD2514" s="48"/>
      <c r="AE2514"/>
      <c r="AF2514"/>
      <c r="AG2514"/>
      <c r="AH2514"/>
      <c r="AJ2514"/>
    </row>
    <row r="2515" spans="8:36" x14ac:dyDescent="0.35">
      <c r="H2515"/>
      <c r="I2515" s="48"/>
      <c r="J2515"/>
      <c r="K2515"/>
      <c r="L2515"/>
      <c r="M2515"/>
      <c r="N2515"/>
      <c r="O2515"/>
      <c r="P2515" s="48"/>
      <c r="Q2515"/>
      <c r="R2515"/>
      <c r="S2515"/>
      <c r="T2515"/>
      <c r="U2515"/>
      <c r="V2515"/>
      <c r="W2515" s="48"/>
      <c r="X2515"/>
      <c r="Y2515"/>
      <c r="Z2515"/>
      <c r="AA2515"/>
      <c r="AB2515" s="37"/>
      <c r="AC2515"/>
      <c r="AD2515" s="48"/>
      <c r="AE2515"/>
      <c r="AF2515"/>
      <c r="AG2515"/>
      <c r="AH2515"/>
      <c r="AJ2515"/>
    </row>
    <row r="2516" spans="8:36" x14ac:dyDescent="0.35">
      <c r="H2516"/>
      <c r="I2516" s="48"/>
      <c r="J2516"/>
      <c r="K2516"/>
      <c r="L2516"/>
      <c r="M2516"/>
      <c r="N2516"/>
      <c r="O2516"/>
      <c r="P2516" s="48"/>
      <c r="Q2516"/>
      <c r="R2516"/>
      <c r="S2516"/>
      <c r="T2516"/>
      <c r="U2516"/>
      <c r="V2516"/>
      <c r="W2516" s="48"/>
      <c r="X2516"/>
      <c r="Y2516"/>
      <c r="Z2516"/>
      <c r="AA2516"/>
      <c r="AB2516" s="37"/>
      <c r="AC2516"/>
      <c r="AD2516" s="48"/>
      <c r="AE2516"/>
      <c r="AF2516"/>
      <c r="AG2516"/>
      <c r="AH2516"/>
      <c r="AJ2516"/>
    </row>
    <row r="2517" spans="8:36" x14ac:dyDescent="0.35">
      <c r="H2517"/>
      <c r="I2517" s="48"/>
      <c r="J2517"/>
      <c r="K2517"/>
      <c r="L2517"/>
      <c r="M2517"/>
      <c r="N2517"/>
      <c r="O2517"/>
      <c r="P2517" s="48"/>
      <c r="Q2517"/>
      <c r="R2517"/>
      <c r="S2517"/>
      <c r="T2517"/>
      <c r="U2517"/>
      <c r="V2517"/>
      <c r="W2517" s="48"/>
      <c r="X2517"/>
      <c r="Y2517"/>
      <c r="Z2517"/>
      <c r="AA2517"/>
      <c r="AB2517" s="37"/>
      <c r="AC2517"/>
      <c r="AD2517" s="48"/>
      <c r="AE2517"/>
      <c r="AF2517"/>
      <c r="AG2517"/>
      <c r="AH2517"/>
      <c r="AJ2517"/>
    </row>
    <row r="2518" spans="8:36" x14ac:dyDescent="0.35">
      <c r="H2518"/>
      <c r="I2518" s="48"/>
      <c r="J2518"/>
      <c r="K2518"/>
      <c r="L2518"/>
      <c r="M2518"/>
      <c r="N2518"/>
      <c r="O2518"/>
      <c r="P2518" s="48"/>
      <c r="Q2518"/>
      <c r="R2518"/>
      <c r="S2518"/>
      <c r="T2518"/>
      <c r="U2518"/>
      <c r="V2518"/>
      <c r="W2518" s="48"/>
      <c r="X2518"/>
      <c r="Y2518"/>
      <c r="Z2518"/>
      <c r="AA2518"/>
      <c r="AB2518" s="37"/>
      <c r="AC2518"/>
      <c r="AD2518" s="48"/>
      <c r="AE2518"/>
      <c r="AF2518"/>
      <c r="AG2518"/>
      <c r="AH2518"/>
      <c r="AJ2518"/>
    </row>
    <row r="2519" spans="8:36" x14ac:dyDescent="0.35">
      <c r="H2519"/>
      <c r="I2519" s="48"/>
      <c r="J2519"/>
      <c r="K2519"/>
      <c r="L2519"/>
      <c r="M2519"/>
      <c r="N2519"/>
      <c r="O2519"/>
      <c r="P2519" s="48"/>
      <c r="Q2519"/>
      <c r="R2519"/>
      <c r="S2519"/>
      <c r="T2519"/>
      <c r="U2519"/>
      <c r="V2519"/>
      <c r="W2519" s="48"/>
      <c r="X2519"/>
      <c r="Y2519"/>
      <c r="Z2519"/>
      <c r="AA2519"/>
      <c r="AB2519" s="37"/>
      <c r="AC2519"/>
      <c r="AD2519" s="48"/>
      <c r="AE2519"/>
      <c r="AF2519"/>
      <c r="AG2519"/>
      <c r="AH2519"/>
      <c r="AJ2519"/>
    </row>
    <row r="2520" spans="8:36" x14ac:dyDescent="0.35">
      <c r="H2520"/>
      <c r="I2520" s="48"/>
      <c r="J2520"/>
      <c r="K2520"/>
      <c r="L2520"/>
      <c r="M2520"/>
      <c r="N2520"/>
      <c r="O2520"/>
      <c r="P2520" s="48"/>
      <c r="Q2520"/>
      <c r="R2520"/>
      <c r="S2520"/>
      <c r="T2520"/>
      <c r="U2520"/>
      <c r="V2520"/>
      <c r="W2520" s="48"/>
      <c r="X2520"/>
      <c r="Y2520"/>
      <c r="Z2520"/>
      <c r="AA2520"/>
      <c r="AB2520" s="37"/>
      <c r="AC2520"/>
      <c r="AD2520" s="48"/>
      <c r="AE2520"/>
      <c r="AF2520"/>
      <c r="AG2520"/>
      <c r="AH2520"/>
      <c r="AJ2520"/>
    </row>
    <row r="2521" spans="8:36" x14ac:dyDescent="0.35">
      <c r="H2521"/>
      <c r="I2521" s="48"/>
      <c r="J2521"/>
      <c r="K2521"/>
      <c r="L2521"/>
      <c r="M2521"/>
      <c r="N2521"/>
      <c r="O2521"/>
      <c r="P2521" s="48"/>
      <c r="Q2521"/>
      <c r="R2521"/>
      <c r="S2521"/>
      <c r="T2521"/>
      <c r="U2521"/>
      <c r="V2521"/>
      <c r="W2521" s="48"/>
      <c r="X2521"/>
      <c r="Y2521"/>
      <c r="Z2521"/>
      <c r="AA2521"/>
      <c r="AB2521" s="37"/>
      <c r="AC2521"/>
      <c r="AD2521" s="48"/>
      <c r="AE2521"/>
      <c r="AF2521"/>
      <c r="AG2521"/>
      <c r="AH2521"/>
      <c r="AJ2521"/>
    </row>
    <row r="2522" spans="8:36" x14ac:dyDescent="0.35">
      <c r="H2522"/>
      <c r="I2522" s="48"/>
      <c r="J2522"/>
      <c r="K2522"/>
      <c r="L2522"/>
      <c r="M2522"/>
      <c r="N2522"/>
      <c r="O2522"/>
      <c r="P2522" s="48"/>
      <c r="Q2522"/>
      <c r="R2522"/>
      <c r="S2522"/>
      <c r="T2522"/>
      <c r="U2522"/>
      <c r="V2522"/>
      <c r="W2522" s="48"/>
      <c r="X2522"/>
      <c r="Y2522"/>
      <c r="Z2522"/>
      <c r="AA2522"/>
      <c r="AB2522" s="37"/>
      <c r="AC2522"/>
      <c r="AD2522" s="48"/>
      <c r="AE2522"/>
      <c r="AF2522"/>
      <c r="AG2522"/>
      <c r="AH2522"/>
      <c r="AJ2522"/>
    </row>
    <row r="2523" spans="8:36" x14ac:dyDescent="0.35">
      <c r="H2523"/>
      <c r="I2523" s="48"/>
      <c r="J2523"/>
      <c r="K2523"/>
      <c r="L2523"/>
      <c r="M2523"/>
      <c r="N2523"/>
      <c r="O2523"/>
      <c r="P2523" s="48"/>
      <c r="Q2523"/>
      <c r="R2523"/>
      <c r="S2523"/>
      <c r="T2523"/>
      <c r="U2523"/>
      <c r="V2523"/>
      <c r="W2523" s="48"/>
      <c r="X2523"/>
      <c r="Y2523"/>
      <c r="Z2523"/>
      <c r="AA2523"/>
      <c r="AB2523" s="37"/>
      <c r="AC2523"/>
      <c r="AD2523" s="48"/>
      <c r="AE2523"/>
      <c r="AF2523"/>
      <c r="AG2523"/>
      <c r="AH2523"/>
      <c r="AJ2523"/>
    </row>
    <row r="2524" spans="8:36" x14ac:dyDescent="0.35">
      <c r="H2524"/>
      <c r="I2524" s="48"/>
      <c r="J2524"/>
      <c r="K2524"/>
      <c r="L2524"/>
      <c r="M2524"/>
      <c r="N2524"/>
      <c r="O2524"/>
      <c r="P2524" s="48"/>
      <c r="Q2524"/>
      <c r="R2524"/>
      <c r="S2524"/>
      <c r="T2524"/>
      <c r="U2524"/>
      <c r="V2524"/>
      <c r="W2524" s="48"/>
      <c r="X2524"/>
      <c r="Y2524"/>
      <c r="Z2524"/>
      <c r="AA2524"/>
      <c r="AB2524" s="37"/>
      <c r="AC2524"/>
      <c r="AD2524" s="48"/>
      <c r="AE2524"/>
      <c r="AF2524"/>
      <c r="AG2524"/>
      <c r="AH2524"/>
      <c r="AJ2524"/>
    </row>
    <row r="2525" spans="8:36" x14ac:dyDescent="0.35">
      <c r="H2525"/>
      <c r="I2525" s="48"/>
      <c r="J2525"/>
      <c r="K2525"/>
      <c r="L2525"/>
      <c r="M2525"/>
      <c r="N2525"/>
      <c r="O2525"/>
      <c r="P2525" s="48"/>
      <c r="Q2525"/>
      <c r="R2525"/>
      <c r="S2525"/>
      <c r="T2525"/>
      <c r="U2525"/>
      <c r="V2525"/>
      <c r="W2525" s="48"/>
      <c r="X2525"/>
      <c r="Y2525"/>
      <c r="Z2525"/>
      <c r="AA2525"/>
      <c r="AB2525" s="37"/>
      <c r="AC2525"/>
      <c r="AD2525" s="48"/>
      <c r="AE2525"/>
      <c r="AF2525"/>
      <c r="AG2525"/>
      <c r="AH2525"/>
      <c r="AJ2525"/>
    </row>
    <row r="2526" spans="8:36" x14ac:dyDescent="0.35">
      <c r="H2526"/>
      <c r="I2526" s="48"/>
      <c r="J2526"/>
      <c r="K2526"/>
      <c r="L2526"/>
      <c r="M2526"/>
      <c r="N2526"/>
      <c r="O2526"/>
      <c r="P2526" s="48"/>
      <c r="Q2526"/>
      <c r="R2526"/>
      <c r="S2526"/>
      <c r="T2526"/>
      <c r="U2526"/>
      <c r="V2526"/>
      <c r="W2526" s="48"/>
      <c r="X2526"/>
      <c r="Y2526"/>
      <c r="Z2526"/>
      <c r="AA2526"/>
      <c r="AB2526" s="37"/>
      <c r="AC2526"/>
      <c r="AD2526" s="48"/>
      <c r="AE2526"/>
      <c r="AF2526"/>
      <c r="AG2526"/>
      <c r="AH2526"/>
      <c r="AJ2526"/>
    </row>
    <row r="2527" spans="8:36" x14ac:dyDescent="0.35">
      <c r="H2527"/>
      <c r="I2527" s="48"/>
      <c r="J2527"/>
      <c r="K2527"/>
      <c r="L2527"/>
      <c r="M2527"/>
      <c r="N2527"/>
      <c r="O2527"/>
      <c r="P2527" s="48"/>
      <c r="Q2527"/>
      <c r="R2527"/>
      <c r="S2527"/>
      <c r="T2527"/>
      <c r="U2527"/>
      <c r="V2527"/>
      <c r="W2527" s="48"/>
      <c r="X2527"/>
      <c r="Y2527"/>
      <c r="Z2527"/>
      <c r="AA2527"/>
      <c r="AB2527" s="37"/>
      <c r="AC2527"/>
      <c r="AD2527" s="48"/>
      <c r="AE2527"/>
      <c r="AF2527"/>
      <c r="AG2527"/>
      <c r="AH2527"/>
      <c r="AJ2527"/>
    </row>
    <row r="2528" spans="8:36" x14ac:dyDescent="0.35">
      <c r="H2528"/>
      <c r="I2528" s="48"/>
      <c r="J2528"/>
      <c r="K2528"/>
      <c r="L2528"/>
      <c r="M2528"/>
      <c r="N2528"/>
      <c r="O2528"/>
      <c r="P2528" s="48"/>
      <c r="Q2528"/>
      <c r="R2528"/>
      <c r="S2528"/>
      <c r="T2528"/>
      <c r="U2528"/>
      <c r="V2528"/>
      <c r="W2528" s="48"/>
      <c r="X2528"/>
      <c r="Y2528"/>
      <c r="Z2528"/>
      <c r="AA2528"/>
      <c r="AB2528" s="37"/>
      <c r="AC2528"/>
      <c r="AD2528" s="48"/>
      <c r="AE2528"/>
      <c r="AF2528"/>
      <c r="AG2528"/>
      <c r="AH2528"/>
      <c r="AJ2528"/>
    </row>
    <row r="2529" spans="8:36" x14ac:dyDescent="0.35">
      <c r="H2529"/>
      <c r="I2529" s="48"/>
      <c r="J2529"/>
      <c r="K2529"/>
      <c r="L2529"/>
      <c r="M2529"/>
      <c r="N2529"/>
      <c r="O2529"/>
      <c r="P2529" s="48"/>
      <c r="Q2529"/>
      <c r="R2529"/>
      <c r="S2529"/>
      <c r="T2529"/>
      <c r="U2529"/>
      <c r="V2529"/>
      <c r="W2529" s="48"/>
      <c r="X2529"/>
      <c r="Y2529"/>
      <c r="Z2529"/>
      <c r="AA2529"/>
      <c r="AB2529" s="37"/>
      <c r="AC2529"/>
      <c r="AD2529" s="48"/>
      <c r="AE2529"/>
      <c r="AF2529"/>
      <c r="AG2529"/>
      <c r="AH2529"/>
      <c r="AJ2529"/>
    </row>
    <row r="2530" spans="8:36" x14ac:dyDescent="0.35">
      <c r="H2530"/>
      <c r="I2530" s="48"/>
      <c r="J2530"/>
      <c r="K2530"/>
      <c r="L2530"/>
      <c r="M2530"/>
      <c r="N2530"/>
      <c r="O2530"/>
      <c r="P2530" s="48"/>
      <c r="Q2530"/>
      <c r="R2530"/>
      <c r="S2530"/>
      <c r="T2530"/>
      <c r="U2530"/>
      <c r="V2530"/>
      <c r="W2530" s="48"/>
      <c r="X2530"/>
      <c r="Y2530"/>
      <c r="Z2530"/>
      <c r="AA2530"/>
      <c r="AB2530" s="37"/>
      <c r="AC2530"/>
      <c r="AD2530" s="48"/>
      <c r="AE2530"/>
      <c r="AF2530"/>
      <c r="AG2530"/>
      <c r="AH2530"/>
      <c r="AJ2530"/>
    </row>
    <row r="2531" spans="8:36" x14ac:dyDescent="0.35">
      <c r="H2531"/>
      <c r="I2531" s="48"/>
      <c r="J2531"/>
      <c r="K2531"/>
      <c r="L2531"/>
      <c r="M2531"/>
      <c r="N2531"/>
      <c r="O2531"/>
      <c r="P2531" s="48"/>
      <c r="Q2531"/>
      <c r="R2531"/>
      <c r="S2531"/>
      <c r="T2531"/>
      <c r="U2531"/>
      <c r="V2531"/>
      <c r="W2531" s="48"/>
      <c r="X2531"/>
      <c r="Y2531"/>
      <c r="Z2531"/>
      <c r="AA2531"/>
      <c r="AB2531" s="37"/>
      <c r="AC2531"/>
      <c r="AD2531" s="48"/>
      <c r="AE2531"/>
      <c r="AF2531"/>
      <c r="AG2531"/>
      <c r="AH2531"/>
      <c r="AJ2531"/>
    </row>
    <row r="2532" spans="8:36" x14ac:dyDescent="0.35">
      <c r="H2532"/>
      <c r="I2532" s="48"/>
      <c r="J2532"/>
      <c r="K2532"/>
      <c r="L2532"/>
      <c r="M2532"/>
      <c r="N2532"/>
      <c r="O2532"/>
      <c r="P2532" s="48"/>
      <c r="Q2532"/>
      <c r="R2532"/>
      <c r="S2532"/>
      <c r="T2532"/>
      <c r="U2532"/>
      <c r="V2532"/>
      <c r="W2532" s="48"/>
      <c r="X2532"/>
      <c r="Y2532"/>
      <c r="Z2532"/>
      <c r="AA2532"/>
      <c r="AB2532" s="37"/>
      <c r="AC2532"/>
      <c r="AD2532" s="48"/>
      <c r="AE2532"/>
      <c r="AF2532"/>
      <c r="AG2532"/>
      <c r="AH2532"/>
      <c r="AJ2532"/>
    </row>
    <row r="2533" spans="8:36" x14ac:dyDescent="0.35">
      <c r="H2533"/>
      <c r="I2533" s="48"/>
      <c r="J2533"/>
      <c r="K2533"/>
      <c r="L2533"/>
      <c r="M2533"/>
      <c r="N2533"/>
      <c r="O2533"/>
      <c r="P2533" s="48"/>
      <c r="Q2533"/>
      <c r="R2533"/>
      <c r="S2533"/>
      <c r="T2533"/>
      <c r="U2533"/>
      <c r="V2533"/>
      <c r="W2533" s="48"/>
      <c r="X2533"/>
      <c r="Y2533"/>
      <c r="Z2533"/>
      <c r="AA2533"/>
      <c r="AB2533" s="37"/>
      <c r="AC2533"/>
      <c r="AD2533" s="48"/>
      <c r="AE2533"/>
      <c r="AF2533"/>
      <c r="AG2533"/>
      <c r="AH2533"/>
      <c r="AJ2533"/>
    </row>
    <row r="2534" spans="8:36" x14ac:dyDescent="0.35">
      <c r="H2534"/>
      <c r="I2534" s="48"/>
      <c r="J2534"/>
      <c r="K2534"/>
      <c r="L2534"/>
      <c r="M2534"/>
      <c r="N2534"/>
      <c r="O2534"/>
      <c r="P2534" s="48"/>
      <c r="Q2534"/>
      <c r="R2534"/>
      <c r="S2534"/>
      <c r="T2534"/>
      <c r="U2534"/>
      <c r="V2534"/>
      <c r="W2534" s="48"/>
      <c r="X2534"/>
      <c r="Y2534"/>
      <c r="Z2534"/>
      <c r="AA2534"/>
      <c r="AB2534" s="37"/>
      <c r="AC2534"/>
      <c r="AD2534" s="48"/>
      <c r="AE2534"/>
      <c r="AF2534"/>
      <c r="AG2534"/>
      <c r="AH2534"/>
      <c r="AJ2534"/>
    </row>
    <row r="2535" spans="8:36" x14ac:dyDescent="0.35">
      <c r="H2535"/>
      <c r="I2535" s="48"/>
      <c r="J2535"/>
      <c r="K2535"/>
      <c r="L2535"/>
      <c r="M2535"/>
      <c r="N2535"/>
      <c r="O2535"/>
      <c r="P2535" s="48"/>
      <c r="Q2535"/>
      <c r="R2535"/>
      <c r="S2535"/>
      <c r="T2535"/>
      <c r="U2535"/>
      <c r="V2535"/>
      <c r="W2535" s="48"/>
      <c r="X2535"/>
      <c r="Y2535"/>
      <c r="Z2535"/>
      <c r="AA2535"/>
      <c r="AB2535" s="37"/>
      <c r="AC2535"/>
      <c r="AD2535" s="48"/>
      <c r="AE2535"/>
      <c r="AF2535"/>
      <c r="AG2535"/>
      <c r="AH2535"/>
      <c r="AJ2535"/>
    </row>
    <row r="2536" spans="8:36" x14ac:dyDescent="0.35">
      <c r="H2536"/>
      <c r="I2536" s="48"/>
      <c r="J2536"/>
      <c r="K2536"/>
      <c r="L2536"/>
      <c r="M2536"/>
      <c r="N2536"/>
      <c r="O2536"/>
      <c r="P2536" s="48"/>
      <c r="Q2536"/>
      <c r="R2536"/>
      <c r="S2536"/>
      <c r="T2536"/>
      <c r="U2536"/>
      <c r="V2536"/>
      <c r="W2536" s="48"/>
      <c r="X2536"/>
      <c r="Y2536"/>
      <c r="Z2536"/>
      <c r="AA2536"/>
      <c r="AB2536" s="37"/>
      <c r="AC2536"/>
      <c r="AD2536" s="48"/>
      <c r="AE2536"/>
      <c r="AF2536"/>
      <c r="AG2536"/>
      <c r="AH2536"/>
      <c r="AJ2536"/>
    </row>
    <row r="2537" spans="8:36" x14ac:dyDescent="0.35">
      <c r="H2537"/>
      <c r="I2537" s="48"/>
      <c r="J2537"/>
      <c r="K2537"/>
      <c r="L2537"/>
      <c r="M2537"/>
      <c r="N2537"/>
      <c r="O2537"/>
      <c r="P2537" s="48"/>
      <c r="Q2537"/>
      <c r="R2537"/>
      <c r="S2537"/>
      <c r="T2537"/>
      <c r="U2537"/>
      <c r="V2537"/>
      <c r="W2537" s="48"/>
      <c r="X2537"/>
      <c r="Y2537"/>
      <c r="Z2537"/>
      <c r="AA2537"/>
      <c r="AB2537" s="37"/>
      <c r="AC2537"/>
      <c r="AD2537" s="48"/>
      <c r="AE2537"/>
      <c r="AF2537"/>
      <c r="AG2537"/>
      <c r="AH2537"/>
      <c r="AJ2537"/>
    </row>
    <row r="2538" spans="8:36" x14ac:dyDescent="0.35">
      <c r="H2538"/>
      <c r="I2538" s="48"/>
      <c r="J2538"/>
      <c r="K2538"/>
      <c r="L2538"/>
      <c r="M2538"/>
      <c r="N2538"/>
      <c r="O2538"/>
      <c r="P2538" s="48"/>
      <c r="Q2538"/>
      <c r="R2538"/>
      <c r="S2538"/>
      <c r="T2538"/>
      <c r="U2538"/>
      <c r="V2538"/>
      <c r="W2538" s="48"/>
      <c r="X2538"/>
      <c r="Y2538"/>
      <c r="Z2538"/>
      <c r="AA2538"/>
      <c r="AB2538" s="37"/>
      <c r="AC2538"/>
      <c r="AD2538" s="48"/>
      <c r="AE2538"/>
      <c r="AF2538"/>
      <c r="AG2538"/>
      <c r="AH2538"/>
      <c r="AJ2538"/>
    </row>
    <row r="2539" spans="8:36" x14ac:dyDescent="0.35">
      <c r="H2539"/>
      <c r="I2539" s="48"/>
      <c r="J2539"/>
      <c r="K2539"/>
      <c r="L2539"/>
      <c r="M2539"/>
      <c r="N2539"/>
      <c r="O2539"/>
      <c r="P2539" s="48"/>
      <c r="Q2539"/>
      <c r="R2539"/>
      <c r="S2539"/>
      <c r="T2539"/>
      <c r="U2539"/>
      <c r="V2539"/>
      <c r="W2539" s="48"/>
      <c r="X2539"/>
      <c r="Y2539"/>
      <c r="Z2539"/>
      <c r="AA2539"/>
      <c r="AB2539" s="37"/>
      <c r="AC2539"/>
      <c r="AD2539" s="48"/>
      <c r="AE2539"/>
      <c r="AF2539"/>
      <c r="AG2539"/>
      <c r="AH2539"/>
      <c r="AJ2539"/>
    </row>
    <row r="2540" spans="8:36" x14ac:dyDescent="0.35">
      <c r="H2540"/>
      <c r="I2540" s="48"/>
      <c r="J2540"/>
      <c r="K2540"/>
      <c r="L2540"/>
      <c r="M2540"/>
      <c r="N2540"/>
      <c r="O2540"/>
      <c r="P2540" s="48"/>
      <c r="Q2540"/>
      <c r="R2540"/>
      <c r="S2540"/>
      <c r="T2540"/>
      <c r="U2540"/>
      <c r="V2540"/>
      <c r="W2540" s="48"/>
      <c r="X2540"/>
      <c r="Y2540"/>
      <c r="Z2540"/>
      <c r="AA2540"/>
      <c r="AB2540" s="37"/>
      <c r="AC2540"/>
      <c r="AD2540" s="48"/>
      <c r="AE2540"/>
      <c r="AF2540"/>
      <c r="AG2540"/>
      <c r="AH2540"/>
      <c r="AJ2540"/>
    </row>
    <row r="2541" spans="8:36" x14ac:dyDescent="0.35">
      <c r="H2541"/>
      <c r="I2541" s="48"/>
      <c r="J2541"/>
      <c r="K2541"/>
      <c r="L2541"/>
      <c r="M2541"/>
      <c r="N2541"/>
      <c r="O2541"/>
      <c r="P2541" s="48"/>
      <c r="Q2541"/>
      <c r="R2541"/>
      <c r="S2541"/>
      <c r="T2541"/>
      <c r="U2541"/>
      <c r="V2541"/>
      <c r="W2541" s="48"/>
      <c r="X2541"/>
      <c r="Y2541"/>
      <c r="Z2541"/>
      <c r="AA2541"/>
      <c r="AB2541" s="37"/>
      <c r="AC2541"/>
      <c r="AD2541" s="48"/>
      <c r="AE2541"/>
      <c r="AF2541"/>
      <c r="AG2541"/>
      <c r="AH2541"/>
      <c r="AJ2541"/>
    </row>
    <row r="2542" spans="8:36" x14ac:dyDescent="0.35">
      <c r="H2542"/>
      <c r="I2542" s="48"/>
      <c r="J2542"/>
      <c r="K2542"/>
      <c r="L2542"/>
      <c r="M2542"/>
      <c r="N2542"/>
      <c r="O2542"/>
      <c r="P2542" s="48"/>
      <c r="Q2542"/>
      <c r="R2542"/>
      <c r="S2542"/>
      <c r="T2542"/>
      <c r="U2542"/>
      <c r="V2542"/>
      <c r="W2542" s="48"/>
      <c r="X2542"/>
      <c r="Y2542"/>
      <c r="Z2542"/>
      <c r="AA2542"/>
      <c r="AB2542" s="37"/>
      <c r="AC2542"/>
      <c r="AD2542" s="48"/>
      <c r="AE2542"/>
      <c r="AF2542"/>
      <c r="AG2542"/>
      <c r="AH2542"/>
      <c r="AJ2542"/>
    </row>
    <row r="2543" spans="8:36" x14ac:dyDescent="0.35">
      <c r="H2543"/>
      <c r="I2543" s="48"/>
      <c r="J2543"/>
      <c r="K2543"/>
      <c r="L2543"/>
      <c r="M2543"/>
      <c r="N2543"/>
      <c r="O2543"/>
      <c r="P2543" s="48"/>
      <c r="Q2543"/>
      <c r="R2543"/>
      <c r="S2543"/>
      <c r="T2543"/>
      <c r="U2543"/>
      <c r="V2543"/>
      <c r="W2543" s="48"/>
      <c r="X2543"/>
      <c r="Y2543"/>
      <c r="Z2543"/>
      <c r="AA2543"/>
      <c r="AB2543" s="37"/>
      <c r="AC2543"/>
      <c r="AD2543" s="48"/>
      <c r="AE2543"/>
      <c r="AF2543"/>
      <c r="AG2543"/>
      <c r="AH2543"/>
      <c r="AJ2543"/>
    </row>
    <row r="2544" spans="8:36" x14ac:dyDescent="0.35">
      <c r="H2544"/>
      <c r="I2544" s="48"/>
      <c r="J2544"/>
      <c r="K2544"/>
      <c r="L2544"/>
      <c r="M2544"/>
      <c r="N2544"/>
      <c r="O2544"/>
      <c r="P2544" s="48"/>
      <c r="Q2544"/>
      <c r="R2544"/>
      <c r="S2544"/>
      <c r="T2544"/>
      <c r="U2544"/>
      <c r="V2544"/>
      <c r="W2544" s="48"/>
      <c r="X2544"/>
      <c r="Y2544"/>
      <c r="Z2544"/>
      <c r="AA2544"/>
      <c r="AB2544" s="37"/>
      <c r="AC2544"/>
      <c r="AD2544" s="48"/>
      <c r="AE2544"/>
      <c r="AF2544"/>
      <c r="AG2544"/>
      <c r="AH2544"/>
      <c r="AJ2544"/>
    </row>
    <row r="2545" spans="8:36" x14ac:dyDescent="0.35">
      <c r="H2545"/>
      <c r="I2545" s="48"/>
      <c r="J2545"/>
      <c r="K2545"/>
      <c r="L2545"/>
      <c r="M2545"/>
      <c r="N2545"/>
      <c r="O2545"/>
      <c r="P2545" s="48"/>
      <c r="Q2545"/>
      <c r="R2545"/>
      <c r="S2545"/>
      <c r="T2545"/>
      <c r="U2545"/>
      <c r="V2545"/>
      <c r="W2545" s="48"/>
      <c r="X2545"/>
      <c r="Y2545"/>
      <c r="Z2545"/>
      <c r="AA2545"/>
      <c r="AB2545" s="37"/>
      <c r="AC2545"/>
      <c r="AD2545" s="48"/>
      <c r="AE2545"/>
      <c r="AF2545"/>
      <c r="AG2545"/>
      <c r="AH2545"/>
      <c r="AJ2545"/>
    </row>
    <row r="2546" spans="8:36" x14ac:dyDescent="0.35">
      <c r="H2546"/>
      <c r="I2546" s="48"/>
      <c r="J2546"/>
      <c r="K2546"/>
      <c r="L2546"/>
      <c r="M2546"/>
      <c r="N2546"/>
      <c r="O2546"/>
      <c r="P2546" s="48"/>
      <c r="Q2546"/>
      <c r="R2546"/>
      <c r="S2546"/>
      <c r="T2546"/>
      <c r="U2546"/>
      <c r="V2546"/>
      <c r="W2546" s="48"/>
      <c r="X2546"/>
      <c r="Y2546"/>
      <c r="Z2546"/>
      <c r="AA2546"/>
      <c r="AB2546" s="37"/>
      <c r="AC2546"/>
      <c r="AD2546" s="48"/>
      <c r="AE2546"/>
      <c r="AF2546"/>
      <c r="AG2546"/>
      <c r="AH2546"/>
      <c r="AJ2546"/>
    </row>
    <row r="2547" spans="8:36" x14ac:dyDescent="0.35">
      <c r="H2547"/>
      <c r="I2547" s="48"/>
      <c r="J2547"/>
      <c r="K2547"/>
      <c r="L2547"/>
      <c r="M2547"/>
      <c r="N2547"/>
      <c r="O2547"/>
      <c r="P2547" s="48"/>
      <c r="Q2547"/>
      <c r="R2547"/>
      <c r="S2547"/>
      <c r="T2547"/>
      <c r="U2547"/>
      <c r="V2547"/>
      <c r="W2547" s="48"/>
      <c r="X2547"/>
      <c r="Y2547"/>
      <c r="Z2547"/>
      <c r="AA2547"/>
      <c r="AB2547" s="37"/>
      <c r="AC2547"/>
      <c r="AD2547" s="48"/>
      <c r="AE2547"/>
      <c r="AF2547"/>
      <c r="AG2547"/>
      <c r="AH2547"/>
      <c r="AJ2547"/>
    </row>
    <row r="2548" spans="8:36" x14ac:dyDescent="0.35">
      <c r="H2548"/>
      <c r="I2548" s="48"/>
      <c r="J2548"/>
      <c r="K2548"/>
      <c r="L2548"/>
      <c r="M2548"/>
      <c r="N2548"/>
      <c r="O2548"/>
      <c r="P2548" s="48"/>
      <c r="Q2548"/>
      <c r="R2548"/>
      <c r="S2548"/>
      <c r="T2548"/>
      <c r="U2548"/>
      <c r="V2548"/>
      <c r="W2548" s="48"/>
      <c r="X2548"/>
      <c r="Y2548"/>
      <c r="Z2548"/>
      <c r="AA2548"/>
      <c r="AB2548" s="37"/>
      <c r="AC2548"/>
      <c r="AD2548" s="48"/>
      <c r="AE2548"/>
      <c r="AF2548"/>
      <c r="AG2548"/>
      <c r="AH2548"/>
      <c r="AJ2548"/>
    </row>
    <row r="2549" spans="8:36" x14ac:dyDescent="0.35">
      <c r="H2549"/>
      <c r="I2549" s="48"/>
      <c r="J2549"/>
      <c r="K2549"/>
      <c r="L2549"/>
      <c r="M2549"/>
      <c r="N2549"/>
      <c r="O2549"/>
      <c r="P2549" s="48"/>
      <c r="Q2549"/>
      <c r="R2549"/>
      <c r="S2549"/>
      <c r="T2549"/>
      <c r="U2549"/>
      <c r="V2549"/>
      <c r="W2549" s="48"/>
      <c r="X2549"/>
      <c r="Y2549"/>
      <c r="Z2549"/>
      <c r="AA2549"/>
      <c r="AB2549" s="37"/>
      <c r="AC2549"/>
      <c r="AD2549" s="48"/>
      <c r="AE2549"/>
      <c r="AF2549"/>
      <c r="AG2549"/>
      <c r="AH2549"/>
      <c r="AJ2549"/>
    </row>
    <row r="2550" spans="8:36" x14ac:dyDescent="0.35">
      <c r="H2550"/>
      <c r="I2550" s="48"/>
      <c r="J2550"/>
      <c r="K2550"/>
      <c r="L2550"/>
      <c r="M2550"/>
      <c r="N2550"/>
      <c r="O2550"/>
      <c r="P2550" s="48"/>
      <c r="Q2550"/>
      <c r="R2550"/>
      <c r="S2550"/>
      <c r="T2550"/>
      <c r="U2550"/>
      <c r="V2550"/>
      <c r="W2550" s="48"/>
      <c r="X2550"/>
      <c r="Y2550"/>
      <c r="Z2550"/>
      <c r="AA2550"/>
      <c r="AB2550" s="37"/>
      <c r="AC2550"/>
      <c r="AD2550" s="48"/>
      <c r="AE2550"/>
      <c r="AF2550"/>
      <c r="AG2550"/>
      <c r="AH2550"/>
      <c r="AJ2550"/>
    </row>
    <row r="2551" spans="8:36" x14ac:dyDescent="0.35">
      <c r="H2551"/>
      <c r="I2551" s="48"/>
      <c r="J2551"/>
      <c r="K2551"/>
      <c r="L2551"/>
      <c r="M2551"/>
      <c r="N2551"/>
      <c r="O2551"/>
      <c r="P2551" s="48"/>
      <c r="Q2551"/>
      <c r="R2551"/>
      <c r="S2551"/>
      <c r="T2551"/>
      <c r="U2551"/>
      <c r="V2551"/>
      <c r="W2551" s="48"/>
      <c r="X2551"/>
      <c r="Y2551"/>
      <c r="Z2551"/>
      <c r="AA2551"/>
      <c r="AB2551" s="37"/>
      <c r="AC2551"/>
      <c r="AD2551" s="48"/>
      <c r="AE2551"/>
      <c r="AF2551"/>
      <c r="AG2551"/>
      <c r="AH2551"/>
      <c r="AJ2551"/>
    </row>
    <row r="2552" spans="8:36" x14ac:dyDescent="0.35">
      <c r="H2552"/>
      <c r="I2552" s="48"/>
      <c r="J2552"/>
      <c r="K2552"/>
      <c r="L2552"/>
      <c r="M2552"/>
      <c r="N2552"/>
      <c r="O2552"/>
      <c r="P2552" s="48"/>
      <c r="Q2552"/>
      <c r="R2552"/>
      <c r="S2552"/>
      <c r="T2552"/>
      <c r="U2552"/>
      <c r="V2552"/>
      <c r="W2552" s="48"/>
      <c r="X2552"/>
      <c r="Y2552"/>
      <c r="Z2552"/>
      <c r="AA2552"/>
      <c r="AB2552" s="37"/>
      <c r="AC2552"/>
      <c r="AD2552" s="48"/>
      <c r="AE2552"/>
      <c r="AF2552"/>
      <c r="AG2552"/>
      <c r="AH2552"/>
      <c r="AJ2552"/>
    </row>
    <row r="2553" spans="8:36" x14ac:dyDescent="0.35">
      <c r="H2553"/>
      <c r="I2553" s="48"/>
      <c r="J2553"/>
      <c r="K2553"/>
      <c r="L2553"/>
      <c r="M2553"/>
      <c r="N2553"/>
      <c r="O2553"/>
      <c r="P2553" s="48"/>
      <c r="Q2553"/>
      <c r="R2553"/>
      <c r="S2553"/>
      <c r="T2553"/>
      <c r="U2553"/>
      <c r="V2553"/>
      <c r="W2553" s="48"/>
      <c r="X2553"/>
      <c r="Y2553"/>
      <c r="Z2553"/>
      <c r="AA2553"/>
      <c r="AB2553" s="37"/>
      <c r="AC2553"/>
      <c r="AD2553" s="48"/>
      <c r="AE2553"/>
      <c r="AF2553"/>
      <c r="AG2553"/>
      <c r="AH2553"/>
      <c r="AJ2553"/>
    </row>
    <row r="2554" spans="8:36" x14ac:dyDescent="0.35">
      <c r="H2554"/>
      <c r="I2554" s="48"/>
      <c r="J2554"/>
      <c r="K2554"/>
      <c r="L2554"/>
      <c r="M2554"/>
      <c r="N2554"/>
      <c r="O2554"/>
      <c r="P2554" s="48"/>
      <c r="Q2554"/>
      <c r="R2554"/>
      <c r="S2554"/>
      <c r="T2554"/>
      <c r="U2554"/>
      <c r="V2554"/>
      <c r="W2554" s="48"/>
      <c r="X2554"/>
      <c r="Y2554"/>
      <c r="Z2554"/>
      <c r="AA2554"/>
      <c r="AB2554" s="37"/>
      <c r="AC2554"/>
      <c r="AD2554" s="48"/>
      <c r="AE2554"/>
      <c r="AF2554"/>
      <c r="AG2554"/>
      <c r="AH2554"/>
      <c r="AJ2554"/>
    </row>
    <row r="2555" spans="8:36" x14ac:dyDescent="0.35">
      <c r="H2555"/>
      <c r="I2555" s="48"/>
      <c r="J2555"/>
      <c r="K2555"/>
      <c r="L2555"/>
      <c r="M2555"/>
      <c r="N2555"/>
      <c r="O2555"/>
      <c r="P2555" s="48"/>
      <c r="Q2555"/>
      <c r="R2555"/>
      <c r="S2555"/>
      <c r="T2555"/>
      <c r="U2555"/>
      <c r="V2555"/>
      <c r="W2555" s="48"/>
      <c r="X2555"/>
      <c r="Y2555"/>
      <c r="Z2555"/>
      <c r="AA2555"/>
      <c r="AB2555" s="37"/>
      <c r="AC2555"/>
      <c r="AD2555" s="48"/>
      <c r="AE2555"/>
      <c r="AF2555"/>
      <c r="AG2555"/>
      <c r="AH2555"/>
      <c r="AJ2555"/>
    </row>
    <row r="2556" spans="8:36" x14ac:dyDescent="0.35">
      <c r="H2556"/>
      <c r="I2556" s="48"/>
      <c r="J2556"/>
      <c r="K2556"/>
      <c r="L2556"/>
      <c r="M2556"/>
      <c r="N2556"/>
      <c r="O2556"/>
      <c r="P2556" s="48"/>
      <c r="Q2556"/>
      <c r="R2556"/>
      <c r="S2556"/>
      <c r="T2556"/>
      <c r="U2556"/>
      <c r="V2556"/>
      <c r="W2556" s="48"/>
      <c r="X2556"/>
      <c r="Y2556"/>
      <c r="Z2556"/>
      <c r="AA2556"/>
      <c r="AB2556" s="37"/>
      <c r="AC2556"/>
      <c r="AD2556" s="48"/>
      <c r="AE2556"/>
      <c r="AF2556"/>
      <c r="AG2556"/>
      <c r="AH2556"/>
      <c r="AJ2556"/>
    </row>
    <row r="2557" spans="8:36" x14ac:dyDescent="0.35">
      <c r="H2557"/>
      <c r="I2557" s="48"/>
      <c r="J2557"/>
      <c r="K2557"/>
      <c r="L2557"/>
      <c r="M2557"/>
      <c r="N2557"/>
      <c r="O2557"/>
      <c r="P2557" s="48"/>
      <c r="Q2557"/>
      <c r="R2557"/>
      <c r="S2557"/>
      <c r="T2557"/>
      <c r="U2557"/>
      <c r="V2557"/>
      <c r="W2557" s="48"/>
      <c r="X2557"/>
      <c r="Y2557"/>
      <c r="Z2557"/>
      <c r="AA2557"/>
      <c r="AB2557" s="37"/>
      <c r="AC2557"/>
      <c r="AD2557" s="48"/>
      <c r="AE2557"/>
      <c r="AF2557"/>
      <c r="AG2557"/>
      <c r="AH2557"/>
      <c r="AJ2557"/>
    </row>
    <row r="2558" spans="8:36" x14ac:dyDescent="0.35">
      <c r="H2558"/>
      <c r="I2558" s="48"/>
      <c r="J2558"/>
      <c r="K2558"/>
      <c r="L2558"/>
      <c r="M2558"/>
      <c r="N2558"/>
      <c r="O2558"/>
      <c r="P2558" s="48"/>
      <c r="Q2558"/>
      <c r="R2558"/>
      <c r="S2558"/>
      <c r="T2558"/>
      <c r="U2558"/>
      <c r="V2558"/>
      <c r="W2558" s="48"/>
      <c r="X2558"/>
      <c r="Y2558"/>
      <c r="Z2558"/>
      <c r="AA2558"/>
      <c r="AB2558" s="37"/>
      <c r="AC2558"/>
      <c r="AD2558" s="48"/>
      <c r="AE2558"/>
      <c r="AF2558"/>
      <c r="AG2558"/>
      <c r="AH2558"/>
      <c r="AJ2558"/>
    </row>
    <row r="2559" spans="8:36" x14ac:dyDescent="0.35">
      <c r="H2559"/>
      <c r="I2559" s="48"/>
      <c r="J2559"/>
      <c r="K2559"/>
      <c r="L2559"/>
      <c r="M2559"/>
      <c r="N2559"/>
      <c r="O2559"/>
      <c r="P2559" s="48"/>
      <c r="Q2559"/>
      <c r="R2559"/>
      <c r="S2559"/>
      <c r="T2559"/>
      <c r="U2559"/>
      <c r="V2559"/>
      <c r="W2559" s="48"/>
      <c r="X2559"/>
      <c r="Y2559"/>
      <c r="Z2559"/>
      <c r="AA2559"/>
      <c r="AB2559" s="37"/>
      <c r="AC2559"/>
      <c r="AD2559" s="48"/>
      <c r="AE2559"/>
      <c r="AF2559"/>
      <c r="AG2559"/>
      <c r="AH2559"/>
      <c r="AJ2559"/>
    </row>
    <row r="2560" spans="8:36" x14ac:dyDescent="0.35">
      <c r="H2560"/>
      <c r="I2560" s="48"/>
      <c r="J2560"/>
      <c r="K2560"/>
      <c r="L2560"/>
      <c r="M2560"/>
      <c r="N2560"/>
      <c r="O2560"/>
      <c r="P2560" s="48"/>
      <c r="Q2560"/>
      <c r="R2560"/>
      <c r="S2560"/>
      <c r="T2560"/>
      <c r="U2560"/>
      <c r="V2560"/>
      <c r="W2560" s="48"/>
      <c r="X2560"/>
      <c r="Y2560"/>
      <c r="Z2560"/>
      <c r="AA2560"/>
      <c r="AB2560" s="37"/>
      <c r="AC2560"/>
      <c r="AD2560" s="48"/>
      <c r="AE2560"/>
      <c r="AF2560"/>
      <c r="AG2560"/>
      <c r="AH2560"/>
      <c r="AJ2560"/>
    </row>
    <row r="2561" spans="8:36" x14ac:dyDescent="0.35">
      <c r="H2561"/>
      <c r="I2561" s="48"/>
      <c r="J2561"/>
      <c r="K2561"/>
      <c r="L2561"/>
      <c r="M2561"/>
      <c r="N2561"/>
      <c r="O2561"/>
      <c r="P2561" s="48"/>
      <c r="Q2561"/>
      <c r="R2561"/>
      <c r="S2561"/>
      <c r="T2561"/>
      <c r="U2561"/>
      <c r="V2561"/>
      <c r="W2561" s="48"/>
      <c r="X2561"/>
      <c r="Y2561"/>
      <c r="Z2561"/>
      <c r="AA2561"/>
      <c r="AB2561" s="37"/>
      <c r="AC2561"/>
      <c r="AD2561" s="48"/>
      <c r="AE2561"/>
      <c r="AF2561"/>
      <c r="AG2561"/>
      <c r="AH2561"/>
      <c r="AJ2561"/>
    </row>
    <row r="2562" spans="8:36" x14ac:dyDescent="0.35">
      <c r="H2562"/>
      <c r="I2562" s="48"/>
      <c r="J2562"/>
      <c r="K2562"/>
      <c r="L2562"/>
      <c r="M2562"/>
      <c r="N2562"/>
      <c r="O2562"/>
      <c r="P2562" s="48"/>
      <c r="Q2562"/>
      <c r="R2562"/>
      <c r="S2562"/>
      <c r="T2562"/>
      <c r="U2562"/>
      <c r="V2562"/>
      <c r="W2562" s="48"/>
      <c r="X2562"/>
      <c r="Y2562"/>
      <c r="Z2562"/>
      <c r="AA2562"/>
      <c r="AB2562" s="37"/>
      <c r="AC2562"/>
      <c r="AD2562" s="48"/>
      <c r="AE2562"/>
      <c r="AF2562"/>
      <c r="AG2562"/>
      <c r="AH2562"/>
      <c r="AJ2562"/>
    </row>
    <row r="2563" spans="8:36" x14ac:dyDescent="0.35">
      <c r="H2563"/>
      <c r="I2563" s="48"/>
      <c r="J2563"/>
      <c r="K2563"/>
      <c r="L2563"/>
      <c r="M2563"/>
      <c r="N2563"/>
      <c r="O2563"/>
      <c r="P2563" s="48"/>
      <c r="Q2563"/>
      <c r="R2563"/>
      <c r="S2563"/>
      <c r="T2563"/>
      <c r="U2563"/>
      <c r="V2563"/>
      <c r="W2563" s="48"/>
      <c r="X2563"/>
      <c r="Y2563"/>
      <c r="Z2563"/>
      <c r="AA2563"/>
      <c r="AB2563" s="37"/>
      <c r="AC2563"/>
      <c r="AD2563" s="48"/>
      <c r="AE2563"/>
      <c r="AF2563"/>
      <c r="AG2563"/>
      <c r="AH2563"/>
      <c r="AJ2563"/>
    </row>
    <row r="2564" spans="8:36" x14ac:dyDescent="0.35">
      <c r="H2564"/>
      <c r="I2564" s="48"/>
      <c r="J2564"/>
      <c r="K2564"/>
      <c r="L2564"/>
      <c r="M2564"/>
      <c r="N2564"/>
      <c r="O2564"/>
      <c r="P2564" s="48"/>
      <c r="Q2564"/>
      <c r="R2564"/>
      <c r="S2564"/>
      <c r="T2564"/>
      <c r="U2564"/>
      <c r="V2564"/>
      <c r="W2564" s="48"/>
      <c r="X2564"/>
      <c r="Y2564"/>
      <c r="Z2564"/>
      <c r="AA2564"/>
      <c r="AB2564" s="37"/>
      <c r="AC2564"/>
      <c r="AD2564" s="48"/>
      <c r="AE2564"/>
      <c r="AF2564"/>
      <c r="AG2564"/>
      <c r="AH2564"/>
      <c r="AJ2564"/>
    </row>
  </sheetData>
  <sortState ref="AC4:AD19">
    <sortCondition ref="AD4"/>
  </sortState>
  <mergeCells count="9">
    <mergeCell ref="AF1:AH1"/>
    <mergeCell ref="D1:F1"/>
    <mergeCell ref="K1:M1"/>
    <mergeCell ref="Q39:S39"/>
    <mergeCell ref="Q58:S58"/>
    <mergeCell ref="C39:E39"/>
    <mergeCell ref="J39:L39"/>
    <mergeCell ref="R1:T1"/>
    <mergeCell ref="Y1:AA1"/>
  </mergeCells>
  <conditionalFormatting sqref="P1:P76 W1:W1048576 I82:I1048576 B82:B1048576 P82:P1048576 I75:I76 I1:I39 I55:I73 I45 AD1:AD3 B63:B76 B1:B53 I48:I52 AD39:AD1048576">
    <cfRule type="cellIs" dxfId="12" priority="14" operator="lessThan">
      <formula>$D$1</formula>
    </cfRule>
  </conditionalFormatting>
  <conditionalFormatting sqref="B46:B66">
    <cfRule type="cellIs" dxfId="11" priority="13" operator="lessThan">
      <formula>$D$1</formula>
    </cfRule>
  </conditionalFormatting>
  <conditionalFormatting sqref="I74">
    <cfRule type="cellIs" dxfId="10" priority="12" operator="lessThan">
      <formula>$D$1</formula>
    </cfRule>
  </conditionalFormatting>
  <conditionalFormatting sqref="I47">
    <cfRule type="cellIs" dxfId="9" priority="10" operator="lessThan">
      <formula>$D$1</formula>
    </cfRule>
  </conditionalFormatting>
  <conditionalFormatting sqref="I46">
    <cfRule type="cellIs" dxfId="8" priority="9" operator="lessThan">
      <formula>$D$1</formula>
    </cfRule>
  </conditionalFormatting>
  <conditionalFormatting sqref="I53:I54">
    <cfRule type="cellIs" dxfId="7" priority="8" operator="lessThan">
      <formula>$D$1</formula>
    </cfRule>
  </conditionalFormatting>
  <conditionalFormatting sqref="I50:I51">
    <cfRule type="cellIs" dxfId="6" priority="5" operator="lessThan">
      <formula>$D$1</formula>
    </cfRule>
  </conditionalFormatting>
  <conditionalFormatting sqref="I41:I44">
    <cfRule type="cellIs" dxfId="5" priority="4" operator="lessThan">
      <formula>$D$1</formula>
    </cfRule>
  </conditionalFormatting>
  <conditionalFormatting sqref="I40">
    <cfRule type="cellIs" dxfId="4" priority="3" operator="lessThan">
      <formula>$D$1</formula>
    </cfRule>
  </conditionalFormatting>
  <conditionalFormatting sqref="I43:I44">
    <cfRule type="cellIs" dxfId="3" priority="2" operator="lessThan">
      <formula>$D$1</formula>
    </cfRule>
  </conditionalFormatting>
  <conditionalFormatting sqref="AD4:AD38">
    <cfRule type="cellIs" dxfId="2" priority="1" operator="lessThan">
      <formula>$D$1</formula>
    </cfRule>
  </conditionalFormatting>
  <pageMargins left="0.6" right="0.45" top="0.75" bottom="0.25" header="0.3" footer="0.3"/>
  <pageSetup paperSize="9" scale="83" orientation="portrait" horizontalDpi="4294967293" verticalDpi="180" r:id="rId1"/>
  <rowBreaks count="1" manualBreakCount="1">
    <brk id="38" max="34" man="1"/>
  </rowBreaks>
  <colBreaks count="1" manualBreakCount="1">
    <brk id="7" max="5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learjj">
                <anchor moveWithCells="1" sizeWithCells="1">
                  <from>
                    <xdr:col>5</xdr:col>
                    <xdr:colOff>571500</xdr:colOff>
                    <xdr:row>0</xdr:row>
                    <xdr:rowOff>209550</xdr:rowOff>
                  </from>
                  <to>
                    <xdr:col>6</xdr:col>
                    <xdr:colOff>742950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updateq">
                <anchor moveWithCells="1" sizeWithCells="1">
                  <from>
                    <xdr:col>4</xdr:col>
                    <xdr:colOff>323850</xdr:colOff>
                    <xdr:row>0</xdr:row>
                    <xdr:rowOff>219075</xdr:rowOff>
                  </from>
                  <to>
                    <xdr:col>5</xdr:col>
                    <xdr:colOff>495300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updateq1">
                <anchor moveWithCells="1" sizeWithCells="1">
                  <from>
                    <xdr:col>3</xdr:col>
                    <xdr:colOff>76200</xdr:colOff>
                    <xdr:row>0</xdr:row>
                    <xdr:rowOff>219075</xdr:rowOff>
                  </from>
                  <to>
                    <xdr:col>4</xdr:col>
                    <xdr:colOff>247650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7" name="Button 5">
              <controlPr defaultSize="0" print="0" autoFill="0" autoPict="0" macro="[0]!TEST">
                <anchor moveWithCells="1" sizeWithCells="1">
                  <from>
                    <xdr:col>17</xdr:col>
                    <xdr:colOff>390525</xdr:colOff>
                    <xdr:row>0</xdr:row>
                    <xdr:rowOff>323850</xdr:rowOff>
                  </from>
                  <to>
                    <xdr:col>18</xdr:col>
                    <xdr:colOff>228600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W3465"/>
  <sheetViews>
    <sheetView topLeftCell="F2" workbookViewId="0">
      <pane xSplit="19" ySplit="3" topLeftCell="Y101" activePane="bottomRight" state="frozen"/>
      <selection activeCell="F2" sqref="F2"/>
      <selection pane="topRight" activeCell="Y2" sqref="Y2"/>
      <selection pane="bottomLeft" activeCell="F5" sqref="F5"/>
      <selection pane="bottomRight" activeCell="I122" sqref="I122"/>
    </sheetView>
  </sheetViews>
  <sheetFormatPr defaultColWidth="8.85546875" defaultRowHeight="23.25" x14ac:dyDescent="0.35"/>
  <cols>
    <col min="1" max="5" width="16.42578125" style="389" hidden="1" customWidth="1"/>
    <col min="6" max="6" width="16.42578125" style="597" customWidth="1"/>
    <col min="7" max="8" width="16.42578125" style="472" customWidth="1"/>
    <col min="9" max="9" width="15.5703125" style="472" customWidth="1"/>
    <col min="10" max="10" width="13.85546875" style="598" customWidth="1"/>
    <col min="11" max="11" width="16.42578125" style="599" hidden="1" customWidth="1"/>
    <col min="12" max="12" width="16.42578125" style="600" hidden="1" customWidth="1"/>
    <col min="13" max="14" width="15.85546875" style="498" hidden="1" customWidth="1"/>
    <col min="15" max="15" width="15.85546875" style="601" hidden="1" customWidth="1"/>
    <col min="16" max="16" width="15.85546875" style="600" hidden="1" customWidth="1"/>
    <col min="17" max="18" width="15.85546875" style="498" hidden="1" customWidth="1"/>
    <col min="19" max="19" width="15.85546875" style="601" hidden="1" customWidth="1"/>
    <col min="20" max="20" width="15.85546875" style="599" hidden="1" customWidth="1"/>
    <col min="21" max="21" width="15.85546875" style="600" hidden="1" customWidth="1"/>
    <col min="22" max="22" width="15.85546875" style="601" hidden="1" customWidth="1"/>
    <col min="23" max="23" width="15.85546875" style="602" hidden="1" customWidth="1"/>
    <col min="24" max="24" width="17.42578125" style="603" customWidth="1"/>
    <col min="25" max="25" width="17.42578125" style="602" customWidth="1"/>
    <col min="26" max="26" width="14.5703125" style="604" customWidth="1"/>
    <col min="27" max="29" width="14" style="389" hidden="1" customWidth="1"/>
    <col min="30" max="30" width="13.42578125" style="544" customWidth="1"/>
    <col min="31" max="31" width="13.42578125" style="605" hidden="1" customWidth="1"/>
    <col min="32" max="32" width="13.42578125" style="606" hidden="1" customWidth="1"/>
    <col min="33" max="33" width="13.42578125" style="547" customWidth="1"/>
    <col min="34" max="34" width="13.42578125" style="607" hidden="1" customWidth="1"/>
    <col min="35" max="35" width="13.42578125" style="608" hidden="1" customWidth="1"/>
    <col min="36" max="36" width="13.42578125" style="550" customWidth="1"/>
    <col min="37" max="37" width="13.42578125" style="609" hidden="1" customWidth="1"/>
    <col min="38" max="38" width="13.42578125" style="610" hidden="1" customWidth="1"/>
    <col min="39" max="39" width="13.42578125" style="553" customWidth="1"/>
    <col min="40" max="40" width="13.42578125" style="611" hidden="1" customWidth="1"/>
    <col min="41" max="41" width="13.42578125" style="612" hidden="1" customWidth="1"/>
    <col min="42" max="42" width="13.42578125" style="613" customWidth="1"/>
    <col min="43" max="43" width="13.42578125" style="614" hidden="1" customWidth="1"/>
    <col min="44" max="44" width="13.42578125" style="615" hidden="1" customWidth="1"/>
    <col min="45" max="49" width="16.5703125" style="389" customWidth="1"/>
    <col min="50" max="16384" width="8.85546875" style="389"/>
  </cols>
  <sheetData>
    <row r="1" spans="1:49" ht="24" hidden="1" thickBot="1" x14ac:dyDescent="0.4">
      <c r="A1" s="376" t="s">
        <v>135</v>
      </c>
      <c r="B1" s="377">
        <f>COUNTA(F:F)+3</f>
        <v>649</v>
      </c>
      <c r="C1" s="378"/>
      <c r="D1" s="378"/>
      <c r="E1" s="378"/>
      <c r="F1" s="379"/>
      <c r="G1" s="380">
        <v>43047</v>
      </c>
      <c r="H1" s="380">
        <v>43048</v>
      </c>
      <c r="I1" s="380">
        <v>43049</v>
      </c>
      <c r="J1" s="381">
        <v>43050</v>
      </c>
      <c r="K1" s="382">
        <v>43052</v>
      </c>
      <c r="L1" s="383">
        <v>43053</v>
      </c>
      <c r="M1" s="384">
        <v>43054</v>
      </c>
      <c r="N1" s="384">
        <v>43055</v>
      </c>
      <c r="O1" s="385">
        <v>43056</v>
      </c>
      <c r="P1" s="383">
        <v>43057</v>
      </c>
      <c r="Q1" s="384">
        <v>43059</v>
      </c>
      <c r="R1" s="384"/>
      <c r="S1" s="385"/>
      <c r="T1" s="382"/>
      <c r="U1" s="383"/>
      <c r="V1" s="385"/>
      <c r="W1" s="386"/>
      <c r="X1" s="387"/>
      <c r="Y1" s="386"/>
      <c r="Z1" s="388"/>
      <c r="AD1" s="390"/>
      <c r="AE1" s="388"/>
      <c r="AF1" s="391"/>
      <c r="AG1" s="392">
        <v>25</v>
      </c>
      <c r="AH1" s="393">
        <v>26</v>
      </c>
      <c r="AI1" s="394">
        <v>27</v>
      </c>
      <c r="AJ1" s="395">
        <v>28</v>
      </c>
      <c r="AK1" s="396">
        <v>29</v>
      </c>
      <c r="AL1" s="397">
        <v>30</v>
      </c>
      <c r="AM1" s="398">
        <v>31</v>
      </c>
      <c r="AN1" s="399">
        <v>32</v>
      </c>
      <c r="AO1" s="400">
        <v>33</v>
      </c>
      <c r="AP1" s="401">
        <v>34</v>
      </c>
      <c r="AQ1" s="402">
        <v>35</v>
      </c>
      <c r="AR1" s="403">
        <v>36</v>
      </c>
      <c r="AS1" s="389">
        <v>37</v>
      </c>
      <c r="AT1" s="389">
        <v>38</v>
      </c>
      <c r="AU1" s="389">
        <v>39</v>
      </c>
      <c r="AV1" s="389">
        <v>40</v>
      </c>
      <c r="AW1" s="389">
        <v>41</v>
      </c>
    </row>
    <row r="2" spans="1:49" s="409" customFormat="1" ht="30.75" customHeight="1" thickBot="1" x14ac:dyDescent="0.4">
      <c r="A2" s="404"/>
      <c r="B2" s="404"/>
      <c r="C2" s="404"/>
      <c r="D2" s="404"/>
      <c r="E2" s="404"/>
      <c r="F2" s="405" t="s">
        <v>134</v>
      </c>
      <c r="G2" s="404"/>
      <c r="H2" s="404"/>
      <c r="I2" s="404"/>
      <c r="J2" s="404"/>
      <c r="K2" s="406"/>
      <c r="L2" s="406"/>
      <c r="M2" s="406"/>
      <c r="N2" s="406"/>
      <c r="O2" s="406"/>
      <c r="P2" s="406"/>
      <c r="Q2" s="406"/>
      <c r="R2" s="406"/>
      <c r="S2" s="406"/>
      <c r="T2" s="406"/>
      <c r="U2" s="406"/>
      <c r="V2" s="406"/>
      <c r="W2" s="406"/>
      <c r="X2" s="407"/>
      <c r="Y2" s="406"/>
      <c r="Z2" s="408"/>
      <c r="AD2" s="410" t="s">
        <v>20</v>
      </c>
      <c r="AE2" s="410" t="s">
        <v>210</v>
      </c>
      <c r="AF2" s="410" t="s">
        <v>211</v>
      </c>
      <c r="AG2" s="411" t="s">
        <v>125</v>
      </c>
      <c r="AH2" s="412" t="s">
        <v>210</v>
      </c>
      <c r="AI2" s="413" t="s">
        <v>211</v>
      </c>
      <c r="AJ2" s="414" t="s">
        <v>21</v>
      </c>
      <c r="AK2" s="414" t="s">
        <v>210</v>
      </c>
      <c r="AL2" s="414" t="s">
        <v>211</v>
      </c>
      <c r="AM2" s="415" t="s">
        <v>22</v>
      </c>
      <c r="AN2" s="415" t="s">
        <v>210</v>
      </c>
      <c r="AO2" s="415" t="s">
        <v>211</v>
      </c>
      <c r="AP2" s="416" t="s">
        <v>23</v>
      </c>
      <c r="AQ2" s="417" t="s">
        <v>210</v>
      </c>
      <c r="AR2" s="417" t="s">
        <v>211</v>
      </c>
      <c r="AS2" s="418" t="s">
        <v>183</v>
      </c>
      <c r="AT2" s="419" t="s">
        <v>184</v>
      </c>
      <c r="AU2" s="419" t="s">
        <v>185</v>
      </c>
      <c r="AV2" s="419" t="s">
        <v>186</v>
      </c>
      <c r="AW2" s="419" t="s">
        <v>187</v>
      </c>
    </row>
    <row r="3" spans="1:49" s="409" customFormat="1" ht="23.25" customHeight="1" thickBot="1" x14ac:dyDescent="0.4">
      <c r="A3" s="420"/>
      <c r="B3" s="421"/>
      <c r="C3" s="421"/>
      <c r="D3" s="421"/>
      <c r="E3" s="421"/>
      <c r="F3" s="422"/>
      <c r="G3" s="423"/>
      <c r="H3" s="423"/>
      <c r="I3" s="424"/>
      <c r="J3" s="419"/>
      <c r="K3" s="425" t="s">
        <v>86</v>
      </c>
      <c r="L3" s="895" t="s">
        <v>87</v>
      </c>
      <c r="M3" s="896"/>
      <c r="N3" s="896"/>
      <c r="O3" s="897"/>
      <c r="P3" s="895" t="s">
        <v>88</v>
      </c>
      <c r="Q3" s="896"/>
      <c r="R3" s="896"/>
      <c r="S3" s="897"/>
      <c r="T3" s="426" t="s">
        <v>89</v>
      </c>
      <c r="U3" s="895" t="s">
        <v>90</v>
      </c>
      <c r="V3" s="897"/>
      <c r="W3" s="427" t="s">
        <v>91</v>
      </c>
      <c r="X3" s="428"/>
      <c r="Y3" s="429" t="s">
        <v>169</v>
      </c>
      <c r="Z3" s="430" t="s">
        <v>172</v>
      </c>
      <c r="AA3" s="409" t="s">
        <v>2</v>
      </c>
      <c r="AB3" s="409" t="s">
        <v>180</v>
      </c>
      <c r="AD3" s="892"/>
      <c r="AE3" s="893"/>
      <c r="AF3" s="894"/>
      <c r="AG3" s="431"/>
      <c r="AH3" s="432"/>
      <c r="AI3" s="433"/>
      <c r="AJ3" s="434"/>
      <c r="AK3" s="435"/>
      <c r="AL3" s="435"/>
      <c r="AM3" s="436"/>
      <c r="AN3" s="437"/>
      <c r="AO3" s="438"/>
      <c r="AP3" s="439"/>
      <c r="AQ3" s="440"/>
      <c r="AR3" s="441"/>
      <c r="AS3" s="442" t="s">
        <v>146</v>
      </c>
      <c r="AT3" s="443" t="s">
        <v>146</v>
      </c>
      <c r="AU3" s="443" t="s">
        <v>146</v>
      </c>
      <c r="AV3" s="443" t="s">
        <v>146</v>
      </c>
      <c r="AW3" s="443" t="s">
        <v>146</v>
      </c>
    </row>
    <row r="4" spans="1:49" s="409" customFormat="1" ht="24" thickBot="1" x14ac:dyDescent="0.4">
      <c r="A4" s="444"/>
      <c r="B4" s="445"/>
      <c r="C4" s="445"/>
      <c r="D4" s="445"/>
      <c r="E4" s="445"/>
      <c r="F4" s="446" t="s">
        <v>132</v>
      </c>
      <c r="G4" s="447" t="s">
        <v>0</v>
      </c>
      <c r="H4" s="447" t="s">
        <v>1</v>
      </c>
      <c r="I4" s="448" t="s">
        <v>2</v>
      </c>
      <c r="J4" s="449" t="s">
        <v>133</v>
      </c>
      <c r="K4" s="450" t="s">
        <v>157</v>
      </c>
      <c r="L4" s="451" t="s">
        <v>158</v>
      </c>
      <c r="M4" s="451" t="s">
        <v>159</v>
      </c>
      <c r="N4" s="451" t="s">
        <v>160</v>
      </c>
      <c r="O4" s="451" t="s">
        <v>161</v>
      </c>
      <c r="P4" s="451" t="s">
        <v>162</v>
      </c>
      <c r="Q4" s="451" t="s">
        <v>163</v>
      </c>
      <c r="R4" s="451" t="s">
        <v>164</v>
      </c>
      <c r="S4" s="451" t="s">
        <v>165</v>
      </c>
      <c r="T4" s="452" t="s">
        <v>166</v>
      </c>
      <c r="U4" s="451" t="s">
        <v>167</v>
      </c>
      <c r="V4" s="451" t="s">
        <v>168</v>
      </c>
      <c r="W4" s="453" t="s">
        <v>24</v>
      </c>
      <c r="X4" s="454" t="s">
        <v>139</v>
      </c>
      <c r="Y4" s="455" t="s">
        <v>170</v>
      </c>
      <c r="Z4" s="456" t="s">
        <v>173</v>
      </c>
      <c r="AD4" s="457" t="str">
        <f>"พบ "&amp;COUNTIF(AA5:AB946,AD3)</f>
        <v>พบ 0</v>
      </c>
      <c r="AE4" s="458"/>
      <c r="AF4" s="459"/>
      <c r="AG4" s="460" t="s">
        <v>122</v>
      </c>
      <c r="AH4" s="461"/>
      <c r="AI4" s="461"/>
      <c r="AJ4" s="462"/>
      <c r="AK4" s="463"/>
      <c r="AL4" s="464"/>
      <c r="AM4" s="465"/>
      <c r="AN4" s="466"/>
      <c r="AO4" s="467"/>
      <c r="AP4" s="468"/>
      <c r="AQ4" s="469"/>
      <c r="AR4" s="470"/>
      <c r="AS4" s="471"/>
      <c r="AT4" s="472"/>
      <c r="AU4" s="472"/>
      <c r="AV4" s="472"/>
      <c r="AW4" s="472"/>
    </row>
    <row r="5" spans="1:49" ht="23.25" customHeight="1" x14ac:dyDescent="0.35">
      <c r="F5" s="473" t="s">
        <v>212</v>
      </c>
      <c r="G5" s="474"/>
      <c r="H5" s="474"/>
      <c r="I5" s="474"/>
      <c r="J5" s="475"/>
      <c r="K5" s="476"/>
      <c r="L5" s="477"/>
      <c r="M5" s="478"/>
      <c r="N5" s="478"/>
      <c r="O5" s="479"/>
      <c r="P5" s="477"/>
      <c r="Q5" s="478"/>
      <c r="R5" s="478"/>
      <c r="S5" s="479"/>
      <c r="T5" s="476"/>
      <c r="U5" s="477"/>
      <c r="V5" s="479"/>
      <c r="W5" s="480"/>
      <c r="X5" s="481" t="s">
        <v>535</v>
      </c>
      <c r="Y5" s="480"/>
      <c r="Z5" s="482"/>
      <c r="AA5" s="389" t="s">
        <v>269</v>
      </c>
      <c r="AB5" s="389">
        <v>5</v>
      </c>
      <c r="AD5" s="483"/>
      <c r="AE5" s="484"/>
      <c r="AF5" s="485"/>
      <c r="AG5" s="486"/>
      <c r="AH5" s="487"/>
      <c r="AI5" s="488"/>
      <c r="AJ5" s="489"/>
      <c r="AK5" s="490"/>
      <c r="AL5" s="491"/>
      <c r="AM5" s="492"/>
      <c r="AN5" s="493"/>
      <c r="AO5" s="494"/>
      <c r="AP5" s="495"/>
      <c r="AQ5" s="495"/>
      <c r="AR5" s="496"/>
      <c r="AS5" s="497" t="str">
        <f>IF(K5="","",K5)</f>
        <v/>
      </c>
      <c r="AT5" s="498" t="str">
        <f>IF(L5="","",MAX(L5:O5))</f>
        <v/>
      </c>
      <c r="AU5" s="498" t="str">
        <f>IF(P5="","",MAX(P5:S5))</f>
        <v/>
      </c>
      <c r="AV5" s="498" t="str">
        <f>IF(T5="","",T5)</f>
        <v/>
      </c>
      <c r="AW5" s="498" t="str">
        <f>IF(Y5="","",Y5)</f>
        <v/>
      </c>
    </row>
    <row r="6" spans="1:49" ht="23.25" customHeight="1" x14ac:dyDescent="0.35">
      <c r="F6" s="473" t="s">
        <v>212</v>
      </c>
      <c r="G6" s="474"/>
      <c r="H6" s="474"/>
      <c r="I6" s="474"/>
      <c r="J6" s="475"/>
      <c r="K6" s="476"/>
      <c r="L6" s="477"/>
      <c r="M6" s="478"/>
      <c r="N6" s="478"/>
      <c r="O6" s="479"/>
      <c r="P6" s="477"/>
      <c r="Q6" s="478"/>
      <c r="R6" s="478"/>
      <c r="S6" s="479"/>
      <c r="T6" s="476"/>
      <c r="U6" s="477"/>
      <c r="V6" s="479"/>
      <c r="W6" s="480"/>
      <c r="X6" s="481" t="s">
        <v>561</v>
      </c>
      <c r="Y6" s="480"/>
      <c r="Z6" s="499" t="e">
        <f ca="1">IF(F6="","",IF(VLOOKUP(F6,PROFILE!$B$6:$L$5000,11,FALSE)&lt;&gt;"OUT",VLOOKUP(F6,PROFILE!$B$6:$L$5000,9,FALSE)-NOW(),"OUT"))</f>
        <v>#N/A</v>
      </c>
      <c r="AA6" s="389" t="s">
        <v>269</v>
      </c>
      <c r="AB6" s="389">
        <v>6</v>
      </c>
      <c r="AD6" s="483" t="s">
        <v>135</v>
      </c>
      <c r="AE6" s="484"/>
      <c r="AF6" s="485"/>
      <c r="AG6" s="486"/>
      <c r="AH6" s="487"/>
      <c r="AI6" s="488"/>
      <c r="AJ6" s="489"/>
      <c r="AK6" s="490"/>
      <c r="AL6" s="491"/>
      <c r="AM6" s="492"/>
      <c r="AN6" s="493"/>
      <c r="AO6" s="494"/>
      <c r="AP6" s="495"/>
      <c r="AQ6" s="495"/>
      <c r="AR6" s="496"/>
      <c r="AS6" s="497" t="str">
        <f t="shared" ref="AS6:AS69" si="0">IF(K6="","",K6)</f>
        <v/>
      </c>
      <c r="AT6" s="498" t="str">
        <f t="shared" ref="AT6:AT69" si="1">IF(L6="","",MAX(L6:O6))</f>
        <v/>
      </c>
      <c r="AU6" s="498" t="str">
        <f t="shared" ref="AU6:AU69" si="2">IF(P6="","",MAX(P6:S6))</f>
        <v/>
      </c>
      <c r="AV6" s="498" t="str">
        <f t="shared" ref="AV6:AV69" si="3">IF(T6="","",T6)</f>
        <v/>
      </c>
      <c r="AW6" s="498" t="str">
        <f t="shared" ref="AW6:AW10" si="4">IF(Y6="","",Y6)</f>
        <v/>
      </c>
    </row>
    <row r="7" spans="1:49" ht="23.25" customHeight="1" x14ac:dyDescent="0.35">
      <c r="F7" s="473" t="s">
        <v>212</v>
      </c>
      <c r="G7" s="474"/>
      <c r="H7" s="474"/>
      <c r="I7" s="474"/>
      <c r="J7" s="475"/>
      <c r="K7" s="476"/>
      <c r="L7" s="477"/>
      <c r="M7" s="478"/>
      <c r="N7" s="478"/>
      <c r="O7" s="479"/>
      <c r="P7" s="477"/>
      <c r="Q7" s="478"/>
      <c r="R7" s="478"/>
      <c r="S7" s="479"/>
      <c r="T7" s="476"/>
      <c r="U7" s="477"/>
      <c r="V7" s="479"/>
      <c r="W7" s="480"/>
      <c r="X7" s="481"/>
      <c r="Y7" s="480"/>
      <c r="Z7" s="499" t="e">
        <f ca="1">IF(F7="","",IF(VLOOKUP(F7,PROFILE!$B$6:$L$5000,11,FALSE)&lt;&gt;"OUT",VLOOKUP(F7,PROFILE!$B$6:$L$5000,9,FALSE)-NOW(),"OUT"))</f>
        <v>#N/A</v>
      </c>
      <c r="AA7" s="389" t="s">
        <v>269</v>
      </c>
      <c r="AB7" s="389">
        <v>7</v>
      </c>
      <c r="AD7" s="890" t="str">
        <f>IFERROR(VLOOKUP(AD3,AA5:AB946,2,FALSE),"ไม่พบข้อมูล")</f>
        <v>ไม่พบข้อมูล</v>
      </c>
      <c r="AE7" s="891"/>
      <c r="AF7" s="500"/>
      <c r="AG7" s="501"/>
      <c r="AH7" s="502"/>
      <c r="AI7" s="503"/>
      <c r="AJ7" s="504"/>
      <c r="AK7" s="505"/>
      <c r="AL7" s="506"/>
      <c r="AM7" s="492"/>
      <c r="AN7" s="507"/>
      <c r="AO7" s="508"/>
      <c r="AP7" s="495"/>
      <c r="AQ7" s="509"/>
      <c r="AR7" s="510"/>
      <c r="AS7" s="497" t="str">
        <f t="shared" si="0"/>
        <v/>
      </c>
      <c r="AT7" s="498" t="str">
        <f t="shared" si="1"/>
        <v/>
      </c>
      <c r="AU7" s="498" t="str">
        <f t="shared" si="2"/>
        <v/>
      </c>
      <c r="AV7" s="498" t="str">
        <f t="shared" si="3"/>
        <v/>
      </c>
      <c r="AW7" s="498" t="str">
        <f t="shared" si="4"/>
        <v/>
      </c>
    </row>
    <row r="8" spans="1:49" ht="23.25" customHeight="1" x14ac:dyDescent="0.35">
      <c r="F8" s="473" t="s">
        <v>212</v>
      </c>
      <c r="G8" s="474"/>
      <c r="H8" s="474"/>
      <c r="I8" s="474"/>
      <c r="J8" s="475"/>
      <c r="K8" s="476"/>
      <c r="L8" s="477"/>
      <c r="M8" s="478"/>
      <c r="N8" s="478"/>
      <c r="O8" s="479"/>
      <c r="P8" s="477"/>
      <c r="Q8" s="478"/>
      <c r="R8" s="478"/>
      <c r="S8" s="479"/>
      <c r="T8" s="476"/>
      <c r="U8" s="477"/>
      <c r="V8" s="479"/>
      <c r="W8" s="480"/>
      <c r="X8" s="481"/>
      <c r="Y8" s="480"/>
      <c r="Z8" s="499" t="e">
        <f ca="1">IF(F8="","",IF(VLOOKUP(F8,PROFILE!$B$6:$L$5000,11,FALSE)&lt;&gt;"OUT",VLOOKUP(F8,PROFILE!$B$6:$L$5000,9,FALSE)-NOW(),"OUT"))</f>
        <v>#N/A</v>
      </c>
      <c r="AA8" s="389" t="s">
        <v>269</v>
      </c>
      <c r="AB8" s="389">
        <v>8</v>
      </c>
      <c r="AD8" s="511"/>
      <c r="AE8" s="512"/>
      <c r="AF8" s="513"/>
      <c r="AG8" s="514"/>
      <c r="AH8" s="515"/>
      <c r="AI8" s="516"/>
      <c r="AJ8" s="517"/>
      <c r="AK8" s="518"/>
      <c r="AL8" s="519"/>
      <c r="AM8" s="492"/>
      <c r="AN8" s="520"/>
      <c r="AO8" s="521"/>
      <c r="AP8" s="495"/>
      <c r="AQ8" s="522"/>
      <c r="AR8" s="523"/>
      <c r="AS8" s="497" t="str">
        <f t="shared" si="0"/>
        <v/>
      </c>
      <c r="AT8" s="498" t="str">
        <f t="shared" si="1"/>
        <v/>
      </c>
      <c r="AU8" s="498" t="str">
        <f t="shared" si="2"/>
        <v/>
      </c>
      <c r="AV8" s="498" t="str">
        <f t="shared" si="3"/>
        <v/>
      </c>
      <c r="AW8" s="498" t="str">
        <f t="shared" si="4"/>
        <v/>
      </c>
    </row>
    <row r="9" spans="1:49" ht="23.25" customHeight="1" x14ac:dyDescent="0.35">
      <c r="F9" s="473" t="s">
        <v>212</v>
      </c>
      <c r="G9" s="474"/>
      <c r="H9" s="474"/>
      <c r="I9" s="474"/>
      <c r="J9" s="475"/>
      <c r="K9" s="476"/>
      <c r="L9" s="477"/>
      <c r="M9" s="478"/>
      <c r="N9" s="478"/>
      <c r="O9" s="479"/>
      <c r="P9" s="477"/>
      <c r="Q9" s="478"/>
      <c r="R9" s="478"/>
      <c r="S9" s="479"/>
      <c r="T9" s="476"/>
      <c r="U9" s="477"/>
      <c r="V9" s="479"/>
      <c r="W9" s="480"/>
      <c r="X9" s="481"/>
      <c r="Y9" s="480"/>
      <c r="Z9" s="499" t="e">
        <f ca="1">IF(F9="","",IF(VLOOKUP(F9,PROFILE!$B$6:$L$5000,11,FALSE)&lt;&gt;"OUT",VLOOKUP(F9,PROFILE!$B$6:$L$5000,9,FALSE)-NOW(),"OUT"))</f>
        <v>#N/A</v>
      </c>
      <c r="AA9" s="389" t="s">
        <v>269</v>
      </c>
      <c r="AB9" s="389">
        <v>9</v>
      </c>
      <c r="AD9" s="483"/>
      <c r="AE9" s="484"/>
      <c r="AF9" s="485"/>
      <c r="AG9" s="486"/>
      <c r="AH9" s="487"/>
      <c r="AI9" s="488"/>
      <c r="AJ9" s="489"/>
      <c r="AK9" s="490"/>
      <c r="AL9" s="491"/>
      <c r="AM9" s="492"/>
      <c r="AN9" s="493"/>
      <c r="AO9" s="494"/>
      <c r="AP9" s="495"/>
      <c r="AQ9" s="495"/>
      <c r="AR9" s="496"/>
      <c r="AS9" s="497" t="str">
        <f t="shared" si="0"/>
        <v/>
      </c>
      <c r="AT9" s="498" t="str">
        <f t="shared" si="1"/>
        <v/>
      </c>
      <c r="AU9" s="498" t="str">
        <f t="shared" si="2"/>
        <v/>
      </c>
      <c r="AV9" s="498" t="str">
        <f t="shared" si="3"/>
        <v/>
      </c>
      <c r="AW9" s="498" t="str">
        <f t="shared" si="4"/>
        <v/>
      </c>
    </row>
    <row r="10" spans="1:49" ht="23.25" customHeight="1" x14ac:dyDescent="0.35">
      <c r="F10" s="473" t="s">
        <v>212</v>
      </c>
      <c r="G10" s="474"/>
      <c r="H10" s="474"/>
      <c r="I10" s="474"/>
      <c r="J10" s="475"/>
      <c r="K10" s="476"/>
      <c r="L10" s="477"/>
      <c r="M10" s="478"/>
      <c r="N10" s="478"/>
      <c r="O10" s="479"/>
      <c r="P10" s="477"/>
      <c r="Q10" s="478"/>
      <c r="R10" s="478"/>
      <c r="S10" s="479"/>
      <c r="T10" s="476"/>
      <c r="U10" s="477"/>
      <c r="V10" s="479"/>
      <c r="W10" s="480"/>
      <c r="X10" s="481"/>
      <c r="Y10" s="480"/>
      <c r="Z10" s="499" t="e">
        <f ca="1">IF(F10="","",IF(VLOOKUP(F10,PROFILE!$B$6:$L$5000,11,FALSE)&lt;&gt;"OUT",VLOOKUP(F10,PROFILE!$B$6:$L$5000,9,FALSE)-NOW(),"OUT"))</f>
        <v>#N/A</v>
      </c>
      <c r="AA10" s="389" t="s">
        <v>269</v>
      </c>
      <c r="AB10" s="389">
        <v>10</v>
      </c>
      <c r="AD10" s="483"/>
      <c r="AE10" s="484"/>
      <c r="AF10" s="485"/>
      <c r="AG10" s="524"/>
      <c r="AH10" s="525"/>
      <c r="AI10" s="526"/>
      <c r="AJ10" s="527"/>
      <c r="AK10" s="528"/>
      <c r="AL10" s="529"/>
      <c r="AM10" s="530"/>
      <c r="AN10" s="531"/>
      <c r="AO10" s="532"/>
      <c r="AP10" s="533"/>
      <c r="AQ10" s="533"/>
      <c r="AR10" s="534"/>
      <c r="AS10" s="497" t="str">
        <f t="shared" si="0"/>
        <v/>
      </c>
      <c r="AT10" s="498" t="str">
        <f t="shared" si="1"/>
        <v/>
      </c>
      <c r="AU10" s="498" t="str">
        <f t="shared" si="2"/>
        <v/>
      </c>
      <c r="AV10" s="498" t="str">
        <f t="shared" si="3"/>
        <v/>
      </c>
      <c r="AW10" s="498" t="str">
        <f t="shared" si="4"/>
        <v/>
      </c>
    </row>
    <row r="11" spans="1:49" ht="23.25" customHeight="1" x14ac:dyDescent="0.35">
      <c r="F11" s="535">
        <v>1701013</v>
      </c>
      <c r="G11" s="536" t="s">
        <v>310</v>
      </c>
      <c r="H11" s="536" t="s">
        <v>361</v>
      </c>
      <c r="I11" s="536" t="s">
        <v>360</v>
      </c>
      <c r="J11" s="537" t="s">
        <v>43</v>
      </c>
      <c r="K11" s="538">
        <v>42740</v>
      </c>
      <c r="L11" s="539">
        <v>42741</v>
      </c>
      <c r="M11" s="540"/>
      <c r="N11" s="540"/>
      <c r="O11" s="541"/>
      <c r="P11" s="539">
        <v>42742</v>
      </c>
      <c r="Q11" s="540"/>
      <c r="R11" s="540"/>
      <c r="S11" s="541"/>
      <c r="T11" s="538">
        <v>42744</v>
      </c>
      <c r="U11" s="539">
        <v>42745</v>
      </c>
      <c r="V11" s="541"/>
      <c r="W11" s="542"/>
      <c r="X11" s="543" t="s">
        <v>559</v>
      </c>
      <c r="Y11" s="542">
        <v>42745</v>
      </c>
      <c r="Z11" s="499" t="str">
        <f ca="1">IF(F11="","",IF(VLOOKUP(F11,PROFILE!$B$6:$L$5000,11,FALSE)&lt;&gt;"OUT",VLOOKUP(F11,PROFILE!$B$6:$L$5000,9,FALSE)-NOW(),"OUT"))</f>
        <v>OUT</v>
      </c>
      <c r="AA11" s="389">
        <f t="shared" ref="AA11:AA74" si="5">IFERROR(VALUE(RIGHT(I11,4)),IFERROR(VALUE(RIGHT(I11,3)),VALUE(RIGHT(I11,2))))</f>
        <v>8642</v>
      </c>
      <c r="AB11" s="389">
        <v>11</v>
      </c>
      <c r="AE11" s="545"/>
      <c r="AF11" s="546"/>
      <c r="AG11" s="547" t="s">
        <v>435</v>
      </c>
      <c r="AH11" s="548"/>
      <c r="AI11" s="549"/>
      <c r="AJ11" s="550" t="s">
        <v>437</v>
      </c>
      <c r="AK11" s="551"/>
      <c r="AL11" s="552"/>
      <c r="AM11" s="553" t="s">
        <v>441</v>
      </c>
      <c r="AN11" s="554"/>
      <c r="AO11" s="555"/>
      <c r="AP11" s="556"/>
      <c r="AQ11" s="557"/>
      <c r="AR11" s="558"/>
      <c r="AS11" s="497">
        <f t="shared" si="0"/>
        <v>42740</v>
      </c>
      <c r="AT11" s="498">
        <f t="shared" si="1"/>
        <v>42741</v>
      </c>
      <c r="AU11" s="498">
        <f t="shared" si="2"/>
        <v>42742</v>
      </c>
      <c r="AV11" s="498">
        <f t="shared" si="3"/>
        <v>42744</v>
      </c>
      <c r="AW11" s="498">
        <f>IF(P11="","",MAX(U11:W11))</f>
        <v>42745</v>
      </c>
    </row>
    <row r="12" spans="1:49" ht="23.25" customHeight="1" x14ac:dyDescent="0.35">
      <c r="F12" s="535">
        <v>1701003</v>
      </c>
      <c r="G12" s="536" t="s">
        <v>294</v>
      </c>
      <c r="H12" s="536" t="s">
        <v>305</v>
      </c>
      <c r="I12" s="536" t="s">
        <v>304</v>
      </c>
      <c r="J12" s="537" t="s">
        <v>44</v>
      </c>
      <c r="K12" s="538"/>
      <c r="L12" s="539">
        <v>42741</v>
      </c>
      <c r="M12" s="540"/>
      <c r="N12" s="540"/>
      <c r="O12" s="541"/>
      <c r="P12" s="539">
        <v>42742</v>
      </c>
      <c r="Q12" s="540"/>
      <c r="R12" s="540"/>
      <c r="S12" s="541"/>
      <c r="T12" s="538">
        <v>42744</v>
      </c>
      <c r="U12" s="539">
        <v>42745</v>
      </c>
      <c r="V12" s="541"/>
      <c r="W12" s="542"/>
      <c r="X12" s="543" t="s">
        <v>559</v>
      </c>
      <c r="Y12" s="542">
        <v>42745</v>
      </c>
      <c r="Z12" s="499" t="str">
        <f ca="1">IF(F12="","",IF(VLOOKUP(F12,PROFILE!$B$6:$L$5000,11,FALSE)&lt;&gt;"OUT",VLOOKUP(F12,PROFILE!$B$6:$L$5000,9,FALSE)-NOW(),"OUT"))</f>
        <v>OUT</v>
      </c>
      <c r="AA12" s="389">
        <f t="shared" si="5"/>
        <v>6051</v>
      </c>
      <c r="AB12" s="389">
        <v>12</v>
      </c>
      <c r="AC12" s="559"/>
      <c r="AD12" s="560"/>
      <c r="AE12" s="561"/>
      <c r="AF12" s="562"/>
      <c r="AG12" s="563" t="s">
        <v>435</v>
      </c>
      <c r="AH12" s="564"/>
      <c r="AI12" s="565"/>
      <c r="AJ12" s="566" t="s">
        <v>438</v>
      </c>
      <c r="AK12" s="567"/>
      <c r="AL12" s="568"/>
      <c r="AM12" s="569" t="s">
        <v>441</v>
      </c>
      <c r="AN12" s="570"/>
      <c r="AO12" s="571"/>
      <c r="AP12" s="572"/>
      <c r="AQ12" s="573"/>
      <c r="AR12" s="574"/>
      <c r="AS12" s="575" t="str">
        <f t="shared" si="0"/>
        <v/>
      </c>
      <c r="AT12" s="576">
        <f t="shared" si="1"/>
        <v>42741</v>
      </c>
      <c r="AU12" s="576">
        <f t="shared" si="2"/>
        <v>42742</v>
      </c>
      <c r="AV12" s="576">
        <f t="shared" si="3"/>
        <v>42744</v>
      </c>
      <c r="AW12" s="576">
        <f t="shared" ref="AW12:AW75" si="6">IF(P12="","",MAX(U12:W12))</f>
        <v>42745</v>
      </c>
    </row>
    <row r="13" spans="1:49" ht="23.25" customHeight="1" x14ac:dyDescent="0.35">
      <c r="F13" s="535">
        <v>1701001</v>
      </c>
      <c r="G13" s="536" t="s">
        <v>294</v>
      </c>
      <c r="H13" s="536" t="s">
        <v>295</v>
      </c>
      <c r="I13" s="536" t="s">
        <v>293</v>
      </c>
      <c r="J13" s="537" t="s">
        <v>44</v>
      </c>
      <c r="K13" s="538">
        <v>42740</v>
      </c>
      <c r="L13" s="539">
        <v>42741</v>
      </c>
      <c r="M13" s="540"/>
      <c r="N13" s="540"/>
      <c r="O13" s="541"/>
      <c r="P13" s="539">
        <v>42742</v>
      </c>
      <c r="Q13" s="540"/>
      <c r="R13" s="540"/>
      <c r="S13" s="541"/>
      <c r="T13" s="538">
        <v>42744</v>
      </c>
      <c r="U13" s="539">
        <v>42745</v>
      </c>
      <c r="V13" s="541"/>
      <c r="W13" s="542"/>
      <c r="X13" s="543" t="s">
        <v>559</v>
      </c>
      <c r="Y13" s="542">
        <v>42745</v>
      </c>
      <c r="Z13" s="499" t="str">
        <f ca="1">IF(F13="","",IF(VLOOKUP(F13,PROFILE!$B$6:$L$5000,11,FALSE)&lt;&gt;"OUT",VLOOKUP(F13,PROFILE!$B$6:$L$5000,9,FALSE)-NOW(),"OUT"))</f>
        <v>OUT</v>
      </c>
      <c r="AA13" s="389">
        <f t="shared" si="5"/>
        <v>6139</v>
      </c>
      <c r="AB13" s="389">
        <v>13</v>
      </c>
      <c r="AC13" s="559"/>
      <c r="AD13" s="560"/>
      <c r="AE13" s="561"/>
      <c r="AF13" s="562"/>
      <c r="AG13" s="563" t="s">
        <v>435</v>
      </c>
      <c r="AH13" s="564"/>
      <c r="AI13" s="565"/>
      <c r="AJ13" s="566" t="s">
        <v>23</v>
      </c>
      <c r="AK13" s="567"/>
      <c r="AL13" s="568"/>
      <c r="AM13" s="569"/>
      <c r="AN13" s="570"/>
      <c r="AO13" s="571"/>
      <c r="AP13" s="572"/>
      <c r="AQ13" s="573"/>
      <c r="AR13" s="574"/>
      <c r="AS13" s="575">
        <f t="shared" si="0"/>
        <v>42740</v>
      </c>
      <c r="AT13" s="576">
        <f t="shared" si="1"/>
        <v>42741</v>
      </c>
      <c r="AU13" s="576">
        <f t="shared" si="2"/>
        <v>42742</v>
      </c>
      <c r="AV13" s="576">
        <f t="shared" si="3"/>
        <v>42744</v>
      </c>
      <c r="AW13" s="576">
        <f t="shared" si="6"/>
        <v>42745</v>
      </c>
    </row>
    <row r="14" spans="1:49" ht="23.25" customHeight="1" x14ac:dyDescent="0.35">
      <c r="F14" s="535">
        <v>1701012</v>
      </c>
      <c r="G14" s="536" t="s">
        <v>323</v>
      </c>
      <c r="H14" s="536">
        <v>3</v>
      </c>
      <c r="I14" s="536" t="s">
        <v>3037</v>
      </c>
      <c r="J14" s="537" t="s">
        <v>44</v>
      </c>
      <c r="K14" s="538">
        <v>42737</v>
      </c>
      <c r="L14" s="539">
        <v>42738</v>
      </c>
      <c r="M14" s="540"/>
      <c r="N14" s="540"/>
      <c r="O14" s="541"/>
      <c r="P14" s="539">
        <v>42739</v>
      </c>
      <c r="Q14" s="540">
        <v>42740</v>
      </c>
      <c r="R14" s="540">
        <v>42741</v>
      </c>
      <c r="S14" s="541"/>
      <c r="T14" s="538">
        <v>42742</v>
      </c>
      <c r="U14" s="539">
        <v>42744</v>
      </c>
      <c r="V14" s="541"/>
      <c r="W14" s="542">
        <v>42745</v>
      </c>
      <c r="X14" s="543" t="s">
        <v>559</v>
      </c>
      <c r="Y14" s="542">
        <v>42751</v>
      </c>
      <c r="Z14" s="499" t="str">
        <f ca="1">IF(F14="","",IF(VLOOKUP(F14,PROFILE!$B$6:$L$5000,11,FALSE)&lt;&gt;"OUT",VLOOKUP(F14,PROFILE!$B$6:$L$5000,9,FALSE)-NOW(),"OUT"))</f>
        <v>OUT</v>
      </c>
      <c r="AA14" s="389">
        <f t="shared" si="5"/>
        <v>42744</v>
      </c>
      <c r="AB14" s="389">
        <v>14</v>
      </c>
      <c r="AC14" s="559"/>
      <c r="AD14" s="560"/>
      <c r="AE14" s="561"/>
      <c r="AF14" s="562"/>
      <c r="AG14" s="563" t="s">
        <v>435</v>
      </c>
      <c r="AH14" s="564"/>
      <c r="AI14" s="565"/>
      <c r="AJ14" s="566" t="s">
        <v>439</v>
      </c>
      <c r="AK14" s="567"/>
      <c r="AL14" s="568"/>
      <c r="AM14" s="569"/>
      <c r="AN14" s="570"/>
      <c r="AO14" s="571"/>
      <c r="AP14" s="572"/>
      <c r="AQ14" s="573"/>
      <c r="AR14" s="574"/>
      <c r="AS14" s="575">
        <f t="shared" si="0"/>
        <v>42737</v>
      </c>
      <c r="AT14" s="576">
        <f t="shared" si="1"/>
        <v>42738</v>
      </c>
      <c r="AU14" s="576">
        <f t="shared" si="2"/>
        <v>42741</v>
      </c>
      <c r="AV14" s="576">
        <f t="shared" si="3"/>
        <v>42742</v>
      </c>
      <c r="AW14" s="576">
        <f t="shared" si="6"/>
        <v>42745</v>
      </c>
    </row>
    <row r="15" spans="1:49" ht="23.25" customHeight="1" x14ac:dyDescent="0.35">
      <c r="F15" s="535">
        <v>1701010</v>
      </c>
      <c r="G15" s="536" t="s">
        <v>310</v>
      </c>
      <c r="H15" s="536" t="s">
        <v>336</v>
      </c>
      <c r="I15" s="536" t="s">
        <v>335</v>
      </c>
      <c r="J15" s="537" t="s">
        <v>102</v>
      </c>
      <c r="K15" s="538">
        <v>42740</v>
      </c>
      <c r="L15" s="539">
        <v>42741</v>
      </c>
      <c r="M15" s="540"/>
      <c r="N15" s="540"/>
      <c r="O15" s="541"/>
      <c r="P15" s="539">
        <v>42742</v>
      </c>
      <c r="Q15" s="540">
        <v>42744</v>
      </c>
      <c r="R15" s="540">
        <v>42745</v>
      </c>
      <c r="S15" s="541">
        <v>42746</v>
      </c>
      <c r="T15" s="538">
        <v>42747</v>
      </c>
      <c r="U15" s="539">
        <v>42748</v>
      </c>
      <c r="V15" s="541"/>
      <c r="W15" s="542">
        <v>42749</v>
      </c>
      <c r="X15" s="543" t="s">
        <v>559</v>
      </c>
      <c r="Y15" s="542">
        <v>42763</v>
      </c>
      <c r="Z15" s="499" t="str">
        <f ca="1">IF(F15="","",IF(VLOOKUP(F15,PROFILE!$B$6:$L$5000,11,FALSE)&lt;&gt;"OUT",VLOOKUP(F15,PROFILE!$B$6:$L$5000,9,FALSE)-NOW(),"OUT"))</f>
        <v>OUT</v>
      </c>
      <c r="AA15" s="389">
        <f t="shared" si="5"/>
        <v>846</v>
      </c>
      <c r="AB15" s="389">
        <v>15</v>
      </c>
      <c r="AC15" s="559"/>
      <c r="AD15" s="560"/>
      <c r="AE15" s="561"/>
      <c r="AF15" s="562"/>
      <c r="AG15" s="563" t="s">
        <v>436</v>
      </c>
      <c r="AH15" s="564"/>
      <c r="AI15" s="565"/>
      <c r="AJ15" s="566" t="s">
        <v>439</v>
      </c>
      <c r="AK15" s="567"/>
      <c r="AL15" s="568"/>
      <c r="AM15" s="569"/>
      <c r="AN15" s="570"/>
      <c r="AO15" s="571"/>
      <c r="AP15" s="572" t="s">
        <v>440</v>
      </c>
      <c r="AQ15" s="573"/>
      <c r="AR15" s="574"/>
      <c r="AS15" s="575">
        <f t="shared" si="0"/>
        <v>42740</v>
      </c>
      <c r="AT15" s="576">
        <f t="shared" si="1"/>
        <v>42741</v>
      </c>
      <c r="AU15" s="576">
        <f t="shared" si="2"/>
        <v>42746</v>
      </c>
      <c r="AV15" s="576">
        <f t="shared" si="3"/>
        <v>42747</v>
      </c>
      <c r="AW15" s="576">
        <f t="shared" si="6"/>
        <v>42749</v>
      </c>
    </row>
    <row r="16" spans="1:49" ht="23.25" customHeight="1" x14ac:dyDescent="0.35">
      <c r="F16" s="535">
        <v>1701005</v>
      </c>
      <c r="G16" s="536" t="s">
        <v>315</v>
      </c>
      <c r="H16" s="536" t="s">
        <v>316</v>
      </c>
      <c r="I16" s="536" t="s">
        <v>314</v>
      </c>
      <c r="J16" s="537" t="s">
        <v>45</v>
      </c>
      <c r="K16" s="538">
        <v>42741</v>
      </c>
      <c r="L16" s="539">
        <v>42742</v>
      </c>
      <c r="M16" s="540"/>
      <c r="N16" s="540"/>
      <c r="O16" s="541"/>
      <c r="P16" s="539">
        <v>42744</v>
      </c>
      <c r="Q16" s="540"/>
      <c r="R16" s="540"/>
      <c r="S16" s="541"/>
      <c r="T16" s="538">
        <v>42745</v>
      </c>
      <c r="U16" s="539">
        <v>42746</v>
      </c>
      <c r="V16" s="541"/>
      <c r="W16" s="542"/>
      <c r="X16" s="543" t="s">
        <v>559</v>
      </c>
      <c r="Y16" s="542">
        <v>42746</v>
      </c>
      <c r="Z16" s="499" t="str">
        <f ca="1">IF(F16="","",IF(VLOOKUP(F16,PROFILE!$B$6:$L$5000,11,FALSE)&lt;&gt;"OUT",VLOOKUP(F16,PROFILE!$B$6:$L$5000,9,FALSE)-NOW(),"OUT"))</f>
        <v>OUT</v>
      </c>
      <c r="AA16" s="389">
        <f t="shared" si="5"/>
        <v>5093</v>
      </c>
      <c r="AB16" s="389">
        <v>16</v>
      </c>
      <c r="AC16" s="559"/>
      <c r="AD16" s="560"/>
      <c r="AE16" s="561"/>
      <c r="AF16" s="562"/>
      <c r="AG16" s="563" t="s">
        <v>436</v>
      </c>
      <c r="AH16" s="564"/>
      <c r="AI16" s="565"/>
      <c r="AJ16" s="566" t="s">
        <v>23</v>
      </c>
      <c r="AK16" s="567"/>
      <c r="AL16" s="568"/>
      <c r="AM16" s="569"/>
      <c r="AN16" s="570"/>
      <c r="AO16" s="571"/>
      <c r="AP16" s="572"/>
      <c r="AQ16" s="573"/>
      <c r="AR16" s="574"/>
      <c r="AS16" s="575">
        <f t="shared" si="0"/>
        <v>42741</v>
      </c>
      <c r="AT16" s="576">
        <f t="shared" si="1"/>
        <v>42742</v>
      </c>
      <c r="AU16" s="576">
        <f t="shared" si="2"/>
        <v>42744</v>
      </c>
      <c r="AV16" s="576">
        <f t="shared" si="3"/>
        <v>42745</v>
      </c>
      <c r="AW16" s="576">
        <f t="shared" si="6"/>
        <v>42746</v>
      </c>
    </row>
    <row r="17" spans="6:49" ht="23.25" customHeight="1" x14ac:dyDescent="0.35">
      <c r="F17" s="535">
        <v>1701009</v>
      </c>
      <c r="G17" s="536" t="s">
        <v>315</v>
      </c>
      <c r="H17" s="536" t="s">
        <v>333</v>
      </c>
      <c r="I17" s="536" t="s">
        <v>332</v>
      </c>
      <c r="J17" s="537" t="s">
        <v>102</v>
      </c>
      <c r="K17" s="538">
        <v>42740</v>
      </c>
      <c r="L17" s="539">
        <v>42741</v>
      </c>
      <c r="M17" s="540"/>
      <c r="N17" s="540"/>
      <c r="O17" s="541"/>
      <c r="P17" s="539">
        <v>42742</v>
      </c>
      <c r="Q17" s="540">
        <v>42744</v>
      </c>
      <c r="R17" s="540">
        <v>42745</v>
      </c>
      <c r="S17" s="541">
        <v>42746</v>
      </c>
      <c r="T17" s="538">
        <v>42747</v>
      </c>
      <c r="U17" s="539">
        <v>42748</v>
      </c>
      <c r="V17" s="541"/>
      <c r="W17" s="542">
        <v>42749</v>
      </c>
      <c r="X17" s="543" t="s">
        <v>559</v>
      </c>
      <c r="Y17" s="542">
        <v>42759</v>
      </c>
      <c r="Z17" s="499" t="str">
        <f ca="1">IF(F17="","",IF(VLOOKUP(F17,PROFILE!$B$6:$L$5000,11,FALSE)&lt;&gt;"OUT",VLOOKUP(F17,PROFILE!$B$6:$L$5000,9,FALSE)-NOW(),"OUT"))</f>
        <v>OUT</v>
      </c>
      <c r="AA17" s="389">
        <f t="shared" si="5"/>
        <v>3446</v>
      </c>
      <c r="AB17" s="389">
        <v>17</v>
      </c>
      <c r="AC17" s="559"/>
      <c r="AD17" s="560"/>
      <c r="AE17" s="561"/>
      <c r="AF17" s="562"/>
      <c r="AG17" s="563" t="s">
        <v>435</v>
      </c>
      <c r="AH17" s="564"/>
      <c r="AI17" s="565"/>
      <c r="AJ17" s="566" t="s">
        <v>438</v>
      </c>
      <c r="AK17" s="567"/>
      <c r="AL17" s="568"/>
      <c r="AM17" s="569"/>
      <c r="AN17" s="570"/>
      <c r="AO17" s="571"/>
      <c r="AP17" s="572" t="s">
        <v>440</v>
      </c>
      <c r="AQ17" s="573"/>
      <c r="AR17" s="574"/>
      <c r="AS17" s="575">
        <f t="shared" si="0"/>
        <v>42740</v>
      </c>
      <c r="AT17" s="576">
        <f t="shared" si="1"/>
        <v>42741</v>
      </c>
      <c r="AU17" s="576">
        <f t="shared" si="2"/>
        <v>42746</v>
      </c>
      <c r="AV17" s="576">
        <f t="shared" si="3"/>
        <v>42747</v>
      </c>
      <c r="AW17" s="576">
        <f t="shared" si="6"/>
        <v>42749</v>
      </c>
    </row>
    <row r="18" spans="6:49" ht="23.25" customHeight="1" x14ac:dyDescent="0.35">
      <c r="F18" s="535">
        <v>1701004</v>
      </c>
      <c r="G18" s="536" t="s">
        <v>310</v>
      </c>
      <c r="H18" s="536" t="s">
        <v>311</v>
      </c>
      <c r="I18" s="536" t="s">
        <v>2312</v>
      </c>
      <c r="J18" s="537" t="s">
        <v>43</v>
      </c>
      <c r="K18" s="538"/>
      <c r="L18" s="539">
        <v>42744</v>
      </c>
      <c r="M18" s="540"/>
      <c r="N18" s="540"/>
      <c r="O18" s="541"/>
      <c r="P18" s="539">
        <v>42745</v>
      </c>
      <c r="Q18" s="540"/>
      <c r="R18" s="540"/>
      <c r="S18" s="541"/>
      <c r="T18" s="538">
        <v>42746</v>
      </c>
      <c r="U18" s="539"/>
      <c r="V18" s="541"/>
      <c r="W18" s="542"/>
      <c r="X18" s="543" t="s">
        <v>559</v>
      </c>
      <c r="Y18" s="542">
        <v>42746</v>
      </c>
      <c r="Z18" s="499" t="str">
        <f ca="1">IF(F18="","",IF(VLOOKUP(F18,PROFILE!$B$6:$L$5000,11,FALSE)&lt;&gt;"OUT",VLOOKUP(F18,PROFILE!$B$6:$L$5000,9,FALSE)-NOW(),"OUT"))</f>
        <v>OUT</v>
      </c>
      <c r="AA18" s="389">
        <f t="shared" si="5"/>
        <v>42759</v>
      </c>
      <c r="AB18" s="389">
        <v>18</v>
      </c>
      <c r="AC18" s="559"/>
      <c r="AD18" s="560"/>
      <c r="AE18" s="561"/>
      <c r="AF18" s="562"/>
      <c r="AG18" s="563" t="s">
        <v>435</v>
      </c>
      <c r="AH18" s="564"/>
      <c r="AI18" s="565"/>
      <c r="AJ18" s="566" t="s">
        <v>440</v>
      </c>
      <c r="AK18" s="567"/>
      <c r="AL18" s="568"/>
      <c r="AM18" s="569"/>
      <c r="AN18" s="570"/>
      <c r="AO18" s="571"/>
      <c r="AP18" s="572"/>
      <c r="AQ18" s="573"/>
      <c r="AR18" s="574"/>
      <c r="AS18" s="575" t="str">
        <f t="shared" si="0"/>
        <v/>
      </c>
      <c r="AT18" s="576">
        <f t="shared" si="1"/>
        <v>42744</v>
      </c>
      <c r="AU18" s="576">
        <f t="shared" si="2"/>
        <v>42745</v>
      </c>
      <c r="AV18" s="576">
        <f t="shared" si="3"/>
        <v>42746</v>
      </c>
      <c r="AW18" s="576">
        <f t="shared" si="6"/>
        <v>0</v>
      </c>
    </row>
    <row r="19" spans="6:49" ht="23.25" customHeight="1" x14ac:dyDescent="0.35">
      <c r="F19" s="535">
        <v>1701002</v>
      </c>
      <c r="G19" s="536" t="s">
        <v>299</v>
      </c>
      <c r="H19" s="536" t="s">
        <v>300</v>
      </c>
      <c r="I19" s="536" t="s">
        <v>298</v>
      </c>
      <c r="J19" s="537" t="s">
        <v>43</v>
      </c>
      <c r="K19" s="538"/>
      <c r="L19" s="539">
        <v>42744</v>
      </c>
      <c r="M19" s="540"/>
      <c r="N19" s="540"/>
      <c r="O19" s="541"/>
      <c r="P19" s="539">
        <v>42745</v>
      </c>
      <c r="Q19" s="540">
        <v>42746</v>
      </c>
      <c r="R19" s="540"/>
      <c r="S19" s="541"/>
      <c r="T19" s="538">
        <v>42747</v>
      </c>
      <c r="U19" s="539">
        <v>42748</v>
      </c>
      <c r="V19" s="541"/>
      <c r="W19" s="542"/>
      <c r="X19" s="543" t="s">
        <v>559</v>
      </c>
      <c r="Y19" s="542">
        <v>42751</v>
      </c>
      <c r="Z19" s="499" t="str">
        <f ca="1">IF(F19="","",IF(VLOOKUP(F19,PROFILE!$B$6:$L$5000,11,FALSE)&lt;&gt;"OUT",VLOOKUP(F19,PROFILE!$B$6:$L$5000,9,FALSE)-NOW(),"OUT"))</f>
        <v>OUT</v>
      </c>
      <c r="AA19" s="389">
        <f t="shared" si="5"/>
        <v>8031</v>
      </c>
      <c r="AB19" s="389">
        <v>19</v>
      </c>
      <c r="AC19" s="559"/>
      <c r="AD19" s="560"/>
      <c r="AE19" s="561"/>
      <c r="AF19" s="562"/>
      <c r="AG19" s="563" t="s">
        <v>435</v>
      </c>
      <c r="AH19" s="564"/>
      <c r="AI19" s="565"/>
      <c r="AJ19" s="566" t="s">
        <v>534</v>
      </c>
      <c r="AK19" s="567"/>
      <c r="AL19" s="568"/>
      <c r="AM19" s="569"/>
      <c r="AN19" s="570"/>
      <c r="AO19" s="571"/>
      <c r="AP19" s="572"/>
      <c r="AQ19" s="573"/>
      <c r="AR19" s="574"/>
      <c r="AS19" s="575" t="str">
        <f t="shared" si="0"/>
        <v/>
      </c>
      <c r="AT19" s="576">
        <f t="shared" si="1"/>
        <v>42744</v>
      </c>
      <c r="AU19" s="576">
        <f t="shared" si="2"/>
        <v>42746</v>
      </c>
      <c r="AV19" s="576">
        <f t="shared" si="3"/>
        <v>42747</v>
      </c>
      <c r="AW19" s="576">
        <f t="shared" si="6"/>
        <v>42748</v>
      </c>
    </row>
    <row r="20" spans="6:49" ht="23.25" customHeight="1" x14ac:dyDescent="0.35">
      <c r="F20" s="535">
        <v>1701016</v>
      </c>
      <c r="G20" s="536" t="s">
        <v>299</v>
      </c>
      <c r="H20" s="536" t="s">
        <v>368</v>
      </c>
      <c r="I20" s="536" t="s">
        <v>2223</v>
      </c>
      <c r="J20" s="537" t="s">
        <v>43</v>
      </c>
      <c r="K20" s="538"/>
      <c r="L20" s="539">
        <v>42745</v>
      </c>
      <c r="M20" s="540"/>
      <c r="N20" s="540"/>
      <c r="O20" s="541"/>
      <c r="P20" s="539">
        <v>42746</v>
      </c>
      <c r="Q20" s="540"/>
      <c r="R20" s="540"/>
      <c r="S20" s="541"/>
      <c r="T20" s="538">
        <v>42747</v>
      </c>
      <c r="U20" s="539">
        <v>42748</v>
      </c>
      <c r="V20" s="541"/>
      <c r="W20" s="542"/>
      <c r="X20" s="543" t="s">
        <v>559</v>
      </c>
      <c r="Y20" s="542">
        <v>42755</v>
      </c>
      <c r="Z20" s="499" t="str">
        <f ca="1">IF(F20="","",IF(VLOOKUP(F20,PROFILE!$B$6:$L$5000,11,FALSE)&lt;&gt;"OUT",VLOOKUP(F20,PROFILE!$B$6:$L$5000,9,FALSE)-NOW(),"OUT"))</f>
        <v>OUT</v>
      </c>
      <c r="AA20" s="389">
        <f t="shared" si="5"/>
        <v>42748</v>
      </c>
      <c r="AB20" s="389">
        <v>20</v>
      </c>
      <c r="AC20" s="559"/>
      <c r="AD20" s="560"/>
      <c r="AE20" s="561"/>
      <c r="AF20" s="562"/>
      <c r="AG20" s="563" t="s">
        <v>435</v>
      </c>
      <c r="AH20" s="564"/>
      <c r="AI20" s="565"/>
      <c r="AJ20" s="566" t="s">
        <v>534</v>
      </c>
      <c r="AK20" s="567"/>
      <c r="AL20" s="568"/>
      <c r="AM20" s="569"/>
      <c r="AN20" s="570"/>
      <c r="AO20" s="571"/>
      <c r="AP20" s="572"/>
      <c r="AQ20" s="573"/>
      <c r="AR20" s="574"/>
      <c r="AS20" s="575" t="str">
        <f t="shared" si="0"/>
        <v/>
      </c>
      <c r="AT20" s="576">
        <f t="shared" si="1"/>
        <v>42745</v>
      </c>
      <c r="AU20" s="576">
        <f t="shared" si="2"/>
        <v>42746</v>
      </c>
      <c r="AV20" s="576">
        <f t="shared" si="3"/>
        <v>42747</v>
      </c>
      <c r="AW20" s="576">
        <f t="shared" si="6"/>
        <v>42748</v>
      </c>
    </row>
    <row r="21" spans="6:49" ht="23.25" customHeight="1" x14ac:dyDescent="0.35">
      <c r="F21" s="535">
        <v>1701006</v>
      </c>
      <c r="G21" s="536" t="s">
        <v>315</v>
      </c>
      <c r="H21" s="536" t="s">
        <v>316</v>
      </c>
      <c r="I21" s="536" t="s">
        <v>320</v>
      </c>
      <c r="J21" s="537" t="s">
        <v>44</v>
      </c>
      <c r="K21" s="538"/>
      <c r="L21" s="539">
        <v>42744</v>
      </c>
      <c r="M21" s="540"/>
      <c r="N21" s="540"/>
      <c r="O21" s="541"/>
      <c r="P21" s="539">
        <v>42745</v>
      </c>
      <c r="Q21" s="540">
        <v>42746</v>
      </c>
      <c r="R21" s="540"/>
      <c r="S21" s="541"/>
      <c r="T21" s="538">
        <v>42747</v>
      </c>
      <c r="U21" s="539">
        <v>42748</v>
      </c>
      <c r="V21" s="541"/>
      <c r="W21" s="542"/>
      <c r="X21" s="543" t="s">
        <v>559</v>
      </c>
      <c r="Y21" s="542">
        <v>42756</v>
      </c>
      <c r="Z21" s="499" t="str">
        <f ca="1">IF(F21="","",IF(VLOOKUP(F21,PROFILE!$B$6:$L$5000,11,FALSE)&lt;&gt;"OUT",VLOOKUP(F21,PROFILE!$B$6:$L$5000,9,FALSE)-NOW(),"OUT"))</f>
        <v>OUT</v>
      </c>
      <c r="AA21" s="389">
        <f t="shared" si="5"/>
        <v>4333</v>
      </c>
      <c r="AB21" s="389">
        <v>21</v>
      </c>
      <c r="AC21" s="559"/>
      <c r="AD21" s="560"/>
      <c r="AE21" s="561"/>
      <c r="AF21" s="562"/>
      <c r="AG21" s="563" t="s">
        <v>435</v>
      </c>
      <c r="AH21" s="564"/>
      <c r="AI21" s="565"/>
      <c r="AJ21" s="566" t="s">
        <v>438</v>
      </c>
      <c r="AK21" s="567">
        <v>42745</v>
      </c>
      <c r="AL21" s="568">
        <v>42746</v>
      </c>
      <c r="AM21" s="569"/>
      <c r="AN21" s="570"/>
      <c r="AO21" s="571"/>
      <c r="AP21" s="572"/>
      <c r="AQ21" s="573"/>
      <c r="AR21" s="574"/>
      <c r="AS21" s="575" t="str">
        <f t="shared" si="0"/>
        <v/>
      </c>
      <c r="AT21" s="576">
        <f t="shared" si="1"/>
        <v>42744</v>
      </c>
      <c r="AU21" s="576">
        <f t="shared" si="2"/>
        <v>42746</v>
      </c>
      <c r="AV21" s="576">
        <f t="shared" si="3"/>
        <v>42747</v>
      </c>
      <c r="AW21" s="576">
        <f t="shared" si="6"/>
        <v>42748</v>
      </c>
    </row>
    <row r="22" spans="6:49" ht="23.25" customHeight="1" x14ac:dyDescent="0.35">
      <c r="F22" s="535">
        <v>1701008</v>
      </c>
      <c r="G22" s="536" t="s">
        <v>328</v>
      </c>
      <c r="H22" s="536" t="s">
        <v>329</v>
      </c>
      <c r="I22" s="536" t="s">
        <v>1822</v>
      </c>
      <c r="J22" s="537" t="s">
        <v>43</v>
      </c>
      <c r="K22" s="538"/>
      <c r="L22" s="539"/>
      <c r="M22" s="540"/>
      <c r="N22" s="540"/>
      <c r="O22" s="541"/>
      <c r="P22" s="539">
        <v>42744</v>
      </c>
      <c r="Q22" s="540"/>
      <c r="R22" s="540"/>
      <c r="S22" s="541"/>
      <c r="T22" s="538">
        <v>42745</v>
      </c>
      <c r="U22" s="539">
        <v>42746</v>
      </c>
      <c r="V22" s="541"/>
      <c r="W22" s="542"/>
      <c r="X22" s="543" t="s">
        <v>559</v>
      </c>
      <c r="Y22" s="542">
        <v>42746</v>
      </c>
      <c r="Z22" s="499" t="str">
        <f ca="1">IF(F22="","",IF(VLOOKUP(F22,PROFILE!$B$6:$L$5000,11,FALSE)&lt;&gt;"OUT",VLOOKUP(F22,PROFILE!$B$6:$L$5000,9,FALSE)-NOW(),"OUT"))</f>
        <v>OUT</v>
      </c>
      <c r="AA22" s="389">
        <f t="shared" si="5"/>
        <v>42738</v>
      </c>
      <c r="AB22" s="389">
        <v>22</v>
      </c>
      <c r="AC22" s="559"/>
      <c r="AD22" s="560"/>
      <c r="AE22" s="561"/>
      <c r="AF22" s="562"/>
      <c r="AG22" s="563" t="s">
        <v>435</v>
      </c>
      <c r="AH22" s="564"/>
      <c r="AI22" s="565"/>
      <c r="AJ22" s="566" t="s">
        <v>440</v>
      </c>
      <c r="AK22" s="567"/>
      <c r="AL22" s="568"/>
      <c r="AM22" s="569"/>
      <c r="AN22" s="570"/>
      <c r="AO22" s="571"/>
      <c r="AP22" s="572" t="s">
        <v>582</v>
      </c>
      <c r="AQ22" s="573"/>
      <c r="AR22" s="574"/>
      <c r="AS22" s="575" t="str">
        <f t="shared" si="0"/>
        <v/>
      </c>
      <c r="AT22" s="576" t="str">
        <f t="shared" si="1"/>
        <v/>
      </c>
      <c r="AU22" s="576">
        <f t="shared" si="2"/>
        <v>42744</v>
      </c>
      <c r="AV22" s="576">
        <f t="shared" si="3"/>
        <v>42745</v>
      </c>
      <c r="AW22" s="576">
        <f t="shared" si="6"/>
        <v>42746</v>
      </c>
    </row>
    <row r="23" spans="6:49" ht="23.25" customHeight="1" x14ac:dyDescent="0.35">
      <c r="F23" s="535">
        <v>1701007</v>
      </c>
      <c r="G23" s="536" t="s">
        <v>323</v>
      </c>
      <c r="H23" s="536">
        <v>3</v>
      </c>
      <c r="I23" s="536" t="s">
        <v>322</v>
      </c>
      <c r="J23" s="537" t="s">
        <v>44</v>
      </c>
      <c r="K23" s="538"/>
      <c r="L23" s="539">
        <v>42741</v>
      </c>
      <c r="M23" s="540">
        <v>42742</v>
      </c>
      <c r="N23" s="540"/>
      <c r="O23" s="541"/>
      <c r="P23" s="539">
        <v>42744</v>
      </c>
      <c r="Q23" s="540">
        <v>42745</v>
      </c>
      <c r="R23" s="540">
        <v>42746</v>
      </c>
      <c r="S23" s="541"/>
      <c r="T23" s="538">
        <v>42747</v>
      </c>
      <c r="U23" s="539">
        <v>42748</v>
      </c>
      <c r="V23" s="541"/>
      <c r="W23" s="542">
        <v>42749</v>
      </c>
      <c r="X23" s="543" t="s">
        <v>559</v>
      </c>
      <c r="Y23" s="542">
        <v>42762</v>
      </c>
      <c r="Z23" s="499" t="str">
        <f ca="1">IF(F23="","",IF(VLOOKUP(F23,PROFILE!$B$6:$L$5000,11,FALSE)&lt;&gt;"OUT",VLOOKUP(F23,PROFILE!$B$6:$L$5000,9,FALSE)-NOW(),"OUT"))</f>
        <v>OUT</v>
      </c>
      <c r="AA23" s="389">
        <f t="shared" si="5"/>
        <v>5641</v>
      </c>
      <c r="AB23" s="389">
        <v>23</v>
      </c>
      <c r="AC23" s="559"/>
      <c r="AD23" s="560"/>
      <c r="AE23" s="561"/>
      <c r="AF23" s="562"/>
      <c r="AG23" s="563" t="s">
        <v>436</v>
      </c>
      <c r="AH23" s="564"/>
      <c r="AI23" s="565"/>
      <c r="AJ23" s="566" t="s">
        <v>437</v>
      </c>
      <c r="AK23" s="567"/>
      <c r="AL23" s="568"/>
      <c r="AM23" s="569"/>
      <c r="AN23" s="570"/>
      <c r="AO23" s="571"/>
      <c r="AP23" s="572" t="s">
        <v>440</v>
      </c>
      <c r="AQ23" s="573"/>
      <c r="AR23" s="574"/>
      <c r="AS23" s="575" t="str">
        <f t="shared" si="0"/>
        <v/>
      </c>
      <c r="AT23" s="576">
        <f t="shared" si="1"/>
        <v>42742</v>
      </c>
      <c r="AU23" s="576">
        <f t="shared" si="2"/>
        <v>42746</v>
      </c>
      <c r="AV23" s="576">
        <f t="shared" si="3"/>
        <v>42747</v>
      </c>
      <c r="AW23" s="576">
        <f t="shared" si="6"/>
        <v>42749</v>
      </c>
    </row>
    <row r="24" spans="6:49" ht="23.25" customHeight="1" x14ac:dyDescent="0.35">
      <c r="F24" s="535">
        <v>1701024</v>
      </c>
      <c r="G24" s="536" t="s">
        <v>315</v>
      </c>
      <c r="H24" s="536" t="s">
        <v>411</v>
      </c>
      <c r="I24" s="536" t="s">
        <v>2028</v>
      </c>
      <c r="J24" s="537" t="s">
        <v>44</v>
      </c>
      <c r="K24" s="538"/>
      <c r="L24" s="539">
        <v>42744</v>
      </c>
      <c r="M24" s="540"/>
      <c r="N24" s="540"/>
      <c r="O24" s="541"/>
      <c r="P24" s="539">
        <v>42745</v>
      </c>
      <c r="Q24" s="540">
        <v>42746</v>
      </c>
      <c r="R24" s="540"/>
      <c r="S24" s="541"/>
      <c r="T24" s="538">
        <v>42747</v>
      </c>
      <c r="U24" s="539">
        <v>42748</v>
      </c>
      <c r="V24" s="541"/>
      <c r="W24" s="542">
        <v>42749</v>
      </c>
      <c r="X24" s="543" t="s">
        <v>559</v>
      </c>
      <c r="Y24" s="542">
        <v>42757</v>
      </c>
      <c r="Z24" s="499" t="str">
        <f ca="1">IF(F24="","",IF(VLOOKUP(F24,PROFILE!$B$6:$L$5000,11,FALSE)&lt;&gt;"OUT",VLOOKUP(F24,PROFILE!$B$6:$L$5000,9,FALSE)-NOW(),"OUT"))</f>
        <v>OUT</v>
      </c>
      <c r="AA24" s="389">
        <f t="shared" si="5"/>
        <v>42755</v>
      </c>
      <c r="AB24" s="389">
        <v>24</v>
      </c>
      <c r="AC24" s="559"/>
      <c r="AD24" s="560"/>
      <c r="AE24" s="561"/>
      <c r="AF24" s="562"/>
      <c r="AG24" s="563" t="s">
        <v>436</v>
      </c>
      <c r="AH24" s="564"/>
      <c r="AI24" s="565"/>
      <c r="AJ24" s="566" t="s">
        <v>581</v>
      </c>
      <c r="AK24" s="567"/>
      <c r="AL24" s="568"/>
      <c r="AM24" s="569"/>
      <c r="AN24" s="570"/>
      <c r="AO24" s="571"/>
      <c r="AP24" s="572"/>
      <c r="AQ24" s="573"/>
      <c r="AR24" s="574"/>
      <c r="AS24" s="575" t="str">
        <f t="shared" si="0"/>
        <v/>
      </c>
      <c r="AT24" s="576">
        <f t="shared" si="1"/>
        <v>42744</v>
      </c>
      <c r="AU24" s="576">
        <f t="shared" si="2"/>
        <v>42746</v>
      </c>
      <c r="AV24" s="576">
        <f t="shared" si="3"/>
        <v>42747</v>
      </c>
      <c r="AW24" s="576">
        <f t="shared" si="6"/>
        <v>42749</v>
      </c>
    </row>
    <row r="25" spans="6:49" ht="23.25" customHeight="1" x14ac:dyDescent="0.35">
      <c r="F25" s="535">
        <v>1701026</v>
      </c>
      <c r="G25" s="536" t="s">
        <v>310</v>
      </c>
      <c r="H25" s="536" t="s">
        <v>336</v>
      </c>
      <c r="I25" s="536" t="s">
        <v>416</v>
      </c>
      <c r="J25" s="537" t="s">
        <v>102</v>
      </c>
      <c r="K25" s="538">
        <v>42746</v>
      </c>
      <c r="L25" s="539">
        <v>42747</v>
      </c>
      <c r="M25" s="540"/>
      <c r="N25" s="540"/>
      <c r="O25" s="541"/>
      <c r="P25" s="539">
        <v>42748</v>
      </c>
      <c r="Q25" s="540">
        <v>42749</v>
      </c>
      <c r="R25" s="540">
        <v>42751</v>
      </c>
      <c r="S25" s="541">
        <v>42752</v>
      </c>
      <c r="T25" s="538">
        <v>42753</v>
      </c>
      <c r="U25" s="539">
        <v>42754</v>
      </c>
      <c r="V25" s="541">
        <v>42755</v>
      </c>
      <c r="W25" s="542">
        <v>42756</v>
      </c>
      <c r="X25" s="543" t="s">
        <v>559</v>
      </c>
      <c r="Y25" s="542">
        <v>42759</v>
      </c>
      <c r="Z25" s="499" t="str">
        <f ca="1">IF(F25="","",IF(VLOOKUP(F25,PROFILE!$B$6:$L$5000,11,FALSE)&lt;&gt;"OUT",VLOOKUP(F25,PROFILE!$B$6:$L$5000,9,FALSE)-NOW(),"OUT"))</f>
        <v>OUT</v>
      </c>
      <c r="AA25" s="389">
        <f t="shared" si="5"/>
        <v>6994</v>
      </c>
      <c r="AB25" s="389">
        <v>25</v>
      </c>
      <c r="AC25" s="559"/>
      <c r="AD25" s="560" t="s">
        <v>440</v>
      </c>
      <c r="AE25" s="561"/>
      <c r="AF25" s="562"/>
      <c r="AG25" s="563"/>
      <c r="AH25" s="564"/>
      <c r="AI25" s="565"/>
      <c r="AJ25" s="566" t="s">
        <v>591</v>
      </c>
      <c r="AK25" s="567"/>
      <c r="AL25" s="568"/>
      <c r="AM25" s="569"/>
      <c r="AN25" s="570"/>
      <c r="AO25" s="571"/>
      <c r="AP25" s="572" t="s">
        <v>440</v>
      </c>
      <c r="AQ25" s="573"/>
      <c r="AR25" s="574"/>
      <c r="AS25" s="575">
        <f t="shared" si="0"/>
        <v>42746</v>
      </c>
      <c r="AT25" s="576">
        <f t="shared" si="1"/>
        <v>42747</v>
      </c>
      <c r="AU25" s="576">
        <f t="shared" si="2"/>
        <v>42752</v>
      </c>
      <c r="AV25" s="576">
        <f t="shared" si="3"/>
        <v>42753</v>
      </c>
      <c r="AW25" s="576">
        <f t="shared" si="6"/>
        <v>42756</v>
      </c>
    </row>
    <row r="26" spans="6:49" ht="23.25" customHeight="1" x14ac:dyDescent="0.35">
      <c r="F26" s="535">
        <v>1701025</v>
      </c>
      <c r="G26" s="536" t="s">
        <v>310</v>
      </c>
      <c r="H26" s="536" t="s">
        <v>336</v>
      </c>
      <c r="I26" s="536" t="s">
        <v>414</v>
      </c>
      <c r="J26" s="537" t="s">
        <v>102</v>
      </c>
      <c r="K26" s="538">
        <v>42746</v>
      </c>
      <c r="L26" s="539">
        <v>42747</v>
      </c>
      <c r="M26" s="540"/>
      <c r="N26" s="540"/>
      <c r="O26" s="541"/>
      <c r="P26" s="539">
        <v>42748</v>
      </c>
      <c r="Q26" s="540">
        <v>42749</v>
      </c>
      <c r="R26" s="540">
        <v>42751</v>
      </c>
      <c r="S26" s="541">
        <v>42752</v>
      </c>
      <c r="T26" s="538">
        <v>42753</v>
      </c>
      <c r="U26" s="539">
        <v>42754</v>
      </c>
      <c r="V26" s="541">
        <v>42755</v>
      </c>
      <c r="W26" s="542">
        <v>42756</v>
      </c>
      <c r="X26" s="543" t="s">
        <v>559</v>
      </c>
      <c r="Y26" s="542">
        <v>42763</v>
      </c>
      <c r="Z26" s="499" t="s">
        <v>555</v>
      </c>
      <c r="AA26" s="389">
        <f t="shared" si="5"/>
        <v>5609</v>
      </c>
      <c r="AB26" s="389">
        <v>26</v>
      </c>
      <c r="AC26" s="559"/>
      <c r="AD26" s="560" t="s">
        <v>440</v>
      </c>
      <c r="AE26" s="561"/>
      <c r="AF26" s="562"/>
      <c r="AG26" s="563" t="s">
        <v>435</v>
      </c>
      <c r="AH26" s="564"/>
      <c r="AI26" s="565"/>
      <c r="AJ26" s="566" t="s">
        <v>656</v>
      </c>
      <c r="AK26" s="567"/>
      <c r="AL26" s="568"/>
      <c r="AM26" s="569"/>
      <c r="AN26" s="570"/>
      <c r="AO26" s="571"/>
      <c r="AP26" s="572"/>
      <c r="AQ26" s="573"/>
      <c r="AR26" s="574"/>
      <c r="AS26" s="575">
        <f t="shared" si="0"/>
        <v>42746</v>
      </c>
      <c r="AT26" s="576">
        <f t="shared" si="1"/>
        <v>42747</v>
      </c>
      <c r="AU26" s="576">
        <f t="shared" si="2"/>
        <v>42752</v>
      </c>
      <c r="AV26" s="576">
        <f t="shared" si="3"/>
        <v>42753</v>
      </c>
      <c r="AW26" s="576">
        <f t="shared" si="6"/>
        <v>42756</v>
      </c>
    </row>
    <row r="27" spans="6:49" ht="23.25" customHeight="1" x14ac:dyDescent="0.35">
      <c r="F27" s="535">
        <v>1701028</v>
      </c>
      <c r="G27" s="536" t="s">
        <v>310</v>
      </c>
      <c r="H27" s="536" t="s">
        <v>384</v>
      </c>
      <c r="I27" s="536" t="s">
        <v>423</v>
      </c>
      <c r="J27" s="537" t="s">
        <v>43</v>
      </c>
      <c r="K27" s="538"/>
      <c r="L27" s="539">
        <v>42742</v>
      </c>
      <c r="M27" s="540"/>
      <c r="N27" s="540"/>
      <c r="O27" s="541"/>
      <c r="P27" s="539">
        <v>42744</v>
      </c>
      <c r="Q27" s="540"/>
      <c r="R27" s="540"/>
      <c r="S27" s="541"/>
      <c r="T27" s="538">
        <v>42745</v>
      </c>
      <c r="U27" s="539">
        <v>42746</v>
      </c>
      <c r="V27" s="541"/>
      <c r="W27" s="542">
        <v>42747</v>
      </c>
      <c r="X27" s="543" t="s">
        <v>559</v>
      </c>
      <c r="Y27" s="542">
        <v>42752</v>
      </c>
      <c r="Z27" s="499" t="str">
        <f ca="1">IF(F27="","",IF(VLOOKUP(F27,PROFILE!$B$6:$L$5000,11,FALSE)&lt;&gt;"OUT",VLOOKUP(F27,PROFILE!$B$6:$L$5000,9,FALSE)-NOW(),"OUT"))</f>
        <v>OUT</v>
      </c>
      <c r="AA27" s="389">
        <f t="shared" si="5"/>
        <v>9645</v>
      </c>
      <c r="AB27" s="389">
        <v>27</v>
      </c>
      <c r="AC27" s="559"/>
      <c r="AD27" s="560"/>
      <c r="AE27" s="561"/>
      <c r="AF27" s="562"/>
      <c r="AG27" s="563" t="s">
        <v>436</v>
      </c>
      <c r="AH27" s="564"/>
      <c r="AI27" s="565"/>
      <c r="AJ27" s="566" t="s">
        <v>440</v>
      </c>
      <c r="AK27" s="567"/>
      <c r="AL27" s="568"/>
      <c r="AM27" s="569"/>
      <c r="AN27" s="570"/>
      <c r="AO27" s="571"/>
      <c r="AP27" s="572"/>
      <c r="AQ27" s="573"/>
      <c r="AR27" s="574"/>
      <c r="AS27" s="575" t="str">
        <f t="shared" si="0"/>
        <v/>
      </c>
      <c r="AT27" s="576">
        <f t="shared" si="1"/>
        <v>42742</v>
      </c>
      <c r="AU27" s="576">
        <f t="shared" si="2"/>
        <v>42744</v>
      </c>
      <c r="AV27" s="576">
        <f t="shared" si="3"/>
        <v>42745</v>
      </c>
      <c r="AW27" s="576">
        <f t="shared" si="6"/>
        <v>42747</v>
      </c>
    </row>
    <row r="28" spans="6:49" ht="23.25" customHeight="1" x14ac:dyDescent="0.35">
      <c r="F28" s="535">
        <v>1701029</v>
      </c>
      <c r="G28" s="536" t="s">
        <v>315</v>
      </c>
      <c r="H28" s="536" t="s">
        <v>316</v>
      </c>
      <c r="I28" s="536" t="s">
        <v>427</v>
      </c>
      <c r="J28" s="537" t="s">
        <v>44</v>
      </c>
      <c r="K28" s="538"/>
      <c r="L28" s="539">
        <v>42377</v>
      </c>
      <c r="M28" s="540"/>
      <c r="N28" s="540"/>
      <c r="O28" s="541"/>
      <c r="P28" s="539">
        <v>42378</v>
      </c>
      <c r="Q28" s="540">
        <v>42380</v>
      </c>
      <c r="R28" s="540"/>
      <c r="S28" s="541"/>
      <c r="T28" s="538">
        <v>42381</v>
      </c>
      <c r="U28" s="539">
        <v>42382</v>
      </c>
      <c r="V28" s="541"/>
      <c r="W28" s="542"/>
      <c r="X28" s="543" t="s">
        <v>559</v>
      </c>
      <c r="Y28" s="542">
        <v>42752</v>
      </c>
      <c r="Z28" s="499" t="str">
        <f ca="1">IF(F28="","",IF(VLOOKUP(F28,PROFILE!$B$6:$L$5000,11,FALSE)&lt;&gt;"OUT",VLOOKUP(F28,PROFILE!$B$6:$L$5000,9,FALSE)-NOW(),"OUT"))</f>
        <v>OUT</v>
      </c>
      <c r="AA28" s="389">
        <f t="shared" si="5"/>
        <v>1106</v>
      </c>
      <c r="AB28" s="389">
        <v>28</v>
      </c>
      <c r="AC28" s="559"/>
      <c r="AD28" s="560"/>
      <c r="AE28" s="561"/>
      <c r="AF28" s="562"/>
      <c r="AG28" s="563" t="s">
        <v>435</v>
      </c>
      <c r="AH28" s="564"/>
      <c r="AI28" s="565"/>
      <c r="AJ28" s="566" t="s">
        <v>438</v>
      </c>
      <c r="AK28" s="567">
        <v>0</v>
      </c>
      <c r="AL28" s="568">
        <v>1</v>
      </c>
      <c r="AM28" s="569"/>
      <c r="AN28" s="570"/>
      <c r="AO28" s="571"/>
      <c r="AP28" s="572"/>
      <c r="AQ28" s="573"/>
      <c r="AR28" s="574"/>
      <c r="AS28" s="575" t="str">
        <f t="shared" si="0"/>
        <v/>
      </c>
      <c r="AT28" s="576">
        <f t="shared" si="1"/>
        <v>42377</v>
      </c>
      <c r="AU28" s="576">
        <f t="shared" si="2"/>
        <v>42380</v>
      </c>
      <c r="AV28" s="576">
        <f t="shared" si="3"/>
        <v>42381</v>
      </c>
      <c r="AW28" s="576">
        <f t="shared" si="6"/>
        <v>42382</v>
      </c>
    </row>
    <row r="29" spans="6:49" ht="23.25" customHeight="1" x14ac:dyDescent="0.35">
      <c r="F29" s="535">
        <v>1701027</v>
      </c>
      <c r="G29" s="536" t="s">
        <v>310</v>
      </c>
      <c r="H29" s="536" t="s">
        <v>420</v>
      </c>
      <c r="I29" s="536" t="s">
        <v>419</v>
      </c>
      <c r="J29" s="537" t="s">
        <v>43</v>
      </c>
      <c r="K29" s="538">
        <v>42744</v>
      </c>
      <c r="L29" s="539"/>
      <c r="M29" s="540"/>
      <c r="N29" s="540"/>
      <c r="O29" s="541"/>
      <c r="P29" s="539">
        <v>42745</v>
      </c>
      <c r="Q29" s="540">
        <v>42746</v>
      </c>
      <c r="R29" s="540"/>
      <c r="S29" s="541"/>
      <c r="T29" s="538">
        <v>42747</v>
      </c>
      <c r="U29" s="539">
        <v>42748</v>
      </c>
      <c r="V29" s="541"/>
      <c r="W29" s="542"/>
      <c r="X29" s="543" t="s">
        <v>559</v>
      </c>
      <c r="Y29" s="542">
        <v>42755</v>
      </c>
      <c r="Z29" s="499" t="s">
        <v>555</v>
      </c>
      <c r="AA29" s="389">
        <f t="shared" si="5"/>
        <v>1607</v>
      </c>
      <c r="AB29" s="389">
        <v>29</v>
      </c>
      <c r="AC29" s="559"/>
      <c r="AD29" s="560"/>
      <c r="AE29" s="561"/>
      <c r="AF29" s="562"/>
      <c r="AG29" s="563" t="s">
        <v>436</v>
      </c>
      <c r="AH29" s="564"/>
      <c r="AI29" s="565"/>
      <c r="AJ29" s="566" t="s">
        <v>440</v>
      </c>
      <c r="AK29" s="567"/>
      <c r="AL29" s="568"/>
      <c r="AM29" s="569"/>
      <c r="AN29" s="570"/>
      <c r="AO29" s="571"/>
      <c r="AP29" s="572"/>
      <c r="AQ29" s="573"/>
      <c r="AR29" s="574"/>
      <c r="AS29" s="575">
        <f t="shared" si="0"/>
        <v>42744</v>
      </c>
      <c r="AT29" s="576" t="str">
        <f t="shared" si="1"/>
        <v/>
      </c>
      <c r="AU29" s="576">
        <f t="shared" si="2"/>
        <v>42746</v>
      </c>
      <c r="AV29" s="576">
        <f t="shared" si="3"/>
        <v>42747</v>
      </c>
      <c r="AW29" s="576">
        <f t="shared" si="6"/>
        <v>42748</v>
      </c>
    </row>
    <row r="30" spans="6:49" ht="23.25" customHeight="1" x14ac:dyDescent="0.35">
      <c r="F30" s="535">
        <v>1701030</v>
      </c>
      <c r="G30" s="536" t="s">
        <v>448</v>
      </c>
      <c r="H30" s="536" t="s">
        <v>368</v>
      </c>
      <c r="I30" s="536" t="s">
        <v>447</v>
      </c>
      <c r="J30" s="537" t="s">
        <v>44</v>
      </c>
      <c r="K30" s="538"/>
      <c r="L30" s="539">
        <v>42744</v>
      </c>
      <c r="M30" s="540"/>
      <c r="N30" s="540"/>
      <c r="O30" s="541"/>
      <c r="P30" s="539">
        <v>42745</v>
      </c>
      <c r="Q30" s="540"/>
      <c r="R30" s="540"/>
      <c r="S30" s="541"/>
      <c r="T30" s="538">
        <v>42746</v>
      </c>
      <c r="U30" s="539">
        <v>42747</v>
      </c>
      <c r="V30" s="541"/>
      <c r="W30" s="542"/>
      <c r="X30" s="543" t="s">
        <v>559</v>
      </c>
      <c r="Y30" s="542" t="s">
        <v>726</v>
      </c>
      <c r="Z30" s="499" t="s">
        <v>555</v>
      </c>
      <c r="AA30" s="389">
        <f t="shared" si="5"/>
        <v>1401</v>
      </c>
      <c r="AB30" s="389">
        <v>30</v>
      </c>
      <c r="AC30" s="559"/>
      <c r="AD30" s="560"/>
      <c r="AE30" s="561"/>
      <c r="AF30" s="562"/>
      <c r="AG30" s="563"/>
      <c r="AH30" s="564"/>
      <c r="AI30" s="565"/>
      <c r="AJ30" s="566"/>
      <c r="AK30" s="567"/>
      <c r="AL30" s="568"/>
      <c r="AM30" s="569"/>
      <c r="AN30" s="570"/>
      <c r="AO30" s="571"/>
      <c r="AP30" s="572" t="s">
        <v>440</v>
      </c>
      <c r="AQ30" s="573"/>
      <c r="AR30" s="574"/>
      <c r="AS30" s="575" t="str">
        <f t="shared" si="0"/>
        <v/>
      </c>
      <c r="AT30" s="576">
        <f t="shared" si="1"/>
        <v>42744</v>
      </c>
      <c r="AU30" s="576">
        <f t="shared" si="2"/>
        <v>42745</v>
      </c>
      <c r="AV30" s="576">
        <f t="shared" si="3"/>
        <v>42746</v>
      </c>
      <c r="AW30" s="576">
        <f t="shared" si="6"/>
        <v>42747</v>
      </c>
    </row>
    <row r="31" spans="6:49" ht="23.25" customHeight="1" x14ac:dyDescent="0.35">
      <c r="F31" s="535">
        <v>1701031</v>
      </c>
      <c r="G31" s="536" t="s">
        <v>315</v>
      </c>
      <c r="H31" s="536" t="s">
        <v>460</v>
      </c>
      <c r="I31" s="536" t="s">
        <v>459</v>
      </c>
      <c r="J31" s="537" t="s">
        <v>102</v>
      </c>
      <c r="K31" s="538">
        <v>42746</v>
      </c>
      <c r="L31" s="539">
        <v>42747</v>
      </c>
      <c r="M31" s="540"/>
      <c r="N31" s="540"/>
      <c r="O31" s="541"/>
      <c r="P31" s="539">
        <v>42748</v>
      </c>
      <c r="Q31" s="540">
        <v>42749</v>
      </c>
      <c r="R31" s="540">
        <v>42751</v>
      </c>
      <c r="S31" s="541">
        <v>42752</v>
      </c>
      <c r="T31" s="538">
        <v>42753</v>
      </c>
      <c r="U31" s="539">
        <v>42754</v>
      </c>
      <c r="V31" s="541">
        <v>42755</v>
      </c>
      <c r="W31" s="542">
        <v>42756</v>
      </c>
      <c r="X31" s="543" t="s">
        <v>559</v>
      </c>
      <c r="Y31" s="542">
        <v>42763</v>
      </c>
      <c r="Z31" s="499">
        <f ca="1">IF(F31="","",IF(VLOOKUP(F31,PROFILE!$B$6:$L$5000,11,FALSE)&lt;&gt;"OUT",VLOOKUP(F31,PROFILE!$B$6:$L$5000,9,FALSE)-NOW(),"OUT"))</f>
        <v>-43032.973902430553</v>
      </c>
      <c r="AA31" s="389">
        <f t="shared" si="5"/>
        <v>9475</v>
      </c>
      <c r="AB31" s="389">
        <v>31</v>
      </c>
      <c r="AC31" s="559"/>
      <c r="AD31" s="560" t="s">
        <v>436</v>
      </c>
      <c r="AE31" s="561"/>
      <c r="AF31" s="562"/>
      <c r="AG31" s="563"/>
      <c r="AH31" s="564"/>
      <c r="AI31" s="565"/>
      <c r="AJ31" s="566" t="s">
        <v>657</v>
      </c>
      <c r="AK31" s="567"/>
      <c r="AL31" s="568"/>
      <c r="AM31" s="569"/>
      <c r="AN31" s="570"/>
      <c r="AO31" s="571"/>
      <c r="AP31" s="572" t="s">
        <v>440</v>
      </c>
      <c r="AQ31" s="573"/>
      <c r="AR31" s="574"/>
      <c r="AS31" s="575">
        <f t="shared" si="0"/>
        <v>42746</v>
      </c>
      <c r="AT31" s="576">
        <f t="shared" si="1"/>
        <v>42747</v>
      </c>
      <c r="AU31" s="576">
        <f t="shared" si="2"/>
        <v>42752</v>
      </c>
      <c r="AV31" s="576">
        <f t="shared" si="3"/>
        <v>42753</v>
      </c>
      <c r="AW31" s="576">
        <f t="shared" si="6"/>
        <v>42756</v>
      </c>
    </row>
    <row r="32" spans="6:49" ht="23.25" customHeight="1" x14ac:dyDescent="0.35">
      <c r="F32" s="535">
        <v>1701014</v>
      </c>
      <c r="G32" s="536" t="s">
        <v>299</v>
      </c>
      <c r="H32" s="536" t="s">
        <v>364</v>
      </c>
      <c r="I32" s="536" t="s">
        <v>363</v>
      </c>
      <c r="J32" s="537" t="s">
        <v>44</v>
      </c>
      <c r="K32" s="538"/>
      <c r="L32" s="539">
        <v>42746</v>
      </c>
      <c r="M32" s="540">
        <v>42747</v>
      </c>
      <c r="N32" s="540"/>
      <c r="O32" s="541"/>
      <c r="P32" s="539">
        <v>42748</v>
      </c>
      <c r="Q32" s="540">
        <v>42749</v>
      </c>
      <c r="R32" s="540"/>
      <c r="S32" s="541"/>
      <c r="T32" s="538">
        <v>42751</v>
      </c>
      <c r="U32" s="539">
        <v>42752</v>
      </c>
      <c r="V32" s="541">
        <v>42753</v>
      </c>
      <c r="W32" s="542">
        <v>42754</v>
      </c>
      <c r="X32" s="543" t="s">
        <v>559</v>
      </c>
      <c r="Y32" s="542" t="s">
        <v>726</v>
      </c>
      <c r="Z32" s="499" t="s">
        <v>555</v>
      </c>
      <c r="AA32" s="389">
        <f t="shared" si="5"/>
        <v>4570</v>
      </c>
      <c r="AB32" s="389">
        <v>32</v>
      </c>
      <c r="AC32" s="559"/>
      <c r="AD32" s="560"/>
      <c r="AE32" s="561"/>
      <c r="AF32" s="562"/>
      <c r="AG32" s="563" t="s">
        <v>435</v>
      </c>
      <c r="AH32" s="564"/>
      <c r="AI32" s="565"/>
      <c r="AJ32" s="566" t="s">
        <v>437</v>
      </c>
      <c r="AK32" s="567"/>
      <c r="AL32" s="568"/>
      <c r="AM32" s="569"/>
      <c r="AN32" s="570"/>
      <c r="AO32" s="571"/>
      <c r="AP32" s="572"/>
      <c r="AQ32" s="573"/>
      <c r="AR32" s="574"/>
      <c r="AS32" s="575" t="str">
        <f t="shared" si="0"/>
        <v/>
      </c>
      <c r="AT32" s="576">
        <f t="shared" si="1"/>
        <v>42747</v>
      </c>
      <c r="AU32" s="576">
        <f t="shared" si="2"/>
        <v>42749</v>
      </c>
      <c r="AV32" s="576">
        <f t="shared" si="3"/>
        <v>42751</v>
      </c>
      <c r="AW32" s="576">
        <f t="shared" si="6"/>
        <v>42754</v>
      </c>
    </row>
    <row r="33" spans="6:49" ht="23.25" customHeight="1" x14ac:dyDescent="0.35">
      <c r="F33" s="535">
        <v>1701015</v>
      </c>
      <c r="G33" s="536" t="s">
        <v>299</v>
      </c>
      <c r="H33" s="536" t="s">
        <v>368</v>
      </c>
      <c r="I33" s="536" t="s">
        <v>367</v>
      </c>
      <c r="J33" s="537" t="s">
        <v>44</v>
      </c>
      <c r="K33" s="538"/>
      <c r="L33" s="539">
        <v>42747</v>
      </c>
      <c r="M33" s="540"/>
      <c r="N33" s="540"/>
      <c r="O33" s="541"/>
      <c r="P33" s="539">
        <v>42748</v>
      </c>
      <c r="Q33" s="540">
        <v>42749</v>
      </c>
      <c r="R33" s="540"/>
      <c r="S33" s="541"/>
      <c r="T33" s="538">
        <v>42751</v>
      </c>
      <c r="U33" s="539">
        <v>42752</v>
      </c>
      <c r="V33" s="541"/>
      <c r="W33" s="542">
        <v>42753</v>
      </c>
      <c r="X33" s="543" t="s">
        <v>559</v>
      </c>
      <c r="Y33" s="542">
        <v>42753</v>
      </c>
      <c r="Z33" s="499" t="str">
        <f ca="1">IF(F33="","",IF(VLOOKUP(F33,PROFILE!$B$6:$L$5000,11,FALSE)&lt;&gt;"OUT",VLOOKUP(F33,PROFILE!$B$6:$L$5000,9,FALSE)-NOW(),"OUT"))</f>
        <v>OUT</v>
      </c>
      <c r="AA33" s="389">
        <f t="shared" si="5"/>
        <v>4467</v>
      </c>
      <c r="AB33" s="389">
        <v>33</v>
      </c>
      <c r="AC33" s="559"/>
      <c r="AD33" s="560"/>
      <c r="AE33" s="561"/>
      <c r="AF33" s="562"/>
      <c r="AG33" s="563"/>
      <c r="AH33" s="564"/>
      <c r="AI33" s="565"/>
      <c r="AJ33" s="566" t="s">
        <v>581</v>
      </c>
      <c r="AK33" s="567"/>
      <c r="AL33" s="568"/>
      <c r="AM33" s="569"/>
      <c r="AN33" s="570"/>
      <c r="AO33" s="571"/>
      <c r="AP33" s="572" t="s">
        <v>440</v>
      </c>
      <c r="AQ33" s="573"/>
      <c r="AR33" s="574"/>
      <c r="AS33" s="575" t="str">
        <f t="shared" si="0"/>
        <v/>
      </c>
      <c r="AT33" s="576">
        <f t="shared" si="1"/>
        <v>42747</v>
      </c>
      <c r="AU33" s="576">
        <f t="shared" si="2"/>
        <v>42749</v>
      </c>
      <c r="AV33" s="576">
        <f t="shared" si="3"/>
        <v>42751</v>
      </c>
      <c r="AW33" s="576">
        <f t="shared" si="6"/>
        <v>42753</v>
      </c>
    </row>
    <row r="34" spans="6:49" ht="23.25" customHeight="1" x14ac:dyDescent="0.35">
      <c r="F34" s="535">
        <v>1701065</v>
      </c>
      <c r="G34" s="536" t="s">
        <v>310</v>
      </c>
      <c r="H34" s="536" t="s">
        <v>400</v>
      </c>
      <c r="I34" s="536" t="s">
        <v>569</v>
      </c>
      <c r="J34" s="537" t="s">
        <v>43</v>
      </c>
      <c r="K34" s="538"/>
      <c r="L34" s="539">
        <v>42746</v>
      </c>
      <c r="M34" s="540"/>
      <c r="N34" s="540"/>
      <c r="O34" s="541"/>
      <c r="P34" s="539">
        <v>42747</v>
      </c>
      <c r="Q34" s="540">
        <v>42748</v>
      </c>
      <c r="R34" s="540"/>
      <c r="S34" s="541"/>
      <c r="T34" s="538">
        <v>42749</v>
      </c>
      <c r="U34" s="539">
        <v>42751</v>
      </c>
      <c r="V34" s="541"/>
      <c r="W34" s="542">
        <v>42752</v>
      </c>
      <c r="X34" s="543" t="s">
        <v>559</v>
      </c>
      <c r="Y34" s="542">
        <v>42754</v>
      </c>
      <c r="Z34" s="499" t="str">
        <f ca="1">IF(F34="","",IF(VLOOKUP(F34,PROFILE!$B$6:$L$5000,11,FALSE)&lt;&gt;"OUT",VLOOKUP(F34,PROFILE!$B$6:$L$5000,9,FALSE)-NOW(),"OUT"))</f>
        <v>OUT</v>
      </c>
      <c r="AA34" s="389">
        <f t="shared" si="5"/>
        <v>2407</v>
      </c>
      <c r="AB34" s="389">
        <v>34</v>
      </c>
      <c r="AC34" s="559"/>
      <c r="AD34" s="560"/>
      <c r="AE34" s="561"/>
      <c r="AF34" s="562"/>
      <c r="AG34" s="563"/>
      <c r="AH34" s="564"/>
      <c r="AI34" s="565"/>
      <c r="AJ34" s="566" t="s">
        <v>438</v>
      </c>
      <c r="AK34" s="567"/>
      <c r="AL34" s="568"/>
      <c r="AM34" s="569"/>
      <c r="AN34" s="570"/>
      <c r="AO34" s="571"/>
      <c r="AP34" s="572"/>
      <c r="AQ34" s="573"/>
      <c r="AR34" s="574"/>
      <c r="AS34" s="575" t="str">
        <f t="shared" si="0"/>
        <v/>
      </c>
      <c r="AT34" s="576">
        <f t="shared" si="1"/>
        <v>42746</v>
      </c>
      <c r="AU34" s="576">
        <f t="shared" si="2"/>
        <v>42748</v>
      </c>
      <c r="AV34" s="576">
        <f t="shared" si="3"/>
        <v>42749</v>
      </c>
      <c r="AW34" s="576">
        <f t="shared" si="6"/>
        <v>42752</v>
      </c>
    </row>
    <row r="35" spans="6:49" ht="23.25" customHeight="1" x14ac:dyDescent="0.35">
      <c r="F35" s="535">
        <v>1701066</v>
      </c>
      <c r="G35" s="536" t="s">
        <v>323</v>
      </c>
      <c r="H35" s="536">
        <v>3</v>
      </c>
      <c r="I35" s="536" t="s">
        <v>573</v>
      </c>
      <c r="J35" s="537" t="s">
        <v>44</v>
      </c>
      <c r="K35" s="538"/>
      <c r="L35" s="539">
        <v>42744</v>
      </c>
      <c r="M35" s="540"/>
      <c r="N35" s="540"/>
      <c r="O35" s="541"/>
      <c r="P35" s="539">
        <v>42745</v>
      </c>
      <c r="Q35" s="540"/>
      <c r="R35" s="540"/>
      <c r="S35" s="541"/>
      <c r="T35" s="538">
        <v>42746</v>
      </c>
      <c r="U35" s="539">
        <v>42747</v>
      </c>
      <c r="V35" s="541"/>
      <c r="W35" s="542"/>
      <c r="X35" s="543" t="s">
        <v>559</v>
      </c>
      <c r="Y35" s="542">
        <v>42748</v>
      </c>
      <c r="Z35" s="499" t="str">
        <f ca="1">IF(F35="","",IF(VLOOKUP(F35,PROFILE!$B$6:$L$5000,11,FALSE)&lt;&gt;"OUT",VLOOKUP(F35,PROFILE!$B$6:$L$5000,9,FALSE)-NOW(),"OUT"))</f>
        <v>OUT</v>
      </c>
      <c r="AA35" s="389">
        <f t="shared" si="5"/>
        <v>2665</v>
      </c>
      <c r="AB35" s="389">
        <v>35</v>
      </c>
      <c r="AC35" s="559"/>
      <c r="AD35" s="560"/>
      <c r="AE35" s="561"/>
      <c r="AF35" s="562"/>
      <c r="AG35" s="563"/>
      <c r="AH35" s="564"/>
      <c r="AI35" s="565"/>
      <c r="AJ35" s="566"/>
      <c r="AK35" s="567"/>
      <c r="AL35" s="568"/>
      <c r="AM35" s="569"/>
      <c r="AN35" s="570"/>
      <c r="AO35" s="571"/>
      <c r="AP35" s="572"/>
      <c r="AQ35" s="573"/>
      <c r="AR35" s="574"/>
      <c r="AS35" s="575" t="str">
        <f t="shared" si="0"/>
        <v/>
      </c>
      <c r="AT35" s="576">
        <f t="shared" si="1"/>
        <v>42744</v>
      </c>
      <c r="AU35" s="576">
        <f t="shared" si="2"/>
        <v>42745</v>
      </c>
      <c r="AV35" s="576">
        <f t="shared" si="3"/>
        <v>42746</v>
      </c>
      <c r="AW35" s="576">
        <f t="shared" si="6"/>
        <v>42747</v>
      </c>
    </row>
    <row r="36" spans="6:49" ht="23.25" customHeight="1" x14ac:dyDescent="0.35">
      <c r="F36" s="535">
        <v>1701040</v>
      </c>
      <c r="G36" s="536" t="s">
        <v>299</v>
      </c>
      <c r="H36" s="536" t="s">
        <v>364</v>
      </c>
      <c r="I36" s="536" t="s">
        <v>490</v>
      </c>
      <c r="J36" s="537" t="s">
        <v>179</v>
      </c>
      <c r="K36" s="538"/>
      <c r="L36" s="539"/>
      <c r="M36" s="540"/>
      <c r="N36" s="540"/>
      <c r="O36" s="541"/>
      <c r="P36" s="539">
        <v>42749</v>
      </c>
      <c r="Q36" s="540">
        <v>42751</v>
      </c>
      <c r="R36" s="540">
        <v>42752</v>
      </c>
      <c r="S36" s="541"/>
      <c r="T36" s="538">
        <v>42753</v>
      </c>
      <c r="U36" s="539">
        <v>42754</v>
      </c>
      <c r="V36" s="541">
        <v>42755</v>
      </c>
      <c r="W36" s="542">
        <v>42756</v>
      </c>
      <c r="X36" s="543" t="s">
        <v>559</v>
      </c>
      <c r="Y36" s="542">
        <v>42763</v>
      </c>
      <c r="Z36" s="499" t="s">
        <v>555</v>
      </c>
      <c r="AA36" s="389">
        <f t="shared" si="5"/>
        <v>9411</v>
      </c>
      <c r="AB36" s="389">
        <v>36</v>
      </c>
      <c r="AC36" s="559"/>
      <c r="AD36" s="560"/>
      <c r="AE36" s="561"/>
      <c r="AF36" s="562"/>
      <c r="AG36" s="563" t="s">
        <v>435</v>
      </c>
      <c r="AH36" s="564"/>
      <c r="AI36" s="565"/>
      <c r="AJ36" s="566" t="s">
        <v>439</v>
      </c>
      <c r="AK36" s="567"/>
      <c r="AL36" s="568"/>
      <c r="AM36" s="569"/>
      <c r="AN36" s="570"/>
      <c r="AO36" s="571"/>
      <c r="AP36" s="572"/>
      <c r="AQ36" s="573"/>
      <c r="AR36" s="574"/>
      <c r="AS36" s="575" t="str">
        <f t="shared" si="0"/>
        <v/>
      </c>
      <c r="AT36" s="576" t="str">
        <f t="shared" si="1"/>
        <v/>
      </c>
      <c r="AU36" s="576">
        <f t="shared" si="2"/>
        <v>42752</v>
      </c>
      <c r="AV36" s="576">
        <f t="shared" si="3"/>
        <v>42753</v>
      </c>
      <c r="AW36" s="576">
        <f t="shared" si="6"/>
        <v>42756</v>
      </c>
    </row>
    <row r="37" spans="6:49" ht="23.25" customHeight="1" x14ac:dyDescent="0.35">
      <c r="F37" s="535">
        <v>1701077</v>
      </c>
      <c r="G37" s="536" t="s">
        <v>310</v>
      </c>
      <c r="H37" s="536" t="s">
        <v>400</v>
      </c>
      <c r="I37" s="536" t="s">
        <v>606</v>
      </c>
      <c r="J37" s="537" t="s">
        <v>102</v>
      </c>
      <c r="K37" s="538">
        <v>42762</v>
      </c>
      <c r="L37" s="539">
        <v>42763</v>
      </c>
      <c r="M37" s="540"/>
      <c r="N37" s="540"/>
      <c r="O37" s="541"/>
      <c r="P37" s="539">
        <v>42765</v>
      </c>
      <c r="Q37" s="540">
        <v>42766</v>
      </c>
      <c r="R37" s="540">
        <v>42767</v>
      </c>
      <c r="S37" s="541">
        <v>42768</v>
      </c>
      <c r="T37" s="538">
        <v>42769</v>
      </c>
      <c r="U37" s="539">
        <v>42770</v>
      </c>
      <c r="V37" s="541">
        <v>42772</v>
      </c>
      <c r="W37" s="542">
        <v>42773</v>
      </c>
      <c r="X37" s="543" t="s">
        <v>559</v>
      </c>
      <c r="Y37" s="542">
        <v>42774</v>
      </c>
      <c r="Z37" s="499" t="s">
        <v>555</v>
      </c>
      <c r="AA37" s="389">
        <f t="shared" si="5"/>
        <v>5217</v>
      </c>
      <c r="AB37" s="389">
        <v>37</v>
      </c>
      <c r="AC37" s="559"/>
      <c r="AD37" s="560" t="s">
        <v>440</v>
      </c>
      <c r="AE37" s="561"/>
      <c r="AF37" s="562"/>
      <c r="AG37" s="563"/>
      <c r="AH37" s="564"/>
      <c r="AI37" s="565"/>
      <c r="AJ37" s="566" t="s">
        <v>438</v>
      </c>
      <c r="AK37" s="567"/>
      <c r="AL37" s="568"/>
      <c r="AM37" s="569"/>
      <c r="AN37" s="570"/>
      <c r="AO37" s="571"/>
      <c r="AP37" s="572"/>
      <c r="AQ37" s="573"/>
      <c r="AR37" s="574"/>
      <c r="AS37" s="575">
        <f t="shared" si="0"/>
        <v>42762</v>
      </c>
      <c r="AT37" s="576">
        <f t="shared" si="1"/>
        <v>42763</v>
      </c>
      <c r="AU37" s="576">
        <f t="shared" si="2"/>
        <v>42768</v>
      </c>
      <c r="AV37" s="576">
        <f t="shared" si="3"/>
        <v>42769</v>
      </c>
      <c r="AW37" s="576">
        <f t="shared" si="6"/>
        <v>42773</v>
      </c>
    </row>
    <row r="38" spans="6:49" ht="23.25" customHeight="1" x14ac:dyDescent="0.35">
      <c r="F38" s="535">
        <v>1701033</v>
      </c>
      <c r="G38" s="536" t="s">
        <v>315</v>
      </c>
      <c r="H38" s="536" t="s">
        <v>316</v>
      </c>
      <c r="I38" s="536" t="s">
        <v>468</v>
      </c>
      <c r="J38" s="537" t="s">
        <v>179</v>
      </c>
      <c r="K38" s="538"/>
      <c r="L38" s="539"/>
      <c r="M38" s="540"/>
      <c r="N38" s="540"/>
      <c r="O38" s="541"/>
      <c r="P38" s="539"/>
      <c r="Q38" s="540"/>
      <c r="R38" s="540"/>
      <c r="S38" s="541"/>
      <c r="T38" s="538"/>
      <c r="U38" s="539"/>
      <c r="V38" s="541"/>
      <c r="W38" s="542"/>
      <c r="X38" s="543" t="s">
        <v>559</v>
      </c>
      <c r="Y38" s="542" t="str">
        <f t="shared" ref="Y38:Y61" si="7">IF(F38="","","ยังไม่กำหนด")</f>
        <v>ยังไม่กำหนด</v>
      </c>
      <c r="Z38" s="499">
        <f ca="1">IF(F38="","",IF(VLOOKUP(F38,PROFILE!$B$6:$L$5000,11,FALSE)&lt;&gt;"OUT",VLOOKUP(F38,PROFILE!$B$6:$L$5000,9,FALSE)-NOW(),"OUT"))</f>
        <v>-43032.973902430553</v>
      </c>
      <c r="AA38" s="389">
        <f t="shared" si="5"/>
        <v>6962</v>
      </c>
      <c r="AB38" s="389">
        <v>38</v>
      </c>
      <c r="AC38" s="559"/>
      <c r="AD38" s="560"/>
      <c r="AE38" s="561"/>
      <c r="AF38" s="562"/>
      <c r="AG38" s="563"/>
      <c r="AH38" s="564"/>
      <c r="AI38" s="565"/>
      <c r="AJ38" s="566"/>
      <c r="AK38" s="567"/>
      <c r="AL38" s="568"/>
      <c r="AM38" s="569"/>
      <c r="AN38" s="570"/>
      <c r="AO38" s="571"/>
      <c r="AP38" s="572"/>
      <c r="AQ38" s="573"/>
      <c r="AR38" s="574"/>
      <c r="AS38" s="575" t="str">
        <f t="shared" si="0"/>
        <v/>
      </c>
      <c r="AT38" s="576" t="str">
        <f t="shared" si="1"/>
        <v/>
      </c>
      <c r="AU38" s="576" t="str">
        <f t="shared" si="2"/>
        <v/>
      </c>
      <c r="AV38" s="576" t="str">
        <f t="shared" si="3"/>
        <v/>
      </c>
      <c r="AW38" s="576" t="str">
        <f t="shared" si="6"/>
        <v/>
      </c>
    </row>
    <row r="39" spans="6:49" ht="23.25" customHeight="1" x14ac:dyDescent="0.35">
      <c r="F39" s="535">
        <v>1701034</v>
      </c>
      <c r="G39" s="536" t="s">
        <v>299</v>
      </c>
      <c r="H39" s="536" t="s">
        <v>368</v>
      </c>
      <c r="I39" s="536" t="s">
        <v>470</v>
      </c>
      <c r="J39" s="537" t="s">
        <v>179</v>
      </c>
      <c r="K39" s="538"/>
      <c r="L39" s="539"/>
      <c r="M39" s="540"/>
      <c r="N39" s="540"/>
      <c r="O39" s="541"/>
      <c r="P39" s="539"/>
      <c r="Q39" s="540"/>
      <c r="R39" s="540"/>
      <c r="S39" s="541"/>
      <c r="T39" s="538"/>
      <c r="U39" s="539"/>
      <c r="V39" s="541"/>
      <c r="W39" s="542"/>
      <c r="X39" s="543" t="s">
        <v>559</v>
      </c>
      <c r="Y39" s="542" t="str">
        <f t="shared" si="7"/>
        <v>ยังไม่กำหนด</v>
      </c>
      <c r="Z39" s="499" t="s">
        <v>555</v>
      </c>
      <c r="AA39" s="389">
        <f t="shared" si="5"/>
        <v>2810</v>
      </c>
      <c r="AB39" s="389">
        <v>39</v>
      </c>
      <c r="AC39" s="559"/>
      <c r="AD39" s="560"/>
      <c r="AE39" s="561"/>
      <c r="AF39" s="562"/>
      <c r="AG39" s="563"/>
      <c r="AH39" s="564"/>
      <c r="AI39" s="565"/>
      <c r="AJ39" s="566"/>
      <c r="AK39" s="567"/>
      <c r="AL39" s="568"/>
      <c r="AM39" s="569"/>
      <c r="AN39" s="570"/>
      <c r="AO39" s="571"/>
      <c r="AP39" s="572"/>
      <c r="AQ39" s="573"/>
      <c r="AR39" s="574"/>
      <c r="AS39" s="575" t="str">
        <f t="shared" si="0"/>
        <v/>
      </c>
      <c r="AT39" s="576" t="str">
        <f t="shared" si="1"/>
        <v/>
      </c>
      <c r="AU39" s="576" t="str">
        <f t="shared" si="2"/>
        <v/>
      </c>
      <c r="AV39" s="576" t="str">
        <f t="shared" si="3"/>
        <v/>
      </c>
      <c r="AW39" s="576" t="str">
        <f t="shared" si="6"/>
        <v/>
      </c>
    </row>
    <row r="40" spans="6:49" ht="23.25" customHeight="1" x14ac:dyDescent="0.35">
      <c r="F40" s="535">
        <v>1701035</v>
      </c>
      <c r="G40" s="536" t="s">
        <v>310</v>
      </c>
      <c r="H40" s="536" t="s">
        <v>473</v>
      </c>
      <c r="I40" s="536" t="s">
        <v>472</v>
      </c>
      <c r="J40" s="537" t="s">
        <v>179</v>
      </c>
      <c r="K40" s="538"/>
      <c r="L40" s="539"/>
      <c r="M40" s="540"/>
      <c r="N40" s="540"/>
      <c r="O40" s="541"/>
      <c r="P40" s="539"/>
      <c r="Q40" s="540"/>
      <c r="R40" s="540"/>
      <c r="S40" s="541"/>
      <c r="T40" s="538"/>
      <c r="U40" s="539"/>
      <c r="V40" s="541"/>
      <c r="W40" s="542"/>
      <c r="X40" s="543" t="s">
        <v>559</v>
      </c>
      <c r="Y40" s="542" t="str">
        <f t="shared" si="7"/>
        <v>ยังไม่กำหนด</v>
      </c>
      <c r="Z40" s="499">
        <f ca="1">IF(F40="","",IF(VLOOKUP(F40,PROFILE!$B$6:$L$5000,11,FALSE)&lt;&gt;"OUT",VLOOKUP(F40,PROFILE!$B$6:$L$5000,9,FALSE)-NOW(),"OUT"))</f>
        <v>-43032.973902430553</v>
      </c>
      <c r="AA40" s="389">
        <f t="shared" si="5"/>
        <v>2350</v>
      </c>
      <c r="AB40" s="389">
        <v>40</v>
      </c>
      <c r="AC40" s="559"/>
      <c r="AD40" s="560"/>
      <c r="AE40" s="561"/>
      <c r="AF40" s="562"/>
      <c r="AG40" s="563"/>
      <c r="AH40" s="564"/>
      <c r="AI40" s="565"/>
      <c r="AJ40" s="566"/>
      <c r="AK40" s="567"/>
      <c r="AL40" s="568"/>
      <c r="AM40" s="569"/>
      <c r="AN40" s="570"/>
      <c r="AO40" s="571"/>
      <c r="AP40" s="572"/>
      <c r="AQ40" s="573"/>
      <c r="AR40" s="574"/>
      <c r="AS40" s="575" t="str">
        <f t="shared" si="0"/>
        <v/>
      </c>
      <c r="AT40" s="576" t="str">
        <f t="shared" si="1"/>
        <v/>
      </c>
      <c r="AU40" s="576" t="str">
        <f t="shared" si="2"/>
        <v/>
      </c>
      <c r="AV40" s="576" t="str">
        <f t="shared" si="3"/>
        <v/>
      </c>
      <c r="AW40" s="576" t="str">
        <f t="shared" si="6"/>
        <v/>
      </c>
    </row>
    <row r="41" spans="6:49" ht="23.25" customHeight="1" x14ac:dyDescent="0.35">
      <c r="F41" s="535">
        <v>1701036</v>
      </c>
      <c r="G41" s="536" t="s">
        <v>477</v>
      </c>
      <c r="H41" s="536" t="s">
        <v>478</v>
      </c>
      <c r="I41" s="536" t="s">
        <v>476</v>
      </c>
      <c r="J41" s="537" t="s">
        <v>179</v>
      </c>
      <c r="K41" s="538"/>
      <c r="L41" s="539"/>
      <c r="M41" s="540"/>
      <c r="N41" s="540"/>
      <c r="O41" s="541"/>
      <c r="P41" s="539"/>
      <c r="Q41" s="540"/>
      <c r="R41" s="540"/>
      <c r="S41" s="541"/>
      <c r="T41" s="538"/>
      <c r="U41" s="539"/>
      <c r="V41" s="541"/>
      <c r="W41" s="542"/>
      <c r="X41" s="543" t="s">
        <v>559</v>
      </c>
      <c r="Y41" s="542" t="str">
        <f t="shared" si="7"/>
        <v>ยังไม่กำหนด</v>
      </c>
      <c r="Z41" s="499" t="str">
        <f ca="1">IF(F41="","",IF(VLOOKUP(F41,PROFILE!$B$6:$L$5000,11,FALSE)&lt;&gt;"OUT",VLOOKUP(F41,PROFILE!$B$6:$L$5000,9,FALSE)-NOW(),"OUT"))</f>
        <v>OUT</v>
      </c>
      <c r="AA41" s="389">
        <f t="shared" si="5"/>
        <v>3890</v>
      </c>
      <c r="AB41" s="389">
        <v>41</v>
      </c>
      <c r="AC41" s="559"/>
      <c r="AD41" s="560"/>
      <c r="AE41" s="561"/>
      <c r="AF41" s="562"/>
      <c r="AG41" s="563" t="s">
        <v>435</v>
      </c>
      <c r="AH41" s="564"/>
      <c r="AI41" s="565"/>
      <c r="AJ41" s="566" t="s">
        <v>581</v>
      </c>
      <c r="AK41" s="567"/>
      <c r="AL41" s="568"/>
      <c r="AM41" s="569"/>
      <c r="AN41" s="570"/>
      <c r="AO41" s="571"/>
      <c r="AP41" s="572" t="s">
        <v>1693</v>
      </c>
      <c r="AQ41" s="573"/>
      <c r="AR41" s="574"/>
      <c r="AS41" s="575" t="str">
        <f t="shared" si="0"/>
        <v/>
      </c>
      <c r="AT41" s="576" t="str">
        <f t="shared" si="1"/>
        <v/>
      </c>
      <c r="AU41" s="576" t="str">
        <f t="shared" si="2"/>
        <v/>
      </c>
      <c r="AV41" s="576" t="str">
        <f t="shared" si="3"/>
        <v/>
      </c>
      <c r="AW41" s="576" t="str">
        <f t="shared" si="6"/>
        <v/>
      </c>
    </row>
    <row r="42" spans="6:49" ht="23.25" customHeight="1" x14ac:dyDescent="0.35">
      <c r="F42" s="535">
        <v>1701037</v>
      </c>
      <c r="G42" s="536" t="s">
        <v>315</v>
      </c>
      <c r="H42" s="536" t="s">
        <v>411</v>
      </c>
      <c r="I42" s="536" t="s">
        <v>1855</v>
      </c>
      <c r="J42" s="537" t="s">
        <v>179</v>
      </c>
      <c r="K42" s="538"/>
      <c r="L42" s="539"/>
      <c r="M42" s="540"/>
      <c r="N42" s="540"/>
      <c r="O42" s="541"/>
      <c r="P42" s="539"/>
      <c r="Q42" s="540"/>
      <c r="R42" s="540"/>
      <c r="S42" s="541"/>
      <c r="T42" s="538"/>
      <c r="U42" s="539"/>
      <c r="V42" s="541"/>
      <c r="W42" s="542"/>
      <c r="X42" s="543" t="s">
        <v>559</v>
      </c>
      <c r="Y42" s="542" t="str">
        <f t="shared" si="7"/>
        <v>ยังไม่กำหนด</v>
      </c>
      <c r="Z42" s="499" t="str">
        <f ca="1">IF(F42="","",IF(VLOOKUP(F42,PROFILE!$B$6:$L$5000,11,FALSE)&lt;&gt;"OUT",VLOOKUP(F42,PROFILE!$B$6:$L$5000,9,FALSE)-NOW(),"OUT"))</f>
        <v>OUT</v>
      </c>
      <c r="AA42" s="389">
        <f t="shared" si="5"/>
        <v>42743</v>
      </c>
      <c r="AB42" s="389">
        <v>42</v>
      </c>
      <c r="AC42" s="559"/>
      <c r="AD42" s="560"/>
      <c r="AE42" s="561"/>
      <c r="AF42" s="562"/>
      <c r="AG42" s="563"/>
      <c r="AH42" s="564"/>
      <c r="AI42" s="565"/>
      <c r="AJ42" s="566"/>
      <c r="AK42" s="567"/>
      <c r="AL42" s="568"/>
      <c r="AM42" s="569"/>
      <c r="AN42" s="570"/>
      <c r="AO42" s="571"/>
      <c r="AP42" s="572"/>
      <c r="AQ42" s="573"/>
      <c r="AR42" s="574"/>
      <c r="AS42" s="575" t="str">
        <f t="shared" si="0"/>
        <v/>
      </c>
      <c r="AT42" s="576" t="str">
        <f t="shared" si="1"/>
        <v/>
      </c>
      <c r="AU42" s="576" t="str">
        <f t="shared" si="2"/>
        <v/>
      </c>
      <c r="AV42" s="576" t="str">
        <f t="shared" si="3"/>
        <v/>
      </c>
      <c r="AW42" s="576" t="str">
        <f t="shared" si="6"/>
        <v/>
      </c>
    </row>
    <row r="43" spans="6:49" ht="23.25" customHeight="1" x14ac:dyDescent="0.35">
      <c r="F43" s="535">
        <v>1701038</v>
      </c>
      <c r="G43" s="536" t="s">
        <v>323</v>
      </c>
      <c r="H43" s="536">
        <v>2</v>
      </c>
      <c r="I43" s="536" t="s">
        <v>484</v>
      </c>
      <c r="J43" s="537" t="s">
        <v>179</v>
      </c>
      <c r="K43" s="538"/>
      <c r="L43" s="539"/>
      <c r="M43" s="540"/>
      <c r="N43" s="540"/>
      <c r="O43" s="541"/>
      <c r="P43" s="539"/>
      <c r="Q43" s="540"/>
      <c r="R43" s="540"/>
      <c r="S43" s="541"/>
      <c r="T43" s="538"/>
      <c r="U43" s="539"/>
      <c r="V43" s="541"/>
      <c r="W43" s="542"/>
      <c r="X43" s="543" t="s">
        <v>559</v>
      </c>
      <c r="Y43" s="542" t="str">
        <f t="shared" si="7"/>
        <v>ยังไม่กำหนด</v>
      </c>
      <c r="Z43" s="499" t="str">
        <f ca="1">IF(F43="","",IF(VLOOKUP(F43,PROFILE!$B$6:$L$5000,11,FALSE)&lt;&gt;"OUT",VLOOKUP(F43,PROFILE!$B$6:$L$5000,9,FALSE)-NOW(),"OUT"))</f>
        <v>OUT</v>
      </c>
      <c r="AA43" s="389">
        <f t="shared" si="5"/>
        <v>3065</v>
      </c>
      <c r="AB43" s="389">
        <v>43</v>
      </c>
      <c r="AC43" s="559"/>
      <c r="AD43" s="560"/>
      <c r="AE43" s="561"/>
      <c r="AF43" s="562"/>
      <c r="AG43" s="563" t="s">
        <v>435</v>
      </c>
      <c r="AH43" s="564"/>
      <c r="AI43" s="565"/>
      <c r="AJ43" s="566" t="s">
        <v>438</v>
      </c>
      <c r="AK43" s="567"/>
      <c r="AL43" s="568"/>
      <c r="AM43" s="569"/>
      <c r="AN43" s="570"/>
      <c r="AO43" s="571"/>
      <c r="AP43" s="572"/>
      <c r="AQ43" s="573"/>
      <c r="AR43" s="574"/>
      <c r="AS43" s="575" t="str">
        <f t="shared" si="0"/>
        <v/>
      </c>
      <c r="AT43" s="576" t="str">
        <f t="shared" si="1"/>
        <v/>
      </c>
      <c r="AU43" s="576" t="str">
        <f t="shared" si="2"/>
        <v/>
      </c>
      <c r="AV43" s="576" t="str">
        <f t="shared" si="3"/>
        <v/>
      </c>
      <c r="AW43" s="576" t="str">
        <f t="shared" si="6"/>
        <v/>
      </c>
    </row>
    <row r="44" spans="6:49" ht="23.25" customHeight="1" x14ac:dyDescent="0.35">
      <c r="F44" s="535">
        <v>1701039</v>
      </c>
      <c r="G44" s="536" t="s">
        <v>328</v>
      </c>
      <c r="H44" s="536" t="s">
        <v>487</v>
      </c>
      <c r="I44" s="536" t="s">
        <v>486</v>
      </c>
      <c r="J44" s="537" t="s">
        <v>179</v>
      </c>
      <c r="K44" s="538"/>
      <c r="L44" s="539"/>
      <c r="M44" s="540"/>
      <c r="N44" s="540"/>
      <c r="O44" s="541"/>
      <c r="P44" s="539"/>
      <c r="Q44" s="540"/>
      <c r="R44" s="540"/>
      <c r="S44" s="541"/>
      <c r="T44" s="538"/>
      <c r="U44" s="539"/>
      <c r="V44" s="541"/>
      <c r="W44" s="542"/>
      <c r="X44" s="543" t="s">
        <v>559</v>
      </c>
      <c r="Y44" s="542" t="str">
        <f t="shared" si="7"/>
        <v>ยังไม่กำหนด</v>
      </c>
      <c r="Z44" s="499" t="str">
        <f ca="1">IF(F44="","",IF(VLOOKUP(F44,PROFILE!$B$6:$L$5000,11,FALSE)&lt;&gt;"OUT",VLOOKUP(F44,PROFILE!$B$6:$L$5000,9,FALSE)-NOW(),"OUT"))</f>
        <v>OUT</v>
      </c>
      <c r="AA44" s="389">
        <f t="shared" si="5"/>
        <v>7104</v>
      </c>
      <c r="AB44" s="389">
        <v>44</v>
      </c>
      <c r="AC44" s="559"/>
      <c r="AD44" s="560"/>
      <c r="AE44" s="561"/>
      <c r="AF44" s="562"/>
      <c r="AG44" s="563" t="s">
        <v>902</v>
      </c>
      <c r="AH44" s="564"/>
      <c r="AI44" s="565"/>
      <c r="AJ44" s="566" t="s">
        <v>581</v>
      </c>
      <c r="AK44" s="567"/>
      <c r="AL44" s="568"/>
      <c r="AM44" s="569"/>
      <c r="AN44" s="570"/>
      <c r="AO44" s="571"/>
      <c r="AP44" s="572" t="s">
        <v>1694</v>
      </c>
      <c r="AQ44" s="573"/>
      <c r="AR44" s="574"/>
      <c r="AS44" s="575" t="str">
        <f t="shared" si="0"/>
        <v/>
      </c>
      <c r="AT44" s="576" t="str">
        <f t="shared" si="1"/>
        <v/>
      </c>
      <c r="AU44" s="576" t="str">
        <f t="shared" si="2"/>
        <v/>
      </c>
      <c r="AV44" s="576" t="str">
        <f t="shared" si="3"/>
        <v/>
      </c>
      <c r="AW44" s="576" t="str">
        <f t="shared" si="6"/>
        <v/>
      </c>
    </row>
    <row r="45" spans="6:49" ht="23.25" customHeight="1" x14ac:dyDescent="0.35">
      <c r="F45" s="535">
        <v>1701041</v>
      </c>
      <c r="G45" s="536" t="s">
        <v>294</v>
      </c>
      <c r="H45" s="536" t="s">
        <v>389</v>
      </c>
      <c r="I45" s="536" t="s">
        <v>3067</v>
      </c>
      <c r="J45" s="537" t="s">
        <v>179</v>
      </c>
      <c r="K45" s="538"/>
      <c r="L45" s="539"/>
      <c r="M45" s="540"/>
      <c r="N45" s="540"/>
      <c r="O45" s="541"/>
      <c r="P45" s="539"/>
      <c r="Q45" s="540"/>
      <c r="R45" s="540"/>
      <c r="S45" s="541"/>
      <c r="T45" s="538"/>
      <c r="U45" s="539"/>
      <c r="V45" s="541"/>
      <c r="W45" s="542"/>
      <c r="X45" s="543" t="s">
        <v>559</v>
      </c>
      <c r="Y45" s="542" t="str">
        <f t="shared" si="7"/>
        <v>ยังไม่กำหนด</v>
      </c>
      <c r="Z45" s="499" t="str">
        <f ca="1">IF(F45="","",IF(VLOOKUP(F45,PROFILE!$B$6:$L$5000,11,FALSE)&lt;&gt;"OUT",VLOOKUP(F45,PROFILE!$B$6:$L$5000,9,FALSE)-NOW(),"OUT"))</f>
        <v>OUT</v>
      </c>
      <c r="AA45" s="389">
        <f t="shared" si="5"/>
        <v>42739</v>
      </c>
      <c r="AB45" s="389">
        <v>45</v>
      </c>
      <c r="AC45" s="559"/>
      <c r="AD45" s="560"/>
      <c r="AE45" s="561"/>
      <c r="AF45" s="562"/>
      <c r="AG45" s="563" t="s">
        <v>902</v>
      </c>
      <c r="AH45" s="564"/>
      <c r="AI45" s="565"/>
      <c r="AJ45" s="566" t="s">
        <v>1672</v>
      </c>
      <c r="AK45" s="567"/>
      <c r="AL45" s="568"/>
      <c r="AM45" s="569"/>
      <c r="AN45" s="570"/>
      <c r="AO45" s="571"/>
      <c r="AP45" s="572" t="s">
        <v>1265</v>
      </c>
      <c r="AQ45" s="573"/>
      <c r="AR45" s="574"/>
      <c r="AS45" s="575" t="str">
        <f t="shared" si="0"/>
        <v/>
      </c>
      <c r="AT45" s="576" t="str">
        <f t="shared" si="1"/>
        <v/>
      </c>
      <c r="AU45" s="576" t="str">
        <f t="shared" si="2"/>
        <v/>
      </c>
      <c r="AV45" s="576" t="str">
        <f t="shared" si="3"/>
        <v/>
      </c>
      <c r="AW45" s="576" t="str">
        <f t="shared" si="6"/>
        <v/>
      </c>
    </row>
    <row r="46" spans="6:49" ht="23.25" customHeight="1" x14ac:dyDescent="0.35">
      <c r="F46" s="535">
        <v>1701042</v>
      </c>
      <c r="G46" s="536" t="s">
        <v>294</v>
      </c>
      <c r="H46" s="536" t="s">
        <v>389</v>
      </c>
      <c r="I46" s="536" t="s">
        <v>495</v>
      </c>
      <c r="J46" s="537" t="s">
        <v>179</v>
      </c>
      <c r="K46" s="538"/>
      <c r="L46" s="539"/>
      <c r="M46" s="540"/>
      <c r="N46" s="540"/>
      <c r="O46" s="541"/>
      <c r="P46" s="539"/>
      <c r="Q46" s="540"/>
      <c r="R46" s="540"/>
      <c r="S46" s="541"/>
      <c r="T46" s="538"/>
      <c r="U46" s="539"/>
      <c r="V46" s="541"/>
      <c r="W46" s="542"/>
      <c r="X46" s="543" t="s">
        <v>559</v>
      </c>
      <c r="Y46" s="542" t="str">
        <f t="shared" si="7"/>
        <v>ยังไม่กำหนด</v>
      </c>
      <c r="Z46" s="499" t="str">
        <f ca="1">IF(F46="","",IF(VLOOKUP(F46,PROFILE!$B$6:$L$5000,11,FALSE)&lt;&gt;"OUT",VLOOKUP(F46,PROFILE!$B$6:$L$5000,9,FALSE)-NOW(),"OUT"))</f>
        <v>OUT</v>
      </c>
      <c r="AA46" s="389">
        <f t="shared" si="5"/>
        <v>8994</v>
      </c>
      <c r="AB46" s="389">
        <v>46</v>
      </c>
      <c r="AC46" s="559"/>
      <c r="AD46" s="560"/>
      <c r="AE46" s="561"/>
      <c r="AF46" s="562"/>
      <c r="AG46" s="563"/>
      <c r="AH46" s="564"/>
      <c r="AI46" s="565"/>
      <c r="AJ46" s="566"/>
      <c r="AK46" s="567"/>
      <c r="AL46" s="568"/>
      <c r="AM46" s="569"/>
      <c r="AN46" s="570"/>
      <c r="AO46" s="571"/>
      <c r="AP46" s="572"/>
      <c r="AQ46" s="573"/>
      <c r="AR46" s="574"/>
      <c r="AS46" s="575" t="str">
        <f t="shared" si="0"/>
        <v/>
      </c>
      <c r="AT46" s="576" t="str">
        <f t="shared" si="1"/>
        <v/>
      </c>
      <c r="AU46" s="576" t="str">
        <f t="shared" si="2"/>
        <v/>
      </c>
      <c r="AV46" s="576" t="str">
        <f t="shared" si="3"/>
        <v/>
      </c>
      <c r="AW46" s="576" t="str">
        <f t="shared" si="6"/>
        <v/>
      </c>
    </row>
    <row r="47" spans="6:49" ht="23.25" customHeight="1" x14ac:dyDescent="0.35">
      <c r="F47" s="535">
        <v>1701043</v>
      </c>
      <c r="G47" s="536" t="s">
        <v>310</v>
      </c>
      <c r="H47" s="536" t="s">
        <v>499</v>
      </c>
      <c r="I47" s="536" t="s">
        <v>498</v>
      </c>
      <c r="J47" s="537" t="s">
        <v>179</v>
      </c>
      <c r="K47" s="538"/>
      <c r="L47" s="539"/>
      <c r="M47" s="540"/>
      <c r="N47" s="540"/>
      <c r="O47" s="541"/>
      <c r="P47" s="539"/>
      <c r="Q47" s="540"/>
      <c r="R47" s="540"/>
      <c r="S47" s="541"/>
      <c r="T47" s="538"/>
      <c r="U47" s="539"/>
      <c r="V47" s="541"/>
      <c r="W47" s="542"/>
      <c r="X47" s="543" t="s">
        <v>559</v>
      </c>
      <c r="Y47" s="542" t="str">
        <f t="shared" si="7"/>
        <v>ยังไม่กำหนด</v>
      </c>
      <c r="Z47" s="499" t="s">
        <v>555</v>
      </c>
      <c r="AA47" s="389">
        <f t="shared" si="5"/>
        <v>4613</v>
      </c>
      <c r="AB47" s="389">
        <v>47</v>
      </c>
      <c r="AC47" s="559"/>
      <c r="AD47" s="560"/>
      <c r="AE47" s="561"/>
      <c r="AF47" s="562"/>
      <c r="AG47" s="563"/>
      <c r="AH47" s="564"/>
      <c r="AI47" s="565"/>
      <c r="AJ47" s="566" t="s">
        <v>439</v>
      </c>
      <c r="AK47" s="567"/>
      <c r="AL47" s="568"/>
      <c r="AM47" s="569"/>
      <c r="AN47" s="570"/>
      <c r="AO47" s="571"/>
      <c r="AP47" s="572"/>
      <c r="AQ47" s="573"/>
      <c r="AR47" s="574"/>
      <c r="AS47" s="575"/>
      <c r="AT47" s="576" t="str">
        <f t="shared" si="1"/>
        <v/>
      </c>
      <c r="AU47" s="576">
        <v>42789</v>
      </c>
      <c r="AV47" s="576">
        <v>42791</v>
      </c>
      <c r="AW47" s="576">
        <v>42794</v>
      </c>
    </row>
    <row r="48" spans="6:49" ht="23.25" customHeight="1" x14ac:dyDescent="0.35">
      <c r="F48" s="535">
        <v>1701044</v>
      </c>
      <c r="G48" s="536" t="s">
        <v>310</v>
      </c>
      <c r="H48" s="536" t="s">
        <v>400</v>
      </c>
      <c r="I48" s="536" t="s">
        <v>502</v>
      </c>
      <c r="J48" s="537" t="s">
        <v>179</v>
      </c>
      <c r="K48" s="538"/>
      <c r="L48" s="539"/>
      <c r="M48" s="540"/>
      <c r="N48" s="540"/>
      <c r="O48" s="541"/>
      <c r="P48" s="539"/>
      <c r="Q48" s="540"/>
      <c r="R48" s="540"/>
      <c r="S48" s="541"/>
      <c r="T48" s="538"/>
      <c r="U48" s="539"/>
      <c r="V48" s="541"/>
      <c r="W48" s="542"/>
      <c r="X48" s="543" t="s">
        <v>559</v>
      </c>
      <c r="Y48" s="542" t="str">
        <f t="shared" si="7"/>
        <v>ยังไม่กำหนด</v>
      </c>
      <c r="Z48" s="499" t="s">
        <v>555</v>
      </c>
      <c r="AA48" s="389">
        <f t="shared" si="5"/>
        <v>2312</v>
      </c>
      <c r="AB48" s="389">
        <v>48</v>
      </c>
      <c r="AC48" s="559"/>
      <c r="AD48" s="560"/>
      <c r="AE48" s="561"/>
      <c r="AF48" s="562"/>
      <c r="AG48" s="563" t="s">
        <v>1267</v>
      </c>
      <c r="AH48" s="564"/>
      <c r="AI48" s="565"/>
      <c r="AJ48" s="566" t="s">
        <v>581</v>
      </c>
      <c r="AK48" s="567"/>
      <c r="AL48" s="568"/>
      <c r="AM48" s="569"/>
      <c r="AN48" s="570"/>
      <c r="AO48" s="571"/>
      <c r="AP48" s="572"/>
      <c r="AQ48" s="573"/>
      <c r="AR48" s="574"/>
      <c r="AS48" s="575" t="str">
        <f t="shared" si="0"/>
        <v/>
      </c>
      <c r="AT48" s="576" t="str">
        <f t="shared" si="1"/>
        <v/>
      </c>
      <c r="AU48" s="576" t="str">
        <f t="shared" si="2"/>
        <v/>
      </c>
      <c r="AV48" s="576" t="str">
        <f t="shared" si="3"/>
        <v/>
      </c>
      <c r="AW48" s="576" t="str">
        <f t="shared" si="6"/>
        <v/>
      </c>
    </row>
    <row r="49" spans="6:49" ht="23.25" customHeight="1" x14ac:dyDescent="0.35">
      <c r="F49" s="535">
        <v>1701045</v>
      </c>
      <c r="G49" s="536" t="s">
        <v>294</v>
      </c>
      <c r="H49" s="536" t="s">
        <v>389</v>
      </c>
      <c r="I49" s="536" t="s">
        <v>504</v>
      </c>
      <c r="J49" s="537" t="s">
        <v>179</v>
      </c>
      <c r="K49" s="538"/>
      <c r="L49" s="539"/>
      <c r="M49" s="540"/>
      <c r="N49" s="540"/>
      <c r="O49" s="541"/>
      <c r="P49" s="539"/>
      <c r="Q49" s="540"/>
      <c r="R49" s="540"/>
      <c r="S49" s="541"/>
      <c r="T49" s="538"/>
      <c r="U49" s="539"/>
      <c r="V49" s="541"/>
      <c r="W49" s="542"/>
      <c r="X49" s="543" t="s">
        <v>559</v>
      </c>
      <c r="Y49" s="542" t="str">
        <f t="shared" si="7"/>
        <v>ยังไม่กำหนด</v>
      </c>
      <c r="Z49" s="499" t="str">
        <f ca="1">IF(F49="","",IF(VLOOKUP(F49,PROFILE!$B$6:$L$5000,11,FALSE)&lt;&gt;"OUT",VLOOKUP(F49,PROFILE!$B$6:$L$5000,9,FALSE)-NOW(),"OUT"))</f>
        <v>OUT</v>
      </c>
      <c r="AA49" s="389">
        <f t="shared" si="5"/>
        <v>5776</v>
      </c>
      <c r="AB49" s="389">
        <v>49</v>
      </c>
      <c r="AC49" s="559"/>
      <c r="AD49" s="560"/>
      <c r="AE49" s="561"/>
      <c r="AF49" s="562"/>
      <c r="AG49" s="563" t="s">
        <v>1267</v>
      </c>
      <c r="AH49" s="564"/>
      <c r="AI49" s="565"/>
      <c r="AJ49" s="566" t="s">
        <v>437</v>
      </c>
      <c r="AK49" s="567"/>
      <c r="AL49" s="568"/>
      <c r="AM49" s="569"/>
      <c r="AN49" s="570"/>
      <c r="AO49" s="571"/>
      <c r="AP49" s="572"/>
      <c r="AQ49" s="573"/>
      <c r="AR49" s="574"/>
      <c r="AS49" s="575" t="str">
        <f t="shared" si="0"/>
        <v/>
      </c>
      <c r="AT49" s="576" t="str">
        <f t="shared" si="1"/>
        <v/>
      </c>
      <c r="AU49" s="576" t="str">
        <f t="shared" si="2"/>
        <v/>
      </c>
      <c r="AV49" s="576" t="str">
        <f t="shared" si="3"/>
        <v/>
      </c>
      <c r="AW49" s="576" t="str">
        <f t="shared" si="6"/>
        <v/>
      </c>
    </row>
    <row r="50" spans="6:49" ht="23.25" customHeight="1" x14ac:dyDescent="0.35">
      <c r="F50" s="535">
        <v>1701046</v>
      </c>
      <c r="G50" s="536" t="s">
        <v>310</v>
      </c>
      <c r="H50" s="536" t="s">
        <v>507</v>
      </c>
      <c r="I50" s="536" t="s">
        <v>506</v>
      </c>
      <c r="J50" s="537" t="s">
        <v>179</v>
      </c>
      <c r="K50" s="538"/>
      <c r="L50" s="539"/>
      <c r="M50" s="540"/>
      <c r="N50" s="540"/>
      <c r="O50" s="541"/>
      <c r="P50" s="539"/>
      <c r="Q50" s="540"/>
      <c r="R50" s="540"/>
      <c r="S50" s="541"/>
      <c r="T50" s="538"/>
      <c r="U50" s="539"/>
      <c r="V50" s="541"/>
      <c r="W50" s="542"/>
      <c r="X50" s="543" t="s">
        <v>559</v>
      </c>
      <c r="Y50" s="542" t="str">
        <f t="shared" si="7"/>
        <v>ยังไม่กำหนด</v>
      </c>
      <c r="Z50" s="499" t="s">
        <v>555</v>
      </c>
      <c r="AA50" s="389">
        <f t="shared" si="5"/>
        <v>1450</v>
      </c>
      <c r="AB50" s="389">
        <v>50</v>
      </c>
      <c r="AC50" s="559"/>
      <c r="AD50" s="560"/>
      <c r="AE50" s="561"/>
      <c r="AF50" s="562"/>
      <c r="AG50" s="563"/>
      <c r="AH50" s="564"/>
      <c r="AI50" s="565"/>
      <c r="AJ50" s="566"/>
      <c r="AK50" s="567"/>
      <c r="AL50" s="568"/>
      <c r="AM50" s="569"/>
      <c r="AN50" s="570"/>
      <c r="AO50" s="571"/>
      <c r="AP50" s="572"/>
      <c r="AQ50" s="573"/>
      <c r="AR50" s="574"/>
      <c r="AS50" s="575" t="str">
        <f t="shared" si="0"/>
        <v/>
      </c>
      <c r="AT50" s="576" t="str">
        <f t="shared" si="1"/>
        <v/>
      </c>
      <c r="AU50" s="576" t="str">
        <f t="shared" si="2"/>
        <v/>
      </c>
      <c r="AV50" s="576" t="str">
        <f t="shared" si="3"/>
        <v/>
      </c>
      <c r="AW50" s="576" t="str">
        <f t="shared" si="6"/>
        <v/>
      </c>
    </row>
    <row r="51" spans="6:49" ht="23.25" customHeight="1" x14ac:dyDescent="0.35">
      <c r="F51" s="535">
        <v>1701047</v>
      </c>
      <c r="G51" s="536" t="s">
        <v>315</v>
      </c>
      <c r="H51" s="536" t="s">
        <v>316</v>
      </c>
      <c r="I51" s="536" t="s">
        <v>515</v>
      </c>
      <c r="J51" s="537" t="s">
        <v>179</v>
      </c>
      <c r="K51" s="538"/>
      <c r="L51" s="539"/>
      <c r="M51" s="540"/>
      <c r="N51" s="540"/>
      <c r="O51" s="541"/>
      <c r="P51" s="539"/>
      <c r="Q51" s="540"/>
      <c r="R51" s="540"/>
      <c r="S51" s="541"/>
      <c r="T51" s="538"/>
      <c r="U51" s="539"/>
      <c r="V51" s="541"/>
      <c r="W51" s="542"/>
      <c r="X51" s="543" t="s">
        <v>559</v>
      </c>
      <c r="Y51" s="542" t="str">
        <f t="shared" si="7"/>
        <v>ยังไม่กำหนด</v>
      </c>
      <c r="Z51" s="499" t="str">
        <f ca="1">IF(F51="","",IF(VLOOKUP(F51,PROFILE!$B$6:$L$5000,11,FALSE)&lt;&gt;"OUT",VLOOKUP(F51,PROFILE!$B$6:$L$5000,9,FALSE)-NOW(),"OUT"))</f>
        <v>OUT</v>
      </c>
      <c r="AA51" s="389">
        <f t="shared" si="5"/>
        <v>6637</v>
      </c>
      <c r="AB51" s="389">
        <v>51</v>
      </c>
      <c r="AC51" s="559"/>
      <c r="AD51" s="560"/>
      <c r="AE51" s="561"/>
      <c r="AF51" s="562"/>
      <c r="AG51" s="563" t="s">
        <v>435</v>
      </c>
      <c r="AH51" s="564"/>
      <c r="AI51" s="565"/>
      <c r="AJ51" s="566"/>
      <c r="AK51" s="567"/>
      <c r="AL51" s="568"/>
      <c r="AM51" s="569"/>
      <c r="AN51" s="570"/>
      <c r="AO51" s="571"/>
      <c r="AP51" s="572"/>
      <c r="AQ51" s="573"/>
      <c r="AR51" s="574"/>
      <c r="AS51" s="575" t="str">
        <f t="shared" si="0"/>
        <v/>
      </c>
      <c r="AT51" s="576" t="str">
        <f t="shared" si="1"/>
        <v/>
      </c>
      <c r="AU51" s="576" t="str">
        <f t="shared" si="2"/>
        <v/>
      </c>
      <c r="AV51" s="576" t="str">
        <f t="shared" si="3"/>
        <v/>
      </c>
      <c r="AW51" s="576" t="str">
        <f t="shared" si="6"/>
        <v/>
      </c>
    </row>
    <row r="52" spans="6:49" ht="23.25" customHeight="1" x14ac:dyDescent="0.35">
      <c r="F52" s="535" t="s">
        <v>212</v>
      </c>
      <c r="G52" s="536" t="s">
        <v>103</v>
      </c>
      <c r="H52" s="536" t="s">
        <v>103</v>
      </c>
      <c r="I52" s="536" t="s">
        <v>103</v>
      </c>
      <c r="J52" s="537" t="s">
        <v>103</v>
      </c>
      <c r="K52" s="538"/>
      <c r="L52" s="539"/>
      <c r="M52" s="540"/>
      <c r="N52" s="540"/>
      <c r="O52" s="541"/>
      <c r="P52" s="539"/>
      <c r="Q52" s="540"/>
      <c r="R52" s="540"/>
      <c r="S52" s="541"/>
      <c r="T52" s="538"/>
      <c r="U52" s="539"/>
      <c r="V52" s="541"/>
      <c r="W52" s="542"/>
      <c r="X52" s="543"/>
      <c r="Y52" s="542" t="str">
        <f t="shared" si="7"/>
        <v>ยังไม่กำหนด</v>
      </c>
      <c r="Z52" s="499" t="e">
        <f ca="1">IF(F52="","",IF(VLOOKUP(F52,PROFILE!$B$6:$L$5000,11,FALSE)&lt;&gt;"OUT",VLOOKUP(F52,PROFILE!$B$6:$L$5000,9,FALSE)-NOW(),"OUT"))</f>
        <v>#N/A</v>
      </c>
      <c r="AA52" s="389" t="e">
        <f t="shared" si="5"/>
        <v>#VALUE!</v>
      </c>
      <c r="AB52" s="389">
        <v>52</v>
      </c>
      <c r="AC52" s="559"/>
      <c r="AD52" s="560"/>
      <c r="AE52" s="561"/>
      <c r="AF52" s="562"/>
      <c r="AG52" s="563"/>
      <c r="AH52" s="564"/>
      <c r="AI52" s="565"/>
      <c r="AJ52" s="566"/>
      <c r="AK52" s="567"/>
      <c r="AL52" s="568"/>
      <c r="AM52" s="569"/>
      <c r="AN52" s="570"/>
      <c r="AO52" s="571"/>
      <c r="AP52" s="572"/>
      <c r="AQ52" s="573"/>
      <c r="AR52" s="574"/>
      <c r="AS52" s="575" t="str">
        <f t="shared" si="0"/>
        <v/>
      </c>
      <c r="AT52" s="576" t="str">
        <f t="shared" si="1"/>
        <v/>
      </c>
      <c r="AU52" s="576" t="str">
        <f t="shared" si="2"/>
        <v/>
      </c>
      <c r="AV52" s="576" t="str">
        <f t="shared" si="3"/>
        <v/>
      </c>
      <c r="AW52" s="576" t="str">
        <f t="shared" si="6"/>
        <v/>
      </c>
    </row>
    <row r="53" spans="6:49" ht="23.25" customHeight="1" x14ac:dyDescent="0.35">
      <c r="F53" s="535">
        <v>1701049</v>
      </c>
      <c r="G53" s="536" t="s">
        <v>315</v>
      </c>
      <c r="H53" s="536" t="s">
        <v>517</v>
      </c>
      <c r="I53" s="536" t="s">
        <v>516</v>
      </c>
      <c r="J53" s="537" t="s">
        <v>179</v>
      </c>
      <c r="K53" s="538"/>
      <c r="L53" s="539"/>
      <c r="M53" s="540"/>
      <c r="N53" s="540"/>
      <c r="O53" s="541"/>
      <c r="P53" s="539"/>
      <c r="Q53" s="540"/>
      <c r="R53" s="540"/>
      <c r="S53" s="541"/>
      <c r="T53" s="538"/>
      <c r="U53" s="539"/>
      <c r="V53" s="541"/>
      <c r="W53" s="542"/>
      <c r="X53" s="543" t="s">
        <v>559</v>
      </c>
      <c r="Y53" s="542" t="str">
        <f t="shared" si="7"/>
        <v>ยังไม่กำหนด</v>
      </c>
      <c r="Z53" s="499" t="str">
        <f ca="1">IF(F53="","",IF(VLOOKUP(F53,PROFILE!$B$6:$L$5000,11,FALSE)&lt;&gt;"OUT",VLOOKUP(F53,PROFILE!$B$6:$L$5000,9,FALSE)-NOW(),"OUT"))</f>
        <v>OUT</v>
      </c>
      <c r="AA53" s="389">
        <f t="shared" si="5"/>
        <v>1042</v>
      </c>
      <c r="AB53" s="389">
        <v>53</v>
      </c>
      <c r="AC53" s="559"/>
      <c r="AD53" s="560"/>
      <c r="AE53" s="561"/>
      <c r="AF53" s="562"/>
      <c r="AG53" s="563" t="s">
        <v>1267</v>
      </c>
      <c r="AH53" s="564"/>
      <c r="AI53" s="565"/>
      <c r="AJ53" s="566" t="s">
        <v>534</v>
      </c>
      <c r="AK53" s="567"/>
      <c r="AL53" s="568"/>
      <c r="AM53" s="569"/>
      <c r="AN53" s="570"/>
      <c r="AO53" s="571"/>
      <c r="AP53" s="572"/>
      <c r="AQ53" s="573"/>
      <c r="AR53" s="574"/>
      <c r="AS53" s="575" t="str">
        <f t="shared" si="0"/>
        <v/>
      </c>
      <c r="AT53" s="576" t="str">
        <f t="shared" si="1"/>
        <v/>
      </c>
      <c r="AU53" s="576" t="str">
        <f t="shared" si="2"/>
        <v/>
      </c>
      <c r="AV53" s="576" t="str">
        <f t="shared" si="3"/>
        <v/>
      </c>
      <c r="AW53" s="576" t="str">
        <f t="shared" si="6"/>
        <v/>
      </c>
    </row>
    <row r="54" spans="6:49" ht="23.25" customHeight="1" x14ac:dyDescent="0.35">
      <c r="F54" s="535">
        <v>1701050</v>
      </c>
      <c r="G54" s="536" t="s">
        <v>310</v>
      </c>
      <c r="H54" s="536" t="s">
        <v>400</v>
      </c>
      <c r="I54" s="536" t="s">
        <v>518</v>
      </c>
      <c r="J54" s="537" t="s">
        <v>179</v>
      </c>
      <c r="K54" s="538"/>
      <c r="L54" s="539"/>
      <c r="M54" s="540"/>
      <c r="N54" s="540"/>
      <c r="O54" s="541"/>
      <c r="P54" s="539"/>
      <c r="Q54" s="540"/>
      <c r="R54" s="540"/>
      <c r="S54" s="541"/>
      <c r="T54" s="538"/>
      <c r="U54" s="539"/>
      <c r="V54" s="541"/>
      <c r="W54" s="542"/>
      <c r="X54" s="543" t="s">
        <v>559</v>
      </c>
      <c r="Y54" s="542" t="str">
        <f t="shared" si="7"/>
        <v>ยังไม่กำหนด</v>
      </c>
      <c r="Z54" s="499" t="s">
        <v>555</v>
      </c>
      <c r="AA54" s="389">
        <f t="shared" si="5"/>
        <v>3979</v>
      </c>
      <c r="AB54" s="389">
        <v>54</v>
      </c>
      <c r="AC54" s="559"/>
      <c r="AD54" s="560"/>
      <c r="AE54" s="561"/>
      <c r="AF54" s="562"/>
      <c r="AG54" s="563"/>
      <c r="AH54" s="564"/>
      <c r="AI54" s="565"/>
      <c r="AJ54" s="566"/>
      <c r="AK54" s="567"/>
      <c r="AL54" s="568"/>
      <c r="AM54" s="569"/>
      <c r="AN54" s="570"/>
      <c r="AO54" s="571"/>
      <c r="AP54" s="572"/>
      <c r="AQ54" s="573"/>
      <c r="AR54" s="574"/>
      <c r="AS54" s="575" t="str">
        <f t="shared" si="0"/>
        <v/>
      </c>
      <c r="AT54" s="576" t="str">
        <f t="shared" si="1"/>
        <v/>
      </c>
      <c r="AU54" s="576" t="str">
        <f t="shared" si="2"/>
        <v/>
      </c>
      <c r="AV54" s="576" t="str">
        <f t="shared" si="3"/>
        <v/>
      </c>
      <c r="AW54" s="576" t="str">
        <f t="shared" si="6"/>
        <v/>
      </c>
    </row>
    <row r="55" spans="6:49" ht="23.25" customHeight="1" x14ac:dyDescent="0.35">
      <c r="F55" s="535">
        <v>1701051</v>
      </c>
      <c r="G55" s="536" t="s">
        <v>310</v>
      </c>
      <c r="H55" s="536" t="s">
        <v>400</v>
      </c>
      <c r="I55" s="536" t="s">
        <v>519</v>
      </c>
      <c r="J55" s="537" t="s">
        <v>179</v>
      </c>
      <c r="K55" s="538"/>
      <c r="L55" s="539"/>
      <c r="M55" s="540"/>
      <c r="N55" s="540"/>
      <c r="O55" s="541"/>
      <c r="P55" s="539"/>
      <c r="Q55" s="540"/>
      <c r="R55" s="540"/>
      <c r="S55" s="541"/>
      <c r="T55" s="538"/>
      <c r="U55" s="539"/>
      <c r="V55" s="541"/>
      <c r="W55" s="542"/>
      <c r="X55" s="543" t="s">
        <v>559</v>
      </c>
      <c r="Y55" s="542" t="str">
        <f t="shared" si="7"/>
        <v>ยังไม่กำหนด</v>
      </c>
      <c r="Z55" s="499" t="str">
        <f ca="1">IF(F55="","",IF(VLOOKUP(F55,PROFILE!$B$6:$L$5000,11,FALSE)&lt;&gt;"OUT",VLOOKUP(F55,PROFILE!$B$6:$L$5000,9,FALSE)-NOW(),"OUT"))</f>
        <v>OUT</v>
      </c>
      <c r="AA55" s="389">
        <f t="shared" si="5"/>
        <v>7512</v>
      </c>
      <c r="AB55" s="389">
        <v>55</v>
      </c>
      <c r="AC55" s="559"/>
      <c r="AD55" s="560"/>
      <c r="AE55" s="561"/>
      <c r="AF55" s="562"/>
      <c r="AG55" s="563" t="s">
        <v>436</v>
      </c>
      <c r="AH55" s="564"/>
      <c r="AI55" s="565"/>
      <c r="AJ55" s="566" t="s">
        <v>1390</v>
      </c>
      <c r="AK55" s="567"/>
      <c r="AL55" s="568"/>
      <c r="AM55" s="569"/>
      <c r="AN55" s="570"/>
      <c r="AO55" s="571"/>
      <c r="AP55" s="572"/>
      <c r="AQ55" s="573"/>
      <c r="AR55" s="574"/>
      <c r="AS55" s="575" t="str">
        <f t="shared" si="0"/>
        <v/>
      </c>
      <c r="AT55" s="576" t="str">
        <f t="shared" si="1"/>
        <v/>
      </c>
      <c r="AU55" s="576" t="str">
        <f t="shared" si="2"/>
        <v/>
      </c>
      <c r="AV55" s="576" t="str">
        <f t="shared" si="3"/>
        <v/>
      </c>
      <c r="AW55" s="576" t="str">
        <f t="shared" si="6"/>
        <v/>
      </c>
    </row>
    <row r="56" spans="6:49" ht="23.25" customHeight="1" x14ac:dyDescent="0.35">
      <c r="F56" s="535">
        <v>1701052</v>
      </c>
      <c r="G56" s="536" t="s">
        <v>310</v>
      </c>
      <c r="H56" s="536" t="s">
        <v>400</v>
      </c>
      <c r="I56" s="536" t="s">
        <v>520</v>
      </c>
      <c r="J56" s="537" t="s">
        <v>179</v>
      </c>
      <c r="K56" s="538"/>
      <c r="L56" s="539"/>
      <c r="M56" s="540"/>
      <c r="N56" s="540"/>
      <c r="O56" s="541"/>
      <c r="P56" s="539"/>
      <c r="Q56" s="540"/>
      <c r="R56" s="540"/>
      <c r="S56" s="541"/>
      <c r="T56" s="538"/>
      <c r="U56" s="539"/>
      <c r="V56" s="541"/>
      <c r="W56" s="542"/>
      <c r="X56" s="543" t="s">
        <v>559</v>
      </c>
      <c r="Y56" s="542" t="str">
        <f t="shared" si="7"/>
        <v>ยังไม่กำหนด</v>
      </c>
      <c r="Z56" s="499" t="str">
        <f ca="1">IF(F56="","",IF(VLOOKUP(F56,PROFILE!$B$6:$L$5000,11,FALSE)&lt;&gt;"OUT",VLOOKUP(F56,PROFILE!$B$6:$L$5000,9,FALSE)-NOW(),"OUT"))</f>
        <v>OUT</v>
      </c>
      <c r="AA56" s="389">
        <f t="shared" si="5"/>
        <v>6310</v>
      </c>
      <c r="AB56" s="389">
        <v>56</v>
      </c>
      <c r="AC56" s="559"/>
      <c r="AD56" s="560"/>
      <c r="AE56" s="561"/>
      <c r="AF56" s="562"/>
      <c r="AG56" s="563" t="s">
        <v>435</v>
      </c>
      <c r="AH56" s="564"/>
      <c r="AI56" s="565"/>
      <c r="AJ56" s="566" t="s">
        <v>439</v>
      </c>
      <c r="AK56" s="567"/>
      <c r="AL56" s="568"/>
      <c r="AM56" s="569"/>
      <c r="AN56" s="570"/>
      <c r="AO56" s="571"/>
      <c r="AP56" s="572"/>
      <c r="AQ56" s="573"/>
      <c r="AR56" s="574"/>
      <c r="AS56" s="575" t="str">
        <f t="shared" si="0"/>
        <v/>
      </c>
      <c r="AT56" s="576" t="str">
        <f t="shared" si="1"/>
        <v/>
      </c>
      <c r="AU56" s="576" t="str">
        <f t="shared" si="2"/>
        <v/>
      </c>
      <c r="AV56" s="576" t="str">
        <f t="shared" si="3"/>
        <v/>
      </c>
      <c r="AW56" s="576" t="str">
        <f t="shared" si="6"/>
        <v/>
      </c>
    </row>
    <row r="57" spans="6:49" ht="23.25" customHeight="1" x14ac:dyDescent="0.35">
      <c r="F57" s="535">
        <v>1701058</v>
      </c>
      <c r="G57" s="536" t="s">
        <v>310</v>
      </c>
      <c r="H57" s="536" t="s">
        <v>499</v>
      </c>
      <c r="I57" s="536" t="s">
        <v>544</v>
      </c>
      <c r="J57" s="537" t="s">
        <v>179</v>
      </c>
      <c r="K57" s="538"/>
      <c r="L57" s="539"/>
      <c r="M57" s="540"/>
      <c r="N57" s="540"/>
      <c r="O57" s="541"/>
      <c r="P57" s="539"/>
      <c r="Q57" s="540"/>
      <c r="R57" s="540"/>
      <c r="S57" s="541"/>
      <c r="T57" s="538"/>
      <c r="U57" s="539"/>
      <c r="V57" s="541"/>
      <c r="W57" s="542"/>
      <c r="X57" s="543" t="s">
        <v>559</v>
      </c>
      <c r="Y57" s="542" t="str">
        <f t="shared" si="7"/>
        <v>ยังไม่กำหนด</v>
      </c>
      <c r="Z57" s="499" t="s">
        <v>555</v>
      </c>
      <c r="AA57" s="389">
        <f t="shared" si="5"/>
        <v>1310</v>
      </c>
      <c r="AB57" s="389">
        <v>57</v>
      </c>
      <c r="AC57" s="559"/>
      <c r="AD57" s="560"/>
      <c r="AE57" s="561"/>
      <c r="AF57" s="562"/>
      <c r="AG57" s="563" t="s">
        <v>435</v>
      </c>
      <c r="AH57" s="564"/>
      <c r="AI57" s="565"/>
      <c r="AJ57" s="566"/>
      <c r="AK57" s="567"/>
      <c r="AL57" s="568"/>
      <c r="AM57" s="569"/>
      <c r="AN57" s="570"/>
      <c r="AO57" s="571"/>
      <c r="AP57" s="572" t="s">
        <v>436</v>
      </c>
      <c r="AQ57" s="573"/>
      <c r="AR57" s="574"/>
      <c r="AS57" s="575" t="str">
        <f t="shared" si="0"/>
        <v/>
      </c>
      <c r="AT57" s="576" t="str">
        <f t="shared" si="1"/>
        <v/>
      </c>
      <c r="AU57" s="576" t="str">
        <f t="shared" si="2"/>
        <v/>
      </c>
      <c r="AV57" s="576" t="str">
        <f t="shared" si="3"/>
        <v/>
      </c>
      <c r="AW57" s="576" t="str">
        <f t="shared" si="6"/>
        <v/>
      </c>
    </row>
    <row r="58" spans="6:49" ht="23.25" customHeight="1" x14ac:dyDescent="0.35">
      <c r="F58" s="535">
        <v>1701059</v>
      </c>
      <c r="G58" s="536" t="s">
        <v>328</v>
      </c>
      <c r="H58" s="536" t="s">
        <v>487</v>
      </c>
      <c r="I58" s="536" t="s">
        <v>3199</v>
      </c>
      <c r="J58" s="537" t="s">
        <v>179</v>
      </c>
      <c r="K58" s="538"/>
      <c r="L58" s="539"/>
      <c r="M58" s="540"/>
      <c r="N58" s="540"/>
      <c r="O58" s="541"/>
      <c r="P58" s="539"/>
      <c r="Q58" s="540"/>
      <c r="R58" s="540"/>
      <c r="S58" s="541"/>
      <c r="T58" s="538"/>
      <c r="U58" s="539"/>
      <c r="V58" s="541"/>
      <c r="W58" s="542"/>
      <c r="X58" s="543" t="s">
        <v>559</v>
      </c>
      <c r="Y58" s="542" t="str">
        <f t="shared" si="7"/>
        <v>ยังไม่กำหนด</v>
      </c>
      <c r="Z58" s="499" t="str">
        <f ca="1">IF(F58="","",IF(VLOOKUP(F58,PROFILE!$B$6:$L$5000,11,FALSE)&lt;&gt;"OUT",VLOOKUP(F58,PROFILE!$B$6:$L$5000,9,FALSE)-NOW(),"OUT"))</f>
        <v>OUT</v>
      </c>
      <c r="AA58" s="389">
        <f t="shared" si="5"/>
        <v>42764</v>
      </c>
      <c r="AB58" s="389">
        <v>58</v>
      </c>
      <c r="AC58" s="559"/>
      <c r="AD58" s="560"/>
      <c r="AE58" s="561"/>
      <c r="AF58" s="562"/>
      <c r="AG58" s="563" t="s">
        <v>435</v>
      </c>
      <c r="AH58" s="564"/>
      <c r="AI58" s="565"/>
      <c r="AJ58" s="566" t="s">
        <v>1204</v>
      </c>
      <c r="AK58" s="567"/>
      <c r="AL58" s="568"/>
      <c r="AM58" s="569"/>
      <c r="AN58" s="570"/>
      <c r="AO58" s="571"/>
      <c r="AP58" s="572"/>
      <c r="AQ58" s="573"/>
      <c r="AR58" s="574"/>
      <c r="AS58" s="575" t="str">
        <f t="shared" si="0"/>
        <v/>
      </c>
      <c r="AT58" s="576" t="str">
        <f t="shared" si="1"/>
        <v/>
      </c>
      <c r="AU58" s="576" t="str">
        <f t="shared" si="2"/>
        <v/>
      </c>
      <c r="AV58" s="576">
        <v>42789</v>
      </c>
      <c r="AW58" s="576" t="str">
        <f t="shared" si="6"/>
        <v/>
      </c>
    </row>
    <row r="59" spans="6:49" ht="23.25" customHeight="1" x14ac:dyDescent="0.35">
      <c r="F59" s="535">
        <v>1701060</v>
      </c>
      <c r="G59" s="536" t="s">
        <v>310</v>
      </c>
      <c r="H59" s="536" t="s">
        <v>384</v>
      </c>
      <c r="I59" s="536" t="s">
        <v>550</v>
      </c>
      <c r="J59" s="537" t="s">
        <v>179</v>
      </c>
      <c r="K59" s="538"/>
      <c r="L59" s="539"/>
      <c r="M59" s="540"/>
      <c r="N59" s="540"/>
      <c r="O59" s="541"/>
      <c r="P59" s="539"/>
      <c r="Q59" s="540"/>
      <c r="R59" s="540"/>
      <c r="S59" s="541"/>
      <c r="T59" s="538"/>
      <c r="U59" s="539"/>
      <c r="V59" s="541"/>
      <c r="W59" s="542"/>
      <c r="X59" s="543" t="s">
        <v>559</v>
      </c>
      <c r="Y59" s="542" t="str">
        <f t="shared" si="7"/>
        <v>ยังไม่กำหนด</v>
      </c>
      <c r="Z59" s="499" t="str">
        <f ca="1">IF(F59="","",IF(VLOOKUP(F59,PROFILE!$B$6:$L$5000,11,FALSE)&lt;&gt;"OUT",VLOOKUP(F59,PROFILE!$B$6:$L$5000,9,FALSE)-NOW(),"OUT"))</f>
        <v>OUT</v>
      </c>
      <c r="AA59" s="389">
        <f t="shared" si="5"/>
        <v>6402</v>
      </c>
      <c r="AB59" s="389">
        <v>59</v>
      </c>
      <c r="AC59" s="559"/>
      <c r="AD59" s="560"/>
      <c r="AE59" s="561"/>
      <c r="AF59" s="562"/>
      <c r="AG59" s="563" t="s">
        <v>435</v>
      </c>
      <c r="AH59" s="564"/>
      <c r="AI59" s="565"/>
      <c r="AJ59" s="566" t="s">
        <v>534</v>
      </c>
      <c r="AK59" s="567"/>
      <c r="AL59" s="568"/>
      <c r="AM59" s="569"/>
      <c r="AN59" s="570"/>
      <c r="AO59" s="571"/>
      <c r="AP59" s="572"/>
      <c r="AQ59" s="573"/>
      <c r="AR59" s="574"/>
      <c r="AS59" s="575" t="str">
        <f t="shared" si="0"/>
        <v/>
      </c>
      <c r="AT59" s="576" t="str">
        <f t="shared" si="1"/>
        <v/>
      </c>
      <c r="AU59" s="576" t="str">
        <f t="shared" si="2"/>
        <v/>
      </c>
      <c r="AV59" s="576">
        <v>42789</v>
      </c>
      <c r="AW59" s="576" t="str">
        <f t="shared" si="6"/>
        <v/>
      </c>
    </row>
    <row r="60" spans="6:49" ht="23.25" customHeight="1" x14ac:dyDescent="0.35">
      <c r="F60" s="535">
        <v>1701061</v>
      </c>
      <c r="G60" s="536" t="s">
        <v>310</v>
      </c>
      <c r="H60" s="536" t="s">
        <v>336</v>
      </c>
      <c r="I60" s="536" t="s">
        <v>552</v>
      </c>
      <c r="J60" s="537" t="s">
        <v>179</v>
      </c>
      <c r="K60" s="538"/>
      <c r="L60" s="539"/>
      <c r="M60" s="540"/>
      <c r="N60" s="540"/>
      <c r="O60" s="541"/>
      <c r="P60" s="539"/>
      <c r="Q60" s="540"/>
      <c r="R60" s="540"/>
      <c r="S60" s="541"/>
      <c r="T60" s="538"/>
      <c r="U60" s="539"/>
      <c r="V60" s="541"/>
      <c r="W60" s="542"/>
      <c r="X60" s="543" t="s">
        <v>559</v>
      </c>
      <c r="Y60" s="542" t="str">
        <f t="shared" si="7"/>
        <v>ยังไม่กำหนด</v>
      </c>
      <c r="Z60" s="499" t="str">
        <f ca="1">IF(F60="","",IF(VLOOKUP(F60,PROFILE!$B$6:$L$5000,11,FALSE)&lt;&gt;"OUT",VLOOKUP(F60,PROFILE!$B$6:$L$5000,9,FALSE)-NOW(),"OUT"))</f>
        <v>OUT</v>
      </c>
      <c r="AA60" s="389">
        <f t="shared" si="5"/>
        <v>8987</v>
      </c>
      <c r="AB60" s="389">
        <v>60</v>
      </c>
      <c r="AC60" s="559"/>
      <c r="AD60" s="560"/>
      <c r="AE60" s="561"/>
      <c r="AF60" s="562"/>
      <c r="AG60" s="563"/>
      <c r="AH60" s="564"/>
      <c r="AI60" s="565"/>
      <c r="AJ60" s="566" t="s">
        <v>1205</v>
      </c>
      <c r="AK60" s="567"/>
      <c r="AL60" s="568"/>
      <c r="AM60" s="569" t="s">
        <v>1205</v>
      </c>
      <c r="AN60" s="570"/>
      <c r="AO60" s="571"/>
      <c r="AP60" s="572"/>
      <c r="AQ60" s="573"/>
      <c r="AR60" s="574"/>
      <c r="AS60" s="575" t="str">
        <f t="shared" si="0"/>
        <v/>
      </c>
      <c r="AT60" s="576" t="str">
        <f t="shared" si="1"/>
        <v/>
      </c>
      <c r="AU60" s="576" t="str">
        <f t="shared" si="2"/>
        <v/>
      </c>
      <c r="AV60" s="576">
        <v>42789</v>
      </c>
      <c r="AW60" s="576" t="str">
        <f t="shared" si="6"/>
        <v/>
      </c>
    </row>
    <row r="61" spans="6:49" ht="23.25" customHeight="1" x14ac:dyDescent="0.35">
      <c r="F61" s="535">
        <v>1701063</v>
      </c>
      <c r="G61" s="536" t="s">
        <v>310</v>
      </c>
      <c r="H61" s="536" t="s">
        <v>336</v>
      </c>
      <c r="I61" s="536" t="s">
        <v>564</v>
      </c>
      <c r="J61" s="537" t="s">
        <v>179</v>
      </c>
      <c r="K61" s="538"/>
      <c r="L61" s="539"/>
      <c r="M61" s="540"/>
      <c r="N61" s="540"/>
      <c r="O61" s="541"/>
      <c r="P61" s="539"/>
      <c r="Q61" s="540"/>
      <c r="R61" s="540"/>
      <c r="S61" s="541"/>
      <c r="T61" s="538"/>
      <c r="U61" s="539"/>
      <c r="V61" s="541"/>
      <c r="W61" s="542"/>
      <c r="X61" s="543" t="s">
        <v>559</v>
      </c>
      <c r="Y61" s="542" t="str">
        <f t="shared" si="7"/>
        <v>ยังไม่กำหนด</v>
      </c>
      <c r="Z61" s="499" t="str">
        <f ca="1">IF(F61="","",IF(VLOOKUP(F61,PROFILE!$B$6:$L$5000,11,FALSE)&lt;&gt;"OUT",VLOOKUP(F61,PROFILE!$B$6:$L$5000,9,FALSE)-NOW(),"OUT"))</f>
        <v>OUT</v>
      </c>
      <c r="AA61" s="389">
        <f t="shared" si="5"/>
        <v>2890</v>
      </c>
      <c r="AB61" s="389">
        <v>61</v>
      </c>
      <c r="AC61" s="559"/>
      <c r="AD61" s="560"/>
      <c r="AE61" s="561"/>
      <c r="AF61" s="562"/>
      <c r="AG61" s="563" t="s">
        <v>435</v>
      </c>
      <c r="AH61" s="564"/>
      <c r="AI61" s="565"/>
      <c r="AJ61" s="566" t="s">
        <v>581</v>
      </c>
      <c r="AK61" s="567"/>
      <c r="AL61" s="568"/>
      <c r="AM61" s="569"/>
      <c r="AN61" s="570"/>
      <c r="AO61" s="571"/>
      <c r="AP61" s="572"/>
      <c r="AQ61" s="573"/>
      <c r="AR61" s="574"/>
      <c r="AS61" s="575" t="str">
        <f t="shared" si="0"/>
        <v/>
      </c>
      <c r="AT61" s="576" t="str">
        <f t="shared" si="1"/>
        <v/>
      </c>
      <c r="AU61" s="576" t="str">
        <f t="shared" si="2"/>
        <v/>
      </c>
      <c r="AV61" s="576" t="str">
        <f t="shared" si="3"/>
        <v/>
      </c>
      <c r="AW61" s="576" t="str">
        <f t="shared" si="6"/>
        <v/>
      </c>
    </row>
    <row r="62" spans="6:49" ht="23.25" customHeight="1" x14ac:dyDescent="0.35">
      <c r="F62" s="535">
        <v>1701078</v>
      </c>
      <c r="G62" s="536" t="s">
        <v>315</v>
      </c>
      <c r="H62" s="536" t="s">
        <v>333</v>
      </c>
      <c r="I62" s="536" t="s">
        <v>609</v>
      </c>
      <c r="J62" s="537" t="s">
        <v>43</v>
      </c>
      <c r="K62" s="538"/>
      <c r="L62" s="539">
        <v>42751</v>
      </c>
      <c r="M62" s="540"/>
      <c r="N62" s="540"/>
      <c r="O62" s="541"/>
      <c r="P62" s="539">
        <v>42752</v>
      </c>
      <c r="Q62" s="540"/>
      <c r="R62" s="540"/>
      <c r="S62" s="541"/>
      <c r="T62" s="538">
        <v>42753</v>
      </c>
      <c r="U62" s="539">
        <v>42754</v>
      </c>
      <c r="V62" s="541"/>
      <c r="W62" s="542">
        <v>42755</v>
      </c>
      <c r="X62" s="543" t="s">
        <v>559</v>
      </c>
      <c r="Y62" s="542">
        <v>42759</v>
      </c>
      <c r="Z62" s="499" t="str">
        <f ca="1">IF(F62="","",IF(VLOOKUP(F62,PROFILE!$B$6:$L$5000,11,FALSE)&lt;&gt;"OUT",VLOOKUP(F62,PROFILE!$B$6:$L$5000,9,FALSE)-NOW(),"OUT"))</f>
        <v>OUT</v>
      </c>
      <c r="AA62" s="389">
        <f t="shared" si="5"/>
        <v>2047</v>
      </c>
      <c r="AB62" s="389">
        <v>62</v>
      </c>
      <c r="AC62" s="559"/>
      <c r="AD62" s="560"/>
      <c r="AE62" s="561"/>
      <c r="AF62" s="562"/>
      <c r="AG62" s="563"/>
      <c r="AH62" s="564"/>
      <c r="AI62" s="565"/>
      <c r="AJ62" s="566" t="s">
        <v>438</v>
      </c>
      <c r="AK62" s="567"/>
      <c r="AL62" s="568"/>
      <c r="AM62" s="569"/>
      <c r="AN62" s="570"/>
      <c r="AO62" s="571"/>
      <c r="AP62" s="572"/>
      <c r="AQ62" s="573"/>
      <c r="AR62" s="574"/>
      <c r="AS62" s="575" t="str">
        <f t="shared" si="0"/>
        <v/>
      </c>
      <c r="AT62" s="576">
        <f t="shared" si="1"/>
        <v>42751</v>
      </c>
      <c r="AU62" s="576">
        <f t="shared" si="2"/>
        <v>42752</v>
      </c>
      <c r="AV62" s="576">
        <f t="shared" si="3"/>
        <v>42753</v>
      </c>
      <c r="AW62" s="576">
        <f t="shared" si="6"/>
        <v>42755</v>
      </c>
    </row>
    <row r="63" spans="6:49" ht="23.25" customHeight="1" x14ac:dyDescent="0.35">
      <c r="F63" s="535">
        <v>1701079</v>
      </c>
      <c r="G63" s="536" t="s">
        <v>310</v>
      </c>
      <c r="H63" s="536" t="s">
        <v>336</v>
      </c>
      <c r="I63" s="536" t="s">
        <v>613</v>
      </c>
      <c r="J63" s="537" t="s">
        <v>43</v>
      </c>
      <c r="K63" s="538"/>
      <c r="L63" s="539">
        <v>42385</v>
      </c>
      <c r="M63" s="540"/>
      <c r="N63" s="540"/>
      <c r="O63" s="541"/>
      <c r="P63" s="539">
        <v>42387</v>
      </c>
      <c r="Q63" s="540"/>
      <c r="R63" s="540"/>
      <c r="S63" s="541"/>
      <c r="T63" s="538">
        <v>42388</v>
      </c>
      <c r="U63" s="539">
        <v>42389</v>
      </c>
      <c r="V63" s="541"/>
      <c r="W63" s="542">
        <v>42390</v>
      </c>
      <c r="X63" s="543" t="s">
        <v>559</v>
      </c>
      <c r="Y63" s="542">
        <v>42760</v>
      </c>
      <c r="Z63" s="499" t="str">
        <f ca="1">IF(F63="","",IF(VLOOKUP(F63,PROFILE!$B$6:$L$5000,11,FALSE)&lt;&gt;"OUT",VLOOKUP(F63,PROFILE!$B$6:$L$5000,9,FALSE)-NOW(),"OUT"))</f>
        <v>OUT</v>
      </c>
      <c r="AA63" s="389">
        <f t="shared" si="5"/>
        <v>8048</v>
      </c>
      <c r="AB63" s="389">
        <v>63</v>
      </c>
      <c r="AC63" s="559"/>
      <c r="AD63" s="560"/>
      <c r="AE63" s="561"/>
      <c r="AF63" s="562"/>
      <c r="AG63" s="563" t="s">
        <v>436</v>
      </c>
      <c r="AH63" s="564"/>
      <c r="AI63" s="565"/>
      <c r="AJ63" s="566" t="s">
        <v>534</v>
      </c>
      <c r="AK63" s="567"/>
      <c r="AL63" s="568"/>
      <c r="AM63" s="569"/>
      <c r="AN63" s="570"/>
      <c r="AO63" s="571"/>
      <c r="AP63" s="572"/>
      <c r="AQ63" s="573"/>
      <c r="AR63" s="574"/>
      <c r="AS63" s="575" t="str">
        <f t="shared" si="0"/>
        <v/>
      </c>
      <c r="AT63" s="576">
        <v>42751</v>
      </c>
      <c r="AU63" s="576">
        <v>42753</v>
      </c>
      <c r="AV63" s="576">
        <v>42754</v>
      </c>
      <c r="AW63" s="576">
        <v>42756</v>
      </c>
    </row>
    <row r="64" spans="6:49" ht="23.25" customHeight="1" x14ac:dyDescent="0.35">
      <c r="F64" s="535">
        <v>1701080</v>
      </c>
      <c r="G64" s="536" t="s">
        <v>294</v>
      </c>
      <c r="H64" s="536" t="s">
        <v>295</v>
      </c>
      <c r="I64" s="536" t="s">
        <v>618</v>
      </c>
      <c r="J64" s="537" t="s">
        <v>43</v>
      </c>
      <c r="K64" s="538"/>
      <c r="L64" s="539">
        <v>42751</v>
      </c>
      <c r="M64" s="540"/>
      <c r="N64" s="540"/>
      <c r="O64" s="541"/>
      <c r="P64" s="539">
        <v>42752</v>
      </c>
      <c r="Q64" s="540"/>
      <c r="R64" s="540"/>
      <c r="S64" s="541"/>
      <c r="T64" s="538">
        <v>42753</v>
      </c>
      <c r="U64" s="539">
        <v>42754</v>
      </c>
      <c r="V64" s="541"/>
      <c r="W64" s="542"/>
      <c r="X64" s="543" t="s">
        <v>559</v>
      </c>
      <c r="Y64" s="542">
        <v>42755</v>
      </c>
      <c r="Z64" s="499" t="str">
        <f ca="1">IF(F64="","",IF(VLOOKUP(F64,PROFILE!$B$6:$L$5000,11,FALSE)&lt;&gt;"OUT",VLOOKUP(F64,PROFILE!$B$6:$L$5000,9,FALSE)-NOW(),"OUT"))</f>
        <v>OUT</v>
      </c>
      <c r="AA64" s="389">
        <f t="shared" si="5"/>
        <v>3969</v>
      </c>
      <c r="AB64" s="389">
        <v>64</v>
      </c>
      <c r="AC64" s="559"/>
      <c r="AD64" s="560"/>
      <c r="AE64" s="561"/>
      <c r="AF64" s="562"/>
      <c r="AG64" s="563" t="s">
        <v>435</v>
      </c>
      <c r="AH64" s="564"/>
      <c r="AI64" s="565"/>
      <c r="AJ64" s="566" t="s">
        <v>438</v>
      </c>
      <c r="AK64" s="567"/>
      <c r="AL64" s="568"/>
      <c r="AM64" s="569"/>
      <c r="AN64" s="570"/>
      <c r="AO64" s="571"/>
      <c r="AP64" s="572"/>
      <c r="AQ64" s="573"/>
      <c r="AR64" s="574"/>
      <c r="AS64" s="575" t="str">
        <f t="shared" si="0"/>
        <v/>
      </c>
      <c r="AT64" s="576">
        <f t="shared" si="1"/>
        <v>42751</v>
      </c>
      <c r="AU64" s="576">
        <f t="shared" si="2"/>
        <v>42752</v>
      </c>
      <c r="AV64" s="576">
        <f t="shared" si="3"/>
        <v>42753</v>
      </c>
      <c r="AW64" s="576">
        <f t="shared" si="6"/>
        <v>42754</v>
      </c>
    </row>
    <row r="65" spans="6:49" ht="23.25" customHeight="1" x14ac:dyDescent="0.35">
      <c r="F65" s="535">
        <v>1701083</v>
      </c>
      <c r="G65" s="536" t="s">
        <v>328</v>
      </c>
      <c r="H65" s="536" t="s">
        <v>626</v>
      </c>
      <c r="I65" s="536" t="s">
        <v>625</v>
      </c>
      <c r="J65" s="537" t="s">
        <v>44</v>
      </c>
      <c r="K65" s="538"/>
      <c r="L65" s="539">
        <v>42751</v>
      </c>
      <c r="M65" s="540"/>
      <c r="N65" s="540"/>
      <c r="O65" s="541"/>
      <c r="P65" s="539">
        <v>42752</v>
      </c>
      <c r="Q65" s="540">
        <v>42753</v>
      </c>
      <c r="R65" s="540">
        <v>42754</v>
      </c>
      <c r="S65" s="541"/>
      <c r="T65" s="538">
        <v>42755</v>
      </c>
      <c r="U65" s="539">
        <v>42756</v>
      </c>
      <c r="V65" s="541"/>
      <c r="W65" s="542">
        <v>42758</v>
      </c>
      <c r="X65" s="543" t="s">
        <v>559</v>
      </c>
      <c r="Y65" s="542">
        <v>42761</v>
      </c>
      <c r="Z65" s="499" t="str">
        <f ca="1">IF(F65="","",IF(VLOOKUP(F65,PROFILE!$B$6:$L$5000,11,FALSE)&lt;&gt;"OUT",VLOOKUP(F65,PROFILE!$B$6:$L$5000,9,FALSE)-NOW(),"OUT"))</f>
        <v>OUT</v>
      </c>
      <c r="AA65" s="389">
        <f t="shared" si="5"/>
        <v>6242</v>
      </c>
      <c r="AB65" s="389">
        <v>65</v>
      </c>
      <c r="AC65" s="559"/>
      <c r="AD65" s="560"/>
      <c r="AE65" s="561"/>
      <c r="AF65" s="562"/>
      <c r="AG65" s="563" t="s">
        <v>435</v>
      </c>
      <c r="AH65" s="564"/>
      <c r="AI65" s="565"/>
      <c r="AJ65" s="566" t="s">
        <v>581</v>
      </c>
      <c r="AK65" s="567"/>
      <c r="AL65" s="568"/>
      <c r="AM65" s="569"/>
      <c r="AN65" s="570"/>
      <c r="AO65" s="571"/>
      <c r="AP65" s="572" t="s">
        <v>440</v>
      </c>
      <c r="AQ65" s="573"/>
      <c r="AR65" s="574"/>
      <c r="AS65" s="575" t="str">
        <f t="shared" si="0"/>
        <v/>
      </c>
      <c r="AT65" s="576">
        <f t="shared" si="1"/>
        <v>42751</v>
      </c>
      <c r="AU65" s="576">
        <f t="shared" si="2"/>
        <v>42754</v>
      </c>
      <c r="AV65" s="576">
        <f t="shared" si="3"/>
        <v>42755</v>
      </c>
      <c r="AW65" s="576">
        <f t="shared" si="6"/>
        <v>42758</v>
      </c>
    </row>
    <row r="66" spans="6:49" ht="23.25" customHeight="1" x14ac:dyDescent="0.35">
      <c r="F66" s="535">
        <v>1701084</v>
      </c>
      <c r="G66" s="536" t="s">
        <v>328</v>
      </c>
      <c r="H66" s="536" t="s">
        <v>630</v>
      </c>
      <c r="I66" s="536" t="s">
        <v>629</v>
      </c>
      <c r="J66" s="537" t="s">
        <v>102</v>
      </c>
      <c r="K66" s="538">
        <v>42765</v>
      </c>
      <c r="L66" s="539">
        <v>42766</v>
      </c>
      <c r="M66" s="540"/>
      <c r="N66" s="540"/>
      <c r="O66" s="541"/>
      <c r="P66" s="539">
        <v>42767</v>
      </c>
      <c r="Q66" s="540">
        <v>42768</v>
      </c>
      <c r="R66" s="540">
        <v>42769</v>
      </c>
      <c r="S66" s="541">
        <v>42770</v>
      </c>
      <c r="T66" s="538">
        <v>42772</v>
      </c>
      <c r="U66" s="539">
        <v>42773</v>
      </c>
      <c r="V66" s="541">
        <v>42774</v>
      </c>
      <c r="W66" s="542">
        <v>42775</v>
      </c>
      <c r="X66" s="543" t="s">
        <v>559</v>
      </c>
      <c r="Y66" s="542">
        <v>42776</v>
      </c>
      <c r="Z66" s="499" t="s">
        <v>555</v>
      </c>
      <c r="AA66" s="389">
        <f t="shared" si="5"/>
        <v>8412</v>
      </c>
      <c r="AB66" s="389">
        <v>66</v>
      </c>
      <c r="AC66" s="559"/>
      <c r="AD66" s="560"/>
      <c r="AE66" s="561"/>
      <c r="AF66" s="562"/>
      <c r="AG66" s="563" t="s">
        <v>435</v>
      </c>
      <c r="AH66" s="564"/>
      <c r="AI66" s="565"/>
      <c r="AJ66" s="566" t="s">
        <v>439</v>
      </c>
      <c r="AK66" s="567"/>
      <c r="AL66" s="568"/>
      <c r="AM66" s="569"/>
      <c r="AN66" s="570"/>
      <c r="AO66" s="571"/>
      <c r="AP66" s="572"/>
      <c r="AQ66" s="573"/>
      <c r="AR66" s="574"/>
      <c r="AS66" s="575">
        <f t="shared" si="0"/>
        <v>42765</v>
      </c>
      <c r="AT66" s="576">
        <f t="shared" si="1"/>
        <v>42766</v>
      </c>
      <c r="AU66" s="576">
        <f t="shared" si="2"/>
        <v>42770</v>
      </c>
      <c r="AV66" s="576">
        <f t="shared" si="3"/>
        <v>42772</v>
      </c>
      <c r="AW66" s="576">
        <f t="shared" si="6"/>
        <v>42775</v>
      </c>
    </row>
    <row r="67" spans="6:49" ht="23.25" customHeight="1" x14ac:dyDescent="0.35">
      <c r="F67" s="535">
        <v>1701085</v>
      </c>
      <c r="G67" s="536" t="s">
        <v>310</v>
      </c>
      <c r="H67" s="536" t="s">
        <v>400</v>
      </c>
      <c r="I67" s="536" t="s">
        <v>2311</v>
      </c>
      <c r="J67" s="537" t="s">
        <v>44</v>
      </c>
      <c r="K67" s="538"/>
      <c r="L67" s="539">
        <v>42755</v>
      </c>
      <c r="M67" s="540"/>
      <c r="N67" s="540"/>
      <c r="O67" s="541"/>
      <c r="P67" s="539">
        <v>42756</v>
      </c>
      <c r="Q67" s="540"/>
      <c r="R67" s="540"/>
      <c r="S67" s="541"/>
      <c r="T67" s="538">
        <v>42758</v>
      </c>
      <c r="U67" s="539">
        <v>42759</v>
      </c>
      <c r="V67" s="541"/>
      <c r="W67" s="542">
        <v>42760</v>
      </c>
      <c r="X67" s="543" t="s">
        <v>559</v>
      </c>
      <c r="Y67" s="542">
        <v>42761</v>
      </c>
      <c r="Z67" s="499" t="str">
        <f ca="1">IF(F67="","",IF(VLOOKUP(F67,PROFILE!$B$6:$L$5000,11,FALSE)&lt;&gt;"OUT",VLOOKUP(F67,PROFILE!$B$6:$L$5000,9,FALSE)-NOW(),"OUT"))</f>
        <v>OUT</v>
      </c>
      <c r="AA67" s="389" t="e">
        <f t="shared" si="5"/>
        <v>#VALUE!</v>
      </c>
      <c r="AB67" s="389">
        <v>67</v>
      </c>
      <c r="AC67" s="559"/>
      <c r="AD67" s="560"/>
      <c r="AE67" s="561"/>
      <c r="AF67" s="562"/>
      <c r="AG67" s="563" t="s">
        <v>436</v>
      </c>
      <c r="AH67" s="564"/>
      <c r="AI67" s="565"/>
      <c r="AJ67" s="566" t="s">
        <v>438</v>
      </c>
      <c r="AK67" s="567"/>
      <c r="AL67" s="568"/>
      <c r="AM67" s="569"/>
      <c r="AN67" s="570"/>
      <c r="AO67" s="571"/>
      <c r="AP67" s="572"/>
      <c r="AQ67" s="573"/>
      <c r="AR67" s="574"/>
      <c r="AS67" s="575" t="str">
        <f t="shared" si="0"/>
        <v/>
      </c>
      <c r="AT67" s="576">
        <f t="shared" si="1"/>
        <v>42755</v>
      </c>
      <c r="AU67" s="576">
        <f t="shared" si="2"/>
        <v>42756</v>
      </c>
      <c r="AV67" s="576">
        <f t="shared" si="3"/>
        <v>42758</v>
      </c>
      <c r="AW67" s="576">
        <f t="shared" si="6"/>
        <v>42760</v>
      </c>
    </row>
    <row r="68" spans="6:49" ht="23.25" customHeight="1" x14ac:dyDescent="0.35">
      <c r="F68" s="535">
        <v>1701089</v>
      </c>
      <c r="G68" s="536" t="s">
        <v>310</v>
      </c>
      <c r="H68" s="536" t="s">
        <v>400</v>
      </c>
      <c r="I68" s="536" t="s">
        <v>644</v>
      </c>
      <c r="J68" s="537" t="s">
        <v>44</v>
      </c>
      <c r="K68" s="538"/>
      <c r="L68" s="539">
        <v>42755</v>
      </c>
      <c r="M68" s="540"/>
      <c r="N68" s="540"/>
      <c r="O68" s="541"/>
      <c r="P68" s="539">
        <v>42756</v>
      </c>
      <c r="Q68" s="540"/>
      <c r="R68" s="540"/>
      <c r="S68" s="541"/>
      <c r="T68" s="538">
        <v>42758</v>
      </c>
      <c r="U68" s="539">
        <v>42759</v>
      </c>
      <c r="V68" s="541"/>
      <c r="W68" s="542">
        <v>42760</v>
      </c>
      <c r="X68" s="543" t="s">
        <v>559</v>
      </c>
      <c r="Y68" s="542">
        <v>42761</v>
      </c>
      <c r="Z68" s="499" t="str">
        <f ca="1">IF(F68="","",IF(VLOOKUP(F68,PROFILE!$B$6:$L$5000,11,FALSE)&lt;&gt;"OUT",VLOOKUP(F68,PROFILE!$B$6:$L$5000,9,FALSE)-NOW(),"OUT"))</f>
        <v>OUT</v>
      </c>
      <c r="AA68" s="389">
        <f t="shared" si="5"/>
        <v>7082</v>
      </c>
      <c r="AB68" s="389">
        <v>68</v>
      </c>
      <c r="AC68" s="559"/>
      <c r="AD68" s="560"/>
      <c r="AE68" s="561"/>
      <c r="AF68" s="562"/>
      <c r="AG68" s="563" t="s">
        <v>435</v>
      </c>
      <c r="AH68" s="564"/>
      <c r="AI68" s="565"/>
      <c r="AJ68" s="566" t="s">
        <v>581</v>
      </c>
      <c r="AK68" s="567"/>
      <c r="AL68" s="568"/>
      <c r="AM68" s="569"/>
      <c r="AN68" s="570"/>
      <c r="AO68" s="571"/>
      <c r="AP68" s="572"/>
      <c r="AQ68" s="573"/>
      <c r="AR68" s="574"/>
      <c r="AS68" s="575" t="str">
        <f t="shared" si="0"/>
        <v/>
      </c>
      <c r="AT68" s="576">
        <f t="shared" si="1"/>
        <v>42755</v>
      </c>
      <c r="AU68" s="576">
        <f t="shared" si="2"/>
        <v>42756</v>
      </c>
      <c r="AV68" s="576">
        <f t="shared" si="3"/>
        <v>42758</v>
      </c>
      <c r="AW68" s="576">
        <f t="shared" si="6"/>
        <v>42760</v>
      </c>
    </row>
    <row r="69" spans="6:49" ht="23.25" customHeight="1" x14ac:dyDescent="0.35">
      <c r="F69" s="535">
        <v>1701069</v>
      </c>
      <c r="G69" s="536" t="s">
        <v>328</v>
      </c>
      <c r="H69" s="536" t="s">
        <v>487</v>
      </c>
      <c r="I69" s="536" t="s">
        <v>584</v>
      </c>
      <c r="J69" s="537" t="s">
        <v>44</v>
      </c>
      <c r="K69" s="538"/>
      <c r="L69" s="539">
        <v>42751</v>
      </c>
      <c r="M69" s="540">
        <v>42752</v>
      </c>
      <c r="N69" s="540"/>
      <c r="O69" s="541"/>
      <c r="P69" s="539">
        <v>42753</v>
      </c>
      <c r="Q69" s="540"/>
      <c r="R69" s="540"/>
      <c r="S69" s="541"/>
      <c r="T69" s="538">
        <v>42754</v>
      </c>
      <c r="U69" s="539">
        <v>42755</v>
      </c>
      <c r="V69" s="541"/>
      <c r="W69" s="542">
        <v>42756</v>
      </c>
      <c r="X69" s="543" t="s">
        <v>559</v>
      </c>
      <c r="Y69" s="542">
        <v>42760</v>
      </c>
      <c r="Z69" s="499" t="s">
        <v>555</v>
      </c>
      <c r="AA69" s="389">
        <f t="shared" si="5"/>
        <v>2617</v>
      </c>
      <c r="AB69" s="389">
        <v>69</v>
      </c>
      <c r="AC69" s="559"/>
      <c r="AD69" s="560"/>
      <c r="AE69" s="561"/>
      <c r="AF69" s="562"/>
      <c r="AG69" s="563"/>
      <c r="AH69" s="564"/>
      <c r="AI69" s="565"/>
      <c r="AJ69" s="566" t="s">
        <v>437</v>
      </c>
      <c r="AK69" s="567"/>
      <c r="AL69" s="568"/>
      <c r="AM69" s="569"/>
      <c r="AN69" s="570"/>
      <c r="AO69" s="571"/>
      <c r="AP69" s="572"/>
      <c r="AQ69" s="573"/>
      <c r="AR69" s="574"/>
      <c r="AS69" s="575" t="str">
        <f t="shared" si="0"/>
        <v/>
      </c>
      <c r="AT69" s="576">
        <f t="shared" si="1"/>
        <v>42752</v>
      </c>
      <c r="AU69" s="576">
        <f t="shared" si="2"/>
        <v>42753</v>
      </c>
      <c r="AV69" s="576">
        <f t="shared" si="3"/>
        <v>42754</v>
      </c>
      <c r="AW69" s="576">
        <f t="shared" si="6"/>
        <v>42756</v>
      </c>
    </row>
    <row r="70" spans="6:49" ht="23.25" customHeight="1" x14ac:dyDescent="0.35">
      <c r="F70" s="535">
        <v>1701088</v>
      </c>
      <c r="G70" s="536" t="s">
        <v>315</v>
      </c>
      <c r="H70" s="536" t="s">
        <v>333</v>
      </c>
      <c r="I70" s="536" t="s">
        <v>2777</v>
      </c>
      <c r="J70" s="537" t="s">
        <v>102</v>
      </c>
      <c r="K70" s="538"/>
      <c r="L70" s="539">
        <v>42769</v>
      </c>
      <c r="M70" s="540">
        <v>42770</v>
      </c>
      <c r="N70" s="540"/>
      <c r="O70" s="541"/>
      <c r="P70" s="539">
        <v>42772</v>
      </c>
      <c r="Q70" s="540">
        <v>42773</v>
      </c>
      <c r="R70" s="540">
        <v>42774</v>
      </c>
      <c r="S70" s="541">
        <v>42775</v>
      </c>
      <c r="T70" s="538">
        <v>42776</v>
      </c>
      <c r="U70" s="539">
        <v>42777</v>
      </c>
      <c r="V70" s="541">
        <v>42779</v>
      </c>
      <c r="W70" s="542">
        <v>42780</v>
      </c>
      <c r="X70" s="543" t="s">
        <v>559</v>
      </c>
      <c r="Y70" s="542">
        <v>42781</v>
      </c>
      <c r="Z70" s="499" t="str">
        <f ca="1">IF(F70="","",IF(VLOOKUP(F70,PROFILE!$B$6:$L$5000,11,FALSE)&lt;&gt;"OUT",VLOOKUP(F70,PROFILE!$B$6:$L$5000,9,FALSE)-NOW(),"OUT"))</f>
        <v>OUT</v>
      </c>
      <c r="AA70" s="389">
        <f t="shared" si="5"/>
        <v>42742</v>
      </c>
      <c r="AB70" s="389">
        <v>70</v>
      </c>
      <c r="AC70" s="559"/>
      <c r="AD70" s="560"/>
      <c r="AE70" s="561"/>
      <c r="AF70" s="562"/>
      <c r="AG70" s="563" t="s">
        <v>436</v>
      </c>
      <c r="AH70" s="564"/>
      <c r="AI70" s="565"/>
      <c r="AJ70" s="566" t="s">
        <v>534</v>
      </c>
      <c r="AK70" s="567"/>
      <c r="AL70" s="568"/>
      <c r="AM70" s="569"/>
      <c r="AN70" s="570"/>
      <c r="AO70" s="571"/>
      <c r="AP70" s="572"/>
      <c r="AQ70" s="573"/>
      <c r="AR70" s="574"/>
      <c r="AS70" s="575" t="str">
        <f t="shared" ref="AS70:AS133" si="8">IF(K70="","",K70)</f>
        <v/>
      </c>
      <c r="AT70" s="576">
        <f t="shared" ref="AT70:AT133" si="9">IF(L70="","",MAX(L70:O70))</f>
        <v>42770</v>
      </c>
      <c r="AU70" s="576">
        <f t="shared" ref="AU70:AU133" si="10">IF(P70="","",MAX(P70:S70))</f>
        <v>42775</v>
      </c>
      <c r="AV70" s="576">
        <f t="shared" ref="AV70:AV130" si="11">IF(T70="","",T70)</f>
        <v>42776</v>
      </c>
      <c r="AW70" s="576">
        <f t="shared" si="6"/>
        <v>42780</v>
      </c>
    </row>
    <row r="71" spans="6:49" ht="23.25" customHeight="1" x14ac:dyDescent="0.35">
      <c r="F71" s="535">
        <v>1701093</v>
      </c>
      <c r="G71" s="536" t="s">
        <v>299</v>
      </c>
      <c r="H71" s="536" t="s">
        <v>660</v>
      </c>
      <c r="I71" s="536" t="s">
        <v>2750</v>
      </c>
      <c r="J71" s="537" t="s">
        <v>43</v>
      </c>
      <c r="K71" s="538"/>
      <c r="L71" s="539">
        <v>42751</v>
      </c>
      <c r="M71" s="540"/>
      <c r="N71" s="540"/>
      <c r="O71" s="541"/>
      <c r="P71" s="539">
        <v>42752</v>
      </c>
      <c r="Q71" s="540"/>
      <c r="R71" s="540"/>
      <c r="S71" s="541"/>
      <c r="T71" s="538">
        <v>42753</v>
      </c>
      <c r="U71" s="539"/>
      <c r="V71" s="541"/>
      <c r="W71" s="542"/>
      <c r="X71" s="543" t="s">
        <v>559</v>
      </c>
      <c r="Y71" s="542">
        <v>42753</v>
      </c>
      <c r="Z71" s="499" t="s">
        <v>555</v>
      </c>
      <c r="AA71" s="389">
        <f t="shared" si="5"/>
        <v>42741</v>
      </c>
      <c r="AB71" s="389">
        <v>71</v>
      </c>
      <c r="AC71" s="559"/>
      <c r="AD71" s="560"/>
      <c r="AE71" s="561"/>
      <c r="AF71" s="562"/>
      <c r="AG71" s="563"/>
      <c r="AH71" s="564"/>
      <c r="AI71" s="565"/>
      <c r="AJ71" s="566"/>
      <c r="AK71" s="567"/>
      <c r="AL71" s="568"/>
      <c r="AM71" s="569"/>
      <c r="AN71" s="570"/>
      <c r="AO71" s="571"/>
      <c r="AP71" s="572"/>
      <c r="AQ71" s="573"/>
      <c r="AR71" s="574"/>
      <c r="AS71" s="575" t="str">
        <f t="shared" si="8"/>
        <v/>
      </c>
      <c r="AT71" s="576">
        <f t="shared" si="9"/>
        <v>42751</v>
      </c>
      <c r="AU71" s="576">
        <f t="shared" si="10"/>
        <v>42752</v>
      </c>
      <c r="AV71" s="576">
        <f t="shared" si="11"/>
        <v>42753</v>
      </c>
      <c r="AW71" s="576">
        <f t="shared" si="6"/>
        <v>0</v>
      </c>
    </row>
    <row r="72" spans="6:49" ht="23.25" customHeight="1" x14ac:dyDescent="0.35">
      <c r="F72" s="535">
        <v>1701095</v>
      </c>
      <c r="G72" s="536" t="s">
        <v>315</v>
      </c>
      <c r="H72" s="536" t="s">
        <v>333</v>
      </c>
      <c r="I72" s="536" t="s">
        <v>666</v>
      </c>
      <c r="J72" s="537" t="s">
        <v>44</v>
      </c>
      <c r="K72" s="538"/>
      <c r="L72" s="539">
        <v>42751</v>
      </c>
      <c r="M72" s="540"/>
      <c r="N72" s="540"/>
      <c r="O72" s="541"/>
      <c r="P72" s="539">
        <v>42752</v>
      </c>
      <c r="Q72" s="540">
        <v>42753</v>
      </c>
      <c r="R72" s="540"/>
      <c r="S72" s="541"/>
      <c r="T72" s="538">
        <v>42754</v>
      </c>
      <c r="U72" s="539">
        <v>42755</v>
      </c>
      <c r="V72" s="541"/>
      <c r="W72" s="542">
        <v>42756</v>
      </c>
      <c r="X72" s="543" t="s">
        <v>559</v>
      </c>
      <c r="Y72" s="542">
        <v>42760</v>
      </c>
      <c r="Z72" s="499" t="str">
        <f ca="1">IF(F72="","",IF(VLOOKUP(F72,PROFILE!$B$6:$L$5000,11,FALSE)&lt;&gt;"OUT",VLOOKUP(F72,PROFILE!$B$6:$L$5000,9,FALSE)-NOW(),"OUT"))</f>
        <v>OUT</v>
      </c>
      <c r="AA72" s="389">
        <f t="shared" si="5"/>
        <v>6014</v>
      </c>
      <c r="AB72" s="389">
        <v>72</v>
      </c>
      <c r="AC72" s="559"/>
      <c r="AD72" s="560"/>
      <c r="AE72" s="561"/>
      <c r="AF72" s="562"/>
      <c r="AG72" s="563" t="s">
        <v>435</v>
      </c>
      <c r="AH72" s="564"/>
      <c r="AI72" s="565"/>
      <c r="AJ72" s="566" t="s">
        <v>534</v>
      </c>
      <c r="AK72" s="567"/>
      <c r="AL72" s="568"/>
      <c r="AM72" s="569"/>
      <c r="AN72" s="570"/>
      <c r="AO72" s="571"/>
      <c r="AP72" s="572"/>
      <c r="AQ72" s="573"/>
      <c r="AR72" s="574"/>
      <c r="AS72" s="575" t="str">
        <f t="shared" si="8"/>
        <v/>
      </c>
      <c r="AT72" s="576">
        <f t="shared" si="9"/>
        <v>42751</v>
      </c>
      <c r="AU72" s="576">
        <f t="shared" si="10"/>
        <v>42753</v>
      </c>
      <c r="AV72" s="576">
        <f t="shared" si="11"/>
        <v>42754</v>
      </c>
      <c r="AW72" s="576">
        <f t="shared" si="6"/>
        <v>42756</v>
      </c>
    </row>
    <row r="73" spans="6:49" ht="23.25" customHeight="1" x14ac:dyDescent="0.35">
      <c r="F73" s="535">
        <v>1701096</v>
      </c>
      <c r="G73" s="536" t="s">
        <v>294</v>
      </c>
      <c r="H73" s="536" t="s">
        <v>305</v>
      </c>
      <c r="I73" s="536" t="s">
        <v>672</v>
      </c>
      <c r="J73" s="537" t="s">
        <v>44</v>
      </c>
      <c r="K73" s="538"/>
      <c r="L73" s="539"/>
      <c r="M73" s="540"/>
      <c r="N73" s="540"/>
      <c r="O73" s="541"/>
      <c r="P73" s="539">
        <v>42752</v>
      </c>
      <c r="Q73" s="540"/>
      <c r="R73" s="540"/>
      <c r="S73" s="541"/>
      <c r="T73" s="538">
        <v>42753</v>
      </c>
      <c r="U73" s="539">
        <v>42754</v>
      </c>
      <c r="V73" s="541"/>
      <c r="W73" s="542"/>
      <c r="X73" s="543" t="s">
        <v>559</v>
      </c>
      <c r="Y73" s="542" t="s">
        <v>726</v>
      </c>
      <c r="Z73" s="499" t="s">
        <v>555</v>
      </c>
      <c r="AA73" s="389">
        <f t="shared" si="5"/>
        <v>5412</v>
      </c>
      <c r="AB73" s="389">
        <v>73</v>
      </c>
      <c r="AC73" s="559"/>
      <c r="AD73" s="560"/>
      <c r="AE73" s="561"/>
      <c r="AF73" s="562"/>
      <c r="AG73" s="563" t="s">
        <v>436</v>
      </c>
      <c r="AH73" s="564"/>
      <c r="AI73" s="565"/>
      <c r="AJ73" s="566" t="s">
        <v>581</v>
      </c>
      <c r="AK73" s="567"/>
      <c r="AL73" s="568"/>
      <c r="AM73" s="569"/>
      <c r="AN73" s="570"/>
      <c r="AO73" s="571"/>
      <c r="AP73" s="572"/>
      <c r="AQ73" s="573"/>
      <c r="AR73" s="574"/>
      <c r="AS73" s="575" t="str">
        <f t="shared" si="8"/>
        <v/>
      </c>
      <c r="AT73" s="576" t="str">
        <f t="shared" si="9"/>
        <v/>
      </c>
      <c r="AU73" s="576">
        <f t="shared" si="10"/>
        <v>42752</v>
      </c>
      <c r="AV73" s="576">
        <f t="shared" si="11"/>
        <v>42753</v>
      </c>
      <c r="AW73" s="576">
        <f t="shared" si="6"/>
        <v>42754</v>
      </c>
    </row>
    <row r="74" spans="6:49" ht="23.25" customHeight="1" x14ac:dyDescent="0.35">
      <c r="F74" s="535">
        <v>1701098</v>
      </c>
      <c r="G74" s="536" t="s">
        <v>299</v>
      </c>
      <c r="H74" s="536" t="s">
        <v>660</v>
      </c>
      <c r="I74" s="536" t="s">
        <v>686</v>
      </c>
      <c r="J74" s="537" t="s">
        <v>44</v>
      </c>
      <c r="K74" s="538"/>
      <c r="L74" s="539">
        <v>42751</v>
      </c>
      <c r="M74" s="540"/>
      <c r="N74" s="540"/>
      <c r="O74" s="541"/>
      <c r="P74" s="539">
        <v>42752</v>
      </c>
      <c r="Q74" s="540"/>
      <c r="R74" s="540"/>
      <c r="S74" s="541"/>
      <c r="T74" s="538">
        <v>42753</v>
      </c>
      <c r="U74" s="539">
        <v>42754</v>
      </c>
      <c r="V74" s="541"/>
      <c r="W74" s="542"/>
      <c r="X74" s="543" t="s">
        <v>559</v>
      </c>
      <c r="Y74" s="542">
        <v>42755</v>
      </c>
      <c r="Z74" s="499" t="str">
        <f ca="1">IF(F74="","",IF(VLOOKUP(F74,PROFILE!$B$6:$L$5000,11,FALSE)&lt;&gt;"OUT",VLOOKUP(F74,PROFILE!$B$6:$L$5000,9,FALSE)-NOW(),"OUT"))</f>
        <v>OUT</v>
      </c>
      <c r="AA74" s="389">
        <f t="shared" si="5"/>
        <v>5891</v>
      </c>
      <c r="AB74" s="389">
        <v>74</v>
      </c>
      <c r="AC74" s="559"/>
      <c r="AD74" s="560"/>
      <c r="AE74" s="561"/>
      <c r="AF74" s="562"/>
      <c r="AG74" s="563" t="s">
        <v>436</v>
      </c>
      <c r="AH74" s="564"/>
      <c r="AI74" s="565"/>
      <c r="AJ74" s="566" t="s">
        <v>438</v>
      </c>
      <c r="AK74" s="567"/>
      <c r="AL74" s="568"/>
      <c r="AM74" s="569"/>
      <c r="AN74" s="570"/>
      <c r="AO74" s="571"/>
      <c r="AP74" s="572" t="s">
        <v>582</v>
      </c>
      <c r="AQ74" s="573"/>
      <c r="AR74" s="574"/>
      <c r="AS74" s="575" t="str">
        <f t="shared" si="8"/>
        <v/>
      </c>
      <c r="AT74" s="576">
        <f t="shared" si="9"/>
        <v>42751</v>
      </c>
      <c r="AU74" s="576">
        <f t="shared" si="10"/>
        <v>42752</v>
      </c>
      <c r="AV74" s="576">
        <f t="shared" si="11"/>
        <v>42753</v>
      </c>
      <c r="AW74" s="576">
        <f t="shared" si="6"/>
        <v>42754</v>
      </c>
    </row>
    <row r="75" spans="6:49" ht="23.25" customHeight="1" x14ac:dyDescent="0.35">
      <c r="F75" s="535">
        <v>1701103</v>
      </c>
      <c r="G75" s="536" t="s">
        <v>310</v>
      </c>
      <c r="H75" s="536" t="s">
        <v>384</v>
      </c>
      <c r="I75" s="536" t="s">
        <v>701</v>
      </c>
      <c r="J75" s="537" t="s">
        <v>44</v>
      </c>
      <c r="K75" s="538"/>
      <c r="L75" s="539">
        <v>42755</v>
      </c>
      <c r="M75" s="540"/>
      <c r="N75" s="540"/>
      <c r="O75" s="541"/>
      <c r="P75" s="539">
        <v>42756</v>
      </c>
      <c r="Q75" s="540"/>
      <c r="R75" s="540"/>
      <c r="S75" s="541"/>
      <c r="T75" s="538">
        <v>42758</v>
      </c>
      <c r="U75" s="539">
        <v>42759</v>
      </c>
      <c r="V75" s="541"/>
      <c r="W75" s="542">
        <v>42760</v>
      </c>
      <c r="X75" s="543" t="s">
        <v>821</v>
      </c>
      <c r="Y75" s="542">
        <v>42762</v>
      </c>
      <c r="Z75" s="499">
        <f ca="1">IF(F75="","",IF(VLOOKUP(F75,PROFILE!$B$6:$L$5000,11,FALSE)&lt;&gt;"OUT",VLOOKUP(F75,PROFILE!$B$6:$L$5000,9,FALSE)-NOW(),"OUT"))</f>
        <v>-272.9739024305527</v>
      </c>
      <c r="AA75" s="389">
        <f t="shared" ref="AA75:AA138" si="12">IFERROR(VALUE(RIGHT(I75,4)),IFERROR(VALUE(RIGHT(I75,3)),VALUE(RIGHT(I75,2))))</f>
        <v>3064</v>
      </c>
      <c r="AB75" s="389">
        <v>75</v>
      </c>
      <c r="AC75" s="559"/>
      <c r="AD75" s="560"/>
      <c r="AE75" s="561"/>
      <c r="AF75" s="562"/>
      <c r="AG75" s="563"/>
      <c r="AH75" s="564"/>
      <c r="AI75" s="565"/>
      <c r="AJ75" s="566"/>
      <c r="AK75" s="567"/>
      <c r="AL75" s="568"/>
      <c r="AM75" s="569"/>
      <c r="AN75" s="570"/>
      <c r="AO75" s="571"/>
      <c r="AP75" s="572"/>
      <c r="AQ75" s="573"/>
      <c r="AR75" s="574"/>
      <c r="AS75" s="575" t="str">
        <f t="shared" si="8"/>
        <v/>
      </c>
      <c r="AT75" s="576">
        <f t="shared" si="9"/>
        <v>42755</v>
      </c>
      <c r="AU75" s="576">
        <f t="shared" si="10"/>
        <v>42756</v>
      </c>
      <c r="AV75" s="576">
        <f t="shared" si="11"/>
        <v>42758</v>
      </c>
      <c r="AW75" s="576">
        <f t="shared" si="6"/>
        <v>42760</v>
      </c>
    </row>
    <row r="76" spans="6:49" ht="23.25" customHeight="1" x14ac:dyDescent="0.35">
      <c r="F76" s="535">
        <v>1701107</v>
      </c>
      <c r="G76" s="536" t="s">
        <v>294</v>
      </c>
      <c r="H76" s="536" t="s">
        <v>715</v>
      </c>
      <c r="I76" s="536" t="s">
        <v>714</v>
      </c>
      <c r="J76" s="537" t="s">
        <v>45</v>
      </c>
      <c r="K76" s="538"/>
      <c r="L76" s="539">
        <v>42758</v>
      </c>
      <c r="M76" s="540">
        <v>42759</v>
      </c>
      <c r="N76" s="540"/>
      <c r="O76" s="541"/>
      <c r="P76" s="539">
        <v>42760</v>
      </c>
      <c r="Q76" s="540">
        <v>42761</v>
      </c>
      <c r="R76" s="540">
        <v>42762</v>
      </c>
      <c r="S76" s="541"/>
      <c r="T76" s="538">
        <v>42763</v>
      </c>
      <c r="U76" s="539">
        <v>42765</v>
      </c>
      <c r="V76" s="541">
        <v>42766</v>
      </c>
      <c r="W76" s="542">
        <v>42767</v>
      </c>
      <c r="X76" s="543" t="s">
        <v>559</v>
      </c>
      <c r="Y76" s="542">
        <v>42767</v>
      </c>
      <c r="Z76" s="499" t="s">
        <v>555</v>
      </c>
      <c r="AA76" s="389">
        <f t="shared" si="12"/>
        <v>3858</v>
      </c>
      <c r="AB76" s="389">
        <v>76</v>
      </c>
      <c r="AC76" s="559"/>
      <c r="AD76" s="560"/>
      <c r="AE76" s="561"/>
      <c r="AF76" s="562"/>
      <c r="AG76" s="563" t="s">
        <v>435</v>
      </c>
      <c r="AH76" s="564"/>
      <c r="AI76" s="565"/>
      <c r="AJ76" s="566" t="s">
        <v>581</v>
      </c>
      <c r="AK76" s="567"/>
      <c r="AL76" s="568"/>
      <c r="AM76" s="569"/>
      <c r="AN76" s="570"/>
      <c r="AO76" s="571"/>
      <c r="AP76" s="572"/>
      <c r="AQ76" s="573"/>
      <c r="AR76" s="574"/>
      <c r="AS76" s="575" t="str">
        <f t="shared" si="8"/>
        <v/>
      </c>
      <c r="AT76" s="576">
        <f t="shared" si="9"/>
        <v>42759</v>
      </c>
      <c r="AU76" s="576">
        <f t="shared" si="10"/>
        <v>42762</v>
      </c>
      <c r="AV76" s="576">
        <f t="shared" si="11"/>
        <v>42763</v>
      </c>
      <c r="AW76" s="576">
        <f t="shared" ref="AW76:AW139" si="13">IF(P76="","",MAX(U76:W76))</f>
        <v>42767</v>
      </c>
    </row>
    <row r="77" spans="6:49" ht="23.25" customHeight="1" x14ac:dyDescent="0.35">
      <c r="F77" s="535">
        <v>1701086</v>
      </c>
      <c r="G77" s="536" t="s">
        <v>328</v>
      </c>
      <c r="H77" s="536" t="s">
        <v>630</v>
      </c>
      <c r="I77" s="536" t="s">
        <v>637</v>
      </c>
      <c r="J77" s="537" t="s">
        <v>179</v>
      </c>
      <c r="K77" s="538"/>
      <c r="L77" s="539"/>
      <c r="M77" s="540"/>
      <c r="N77" s="540"/>
      <c r="O77" s="541"/>
      <c r="P77" s="539"/>
      <c r="Q77" s="540"/>
      <c r="R77" s="540"/>
      <c r="S77" s="541"/>
      <c r="T77" s="538"/>
      <c r="U77" s="539"/>
      <c r="V77" s="541"/>
      <c r="W77" s="542"/>
      <c r="X77" s="543" t="s">
        <v>559</v>
      </c>
      <c r="Y77" s="542" t="str">
        <f t="shared" ref="Y77:Y79" si="14">IF(F77="","","ยังไม่กำหนด")</f>
        <v>ยังไม่กำหนด</v>
      </c>
      <c r="Z77" s="499" t="str">
        <f ca="1">IF(F77="","",IF(VLOOKUP(F77,PROFILE!$B$6:$L$5000,11,FALSE)&lt;&gt;"OUT",VLOOKUP(F77,PROFILE!$B$6:$L$5000,9,FALSE)-NOW(),"OUT"))</f>
        <v>OUT</v>
      </c>
      <c r="AA77" s="389">
        <f t="shared" si="12"/>
        <v>138</v>
      </c>
      <c r="AB77" s="389">
        <v>77</v>
      </c>
      <c r="AC77" s="559"/>
      <c r="AD77" s="560"/>
      <c r="AE77" s="561"/>
      <c r="AF77" s="562"/>
      <c r="AG77" s="563"/>
      <c r="AH77" s="564"/>
      <c r="AI77" s="565"/>
      <c r="AJ77" s="566"/>
      <c r="AK77" s="567"/>
      <c r="AL77" s="568"/>
      <c r="AM77" s="569"/>
      <c r="AN77" s="570"/>
      <c r="AO77" s="571"/>
      <c r="AP77" s="572"/>
      <c r="AQ77" s="573"/>
      <c r="AR77" s="574"/>
      <c r="AS77" s="575" t="str">
        <f t="shared" si="8"/>
        <v/>
      </c>
      <c r="AT77" s="576" t="str">
        <f t="shared" si="9"/>
        <v/>
      </c>
      <c r="AU77" s="576" t="str">
        <f t="shared" si="10"/>
        <v/>
      </c>
      <c r="AV77" s="576" t="str">
        <f t="shared" si="11"/>
        <v/>
      </c>
      <c r="AW77" s="576" t="str">
        <f t="shared" si="13"/>
        <v/>
      </c>
    </row>
    <row r="78" spans="6:49" ht="23.25" customHeight="1" x14ac:dyDescent="0.35">
      <c r="F78" s="535">
        <v>1701092</v>
      </c>
      <c r="G78" s="536" t="s">
        <v>294</v>
      </c>
      <c r="H78" s="536" t="s">
        <v>653</v>
      </c>
      <c r="I78" s="536" t="s">
        <v>652</v>
      </c>
      <c r="J78" s="537" t="s">
        <v>179</v>
      </c>
      <c r="K78" s="538"/>
      <c r="L78" s="539"/>
      <c r="M78" s="540"/>
      <c r="N78" s="540"/>
      <c r="O78" s="541"/>
      <c r="P78" s="539"/>
      <c r="Q78" s="540"/>
      <c r="R78" s="540"/>
      <c r="S78" s="541"/>
      <c r="T78" s="538"/>
      <c r="U78" s="539"/>
      <c r="V78" s="541"/>
      <c r="W78" s="542"/>
      <c r="X78" s="543" t="s">
        <v>559</v>
      </c>
      <c r="Y78" s="542" t="str">
        <f t="shared" si="14"/>
        <v>ยังไม่กำหนด</v>
      </c>
      <c r="Z78" s="499" t="str">
        <f ca="1">IF(F78="","",IF(VLOOKUP(F78,PROFILE!$B$6:$L$5000,11,FALSE)&lt;&gt;"OUT",VLOOKUP(F78,PROFILE!$B$6:$L$5000,9,FALSE)-NOW(),"OUT"))</f>
        <v>OUT</v>
      </c>
      <c r="AA78" s="389">
        <f t="shared" si="12"/>
        <v>9105</v>
      </c>
      <c r="AB78" s="389">
        <v>78</v>
      </c>
      <c r="AC78" s="559"/>
      <c r="AD78" s="560"/>
      <c r="AE78" s="561"/>
      <c r="AF78" s="562"/>
      <c r="AG78" s="563" t="s">
        <v>1267</v>
      </c>
      <c r="AH78" s="564"/>
      <c r="AI78" s="565"/>
      <c r="AJ78" s="566" t="s">
        <v>534</v>
      </c>
      <c r="AK78" s="567"/>
      <c r="AL78" s="568"/>
      <c r="AM78" s="569"/>
      <c r="AN78" s="570"/>
      <c r="AO78" s="571"/>
      <c r="AP78" s="572"/>
      <c r="AQ78" s="573"/>
      <c r="AR78" s="574"/>
      <c r="AS78" s="575" t="str">
        <f t="shared" si="8"/>
        <v/>
      </c>
      <c r="AT78" s="576" t="str">
        <f t="shared" si="9"/>
        <v/>
      </c>
      <c r="AU78" s="576" t="str">
        <f t="shared" si="10"/>
        <v/>
      </c>
      <c r="AV78" s="576" t="str">
        <f t="shared" si="11"/>
        <v/>
      </c>
      <c r="AW78" s="576" t="str">
        <f t="shared" si="13"/>
        <v/>
      </c>
    </row>
    <row r="79" spans="6:49" ht="23.25" customHeight="1" x14ac:dyDescent="0.35">
      <c r="F79" s="535">
        <v>1701109</v>
      </c>
      <c r="G79" s="536" t="s">
        <v>299</v>
      </c>
      <c r="H79" s="536" t="s">
        <v>722</v>
      </c>
      <c r="I79" s="536" t="s">
        <v>721</v>
      </c>
      <c r="J79" s="537" t="s">
        <v>179</v>
      </c>
      <c r="K79" s="538"/>
      <c r="L79" s="539"/>
      <c r="M79" s="540"/>
      <c r="N79" s="540"/>
      <c r="O79" s="541"/>
      <c r="P79" s="539"/>
      <c r="Q79" s="540"/>
      <c r="R79" s="540"/>
      <c r="S79" s="541"/>
      <c r="T79" s="538"/>
      <c r="U79" s="539"/>
      <c r="V79" s="541"/>
      <c r="W79" s="542"/>
      <c r="X79" s="543" t="s">
        <v>559</v>
      </c>
      <c r="Y79" s="542" t="str">
        <f t="shared" si="14"/>
        <v>ยังไม่กำหนด</v>
      </c>
      <c r="Z79" s="499" t="str">
        <f ca="1">IF(F79="","",IF(VLOOKUP(F79,PROFILE!$B$6:$L$5000,11,FALSE)&lt;&gt;"OUT",VLOOKUP(F79,PROFILE!$B$6:$L$5000,9,FALSE)-NOW(),"OUT"))</f>
        <v>OUT</v>
      </c>
      <c r="AA79" s="389">
        <f t="shared" si="12"/>
        <v>6367</v>
      </c>
      <c r="AB79" s="389">
        <v>79</v>
      </c>
      <c r="AC79" s="559"/>
      <c r="AD79" s="560"/>
      <c r="AE79" s="561"/>
      <c r="AF79" s="562"/>
      <c r="AG79" s="563" t="s">
        <v>435</v>
      </c>
      <c r="AH79" s="564"/>
      <c r="AI79" s="565"/>
      <c r="AJ79" s="566"/>
      <c r="AK79" s="567"/>
      <c r="AL79" s="568"/>
      <c r="AM79" s="569"/>
      <c r="AN79" s="570"/>
      <c r="AO79" s="571"/>
      <c r="AP79" s="572" t="s">
        <v>436</v>
      </c>
      <c r="AQ79" s="573"/>
      <c r="AR79" s="574"/>
      <c r="AS79" s="575" t="str">
        <f t="shared" si="8"/>
        <v/>
      </c>
      <c r="AT79" s="576" t="str">
        <f t="shared" si="9"/>
        <v/>
      </c>
      <c r="AU79" s="576" t="str">
        <f t="shared" si="10"/>
        <v/>
      </c>
      <c r="AV79" s="576" t="str">
        <f t="shared" si="11"/>
        <v/>
      </c>
      <c r="AW79" s="576" t="str">
        <f t="shared" si="13"/>
        <v/>
      </c>
    </row>
    <row r="80" spans="6:49" ht="23.25" customHeight="1" x14ac:dyDescent="0.35">
      <c r="F80" s="535">
        <v>1701112</v>
      </c>
      <c r="G80" s="536" t="s">
        <v>310</v>
      </c>
      <c r="H80" s="536" t="s">
        <v>400</v>
      </c>
      <c r="I80" s="536" t="s">
        <v>731</v>
      </c>
      <c r="J80" s="537" t="s">
        <v>103</v>
      </c>
      <c r="K80" s="538"/>
      <c r="L80" s="539">
        <v>42756</v>
      </c>
      <c r="M80" s="540"/>
      <c r="N80" s="540"/>
      <c r="O80" s="541"/>
      <c r="P80" s="539">
        <v>42758</v>
      </c>
      <c r="Q80" s="540">
        <v>42759</v>
      </c>
      <c r="R80" s="540"/>
      <c r="S80" s="541"/>
      <c r="T80" s="538">
        <v>42760</v>
      </c>
      <c r="U80" s="539">
        <v>42761</v>
      </c>
      <c r="V80" s="541"/>
      <c r="W80" s="542"/>
      <c r="X80" s="543" t="s">
        <v>559</v>
      </c>
      <c r="Y80" s="542">
        <v>42762</v>
      </c>
      <c r="Z80" s="499" t="str">
        <f ca="1">IF(F80="","",IF(VLOOKUP(F80,PROFILE!$B$6:$L$5000,11,FALSE)&lt;&gt;"OUT",VLOOKUP(F80,PROFILE!$B$6:$L$5000,9,FALSE)-NOW(),"OUT"))</f>
        <v>OUT</v>
      </c>
      <c r="AA80" s="389">
        <f t="shared" si="12"/>
        <v>7450</v>
      </c>
      <c r="AB80" s="389">
        <v>80</v>
      </c>
      <c r="AC80" s="559"/>
      <c r="AD80" s="560"/>
      <c r="AE80" s="561"/>
      <c r="AF80" s="562"/>
      <c r="AG80" s="563" t="s">
        <v>436</v>
      </c>
      <c r="AH80" s="564"/>
      <c r="AI80" s="565"/>
      <c r="AJ80" s="566" t="s">
        <v>437</v>
      </c>
      <c r="AK80" s="567"/>
      <c r="AL80" s="568"/>
      <c r="AM80" s="569"/>
      <c r="AN80" s="570"/>
      <c r="AO80" s="571"/>
      <c r="AP80" s="572"/>
      <c r="AQ80" s="573"/>
      <c r="AR80" s="574"/>
      <c r="AS80" s="575" t="str">
        <f t="shared" si="8"/>
        <v/>
      </c>
      <c r="AT80" s="576">
        <f t="shared" si="9"/>
        <v>42756</v>
      </c>
      <c r="AU80" s="576">
        <f t="shared" si="10"/>
        <v>42759</v>
      </c>
      <c r="AV80" s="576">
        <f t="shared" si="11"/>
        <v>42760</v>
      </c>
      <c r="AW80" s="576">
        <f t="shared" si="13"/>
        <v>42761</v>
      </c>
    </row>
    <row r="81" spans="6:49" ht="23.25" customHeight="1" x14ac:dyDescent="0.35">
      <c r="F81" s="535">
        <v>1701120</v>
      </c>
      <c r="G81" s="536" t="s">
        <v>310</v>
      </c>
      <c r="H81" s="536" t="s">
        <v>400</v>
      </c>
      <c r="I81" s="536" t="s">
        <v>751</v>
      </c>
      <c r="J81" s="537" t="s">
        <v>44</v>
      </c>
      <c r="K81" s="538"/>
      <c r="L81" s="539">
        <v>42760</v>
      </c>
      <c r="M81" s="540"/>
      <c r="N81" s="540"/>
      <c r="O81" s="541"/>
      <c r="P81" s="539">
        <v>42761</v>
      </c>
      <c r="Q81" s="540">
        <v>42762</v>
      </c>
      <c r="R81" s="540"/>
      <c r="S81" s="541"/>
      <c r="T81" s="538">
        <v>42763</v>
      </c>
      <c r="U81" s="539">
        <v>42765</v>
      </c>
      <c r="V81" s="541"/>
      <c r="W81" s="542"/>
      <c r="X81" s="543" t="s">
        <v>559</v>
      </c>
      <c r="Y81" s="542">
        <v>42765</v>
      </c>
      <c r="Z81" s="499" t="s">
        <v>555</v>
      </c>
      <c r="AA81" s="389">
        <f t="shared" si="12"/>
        <v>4088</v>
      </c>
      <c r="AB81" s="389">
        <v>81</v>
      </c>
      <c r="AC81" s="559"/>
      <c r="AD81" s="560"/>
      <c r="AE81" s="561"/>
      <c r="AF81" s="562"/>
      <c r="AG81" s="563" t="s">
        <v>435</v>
      </c>
      <c r="AH81" s="564"/>
      <c r="AI81" s="565"/>
      <c r="AJ81" s="566" t="s">
        <v>437</v>
      </c>
      <c r="AK81" s="567"/>
      <c r="AL81" s="568"/>
      <c r="AM81" s="569"/>
      <c r="AN81" s="570"/>
      <c r="AO81" s="571"/>
      <c r="AP81" s="572"/>
      <c r="AQ81" s="573"/>
      <c r="AR81" s="574"/>
      <c r="AS81" s="575" t="str">
        <f t="shared" si="8"/>
        <v/>
      </c>
      <c r="AT81" s="576">
        <f t="shared" si="9"/>
        <v>42760</v>
      </c>
      <c r="AU81" s="576">
        <f t="shared" si="10"/>
        <v>42762</v>
      </c>
      <c r="AV81" s="576">
        <f t="shared" si="11"/>
        <v>42763</v>
      </c>
      <c r="AW81" s="576">
        <f t="shared" si="13"/>
        <v>42765</v>
      </c>
    </row>
    <row r="82" spans="6:49" ht="23.25" customHeight="1" x14ac:dyDescent="0.35">
      <c r="F82" s="535">
        <v>1701121</v>
      </c>
      <c r="G82" s="536" t="s">
        <v>310</v>
      </c>
      <c r="H82" s="536" t="s">
        <v>336</v>
      </c>
      <c r="I82" s="536" t="s">
        <v>753</v>
      </c>
      <c r="J82" s="537" t="s">
        <v>44</v>
      </c>
      <c r="K82" s="538"/>
      <c r="L82" s="539">
        <v>42763</v>
      </c>
      <c r="M82" s="540"/>
      <c r="N82" s="540"/>
      <c r="O82" s="541"/>
      <c r="P82" s="539">
        <v>42765</v>
      </c>
      <c r="Q82" s="540">
        <v>42766</v>
      </c>
      <c r="R82" s="540">
        <v>42767</v>
      </c>
      <c r="S82" s="541"/>
      <c r="T82" s="538">
        <v>42768</v>
      </c>
      <c r="U82" s="539">
        <v>42769</v>
      </c>
      <c r="V82" s="541"/>
      <c r="W82" s="542">
        <v>42770</v>
      </c>
      <c r="X82" s="543" t="s">
        <v>559</v>
      </c>
      <c r="Y82" s="542">
        <v>42770</v>
      </c>
      <c r="Z82" s="499" t="s">
        <v>555</v>
      </c>
      <c r="AA82" s="389">
        <f t="shared" si="12"/>
        <v>8075</v>
      </c>
      <c r="AB82" s="389">
        <v>82</v>
      </c>
      <c r="AC82" s="559"/>
      <c r="AD82" s="560"/>
      <c r="AE82" s="561"/>
      <c r="AF82" s="562"/>
      <c r="AG82" s="563" t="s">
        <v>435</v>
      </c>
      <c r="AH82" s="564"/>
      <c r="AI82" s="565"/>
      <c r="AJ82" s="566" t="s">
        <v>438</v>
      </c>
      <c r="AK82" s="567"/>
      <c r="AL82" s="568"/>
      <c r="AM82" s="569"/>
      <c r="AN82" s="570"/>
      <c r="AO82" s="571"/>
      <c r="AP82" s="572"/>
      <c r="AQ82" s="573"/>
      <c r="AR82" s="574"/>
      <c r="AS82" s="575" t="str">
        <f t="shared" si="8"/>
        <v/>
      </c>
      <c r="AT82" s="576">
        <f t="shared" si="9"/>
        <v>42763</v>
      </c>
      <c r="AU82" s="576">
        <f t="shared" si="10"/>
        <v>42767</v>
      </c>
      <c r="AV82" s="576">
        <f t="shared" si="11"/>
        <v>42768</v>
      </c>
      <c r="AW82" s="576">
        <f t="shared" si="13"/>
        <v>42770</v>
      </c>
    </row>
    <row r="83" spans="6:49" ht="23.25" customHeight="1" x14ac:dyDescent="0.35">
      <c r="F83" s="535">
        <v>1111111</v>
      </c>
      <c r="G83" s="536" t="s">
        <v>103</v>
      </c>
      <c r="H83" s="536" t="s">
        <v>103</v>
      </c>
      <c r="I83" s="536" t="s">
        <v>103</v>
      </c>
      <c r="J83" s="537" t="s">
        <v>103</v>
      </c>
      <c r="K83" s="538"/>
      <c r="L83" s="539"/>
      <c r="M83" s="540"/>
      <c r="N83" s="540"/>
      <c r="O83" s="541"/>
      <c r="P83" s="539"/>
      <c r="Q83" s="540"/>
      <c r="R83" s="540"/>
      <c r="S83" s="541"/>
      <c r="T83" s="538"/>
      <c r="U83" s="539"/>
      <c r="V83" s="541"/>
      <c r="W83" s="542"/>
      <c r="X83" s="543"/>
      <c r="Y83" s="542" t="str">
        <f>IF(F83="","","ยังไม่กำหนด")</f>
        <v>ยังไม่กำหนด</v>
      </c>
      <c r="Z83" s="499" t="e">
        <f ca="1">IF(F83="","",IF(VLOOKUP(F83,PROFILE!$B$6:$L$5000,11,FALSE)&lt;&gt;"OUT",VLOOKUP(F83,PROFILE!$B$6:$L$5000,9,FALSE)-NOW(),"OUT"))</f>
        <v>#N/A</v>
      </c>
      <c r="AA83" s="389" t="e">
        <f t="shared" si="12"/>
        <v>#VALUE!</v>
      </c>
      <c r="AB83" s="389">
        <v>83</v>
      </c>
      <c r="AC83" s="559"/>
      <c r="AD83" s="560"/>
      <c r="AE83" s="561"/>
      <c r="AF83" s="562"/>
      <c r="AG83" s="563"/>
      <c r="AH83" s="564"/>
      <c r="AI83" s="565"/>
      <c r="AJ83" s="566"/>
      <c r="AK83" s="567"/>
      <c r="AL83" s="568"/>
      <c r="AM83" s="569"/>
      <c r="AN83" s="570"/>
      <c r="AO83" s="571"/>
      <c r="AP83" s="572"/>
      <c r="AQ83" s="573"/>
      <c r="AR83" s="574"/>
      <c r="AS83" s="575" t="str">
        <f t="shared" si="8"/>
        <v/>
      </c>
      <c r="AT83" s="576" t="str">
        <f t="shared" si="9"/>
        <v/>
      </c>
      <c r="AU83" s="576" t="str">
        <f t="shared" si="10"/>
        <v/>
      </c>
      <c r="AV83" s="576" t="str">
        <f t="shared" si="11"/>
        <v/>
      </c>
      <c r="AW83" s="576" t="str">
        <f t="shared" si="13"/>
        <v/>
      </c>
    </row>
    <row r="84" spans="6:49" ht="23.25" customHeight="1" x14ac:dyDescent="0.35">
      <c r="F84" s="535">
        <v>1701124</v>
      </c>
      <c r="G84" s="536" t="s">
        <v>299</v>
      </c>
      <c r="H84" s="536" t="s">
        <v>684</v>
      </c>
      <c r="I84" s="536" t="s">
        <v>768</v>
      </c>
      <c r="J84" s="537" t="s">
        <v>44</v>
      </c>
      <c r="K84" s="538"/>
      <c r="L84" s="539">
        <v>42759</v>
      </c>
      <c r="M84" s="540"/>
      <c r="N84" s="540"/>
      <c r="O84" s="541"/>
      <c r="P84" s="539">
        <v>42760</v>
      </c>
      <c r="Q84" s="540"/>
      <c r="R84" s="540"/>
      <c r="S84" s="541"/>
      <c r="T84" s="538">
        <v>42761</v>
      </c>
      <c r="U84" s="539">
        <v>42762</v>
      </c>
      <c r="V84" s="541"/>
      <c r="W84" s="542"/>
      <c r="X84" s="543" t="s">
        <v>559</v>
      </c>
      <c r="Y84" s="542">
        <v>42763</v>
      </c>
      <c r="Z84" s="499" t="str">
        <f ca="1">IF(F84="","",IF(VLOOKUP(F84,PROFILE!$B$6:$L$5000,11,FALSE)&lt;&gt;"OUT",VLOOKUP(F84,PROFILE!$B$6:$L$5000,9,FALSE)-NOW(),"OUT"))</f>
        <v>OUT</v>
      </c>
      <c r="AA84" s="389">
        <f t="shared" si="12"/>
        <v>1099</v>
      </c>
      <c r="AB84" s="389">
        <v>84</v>
      </c>
      <c r="AC84" s="559"/>
      <c r="AD84" s="560"/>
      <c r="AE84" s="561"/>
      <c r="AF84" s="562"/>
      <c r="AG84" s="563" t="s">
        <v>435</v>
      </c>
      <c r="AH84" s="564"/>
      <c r="AI84" s="565"/>
      <c r="AJ84" s="566" t="s">
        <v>439</v>
      </c>
      <c r="AK84" s="567"/>
      <c r="AL84" s="568"/>
      <c r="AM84" s="569"/>
      <c r="AN84" s="570"/>
      <c r="AO84" s="571"/>
      <c r="AP84" s="572"/>
      <c r="AQ84" s="573"/>
      <c r="AR84" s="574"/>
      <c r="AS84" s="575" t="str">
        <f t="shared" si="8"/>
        <v/>
      </c>
      <c r="AT84" s="576">
        <f t="shared" si="9"/>
        <v>42759</v>
      </c>
      <c r="AU84" s="576">
        <f t="shared" si="10"/>
        <v>42760</v>
      </c>
      <c r="AV84" s="576">
        <f t="shared" si="11"/>
        <v>42761</v>
      </c>
      <c r="AW84" s="576">
        <f t="shared" si="13"/>
        <v>42762</v>
      </c>
    </row>
    <row r="85" spans="6:49" ht="23.25" customHeight="1" x14ac:dyDescent="0.35">
      <c r="F85" s="535">
        <v>1701125</v>
      </c>
      <c r="G85" s="536" t="s">
        <v>315</v>
      </c>
      <c r="H85" s="536" t="s">
        <v>316</v>
      </c>
      <c r="I85" s="536" t="s">
        <v>772</v>
      </c>
      <c r="J85" s="537" t="s">
        <v>44</v>
      </c>
      <c r="K85" s="538"/>
      <c r="L85" s="539">
        <v>42759</v>
      </c>
      <c r="M85" s="540"/>
      <c r="N85" s="540"/>
      <c r="O85" s="541"/>
      <c r="P85" s="539">
        <v>42760</v>
      </c>
      <c r="Q85" s="540"/>
      <c r="R85" s="540"/>
      <c r="S85" s="541"/>
      <c r="T85" s="538">
        <v>42761</v>
      </c>
      <c r="U85" s="539">
        <v>42762</v>
      </c>
      <c r="V85" s="541"/>
      <c r="W85" s="542"/>
      <c r="X85" s="543" t="s">
        <v>559</v>
      </c>
      <c r="Y85" s="542">
        <v>42763</v>
      </c>
      <c r="Z85" s="499" t="s">
        <v>555</v>
      </c>
      <c r="AA85" s="389">
        <f t="shared" si="12"/>
        <v>1088</v>
      </c>
      <c r="AB85" s="389">
        <v>85</v>
      </c>
      <c r="AC85" s="559"/>
      <c r="AD85" s="560"/>
      <c r="AE85" s="561"/>
      <c r="AF85" s="562"/>
      <c r="AG85" s="563" t="s">
        <v>436</v>
      </c>
      <c r="AH85" s="564"/>
      <c r="AI85" s="565"/>
      <c r="AJ85" s="566"/>
      <c r="AK85" s="567"/>
      <c r="AL85" s="568"/>
      <c r="AM85" s="569"/>
      <c r="AN85" s="570"/>
      <c r="AO85" s="571"/>
      <c r="AP85" s="572"/>
      <c r="AQ85" s="573"/>
      <c r="AR85" s="574"/>
      <c r="AS85" s="575" t="str">
        <f t="shared" si="8"/>
        <v/>
      </c>
      <c r="AT85" s="576">
        <f t="shared" si="9"/>
        <v>42759</v>
      </c>
      <c r="AU85" s="576">
        <f t="shared" si="10"/>
        <v>42760</v>
      </c>
      <c r="AV85" s="576">
        <f t="shared" si="11"/>
        <v>42761</v>
      </c>
      <c r="AW85" s="576">
        <f t="shared" si="13"/>
        <v>42762</v>
      </c>
    </row>
    <row r="86" spans="6:49" ht="23.25" customHeight="1" x14ac:dyDescent="0.35">
      <c r="F86" s="535">
        <v>1701126</v>
      </c>
      <c r="G86" s="536" t="s">
        <v>299</v>
      </c>
      <c r="H86" s="536" t="s">
        <v>300</v>
      </c>
      <c r="I86" s="536" t="s">
        <v>778</v>
      </c>
      <c r="J86" s="537" t="s">
        <v>43</v>
      </c>
      <c r="K86" s="538"/>
      <c r="L86" s="539">
        <v>42759</v>
      </c>
      <c r="M86" s="540"/>
      <c r="N86" s="540"/>
      <c r="O86" s="541"/>
      <c r="P86" s="539">
        <v>42760</v>
      </c>
      <c r="Q86" s="540"/>
      <c r="R86" s="540"/>
      <c r="S86" s="541"/>
      <c r="T86" s="538">
        <v>42761</v>
      </c>
      <c r="U86" s="539">
        <v>42762</v>
      </c>
      <c r="V86" s="541"/>
      <c r="W86" s="542"/>
      <c r="X86" s="543" t="s">
        <v>559</v>
      </c>
      <c r="Y86" s="542">
        <v>42763</v>
      </c>
      <c r="Z86" s="499" t="s">
        <v>555</v>
      </c>
      <c r="AA86" s="389">
        <f t="shared" si="12"/>
        <v>1829</v>
      </c>
      <c r="AB86" s="389">
        <v>86</v>
      </c>
      <c r="AC86" s="559"/>
      <c r="AD86" s="560"/>
      <c r="AE86" s="561"/>
      <c r="AF86" s="562"/>
      <c r="AG86" s="563" t="s">
        <v>435</v>
      </c>
      <c r="AH86" s="564"/>
      <c r="AI86" s="565"/>
      <c r="AJ86" s="566" t="s">
        <v>581</v>
      </c>
      <c r="AK86" s="567"/>
      <c r="AL86" s="568"/>
      <c r="AM86" s="569"/>
      <c r="AN86" s="570"/>
      <c r="AO86" s="571"/>
      <c r="AP86" s="572"/>
      <c r="AQ86" s="573"/>
      <c r="AR86" s="574"/>
      <c r="AS86" s="575" t="str">
        <f t="shared" si="8"/>
        <v/>
      </c>
      <c r="AT86" s="576">
        <f t="shared" si="9"/>
        <v>42759</v>
      </c>
      <c r="AU86" s="576">
        <f t="shared" si="10"/>
        <v>42760</v>
      </c>
      <c r="AV86" s="576">
        <f t="shared" si="11"/>
        <v>42761</v>
      </c>
      <c r="AW86" s="576">
        <f t="shared" si="13"/>
        <v>42762</v>
      </c>
    </row>
    <row r="87" spans="6:49" ht="23.25" customHeight="1" x14ac:dyDescent="0.35">
      <c r="F87" s="535">
        <v>1701131</v>
      </c>
      <c r="G87" s="536" t="s">
        <v>323</v>
      </c>
      <c r="H87" s="536" t="s">
        <v>796</v>
      </c>
      <c r="I87" s="536" t="s">
        <v>795</v>
      </c>
      <c r="J87" s="537" t="s">
        <v>44</v>
      </c>
      <c r="K87" s="538"/>
      <c r="L87" s="539">
        <v>42761</v>
      </c>
      <c r="M87" s="540"/>
      <c r="N87" s="540"/>
      <c r="O87" s="541"/>
      <c r="P87" s="539">
        <v>42762</v>
      </c>
      <c r="Q87" s="540">
        <v>42763</v>
      </c>
      <c r="R87" s="540"/>
      <c r="S87" s="541"/>
      <c r="T87" s="538">
        <v>42765</v>
      </c>
      <c r="U87" s="539">
        <v>42766</v>
      </c>
      <c r="V87" s="541"/>
      <c r="W87" s="542">
        <v>42767</v>
      </c>
      <c r="X87" s="543" t="s">
        <v>559</v>
      </c>
      <c r="Y87" s="542">
        <v>42767</v>
      </c>
      <c r="Z87" s="499" t="s">
        <v>555</v>
      </c>
      <c r="AA87" s="389">
        <f t="shared" si="12"/>
        <v>7932</v>
      </c>
      <c r="AB87" s="389">
        <v>87</v>
      </c>
      <c r="AC87" s="559"/>
      <c r="AD87" s="560"/>
      <c r="AE87" s="561"/>
      <c r="AF87" s="562"/>
      <c r="AG87" s="563" t="s">
        <v>435</v>
      </c>
      <c r="AH87" s="564"/>
      <c r="AI87" s="565"/>
      <c r="AJ87" s="566" t="s">
        <v>440</v>
      </c>
      <c r="AK87" s="567"/>
      <c r="AL87" s="568"/>
      <c r="AM87" s="569"/>
      <c r="AN87" s="570"/>
      <c r="AO87" s="571"/>
      <c r="AP87" s="572"/>
      <c r="AQ87" s="573"/>
      <c r="AR87" s="574"/>
      <c r="AS87" s="575" t="str">
        <f t="shared" si="8"/>
        <v/>
      </c>
      <c r="AT87" s="576">
        <f t="shared" si="9"/>
        <v>42761</v>
      </c>
      <c r="AU87" s="576">
        <f t="shared" si="10"/>
        <v>42763</v>
      </c>
      <c r="AV87" s="576">
        <f t="shared" si="11"/>
        <v>42765</v>
      </c>
      <c r="AW87" s="576">
        <f t="shared" si="13"/>
        <v>42767</v>
      </c>
    </row>
    <row r="88" spans="6:49" ht="23.25" customHeight="1" x14ac:dyDescent="0.35">
      <c r="F88" s="535">
        <v>1701132</v>
      </c>
      <c r="G88" s="536" t="s">
        <v>323</v>
      </c>
      <c r="H88" s="536">
        <v>3</v>
      </c>
      <c r="I88" s="536" t="s">
        <v>798</v>
      </c>
      <c r="J88" s="537" t="s">
        <v>44</v>
      </c>
      <c r="K88" s="538"/>
      <c r="L88" s="539">
        <v>42765</v>
      </c>
      <c r="M88" s="540"/>
      <c r="N88" s="540"/>
      <c r="O88" s="541"/>
      <c r="P88" s="539">
        <v>42766</v>
      </c>
      <c r="Q88" s="540">
        <v>42767</v>
      </c>
      <c r="R88" s="540"/>
      <c r="S88" s="541"/>
      <c r="T88" s="538">
        <v>42768</v>
      </c>
      <c r="U88" s="539">
        <v>42769</v>
      </c>
      <c r="V88" s="541"/>
      <c r="W88" s="542">
        <v>42770</v>
      </c>
      <c r="X88" s="543" t="s">
        <v>559</v>
      </c>
      <c r="Y88" s="542">
        <v>42770</v>
      </c>
      <c r="Z88" s="499" t="s">
        <v>555</v>
      </c>
      <c r="AA88" s="389">
        <f t="shared" si="12"/>
        <v>8538</v>
      </c>
      <c r="AB88" s="389">
        <v>88</v>
      </c>
      <c r="AC88" s="559"/>
      <c r="AD88" s="560" t="s">
        <v>582</v>
      </c>
      <c r="AE88" s="561"/>
      <c r="AF88" s="562"/>
      <c r="AG88" s="563"/>
      <c r="AH88" s="564"/>
      <c r="AI88" s="565"/>
      <c r="AJ88" s="566" t="s">
        <v>957</v>
      </c>
      <c r="AK88" s="567"/>
      <c r="AL88" s="568"/>
      <c r="AM88" s="569"/>
      <c r="AN88" s="570"/>
      <c r="AO88" s="571"/>
      <c r="AP88" s="572"/>
      <c r="AQ88" s="573"/>
      <c r="AR88" s="574"/>
      <c r="AS88" s="575" t="str">
        <f t="shared" si="8"/>
        <v/>
      </c>
      <c r="AT88" s="576">
        <f t="shared" si="9"/>
        <v>42765</v>
      </c>
      <c r="AU88" s="576">
        <f t="shared" si="10"/>
        <v>42767</v>
      </c>
      <c r="AV88" s="576">
        <f t="shared" si="11"/>
        <v>42768</v>
      </c>
      <c r="AW88" s="576">
        <f t="shared" si="13"/>
        <v>42770</v>
      </c>
    </row>
    <row r="89" spans="6:49" ht="23.25" customHeight="1" x14ac:dyDescent="0.35">
      <c r="F89" s="535">
        <v>1701133</v>
      </c>
      <c r="G89" s="536" t="s">
        <v>538</v>
      </c>
      <c r="H89" s="536" t="s">
        <v>539</v>
      </c>
      <c r="I89" s="536" t="s">
        <v>800</v>
      </c>
      <c r="J89" s="537" t="s">
        <v>43</v>
      </c>
      <c r="K89" s="538"/>
      <c r="L89" s="539">
        <v>42758</v>
      </c>
      <c r="M89" s="540"/>
      <c r="N89" s="540"/>
      <c r="O89" s="541"/>
      <c r="P89" s="539">
        <v>42759</v>
      </c>
      <c r="Q89" s="540"/>
      <c r="R89" s="540"/>
      <c r="S89" s="541"/>
      <c r="T89" s="538">
        <v>42760</v>
      </c>
      <c r="U89" s="539"/>
      <c r="V89" s="541"/>
      <c r="W89" s="542"/>
      <c r="X89" s="543" t="s">
        <v>559</v>
      </c>
      <c r="Y89" s="542">
        <v>42762</v>
      </c>
      <c r="Z89" s="499" t="str">
        <f ca="1">IF(F89="","",IF(VLOOKUP(F89,PROFILE!$B$6:$L$5000,11,FALSE)&lt;&gt;"OUT",VLOOKUP(F89,PROFILE!$B$6:$L$5000,9,FALSE)-NOW(),"OUT"))</f>
        <v>OUT</v>
      </c>
      <c r="AA89" s="389">
        <f t="shared" si="12"/>
        <v>4721</v>
      </c>
      <c r="AB89" s="389">
        <v>89</v>
      </c>
      <c r="AC89" s="559"/>
      <c r="AD89" s="560"/>
      <c r="AE89" s="561"/>
      <c r="AF89" s="562"/>
      <c r="AG89" s="563" t="s">
        <v>436</v>
      </c>
      <c r="AH89" s="564"/>
      <c r="AI89" s="565"/>
      <c r="AJ89" s="566" t="s">
        <v>440</v>
      </c>
      <c r="AK89" s="567"/>
      <c r="AL89" s="568"/>
      <c r="AM89" s="569"/>
      <c r="AN89" s="570"/>
      <c r="AO89" s="571"/>
      <c r="AP89" s="572"/>
      <c r="AQ89" s="573"/>
      <c r="AR89" s="574"/>
      <c r="AS89" s="575" t="str">
        <f t="shared" si="8"/>
        <v/>
      </c>
      <c r="AT89" s="576">
        <f t="shared" si="9"/>
        <v>42758</v>
      </c>
      <c r="AU89" s="576">
        <f t="shared" si="10"/>
        <v>42759</v>
      </c>
      <c r="AV89" s="576">
        <f t="shared" si="11"/>
        <v>42760</v>
      </c>
      <c r="AW89" s="576">
        <f t="shared" si="13"/>
        <v>0</v>
      </c>
    </row>
    <row r="90" spans="6:49" ht="23.25" customHeight="1" x14ac:dyDescent="0.35">
      <c r="F90" s="535">
        <v>1701135</v>
      </c>
      <c r="G90" s="536" t="s">
        <v>310</v>
      </c>
      <c r="H90" s="536" t="s">
        <v>400</v>
      </c>
      <c r="I90" s="536" t="s">
        <v>809</v>
      </c>
      <c r="J90" s="537" t="s">
        <v>44</v>
      </c>
      <c r="K90" s="538"/>
      <c r="L90" s="539">
        <v>42758</v>
      </c>
      <c r="M90" s="540"/>
      <c r="N90" s="540"/>
      <c r="O90" s="541"/>
      <c r="P90" s="539">
        <v>42759</v>
      </c>
      <c r="Q90" s="540">
        <v>42760</v>
      </c>
      <c r="R90" s="540"/>
      <c r="S90" s="541"/>
      <c r="T90" s="538">
        <v>42761</v>
      </c>
      <c r="U90" s="539">
        <v>42762</v>
      </c>
      <c r="V90" s="541"/>
      <c r="W90" s="542"/>
      <c r="X90" s="543" t="s">
        <v>559</v>
      </c>
      <c r="Y90" s="542">
        <v>42762</v>
      </c>
      <c r="Z90" s="499" t="str">
        <f ca="1">IF(F90="","",IF(VLOOKUP(F90,PROFILE!$B$6:$L$5000,11,FALSE)&lt;&gt;"OUT",VLOOKUP(F90,PROFILE!$B$6:$L$5000,9,FALSE)-NOW(),"OUT"))</f>
        <v>OUT</v>
      </c>
      <c r="AA90" s="389">
        <f t="shared" si="12"/>
        <v>4169</v>
      </c>
      <c r="AB90" s="389">
        <v>90</v>
      </c>
      <c r="AC90" s="559"/>
      <c r="AD90" s="560"/>
      <c r="AE90" s="561"/>
      <c r="AF90" s="562"/>
      <c r="AG90" s="563" t="s">
        <v>436</v>
      </c>
      <c r="AH90" s="564"/>
      <c r="AI90" s="565"/>
      <c r="AJ90" s="566" t="s">
        <v>439</v>
      </c>
      <c r="AK90" s="567"/>
      <c r="AL90" s="568"/>
      <c r="AM90" s="569"/>
      <c r="AN90" s="570"/>
      <c r="AO90" s="571"/>
      <c r="AP90" s="572"/>
      <c r="AQ90" s="573"/>
      <c r="AR90" s="574"/>
      <c r="AS90" s="575" t="str">
        <f t="shared" si="8"/>
        <v/>
      </c>
      <c r="AT90" s="576">
        <f t="shared" si="9"/>
        <v>42758</v>
      </c>
      <c r="AU90" s="576">
        <f t="shared" si="10"/>
        <v>42760</v>
      </c>
      <c r="AV90" s="576">
        <f t="shared" si="11"/>
        <v>42761</v>
      </c>
      <c r="AW90" s="576">
        <f t="shared" si="13"/>
        <v>42762</v>
      </c>
    </row>
    <row r="91" spans="6:49" ht="23.25" customHeight="1" x14ac:dyDescent="0.35">
      <c r="F91" s="535">
        <v>1701137</v>
      </c>
      <c r="G91" s="536" t="s">
        <v>315</v>
      </c>
      <c r="H91" s="536" t="s">
        <v>316</v>
      </c>
      <c r="I91" s="536" t="s">
        <v>816</v>
      </c>
      <c r="J91" s="537" t="s">
        <v>102</v>
      </c>
      <c r="K91" s="538">
        <v>42774</v>
      </c>
      <c r="L91" s="539">
        <v>42775</v>
      </c>
      <c r="M91" s="540"/>
      <c r="N91" s="540"/>
      <c r="O91" s="541"/>
      <c r="P91" s="539">
        <v>42776</v>
      </c>
      <c r="Q91" s="540">
        <v>42777</v>
      </c>
      <c r="R91" s="540">
        <v>42779</v>
      </c>
      <c r="S91" s="541">
        <v>42780</v>
      </c>
      <c r="T91" s="538">
        <v>42781</v>
      </c>
      <c r="U91" s="539">
        <v>42782</v>
      </c>
      <c r="V91" s="541">
        <v>42783</v>
      </c>
      <c r="W91" s="542">
        <v>42784</v>
      </c>
      <c r="X91" s="543" t="s">
        <v>559</v>
      </c>
      <c r="Y91" s="542">
        <v>42784</v>
      </c>
      <c r="Z91" s="499" t="s">
        <v>555</v>
      </c>
      <c r="AA91" s="389">
        <f t="shared" si="12"/>
        <v>9320</v>
      </c>
      <c r="AB91" s="389">
        <v>91</v>
      </c>
      <c r="AC91" s="559"/>
      <c r="AD91" s="560"/>
      <c r="AE91" s="561"/>
      <c r="AF91" s="562"/>
      <c r="AG91" s="563"/>
      <c r="AH91" s="564"/>
      <c r="AI91" s="565"/>
      <c r="AJ91" s="566" t="s">
        <v>439</v>
      </c>
      <c r="AK91" s="567"/>
      <c r="AL91" s="568"/>
      <c r="AM91" s="569"/>
      <c r="AN91" s="570"/>
      <c r="AO91" s="571"/>
      <c r="AP91" s="572"/>
      <c r="AQ91" s="573"/>
      <c r="AR91" s="574"/>
      <c r="AS91" s="575">
        <f t="shared" si="8"/>
        <v>42774</v>
      </c>
      <c r="AT91" s="576">
        <f t="shared" si="9"/>
        <v>42775</v>
      </c>
      <c r="AU91" s="576">
        <f t="shared" si="10"/>
        <v>42780</v>
      </c>
      <c r="AV91" s="576">
        <f t="shared" si="11"/>
        <v>42781</v>
      </c>
      <c r="AW91" s="576">
        <f t="shared" si="13"/>
        <v>42784</v>
      </c>
    </row>
    <row r="92" spans="6:49" ht="23.25" customHeight="1" x14ac:dyDescent="0.35">
      <c r="F92" s="535">
        <v>1701144</v>
      </c>
      <c r="G92" s="536" t="s">
        <v>838</v>
      </c>
      <c r="H92" s="536" t="s">
        <v>839</v>
      </c>
      <c r="I92" s="536" t="s">
        <v>837</v>
      </c>
      <c r="J92" s="537" t="s">
        <v>43</v>
      </c>
      <c r="K92" s="538"/>
      <c r="L92" s="539">
        <v>42765</v>
      </c>
      <c r="M92" s="540"/>
      <c r="N92" s="540"/>
      <c r="O92" s="541"/>
      <c r="P92" s="539">
        <v>42766</v>
      </c>
      <c r="Q92" s="540"/>
      <c r="R92" s="540"/>
      <c r="S92" s="541"/>
      <c r="T92" s="538">
        <v>42767</v>
      </c>
      <c r="U92" s="539">
        <v>42768</v>
      </c>
      <c r="V92" s="541"/>
      <c r="W92" s="542"/>
      <c r="X92" s="543" t="s">
        <v>559</v>
      </c>
      <c r="Y92" s="542">
        <v>42769</v>
      </c>
      <c r="Z92" s="499" t="s">
        <v>555</v>
      </c>
      <c r="AA92" s="389">
        <f t="shared" si="12"/>
        <v>6439</v>
      </c>
      <c r="AB92" s="389">
        <v>92</v>
      </c>
      <c r="AC92" s="559"/>
      <c r="AD92" s="560"/>
      <c r="AE92" s="561"/>
      <c r="AF92" s="562"/>
      <c r="AG92" s="563" t="s">
        <v>436</v>
      </c>
      <c r="AH92" s="564"/>
      <c r="AI92" s="565"/>
      <c r="AJ92" s="566" t="s">
        <v>581</v>
      </c>
      <c r="AK92" s="567"/>
      <c r="AL92" s="568"/>
      <c r="AM92" s="569"/>
      <c r="AN92" s="570"/>
      <c r="AO92" s="571"/>
      <c r="AP92" s="572"/>
      <c r="AQ92" s="573"/>
      <c r="AR92" s="574"/>
      <c r="AS92" s="575" t="str">
        <f t="shared" si="8"/>
        <v/>
      </c>
      <c r="AT92" s="576">
        <f t="shared" si="9"/>
        <v>42765</v>
      </c>
      <c r="AU92" s="576">
        <f t="shared" si="10"/>
        <v>42766</v>
      </c>
      <c r="AV92" s="576">
        <f t="shared" si="11"/>
        <v>42767</v>
      </c>
      <c r="AW92" s="576">
        <f t="shared" si="13"/>
        <v>42768</v>
      </c>
    </row>
    <row r="93" spans="6:49" ht="23.25" customHeight="1" x14ac:dyDescent="0.35">
      <c r="F93" s="535">
        <v>1701143</v>
      </c>
      <c r="G93" s="536" t="s">
        <v>310</v>
      </c>
      <c r="H93" s="536" t="s">
        <v>336</v>
      </c>
      <c r="I93" s="536" t="s">
        <v>835</v>
      </c>
      <c r="J93" s="537" t="s">
        <v>102</v>
      </c>
      <c r="K93" s="538"/>
      <c r="L93" s="539">
        <v>42765</v>
      </c>
      <c r="M93" s="540">
        <v>42766</v>
      </c>
      <c r="N93" s="540"/>
      <c r="O93" s="541"/>
      <c r="P93" s="539">
        <v>42767</v>
      </c>
      <c r="Q93" s="540">
        <v>42768</v>
      </c>
      <c r="R93" s="540">
        <v>42769</v>
      </c>
      <c r="S93" s="541">
        <v>42770</v>
      </c>
      <c r="T93" s="538">
        <v>42772</v>
      </c>
      <c r="U93" s="539">
        <v>42773</v>
      </c>
      <c r="V93" s="541">
        <v>42774</v>
      </c>
      <c r="W93" s="542">
        <v>42775</v>
      </c>
      <c r="X93" s="543" t="s">
        <v>559</v>
      </c>
      <c r="Y93" s="542">
        <v>42777</v>
      </c>
      <c r="Z93" s="499" t="s">
        <v>555</v>
      </c>
      <c r="AA93" s="389">
        <f t="shared" si="12"/>
        <v>174</v>
      </c>
      <c r="AB93" s="389">
        <v>93</v>
      </c>
      <c r="AC93" s="559"/>
      <c r="AD93" s="560"/>
      <c r="AE93" s="561"/>
      <c r="AF93" s="562"/>
      <c r="AG93" s="563" t="s">
        <v>436</v>
      </c>
      <c r="AH93" s="564"/>
      <c r="AI93" s="565"/>
      <c r="AJ93" s="566"/>
      <c r="AK93" s="567"/>
      <c r="AL93" s="568"/>
      <c r="AM93" s="569"/>
      <c r="AN93" s="570"/>
      <c r="AO93" s="571"/>
      <c r="AP93" s="572" t="s">
        <v>436</v>
      </c>
      <c r="AQ93" s="573"/>
      <c r="AR93" s="574"/>
      <c r="AS93" s="575" t="str">
        <f t="shared" si="8"/>
        <v/>
      </c>
      <c r="AT93" s="576">
        <f t="shared" si="9"/>
        <v>42766</v>
      </c>
      <c r="AU93" s="576">
        <f t="shared" si="10"/>
        <v>42770</v>
      </c>
      <c r="AV93" s="576">
        <f t="shared" si="11"/>
        <v>42772</v>
      </c>
      <c r="AW93" s="576">
        <f t="shared" si="13"/>
        <v>42775</v>
      </c>
    </row>
    <row r="94" spans="6:49" ht="23.25" customHeight="1" x14ac:dyDescent="0.35">
      <c r="F94" s="535">
        <v>1701150</v>
      </c>
      <c r="G94" s="536" t="s">
        <v>403</v>
      </c>
      <c r="H94" s="536" t="s">
        <v>404</v>
      </c>
      <c r="I94" s="536" t="s">
        <v>2157</v>
      </c>
      <c r="J94" s="537" t="s">
        <v>43</v>
      </c>
      <c r="K94" s="538"/>
      <c r="L94" s="539">
        <v>42765</v>
      </c>
      <c r="M94" s="540"/>
      <c r="N94" s="540"/>
      <c r="O94" s="541"/>
      <c r="P94" s="539">
        <v>42766</v>
      </c>
      <c r="Q94" s="540"/>
      <c r="R94" s="540"/>
      <c r="S94" s="541"/>
      <c r="T94" s="538">
        <v>42767</v>
      </c>
      <c r="U94" s="539">
        <v>42768</v>
      </c>
      <c r="V94" s="541"/>
      <c r="W94" s="542">
        <v>42769</v>
      </c>
      <c r="X94" s="543" t="s">
        <v>559</v>
      </c>
      <c r="Y94" s="542">
        <v>42770</v>
      </c>
      <c r="Z94" s="499" t="s">
        <v>555</v>
      </c>
      <c r="AA94" s="389">
        <f t="shared" si="12"/>
        <v>42744</v>
      </c>
      <c r="AB94" s="389">
        <v>94</v>
      </c>
      <c r="AC94" s="559"/>
      <c r="AD94" s="560"/>
      <c r="AE94" s="561"/>
      <c r="AF94" s="562"/>
      <c r="AG94" s="563" t="s">
        <v>436</v>
      </c>
      <c r="AH94" s="564"/>
      <c r="AI94" s="565"/>
      <c r="AJ94" s="566" t="s">
        <v>437</v>
      </c>
      <c r="AK94" s="567"/>
      <c r="AL94" s="568"/>
      <c r="AM94" s="569"/>
      <c r="AN94" s="570"/>
      <c r="AO94" s="571"/>
      <c r="AP94" s="572"/>
      <c r="AQ94" s="573"/>
      <c r="AR94" s="574"/>
      <c r="AS94" s="575" t="str">
        <f t="shared" si="8"/>
        <v/>
      </c>
      <c r="AT94" s="576">
        <f t="shared" si="9"/>
        <v>42765</v>
      </c>
      <c r="AU94" s="576">
        <f t="shared" si="10"/>
        <v>42766</v>
      </c>
      <c r="AV94" s="576">
        <f t="shared" si="11"/>
        <v>42767</v>
      </c>
      <c r="AW94" s="576">
        <f t="shared" si="13"/>
        <v>42769</v>
      </c>
    </row>
    <row r="95" spans="6:49" ht="23.25" customHeight="1" x14ac:dyDescent="0.35">
      <c r="F95" s="535">
        <v>1701159</v>
      </c>
      <c r="G95" s="536" t="s">
        <v>310</v>
      </c>
      <c r="H95" s="536" t="s">
        <v>336</v>
      </c>
      <c r="I95" s="536" t="s">
        <v>884</v>
      </c>
      <c r="J95" s="537" t="s">
        <v>44</v>
      </c>
      <c r="K95" s="538"/>
      <c r="L95" s="539">
        <v>42769</v>
      </c>
      <c r="M95" s="540"/>
      <c r="N95" s="540"/>
      <c r="O95" s="541"/>
      <c r="P95" s="539">
        <v>42770</v>
      </c>
      <c r="Q95" s="540">
        <v>42772</v>
      </c>
      <c r="R95" s="540">
        <v>42773</v>
      </c>
      <c r="S95" s="541"/>
      <c r="T95" s="538">
        <v>42774</v>
      </c>
      <c r="U95" s="539">
        <v>42775</v>
      </c>
      <c r="V95" s="541"/>
      <c r="W95" s="542">
        <v>42776</v>
      </c>
      <c r="X95" s="543" t="s">
        <v>559</v>
      </c>
      <c r="Y95" s="542">
        <v>42776</v>
      </c>
      <c r="Z95" s="499" t="s">
        <v>555</v>
      </c>
      <c r="AA95" s="389">
        <f t="shared" si="12"/>
        <v>5340</v>
      </c>
      <c r="AB95" s="389">
        <v>95</v>
      </c>
      <c r="AC95" s="559"/>
      <c r="AD95" s="560"/>
      <c r="AE95" s="561"/>
      <c r="AF95" s="562"/>
      <c r="AG95" s="563" t="s">
        <v>435</v>
      </c>
      <c r="AH95" s="564"/>
      <c r="AI95" s="565"/>
      <c r="AJ95" s="566" t="s">
        <v>581</v>
      </c>
      <c r="AK95" s="567"/>
      <c r="AL95" s="568"/>
      <c r="AM95" s="569"/>
      <c r="AN95" s="570"/>
      <c r="AO95" s="571"/>
      <c r="AP95" s="572"/>
      <c r="AQ95" s="573"/>
      <c r="AR95" s="574"/>
      <c r="AS95" s="575" t="str">
        <f t="shared" si="8"/>
        <v/>
      </c>
      <c r="AT95" s="576">
        <f t="shared" si="9"/>
        <v>42769</v>
      </c>
      <c r="AU95" s="576">
        <f t="shared" si="10"/>
        <v>42773</v>
      </c>
      <c r="AV95" s="576">
        <f t="shared" si="11"/>
        <v>42774</v>
      </c>
      <c r="AW95" s="576">
        <f t="shared" si="13"/>
        <v>42776</v>
      </c>
    </row>
    <row r="96" spans="6:49" ht="23.25" customHeight="1" x14ac:dyDescent="0.35">
      <c r="F96" s="535">
        <v>1701160</v>
      </c>
      <c r="G96" s="536" t="s">
        <v>310</v>
      </c>
      <c r="H96" s="536" t="s">
        <v>336</v>
      </c>
      <c r="I96" s="536" t="s">
        <v>886</v>
      </c>
      <c r="J96" s="537" t="s">
        <v>43</v>
      </c>
      <c r="K96" s="538"/>
      <c r="L96" s="539">
        <v>42767</v>
      </c>
      <c r="M96" s="540"/>
      <c r="N96" s="540"/>
      <c r="O96" s="541"/>
      <c r="P96" s="539">
        <v>42768</v>
      </c>
      <c r="Q96" s="540">
        <v>42769</v>
      </c>
      <c r="R96" s="540"/>
      <c r="S96" s="541"/>
      <c r="T96" s="538">
        <v>42770</v>
      </c>
      <c r="U96" s="539">
        <v>42772</v>
      </c>
      <c r="V96" s="541"/>
      <c r="W96" s="542">
        <v>42773</v>
      </c>
      <c r="X96" s="543" t="s">
        <v>559</v>
      </c>
      <c r="Y96" s="542">
        <v>42773</v>
      </c>
      <c r="Z96" s="499" t="s">
        <v>555</v>
      </c>
      <c r="AA96" s="389">
        <f t="shared" si="12"/>
        <v>3770</v>
      </c>
      <c r="AB96" s="389">
        <v>96</v>
      </c>
      <c r="AC96" s="559"/>
      <c r="AD96" s="560"/>
      <c r="AE96" s="561"/>
      <c r="AF96" s="562"/>
      <c r="AG96" s="563" t="s">
        <v>435</v>
      </c>
      <c r="AH96" s="564"/>
      <c r="AI96" s="565"/>
      <c r="AJ96" s="566" t="s">
        <v>438</v>
      </c>
      <c r="AK96" s="567"/>
      <c r="AL96" s="568"/>
      <c r="AM96" s="569"/>
      <c r="AN96" s="570"/>
      <c r="AO96" s="571"/>
      <c r="AP96" s="572"/>
      <c r="AQ96" s="573"/>
      <c r="AR96" s="574"/>
      <c r="AS96" s="575" t="str">
        <f t="shared" si="8"/>
        <v/>
      </c>
      <c r="AT96" s="576">
        <f t="shared" si="9"/>
        <v>42767</v>
      </c>
      <c r="AU96" s="576">
        <f t="shared" si="10"/>
        <v>42769</v>
      </c>
      <c r="AV96" s="576">
        <f t="shared" si="11"/>
        <v>42770</v>
      </c>
      <c r="AW96" s="576">
        <f t="shared" si="13"/>
        <v>42773</v>
      </c>
    </row>
    <row r="97" spans="6:49" ht="23.25" customHeight="1" x14ac:dyDescent="0.35">
      <c r="F97" s="535">
        <v>1701161</v>
      </c>
      <c r="G97" s="536" t="s">
        <v>315</v>
      </c>
      <c r="H97" s="536" t="s">
        <v>316</v>
      </c>
      <c r="I97" s="536" t="s">
        <v>888</v>
      </c>
      <c r="J97" s="537" t="s">
        <v>45</v>
      </c>
      <c r="K97" s="538"/>
      <c r="L97" s="539">
        <v>42770</v>
      </c>
      <c r="M97" s="540"/>
      <c r="N97" s="540"/>
      <c r="O97" s="541"/>
      <c r="P97" s="539">
        <v>42772</v>
      </c>
      <c r="Q97" s="540">
        <v>42773</v>
      </c>
      <c r="R97" s="540"/>
      <c r="S97" s="541"/>
      <c r="T97" s="538">
        <v>42774</v>
      </c>
      <c r="U97" s="539">
        <v>42775</v>
      </c>
      <c r="V97" s="541">
        <v>42776</v>
      </c>
      <c r="W97" s="542">
        <v>42777</v>
      </c>
      <c r="X97" s="543" t="s">
        <v>559</v>
      </c>
      <c r="Y97" s="542">
        <v>42777</v>
      </c>
      <c r="Z97" s="499" t="str">
        <f ca="1">IF(F97="","",IF(VLOOKUP(F97,PROFILE!$B$6:$L$5000,11,FALSE)&lt;&gt;"OUT",VLOOKUP(F97,PROFILE!$B$6:$L$5000,9,FALSE)-NOW(),"OUT"))</f>
        <v>OUT</v>
      </c>
      <c r="AA97" s="389">
        <f t="shared" si="12"/>
        <v>8239</v>
      </c>
      <c r="AB97" s="389">
        <v>97</v>
      </c>
      <c r="AC97" s="559"/>
      <c r="AD97" s="560"/>
      <c r="AE97" s="561"/>
      <c r="AF97" s="562"/>
      <c r="AG97" s="563" t="s">
        <v>435</v>
      </c>
      <c r="AH97" s="564"/>
      <c r="AI97" s="565"/>
      <c r="AJ97" s="566"/>
      <c r="AK97" s="567"/>
      <c r="AL97" s="568"/>
      <c r="AM97" s="569"/>
      <c r="AN97" s="570"/>
      <c r="AO97" s="571"/>
      <c r="AP97" s="572"/>
      <c r="AQ97" s="573"/>
      <c r="AR97" s="574"/>
      <c r="AS97" s="575" t="str">
        <f t="shared" si="8"/>
        <v/>
      </c>
      <c r="AT97" s="576">
        <f t="shared" si="9"/>
        <v>42770</v>
      </c>
      <c r="AU97" s="576">
        <f t="shared" si="10"/>
        <v>42773</v>
      </c>
      <c r="AV97" s="576">
        <f t="shared" si="11"/>
        <v>42774</v>
      </c>
      <c r="AW97" s="576">
        <f t="shared" si="13"/>
        <v>42777</v>
      </c>
    </row>
    <row r="98" spans="6:49" ht="23.25" customHeight="1" x14ac:dyDescent="0.35">
      <c r="F98" s="535">
        <v>1701162</v>
      </c>
      <c r="G98" s="536" t="s">
        <v>310</v>
      </c>
      <c r="H98" s="536" t="s">
        <v>400</v>
      </c>
      <c r="I98" s="536" t="s">
        <v>575</v>
      </c>
      <c r="J98" s="537" t="s">
        <v>44</v>
      </c>
      <c r="K98" s="538"/>
      <c r="L98" s="539">
        <v>42772</v>
      </c>
      <c r="M98" s="540"/>
      <c r="N98" s="540"/>
      <c r="O98" s="541"/>
      <c r="P98" s="539">
        <v>42773</v>
      </c>
      <c r="Q98" s="540">
        <v>42774</v>
      </c>
      <c r="R98" s="540">
        <v>42775</v>
      </c>
      <c r="S98" s="541"/>
      <c r="T98" s="538">
        <v>42776</v>
      </c>
      <c r="U98" s="539">
        <v>42777</v>
      </c>
      <c r="V98" s="541">
        <v>42779</v>
      </c>
      <c r="W98" s="542">
        <v>42780</v>
      </c>
      <c r="X98" s="543" t="s">
        <v>559</v>
      </c>
      <c r="Y98" s="542">
        <v>42780</v>
      </c>
      <c r="Z98" s="499" t="s">
        <v>555</v>
      </c>
      <c r="AA98" s="389">
        <f t="shared" si="12"/>
        <v>8506</v>
      </c>
      <c r="AB98" s="389">
        <v>98</v>
      </c>
      <c r="AC98" s="559"/>
      <c r="AD98" s="560"/>
      <c r="AE98" s="561"/>
      <c r="AF98" s="562"/>
      <c r="AG98" s="563" t="s">
        <v>435</v>
      </c>
      <c r="AH98" s="564"/>
      <c r="AI98" s="565"/>
      <c r="AJ98" s="566" t="s">
        <v>439</v>
      </c>
      <c r="AK98" s="567"/>
      <c r="AL98" s="568"/>
      <c r="AM98" s="569"/>
      <c r="AN98" s="570"/>
      <c r="AO98" s="571"/>
      <c r="AP98" s="572"/>
      <c r="AQ98" s="573"/>
      <c r="AR98" s="574"/>
      <c r="AS98" s="575" t="str">
        <f t="shared" si="8"/>
        <v/>
      </c>
      <c r="AT98" s="576">
        <f t="shared" si="9"/>
        <v>42772</v>
      </c>
      <c r="AU98" s="576">
        <f t="shared" si="10"/>
        <v>42775</v>
      </c>
      <c r="AV98" s="576">
        <f t="shared" si="11"/>
        <v>42776</v>
      </c>
      <c r="AW98" s="576">
        <f t="shared" si="13"/>
        <v>42780</v>
      </c>
    </row>
    <row r="99" spans="6:49" ht="23.25" customHeight="1" x14ac:dyDescent="0.35">
      <c r="F99" s="535" t="s">
        <v>212</v>
      </c>
      <c r="G99" s="536" t="s">
        <v>103</v>
      </c>
      <c r="H99" s="536" t="s">
        <v>103</v>
      </c>
      <c r="I99" s="536" t="s">
        <v>103</v>
      </c>
      <c r="J99" s="537" t="s">
        <v>103</v>
      </c>
      <c r="K99" s="538"/>
      <c r="L99" s="539"/>
      <c r="M99" s="540"/>
      <c r="N99" s="540"/>
      <c r="O99" s="541"/>
      <c r="P99" s="539"/>
      <c r="Q99" s="540"/>
      <c r="R99" s="540"/>
      <c r="S99" s="541"/>
      <c r="T99" s="538"/>
      <c r="U99" s="539"/>
      <c r="V99" s="541"/>
      <c r="W99" s="542"/>
      <c r="X99" s="543"/>
      <c r="Y99" s="542" t="str">
        <f t="shared" ref="Y99:Y102" si="15">IF(F99="","","ยังไม่กำหนด")</f>
        <v>ยังไม่กำหนด</v>
      </c>
      <c r="Z99" s="499" t="e">
        <f ca="1">IF(F99="","",IF(VLOOKUP(F99,PROFILE!$B$6:$L$5000,11,FALSE)&lt;&gt;"OUT",VLOOKUP(F99,PROFILE!$B$6:$L$5000,9,FALSE)-NOW(),"OUT"))</f>
        <v>#N/A</v>
      </c>
      <c r="AA99" s="389" t="e">
        <f t="shared" si="12"/>
        <v>#VALUE!</v>
      </c>
      <c r="AB99" s="389">
        <v>99</v>
      </c>
      <c r="AC99" s="559"/>
      <c r="AD99" s="560"/>
      <c r="AE99" s="561"/>
      <c r="AF99" s="562"/>
      <c r="AG99" s="563"/>
      <c r="AH99" s="564"/>
      <c r="AI99" s="565"/>
      <c r="AJ99" s="566"/>
      <c r="AK99" s="567"/>
      <c r="AL99" s="568"/>
      <c r="AM99" s="569"/>
      <c r="AN99" s="570"/>
      <c r="AO99" s="571"/>
      <c r="AP99" s="572"/>
      <c r="AQ99" s="573"/>
      <c r="AR99" s="574"/>
      <c r="AS99" s="575" t="str">
        <f t="shared" si="8"/>
        <v/>
      </c>
      <c r="AT99" s="576" t="str">
        <f t="shared" si="9"/>
        <v/>
      </c>
      <c r="AU99" s="576" t="str">
        <f t="shared" si="10"/>
        <v/>
      </c>
      <c r="AV99" s="576" t="str">
        <f t="shared" si="11"/>
        <v/>
      </c>
      <c r="AW99" s="576" t="str">
        <f t="shared" si="13"/>
        <v/>
      </c>
    </row>
    <row r="100" spans="6:49" ht="23.25" customHeight="1" x14ac:dyDescent="0.35">
      <c r="F100" s="535" t="s">
        <v>212</v>
      </c>
      <c r="G100" s="536" t="s">
        <v>103</v>
      </c>
      <c r="H100" s="536" t="s">
        <v>103</v>
      </c>
      <c r="I100" s="536" t="s">
        <v>103</v>
      </c>
      <c r="J100" s="537" t="s">
        <v>103</v>
      </c>
      <c r="K100" s="538"/>
      <c r="L100" s="539"/>
      <c r="M100" s="540"/>
      <c r="N100" s="540"/>
      <c r="O100" s="541"/>
      <c r="P100" s="539"/>
      <c r="Q100" s="540"/>
      <c r="R100" s="540"/>
      <c r="S100" s="541"/>
      <c r="T100" s="538"/>
      <c r="U100" s="539"/>
      <c r="V100" s="541"/>
      <c r="W100" s="542"/>
      <c r="X100" s="543"/>
      <c r="Y100" s="542" t="str">
        <f t="shared" si="15"/>
        <v>ยังไม่กำหนด</v>
      </c>
      <c r="Z100" s="499" t="e">
        <f ca="1">IF(F100="","",IF(VLOOKUP(F100,PROFILE!$B$6:$L$5000,11,FALSE)&lt;&gt;"OUT",VLOOKUP(F100,PROFILE!$B$6:$L$5000,9,FALSE)-NOW(),"OUT"))</f>
        <v>#N/A</v>
      </c>
      <c r="AA100" s="389" t="e">
        <f t="shared" si="12"/>
        <v>#VALUE!</v>
      </c>
      <c r="AB100" s="389">
        <v>100</v>
      </c>
      <c r="AC100" s="559"/>
      <c r="AD100" s="560" t="s">
        <v>435</v>
      </c>
      <c r="AE100" s="561"/>
      <c r="AF100" s="562"/>
      <c r="AG100" s="563"/>
      <c r="AH100" s="564"/>
      <c r="AI100" s="565"/>
      <c r="AJ100" s="566"/>
      <c r="AK100" s="567"/>
      <c r="AL100" s="568"/>
      <c r="AM100" s="569"/>
      <c r="AN100" s="570"/>
      <c r="AO100" s="571"/>
      <c r="AP100" s="572"/>
      <c r="AQ100" s="573"/>
      <c r="AR100" s="574"/>
      <c r="AS100" s="575" t="str">
        <f t="shared" si="8"/>
        <v/>
      </c>
      <c r="AT100" s="576" t="str">
        <f t="shared" si="9"/>
        <v/>
      </c>
      <c r="AU100" s="576" t="str">
        <f t="shared" si="10"/>
        <v/>
      </c>
      <c r="AV100" s="576" t="str">
        <f t="shared" si="11"/>
        <v/>
      </c>
      <c r="AW100" s="576" t="str">
        <f t="shared" si="13"/>
        <v/>
      </c>
    </row>
    <row r="101" spans="6:49" ht="23.25" customHeight="1" x14ac:dyDescent="0.35">
      <c r="F101" s="535" t="s">
        <v>212</v>
      </c>
      <c r="G101" s="536" t="s">
        <v>103</v>
      </c>
      <c r="H101" s="536" t="s">
        <v>103</v>
      </c>
      <c r="I101" s="536" t="s">
        <v>103</v>
      </c>
      <c r="J101" s="537" t="s">
        <v>103</v>
      </c>
      <c r="K101" s="538"/>
      <c r="L101" s="539"/>
      <c r="M101" s="540"/>
      <c r="N101" s="540"/>
      <c r="O101" s="541"/>
      <c r="P101" s="539"/>
      <c r="Q101" s="540"/>
      <c r="R101" s="540"/>
      <c r="S101" s="541"/>
      <c r="T101" s="538"/>
      <c r="U101" s="539"/>
      <c r="V101" s="541"/>
      <c r="W101" s="542"/>
      <c r="X101" s="543"/>
      <c r="Y101" s="542" t="str">
        <f t="shared" si="15"/>
        <v>ยังไม่กำหนด</v>
      </c>
      <c r="Z101" s="499" t="e">
        <f ca="1">IF(F101="","",IF(VLOOKUP(F101,PROFILE!$B$6:$L$5000,11,FALSE)&lt;&gt;"OUT",VLOOKUP(F101,PROFILE!$B$6:$L$5000,9,FALSE)-NOW(),"OUT"))</f>
        <v>#N/A</v>
      </c>
      <c r="AA101" s="389" t="e">
        <f t="shared" si="12"/>
        <v>#VALUE!</v>
      </c>
      <c r="AB101" s="389">
        <v>101</v>
      </c>
      <c r="AC101" s="559"/>
      <c r="AD101" s="560" t="s">
        <v>435</v>
      </c>
      <c r="AE101" s="561"/>
      <c r="AF101" s="562"/>
      <c r="AG101" s="563"/>
      <c r="AH101" s="564"/>
      <c r="AI101" s="565"/>
      <c r="AJ101" s="566"/>
      <c r="AK101" s="567"/>
      <c r="AL101" s="568"/>
      <c r="AM101" s="569"/>
      <c r="AN101" s="570"/>
      <c r="AO101" s="571"/>
      <c r="AP101" s="572"/>
      <c r="AQ101" s="573"/>
      <c r="AR101" s="574"/>
      <c r="AS101" s="575" t="str">
        <f t="shared" si="8"/>
        <v/>
      </c>
      <c r="AT101" s="576" t="str">
        <f t="shared" si="9"/>
        <v/>
      </c>
      <c r="AU101" s="576" t="str">
        <f t="shared" si="10"/>
        <v/>
      </c>
      <c r="AV101" s="576" t="str">
        <f t="shared" si="11"/>
        <v/>
      </c>
      <c r="AW101" s="576" t="str">
        <f t="shared" si="13"/>
        <v/>
      </c>
    </row>
    <row r="102" spans="6:49" ht="23.25" customHeight="1" x14ac:dyDescent="0.35">
      <c r="F102" s="535" t="s">
        <v>212</v>
      </c>
      <c r="G102" s="536" t="s">
        <v>103</v>
      </c>
      <c r="H102" s="536" t="s">
        <v>103</v>
      </c>
      <c r="I102" s="536" t="s">
        <v>103</v>
      </c>
      <c r="J102" s="537" t="s">
        <v>103</v>
      </c>
      <c r="K102" s="538"/>
      <c r="L102" s="539"/>
      <c r="M102" s="540"/>
      <c r="N102" s="540"/>
      <c r="O102" s="541"/>
      <c r="P102" s="539"/>
      <c r="Q102" s="540"/>
      <c r="R102" s="540"/>
      <c r="S102" s="541"/>
      <c r="T102" s="538"/>
      <c r="U102" s="539"/>
      <c r="V102" s="541"/>
      <c r="W102" s="542"/>
      <c r="X102" s="543"/>
      <c r="Y102" s="542" t="str">
        <f t="shared" si="15"/>
        <v>ยังไม่กำหนด</v>
      </c>
      <c r="Z102" s="499" t="e">
        <f ca="1">IF(F102="","",IF(VLOOKUP(F102,PROFILE!$B$6:$L$5000,11,FALSE)&lt;&gt;"OUT",VLOOKUP(F102,PROFILE!$B$6:$L$5000,9,FALSE)-NOW(),"OUT"))</f>
        <v>#N/A</v>
      </c>
      <c r="AA102" s="389" t="e">
        <f t="shared" si="12"/>
        <v>#VALUE!</v>
      </c>
      <c r="AB102" s="389">
        <v>102</v>
      </c>
      <c r="AC102" s="559"/>
      <c r="AD102" s="560" t="s">
        <v>435</v>
      </c>
      <c r="AE102" s="561"/>
      <c r="AF102" s="562"/>
      <c r="AG102" s="563"/>
      <c r="AH102" s="564"/>
      <c r="AI102" s="565"/>
      <c r="AJ102" s="566"/>
      <c r="AK102" s="567"/>
      <c r="AL102" s="568"/>
      <c r="AM102" s="569"/>
      <c r="AN102" s="570"/>
      <c r="AO102" s="571"/>
      <c r="AP102" s="572"/>
      <c r="AQ102" s="573"/>
      <c r="AR102" s="574"/>
      <c r="AS102" s="575" t="str">
        <f t="shared" si="8"/>
        <v/>
      </c>
      <c r="AT102" s="576" t="str">
        <f t="shared" si="9"/>
        <v/>
      </c>
      <c r="AU102" s="576" t="str">
        <f t="shared" si="10"/>
        <v/>
      </c>
      <c r="AV102" s="576" t="str">
        <f t="shared" si="11"/>
        <v/>
      </c>
      <c r="AW102" s="576" t="str">
        <f t="shared" si="13"/>
        <v/>
      </c>
    </row>
    <row r="103" spans="6:49" ht="23.25" customHeight="1" x14ac:dyDescent="0.35">
      <c r="F103" s="535">
        <v>1701170</v>
      </c>
      <c r="G103" s="536" t="s">
        <v>310</v>
      </c>
      <c r="H103" s="536" t="s">
        <v>400</v>
      </c>
      <c r="I103" s="536" t="s">
        <v>924</v>
      </c>
      <c r="J103" s="537" t="s">
        <v>102</v>
      </c>
      <c r="K103" s="538">
        <v>42774</v>
      </c>
      <c r="L103" s="539">
        <v>42775</v>
      </c>
      <c r="M103" s="540"/>
      <c r="N103" s="540"/>
      <c r="O103" s="541"/>
      <c r="P103" s="539">
        <v>42776</v>
      </c>
      <c r="Q103" s="540">
        <v>42777</v>
      </c>
      <c r="R103" s="540">
        <v>42779</v>
      </c>
      <c r="S103" s="541">
        <v>42780</v>
      </c>
      <c r="T103" s="538">
        <v>42781</v>
      </c>
      <c r="U103" s="539">
        <v>42782</v>
      </c>
      <c r="V103" s="541">
        <v>42783</v>
      </c>
      <c r="W103" s="542">
        <v>42784</v>
      </c>
      <c r="X103" s="543" t="s">
        <v>559</v>
      </c>
      <c r="Y103" s="542">
        <v>42786</v>
      </c>
      <c r="Z103" s="499" t="str">
        <f ca="1">IF(F103="","",IF(VLOOKUP(F103,PROFILE!$B$6:$L$5000,11,FALSE)&lt;&gt;"OUT",VLOOKUP(F103,PROFILE!$B$6:$L$5000,9,FALSE)-NOW(),"OUT"))</f>
        <v>OUT</v>
      </c>
      <c r="AA103" s="389">
        <f t="shared" si="12"/>
        <v>8863</v>
      </c>
      <c r="AB103" s="389">
        <v>103</v>
      </c>
      <c r="AC103" s="559"/>
      <c r="AD103" s="560"/>
      <c r="AE103" s="561"/>
      <c r="AF103" s="562"/>
      <c r="AG103" s="563"/>
      <c r="AH103" s="564"/>
      <c r="AI103" s="565"/>
      <c r="AJ103" s="566"/>
      <c r="AK103" s="567"/>
      <c r="AL103" s="568"/>
      <c r="AM103" s="569"/>
      <c r="AN103" s="570"/>
      <c r="AO103" s="571"/>
      <c r="AP103" s="572"/>
      <c r="AQ103" s="573"/>
      <c r="AR103" s="574"/>
      <c r="AS103" s="575">
        <f t="shared" si="8"/>
        <v>42774</v>
      </c>
      <c r="AT103" s="576">
        <f t="shared" si="9"/>
        <v>42775</v>
      </c>
      <c r="AU103" s="576">
        <f t="shared" si="10"/>
        <v>42780</v>
      </c>
      <c r="AV103" s="576">
        <f t="shared" si="11"/>
        <v>42781</v>
      </c>
      <c r="AW103" s="576">
        <f t="shared" si="13"/>
        <v>42784</v>
      </c>
    </row>
    <row r="104" spans="6:49" ht="23.25" customHeight="1" x14ac:dyDescent="0.35">
      <c r="F104" s="535">
        <v>1701171</v>
      </c>
      <c r="G104" s="536" t="s">
        <v>310</v>
      </c>
      <c r="H104" s="536" t="s">
        <v>336</v>
      </c>
      <c r="I104" s="536" t="s">
        <v>927</v>
      </c>
      <c r="J104" s="537" t="s">
        <v>102</v>
      </c>
      <c r="K104" s="538">
        <v>42774</v>
      </c>
      <c r="L104" s="539">
        <v>42775</v>
      </c>
      <c r="M104" s="540"/>
      <c r="N104" s="540"/>
      <c r="O104" s="541"/>
      <c r="P104" s="539">
        <v>42776</v>
      </c>
      <c r="Q104" s="540">
        <v>42777</v>
      </c>
      <c r="R104" s="540">
        <v>42779</v>
      </c>
      <c r="S104" s="541">
        <v>42780</v>
      </c>
      <c r="T104" s="538">
        <v>42781</v>
      </c>
      <c r="U104" s="539">
        <v>42782</v>
      </c>
      <c r="V104" s="541">
        <v>42783</v>
      </c>
      <c r="W104" s="542">
        <v>42784</v>
      </c>
      <c r="X104" s="543" t="s">
        <v>559</v>
      </c>
      <c r="Y104" s="542">
        <v>42786</v>
      </c>
      <c r="Z104" s="499" t="s">
        <v>555</v>
      </c>
      <c r="AA104" s="389">
        <f t="shared" si="12"/>
        <v>1644</v>
      </c>
      <c r="AB104" s="389">
        <v>104</v>
      </c>
      <c r="AC104" s="559"/>
      <c r="AD104" s="560"/>
      <c r="AE104" s="561"/>
      <c r="AF104" s="562"/>
      <c r="AG104" s="563" t="s">
        <v>436</v>
      </c>
      <c r="AH104" s="564"/>
      <c r="AI104" s="565"/>
      <c r="AJ104" s="566"/>
      <c r="AK104" s="567"/>
      <c r="AL104" s="568"/>
      <c r="AM104" s="569"/>
      <c r="AN104" s="570"/>
      <c r="AO104" s="571"/>
      <c r="AP104" s="572"/>
      <c r="AQ104" s="573"/>
      <c r="AR104" s="574"/>
      <c r="AS104" s="575">
        <f t="shared" si="8"/>
        <v>42774</v>
      </c>
      <c r="AT104" s="576">
        <f t="shared" si="9"/>
        <v>42775</v>
      </c>
      <c r="AU104" s="576">
        <f t="shared" si="10"/>
        <v>42780</v>
      </c>
      <c r="AV104" s="576">
        <f t="shared" si="11"/>
        <v>42781</v>
      </c>
      <c r="AW104" s="576">
        <f t="shared" si="13"/>
        <v>42784</v>
      </c>
    </row>
    <row r="105" spans="6:49" ht="23.25" customHeight="1" x14ac:dyDescent="0.35">
      <c r="F105" s="535">
        <v>1701172</v>
      </c>
      <c r="G105" s="536" t="s">
        <v>310</v>
      </c>
      <c r="H105" s="536" t="s">
        <v>400</v>
      </c>
      <c r="I105" s="536" t="s">
        <v>929</v>
      </c>
      <c r="J105" s="537" t="s">
        <v>43</v>
      </c>
      <c r="K105" s="538"/>
      <c r="L105" s="539">
        <v>42770</v>
      </c>
      <c r="M105" s="540"/>
      <c r="N105" s="540"/>
      <c r="O105" s="541"/>
      <c r="P105" s="539">
        <v>42772</v>
      </c>
      <c r="Q105" s="540">
        <v>42773</v>
      </c>
      <c r="R105" s="540"/>
      <c r="S105" s="541"/>
      <c r="T105" s="538">
        <v>42774</v>
      </c>
      <c r="U105" s="539">
        <v>42775</v>
      </c>
      <c r="V105" s="541"/>
      <c r="W105" s="542">
        <v>42776</v>
      </c>
      <c r="X105" s="543" t="s">
        <v>559</v>
      </c>
      <c r="Y105" s="542">
        <v>42776</v>
      </c>
      <c r="Z105" s="499" t="s">
        <v>555</v>
      </c>
      <c r="AA105" s="389">
        <f t="shared" si="12"/>
        <v>2226</v>
      </c>
      <c r="AB105" s="389">
        <v>105</v>
      </c>
      <c r="AC105" s="559"/>
      <c r="AD105" s="560"/>
      <c r="AE105" s="561"/>
      <c r="AF105" s="562"/>
      <c r="AG105" s="563" t="s">
        <v>435</v>
      </c>
      <c r="AH105" s="564"/>
      <c r="AI105" s="565"/>
      <c r="AJ105" s="566"/>
      <c r="AK105" s="567"/>
      <c r="AL105" s="568"/>
      <c r="AM105" s="569"/>
      <c r="AN105" s="570"/>
      <c r="AO105" s="571"/>
      <c r="AP105" s="572"/>
      <c r="AQ105" s="573"/>
      <c r="AR105" s="574"/>
      <c r="AS105" s="575" t="str">
        <f t="shared" si="8"/>
        <v/>
      </c>
      <c r="AT105" s="576">
        <f t="shared" si="9"/>
        <v>42770</v>
      </c>
      <c r="AU105" s="576">
        <f t="shared" si="10"/>
        <v>42773</v>
      </c>
      <c r="AV105" s="576">
        <f t="shared" si="11"/>
        <v>42774</v>
      </c>
      <c r="AW105" s="576">
        <f t="shared" si="13"/>
        <v>42776</v>
      </c>
    </row>
    <row r="106" spans="6:49" ht="23.25" customHeight="1" x14ac:dyDescent="0.35">
      <c r="F106" s="535">
        <v>1702001</v>
      </c>
      <c r="G106" s="536" t="s">
        <v>294</v>
      </c>
      <c r="H106" s="536" t="s">
        <v>590</v>
      </c>
      <c r="I106" s="536" t="s">
        <v>1795</v>
      </c>
      <c r="J106" s="537" t="s">
        <v>43</v>
      </c>
      <c r="K106" s="538"/>
      <c r="L106" s="539">
        <v>42770</v>
      </c>
      <c r="M106" s="540"/>
      <c r="N106" s="540"/>
      <c r="O106" s="541"/>
      <c r="P106" s="539">
        <v>42772</v>
      </c>
      <c r="Q106" s="540"/>
      <c r="R106" s="540"/>
      <c r="S106" s="541"/>
      <c r="T106" s="538">
        <v>42773</v>
      </c>
      <c r="U106" s="539">
        <v>42774</v>
      </c>
      <c r="V106" s="541"/>
      <c r="W106" s="542">
        <v>42775</v>
      </c>
      <c r="X106" s="543" t="s">
        <v>559</v>
      </c>
      <c r="Y106" s="542">
        <v>42775</v>
      </c>
      <c r="Z106" s="499" t="s">
        <v>555</v>
      </c>
      <c r="AA106" s="389">
        <f t="shared" si="12"/>
        <v>42760</v>
      </c>
      <c r="AB106" s="389">
        <v>106</v>
      </c>
      <c r="AC106" s="559"/>
      <c r="AD106" s="560"/>
      <c r="AE106" s="561"/>
      <c r="AF106" s="562"/>
      <c r="AG106" s="563" t="s">
        <v>435</v>
      </c>
      <c r="AH106" s="564"/>
      <c r="AI106" s="565"/>
      <c r="AJ106" s="566"/>
      <c r="AK106" s="567"/>
      <c r="AL106" s="568"/>
      <c r="AM106" s="569"/>
      <c r="AN106" s="570"/>
      <c r="AO106" s="571"/>
      <c r="AP106" s="572"/>
      <c r="AQ106" s="573"/>
      <c r="AR106" s="574"/>
      <c r="AS106" s="575" t="str">
        <f t="shared" si="8"/>
        <v/>
      </c>
      <c r="AT106" s="576">
        <f t="shared" si="9"/>
        <v>42770</v>
      </c>
      <c r="AU106" s="576">
        <f t="shared" si="10"/>
        <v>42772</v>
      </c>
      <c r="AV106" s="576">
        <f t="shared" si="11"/>
        <v>42773</v>
      </c>
      <c r="AW106" s="576">
        <f t="shared" si="13"/>
        <v>42775</v>
      </c>
    </row>
    <row r="107" spans="6:49" ht="23.25" customHeight="1" x14ac:dyDescent="0.35">
      <c r="F107" s="535">
        <v>1702003</v>
      </c>
      <c r="G107" s="536" t="s">
        <v>328</v>
      </c>
      <c r="H107" s="536" t="s">
        <v>785</v>
      </c>
      <c r="I107" s="536" t="s">
        <v>939</v>
      </c>
      <c r="J107" s="537" t="s">
        <v>44</v>
      </c>
      <c r="K107" s="538"/>
      <c r="L107" s="539">
        <v>42774</v>
      </c>
      <c r="M107" s="540"/>
      <c r="N107" s="540"/>
      <c r="O107" s="541"/>
      <c r="P107" s="539">
        <v>42775</v>
      </c>
      <c r="Q107" s="540"/>
      <c r="R107" s="540"/>
      <c r="S107" s="541"/>
      <c r="T107" s="538">
        <v>42776</v>
      </c>
      <c r="U107" s="539">
        <v>42777</v>
      </c>
      <c r="V107" s="541"/>
      <c r="W107" s="542">
        <v>42779</v>
      </c>
      <c r="X107" s="543" t="s">
        <v>559</v>
      </c>
      <c r="Y107" s="542">
        <v>42779</v>
      </c>
      <c r="Z107" s="499" t="s">
        <v>555</v>
      </c>
      <c r="AA107" s="389">
        <f t="shared" si="12"/>
        <v>9499</v>
      </c>
      <c r="AB107" s="389">
        <v>107</v>
      </c>
      <c r="AC107" s="559"/>
      <c r="AD107" s="560"/>
      <c r="AE107" s="561"/>
      <c r="AF107" s="562"/>
      <c r="AG107" s="563"/>
      <c r="AH107" s="564"/>
      <c r="AI107" s="565"/>
      <c r="AJ107" s="566"/>
      <c r="AK107" s="567"/>
      <c r="AL107" s="568"/>
      <c r="AM107" s="569"/>
      <c r="AN107" s="570"/>
      <c r="AO107" s="571"/>
      <c r="AP107" s="572"/>
      <c r="AQ107" s="573"/>
      <c r="AR107" s="574"/>
      <c r="AS107" s="575" t="str">
        <f t="shared" si="8"/>
        <v/>
      </c>
      <c r="AT107" s="576">
        <f t="shared" si="9"/>
        <v>42774</v>
      </c>
      <c r="AU107" s="576">
        <f t="shared" si="10"/>
        <v>42775</v>
      </c>
      <c r="AV107" s="576">
        <f t="shared" si="11"/>
        <v>42776</v>
      </c>
      <c r="AW107" s="576">
        <f t="shared" si="13"/>
        <v>42779</v>
      </c>
    </row>
    <row r="108" spans="6:49" ht="23.25" customHeight="1" x14ac:dyDescent="0.35">
      <c r="F108" s="535">
        <v>1701119</v>
      </c>
      <c r="G108" s="536" t="s">
        <v>328</v>
      </c>
      <c r="H108" s="536" t="s">
        <v>749</v>
      </c>
      <c r="I108" s="536" t="s">
        <v>748</v>
      </c>
      <c r="J108" s="537" t="s">
        <v>43</v>
      </c>
      <c r="K108" s="538"/>
      <c r="L108" s="539">
        <v>42768</v>
      </c>
      <c r="M108" s="540"/>
      <c r="N108" s="540"/>
      <c r="O108" s="541"/>
      <c r="P108" s="539">
        <v>42769</v>
      </c>
      <c r="Q108" s="540"/>
      <c r="R108" s="540"/>
      <c r="S108" s="541"/>
      <c r="T108" s="538">
        <v>42770</v>
      </c>
      <c r="U108" s="539">
        <v>42772</v>
      </c>
      <c r="V108" s="541"/>
      <c r="W108" s="542"/>
      <c r="X108" s="543" t="s">
        <v>559</v>
      </c>
      <c r="Y108" s="542">
        <v>42772</v>
      </c>
      <c r="Z108" s="499" t="s">
        <v>555</v>
      </c>
      <c r="AA108" s="389">
        <f t="shared" si="12"/>
        <v>2115</v>
      </c>
      <c r="AB108" s="389">
        <v>108</v>
      </c>
      <c r="AC108" s="559"/>
      <c r="AD108" s="560" t="s">
        <v>582</v>
      </c>
      <c r="AE108" s="561"/>
      <c r="AF108" s="562"/>
      <c r="AG108" s="563"/>
      <c r="AH108" s="564"/>
      <c r="AI108" s="565"/>
      <c r="AJ108" s="566"/>
      <c r="AK108" s="567"/>
      <c r="AL108" s="568"/>
      <c r="AM108" s="569"/>
      <c r="AN108" s="570"/>
      <c r="AO108" s="571"/>
      <c r="AP108" s="572"/>
      <c r="AQ108" s="573"/>
      <c r="AR108" s="574"/>
      <c r="AS108" s="575" t="str">
        <f t="shared" si="8"/>
        <v/>
      </c>
      <c r="AT108" s="576">
        <f t="shared" si="9"/>
        <v>42768</v>
      </c>
      <c r="AU108" s="576">
        <f t="shared" si="10"/>
        <v>42769</v>
      </c>
      <c r="AV108" s="576">
        <f t="shared" si="11"/>
        <v>42770</v>
      </c>
      <c r="AW108" s="576">
        <f t="shared" si="13"/>
        <v>42772</v>
      </c>
    </row>
    <row r="109" spans="6:49" ht="23.25" customHeight="1" x14ac:dyDescent="0.35">
      <c r="F109" s="535">
        <v>1702005</v>
      </c>
      <c r="G109" s="536" t="s">
        <v>310</v>
      </c>
      <c r="H109" s="536" t="s">
        <v>311</v>
      </c>
      <c r="I109" s="536" t="s">
        <v>947</v>
      </c>
      <c r="J109" s="537" t="s">
        <v>44</v>
      </c>
      <c r="K109" s="538"/>
      <c r="L109" s="539">
        <v>42772</v>
      </c>
      <c r="M109" s="540"/>
      <c r="N109" s="540"/>
      <c r="O109" s="541"/>
      <c r="P109" s="539">
        <v>42773</v>
      </c>
      <c r="Q109" s="540">
        <v>42774</v>
      </c>
      <c r="R109" s="540"/>
      <c r="S109" s="541"/>
      <c r="T109" s="538">
        <v>42775</v>
      </c>
      <c r="U109" s="539">
        <v>42776</v>
      </c>
      <c r="V109" s="541"/>
      <c r="W109" s="542">
        <v>42777</v>
      </c>
      <c r="X109" s="543" t="s">
        <v>559</v>
      </c>
      <c r="Y109" s="542">
        <v>42777</v>
      </c>
      <c r="Z109" s="499" t="str">
        <f ca="1">IF(F109="","",IF(VLOOKUP(F109,PROFILE!$B$6:$L$5000,11,FALSE)&lt;&gt;"OUT",VLOOKUP(F109,PROFILE!$B$6:$L$5000,9,FALSE)-NOW(),"OUT"))</f>
        <v>OUT</v>
      </c>
      <c r="AA109" s="389">
        <f t="shared" si="12"/>
        <v>2513</v>
      </c>
      <c r="AB109" s="389">
        <v>109</v>
      </c>
      <c r="AC109" s="559"/>
      <c r="AD109" s="560"/>
      <c r="AE109" s="561"/>
      <c r="AF109" s="562"/>
      <c r="AG109" s="563" t="s">
        <v>436</v>
      </c>
      <c r="AH109" s="564"/>
      <c r="AI109" s="565"/>
      <c r="AJ109" s="566"/>
      <c r="AK109" s="567"/>
      <c r="AL109" s="568"/>
      <c r="AM109" s="569"/>
      <c r="AN109" s="570"/>
      <c r="AO109" s="571"/>
      <c r="AP109" s="572"/>
      <c r="AQ109" s="573"/>
      <c r="AR109" s="574"/>
      <c r="AS109" s="575" t="str">
        <f t="shared" si="8"/>
        <v/>
      </c>
      <c r="AT109" s="576">
        <f t="shared" si="9"/>
        <v>42772</v>
      </c>
      <c r="AU109" s="576">
        <f t="shared" si="10"/>
        <v>42774</v>
      </c>
      <c r="AV109" s="576">
        <f t="shared" si="11"/>
        <v>42775</v>
      </c>
      <c r="AW109" s="576">
        <f t="shared" si="13"/>
        <v>42777</v>
      </c>
    </row>
    <row r="110" spans="6:49" ht="23.25" customHeight="1" x14ac:dyDescent="0.35">
      <c r="F110" s="535">
        <v>1702006</v>
      </c>
      <c r="G110" s="536" t="s">
        <v>310</v>
      </c>
      <c r="H110" s="536" t="s">
        <v>400</v>
      </c>
      <c r="I110" s="536" t="s">
        <v>949</v>
      </c>
      <c r="J110" s="537" t="s">
        <v>44</v>
      </c>
      <c r="K110" s="538"/>
      <c r="L110" s="539">
        <v>42775</v>
      </c>
      <c r="M110" s="540"/>
      <c r="N110" s="540"/>
      <c r="O110" s="541"/>
      <c r="P110" s="539">
        <v>42776</v>
      </c>
      <c r="Q110" s="540">
        <v>42777</v>
      </c>
      <c r="R110" s="540"/>
      <c r="S110" s="541"/>
      <c r="T110" s="538">
        <v>42779</v>
      </c>
      <c r="U110" s="539">
        <v>42780</v>
      </c>
      <c r="V110" s="541"/>
      <c r="W110" s="542">
        <v>42781</v>
      </c>
      <c r="X110" s="543" t="s">
        <v>559</v>
      </c>
      <c r="Y110" s="542">
        <v>42781</v>
      </c>
      <c r="Z110" s="499" t="str">
        <f ca="1">IF(F110="","",IF(VLOOKUP(F110,PROFILE!$B$6:$L$5000,11,FALSE)&lt;&gt;"OUT",VLOOKUP(F110,PROFILE!$B$6:$L$5000,9,FALSE)-NOW(),"OUT"))</f>
        <v>OUT</v>
      </c>
      <c r="AA110" s="389">
        <f t="shared" si="12"/>
        <v>9213</v>
      </c>
      <c r="AB110" s="389">
        <v>110</v>
      </c>
      <c r="AC110" s="559"/>
      <c r="AD110" s="560"/>
      <c r="AE110" s="561"/>
      <c r="AF110" s="562"/>
      <c r="AG110" s="563"/>
      <c r="AH110" s="564"/>
      <c r="AI110" s="565"/>
      <c r="AJ110" s="566"/>
      <c r="AK110" s="567"/>
      <c r="AL110" s="568"/>
      <c r="AM110" s="569"/>
      <c r="AN110" s="570"/>
      <c r="AO110" s="571"/>
      <c r="AP110" s="572"/>
      <c r="AQ110" s="573"/>
      <c r="AR110" s="574"/>
      <c r="AS110" s="575" t="str">
        <f t="shared" si="8"/>
        <v/>
      </c>
      <c r="AT110" s="576">
        <f t="shared" si="9"/>
        <v>42775</v>
      </c>
      <c r="AU110" s="576">
        <f t="shared" si="10"/>
        <v>42777</v>
      </c>
      <c r="AV110" s="576">
        <f t="shared" si="11"/>
        <v>42779</v>
      </c>
      <c r="AW110" s="576">
        <f t="shared" si="13"/>
        <v>42781</v>
      </c>
    </row>
    <row r="111" spans="6:49" ht="23.25" customHeight="1" x14ac:dyDescent="0.35">
      <c r="F111" s="535">
        <v>1701070</v>
      </c>
      <c r="G111" s="536" t="s">
        <v>310</v>
      </c>
      <c r="H111" s="536" t="s">
        <v>400</v>
      </c>
      <c r="I111" s="536" t="s">
        <v>586</v>
      </c>
      <c r="J111" s="537" t="s">
        <v>44</v>
      </c>
      <c r="K111" s="538"/>
      <c r="L111" s="539">
        <v>42770</v>
      </c>
      <c r="M111" s="540"/>
      <c r="N111" s="540"/>
      <c r="O111" s="541"/>
      <c r="P111" s="539">
        <v>42772</v>
      </c>
      <c r="Q111" s="540">
        <v>42773</v>
      </c>
      <c r="R111" s="540"/>
      <c r="S111" s="541"/>
      <c r="T111" s="538">
        <v>42774</v>
      </c>
      <c r="U111" s="539">
        <v>42775</v>
      </c>
      <c r="V111" s="541"/>
      <c r="W111" s="542">
        <v>42776</v>
      </c>
      <c r="X111" s="543" t="s">
        <v>559</v>
      </c>
      <c r="Y111" s="542">
        <v>42776</v>
      </c>
      <c r="Z111" s="499" t="s">
        <v>555</v>
      </c>
      <c r="AA111" s="389">
        <f t="shared" si="12"/>
        <v>325</v>
      </c>
      <c r="AB111" s="389">
        <v>111</v>
      </c>
      <c r="AC111" s="559"/>
      <c r="AD111" s="560"/>
      <c r="AE111" s="561"/>
      <c r="AF111" s="562"/>
      <c r="AG111" s="563"/>
      <c r="AH111" s="564"/>
      <c r="AI111" s="565"/>
      <c r="AJ111" s="566"/>
      <c r="AK111" s="567"/>
      <c r="AL111" s="568"/>
      <c r="AM111" s="569"/>
      <c r="AN111" s="570"/>
      <c r="AO111" s="571"/>
      <c r="AP111" s="572"/>
      <c r="AQ111" s="573"/>
      <c r="AR111" s="574"/>
      <c r="AS111" s="575" t="str">
        <f t="shared" si="8"/>
        <v/>
      </c>
      <c r="AT111" s="576">
        <f t="shared" si="9"/>
        <v>42770</v>
      </c>
      <c r="AU111" s="576">
        <f t="shared" si="10"/>
        <v>42773</v>
      </c>
      <c r="AV111" s="576">
        <f t="shared" si="11"/>
        <v>42774</v>
      </c>
      <c r="AW111" s="576">
        <f t="shared" si="13"/>
        <v>42776</v>
      </c>
    </row>
    <row r="112" spans="6:49" ht="23.25" customHeight="1" x14ac:dyDescent="0.35">
      <c r="F112" s="535">
        <v>1702010</v>
      </c>
      <c r="G112" s="536" t="s">
        <v>310</v>
      </c>
      <c r="H112" s="536" t="s">
        <v>336</v>
      </c>
      <c r="I112" s="536" t="s">
        <v>961</v>
      </c>
      <c r="J112" s="537" t="s">
        <v>44</v>
      </c>
      <c r="K112" s="538"/>
      <c r="L112" s="539">
        <v>42769</v>
      </c>
      <c r="M112" s="540"/>
      <c r="N112" s="540"/>
      <c r="O112" s="541"/>
      <c r="P112" s="539">
        <v>42770</v>
      </c>
      <c r="Q112" s="540"/>
      <c r="R112" s="540"/>
      <c r="S112" s="541"/>
      <c r="T112" s="538">
        <v>42772</v>
      </c>
      <c r="U112" s="539">
        <v>42773</v>
      </c>
      <c r="V112" s="541"/>
      <c r="W112" s="542"/>
      <c r="X112" s="543" t="s">
        <v>559</v>
      </c>
      <c r="Y112" s="542">
        <v>42773</v>
      </c>
      <c r="Z112" s="499" t="s">
        <v>555</v>
      </c>
      <c r="AA112" s="389">
        <f t="shared" si="12"/>
        <v>2411</v>
      </c>
      <c r="AB112" s="389">
        <v>112</v>
      </c>
      <c r="AC112" s="559"/>
      <c r="AD112" s="560"/>
      <c r="AE112" s="561"/>
      <c r="AF112" s="562"/>
      <c r="AG112" s="563"/>
      <c r="AH112" s="564"/>
      <c r="AI112" s="565"/>
      <c r="AJ112" s="566"/>
      <c r="AK112" s="567"/>
      <c r="AL112" s="568"/>
      <c r="AM112" s="569"/>
      <c r="AN112" s="570"/>
      <c r="AO112" s="571"/>
      <c r="AP112" s="572"/>
      <c r="AQ112" s="573"/>
      <c r="AR112" s="574"/>
      <c r="AS112" s="575" t="str">
        <f t="shared" si="8"/>
        <v/>
      </c>
      <c r="AT112" s="576">
        <f t="shared" si="9"/>
        <v>42769</v>
      </c>
      <c r="AU112" s="576">
        <f t="shared" si="10"/>
        <v>42770</v>
      </c>
      <c r="AV112" s="576">
        <f t="shared" si="11"/>
        <v>42772</v>
      </c>
      <c r="AW112" s="576">
        <f t="shared" si="13"/>
        <v>42773</v>
      </c>
    </row>
    <row r="113" spans="6:49" ht="23.25" customHeight="1" x14ac:dyDescent="0.35">
      <c r="F113" s="535">
        <v>1702011</v>
      </c>
      <c r="G113" s="536" t="s">
        <v>310</v>
      </c>
      <c r="H113" s="536" t="s">
        <v>400</v>
      </c>
      <c r="I113" s="536" t="s">
        <v>963</v>
      </c>
      <c r="J113" s="537" t="s">
        <v>102</v>
      </c>
      <c r="K113" s="538">
        <v>42774</v>
      </c>
      <c r="L113" s="539">
        <v>42775</v>
      </c>
      <c r="M113" s="540"/>
      <c r="N113" s="540"/>
      <c r="O113" s="541"/>
      <c r="P113" s="539">
        <v>42776</v>
      </c>
      <c r="Q113" s="540">
        <v>42777</v>
      </c>
      <c r="R113" s="540">
        <v>42779</v>
      </c>
      <c r="S113" s="541">
        <v>42780</v>
      </c>
      <c r="T113" s="538">
        <v>42781</v>
      </c>
      <c r="U113" s="539">
        <v>42782</v>
      </c>
      <c r="V113" s="541">
        <v>42783</v>
      </c>
      <c r="W113" s="542">
        <v>42784</v>
      </c>
      <c r="X113" s="543" t="s">
        <v>559</v>
      </c>
      <c r="Y113" s="542">
        <v>42784</v>
      </c>
      <c r="Z113" s="499" t="str">
        <f ca="1">IF(F113="","",IF(VLOOKUP(F113,PROFILE!$B$6:$L$5000,11,FALSE)&lt;&gt;"OUT",VLOOKUP(F113,PROFILE!$B$6:$L$5000,9,FALSE)-NOW(),"OUT"))</f>
        <v>OUT</v>
      </c>
      <c r="AA113" s="389">
        <f t="shared" si="12"/>
        <v>7073</v>
      </c>
      <c r="AB113" s="389">
        <v>113</v>
      </c>
      <c r="AC113" s="559"/>
      <c r="AD113" s="560"/>
      <c r="AE113" s="561"/>
      <c r="AF113" s="562"/>
      <c r="AG113" s="563"/>
      <c r="AH113" s="564"/>
      <c r="AI113" s="565"/>
      <c r="AJ113" s="566"/>
      <c r="AK113" s="567"/>
      <c r="AL113" s="568"/>
      <c r="AM113" s="569"/>
      <c r="AN113" s="570"/>
      <c r="AO113" s="571"/>
      <c r="AP113" s="572" t="s">
        <v>1296</v>
      </c>
      <c r="AQ113" s="573"/>
      <c r="AR113" s="574"/>
      <c r="AS113" s="575">
        <f t="shared" si="8"/>
        <v>42774</v>
      </c>
      <c r="AT113" s="576">
        <f t="shared" si="9"/>
        <v>42775</v>
      </c>
      <c r="AU113" s="576">
        <f t="shared" si="10"/>
        <v>42780</v>
      </c>
      <c r="AV113" s="576">
        <f t="shared" si="11"/>
        <v>42781</v>
      </c>
      <c r="AW113" s="576">
        <f t="shared" si="13"/>
        <v>42784</v>
      </c>
    </row>
    <row r="114" spans="6:49" ht="23.25" customHeight="1" x14ac:dyDescent="0.35">
      <c r="F114" s="535">
        <v>1702012</v>
      </c>
      <c r="G114" s="536" t="s">
        <v>310</v>
      </c>
      <c r="H114" s="536" t="s">
        <v>400</v>
      </c>
      <c r="I114" s="536" t="s">
        <v>967</v>
      </c>
      <c r="J114" s="537" t="s">
        <v>102</v>
      </c>
      <c r="K114" s="538">
        <v>42781</v>
      </c>
      <c r="L114" s="539">
        <v>42782</v>
      </c>
      <c r="M114" s="540"/>
      <c r="N114" s="540"/>
      <c r="O114" s="541"/>
      <c r="P114" s="539">
        <v>42783</v>
      </c>
      <c r="Q114" s="540">
        <v>42784</v>
      </c>
      <c r="R114" s="540">
        <v>42786</v>
      </c>
      <c r="S114" s="541">
        <v>42787</v>
      </c>
      <c r="T114" s="538">
        <v>42788</v>
      </c>
      <c r="U114" s="539">
        <v>42789</v>
      </c>
      <c r="V114" s="541">
        <v>42790</v>
      </c>
      <c r="W114" s="542">
        <v>42791</v>
      </c>
      <c r="X114" s="543" t="s">
        <v>559</v>
      </c>
      <c r="Y114" s="542">
        <v>42791</v>
      </c>
      <c r="Z114" s="499" t="str">
        <f ca="1">IF(F114="","",IF(VLOOKUP(F114,PROFILE!$B$6:$L$5000,11,FALSE)&lt;&gt;"OUT",VLOOKUP(F114,PROFILE!$B$6:$L$5000,9,FALSE)-NOW(),"OUT"))</f>
        <v>OUT</v>
      </c>
      <c r="AA114" s="389">
        <f t="shared" si="12"/>
        <v>4008</v>
      </c>
      <c r="AB114" s="389">
        <v>114</v>
      </c>
      <c r="AC114" s="559"/>
      <c r="AD114" s="560"/>
      <c r="AE114" s="561"/>
      <c r="AF114" s="562"/>
      <c r="AG114" s="563"/>
      <c r="AH114" s="564"/>
      <c r="AI114" s="565"/>
      <c r="AJ114" s="566" t="s">
        <v>581</v>
      </c>
      <c r="AK114" s="567"/>
      <c r="AL114" s="568"/>
      <c r="AM114" s="569"/>
      <c r="AN114" s="570"/>
      <c r="AO114" s="571"/>
      <c r="AP114" s="572"/>
      <c r="AQ114" s="573"/>
      <c r="AR114" s="574"/>
      <c r="AS114" s="575">
        <f t="shared" si="8"/>
        <v>42781</v>
      </c>
      <c r="AT114" s="576">
        <f t="shared" si="9"/>
        <v>42782</v>
      </c>
      <c r="AU114" s="576">
        <f t="shared" si="10"/>
        <v>42787</v>
      </c>
      <c r="AV114" s="576">
        <f t="shared" si="11"/>
        <v>42788</v>
      </c>
      <c r="AW114" s="576">
        <f t="shared" si="13"/>
        <v>42791</v>
      </c>
    </row>
    <row r="115" spans="6:49" ht="23.25" customHeight="1" x14ac:dyDescent="0.35">
      <c r="F115" s="535">
        <v>1701053</v>
      </c>
      <c r="G115" s="536" t="s">
        <v>310</v>
      </c>
      <c r="H115" s="536" t="s">
        <v>400</v>
      </c>
      <c r="I115" s="536" t="s">
        <v>528</v>
      </c>
      <c r="J115" s="537" t="s">
        <v>45</v>
      </c>
      <c r="K115" s="538"/>
      <c r="L115" s="539">
        <v>42770</v>
      </c>
      <c r="M115" s="540">
        <v>42772</v>
      </c>
      <c r="N115" s="540"/>
      <c r="O115" s="541"/>
      <c r="P115" s="539">
        <v>42773</v>
      </c>
      <c r="Q115" s="540">
        <v>42774</v>
      </c>
      <c r="R115" s="540">
        <v>42775</v>
      </c>
      <c r="S115" s="541"/>
      <c r="T115" s="538">
        <v>42776</v>
      </c>
      <c r="U115" s="539">
        <v>42777</v>
      </c>
      <c r="V115" s="541">
        <v>42779</v>
      </c>
      <c r="W115" s="542">
        <v>42780</v>
      </c>
      <c r="X115" s="543" t="s">
        <v>559</v>
      </c>
      <c r="Y115" s="542">
        <v>42781</v>
      </c>
      <c r="Z115" s="499" t="s">
        <v>555</v>
      </c>
      <c r="AA115" s="389">
        <f t="shared" si="12"/>
        <v>7539</v>
      </c>
      <c r="AB115" s="389">
        <v>115</v>
      </c>
      <c r="AC115" s="559"/>
      <c r="AD115" s="560"/>
      <c r="AE115" s="561"/>
      <c r="AF115" s="562"/>
      <c r="AG115" s="563" t="s">
        <v>435</v>
      </c>
      <c r="AH115" s="564"/>
      <c r="AI115" s="565"/>
      <c r="AJ115" s="566"/>
      <c r="AK115" s="567"/>
      <c r="AL115" s="568"/>
      <c r="AM115" s="569"/>
      <c r="AN115" s="570"/>
      <c r="AO115" s="571"/>
      <c r="AP115" s="572"/>
      <c r="AQ115" s="573"/>
      <c r="AR115" s="574"/>
      <c r="AS115" s="575" t="str">
        <f t="shared" si="8"/>
        <v/>
      </c>
      <c r="AT115" s="576">
        <f t="shared" si="9"/>
        <v>42772</v>
      </c>
      <c r="AU115" s="576">
        <f t="shared" si="10"/>
        <v>42775</v>
      </c>
      <c r="AV115" s="576">
        <f t="shared" si="11"/>
        <v>42776</v>
      </c>
      <c r="AW115" s="576">
        <f t="shared" si="13"/>
        <v>42780</v>
      </c>
    </row>
    <row r="116" spans="6:49" ht="23.25" customHeight="1" x14ac:dyDescent="0.35">
      <c r="F116" s="535">
        <v>1701136</v>
      </c>
      <c r="G116" s="536" t="s">
        <v>538</v>
      </c>
      <c r="H116" s="536" t="s">
        <v>813</v>
      </c>
      <c r="I116" s="536" t="s">
        <v>2877</v>
      </c>
      <c r="J116" s="537" t="s">
        <v>44</v>
      </c>
      <c r="K116" s="538"/>
      <c r="L116" s="539"/>
      <c r="M116" s="540"/>
      <c r="N116" s="540"/>
      <c r="O116" s="541"/>
      <c r="P116" s="539"/>
      <c r="Q116" s="540"/>
      <c r="R116" s="540"/>
      <c r="S116" s="541"/>
      <c r="T116" s="538"/>
      <c r="U116" s="539"/>
      <c r="V116" s="541"/>
      <c r="W116" s="542"/>
      <c r="X116" s="543" t="s">
        <v>559</v>
      </c>
      <c r="Y116" s="542" t="str">
        <f t="shared" ref="Y116:Y147" si="16">IF(F116="","","ยังไม่กำหนด")</f>
        <v>ยังไม่กำหนด</v>
      </c>
      <c r="Z116" s="499" t="str">
        <f ca="1">IF(F116="","",IF(VLOOKUP(F116,PROFILE!$B$6:$L$5000,11,FALSE)&lt;&gt;"OUT",VLOOKUP(F116,PROFILE!$B$6:$L$5000,9,FALSE)-NOW(),"OUT"))</f>
        <v>OUT</v>
      </c>
      <c r="AA116" s="389">
        <f t="shared" si="12"/>
        <v>42768</v>
      </c>
      <c r="AB116" s="389">
        <v>116</v>
      </c>
      <c r="AC116" s="559"/>
      <c r="AD116" s="560"/>
      <c r="AE116" s="561"/>
      <c r="AF116" s="562"/>
      <c r="AG116" s="563"/>
      <c r="AH116" s="564"/>
      <c r="AI116" s="565"/>
      <c r="AJ116" s="566"/>
      <c r="AK116" s="567"/>
      <c r="AL116" s="568"/>
      <c r="AM116" s="569"/>
      <c r="AN116" s="570"/>
      <c r="AO116" s="571"/>
      <c r="AP116" s="572"/>
      <c r="AQ116" s="573"/>
      <c r="AR116" s="574"/>
      <c r="AS116" s="575" t="str">
        <f t="shared" si="8"/>
        <v/>
      </c>
      <c r="AT116" s="576" t="str">
        <f t="shared" si="9"/>
        <v/>
      </c>
      <c r="AU116" s="576" t="str">
        <f t="shared" si="10"/>
        <v/>
      </c>
      <c r="AV116" s="576" t="str">
        <f t="shared" si="11"/>
        <v/>
      </c>
      <c r="AW116" s="576" t="str">
        <f t="shared" si="13"/>
        <v/>
      </c>
    </row>
    <row r="117" spans="6:49" ht="23.25" customHeight="1" x14ac:dyDescent="0.35">
      <c r="F117" s="535">
        <v>1701064</v>
      </c>
      <c r="G117" s="536" t="s">
        <v>310</v>
      </c>
      <c r="H117" s="536" t="s">
        <v>336</v>
      </c>
      <c r="I117" s="536" t="s">
        <v>566</v>
      </c>
      <c r="J117" s="537" t="s">
        <v>43</v>
      </c>
      <c r="K117" s="538"/>
      <c r="L117" s="539"/>
      <c r="M117" s="540"/>
      <c r="N117" s="540"/>
      <c r="O117" s="541"/>
      <c r="P117" s="539"/>
      <c r="Q117" s="540"/>
      <c r="R117" s="540"/>
      <c r="S117" s="541"/>
      <c r="T117" s="538"/>
      <c r="U117" s="539"/>
      <c r="V117" s="541"/>
      <c r="W117" s="542"/>
      <c r="X117" s="543" t="s">
        <v>559</v>
      </c>
      <c r="Y117" s="542" t="str">
        <f t="shared" si="16"/>
        <v>ยังไม่กำหนด</v>
      </c>
      <c r="Z117" s="499" t="s">
        <v>555</v>
      </c>
      <c r="AA117" s="389">
        <f t="shared" si="12"/>
        <v>9087</v>
      </c>
      <c r="AB117" s="389">
        <v>117</v>
      </c>
      <c r="AC117" s="559"/>
      <c r="AD117" s="560"/>
      <c r="AE117" s="561"/>
      <c r="AF117" s="562"/>
      <c r="AG117" s="563"/>
      <c r="AH117" s="564"/>
      <c r="AI117" s="565"/>
      <c r="AJ117" s="566"/>
      <c r="AK117" s="567"/>
      <c r="AL117" s="568"/>
      <c r="AM117" s="569"/>
      <c r="AN117" s="570"/>
      <c r="AO117" s="571"/>
      <c r="AP117" s="572"/>
      <c r="AQ117" s="573"/>
      <c r="AR117" s="574"/>
      <c r="AS117" s="575" t="str">
        <f t="shared" si="8"/>
        <v/>
      </c>
      <c r="AT117" s="576" t="str">
        <f t="shared" si="9"/>
        <v/>
      </c>
      <c r="AU117" s="576" t="str">
        <f t="shared" si="10"/>
        <v/>
      </c>
      <c r="AV117" s="576" t="str">
        <f t="shared" si="11"/>
        <v/>
      </c>
      <c r="AW117" s="576" t="str">
        <f t="shared" si="13"/>
        <v/>
      </c>
    </row>
    <row r="118" spans="6:49" ht="23.25" customHeight="1" x14ac:dyDescent="0.35">
      <c r="F118" s="535">
        <v>1702027</v>
      </c>
      <c r="G118" s="536" t="s">
        <v>328</v>
      </c>
      <c r="H118" s="536" t="s">
        <v>630</v>
      </c>
      <c r="I118" s="536" t="s">
        <v>1023</v>
      </c>
      <c r="J118" s="537" t="s">
        <v>43</v>
      </c>
      <c r="K118" s="538"/>
      <c r="L118" s="539"/>
      <c r="M118" s="540"/>
      <c r="N118" s="540"/>
      <c r="O118" s="541"/>
      <c r="P118" s="539"/>
      <c r="Q118" s="540"/>
      <c r="R118" s="540"/>
      <c r="S118" s="541"/>
      <c r="T118" s="538"/>
      <c r="U118" s="539"/>
      <c r="V118" s="541"/>
      <c r="W118" s="542"/>
      <c r="X118" s="543" t="s">
        <v>559</v>
      </c>
      <c r="Y118" s="542" t="str">
        <f t="shared" si="16"/>
        <v>ยังไม่กำหนด</v>
      </c>
      <c r="Z118" s="499" t="s">
        <v>555</v>
      </c>
      <c r="AA118" s="389">
        <f t="shared" si="12"/>
        <v>9253</v>
      </c>
      <c r="AB118" s="389">
        <v>118</v>
      </c>
      <c r="AC118" s="559"/>
      <c r="AD118" s="560"/>
      <c r="AE118" s="561"/>
      <c r="AF118" s="562"/>
      <c r="AG118" s="563"/>
      <c r="AH118" s="564"/>
      <c r="AI118" s="565"/>
      <c r="AJ118" s="566"/>
      <c r="AK118" s="567"/>
      <c r="AL118" s="568"/>
      <c r="AM118" s="569"/>
      <c r="AN118" s="570"/>
      <c r="AO118" s="571"/>
      <c r="AP118" s="572"/>
      <c r="AQ118" s="573"/>
      <c r="AR118" s="574"/>
      <c r="AS118" s="575" t="str">
        <f t="shared" si="8"/>
        <v/>
      </c>
      <c r="AT118" s="576" t="str">
        <f t="shared" si="9"/>
        <v/>
      </c>
      <c r="AU118" s="576" t="str">
        <f t="shared" si="10"/>
        <v/>
      </c>
      <c r="AV118" s="576" t="str">
        <f t="shared" si="11"/>
        <v/>
      </c>
      <c r="AW118" s="576" t="str">
        <f t="shared" si="13"/>
        <v/>
      </c>
    </row>
    <row r="119" spans="6:49" ht="23.25" customHeight="1" x14ac:dyDescent="0.35">
      <c r="F119" s="535">
        <v>1702028</v>
      </c>
      <c r="G119" s="536" t="s">
        <v>294</v>
      </c>
      <c r="H119" s="536" t="s">
        <v>389</v>
      </c>
      <c r="I119" s="536" t="s">
        <v>1025</v>
      </c>
      <c r="J119" s="537" t="s">
        <v>44</v>
      </c>
      <c r="K119" s="538"/>
      <c r="L119" s="539"/>
      <c r="M119" s="540"/>
      <c r="N119" s="540"/>
      <c r="O119" s="541"/>
      <c r="P119" s="539"/>
      <c r="Q119" s="540"/>
      <c r="R119" s="540"/>
      <c r="S119" s="541"/>
      <c r="T119" s="538"/>
      <c r="U119" s="539"/>
      <c r="V119" s="541"/>
      <c r="W119" s="542"/>
      <c r="X119" s="543" t="s">
        <v>559</v>
      </c>
      <c r="Y119" s="542" t="str">
        <f t="shared" si="16"/>
        <v>ยังไม่กำหนด</v>
      </c>
      <c r="Z119" s="499" t="s">
        <v>555</v>
      </c>
      <c r="AA119" s="389">
        <f t="shared" si="12"/>
        <v>1662</v>
      </c>
      <c r="AB119" s="389">
        <v>119</v>
      </c>
      <c r="AC119" s="559"/>
      <c r="AD119" s="560"/>
      <c r="AE119" s="561"/>
      <c r="AF119" s="562"/>
      <c r="AG119" s="563"/>
      <c r="AH119" s="564"/>
      <c r="AI119" s="565"/>
      <c r="AJ119" s="566"/>
      <c r="AK119" s="567"/>
      <c r="AL119" s="568"/>
      <c r="AM119" s="569"/>
      <c r="AN119" s="570"/>
      <c r="AO119" s="571"/>
      <c r="AP119" s="572"/>
      <c r="AQ119" s="573"/>
      <c r="AR119" s="574"/>
      <c r="AS119" s="575" t="str">
        <f t="shared" si="8"/>
        <v/>
      </c>
      <c r="AT119" s="576" t="str">
        <f t="shared" si="9"/>
        <v/>
      </c>
      <c r="AU119" s="576" t="str">
        <f t="shared" si="10"/>
        <v/>
      </c>
      <c r="AV119" s="576" t="str">
        <f t="shared" si="11"/>
        <v/>
      </c>
      <c r="AW119" s="576" t="str">
        <f t="shared" si="13"/>
        <v/>
      </c>
    </row>
    <row r="120" spans="6:49" ht="23.25" customHeight="1" x14ac:dyDescent="0.35">
      <c r="F120" s="535">
        <v>1702029</v>
      </c>
      <c r="G120" s="536" t="s">
        <v>328</v>
      </c>
      <c r="H120" s="536">
        <v>0</v>
      </c>
      <c r="I120" s="536" t="s">
        <v>1027</v>
      </c>
      <c r="J120" s="537" t="s">
        <v>43</v>
      </c>
      <c r="K120" s="538"/>
      <c r="L120" s="539"/>
      <c r="M120" s="540"/>
      <c r="N120" s="540"/>
      <c r="O120" s="541"/>
      <c r="P120" s="539"/>
      <c r="Q120" s="540"/>
      <c r="R120" s="540"/>
      <c r="S120" s="541"/>
      <c r="T120" s="538"/>
      <c r="U120" s="539"/>
      <c r="V120" s="541"/>
      <c r="W120" s="542"/>
      <c r="X120" s="543" t="s">
        <v>559</v>
      </c>
      <c r="Y120" s="542" t="str">
        <f t="shared" si="16"/>
        <v>ยังไม่กำหนด</v>
      </c>
      <c r="Z120" s="499" t="s">
        <v>555</v>
      </c>
      <c r="AA120" s="389">
        <f t="shared" si="12"/>
        <v>8155</v>
      </c>
      <c r="AB120" s="389">
        <v>120</v>
      </c>
      <c r="AC120" s="559"/>
      <c r="AD120" s="560"/>
      <c r="AE120" s="561"/>
      <c r="AF120" s="562"/>
      <c r="AG120" s="563"/>
      <c r="AH120" s="564"/>
      <c r="AI120" s="565"/>
      <c r="AJ120" s="566"/>
      <c r="AK120" s="567"/>
      <c r="AL120" s="568"/>
      <c r="AM120" s="569"/>
      <c r="AN120" s="570"/>
      <c r="AO120" s="571"/>
      <c r="AP120" s="572"/>
      <c r="AQ120" s="573"/>
      <c r="AR120" s="574"/>
      <c r="AS120" s="575" t="str">
        <f t="shared" si="8"/>
        <v/>
      </c>
      <c r="AT120" s="576" t="str">
        <f t="shared" si="9"/>
        <v/>
      </c>
      <c r="AU120" s="576" t="str">
        <f t="shared" si="10"/>
        <v/>
      </c>
      <c r="AV120" s="576" t="str">
        <f t="shared" si="11"/>
        <v/>
      </c>
      <c r="AW120" s="576" t="str">
        <f t="shared" si="13"/>
        <v/>
      </c>
    </row>
    <row r="121" spans="6:49" ht="23.25" customHeight="1" x14ac:dyDescent="0.35">
      <c r="F121" s="535">
        <v>1702030</v>
      </c>
      <c r="G121" s="536" t="s">
        <v>477</v>
      </c>
      <c r="H121" s="536" t="s">
        <v>707</v>
      </c>
      <c r="I121" s="536" t="s">
        <v>1030</v>
      </c>
      <c r="J121" s="537" t="s">
        <v>43</v>
      </c>
      <c r="K121" s="538"/>
      <c r="L121" s="539"/>
      <c r="M121" s="540"/>
      <c r="N121" s="540"/>
      <c r="O121" s="541"/>
      <c r="P121" s="539"/>
      <c r="Q121" s="540"/>
      <c r="R121" s="540"/>
      <c r="S121" s="541"/>
      <c r="T121" s="538"/>
      <c r="U121" s="539"/>
      <c r="V121" s="541"/>
      <c r="W121" s="542"/>
      <c r="X121" s="543" t="s">
        <v>559</v>
      </c>
      <c r="Y121" s="542" t="str">
        <f t="shared" si="16"/>
        <v>ยังไม่กำหนด</v>
      </c>
      <c r="Z121" s="499" t="s">
        <v>555</v>
      </c>
      <c r="AA121" s="389">
        <f t="shared" si="12"/>
        <v>7775</v>
      </c>
      <c r="AB121" s="389">
        <v>121</v>
      </c>
      <c r="AC121" s="559"/>
      <c r="AD121" s="560"/>
      <c r="AE121" s="561"/>
      <c r="AF121" s="562"/>
      <c r="AG121" s="563"/>
      <c r="AH121" s="564"/>
      <c r="AI121" s="565"/>
      <c r="AJ121" s="566"/>
      <c r="AK121" s="567"/>
      <c r="AL121" s="568"/>
      <c r="AM121" s="569"/>
      <c r="AN121" s="570"/>
      <c r="AO121" s="571"/>
      <c r="AP121" s="572"/>
      <c r="AQ121" s="573"/>
      <c r="AR121" s="574"/>
      <c r="AS121" s="575" t="str">
        <f t="shared" si="8"/>
        <v/>
      </c>
      <c r="AT121" s="576" t="str">
        <f t="shared" si="9"/>
        <v/>
      </c>
      <c r="AU121" s="576" t="str">
        <f t="shared" si="10"/>
        <v/>
      </c>
      <c r="AV121" s="576" t="str">
        <f t="shared" si="11"/>
        <v/>
      </c>
      <c r="AW121" s="576" t="str">
        <f t="shared" si="13"/>
        <v/>
      </c>
    </row>
    <row r="122" spans="6:49" ht="23.25" customHeight="1" x14ac:dyDescent="0.35">
      <c r="F122" s="535">
        <v>1702031</v>
      </c>
      <c r="G122" s="536" t="s">
        <v>299</v>
      </c>
      <c r="H122" s="536" t="s">
        <v>368</v>
      </c>
      <c r="I122" s="536" t="s">
        <v>1034</v>
      </c>
      <c r="J122" s="537" t="s">
        <v>43</v>
      </c>
      <c r="K122" s="538"/>
      <c r="L122" s="539"/>
      <c r="M122" s="540"/>
      <c r="N122" s="540"/>
      <c r="O122" s="541"/>
      <c r="P122" s="539"/>
      <c r="Q122" s="540"/>
      <c r="R122" s="540"/>
      <c r="S122" s="541"/>
      <c r="T122" s="538"/>
      <c r="U122" s="539"/>
      <c r="V122" s="541"/>
      <c r="W122" s="542"/>
      <c r="X122" s="543" t="s">
        <v>559</v>
      </c>
      <c r="Y122" s="542" t="str">
        <f t="shared" si="16"/>
        <v>ยังไม่กำหนด</v>
      </c>
      <c r="Z122" s="499" t="s">
        <v>555</v>
      </c>
      <c r="AA122" s="389">
        <f t="shared" si="12"/>
        <v>8151</v>
      </c>
      <c r="AB122" s="389">
        <v>122</v>
      </c>
      <c r="AC122" s="559"/>
      <c r="AD122" s="560"/>
      <c r="AE122" s="561"/>
      <c r="AF122" s="562"/>
      <c r="AG122" s="563"/>
      <c r="AH122" s="564"/>
      <c r="AI122" s="565"/>
      <c r="AJ122" s="566"/>
      <c r="AK122" s="567"/>
      <c r="AL122" s="568"/>
      <c r="AM122" s="569"/>
      <c r="AN122" s="570"/>
      <c r="AO122" s="571"/>
      <c r="AP122" s="572"/>
      <c r="AQ122" s="573"/>
      <c r="AR122" s="574"/>
      <c r="AS122" s="575" t="str">
        <f t="shared" si="8"/>
        <v/>
      </c>
      <c r="AT122" s="576" t="str">
        <f t="shared" si="9"/>
        <v/>
      </c>
      <c r="AU122" s="576" t="str">
        <f t="shared" si="10"/>
        <v/>
      </c>
      <c r="AV122" s="576" t="str">
        <f t="shared" si="11"/>
        <v/>
      </c>
      <c r="AW122" s="576" t="str">
        <f t="shared" si="13"/>
        <v/>
      </c>
    </row>
    <row r="123" spans="6:49" ht="23.25" customHeight="1" x14ac:dyDescent="0.35">
      <c r="F123" s="535">
        <v>1701123</v>
      </c>
      <c r="G123" s="536" t="s">
        <v>294</v>
      </c>
      <c r="H123" s="536" t="s">
        <v>295</v>
      </c>
      <c r="I123" s="536" t="s">
        <v>764</v>
      </c>
      <c r="J123" s="537" t="s">
        <v>44</v>
      </c>
      <c r="K123" s="538"/>
      <c r="L123" s="539"/>
      <c r="M123" s="540"/>
      <c r="N123" s="540"/>
      <c r="O123" s="541"/>
      <c r="P123" s="539"/>
      <c r="Q123" s="540"/>
      <c r="R123" s="540"/>
      <c r="S123" s="541"/>
      <c r="T123" s="538"/>
      <c r="U123" s="539"/>
      <c r="V123" s="541"/>
      <c r="W123" s="542"/>
      <c r="X123" s="543" t="s">
        <v>559</v>
      </c>
      <c r="Y123" s="542" t="str">
        <f t="shared" si="16"/>
        <v>ยังไม่กำหนด</v>
      </c>
      <c r="Z123" s="499" t="str">
        <f ca="1">IF(F123="","",IF(VLOOKUP(F123,PROFILE!$B$6:$L$5000,11,FALSE)&lt;&gt;"OUT",VLOOKUP(F123,PROFILE!$B$6:$L$5000,9,FALSE)-NOW(),"OUT"))</f>
        <v>OUT</v>
      </c>
      <c r="AA123" s="389">
        <f t="shared" si="12"/>
        <v>2586</v>
      </c>
      <c r="AB123" s="389">
        <v>123</v>
      </c>
      <c r="AC123" s="559"/>
      <c r="AD123" s="560"/>
      <c r="AE123" s="561"/>
      <c r="AF123" s="562"/>
      <c r="AG123" s="563"/>
      <c r="AH123" s="564"/>
      <c r="AI123" s="565"/>
      <c r="AJ123" s="566"/>
      <c r="AK123" s="567"/>
      <c r="AL123" s="568"/>
      <c r="AM123" s="569"/>
      <c r="AN123" s="570"/>
      <c r="AO123" s="571"/>
      <c r="AP123" s="572"/>
      <c r="AQ123" s="573"/>
      <c r="AR123" s="574"/>
      <c r="AS123" s="575" t="str">
        <f t="shared" si="8"/>
        <v/>
      </c>
      <c r="AT123" s="576" t="str">
        <f t="shared" si="9"/>
        <v/>
      </c>
      <c r="AU123" s="576" t="str">
        <f t="shared" si="10"/>
        <v/>
      </c>
      <c r="AV123" s="576" t="str">
        <f t="shared" si="11"/>
        <v/>
      </c>
      <c r="AW123" s="576" t="str">
        <f t="shared" si="13"/>
        <v/>
      </c>
    </row>
    <row r="124" spans="6:49" ht="23.25" customHeight="1" x14ac:dyDescent="0.35">
      <c r="F124" s="535">
        <v>1701156</v>
      </c>
      <c r="G124" s="536" t="s">
        <v>310</v>
      </c>
      <c r="H124" s="536" t="s">
        <v>400</v>
      </c>
      <c r="I124" s="536" t="s">
        <v>878</v>
      </c>
      <c r="J124" s="537" t="s">
        <v>44</v>
      </c>
      <c r="K124" s="538"/>
      <c r="L124" s="539"/>
      <c r="M124" s="540"/>
      <c r="N124" s="540"/>
      <c r="O124" s="541"/>
      <c r="P124" s="539"/>
      <c r="Q124" s="540"/>
      <c r="R124" s="540"/>
      <c r="S124" s="541"/>
      <c r="T124" s="538"/>
      <c r="U124" s="539"/>
      <c r="V124" s="541"/>
      <c r="W124" s="542"/>
      <c r="X124" s="543" t="s">
        <v>559</v>
      </c>
      <c r="Y124" s="542" t="str">
        <f t="shared" si="16"/>
        <v>ยังไม่กำหนด</v>
      </c>
      <c r="Z124" s="499" t="s">
        <v>555</v>
      </c>
      <c r="AA124" s="389">
        <f t="shared" si="12"/>
        <v>3262</v>
      </c>
      <c r="AB124" s="389">
        <v>124</v>
      </c>
      <c r="AC124" s="559"/>
      <c r="AD124" s="560"/>
      <c r="AE124" s="561"/>
      <c r="AF124" s="562"/>
      <c r="AG124" s="563"/>
      <c r="AH124" s="564"/>
      <c r="AI124" s="565"/>
      <c r="AJ124" s="566"/>
      <c r="AK124" s="567"/>
      <c r="AL124" s="568"/>
      <c r="AM124" s="569"/>
      <c r="AN124" s="570"/>
      <c r="AO124" s="571"/>
      <c r="AP124" s="572"/>
      <c r="AQ124" s="573"/>
      <c r="AR124" s="574"/>
      <c r="AS124" s="575" t="str">
        <f t="shared" si="8"/>
        <v/>
      </c>
      <c r="AT124" s="576" t="str">
        <f t="shared" si="9"/>
        <v/>
      </c>
      <c r="AU124" s="576" t="str">
        <f t="shared" si="10"/>
        <v/>
      </c>
      <c r="AV124" s="576" t="str">
        <f t="shared" si="11"/>
        <v/>
      </c>
      <c r="AW124" s="576" t="str">
        <f t="shared" si="13"/>
        <v/>
      </c>
    </row>
    <row r="125" spans="6:49" ht="23.25" customHeight="1" x14ac:dyDescent="0.35">
      <c r="F125" s="535">
        <v>1702037</v>
      </c>
      <c r="G125" s="536" t="s">
        <v>310</v>
      </c>
      <c r="H125" s="536" t="s">
        <v>336</v>
      </c>
      <c r="I125" s="536" t="s">
        <v>1054</v>
      </c>
      <c r="J125" s="537" t="s">
        <v>44</v>
      </c>
      <c r="K125" s="538"/>
      <c r="L125" s="539"/>
      <c r="M125" s="540"/>
      <c r="N125" s="540"/>
      <c r="O125" s="541"/>
      <c r="P125" s="539"/>
      <c r="Q125" s="540"/>
      <c r="R125" s="540"/>
      <c r="S125" s="541"/>
      <c r="T125" s="538"/>
      <c r="U125" s="539"/>
      <c r="V125" s="541"/>
      <c r="W125" s="542"/>
      <c r="X125" s="543" t="s">
        <v>559</v>
      </c>
      <c r="Y125" s="542" t="str">
        <f t="shared" si="16"/>
        <v>ยังไม่กำหนด</v>
      </c>
      <c r="Z125" s="499" t="s">
        <v>555</v>
      </c>
      <c r="AA125" s="389">
        <f t="shared" si="12"/>
        <v>4980</v>
      </c>
      <c r="AB125" s="389">
        <v>125</v>
      </c>
      <c r="AC125" s="559"/>
      <c r="AD125" s="560"/>
      <c r="AE125" s="561"/>
      <c r="AF125" s="562"/>
      <c r="AG125" s="563"/>
      <c r="AH125" s="564"/>
      <c r="AI125" s="565"/>
      <c r="AJ125" s="566"/>
      <c r="AK125" s="567"/>
      <c r="AL125" s="568"/>
      <c r="AM125" s="569"/>
      <c r="AN125" s="570"/>
      <c r="AO125" s="571"/>
      <c r="AP125" s="572"/>
      <c r="AQ125" s="573"/>
      <c r="AR125" s="574"/>
      <c r="AS125" s="575" t="str">
        <f t="shared" si="8"/>
        <v/>
      </c>
      <c r="AT125" s="576" t="str">
        <f t="shared" si="9"/>
        <v/>
      </c>
      <c r="AU125" s="576" t="str">
        <f t="shared" si="10"/>
        <v/>
      </c>
      <c r="AV125" s="576" t="str">
        <f t="shared" si="11"/>
        <v/>
      </c>
      <c r="AW125" s="576" t="str">
        <f t="shared" si="13"/>
        <v/>
      </c>
    </row>
    <row r="126" spans="6:49" ht="23.25" customHeight="1" x14ac:dyDescent="0.35">
      <c r="F126" s="535">
        <v>1702033</v>
      </c>
      <c r="G126" s="536" t="s">
        <v>310</v>
      </c>
      <c r="H126" s="536" t="s">
        <v>311</v>
      </c>
      <c r="I126" s="536" t="s">
        <v>1039</v>
      </c>
      <c r="J126" s="537" t="s">
        <v>102</v>
      </c>
      <c r="K126" s="538"/>
      <c r="L126" s="539"/>
      <c r="M126" s="540"/>
      <c r="N126" s="540"/>
      <c r="O126" s="541"/>
      <c r="P126" s="539"/>
      <c r="Q126" s="540"/>
      <c r="R126" s="540"/>
      <c r="S126" s="541"/>
      <c r="T126" s="538"/>
      <c r="U126" s="539"/>
      <c r="V126" s="541"/>
      <c r="W126" s="542"/>
      <c r="X126" s="543" t="s">
        <v>559</v>
      </c>
      <c r="Y126" s="542" t="str">
        <f t="shared" si="16"/>
        <v>ยังไม่กำหนด</v>
      </c>
      <c r="Z126" s="499" t="s">
        <v>555</v>
      </c>
      <c r="AA126" s="389">
        <f t="shared" si="12"/>
        <v>9867</v>
      </c>
      <c r="AB126" s="389">
        <v>126</v>
      </c>
      <c r="AC126" s="559"/>
      <c r="AD126" s="560"/>
      <c r="AE126" s="561"/>
      <c r="AF126" s="562"/>
      <c r="AG126" s="563"/>
      <c r="AH126" s="564"/>
      <c r="AI126" s="565"/>
      <c r="AJ126" s="566"/>
      <c r="AK126" s="567"/>
      <c r="AL126" s="568"/>
      <c r="AM126" s="569"/>
      <c r="AN126" s="570"/>
      <c r="AO126" s="571"/>
      <c r="AP126" s="572"/>
      <c r="AQ126" s="573"/>
      <c r="AR126" s="574"/>
      <c r="AS126" s="575" t="str">
        <f t="shared" si="8"/>
        <v/>
      </c>
      <c r="AT126" s="576" t="str">
        <f t="shared" si="9"/>
        <v/>
      </c>
      <c r="AU126" s="576" t="str">
        <f t="shared" si="10"/>
        <v/>
      </c>
      <c r="AV126" s="576" t="str">
        <f t="shared" si="11"/>
        <v/>
      </c>
      <c r="AW126" s="576" t="str">
        <f t="shared" si="13"/>
        <v/>
      </c>
    </row>
    <row r="127" spans="6:49" ht="23.25" customHeight="1" x14ac:dyDescent="0.35">
      <c r="F127" s="535">
        <v>1702039</v>
      </c>
      <c r="G127" s="536" t="s">
        <v>310</v>
      </c>
      <c r="H127" s="536" t="s">
        <v>336</v>
      </c>
      <c r="I127" s="536" t="s">
        <v>1058</v>
      </c>
      <c r="J127" s="537" t="s">
        <v>44</v>
      </c>
      <c r="K127" s="538"/>
      <c r="L127" s="539"/>
      <c r="M127" s="540"/>
      <c r="N127" s="540"/>
      <c r="O127" s="541"/>
      <c r="P127" s="539"/>
      <c r="Q127" s="540"/>
      <c r="R127" s="540"/>
      <c r="S127" s="541"/>
      <c r="T127" s="538"/>
      <c r="U127" s="539"/>
      <c r="V127" s="541"/>
      <c r="W127" s="542"/>
      <c r="X127" s="543" t="s">
        <v>559</v>
      </c>
      <c r="Y127" s="542" t="str">
        <f t="shared" si="16"/>
        <v>ยังไม่กำหนด</v>
      </c>
      <c r="Z127" s="499" t="str">
        <f ca="1">IF(F127="","",IF(VLOOKUP(F127,PROFILE!$B$6:$L$5000,11,FALSE)&lt;&gt;"OUT",VLOOKUP(F127,PROFILE!$B$6:$L$5000,9,FALSE)-NOW(),"OUT"))</f>
        <v>OUT</v>
      </c>
      <c r="AA127" s="389">
        <f t="shared" si="12"/>
        <v>7258</v>
      </c>
      <c r="AB127" s="389">
        <v>127</v>
      </c>
      <c r="AC127" s="559"/>
      <c r="AD127" s="560"/>
      <c r="AE127" s="561"/>
      <c r="AF127" s="562"/>
      <c r="AG127" s="563"/>
      <c r="AH127" s="564"/>
      <c r="AI127" s="565"/>
      <c r="AJ127" s="566"/>
      <c r="AK127" s="567"/>
      <c r="AL127" s="568"/>
      <c r="AM127" s="569"/>
      <c r="AN127" s="570"/>
      <c r="AO127" s="571"/>
      <c r="AP127" s="572"/>
      <c r="AQ127" s="573"/>
      <c r="AR127" s="574"/>
      <c r="AS127" s="575" t="str">
        <f t="shared" si="8"/>
        <v/>
      </c>
      <c r="AT127" s="576" t="str">
        <f t="shared" si="9"/>
        <v/>
      </c>
      <c r="AU127" s="576" t="str">
        <f t="shared" si="10"/>
        <v/>
      </c>
      <c r="AV127" s="576" t="str">
        <f t="shared" si="11"/>
        <v/>
      </c>
      <c r="AW127" s="576" t="str">
        <f t="shared" si="13"/>
        <v/>
      </c>
    </row>
    <row r="128" spans="6:49" ht="23.25" customHeight="1" x14ac:dyDescent="0.35">
      <c r="F128" s="535">
        <v>1702040</v>
      </c>
      <c r="G128" s="536" t="s">
        <v>323</v>
      </c>
      <c r="H128" s="536" t="s">
        <v>796</v>
      </c>
      <c r="I128" s="536" t="s">
        <v>1061</v>
      </c>
      <c r="J128" s="537" t="s">
        <v>102</v>
      </c>
      <c r="K128" s="538"/>
      <c r="L128" s="539"/>
      <c r="M128" s="540"/>
      <c r="N128" s="540"/>
      <c r="O128" s="541"/>
      <c r="P128" s="539"/>
      <c r="Q128" s="540"/>
      <c r="R128" s="540"/>
      <c r="S128" s="541"/>
      <c r="T128" s="538"/>
      <c r="U128" s="539"/>
      <c r="V128" s="541"/>
      <c r="W128" s="542"/>
      <c r="X128" s="543" t="s">
        <v>559</v>
      </c>
      <c r="Y128" s="542" t="str">
        <f t="shared" si="16"/>
        <v>ยังไม่กำหนด</v>
      </c>
      <c r="Z128" s="499" t="str">
        <f ca="1">IF(F128="","",IF(VLOOKUP(F128,PROFILE!$B$6:$L$5000,11,FALSE)&lt;&gt;"OUT",VLOOKUP(F128,PROFILE!$B$6:$L$5000,9,FALSE)-NOW(),"OUT"))</f>
        <v>OUT</v>
      </c>
      <c r="AA128" s="389">
        <f t="shared" si="12"/>
        <v>5065</v>
      </c>
      <c r="AB128" s="389">
        <v>128</v>
      </c>
      <c r="AC128" s="559"/>
      <c r="AD128" s="560" t="s">
        <v>436</v>
      </c>
      <c r="AE128" s="561"/>
      <c r="AF128" s="562"/>
      <c r="AG128" s="563"/>
      <c r="AH128" s="564"/>
      <c r="AI128" s="565"/>
      <c r="AJ128" s="566" t="s">
        <v>438</v>
      </c>
      <c r="AK128" s="567"/>
      <c r="AL128" s="568"/>
      <c r="AM128" s="569"/>
      <c r="AN128" s="570"/>
      <c r="AO128" s="571"/>
      <c r="AP128" s="572"/>
      <c r="AQ128" s="573"/>
      <c r="AR128" s="574"/>
      <c r="AS128" s="575" t="str">
        <f t="shared" si="8"/>
        <v/>
      </c>
      <c r="AT128" s="576" t="str">
        <f t="shared" si="9"/>
        <v/>
      </c>
      <c r="AU128" s="576">
        <v>42795</v>
      </c>
      <c r="AV128" s="576">
        <v>42796</v>
      </c>
      <c r="AW128" s="576">
        <v>42798</v>
      </c>
    </row>
    <row r="129" spans="6:49" ht="23.25" customHeight="1" x14ac:dyDescent="0.35">
      <c r="F129" s="535">
        <v>1702043</v>
      </c>
      <c r="G129" s="536" t="s">
        <v>294</v>
      </c>
      <c r="H129" s="536" t="s">
        <v>715</v>
      </c>
      <c r="I129" s="536" t="s">
        <v>1070</v>
      </c>
      <c r="J129" s="537" t="s">
        <v>44</v>
      </c>
      <c r="K129" s="538"/>
      <c r="L129" s="539"/>
      <c r="M129" s="540"/>
      <c r="N129" s="540"/>
      <c r="O129" s="541"/>
      <c r="P129" s="539"/>
      <c r="Q129" s="540"/>
      <c r="R129" s="540"/>
      <c r="S129" s="541"/>
      <c r="T129" s="538"/>
      <c r="U129" s="539"/>
      <c r="V129" s="541"/>
      <c r="W129" s="542"/>
      <c r="X129" s="543" t="s">
        <v>559</v>
      </c>
      <c r="Y129" s="542" t="str">
        <f t="shared" si="16"/>
        <v>ยังไม่กำหนด</v>
      </c>
      <c r="Z129" s="499" t="str">
        <f ca="1">IF(F129="","",IF(VLOOKUP(F129,PROFILE!$B$6:$L$5000,11,FALSE)&lt;&gt;"OUT",VLOOKUP(F129,PROFILE!$B$6:$L$5000,9,FALSE)-NOW(),"OUT"))</f>
        <v>OUT</v>
      </c>
      <c r="AA129" s="389">
        <f t="shared" si="12"/>
        <v>6792</v>
      </c>
      <c r="AB129" s="389">
        <v>129</v>
      </c>
      <c r="AC129" s="559"/>
      <c r="AD129" s="560"/>
      <c r="AE129" s="561"/>
      <c r="AF129" s="562"/>
      <c r="AG129" s="563"/>
      <c r="AH129" s="564"/>
      <c r="AI129" s="565"/>
      <c r="AJ129" s="566"/>
      <c r="AK129" s="567"/>
      <c r="AL129" s="568"/>
      <c r="AM129" s="569"/>
      <c r="AN129" s="570"/>
      <c r="AO129" s="571"/>
      <c r="AP129" s="572"/>
      <c r="AQ129" s="573"/>
      <c r="AR129" s="574"/>
      <c r="AS129" s="575" t="str">
        <f t="shared" si="8"/>
        <v/>
      </c>
      <c r="AT129" s="576" t="str">
        <f t="shared" si="9"/>
        <v/>
      </c>
      <c r="AU129" s="576" t="str">
        <f t="shared" si="10"/>
        <v/>
      </c>
      <c r="AV129" s="576" t="str">
        <f t="shared" si="11"/>
        <v/>
      </c>
      <c r="AW129" s="576" t="str">
        <f t="shared" si="13"/>
        <v/>
      </c>
    </row>
    <row r="130" spans="6:49" ht="23.25" customHeight="1" x14ac:dyDescent="0.35">
      <c r="F130" s="535">
        <v>1701072</v>
      </c>
      <c r="G130" s="536" t="s">
        <v>294</v>
      </c>
      <c r="H130" s="536" t="s">
        <v>305</v>
      </c>
      <c r="I130" s="536" t="s">
        <v>593</v>
      </c>
      <c r="J130" s="537" t="s">
        <v>43</v>
      </c>
      <c r="K130" s="538"/>
      <c r="L130" s="539"/>
      <c r="M130" s="540"/>
      <c r="N130" s="540"/>
      <c r="O130" s="541"/>
      <c r="P130" s="539"/>
      <c r="Q130" s="540"/>
      <c r="R130" s="540"/>
      <c r="S130" s="541"/>
      <c r="T130" s="538"/>
      <c r="U130" s="539"/>
      <c r="V130" s="541"/>
      <c r="W130" s="542"/>
      <c r="X130" s="543" t="s">
        <v>559</v>
      </c>
      <c r="Y130" s="542" t="str">
        <f t="shared" si="16"/>
        <v>ยังไม่กำหนด</v>
      </c>
      <c r="Z130" s="499" t="str">
        <f ca="1">IF(F130="","",IF(VLOOKUP(F130,PROFILE!$B$6:$L$5000,11,FALSE)&lt;&gt;"OUT",VLOOKUP(F130,PROFILE!$B$6:$L$5000,9,FALSE)-NOW(),"OUT"))</f>
        <v>OUT</v>
      </c>
      <c r="AA130" s="389">
        <f t="shared" si="12"/>
        <v>9176</v>
      </c>
      <c r="AB130" s="389">
        <v>130</v>
      </c>
      <c r="AC130" s="559"/>
      <c r="AD130" s="560"/>
      <c r="AE130" s="561"/>
      <c r="AF130" s="562"/>
      <c r="AG130" s="563"/>
      <c r="AH130" s="564"/>
      <c r="AI130" s="565"/>
      <c r="AJ130" s="566"/>
      <c r="AK130" s="567"/>
      <c r="AL130" s="568"/>
      <c r="AM130" s="569"/>
      <c r="AN130" s="570"/>
      <c r="AO130" s="571"/>
      <c r="AP130" s="572"/>
      <c r="AQ130" s="573"/>
      <c r="AR130" s="574"/>
      <c r="AS130" s="575" t="str">
        <f t="shared" si="8"/>
        <v/>
      </c>
      <c r="AT130" s="576" t="str">
        <f t="shared" si="9"/>
        <v/>
      </c>
      <c r="AU130" s="576" t="str">
        <f t="shared" si="10"/>
        <v/>
      </c>
      <c r="AV130" s="576" t="str">
        <f t="shared" si="11"/>
        <v/>
      </c>
      <c r="AW130" s="576" t="str">
        <f t="shared" si="13"/>
        <v/>
      </c>
    </row>
    <row r="131" spans="6:49" ht="23.25" customHeight="1" x14ac:dyDescent="0.35">
      <c r="F131" s="535">
        <v>1701022</v>
      </c>
      <c r="G131" s="536" t="s">
        <v>403</v>
      </c>
      <c r="H131" s="536" t="s">
        <v>404</v>
      </c>
      <c r="I131" s="536" t="s">
        <v>402</v>
      </c>
      <c r="J131" s="537" t="s">
        <v>44</v>
      </c>
      <c r="K131" s="538"/>
      <c r="L131" s="539"/>
      <c r="M131" s="540"/>
      <c r="N131" s="540"/>
      <c r="O131" s="541"/>
      <c r="P131" s="539"/>
      <c r="Q131" s="540"/>
      <c r="R131" s="540"/>
      <c r="S131" s="541"/>
      <c r="T131" s="538"/>
      <c r="U131" s="539"/>
      <c r="V131" s="541"/>
      <c r="W131" s="542"/>
      <c r="X131" s="543" t="s">
        <v>559</v>
      </c>
      <c r="Y131" s="542" t="str">
        <f t="shared" si="16"/>
        <v>ยังไม่กำหนด</v>
      </c>
      <c r="Z131" s="499" t="str">
        <f ca="1">IF(F131="","",IF(VLOOKUP(F131,PROFILE!$B$6:$L$5000,11,FALSE)&lt;&gt;"OUT",VLOOKUP(F131,PROFILE!$B$6:$L$5000,9,FALSE)-NOW(),"OUT"))</f>
        <v>OUT</v>
      </c>
      <c r="AA131" s="389">
        <f t="shared" si="12"/>
        <v>9580</v>
      </c>
      <c r="AB131" s="389">
        <v>131</v>
      </c>
      <c r="AC131" s="559"/>
      <c r="AD131" s="560"/>
      <c r="AE131" s="561"/>
      <c r="AF131" s="562"/>
      <c r="AG131" s="563"/>
      <c r="AH131" s="564"/>
      <c r="AI131" s="565"/>
      <c r="AJ131" s="566" t="s">
        <v>439</v>
      </c>
      <c r="AK131" s="567"/>
      <c r="AL131" s="568"/>
      <c r="AM131" s="569"/>
      <c r="AN131" s="570"/>
      <c r="AO131" s="571"/>
      <c r="AP131" s="572" t="s">
        <v>436</v>
      </c>
      <c r="AQ131" s="573"/>
      <c r="AR131" s="574"/>
      <c r="AS131" s="575" t="str">
        <f t="shared" si="8"/>
        <v/>
      </c>
      <c r="AT131" s="576" t="str">
        <f t="shared" si="9"/>
        <v/>
      </c>
      <c r="AU131" s="576" t="str">
        <f t="shared" si="10"/>
        <v/>
      </c>
      <c r="AV131" s="576">
        <v>42789</v>
      </c>
      <c r="AW131" s="576" t="str">
        <f t="shared" si="13"/>
        <v/>
      </c>
    </row>
    <row r="132" spans="6:49" ht="23.25" customHeight="1" x14ac:dyDescent="0.35">
      <c r="F132" s="535">
        <v>1701023</v>
      </c>
      <c r="G132" s="536" t="s">
        <v>299</v>
      </c>
      <c r="H132" s="536" t="s">
        <v>368</v>
      </c>
      <c r="I132" s="536" t="s">
        <v>407</v>
      </c>
      <c r="J132" s="537" t="s">
        <v>44</v>
      </c>
      <c r="K132" s="538"/>
      <c r="L132" s="539"/>
      <c r="M132" s="540"/>
      <c r="N132" s="540"/>
      <c r="O132" s="541"/>
      <c r="P132" s="539"/>
      <c r="Q132" s="540"/>
      <c r="R132" s="540"/>
      <c r="S132" s="541"/>
      <c r="T132" s="538"/>
      <c r="U132" s="539"/>
      <c r="V132" s="541"/>
      <c r="W132" s="542"/>
      <c r="X132" s="543" t="s">
        <v>559</v>
      </c>
      <c r="Y132" s="542" t="str">
        <f t="shared" si="16"/>
        <v>ยังไม่กำหนด</v>
      </c>
      <c r="Z132" s="499" t="str">
        <f ca="1">IF(F132="","",IF(VLOOKUP(F132,PROFILE!$B$6:$L$5000,11,FALSE)&lt;&gt;"OUT",VLOOKUP(F132,PROFILE!$B$6:$L$5000,9,FALSE)-NOW(),"OUT"))</f>
        <v>OUT</v>
      </c>
      <c r="AA132" s="389">
        <f t="shared" si="12"/>
        <v>4324</v>
      </c>
      <c r="AB132" s="389">
        <v>132</v>
      </c>
      <c r="AC132" s="559"/>
      <c r="AD132" s="560"/>
      <c r="AE132" s="561"/>
      <c r="AF132" s="562"/>
      <c r="AG132" s="563" t="s">
        <v>435</v>
      </c>
      <c r="AH132" s="564"/>
      <c r="AI132" s="565"/>
      <c r="AJ132" s="566" t="s">
        <v>439</v>
      </c>
      <c r="AK132" s="567"/>
      <c r="AL132" s="568"/>
      <c r="AM132" s="569"/>
      <c r="AN132" s="570"/>
      <c r="AO132" s="571"/>
      <c r="AP132" s="572" t="s">
        <v>440</v>
      </c>
      <c r="AQ132" s="573"/>
      <c r="AR132" s="574"/>
      <c r="AS132" s="575" t="str">
        <f t="shared" si="8"/>
        <v/>
      </c>
      <c r="AT132" s="576">
        <v>42787</v>
      </c>
      <c r="AU132" s="576">
        <v>42788</v>
      </c>
      <c r="AV132" s="576">
        <v>42789</v>
      </c>
      <c r="AW132" s="576">
        <v>42789</v>
      </c>
    </row>
    <row r="133" spans="6:49" ht="23.25" customHeight="1" x14ac:dyDescent="0.35">
      <c r="F133" s="535">
        <v>1701055</v>
      </c>
      <c r="G133" s="536" t="s">
        <v>310</v>
      </c>
      <c r="H133" s="536" t="s">
        <v>336</v>
      </c>
      <c r="I133" s="536" t="s">
        <v>533</v>
      </c>
      <c r="J133" s="537" t="s">
        <v>44</v>
      </c>
      <c r="K133" s="538"/>
      <c r="L133" s="539"/>
      <c r="M133" s="540"/>
      <c r="N133" s="540"/>
      <c r="O133" s="541"/>
      <c r="P133" s="539"/>
      <c r="Q133" s="540"/>
      <c r="R133" s="540"/>
      <c r="S133" s="541"/>
      <c r="T133" s="538"/>
      <c r="U133" s="539"/>
      <c r="V133" s="541"/>
      <c r="W133" s="542"/>
      <c r="X133" s="543" t="s">
        <v>559</v>
      </c>
      <c r="Y133" s="542" t="str">
        <f t="shared" si="16"/>
        <v>ยังไม่กำหนด</v>
      </c>
      <c r="Z133" s="499" t="str">
        <f ca="1">IF(F133="","",IF(VLOOKUP(F133,PROFILE!$B$6:$L$5000,11,FALSE)&lt;&gt;"OUT",VLOOKUP(F133,PROFILE!$B$6:$L$5000,9,FALSE)-NOW(),"OUT"))</f>
        <v>OUT</v>
      </c>
      <c r="AA133" s="389">
        <f t="shared" si="12"/>
        <v>1439</v>
      </c>
      <c r="AB133" s="389">
        <v>133</v>
      </c>
      <c r="AC133" s="559"/>
      <c r="AD133" s="560"/>
      <c r="AE133" s="561"/>
      <c r="AF133" s="562"/>
      <c r="AG133" s="563" t="s">
        <v>435</v>
      </c>
      <c r="AH133" s="564"/>
      <c r="AI133" s="565"/>
      <c r="AJ133" s="566" t="s">
        <v>1204</v>
      </c>
      <c r="AK133" s="567"/>
      <c r="AL133" s="568"/>
      <c r="AM133" s="569" t="s">
        <v>1205</v>
      </c>
      <c r="AN133" s="570"/>
      <c r="AO133" s="571"/>
      <c r="AP133" s="572"/>
      <c r="AQ133" s="573"/>
      <c r="AR133" s="574"/>
      <c r="AS133" s="575" t="str">
        <f t="shared" si="8"/>
        <v/>
      </c>
      <c r="AT133" s="576" t="str">
        <f t="shared" si="9"/>
        <v/>
      </c>
      <c r="AU133" s="576" t="str">
        <f t="shared" si="10"/>
        <v/>
      </c>
      <c r="AV133" s="576">
        <v>42789</v>
      </c>
      <c r="AW133" s="576" t="str">
        <f t="shared" si="13"/>
        <v/>
      </c>
    </row>
    <row r="134" spans="6:49" ht="23.25" customHeight="1" x14ac:dyDescent="0.35">
      <c r="F134" s="535">
        <v>1701118</v>
      </c>
      <c r="G134" s="536" t="s">
        <v>323</v>
      </c>
      <c r="H134" s="536">
        <v>3</v>
      </c>
      <c r="I134" s="536" t="s">
        <v>746</v>
      </c>
      <c r="J134" s="537" t="s">
        <v>44</v>
      </c>
      <c r="K134" s="538"/>
      <c r="L134" s="539"/>
      <c r="M134" s="540"/>
      <c r="N134" s="540"/>
      <c r="O134" s="541"/>
      <c r="P134" s="539"/>
      <c r="Q134" s="540"/>
      <c r="R134" s="540"/>
      <c r="S134" s="541"/>
      <c r="T134" s="538"/>
      <c r="U134" s="539"/>
      <c r="V134" s="541"/>
      <c r="W134" s="542"/>
      <c r="X134" s="543" t="s">
        <v>559</v>
      </c>
      <c r="Y134" s="542" t="str">
        <f t="shared" si="16"/>
        <v>ยังไม่กำหนด</v>
      </c>
      <c r="Z134" s="499" t="str">
        <f ca="1">IF(F134="","",IF(VLOOKUP(F134,PROFILE!$B$6:$L$5000,11,FALSE)&lt;&gt;"OUT",VLOOKUP(F134,PROFILE!$B$6:$L$5000,9,FALSE)-NOW(),"OUT"))</f>
        <v>OUT</v>
      </c>
      <c r="AA134" s="389">
        <f t="shared" si="12"/>
        <v>9002</v>
      </c>
      <c r="AB134" s="389">
        <v>134</v>
      </c>
      <c r="AC134" s="559"/>
      <c r="AD134" s="560"/>
      <c r="AE134" s="561"/>
      <c r="AF134" s="562"/>
      <c r="AG134" s="563"/>
      <c r="AH134" s="564"/>
      <c r="AI134" s="565"/>
      <c r="AJ134" s="566"/>
      <c r="AK134" s="567"/>
      <c r="AL134" s="568"/>
      <c r="AM134" s="569" t="s">
        <v>1205</v>
      </c>
      <c r="AN134" s="570"/>
      <c r="AO134" s="571"/>
      <c r="AP134" s="572"/>
      <c r="AQ134" s="573"/>
      <c r="AR134" s="574"/>
      <c r="AS134" s="575" t="str">
        <f t="shared" ref="AS134:AS197" si="17">IF(K134="","",K134)</f>
        <v/>
      </c>
      <c r="AT134" s="576" t="str">
        <f t="shared" ref="AT134:AT197" si="18">IF(L134="","",MAX(L134:O134))</f>
        <v/>
      </c>
      <c r="AU134" s="576" t="str">
        <f t="shared" ref="AU134:AU197" si="19">IF(P134="","",MAX(P134:S134))</f>
        <v/>
      </c>
      <c r="AV134" s="576">
        <v>42789</v>
      </c>
      <c r="AW134" s="576" t="str">
        <f t="shared" si="13"/>
        <v/>
      </c>
    </row>
    <row r="135" spans="6:49" ht="23.25" customHeight="1" x14ac:dyDescent="0.35">
      <c r="F135" s="535">
        <v>1701129</v>
      </c>
      <c r="G135" s="536" t="s">
        <v>294</v>
      </c>
      <c r="H135" s="536" t="s">
        <v>389</v>
      </c>
      <c r="I135" s="536" t="s">
        <v>791</v>
      </c>
      <c r="J135" s="537" t="s">
        <v>43</v>
      </c>
      <c r="K135" s="538"/>
      <c r="L135" s="539"/>
      <c r="M135" s="540"/>
      <c r="N135" s="540"/>
      <c r="O135" s="541"/>
      <c r="P135" s="539"/>
      <c r="Q135" s="540"/>
      <c r="R135" s="540"/>
      <c r="S135" s="541"/>
      <c r="T135" s="538"/>
      <c r="U135" s="539"/>
      <c r="V135" s="541"/>
      <c r="W135" s="542"/>
      <c r="X135" s="543" t="s">
        <v>559</v>
      </c>
      <c r="Y135" s="542" t="str">
        <f t="shared" si="16"/>
        <v>ยังไม่กำหนด</v>
      </c>
      <c r="Z135" s="499" t="str">
        <f ca="1">IF(F135="","",IF(VLOOKUP(F135,PROFILE!$B$6:$L$5000,11,FALSE)&lt;&gt;"OUT",VLOOKUP(F135,PROFILE!$B$6:$L$5000,9,FALSE)-NOW(),"OUT"))</f>
        <v>OUT</v>
      </c>
      <c r="AA135" s="389">
        <f t="shared" si="12"/>
        <v>7643</v>
      </c>
      <c r="AB135" s="389">
        <v>135</v>
      </c>
      <c r="AC135" s="559"/>
      <c r="AD135" s="560"/>
      <c r="AE135" s="561"/>
      <c r="AF135" s="562"/>
      <c r="AG135" s="563"/>
      <c r="AH135" s="564"/>
      <c r="AI135" s="565"/>
      <c r="AJ135" s="566"/>
      <c r="AK135" s="567"/>
      <c r="AL135" s="568"/>
      <c r="AM135" s="569"/>
      <c r="AN135" s="570"/>
      <c r="AO135" s="571"/>
      <c r="AP135" s="572"/>
      <c r="AQ135" s="573"/>
      <c r="AR135" s="574"/>
      <c r="AS135" s="575" t="str">
        <f t="shared" si="17"/>
        <v/>
      </c>
      <c r="AT135" s="576" t="str">
        <f t="shared" si="18"/>
        <v/>
      </c>
      <c r="AU135" s="576" t="str">
        <f t="shared" si="19"/>
        <v/>
      </c>
      <c r="AV135" s="576" t="str">
        <f t="shared" ref="AV135:AV138" si="20">IF(T135="","",T135)</f>
        <v/>
      </c>
      <c r="AW135" s="576" t="str">
        <f t="shared" si="13"/>
        <v/>
      </c>
    </row>
    <row r="136" spans="6:49" ht="23.25" customHeight="1" x14ac:dyDescent="0.35">
      <c r="F136" s="535">
        <v>1702049</v>
      </c>
      <c r="G136" s="536" t="s">
        <v>310</v>
      </c>
      <c r="H136" s="536" t="s">
        <v>400</v>
      </c>
      <c r="I136" s="536" t="s">
        <v>1091</v>
      </c>
      <c r="J136" s="537" t="s">
        <v>44</v>
      </c>
      <c r="K136" s="538"/>
      <c r="L136" s="539"/>
      <c r="M136" s="540"/>
      <c r="N136" s="540"/>
      <c r="O136" s="541"/>
      <c r="P136" s="539"/>
      <c r="Q136" s="540"/>
      <c r="R136" s="540"/>
      <c r="S136" s="541"/>
      <c r="T136" s="538"/>
      <c r="U136" s="539"/>
      <c r="V136" s="541"/>
      <c r="W136" s="542"/>
      <c r="X136" s="543" t="s">
        <v>559</v>
      </c>
      <c r="Y136" s="542" t="str">
        <f t="shared" si="16"/>
        <v>ยังไม่กำหนด</v>
      </c>
      <c r="Z136" s="499" t="str">
        <f ca="1">IF(F136="","",IF(VLOOKUP(F136,PROFILE!$B$6:$L$5000,11,FALSE)&lt;&gt;"OUT",VLOOKUP(F136,PROFILE!$B$6:$L$5000,9,FALSE)-NOW(),"OUT"))</f>
        <v>OUT</v>
      </c>
      <c r="AA136" s="389">
        <f t="shared" si="12"/>
        <v>1685</v>
      </c>
      <c r="AB136" s="389">
        <v>136</v>
      </c>
      <c r="AC136" s="559"/>
      <c r="AD136" s="560"/>
      <c r="AE136" s="561"/>
      <c r="AF136" s="562"/>
      <c r="AG136" s="563"/>
      <c r="AH136" s="564"/>
      <c r="AI136" s="565"/>
      <c r="AJ136" s="566"/>
      <c r="AK136" s="567"/>
      <c r="AL136" s="568"/>
      <c r="AM136" s="569"/>
      <c r="AN136" s="570"/>
      <c r="AO136" s="571"/>
      <c r="AP136" s="572"/>
      <c r="AQ136" s="573"/>
      <c r="AR136" s="574"/>
      <c r="AS136" s="575" t="str">
        <f t="shared" si="17"/>
        <v/>
      </c>
      <c r="AT136" s="576" t="str">
        <f t="shared" si="18"/>
        <v/>
      </c>
      <c r="AU136" s="576" t="str">
        <f t="shared" si="19"/>
        <v/>
      </c>
      <c r="AV136" s="576" t="str">
        <f t="shared" si="20"/>
        <v/>
      </c>
      <c r="AW136" s="576" t="str">
        <f t="shared" si="13"/>
        <v/>
      </c>
    </row>
    <row r="137" spans="6:49" ht="23.25" customHeight="1" x14ac:dyDescent="0.35">
      <c r="F137" s="535">
        <v>1702050</v>
      </c>
      <c r="G137" s="536" t="s">
        <v>294</v>
      </c>
      <c r="H137" s="536" t="s">
        <v>590</v>
      </c>
      <c r="I137" s="536" t="s">
        <v>1093</v>
      </c>
      <c r="J137" s="537" t="s">
        <v>44</v>
      </c>
      <c r="K137" s="538"/>
      <c r="L137" s="539"/>
      <c r="M137" s="540"/>
      <c r="N137" s="540"/>
      <c r="O137" s="541"/>
      <c r="P137" s="539"/>
      <c r="Q137" s="540"/>
      <c r="R137" s="540"/>
      <c r="S137" s="541"/>
      <c r="T137" s="538"/>
      <c r="U137" s="539"/>
      <c r="V137" s="541"/>
      <c r="W137" s="542"/>
      <c r="X137" s="543" t="s">
        <v>559</v>
      </c>
      <c r="Y137" s="542" t="str">
        <f t="shared" si="16"/>
        <v>ยังไม่กำหนด</v>
      </c>
      <c r="Z137" s="499" t="s">
        <v>555</v>
      </c>
      <c r="AA137" s="389">
        <f t="shared" si="12"/>
        <v>2851</v>
      </c>
      <c r="AB137" s="389">
        <v>137</v>
      </c>
      <c r="AC137" s="559"/>
      <c r="AD137" s="560"/>
      <c r="AE137" s="561"/>
      <c r="AF137" s="562"/>
      <c r="AG137" s="563"/>
      <c r="AH137" s="564"/>
      <c r="AI137" s="565"/>
      <c r="AJ137" s="566"/>
      <c r="AK137" s="567"/>
      <c r="AL137" s="568"/>
      <c r="AM137" s="569"/>
      <c r="AN137" s="570"/>
      <c r="AO137" s="571"/>
      <c r="AP137" s="572"/>
      <c r="AQ137" s="573"/>
      <c r="AR137" s="574"/>
      <c r="AS137" s="575" t="str">
        <f t="shared" si="17"/>
        <v/>
      </c>
      <c r="AT137" s="576" t="str">
        <f t="shared" si="18"/>
        <v/>
      </c>
      <c r="AU137" s="576" t="str">
        <f t="shared" si="19"/>
        <v/>
      </c>
      <c r="AV137" s="576" t="str">
        <f t="shared" si="20"/>
        <v/>
      </c>
      <c r="AW137" s="576" t="str">
        <f t="shared" si="13"/>
        <v/>
      </c>
    </row>
    <row r="138" spans="6:49" ht="23.25" customHeight="1" x14ac:dyDescent="0.35">
      <c r="F138" s="535">
        <v>1702051</v>
      </c>
      <c r="G138" s="536" t="s">
        <v>328</v>
      </c>
      <c r="H138" s="536" t="s">
        <v>329</v>
      </c>
      <c r="I138" s="536" t="s">
        <v>1096</v>
      </c>
      <c r="J138" s="537" t="s">
        <v>43</v>
      </c>
      <c r="K138" s="538"/>
      <c r="L138" s="539"/>
      <c r="M138" s="540"/>
      <c r="N138" s="540"/>
      <c r="O138" s="541"/>
      <c r="P138" s="539"/>
      <c r="Q138" s="540"/>
      <c r="R138" s="540"/>
      <c r="S138" s="541"/>
      <c r="T138" s="538"/>
      <c r="U138" s="539"/>
      <c r="V138" s="541"/>
      <c r="W138" s="542"/>
      <c r="X138" s="543" t="s">
        <v>559</v>
      </c>
      <c r="Y138" s="542" t="str">
        <f t="shared" si="16"/>
        <v>ยังไม่กำหนด</v>
      </c>
      <c r="Z138" s="499" t="s">
        <v>555</v>
      </c>
      <c r="AA138" s="389">
        <f t="shared" si="12"/>
        <v>5103</v>
      </c>
      <c r="AB138" s="389">
        <v>138</v>
      </c>
      <c r="AC138" s="559"/>
      <c r="AD138" s="560"/>
      <c r="AE138" s="561"/>
      <c r="AF138" s="562"/>
      <c r="AG138" s="563"/>
      <c r="AH138" s="564"/>
      <c r="AI138" s="565"/>
      <c r="AJ138" s="566"/>
      <c r="AK138" s="567"/>
      <c r="AL138" s="568"/>
      <c r="AM138" s="569"/>
      <c r="AN138" s="570"/>
      <c r="AO138" s="571"/>
      <c r="AP138" s="572"/>
      <c r="AQ138" s="573"/>
      <c r="AR138" s="574"/>
      <c r="AS138" s="575" t="str">
        <f t="shared" si="17"/>
        <v/>
      </c>
      <c r="AT138" s="576" t="str">
        <f t="shared" si="18"/>
        <v/>
      </c>
      <c r="AU138" s="576" t="str">
        <f t="shared" si="19"/>
        <v/>
      </c>
      <c r="AV138" s="576" t="str">
        <f t="shared" si="20"/>
        <v/>
      </c>
      <c r="AW138" s="576" t="str">
        <f t="shared" si="13"/>
        <v/>
      </c>
    </row>
    <row r="139" spans="6:49" ht="23.25" customHeight="1" x14ac:dyDescent="0.35">
      <c r="F139" s="535">
        <v>1702053</v>
      </c>
      <c r="G139" s="536" t="s">
        <v>310</v>
      </c>
      <c r="H139" s="536" t="s">
        <v>384</v>
      </c>
      <c r="I139" s="536" t="s">
        <v>1100</v>
      </c>
      <c r="J139" s="537" t="s">
        <v>44</v>
      </c>
      <c r="K139" s="538"/>
      <c r="L139" s="539"/>
      <c r="M139" s="540"/>
      <c r="N139" s="540"/>
      <c r="O139" s="541"/>
      <c r="P139" s="539"/>
      <c r="Q139" s="540"/>
      <c r="R139" s="540"/>
      <c r="S139" s="541"/>
      <c r="T139" s="538"/>
      <c r="U139" s="539"/>
      <c r="V139" s="541"/>
      <c r="W139" s="542"/>
      <c r="X139" s="543" t="s">
        <v>559</v>
      </c>
      <c r="Y139" s="542" t="str">
        <f t="shared" si="16"/>
        <v>ยังไม่กำหนด</v>
      </c>
      <c r="Z139" s="499" t="s">
        <v>555</v>
      </c>
      <c r="AA139" s="389">
        <f t="shared" ref="AA139:AA202" si="21">IFERROR(VALUE(RIGHT(I139,4)),IFERROR(VALUE(RIGHT(I139,3)),VALUE(RIGHT(I139,2))))</f>
        <v>533</v>
      </c>
      <c r="AB139" s="389">
        <v>139</v>
      </c>
      <c r="AC139" s="559"/>
      <c r="AD139" s="560"/>
      <c r="AE139" s="561"/>
      <c r="AF139" s="562"/>
      <c r="AG139" s="563"/>
      <c r="AH139" s="564"/>
      <c r="AI139" s="565"/>
      <c r="AJ139" s="566" t="s">
        <v>439</v>
      </c>
      <c r="AK139" s="567"/>
      <c r="AL139" s="568"/>
      <c r="AM139" s="569"/>
      <c r="AN139" s="570"/>
      <c r="AO139" s="571"/>
      <c r="AP139" s="572"/>
      <c r="AQ139" s="573"/>
      <c r="AR139" s="574"/>
      <c r="AS139" s="575" t="str">
        <f t="shared" si="17"/>
        <v/>
      </c>
      <c r="AT139" s="576" t="str">
        <f t="shared" si="18"/>
        <v/>
      </c>
      <c r="AU139" s="576" t="str">
        <f t="shared" si="19"/>
        <v/>
      </c>
      <c r="AV139" s="576">
        <v>42789</v>
      </c>
      <c r="AW139" s="576" t="str">
        <f t="shared" si="13"/>
        <v/>
      </c>
    </row>
    <row r="140" spans="6:49" ht="23.25" customHeight="1" x14ac:dyDescent="0.35">
      <c r="F140" s="535">
        <v>1701155</v>
      </c>
      <c r="G140" s="536" t="s">
        <v>875</v>
      </c>
      <c r="H140" s="536" t="s">
        <v>404</v>
      </c>
      <c r="I140" s="536" t="s">
        <v>874</v>
      </c>
      <c r="J140" s="537" t="s">
        <v>43</v>
      </c>
      <c r="K140" s="538"/>
      <c r="L140" s="539"/>
      <c r="M140" s="540"/>
      <c r="N140" s="540"/>
      <c r="O140" s="541"/>
      <c r="P140" s="539"/>
      <c r="Q140" s="540"/>
      <c r="R140" s="540"/>
      <c r="S140" s="541"/>
      <c r="T140" s="538"/>
      <c r="U140" s="539"/>
      <c r="V140" s="541"/>
      <c r="W140" s="542"/>
      <c r="X140" s="543" t="s">
        <v>559</v>
      </c>
      <c r="Y140" s="542" t="str">
        <f t="shared" si="16"/>
        <v>ยังไม่กำหนด</v>
      </c>
      <c r="Z140" s="499" t="str">
        <f ca="1">IF(F140="","",IF(VLOOKUP(F140,PROFILE!$B$6:$L$5000,11,FALSE)&lt;&gt;"OUT",VLOOKUP(F140,PROFILE!$B$6:$L$5000,9,FALSE)-NOW(),"OUT"))</f>
        <v>OUT</v>
      </c>
      <c r="AA140" s="389">
        <f t="shared" si="21"/>
        <v>5321</v>
      </c>
      <c r="AB140" s="389">
        <v>140</v>
      </c>
      <c r="AC140" s="559"/>
      <c r="AD140" s="560"/>
      <c r="AE140" s="561"/>
      <c r="AF140" s="562"/>
      <c r="AG140" s="563"/>
      <c r="AH140" s="564"/>
      <c r="AI140" s="565"/>
      <c r="AJ140" s="566" t="s">
        <v>1204</v>
      </c>
      <c r="AK140" s="567"/>
      <c r="AL140" s="568"/>
      <c r="AM140" s="569" t="s">
        <v>1205</v>
      </c>
      <c r="AN140" s="570"/>
      <c r="AO140" s="571"/>
      <c r="AP140" s="572"/>
      <c r="AQ140" s="573"/>
      <c r="AR140" s="574"/>
      <c r="AS140" s="575" t="str">
        <f t="shared" si="17"/>
        <v/>
      </c>
      <c r="AT140" s="576" t="str">
        <f t="shared" si="18"/>
        <v/>
      </c>
      <c r="AU140" s="576" t="str">
        <f t="shared" si="19"/>
        <v/>
      </c>
      <c r="AV140" s="576">
        <v>42789</v>
      </c>
      <c r="AW140" s="576" t="str">
        <f t="shared" ref="AW140:AW203" si="22">IF(P140="","",MAX(U140:W140))</f>
        <v/>
      </c>
    </row>
    <row r="141" spans="6:49" ht="23.25" customHeight="1" x14ac:dyDescent="0.35">
      <c r="F141" s="535">
        <v>1702058</v>
      </c>
      <c r="G141" s="536" t="s">
        <v>294</v>
      </c>
      <c r="H141" s="536" t="s">
        <v>590</v>
      </c>
      <c r="I141" s="536" t="s">
        <v>1115</v>
      </c>
      <c r="J141" s="537" t="s">
        <v>44</v>
      </c>
      <c r="K141" s="538"/>
      <c r="L141" s="539"/>
      <c r="M141" s="540"/>
      <c r="N141" s="540"/>
      <c r="O141" s="541"/>
      <c r="P141" s="539"/>
      <c r="Q141" s="540"/>
      <c r="R141" s="540"/>
      <c r="S141" s="541"/>
      <c r="T141" s="538"/>
      <c r="U141" s="539"/>
      <c r="V141" s="541"/>
      <c r="W141" s="542"/>
      <c r="X141" s="543" t="s">
        <v>559</v>
      </c>
      <c r="Y141" s="542" t="str">
        <f t="shared" si="16"/>
        <v>ยังไม่กำหนด</v>
      </c>
      <c r="Z141" s="499" t="str">
        <f ca="1">IF(F141="","",IF(VLOOKUP(F141,PROFILE!$B$6:$L$5000,11,FALSE)&lt;&gt;"OUT",VLOOKUP(F141,PROFILE!$B$6:$L$5000,9,FALSE)-NOW(),"OUT"))</f>
        <v>OUT</v>
      </c>
      <c r="AA141" s="389">
        <f t="shared" si="21"/>
        <v>2395</v>
      </c>
      <c r="AB141" s="389">
        <v>141</v>
      </c>
      <c r="AC141" s="559"/>
      <c r="AD141" s="560"/>
      <c r="AE141" s="561"/>
      <c r="AF141" s="562"/>
      <c r="AG141" s="563"/>
      <c r="AH141" s="564"/>
      <c r="AI141" s="565"/>
      <c r="AJ141" s="566" t="s">
        <v>438</v>
      </c>
      <c r="AK141" s="567"/>
      <c r="AL141" s="568"/>
      <c r="AM141" s="569"/>
      <c r="AN141" s="570"/>
      <c r="AO141" s="571"/>
      <c r="AP141" s="572"/>
      <c r="AQ141" s="573"/>
      <c r="AR141" s="574"/>
      <c r="AS141" s="575" t="str">
        <f t="shared" si="17"/>
        <v/>
      </c>
      <c r="AT141" s="576">
        <v>42786</v>
      </c>
      <c r="AU141" s="576">
        <v>42788</v>
      </c>
      <c r="AV141" s="576">
        <v>42789</v>
      </c>
      <c r="AW141" s="576">
        <v>42793</v>
      </c>
    </row>
    <row r="142" spans="6:49" ht="23.25" customHeight="1" x14ac:dyDescent="0.35">
      <c r="F142" s="535">
        <v>1702060</v>
      </c>
      <c r="G142" s="536" t="s">
        <v>315</v>
      </c>
      <c r="H142" s="536" t="s">
        <v>333</v>
      </c>
      <c r="I142" s="536" t="s">
        <v>1121</v>
      </c>
      <c r="J142" s="537" t="s">
        <v>44</v>
      </c>
      <c r="K142" s="538"/>
      <c r="L142" s="539"/>
      <c r="M142" s="540"/>
      <c r="N142" s="540"/>
      <c r="O142" s="541"/>
      <c r="P142" s="539"/>
      <c r="Q142" s="540"/>
      <c r="R142" s="540"/>
      <c r="S142" s="541"/>
      <c r="T142" s="538"/>
      <c r="U142" s="539"/>
      <c r="V142" s="541"/>
      <c r="W142" s="542"/>
      <c r="X142" s="543" t="s">
        <v>559</v>
      </c>
      <c r="Y142" s="542" t="str">
        <f t="shared" si="16"/>
        <v>ยังไม่กำหนด</v>
      </c>
      <c r="Z142" s="499" t="str">
        <f ca="1">IF(F142="","",IF(VLOOKUP(F142,PROFILE!$B$6:$L$5000,11,FALSE)&lt;&gt;"OUT",VLOOKUP(F142,PROFILE!$B$6:$L$5000,9,FALSE)-NOW(),"OUT"))</f>
        <v>OUT</v>
      </c>
      <c r="AA142" s="389">
        <f t="shared" si="21"/>
        <v>5553</v>
      </c>
      <c r="AB142" s="389">
        <v>142</v>
      </c>
      <c r="AC142" s="559"/>
      <c r="AD142" s="560"/>
      <c r="AE142" s="561"/>
      <c r="AF142" s="562"/>
      <c r="AG142" s="563"/>
      <c r="AH142" s="564"/>
      <c r="AI142" s="565"/>
      <c r="AJ142" s="566" t="s">
        <v>438</v>
      </c>
      <c r="AK142" s="567"/>
      <c r="AL142" s="568"/>
      <c r="AM142" s="569"/>
      <c r="AN142" s="570"/>
      <c r="AO142" s="571"/>
      <c r="AP142" s="572"/>
      <c r="AQ142" s="573"/>
      <c r="AR142" s="574"/>
      <c r="AS142" s="575" t="str">
        <f t="shared" si="17"/>
        <v/>
      </c>
      <c r="AT142" s="576">
        <v>42786</v>
      </c>
      <c r="AU142" s="576">
        <v>42788</v>
      </c>
      <c r="AV142" s="576">
        <v>42789</v>
      </c>
      <c r="AW142" s="576">
        <v>42793</v>
      </c>
    </row>
    <row r="143" spans="6:49" ht="23.25" customHeight="1" x14ac:dyDescent="0.35">
      <c r="F143" s="535" t="s">
        <v>212</v>
      </c>
      <c r="G143" s="536" t="s">
        <v>103</v>
      </c>
      <c r="H143" s="536" t="s">
        <v>103</v>
      </c>
      <c r="I143" s="536" t="s">
        <v>103</v>
      </c>
      <c r="J143" s="537" t="s">
        <v>103</v>
      </c>
      <c r="K143" s="538"/>
      <c r="L143" s="539"/>
      <c r="M143" s="540"/>
      <c r="N143" s="540"/>
      <c r="O143" s="541"/>
      <c r="P143" s="539"/>
      <c r="Q143" s="540"/>
      <c r="R143" s="540"/>
      <c r="S143" s="541"/>
      <c r="T143" s="538"/>
      <c r="U143" s="539"/>
      <c r="V143" s="541"/>
      <c r="W143" s="542"/>
      <c r="X143" s="543"/>
      <c r="Y143" s="542" t="str">
        <f t="shared" si="16"/>
        <v>ยังไม่กำหนด</v>
      </c>
      <c r="Z143" s="499" t="e">
        <f ca="1">IF(F143="","",IF(VLOOKUP(F143,PROFILE!$B$6:$L$5000,11,FALSE)&lt;&gt;"OUT",VLOOKUP(F143,PROFILE!$B$6:$L$5000,9,FALSE)-NOW(),"OUT"))</f>
        <v>#N/A</v>
      </c>
      <c r="AA143" s="389" t="e">
        <f t="shared" si="21"/>
        <v>#VALUE!</v>
      </c>
      <c r="AB143" s="389">
        <v>143</v>
      </c>
      <c r="AC143" s="559"/>
      <c r="AD143" s="560"/>
      <c r="AE143" s="561"/>
      <c r="AF143" s="562"/>
      <c r="AG143" s="563"/>
      <c r="AH143" s="564"/>
      <c r="AI143" s="565"/>
      <c r="AJ143" s="566"/>
      <c r="AK143" s="567"/>
      <c r="AL143" s="568"/>
      <c r="AM143" s="569"/>
      <c r="AN143" s="570"/>
      <c r="AO143" s="571"/>
      <c r="AP143" s="572"/>
      <c r="AQ143" s="573"/>
      <c r="AR143" s="574"/>
      <c r="AS143" s="575" t="str">
        <f t="shared" si="17"/>
        <v/>
      </c>
      <c r="AT143" s="576"/>
      <c r="AU143" s="576"/>
      <c r="AV143" s="576"/>
      <c r="AW143" s="576"/>
    </row>
    <row r="144" spans="6:49" ht="23.25" customHeight="1" x14ac:dyDescent="0.35">
      <c r="F144" s="535" t="s">
        <v>212</v>
      </c>
      <c r="G144" s="536" t="s">
        <v>103</v>
      </c>
      <c r="H144" s="536" t="s">
        <v>103</v>
      </c>
      <c r="I144" s="536" t="s">
        <v>103</v>
      </c>
      <c r="J144" s="537" t="s">
        <v>103</v>
      </c>
      <c r="K144" s="538"/>
      <c r="L144" s="539"/>
      <c r="M144" s="540"/>
      <c r="N144" s="540"/>
      <c r="O144" s="541"/>
      <c r="P144" s="539"/>
      <c r="Q144" s="540"/>
      <c r="R144" s="540"/>
      <c r="S144" s="541"/>
      <c r="T144" s="538"/>
      <c r="U144" s="539"/>
      <c r="V144" s="541"/>
      <c r="W144" s="542"/>
      <c r="X144" s="543"/>
      <c r="Y144" s="542" t="str">
        <f t="shared" si="16"/>
        <v>ยังไม่กำหนด</v>
      </c>
      <c r="Z144" s="499" t="e">
        <f ca="1">IF(F144="","",IF(VLOOKUP(F144,PROFILE!$B$6:$L$5000,11,FALSE)&lt;&gt;"OUT",VLOOKUP(F144,PROFILE!$B$6:$L$5000,9,FALSE)-NOW(),"OUT"))</f>
        <v>#N/A</v>
      </c>
      <c r="AA144" s="389" t="e">
        <f t="shared" si="21"/>
        <v>#VALUE!</v>
      </c>
      <c r="AB144" s="389">
        <v>144</v>
      </c>
      <c r="AC144" s="559"/>
      <c r="AD144" s="560"/>
      <c r="AE144" s="561"/>
      <c r="AF144" s="562"/>
      <c r="AG144" s="563"/>
      <c r="AH144" s="564"/>
      <c r="AI144" s="565"/>
      <c r="AJ144" s="566"/>
      <c r="AK144" s="567"/>
      <c r="AL144" s="568"/>
      <c r="AM144" s="569"/>
      <c r="AN144" s="570"/>
      <c r="AO144" s="571"/>
      <c r="AP144" s="572"/>
      <c r="AQ144" s="573"/>
      <c r="AR144" s="574"/>
      <c r="AS144" s="575" t="str">
        <f t="shared" si="17"/>
        <v/>
      </c>
      <c r="AT144" s="576">
        <v>42786</v>
      </c>
      <c r="AU144" s="576">
        <v>42788</v>
      </c>
      <c r="AV144" s="576">
        <v>42789</v>
      </c>
      <c r="AW144" s="576">
        <v>42793</v>
      </c>
    </row>
    <row r="145" spans="6:49" ht="23.25" customHeight="1" x14ac:dyDescent="0.35">
      <c r="F145" s="535">
        <v>1702066</v>
      </c>
      <c r="G145" s="536" t="s">
        <v>310</v>
      </c>
      <c r="H145" s="536" t="s">
        <v>336</v>
      </c>
      <c r="I145" s="536" t="s">
        <v>1140</v>
      </c>
      <c r="J145" s="537" t="s">
        <v>44</v>
      </c>
      <c r="K145" s="538"/>
      <c r="L145" s="539"/>
      <c r="M145" s="540"/>
      <c r="N145" s="540"/>
      <c r="O145" s="541"/>
      <c r="P145" s="539"/>
      <c r="Q145" s="540"/>
      <c r="R145" s="540"/>
      <c r="S145" s="541"/>
      <c r="T145" s="538"/>
      <c r="U145" s="539"/>
      <c r="V145" s="541"/>
      <c r="W145" s="542"/>
      <c r="X145" s="543" t="s">
        <v>559</v>
      </c>
      <c r="Y145" s="542" t="str">
        <f t="shared" si="16"/>
        <v>ยังไม่กำหนด</v>
      </c>
      <c r="Z145" s="499" t="str">
        <f ca="1">IF(F145="","",IF(VLOOKUP(F145,PROFILE!$B$6:$L$5000,11,FALSE)&lt;&gt;"OUT",VLOOKUP(F145,PROFILE!$B$6:$L$5000,9,FALSE)-NOW(),"OUT"))</f>
        <v>OUT</v>
      </c>
      <c r="AA145" s="389">
        <f t="shared" si="21"/>
        <v>5638</v>
      </c>
      <c r="AB145" s="389">
        <v>145</v>
      </c>
      <c r="AC145" s="559"/>
      <c r="AD145" s="560"/>
      <c r="AE145" s="561"/>
      <c r="AF145" s="562"/>
      <c r="AG145" s="563" t="s">
        <v>436</v>
      </c>
      <c r="AH145" s="564"/>
      <c r="AI145" s="565"/>
      <c r="AJ145" s="566" t="s">
        <v>437</v>
      </c>
      <c r="AK145" s="567"/>
      <c r="AL145" s="568"/>
      <c r="AM145" s="569"/>
      <c r="AN145" s="570"/>
      <c r="AO145" s="571"/>
      <c r="AP145" s="572"/>
      <c r="AQ145" s="573"/>
      <c r="AR145" s="574"/>
      <c r="AS145" s="575" t="str">
        <f t="shared" si="17"/>
        <v/>
      </c>
      <c r="AT145" s="576">
        <v>42786</v>
      </c>
      <c r="AU145" s="576">
        <v>42788</v>
      </c>
      <c r="AV145" s="576">
        <v>42789</v>
      </c>
      <c r="AW145" s="576">
        <v>42793</v>
      </c>
    </row>
    <row r="146" spans="6:49" ht="23.25" customHeight="1" x14ac:dyDescent="0.35">
      <c r="F146" s="535">
        <v>1702070</v>
      </c>
      <c r="G146" s="536" t="s">
        <v>310</v>
      </c>
      <c r="H146" s="536" t="s">
        <v>400</v>
      </c>
      <c r="I146" s="536" t="s">
        <v>1153</v>
      </c>
      <c r="J146" s="537" t="s">
        <v>102</v>
      </c>
      <c r="K146" s="538"/>
      <c r="L146" s="539"/>
      <c r="M146" s="540"/>
      <c r="N146" s="540"/>
      <c r="O146" s="541"/>
      <c r="P146" s="539"/>
      <c r="Q146" s="540"/>
      <c r="R146" s="540"/>
      <c r="S146" s="541"/>
      <c r="T146" s="538"/>
      <c r="U146" s="539"/>
      <c r="V146" s="541"/>
      <c r="W146" s="542"/>
      <c r="X146" s="543" t="s">
        <v>559</v>
      </c>
      <c r="Y146" s="542" t="str">
        <f t="shared" si="16"/>
        <v>ยังไม่กำหนด</v>
      </c>
      <c r="Z146" s="499" t="s">
        <v>555</v>
      </c>
      <c r="AA146" s="389">
        <f t="shared" si="21"/>
        <v>9038</v>
      </c>
      <c r="AB146" s="389">
        <v>146</v>
      </c>
      <c r="AC146" s="559"/>
      <c r="AD146" s="560" t="s">
        <v>582</v>
      </c>
      <c r="AE146" s="561"/>
      <c r="AF146" s="562"/>
      <c r="AG146" s="563"/>
      <c r="AH146" s="564"/>
      <c r="AI146" s="565"/>
      <c r="AJ146" s="566" t="s">
        <v>437</v>
      </c>
      <c r="AK146" s="567"/>
      <c r="AL146" s="568"/>
      <c r="AM146" s="569"/>
      <c r="AN146" s="570"/>
      <c r="AO146" s="571"/>
      <c r="AP146" s="572"/>
      <c r="AQ146" s="573"/>
      <c r="AR146" s="574"/>
      <c r="AS146" s="575" t="str">
        <f t="shared" si="17"/>
        <v/>
      </c>
      <c r="AT146" s="576">
        <v>42788</v>
      </c>
      <c r="AU146" s="576">
        <v>42792</v>
      </c>
      <c r="AV146" s="576">
        <v>42794</v>
      </c>
      <c r="AW146" s="576">
        <v>42797</v>
      </c>
    </row>
    <row r="147" spans="6:49" ht="23.25" customHeight="1" x14ac:dyDescent="0.35">
      <c r="F147" s="535">
        <v>1701122</v>
      </c>
      <c r="G147" s="536" t="s">
        <v>759</v>
      </c>
      <c r="H147" s="536" t="s">
        <v>760</v>
      </c>
      <c r="I147" s="536" t="s">
        <v>758</v>
      </c>
      <c r="J147" s="537" t="s">
        <v>179</v>
      </c>
      <c r="K147" s="538"/>
      <c r="L147" s="539"/>
      <c r="M147" s="540"/>
      <c r="N147" s="540"/>
      <c r="O147" s="541"/>
      <c r="P147" s="539"/>
      <c r="Q147" s="540"/>
      <c r="R147" s="540"/>
      <c r="S147" s="541"/>
      <c r="T147" s="538"/>
      <c r="U147" s="539"/>
      <c r="V147" s="541"/>
      <c r="W147" s="542"/>
      <c r="X147" s="543" t="s">
        <v>559</v>
      </c>
      <c r="Y147" s="542" t="str">
        <f t="shared" si="16"/>
        <v>ยังไม่กำหนด</v>
      </c>
      <c r="Z147" s="499" t="str">
        <f ca="1">IF(F147="","",IF(VLOOKUP(F147,PROFILE!$B$6:$L$5000,11,FALSE)&lt;&gt;"OUT",VLOOKUP(F147,PROFILE!$B$6:$L$5000,9,FALSE)-NOW(),"OUT"))</f>
        <v>OUT</v>
      </c>
      <c r="AA147" s="389">
        <f t="shared" si="21"/>
        <v>885</v>
      </c>
      <c r="AB147" s="389">
        <v>147</v>
      </c>
      <c r="AC147" s="559"/>
      <c r="AD147" s="560"/>
      <c r="AE147" s="561"/>
      <c r="AF147" s="562"/>
      <c r="AG147" s="563" t="s">
        <v>436</v>
      </c>
      <c r="AH147" s="564"/>
      <c r="AI147" s="565"/>
      <c r="AJ147" s="566" t="s">
        <v>439</v>
      </c>
      <c r="AK147" s="567"/>
      <c r="AL147" s="568"/>
      <c r="AM147" s="569"/>
      <c r="AN147" s="570"/>
      <c r="AO147" s="571"/>
      <c r="AP147" s="572" t="s">
        <v>1695</v>
      </c>
      <c r="AQ147" s="573"/>
      <c r="AR147" s="574"/>
      <c r="AS147" s="575" t="str">
        <f t="shared" si="17"/>
        <v/>
      </c>
      <c r="AT147" s="576" t="str">
        <f t="shared" si="18"/>
        <v/>
      </c>
      <c r="AU147" s="576" t="str">
        <f t="shared" si="19"/>
        <v/>
      </c>
      <c r="AV147" s="576" t="str">
        <f t="shared" ref="AV147:AV210" si="23">IF(T147="","",T147)</f>
        <v/>
      </c>
      <c r="AW147" s="576" t="str">
        <f t="shared" si="22"/>
        <v/>
      </c>
    </row>
    <row r="148" spans="6:49" ht="23.25" customHeight="1" x14ac:dyDescent="0.35">
      <c r="F148" s="535">
        <v>1702007</v>
      </c>
      <c r="G148" s="536" t="s">
        <v>310</v>
      </c>
      <c r="H148" s="536" t="s">
        <v>336</v>
      </c>
      <c r="I148" s="536" t="s">
        <v>953</v>
      </c>
      <c r="J148" s="537" t="s">
        <v>44</v>
      </c>
      <c r="K148" s="538"/>
      <c r="L148" s="539">
        <v>42786</v>
      </c>
      <c r="M148" s="540"/>
      <c r="N148" s="540"/>
      <c r="O148" s="541"/>
      <c r="P148" s="539">
        <v>42787</v>
      </c>
      <c r="Q148" s="540">
        <v>42788</v>
      </c>
      <c r="R148" s="540"/>
      <c r="S148" s="541"/>
      <c r="T148" s="538">
        <v>42789</v>
      </c>
      <c r="U148" s="539">
        <v>42790</v>
      </c>
      <c r="V148" s="541">
        <v>42791</v>
      </c>
      <c r="W148" s="542">
        <v>42793</v>
      </c>
      <c r="X148" s="543" t="s">
        <v>559</v>
      </c>
      <c r="Y148" s="542">
        <v>42794</v>
      </c>
      <c r="Z148" s="499" t="str">
        <f ca="1">IF(F148="","",IF(VLOOKUP(F148,PROFILE!$B$6:$L$5000,11,FALSE)&lt;&gt;"OUT",VLOOKUP(F148,PROFILE!$B$6:$L$5000,9,FALSE)-NOW(),"OUT"))</f>
        <v>OUT</v>
      </c>
      <c r="AA148" s="389">
        <f t="shared" si="21"/>
        <v>6042</v>
      </c>
      <c r="AB148" s="389">
        <v>148</v>
      </c>
      <c r="AC148" s="559"/>
      <c r="AD148" s="560"/>
      <c r="AE148" s="561"/>
      <c r="AF148" s="562"/>
      <c r="AG148" s="563"/>
      <c r="AH148" s="564"/>
      <c r="AI148" s="565"/>
      <c r="AJ148" s="566" t="s">
        <v>1204</v>
      </c>
      <c r="AK148" s="567"/>
      <c r="AL148" s="568"/>
      <c r="AM148" s="569"/>
      <c r="AN148" s="570"/>
      <c r="AO148" s="571"/>
      <c r="AP148" s="572"/>
      <c r="AQ148" s="573"/>
      <c r="AR148" s="574"/>
      <c r="AS148" s="575" t="str">
        <f t="shared" si="17"/>
        <v/>
      </c>
      <c r="AT148" s="576">
        <f t="shared" si="18"/>
        <v>42786</v>
      </c>
      <c r="AU148" s="576">
        <f t="shared" si="19"/>
        <v>42788</v>
      </c>
      <c r="AV148" s="576">
        <f t="shared" si="23"/>
        <v>42789</v>
      </c>
      <c r="AW148" s="576">
        <f t="shared" si="22"/>
        <v>42793</v>
      </c>
    </row>
    <row r="149" spans="6:49" ht="23.25" customHeight="1" x14ac:dyDescent="0.35">
      <c r="F149" s="535">
        <v>1702075</v>
      </c>
      <c r="G149" s="536" t="s">
        <v>315</v>
      </c>
      <c r="H149" s="536" t="s">
        <v>333</v>
      </c>
      <c r="I149" s="536" t="s">
        <v>1169</v>
      </c>
      <c r="J149" s="537" t="s">
        <v>44</v>
      </c>
      <c r="K149" s="538"/>
      <c r="L149" s="539">
        <v>42754</v>
      </c>
      <c r="M149" s="540"/>
      <c r="N149" s="540"/>
      <c r="O149" s="541"/>
      <c r="P149" s="539">
        <v>42755</v>
      </c>
      <c r="Q149" s="540">
        <v>42756</v>
      </c>
      <c r="R149" s="540"/>
      <c r="S149" s="541"/>
      <c r="T149" s="538">
        <v>42758</v>
      </c>
      <c r="U149" s="539">
        <v>42759</v>
      </c>
      <c r="V149" s="541"/>
      <c r="W149" s="542"/>
      <c r="X149" s="543" t="s">
        <v>559</v>
      </c>
      <c r="Y149" s="542">
        <v>42759</v>
      </c>
      <c r="Z149" s="499" t="str">
        <f ca="1">IF(F149="","",IF(VLOOKUP(F149,PROFILE!$B$6:$L$5000,11,FALSE)&lt;&gt;"OUT",VLOOKUP(F149,PROFILE!$B$6:$L$5000,9,FALSE)-NOW(),"OUT"))</f>
        <v>OUT</v>
      </c>
      <c r="AA149" s="389">
        <f t="shared" si="21"/>
        <v>7127</v>
      </c>
      <c r="AB149" s="389">
        <v>149</v>
      </c>
      <c r="AC149" s="559"/>
      <c r="AD149" s="560"/>
      <c r="AE149" s="561"/>
      <c r="AF149" s="562"/>
      <c r="AG149" s="563" t="s">
        <v>435</v>
      </c>
      <c r="AH149" s="564"/>
      <c r="AI149" s="565"/>
      <c r="AJ149" s="566" t="s">
        <v>534</v>
      </c>
      <c r="AK149" s="567"/>
      <c r="AL149" s="568"/>
      <c r="AM149" s="569" t="s">
        <v>1226</v>
      </c>
      <c r="AN149" s="570"/>
      <c r="AO149" s="571"/>
      <c r="AP149" s="572"/>
      <c r="AQ149" s="573"/>
      <c r="AR149" s="574"/>
      <c r="AS149" s="575" t="str">
        <f t="shared" si="17"/>
        <v/>
      </c>
      <c r="AT149" s="576">
        <f t="shared" si="18"/>
        <v>42754</v>
      </c>
      <c r="AU149" s="576">
        <f t="shared" si="19"/>
        <v>42756</v>
      </c>
      <c r="AV149" s="576">
        <f t="shared" si="23"/>
        <v>42758</v>
      </c>
      <c r="AW149" s="576">
        <f t="shared" si="22"/>
        <v>42759</v>
      </c>
    </row>
    <row r="150" spans="6:49" ht="23.25" customHeight="1" x14ac:dyDescent="0.35">
      <c r="F150" s="535">
        <v>1702076</v>
      </c>
      <c r="G150" s="536" t="s">
        <v>310</v>
      </c>
      <c r="H150" s="536" t="s">
        <v>400</v>
      </c>
      <c r="I150" s="536" t="s">
        <v>1172</v>
      </c>
      <c r="J150" s="537" t="s">
        <v>44</v>
      </c>
      <c r="K150" s="538"/>
      <c r="L150" s="539">
        <v>42786</v>
      </c>
      <c r="M150" s="540"/>
      <c r="N150" s="540"/>
      <c r="O150" s="541"/>
      <c r="P150" s="539">
        <v>42787</v>
      </c>
      <c r="Q150" s="540"/>
      <c r="R150" s="540"/>
      <c r="S150" s="541"/>
      <c r="T150" s="538">
        <v>42788</v>
      </c>
      <c r="U150" s="539">
        <v>42789</v>
      </c>
      <c r="V150" s="541"/>
      <c r="W150" s="542">
        <v>42790</v>
      </c>
      <c r="X150" s="543" t="s">
        <v>559</v>
      </c>
      <c r="Y150" s="542">
        <v>42791</v>
      </c>
      <c r="Z150" s="499" t="str">
        <f ca="1">IF(F150="","",IF(VLOOKUP(F150,PROFILE!$B$6:$L$5000,11,FALSE)&lt;&gt;"OUT",VLOOKUP(F150,PROFILE!$B$6:$L$5000,9,FALSE)-NOW(),"OUT"))</f>
        <v>OUT</v>
      </c>
      <c r="AA150" s="389">
        <f t="shared" si="21"/>
        <v>3564</v>
      </c>
      <c r="AB150" s="389">
        <v>150</v>
      </c>
      <c r="AC150" s="559"/>
      <c r="AD150" s="560"/>
      <c r="AE150" s="561"/>
      <c r="AF150" s="562"/>
      <c r="AG150" s="563" t="s">
        <v>435</v>
      </c>
      <c r="AH150" s="564"/>
      <c r="AI150" s="565"/>
      <c r="AJ150" s="566" t="s">
        <v>534</v>
      </c>
      <c r="AK150" s="567"/>
      <c r="AL150" s="568"/>
      <c r="AM150" s="569"/>
      <c r="AN150" s="570"/>
      <c r="AO150" s="571"/>
      <c r="AP150" s="572"/>
      <c r="AQ150" s="573"/>
      <c r="AR150" s="574"/>
      <c r="AS150" s="575" t="str">
        <f t="shared" si="17"/>
        <v/>
      </c>
      <c r="AT150" s="576">
        <f t="shared" si="18"/>
        <v>42786</v>
      </c>
      <c r="AU150" s="576">
        <f t="shared" si="19"/>
        <v>42787</v>
      </c>
      <c r="AV150" s="576">
        <f t="shared" si="23"/>
        <v>42788</v>
      </c>
      <c r="AW150" s="576">
        <f t="shared" si="22"/>
        <v>42790</v>
      </c>
    </row>
    <row r="151" spans="6:49" ht="23.25" customHeight="1" x14ac:dyDescent="0.35">
      <c r="F151" s="577">
        <v>1701153</v>
      </c>
      <c r="G151" s="536" t="s">
        <v>310</v>
      </c>
      <c r="H151" s="536" t="s">
        <v>336</v>
      </c>
      <c r="I151" s="536" t="s">
        <v>870</v>
      </c>
      <c r="J151" s="537" t="s">
        <v>44</v>
      </c>
      <c r="K151" s="538">
        <v>42787</v>
      </c>
      <c r="L151" s="539"/>
      <c r="M151" s="540"/>
      <c r="N151" s="540"/>
      <c r="O151" s="541"/>
      <c r="P151" s="539"/>
      <c r="Q151" s="540"/>
      <c r="R151" s="540"/>
      <c r="S151" s="541"/>
      <c r="T151" s="538"/>
      <c r="U151" s="539"/>
      <c r="V151" s="541"/>
      <c r="W151" s="542"/>
      <c r="X151" s="543" t="s">
        <v>559</v>
      </c>
      <c r="Y151" s="542">
        <v>42788</v>
      </c>
      <c r="Z151" s="499" t="str">
        <f ca="1">IF(F151="","",IF(VLOOKUP(F151,PROFILE!$B$6:$L$5000,11,FALSE)&lt;&gt;"OUT",VLOOKUP(F151,PROFILE!$B$6:$L$5000,9,FALSE)-NOW(),"OUT"))</f>
        <v>OUT</v>
      </c>
      <c r="AA151" s="389">
        <f t="shared" si="21"/>
        <v>9405</v>
      </c>
      <c r="AB151" s="389">
        <v>151</v>
      </c>
      <c r="AC151" s="559"/>
      <c r="AD151" s="560"/>
      <c r="AE151" s="561"/>
      <c r="AF151" s="562"/>
      <c r="AG151" s="563" t="s">
        <v>435</v>
      </c>
      <c r="AH151" s="564"/>
      <c r="AI151" s="565"/>
      <c r="AJ151" s="566" t="s">
        <v>438</v>
      </c>
      <c r="AK151" s="567"/>
      <c r="AL151" s="568"/>
      <c r="AM151" s="569"/>
      <c r="AN151" s="570"/>
      <c r="AO151" s="571"/>
      <c r="AP151" s="572"/>
      <c r="AQ151" s="573"/>
      <c r="AR151" s="574"/>
      <c r="AS151" s="575">
        <f t="shared" si="17"/>
        <v>42787</v>
      </c>
      <c r="AT151" s="576" t="str">
        <f t="shared" si="18"/>
        <v/>
      </c>
      <c r="AU151" s="576" t="str">
        <f t="shared" si="19"/>
        <v/>
      </c>
      <c r="AV151" s="576" t="str">
        <f t="shared" si="23"/>
        <v/>
      </c>
      <c r="AW151" s="576" t="str">
        <f t="shared" si="22"/>
        <v/>
      </c>
    </row>
    <row r="152" spans="6:49" ht="23.25" customHeight="1" x14ac:dyDescent="0.35">
      <c r="F152" s="535">
        <v>1702077</v>
      </c>
      <c r="G152" s="536" t="s">
        <v>310</v>
      </c>
      <c r="H152" s="536" t="s">
        <v>384</v>
      </c>
      <c r="I152" s="536" t="s">
        <v>1177</v>
      </c>
      <c r="J152" s="537" t="s">
        <v>43</v>
      </c>
      <c r="K152" s="538">
        <v>42786</v>
      </c>
      <c r="L152" s="539"/>
      <c r="M152" s="540"/>
      <c r="N152" s="540"/>
      <c r="O152" s="541"/>
      <c r="P152" s="539">
        <v>42787</v>
      </c>
      <c r="Q152" s="540"/>
      <c r="R152" s="540"/>
      <c r="S152" s="541"/>
      <c r="T152" s="538">
        <v>42788</v>
      </c>
      <c r="U152" s="539"/>
      <c r="V152" s="541"/>
      <c r="W152" s="542"/>
      <c r="X152" s="543" t="s">
        <v>559</v>
      </c>
      <c r="Y152" s="542">
        <v>42789</v>
      </c>
      <c r="Z152" s="499" t="str">
        <f ca="1">IF(F152="","",IF(VLOOKUP(F152,PROFILE!$B$6:$L$5000,11,FALSE)&lt;&gt;"OUT",VLOOKUP(F152,PROFILE!$B$6:$L$5000,9,FALSE)-NOW(),"OUT"))</f>
        <v>OUT</v>
      </c>
      <c r="AA152" s="389">
        <f t="shared" si="21"/>
        <v>3042</v>
      </c>
      <c r="AB152" s="389">
        <v>152</v>
      </c>
      <c r="AC152" s="559"/>
      <c r="AD152" s="560" t="s">
        <v>582</v>
      </c>
      <c r="AE152" s="561"/>
      <c r="AF152" s="562"/>
      <c r="AG152" s="563"/>
      <c r="AH152" s="564"/>
      <c r="AI152" s="565"/>
      <c r="AJ152" s="566" t="s">
        <v>440</v>
      </c>
      <c r="AK152" s="567"/>
      <c r="AL152" s="568"/>
      <c r="AM152" s="569"/>
      <c r="AN152" s="570"/>
      <c r="AO152" s="571"/>
      <c r="AP152" s="572"/>
      <c r="AQ152" s="573"/>
      <c r="AR152" s="574"/>
      <c r="AS152" s="575">
        <f t="shared" si="17"/>
        <v>42786</v>
      </c>
      <c r="AT152" s="576" t="str">
        <f t="shared" si="18"/>
        <v/>
      </c>
      <c r="AU152" s="576">
        <f t="shared" si="19"/>
        <v>42787</v>
      </c>
      <c r="AV152" s="576">
        <f t="shared" si="23"/>
        <v>42788</v>
      </c>
      <c r="AW152" s="576">
        <f t="shared" si="22"/>
        <v>0</v>
      </c>
    </row>
    <row r="153" spans="6:49" ht="23.25" customHeight="1" x14ac:dyDescent="0.35">
      <c r="F153" s="535">
        <v>1701099</v>
      </c>
      <c r="G153" s="536" t="s">
        <v>310</v>
      </c>
      <c r="H153" s="536" t="s">
        <v>336</v>
      </c>
      <c r="I153" s="536" t="s">
        <v>691</v>
      </c>
      <c r="J153" s="537" t="s">
        <v>43</v>
      </c>
      <c r="K153" s="538"/>
      <c r="L153" s="539">
        <v>42786</v>
      </c>
      <c r="M153" s="540"/>
      <c r="N153" s="540"/>
      <c r="O153" s="541"/>
      <c r="P153" s="539">
        <v>42787</v>
      </c>
      <c r="Q153" s="540"/>
      <c r="R153" s="540"/>
      <c r="S153" s="541"/>
      <c r="T153" s="538">
        <v>42788</v>
      </c>
      <c r="U153" s="539"/>
      <c r="V153" s="541"/>
      <c r="W153" s="542"/>
      <c r="X153" s="543" t="s">
        <v>559</v>
      </c>
      <c r="Y153" s="542">
        <v>42789</v>
      </c>
      <c r="Z153" s="499" t="str">
        <f ca="1">IF(F153="","",IF(VLOOKUP(F153,PROFILE!$B$6:$L$5000,11,FALSE)&lt;&gt;"OUT",VLOOKUP(F153,PROFILE!$B$6:$L$5000,9,FALSE)-NOW(),"OUT"))</f>
        <v>OUT</v>
      </c>
      <c r="AA153" s="389">
        <f t="shared" si="21"/>
        <v>3961</v>
      </c>
      <c r="AB153" s="389">
        <v>153</v>
      </c>
      <c r="AC153" s="559"/>
      <c r="AD153" s="560"/>
      <c r="AE153" s="561"/>
      <c r="AF153" s="562"/>
      <c r="AG153" s="563" t="s">
        <v>435</v>
      </c>
      <c r="AH153" s="564"/>
      <c r="AI153" s="565"/>
      <c r="AJ153" s="566" t="s">
        <v>1225</v>
      </c>
      <c r="AK153" s="567"/>
      <c r="AL153" s="568"/>
      <c r="AM153" s="569"/>
      <c r="AN153" s="570"/>
      <c r="AO153" s="571"/>
      <c r="AP153" s="572" t="s">
        <v>440</v>
      </c>
      <c r="AQ153" s="573"/>
      <c r="AR153" s="574"/>
      <c r="AS153" s="575" t="str">
        <f t="shared" si="17"/>
        <v/>
      </c>
      <c r="AT153" s="576">
        <f t="shared" si="18"/>
        <v>42786</v>
      </c>
      <c r="AU153" s="576">
        <f t="shared" si="19"/>
        <v>42787</v>
      </c>
      <c r="AV153" s="576">
        <f t="shared" si="23"/>
        <v>42788</v>
      </c>
      <c r="AW153" s="576">
        <f t="shared" si="22"/>
        <v>0</v>
      </c>
    </row>
    <row r="154" spans="6:49" ht="23.25" customHeight="1" x14ac:dyDescent="0.35">
      <c r="F154" s="535">
        <v>1702078</v>
      </c>
      <c r="G154" s="536" t="s">
        <v>538</v>
      </c>
      <c r="H154" s="536" t="s">
        <v>539</v>
      </c>
      <c r="I154" s="536" t="s">
        <v>1181</v>
      </c>
      <c r="J154" s="537" t="s">
        <v>43</v>
      </c>
      <c r="K154" s="538"/>
      <c r="L154" s="539">
        <v>42787</v>
      </c>
      <c r="M154" s="540"/>
      <c r="N154" s="540"/>
      <c r="O154" s="541"/>
      <c r="P154" s="539">
        <v>42788</v>
      </c>
      <c r="Q154" s="540"/>
      <c r="R154" s="540"/>
      <c r="S154" s="541"/>
      <c r="T154" s="538">
        <v>42789</v>
      </c>
      <c r="U154" s="539">
        <v>42790</v>
      </c>
      <c r="V154" s="541"/>
      <c r="W154" s="542"/>
      <c r="X154" s="543" t="s">
        <v>559</v>
      </c>
      <c r="Y154" s="542">
        <v>42791</v>
      </c>
      <c r="Z154" s="499" t="str">
        <f ca="1">IF(F154="","",IF(VLOOKUP(F154,PROFILE!$B$6:$L$5000,11,FALSE)&lt;&gt;"OUT",VLOOKUP(F154,PROFILE!$B$6:$L$5000,9,FALSE)-NOW(),"OUT"))</f>
        <v>OUT</v>
      </c>
      <c r="AA154" s="389">
        <f t="shared" si="21"/>
        <v>391</v>
      </c>
      <c r="AB154" s="389">
        <v>154</v>
      </c>
      <c r="AC154" s="559"/>
      <c r="AD154" s="560"/>
      <c r="AE154" s="561"/>
      <c r="AF154" s="562"/>
      <c r="AG154" s="563" t="s">
        <v>435</v>
      </c>
      <c r="AH154" s="564"/>
      <c r="AI154" s="565"/>
      <c r="AJ154" s="566" t="s">
        <v>437</v>
      </c>
      <c r="AK154" s="567"/>
      <c r="AL154" s="568"/>
      <c r="AM154" s="569"/>
      <c r="AN154" s="570"/>
      <c r="AO154" s="571"/>
      <c r="AP154" s="572"/>
      <c r="AQ154" s="573"/>
      <c r="AR154" s="574"/>
      <c r="AS154" s="575" t="str">
        <f t="shared" si="17"/>
        <v/>
      </c>
      <c r="AT154" s="576">
        <f t="shared" si="18"/>
        <v>42787</v>
      </c>
      <c r="AU154" s="576">
        <f t="shared" si="19"/>
        <v>42788</v>
      </c>
      <c r="AV154" s="576">
        <f t="shared" si="23"/>
        <v>42789</v>
      </c>
      <c r="AW154" s="576">
        <f t="shared" si="22"/>
        <v>42790</v>
      </c>
    </row>
    <row r="155" spans="6:49" ht="23.25" customHeight="1" x14ac:dyDescent="0.35">
      <c r="F155" s="535">
        <v>1702080</v>
      </c>
      <c r="G155" s="536" t="s">
        <v>328</v>
      </c>
      <c r="H155" s="536" t="s">
        <v>630</v>
      </c>
      <c r="I155" s="536" t="s">
        <v>1185</v>
      </c>
      <c r="J155" s="537" t="s">
        <v>43</v>
      </c>
      <c r="K155" s="538"/>
      <c r="L155" s="539">
        <v>42786</v>
      </c>
      <c r="M155" s="540"/>
      <c r="N155" s="540"/>
      <c r="O155" s="541"/>
      <c r="P155" s="539">
        <v>42787</v>
      </c>
      <c r="Q155" s="540"/>
      <c r="R155" s="540"/>
      <c r="S155" s="541"/>
      <c r="T155" s="538">
        <v>42788</v>
      </c>
      <c r="U155" s="539">
        <v>42789</v>
      </c>
      <c r="V155" s="541"/>
      <c r="W155" s="542"/>
      <c r="X155" s="543" t="s">
        <v>559</v>
      </c>
      <c r="Y155" s="542">
        <v>42790</v>
      </c>
      <c r="Z155" s="499" t="str">
        <f ca="1">IF(F155="","",IF(VLOOKUP(F155,PROFILE!$B$6:$L$5000,11,FALSE)&lt;&gt;"OUT",VLOOKUP(F155,PROFILE!$B$6:$L$5000,9,FALSE)-NOW(),"OUT"))</f>
        <v>OUT</v>
      </c>
      <c r="AA155" s="389">
        <f t="shared" si="21"/>
        <v>8499</v>
      </c>
      <c r="AB155" s="389">
        <v>155</v>
      </c>
      <c r="AC155" s="559"/>
      <c r="AD155" s="560"/>
      <c r="AE155" s="561"/>
      <c r="AF155" s="562"/>
      <c r="AG155" s="563" t="s">
        <v>435</v>
      </c>
      <c r="AH155" s="564"/>
      <c r="AI155" s="565"/>
      <c r="AJ155" s="566" t="s">
        <v>534</v>
      </c>
      <c r="AK155" s="567"/>
      <c r="AL155" s="568"/>
      <c r="AM155" s="569"/>
      <c r="AN155" s="570"/>
      <c r="AO155" s="571"/>
      <c r="AP155" s="572"/>
      <c r="AQ155" s="573"/>
      <c r="AR155" s="574"/>
      <c r="AS155" s="575" t="str">
        <f t="shared" si="17"/>
        <v/>
      </c>
      <c r="AT155" s="576">
        <f t="shared" si="18"/>
        <v>42786</v>
      </c>
      <c r="AU155" s="576">
        <f t="shared" si="19"/>
        <v>42787</v>
      </c>
      <c r="AV155" s="576">
        <f t="shared" si="23"/>
        <v>42788</v>
      </c>
      <c r="AW155" s="576">
        <f t="shared" si="22"/>
        <v>42789</v>
      </c>
    </row>
    <row r="156" spans="6:49" ht="23.25" customHeight="1" x14ac:dyDescent="0.35">
      <c r="F156" s="535">
        <v>1702081</v>
      </c>
      <c r="G156" s="536" t="s">
        <v>310</v>
      </c>
      <c r="H156" s="536" t="s">
        <v>336</v>
      </c>
      <c r="I156" s="536" t="s">
        <v>1188</v>
      </c>
      <c r="J156" s="537" t="s">
        <v>43</v>
      </c>
      <c r="K156" s="538"/>
      <c r="L156" s="539">
        <v>42786</v>
      </c>
      <c r="M156" s="540"/>
      <c r="N156" s="540"/>
      <c r="O156" s="541"/>
      <c r="P156" s="539">
        <v>42787</v>
      </c>
      <c r="Q156" s="540"/>
      <c r="R156" s="540"/>
      <c r="S156" s="541"/>
      <c r="T156" s="538">
        <v>42788</v>
      </c>
      <c r="U156" s="539">
        <v>42789</v>
      </c>
      <c r="V156" s="541"/>
      <c r="W156" s="542"/>
      <c r="X156" s="543" t="s">
        <v>559</v>
      </c>
      <c r="Y156" s="542">
        <v>42790</v>
      </c>
      <c r="Z156" s="499" t="str">
        <f ca="1">IF(F156="","",IF(VLOOKUP(F156,PROFILE!$B$6:$L$5000,11,FALSE)&lt;&gt;"OUT",VLOOKUP(F156,PROFILE!$B$6:$L$5000,9,FALSE)-NOW(),"OUT"))</f>
        <v>OUT</v>
      </c>
      <c r="AA156" s="389">
        <f t="shared" si="21"/>
        <v>2859</v>
      </c>
      <c r="AB156" s="389">
        <v>156</v>
      </c>
      <c r="AC156" s="559"/>
      <c r="AD156" s="560" t="s">
        <v>582</v>
      </c>
      <c r="AE156" s="561"/>
      <c r="AF156" s="562"/>
      <c r="AG156" s="563"/>
      <c r="AH156" s="564"/>
      <c r="AI156" s="565"/>
      <c r="AJ156" s="566" t="s">
        <v>534</v>
      </c>
      <c r="AK156" s="567"/>
      <c r="AL156" s="568"/>
      <c r="AM156" s="569"/>
      <c r="AN156" s="570"/>
      <c r="AO156" s="571"/>
      <c r="AP156" s="572"/>
      <c r="AQ156" s="573"/>
      <c r="AR156" s="574"/>
      <c r="AS156" s="575" t="str">
        <f t="shared" si="17"/>
        <v/>
      </c>
      <c r="AT156" s="576">
        <f t="shared" si="18"/>
        <v>42786</v>
      </c>
      <c r="AU156" s="576">
        <f t="shared" si="19"/>
        <v>42787</v>
      </c>
      <c r="AV156" s="576">
        <f t="shared" si="23"/>
        <v>42788</v>
      </c>
      <c r="AW156" s="576">
        <f t="shared" si="22"/>
        <v>42789</v>
      </c>
    </row>
    <row r="157" spans="6:49" ht="23.25" customHeight="1" x14ac:dyDescent="0.35">
      <c r="F157" s="535">
        <v>1701062</v>
      </c>
      <c r="G157" s="536" t="s">
        <v>538</v>
      </c>
      <c r="H157" s="536" t="s">
        <v>539</v>
      </c>
      <c r="I157" s="536" t="s">
        <v>557</v>
      </c>
      <c r="J157" s="537" t="s">
        <v>43</v>
      </c>
      <c r="K157" s="538">
        <v>42787</v>
      </c>
      <c r="L157" s="539"/>
      <c r="M157" s="540"/>
      <c r="N157" s="540"/>
      <c r="O157" s="541"/>
      <c r="P157" s="539"/>
      <c r="Q157" s="540"/>
      <c r="R157" s="540"/>
      <c r="S157" s="541"/>
      <c r="T157" s="538"/>
      <c r="U157" s="539"/>
      <c r="V157" s="541"/>
      <c r="W157" s="542"/>
      <c r="X157" s="543" t="s">
        <v>559</v>
      </c>
      <c r="Y157" s="542">
        <v>42788</v>
      </c>
      <c r="Z157" s="499" t="s">
        <v>555</v>
      </c>
      <c r="AA157" s="389">
        <f t="shared" si="21"/>
        <v>9647</v>
      </c>
      <c r="AB157" s="389">
        <v>157</v>
      </c>
      <c r="AC157" s="559"/>
      <c r="AD157" s="560"/>
      <c r="AE157" s="561"/>
      <c r="AF157" s="562"/>
      <c r="AG157" s="563"/>
      <c r="AH157" s="564"/>
      <c r="AI157" s="565"/>
      <c r="AJ157" s="566"/>
      <c r="AK157" s="567"/>
      <c r="AL157" s="568"/>
      <c r="AM157" s="569"/>
      <c r="AN157" s="570"/>
      <c r="AO157" s="571"/>
      <c r="AP157" s="572"/>
      <c r="AQ157" s="573"/>
      <c r="AR157" s="574"/>
      <c r="AS157" s="575">
        <f t="shared" si="17"/>
        <v>42787</v>
      </c>
      <c r="AT157" s="576" t="str">
        <f t="shared" si="18"/>
        <v/>
      </c>
      <c r="AU157" s="576" t="str">
        <f t="shared" si="19"/>
        <v/>
      </c>
      <c r="AV157" s="576" t="str">
        <f t="shared" si="23"/>
        <v/>
      </c>
      <c r="AW157" s="576" t="str">
        <f t="shared" si="22"/>
        <v/>
      </c>
    </row>
    <row r="158" spans="6:49" ht="23.25" customHeight="1" x14ac:dyDescent="0.35">
      <c r="F158" s="535">
        <v>1701073</v>
      </c>
      <c r="G158" s="536" t="s">
        <v>328</v>
      </c>
      <c r="H158" s="536" t="s">
        <v>598</v>
      </c>
      <c r="I158" s="536" t="s">
        <v>597</v>
      </c>
      <c r="J158" s="537" t="s">
        <v>43</v>
      </c>
      <c r="K158" s="538"/>
      <c r="L158" s="539">
        <v>42786</v>
      </c>
      <c r="M158" s="540"/>
      <c r="N158" s="540"/>
      <c r="O158" s="541"/>
      <c r="P158" s="539">
        <v>42787</v>
      </c>
      <c r="Q158" s="540">
        <v>42788</v>
      </c>
      <c r="R158" s="540">
        <v>42789</v>
      </c>
      <c r="S158" s="541"/>
      <c r="T158" s="538">
        <v>42790</v>
      </c>
      <c r="U158" s="539">
        <v>42791</v>
      </c>
      <c r="V158" s="541">
        <v>42793</v>
      </c>
      <c r="W158" s="542">
        <v>42794</v>
      </c>
      <c r="X158" s="543" t="s">
        <v>559</v>
      </c>
      <c r="Y158" s="542">
        <v>42794</v>
      </c>
      <c r="Z158" s="499" t="str">
        <f ca="1">IF(F158="","",IF(VLOOKUP(F158,PROFILE!$B$6:$L$5000,11,FALSE)&lt;&gt;"OUT",VLOOKUP(F158,PROFILE!$B$6:$L$5000,9,FALSE)-NOW(),"OUT"))</f>
        <v>OUT</v>
      </c>
      <c r="AA158" s="389">
        <f t="shared" si="21"/>
        <v>3976</v>
      </c>
      <c r="AB158" s="389">
        <v>158</v>
      </c>
      <c r="AC158" s="559"/>
      <c r="AD158" s="560" t="s">
        <v>1265</v>
      </c>
      <c r="AE158" s="561"/>
      <c r="AF158" s="562"/>
      <c r="AG158" s="563"/>
      <c r="AH158" s="564"/>
      <c r="AI158" s="565"/>
      <c r="AJ158" s="566" t="s">
        <v>439</v>
      </c>
      <c r="AK158" s="567"/>
      <c r="AL158" s="568"/>
      <c r="AM158" s="569"/>
      <c r="AN158" s="570"/>
      <c r="AO158" s="571"/>
      <c r="AP158" s="572"/>
      <c r="AQ158" s="573"/>
      <c r="AR158" s="574"/>
      <c r="AS158" s="575" t="str">
        <f t="shared" si="17"/>
        <v/>
      </c>
      <c r="AT158" s="576">
        <f t="shared" si="18"/>
        <v>42786</v>
      </c>
      <c r="AU158" s="576">
        <f t="shared" si="19"/>
        <v>42789</v>
      </c>
      <c r="AV158" s="576">
        <f t="shared" si="23"/>
        <v>42790</v>
      </c>
      <c r="AW158" s="576">
        <f t="shared" si="22"/>
        <v>42794</v>
      </c>
    </row>
    <row r="159" spans="6:49" ht="23.25" customHeight="1" x14ac:dyDescent="0.35">
      <c r="F159" s="535">
        <v>1701091</v>
      </c>
      <c r="G159" s="536" t="s">
        <v>294</v>
      </c>
      <c r="H159" s="536" t="s">
        <v>389</v>
      </c>
      <c r="I159" s="536" t="s">
        <v>650</v>
      </c>
      <c r="J159" s="537" t="s">
        <v>44</v>
      </c>
      <c r="K159" s="538"/>
      <c r="L159" s="539">
        <v>42787</v>
      </c>
      <c r="M159" s="540"/>
      <c r="N159" s="540"/>
      <c r="O159" s="541"/>
      <c r="P159" s="539"/>
      <c r="Q159" s="540"/>
      <c r="R159" s="540"/>
      <c r="S159" s="541"/>
      <c r="T159" s="538">
        <v>42788</v>
      </c>
      <c r="U159" s="539"/>
      <c r="V159" s="541"/>
      <c r="W159" s="542"/>
      <c r="X159" s="543" t="s">
        <v>559</v>
      </c>
      <c r="Y159" s="542">
        <v>42789</v>
      </c>
      <c r="Z159" s="499" t="s">
        <v>555</v>
      </c>
      <c r="AA159" s="389">
        <f t="shared" si="21"/>
        <v>956</v>
      </c>
      <c r="AB159" s="389">
        <v>159</v>
      </c>
      <c r="AC159" s="559"/>
      <c r="AD159" s="560"/>
      <c r="AE159" s="561"/>
      <c r="AF159" s="562"/>
      <c r="AG159" s="563"/>
      <c r="AH159" s="564"/>
      <c r="AI159" s="565"/>
      <c r="AJ159" s="566"/>
      <c r="AK159" s="567"/>
      <c r="AL159" s="568"/>
      <c r="AM159" s="569"/>
      <c r="AN159" s="570"/>
      <c r="AO159" s="571"/>
      <c r="AP159" s="572"/>
      <c r="AQ159" s="573"/>
      <c r="AR159" s="574"/>
      <c r="AS159" s="575" t="str">
        <f t="shared" si="17"/>
        <v/>
      </c>
      <c r="AT159" s="576">
        <f t="shared" si="18"/>
        <v>42787</v>
      </c>
      <c r="AU159" s="576" t="str">
        <f t="shared" si="19"/>
        <v/>
      </c>
      <c r="AV159" s="576">
        <f t="shared" si="23"/>
        <v>42788</v>
      </c>
      <c r="AW159" s="576" t="str">
        <f t="shared" si="22"/>
        <v/>
      </c>
    </row>
    <row r="160" spans="6:49" ht="23.25" customHeight="1" x14ac:dyDescent="0.35">
      <c r="F160" s="535">
        <v>1702025</v>
      </c>
      <c r="G160" s="536" t="s">
        <v>310</v>
      </c>
      <c r="H160" s="536" t="s">
        <v>400</v>
      </c>
      <c r="I160" s="536" t="s">
        <v>1019</v>
      </c>
      <c r="J160" s="537" t="s">
        <v>44</v>
      </c>
      <c r="K160" s="538"/>
      <c r="L160" s="539">
        <v>42788</v>
      </c>
      <c r="M160" s="540"/>
      <c r="N160" s="540"/>
      <c r="O160" s="541"/>
      <c r="P160" s="539">
        <v>42789</v>
      </c>
      <c r="Q160" s="540">
        <v>42790</v>
      </c>
      <c r="R160" s="540"/>
      <c r="S160" s="541"/>
      <c r="T160" s="538">
        <v>42791</v>
      </c>
      <c r="U160" s="539">
        <v>42793</v>
      </c>
      <c r="V160" s="541">
        <v>42794</v>
      </c>
      <c r="W160" s="542">
        <v>42795</v>
      </c>
      <c r="X160" s="543" t="s">
        <v>559</v>
      </c>
      <c r="Y160" s="542">
        <v>42795</v>
      </c>
      <c r="Z160" s="499" t="str">
        <f ca="1">IF(F160="","",IF(VLOOKUP(F160,PROFILE!$B$6:$L$5000,11,FALSE)&lt;&gt;"OUT",VLOOKUP(F160,PROFILE!$B$6:$L$5000,9,FALSE)-NOW(),"OUT"))</f>
        <v>OUT</v>
      </c>
      <c r="AA160" s="389">
        <f t="shared" si="21"/>
        <v>7406</v>
      </c>
      <c r="AB160" s="389">
        <v>160</v>
      </c>
      <c r="AC160" s="559"/>
      <c r="AD160" s="560"/>
      <c r="AE160" s="561"/>
      <c r="AF160" s="562"/>
      <c r="AG160" s="563" t="s">
        <v>435</v>
      </c>
      <c r="AH160" s="564"/>
      <c r="AI160" s="565"/>
      <c r="AJ160" s="566" t="s">
        <v>439</v>
      </c>
      <c r="AK160" s="567"/>
      <c r="AL160" s="568"/>
      <c r="AM160" s="569"/>
      <c r="AN160" s="570"/>
      <c r="AO160" s="571"/>
      <c r="AP160" s="572"/>
      <c r="AQ160" s="573"/>
      <c r="AR160" s="574"/>
      <c r="AS160" s="575" t="str">
        <f t="shared" si="17"/>
        <v/>
      </c>
      <c r="AT160" s="576">
        <f t="shared" si="18"/>
        <v>42788</v>
      </c>
      <c r="AU160" s="576">
        <f t="shared" si="19"/>
        <v>42790</v>
      </c>
      <c r="AV160" s="576">
        <f t="shared" si="23"/>
        <v>42791</v>
      </c>
      <c r="AW160" s="576">
        <f t="shared" si="22"/>
        <v>42795</v>
      </c>
    </row>
    <row r="161" spans="6:49" ht="23.25" customHeight="1" x14ac:dyDescent="0.35">
      <c r="F161" s="535">
        <v>1111111</v>
      </c>
      <c r="G161" s="536" t="s">
        <v>103</v>
      </c>
      <c r="H161" s="536" t="s">
        <v>103</v>
      </c>
      <c r="I161" s="536" t="s">
        <v>103</v>
      </c>
      <c r="J161" s="537" t="s">
        <v>103</v>
      </c>
      <c r="K161" s="538"/>
      <c r="L161" s="539">
        <v>42786</v>
      </c>
      <c r="M161" s="540"/>
      <c r="N161" s="540"/>
      <c r="O161" s="541"/>
      <c r="P161" s="539">
        <v>42787</v>
      </c>
      <c r="Q161" s="540"/>
      <c r="R161" s="540"/>
      <c r="S161" s="541"/>
      <c r="T161" s="538">
        <v>42788</v>
      </c>
      <c r="U161" s="539">
        <v>42789</v>
      </c>
      <c r="V161" s="541">
        <v>42790</v>
      </c>
      <c r="W161" s="542"/>
      <c r="X161" s="543"/>
      <c r="Y161" s="542" t="str">
        <f>IF(F161="","","ยังไม่กำหนด")</f>
        <v>ยังไม่กำหนด</v>
      </c>
      <c r="Z161" s="499" t="e">
        <f ca="1">IF(F161="","",IF(VLOOKUP(F161,PROFILE!$B$6:$L$5000,11,FALSE)&lt;&gt;"OUT",VLOOKUP(F161,PROFILE!$B$6:$L$5000,9,FALSE)-NOW(),"OUT"))</f>
        <v>#N/A</v>
      </c>
      <c r="AA161" s="389" t="e">
        <f t="shared" si="21"/>
        <v>#VALUE!</v>
      </c>
      <c r="AB161" s="389">
        <v>161</v>
      </c>
      <c r="AC161" s="559"/>
      <c r="AD161" s="560"/>
      <c r="AE161" s="561"/>
      <c r="AF161" s="562"/>
      <c r="AG161" s="563"/>
      <c r="AH161" s="564"/>
      <c r="AI161" s="565"/>
      <c r="AJ161" s="566"/>
      <c r="AK161" s="567"/>
      <c r="AL161" s="568"/>
      <c r="AM161" s="569"/>
      <c r="AN161" s="570"/>
      <c r="AO161" s="571"/>
      <c r="AP161" s="572"/>
      <c r="AQ161" s="573"/>
      <c r="AR161" s="574"/>
      <c r="AS161" s="575" t="str">
        <f t="shared" si="17"/>
        <v/>
      </c>
      <c r="AT161" s="576">
        <f t="shared" si="18"/>
        <v>42786</v>
      </c>
      <c r="AU161" s="576">
        <f t="shared" si="19"/>
        <v>42787</v>
      </c>
      <c r="AV161" s="576">
        <f t="shared" si="23"/>
        <v>42788</v>
      </c>
      <c r="AW161" s="576">
        <f t="shared" si="22"/>
        <v>42790</v>
      </c>
    </row>
    <row r="162" spans="6:49" ht="23.25" customHeight="1" x14ac:dyDescent="0.35">
      <c r="F162" s="535">
        <v>1702059</v>
      </c>
      <c r="G162" s="536" t="s">
        <v>310</v>
      </c>
      <c r="H162" s="536" t="s">
        <v>336</v>
      </c>
      <c r="I162" s="536" t="s">
        <v>2364</v>
      </c>
      <c r="J162" s="537" t="s">
        <v>43</v>
      </c>
      <c r="K162" s="538"/>
      <c r="L162" s="539">
        <v>42789</v>
      </c>
      <c r="M162" s="540"/>
      <c r="N162" s="540"/>
      <c r="O162" s="541"/>
      <c r="P162" s="539"/>
      <c r="Q162" s="540"/>
      <c r="R162" s="540"/>
      <c r="S162" s="541"/>
      <c r="T162" s="538"/>
      <c r="U162" s="539"/>
      <c r="V162" s="541"/>
      <c r="W162" s="542"/>
      <c r="X162" s="543" t="s">
        <v>559</v>
      </c>
      <c r="Y162" s="542">
        <v>42789</v>
      </c>
      <c r="Z162" s="499" t="s">
        <v>555</v>
      </c>
      <c r="AA162" s="389">
        <f t="shared" si="21"/>
        <v>42741</v>
      </c>
      <c r="AB162" s="389">
        <v>162</v>
      </c>
      <c r="AC162" s="559"/>
      <c r="AD162" s="560"/>
      <c r="AE162" s="561"/>
      <c r="AF162" s="562"/>
      <c r="AG162" s="563"/>
      <c r="AH162" s="564"/>
      <c r="AI162" s="565"/>
      <c r="AJ162" s="566"/>
      <c r="AK162" s="567"/>
      <c r="AL162" s="568"/>
      <c r="AM162" s="569"/>
      <c r="AN162" s="570"/>
      <c r="AO162" s="571"/>
      <c r="AP162" s="572"/>
      <c r="AQ162" s="573"/>
      <c r="AR162" s="574"/>
      <c r="AS162" s="575" t="str">
        <f t="shared" si="17"/>
        <v/>
      </c>
      <c r="AT162" s="576">
        <f t="shared" si="18"/>
        <v>42789</v>
      </c>
      <c r="AU162" s="576" t="str">
        <f t="shared" si="19"/>
        <v/>
      </c>
      <c r="AV162" s="576" t="str">
        <f t="shared" si="23"/>
        <v/>
      </c>
      <c r="AW162" s="576" t="str">
        <f t="shared" si="22"/>
        <v/>
      </c>
    </row>
    <row r="163" spans="6:49" ht="23.25" customHeight="1" x14ac:dyDescent="0.35">
      <c r="F163" s="535">
        <v>1702085</v>
      </c>
      <c r="G163" s="536" t="s">
        <v>323</v>
      </c>
      <c r="H163" s="536">
        <v>2</v>
      </c>
      <c r="I163" s="536" t="s">
        <v>1201</v>
      </c>
      <c r="J163" s="537" t="s">
        <v>44</v>
      </c>
      <c r="K163" s="538"/>
      <c r="L163" s="539">
        <v>42788</v>
      </c>
      <c r="M163" s="540"/>
      <c r="N163" s="540"/>
      <c r="O163" s="541"/>
      <c r="P163" s="539">
        <v>42789</v>
      </c>
      <c r="Q163" s="540">
        <v>42790</v>
      </c>
      <c r="R163" s="540"/>
      <c r="S163" s="541"/>
      <c r="T163" s="538">
        <v>42791</v>
      </c>
      <c r="U163" s="539">
        <v>42793</v>
      </c>
      <c r="V163" s="541"/>
      <c r="W163" s="542"/>
      <c r="X163" s="543" t="s">
        <v>559</v>
      </c>
      <c r="Y163" s="542">
        <v>42793</v>
      </c>
      <c r="Z163" s="499" t="str">
        <f ca="1">IF(F163="","",IF(VLOOKUP(F163,PROFILE!$B$6:$L$5000,11,FALSE)&lt;&gt;"OUT",VLOOKUP(F163,PROFILE!$B$6:$L$5000,9,FALSE)-NOW(),"OUT"))</f>
        <v>OUT</v>
      </c>
      <c r="AA163" s="389">
        <f t="shared" si="21"/>
        <v>7823</v>
      </c>
      <c r="AB163" s="389">
        <v>163</v>
      </c>
      <c r="AC163" s="559"/>
      <c r="AD163" s="560"/>
      <c r="AE163" s="561"/>
      <c r="AF163" s="562"/>
      <c r="AG163" s="563" t="s">
        <v>435</v>
      </c>
      <c r="AH163" s="564"/>
      <c r="AI163" s="565"/>
      <c r="AJ163" s="566" t="s">
        <v>1204</v>
      </c>
      <c r="AK163" s="567"/>
      <c r="AL163" s="568"/>
      <c r="AM163" s="569"/>
      <c r="AN163" s="570"/>
      <c r="AO163" s="571"/>
      <c r="AP163" s="572"/>
      <c r="AQ163" s="573"/>
      <c r="AR163" s="574"/>
      <c r="AS163" s="575" t="str">
        <f t="shared" si="17"/>
        <v/>
      </c>
      <c r="AT163" s="576">
        <f t="shared" si="18"/>
        <v>42788</v>
      </c>
      <c r="AU163" s="576">
        <f t="shared" si="19"/>
        <v>42790</v>
      </c>
      <c r="AV163" s="576">
        <f t="shared" si="23"/>
        <v>42791</v>
      </c>
      <c r="AW163" s="576">
        <f t="shared" si="22"/>
        <v>42793</v>
      </c>
    </row>
    <row r="164" spans="6:49" ht="23.25" customHeight="1" x14ac:dyDescent="0.35">
      <c r="F164" s="578">
        <v>1702036</v>
      </c>
      <c r="G164" s="536" t="s">
        <v>310</v>
      </c>
      <c r="H164" s="536" t="s">
        <v>1050</v>
      </c>
      <c r="I164" s="536" t="s">
        <v>3035</v>
      </c>
      <c r="J164" s="537" t="s">
        <v>179</v>
      </c>
      <c r="K164" s="538"/>
      <c r="L164" s="539"/>
      <c r="M164" s="540"/>
      <c r="N164" s="540"/>
      <c r="O164" s="541"/>
      <c r="P164" s="539"/>
      <c r="Q164" s="540"/>
      <c r="R164" s="540"/>
      <c r="S164" s="541"/>
      <c r="T164" s="538"/>
      <c r="U164" s="539"/>
      <c r="V164" s="541"/>
      <c r="W164" s="542"/>
      <c r="X164" s="543" t="s">
        <v>559</v>
      </c>
      <c r="Y164" s="542" t="str">
        <f t="shared" ref="Y164:Y167" si="24">IF(F164="","","ยังไม่กำหนด")</f>
        <v>ยังไม่กำหนด</v>
      </c>
      <c r="Z164" s="499" t="str">
        <f ca="1">IF(F164="","",IF(VLOOKUP(F164,PROFILE!$B$6:$L$5000,11,FALSE)&lt;&gt;"OUT",VLOOKUP(F164,PROFILE!$B$6:$L$5000,9,FALSE)-NOW(),"OUT"))</f>
        <v>OUT</v>
      </c>
      <c r="AA164" s="389">
        <f t="shared" si="21"/>
        <v>42761</v>
      </c>
      <c r="AB164" s="389">
        <v>164</v>
      </c>
      <c r="AC164" s="559"/>
      <c r="AD164" s="560"/>
      <c r="AE164" s="561"/>
      <c r="AF164" s="562"/>
      <c r="AG164" s="563" t="s">
        <v>902</v>
      </c>
      <c r="AH164" s="564"/>
      <c r="AI164" s="565"/>
      <c r="AJ164" s="566" t="s">
        <v>581</v>
      </c>
      <c r="AK164" s="567"/>
      <c r="AL164" s="568"/>
      <c r="AM164" s="569"/>
      <c r="AN164" s="570"/>
      <c r="AO164" s="571"/>
      <c r="AP164" s="572"/>
      <c r="AQ164" s="573"/>
      <c r="AR164" s="574"/>
      <c r="AS164" s="575" t="str">
        <f t="shared" si="17"/>
        <v/>
      </c>
      <c r="AT164" s="576" t="str">
        <f t="shared" si="18"/>
        <v/>
      </c>
      <c r="AU164" s="576" t="str">
        <f t="shared" si="19"/>
        <v/>
      </c>
      <c r="AV164" s="576" t="str">
        <f t="shared" si="23"/>
        <v/>
      </c>
      <c r="AW164" s="576" t="str">
        <f t="shared" si="22"/>
        <v/>
      </c>
    </row>
    <row r="165" spans="6:49" ht="23.25" customHeight="1" x14ac:dyDescent="0.35">
      <c r="F165" s="578">
        <v>1702055</v>
      </c>
      <c r="G165" s="536" t="s">
        <v>403</v>
      </c>
      <c r="H165" s="536" t="s">
        <v>404</v>
      </c>
      <c r="I165" s="536" t="s">
        <v>1109</v>
      </c>
      <c r="J165" s="537" t="s">
        <v>179</v>
      </c>
      <c r="K165" s="538"/>
      <c r="L165" s="539"/>
      <c r="M165" s="540"/>
      <c r="N165" s="540"/>
      <c r="O165" s="541"/>
      <c r="P165" s="539"/>
      <c r="Q165" s="540"/>
      <c r="R165" s="540"/>
      <c r="S165" s="541"/>
      <c r="T165" s="538"/>
      <c r="U165" s="539"/>
      <c r="V165" s="541"/>
      <c r="W165" s="542"/>
      <c r="X165" s="543" t="s">
        <v>559</v>
      </c>
      <c r="Y165" s="542" t="str">
        <f t="shared" si="24"/>
        <v>ยังไม่กำหนด</v>
      </c>
      <c r="Z165" s="499">
        <f ca="1">IF(F165="","",IF(VLOOKUP(F165,PROFILE!$B$6:$L$5000,11,FALSE)&lt;&gt;"OUT",VLOOKUP(F165,PROFILE!$B$6:$L$5000,9,FALSE)-NOW(),"OUT"))</f>
        <v>-43032.973902430553</v>
      </c>
      <c r="AA165" s="389">
        <f t="shared" si="21"/>
        <v>8097</v>
      </c>
      <c r="AB165" s="389">
        <v>165</v>
      </c>
      <c r="AC165" s="559"/>
      <c r="AD165" s="560"/>
      <c r="AE165" s="561"/>
      <c r="AF165" s="562"/>
      <c r="AG165" s="563" t="s">
        <v>435</v>
      </c>
      <c r="AH165" s="564"/>
      <c r="AI165" s="565"/>
      <c r="AJ165" s="566" t="s">
        <v>581</v>
      </c>
      <c r="AK165" s="567"/>
      <c r="AL165" s="568"/>
      <c r="AM165" s="569"/>
      <c r="AN165" s="570"/>
      <c r="AO165" s="571"/>
      <c r="AP165" s="572"/>
      <c r="AQ165" s="573"/>
      <c r="AR165" s="574"/>
      <c r="AS165" s="575" t="str">
        <f t="shared" si="17"/>
        <v/>
      </c>
      <c r="AT165" s="576" t="str">
        <f t="shared" si="18"/>
        <v/>
      </c>
      <c r="AU165" s="576" t="str">
        <f t="shared" si="19"/>
        <v/>
      </c>
      <c r="AV165" s="576" t="str">
        <f t="shared" si="23"/>
        <v/>
      </c>
      <c r="AW165" s="576" t="str">
        <f t="shared" si="22"/>
        <v/>
      </c>
    </row>
    <row r="166" spans="6:49" ht="23.25" customHeight="1" x14ac:dyDescent="0.35">
      <c r="F166" s="578">
        <v>1702061</v>
      </c>
      <c r="G166" s="536" t="s">
        <v>1129</v>
      </c>
      <c r="H166" s="536" t="s">
        <v>336</v>
      </c>
      <c r="I166" s="536" t="s">
        <v>1128</v>
      </c>
      <c r="J166" s="537" t="s">
        <v>179</v>
      </c>
      <c r="K166" s="538"/>
      <c r="L166" s="539"/>
      <c r="M166" s="540"/>
      <c r="N166" s="540"/>
      <c r="O166" s="541"/>
      <c r="P166" s="539"/>
      <c r="Q166" s="540"/>
      <c r="R166" s="540"/>
      <c r="S166" s="541"/>
      <c r="T166" s="538"/>
      <c r="U166" s="539"/>
      <c r="V166" s="541"/>
      <c r="W166" s="542"/>
      <c r="X166" s="543" t="s">
        <v>559</v>
      </c>
      <c r="Y166" s="542" t="str">
        <f t="shared" si="24"/>
        <v>ยังไม่กำหนด</v>
      </c>
      <c r="Z166" s="499" t="str">
        <f ca="1">IF(F166="","",IF(VLOOKUP(F166,PROFILE!$B$6:$L$5000,11,FALSE)&lt;&gt;"OUT",VLOOKUP(F166,PROFILE!$B$6:$L$5000,9,FALSE)-NOW(),"OUT"))</f>
        <v>OUT</v>
      </c>
      <c r="AA166" s="389">
        <f t="shared" si="21"/>
        <v>1183</v>
      </c>
      <c r="AB166" s="389">
        <v>166</v>
      </c>
      <c r="AC166" s="559"/>
      <c r="AD166" s="560"/>
      <c r="AE166" s="561"/>
      <c r="AF166" s="562"/>
      <c r="AG166" s="563"/>
      <c r="AH166" s="564"/>
      <c r="AI166" s="565"/>
      <c r="AJ166" s="566"/>
      <c r="AK166" s="567"/>
      <c r="AL166" s="568"/>
      <c r="AM166" s="569"/>
      <c r="AN166" s="570"/>
      <c r="AO166" s="571"/>
      <c r="AP166" s="572"/>
      <c r="AQ166" s="573"/>
      <c r="AR166" s="574"/>
      <c r="AS166" s="575" t="str">
        <f t="shared" si="17"/>
        <v/>
      </c>
      <c r="AT166" s="576" t="str">
        <f t="shared" si="18"/>
        <v/>
      </c>
      <c r="AU166" s="576" t="str">
        <f t="shared" si="19"/>
        <v/>
      </c>
      <c r="AV166" s="576" t="str">
        <f t="shared" si="23"/>
        <v/>
      </c>
      <c r="AW166" s="576" t="str">
        <f t="shared" si="22"/>
        <v/>
      </c>
    </row>
    <row r="167" spans="6:49" ht="23.25" customHeight="1" x14ac:dyDescent="0.35">
      <c r="F167" s="578">
        <v>1702079</v>
      </c>
      <c r="G167" s="536" t="s">
        <v>294</v>
      </c>
      <c r="H167" s="536" t="s">
        <v>389</v>
      </c>
      <c r="I167" s="536" t="s">
        <v>1183</v>
      </c>
      <c r="J167" s="537" t="s">
        <v>179</v>
      </c>
      <c r="K167" s="538"/>
      <c r="L167" s="539"/>
      <c r="M167" s="540"/>
      <c r="N167" s="540"/>
      <c r="O167" s="541"/>
      <c r="P167" s="539"/>
      <c r="Q167" s="540"/>
      <c r="R167" s="540"/>
      <c r="S167" s="541"/>
      <c r="T167" s="538"/>
      <c r="U167" s="539"/>
      <c r="V167" s="541"/>
      <c r="W167" s="542"/>
      <c r="X167" s="543" t="s">
        <v>559</v>
      </c>
      <c r="Y167" s="542" t="str">
        <f t="shared" si="24"/>
        <v>ยังไม่กำหนด</v>
      </c>
      <c r="Z167" s="499" t="str">
        <f ca="1">IF(F167="","",IF(VLOOKUP(F167,PROFILE!$B$6:$L$5000,11,FALSE)&lt;&gt;"OUT",VLOOKUP(F167,PROFILE!$B$6:$L$5000,9,FALSE)-NOW(),"OUT"))</f>
        <v>OUT</v>
      </c>
      <c r="AA167" s="389">
        <f t="shared" si="21"/>
        <v>2696</v>
      </c>
      <c r="AB167" s="389">
        <v>167</v>
      </c>
      <c r="AC167" s="559"/>
      <c r="AD167" s="560"/>
      <c r="AE167" s="561"/>
      <c r="AF167" s="562"/>
      <c r="AG167" s="563" t="s">
        <v>435</v>
      </c>
      <c r="AH167" s="564"/>
      <c r="AI167" s="565"/>
      <c r="AJ167" s="566" t="s">
        <v>439</v>
      </c>
      <c r="AK167" s="567"/>
      <c r="AL167" s="568"/>
      <c r="AM167" s="569"/>
      <c r="AN167" s="570"/>
      <c r="AO167" s="571"/>
      <c r="AP167" s="572" t="s">
        <v>1597</v>
      </c>
      <c r="AQ167" s="573"/>
      <c r="AR167" s="574"/>
      <c r="AS167" s="575" t="str">
        <f t="shared" si="17"/>
        <v/>
      </c>
      <c r="AT167" s="576" t="str">
        <f t="shared" si="18"/>
        <v/>
      </c>
      <c r="AU167" s="576" t="str">
        <f t="shared" si="19"/>
        <v/>
      </c>
      <c r="AV167" s="576" t="str">
        <f t="shared" si="23"/>
        <v/>
      </c>
      <c r="AW167" s="576" t="str">
        <f t="shared" si="22"/>
        <v/>
      </c>
    </row>
    <row r="168" spans="6:49" ht="23.25" customHeight="1" x14ac:dyDescent="0.35">
      <c r="F168" s="577">
        <v>1701071</v>
      </c>
      <c r="G168" s="536" t="s">
        <v>294</v>
      </c>
      <c r="H168" s="536" t="s">
        <v>590</v>
      </c>
      <c r="I168" s="536" t="s">
        <v>589</v>
      </c>
      <c r="J168" s="537" t="s">
        <v>43</v>
      </c>
      <c r="K168" s="538"/>
      <c r="L168" s="539">
        <v>42791</v>
      </c>
      <c r="M168" s="540"/>
      <c r="N168" s="540"/>
      <c r="O168" s="541"/>
      <c r="P168" s="539">
        <v>42793</v>
      </c>
      <c r="Q168" s="540"/>
      <c r="R168" s="540"/>
      <c r="S168" s="541"/>
      <c r="T168" s="538">
        <v>42794</v>
      </c>
      <c r="U168" s="539">
        <v>42795</v>
      </c>
      <c r="V168" s="541"/>
      <c r="W168" s="542"/>
      <c r="X168" s="543" t="s">
        <v>559</v>
      </c>
      <c r="Y168" s="542">
        <v>42795</v>
      </c>
      <c r="Z168" s="499" t="str">
        <f ca="1">IF(F168="","",IF(VLOOKUP(F168,PROFILE!$B$6:$L$5000,11,FALSE)&lt;&gt;"OUT",VLOOKUP(F168,PROFILE!$B$6:$L$5000,9,FALSE)-NOW(),"OUT"))</f>
        <v>OUT</v>
      </c>
      <c r="AA168" s="389">
        <f t="shared" si="21"/>
        <v>8043</v>
      </c>
      <c r="AB168" s="389">
        <v>168</v>
      </c>
      <c r="AC168" s="559"/>
      <c r="AD168" s="560"/>
      <c r="AE168" s="561"/>
      <c r="AF168" s="562"/>
      <c r="AG168" s="563" t="s">
        <v>435</v>
      </c>
      <c r="AH168" s="564"/>
      <c r="AI168" s="565"/>
      <c r="AJ168" s="566" t="s">
        <v>437</v>
      </c>
      <c r="AK168" s="567"/>
      <c r="AL168" s="568"/>
      <c r="AM168" s="569"/>
      <c r="AN168" s="570"/>
      <c r="AO168" s="571"/>
      <c r="AP168" s="572"/>
      <c r="AQ168" s="573"/>
      <c r="AR168" s="574"/>
      <c r="AS168" s="575" t="str">
        <f t="shared" si="17"/>
        <v/>
      </c>
      <c r="AT168" s="576">
        <f t="shared" si="18"/>
        <v>42791</v>
      </c>
      <c r="AU168" s="576">
        <f t="shared" si="19"/>
        <v>42793</v>
      </c>
      <c r="AV168" s="576">
        <f t="shared" si="23"/>
        <v>42794</v>
      </c>
      <c r="AW168" s="576">
        <f t="shared" si="22"/>
        <v>42795</v>
      </c>
    </row>
    <row r="169" spans="6:49" ht="23.25" customHeight="1" x14ac:dyDescent="0.35">
      <c r="F169" s="535">
        <v>1702090</v>
      </c>
      <c r="G169" s="536" t="s">
        <v>294</v>
      </c>
      <c r="H169" s="536" t="s">
        <v>389</v>
      </c>
      <c r="I169" s="536" t="s">
        <v>1217</v>
      </c>
      <c r="J169" s="537" t="s">
        <v>43</v>
      </c>
      <c r="K169" s="538"/>
      <c r="L169" s="539">
        <v>42791</v>
      </c>
      <c r="M169" s="540"/>
      <c r="N169" s="540"/>
      <c r="O169" s="541"/>
      <c r="P169" s="539">
        <v>42793</v>
      </c>
      <c r="Q169" s="540"/>
      <c r="R169" s="540"/>
      <c r="S169" s="541"/>
      <c r="T169" s="538">
        <v>42794</v>
      </c>
      <c r="U169" s="539">
        <v>42795</v>
      </c>
      <c r="V169" s="541"/>
      <c r="W169" s="542"/>
      <c r="X169" s="543" t="s">
        <v>559</v>
      </c>
      <c r="Y169" s="542">
        <v>42795</v>
      </c>
      <c r="Z169" s="499" t="str">
        <f ca="1">IF(F169="","",IF(VLOOKUP(F169,PROFILE!$B$6:$L$5000,11,FALSE)&lt;&gt;"OUT",VLOOKUP(F169,PROFILE!$B$6:$L$5000,9,FALSE)-NOW(),"OUT"))</f>
        <v>OUT</v>
      </c>
      <c r="AA169" s="389">
        <f t="shared" si="21"/>
        <v>2812</v>
      </c>
      <c r="AB169" s="389">
        <v>169</v>
      </c>
      <c r="AC169" s="559"/>
      <c r="AD169" s="560"/>
      <c r="AE169" s="561"/>
      <c r="AF169" s="562"/>
      <c r="AG169" s="563" t="s">
        <v>435</v>
      </c>
      <c r="AH169" s="564"/>
      <c r="AI169" s="565"/>
      <c r="AJ169" s="566" t="s">
        <v>1204</v>
      </c>
      <c r="AK169" s="567"/>
      <c r="AL169" s="568"/>
      <c r="AM169" s="569"/>
      <c r="AN169" s="570"/>
      <c r="AO169" s="571"/>
      <c r="AP169" s="572"/>
      <c r="AQ169" s="573"/>
      <c r="AR169" s="574"/>
      <c r="AS169" s="575" t="str">
        <f t="shared" si="17"/>
        <v/>
      </c>
      <c r="AT169" s="576">
        <f t="shared" si="18"/>
        <v>42791</v>
      </c>
      <c r="AU169" s="576">
        <f t="shared" si="19"/>
        <v>42793</v>
      </c>
      <c r="AV169" s="576">
        <f t="shared" si="23"/>
        <v>42794</v>
      </c>
      <c r="AW169" s="576">
        <f t="shared" si="22"/>
        <v>42795</v>
      </c>
    </row>
    <row r="170" spans="6:49" ht="23.25" customHeight="1" x14ac:dyDescent="0.35">
      <c r="F170" s="535">
        <v>1702038</v>
      </c>
      <c r="G170" s="536" t="s">
        <v>294</v>
      </c>
      <c r="H170" s="536" t="s">
        <v>590</v>
      </c>
      <c r="I170" s="536" t="s">
        <v>1056</v>
      </c>
      <c r="J170" s="537" t="s">
        <v>102</v>
      </c>
      <c r="K170" s="538"/>
      <c r="L170" s="539">
        <v>42791</v>
      </c>
      <c r="M170" s="540"/>
      <c r="N170" s="540"/>
      <c r="O170" s="541"/>
      <c r="P170" s="539">
        <v>42793</v>
      </c>
      <c r="Q170" s="540"/>
      <c r="R170" s="540"/>
      <c r="S170" s="541"/>
      <c r="T170" s="538">
        <v>42794</v>
      </c>
      <c r="U170" s="539">
        <v>42795</v>
      </c>
      <c r="V170" s="541"/>
      <c r="W170" s="542"/>
      <c r="X170" s="543" t="s">
        <v>559</v>
      </c>
      <c r="Y170" s="542">
        <v>42795</v>
      </c>
      <c r="Z170" s="499" t="str">
        <f ca="1">IF(F170="","",IF(VLOOKUP(F170,PROFILE!$B$6:$L$5000,11,FALSE)&lt;&gt;"OUT",VLOOKUP(F170,PROFILE!$B$6:$L$5000,9,FALSE)-NOW(),"OUT"))</f>
        <v>OUT</v>
      </c>
      <c r="AA170" s="389">
        <f t="shared" si="21"/>
        <v>590</v>
      </c>
      <c r="AB170" s="389">
        <v>170</v>
      </c>
      <c r="AC170" s="559"/>
      <c r="AD170" s="560"/>
      <c r="AE170" s="561"/>
      <c r="AF170" s="562"/>
      <c r="AG170" s="563" t="s">
        <v>436</v>
      </c>
      <c r="AH170" s="564"/>
      <c r="AI170" s="565"/>
      <c r="AJ170" s="566" t="s">
        <v>534</v>
      </c>
      <c r="AK170" s="567"/>
      <c r="AL170" s="568"/>
      <c r="AM170" s="569"/>
      <c r="AN170" s="570"/>
      <c r="AO170" s="571"/>
      <c r="AP170" s="572"/>
      <c r="AQ170" s="573"/>
      <c r="AR170" s="574"/>
      <c r="AS170" s="575" t="str">
        <f t="shared" si="17"/>
        <v/>
      </c>
      <c r="AT170" s="576">
        <f t="shared" si="18"/>
        <v>42791</v>
      </c>
      <c r="AU170" s="576">
        <f t="shared" si="19"/>
        <v>42793</v>
      </c>
      <c r="AV170" s="576">
        <f t="shared" si="23"/>
        <v>42794</v>
      </c>
      <c r="AW170" s="576">
        <f t="shared" si="22"/>
        <v>42795</v>
      </c>
    </row>
    <row r="171" spans="6:49" ht="23.25" customHeight="1" x14ac:dyDescent="0.35">
      <c r="F171" s="535">
        <v>1701018</v>
      </c>
      <c r="G171" s="536" t="s">
        <v>294</v>
      </c>
      <c r="H171" s="536" t="s">
        <v>389</v>
      </c>
      <c r="I171" s="536" t="s">
        <v>388</v>
      </c>
      <c r="J171" s="537" t="s">
        <v>43</v>
      </c>
      <c r="K171" s="538"/>
      <c r="L171" s="539">
        <v>42786</v>
      </c>
      <c r="M171" s="540"/>
      <c r="N171" s="540"/>
      <c r="O171" s="541"/>
      <c r="P171" s="539">
        <v>42787</v>
      </c>
      <c r="Q171" s="540"/>
      <c r="R171" s="540"/>
      <c r="S171" s="541"/>
      <c r="T171" s="538">
        <v>42788</v>
      </c>
      <c r="U171" s="539">
        <v>42789</v>
      </c>
      <c r="V171" s="541"/>
      <c r="W171" s="542"/>
      <c r="X171" s="543" t="s">
        <v>559</v>
      </c>
      <c r="Y171" s="542">
        <v>42789</v>
      </c>
      <c r="Z171" s="499" t="str">
        <f ca="1">IF(F171="","",IF(VLOOKUP(F171,PROFILE!$B$6:$L$5000,11,FALSE)&lt;&gt;"OUT",VLOOKUP(F171,PROFILE!$B$6:$L$5000,9,FALSE)-NOW(),"OUT"))</f>
        <v>OUT</v>
      </c>
      <c r="AA171" s="389">
        <f t="shared" si="21"/>
        <v>649</v>
      </c>
      <c r="AB171" s="389">
        <v>171</v>
      </c>
      <c r="AC171" s="559"/>
      <c r="AD171" s="560"/>
      <c r="AE171" s="561"/>
      <c r="AF171" s="562"/>
      <c r="AG171" s="563" t="s">
        <v>435</v>
      </c>
      <c r="AH171" s="564"/>
      <c r="AI171" s="565"/>
      <c r="AJ171" s="566" t="s">
        <v>440</v>
      </c>
      <c r="AK171" s="567"/>
      <c r="AL171" s="568"/>
      <c r="AM171" s="569"/>
      <c r="AN171" s="570"/>
      <c r="AO171" s="571"/>
      <c r="AP171" s="572"/>
      <c r="AQ171" s="573"/>
      <c r="AR171" s="574"/>
      <c r="AS171" s="575" t="str">
        <f t="shared" si="17"/>
        <v/>
      </c>
      <c r="AT171" s="576">
        <v>42791</v>
      </c>
      <c r="AU171" s="576">
        <v>42793</v>
      </c>
      <c r="AV171" s="576">
        <v>42794</v>
      </c>
      <c r="AW171" s="576">
        <v>42795</v>
      </c>
    </row>
    <row r="172" spans="6:49" ht="23.25" customHeight="1" x14ac:dyDescent="0.35">
      <c r="F172" s="535">
        <v>1701074</v>
      </c>
      <c r="G172" s="536" t="s">
        <v>294</v>
      </c>
      <c r="H172" s="536" t="s">
        <v>590</v>
      </c>
      <c r="I172" s="536" t="s">
        <v>600</v>
      </c>
      <c r="J172" s="537" t="s">
        <v>43</v>
      </c>
      <c r="K172" s="538"/>
      <c r="L172" s="539">
        <v>42786</v>
      </c>
      <c r="M172" s="540"/>
      <c r="N172" s="540"/>
      <c r="O172" s="541"/>
      <c r="P172" s="539">
        <v>42787</v>
      </c>
      <c r="Q172" s="540"/>
      <c r="R172" s="540"/>
      <c r="S172" s="541"/>
      <c r="T172" s="538">
        <v>42788</v>
      </c>
      <c r="U172" s="539"/>
      <c r="V172" s="541"/>
      <c r="W172" s="542"/>
      <c r="X172" s="543" t="s">
        <v>559</v>
      </c>
      <c r="Y172" s="542">
        <v>42788</v>
      </c>
      <c r="Z172" s="499" t="str">
        <f ca="1">IF(F172="","",IF(VLOOKUP(F172,PROFILE!$B$6:$L$5000,11,FALSE)&lt;&gt;"OUT",VLOOKUP(F172,PROFILE!$B$6:$L$5000,9,FALSE)-NOW(),"OUT"))</f>
        <v>OUT</v>
      </c>
      <c r="AA172" s="389">
        <f t="shared" si="21"/>
        <v>9670</v>
      </c>
      <c r="AB172" s="389">
        <v>172</v>
      </c>
      <c r="AC172" s="559"/>
      <c r="AD172" s="560"/>
      <c r="AE172" s="561"/>
      <c r="AF172" s="562"/>
      <c r="AG172" s="563" t="s">
        <v>435</v>
      </c>
      <c r="AH172" s="564"/>
      <c r="AI172" s="565"/>
      <c r="AJ172" s="566" t="s">
        <v>438</v>
      </c>
      <c r="AK172" s="567"/>
      <c r="AL172" s="568"/>
      <c r="AM172" s="569"/>
      <c r="AN172" s="570"/>
      <c r="AO172" s="571"/>
      <c r="AP172" s="572"/>
      <c r="AQ172" s="573"/>
      <c r="AR172" s="574"/>
      <c r="AS172" s="575" t="str">
        <f t="shared" si="17"/>
        <v/>
      </c>
      <c r="AT172" s="576">
        <v>42791</v>
      </c>
      <c r="AU172" s="576">
        <v>42793</v>
      </c>
      <c r="AV172" s="576">
        <v>42794</v>
      </c>
      <c r="AW172" s="576">
        <v>42795</v>
      </c>
    </row>
    <row r="173" spans="6:49" ht="23.25" customHeight="1" x14ac:dyDescent="0.35">
      <c r="F173" s="535">
        <v>1702046</v>
      </c>
      <c r="G173" s="536" t="s">
        <v>323</v>
      </c>
      <c r="H173" s="536">
        <v>2</v>
      </c>
      <c r="I173" s="536" t="s">
        <v>1084</v>
      </c>
      <c r="J173" s="537" t="s">
        <v>44</v>
      </c>
      <c r="K173" s="538"/>
      <c r="L173" s="539">
        <v>42784</v>
      </c>
      <c r="M173" s="540"/>
      <c r="N173" s="540"/>
      <c r="O173" s="541"/>
      <c r="P173" s="539">
        <v>42786</v>
      </c>
      <c r="Q173" s="540"/>
      <c r="R173" s="540"/>
      <c r="S173" s="541"/>
      <c r="T173" s="538">
        <v>42787</v>
      </c>
      <c r="U173" s="539">
        <v>42788</v>
      </c>
      <c r="V173" s="541"/>
      <c r="W173" s="542">
        <v>42789</v>
      </c>
      <c r="X173" s="543" t="s">
        <v>559</v>
      </c>
      <c r="Y173" s="542">
        <v>42789</v>
      </c>
      <c r="Z173" s="499" t="str">
        <f ca="1">IF(F173="","",IF(VLOOKUP(F173,PROFILE!$B$6:$L$5000,11,FALSE)&lt;&gt;"OUT",VLOOKUP(F173,PROFILE!$B$6:$L$5000,9,FALSE)-NOW(),"OUT"))</f>
        <v>OUT</v>
      </c>
      <c r="AA173" s="389">
        <f t="shared" si="21"/>
        <v>455</v>
      </c>
      <c r="AB173" s="389">
        <v>173</v>
      </c>
      <c r="AC173" s="559"/>
      <c r="AD173" s="560"/>
      <c r="AE173" s="561"/>
      <c r="AF173" s="562"/>
      <c r="AG173" s="563" t="s">
        <v>435</v>
      </c>
      <c r="AH173" s="564"/>
      <c r="AI173" s="565"/>
      <c r="AJ173" s="566" t="s">
        <v>581</v>
      </c>
      <c r="AK173" s="567"/>
      <c r="AL173" s="568"/>
      <c r="AM173" s="569"/>
      <c r="AN173" s="570"/>
      <c r="AO173" s="571"/>
      <c r="AP173" s="572"/>
      <c r="AQ173" s="573"/>
      <c r="AR173" s="574"/>
      <c r="AS173" s="575" t="str">
        <f t="shared" si="17"/>
        <v/>
      </c>
      <c r="AT173" s="576">
        <v>42793</v>
      </c>
      <c r="AU173" s="576">
        <v>42794</v>
      </c>
      <c r="AV173" s="576">
        <v>42795</v>
      </c>
      <c r="AW173" s="576">
        <v>42797</v>
      </c>
    </row>
    <row r="174" spans="6:49" ht="23.25" customHeight="1" x14ac:dyDescent="0.35">
      <c r="F174" s="535">
        <v>1702062</v>
      </c>
      <c r="G174" s="536" t="s">
        <v>315</v>
      </c>
      <c r="H174" s="536" t="s">
        <v>316</v>
      </c>
      <c r="I174" s="536" t="s">
        <v>1131</v>
      </c>
      <c r="J174" s="537" t="s">
        <v>102</v>
      </c>
      <c r="K174" s="538"/>
      <c r="L174" s="539">
        <v>42788</v>
      </c>
      <c r="M174" s="540"/>
      <c r="N174" s="540"/>
      <c r="O174" s="541"/>
      <c r="P174" s="539">
        <v>42789</v>
      </c>
      <c r="Q174" s="540">
        <v>42790</v>
      </c>
      <c r="R174" s="540">
        <v>42791</v>
      </c>
      <c r="S174" s="541">
        <v>42793</v>
      </c>
      <c r="T174" s="538">
        <v>42794</v>
      </c>
      <c r="U174" s="539">
        <v>42795</v>
      </c>
      <c r="V174" s="541">
        <v>42796</v>
      </c>
      <c r="W174" s="542">
        <v>42797</v>
      </c>
      <c r="X174" s="543" t="s">
        <v>559</v>
      </c>
      <c r="Y174" s="542">
        <v>42798</v>
      </c>
      <c r="Z174" s="499" t="str">
        <f ca="1">IF(F174="","",IF(VLOOKUP(F174,PROFILE!$B$6:$L$5000,11,FALSE)&lt;&gt;"OUT",VLOOKUP(F174,PROFILE!$B$6:$L$5000,9,FALSE)-NOW(),"OUT"))</f>
        <v>OUT</v>
      </c>
      <c r="AA174" s="389">
        <f t="shared" si="21"/>
        <v>4821</v>
      </c>
      <c r="AB174" s="389">
        <v>174</v>
      </c>
      <c r="AC174" s="559"/>
      <c r="AD174" s="560"/>
      <c r="AE174" s="561"/>
      <c r="AF174" s="562"/>
      <c r="AG174" s="563" t="s">
        <v>435</v>
      </c>
      <c r="AH174" s="564"/>
      <c r="AI174" s="565"/>
      <c r="AJ174" s="566" t="s">
        <v>438</v>
      </c>
      <c r="AK174" s="567"/>
      <c r="AL174" s="568"/>
      <c r="AM174" s="569"/>
      <c r="AN174" s="570"/>
      <c r="AO174" s="571"/>
      <c r="AP174" s="572"/>
      <c r="AQ174" s="573"/>
      <c r="AR174" s="574"/>
      <c r="AS174" s="575" t="str">
        <f t="shared" si="17"/>
        <v/>
      </c>
      <c r="AT174" s="576">
        <v>42795</v>
      </c>
      <c r="AU174" s="576">
        <v>42800</v>
      </c>
      <c r="AV174" s="576">
        <v>42801</v>
      </c>
      <c r="AW174" s="576">
        <v>42804</v>
      </c>
    </row>
    <row r="175" spans="6:49" ht="23.25" customHeight="1" x14ac:dyDescent="0.35">
      <c r="F175" s="535">
        <v>1702071</v>
      </c>
      <c r="G175" s="536" t="s">
        <v>299</v>
      </c>
      <c r="H175" s="536" t="s">
        <v>368</v>
      </c>
      <c r="I175" s="536" t="s">
        <v>1156</v>
      </c>
      <c r="J175" s="537" t="s">
        <v>102</v>
      </c>
      <c r="K175" s="538"/>
      <c r="L175" s="539">
        <v>42795</v>
      </c>
      <c r="M175" s="540"/>
      <c r="N175" s="540"/>
      <c r="O175" s="541"/>
      <c r="P175" s="539">
        <v>42796</v>
      </c>
      <c r="Q175" s="540">
        <v>42797</v>
      </c>
      <c r="R175" s="540">
        <v>42798</v>
      </c>
      <c r="S175" s="541">
        <v>42800</v>
      </c>
      <c r="T175" s="538">
        <v>42801</v>
      </c>
      <c r="U175" s="539">
        <v>42802</v>
      </c>
      <c r="V175" s="541">
        <v>42803</v>
      </c>
      <c r="W175" s="542">
        <v>42804</v>
      </c>
      <c r="X175" s="543" t="s">
        <v>559</v>
      </c>
      <c r="Y175" s="542">
        <v>42805</v>
      </c>
      <c r="Z175" s="499" t="str">
        <f ca="1">IF(F175="","",IF(VLOOKUP(F175,PROFILE!$B$6:$L$5000,11,FALSE)&lt;&gt;"OUT",VLOOKUP(F175,PROFILE!$B$6:$L$5000,9,FALSE)-NOW(),"OUT"))</f>
        <v>OUT</v>
      </c>
      <c r="AA175" s="389">
        <f t="shared" si="21"/>
        <v>4033</v>
      </c>
      <c r="AB175" s="389">
        <v>175</v>
      </c>
      <c r="AC175" s="559"/>
      <c r="AD175" s="560"/>
      <c r="AE175" s="561"/>
      <c r="AF175" s="562"/>
      <c r="AG175" s="563" t="s">
        <v>436</v>
      </c>
      <c r="AH175" s="564"/>
      <c r="AI175" s="565"/>
      <c r="AJ175" s="566" t="s">
        <v>439</v>
      </c>
      <c r="AK175" s="567"/>
      <c r="AL175" s="568"/>
      <c r="AM175" s="569"/>
      <c r="AN175" s="570"/>
      <c r="AO175" s="571"/>
      <c r="AP175" s="572"/>
      <c r="AQ175" s="573"/>
      <c r="AR175" s="574"/>
      <c r="AS175" s="575" t="str">
        <f t="shared" si="17"/>
        <v/>
      </c>
      <c r="AT175" s="576">
        <f t="shared" si="18"/>
        <v>42795</v>
      </c>
      <c r="AU175" s="576">
        <f t="shared" si="19"/>
        <v>42800</v>
      </c>
      <c r="AV175" s="576">
        <f t="shared" si="23"/>
        <v>42801</v>
      </c>
      <c r="AW175" s="576">
        <f t="shared" si="22"/>
        <v>42804</v>
      </c>
    </row>
    <row r="176" spans="6:49" ht="23.25" customHeight="1" x14ac:dyDescent="0.35">
      <c r="F176" s="535">
        <v>1702094</v>
      </c>
      <c r="G176" s="536" t="s">
        <v>315</v>
      </c>
      <c r="H176" s="536" t="s">
        <v>316</v>
      </c>
      <c r="I176" s="536" t="s">
        <v>1232</v>
      </c>
      <c r="J176" s="537" t="s">
        <v>44</v>
      </c>
      <c r="K176" s="538"/>
      <c r="L176" s="539">
        <v>42793</v>
      </c>
      <c r="M176" s="540"/>
      <c r="N176" s="540"/>
      <c r="O176" s="541"/>
      <c r="P176" s="539">
        <v>42794</v>
      </c>
      <c r="Q176" s="540">
        <v>42795</v>
      </c>
      <c r="R176" s="540"/>
      <c r="S176" s="541"/>
      <c r="T176" s="538">
        <v>42796</v>
      </c>
      <c r="U176" s="539">
        <v>42797</v>
      </c>
      <c r="V176" s="541"/>
      <c r="W176" s="542"/>
      <c r="X176" s="543" t="s">
        <v>559</v>
      </c>
      <c r="Y176" s="542">
        <v>42797</v>
      </c>
      <c r="Z176" s="499" t="str">
        <f ca="1">IF(F176="","",IF(VLOOKUP(F176,PROFILE!$B$6:$L$5000,11,FALSE)&lt;&gt;"OUT",VLOOKUP(F176,PROFILE!$B$6:$L$5000,9,FALSE)-NOW(),"OUT"))</f>
        <v>OUT</v>
      </c>
      <c r="AA176" s="389">
        <f t="shared" si="21"/>
        <v>4635</v>
      </c>
      <c r="AB176" s="389">
        <v>176</v>
      </c>
      <c r="AC176" s="559"/>
      <c r="AD176" s="560"/>
      <c r="AE176" s="561"/>
      <c r="AF176" s="562"/>
      <c r="AG176" s="563" t="s">
        <v>435</v>
      </c>
      <c r="AH176" s="564"/>
      <c r="AI176" s="565"/>
      <c r="AJ176" s="566" t="s">
        <v>437</v>
      </c>
      <c r="AK176" s="567"/>
      <c r="AL176" s="568"/>
      <c r="AM176" s="569"/>
      <c r="AN176" s="570"/>
      <c r="AO176" s="571"/>
      <c r="AP176" s="572" t="s">
        <v>582</v>
      </c>
      <c r="AQ176" s="573"/>
      <c r="AR176" s="574"/>
      <c r="AS176" s="575" t="str">
        <f t="shared" si="17"/>
        <v/>
      </c>
      <c r="AT176" s="576">
        <f t="shared" si="18"/>
        <v>42793</v>
      </c>
      <c r="AU176" s="576">
        <f t="shared" si="19"/>
        <v>42795</v>
      </c>
      <c r="AV176" s="576">
        <f t="shared" si="23"/>
        <v>42796</v>
      </c>
      <c r="AW176" s="576">
        <f t="shared" si="22"/>
        <v>42797</v>
      </c>
    </row>
    <row r="177" spans="6:49" ht="23.25" customHeight="1" x14ac:dyDescent="0.35">
      <c r="F177" s="535">
        <v>1701110</v>
      </c>
      <c r="G177" s="536" t="s">
        <v>310</v>
      </c>
      <c r="H177" s="536" t="s">
        <v>336</v>
      </c>
      <c r="I177" s="536" t="s">
        <v>1796</v>
      </c>
      <c r="J177" s="537" t="s">
        <v>43</v>
      </c>
      <c r="K177" s="538"/>
      <c r="L177" s="539">
        <v>42796</v>
      </c>
      <c r="M177" s="540"/>
      <c r="N177" s="540"/>
      <c r="O177" s="541"/>
      <c r="P177" s="539">
        <v>42797</v>
      </c>
      <c r="Q177" s="540"/>
      <c r="R177" s="540"/>
      <c r="S177" s="541"/>
      <c r="T177" s="538">
        <v>42798</v>
      </c>
      <c r="U177" s="539"/>
      <c r="V177" s="541"/>
      <c r="W177" s="542"/>
      <c r="X177" s="543" t="s">
        <v>559</v>
      </c>
      <c r="Y177" s="542">
        <v>42798</v>
      </c>
      <c r="Z177" s="499" t="str">
        <f ca="1">IF(F177="","",IF(VLOOKUP(F177,PROFILE!$B$6:$L$5000,11,FALSE)&lt;&gt;"OUT",VLOOKUP(F177,PROFILE!$B$6:$L$5000,9,FALSE)-NOW(),"OUT"))</f>
        <v>OUT</v>
      </c>
      <c r="AA177" s="389">
        <f t="shared" si="21"/>
        <v>42737</v>
      </c>
      <c r="AB177" s="389">
        <v>177</v>
      </c>
      <c r="AC177" s="559"/>
      <c r="AD177" s="560"/>
      <c r="AE177" s="561"/>
      <c r="AF177" s="562"/>
      <c r="AG177" s="563" t="s">
        <v>435</v>
      </c>
      <c r="AH177" s="564"/>
      <c r="AI177" s="565"/>
      <c r="AJ177" s="566" t="s">
        <v>1266</v>
      </c>
      <c r="AK177" s="567"/>
      <c r="AL177" s="568"/>
      <c r="AM177" s="569"/>
      <c r="AN177" s="570"/>
      <c r="AO177" s="571"/>
      <c r="AP177" s="572"/>
      <c r="AQ177" s="573"/>
      <c r="AR177" s="574"/>
      <c r="AS177" s="575" t="str">
        <f t="shared" si="17"/>
        <v/>
      </c>
      <c r="AT177" s="576">
        <f t="shared" si="18"/>
        <v>42796</v>
      </c>
      <c r="AU177" s="576">
        <f t="shared" si="19"/>
        <v>42797</v>
      </c>
      <c r="AV177" s="576">
        <f t="shared" si="23"/>
        <v>42798</v>
      </c>
      <c r="AW177" s="576">
        <f t="shared" si="22"/>
        <v>0</v>
      </c>
    </row>
    <row r="178" spans="6:49" ht="23.25" customHeight="1" x14ac:dyDescent="0.35">
      <c r="F178" s="535">
        <v>1701117</v>
      </c>
      <c r="G178" s="536" t="s">
        <v>294</v>
      </c>
      <c r="H178" s="536" t="s">
        <v>389</v>
      </c>
      <c r="I178" s="536" t="s">
        <v>742</v>
      </c>
      <c r="J178" s="537" t="s">
        <v>43</v>
      </c>
      <c r="K178" s="538"/>
      <c r="L178" s="539">
        <v>42794</v>
      </c>
      <c r="M178" s="540"/>
      <c r="N178" s="540"/>
      <c r="O178" s="541"/>
      <c r="P178" s="539">
        <v>42795</v>
      </c>
      <c r="Q178" s="540"/>
      <c r="R178" s="540"/>
      <c r="S178" s="541"/>
      <c r="T178" s="538">
        <v>42796</v>
      </c>
      <c r="U178" s="539">
        <v>42797</v>
      </c>
      <c r="V178" s="541"/>
      <c r="W178" s="542"/>
      <c r="X178" s="543" t="s">
        <v>559</v>
      </c>
      <c r="Y178" s="542">
        <v>42798</v>
      </c>
      <c r="Z178" s="499" t="s">
        <v>555</v>
      </c>
      <c r="AA178" s="389">
        <f t="shared" si="21"/>
        <v>4290</v>
      </c>
      <c r="AB178" s="389">
        <v>178</v>
      </c>
      <c r="AC178" s="559"/>
      <c r="AD178" s="560"/>
      <c r="AE178" s="561"/>
      <c r="AF178" s="562"/>
      <c r="AG178" s="563" t="s">
        <v>435</v>
      </c>
      <c r="AH178" s="564"/>
      <c r="AI178" s="565"/>
      <c r="AJ178" s="566" t="s">
        <v>534</v>
      </c>
      <c r="AK178" s="567"/>
      <c r="AL178" s="568"/>
      <c r="AM178" s="569"/>
      <c r="AN178" s="570"/>
      <c r="AO178" s="571"/>
      <c r="AP178" s="572"/>
      <c r="AQ178" s="573"/>
      <c r="AR178" s="574"/>
      <c r="AS178" s="575" t="str">
        <f t="shared" si="17"/>
        <v/>
      </c>
      <c r="AT178" s="576">
        <f t="shared" si="18"/>
        <v>42794</v>
      </c>
      <c r="AU178" s="576">
        <f t="shared" si="19"/>
        <v>42795</v>
      </c>
      <c r="AV178" s="576">
        <f t="shared" si="23"/>
        <v>42796</v>
      </c>
      <c r="AW178" s="576">
        <f t="shared" si="22"/>
        <v>42797</v>
      </c>
    </row>
    <row r="179" spans="6:49" ht="23.25" customHeight="1" x14ac:dyDescent="0.35">
      <c r="F179" s="535">
        <v>1701130</v>
      </c>
      <c r="G179" s="536" t="s">
        <v>310</v>
      </c>
      <c r="H179" s="536" t="s">
        <v>336</v>
      </c>
      <c r="I179" s="536" t="s">
        <v>793</v>
      </c>
      <c r="J179" s="537" t="s">
        <v>45</v>
      </c>
      <c r="K179" s="538"/>
      <c r="L179" s="539">
        <v>42793</v>
      </c>
      <c r="M179" s="540"/>
      <c r="N179" s="540"/>
      <c r="O179" s="541"/>
      <c r="P179" s="539">
        <v>42794</v>
      </c>
      <c r="Q179" s="540">
        <v>42795</v>
      </c>
      <c r="R179" s="540"/>
      <c r="S179" s="541"/>
      <c r="T179" s="538">
        <v>42796</v>
      </c>
      <c r="U179" s="539">
        <v>42797</v>
      </c>
      <c r="V179" s="541">
        <v>42798</v>
      </c>
      <c r="W179" s="542">
        <v>42800</v>
      </c>
      <c r="X179" s="543" t="s">
        <v>559</v>
      </c>
      <c r="Y179" s="542">
        <v>42801</v>
      </c>
      <c r="Z179" s="499" t="str">
        <f ca="1">IF(F179="","",IF(VLOOKUP(F179,PROFILE!$B$6:$L$5000,11,FALSE)&lt;&gt;"OUT",VLOOKUP(F179,PROFILE!$B$6:$L$5000,9,FALSE)-NOW(),"OUT"))</f>
        <v>OUT</v>
      </c>
      <c r="AA179" s="389">
        <f t="shared" si="21"/>
        <v>6173</v>
      </c>
      <c r="AB179" s="389">
        <v>179</v>
      </c>
      <c r="AC179" s="559"/>
      <c r="AD179" s="560"/>
      <c r="AE179" s="561"/>
      <c r="AF179" s="562"/>
      <c r="AG179" s="563" t="s">
        <v>436</v>
      </c>
      <c r="AH179" s="564"/>
      <c r="AI179" s="565"/>
      <c r="AJ179" s="566" t="s">
        <v>581</v>
      </c>
      <c r="AK179" s="567"/>
      <c r="AL179" s="568"/>
      <c r="AM179" s="569"/>
      <c r="AN179" s="570"/>
      <c r="AO179" s="571"/>
      <c r="AP179" s="572"/>
      <c r="AQ179" s="573"/>
      <c r="AR179" s="574"/>
      <c r="AS179" s="575" t="str">
        <f t="shared" si="17"/>
        <v/>
      </c>
      <c r="AT179" s="576">
        <f t="shared" si="18"/>
        <v>42793</v>
      </c>
      <c r="AU179" s="576">
        <f t="shared" si="19"/>
        <v>42795</v>
      </c>
      <c r="AV179" s="576">
        <f t="shared" si="23"/>
        <v>42796</v>
      </c>
      <c r="AW179" s="576">
        <f t="shared" si="22"/>
        <v>42800</v>
      </c>
    </row>
    <row r="180" spans="6:49" ht="23.25" customHeight="1" x14ac:dyDescent="0.35">
      <c r="F180" s="535">
        <v>1701163</v>
      </c>
      <c r="G180" s="536" t="s">
        <v>315</v>
      </c>
      <c r="H180" s="536" t="s">
        <v>517</v>
      </c>
      <c r="I180" s="536" t="s">
        <v>905</v>
      </c>
      <c r="J180" s="537" t="s">
        <v>44</v>
      </c>
      <c r="K180" s="538"/>
      <c r="L180" s="539">
        <v>42793</v>
      </c>
      <c r="M180" s="540"/>
      <c r="N180" s="540"/>
      <c r="O180" s="541"/>
      <c r="P180" s="539">
        <v>42794</v>
      </c>
      <c r="Q180" s="540">
        <v>42795</v>
      </c>
      <c r="R180" s="540"/>
      <c r="S180" s="541"/>
      <c r="T180" s="538">
        <v>42796</v>
      </c>
      <c r="U180" s="539">
        <v>42797</v>
      </c>
      <c r="V180" s="541">
        <v>42798</v>
      </c>
      <c r="W180" s="542">
        <v>42800</v>
      </c>
      <c r="X180" s="543" t="s">
        <v>559</v>
      </c>
      <c r="Y180" s="542">
        <v>42801</v>
      </c>
      <c r="Z180" s="499" t="str">
        <f ca="1">IF(F180="","",IF(VLOOKUP(F180,PROFILE!$B$6:$L$5000,11,FALSE)&lt;&gt;"OUT",VLOOKUP(F180,PROFILE!$B$6:$L$5000,9,FALSE)-NOW(),"OUT"))</f>
        <v>OUT</v>
      </c>
      <c r="AA180" s="389">
        <f t="shared" si="21"/>
        <v>6818</v>
      </c>
      <c r="AB180" s="389">
        <v>180</v>
      </c>
      <c r="AC180" s="559"/>
      <c r="AD180" s="560" t="s">
        <v>435</v>
      </c>
      <c r="AE180" s="561"/>
      <c r="AF180" s="562"/>
      <c r="AG180" s="563"/>
      <c r="AH180" s="564"/>
      <c r="AI180" s="565"/>
      <c r="AJ180" s="566" t="s">
        <v>534</v>
      </c>
      <c r="AK180" s="567"/>
      <c r="AL180" s="568"/>
      <c r="AM180" s="569"/>
      <c r="AN180" s="570"/>
      <c r="AO180" s="571"/>
      <c r="AP180" s="572"/>
      <c r="AQ180" s="573"/>
      <c r="AR180" s="574"/>
      <c r="AS180" s="575" t="str">
        <f t="shared" si="17"/>
        <v/>
      </c>
      <c r="AT180" s="576">
        <f t="shared" si="18"/>
        <v>42793</v>
      </c>
      <c r="AU180" s="576">
        <f t="shared" si="19"/>
        <v>42795</v>
      </c>
      <c r="AV180" s="576">
        <f t="shared" si="23"/>
        <v>42796</v>
      </c>
      <c r="AW180" s="576">
        <f t="shared" si="22"/>
        <v>42800</v>
      </c>
    </row>
    <row r="181" spans="6:49" ht="23.25" customHeight="1" x14ac:dyDescent="0.35">
      <c r="F181" s="535">
        <v>1703001</v>
      </c>
      <c r="G181" s="536" t="s">
        <v>310</v>
      </c>
      <c r="H181" s="536" t="s">
        <v>400</v>
      </c>
      <c r="I181" s="536" t="s">
        <v>1269</v>
      </c>
      <c r="J181" s="537" t="s">
        <v>44</v>
      </c>
      <c r="K181" s="538"/>
      <c r="L181" s="539">
        <v>42794</v>
      </c>
      <c r="M181" s="540"/>
      <c r="N181" s="540"/>
      <c r="O181" s="541"/>
      <c r="P181" s="539">
        <v>42795</v>
      </c>
      <c r="Q181" s="540"/>
      <c r="R181" s="540"/>
      <c r="S181" s="541"/>
      <c r="T181" s="538">
        <v>42796</v>
      </c>
      <c r="U181" s="539">
        <v>42797</v>
      </c>
      <c r="V181" s="541"/>
      <c r="W181" s="542"/>
      <c r="X181" s="543" t="s">
        <v>559</v>
      </c>
      <c r="Y181" s="542">
        <v>42798</v>
      </c>
      <c r="Z181" s="499" t="s">
        <v>555</v>
      </c>
      <c r="AA181" s="389">
        <f t="shared" si="21"/>
        <v>1385</v>
      </c>
      <c r="AB181" s="389">
        <v>181</v>
      </c>
      <c r="AC181" s="559"/>
      <c r="AD181" s="560"/>
      <c r="AE181" s="561"/>
      <c r="AF181" s="562"/>
      <c r="AG181" s="563" t="s">
        <v>435</v>
      </c>
      <c r="AH181" s="564"/>
      <c r="AI181" s="565"/>
      <c r="AJ181" s="566" t="s">
        <v>581</v>
      </c>
      <c r="AK181" s="567"/>
      <c r="AL181" s="568"/>
      <c r="AM181" s="569"/>
      <c r="AN181" s="570"/>
      <c r="AO181" s="571"/>
      <c r="AP181" s="572"/>
      <c r="AQ181" s="573"/>
      <c r="AR181" s="574"/>
      <c r="AS181" s="575" t="str">
        <f t="shared" si="17"/>
        <v/>
      </c>
      <c r="AT181" s="576">
        <f t="shared" si="18"/>
        <v>42794</v>
      </c>
      <c r="AU181" s="576">
        <f t="shared" si="19"/>
        <v>42795</v>
      </c>
      <c r="AV181" s="576">
        <f t="shared" si="23"/>
        <v>42796</v>
      </c>
      <c r="AW181" s="576">
        <f t="shared" si="22"/>
        <v>42797</v>
      </c>
    </row>
    <row r="182" spans="6:49" ht="23.25" customHeight="1" x14ac:dyDescent="0.35">
      <c r="F182" s="535">
        <v>1703003</v>
      </c>
      <c r="G182" s="536" t="s">
        <v>310</v>
      </c>
      <c r="H182" s="536" t="s">
        <v>473</v>
      </c>
      <c r="I182" s="536" t="s">
        <v>1273</v>
      </c>
      <c r="J182" s="537" t="s">
        <v>44</v>
      </c>
      <c r="K182" s="538"/>
      <c r="L182" s="539">
        <v>42794</v>
      </c>
      <c r="M182" s="540"/>
      <c r="N182" s="540"/>
      <c r="O182" s="541"/>
      <c r="P182" s="539">
        <v>42795</v>
      </c>
      <c r="Q182" s="540"/>
      <c r="R182" s="540"/>
      <c r="S182" s="541"/>
      <c r="T182" s="538">
        <v>42796</v>
      </c>
      <c r="U182" s="539">
        <v>42797</v>
      </c>
      <c r="V182" s="541"/>
      <c r="W182" s="542"/>
      <c r="X182" s="543" t="s">
        <v>559</v>
      </c>
      <c r="Y182" s="542">
        <v>42798</v>
      </c>
      <c r="Z182" s="499" t="str">
        <f ca="1">IF(F182="","",IF(VLOOKUP(F182,PROFILE!$B$6:$L$5000,11,FALSE)&lt;&gt;"OUT",VLOOKUP(F182,PROFILE!$B$6:$L$5000,9,FALSE)-NOW(),"OUT"))</f>
        <v>OUT</v>
      </c>
      <c r="AA182" s="389">
        <f t="shared" si="21"/>
        <v>2546</v>
      </c>
      <c r="AB182" s="389">
        <v>182</v>
      </c>
      <c r="AC182" s="559"/>
      <c r="AD182" s="560"/>
      <c r="AE182" s="561"/>
      <c r="AF182" s="562"/>
      <c r="AG182" s="563"/>
      <c r="AH182" s="564"/>
      <c r="AI182" s="565"/>
      <c r="AJ182" s="566"/>
      <c r="AK182" s="567"/>
      <c r="AL182" s="568"/>
      <c r="AM182" s="569"/>
      <c r="AN182" s="570"/>
      <c r="AO182" s="571"/>
      <c r="AP182" s="572"/>
      <c r="AQ182" s="573"/>
      <c r="AR182" s="574"/>
      <c r="AS182" s="575" t="str">
        <f t="shared" si="17"/>
        <v/>
      </c>
      <c r="AT182" s="576">
        <f t="shared" si="18"/>
        <v>42794</v>
      </c>
      <c r="AU182" s="576">
        <f t="shared" si="19"/>
        <v>42795</v>
      </c>
      <c r="AV182" s="576">
        <f t="shared" si="23"/>
        <v>42796</v>
      </c>
      <c r="AW182" s="576">
        <f t="shared" si="22"/>
        <v>42797</v>
      </c>
    </row>
    <row r="183" spans="6:49" ht="23.25" customHeight="1" x14ac:dyDescent="0.35">
      <c r="F183" s="535">
        <v>1703004</v>
      </c>
      <c r="G183" s="536" t="s">
        <v>759</v>
      </c>
      <c r="H183" s="536" t="s">
        <v>1278</v>
      </c>
      <c r="I183" s="536" t="s">
        <v>1277</v>
      </c>
      <c r="J183" s="537" t="s">
        <v>44</v>
      </c>
      <c r="K183" s="538"/>
      <c r="L183" s="539">
        <v>42794</v>
      </c>
      <c r="M183" s="540"/>
      <c r="N183" s="540"/>
      <c r="O183" s="541"/>
      <c r="P183" s="539">
        <v>42795</v>
      </c>
      <c r="Q183" s="540"/>
      <c r="R183" s="540"/>
      <c r="S183" s="541"/>
      <c r="T183" s="538">
        <v>42796</v>
      </c>
      <c r="U183" s="539">
        <v>42797</v>
      </c>
      <c r="V183" s="541"/>
      <c r="W183" s="542"/>
      <c r="X183" s="543" t="s">
        <v>559</v>
      </c>
      <c r="Y183" s="542">
        <v>42798</v>
      </c>
      <c r="Z183" s="499" t="str">
        <f ca="1">IF(F183="","",IF(VLOOKUP(F183,PROFILE!$B$6:$L$5000,11,FALSE)&lt;&gt;"OUT",VLOOKUP(F183,PROFILE!$B$6:$L$5000,9,FALSE)-NOW(),"OUT"))</f>
        <v>OUT</v>
      </c>
      <c r="AA183" s="389">
        <f t="shared" si="21"/>
        <v>7022</v>
      </c>
      <c r="AB183" s="389">
        <v>183</v>
      </c>
      <c r="AC183" s="559"/>
      <c r="AD183" s="560"/>
      <c r="AE183" s="561"/>
      <c r="AF183" s="562"/>
      <c r="AG183" s="563" t="s">
        <v>436</v>
      </c>
      <c r="AH183" s="564"/>
      <c r="AI183" s="565"/>
      <c r="AJ183" s="566" t="s">
        <v>438</v>
      </c>
      <c r="AK183" s="567"/>
      <c r="AL183" s="568"/>
      <c r="AM183" s="569"/>
      <c r="AN183" s="570"/>
      <c r="AO183" s="571"/>
      <c r="AP183" s="572"/>
      <c r="AQ183" s="573"/>
      <c r="AR183" s="574"/>
      <c r="AS183" s="575" t="str">
        <f t="shared" si="17"/>
        <v/>
      </c>
      <c r="AT183" s="576">
        <f t="shared" si="18"/>
        <v>42794</v>
      </c>
      <c r="AU183" s="576">
        <f t="shared" si="19"/>
        <v>42795</v>
      </c>
      <c r="AV183" s="576">
        <f t="shared" si="23"/>
        <v>42796</v>
      </c>
      <c r="AW183" s="576">
        <f t="shared" si="22"/>
        <v>42797</v>
      </c>
    </row>
    <row r="184" spans="6:49" ht="23.25" customHeight="1" x14ac:dyDescent="0.35">
      <c r="F184" s="535">
        <v>1701019</v>
      </c>
      <c r="G184" s="536" t="s">
        <v>315</v>
      </c>
      <c r="H184" s="536" t="s">
        <v>333</v>
      </c>
      <c r="I184" s="536" t="s">
        <v>393</v>
      </c>
      <c r="J184" s="537" t="s">
        <v>44</v>
      </c>
      <c r="K184" s="538"/>
      <c r="L184" s="539">
        <v>42798</v>
      </c>
      <c r="M184" s="540"/>
      <c r="N184" s="540"/>
      <c r="O184" s="541"/>
      <c r="P184" s="539">
        <v>42800</v>
      </c>
      <c r="Q184" s="540">
        <v>42801</v>
      </c>
      <c r="R184" s="540"/>
      <c r="S184" s="541"/>
      <c r="T184" s="538">
        <v>42802</v>
      </c>
      <c r="U184" s="539">
        <v>42803</v>
      </c>
      <c r="V184" s="541"/>
      <c r="W184" s="542">
        <v>42804</v>
      </c>
      <c r="X184" s="543" t="s">
        <v>559</v>
      </c>
      <c r="Y184" s="542">
        <v>42804</v>
      </c>
      <c r="Z184" s="499" t="str">
        <f ca="1">IF(F184="","",IF(VLOOKUP(F184,PROFILE!$B$6:$L$5000,11,FALSE)&lt;&gt;"OUT",VLOOKUP(F184,PROFILE!$B$6:$L$5000,9,FALSE)-NOW(),"OUT"))</f>
        <v>OUT</v>
      </c>
      <c r="AA184" s="389">
        <f t="shared" si="21"/>
        <v>1995</v>
      </c>
      <c r="AB184" s="389">
        <v>184</v>
      </c>
      <c r="AC184" s="559"/>
      <c r="AD184" s="560"/>
      <c r="AE184" s="561"/>
      <c r="AF184" s="562"/>
      <c r="AG184" s="563"/>
      <c r="AH184" s="564"/>
      <c r="AI184" s="565"/>
      <c r="AJ184" s="566"/>
      <c r="AK184" s="567"/>
      <c r="AL184" s="568"/>
      <c r="AM184" s="569"/>
      <c r="AN184" s="570"/>
      <c r="AO184" s="571"/>
      <c r="AP184" s="572"/>
      <c r="AQ184" s="573"/>
      <c r="AR184" s="574"/>
      <c r="AS184" s="575" t="str">
        <f t="shared" si="17"/>
        <v/>
      </c>
      <c r="AT184" s="576">
        <f t="shared" si="18"/>
        <v>42798</v>
      </c>
      <c r="AU184" s="576">
        <f t="shared" si="19"/>
        <v>42801</v>
      </c>
      <c r="AV184" s="576">
        <f t="shared" si="23"/>
        <v>42802</v>
      </c>
      <c r="AW184" s="576">
        <f t="shared" si="22"/>
        <v>42804</v>
      </c>
    </row>
    <row r="185" spans="6:49" ht="23.25" customHeight="1" x14ac:dyDescent="0.35">
      <c r="F185" s="535">
        <v>1702035</v>
      </c>
      <c r="G185" s="536" t="s">
        <v>310</v>
      </c>
      <c r="H185" s="536" t="s">
        <v>336</v>
      </c>
      <c r="I185" s="536" t="s">
        <v>1047</v>
      </c>
      <c r="J185" s="537" t="s">
        <v>44</v>
      </c>
      <c r="K185" s="538"/>
      <c r="L185" s="539">
        <v>42798</v>
      </c>
      <c r="M185" s="540"/>
      <c r="N185" s="540"/>
      <c r="O185" s="541"/>
      <c r="P185" s="539">
        <v>42800</v>
      </c>
      <c r="Q185" s="540">
        <v>42801</v>
      </c>
      <c r="R185" s="540"/>
      <c r="S185" s="541"/>
      <c r="T185" s="538">
        <v>42802</v>
      </c>
      <c r="U185" s="539">
        <v>42803</v>
      </c>
      <c r="V185" s="541"/>
      <c r="W185" s="542">
        <v>42804</v>
      </c>
      <c r="X185" s="543" t="s">
        <v>559</v>
      </c>
      <c r="Y185" s="542">
        <v>42804</v>
      </c>
      <c r="Z185" s="499" t="str">
        <f ca="1">IF(F185="","",IF(VLOOKUP(F185,PROFILE!$B$6:$L$5000,11,FALSE)&lt;&gt;"OUT",VLOOKUP(F185,PROFILE!$B$6:$L$5000,9,FALSE)-NOW(),"OUT"))</f>
        <v>OUT</v>
      </c>
      <c r="AA185" s="389">
        <f t="shared" si="21"/>
        <v>3689</v>
      </c>
      <c r="AB185" s="389">
        <v>185</v>
      </c>
      <c r="AC185" s="559"/>
      <c r="AD185" s="560"/>
      <c r="AE185" s="561"/>
      <c r="AF185" s="562"/>
      <c r="AG185" s="563"/>
      <c r="AH185" s="564"/>
      <c r="AI185" s="565"/>
      <c r="AJ185" s="566" t="s">
        <v>437</v>
      </c>
      <c r="AK185" s="567"/>
      <c r="AL185" s="568"/>
      <c r="AM185" s="569"/>
      <c r="AN185" s="570"/>
      <c r="AO185" s="571"/>
      <c r="AP185" s="572"/>
      <c r="AQ185" s="573"/>
      <c r="AR185" s="574"/>
      <c r="AS185" s="575" t="str">
        <f t="shared" si="17"/>
        <v/>
      </c>
      <c r="AT185" s="576">
        <f t="shared" si="18"/>
        <v>42798</v>
      </c>
      <c r="AU185" s="576">
        <f t="shared" si="19"/>
        <v>42801</v>
      </c>
      <c r="AV185" s="576">
        <f t="shared" si="23"/>
        <v>42802</v>
      </c>
      <c r="AW185" s="576">
        <f t="shared" si="22"/>
        <v>42804</v>
      </c>
    </row>
    <row r="186" spans="6:49" ht="23.25" customHeight="1" x14ac:dyDescent="0.35">
      <c r="F186" s="535">
        <v>1703007</v>
      </c>
      <c r="G186" s="536" t="s">
        <v>299</v>
      </c>
      <c r="H186" s="536" t="s">
        <v>368</v>
      </c>
      <c r="I186" s="536" t="s">
        <v>1288</v>
      </c>
      <c r="J186" s="537" t="s">
        <v>102</v>
      </c>
      <c r="K186" s="538"/>
      <c r="L186" s="539">
        <v>42800</v>
      </c>
      <c r="M186" s="540"/>
      <c r="N186" s="540"/>
      <c r="O186" s="541"/>
      <c r="P186" s="539">
        <v>42801</v>
      </c>
      <c r="Q186" s="540">
        <v>42802</v>
      </c>
      <c r="R186" s="540">
        <v>42803</v>
      </c>
      <c r="S186" s="541">
        <v>42804</v>
      </c>
      <c r="T186" s="538">
        <v>42805</v>
      </c>
      <c r="U186" s="539">
        <v>42807</v>
      </c>
      <c r="V186" s="541">
        <v>42808</v>
      </c>
      <c r="W186" s="542">
        <v>42809</v>
      </c>
      <c r="X186" s="543" t="s">
        <v>559</v>
      </c>
      <c r="Y186" s="542">
        <v>42811</v>
      </c>
      <c r="Z186" s="499" t="s">
        <v>555</v>
      </c>
      <c r="AA186" s="389">
        <f t="shared" si="21"/>
        <v>8378</v>
      </c>
      <c r="AB186" s="389">
        <v>186</v>
      </c>
      <c r="AC186" s="559"/>
      <c r="AD186" s="560"/>
      <c r="AE186" s="561"/>
      <c r="AF186" s="562"/>
      <c r="AG186" s="563" t="s">
        <v>435</v>
      </c>
      <c r="AH186" s="564"/>
      <c r="AI186" s="565"/>
      <c r="AJ186" s="566" t="s">
        <v>439</v>
      </c>
      <c r="AK186" s="567"/>
      <c r="AL186" s="568"/>
      <c r="AM186" s="569"/>
      <c r="AN186" s="570"/>
      <c r="AO186" s="571"/>
      <c r="AP186" s="572" t="s">
        <v>440</v>
      </c>
      <c r="AQ186" s="573"/>
      <c r="AR186" s="574"/>
      <c r="AS186" s="575" t="str">
        <f t="shared" si="17"/>
        <v/>
      </c>
      <c r="AT186" s="576">
        <f t="shared" si="18"/>
        <v>42800</v>
      </c>
      <c r="AU186" s="576">
        <f t="shared" si="19"/>
        <v>42804</v>
      </c>
      <c r="AV186" s="576">
        <f t="shared" si="23"/>
        <v>42805</v>
      </c>
      <c r="AW186" s="576">
        <f t="shared" si="22"/>
        <v>42809</v>
      </c>
    </row>
    <row r="187" spans="6:49" ht="23.25" customHeight="1" x14ac:dyDescent="0.35">
      <c r="F187" s="535">
        <v>1701054</v>
      </c>
      <c r="G187" s="536" t="s">
        <v>315</v>
      </c>
      <c r="H187" s="536" t="s">
        <v>411</v>
      </c>
      <c r="I187" s="536" t="s">
        <v>530</v>
      </c>
      <c r="J187" s="537" t="s">
        <v>44</v>
      </c>
      <c r="K187" s="538"/>
      <c r="L187" s="539">
        <v>42798</v>
      </c>
      <c r="M187" s="540"/>
      <c r="N187" s="540"/>
      <c r="O187" s="541"/>
      <c r="P187" s="539">
        <v>42800</v>
      </c>
      <c r="Q187" s="540">
        <v>42801</v>
      </c>
      <c r="R187" s="540"/>
      <c r="S187" s="541"/>
      <c r="T187" s="538">
        <v>42802</v>
      </c>
      <c r="U187" s="539">
        <v>42803</v>
      </c>
      <c r="V187" s="541"/>
      <c r="W187" s="542"/>
      <c r="X187" s="543" t="s">
        <v>559</v>
      </c>
      <c r="Y187" s="542">
        <v>42803</v>
      </c>
      <c r="Z187" s="499" t="s">
        <v>555</v>
      </c>
      <c r="AA187" s="389">
        <f t="shared" si="21"/>
        <v>5948</v>
      </c>
      <c r="AB187" s="389">
        <v>187</v>
      </c>
      <c r="AC187" s="559"/>
      <c r="AD187" s="560" t="s">
        <v>582</v>
      </c>
      <c r="AE187" s="561"/>
      <c r="AF187" s="562"/>
      <c r="AG187" s="563"/>
      <c r="AH187" s="564"/>
      <c r="AI187" s="565"/>
      <c r="AJ187" s="566" t="s">
        <v>437</v>
      </c>
      <c r="AK187" s="567"/>
      <c r="AL187" s="568"/>
      <c r="AM187" s="569"/>
      <c r="AN187" s="570"/>
      <c r="AO187" s="571"/>
      <c r="AP187" s="572"/>
      <c r="AQ187" s="573"/>
      <c r="AR187" s="574"/>
      <c r="AS187" s="575" t="str">
        <f t="shared" si="17"/>
        <v/>
      </c>
      <c r="AT187" s="576">
        <f t="shared" si="18"/>
        <v>42798</v>
      </c>
      <c r="AU187" s="576">
        <f t="shared" si="19"/>
        <v>42801</v>
      </c>
      <c r="AV187" s="576">
        <f t="shared" si="23"/>
        <v>42802</v>
      </c>
      <c r="AW187" s="576">
        <f t="shared" si="22"/>
        <v>42803</v>
      </c>
    </row>
    <row r="188" spans="6:49" ht="23.25" customHeight="1" x14ac:dyDescent="0.35">
      <c r="F188" s="535">
        <v>1701057</v>
      </c>
      <c r="G188" s="536" t="s">
        <v>328</v>
      </c>
      <c r="H188" s="536" t="s">
        <v>329</v>
      </c>
      <c r="I188" s="536" t="s">
        <v>541</v>
      </c>
      <c r="J188" s="537" t="s">
        <v>43</v>
      </c>
      <c r="K188" s="538"/>
      <c r="L188" s="539">
        <v>42797</v>
      </c>
      <c r="M188" s="540"/>
      <c r="N188" s="540"/>
      <c r="O188" s="541"/>
      <c r="P188" s="539">
        <v>42798</v>
      </c>
      <c r="Q188" s="540"/>
      <c r="R188" s="540"/>
      <c r="S188" s="541"/>
      <c r="T188" s="538">
        <v>42800</v>
      </c>
      <c r="U188" s="539">
        <v>42801</v>
      </c>
      <c r="V188" s="541"/>
      <c r="W188" s="542"/>
      <c r="X188" s="543" t="s">
        <v>559</v>
      </c>
      <c r="Y188" s="542">
        <v>42801</v>
      </c>
      <c r="Z188" s="499" t="s">
        <v>555</v>
      </c>
      <c r="AA188" s="389">
        <f t="shared" si="21"/>
        <v>1578</v>
      </c>
      <c r="AB188" s="389">
        <v>188</v>
      </c>
      <c r="AC188" s="559"/>
      <c r="AD188" s="560" t="s">
        <v>582</v>
      </c>
      <c r="AE188" s="561"/>
      <c r="AF188" s="562"/>
      <c r="AG188" s="563"/>
      <c r="AH188" s="564"/>
      <c r="AI188" s="565"/>
      <c r="AJ188" s="566" t="s">
        <v>440</v>
      </c>
      <c r="AK188" s="567"/>
      <c r="AL188" s="568"/>
      <c r="AM188" s="569"/>
      <c r="AN188" s="570"/>
      <c r="AO188" s="571"/>
      <c r="AP188" s="572"/>
      <c r="AQ188" s="573"/>
      <c r="AR188" s="574"/>
      <c r="AS188" s="575" t="str">
        <f t="shared" si="17"/>
        <v/>
      </c>
      <c r="AT188" s="576">
        <f t="shared" si="18"/>
        <v>42797</v>
      </c>
      <c r="AU188" s="576">
        <f t="shared" si="19"/>
        <v>42798</v>
      </c>
      <c r="AV188" s="576">
        <f t="shared" si="23"/>
        <v>42800</v>
      </c>
      <c r="AW188" s="576">
        <f t="shared" si="22"/>
        <v>42801</v>
      </c>
    </row>
    <row r="189" spans="6:49" ht="23.25" customHeight="1" x14ac:dyDescent="0.35">
      <c r="F189" s="535">
        <v>1701100</v>
      </c>
      <c r="G189" s="536" t="s">
        <v>315</v>
      </c>
      <c r="H189" s="536" t="s">
        <v>411</v>
      </c>
      <c r="I189" s="536" t="s">
        <v>693</v>
      </c>
      <c r="J189" s="537" t="s">
        <v>43</v>
      </c>
      <c r="K189" s="538"/>
      <c r="L189" s="539">
        <v>42798</v>
      </c>
      <c r="M189" s="540"/>
      <c r="N189" s="540"/>
      <c r="O189" s="541"/>
      <c r="P189" s="539">
        <v>42800</v>
      </c>
      <c r="Q189" s="540">
        <v>42801</v>
      </c>
      <c r="R189" s="540"/>
      <c r="S189" s="541"/>
      <c r="T189" s="538">
        <v>42802</v>
      </c>
      <c r="U189" s="539">
        <v>42803</v>
      </c>
      <c r="V189" s="541"/>
      <c r="W189" s="542">
        <v>42804</v>
      </c>
      <c r="X189" s="543" t="s">
        <v>559</v>
      </c>
      <c r="Y189" s="542">
        <v>42804</v>
      </c>
      <c r="Z189" s="499" t="s">
        <v>555</v>
      </c>
      <c r="AA189" s="389">
        <f t="shared" si="21"/>
        <v>4948</v>
      </c>
      <c r="AB189" s="389">
        <v>189</v>
      </c>
      <c r="AC189" s="559"/>
      <c r="AD189" s="560"/>
      <c r="AE189" s="561"/>
      <c r="AF189" s="562"/>
      <c r="AG189" s="563"/>
      <c r="AH189" s="564"/>
      <c r="AI189" s="565"/>
      <c r="AJ189" s="566" t="s">
        <v>1390</v>
      </c>
      <c r="AK189" s="567"/>
      <c r="AL189" s="568"/>
      <c r="AM189" s="569"/>
      <c r="AN189" s="570"/>
      <c r="AO189" s="571"/>
      <c r="AP189" s="572"/>
      <c r="AQ189" s="573"/>
      <c r="AR189" s="574"/>
      <c r="AS189" s="575" t="str">
        <f t="shared" si="17"/>
        <v/>
      </c>
      <c r="AT189" s="576">
        <f t="shared" si="18"/>
        <v>42798</v>
      </c>
      <c r="AU189" s="576">
        <f t="shared" si="19"/>
        <v>42801</v>
      </c>
      <c r="AV189" s="576">
        <f t="shared" si="23"/>
        <v>42802</v>
      </c>
      <c r="AW189" s="576">
        <f t="shared" si="22"/>
        <v>42804</v>
      </c>
    </row>
    <row r="190" spans="6:49" ht="23.25" customHeight="1" x14ac:dyDescent="0.35">
      <c r="F190" s="535">
        <v>1702048</v>
      </c>
      <c r="G190" s="536" t="s">
        <v>294</v>
      </c>
      <c r="H190" s="536" t="s">
        <v>389</v>
      </c>
      <c r="I190" s="536" t="s">
        <v>1089</v>
      </c>
      <c r="J190" s="537" t="s">
        <v>44</v>
      </c>
      <c r="K190" s="538"/>
      <c r="L190" s="539">
        <v>42800</v>
      </c>
      <c r="M190" s="540"/>
      <c r="N190" s="540"/>
      <c r="O190" s="541"/>
      <c r="P190" s="539">
        <v>42801</v>
      </c>
      <c r="Q190" s="540"/>
      <c r="R190" s="540"/>
      <c r="S190" s="541"/>
      <c r="T190" s="538">
        <v>42802</v>
      </c>
      <c r="U190" s="539">
        <v>42803</v>
      </c>
      <c r="V190" s="541"/>
      <c r="W190" s="542">
        <v>42804</v>
      </c>
      <c r="X190" s="543" t="s">
        <v>559</v>
      </c>
      <c r="Y190" s="542">
        <v>42805</v>
      </c>
      <c r="Z190" s="499" t="str">
        <f ca="1">IF(F190="","",IF(VLOOKUP(F190,PROFILE!$B$6:$L$5000,11,FALSE)&lt;&gt;"OUT",VLOOKUP(F190,PROFILE!$B$6:$L$5000,9,FALSE)-NOW(),"OUT"))</f>
        <v>OUT</v>
      </c>
      <c r="AA190" s="389">
        <f t="shared" si="21"/>
        <v>8390</v>
      </c>
      <c r="AB190" s="389">
        <v>190</v>
      </c>
      <c r="AC190" s="559"/>
      <c r="AD190" s="560"/>
      <c r="AE190" s="561"/>
      <c r="AF190" s="562"/>
      <c r="AG190" s="563"/>
      <c r="AH190" s="564"/>
      <c r="AI190" s="565"/>
      <c r="AJ190" s="566" t="s">
        <v>1390</v>
      </c>
      <c r="AK190" s="567"/>
      <c r="AL190" s="568"/>
      <c r="AM190" s="569"/>
      <c r="AN190" s="570"/>
      <c r="AO190" s="571"/>
      <c r="AP190" s="572"/>
      <c r="AQ190" s="573"/>
      <c r="AR190" s="574"/>
      <c r="AS190" s="575" t="str">
        <f t="shared" si="17"/>
        <v/>
      </c>
      <c r="AT190" s="576">
        <f t="shared" si="18"/>
        <v>42800</v>
      </c>
      <c r="AU190" s="576">
        <f t="shared" si="19"/>
        <v>42801</v>
      </c>
      <c r="AV190" s="576">
        <f t="shared" si="23"/>
        <v>42802</v>
      </c>
      <c r="AW190" s="576">
        <f t="shared" si="22"/>
        <v>42804</v>
      </c>
    </row>
    <row r="191" spans="6:49" ht="23.25" customHeight="1" x14ac:dyDescent="0.35">
      <c r="F191" s="535">
        <v>1702093</v>
      </c>
      <c r="G191" s="536" t="s">
        <v>315</v>
      </c>
      <c r="H191" s="536" t="s">
        <v>460</v>
      </c>
      <c r="I191" s="536" t="s">
        <v>1224</v>
      </c>
      <c r="J191" s="537" t="s">
        <v>43</v>
      </c>
      <c r="K191" s="538"/>
      <c r="L191" s="539"/>
      <c r="M191" s="540"/>
      <c r="N191" s="540"/>
      <c r="O191" s="541"/>
      <c r="P191" s="539">
        <v>42801</v>
      </c>
      <c r="Q191" s="540"/>
      <c r="R191" s="540"/>
      <c r="S191" s="541"/>
      <c r="T191" s="538">
        <v>42802</v>
      </c>
      <c r="U191" s="539">
        <v>42803</v>
      </c>
      <c r="V191" s="541"/>
      <c r="W191" s="542"/>
      <c r="X191" s="543" t="s">
        <v>559</v>
      </c>
      <c r="Y191" s="542">
        <v>42804</v>
      </c>
      <c r="Z191" s="499" t="str">
        <f ca="1">IF(F191="","",IF(VLOOKUP(F191,PROFILE!$B$6:$L$5000,11,FALSE)&lt;&gt;"OUT",VLOOKUP(F191,PROFILE!$B$6:$L$5000,9,FALSE)-NOW(),"OUT"))</f>
        <v>OUT</v>
      </c>
      <c r="AA191" s="389">
        <f t="shared" si="21"/>
        <v>6543</v>
      </c>
      <c r="AB191" s="389">
        <v>191</v>
      </c>
      <c r="AC191" s="559"/>
      <c r="AD191" s="560"/>
      <c r="AE191" s="561"/>
      <c r="AF191" s="562"/>
      <c r="AG191" s="563"/>
      <c r="AH191" s="564"/>
      <c r="AI191" s="565"/>
      <c r="AJ191" s="566"/>
      <c r="AK191" s="567"/>
      <c r="AL191" s="568"/>
      <c r="AM191" s="569"/>
      <c r="AN191" s="570"/>
      <c r="AO191" s="571"/>
      <c r="AP191" s="572"/>
      <c r="AQ191" s="573"/>
      <c r="AR191" s="574"/>
      <c r="AS191" s="575" t="str">
        <f t="shared" si="17"/>
        <v/>
      </c>
      <c r="AT191" s="576" t="str">
        <f t="shared" si="18"/>
        <v/>
      </c>
      <c r="AU191" s="576">
        <f t="shared" si="19"/>
        <v>42801</v>
      </c>
      <c r="AV191" s="576">
        <f t="shared" si="23"/>
        <v>42802</v>
      </c>
      <c r="AW191" s="576">
        <f t="shared" si="22"/>
        <v>42803</v>
      </c>
    </row>
    <row r="192" spans="6:49" ht="23.25" customHeight="1" x14ac:dyDescent="0.35">
      <c r="F192" s="535">
        <v>1701017</v>
      </c>
      <c r="G192" s="536" t="s">
        <v>310</v>
      </c>
      <c r="H192" s="536" t="s">
        <v>384</v>
      </c>
      <c r="I192" s="536" t="s">
        <v>383</v>
      </c>
      <c r="J192" s="537" t="s">
        <v>43</v>
      </c>
      <c r="K192" s="538"/>
      <c r="L192" s="539">
        <v>42800</v>
      </c>
      <c r="M192" s="540"/>
      <c r="N192" s="540"/>
      <c r="O192" s="541"/>
      <c r="P192" s="539">
        <v>42801</v>
      </c>
      <c r="Q192" s="540">
        <v>42802</v>
      </c>
      <c r="R192" s="540"/>
      <c r="S192" s="541"/>
      <c r="T192" s="538">
        <v>42803</v>
      </c>
      <c r="U192" s="539">
        <v>42804</v>
      </c>
      <c r="V192" s="541"/>
      <c r="W192" s="542"/>
      <c r="X192" s="543" t="s">
        <v>559</v>
      </c>
      <c r="Y192" s="542">
        <v>42805</v>
      </c>
      <c r="Z192" s="499" t="s">
        <v>555</v>
      </c>
      <c r="AA192" s="389">
        <f t="shared" si="21"/>
        <v>3395</v>
      </c>
      <c r="AB192" s="389">
        <v>192</v>
      </c>
      <c r="AC192" s="559"/>
      <c r="AD192" s="560" t="s">
        <v>1265</v>
      </c>
      <c r="AE192" s="561"/>
      <c r="AF192" s="562"/>
      <c r="AG192" s="563"/>
      <c r="AH192" s="564"/>
      <c r="AI192" s="565"/>
      <c r="AJ192" s="566" t="s">
        <v>1426</v>
      </c>
      <c r="AK192" s="567"/>
      <c r="AL192" s="568"/>
      <c r="AM192" s="569"/>
      <c r="AN192" s="570"/>
      <c r="AO192" s="571"/>
      <c r="AP192" s="572"/>
      <c r="AQ192" s="573"/>
      <c r="AR192" s="574"/>
      <c r="AS192" s="575" t="str">
        <f t="shared" si="17"/>
        <v/>
      </c>
      <c r="AT192" s="576">
        <f t="shared" si="18"/>
        <v>42800</v>
      </c>
      <c r="AU192" s="576">
        <f t="shared" si="19"/>
        <v>42802</v>
      </c>
      <c r="AV192" s="576">
        <f t="shared" si="23"/>
        <v>42803</v>
      </c>
      <c r="AW192" s="576">
        <f t="shared" si="22"/>
        <v>42804</v>
      </c>
    </row>
    <row r="193" spans="6:49" ht="23.25" customHeight="1" x14ac:dyDescent="0.35">
      <c r="F193" s="535">
        <v>1701087</v>
      </c>
      <c r="G193" s="536" t="s">
        <v>328</v>
      </c>
      <c r="H193" s="536" t="s">
        <v>630</v>
      </c>
      <c r="I193" s="536" t="s">
        <v>639</v>
      </c>
      <c r="J193" s="537" t="s">
        <v>44</v>
      </c>
      <c r="K193" s="538"/>
      <c r="L193" s="539">
        <v>42800</v>
      </c>
      <c r="M193" s="540"/>
      <c r="N193" s="540"/>
      <c r="O193" s="541"/>
      <c r="P193" s="539">
        <v>42801</v>
      </c>
      <c r="Q193" s="540">
        <v>42802</v>
      </c>
      <c r="R193" s="540"/>
      <c r="S193" s="541"/>
      <c r="T193" s="538">
        <v>42803</v>
      </c>
      <c r="U193" s="539">
        <v>42804</v>
      </c>
      <c r="V193" s="541"/>
      <c r="W193" s="542">
        <v>42805</v>
      </c>
      <c r="X193" s="543" t="s">
        <v>559</v>
      </c>
      <c r="Y193" s="542">
        <v>42807</v>
      </c>
      <c r="Z193" s="499" t="str">
        <f ca="1">IF(F193="","",IF(VLOOKUP(F193,PROFILE!$B$6:$L$5000,11,FALSE)&lt;&gt;"OUT",VLOOKUP(F193,PROFILE!$B$6:$L$5000,9,FALSE)-NOW(),"OUT"))</f>
        <v>OUT</v>
      </c>
      <c r="AA193" s="389">
        <f t="shared" si="21"/>
        <v>8482</v>
      </c>
      <c r="AB193" s="389">
        <v>193</v>
      </c>
      <c r="AC193" s="559"/>
      <c r="AD193" s="560"/>
      <c r="AE193" s="561"/>
      <c r="AF193" s="562"/>
      <c r="AG193" s="563"/>
      <c r="AH193" s="564"/>
      <c r="AI193" s="565"/>
      <c r="AJ193" s="566"/>
      <c r="AK193" s="567"/>
      <c r="AL193" s="568"/>
      <c r="AM193" s="569"/>
      <c r="AN193" s="570"/>
      <c r="AO193" s="571"/>
      <c r="AP193" s="572"/>
      <c r="AQ193" s="573"/>
      <c r="AR193" s="574"/>
      <c r="AS193" s="575" t="str">
        <f t="shared" si="17"/>
        <v/>
      </c>
      <c r="AT193" s="576">
        <f t="shared" si="18"/>
        <v>42800</v>
      </c>
      <c r="AU193" s="576">
        <f t="shared" si="19"/>
        <v>42802</v>
      </c>
      <c r="AV193" s="576">
        <f t="shared" si="23"/>
        <v>42803</v>
      </c>
      <c r="AW193" s="576">
        <f t="shared" si="22"/>
        <v>42805</v>
      </c>
    </row>
    <row r="194" spans="6:49" ht="23.25" customHeight="1" x14ac:dyDescent="0.35">
      <c r="F194" s="535">
        <v>1701090</v>
      </c>
      <c r="G194" s="536" t="s">
        <v>299</v>
      </c>
      <c r="H194" s="536" t="s">
        <v>648</v>
      </c>
      <c r="I194" s="536" t="s">
        <v>647</v>
      </c>
      <c r="J194" s="537" t="s">
        <v>43</v>
      </c>
      <c r="K194" s="538"/>
      <c r="L194" s="539">
        <v>42774</v>
      </c>
      <c r="M194" s="540"/>
      <c r="N194" s="540"/>
      <c r="O194" s="541"/>
      <c r="P194" s="539">
        <v>42775</v>
      </c>
      <c r="Q194" s="540">
        <v>42776</v>
      </c>
      <c r="R194" s="540"/>
      <c r="S194" s="541"/>
      <c r="T194" s="538">
        <v>42777</v>
      </c>
      <c r="U194" s="539">
        <v>42779</v>
      </c>
      <c r="V194" s="541"/>
      <c r="W194" s="542"/>
      <c r="X194" s="543" t="s">
        <v>559</v>
      </c>
      <c r="Y194" s="542">
        <v>42779</v>
      </c>
      <c r="Z194" s="499" t="s">
        <v>555</v>
      </c>
      <c r="AA194" s="389">
        <f t="shared" si="21"/>
        <v>6645</v>
      </c>
      <c r="AB194" s="389">
        <v>194</v>
      </c>
      <c r="AC194" s="559"/>
      <c r="AD194" s="560" t="s">
        <v>436</v>
      </c>
      <c r="AE194" s="561"/>
      <c r="AF194" s="562"/>
      <c r="AG194" s="563"/>
      <c r="AH194" s="564"/>
      <c r="AI194" s="565"/>
      <c r="AJ194" s="566"/>
      <c r="AK194" s="567"/>
      <c r="AL194" s="568"/>
      <c r="AM194" s="569"/>
      <c r="AN194" s="570"/>
      <c r="AO194" s="571"/>
      <c r="AP194" s="572"/>
      <c r="AQ194" s="573"/>
      <c r="AR194" s="574"/>
      <c r="AS194" s="575" t="str">
        <f t="shared" si="17"/>
        <v/>
      </c>
      <c r="AT194" s="576">
        <f t="shared" si="18"/>
        <v>42774</v>
      </c>
      <c r="AU194" s="576">
        <f t="shared" si="19"/>
        <v>42776</v>
      </c>
      <c r="AV194" s="576">
        <f t="shared" si="23"/>
        <v>42777</v>
      </c>
      <c r="AW194" s="576">
        <f t="shared" si="22"/>
        <v>42779</v>
      </c>
    </row>
    <row r="195" spans="6:49" ht="23.25" customHeight="1" x14ac:dyDescent="0.35">
      <c r="F195" s="535">
        <v>1701138</v>
      </c>
      <c r="G195" s="536" t="s">
        <v>310</v>
      </c>
      <c r="H195" s="536" t="s">
        <v>336</v>
      </c>
      <c r="I195" s="536" t="s">
        <v>818</v>
      </c>
      <c r="J195" s="537" t="s">
        <v>43</v>
      </c>
      <c r="K195" s="538"/>
      <c r="L195" s="539">
        <v>42801</v>
      </c>
      <c r="M195" s="540"/>
      <c r="N195" s="540"/>
      <c r="O195" s="541"/>
      <c r="P195" s="539">
        <v>42802</v>
      </c>
      <c r="Q195" s="540"/>
      <c r="R195" s="540"/>
      <c r="S195" s="541"/>
      <c r="T195" s="538">
        <v>42803</v>
      </c>
      <c r="U195" s="539">
        <v>42804</v>
      </c>
      <c r="V195" s="541"/>
      <c r="W195" s="542"/>
      <c r="X195" s="543" t="s">
        <v>559</v>
      </c>
      <c r="Y195" s="542">
        <v>42805</v>
      </c>
      <c r="Z195" s="499" t="str">
        <f ca="1">IF(F195="","",IF(VLOOKUP(F195,PROFILE!$B$6:$L$5000,11,FALSE)&lt;&gt;"OUT",VLOOKUP(F195,PROFILE!$B$6:$L$5000,9,FALSE)-NOW(),"OUT"))</f>
        <v>OUT</v>
      </c>
      <c r="AA195" s="389">
        <f t="shared" si="21"/>
        <v>9414</v>
      </c>
      <c r="AB195" s="389">
        <v>195</v>
      </c>
      <c r="AC195" s="559"/>
      <c r="AD195" s="560"/>
      <c r="AE195" s="561"/>
      <c r="AF195" s="562"/>
      <c r="AG195" s="563" t="s">
        <v>436</v>
      </c>
      <c r="AH195" s="564"/>
      <c r="AI195" s="565"/>
      <c r="AJ195" s="566" t="s">
        <v>440</v>
      </c>
      <c r="AK195" s="567"/>
      <c r="AL195" s="568"/>
      <c r="AM195" s="569"/>
      <c r="AN195" s="570"/>
      <c r="AO195" s="571"/>
      <c r="AP195" s="572"/>
      <c r="AQ195" s="573"/>
      <c r="AR195" s="574"/>
      <c r="AS195" s="575" t="str">
        <f t="shared" si="17"/>
        <v/>
      </c>
      <c r="AT195" s="576">
        <f t="shared" si="18"/>
        <v>42801</v>
      </c>
      <c r="AU195" s="576">
        <f t="shared" si="19"/>
        <v>42802</v>
      </c>
      <c r="AV195" s="576">
        <f t="shared" si="23"/>
        <v>42803</v>
      </c>
      <c r="AW195" s="576">
        <f t="shared" si="22"/>
        <v>42804</v>
      </c>
    </row>
    <row r="196" spans="6:49" ht="23.25" customHeight="1" x14ac:dyDescent="0.35">
      <c r="F196" s="535">
        <v>1701164</v>
      </c>
      <c r="G196" s="536" t="s">
        <v>310</v>
      </c>
      <c r="H196" s="536" t="s">
        <v>336</v>
      </c>
      <c r="I196" s="536" t="s">
        <v>907</v>
      </c>
      <c r="J196" s="537" t="s">
        <v>102</v>
      </c>
      <c r="K196" s="538"/>
      <c r="L196" s="539">
        <v>42804</v>
      </c>
      <c r="M196" s="540">
        <v>42805</v>
      </c>
      <c r="N196" s="540"/>
      <c r="O196" s="541"/>
      <c r="P196" s="539">
        <v>42807</v>
      </c>
      <c r="Q196" s="540">
        <v>42808</v>
      </c>
      <c r="R196" s="540">
        <v>42809</v>
      </c>
      <c r="S196" s="541">
        <v>42810</v>
      </c>
      <c r="T196" s="538">
        <v>42811</v>
      </c>
      <c r="U196" s="539">
        <v>42812</v>
      </c>
      <c r="V196" s="541">
        <v>42814</v>
      </c>
      <c r="W196" s="542">
        <v>42815</v>
      </c>
      <c r="X196" s="543" t="s">
        <v>559</v>
      </c>
      <c r="Y196" s="542">
        <v>42816</v>
      </c>
      <c r="Z196" s="499" t="str">
        <f ca="1">IF(F196="","",IF(VLOOKUP(F196,PROFILE!$B$6:$L$5000,11,FALSE)&lt;&gt;"OUT",VLOOKUP(F196,PROFILE!$B$6:$L$5000,9,FALSE)-NOW(),"OUT"))</f>
        <v>OUT</v>
      </c>
      <c r="AA196" s="389">
        <f t="shared" si="21"/>
        <v>3318</v>
      </c>
      <c r="AB196" s="389">
        <v>196</v>
      </c>
      <c r="AC196" s="559"/>
      <c r="AD196" s="560"/>
      <c r="AE196" s="561"/>
      <c r="AF196" s="562"/>
      <c r="AG196" s="563" t="s">
        <v>435</v>
      </c>
      <c r="AH196" s="564"/>
      <c r="AI196" s="565"/>
      <c r="AJ196" s="566" t="s">
        <v>1204</v>
      </c>
      <c r="AK196" s="567"/>
      <c r="AL196" s="568"/>
      <c r="AM196" s="569"/>
      <c r="AN196" s="570"/>
      <c r="AO196" s="571"/>
      <c r="AP196" s="572"/>
      <c r="AQ196" s="573"/>
      <c r="AR196" s="574"/>
      <c r="AS196" s="575" t="str">
        <f t="shared" si="17"/>
        <v/>
      </c>
      <c r="AT196" s="576">
        <f t="shared" si="18"/>
        <v>42805</v>
      </c>
      <c r="AU196" s="576">
        <f t="shared" si="19"/>
        <v>42810</v>
      </c>
      <c r="AV196" s="576">
        <f t="shared" si="23"/>
        <v>42811</v>
      </c>
      <c r="AW196" s="576">
        <f t="shared" si="22"/>
        <v>42815</v>
      </c>
    </row>
    <row r="197" spans="6:49" ht="23.25" customHeight="1" x14ac:dyDescent="0.35">
      <c r="F197" s="535">
        <v>1702013</v>
      </c>
      <c r="G197" s="536" t="s">
        <v>310</v>
      </c>
      <c r="H197" s="536" t="s">
        <v>400</v>
      </c>
      <c r="I197" s="536" t="s">
        <v>974</v>
      </c>
      <c r="J197" s="537" t="s">
        <v>43</v>
      </c>
      <c r="K197" s="538">
        <v>42801</v>
      </c>
      <c r="L197" s="539"/>
      <c r="M197" s="540"/>
      <c r="N197" s="540"/>
      <c r="O197" s="541"/>
      <c r="P197" s="539">
        <v>42802</v>
      </c>
      <c r="Q197" s="540"/>
      <c r="R197" s="540"/>
      <c r="S197" s="541"/>
      <c r="T197" s="538">
        <v>42803</v>
      </c>
      <c r="U197" s="539">
        <v>42804</v>
      </c>
      <c r="V197" s="541"/>
      <c r="W197" s="542"/>
      <c r="X197" s="543" t="s">
        <v>559</v>
      </c>
      <c r="Y197" s="542">
        <v>42805</v>
      </c>
      <c r="Z197" s="499" t="str">
        <f ca="1">IF(F197="","",IF(VLOOKUP(F197,PROFILE!$B$6:$L$5000,11,FALSE)&lt;&gt;"OUT",VLOOKUP(F197,PROFILE!$B$6:$L$5000,9,FALSE)-NOW(),"OUT"))</f>
        <v>OUT</v>
      </c>
      <c r="AA197" s="389">
        <f t="shared" si="21"/>
        <v>5823</v>
      </c>
      <c r="AB197" s="389">
        <v>197</v>
      </c>
      <c r="AC197" s="559"/>
      <c r="AD197" s="560" t="s">
        <v>1444</v>
      </c>
      <c r="AE197" s="561"/>
      <c r="AF197" s="562"/>
      <c r="AG197" s="563"/>
      <c r="AH197" s="564"/>
      <c r="AI197" s="565"/>
      <c r="AJ197" s="566" t="s">
        <v>439</v>
      </c>
      <c r="AK197" s="567"/>
      <c r="AL197" s="568"/>
      <c r="AM197" s="569"/>
      <c r="AN197" s="570"/>
      <c r="AO197" s="571"/>
      <c r="AP197" s="572"/>
      <c r="AQ197" s="573"/>
      <c r="AR197" s="574"/>
      <c r="AS197" s="575">
        <f t="shared" si="17"/>
        <v>42801</v>
      </c>
      <c r="AT197" s="576" t="str">
        <f t="shared" si="18"/>
        <v/>
      </c>
      <c r="AU197" s="576">
        <f t="shared" si="19"/>
        <v>42802</v>
      </c>
      <c r="AV197" s="576">
        <f t="shared" si="23"/>
        <v>42803</v>
      </c>
      <c r="AW197" s="576">
        <f t="shared" si="22"/>
        <v>42804</v>
      </c>
    </row>
    <row r="198" spans="6:49" ht="23.25" customHeight="1" x14ac:dyDescent="0.35">
      <c r="F198" s="535">
        <v>1702020</v>
      </c>
      <c r="G198" s="536" t="s">
        <v>310</v>
      </c>
      <c r="H198" s="536" t="s">
        <v>400</v>
      </c>
      <c r="I198" s="536" t="s">
        <v>1006</v>
      </c>
      <c r="J198" s="537" t="s">
        <v>44</v>
      </c>
      <c r="K198" s="538"/>
      <c r="L198" s="539">
        <v>42798</v>
      </c>
      <c r="M198" s="540"/>
      <c r="N198" s="540"/>
      <c r="O198" s="541"/>
      <c r="P198" s="539">
        <v>42800</v>
      </c>
      <c r="Q198" s="540">
        <v>42801</v>
      </c>
      <c r="R198" s="540">
        <v>42802</v>
      </c>
      <c r="S198" s="541"/>
      <c r="T198" s="538">
        <v>42803</v>
      </c>
      <c r="U198" s="539">
        <v>42804</v>
      </c>
      <c r="V198" s="541">
        <v>42805</v>
      </c>
      <c r="W198" s="542">
        <v>42807</v>
      </c>
      <c r="X198" s="543" t="s">
        <v>559</v>
      </c>
      <c r="Y198" s="542">
        <v>42809</v>
      </c>
      <c r="Z198" s="499" t="str">
        <f ca="1">IF(F198="","",IF(VLOOKUP(F198,PROFILE!$B$6:$L$5000,11,FALSE)&lt;&gt;"OUT",VLOOKUP(F198,PROFILE!$B$6:$L$5000,9,FALSE)-NOW(),"OUT"))</f>
        <v>OUT</v>
      </c>
      <c r="AA198" s="389">
        <f t="shared" si="21"/>
        <v>7869</v>
      </c>
      <c r="AB198" s="389">
        <v>198</v>
      </c>
      <c r="AC198" s="559"/>
      <c r="AD198" s="560"/>
      <c r="AE198" s="561"/>
      <c r="AF198" s="562"/>
      <c r="AG198" s="563" t="s">
        <v>435</v>
      </c>
      <c r="AH198" s="564"/>
      <c r="AI198" s="565"/>
      <c r="AJ198" s="566" t="s">
        <v>581</v>
      </c>
      <c r="AK198" s="567"/>
      <c r="AL198" s="568"/>
      <c r="AM198" s="569"/>
      <c r="AN198" s="570"/>
      <c r="AO198" s="571"/>
      <c r="AP198" s="572"/>
      <c r="AQ198" s="573"/>
      <c r="AR198" s="574"/>
      <c r="AS198" s="575" t="str">
        <f t="shared" ref="AS198:AS261" si="25">IF(K198="","",K198)</f>
        <v/>
      </c>
      <c r="AT198" s="576">
        <f t="shared" ref="AT198:AT261" si="26">IF(L198="","",MAX(L198:O198))</f>
        <v>42798</v>
      </c>
      <c r="AU198" s="576">
        <f t="shared" ref="AU198:AU261" si="27">IF(P198="","",MAX(P198:S198))</f>
        <v>42802</v>
      </c>
      <c r="AV198" s="576">
        <f t="shared" si="23"/>
        <v>42803</v>
      </c>
      <c r="AW198" s="576">
        <f t="shared" si="22"/>
        <v>42807</v>
      </c>
    </row>
    <row r="199" spans="6:49" ht="23.25" customHeight="1" x14ac:dyDescent="0.35">
      <c r="F199" s="535">
        <v>1702024</v>
      </c>
      <c r="G199" s="536" t="s">
        <v>310</v>
      </c>
      <c r="H199" s="536" t="s">
        <v>384</v>
      </c>
      <c r="I199" s="536" t="s">
        <v>1017</v>
      </c>
      <c r="J199" s="537" t="s">
        <v>44</v>
      </c>
      <c r="K199" s="538"/>
      <c r="L199" s="539">
        <v>42800</v>
      </c>
      <c r="M199" s="540"/>
      <c r="N199" s="540"/>
      <c r="O199" s="541"/>
      <c r="P199" s="539">
        <v>42801</v>
      </c>
      <c r="Q199" s="540">
        <v>42802</v>
      </c>
      <c r="R199" s="540">
        <v>42803</v>
      </c>
      <c r="S199" s="541"/>
      <c r="T199" s="538">
        <v>42804</v>
      </c>
      <c r="U199" s="539">
        <v>42805</v>
      </c>
      <c r="V199" s="541">
        <v>42807</v>
      </c>
      <c r="W199" s="542">
        <v>42808</v>
      </c>
      <c r="X199" s="543" t="s">
        <v>559</v>
      </c>
      <c r="Y199" s="542">
        <v>42809</v>
      </c>
      <c r="Z199" s="499" t="str">
        <f ca="1">IF(F199="","",IF(VLOOKUP(F199,PROFILE!$B$6:$L$5000,11,FALSE)&lt;&gt;"OUT",VLOOKUP(F199,PROFILE!$B$6:$L$5000,9,FALSE)-NOW(),"OUT"))</f>
        <v>OUT</v>
      </c>
      <c r="AA199" s="389">
        <f t="shared" si="21"/>
        <v>2725</v>
      </c>
      <c r="AB199" s="389">
        <v>199</v>
      </c>
      <c r="AC199" s="559"/>
      <c r="AD199" s="560"/>
      <c r="AE199" s="561"/>
      <c r="AF199" s="562"/>
      <c r="AG199" s="563"/>
      <c r="AH199" s="564"/>
      <c r="AI199" s="565"/>
      <c r="AJ199" s="566" t="s">
        <v>438</v>
      </c>
      <c r="AK199" s="567"/>
      <c r="AL199" s="568"/>
      <c r="AM199" s="569"/>
      <c r="AN199" s="570"/>
      <c r="AO199" s="571"/>
      <c r="AP199" s="572"/>
      <c r="AQ199" s="573"/>
      <c r="AR199" s="574"/>
      <c r="AS199" s="575" t="str">
        <f t="shared" si="25"/>
        <v/>
      </c>
      <c r="AT199" s="576">
        <f t="shared" si="26"/>
        <v>42800</v>
      </c>
      <c r="AU199" s="576">
        <f t="shared" si="27"/>
        <v>42803</v>
      </c>
      <c r="AV199" s="576">
        <f t="shared" si="23"/>
        <v>42804</v>
      </c>
      <c r="AW199" s="576">
        <f t="shared" si="22"/>
        <v>42808</v>
      </c>
    </row>
    <row r="200" spans="6:49" ht="23.25" customHeight="1" x14ac:dyDescent="0.35">
      <c r="F200" s="535">
        <v>1702034</v>
      </c>
      <c r="G200" s="536" t="s">
        <v>310</v>
      </c>
      <c r="H200" s="536" t="s">
        <v>384</v>
      </c>
      <c r="I200" s="536" t="s">
        <v>1045</v>
      </c>
      <c r="J200" s="537" t="s">
        <v>44</v>
      </c>
      <c r="K200" s="538"/>
      <c r="L200" s="539">
        <v>42803</v>
      </c>
      <c r="M200" s="540"/>
      <c r="N200" s="540"/>
      <c r="O200" s="541"/>
      <c r="P200" s="539">
        <v>42804</v>
      </c>
      <c r="Q200" s="540">
        <v>42805</v>
      </c>
      <c r="R200" s="540"/>
      <c r="S200" s="541"/>
      <c r="T200" s="538">
        <v>42807</v>
      </c>
      <c r="U200" s="539">
        <v>42808</v>
      </c>
      <c r="V200" s="541">
        <v>42809</v>
      </c>
      <c r="W200" s="542">
        <v>42810</v>
      </c>
      <c r="X200" s="543" t="s">
        <v>559</v>
      </c>
      <c r="Y200" s="542">
        <v>42810</v>
      </c>
      <c r="Z200" s="499" t="str">
        <f ca="1">IF(F200="","",IF(VLOOKUP(F200,PROFILE!$B$6:$L$5000,11,FALSE)&lt;&gt;"OUT",VLOOKUP(F200,PROFILE!$B$6:$L$5000,9,FALSE)-NOW(),"OUT"))</f>
        <v>OUT</v>
      </c>
      <c r="AA200" s="389">
        <f t="shared" si="21"/>
        <v>4528</v>
      </c>
      <c r="AB200" s="389">
        <v>200</v>
      </c>
      <c r="AC200" s="559"/>
      <c r="AD200" s="560" t="s">
        <v>1445</v>
      </c>
      <c r="AE200" s="561"/>
      <c r="AF200" s="562"/>
      <c r="AG200" s="563"/>
      <c r="AH200" s="564"/>
      <c r="AI200" s="565"/>
      <c r="AJ200" s="566" t="s">
        <v>438</v>
      </c>
      <c r="AK200" s="567"/>
      <c r="AL200" s="568"/>
      <c r="AM200" s="569"/>
      <c r="AN200" s="570"/>
      <c r="AO200" s="571"/>
      <c r="AP200" s="572" t="s">
        <v>582</v>
      </c>
      <c r="AQ200" s="573"/>
      <c r="AR200" s="574"/>
      <c r="AS200" s="575" t="str">
        <f t="shared" si="25"/>
        <v/>
      </c>
      <c r="AT200" s="576">
        <f t="shared" si="26"/>
        <v>42803</v>
      </c>
      <c r="AU200" s="576">
        <f t="shared" si="27"/>
        <v>42805</v>
      </c>
      <c r="AV200" s="576">
        <f t="shared" si="23"/>
        <v>42807</v>
      </c>
      <c r="AW200" s="576">
        <f t="shared" si="22"/>
        <v>42810</v>
      </c>
    </row>
    <row r="201" spans="6:49" ht="23.25" customHeight="1" x14ac:dyDescent="0.35">
      <c r="F201" s="535">
        <v>1702074</v>
      </c>
      <c r="G201" s="536" t="s">
        <v>310</v>
      </c>
      <c r="H201" s="536" t="s">
        <v>336</v>
      </c>
      <c r="I201" s="536" t="s">
        <v>1161</v>
      </c>
      <c r="J201" s="537" t="s">
        <v>43</v>
      </c>
      <c r="K201" s="538"/>
      <c r="L201" s="539">
        <v>42801</v>
      </c>
      <c r="M201" s="540"/>
      <c r="N201" s="540"/>
      <c r="O201" s="541"/>
      <c r="P201" s="539">
        <v>42802</v>
      </c>
      <c r="Q201" s="540"/>
      <c r="R201" s="540"/>
      <c r="S201" s="541"/>
      <c r="T201" s="538">
        <v>42803</v>
      </c>
      <c r="U201" s="539"/>
      <c r="V201" s="541"/>
      <c r="W201" s="542"/>
      <c r="X201" s="543" t="s">
        <v>559</v>
      </c>
      <c r="Y201" s="542">
        <v>42804</v>
      </c>
      <c r="Z201" s="499" t="str">
        <f ca="1">IF(F201="","",IF(VLOOKUP(F201,PROFILE!$B$6:$L$5000,11,FALSE)&lt;&gt;"OUT",VLOOKUP(F201,PROFILE!$B$6:$L$5000,9,FALSE)-NOW(),"OUT"))</f>
        <v>OUT</v>
      </c>
      <c r="AA201" s="389">
        <f t="shared" si="21"/>
        <v>2884</v>
      </c>
      <c r="AB201" s="389">
        <v>201</v>
      </c>
      <c r="AC201" s="559"/>
      <c r="AD201" s="560"/>
      <c r="AE201" s="561"/>
      <c r="AF201" s="562"/>
      <c r="AG201" s="563" t="s">
        <v>436</v>
      </c>
      <c r="AH201" s="564"/>
      <c r="AI201" s="565"/>
      <c r="AJ201" s="566" t="s">
        <v>581</v>
      </c>
      <c r="AK201" s="567"/>
      <c r="AL201" s="568"/>
      <c r="AM201" s="569"/>
      <c r="AN201" s="570"/>
      <c r="AO201" s="571"/>
      <c r="AP201" s="572"/>
      <c r="AQ201" s="573"/>
      <c r="AR201" s="574"/>
      <c r="AS201" s="575" t="str">
        <f t="shared" si="25"/>
        <v/>
      </c>
      <c r="AT201" s="576">
        <f t="shared" si="26"/>
        <v>42801</v>
      </c>
      <c r="AU201" s="576">
        <f t="shared" si="27"/>
        <v>42802</v>
      </c>
      <c r="AV201" s="576">
        <f t="shared" si="23"/>
        <v>42803</v>
      </c>
      <c r="AW201" s="576">
        <f t="shared" si="22"/>
        <v>0</v>
      </c>
    </row>
    <row r="202" spans="6:49" ht="23.25" customHeight="1" x14ac:dyDescent="0.35">
      <c r="F202" s="535">
        <v>1703005</v>
      </c>
      <c r="G202" s="536" t="s">
        <v>315</v>
      </c>
      <c r="H202" s="536" t="s">
        <v>333</v>
      </c>
      <c r="I202" s="536" t="s">
        <v>1282</v>
      </c>
      <c r="J202" s="537" t="s">
        <v>44</v>
      </c>
      <c r="K202" s="538"/>
      <c r="L202" s="539">
        <v>42800</v>
      </c>
      <c r="M202" s="540"/>
      <c r="N202" s="540"/>
      <c r="O202" s="541"/>
      <c r="P202" s="539">
        <v>42801</v>
      </c>
      <c r="Q202" s="540">
        <v>42802</v>
      </c>
      <c r="R202" s="540"/>
      <c r="S202" s="541"/>
      <c r="T202" s="538">
        <v>42803</v>
      </c>
      <c r="U202" s="539">
        <v>42804</v>
      </c>
      <c r="V202" s="541">
        <v>42805</v>
      </c>
      <c r="W202" s="542">
        <v>42807</v>
      </c>
      <c r="X202" s="543" t="s">
        <v>559</v>
      </c>
      <c r="Y202" s="542">
        <v>42808</v>
      </c>
      <c r="Z202" s="499" t="str">
        <f ca="1">IF(F202="","",IF(VLOOKUP(F202,PROFILE!$B$6:$L$5000,11,FALSE)&lt;&gt;"OUT",VLOOKUP(F202,PROFILE!$B$6:$L$5000,9,FALSE)-NOW(),"OUT"))</f>
        <v>OUT</v>
      </c>
      <c r="AA202" s="389">
        <f t="shared" si="21"/>
        <v>7675</v>
      </c>
      <c r="AB202" s="389">
        <v>202</v>
      </c>
      <c r="AC202" s="559"/>
      <c r="AD202" s="560" t="s">
        <v>582</v>
      </c>
      <c r="AE202" s="561"/>
      <c r="AF202" s="562"/>
      <c r="AG202" s="563"/>
      <c r="AH202" s="564"/>
      <c r="AI202" s="565"/>
      <c r="AJ202" s="566" t="s">
        <v>440</v>
      </c>
      <c r="AK202" s="567"/>
      <c r="AL202" s="568"/>
      <c r="AM202" s="569"/>
      <c r="AN202" s="570"/>
      <c r="AO202" s="571"/>
      <c r="AP202" s="572"/>
      <c r="AQ202" s="573"/>
      <c r="AR202" s="574"/>
      <c r="AS202" s="575" t="str">
        <f t="shared" si="25"/>
        <v/>
      </c>
      <c r="AT202" s="576">
        <f t="shared" si="26"/>
        <v>42800</v>
      </c>
      <c r="AU202" s="576">
        <f t="shared" si="27"/>
        <v>42802</v>
      </c>
      <c r="AV202" s="576">
        <f t="shared" si="23"/>
        <v>42803</v>
      </c>
      <c r="AW202" s="576">
        <f t="shared" si="22"/>
        <v>42807</v>
      </c>
    </row>
    <row r="203" spans="6:49" ht="23.25" customHeight="1" x14ac:dyDescent="0.35">
      <c r="F203" s="535">
        <v>1703013</v>
      </c>
      <c r="G203" s="536" t="s">
        <v>477</v>
      </c>
      <c r="H203" s="536" t="s">
        <v>707</v>
      </c>
      <c r="I203" s="536" t="s">
        <v>1316</v>
      </c>
      <c r="J203" s="537" t="s">
        <v>102</v>
      </c>
      <c r="K203" s="538">
        <v>42802</v>
      </c>
      <c r="L203" s="539"/>
      <c r="M203" s="540"/>
      <c r="N203" s="540"/>
      <c r="O203" s="541"/>
      <c r="P203" s="539">
        <v>42803</v>
      </c>
      <c r="Q203" s="540">
        <v>42804</v>
      </c>
      <c r="R203" s="540">
        <v>42805</v>
      </c>
      <c r="S203" s="541">
        <v>42807</v>
      </c>
      <c r="T203" s="538">
        <v>42808</v>
      </c>
      <c r="U203" s="539">
        <v>42809</v>
      </c>
      <c r="V203" s="541">
        <v>42810</v>
      </c>
      <c r="W203" s="542">
        <v>42811</v>
      </c>
      <c r="X203" s="543" t="s">
        <v>559</v>
      </c>
      <c r="Y203" s="542">
        <v>42814</v>
      </c>
      <c r="Z203" s="499" t="str">
        <f ca="1">IF(F203="","",IF(VLOOKUP(F203,PROFILE!$B$6:$L$5000,11,FALSE)&lt;&gt;"OUT",VLOOKUP(F203,PROFILE!$B$6:$L$5000,9,FALSE)-NOW(),"OUT"))</f>
        <v>OUT</v>
      </c>
      <c r="AA203" s="389">
        <f t="shared" ref="AA203:AA266" si="28">IFERROR(VALUE(RIGHT(I203,4)),IFERROR(VALUE(RIGHT(I203,3)),VALUE(RIGHT(I203,2))))</f>
        <v>5950</v>
      </c>
      <c r="AB203" s="389">
        <v>203</v>
      </c>
      <c r="AC203" s="559"/>
      <c r="AD203" s="560" t="s">
        <v>582</v>
      </c>
      <c r="AE203" s="561"/>
      <c r="AF203" s="562"/>
      <c r="AG203" s="563"/>
      <c r="AH203" s="564"/>
      <c r="AI203" s="565"/>
      <c r="AJ203" s="566" t="s">
        <v>438</v>
      </c>
      <c r="AK203" s="567"/>
      <c r="AL203" s="568"/>
      <c r="AM203" s="569"/>
      <c r="AN203" s="570"/>
      <c r="AO203" s="571"/>
      <c r="AP203" s="572"/>
      <c r="AQ203" s="573"/>
      <c r="AR203" s="574"/>
      <c r="AS203" s="575">
        <f t="shared" si="25"/>
        <v>42802</v>
      </c>
      <c r="AT203" s="576" t="str">
        <f t="shared" si="26"/>
        <v/>
      </c>
      <c r="AU203" s="576">
        <f t="shared" si="27"/>
        <v>42807</v>
      </c>
      <c r="AV203" s="576">
        <f t="shared" si="23"/>
        <v>42808</v>
      </c>
      <c r="AW203" s="576">
        <f t="shared" si="22"/>
        <v>42811</v>
      </c>
    </row>
    <row r="204" spans="6:49" ht="23.25" customHeight="1" x14ac:dyDescent="0.35">
      <c r="F204" s="535">
        <v>1703015</v>
      </c>
      <c r="G204" s="536" t="s">
        <v>310</v>
      </c>
      <c r="H204" s="536" t="s">
        <v>384</v>
      </c>
      <c r="I204" s="536" t="s">
        <v>1323</v>
      </c>
      <c r="J204" s="537" t="s">
        <v>44</v>
      </c>
      <c r="K204" s="538"/>
      <c r="L204" s="539">
        <v>42802</v>
      </c>
      <c r="M204" s="540"/>
      <c r="N204" s="540"/>
      <c r="O204" s="541"/>
      <c r="P204" s="539">
        <v>42803</v>
      </c>
      <c r="Q204" s="540">
        <v>42804</v>
      </c>
      <c r="R204" s="540"/>
      <c r="S204" s="541"/>
      <c r="T204" s="538">
        <v>42805</v>
      </c>
      <c r="U204" s="539">
        <v>42807</v>
      </c>
      <c r="V204" s="541">
        <v>42808</v>
      </c>
      <c r="W204" s="542">
        <v>42809</v>
      </c>
      <c r="X204" s="543" t="s">
        <v>559</v>
      </c>
      <c r="Y204" s="542">
        <v>42809</v>
      </c>
      <c r="Z204" s="499" t="s">
        <v>555</v>
      </c>
      <c r="AA204" s="389">
        <f t="shared" si="28"/>
        <v>9580</v>
      </c>
      <c r="AB204" s="389">
        <v>204</v>
      </c>
      <c r="AC204" s="559"/>
      <c r="AD204" s="560"/>
      <c r="AE204" s="561"/>
      <c r="AF204" s="562"/>
      <c r="AG204" s="563"/>
      <c r="AH204" s="564"/>
      <c r="AI204" s="565"/>
      <c r="AJ204" s="566" t="s">
        <v>1447</v>
      </c>
      <c r="AK204" s="567"/>
      <c r="AL204" s="568"/>
      <c r="AM204" s="569"/>
      <c r="AN204" s="570"/>
      <c r="AO204" s="571"/>
      <c r="AP204" s="572"/>
      <c r="AQ204" s="573"/>
      <c r="AR204" s="574"/>
      <c r="AS204" s="575" t="str">
        <f t="shared" si="25"/>
        <v/>
      </c>
      <c r="AT204" s="576">
        <f t="shared" si="26"/>
        <v>42802</v>
      </c>
      <c r="AU204" s="576">
        <f t="shared" si="27"/>
        <v>42804</v>
      </c>
      <c r="AV204" s="576">
        <f t="shared" si="23"/>
        <v>42805</v>
      </c>
      <c r="AW204" s="576">
        <f t="shared" ref="AW204:AW267" si="29">IF(P204="","",MAX(U204:W204))</f>
        <v>42809</v>
      </c>
    </row>
    <row r="205" spans="6:49" ht="23.25" customHeight="1" x14ac:dyDescent="0.35">
      <c r="F205" s="535">
        <v>1703018</v>
      </c>
      <c r="G205" s="536" t="s">
        <v>315</v>
      </c>
      <c r="H205" s="536" t="s">
        <v>316</v>
      </c>
      <c r="I205" s="536" t="s">
        <v>816</v>
      </c>
      <c r="J205" s="537" t="s">
        <v>43</v>
      </c>
      <c r="K205" s="538">
        <v>42803</v>
      </c>
      <c r="L205" s="539"/>
      <c r="M205" s="540"/>
      <c r="N205" s="540"/>
      <c r="O205" s="541"/>
      <c r="P205" s="539">
        <v>42804</v>
      </c>
      <c r="Q205" s="540"/>
      <c r="R205" s="540"/>
      <c r="S205" s="541"/>
      <c r="T205" s="538">
        <v>42805</v>
      </c>
      <c r="U205" s="539"/>
      <c r="V205" s="541"/>
      <c r="W205" s="542"/>
      <c r="X205" s="543" t="s">
        <v>1397</v>
      </c>
      <c r="Y205" s="542">
        <v>42805</v>
      </c>
      <c r="Z205" s="499">
        <f ca="1">IF(F205="","",IF(VLOOKUP(F205,PROFILE!$B$6:$L$5000,11,FALSE)&lt;&gt;"OUT",VLOOKUP(F205,PROFILE!$B$6:$L$5000,9,FALSE)-NOW(),"OUT"))</f>
        <v>-43032.973902430553</v>
      </c>
      <c r="AA205" s="389">
        <f t="shared" si="28"/>
        <v>9320</v>
      </c>
      <c r="AB205" s="389">
        <v>205</v>
      </c>
      <c r="AC205" s="559"/>
      <c r="AD205" s="560"/>
      <c r="AE205" s="561"/>
      <c r="AF205" s="562"/>
      <c r="AG205" s="563"/>
      <c r="AH205" s="564"/>
      <c r="AI205" s="565"/>
      <c r="AJ205" s="566"/>
      <c r="AK205" s="567"/>
      <c r="AL205" s="568"/>
      <c r="AM205" s="569"/>
      <c r="AN205" s="570"/>
      <c r="AO205" s="571"/>
      <c r="AP205" s="572"/>
      <c r="AQ205" s="573"/>
      <c r="AR205" s="574"/>
      <c r="AS205" s="575">
        <f t="shared" si="25"/>
        <v>42803</v>
      </c>
      <c r="AT205" s="576" t="str">
        <f t="shared" si="26"/>
        <v/>
      </c>
      <c r="AU205" s="576">
        <f t="shared" si="27"/>
        <v>42804</v>
      </c>
      <c r="AV205" s="576">
        <f t="shared" si="23"/>
        <v>42805</v>
      </c>
      <c r="AW205" s="576">
        <f t="shared" si="29"/>
        <v>0</v>
      </c>
    </row>
    <row r="206" spans="6:49" ht="23.25" customHeight="1" x14ac:dyDescent="0.35">
      <c r="F206" s="535">
        <v>1703019</v>
      </c>
      <c r="G206" s="536" t="s">
        <v>315</v>
      </c>
      <c r="H206" s="536" t="s">
        <v>333</v>
      </c>
      <c r="I206" s="536" t="s">
        <v>1335</v>
      </c>
      <c r="J206" s="537" t="s">
        <v>44</v>
      </c>
      <c r="K206" s="538"/>
      <c r="L206" s="539">
        <v>42803</v>
      </c>
      <c r="M206" s="540"/>
      <c r="N206" s="540"/>
      <c r="O206" s="541"/>
      <c r="P206" s="539">
        <v>42804</v>
      </c>
      <c r="Q206" s="540"/>
      <c r="R206" s="540"/>
      <c r="S206" s="541"/>
      <c r="T206" s="538">
        <v>42805</v>
      </c>
      <c r="U206" s="539">
        <v>42807</v>
      </c>
      <c r="V206" s="541"/>
      <c r="W206" s="542">
        <v>42808</v>
      </c>
      <c r="X206" s="543" t="s">
        <v>559</v>
      </c>
      <c r="Y206" s="542">
        <v>42808</v>
      </c>
      <c r="Z206" s="499" t="str">
        <f ca="1">IF(F206="","",IF(VLOOKUP(F206,PROFILE!$B$6:$L$5000,11,FALSE)&lt;&gt;"OUT",VLOOKUP(F206,PROFILE!$B$6:$L$5000,9,FALSE)-NOW(),"OUT"))</f>
        <v>OUT</v>
      </c>
      <c r="AA206" s="389">
        <f t="shared" si="28"/>
        <v>3448</v>
      </c>
      <c r="AB206" s="389">
        <v>206</v>
      </c>
      <c r="AC206" s="559"/>
      <c r="AD206" s="560" t="s">
        <v>1444</v>
      </c>
      <c r="AE206" s="561"/>
      <c r="AF206" s="562"/>
      <c r="AG206" s="563"/>
      <c r="AH206" s="564"/>
      <c r="AI206" s="565"/>
      <c r="AJ206" s="566" t="s">
        <v>581</v>
      </c>
      <c r="AK206" s="567"/>
      <c r="AL206" s="568"/>
      <c r="AM206" s="569"/>
      <c r="AN206" s="570"/>
      <c r="AO206" s="571"/>
      <c r="AP206" s="572"/>
      <c r="AQ206" s="573"/>
      <c r="AR206" s="574"/>
      <c r="AS206" s="575" t="str">
        <f t="shared" si="25"/>
        <v/>
      </c>
      <c r="AT206" s="576">
        <f t="shared" si="26"/>
        <v>42803</v>
      </c>
      <c r="AU206" s="576">
        <f t="shared" si="27"/>
        <v>42804</v>
      </c>
      <c r="AV206" s="576">
        <f t="shared" si="23"/>
        <v>42805</v>
      </c>
      <c r="AW206" s="576">
        <f t="shared" si="29"/>
        <v>42808</v>
      </c>
    </row>
    <row r="207" spans="6:49" ht="23.25" customHeight="1" x14ac:dyDescent="0.35">
      <c r="F207" s="535">
        <v>1703020</v>
      </c>
      <c r="G207" s="536" t="s">
        <v>315</v>
      </c>
      <c r="H207" s="536" t="s">
        <v>411</v>
      </c>
      <c r="I207" s="536" t="s">
        <v>1345</v>
      </c>
      <c r="J207" s="537" t="s">
        <v>44</v>
      </c>
      <c r="K207" s="538">
        <v>42801</v>
      </c>
      <c r="L207" s="539"/>
      <c r="M207" s="540"/>
      <c r="N207" s="540"/>
      <c r="O207" s="541"/>
      <c r="P207" s="539">
        <v>42802</v>
      </c>
      <c r="Q207" s="540"/>
      <c r="R207" s="540"/>
      <c r="S207" s="541"/>
      <c r="T207" s="538">
        <v>42803</v>
      </c>
      <c r="U207" s="539">
        <v>42804</v>
      </c>
      <c r="V207" s="541"/>
      <c r="W207" s="542"/>
      <c r="X207" s="543" t="s">
        <v>559</v>
      </c>
      <c r="Y207" s="542">
        <v>42805</v>
      </c>
      <c r="Z207" s="499" t="s">
        <v>555</v>
      </c>
      <c r="AA207" s="389">
        <f t="shared" si="28"/>
        <v>6775</v>
      </c>
      <c r="AB207" s="389">
        <v>207</v>
      </c>
      <c r="AC207" s="559"/>
      <c r="AD207" s="560"/>
      <c r="AE207" s="561"/>
      <c r="AF207" s="562"/>
      <c r="AG207" s="563"/>
      <c r="AH207" s="564"/>
      <c r="AI207" s="565"/>
      <c r="AJ207" s="566"/>
      <c r="AK207" s="567"/>
      <c r="AL207" s="568"/>
      <c r="AM207" s="569"/>
      <c r="AN207" s="570"/>
      <c r="AO207" s="571"/>
      <c r="AP207" s="572"/>
      <c r="AQ207" s="573"/>
      <c r="AR207" s="574"/>
      <c r="AS207" s="575">
        <f t="shared" si="25"/>
        <v>42801</v>
      </c>
      <c r="AT207" s="576" t="str">
        <f t="shared" si="26"/>
        <v/>
      </c>
      <c r="AU207" s="576">
        <f t="shared" si="27"/>
        <v>42802</v>
      </c>
      <c r="AV207" s="576">
        <f t="shared" si="23"/>
        <v>42803</v>
      </c>
      <c r="AW207" s="576">
        <f t="shared" si="29"/>
        <v>42804</v>
      </c>
    </row>
    <row r="208" spans="6:49" ht="23.25" customHeight="1" x14ac:dyDescent="0.35">
      <c r="F208" s="535">
        <v>1703021</v>
      </c>
      <c r="G208" s="536" t="s">
        <v>403</v>
      </c>
      <c r="H208" s="536" t="s">
        <v>913</v>
      </c>
      <c r="I208" s="536" t="s">
        <v>1348</v>
      </c>
      <c r="J208" s="537" t="s">
        <v>45</v>
      </c>
      <c r="K208" s="538">
        <v>42803</v>
      </c>
      <c r="L208" s="539"/>
      <c r="M208" s="540"/>
      <c r="N208" s="540"/>
      <c r="O208" s="541"/>
      <c r="P208" s="539"/>
      <c r="Q208" s="540"/>
      <c r="R208" s="540"/>
      <c r="S208" s="541"/>
      <c r="T208" s="538"/>
      <c r="U208" s="539"/>
      <c r="V208" s="541"/>
      <c r="W208" s="542"/>
      <c r="X208" s="543" t="s">
        <v>559</v>
      </c>
      <c r="Y208" s="542">
        <v>42803</v>
      </c>
      <c r="Z208" s="499" t="str">
        <f ca="1">IF(F208="","",IF(VLOOKUP(F208,PROFILE!$B$6:$L$5000,11,FALSE)&lt;&gt;"OUT",VLOOKUP(F208,PROFILE!$B$6:$L$5000,9,FALSE)-NOW(),"OUT"))</f>
        <v>OUT</v>
      </c>
      <c r="AA208" s="389">
        <f t="shared" si="28"/>
        <v>4950</v>
      </c>
      <c r="AB208" s="389">
        <v>208</v>
      </c>
      <c r="AC208" s="559"/>
      <c r="AD208" s="560"/>
      <c r="AE208" s="561"/>
      <c r="AF208" s="562"/>
      <c r="AG208" s="563"/>
      <c r="AH208" s="564"/>
      <c r="AI208" s="565"/>
      <c r="AJ208" s="566"/>
      <c r="AK208" s="567"/>
      <c r="AL208" s="568"/>
      <c r="AM208" s="569"/>
      <c r="AN208" s="570"/>
      <c r="AO208" s="571"/>
      <c r="AP208" s="572" t="s">
        <v>582</v>
      </c>
      <c r="AQ208" s="573"/>
      <c r="AR208" s="574"/>
      <c r="AS208" s="575">
        <f t="shared" si="25"/>
        <v>42803</v>
      </c>
      <c r="AT208" s="576" t="str">
        <f t="shared" si="26"/>
        <v/>
      </c>
      <c r="AU208" s="576" t="str">
        <f t="shared" si="27"/>
        <v/>
      </c>
      <c r="AV208" s="576" t="str">
        <f t="shared" si="23"/>
        <v/>
      </c>
      <c r="AW208" s="576" t="str">
        <f t="shared" si="29"/>
        <v/>
      </c>
    </row>
    <row r="209" spans="6:49" ht="23.25" customHeight="1" x14ac:dyDescent="0.35">
      <c r="F209" s="535">
        <v>1703024</v>
      </c>
      <c r="G209" s="536" t="s">
        <v>299</v>
      </c>
      <c r="H209" s="536" t="s">
        <v>364</v>
      </c>
      <c r="I209" s="536" t="s">
        <v>1358</v>
      </c>
      <c r="J209" s="537" t="s">
        <v>43</v>
      </c>
      <c r="K209" s="538"/>
      <c r="L209" s="539">
        <v>42803</v>
      </c>
      <c r="M209" s="540"/>
      <c r="N209" s="540"/>
      <c r="O209" s="541"/>
      <c r="P209" s="539">
        <v>42804</v>
      </c>
      <c r="Q209" s="540"/>
      <c r="R209" s="540"/>
      <c r="S209" s="541"/>
      <c r="T209" s="538">
        <v>42805</v>
      </c>
      <c r="U209" s="539">
        <v>42807</v>
      </c>
      <c r="V209" s="541"/>
      <c r="W209" s="542"/>
      <c r="X209" s="543" t="s">
        <v>559</v>
      </c>
      <c r="Y209" s="542">
        <v>42807</v>
      </c>
      <c r="Z209" s="499" t="str">
        <f ca="1">IF(F209="","",IF(VLOOKUP(F209,PROFILE!$B$6:$L$5000,11,FALSE)&lt;&gt;"OUT",VLOOKUP(F209,PROFILE!$B$6:$L$5000,9,FALSE)-NOW(),"OUT"))</f>
        <v>OUT</v>
      </c>
      <c r="AA209" s="389">
        <f t="shared" si="28"/>
        <v>5865</v>
      </c>
      <c r="AB209" s="389">
        <v>209</v>
      </c>
      <c r="AC209" s="559"/>
      <c r="AD209" s="560"/>
      <c r="AE209" s="561"/>
      <c r="AF209" s="562"/>
      <c r="AG209" s="563" t="s">
        <v>436</v>
      </c>
      <c r="AH209" s="564"/>
      <c r="AI209" s="565"/>
      <c r="AJ209" s="566" t="s">
        <v>438</v>
      </c>
      <c r="AK209" s="567"/>
      <c r="AL209" s="568"/>
      <c r="AM209" s="569"/>
      <c r="AN209" s="570"/>
      <c r="AO209" s="571"/>
      <c r="AP209" s="572"/>
      <c r="AQ209" s="573"/>
      <c r="AR209" s="574"/>
      <c r="AS209" s="575" t="str">
        <f t="shared" si="25"/>
        <v/>
      </c>
      <c r="AT209" s="576">
        <f t="shared" si="26"/>
        <v>42803</v>
      </c>
      <c r="AU209" s="576">
        <f t="shared" si="27"/>
        <v>42804</v>
      </c>
      <c r="AV209" s="576">
        <f t="shared" si="23"/>
        <v>42805</v>
      </c>
      <c r="AW209" s="576">
        <f t="shared" si="29"/>
        <v>42807</v>
      </c>
    </row>
    <row r="210" spans="6:49" ht="23.25" customHeight="1" x14ac:dyDescent="0.35">
      <c r="F210" s="535">
        <v>1703028</v>
      </c>
      <c r="G210" s="536" t="s">
        <v>328</v>
      </c>
      <c r="H210" s="536" t="s">
        <v>1370</v>
      </c>
      <c r="I210" s="536" t="s">
        <v>1369</v>
      </c>
      <c r="J210" s="537" t="s">
        <v>44</v>
      </c>
      <c r="K210" s="538"/>
      <c r="L210" s="539">
        <v>42803</v>
      </c>
      <c r="M210" s="540"/>
      <c r="N210" s="540"/>
      <c r="O210" s="541"/>
      <c r="P210" s="539">
        <v>42804</v>
      </c>
      <c r="Q210" s="540">
        <v>42805</v>
      </c>
      <c r="R210" s="540"/>
      <c r="S210" s="541"/>
      <c r="T210" s="538">
        <v>42807</v>
      </c>
      <c r="U210" s="539">
        <v>42808</v>
      </c>
      <c r="V210" s="541"/>
      <c r="W210" s="542">
        <v>42809</v>
      </c>
      <c r="X210" s="543" t="s">
        <v>559</v>
      </c>
      <c r="Y210" s="542">
        <v>42809</v>
      </c>
      <c r="Z210" s="499" t="s">
        <v>555</v>
      </c>
      <c r="AA210" s="389">
        <f t="shared" si="28"/>
        <v>2362</v>
      </c>
      <c r="AB210" s="389">
        <v>210</v>
      </c>
      <c r="AC210" s="559"/>
      <c r="AD210" s="560"/>
      <c r="AE210" s="561"/>
      <c r="AF210" s="562"/>
      <c r="AG210" s="563" t="s">
        <v>436</v>
      </c>
      <c r="AH210" s="564"/>
      <c r="AI210" s="565"/>
      <c r="AJ210" s="566" t="s">
        <v>1266</v>
      </c>
      <c r="AK210" s="567"/>
      <c r="AL210" s="568"/>
      <c r="AM210" s="569"/>
      <c r="AN210" s="570"/>
      <c r="AO210" s="571"/>
      <c r="AP210" s="572"/>
      <c r="AQ210" s="573"/>
      <c r="AR210" s="574"/>
      <c r="AS210" s="575" t="str">
        <f t="shared" si="25"/>
        <v/>
      </c>
      <c r="AT210" s="576">
        <f t="shared" si="26"/>
        <v>42803</v>
      </c>
      <c r="AU210" s="576">
        <f t="shared" si="27"/>
        <v>42805</v>
      </c>
      <c r="AV210" s="576">
        <f t="shared" si="23"/>
        <v>42807</v>
      </c>
      <c r="AW210" s="576">
        <f t="shared" si="29"/>
        <v>42809</v>
      </c>
    </row>
    <row r="211" spans="6:49" ht="23.25" customHeight="1" x14ac:dyDescent="0.35">
      <c r="F211" s="535">
        <v>1701108</v>
      </c>
      <c r="G211" s="536" t="s">
        <v>299</v>
      </c>
      <c r="H211" s="536" t="s">
        <v>300</v>
      </c>
      <c r="I211" s="536" t="s">
        <v>719</v>
      </c>
      <c r="J211" s="537" t="s">
        <v>44</v>
      </c>
      <c r="K211" s="538"/>
      <c r="L211" s="539">
        <v>42809</v>
      </c>
      <c r="M211" s="540"/>
      <c r="N211" s="540"/>
      <c r="O211" s="541"/>
      <c r="P211" s="539">
        <v>42810</v>
      </c>
      <c r="Q211" s="540">
        <v>42811</v>
      </c>
      <c r="R211" s="540"/>
      <c r="S211" s="541"/>
      <c r="T211" s="538">
        <v>42812</v>
      </c>
      <c r="U211" s="539">
        <v>42814</v>
      </c>
      <c r="V211" s="541">
        <v>42815</v>
      </c>
      <c r="W211" s="542">
        <v>42816</v>
      </c>
      <c r="X211" s="543" t="s">
        <v>559</v>
      </c>
      <c r="Y211" s="542">
        <v>42816</v>
      </c>
      <c r="Z211" s="499" t="str">
        <f ca="1">IF(F211="","",IF(VLOOKUP(F211,PROFILE!$B$6:$L$5000,11,FALSE)&lt;&gt;"OUT",VLOOKUP(F211,PROFILE!$B$6:$L$5000,9,FALSE)-NOW(),"OUT"))</f>
        <v>OUT</v>
      </c>
      <c r="AA211" s="389">
        <f t="shared" si="28"/>
        <v>4725</v>
      </c>
      <c r="AB211" s="389">
        <v>211</v>
      </c>
      <c r="AC211" s="559"/>
      <c r="AD211" s="560"/>
      <c r="AE211" s="561"/>
      <c r="AF211" s="562"/>
      <c r="AG211" s="563" t="s">
        <v>1446</v>
      </c>
      <c r="AH211" s="564"/>
      <c r="AI211" s="565"/>
      <c r="AJ211" s="566" t="s">
        <v>581</v>
      </c>
      <c r="AK211" s="567"/>
      <c r="AL211" s="568"/>
      <c r="AM211" s="569"/>
      <c r="AN211" s="570"/>
      <c r="AO211" s="571"/>
      <c r="AP211" s="572" t="s">
        <v>436</v>
      </c>
      <c r="AQ211" s="573"/>
      <c r="AR211" s="574"/>
      <c r="AS211" s="575" t="str">
        <f t="shared" si="25"/>
        <v/>
      </c>
      <c r="AT211" s="576">
        <f t="shared" si="26"/>
        <v>42809</v>
      </c>
      <c r="AU211" s="576">
        <f t="shared" si="27"/>
        <v>42811</v>
      </c>
      <c r="AV211" s="576">
        <f t="shared" ref="AV211:AV274" si="30">IF(T211="","",T211)</f>
        <v>42812</v>
      </c>
      <c r="AW211" s="576">
        <f t="shared" si="29"/>
        <v>42816</v>
      </c>
    </row>
    <row r="212" spans="6:49" ht="23.25" customHeight="1" x14ac:dyDescent="0.35">
      <c r="F212" s="535">
        <v>1703032</v>
      </c>
      <c r="G212" s="536" t="s">
        <v>403</v>
      </c>
      <c r="H212" s="536" t="s">
        <v>1237</v>
      </c>
      <c r="I212" s="536" t="s">
        <v>2027</v>
      </c>
      <c r="J212" s="537" t="s">
        <v>44</v>
      </c>
      <c r="K212" s="538"/>
      <c r="L212" s="539">
        <v>42807</v>
      </c>
      <c r="M212" s="540"/>
      <c r="N212" s="540"/>
      <c r="O212" s="541"/>
      <c r="P212" s="539">
        <v>42808</v>
      </c>
      <c r="Q212" s="540">
        <v>42809</v>
      </c>
      <c r="R212" s="540"/>
      <c r="S212" s="541"/>
      <c r="T212" s="538">
        <v>42810</v>
      </c>
      <c r="U212" s="539">
        <v>42811</v>
      </c>
      <c r="V212" s="541"/>
      <c r="W212" s="542"/>
      <c r="X212" s="543" t="s">
        <v>559</v>
      </c>
      <c r="Y212" s="542">
        <v>42812</v>
      </c>
      <c r="Z212" s="499" t="str">
        <f ca="1">IF(F212="","",IF(VLOOKUP(F212,PROFILE!$B$6:$L$5000,11,FALSE)&lt;&gt;"OUT",VLOOKUP(F212,PROFILE!$B$6:$L$5000,9,FALSE)-NOW(),"OUT"))</f>
        <v>OUT</v>
      </c>
      <c r="AA212" s="389" t="e">
        <f t="shared" si="28"/>
        <v>#VALUE!</v>
      </c>
      <c r="AB212" s="389">
        <v>212</v>
      </c>
      <c r="AC212" s="559"/>
      <c r="AD212" s="560"/>
      <c r="AE212" s="561"/>
      <c r="AF212" s="562"/>
      <c r="AG212" s="563"/>
      <c r="AH212" s="564"/>
      <c r="AI212" s="565"/>
      <c r="AJ212" s="566"/>
      <c r="AK212" s="567"/>
      <c r="AL212" s="568"/>
      <c r="AM212" s="569"/>
      <c r="AN212" s="570"/>
      <c r="AO212" s="571"/>
      <c r="AP212" s="572"/>
      <c r="AQ212" s="573"/>
      <c r="AR212" s="574"/>
      <c r="AS212" s="575" t="str">
        <f t="shared" si="25"/>
        <v/>
      </c>
      <c r="AT212" s="576">
        <f t="shared" si="26"/>
        <v>42807</v>
      </c>
      <c r="AU212" s="576">
        <f t="shared" si="27"/>
        <v>42809</v>
      </c>
      <c r="AV212" s="576">
        <f t="shared" si="30"/>
        <v>42810</v>
      </c>
      <c r="AW212" s="576">
        <f t="shared" si="29"/>
        <v>42811</v>
      </c>
    </row>
    <row r="213" spans="6:49" ht="23.25" customHeight="1" x14ac:dyDescent="0.35">
      <c r="F213" s="535">
        <v>1701158</v>
      </c>
      <c r="G213" s="536" t="s">
        <v>315</v>
      </c>
      <c r="H213" s="536" t="s">
        <v>333</v>
      </c>
      <c r="I213" s="536" t="s">
        <v>882</v>
      </c>
      <c r="J213" s="537" t="s">
        <v>45</v>
      </c>
      <c r="K213" s="538"/>
      <c r="L213" s="539"/>
      <c r="M213" s="540"/>
      <c r="N213" s="540"/>
      <c r="O213" s="541"/>
      <c r="P213" s="539">
        <v>42804</v>
      </c>
      <c r="Q213" s="540">
        <v>42805</v>
      </c>
      <c r="R213" s="540"/>
      <c r="S213" s="541"/>
      <c r="T213" s="538">
        <v>42807</v>
      </c>
      <c r="U213" s="539">
        <v>42808</v>
      </c>
      <c r="V213" s="541">
        <v>42809</v>
      </c>
      <c r="W213" s="542">
        <v>42810</v>
      </c>
      <c r="X213" s="543" t="s">
        <v>559</v>
      </c>
      <c r="Y213" s="542">
        <v>42810</v>
      </c>
      <c r="Z213" s="499" t="s">
        <v>555</v>
      </c>
      <c r="AA213" s="389">
        <f t="shared" si="28"/>
        <v>4881</v>
      </c>
      <c r="AB213" s="389">
        <v>213</v>
      </c>
      <c r="AC213" s="559"/>
      <c r="AD213" s="560"/>
      <c r="AE213" s="561"/>
      <c r="AF213" s="562"/>
      <c r="AG213" s="563"/>
      <c r="AH213" s="564"/>
      <c r="AI213" s="565"/>
      <c r="AJ213" s="566" t="s">
        <v>534</v>
      </c>
      <c r="AK213" s="567"/>
      <c r="AL213" s="568"/>
      <c r="AM213" s="569"/>
      <c r="AN213" s="570"/>
      <c r="AO213" s="571"/>
      <c r="AP213" s="572"/>
      <c r="AQ213" s="573"/>
      <c r="AR213" s="574"/>
      <c r="AS213" s="575" t="str">
        <f t="shared" si="25"/>
        <v/>
      </c>
      <c r="AT213" s="576" t="str">
        <f t="shared" si="26"/>
        <v/>
      </c>
      <c r="AU213" s="576">
        <f t="shared" si="27"/>
        <v>42805</v>
      </c>
      <c r="AV213" s="576">
        <f t="shared" si="30"/>
        <v>42807</v>
      </c>
      <c r="AW213" s="576">
        <f t="shared" si="29"/>
        <v>42810</v>
      </c>
    </row>
    <row r="214" spans="6:49" ht="23.25" customHeight="1" x14ac:dyDescent="0.35">
      <c r="F214" s="535">
        <v>1703030</v>
      </c>
      <c r="G214" s="536" t="s">
        <v>315</v>
      </c>
      <c r="H214" s="536" t="s">
        <v>411</v>
      </c>
      <c r="I214" s="536" t="s">
        <v>1375</v>
      </c>
      <c r="J214" s="537" t="s">
        <v>44</v>
      </c>
      <c r="K214" s="538"/>
      <c r="L214" s="539">
        <v>42807</v>
      </c>
      <c r="M214" s="540"/>
      <c r="N214" s="540"/>
      <c r="O214" s="541"/>
      <c r="P214" s="539">
        <v>42808</v>
      </c>
      <c r="Q214" s="540">
        <v>42809</v>
      </c>
      <c r="R214" s="540"/>
      <c r="S214" s="541"/>
      <c r="T214" s="538">
        <v>42810</v>
      </c>
      <c r="U214" s="539">
        <v>42811</v>
      </c>
      <c r="V214" s="541"/>
      <c r="W214" s="542">
        <v>42812</v>
      </c>
      <c r="X214" s="543" t="s">
        <v>559</v>
      </c>
      <c r="Y214" s="542">
        <v>42812</v>
      </c>
      <c r="Z214" s="499" t="s">
        <v>555</v>
      </c>
      <c r="AA214" s="389">
        <f t="shared" si="28"/>
        <v>7980</v>
      </c>
      <c r="AB214" s="389">
        <v>214</v>
      </c>
      <c r="AC214" s="559"/>
      <c r="AD214" s="560"/>
      <c r="AE214" s="561"/>
      <c r="AF214" s="562"/>
      <c r="AG214" s="563" t="s">
        <v>436</v>
      </c>
      <c r="AH214" s="564"/>
      <c r="AI214" s="565"/>
      <c r="AJ214" s="566" t="s">
        <v>581</v>
      </c>
      <c r="AK214" s="567"/>
      <c r="AL214" s="568"/>
      <c r="AM214" s="569"/>
      <c r="AN214" s="570"/>
      <c r="AO214" s="571"/>
      <c r="AP214" s="572"/>
      <c r="AQ214" s="573"/>
      <c r="AR214" s="574"/>
      <c r="AS214" s="575" t="str">
        <f t="shared" si="25"/>
        <v/>
      </c>
      <c r="AT214" s="576">
        <f t="shared" si="26"/>
        <v>42807</v>
      </c>
      <c r="AU214" s="576">
        <f t="shared" si="27"/>
        <v>42809</v>
      </c>
      <c r="AV214" s="576">
        <f t="shared" si="30"/>
        <v>42810</v>
      </c>
      <c r="AW214" s="576">
        <f t="shared" si="29"/>
        <v>42812</v>
      </c>
    </row>
    <row r="215" spans="6:49" ht="23.25" customHeight="1" x14ac:dyDescent="0.35">
      <c r="F215" s="535">
        <v>1703034</v>
      </c>
      <c r="G215" s="536" t="s">
        <v>477</v>
      </c>
      <c r="H215" s="536" t="s">
        <v>1396</v>
      </c>
      <c r="I215" s="536" t="s">
        <v>1395</v>
      </c>
      <c r="J215" s="537" t="s">
        <v>43</v>
      </c>
      <c r="K215" s="538">
        <v>42807</v>
      </c>
      <c r="L215" s="539"/>
      <c r="M215" s="540"/>
      <c r="N215" s="540"/>
      <c r="O215" s="541"/>
      <c r="P215" s="539">
        <v>42808</v>
      </c>
      <c r="Q215" s="540"/>
      <c r="R215" s="540"/>
      <c r="S215" s="541"/>
      <c r="T215" s="538">
        <v>42809</v>
      </c>
      <c r="U215" s="539">
        <v>42810</v>
      </c>
      <c r="V215" s="541"/>
      <c r="W215" s="542"/>
      <c r="X215" s="543" t="s">
        <v>559</v>
      </c>
      <c r="Y215" s="542">
        <v>42811</v>
      </c>
      <c r="Z215" s="499" t="str">
        <f ca="1">IF(F215="","",IF(VLOOKUP(F215,PROFILE!$B$6:$L$5000,11,FALSE)&lt;&gt;"OUT",VLOOKUP(F215,PROFILE!$B$6:$L$5000,9,FALSE)-NOW(),"OUT"))</f>
        <v>OUT</v>
      </c>
      <c r="AA215" s="389">
        <f t="shared" si="28"/>
        <v>5548</v>
      </c>
      <c r="AB215" s="389">
        <v>215</v>
      </c>
      <c r="AC215" s="559"/>
      <c r="AD215" s="560"/>
      <c r="AE215" s="561"/>
      <c r="AF215" s="562"/>
      <c r="AG215" s="563"/>
      <c r="AH215" s="564"/>
      <c r="AI215" s="565"/>
      <c r="AJ215" s="566" t="s">
        <v>581</v>
      </c>
      <c r="AK215" s="567"/>
      <c r="AL215" s="568"/>
      <c r="AM215" s="569"/>
      <c r="AN215" s="570"/>
      <c r="AO215" s="571"/>
      <c r="AP215" s="572"/>
      <c r="AQ215" s="573"/>
      <c r="AR215" s="574"/>
      <c r="AS215" s="575">
        <f t="shared" si="25"/>
        <v>42807</v>
      </c>
      <c r="AT215" s="576" t="str">
        <f t="shared" si="26"/>
        <v/>
      </c>
      <c r="AU215" s="576">
        <f t="shared" si="27"/>
        <v>42808</v>
      </c>
      <c r="AV215" s="576">
        <f t="shared" si="30"/>
        <v>42809</v>
      </c>
      <c r="AW215" s="576">
        <f t="shared" si="29"/>
        <v>42810</v>
      </c>
    </row>
    <row r="216" spans="6:49" ht="23.25" customHeight="1" x14ac:dyDescent="0.35">
      <c r="F216" s="535">
        <v>1701076</v>
      </c>
      <c r="G216" s="536" t="s">
        <v>310</v>
      </c>
      <c r="H216" s="536" t="s">
        <v>400</v>
      </c>
      <c r="I216" s="536" t="s">
        <v>604</v>
      </c>
      <c r="J216" s="537" t="s">
        <v>44</v>
      </c>
      <c r="K216" s="538"/>
      <c r="L216" s="539">
        <v>42808</v>
      </c>
      <c r="M216" s="540"/>
      <c r="N216" s="540"/>
      <c r="O216" s="541"/>
      <c r="P216" s="539">
        <v>42809</v>
      </c>
      <c r="Q216" s="540"/>
      <c r="R216" s="540"/>
      <c r="S216" s="541"/>
      <c r="T216" s="538">
        <v>42810</v>
      </c>
      <c r="U216" s="539">
        <v>42811</v>
      </c>
      <c r="V216" s="541"/>
      <c r="W216" s="542"/>
      <c r="X216" s="543" t="s">
        <v>559</v>
      </c>
      <c r="Y216" s="542">
        <v>42812</v>
      </c>
      <c r="Z216" s="499" t="str">
        <f ca="1">IF(F216="","",IF(VLOOKUP(F216,PROFILE!$B$6:$L$5000,11,FALSE)&lt;&gt;"OUT",VLOOKUP(F216,PROFILE!$B$6:$L$5000,9,FALSE)-NOW(),"OUT"))</f>
        <v>OUT</v>
      </c>
      <c r="AA216" s="389">
        <f t="shared" si="28"/>
        <v>7607</v>
      </c>
      <c r="AB216" s="389">
        <v>216</v>
      </c>
      <c r="AC216" s="559"/>
      <c r="AD216" s="560"/>
      <c r="AE216" s="561"/>
      <c r="AF216" s="562"/>
      <c r="AG216" s="563" t="s">
        <v>436</v>
      </c>
      <c r="AH216" s="564"/>
      <c r="AI216" s="565"/>
      <c r="AJ216" s="566" t="s">
        <v>438</v>
      </c>
      <c r="AK216" s="567"/>
      <c r="AL216" s="568"/>
      <c r="AM216" s="569"/>
      <c r="AN216" s="570"/>
      <c r="AO216" s="571"/>
      <c r="AP216" s="572"/>
      <c r="AQ216" s="573"/>
      <c r="AR216" s="574"/>
      <c r="AS216" s="575" t="str">
        <f t="shared" si="25"/>
        <v/>
      </c>
      <c r="AT216" s="576">
        <f t="shared" si="26"/>
        <v>42808</v>
      </c>
      <c r="AU216" s="576">
        <f t="shared" si="27"/>
        <v>42809</v>
      </c>
      <c r="AV216" s="576">
        <f t="shared" si="30"/>
        <v>42810</v>
      </c>
      <c r="AW216" s="576">
        <f t="shared" si="29"/>
        <v>42811</v>
      </c>
    </row>
    <row r="217" spans="6:49" ht="23.25" customHeight="1" x14ac:dyDescent="0.35">
      <c r="F217" s="535">
        <v>1701141</v>
      </c>
      <c r="G217" s="536" t="s">
        <v>299</v>
      </c>
      <c r="H217" s="536" t="s">
        <v>364</v>
      </c>
      <c r="I217" s="536" t="s">
        <v>829</v>
      </c>
      <c r="J217" s="537" t="s">
        <v>44</v>
      </c>
      <c r="K217" s="538"/>
      <c r="L217" s="539">
        <v>42808</v>
      </c>
      <c r="M217" s="540"/>
      <c r="N217" s="540"/>
      <c r="O217" s="541"/>
      <c r="P217" s="539">
        <v>42809</v>
      </c>
      <c r="Q217" s="540"/>
      <c r="R217" s="540"/>
      <c r="S217" s="541"/>
      <c r="T217" s="538">
        <v>42810</v>
      </c>
      <c r="U217" s="539">
        <v>42811</v>
      </c>
      <c r="V217" s="541"/>
      <c r="W217" s="542"/>
      <c r="X217" s="543" t="s">
        <v>559</v>
      </c>
      <c r="Y217" s="542">
        <v>42812</v>
      </c>
      <c r="Z217" s="499" t="str">
        <f ca="1">IF(F217="","",IF(VLOOKUP(F217,PROFILE!$B$6:$L$5000,11,FALSE)&lt;&gt;"OUT",VLOOKUP(F217,PROFILE!$B$6:$L$5000,9,FALSE)-NOW(),"OUT"))</f>
        <v>OUT</v>
      </c>
      <c r="AA217" s="389">
        <f t="shared" si="28"/>
        <v>6437</v>
      </c>
      <c r="AB217" s="389">
        <v>217</v>
      </c>
      <c r="AC217" s="559"/>
      <c r="AD217" s="560"/>
      <c r="AE217" s="561"/>
      <c r="AF217" s="562"/>
      <c r="AG217" s="563" t="s">
        <v>435</v>
      </c>
      <c r="AH217" s="564"/>
      <c r="AI217" s="565"/>
      <c r="AJ217" s="566" t="s">
        <v>439</v>
      </c>
      <c r="AK217" s="567"/>
      <c r="AL217" s="568"/>
      <c r="AM217" s="569"/>
      <c r="AN217" s="570"/>
      <c r="AO217" s="571"/>
      <c r="AP217" s="572"/>
      <c r="AQ217" s="573"/>
      <c r="AR217" s="574"/>
      <c r="AS217" s="575" t="str">
        <f t="shared" si="25"/>
        <v/>
      </c>
      <c r="AT217" s="576">
        <f t="shared" si="26"/>
        <v>42808</v>
      </c>
      <c r="AU217" s="576">
        <f t="shared" si="27"/>
        <v>42809</v>
      </c>
      <c r="AV217" s="576">
        <f t="shared" si="30"/>
        <v>42810</v>
      </c>
      <c r="AW217" s="576">
        <f t="shared" si="29"/>
        <v>42811</v>
      </c>
    </row>
    <row r="218" spans="6:49" ht="23.25" customHeight="1" x14ac:dyDescent="0.35">
      <c r="F218" s="535">
        <v>1701075</v>
      </c>
      <c r="G218" s="536" t="s">
        <v>294</v>
      </c>
      <c r="H218" s="536" t="s">
        <v>389</v>
      </c>
      <c r="I218" s="536" t="s">
        <v>602</v>
      </c>
      <c r="J218" s="537" t="s">
        <v>43</v>
      </c>
      <c r="K218" s="538"/>
      <c r="L218" s="539">
        <v>42807</v>
      </c>
      <c r="M218" s="540"/>
      <c r="N218" s="540"/>
      <c r="O218" s="541"/>
      <c r="P218" s="539">
        <v>42808</v>
      </c>
      <c r="Q218" s="540">
        <v>42809</v>
      </c>
      <c r="R218" s="540"/>
      <c r="S218" s="541"/>
      <c r="T218" s="538">
        <v>42810</v>
      </c>
      <c r="U218" s="539">
        <v>42811</v>
      </c>
      <c r="V218" s="541"/>
      <c r="W218" s="542">
        <v>42812</v>
      </c>
      <c r="X218" s="543" t="s">
        <v>559</v>
      </c>
      <c r="Y218" s="542">
        <v>42812</v>
      </c>
      <c r="Z218" s="499" t="str">
        <f ca="1">IF(F218="","",IF(VLOOKUP(F218,PROFILE!$B$6:$L$5000,11,FALSE)&lt;&gt;"OUT",VLOOKUP(F218,PROFILE!$B$6:$L$5000,9,FALSE)-NOW(),"OUT"))</f>
        <v>OUT</v>
      </c>
      <c r="AA218" s="389">
        <f t="shared" si="28"/>
        <v>8222</v>
      </c>
      <c r="AB218" s="389">
        <v>218</v>
      </c>
      <c r="AC218" s="559"/>
      <c r="AD218" s="560"/>
      <c r="AE218" s="561"/>
      <c r="AF218" s="562"/>
      <c r="AG218" s="563" t="s">
        <v>436</v>
      </c>
      <c r="AH218" s="564"/>
      <c r="AI218" s="565"/>
      <c r="AJ218" s="566" t="s">
        <v>534</v>
      </c>
      <c r="AK218" s="567"/>
      <c r="AL218" s="568"/>
      <c r="AM218" s="569"/>
      <c r="AN218" s="570"/>
      <c r="AO218" s="571"/>
      <c r="AP218" s="572"/>
      <c r="AQ218" s="573"/>
      <c r="AR218" s="574"/>
      <c r="AS218" s="575" t="str">
        <f t="shared" si="25"/>
        <v/>
      </c>
      <c r="AT218" s="576">
        <f t="shared" si="26"/>
        <v>42807</v>
      </c>
      <c r="AU218" s="576">
        <f t="shared" si="27"/>
        <v>42809</v>
      </c>
      <c r="AV218" s="576">
        <f t="shared" si="30"/>
        <v>42810</v>
      </c>
      <c r="AW218" s="576">
        <f t="shared" si="29"/>
        <v>42812</v>
      </c>
    </row>
    <row r="219" spans="6:49" ht="23.25" customHeight="1" x14ac:dyDescent="0.35">
      <c r="F219" s="535">
        <v>1701148</v>
      </c>
      <c r="G219" s="536" t="s">
        <v>294</v>
      </c>
      <c r="H219" s="536" t="s">
        <v>590</v>
      </c>
      <c r="I219" s="536" t="s">
        <v>853</v>
      </c>
      <c r="J219" s="537" t="s">
        <v>44</v>
      </c>
      <c r="K219" s="538"/>
      <c r="L219" s="539">
        <v>42810</v>
      </c>
      <c r="M219" s="540"/>
      <c r="N219" s="540"/>
      <c r="O219" s="541"/>
      <c r="P219" s="539">
        <v>42811</v>
      </c>
      <c r="Q219" s="540">
        <v>42812</v>
      </c>
      <c r="R219" s="540">
        <v>42814</v>
      </c>
      <c r="S219" s="541"/>
      <c r="T219" s="538">
        <v>42815</v>
      </c>
      <c r="U219" s="539">
        <v>42816</v>
      </c>
      <c r="V219" s="541">
        <v>42817</v>
      </c>
      <c r="W219" s="542">
        <v>42818</v>
      </c>
      <c r="X219" s="543" t="s">
        <v>559</v>
      </c>
      <c r="Y219" s="542">
        <v>42819</v>
      </c>
      <c r="Z219" s="499" t="str">
        <f ca="1">IF(F219="","",IF(VLOOKUP(F219,PROFILE!$B$6:$L$5000,11,FALSE)&lt;&gt;"OUT",VLOOKUP(F219,PROFILE!$B$6:$L$5000,9,FALSE)-NOW(),"OUT"))</f>
        <v>OUT</v>
      </c>
      <c r="AA219" s="389">
        <f t="shared" si="28"/>
        <v>5953</v>
      </c>
      <c r="AB219" s="389">
        <v>219</v>
      </c>
      <c r="AC219" s="559"/>
      <c r="AD219" s="560"/>
      <c r="AE219" s="561"/>
      <c r="AF219" s="562"/>
      <c r="AG219" s="563" t="s">
        <v>1446</v>
      </c>
      <c r="AH219" s="564"/>
      <c r="AI219" s="565"/>
      <c r="AJ219" s="566" t="s">
        <v>437</v>
      </c>
      <c r="AK219" s="567"/>
      <c r="AL219" s="568"/>
      <c r="AM219" s="569"/>
      <c r="AN219" s="570"/>
      <c r="AO219" s="571"/>
      <c r="AP219" s="572"/>
      <c r="AQ219" s="573"/>
      <c r="AR219" s="574"/>
      <c r="AS219" s="575" t="str">
        <f t="shared" si="25"/>
        <v/>
      </c>
      <c r="AT219" s="576">
        <f t="shared" si="26"/>
        <v>42810</v>
      </c>
      <c r="AU219" s="576">
        <f t="shared" si="27"/>
        <v>42814</v>
      </c>
      <c r="AV219" s="576">
        <f t="shared" si="30"/>
        <v>42815</v>
      </c>
      <c r="AW219" s="576">
        <f t="shared" si="29"/>
        <v>42818</v>
      </c>
    </row>
    <row r="220" spans="6:49" ht="23.25" customHeight="1" x14ac:dyDescent="0.35">
      <c r="F220" s="535">
        <v>1702008</v>
      </c>
      <c r="G220" s="536" t="s">
        <v>477</v>
      </c>
      <c r="H220" s="536" t="s">
        <v>707</v>
      </c>
      <c r="I220" s="536" t="s">
        <v>955</v>
      </c>
      <c r="J220" s="537" t="s">
        <v>43</v>
      </c>
      <c r="K220" s="538"/>
      <c r="L220" s="539">
        <v>42808</v>
      </c>
      <c r="M220" s="540"/>
      <c r="N220" s="540"/>
      <c r="O220" s="541"/>
      <c r="P220" s="539">
        <v>42809</v>
      </c>
      <c r="Q220" s="540"/>
      <c r="R220" s="540"/>
      <c r="S220" s="541"/>
      <c r="T220" s="538">
        <v>42810</v>
      </c>
      <c r="U220" s="539">
        <v>42811</v>
      </c>
      <c r="V220" s="541"/>
      <c r="W220" s="542"/>
      <c r="X220" s="543" t="s">
        <v>559</v>
      </c>
      <c r="Y220" s="542">
        <v>42812</v>
      </c>
      <c r="Z220" s="499" t="str">
        <f ca="1">IF(F220="","",IF(VLOOKUP(F220,PROFILE!$B$6:$L$5000,11,FALSE)&lt;&gt;"OUT",VLOOKUP(F220,PROFILE!$B$6:$L$5000,9,FALSE)-NOW(),"OUT"))</f>
        <v>OUT</v>
      </c>
      <c r="AA220" s="389">
        <f t="shared" si="28"/>
        <v>1083</v>
      </c>
      <c r="AB220" s="389">
        <v>220</v>
      </c>
      <c r="AC220" s="559"/>
      <c r="AD220" s="560" t="s">
        <v>582</v>
      </c>
      <c r="AE220" s="561"/>
      <c r="AF220" s="562"/>
      <c r="AG220" s="563"/>
      <c r="AH220" s="564"/>
      <c r="AI220" s="565"/>
      <c r="AJ220" s="566" t="s">
        <v>438</v>
      </c>
      <c r="AK220" s="567"/>
      <c r="AL220" s="568"/>
      <c r="AM220" s="569"/>
      <c r="AN220" s="570"/>
      <c r="AO220" s="571"/>
      <c r="AP220" s="572"/>
      <c r="AQ220" s="573"/>
      <c r="AR220" s="574"/>
      <c r="AS220" s="575" t="str">
        <f t="shared" si="25"/>
        <v/>
      </c>
      <c r="AT220" s="576">
        <f t="shared" si="26"/>
        <v>42808</v>
      </c>
      <c r="AU220" s="576">
        <f t="shared" si="27"/>
        <v>42809</v>
      </c>
      <c r="AV220" s="576">
        <f t="shared" si="30"/>
        <v>42810</v>
      </c>
      <c r="AW220" s="576">
        <f t="shared" si="29"/>
        <v>42811</v>
      </c>
    </row>
    <row r="221" spans="6:49" ht="23.25" customHeight="1" x14ac:dyDescent="0.35">
      <c r="F221" s="535">
        <v>1702022</v>
      </c>
      <c r="G221" s="536" t="s">
        <v>294</v>
      </c>
      <c r="H221" s="536" t="s">
        <v>389</v>
      </c>
      <c r="I221" s="536" t="s">
        <v>1011</v>
      </c>
      <c r="J221" s="537" t="s">
        <v>44</v>
      </c>
      <c r="K221" s="538"/>
      <c r="L221" s="539">
        <v>42812</v>
      </c>
      <c r="M221" s="540"/>
      <c r="N221" s="540"/>
      <c r="O221" s="541"/>
      <c r="P221" s="539">
        <v>42814</v>
      </c>
      <c r="Q221" s="540">
        <v>42815</v>
      </c>
      <c r="R221" s="540"/>
      <c r="S221" s="541"/>
      <c r="T221" s="538">
        <v>42816</v>
      </c>
      <c r="U221" s="539">
        <v>42817</v>
      </c>
      <c r="V221" s="541">
        <v>42818</v>
      </c>
      <c r="W221" s="542">
        <v>42819</v>
      </c>
      <c r="X221" s="543" t="s">
        <v>559</v>
      </c>
      <c r="Y221" s="542">
        <v>42819</v>
      </c>
      <c r="Z221" s="499" t="str">
        <f ca="1">IF(F221="","",IF(VLOOKUP(F221,PROFILE!$B$6:$L$5000,11,FALSE)&lt;&gt;"OUT",VLOOKUP(F221,PROFILE!$B$6:$L$5000,9,FALSE)-NOW(),"OUT"))</f>
        <v>OUT</v>
      </c>
      <c r="AA221" s="389">
        <f t="shared" si="28"/>
        <v>7035</v>
      </c>
      <c r="AB221" s="389">
        <v>221</v>
      </c>
      <c r="AC221" s="559"/>
      <c r="AD221" s="560"/>
      <c r="AE221" s="561"/>
      <c r="AF221" s="562"/>
      <c r="AG221" s="563" t="s">
        <v>435</v>
      </c>
      <c r="AH221" s="564"/>
      <c r="AI221" s="565"/>
      <c r="AJ221" s="566" t="s">
        <v>437</v>
      </c>
      <c r="AK221" s="567"/>
      <c r="AL221" s="568"/>
      <c r="AM221" s="569"/>
      <c r="AN221" s="570"/>
      <c r="AO221" s="571"/>
      <c r="AP221" s="572"/>
      <c r="AQ221" s="573"/>
      <c r="AR221" s="574"/>
      <c r="AS221" s="575" t="str">
        <f t="shared" si="25"/>
        <v/>
      </c>
      <c r="AT221" s="576">
        <f t="shared" si="26"/>
        <v>42812</v>
      </c>
      <c r="AU221" s="576">
        <f t="shared" si="27"/>
        <v>42815</v>
      </c>
      <c r="AV221" s="576">
        <f t="shared" si="30"/>
        <v>42816</v>
      </c>
      <c r="AW221" s="576">
        <f t="shared" si="29"/>
        <v>42819</v>
      </c>
    </row>
    <row r="222" spans="6:49" ht="23.25" customHeight="1" x14ac:dyDescent="0.35">
      <c r="F222" s="535">
        <v>1702044</v>
      </c>
      <c r="G222" s="536" t="s">
        <v>310</v>
      </c>
      <c r="H222" s="536" t="s">
        <v>336</v>
      </c>
      <c r="I222" s="536" t="s">
        <v>1077</v>
      </c>
      <c r="J222" s="537" t="s">
        <v>43</v>
      </c>
      <c r="K222" s="538"/>
      <c r="L222" s="539">
        <v>42808</v>
      </c>
      <c r="M222" s="540"/>
      <c r="N222" s="540"/>
      <c r="O222" s="541"/>
      <c r="P222" s="539">
        <v>42809</v>
      </c>
      <c r="Q222" s="540"/>
      <c r="R222" s="540"/>
      <c r="S222" s="541"/>
      <c r="T222" s="538">
        <v>42810</v>
      </c>
      <c r="U222" s="539">
        <v>42811</v>
      </c>
      <c r="V222" s="541"/>
      <c r="W222" s="542"/>
      <c r="X222" s="543" t="s">
        <v>559</v>
      </c>
      <c r="Y222" s="542">
        <v>42812</v>
      </c>
      <c r="Z222" s="499" t="str">
        <f ca="1">IF(F222="","",IF(VLOOKUP(F222,PROFILE!$B$6:$L$5000,11,FALSE)&lt;&gt;"OUT",VLOOKUP(F222,PROFILE!$B$6:$L$5000,9,FALSE)-NOW(),"OUT"))</f>
        <v>OUT</v>
      </c>
      <c r="AA222" s="389">
        <f t="shared" si="28"/>
        <v>533</v>
      </c>
      <c r="AB222" s="389">
        <v>222</v>
      </c>
      <c r="AC222" s="559"/>
      <c r="AD222" s="560" t="s">
        <v>1444</v>
      </c>
      <c r="AE222" s="561"/>
      <c r="AF222" s="562"/>
      <c r="AG222" s="563"/>
      <c r="AH222" s="564"/>
      <c r="AI222" s="565"/>
      <c r="AJ222" s="566" t="s">
        <v>1266</v>
      </c>
      <c r="AK222" s="567"/>
      <c r="AL222" s="568"/>
      <c r="AM222" s="569"/>
      <c r="AN222" s="570"/>
      <c r="AO222" s="571"/>
      <c r="AP222" s="572"/>
      <c r="AQ222" s="573"/>
      <c r="AR222" s="574"/>
      <c r="AS222" s="575" t="str">
        <f t="shared" si="25"/>
        <v/>
      </c>
      <c r="AT222" s="576">
        <f t="shared" si="26"/>
        <v>42808</v>
      </c>
      <c r="AU222" s="576">
        <f t="shared" si="27"/>
        <v>42809</v>
      </c>
      <c r="AV222" s="576">
        <f t="shared" si="30"/>
        <v>42810</v>
      </c>
      <c r="AW222" s="576">
        <f t="shared" si="29"/>
        <v>42811</v>
      </c>
    </row>
    <row r="223" spans="6:49" ht="23.25" customHeight="1" x14ac:dyDescent="0.35">
      <c r="F223" s="535">
        <v>1703036</v>
      </c>
      <c r="G223" s="536" t="s">
        <v>323</v>
      </c>
      <c r="H223" s="536">
        <v>2</v>
      </c>
      <c r="I223" s="536" t="s">
        <v>1402</v>
      </c>
      <c r="J223" s="537" t="s">
        <v>43</v>
      </c>
      <c r="K223" s="538"/>
      <c r="L223" s="539">
        <v>42808</v>
      </c>
      <c r="M223" s="540"/>
      <c r="N223" s="540"/>
      <c r="O223" s="541"/>
      <c r="P223" s="539">
        <v>42809</v>
      </c>
      <c r="Q223" s="540"/>
      <c r="R223" s="540"/>
      <c r="S223" s="541"/>
      <c r="T223" s="538">
        <v>42810</v>
      </c>
      <c r="U223" s="539">
        <v>42811</v>
      </c>
      <c r="V223" s="541"/>
      <c r="W223" s="542"/>
      <c r="X223" s="543" t="s">
        <v>559</v>
      </c>
      <c r="Y223" s="542">
        <v>42812</v>
      </c>
      <c r="Z223" s="499" t="s">
        <v>555</v>
      </c>
      <c r="AA223" s="389">
        <f t="shared" si="28"/>
        <v>5361</v>
      </c>
      <c r="AB223" s="389">
        <v>223</v>
      </c>
      <c r="AC223" s="559"/>
      <c r="AD223" s="560" t="s">
        <v>582</v>
      </c>
      <c r="AE223" s="561"/>
      <c r="AF223" s="562"/>
      <c r="AG223" s="563"/>
      <c r="AH223" s="564"/>
      <c r="AI223" s="565"/>
      <c r="AJ223" s="566" t="s">
        <v>438</v>
      </c>
      <c r="AK223" s="567"/>
      <c r="AL223" s="568"/>
      <c r="AM223" s="569"/>
      <c r="AN223" s="570"/>
      <c r="AO223" s="571"/>
      <c r="AP223" s="572"/>
      <c r="AQ223" s="573"/>
      <c r="AR223" s="574"/>
      <c r="AS223" s="575" t="str">
        <f t="shared" si="25"/>
        <v/>
      </c>
      <c r="AT223" s="576">
        <f t="shared" si="26"/>
        <v>42808</v>
      </c>
      <c r="AU223" s="576">
        <f t="shared" si="27"/>
        <v>42809</v>
      </c>
      <c r="AV223" s="576">
        <f t="shared" si="30"/>
        <v>42810</v>
      </c>
      <c r="AW223" s="576">
        <f t="shared" si="29"/>
        <v>42811</v>
      </c>
    </row>
    <row r="224" spans="6:49" ht="23.25" customHeight="1" x14ac:dyDescent="0.35">
      <c r="F224" s="535">
        <v>1703038</v>
      </c>
      <c r="G224" s="536" t="s">
        <v>315</v>
      </c>
      <c r="H224" s="536" t="s">
        <v>411</v>
      </c>
      <c r="I224" s="536" t="s">
        <v>1409</v>
      </c>
      <c r="J224" s="537" t="s">
        <v>44</v>
      </c>
      <c r="K224" s="538"/>
      <c r="L224" s="539">
        <v>42810</v>
      </c>
      <c r="M224" s="540"/>
      <c r="N224" s="540"/>
      <c r="O224" s="541"/>
      <c r="P224" s="539">
        <v>42811</v>
      </c>
      <c r="Q224" s="540"/>
      <c r="R224" s="540"/>
      <c r="S224" s="541"/>
      <c r="T224" s="538">
        <v>42812</v>
      </c>
      <c r="U224" s="539">
        <v>42814</v>
      </c>
      <c r="V224" s="541"/>
      <c r="W224" s="542">
        <v>42815</v>
      </c>
      <c r="X224" s="543" t="s">
        <v>559</v>
      </c>
      <c r="Y224" s="542">
        <v>42815</v>
      </c>
      <c r="Z224" s="499" t="str">
        <f ca="1">IF(F224="","",IF(VLOOKUP(F224,PROFILE!$B$6:$L$5000,11,FALSE)&lt;&gt;"OUT",VLOOKUP(F224,PROFILE!$B$6:$L$5000,9,FALSE)-NOW(),"OUT"))</f>
        <v>OUT</v>
      </c>
      <c r="AA224" s="389">
        <f t="shared" si="28"/>
        <v>4869</v>
      </c>
      <c r="AB224" s="389">
        <v>224</v>
      </c>
      <c r="AC224" s="559"/>
      <c r="AD224" s="560"/>
      <c r="AE224" s="561"/>
      <c r="AF224" s="562"/>
      <c r="AG224" s="563" t="s">
        <v>435</v>
      </c>
      <c r="AH224" s="564"/>
      <c r="AI224" s="565"/>
      <c r="AJ224" s="566"/>
      <c r="AK224" s="567"/>
      <c r="AL224" s="568"/>
      <c r="AM224" s="569"/>
      <c r="AN224" s="570"/>
      <c r="AO224" s="571"/>
      <c r="AP224" s="572"/>
      <c r="AQ224" s="573"/>
      <c r="AR224" s="574"/>
      <c r="AS224" s="575" t="str">
        <f t="shared" si="25"/>
        <v/>
      </c>
      <c r="AT224" s="576">
        <f t="shared" si="26"/>
        <v>42810</v>
      </c>
      <c r="AU224" s="576">
        <f t="shared" si="27"/>
        <v>42811</v>
      </c>
      <c r="AV224" s="576">
        <f t="shared" si="30"/>
        <v>42812</v>
      </c>
      <c r="AW224" s="576">
        <f t="shared" si="29"/>
        <v>42815</v>
      </c>
    </row>
    <row r="225" spans="6:49" ht="23.25" customHeight="1" x14ac:dyDescent="0.35">
      <c r="F225" s="535">
        <v>1703039</v>
      </c>
      <c r="G225" s="536" t="s">
        <v>315</v>
      </c>
      <c r="H225" s="536" t="s">
        <v>333</v>
      </c>
      <c r="I225" s="536" t="s">
        <v>1413</v>
      </c>
      <c r="J225" s="537" t="s">
        <v>44</v>
      </c>
      <c r="K225" s="538"/>
      <c r="L225" s="539">
        <v>42811</v>
      </c>
      <c r="M225" s="540"/>
      <c r="N225" s="540"/>
      <c r="O225" s="541"/>
      <c r="P225" s="539">
        <v>42812</v>
      </c>
      <c r="Q225" s="540"/>
      <c r="R225" s="540"/>
      <c r="S225" s="541"/>
      <c r="T225" s="538">
        <v>42814</v>
      </c>
      <c r="U225" s="539">
        <v>42815</v>
      </c>
      <c r="V225" s="541"/>
      <c r="W225" s="542">
        <v>42816</v>
      </c>
      <c r="X225" s="543" t="s">
        <v>559</v>
      </c>
      <c r="Y225" s="542">
        <v>42816</v>
      </c>
      <c r="Z225" s="499" t="str">
        <f ca="1">IF(F225="","",IF(VLOOKUP(F225,PROFILE!$B$6:$L$5000,11,FALSE)&lt;&gt;"OUT",VLOOKUP(F225,PROFILE!$B$6:$L$5000,9,FALSE)-NOW(),"OUT"))</f>
        <v>OUT</v>
      </c>
      <c r="AA225" s="389">
        <f t="shared" si="28"/>
        <v>7935</v>
      </c>
      <c r="AB225" s="389">
        <v>225</v>
      </c>
      <c r="AC225" s="559"/>
      <c r="AD225" s="560"/>
      <c r="AE225" s="561"/>
      <c r="AF225" s="562"/>
      <c r="AG225" s="563" t="s">
        <v>435</v>
      </c>
      <c r="AH225" s="564"/>
      <c r="AI225" s="565"/>
      <c r="AJ225" s="566"/>
      <c r="AK225" s="567"/>
      <c r="AL225" s="568"/>
      <c r="AM225" s="569"/>
      <c r="AN225" s="570"/>
      <c r="AO225" s="571"/>
      <c r="AP225" s="572"/>
      <c r="AQ225" s="573"/>
      <c r="AR225" s="574"/>
      <c r="AS225" s="575" t="str">
        <f t="shared" si="25"/>
        <v/>
      </c>
      <c r="AT225" s="576">
        <f t="shared" si="26"/>
        <v>42811</v>
      </c>
      <c r="AU225" s="576">
        <f t="shared" si="27"/>
        <v>42812</v>
      </c>
      <c r="AV225" s="576">
        <f t="shared" si="30"/>
        <v>42814</v>
      </c>
      <c r="AW225" s="576">
        <f t="shared" si="29"/>
        <v>42816</v>
      </c>
    </row>
    <row r="226" spans="6:49" ht="23.25" customHeight="1" x14ac:dyDescent="0.35">
      <c r="F226" s="535">
        <v>1703040</v>
      </c>
      <c r="G226" s="536" t="s">
        <v>310</v>
      </c>
      <c r="H226" s="536" t="s">
        <v>336</v>
      </c>
      <c r="I226" s="536" t="s">
        <v>1417</v>
      </c>
      <c r="J226" s="537" t="s">
        <v>44</v>
      </c>
      <c r="K226" s="538"/>
      <c r="L226" s="539">
        <v>42810</v>
      </c>
      <c r="M226" s="540"/>
      <c r="N226" s="540"/>
      <c r="O226" s="541"/>
      <c r="P226" s="539">
        <v>42811</v>
      </c>
      <c r="Q226" s="540"/>
      <c r="R226" s="540"/>
      <c r="S226" s="541"/>
      <c r="T226" s="538">
        <v>42812</v>
      </c>
      <c r="U226" s="539">
        <v>42814</v>
      </c>
      <c r="V226" s="541"/>
      <c r="W226" s="542"/>
      <c r="X226" s="543" t="s">
        <v>559</v>
      </c>
      <c r="Y226" s="542">
        <v>42814</v>
      </c>
      <c r="Z226" s="499" t="str">
        <f ca="1">IF(F226="","",IF(VLOOKUP(F226,PROFILE!$B$6:$L$5000,11,FALSE)&lt;&gt;"OUT",VLOOKUP(F226,PROFILE!$B$6:$L$5000,9,FALSE)-NOW(),"OUT"))</f>
        <v>OUT</v>
      </c>
      <c r="AA226" s="389">
        <f t="shared" si="28"/>
        <v>1300</v>
      </c>
      <c r="AB226" s="389">
        <v>226</v>
      </c>
      <c r="AC226" s="559"/>
      <c r="AD226" s="560"/>
      <c r="AE226" s="561"/>
      <c r="AF226" s="562"/>
      <c r="AG226" s="563" t="s">
        <v>435</v>
      </c>
      <c r="AH226" s="564"/>
      <c r="AI226" s="565"/>
      <c r="AJ226" s="566" t="s">
        <v>1204</v>
      </c>
      <c r="AK226" s="567"/>
      <c r="AL226" s="568"/>
      <c r="AM226" s="569"/>
      <c r="AN226" s="570"/>
      <c r="AO226" s="571"/>
      <c r="AP226" s="572"/>
      <c r="AQ226" s="573"/>
      <c r="AR226" s="574"/>
      <c r="AS226" s="575" t="str">
        <f t="shared" si="25"/>
        <v/>
      </c>
      <c r="AT226" s="576">
        <f t="shared" si="26"/>
        <v>42810</v>
      </c>
      <c r="AU226" s="576">
        <f t="shared" si="27"/>
        <v>42811</v>
      </c>
      <c r="AV226" s="576">
        <f t="shared" si="30"/>
        <v>42812</v>
      </c>
      <c r="AW226" s="576">
        <f t="shared" si="29"/>
        <v>42814</v>
      </c>
    </row>
    <row r="227" spans="6:49" ht="23.25" customHeight="1" x14ac:dyDescent="0.35">
      <c r="F227" s="535">
        <v>1703041</v>
      </c>
      <c r="G227" s="536" t="s">
        <v>323</v>
      </c>
      <c r="H227" s="536">
        <v>2</v>
      </c>
      <c r="I227" s="536" t="s">
        <v>1419</v>
      </c>
      <c r="J227" s="537" t="s">
        <v>44</v>
      </c>
      <c r="K227" s="538"/>
      <c r="L227" s="539">
        <v>42809</v>
      </c>
      <c r="M227" s="540"/>
      <c r="N227" s="540"/>
      <c r="O227" s="541"/>
      <c r="P227" s="539">
        <v>42810</v>
      </c>
      <c r="Q227" s="540">
        <v>42811</v>
      </c>
      <c r="R227" s="540"/>
      <c r="S227" s="541"/>
      <c r="T227" s="538">
        <v>42812</v>
      </c>
      <c r="U227" s="539">
        <v>42814</v>
      </c>
      <c r="V227" s="541">
        <v>42815</v>
      </c>
      <c r="W227" s="542">
        <v>42816</v>
      </c>
      <c r="X227" s="543" t="s">
        <v>559</v>
      </c>
      <c r="Y227" s="542">
        <v>42816</v>
      </c>
      <c r="Z227" s="499" t="str">
        <f ca="1">IF(F227="","",IF(VLOOKUP(F227,PROFILE!$B$6:$L$5000,11,FALSE)&lt;&gt;"OUT",VLOOKUP(F227,PROFILE!$B$6:$L$5000,9,FALSE)-NOW(),"OUT"))</f>
        <v>OUT</v>
      </c>
      <c r="AA227" s="389">
        <f t="shared" si="28"/>
        <v>9768</v>
      </c>
      <c r="AB227" s="389">
        <v>227</v>
      </c>
      <c r="AC227" s="559"/>
      <c r="AD227" s="560"/>
      <c r="AE227" s="561"/>
      <c r="AF227" s="562"/>
      <c r="AG227" s="563" t="s">
        <v>435</v>
      </c>
      <c r="AH227" s="564"/>
      <c r="AI227" s="565"/>
      <c r="AJ227" s="566" t="s">
        <v>581</v>
      </c>
      <c r="AK227" s="567"/>
      <c r="AL227" s="568"/>
      <c r="AM227" s="569"/>
      <c r="AN227" s="570"/>
      <c r="AO227" s="571"/>
      <c r="AP227" s="572"/>
      <c r="AQ227" s="573"/>
      <c r="AR227" s="574"/>
      <c r="AS227" s="575" t="str">
        <f t="shared" si="25"/>
        <v/>
      </c>
      <c r="AT227" s="576">
        <f t="shared" si="26"/>
        <v>42809</v>
      </c>
      <c r="AU227" s="576">
        <f t="shared" si="27"/>
        <v>42811</v>
      </c>
      <c r="AV227" s="576">
        <f t="shared" si="30"/>
        <v>42812</v>
      </c>
      <c r="AW227" s="576">
        <f t="shared" si="29"/>
        <v>42816</v>
      </c>
    </row>
    <row r="228" spans="6:49" ht="23.25" customHeight="1" x14ac:dyDescent="0.35">
      <c r="F228" s="535">
        <v>1701114</v>
      </c>
      <c r="G228" s="536" t="s">
        <v>538</v>
      </c>
      <c r="H228" s="536" t="s">
        <v>539</v>
      </c>
      <c r="I228" s="536" t="s">
        <v>736</v>
      </c>
      <c r="J228" s="537" t="s">
        <v>43</v>
      </c>
      <c r="K228" s="538"/>
      <c r="L228" s="539">
        <v>42812</v>
      </c>
      <c r="M228" s="540"/>
      <c r="N228" s="540"/>
      <c r="O228" s="541"/>
      <c r="P228" s="539">
        <v>42814</v>
      </c>
      <c r="Q228" s="540"/>
      <c r="R228" s="540"/>
      <c r="S228" s="541"/>
      <c r="T228" s="538">
        <v>42815</v>
      </c>
      <c r="U228" s="539">
        <v>42816</v>
      </c>
      <c r="V228" s="541"/>
      <c r="W228" s="542"/>
      <c r="X228" s="543" t="s">
        <v>559</v>
      </c>
      <c r="Y228" s="542">
        <v>42816</v>
      </c>
      <c r="Z228" s="499" t="str">
        <f ca="1">IF(F228="","",IF(VLOOKUP(F228,PROFILE!$B$6:$L$5000,11,FALSE)&lt;&gt;"OUT",VLOOKUP(F228,PROFILE!$B$6:$L$5000,9,FALSE)-NOW(),"OUT"))</f>
        <v>OUT</v>
      </c>
      <c r="AA228" s="389">
        <f t="shared" si="28"/>
        <v>7595</v>
      </c>
      <c r="AB228" s="389">
        <v>228</v>
      </c>
      <c r="AC228" s="559"/>
      <c r="AD228" s="560"/>
      <c r="AE228" s="561"/>
      <c r="AF228" s="562"/>
      <c r="AG228" s="563" t="s">
        <v>435</v>
      </c>
      <c r="AH228" s="564"/>
      <c r="AI228" s="565"/>
      <c r="AJ228" s="566" t="s">
        <v>440</v>
      </c>
      <c r="AK228" s="567"/>
      <c r="AL228" s="568"/>
      <c r="AM228" s="569"/>
      <c r="AN228" s="570"/>
      <c r="AO228" s="571"/>
      <c r="AP228" s="572"/>
      <c r="AQ228" s="573"/>
      <c r="AR228" s="574"/>
      <c r="AS228" s="575" t="str">
        <f t="shared" si="25"/>
        <v/>
      </c>
      <c r="AT228" s="576">
        <f t="shared" si="26"/>
        <v>42812</v>
      </c>
      <c r="AU228" s="576">
        <f t="shared" si="27"/>
        <v>42814</v>
      </c>
      <c r="AV228" s="576">
        <f t="shared" si="30"/>
        <v>42815</v>
      </c>
      <c r="AW228" s="576">
        <f t="shared" si="29"/>
        <v>42816</v>
      </c>
    </row>
    <row r="229" spans="6:49" ht="23.25" customHeight="1" x14ac:dyDescent="0.35">
      <c r="F229" s="535">
        <v>1702057</v>
      </c>
      <c r="G229" s="536" t="s">
        <v>299</v>
      </c>
      <c r="H229" s="536" t="s">
        <v>368</v>
      </c>
      <c r="I229" s="536" t="s">
        <v>1113</v>
      </c>
      <c r="J229" s="537" t="s">
        <v>102</v>
      </c>
      <c r="K229" s="538"/>
      <c r="L229" s="539">
        <v>42814</v>
      </c>
      <c r="M229" s="540">
        <v>42815</v>
      </c>
      <c r="N229" s="540"/>
      <c r="O229" s="541"/>
      <c r="P229" s="539">
        <v>42816</v>
      </c>
      <c r="Q229" s="540">
        <v>42817</v>
      </c>
      <c r="R229" s="540">
        <v>42818</v>
      </c>
      <c r="S229" s="541">
        <v>42819</v>
      </c>
      <c r="T229" s="538">
        <v>42821</v>
      </c>
      <c r="U229" s="539">
        <v>42822</v>
      </c>
      <c r="V229" s="541">
        <v>42823</v>
      </c>
      <c r="W229" s="542">
        <v>42824</v>
      </c>
      <c r="X229" s="543" t="s">
        <v>559</v>
      </c>
      <c r="Y229" s="542">
        <v>42825</v>
      </c>
      <c r="Z229" s="499" t="str">
        <f ca="1">IF(F229="","",IF(VLOOKUP(F229,PROFILE!$B$6:$L$5000,11,FALSE)&lt;&gt;"OUT",VLOOKUP(F229,PROFILE!$B$6:$L$5000,9,FALSE)-NOW(),"OUT"))</f>
        <v>OUT</v>
      </c>
      <c r="AA229" s="389">
        <f t="shared" si="28"/>
        <v>6587</v>
      </c>
      <c r="AB229" s="389">
        <v>229</v>
      </c>
      <c r="AC229" s="559"/>
      <c r="AD229" s="560"/>
      <c r="AE229" s="561"/>
      <c r="AF229" s="562"/>
      <c r="AG229" s="563" t="s">
        <v>436</v>
      </c>
      <c r="AH229" s="564"/>
      <c r="AI229" s="565"/>
      <c r="AJ229" s="566" t="s">
        <v>439</v>
      </c>
      <c r="AK229" s="567"/>
      <c r="AL229" s="568"/>
      <c r="AM229" s="569"/>
      <c r="AN229" s="570"/>
      <c r="AO229" s="571"/>
      <c r="AP229" s="572"/>
      <c r="AQ229" s="573"/>
      <c r="AR229" s="574"/>
      <c r="AS229" s="575" t="str">
        <f t="shared" si="25"/>
        <v/>
      </c>
      <c r="AT229" s="576">
        <f t="shared" si="26"/>
        <v>42815</v>
      </c>
      <c r="AU229" s="576">
        <f t="shared" si="27"/>
        <v>42819</v>
      </c>
      <c r="AV229" s="576">
        <f t="shared" si="30"/>
        <v>42821</v>
      </c>
      <c r="AW229" s="576">
        <f t="shared" si="29"/>
        <v>42824</v>
      </c>
    </row>
    <row r="230" spans="6:49" ht="23.25" customHeight="1" x14ac:dyDescent="0.35">
      <c r="F230" s="535">
        <v>1703042</v>
      </c>
      <c r="G230" s="536" t="s">
        <v>315</v>
      </c>
      <c r="H230" s="536" t="s">
        <v>517</v>
      </c>
      <c r="I230" s="536" t="s">
        <v>1431</v>
      </c>
      <c r="J230" s="537" t="s">
        <v>43</v>
      </c>
      <c r="K230" s="538"/>
      <c r="L230" s="539">
        <v>42814</v>
      </c>
      <c r="M230" s="540"/>
      <c r="N230" s="540"/>
      <c r="O230" s="541"/>
      <c r="P230" s="539">
        <v>42815</v>
      </c>
      <c r="Q230" s="540"/>
      <c r="R230" s="540"/>
      <c r="S230" s="541"/>
      <c r="T230" s="538">
        <v>42816</v>
      </c>
      <c r="U230" s="539">
        <v>42817</v>
      </c>
      <c r="V230" s="541"/>
      <c r="W230" s="542"/>
      <c r="X230" s="543" t="s">
        <v>559</v>
      </c>
      <c r="Y230" s="542">
        <v>42817</v>
      </c>
      <c r="Z230" s="499" t="str">
        <f ca="1">IF(F230="","",IF(VLOOKUP(F230,PROFILE!$B$6:$L$5000,11,FALSE)&lt;&gt;"OUT",VLOOKUP(F230,PROFILE!$B$6:$L$5000,9,FALSE)-NOW(),"OUT"))</f>
        <v>OUT</v>
      </c>
      <c r="AA230" s="389">
        <f t="shared" si="28"/>
        <v>5554</v>
      </c>
      <c r="AB230" s="389">
        <v>230</v>
      </c>
      <c r="AC230" s="559"/>
      <c r="AD230" s="560"/>
      <c r="AE230" s="561"/>
      <c r="AF230" s="562"/>
      <c r="AG230" s="563" t="s">
        <v>435</v>
      </c>
      <c r="AH230" s="564"/>
      <c r="AI230" s="565"/>
      <c r="AJ230" s="566" t="s">
        <v>1204</v>
      </c>
      <c r="AK230" s="567"/>
      <c r="AL230" s="568"/>
      <c r="AM230" s="569"/>
      <c r="AN230" s="570"/>
      <c r="AO230" s="571"/>
      <c r="AP230" s="572"/>
      <c r="AQ230" s="573"/>
      <c r="AR230" s="574"/>
      <c r="AS230" s="575" t="str">
        <f t="shared" si="25"/>
        <v/>
      </c>
      <c r="AT230" s="576">
        <f t="shared" si="26"/>
        <v>42814</v>
      </c>
      <c r="AU230" s="576">
        <f t="shared" si="27"/>
        <v>42815</v>
      </c>
      <c r="AV230" s="576">
        <f t="shared" si="30"/>
        <v>42816</v>
      </c>
      <c r="AW230" s="576">
        <f t="shared" si="29"/>
        <v>42817</v>
      </c>
    </row>
    <row r="231" spans="6:49" ht="23.25" customHeight="1" x14ac:dyDescent="0.35">
      <c r="F231" s="535">
        <v>1703044</v>
      </c>
      <c r="G231" s="536" t="s">
        <v>403</v>
      </c>
      <c r="H231" s="536" t="s">
        <v>1437</v>
      </c>
      <c r="I231" s="536" t="s">
        <v>1436</v>
      </c>
      <c r="J231" s="537" t="s">
        <v>43</v>
      </c>
      <c r="K231" s="538">
        <v>42811</v>
      </c>
      <c r="L231" s="539"/>
      <c r="M231" s="540"/>
      <c r="N231" s="540"/>
      <c r="O231" s="541"/>
      <c r="P231" s="539">
        <v>42812</v>
      </c>
      <c r="Q231" s="540">
        <v>42814</v>
      </c>
      <c r="R231" s="540"/>
      <c r="S231" s="541"/>
      <c r="T231" s="538">
        <v>42815</v>
      </c>
      <c r="U231" s="539">
        <v>42816</v>
      </c>
      <c r="V231" s="541"/>
      <c r="W231" s="542">
        <v>42817</v>
      </c>
      <c r="X231" s="543" t="s">
        <v>559</v>
      </c>
      <c r="Y231" s="542">
        <v>42817</v>
      </c>
      <c r="Z231" s="499" t="str">
        <f ca="1">IF(F231="","",IF(VLOOKUP(F231,PROFILE!$B$6:$L$5000,11,FALSE)&lt;&gt;"OUT",VLOOKUP(F231,PROFILE!$B$6:$L$5000,9,FALSE)-NOW(),"OUT"))</f>
        <v>OUT</v>
      </c>
      <c r="AA231" s="389">
        <f t="shared" si="28"/>
        <v>6272</v>
      </c>
      <c r="AB231" s="389">
        <v>231</v>
      </c>
      <c r="AC231" s="559"/>
      <c r="AD231" s="560" t="s">
        <v>582</v>
      </c>
      <c r="AE231" s="561"/>
      <c r="AF231" s="562"/>
      <c r="AG231" s="563"/>
      <c r="AH231" s="564"/>
      <c r="AI231" s="565"/>
      <c r="AJ231" s="566" t="s">
        <v>1266</v>
      </c>
      <c r="AK231" s="567"/>
      <c r="AL231" s="568"/>
      <c r="AM231" s="569"/>
      <c r="AN231" s="570"/>
      <c r="AO231" s="571"/>
      <c r="AP231" s="572"/>
      <c r="AQ231" s="573"/>
      <c r="AR231" s="574"/>
      <c r="AS231" s="575">
        <f t="shared" si="25"/>
        <v>42811</v>
      </c>
      <c r="AT231" s="576" t="str">
        <f t="shared" si="26"/>
        <v/>
      </c>
      <c r="AU231" s="576">
        <f t="shared" si="27"/>
        <v>42814</v>
      </c>
      <c r="AV231" s="576">
        <f t="shared" si="30"/>
        <v>42815</v>
      </c>
      <c r="AW231" s="576">
        <f t="shared" si="29"/>
        <v>42817</v>
      </c>
    </row>
    <row r="232" spans="6:49" ht="23.25" customHeight="1" x14ac:dyDescent="0.35">
      <c r="F232" s="535">
        <v>1703046</v>
      </c>
      <c r="G232" s="536" t="s">
        <v>310</v>
      </c>
      <c r="H232" s="536" t="s">
        <v>1442</v>
      </c>
      <c r="I232" s="536" t="s">
        <v>1441</v>
      </c>
      <c r="J232" s="537" t="s">
        <v>44</v>
      </c>
      <c r="K232" s="538"/>
      <c r="L232" s="539">
        <v>42812</v>
      </c>
      <c r="M232" s="540"/>
      <c r="N232" s="540"/>
      <c r="O232" s="541"/>
      <c r="P232" s="539">
        <v>42814</v>
      </c>
      <c r="Q232" s="540"/>
      <c r="R232" s="540"/>
      <c r="S232" s="541"/>
      <c r="T232" s="538">
        <v>42815</v>
      </c>
      <c r="U232" s="539">
        <v>42816</v>
      </c>
      <c r="V232" s="541"/>
      <c r="W232" s="542">
        <v>42817</v>
      </c>
      <c r="X232" s="543" t="s">
        <v>559</v>
      </c>
      <c r="Y232" s="542">
        <v>42817</v>
      </c>
      <c r="Z232" s="499" t="str">
        <f ca="1">IF(F232="","",IF(VLOOKUP(F232,PROFILE!$B$6:$L$5000,11,FALSE)&lt;&gt;"OUT",VLOOKUP(F232,PROFILE!$B$6:$L$5000,9,FALSE)-NOW(),"OUT"))</f>
        <v>OUT</v>
      </c>
      <c r="AA232" s="389">
        <f t="shared" si="28"/>
        <v>4170</v>
      </c>
      <c r="AB232" s="389">
        <v>232</v>
      </c>
      <c r="AC232" s="559"/>
      <c r="AD232" s="560"/>
      <c r="AE232" s="561"/>
      <c r="AF232" s="562"/>
      <c r="AG232" s="563" t="s">
        <v>435</v>
      </c>
      <c r="AH232" s="564"/>
      <c r="AI232" s="565"/>
      <c r="AJ232" s="566" t="s">
        <v>1204</v>
      </c>
      <c r="AK232" s="567"/>
      <c r="AL232" s="568"/>
      <c r="AM232" s="569"/>
      <c r="AN232" s="570"/>
      <c r="AO232" s="571"/>
      <c r="AP232" s="572"/>
      <c r="AQ232" s="573"/>
      <c r="AR232" s="574"/>
      <c r="AS232" s="575" t="str">
        <f t="shared" si="25"/>
        <v/>
      </c>
      <c r="AT232" s="576">
        <f t="shared" si="26"/>
        <v>42812</v>
      </c>
      <c r="AU232" s="576">
        <f t="shared" si="27"/>
        <v>42814</v>
      </c>
      <c r="AV232" s="576">
        <f t="shared" si="30"/>
        <v>42815</v>
      </c>
      <c r="AW232" s="576">
        <f t="shared" si="29"/>
        <v>42817</v>
      </c>
    </row>
    <row r="233" spans="6:49" ht="23.25" customHeight="1" x14ac:dyDescent="0.35">
      <c r="F233" s="535">
        <v>1701032</v>
      </c>
      <c r="G233" s="536" t="s">
        <v>294</v>
      </c>
      <c r="H233" s="536" t="s">
        <v>464</v>
      </c>
      <c r="I233" s="536" t="s">
        <v>463</v>
      </c>
      <c r="J233" s="537" t="s">
        <v>44</v>
      </c>
      <c r="K233" s="538"/>
      <c r="L233" s="539">
        <v>42818</v>
      </c>
      <c r="M233" s="540"/>
      <c r="N233" s="540"/>
      <c r="O233" s="541"/>
      <c r="P233" s="539">
        <v>42819</v>
      </c>
      <c r="Q233" s="540">
        <v>42821</v>
      </c>
      <c r="R233" s="540"/>
      <c r="S233" s="541"/>
      <c r="T233" s="538">
        <v>42822</v>
      </c>
      <c r="U233" s="539">
        <v>42823</v>
      </c>
      <c r="V233" s="541"/>
      <c r="W233" s="542">
        <v>42824</v>
      </c>
      <c r="X233" s="543" t="s">
        <v>559</v>
      </c>
      <c r="Y233" s="542">
        <v>42824</v>
      </c>
      <c r="Z233" s="499">
        <f ca="1">IF(F233="","",IF(VLOOKUP(F233,PROFILE!$B$6:$L$5000,11,FALSE)&lt;&gt;"OUT",VLOOKUP(F233,PROFILE!$B$6:$L$5000,9,FALSE)-NOW(),"OUT"))</f>
        <v>-43032.973902430553</v>
      </c>
      <c r="AA233" s="389">
        <f t="shared" si="28"/>
        <v>5821</v>
      </c>
      <c r="AB233" s="389">
        <v>233</v>
      </c>
      <c r="AC233" s="559"/>
      <c r="AD233" s="560"/>
      <c r="AE233" s="561"/>
      <c r="AF233" s="562"/>
      <c r="AG233" s="563" t="s">
        <v>435</v>
      </c>
      <c r="AH233" s="564"/>
      <c r="AI233" s="565"/>
      <c r="AJ233" s="566" t="s">
        <v>581</v>
      </c>
      <c r="AK233" s="567"/>
      <c r="AL233" s="568"/>
      <c r="AM233" s="569"/>
      <c r="AN233" s="570"/>
      <c r="AO233" s="571"/>
      <c r="AP233" s="572"/>
      <c r="AQ233" s="573"/>
      <c r="AR233" s="574"/>
      <c r="AS233" s="575" t="str">
        <f t="shared" si="25"/>
        <v/>
      </c>
      <c r="AT233" s="576">
        <f t="shared" si="26"/>
        <v>42818</v>
      </c>
      <c r="AU233" s="576">
        <f t="shared" si="27"/>
        <v>42821</v>
      </c>
      <c r="AV233" s="576">
        <f t="shared" si="30"/>
        <v>42822</v>
      </c>
      <c r="AW233" s="576">
        <f t="shared" si="29"/>
        <v>42824</v>
      </c>
    </row>
    <row r="234" spans="6:49" ht="23.25" customHeight="1" x14ac:dyDescent="0.35">
      <c r="F234" s="535">
        <v>1701166</v>
      </c>
      <c r="G234" s="536" t="s">
        <v>403</v>
      </c>
      <c r="H234" s="536" t="s">
        <v>913</v>
      </c>
      <c r="I234" s="536" t="s">
        <v>912</v>
      </c>
      <c r="J234" s="537" t="s">
        <v>43</v>
      </c>
      <c r="K234" s="538"/>
      <c r="L234" s="539">
        <v>42818</v>
      </c>
      <c r="M234" s="540"/>
      <c r="N234" s="540"/>
      <c r="O234" s="541"/>
      <c r="P234" s="539">
        <v>42819</v>
      </c>
      <c r="Q234" s="540">
        <v>42821</v>
      </c>
      <c r="R234" s="540"/>
      <c r="S234" s="541"/>
      <c r="T234" s="538">
        <v>42822</v>
      </c>
      <c r="U234" s="539">
        <v>42823</v>
      </c>
      <c r="V234" s="541">
        <v>42824</v>
      </c>
      <c r="W234" s="542"/>
      <c r="X234" s="543" t="s">
        <v>559</v>
      </c>
      <c r="Y234" s="542">
        <v>42824</v>
      </c>
      <c r="Z234" s="499" t="str">
        <f ca="1">IF(F234="","",IF(VLOOKUP(F234,PROFILE!$B$6:$L$5000,11,FALSE)&lt;&gt;"OUT",VLOOKUP(F234,PROFILE!$B$6:$L$5000,9,FALSE)-NOW(),"OUT"))</f>
        <v>OUT</v>
      </c>
      <c r="AA234" s="389">
        <f t="shared" si="28"/>
        <v>5500</v>
      </c>
      <c r="AB234" s="389">
        <v>234</v>
      </c>
      <c r="AC234" s="559"/>
      <c r="AD234" s="560" t="s">
        <v>582</v>
      </c>
      <c r="AE234" s="561"/>
      <c r="AF234" s="562"/>
      <c r="AG234" s="563" t="s">
        <v>435</v>
      </c>
      <c r="AH234" s="564"/>
      <c r="AI234" s="565"/>
      <c r="AJ234" s="566" t="s">
        <v>438</v>
      </c>
      <c r="AK234" s="567"/>
      <c r="AL234" s="568"/>
      <c r="AM234" s="569"/>
      <c r="AN234" s="570"/>
      <c r="AO234" s="571"/>
      <c r="AP234" s="572"/>
      <c r="AQ234" s="573"/>
      <c r="AR234" s="574"/>
      <c r="AS234" s="575" t="str">
        <f t="shared" si="25"/>
        <v/>
      </c>
      <c r="AT234" s="576">
        <f t="shared" si="26"/>
        <v>42818</v>
      </c>
      <c r="AU234" s="576">
        <f t="shared" si="27"/>
        <v>42821</v>
      </c>
      <c r="AV234" s="576">
        <f t="shared" si="30"/>
        <v>42822</v>
      </c>
      <c r="AW234" s="576">
        <f t="shared" si="29"/>
        <v>42824</v>
      </c>
    </row>
    <row r="235" spans="6:49" ht="23.25" customHeight="1" x14ac:dyDescent="0.35">
      <c r="F235" s="535">
        <v>1702052</v>
      </c>
      <c r="G235" s="536" t="s">
        <v>294</v>
      </c>
      <c r="H235" s="536" t="s">
        <v>389</v>
      </c>
      <c r="I235" s="536" t="s">
        <v>1098</v>
      </c>
      <c r="J235" s="537" t="s">
        <v>44</v>
      </c>
      <c r="K235" s="538"/>
      <c r="L235" s="539">
        <v>42821</v>
      </c>
      <c r="M235" s="540"/>
      <c r="N235" s="540"/>
      <c r="O235" s="541"/>
      <c r="P235" s="539">
        <v>42822</v>
      </c>
      <c r="Q235" s="540">
        <v>42823</v>
      </c>
      <c r="R235" s="540">
        <v>42824</v>
      </c>
      <c r="S235" s="541">
        <v>42825</v>
      </c>
      <c r="T235" s="538">
        <v>42826</v>
      </c>
      <c r="U235" s="539">
        <v>42828</v>
      </c>
      <c r="V235" s="541">
        <v>42829</v>
      </c>
      <c r="W235" s="542">
        <v>42830</v>
      </c>
      <c r="X235" s="543" t="s">
        <v>559</v>
      </c>
      <c r="Y235" s="542">
        <v>42833</v>
      </c>
      <c r="Z235" s="499" t="str">
        <f ca="1">IF(F235="","",IF(VLOOKUP(F235,PROFILE!$B$6:$L$5000,11,FALSE)&lt;&gt;"OUT",VLOOKUP(F235,PROFILE!$B$6:$L$5000,9,FALSE)-NOW(),"OUT"))</f>
        <v>OUT</v>
      </c>
      <c r="AA235" s="389">
        <f t="shared" si="28"/>
        <v>9608</v>
      </c>
      <c r="AB235" s="389">
        <v>235</v>
      </c>
      <c r="AC235" s="559"/>
      <c r="AD235" s="560"/>
      <c r="AE235" s="561"/>
      <c r="AF235" s="562"/>
      <c r="AG235" s="563" t="s">
        <v>436</v>
      </c>
      <c r="AH235" s="564"/>
      <c r="AI235" s="565"/>
      <c r="AJ235" s="566" t="s">
        <v>581</v>
      </c>
      <c r="AK235" s="567"/>
      <c r="AL235" s="568"/>
      <c r="AM235" s="569"/>
      <c r="AN235" s="570"/>
      <c r="AO235" s="571"/>
      <c r="AP235" s="572"/>
      <c r="AQ235" s="573"/>
      <c r="AR235" s="574"/>
      <c r="AS235" s="575" t="str">
        <f t="shared" si="25"/>
        <v/>
      </c>
      <c r="AT235" s="576">
        <f t="shared" si="26"/>
        <v>42821</v>
      </c>
      <c r="AU235" s="576">
        <f t="shared" si="27"/>
        <v>42825</v>
      </c>
      <c r="AV235" s="576">
        <f t="shared" si="30"/>
        <v>42826</v>
      </c>
      <c r="AW235" s="576">
        <f t="shared" si="29"/>
        <v>42830</v>
      </c>
    </row>
    <row r="236" spans="6:49" ht="23.25" customHeight="1" x14ac:dyDescent="0.35">
      <c r="F236" s="535">
        <v>1702087</v>
      </c>
      <c r="G236" s="536" t="s">
        <v>310</v>
      </c>
      <c r="H236" s="536" t="s">
        <v>400</v>
      </c>
      <c r="I236" s="536" t="s">
        <v>2786</v>
      </c>
      <c r="J236" s="537" t="s">
        <v>44</v>
      </c>
      <c r="K236" s="538"/>
      <c r="L236" s="539">
        <v>42821</v>
      </c>
      <c r="M236" s="540"/>
      <c r="N236" s="540"/>
      <c r="O236" s="541"/>
      <c r="P236" s="539">
        <v>42822</v>
      </c>
      <c r="Q236" s="540"/>
      <c r="R236" s="540"/>
      <c r="S236" s="541"/>
      <c r="T236" s="538">
        <v>42823</v>
      </c>
      <c r="U236" s="539">
        <v>42824</v>
      </c>
      <c r="V236" s="541">
        <v>42825</v>
      </c>
      <c r="W236" s="542"/>
      <c r="X236" s="543" t="s">
        <v>559</v>
      </c>
      <c r="Y236" s="542">
        <v>42825</v>
      </c>
      <c r="Z236" s="499" t="str">
        <f ca="1">IF(F236="","",IF(VLOOKUP(F236,PROFILE!$B$6:$L$5000,11,FALSE)&lt;&gt;"OUT",VLOOKUP(F236,PROFILE!$B$6:$L$5000,9,FALSE)-NOW(),"OUT"))</f>
        <v>OUT</v>
      </c>
      <c r="AA236" s="389">
        <f t="shared" si="28"/>
        <v>42743</v>
      </c>
      <c r="AB236" s="389">
        <v>236</v>
      </c>
      <c r="AC236" s="559"/>
      <c r="AD236" s="560"/>
      <c r="AE236" s="561"/>
      <c r="AF236" s="562"/>
      <c r="AG236" s="563" t="s">
        <v>435</v>
      </c>
      <c r="AH236" s="564"/>
      <c r="AI236" s="565"/>
      <c r="AJ236" s="566" t="s">
        <v>437</v>
      </c>
      <c r="AK236" s="567"/>
      <c r="AL236" s="568"/>
      <c r="AM236" s="569"/>
      <c r="AN236" s="570"/>
      <c r="AO236" s="571"/>
      <c r="AP236" s="572"/>
      <c r="AQ236" s="573"/>
      <c r="AR236" s="574"/>
      <c r="AS236" s="575" t="str">
        <f t="shared" si="25"/>
        <v/>
      </c>
      <c r="AT236" s="576">
        <f t="shared" si="26"/>
        <v>42821</v>
      </c>
      <c r="AU236" s="576">
        <f t="shared" si="27"/>
        <v>42822</v>
      </c>
      <c r="AV236" s="576">
        <f t="shared" si="30"/>
        <v>42823</v>
      </c>
      <c r="AW236" s="576">
        <f t="shared" si="29"/>
        <v>42825</v>
      </c>
    </row>
    <row r="237" spans="6:49" ht="23.25" customHeight="1" x14ac:dyDescent="0.35">
      <c r="F237" s="535">
        <v>1702097</v>
      </c>
      <c r="G237" s="536" t="s">
        <v>315</v>
      </c>
      <c r="H237" s="536" t="s">
        <v>460</v>
      </c>
      <c r="I237" s="536" t="s">
        <v>2749</v>
      </c>
      <c r="J237" s="537" t="s">
        <v>43</v>
      </c>
      <c r="K237" s="538"/>
      <c r="L237" s="539"/>
      <c r="M237" s="540"/>
      <c r="N237" s="540"/>
      <c r="O237" s="541"/>
      <c r="P237" s="539">
        <v>42818</v>
      </c>
      <c r="Q237" s="540"/>
      <c r="R237" s="540"/>
      <c r="S237" s="541"/>
      <c r="T237" s="538">
        <v>42819</v>
      </c>
      <c r="U237" s="539"/>
      <c r="V237" s="541"/>
      <c r="W237" s="542"/>
      <c r="X237" s="543" t="s">
        <v>559</v>
      </c>
      <c r="Y237" s="542">
        <v>42819</v>
      </c>
      <c r="Z237" s="499" t="str">
        <f ca="1">IF(F237="","",IF(VLOOKUP(F237,PROFILE!$B$6:$L$5000,11,FALSE)&lt;&gt;"OUT",VLOOKUP(F237,PROFILE!$B$6:$L$5000,9,FALSE)-NOW(),"OUT"))</f>
        <v>OUT</v>
      </c>
      <c r="AA237" s="389">
        <f t="shared" si="28"/>
        <v>42742</v>
      </c>
      <c r="AB237" s="389">
        <v>237</v>
      </c>
      <c r="AC237" s="559"/>
      <c r="AD237" s="560"/>
      <c r="AE237" s="561"/>
      <c r="AF237" s="562"/>
      <c r="AG237" s="563"/>
      <c r="AH237" s="564"/>
      <c r="AI237" s="565"/>
      <c r="AJ237" s="566" t="s">
        <v>1266</v>
      </c>
      <c r="AK237" s="567"/>
      <c r="AL237" s="568"/>
      <c r="AM237" s="569"/>
      <c r="AN237" s="570"/>
      <c r="AO237" s="571"/>
      <c r="AP237" s="572"/>
      <c r="AQ237" s="573"/>
      <c r="AR237" s="574"/>
      <c r="AS237" s="575" t="str">
        <f t="shared" si="25"/>
        <v/>
      </c>
      <c r="AT237" s="576" t="str">
        <f t="shared" si="26"/>
        <v/>
      </c>
      <c r="AU237" s="576">
        <f t="shared" si="27"/>
        <v>42818</v>
      </c>
      <c r="AV237" s="576">
        <f t="shared" si="30"/>
        <v>42819</v>
      </c>
      <c r="AW237" s="576">
        <f t="shared" si="29"/>
        <v>0</v>
      </c>
    </row>
    <row r="238" spans="6:49" ht="23.25" customHeight="1" x14ac:dyDescent="0.35">
      <c r="F238" s="535">
        <v>1703037</v>
      </c>
      <c r="G238" s="536" t="s">
        <v>403</v>
      </c>
      <c r="H238" s="536" t="s">
        <v>1406</v>
      </c>
      <c r="I238" s="536" t="s">
        <v>1405</v>
      </c>
      <c r="J238" s="537" t="s">
        <v>43</v>
      </c>
      <c r="K238" s="538">
        <v>42821</v>
      </c>
      <c r="L238" s="539"/>
      <c r="M238" s="540"/>
      <c r="N238" s="540"/>
      <c r="O238" s="541"/>
      <c r="P238" s="539">
        <v>42822</v>
      </c>
      <c r="Q238" s="540"/>
      <c r="R238" s="540"/>
      <c r="S238" s="541"/>
      <c r="T238" s="538">
        <v>42823</v>
      </c>
      <c r="U238" s="539">
        <v>42824</v>
      </c>
      <c r="V238" s="541"/>
      <c r="W238" s="542"/>
      <c r="X238" s="543" t="s">
        <v>559</v>
      </c>
      <c r="Y238" s="542">
        <v>42825</v>
      </c>
      <c r="Z238" s="499" t="str">
        <f ca="1">IF(F238="","",IF(VLOOKUP(F238,PROFILE!$B$6:$L$5000,11,FALSE)&lt;&gt;"OUT",VLOOKUP(F238,PROFILE!$B$6:$L$5000,9,FALSE)-NOW(),"OUT"))</f>
        <v>OUT</v>
      </c>
      <c r="AA238" s="389">
        <f t="shared" si="28"/>
        <v>3440</v>
      </c>
      <c r="AB238" s="389">
        <v>238</v>
      </c>
      <c r="AC238" s="559"/>
      <c r="AD238" s="560"/>
      <c r="AE238" s="561"/>
      <c r="AF238" s="562"/>
      <c r="AG238" s="563"/>
      <c r="AH238" s="564"/>
      <c r="AI238" s="565"/>
      <c r="AJ238" s="566"/>
      <c r="AK238" s="567"/>
      <c r="AL238" s="568"/>
      <c r="AM238" s="569"/>
      <c r="AN238" s="570"/>
      <c r="AO238" s="571"/>
      <c r="AP238" s="572"/>
      <c r="AQ238" s="573"/>
      <c r="AR238" s="574"/>
      <c r="AS238" s="575">
        <f t="shared" si="25"/>
        <v>42821</v>
      </c>
      <c r="AT238" s="576" t="str">
        <f t="shared" si="26"/>
        <v/>
      </c>
      <c r="AU238" s="576">
        <f t="shared" si="27"/>
        <v>42822</v>
      </c>
      <c r="AV238" s="576">
        <f t="shared" si="30"/>
        <v>42823</v>
      </c>
      <c r="AW238" s="576">
        <f t="shared" si="29"/>
        <v>42824</v>
      </c>
    </row>
    <row r="239" spans="6:49" ht="23.25" customHeight="1" x14ac:dyDescent="0.35">
      <c r="F239" s="535">
        <v>1703052</v>
      </c>
      <c r="G239" s="536" t="s">
        <v>310</v>
      </c>
      <c r="H239" s="536" t="s">
        <v>400</v>
      </c>
      <c r="I239" s="536" t="s">
        <v>949</v>
      </c>
      <c r="J239" s="537" t="s">
        <v>44</v>
      </c>
      <c r="K239" s="538"/>
      <c r="L239" s="539">
        <v>42819</v>
      </c>
      <c r="M239" s="540"/>
      <c r="N239" s="540"/>
      <c r="O239" s="541"/>
      <c r="P239" s="539">
        <v>42821</v>
      </c>
      <c r="Q239" s="540">
        <v>42822</v>
      </c>
      <c r="R239" s="540"/>
      <c r="S239" s="541"/>
      <c r="T239" s="538">
        <v>42823</v>
      </c>
      <c r="U239" s="539">
        <v>42824</v>
      </c>
      <c r="V239" s="541">
        <v>42825</v>
      </c>
      <c r="W239" s="542">
        <v>42826</v>
      </c>
      <c r="X239" s="543" t="s">
        <v>559</v>
      </c>
      <c r="Y239" s="542">
        <v>42826</v>
      </c>
      <c r="Z239" s="499" t="s">
        <v>555</v>
      </c>
      <c r="AA239" s="389">
        <f t="shared" si="28"/>
        <v>9213</v>
      </c>
      <c r="AB239" s="389">
        <v>239</v>
      </c>
      <c r="AC239" s="559"/>
      <c r="AD239" s="560"/>
      <c r="AE239" s="561"/>
      <c r="AF239" s="562"/>
      <c r="AG239" s="563" t="s">
        <v>436</v>
      </c>
      <c r="AH239" s="564"/>
      <c r="AI239" s="565"/>
      <c r="AJ239" s="566" t="s">
        <v>534</v>
      </c>
      <c r="AK239" s="567"/>
      <c r="AL239" s="568"/>
      <c r="AM239" s="569"/>
      <c r="AN239" s="570"/>
      <c r="AO239" s="571"/>
      <c r="AP239" s="572"/>
      <c r="AQ239" s="573"/>
      <c r="AR239" s="574"/>
      <c r="AS239" s="575" t="str">
        <f t="shared" si="25"/>
        <v/>
      </c>
      <c r="AT239" s="576">
        <f t="shared" si="26"/>
        <v>42819</v>
      </c>
      <c r="AU239" s="576">
        <f t="shared" si="27"/>
        <v>42822</v>
      </c>
      <c r="AV239" s="576">
        <f t="shared" si="30"/>
        <v>42823</v>
      </c>
      <c r="AW239" s="576">
        <f t="shared" si="29"/>
        <v>42826</v>
      </c>
    </row>
    <row r="240" spans="6:49" ht="23.25" customHeight="1" x14ac:dyDescent="0.35">
      <c r="F240" s="535">
        <v>1703053</v>
      </c>
      <c r="G240" s="536" t="s">
        <v>294</v>
      </c>
      <c r="H240" s="536" t="s">
        <v>590</v>
      </c>
      <c r="I240" s="536" t="s">
        <v>1461</v>
      </c>
      <c r="J240" s="537" t="s">
        <v>44</v>
      </c>
      <c r="K240" s="538"/>
      <c r="L240" s="539">
        <v>42817</v>
      </c>
      <c r="M240" s="540"/>
      <c r="N240" s="540"/>
      <c r="O240" s="541"/>
      <c r="P240" s="539">
        <v>42818</v>
      </c>
      <c r="Q240" s="540">
        <v>42819</v>
      </c>
      <c r="R240" s="540"/>
      <c r="S240" s="541"/>
      <c r="T240" s="538">
        <v>42821</v>
      </c>
      <c r="U240" s="539">
        <v>42822</v>
      </c>
      <c r="V240" s="541"/>
      <c r="W240" s="542"/>
      <c r="X240" s="543" t="s">
        <v>559</v>
      </c>
      <c r="Y240" s="542">
        <v>42822</v>
      </c>
      <c r="Z240" s="499" t="str">
        <f ca="1">IF(F240="","",IF(VLOOKUP(F240,PROFILE!$B$6:$L$5000,11,FALSE)&lt;&gt;"OUT",VLOOKUP(F240,PROFILE!$B$6:$L$5000,9,FALSE)-NOW(),"OUT"))</f>
        <v>OUT</v>
      </c>
      <c r="AA240" s="389">
        <f t="shared" si="28"/>
        <v>3691</v>
      </c>
      <c r="AB240" s="389">
        <v>240</v>
      </c>
      <c r="AC240" s="559"/>
      <c r="AD240" s="560"/>
      <c r="AE240" s="561"/>
      <c r="AF240" s="562"/>
      <c r="AG240" s="563" t="s">
        <v>435</v>
      </c>
      <c r="AH240" s="564"/>
      <c r="AI240" s="565"/>
      <c r="AJ240" s="566" t="s">
        <v>1447</v>
      </c>
      <c r="AK240" s="567"/>
      <c r="AL240" s="568"/>
      <c r="AM240" s="569"/>
      <c r="AN240" s="570"/>
      <c r="AO240" s="571"/>
      <c r="AP240" s="572"/>
      <c r="AQ240" s="573"/>
      <c r="AR240" s="574"/>
      <c r="AS240" s="575" t="str">
        <f t="shared" si="25"/>
        <v/>
      </c>
      <c r="AT240" s="576">
        <f t="shared" si="26"/>
        <v>42817</v>
      </c>
      <c r="AU240" s="576">
        <f t="shared" si="27"/>
        <v>42819</v>
      </c>
      <c r="AV240" s="576">
        <f t="shared" si="30"/>
        <v>42821</v>
      </c>
      <c r="AW240" s="576">
        <f t="shared" si="29"/>
        <v>42822</v>
      </c>
    </row>
    <row r="241" spans="6:49" ht="23.25" customHeight="1" x14ac:dyDescent="0.35">
      <c r="F241" s="535">
        <v>1703055</v>
      </c>
      <c r="G241" s="536" t="s">
        <v>328</v>
      </c>
      <c r="H241" s="536" t="s">
        <v>785</v>
      </c>
      <c r="I241" s="536" t="s">
        <v>1467</v>
      </c>
      <c r="J241" s="537" t="s">
        <v>43</v>
      </c>
      <c r="K241" s="538">
        <v>42815</v>
      </c>
      <c r="L241" s="539"/>
      <c r="M241" s="540"/>
      <c r="N241" s="540"/>
      <c r="O241" s="541"/>
      <c r="P241" s="539">
        <v>42816</v>
      </c>
      <c r="Q241" s="540"/>
      <c r="R241" s="540"/>
      <c r="S241" s="541"/>
      <c r="T241" s="538">
        <v>42817</v>
      </c>
      <c r="U241" s="539">
        <v>42818</v>
      </c>
      <c r="V241" s="541"/>
      <c r="W241" s="542"/>
      <c r="X241" s="543" t="s">
        <v>559</v>
      </c>
      <c r="Y241" s="542">
        <v>42819</v>
      </c>
      <c r="Z241" s="499" t="str">
        <f ca="1">IF(F241="","",IF(VLOOKUP(F241,PROFILE!$B$6:$L$5000,11,FALSE)&lt;&gt;"OUT",VLOOKUP(F241,PROFILE!$B$6:$L$5000,9,FALSE)-NOW(),"OUT"))</f>
        <v>OUT</v>
      </c>
      <c r="AA241" s="389">
        <f t="shared" si="28"/>
        <v>1577</v>
      </c>
      <c r="AB241" s="389">
        <v>241</v>
      </c>
      <c r="AC241" s="559"/>
      <c r="AD241" s="560"/>
      <c r="AE241" s="561"/>
      <c r="AF241" s="562"/>
      <c r="AG241" s="563"/>
      <c r="AH241" s="564"/>
      <c r="AI241" s="565"/>
      <c r="AJ241" s="566" t="s">
        <v>440</v>
      </c>
      <c r="AK241" s="567"/>
      <c r="AL241" s="568"/>
      <c r="AM241" s="569"/>
      <c r="AN241" s="570"/>
      <c r="AO241" s="571"/>
      <c r="AP241" s="572"/>
      <c r="AQ241" s="573"/>
      <c r="AR241" s="574"/>
      <c r="AS241" s="575">
        <f t="shared" si="25"/>
        <v>42815</v>
      </c>
      <c r="AT241" s="576" t="str">
        <f t="shared" si="26"/>
        <v/>
      </c>
      <c r="AU241" s="576">
        <f t="shared" si="27"/>
        <v>42816</v>
      </c>
      <c r="AV241" s="576">
        <f t="shared" si="30"/>
        <v>42817</v>
      </c>
      <c r="AW241" s="576">
        <f t="shared" si="29"/>
        <v>42818</v>
      </c>
    </row>
    <row r="242" spans="6:49" ht="23.25" customHeight="1" x14ac:dyDescent="0.35">
      <c r="F242" s="535">
        <v>1703056</v>
      </c>
      <c r="G242" s="536" t="s">
        <v>310</v>
      </c>
      <c r="H242" s="536" t="s">
        <v>1470</v>
      </c>
      <c r="I242" s="536" t="s">
        <v>1469</v>
      </c>
      <c r="J242" s="537" t="s">
        <v>43</v>
      </c>
      <c r="K242" s="538"/>
      <c r="L242" s="539">
        <v>42818</v>
      </c>
      <c r="M242" s="540"/>
      <c r="N242" s="540"/>
      <c r="O242" s="541"/>
      <c r="P242" s="539">
        <v>42819</v>
      </c>
      <c r="Q242" s="540"/>
      <c r="R242" s="540"/>
      <c r="S242" s="541"/>
      <c r="T242" s="538">
        <v>42821</v>
      </c>
      <c r="U242" s="539">
        <v>42822</v>
      </c>
      <c r="V242" s="541"/>
      <c r="W242" s="542"/>
      <c r="X242" s="543" t="s">
        <v>559</v>
      </c>
      <c r="Y242" s="542">
        <v>42822</v>
      </c>
      <c r="Z242" s="499" t="str">
        <f ca="1">IF(F242="","",IF(VLOOKUP(F242,PROFILE!$B$6:$L$5000,11,FALSE)&lt;&gt;"OUT",VLOOKUP(F242,PROFILE!$B$6:$L$5000,9,FALSE)-NOW(),"OUT"))</f>
        <v>OUT</v>
      </c>
      <c r="AA242" s="389">
        <f t="shared" si="28"/>
        <v>5554</v>
      </c>
      <c r="AB242" s="389">
        <v>242</v>
      </c>
      <c r="AC242" s="559"/>
      <c r="AD242" s="560"/>
      <c r="AE242" s="561"/>
      <c r="AF242" s="562"/>
      <c r="AG242" s="563"/>
      <c r="AH242" s="564"/>
      <c r="AI242" s="565"/>
      <c r="AJ242" s="566"/>
      <c r="AK242" s="567"/>
      <c r="AL242" s="568"/>
      <c r="AM242" s="569"/>
      <c r="AN242" s="570"/>
      <c r="AO242" s="571"/>
      <c r="AP242" s="572"/>
      <c r="AQ242" s="573"/>
      <c r="AR242" s="574"/>
      <c r="AS242" s="575" t="str">
        <f t="shared" si="25"/>
        <v/>
      </c>
      <c r="AT242" s="576">
        <f t="shared" si="26"/>
        <v>42818</v>
      </c>
      <c r="AU242" s="576">
        <f t="shared" si="27"/>
        <v>42819</v>
      </c>
      <c r="AV242" s="576">
        <f t="shared" si="30"/>
        <v>42821</v>
      </c>
      <c r="AW242" s="576">
        <f t="shared" si="29"/>
        <v>42822</v>
      </c>
    </row>
    <row r="243" spans="6:49" ht="23.25" customHeight="1" x14ac:dyDescent="0.35">
      <c r="F243" s="535">
        <v>1703059</v>
      </c>
      <c r="G243" s="536" t="s">
        <v>315</v>
      </c>
      <c r="H243" s="536" t="s">
        <v>1479</v>
      </c>
      <c r="I243" s="536" t="s">
        <v>1478</v>
      </c>
      <c r="J243" s="537" t="s">
        <v>44</v>
      </c>
      <c r="K243" s="538"/>
      <c r="L243" s="539">
        <v>42821</v>
      </c>
      <c r="M243" s="540"/>
      <c r="N243" s="540"/>
      <c r="O243" s="541"/>
      <c r="P243" s="539">
        <v>42822</v>
      </c>
      <c r="Q243" s="540">
        <v>42823</v>
      </c>
      <c r="R243" s="540"/>
      <c r="S243" s="541"/>
      <c r="T243" s="538">
        <v>42824</v>
      </c>
      <c r="U243" s="539">
        <v>42825</v>
      </c>
      <c r="V243" s="541">
        <v>42826</v>
      </c>
      <c r="W243" s="542"/>
      <c r="X243" s="543" t="s">
        <v>559</v>
      </c>
      <c r="Y243" s="542">
        <v>42826</v>
      </c>
      <c r="Z243" s="499" t="str">
        <f ca="1">IF(F243="","",IF(VLOOKUP(F243,PROFILE!$B$6:$L$5000,11,FALSE)&lt;&gt;"OUT",VLOOKUP(F243,PROFILE!$B$6:$L$5000,9,FALSE)-NOW(),"OUT"))</f>
        <v>OUT</v>
      </c>
      <c r="AA243" s="389">
        <f t="shared" si="28"/>
        <v>5338</v>
      </c>
      <c r="AB243" s="389">
        <v>243</v>
      </c>
      <c r="AC243" s="559"/>
      <c r="AD243" s="560"/>
      <c r="AE243" s="561"/>
      <c r="AF243" s="562"/>
      <c r="AG243" s="563" t="s">
        <v>435</v>
      </c>
      <c r="AH243" s="564"/>
      <c r="AI243" s="565"/>
      <c r="AJ243" s="566" t="s">
        <v>437</v>
      </c>
      <c r="AK243" s="567"/>
      <c r="AL243" s="568"/>
      <c r="AM243" s="569"/>
      <c r="AN243" s="570"/>
      <c r="AO243" s="571"/>
      <c r="AP243" s="572"/>
      <c r="AQ243" s="573"/>
      <c r="AR243" s="574"/>
      <c r="AS243" s="575" t="str">
        <f t="shared" si="25"/>
        <v/>
      </c>
      <c r="AT243" s="576">
        <f t="shared" si="26"/>
        <v>42821</v>
      </c>
      <c r="AU243" s="576">
        <f t="shared" si="27"/>
        <v>42823</v>
      </c>
      <c r="AV243" s="576">
        <f t="shared" si="30"/>
        <v>42824</v>
      </c>
      <c r="AW243" s="576">
        <f t="shared" si="29"/>
        <v>42826</v>
      </c>
    </row>
    <row r="244" spans="6:49" ht="23.25" customHeight="1" x14ac:dyDescent="0.35">
      <c r="F244" s="535">
        <v>1703062</v>
      </c>
      <c r="G244" s="536" t="s">
        <v>294</v>
      </c>
      <c r="H244" s="536" t="s">
        <v>590</v>
      </c>
      <c r="I244" s="536" t="s">
        <v>1489</v>
      </c>
      <c r="J244" s="537" t="s">
        <v>44</v>
      </c>
      <c r="K244" s="538"/>
      <c r="L244" s="539">
        <v>42821</v>
      </c>
      <c r="M244" s="540"/>
      <c r="N244" s="540"/>
      <c r="O244" s="541"/>
      <c r="P244" s="539">
        <v>42822</v>
      </c>
      <c r="Q244" s="540"/>
      <c r="R244" s="540"/>
      <c r="S244" s="541"/>
      <c r="T244" s="538">
        <v>42823</v>
      </c>
      <c r="U244" s="539">
        <v>42824</v>
      </c>
      <c r="V244" s="541"/>
      <c r="W244" s="542"/>
      <c r="X244" s="543" t="s">
        <v>559</v>
      </c>
      <c r="Y244" s="542">
        <v>42824</v>
      </c>
      <c r="Z244" s="499" t="str">
        <f ca="1">IF(F244="","",IF(VLOOKUP(F244,PROFILE!$B$6:$L$5000,11,FALSE)&lt;&gt;"OUT",VLOOKUP(F244,PROFILE!$B$6:$L$5000,9,FALSE)-NOW(),"OUT"))</f>
        <v>OUT</v>
      </c>
      <c r="AA244" s="389">
        <f t="shared" si="28"/>
        <v>6034</v>
      </c>
      <c r="AB244" s="389">
        <v>244</v>
      </c>
      <c r="AC244" s="559"/>
      <c r="AD244" s="560"/>
      <c r="AE244" s="561"/>
      <c r="AF244" s="562"/>
      <c r="AG244" s="563" t="s">
        <v>435</v>
      </c>
      <c r="AH244" s="564"/>
      <c r="AI244" s="565"/>
      <c r="AJ244" s="566" t="s">
        <v>438</v>
      </c>
      <c r="AK244" s="567"/>
      <c r="AL244" s="568"/>
      <c r="AM244" s="569"/>
      <c r="AN244" s="570"/>
      <c r="AO244" s="571"/>
      <c r="AP244" s="572"/>
      <c r="AQ244" s="573"/>
      <c r="AR244" s="574"/>
      <c r="AS244" s="575" t="str">
        <f t="shared" si="25"/>
        <v/>
      </c>
      <c r="AT244" s="576">
        <f t="shared" si="26"/>
        <v>42821</v>
      </c>
      <c r="AU244" s="576">
        <f t="shared" si="27"/>
        <v>42822</v>
      </c>
      <c r="AV244" s="576">
        <f t="shared" si="30"/>
        <v>42823</v>
      </c>
      <c r="AW244" s="576">
        <f t="shared" si="29"/>
        <v>42824</v>
      </c>
    </row>
    <row r="245" spans="6:49" ht="23.25" customHeight="1" x14ac:dyDescent="0.35">
      <c r="F245" s="535">
        <v>1703051</v>
      </c>
      <c r="G245" s="536" t="s">
        <v>294</v>
      </c>
      <c r="H245" s="536">
        <v>0</v>
      </c>
      <c r="I245" s="536" t="s">
        <v>1459</v>
      </c>
      <c r="J245" s="537" t="s">
        <v>44</v>
      </c>
      <c r="K245" s="538"/>
      <c r="L245" s="539">
        <v>42821</v>
      </c>
      <c r="M245" s="540"/>
      <c r="N245" s="540"/>
      <c r="O245" s="541"/>
      <c r="P245" s="539">
        <v>42822</v>
      </c>
      <c r="Q245" s="540"/>
      <c r="R245" s="540"/>
      <c r="S245" s="541"/>
      <c r="T245" s="538">
        <v>42823</v>
      </c>
      <c r="U245" s="539">
        <v>42824</v>
      </c>
      <c r="V245" s="541"/>
      <c r="W245" s="542"/>
      <c r="X245" s="543" t="s">
        <v>559</v>
      </c>
      <c r="Y245" s="542">
        <v>42824</v>
      </c>
      <c r="Z245" s="499" t="str">
        <f ca="1">IF(F245="","",IF(VLOOKUP(F245,PROFILE!$B$6:$L$5000,11,FALSE)&lt;&gt;"OUT",VLOOKUP(F245,PROFILE!$B$6:$L$5000,9,FALSE)-NOW(),"OUT"))</f>
        <v>OUT</v>
      </c>
      <c r="AA245" s="389">
        <f t="shared" si="28"/>
        <v>6785</v>
      </c>
      <c r="AB245" s="389">
        <v>245</v>
      </c>
      <c r="AC245" s="559"/>
      <c r="AD245" s="560"/>
      <c r="AE245" s="561"/>
      <c r="AF245" s="562"/>
      <c r="AG245" s="563" t="s">
        <v>435</v>
      </c>
      <c r="AH245" s="564"/>
      <c r="AI245" s="565"/>
      <c r="AJ245" s="566" t="s">
        <v>438</v>
      </c>
      <c r="AK245" s="567"/>
      <c r="AL245" s="568"/>
      <c r="AM245" s="569"/>
      <c r="AN245" s="570"/>
      <c r="AO245" s="571"/>
      <c r="AP245" s="572"/>
      <c r="AQ245" s="573"/>
      <c r="AR245" s="574"/>
      <c r="AS245" s="575" t="str">
        <f t="shared" si="25"/>
        <v/>
      </c>
      <c r="AT245" s="576">
        <f t="shared" si="26"/>
        <v>42821</v>
      </c>
      <c r="AU245" s="576">
        <f t="shared" si="27"/>
        <v>42822</v>
      </c>
      <c r="AV245" s="576">
        <f t="shared" si="30"/>
        <v>42823</v>
      </c>
      <c r="AW245" s="576">
        <f t="shared" si="29"/>
        <v>42824</v>
      </c>
    </row>
    <row r="246" spans="6:49" ht="23.25" customHeight="1" x14ac:dyDescent="0.35">
      <c r="F246" s="535">
        <v>1702019</v>
      </c>
      <c r="G246" s="536" t="s">
        <v>310</v>
      </c>
      <c r="H246" s="536" t="s">
        <v>336</v>
      </c>
      <c r="I246" s="536" t="s">
        <v>1003</v>
      </c>
      <c r="J246" s="537" t="s">
        <v>44</v>
      </c>
      <c r="K246" s="538"/>
      <c r="L246" s="539">
        <v>42821</v>
      </c>
      <c r="M246" s="540"/>
      <c r="N246" s="540"/>
      <c r="O246" s="541"/>
      <c r="P246" s="539">
        <v>42822</v>
      </c>
      <c r="Q246" s="540"/>
      <c r="R246" s="540"/>
      <c r="S246" s="541"/>
      <c r="T246" s="538">
        <v>42823</v>
      </c>
      <c r="U246" s="539">
        <v>42824</v>
      </c>
      <c r="V246" s="541"/>
      <c r="W246" s="542"/>
      <c r="X246" s="543" t="s">
        <v>559</v>
      </c>
      <c r="Y246" s="542">
        <v>42825</v>
      </c>
      <c r="Z246" s="499" t="s">
        <v>555</v>
      </c>
      <c r="AA246" s="389">
        <f t="shared" si="28"/>
        <v>4157</v>
      </c>
      <c r="AB246" s="389">
        <v>246</v>
      </c>
      <c r="AC246" s="559"/>
      <c r="AD246" s="560"/>
      <c r="AE246" s="561"/>
      <c r="AF246" s="562"/>
      <c r="AG246" s="563" t="s">
        <v>435</v>
      </c>
      <c r="AH246" s="564"/>
      <c r="AI246" s="565"/>
      <c r="AJ246" s="566" t="s">
        <v>1266</v>
      </c>
      <c r="AK246" s="567"/>
      <c r="AL246" s="568"/>
      <c r="AM246" s="569"/>
      <c r="AN246" s="570"/>
      <c r="AO246" s="571"/>
      <c r="AP246" s="572"/>
      <c r="AQ246" s="573"/>
      <c r="AR246" s="574"/>
      <c r="AS246" s="575" t="str">
        <f t="shared" si="25"/>
        <v/>
      </c>
      <c r="AT246" s="576">
        <f t="shared" si="26"/>
        <v>42821</v>
      </c>
      <c r="AU246" s="576">
        <f t="shared" si="27"/>
        <v>42822</v>
      </c>
      <c r="AV246" s="576">
        <f t="shared" si="30"/>
        <v>42823</v>
      </c>
      <c r="AW246" s="576">
        <f t="shared" si="29"/>
        <v>42824</v>
      </c>
    </row>
    <row r="247" spans="6:49" ht="23.25" customHeight="1" x14ac:dyDescent="0.35">
      <c r="F247" s="535">
        <v>1703065</v>
      </c>
      <c r="G247" s="536" t="s">
        <v>310</v>
      </c>
      <c r="H247" s="536" t="s">
        <v>400</v>
      </c>
      <c r="I247" s="536" t="s">
        <v>1501</v>
      </c>
      <c r="J247" s="537" t="s">
        <v>43</v>
      </c>
      <c r="K247" s="538"/>
      <c r="L247" s="539">
        <v>42821</v>
      </c>
      <c r="M247" s="540"/>
      <c r="N247" s="540"/>
      <c r="O247" s="541"/>
      <c r="P247" s="539">
        <v>42822</v>
      </c>
      <c r="Q247" s="540"/>
      <c r="R247" s="540"/>
      <c r="S247" s="541"/>
      <c r="T247" s="538">
        <v>42823</v>
      </c>
      <c r="U247" s="539"/>
      <c r="V247" s="541"/>
      <c r="W247" s="542"/>
      <c r="X247" s="543" t="s">
        <v>559</v>
      </c>
      <c r="Y247" s="542">
        <v>42823</v>
      </c>
      <c r="Z247" s="499" t="str">
        <f ca="1">IF(F247="","",IF(VLOOKUP(F247,PROFILE!$B$6:$L$5000,11,FALSE)&lt;&gt;"OUT",VLOOKUP(F247,PROFILE!$B$6:$L$5000,9,FALSE)-NOW(),"OUT"))</f>
        <v>OUT</v>
      </c>
      <c r="AA247" s="389">
        <f t="shared" si="28"/>
        <v>622</v>
      </c>
      <c r="AB247" s="389">
        <v>247</v>
      </c>
      <c r="AC247" s="559"/>
      <c r="AD247" s="560"/>
      <c r="AE247" s="561"/>
      <c r="AF247" s="562"/>
      <c r="AG247" s="563" t="s">
        <v>435</v>
      </c>
      <c r="AH247" s="564"/>
      <c r="AI247" s="565"/>
      <c r="AJ247" s="566" t="s">
        <v>581</v>
      </c>
      <c r="AK247" s="567"/>
      <c r="AL247" s="568"/>
      <c r="AM247" s="569"/>
      <c r="AN247" s="570"/>
      <c r="AO247" s="571"/>
      <c r="AP247" s="572"/>
      <c r="AQ247" s="573"/>
      <c r="AR247" s="574"/>
      <c r="AS247" s="575" t="str">
        <f t="shared" si="25"/>
        <v/>
      </c>
      <c r="AT247" s="576">
        <f t="shared" si="26"/>
        <v>42821</v>
      </c>
      <c r="AU247" s="576">
        <f t="shared" si="27"/>
        <v>42822</v>
      </c>
      <c r="AV247" s="576">
        <f t="shared" si="30"/>
        <v>42823</v>
      </c>
      <c r="AW247" s="576">
        <f t="shared" si="29"/>
        <v>0</v>
      </c>
    </row>
    <row r="248" spans="6:49" ht="23.25" customHeight="1" x14ac:dyDescent="0.35">
      <c r="F248" s="535">
        <v>1701116</v>
      </c>
      <c r="G248" s="536" t="s">
        <v>323</v>
      </c>
      <c r="H248" s="536">
        <v>2</v>
      </c>
      <c r="I248" s="536" t="s">
        <v>740</v>
      </c>
      <c r="J248" s="537" t="s">
        <v>44</v>
      </c>
      <c r="K248" s="538"/>
      <c r="L248" s="539">
        <v>42825</v>
      </c>
      <c r="M248" s="540"/>
      <c r="N248" s="540"/>
      <c r="O248" s="541"/>
      <c r="P248" s="539">
        <v>42826</v>
      </c>
      <c r="Q248" s="540">
        <v>42828</v>
      </c>
      <c r="R248" s="540"/>
      <c r="S248" s="541"/>
      <c r="T248" s="538">
        <v>42829</v>
      </c>
      <c r="U248" s="539">
        <v>42830</v>
      </c>
      <c r="V248" s="541"/>
      <c r="W248" s="542"/>
      <c r="X248" s="543" t="s">
        <v>559</v>
      </c>
      <c r="Y248" s="542">
        <v>42830</v>
      </c>
      <c r="Z248" s="499" t="str">
        <f ca="1">IF(F248="","",IF(VLOOKUP(F248,PROFILE!$B$6:$L$5000,11,FALSE)&lt;&gt;"OUT",VLOOKUP(F248,PROFILE!$B$6:$L$5000,9,FALSE)-NOW(),"OUT"))</f>
        <v>OUT</v>
      </c>
      <c r="AA248" s="389">
        <f t="shared" si="28"/>
        <v>8201</v>
      </c>
      <c r="AB248" s="389">
        <v>248</v>
      </c>
      <c r="AC248" s="559"/>
      <c r="AD248" s="560"/>
      <c r="AE248" s="561"/>
      <c r="AF248" s="562"/>
      <c r="AG248" s="563" t="s">
        <v>435</v>
      </c>
      <c r="AH248" s="564"/>
      <c r="AI248" s="565"/>
      <c r="AJ248" s="566" t="s">
        <v>438</v>
      </c>
      <c r="AK248" s="567"/>
      <c r="AL248" s="568"/>
      <c r="AM248" s="569"/>
      <c r="AN248" s="570"/>
      <c r="AO248" s="571"/>
      <c r="AP248" s="572"/>
      <c r="AQ248" s="573"/>
      <c r="AR248" s="574"/>
      <c r="AS248" s="575" t="str">
        <f t="shared" si="25"/>
        <v/>
      </c>
      <c r="AT248" s="576">
        <f t="shared" si="26"/>
        <v>42825</v>
      </c>
      <c r="AU248" s="576">
        <f t="shared" si="27"/>
        <v>42828</v>
      </c>
      <c r="AV248" s="576">
        <f t="shared" si="30"/>
        <v>42829</v>
      </c>
      <c r="AW248" s="576">
        <f t="shared" si="29"/>
        <v>42830</v>
      </c>
    </row>
    <row r="249" spans="6:49" ht="23.25" customHeight="1" x14ac:dyDescent="0.35">
      <c r="F249" s="535">
        <v>1701142</v>
      </c>
      <c r="G249" s="536" t="s">
        <v>310</v>
      </c>
      <c r="H249" s="536" t="s">
        <v>499</v>
      </c>
      <c r="I249" s="536" t="s">
        <v>831</v>
      </c>
      <c r="J249" s="537" t="s">
        <v>44</v>
      </c>
      <c r="K249" s="538">
        <v>42828</v>
      </c>
      <c r="L249" s="539"/>
      <c r="M249" s="540"/>
      <c r="N249" s="540"/>
      <c r="O249" s="541"/>
      <c r="P249" s="539">
        <v>42829</v>
      </c>
      <c r="Q249" s="540">
        <v>42830</v>
      </c>
      <c r="R249" s="540"/>
      <c r="S249" s="541"/>
      <c r="T249" s="538">
        <v>42831</v>
      </c>
      <c r="U249" s="539">
        <v>42832</v>
      </c>
      <c r="V249" s="541"/>
      <c r="W249" s="542"/>
      <c r="X249" s="543" t="s">
        <v>559</v>
      </c>
      <c r="Y249" s="542">
        <v>42833</v>
      </c>
      <c r="Z249" s="499" t="str">
        <f ca="1">IF(F249="","",IF(VLOOKUP(F249,PROFILE!$B$6:$L$5000,11,FALSE)&lt;&gt;"OUT",VLOOKUP(F249,PROFILE!$B$6:$L$5000,9,FALSE)-NOW(),"OUT"))</f>
        <v>OUT</v>
      </c>
      <c r="AA249" s="389">
        <f t="shared" si="28"/>
        <v>2810</v>
      </c>
      <c r="AB249" s="389">
        <v>249</v>
      </c>
      <c r="AC249" s="559"/>
      <c r="AD249" s="560" t="s">
        <v>582</v>
      </c>
      <c r="AE249" s="561"/>
      <c r="AF249" s="562"/>
      <c r="AG249" s="563"/>
      <c r="AH249" s="564"/>
      <c r="AI249" s="565"/>
      <c r="AJ249" s="566" t="s">
        <v>1266</v>
      </c>
      <c r="AK249" s="567"/>
      <c r="AL249" s="568"/>
      <c r="AM249" s="569"/>
      <c r="AN249" s="570"/>
      <c r="AO249" s="571"/>
      <c r="AP249" s="572"/>
      <c r="AQ249" s="573"/>
      <c r="AR249" s="574"/>
      <c r="AS249" s="575">
        <f t="shared" si="25"/>
        <v>42828</v>
      </c>
      <c r="AT249" s="576" t="str">
        <f t="shared" si="26"/>
        <v/>
      </c>
      <c r="AU249" s="576">
        <f t="shared" si="27"/>
        <v>42830</v>
      </c>
      <c r="AV249" s="576">
        <f t="shared" si="30"/>
        <v>42831</v>
      </c>
      <c r="AW249" s="576">
        <f t="shared" si="29"/>
        <v>42832</v>
      </c>
    </row>
    <row r="250" spans="6:49" ht="23.25" customHeight="1" x14ac:dyDescent="0.35">
      <c r="F250" s="535">
        <v>1701152</v>
      </c>
      <c r="G250" s="536" t="s">
        <v>310</v>
      </c>
      <c r="H250" s="536" t="s">
        <v>311</v>
      </c>
      <c r="I250" s="536" t="s">
        <v>867</v>
      </c>
      <c r="J250" s="537" t="s">
        <v>44</v>
      </c>
      <c r="K250" s="538"/>
      <c r="L250" s="539">
        <v>42826</v>
      </c>
      <c r="M250" s="540"/>
      <c r="N250" s="540"/>
      <c r="O250" s="541"/>
      <c r="P250" s="539">
        <v>42828</v>
      </c>
      <c r="Q250" s="540">
        <v>42829</v>
      </c>
      <c r="R250" s="540">
        <v>42830</v>
      </c>
      <c r="S250" s="541"/>
      <c r="T250" s="538">
        <v>42831</v>
      </c>
      <c r="U250" s="539">
        <v>42832</v>
      </c>
      <c r="V250" s="541"/>
      <c r="W250" s="542"/>
      <c r="X250" s="543" t="s">
        <v>559</v>
      </c>
      <c r="Y250" s="542">
        <v>42832</v>
      </c>
      <c r="Z250" s="499" t="str">
        <f ca="1">IF(F250="","",IF(VLOOKUP(F250,PROFILE!$B$6:$L$5000,11,FALSE)&lt;&gt;"OUT",VLOOKUP(F250,PROFILE!$B$6:$L$5000,9,FALSE)-NOW(),"OUT"))</f>
        <v>OUT</v>
      </c>
      <c r="AA250" s="389">
        <f t="shared" si="28"/>
        <v>3913</v>
      </c>
      <c r="AB250" s="389">
        <v>250</v>
      </c>
      <c r="AC250" s="559"/>
      <c r="AD250" s="560"/>
      <c r="AE250" s="561"/>
      <c r="AF250" s="562"/>
      <c r="AG250" s="563" t="s">
        <v>435</v>
      </c>
      <c r="AH250" s="564"/>
      <c r="AI250" s="565"/>
      <c r="AJ250" s="566" t="s">
        <v>438</v>
      </c>
      <c r="AK250" s="567"/>
      <c r="AL250" s="568"/>
      <c r="AM250" s="569"/>
      <c r="AN250" s="570"/>
      <c r="AO250" s="571"/>
      <c r="AP250" s="572"/>
      <c r="AQ250" s="573"/>
      <c r="AR250" s="574"/>
      <c r="AS250" s="575" t="str">
        <f t="shared" si="25"/>
        <v/>
      </c>
      <c r="AT250" s="576">
        <f t="shared" si="26"/>
        <v>42826</v>
      </c>
      <c r="AU250" s="576">
        <f t="shared" si="27"/>
        <v>42830</v>
      </c>
      <c r="AV250" s="576">
        <f t="shared" si="30"/>
        <v>42831</v>
      </c>
      <c r="AW250" s="576">
        <f t="shared" si="29"/>
        <v>42832</v>
      </c>
    </row>
    <row r="251" spans="6:49" ht="23.25" customHeight="1" x14ac:dyDescent="0.35">
      <c r="F251" s="535">
        <v>1702004</v>
      </c>
      <c r="G251" s="536" t="s">
        <v>310</v>
      </c>
      <c r="H251" s="536" t="s">
        <v>420</v>
      </c>
      <c r="I251" s="536" t="s">
        <v>944</v>
      </c>
      <c r="J251" s="537" t="s">
        <v>44</v>
      </c>
      <c r="K251" s="538">
        <v>42831</v>
      </c>
      <c r="L251" s="539">
        <v>42832</v>
      </c>
      <c r="M251" s="540"/>
      <c r="N251" s="540"/>
      <c r="O251" s="541"/>
      <c r="P251" s="539">
        <v>42833</v>
      </c>
      <c r="Q251" s="540">
        <v>42835</v>
      </c>
      <c r="R251" s="540">
        <v>42836</v>
      </c>
      <c r="S251" s="541">
        <v>42837</v>
      </c>
      <c r="T251" s="538">
        <v>42838</v>
      </c>
      <c r="U251" s="539">
        <v>42839</v>
      </c>
      <c r="V251" s="541">
        <v>42840</v>
      </c>
      <c r="W251" s="542">
        <v>42842</v>
      </c>
      <c r="X251" s="543" t="s">
        <v>559</v>
      </c>
      <c r="Y251" s="542">
        <v>42843</v>
      </c>
      <c r="Z251" s="499" t="str">
        <f ca="1">IF(F251="","",IF(VLOOKUP(F251,PROFILE!$B$6:$L$5000,11,FALSE)&lt;&gt;"OUT",VLOOKUP(F251,PROFILE!$B$6:$L$5000,9,FALSE)-NOW(),"OUT"))</f>
        <v>OUT</v>
      </c>
      <c r="AA251" s="389">
        <f t="shared" si="28"/>
        <v>4297</v>
      </c>
      <c r="AB251" s="389">
        <v>251</v>
      </c>
      <c r="AC251" s="559"/>
      <c r="AD251" s="560"/>
      <c r="AE251" s="561"/>
      <c r="AF251" s="562"/>
      <c r="AG251" s="563" t="s">
        <v>435</v>
      </c>
      <c r="AH251" s="564"/>
      <c r="AI251" s="565"/>
      <c r="AJ251" s="566" t="s">
        <v>437</v>
      </c>
      <c r="AK251" s="567"/>
      <c r="AL251" s="568"/>
      <c r="AM251" s="569"/>
      <c r="AN251" s="570"/>
      <c r="AO251" s="571"/>
      <c r="AP251" s="572"/>
      <c r="AQ251" s="573"/>
      <c r="AR251" s="574"/>
      <c r="AS251" s="575">
        <f t="shared" si="25"/>
        <v>42831</v>
      </c>
      <c r="AT251" s="576">
        <f t="shared" si="26"/>
        <v>42832</v>
      </c>
      <c r="AU251" s="576">
        <f t="shared" si="27"/>
        <v>42837</v>
      </c>
      <c r="AV251" s="576">
        <f t="shared" si="30"/>
        <v>42838</v>
      </c>
      <c r="AW251" s="576">
        <f t="shared" si="29"/>
        <v>42842</v>
      </c>
    </row>
    <row r="252" spans="6:49" ht="23.25" customHeight="1" x14ac:dyDescent="0.35">
      <c r="F252" s="535">
        <v>1703008</v>
      </c>
      <c r="G252" s="536" t="s">
        <v>310</v>
      </c>
      <c r="H252" s="536" t="s">
        <v>336</v>
      </c>
      <c r="I252" s="536" t="s">
        <v>1298</v>
      </c>
      <c r="J252" s="537" t="s">
        <v>44</v>
      </c>
      <c r="K252" s="538"/>
      <c r="L252" s="539">
        <v>42828</v>
      </c>
      <c r="M252" s="540"/>
      <c r="N252" s="540"/>
      <c r="O252" s="541"/>
      <c r="P252" s="539">
        <v>42829</v>
      </c>
      <c r="Q252" s="540">
        <v>42830</v>
      </c>
      <c r="R252" s="540"/>
      <c r="S252" s="541"/>
      <c r="T252" s="538">
        <v>42831</v>
      </c>
      <c r="U252" s="539">
        <v>42832</v>
      </c>
      <c r="V252" s="541"/>
      <c r="W252" s="542"/>
      <c r="X252" s="543" t="s">
        <v>559</v>
      </c>
      <c r="Y252" s="542">
        <v>42832</v>
      </c>
      <c r="Z252" s="499" t="str">
        <f ca="1">IF(F252="","",IF(VLOOKUP(F252,PROFILE!$B$6:$L$5000,11,FALSE)&lt;&gt;"OUT",VLOOKUP(F252,PROFILE!$B$6:$L$5000,9,FALSE)-NOW(),"OUT"))</f>
        <v>OUT</v>
      </c>
      <c r="AA252" s="389">
        <f t="shared" si="28"/>
        <v>2821</v>
      </c>
      <c r="AB252" s="389">
        <v>252</v>
      </c>
      <c r="AC252" s="559"/>
      <c r="AD252" s="560"/>
      <c r="AE252" s="561"/>
      <c r="AF252" s="562"/>
      <c r="AG252" s="563" t="s">
        <v>435</v>
      </c>
      <c r="AH252" s="564"/>
      <c r="AI252" s="565"/>
      <c r="AJ252" s="566" t="s">
        <v>437</v>
      </c>
      <c r="AK252" s="567"/>
      <c r="AL252" s="568"/>
      <c r="AM252" s="569"/>
      <c r="AN252" s="570"/>
      <c r="AO252" s="571"/>
      <c r="AP252" s="572"/>
      <c r="AQ252" s="573"/>
      <c r="AR252" s="574"/>
      <c r="AS252" s="575" t="str">
        <f t="shared" si="25"/>
        <v/>
      </c>
      <c r="AT252" s="576">
        <f t="shared" si="26"/>
        <v>42828</v>
      </c>
      <c r="AU252" s="576">
        <f t="shared" si="27"/>
        <v>42830</v>
      </c>
      <c r="AV252" s="576">
        <f t="shared" si="30"/>
        <v>42831</v>
      </c>
      <c r="AW252" s="576">
        <f t="shared" si="29"/>
        <v>42832</v>
      </c>
    </row>
    <row r="253" spans="6:49" ht="23.25" customHeight="1" x14ac:dyDescent="0.35">
      <c r="F253" s="535">
        <v>1703017</v>
      </c>
      <c r="G253" s="536" t="s">
        <v>294</v>
      </c>
      <c r="H253" s="536" t="s">
        <v>1302</v>
      </c>
      <c r="I253" s="536" t="s">
        <v>1150</v>
      </c>
      <c r="J253" s="537" t="s">
        <v>43</v>
      </c>
      <c r="K253" s="538"/>
      <c r="L253" s="539">
        <v>42825</v>
      </c>
      <c r="M253" s="540"/>
      <c r="N253" s="540"/>
      <c r="O253" s="541"/>
      <c r="P253" s="539">
        <v>42826</v>
      </c>
      <c r="Q253" s="540"/>
      <c r="R253" s="540"/>
      <c r="S253" s="541"/>
      <c r="T253" s="538">
        <v>42828</v>
      </c>
      <c r="U253" s="539">
        <v>42829</v>
      </c>
      <c r="V253" s="541"/>
      <c r="W253" s="542">
        <v>42830</v>
      </c>
      <c r="X253" s="543" t="s">
        <v>559</v>
      </c>
      <c r="Y253" s="542">
        <v>42830</v>
      </c>
      <c r="Z253" s="499" t="str">
        <f ca="1">IF(F253="","",IF(VLOOKUP(F253,PROFILE!$B$6:$L$5000,11,FALSE)&lt;&gt;"OUT",VLOOKUP(F253,PROFILE!$B$6:$L$5000,9,FALSE)-NOW(),"OUT"))</f>
        <v>OUT</v>
      </c>
      <c r="AA253" s="389">
        <f t="shared" si="28"/>
        <v>8391</v>
      </c>
      <c r="AB253" s="389">
        <v>253</v>
      </c>
      <c r="AC253" s="559"/>
      <c r="AD253" s="560"/>
      <c r="AE253" s="561"/>
      <c r="AF253" s="562"/>
      <c r="AG253" s="563" t="s">
        <v>435</v>
      </c>
      <c r="AH253" s="564"/>
      <c r="AI253" s="565"/>
      <c r="AJ253" s="566" t="s">
        <v>437</v>
      </c>
      <c r="AK253" s="567"/>
      <c r="AL253" s="568"/>
      <c r="AM253" s="569"/>
      <c r="AN253" s="570"/>
      <c r="AO253" s="571"/>
      <c r="AP253" s="572"/>
      <c r="AQ253" s="573"/>
      <c r="AR253" s="574"/>
      <c r="AS253" s="575" t="str">
        <f t="shared" si="25"/>
        <v/>
      </c>
      <c r="AT253" s="576">
        <f t="shared" si="26"/>
        <v>42825</v>
      </c>
      <c r="AU253" s="576">
        <f t="shared" si="27"/>
        <v>42826</v>
      </c>
      <c r="AV253" s="576">
        <f t="shared" si="30"/>
        <v>42828</v>
      </c>
      <c r="AW253" s="576">
        <f t="shared" si="29"/>
        <v>42830</v>
      </c>
    </row>
    <row r="254" spans="6:49" ht="23.25" customHeight="1" x14ac:dyDescent="0.35">
      <c r="F254" s="535">
        <v>1703078</v>
      </c>
      <c r="G254" s="536" t="s">
        <v>294</v>
      </c>
      <c r="H254" s="536" t="s">
        <v>590</v>
      </c>
      <c r="I254" s="536" t="s">
        <v>1544</v>
      </c>
      <c r="J254" s="537" t="s">
        <v>44</v>
      </c>
      <c r="K254" s="538"/>
      <c r="L254" s="539">
        <v>42826</v>
      </c>
      <c r="M254" s="540"/>
      <c r="N254" s="540"/>
      <c r="O254" s="541"/>
      <c r="P254" s="539">
        <v>42828</v>
      </c>
      <c r="Q254" s="540"/>
      <c r="R254" s="540"/>
      <c r="S254" s="541"/>
      <c r="T254" s="538">
        <v>42829</v>
      </c>
      <c r="U254" s="539">
        <v>42830</v>
      </c>
      <c r="V254" s="541"/>
      <c r="W254" s="542"/>
      <c r="X254" s="543" t="s">
        <v>559</v>
      </c>
      <c r="Y254" s="542">
        <v>42830</v>
      </c>
      <c r="Z254" s="499" t="str">
        <f ca="1">IF(F254="","",IF(VLOOKUP(F254,PROFILE!$B$6:$L$5000,11,FALSE)&lt;&gt;"OUT",VLOOKUP(F254,PROFILE!$B$6:$L$5000,9,FALSE)-NOW(),"OUT"))</f>
        <v>OUT</v>
      </c>
      <c r="AA254" s="389">
        <f t="shared" si="28"/>
        <v>6918</v>
      </c>
      <c r="AB254" s="389">
        <v>254</v>
      </c>
      <c r="AC254" s="559"/>
      <c r="AD254" s="560"/>
      <c r="AE254" s="561"/>
      <c r="AF254" s="562"/>
      <c r="AG254" s="563" t="s">
        <v>435</v>
      </c>
      <c r="AH254" s="564"/>
      <c r="AI254" s="565"/>
      <c r="AJ254" s="566" t="s">
        <v>438</v>
      </c>
      <c r="AK254" s="567"/>
      <c r="AL254" s="568"/>
      <c r="AM254" s="569"/>
      <c r="AN254" s="570"/>
      <c r="AO254" s="571"/>
      <c r="AP254" s="572"/>
      <c r="AQ254" s="573"/>
      <c r="AR254" s="574"/>
      <c r="AS254" s="575" t="str">
        <f t="shared" si="25"/>
        <v/>
      </c>
      <c r="AT254" s="576">
        <f t="shared" si="26"/>
        <v>42826</v>
      </c>
      <c r="AU254" s="576">
        <f t="shared" si="27"/>
        <v>42828</v>
      </c>
      <c r="AV254" s="576">
        <f t="shared" si="30"/>
        <v>42829</v>
      </c>
      <c r="AW254" s="576">
        <f t="shared" si="29"/>
        <v>42830</v>
      </c>
    </row>
    <row r="255" spans="6:49" ht="23.25" customHeight="1" x14ac:dyDescent="0.35">
      <c r="F255" s="535">
        <v>1703079</v>
      </c>
      <c r="G255" s="536" t="s">
        <v>310</v>
      </c>
      <c r="H255" s="536" t="s">
        <v>400</v>
      </c>
      <c r="I255" s="536" t="s">
        <v>1547</v>
      </c>
      <c r="J255" s="537" t="s">
        <v>1527</v>
      </c>
      <c r="K255" s="538">
        <v>42828</v>
      </c>
      <c r="L255" s="539"/>
      <c r="M255" s="540"/>
      <c r="N255" s="540"/>
      <c r="O255" s="541"/>
      <c r="P255" s="539">
        <v>42829</v>
      </c>
      <c r="Q255" s="540"/>
      <c r="R255" s="540"/>
      <c r="S255" s="541"/>
      <c r="T255" s="538">
        <v>42830</v>
      </c>
      <c r="U255" s="539">
        <v>42831</v>
      </c>
      <c r="V255" s="541"/>
      <c r="W255" s="542"/>
      <c r="X255" s="543" t="s">
        <v>559</v>
      </c>
      <c r="Y255" s="542">
        <v>42831</v>
      </c>
      <c r="Z255" s="499" t="str">
        <f ca="1">IF(F255="","",IF(VLOOKUP(F255,PROFILE!$B$6:$L$5000,11,FALSE)&lt;&gt;"OUT",VLOOKUP(F255,PROFILE!$B$6:$L$5000,9,FALSE)-NOW(),"OUT"))</f>
        <v>OUT</v>
      </c>
      <c r="AA255" s="389">
        <f t="shared" si="28"/>
        <v>7206</v>
      </c>
      <c r="AB255" s="389">
        <v>255</v>
      </c>
      <c r="AC255" s="559"/>
      <c r="AD255" s="560" t="s">
        <v>436</v>
      </c>
      <c r="AE255" s="561"/>
      <c r="AF255" s="562"/>
      <c r="AG255" s="563"/>
      <c r="AH255" s="564"/>
      <c r="AI255" s="565"/>
      <c r="AJ255" s="566" t="s">
        <v>1266</v>
      </c>
      <c r="AK255" s="567"/>
      <c r="AL255" s="568"/>
      <c r="AM255" s="569"/>
      <c r="AN255" s="570"/>
      <c r="AO255" s="571"/>
      <c r="AP255" s="572"/>
      <c r="AQ255" s="573"/>
      <c r="AR255" s="574"/>
      <c r="AS255" s="575">
        <f t="shared" si="25"/>
        <v>42828</v>
      </c>
      <c r="AT255" s="576" t="str">
        <f t="shared" si="26"/>
        <v/>
      </c>
      <c r="AU255" s="576">
        <f t="shared" si="27"/>
        <v>42829</v>
      </c>
      <c r="AV255" s="576">
        <f t="shared" si="30"/>
        <v>42830</v>
      </c>
      <c r="AW255" s="576">
        <f t="shared" si="29"/>
        <v>42831</v>
      </c>
    </row>
    <row r="256" spans="6:49" ht="23.25" customHeight="1" x14ac:dyDescent="0.35">
      <c r="F256" s="535">
        <v>1703012</v>
      </c>
      <c r="G256" s="536" t="s">
        <v>310</v>
      </c>
      <c r="H256" s="536" t="s">
        <v>1314</v>
      </c>
      <c r="I256" s="536" t="s">
        <v>1313</v>
      </c>
      <c r="J256" s="537" t="s">
        <v>43</v>
      </c>
      <c r="K256" s="538">
        <v>42828</v>
      </c>
      <c r="L256" s="539"/>
      <c r="M256" s="540"/>
      <c r="N256" s="540"/>
      <c r="O256" s="541"/>
      <c r="P256" s="539">
        <v>42829</v>
      </c>
      <c r="Q256" s="540"/>
      <c r="R256" s="540"/>
      <c r="S256" s="541"/>
      <c r="T256" s="538">
        <v>42830</v>
      </c>
      <c r="U256" s="539">
        <v>42831</v>
      </c>
      <c r="V256" s="541"/>
      <c r="W256" s="542"/>
      <c r="X256" s="543" t="s">
        <v>559</v>
      </c>
      <c r="Y256" s="542">
        <v>42831</v>
      </c>
      <c r="Z256" s="499" t="s">
        <v>555</v>
      </c>
      <c r="AA256" s="389">
        <f t="shared" si="28"/>
        <v>5355</v>
      </c>
      <c r="AB256" s="389">
        <v>256</v>
      </c>
      <c r="AC256" s="559"/>
      <c r="AD256" s="560"/>
      <c r="AE256" s="561"/>
      <c r="AF256" s="562"/>
      <c r="AG256" s="563"/>
      <c r="AH256" s="564"/>
      <c r="AI256" s="565"/>
      <c r="AJ256" s="566" t="s">
        <v>438</v>
      </c>
      <c r="AK256" s="567"/>
      <c r="AL256" s="568"/>
      <c r="AM256" s="569"/>
      <c r="AN256" s="570"/>
      <c r="AO256" s="571"/>
      <c r="AP256" s="572"/>
      <c r="AQ256" s="573"/>
      <c r="AR256" s="574"/>
      <c r="AS256" s="575">
        <f t="shared" si="25"/>
        <v>42828</v>
      </c>
      <c r="AT256" s="576" t="str">
        <f t="shared" si="26"/>
        <v/>
      </c>
      <c r="AU256" s="576">
        <f t="shared" si="27"/>
        <v>42829</v>
      </c>
      <c r="AV256" s="576">
        <f t="shared" si="30"/>
        <v>42830</v>
      </c>
      <c r="AW256" s="576">
        <f t="shared" si="29"/>
        <v>42831</v>
      </c>
    </row>
    <row r="257" spans="6:49" ht="23.25" customHeight="1" x14ac:dyDescent="0.35">
      <c r="F257" s="535">
        <v>1703045</v>
      </c>
      <c r="G257" s="536" t="s">
        <v>310</v>
      </c>
      <c r="H257" s="536" t="s">
        <v>1373</v>
      </c>
      <c r="I257" s="536" t="s">
        <v>1439</v>
      </c>
      <c r="J257" s="537" t="s">
        <v>44</v>
      </c>
      <c r="K257" s="538">
        <v>42829</v>
      </c>
      <c r="L257" s="539"/>
      <c r="M257" s="540"/>
      <c r="N257" s="540"/>
      <c r="O257" s="541"/>
      <c r="P257" s="539">
        <v>42830</v>
      </c>
      <c r="Q257" s="540"/>
      <c r="R257" s="540"/>
      <c r="S257" s="541"/>
      <c r="T257" s="538">
        <v>42831</v>
      </c>
      <c r="U257" s="539">
        <v>42832</v>
      </c>
      <c r="V257" s="541"/>
      <c r="W257" s="542"/>
      <c r="X257" s="543" t="s">
        <v>559</v>
      </c>
      <c r="Y257" s="542">
        <v>42833</v>
      </c>
      <c r="Z257" s="499" t="str">
        <f ca="1">IF(F257="","",IF(VLOOKUP(F257,PROFILE!$B$6:$L$5000,11,FALSE)&lt;&gt;"OUT",VLOOKUP(F257,PROFILE!$B$6:$L$5000,9,FALSE)-NOW(),"OUT"))</f>
        <v>OUT</v>
      </c>
      <c r="AA257" s="389">
        <f t="shared" si="28"/>
        <v>694</v>
      </c>
      <c r="AB257" s="389">
        <v>257</v>
      </c>
      <c r="AC257" s="559"/>
      <c r="AD257" s="560" t="s">
        <v>436</v>
      </c>
      <c r="AE257" s="561"/>
      <c r="AF257" s="562"/>
      <c r="AG257" s="563"/>
      <c r="AH257" s="564"/>
      <c r="AI257" s="565"/>
      <c r="AJ257" s="566" t="s">
        <v>1266</v>
      </c>
      <c r="AK257" s="567"/>
      <c r="AL257" s="568"/>
      <c r="AM257" s="569"/>
      <c r="AN257" s="570"/>
      <c r="AO257" s="571"/>
      <c r="AP257" s="572"/>
      <c r="AQ257" s="573"/>
      <c r="AR257" s="574"/>
      <c r="AS257" s="575">
        <f t="shared" si="25"/>
        <v>42829</v>
      </c>
      <c r="AT257" s="576" t="str">
        <f t="shared" si="26"/>
        <v/>
      </c>
      <c r="AU257" s="576">
        <f t="shared" si="27"/>
        <v>42830</v>
      </c>
      <c r="AV257" s="576">
        <f t="shared" si="30"/>
        <v>42831</v>
      </c>
      <c r="AW257" s="576">
        <f t="shared" si="29"/>
        <v>42832</v>
      </c>
    </row>
    <row r="258" spans="6:49" ht="23.25" customHeight="1" x14ac:dyDescent="0.35">
      <c r="F258" s="535">
        <v>1701146</v>
      </c>
      <c r="G258" s="536" t="s">
        <v>310</v>
      </c>
      <c r="H258" s="536" t="s">
        <v>336</v>
      </c>
      <c r="I258" s="536" t="s">
        <v>846</v>
      </c>
      <c r="J258" s="537" t="s">
        <v>45</v>
      </c>
      <c r="K258" s="538"/>
      <c r="L258" s="539"/>
      <c r="M258" s="540"/>
      <c r="N258" s="540"/>
      <c r="O258" s="541"/>
      <c r="P258" s="539"/>
      <c r="Q258" s="540"/>
      <c r="R258" s="540"/>
      <c r="S258" s="541"/>
      <c r="T258" s="538"/>
      <c r="U258" s="539"/>
      <c r="V258" s="541"/>
      <c r="W258" s="542"/>
      <c r="X258" s="543" t="s">
        <v>559</v>
      </c>
      <c r="Y258" s="542" t="str">
        <f>IF(F258="","","ยังไม่กำหนด")</f>
        <v>ยังไม่กำหนด</v>
      </c>
      <c r="Z258" s="499" t="str">
        <f ca="1">IF(F258="","",IF(VLOOKUP(F258,PROFILE!$B$6:$L$5000,11,FALSE)&lt;&gt;"OUT",VLOOKUP(F258,PROFILE!$B$6:$L$5000,9,FALSE)-NOW(),"OUT"))</f>
        <v>OUT</v>
      </c>
      <c r="AA258" s="389">
        <f t="shared" si="28"/>
        <v>3834</v>
      </c>
      <c r="AB258" s="389">
        <v>258</v>
      </c>
      <c r="AC258" s="559"/>
      <c r="AD258" s="560"/>
      <c r="AE258" s="561"/>
      <c r="AF258" s="562"/>
      <c r="AG258" s="563" t="s">
        <v>435</v>
      </c>
      <c r="AH258" s="564"/>
      <c r="AI258" s="565"/>
      <c r="AJ258" s="566" t="s">
        <v>534</v>
      </c>
      <c r="AK258" s="567"/>
      <c r="AL258" s="568"/>
      <c r="AM258" s="569"/>
      <c r="AN258" s="570"/>
      <c r="AO258" s="571"/>
      <c r="AP258" s="572"/>
      <c r="AQ258" s="573"/>
      <c r="AR258" s="574"/>
      <c r="AS258" s="575" t="str">
        <f t="shared" si="25"/>
        <v/>
      </c>
      <c r="AT258" s="576" t="str">
        <f t="shared" si="26"/>
        <v/>
      </c>
      <c r="AU258" s="576" t="str">
        <f t="shared" si="27"/>
        <v/>
      </c>
      <c r="AV258" s="576" t="str">
        <f t="shared" si="30"/>
        <v/>
      </c>
      <c r="AW258" s="576" t="str">
        <f t="shared" si="29"/>
        <v/>
      </c>
    </row>
    <row r="259" spans="6:49" ht="23.25" customHeight="1" x14ac:dyDescent="0.35">
      <c r="F259" s="535">
        <v>1701082</v>
      </c>
      <c r="G259" s="536" t="s">
        <v>299</v>
      </c>
      <c r="H259" s="536" t="s">
        <v>368</v>
      </c>
      <c r="I259" s="536" t="s">
        <v>622</v>
      </c>
      <c r="J259" s="537" t="s">
        <v>43</v>
      </c>
      <c r="K259" s="538"/>
      <c r="L259" s="539">
        <v>42830</v>
      </c>
      <c r="M259" s="540"/>
      <c r="N259" s="540"/>
      <c r="O259" s="541"/>
      <c r="P259" s="539">
        <v>42831</v>
      </c>
      <c r="Q259" s="540">
        <v>42832</v>
      </c>
      <c r="R259" s="540"/>
      <c r="S259" s="541"/>
      <c r="T259" s="538">
        <v>42833</v>
      </c>
      <c r="U259" s="539">
        <v>42835</v>
      </c>
      <c r="V259" s="541"/>
      <c r="W259" s="542"/>
      <c r="X259" s="543" t="s">
        <v>559</v>
      </c>
      <c r="Y259" s="542">
        <v>42835</v>
      </c>
      <c r="Z259" s="499" t="str">
        <f ca="1">IF(F259="","",IF(VLOOKUP(F259,PROFILE!$B$6:$L$5000,11,FALSE)&lt;&gt;"OUT",VLOOKUP(F259,PROFILE!$B$6:$L$5000,9,FALSE)-NOW(),"OUT"))</f>
        <v>OUT</v>
      </c>
      <c r="AA259" s="389">
        <f t="shared" si="28"/>
        <v>3158</v>
      </c>
      <c r="AB259" s="389">
        <v>259</v>
      </c>
      <c r="AC259" s="559"/>
      <c r="AD259" s="560"/>
      <c r="AE259" s="561"/>
      <c r="AF259" s="562"/>
      <c r="AG259" s="563" t="s">
        <v>1597</v>
      </c>
      <c r="AH259" s="564"/>
      <c r="AI259" s="565"/>
      <c r="AJ259" s="566" t="s">
        <v>439</v>
      </c>
      <c r="AK259" s="567"/>
      <c r="AL259" s="568"/>
      <c r="AM259" s="569"/>
      <c r="AN259" s="570"/>
      <c r="AO259" s="571"/>
      <c r="AP259" s="572"/>
      <c r="AQ259" s="573"/>
      <c r="AR259" s="574"/>
      <c r="AS259" s="575" t="str">
        <f t="shared" si="25"/>
        <v/>
      </c>
      <c r="AT259" s="576">
        <f t="shared" si="26"/>
        <v>42830</v>
      </c>
      <c r="AU259" s="576">
        <f t="shared" si="27"/>
        <v>42832</v>
      </c>
      <c r="AV259" s="576">
        <f t="shared" si="30"/>
        <v>42833</v>
      </c>
      <c r="AW259" s="576">
        <f t="shared" si="29"/>
        <v>42835</v>
      </c>
    </row>
    <row r="260" spans="6:49" ht="23.25" customHeight="1" x14ac:dyDescent="0.35">
      <c r="F260" s="535">
        <v>1702054</v>
      </c>
      <c r="G260" s="536" t="s">
        <v>310</v>
      </c>
      <c r="H260" s="536" t="s">
        <v>400</v>
      </c>
      <c r="I260" s="536" t="s">
        <v>1107</v>
      </c>
      <c r="J260" s="537" t="s">
        <v>44</v>
      </c>
      <c r="K260" s="538">
        <v>42828</v>
      </c>
      <c r="L260" s="539"/>
      <c r="M260" s="540"/>
      <c r="N260" s="540"/>
      <c r="O260" s="541"/>
      <c r="P260" s="539">
        <v>42829</v>
      </c>
      <c r="Q260" s="540">
        <v>42830</v>
      </c>
      <c r="R260" s="540"/>
      <c r="S260" s="541"/>
      <c r="T260" s="538">
        <v>42831</v>
      </c>
      <c r="U260" s="539">
        <v>42832</v>
      </c>
      <c r="V260" s="541"/>
      <c r="W260" s="542"/>
      <c r="X260" s="543" t="s">
        <v>559</v>
      </c>
      <c r="Y260" s="542">
        <v>42833</v>
      </c>
      <c r="Z260" s="499" t="str">
        <f ca="1">IF(F260="","",IF(VLOOKUP(F260,PROFILE!$B$6:$L$5000,11,FALSE)&lt;&gt;"OUT",VLOOKUP(F260,PROFILE!$B$6:$L$5000,9,FALSE)-NOW(),"OUT"))</f>
        <v>OUT</v>
      </c>
      <c r="AA260" s="389">
        <f t="shared" si="28"/>
        <v>6348</v>
      </c>
      <c r="AB260" s="389">
        <v>260</v>
      </c>
      <c r="AC260" s="559"/>
      <c r="AD260" s="560" t="s">
        <v>436</v>
      </c>
      <c r="AE260" s="561"/>
      <c r="AF260" s="562"/>
      <c r="AG260" s="563"/>
      <c r="AH260" s="564"/>
      <c r="AI260" s="565"/>
      <c r="AJ260" s="566" t="s">
        <v>1266</v>
      </c>
      <c r="AK260" s="567"/>
      <c r="AL260" s="568"/>
      <c r="AM260" s="569"/>
      <c r="AN260" s="570"/>
      <c r="AO260" s="571"/>
      <c r="AP260" s="572"/>
      <c r="AQ260" s="573"/>
      <c r="AR260" s="574"/>
      <c r="AS260" s="575">
        <f t="shared" si="25"/>
        <v>42828</v>
      </c>
      <c r="AT260" s="576" t="str">
        <f t="shared" si="26"/>
        <v/>
      </c>
      <c r="AU260" s="576">
        <f t="shared" si="27"/>
        <v>42830</v>
      </c>
      <c r="AV260" s="576">
        <f t="shared" si="30"/>
        <v>42831</v>
      </c>
      <c r="AW260" s="576">
        <f t="shared" si="29"/>
        <v>42832</v>
      </c>
    </row>
    <row r="261" spans="6:49" ht="23.25" customHeight="1" x14ac:dyDescent="0.35">
      <c r="F261" s="535">
        <v>1702047</v>
      </c>
      <c r="G261" s="536" t="s">
        <v>315</v>
      </c>
      <c r="H261" s="536" t="s">
        <v>1087</v>
      </c>
      <c r="I261" s="536" t="s">
        <v>1086</v>
      </c>
      <c r="J261" s="537" t="s">
        <v>44</v>
      </c>
      <c r="K261" s="538"/>
      <c r="L261" s="539">
        <v>42828</v>
      </c>
      <c r="M261" s="540"/>
      <c r="N261" s="540"/>
      <c r="O261" s="541"/>
      <c r="P261" s="539">
        <v>42829</v>
      </c>
      <c r="Q261" s="540">
        <v>42830</v>
      </c>
      <c r="R261" s="540"/>
      <c r="S261" s="541"/>
      <c r="T261" s="538">
        <v>42831</v>
      </c>
      <c r="U261" s="539">
        <v>42832</v>
      </c>
      <c r="V261" s="541">
        <v>42833</v>
      </c>
      <c r="W261" s="542">
        <v>42835</v>
      </c>
      <c r="X261" s="543" t="s">
        <v>559</v>
      </c>
      <c r="Y261" s="542">
        <v>42835</v>
      </c>
      <c r="Z261" s="499" t="str">
        <f ca="1">IF(F261="","",IF(VLOOKUP(F261,PROFILE!$B$6:$L$5000,11,FALSE)&lt;&gt;"OUT",VLOOKUP(F261,PROFILE!$B$6:$L$5000,9,FALSE)-NOW(),"OUT"))</f>
        <v>OUT</v>
      </c>
      <c r="AA261" s="389">
        <f t="shared" si="28"/>
        <v>6034</v>
      </c>
      <c r="AB261" s="389">
        <v>261</v>
      </c>
      <c r="AC261" s="559"/>
      <c r="AD261" s="560"/>
      <c r="AE261" s="561"/>
      <c r="AF261" s="562"/>
      <c r="AG261" s="563" t="s">
        <v>436</v>
      </c>
      <c r="AH261" s="564"/>
      <c r="AI261" s="565"/>
      <c r="AJ261" s="566" t="s">
        <v>1204</v>
      </c>
      <c r="AK261" s="567"/>
      <c r="AL261" s="568"/>
      <c r="AM261" s="569"/>
      <c r="AN261" s="570"/>
      <c r="AO261" s="571"/>
      <c r="AP261" s="572"/>
      <c r="AQ261" s="573"/>
      <c r="AR261" s="574"/>
      <c r="AS261" s="575" t="str">
        <f t="shared" si="25"/>
        <v/>
      </c>
      <c r="AT261" s="576">
        <f t="shared" si="26"/>
        <v>42828</v>
      </c>
      <c r="AU261" s="576">
        <f t="shared" si="27"/>
        <v>42830</v>
      </c>
      <c r="AV261" s="576">
        <f t="shared" si="30"/>
        <v>42831</v>
      </c>
      <c r="AW261" s="576">
        <f t="shared" si="29"/>
        <v>42835</v>
      </c>
    </row>
    <row r="262" spans="6:49" ht="23.25" customHeight="1" x14ac:dyDescent="0.35">
      <c r="F262" s="535">
        <v>1701113</v>
      </c>
      <c r="G262" s="536" t="s">
        <v>328</v>
      </c>
      <c r="H262" s="536" t="s">
        <v>487</v>
      </c>
      <c r="I262" s="536" t="s">
        <v>733</v>
      </c>
      <c r="J262" s="537" t="s">
        <v>44</v>
      </c>
      <c r="K262" s="538">
        <v>42832</v>
      </c>
      <c r="L262" s="539"/>
      <c r="M262" s="540"/>
      <c r="N262" s="540"/>
      <c r="O262" s="541"/>
      <c r="P262" s="539">
        <v>42833</v>
      </c>
      <c r="Q262" s="540"/>
      <c r="R262" s="540"/>
      <c r="S262" s="541"/>
      <c r="T262" s="538">
        <v>42835</v>
      </c>
      <c r="U262" s="539"/>
      <c r="V262" s="541"/>
      <c r="W262" s="542"/>
      <c r="X262" s="543" t="s">
        <v>559</v>
      </c>
      <c r="Y262" s="542">
        <v>42835</v>
      </c>
      <c r="Z262" s="499" t="str">
        <f ca="1">IF(F262="","",IF(VLOOKUP(F262,PROFILE!$B$6:$L$5000,11,FALSE)&lt;&gt;"OUT",VLOOKUP(F262,PROFILE!$B$6:$L$5000,9,FALSE)-NOW(),"OUT"))</f>
        <v>OUT</v>
      </c>
      <c r="AA262" s="389">
        <f t="shared" si="28"/>
        <v>1310</v>
      </c>
      <c r="AB262" s="389">
        <v>262</v>
      </c>
      <c r="AC262" s="559"/>
      <c r="AD262" s="560"/>
      <c r="AE262" s="561"/>
      <c r="AF262" s="562"/>
      <c r="AG262" s="563"/>
      <c r="AH262" s="564"/>
      <c r="AI262" s="565"/>
      <c r="AJ262" s="566"/>
      <c r="AK262" s="567"/>
      <c r="AL262" s="568"/>
      <c r="AM262" s="569"/>
      <c r="AN262" s="570"/>
      <c r="AO262" s="571"/>
      <c r="AP262" s="572"/>
      <c r="AQ262" s="573"/>
      <c r="AR262" s="574"/>
      <c r="AS262" s="575">
        <f t="shared" ref="AS262:AS312" si="31">IF(K262="","",K262)</f>
        <v>42832</v>
      </c>
      <c r="AT262" s="576" t="str">
        <f t="shared" ref="AT262:AT312" si="32">IF(L262="","",MAX(L262:O262))</f>
        <v/>
      </c>
      <c r="AU262" s="576">
        <f t="shared" ref="AU262:AU312" si="33">IF(P262="","",MAX(P262:S262))</f>
        <v>42833</v>
      </c>
      <c r="AV262" s="576">
        <f t="shared" si="30"/>
        <v>42835</v>
      </c>
      <c r="AW262" s="576">
        <f t="shared" si="29"/>
        <v>0</v>
      </c>
    </row>
    <row r="263" spans="6:49" ht="23.25" customHeight="1" x14ac:dyDescent="0.35">
      <c r="F263" s="535">
        <v>1701154</v>
      </c>
      <c r="G263" s="536" t="s">
        <v>310</v>
      </c>
      <c r="H263" s="536" t="s">
        <v>400</v>
      </c>
      <c r="I263" s="536" t="s">
        <v>872</v>
      </c>
      <c r="J263" s="537" t="s">
        <v>45</v>
      </c>
      <c r="K263" s="538"/>
      <c r="L263" s="539"/>
      <c r="M263" s="540"/>
      <c r="N263" s="540"/>
      <c r="O263" s="541"/>
      <c r="P263" s="539"/>
      <c r="Q263" s="540"/>
      <c r="R263" s="540"/>
      <c r="S263" s="541"/>
      <c r="T263" s="538"/>
      <c r="U263" s="539"/>
      <c r="V263" s="541"/>
      <c r="W263" s="542"/>
      <c r="X263" s="543" t="s">
        <v>559</v>
      </c>
      <c r="Y263" s="542">
        <v>42844</v>
      </c>
      <c r="Z263" s="499" t="str">
        <f ca="1">IF(F263="","",IF(VLOOKUP(F263,PROFILE!$B$6:$L$5000,11,FALSE)&lt;&gt;"OUT",VLOOKUP(F263,PROFILE!$B$6:$L$5000,9,FALSE)-NOW(),"OUT"))</f>
        <v>OUT</v>
      </c>
      <c r="AA263" s="389">
        <f t="shared" si="28"/>
        <v>9582</v>
      </c>
      <c r="AB263" s="389">
        <v>263</v>
      </c>
      <c r="AC263" s="559"/>
      <c r="AD263" s="560"/>
      <c r="AE263" s="561"/>
      <c r="AF263" s="562"/>
      <c r="AG263" s="563"/>
      <c r="AH263" s="564"/>
      <c r="AI263" s="565"/>
      <c r="AJ263" s="566"/>
      <c r="AK263" s="567"/>
      <c r="AL263" s="568"/>
      <c r="AM263" s="569"/>
      <c r="AN263" s="570"/>
      <c r="AO263" s="571"/>
      <c r="AP263" s="572"/>
      <c r="AQ263" s="573"/>
      <c r="AR263" s="574"/>
      <c r="AS263" s="575" t="str">
        <f t="shared" si="31"/>
        <v/>
      </c>
      <c r="AT263" s="576" t="str">
        <f t="shared" si="32"/>
        <v/>
      </c>
      <c r="AU263" s="576" t="str">
        <f t="shared" si="33"/>
        <v/>
      </c>
      <c r="AV263" s="576" t="str">
        <f t="shared" si="30"/>
        <v/>
      </c>
      <c r="AW263" s="576" t="str">
        <f t="shared" si="29"/>
        <v/>
      </c>
    </row>
    <row r="264" spans="6:49" ht="23.25" customHeight="1" x14ac:dyDescent="0.35">
      <c r="F264" s="535">
        <v>1703063</v>
      </c>
      <c r="G264" s="536" t="s">
        <v>310</v>
      </c>
      <c r="H264" s="536" t="s">
        <v>420</v>
      </c>
      <c r="I264" s="536" t="s">
        <v>1494</v>
      </c>
      <c r="J264" s="537" t="s">
        <v>179</v>
      </c>
      <c r="K264" s="538"/>
      <c r="L264" s="539"/>
      <c r="M264" s="540"/>
      <c r="N264" s="540"/>
      <c r="O264" s="541"/>
      <c r="P264" s="539"/>
      <c r="Q264" s="540"/>
      <c r="R264" s="540"/>
      <c r="S264" s="541"/>
      <c r="T264" s="538"/>
      <c r="U264" s="539"/>
      <c r="V264" s="541"/>
      <c r="W264" s="542"/>
      <c r="X264" s="543" t="s">
        <v>559</v>
      </c>
      <c r="Y264" s="542">
        <v>42854</v>
      </c>
      <c r="Z264" s="499" t="str">
        <f ca="1">IF(F264="","",IF(VLOOKUP(F264,PROFILE!$B$6:$L$5000,11,FALSE)&lt;&gt;"OUT",VLOOKUP(F264,PROFILE!$B$6:$L$5000,9,FALSE)-NOW(),"OUT"))</f>
        <v>OUT</v>
      </c>
      <c r="AA264" s="389">
        <f t="shared" si="28"/>
        <v>9987</v>
      </c>
      <c r="AB264" s="389">
        <v>264</v>
      </c>
      <c r="AC264" s="559"/>
      <c r="AD264" s="560"/>
      <c r="AE264" s="561"/>
      <c r="AF264" s="562"/>
      <c r="AG264" s="563" t="s">
        <v>435</v>
      </c>
      <c r="AH264" s="564"/>
      <c r="AI264" s="565"/>
      <c r="AJ264" s="566" t="s">
        <v>439</v>
      </c>
      <c r="AK264" s="567"/>
      <c r="AL264" s="568"/>
      <c r="AM264" s="569"/>
      <c r="AN264" s="570"/>
      <c r="AO264" s="571"/>
      <c r="AP264" s="572"/>
      <c r="AQ264" s="573"/>
      <c r="AR264" s="574"/>
      <c r="AS264" s="575" t="str">
        <f t="shared" si="31"/>
        <v/>
      </c>
      <c r="AT264" s="576" t="str">
        <f t="shared" si="32"/>
        <v/>
      </c>
      <c r="AU264" s="576" t="str">
        <f t="shared" si="33"/>
        <v/>
      </c>
      <c r="AV264" s="576" t="str">
        <f t="shared" si="30"/>
        <v/>
      </c>
      <c r="AW264" s="576" t="str">
        <f t="shared" si="29"/>
        <v/>
      </c>
    </row>
    <row r="265" spans="6:49" ht="23.25" customHeight="1" x14ac:dyDescent="0.35">
      <c r="F265" s="535">
        <v>1704001</v>
      </c>
      <c r="G265" s="536" t="s">
        <v>310</v>
      </c>
      <c r="H265" s="536" t="s">
        <v>420</v>
      </c>
      <c r="I265" s="536" t="s">
        <v>1569</v>
      </c>
      <c r="J265" s="537" t="s">
        <v>179</v>
      </c>
      <c r="K265" s="538"/>
      <c r="L265" s="539"/>
      <c r="M265" s="540"/>
      <c r="N265" s="540"/>
      <c r="O265" s="541"/>
      <c r="P265" s="539"/>
      <c r="Q265" s="540"/>
      <c r="R265" s="540"/>
      <c r="S265" s="541"/>
      <c r="T265" s="538"/>
      <c r="U265" s="539"/>
      <c r="V265" s="541"/>
      <c r="W265" s="542"/>
      <c r="X265" s="543" t="s">
        <v>559</v>
      </c>
      <c r="Y265" s="542">
        <v>42825</v>
      </c>
      <c r="Z265" s="499" t="s">
        <v>555</v>
      </c>
      <c r="AA265" s="389">
        <f t="shared" si="28"/>
        <v>614</v>
      </c>
      <c r="AB265" s="389">
        <v>265</v>
      </c>
      <c r="AC265" s="559"/>
      <c r="AD265" s="560"/>
      <c r="AE265" s="561"/>
      <c r="AF265" s="562"/>
      <c r="AG265" s="563" t="s">
        <v>435</v>
      </c>
      <c r="AH265" s="564"/>
      <c r="AI265" s="565"/>
      <c r="AJ265" s="566" t="s">
        <v>1914</v>
      </c>
      <c r="AK265" s="567"/>
      <c r="AL265" s="568"/>
      <c r="AM265" s="569"/>
      <c r="AN265" s="570"/>
      <c r="AO265" s="571"/>
      <c r="AP265" s="572"/>
      <c r="AQ265" s="573"/>
      <c r="AR265" s="574"/>
      <c r="AS265" s="575" t="str">
        <f t="shared" si="31"/>
        <v/>
      </c>
      <c r="AT265" s="576" t="str">
        <f t="shared" si="32"/>
        <v/>
      </c>
      <c r="AU265" s="576" t="str">
        <f t="shared" si="33"/>
        <v/>
      </c>
      <c r="AV265" s="576" t="str">
        <f t="shared" si="30"/>
        <v/>
      </c>
      <c r="AW265" s="576" t="str">
        <f t="shared" si="29"/>
        <v/>
      </c>
    </row>
    <row r="266" spans="6:49" ht="23.25" customHeight="1" x14ac:dyDescent="0.35">
      <c r="F266" s="535">
        <v>1703043</v>
      </c>
      <c r="G266" s="536" t="s">
        <v>299</v>
      </c>
      <c r="H266" s="536" t="s">
        <v>368</v>
      </c>
      <c r="I266" s="536" t="s">
        <v>1433</v>
      </c>
      <c r="J266" s="537" t="s">
        <v>179</v>
      </c>
      <c r="K266" s="538"/>
      <c r="L266" s="539"/>
      <c r="M266" s="540"/>
      <c r="N266" s="540"/>
      <c r="O266" s="541"/>
      <c r="P266" s="539"/>
      <c r="Q266" s="540"/>
      <c r="R266" s="540"/>
      <c r="S266" s="541"/>
      <c r="T266" s="538"/>
      <c r="U266" s="539"/>
      <c r="V266" s="541"/>
      <c r="W266" s="542"/>
      <c r="X266" s="543" t="s">
        <v>559</v>
      </c>
      <c r="Y266" s="542" t="str">
        <f t="shared" ref="Y266:Y270" si="34">IF(F266="","","ยังไม่กำหนด")</f>
        <v>ยังไม่กำหนด</v>
      </c>
      <c r="Z266" s="499" t="str">
        <f ca="1">IF(F266="","",IF(VLOOKUP(F266,PROFILE!$B$6:$L$5000,11,FALSE)&lt;&gt;"OUT",VLOOKUP(F266,PROFILE!$B$6:$L$5000,9,FALSE)-NOW(),"OUT"))</f>
        <v>OUT</v>
      </c>
      <c r="AA266" s="389">
        <f t="shared" si="28"/>
        <v>7699</v>
      </c>
      <c r="AB266" s="389">
        <v>266</v>
      </c>
      <c r="AC266" s="559"/>
      <c r="AD266" s="560"/>
      <c r="AE266" s="561"/>
      <c r="AF266" s="562"/>
      <c r="AG266" s="563"/>
      <c r="AH266" s="564"/>
      <c r="AI266" s="565"/>
      <c r="AJ266" s="566"/>
      <c r="AK266" s="567"/>
      <c r="AL266" s="568"/>
      <c r="AM266" s="569"/>
      <c r="AN266" s="570"/>
      <c r="AO266" s="571"/>
      <c r="AP266" s="572"/>
      <c r="AQ266" s="573"/>
      <c r="AR266" s="574"/>
      <c r="AS266" s="575" t="str">
        <f t="shared" si="31"/>
        <v/>
      </c>
      <c r="AT266" s="576" t="str">
        <f t="shared" si="32"/>
        <v/>
      </c>
      <c r="AU266" s="576" t="str">
        <f t="shared" si="33"/>
        <v/>
      </c>
      <c r="AV266" s="576" t="str">
        <f t="shared" si="30"/>
        <v/>
      </c>
      <c r="AW266" s="576" t="str">
        <f t="shared" si="29"/>
        <v/>
      </c>
    </row>
    <row r="267" spans="6:49" ht="23.25" customHeight="1" x14ac:dyDescent="0.35">
      <c r="F267" s="535">
        <v>1703081</v>
      </c>
      <c r="G267" s="536" t="s">
        <v>310</v>
      </c>
      <c r="H267" s="536" t="s">
        <v>361</v>
      </c>
      <c r="I267" s="536" t="s">
        <v>1554</v>
      </c>
      <c r="J267" s="537" t="s">
        <v>179</v>
      </c>
      <c r="K267" s="538"/>
      <c r="L267" s="539"/>
      <c r="M267" s="540"/>
      <c r="N267" s="540"/>
      <c r="O267" s="541"/>
      <c r="P267" s="539"/>
      <c r="Q267" s="540"/>
      <c r="R267" s="540"/>
      <c r="S267" s="541"/>
      <c r="T267" s="538"/>
      <c r="U267" s="539"/>
      <c r="V267" s="541"/>
      <c r="W267" s="542"/>
      <c r="X267" s="543" t="s">
        <v>559</v>
      </c>
      <c r="Y267" s="542" t="str">
        <f t="shared" si="34"/>
        <v>ยังไม่กำหนด</v>
      </c>
      <c r="Z267" s="499" t="str">
        <f ca="1">IF(F267="","",IF(VLOOKUP(F267,PROFILE!$B$6:$L$5000,11,FALSE)&lt;&gt;"OUT",VLOOKUP(F267,PROFILE!$B$6:$L$5000,9,FALSE)-NOW(),"OUT"))</f>
        <v>OUT</v>
      </c>
      <c r="AA267" s="389">
        <f t="shared" ref="AA267:AA312" si="35">IFERROR(VALUE(RIGHT(I267,4)),IFERROR(VALUE(RIGHT(I267,3)),VALUE(RIGHT(I267,2))))</f>
        <v>1134</v>
      </c>
      <c r="AB267" s="389">
        <v>267</v>
      </c>
      <c r="AC267" s="559"/>
      <c r="AD267" s="560"/>
      <c r="AE267" s="561"/>
      <c r="AF267" s="562"/>
      <c r="AG267" s="563" t="s">
        <v>435</v>
      </c>
      <c r="AH267" s="564"/>
      <c r="AI267" s="565"/>
      <c r="AJ267" s="566" t="s">
        <v>437</v>
      </c>
      <c r="AK267" s="567"/>
      <c r="AL267" s="568"/>
      <c r="AM267" s="569"/>
      <c r="AN267" s="570"/>
      <c r="AO267" s="571"/>
      <c r="AP267" s="572" t="s">
        <v>436</v>
      </c>
      <c r="AQ267" s="573"/>
      <c r="AR267" s="574"/>
      <c r="AS267" s="575" t="str">
        <f t="shared" si="31"/>
        <v/>
      </c>
      <c r="AT267" s="576" t="str">
        <f t="shared" si="32"/>
        <v/>
      </c>
      <c r="AU267" s="576" t="str">
        <f t="shared" si="33"/>
        <v/>
      </c>
      <c r="AV267" s="576" t="str">
        <f t="shared" si="30"/>
        <v/>
      </c>
      <c r="AW267" s="576" t="str">
        <f t="shared" si="29"/>
        <v/>
      </c>
    </row>
    <row r="268" spans="6:49" ht="23.25" customHeight="1" x14ac:dyDescent="0.35">
      <c r="F268" s="535">
        <v>1704004</v>
      </c>
      <c r="G268" s="536" t="s">
        <v>1579</v>
      </c>
      <c r="H268" s="536" t="s">
        <v>1580</v>
      </c>
      <c r="I268" s="536" t="s">
        <v>1578</v>
      </c>
      <c r="J268" s="537" t="s">
        <v>179</v>
      </c>
      <c r="K268" s="538"/>
      <c r="L268" s="539"/>
      <c r="M268" s="540"/>
      <c r="N268" s="540"/>
      <c r="O268" s="541"/>
      <c r="P268" s="539"/>
      <c r="Q268" s="540"/>
      <c r="R268" s="540"/>
      <c r="S268" s="541"/>
      <c r="T268" s="538"/>
      <c r="U268" s="539"/>
      <c r="V268" s="541"/>
      <c r="W268" s="542"/>
      <c r="X268" s="543" t="s">
        <v>559</v>
      </c>
      <c r="Y268" s="542" t="str">
        <f t="shared" si="34"/>
        <v>ยังไม่กำหนด</v>
      </c>
      <c r="Z268" s="499" t="str">
        <f ca="1">IF(F268="","",IF(VLOOKUP(F268,PROFILE!$B$6:$L$5000,11,FALSE)&lt;&gt;"OUT",VLOOKUP(F268,PROFILE!$B$6:$L$5000,9,FALSE)-NOW(),"OUT"))</f>
        <v>OUT</v>
      </c>
      <c r="AA268" s="389">
        <f t="shared" si="35"/>
        <v>1980</v>
      </c>
      <c r="AB268" s="389">
        <v>268</v>
      </c>
      <c r="AC268" s="559"/>
      <c r="AD268" s="560"/>
      <c r="AE268" s="561"/>
      <c r="AF268" s="562"/>
      <c r="AG268" s="563" t="s">
        <v>435</v>
      </c>
      <c r="AH268" s="564"/>
      <c r="AI268" s="565"/>
      <c r="AJ268" s="566" t="s">
        <v>437</v>
      </c>
      <c r="AK268" s="567"/>
      <c r="AL268" s="568"/>
      <c r="AM268" s="569"/>
      <c r="AN268" s="570"/>
      <c r="AO268" s="571"/>
      <c r="AP268" s="572"/>
      <c r="AQ268" s="573"/>
      <c r="AR268" s="574"/>
      <c r="AS268" s="575" t="str">
        <f t="shared" si="31"/>
        <v/>
      </c>
      <c r="AT268" s="576" t="str">
        <f t="shared" si="32"/>
        <v/>
      </c>
      <c r="AU268" s="576" t="str">
        <f t="shared" si="33"/>
        <v/>
      </c>
      <c r="AV268" s="576" t="str">
        <f t="shared" si="30"/>
        <v/>
      </c>
      <c r="AW268" s="576" t="str">
        <f t="shared" ref="AW268:AW312" si="36">IF(P268="","",MAX(U268:W268))</f>
        <v/>
      </c>
    </row>
    <row r="269" spans="6:49" ht="23.25" customHeight="1" x14ac:dyDescent="0.35">
      <c r="F269" s="535">
        <v>1702101</v>
      </c>
      <c r="G269" s="536" t="s">
        <v>328</v>
      </c>
      <c r="H269" s="536" t="s">
        <v>1264</v>
      </c>
      <c r="I269" s="536" t="s">
        <v>1263</v>
      </c>
      <c r="J269" s="537" t="s">
        <v>179</v>
      </c>
      <c r="K269" s="538"/>
      <c r="L269" s="539"/>
      <c r="M269" s="540"/>
      <c r="N269" s="540"/>
      <c r="O269" s="541"/>
      <c r="P269" s="539"/>
      <c r="Q269" s="540"/>
      <c r="R269" s="540"/>
      <c r="S269" s="541"/>
      <c r="T269" s="538"/>
      <c r="U269" s="539"/>
      <c r="V269" s="541"/>
      <c r="W269" s="542"/>
      <c r="X269" s="543" t="s">
        <v>1797</v>
      </c>
      <c r="Y269" s="542" t="str">
        <f t="shared" si="34"/>
        <v>ยังไม่กำหนด</v>
      </c>
      <c r="Z269" s="499">
        <f ca="1">IF(F269="","",IF(VLOOKUP(F269,PROFILE!$B$6:$L$5000,11,FALSE)&lt;&gt;"OUT",VLOOKUP(F269,PROFILE!$B$6:$L$5000,9,FALSE)-NOW(),"OUT"))</f>
        <v>-43032.973902430553</v>
      </c>
      <c r="AA269" s="389">
        <f t="shared" si="35"/>
        <v>411</v>
      </c>
      <c r="AB269" s="389">
        <v>269</v>
      </c>
      <c r="AC269" s="559"/>
      <c r="AD269" s="560"/>
      <c r="AE269" s="561"/>
      <c r="AF269" s="562"/>
      <c r="AG269" s="563"/>
      <c r="AH269" s="564"/>
      <c r="AI269" s="565"/>
      <c r="AJ269" s="566"/>
      <c r="AK269" s="567"/>
      <c r="AL269" s="568"/>
      <c r="AM269" s="569"/>
      <c r="AN269" s="570"/>
      <c r="AO269" s="571"/>
      <c r="AP269" s="572"/>
      <c r="AQ269" s="573"/>
      <c r="AR269" s="574"/>
      <c r="AS269" s="575" t="str">
        <f t="shared" si="31"/>
        <v/>
      </c>
      <c r="AT269" s="576" t="str">
        <f t="shared" si="32"/>
        <v/>
      </c>
      <c r="AU269" s="576" t="str">
        <f t="shared" si="33"/>
        <v/>
      </c>
      <c r="AV269" s="576" t="str">
        <f t="shared" si="30"/>
        <v/>
      </c>
      <c r="AW269" s="576" t="str">
        <f t="shared" si="36"/>
        <v/>
      </c>
    </row>
    <row r="270" spans="6:49" ht="23.25" customHeight="1" x14ac:dyDescent="0.35">
      <c r="F270" s="535">
        <v>1703075</v>
      </c>
      <c r="G270" s="536" t="s">
        <v>328</v>
      </c>
      <c r="H270" s="536" t="s">
        <v>1534</v>
      </c>
      <c r="I270" s="536" t="s">
        <v>1533</v>
      </c>
      <c r="J270" s="537" t="s">
        <v>179</v>
      </c>
      <c r="K270" s="538"/>
      <c r="L270" s="539"/>
      <c r="M270" s="540"/>
      <c r="N270" s="540"/>
      <c r="O270" s="541"/>
      <c r="P270" s="539"/>
      <c r="Q270" s="540"/>
      <c r="R270" s="540"/>
      <c r="S270" s="541"/>
      <c r="T270" s="538"/>
      <c r="U270" s="539"/>
      <c r="V270" s="541"/>
      <c r="W270" s="542"/>
      <c r="X270" s="543" t="s">
        <v>559</v>
      </c>
      <c r="Y270" s="542" t="str">
        <f t="shared" si="34"/>
        <v>ยังไม่กำหนด</v>
      </c>
      <c r="Z270" s="499" t="s">
        <v>555</v>
      </c>
      <c r="AA270" s="389">
        <f t="shared" si="35"/>
        <v>5647</v>
      </c>
      <c r="AB270" s="389">
        <v>270</v>
      </c>
      <c r="AC270" s="559"/>
      <c r="AD270" s="560"/>
      <c r="AE270" s="561"/>
      <c r="AF270" s="562"/>
      <c r="AG270" s="563" t="s">
        <v>435</v>
      </c>
      <c r="AH270" s="564"/>
      <c r="AI270" s="565"/>
      <c r="AJ270" s="566" t="s">
        <v>439</v>
      </c>
      <c r="AK270" s="567"/>
      <c r="AL270" s="568"/>
      <c r="AM270" s="569"/>
      <c r="AN270" s="570"/>
      <c r="AO270" s="571"/>
      <c r="AP270" s="572" t="s">
        <v>2057</v>
      </c>
      <c r="AQ270" s="573"/>
      <c r="AR270" s="574"/>
      <c r="AS270" s="575" t="str">
        <f t="shared" si="31"/>
        <v/>
      </c>
      <c r="AT270" s="576" t="str">
        <f t="shared" si="32"/>
        <v/>
      </c>
      <c r="AU270" s="576" t="str">
        <f t="shared" si="33"/>
        <v/>
      </c>
      <c r="AV270" s="576" t="str">
        <f t="shared" si="30"/>
        <v/>
      </c>
      <c r="AW270" s="576" t="str">
        <f t="shared" si="36"/>
        <v/>
      </c>
    </row>
    <row r="271" spans="6:49" ht="23.25" customHeight="1" x14ac:dyDescent="0.35">
      <c r="F271" s="535">
        <v>1702069</v>
      </c>
      <c r="G271" s="536" t="s">
        <v>294</v>
      </c>
      <c r="H271" s="536" t="s">
        <v>653</v>
      </c>
      <c r="I271" s="536" t="s">
        <v>1150</v>
      </c>
      <c r="J271" s="537" t="s">
        <v>44</v>
      </c>
      <c r="K271" s="538"/>
      <c r="L271" s="539">
        <v>42842</v>
      </c>
      <c r="M271" s="540"/>
      <c r="N271" s="540"/>
      <c r="O271" s="541"/>
      <c r="P271" s="539">
        <v>42843</v>
      </c>
      <c r="Q271" s="540">
        <v>42844</v>
      </c>
      <c r="R271" s="540">
        <v>42845</v>
      </c>
      <c r="S271" s="541"/>
      <c r="T271" s="538">
        <v>42846</v>
      </c>
      <c r="U271" s="539">
        <v>42847</v>
      </c>
      <c r="V271" s="541">
        <v>42849</v>
      </c>
      <c r="W271" s="542">
        <v>42850</v>
      </c>
      <c r="X271" s="543" t="s">
        <v>559</v>
      </c>
      <c r="Y271" s="542">
        <v>42851</v>
      </c>
      <c r="Z271" s="499" t="str">
        <f ca="1">IF(F271="","",IF(VLOOKUP(F271,PROFILE!$B$6:$L$5000,11,FALSE)&lt;&gt;"OUT",VLOOKUP(F271,PROFILE!$B$6:$L$5000,9,FALSE)-NOW(),"OUT"))</f>
        <v>OUT</v>
      </c>
      <c r="AA271" s="389">
        <f t="shared" si="35"/>
        <v>8391</v>
      </c>
      <c r="AB271" s="389">
        <v>271</v>
      </c>
      <c r="AC271" s="559"/>
      <c r="AD271" s="560"/>
      <c r="AE271" s="561"/>
      <c r="AF271" s="562"/>
      <c r="AG271" s="563" t="s">
        <v>1597</v>
      </c>
      <c r="AH271" s="564"/>
      <c r="AI271" s="565"/>
      <c r="AJ271" s="566" t="s">
        <v>1204</v>
      </c>
      <c r="AK271" s="567"/>
      <c r="AL271" s="568"/>
      <c r="AM271" s="569"/>
      <c r="AN271" s="570"/>
      <c r="AO271" s="571"/>
      <c r="AP271" s="572"/>
      <c r="AQ271" s="573"/>
      <c r="AR271" s="574"/>
      <c r="AS271" s="575" t="str">
        <f t="shared" si="31"/>
        <v/>
      </c>
      <c r="AT271" s="576">
        <f t="shared" si="32"/>
        <v>42842</v>
      </c>
      <c r="AU271" s="576">
        <f t="shared" si="33"/>
        <v>42845</v>
      </c>
      <c r="AV271" s="576">
        <f t="shared" si="30"/>
        <v>42846</v>
      </c>
      <c r="AW271" s="576">
        <f t="shared" si="36"/>
        <v>42850</v>
      </c>
    </row>
    <row r="272" spans="6:49" ht="23.25" customHeight="1" x14ac:dyDescent="0.35">
      <c r="F272" s="535">
        <v>1702073</v>
      </c>
      <c r="G272" s="536" t="s">
        <v>310</v>
      </c>
      <c r="H272" s="536" t="s">
        <v>473</v>
      </c>
      <c r="I272" s="536" t="s">
        <v>1159</v>
      </c>
      <c r="J272" s="537" t="s">
        <v>43</v>
      </c>
      <c r="K272" s="538"/>
      <c r="L272" s="539">
        <v>42849</v>
      </c>
      <c r="M272" s="540"/>
      <c r="N272" s="540"/>
      <c r="O272" s="541"/>
      <c r="P272" s="539">
        <v>42850</v>
      </c>
      <c r="Q272" s="540">
        <v>42851</v>
      </c>
      <c r="R272" s="540"/>
      <c r="S272" s="541"/>
      <c r="T272" s="538">
        <v>42852</v>
      </c>
      <c r="U272" s="539">
        <v>42853</v>
      </c>
      <c r="V272" s="541">
        <v>42854</v>
      </c>
      <c r="W272" s="542">
        <v>42856</v>
      </c>
      <c r="X272" s="543" t="s">
        <v>559</v>
      </c>
      <c r="Y272" s="542">
        <v>42857</v>
      </c>
      <c r="Z272" s="499" t="str">
        <f ca="1">IF(F272="","",IF(VLOOKUP(F272,PROFILE!$B$6:$L$5000,11,FALSE)&lt;&gt;"OUT",VLOOKUP(F272,PROFILE!$B$6:$L$5000,9,FALSE)-NOW(),"OUT"))</f>
        <v>OUT</v>
      </c>
      <c r="AA272" s="389">
        <f t="shared" si="35"/>
        <v>6761</v>
      </c>
      <c r="AB272" s="389">
        <v>272</v>
      </c>
      <c r="AC272" s="559"/>
      <c r="AD272" s="560"/>
      <c r="AE272" s="561"/>
      <c r="AF272" s="562"/>
      <c r="AG272" s="563" t="s">
        <v>1597</v>
      </c>
      <c r="AH272" s="564"/>
      <c r="AI272" s="565"/>
      <c r="AJ272" s="566" t="s">
        <v>23</v>
      </c>
      <c r="AK272" s="567"/>
      <c r="AL272" s="568"/>
      <c r="AM272" s="569"/>
      <c r="AN272" s="570"/>
      <c r="AO272" s="571"/>
      <c r="AP272" s="572"/>
      <c r="AQ272" s="573"/>
      <c r="AR272" s="574"/>
      <c r="AS272" s="575" t="str">
        <f t="shared" si="31"/>
        <v/>
      </c>
      <c r="AT272" s="576">
        <f t="shared" si="32"/>
        <v>42849</v>
      </c>
      <c r="AU272" s="576">
        <f t="shared" si="33"/>
        <v>42851</v>
      </c>
      <c r="AV272" s="576">
        <f t="shared" si="30"/>
        <v>42852</v>
      </c>
      <c r="AW272" s="576">
        <f t="shared" si="36"/>
        <v>42856</v>
      </c>
    </row>
    <row r="273" spans="6:49" ht="23.25" customHeight="1" x14ac:dyDescent="0.35">
      <c r="F273" s="535">
        <v>1702082</v>
      </c>
      <c r="G273" s="536" t="s">
        <v>310</v>
      </c>
      <c r="H273" s="536" t="s">
        <v>311</v>
      </c>
      <c r="I273" s="536" t="s">
        <v>1194</v>
      </c>
      <c r="J273" s="537" t="s">
        <v>102</v>
      </c>
      <c r="K273" s="538"/>
      <c r="L273" s="539">
        <v>42851</v>
      </c>
      <c r="M273" s="540"/>
      <c r="N273" s="540"/>
      <c r="O273" s="541"/>
      <c r="P273" s="539">
        <v>42852</v>
      </c>
      <c r="Q273" s="540">
        <v>42853</v>
      </c>
      <c r="R273" s="540">
        <v>42854</v>
      </c>
      <c r="S273" s="541">
        <v>42856</v>
      </c>
      <c r="T273" s="538">
        <v>42857</v>
      </c>
      <c r="U273" s="539">
        <v>42858</v>
      </c>
      <c r="V273" s="541">
        <v>42859</v>
      </c>
      <c r="W273" s="542">
        <v>42860</v>
      </c>
      <c r="X273" s="543" t="s">
        <v>559</v>
      </c>
      <c r="Y273" s="542">
        <v>42863</v>
      </c>
      <c r="Z273" s="499" t="str">
        <f ca="1">IF(F273="","",IF(VLOOKUP(F273,PROFILE!$B$6:$L$5000,11,FALSE)&lt;&gt;"OUT",VLOOKUP(F273,PROFILE!$B$6:$L$5000,9,FALSE)-NOW(),"OUT"))</f>
        <v>OUT</v>
      </c>
      <c r="AA273" s="389">
        <f t="shared" si="35"/>
        <v>8275</v>
      </c>
      <c r="AB273" s="389">
        <v>273</v>
      </c>
      <c r="AC273" s="559"/>
      <c r="AD273" s="560"/>
      <c r="AE273" s="561"/>
      <c r="AF273" s="562"/>
      <c r="AG273" s="563" t="s">
        <v>1597</v>
      </c>
      <c r="AH273" s="564"/>
      <c r="AI273" s="565"/>
      <c r="AJ273" s="566" t="s">
        <v>1762</v>
      </c>
      <c r="AK273" s="567"/>
      <c r="AL273" s="568"/>
      <c r="AM273" s="569"/>
      <c r="AN273" s="570"/>
      <c r="AO273" s="571"/>
      <c r="AP273" s="572" t="s">
        <v>436</v>
      </c>
      <c r="AQ273" s="573"/>
      <c r="AR273" s="574"/>
      <c r="AS273" s="575" t="str">
        <f t="shared" si="31"/>
        <v/>
      </c>
      <c r="AT273" s="576">
        <f t="shared" si="32"/>
        <v>42851</v>
      </c>
      <c r="AU273" s="576">
        <f t="shared" si="33"/>
        <v>42856</v>
      </c>
      <c r="AV273" s="576">
        <f t="shared" si="30"/>
        <v>42857</v>
      </c>
      <c r="AW273" s="576">
        <f t="shared" si="36"/>
        <v>42860</v>
      </c>
    </row>
    <row r="274" spans="6:49" ht="23.25" customHeight="1" x14ac:dyDescent="0.35">
      <c r="F274" s="535">
        <v>1702095</v>
      </c>
      <c r="G274" s="536" t="s">
        <v>403</v>
      </c>
      <c r="H274" s="536" t="s">
        <v>1237</v>
      </c>
      <c r="I274" s="536" t="s">
        <v>1236</v>
      </c>
      <c r="J274" s="537" t="s">
        <v>44</v>
      </c>
      <c r="K274" s="538"/>
      <c r="L274" s="539">
        <v>42849</v>
      </c>
      <c r="M274" s="540"/>
      <c r="N274" s="540"/>
      <c r="O274" s="541"/>
      <c r="P274" s="539">
        <v>42850</v>
      </c>
      <c r="Q274" s="540">
        <v>42851</v>
      </c>
      <c r="R274" s="540"/>
      <c r="S274" s="541"/>
      <c r="T274" s="538">
        <v>42852</v>
      </c>
      <c r="U274" s="539">
        <v>42853</v>
      </c>
      <c r="V274" s="541"/>
      <c r="W274" s="542">
        <v>42854</v>
      </c>
      <c r="X274" s="543" t="s">
        <v>559</v>
      </c>
      <c r="Y274" s="542">
        <v>42854</v>
      </c>
      <c r="Z274" s="499" t="str">
        <f ca="1">IF(F274="","",IF(VLOOKUP(F274,PROFILE!$B$6:$L$5000,11,FALSE)&lt;&gt;"OUT",VLOOKUP(F274,PROFILE!$B$6:$L$5000,9,FALSE)-NOW(),"OUT"))</f>
        <v>OUT</v>
      </c>
      <c r="AA274" s="389">
        <f t="shared" si="35"/>
        <v>8658</v>
      </c>
      <c r="AB274" s="389">
        <v>274</v>
      </c>
      <c r="AC274" s="559"/>
      <c r="AD274" s="560" t="s">
        <v>1597</v>
      </c>
      <c r="AE274" s="561"/>
      <c r="AF274" s="562"/>
      <c r="AG274" s="563"/>
      <c r="AH274" s="564"/>
      <c r="AI274" s="565"/>
      <c r="AJ274" s="566" t="s">
        <v>437</v>
      </c>
      <c r="AK274" s="567"/>
      <c r="AL274" s="568"/>
      <c r="AM274" s="569"/>
      <c r="AN274" s="570"/>
      <c r="AO274" s="571"/>
      <c r="AP274" s="572"/>
      <c r="AQ274" s="573"/>
      <c r="AR274" s="574"/>
      <c r="AS274" s="575" t="str">
        <f t="shared" si="31"/>
        <v/>
      </c>
      <c r="AT274" s="576">
        <f t="shared" si="32"/>
        <v>42849</v>
      </c>
      <c r="AU274" s="576">
        <f t="shared" si="33"/>
        <v>42851</v>
      </c>
      <c r="AV274" s="576">
        <f t="shared" si="30"/>
        <v>42852</v>
      </c>
      <c r="AW274" s="576">
        <f t="shared" si="36"/>
        <v>42854</v>
      </c>
    </row>
    <row r="275" spans="6:49" ht="23.25" customHeight="1" x14ac:dyDescent="0.35">
      <c r="F275" s="535">
        <v>1703027</v>
      </c>
      <c r="G275" s="536" t="s">
        <v>310</v>
      </c>
      <c r="H275" s="536" t="s">
        <v>336</v>
      </c>
      <c r="I275" s="536" t="s">
        <v>1366</v>
      </c>
      <c r="J275" s="537" t="s">
        <v>44</v>
      </c>
      <c r="K275" s="538"/>
      <c r="L275" s="539">
        <v>42854</v>
      </c>
      <c r="M275" s="540"/>
      <c r="N275" s="540"/>
      <c r="O275" s="541"/>
      <c r="P275" s="539">
        <v>42856</v>
      </c>
      <c r="Q275" s="540">
        <v>42857</v>
      </c>
      <c r="R275" s="540"/>
      <c r="S275" s="541"/>
      <c r="T275" s="538">
        <v>42858</v>
      </c>
      <c r="U275" s="539">
        <v>42859</v>
      </c>
      <c r="V275" s="541">
        <v>42860</v>
      </c>
      <c r="W275" s="542">
        <v>42861</v>
      </c>
      <c r="X275" s="543" t="s">
        <v>559</v>
      </c>
      <c r="Y275" s="542">
        <v>42861</v>
      </c>
      <c r="Z275" s="499" t="str">
        <f ca="1">IF(F275="","",IF(VLOOKUP(F275,PROFILE!$B$6:$L$5000,11,FALSE)&lt;&gt;"OUT",VLOOKUP(F275,PROFILE!$B$6:$L$5000,9,FALSE)-NOW(),"OUT"))</f>
        <v>OUT</v>
      </c>
      <c r="AA275" s="389">
        <f t="shared" si="35"/>
        <v>3061</v>
      </c>
      <c r="AB275" s="389">
        <v>275</v>
      </c>
      <c r="AC275" s="559"/>
      <c r="AD275" s="560"/>
      <c r="AE275" s="561"/>
      <c r="AF275" s="562"/>
      <c r="AG275" s="563"/>
      <c r="AH275" s="564"/>
      <c r="AI275" s="565"/>
      <c r="AJ275" s="566"/>
      <c r="AK275" s="567"/>
      <c r="AL275" s="568"/>
      <c r="AM275" s="569"/>
      <c r="AN275" s="570"/>
      <c r="AO275" s="571"/>
      <c r="AP275" s="572"/>
      <c r="AQ275" s="573"/>
      <c r="AR275" s="574"/>
      <c r="AS275" s="575" t="str">
        <f t="shared" si="31"/>
        <v/>
      </c>
      <c r="AT275" s="576">
        <f t="shared" si="32"/>
        <v>42854</v>
      </c>
      <c r="AU275" s="576">
        <f t="shared" si="33"/>
        <v>42857</v>
      </c>
      <c r="AV275" s="576">
        <f t="shared" ref="AV275:AV312" si="37">IF(T275="","",T275)</f>
        <v>42858</v>
      </c>
      <c r="AW275" s="576">
        <f t="shared" si="36"/>
        <v>42861</v>
      </c>
    </row>
    <row r="276" spans="6:49" ht="23.25" customHeight="1" x14ac:dyDescent="0.35">
      <c r="F276" s="535">
        <v>1704006</v>
      </c>
      <c r="G276" s="536" t="s">
        <v>310</v>
      </c>
      <c r="H276" s="536" t="s">
        <v>384</v>
      </c>
      <c r="I276" s="536" t="s">
        <v>1586</v>
      </c>
      <c r="J276" s="537" t="s">
        <v>102</v>
      </c>
      <c r="K276" s="538"/>
      <c r="L276" s="539"/>
      <c r="M276" s="540"/>
      <c r="N276" s="540"/>
      <c r="O276" s="541"/>
      <c r="P276" s="539"/>
      <c r="Q276" s="540"/>
      <c r="R276" s="540"/>
      <c r="S276" s="541"/>
      <c r="T276" s="538"/>
      <c r="U276" s="539"/>
      <c r="V276" s="541"/>
      <c r="W276" s="542"/>
      <c r="X276" s="543" t="s">
        <v>559</v>
      </c>
      <c r="Y276" s="542" t="str">
        <f>IF(F276="","","ยังไม่กำหนด")</f>
        <v>ยังไม่กำหนด</v>
      </c>
      <c r="Z276" s="499" t="str">
        <f ca="1">IF(F276="","",IF(VLOOKUP(F276,PROFILE!$B$6:$L$5000,11,FALSE)&lt;&gt;"OUT",VLOOKUP(F276,PROFILE!$B$6:$L$5000,9,FALSE)-NOW(),"OUT"))</f>
        <v>OUT</v>
      </c>
      <c r="AA276" s="389">
        <f t="shared" si="35"/>
        <v>1055</v>
      </c>
      <c r="AB276" s="389">
        <v>276</v>
      </c>
      <c r="AC276" s="559"/>
      <c r="AD276" s="560"/>
      <c r="AE276" s="561"/>
      <c r="AF276" s="562"/>
      <c r="AG276" s="563" t="s">
        <v>1597</v>
      </c>
      <c r="AH276" s="564"/>
      <c r="AI276" s="565"/>
      <c r="AJ276" s="566" t="s">
        <v>437</v>
      </c>
      <c r="AK276" s="567"/>
      <c r="AL276" s="568"/>
      <c r="AM276" s="569"/>
      <c r="AN276" s="570"/>
      <c r="AO276" s="571"/>
      <c r="AP276" s="572"/>
      <c r="AQ276" s="573"/>
      <c r="AR276" s="574"/>
      <c r="AS276" s="575" t="str">
        <f t="shared" si="31"/>
        <v/>
      </c>
      <c r="AT276" s="576" t="str">
        <f t="shared" si="32"/>
        <v/>
      </c>
      <c r="AU276" s="576" t="str">
        <f t="shared" si="33"/>
        <v/>
      </c>
      <c r="AV276" s="576" t="str">
        <f t="shared" si="37"/>
        <v/>
      </c>
      <c r="AW276" s="576" t="str">
        <f t="shared" si="36"/>
        <v/>
      </c>
    </row>
    <row r="277" spans="6:49" ht="23.25" customHeight="1" x14ac:dyDescent="0.35">
      <c r="F277" s="535">
        <v>1704016</v>
      </c>
      <c r="G277" s="536" t="s">
        <v>315</v>
      </c>
      <c r="H277" s="536" t="s">
        <v>1087</v>
      </c>
      <c r="I277" s="536" t="s">
        <v>1607</v>
      </c>
      <c r="J277" s="537" t="s">
        <v>44</v>
      </c>
      <c r="K277" s="538"/>
      <c r="L277" s="539">
        <v>42843</v>
      </c>
      <c r="M277" s="540"/>
      <c r="N277" s="540"/>
      <c r="O277" s="541"/>
      <c r="P277" s="539">
        <v>42844</v>
      </c>
      <c r="Q277" s="540"/>
      <c r="R277" s="540"/>
      <c r="S277" s="541"/>
      <c r="T277" s="538">
        <v>42845</v>
      </c>
      <c r="U277" s="539">
        <v>42846</v>
      </c>
      <c r="V277" s="541"/>
      <c r="W277" s="542"/>
      <c r="X277" s="543" t="s">
        <v>559</v>
      </c>
      <c r="Y277" s="542">
        <v>42847</v>
      </c>
      <c r="Z277" s="499" t="str">
        <f ca="1">IF(F277="","",IF(VLOOKUP(F277,PROFILE!$B$6:$L$5000,11,FALSE)&lt;&gt;"OUT",VLOOKUP(F277,PROFILE!$B$6:$L$5000,9,FALSE)-NOW(),"OUT"))</f>
        <v>OUT</v>
      </c>
      <c r="AA277" s="389">
        <f t="shared" si="35"/>
        <v>9891</v>
      </c>
      <c r="AB277" s="389">
        <v>277</v>
      </c>
      <c r="AC277" s="559"/>
      <c r="AD277" s="560"/>
      <c r="AE277" s="561"/>
      <c r="AF277" s="562"/>
      <c r="AG277" s="563"/>
      <c r="AH277" s="564"/>
      <c r="AI277" s="565"/>
      <c r="AJ277" s="566" t="s">
        <v>1204</v>
      </c>
      <c r="AK277" s="567"/>
      <c r="AL277" s="568"/>
      <c r="AM277" s="569"/>
      <c r="AN277" s="570"/>
      <c r="AO277" s="571"/>
      <c r="AP277" s="572"/>
      <c r="AQ277" s="573"/>
      <c r="AR277" s="574"/>
      <c r="AS277" s="575" t="str">
        <f t="shared" si="31"/>
        <v/>
      </c>
      <c r="AT277" s="576">
        <f t="shared" si="32"/>
        <v>42843</v>
      </c>
      <c r="AU277" s="576">
        <f t="shared" si="33"/>
        <v>42844</v>
      </c>
      <c r="AV277" s="576">
        <f t="shared" si="37"/>
        <v>42845</v>
      </c>
      <c r="AW277" s="576">
        <f t="shared" si="36"/>
        <v>42846</v>
      </c>
    </row>
    <row r="278" spans="6:49" ht="23.25" customHeight="1" x14ac:dyDescent="0.35">
      <c r="F278" s="535">
        <v>1704017</v>
      </c>
      <c r="G278" s="536" t="s">
        <v>294</v>
      </c>
      <c r="H278" s="536" t="s">
        <v>389</v>
      </c>
      <c r="I278" s="536" t="s">
        <v>1610</v>
      </c>
      <c r="J278" s="537" t="s">
        <v>45</v>
      </c>
      <c r="K278" s="538"/>
      <c r="L278" s="539"/>
      <c r="M278" s="540"/>
      <c r="N278" s="540"/>
      <c r="O278" s="541"/>
      <c r="P278" s="539">
        <v>42858</v>
      </c>
      <c r="Q278" s="540">
        <v>42859</v>
      </c>
      <c r="R278" s="540">
        <v>42860</v>
      </c>
      <c r="S278" s="541"/>
      <c r="T278" s="538">
        <v>42861</v>
      </c>
      <c r="U278" s="539">
        <v>42863</v>
      </c>
      <c r="V278" s="541">
        <v>42864</v>
      </c>
      <c r="W278" s="542">
        <v>42865</v>
      </c>
      <c r="X278" s="543" t="s">
        <v>559</v>
      </c>
      <c r="Y278" s="542">
        <v>42865</v>
      </c>
      <c r="Z278" s="499" t="str">
        <f ca="1">IF(F278="","",IF(VLOOKUP(F278,PROFILE!$B$6:$L$5000,11,FALSE)&lt;&gt;"OUT",VLOOKUP(F278,PROFILE!$B$6:$L$5000,9,FALSE)-NOW(),"OUT"))</f>
        <v>OUT</v>
      </c>
      <c r="AA278" s="389">
        <f t="shared" si="35"/>
        <v>5239</v>
      </c>
      <c r="AB278" s="389">
        <v>278</v>
      </c>
      <c r="AC278" s="559"/>
      <c r="AD278" s="560"/>
      <c r="AE278" s="561"/>
      <c r="AF278" s="562"/>
      <c r="AG278" s="563" t="s">
        <v>436</v>
      </c>
      <c r="AH278" s="564"/>
      <c r="AI278" s="565"/>
      <c r="AJ278" s="566" t="s">
        <v>439</v>
      </c>
      <c r="AK278" s="567"/>
      <c r="AL278" s="568"/>
      <c r="AM278" s="569"/>
      <c r="AN278" s="570"/>
      <c r="AO278" s="571"/>
      <c r="AP278" s="572"/>
      <c r="AQ278" s="573"/>
      <c r="AR278" s="574"/>
      <c r="AS278" s="575" t="str">
        <f t="shared" si="31"/>
        <v/>
      </c>
      <c r="AT278" s="576" t="str">
        <f t="shared" si="32"/>
        <v/>
      </c>
      <c r="AU278" s="576">
        <f t="shared" si="33"/>
        <v>42860</v>
      </c>
      <c r="AV278" s="576">
        <f t="shared" si="37"/>
        <v>42861</v>
      </c>
      <c r="AW278" s="576">
        <f t="shared" si="36"/>
        <v>42865</v>
      </c>
    </row>
    <row r="279" spans="6:49" ht="23.25" customHeight="1" x14ac:dyDescent="0.35">
      <c r="F279" s="535">
        <v>1704018</v>
      </c>
      <c r="G279" s="536" t="s">
        <v>315</v>
      </c>
      <c r="H279" s="536" t="s">
        <v>316</v>
      </c>
      <c r="I279" s="536" t="s">
        <v>1614</v>
      </c>
      <c r="J279" s="537" t="s">
        <v>44</v>
      </c>
      <c r="K279" s="538"/>
      <c r="L279" s="539">
        <v>42842</v>
      </c>
      <c r="M279" s="540"/>
      <c r="N279" s="540"/>
      <c r="O279" s="541"/>
      <c r="P279" s="539">
        <v>42843</v>
      </c>
      <c r="Q279" s="540">
        <v>42844</v>
      </c>
      <c r="R279" s="540">
        <v>42845</v>
      </c>
      <c r="S279" s="541"/>
      <c r="T279" s="538">
        <v>42846</v>
      </c>
      <c r="U279" s="539">
        <v>42847</v>
      </c>
      <c r="V279" s="541"/>
      <c r="W279" s="542">
        <v>42849</v>
      </c>
      <c r="X279" s="543" t="s">
        <v>559</v>
      </c>
      <c r="Y279" s="542">
        <v>42850</v>
      </c>
      <c r="Z279" s="499" t="str">
        <f ca="1">IF(F279="","",IF(VLOOKUP(F279,PROFILE!$B$6:$L$5000,11,FALSE)&lt;&gt;"OUT",VLOOKUP(F279,PROFILE!$B$6:$L$5000,9,FALSE)-NOW(),"OUT"))</f>
        <v>OUT</v>
      </c>
      <c r="AA279" s="389">
        <f t="shared" si="35"/>
        <v>906</v>
      </c>
      <c r="AB279" s="389">
        <v>279</v>
      </c>
      <c r="AC279" s="559"/>
      <c r="AD279" s="560"/>
      <c r="AE279" s="561"/>
      <c r="AF279" s="562"/>
      <c r="AG279" s="563"/>
      <c r="AH279" s="564"/>
      <c r="AI279" s="565"/>
      <c r="AJ279" s="566"/>
      <c r="AK279" s="567"/>
      <c r="AL279" s="568"/>
      <c r="AM279" s="569"/>
      <c r="AN279" s="570"/>
      <c r="AO279" s="571"/>
      <c r="AP279" s="572"/>
      <c r="AQ279" s="573"/>
      <c r="AR279" s="574"/>
      <c r="AS279" s="575" t="str">
        <f t="shared" si="31"/>
        <v/>
      </c>
      <c r="AT279" s="576">
        <f t="shared" si="32"/>
        <v>42842</v>
      </c>
      <c r="AU279" s="576">
        <f t="shared" si="33"/>
        <v>42845</v>
      </c>
      <c r="AV279" s="576">
        <f t="shared" si="37"/>
        <v>42846</v>
      </c>
      <c r="AW279" s="576">
        <f t="shared" si="36"/>
        <v>42849</v>
      </c>
    </row>
    <row r="280" spans="6:49" ht="23.25" customHeight="1" x14ac:dyDescent="0.35">
      <c r="F280" s="535">
        <v>1704023</v>
      </c>
      <c r="G280" s="536" t="s">
        <v>315</v>
      </c>
      <c r="H280" s="536" t="s">
        <v>316</v>
      </c>
      <c r="I280" s="536" t="s">
        <v>1630</v>
      </c>
      <c r="J280" s="537" t="s">
        <v>1527</v>
      </c>
      <c r="K280" s="538"/>
      <c r="L280" s="539"/>
      <c r="M280" s="540"/>
      <c r="N280" s="540"/>
      <c r="O280" s="541"/>
      <c r="P280" s="539">
        <v>42845</v>
      </c>
      <c r="Q280" s="540"/>
      <c r="R280" s="540"/>
      <c r="S280" s="541"/>
      <c r="T280" s="538">
        <v>42846</v>
      </c>
      <c r="U280" s="539">
        <v>42847</v>
      </c>
      <c r="V280" s="541"/>
      <c r="W280" s="542"/>
      <c r="X280" s="543" t="s">
        <v>559</v>
      </c>
      <c r="Y280" s="542">
        <v>42847</v>
      </c>
      <c r="Z280" s="499" t="s">
        <v>555</v>
      </c>
      <c r="AA280" s="389">
        <f t="shared" si="35"/>
        <v>4860</v>
      </c>
      <c r="AB280" s="389">
        <v>280</v>
      </c>
      <c r="AC280" s="559"/>
      <c r="AD280" s="560"/>
      <c r="AE280" s="561"/>
      <c r="AF280" s="562"/>
      <c r="AG280" s="563"/>
      <c r="AH280" s="564"/>
      <c r="AI280" s="565"/>
      <c r="AJ280" s="566"/>
      <c r="AK280" s="567"/>
      <c r="AL280" s="568"/>
      <c r="AM280" s="569"/>
      <c r="AN280" s="570"/>
      <c r="AO280" s="571"/>
      <c r="AP280" s="572"/>
      <c r="AQ280" s="573"/>
      <c r="AR280" s="574"/>
      <c r="AS280" s="575" t="str">
        <f t="shared" si="31"/>
        <v/>
      </c>
      <c r="AT280" s="576" t="str">
        <f t="shared" si="32"/>
        <v/>
      </c>
      <c r="AU280" s="576">
        <f t="shared" si="33"/>
        <v>42845</v>
      </c>
      <c r="AV280" s="576">
        <f t="shared" si="37"/>
        <v>42846</v>
      </c>
      <c r="AW280" s="576">
        <f t="shared" si="36"/>
        <v>42847</v>
      </c>
    </row>
    <row r="281" spans="6:49" ht="23.25" customHeight="1" x14ac:dyDescent="0.35">
      <c r="F281" s="535">
        <v>1701097</v>
      </c>
      <c r="G281" s="536" t="s">
        <v>299</v>
      </c>
      <c r="H281" s="536" t="s">
        <v>684</v>
      </c>
      <c r="I281" s="536" t="s">
        <v>683</v>
      </c>
      <c r="J281" s="537" t="s">
        <v>44</v>
      </c>
      <c r="K281" s="538"/>
      <c r="L281" s="539">
        <v>42850</v>
      </c>
      <c r="M281" s="540"/>
      <c r="N281" s="540"/>
      <c r="O281" s="541"/>
      <c r="P281" s="539">
        <v>42851</v>
      </c>
      <c r="Q281" s="540"/>
      <c r="R281" s="540"/>
      <c r="S281" s="541"/>
      <c r="T281" s="538">
        <v>42852</v>
      </c>
      <c r="U281" s="539">
        <v>42853</v>
      </c>
      <c r="V281" s="541"/>
      <c r="W281" s="542"/>
      <c r="X281" s="543" t="s">
        <v>559</v>
      </c>
      <c r="Y281" s="542">
        <v>42854</v>
      </c>
      <c r="Z281" s="499" t="str">
        <f ca="1">IF(F281="","",IF(VLOOKUP(F281,PROFILE!$B$6:$L$5000,11,FALSE)&lt;&gt;"OUT",VLOOKUP(F281,PROFILE!$B$6:$L$5000,9,FALSE)-NOW(),"OUT"))</f>
        <v>OUT</v>
      </c>
      <c r="AA281" s="389">
        <f t="shared" si="35"/>
        <v>6588</v>
      </c>
      <c r="AB281" s="389">
        <v>281</v>
      </c>
      <c r="AC281" s="559"/>
      <c r="AD281" s="560"/>
      <c r="AE281" s="561"/>
      <c r="AF281" s="562"/>
      <c r="AG281" s="563" t="s">
        <v>1597</v>
      </c>
      <c r="AH281" s="564"/>
      <c r="AI281" s="565"/>
      <c r="AJ281" s="566" t="s">
        <v>439</v>
      </c>
      <c r="AK281" s="567"/>
      <c r="AL281" s="568"/>
      <c r="AM281" s="569"/>
      <c r="AN281" s="570"/>
      <c r="AO281" s="571"/>
      <c r="AP281" s="572"/>
      <c r="AQ281" s="573"/>
      <c r="AR281" s="574"/>
      <c r="AS281" s="575" t="str">
        <f t="shared" si="31"/>
        <v/>
      </c>
      <c r="AT281" s="576">
        <f t="shared" si="32"/>
        <v>42850</v>
      </c>
      <c r="AU281" s="576">
        <f t="shared" si="33"/>
        <v>42851</v>
      </c>
      <c r="AV281" s="576">
        <f t="shared" si="37"/>
        <v>42852</v>
      </c>
      <c r="AW281" s="576">
        <f t="shared" si="36"/>
        <v>42853</v>
      </c>
    </row>
    <row r="282" spans="6:49" ht="23.25" customHeight="1" x14ac:dyDescent="0.35">
      <c r="F282" s="535">
        <v>1701102</v>
      </c>
      <c r="G282" s="536" t="s">
        <v>310</v>
      </c>
      <c r="H282" s="536" t="s">
        <v>499</v>
      </c>
      <c r="I282" s="536" t="s">
        <v>699</v>
      </c>
      <c r="J282" s="537" t="s">
        <v>43</v>
      </c>
      <c r="K282" s="538"/>
      <c r="L282" s="539">
        <v>42853</v>
      </c>
      <c r="M282" s="540"/>
      <c r="N282" s="540"/>
      <c r="O282" s="541"/>
      <c r="P282" s="539">
        <v>42854</v>
      </c>
      <c r="Q282" s="540">
        <v>42856</v>
      </c>
      <c r="R282" s="540"/>
      <c r="S282" s="541"/>
      <c r="T282" s="538">
        <v>42857</v>
      </c>
      <c r="U282" s="539">
        <v>42858</v>
      </c>
      <c r="V282" s="541">
        <v>42859</v>
      </c>
      <c r="W282" s="542">
        <v>42860</v>
      </c>
      <c r="X282" s="543" t="s">
        <v>559</v>
      </c>
      <c r="Y282" s="542">
        <v>42860</v>
      </c>
      <c r="Z282" s="499" t="s">
        <v>555</v>
      </c>
      <c r="AA282" s="389">
        <f t="shared" si="35"/>
        <v>6468</v>
      </c>
      <c r="AB282" s="389">
        <v>282</v>
      </c>
      <c r="AC282" s="559"/>
      <c r="AD282" s="560"/>
      <c r="AE282" s="561"/>
      <c r="AF282" s="562"/>
      <c r="AG282" s="563" t="s">
        <v>1597</v>
      </c>
      <c r="AH282" s="564"/>
      <c r="AI282" s="565"/>
      <c r="AJ282" s="566" t="s">
        <v>1204</v>
      </c>
      <c r="AK282" s="567"/>
      <c r="AL282" s="568"/>
      <c r="AM282" s="569"/>
      <c r="AN282" s="570"/>
      <c r="AO282" s="571"/>
      <c r="AP282" s="572"/>
      <c r="AQ282" s="573"/>
      <c r="AR282" s="574"/>
      <c r="AS282" s="575" t="str">
        <f t="shared" si="31"/>
        <v/>
      </c>
      <c r="AT282" s="576">
        <f t="shared" si="32"/>
        <v>42853</v>
      </c>
      <c r="AU282" s="576">
        <f t="shared" si="33"/>
        <v>42856</v>
      </c>
      <c r="AV282" s="576">
        <f t="shared" si="37"/>
        <v>42857</v>
      </c>
      <c r="AW282" s="576">
        <f t="shared" si="36"/>
        <v>42860</v>
      </c>
    </row>
    <row r="283" spans="6:49" ht="23.25" customHeight="1" x14ac:dyDescent="0.35">
      <c r="F283" s="535">
        <v>1701149</v>
      </c>
      <c r="G283" s="536" t="s">
        <v>294</v>
      </c>
      <c r="H283" s="536" t="s">
        <v>857</v>
      </c>
      <c r="I283" s="536" t="s">
        <v>856</v>
      </c>
      <c r="J283" s="537" t="s">
        <v>44</v>
      </c>
      <c r="K283" s="538"/>
      <c r="L283" s="539">
        <v>42849</v>
      </c>
      <c r="M283" s="540"/>
      <c r="N283" s="540"/>
      <c r="O283" s="541"/>
      <c r="P283" s="539">
        <v>42850</v>
      </c>
      <c r="Q283" s="540">
        <v>42851</v>
      </c>
      <c r="R283" s="540"/>
      <c r="S283" s="541"/>
      <c r="T283" s="538">
        <v>42852</v>
      </c>
      <c r="U283" s="539">
        <v>42853</v>
      </c>
      <c r="V283" s="541">
        <v>42854</v>
      </c>
      <c r="W283" s="542"/>
      <c r="X283" s="543" t="s">
        <v>559</v>
      </c>
      <c r="Y283" s="542">
        <v>42854</v>
      </c>
      <c r="Z283" s="499" t="str">
        <f ca="1">IF(F283="","",IF(VLOOKUP(F283,PROFILE!$B$6:$L$5000,11,FALSE)&lt;&gt;"OUT",VLOOKUP(F283,PROFILE!$B$6:$L$5000,9,FALSE)-NOW(),"OUT"))</f>
        <v>OUT</v>
      </c>
      <c r="AA283" s="389">
        <f t="shared" si="35"/>
        <v>1773</v>
      </c>
      <c r="AB283" s="389">
        <v>283</v>
      </c>
      <c r="AC283" s="559"/>
      <c r="AD283" s="560"/>
      <c r="AE283" s="561"/>
      <c r="AF283" s="562"/>
      <c r="AG283" s="563"/>
      <c r="AH283" s="564"/>
      <c r="AI283" s="565"/>
      <c r="AJ283" s="566" t="s">
        <v>1204</v>
      </c>
      <c r="AK283" s="567"/>
      <c r="AL283" s="568"/>
      <c r="AM283" s="569"/>
      <c r="AN283" s="570"/>
      <c r="AO283" s="571"/>
      <c r="AP283" s="572"/>
      <c r="AQ283" s="573"/>
      <c r="AR283" s="574"/>
      <c r="AS283" s="575" t="str">
        <f t="shared" si="31"/>
        <v/>
      </c>
      <c r="AT283" s="576">
        <f t="shared" si="32"/>
        <v>42849</v>
      </c>
      <c r="AU283" s="576">
        <f t="shared" si="33"/>
        <v>42851</v>
      </c>
      <c r="AV283" s="576">
        <f t="shared" si="37"/>
        <v>42852</v>
      </c>
      <c r="AW283" s="576">
        <f t="shared" si="36"/>
        <v>42854</v>
      </c>
    </row>
    <row r="284" spans="6:49" ht="23.25" customHeight="1" x14ac:dyDescent="0.35">
      <c r="F284" s="535">
        <v>1702084</v>
      </c>
      <c r="G284" s="536" t="s">
        <v>315</v>
      </c>
      <c r="H284" s="536" t="s">
        <v>333</v>
      </c>
      <c r="I284" s="536" t="s">
        <v>1199</v>
      </c>
      <c r="J284" s="537" t="s">
        <v>102</v>
      </c>
      <c r="K284" s="538">
        <v>42857</v>
      </c>
      <c r="L284" s="539">
        <v>42858</v>
      </c>
      <c r="M284" s="540"/>
      <c r="N284" s="540"/>
      <c r="O284" s="541"/>
      <c r="P284" s="539">
        <v>42859</v>
      </c>
      <c r="Q284" s="540">
        <v>42860</v>
      </c>
      <c r="R284" s="540">
        <v>42861</v>
      </c>
      <c r="S284" s="541">
        <v>42863</v>
      </c>
      <c r="T284" s="538">
        <v>42864</v>
      </c>
      <c r="U284" s="539">
        <v>42865</v>
      </c>
      <c r="V284" s="541">
        <v>42866</v>
      </c>
      <c r="W284" s="542">
        <v>42867</v>
      </c>
      <c r="X284" s="543" t="s">
        <v>559</v>
      </c>
      <c r="Y284" s="542">
        <v>42870</v>
      </c>
      <c r="Z284" s="499" t="s">
        <v>555</v>
      </c>
      <c r="AA284" s="389">
        <f t="shared" si="35"/>
        <v>9612</v>
      </c>
      <c r="AB284" s="389">
        <v>284</v>
      </c>
      <c r="AC284" s="559"/>
      <c r="AD284" s="560"/>
      <c r="AE284" s="561"/>
      <c r="AF284" s="562"/>
      <c r="AG284" s="563"/>
      <c r="AH284" s="564"/>
      <c r="AI284" s="565"/>
      <c r="AJ284" s="566" t="s">
        <v>1794</v>
      </c>
      <c r="AK284" s="567"/>
      <c r="AL284" s="568"/>
      <c r="AM284" s="569"/>
      <c r="AN284" s="570"/>
      <c r="AO284" s="571"/>
      <c r="AP284" s="572" t="s">
        <v>436</v>
      </c>
      <c r="AQ284" s="573"/>
      <c r="AR284" s="574"/>
      <c r="AS284" s="575">
        <f t="shared" si="31"/>
        <v>42857</v>
      </c>
      <c r="AT284" s="576">
        <f t="shared" si="32"/>
        <v>42858</v>
      </c>
      <c r="AU284" s="576">
        <f t="shared" si="33"/>
        <v>42863</v>
      </c>
      <c r="AV284" s="576">
        <f t="shared" si="37"/>
        <v>42864</v>
      </c>
      <c r="AW284" s="576">
        <f t="shared" si="36"/>
        <v>42867</v>
      </c>
    </row>
    <row r="285" spans="6:49" ht="23.25" customHeight="1" x14ac:dyDescent="0.35">
      <c r="F285" s="535">
        <v>1702092</v>
      </c>
      <c r="G285" s="536" t="s">
        <v>310</v>
      </c>
      <c r="H285" s="536" t="s">
        <v>336</v>
      </c>
      <c r="I285" s="536" t="s">
        <v>1222</v>
      </c>
      <c r="J285" s="537" t="s">
        <v>43</v>
      </c>
      <c r="K285" s="538">
        <v>42849</v>
      </c>
      <c r="L285" s="539"/>
      <c r="M285" s="540"/>
      <c r="N285" s="540"/>
      <c r="O285" s="541"/>
      <c r="P285" s="539">
        <v>42850</v>
      </c>
      <c r="Q285" s="540"/>
      <c r="R285" s="540"/>
      <c r="S285" s="541"/>
      <c r="T285" s="538">
        <v>42851</v>
      </c>
      <c r="U285" s="539">
        <v>42852</v>
      </c>
      <c r="V285" s="541"/>
      <c r="W285" s="542"/>
      <c r="X285" s="543" t="s">
        <v>559</v>
      </c>
      <c r="Y285" s="542">
        <v>42853</v>
      </c>
      <c r="Z285" s="499" t="str">
        <f ca="1">IF(F285="","",IF(VLOOKUP(F285,PROFILE!$B$6:$L$5000,11,FALSE)&lt;&gt;"OUT",VLOOKUP(F285,PROFILE!$B$6:$L$5000,9,FALSE)-NOW(),"OUT"))</f>
        <v>OUT</v>
      </c>
      <c r="AA285" s="389">
        <f t="shared" si="35"/>
        <v>9322</v>
      </c>
      <c r="AB285" s="389">
        <v>285</v>
      </c>
      <c r="AC285" s="559"/>
      <c r="AD285" s="560"/>
      <c r="AE285" s="561"/>
      <c r="AF285" s="562"/>
      <c r="AG285" s="563"/>
      <c r="AH285" s="564"/>
      <c r="AI285" s="565"/>
      <c r="AJ285" s="566"/>
      <c r="AK285" s="567"/>
      <c r="AL285" s="568"/>
      <c r="AM285" s="569"/>
      <c r="AN285" s="570"/>
      <c r="AO285" s="571"/>
      <c r="AP285" s="572"/>
      <c r="AQ285" s="573"/>
      <c r="AR285" s="574"/>
      <c r="AS285" s="575">
        <f t="shared" si="31"/>
        <v>42849</v>
      </c>
      <c r="AT285" s="576" t="str">
        <f t="shared" si="32"/>
        <v/>
      </c>
      <c r="AU285" s="576">
        <f t="shared" si="33"/>
        <v>42850</v>
      </c>
      <c r="AV285" s="576">
        <f t="shared" si="37"/>
        <v>42851</v>
      </c>
      <c r="AW285" s="576">
        <f t="shared" si="36"/>
        <v>42852</v>
      </c>
    </row>
    <row r="286" spans="6:49" ht="23.25" customHeight="1" x14ac:dyDescent="0.35">
      <c r="F286" s="535">
        <v>1704031</v>
      </c>
      <c r="G286" s="536" t="str">
        <f>IF(F286="","",IFERROR(VLOOKUP(F286,PROFILE!$B$6:$Z$1000,24,FALSE),""))</f>
        <v>TOYOTA</v>
      </c>
      <c r="H286" s="536" t="str">
        <f>IF(F286="","",IFERROR(VLOOKUP(F286,PROFILE!$B$6:$Z$1000,25,FALSE),""))</f>
        <v>VIGO</v>
      </c>
      <c r="I286" s="536" t="s">
        <v>1666</v>
      </c>
      <c r="J286" s="537" t="s">
        <v>44</v>
      </c>
      <c r="K286" s="538"/>
      <c r="L286" s="539"/>
      <c r="M286" s="540"/>
      <c r="N286" s="540"/>
      <c r="O286" s="541"/>
      <c r="P286" s="539"/>
      <c r="Q286" s="540"/>
      <c r="R286" s="540"/>
      <c r="S286" s="541"/>
      <c r="T286" s="538"/>
      <c r="U286" s="539"/>
      <c r="V286" s="541"/>
      <c r="W286" s="542"/>
      <c r="X286" s="711" t="s">
        <v>535</v>
      </c>
      <c r="Y286" s="542" t="str">
        <f>IF(F286="","","ยังไม่กำหนด")</f>
        <v>ยังไม่กำหนด</v>
      </c>
      <c r="Z286" s="499">
        <f ca="1">IF(F286="","",IF(VLOOKUP(F286,PROFILE!$B$6:$L$5000,11,FALSE)&lt;&gt;"OUT",VLOOKUP(F286,PROFILE!$B$6:$L$5000,9,FALSE)-NOW(),"OUT"))</f>
        <v>-17.973902430552698</v>
      </c>
      <c r="AA286" s="389">
        <f t="shared" si="35"/>
        <v>764</v>
      </c>
      <c r="AB286" s="389">
        <v>286</v>
      </c>
      <c r="AC286" s="559"/>
      <c r="AD286" s="560"/>
      <c r="AE286" s="561"/>
      <c r="AF286" s="562"/>
      <c r="AG286" s="563" t="s">
        <v>436</v>
      </c>
      <c r="AH286" s="564"/>
      <c r="AI286" s="565"/>
      <c r="AJ286" s="566" t="s">
        <v>581</v>
      </c>
      <c r="AK286" s="567"/>
      <c r="AL286" s="568"/>
      <c r="AM286" s="569"/>
      <c r="AN286" s="570"/>
      <c r="AO286" s="571"/>
      <c r="AP286" s="572"/>
      <c r="AQ286" s="573"/>
      <c r="AR286" s="574"/>
      <c r="AS286" s="575" t="str">
        <f t="shared" si="31"/>
        <v/>
      </c>
      <c r="AT286" s="576" t="str">
        <f t="shared" si="32"/>
        <v/>
      </c>
      <c r="AU286" s="576" t="str">
        <f t="shared" si="33"/>
        <v/>
      </c>
      <c r="AV286" s="576" t="str">
        <f t="shared" si="37"/>
        <v/>
      </c>
      <c r="AW286" s="576" t="str">
        <f t="shared" si="36"/>
        <v/>
      </c>
    </row>
    <row r="287" spans="6:49" ht="23.25" customHeight="1" x14ac:dyDescent="0.35">
      <c r="F287" s="535">
        <v>1702099</v>
      </c>
      <c r="G287" s="536" t="s">
        <v>294</v>
      </c>
      <c r="H287" s="536" t="s">
        <v>590</v>
      </c>
      <c r="I287" s="536" t="s">
        <v>1253</v>
      </c>
      <c r="J287" s="537" t="s">
        <v>43</v>
      </c>
      <c r="K287" s="538"/>
      <c r="L287" s="539">
        <v>42852</v>
      </c>
      <c r="M287" s="540"/>
      <c r="N287" s="540"/>
      <c r="O287" s="541"/>
      <c r="P287" s="539">
        <v>42853</v>
      </c>
      <c r="Q287" s="540">
        <v>42854</v>
      </c>
      <c r="R287" s="540"/>
      <c r="S287" s="541"/>
      <c r="T287" s="538">
        <v>42856</v>
      </c>
      <c r="U287" s="539">
        <v>42857</v>
      </c>
      <c r="V287" s="541"/>
      <c r="W287" s="542"/>
      <c r="X287" s="543" t="s">
        <v>559</v>
      </c>
      <c r="Y287" s="542">
        <v>42857</v>
      </c>
      <c r="Z287" s="499" t="str">
        <f ca="1">IF(F287="","",IF(VLOOKUP(F287,PROFILE!$B$6:$L$5000,11,FALSE)&lt;&gt;"OUT",VLOOKUP(F287,PROFILE!$B$6:$L$5000,9,FALSE)-NOW(),"OUT"))</f>
        <v>OUT</v>
      </c>
      <c r="AA287" s="389">
        <f t="shared" si="35"/>
        <v>3133</v>
      </c>
      <c r="AB287" s="389">
        <v>287</v>
      </c>
      <c r="AC287" s="559"/>
      <c r="AD287" s="560"/>
      <c r="AE287" s="561"/>
      <c r="AF287" s="562"/>
      <c r="AG287" s="563"/>
      <c r="AH287" s="564"/>
      <c r="AI287" s="565"/>
      <c r="AJ287" s="566"/>
      <c r="AK287" s="567"/>
      <c r="AL287" s="568"/>
      <c r="AM287" s="569"/>
      <c r="AN287" s="570"/>
      <c r="AO287" s="571"/>
      <c r="AP287" s="572"/>
      <c r="AQ287" s="573"/>
      <c r="AR287" s="574"/>
      <c r="AS287" s="575" t="str">
        <f t="shared" si="31"/>
        <v/>
      </c>
      <c r="AT287" s="576">
        <f t="shared" si="32"/>
        <v>42852</v>
      </c>
      <c r="AU287" s="576">
        <f t="shared" si="33"/>
        <v>42854</v>
      </c>
      <c r="AV287" s="576">
        <f t="shared" si="37"/>
        <v>42856</v>
      </c>
      <c r="AW287" s="576">
        <f t="shared" si="36"/>
        <v>42857</v>
      </c>
    </row>
    <row r="288" spans="6:49" ht="23.25" customHeight="1" x14ac:dyDescent="0.35">
      <c r="F288" s="535">
        <v>1703061</v>
      </c>
      <c r="G288" s="536" t="s">
        <v>310</v>
      </c>
      <c r="H288" s="536" t="s">
        <v>336</v>
      </c>
      <c r="I288" s="536" t="s">
        <v>1484</v>
      </c>
      <c r="J288" s="537" t="s">
        <v>44</v>
      </c>
      <c r="K288" s="538"/>
      <c r="L288" s="539">
        <v>42851</v>
      </c>
      <c r="M288" s="540"/>
      <c r="N288" s="540"/>
      <c r="O288" s="541"/>
      <c r="P288" s="539">
        <v>42852</v>
      </c>
      <c r="Q288" s="540">
        <v>42853</v>
      </c>
      <c r="R288" s="540"/>
      <c r="S288" s="541"/>
      <c r="T288" s="538">
        <v>42854</v>
      </c>
      <c r="U288" s="539">
        <v>42856</v>
      </c>
      <c r="V288" s="541">
        <v>42857</v>
      </c>
      <c r="W288" s="542">
        <v>42858</v>
      </c>
      <c r="X288" s="543" t="s">
        <v>559</v>
      </c>
      <c r="Y288" s="542">
        <v>42858</v>
      </c>
      <c r="Z288" s="499" t="str">
        <f ca="1">IF(F288="","",IF(VLOOKUP(F288,PROFILE!$B$6:$L$5000,11,FALSE)&lt;&gt;"OUT",VLOOKUP(F288,PROFILE!$B$6:$L$5000,9,FALSE)-NOW(),"OUT"))</f>
        <v>OUT</v>
      </c>
      <c r="AA288" s="389">
        <f t="shared" si="35"/>
        <v>8391</v>
      </c>
      <c r="AB288" s="389">
        <v>288</v>
      </c>
      <c r="AC288" s="559"/>
      <c r="AD288" s="560"/>
      <c r="AE288" s="561"/>
      <c r="AF288" s="562"/>
      <c r="AG288" s="563" t="s">
        <v>1597</v>
      </c>
      <c r="AH288" s="564"/>
      <c r="AI288" s="565"/>
      <c r="AJ288" s="566" t="s">
        <v>1204</v>
      </c>
      <c r="AK288" s="567"/>
      <c r="AL288" s="568"/>
      <c r="AM288" s="569"/>
      <c r="AN288" s="570"/>
      <c r="AO288" s="571"/>
      <c r="AP288" s="572"/>
      <c r="AQ288" s="573"/>
      <c r="AR288" s="574"/>
      <c r="AS288" s="575" t="str">
        <f t="shared" si="31"/>
        <v/>
      </c>
      <c r="AT288" s="576">
        <f t="shared" si="32"/>
        <v>42851</v>
      </c>
      <c r="AU288" s="576">
        <f t="shared" si="33"/>
        <v>42853</v>
      </c>
      <c r="AV288" s="576">
        <f t="shared" si="37"/>
        <v>42854</v>
      </c>
      <c r="AW288" s="576">
        <f t="shared" si="36"/>
        <v>42858</v>
      </c>
    </row>
    <row r="289" spans="6:49" ht="23.25" customHeight="1" x14ac:dyDescent="0.35">
      <c r="F289" s="535">
        <v>1704009</v>
      </c>
      <c r="G289" s="536" t="s">
        <v>310</v>
      </c>
      <c r="H289" s="536" t="s">
        <v>420</v>
      </c>
      <c r="I289" s="536" t="s">
        <v>1593</v>
      </c>
      <c r="J289" s="537" t="s">
        <v>1527</v>
      </c>
      <c r="K289" s="538">
        <v>42850</v>
      </c>
      <c r="L289" s="539"/>
      <c r="M289" s="540"/>
      <c r="N289" s="540"/>
      <c r="O289" s="541"/>
      <c r="P289" s="539">
        <v>42851</v>
      </c>
      <c r="Q289" s="540"/>
      <c r="R289" s="540"/>
      <c r="S289" s="541"/>
      <c r="T289" s="538">
        <v>42852</v>
      </c>
      <c r="U289" s="539">
        <v>42853</v>
      </c>
      <c r="V289" s="541"/>
      <c r="W289" s="542"/>
      <c r="X289" s="543" t="s">
        <v>559</v>
      </c>
      <c r="Y289" s="542">
        <v>42854</v>
      </c>
      <c r="Z289" s="499" t="str">
        <f ca="1">IF(F289="","",IF(VLOOKUP(F289,PROFILE!$B$6:$L$5000,11,FALSE)&lt;&gt;"OUT",VLOOKUP(F289,PROFILE!$B$6:$L$5000,9,FALSE)-NOW(),"OUT"))</f>
        <v>OUT</v>
      </c>
      <c r="AA289" s="389">
        <f t="shared" si="35"/>
        <v>9870</v>
      </c>
      <c r="AB289" s="389">
        <v>289</v>
      </c>
      <c r="AC289" s="559"/>
      <c r="AD289" s="560"/>
      <c r="AE289" s="561"/>
      <c r="AF289" s="562"/>
      <c r="AG289" s="563"/>
      <c r="AH289" s="564"/>
      <c r="AI289" s="565"/>
      <c r="AJ289" s="566" t="s">
        <v>1266</v>
      </c>
      <c r="AK289" s="567"/>
      <c r="AL289" s="568"/>
      <c r="AM289" s="569"/>
      <c r="AN289" s="570"/>
      <c r="AO289" s="571"/>
      <c r="AP289" s="572"/>
      <c r="AQ289" s="573"/>
      <c r="AR289" s="574"/>
      <c r="AS289" s="575">
        <f t="shared" si="31"/>
        <v>42850</v>
      </c>
      <c r="AT289" s="576" t="str">
        <f t="shared" si="32"/>
        <v/>
      </c>
      <c r="AU289" s="576">
        <f t="shared" si="33"/>
        <v>42851</v>
      </c>
      <c r="AV289" s="576">
        <f t="shared" si="37"/>
        <v>42852</v>
      </c>
      <c r="AW289" s="576">
        <f t="shared" si="36"/>
        <v>42853</v>
      </c>
    </row>
    <row r="290" spans="6:49" ht="23.25" customHeight="1" x14ac:dyDescent="0.35">
      <c r="F290" s="535">
        <v>1704034</v>
      </c>
      <c r="G290" s="536" t="s">
        <v>294</v>
      </c>
      <c r="H290" s="536" t="s">
        <v>389</v>
      </c>
      <c r="I290" s="536" t="s">
        <v>1682</v>
      </c>
      <c r="J290" s="537" t="s">
        <v>1527</v>
      </c>
      <c r="K290" s="538">
        <v>42857</v>
      </c>
      <c r="L290" s="539"/>
      <c r="M290" s="540"/>
      <c r="N290" s="540"/>
      <c r="O290" s="541"/>
      <c r="P290" s="539">
        <v>42858</v>
      </c>
      <c r="Q290" s="540"/>
      <c r="R290" s="540"/>
      <c r="S290" s="541"/>
      <c r="T290" s="538">
        <v>42859</v>
      </c>
      <c r="U290" s="539">
        <v>42860</v>
      </c>
      <c r="V290" s="541"/>
      <c r="W290" s="542"/>
      <c r="X290" s="543" t="s">
        <v>559</v>
      </c>
      <c r="Y290" s="542">
        <v>42861</v>
      </c>
      <c r="Z290" s="499">
        <f ca="1">IF(F290="","",IF(VLOOKUP(F290,PROFILE!$B$6:$L$5000,11,FALSE)&lt;&gt;"OUT",VLOOKUP(F290,PROFILE!$B$6:$L$5000,9,FALSE)-NOW(),"OUT"))</f>
        <v>-43032.973902430553</v>
      </c>
      <c r="AA290" s="389">
        <f t="shared" si="35"/>
        <v>2291</v>
      </c>
      <c r="AB290" s="389">
        <v>290</v>
      </c>
      <c r="AC290" s="559"/>
      <c r="AD290" s="560"/>
      <c r="AE290" s="561"/>
      <c r="AF290" s="562"/>
      <c r="AG290" s="563"/>
      <c r="AH290" s="564"/>
      <c r="AI290" s="565"/>
      <c r="AJ290" s="566" t="s">
        <v>1763</v>
      </c>
      <c r="AK290" s="567"/>
      <c r="AL290" s="568"/>
      <c r="AM290" s="569"/>
      <c r="AN290" s="570"/>
      <c r="AO290" s="571"/>
      <c r="AP290" s="572"/>
      <c r="AQ290" s="573"/>
      <c r="AR290" s="574"/>
      <c r="AS290" s="575">
        <f t="shared" si="31"/>
        <v>42857</v>
      </c>
      <c r="AT290" s="576" t="str">
        <f t="shared" si="32"/>
        <v/>
      </c>
      <c r="AU290" s="576">
        <f t="shared" si="33"/>
        <v>42858</v>
      </c>
      <c r="AV290" s="576">
        <f t="shared" si="37"/>
        <v>42859</v>
      </c>
      <c r="AW290" s="576">
        <f t="shared" si="36"/>
        <v>42860</v>
      </c>
    </row>
    <row r="291" spans="6:49" ht="23.25" customHeight="1" x14ac:dyDescent="0.35">
      <c r="F291" s="535">
        <v>1703076</v>
      </c>
      <c r="G291" s="536" t="s">
        <v>538</v>
      </c>
      <c r="H291" s="536" t="s">
        <v>1537</v>
      </c>
      <c r="I291" s="536" t="s">
        <v>1536</v>
      </c>
      <c r="J291" s="537" t="s">
        <v>44</v>
      </c>
      <c r="K291" s="538"/>
      <c r="L291" s="539">
        <v>42858</v>
      </c>
      <c r="M291" s="540"/>
      <c r="N291" s="540"/>
      <c r="O291" s="541"/>
      <c r="P291" s="539">
        <v>42859</v>
      </c>
      <c r="Q291" s="540">
        <v>42860</v>
      </c>
      <c r="R291" s="540"/>
      <c r="S291" s="541"/>
      <c r="T291" s="538">
        <v>42861</v>
      </c>
      <c r="U291" s="539">
        <v>42863</v>
      </c>
      <c r="V291" s="541"/>
      <c r="W291" s="542">
        <v>42864</v>
      </c>
      <c r="X291" s="543" t="s">
        <v>559</v>
      </c>
      <c r="Y291" s="542">
        <v>42865</v>
      </c>
      <c r="Z291" s="499" t="str">
        <f ca="1">IF(F291="","",IF(VLOOKUP(F291,PROFILE!$B$6:$L$5000,11,FALSE)&lt;&gt;"OUT",VLOOKUP(F291,PROFILE!$B$6:$L$5000,9,FALSE)-NOW(),"OUT"))</f>
        <v>OUT</v>
      </c>
      <c r="AA291" s="389">
        <f t="shared" si="35"/>
        <v>7487</v>
      </c>
      <c r="AB291" s="389">
        <v>291</v>
      </c>
      <c r="AC291" s="559"/>
      <c r="AD291" s="560"/>
      <c r="AE291" s="561"/>
      <c r="AF291" s="562"/>
      <c r="AG291" s="563" t="s">
        <v>1597</v>
      </c>
      <c r="AH291" s="564"/>
      <c r="AI291" s="565"/>
      <c r="AJ291" s="566" t="s">
        <v>439</v>
      </c>
      <c r="AK291" s="567"/>
      <c r="AL291" s="568"/>
      <c r="AM291" s="569"/>
      <c r="AN291" s="570"/>
      <c r="AO291" s="571"/>
      <c r="AP291" s="572"/>
      <c r="AQ291" s="573"/>
      <c r="AR291" s="574"/>
      <c r="AS291" s="575" t="str">
        <f t="shared" si="31"/>
        <v/>
      </c>
      <c r="AT291" s="576">
        <f t="shared" si="32"/>
        <v>42858</v>
      </c>
      <c r="AU291" s="576">
        <f t="shared" si="33"/>
        <v>42860</v>
      </c>
      <c r="AV291" s="576">
        <f t="shared" si="37"/>
        <v>42861</v>
      </c>
      <c r="AW291" s="576">
        <f t="shared" si="36"/>
        <v>42864</v>
      </c>
    </row>
    <row r="292" spans="6:49" ht="23.25" customHeight="1" x14ac:dyDescent="0.35">
      <c r="F292" s="535">
        <v>1703080</v>
      </c>
      <c r="G292" s="536" t="s">
        <v>538</v>
      </c>
      <c r="H292" s="536" t="s">
        <v>539</v>
      </c>
      <c r="I292" s="536" t="s">
        <v>1551</v>
      </c>
      <c r="J292" s="537" t="s">
        <v>44</v>
      </c>
      <c r="K292" s="538"/>
      <c r="L292" s="539">
        <v>42856</v>
      </c>
      <c r="M292" s="540"/>
      <c r="N292" s="540"/>
      <c r="O292" s="541"/>
      <c r="P292" s="539">
        <v>42857</v>
      </c>
      <c r="Q292" s="540">
        <v>42858</v>
      </c>
      <c r="R292" s="540"/>
      <c r="S292" s="541"/>
      <c r="T292" s="538">
        <v>42859</v>
      </c>
      <c r="U292" s="539">
        <v>42860</v>
      </c>
      <c r="V292" s="541">
        <v>42861</v>
      </c>
      <c r="W292" s="542"/>
      <c r="X292" s="543" t="s">
        <v>559</v>
      </c>
      <c r="Y292" s="542">
        <v>42861</v>
      </c>
      <c r="Z292" s="499" t="str">
        <f ca="1">IF(F292="","",IF(VLOOKUP(F292,PROFILE!$B$6:$L$5000,11,FALSE)&lt;&gt;"OUT",VLOOKUP(F292,PROFILE!$B$6:$L$5000,9,FALSE)-NOW(),"OUT"))</f>
        <v>OUT</v>
      </c>
      <c r="AA292" s="389">
        <f t="shared" si="35"/>
        <v>5934</v>
      </c>
      <c r="AB292" s="389">
        <v>292</v>
      </c>
      <c r="AC292" s="559"/>
      <c r="AD292" s="560"/>
      <c r="AE292" s="561"/>
      <c r="AF292" s="562"/>
      <c r="AG292" s="563" t="s">
        <v>1597</v>
      </c>
      <c r="AH292" s="564"/>
      <c r="AI292" s="565"/>
      <c r="AJ292" s="566" t="s">
        <v>23</v>
      </c>
      <c r="AK292" s="567"/>
      <c r="AL292" s="568"/>
      <c r="AM292" s="569"/>
      <c r="AN292" s="570"/>
      <c r="AO292" s="571"/>
      <c r="AP292" s="572"/>
      <c r="AQ292" s="573"/>
      <c r="AR292" s="574"/>
      <c r="AS292" s="575" t="str">
        <f t="shared" si="31"/>
        <v/>
      </c>
      <c r="AT292" s="576">
        <f t="shared" si="32"/>
        <v>42856</v>
      </c>
      <c r="AU292" s="576">
        <f t="shared" si="33"/>
        <v>42858</v>
      </c>
      <c r="AV292" s="576">
        <f t="shared" si="37"/>
        <v>42859</v>
      </c>
      <c r="AW292" s="576">
        <f t="shared" si="36"/>
        <v>42861</v>
      </c>
    </row>
    <row r="293" spans="6:49" ht="23.25" customHeight="1" x14ac:dyDescent="0.35">
      <c r="F293" s="535">
        <v>1704027</v>
      </c>
      <c r="G293" s="536" t="s">
        <v>310</v>
      </c>
      <c r="H293" s="536" t="s">
        <v>336</v>
      </c>
      <c r="I293" s="536" t="s">
        <v>2404</v>
      </c>
      <c r="J293" s="537" t="s">
        <v>44</v>
      </c>
      <c r="K293" s="538"/>
      <c r="L293" s="539">
        <v>42858</v>
      </c>
      <c r="M293" s="540"/>
      <c r="N293" s="540"/>
      <c r="O293" s="541"/>
      <c r="P293" s="539">
        <v>42859</v>
      </c>
      <c r="Q293" s="540">
        <v>42860</v>
      </c>
      <c r="R293" s="540"/>
      <c r="S293" s="541"/>
      <c r="T293" s="538">
        <v>42861</v>
      </c>
      <c r="U293" s="539">
        <v>42863</v>
      </c>
      <c r="V293" s="541">
        <v>42864</v>
      </c>
      <c r="W293" s="542"/>
      <c r="X293" s="543" t="s">
        <v>559</v>
      </c>
      <c r="Y293" s="542">
        <v>42864</v>
      </c>
      <c r="Z293" s="499" t="str">
        <f ca="1">IF(F293="","",IF(VLOOKUP(F293,PROFILE!$B$6:$L$5000,11,FALSE)&lt;&gt;"OUT",VLOOKUP(F293,PROFILE!$B$6:$L$5000,9,FALSE)-NOW(),"OUT"))</f>
        <v>OUT</v>
      </c>
      <c r="AA293" s="389" t="e">
        <f t="shared" si="35"/>
        <v>#VALUE!</v>
      </c>
      <c r="AB293" s="389">
        <v>293</v>
      </c>
      <c r="AC293" s="559"/>
      <c r="AD293" s="560"/>
      <c r="AE293" s="561"/>
      <c r="AF293" s="562"/>
      <c r="AG293" s="563" t="s">
        <v>1597</v>
      </c>
      <c r="AH293" s="564"/>
      <c r="AI293" s="565"/>
      <c r="AJ293" s="566" t="s">
        <v>23</v>
      </c>
      <c r="AK293" s="567"/>
      <c r="AL293" s="568"/>
      <c r="AM293" s="569"/>
      <c r="AN293" s="570"/>
      <c r="AO293" s="571"/>
      <c r="AP293" s="572"/>
      <c r="AQ293" s="573"/>
      <c r="AR293" s="574"/>
      <c r="AS293" s="575" t="str">
        <f t="shared" si="31"/>
        <v/>
      </c>
      <c r="AT293" s="576">
        <f t="shared" si="32"/>
        <v>42858</v>
      </c>
      <c r="AU293" s="576">
        <f t="shared" si="33"/>
        <v>42860</v>
      </c>
      <c r="AV293" s="576">
        <f t="shared" si="37"/>
        <v>42861</v>
      </c>
      <c r="AW293" s="576">
        <f t="shared" si="36"/>
        <v>42864</v>
      </c>
    </row>
    <row r="294" spans="6:49" ht="23.25" customHeight="1" x14ac:dyDescent="0.35">
      <c r="F294" s="535">
        <v>1703058</v>
      </c>
      <c r="G294" s="536" t="s">
        <v>294</v>
      </c>
      <c r="H294" s="536" t="s">
        <v>590</v>
      </c>
      <c r="I294" s="536" t="s">
        <v>1476</v>
      </c>
      <c r="J294" s="537" t="s">
        <v>44</v>
      </c>
      <c r="K294" s="538"/>
      <c r="L294" s="539">
        <v>42849</v>
      </c>
      <c r="M294" s="540"/>
      <c r="N294" s="540"/>
      <c r="O294" s="541"/>
      <c r="P294" s="539">
        <v>42850</v>
      </c>
      <c r="Q294" s="540">
        <v>42851</v>
      </c>
      <c r="R294" s="540"/>
      <c r="S294" s="541"/>
      <c r="T294" s="538">
        <v>42852</v>
      </c>
      <c r="U294" s="539">
        <v>42853</v>
      </c>
      <c r="V294" s="541">
        <v>42854</v>
      </c>
      <c r="W294" s="542"/>
      <c r="X294" s="543" t="s">
        <v>559</v>
      </c>
      <c r="Y294" s="542">
        <v>42854</v>
      </c>
      <c r="Z294" s="499" t="str">
        <f ca="1">IF(F294="","",IF(VLOOKUP(F294,PROFILE!$B$6:$L$5000,11,FALSE)&lt;&gt;"OUT",VLOOKUP(F294,PROFILE!$B$6:$L$5000,9,FALSE)-NOW(),"OUT"))</f>
        <v>OUT</v>
      </c>
      <c r="AA294" s="389">
        <f t="shared" si="35"/>
        <v>1534</v>
      </c>
      <c r="AB294" s="389">
        <v>294</v>
      </c>
      <c r="AC294" s="559"/>
      <c r="AD294" s="560"/>
      <c r="AE294" s="561"/>
      <c r="AF294" s="562"/>
      <c r="AG294" s="563"/>
      <c r="AH294" s="564"/>
      <c r="AI294" s="565"/>
      <c r="AJ294" s="566"/>
      <c r="AK294" s="567"/>
      <c r="AL294" s="568"/>
      <c r="AM294" s="569"/>
      <c r="AN294" s="570"/>
      <c r="AO294" s="571"/>
      <c r="AP294" s="572"/>
      <c r="AQ294" s="573"/>
      <c r="AR294" s="574"/>
      <c r="AS294" s="575" t="str">
        <f t="shared" si="31"/>
        <v/>
      </c>
      <c r="AT294" s="576">
        <f t="shared" si="32"/>
        <v>42849</v>
      </c>
      <c r="AU294" s="576">
        <f t="shared" si="33"/>
        <v>42851</v>
      </c>
      <c r="AV294" s="576">
        <f t="shared" si="37"/>
        <v>42852</v>
      </c>
      <c r="AW294" s="576">
        <f t="shared" si="36"/>
        <v>42854</v>
      </c>
    </row>
    <row r="295" spans="6:49" ht="23.25" customHeight="1" x14ac:dyDescent="0.35">
      <c r="F295" s="535">
        <v>1704014</v>
      </c>
      <c r="G295" s="536" t="s">
        <v>310</v>
      </c>
      <c r="H295" s="536" t="s">
        <v>420</v>
      </c>
      <c r="I295" s="536" t="s">
        <v>1603</v>
      </c>
      <c r="J295" s="537" t="s">
        <v>44</v>
      </c>
      <c r="K295" s="538"/>
      <c r="L295" s="539">
        <v>42859</v>
      </c>
      <c r="M295" s="540"/>
      <c r="N295" s="540"/>
      <c r="O295" s="541"/>
      <c r="P295" s="539">
        <v>42860</v>
      </c>
      <c r="Q295" s="540">
        <v>42861</v>
      </c>
      <c r="R295" s="540"/>
      <c r="S295" s="541"/>
      <c r="T295" s="538">
        <v>42863</v>
      </c>
      <c r="U295" s="539">
        <v>42864</v>
      </c>
      <c r="V295" s="541"/>
      <c r="W295" s="542"/>
      <c r="X295" s="543" t="s">
        <v>559</v>
      </c>
      <c r="Y295" s="542">
        <v>42864</v>
      </c>
      <c r="Z295" s="499" t="str">
        <f ca="1">IF(F295="","",IF(VLOOKUP(F295,PROFILE!$B$6:$L$5000,11,FALSE)&lt;&gt;"OUT",VLOOKUP(F295,PROFILE!$B$6:$L$5000,9,FALSE)-NOW(),"OUT"))</f>
        <v>OUT</v>
      </c>
      <c r="AA295" s="389">
        <f t="shared" si="35"/>
        <v>4291</v>
      </c>
      <c r="AB295" s="389">
        <v>295</v>
      </c>
      <c r="AC295" s="559"/>
      <c r="AD295" s="560"/>
      <c r="AE295" s="561"/>
      <c r="AF295" s="562"/>
      <c r="AG295" s="563" t="s">
        <v>1597</v>
      </c>
      <c r="AH295" s="564"/>
      <c r="AI295" s="565"/>
      <c r="AJ295" s="566"/>
      <c r="AK295" s="567"/>
      <c r="AL295" s="568"/>
      <c r="AM295" s="569"/>
      <c r="AN295" s="570"/>
      <c r="AO295" s="571"/>
      <c r="AP295" s="572"/>
      <c r="AQ295" s="573"/>
      <c r="AR295" s="574"/>
      <c r="AS295" s="575" t="str">
        <f t="shared" si="31"/>
        <v/>
      </c>
      <c r="AT295" s="576">
        <f t="shared" si="32"/>
        <v>42859</v>
      </c>
      <c r="AU295" s="576">
        <f t="shared" si="33"/>
        <v>42861</v>
      </c>
      <c r="AV295" s="576">
        <f t="shared" si="37"/>
        <v>42863</v>
      </c>
      <c r="AW295" s="576">
        <f t="shared" si="36"/>
        <v>42864</v>
      </c>
    </row>
    <row r="296" spans="6:49" ht="23.25" customHeight="1" x14ac:dyDescent="0.35">
      <c r="F296" s="535">
        <v>1704029</v>
      </c>
      <c r="G296" s="536" t="s">
        <v>403</v>
      </c>
      <c r="H296" s="536" t="s">
        <v>1237</v>
      </c>
      <c r="I296" s="536" t="s">
        <v>1657</v>
      </c>
      <c r="J296" s="537" t="s">
        <v>44</v>
      </c>
      <c r="K296" s="538"/>
      <c r="L296" s="539">
        <v>42860</v>
      </c>
      <c r="M296" s="540"/>
      <c r="N296" s="540"/>
      <c r="O296" s="541"/>
      <c r="P296" s="539">
        <v>42861</v>
      </c>
      <c r="Q296" s="540"/>
      <c r="R296" s="540"/>
      <c r="S296" s="541"/>
      <c r="T296" s="538">
        <v>42863</v>
      </c>
      <c r="U296" s="539">
        <v>42864</v>
      </c>
      <c r="V296" s="541"/>
      <c r="W296" s="542"/>
      <c r="X296" s="543" t="s">
        <v>559</v>
      </c>
      <c r="Y296" s="542">
        <v>42864</v>
      </c>
      <c r="Z296" s="499" t="str">
        <f ca="1">IF(F296="","",IF(VLOOKUP(F296,PROFILE!$B$6:$L$5000,11,FALSE)&lt;&gt;"OUT",VLOOKUP(F296,PROFILE!$B$6:$L$5000,9,FALSE)-NOW(),"OUT"))</f>
        <v>OUT</v>
      </c>
      <c r="AA296" s="389">
        <f t="shared" si="35"/>
        <v>634</v>
      </c>
      <c r="AB296" s="389">
        <v>296</v>
      </c>
      <c r="AC296" s="559"/>
      <c r="AD296" s="560"/>
      <c r="AE296" s="561"/>
      <c r="AF296" s="562"/>
      <c r="AG296" s="563" t="s">
        <v>1597</v>
      </c>
      <c r="AH296" s="564"/>
      <c r="AI296" s="565"/>
      <c r="AJ296" s="566" t="s">
        <v>581</v>
      </c>
      <c r="AK296" s="567"/>
      <c r="AL296" s="568"/>
      <c r="AM296" s="569"/>
      <c r="AN296" s="570"/>
      <c r="AO296" s="571"/>
      <c r="AP296" s="572" t="s">
        <v>436</v>
      </c>
      <c r="AQ296" s="573"/>
      <c r="AR296" s="574"/>
      <c r="AS296" s="575" t="str">
        <f t="shared" si="31"/>
        <v/>
      </c>
      <c r="AT296" s="576">
        <f t="shared" si="32"/>
        <v>42860</v>
      </c>
      <c r="AU296" s="576">
        <f t="shared" si="33"/>
        <v>42861</v>
      </c>
      <c r="AV296" s="576">
        <f t="shared" si="37"/>
        <v>42863</v>
      </c>
      <c r="AW296" s="576">
        <f t="shared" si="36"/>
        <v>42864</v>
      </c>
    </row>
    <row r="297" spans="6:49" ht="23.25" customHeight="1" x14ac:dyDescent="0.35">
      <c r="F297" s="535">
        <v>1701020</v>
      </c>
      <c r="G297" s="536" t="s">
        <v>294</v>
      </c>
      <c r="H297" s="536" t="s">
        <v>396</v>
      </c>
      <c r="I297" s="536" t="s">
        <v>395</v>
      </c>
      <c r="J297" s="537" t="s">
        <v>102</v>
      </c>
      <c r="K297" s="538"/>
      <c r="L297" s="539">
        <v>42870</v>
      </c>
      <c r="M297" s="540"/>
      <c r="N297" s="540"/>
      <c r="O297" s="541"/>
      <c r="P297" s="539">
        <v>42871</v>
      </c>
      <c r="Q297" s="540">
        <v>42872</v>
      </c>
      <c r="R297" s="540">
        <v>42873</v>
      </c>
      <c r="S297" s="541">
        <v>42874</v>
      </c>
      <c r="T297" s="538">
        <v>42875</v>
      </c>
      <c r="U297" s="539">
        <v>42877</v>
      </c>
      <c r="V297" s="541">
        <v>42878</v>
      </c>
      <c r="W297" s="542">
        <v>42879</v>
      </c>
      <c r="X297" s="543" t="s">
        <v>559</v>
      </c>
      <c r="Y297" s="542">
        <v>42882</v>
      </c>
      <c r="Z297" s="499" t="str">
        <f ca="1">IF(F297="","",IF(VLOOKUP(F297,PROFILE!$B$6:$L$5000,11,FALSE)&lt;&gt;"OUT",VLOOKUP(F297,PROFILE!$B$6:$L$5000,9,FALSE)-NOW(),"OUT"))</f>
        <v>OUT</v>
      </c>
      <c r="AA297" s="389">
        <f t="shared" si="35"/>
        <v>1867</v>
      </c>
      <c r="AB297" s="389">
        <v>297</v>
      </c>
      <c r="AC297" s="559"/>
      <c r="AD297" s="560"/>
      <c r="AE297" s="561"/>
      <c r="AF297" s="562"/>
      <c r="AG297" s="563" t="s">
        <v>1597</v>
      </c>
      <c r="AH297" s="564"/>
      <c r="AI297" s="565"/>
      <c r="AJ297" s="566" t="s">
        <v>1794</v>
      </c>
      <c r="AK297" s="567"/>
      <c r="AL297" s="568"/>
      <c r="AM297" s="569"/>
      <c r="AN297" s="570"/>
      <c r="AO297" s="571"/>
      <c r="AP297" s="572" t="s">
        <v>436</v>
      </c>
      <c r="AQ297" s="573"/>
      <c r="AR297" s="574"/>
      <c r="AS297" s="575" t="str">
        <f t="shared" si="31"/>
        <v/>
      </c>
      <c r="AT297" s="576">
        <f t="shared" si="32"/>
        <v>42870</v>
      </c>
      <c r="AU297" s="576">
        <f t="shared" si="33"/>
        <v>42874</v>
      </c>
      <c r="AV297" s="576">
        <f t="shared" si="37"/>
        <v>42875</v>
      </c>
      <c r="AW297" s="576">
        <f t="shared" si="36"/>
        <v>42879</v>
      </c>
    </row>
    <row r="298" spans="6:49" ht="23.25" customHeight="1" x14ac:dyDescent="0.35">
      <c r="F298" s="535">
        <v>1702100</v>
      </c>
      <c r="G298" s="536" t="s">
        <v>310</v>
      </c>
      <c r="H298" s="536" t="s">
        <v>400</v>
      </c>
      <c r="I298" s="536" t="s">
        <v>1255</v>
      </c>
      <c r="J298" s="537" t="s">
        <v>102</v>
      </c>
      <c r="K298" s="538"/>
      <c r="L298" s="539">
        <v>42870</v>
      </c>
      <c r="M298" s="540"/>
      <c r="N298" s="540"/>
      <c r="O298" s="541"/>
      <c r="P298" s="539">
        <v>42871</v>
      </c>
      <c r="Q298" s="540">
        <v>42872</v>
      </c>
      <c r="R298" s="540">
        <v>42873</v>
      </c>
      <c r="S298" s="541">
        <v>42874</v>
      </c>
      <c r="T298" s="538">
        <v>42875</v>
      </c>
      <c r="U298" s="539">
        <v>42877</v>
      </c>
      <c r="V298" s="541">
        <v>42878</v>
      </c>
      <c r="W298" s="542">
        <v>42879</v>
      </c>
      <c r="X298" s="543" t="s">
        <v>559</v>
      </c>
      <c r="Y298" s="542">
        <v>42882</v>
      </c>
      <c r="Z298" s="499" t="str">
        <f ca="1">IF(F298="","",IF(VLOOKUP(F298,PROFILE!$B$6:$L$5000,11,FALSE)&lt;&gt;"OUT",VLOOKUP(F298,PROFILE!$B$6:$L$5000,9,FALSE)-NOW(),"OUT"))</f>
        <v>OUT</v>
      </c>
      <c r="AA298" s="389">
        <f t="shared" si="35"/>
        <v>5091</v>
      </c>
      <c r="AB298" s="389">
        <v>298</v>
      </c>
      <c r="AC298" s="559"/>
      <c r="AD298" s="560"/>
      <c r="AE298" s="561"/>
      <c r="AF298" s="562"/>
      <c r="AG298" s="563" t="s">
        <v>435</v>
      </c>
      <c r="AH298" s="564"/>
      <c r="AI298" s="565"/>
      <c r="AJ298" s="566" t="s">
        <v>439</v>
      </c>
      <c r="AK298" s="567"/>
      <c r="AL298" s="568"/>
      <c r="AM298" s="569"/>
      <c r="AN298" s="570"/>
      <c r="AO298" s="571"/>
      <c r="AP298" s="572" t="s">
        <v>1597</v>
      </c>
      <c r="AQ298" s="573"/>
      <c r="AR298" s="574"/>
      <c r="AS298" s="575" t="str">
        <f t="shared" si="31"/>
        <v/>
      </c>
      <c r="AT298" s="576">
        <f t="shared" si="32"/>
        <v>42870</v>
      </c>
      <c r="AU298" s="576">
        <f t="shared" si="33"/>
        <v>42874</v>
      </c>
      <c r="AV298" s="576">
        <f t="shared" si="37"/>
        <v>42875</v>
      </c>
      <c r="AW298" s="576">
        <f t="shared" si="36"/>
        <v>42879</v>
      </c>
    </row>
    <row r="299" spans="6:49" ht="23.25" customHeight="1" x14ac:dyDescent="0.35">
      <c r="F299" s="535">
        <v>1703016</v>
      </c>
      <c r="G299" s="536" t="s">
        <v>538</v>
      </c>
      <c r="H299" s="536" t="s">
        <v>813</v>
      </c>
      <c r="I299" s="536" t="s">
        <v>1326</v>
      </c>
      <c r="J299" s="537" t="s">
        <v>44</v>
      </c>
      <c r="K299" s="538"/>
      <c r="L299" s="539">
        <v>42863</v>
      </c>
      <c r="M299" s="540"/>
      <c r="N299" s="540"/>
      <c r="O299" s="541"/>
      <c r="P299" s="539">
        <v>42864</v>
      </c>
      <c r="Q299" s="540">
        <v>42865</v>
      </c>
      <c r="R299" s="540">
        <v>42866</v>
      </c>
      <c r="S299" s="541"/>
      <c r="T299" s="538">
        <v>42867</v>
      </c>
      <c r="U299" s="539">
        <v>42868</v>
      </c>
      <c r="V299" s="541">
        <v>42870</v>
      </c>
      <c r="W299" s="542">
        <v>42871</v>
      </c>
      <c r="X299" s="543" t="s">
        <v>559</v>
      </c>
      <c r="Y299" s="542">
        <v>42872</v>
      </c>
      <c r="Z299" s="499" t="str">
        <f ca="1">IF(F299="","",IF(VLOOKUP(F299,PROFILE!$B$6:$L$5000,11,FALSE)&lt;&gt;"OUT",VLOOKUP(F299,PROFILE!$B$6:$L$5000,9,FALSE)-NOW(),"OUT"))</f>
        <v>OUT</v>
      </c>
      <c r="AA299" s="389">
        <f t="shared" si="35"/>
        <v>1723</v>
      </c>
      <c r="AB299" s="389">
        <v>299</v>
      </c>
      <c r="AC299" s="559"/>
      <c r="AD299" s="560"/>
      <c r="AE299" s="561"/>
      <c r="AF299" s="562"/>
      <c r="AG299" s="563" t="s">
        <v>1597</v>
      </c>
      <c r="AH299" s="564"/>
      <c r="AI299" s="565"/>
      <c r="AJ299" s="566" t="s">
        <v>23</v>
      </c>
      <c r="AK299" s="567"/>
      <c r="AL299" s="568"/>
      <c r="AM299" s="569"/>
      <c r="AN299" s="570"/>
      <c r="AO299" s="571"/>
      <c r="AP299" s="572" t="s">
        <v>1597</v>
      </c>
      <c r="AQ299" s="573"/>
      <c r="AR299" s="574"/>
      <c r="AS299" s="575" t="str">
        <f t="shared" si="31"/>
        <v/>
      </c>
      <c r="AT299" s="576">
        <f t="shared" si="32"/>
        <v>42863</v>
      </c>
      <c r="AU299" s="576">
        <f t="shared" si="33"/>
        <v>42866</v>
      </c>
      <c r="AV299" s="576">
        <f t="shared" si="37"/>
        <v>42867</v>
      </c>
      <c r="AW299" s="576">
        <f t="shared" si="36"/>
        <v>42871</v>
      </c>
    </row>
    <row r="300" spans="6:49" ht="23.25" customHeight="1" x14ac:dyDescent="0.35">
      <c r="F300" s="535">
        <v>1704026</v>
      </c>
      <c r="G300" s="536" t="s">
        <v>299</v>
      </c>
      <c r="H300" s="536" t="s">
        <v>648</v>
      </c>
      <c r="I300" s="536" t="s">
        <v>1647</v>
      </c>
      <c r="J300" s="537" t="s">
        <v>44</v>
      </c>
      <c r="K300" s="538"/>
      <c r="L300" s="539">
        <v>42861</v>
      </c>
      <c r="M300" s="540"/>
      <c r="N300" s="540"/>
      <c r="O300" s="541"/>
      <c r="P300" s="539">
        <v>42863</v>
      </c>
      <c r="Q300" s="540"/>
      <c r="R300" s="540"/>
      <c r="S300" s="541"/>
      <c r="T300" s="538">
        <v>42864</v>
      </c>
      <c r="U300" s="539">
        <v>42865</v>
      </c>
      <c r="V300" s="541"/>
      <c r="W300" s="542"/>
      <c r="X300" s="543" t="s">
        <v>559</v>
      </c>
      <c r="Y300" s="542">
        <v>42865</v>
      </c>
      <c r="Z300" s="499" t="str">
        <f ca="1">IF(F300="","",IF(VLOOKUP(F300,PROFILE!$B$6:$L$5000,11,FALSE)&lt;&gt;"OUT",VLOOKUP(F300,PROFILE!$B$6:$L$5000,9,FALSE)-NOW(),"OUT"))</f>
        <v>OUT</v>
      </c>
      <c r="AA300" s="389">
        <f t="shared" si="35"/>
        <v>1703</v>
      </c>
      <c r="AB300" s="389">
        <v>300</v>
      </c>
      <c r="AC300" s="559"/>
      <c r="AD300" s="560"/>
      <c r="AE300" s="561"/>
      <c r="AF300" s="562"/>
      <c r="AG300" s="563" t="s">
        <v>1597</v>
      </c>
      <c r="AH300" s="564"/>
      <c r="AI300" s="565"/>
      <c r="AJ300" s="566" t="s">
        <v>581</v>
      </c>
      <c r="AK300" s="567"/>
      <c r="AL300" s="568"/>
      <c r="AM300" s="569"/>
      <c r="AN300" s="570"/>
      <c r="AO300" s="571"/>
      <c r="AP300" s="572"/>
      <c r="AQ300" s="573"/>
      <c r="AR300" s="574"/>
      <c r="AS300" s="575" t="str">
        <f t="shared" si="31"/>
        <v/>
      </c>
      <c r="AT300" s="576">
        <f t="shared" si="32"/>
        <v>42861</v>
      </c>
      <c r="AU300" s="576">
        <f t="shared" si="33"/>
        <v>42863</v>
      </c>
      <c r="AV300" s="576">
        <f t="shared" si="37"/>
        <v>42864</v>
      </c>
      <c r="AW300" s="576">
        <f t="shared" si="36"/>
        <v>42865</v>
      </c>
    </row>
    <row r="301" spans="6:49" ht="23.25" customHeight="1" x14ac:dyDescent="0.35">
      <c r="F301" s="535">
        <v>1704038</v>
      </c>
      <c r="G301" s="536" t="s">
        <v>294</v>
      </c>
      <c r="H301" s="536" t="s">
        <v>590</v>
      </c>
      <c r="I301" s="536" t="s">
        <v>1701</v>
      </c>
      <c r="J301" s="537" t="s">
        <v>44</v>
      </c>
      <c r="K301" s="538">
        <v>42859</v>
      </c>
      <c r="L301" s="539"/>
      <c r="M301" s="540"/>
      <c r="N301" s="540"/>
      <c r="O301" s="541"/>
      <c r="P301" s="539"/>
      <c r="Q301" s="540"/>
      <c r="R301" s="540"/>
      <c r="S301" s="541"/>
      <c r="T301" s="538"/>
      <c r="U301" s="539"/>
      <c r="V301" s="541"/>
      <c r="W301" s="542"/>
      <c r="X301" s="543" t="s">
        <v>559</v>
      </c>
      <c r="Y301" s="542">
        <v>42859</v>
      </c>
      <c r="Z301" s="499" t="str">
        <f ca="1">IF(F301="","",IF(VLOOKUP(F301,PROFILE!$B$6:$L$5000,11,FALSE)&lt;&gt;"OUT",VLOOKUP(F301,PROFILE!$B$6:$L$5000,9,FALSE)-NOW(),"OUT"))</f>
        <v>OUT</v>
      </c>
      <c r="AA301" s="389">
        <f t="shared" si="35"/>
        <v>9795</v>
      </c>
      <c r="AB301" s="389">
        <v>301</v>
      </c>
      <c r="AC301" s="559"/>
      <c r="AD301" s="560"/>
      <c r="AE301" s="561"/>
      <c r="AF301" s="562"/>
      <c r="AG301" s="563" t="s">
        <v>435</v>
      </c>
      <c r="AH301" s="564"/>
      <c r="AI301" s="565"/>
      <c r="AJ301" s="566" t="s">
        <v>581</v>
      </c>
      <c r="AK301" s="567"/>
      <c r="AL301" s="568"/>
      <c r="AM301" s="569"/>
      <c r="AN301" s="570"/>
      <c r="AO301" s="571"/>
      <c r="AP301" s="572"/>
      <c r="AQ301" s="573"/>
      <c r="AR301" s="574"/>
      <c r="AS301" s="575">
        <f t="shared" si="31"/>
        <v>42859</v>
      </c>
      <c r="AT301" s="576" t="str">
        <f t="shared" si="32"/>
        <v/>
      </c>
      <c r="AU301" s="576" t="str">
        <f t="shared" si="33"/>
        <v/>
      </c>
      <c r="AV301" s="576" t="str">
        <f t="shared" si="37"/>
        <v/>
      </c>
      <c r="AW301" s="576" t="str">
        <f t="shared" si="36"/>
        <v/>
      </c>
    </row>
    <row r="302" spans="6:49" ht="23.25" customHeight="1" x14ac:dyDescent="0.35">
      <c r="F302" s="535">
        <v>1705001</v>
      </c>
      <c r="G302" s="536" t="s">
        <v>315</v>
      </c>
      <c r="H302" s="536" t="s">
        <v>333</v>
      </c>
      <c r="I302" s="536" t="s">
        <v>1716</v>
      </c>
      <c r="J302" s="537" t="s">
        <v>44</v>
      </c>
      <c r="K302" s="538"/>
      <c r="L302" s="539">
        <v>42859</v>
      </c>
      <c r="M302" s="540"/>
      <c r="N302" s="540"/>
      <c r="O302" s="541"/>
      <c r="P302" s="539">
        <v>42860</v>
      </c>
      <c r="Q302" s="540"/>
      <c r="R302" s="540"/>
      <c r="S302" s="541"/>
      <c r="T302" s="538">
        <v>42861</v>
      </c>
      <c r="U302" s="539">
        <v>42863</v>
      </c>
      <c r="V302" s="541"/>
      <c r="W302" s="542">
        <v>42864</v>
      </c>
      <c r="X302" s="543" t="s">
        <v>559</v>
      </c>
      <c r="Y302" s="542">
        <v>42864</v>
      </c>
      <c r="Z302" s="499" t="str">
        <f ca="1">IF(F302="","",IF(VLOOKUP(F302,PROFILE!$B$6:$L$5000,11,FALSE)&lt;&gt;"OUT",VLOOKUP(F302,PROFILE!$B$6:$L$5000,9,FALSE)-NOW(),"OUT"))</f>
        <v>OUT</v>
      </c>
      <c r="AA302" s="389">
        <f t="shared" si="35"/>
        <v>4975</v>
      </c>
      <c r="AB302" s="389">
        <v>302</v>
      </c>
      <c r="AC302" s="559"/>
      <c r="AD302" s="560"/>
      <c r="AE302" s="561"/>
      <c r="AF302" s="562"/>
      <c r="AG302" s="563" t="s">
        <v>436</v>
      </c>
      <c r="AH302" s="564"/>
      <c r="AI302" s="565"/>
      <c r="AJ302" s="566" t="s">
        <v>1794</v>
      </c>
      <c r="AK302" s="567"/>
      <c r="AL302" s="568"/>
      <c r="AM302" s="569"/>
      <c r="AN302" s="570"/>
      <c r="AO302" s="571"/>
      <c r="AP302" s="572" t="s">
        <v>436</v>
      </c>
      <c r="AQ302" s="573"/>
      <c r="AR302" s="574"/>
      <c r="AS302" s="575" t="str">
        <f t="shared" si="31"/>
        <v/>
      </c>
      <c r="AT302" s="576">
        <f t="shared" si="32"/>
        <v>42859</v>
      </c>
      <c r="AU302" s="576">
        <f t="shared" si="33"/>
        <v>42860</v>
      </c>
      <c r="AV302" s="576">
        <f t="shared" si="37"/>
        <v>42861</v>
      </c>
      <c r="AW302" s="576">
        <f t="shared" si="36"/>
        <v>42864</v>
      </c>
    </row>
    <row r="303" spans="6:49" ht="23.25" customHeight="1" x14ac:dyDescent="0.35">
      <c r="F303" s="535">
        <v>1705002</v>
      </c>
      <c r="G303" s="536" t="s">
        <v>328</v>
      </c>
      <c r="H303" s="536" t="s">
        <v>1370</v>
      </c>
      <c r="I303" s="536" t="s">
        <v>1731</v>
      </c>
      <c r="J303" s="537" t="s">
        <v>44</v>
      </c>
      <c r="K303" s="538"/>
      <c r="L303" s="539">
        <v>42859</v>
      </c>
      <c r="M303" s="540"/>
      <c r="N303" s="540"/>
      <c r="O303" s="541"/>
      <c r="P303" s="539">
        <v>42860</v>
      </c>
      <c r="Q303" s="540">
        <v>42861</v>
      </c>
      <c r="R303" s="540"/>
      <c r="S303" s="541"/>
      <c r="T303" s="538">
        <v>42863</v>
      </c>
      <c r="U303" s="539">
        <v>42864</v>
      </c>
      <c r="V303" s="541"/>
      <c r="W303" s="542">
        <v>42865</v>
      </c>
      <c r="X303" s="543" t="s">
        <v>559</v>
      </c>
      <c r="Y303" s="542">
        <v>42865</v>
      </c>
      <c r="Z303" s="499" t="str">
        <f ca="1">IF(F303="","",IF(VLOOKUP(F303,PROFILE!$B$6:$L$5000,11,FALSE)&lt;&gt;"OUT",VLOOKUP(F303,PROFILE!$B$6:$L$5000,9,FALSE)-NOW(),"OUT"))</f>
        <v>OUT</v>
      </c>
      <c r="AA303" s="389">
        <f t="shared" si="35"/>
        <v>3104</v>
      </c>
      <c r="AB303" s="389">
        <v>303</v>
      </c>
      <c r="AC303" s="559"/>
      <c r="AD303" s="560"/>
      <c r="AE303" s="561"/>
      <c r="AF303" s="562"/>
      <c r="AG303" s="563" t="s">
        <v>1597</v>
      </c>
      <c r="AH303" s="564"/>
      <c r="AI303" s="565"/>
      <c r="AJ303" s="566" t="s">
        <v>437</v>
      </c>
      <c r="AK303" s="567"/>
      <c r="AL303" s="568"/>
      <c r="AM303" s="569"/>
      <c r="AN303" s="570"/>
      <c r="AO303" s="571"/>
      <c r="AP303" s="572" t="s">
        <v>436</v>
      </c>
      <c r="AQ303" s="573"/>
      <c r="AR303" s="574"/>
      <c r="AS303" s="575" t="str">
        <f t="shared" si="31"/>
        <v/>
      </c>
      <c r="AT303" s="576">
        <f t="shared" si="32"/>
        <v>42859</v>
      </c>
      <c r="AU303" s="576">
        <f t="shared" si="33"/>
        <v>42861</v>
      </c>
      <c r="AV303" s="576">
        <f t="shared" si="37"/>
        <v>42863</v>
      </c>
      <c r="AW303" s="576">
        <f t="shared" si="36"/>
        <v>42865</v>
      </c>
    </row>
    <row r="304" spans="6:49" ht="23.25" customHeight="1" x14ac:dyDescent="0.35">
      <c r="F304" s="535">
        <v>1705003</v>
      </c>
      <c r="G304" s="536" t="s">
        <v>328</v>
      </c>
      <c r="H304" s="536" t="s">
        <v>329</v>
      </c>
      <c r="I304" s="536" t="s">
        <v>1732</v>
      </c>
      <c r="J304" s="537" t="s">
        <v>102</v>
      </c>
      <c r="K304" s="538"/>
      <c r="L304" s="539">
        <v>42870</v>
      </c>
      <c r="M304" s="540"/>
      <c r="N304" s="540"/>
      <c r="O304" s="541"/>
      <c r="P304" s="539">
        <v>42871</v>
      </c>
      <c r="Q304" s="540">
        <v>42872</v>
      </c>
      <c r="R304" s="540">
        <v>42873</v>
      </c>
      <c r="S304" s="541">
        <v>42874</v>
      </c>
      <c r="T304" s="538">
        <v>42875</v>
      </c>
      <c r="U304" s="539">
        <v>42877</v>
      </c>
      <c r="V304" s="541">
        <v>42878</v>
      </c>
      <c r="W304" s="542">
        <v>42879</v>
      </c>
      <c r="X304" s="543" t="s">
        <v>559</v>
      </c>
      <c r="Y304" s="542">
        <v>42882</v>
      </c>
      <c r="Z304" s="499" t="str">
        <f ca="1">IF(F304="","",IF(VLOOKUP(F304,PROFILE!$B$6:$L$5000,11,FALSE)&lt;&gt;"OUT",VLOOKUP(F304,PROFILE!$B$6:$L$5000,9,FALSE)-NOW(),"OUT"))</f>
        <v>OUT</v>
      </c>
      <c r="AA304" s="389">
        <f t="shared" si="35"/>
        <v>3116</v>
      </c>
      <c r="AB304" s="389">
        <v>304</v>
      </c>
      <c r="AC304" s="559"/>
      <c r="AD304" s="560"/>
      <c r="AE304" s="561"/>
      <c r="AF304" s="562"/>
      <c r="AG304" s="563" t="s">
        <v>1597</v>
      </c>
      <c r="AH304" s="564"/>
      <c r="AI304" s="565"/>
      <c r="AJ304" s="566" t="s">
        <v>439</v>
      </c>
      <c r="AK304" s="567"/>
      <c r="AL304" s="568"/>
      <c r="AM304" s="569"/>
      <c r="AN304" s="570"/>
      <c r="AO304" s="571"/>
      <c r="AP304" s="572"/>
      <c r="AQ304" s="573"/>
      <c r="AR304" s="574"/>
      <c r="AS304" s="575" t="str">
        <f t="shared" si="31"/>
        <v/>
      </c>
      <c r="AT304" s="576">
        <f t="shared" si="32"/>
        <v>42870</v>
      </c>
      <c r="AU304" s="576">
        <f t="shared" si="33"/>
        <v>42874</v>
      </c>
      <c r="AV304" s="576">
        <f t="shared" si="37"/>
        <v>42875</v>
      </c>
      <c r="AW304" s="576">
        <f t="shared" si="36"/>
        <v>42879</v>
      </c>
    </row>
    <row r="305" spans="6:49" ht="23.25" customHeight="1" x14ac:dyDescent="0.35">
      <c r="F305" s="535">
        <v>1703026</v>
      </c>
      <c r="G305" s="536" t="s">
        <v>403</v>
      </c>
      <c r="H305" s="536" t="s">
        <v>1237</v>
      </c>
      <c r="I305" s="536" t="s">
        <v>1363</v>
      </c>
      <c r="J305" s="537" t="s">
        <v>102</v>
      </c>
      <c r="K305" s="538">
        <v>42872</v>
      </c>
      <c r="L305" s="539">
        <v>42873</v>
      </c>
      <c r="M305" s="540"/>
      <c r="N305" s="540"/>
      <c r="O305" s="541"/>
      <c r="P305" s="539">
        <v>42874</v>
      </c>
      <c r="Q305" s="540">
        <v>42875</v>
      </c>
      <c r="R305" s="540">
        <v>42877</v>
      </c>
      <c r="S305" s="541">
        <v>42878</v>
      </c>
      <c r="T305" s="538">
        <v>42879</v>
      </c>
      <c r="U305" s="539">
        <v>42880</v>
      </c>
      <c r="V305" s="541">
        <v>42881</v>
      </c>
      <c r="W305" s="542">
        <v>42882</v>
      </c>
      <c r="X305" s="543" t="s">
        <v>559</v>
      </c>
      <c r="Y305" s="542">
        <v>42885</v>
      </c>
      <c r="Z305" s="499" t="str">
        <f ca="1">IF(F305="","",IF(VLOOKUP(F305,PROFILE!$B$6:$L$5000,11,FALSE)&lt;&gt;"OUT",VLOOKUP(F305,PROFILE!$B$6:$L$5000,9,FALSE)-NOW(),"OUT"))</f>
        <v>OUT</v>
      </c>
      <c r="AA305" s="389">
        <f t="shared" si="35"/>
        <v>1996</v>
      </c>
      <c r="AB305" s="389">
        <v>305</v>
      </c>
      <c r="AC305" s="559"/>
      <c r="AD305" s="560"/>
      <c r="AE305" s="561"/>
      <c r="AF305" s="562"/>
      <c r="AG305" s="563" t="s">
        <v>1597</v>
      </c>
      <c r="AH305" s="564"/>
      <c r="AI305" s="565"/>
      <c r="AJ305" s="566" t="s">
        <v>581</v>
      </c>
      <c r="AK305" s="567"/>
      <c r="AL305" s="568"/>
      <c r="AM305" s="569"/>
      <c r="AN305" s="570"/>
      <c r="AO305" s="571"/>
      <c r="AP305" s="572"/>
      <c r="AQ305" s="573"/>
      <c r="AR305" s="574"/>
      <c r="AS305" s="575">
        <f t="shared" si="31"/>
        <v>42872</v>
      </c>
      <c r="AT305" s="576">
        <f t="shared" si="32"/>
        <v>42873</v>
      </c>
      <c r="AU305" s="576">
        <f t="shared" si="33"/>
        <v>42878</v>
      </c>
      <c r="AV305" s="576">
        <f t="shared" si="37"/>
        <v>42879</v>
      </c>
      <c r="AW305" s="576">
        <f t="shared" si="36"/>
        <v>42882</v>
      </c>
    </row>
    <row r="306" spans="6:49" ht="23.25" customHeight="1" x14ac:dyDescent="0.35">
      <c r="F306" s="535">
        <v>1703060</v>
      </c>
      <c r="G306" s="536" t="s">
        <v>315</v>
      </c>
      <c r="H306" s="536" t="s">
        <v>316</v>
      </c>
      <c r="I306" s="536" t="s">
        <v>1482</v>
      </c>
      <c r="J306" s="537" t="s">
        <v>44</v>
      </c>
      <c r="K306" s="538"/>
      <c r="L306" s="539">
        <v>42863</v>
      </c>
      <c r="M306" s="540"/>
      <c r="N306" s="540"/>
      <c r="O306" s="541"/>
      <c r="P306" s="539">
        <v>42864</v>
      </c>
      <c r="Q306" s="540">
        <v>42865</v>
      </c>
      <c r="R306" s="540"/>
      <c r="S306" s="541"/>
      <c r="T306" s="538">
        <v>42866</v>
      </c>
      <c r="U306" s="539">
        <v>42867</v>
      </c>
      <c r="V306" s="541"/>
      <c r="W306" s="542">
        <v>42868</v>
      </c>
      <c r="X306" s="543" t="s">
        <v>559</v>
      </c>
      <c r="Y306" s="542">
        <v>42868</v>
      </c>
      <c r="Z306" s="499" t="str">
        <f ca="1">IF(F306="","",IF(VLOOKUP(F306,PROFILE!$B$6:$L$5000,11,FALSE)&lt;&gt;"OUT",VLOOKUP(F306,PROFILE!$B$6:$L$5000,9,FALSE)-NOW(),"OUT"))</f>
        <v>OUT</v>
      </c>
      <c r="AA306" s="389">
        <f t="shared" si="35"/>
        <v>963</v>
      </c>
      <c r="AB306" s="389">
        <v>306</v>
      </c>
      <c r="AC306" s="559"/>
      <c r="AD306" s="560"/>
      <c r="AE306" s="561"/>
      <c r="AF306" s="562"/>
      <c r="AG306" s="563" t="s">
        <v>436</v>
      </c>
      <c r="AH306" s="564"/>
      <c r="AI306" s="565"/>
      <c r="AJ306" s="566" t="s">
        <v>1794</v>
      </c>
      <c r="AK306" s="567"/>
      <c r="AL306" s="568"/>
      <c r="AM306" s="569"/>
      <c r="AN306" s="570"/>
      <c r="AO306" s="571"/>
      <c r="AP306" s="572" t="s">
        <v>440</v>
      </c>
      <c r="AQ306" s="573"/>
      <c r="AR306" s="574"/>
      <c r="AS306" s="575" t="str">
        <f t="shared" si="31"/>
        <v/>
      </c>
      <c r="AT306" s="576">
        <f t="shared" si="32"/>
        <v>42863</v>
      </c>
      <c r="AU306" s="576">
        <f t="shared" si="33"/>
        <v>42865</v>
      </c>
      <c r="AV306" s="576">
        <f t="shared" si="37"/>
        <v>42866</v>
      </c>
      <c r="AW306" s="576">
        <f t="shared" si="36"/>
        <v>42868</v>
      </c>
    </row>
    <row r="307" spans="6:49" ht="23.25" customHeight="1" x14ac:dyDescent="0.35">
      <c r="F307" s="535">
        <v>1703068</v>
      </c>
      <c r="G307" s="536" t="s">
        <v>310</v>
      </c>
      <c r="H307" s="536" t="s">
        <v>400</v>
      </c>
      <c r="I307" s="536" t="s">
        <v>1513</v>
      </c>
      <c r="J307" s="537" t="s">
        <v>44</v>
      </c>
      <c r="K307" s="538"/>
      <c r="L307" s="539">
        <v>42860</v>
      </c>
      <c r="M307" s="540"/>
      <c r="N307" s="540"/>
      <c r="O307" s="541"/>
      <c r="P307" s="539">
        <v>42861</v>
      </c>
      <c r="Q307" s="540">
        <v>42863</v>
      </c>
      <c r="R307" s="540">
        <v>42864</v>
      </c>
      <c r="S307" s="541"/>
      <c r="T307" s="538">
        <v>42865</v>
      </c>
      <c r="U307" s="539">
        <v>42866</v>
      </c>
      <c r="V307" s="541">
        <v>42867</v>
      </c>
      <c r="W307" s="542">
        <v>42868</v>
      </c>
      <c r="X307" s="543" t="s">
        <v>559</v>
      </c>
      <c r="Y307" s="542">
        <v>42868</v>
      </c>
      <c r="Z307" s="499" t="str">
        <f ca="1">IF(F307="","",IF(VLOOKUP(F307,PROFILE!$B$6:$L$5000,11,FALSE)&lt;&gt;"OUT",VLOOKUP(F307,PROFILE!$B$6:$L$5000,9,FALSE)-NOW(),"OUT"))</f>
        <v>OUT</v>
      </c>
      <c r="AA307" s="389">
        <f t="shared" si="35"/>
        <v>4923</v>
      </c>
      <c r="AB307" s="389">
        <v>307</v>
      </c>
      <c r="AC307" s="559"/>
      <c r="AD307" s="560"/>
      <c r="AE307" s="561"/>
      <c r="AF307" s="562"/>
      <c r="AG307" s="563" t="s">
        <v>1597</v>
      </c>
      <c r="AH307" s="564"/>
      <c r="AI307" s="565"/>
      <c r="AJ307" s="566" t="s">
        <v>439</v>
      </c>
      <c r="AK307" s="567"/>
      <c r="AL307" s="568"/>
      <c r="AM307" s="569"/>
      <c r="AN307" s="570"/>
      <c r="AO307" s="571"/>
      <c r="AP307" s="572" t="s">
        <v>436</v>
      </c>
      <c r="AQ307" s="573"/>
      <c r="AR307" s="574"/>
      <c r="AS307" s="575" t="str">
        <f t="shared" si="31"/>
        <v/>
      </c>
      <c r="AT307" s="576">
        <f t="shared" si="32"/>
        <v>42860</v>
      </c>
      <c r="AU307" s="576">
        <f t="shared" si="33"/>
        <v>42864</v>
      </c>
      <c r="AV307" s="576">
        <f t="shared" si="37"/>
        <v>42865</v>
      </c>
      <c r="AW307" s="576">
        <f t="shared" si="36"/>
        <v>42868</v>
      </c>
    </row>
    <row r="308" spans="6:49" ht="23.25" customHeight="1" x14ac:dyDescent="0.35">
      <c r="F308" s="535">
        <v>1704013</v>
      </c>
      <c r="G308" s="536" t="s">
        <v>323</v>
      </c>
      <c r="H308" s="536">
        <v>2</v>
      </c>
      <c r="I308" s="536" t="s">
        <v>1601</v>
      </c>
      <c r="J308" s="537" t="s">
        <v>102</v>
      </c>
      <c r="K308" s="538">
        <v>42872</v>
      </c>
      <c r="L308" s="539">
        <v>42873</v>
      </c>
      <c r="M308" s="540"/>
      <c r="N308" s="540"/>
      <c r="O308" s="541"/>
      <c r="P308" s="539">
        <v>42874</v>
      </c>
      <c r="Q308" s="540">
        <v>42875</v>
      </c>
      <c r="R308" s="540">
        <v>42877</v>
      </c>
      <c r="S308" s="541">
        <v>42878</v>
      </c>
      <c r="T308" s="538">
        <v>42879</v>
      </c>
      <c r="U308" s="539">
        <v>42880</v>
      </c>
      <c r="V308" s="541">
        <v>42881</v>
      </c>
      <c r="W308" s="542">
        <v>42882</v>
      </c>
      <c r="X308" s="543" t="s">
        <v>559</v>
      </c>
      <c r="Y308" s="542">
        <v>42885</v>
      </c>
      <c r="Z308" s="499" t="str">
        <f ca="1">IF(F308="","",IF(VLOOKUP(F308,PROFILE!$B$6:$L$5000,11,FALSE)&lt;&gt;"OUT",VLOOKUP(F308,PROFILE!$B$6:$L$5000,9,FALSE)-NOW(),"OUT"))</f>
        <v>OUT</v>
      </c>
      <c r="AA308" s="389">
        <f t="shared" si="35"/>
        <v>5207</v>
      </c>
      <c r="AB308" s="389">
        <v>308</v>
      </c>
      <c r="AC308" s="559"/>
      <c r="AD308" s="560"/>
      <c r="AE308" s="561"/>
      <c r="AF308" s="562"/>
      <c r="AG308" s="563" t="s">
        <v>1597</v>
      </c>
      <c r="AH308" s="564"/>
      <c r="AI308" s="565"/>
      <c r="AJ308" s="566" t="s">
        <v>23</v>
      </c>
      <c r="AK308" s="567"/>
      <c r="AL308" s="568"/>
      <c r="AM308" s="569"/>
      <c r="AN308" s="570"/>
      <c r="AO308" s="571"/>
      <c r="AP308" s="572"/>
      <c r="AQ308" s="573"/>
      <c r="AR308" s="574"/>
      <c r="AS308" s="575">
        <f t="shared" si="31"/>
        <v>42872</v>
      </c>
      <c r="AT308" s="576">
        <f t="shared" si="32"/>
        <v>42873</v>
      </c>
      <c r="AU308" s="576">
        <f t="shared" si="33"/>
        <v>42878</v>
      </c>
      <c r="AV308" s="576">
        <f t="shared" si="37"/>
        <v>42879</v>
      </c>
      <c r="AW308" s="576">
        <f t="shared" si="36"/>
        <v>42882</v>
      </c>
    </row>
    <row r="309" spans="6:49" ht="23.25" customHeight="1" x14ac:dyDescent="0.35">
      <c r="F309" s="535">
        <v>1705009</v>
      </c>
      <c r="G309" s="536" t="s">
        <v>310</v>
      </c>
      <c r="H309" s="536" t="s">
        <v>336</v>
      </c>
      <c r="I309" s="536" t="s">
        <v>1742</v>
      </c>
      <c r="J309" s="537" t="s">
        <v>43</v>
      </c>
      <c r="K309" s="538"/>
      <c r="L309" s="539">
        <v>42859</v>
      </c>
      <c r="M309" s="540"/>
      <c r="N309" s="540"/>
      <c r="O309" s="541"/>
      <c r="P309" s="539">
        <v>42860</v>
      </c>
      <c r="Q309" s="540"/>
      <c r="R309" s="540"/>
      <c r="S309" s="541"/>
      <c r="T309" s="538">
        <v>42861</v>
      </c>
      <c r="U309" s="539">
        <v>42863</v>
      </c>
      <c r="V309" s="541"/>
      <c r="W309" s="542"/>
      <c r="X309" s="543" t="s">
        <v>559</v>
      </c>
      <c r="Y309" s="542">
        <v>42863</v>
      </c>
      <c r="Z309" s="499" t="s">
        <v>555</v>
      </c>
      <c r="AA309" s="389">
        <f t="shared" si="35"/>
        <v>4001</v>
      </c>
      <c r="AB309" s="389">
        <v>309</v>
      </c>
      <c r="AC309" s="559"/>
      <c r="AD309" s="560" t="s">
        <v>582</v>
      </c>
      <c r="AE309" s="561"/>
      <c r="AF309" s="562"/>
      <c r="AG309" s="563"/>
      <c r="AH309" s="564"/>
      <c r="AI309" s="565"/>
      <c r="AJ309" s="566" t="s">
        <v>437</v>
      </c>
      <c r="AK309" s="567"/>
      <c r="AL309" s="568"/>
      <c r="AM309" s="569"/>
      <c r="AN309" s="570"/>
      <c r="AO309" s="571"/>
      <c r="AP309" s="572"/>
      <c r="AQ309" s="573"/>
      <c r="AR309" s="574"/>
      <c r="AS309" s="575" t="str">
        <f t="shared" si="31"/>
        <v/>
      </c>
      <c r="AT309" s="576">
        <f t="shared" si="32"/>
        <v>42859</v>
      </c>
      <c r="AU309" s="576">
        <f t="shared" si="33"/>
        <v>42860</v>
      </c>
      <c r="AV309" s="576">
        <f t="shared" si="37"/>
        <v>42861</v>
      </c>
      <c r="AW309" s="576">
        <f t="shared" si="36"/>
        <v>42863</v>
      </c>
    </row>
    <row r="310" spans="6:49" ht="23.25" customHeight="1" x14ac:dyDescent="0.35">
      <c r="F310" s="535">
        <v>1705013</v>
      </c>
      <c r="G310" s="536" t="s">
        <v>310</v>
      </c>
      <c r="H310" s="536" t="s">
        <v>400</v>
      </c>
      <c r="I310" s="536" t="s">
        <v>1271</v>
      </c>
      <c r="J310" s="537" t="s">
        <v>44</v>
      </c>
      <c r="K310" s="538"/>
      <c r="L310" s="539">
        <v>42861</v>
      </c>
      <c r="M310" s="540"/>
      <c r="N310" s="540"/>
      <c r="O310" s="541"/>
      <c r="P310" s="539">
        <v>42863</v>
      </c>
      <c r="Q310" s="540"/>
      <c r="R310" s="540"/>
      <c r="S310" s="541"/>
      <c r="T310" s="538">
        <v>42864</v>
      </c>
      <c r="U310" s="539">
        <v>42865</v>
      </c>
      <c r="V310" s="541"/>
      <c r="W310" s="542"/>
      <c r="X310" s="543" t="s">
        <v>559</v>
      </c>
      <c r="Y310" s="542">
        <v>42865</v>
      </c>
      <c r="Z310" s="499">
        <f ca="1">IF(F310="","",IF(VLOOKUP(F310,PROFILE!$B$6:$L$5000,11,FALSE)&lt;&gt;"OUT",VLOOKUP(F310,PROFILE!$B$6:$L$5000,9,FALSE)-NOW(),"OUT"))</f>
        <v>-43032.973902430553</v>
      </c>
      <c r="AA310" s="389">
        <f t="shared" si="35"/>
        <v>390</v>
      </c>
      <c r="AB310" s="389">
        <v>310</v>
      </c>
      <c r="AC310" s="559"/>
      <c r="AD310" s="560"/>
      <c r="AE310" s="561"/>
      <c r="AF310" s="562"/>
      <c r="AG310" s="563" t="s">
        <v>1597</v>
      </c>
      <c r="AH310" s="564"/>
      <c r="AI310" s="565"/>
      <c r="AJ310" s="566" t="s">
        <v>23</v>
      </c>
      <c r="AK310" s="567"/>
      <c r="AL310" s="568"/>
      <c r="AM310" s="569"/>
      <c r="AN310" s="570"/>
      <c r="AO310" s="571"/>
      <c r="AP310" s="572" t="s">
        <v>1597</v>
      </c>
      <c r="AQ310" s="573"/>
      <c r="AR310" s="574"/>
      <c r="AS310" s="575" t="str">
        <f t="shared" si="31"/>
        <v/>
      </c>
      <c r="AT310" s="576">
        <f t="shared" si="32"/>
        <v>42861</v>
      </c>
      <c r="AU310" s="576">
        <f t="shared" si="33"/>
        <v>42863</v>
      </c>
      <c r="AV310" s="576">
        <f t="shared" si="37"/>
        <v>42864</v>
      </c>
      <c r="AW310" s="576">
        <f t="shared" si="36"/>
        <v>42865</v>
      </c>
    </row>
    <row r="311" spans="6:49" ht="23.25" customHeight="1" x14ac:dyDescent="0.35">
      <c r="F311" s="535">
        <v>1703035</v>
      </c>
      <c r="G311" s="536" t="s">
        <v>315</v>
      </c>
      <c r="H311" s="536" t="s">
        <v>333</v>
      </c>
      <c r="I311" s="536" t="s">
        <v>1400</v>
      </c>
      <c r="J311" s="537" t="s">
        <v>44</v>
      </c>
      <c r="K311" s="538"/>
      <c r="L311" s="539">
        <v>42863</v>
      </c>
      <c r="M311" s="540"/>
      <c r="N311" s="540"/>
      <c r="O311" s="541"/>
      <c r="P311" s="539">
        <v>42864</v>
      </c>
      <c r="Q311" s="540">
        <v>42865</v>
      </c>
      <c r="R311" s="540"/>
      <c r="S311" s="541"/>
      <c r="T311" s="538">
        <v>42866</v>
      </c>
      <c r="U311" s="539">
        <v>42867</v>
      </c>
      <c r="V311" s="541">
        <v>42868</v>
      </c>
      <c r="W311" s="542">
        <v>42870</v>
      </c>
      <c r="X311" s="543" t="s">
        <v>559</v>
      </c>
      <c r="Y311" s="542">
        <v>42871</v>
      </c>
      <c r="Z311" s="499" t="str">
        <f ca="1">IF(F311="","",IF(VLOOKUP(F311,PROFILE!$B$6:$L$5000,11,FALSE)&lt;&gt;"OUT",VLOOKUP(F311,PROFILE!$B$6:$L$5000,9,FALSE)-NOW(),"OUT"))</f>
        <v>OUT</v>
      </c>
      <c r="AA311" s="389">
        <f t="shared" si="35"/>
        <v>6383</v>
      </c>
      <c r="AB311" s="389">
        <v>311</v>
      </c>
      <c r="AC311" s="559"/>
      <c r="AD311" s="560"/>
      <c r="AE311" s="561"/>
      <c r="AF311" s="562"/>
      <c r="AG311" s="563" t="s">
        <v>1597</v>
      </c>
      <c r="AH311" s="564"/>
      <c r="AI311" s="565"/>
      <c r="AJ311" s="566"/>
      <c r="AK311" s="567"/>
      <c r="AL311" s="568"/>
      <c r="AM311" s="569"/>
      <c r="AN311" s="570"/>
      <c r="AO311" s="571"/>
      <c r="AP311" s="572"/>
      <c r="AQ311" s="573"/>
      <c r="AR311" s="574"/>
      <c r="AS311" s="575" t="str">
        <f t="shared" si="31"/>
        <v/>
      </c>
      <c r="AT311" s="576">
        <f t="shared" si="32"/>
        <v>42863</v>
      </c>
      <c r="AU311" s="576">
        <f t="shared" si="33"/>
        <v>42865</v>
      </c>
      <c r="AV311" s="576">
        <f t="shared" si="37"/>
        <v>42866</v>
      </c>
      <c r="AW311" s="576">
        <f t="shared" si="36"/>
        <v>42870</v>
      </c>
    </row>
    <row r="312" spans="6:49" ht="23.25" customHeight="1" x14ac:dyDescent="0.35">
      <c r="F312" s="535">
        <v>1703071</v>
      </c>
      <c r="G312" s="536" t="s">
        <v>310</v>
      </c>
      <c r="H312" s="536" t="s">
        <v>361</v>
      </c>
      <c r="I312" s="536" t="s">
        <v>1520</v>
      </c>
      <c r="J312" s="537" t="s">
        <v>45</v>
      </c>
      <c r="K312" s="538">
        <v>42868</v>
      </c>
      <c r="L312" s="539">
        <v>42870</v>
      </c>
      <c r="M312" s="540"/>
      <c r="N312" s="540"/>
      <c r="O312" s="541"/>
      <c r="P312" s="539">
        <v>42871</v>
      </c>
      <c r="Q312" s="540">
        <v>42872</v>
      </c>
      <c r="R312" s="540">
        <v>42873</v>
      </c>
      <c r="S312" s="541">
        <v>42874</v>
      </c>
      <c r="T312" s="538">
        <v>42875</v>
      </c>
      <c r="U312" s="539">
        <v>42877</v>
      </c>
      <c r="V312" s="541">
        <v>42878</v>
      </c>
      <c r="W312" s="542">
        <v>42879</v>
      </c>
      <c r="X312" s="543" t="s">
        <v>559</v>
      </c>
      <c r="Y312" s="542">
        <v>42880</v>
      </c>
      <c r="Z312" s="499" t="str">
        <f ca="1">IF(F312="","",IF(VLOOKUP(F312,PROFILE!$B$6:$L$5000,11,FALSE)&lt;&gt;"OUT",VLOOKUP(F312,PROFILE!$B$6:$L$5000,9,FALSE)-NOW(),"OUT"))</f>
        <v>OUT</v>
      </c>
      <c r="AA312" s="389">
        <f t="shared" si="35"/>
        <v>8303</v>
      </c>
      <c r="AB312" s="389">
        <v>312</v>
      </c>
      <c r="AC312" s="559"/>
      <c r="AD312" s="560"/>
      <c r="AE312" s="561"/>
      <c r="AF312" s="562"/>
      <c r="AG312" s="563" t="s">
        <v>435</v>
      </c>
      <c r="AH312" s="564"/>
      <c r="AI312" s="565"/>
      <c r="AJ312" s="566" t="s">
        <v>581</v>
      </c>
      <c r="AK312" s="567"/>
      <c r="AL312" s="568"/>
      <c r="AM312" s="569"/>
      <c r="AN312" s="570"/>
      <c r="AO312" s="571"/>
      <c r="AP312" s="572"/>
      <c r="AQ312" s="573"/>
      <c r="AR312" s="574"/>
      <c r="AS312" s="575">
        <f t="shared" si="31"/>
        <v>42868</v>
      </c>
      <c r="AT312" s="576">
        <f t="shared" si="32"/>
        <v>42870</v>
      </c>
      <c r="AU312" s="576">
        <f t="shared" si="33"/>
        <v>42874</v>
      </c>
      <c r="AV312" s="576">
        <f t="shared" si="37"/>
        <v>42875</v>
      </c>
      <c r="AW312" s="576">
        <f t="shared" si="36"/>
        <v>42879</v>
      </c>
    </row>
    <row r="313" spans="6:49" ht="23.25" customHeight="1" x14ac:dyDescent="0.35">
      <c r="F313" s="535">
        <v>1703048</v>
      </c>
      <c r="G313" s="536" t="s">
        <v>538</v>
      </c>
      <c r="H313" s="536" t="s">
        <v>813</v>
      </c>
      <c r="I313" s="536" t="s">
        <v>1453</v>
      </c>
      <c r="J313" s="537" t="s">
        <v>43</v>
      </c>
      <c r="K313" s="538"/>
      <c r="L313" s="539"/>
      <c r="M313" s="540"/>
      <c r="N313" s="540"/>
      <c r="O313" s="541"/>
      <c r="P313" s="539">
        <v>42863</v>
      </c>
      <c r="Q313" s="540"/>
      <c r="R313" s="540"/>
      <c r="S313" s="541"/>
      <c r="T313" s="538">
        <v>42864</v>
      </c>
      <c r="U313" s="539">
        <v>42865</v>
      </c>
      <c r="V313" s="541"/>
      <c r="W313" s="542"/>
      <c r="X313" s="543" t="s">
        <v>559</v>
      </c>
      <c r="Y313" s="542">
        <v>42866</v>
      </c>
      <c r="Z313" s="499" t="str">
        <f ca="1">IF(F313="","",IF(VLOOKUP(F313,PROFILE!$B$6:$L$5000,11,FALSE)&lt;&gt;"OUT",VLOOKUP(F313,PROFILE!$B$6:$L$5000,9,FALSE)-NOW(),"OUT"))</f>
        <v>OUT</v>
      </c>
      <c r="AA313" s="389">
        <f t="shared" ref="AA313:AA331" si="38">IFERROR(VALUE(RIGHT(I313,4)),IFERROR(VALUE(RIGHT(I313,3)),VALUE(RIGHT(I313,2))))</f>
        <v>3714</v>
      </c>
      <c r="AB313" s="389">
        <v>313</v>
      </c>
      <c r="AE313" s="545"/>
      <c r="AF313" s="546"/>
      <c r="AH313" s="548"/>
      <c r="AI313" s="549"/>
      <c r="AJ313" s="550" t="s">
        <v>23</v>
      </c>
      <c r="AK313" s="551"/>
      <c r="AL313" s="552"/>
      <c r="AN313" s="554"/>
      <c r="AO313" s="555"/>
      <c r="AP313" s="556"/>
      <c r="AQ313" s="557"/>
      <c r="AR313" s="558"/>
      <c r="AS313" s="497" t="str">
        <f t="shared" ref="AS313:AS331" si="39">IF(K313="","",K313)</f>
        <v/>
      </c>
      <c r="AT313" s="498" t="str">
        <f t="shared" ref="AT313:AT331" si="40">IF(L313="","",MAX(L313:O313))</f>
        <v/>
      </c>
      <c r="AU313" s="498">
        <f t="shared" ref="AU313:AU331" si="41">IF(P313="","",MAX(P313:S313))</f>
        <v>42863</v>
      </c>
      <c r="AV313" s="498">
        <f t="shared" ref="AV313:AV331" si="42">IF(T313="","",T313)</f>
        <v>42864</v>
      </c>
      <c r="AW313" s="498">
        <f t="shared" ref="AW313:AW331" si="43">IF(P313="","",MAX(U313:W313))</f>
        <v>42865</v>
      </c>
    </row>
    <row r="314" spans="6:49" ht="23.25" customHeight="1" x14ac:dyDescent="0.35">
      <c r="F314" s="535">
        <v>1703057</v>
      </c>
      <c r="G314" s="536" t="s">
        <v>310</v>
      </c>
      <c r="H314" s="536" t="s">
        <v>336</v>
      </c>
      <c r="I314" s="536" t="s">
        <v>728</v>
      </c>
      <c r="J314" s="537" t="s">
        <v>44</v>
      </c>
      <c r="K314" s="538"/>
      <c r="L314" s="539">
        <v>42865</v>
      </c>
      <c r="M314" s="540"/>
      <c r="N314" s="540"/>
      <c r="O314" s="541"/>
      <c r="P314" s="539">
        <v>42866</v>
      </c>
      <c r="Q314" s="540">
        <v>42867</v>
      </c>
      <c r="R314" s="540"/>
      <c r="S314" s="541"/>
      <c r="T314" s="538">
        <v>42868</v>
      </c>
      <c r="U314" s="539">
        <v>42870</v>
      </c>
      <c r="V314" s="541"/>
      <c r="W314" s="542"/>
      <c r="X314" s="543" t="s">
        <v>559</v>
      </c>
      <c r="Y314" s="542">
        <v>42870</v>
      </c>
      <c r="Z314" s="499" t="str">
        <f ca="1">IF(F314="","",IF(VLOOKUP(F314,PROFILE!$B$6:$L$5000,11,FALSE)&lt;&gt;"OUT",VLOOKUP(F314,PROFILE!$B$6:$L$5000,9,FALSE)-NOW(),"OUT"))</f>
        <v>OUT</v>
      </c>
      <c r="AA314" s="389">
        <f t="shared" si="38"/>
        <v>6472</v>
      </c>
      <c r="AB314" s="389">
        <v>314</v>
      </c>
      <c r="AE314" s="545"/>
      <c r="AF314" s="546"/>
      <c r="AG314" s="547" t="s">
        <v>435</v>
      </c>
      <c r="AH314" s="548"/>
      <c r="AI314" s="549"/>
      <c r="AJ314" s="550" t="s">
        <v>437</v>
      </c>
      <c r="AK314" s="551"/>
      <c r="AL314" s="552"/>
      <c r="AN314" s="554"/>
      <c r="AO314" s="555"/>
      <c r="AP314" s="556"/>
      <c r="AQ314" s="557"/>
      <c r="AR314" s="558"/>
      <c r="AS314" s="497" t="str">
        <f t="shared" si="39"/>
        <v/>
      </c>
      <c r="AT314" s="498">
        <f t="shared" si="40"/>
        <v>42865</v>
      </c>
      <c r="AU314" s="498">
        <f t="shared" si="41"/>
        <v>42867</v>
      </c>
      <c r="AV314" s="498">
        <f t="shared" si="42"/>
        <v>42868</v>
      </c>
      <c r="AW314" s="498">
        <f t="shared" si="43"/>
        <v>42870</v>
      </c>
    </row>
    <row r="315" spans="6:49" ht="23.25" customHeight="1" x14ac:dyDescent="0.35">
      <c r="F315" s="535">
        <v>1704012</v>
      </c>
      <c r="G315" s="536" t="s">
        <v>299</v>
      </c>
      <c r="H315" s="536" t="s">
        <v>368</v>
      </c>
      <c r="I315" s="536" t="s">
        <v>1599</v>
      </c>
      <c r="J315" s="537" t="s">
        <v>44</v>
      </c>
      <c r="K315" s="538"/>
      <c r="L315" s="539">
        <v>42868</v>
      </c>
      <c r="M315" s="540"/>
      <c r="N315" s="540"/>
      <c r="O315" s="541"/>
      <c r="P315" s="539">
        <v>42870</v>
      </c>
      <c r="Q315" s="540">
        <v>42871</v>
      </c>
      <c r="R315" s="540"/>
      <c r="S315" s="541"/>
      <c r="T315" s="538">
        <v>42872</v>
      </c>
      <c r="U315" s="539">
        <v>42873</v>
      </c>
      <c r="V315" s="541"/>
      <c r="W315" s="542"/>
      <c r="X315" s="543" t="s">
        <v>559</v>
      </c>
      <c r="Y315" s="542">
        <v>42873</v>
      </c>
      <c r="Z315" s="499" t="s">
        <v>555</v>
      </c>
      <c r="AA315" s="389">
        <f t="shared" si="38"/>
        <v>5320</v>
      </c>
      <c r="AB315" s="389">
        <v>315</v>
      </c>
      <c r="AE315" s="545"/>
      <c r="AF315" s="546"/>
      <c r="AG315" s="547" t="s">
        <v>1597</v>
      </c>
      <c r="AH315" s="548"/>
      <c r="AI315" s="549"/>
      <c r="AJ315" s="550" t="s">
        <v>581</v>
      </c>
      <c r="AK315" s="551"/>
      <c r="AL315" s="552"/>
      <c r="AN315" s="554"/>
      <c r="AO315" s="555"/>
      <c r="AP315" s="556"/>
      <c r="AQ315" s="557"/>
      <c r="AR315" s="558"/>
      <c r="AS315" s="497" t="str">
        <f t="shared" si="39"/>
        <v/>
      </c>
      <c r="AT315" s="498">
        <f t="shared" si="40"/>
        <v>42868</v>
      </c>
      <c r="AU315" s="498">
        <f t="shared" si="41"/>
        <v>42871</v>
      </c>
      <c r="AV315" s="498">
        <f t="shared" si="42"/>
        <v>42872</v>
      </c>
      <c r="AW315" s="498">
        <f t="shared" si="43"/>
        <v>42873</v>
      </c>
    </row>
    <row r="316" spans="6:49" ht="23.25" customHeight="1" x14ac:dyDescent="0.35">
      <c r="F316" s="535">
        <v>1704022</v>
      </c>
      <c r="G316" s="536" t="s">
        <v>315</v>
      </c>
      <c r="H316" s="536" t="s">
        <v>316</v>
      </c>
      <c r="I316" s="536" t="s">
        <v>1628</v>
      </c>
      <c r="J316" s="537" t="s">
        <v>1527</v>
      </c>
      <c r="K316" s="538">
        <v>42863</v>
      </c>
      <c r="L316" s="539"/>
      <c r="M316" s="540"/>
      <c r="N316" s="540"/>
      <c r="O316" s="541"/>
      <c r="P316" s="539">
        <v>42864</v>
      </c>
      <c r="Q316" s="540">
        <v>42865</v>
      </c>
      <c r="R316" s="540"/>
      <c r="S316" s="541"/>
      <c r="T316" s="538">
        <v>42866</v>
      </c>
      <c r="U316" s="539">
        <v>42867</v>
      </c>
      <c r="V316" s="541"/>
      <c r="W316" s="542"/>
      <c r="X316" s="543" t="s">
        <v>559</v>
      </c>
      <c r="Y316" s="542">
        <v>42868</v>
      </c>
      <c r="Z316" s="499">
        <f ca="1">IF(F316="","",IF(VLOOKUP(F316,PROFILE!$B$6:$L$5000,11,FALSE)&lt;&gt;"OUT",VLOOKUP(F316,PROFILE!$B$6:$L$5000,9,FALSE)-NOW(),"OUT"))</f>
        <v>-43032.973902430553</v>
      </c>
      <c r="AA316" s="389">
        <f t="shared" si="38"/>
        <v>6391</v>
      </c>
      <c r="AB316" s="389">
        <v>316</v>
      </c>
      <c r="AE316" s="545"/>
      <c r="AF316" s="546"/>
      <c r="AG316" s="547" t="s">
        <v>1597</v>
      </c>
      <c r="AH316" s="548"/>
      <c r="AI316" s="549"/>
      <c r="AJ316" s="550" t="s">
        <v>1266</v>
      </c>
      <c r="AK316" s="551"/>
      <c r="AL316" s="552"/>
      <c r="AN316" s="554"/>
      <c r="AO316" s="555"/>
      <c r="AP316" s="556"/>
      <c r="AQ316" s="557"/>
      <c r="AR316" s="558"/>
      <c r="AS316" s="497">
        <f t="shared" si="39"/>
        <v>42863</v>
      </c>
      <c r="AT316" s="498" t="str">
        <f t="shared" si="40"/>
        <v/>
      </c>
      <c r="AU316" s="498">
        <f t="shared" si="41"/>
        <v>42865</v>
      </c>
      <c r="AV316" s="498">
        <f t="shared" si="42"/>
        <v>42866</v>
      </c>
      <c r="AW316" s="498">
        <f t="shared" si="43"/>
        <v>42867</v>
      </c>
    </row>
    <row r="317" spans="6:49" ht="23.25" customHeight="1" x14ac:dyDescent="0.35">
      <c r="F317" s="535">
        <v>1705016</v>
      </c>
      <c r="G317" s="536" t="s">
        <v>294</v>
      </c>
      <c r="H317" s="536" t="s">
        <v>590</v>
      </c>
      <c r="I317" s="536" t="s">
        <v>1765</v>
      </c>
      <c r="J317" s="537" t="s">
        <v>44</v>
      </c>
      <c r="K317" s="538"/>
      <c r="L317" s="539">
        <v>42864</v>
      </c>
      <c r="M317" s="540"/>
      <c r="N317" s="540"/>
      <c r="O317" s="541"/>
      <c r="P317" s="539">
        <v>42865</v>
      </c>
      <c r="Q317" s="540"/>
      <c r="R317" s="540"/>
      <c r="S317" s="541"/>
      <c r="T317" s="538">
        <v>42866</v>
      </c>
      <c r="U317" s="539">
        <v>42867</v>
      </c>
      <c r="V317" s="541"/>
      <c r="W317" s="542"/>
      <c r="X317" s="543" t="s">
        <v>559</v>
      </c>
      <c r="Y317" s="542">
        <v>42868</v>
      </c>
      <c r="Z317" s="499" t="str">
        <f ca="1">IF(F317="","",IF(VLOOKUP(F317,PROFILE!$B$6:$L$5000,11,FALSE)&lt;&gt;"OUT",VLOOKUP(F317,PROFILE!$B$6:$L$5000,9,FALSE)-NOW(),"OUT"))</f>
        <v>OUT</v>
      </c>
      <c r="AA317" s="389">
        <f t="shared" si="38"/>
        <v>2948</v>
      </c>
      <c r="AB317" s="389">
        <v>317</v>
      </c>
      <c r="AE317" s="545"/>
      <c r="AF317" s="546"/>
      <c r="AH317" s="548"/>
      <c r="AI317" s="549"/>
      <c r="AJ317" s="550" t="s">
        <v>23</v>
      </c>
      <c r="AK317" s="551"/>
      <c r="AL317" s="552"/>
      <c r="AN317" s="554"/>
      <c r="AO317" s="555"/>
      <c r="AP317" s="556" t="s">
        <v>436</v>
      </c>
      <c r="AQ317" s="557"/>
      <c r="AR317" s="558"/>
      <c r="AS317" s="497" t="str">
        <f t="shared" si="39"/>
        <v/>
      </c>
      <c r="AT317" s="498">
        <f t="shared" si="40"/>
        <v>42864</v>
      </c>
      <c r="AU317" s="498">
        <f t="shared" si="41"/>
        <v>42865</v>
      </c>
      <c r="AV317" s="498">
        <f t="shared" si="42"/>
        <v>42866</v>
      </c>
      <c r="AW317" s="498">
        <f t="shared" si="43"/>
        <v>42867</v>
      </c>
    </row>
    <row r="318" spans="6:49" ht="23.25" customHeight="1" x14ac:dyDescent="0.35">
      <c r="F318" s="535">
        <v>1705024</v>
      </c>
      <c r="G318" s="536" t="s">
        <v>299</v>
      </c>
      <c r="H318" s="536" t="s">
        <v>1787</v>
      </c>
      <c r="I318" s="536" t="s">
        <v>1786</v>
      </c>
      <c r="J318" s="537" t="s">
        <v>44</v>
      </c>
      <c r="K318" s="538">
        <v>42866</v>
      </c>
      <c r="L318" s="539"/>
      <c r="M318" s="540"/>
      <c r="N318" s="540"/>
      <c r="O318" s="541"/>
      <c r="P318" s="539">
        <v>42867</v>
      </c>
      <c r="Q318" s="540">
        <v>42868</v>
      </c>
      <c r="R318" s="540"/>
      <c r="S318" s="541"/>
      <c r="T318" s="538">
        <v>42870</v>
      </c>
      <c r="U318" s="539">
        <v>42871</v>
      </c>
      <c r="V318" s="541"/>
      <c r="W318" s="542">
        <v>42872</v>
      </c>
      <c r="X318" s="543" t="s">
        <v>559</v>
      </c>
      <c r="Y318" s="542">
        <v>42872</v>
      </c>
      <c r="Z318" s="499" t="str">
        <f ca="1">IF(F318="","",IF(VLOOKUP(F318,PROFILE!$B$6:$L$5000,11,FALSE)&lt;&gt;"OUT",VLOOKUP(F318,PROFILE!$B$6:$L$5000,9,FALSE)-NOW(),"OUT"))</f>
        <v>OUT</v>
      </c>
      <c r="AA318" s="389">
        <f t="shared" si="38"/>
        <v>2666</v>
      </c>
      <c r="AB318" s="389">
        <v>318</v>
      </c>
      <c r="AE318" s="545"/>
      <c r="AF318" s="546"/>
      <c r="AG318" s="547" t="s">
        <v>1597</v>
      </c>
      <c r="AH318" s="548"/>
      <c r="AI318" s="549"/>
      <c r="AJ318" s="550" t="s">
        <v>437</v>
      </c>
      <c r="AK318" s="551"/>
      <c r="AL318" s="552"/>
      <c r="AN318" s="554"/>
      <c r="AO318" s="555"/>
      <c r="AP318" s="556"/>
      <c r="AQ318" s="557"/>
      <c r="AR318" s="558"/>
      <c r="AS318" s="497">
        <f t="shared" si="39"/>
        <v>42866</v>
      </c>
      <c r="AT318" s="498" t="str">
        <f t="shared" si="40"/>
        <v/>
      </c>
      <c r="AU318" s="498">
        <f t="shared" si="41"/>
        <v>42868</v>
      </c>
      <c r="AV318" s="498">
        <f t="shared" si="42"/>
        <v>42870</v>
      </c>
      <c r="AW318" s="498">
        <f t="shared" si="43"/>
        <v>42872</v>
      </c>
    </row>
    <row r="319" spans="6:49" ht="23.25" customHeight="1" x14ac:dyDescent="0.35">
      <c r="F319" s="579">
        <v>1703070</v>
      </c>
      <c r="G319" s="536" t="s">
        <v>315</v>
      </c>
      <c r="H319" s="536" t="s">
        <v>411</v>
      </c>
      <c r="I319" s="536" t="s">
        <v>1409</v>
      </c>
      <c r="J319" s="537" t="s">
        <v>44</v>
      </c>
      <c r="K319" s="538"/>
      <c r="L319" s="539"/>
      <c r="M319" s="540"/>
      <c r="N319" s="540"/>
      <c r="O319" s="541"/>
      <c r="P319" s="539"/>
      <c r="Q319" s="540"/>
      <c r="R319" s="540"/>
      <c r="S319" s="541"/>
      <c r="T319" s="538"/>
      <c r="U319" s="539"/>
      <c r="V319" s="541"/>
      <c r="W319" s="542"/>
      <c r="X319" s="543" t="s">
        <v>559</v>
      </c>
      <c r="Y319" s="542" t="str">
        <f t="shared" ref="Y319:Y323" si="44">IF(F319="","","ยังไม่กำหนด")</f>
        <v>ยังไม่กำหนด</v>
      </c>
      <c r="Z319" s="499" t="s">
        <v>555</v>
      </c>
      <c r="AA319" s="389">
        <f t="shared" si="38"/>
        <v>4869</v>
      </c>
      <c r="AB319" s="389">
        <v>319</v>
      </c>
      <c r="AE319" s="545"/>
      <c r="AF319" s="546"/>
      <c r="AG319" s="547" t="s">
        <v>435</v>
      </c>
      <c r="AH319" s="548"/>
      <c r="AI319" s="549"/>
      <c r="AK319" s="551"/>
      <c r="AL319" s="552"/>
      <c r="AN319" s="554"/>
      <c r="AO319" s="555"/>
      <c r="AP319" s="556"/>
      <c r="AQ319" s="557"/>
      <c r="AR319" s="558"/>
      <c r="AS319" s="497" t="str">
        <f t="shared" si="39"/>
        <v/>
      </c>
      <c r="AT319" s="498" t="str">
        <f t="shared" si="40"/>
        <v/>
      </c>
      <c r="AU319" s="498" t="str">
        <f t="shared" si="41"/>
        <v/>
      </c>
      <c r="AV319" s="498" t="str">
        <f t="shared" si="42"/>
        <v/>
      </c>
      <c r="AW319" s="498" t="str">
        <f t="shared" si="43"/>
        <v/>
      </c>
    </row>
    <row r="320" spans="6:49" ht="23.25" customHeight="1" x14ac:dyDescent="0.35">
      <c r="F320" s="579">
        <v>1705007</v>
      </c>
      <c r="G320" s="536" t="s">
        <v>315</v>
      </c>
      <c r="H320" s="536" t="s">
        <v>333</v>
      </c>
      <c r="I320" s="536" t="s">
        <v>1739</v>
      </c>
      <c r="J320" s="537" t="s">
        <v>179</v>
      </c>
      <c r="K320" s="538"/>
      <c r="L320" s="539"/>
      <c r="M320" s="540"/>
      <c r="N320" s="540"/>
      <c r="O320" s="541"/>
      <c r="P320" s="539"/>
      <c r="Q320" s="540"/>
      <c r="R320" s="540"/>
      <c r="S320" s="541"/>
      <c r="T320" s="538"/>
      <c r="U320" s="539"/>
      <c r="V320" s="541"/>
      <c r="W320" s="542"/>
      <c r="X320" s="543" t="s">
        <v>559</v>
      </c>
      <c r="Y320" s="542" t="str">
        <f t="shared" si="44"/>
        <v>ยังไม่กำหนด</v>
      </c>
      <c r="Z320" s="499">
        <f ca="1">IF(F320="","",IF(VLOOKUP(F320,PROFILE!$B$6:$L$5000,11,FALSE)&lt;&gt;"OUT",VLOOKUP(F320,PROFILE!$B$6:$L$5000,9,FALSE)-NOW(),"OUT"))</f>
        <v>-169.9739024305527</v>
      </c>
      <c r="AA320" s="389">
        <f t="shared" si="38"/>
        <v>2970</v>
      </c>
      <c r="AB320" s="389">
        <v>320</v>
      </c>
      <c r="AE320" s="545"/>
      <c r="AF320" s="546"/>
      <c r="AH320" s="548"/>
      <c r="AI320" s="549"/>
      <c r="AK320" s="551"/>
      <c r="AL320" s="552"/>
      <c r="AN320" s="554"/>
      <c r="AO320" s="555"/>
      <c r="AP320" s="556"/>
      <c r="AQ320" s="557"/>
      <c r="AR320" s="558"/>
      <c r="AS320" s="497" t="str">
        <f t="shared" si="39"/>
        <v/>
      </c>
      <c r="AT320" s="498" t="str">
        <f t="shared" si="40"/>
        <v/>
      </c>
      <c r="AU320" s="498" t="str">
        <f t="shared" si="41"/>
        <v/>
      </c>
      <c r="AV320" s="498" t="str">
        <f t="shared" si="42"/>
        <v/>
      </c>
      <c r="AW320" s="498" t="str">
        <f t="shared" si="43"/>
        <v/>
      </c>
    </row>
    <row r="321" spans="6:49" ht="23.25" customHeight="1" x14ac:dyDescent="0.35">
      <c r="F321" s="579">
        <v>1705008</v>
      </c>
      <c r="G321" s="536" t="s">
        <v>328</v>
      </c>
      <c r="H321" s="536" t="s">
        <v>598</v>
      </c>
      <c r="I321" s="536" t="s">
        <v>1741</v>
      </c>
      <c r="J321" s="537" t="s">
        <v>45</v>
      </c>
      <c r="K321" s="538"/>
      <c r="L321" s="539"/>
      <c r="M321" s="540"/>
      <c r="N321" s="540"/>
      <c r="O321" s="541"/>
      <c r="P321" s="539"/>
      <c r="Q321" s="540"/>
      <c r="R321" s="540"/>
      <c r="S321" s="541"/>
      <c r="T321" s="538"/>
      <c r="U321" s="539"/>
      <c r="V321" s="541"/>
      <c r="W321" s="542"/>
      <c r="X321" s="543" t="s">
        <v>559</v>
      </c>
      <c r="Y321" s="542" t="str">
        <f t="shared" si="44"/>
        <v>ยังไม่กำหนด</v>
      </c>
      <c r="Z321" s="499">
        <f ca="1">IF(F321="","",IF(VLOOKUP(F321,PROFILE!$B$6:$L$5000,11,FALSE)&lt;&gt;"OUT",VLOOKUP(F321,PROFILE!$B$6:$L$5000,9,FALSE)-NOW(),"OUT"))</f>
        <v>-43032.973902430553</v>
      </c>
      <c r="AA321" s="389">
        <f t="shared" si="38"/>
        <v>3592</v>
      </c>
      <c r="AB321" s="389">
        <v>321</v>
      </c>
      <c r="AE321" s="545"/>
      <c r="AF321" s="546"/>
      <c r="AG321" s="547" t="s">
        <v>435</v>
      </c>
      <c r="AH321" s="548"/>
      <c r="AI321" s="549"/>
      <c r="AJ321" s="550" t="s">
        <v>439</v>
      </c>
      <c r="AK321" s="551"/>
      <c r="AL321" s="552"/>
      <c r="AN321" s="554"/>
      <c r="AO321" s="555"/>
      <c r="AP321" s="556"/>
      <c r="AQ321" s="557"/>
      <c r="AR321" s="558"/>
      <c r="AS321" s="497" t="str">
        <f t="shared" si="39"/>
        <v/>
      </c>
      <c r="AT321" s="498" t="str">
        <f t="shared" si="40"/>
        <v/>
      </c>
      <c r="AU321" s="498" t="str">
        <f t="shared" si="41"/>
        <v/>
      </c>
      <c r="AV321" s="498" t="str">
        <f t="shared" si="42"/>
        <v/>
      </c>
      <c r="AW321" s="498" t="str">
        <f t="shared" si="43"/>
        <v/>
      </c>
    </row>
    <row r="322" spans="6:49" ht="23.25" customHeight="1" x14ac:dyDescent="0.35">
      <c r="F322" s="579">
        <v>1705011</v>
      </c>
      <c r="G322" s="536" t="s">
        <v>310</v>
      </c>
      <c r="H322" s="536" t="s">
        <v>311</v>
      </c>
      <c r="I322" s="536" t="s">
        <v>1745</v>
      </c>
      <c r="J322" s="537" t="s">
        <v>179</v>
      </c>
      <c r="K322" s="538"/>
      <c r="L322" s="539"/>
      <c r="M322" s="540"/>
      <c r="N322" s="540"/>
      <c r="O322" s="541"/>
      <c r="P322" s="539"/>
      <c r="Q322" s="540"/>
      <c r="R322" s="540"/>
      <c r="S322" s="541"/>
      <c r="T322" s="538"/>
      <c r="U322" s="539"/>
      <c r="V322" s="541"/>
      <c r="W322" s="542"/>
      <c r="X322" s="543" t="s">
        <v>559</v>
      </c>
      <c r="Y322" s="542" t="str">
        <f t="shared" si="44"/>
        <v>ยังไม่กำหนด</v>
      </c>
      <c r="Z322" s="499" t="str">
        <f ca="1">IF(F322="","",IF(VLOOKUP(F322,PROFILE!$B$6:$L$5000,11,FALSE)&lt;&gt;"OUT",VLOOKUP(F322,PROFILE!$B$6:$L$5000,9,FALSE)-NOW(),"OUT"))</f>
        <v>OUT</v>
      </c>
      <c r="AA322" s="389">
        <f t="shared" si="38"/>
        <v>8806</v>
      </c>
      <c r="AB322" s="389">
        <v>322</v>
      </c>
      <c r="AE322" s="545"/>
      <c r="AF322" s="546"/>
      <c r="AG322" s="547" t="s">
        <v>435</v>
      </c>
      <c r="AH322" s="548"/>
      <c r="AI322" s="549"/>
      <c r="AJ322" s="550" t="s">
        <v>581</v>
      </c>
      <c r="AK322" s="551"/>
      <c r="AL322" s="552"/>
      <c r="AN322" s="554"/>
      <c r="AO322" s="555"/>
      <c r="AP322" s="556"/>
      <c r="AQ322" s="557"/>
      <c r="AR322" s="558"/>
      <c r="AS322" s="497" t="str">
        <f t="shared" si="39"/>
        <v/>
      </c>
      <c r="AT322" s="498" t="str">
        <f t="shared" si="40"/>
        <v/>
      </c>
      <c r="AU322" s="498" t="str">
        <f t="shared" si="41"/>
        <v/>
      </c>
      <c r="AV322" s="498" t="str">
        <f t="shared" si="42"/>
        <v/>
      </c>
      <c r="AW322" s="498" t="str">
        <f t="shared" si="43"/>
        <v/>
      </c>
    </row>
    <row r="323" spans="6:49" ht="23.25" customHeight="1" x14ac:dyDescent="0.35">
      <c r="F323" s="579">
        <v>1705026</v>
      </c>
      <c r="G323" s="536" t="s">
        <v>315</v>
      </c>
      <c r="H323" s="536" t="s">
        <v>333</v>
      </c>
      <c r="I323" s="536" t="s">
        <v>1792</v>
      </c>
      <c r="J323" s="537" t="s">
        <v>44</v>
      </c>
      <c r="K323" s="538"/>
      <c r="L323" s="539"/>
      <c r="M323" s="540"/>
      <c r="N323" s="540"/>
      <c r="O323" s="541"/>
      <c r="P323" s="539"/>
      <c r="Q323" s="540"/>
      <c r="R323" s="540"/>
      <c r="S323" s="541"/>
      <c r="T323" s="538"/>
      <c r="U323" s="539"/>
      <c r="V323" s="541"/>
      <c r="W323" s="542"/>
      <c r="X323" s="543" t="s">
        <v>559</v>
      </c>
      <c r="Y323" s="542" t="str">
        <f t="shared" si="44"/>
        <v>ยังไม่กำหนด</v>
      </c>
      <c r="Z323" s="499" t="str">
        <f ca="1">IF(F323="","",IF(VLOOKUP(F323,PROFILE!$B$6:$L$5000,11,FALSE)&lt;&gt;"OUT",VLOOKUP(F323,PROFILE!$B$6:$L$5000,9,FALSE)-NOW(),"OUT"))</f>
        <v>OUT</v>
      </c>
      <c r="AA323" s="389">
        <f t="shared" si="38"/>
        <v>6371</v>
      </c>
      <c r="AB323" s="389">
        <v>323</v>
      </c>
      <c r="AE323" s="545"/>
      <c r="AF323" s="546"/>
      <c r="AG323" s="547" t="s">
        <v>1597</v>
      </c>
      <c r="AH323" s="548"/>
      <c r="AI323" s="549"/>
      <c r="AJ323" s="550" t="s">
        <v>23</v>
      </c>
      <c r="AK323" s="551"/>
      <c r="AL323" s="552"/>
      <c r="AN323" s="554"/>
      <c r="AO323" s="555"/>
      <c r="AP323" s="556"/>
      <c r="AQ323" s="557"/>
      <c r="AR323" s="558"/>
      <c r="AS323" s="497" t="str">
        <f t="shared" si="39"/>
        <v/>
      </c>
      <c r="AT323" s="498" t="str">
        <f t="shared" si="40"/>
        <v/>
      </c>
      <c r="AU323" s="498" t="str">
        <f t="shared" si="41"/>
        <v/>
      </c>
      <c r="AV323" s="498" t="str">
        <f t="shared" si="42"/>
        <v/>
      </c>
      <c r="AW323" s="498" t="str">
        <f t="shared" si="43"/>
        <v/>
      </c>
    </row>
    <row r="324" spans="6:49" ht="23.25" customHeight="1" x14ac:dyDescent="0.35">
      <c r="F324" s="535">
        <v>1702009</v>
      </c>
      <c r="G324" s="536" t="s">
        <v>310</v>
      </c>
      <c r="H324" s="536" t="s">
        <v>311</v>
      </c>
      <c r="I324" s="536" t="s">
        <v>959</v>
      </c>
      <c r="J324" s="537" t="s">
        <v>44</v>
      </c>
      <c r="K324" s="538"/>
      <c r="L324" s="539">
        <v>42867</v>
      </c>
      <c r="M324" s="540"/>
      <c r="N324" s="540"/>
      <c r="O324" s="541"/>
      <c r="P324" s="539">
        <v>42868</v>
      </c>
      <c r="Q324" s="540">
        <v>42870</v>
      </c>
      <c r="R324" s="540">
        <v>42871</v>
      </c>
      <c r="S324" s="541"/>
      <c r="T324" s="538">
        <v>42872</v>
      </c>
      <c r="U324" s="539">
        <v>42873</v>
      </c>
      <c r="V324" s="541">
        <v>42874</v>
      </c>
      <c r="W324" s="542">
        <v>42875</v>
      </c>
      <c r="X324" s="543" t="s">
        <v>559</v>
      </c>
      <c r="Y324" s="542">
        <v>42875</v>
      </c>
      <c r="Z324" s="499" t="str">
        <f ca="1">IF(F324="","",IF(VLOOKUP(F324,PROFILE!$B$6:$L$5000,11,FALSE)&lt;&gt;"OUT",VLOOKUP(F324,PROFILE!$B$6:$L$5000,9,FALSE)-NOW(),"OUT"))</f>
        <v>OUT</v>
      </c>
      <c r="AA324" s="389">
        <f t="shared" si="38"/>
        <v>643</v>
      </c>
      <c r="AB324" s="389">
        <v>324</v>
      </c>
      <c r="AE324" s="545"/>
      <c r="AF324" s="546"/>
      <c r="AG324" s="547" t="s">
        <v>435</v>
      </c>
      <c r="AH324" s="548"/>
      <c r="AI324" s="549"/>
      <c r="AJ324" s="550" t="s">
        <v>1832</v>
      </c>
      <c r="AK324" s="551"/>
      <c r="AL324" s="552"/>
      <c r="AN324" s="554"/>
      <c r="AO324" s="555"/>
      <c r="AP324" s="556" t="s">
        <v>440</v>
      </c>
      <c r="AQ324" s="557"/>
      <c r="AR324" s="558"/>
      <c r="AS324" s="497" t="str">
        <f t="shared" si="39"/>
        <v/>
      </c>
      <c r="AT324" s="498">
        <f t="shared" si="40"/>
        <v>42867</v>
      </c>
      <c r="AU324" s="498">
        <f t="shared" si="41"/>
        <v>42871</v>
      </c>
      <c r="AV324" s="498">
        <f t="shared" si="42"/>
        <v>42872</v>
      </c>
      <c r="AW324" s="498">
        <f t="shared" si="43"/>
        <v>42875</v>
      </c>
    </row>
    <row r="325" spans="6:49" ht="23.25" customHeight="1" x14ac:dyDescent="0.35">
      <c r="F325" s="535">
        <v>1702067</v>
      </c>
      <c r="G325" s="536" t="s">
        <v>328</v>
      </c>
      <c r="H325" s="536" t="s">
        <v>487</v>
      </c>
      <c r="I325" s="536" t="s">
        <v>1146</v>
      </c>
      <c r="J325" s="537" t="s">
        <v>44</v>
      </c>
      <c r="K325" s="538"/>
      <c r="L325" s="539">
        <v>42867</v>
      </c>
      <c r="M325" s="540"/>
      <c r="N325" s="540"/>
      <c r="O325" s="541"/>
      <c r="P325" s="539">
        <v>42868</v>
      </c>
      <c r="Q325" s="540">
        <v>42870</v>
      </c>
      <c r="R325" s="540"/>
      <c r="S325" s="541"/>
      <c r="T325" s="538">
        <v>42871</v>
      </c>
      <c r="U325" s="539">
        <v>42872</v>
      </c>
      <c r="V325" s="541">
        <v>42873</v>
      </c>
      <c r="W325" s="542"/>
      <c r="X325" s="543" t="s">
        <v>559</v>
      </c>
      <c r="Y325" s="542">
        <v>42873</v>
      </c>
      <c r="Z325" s="499" t="str">
        <f ca="1">IF(F325="","",IF(VLOOKUP(F325,PROFILE!$B$6:$L$5000,11,FALSE)&lt;&gt;"OUT",VLOOKUP(F325,PROFILE!$B$6:$L$5000,9,FALSE)-NOW(),"OUT"))</f>
        <v>OUT</v>
      </c>
      <c r="AA325" s="389">
        <f t="shared" si="38"/>
        <v>270</v>
      </c>
      <c r="AB325" s="389">
        <v>325</v>
      </c>
      <c r="AE325" s="545"/>
      <c r="AF325" s="546"/>
      <c r="AG325" s="547" t="s">
        <v>435</v>
      </c>
      <c r="AH325" s="548"/>
      <c r="AI325" s="549"/>
      <c r="AJ325" s="550" t="s">
        <v>1832</v>
      </c>
      <c r="AK325" s="551"/>
      <c r="AL325" s="552"/>
      <c r="AN325" s="554"/>
      <c r="AO325" s="555"/>
      <c r="AP325" s="556" t="s">
        <v>440</v>
      </c>
      <c r="AQ325" s="557"/>
      <c r="AR325" s="558"/>
      <c r="AS325" s="497" t="str">
        <f t="shared" si="39"/>
        <v/>
      </c>
      <c r="AT325" s="498">
        <f t="shared" si="40"/>
        <v>42867</v>
      </c>
      <c r="AU325" s="498">
        <f t="shared" si="41"/>
        <v>42870</v>
      </c>
      <c r="AV325" s="498">
        <f t="shared" si="42"/>
        <v>42871</v>
      </c>
      <c r="AW325" s="498">
        <f t="shared" si="43"/>
        <v>42873</v>
      </c>
    </row>
    <row r="326" spans="6:49" ht="23.25" customHeight="1" x14ac:dyDescent="0.35">
      <c r="F326" s="535">
        <v>1704003</v>
      </c>
      <c r="G326" s="536" t="s">
        <v>299</v>
      </c>
      <c r="H326" s="536" t="s">
        <v>368</v>
      </c>
      <c r="I326" s="536" t="s">
        <v>1575</v>
      </c>
      <c r="J326" s="537" t="s">
        <v>1527</v>
      </c>
      <c r="K326" s="538">
        <v>42867</v>
      </c>
      <c r="L326" s="539"/>
      <c r="M326" s="540"/>
      <c r="N326" s="540"/>
      <c r="O326" s="541"/>
      <c r="P326" s="539">
        <v>42868</v>
      </c>
      <c r="Q326" s="540"/>
      <c r="R326" s="540"/>
      <c r="S326" s="541"/>
      <c r="T326" s="538">
        <v>42870</v>
      </c>
      <c r="U326" s="539">
        <v>42871</v>
      </c>
      <c r="V326" s="541"/>
      <c r="W326" s="542"/>
      <c r="X326" s="543" t="s">
        <v>559</v>
      </c>
      <c r="Y326" s="542">
        <v>42871</v>
      </c>
      <c r="Z326" s="499" t="str">
        <f ca="1">IF(F326="","",IF(VLOOKUP(F326,PROFILE!$B$6:$L$5000,11,FALSE)&lt;&gt;"OUT",VLOOKUP(F326,PROFILE!$B$6:$L$5000,9,FALSE)-NOW(),"OUT"))</f>
        <v>OUT</v>
      </c>
      <c r="AA326" s="389">
        <f t="shared" si="38"/>
        <v>9074</v>
      </c>
      <c r="AB326" s="389">
        <v>326</v>
      </c>
      <c r="AD326" s="544" t="s">
        <v>440</v>
      </c>
      <c r="AE326" s="545"/>
      <c r="AF326" s="546"/>
      <c r="AH326" s="548"/>
      <c r="AI326" s="549"/>
      <c r="AJ326" s="550" t="s">
        <v>1266</v>
      </c>
      <c r="AK326" s="551"/>
      <c r="AL326" s="552"/>
      <c r="AN326" s="554"/>
      <c r="AO326" s="555"/>
      <c r="AP326" s="556" t="s">
        <v>440</v>
      </c>
      <c r="AQ326" s="557"/>
      <c r="AR326" s="558"/>
      <c r="AS326" s="497">
        <f t="shared" si="39"/>
        <v>42867</v>
      </c>
      <c r="AT326" s="498" t="str">
        <f t="shared" si="40"/>
        <v/>
      </c>
      <c r="AU326" s="498">
        <f t="shared" si="41"/>
        <v>42868</v>
      </c>
      <c r="AV326" s="498">
        <f t="shared" si="42"/>
        <v>42870</v>
      </c>
      <c r="AW326" s="498">
        <f t="shared" si="43"/>
        <v>42871</v>
      </c>
    </row>
    <row r="327" spans="6:49" ht="23.25" customHeight="1" x14ac:dyDescent="0.35">
      <c r="F327" s="535">
        <v>1704030</v>
      </c>
      <c r="G327" s="536" t="s">
        <v>323</v>
      </c>
      <c r="H327" s="536">
        <v>3</v>
      </c>
      <c r="I327" s="536" t="s">
        <v>1804</v>
      </c>
      <c r="J327" s="537" t="s">
        <v>44</v>
      </c>
      <c r="K327" s="538"/>
      <c r="L327" s="539">
        <v>42866</v>
      </c>
      <c r="M327" s="540"/>
      <c r="N327" s="540"/>
      <c r="O327" s="541"/>
      <c r="P327" s="539">
        <v>42867</v>
      </c>
      <c r="Q327" s="540">
        <v>42868</v>
      </c>
      <c r="R327" s="540">
        <v>42870</v>
      </c>
      <c r="S327" s="541"/>
      <c r="T327" s="538">
        <v>42871</v>
      </c>
      <c r="U327" s="539">
        <v>42872</v>
      </c>
      <c r="V327" s="541">
        <v>42873</v>
      </c>
      <c r="W327" s="542">
        <v>42874</v>
      </c>
      <c r="X327" s="543" t="s">
        <v>559</v>
      </c>
      <c r="Y327" s="542">
        <v>42874</v>
      </c>
      <c r="Z327" s="499" t="str">
        <f ca="1">IF(F327="","",IF(VLOOKUP(F327,PROFILE!$B$6:$L$5000,11,FALSE)&lt;&gt;"OUT",VLOOKUP(F327,PROFILE!$B$6:$L$5000,9,FALSE)-NOW(),"OUT"))</f>
        <v>OUT</v>
      </c>
      <c r="AA327" s="389">
        <f t="shared" si="38"/>
        <v>7499</v>
      </c>
      <c r="AB327" s="389">
        <v>327</v>
      </c>
      <c r="AE327" s="545"/>
      <c r="AF327" s="546"/>
      <c r="AG327" s="547" t="s">
        <v>1597</v>
      </c>
      <c r="AH327" s="548"/>
      <c r="AI327" s="549"/>
      <c r="AJ327" s="550" t="s">
        <v>1832</v>
      </c>
      <c r="AK327" s="551"/>
      <c r="AL327" s="552"/>
      <c r="AN327" s="554"/>
      <c r="AO327" s="555"/>
      <c r="AP327" s="556"/>
      <c r="AQ327" s="557"/>
      <c r="AR327" s="558"/>
      <c r="AS327" s="497" t="str">
        <f t="shared" si="39"/>
        <v/>
      </c>
      <c r="AT327" s="498">
        <f t="shared" si="40"/>
        <v>42866</v>
      </c>
      <c r="AU327" s="498">
        <f t="shared" si="41"/>
        <v>42870</v>
      </c>
      <c r="AV327" s="498">
        <f t="shared" si="42"/>
        <v>42871</v>
      </c>
      <c r="AW327" s="498">
        <f t="shared" si="43"/>
        <v>42874</v>
      </c>
    </row>
    <row r="328" spans="6:49" ht="23.25" customHeight="1" x14ac:dyDescent="0.35">
      <c r="F328" s="535">
        <v>1705028</v>
      </c>
      <c r="G328" s="536" t="s">
        <v>310</v>
      </c>
      <c r="H328" s="536" t="s">
        <v>336</v>
      </c>
      <c r="I328" s="536" t="s">
        <v>1806</v>
      </c>
      <c r="J328" s="537" t="s">
        <v>179</v>
      </c>
      <c r="K328" s="538"/>
      <c r="L328" s="539">
        <v>42831</v>
      </c>
      <c r="M328" s="540">
        <v>42832</v>
      </c>
      <c r="N328" s="540"/>
      <c r="O328" s="541"/>
      <c r="P328" s="539">
        <v>42833</v>
      </c>
      <c r="Q328" s="540">
        <v>42835</v>
      </c>
      <c r="R328" s="540">
        <v>42836</v>
      </c>
      <c r="S328" s="541"/>
      <c r="T328" s="538">
        <v>42837</v>
      </c>
      <c r="U328" s="539">
        <v>42838</v>
      </c>
      <c r="V328" s="541">
        <v>42839</v>
      </c>
      <c r="W328" s="542">
        <v>42840</v>
      </c>
      <c r="X328" s="543" t="s">
        <v>559</v>
      </c>
      <c r="Y328" s="542">
        <v>42842</v>
      </c>
      <c r="Z328" s="499" t="str">
        <f ca="1">IF(F328="","",IF(VLOOKUP(F328,PROFILE!$B$6:$L$5000,11,FALSE)&lt;&gt;"OUT",VLOOKUP(F328,PROFILE!$B$6:$L$5000,9,FALSE)-NOW(),"OUT"))</f>
        <v>OUT</v>
      </c>
      <c r="AA328" s="389">
        <f t="shared" si="38"/>
        <v>7222</v>
      </c>
      <c r="AB328" s="389">
        <v>328</v>
      </c>
      <c r="AE328" s="545"/>
      <c r="AF328" s="546"/>
      <c r="AG328" s="547" t="s">
        <v>435</v>
      </c>
      <c r="AH328" s="548"/>
      <c r="AI328" s="549"/>
      <c r="AJ328" s="550" t="s">
        <v>23</v>
      </c>
      <c r="AK328" s="551"/>
      <c r="AL328" s="552"/>
      <c r="AN328" s="554"/>
      <c r="AO328" s="555"/>
      <c r="AP328" s="556" t="s">
        <v>436</v>
      </c>
      <c r="AQ328" s="557"/>
      <c r="AR328" s="558"/>
      <c r="AS328" s="497" t="str">
        <f t="shared" si="39"/>
        <v/>
      </c>
      <c r="AT328" s="498">
        <f t="shared" si="40"/>
        <v>42832</v>
      </c>
      <c r="AU328" s="498">
        <f t="shared" si="41"/>
        <v>42836</v>
      </c>
      <c r="AV328" s="498">
        <f t="shared" si="42"/>
        <v>42837</v>
      </c>
      <c r="AW328" s="498">
        <f t="shared" si="43"/>
        <v>42840</v>
      </c>
    </row>
    <row r="329" spans="6:49" ht="23.25" customHeight="1" x14ac:dyDescent="0.35">
      <c r="F329" s="535">
        <v>1705029</v>
      </c>
      <c r="G329" s="536" t="s">
        <v>310</v>
      </c>
      <c r="H329" s="536" t="s">
        <v>499</v>
      </c>
      <c r="I329" s="536" t="s">
        <v>1808</v>
      </c>
      <c r="J329" s="537" t="s">
        <v>102</v>
      </c>
      <c r="K329" s="538">
        <v>42872</v>
      </c>
      <c r="L329" s="539">
        <v>42873</v>
      </c>
      <c r="M329" s="540"/>
      <c r="N329" s="540"/>
      <c r="O329" s="541"/>
      <c r="P329" s="539">
        <v>42874</v>
      </c>
      <c r="Q329" s="540">
        <v>42875</v>
      </c>
      <c r="R329" s="540">
        <v>42877</v>
      </c>
      <c r="S329" s="541">
        <v>42878</v>
      </c>
      <c r="T329" s="538">
        <v>42879</v>
      </c>
      <c r="U329" s="539">
        <v>42880</v>
      </c>
      <c r="V329" s="541">
        <v>42881</v>
      </c>
      <c r="W329" s="542">
        <v>42882</v>
      </c>
      <c r="X329" s="543" t="s">
        <v>559</v>
      </c>
      <c r="Y329" s="542">
        <v>42885</v>
      </c>
      <c r="Z329" s="499" t="str">
        <f ca="1">IF(F329="","",IF(VLOOKUP(F329,PROFILE!$B$6:$L$5000,11,FALSE)&lt;&gt;"OUT",VLOOKUP(F329,PROFILE!$B$6:$L$5000,9,FALSE)-NOW(),"OUT"))</f>
        <v>OUT</v>
      </c>
      <c r="AA329" s="389">
        <f t="shared" si="38"/>
        <v>5382</v>
      </c>
      <c r="AB329" s="389">
        <v>329</v>
      </c>
      <c r="AE329" s="545"/>
      <c r="AF329" s="546"/>
      <c r="AG329" s="547" t="s">
        <v>1597</v>
      </c>
      <c r="AH329" s="548"/>
      <c r="AI329" s="549"/>
      <c r="AJ329" s="550" t="s">
        <v>439</v>
      </c>
      <c r="AK329" s="551"/>
      <c r="AL329" s="552"/>
      <c r="AN329" s="554"/>
      <c r="AO329" s="555"/>
      <c r="AP329" s="556"/>
      <c r="AQ329" s="557"/>
      <c r="AR329" s="558"/>
      <c r="AS329" s="497">
        <f t="shared" si="39"/>
        <v>42872</v>
      </c>
      <c r="AT329" s="498">
        <f t="shared" si="40"/>
        <v>42873</v>
      </c>
      <c r="AU329" s="498">
        <f t="shared" si="41"/>
        <v>42878</v>
      </c>
      <c r="AV329" s="498">
        <f t="shared" si="42"/>
        <v>42879</v>
      </c>
      <c r="AW329" s="498">
        <f t="shared" si="43"/>
        <v>42882</v>
      </c>
    </row>
    <row r="330" spans="6:49" ht="23.25" customHeight="1" x14ac:dyDescent="0.35">
      <c r="F330" s="535">
        <v>1705034</v>
      </c>
      <c r="G330" s="536" t="s">
        <v>294</v>
      </c>
      <c r="H330" s="536" t="s">
        <v>590</v>
      </c>
      <c r="I330" s="536" t="s">
        <v>2942</v>
      </c>
      <c r="J330" s="537" t="s">
        <v>102</v>
      </c>
      <c r="K330" s="538">
        <v>42872</v>
      </c>
      <c r="L330" s="539">
        <v>42873</v>
      </c>
      <c r="M330" s="540"/>
      <c r="N330" s="540"/>
      <c r="O330" s="541"/>
      <c r="P330" s="539">
        <v>42874</v>
      </c>
      <c r="Q330" s="540">
        <v>42875</v>
      </c>
      <c r="R330" s="540">
        <v>42877</v>
      </c>
      <c r="S330" s="541">
        <v>42878</v>
      </c>
      <c r="T330" s="538">
        <v>42879</v>
      </c>
      <c r="U330" s="539">
        <v>42880</v>
      </c>
      <c r="V330" s="541">
        <v>42881</v>
      </c>
      <c r="W330" s="542">
        <v>42882</v>
      </c>
      <c r="X330" s="543" t="s">
        <v>559</v>
      </c>
      <c r="Y330" s="542">
        <v>42885</v>
      </c>
      <c r="Z330" s="499" t="str">
        <f ca="1">IF(F330="","",IF(VLOOKUP(F330,PROFILE!$B$6:$L$5000,11,FALSE)&lt;&gt;"OUT",VLOOKUP(F330,PROFILE!$B$6:$L$5000,9,FALSE)-NOW(),"OUT"))</f>
        <v>OUT</v>
      </c>
      <c r="AA330" s="389">
        <f t="shared" si="38"/>
        <v>42737</v>
      </c>
      <c r="AB330" s="389">
        <v>330</v>
      </c>
      <c r="AE330" s="545"/>
      <c r="AF330" s="546"/>
      <c r="AG330" s="547" t="s">
        <v>435</v>
      </c>
      <c r="AH330" s="548"/>
      <c r="AI330" s="549"/>
      <c r="AJ330" s="550" t="s">
        <v>439</v>
      </c>
      <c r="AK330" s="551"/>
      <c r="AL330" s="552"/>
      <c r="AN330" s="554"/>
      <c r="AO330" s="555"/>
      <c r="AP330" s="556" t="s">
        <v>436</v>
      </c>
      <c r="AQ330" s="557"/>
      <c r="AR330" s="558"/>
      <c r="AS330" s="497">
        <f t="shared" si="39"/>
        <v>42872</v>
      </c>
      <c r="AT330" s="498">
        <f t="shared" si="40"/>
        <v>42873</v>
      </c>
      <c r="AU330" s="498">
        <f t="shared" si="41"/>
        <v>42878</v>
      </c>
      <c r="AV330" s="498">
        <f t="shared" si="42"/>
        <v>42879</v>
      </c>
      <c r="AW330" s="498">
        <f t="shared" si="43"/>
        <v>42882</v>
      </c>
    </row>
    <row r="331" spans="6:49" ht="23.25" customHeight="1" x14ac:dyDescent="0.35">
      <c r="F331" s="535">
        <v>1701151</v>
      </c>
      <c r="G331" s="536" t="s">
        <v>310</v>
      </c>
      <c r="H331" s="536" t="s">
        <v>361</v>
      </c>
      <c r="I331" s="536" t="s">
        <v>865</v>
      </c>
      <c r="J331" s="537" t="s">
        <v>43</v>
      </c>
      <c r="K331" s="538"/>
      <c r="L331" s="539">
        <v>42870</v>
      </c>
      <c r="M331" s="540"/>
      <c r="N331" s="540"/>
      <c r="O331" s="541"/>
      <c r="P331" s="539">
        <v>42871</v>
      </c>
      <c r="Q331" s="540"/>
      <c r="R331" s="540"/>
      <c r="S331" s="541"/>
      <c r="T331" s="538">
        <v>42872</v>
      </c>
      <c r="U331" s="539">
        <v>42873</v>
      </c>
      <c r="V331" s="541">
        <v>42874</v>
      </c>
      <c r="W331" s="542"/>
      <c r="X331" s="543" t="s">
        <v>559</v>
      </c>
      <c r="Y331" s="542">
        <v>42875</v>
      </c>
      <c r="Z331" s="499" t="str">
        <f ca="1">IF(F331="","",IF(VLOOKUP(F331,PROFILE!$B$6:$L$5000,11,FALSE)&lt;&gt;"OUT",VLOOKUP(F331,PROFILE!$B$6:$L$5000,9,FALSE)-NOW(),"OUT"))</f>
        <v>OUT</v>
      </c>
      <c r="AA331" s="389">
        <f t="shared" si="38"/>
        <v>1134</v>
      </c>
      <c r="AB331" s="389">
        <v>331</v>
      </c>
      <c r="AE331" s="545"/>
      <c r="AF331" s="546"/>
      <c r="AG331" s="547" t="s">
        <v>435</v>
      </c>
      <c r="AH331" s="548"/>
      <c r="AI331" s="549"/>
      <c r="AJ331" s="550" t="s">
        <v>1794</v>
      </c>
      <c r="AK331" s="551"/>
      <c r="AL331" s="552"/>
      <c r="AN331" s="554"/>
      <c r="AO331" s="555"/>
      <c r="AP331" s="556"/>
      <c r="AQ331" s="557"/>
      <c r="AR331" s="558"/>
      <c r="AS331" s="497" t="str">
        <f t="shared" si="39"/>
        <v/>
      </c>
      <c r="AT331" s="498">
        <f t="shared" si="40"/>
        <v>42870</v>
      </c>
      <c r="AU331" s="498">
        <f t="shared" si="41"/>
        <v>42871</v>
      </c>
      <c r="AV331" s="498">
        <f t="shared" si="42"/>
        <v>42872</v>
      </c>
      <c r="AW331" s="498">
        <f t="shared" si="43"/>
        <v>42874</v>
      </c>
    </row>
    <row r="332" spans="6:49" ht="23.25" customHeight="1" x14ac:dyDescent="0.35">
      <c r="F332" s="535">
        <v>1702017</v>
      </c>
      <c r="G332" s="536" t="s">
        <v>310</v>
      </c>
      <c r="H332" s="536" t="s">
        <v>336</v>
      </c>
      <c r="I332" s="536" t="s">
        <v>998</v>
      </c>
      <c r="J332" s="537" t="s">
        <v>44</v>
      </c>
      <c r="K332" s="538"/>
      <c r="L332" s="539">
        <v>42870</v>
      </c>
      <c r="M332" s="540"/>
      <c r="N332" s="540"/>
      <c r="O332" s="541"/>
      <c r="P332" s="539">
        <v>42871</v>
      </c>
      <c r="Q332" s="540"/>
      <c r="R332" s="540"/>
      <c r="S332" s="541"/>
      <c r="T332" s="538">
        <v>42872</v>
      </c>
      <c r="U332" s="539">
        <v>42873</v>
      </c>
      <c r="V332" s="541">
        <v>42874</v>
      </c>
      <c r="W332" s="542"/>
      <c r="X332" s="543" t="s">
        <v>559</v>
      </c>
      <c r="Y332" s="542">
        <v>42875</v>
      </c>
      <c r="Z332" s="499" t="str">
        <f ca="1">IF(F332="","",IF(VLOOKUP(F332,PROFILE!$B$6:$L$5000,11,FALSE)&lt;&gt;"OUT",VLOOKUP(F332,PROFILE!$B$6:$L$5000,9,FALSE)-NOW(),"OUT"))</f>
        <v>OUT</v>
      </c>
      <c r="AA332" s="389">
        <f t="shared" ref="AA332:AA395" si="45">IFERROR(VALUE(RIGHT(I332,4)),IFERROR(VALUE(RIGHT(I332,3)),VALUE(RIGHT(I332,2))))</f>
        <v>1896</v>
      </c>
      <c r="AB332" s="389">
        <v>332</v>
      </c>
      <c r="AE332" s="545"/>
      <c r="AF332" s="546"/>
      <c r="AG332" s="547" t="s">
        <v>1597</v>
      </c>
      <c r="AH332" s="548"/>
      <c r="AI332" s="549"/>
      <c r="AJ332" s="550" t="s">
        <v>1794</v>
      </c>
      <c r="AK332" s="551"/>
      <c r="AL332" s="552"/>
      <c r="AN332" s="554"/>
      <c r="AO332" s="555"/>
      <c r="AP332" s="556"/>
      <c r="AQ332" s="557"/>
      <c r="AR332" s="558"/>
      <c r="AS332" s="497" t="str">
        <f t="shared" ref="AS332:AS395" si="46">IF(K332="","",K332)</f>
        <v/>
      </c>
      <c r="AT332" s="498">
        <f t="shared" ref="AT332:AT395" si="47">IF(L332="","",MAX(L332:O332))</f>
        <v>42870</v>
      </c>
      <c r="AU332" s="498">
        <f t="shared" ref="AU332:AU395" si="48">IF(P332="","",MAX(P332:S332))</f>
        <v>42871</v>
      </c>
      <c r="AV332" s="498">
        <f t="shared" ref="AV332:AV395" si="49">IF(T332="","",T332)</f>
        <v>42872</v>
      </c>
      <c r="AW332" s="498">
        <f t="shared" ref="AW332:AW395" si="50">IF(P332="","",MAX(U332:W332))</f>
        <v>42874</v>
      </c>
    </row>
    <row r="333" spans="6:49" ht="23.25" customHeight="1" x14ac:dyDescent="0.35">
      <c r="F333" s="535">
        <v>1703072</v>
      </c>
      <c r="G333" s="536" t="s">
        <v>323</v>
      </c>
      <c r="H333" s="536">
        <v>3</v>
      </c>
      <c r="I333" s="536" t="s">
        <v>1522</v>
      </c>
      <c r="J333" s="537" t="s">
        <v>44</v>
      </c>
      <c r="K333" s="538"/>
      <c r="L333" s="539">
        <v>42870</v>
      </c>
      <c r="M333" s="540"/>
      <c r="N333" s="540"/>
      <c r="O333" s="541"/>
      <c r="P333" s="539">
        <v>42871</v>
      </c>
      <c r="Q333" s="540"/>
      <c r="R333" s="540"/>
      <c r="S333" s="541"/>
      <c r="T333" s="538">
        <v>42872</v>
      </c>
      <c r="U333" s="539">
        <v>42873</v>
      </c>
      <c r="V333" s="541">
        <v>42874</v>
      </c>
      <c r="W333" s="542"/>
      <c r="X333" s="543" t="s">
        <v>559</v>
      </c>
      <c r="Y333" s="542">
        <v>42874</v>
      </c>
      <c r="Z333" s="499" t="str">
        <f ca="1">IF(F333="","",IF(VLOOKUP(F333,PROFILE!$B$6:$L$5000,11,FALSE)&lt;&gt;"OUT",VLOOKUP(F333,PROFILE!$B$6:$L$5000,9,FALSE)-NOW(),"OUT"))</f>
        <v>OUT</v>
      </c>
      <c r="AA333" s="389">
        <f t="shared" si="45"/>
        <v>8770</v>
      </c>
      <c r="AB333" s="389">
        <v>333</v>
      </c>
      <c r="AE333" s="545"/>
      <c r="AF333" s="546"/>
      <c r="AH333" s="548"/>
      <c r="AI333" s="549"/>
      <c r="AJ333" s="550" t="s">
        <v>1832</v>
      </c>
      <c r="AK333" s="551"/>
      <c r="AL333" s="552"/>
      <c r="AN333" s="554"/>
      <c r="AO333" s="555"/>
      <c r="AP333" s="556"/>
      <c r="AQ333" s="557"/>
      <c r="AR333" s="558"/>
      <c r="AS333" s="497" t="str">
        <f t="shared" si="46"/>
        <v/>
      </c>
      <c r="AT333" s="498">
        <f t="shared" si="47"/>
        <v>42870</v>
      </c>
      <c r="AU333" s="498">
        <f t="shared" si="48"/>
        <v>42871</v>
      </c>
      <c r="AV333" s="498">
        <f t="shared" si="49"/>
        <v>42872</v>
      </c>
      <c r="AW333" s="498">
        <f t="shared" si="50"/>
        <v>42874</v>
      </c>
    </row>
    <row r="334" spans="6:49" ht="23.25" customHeight="1" x14ac:dyDescent="0.35">
      <c r="F334" s="535">
        <v>1705012</v>
      </c>
      <c r="G334" s="536" t="s">
        <v>310</v>
      </c>
      <c r="H334" s="536" t="s">
        <v>311</v>
      </c>
      <c r="I334" s="536" t="s">
        <v>1747</v>
      </c>
      <c r="J334" s="537" t="s">
        <v>44</v>
      </c>
      <c r="K334" s="538"/>
      <c r="L334" s="539">
        <v>42870</v>
      </c>
      <c r="M334" s="540"/>
      <c r="N334" s="540"/>
      <c r="O334" s="541"/>
      <c r="P334" s="539">
        <v>42871</v>
      </c>
      <c r="Q334" s="540">
        <v>42872</v>
      </c>
      <c r="R334" s="540"/>
      <c r="S334" s="541"/>
      <c r="T334" s="538">
        <v>42873</v>
      </c>
      <c r="U334" s="539">
        <v>42874</v>
      </c>
      <c r="V334" s="541">
        <v>42875</v>
      </c>
      <c r="W334" s="542">
        <v>42877</v>
      </c>
      <c r="X334" s="543" t="s">
        <v>559</v>
      </c>
      <c r="Y334" s="542">
        <v>42878</v>
      </c>
      <c r="Z334" s="499" t="str">
        <f ca="1">IF(F334="","",IF(VLOOKUP(F334,PROFILE!$B$6:$L$5000,11,FALSE)&lt;&gt;"OUT",VLOOKUP(F334,PROFILE!$B$6:$L$5000,9,FALSE)-NOW(),"OUT"))</f>
        <v>OUT</v>
      </c>
      <c r="AA334" s="389">
        <f t="shared" si="45"/>
        <v>4188</v>
      </c>
      <c r="AB334" s="389">
        <v>334</v>
      </c>
      <c r="AE334" s="545"/>
      <c r="AF334" s="546"/>
      <c r="AG334" s="547" t="s">
        <v>1597</v>
      </c>
      <c r="AH334" s="548"/>
      <c r="AI334" s="549"/>
      <c r="AJ334" s="550" t="s">
        <v>1794</v>
      </c>
      <c r="AK334" s="551"/>
      <c r="AL334" s="552"/>
      <c r="AN334" s="554"/>
      <c r="AO334" s="555"/>
      <c r="AP334" s="556"/>
      <c r="AQ334" s="557"/>
      <c r="AR334" s="558"/>
      <c r="AS334" s="497" t="str">
        <f t="shared" si="46"/>
        <v/>
      </c>
      <c r="AT334" s="498">
        <f t="shared" si="47"/>
        <v>42870</v>
      </c>
      <c r="AU334" s="498">
        <f t="shared" si="48"/>
        <v>42872</v>
      </c>
      <c r="AV334" s="498">
        <f t="shared" si="49"/>
        <v>42873</v>
      </c>
      <c r="AW334" s="498">
        <f t="shared" si="50"/>
        <v>42877</v>
      </c>
    </row>
    <row r="335" spans="6:49" ht="23.25" customHeight="1" x14ac:dyDescent="0.35">
      <c r="F335" s="535">
        <v>1705037</v>
      </c>
      <c r="G335" s="536" t="s">
        <v>294</v>
      </c>
      <c r="H335" s="536" t="s">
        <v>590</v>
      </c>
      <c r="I335" s="536" t="s">
        <v>1831</v>
      </c>
      <c r="J335" s="537" t="s">
        <v>44</v>
      </c>
      <c r="K335" s="538"/>
      <c r="L335" s="539">
        <v>42874</v>
      </c>
      <c r="M335" s="540"/>
      <c r="N335" s="540"/>
      <c r="O335" s="541"/>
      <c r="P335" s="539">
        <v>42875</v>
      </c>
      <c r="Q335" s="540">
        <v>42877</v>
      </c>
      <c r="R335" s="540"/>
      <c r="S335" s="541"/>
      <c r="T335" s="538">
        <v>42878</v>
      </c>
      <c r="U335" s="539">
        <v>42879</v>
      </c>
      <c r="V335" s="541"/>
      <c r="W335" s="542">
        <v>42880</v>
      </c>
      <c r="X335" s="543" t="s">
        <v>559</v>
      </c>
      <c r="Y335" s="542">
        <v>42880</v>
      </c>
      <c r="Z335" s="499" t="str">
        <f ca="1">IF(F335="","",IF(VLOOKUP(F335,PROFILE!$B$6:$L$5000,11,FALSE)&lt;&gt;"OUT",VLOOKUP(F335,PROFILE!$B$6:$L$5000,9,FALSE)-NOW(),"OUT"))</f>
        <v>OUT</v>
      </c>
      <c r="AA335" s="389">
        <f t="shared" si="45"/>
        <v>2156</v>
      </c>
      <c r="AB335" s="389">
        <v>335</v>
      </c>
      <c r="AE335" s="545"/>
      <c r="AF335" s="546"/>
      <c r="AG335" s="547" t="s">
        <v>435</v>
      </c>
      <c r="AH335" s="548"/>
      <c r="AI335" s="549"/>
      <c r="AJ335" s="550" t="s">
        <v>23</v>
      </c>
      <c r="AK335" s="551"/>
      <c r="AL335" s="552"/>
      <c r="AN335" s="554"/>
      <c r="AO335" s="555"/>
      <c r="AP335" s="556"/>
      <c r="AQ335" s="557"/>
      <c r="AR335" s="558"/>
      <c r="AS335" s="497" t="str">
        <f t="shared" si="46"/>
        <v/>
      </c>
      <c r="AT335" s="498">
        <f t="shared" si="47"/>
        <v>42874</v>
      </c>
      <c r="AU335" s="498">
        <f t="shared" si="48"/>
        <v>42877</v>
      </c>
      <c r="AV335" s="498">
        <f t="shared" si="49"/>
        <v>42878</v>
      </c>
      <c r="AW335" s="498">
        <f t="shared" si="50"/>
        <v>42880</v>
      </c>
    </row>
    <row r="336" spans="6:49" ht="23.25" customHeight="1" x14ac:dyDescent="0.35">
      <c r="F336" s="535">
        <v>1705039</v>
      </c>
      <c r="G336" s="536" t="s">
        <v>310</v>
      </c>
      <c r="H336" s="536" t="s">
        <v>420</v>
      </c>
      <c r="I336" s="536" t="s">
        <v>1839</v>
      </c>
      <c r="J336" s="537" t="s">
        <v>44</v>
      </c>
      <c r="K336" s="538"/>
      <c r="L336" s="539">
        <v>42874</v>
      </c>
      <c r="M336" s="540"/>
      <c r="N336" s="540"/>
      <c r="O336" s="541"/>
      <c r="P336" s="539">
        <v>42875</v>
      </c>
      <c r="Q336" s="540">
        <v>42877</v>
      </c>
      <c r="R336" s="540"/>
      <c r="S336" s="541"/>
      <c r="T336" s="538">
        <v>42878</v>
      </c>
      <c r="U336" s="539">
        <v>42879</v>
      </c>
      <c r="V336" s="541"/>
      <c r="W336" s="542">
        <v>42880</v>
      </c>
      <c r="X336" s="543" t="s">
        <v>559</v>
      </c>
      <c r="Y336" s="542">
        <v>42880</v>
      </c>
      <c r="Z336" s="499" t="str">
        <f ca="1">IF(F336="","",IF(VLOOKUP(F336,PROFILE!$B$6:$L$5000,11,FALSE)&lt;&gt;"OUT",VLOOKUP(F336,PROFILE!$B$6:$L$5000,9,FALSE)-NOW(),"OUT"))</f>
        <v>OUT</v>
      </c>
      <c r="AA336" s="389">
        <f t="shared" si="45"/>
        <v>4329</v>
      </c>
      <c r="AB336" s="389">
        <v>336</v>
      </c>
      <c r="AE336" s="545"/>
      <c r="AF336" s="546"/>
      <c r="AG336" s="547" t="s">
        <v>1597</v>
      </c>
      <c r="AH336" s="548"/>
      <c r="AI336" s="549"/>
      <c r="AJ336" s="550" t="s">
        <v>581</v>
      </c>
      <c r="AK336" s="551"/>
      <c r="AL336" s="552"/>
      <c r="AN336" s="554"/>
      <c r="AO336" s="555"/>
      <c r="AP336" s="556"/>
      <c r="AQ336" s="557"/>
      <c r="AR336" s="558"/>
      <c r="AS336" s="497" t="str">
        <f t="shared" si="46"/>
        <v/>
      </c>
      <c r="AT336" s="498">
        <f t="shared" si="47"/>
        <v>42874</v>
      </c>
      <c r="AU336" s="498">
        <f t="shared" si="48"/>
        <v>42877</v>
      </c>
      <c r="AV336" s="498">
        <f t="shared" si="49"/>
        <v>42878</v>
      </c>
      <c r="AW336" s="498">
        <f t="shared" si="50"/>
        <v>42880</v>
      </c>
    </row>
    <row r="337" spans="6:49" ht="23.25" customHeight="1" x14ac:dyDescent="0.35">
      <c r="F337" s="535">
        <v>1701168</v>
      </c>
      <c r="G337" s="536" t="s">
        <v>310</v>
      </c>
      <c r="H337" s="536" t="s">
        <v>336</v>
      </c>
      <c r="I337" s="536" t="s">
        <v>918</v>
      </c>
      <c r="J337" s="537" t="s">
        <v>43</v>
      </c>
      <c r="K337" s="538"/>
      <c r="L337" s="539">
        <v>42874</v>
      </c>
      <c r="M337" s="540"/>
      <c r="N337" s="540"/>
      <c r="O337" s="541"/>
      <c r="P337" s="539">
        <v>42875</v>
      </c>
      <c r="Q337" s="540"/>
      <c r="R337" s="540"/>
      <c r="S337" s="541"/>
      <c r="T337" s="538">
        <v>42877</v>
      </c>
      <c r="U337" s="539">
        <v>42878</v>
      </c>
      <c r="V337" s="541"/>
      <c r="W337" s="542"/>
      <c r="X337" s="543" t="s">
        <v>559</v>
      </c>
      <c r="Y337" s="542">
        <v>42878</v>
      </c>
      <c r="Z337" s="499" t="str">
        <f ca="1">IF(F337="","",IF(VLOOKUP(F337,PROFILE!$B$6:$L$5000,11,FALSE)&lt;&gt;"OUT",VLOOKUP(F337,PROFILE!$B$6:$L$5000,9,FALSE)-NOW(),"OUT"))</f>
        <v>OUT</v>
      </c>
      <c r="AA337" s="389">
        <f t="shared" si="45"/>
        <v>6855</v>
      </c>
      <c r="AB337" s="389">
        <v>337</v>
      </c>
      <c r="AE337" s="545"/>
      <c r="AF337" s="546"/>
      <c r="AG337" s="547" t="s">
        <v>435</v>
      </c>
      <c r="AH337" s="548"/>
      <c r="AI337" s="549"/>
      <c r="AJ337" s="550" t="s">
        <v>1794</v>
      </c>
      <c r="AK337" s="551"/>
      <c r="AL337" s="552"/>
      <c r="AM337" s="553" t="s">
        <v>1204</v>
      </c>
      <c r="AN337" s="554"/>
      <c r="AO337" s="555"/>
      <c r="AP337" s="556"/>
      <c r="AQ337" s="557"/>
      <c r="AR337" s="558"/>
      <c r="AS337" s="497" t="str">
        <f t="shared" si="46"/>
        <v/>
      </c>
      <c r="AT337" s="498">
        <f t="shared" si="47"/>
        <v>42874</v>
      </c>
      <c r="AU337" s="498">
        <f t="shared" si="48"/>
        <v>42875</v>
      </c>
      <c r="AV337" s="498">
        <f t="shared" si="49"/>
        <v>42877</v>
      </c>
      <c r="AW337" s="498">
        <f t="shared" si="50"/>
        <v>42878</v>
      </c>
    </row>
    <row r="338" spans="6:49" ht="23.25" customHeight="1" x14ac:dyDescent="0.35">
      <c r="F338" s="535">
        <v>1702026</v>
      </c>
      <c r="G338" s="536" t="s">
        <v>315</v>
      </c>
      <c r="H338" s="536" t="s">
        <v>316</v>
      </c>
      <c r="I338" s="536" t="s">
        <v>1021</v>
      </c>
      <c r="J338" s="537" t="s">
        <v>44</v>
      </c>
      <c r="K338" s="538"/>
      <c r="L338" s="539">
        <v>42873</v>
      </c>
      <c r="M338" s="540"/>
      <c r="N338" s="540"/>
      <c r="O338" s="541"/>
      <c r="P338" s="539">
        <v>42874</v>
      </c>
      <c r="Q338" s="540">
        <v>42875</v>
      </c>
      <c r="R338" s="540"/>
      <c r="S338" s="541"/>
      <c r="T338" s="538">
        <v>42877</v>
      </c>
      <c r="U338" s="539">
        <v>42878</v>
      </c>
      <c r="V338" s="541"/>
      <c r="W338" s="542">
        <v>42879</v>
      </c>
      <c r="X338" s="543" t="s">
        <v>559</v>
      </c>
      <c r="Y338" s="542">
        <v>42879</v>
      </c>
      <c r="Z338" s="499" t="str">
        <f ca="1">IF(F338="","",IF(VLOOKUP(F338,PROFILE!$B$6:$L$5000,11,FALSE)&lt;&gt;"OUT",VLOOKUP(F338,PROFILE!$B$6:$L$5000,9,FALSE)-NOW(),"OUT"))</f>
        <v>OUT</v>
      </c>
      <c r="AA338" s="389">
        <f t="shared" si="45"/>
        <v>7785</v>
      </c>
      <c r="AB338" s="389">
        <v>338</v>
      </c>
      <c r="AD338" s="544" t="s">
        <v>1265</v>
      </c>
      <c r="AE338" s="545"/>
      <c r="AF338" s="546"/>
      <c r="AH338" s="548"/>
      <c r="AI338" s="549"/>
      <c r="AJ338" s="550" t="s">
        <v>1904</v>
      </c>
      <c r="AK338" s="551"/>
      <c r="AL338" s="552"/>
      <c r="AN338" s="554"/>
      <c r="AO338" s="555"/>
      <c r="AP338" s="556"/>
      <c r="AQ338" s="557"/>
      <c r="AR338" s="558"/>
      <c r="AS338" s="497" t="str">
        <f t="shared" si="46"/>
        <v/>
      </c>
      <c r="AT338" s="498">
        <f t="shared" si="47"/>
        <v>42873</v>
      </c>
      <c r="AU338" s="498">
        <f t="shared" si="48"/>
        <v>42875</v>
      </c>
      <c r="AV338" s="498">
        <f t="shared" si="49"/>
        <v>42877</v>
      </c>
      <c r="AW338" s="498">
        <f t="shared" si="50"/>
        <v>42879</v>
      </c>
    </row>
    <row r="339" spans="6:49" ht="23.25" customHeight="1" x14ac:dyDescent="0.35">
      <c r="F339" s="535">
        <v>1703047</v>
      </c>
      <c r="G339" s="536" t="s">
        <v>310</v>
      </c>
      <c r="H339" s="536" t="s">
        <v>400</v>
      </c>
      <c r="I339" s="536" t="s">
        <v>1450</v>
      </c>
      <c r="J339" s="537" t="s">
        <v>44</v>
      </c>
      <c r="K339" s="538"/>
      <c r="L339" s="539">
        <v>42871</v>
      </c>
      <c r="M339" s="540"/>
      <c r="N339" s="540"/>
      <c r="O339" s="541"/>
      <c r="P339" s="539">
        <v>42872</v>
      </c>
      <c r="Q339" s="540"/>
      <c r="R339" s="540"/>
      <c r="S339" s="541"/>
      <c r="T339" s="538">
        <v>42873</v>
      </c>
      <c r="U339" s="539">
        <v>42874</v>
      </c>
      <c r="V339" s="541"/>
      <c r="W339" s="542"/>
      <c r="X339" s="543" t="s">
        <v>559</v>
      </c>
      <c r="Y339" s="542">
        <v>42875</v>
      </c>
      <c r="Z339" s="499" t="str">
        <f ca="1">IF(F339="","",IF(VLOOKUP(F339,PROFILE!$B$6:$L$5000,11,FALSE)&lt;&gt;"OUT",VLOOKUP(F339,PROFILE!$B$6:$L$5000,9,FALSE)-NOW(),"OUT"))</f>
        <v>OUT</v>
      </c>
      <c r="AA339" s="389">
        <f t="shared" si="45"/>
        <v>1256</v>
      </c>
      <c r="AB339" s="389">
        <v>339</v>
      </c>
      <c r="AE339" s="545"/>
      <c r="AF339" s="546"/>
      <c r="AG339" s="547" t="s">
        <v>581</v>
      </c>
      <c r="AH339" s="548"/>
      <c r="AI339" s="549"/>
      <c r="AK339" s="551"/>
      <c r="AL339" s="552"/>
      <c r="AN339" s="554"/>
      <c r="AO339" s="555"/>
      <c r="AP339" s="556"/>
      <c r="AQ339" s="557"/>
      <c r="AR339" s="558"/>
      <c r="AS339" s="497" t="str">
        <f t="shared" si="46"/>
        <v/>
      </c>
      <c r="AT339" s="498">
        <f t="shared" si="47"/>
        <v>42871</v>
      </c>
      <c r="AU339" s="498">
        <f t="shared" si="48"/>
        <v>42872</v>
      </c>
      <c r="AV339" s="498">
        <f t="shared" si="49"/>
        <v>42873</v>
      </c>
      <c r="AW339" s="498">
        <f t="shared" si="50"/>
        <v>42874</v>
      </c>
    </row>
    <row r="340" spans="6:49" ht="23.25" customHeight="1" x14ac:dyDescent="0.35">
      <c r="F340" s="535">
        <v>1703083</v>
      </c>
      <c r="G340" s="536" t="s">
        <v>310</v>
      </c>
      <c r="H340" s="536" t="s">
        <v>1559</v>
      </c>
      <c r="I340" s="536" t="s">
        <v>1558</v>
      </c>
      <c r="J340" s="537" t="s">
        <v>1527</v>
      </c>
      <c r="K340" s="538"/>
      <c r="L340" s="539">
        <v>42874</v>
      </c>
      <c r="M340" s="540"/>
      <c r="N340" s="540"/>
      <c r="O340" s="541"/>
      <c r="P340" s="539">
        <v>42875</v>
      </c>
      <c r="Q340" s="540"/>
      <c r="R340" s="540"/>
      <c r="S340" s="541"/>
      <c r="T340" s="538">
        <v>42877</v>
      </c>
      <c r="U340" s="539">
        <v>42878</v>
      </c>
      <c r="V340" s="541"/>
      <c r="W340" s="542"/>
      <c r="X340" s="543" t="s">
        <v>559</v>
      </c>
      <c r="Y340" s="542">
        <v>42878</v>
      </c>
      <c r="Z340" s="499" t="str">
        <f ca="1">IF(F340="","",IF(VLOOKUP(F340,PROFILE!$B$6:$L$5000,11,FALSE)&lt;&gt;"OUT",VLOOKUP(F340,PROFILE!$B$6:$L$5000,9,FALSE)-NOW(),"OUT"))</f>
        <v>OUT</v>
      </c>
      <c r="AA340" s="389">
        <f t="shared" si="45"/>
        <v>8515</v>
      </c>
      <c r="AB340" s="389">
        <v>340</v>
      </c>
      <c r="AE340" s="545"/>
      <c r="AF340" s="546"/>
      <c r="AG340" s="547" t="s">
        <v>1597</v>
      </c>
      <c r="AH340" s="548"/>
      <c r="AI340" s="549"/>
      <c r="AJ340" s="550" t="s">
        <v>1266</v>
      </c>
      <c r="AK340" s="551"/>
      <c r="AL340" s="552"/>
      <c r="AN340" s="554"/>
      <c r="AO340" s="555"/>
      <c r="AP340" s="556"/>
      <c r="AQ340" s="557"/>
      <c r="AR340" s="558"/>
      <c r="AS340" s="497" t="str">
        <f t="shared" si="46"/>
        <v/>
      </c>
      <c r="AT340" s="498">
        <f t="shared" si="47"/>
        <v>42874</v>
      </c>
      <c r="AU340" s="498">
        <f t="shared" si="48"/>
        <v>42875</v>
      </c>
      <c r="AV340" s="498">
        <f t="shared" si="49"/>
        <v>42877</v>
      </c>
      <c r="AW340" s="498">
        <f t="shared" si="50"/>
        <v>42878</v>
      </c>
    </row>
    <row r="341" spans="6:49" ht="23.25" customHeight="1" x14ac:dyDescent="0.35">
      <c r="F341" s="535">
        <v>1704011</v>
      </c>
      <c r="G341" s="536" t="s">
        <v>328</v>
      </c>
      <c r="H341" s="536" t="s">
        <v>329</v>
      </c>
      <c r="I341" s="536" t="s">
        <v>1596</v>
      </c>
      <c r="J341" s="537" t="s">
        <v>45</v>
      </c>
      <c r="K341" s="538"/>
      <c r="L341" s="539">
        <v>42874</v>
      </c>
      <c r="M341" s="540"/>
      <c r="N341" s="540"/>
      <c r="O341" s="541"/>
      <c r="P341" s="539">
        <v>42875</v>
      </c>
      <c r="Q341" s="540">
        <v>42877</v>
      </c>
      <c r="R341" s="540">
        <v>42878</v>
      </c>
      <c r="S341" s="541"/>
      <c r="T341" s="538">
        <v>42879</v>
      </c>
      <c r="U341" s="539">
        <v>42880</v>
      </c>
      <c r="V341" s="541">
        <v>42881</v>
      </c>
      <c r="W341" s="542">
        <v>42882</v>
      </c>
      <c r="X341" s="543" t="s">
        <v>559</v>
      </c>
      <c r="Y341" s="542">
        <v>42882</v>
      </c>
      <c r="Z341" s="499">
        <f ca="1">IF(F341="","",IF(VLOOKUP(F341,PROFILE!$B$6:$L$5000,11,FALSE)&lt;&gt;"OUT",VLOOKUP(F341,PROFILE!$B$6:$L$5000,9,FALSE)-NOW(),"OUT"))</f>
        <v>-159.9739024305527</v>
      </c>
      <c r="AA341" s="389">
        <f t="shared" si="45"/>
        <v>8381</v>
      </c>
      <c r="AB341" s="389">
        <v>341</v>
      </c>
      <c r="AE341" s="545"/>
      <c r="AF341" s="546"/>
      <c r="AG341" s="547" t="s">
        <v>435</v>
      </c>
      <c r="AH341" s="548"/>
      <c r="AI341" s="549"/>
      <c r="AJ341" s="550" t="s">
        <v>581</v>
      </c>
      <c r="AK341" s="551"/>
      <c r="AL341" s="552"/>
      <c r="AN341" s="554"/>
      <c r="AO341" s="555"/>
      <c r="AP341" s="556"/>
      <c r="AQ341" s="557"/>
      <c r="AR341" s="558"/>
      <c r="AS341" s="497" t="str">
        <f t="shared" si="46"/>
        <v/>
      </c>
      <c r="AT341" s="498">
        <f t="shared" si="47"/>
        <v>42874</v>
      </c>
      <c r="AU341" s="498">
        <f t="shared" si="48"/>
        <v>42878</v>
      </c>
      <c r="AV341" s="498">
        <f t="shared" si="49"/>
        <v>42879</v>
      </c>
      <c r="AW341" s="498">
        <f t="shared" si="50"/>
        <v>42882</v>
      </c>
    </row>
    <row r="342" spans="6:49" ht="23.25" customHeight="1" x14ac:dyDescent="0.35">
      <c r="F342" s="535">
        <v>1705042</v>
      </c>
      <c r="G342" s="536" t="s">
        <v>310</v>
      </c>
      <c r="H342" s="536" t="s">
        <v>311</v>
      </c>
      <c r="I342" s="536" t="s">
        <v>1848</v>
      </c>
      <c r="J342" s="537" t="s">
        <v>44</v>
      </c>
      <c r="K342" s="538"/>
      <c r="L342" s="539">
        <v>42870</v>
      </c>
      <c r="M342" s="540"/>
      <c r="N342" s="540"/>
      <c r="O342" s="541"/>
      <c r="P342" s="539">
        <v>42871</v>
      </c>
      <c r="Q342" s="540">
        <v>42872</v>
      </c>
      <c r="R342" s="540"/>
      <c r="S342" s="541"/>
      <c r="T342" s="538">
        <v>42873</v>
      </c>
      <c r="U342" s="539">
        <v>42874</v>
      </c>
      <c r="V342" s="541">
        <v>42875</v>
      </c>
      <c r="W342" s="542">
        <v>42877</v>
      </c>
      <c r="X342" s="543" t="s">
        <v>559</v>
      </c>
      <c r="Y342" s="542">
        <v>42877</v>
      </c>
      <c r="Z342" s="499" t="str">
        <f ca="1">IF(F342="","",IF(VLOOKUP(F342,PROFILE!$B$6:$L$5000,11,FALSE)&lt;&gt;"OUT",VLOOKUP(F342,PROFILE!$B$6:$L$5000,9,FALSE)-NOW(),"OUT"))</f>
        <v>OUT</v>
      </c>
      <c r="AA342" s="389">
        <f t="shared" si="45"/>
        <v>5053</v>
      </c>
      <c r="AB342" s="389">
        <v>342</v>
      </c>
      <c r="AE342" s="545"/>
      <c r="AF342" s="546"/>
      <c r="AG342" s="547" t="s">
        <v>435</v>
      </c>
      <c r="AH342" s="548"/>
      <c r="AI342" s="549"/>
      <c r="AJ342" s="550" t="s">
        <v>437</v>
      </c>
      <c r="AK342" s="551"/>
      <c r="AL342" s="552"/>
      <c r="AN342" s="554"/>
      <c r="AO342" s="555"/>
      <c r="AP342" s="556" t="s">
        <v>1597</v>
      </c>
      <c r="AQ342" s="557"/>
      <c r="AR342" s="558"/>
      <c r="AS342" s="497" t="str">
        <f t="shared" si="46"/>
        <v/>
      </c>
      <c r="AT342" s="498">
        <f t="shared" si="47"/>
        <v>42870</v>
      </c>
      <c r="AU342" s="498">
        <f t="shared" si="48"/>
        <v>42872</v>
      </c>
      <c r="AV342" s="498">
        <f t="shared" si="49"/>
        <v>42873</v>
      </c>
      <c r="AW342" s="498">
        <f t="shared" si="50"/>
        <v>42877</v>
      </c>
    </row>
    <row r="343" spans="6:49" ht="23.25" customHeight="1" x14ac:dyDescent="0.35">
      <c r="F343" s="535">
        <v>1703014</v>
      </c>
      <c r="G343" s="536" t="s">
        <v>310</v>
      </c>
      <c r="H343" s="536" t="s">
        <v>384</v>
      </c>
      <c r="I343" s="536" t="s">
        <v>1318</v>
      </c>
      <c r="J343" s="537" t="s">
        <v>44</v>
      </c>
      <c r="K343" s="538"/>
      <c r="L343" s="539">
        <v>42875</v>
      </c>
      <c r="M343" s="540"/>
      <c r="N343" s="540"/>
      <c r="O343" s="541"/>
      <c r="P343" s="539">
        <v>42877</v>
      </c>
      <c r="Q343" s="540">
        <v>42878</v>
      </c>
      <c r="R343" s="540"/>
      <c r="S343" s="541"/>
      <c r="T343" s="538">
        <v>42879</v>
      </c>
      <c r="U343" s="539">
        <v>42880</v>
      </c>
      <c r="V343" s="541">
        <v>42881</v>
      </c>
      <c r="W343" s="542">
        <v>42882</v>
      </c>
      <c r="X343" s="543" t="s">
        <v>559</v>
      </c>
      <c r="Y343" s="542">
        <v>42882</v>
      </c>
      <c r="Z343" s="499" t="str">
        <f ca="1">IF(F343="","",IF(VLOOKUP(F343,PROFILE!$B$6:$L$5000,11,FALSE)&lt;&gt;"OUT",VLOOKUP(F343,PROFILE!$B$6:$L$5000,9,FALSE)-NOW(),"OUT"))</f>
        <v>OUT</v>
      </c>
      <c r="AA343" s="389">
        <f t="shared" si="45"/>
        <v>7180</v>
      </c>
      <c r="AB343" s="389">
        <v>343</v>
      </c>
      <c r="AE343" s="545"/>
      <c r="AF343" s="546"/>
      <c r="AG343" s="547" t="s">
        <v>1597</v>
      </c>
      <c r="AH343" s="548"/>
      <c r="AI343" s="549"/>
      <c r="AJ343" s="550" t="s">
        <v>1904</v>
      </c>
      <c r="AK343" s="551"/>
      <c r="AL343" s="552"/>
      <c r="AN343" s="554"/>
      <c r="AO343" s="555"/>
      <c r="AP343" s="556"/>
      <c r="AQ343" s="557"/>
      <c r="AR343" s="558"/>
      <c r="AS343" s="497" t="str">
        <f t="shared" si="46"/>
        <v/>
      </c>
      <c r="AT343" s="498">
        <f t="shared" si="47"/>
        <v>42875</v>
      </c>
      <c r="AU343" s="498">
        <f t="shared" si="48"/>
        <v>42878</v>
      </c>
      <c r="AV343" s="498">
        <f t="shared" si="49"/>
        <v>42879</v>
      </c>
      <c r="AW343" s="498">
        <f t="shared" si="50"/>
        <v>42882</v>
      </c>
    </row>
    <row r="344" spans="6:49" ht="23.25" customHeight="1" x14ac:dyDescent="0.35">
      <c r="F344" s="535">
        <v>1703050</v>
      </c>
      <c r="G344" s="536" t="s">
        <v>294</v>
      </c>
      <c r="H344" s="536" t="s">
        <v>590</v>
      </c>
      <c r="I344" s="536" t="s">
        <v>2855</v>
      </c>
      <c r="J344" s="537" t="s">
        <v>44</v>
      </c>
      <c r="K344" s="538"/>
      <c r="L344" s="539">
        <v>42873</v>
      </c>
      <c r="M344" s="540"/>
      <c r="N344" s="540"/>
      <c r="O344" s="541"/>
      <c r="P344" s="539">
        <v>42874</v>
      </c>
      <c r="Q344" s="540">
        <v>42875</v>
      </c>
      <c r="R344" s="540"/>
      <c r="S344" s="541"/>
      <c r="T344" s="538">
        <v>42877</v>
      </c>
      <c r="U344" s="539">
        <v>42878</v>
      </c>
      <c r="V344" s="541"/>
      <c r="W344" s="542">
        <v>42879</v>
      </c>
      <c r="X344" s="543" t="s">
        <v>559</v>
      </c>
      <c r="Y344" s="542">
        <v>42879</v>
      </c>
      <c r="Z344" s="499" t="s">
        <v>555</v>
      </c>
      <c r="AA344" s="389" t="e">
        <f t="shared" si="45"/>
        <v>#VALUE!</v>
      </c>
      <c r="AB344" s="389">
        <v>344</v>
      </c>
      <c r="AE344" s="545"/>
      <c r="AF344" s="546"/>
      <c r="AG344" s="547" t="s">
        <v>435</v>
      </c>
      <c r="AH344" s="548"/>
      <c r="AI344" s="549"/>
      <c r="AJ344" s="550" t="s">
        <v>1794</v>
      </c>
      <c r="AK344" s="551"/>
      <c r="AL344" s="552"/>
      <c r="AN344" s="554"/>
      <c r="AO344" s="555"/>
      <c r="AP344" s="556"/>
      <c r="AQ344" s="557"/>
      <c r="AR344" s="558"/>
      <c r="AS344" s="497" t="str">
        <f t="shared" si="46"/>
        <v/>
      </c>
      <c r="AT344" s="498">
        <f t="shared" si="47"/>
        <v>42873</v>
      </c>
      <c r="AU344" s="498">
        <f t="shared" si="48"/>
        <v>42875</v>
      </c>
      <c r="AV344" s="498">
        <f t="shared" si="49"/>
        <v>42877</v>
      </c>
      <c r="AW344" s="498">
        <f t="shared" si="50"/>
        <v>42879</v>
      </c>
    </row>
    <row r="345" spans="6:49" ht="23.25" customHeight="1" x14ac:dyDescent="0.35">
      <c r="F345" s="535">
        <v>1705025</v>
      </c>
      <c r="G345" s="536" t="s">
        <v>294</v>
      </c>
      <c r="H345" s="536" t="s">
        <v>389</v>
      </c>
      <c r="I345" s="536" t="s">
        <v>1790</v>
      </c>
      <c r="J345" s="537" t="s">
        <v>44</v>
      </c>
      <c r="K345" s="538"/>
      <c r="L345" s="539">
        <v>42871</v>
      </c>
      <c r="M345" s="540"/>
      <c r="N345" s="540"/>
      <c r="O345" s="541"/>
      <c r="P345" s="539">
        <v>42872</v>
      </c>
      <c r="Q345" s="540"/>
      <c r="R345" s="540"/>
      <c r="S345" s="541"/>
      <c r="T345" s="538">
        <v>42873</v>
      </c>
      <c r="U345" s="539"/>
      <c r="V345" s="541"/>
      <c r="W345" s="542"/>
      <c r="X345" s="543" t="s">
        <v>559</v>
      </c>
      <c r="Y345" s="542">
        <v>42874</v>
      </c>
      <c r="Z345" s="499" t="str">
        <f ca="1">IF(F345="","",IF(VLOOKUP(F345,PROFILE!$B$6:$L$5000,11,FALSE)&lt;&gt;"OUT",VLOOKUP(F345,PROFILE!$B$6:$L$5000,9,FALSE)-NOW(),"OUT"))</f>
        <v>OUT</v>
      </c>
      <c r="AA345" s="389">
        <f t="shared" si="45"/>
        <v>2823</v>
      </c>
      <c r="AB345" s="389">
        <v>345</v>
      </c>
      <c r="AE345" s="545"/>
      <c r="AF345" s="546"/>
      <c r="AG345" s="547" t="s">
        <v>1597</v>
      </c>
      <c r="AH345" s="548"/>
      <c r="AI345" s="549"/>
      <c r="AJ345" s="550" t="s">
        <v>23</v>
      </c>
      <c r="AK345" s="551"/>
      <c r="AL345" s="552"/>
      <c r="AN345" s="554"/>
      <c r="AO345" s="555"/>
      <c r="AP345" s="556" t="s">
        <v>436</v>
      </c>
      <c r="AQ345" s="557"/>
      <c r="AR345" s="558"/>
      <c r="AS345" s="497" t="str">
        <f t="shared" si="46"/>
        <v/>
      </c>
      <c r="AT345" s="498">
        <f t="shared" si="47"/>
        <v>42871</v>
      </c>
      <c r="AU345" s="498">
        <f t="shared" si="48"/>
        <v>42872</v>
      </c>
      <c r="AV345" s="498">
        <f t="shared" si="49"/>
        <v>42873</v>
      </c>
      <c r="AW345" s="498">
        <f t="shared" si="50"/>
        <v>0</v>
      </c>
    </row>
    <row r="346" spans="6:49" ht="23.25" customHeight="1" x14ac:dyDescent="0.35">
      <c r="F346" s="535">
        <v>1701104</v>
      </c>
      <c r="G346" s="536" t="s">
        <v>477</v>
      </c>
      <c r="H346" s="536" t="s">
        <v>707</v>
      </c>
      <c r="I346" s="536" t="s">
        <v>706</v>
      </c>
      <c r="J346" s="537" t="s">
        <v>43</v>
      </c>
      <c r="K346" s="538"/>
      <c r="L346" s="539">
        <v>42877</v>
      </c>
      <c r="M346" s="540"/>
      <c r="N346" s="540"/>
      <c r="O346" s="541"/>
      <c r="P346" s="539">
        <v>42878</v>
      </c>
      <c r="Q346" s="540">
        <v>42879</v>
      </c>
      <c r="R346" s="540"/>
      <c r="S346" s="541"/>
      <c r="T346" s="538">
        <v>42880</v>
      </c>
      <c r="U346" s="539">
        <v>42881</v>
      </c>
      <c r="V346" s="541">
        <v>42882</v>
      </c>
      <c r="W346" s="542">
        <v>42884</v>
      </c>
      <c r="X346" s="543" t="s">
        <v>559</v>
      </c>
      <c r="Y346" s="542">
        <v>42885</v>
      </c>
      <c r="Z346" s="499" t="str">
        <f ca="1">IF(F346="","",IF(VLOOKUP(F346,PROFILE!$B$6:$L$5000,11,FALSE)&lt;&gt;"OUT",VLOOKUP(F346,PROFILE!$B$6:$L$5000,9,FALSE)-NOW(),"OUT"))</f>
        <v>OUT</v>
      </c>
      <c r="AA346" s="389">
        <f t="shared" si="45"/>
        <v>7124</v>
      </c>
      <c r="AB346" s="389">
        <v>346</v>
      </c>
      <c r="AE346" s="545"/>
      <c r="AF346" s="546"/>
      <c r="AH346" s="548"/>
      <c r="AI346" s="549"/>
      <c r="AJ346" s="550" t="s">
        <v>1904</v>
      </c>
      <c r="AK346" s="551"/>
      <c r="AL346" s="552"/>
      <c r="AN346" s="554"/>
      <c r="AO346" s="555"/>
      <c r="AP346" s="556" t="s">
        <v>436</v>
      </c>
      <c r="AQ346" s="557"/>
      <c r="AR346" s="558"/>
      <c r="AS346" s="497" t="str">
        <f t="shared" si="46"/>
        <v/>
      </c>
      <c r="AT346" s="498">
        <f t="shared" si="47"/>
        <v>42877</v>
      </c>
      <c r="AU346" s="498">
        <f t="shared" si="48"/>
        <v>42879</v>
      </c>
      <c r="AV346" s="498">
        <f t="shared" si="49"/>
        <v>42880</v>
      </c>
      <c r="AW346" s="498">
        <f t="shared" si="50"/>
        <v>42884</v>
      </c>
    </row>
    <row r="347" spans="6:49" ht="23.25" customHeight="1" x14ac:dyDescent="0.35">
      <c r="F347" s="535">
        <v>1704042</v>
      </c>
      <c r="G347" s="536" t="s">
        <v>299</v>
      </c>
      <c r="H347" s="536" t="s">
        <v>368</v>
      </c>
      <c r="I347" s="536" t="s">
        <v>1712</v>
      </c>
      <c r="J347" s="537" t="s">
        <v>44</v>
      </c>
      <c r="K347" s="538"/>
      <c r="L347" s="539">
        <v>42879</v>
      </c>
      <c r="M347" s="540"/>
      <c r="N347" s="540"/>
      <c r="O347" s="541"/>
      <c r="P347" s="539">
        <v>42880</v>
      </c>
      <c r="Q347" s="540">
        <v>42881</v>
      </c>
      <c r="R347" s="540">
        <v>42882</v>
      </c>
      <c r="S347" s="541"/>
      <c r="T347" s="538">
        <v>42884</v>
      </c>
      <c r="U347" s="539">
        <v>42885</v>
      </c>
      <c r="V347" s="541">
        <v>42886</v>
      </c>
      <c r="W347" s="542">
        <v>42887</v>
      </c>
      <c r="X347" s="543" t="s">
        <v>559</v>
      </c>
      <c r="Y347" s="542">
        <v>42887</v>
      </c>
      <c r="Z347" s="499" t="e">
        <f ca="1">IF(F347="","",IF(VLOOKUP(F347,PROFILE!$B$6:$L$5000,11,FALSE)&lt;&gt;"OUT",VLOOKUP(F347,PROFILE!$B$6:$L$5000,9,FALSE)-NOW(),"OUT"))</f>
        <v>#N/A</v>
      </c>
      <c r="AA347" s="389">
        <f t="shared" si="45"/>
        <v>2722</v>
      </c>
      <c r="AB347" s="389">
        <v>347</v>
      </c>
      <c r="AD347" s="544" t="s">
        <v>1905</v>
      </c>
      <c r="AE347" s="545"/>
      <c r="AF347" s="546"/>
      <c r="AH347" s="548"/>
      <c r="AI347" s="549"/>
      <c r="AJ347" s="550" t="s">
        <v>437</v>
      </c>
      <c r="AK347" s="551"/>
      <c r="AL347" s="552"/>
      <c r="AN347" s="554"/>
      <c r="AO347" s="555"/>
      <c r="AP347" s="556"/>
      <c r="AQ347" s="557"/>
      <c r="AR347" s="558"/>
      <c r="AS347" s="497" t="str">
        <f t="shared" si="46"/>
        <v/>
      </c>
      <c r="AT347" s="498">
        <f t="shared" si="47"/>
        <v>42879</v>
      </c>
      <c r="AU347" s="498">
        <f t="shared" si="48"/>
        <v>42882</v>
      </c>
      <c r="AV347" s="498">
        <f t="shared" si="49"/>
        <v>42884</v>
      </c>
      <c r="AW347" s="498">
        <f t="shared" si="50"/>
        <v>42887</v>
      </c>
    </row>
    <row r="348" spans="6:49" ht="23.25" customHeight="1" x14ac:dyDescent="0.35">
      <c r="F348" s="535">
        <v>1705015</v>
      </c>
      <c r="G348" s="536" t="s">
        <v>310</v>
      </c>
      <c r="H348" s="536" t="s">
        <v>1050</v>
      </c>
      <c r="I348" s="536" t="s">
        <v>1761</v>
      </c>
      <c r="J348" s="537" t="s">
        <v>43</v>
      </c>
      <c r="K348" s="538"/>
      <c r="L348" s="539">
        <v>42881</v>
      </c>
      <c r="M348" s="540"/>
      <c r="N348" s="540"/>
      <c r="O348" s="541"/>
      <c r="P348" s="539">
        <v>42882</v>
      </c>
      <c r="Q348" s="540"/>
      <c r="R348" s="540"/>
      <c r="S348" s="541"/>
      <c r="T348" s="538">
        <v>42884</v>
      </c>
      <c r="U348" s="539">
        <v>42885</v>
      </c>
      <c r="V348" s="541"/>
      <c r="W348" s="542"/>
      <c r="X348" s="543" t="s">
        <v>559</v>
      </c>
      <c r="Y348" s="542">
        <v>42885</v>
      </c>
      <c r="Z348" s="499" t="str">
        <f ca="1">IF(F348="","",IF(VLOOKUP(F348,PROFILE!$B$6:$L$5000,11,FALSE)&lt;&gt;"OUT",VLOOKUP(F348,PROFILE!$B$6:$L$5000,9,FALSE)-NOW(),"OUT"))</f>
        <v>OUT</v>
      </c>
      <c r="AA348" s="389">
        <f t="shared" si="45"/>
        <v>6713</v>
      </c>
      <c r="AB348" s="389">
        <v>348</v>
      </c>
      <c r="AE348" s="545"/>
      <c r="AF348" s="546"/>
      <c r="AG348" s="547" t="s">
        <v>435</v>
      </c>
      <c r="AH348" s="548"/>
      <c r="AI348" s="549"/>
      <c r="AJ348" s="550" t="s">
        <v>23</v>
      </c>
      <c r="AK348" s="551"/>
      <c r="AL348" s="552"/>
      <c r="AN348" s="554"/>
      <c r="AO348" s="555"/>
      <c r="AP348" s="556"/>
      <c r="AQ348" s="557"/>
      <c r="AR348" s="558"/>
      <c r="AS348" s="497" t="str">
        <f t="shared" si="46"/>
        <v/>
      </c>
      <c r="AT348" s="498">
        <f t="shared" si="47"/>
        <v>42881</v>
      </c>
      <c r="AU348" s="498">
        <f t="shared" si="48"/>
        <v>42882</v>
      </c>
      <c r="AV348" s="498">
        <f t="shared" si="49"/>
        <v>42884</v>
      </c>
      <c r="AW348" s="498">
        <f t="shared" si="50"/>
        <v>42885</v>
      </c>
    </row>
    <row r="349" spans="6:49" ht="23.25" customHeight="1" x14ac:dyDescent="0.35">
      <c r="F349" s="535">
        <v>1705052</v>
      </c>
      <c r="G349" s="536" t="s">
        <v>315</v>
      </c>
      <c r="H349" s="536" t="s">
        <v>316</v>
      </c>
      <c r="I349" s="536" t="s">
        <v>1887</v>
      </c>
      <c r="J349" s="537" t="s">
        <v>102</v>
      </c>
      <c r="K349" s="538">
        <v>42884</v>
      </c>
      <c r="L349" s="539">
        <v>42885</v>
      </c>
      <c r="M349" s="540"/>
      <c r="N349" s="540"/>
      <c r="O349" s="541"/>
      <c r="P349" s="539">
        <v>42886</v>
      </c>
      <c r="Q349" s="540">
        <v>42887</v>
      </c>
      <c r="R349" s="540">
        <v>42888</v>
      </c>
      <c r="S349" s="541">
        <v>42889</v>
      </c>
      <c r="T349" s="538">
        <v>42891</v>
      </c>
      <c r="U349" s="539">
        <v>42892</v>
      </c>
      <c r="V349" s="541">
        <v>42893</v>
      </c>
      <c r="W349" s="542">
        <v>42894</v>
      </c>
      <c r="X349" s="543" t="s">
        <v>559</v>
      </c>
      <c r="Y349" s="542">
        <v>42896</v>
      </c>
      <c r="Z349" s="499" t="str">
        <f ca="1">IF(F349="","",IF(VLOOKUP(F349,PROFILE!$B$6:$L$5000,11,FALSE)&lt;&gt;"OUT",VLOOKUP(F349,PROFILE!$B$6:$L$5000,9,FALSE)-NOW(),"OUT"))</f>
        <v>OUT</v>
      </c>
      <c r="AA349" s="389">
        <f t="shared" si="45"/>
        <v>9042</v>
      </c>
      <c r="AB349" s="389">
        <v>349</v>
      </c>
      <c r="AE349" s="545"/>
      <c r="AF349" s="546"/>
      <c r="AG349" s="547" t="s">
        <v>435</v>
      </c>
      <c r="AH349" s="548"/>
      <c r="AI349" s="549"/>
      <c r="AJ349" s="550" t="s">
        <v>437</v>
      </c>
      <c r="AK349" s="551"/>
      <c r="AL349" s="552"/>
      <c r="AN349" s="554"/>
      <c r="AO349" s="555"/>
      <c r="AP349" s="556"/>
      <c r="AQ349" s="557"/>
      <c r="AR349" s="558"/>
      <c r="AS349" s="497">
        <f t="shared" si="46"/>
        <v>42884</v>
      </c>
      <c r="AT349" s="498">
        <f t="shared" si="47"/>
        <v>42885</v>
      </c>
      <c r="AU349" s="498">
        <f t="shared" si="48"/>
        <v>42889</v>
      </c>
      <c r="AV349" s="498">
        <f t="shared" si="49"/>
        <v>42891</v>
      </c>
      <c r="AW349" s="498">
        <f t="shared" si="50"/>
        <v>42894</v>
      </c>
    </row>
    <row r="350" spans="6:49" ht="23.25" customHeight="1" x14ac:dyDescent="0.35">
      <c r="F350" s="535">
        <v>1703006</v>
      </c>
      <c r="G350" s="536" t="s">
        <v>315</v>
      </c>
      <c r="H350" s="536" t="s">
        <v>333</v>
      </c>
      <c r="I350" s="536" t="s">
        <v>1284</v>
      </c>
      <c r="J350" s="537" t="s">
        <v>43</v>
      </c>
      <c r="K350" s="538"/>
      <c r="L350" s="539">
        <v>42877</v>
      </c>
      <c r="M350" s="540"/>
      <c r="N350" s="540"/>
      <c r="O350" s="541"/>
      <c r="P350" s="539">
        <v>42878</v>
      </c>
      <c r="Q350" s="540">
        <v>42879</v>
      </c>
      <c r="R350" s="540">
        <v>42880</v>
      </c>
      <c r="S350" s="541"/>
      <c r="T350" s="538">
        <v>42881</v>
      </c>
      <c r="U350" s="539">
        <v>42882</v>
      </c>
      <c r="V350" s="541">
        <v>42884</v>
      </c>
      <c r="W350" s="542">
        <v>42885</v>
      </c>
      <c r="X350" s="543" t="s">
        <v>559</v>
      </c>
      <c r="Y350" s="542">
        <v>42886</v>
      </c>
      <c r="Z350" s="499" t="str">
        <f ca="1">IF(F350="","",IF(VLOOKUP(F350,PROFILE!$B$6:$L$5000,11,FALSE)&lt;&gt;"OUT",VLOOKUP(F350,PROFILE!$B$6:$L$5000,9,FALSE)-NOW(),"OUT"))</f>
        <v>OUT</v>
      </c>
      <c r="AA350" s="389">
        <f t="shared" si="45"/>
        <v>541</v>
      </c>
      <c r="AB350" s="389">
        <v>350</v>
      </c>
      <c r="AE350" s="545"/>
      <c r="AF350" s="546"/>
      <c r="AG350" s="547" t="s">
        <v>1597</v>
      </c>
      <c r="AH350" s="548"/>
      <c r="AI350" s="549"/>
      <c r="AJ350" s="550" t="s">
        <v>1912</v>
      </c>
      <c r="AK350" s="551"/>
      <c r="AL350" s="552"/>
      <c r="AN350" s="554"/>
      <c r="AO350" s="555"/>
      <c r="AP350" s="556" t="s">
        <v>1597</v>
      </c>
      <c r="AQ350" s="557"/>
      <c r="AR350" s="558"/>
      <c r="AS350" s="497" t="str">
        <f t="shared" si="46"/>
        <v/>
      </c>
      <c r="AT350" s="498">
        <f t="shared" si="47"/>
        <v>42877</v>
      </c>
      <c r="AU350" s="498">
        <f t="shared" si="48"/>
        <v>42880</v>
      </c>
      <c r="AV350" s="498">
        <f t="shared" si="49"/>
        <v>42881</v>
      </c>
      <c r="AW350" s="498">
        <f t="shared" si="50"/>
        <v>42885</v>
      </c>
    </row>
    <row r="351" spans="6:49" ht="23.25" customHeight="1" x14ac:dyDescent="0.35">
      <c r="F351" s="535">
        <v>1703029</v>
      </c>
      <c r="G351" s="536" t="s">
        <v>310</v>
      </c>
      <c r="H351" s="536" t="s">
        <v>1373</v>
      </c>
      <c r="I351" s="536" t="s">
        <v>1372</v>
      </c>
      <c r="J351" s="537" t="s">
        <v>1527</v>
      </c>
      <c r="K351" s="538">
        <v>42877</v>
      </c>
      <c r="L351" s="539"/>
      <c r="M351" s="540"/>
      <c r="N351" s="540"/>
      <c r="O351" s="541"/>
      <c r="P351" s="539">
        <v>42878</v>
      </c>
      <c r="Q351" s="540">
        <v>42879</v>
      </c>
      <c r="R351" s="540"/>
      <c r="S351" s="541"/>
      <c r="T351" s="538">
        <v>42880</v>
      </c>
      <c r="U351" s="539">
        <v>42881</v>
      </c>
      <c r="V351" s="541"/>
      <c r="W351" s="542"/>
      <c r="X351" s="543" t="s">
        <v>559</v>
      </c>
      <c r="Y351" s="542">
        <v>42882</v>
      </c>
      <c r="Z351" s="499" t="str">
        <f ca="1">IF(F351="","",IF(VLOOKUP(F351,PROFILE!$B$6:$L$5000,11,FALSE)&lt;&gt;"OUT",VLOOKUP(F351,PROFILE!$B$6:$L$5000,9,FALSE)-NOW(),"OUT"))</f>
        <v>OUT</v>
      </c>
      <c r="AA351" s="389">
        <f t="shared" si="45"/>
        <v>8498</v>
      </c>
      <c r="AB351" s="389">
        <v>351</v>
      </c>
      <c r="AE351" s="545"/>
      <c r="AF351" s="546"/>
      <c r="AG351" s="547" t="s">
        <v>1597</v>
      </c>
      <c r="AH351" s="548"/>
      <c r="AI351" s="549"/>
      <c r="AJ351" s="550" t="s">
        <v>1266</v>
      </c>
      <c r="AK351" s="551"/>
      <c r="AL351" s="552"/>
      <c r="AN351" s="554"/>
      <c r="AO351" s="555"/>
      <c r="AP351" s="556"/>
      <c r="AQ351" s="557"/>
      <c r="AR351" s="558"/>
      <c r="AS351" s="497">
        <f t="shared" si="46"/>
        <v>42877</v>
      </c>
      <c r="AT351" s="498" t="str">
        <f t="shared" si="47"/>
        <v/>
      </c>
      <c r="AU351" s="498">
        <f t="shared" si="48"/>
        <v>42879</v>
      </c>
      <c r="AV351" s="498">
        <f t="shared" si="49"/>
        <v>42880</v>
      </c>
      <c r="AW351" s="498">
        <f t="shared" si="50"/>
        <v>42881</v>
      </c>
    </row>
    <row r="352" spans="6:49" ht="23.25" customHeight="1" x14ac:dyDescent="0.35">
      <c r="F352" s="535">
        <v>1703082</v>
      </c>
      <c r="G352" s="536" t="s">
        <v>299</v>
      </c>
      <c r="H352" s="536" t="s">
        <v>368</v>
      </c>
      <c r="I352" s="536" t="s">
        <v>1556</v>
      </c>
      <c r="J352" s="537" t="s">
        <v>44</v>
      </c>
      <c r="K352" s="538"/>
      <c r="L352" s="539">
        <v>42880</v>
      </c>
      <c r="M352" s="540"/>
      <c r="N352" s="540"/>
      <c r="O352" s="541"/>
      <c r="P352" s="539">
        <v>42881</v>
      </c>
      <c r="Q352" s="540">
        <v>42882</v>
      </c>
      <c r="R352" s="540"/>
      <c r="S352" s="541"/>
      <c r="T352" s="538">
        <v>42884</v>
      </c>
      <c r="U352" s="539">
        <v>42885</v>
      </c>
      <c r="V352" s="541"/>
      <c r="W352" s="542">
        <v>42886</v>
      </c>
      <c r="X352" s="543" t="s">
        <v>559</v>
      </c>
      <c r="Y352" s="542">
        <v>42886</v>
      </c>
      <c r="Z352" s="499" t="s">
        <v>555</v>
      </c>
      <c r="AA352" s="389">
        <f t="shared" si="45"/>
        <v>192</v>
      </c>
      <c r="AB352" s="389">
        <v>352</v>
      </c>
      <c r="AE352" s="545"/>
      <c r="AF352" s="546"/>
      <c r="AH352" s="548"/>
      <c r="AI352" s="549"/>
      <c r="AJ352" s="550" t="s">
        <v>437</v>
      </c>
      <c r="AK352" s="551"/>
      <c r="AL352" s="552"/>
      <c r="AN352" s="554"/>
      <c r="AO352" s="555"/>
      <c r="AP352" s="556"/>
      <c r="AQ352" s="557"/>
      <c r="AR352" s="558"/>
      <c r="AS352" s="497" t="str">
        <f t="shared" si="46"/>
        <v/>
      </c>
      <c r="AT352" s="498">
        <f t="shared" si="47"/>
        <v>42880</v>
      </c>
      <c r="AU352" s="498">
        <f t="shared" si="48"/>
        <v>42882</v>
      </c>
      <c r="AV352" s="498">
        <f t="shared" si="49"/>
        <v>42884</v>
      </c>
      <c r="AW352" s="498">
        <f t="shared" si="50"/>
        <v>42886</v>
      </c>
    </row>
    <row r="353" spans="6:49" ht="23.25" customHeight="1" x14ac:dyDescent="0.35">
      <c r="F353" s="535">
        <v>1704039</v>
      </c>
      <c r="G353" s="536" t="s">
        <v>403</v>
      </c>
      <c r="H353" s="536" t="s">
        <v>1704</v>
      </c>
      <c r="I353" s="536" t="s">
        <v>1703</v>
      </c>
      <c r="J353" s="537" t="s">
        <v>44</v>
      </c>
      <c r="K353" s="538"/>
      <c r="L353" s="539">
        <v>42879</v>
      </c>
      <c r="M353" s="540"/>
      <c r="N353" s="540"/>
      <c r="O353" s="541"/>
      <c r="P353" s="539">
        <v>42880</v>
      </c>
      <c r="Q353" s="540">
        <v>42881</v>
      </c>
      <c r="R353" s="540"/>
      <c r="S353" s="541"/>
      <c r="T353" s="538">
        <v>42882</v>
      </c>
      <c r="U353" s="539">
        <v>42884</v>
      </c>
      <c r="V353" s="541"/>
      <c r="W353" s="542">
        <v>42885</v>
      </c>
      <c r="X353" s="543" t="s">
        <v>559</v>
      </c>
      <c r="Y353" s="542">
        <v>42885</v>
      </c>
      <c r="Z353" s="499">
        <f ca="1">IF(F353="","",IF(VLOOKUP(F353,PROFILE!$B$6:$L$5000,11,FALSE)&lt;&gt;"OUT",VLOOKUP(F353,PROFILE!$B$6:$L$5000,9,FALSE)-NOW(),"OUT"))</f>
        <v>-43032.973902430553</v>
      </c>
      <c r="AA353" s="389">
        <f t="shared" si="45"/>
        <v>9450</v>
      </c>
      <c r="AB353" s="389">
        <v>353</v>
      </c>
      <c r="AE353" s="545"/>
      <c r="AF353" s="546"/>
      <c r="AG353" s="547" t="s">
        <v>1597</v>
      </c>
      <c r="AH353" s="548"/>
      <c r="AI353" s="549"/>
      <c r="AJ353" s="550" t="s">
        <v>1913</v>
      </c>
      <c r="AK353" s="551"/>
      <c r="AL353" s="552"/>
      <c r="AN353" s="554"/>
      <c r="AO353" s="555"/>
      <c r="AP353" s="556"/>
      <c r="AQ353" s="557"/>
      <c r="AR353" s="558"/>
      <c r="AS353" s="497" t="str">
        <f t="shared" si="46"/>
        <v/>
      </c>
      <c r="AT353" s="498">
        <f t="shared" si="47"/>
        <v>42879</v>
      </c>
      <c r="AU353" s="498">
        <f t="shared" si="48"/>
        <v>42881</v>
      </c>
      <c r="AV353" s="498">
        <f t="shared" si="49"/>
        <v>42882</v>
      </c>
      <c r="AW353" s="498">
        <f t="shared" si="50"/>
        <v>42885</v>
      </c>
    </row>
    <row r="354" spans="6:49" ht="23.25" customHeight="1" x14ac:dyDescent="0.35">
      <c r="F354" s="535">
        <v>1705021</v>
      </c>
      <c r="G354" s="536" t="s">
        <v>310</v>
      </c>
      <c r="H354" s="536" t="s">
        <v>400</v>
      </c>
      <c r="I354" s="536" t="s">
        <v>1777</v>
      </c>
      <c r="J354" s="537" t="s">
        <v>1527</v>
      </c>
      <c r="K354" s="538">
        <v>42877</v>
      </c>
      <c r="L354" s="539"/>
      <c r="M354" s="540"/>
      <c r="N354" s="540"/>
      <c r="O354" s="541"/>
      <c r="P354" s="539">
        <v>42878</v>
      </c>
      <c r="Q354" s="540"/>
      <c r="R354" s="540"/>
      <c r="S354" s="541"/>
      <c r="T354" s="538">
        <v>42879</v>
      </c>
      <c r="U354" s="539">
        <v>42880</v>
      </c>
      <c r="V354" s="541"/>
      <c r="W354" s="542"/>
      <c r="X354" s="543" t="s">
        <v>559</v>
      </c>
      <c r="Y354" s="542">
        <v>42881</v>
      </c>
      <c r="Z354" s="499" t="str">
        <f ca="1">IF(F354="","",IF(VLOOKUP(F354,PROFILE!$B$6:$L$5000,11,FALSE)&lt;&gt;"OUT",VLOOKUP(F354,PROFILE!$B$6:$L$5000,9,FALSE)-NOW(),"OUT"))</f>
        <v>OUT</v>
      </c>
      <c r="AA354" s="389">
        <f t="shared" si="45"/>
        <v>3643</v>
      </c>
      <c r="AB354" s="389">
        <v>354</v>
      </c>
      <c r="AE354" s="545"/>
      <c r="AF354" s="546"/>
      <c r="AH354" s="548"/>
      <c r="AI354" s="549"/>
      <c r="AJ354" s="550" t="s">
        <v>1266</v>
      </c>
      <c r="AK354" s="551"/>
      <c r="AL354" s="552"/>
      <c r="AN354" s="554"/>
      <c r="AO354" s="555"/>
      <c r="AP354" s="556"/>
      <c r="AQ354" s="557"/>
      <c r="AR354" s="558"/>
      <c r="AS354" s="497">
        <f t="shared" si="46"/>
        <v>42877</v>
      </c>
      <c r="AT354" s="498" t="str">
        <f t="shared" si="47"/>
        <v/>
      </c>
      <c r="AU354" s="498">
        <f t="shared" si="48"/>
        <v>42878</v>
      </c>
      <c r="AV354" s="498">
        <f t="shared" si="49"/>
        <v>42879</v>
      </c>
      <c r="AW354" s="498">
        <f t="shared" si="50"/>
        <v>42880</v>
      </c>
    </row>
    <row r="355" spans="6:49" ht="23.25" customHeight="1" x14ac:dyDescent="0.35">
      <c r="F355" s="535">
        <v>1705048</v>
      </c>
      <c r="G355" s="536" t="s">
        <v>838</v>
      </c>
      <c r="H355" s="536" t="s">
        <v>1876</v>
      </c>
      <c r="I355" s="536" t="s">
        <v>1875</v>
      </c>
      <c r="J355" s="537" t="s">
        <v>43</v>
      </c>
      <c r="K355" s="538">
        <v>42879</v>
      </c>
      <c r="L355" s="539"/>
      <c r="M355" s="540"/>
      <c r="N355" s="540"/>
      <c r="O355" s="541"/>
      <c r="P355" s="539">
        <v>42880</v>
      </c>
      <c r="Q355" s="540">
        <v>42881</v>
      </c>
      <c r="R355" s="540"/>
      <c r="S355" s="541"/>
      <c r="T355" s="538">
        <v>42882</v>
      </c>
      <c r="U355" s="539">
        <v>42884</v>
      </c>
      <c r="V355" s="541"/>
      <c r="W355" s="542">
        <v>42885</v>
      </c>
      <c r="X355" s="543" t="s">
        <v>559</v>
      </c>
      <c r="Y355" s="542">
        <v>42885</v>
      </c>
      <c r="Z355" s="499" t="str">
        <f ca="1">IF(F355="","",IF(VLOOKUP(F355,PROFILE!$B$6:$L$5000,11,FALSE)&lt;&gt;"OUT",VLOOKUP(F355,PROFILE!$B$6:$L$5000,9,FALSE)-NOW(),"OUT"))</f>
        <v>OUT</v>
      </c>
      <c r="AA355" s="389">
        <f t="shared" si="45"/>
        <v>4793</v>
      </c>
      <c r="AB355" s="389">
        <v>355</v>
      </c>
      <c r="AE355" s="545"/>
      <c r="AF355" s="546"/>
      <c r="AG355" s="547" t="s">
        <v>1910</v>
      </c>
      <c r="AH355" s="548"/>
      <c r="AI355" s="549"/>
      <c r="AJ355" s="550" t="s">
        <v>1912</v>
      </c>
      <c r="AK355" s="551"/>
      <c r="AL355" s="552"/>
      <c r="AN355" s="554"/>
      <c r="AO355" s="555"/>
      <c r="AP355" s="556"/>
      <c r="AQ355" s="557"/>
      <c r="AR355" s="558"/>
      <c r="AS355" s="497">
        <f t="shared" si="46"/>
        <v>42879</v>
      </c>
      <c r="AT355" s="498" t="str">
        <f t="shared" si="47"/>
        <v/>
      </c>
      <c r="AU355" s="498">
        <f t="shared" si="48"/>
        <v>42881</v>
      </c>
      <c r="AV355" s="498">
        <f t="shared" si="49"/>
        <v>42882</v>
      </c>
      <c r="AW355" s="498">
        <f t="shared" si="50"/>
        <v>42885</v>
      </c>
    </row>
    <row r="356" spans="6:49" ht="23.25" customHeight="1" x14ac:dyDescent="0.35">
      <c r="F356" s="535">
        <v>1701021</v>
      </c>
      <c r="G356" s="536" t="s">
        <v>310</v>
      </c>
      <c r="H356" s="536" t="s">
        <v>400</v>
      </c>
      <c r="I356" s="536" t="s">
        <v>399</v>
      </c>
      <c r="J356" s="537" t="s">
        <v>1527</v>
      </c>
      <c r="K356" s="538">
        <v>42881</v>
      </c>
      <c r="L356" s="539"/>
      <c r="M356" s="540"/>
      <c r="N356" s="540"/>
      <c r="O356" s="541"/>
      <c r="P356" s="539">
        <v>42882</v>
      </c>
      <c r="Q356" s="540"/>
      <c r="R356" s="540"/>
      <c r="S356" s="541"/>
      <c r="T356" s="538">
        <v>42884</v>
      </c>
      <c r="U356" s="539">
        <v>42885</v>
      </c>
      <c r="V356" s="541"/>
      <c r="W356" s="542"/>
      <c r="X356" s="543" t="s">
        <v>559</v>
      </c>
      <c r="Y356" s="542">
        <v>42885</v>
      </c>
      <c r="Z356" s="499" t="s">
        <v>555</v>
      </c>
      <c r="AA356" s="389">
        <f t="shared" si="45"/>
        <v>4104</v>
      </c>
      <c r="AB356" s="389">
        <v>356</v>
      </c>
      <c r="AD356" s="544" t="s">
        <v>1265</v>
      </c>
      <c r="AE356" s="545"/>
      <c r="AF356" s="546"/>
      <c r="AH356" s="548"/>
      <c r="AI356" s="549"/>
      <c r="AJ356" s="550" t="s">
        <v>437</v>
      </c>
      <c r="AK356" s="551"/>
      <c r="AL356" s="552"/>
      <c r="AN356" s="554"/>
      <c r="AO356" s="555"/>
      <c r="AP356" s="556"/>
      <c r="AQ356" s="557"/>
      <c r="AR356" s="558"/>
      <c r="AS356" s="497">
        <f t="shared" si="46"/>
        <v>42881</v>
      </c>
      <c r="AT356" s="498" t="str">
        <f t="shared" si="47"/>
        <v/>
      </c>
      <c r="AU356" s="498">
        <f t="shared" si="48"/>
        <v>42882</v>
      </c>
      <c r="AV356" s="498">
        <f t="shared" si="49"/>
        <v>42884</v>
      </c>
      <c r="AW356" s="498">
        <f t="shared" si="50"/>
        <v>42885</v>
      </c>
    </row>
    <row r="357" spans="6:49" ht="23.25" customHeight="1" x14ac:dyDescent="0.35">
      <c r="F357" s="535">
        <v>1702063</v>
      </c>
      <c r="G357" s="536" t="s">
        <v>310</v>
      </c>
      <c r="H357" s="536" t="s">
        <v>400</v>
      </c>
      <c r="I357" s="536" t="s">
        <v>1133</v>
      </c>
      <c r="J357" s="537" t="s">
        <v>44</v>
      </c>
      <c r="K357" s="538"/>
      <c r="L357" s="539">
        <v>42882</v>
      </c>
      <c r="M357" s="540"/>
      <c r="N357" s="540"/>
      <c r="O357" s="541"/>
      <c r="P357" s="539">
        <v>42884</v>
      </c>
      <c r="Q357" s="540">
        <v>42885</v>
      </c>
      <c r="R357" s="540"/>
      <c r="S357" s="541"/>
      <c r="T357" s="538">
        <v>42886</v>
      </c>
      <c r="U357" s="539">
        <v>42887</v>
      </c>
      <c r="V357" s="541"/>
      <c r="W357" s="542">
        <v>42888</v>
      </c>
      <c r="X357" s="543" t="s">
        <v>559</v>
      </c>
      <c r="Y357" s="542">
        <v>42888</v>
      </c>
      <c r="Z357" s="499" t="str">
        <f ca="1">IF(F357="","",IF(VLOOKUP(F357,PROFILE!$B$6:$L$5000,11,FALSE)&lt;&gt;"OUT",VLOOKUP(F357,PROFILE!$B$6:$L$5000,9,FALSE)-NOW(),"OUT"))</f>
        <v>OUT</v>
      </c>
      <c r="AA357" s="389">
        <f t="shared" si="45"/>
        <v>6975</v>
      </c>
      <c r="AB357" s="389">
        <v>357</v>
      </c>
      <c r="AE357" s="545"/>
      <c r="AF357" s="546"/>
      <c r="AG357" s="547" t="s">
        <v>435</v>
      </c>
      <c r="AH357" s="548"/>
      <c r="AI357" s="549"/>
      <c r="AJ357" s="550" t="s">
        <v>437</v>
      </c>
      <c r="AK357" s="551"/>
      <c r="AL357" s="552"/>
      <c r="AN357" s="554"/>
      <c r="AO357" s="555"/>
      <c r="AP357" s="556"/>
      <c r="AQ357" s="557"/>
      <c r="AR357" s="558"/>
      <c r="AS357" s="497" t="str">
        <f t="shared" si="46"/>
        <v/>
      </c>
      <c r="AT357" s="498">
        <f t="shared" si="47"/>
        <v>42882</v>
      </c>
      <c r="AU357" s="498">
        <f t="shared" si="48"/>
        <v>42885</v>
      </c>
      <c r="AV357" s="498">
        <f t="shared" si="49"/>
        <v>42886</v>
      </c>
      <c r="AW357" s="498">
        <f t="shared" si="50"/>
        <v>42888</v>
      </c>
    </row>
    <row r="358" spans="6:49" ht="23.25" customHeight="1" x14ac:dyDescent="0.35">
      <c r="F358" s="535">
        <v>1703073</v>
      </c>
      <c r="G358" s="536" t="s">
        <v>315</v>
      </c>
      <c r="H358" s="536" t="s">
        <v>333</v>
      </c>
      <c r="I358" s="536" t="s">
        <v>1529</v>
      </c>
      <c r="J358" s="537" t="s">
        <v>1527</v>
      </c>
      <c r="K358" s="538">
        <v>42889</v>
      </c>
      <c r="L358" s="539"/>
      <c r="M358" s="540"/>
      <c r="N358" s="540"/>
      <c r="O358" s="541"/>
      <c r="P358" s="539">
        <v>42891</v>
      </c>
      <c r="Q358" s="540"/>
      <c r="R358" s="540"/>
      <c r="S358" s="541"/>
      <c r="T358" s="538">
        <v>42892</v>
      </c>
      <c r="U358" s="539">
        <v>42893</v>
      </c>
      <c r="V358" s="541"/>
      <c r="W358" s="542"/>
      <c r="X358" s="543" t="s">
        <v>559</v>
      </c>
      <c r="Y358" s="542">
        <v>42893</v>
      </c>
      <c r="Z358" s="499" t="str">
        <f ca="1">IF(F358="","",IF(VLOOKUP(F358,PROFILE!$B$6:$L$5000,11,FALSE)&lt;&gt;"OUT",VLOOKUP(F358,PROFILE!$B$6:$L$5000,9,FALSE)-NOW(),"OUT"))</f>
        <v>OUT</v>
      </c>
      <c r="AA358" s="389">
        <f t="shared" si="45"/>
        <v>2671</v>
      </c>
      <c r="AB358" s="389">
        <v>358</v>
      </c>
      <c r="AE358" s="545"/>
      <c r="AF358" s="546"/>
      <c r="AG358" s="547" t="s">
        <v>1597</v>
      </c>
      <c r="AH358" s="548"/>
      <c r="AI358" s="549"/>
      <c r="AJ358" s="550" t="s">
        <v>23</v>
      </c>
      <c r="AK358" s="551"/>
      <c r="AL358" s="552"/>
      <c r="AN358" s="554"/>
      <c r="AO358" s="555"/>
      <c r="AP358" s="556"/>
      <c r="AQ358" s="557"/>
      <c r="AR358" s="558"/>
      <c r="AS358" s="497">
        <f t="shared" si="46"/>
        <v>42889</v>
      </c>
      <c r="AT358" s="498" t="str">
        <f t="shared" si="47"/>
        <v/>
      </c>
      <c r="AU358" s="498">
        <f t="shared" si="48"/>
        <v>42891</v>
      </c>
      <c r="AV358" s="498">
        <f t="shared" si="49"/>
        <v>42892</v>
      </c>
      <c r="AW358" s="498">
        <f t="shared" si="50"/>
        <v>42893</v>
      </c>
    </row>
    <row r="359" spans="6:49" ht="23.25" customHeight="1" x14ac:dyDescent="0.35">
      <c r="F359" s="535">
        <v>1705059</v>
      </c>
      <c r="G359" s="536" t="s">
        <v>294</v>
      </c>
      <c r="H359" s="536" t="s">
        <v>590</v>
      </c>
      <c r="I359" s="536" t="s">
        <v>1921</v>
      </c>
      <c r="J359" s="537" t="s">
        <v>43</v>
      </c>
      <c r="K359" s="538"/>
      <c r="L359" s="539">
        <v>42891</v>
      </c>
      <c r="M359" s="540"/>
      <c r="N359" s="540"/>
      <c r="O359" s="541"/>
      <c r="P359" s="539">
        <v>42892</v>
      </c>
      <c r="Q359" s="540"/>
      <c r="R359" s="540"/>
      <c r="S359" s="541"/>
      <c r="T359" s="538">
        <v>42893</v>
      </c>
      <c r="U359" s="539">
        <v>42894</v>
      </c>
      <c r="V359" s="541"/>
      <c r="W359" s="542"/>
      <c r="X359" s="543" t="s">
        <v>559</v>
      </c>
      <c r="Y359" s="542">
        <v>42894</v>
      </c>
      <c r="Z359" s="499" t="str">
        <f ca="1">IF(F359="","",IF(VLOOKUP(F359,PROFILE!$B$6:$L$5000,11,FALSE)&lt;&gt;"OUT",VLOOKUP(F359,PROFILE!$B$6:$L$5000,9,FALSE)-NOW(),"OUT"))</f>
        <v>OUT</v>
      </c>
      <c r="AA359" s="389">
        <f t="shared" si="45"/>
        <v>6932</v>
      </c>
      <c r="AB359" s="389">
        <v>359</v>
      </c>
      <c r="AE359" s="545"/>
      <c r="AF359" s="546"/>
      <c r="AG359" s="547" t="s">
        <v>1597</v>
      </c>
      <c r="AH359" s="548"/>
      <c r="AI359" s="549"/>
      <c r="AJ359" s="550" t="s">
        <v>23</v>
      </c>
      <c r="AK359" s="551"/>
      <c r="AL359" s="552"/>
      <c r="AN359" s="554"/>
      <c r="AO359" s="555"/>
      <c r="AP359" s="556" t="s">
        <v>582</v>
      </c>
      <c r="AQ359" s="557"/>
      <c r="AR359" s="558"/>
      <c r="AS359" s="497" t="str">
        <f t="shared" si="46"/>
        <v/>
      </c>
      <c r="AT359" s="498">
        <f t="shared" si="47"/>
        <v>42891</v>
      </c>
      <c r="AU359" s="498">
        <f t="shared" si="48"/>
        <v>42892</v>
      </c>
      <c r="AV359" s="498">
        <f t="shared" si="49"/>
        <v>42893</v>
      </c>
      <c r="AW359" s="498">
        <f t="shared" si="50"/>
        <v>42894</v>
      </c>
    </row>
    <row r="360" spans="6:49" ht="23.25" customHeight="1" x14ac:dyDescent="0.35">
      <c r="F360" s="535">
        <v>1703054</v>
      </c>
      <c r="G360" s="536" t="s">
        <v>310</v>
      </c>
      <c r="H360" s="536" t="s">
        <v>384</v>
      </c>
      <c r="I360" s="536" t="s">
        <v>1465</v>
      </c>
      <c r="J360" s="537" t="s">
        <v>102</v>
      </c>
      <c r="K360" s="538">
        <v>42891</v>
      </c>
      <c r="L360" s="539">
        <v>42892</v>
      </c>
      <c r="M360" s="540"/>
      <c r="N360" s="540"/>
      <c r="O360" s="541"/>
      <c r="P360" s="539">
        <v>42893</v>
      </c>
      <c r="Q360" s="540">
        <v>42894</v>
      </c>
      <c r="R360" s="540">
        <v>42895</v>
      </c>
      <c r="S360" s="541">
        <v>42896</v>
      </c>
      <c r="T360" s="538">
        <v>42898</v>
      </c>
      <c r="U360" s="539">
        <v>42899</v>
      </c>
      <c r="V360" s="541">
        <v>42900</v>
      </c>
      <c r="W360" s="542">
        <v>42901</v>
      </c>
      <c r="X360" s="543" t="s">
        <v>559</v>
      </c>
      <c r="Y360" s="542">
        <v>42903</v>
      </c>
      <c r="Z360" s="499" t="str">
        <f ca="1">IF(F360="","",IF(VLOOKUP(F360,PROFILE!$B$6:$L$5000,11,FALSE)&lt;&gt;"OUT",VLOOKUP(F360,PROFILE!$B$6:$L$5000,9,FALSE)-NOW(),"OUT"))</f>
        <v>OUT</v>
      </c>
      <c r="AA360" s="389">
        <f t="shared" si="45"/>
        <v>2310</v>
      </c>
      <c r="AB360" s="389">
        <v>360</v>
      </c>
      <c r="AD360" s="544" t="s">
        <v>1597</v>
      </c>
      <c r="AE360" s="545"/>
      <c r="AF360" s="546"/>
      <c r="AG360" s="547" t="s">
        <v>1597</v>
      </c>
      <c r="AH360" s="548"/>
      <c r="AI360" s="549"/>
      <c r="AJ360" s="550" t="s">
        <v>581</v>
      </c>
      <c r="AK360" s="551"/>
      <c r="AL360" s="552"/>
      <c r="AN360" s="554"/>
      <c r="AO360" s="555"/>
      <c r="AP360" s="556"/>
      <c r="AQ360" s="557"/>
      <c r="AR360" s="558"/>
      <c r="AS360" s="497">
        <f t="shared" si="46"/>
        <v>42891</v>
      </c>
      <c r="AT360" s="498">
        <f t="shared" si="47"/>
        <v>42892</v>
      </c>
      <c r="AU360" s="498">
        <f t="shared" si="48"/>
        <v>42896</v>
      </c>
      <c r="AV360" s="498">
        <f t="shared" si="49"/>
        <v>42898</v>
      </c>
      <c r="AW360" s="498">
        <f t="shared" si="50"/>
        <v>42901</v>
      </c>
    </row>
    <row r="361" spans="6:49" ht="23.25" customHeight="1" x14ac:dyDescent="0.35">
      <c r="F361" s="535">
        <v>1704015</v>
      </c>
      <c r="G361" s="536" t="s">
        <v>323</v>
      </c>
      <c r="H361" s="536">
        <v>2</v>
      </c>
      <c r="I361" s="536" t="s">
        <v>1605</v>
      </c>
      <c r="J361" s="537" t="s">
        <v>44</v>
      </c>
      <c r="K361" s="538"/>
      <c r="L361" s="539">
        <v>42889</v>
      </c>
      <c r="M361" s="540"/>
      <c r="N361" s="540"/>
      <c r="O361" s="541"/>
      <c r="P361" s="539">
        <v>42891</v>
      </c>
      <c r="Q361" s="540">
        <v>42892</v>
      </c>
      <c r="R361" s="540"/>
      <c r="S361" s="541"/>
      <c r="T361" s="538">
        <v>42893</v>
      </c>
      <c r="U361" s="539">
        <v>42894</v>
      </c>
      <c r="V361" s="541"/>
      <c r="W361" s="542"/>
      <c r="X361" s="543" t="s">
        <v>559</v>
      </c>
      <c r="Y361" s="542">
        <v>42894</v>
      </c>
      <c r="Z361" s="499" t="str">
        <f ca="1">IF(F361="","",IF(VLOOKUP(F361,PROFILE!$B$6:$L$5000,11,FALSE)&lt;&gt;"OUT",VLOOKUP(F361,PROFILE!$B$6:$L$5000,9,FALSE)-NOW(),"OUT"))</f>
        <v>OUT</v>
      </c>
      <c r="AA361" s="389">
        <f t="shared" si="45"/>
        <v>3110</v>
      </c>
      <c r="AB361" s="389">
        <v>361</v>
      </c>
      <c r="AE361" s="545"/>
      <c r="AF361" s="546"/>
      <c r="AG361" s="547" t="s">
        <v>435</v>
      </c>
      <c r="AH361" s="548"/>
      <c r="AI361" s="549"/>
      <c r="AJ361" s="550" t="s">
        <v>23</v>
      </c>
      <c r="AK361" s="551"/>
      <c r="AL361" s="552"/>
      <c r="AN361" s="554"/>
      <c r="AO361" s="555"/>
      <c r="AP361" s="556" t="s">
        <v>1597</v>
      </c>
      <c r="AQ361" s="557"/>
      <c r="AR361" s="558"/>
      <c r="AS361" s="497" t="str">
        <f t="shared" si="46"/>
        <v/>
      </c>
      <c r="AT361" s="498">
        <f t="shared" si="47"/>
        <v>42889</v>
      </c>
      <c r="AU361" s="498">
        <f t="shared" si="48"/>
        <v>42892</v>
      </c>
      <c r="AV361" s="498">
        <f t="shared" si="49"/>
        <v>42893</v>
      </c>
      <c r="AW361" s="498">
        <f t="shared" si="50"/>
        <v>42894</v>
      </c>
    </row>
    <row r="362" spans="6:49" ht="23.25" customHeight="1" x14ac:dyDescent="0.35">
      <c r="F362" s="535">
        <v>1705033</v>
      </c>
      <c r="G362" s="536" t="s">
        <v>310</v>
      </c>
      <c r="H362" s="536" t="s">
        <v>1442</v>
      </c>
      <c r="I362" s="536" t="s">
        <v>2657</v>
      </c>
      <c r="J362" s="537" t="s">
        <v>44</v>
      </c>
      <c r="K362" s="538"/>
      <c r="L362" s="539">
        <v>42888</v>
      </c>
      <c r="M362" s="540"/>
      <c r="N362" s="540"/>
      <c r="O362" s="541"/>
      <c r="P362" s="539">
        <v>42889</v>
      </c>
      <c r="Q362" s="540">
        <v>42891</v>
      </c>
      <c r="R362" s="540">
        <v>42892</v>
      </c>
      <c r="S362" s="541"/>
      <c r="T362" s="538">
        <v>42893</v>
      </c>
      <c r="U362" s="539">
        <v>42894</v>
      </c>
      <c r="V362" s="541">
        <v>42895</v>
      </c>
      <c r="W362" s="542">
        <v>42896</v>
      </c>
      <c r="X362" s="543" t="s">
        <v>559</v>
      </c>
      <c r="Y362" s="542">
        <v>42896</v>
      </c>
      <c r="Z362" s="499" t="str">
        <f ca="1">IF(F362="","",IF(VLOOKUP(F362,PROFILE!$B$6:$L$5000,11,FALSE)&lt;&gt;"OUT",VLOOKUP(F362,PROFILE!$B$6:$L$5000,9,FALSE)-NOW(),"OUT"))</f>
        <v>OUT</v>
      </c>
      <c r="AA362" s="389">
        <f t="shared" si="45"/>
        <v>42744</v>
      </c>
      <c r="AB362" s="389">
        <v>362</v>
      </c>
      <c r="AE362" s="545"/>
      <c r="AF362" s="546"/>
      <c r="AG362" s="547" t="s">
        <v>1597</v>
      </c>
      <c r="AH362" s="548"/>
      <c r="AI362" s="549"/>
      <c r="AJ362" s="550" t="s">
        <v>439</v>
      </c>
      <c r="AK362" s="551"/>
      <c r="AL362" s="552"/>
      <c r="AN362" s="554"/>
      <c r="AO362" s="555"/>
      <c r="AP362" s="556"/>
      <c r="AQ362" s="557"/>
      <c r="AR362" s="558"/>
      <c r="AS362" s="497" t="str">
        <f t="shared" si="46"/>
        <v/>
      </c>
      <c r="AT362" s="498">
        <f t="shared" si="47"/>
        <v>42888</v>
      </c>
      <c r="AU362" s="498">
        <f t="shared" si="48"/>
        <v>42892</v>
      </c>
      <c r="AV362" s="498">
        <f t="shared" si="49"/>
        <v>42893</v>
      </c>
      <c r="AW362" s="498">
        <f t="shared" si="50"/>
        <v>42896</v>
      </c>
    </row>
    <row r="363" spans="6:49" ht="23.25" customHeight="1" x14ac:dyDescent="0.35">
      <c r="F363" s="535">
        <v>1702083</v>
      </c>
      <c r="G363" s="536" t="s">
        <v>299</v>
      </c>
      <c r="H363" s="536" t="s">
        <v>684</v>
      </c>
      <c r="I363" s="536" t="s">
        <v>1196</v>
      </c>
      <c r="J363" s="537" t="s">
        <v>43</v>
      </c>
      <c r="K363" s="538"/>
      <c r="L363" s="539">
        <v>42892</v>
      </c>
      <c r="M363" s="540"/>
      <c r="N363" s="540"/>
      <c r="O363" s="541"/>
      <c r="P363" s="539">
        <v>42893</v>
      </c>
      <c r="Q363" s="540"/>
      <c r="R363" s="540"/>
      <c r="S363" s="541"/>
      <c r="T363" s="538">
        <v>42894</v>
      </c>
      <c r="U363" s="539">
        <v>42895</v>
      </c>
      <c r="V363" s="541"/>
      <c r="W363" s="542"/>
      <c r="X363" s="543" t="s">
        <v>559</v>
      </c>
      <c r="Y363" s="542">
        <v>42896</v>
      </c>
      <c r="Z363" s="499" t="str">
        <f ca="1">IF(F363="","",IF(VLOOKUP(F363,PROFILE!$B$6:$L$5000,11,FALSE)&lt;&gt;"OUT",VLOOKUP(F363,PROFILE!$B$6:$L$5000,9,FALSE)-NOW(),"OUT"))</f>
        <v>OUT</v>
      </c>
      <c r="AA363" s="389">
        <f t="shared" si="45"/>
        <v>5605</v>
      </c>
      <c r="AB363" s="389">
        <v>363</v>
      </c>
      <c r="AE363" s="545"/>
      <c r="AF363" s="546"/>
      <c r="AG363" s="547" t="s">
        <v>435</v>
      </c>
      <c r="AH363" s="548"/>
      <c r="AI363" s="549"/>
      <c r="AJ363" s="550" t="s">
        <v>437</v>
      </c>
      <c r="AK363" s="551"/>
      <c r="AL363" s="552"/>
      <c r="AN363" s="554"/>
      <c r="AO363" s="555"/>
      <c r="AP363" s="556" t="s">
        <v>1597</v>
      </c>
      <c r="AQ363" s="557"/>
      <c r="AR363" s="558"/>
      <c r="AS363" s="497" t="str">
        <f t="shared" si="46"/>
        <v/>
      </c>
      <c r="AT363" s="498">
        <f t="shared" si="47"/>
        <v>42892</v>
      </c>
      <c r="AU363" s="498">
        <f t="shared" si="48"/>
        <v>42893</v>
      </c>
      <c r="AV363" s="498">
        <f t="shared" si="49"/>
        <v>42894</v>
      </c>
      <c r="AW363" s="498">
        <f t="shared" si="50"/>
        <v>42895</v>
      </c>
    </row>
    <row r="364" spans="6:49" ht="23.25" customHeight="1" x14ac:dyDescent="0.35">
      <c r="F364" s="535">
        <v>1705027</v>
      </c>
      <c r="G364" s="536" t="s">
        <v>315</v>
      </c>
      <c r="H364" s="536" t="s">
        <v>411</v>
      </c>
      <c r="I364" s="536" t="s">
        <v>1799</v>
      </c>
      <c r="J364" s="537" t="s">
        <v>1527</v>
      </c>
      <c r="K364" s="538"/>
      <c r="L364" s="539">
        <v>42859</v>
      </c>
      <c r="M364" s="540"/>
      <c r="N364" s="540"/>
      <c r="O364" s="541"/>
      <c r="P364" s="539">
        <v>42860</v>
      </c>
      <c r="Q364" s="540"/>
      <c r="R364" s="540"/>
      <c r="S364" s="541"/>
      <c r="T364" s="538">
        <v>42861</v>
      </c>
      <c r="U364" s="539"/>
      <c r="V364" s="541"/>
      <c r="W364" s="542"/>
      <c r="X364" s="543" t="s">
        <v>559</v>
      </c>
      <c r="Y364" s="542">
        <v>42861</v>
      </c>
      <c r="Z364" s="499" t="str">
        <f ca="1">IF(F364="","",IF(VLOOKUP(F364,PROFILE!$B$6:$L$5000,11,FALSE)&lt;&gt;"OUT",VLOOKUP(F364,PROFILE!$B$6:$L$5000,9,FALSE)-NOW(),"OUT"))</f>
        <v>OUT</v>
      </c>
      <c r="AA364" s="389">
        <f t="shared" si="45"/>
        <v>8262</v>
      </c>
      <c r="AB364" s="389">
        <v>364</v>
      </c>
      <c r="AD364" s="544" t="s">
        <v>582</v>
      </c>
      <c r="AE364" s="545"/>
      <c r="AF364" s="546"/>
      <c r="AH364" s="548"/>
      <c r="AI364" s="549"/>
      <c r="AJ364" s="550" t="s">
        <v>1225</v>
      </c>
      <c r="AK364" s="551"/>
      <c r="AL364" s="552"/>
      <c r="AN364" s="554"/>
      <c r="AO364" s="555"/>
      <c r="AP364" s="556" t="s">
        <v>436</v>
      </c>
      <c r="AQ364" s="557"/>
      <c r="AR364" s="558"/>
      <c r="AS364" s="497" t="str">
        <f t="shared" si="46"/>
        <v/>
      </c>
      <c r="AT364" s="498">
        <f t="shared" si="47"/>
        <v>42859</v>
      </c>
      <c r="AU364" s="498">
        <f t="shared" si="48"/>
        <v>42860</v>
      </c>
      <c r="AV364" s="498">
        <f t="shared" si="49"/>
        <v>42861</v>
      </c>
      <c r="AW364" s="498">
        <f t="shared" si="50"/>
        <v>0</v>
      </c>
    </row>
    <row r="365" spans="6:49" ht="23.25" customHeight="1" x14ac:dyDescent="0.35">
      <c r="F365" s="535">
        <v>1706006</v>
      </c>
      <c r="G365" s="536" t="s">
        <v>299</v>
      </c>
      <c r="H365" s="536" t="s">
        <v>368</v>
      </c>
      <c r="I365" s="536" t="s">
        <v>1953</v>
      </c>
      <c r="J365" s="537" t="s">
        <v>102</v>
      </c>
      <c r="K365" s="538"/>
      <c r="L365" s="539">
        <v>42898</v>
      </c>
      <c r="M365" s="540"/>
      <c r="N365" s="540"/>
      <c r="O365" s="541"/>
      <c r="P365" s="539">
        <v>42899</v>
      </c>
      <c r="Q365" s="540">
        <v>42900</v>
      </c>
      <c r="R365" s="540">
        <v>42901</v>
      </c>
      <c r="S365" s="541">
        <v>42902</v>
      </c>
      <c r="T365" s="538">
        <v>42903</v>
      </c>
      <c r="U365" s="539">
        <v>42905</v>
      </c>
      <c r="V365" s="541">
        <v>42906</v>
      </c>
      <c r="W365" s="542">
        <v>42907</v>
      </c>
      <c r="X365" s="543" t="s">
        <v>559</v>
      </c>
      <c r="Y365" s="542">
        <v>42910</v>
      </c>
      <c r="Z365" s="499" t="str">
        <f ca="1">IF(F365="","",IF(VLOOKUP(F365,PROFILE!$B$6:$L$5000,11,FALSE)&lt;&gt;"OUT",VLOOKUP(F365,PROFILE!$B$6:$L$5000,9,FALSE)-NOW(),"OUT"))</f>
        <v>OUT</v>
      </c>
      <c r="AA365" s="389">
        <f t="shared" si="45"/>
        <v>4084</v>
      </c>
      <c r="AB365" s="389">
        <v>365</v>
      </c>
      <c r="AE365" s="545"/>
      <c r="AF365" s="546"/>
      <c r="AG365" s="547" t="s">
        <v>1597</v>
      </c>
      <c r="AH365" s="548"/>
      <c r="AI365" s="549"/>
      <c r="AJ365" s="550" t="s">
        <v>581</v>
      </c>
      <c r="AK365" s="551"/>
      <c r="AL365" s="552"/>
      <c r="AN365" s="554"/>
      <c r="AO365" s="555"/>
      <c r="AP365" s="556"/>
      <c r="AQ365" s="557"/>
      <c r="AR365" s="558"/>
      <c r="AS365" s="497" t="str">
        <f t="shared" si="46"/>
        <v/>
      </c>
      <c r="AT365" s="498">
        <f t="shared" si="47"/>
        <v>42898</v>
      </c>
      <c r="AU365" s="498">
        <f t="shared" si="48"/>
        <v>42902</v>
      </c>
      <c r="AV365" s="498">
        <f t="shared" si="49"/>
        <v>42903</v>
      </c>
      <c r="AW365" s="498">
        <f t="shared" si="50"/>
        <v>42907</v>
      </c>
    </row>
    <row r="366" spans="6:49" ht="23.25" customHeight="1" x14ac:dyDescent="0.35">
      <c r="F366" s="535">
        <v>1701101</v>
      </c>
      <c r="G366" s="536" t="s">
        <v>310</v>
      </c>
      <c r="H366" s="536" t="s">
        <v>311</v>
      </c>
      <c r="I366" s="536" t="s">
        <v>696</v>
      </c>
      <c r="J366" s="537" t="s">
        <v>43</v>
      </c>
      <c r="K366" s="538">
        <v>42892</v>
      </c>
      <c r="L366" s="539"/>
      <c r="M366" s="540"/>
      <c r="N366" s="540"/>
      <c r="O366" s="541"/>
      <c r="P366" s="539">
        <v>42893</v>
      </c>
      <c r="Q366" s="540"/>
      <c r="R366" s="540"/>
      <c r="S366" s="541"/>
      <c r="T366" s="538">
        <v>42894</v>
      </c>
      <c r="U366" s="539"/>
      <c r="V366" s="541"/>
      <c r="W366" s="542"/>
      <c r="X366" s="543" t="s">
        <v>559</v>
      </c>
      <c r="Y366" s="542">
        <v>42895</v>
      </c>
      <c r="Z366" s="499" t="str">
        <f ca="1">IF(F366="","",IF(VLOOKUP(F366,PROFILE!$B$6:$L$5000,11,FALSE)&lt;&gt;"OUT",VLOOKUP(F366,PROFILE!$B$6:$L$5000,9,FALSE)-NOW(),"OUT"))</f>
        <v>OUT</v>
      </c>
      <c r="AA366" s="389">
        <f t="shared" si="45"/>
        <v>2552</v>
      </c>
      <c r="AB366" s="389">
        <v>366</v>
      </c>
      <c r="AE366" s="545"/>
      <c r="AF366" s="546"/>
      <c r="AG366" s="547" t="s">
        <v>1597</v>
      </c>
      <c r="AH366" s="548"/>
      <c r="AI366" s="549"/>
      <c r="AJ366" s="550" t="s">
        <v>581</v>
      </c>
      <c r="AK366" s="551"/>
      <c r="AL366" s="552"/>
      <c r="AN366" s="554"/>
      <c r="AO366" s="555"/>
      <c r="AP366" s="556"/>
      <c r="AQ366" s="557"/>
      <c r="AR366" s="558"/>
      <c r="AS366" s="497">
        <f t="shared" si="46"/>
        <v>42892</v>
      </c>
      <c r="AT366" s="498" t="str">
        <f t="shared" si="47"/>
        <v/>
      </c>
      <c r="AU366" s="498">
        <f t="shared" si="48"/>
        <v>42893</v>
      </c>
      <c r="AV366" s="498">
        <f t="shared" si="49"/>
        <v>42894</v>
      </c>
      <c r="AW366" s="498">
        <f t="shared" si="50"/>
        <v>0</v>
      </c>
    </row>
    <row r="367" spans="6:49" ht="23.25" customHeight="1" x14ac:dyDescent="0.35">
      <c r="F367" s="535">
        <v>1702018</v>
      </c>
      <c r="G367" s="536" t="s">
        <v>299</v>
      </c>
      <c r="H367" s="536" t="s">
        <v>722</v>
      </c>
      <c r="I367" s="536" t="s">
        <v>1000</v>
      </c>
      <c r="J367" s="537" t="s">
        <v>44</v>
      </c>
      <c r="K367" s="538">
        <v>42900</v>
      </c>
      <c r="L367" s="539">
        <v>42901</v>
      </c>
      <c r="M367" s="540"/>
      <c r="N367" s="540"/>
      <c r="O367" s="541"/>
      <c r="P367" s="539">
        <v>42902</v>
      </c>
      <c r="Q367" s="540">
        <v>42903</v>
      </c>
      <c r="R367" s="540">
        <v>42905</v>
      </c>
      <c r="S367" s="541">
        <v>42906</v>
      </c>
      <c r="T367" s="538">
        <v>42907</v>
      </c>
      <c r="U367" s="539">
        <v>42908</v>
      </c>
      <c r="V367" s="541">
        <v>42909</v>
      </c>
      <c r="W367" s="542">
        <v>42910</v>
      </c>
      <c r="X367" s="543" t="s">
        <v>559</v>
      </c>
      <c r="Y367" s="542">
        <v>42913</v>
      </c>
      <c r="Z367" s="499" t="str">
        <f ca="1">IF(F367="","",IF(VLOOKUP(F367,PROFILE!$B$6:$L$5000,11,FALSE)&lt;&gt;"OUT",VLOOKUP(F367,PROFILE!$B$6:$L$5000,9,FALSE)-NOW(),"OUT"))</f>
        <v>OUT</v>
      </c>
      <c r="AA367" s="389">
        <f t="shared" si="45"/>
        <v>1812</v>
      </c>
      <c r="AB367" s="389">
        <v>367</v>
      </c>
      <c r="AE367" s="545"/>
      <c r="AF367" s="546"/>
      <c r="AG367" s="547" t="s">
        <v>1597</v>
      </c>
      <c r="AH367" s="548"/>
      <c r="AI367" s="549"/>
      <c r="AJ367" s="550" t="s">
        <v>437</v>
      </c>
      <c r="AK367" s="551"/>
      <c r="AL367" s="552"/>
      <c r="AN367" s="554"/>
      <c r="AO367" s="555"/>
      <c r="AP367" s="556" t="s">
        <v>436</v>
      </c>
      <c r="AQ367" s="557"/>
      <c r="AR367" s="558"/>
      <c r="AS367" s="497">
        <f t="shared" si="46"/>
        <v>42900</v>
      </c>
      <c r="AT367" s="498">
        <f t="shared" si="47"/>
        <v>42901</v>
      </c>
      <c r="AU367" s="498">
        <f t="shared" si="48"/>
        <v>42906</v>
      </c>
      <c r="AV367" s="498">
        <f t="shared" si="49"/>
        <v>42907</v>
      </c>
      <c r="AW367" s="498">
        <f t="shared" si="50"/>
        <v>42910</v>
      </c>
    </row>
    <row r="368" spans="6:49" ht="23.25" customHeight="1" x14ac:dyDescent="0.35">
      <c r="F368" s="535">
        <v>1703033</v>
      </c>
      <c r="G368" s="536" t="s">
        <v>403</v>
      </c>
      <c r="H368" s="536" t="s">
        <v>1237</v>
      </c>
      <c r="I368" s="536" t="s">
        <v>2455</v>
      </c>
      <c r="J368" s="537" t="s">
        <v>44</v>
      </c>
      <c r="K368" s="538"/>
      <c r="L368" s="539">
        <v>42893</v>
      </c>
      <c r="M368" s="540"/>
      <c r="N368" s="540"/>
      <c r="O368" s="541"/>
      <c r="P368" s="539">
        <v>42894</v>
      </c>
      <c r="Q368" s="540">
        <v>42895</v>
      </c>
      <c r="R368" s="540">
        <v>42896</v>
      </c>
      <c r="S368" s="541"/>
      <c r="T368" s="538">
        <v>42898</v>
      </c>
      <c r="U368" s="539">
        <v>42899</v>
      </c>
      <c r="V368" s="541">
        <v>42900</v>
      </c>
      <c r="W368" s="542">
        <v>42901</v>
      </c>
      <c r="X368" s="543" t="s">
        <v>559</v>
      </c>
      <c r="Y368" s="542">
        <v>42901</v>
      </c>
      <c r="Z368" s="499" t="str">
        <f ca="1">IF(F368="","",IF(VLOOKUP(F368,PROFILE!$B$6:$L$5000,11,FALSE)&lt;&gt;"OUT",VLOOKUP(F368,PROFILE!$B$6:$L$5000,9,FALSE)-NOW(),"OUT"))</f>
        <v>OUT</v>
      </c>
      <c r="AA368" s="389" t="e">
        <f t="shared" si="45"/>
        <v>#VALUE!</v>
      </c>
      <c r="AB368" s="389">
        <v>368</v>
      </c>
      <c r="AE368" s="545"/>
      <c r="AF368" s="546"/>
      <c r="AG368" s="547" t="s">
        <v>1597</v>
      </c>
      <c r="AH368" s="548"/>
      <c r="AI368" s="549"/>
      <c r="AJ368" s="550" t="s">
        <v>437</v>
      </c>
      <c r="AK368" s="551"/>
      <c r="AL368" s="552"/>
      <c r="AN368" s="554"/>
      <c r="AO368" s="555"/>
      <c r="AP368" s="556"/>
      <c r="AQ368" s="557"/>
      <c r="AR368" s="558"/>
      <c r="AS368" s="497" t="str">
        <f t="shared" si="46"/>
        <v/>
      </c>
      <c r="AT368" s="498">
        <f t="shared" si="47"/>
        <v>42893</v>
      </c>
      <c r="AU368" s="498">
        <f t="shared" si="48"/>
        <v>42896</v>
      </c>
      <c r="AV368" s="498">
        <f t="shared" si="49"/>
        <v>42898</v>
      </c>
      <c r="AW368" s="498">
        <f t="shared" si="50"/>
        <v>42901</v>
      </c>
    </row>
    <row r="369" spans="6:49" ht="23.25" customHeight="1" x14ac:dyDescent="0.35">
      <c r="F369" s="535">
        <v>1703049</v>
      </c>
      <c r="G369" s="536" t="s">
        <v>294</v>
      </c>
      <c r="H369" s="536" t="s">
        <v>590</v>
      </c>
      <c r="I369" s="536" t="s">
        <v>1455</v>
      </c>
      <c r="J369" s="537" t="s">
        <v>44</v>
      </c>
      <c r="K369" s="538"/>
      <c r="L369" s="539">
        <v>42892</v>
      </c>
      <c r="M369" s="540"/>
      <c r="N369" s="540"/>
      <c r="O369" s="541"/>
      <c r="P369" s="539">
        <v>42893</v>
      </c>
      <c r="Q369" s="540"/>
      <c r="R369" s="540"/>
      <c r="S369" s="541"/>
      <c r="T369" s="538">
        <v>42894</v>
      </c>
      <c r="U369" s="539"/>
      <c r="V369" s="541"/>
      <c r="W369" s="542"/>
      <c r="X369" s="543" t="s">
        <v>559</v>
      </c>
      <c r="Y369" s="542">
        <v>42895</v>
      </c>
      <c r="Z369" s="499" t="str">
        <f ca="1">IF(F369="","",IF(VLOOKUP(F369,PROFILE!$B$6:$L$5000,11,FALSE)&lt;&gt;"OUT",VLOOKUP(F369,PROFILE!$B$6:$L$5000,9,FALSE)-NOW(),"OUT"))</f>
        <v>OUT</v>
      </c>
      <c r="AA369" s="389">
        <f t="shared" si="45"/>
        <v>9477</v>
      </c>
      <c r="AB369" s="389">
        <v>369</v>
      </c>
      <c r="AE369" s="545"/>
      <c r="AF369" s="546"/>
      <c r="AG369" s="547" t="s">
        <v>1597</v>
      </c>
      <c r="AH369" s="548"/>
      <c r="AI369" s="549"/>
      <c r="AJ369" s="550" t="s">
        <v>437</v>
      </c>
      <c r="AK369" s="551"/>
      <c r="AL369" s="552"/>
      <c r="AN369" s="554"/>
      <c r="AO369" s="555"/>
      <c r="AP369" s="556"/>
      <c r="AQ369" s="557"/>
      <c r="AR369" s="558"/>
      <c r="AS369" s="497" t="str">
        <f t="shared" si="46"/>
        <v/>
      </c>
      <c r="AT369" s="498">
        <f t="shared" si="47"/>
        <v>42892</v>
      </c>
      <c r="AU369" s="498">
        <f t="shared" si="48"/>
        <v>42893</v>
      </c>
      <c r="AV369" s="498">
        <f t="shared" si="49"/>
        <v>42894</v>
      </c>
      <c r="AW369" s="498">
        <f t="shared" si="50"/>
        <v>0</v>
      </c>
    </row>
    <row r="370" spans="6:49" ht="23.25" customHeight="1" x14ac:dyDescent="0.35">
      <c r="F370" s="535">
        <v>1704024</v>
      </c>
      <c r="G370" s="536" t="s">
        <v>299</v>
      </c>
      <c r="H370" s="536" t="s">
        <v>722</v>
      </c>
      <c r="I370" s="536" t="s">
        <v>1642</v>
      </c>
      <c r="J370" s="537" t="s">
        <v>44</v>
      </c>
      <c r="K370" s="538"/>
      <c r="L370" s="539">
        <v>42905</v>
      </c>
      <c r="M370" s="540"/>
      <c r="N370" s="540"/>
      <c r="O370" s="541"/>
      <c r="P370" s="539">
        <v>42906</v>
      </c>
      <c r="Q370" s="540">
        <v>42907</v>
      </c>
      <c r="R370" s="540"/>
      <c r="S370" s="541"/>
      <c r="T370" s="538">
        <v>42908</v>
      </c>
      <c r="U370" s="539">
        <v>42909</v>
      </c>
      <c r="V370" s="541"/>
      <c r="W370" s="542">
        <v>42910</v>
      </c>
      <c r="X370" s="543" t="s">
        <v>559</v>
      </c>
      <c r="Y370" s="542">
        <v>42910</v>
      </c>
      <c r="Z370" s="499" t="s">
        <v>555</v>
      </c>
      <c r="AA370" s="389">
        <f t="shared" si="45"/>
        <v>1012</v>
      </c>
      <c r="AB370" s="389">
        <v>370</v>
      </c>
      <c r="AE370" s="545"/>
      <c r="AF370" s="546"/>
      <c r="AH370" s="548"/>
      <c r="AI370" s="549"/>
      <c r="AJ370" s="550" t="s">
        <v>437</v>
      </c>
      <c r="AK370" s="551"/>
      <c r="AL370" s="552"/>
      <c r="AN370" s="554"/>
      <c r="AO370" s="555"/>
      <c r="AP370" s="556" t="s">
        <v>1597</v>
      </c>
      <c r="AQ370" s="557"/>
      <c r="AR370" s="558"/>
      <c r="AS370" s="497" t="str">
        <f t="shared" si="46"/>
        <v/>
      </c>
      <c r="AT370" s="498">
        <f t="shared" si="47"/>
        <v>42905</v>
      </c>
      <c r="AU370" s="498">
        <f t="shared" si="48"/>
        <v>42907</v>
      </c>
      <c r="AV370" s="498">
        <f t="shared" si="49"/>
        <v>42908</v>
      </c>
      <c r="AW370" s="498">
        <f t="shared" si="50"/>
        <v>42910</v>
      </c>
    </row>
    <row r="371" spans="6:49" ht="23.25" customHeight="1" x14ac:dyDescent="0.35">
      <c r="F371" s="535">
        <v>1705019</v>
      </c>
      <c r="G371" s="536" t="s">
        <v>477</v>
      </c>
      <c r="H371" s="536" t="s">
        <v>707</v>
      </c>
      <c r="I371" s="536" t="s">
        <v>1773</v>
      </c>
      <c r="J371" s="537" t="s">
        <v>1527</v>
      </c>
      <c r="K371" s="538">
        <v>42886</v>
      </c>
      <c r="L371" s="539"/>
      <c r="M371" s="540"/>
      <c r="N371" s="540"/>
      <c r="O371" s="541"/>
      <c r="P371" s="539">
        <v>42887</v>
      </c>
      <c r="Q371" s="540">
        <v>42888</v>
      </c>
      <c r="R371" s="540"/>
      <c r="S371" s="541"/>
      <c r="T371" s="538">
        <v>42889</v>
      </c>
      <c r="U371" s="539">
        <v>42891</v>
      </c>
      <c r="V371" s="541"/>
      <c r="W371" s="542"/>
      <c r="X371" s="543" t="s">
        <v>559</v>
      </c>
      <c r="Y371" s="542">
        <v>42891</v>
      </c>
      <c r="Z371" s="499" t="s">
        <v>555</v>
      </c>
      <c r="AA371" s="389">
        <f t="shared" si="45"/>
        <v>112</v>
      </c>
      <c r="AB371" s="389">
        <v>371</v>
      </c>
      <c r="AE371" s="545"/>
      <c r="AF371" s="546"/>
      <c r="AH371" s="548"/>
      <c r="AI371" s="549"/>
      <c r="AK371" s="551"/>
      <c r="AL371" s="552"/>
      <c r="AN371" s="554"/>
      <c r="AO371" s="555"/>
      <c r="AP371" s="556"/>
      <c r="AQ371" s="557"/>
      <c r="AR371" s="558"/>
      <c r="AS371" s="497">
        <f t="shared" si="46"/>
        <v>42886</v>
      </c>
      <c r="AT371" s="498" t="str">
        <f t="shared" si="47"/>
        <v/>
      </c>
      <c r="AU371" s="498">
        <f t="shared" si="48"/>
        <v>42888</v>
      </c>
      <c r="AV371" s="498">
        <f t="shared" si="49"/>
        <v>42889</v>
      </c>
      <c r="AW371" s="498">
        <f t="shared" si="50"/>
        <v>42891</v>
      </c>
    </row>
    <row r="372" spans="6:49" ht="23.25" customHeight="1" x14ac:dyDescent="0.35">
      <c r="F372" s="535">
        <v>1705055</v>
      </c>
      <c r="G372" s="536" t="s">
        <v>310</v>
      </c>
      <c r="H372" s="536" t="s">
        <v>384</v>
      </c>
      <c r="I372" s="536" t="s">
        <v>1903</v>
      </c>
      <c r="J372" s="537" t="s">
        <v>43</v>
      </c>
      <c r="K372" s="538">
        <v>42891</v>
      </c>
      <c r="L372" s="539"/>
      <c r="M372" s="540"/>
      <c r="N372" s="540"/>
      <c r="O372" s="541"/>
      <c r="P372" s="539">
        <v>42892</v>
      </c>
      <c r="Q372" s="540"/>
      <c r="R372" s="540"/>
      <c r="S372" s="541"/>
      <c r="T372" s="538">
        <v>42893</v>
      </c>
      <c r="U372" s="539"/>
      <c r="V372" s="541"/>
      <c r="W372" s="542"/>
      <c r="X372" s="543" t="s">
        <v>559</v>
      </c>
      <c r="Y372" s="542">
        <v>42894</v>
      </c>
      <c r="Z372" s="499" t="str">
        <f ca="1">IF(F372="","",IF(VLOOKUP(F372,PROFILE!$B$6:$L$5000,11,FALSE)&lt;&gt;"OUT",VLOOKUP(F372,PROFILE!$B$6:$L$5000,9,FALSE)-NOW(),"OUT"))</f>
        <v>OUT</v>
      </c>
      <c r="AA372" s="389">
        <f t="shared" si="45"/>
        <v>1733</v>
      </c>
      <c r="AB372" s="389">
        <v>372</v>
      </c>
      <c r="AE372" s="545"/>
      <c r="AF372" s="546"/>
      <c r="AH372" s="548"/>
      <c r="AI372" s="549"/>
      <c r="AJ372" s="550" t="s">
        <v>23</v>
      </c>
      <c r="AK372" s="551"/>
      <c r="AL372" s="552"/>
      <c r="AN372" s="554"/>
      <c r="AO372" s="555"/>
      <c r="AP372" s="556"/>
      <c r="AQ372" s="557"/>
      <c r="AR372" s="558"/>
      <c r="AS372" s="497">
        <f t="shared" si="46"/>
        <v>42891</v>
      </c>
      <c r="AT372" s="498" t="str">
        <f t="shared" si="47"/>
        <v/>
      </c>
      <c r="AU372" s="498">
        <f t="shared" si="48"/>
        <v>42892</v>
      </c>
      <c r="AV372" s="498">
        <f t="shared" si="49"/>
        <v>42893</v>
      </c>
      <c r="AW372" s="498">
        <f t="shared" si="50"/>
        <v>0</v>
      </c>
    </row>
    <row r="373" spans="6:49" ht="23.25" customHeight="1" x14ac:dyDescent="0.35">
      <c r="F373" s="535">
        <v>1706013</v>
      </c>
      <c r="G373" s="536" t="s">
        <v>310</v>
      </c>
      <c r="H373" s="536" t="s">
        <v>336</v>
      </c>
      <c r="I373" s="536" t="s">
        <v>1969</v>
      </c>
      <c r="J373" s="537" t="s">
        <v>44</v>
      </c>
      <c r="K373" s="538"/>
      <c r="L373" s="539">
        <v>42893</v>
      </c>
      <c r="M373" s="540"/>
      <c r="N373" s="540"/>
      <c r="O373" s="541"/>
      <c r="P373" s="539">
        <v>42894</v>
      </c>
      <c r="Q373" s="540">
        <v>42895</v>
      </c>
      <c r="R373" s="540"/>
      <c r="S373" s="541"/>
      <c r="T373" s="538">
        <v>42896</v>
      </c>
      <c r="U373" s="539">
        <v>42898</v>
      </c>
      <c r="V373" s="541"/>
      <c r="W373" s="542">
        <v>42899</v>
      </c>
      <c r="X373" s="543" t="s">
        <v>559</v>
      </c>
      <c r="Y373" s="542">
        <v>42899</v>
      </c>
      <c r="Z373" s="499" t="str">
        <f ca="1">IF(F373="","",IF(VLOOKUP(F373,PROFILE!$B$6:$L$5000,11,FALSE)&lt;&gt;"OUT",VLOOKUP(F373,PROFILE!$B$6:$L$5000,9,FALSE)-NOW(),"OUT"))</f>
        <v>OUT</v>
      </c>
      <c r="AA373" s="389">
        <f t="shared" si="45"/>
        <v>9861</v>
      </c>
      <c r="AB373" s="389">
        <v>373</v>
      </c>
      <c r="AE373" s="545"/>
      <c r="AF373" s="546"/>
      <c r="AG373" s="547" t="s">
        <v>1597</v>
      </c>
      <c r="AH373" s="548"/>
      <c r="AI373" s="549"/>
      <c r="AJ373" s="550" t="s">
        <v>23</v>
      </c>
      <c r="AK373" s="551"/>
      <c r="AL373" s="552"/>
      <c r="AN373" s="554"/>
      <c r="AO373" s="555"/>
      <c r="AP373" s="556"/>
      <c r="AQ373" s="557"/>
      <c r="AR373" s="558"/>
      <c r="AS373" s="497" t="str">
        <f t="shared" si="46"/>
        <v/>
      </c>
      <c r="AT373" s="498">
        <f t="shared" si="47"/>
        <v>42893</v>
      </c>
      <c r="AU373" s="498">
        <f t="shared" si="48"/>
        <v>42895</v>
      </c>
      <c r="AV373" s="498">
        <f t="shared" si="49"/>
        <v>42896</v>
      </c>
      <c r="AW373" s="498">
        <f t="shared" si="50"/>
        <v>42899</v>
      </c>
    </row>
    <row r="374" spans="6:49" ht="23.25" customHeight="1" x14ac:dyDescent="0.35">
      <c r="F374" s="535">
        <v>1706017</v>
      </c>
      <c r="G374" s="536" t="s">
        <v>403</v>
      </c>
      <c r="H374" s="536" t="s">
        <v>1704</v>
      </c>
      <c r="I374" s="536" t="s">
        <v>1993</v>
      </c>
      <c r="J374" s="537" t="s">
        <v>102</v>
      </c>
      <c r="K374" s="538">
        <v>42901</v>
      </c>
      <c r="L374" s="539">
        <v>42902</v>
      </c>
      <c r="M374" s="540"/>
      <c r="N374" s="540"/>
      <c r="O374" s="541"/>
      <c r="P374" s="539">
        <v>42903</v>
      </c>
      <c r="Q374" s="540">
        <v>42905</v>
      </c>
      <c r="R374" s="540">
        <v>42906</v>
      </c>
      <c r="S374" s="541">
        <v>42907</v>
      </c>
      <c r="T374" s="538">
        <v>42908</v>
      </c>
      <c r="U374" s="539">
        <v>42909</v>
      </c>
      <c r="V374" s="541">
        <v>42910</v>
      </c>
      <c r="W374" s="542">
        <v>42912</v>
      </c>
      <c r="X374" s="543" t="s">
        <v>559</v>
      </c>
      <c r="Y374" s="542">
        <v>42914</v>
      </c>
      <c r="Z374" s="499" t="str">
        <f ca="1">IF(F374="","",IF(VLOOKUP(F374,PROFILE!$B$6:$L$5000,11,FALSE)&lt;&gt;"OUT",VLOOKUP(F374,PROFILE!$B$6:$L$5000,9,FALSE)-NOW(),"OUT"))</f>
        <v>OUT</v>
      </c>
      <c r="AA374" s="389">
        <f t="shared" si="45"/>
        <v>8128</v>
      </c>
      <c r="AB374" s="389">
        <v>374</v>
      </c>
      <c r="AD374" s="544" t="s">
        <v>582</v>
      </c>
      <c r="AE374" s="545"/>
      <c r="AF374" s="546"/>
      <c r="AG374" s="547" t="s">
        <v>435</v>
      </c>
      <c r="AH374" s="548"/>
      <c r="AI374" s="549"/>
      <c r="AJ374" s="550" t="s">
        <v>439</v>
      </c>
      <c r="AK374" s="551"/>
      <c r="AL374" s="552"/>
      <c r="AN374" s="554"/>
      <c r="AO374" s="555"/>
      <c r="AP374" s="556" t="s">
        <v>1265</v>
      </c>
      <c r="AQ374" s="557"/>
      <c r="AR374" s="558"/>
      <c r="AS374" s="497">
        <f t="shared" si="46"/>
        <v>42901</v>
      </c>
      <c r="AT374" s="498">
        <f t="shared" si="47"/>
        <v>42902</v>
      </c>
      <c r="AU374" s="498">
        <f t="shared" si="48"/>
        <v>42907</v>
      </c>
      <c r="AV374" s="498">
        <f t="shared" si="49"/>
        <v>42908</v>
      </c>
      <c r="AW374" s="498">
        <f t="shared" si="50"/>
        <v>42912</v>
      </c>
    </row>
    <row r="375" spans="6:49" ht="23.25" customHeight="1" x14ac:dyDescent="0.35">
      <c r="F375" s="535">
        <v>1704040</v>
      </c>
      <c r="G375" s="536" t="s">
        <v>315</v>
      </c>
      <c r="H375" s="536" t="s">
        <v>411</v>
      </c>
      <c r="I375" s="536" t="s">
        <v>410</v>
      </c>
      <c r="J375" s="537" t="s">
        <v>44</v>
      </c>
      <c r="K375" s="538"/>
      <c r="L375" s="539"/>
      <c r="M375" s="540"/>
      <c r="N375" s="540"/>
      <c r="O375" s="541"/>
      <c r="P375" s="539">
        <v>42898</v>
      </c>
      <c r="Q375" s="540">
        <v>42899</v>
      </c>
      <c r="R375" s="540"/>
      <c r="S375" s="541"/>
      <c r="T375" s="538">
        <v>42900</v>
      </c>
      <c r="U375" s="539">
        <v>42901</v>
      </c>
      <c r="V375" s="541"/>
      <c r="W375" s="542"/>
      <c r="X375" s="543" t="s">
        <v>559</v>
      </c>
      <c r="Y375" s="542">
        <v>42902</v>
      </c>
      <c r="Z375" s="499" t="s">
        <v>555</v>
      </c>
      <c r="AA375" s="389">
        <f t="shared" si="45"/>
        <v>2420</v>
      </c>
      <c r="AB375" s="389">
        <v>375</v>
      </c>
      <c r="AE375" s="545"/>
      <c r="AF375" s="546"/>
      <c r="AG375" s="547" t="s">
        <v>435</v>
      </c>
      <c r="AH375" s="548"/>
      <c r="AI375" s="549"/>
      <c r="AJ375" s="550" t="s">
        <v>1204</v>
      </c>
      <c r="AK375" s="551"/>
      <c r="AL375" s="552"/>
      <c r="AM375" s="553" t="s">
        <v>2171</v>
      </c>
      <c r="AN375" s="554"/>
      <c r="AO375" s="555"/>
      <c r="AP375" s="556"/>
      <c r="AQ375" s="557"/>
      <c r="AR375" s="558"/>
      <c r="AS375" s="497" t="str">
        <f t="shared" si="46"/>
        <v/>
      </c>
      <c r="AT375" s="498" t="str">
        <f t="shared" si="47"/>
        <v/>
      </c>
      <c r="AU375" s="498">
        <f t="shared" si="48"/>
        <v>42899</v>
      </c>
      <c r="AV375" s="498">
        <f t="shared" si="49"/>
        <v>42900</v>
      </c>
      <c r="AW375" s="498">
        <f t="shared" si="50"/>
        <v>42901</v>
      </c>
    </row>
    <row r="376" spans="6:49" ht="23.25" customHeight="1" x14ac:dyDescent="0.35">
      <c r="F376" s="535">
        <v>1704007</v>
      </c>
      <c r="G376" s="536" t="s">
        <v>315</v>
      </c>
      <c r="H376" s="536" t="s">
        <v>1589</v>
      </c>
      <c r="I376" s="536" t="s">
        <v>1588</v>
      </c>
      <c r="J376" s="537" t="s">
        <v>44</v>
      </c>
      <c r="K376" s="538"/>
      <c r="L376" s="539">
        <v>42898</v>
      </c>
      <c r="M376" s="540"/>
      <c r="N376" s="540"/>
      <c r="O376" s="541"/>
      <c r="P376" s="539">
        <v>42899</v>
      </c>
      <c r="Q376" s="540">
        <v>42900</v>
      </c>
      <c r="R376" s="540"/>
      <c r="S376" s="541"/>
      <c r="T376" s="538">
        <v>42901</v>
      </c>
      <c r="U376" s="539">
        <v>42902</v>
      </c>
      <c r="V376" s="541"/>
      <c r="W376" s="542"/>
      <c r="X376" s="543" t="s">
        <v>559</v>
      </c>
      <c r="Y376" s="542">
        <v>42903</v>
      </c>
      <c r="Z376" s="499" t="str">
        <f ca="1">IF(F376="","",IF(VLOOKUP(F376,PROFILE!$B$6:$L$5000,11,FALSE)&lt;&gt;"OUT",VLOOKUP(F376,PROFILE!$B$6:$L$5000,9,FALSE)-NOW(),"OUT"))</f>
        <v>OUT</v>
      </c>
      <c r="AA376" s="389">
        <f t="shared" si="45"/>
        <v>2242</v>
      </c>
      <c r="AB376" s="389">
        <v>376</v>
      </c>
      <c r="AD376" s="544" t="s">
        <v>1597</v>
      </c>
      <c r="AE376" s="545"/>
      <c r="AF376" s="546"/>
      <c r="AG376" s="547" t="s">
        <v>440</v>
      </c>
      <c r="AH376" s="548"/>
      <c r="AI376" s="549"/>
      <c r="AJ376" s="550" t="s">
        <v>439</v>
      </c>
      <c r="AK376" s="551"/>
      <c r="AL376" s="552"/>
      <c r="AN376" s="554"/>
      <c r="AO376" s="555"/>
      <c r="AP376" s="556"/>
      <c r="AQ376" s="557"/>
      <c r="AR376" s="558"/>
      <c r="AS376" s="497" t="str">
        <f t="shared" si="46"/>
        <v/>
      </c>
      <c r="AT376" s="498">
        <f t="shared" si="47"/>
        <v>42898</v>
      </c>
      <c r="AU376" s="498">
        <f t="shared" si="48"/>
        <v>42900</v>
      </c>
      <c r="AV376" s="498">
        <f t="shared" si="49"/>
        <v>42901</v>
      </c>
      <c r="AW376" s="498">
        <f t="shared" si="50"/>
        <v>42902</v>
      </c>
    </row>
    <row r="377" spans="6:49" ht="23.25" customHeight="1" x14ac:dyDescent="0.35">
      <c r="F377" s="535">
        <v>1704037</v>
      </c>
      <c r="G377" s="536" t="s">
        <v>299</v>
      </c>
      <c r="H377" s="536" t="s">
        <v>1698</v>
      </c>
      <c r="I377" s="536" t="s">
        <v>1697</v>
      </c>
      <c r="J377" s="537" t="s">
        <v>44</v>
      </c>
      <c r="K377" s="538"/>
      <c r="L377" s="539">
        <v>42901</v>
      </c>
      <c r="M377" s="540"/>
      <c r="N377" s="540"/>
      <c r="O377" s="541"/>
      <c r="P377" s="539">
        <v>42902</v>
      </c>
      <c r="Q377" s="540"/>
      <c r="R377" s="540"/>
      <c r="S377" s="541"/>
      <c r="T377" s="538">
        <v>42903</v>
      </c>
      <c r="U377" s="539">
        <v>42905</v>
      </c>
      <c r="V377" s="541"/>
      <c r="W377" s="542">
        <v>42906</v>
      </c>
      <c r="X377" s="543" t="s">
        <v>559</v>
      </c>
      <c r="Y377" s="542">
        <v>42906</v>
      </c>
      <c r="Z377" s="499" t="str">
        <f ca="1">IF(F377="","",IF(VLOOKUP(F377,PROFILE!$B$6:$L$5000,11,FALSE)&lt;&gt;"OUT",VLOOKUP(F377,PROFILE!$B$6:$L$5000,9,FALSE)-NOW(),"OUT"))</f>
        <v>OUT</v>
      </c>
      <c r="AA377" s="389">
        <f t="shared" si="45"/>
        <v>2155</v>
      </c>
      <c r="AB377" s="389">
        <v>377</v>
      </c>
      <c r="AE377" s="545"/>
      <c r="AF377" s="546"/>
      <c r="AG377" s="547" t="s">
        <v>435</v>
      </c>
      <c r="AH377" s="548"/>
      <c r="AI377" s="549"/>
      <c r="AJ377" s="550" t="s">
        <v>439</v>
      </c>
      <c r="AK377" s="551"/>
      <c r="AL377" s="552"/>
      <c r="AN377" s="554"/>
      <c r="AO377" s="555"/>
      <c r="AP377" s="556"/>
      <c r="AQ377" s="557"/>
      <c r="AR377" s="558"/>
      <c r="AS377" s="497" t="str">
        <f t="shared" si="46"/>
        <v/>
      </c>
      <c r="AT377" s="498">
        <f t="shared" si="47"/>
        <v>42901</v>
      </c>
      <c r="AU377" s="498">
        <f t="shared" si="48"/>
        <v>42902</v>
      </c>
      <c r="AV377" s="498">
        <f t="shared" si="49"/>
        <v>42903</v>
      </c>
      <c r="AW377" s="498">
        <f t="shared" si="50"/>
        <v>42906</v>
      </c>
    </row>
    <row r="378" spans="6:49" ht="23.25" customHeight="1" x14ac:dyDescent="0.35">
      <c r="F378" s="535">
        <v>1705023</v>
      </c>
      <c r="G378" s="536" t="s">
        <v>328</v>
      </c>
      <c r="H378" s="536" t="s">
        <v>1784</v>
      </c>
      <c r="I378" s="536" t="s">
        <v>1783</v>
      </c>
      <c r="J378" s="537" t="s">
        <v>102</v>
      </c>
      <c r="K378" s="538"/>
      <c r="L378" s="539">
        <v>42905</v>
      </c>
      <c r="M378" s="540"/>
      <c r="N378" s="540"/>
      <c r="O378" s="541"/>
      <c r="P378" s="539">
        <v>42906</v>
      </c>
      <c r="Q378" s="540">
        <v>42907</v>
      </c>
      <c r="R378" s="540">
        <v>42908</v>
      </c>
      <c r="S378" s="541">
        <v>42909</v>
      </c>
      <c r="T378" s="538">
        <v>42910</v>
      </c>
      <c r="U378" s="539">
        <v>42912</v>
      </c>
      <c r="V378" s="541">
        <v>42913</v>
      </c>
      <c r="W378" s="542">
        <v>42914</v>
      </c>
      <c r="X378" s="543" t="s">
        <v>559</v>
      </c>
      <c r="Y378" s="542">
        <v>42916</v>
      </c>
      <c r="Z378" s="499" t="str">
        <f ca="1">IF(F378="","",IF(VLOOKUP(F378,PROFILE!$B$6:$L$5000,11,FALSE)&lt;&gt;"OUT",VLOOKUP(F378,PROFILE!$B$6:$L$5000,9,FALSE)-NOW(),"OUT"))</f>
        <v>OUT</v>
      </c>
      <c r="AA378" s="389">
        <f t="shared" si="45"/>
        <v>436</v>
      </c>
      <c r="AB378" s="389">
        <v>378</v>
      </c>
      <c r="AE378" s="545"/>
      <c r="AF378" s="546"/>
      <c r="AG378" s="547" t="s">
        <v>1597</v>
      </c>
      <c r="AH378" s="548"/>
      <c r="AI378" s="549"/>
      <c r="AJ378" s="550" t="s">
        <v>2099</v>
      </c>
      <c r="AK378" s="551"/>
      <c r="AL378" s="552"/>
      <c r="AN378" s="554"/>
      <c r="AO378" s="555"/>
      <c r="AP378" s="556"/>
      <c r="AQ378" s="557"/>
      <c r="AR378" s="558"/>
      <c r="AS378" s="497" t="str">
        <f t="shared" si="46"/>
        <v/>
      </c>
      <c r="AT378" s="498">
        <f t="shared" si="47"/>
        <v>42905</v>
      </c>
      <c r="AU378" s="498">
        <f t="shared" si="48"/>
        <v>42909</v>
      </c>
      <c r="AV378" s="498">
        <f t="shared" si="49"/>
        <v>42910</v>
      </c>
      <c r="AW378" s="498">
        <f t="shared" si="50"/>
        <v>42914</v>
      </c>
    </row>
    <row r="379" spans="6:49" ht="23.25" customHeight="1" x14ac:dyDescent="0.35">
      <c r="F379" s="535">
        <v>1705044</v>
      </c>
      <c r="G379" s="536" t="s">
        <v>299</v>
      </c>
      <c r="H379" s="536" t="s">
        <v>368</v>
      </c>
      <c r="I379" s="536" t="s">
        <v>1859</v>
      </c>
      <c r="J379" s="537" t="s">
        <v>44</v>
      </c>
      <c r="K379" s="538"/>
      <c r="L379" s="539">
        <v>42898</v>
      </c>
      <c r="M379" s="540"/>
      <c r="N379" s="540"/>
      <c r="O379" s="541"/>
      <c r="P379" s="539">
        <v>42899</v>
      </c>
      <c r="Q379" s="540">
        <v>42900</v>
      </c>
      <c r="R379" s="540">
        <v>42901</v>
      </c>
      <c r="S379" s="541"/>
      <c r="T379" s="538">
        <v>42902</v>
      </c>
      <c r="U379" s="539">
        <v>42903</v>
      </c>
      <c r="V379" s="541">
        <v>42905</v>
      </c>
      <c r="W379" s="542"/>
      <c r="X379" s="543" t="s">
        <v>559</v>
      </c>
      <c r="Y379" s="542">
        <v>42906</v>
      </c>
      <c r="Z379" s="499" t="str">
        <f ca="1">IF(F379="","",IF(VLOOKUP(F379,PROFILE!$B$6:$L$5000,11,FALSE)&lt;&gt;"OUT",VLOOKUP(F379,PROFILE!$B$6:$L$5000,9,FALSE)-NOW(),"OUT"))</f>
        <v>OUT</v>
      </c>
      <c r="AA379" s="389">
        <f t="shared" si="45"/>
        <v>4956</v>
      </c>
      <c r="AB379" s="389">
        <v>379</v>
      </c>
      <c r="AE379" s="545"/>
      <c r="AF379" s="546"/>
      <c r="AG379" s="547" t="s">
        <v>435</v>
      </c>
      <c r="AH379" s="548"/>
      <c r="AI379" s="549"/>
      <c r="AJ379" s="550" t="s">
        <v>1204</v>
      </c>
      <c r="AK379" s="551"/>
      <c r="AL379" s="552"/>
      <c r="AN379" s="554"/>
      <c r="AO379" s="555"/>
      <c r="AP379" s="556"/>
      <c r="AQ379" s="557"/>
      <c r="AR379" s="558"/>
      <c r="AS379" s="497" t="str">
        <f t="shared" si="46"/>
        <v/>
      </c>
      <c r="AT379" s="498">
        <f t="shared" si="47"/>
        <v>42898</v>
      </c>
      <c r="AU379" s="498">
        <f t="shared" si="48"/>
        <v>42901</v>
      </c>
      <c r="AV379" s="498">
        <f t="shared" si="49"/>
        <v>42902</v>
      </c>
      <c r="AW379" s="498">
        <f t="shared" si="50"/>
        <v>42905</v>
      </c>
    </row>
    <row r="380" spans="6:49" ht="23.25" customHeight="1" x14ac:dyDescent="0.35">
      <c r="F380" s="535">
        <v>1705050</v>
      </c>
      <c r="G380" s="536" t="s">
        <v>310</v>
      </c>
      <c r="H380" s="536" t="s">
        <v>336</v>
      </c>
      <c r="I380" s="536" t="s">
        <v>1881</v>
      </c>
      <c r="J380" s="537" t="s">
        <v>43</v>
      </c>
      <c r="K380" s="538"/>
      <c r="L380" s="539">
        <v>42898</v>
      </c>
      <c r="M380" s="540"/>
      <c r="N380" s="540"/>
      <c r="O380" s="541"/>
      <c r="P380" s="539">
        <v>42899</v>
      </c>
      <c r="Q380" s="540">
        <v>42900</v>
      </c>
      <c r="R380" s="540"/>
      <c r="S380" s="541"/>
      <c r="T380" s="538">
        <v>42901</v>
      </c>
      <c r="U380" s="539">
        <v>42902</v>
      </c>
      <c r="V380" s="541"/>
      <c r="W380" s="542"/>
      <c r="X380" s="543" t="s">
        <v>559</v>
      </c>
      <c r="Y380" s="542">
        <v>42903</v>
      </c>
      <c r="Z380" s="499" t="str">
        <f ca="1">IF(F380="","",IF(VLOOKUP(F380,PROFILE!$B$6:$L$5000,11,FALSE)&lt;&gt;"OUT",VLOOKUP(F380,PROFILE!$B$6:$L$5000,9,FALSE)-NOW(),"OUT"))</f>
        <v>OUT</v>
      </c>
      <c r="AA380" s="389">
        <f t="shared" si="45"/>
        <v>4167</v>
      </c>
      <c r="AB380" s="389">
        <v>380</v>
      </c>
      <c r="AE380" s="545"/>
      <c r="AF380" s="546"/>
      <c r="AH380" s="548"/>
      <c r="AI380" s="549"/>
      <c r="AJ380" s="550" t="s">
        <v>23</v>
      </c>
      <c r="AK380" s="551"/>
      <c r="AL380" s="552"/>
      <c r="AN380" s="554"/>
      <c r="AO380" s="555"/>
      <c r="AP380" s="556"/>
      <c r="AQ380" s="557"/>
      <c r="AR380" s="558"/>
      <c r="AS380" s="497" t="str">
        <f t="shared" si="46"/>
        <v/>
      </c>
      <c r="AT380" s="498">
        <f t="shared" si="47"/>
        <v>42898</v>
      </c>
      <c r="AU380" s="498">
        <f t="shared" si="48"/>
        <v>42900</v>
      </c>
      <c r="AV380" s="498">
        <f t="shared" si="49"/>
        <v>42901</v>
      </c>
      <c r="AW380" s="498">
        <f t="shared" si="50"/>
        <v>42902</v>
      </c>
    </row>
    <row r="381" spans="6:49" ht="23.25" customHeight="1" x14ac:dyDescent="0.35">
      <c r="F381" s="535">
        <v>1705060</v>
      </c>
      <c r="G381" s="536" t="s">
        <v>310</v>
      </c>
      <c r="H381" s="536" t="s">
        <v>384</v>
      </c>
      <c r="I381" s="536" t="s">
        <v>1926</v>
      </c>
      <c r="J381" s="537" t="s">
        <v>44</v>
      </c>
      <c r="K381" s="538">
        <v>42900</v>
      </c>
      <c r="L381" s="539">
        <v>42901</v>
      </c>
      <c r="M381" s="540"/>
      <c r="N381" s="540"/>
      <c r="O381" s="541"/>
      <c r="P381" s="539">
        <v>42902</v>
      </c>
      <c r="Q381" s="540">
        <v>42903</v>
      </c>
      <c r="R381" s="540"/>
      <c r="S381" s="541"/>
      <c r="T381" s="538">
        <v>42905</v>
      </c>
      <c r="U381" s="539">
        <v>42906</v>
      </c>
      <c r="V381" s="541">
        <v>42907</v>
      </c>
      <c r="W381" s="542">
        <v>42908</v>
      </c>
      <c r="X381" s="543" t="s">
        <v>559</v>
      </c>
      <c r="Y381" s="542">
        <v>42908</v>
      </c>
      <c r="Z381" s="499" t="str">
        <f ca="1">IF(F381="","",IF(VLOOKUP(F381,PROFILE!$B$6:$L$5000,11,FALSE)&lt;&gt;"OUT",VLOOKUP(F381,PROFILE!$B$6:$L$5000,9,FALSE)-NOW(),"OUT"))</f>
        <v>OUT</v>
      </c>
      <c r="AA381" s="389">
        <f t="shared" si="45"/>
        <v>4632</v>
      </c>
      <c r="AB381" s="389">
        <v>381</v>
      </c>
      <c r="AE381" s="545"/>
      <c r="AF381" s="546"/>
      <c r="AG381" s="547" t="s">
        <v>435</v>
      </c>
      <c r="AH381" s="548"/>
      <c r="AI381" s="549"/>
      <c r="AJ381" s="550" t="s">
        <v>439</v>
      </c>
      <c r="AK381" s="551"/>
      <c r="AL381" s="552"/>
      <c r="AN381" s="554"/>
      <c r="AO381" s="555"/>
      <c r="AP381" s="556" t="s">
        <v>440</v>
      </c>
      <c r="AQ381" s="557"/>
      <c r="AR381" s="558"/>
      <c r="AS381" s="497">
        <f t="shared" si="46"/>
        <v>42900</v>
      </c>
      <c r="AT381" s="498">
        <f t="shared" si="47"/>
        <v>42901</v>
      </c>
      <c r="AU381" s="498">
        <f t="shared" si="48"/>
        <v>42903</v>
      </c>
      <c r="AV381" s="498">
        <f t="shared" si="49"/>
        <v>42905</v>
      </c>
      <c r="AW381" s="498">
        <f t="shared" si="50"/>
        <v>42908</v>
      </c>
    </row>
    <row r="382" spans="6:49" ht="23.25" customHeight="1" x14ac:dyDescent="0.35">
      <c r="F382" s="535">
        <v>1706026</v>
      </c>
      <c r="G382" s="536" t="s">
        <v>299</v>
      </c>
      <c r="H382" s="536" t="s">
        <v>660</v>
      </c>
      <c r="I382" s="536" t="s">
        <v>2024</v>
      </c>
      <c r="J382" s="537" t="s">
        <v>43</v>
      </c>
      <c r="K382" s="538"/>
      <c r="L382" s="539">
        <v>42899</v>
      </c>
      <c r="M382" s="540"/>
      <c r="N382" s="540"/>
      <c r="O382" s="541"/>
      <c r="P382" s="539">
        <v>42900</v>
      </c>
      <c r="Q382" s="540"/>
      <c r="R382" s="540"/>
      <c r="S382" s="541"/>
      <c r="T382" s="538">
        <v>42901</v>
      </c>
      <c r="U382" s="539">
        <v>42902</v>
      </c>
      <c r="V382" s="541"/>
      <c r="W382" s="542"/>
      <c r="X382" s="543" t="s">
        <v>559</v>
      </c>
      <c r="Y382" s="542">
        <v>42903</v>
      </c>
      <c r="Z382" s="499" t="str">
        <f ca="1">IF(F382="","",IF(VLOOKUP(F382,PROFILE!$B$6:$L$5000,11,FALSE)&lt;&gt;"OUT",VLOOKUP(F382,PROFILE!$B$6:$L$5000,9,FALSE)-NOW(),"OUT"))</f>
        <v>OUT</v>
      </c>
      <c r="AA382" s="389">
        <f t="shared" si="45"/>
        <v>8081</v>
      </c>
      <c r="AB382" s="389">
        <v>382</v>
      </c>
      <c r="AD382" s="544" t="s">
        <v>2057</v>
      </c>
      <c r="AE382" s="545"/>
      <c r="AF382" s="546"/>
      <c r="AH382" s="548"/>
      <c r="AI382" s="549"/>
      <c r="AJ382" s="550" t="s">
        <v>439</v>
      </c>
      <c r="AK382" s="551"/>
      <c r="AL382" s="552"/>
      <c r="AN382" s="554"/>
      <c r="AO382" s="555"/>
      <c r="AP382" s="556"/>
      <c r="AQ382" s="557"/>
      <c r="AR382" s="558"/>
      <c r="AS382" s="497" t="str">
        <f t="shared" si="46"/>
        <v/>
      </c>
      <c r="AT382" s="498">
        <f t="shared" si="47"/>
        <v>42899</v>
      </c>
      <c r="AU382" s="498">
        <f t="shared" si="48"/>
        <v>42900</v>
      </c>
      <c r="AV382" s="498">
        <f t="shared" si="49"/>
        <v>42901</v>
      </c>
      <c r="AW382" s="498">
        <f t="shared" si="50"/>
        <v>42902</v>
      </c>
    </row>
    <row r="383" spans="6:49" ht="23.25" customHeight="1" x14ac:dyDescent="0.35">
      <c r="F383" s="535">
        <v>1704025</v>
      </c>
      <c r="G383" s="536" t="s">
        <v>310</v>
      </c>
      <c r="H383" s="536" t="s">
        <v>336</v>
      </c>
      <c r="I383" s="536" t="s">
        <v>1644</v>
      </c>
      <c r="J383" s="537" t="s">
        <v>43</v>
      </c>
      <c r="K383" s="538"/>
      <c r="L383" s="539">
        <v>42901</v>
      </c>
      <c r="M383" s="540"/>
      <c r="N383" s="540"/>
      <c r="O383" s="541"/>
      <c r="P383" s="539">
        <v>42902</v>
      </c>
      <c r="Q383" s="540"/>
      <c r="R383" s="540"/>
      <c r="S383" s="541"/>
      <c r="T383" s="538">
        <v>42903</v>
      </c>
      <c r="U383" s="539"/>
      <c r="V383" s="541"/>
      <c r="W383" s="542"/>
      <c r="X383" s="543" t="s">
        <v>559</v>
      </c>
      <c r="Y383" s="542">
        <v>42903</v>
      </c>
      <c r="Z383" s="499" t="str">
        <f ca="1">IF(F383="","",IF(VLOOKUP(F383,PROFILE!$B$6:$L$5000,11,FALSE)&lt;&gt;"OUT",VLOOKUP(F383,PROFILE!$B$6:$L$5000,9,FALSE)-NOW(),"OUT"))</f>
        <v>OUT</v>
      </c>
      <c r="AA383" s="389">
        <f t="shared" si="45"/>
        <v>9746</v>
      </c>
      <c r="AB383" s="389">
        <v>383</v>
      </c>
      <c r="AE383" s="545"/>
      <c r="AF383" s="546"/>
      <c r="AG383" s="547" t="s">
        <v>435</v>
      </c>
      <c r="AH383" s="548"/>
      <c r="AI383" s="549"/>
      <c r="AJ383" s="550" t="s">
        <v>439</v>
      </c>
      <c r="AK383" s="551"/>
      <c r="AL383" s="552"/>
      <c r="AN383" s="554"/>
      <c r="AO383" s="555"/>
      <c r="AP383" s="556"/>
      <c r="AQ383" s="557"/>
      <c r="AR383" s="558"/>
      <c r="AS383" s="497" t="str">
        <f t="shared" si="46"/>
        <v/>
      </c>
      <c r="AT383" s="498">
        <f t="shared" si="47"/>
        <v>42901</v>
      </c>
      <c r="AU383" s="498">
        <f t="shared" si="48"/>
        <v>42902</v>
      </c>
      <c r="AV383" s="498">
        <f t="shared" si="49"/>
        <v>42903</v>
      </c>
      <c r="AW383" s="498">
        <f t="shared" si="50"/>
        <v>0</v>
      </c>
    </row>
    <row r="384" spans="6:49" ht="23.25" customHeight="1" x14ac:dyDescent="0.35">
      <c r="F384" s="535">
        <v>1706036</v>
      </c>
      <c r="G384" s="536" t="s">
        <v>315</v>
      </c>
      <c r="H384" s="536" t="s">
        <v>1933</v>
      </c>
      <c r="I384" s="536" t="s">
        <v>2046</v>
      </c>
      <c r="J384" s="537" t="s">
        <v>44</v>
      </c>
      <c r="K384" s="538"/>
      <c r="L384" s="539">
        <v>42905</v>
      </c>
      <c r="M384" s="540"/>
      <c r="N384" s="540"/>
      <c r="O384" s="541"/>
      <c r="P384" s="539">
        <v>42906</v>
      </c>
      <c r="Q384" s="540">
        <v>42907</v>
      </c>
      <c r="R384" s="540"/>
      <c r="S384" s="541"/>
      <c r="T384" s="538">
        <v>42908</v>
      </c>
      <c r="U384" s="539">
        <v>42909</v>
      </c>
      <c r="V384" s="541"/>
      <c r="W384" s="542"/>
      <c r="X384" s="543" t="s">
        <v>559</v>
      </c>
      <c r="Y384" s="542">
        <v>42910</v>
      </c>
      <c r="Z384" s="499" t="str">
        <f ca="1">IF(F384="","",IF(VLOOKUP(F384,PROFILE!$B$6:$L$5000,11,FALSE)&lt;&gt;"OUT",VLOOKUP(F384,PROFILE!$B$6:$L$5000,9,FALSE)-NOW(),"OUT"))</f>
        <v>OUT</v>
      </c>
      <c r="AA384" s="389">
        <f t="shared" si="45"/>
        <v>8083</v>
      </c>
      <c r="AB384" s="389">
        <v>384</v>
      </c>
      <c r="AE384" s="545"/>
      <c r="AF384" s="546"/>
      <c r="AG384" s="547" t="s">
        <v>435</v>
      </c>
      <c r="AH384" s="548"/>
      <c r="AI384" s="549"/>
      <c r="AJ384" s="550" t="s">
        <v>437</v>
      </c>
      <c r="AK384" s="551"/>
      <c r="AL384" s="552"/>
      <c r="AN384" s="554"/>
      <c r="AO384" s="555"/>
      <c r="AP384" s="556" t="s">
        <v>582</v>
      </c>
      <c r="AQ384" s="557"/>
      <c r="AR384" s="558"/>
      <c r="AS384" s="497" t="str">
        <f t="shared" si="46"/>
        <v/>
      </c>
      <c r="AT384" s="498">
        <f t="shared" si="47"/>
        <v>42905</v>
      </c>
      <c r="AU384" s="498">
        <f t="shared" si="48"/>
        <v>42907</v>
      </c>
      <c r="AV384" s="498">
        <f t="shared" si="49"/>
        <v>42908</v>
      </c>
      <c r="AW384" s="498">
        <f t="shared" si="50"/>
        <v>42909</v>
      </c>
    </row>
    <row r="385" spans="6:49" ht="23.25" customHeight="1" x14ac:dyDescent="0.35">
      <c r="F385" s="535">
        <v>1706037</v>
      </c>
      <c r="G385" s="536" t="s">
        <v>315</v>
      </c>
      <c r="H385" s="536" t="s">
        <v>1933</v>
      </c>
      <c r="I385" s="536" t="s">
        <v>2051</v>
      </c>
      <c r="J385" s="537" t="s">
        <v>44</v>
      </c>
      <c r="K385" s="538"/>
      <c r="L385" s="539">
        <v>42905</v>
      </c>
      <c r="M385" s="540"/>
      <c r="N385" s="540"/>
      <c r="O385" s="541"/>
      <c r="P385" s="539">
        <v>42906</v>
      </c>
      <c r="Q385" s="540">
        <v>42907</v>
      </c>
      <c r="R385" s="540"/>
      <c r="S385" s="541"/>
      <c r="T385" s="538">
        <v>42908</v>
      </c>
      <c r="U385" s="539">
        <v>42909</v>
      </c>
      <c r="V385" s="541"/>
      <c r="W385" s="542"/>
      <c r="X385" s="543" t="s">
        <v>559</v>
      </c>
      <c r="Y385" s="542">
        <v>42910</v>
      </c>
      <c r="Z385" s="499" t="str">
        <f ca="1">IF(F385="","",IF(VLOOKUP(F385,PROFILE!$B$6:$L$5000,11,FALSE)&lt;&gt;"OUT",VLOOKUP(F385,PROFILE!$B$6:$L$5000,9,FALSE)-NOW(),"OUT"))</f>
        <v>OUT</v>
      </c>
      <c r="AA385" s="389">
        <f t="shared" si="45"/>
        <v>1095</v>
      </c>
      <c r="AB385" s="389">
        <v>385</v>
      </c>
      <c r="AE385" s="545"/>
      <c r="AF385" s="546"/>
      <c r="AG385" s="547" t="s">
        <v>435</v>
      </c>
      <c r="AH385" s="548"/>
      <c r="AI385" s="549"/>
      <c r="AJ385" s="550" t="s">
        <v>1204</v>
      </c>
      <c r="AK385" s="551"/>
      <c r="AL385" s="552"/>
      <c r="AN385" s="554"/>
      <c r="AO385" s="555"/>
      <c r="AP385" s="556"/>
      <c r="AQ385" s="557"/>
      <c r="AR385" s="558"/>
      <c r="AS385" s="497" t="str">
        <f t="shared" si="46"/>
        <v/>
      </c>
      <c r="AT385" s="498">
        <f t="shared" si="47"/>
        <v>42905</v>
      </c>
      <c r="AU385" s="498">
        <f t="shared" si="48"/>
        <v>42907</v>
      </c>
      <c r="AV385" s="498">
        <f t="shared" si="49"/>
        <v>42908</v>
      </c>
      <c r="AW385" s="498">
        <f t="shared" si="50"/>
        <v>42909</v>
      </c>
    </row>
    <row r="386" spans="6:49" ht="23.25" customHeight="1" x14ac:dyDescent="0.35">
      <c r="F386" s="535">
        <v>1704005</v>
      </c>
      <c r="G386" s="536" t="s">
        <v>538</v>
      </c>
      <c r="H386" s="536" t="s">
        <v>539</v>
      </c>
      <c r="I386" s="536" t="s">
        <v>1584</v>
      </c>
      <c r="J386" s="537" t="s">
        <v>45</v>
      </c>
      <c r="K386" s="538"/>
      <c r="L386" s="539"/>
      <c r="M386" s="540"/>
      <c r="N386" s="540"/>
      <c r="O386" s="541"/>
      <c r="P386" s="539"/>
      <c r="Q386" s="540"/>
      <c r="R386" s="540"/>
      <c r="S386" s="541"/>
      <c r="T386" s="538"/>
      <c r="U386" s="539"/>
      <c r="V386" s="541"/>
      <c r="W386" s="542"/>
      <c r="X386" s="543" t="s">
        <v>559</v>
      </c>
      <c r="Y386" s="542" t="str">
        <f>IF(F386="","","ยังไม่กำหนด")</f>
        <v>ยังไม่กำหนด</v>
      </c>
      <c r="Z386" s="499" t="s">
        <v>555</v>
      </c>
      <c r="AA386" s="389">
        <f t="shared" si="45"/>
        <v>3284</v>
      </c>
      <c r="AB386" s="389">
        <v>386</v>
      </c>
      <c r="AE386" s="545"/>
      <c r="AF386" s="546"/>
      <c r="AG386" s="547" t="s">
        <v>435</v>
      </c>
      <c r="AH386" s="548"/>
      <c r="AI386" s="549"/>
      <c r="AJ386" s="550" t="s">
        <v>439</v>
      </c>
      <c r="AK386" s="551"/>
      <c r="AL386" s="552"/>
      <c r="AN386" s="554"/>
      <c r="AO386" s="555"/>
      <c r="AP386" s="556"/>
      <c r="AQ386" s="557"/>
      <c r="AR386" s="558"/>
      <c r="AS386" s="497" t="str">
        <f t="shared" si="46"/>
        <v/>
      </c>
      <c r="AT386" s="498" t="str">
        <f t="shared" si="47"/>
        <v/>
      </c>
      <c r="AU386" s="498" t="str">
        <f t="shared" si="48"/>
        <v/>
      </c>
      <c r="AV386" s="498" t="str">
        <f t="shared" si="49"/>
        <v/>
      </c>
      <c r="AW386" s="498" t="str">
        <f t="shared" si="50"/>
        <v/>
      </c>
    </row>
    <row r="387" spans="6:49" ht="23.25" customHeight="1" x14ac:dyDescent="0.35">
      <c r="F387" s="535">
        <v>1705058</v>
      </c>
      <c r="G387" s="536" t="s">
        <v>310</v>
      </c>
      <c r="H387" s="536" t="s">
        <v>311</v>
      </c>
      <c r="I387" s="536" t="s">
        <v>1919</v>
      </c>
      <c r="J387" s="537" t="s">
        <v>1527</v>
      </c>
      <c r="K387" s="538"/>
      <c r="L387" s="539">
        <v>42906</v>
      </c>
      <c r="M387" s="540"/>
      <c r="N387" s="540"/>
      <c r="O387" s="541"/>
      <c r="P387" s="539">
        <v>42907</v>
      </c>
      <c r="Q387" s="540"/>
      <c r="R387" s="540"/>
      <c r="S387" s="541"/>
      <c r="T387" s="538">
        <v>42908</v>
      </c>
      <c r="U387" s="539">
        <v>42909</v>
      </c>
      <c r="V387" s="541"/>
      <c r="W387" s="542"/>
      <c r="X387" s="543" t="s">
        <v>559</v>
      </c>
      <c r="Y387" s="542">
        <v>42910</v>
      </c>
      <c r="Z387" s="499" t="str">
        <f ca="1">IF(F387="","",IF(VLOOKUP(F387,PROFILE!$B$6:$L$5000,11,FALSE)&lt;&gt;"OUT",VLOOKUP(F387,PROFILE!$B$6:$L$5000,9,FALSE)-NOW(),"OUT"))</f>
        <v>OUT</v>
      </c>
      <c r="AA387" s="389">
        <f t="shared" si="45"/>
        <v>2237</v>
      </c>
      <c r="AB387" s="389">
        <v>387</v>
      </c>
      <c r="AE387" s="545"/>
      <c r="AF387" s="546"/>
      <c r="AG387" s="547" t="s">
        <v>1597</v>
      </c>
      <c r="AH387" s="548"/>
      <c r="AI387" s="549"/>
      <c r="AJ387" s="550" t="s">
        <v>23</v>
      </c>
      <c r="AK387" s="551"/>
      <c r="AL387" s="552"/>
      <c r="AN387" s="554"/>
      <c r="AO387" s="555"/>
      <c r="AP387" s="556"/>
      <c r="AQ387" s="557"/>
      <c r="AR387" s="558"/>
      <c r="AS387" s="497" t="str">
        <f t="shared" si="46"/>
        <v/>
      </c>
      <c r="AT387" s="498">
        <f t="shared" si="47"/>
        <v>42906</v>
      </c>
      <c r="AU387" s="498">
        <f t="shared" si="48"/>
        <v>42907</v>
      </c>
      <c r="AV387" s="498">
        <f t="shared" si="49"/>
        <v>42908</v>
      </c>
      <c r="AW387" s="498">
        <f t="shared" si="50"/>
        <v>42909</v>
      </c>
    </row>
    <row r="388" spans="6:49" ht="23.25" customHeight="1" x14ac:dyDescent="0.35">
      <c r="F388" s="535">
        <v>1705014</v>
      </c>
      <c r="G388" s="536" t="s">
        <v>310</v>
      </c>
      <c r="H388" s="536" t="s">
        <v>384</v>
      </c>
      <c r="I388" s="536" t="s">
        <v>1759</v>
      </c>
      <c r="J388" s="537" t="s">
        <v>1527</v>
      </c>
      <c r="K388" s="538">
        <v>42906</v>
      </c>
      <c r="L388" s="539"/>
      <c r="M388" s="540"/>
      <c r="N388" s="540"/>
      <c r="O388" s="541"/>
      <c r="P388" s="539">
        <v>42907</v>
      </c>
      <c r="Q388" s="540"/>
      <c r="R388" s="540"/>
      <c r="S388" s="541"/>
      <c r="T388" s="538">
        <v>42908</v>
      </c>
      <c r="U388" s="539">
        <v>42909</v>
      </c>
      <c r="V388" s="541"/>
      <c r="W388" s="542"/>
      <c r="X388" s="543" t="s">
        <v>559</v>
      </c>
      <c r="Y388" s="542">
        <v>42910</v>
      </c>
      <c r="Z388" s="499" t="str">
        <f ca="1">IF(F388="","",IF(VLOOKUP(F388,PROFILE!$B$6:$L$5000,11,FALSE)&lt;&gt;"OUT",VLOOKUP(F388,PROFILE!$B$6:$L$5000,9,FALSE)-NOW(),"OUT"))</f>
        <v>OUT</v>
      </c>
      <c r="AA388" s="389">
        <f t="shared" si="45"/>
        <v>4437</v>
      </c>
      <c r="AB388" s="389">
        <v>388</v>
      </c>
      <c r="AE388" s="545"/>
      <c r="AF388" s="546"/>
      <c r="AG388" s="547" t="s">
        <v>435</v>
      </c>
      <c r="AH388" s="548"/>
      <c r="AI388" s="549"/>
      <c r="AK388" s="551"/>
      <c r="AL388" s="552"/>
      <c r="AN388" s="554"/>
      <c r="AO388" s="555"/>
      <c r="AP388" s="556"/>
      <c r="AQ388" s="557"/>
      <c r="AR388" s="558"/>
      <c r="AS388" s="497">
        <f t="shared" si="46"/>
        <v>42906</v>
      </c>
      <c r="AT388" s="498" t="str">
        <f t="shared" si="47"/>
        <v/>
      </c>
      <c r="AU388" s="498">
        <f t="shared" si="48"/>
        <v>42907</v>
      </c>
      <c r="AV388" s="498">
        <f t="shared" si="49"/>
        <v>42908</v>
      </c>
      <c r="AW388" s="498">
        <f t="shared" si="50"/>
        <v>42909</v>
      </c>
    </row>
    <row r="389" spans="6:49" ht="23.25" customHeight="1" x14ac:dyDescent="0.35">
      <c r="F389" s="535">
        <v>1705051</v>
      </c>
      <c r="G389" s="536" t="s">
        <v>299</v>
      </c>
      <c r="H389" s="536" t="s">
        <v>368</v>
      </c>
      <c r="I389" s="536" t="s">
        <v>1883</v>
      </c>
      <c r="J389" s="537" t="s">
        <v>43</v>
      </c>
      <c r="K389" s="538">
        <v>42908</v>
      </c>
      <c r="L389" s="539"/>
      <c r="M389" s="540"/>
      <c r="N389" s="540"/>
      <c r="O389" s="541"/>
      <c r="P389" s="539">
        <v>42909</v>
      </c>
      <c r="Q389" s="540"/>
      <c r="R389" s="540"/>
      <c r="S389" s="541"/>
      <c r="T389" s="538">
        <v>42910</v>
      </c>
      <c r="U389" s="539">
        <v>42912</v>
      </c>
      <c r="V389" s="541"/>
      <c r="W389" s="542"/>
      <c r="X389" s="543" t="s">
        <v>559</v>
      </c>
      <c r="Y389" s="542">
        <v>42912</v>
      </c>
      <c r="Z389" s="499" t="str">
        <f ca="1">IF(F389="","",IF(VLOOKUP(F389,PROFILE!$B$6:$L$5000,11,FALSE)&lt;&gt;"OUT",VLOOKUP(F389,PROFILE!$B$6:$L$5000,9,FALSE)-NOW(),"OUT"))</f>
        <v>OUT</v>
      </c>
      <c r="AA389" s="389">
        <f t="shared" si="45"/>
        <v>5346</v>
      </c>
      <c r="AB389" s="389">
        <v>389</v>
      </c>
      <c r="AE389" s="545"/>
      <c r="AF389" s="546"/>
      <c r="AG389" s="547" t="s">
        <v>1597</v>
      </c>
      <c r="AH389" s="548"/>
      <c r="AI389" s="549"/>
      <c r="AJ389" s="550" t="s">
        <v>23</v>
      </c>
      <c r="AK389" s="551"/>
      <c r="AL389" s="552"/>
      <c r="AN389" s="554"/>
      <c r="AO389" s="555"/>
      <c r="AP389" s="556"/>
      <c r="AQ389" s="557"/>
      <c r="AR389" s="558"/>
      <c r="AS389" s="497">
        <f t="shared" si="46"/>
        <v>42908</v>
      </c>
      <c r="AT389" s="498" t="str">
        <f t="shared" si="47"/>
        <v/>
      </c>
      <c r="AU389" s="498">
        <f t="shared" si="48"/>
        <v>42909</v>
      </c>
      <c r="AV389" s="498">
        <f t="shared" si="49"/>
        <v>42910</v>
      </c>
      <c r="AW389" s="498">
        <f t="shared" si="50"/>
        <v>42912</v>
      </c>
    </row>
    <row r="390" spans="6:49" ht="23.25" customHeight="1" x14ac:dyDescent="0.35">
      <c r="F390" s="535">
        <v>1705054</v>
      </c>
      <c r="G390" s="536" t="s">
        <v>315</v>
      </c>
      <c r="H390" s="536" t="s">
        <v>316</v>
      </c>
      <c r="I390" s="536" t="s">
        <v>1897</v>
      </c>
      <c r="J390" s="537" t="s">
        <v>44</v>
      </c>
      <c r="K390" s="538"/>
      <c r="L390" s="539">
        <v>42909</v>
      </c>
      <c r="M390" s="540"/>
      <c r="N390" s="540"/>
      <c r="O390" s="541"/>
      <c r="P390" s="539">
        <v>42910</v>
      </c>
      <c r="Q390" s="540">
        <v>42912</v>
      </c>
      <c r="R390" s="540"/>
      <c r="S390" s="541"/>
      <c r="T390" s="538">
        <v>42913</v>
      </c>
      <c r="U390" s="539">
        <v>42914</v>
      </c>
      <c r="V390" s="541"/>
      <c r="W390" s="542"/>
      <c r="X390" s="543" t="s">
        <v>559</v>
      </c>
      <c r="Y390" s="542">
        <v>42914</v>
      </c>
      <c r="Z390" s="499" t="str">
        <f ca="1">IF(F390="","",IF(VLOOKUP(F390,PROFILE!$B$6:$L$5000,11,FALSE)&lt;&gt;"OUT",VLOOKUP(F390,PROFILE!$B$6:$L$5000,9,FALSE)-NOW(),"OUT"))</f>
        <v>OUT</v>
      </c>
      <c r="AA390" s="389">
        <f t="shared" si="45"/>
        <v>9771</v>
      </c>
      <c r="AB390" s="389">
        <v>390</v>
      </c>
      <c r="AE390" s="545"/>
      <c r="AF390" s="546"/>
      <c r="AG390" s="547" t="s">
        <v>435</v>
      </c>
      <c r="AH390" s="548"/>
      <c r="AI390" s="549"/>
      <c r="AJ390" s="550" t="s">
        <v>437</v>
      </c>
      <c r="AK390" s="551"/>
      <c r="AL390" s="552"/>
      <c r="AN390" s="554"/>
      <c r="AO390" s="555"/>
      <c r="AP390" s="556"/>
      <c r="AQ390" s="557"/>
      <c r="AR390" s="558"/>
      <c r="AS390" s="497" t="str">
        <f t="shared" si="46"/>
        <v/>
      </c>
      <c r="AT390" s="498">
        <f t="shared" si="47"/>
        <v>42909</v>
      </c>
      <c r="AU390" s="498">
        <f t="shared" si="48"/>
        <v>42912</v>
      </c>
      <c r="AV390" s="498">
        <f t="shared" si="49"/>
        <v>42913</v>
      </c>
      <c r="AW390" s="498">
        <f t="shared" si="50"/>
        <v>42914</v>
      </c>
    </row>
    <row r="391" spans="6:49" ht="23.25" customHeight="1" x14ac:dyDescent="0.35">
      <c r="F391" s="535">
        <v>1701068</v>
      </c>
      <c r="G391" s="536" t="s">
        <v>310</v>
      </c>
      <c r="H391" s="536" t="s">
        <v>499</v>
      </c>
      <c r="I391" s="536" t="s">
        <v>577</v>
      </c>
      <c r="J391" s="537" t="s">
        <v>102</v>
      </c>
      <c r="K391" s="538">
        <v>42908</v>
      </c>
      <c r="L391" s="539">
        <v>42909</v>
      </c>
      <c r="M391" s="540"/>
      <c r="N391" s="540"/>
      <c r="O391" s="541"/>
      <c r="P391" s="539">
        <v>42910</v>
      </c>
      <c r="Q391" s="540">
        <v>42912</v>
      </c>
      <c r="R391" s="540">
        <v>42913</v>
      </c>
      <c r="S391" s="541">
        <v>42914</v>
      </c>
      <c r="T391" s="538">
        <v>42915</v>
      </c>
      <c r="U391" s="539">
        <v>42916</v>
      </c>
      <c r="V391" s="541">
        <v>42917</v>
      </c>
      <c r="W391" s="542">
        <v>42919</v>
      </c>
      <c r="X391" s="543" t="s">
        <v>559</v>
      </c>
      <c r="Y391" s="542">
        <v>42920</v>
      </c>
      <c r="Z391" s="499" t="str">
        <f ca="1">IF(F391="","",IF(VLOOKUP(F391,PROFILE!$B$6:$L$5000,11,FALSE)&lt;&gt;"OUT",VLOOKUP(F391,PROFILE!$B$6:$L$5000,9,FALSE)-NOW(),"OUT"))</f>
        <v>OUT</v>
      </c>
      <c r="AA391" s="389">
        <f t="shared" si="45"/>
        <v>565</v>
      </c>
      <c r="AB391" s="389">
        <v>391</v>
      </c>
      <c r="AE391" s="545"/>
      <c r="AF391" s="546"/>
      <c r="AG391" s="547" t="s">
        <v>1597</v>
      </c>
      <c r="AH391" s="548"/>
      <c r="AI391" s="549"/>
      <c r="AJ391" s="550" t="s">
        <v>581</v>
      </c>
      <c r="AK391" s="551"/>
      <c r="AL391" s="552"/>
      <c r="AN391" s="554"/>
      <c r="AO391" s="555"/>
      <c r="AP391" s="556"/>
      <c r="AQ391" s="557"/>
      <c r="AR391" s="558"/>
      <c r="AS391" s="497">
        <f t="shared" si="46"/>
        <v>42908</v>
      </c>
      <c r="AT391" s="498">
        <f t="shared" si="47"/>
        <v>42909</v>
      </c>
      <c r="AU391" s="498">
        <f t="shared" si="48"/>
        <v>42914</v>
      </c>
      <c r="AV391" s="498">
        <f t="shared" si="49"/>
        <v>42915</v>
      </c>
      <c r="AW391" s="498">
        <f t="shared" si="50"/>
        <v>42919</v>
      </c>
    </row>
    <row r="392" spans="6:49" ht="23.25" customHeight="1" x14ac:dyDescent="0.35">
      <c r="F392" s="535">
        <v>1702065</v>
      </c>
      <c r="G392" s="536" t="s">
        <v>310</v>
      </c>
      <c r="H392" s="536" t="s">
        <v>400</v>
      </c>
      <c r="I392" s="536" t="s">
        <v>1138</v>
      </c>
      <c r="J392" s="537" t="s">
        <v>44</v>
      </c>
      <c r="K392" s="538"/>
      <c r="L392" s="539">
        <v>42908</v>
      </c>
      <c r="M392" s="540"/>
      <c r="N392" s="540"/>
      <c r="O392" s="541"/>
      <c r="P392" s="539">
        <v>42909</v>
      </c>
      <c r="Q392" s="540">
        <v>42910</v>
      </c>
      <c r="R392" s="540"/>
      <c r="S392" s="541"/>
      <c r="T392" s="538">
        <v>42912</v>
      </c>
      <c r="U392" s="539">
        <v>42913</v>
      </c>
      <c r="V392" s="541">
        <v>42914</v>
      </c>
      <c r="W392" s="542"/>
      <c r="X392" s="543" t="s">
        <v>559</v>
      </c>
      <c r="Y392" s="542">
        <v>42914</v>
      </c>
      <c r="Z392" s="499" t="str">
        <f ca="1">IF(F392="","",IF(VLOOKUP(F392,PROFILE!$B$6:$L$5000,11,FALSE)&lt;&gt;"OUT",VLOOKUP(F392,PROFILE!$B$6:$L$5000,9,FALSE)-NOW(),"OUT"))</f>
        <v>OUT</v>
      </c>
      <c r="AA392" s="389">
        <f t="shared" si="45"/>
        <v>3793</v>
      </c>
      <c r="AB392" s="389">
        <v>392</v>
      </c>
      <c r="AE392" s="545"/>
      <c r="AF392" s="546"/>
      <c r="AG392" s="547" t="s">
        <v>1597</v>
      </c>
      <c r="AH392" s="548"/>
      <c r="AI392" s="549"/>
      <c r="AJ392" s="550" t="s">
        <v>437</v>
      </c>
      <c r="AK392" s="551"/>
      <c r="AL392" s="552"/>
      <c r="AN392" s="554"/>
      <c r="AO392" s="555"/>
      <c r="AP392" s="556"/>
      <c r="AQ392" s="557"/>
      <c r="AR392" s="558"/>
      <c r="AS392" s="497" t="str">
        <f t="shared" si="46"/>
        <v/>
      </c>
      <c r="AT392" s="498">
        <f t="shared" si="47"/>
        <v>42908</v>
      </c>
      <c r="AU392" s="498">
        <f t="shared" si="48"/>
        <v>42910</v>
      </c>
      <c r="AV392" s="498">
        <f t="shared" si="49"/>
        <v>42912</v>
      </c>
      <c r="AW392" s="498">
        <f t="shared" si="50"/>
        <v>42914</v>
      </c>
    </row>
    <row r="393" spans="6:49" ht="23.25" customHeight="1" x14ac:dyDescent="0.35">
      <c r="F393" s="535">
        <v>1703084</v>
      </c>
      <c r="G393" s="536" t="s">
        <v>403</v>
      </c>
      <c r="H393" s="536" t="s">
        <v>404</v>
      </c>
      <c r="I393" s="536" t="s">
        <v>1561</v>
      </c>
      <c r="J393" s="537" t="s">
        <v>44</v>
      </c>
      <c r="K393" s="538"/>
      <c r="L393" s="539">
        <v>42905</v>
      </c>
      <c r="M393" s="540"/>
      <c r="N393" s="540"/>
      <c r="O393" s="541"/>
      <c r="P393" s="539">
        <v>42906</v>
      </c>
      <c r="Q393" s="540">
        <v>42907</v>
      </c>
      <c r="R393" s="540">
        <v>42908</v>
      </c>
      <c r="S393" s="541"/>
      <c r="T393" s="538">
        <v>42909</v>
      </c>
      <c r="U393" s="539">
        <v>42910</v>
      </c>
      <c r="V393" s="541">
        <v>42912</v>
      </c>
      <c r="W393" s="542">
        <v>42913</v>
      </c>
      <c r="X393" s="543" t="s">
        <v>559</v>
      </c>
      <c r="Y393" s="542">
        <v>42914</v>
      </c>
      <c r="Z393" s="499" t="str">
        <f ca="1">IF(F393="","",IF(VLOOKUP(F393,PROFILE!$B$6:$L$5000,11,FALSE)&lt;&gt;"OUT",VLOOKUP(F393,PROFILE!$B$6:$L$5000,9,FALSE)-NOW(),"OUT"))</f>
        <v>OUT</v>
      </c>
      <c r="AA393" s="389">
        <f t="shared" si="45"/>
        <v>2951</v>
      </c>
      <c r="AB393" s="389">
        <v>393</v>
      </c>
      <c r="AE393" s="545"/>
      <c r="AF393" s="546"/>
      <c r="AG393" s="547" t="s">
        <v>1597</v>
      </c>
      <c r="AH393" s="548"/>
      <c r="AI393" s="549"/>
      <c r="AK393" s="551"/>
      <c r="AL393" s="552"/>
      <c r="AN393" s="554"/>
      <c r="AO393" s="555"/>
      <c r="AP393" s="556" t="s">
        <v>1597</v>
      </c>
      <c r="AQ393" s="557"/>
      <c r="AR393" s="558"/>
      <c r="AS393" s="497" t="str">
        <f t="shared" si="46"/>
        <v/>
      </c>
      <c r="AT393" s="498">
        <f t="shared" si="47"/>
        <v>42905</v>
      </c>
      <c r="AU393" s="498">
        <f t="shared" si="48"/>
        <v>42908</v>
      </c>
      <c r="AV393" s="498">
        <f t="shared" si="49"/>
        <v>42909</v>
      </c>
      <c r="AW393" s="498">
        <f t="shared" si="50"/>
        <v>42913</v>
      </c>
    </row>
    <row r="394" spans="6:49" ht="23.25" customHeight="1" x14ac:dyDescent="0.35">
      <c r="F394" s="535">
        <v>1704020</v>
      </c>
      <c r="G394" s="536" t="s">
        <v>294</v>
      </c>
      <c r="H394" s="536" t="s">
        <v>590</v>
      </c>
      <c r="I394" s="536" t="s">
        <v>1623</v>
      </c>
      <c r="J394" s="537" t="s">
        <v>1527</v>
      </c>
      <c r="K394" s="538"/>
      <c r="L394" s="539">
        <v>42906</v>
      </c>
      <c r="M394" s="540"/>
      <c r="N394" s="540"/>
      <c r="O394" s="541"/>
      <c r="P394" s="539">
        <v>42907</v>
      </c>
      <c r="Q394" s="540"/>
      <c r="R394" s="540"/>
      <c r="S394" s="541"/>
      <c r="T394" s="538">
        <v>42908</v>
      </c>
      <c r="U394" s="539">
        <v>42909</v>
      </c>
      <c r="V394" s="541"/>
      <c r="W394" s="542"/>
      <c r="X394" s="543" t="s">
        <v>559</v>
      </c>
      <c r="Y394" s="542">
        <v>42910</v>
      </c>
      <c r="Z394" s="499">
        <f ca="1">IF(F394="","",IF(VLOOKUP(F394,PROFILE!$B$6:$L$5000,11,FALSE)&lt;&gt;"OUT",VLOOKUP(F394,PROFILE!$B$6:$L$5000,9,FALSE)-NOW(),"OUT"))</f>
        <v>-43032.973902430553</v>
      </c>
      <c r="AA394" s="389">
        <f t="shared" si="45"/>
        <v>4783</v>
      </c>
      <c r="AB394" s="389">
        <v>394</v>
      </c>
      <c r="AE394" s="545"/>
      <c r="AF394" s="546"/>
      <c r="AG394" s="547" t="s">
        <v>1597</v>
      </c>
      <c r="AH394" s="548"/>
      <c r="AI394" s="549"/>
      <c r="AK394" s="551"/>
      <c r="AL394" s="552"/>
      <c r="AN394" s="554"/>
      <c r="AO394" s="555"/>
      <c r="AP394" s="556"/>
      <c r="AQ394" s="557"/>
      <c r="AR394" s="558"/>
      <c r="AS394" s="497" t="str">
        <f t="shared" si="46"/>
        <v/>
      </c>
      <c r="AT394" s="498">
        <f t="shared" si="47"/>
        <v>42906</v>
      </c>
      <c r="AU394" s="498">
        <f t="shared" si="48"/>
        <v>42907</v>
      </c>
      <c r="AV394" s="498">
        <f t="shared" si="49"/>
        <v>42908</v>
      </c>
      <c r="AW394" s="498">
        <f t="shared" si="50"/>
        <v>42909</v>
      </c>
    </row>
    <row r="395" spans="6:49" ht="23.25" customHeight="1" x14ac:dyDescent="0.35">
      <c r="F395" s="535">
        <v>1704041</v>
      </c>
      <c r="G395" s="536" t="s">
        <v>299</v>
      </c>
      <c r="H395" s="536">
        <v>0</v>
      </c>
      <c r="I395" s="536" t="s">
        <v>1707</v>
      </c>
      <c r="J395" s="537" t="s">
        <v>1527</v>
      </c>
      <c r="K395" s="538"/>
      <c r="L395" s="539">
        <v>42908</v>
      </c>
      <c r="M395" s="540"/>
      <c r="N395" s="540"/>
      <c r="O395" s="541"/>
      <c r="P395" s="539">
        <v>42909</v>
      </c>
      <c r="Q395" s="540"/>
      <c r="R395" s="540"/>
      <c r="S395" s="541"/>
      <c r="T395" s="538">
        <v>42910</v>
      </c>
      <c r="U395" s="539"/>
      <c r="V395" s="541"/>
      <c r="W395" s="542"/>
      <c r="X395" s="543" t="s">
        <v>559</v>
      </c>
      <c r="Y395" s="542">
        <v>42910</v>
      </c>
      <c r="Z395" s="499" t="str">
        <f ca="1">IF(F395="","",IF(VLOOKUP(F395,PROFILE!$B$6:$L$5000,11,FALSE)&lt;&gt;"OUT",VLOOKUP(F395,PROFILE!$B$6:$L$5000,9,FALSE)-NOW(),"OUT"))</f>
        <v>OUT</v>
      </c>
      <c r="AA395" s="389">
        <f t="shared" si="45"/>
        <v>8945</v>
      </c>
      <c r="AB395" s="389">
        <v>395</v>
      </c>
      <c r="AE395" s="545"/>
      <c r="AF395" s="546"/>
      <c r="AG395" s="547" t="s">
        <v>1597</v>
      </c>
      <c r="AH395" s="548"/>
      <c r="AI395" s="549"/>
      <c r="AJ395" s="550" t="s">
        <v>23</v>
      </c>
      <c r="AK395" s="551"/>
      <c r="AL395" s="552"/>
      <c r="AN395" s="554"/>
      <c r="AO395" s="555"/>
      <c r="AP395" s="556"/>
      <c r="AQ395" s="557"/>
      <c r="AR395" s="558"/>
      <c r="AS395" s="497" t="str">
        <f t="shared" si="46"/>
        <v/>
      </c>
      <c r="AT395" s="498">
        <f t="shared" si="47"/>
        <v>42908</v>
      </c>
      <c r="AU395" s="498">
        <f t="shared" si="48"/>
        <v>42909</v>
      </c>
      <c r="AV395" s="498">
        <f t="shared" si="49"/>
        <v>42910</v>
      </c>
      <c r="AW395" s="498">
        <f t="shared" si="50"/>
        <v>0</v>
      </c>
    </row>
    <row r="396" spans="6:49" ht="23.25" customHeight="1" x14ac:dyDescent="0.35">
      <c r="F396" s="535">
        <v>1705018</v>
      </c>
      <c r="G396" s="536" t="s">
        <v>315</v>
      </c>
      <c r="H396" s="536" t="s">
        <v>411</v>
      </c>
      <c r="I396" s="536" t="s">
        <v>1771</v>
      </c>
      <c r="J396" s="537" t="s">
        <v>1527</v>
      </c>
      <c r="K396" s="538">
        <v>42908</v>
      </c>
      <c r="L396" s="539"/>
      <c r="M396" s="540"/>
      <c r="N396" s="540"/>
      <c r="O396" s="541"/>
      <c r="P396" s="539">
        <v>42909</v>
      </c>
      <c r="Q396" s="540"/>
      <c r="R396" s="540"/>
      <c r="S396" s="541"/>
      <c r="T396" s="538">
        <v>42910</v>
      </c>
      <c r="U396" s="539"/>
      <c r="V396" s="541"/>
      <c r="W396" s="542"/>
      <c r="X396" s="543" t="s">
        <v>559</v>
      </c>
      <c r="Y396" s="542">
        <v>42910</v>
      </c>
      <c r="Z396" s="499" t="str">
        <f ca="1">IF(F396="","",IF(VLOOKUP(F396,PROFILE!$B$6:$L$5000,11,FALSE)&lt;&gt;"OUT",VLOOKUP(F396,PROFILE!$B$6:$L$5000,9,FALSE)-NOW(),"OUT"))</f>
        <v>OUT</v>
      </c>
      <c r="AA396" s="389">
        <f t="shared" ref="AA396:AA459" si="51">IFERROR(VALUE(RIGHT(I396,4)),IFERROR(VALUE(RIGHT(I396,3)),VALUE(RIGHT(I396,2))))</f>
        <v>1028</v>
      </c>
      <c r="AB396" s="389">
        <v>396</v>
      </c>
      <c r="AE396" s="545"/>
      <c r="AF396" s="546"/>
      <c r="AG396" s="547" t="s">
        <v>1597</v>
      </c>
      <c r="AH396" s="548"/>
      <c r="AI396" s="549"/>
      <c r="AJ396" s="550" t="s">
        <v>23</v>
      </c>
      <c r="AK396" s="551"/>
      <c r="AL396" s="552"/>
      <c r="AN396" s="554"/>
      <c r="AO396" s="555"/>
      <c r="AP396" s="556"/>
      <c r="AQ396" s="557"/>
      <c r="AR396" s="558"/>
      <c r="AS396" s="497">
        <f t="shared" ref="AS396:AS459" si="52">IF(K396="","",K396)</f>
        <v>42908</v>
      </c>
      <c r="AT396" s="498" t="str">
        <f t="shared" ref="AT396:AT459" si="53">IF(L396="","",MAX(L396:O396))</f>
        <v/>
      </c>
      <c r="AU396" s="498">
        <f t="shared" ref="AU396:AU459" si="54">IF(P396="","",MAX(P396:S396))</f>
        <v>42909</v>
      </c>
      <c r="AV396" s="498">
        <f t="shared" ref="AV396:AV459" si="55">IF(T396="","",T396)</f>
        <v>42910</v>
      </c>
      <c r="AW396" s="498">
        <f t="shared" ref="AW396:AW459" si="56">IF(P396="","",MAX(U396:W396))</f>
        <v>0</v>
      </c>
    </row>
    <row r="397" spans="6:49" ht="23.25" customHeight="1" x14ac:dyDescent="0.35">
      <c r="F397" s="535">
        <v>1703064</v>
      </c>
      <c r="G397" s="536" t="s">
        <v>538</v>
      </c>
      <c r="H397" s="536" t="s">
        <v>539</v>
      </c>
      <c r="I397" s="536" t="s">
        <v>1498</v>
      </c>
      <c r="J397" s="537" t="s">
        <v>102</v>
      </c>
      <c r="K397" s="538"/>
      <c r="L397" s="539">
        <v>43281</v>
      </c>
      <c r="M397" s="540"/>
      <c r="N397" s="540"/>
      <c r="O397" s="541"/>
      <c r="P397" s="539">
        <v>43283</v>
      </c>
      <c r="Q397" s="540">
        <v>43284</v>
      </c>
      <c r="R397" s="540">
        <v>43285</v>
      </c>
      <c r="S397" s="541">
        <v>43286</v>
      </c>
      <c r="T397" s="538">
        <v>43287</v>
      </c>
      <c r="U397" s="539">
        <v>43288</v>
      </c>
      <c r="V397" s="541">
        <v>43290</v>
      </c>
      <c r="W397" s="542">
        <v>43291</v>
      </c>
      <c r="X397" s="543" t="s">
        <v>559</v>
      </c>
      <c r="Y397" s="542">
        <v>43293</v>
      </c>
      <c r="Z397" s="499" t="str">
        <f ca="1">IF(F397="","",IF(VLOOKUP(F397,PROFILE!$B$6:$L$5000,11,FALSE)&lt;&gt;"OUT",VLOOKUP(F397,PROFILE!$B$6:$L$5000,9,FALSE)-NOW(),"OUT"))</f>
        <v>OUT</v>
      </c>
      <c r="AA397" s="389">
        <f t="shared" si="51"/>
        <v>7641</v>
      </c>
      <c r="AB397" s="389">
        <v>397</v>
      </c>
      <c r="AE397" s="545"/>
      <c r="AF397" s="546"/>
      <c r="AG397" s="547" t="s">
        <v>435</v>
      </c>
      <c r="AH397" s="548"/>
      <c r="AI397" s="549"/>
      <c r="AJ397" s="550" t="s">
        <v>2170</v>
      </c>
      <c r="AK397" s="551"/>
      <c r="AL397" s="552"/>
      <c r="AN397" s="554"/>
      <c r="AO397" s="555"/>
      <c r="AP397" s="556"/>
      <c r="AQ397" s="557"/>
      <c r="AR397" s="558"/>
      <c r="AS397" s="497" t="str">
        <f t="shared" si="52"/>
        <v/>
      </c>
      <c r="AT397" s="498">
        <f t="shared" si="53"/>
        <v>43281</v>
      </c>
      <c r="AU397" s="498">
        <f t="shared" si="54"/>
        <v>43286</v>
      </c>
      <c r="AV397" s="498">
        <f t="shared" si="55"/>
        <v>43287</v>
      </c>
      <c r="AW397" s="498">
        <f t="shared" si="56"/>
        <v>43291</v>
      </c>
    </row>
    <row r="398" spans="6:49" ht="23.25" customHeight="1" x14ac:dyDescent="0.35">
      <c r="F398" s="535">
        <v>1705049</v>
      </c>
      <c r="G398" s="536" t="s">
        <v>323</v>
      </c>
      <c r="H398" s="536">
        <v>2</v>
      </c>
      <c r="I398" s="536" t="s">
        <v>1879</v>
      </c>
      <c r="J398" s="537" t="s">
        <v>44</v>
      </c>
      <c r="K398" s="538"/>
      <c r="L398" s="539">
        <v>42912</v>
      </c>
      <c r="M398" s="540"/>
      <c r="N398" s="540"/>
      <c r="O398" s="541"/>
      <c r="P398" s="539">
        <v>42913</v>
      </c>
      <c r="Q398" s="540">
        <v>42914</v>
      </c>
      <c r="R398" s="540"/>
      <c r="S398" s="541"/>
      <c r="T398" s="538">
        <v>42915</v>
      </c>
      <c r="U398" s="539">
        <v>42916</v>
      </c>
      <c r="V398" s="541"/>
      <c r="W398" s="542"/>
      <c r="X398" s="543" t="s">
        <v>559</v>
      </c>
      <c r="Y398" s="542">
        <v>42916</v>
      </c>
      <c r="Z398" s="499" t="str">
        <f ca="1">IF(F398="","",IF(VLOOKUP(F398,PROFILE!$B$6:$L$5000,11,FALSE)&lt;&gt;"OUT",VLOOKUP(F398,PROFILE!$B$6:$L$5000,9,FALSE)-NOW(),"OUT"))</f>
        <v>OUT</v>
      </c>
      <c r="AA398" s="389">
        <f t="shared" si="51"/>
        <v>3063</v>
      </c>
      <c r="AB398" s="389">
        <v>398</v>
      </c>
      <c r="AE398" s="545"/>
      <c r="AF398" s="546"/>
      <c r="AG398" s="547" t="s">
        <v>1597</v>
      </c>
      <c r="AH398" s="548"/>
      <c r="AI398" s="549"/>
      <c r="AJ398" s="550" t="s">
        <v>437</v>
      </c>
      <c r="AK398" s="551"/>
      <c r="AL398" s="552"/>
      <c r="AN398" s="554"/>
      <c r="AO398" s="555"/>
      <c r="AP398" s="556"/>
      <c r="AQ398" s="557"/>
      <c r="AR398" s="558"/>
      <c r="AS398" s="497" t="str">
        <f t="shared" si="52"/>
        <v/>
      </c>
      <c r="AT398" s="498">
        <f t="shared" si="53"/>
        <v>42912</v>
      </c>
      <c r="AU398" s="498">
        <f t="shared" si="54"/>
        <v>42914</v>
      </c>
      <c r="AV398" s="498">
        <f t="shared" si="55"/>
        <v>42915</v>
      </c>
      <c r="AW398" s="498">
        <f t="shared" si="56"/>
        <v>42916</v>
      </c>
    </row>
    <row r="399" spans="6:49" ht="23.25" customHeight="1" x14ac:dyDescent="0.35">
      <c r="F399" s="535">
        <v>1706022</v>
      </c>
      <c r="G399" s="536" t="s">
        <v>310</v>
      </c>
      <c r="H399" s="536" t="s">
        <v>336</v>
      </c>
      <c r="I399" s="536" t="s">
        <v>2008</v>
      </c>
      <c r="J399" s="537" t="s">
        <v>44</v>
      </c>
      <c r="K399" s="538"/>
      <c r="L399" s="539">
        <v>42908</v>
      </c>
      <c r="M399" s="540"/>
      <c r="N399" s="540"/>
      <c r="O399" s="541"/>
      <c r="P399" s="539">
        <v>42909</v>
      </c>
      <c r="Q399" s="540">
        <v>42910</v>
      </c>
      <c r="R399" s="540"/>
      <c r="S399" s="541"/>
      <c r="T399" s="538">
        <v>42912</v>
      </c>
      <c r="U399" s="539">
        <v>42913</v>
      </c>
      <c r="V399" s="541"/>
      <c r="W399" s="542">
        <v>42914</v>
      </c>
      <c r="X399" s="543" t="s">
        <v>559</v>
      </c>
      <c r="Y399" s="542">
        <v>42914</v>
      </c>
      <c r="Z399" s="499" t="str">
        <f ca="1">IF(F399="","",IF(VLOOKUP(F399,PROFILE!$B$6:$L$5000,11,FALSE)&lt;&gt;"OUT",VLOOKUP(F399,PROFILE!$B$6:$L$5000,9,FALSE)-NOW(),"OUT"))</f>
        <v>OUT</v>
      </c>
      <c r="AA399" s="389">
        <f t="shared" si="51"/>
        <v>9468</v>
      </c>
      <c r="AB399" s="389">
        <v>399</v>
      </c>
      <c r="AE399" s="545"/>
      <c r="AF399" s="546"/>
      <c r="AG399" s="547" t="s">
        <v>435</v>
      </c>
      <c r="AH399" s="548"/>
      <c r="AI399" s="549"/>
      <c r="AJ399" s="550" t="s">
        <v>23</v>
      </c>
      <c r="AK399" s="551"/>
      <c r="AL399" s="552"/>
      <c r="AN399" s="554"/>
      <c r="AO399" s="555"/>
      <c r="AP399" s="556"/>
      <c r="AQ399" s="557"/>
      <c r="AR399" s="558"/>
      <c r="AS399" s="497" t="str">
        <f t="shared" si="52"/>
        <v/>
      </c>
      <c r="AT399" s="498">
        <f t="shared" si="53"/>
        <v>42908</v>
      </c>
      <c r="AU399" s="498">
        <f t="shared" si="54"/>
        <v>42910</v>
      </c>
      <c r="AV399" s="498">
        <f t="shared" si="55"/>
        <v>42912</v>
      </c>
      <c r="AW399" s="498">
        <f t="shared" si="56"/>
        <v>42914</v>
      </c>
    </row>
    <row r="400" spans="6:49" ht="23.25" customHeight="1" x14ac:dyDescent="0.35">
      <c r="F400" s="535">
        <v>1706048</v>
      </c>
      <c r="G400" s="536" t="s">
        <v>403</v>
      </c>
      <c r="H400" s="536" t="s">
        <v>404</v>
      </c>
      <c r="I400" s="536" t="s">
        <v>2092</v>
      </c>
      <c r="J400" s="537" t="s">
        <v>43</v>
      </c>
      <c r="K400" s="538"/>
      <c r="L400" s="539">
        <v>42910</v>
      </c>
      <c r="M400" s="540"/>
      <c r="N400" s="540"/>
      <c r="O400" s="541"/>
      <c r="P400" s="539">
        <v>42912</v>
      </c>
      <c r="Q400" s="540"/>
      <c r="R400" s="540"/>
      <c r="S400" s="541"/>
      <c r="T400" s="538">
        <v>42913</v>
      </c>
      <c r="U400" s="539">
        <v>42914</v>
      </c>
      <c r="V400" s="541"/>
      <c r="W400" s="542"/>
      <c r="X400" s="543" t="s">
        <v>559</v>
      </c>
      <c r="Y400" s="542">
        <v>42914</v>
      </c>
      <c r="Z400" s="499" t="str">
        <f ca="1">IF(F400="","",IF(VLOOKUP(F400,PROFILE!$B$6:$L$5000,11,FALSE)&lt;&gt;"OUT",VLOOKUP(F400,PROFILE!$B$6:$L$5000,9,FALSE)-NOW(),"OUT"))</f>
        <v>OUT</v>
      </c>
      <c r="AA400" s="389">
        <f t="shared" si="51"/>
        <v>3015</v>
      </c>
      <c r="AB400" s="389">
        <v>400</v>
      </c>
      <c r="AE400" s="545"/>
      <c r="AF400" s="546"/>
      <c r="AG400" s="547" t="s">
        <v>1597</v>
      </c>
      <c r="AH400" s="548"/>
      <c r="AI400" s="549"/>
      <c r="AJ400" s="550" t="s">
        <v>437</v>
      </c>
      <c r="AK400" s="551"/>
      <c r="AL400" s="552"/>
      <c r="AN400" s="554"/>
      <c r="AO400" s="555"/>
      <c r="AP400" s="556"/>
      <c r="AQ400" s="557"/>
      <c r="AR400" s="558"/>
      <c r="AS400" s="497" t="str">
        <f t="shared" si="52"/>
        <v/>
      </c>
      <c r="AT400" s="498">
        <f t="shared" si="53"/>
        <v>42910</v>
      </c>
      <c r="AU400" s="498">
        <f t="shared" si="54"/>
        <v>42912</v>
      </c>
      <c r="AV400" s="498">
        <f t="shared" si="55"/>
        <v>42913</v>
      </c>
      <c r="AW400" s="498">
        <f t="shared" si="56"/>
        <v>42914</v>
      </c>
    </row>
    <row r="401" spans="6:49" ht="23.25" customHeight="1" x14ac:dyDescent="0.35">
      <c r="F401" s="535">
        <v>1701115</v>
      </c>
      <c r="G401" s="536" t="s">
        <v>294</v>
      </c>
      <c r="H401" s="536" t="s">
        <v>389</v>
      </c>
      <c r="I401" s="536" t="s">
        <v>738</v>
      </c>
      <c r="J401" s="537" t="s">
        <v>43</v>
      </c>
      <c r="K401" s="538"/>
      <c r="L401" s="539">
        <v>42912</v>
      </c>
      <c r="M401" s="540"/>
      <c r="N401" s="540"/>
      <c r="O401" s="541"/>
      <c r="P401" s="539">
        <v>42913</v>
      </c>
      <c r="Q401" s="540"/>
      <c r="R401" s="540"/>
      <c r="S401" s="541"/>
      <c r="T401" s="538">
        <v>42914</v>
      </c>
      <c r="U401" s="539">
        <v>42915</v>
      </c>
      <c r="V401" s="541"/>
      <c r="W401" s="542"/>
      <c r="X401" s="543" t="s">
        <v>559</v>
      </c>
      <c r="Y401" s="542">
        <v>42916</v>
      </c>
      <c r="Z401" s="499" t="str">
        <f ca="1">IF(F401="","",IF(VLOOKUP(F401,PROFILE!$B$6:$L$5000,11,FALSE)&lt;&gt;"OUT",VLOOKUP(F401,PROFILE!$B$6:$L$5000,9,FALSE)-NOW(),"OUT"))</f>
        <v>OUT</v>
      </c>
      <c r="AA401" s="389">
        <f t="shared" si="51"/>
        <v>9672</v>
      </c>
      <c r="AB401" s="389">
        <v>401</v>
      </c>
      <c r="AE401" s="545"/>
      <c r="AF401" s="546"/>
      <c r="AH401" s="548"/>
      <c r="AI401" s="549"/>
      <c r="AK401" s="551"/>
      <c r="AL401" s="552"/>
      <c r="AN401" s="554"/>
      <c r="AO401" s="555"/>
      <c r="AP401" s="556"/>
      <c r="AQ401" s="557"/>
      <c r="AR401" s="558"/>
      <c r="AS401" s="497" t="str">
        <f t="shared" si="52"/>
        <v/>
      </c>
      <c r="AT401" s="498">
        <f t="shared" si="53"/>
        <v>42912</v>
      </c>
      <c r="AU401" s="498">
        <f t="shared" si="54"/>
        <v>42913</v>
      </c>
      <c r="AV401" s="498">
        <f t="shared" si="55"/>
        <v>42914</v>
      </c>
      <c r="AW401" s="498">
        <f t="shared" si="56"/>
        <v>42915</v>
      </c>
    </row>
    <row r="402" spans="6:49" ht="23.25" customHeight="1" x14ac:dyDescent="0.35">
      <c r="F402" s="535">
        <v>1704028</v>
      </c>
      <c r="G402" s="536" t="s">
        <v>299</v>
      </c>
      <c r="H402" s="536" t="s">
        <v>648</v>
      </c>
      <c r="I402" s="536" t="s">
        <v>1654</v>
      </c>
      <c r="J402" s="537" t="s">
        <v>44</v>
      </c>
      <c r="K402" s="538"/>
      <c r="L402" s="539">
        <v>42916</v>
      </c>
      <c r="M402" s="540"/>
      <c r="N402" s="540"/>
      <c r="O402" s="541"/>
      <c r="P402" s="539">
        <v>42917</v>
      </c>
      <c r="Q402" s="540">
        <v>42919</v>
      </c>
      <c r="R402" s="540"/>
      <c r="S402" s="541"/>
      <c r="T402" s="538">
        <v>42920</v>
      </c>
      <c r="U402" s="539">
        <v>42921</v>
      </c>
      <c r="V402" s="541"/>
      <c r="W402" s="542"/>
      <c r="X402" s="543" t="s">
        <v>559</v>
      </c>
      <c r="Y402" s="542">
        <v>42921</v>
      </c>
      <c r="Z402" s="499" t="str">
        <f ca="1">IF(F402="","",IF(VLOOKUP(F402,PROFILE!$B$6:$L$5000,11,FALSE)&lt;&gt;"OUT",VLOOKUP(F402,PROFILE!$B$6:$L$5000,9,FALSE)-NOW(),"OUT"))</f>
        <v>OUT</v>
      </c>
      <c r="AA402" s="389">
        <f t="shared" si="51"/>
        <v>5044</v>
      </c>
      <c r="AB402" s="389">
        <v>402</v>
      </c>
      <c r="AE402" s="545"/>
      <c r="AF402" s="546"/>
      <c r="AG402" s="547" t="s">
        <v>1597</v>
      </c>
      <c r="AH402" s="548"/>
      <c r="AI402" s="549"/>
      <c r="AJ402" s="550" t="s">
        <v>439</v>
      </c>
      <c r="AK402" s="551"/>
      <c r="AL402" s="552"/>
      <c r="AN402" s="554"/>
      <c r="AO402" s="555"/>
      <c r="AP402" s="556"/>
      <c r="AQ402" s="557"/>
      <c r="AR402" s="558"/>
      <c r="AS402" s="497" t="str">
        <f t="shared" si="52"/>
        <v/>
      </c>
      <c r="AT402" s="498">
        <f t="shared" si="53"/>
        <v>42916</v>
      </c>
      <c r="AU402" s="498">
        <f t="shared" si="54"/>
        <v>42919</v>
      </c>
      <c r="AV402" s="498">
        <f t="shared" si="55"/>
        <v>42920</v>
      </c>
      <c r="AW402" s="498">
        <f t="shared" si="56"/>
        <v>42921</v>
      </c>
    </row>
    <row r="403" spans="6:49" ht="23.25" customHeight="1" x14ac:dyDescent="0.35">
      <c r="F403" s="535">
        <v>1704033</v>
      </c>
      <c r="G403" s="536" t="s">
        <v>310</v>
      </c>
      <c r="H403" s="536" t="s">
        <v>499</v>
      </c>
      <c r="I403" s="536" t="s">
        <v>1671</v>
      </c>
      <c r="J403" s="537" t="s">
        <v>1527</v>
      </c>
      <c r="K403" s="538">
        <v>42909</v>
      </c>
      <c r="L403" s="539"/>
      <c r="M403" s="540"/>
      <c r="N403" s="540"/>
      <c r="O403" s="541"/>
      <c r="P403" s="539">
        <v>42910</v>
      </c>
      <c r="Q403" s="540"/>
      <c r="R403" s="540"/>
      <c r="S403" s="541"/>
      <c r="T403" s="538">
        <v>42912</v>
      </c>
      <c r="U403" s="539">
        <v>42913</v>
      </c>
      <c r="V403" s="541"/>
      <c r="W403" s="542"/>
      <c r="X403" s="543" t="s">
        <v>559</v>
      </c>
      <c r="Y403" s="542">
        <v>42913</v>
      </c>
      <c r="Z403" s="499" t="str">
        <f ca="1">IF(F403="","",IF(VLOOKUP(F403,PROFILE!$B$6:$L$5000,11,FALSE)&lt;&gt;"OUT",VLOOKUP(F403,PROFILE!$B$6:$L$5000,9,FALSE)-NOW(),"OUT"))</f>
        <v>OUT</v>
      </c>
      <c r="AA403" s="389">
        <f t="shared" si="51"/>
        <v>3239</v>
      </c>
      <c r="AB403" s="389">
        <v>403</v>
      </c>
      <c r="AE403" s="545"/>
      <c r="AF403" s="546"/>
      <c r="AH403" s="548"/>
      <c r="AI403" s="549"/>
      <c r="AK403" s="551"/>
      <c r="AL403" s="552"/>
      <c r="AN403" s="554"/>
      <c r="AO403" s="555"/>
      <c r="AP403" s="556"/>
      <c r="AQ403" s="557"/>
      <c r="AR403" s="558"/>
      <c r="AS403" s="497">
        <f t="shared" si="52"/>
        <v>42909</v>
      </c>
      <c r="AT403" s="498" t="str">
        <f t="shared" si="53"/>
        <v/>
      </c>
      <c r="AU403" s="498">
        <f t="shared" si="54"/>
        <v>42910</v>
      </c>
      <c r="AV403" s="498">
        <f t="shared" si="55"/>
        <v>42912</v>
      </c>
      <c r="AW403" s="498">
        <f t="shared" si="56"/>
        <v>42913</v>
      </c>
    </row>
    <row r="404" spans="6:49" ht="23.25" customHeight="1" x14ac:dyDescent="0.35">
      <c r="F404" s="535">
        <v>1706034</v>
      </c>
      <c r="G404" s="536" t="s">
        <v>315</v>
      </c>
      <c r="H404" s="536" t="s">
        <v>316</v>
      </c>
      <c r="I404" s="536" t="s">
        <v>2043</v>
      </c>
      <c r="J404" s="537" t="s">
        <v>1527</v>
      </c>
      <c r="K404" s="538"/>
      <c r="L404" s="539">
        <v>42887</v>
      </c>
      <c r="M404" s="540"/>
      <c r="N404" s="540"/>
      <c r="O404" s="541"/>
      <c r="P404" s="539">
        <v>42888</v>
      </c>
      <c r="Q404" s="540"/>
      <c r="R404" s="540"/>
      <c r="S404" s="541"/>
      <c r="T404" s="538">
        <v>42889</v>
      </c>
      <c r="U404" s="539">
        <v>42891</v>
      </c>
      <c r="V404" s="541"/>
      <c r="W404" s="542"/>
      <c r="X404" s="543" t="s">
        <v>559</v>
      </c>
      <c r="Y404" s="542">
        <v>42891</v>
      </c>
      <c r="Z404" s="499" t="str">
        <f ca="1">IF(F404="","",IF(VLOOKUP(F404,PROFILE!$B$6:$L$5000,11,FALSE)&lt;&gt;"OUT",VLOOKUP(F404,PROFILE!$B$6:$L$5000,9,FALSE)-NOW(),"OUT"))</f>
        <v>OUT</v>
      </c>
      <c r="AA404" s="389">
        <f t="shared" si="51"/>
        <v>2593</v>
      </c>
      <c r="AB404" s="389">
        <v>404</v>
      </c>
      <c r="AE404" s="545"/>
      <c r="AF404" s="546"/>
      <c r="AG404" s="547" t="s">
        <v>435</v>
      </c>
      <c r="AH404" s="548"/>
      <c r="AI404" s="549"/>
      <c r="AK404" s="551"/>
      <c r="AL404" s="552"/>
      <c r="AN404" s="554"/>
      <c r="AO404" s="555"/>
      <c r="AP404" s="556"/>
      <c r="AQ404" s="557"/>
      <c r="AR404" s="558"/>
      <c r="AS404" s="497" t="str">
        <f t="shared" si="52"/>
        <v/>
      </c>
      <c r="AT404" s="498">
        <f t="shared" si="53"/>
        <v>42887</v>
      </c>
      <c r="AU404" s="498">
        <f t="shared" si="54"/>
        <v>42888</v>
      </c>
      <c r="AV404" s="498">
        <f t="shared" si="55"/>
        <v>42889</v>
      </c>
      <c r="AW404" s="498">
        <f t="shared" si="56"/>
        <v>42891</v>
      </c>
    </row>
    <row r="405" spans="6:49" ht="23.25" customHeight="1" x14ac:dyDescent="0.35">
      <c r="F405" s="535">
        <v>1706059</v>
      </c>
      <c r="G405" s="536" t="s">
        <v>315</v>
      </c>
      <c r="H405" s="536" t="s">
        <v>333</v>
      </c>
      <c r="I405" s="536" t="s">
        <v>2128</v>
      </c>
      <c r="J405" s="537" t="s">
        <v>44</v>
      </c>
      <c r="K405" s="538"/>
      <c r="L405" s="539">
        <v>42914</v>
      </c>
      <c r="M405" s="540"/>
      <c r="N405" s="540"/>
      <c r="O405" s="541"/>
      <c r="P405" s="539">
        <v>42915</v>
      </c>
      <c r="Q405" s="540">
        <v>42916</v>
      </c>
      <c r="R405" s="540"/>
      <c r="S405" s="541"/>
      <c r="T405" s="538">
        <v>42917</v>
      </c>
      <c r="U405" s="539">
        <v>42919</v>
      </c>
      <c r="V405" s="541"/>
      <c r="W405" s="542">
        <v>42920</v>
      </c>
      <c r="X405" s="543" t="s">
        <v>559</v>
      </c>
      <c r="Y405" s="542">
        <v>42920</v>
      </c>
      <c r="Z405" s="499" t="str">
        <f ca="1">IF(F405="","",IF(VLOOKUP(F405,PROFILE!$B$6:$L$5000,11,FALSE)&lt;&gt;"OUT",VLOOKUP(F405,PROFILE!$B$6:$L$5000,9,FALSE)-NOW(),"OUT"))</f>
        <v>OUT</v>
      </c>
      <c r="AA405" s="389">
        <f t="shared" si="51"/>
        <v>4316</v>
      </c>
      <c r="AB405" s="389">
        <v>405</v>
      </c>
      <c r="AE405" s="545"/>
      <c r="AF405" s="546"/>
      <c r="AG405" s="547" t="s">
        <v>1597</v>
      </c>
      <c r="AH405" s="548"/>
      <c r="AI405" s="549"/>
      <c r="AJ405" s="550" t="s">
        <v>2188</v>
      </c>
      <c r="AK405" s="551"/>
      <c r="AL405" s="552"/>
      <c r="AN405" s="554"/>
      <c r="AO405" s="555"/>
      <c r="AP405" s="556"/>
      <c r="AQ405" s="557"/>
      <c r="AR405" s="558"/>
      <c r="AS405" s="497" t="str">
        <f t="shared" si="52"/>
        <v/>
      </c>
      <c r="AT405" s="498">
        <f t="shared" si="53"/>
        <v>42914</v>
      </c>
      <c r="AU405" s="498">
        <f t="shared" si="54"/>
        <v>42916</v>
      </c>
      <c r="AV405" s="498">
        <f t="shared" si="55"/>
        <v>42917</v>
      </c>
      <c r="AW405" s="498">
        <f t="shared" si="56"/>
        <v>42920</v>
      </c>
    </row>
    <row r="406" spans="6:49" ht="23.25" customHeight="1" x14ac:dyDescent="0.35">
      <c r="F406" s="535">
        <v>1705036</v>
      </c>
      <c r="G406" s="536" t="s">
        <v>310</v>
      </c>
      <c r="H406" s="536" t="s">
        <v>336</v>
      </c>
      <c r="I406" s="536" t="s">
        <v>1829</v>
      </c>
      <c r="J406" s="537" t="s">
        <v>45</v>
      </c>
      <c r="K406" s="538"/>
      <c r="L406" s="539"/>
      <c r="M406" s="540"/>
      <c r="N406" s="540"/>
      <c r="O406" s="541"/>
      <c r="P406" s="539"/>
      <c r="Q406" s="540"/>
      <c r="R406" s="540"/>
      <c r="S406" s="541"/>
      <c r="T406" s="538"/>
      <c r="U406" s="539"/>
      <c r="V406" s="541"/>
      <c r="W406" s="542"/>
      <c r="X406" s="543" t="s">
        <v>559</v>
      </c>
      <c r="Y406" s="542" t="str">
        <f>IF(F406="","","ยังไม่กำหนด")</f>
        <v>ยังไม่กำหนด</v>
      </c>
      <c r="Z406" s="499" t="str">
        <f ca="1">IF(F406="","",IF(VLOOKUP(F406,PROFILE!$B$6:$L$5000,11,FALSE)&lt;&gt;"OUT",VLOOKUP(F406,PROFILE!$B$6:$L$5000,9,FALSE)-NOW(),"OUT"))</f>
        <v>OUT</v>
      </c>
      <c r="AA406" s="389">
        <f t="shared" si="51"/>
        <v>5463</v>
      </c>
      <c r="AB406" s="389">
        <v>406</v>
      </c>
      <c r="AE406" s="545"/>
      <c r="AF406" s="546"/>
      <c r="AG406" s="547" t="s">
        <v>435</v>
      </c>
      <c r="AH406" s="548"/>
      <c r="AI406" s="549"/>
      <c r="AJ406" s="550" t="s">
        <v>437</v>
      </c>
      <c r="AK406" s="551"/>
      <c r="AL406" s="552"/>
      <c r="AN406" s="554"/>
      <c r="AO406" s="555"/>
      <c r="AP406" s="556"/>
      <c r="AQ406" s="557"/>
      <c r="AR406" s="558"/>
      <c r="AS406" s="497" t="str">
        <f t="shared" si="52"/>
        <v/>
      </c>
      <c r="AT406" s="498" t="str">
        <f t="shared" si="53"/>
        <v/>
      </c>
      <c r="AU406" s="498" t="str">
        <f t="shared" si="54"/>
        <v/>
      </c>
      <c r="AV406" s="498" t="str">
        <f t="shared" si="55"/>
        <v/>
      </c>
      <c r="AW406" s="498" t="str">
        <f t="shared" si="56"/>
        <v/>
      </c>
    </row>
    <row r="407" spans="6:49" ht="23.25" customHeight="1" x14ac:dyDescent="0.35">
      <c r="F407" s="535">
        <v>1706007</v>
      </c>
      <c r="G407" s="536" t="s">
        <v>310</v>
      </c>
      <c r="H407" s="536" t="s">
        <v>336</v>
      </c>
      <c r="I407" s="536" t="s">
        <v>1955</v>
      </c>
      <c r="J407" s="537" t="s">
        <v>44</v>
      </c>
      <c r="K407" s="538"/>
      <c r="L407" s="539">
        <v>42882</v>
      </c>
      <c r="M407" s="540"/>
      <c r="N407" s="540"/>
      <c r="O407" s="541"/>
      <c r="P407" s="539">
        <v>42884</v>
      </c>
      <c r="Q407" s="540">
        <v>42885</v>
      </c>
      <c r="R407" s="540"/>
      <c r="S407" s="541"/>
      <c r="T407" s="538">
        <v>42886</v>
      </c>
      <c r="U407" s="539">
        <v>42887</v>
      </c>
      <c r="V407" s="541"/>
      <c r="W407" s="542"/>
      <c r="X407" s="543" t="s">
        <v>559</v>
      </c>
      <c r="Y407" s="542">
        <v>42887</v>
      </c>
      <c r="Z407" s="499" t="str">
        <f ca="1">IF(F407="","",IF(VLOOKUP(F407,PROFILE!$B$6:$L$5000,11,FALSE)&lt;&gt;"OUT",VLOOKUP(F407,PROFILE!$B$6:$L$5000,9,FALSE)-NOW(),"OUT"))</f>
        <v>OUT</v>
      </c>
      <c r="AA407" s="389">
        <f t="shared" si="51"/>
        <v>6516</v>
      </c>
      <c r="AB407" s="389">
        <v>407</v>
      </c>
      <c r="AE407" s="545"/>
      <c r="AF407" s="546"/>
      <c r="AG407" s="547" t="s">
        <v>1597</v>
      </c>
      <c r="AH407" s="548"/>
      <c r="AI407" s="549"/>
      <c r="AJ407" s="550" t="s">
        <v>437</v>
      </c>
      <c r="AK407" s="551"/>
      <c r="AL407" s="552"/>
      <c r="AN407" s="554"/>
      <c r="AO407" s="555"/>
      <c r="AP407" s="556"/>
      <c r="AQ407" s="557"/>
      <c r="AR407" s="558"/>
      <c r="AS407" s="497" t="str">
        <f t="shared" si="52"/>
        <v/>
      </c>
      <c r="AT407" s="498">
        <f t="shared" si="53"/>
        <v>42882</v>
      </c>
      <c r="AU407" s="498">
        <f t="shared" si="54"/>
        <v>42885</v>
      </c>
      <c r="AV407" s="498">
        <f t="shared" si="55"/>
        <v>42886</v>
      </c>
      <c r="AW407" s="498">
        <f t="shared" si="56"/>
        <v>42887</v>
      </c>
    </row>
    <row r="408" spans="6:49" ht="23.25" customHeight="1" x14ac:dyDescent="0.35">
      <c r="F408" s="535">
        <v>1706008</v>
      </c>
      <c r="G408" s="536" t="s">
        <v>323</v>
      </c>
      <c r="H408" s="536">
        <v>2</v>
      </c>
      <c r="I408" s="536" t="s">
        <v>1957</v>
      </c>
      <c r="J408" s="537" t="s">
        <v>44</v>
      </c>
      <c r="K408" s="538"/>
      <c r="L408" s="539">
        <v>42917</v>
      </c>
      <c r="M408" s="540">
        <v>42919</v>
      </c>
      <c r="N408" s="540"/>
      <c r="O408" s="541"/>
      <c r="P408" s="539">
        <v>42920</v>
      </c>
      <c r="Q408" s="540">
        <v>42921</v>
      </c>
      <c r="R408" s="540"/>
      <c r="S408" s="541"/>
      <c r="T408" s="538">
        <v>42922</v>
      </c>
      <c r="U408" s="539">
        <v>42923</v>
      </c>
      <c r="V408" s="541"/>
      <c r="W408" s="542">
        <v>42924</v>
      </c>
      <c r="X408" s="543" t="s">
        <v>559</v>
      </c>
      <c r="Y408" s="542">
        <v>42924</v>
      </c>
      <c r="Z408" s="499" t="str">
        <f ca="1">IF(F408="","",IF(VLOOKUP(F408,PROFILE!$B$6:$L$5000,11,FALSE)&lt;&gt;"OUT",VLOOKUP(F408,PROFILE!$B$6:$L$5000,9,FALSE)-NOW(),"OUT"))</f>
        <v>OUT</v>
      </c>
      <c r="AA408" s="389">
        <f t="shared" si="51"/>
        <v>2149</v>
      </c>
      <c r="AB408" s="389">
        <v>408</v>
      </c>
      <c r="AE408" s="545"/>
      <c r="AF408" s="546"/>
      <c r="AG408" s="547" t="s">
        <v>435</v>
      </c>
      <c r="AH408" s="548"/>
      <c r="AI408" s="549"/>
      <c r="AJ408" s="550" t="s">
        <v>439</v>
      </c>
      <c r="AK408" s="551"/>
      <c r="AL408" s="552"/>
      <c r="AN408" s="554"/>
      <c r="AO408" s="555"/>
      <c r="AP408" s="556"/>
      <c r="AQ408" s="557"/>
      <c r="AR408" s="558"/>
      <c r="AS408" s="497" t="str">
        <f t="shared" si="52"/>
        <v/>
      </c>
      <c r="AT408" s="498">
        <f t="shared" si="53"/>
        <v>42919</v>
      </c>
      <c r="AU408" s="498">
        <f t="shared" si="54"/>
        <v>42921</v>
      </c>
      <c r="AV408" s="498">
        <f t="shared" si="55"/>
        <v>42922</v>
      </c>
      <c r="AW408" s="498">
        <f t="shared" si="56"/>
        <v>42924</v>
      </c>
    </row>
    <row r="409" spans="6:49" ht="23.25" customHeight="1" x14ac:dyDescent="0.35">
      <c r="F409" s="535">
        <v>1706031</v>
      </c>
      <c r="G409" s="536" t="s">
        <v>310</v>
      </c>
      <c r="H409" s="536" t="s">
        <v>420</v>
      </c>
      <c r="I409" s="536" t="s">
        <v>2037</v>
      </c>
      <c r="J409" s="537" t="s">
        <v>102</v>
      </c>
      <c r="K409" s="538">
        <v>42921</v>
      </c>
      <c r="L409" s="539"/>
      <c r="M409" s="540"/>
      <c r="N409" s="540"/>
      <c r="O409" s="541"/>
      <c r="P409" s="539">
        <v>42922</v>
      </c>
      <c r="Q409" s="540">
        <v>42923</v>
      </c>
      <c r="R409" s="540">
        <v>42924</v>
      </c>
      <c r="S409" s="541">
        <v>42926</v>
      </c>
      <c r="T409" s="538">
        <v>42927</v>
      </c>
      <c r="U409" s="539">
        <v>42928</v>
      </c>
      <c r="V409" s="541">
        <v>42929</v>
      </c>
      <c r="W409" s="542">
        <v>42930</v>
      </c>
      <c r="X409" s="543" t="s">
        <v>559</v>
      </c>
      <c r="Y409" s="542">
        <v>42931</v>
      </c>
      <c r="Z409" s="499" t="str">
        <f ca="1">IF(F409="","",IF(VLOOKUP(F409,PROFILE!$B$6:$L$5000,11,FALSE)&lt;&gt;"OUT",VLOOKUP(F409,PROFILE!$B$6:$L$5000,9,FALSE)-NOW(),"OUT"))</f>
        <v>OUT</v>
      </c>
      <c r="AA409" s="389">
        <f t="shared" si="51"/>
        <v>7948</v>
      </c>
      <c r="AB409" s="389">
        <v>409</v>
      </c>
      <c r="AE409" s="545"/>
      <c r="AF409" s="546"/>
      <c r="AG409" s="547" t="s">
        <v>1597</v>
      </c>
      <c r="AH409" s="548"/>
      <c r="AI409" s="549"/>
      <c r="AJ409" s="550" t="s">
        <v>581</v>
      </c>
      <c r="AK409" s="551"/>
      <c r="AL409" s="552"/>
      <c r="AN409" s="554"/>
      <c r="AO409" s="555"/>
      <c r="AP409" s="556" t="s">
        <v>436</v>
      </c>
      <c r="AQ409" s="557"/>
      <c r="AR409" s="558"/>
      <c r="AS409" s="497">
        <f t="shared" si="52"/>
        <v>42921</v>
      </c>
      <c r="AT409" s="498" t="str">
        <f t="shared" si="53"/>
        <v/>
      </c>
      <c r="AU409" s="498">
        <f t="shared" si="54"/>
        <v>42926</v>
      </c>
      <c r="AV409" s="498">
        <f t="shared" si="55"/>
        <v>42927</v>
      </c>
      <c r="AW409" s="498">
        <f t="shared" si="56"/>
        <v>42930</v>
      </c>
    </row>
    <row r="410" spans="6:49" ht="23.25" customHeight="1" x14ac:dyDescent="0.35">
      <c r="F410" s="535">
        <v>1706033</v>
      </c>
      <c r="G410" s="536" t="s">
        <v>294</v>
      </c>
      <c r="H410" s="536" t="s">
        <v>590</v>
      </c>
      <c r="I410" s="536" t="s">
        <v>2041</v>
      </c>
      <c r="J410" s="537" t="s">
        <v>43</v>
      </c>
      <c r="K410" s="538"/>
      <c r="L410" s="539">
        <v>42913</v>
      </c>
      <c r="M410" s="540"/>
      <c r="N410" s="540"/>
      <c r="O410" s="541"/>
      <c r="P410" s="539">
        <v>42914</v>
      </c>
      <c r="Q410" s="540"/>
      <c r="R410" s="540"/>
      <c r="S410" s="541"/>
      <c r="T410" s="538">
        <v>42915</v>
      </c>
      <c r="U410" s="539"/>
      <c r="V410" s="541"/>
      <c r="W410" s="542"/>
      <c r="X410" s="543" t="s">
        <v>559</v>
      </c>
      <c r="Y410" s="542">
        <v>42916</v>
      </c>
      <c r="Z410" s="499" t="str">
        <f ca="1">IF(F410="","",IF(VLOOKUP(F410,PROFILE!$B$6:$L$5000,11,FALSE)&lt;&gt;"OUT",VLOOKUP(F410,PROFILE!$B$6:$L$5000,9,FALSE)-NOW(),"OUT"))</f>
        <v>OUT</v>
      </c>
      <c r="AA410" s="389">
        <f t="shared" si="51"/>
        <v>6306</v>
      </c>
      <c r="AB410" s="389">
        <v>410</v>
      </c>
      <c r="AE410" s="545"/>
      <c r="AF410" s="546"/>
      <c r="AG410" s="547" t="s">
        <v>1597</v>
      </c>
      <c r="AH410" s="548"/>
      <c r="AI410" s="549"/>
      <c r="AJ410" s="550" t="s">
        <v>23</v>
      </c>
      <c r="AK410" s="551"/>
      <c r="AL410" s="552"/>
      <c r="AN410" s="554"/>
      <c r="AO410" s="555"/>
      <c r="AP410" s="556"/>
      <c r="AQ410" s="557"/>
      <c r="AR410" s="558"/>
      <c r="AS410" s="497" t="str">
        <f t="shared" si="52"/>
        <v/>
      </c>
      <c r="AT410" s="498">
        <f t="shared" si="53"/>
        <v>42913</v>
      </c>
      <c r="AU410" s="498">
        <f t="shared" si="54"/>
        <v>42914</v>
      </c>
      <c r="AV410" s="498">
        <f t="shared" si="55"/>
        <v>42915</v>
      </c>
      <c r="AW410" s="498">
        <f t="shared" si="56"/>
        <v>0</v>
      </c>
    </row>
    <row r="411" spans="6:49" ht="23.25" customHeight="1" x14ac:dyDescent="0.35">
      <c r="F411" s="535">
        <v>1706019</v>
      </c>
      <c r="G411" s="536" t="s">
        <v>403</v>
      </c>
      <c r="H411" s="536" t="s">
        <v>2002</v>
      </c>
      <c r="I411" s="536" t="s">
        <v>2001</v>
      </c>
      <c r="J411" s="537" t="s">
        <v>43</v>
      </c>
      <c r="K411" s="538"/>
      <c r="L411" s="539">
        <v>42915</v>
      </c>
      <c r="M411" s="540"/>
      <c r="N411" s="540"/>
      <c r="O411" s="541"/>
      <c r="P411" s="539">
        <v>42916</v>
      </c>
      <c r="Q411" s="540">
        <v>42917</v>
      </c>
      <c r="R411" s="540"/>
      <c r="S411" s="541"/>
      <c r="T411" s="538">
        <v>42919</v>
      </c>
      <c r="U411" s="539">
        <v>42920</v>
      </c>
      <c r="V411" s="541"/>
      <c r="W411" s="542">
        <v>42921</v>
      </c>
      <c r="X411" s="543" t="s">
        <v>559</v>
      </c>
      <c r="Y411" s="542">
        <v>42921</v>
      </c>
      <c r="Z411" s="499" t="str">
        <f ca="1">IF(F411="","",IF(VLOOKUP(F411,PROFILE!$B$6:$L$5000,11,FALSE)&lt;&gt;"OUT",VLOOKUP(F411,PROFILE!$B$6:$L$5000,9,FALSE)-NOW(),"OUT"))</f>
        <v>OUT</v>
      </c>
      <c r="AA411" s="389">
        <f t="shared" si="51"/>
        <v>4695</v>
      </c>
      <c r="AB411" s="389">
        <v>411</v>
      </c>
      <c r="AE411" s="545"/>
      <c r="AF411" s="546"/>
      <c r="AG411" s="547" t="s">
        <v>1597</v>
      </c>
      <c r="AH411" s="548"/>
      <c r="AI411" s="549"/>
      <c r="AJ411" s="550" t="s">
        <v>439</v>
      </c>
      <c r="AK411" s="551"/>
      <c r="AL411" s="552"/>
      <c r="AN411" s="554"/>
      <c r="AO411" s="555"/>
      <c r="AP411" s="556"/>
      <c r="AQ411" s="557"/>
      <c r="AR411" s="558"/>
      <c r="AS411" s="497" t="str">
        <f t="shared" si="52"/>
        <v/>
      </c>
      <c r="AT411" s="498">
        <f t="shared" si="53"/>
        <v>42915</v>
      </c>
      <c r="AU411" s="498">
        <f t="shared" si="54"/>
        <v>42917</v>
      </c>
      <c r="AV411" s="498">
        <f t="shared" si="55"/>
        <v>42919</v>
      </c>
      <c r="AW411" s="498">
        <f t="shared" si="56"/>
        <v>42921</v>
      </c>
    </row>
    <row r="412" spans="6:49" ht="23.25" customHeight="1" x14ac:dyDescent="0.35">
      <c r="F412" s="535">
        <v>1706015</v>
      </c>
      <c r="G412" s="536" t="s">
        <v>315</v>
      </c>
      <c r="H412" s="536" t="s">
        <v>1087</v>
      </c>
      <c r="I412" s="536" t="s">
        <v>1982</v>
      </c>
      <c r="J412" s="537" t="s">
        <v>44</v>
      </c>
      <c r="K412" s="538"/>
      <c r="L412" s="539">
        <v>42915</v>
      </c>
      <c r="M412" s="540"/>
      <c r="N412" s="540"/>
      <c r="O412" s="541"/>
      <c r="P412" s="539">
        <v>42916</v>
      </c>
      <c r="Q412" s="540">
        <v>42917</v>
      </c>
      <c r="R412" s="540"/>
      <c r="S412" s="541"/>
      <c r="T412" s="538">
        <v>42919</v>
      </c>
      <c r="U412" s="539">
        <v>42920</v>
      </c>
      <c r="V412" s="541"/>
      <c r="W412" s="542">
        <v>42921</v>
      </c>
      <c r="X412" s="543" t="s">
        <v>559</v>
      </c>
      <c r="Y412" s="542">
        <v>42921</v>
      </c>
      <c r="Z412" s="499" t="s">
        <v>555</v>
      </c>
      <c r="AA412" s="389">
        <f t="shared" si="51"/>
        <v>7560</v>
      </c>
      <c r="AB412" s="389">
        <v>412</v>
      </c>
      <c r="AE412" s="545"/>
      <c r="AF412" s="546"/>
      <c r="AG412" s="547" t="s">
        <v>1597</v>
      </c>
      <c r="AH412" s="548"/>
      <c r="AI412" s="549"/>
      <c r="AJ412" s="550" t="s">
        <v>437</v>
      </c>
      <c r="AK412" s="551"/>
      <c r="AL412" s="552"/>
      <c r="AN412" s="554"/>
      <c r="AO412" s="555"/>
      <c r="AP412" s="556"/>
      <c r="AQ412" s="557"/>
      <c r="AR412" s="558"/>
      <c r="AS412" s="497" t="str">
        <f t="shared" si="52"/>
        <v/>
      </c>
      <c r="AT412" s="498">
        <f t="shared" si="53"/>
        <v>42915</v>
      </c>
      <c r="AU412" s="498">
        <f t="shared" si="54"/>
        <v>42917</v>
      </c>
      <c r="AV412" s="498">
        <f t="shared" si="55"/>
        <v>42919</v>
      </c>
      <c r="AW412" s="498">
        <f t="shared" si="56"/>
        <v>42921</v>
      </c>
    </row>
    <row r="413" spans="6:49" ht="23.25" customHeight="1" x14ac:dyDescent="0.35">
      <c r="F413" s="535">
        <v>1705061</v>
      </c>
      <c r="G413" s="536" t="s">
        <v>310</v>
      </c>
      <c r="H413" s="536" t="s">
        <v>311</v>
      </c>
      <c r="I413" s="536" t="s">
        <v>1928</v>
      </c>
      <c r="J413" s="537" t="s">
        <v>43</v>
      </c>
      <c r="K413" s="538"/>
      <c r="L413" s="539">
        <v>42916</v>
      </c>
      <c r="M413" s="540"/>
      <c r="N413" s="540"/>
      <c r="O413" s="541"/>
      <c r="P413" s="539">
        <v>42917</v>
      </c>
      <c r="Q413" s="540"/>
      <c r="R413" s="540"/>
      <c r="S413" s="541"/>
      <c r="T413" s="538">
        <v>42919</v>
      </c>
      <c r="U413" s="539">
        <v>42920</v>
      </c>
      <c r="V413" s="541"/>
      <c r="W413" s="542"/>
      <c r="X413" s="543" t="s">
        <v>559</v>
      </c>
      <c r="Y413" s="542">
        <v>42920</v>
      </c>
      <c r="Z413" s="499" t="str">
        <f ca="1">IF(F413="","",IF(VLOOKUP(F413,PROFILE!$B$6:$L$5000,11,FALSE)&lt;&gt;"OUT",VLOOKUP(F413,PROFILE!$B$6:$L$5000,9,FALSE)-NOW(),"OUT"))</f>
        <v>OUT</v>
      </c>
      <c r="AA413" s="389">
        <f t="shared" si="51"/>
        <v>6473</v>
      </c>
      <c r="AB413" s="389">
        <v>413</v>
      </c>
      <c r="AE413" s="545"/>
      <c r="AF413" s="546"/>
      <c r="AG413" s="547" t="s">
        <v>435</v>
      </c>
      <c r="AH413" s="548"/>
      <c r="AI413" s="549"/>
      <c r="AJ413" s="550" t="s">
        <v>437</v>
      </c>
      <c r="AK413" s="551"/>
      <c r="AL413" s="552"/>
      <c r="AN413" s="554"/>
      <c r="AO413" s="555"/>
      <c r="AP413" s="556"/>
      <c r="AQ413" s="557"/>
      <c r="AR413" s="558"/>
      <c r="AS413" s="497" t="str">
        <f t="shared" si="52"/>
        <v/>
      </c>
      <c r="AT413" s="498">
        <f t="shared" si="53"/>
        <v>42916</v>
      </c>
      <c r="AU413" s="498">
        <f t="shared" si="54"/>
        <v>42917</v>
      </c>
      <c r="AV413" s="498">
        <f t="shared" si="55"/>
        <v>42919</v>
      </c>
      <c r="AW413" s="498">
        <f t="shared" si="56"/>
        <v>42920</v>
      </c>
    </row>
    <row r="414" spans="6:49" ht="23.25" customHeight="1" x14ac:dyDescent="0.35">
      <c r="F414" s="535">
        <v>1705038</v>
      </c>
      <c r="G414" s="536" t="s">
        <v>299</v>
      </c>
      <c r="H414" s="536" t="s">
        <v>368</v>
      </c>
      <c r="I414" s="536" t="s">
        <v>1836</v>
      </c>
      <c r="J414" s="537" t="s">
        <v>43</v>
      </c>
      <c r="K414" s="538"/>
      <c r="L414" s="539">
        <v>42919</v>
      </c>
      <c r="M414" s="540"/>
      <c r="N414" s="540"/>
      <c r="O414" s="541"/>
      <c r="P414" s="539">
        <v>42920</v>
      </c>
      <c r="Q414" s="540"/>
      <c r="R414" s="540"/>
      <c r="S414" s="541"/>
      <c r="T414" s="538">
        <v>42921</v>
      </c>
      <c r="U414" s="539">
        <v>42922</v>
      </c>
      <c r="V414" s="541"/>
      <c r="W414" s="542"/>
      <c r="X414" s="543" t="s">
        <v>559</v>
      </c>
      <c r="Y414" s="542">
        <v>42922</v>
      </c>
      <c r="Z414" s="499" t="str">
        <f ca="1">IF(F414="","",IF(VLOOKUP(F414,PROFILE!$B$6:$L$5000,11,FALSE)&lt;&gt;"OUT",VLOOKUP(F414,PROFILE!$B$6:$L$5000,9,FALSE)-NOW(),"OUT"))</f>
        <v>OUT</v>
      </c>
      <c r="AA414" s="389">
        <f t="shared" si="51"/>
        <v>7960</v>
      </c>
      <c r="AB414" s="389">
        <v>414</v>
      </c>
      <c r="AE414" s="545"/>
      <c r="AF414" s="546"/>
      <c r="AG414" s="547" t="s">
        <v>1597</v>
      </c>
      <c r="AH414" s="548"/>
      <c r="AI414" s="549"/>
      <c r="AJ414" s="550" t="s">
        <v>581</v>
      </c>
      <c r="AK414" s="551"/>
      <c r="AL414" s="552"/>
      <c r="AN414" s="554"/>
      <c r="AO414" s="555"/>
      <c r="AP414" s="556"/>
      <c r="AQ414" s="557"/>
      <c r="AR414" s="558"/>
      <c r="AS414" s="497" t="str">
        <f t="shared" si="52"/>
        <v/>
      </c>
      <c r="AT414" s="498">
        <f t="shared" si="53"/>
        <v>42919</v>
      </c>
      <c r="AU414" s="498">
        <f t="shared" si="54"/>
        <v>42920</v>
      </c>
      <c r="AV414" s="498">
        <f t="shared" si="55"/>
        <v>42921</v>
      </c>
      <c r="AW414" s="498">
        <f t="shared" si="56"/>
        <v>42922</v>
      </c>
    </row>
    <row r="415" spans="6:49" ht="23.25" customHeight="1" x14ac:dyDescent="0.35">
      <c r="F415" s="535">
        <v>1706067</v>
      </c>
      <c r="G415" s="536" t="s">
        <v>294</v>
      </c>
      <c r="H415" s="536" t="s">
        <v>590</v>
      </c>
      <c r="I415" s="536" t="s">
        <v>2165</v>
      </c>
      <c r="J415" s="537" t="s">
        <v>44</v>
      </c>
      <c r="K415" s="538"/>
      <c r="L415" s="539">
        <v>42919</v>
      </c>
      <c r="M415" s="540"/>
      <c r="N415" s="540"/>
      <c r="O415" s="541"/>
      <c r="P415" s="539">
        <v>42920</v>
      </c>
      <c r="Q415" s="540">
        <v>42921</v>
      </c>
      <c r="R415" s="540">
        <v>42922</v>
      </c>
      <c r="S415" s="541"/>
      <c r="T415" s="538">
        <v>42923</v>
      </c>
      <c r="U415" s="539">
        <v>42924</v>
      </c>
      <c r="V415" s="541"/>
      <c r="W415" s="542">
        <v>42926</v>
      </c>
      <c r="X415" s="543" t="s">
        <v>559</v>
      </c>
      <c r="Y415" s="542">
        <v>42926</v>
      </c>
      <c r="Z415" s="499" t="str">
        <f ca="1">IF(F415="","",IF(VLOOKUP(F415,PROFILE!$B$6:$L$5000,11,FALSE)&lt;&gt;"OUT",VLOOKUP(F415,PROFILE!$B$6:$L$5000,9,FALSE)-NOW(),"OUT"))</f>
        <v>OUT</v>
      </c>
      <c r="AA415" s="389">
        <f t="shared" si="51"/>
        <v>2427</v>
      </c>
      <c r="AB415" s="389">
        <v>415</v>
      </c>
      <c r="AE415" s="545"/>
      <c r="AF415" s="546"/>
      <c r="AG415" s="547" t="s">
        <v>435</v>
      </c>
      <c r="AH415" s="548"/>
      <c r="AI415" s="549"/>
      <c r="AJ415" s="550" t="s">
        <v>437</v>
      </c>
      <c r="AK415" s="551"/>
      <c r="AL415" s="552"/>
      <c r="AN415" s="554"/>
      <c r="AO415" s="555"/>
      <c r="AP415" s="556"/>
      <c r="AQ415" s="557"/>
      <c r="AR415" s="558"/>
      <c r="AS415" s="497" t="str">
        <f t="shared" si="52"/>
        <v/>
      </c>
      <c r="AT415" s="498">
        <f t="shared" si="53"/>
        <v>42919</v>
      </c>
      <c r="AU415" s="498">
        <f t="shared" si="54"/>
        <v>42922</v>
      </c>
      <c r="AV415" s="498">
        <f t="shared" si="55"/>
        <v>42923</v>
      </c>
      <c r="AW415" s="498">
        <f t="shared" si="56"/>
        <v>42926</v>
      </c>
    </row>
    <row r="416" spans="6:49" ht="23.25" customHeight="1" x14ac:dyDescent="0.35">
      <c r="F416" s="535">
        <v>1706065</v>
      </c>
      <c r="G416" s="536" t="s">
        <v>328</v>
      </c>
      <c r="H416" s="536" t="s">
        <v>1081</v>
      </c>
      <c r="I416" s="536" t="s">
        <v>2159</v>
      </c>
      <c r="J416" s="537" t="s">
        <v>43</v>
      </c>
      <c r="K416" s="538"/>
      <c r="L416" s="539">
        <v>42917</v>
      </c>
      <c r="M416" s="540"/>
      <c r="N416" s="540"/>
      <c r="O416" s="541"/>
      <c r="P416" s="539">
        <v>42919</v>
      </c>
      <c r="Q416" s="540"/>
      <c r="R416" s="540"/>
      <c r="S416" s="541"/>
      <c r="T416" s="538">
        <v>42920</v>
      </c>
      <c r="U416" s="539">
        <v>42921</v>
      </c>
      <c r="V416" s="541"/>
      <c r="W416" s="542">
        <v>42922</v>
      </c>
      <c r="X416" s="543" t="s">
        <v>559</v>
      </c>
      <c r="Y416" s="542">
        <v>42922</v>
      </c>
      <c r="Z416" s="499" t="str">
        <f ca="1">IF(F416="","",IF(VLOOKUP(F416,PROFILE!$B$6:$L$5000,11,FALSE)&lt;&gt;"OUT",VLOOKUP(F416,PROFILE!$B$6:$L$5000,9,FALSE)-NOW(),"OUT"))</f>
        <v>OUT</v>
      </c>
      <c r="AA416" s="389">
        <f t="shared" si="51"/>
        <v>4792</v>
      </c>
      <c r="AB416" s="389">
        <v>416</v>
      </c>
      <c r="AE416" s="545"/>
      <c r="AF416" s="546"/>
      <c r="AG416" s="547" t="s">
        <v>1597</v>
      </c>
      <c r="AH416" s="548"/>
      <c r="AI416" s="549"/>
      <c r="AJ416" s="550" t="s">
        <v>437</v>
      </c>
      <c r="AK416" s="551"/>
      <c r="AL416" s="552"/>
      <c r="AN416" s="554"/>
      <c r="AO416" s="555"/>
      <c r="AP416" s="556"/>
      <c r="AQ416" s="557"/>
      <c r="AR416" s="558"/>
      <c r="AS416" s="497" t="str">
        <f t="shared" si="52"/>
        <v/>
      </c>
      <c r="AT416" s="498">
        <f t="shared" si="53"/>
        <v>42917</v>
      </c>
      <c r="AU416" s="498">
        <f t="shared" si="54"/>
        <v>42919</v>
      </c>
      <c r="AV416" s="498">
        <f t="shared" si="55"/>
        <v>42920</v>
      </c>
      <c r="AW416" s="498">
        <f t="shared" si="56"/>
        <v>42922</v>
      </c>
    </row>
    <row r="417" spans="6:49" ht="23.25" customHeight="1" x14ac:dyDescent="0.35">
      <c r="F417" s="535">
        <v>1706049</v>
      </c>
      <c r="G417" s="536" t="s">
        <v>315</v>
      </c>
      <c r="H417" s="536" t="s">
        <v>316</v>
      </c>
      <c r="I417" s="536" t="s">
        <v>2094</v>
      </c>
      <c r="J417" s="537" t="s">
        <v>179</v>
      </c>
      <c r="K417" s="538"/>
      <c r="L417" s="539"/>
      <c r="M417" s="540"/>
      <c r="N417" s="540"/>
      <c r="O417" s="541"/>
      <c r="P417" s="539"/>
      <c r="Q417" s="540"/>
      <c r="R417" s="540"/>
      <c r="S417" s="541"/>
      <c r="T417" s="538"/>
      <c r="U417" s="539"/>
      <c r="V417" s="541"/>
      <c r="W417" s="542"/>
      <c r="X417" s="543" t="s">
        <v>559</v>
      </c>
      <c r="Y417" s="542" t="str">
        <f t="shared" ref="Y417:Y419" si="57">IF(F417="","","ยังไม่กำหนด")</f>
        <v>ยังไม่กำหนด</v>
      </c>
      <c r="Z417" s="499" t="str">
        <f ca="1">IF(F417="","",IF(VLOOKUP(F417,PROFILE!$B$6:$L$5000,11,FALSE)&lt;&gt;"OUT",VLOOKUP(F417,PROFILE!$B$6:$L$5000,9,FALSE)-NOW(),"OUT"))</f>
        <v>OUT</v>
      </c>
      <c r="AA417" s="389">
        <f t="shared" si="51"/>
        <v>2850</v>
      </c>
      <c r="AB417" s="389">
        <v>417</v>
      </c>
      <c r="AE417" s="545"/>
      <c r="AF417" s="546"/>
      <c r="AG417" s="547" t="s">
        <v>435</v>
      </c>
      <c r="AH417" s="548"/>
      <c r="AI417" s="549"/>
      <c r="AJ417" s="550" t="s">
        <v>581</v>
      </c>
      <c r="AK417" s="551"/>
      <c r="AL417" s="552"/>
      <c r="AN417" s="554"/>
      <c r="AO417" s="555"/>
      <c r="AP417" s="556" t="s">
        <v>440</v>
      </c>
      <c r="AQ417" s="557"/>
      <c r="AR417" s="558"/>
      <c r="AS417" s="497" t="str">
        <f t="shared" si="52"/>
        <v/>
      </c>
      <c r="AT417" s="498" t="str">
        <f t="shared" si="53"/>
        <v/>
      </c>
      <c r="AU417" s="498" t="str">
        <f t="shared" si="54"/>
        <v/>
      </c>
      <c r="AV417" s="498" t="str">
        <f t="shared" si="55"/>
        <v/>
      </c>
      <c r="AW417" s="498" t="str">
        <f t="shared" si="56"/>
        <v/>
      </c>
    </row>
    <row r="418" spans="6:49" ht="23.25" customHeight="1" x14ac:dyDescent="0.35">
      <c r="F418" s="535">
        <v>1706058</v>
      </c>
      <c r="G418" s="536" t="s">
        <v>838</v>
      </c>
      <c r="H418" s="536" t="s">
        <v>2031</v>
      </c>
      <c r="I418" s="536" t="s">
        <v>2126</v>
      </c>
      <c r="J418" s="537" t="s">
        <v>179</v>
      </c>
      <c r="K418" s="538"/>
      <c r="L418" s="539"/>
      <c r="M418" s="540"/>
      <c r="N418" s="540"/>
      <c r="O418" s="541"/>
      <c r="P418" s="539"/>
      <c r="Q418" s="540"/>
      <c r="R418" s="540"/>
      <c r="S418" s="541"/>
      <c r="T418" s="538"/>
      <c r="U418" s="539"/>
      <c r="V418" s="541"/>
      <c r="W418" s="542"/>
      <c r="X418" s="543" t="s">
        <v>559</v>
      </c>
      <c r="Y418" s="542" t="str">
        <f t="shared" si="57"/>
        <v>ยังไม่กำหนด</v>
      </c>
      <c r="Z418" s="499" t="str">
        <f ca="1">IF(F418="","",IF(VLOOKUP(F418,PROFILE!$B$6:$L$5000,11,FALSE)&lt;&gt;"OUT",VLOOKUP(F418,PROFILE!$B$6:$L$5000,9,FALSE)-NOW(),"OUT"))</f>
        <v>OUT</v>
      </c>
      <c r="AA418" s="389">
        <f t="shared" si="51"/>
        <v>3146</v>
      </c>
      <c r="AB418" s="389">
        <v>418</v>
      </c>
      <c r="AE418" s="545"/>
      <c r="AF418" s="546"/>
      <c r="AG418" s="547" t="s">
        <v>1597</v>
      </c>
      <c r="AH418" s="548"/>
      <c r="AI418" s="549"/>
      <c r="AJ418" s="550" t="s">
        <v>439</v>
      </c>
      <c r="AK418" s="551"/>
      <c r="AL418" s="552"/>
      <c r="AM418" s="553" t="s">
        <v>1597</v>
      </c>
      <c r="AN418" s="554"/>
      <c r="AO418" s="555"/>
      <c r="AP418" s="556"/>
      <c r="AQ418" s="557"/>
      <c r="AR418" s="558"/>
      <c r="AS418" s="497" t="str">
        <f t="shared" si="52"/>
        <v/>
      </c>
      <c r="AT418" s="498" t="str">
        <f t="shared" si="53"/>
        <v/>
      </c>
      <c r="AU418" s="498" t="str">
        <f t="shared" si="54"/>
        <v/>
      </c>
      <c r="AV418" s="498" t="str">
        <f t="shared" si="55"/>
        <v/>
      </c>
      <c r="AW418" s="498" t="str">
        <f t="shared" si="56"/>
        <v/>
      </c>
    </row>
    <row r="419" spans="6:49" ht="23.25" customHeight="1" x14ac:dyDescent="0.35">
      <c r="F419" s="535">
        <v>1704002</v>
      </c>
      <c r="G419" s="536" t="s">
        <v>310</v>
      </c>
      <c r="H419" s="536" t="s">
        <v>400</v>
      </c>
      <c r="I419" s="536" t="s">
        <v>1626</v>
      </c>
      <c r="J419" s="537" t="s">
        <v>179</v>
      </c>
      <c r="K419" s="538"/>
      <c r="L419" s="539"/>
      <c r="M419" s="540"/>
      <c r="N419" s="540"/>
      <c r="O419" s="541"/>
      <c r="P419" s="539"/>
      <c r="Q419" s="540"/>
      <c r="R419" s="540"/>
      <c r="S419" s="541"/>
      <c r="T419" s="538"/>
      <c r="U419" s="539"/>
      <c r="V419" s="541"/>
      <c r="W419" s="542"/>
      <c r="X419" s="543" t="s">
        <v>559</v>
      </c>
      <c r="Y419" s="542" t="str">
        <f t="shared" si="57"/>
        <v>ยังไม่กำหนด</v>
      </c>
      <c r="Z419" s="499" t="str">
        <f ca="1">IF(F419="","",IF(VLOOKUP(F419,PROFILE!$B$6:$L$5000,11,FALSE)&lt;&gt;"OUT",VLOOKUP(F419,PROFILE!$B$6:$L$5000,9,FALSE)-NOW(),"OUT"))</f>
        <v>OUT</v>
      </c>
      <c r="AA419" s="389">
        <f t="shared" si="51"/>
        <v>3498</v>
      </c>
      <c r="AB419" s="389">
        <v>419</v>
      </c>
      <c r="AE419" s="545"/>
      <c r="AF419" s="546"/>
      <c r="AG419" s="547" t="s">
        <v>435</v>
      </c>
      <c r="AH419" s="548"/>
      <c r="AI419" s="549"/>
      <c r="AJ419" s="550" t="s">
        <v>2170</v>
      </c>
      <c r="AK419" s="551"/>
      <c r="AL419" s="552"/>
      <c r="AN419" s="554"/>
      <c r="AO419" s="555"/>
      <c r="AP419" s="556"/>
      <c r="AQ419" s="557"/>
      <c r="AR419" s="558"/>
      <c r="AS419" s="497" t="str">
        <f t="shared" si="52"/>
        <v/>
      </c>
      <c r="AT419" s="498" t="str">
        <f t="shared" si="53"/>
        <v/>
      </c>
      <c r="AU419" s="498" t="str">
        <f t="shared" si="54"/>
        <v/>
      </c>
      <c r="AV419" s="498" t="str">
        <f t="shared" si="55"/>
        <v/>
      </c>
      <c r="AW419" s="498" t="str">
        <f t="shared" si="56"/>
        <v/>
      </c>
    </row>
    <row r="420" spans="6:49" ht="23.25" customHeight="1" x14ac:dyDescent="0.35">
      <c r="F420" s="535">
        <v>1706060</v>
      </c>
      <c r="G420" s="536" t="s">
        <v>299</v>
      </c>
      <c r="H420" s="536" t="s">
        <v>368</v>
      </c>
      <c r="I420" s="536" t="s">
        <v>377</v>
      </c>
      <c r="J420" s="537" t="s">
        <v>44</v>
      </c>
      <c r="K420" s="538"/>
      <c r="L420" s="539">
        <v>42555</v>
      </c>
      <c r="M420" s="540"/>
      <c r="N420" s="540"/>
      <c r="O420" s="541"/>
      <c r="P420" s="539">
        <v>42556</v>
      </c>
      <c r="Q420" s="540"/>
      <c r="R420" s="540"/>
      <c r="S420" s="541"/>
      <c r="T420" s="538">
        <v>42557</v>
      </c>
      <c r="U420" s="539">
        <v>42558</v>
      </c>
      <c r="V420" s="541"/>
      <c r="W420" s="542"/>
      <c r="X420" s="543" t="s">
        <v>559</v>
      </c>
      <c r="Y420" s="542">
        <v>42559</v>
      </c>
      <c r="Z420" s="499" t="str">
        <f ca="1">IF(F420="","",IF(VLOOKUP(F420,PROFILE!$B$6:$L$5000,11,FALSE)&lt;&gt;"OUT",VLOOKUP(F420,PROFILE!$B$6:$L$5000,9,FALSE)-NOW(),"OUT"))</f>
        <v>OUT</v>
      </c>
      <c r="AA420" s="389">
        <f t="shared" si="51"/>
        <v>6913</v>
      </c>
      <c r="AB420" s="389">
        <v>420</v>
      </c>
      <c r="AE420" s="545"/>
      <c r="AF420" s="546"/>
      <c r="AG420" s="547" t="s">
        <v>1597</v>
      </c>
      <c r="AH420" s="548"/>
      <c r="AI420" s="549"/>
      <c r="AK420" s="551"/>
      <c r="AL420" s="552"/>
      <c r="AN420" s="554"/>
      <c r="AO420" s="555"/>
      <c r="AP420" s="556"/>
      <c r="AQ420" s="557"/>
      <c r="AR420" s="558"/>
      <c r="AS420" s="497" t="str">
        <f t="shared" si="52"/>
        <v/>
      </c>
      <c r="AT420" s="498">
        <f t="shared" si="53"/>
        <v>42555</v>
      </c>
      <c r="AU420" s="498">
        <f t="shared" si="54"/>
        <v>42556</v>
      </c>
      <c r="AV420" s="498">
        <f t="shared" si="55"/>
        <v>42557</v>
      </c>
      <c r="AW420" s="498">
        <f t="shared" si="56"/>
        <v>42558</v>
      </c>
    </row>
    <row r="421" spans="6:49" ht="23.25" customHeight="1" x14ac:dyDescent="0.35">
      <c r="F421" s="535">
        <v>1706052</v>
      </c>
      <c r="G421" s="536" t="s">
        <v>310</v>
      </c>
      <c r="H421" s="536" t="s">
        <v>400</v>
      </c>
      <c r="I421" s="536" t="s">
        <v>2107</v>
      </c>
      <c r="J421" s="537" t="s">
        <v>43</v>
      </c>
      <c r="K421" s="538"/>
      <c r="L421" s="539">
        <v>42919</v>
      </c>
      <c r="M421" s="540"/>
      <c r="N421" s="540"/>
      <c r="O421" s="541"/>
      <c r="P421" s="539">
        <v>42920</v>
      </c>
      <c r="Q421" s="540">
        <v>42921</v>
      </c>
      <c r="R421" s="540"/>
      <c r="S421" s="541"/>
      <c r="T421" s="538">
        <v>42922</v>
      </c>
      <c r="U421" s="539">
        <v>42923</v>
      </c>
      <c r="V421" s="541"/>
      <c r="W421" s="542"/>
      <c r="X421" s="543" t="s">
        <v>559</v>
      </c>
      <c r="Y421" s="542">
        <v>42924</v>
      </c>
      <c r="Z421" s="499" t="str">
        <f ca="1">IF(F421="","",IF(VLOOKUP(F421,PROFILE!$B$6:$L$5000,11,FALSE)&lt;&gt;"OUT",VLOOKUP(F421,PROFILE!$B$6:$L$5000,9,FALSE)-NOW(),"OUT"))</f>
        <v>OUT</v>
      </c>
      <c r="AA421" s="389">
        <f t="shared" si="51"/>
        <v>4937</v>
      </c>
      <c r="AB421" s="389">
        <v>421</v>
      </c>
      <c r="AE421" s="545"/>
      <c r="AF421" s="546"/>
      <c r="AH421" s="548"/>
      <c r="AI421" s="549"/>
      <c r="AJ421" s="550" t="s">
        <v>2187</v>
      </c>
      <c r="AK421" s="551"/>
      <c r="AL421" s="552"/>
      <c r="AN421" s="554"/>
      <c r="AO421" s="555"/>
      <c r="AP421" s="556"/>
      <c r="AQ421" s="557"/>
      <c r="AR421" s="558"/>
      <c r="AS421" s="497" t="str">
        <f t="shared" si="52"/>
        <v/>
      </c>
      <c r="AT421" s="498">
        <f t="shared" si="53"/>
        <v>42919</v>
      </c>
      <c r="AU421" s="498">
        <f t="shared" si="54"/>
        <v>42921</v>
      </c>
      <c r="AV421" s="498">
        <f t="shared" si="55"/>
        <v>42922</v>
      </c>
      <c r="AW421" s="498">
        <f t="shared" si="56"/>
        <v>42923</v>
      </c>
    </row>
    <row r="422" spans="6:49" ht="23.25" customHeight="1" x14ac:dyDescent="0.35">
      <c r="F422" s="535">
        <v>1706044</v>
      </c>
      <c r="G422" s="536" t="s">
        <v>323</v>
      </c>
      <c r="H422" s="536">
        <v>3</v>
      </c>
      <c r="I422" s="536" t="s">
        <v>2068</v>
      </c>
      <c r="J422" s="537" t="s">
        <v>43</v>
      </c>
      <c r="K422" s="538"/>
      <c r="L422" s="539">
        <v>42920</v>
      </c>
      <c r="M422" s="540"/>
      <c r="N422" s="540"/>
      <c r="O422" s="541"/>
      <c r="P422" s="539">
        <v>42921</v>
      </c>
      <c r="Q422" s="540"/>
      <c r="R422" s="540"/>
      <c r="S422" s="541"/>
      <c r="T422" s="538">
        <v>42922</v>
      </c>
      <c r="U422" s="539">
        <v>42923</v>
      </c>
      <c r="V422" s="541"/>
      <c r="W422" s="542"/>
      <c r="X422" s="543" t="s">
        <v>559</v>
      </c>
      <c r="Y422" s="542">
        <v>42924</v>
      </c>
      <c r="Z422" s="499" t="str">
        <f ca="1">IF(F422="","",IF(VLOOKUP(F422,PROFILE!$B$6:$L$5000,11,FALSE)&lt;&gt;"OUT",VLOOKUP(F422,PROFILE!$B$6:$L$5000,9,FALSE)-NOW(),"OUT"))</f>
        <v>OUT</v>
      </c>
      <c r="AA422" s="389">
        <f t="shared" si="51"/>
        <v>2769</v>
      </c>
      <c r="AB422" s="389">
        <v>422</v>
      </c>
      <c r="AE422" s="545"/>
      <c r="AF422" s="546"/>
      <c r="AH422" s="548"/>
      <c r="AI422" s="549"/>
      <c r="AK422" s="551"/>
      <c r="AL422" s="552"/>
      <c r="AN422" s="554"/>
      <c r="AO422" s="555"/>
      <c r="AP422" s="556"/>
      <c r="AQ422" s="557"/>
      <c r="AR422" s="558"/>
      <c r="AS422" s="497" t="str">
        <f t="shared" si="52"/>
        <v/>
      </c>
      <c r="AT422" s="498">
        <f t="shared" si="53"/>
        <v>42920</v>
      </c>
      <c r="AU422" s="498">
        <f t="shared" si="54"/>
        <v>42921</v>
      </c>
      <c r="AV422" s="498">
        <f t="shared" si="55"/>
        <v>42922</v>
      </c>
      <c r="AW422" s="498">
        <f t="shared" si="56"/>
        <v>42923</v>
      </c>
    </row>
    <row r="423" spans="6:49" ht="23.25" customHeight="1" x14ac:dyDescent="0.35">
      <c r="F423" s="535">
        <v>1704019</v>
      </c>
      <c r="G423" s="536" t="s">
        <v>310</v>
      </c>
      <c r="H423" s="536" t="s">
        <v>400</v>
      </c>
      <c r="I423" s="536" t="s">
        <v>1621</v>
      </c>
      <c r="J423" s="537" t="s">
        <v>44</v>
      </c>
      <c r="K423" s="538"/>
      <c r="L423" s="539">
        <v>42919</v>
      </c>
      <c r="M423" s="540"/>
      <c r="N423" s="540"/>
      <c r="O423" s="541"/>
      <c r="P423" s="539">
        <v>42920</v>
      </c>
      <c r="Q423" s="540">
        <v>42921</v>
      </c>
      <c r="R423" s="540"/>
      <c r="S423" s="541"/>
      <c r="T423" s="538">
        <v>42922</v>
      </c>
      <c r="U423" s="539">
        <v>42923</v>
      </c>
      <c r="V423" s="541"/>
      <c r="W423" s="542"/>
      <c r="X423" s="543" t="s">
        <v>559</v>
      </c>
      <c r="Y423" s="542">
        <v>42924</v>
      </c>
      <c r="Z423" s="499" t="str">
        <f ca="1">IF(F423="","",IF(VLOOKUP(F423,PROFILE!$B$6:$L$5000,11,FALSE)&lt;&gt;"OUT",VLOOKUP(F423,PROFILE!$B$6:$L$5000,9,FALSE)-NOW(),"OUT"))</f>
        <v>OUT</v>
      </c>
      <c r="AA423" s="389">
        <f t="shared" si="51"/>
        <v>9617</v>
      </c>
      <c r="AB423" s="389">
        <v>423</v>
      </c>
      <c r="AE423" s="545"/>
      <c r="AF423" s="546"/>
      <c r="AG423" s="547" t="s">
        <v>1597</v>
      </c>
      <c r="AH423" s="548"/>
      <c r="AI423" s="549"/>
      <c r="AK423" s="551"/>
      <c r="AL423" s="552"/>
      <c r="AN423" s="554"/>
      <c r="AO423" s="555"/>
      <c r="AP423" s="556"/>
      <c r="AQ423" s="557"/>
      <c r="AR423" s="558"/>
      <c r="AS423" s="497" t="str">
        <f t="shared" si="52"/>
        <v/>
      </c>
      <c r="AT423" s="498">
        <f t="shared" si="53"/>
        <v>42919</v>
      </c>
      <c r="AU423" s="498">
        <f t="shared" si="54"/>
        <v>42921</v>
      </c>
      <c r="AV423" s="498">
        <f t="shared" si="55"/>
        <v>42922</v>
      </c>
      <c r="AW423" s="498">
        <f t="shared" si="56"/>
        <v>42923</v>
      </c>
    </row>
    <row r="424" spans="6:49" ht="23.25" customHeight="1" x14ac:dyDescent="0.35">
      <c r="F424" s="535">
        <v>1705047</v>
      </c>
      <c r="G424" s="536" t="s">
        <v>310</v>
      </c>
      <c r="H424" s="536" t="s">
        <v>336</v>
      </c>
      <c r="I424" s="536" t="s">
        <v>1873</v>
      </c>
      <c r="J424" s="537" t="s">
        <v>44</v>
      </c>
      <c r="K424" s="538"/>
      <c r="L424" s="539">
        <v>42924</v>
      </c>
      <c r="M424" s="540"/>
      <c r="N424" s="540"/>
      <c r="O424" s="541"/>
      <c r="P424" s="539">
        <v>42926</v>
      </c>
      <c r="Q424" s="540"/>
      <c r="R424" s="540"/>
      <c r="S424" s="541"/>
      <c r="T424" s="538">
        <v>42927</v>
      </c>
      <c r="U424" s="539">
        <v>42928</v>
      </c>
      <c r="V424" s="541"/>
      <c r="W424" s="542">
        <v>42929</v>
      </c>
      <c r="X424" s="543" t="s">
        <v>559</v>
      </c>
      <c r="Y424" s="542">
        <v>42929</v>
      </c>
      <c r="Z424" s="499" t="str">
        <f ca="1">IF(F424="","",IF(VLOOKUP(F424,PROFILE!$B$6:$L$5000,11,FALSE)&lt;&gt;"OUT",VLOOKUP(F424,PROFILE!$B$6:$L$5000,9,FALSE)-NOW(),"OUT"))</f>
        <v>OUT</v>
      </c>
      <c r="AA424" s="389">
        <f t="shared" si="51"/>
        <v>5309</v>
      </c>
      <c r="AB424" s="389">
        <v>424</v>
      </c>
      <c r="AE424" s="545"/>
      <c r="AF424" s="546"/>
      <c r="AH424" s="548"/>
      <c r="AI424" s="549"/>
      <c r="AJ424" s="550" t="s">
        <v>437</v>
      </c>
      <c r="AK424" s="551"/>
      <c r="AL424" s="552"/>
      <c r="AN424" s="554"/>
      <c r="AO424" s="555"/>
      <c r="AP424" s="556"/>
      <c r="AQ424" s="557"/>
      <c r="AR424" s="558"/>
      <c r="AS424" s="497" t="str">
        <f t="shared" si="52"/>
        <v/>
      </c>
      <c r="AT424" s="498">
        <f t="shared" si="53"/>
        <v>42924</v>
      </c>
      <c r="AU424" s="498">
        <f t="shared" si="54"/>
        <v>42926</v>
      </c>
      <c r="AV424" s="498">
        <f t="shared" si="55"/>
        <v>42927</v>
      </c>
      <c r="AW424" s="498">
        <f t="shared" si="56"/>
        <v>42929</v>
      </c>
    </row>
    <row r="425" spans="6:49" ht="23.25" customHeight="1" x14ac:dyDescent="0.35">
      <c r="F425" s="535">
        <v>1707004</v>
      </c>
      <c r="G425" s="536" t="s">
        <v>315</v>
      </c>
      <c r="H425" s="536" t="s">
        <v>517</v>
      </c>
      <c r="I425" s="536" t="s">
        <v>2186</v>
      </c>
      <c r="J425" s="537" t="s">
        <v>44</v>
      </c>
      <c r="K425" s="538"/>
      <c r="L425" s="539">
        <v>42924</v>
      </c>
      <c r="M425" s="540"/>
      <c r="N425" s="540"/>
      <c r="O425" s="541"/>
      <c r="P425" s="539">
        <v>42926</v>
      </c>
      <c r="Q425" s="540">
        <v>42927</v>
      </c>
      <c r="R425" s="540"/>
      <c r="S425" s="541"/>
      <c r="T425" s="538">
        <v>42928</v>
      </c>
      <c r="U425" s="539">
        <v>42929</v>
      </c>
      <c r="V425" s="541"/>
      <c r="W425" s="542"/>
      <c r="X425" s="543" t="s">
        <v>559</v>
      </c>
      <c r="Y425" s="542">
        <v>42929</v>
      </c>
      <c r="Z425" s="499" t="str">
        <f ca="1">IF(F425="","",IF(VLOOKUP(F425,PROFILE!$B$6:$L$5000,11,FALSE)&lt;&gt;"OUT",VLOOKUP(F425,PROFILE!$B$6:$L$5000,9,FALSE)-NOW(),"OUT"))</f>
        <v>OUT</v>
      </c>
      <c r="AA425" s="389">
        <f t="shared" si="51"/>
        <v>4246</v>
      </c>
      <c r="AB425" s="389">
        <v>425</v>
      </c>
      <c r="AE425" s="545"/>
      <c r="AF425" s="546"/>
      <c r="AH425" s="548"/>
      <c r="AI425" s="549"/>
      <c r="AJ425" s="550" t="s">
        <v>581</v>
      </c>
      <c r="AK425" s="551"/>
      <c r="AL425" s="552"/>
      <c r="AN425" s="554"/>
      <c r="AO425" s="555"/>
      <c r="AP425" s="556" t="s">
        <v>2564</v>
      </c>
      <c r="AQ425" s="557"/>
      <c r="AR425" s="558"/>
      <c r="AS425" s="497" t="str">
        <f t="shared" si="52"/>
        <v/>
      </c>
      <c r="AT425" s="498">
        <f t="shared" si="53"/>
        <v>42924</v>
      </c>
      <c r="AU425" s="498">
        <f t="shared" si="54"/>
        <v>42927</v>
      </c>
      <c r="AV425" s="498">
        <f t="shared" si="55"/>
        <v>42928</v>
      </c>
      <c r="AW425" s="498">
        <f t="shared" si="56"/>
        <v>42929</v>
      </c>
    </row>
    <row r="426" spans="6:49" ht="23.25" customHeight="1" x14ac:dyDescent="0.35">
      <c r="F426" s="535">
        <v>1707007</v>
      </c>
      <c r="G426" s="536" t="s">
        <v>310</v>
      </c>
      <c r="H426" s="536" t="s">
        <v>499</v>
      </c>
      <c r="I426" s="536" t="s">
        <v>2196</v>
      </c>
      <c r="J426" s="537" t="s">
        <v>179</v>
      </c>
      <c r="K426" s="538"/>
      <c r="L426" s="539"/>
      <c r="M426" s="540"/>
      <c r="N426" s="540"/>
      <c r="O426" s="541"/>
      <c r="P426" s="539"/>
      <c r="Q426" s="540"/>
      <c r="R426" s="540"/>
      <c r="S426" s="541"/>
      <c r="T426" s="538"/>
      <c r="U426" s="539"/>
      <c r="V426" s="541"/>
      <c r="W426" s="542"/>
      <c r="X426" s="543" t="s">
        <v>559</v>
      </c>
      <c r="Y426" s="542" t="str">
        <f>IF(F426="","","ยังไม่กำหนด")</f>
        <v>ยังไม่กำหนด</v>
      </c>
      <c r="Z426" s="499" t="str">
        <f ca="1">IF(F426="","",IF(VLOOKUP(F426,PROFILE!$B$6:$L$5000,11,FALSE)&lt;&gt;"OUT",VLOOKUP(F426,PROFILE!$B$6:$L$5000,9,FALSE)-NOW(),"OUT"))</f>
        <v>OUT</v>
      </c>
      <c r="AA426" s="389">
        <f t="shared" si="51"/>
        <v>3857</v>
      </c>
      <c r="AB426" s="389">
        <v>426</v>
      </c>
      <c r="AE426" s="545"/>
      <c r="AF426" s="546"/>
      <c r="AG426" s="547" t="s">
        <v>435</v>
      </c>
      <c r="AH426" s="548"/>
      <c r="AI426" s="549"/>
      <c r="AJ426" s="550" t="s">
        <v>581</v>
      </c>
      <c r="AK426" s="551"/>
      <c r="AL426" s="552"/>
      <c r="AN426" s="554"/>
      <c r="AO426" s="555"/>
      <c r="AP426" s="556" t="s">
        <v>440</v>
      </c>
      <c r="AQ426" s="557"/>
      <c r="AR426" s="558"/>
      <c r="AS426" s="497" t="str">
        <f t="shared" si="52"/>
        <v/>
      </c>
      <c r="AT426" s="498" t="str">
        <f t="shared" si="53"/>
        <v/>
      </c>
      <c r="AU426" s="498" t="str">
        <f t="shared" si="54"/>
        <v/>
      </c>
      <c r="AV426" s="498" t="str">
        <f t="shared" si="55"/>
        <v/>
      </c>
      <c r="AW426" s="498" t="str">
        <f t="shared" si="56"/>
        <v/>
      </c>
    </row>
    <row r="427" spans="6:49" ht="23.25" customHeight="1" x14ac:dyDescent="0.35">
      <c r="F427" s="535">
        <v>1706002</v>
      </c>
      <c r="G427" s="536" t="s">
        <v>299</v>
      </c>
      <c r="H427" s="536" t="s">
        <v>684</v>
      </c>
      <c r="I427" s="536" t="s">
        <v>1942</v>
      </c>
      <c r="J427" s="537" t="s">
        <v>43</v>
      </c>
      <c r="K427" s="538"/>
      <c r="L427" s="539">
        <v>42926</v>
      </c>
      <c r="M427" s="540"/>
      <c r="N427" s="540"/>
      <c r="O427" s="541"/>
      <c r="P427" s="539">
        <v>42927</v>
      </c>
      <c r="Q427" s="540"/>
      <c r="R427" s="540"/>
      <c r="S427" s="541"/>
      <c r="T427" s="538">
        <v>42928</v>
      </c>
      <c r="U427" s="539">
        <v>42929</v>
      </c>
      <c r="V427" s="541"/>
      <c r="W427" s="542"/>
      <c r="X427" s="543" t="s">
        <v>559</v>
      </c>
      <c r="Y427" s="542">
        <v>42930</v>
      </c>
      <c r="Z427" s="499" t="str">
        <f ca="1">IF(F427="","",IF(VLOOKUP(F427,PROFILE!$B$6:$L$5000,11,FALSE)&lt;&gt;"OUT",VLOOKUP(F427,PROFILE!$B$6:$L$5000,9,FALSE)-NOW(),"OUT"))</f>
        <v>OUT</v>
      </c>
      <c r="AA427" s="389">
        <f t="shared" si="51"/>
        <v>3484</v>
      </c>
      <c r="AB427" s="389">
        <v>427</v>
      </c>
      <c r="AE427" s="545"/>
      <c r="AF427" s="546"/>
      <c r="AH427" s="548"/>
      <c r="AI427" s="549"/>
      <c r="AK427" s="551"/>
      <c r="AL427" s="552"/>
      <c r="AN427" s="554"/>
      <c r="AO427" s="555"/>
      <c r="AP427" s="556"/>
      <c r="AQ427" s="557"/>
      <c r="AR427" s="558"/>
      <c r="AS427" s="497" t="str">
        <f t="shared" si="52"/>
        <v/>
      </c>
      <c r="AT427" s="498">
        <f t="shared" si="53"/>
        <v>42926</v>
      </c>
      <c r="AU427" s="498">
        <f t="shared" si="54"/>
        <v>42927</v>
      </c>
      <c r="AV427" s="498">
        <f t="shared" si="55"/>
        <v>42928</v>
      </c>
      <c r="AW427" s="498">
        <f t="shared" si="56"/>
        <v>42929</v>
      </c>
    </row>
    <row r="428" spans="6:49" ht="23.25" customHeight="1" x14ac:dyDescent="0.35">
      <c r="F428" s="535">
        <v>1706028</v>
      </c>
      <c r="G428" s="536" t="s">
        <v>310</v>
      </c>
      <c r="H428" s="536" t="s">
        <v>507</v>
      </c>
      <c r="I428" s="536" t="s">
        <v>2033</v>
      </c>
      <c r="J428" s="537" t="s">
        <v>44</v>
      </c>
      <c r="K428" s="538"/>
      <c r="L428" s="539">
        <v>42929</v>
      </c>
      <c r="M428" s="540"/>
      <c r="N428" s="540"/>
      <c r="O428" s="541"/>
      <c r="P428" s="539">
        <v>42930</v>
      </c>
      <c r="Q428" s="540"/>
      <c r="R428" s="540"/>
      <c r="S428" s="541"/>
      <c r="T428" s="538">
        <v>42931</v>
      </c>
      <c r="U428" s="539">
        <v>42933</v>
      </c>
      <c r="V428" s="541"/>
      <c r="W428" s="542"/>
      <c r="X428" s="543" t="s">
        <v>559</v>
      </c>
      <c r="Y428" s="542">
        <v>42933</v>
      </c>
      <c r="Z428" s="499" t="str">
        <f ca="1">IF(F428="","",IF(VLOOKUP(F428,PROFILE!$B$6:$L$5000,11,FALSE)&lt;&gt;"OUT",VLOOKUP(F428,PROFILE!$B$6:$L$5000,9,FALSE)-NOW(),"OUT"))</f>
        <v>OUT</v>
      </c>
      <c r="AA428" s="389">
        <f t="shared" si="51"/>
        <v>4052</v>
      </c>
      <c r="AB428" s="389">
        <v>428</v>
      </c>
      <c r="AE428" s="545"/>
      <c r="AF428" s="546"/>
      <c r="AH428" s="548"/>
      <c r="AI428" s="549"/>
      <c r="AK428" s="551"/>
      <c r="AL428" s="552"/>
      <c r="AN428" s="554"/>
      <c r="AO428" s="555"/>
      <c r="AP428" s="556"/>
      <c r="AQ428" s="557"/>
      <c r="AR428" s="558"/>
      <c r="AS428" s="497" t="str">
        <f t="shared" si="52"/>
        <v/>
      </c>
      <c r="AT428" s="498">
        <f t="shared" si="53"/>
        <v>42929</v>
      </c>
      <c r="AU428" s="498">
        <f t="shared" si="54"/>
        <v>42930</v>
      </c>
      <c r="AV428" s="498">
        <f t="shared" si="55"/>
        <v>42931</v>
      </c>
      <c r="AW428" s="498">
        <f t="shared" si="56"/>
        <v>42933</v>
      </c>
    </row>
    <row r="429" spans="6:49" ht="23.25" customHeight="1" x14ac:dyDescent="0.35">
      <c r="F429" s="535">
        <v>1706045</v>
      </c>
      <c r="G429" s="536" t="s">
        <v>315</v>
      </c>
      <c r="H429" s="536" t="s">
        <v>333</v>
      </c>
      <c r="I429" s="536" t="s">
        <v>3109</v>
      </c>
      <c r="J429" s="537" t="s">
        <v>43</v>
      </c>
      <c r="K429" s="538"/>
      <c r="L429" s="539"/>
      <c r="M429" s="540"/>
      <c r="N429" s="540"/>
      <c r="O429" s="541"/>
      <c r="P429" s="539"/>
      <c r="Q429" s="540"/>
      <c r="R429" s="540"/>
      <c r="S429" s="541"/>
      <c r="T429" s="538">
        <v>42926</v>
      </c>
      <c r="U429" s="539">
        <v>42927</v>
      </c>
      <c r="V429" s="541"/>
      <c r="W429" s="542"/>
      <c r="X429" s="543" t="s">
        <v>559</v>
      </c>
      <c r="Y429" s="542">
        <v>42928</v>
      </c>
      <c r="Z429" s="499" t="str">
        <f ca="1">IF(F429="","",IF(VLOOKUP(F429,PROFILE!$B$6:$L$5000,11,FALSE)&lt;&gt;"OUT",VLOOKUP(F429,PROFILE!$B$6:$L$5000,9,FALSE)-NOW(),"OUT"))</f>
        <v>OUT</v>
      </c>
      <c r="AA429" s="389">
        <f t="shared" si="51"/>
        <v>42743</v>
      </c>
      <c r="AB429" s="389">
        <v>429</v>
      </c>
      <c r="AE429" s="545"/>
      <c r="AF429" s="546"/>
      <c r="AH429" s="548"/>
      <c r="AI429" s="549"/>
      <c r="AK429" s="551"/>
      <c r="AL429" s="552"/>
      <c r="AN429" s="554"/>
      <c r="AO429" s="555"/>
      <c r="AP429" s="556"/>
      <c r="AQ429" s="557"/>
      <c r="AR429" s="558"/>
      <c r="AS429" s="497" t="str">
        <f t="shared" si="52"/>
        <v/>
      </c>
      <c r="AT429" s="498" t="str">
        <f t="shared" si="53"/>
        <v/>
      </c>
      <c r="AU429" s="498" t="str">
        <f t="shared" si="54"/>
        <v/>
      </c>
      <c r="AV429" s="498">
        <f t="shared" si="55"/>
        <v>42926</v>
      </c>
      <c r="AW429" s="498" t="str">
        <f t="shared" si="56"/>
        <v/>
      </c>
    </row>
    <row r="430" spans="6:49" ht="23.25" customHeight="1" x14ac:dyDescent="0.35">
      <c r="F430" s="535">
        <v>1707015</v>
      </c>
      <c r="G430" s="536" t="s">
        <v>310</v>
      </c>
      <c r="H430" s="536" t="s">
        <v>311</v>
      </c>
      <c r="I430" s="536" t="s">
        <v>309</v>
      </c>
      <c r="J430" s="537" t="s">
        <v>102</v>
      </c>
      <c r="K430" s="538">
        <v>42928</v>
      </c>
      <c r="L430" s="539">
        <v>42929</v>
      </c>
      <c r="M430" s="540"/>
      <c r="N430" s="540"/>
      <c r="O430" s="541"/>
      <c r="P430" s="539">
        <v>42930</v>
      </c>
      <c r="Q430" s="540">
        <v>42931</v>
      </c>
      <c r="R430" s="540">
        <v>42933</v>
      </c>
      <c r="S430" s="541">
        <v>42934</v>
      </c>
      <c r="T430" s="538">
        <v>42935</v>
      </c>
      <c r="U430" s="539">
        <v>42936</v>
      </c>
      <c r="V430" s="541"/>
      <c r="W430" s="542">
        <v>42937</v>
      </c>
      <c r="X430" s="543" t="s">
        <v>559</v>
      </c>
      <c r="Y430" s="542">
        <v>42938</v>
      </c>
      <c r="Z430" s="499" t="str">
        <f ca="1">IF(F430="","",IF(VLOOKUP(F430,PROFILE!$B$6:$L$5000,11,FALSE)&lt;&gt;"OUT",VLOOKUP(F430,PROFILE!$B$6:$L$5000,9,FALSE)-NOW(),"OUT"))</f>
        <v>OUT</v>
      </c>
      <c r="AA430" s="389">
        <f t="shared" si="51"/>
        <v>9724</v>
      </c>
      <c r="AB430" s="389">
        <v>430</v>
      </c>
      <c r="AE430" s="545"/>
      <c r="AF430" s="546"/>
      <c r="AH430" s="548"/>
      <c r="AI430" s="549"/>
      <c r="AK430" s="551"/>
      <c r="AL430" s="552"/>
      <c r="AN430" s="554"/>
      <c r="AO430" s="555"/>
      <c r="AP430" s="556"/>
      <c r="AQ430" s="557"/>
      <c r="AR430" s="558"/>
      <c r="AS430" s="497">
        <f t="shared" si="52"/>
        <v>42928</v>
      </c>
      <c r="AT430" s="498">
        <f t="shared" si="53"/>
        <v>42929</v>
      </c>
      <c r="AU430" s="498">
        <f t="shared" si="54"/>
        <v>42934</v>
      </c>
      <c r="AV430" s="498">
        <f t="shared" si="55"/>
        <v>42935</v>
      </c>
      <c r="AW430" s="498">
        <f t="shared" si="56"/>
        <v>42937</v>
      </c>
    </row>
    <row r="431" spans="6:49" ht="23.25" customHeight="1" x14ac:dyDescent="0.35">
      <c r="F431" s="535">
        <v>1701105</v>
      </c>
      <c r="G431" s="536" t="s">
        <v>315</v>
      </c>
      <c r="H431" s="536" t="s">
        <v>411</v>
      </c>
      <c r="I431" s="536" t="s">
        <v>709</v>
      </c>
      <c r="J431" s="537" t="s">
        <v>45</v>
      </c>
      <c r="K431" s="538"/>
      <c r="L431" s="539">
        <v>42928</v>
      </c>
      <c r="M431" s="540"/>
      <c r="N431" s="540"/>
      <c r="O431" s="541"/>
      <c r="P431" s="539">
        <v>42929</v>
      </c>
      <c r="Q431" s="540"/>
      <c r="R431" s="540"/>
      <c r="S431" s="541"/>
      <c r="T431" s="538">
        <v>42930</v>
      </c>
      <c r="U431" s="539">
        <v>42931</v>
      </c>
      <c r="V431" s="541"/>
      <c r="W431" s="542">
        <v>42933</v>
      </c>
      <c r="X431" s="543" t="s">
        <v>559</v>
      </c>
      <c r="Y431" s="542">
        <v>42933</v>
      </c>
      <c r="Z431" s="499" t="str">
        <f ca="1">IF(F431="","",IF(VLOOKUP(F431,PROFILE!$B$6:$L$5000,11,FALSE)&lt;&gt;"OUT",VLOOKUP(F431,PROFILE!$B$6:$L$5000,9,FALSE)-NOW(),"OUT"))</f>
        <v>OUT</v>
      </c>
      <c r="AA431" s="389">
        <f t="shared" si="51"/>
        <v>2651</v>
      </c>
      <c r="AB431" s="389">
        <v>431</v>
      </c>
      <c r="AE431" s="545"/>
      <c r="AF431" s="546"/>
      <c r="AG431" s="547" t="s">
        <v>1597</v>
      </c>
      <c r="AH431" s="548"/>
      <c r="AI431" s="549"/>
      <c r="AJ431" s="550" t="s">
        <v>581</v>
      </c>
      <c r="AK431" s="551"/>
      <c r="AL431" s="552"/>
      <c r="AN431" s="554"/>
      <c r="AO431" s="555"/>
      <c r="AP431" s="556"/>
      <c r="AQ431" s="557"/>
      <c r="AR431" s="558"/>
      <c r="AS431" s="497" t="str">
        <f t="shared" si="52"/>
        <v/>
      </c>
      <c r="AT431" s="498">
        <f t="shared" si="53"/>
        <v>42928</v>
      </c>
      <c r="AU431" s="498">
        <f t="shared" si="54"/>
        <v>42929</v>
      </c>
      <c r="AV431" s="498">
        <f t="shared" si="55"/>
        <v>42930</v>
      </c>
      <c r="AW431" s="498">
        <f t="shared" si="56"/>
        <v>42933</v>
      </c>
    </row>
    <row r="432" spans="6:49" ht="23.25" customHeight="1" x14ac:dyDescent="0.35">
      <c r="F432" s="535">
        <v>1705041</v>
      </c>
      <c r="G432" s="536" t="s">
        <v>310</v>
      </c>
      <c r="H432" s="536" t="s">
        <v>400</v>
      </c>
      <c r="I432" s="536" t="s">
        <v>632</v>
      </c>
      <c r="J432" s="537" t="s">
        <v>1527</v>
      </c>
      <c r="K432" s="538">
        <v>42927</v>
      </c>
      <c r="L432" s="539"/>
      <c r="M432" s="540"/>
      <c r="N432" s="540"/>
      <c r="O432" s="541"/>
      <c r="P432" s="539">
        <v>42928</v>
      </c>
      <c r="Q432" s="540"/>
      <c r="R432" s="540"/>
      <c r="S432" s="541"/>
      <c r="T432" s="538">
        <v>42929</v>
      </c>
      <c r="U432" s="539">
        <v>42930</v>
      </c>
      <c r="V432" s="541"/>
      <c r="W432" s="542"/>
      <c r="X432" s="543" t="s">
        <v>559</v>
      </c>
      <c r="Y432" s="542">
        <v>42931</v>
      </c>
      <c r="Z432" s="499" t="str">
        <f ca="1">IF(F432="","",IF(VLOOKUP(F432,PROFILE!$B$6:$L$5000,11,FALSE)&lt;&gt;"OUT",VLOOKUP(F432,PROFILE!$B$6:$L$5000,9,FALSE)-NOW(),"OUT"))</f>
        <v>OUT</v>
      </c>
      <c r="AA432" s="389">
        <f t="shared" si="51"/>
        <v>3180</v>
      </c>
      <c r="AB432" s="389">
        <v>432</v>
      </c>
      <c r="AE432" s="545"/>
      <c r="AF432" s="546"/>
      <c r="AG432" s="547" t="s">
        <v>1597</v>
      </c>
      <c r="AH432" s="548"/>
      <c r="AI432" s="549"/>
      <c r="AK432" s="551"/>
      <c r="AL432" s="552"/>
      <c r="AN432" s="554"/>
      <c r="AO432" s="555"/>
      <c r="AP432" s="556"/>
      <c r="AQ432" s="557"/>
      <c r="AR432" s="558"/>
      <c r="AS432" s="497">
        <f t="shared" si="52"/>
        <v>42927</v>
      </c>
      <c r="AT432" s="498" t="str">
        <f t="shared" si="53"/>
        <v/>
      </c>
      <c r="AU432" s="498">
        <f t="shared" si="54"/>
        <v>42928</v>
      </c>
      <c r="AV432" s="498">
        <f t="shared" si="55"/>
        <v>42929</v>
      </c>
      <c r="AW432" s="498">
        <f t="shared" si="56"/>
        <v>42930</v>
      </c>
    </row>
    <row r="433" spans="6:49" ht="23.25" customHeight="1" x14ac:dyDescent="0.35">
      <c r="F433" s="535">
        <v>1706016</v>
      </c>
      <c r="G433" s="536" t="s">
        <v>310</v>
      </c>
      <c r="H433" s="536" t="s">
        <v>336</v>
      </c>
      <c r="I433" s="536" t="s">
        <v>1991</v>
      </c>
      <c r="J433" s="537" t="s">
        <v>44</v>
      </c>
      <c r="K433" s="538"/>
      <c r="L433" s="539">
        <v>42930</v>
      </c>
      <c r="M433" s="540"/>
      <c r="N433" s="540"/>
      <c r="O433" s="541"/>
      <c r="P433" s="539">
        <v>42931</v>
      </c>
      <c r="Q433" s="540">
        <v>42933</v>
      </c>
      <c r="R433" s="540"/>
      <c r="S433" s="541"/>
      <c r="T433" s="538">
        <v>42934</v>
      </c>
      <c r="U433" s="539">
        <v>42935</v>
      </c>
      <c r="V433" s="541"/>
      <c r="W433" s="542">
        <v>42936</v>
      </c>
      <c r="X433" s="543" t="s">
        <v>559</v>
      </c>
      <c r="Y433" s="542">
        <v>42936</v>
      </c>
      <c r="Z433" s="499" t="str">
        <f ca="1">IF(F433="","",IF(VLOOKUP(F433,PROFILE!$B$6:$L$5000,11,FALSE)&lt;&gt;"OUT",VLOOKUP(F433,PROFILE!$B$6:$L$5000,9,FALSE)-NOW(),"OUT"))</f>
        <v>OUT</v>
      </c>
      <c r="AA433" s="389">
        <f t="shared" si="51"/>
        <v>4547</v>
      </c>
      <c r="AB433" s="389">
        <v>433</v>
      </c>
      <c r="AE433" s="545"/>
      <c r="AF433" s="546"/>
      <c r="AG433" s="547" t="s">
        <v>435</v>
      </c>
      <c r="AH433" s="548"/>
      <c r="AI433" s="549"/>
      <c r="AK433" s="551"/>
      <c r="AL433" s="552"/>
      <c r="AM433" s="553" t="s">
        <v>1597</v>
      </c>
      <c r="AN433" s="554"/>
      <c r="AO433" s="555"/>
      <c r="AP433" s="556"/>
      <c r="AQ433" s="557"/>
      <c r="AR433" s="558"/>
      <c r="AS433" s="497" t="str">
        <f t="shared" si="52"/>
        <v/>
      </c>
      <c r="AT433" s="498">
        <f t="shared" si="53"/>
        <v>42930</v>
      </c>
      <c r="AU433" s="498">
        <f t="shared" si="54"/>
        <v>42933</v>
      </c>
      <c r="AV433" s="498">
        <f t="shared" si="55"/>
        <v>42934</v>
      </c>
      <c r="AW433" s="498">
        <f t="shared" si="56"/>
        <v>42936</v>
      </c>
    </row>
    <row r="434" spans="6:49" ht="23.25" customHeight="1" x14ac:dyDescent="0.35">
      <c r="F434" s="535">
        <v>1706032</v>
      </c>
      <c r="G434" s="536" t="s">
        <v>310</v>
      </c>
      <c r="H434" s="536" t="s">
        <v>336</v>
      </c>
      <c r="I434" s="536" t="s">
        <v>2039</v>
      </c>
      <c r="J434" s="537" t="s">
        <v>103</v>
      </c>
      <c r="K434" s="538"/>
      <c r="L434" s="539">
        <v>42928</v>
      </c>
      <c r="M434" s="540"/>
      <c r="N434" s="540"/>
      <c r="O434" s="541"/>
      <c r="P434" s="539">
        <v>42929</v>
      </c>
      <c r="Q434" s="540">
        <v>42931</v>
      </c>
      <c r="R434" s="540"/>
      <c r="S434" s="541"/>
      <c r="T434" s="538">
        <v>42930</v>
      </c>
      <c r="U434" s="539">
        <v>42931</v>
      </c>
      <c r="V434" s="541">
        <v>42935</v>
      </c>
      <c r="W434" s="542">
        <v>42933</v>
      </c>
      <c r="X434" s="543" t="s">
        <v>559</v>
      </c>
      <c r="Y434" s="542">
        <v>42933</v>
      </c>
      <c r="Z434" s="499" t="str">
        <f ca="1">IF(F434="","",IF(VLOOKUP(F434,PROFILE!$B$6:$L$5000,11,FALSE)&lt;&gt;"OUT",VLOOKUP(F434,PROFILE!$B$6:$L$5000,9,FALSE)-NOW(),"OUT"))</f>
        <v>OUT</v>
      </c>
      <c r="AA434" s="389">
        <f t="shared" si="51"/>
        <v>9938</v>
      </c>
      <c r="AB434" s="389">
        <v>434</v>
      </c>
      <c r="AE434" s="545"/>
      <c r="AF434" s="546"/>
      <c r="AG434" s="547" t="s">
        <v>435</v>
      </c>
      <c r="AH434" s="548"/>
      <c r="AI434" s="549"/>
      <c r="AJ434" s="550" t="s">
        <v>581</v>
      </c>
      <c r="AK434" s="551"/>
      <c r="AL434" s="552"/>
      <c r="AN434" s="554"/>
      <c r="AO434" s="555"/>
      <c r="AP434" s="556"/>
      <c r="AQ434" s="557"/>
      <c r="AR434" s="558"/>
      <c r="AS434" s="497" t="str">
        <f t="shared" si="52"/>
        <v/>
      </c>
      <c r="AT434" s="498">
        <f t="shared" si="53"/>
        <v>42928</v>
      </c>
      <c r="AU434" s="498">
        <f t="shared" si="54"/>
        <v>42931</v>
      </c>
      <c r="AV434" s="498">
        <f t="shared" si="55"/>
        <v>42930</v>
      </c>
      <c r="AW434" s="498">
        <f t="shared" si="56"/>
        <v>42935</v>
      </c>
    </row>
    <row r="435" spans="6:49" ht="23.25" customHeight="1" x14ac:dyDescent="0.35">
      <c r="F435" s="535">
        <v>1706047</v>
      </c>
      <c r="G435" s="536" t="s">
        <v>310</v>
      </c>
      <c r="H435" s="536" t="s">
        <v>336</v>
      </c>
      <c r="I435" s="536" t="s">
        <v>2088</v>
      </c>
      <c r="J435" s="537" t="s">
        <v>44</v>
      </c>
      <c r="K435" s="538"/>
      <c r="L435" s="539">
        <v>42929</v>
      </c>
      <c r="M435" s="540"/>
      <c r="N435" s="540"/>
      <c r="O435" s="541"/>
      <c r="P435" s="539">
        <v>42930</v>
      </c>
      <c r="Q435" s="540">
        <v>42931</v>
      </c>
      <c r="R435" s="540">
        <v>42933</v>
      </c>
      <c r="S435" s="541"/>
      <c r="T435" s="538">
        <v>42934</v>
      </c>
      <c r="U435" s="539">
        <v>42935</v>
      </c>
      <c r="V435" s="541"/>
      <c r="W435" s="542">
        <v>42936</v>
      </c>
      <c r="X435" s="543" t="s">
        <v>559</v>
      </c>
      <c r="Y435" s="542">
        <v>42936</v>
      </c>
      <c r="Z435" s="499" t="str">
        <f ca="1">IF(F435="","",IF(VLOOKUP(F435,PROFILE!$B$6:$L$5000,11,FALSE)&lt;&gt;"OUT",VLOOKUP(F435,PROFILE!$B$6:$L$5000,9,FALSE)-NOW(),"OUT"))</f>
        <v>OUT</v>
      </c>
      <c r="AA435" s="389">
        <f t="shared" si="51"/>
        <v>34</v>
      </c>
      <c r="AB435" s="389">
        <v>435</v>
      </c>
      <c r="AE435" s="545"/>
      <c r="AF435" s="546"/>
      <c r="AG435" s="547" t="s">
        <v>1597</v>
      </c>
      <c r="AH435" s="548"/>
      <c r="AI435" s="549"/>
      <c r="AJ435" s="550" t="s">
        <v>439</v>
      </c>
      <c r="AK435" s="551"/>
      <c r="AL435" s="552"/>
      <c r="AN435" s="554"/>
      <c r="AO435" s="555"/>
      <c r="AP435" s="556"/>
      <c r="AQ435" s="557"/>
      <c r="AR435" s="558"/>
      <c r="AS435" s="497" t="str">
        <f t="shared" si="52"/>
        <v/>
      </c>
      <c r="AT435" s="498">
        <f t="shared" si="53"/>
        <v>42929</v>
      </c>
      <c r="AU435" s="498">
        <f t="shared" si="54"/>
        <v>42933</v>
      </c>
      <c r="AV435" s="498">
        <f t="shared" si="55"/>
        <v>42934</v>
      </c>
      <c r="AW435" s="498">
        <f t="shared" si="56"/>
        <v>42936</v>
      </c>
    </row>
    <row r="436" spans="6:49" ht="23.25" customHeight="1" x14ac:dyDescent="0.35">
      <c r="F436" s="535">
        <v>1706053</v>
      </c>
      <c r="G436" s="536" t="s">
        <v>315</v>
      </c>
      <c r="H436" s="536" t="s">
        <v>2114</v>
      </c>
      <c r="I436" s="536" t="s">
        <v>2113</v>
      </c>
      <c r="J436" s="537" t="s">
        <v>43</v>
      </c>
      <c r="K436" s="538">
        <v>42929</v>
      </c>
      <c r="L436" s="539"/>
      <c r="M436" s="540"/>
      <c r="N436" s="540"/>
      <c r="O436" s="541"/>
      <c r="P436" s="539">
        <v>42930</v>
      </c>
      <c r="Q436" s="540"/>
      <c r="R436" s="540"/>
      <c r="S436" s="541"/>
      <c r="T436" s="538">
        <v>42931</v>
      </c>
      <c r="U436" s="539">
        <v>42933</v>
      </c>
      <c r="V436" s="541"/>
      <c r="W436" s="542">
        <v>42934</v>
      </c>
      <c r="X436" s="543" t="s">
        <v>559</v>
      </c>
      <c r="Y436" s="542">
        <v>42934</v>
      </c>
      <c r="Z436" s="499" t="str">
        <f ca="1">IF(F436="","",IF(VLOOKUP(F436,PROFILE!$B$6:$L$5000,11,FALSE)&lt;&gt;"OUT",VLOOKUP(F436,PROFILE!$B$6:$L$5000,9,FALSE)-NOW(),"OUT"))</f>
        <v>OUT</v>
      </c>
      <c r="AA436" s="389">
        <f t="shared" si="51"/>
        <v>4475</v>
      </c>
      <c r="AB436" s="389">
        <v>436</v>
      </c>
      <c r="AE436" s="545"/>
      <c r="AF436" s="546"/>
      <c r="AH436" s="548"/>
      <c r="AI436" s="549"/>
      <c r="AJ436" s="550" t="s">
        <v>23</v>
      </c>
      <c r="AK436" s="551"/>
      <c r="AL436" s="552"/>
      <c r="AN436" s="554"/>
      <c r="AO436" s="555"/>
      <c r="AP436" s="556" t="s">
        <v>1597</v>
      </c>
      <c r="AQ436" s="557"/>
      <c r="AR436" s="558"/>
      <c r="AS436" s="497">
        <f t="shared" si="52"/>
        <v>42929</v>
      </c>
      <c r="AT436" s="498" t="str">
        <f t="shared" si="53"/>
        <v/>
      </c>
      <c r="AU436" s="498">
        <f t="shared" si="54"/>
        <v>42930</v>
      </c>
      <c r="AV436" s="498">
        <f t="shared" si="55"/>
        <v>42931</v>
      </c>
      <c r="AW436" s="498">
        <f t="shared" si="56"/>
        <v>42934</v>
      </c>
    </row>
    <row r="437" spans="6:49" ht="23.25" customHeight="1" x14ac:dyDescent="0.35">
      <c r="F437" s="535">
        <v>1707009</v>
      </c>
      <c r="G437" s="536" t="s">
        <v>310</v>
      </c>
      <c r="H437" s="536" t="s">
        <v>336</v>
      </c>
      <c r="I437" s="536" t="s">
        <v>2202</v>
      </c>
      <c r="J437" s="537" t="s">
        <v>102</v>
      </c>
      <c r="K437" s="538">
        <v>42937</v>
      </c>
      <c r="L437" s="539">
        <v>42938</v>
      </c>
      <c r="M437" s="540"/>
      <c r="N437" s="540"/>
      <c r="O437" s="541"/>
      <c r="P437" s="539">
        <v>42940</v>
      </c>
      <c r="Q437" s="540">
        <v>42941</v>
      </c>
      <c r="R437" s="540">
        <v>42942</v>
      </c>
      <c r="S437" s="541">
        <v>42943</v>
      </c>
      <c r="T437" s="538">
        <v>42944</v>
      </c>
      <c r="U437" s="539">
        <v>42945</v>
      </c>
      <c r="V437" s="541">
        <v>42947</v>
      </c>
      <c r="W437" s="542">
        <v>42948</v>
      </c>
      <c r="X437" s="543" t="s">
        <v>559</v>
      </c>
      <c r="Y437" s="542">
        <v>42950</v>
      </c>
      <c r="Z437" s="499" t="str">
        <f ca="1">IF(F437="","",IF(VLOOKUP(F437,PROFILE!$B$6:$L$5000,11,FALSE)&lt;&gt;"OUT",VLOOKUP(F437,PROFILE!$B$6:$L$5000,9,FALSE)-NOW(),"OUT"))</f>
        <v>OUT</v>
      </c>
      <c r="AA437" s="389">
        <f t="shared" si="51"/>
        <v>7621</v>
      </c>
      <c r="AB437" s="389">
        <v>437</v>
      </c>
      <c r="AD437" s="544" t="s">
        <v>2251</v>
      </c>
      <c r="AE437" s="545"/>
      <c r="AF437" s="546"/>
      <c r="AG437" s="547" t="s">
        <v>1597</v>
      </c>
      <c r="AH437" s="548"/>
      <c r="AI437" s="549"/>
      <c r="AJ437" s="550" t="s">
        <v>581</v>
      </c>
      <c r="AK437" s="551"/>
      <c r="AL437" s="552"/>
      <c r="AN437" s="554"/>
      <c r="AO437" s="555"/>
      <c r="AP437" s="556"/>
      <c r="AQ437" s="557"/>
      <c r="AR437" s="558"/>
      <c r="AS437" s="497">
        <f t="shared" si="52"/>
        <v>42937</v>
      </c>
      <c r="AT437" s="498">
        <f t="shared" si="53"/>
        <v>42938</v>
      </c>
      <c r="AU437" s="498">
        <f t="shared" si="54"/>
        <v>42943</v>
      </c>
      <c r="AV437" s="498">
        <f t="shared" si="55"/>
        <v>42944</v>
      </c>
      <c r="AW437" s="498">
        <f t="shared" si="56"/>
        <v>42948</v>
      </c>
    </row>
    <row r="438" spans="6:49" ht="23.25" customHeight="1" x14ac:dyDescent="0.35">
      <c r="F438" s="535">
        <v>1707012</v>
      </c>
      <c r="G438" s="536" t="s">
        <v>310</v>
      </c>
      <c r="H438" s="536" t="s">
        <v>336</v>
      </c>
      <c r="I438" s="536" t="s">
        <v>2209</v>
      </c>
      <c r="J438" s="537" t="s">
        <v>179</v>
      </c>
      <c r="K438" s="538"/>
      <c r="L438" s="539">
        <v>42926</v>
      </c>
      <c r="M438" s="540">
        <v>42927</v>
      </c>
      <c r="N438" s="540"/>
      <c r="O438" s="541"/>
      <c r="P438" s="539">
        <v>42928</v>
      </c>
      <c r="Q438" s="540">
        <v>42929</v>
      </c>
      <c r="R438" s="540">
        <v>42930</v>
      </c>
      <c r="S438" s="541"/>
      <c r="T438" s="538">
        <v>42931</v>
      </c>
      <c r="U438" s="539">
        <v>42933</v>
      </c>
      <c r="V438" s="541">
        <v>42934</v>
      </c>
      <c r="W438" s="542">
        <v>42935</v>
      </c>
      <c r="X438" s="543" t="s">
        <v>559</v>
      </c>
      <c r="Y438" s="542">
        <v>42935</v>
      </c>
      <c r="Z438" s="499" t="str">
        <f ca="1">IF(F438="","",IF(VLOOKUP(F438,PROFILE!$B$6:$L$5000,11,FALSE)&lt;&gt;"OUT",VLOOKUP(F438,PROFILE!$B$6:$L$5000,9,FALSE)-NOW(),"OUT"))</f>
        <v>OUT</v>
      </c>
      <c r="AA438" s="389">
        <f t="shared" si="51"/>
        <v>6553</v>
      </c>
      <c r="AB438" s="389">
        <v>438</v>
      </c>
      <c r="AE438" s="545"/>
      <c r="AF438" s="546"/>
      <c r="AG438" s="547" t="s">
        <v>435</v>
      </c>
      <c r="AH438" s="548"/>
      <c r="AI438" s="549"/>
      <c r="AJ438" s="550" t="s">
        <v>1266</v>
      </c>
      <c r="AK438" s="551"/>
      <c r="AL438" s="552"/>
      <c r="AN438" s="554"/>
      <c r="AO438" s="555"/>
      <c r="AP438" s="556"/>
      <c r="AQ438" s="557"/>
      <c r="AR438" s="558"/>
      <c r="AS438" s="497" t="str">
        <f t="shared" si="52"/>
        <v/>
      </c>
      <c r="AT438" s="498">
        <f t="shared" si="53"/>
        <v>42927</v>
      </c>
      <c r="AU438" s="498">
        <f t="shared" si="54"/>
        <v>42930</v>
      </c>
      <c r="AV438" s="498">
        <f t="shared" si="55"/>
        <v>42931</v>
      </c>
      <c r="AW438" s="498">
        <f t="shared" si="56"/>
        <v>42935</v>
      </c>
    </row>
    <row r="439" spans="6:49" ht="23.25" customHeight="1" x14ac:dyDescent="0.35">
      <c r="F439" s="535">
        <v>1702014</v>
      </c>
      <c r="G439" s="536" t="s">
        <v>310</v>
      </c>
      <c r="H439" s="536" t="s">
        <v>384</v>
      </c>
      <c r="I439" s="536" t="s">
        <v>992</v>
      </c>
      <c r="J439" s="537" t="s">
        <v>44</v>
      </c>
      <c r="K439" s="538"/>
      <c r="L439" s="539">
        <v>42940</v>
      </c>
      <c r="M439" s="540"/>
      <c r="N439" s="540"/>
      <c r="O439" s="541"/>
      <c r="P439" s="539">
        <v>42941</v>
      </c>
      <c r="Q439" s="540">
        <v>42942</v>
      </c>
      <c r="R439" s="540"/>
      <c r="S439" s="541"/>
      <c r="T439" s="538">
        <v>42943</v>
      </c>
      <c r="U439" s="539">
        <v>42944</v>
      </c>
      <c r="V439" s="541"/>
      <c r="W439" s="542">
        <v>42945</v>
      </c>
      <c r="X439" s="543" t="s">
        <v>559</v>
      </c>
      <c r="Y439" s="542">
        <v>42945</v>
      </c>
      <c r="Z439" s="499" t="str">
        <f ca="1">IF(F439="","",IF(VLOOKUP(F439,PROFILE!$B$6:$L$5000,11,FALSE)&lt;&gt;"OUT",VLOOKUP(F439,PROFILE!$B$6:$L$5000,9,FALSE)-NOW(),"OUT"))</f>
        <v>OUT</v>
      </c>
      <c r="AA439" s="389">
        <f t="shared" si="51"/>
        <v>5396</v>
      </c>
      <c r="AB439" s="389">
        <v>439</v>
      </c>
      <c r="AE439" s="545"/>
      <c r="AF439" s="546"/>
      <c r="AH439" s="548"/>
      <c r="AI439" s="549"/>
      <c r="AJ439" s="550" t="s">
        <v>581</v>
      </c>
      <c r="AK439" s="551"/>
      <c r="AL439" s="552"/>
      <c r="AN439" s="554"/>
      <c r="AO439" s="555"/>
      <c r="AP439" s="556"/>
      <c r="AQ439" s="557"/>
      <c r="AR439" s="558"/>
      <c r="AS439" s="497" t="str">
        <f t="shared" si="52"/>
        <v/>
      </c>
      <c r="AT439" s="498">
        <f t="shared" si="53"/>
        <v>42940</v>
      </c>
      <c r="AU439" s="498">
        <f t="shared" si="54"/>
        <v>42942</v>
      </c>
      <c r="AV439" s="498">
        <f t="shared" si="55"/>
        <v>42943</v>
      </c>
      <c r="AW439" s="498">
        <f t="shared" si="56"/>
        <v>42945</v>
      </c>
    </row>
    <row r="440" spans="6:49" ht="23.25" customHeight="1" x14ac:dyDescent="0.35">
      <c r="F440" s="535">
        <v>1702091</v>
      </c>
      <c r="G440" s="536" t="s">
        <v>294</v>
      </c>
      <c r="H440" s="536" t="s">
        <v>590</v>
      </c>
      <c r="I440" s="536" t="s">
        <v>1220</v>
      </c>
      <c r="J440" s="537" t="s">
        <v>43</v>
      </c>
      <c r="K440" s="538"/>
      <c r="L440" s="539">
        <v>42934</v>
      </c>
      <c r="M440" s="540"/>
      <c r="N440" s="540"/>
      <c r="O440" s="541"/>
      <c r="P440" s="539">
        <v>42935</v>
      </c>
      <c r="Q440" s="540"/>
      <c r="R440" s="540"/>
      <c r="S440" s="541"/>
      <c r="T440" s="538">
        <v>42936</v>
      </c>
      <c r="U440" s="539">
        <v>42937</v>
      </c>
      <c r="V440" s="541"/>
      <c r="W440" s="542"/>
      <c r="X440" s="543" t="s">
        <v>559</v>
      </c>
      <c r="Y440" s="542">
        <v>42938</v>
      </c>
      <c r="Z440" s="499" t="str">
        <f ca="1">IF(F440="","",IF(VLOOKUP(F440,PROFILE!$B$6:$L$5000,11,FALSE)&lt;&gt;"OUT",VLOOKUP(F440,PROFILE!$B$6:$L$5000,9,FALSE)-NOW(),"OUT"))</f>
        <v>OUT</v>
      </c>
      <c r="AA440" s="389">
        <f t="shared" si="51"/>
        <v>9754</v>
      </c>
      <c r="AB440" s="389">
        <v>440</v>
      </c>
      <c r="AE440" s="545"/>
      <c r="AF440" s="546"/>
      <c r="AH440" s="548"/>
      <c r="AI440" s="549"/>
      <c r="AJ440" s="550" t="s">
        <v>439</v>
      </c>
      <c r="AK440" s="551"/>
      <c r="AL440" s="552"/>
      <c r="AN440" s="554"/>
      <c r="AO440" s="555"/>
      <c r="AP440" s="556"/>
      <c r="AQ440" s="557"/>
      <c r="AR440" s="558"/>
      <c r="AS440" s="497" t="str">
        <f t="shared" si="52"/>
        <v/>
      </c>
      <c r="AT440" s="498">
        <f t="shared" si="53"/>
        <v>42934</v>
      </c>
      <c r="AU440" s="498">
        <f t="shared" si="54"/>
        <v>42935</v>
      </c>
      <c r="AV440" s="498">
        <f t="shared" si="55"/>
        <v>42936</v>
      </c>
      <c r="AW440" s="498">
        <f t="shared" si="56"/>
        <v>42937</v>
      </c>
    </row>
    <row r="441" spans="6:49" ht="23.25" customHeight="1" x14ac:dyDescent="0.35">
      <c r="F441" s="535">
        <v>1705017</v>
      </c>
      <c r="G441" s="536" t="s">
        <v>328</v>
      </c>
      <c r="H441" s="536" t="s">
        <v>1769</v>
      </c>
      <c r="I441" s="536" t="s">
        <v>1768</v>
      </c>
      <c r="J441" s="537" t="s">
        <v>1527</v>
      </c>
      <c r="K441" s="538">
        <v>42933</v>
      </c>
      <c r="L441" s="539"/>
      <c r="M441" s="540"/>
      <c r="N441" s="540"/>
      <c r="O441" s="541"/>
      <c r="P441" s="539">
        <v>42934</v>
      </c>
      <c r="Q441" s="540"/>
      <c r="R441" s="540"/>
      <c r="S441" s="541"/>
      <c r="T441" s="538">
        <v>42935</v>
      </c>
      <c r="U441" s="539">
        <v>42936</v>
      </c>
      <c r="V441" s="541"/>
      <c r="W441" s="542"/>
      <c r="X441" s="543" t="s">
        <v>559</v>
      </c>
      <c r="Y441" s="542">
        <v>42936</v>
      </c>
      <c r="Z441" s="499" t="str">
        <f ca="1">IF(F441="","",IF(VLOOKUP(F441,PROFILE!$B$6:$L$5000,11,FALSE)&lt;&gt;"OUT",VLOOKUP(F441,PROFILE!$B$6:$L$5000,9,FALSE)-NOW(),"OUT"))</f>
        <v>OUT</v>
      </c>
      <c r="AA441" s="389">
        <f t="shared" si="51"/>
        <v>5049</v>
      </c>
      <c r="AB441" s="389">
        <v>441</v>
      </c>
      <c r="AE441" s="545"/>
      <c r="AF441" s="546"/>
      <c r="AH441" s="548"/>
      <c r="AI441" s="549"/>
      <c r="AJ441" s="550" t="s">
        <v>23</v>
      </c>
      <c r="AK441" s="551"/>
      <c r="AL441" s="552"/>
      <c r="AN441" s="554"/>
      <c r="AO441" s="555"/>
      <c r="AP441" s="556" t="s">
        <v>1597</v>
      </c>
      <c r="AQ441" s="557"/>
      <c r="AR441" s="558"/>
      <c r="AS441" s="497">
        <f t="shared" si="52"/>
        <v>42933</v>
      </c>
      <c r="AT441" s="498" t="str">
        <f t="shared" si="53"/>
        <v/>
      </c>
      <c r="AU441" s="498">
        <f t="shared" si="54"/>
        <v>42934</v>
      </c>
      <c r="AV441" s="498">
        <f t="shared" si="55"/>
        <v>42935</v>
      </c>
      <c r="AW441" s="498">
        <f t="shared" si="56"/>
        <v>42936</v>
      </c>
    </row>
    <row r="442" spans="6:49" ht="23.25" customHeight="1" x14ac:dyDescent="0.35">
      <c r="F442" s="535">
        <v>1705063</v>
      </c>
      <c r="G442" s="536" t="s">
        <v>328</v>
      </c>
      <c r="H442" s="536" t="s">
        <v>630</v>
      </c>
      <c r="I442" s="536" t="s">
        <v>1937</v>
      </c>
      <c r="J442" s="537" t="s">
        <v>44</v>
      </c>
      <c r="K442" s="538"/>
      <c r="L442" s="539">
        <v>42936</v>
      </c>
      <c r="M442" s="540"/>
      <c r="N442" s="540"/>
      <c r="O442" s="541"/>
      <c r="P442" s="539">
        <v>42937</v>
      </c>
      <c r="Q442" s="540">
        <v>42938</v>
      </c>
      <c r="R442" s="540"/>
      <c r="S442" s="541"/>
      <c r="T442" s="538">
        <v>42940</v>
      </c>
      <c r="U442" s="539">
        <v>42941</v>
      </c>
      <c r="V442" s="541"/>
      <c r="W442" s="542"/>
      <c r="X442" s="543" t="s">
        <v>559</v>
      </c>
      <c r="Y442" s="542">
        <v>42941</v>
      </c>
      <c r="Z442" s="499" t="str">
        <f ca="1">IF(F442="","",IF(VLOOKUP(F442,PROFILE!$B$6:$L$5000,11,FALSE)&lt;&gt;"OUT",VLOOKUP(F442,PROFILE!$B$6:$L$5000,9,FALSE)-NOW(),"OUT"))</f>
        <v>OUT</v>
      </c>
      <c r="AA442" s="389">
        <f t="shared" si="51"/>
        <v>7656</v>
      </c>
      <c r="AB442" s="389">
        <v>442</v>
      </c>
      <c r="AE442" s="545"/>
      <c r="AF442" s="546"/>
      <c r="AH442" s="548"/>
      <c r="AI442" s="549"/>
      <c r="AJ442" s="550" t="s">
        <v>1266</v>
      </c>
      <c r="AK442" s="551"/>
      <c r="AL442" s="552"/>
      <c r="AN442" s="554"/>
      <c r="AO442" s="555"/>
      <c r="AP442" s="556"/>
      <c r="AQ442" s="557"/>
      <c r="AR442" s="558"/>
      <c r="AS442" s="497" t="str">
        <f t="shared" si="52"/>
        <v/>
      </c>
      <c r="AT442" s="498">
        <f t="shared" si="53"/>
        <v>42936</v>
      </c>
      <c r="AU442" s="498">
        <f t="shared" si="54"/>
        <v>42938</v>
      </c>
      <c r="AV442" s="498">
        <f t="shared" si="55"/>
        <v>42940</v>
      </c>
      <c r="AW442" s="498">
        <f t="shared" si="56"/>
        <v>42941</v>
      </c>
    </row>
    <row r="443" spans="6:49" ht="23.25" customHeight="1" x14ac:dyDescent="0.35">
      <c r="F443" s="535">
        <v>1706012</v>
      </c>
      <c r="G443" s="536" t="s">
        <v>310</v>
      </c>
      <c r="H443" s="536" t="s">
        <v>336</v>
      </c>
      <c r="I443" s="536" t="s">
        <v>1967</v>
      </c>
      <c r="J443" s="537" t="s">
        <v>44</v>
      </c>
      <c r="K443" s="538"/>
      <c r="L443" s="539">
        <v>42933</v>
      </c>
      <c r="M443" s="540"/>
      <c r="N443" s="540"/>
      <c r="O443" s="541"/>
      <c r="P443" s="539">
        <v>42934</v>
      </c>
      <c r="Q443" s="540"/>
      <c r="R443" s="540"/>
      <c r="S443" s="541"/>
      <c r="T443" s="538">
        <v>42935</v>
      </c>
      <c r="U443" s="539">
        <v>42936</v>
      </c>
      <c r="V443" s="541"/>
      <c r="W443" s="542"/>
      <c r="X443" s="543" t="s">
        <v>559</v>
      </c>
      <c r="Y443" s="542">
        <v>42936</v>
      </c>
      <c r="Z443" s="499" t="str">
        <f ca="1">IF(F443="","",IF(VLOOKUP(F443,PROFILE!$B$6:$L$5000,11,FALSE)&lt;&gt;"OUT",VLOOKUP(F443,PROFILE!$B$6:$L$5000,9,FALSE)-NOW(),"OUT"))</f>
        <v>OUT</v>
      </c>
      <c r="AA443" s="389">
        <f t="shared" si="51"/>
        <v>4237</v>
      </c>
      <c r="AB443" s="389">
        <v>443</v>
      </c>
      <c r="AE443" s="545"/>
      <c r="AF443" s="546"/>
      <c r="AH443" s="548"/>
      <c r="AI443" s="549"/>
      <c r="AK443" s="551"/>
      <c r="AL443" s="552"/>
      <c r="AN443" s="554"/>
      <c r="AO443" s="555"/>
      <c r="AP443" s="556"/>
      <c r="AQ443" s="557"/>
      <c r="AR443" s="558"/>
      <c r="AS443" s="497" t="str">
        <f t="shared" si="52"/>
        <v/>
      </c>
      <c r="AT443" s="498">
        <f t="shared" si="53"/>
        <v>42933</v>
      </c>
      <c r="AU443" s="498">
        <f t="shared" si="54"/>
        <v>42934</v>
      </c>
      <c r="AV443" s="498">
        <f t="shared" si="55"/>
        <v>42935</v>
      </c>
      <c r="AW443" s="498">
        <f t="shared" si="56"/>
        <v>42936</v>
      </c>
    </row>
    <row r="444" spans="6:49" ht="23.25" customHeight="1" x14ac:dyDescent="0.35">
      <c r="F444" s="535">
        <v>1706025</v>
      </c>
      <c r="G444" s="536" t="s">
        <v>310</v>
      </c>
      <c r="H444" s="536" t="s">
        <v>499</v>
      </c>
      <c r="I444" s="536" t="s">
        <v>2018</v>
      </c>
      <c r="J444" s="537" t="s">
        <v>44</v>
      </c>
      <c r="K444" s="538"/>
      <c r="L444" s="539">
        <v>42936</v>
      </c>
      <c r="M444" s="540"/>
      <c r="N444" s="540"/>
      <c r="O444" s="541"/>
      <c r="P444" s="539">
        <v>42937</v>
      </c>
      <c r="Q444" s="540">
        <v>42938</v>
      </c>
      <c r="R444" s="540"/>
      <c r="S444" s="541"/>
      <c r="T444" s="538">
        <v>42940</v>
      </c>
      <c r="U444" s="539">
        <v>42941</v>
      </c>
      <c r="V444" s="541"/>
      <c r="W444" s="542">
        <v>42942</v>
      </c>
      <c r="X444" s="543" t="s">
        <v>559</v>
      </c>
      <c r="Y444" s="542">
        <v>42942</v>
      </c>
      <c r="Z444" s="499" t="str">
        <f ca="1">IF(F444="","",IF(VLOOKUP(F444,PROFILE!$B$6:$L$5000,11,FALSE)&lt;&gt;"OUT",VLOOKUP(F444,PROFILE!$B$6:$L$5000,9,FALSE)-NOW(),"OUT"))</f>
        <v>OUT</v>
      </c>
      <c r="AA444" s="389">
        <f t="shared" si="51"/>
        <v>9872</v>
      </c>
      <c r="AB444" s="389">
        <v>444</v>
      </c>
      <c r="AE444" s="545"/>
      <c r="AF444" s="546"/>
      <c r="AH444" s="548"/>
      <c r="AI444" s="549"/>
      <c r="AJ444" s="550" t="s">
        <v>581</v>
      </c>
      <c r="AK444" s="551"/>
      <c r="AL444" s="552"/>
      <c r="AN444" s="554"/>
      <c r="AO444" s="555"/>
      <c r="AP444" s="556"/>
      <c r="AQ444" s="557"/>
      <c r="AR444" s="558"/>
      <c r="AS444" s="497" t="str">
        <f t="shared" si="52"/>
        <v/>
      </c>
      <c r="AT444" s="498">
        <f t="shared" si="53"/>
        <v>42936</v>
      </c>
      <c r="AU444" s="498">
        <f t="shared" si="54"/>
        <v>42938</v>
      </c>
      <c r="AV444" s="498">
        <f t="shared" si="55"/>
        <v>42940</v>
      </c>
      <c r="AW444" s="498">
        <f t="shared" si="56"/>
        <v>42942</v>
      </c>
    </row>
    <row r="445" spans="6:49" ht="23.25" customHeight="1" x14ac:dyDescent="0.35">
      <c r="F445" s="535">
        <v>1707002</v>
      </c>
      <c r="G445" s="536" t="s">
        <v>310</v>
      </c>
      <c r="H445" s="536" t="s">
        <v>311</v>
      </c>
      <c r="I445" s="536" t="s">
        <v>2393</v>
      </c>
      <c r="J445" s="537" t="s">
        <v>44</v>
      </c>
      <c r="K445" s="538"/>
      <c r="L445" s="539">
        <v>42930</v>
      </c>
      <c r="M445" s="540"/>
      <c r="N445" s="540"/>
      <c r="O445" s="541"/>
      <c r="P445" s="539">
        <v>42931</v>
      </c>
      <c r="Q445" s="540">
        <v>42933</v>
      </c>
      <c r="R445" s="540">
        <v>42934</v>
      </c>
      <c r="S445" s="541">
        <v>42935</v>
      </c>
      <c r="T445" s="538">
        <v>42936</v>
      </c>
      <c r="U445" s="539">
        <v>42937</v>
      </c>
      <c r="V445" s="541">
        <v>42938</v>
      </c>
      <c r="W445" s="542"/>
      <c r="X445" s="543" t="s">
        <v>559</v>
      </c>
      <c r="Y445" s="542">
        <v>42938</v>
      </c>
      <c r="Z445" s="499" t="str">
        <f ca="1">IF(F445="","",IF(VLOOKUP(F445,PROFILE!$B$6:$L$5000,11,FALSE)&lt;&gt;"OUT",VLOOKUP(F445,PROFILE!$B$6:$L$5000,9,FALSE)-NOW(),"OUT"))</f>
        <v>OUT</v>
      </c>
      <c r="AA445" s="389">
        <f t="shared" si="51"/>
        <v>42772</v>
      </c>
      <c r="AB445" s="389">
        <v>445</v>
      </c>
      <c r="AE445" s="545"/>
      <c r="AF445" s="546"/>
      <c r="AH445" s="548"/>
      <c r="AI445" s="549"/>
      <c r="AJ445" s="550" t="s">
        <v>1266</v>
      </c>
      <c r="AK445" s="551"/>
      <c r="AL445" s="552"/>
      <c r="AN445" s="554"/>
      <c r="AO445" s="555"/>
      <c r="AP445" s="556"/>
      <c r="AQ445" s="557"/>
      <c r="AR445" s="558"/>
      <c r="AS445" s="497" t="str">
        <f t="shared" si="52"/>
        <v/>
      </c>
      <c r="AT445" s="498">
        <f t="shared" si="53"/>
        <v>42930</v>
      </c>
      <c r="AU445" s="498">
        <f t="shared" si="54"/>
        <v>42935</v>
      </c>
      <c r="AV445" s="498">
        <f t="shared" si="55"/>
        <v>42936</v>
      </c>
      <c r="AW445" s="498">
        <f t="shared" si="56"/>
        <v>42938</v>
      </c>
    </row>
    <row r="446" spans="6:49" ht="23.25" customHeight="1" x14ac:dyDescent="0.35">
      <c r="F446" s="535">
        <v>1706046</v>
      </c>
      <c r="G446" s="536" t="s">
        <v>310</v>
      </c>
      <c r="H446" s="536" t="s">
        <v>336</v>
      </c>
      <c r="I446" s="536" t="s">
        <v>2086</v>
      </c>
      <c r="J446" s="537" t="s">
        <v>44</v>
      </c>
      <c r="K446" s="538"/>
      <c r="L446" s="539">
        <v>42935</v>
      </c>
      <c r="M446" s="540"/>
      <c r="N446" s="540"/>
      <c r="O446" s="541"/>
      <c r="P446" s="539">
        <v>42936</v>
      </c>
      <c r="Q446" s="540">
        <v>42937</v>
      </c>
      <c r="R446" s="540"/>
      <c r="S446" s="541"/>
      <c r="T446" s="538">
        <v>42938</v>
      </c>
      <c r="U446" s="539">
        <v>42940</v>
      </c>
      <c r="V446" s="541"/>
      <c r="W446" s="542">
        <v>42941</v>
      </c>
      <c r="X446" s="543" t="s">
        <v>559</v>
      </c>
      <c r="Y446" s="542">
        <v>42941</v>
      </c>
      <c r="Z446" s="499" t="str">
        <f ca="1">IF(F446="","",IF(VLOOKUP(F446,PROFILE!$B$6:$L$5000,11,FALSE)&lt;&gt;"OUT",VLOOKUP(F446,PROFILE!$B$6:$L$5000,9,FALSE)-NOW(),"OUT"))</f>
        <v>OUT</v>
      </c>
      <c r="AA446" s="389">
        <f t="shared" si="51"/>
        <v>5630</v>
      </c>
      <c r="AB446" s="389">
        <v>446</v>
      </c>
      <c r="AE446" s="545"/>
      <c r="AF446" s="546"/>
      <c r="AH446" s="548"/>
      <c r="AI446" s="549"/>
      <c r="AK446" s="551"/>
      <c r="AL446" s="552"/>
      <c r="AN446" s="554"/>
      <c r="AO446" s="555"/>
      <c r="AP446" s="556"/>
      <c r="AQ446" s="557"/>
      <c r="AR446" s="558"/>
      <c r="AS446" s="497" t="str">
        <f t="shared" si="52"/>
        <v/>
      </c>
      <c r="AT446" s="498">
        <f t="shared" si="53"/>
        <v>42935</v>
      </c>
      <c r="AU446" s="498">
        <f t="shared" si="54"/>
        <v>42937</v>
      </c>
      <c r="AV446" s="498">
        <f t="shared" si="55"/>
        <v>42938</v>
      </c>
      <c r="AW446" s="498">
        <f t="shared" si="56"/>
        <v>42941</v>
      </c>
    </row>
    <row r="447" spans="6:49" ht="23.25" customHeight="1" x14ac:dyDescent="0.35">
      <c r="F447" s="535">
        <v>1706057</v>
      </c>
      <c r="G447" s="536" t="s">
        <v>310</v>
      </c>
      <c r="H447" s="536" t="s">
        <v>336</v>
      </c>
      <c r="I447" s="536" t="s">
        <v>2124</v>
      </c>
      <c r="J447" s="537" t="s">
        <v>1527</v>
      </c>
      <c r="K447" s="538"/>
      <c r="L447" s="539">
        <v>42936</v>
      </c>
      <c r="M447" s="540"/>
      <c r="N447" s="540"/>
      <c r="O447" s="541"/>
      <c r="P447" s="539">
        <v>42937</v>
      </c>
      <c r="Q447" s="540"/>
      <c r="R447" s="540"/>
      <c r="S447" s="541"/>
      <c r="T447" s="538">
        <v>42938</v>
      </c>
      <c r="U447" s="539">
        <v>42940</v>
      </c>
      <c r="V447" s="541"/>
      <c r="W447" s="542"/>
      <c r="X447" s="543" t="s">
        <v>559</v>
      </c>
      <c r="Y447" s="542">
        <v>42940</v>
      </c>
      <c r="Z447" s="499" t="str">
        <f ca="1">IF(F447="","",IF(VLOOKUP(F447,PROFILE!$B$6:$L$5000,11,FALSE)&lt;&gt;"OUT",VLOOKUP(F447,PROFILE!$B$6:$L$5000,9,FALSE)-NOW(),"OUT"))</f>
        <v>OUT</v>
      </c>
      <c r="AA447" s="389">
        <f t="shared" si="51"/>
        <v>957</v>
      </c>
      <c r="AB447" s="389">
        <v>447</v>
      </c>
      <c r="AE447" s="545"/>
      <c r="AF447" s="546"/>
      <c r="AH447" s="548"/>
      <c r="AI447" s="549"/>
      <c r="AJ447" s="550" t="s">
        <v>23</v>
      </c>
      <c r="AK447" s="551"/>
      <c r="AL447" s="552"/>
      <c r="AN447" s="554"/>
      <c r="AO447" s="555"/>
      <c r="AP447" s="556"/>
      <c r="AQ447" s="557"/>
      <c r="AR447" s="558"/>
      <c r="AS447" s="497" t="str">
        <f t="shared" si="52"/>
        <v/>
      </c>
      <c r="AT447" s="498">
        <f t="shared" si="53"/>
        <v>42936</v>
      </c>
      <c r="AU447" s="498">
        <f t="shared" si="54"/>
        <v>42937</v>
      </c>
      <c r="AV447" s="498">
        <f t="shared" si="55"/>
        <v>42938</v>
      </c>
      <c r="AW447" s="498">
        <f t="shared" si="56"/>
        <v>42940</v>
      </c>
    </row>
    <row r="448" spans="6:49" ht="23.25" customHeight="1" x14ac:dyDescent="0.35">
      <c r="F448" s="535">
        <v>1706066</v>
      </c>
      <c r="G448" s="536" t="s">
        <v>310</v>
      </c>
      <c r="H448" s="536" t="s">
        <v>333</v>
      </c>
      <c r="I448" s="536" t="s">
        <v>2163</v>
      </c>
      <c r="J448" s="537" t="s">
        <v>1527</v>
      </c>
      <c r="K448" s="538"/>
      <c r="L448" s="539">
        <v>42934</v>
      </c>
      <c r="M448" s="540"/>
      <c r="N448" s="540"/>
      <c r="O448" s="541"/>
      <c r="P448" s="539">
        <v>42935</v>
      </c>
      <c r="Q448" s="540"/>
      <c r="R448" s="540"/>
      <c r="S448" s="541"/>
      <c r="T448" s="538">
        <v>42936</v>
      </c>
      <c r="U448" s="539">
        <v>42937</v>
      </c>
      <c r="V448" s="541"/>
      <c r="W448" s="542"/>
      <c r="X448" s="543" t="s">
        <v>559</v>
      </c>
      <c r="Y448" s="542">
        <v>42938</v>
      </c>
      <c r="Z448" s="499" t="str">
        <f ca="1">IF(F448="","",IF(VLOOKUP(F448,PROFILE!$B$6:$L$5000,11,FALSE)&lt;&gt;"OUT",VLOOKUP(F448,PROFILE!$B$6:$L$5000,9,FALSE)-NOW(),"OUT"))</f>
        <v>OUT</v>
      </c>
      <c r="AA448" s="389">
        <f t="shared" si="51"/>
        <v>224</v>
      </c>
      <c r="AB448" s="389">
        <v>448</v>
      </c>
      <c r="AE448" s="545"/>
      <c r="AF448" s="546"/>
      <c r="AH448" s="548"/>
      <c r="AI448" s="549"/>
      <c r="AJ448" s="550" t="s">
        <v>23</v>
      </c>
      <c r="AK448" s="551"/>
      <c r="AL448" s="552"/>
      <c r="AN448" s="554"/>
      <c r="AO448" s="555"/>
      <c r="AP448" s="556"/>
      <c r="AQ448" s="557"/>
      <c r="AR448" s="558"/>
      <c r="AS448" s="497" t="str">
        <f t="shared" si="52"/>
        <v/>
      </c>
      <c r="AT448" s="498">
        <f t="shared" si="53"/>
        <v>42934</v>
      </c>
      <c r="AU448" s="498">
        <f t="shared" si="54"/>
        <v>42935</v>
      </c>
      <c r="AV448" s="498">
        <f t="shared" si="55"/>
        <v>42936</v>
      </c>
      <c r="AW448" s="498">
        <f t="shared" si="56"/>
        <v>42937</v>
      </c>
    </row>
    <row r="449" spans="6:49" ht="23.25" customHeight="1" x14ac:dyDescent="0.35">
      <c r="F449" s="535">
        <v>1706043</v>
      </c>
      <c r="G449" s="536" t="s">
        <v>294</v>
      </c>
      <c r="H449" s="536" t="s">
        <v>389</v>
      </c>
      <c r="I449" s="536" t="s">
        <v>2065</v>
      </c>
      <c r="J449" s="537" t="s">
        <v>102</v>
      </c>
      <c r="K449" s="538"/>
      <c r="L449" s="539">
        <v>42934</v>
      </c>
      <c r="M449" s="540"/>
      <c r="N449" s="540"/>
      <c r="O449" s="541"/>
      <c r="P449" s="539">
        <v>42935</v>
      </c>
      <c r="Q449" s="540"/>
      <c r="R449" s="540"/>
      <c r="S449" s="541"/>
      <c r="T449" s="538">
        <v>42936</v>
      </c>
      <c r="U449" s="539">
        <v>42937</v>
      </c>
      <c r="V449" s="541"/>
      <c r="W449" s="542"/>
      <c r="X449" s="543" t="s">
        <v>559</v>
      </c>
      <c r="Y449" s="542">
        <v>42938</v>
      </c>
      <c r="Z449" s="499" t="str">
        <f ca="1">IF(F449="","",IF(VLOOKUP(F449,PROFILE!$B$6:$L$5000,11,FALSE)&lt;&gt;"OUT",VLOOKUP(F449,PROFILE!$B$6:$L$5000,9,FALSE)-NOW(),"OUT"))</f>
        <v>OUT</v>
      </c>
      <c r="AA449" s="389">
        <f t="shared" si="51"/>
        <v>1006</v>
      </c>
      <c r="AB449" s="389">
        <v>449</v>
      </c>
      <c r="AE449" s="545"/>
      <c r="AF449" s="546"/>
      <c r="AH449" s="548"/>
      <c r="AI449" s="549"/>
      <c r="AJ449" s="550" t="s">
        <v>439</v>
      </c>
      <c r="AK449" s="551"/>
      <c r="AL449" s="552"/>
      <c r="AN449" s="554"/>
      <c r="AO449" s="555"/>
      <c r="AP449" s="556"/>
      <c r="AQ449" s="557"/>
      <c r="AR449" s="558"/>
      <c r="AS449" s="497" t="str">
        <f t="shared" si="52"/>
        <v/>
      </c>
      <c r="AT449" s="498">
        <f t="shared" si="53"/>
        <v>42934</v>
      </c>
      <c r="AU449" s="498">
        <f t="shared" si="54"/>
        <v>42935</v>
      </c>
      <c r="AV449" s="498">
        <f t="shared" si="55"/>
        <v>42936</v>
      </c>
      <c r="AW449" s="498">
        <f t="shared" si="56"/>
        <v>42937</v>
      </c>
    </row>
    <row r="450" spans="6:49" ht="23.25" customHeight="1" x14ac:dyDescent="0.35">
      <c r="F450" s="535">
        <v>1707003</v>
      </c>
      <c r="G450" s="536" t="s">
        <v>294</v>
      </c>
      <c r="H450" s="536" t="s">
        <v>590</v>
      </c>
      <c r="I450" s="536" t="s">
        <v>1692</v>
      </c>
      <c r="J450" s="537" t="s">
        <v>43</v>
      </c>
      <c r="K450" s="538"/>
      <c r="L450" s="539">
        <v>42935</v>
      </c>
      <c r="M450" s="540"/>
      <c r="N450" s="540"/>
      <c r="O450" s="541"/>
      <c r="P450" s="539">
        <v>42936</v>
      </c>
      <c r="Q450" s="540"/>
      <c r="R450" s="540"/>
      <c r="S450" s="541"/>
      <c r="T450" s="538">
        <v>42937</v>
      </c>
      <c r="U450" s="539">
        <v>42938</v>
      </c>
      <c r="V450" s="541"/>
      <c r="W450" s="542">
        <v>42940</v>
      </c>
      <c r="X450" s="543" t="s">
        <v>559</v>
      </c>
      <c r="Y450" s="542">
        <v>42940</v>
      </c>
      <c r="Z450" s="499" t="str">
        <f ca="1">IF(F450="","",IF(VLOOKUP(F450,PROFILE!$B$6:$L$5000,11,FALSE)&lt;&gt;"OUT",VLOOKUP(F450,PROFILE!$B$6:$L$5000,9,FALSE)-NOW(),"OUT"))</f>
        <v>OUT</v>
      </c>
      <c r="AA450" s="389">
        <f t="shared" si="51"/>
        <v>7221</v>
      </c>
      <c r="AB450" s="389">
        <v>450</v>
      </c>
      <c r="AE450" s="545"/>
      <c r="AF450" s="546"/>
      <c r="AG450" s="547" t="s">
        <v>1597</v>
      </c>
      <c r="AH450" s="548"/>
      <c r="AI450" s="549"/>
      <c r="AJ450" s="550" t="s">
        <v>439</v>
      </c>
      <c r="AK450" s="551"/>
      <c r="AL450" s="552"/>
      <c r="AN450" s="554"/>
      <c r="AO450" s="555"/>
      <c r="AP450" s="556"/>
      <c r="AQ450" s="557"/>
      <c r="AR450" s="558"/>
      <c r="AS450" s="497" t="str">
        <f t="shared" si="52"/>
        <v/>
      </c>
      <c r="AT450" s="498">
        <f t="shared" si="53"/>
        <v>42935</v>
      </c>
      <c r="AU450" s="498">
        <f t="shared" si="54"/>
        <v>42936</v>
      </c>
      <c r="AV450" s="498">
        <f t="shared" si="55"/>
        <v>42937</v>
      </c>
      <c r="AW450" s="498">
        <f t="shared" si="56"/>
        <v>42940</v>
      </c>
    </row>
    <row r="451" spans="6:49" ht="23.25" customHeight="1" x14ac:dyDescent="0.35">
      <c r="F451" s="535">
        <v>1707014</v>
      </c>
      <c r="G451" s="536" t="s">
        <v>310</v>
      </c>
      <c r="H451" s="536" t="s">
        <v>400</v>
      </c>
      <c r="I451" s="536" t="s">
        <v>2218</v>
      </c>
      <c r="J451" s="537" t="s">
        <v>43</v>
      </c>
      <c r="K451" s="538"/>
      <c r="L451" s="539">
        <v>42936</v>
      </c>
      <c r="M451" s="540"/>
      <c r="N451" s="540"/>
      <c r="O451" s="541"/>
      <c r="P451" s="539">
        <v>42937</v>
      </c>
      <c r="Q451" s="540"/>
      <c r="R451" s="540"/>
      <c r="S451" s="541"/>
      <c r="T451" s="538">
        <v>42938</v>
      </c>
      <c r="U451" s="539">
        <v>42940</v>
      </c>
      <c r="V451" s="541"/>
      <c r="W451" s="542"/>
      <c r="X451" s="543" t="s">
        <v>559</v>
      </c>
      <c r="Y451" s="542">
        <v>42940</v>
      </c>
      <c r="Z451" s="499" t="str">
        <f ca="1">IF(F451="","",IF(VLOOKUP(F451,PROFILE!$B$6:$L$5000,11,FALSE)&lt;&gt;"OUT",VLOOKUP(F451,PROFILE!$B$6:$L$5000,9,FALSE)-NOW(),"OUT"))</f>
        <v>OUT</v>
      </c>
      <c r="AA451" s="389">
        <f t="shared" si="51"/>
        <v>7284</v>
      </c>
      <c r="AB451" s="389">
        <v>451</v>
      </c>
      <c r="AE451" s="545"/>
      <c r="AF451" s="546"/>
      <c r="AH451" s="548"/>
      <c r="AI451" s="549"/>
      <c r="AJ451" s="550" t="s">
        <v>1447</v>
      </c>
      <c r="AK451" s="551"/>
      <c r="AL451" s="552"/>
      <c r="AN451" s="554"/>
      <c r="AO451" s="555"/>
      <c r="AP451" s="556"/>
      <c r="AQ451" s="557"/>
      <c r="AR451" s="558"/>
      <c r="AS451" s="497" t="str">
        <f t="shared" si="52"/>
        <v/>
      </c>
      <c r="AT451" s="498">
        <f t="shared" si="53"/>
        <v>42936</v>
      </c>
      <c r="AU451" s="498">
        <f t="shared" si="54"/>
        <v>42937</v>
      </c>
      <c r="AV451" s="498">
        <f t="shared" si="55"/>
        <v>42938</v>
      </c>
      <c r="AW451" s="498">
        <f t="shared" si="56"/>
        <v>42940</v>
      </c>
    </row>
    <row r="452" spans="6:49" ht="23.25" customHeight="1" x14ac:dyDescent="0.35">
      <c r="F452" s="535">
        <v>1707034</v>
      </c>
      <c r="G452" s="536" t="s">
        <v>294</v>
      </c>
      <c r="H452" s="536" t="s">
        <v>590</v>
      </c>
      <c r="I452" s="536" t="s">
        <v>2285</v>
      </c>
      <c r="J452" s="537" t="s">
        <v>44</v>
      </c>
      <c r="K452" s="538"/>
      <c r="L452" s="539">
        <v>42938</v>
      </c>
      <c r="M452" s="540"/>
      <c r="N452" s="540"/>
      <c r="O452" s="541"/>
      <c r="P452" s="539">
        <v>42940</v>
      </c>
      <c r="Q452" s="540">
        <v>42941</v>
      </c>
      <c r="R452" s="540"/>
      <c r="S452" s="541"/>
      <c r="T452" s="538">
        <v>42942</v>
      </c>
      <c r="U452" s="539">
        <v>42943</v>
      </c>
      <c r="V452" s="541"/>
      <c r="W452" s="542"/>
      <c r="X452" s="543" t="s">
        <v>559</v>
      </c>
      <c r="Y452" s="542">
        <v>42943</v>
      </c>
      <c r="Z452" s="499" t="str">
        <f ca="1">IF(F452="","",IF(VLOOKUP(F452,PROFILE!$B$6:$L$5000,11,FALSE)&lt;&gt;"OUT",VLOOKUP(F452,PROFILE!$B$6:$L$5000,9,FALSE)-NOW(),"OUT"))</f>
        <v>OUT</v>
      </c>
      <c r="AA452" s="389">
        <f t="shared" si="51"/>
        <v>4220</v>
      </c>
      <c r="AB452" s="389">
        <v>452</v>
      </c>
      <c r="AE452" s="545"/>
      <c r="AF452" s="546"/>
      <c r="AH452" s="548"/>
      <c r="AI452" s="549"/>
      <c r="AJ452" s="550" t="s">
        <v>439</v>
      </c>
      <c r="AK452" s="551"/>
      <c r="AL452" s="552"/>
      <c r="AN452" s="554"/>
      <c r="AO452" s="555"/>
      <c r="AP452" s="556"/>
      <c r="AQ452" s="557"/>
      <c r="AR452" s="558"/>
      <c r="AS452" s="497" t="str">
        <f t="shared" si="52"/>
        <v/>
      </c>
      <c r="AT452" s="498">
        <f t="shared" si="53"/>
        <v>42938</v>
      </c>
      <c r="AU452" s="498">
        <f t="shared" si="54"/>
        <v>42941</v>
      </c>
      <c r="AV452" s="498">
        <f t="shared" si="55"/>
        <v>42942</v>
      </c>
      <c r="AW452" s="498">
        <f t="shared" si="56"/>
        <v>42943</v>
      </c>
    </row>
    <row r="453" spans="6:49" ht="23.25" customHeight="1" x14ac:dyDescent="0.35">
      <c r="F453" s="535">
        <v>1707037</v>
      </c>
      <c r="G453" s="536" t="s">
        <v>315</v>
      </c>
      <c r="H453" s="536" t="s">
        <v>460</v>
      </c>
      <c r="I453" s="536" t="s">
        <v>2291</v>
      </c>
      <c r="J453" s="537" t="s">
        <v>43</v>
      </c>
      <c r="K453" s="538"/>
      <c r="L453" s="539">
        <v>42937</v>
      </c>
      <c r="M453" s="540"/>
      <c r="N453" s="540"/>
      <c r="O453" s="541"/>
      <c r="P453" s="539">
        <v>42938</v>
      </c>
      <c r="Q453" s="540"/>
      <c r="R453" s="540"/>
      <c r="S453" s="541"/>
      <c r="T453" s="538">
        <v>42940</v>
      </c>
      <c r="U453" s="539">
        <v>42941</v>
      </c>
      <c r="V453" s="541"/>
      <c r="W453" s="542">
        <v>42942</v>
      </c>
      <c r="X453" s="543" t="s">
        <v>559</v>
      </c>
      <c r="Y453" s="542">
        <v>42942</v>
      </c>
      <c r="Z453" s="499" t="str">
        <f ca="1">IF(F453="","",IF(VLOOKUP(F453,PROFILE!$B$6:$L$5000,11,FALSE)&lt;&gt;"OUT",VLOOKUP(F453,PROFILE!$B$6:$L$5000,9,FALSE)-NOW(),"OUT"))</f>
        <v>OUT</v>
      </c>
      <c r="AA453" s="389">
        <f t="shared" si="51"/>
        <v>7252</v>
      </c>
      <c r="AB453" s="389">
        <v>453</v>
      </c>
      <c r="AE453" s="545"/>
      <c r="AF453" s="546"/>
      <c r="AH453" s="548"/>
      <c r="AI453" s="549"/>
      <c r="AJ453" s="550" t="s">
        <v>23</v>
      </c>
      <c r="AK453" s="551"/>
      <c r="AL453" s="552"/>
      <c r="AN453" s="554"/>
      <c r="AO453" s="555"/>
      <c r="AP453" s="556"/>
      <c r="AQ453" s="557"/>
      <c r="AR453" s="558"/>
      <c r="AS453" s="497" t="str">
        <f t="shared" si="52"/>
        <v/>
      </c>
      <c r="AT453" s="498">
        <f t="shared" si="53"/>
        <v>42937</v>
      </c>
      <c r="AU453" s="498">
        <f t="shared" si="54"/>
        <v>42938</v>
      </c>
      <c r="AV453" s="498">
        <f t="shared" si="55"/>
        <v>42940</v>
      </c>
      <c r="AW453" s="498">
        <f t="shared" si="56"/>
        <v>42942</v>
      </c>
    </row>
    <row r="454" spans="6:49" ht="23.25" customHeight="1" x14ac:dyDescent="0.35">
      <c r="F454" s="535">
        <v>1707038</v>
      </c>
      <c r="G454" s="536" t="s">
        <v>294</v>
      </c>
      <c r="H454" s="536" t="s">
        <v>389</v>
      </c>
      <c r="I454" s="536" t="s">
        <v>2294</v>
      </c>
      <c r="J454" s="537" t="s">
        <v>43</v>
      </c>
      <c r="K454" s="538"/>
      <c r="L454" s="539">
        <v>42936</v>
      </c>
      <c r="M454" s="540"/>
      <c r="N454" s="540"/>
      <c r="O454" s="541"/>
      <c r="P454" s="539">
        <v>42937</v>
      </c>
      <c r="Q454" s="540"/>
      <c r="R454" s="540"/>
      <c r="S454" s="541"/>
      <c r="T454" s="538">
        <v>42938</v>
      </c>
      <c r="U454" s="539">
        <v>42940</v>
      </c>
      <c r="V454" s="541"/>
      <c r="W454" s="542"/>
      <c r="X454" s="543" t="s">
        <v>559</v>
      </c>
      <c r="Y454" s="542">
        <v>42940</v>
      </c>
      <c r="Z454" s="499" t="str">
        <f ca="1">IF(F454="","",IF(VLOOKUP(F454,PROFILE!$B$6:$L$5000,11,FALSE)&lt;&gt;"OUT",VLOOKUP(F454,PROFILE!$B$6:$L$5000,9,FALSE)-NOW(),"OUT"))</f>
        <v>OUT</v>
      </c>
      <c r="AA454" s="389">
        <f t="shared" si="51"/>
        <v>4292</v>
      </c>
      <c r="AB454" s="389">
        <v>454</v>
      </c>
      <c r="AE454" s="545"/>
      <c r="AF454" s="546"/>
      <c r="AH454" s="548"/>
      <c r="AI454" s="549"/>
      <c r="AJ454" s="550" t="s">
        <v>439</v>
      </c>
      <c r="AK454" s="551"/>
      <c r="AL454" s="552"/>
      <c r="AN454" s="554"/>
      <c r="AO454" s="555"/>
      <c r="AP454" s="556"/>
      <c r="AQ454" s="557"/>
      <c r="AR454" s="558"/>
      <c r="AS454" s="497" t="str">
        <f t="shared" si="52"/>
        <v/>
      </c>
      <c r="AT454" s="498">
        <f t="shared" si="53"/>
        <v>42936</v>
      </c>
      <c r="AU454" s="498">
        <f t="shared" si="54"/>
        <v>42937</v>
      </c>
      <c r="AV454" s="498">
        <f t="shared" si="55"/>
        <v>42938</v>
      </c>
      <c r="AW454" s="498">
        <f t="shared" si="56"/>
        <v>42940</v>
      </c>
    </row>
    <row r="455" spans="6:49" ht="23.25" customHeight="1" x14ac:dyDescent="0.35">
      <c r="F455" s="535">
        <v>1707041</v>
      </c>
      <c r="G455" s="536" t="s">
        <v>310</v>
      </c>
      <c r="H455" s="536" t="s">
        <v>400</v>
      </c>
      <c r="I455" s="536" t="s">
        <v>2304</v>
      </c>
      <c r="J455" s="537" t="s">
        <v>43</v>
      </c>
      <c r="K455" s="538"/>
      <c r="L455" s="539">
        <v>42934</v>
      </c>
      <c r="M455" s="540"/>
      <c r="N455" s="540"/>
      <c r="O455" s="541"/>
      <c r="P455" s="539">
        <v>42935</v>
      </c>
      <c r="Q455" s="540"/>
      <c r="R455" s="540"/>
      <c r="S455" s="541"/>
      <c r="T455" s="538">
        <v>42936</v>
      </c>
      <c r="U455" s="539">
        <v>42937</v>
      </c>
      <c r="V455" s="541"/>
      <c r="W455" s="542"/>
      <c r="X455" s="543" t="s">
        <v>559</v>
      </c>
      <c r="Y455" s="542">
        <v>42938</v>
      </c>
      <c r="Z455" s="499" t="str">
        <f ca="1">IF(F455="","",IF(VLOOKUP(F455,PROFILE!$B$6:$L$5000,11,FALSE)&lt;&gt;"OUT",VLOOKUP(F455,PROFILE!$B$6:$L$5000,9,FALSE)-NOW(),"OUT"))</f>
        <v>OUT</v>
      </c>
      <c r="AA455" s="389">
        <f t="shared" si="51"/>
        <v>6245</v>
      </c>
      <c r="AB455" s="389">
        <v>455</v>
      </c>
      <c r="AE455" s="545"/>
      <c r="AF455" s="546"/>
      <c r="AG455" s="547" t="s">
        <v>435</v>
      </c>
      <c r="AH455" s="548"/>
      <c r="AI455" s="549"/>
      <c r="AJ455" s="550" t="s">
        <v>439</v>
      </c>
      <c r="AK455" s="551"/>
      <c r="AL455" s="552"/>
      <c r="AN455" s="554"/>
      <c r="AO455" s="555"/>
      <c r="AP455" s="556"/>
      <c r="AQ455" s="557"/>
      <c r="AR455" s="558"/>
      <c r="AS455" s="497" t="str">
        <f t="shared" si="52"/>
        <v/>
      </c>
      <c r="AT455" s="498">
        <f t="shared" si="53"/>
        <v>42934</v>
      </c>
      <c r="AU455" s="498">
        <f t="shared" si="54"/>
        <v>42935</v>
      </c>
      <c r="AV455" s="498">
        <f t="shared" si="55"/>
        <v>42936</v>
      </c>
      <c r="AW455" s="498">
        <f t="shared" si="56"/>
        <v>42937</v>
      </c>
    </row>
    <row r="456" spans="6:49" ht="23.25" customHeight="1" x14ac:dyDescent="0.35">
      <c r="F456" s="535">
        <v>1707013</v>
      </c>
      <c r="G456" s="536" t="s">
        <v>403</v>
      </c>
      <c r="H456" s="536" t="s">
        <v>404</v>
      </c>
      <c r="I456" s="536" t="s">
        <v>2213</v>
      </c>
      <c r="J456" s="537" t="s">
        <v>179</v>
      </c>
      <c r="K456" s="538"/>
      <c r="L456" s="539">
        <v>42924</v>
      </c>
      <c r="M456" s="540">
        <v>42926</v>
      </c>
      <c r="N456" s="540"/>
      <c r="O456" s="541"/>
      <c r="P456" s="539">
        <v>42927</v>
      </c>
      <c r="Q456" s="540">
        <v>42928</v>
      </c>
      <c r="R456" s="540">
        <v>42929</v>
      </c>
      <c r="S456" s="541"/>
      <c r="T456" s="538">
        <v>42930</v>
      </c>
      <c r="U456" s="539">
        <v>42931</v>
      </c>
      <c r="V456" s="541">
        <v>42933</v>
      </c>
      <c r="W456" s="542">
        <v>42934</v>
      </c>
      <c r="X456" s="543" t="s">
        <v>559</v>
      </c>
      <c r="Y456" s="542">
        <v>42934</v>
      </c>
      <c r="Z456" s="499" t="str">
        <f ca="1">IF(F456="","",IF(VLOOKUP(F456,PROFILE!$B$6:$L$5000,11,FALSE)&lt;&gt;"OUT",VLOOKUP(F456,PROFILE!$B$6:$L$5000,9,FALSE)-NOW(),"OUT"))</f>
        <v>OUT</v>
      </c>
      <c r="AA456" s="389">
        <f t="shared" si="51"/>
        <v>1389</v>
      </c>
      <c r="AB456" s="389">
        <v>456</v>
      </c>
      <c r="AE456" s="545"/>
      <c r="AF456" s="546"/>
      <c r="AG456" s="547" t="s">
        <v>1597</v>
      </c>
      <c r="AH456" s="548"/>
      <c r="AI456" s="549"/>
      <c r="AJ456" s="550" t="s">
        <v>23</v>
      </c>
      <c r="AK456" s="551"/>
      <c r="AL456" s="552"/>
      <c r="AN456" s="554"/>
      <c r="AO456" s="555"/>
      <c r="AP456" s="556"/>
      <c r="AQ456" s="557"/>
      <c r="AR456" s="558"/>
      <c r="AS456" s="497" t="str">
        <f t="shared" si="52"/>
        <v/>
      </c>
      <c r="AT456" s="498">
        <f t="shared" si="53"/>
        <v>42926</v>
      </c>
      <c r="AU456" s="498">
        <f t="shared" si="54"/>
        <v>42929</v>
      </c>
      <c r="AV456" s="498">
        <f t="shared" si="55"/>
        <v>42930</v>
      </c>
      <c r="AW456" s="498">
        <f t="shared" si="56"/>
        <v>42934</v>
      </c>
    </row>
    <row r="457" spans="6:49" ht="23.25" customHeight="1" x14ac:dyDescent="0.35">
      <c r="F457" s="535">
        <v>1702056</v>
      </c>
      <c r="G457" s="536" t="str">
        <f>IF(F457="","",IFERROR(VLOOKUP(F457,PROFILE!$B$6:$Z$1000,24,FALSE),""))</f>
        <v>CHEVROLET</v>
      </c>
      <c r="H457" s="536" t="str">
        <f>IF(F457="","",IFERROR(VLOOKUP(F457,PROFILE!$B$6:$Z$1000,25,FALSE),""))</f>
        <v>COLORADO</v>
      </c>
      <c r="I457" s="536" t="str">
        <f>IF(F457="","",IFERROR(VLOOKUP(F457,PROFILE!$B$6:$Z$1000,23,FALSE),""))</f>
        <v>1ฒห5790</v>
      </c>
      <c r="J457" s="537" t="str">
        <f>IF(F457="","",IFERROR(VLOOKUP(F457,PROFILE!$B$6:$Z$1000,17,FALSE),""))</f>
        <v>เบา</v>
      </c>
      <c r="K457" s="538">
        <v>42930</v>
      </c>
      <c r="L457" s="539"/>
      <c r="M457" s="540"/>
      <c r="N457" s="540"/>
      <c r="O457" s="541"/>
      <c r="P457" s="539"/>
      <c r="Q457" s="540"/>
      <c r="R457" s="540"/>
      <c r="S457" s="541"/>
      <c r="T457" s="538"/>
      <c r="U457" s="539"/>
      <c r="V457" s="541"/>
      <c r="W457" s="542"/>
      <c r="X457" s="543" t="s">
        <v>559</v>
      </c>
      <c r="Y457" s="542">
        <v>42930</v>
      </c>
      <c r="Z457" s="499">
        <f ca="1">IF(F457="","",IF(VLOOKUP(F457,PROFILE!$B$6:$L$5000,11,FALSE)&lt;&gt;"OUT",VLOOKUP(F457,PROFILE!$B$6:$L$5000,9,FALSE)-NOW(),"OUT"))</f>
        <v>-102.9739024305527</v>
      </c>
      <c r="AA457" s="389">
        <f t="shared" si="51"/>
        <v>5790</v>
      </c>
      <c r="AB457" s="389">
        <v>457</v>
      </c>
      <c r="AE457" s="545"/>
      <c r="AF457" s="546"/>
      <c r="AH457" s="548"/>
      <c r="AI457" s="549"/>
      <c r="AK457" s="551"/>
      <c r="AL457" s="552"/>
      <c r="AN457" s="554"/>
      <c r="AO457" s="555"/>
      <c r="AP457" s="556"/>
      <c r="AQ457" s="557"/>
      <c r="AR457" s="558"/>
      <c r="AS457" s="497">
        <f t="shared" si="52"/>
        <v>42930</v>
      </c>
      <c r="AT457" s="498" t="str">
        <f t="shared" si="53"/>
        <v/>
      </c>
      <c r="AU457" s="498" t="str">
        <f t="shared" si="54"/>
        <v/>
      </c>
      <c r="AV457" s="498" t="str">
        <f t="shared" si="55"/>
        <v/>
      </c>
      <c r="AW457" s="498" t="str">
        <f t="shared" si="56"/>
        <v/>
      </c>
    </row>
    <row r="458" spans="6:49" ht="23.25" customHeight="1" x14ac:dyDescent="0.35">
      <c r="F458" s="535">
        <v>1705006</v>
      </c>
      <c r="G458" s="536" t="str">
        <f>IF(F458="","",IFERROR(VLOOKUP(F458,PROFILE!$B$6:$Z$1000,24,FALSE),""))</f>
        <v>NISSAN</v>
      </c>
      <c r="H458" s="536" t="str">
        <f>IF(F458="","",IFERROR(VLOOKUP(F458,PROFILE!$B$6:$Z$1000,25,FALSE),""))</f>
        <v>NAVARA</v>
      </c>
      <c r="I458" s="536" t="str">
        <f>IF(F458="","",IFERROR(VLOOKUP(F458,PROFILE!$B$6:$Z$1000,23,FALSE),""))</f>
        <v>ฒฒ4534</v>
      </c>
      <c r="J458" s="537" t="str">
        <f>IF(F458="","",IFERROR(VLOOKUP(F458,PROFILE!$B$6:$Z$1000,17,FALSE),""))</f>
        <v>กลาง</v>
      </c>
      <c r="K458" s="538"/>
      <c r="L458" s="539">
        <v>42937</v>
      </c>
      <c r="M458" s="540"/>
      <c r="N458" s="540"/>
      <c r="O458" s="541"/>
      <c r="P458" s="539">
        <v>42938</v>
      </c>
      <c r="Q458" s="540"/>
      <c r="R458" s="540"/>
      <c r="S458" s="541"/>
      <c r="T458" s="538">
        <v>42940</v>
      </c>
      <c r="U458" s="539">
        <v>42941</v>
      </c>
      <c r="V458" s="541"/>
      <c r="W458" s="542"/>
      <c r="X458" s="543" t="s">
        <v>559</v>
      </c>
      <c r="Y458" s="542">
        <v>42941</v>
      </c>
      <c r="Z458" s="499">
        <f ca="1">IF(F458="","",IF(VLOOKUP(F458,PROFILE!$B$6:$L$5000,11,FALSE)&lt;&gt;"OUT",VLOOKUP(F458,PROFILE!$B$6:$L$5000,9,FALSE)-NOW(),"OUT"))</f>
        <v>-43032.973902430553</v>
      </c>
      <c r="AA458" s="389">
        <f t="shared" si="51"/>
        <v>4534</v>
      </c>
      <c r="AB458" s="389">
        <v>458</v>
      </c>
      <c r="AE458" s="545"/>
      <c r="AF458" s="546"/>
      <c r="AH458" s="548"/>
      <c r="AI458" s="549"/>
      <c r="AJ458" s="550" t="s">
        <v>23</v>
      </c>
      <c r="AK458" s="551"/>
      <c r="AL458" s="552"/>
      <c r="AN458" s="554"/>
      <c r="AO458" s="555"/>
      <c r="AP458" s="556"/>
      <c r="AQ458" s="557"/>
      <c r="AR458" s="558"/>
      <c r="AS458" s="497" t="str">
        <f t="shared" si="52"/>
        <v/>
      </c>
      <c r="AT458" s="498">
        <f t="shared" si="53"/>
        <v>42937</v>
      </c>
      <c r="AU458" s="498">
        <f t="shared" si="54"/>
        <v>42938</v>
      </c>
      <c r="AV458" s="498">
        <f t="shared" si="55"/>
        <v>42940</v>
      </c>
      <c r="AW458" s="498">
        <f t="shared" si="56"/>
        <v>42941</v>
      </c>
    </row>
    <row r="459" spans="6:49" ht="23.25" customHeight="1" x14ac:dyDescent="0.35">
      <c r="F459" s="535">
        <v>1705043</v>
      </c>
      <c r="G459" s="536" t="str">
        <f>IF(F459="","",IFERROR(VLOOKUP(F459,PROFILE!$B$6:$Z$1000,24,FALSE),""))</f>
        <v>MITSUBISHI</v>
      </c>
      <c r="H459" s="536" t="str">
        <f>IF(F459="","",IFERROR(VLOOKUP(F459,PROFILE!$B$6:$Z$1000,25,FALSE),""))</f>
        <v>TRITON</v>
      </c>
      <c r="I459" s="536" t="str">
        <f>IF(F459="","",IFERROR(VLOOKUP(F459,PROFILE!$B$6:$Z$1000,23,FALSE),""))</f>
        <v>ฆฒ4653</v>
      </c>
      <c r="J459" s="537" t="str">
        <f>IF(F459="","",IFERROR(VLOOKUP(F459,PROFILE!$B$6:$Z$1000,17,FALSE),""))</f>
        <v>กลาง</v>
      </c>
      <c r="K459" s="538"/>
      <c r="L459" s="539">
        <v>42943</v>
      </c>
      <c r="M459" s="540"/>
      <c r="N459" s="540"/>
      <c r="O459" s="541"/>
      <c r="P459" s="539">
        <v>42944</v>
      </c>
      <c r="Q459" s="540"/>
      <c r="R459" s="540"/>
      <c r="S459" s="541"/>
      <c r="T459" s="538">
        <v>42945</v>
      </c>
      <c r="U459" s="539">
        <v>42947</v>
      </c>
      <c r="V459" s="541"/>
      <c r="W459" s="542"/>
      <c r="X459" s="543" t="s">
        <v>559</v>
      </c>
      <c r="Y459" s="542">
        <v>42947</v>
      </c>
      <c r="Z459" s="499" t="str">
        <f ca="1">IF(F459="","",IF(VLOOKUP(F459,PROFILE!$B$6:$L$5000,11,FALSE)&lt;&gt;"OUT",VLOOKUP(F459,PROFILE!$B$6:$L$5000,9,FALSE)-NOW(),"OUT"))</f>
        <v>OUT</v>
      </c>
      <c r="AA459" s="389">
        <f t="shared" si="51"/>
        <v>4653</v>
      </c>
      <c r="AB459" s="389">
        <v>459</v>
      </c>
      <c r="AE459" s="545"/>
      <c r="AF459" s="546"/>
      <c r="AG459" s="547" t="s">
        <v>1597</v>
      </c>
      <c r="AH459" s="548"/>
      <c r="AI459" s="549"/>
      <c r="AJ459" s="550" t="s">
        <v>2394</v>
      </c>
      <c r="AK459" s="551"/>
      <c r="AL459" s="552"/>
      <c r="AN459" s="554"/>
      <c r="AO459" s="555"/>
      <c r="AP459" s="556"/>
      <c r="AQ459" s="557"/>
      <c r="AR459" s="558"/>
      <c r="AS459" s="497" t="str">
        <f t="shared" si="52"/>
        <v/>
      </c>
      <c r="AT459" s="498">
        <f t="shared" si="53"/>
        <v>42943</v>
      </c>
      <c r="AU459" s="498">
        <f t="shared" si="54"/>
        <v>42944</v>
      </c>
      <c r="AV459" s="498">
        <f t="shared" si="55"/>
        <v>42945</v>
      </c>
      <c r="AW459" s="498">
        <f t="shared" si="56"/>
        <v>42947</v>
      </c>
    </row>
    <row r="460" spans="6:49" ht="23.25" customHeight="1" x14ac:dyDescent="0.35">
      <c r="F460" s="535">
        <v>1706050</v>
      </c>
      <c r="G460" s="536" t="str">
        <f>IF(F460="","",IFERROR(VLOOKUP(F460,PROFILE!$B$6:$Z$1000,24,FALSE),""))</f>
        <v>MAZDA</v>
      </c>
      <c r="H460" s="536">
        <f>IF(F460="","",IFERROR(VLOOKUP(F460,PROFILE!$B$6:$Z$1000,25,FALSE),""))</f>
        <v>3</v>
      </c>
      <c r="I460" s="536" t="s">
        <v>2563</v>
      </c>
      <c r="J460" s="537" t="str">
        <f>IF(F460="","",IFERROR(VLOOKUP(F460,PROFILE!$B$6:$Z$1000,17,FALSE),""))</f>
        <v>ชิ้นส่วน</v>
      </c>
      <c r="K460" s="538"/>
      <c r="L460" s="539">
        <v>42940</v>
      </c>
      <c r="M460" s="540"/>
      <c r="N460" s="540"/>
      <c r="O460" s="541"/>
      <c r="P460" s="539">
        <v>42941</v>
      </c>
      <c r="Q460" s="540"/>
      <c r="R460" s="540"/>
      <c r="S460" s="541"/>
      <c r="T460" s="538">
        <v>42942</v>
      </c>
      <c r="U460" s="539">
        <v>42943</v>
      </c>
      <c r="V460" s="541"/>
      <c r="W460" s="542"/>
      <c r="X460" s="543" t="s">
        <v>559</v>
      </c>
      <c r="Y460" s="542">
        <v>42943</v>
      </c>
      <c r="Z460" s="499" t="str">
        <f ca="1">IF(F460="","",IF(VLOOKUP(F460,PROFILE!$B$6:$L$5000,11,FALSE)&lt;&gt;"OUT",VLOOKUP(F460,PROFILE!$B$6:$L$5000,9,FALSE)-NOW(),"OUT"))</f>
        <v>OUT</v>
      </c>
      <c r="AA460" s="389" t="e">
        <f t="shared" ref="AA460:AA523" si="58">IFERROR(VALUE(RIGHT(I460,4)),IFERROR(VALUE(RIGHT(I460,3)),VALUE(RIGHT(I460,2))))</f>
        <v>#VALUE!</v>
      </c>
      <c r="AB460" s="389">
        <v>460</v>
      </c>
      <c r="AE460" s="545"/>
      <c r="AF460" s="546"/>
      <c r="AG460" s="547" t="s">
        <v>1597</v>
      </c>
      <c r="AH460" s="548"/>
      <c r="AI460" s="549"/>
      <c r="AK460" s="551"/>
      <c r="AL460" s="552"/>
      <c r="AN460" s="554"/>
      <c r="AO460" s="555"/>
      <c r="AP460" s="556"/>
      <c r="AQ460" s="557"/>
      <c r="AR460" s="558"/>
      <c r="AS460" s="497" t="str">
        <f t="shared" ref="AS460:AS523" si="59">IF(K460="","",K460)</f>
        <v/>
      </c>
      <c r="AT460" s="498">
        <f t="shared" ref="AT460:AT523" si="60">IF(L460="","",MAX(L460:O460))</f>
        <v>42940</v>
      </c>
      <c r="AU460" s="498">
        <f t="shared" ref="AU460:AU523" si="61">IF(P460="","",MAX(P460:S460))</f>
        <v>42941</v>
      </c>
      <c r="AV460" s="498">
        <f t="shared" ref="AV460:AV523" si="62">IF(T460="","",T460)</f>
        <v>42942</v>
      </c>
      <c r="AW460" s="498">
        <f t="shared" ref="AW460:AW523" si="63">IF(P460="","",MAX(U460:W460))</f>
        <v>42943</v>
      </c>
    </row>
    <row r="461" spans="6:49" ht="23.25" customHeight="1" x14ac:dyDescent="0.35">
      <c r="F461" s="535">
        <v>1706064</v>
      </c>
      <c r="G461" s="536" t="str">
        <f>IF(F461="","",IFERROR(VLOOKUP(F461,PROFILE!$B$6:$Z$1000,24,FALSE),""))</f>
        <v>TOYOTA</v>
      </c>
      <c r="H461" s="536" t="str">
        <f>IF(F461="","",IFERROR(VLOOKUP(F461,PROFILE!$B$6:$Z$1000,25,FALSE),""))</f>
        <v>VIOS</v>
      </c>
      <c r="I461" s="536" t="str">
        <f>IF(F461="","",IFERROR(VLOOKUP(F461,PROFILE!$B$6:$Z$1000,23,FALSE),""))</f>
        <v>สช9878</v>
      </c>
      <c r="J461" s="537" t="str">
        <f>IF(F461="","",IFERROR(VLOOKUP(F461,PROFILE!$B$6:$Z$1000,17,FALSE),""))</f>
        <v>เบา</v>
      </c>
      <c r="K461" s="538"/>
      <c r="L461" s="539">
        <v>42941</v>
      </c>
      <c r="M461" s="540"/>
      <c r="N461" s="540"/>
      <c r="O461" s="541"/>
      <c r="P461" s="539">
        <v>42942</v>
      </c>
      <c r="Q461" s="540"/>
      <c r="R461" s="540"/>
      <c r="S461" s="541"/>
      <c r="T461" s="538">
        <v>42943</v>
      </c>
      <c r="U461" s="539">
        <v>42944</v>
      </c>
      <c r="V461" s="541"/>
      <c r="W461" s="542"/>
      <c r="X461" s="543" t="s">
        <v>559</v>
      </c>
      <c r="Y461" s="542">
        <v>42945</v>
      </c>
      <c r="Z461" s="499" t="str">
        <f ca="1">IF(F461="","",IF(VLOOKUP(F461,PROFILE!$B$6:$L$5000,11,FALSE)&lt;&gt;"OUT",VLOOKUP(F461,PROFILE!$B$6:$L$5000,9,FALSE)-NOW(),"OUT"))</f>
        <v>OUT</v>
      </c>
      <c r="AA461" s="389">
        <f t="shared" si="58"/>
        <v>9878</v>
      </c>
      <c r="AB461" s="389">
        <v>461</v>
      </c>
      <c r="AE461" s="545"/>
      <c r="AF461" s="546"/>
      <c r="AG461" s="547" t="s">
        <v>1597</v>
      </c>
      <c r="AH461" s="548"/>
      <c r="AI461" s="549"/>
      <c r="AK461" s="551"/>
      <c r="AL461" s="552"/>
      <c r="AN461" s="554"/>
      <c r="AO461" s="555"/>
      <c r="AP461" s="556"/>
      <c r="AQ461" s="557"/>
      <c r="AR461" s="558"/>
      <c r="AS461" s="497" t="str">
        <f t="shared" si="59"/>
        <v/>
      </c>
      <c r="AT461" s="498">
        <f t="shared" si="60"/>
        <v>42941</v>
      </c>
      <c r="AU461" s="498">
        <f t="shared" si="61"/>
        <v>42942</v>
      </c>
      <c r="AV461" s="498">
        <f t="shared" si="62"/>
        <v>42943</v>
      </c>
      <c r="AW461" s="498">
        <f t="shared" si="63"/>
        <v>42944</v>
      </c>
    </row>
    <row r="462" spans="6:49" ht="23.25" customHeight="1" x14ac:dyDescent="0.35">
      <c r="F462" s="535">
        <v>1707025</v>
      </c>
      <c r="G462" s="536" t="str">
        <f>IF(F462="","",IFERROR(VLOOKUP(F462,PROFILE!$B$6:$Z$1000,24,FALSE),""))</f>
        <v>TOYOTA</v>
      </c>
      <c r="H462" s="536" t="str">
        <f>IF(F462="","",IFERROR(VLOOKUP(F462,PROFILE!$B$6:$Z$1000,25,FALSE),""))</f>
        <v>VIGO</v>
      </c>
      <c r="I462" s="536" t="str">
        <f>IF(F462="","",IFERROR(VLOOKUP(F462,PROFILE!$B$6:$Z$1000,23,FALSE),""))</f>
        <v>ผร8114</v>
      </c>
      <c r="J462" s="537" t="str">
        <f>IF(F462="","",IFERROR(VLOOKUP(F462,PROFILE!$B$6:$Z$1000,17,FALSE),""))</f>
        <v>หนัก</v>
      </c>
      <c r="K462" s="538"/>
      <c r="L462" s="539">
        <v>42943</v>
      </c>
      <c r="M462" s="540">
        <v>42944</v>
      </c>
      <c r="N462" s="540"/>
      <c r="O462" s="541"/>
      <c r="P462" s="539">
        <v>42945</v>
      </c>
      <c r="Q462" s="540">
        <v>42947</v>
      </c>
      <c r="R462" s="540">
        <v>42948</v>
      </c>
      <c r="S462" s="541"/>
      <c r="T462" s="538">
        <v>42949</v>
      </c>
      <c r="U462" s="539">
        <v>42950</v>
      </c>
      <c r="V462" s="541">
        <v>42951</v>
      </c>
      <c r="W462" s="542">
        <v>42952</v>
      </c>
      <c r="X462" s="543" t="s">
        <v>559</v>
      </c>
      <c r="Y462" s="542">
        <v>42952</v>
      </c>
      <c r="Z462" s="499">
        <f ca="1">IF(F462="","",IF(VLOOKUP(F462,PROFILE!$B$6:$L$5000,11,FALSE)&lt;&gt;"OUT",VLOOKUP(F462,PROFILE!$B$6:$L$5000,9,FALSE)-NOW(),"OUT"))</f>
        <v>-80.973902430552698</v>
      </c>
      <c r="AA462" s="389">
        <f t="shared" si="58"/>
        <v>8114</v>
      </c>
      <c r="AB462" s="389">
        <v>462</v>
      </c>
      <c r="AE462" s="545"/>
      <c r="AF462" s="546"/>
      <c r="AG462" s="547" t="s">
        <v>1597</v>
      </c>
      <c r="AH462" s="548"/>
      <c r="AI462" s="549"/>
      <c r="AJ462" s="550" t="s">
        <v>439</v>
      </c>
      <c r="AK462" s="551"/>
      <c r="AL462" s="552"/>
      <c r="AN462" s="554"/>
      <c r="AO462" s="555"/>
      <c r="AP462" s="556"/>
      <c r="AQ462" s="557"/>
      <c r="AR462" s="558"/>
      <c r="AS462" s="497" t="str">
        <f t="shared" si="59"/>
        <v/>
      </c>
      <c r="AT462" s="498">
        <f t="shared" si="60"/>
        <v>42944</v>
      </c>
      <c r="AU462" s="498">
        <f t="shared" si="61"/>
        <v>42948</v>
      </c>
      <c r="AV462" s="498">
        <f t="shared" si="62"/>
        <v>42949</v>
      </c>
      <c r="AW462" s="498">
        <f t="shared" si="63"/>
        <v>42952</v>
      </c>
    </row>
    <row r="463" spans="6:49" ht="23.25" customHeight="1" x14ac:dyDescent="0.35">
      <c r="F463" s="535">
        <v>1706010</v>
      </c>
      <c r="G463" s="536" t="str">
        <f>IF(F463="","",IFERROR(VLOOKUP(F463,PROFILE!$B$6:$Z$1000,24,FALSE),""))</f>
        <v>TOYOTA</v>
      </c>
      <c r="H463" s="536" t="str">
        <f>IF(F463="","",IFERROR(VLOOKUP(F463,PROFILE!$B$6:$Z$1000,25,FALSE),""))</f>
        <v>TIGER</v>
      </c>
      <c r="I463" s="536" t="str">
        <f>IF(F463="","",IFERROR(VLOOKUP(F463,PROFILE!$B$6:$Z$1000,23,FALSE),""))</f>
        <v>บค6023</v>
      </c>
      <c r="J463" s="537" t="str">
        <f>IF(F463="","",IFERROR(VLOOKUP(F463,PROFILE!$B$6:$Z$1000,17,FALSE),""))</f>
        <v>เบา</v>
      </c>
      <c r="K463" s="538"/>
      <c r="L463" s="539">
        <v>42940</v>
      </c>
      <c r="M463" s="540"/>
      <c r="N463" s="540"/>
      <c r="O463" s="541"/>
      <c r="P463" s="539">
        <v>42941</v>
      </c>
      <c r="Q463" s="540"/>
      <c r="R463" s="540"/>
      <c r="S463" s="541"/>
      <c r="T463" s="538">
        <v>42942</v>
      </c>
      <c r="U463" s="539"/>
      <c r="V463" s="541"/>
      <c r="W463" s="542"/>
      <c r="X463" s="543" t="s">
        <v>559</v>
      </c>
      <c r="Y463" s="542">
        <v>42943</v>
      </c>
      <c r="Z463" s="499" t="str">
        <f ca="1">IF(F463="","",IF(VLOOKUP(F463,PROFILE!$B$6:$L$5000,11,FALSE)&lt;&gt;"OUT",VLOOKUP(F463,PROFILE!$B$6:$L$5000,9,FALSE)-NOW(),"OUT"))</f>
        <v>OUT</v>
      </c>
      <c r="AA463" s="389">
        <f t="shared" si="58"/>
        <v>6023</v>
      </c>
      <c r="AB463" s="389">
        <v>463</v>
      </c>
      <c r="AE463" s="545"/>
      <c r="AF463" s="546"/>
      <c r="AH463" s="548"/>
      <c r="AI463" s="549"/>
      <c r="AK463" s="551"/>
      <c r="AL463" s="552"/>
      <c r="AN463" s="554"/>
      <c r="AO463" s="555"/>
      <c r="AP463" s="556"/>
      <c r="AQ463" s="557"/>
      <c r="AR463" s="558"/>
      <c r="AS463" s="497" t="str">
        <f t="shared" si="59"/>
        <v/>
      </c>
      <c r="AT463" s="498">
        <f t="shared" si="60"/>
        <v>42940</v>
      </c>
      <c r="AU463" s="498">
        <f t="shared" si="61"/>
        <v>42941</v>
      </c>
      <c r="AV463" s="498">
        <f t="shared" si="62"/>
        <v>42942</v>
      </c>
      <c r="AW463" s="498">
        <f t="shared" si="63"/>
        <v>0</v>
      </c>
    </row>
    <row r="464" spans="6:49" ht="23.25" customHeight="1" x14ac:dyDescent="0.35">
      <c r="F464" s="535">
        <v>1706040</v>
      </c>
      <c r="G464" s="536" t="str">
        <f>IF(F464="","",IFERROR(VLOOKUP(F464,PROFILE!$B$6:$Z$1000,24,FALSE),""))</f>
        <v>TOYOTA</v>
      </c>
      <c r="H464" s="536" t="str">
        <f>IF(F464="","",IFERROR(VLOOKUP(F464,PROFILE!$B$6:$Z$1000,25,FALSE),""))</f>
        <v>VIOS</v>
      </c>
      <c r="I464" s="536" t="str">
        <f>IF(F464="","",IFERROR(VLOOKUP(F464,PROFILE!$B$6:$Z$1000,23,FALSE),""))</f>
        <v>ฎล7458</v>
      </c>
      <c r="J464" s="537" t="str">
        <f>IF(F464="","",IFERROR(VLOOKUP(F464,PROFILE!$B$6:$Z$1000,17,FALSE),""))</f>
        <v>กลาง</v>
      </c>
      <c r="K464" s="538"/>
      <c r="L464" s="539">
        <v>42940</v>
      </c>
      <c r="M464" s="540"/>
      <c r="N464" s="540"/>
      <c r="O464" s="541"/>
      <c r="P464" s="539">
        <v>42941</v>
      </c>
      <c r="Q464" s="540">
        <v>42942</v>
      </c>
      <c r="R464" s="540"/>
      <c r="S464" s="541"/>
      <c r="T464" s="538">
        <v>42943</v>
      </c>
      <c r="U464" s="539">
        <v>42944</v>
      </c>
      <c r="V464" s="541"/>
      <c r="W464" s="542"/>
      <c r="X464" s="543" t="s">
        <v>559</v>
      </c>
      <c r="Y464" s="542">
        <v>42945</v>
      </c>
      <c r="Z464" s="499" t="str">
        <f ca="1">IF(F464="","",IF(VLOOKUP(F464,PROFILE!$B$6:$L$5000,11,FALSE)&lt;&gt;"OUT",VLOOKUP(F464,PROFILE!$B$6:$L$5000,9,FALSE)-NOW(),"OUT"))</f>
        <v>OUT</v>
      </c>
      <c r="AA464" s="389">
        <f t="shared" si="58"/>
        <v>7458</v>
      </c>
      <c r="AB464" s="389">
        <v>464</v>
      </c>
      <c r="AE464" s="545"/>
      <c r="AF464" s="546"/>
      <c r="AH464" s="548"/>
      <c r="AI464" s="549"/>
      <c r="AK464" s="551"/>
      <c r="AL464" s="552"/>
      <c r="AN464" s="554"/>
      <c r="AO464" s="555"/>
      <c r="AP464" s="556"/>
      <c r="AQ464" s="557"/>
      <c r="AR464" s="558"/>
      <c r="AS464" s="497" t="str">
        <f t="shared" si="59"/>
        <v/>
      </c>
      <c r="AT464" s="498">
        <f t="shared" si="60"/>
        <v>42940</v>
      </c>
      <c r="AU464" s="498">
        <f t="shared" si="61"/>
        <v>42942</v>
      </c>
      <c r="AV464" s="498">
        <f t="shared" si="62"/>
        <v>42943</v>
      </c>
      <c r="AW464" s="498">
        <f t="shared" si="63"/>
        <v>42944</v>
      </c>
    </row>
    <row r="465" spans="6:49" ht="23.25" customHeight="1" x14ac:dyDescent="0.35">
      <c r="F465" s="535">
        <v>1706068</v>
      </c>
      <c r="G465" s="536" t="str">
        <f>IF(F465="","",IFERROR(VLOOKUP(F465,PROFILE!$B$6:$Z$1000,24,FALSE),""))</f>
        <v>TOYOTA</v>
      </c>
      <c r="H465" s="536" t="str">
        <f>IF(F465="","",IFERROR(VLOOKUP(F465,PROFILE!$B$6:$Z$1000,25,FALSE),""))</f>
        <v>YARIS</v>
      </c>
      <c r="I465" s="536" t="str">
        <f>IF(F465="","",IFERROR(VLOOKUP(F465,PROFILE!$B$6:$Z$1000,23,FALSE),""))</f>
        <v>ชช2486</v>
      </c>
      <c r="J465" s="537" t="str">
        <f>IF(F465="","",IFERROR(VLOOKUP(F465,PROFILE!$B$6:$Z$1000,17,FALSE),""))</f>
        <v>เบา</v>
      </c>
      <c r="K465" s="538"/>
      <c r="L465" s="539">
        <v>42943</v>
      </c>
      <c r="M465" s="540"/>
      <c r="N465" s="540"/>
      <c r="O465" s="541"/>
      <c r="P465" s="539">
        <v>42944</v>
      </c>
      <c r="Q465" s="540"/>
      <c r="R465" s="540"/>
      <c r="S465" s="541"/>
      <c r="T465" s="538">
        <v>42945</v>
      </c>
      <c r="U465" s="539"/>
      <c r="V465" s="541"/>
      <c r="W465" s="542"/>
      <c r="X465" s="543" t="s">
        <v>559</v>
      </c>
      <c r="Y465" s="542">
        <v>42945</v>
      </c>
      <c r="Z465" s="499" t="str">
        <f ca="1">IF(F465="","",IF(VLOOKUP(F465,PROFILE!$B$6:$L$5000,11,FALSE)&lt;&gt;"OUT",VLOOKUP(F465,PROFILE!$B$6:$L$5000,9,FALSE)-NOW(),"OUT"))</f>
        <v>OUT</v>
      </c>
      <c r="AA465" s="389">
        <f t="shared" si="58"/>
        <v>2486</v>
      </c>
      <c r="AB465" s="389">
        <v>465</v>
      </c>
      <c r="AE465" s="545"/>
      <c r="AF465" s="546"/>
      <c r="AH465" s="548"/>
      <c r="AI465" s="549"/>
      <c r="AK465" s="551"/>
      <c r="AL465" s="552"/>
      <c r="AN465" s="554"/>
      <c r="AO465" s="555"/>
      <c r="AP465" s="556"/>
      <c r="AQ465" s="557"/>
      <c r="AR465" s="558"/>
      <c r="AS465" s="497" t="str">
        <f t="shared" si="59"/>
        <v/>
      </c>
      <c r="AT465" s="498">
        <f t="shared" si="60"/>
        <v>42943</v>
      </c>
      <c r="AU465" s="498">
        <f t="shared" si="61"/>
        <v>42944</v>
      </c>
      <c r="AV465" s="498">
        <f t="shared" si="62"/>
        <v>42945</v>
      </c>
      <c r="AW465" s="498">
        <f t="shared" si="63"/>
        <v>0</v>
      </c>
    </row>
    <row r="466" spans="6:49" ht="23.25" customHeight="1" x14ac:dyDescent="0.35">
      <c r="F466" s="535">
        <v>1707051</v>
      </c>
      <c r="G466" s="536" t="str">
        <f>IF(F466="","",IFERROR(VLOOKUP(F466,PROFILE!$B$6:$Z$1000,24,FALSE),""))</f>
        <v>SUZUKI</v>
      </c>
      <c r="H466" s="536" t="str">
        <f>IF(F466="","",IFERROR(VLOOKUP(F466,PROFILE!$B$6:$Z$1000,25,FALSE),""))</f>
        <v>SWIFT</v>
      </c>
      <c r="I466" s="536" t="str">
        <f>IF(F466="","",IFERROR(VLOOKUP(F466,PROFILE!$B$6:$Z$1000,23,FALSE),""))</f>
        <v>ฆศ804</v>
      </c>
      <c r="J466" s="537" t="str">
        <f>IF(F466="","",IFERROR(VLOOKUP(F466,PROFILE!$B$6:$Z$1000,17,FALSE),""))</f>
        <v>ชิ้นส่วน</v>
      </c>
      <c r="K466" s="538"/>
      <c r="L466" s="539">
        <v>42940</v>
      </c>
      <c r="M466" s="540"/>
      <c r="N466" s="540"/>
      <c r="O466" s="541"/>
      <c r="P466" s="539">
        <v>42941</v>
      </c>
      <c r="Q466" s="540">
        <v>42942</v>
      </c>
      <c r="R466" s="540"/>
      <c r="S466" s="541"/>
      <c r="T466" s="538">
        <v>42943</v>
      </c>
      <c r="U466" s="539">
        <v>42944</v>
      </c>
      <c r="V466" s="541"/>
      <c r="W466" s="542"/>
      <c r="X466" s="543" t="s">
        <v>559</v>
      </c>
      <c r="Y466" s="542">
        <v>42945</v>
      </c>
      <c r="Z466" s="499" t="str">
        <f ca="1">IF(F466="","",IF(VLOOKUP(F466,PROFILE!$B$6:$L$5000,11,FALSE)&lt;&gt;"OUT",VLOOKUP(F466,PROFILE!$B$6:$L$5000,9,FALSE)-NOW(),"OUT"))</f>
        <v>OUT</v>
      </c>
      <c r="AA466" s="389">
        <f t="shared" si="58"/>
        <v>804</v>
      </c>
      <c r="AB466" s="389">
        <v>466</v>
      </c>
      <c r="AE466" s="545"/>
      <c r="AF466" s="546"/>
      <c r="AH466" s="548"/>
      <c r="AI466" s="549"/>
      <c r="AK466" s="551"/>
      <c r="AL466" s="552"/>
      <c r="AN466" s="554"/>
      <c r="AO466" s="555"/>
      <c r="AP466" s="556"/>
      <c r="AQ466" s="557"/>
      <c r="AR466" s="558"/>
      <c r="AS466" s="497" t="str">
        <f t="shared" si="59"/>
        <v/>
      </c>
      <c r="AT466" s="498">
        <f t="shared" si="60"/>
        <v>42940</v>
      </c>
      <c r="AU466" s="498">
        <f t="shared" si="61"/>
        <v>42942</v>
      </c>
      <c r="AV466" s="498">
        <f t="shared" si="62"/>
        <v>42943</v>
      </c>
      <c r="AW466" s="498">
        <f t="shared" si="63"/>
        <v>42944</v>
      </c>
    </row>
    <row r="467" spans="6:49" ht="23.25" customHeight="1" x14ac:dyDescent="0.35">
      <c r="F467" s="535">
        <v>1707054</v>
      </c>
      <c r="G467" s="536" t="str">
        <f>IF(F467="","",IFERROR(VLOOKUP(F467,PROFILE!$B$6:$Z$1000,24,FALSE),""))</f>
        <v>HONDA</v>
      </c>
      <c r="H467" s="536" t="str">
        <f>IF(F467="","",IFERROR(VLOOKUP(F467,PROFILE!$B$6:$Z$1000,25,FALSE),""))</f>
        <v>CITY</v>
      </c>
      <c r="I467" s="536" t="str">
        <f>IF(F467="","",IFERROR(VLOOKUP(F467,PROFILE!$B$6:$Z$1000,23,FALSE),""))</f>
        <v>4กจ3990</v>
      </c>
      <c r="J467" s="537" t="str">
        <f>IF(F467="","",IFERROR(VLOOKUP(F467,PROFILE!$B$6:$Z$1000,17,FALSE),""))</f>
        <v>เบา</v>
      </c>
      <c r="K467" s="538"/>
      <c r="L467" s="539">
        <v>42943</v>
      </c>
      <c r="M467" s="540"/>
      <c r="N467" s="540"/>
      <c r="O467" s="541"/>
      <c r="P467" s="539">
        <v>42944</v>
      </c>
      <c r="Q467" s="540"/>
      <c r="R467" s="540"/>
      <c r="S467" s="541"/>
      <c r="T467" s="538">
        <v>42945</v>
      </c>
      <c r="U467" s="539"/>
      <c r="V467" s="541"/>
      <c r="W467" s="542"/>
      <c r="X467" s="543" t="s">
        <v>559</v>
      </c>
      <c r="Y467" s="542">
        <v>42945</v>
      </c>
      <c r="Z467" s="499" t="str">
        <f ca="1">IF(F467="","",IF(VLOOKUP(F467,PROFILE!$B$6:$L$5000,11,FALSE)&lt;&gt;"OUT",VLOOKUP(F467,PROFILE!$B$6:$L$5000,9,FALSE)-NOW(),"OUT"))</f>
        <v>OUT</v>
      </c>
      <c r="AA467" s="389">
        <f t="shared" si="58"/>
        <v>3990</v>
      </c>
      <c r="AB467" s="389">
        <v>467</v>
      </c>
      <c r="AE467" s="545"/>
      <c r="AF467" s="546"/>
      <c r="AG467" s="547" t="s">
        <v>1597</v>
      </c>
      <c r="AH467" s="548"/>
      <c r="AI467" s="549"/>
      <c r="AJ467" s="550" t="s">
        <v>581</v>
      </c>
      <c r="AK467" s="551"/>
      <c r="AL467" s="552"/>
      <c r="AN467" s="554"/>
      <c r="AO467" s="555"/>
      <c r="AP467" s="556"/>
      <c r="AQ467" s="557"/>
      <c r="AR467" s="558"/>
      <c r="AS467" s="497" t="str">
        <f t="shared" si="59"/>
        <v/>
      </c>
      <c r="AT467" s="498">
        <f t="shared" si="60"/>
        <v>42943</v>
      </c>
      <c r="AU467" s="498">
        <f t="shared" si="61"/>
        <v>42944</v>
      </c>
      <c r="AV467" s="498">
        <f t="shared" si="62"/>
        <v>42945</v>
      </c>
      <c r="AW467" s="498">
        <f t="shared" si="63"/>
        <v>0</v>
      </c>
    </row>
    <row r="468" spans="6:49" ht="23.25" customHeight="1" x14ac:dyDescent="0.35">
      <c r="F468" s="535">
        <v>1707055</v>
      </c>
      <c r="G468" s="536" t="str">
        <f>IF(F468="","",IFERROR(VLOOKUP(F468,PROFILE!$B$6:$Z$1000,24,FALSE),""))</f>
        <v>NISSAN</v>
      </c>
      <c r="H468" s="536" t="str">
        <f>IF(F468="","",IFERROR(VLOOKUP(F468,PROFILE!$B$6:$Z$1000,25,FALSE),""))</f>
        <v>ALMERA</v>
      </c>
      <c r="I468" s="536" t="str">
        <f>IF(F468="","",IFERROR(VLOOKUP(F468,PROFILE!$B$6:$Z$1000,23,FALSE),""))</f>
        <v>ฆก5185</v>
      </c>
      <c r="J468" s="537" t="str">
        <f>IF(F468="","",IFERROR(VLOOKUP(F468,PROFILE!$B$6:$Z$1000,17,FALSE),""))</f>
        <v>เบา</v>
      </c>
      <c r="K468" s="538"/>
      <c r="L468" s="539">
        <v>42941</v>
      </c>
      <c r="M468" s="540"/>
      <c r="N468" s="540"/>
      <c r="O468" s="541"/>
      <c r="P468" s="539">
        <v>42942</v>
      </c>
      <c r="Q468" s="540"/>
      <c r="R468" s="540"/>
      <c r="S468" s="541"/>
      <c r="T468" s="538">
        <v>42943</v>
      </c>
      <c r="U468" s="539">
        <v>42944</v>
      </c>
      <c r="V468" s="541"/>
      <c r="W468" s="542"/>
      <c r="X468" s="543" t="s">
        <v>559</v>
      </c>
      <c r="Y468" s="542">
        <v>42945</v>
      </c>
      <c r="Z468" s="499" t="str">
        <f ca="1">IF(F468="","",IF(VLOOKUP(F468,PROFILE!$B$6:$L$5000,11,FALSE)&lt;&gt;"OUT",VLOOKUP(F468,PROFILE!$B$6:$L$5000,9,FALSE)-NOW(),"OUT"))</f>
        <v>OUT</v>
      </c>
      <c r="AA468" s="389">
        <f t="shared" si="58"/>
        <v>5185</v>
      </c>
      <c r="AB468" s="389">
        <v>468</v>
      </c>
      <c r="AE468" s="545"/>
      <c r="AF468" s="546"/>
      <c r="AH468" s="548"/>
      <c r="AI468" s="549"/>
      <c r="AK468" s="551"/>
      <c r="AL468" s="552"/>
      <c r="AN468" s="554"/>
      <c r="AO468" s="555"/>
      <c r="AP468" s="556"/>
      <c r="AQ468" s="557"/>
      <c r="AR468" s="558"/>
      <c r="AS468" s="497" t="str">
        <f t="shared" si="59"/>
        <v/>
      </c>
      <c r="AT468" s="498">
        <f t="shared" si="60"/>
        <v>42941</v>
      </c>
      <c r="AU468" s="498">
        <f t="shared" si="61"/>
        <v>42942</v>
      </c>
      <c r="AV468" s="498">
        <f t="shared" si="62"/>
        <v>42943</v>
      </c>
      <c r="AW468" s="498">
        <f t="shared" si="63"/>
        <v>42944</v>
      </c>
    </row>
    <row r="469" spans="6:49" ht="23.25" customHeight="1" x14ac:dyDescent="0.35">
      <c r="F469" s="579">
        <v>1707011</v>
      </c>
      <c r="G469" s="536" t="str">
        <f>IF(F469="","",IFERROR(VLOOKUP(F469,PROFILE!$B$6:$Z$1000,24,FALSE),""))</f>
        <v>NISSAN</v>
      </c>
      <c r="H469" s="536" t="str">
        <f>IF(F469="","",IFERROR(VLOOKUP(F469,PROFILE!$B$6:$Z$1000,25,FALSE),""))</f>
        <v>X-TRAIL</v>
      </c>
      <c r="I469" s="536" t="str">
        <f>IF(F469="","",IFERROR(VLOOKUP(F469,PROFILE!$B$6:$Z$1000,23,FALSE),""))</f>
        <v>บต9925</v>
      </c>
      <c r="J469" s="537" t="str">
        <f>IF(F469="","",IFERROR(VLOOKUP(F469,PROFILE!$B$6:$Z$1000,17,FALSE),""))</f>
        <v>ชิ้นส่วน</v>
      </c>
      <c r="K469" s="538"/>
      <c r="L469" s="539"/>
      <c r="M469" s="540"/>
      <c r="N469" s="540"/>
      <c r="O469" s="541"/>
      <c r="P469" s="539"/>
      <c r="Q469" s="540"/>
      <c r="R469" s="540"/>
      <c r="S469" s="541"/>
      <c r="T469" s="538"/>
      <c r="U469" s="539"/>
      <c r="V469" s="541"/>
      <c r="W469" s="542"/>
      <c r="X469" s="543" t="s">
        <v>559</v>
      </c>
      <c r="Y469" s="542" t="str">
        <f t="shared" ref="Y469:Y472" si="64">IF(F469="","","ยังไม่กำหนด")</f>
        <v>ยังไม่กำหนด</v>
      </c>
      <c r="Z469" s="499" t="str">
        <f ca="1">IF(F469="","",IF(VLOOKUP(F469,PROFILE!$B$6:$L$5000,11,FALSE)&lt;&gt;"OUT",VLOOKUP(F469,PROFILE!$B$6:$L$5000,9,FALSE)-NOW(),"OUT"))</f>
        <v>OUT</v>
      </c>
      <c r="AA469" s="389">
        <f t="shared" si="58"/>
        <v>9925</v>
      </c>
      <c r="AB469" s="389">
        <v>469</v>
      </c>
      <c r="AE469" s="545"/>
      <c r="AF469" s="546"/>
      <c r="AG469" s="547" t="s">
        <v>1597</v>
      </c>
      <c r="AH469" s="548"/>
      <c r="AI469" s="549"/>
      <c r="AJ469" s="550" t="s">
        <v>439</v>
      </c>
      <c r="AK469" s="551"/>
      <c r="AL469" s="552"/>
      <c r="AN469" s="554"/>
      <c r="AO469" s="555"/>
      <c r="AP469" s="556" t="s">
        <v>1265</v>
      </c>
      <c r="AQ469" s="557"/>
      <c r="AR469" s="558"/>
      <c r="AS469" s="497" t="str">
        <f t="shared" si="59"/>
        <v/>
      </c>
      <c r="AT469" s="498" t="str">
        <f t="shared" si="60"/>
        <v/>
      </c>
      <c r="AU469" s="498" t="str">
        <f t="shared" si="61"/>
        <v/>
      </c>
      <c r="AV469" s="498" t="str">
        <f t="shared" si="62"/>
        <v/>
      </c>
      <c r="AW469" s="498" t="str">
        <f t="shared" si="63"/>
        <v/>
      </c>
    </row>
    <row r="470" spans="6:49" ht="23.25" customHeight="1" x14ac:dyDescent="0.35">
      <c r="F470" s="579">
        <v>1707018</v>
      </c>
      <c r="G470" s="536" t="str">
        <f>IF(F470="","",IFERROR(VLOOKUP(F470,PROFILE!$B$6:$Z$1000,24,FALSE),""))</f>
        <v>TOYOTA</v>
      </c>
      <c r="H470" s="536" t="str">
        <f>IF(F470="","",IFERROR(VLOOKUP(F470,PROFILE!$B$6:$Z$1000,25,FALSE),""))</f>
        <v>CAMRY</v>
      </c>
      <c r="I470" s="536" t="str">
        <f>IF(F470="","",IFERROR(VLOOKUP(F470,PROFILE!$B$6:$Z$1000,23,FALSE),""))</f>
        <v>ชฬ909</v>
      </c>
      <c r="J470" s="537" t="s">
        <v>2521</v>
      </c>
      <c r="K470" s="538"/>
      <c r="L470" s="539"/>
      <c r="M470" s="540"/>
      <c r="N470" s="540"/>
      <c r="O470" s="541"/>
      <c r="P470" s="539"/>
      <c r="Q470" s="540"/>
      <c r="R470" s="540"/>
      <c r="S470" s="541"/>
      <c r="T470" s="538"/>
      <c r="U470" s="539"/>
      <c r="V470" s="541"/>
      <c r="W470" s="542"/>
      <c r="X470" s="543" t="s">
        <v>559</v>
      </c>
      <c r="Y470" s="542" t="str">
        <f t="shared" si="64"/>
        <v>ยังไม่กำหนด</v>
      </c>
      <c r="Z470" s="499">
        <f ca="1">IF(F470="","",IF(VLOOKUP(F470,PROFILE!$B$6:$L$5000,11,FALSE)&lt;&gt;"OUT",VLOOKUP(F470,PROFILE!$B$6:$L$5000,9,FALSE)-NOW(),"OUT"))</f>
        <v>-43032.973902430553</v>
      </c>
      <c r="AA470" s="389">
        <f t="shared" si="58"/>
        <v>909</v>
      </c>
      <c r="AB470" s="389">
        <v>470</v>
      </c>
      <c r="AE470" s="545"/>
      <c r="AF470" s="546"/>
      <c r="AG470" s="547" t="s">
        <v>435</v>
      </c>
      <c r="AH470" s="548"/>
      <c r="AI470" s="549"/>
      <c r="AJ470" s="550" t="s">
        <v>581</v>
      </c>
      <c r="AK470" s="551"/>
      <c r="AL470" s="552"/>
      <c r="AN470" s="554"/>
      <c r="AO470" s="555"/>
      <c r="AP470" s="556"/>
      <c r="AQ470" s="557"/>
      <c r="AR470" s="558"/>
      <c r="AS470" s="497" t="str">
        <f t="shared" si="59"/>
        <v/>
      </c>
      <c r="AT470" s="498" t="str">
        <f t="shared" si="60"/>
        <v/>
      </c>
      <c r="AU470" s="498" t="str">
        <f t="shared" si="61"/>
        <v/>
      </c>
      <c r="AV470" s="498" t="str">
        <f t="shared" si="62"/>
        <v/>
      </c>
      <c r="AW470" s="498" t="str">
        <f t="shared" si="63"/>
        <v/>
      </c>
    </row>
    <row r="471" spans="6:49" ht="23.25" customHeight="1" x14ac:dyDescent="0.35">
      <c r="F471" s="579">
        <v>1707050</v>
      </c>
      <c r="G471" s="536" t="str">
        <f>IF(F471="","",IFERROR(VLOOKUP(F471,PROFILE!$B$6:$Z$1000,24,FALSE),""))</f>
        <v>TOYOTA</v>
      </c>
      <c r="H471" s="536" t="str">
        <f>IF(F471="","",IFERROR(VLOOKUP(F471,PROFILE!$B$6:$Z$1000,25,FALSE),""))</f>
        <v>CAMRY</v>
      </c>
      <c r="I471" s="536" t="str">
        <f>IF(F471="","",IFERROR(VLOOKUP(F471,PROFILE!$B$6:$Z$1000,23,FALSE),""))</f>
        <v>กต6564</v>
      </c>
      <c r="J471" s="537" t="str">
        <f>IF(F471="","",IFERROR(VLOOKUP(F471,PROFILE!$B$6:$Z$1000,17,FALSE),""))</f>
        <v>กลาง</v>
      </c>
      <c r="K471" s="538"/>
      <c r="L471" s="539"/>
      <c r="M471" s="540"/>
      <c r="N471" s="540"/>
      <c r="O471" s="541"/>
      <c r="P471" s="539"/>
      <c r="Q471" s="540"/>
      <c r="R471" s="540"/>
      <c r="S471" s="541"/>
      <c r="T471" s="538"/>
      <c r="U471" s="539"/>
      <c r="V471" s="541"/>
      <c r="W471" s="542"/>
      <c r="X471" s="543" t="s">
        <v>559</v>
      </c>
      <c r="Y471" s="542" t="str">
        <f t="shared" si="64"/>
        <v>ยังไม่กำหนด</v>
      </c>
      <c r="Z471" s="499">
        <f ca="1">IF(F471="","",IF(VLOOKUP(F471,PROFILE!$B$6:$L$5000,11,FALSE)&lt;&gt;"OUT",VLOOKUP(F471,PROFILE!$B$6:$L$5000,9,FALSE)-NOW(),"OUT"))</f>
        <v>-43032.973902430553</v>
      </c>
      <c r="AA471" s="389">
        <f t="shared" si="58"/>
        <v>6564</v>
      </c>
      <c r="AB471" s="389">
        <v>471</v>
      </c>
      <c r="AE471" s="545"/>
      <c r="AF471" s="546"/>
      <c r="AG471" s="547" t="s">
        <v>436</v>
      </c>
      <c r="AH471" s="548"/>
      <c r="AI471" s="549"/>
      <c r="AJ471" s="550" t="s">
        <v>439</v>
      </c>
      <c r="AK471" s="551"/>
      <c r="AL471" s="552"/>
      <c r="AN471" s="554"/>
      <c r="AO471" s="555"/>
      <c r="AP471" s="556" t="s">
        <v>436</v>
      </c>
      <c r="AQ471" s="557"/>
      <c r="AR471" s="558"/>
      <c r="AS471" s="497" t="str">
        <f t="shared" si="59"/>
        <v/>
      </c>
      <c r="AT471" s="498" t="str">
        <f t="shared" si="60"/>
        <v/>
      </c>
      <c r="AU471" s="498" t="str">
        <f t="shared" si="61"/>
        <v/>
      </c>
      <c r="AV471" s="498" t="str">
        <f t="shared" si="62"/>
        <v/>
      </c>
      <c r="AW471" s="498" t="str">
        <f t="shared" si="63"/>
        <v/>
      </c>
    </row>
    <row r="472" spans="6:49" ht="23.25" customHeight="1" x14ac:dyDescent="0.35">
      <c r="F472" s="579">
        <v>1707057</v>
      </c>
      <c r="G472" s="536" t="str">
        <f>IF(F472="","",IFERROR(VLOOKUP(F472,PROFILE!$B$6:$Z$1000,24,FALSE),""))</f>
        <v>HONDA</v>
      </c>
      <c r="H472" s="536" t="str">
        <f>IF(F472="","",IFERROR(VLOOKUP(F472,PROFILE!$B$6:$Z$1000,25,FALSE),""))</f>
        <v>BRIO</v>
      </c>
      <c r="I472" s="536" t="str">
        <f>IF(F472="","",IFERROR(VLOOKUP(F472,PROFILE!$B$6:$Z$1000,23,FALSE),""))</f>
        <v>ฆพ1257</v>
      </c>
      <c r="J472" s="537" t="str">
        <f>IF(F472="","",IFERROR(VLOOKUP(F472,PROFILE!$B$6:$Z$1000,17,FALSE),""))</f>
        <v>หนัก</v>
      </c>
      <c r="K472" s="538"/>
      <c r="L472" s="539"/>
      <c r="M472" s="540"/>
      <c r="N472" s="540"/>
      <c r="O472" s="541"/>
      <c r="P472" s="539"/>
      <c r="Q472" s="540"/>
      <c r="R472" s="540"/>
      <c r="S472" s="541"/>
      <c r="T472" s="538"/>
      <c r="U472" s="539"/>
      <c r="V472" s="541"/>
      <c r="W472" s="542"/>
      <c r="X472" s="543" t="s">
        <v>559</v>
      </c>
      <c r="Y472" s="542" t="str">
        <f t="shared" si="64"/>
        <v>ยังไม่กำหนด</v>
      </c>
      <c r="Z472" s="499" t="str">
        <f ca="1">IF(F472="","",IF(VLOOKUP(F472,PROFILE!$B$6:$L$5000,11,FALSE)&lt;&gt;"OUT",VLOOKUP(F472,PROFILE!$B$6:$L$5000,9,FALSE)-NOW(),"OUT"))</f>
        <v>OUT</v>
      </c>
      <c r="AA472" s="389">
        <f t="shared" si="58"/>
        <v>1257</v>
      </c>
      <c r="AB472" s="389">
        <v>472</v>
      </c>
      <c r="AE472" s="545"/>
      <c r="AF472" s="546"/>
      <c r="AG472" s="547" t="s">
        <v>1390</v>
      </c>
      <c r="AH472" s="548"/>
      <c r="AI472" s="549"/>
      <c r="AJ472" s="550" t="s">
        <v>439</v>
      </c>
      <c r="AK472" s="551"/>
      <c r="AL472" s="552"/>
      <c r="AN472" s="554"/>
      <c r="AO472" s="555"/>
      <c r="AP472" s="556"/>
      <c r="AQ472" s="557"/>
      <c r="AR472" s="558"/>
      <c r="AS472" s="497" t="str">
        <f t="shared" si="59"/>
        <v/>
      </c>
      <c r="AT472" s="498" t="str">
        <f t="shared" si="60"/>
        <v/>
      </c>
      <c r="AU472" s="498" t="str">
        <f t="shared" si="61"/>
        <v/>
      </c>
      <c r="AV472" s="498" t="str">
        <f t="shared" si="62"/>
        <v/>
      </c>
      <c r="AW472" s="498" t="str">
        <f t="shared" si="63"/>
        <v/>
      </c>
    </row>
    <row r="473" spans="6:49" ht="23.25" customHeight="1" x14ac:dyDescent="0.35">
      <c r="F473" s="535">
        <v>1706054</v>
      </c>
      <c r="G473" s="536" t="str">
        <f>IF(F473="","",IFERROR(VLOOKUP(F473,PROFILE!$B$6:$Z$1000,24,FALSE),""))</f>
        <v>ISUZU</v>
      </c>
      <c r="H473" s="536" t="str">
        <f>IF(F473="","",IFERROR(VLOOKUP(F473,PROFILE!$B$6:$Z$1000,25,FALSE),""))</f>
        <v>SPACECAB</v>
      </c>
      <c r="I473" s="536" t="str">
        <f>IF(F473="","",IFERROR(VLOOKUP(F473,PROFILE!$B$6:$Z$1000,23,FALSE),""))</f>
        <v>1ฒภ980</v>
      </c>
      <c r="J473" s="537" t="str">
        <f>IF(F473="","",IFERROR(VLOOKUP(F473,PROFILE!$B$6:$Z$1000,17,FALSE),""))</f>
        <v>เบา</v>
      </c>
      <c r="K473" s="538"/>
      <c r="L473" s="539">
        <v>42945</v>
      </c>
      <c r="M473" s="540"/>
      <c r="N473" s="540"/>
      <c r="O473" s="541"/>
      <c r="P473" s="539">
        <v>42947</v>
      </c>
      <c r="Q473" s="540"/>
      <c r="R473" s="540"/>
      <c r="S473" s="541"/>
      <c r="T473" s="538">
        <v>42948</v>
      </c>
      <c r="U473" s="539"/>
      <c r="V473" s="541"/>
      <c r="W473" s="542"/>
      <c r="X473" s="543" t="s">
        <v>559</v>
      </c>
      <c r="Y473" s="542">
        <v>42948</v>
      </c>
      <c r="Z473" s="499" t="str">
        <f ca="1">IF(F473="","",IF(VLOOKUP(F473,PROFILE!$B$6:$L$5000,11,FALSE)&lt;&gt;"OUT",VLOOKUP(F473,PROFILE!$B$6:$L$5000,9,FALSE)-NOW(),"OUT"))</f>
        <v>OUT</v>
      </c>
      <c r="AA473" s="389">
        <f t="shared" si="58"/>
        <v>980</v>
      </c>
      <c r="AB473" s="389">
        <v>473</v>
      </c>
      <c r="AE473" s="545"/>
      <c r="AF473" s="546"/>
      <c r="AG473" s="547" t="s">
        <v>1597</v>
      </c>
      <c r="AH473" s="548"/>
      <c r="AI473" s="549"/>
      <c r="AJ473" s="550" t="s">
        <v>581</v>
      </c>
      <c r="AK473" s="551"/>
      <c r="AL473" s="552"/>
      <c r="AN473" s="554"/>
      <c r="AO473" s="555"/>
      <c r="AP473" s="556"/>
      <c r="AQ473" s="557"/>
      <c r="AR473" s="558"/>
      <c r="AS473" s="497" t="str">
        <f t="shared" si="59"/>
        <v/>
      </c>
      <c r="AT473" s="498">
        <f t="shared" si="60"/>
        <v>42945</v>
      </c>
      <c r="AU473" s="498">
        <f t="shared" si="61"/>
        <v>42947</v>
      </c>
      <c r="AV473" s="498">
        <f t="shared" si="62"/>
        <v>42948</v>
      </c>
      <c r="AW473" s="498">
        <f t="shared" si="63"/>
        <v>0</v>
      </c>
    </row>
    <row r="474" spans="6:49" ht="23.25" customHeight="1" x14ac:dyDescent="0.35">
      <c r="F474" s="535">
        <v>1706069</v>
      </c>
      <c r="G474" s="536" t="str">
        <f>IF(F474="","",IFERROR(VLOOKUP(F474,PROFILE!$B$6:$Z$1000,24,FALSE),""))</f>
        <v>TOYOTA</v>
      </c>
      <c r="H474" s="536" t="str">
        <f>IF(F474="","",IFERROR(VLOOKUP(F474,PROFILE!$B$6:$Z$1000,25,FALSE),""))</f>
        <v>FORTUNER</v>
      </c>
      <c r="I474" s="536" t="str">
        <f>IF(F474="","",IFERROR(VLOOKUP(F474,PROFILE!$B$6:$Z$1000,23,FALSE),""))</f>
        <v>ฆห1626</v>
      </c>
      <c r="J474" s="537" t="str">
        <f>IF(F474="","",IFERROR(VLOOKUP(F474,PROFILE!$B$6:$Z$1000,17,FALSE),""))</f>
        <v>กลาง</v>
      </c>
      <c r="K474" s="538"/>
      <c r="L474" s="539">
        <v>42947</v>
      </c>
      <c r="M474" s="540"/>
      <c r="N474" s="540"/>
      <c r="O474" s="541"/>
      <c r="P474" s="539">
        <v>42948</v>
      </c>
      <c r="Q474" s="540">
        <v>42949</v>
      </c>
      <c r="R474" s="540"/>
      <c r="S474" s="541"/>
      <c r="T474" s="538">
        <v>42950</v>
      </c>
      <c r="U474" s="539">
        <v>42951</v>
      </c>
      <c r="V474" s="541"/>
      <c r="W474" s="542">
        <v>42952</v>
      </c>
      <c r="X474" s="543" t="s">
        <v>559</v>
      </c>
      <c r="Y474" s="542">
        <v>42952</v>
      </c>
      <c r="Z474" s="499" t="str">
        <f ca="1">IF(F474="","",IF(VLOOKUP(F474,PROFILE!$B$6:$L$5000,11,FALSE)&lt;&gt;"OUT",VLOOKUP(F474,PROFILE!$B$6:$L$5000,9,FALSE)-NOW(),"OUT"))</f>
        <v>OUT</v>
      </c>
      <c r="AA474" s="389">
        <f t="shared" si="58"/>
        <v>1626</v>
      </c>
      <c r="AB474" s="389">
        <v>474</v>
      </c>
      <c r="AE474" s="545"/>
      <c r="AF474" s="546"/>
      <c r="AG474" s="547" t="s">
        <v>1597</v>
      </c>
      <c r="AH474" s="548"/>
      <c r="AI474" s="549"/>
      <c r="AJ474" s="550" t="s">
        <v>581</v>
      </c>
      <c r="AK474" s="551"/>
      <c r="AL474" s="552"/>
      <c r="AN474" s="554"/>
      <c r="AO474" s="555"/>
      <c r="AP474" s="556"/>
      <c r="AQ474" s="557"/>
      <c r="AR474" s="558"/>
      <c r="AS474" s="497" t="str">
        <f t="shared" si="59"/>
        <v/>
      </c>
      <c r="AT474" s="498">
        <f t="shared" si="60"/>
        <v>42947</v>
      </c>
      <c r="AU474" s="498">
        <f t="shared" si="61"/>
        <v>42949</v>
      </c>
      <c r="AV474" s="498">
        <f t="shared" si="62"/>
        <v>42950</v>
      </c>
      <c r="AW474" s="498">
        <f t="shared" si="63"/>
        <v>42952</v>
      </c>
    </row>
    <row r="475" spans="6:49" ht="23.25" customHeight="1" x14ac:dyDescent="0.35">
      <c r="F475" s="535">
        <v>1707027</v>
      </c>
      <c r="G475" s="536" t="str">
        <f>IF(F475="","",IFERROR(VLOOKUP(F475,PROFILE!$B$6:$Z$1000,24,FALSE),""))</f>
        <v>MITSUBISHI</v>
      </c>
      <c r="H475" s="536" t="str">
        <f>IF(F475="","",IFERROR(VLOOKUP(F475,PROFILE!$B$6:$Z$1000,25,FALSE),""))</f>
        <v>PAJERO SPORT</v>
      </c>
      <c r="I475" s="536" t="str">
        <f>IF(F475="","",IFERROR(VLOOKUP(F475,PROFILE!$B$6:$Z$1000,23,FALSE),""))</f>
        <v>ฌห4510</v>
      </c>
      <c r="J475" s="537" t="str">
        <f>IF(F475="","",IFERROR(VLOOKUP(F475,PROFILE!$B$6:$Z$1000,17,FALSE),""))</f>
        <v>กลาง</v>
      </c>
      <c r="K475" s="538"/>
      <c r="L475" s="539">
        <v>42945</v>
      </c>
      <c r="M475" s="540"/>
      <c r="N475" s="540"/>
      <c r="O475" s="541"/>
      <c r="P475" s="539">
        <v>42947</v>
      </c>
      <c r="Q475" s="540">
        <v>42948</v>
      </c>
      <c r="R475" s="540"/>
      <c r="S475" s="541"/>
      <c r="T475" s="538">
        <v>42949</v>
      </c>
      <c r="U475" s="539">
        <v>42950</v>
      </c>
      <c r="V475" s="541"/>
      <c r="W475" s="542"/>
      <c r="X475" s="543" t="s">
        <v>559</v>
      </c>
      <c r="Y475" s="542">
        <v>42950</v>
      </c>
      <c r="Z475" s="499" t="str">
        <f ca="1">IF(F475="","",IF(VLOOKUP(F475,PROFILE!$B$6:$L$5000,11,FALSE)&lt;&gt;"OUT",VLOOKUP(F475,PROFILE!$B$6:$L$5000,9,FALSE)-NOW(),"OUT"))</f>
        <v>OUT</v>
      </c>
      <c r="AA475" s="389">
        <f t="shared" si="58"/>
        <v>4510</v>
      </c>
      <c r="AB475" s="389">
        <v>475</v>
      </c>
      <c r="AE475" s="545"/>
      <c r="AF475" s="546"/>
      <c r="AG475" s="547" t="s">
        <v>1597</v>
      </c>
      <c r="AH475" s="548"/>
      <c r="AI475" s="549"/>
      <c r="AJ475" s="550" t="s">
        <v>581</v>
      </c>
      <c r="AK475" s="551"/>
      <c r="AL475" s="552"/>
      <c r="AN475" s="554"/>
      <c r="AO475" s="555"/>
      <c r="AP475" s="556"/>
      <c r="AQ475" s="557"/>
      <c r="AR475" s="558"/>
      <c r="AS475" s="497" t="str">
        <f t="shared" si="59"/>
        <v/>
      </c>
      <c r="AT475" s="498">
        <f t="shared" si="60"/>
        <v>42945</v>
      </c>
      <c r="AU475" s="498">
        <f t="shared" si="61"/>
        <v>42948</v>
      </c>
      <c r="AV475" s="498">
        <f t="shared" si="62"/>
        <v>42949</v>
      </c>
      <c r="AW475" s="498">
        <f t="shared" si="63"/>
        <v>42950</v>
      </c>
    </row>
    <row r="476" spans="6:49" ht="23.25" customHeight="1" x14ac:dyDescent="0.35">
      <c r="F476" s="535">
        <v>1707031</v>
      </c>
      <c r="G476" s="536" t="str">
        <f>IF(F476="","",IFERROR(VLOOKUP(F476,PROFILE!$B$6:$Z$1000,24,FALSE),""))</f>
        <v>TOYOTA</v>
      </c>
      <c r="H476" s="536" t="str">
        <f>IF(F476="","",IFERROR(VLOOKUP(F476,PROFILE!$B$6:$Z$1000,25,FALSE),""))</f>
        <v>ALTIS</v>
      </c>
      <c r="I476" s="536" t="str">
        <f>IF(F476="","",IFERROR(VLOOKUP(F476,PROFILE!$B$6:$Z$1000,23,FALSE),""))</f>
        <v>ศว8204</v>
      </c>
      <c r="J476" s="537" t="str">
        <f>IF(F476="","",IFERROR(VLOOKUP(F476,PROFILE!$B$6:$Z$1000,17,FALSE),""))</f>
        <v>กลาง</v>
      </c>
      <c r="K476" s="538"/>
      <c r="L476" s="539">
        <v>42945</v>
      </c>
      <c r="M476" s="540"/>
      <c r="N476" s="540"/>
      <c r="O476" s="541"/>
      <c r="P476" s="539">
        <v>42947</v>
      </c>
      <c r="Q476" s="540">
        <v>42948</v>
      </c>
      <c r="R476" s="540"/>
      <c r="S476" s="541"/>
      <c r="T476" s="538">
        <v>42949</v>
      </c>
      <c r="U476" s="539">
        <v>42950</v>
      </c>
      <c r="V476" s="541"/>
      <c r="W476" s="542">
        <v>42951</v>
      </c>
      <c r="X476" s="543" t="s">
        <v>559</v>
      </c>
      <c r="Y476" s="542">
        <v>42951</v>
      </c>
      <c r="Z476" s="499" t="str">
        <f ca="1">IF(F476="","",IF(VLOOKUP(F476,PROFILE!$B$6:$L$5000,11,FALSE)&lt;&gt;"OUT",VLOOKUP(F476,PROFILE!$B$6:$L$5000,9,FALSE)-NOW(),"OUT"))</f>
        <v>OUT</v>
      </c>
      <c r="AA476" s="389">
        <f t="shared" si="58"/>
        <v>8204</v>
      </c>
      <c r="AB476" s="389">
        <v>476</v>
      </c>
      <c r="AE476" s="545"/>
      <c r="AF476" s="546"/>
      <c r="AG476" s="547" t="s">
        <v>2403</v>
      </c>
      <c r="AH476" s="548"/>
      <c r="AI476" s="549"/>
      <c r="AJ476" s="550" t="s">
        <v>23</v>
      </c>
      <c r="AK476" s="551"/>
      <c r="AL476" s="552"/>
      <c r="AN476" s="554"/>
      <c r="AO476" s="555"/>
      <c r="AP476" s="556"/>
      <c r="AQ476" s="557"/>
      <c r="AR476" s="558"/>
      <c r="AS476" s="497" t="str">
        <f t="shared" si="59"/>
        <v/>
      </c>
      <c r="AT476" s="498">
        <f t="shared" si="60"/>
        <v>42945</v>
      </c>
      <c r="AU476" s="498">
        <f t="shared" si="61"/>
        <v>42948</v>
      </c>
      <c r="AV476" s="498">
        <f t="shared" si="62"/>
        <v>42949</v>
      </c>
      <c r="AW476" s="498">
        <f t="shared" si="63"/>
        <v>42951</v>
      </c>
    </row>
    <row r="477" spans="6:49" ht="23.25" customHeight="1" x14ac:dyDescent="0.35">
      <c r="F477" s="535">
        <v>1707058</v>
      </c>
      <c r="G477" s="536" t="str">
        <f>IF(F477="","",IFERROR(VLOOKUP(F477,PROFILE!$B$6:$Z$1000,24,FALSE),""))</f>
        <v>MITSUBISHI</v>
      </c>
      <c r="H477" s="536">
        <f>IF(F477="","",IFERROR(VLOOKUP(F477,PROFILE!$B$6:$Z$1000,25,FALSE),""))</f>
        <v>0</v>
      </c>
      <c r="I477" s="536" t="str">
        <f>IF(F477="","",IFERROR(VLOOKUP(F477,PROFILE!$B$6:$Z$1000,23,FALSE),""))</f>
        <v>2กน5052</v>
      </c>
      <c r="J477" s="537" t="str">
        <f>IF(F477="","",IFERROR(VLOOKUP(F477,PROFILE!$B$6:$Z$1000,17,FALSE),""))</f>
        <v>เบา</v>
      </c>
      <c r="K477" s="538"/>
      <c r="L477" s="539">
        <v>42941</v>
      </c>
      <c r="M477" s="540"/>
      <c r="N477" s="540"/>
      <c r="O477" s="541"/>
      <c r="P477" s="539">
        <v>42942</v>
      </c>
      <c r="Q477" s="540"/>
      <c r="R477" s="540"/>
      <c r="S477" s="541"/>
      <c r="T477" s="538">
        <v>42943</v>
      </c>
      <c r="U477" s="539">
        <v>42944</v>
      </c>
      <c r="V477" s="541"/>
      <c r="W477" s="542"/>
      <c r="X477" s="543" t="s">
        <v>559</v>
      </c>
      <c r="Y477" s="542">
        <v>42945</v>
      </c>
      <c r="Z477" s="499">
        <f ca="1">IF(F477="","",IF(VLOOKUP(F477,PROFILE!$B$6:$L$5000,11,FALSE)&lt;&gt;"OUT",VLOOKUP(F477,PROFILE!$B$6:$L$5000,9,FALSE)-NOW(),"OUT"))</f>
        <v>-87.973902430552698</v>
      </c>
      <c r="AA477" s="389">
        <f t="shared" si="58"/>
        <v>5052</v>
      </c>
      <c r="AB477" s="389">
        <v>477</v>
      </c>
      <c r="AE477" s="545"/>
      <c r="AF477" s="546"/>
      <c r="AG477" s="547" t="s">
        <v>1597</v>
      </c>
      <c r="AH477" s="548"/>
      <c r="AI477" s="549"/>
      <c r="AJ477" s="550" t="s">
        <v>439</v>
      </c>
      <c r="AK477" s="551"/>
      <c r="AL477" s="552"/>
      <c r="AN477" s="554"/>
      <c r="AO477" s="555"/>
      <c r="AP477" s="556"/>
      <c r="AQ477" s="557"/>
      <c r="AR477" s="558"/>
      <c r="AS477" s="497" t="str">
        <f t="shared" si="59"/>
        <v/>
      </c>
      <c r="AT477" s="498">
        <f t="shared" si="60"/>
        <v>42941</v>
      </c>
      <c r="AU477" s="498">
        <f t="shared" si="61"/>
        <v>42942</v>
      </c>
      <c r="AV477" s="498">
        <f t="shared" si="62"/>
        <v>42943</v>
      </c>
      <c r="AW477" s="498">
        <f t="shared" si="63"/>
        <v>42944</v>
      </c>
    </row>
    <row r="478" spans="6:49" ht="23.25" customHeight="1" x14ac:dyDescent="0.35">
      <c r="F478" s="535">
        <v>1702096</v>
      </c>
      <c r="G478" s="536" t="str">
        <f>IF(F478="","",IFERROR(VLOOKUP(F478,PROFILE!$B$6:$Z$1000,24,FALSE),""))</f>
        <v>TOYOTA</v>
      </c>
      <c r="H478" s="536" t="str">
        <f>IF(F478="","",IFERROR(VLOOKUP(F478,PROFILE!$B$6:$Z$1000,25,FALSE),""))</f>
        <v>SOLUNA</v>
      </c>
      <c r="I478" s="536" t="str">
        <f>IF(F478="","",IFERROR(VLOOKUP(F478,PROFILE!$B$6:$Z$1000,23,FALSE),""))</f>
        <v>ภก5058</v>
      </c>
      <c r="J478" s="537" t="str">
        <f>IF(F478="","",IFERROR(VLOOKUP(F478,PROFILE!$B$6:$Z$1000,17,FALSE),""))</f>
        <v>กลาง</v>
      </c>
      <c r="K478" s="538"/>
      <c r="L478" s="539">
        <v>42951</v>
      </c>
      <c r="M478" s="540"/>
      <c r="N478" s="540"/>
      <c r="O478" s="541"/>
      <c r="P478" s="539">
        <v>42952</v>
      </c>
      <c r="Q478" s="540"/>
      <c r="R478" s="540"/>
      <c r="S478" s="541"/>
      <c r="T478" s="538">
        <v>42954</v>
      </c>
      <c r="U478" s="539">
        <v>42955</v>
      </c>
      <c r="V478" s="541"/>
      <c r="W478" s="542"/>
      <c r="X478" s="543" t="s">
        <v>559</v>
      </c>
      <c r="Y478" s="542">
        <v>42955</v>
      </c>
      <c r="Z478" s="499">
        <f ca="1">IF(F478="","",IF(VLOOKUP(F478,PROFILE!$B$6:$L$5000,11,FALSE)&lt;&gt;"OUT",VLOOKUP(F478,PROFILE!$B$6:$L$5000,9,FALSE)-NOW(),"OUT"))</f>
        <v>-77.973902430552698</v>
      </c>
      <c r="AA478" s="389">
        <f t="shared" si="58"/>
        <v>5058</v>
      </c>
      <c r="AB478" s="389">
        <v>478</v>
      </c>
      <c r="AE478" s="545"/>
      <c r="AF478" s="546"/>
      <c r="AG478" s="547" t="s">
        <v>435</v>
      </c>
      <c r="AH478" s="548"/>
      <c r="AI478" s="549"/>
      <c r="AJ478" s="550" t="s">
        <v>439</v>
      </c>
      <c r="AK478" s="551"/>
      <c r="AL478" s="552"/>
      <c r="AN478" s="554"/>
      <c r="AO478" s="555"/>
      <c r="AP478" s="556"/>
      <c r="AQ478" s="557"/>
      <c r="AR478" s="558"/>
      <c r="AS478" s="497" t="str">
        <f t="shared" si="59"/>
        <v/>
      </c>
      <c r="AT478" s="498">
        <f t="shared" si="60"/>
        <v>42951</v>
      </c>
      <c r="AU478" s="498">
        <f t="shared" si="61"/>
        <v>42952</v>
      </c>
      <c r="AV478" s="498">
        <f t="shared" si="62"/>
        <v>42954</v>
      </c>
      <c r="AW478" s="498">
        <f t="shared" si="63"/>
        <v>42955</v>
      </c>
    </row>
    <row r="479" spans="6:49" ht="23.25" customHeight="1" x14ac:dyDescent="0.35">
      <c r="F479" s="535">
        <v>1707001</v>
      </c>
      <c r="G479" s="536" t="str">
        <f>IF(F479="","",IFERROR(VLOOKUP(F479,PROFILE!$B$6:$Z$1000,24,FALSE),""))</f>
        <v>MAZDA</v>
      </c>
      <c r="H479" s="536" t="str">
        <f>IF(F479="","",IFERROR(VLOOKUP(F479,PROFILE!$B$6:$Z$1000,25,FALSE),""))</f>
        <v>BT-50</v>
      </c>
      <c r="I479" s="536" t="str">
        <f>IF(F479="","",IFERROR(VLOOKUP(F479,PROFILE!$B$6:$Z$1000,23,FALSE),""))</f>
        <v>ถล1710</v>
      </c>
      <c r="J479" s="537" t="s">
        <v>102</v>
      </c>
      <c r="K479" s="538"/>
      <c r="L479" s="539">
        <v>42951</v>
      </c>
      <c r="M479" s="540"/>
      <c r="N479" s="540"/>
      <c r="O479" s="541"/>
      <c r="P479" s="539">
        <v>42952</v>
      </c>
      <c r="Q479" s="540">
        <v>42954</v>
      </c>
      <c r="R479" s="540">
        <v>42955</v>
      </c>
      <c r="S479" s="541">
        <v>42956</v>
      </c>
      <c r="T479" s="538">
        <v>42957</v>
      </c>
      <c r="U479" s="539">
        <v>42958</v>
      </c>
      <c r="V479" s="541">
        <v>42959</v>
      </c>
      <c r="W479" s="542">
        <v>42961</v>
      </c>
      <c r="X479" s="543" t="s">
        <v>559</v>
      </c>
      <c r="Y479" s="542">
        <v>42963</v>
      </c>
      <c r="Z479" s="499" t="str">
        <f ca="1">IF(F479="","",IF(VLOOKUP(F479,PROFILE!$B$6:$L$5000,11,FALSE)&lt;&gt;"OUT",VLOOKUP(F479,PROFILE!$B$6:$L$5000,9,FALSE)-NOW(),"OUT"))</f>
        <v>OUT</v>
      </c>
      <c r="AA479" s="389">
        <f t="shared" si="58"/>
        <v>1710</v>
      </c>
      <c r="AB479" s="389">
        <v>479</v>
      </c>
      <c r="AE479" s="545"/>
      <c r="AF479" s="546"/>
      <c r="AG479" s="547" t="s">
        <v>2456</v>
      </c>
      <c r="AH479" s="548"/>
      <c r="AI479" s="549"/>
      <c r="AJ479" s="550" t="s">
        <v>581</v>
      </c>
      <c r="AK479" s="551"/>
      <c r="AL479" s="552"/>
      <c r="AN479" s="554"/>
      <c r="AO479" s="555"/>
      <c r="AP479" s="556" t="s">
        <v>2057</v>
      </c>
      <c r="AQ479" s="557"/>
      <c r="AR479" s="558"/>
      <c r="AS479" s="497" t="str">
        <f t="shared" si="59"/>
        <v/>
      </c>
      <c r="AT479" s="498">
        <f t="shared" si="60"/>
        <v>42951</v>
      </c>
      <c r="AU479" s="498">
        <f t="shared" si="61"/>
        <v>42956</v>
      </c>
      <c r="AV479" s="498">
        <f t="shared" si="62"/>
        <v>42957</v>
      </c>
      <c r="AW479" s="498">
        <f t="shared" si="63"/>
        <v>42961</v>
      </c>
    </row>
    <row r="480" spans="6:49" ht="23.25" customHeight="1" x14ac:dyDescent="0.35">
      <c r="F480" s="535">
        <v>1707030</v>
      </c>
      <c r="G480" s="536" t="str">
        <f>IF(F480="","",IFERROR(VLOOKUP(F480,PROFILE!$B$6:$Z$1000,24,FALSE),""))</f>
        <v>ISUZU</v>
      </c>
      <c r="H480" s="536" t="str">
        <f>IF(F480="","",IFERROR(VLOOKUP(F480,PROFILE!$B$6:$Z$1000,25,FALSE),""))</f>
        <v>D-MAX</v>
      </c>
      <c r="I480" s="536" t="str">
        <f>IF(F480="","",IFERROR(VLOOKUP(F480,PROFILE!$B$6:$Z$1000,23,FALSE),""))</f>
        <v>ฒค5304</v>
      </c>
      <c r="J480" s="537" t="str">
        <f>IF(F480="","",IFERROR(VLOOKUP(F480,PROFILE!$B$6:$Z$1000,17,FALSE),""))</f>
        <v>รอบคัน</v>
      </c>
      <c r="K480" s="538">
        <v>42944</v>
      </c>
      <c r="L480" s="539">
        <v>42945</v>
      </c>
      <c r="M480" s="540"/>
      <c r="N480" s="540"/>
      <c r="O480" s="541"/>
      <c r="P480" s="539">
        <v>42947</v>
      </c>
      <c r="Q480" s="540">
        <v>42948</v>
      </c>
      <c r="R480" s="540">
        <v>42949</v>
      </c>
      <c r="S480" s="541">
        <v>42950</v>
      </c>
      <c r="T480" s="538">
        <v>42951</v>
      </c>
      <c r="U480" s="539">
        <v>42952</v>
      </c>
      <c r="V480" s="541">
        <v>42954</v>
      </c>
      <c r="W480" s="542">
        <v>42955</v>
      </c>
      <c r="X480" s="543" t="s">
        <v>559</v>
      </c>
      <c r="Y480" s="542">
        <v>42957</v>
      </c>
      <c r="Z480" s="499">
        <f ca="1">IF(F480="","",IF(VLOOKUP(F480,PROFILE!$B$6:$L$5000,11,FALSE)&lt;&gt;"OUT",VLOOKUP(F480,PROFILE!$B$6:$L$5000,9,FALSE)-NOW(),"OUT"))</f>
        <v>-75.973902430552698</v>
      </c>
      <c r="AA480" s="389">
        <f t="shared" si="58"/>
        <v>5304</v>
      </c>
      <c r="AB480" s="389">
        <v>480</v>
      </c>
      <c r="AE480" s="545"/>
      <c r="AF480" s="546"/>
      <c r="AG480" s="547" t="s">
        <v>1597</v>
      </c>
      <c r="AH480" s="548"/>
      <c r="AI480" s="549"/>
      <c r="AJ480" s="550" t="s">
        <v>2492</v>
      </c>
      <c r="AK480" s="551"/>
      <c r="AL480" s="552"/>
      <c r="AN480" s="554"/>
      <c r="AO480" s="555"/>
      <c r="AP480" s="556"/>
      <c r="AQ480" s="557"/>
      <c r="AR480" s="558"/>
      <c r="AS480" s="497">
        <f t="shared" si="59"/>
        <v>42944</v>
      </c>
      <c r="AT480" s="498">
        <f t="shared" si="60"/>
        <v>42945</v>
      </c>
      <c r="AU480" s="498">
        <f t="shared" si="61"/>
        <v>42950</v>
      </c>
      <c r="AV480" s="498">
        <f t="shared" si="62"/>
        <v>42951</v>
      </c>
      <c r="AW480" s="498">
        <f t="shared" si="63"/>
        <v>42955</v>
      </c>
    </row>
    <row r="481" spans="6:49" ht="23.25" customHeight="1" x14ac:dyDescent="0.35">
      <c r="F481" s="535">
        <v>1707060</v>
      </c>
      <c r="G481" s="536" t="str">
        <f>IF(F481="","",IFERROR(VLOOKUP(F481,PROFILE!$B$6:$Z$1000,24,FALSE),""))</f>
        <v>MITSUBISHI</v>
      </c>
      <c r="H481" s="536" t="str">
        <f>IF(F481="","",IFERROR(VLOOKUP(F481,PROFILE!$B$6:$Z$1000,25,FALSE),""))</f>
        <v>LANCER</v>
      </c>
      <c r="I481" s="536" t="str">
        <f>IF(F481="","",IFERROR(VLOOKUP(F481,PROFILE!$B$6:$Z$1000,23,FALSE),""))</f>
        <v>ษธ9011</v>
      </c>
      <c r="J481" s="537" t="s">
        <v>179</v>
      </c>
      <c r="K481" s="538"/>
      <c r="L481" s="539"/>
      <c r="M481" s="540"/>
      <c r="N481" s="540"/>
      <c r="O481" s="541"/>
      <c r="P481" s="539"/>
      <c r="Q481" s="540"/>
      <c r="R481" s="540"/>
      <c r="S481" s="541"/>
      <c r="T481" s="538"/>
      <c r="U481" s="539"/>
      <c r="V481" s="541"/>
      <c r="W481" s="542"/>
      <c r="X481" s="543" t="s">
        <v>755</v>
      </c>
      <c r="Y481" s="542" t="str">
        <f>IF(F481="","","ยังไม่กำหนด")</f>
        <v>ยังไม่กำหนด</v>
      </c>
      <c r="Z481" s="499">
        <f ca="1">IF(F481="","",IF(VLOOKUP(F481,PROFILE!$B$6:$L$5000,11,FALSE)&lt;&gt;"OUT",VLOOKUP(F481,PROFILE!$B$6:$L$5000,9,FALSE)-NOW(),"OUT"))</f>
        <v>-43032.973902430553</v>
      </c>
      <c r="AA481" s="389">
        <f t="shared" si="58"/>
        <v>9011</v>
      </c>
      <c r="AB481" s="389">
        <v>481</v>
      </c>
      <c r="AE481" s="545"/>
      <c r="AF481" s="546"/>
      <c r="AG481" s="547" t="s">
        <v>1597</v>
      </c>
      <c r="AH481" s="548"/>
      <c r="AI481" s="549"/>
      <c r="AJ481" s="550" t="s">
        <v>439</v>
      </c>
      <c r="AK481" s="551"/>
      <c r="AL481" s="552"/>
      <c r="AN481" s="554"/>
      <c r="AO481" s="555"/>
      <c r="AP481" s="556"/>
      <c r="AQ481" s="557"/>
      <c r="AR481" s="558"/>
      <c r="AS481" s="497" t="str">
        <f t="shared" si="59"/>
        <v/>
      </c>
      <c r="AT481" s="498" t="str">
        <f t="shared" si="60"/>
        <v/>
      </c>
      <c r="AU481" s="498" t="str">
        <f t="shared" si="61"/>
        <v/>
      </c>
      <c r="AV481" s="498" t="str">
        <f t="shared" si="62"/>
        <v/>
      </c>
      <c r="AW481" s="498" t="str">
        <f t="shared" si="63"/>
        <v/>
      </c>
    </row>
    <row r="482" spans="6:49" ht="23.25" customHeight="1" x14ac:dyDescent="0.35">
      <c r="F482" s="535">
        <v>1705057</v>
      </c>
      <c r="G482" s="536" t="str">
        <f>IF(F482="","",IFERROR(VLOOKUP(F482,PROFILE!$B$6:$Z$1000,24,FALSE),""))</f>
        <v>TOYOTA</v>
      </c>
      <c r="H482" s="536" t="str">
        <f>IF(F482="","",IFERROR(VLOOKUP(F482,PROFILE!$B$6:$Z$1000,25,FALSE),""))</f>
        <v>VIGO</v>
      </c>
      <c r="I482" s="536" t="str">
        <f>IF(F482="","",IFERROR(VLOOKUP(F482,PROFILE!$B$6:$Z$1000,23,FALSE),""))</f>
        <v>ผว3445</v>
      </c>
      <c r="J482" s="537" t="str">
        <f>IF(F482="","",IFERROR(VLOOKUP(F482,PROFILE!$B$6:$Z$1000,17,FALSE),""))</f>
        <v>ชิ้นส่วน</v>
      </c>
      <c r="K482" s="538"/>
      <c r="L482" s="539">
        <v>42951</v>
      </c>
      <c r="M482" s="540"/>
      <c r="N482" s="540"/>
      <c r="O482" s="541"/>
      <c r="P482" s="539">
        <v>42952</v>
      </c>
      <c r="Q482" s="540">
        <v>42954</v>
      </c>
      <c r="R482" s="540"/>
      <c r="S482" s="541"/>
      <c r="T482" s="538">
        <v>42955</v>
      </c>
      <c r="U482" s="539">
        <v>42956</v>
      </c>
      <c r="V482" s="541"/>
      <c r="W482" s="542">
        <v>42957</v>
      </c>
      <c r="X482" s="543" t="s">
        <v>559</v>
      </c>
      <c r="Y482" s="542">
        <v>42957</v>
      </c>
      <c r="Z482" s="499" t="str">
        <f ca="1">IF(F482="","",IF(VLOOKUP(F482,PROFILE!$B$6:$L$5000,11,FALSE)&lt;&gt;"OUT",VLOOKUP(F482,PROFILE!$B$6:$L$5000,9,FALSE)-NOW(),"OUT"))</f>
        <v>OUT</v>
      </c>
      <c r="AA482" s="389">
        <f t="shared" si="58"/>
        <v>3445</v>
      </c>
      <c r="AB482" s="389">
        <v>482</v>
      </c>
      <c r="AE482" s="545"/>
      <c r="AF482" s="546"/>
      <c r="AG482" s="547" t="s">
        <v>1597</v>
      </c>
      <c r="AH482" s="548"/>
      <c r="AI482" s="549"/>
      <c r="AJ482" s="550" t="s">
        <v>581</v>
      </c>
      <c r="AK482" s="551"/>
      <c r="AL482" s="552"/>
      <c r="AN482" s="554"/>
      <c r="AO482" s="555"/>
      <c r="AP482" s="556"/>
      <c r="AQ482" s="557"/>
      <c r="AR482" s="558"/>
      <c r="AS482" s="497" t="str">
        <f t="shared" si="59"/>
        <v/>
      </c>
      <c r="AT482" s="498">
        <f t="shared" si="60"/>
        <v>42951</v>
      </c>
      <c r="AU482" s="498">
        <f t="shared" si="61"/>
        <v>42954</v>
      </c>
      <c r="AV482" s="498">
        <f t="shared" si="62"/>
        <v>42955</v>
      </c>
      <c r="AW482" s="498">
        <f t="shared" si="63"/>
        <v>42957</v>
      </c>
    </row>
    <row r="483" spans="6:49" ht="23.25" customHeight="1" x14ac:dyDescent="0.35">
      <c r="F483" s="535">
        <v>1707010</v>
      </c>
      <c r="G483" s="536" t="str">
        <f>IF(F483="","",IFERROR(VLOOKUP(F483,PROFILE!$B$6:$Z$1000,24,FALSE),""))</f>
        <v>NISSAN</v>
      </c>
      <c r="H483" s="536" t="str">
        <f>IF(F483="","",IFERROR(VLOOKUP(F483,PROFILE!$B$6:$Z$1000,25,FALSE),""))</f>
        <v>TIIDA</v>
      </c>
      <c r="I483" s="536" t="str">
        <f>IF(F483="","",IFERROR(VLOOKUP(F483,PROFILE!$B$6:$Z$1000,23,FALSE),""))</f>
        <v>ฎณ4308</v>
      </c>
      <c r="J483" s="537" t="str">
        <f>IF(F483="","",IFERROR(VLOOKUP(F483,PROFILE!$B$6:$Z$1000,17,FALSE),""))</f>
        <v>ชิ้นส่วน</v>
      </c>
      <c r="K483" s="538"/>
      <c r="L483" s="539">
        <v>42950</v>
      </c>
      <c r="M483" s="540"/>
      <c r="N483" s="540"/>
      <c r="O483" s="541"/>
      <c r="P483" s="539">
        <v>42951</v>
      </c>
      <c r="Q483" s="540"/>
      <c r="R483" s="540"/>
      <c r="S483" s="541"/>
      <c r="T483" s="538">
        <v>42952</v>
      </c>
      <c r="U483" s="539"/>
      <c r="V483" s="541"/>
      <c r="W483" s="542"/>
      <c r="X483" s="543" t="s">
        <v>559</v>
      </c>
      <c r="Y483" s="542">
        <v>42952</v>
      </c>
      <c r="Z483" s="499" t="str">
        <f ca="1">IF(F483="","",IF(VLOOKUP(F483,PROFILE!$B$6:$L$5000,11,FALSE)&lt;&gt;"OUT",VLOOKUP(F483,PROFILE!$B$6:$L$5000,9,FALSE)-NOW(),"OUT"))</f>
        <v>OUT</v>
      </c>
      <c r="AA483" s="389">
        <f t="shared" si="58"/>
        <v>4308</v>
      </c>
      <c r="AB483" s="389">
        <v>483</v>
      </c>
      <c r="AE483" s="545"/>
      <c r="AF483" s="546"/>
      <c r="AH483" s="548"/>
      <c r="AI483" s="549"/>
      <c r="AK483" s="551"/>
      <c r="AL483" s="552"/>
      <c r="AN483" s="554"/>
      <c r="AO483" s="555"/>
      <c r="AP483" s="556"/>
      <c r="AQ483" s="557"/>
      <c r="AR483" s="558"/>
      <c r="AS483" s="497" t="str">
        <f t="shared" si="59"/>
        <v/>
      </c>
      <c r="AT483" s="498">
        <f t="shared" si="60"/>
        <v>42950</v>
      </c>
      <c r="AU483" s="498">
        <f t="shared" si="61"/>
        <v>42951</v>
      </c>
      <c r="AV483" s="498">
        <f t="shared" si="62"/>
        <v>42952</v>
      </c>
      <c r="AW483" s="498">
        <f t="shared" si="63"/>
        <v>0</v>
      </c>
    </row>
    <row r="484" spans="6:49" ht="23.25" customHeight="1" x14ac:dyDescent="0.35">
      <c r="F484" s="535">
        <v>1707046</v>
      </c>
      <c r="G484" s="536" t="str">
        <f>IF(F484="","",IFERROR(VLOOKUP(F484,PROFILE!$B$6:$Z$1000,24,FALSE),""))</f>
        <v>TOYOTA</v>
      </c>
      <c r="H484" s="536" t="str">
        <f>IF(F484="","",IFERROR(VLOOKUP(F484,PROFILE!$B$6:$Z$1000,25,FALSE),""))</f>
        <v>VIGO</v>
      </c>
      <c r="I484" s="536" t="str">
        <f>IF(F484="","",IFERROR(VLOOKUP(F484,PROFILE!$B$6:$Z$1000,23,FALSE),""))</f>
        <v>ฮง2795</v>
      </c>
      <c r="J484" s="537" t="str">
        <f>IF(F484="","",IFERROR(VLOOKUP(F484,PROFILE!$B$6:$Z$1000,17,FALSE),""))</f>
        <v>ชิ้นส่วน</v>
      </c>
      <c r="K484" s="538"/>
      <c r="L484" s="539">
        <v>42916</v>
      </c>
      <c r="M484" s="540"/>
      <c r="N484" s="540"/>
      <c r="O484" s="541"/>
      <c r="P484" s="539">
        <v>42917</v>
      </c>
      <c r="Q484" s="540"/>
      <c r="R484" s="540"/>
      <c r="S484" s="541"/>
      <c r="T484" s="538"/>
      <c r="U484" s="539"/>
      <c r="V484" s="541"/>
      <c r="W484" s="542"/>
      <c r="X484" s="543" t="s">
        <v>559</v>
      </c>
      <c r="Y484" s="542">
        <v>42918</v>
      </c>
      <c r="Z484" s="499" t="str">
        <f ca="1">IF(F484="","",IF(VLOOKUP(F484,PROFILE!$B$6:$L$5000,11,FALSE)&lt;&gt;"OUT",VLOOKUP(F484,PROFILE!$B$6:$L$5000,9,FALSE)-NOW(),"OUT"))</f>
        <v>OUT</v>
      </c>
      <c r="AA484" s="389">
        <f t="shared" si="58"/>
        <v>2795</v>
      </c>
      <c r="AB484" s="389">
        <v>484</v>
      </c>
      <c r="AE484" s="545"/>
      <c r="AF484" s="546"/>
      <c r="AH484" s="548"/>
      <c r="AI484" s="549"/>
      <c r="AK484" s="551"/>
      <c r="AL484" s="552"/>
      <c r="AN484" s="554"/>
      <c r="AO484" s="555"/>
      <c r="AP484" s="556"/>
      <c r="AQ484" s="557"/>
      <c r="AR484" s="558"/>
      <c r="AS484" s="497" t="str">
        <f t="shared" si="59"/>
        <v/>
      </c>
      <c r="AT484" s="498">
        <f t="shared" si="60"/>
        <v>42916</v>
      </c>
      <c r="AU484" s="498">
        <f t="shared" si="61"/>
        <v>42917</v>
      </c>
      <c r="AV484" s="498" t="str">
        <f t="shared" si="62"/>
        <v/>
      </c>
      <c r="AW484" s="498">
        <f t="shared" si="63"/>
        <v>0</v>
      </c>
    </row>
    <row r="485" spans="6:49" ht="23.25" customHeight="1" x14ac:dyDescent="0.35">
      <c r="F485" s="535">
        <v>1707064</v>
      </c>
      <c r="G485" s="536" t="str">
        <f>IF(F485="","",IFERROR(VLOOKUP(F485,PROFILE!$B$6:$Z$1000,24,FALSE),""))</f>
        <v>TOYOTA</v>
      </c>
      <c r="H485" s="536" t="str">
        <f>IF(F485="","",IFERROR(VLOOKUP(F485,PROFILE!$B$6:$Z$1000,25,FALSE),""))</f>
        <v>VIGO</v>
      </c>
      <c r="I485" s="536" t="str">
        <f>IF(F485="","",IFERROR(VLOOKUP(F485,PROFILE!$B$6:$Z$1000,23,FALSE),""))</f>
        <v>ถก6079</v>
      </c>
      <c r="J485" s="537" t="str">
        <f>IF(F485="","",IFERROR(VLOOKUP(F485,PROFILE!$B$6:$Z$1000,17,FALSE),""))</f>
        <v>กลาง</v>
      </c>
      <c r="K485" s="538"/>
      <c r="L485" s="539">
        <v>42951</v>
      </c>
      <c r="M485" s="540"/>
      <c r="N485" s="540"/>
      <c r="O485" s="541"/>
      <c r="P485" s="539">
        <v>42952</v>
      </c>
      <c r="Q485" s="540">
        <v>42954</v>
      </c>
      <c r="R485" s="540"/>
      <c r="S485" s="541"/>
      <c r="T485" s="538">
        <v>42955</v>
      </c>
      <c r="U485" s="539">
        <v>42956</v>
      </c>
      <c r="V485" s="541"/>
      <c r="W485" s="542">
        <v>42957</v>
      </c>
      <c r="X485" s="543" t="s">
        <v>559</v>
      </c>
      <c r="Y485" s="542">
        <v>42957</v>
      </c>
      <c r="Z485" s="499">
        <f ca="1">IF(F485="","",IF(VLOOKUP(F485,PROFILE!$B$6:$L$5000,11,FALSE)&lt;&gt;"OUT",VLOOKUP(F485,PROFILE!$B$6:$L$5000,9,FALSE)-NOW(),"OUT"))</f>
        <v>-75.973902430552698</v>
      </c>
      <c r="AA485" s="389">
        <f t="shared" si="58"/>
        <v>6079</v>
      </c>
      <c r="AB485" s="389">
        <v>485</v>
      </c>
      <c r="AE485" s="545"/>
      <c r="AF485" s="546"/>
      <c r="AH485" s="548"/>
      <c r="AI485" s="549"/>
      <c r="AJ485" s="550" t="s">
        <v>581</v>
      </c>
      <c r="AK485" s="551"/>
      <c r="AL485" s="552"/>
      <c r="AN485" s="554"/>
      <c r="AO485" s="555"/>
      <c r="AP485" s="556"/>
      <c r="AQ485" s="557"/>
      <c r="AR485" s="558"/>
      <c r="AS485" s="497" t="str">
        <f t="shared" si="59"/>
        <v/>
      </c>
      <c r="AT485" s="498">
        <f t="shared" si="60"/>
        <v>42951</v>
      </c>
      <c r="AU485" s="498">
        <f t="shared" si="61"/>
        <v>42954</v>
      </c>
      <c r="AV485" s="498">
        <f t="shared" si="62"/>
        <v>42955</v>
      </c>
      <c r="AW485" s="498">
        <f t="shared" si="63"/>
        <v>42957</v>
      </c>
    </row>
    <row r="486" spans="6:49" ht="23.25" customHeight="1" x14ac:dyDescent="0.35">
      <c r="F486" s="535">
        <v>1707066</v>
      </c>
      <c r="G486" s="536" t="str">
        <f>IF(F486="","",IFERROR(VLOOKUP(F486,PROFILE!$B$6:$Z$1000,24,FALSE),""))</f>
        <v>TOYOTA</v>
      </c>
      <c r="H486" s="536" t="str">
        <f>IF(F486="","",IFERROR(VLOOKUP(F486,PROFILE!$B$6:$Z$1000,25,FALSE),""))</f>
        <v>VIGO</v>
      </c>
      <c r="I486" s="536" t="str">
        <f>IF(F486="","",IFERROR(VLOOKUP(F486,PROFILE!$B$6:$Z$1000,23,FALSE),""))</f>
        <v>1ฒค6691</v>
      </c>
      <c r="J486" s="537" t="str">
        <f>IF(F486="","",IFERROR(VLOOKUP(F486,PROFILE!$B$6:$Z$1000,17,FALSE),""))</f>
        <v>กลาง</v>
      </c>
      <c r="K486" s="538"/>
      <c r="L486" s="539">
        <v>42949</v>
      </c>
      <c r="M486" s="540"/>
      <c r="N486" s="540"/>
      <c r="O486" s="541"/>
      <c r="P486" s="539">
        <v>42950</v>
      </c>
      <c r="Q486" s="540">
        <v>42951</v>
      </c>
      <c r="R486" s="540"/>
      <c r="S486" s="541"/>
      <c r="T486" s="538">
        <v>42952</v>
      </c>
      <c r="U486" s="539">
        <v>42954</v>
      </c>
      <c r="V486" s="541"/>
      <c r="W486" s="542">
        <v>42955</v>
      </c>
      <c r="X486" s="543" t="s">
        <v>559</v>
      </c>
      <c r="Y486" s="542">
        <v>42955</v>
      </c>
      <c r="Z486" s="499" t="str">
        <f ca="1">IF(F486="","",IF(VLOOKUP(F486,PROFILE!$B$6:$L$5000,11,FALSE)&lt;&gt;"OUT",VLOOKUP(F486,PROFILE!$B$6:$L$5000,9,FALSE)-NOW(),"OUT"))</f>
        <v>OUT</v>
      </c>
      <c r="AA486" s="389">
        <f t="shared" si="58"/>
        <v>6691</v>
      </c>
      <c r="AB486" s="389">
        <v>486</v>
      </c>
      <c r="AD486" s="544" t="s">
        <v>1597</v>
      </c>
      <c r="AE486" s="545"/>
      <c r="AF486" s="546"/>
      <c r="AH486" s="548"/>
      <c r="AI486" s="549"/>
      <c r="AJ486" s="550" t="s">
        <v>439</v>
      </c>
      <c r="AK486" s="551"/>
      <c r="AL486" s="552"/>
      <c r="AN486" s="554"/>
      <c r="AO486" s="555"/>
      <c r="AP486" s="556"/>
      <c r="AQ486" s="557"/>
      <c r="AR486" s="558"/>
      <c r="AS486" s="497" t="str">
        <f t="shared" si="59"/>
        <v/>
      </c>
      <c r="AT486" s="498">
        <f t="shared" si="60"/>
        <v>42949</v>
      </c>
      <c r="AU486" s="498">
        <f t="shared" si="61"/>
        <v>42951</v>
      </c>
      <c r="AV486" s="498">
        <f t="shared" si="62"/>
        <v>42952</v>
      </c>
      <c r="AW486" s="498">
        <f t="shared" si="63"/>
        <v>42955</v>
      </c>
    </row>
    <row r="487" spans="6:49" ht="23.25" customHeight="1" x14ac:dyDescent="0.35">
      <c r="F487" s="535">
        <v>1707067</v>
      </c>
      <c r="G487" s="536" t="str">
        <f>IF(F487="","",IFERROR(VLOOKUP(F487,PROFILE!$B$6:$Z$1000,24,FALSE),""))</f>
        <v>CHEVROLET</v>
      </c>
      <c r="H487" s="536" t="str">
        <f>IF(F487="","",IFERROR(VLOOKUP(F487,PROFILE!$B$6:$Z$1000,25,FALSE),""))</f>
        <v>COLORADO</v>
      </c>
      <c r="I487" s="536" t="str">
        <f>IF(F487="","",IFERROR(VLOOKUP(F487,PROFILE!$B$6:$Z$1000,23,FALSE),""))</f>
        <v>1กฐ6970</v>
      </c>
      <c r="J487" s="537" t="str">
        <f>IF(F487="","",IFERROR(VLOOKUP(F487,PROFILE!$B$6:$Z$1000,17,FALSE),""))</f>
        <v>รอบคัน</v>
      </c>
      <c r="K487" s="538">
        <v>42956</v>
      </c>
      <c r="L487" s="539">
        <v>42957</v>
      </c>
      <c r="M487" s="540"/>
      <c r="N487" s="540"/>
      <c r="O487" s="541"/>
      <c r="P487" s="539">
        <v>42958</v>
      </c>
      <c r="Q487" s="540">
        <v>42959</v>
      </c>
      <c r="R487" s="540">
        <v>42961</v>
      </c>
      <c r="S487" s="541">
        <v>42962</v>
      </c>
      <c r="T487" s="538">
        <v>42963</v>
      </c>
      <c r="U487" s="539">
        <v>42964</v>
      </c>
      <c r="V487" s="541"/>
      <c r="W487" s="542">
        <v>42965</v>
      </c>
      <c r="X487" s="543" t="s">
        <v>559</v>
      </c>
      <c r="Y487" s="542">
        <v>42966</v>
      </c>
      <c r="Z487" s="499" t="str">
        <f ca="1">IF(F487="","",IF(VLOOKUP(F487,PROFILE!$B$6:$L$5000,11,FALSE)&lt;&gt;"OUT",VLOOKUP(F487,PROFILE!$B$6:$L$5000,9,FALSE)-NOW(),"OUT"))</f>
        <v>OUT</v>
      </c>
      <c r="AA487" s="389">
        <f t="shared" si="58"/>
        <v>6970</v>
      </c>
      <c r="AB487" s="389">
        <v>487</v>
      </c>
      <c r="AE487" s="545"/>
      <c r="AF487" s="546"/>
      <c r="AH487" s="548"/>
      <c r="AI487" s="549"/>
      <c r="AJ487" s="550" t="s">
        <v>957</v>
      </c>
      <c r="AK487" s="551"/>
      <c r="AL487" s="552"/>
      <c r="AN487" s="554"/>
      <c r="AO487" s="555"/>
      <c r="AP487" s="556" t="s">
        <v>1265</v>
      </c>
      <c r="AQ487" s="557"/>
      <c r="AR487" s="558"/>
      <c r="AS487" s="497">
        <f t="shared" si="59"/>
        <v>42956</v>
      </c>
      <c r="AT487" s="498">
        <f t="shared" si="60"/>
        <v>42957</v>
      </c>
      <c r="AU487" s="498">
        <f t="shared" si="61"/>
        <v>42962</v>
      </c>
      <c r="AV487" s="498">
        <f t="shared" si="62"/>
        <v>42963</v>
      </c>
      <c r="AW487" s="498">
        <f t="shared" si="63"/>
        <v>42965</v>
      </c>
    </row>
    <row r="488" spans="6:49" ht="23.25" customHeight="1" x14ac:dyDescent="0.35">
      <c r="F488" s="535">
        <v>1707070</v>
      </c>
      <c r="G488" s="536" t="str">
        <f>IF(F488="","",IFERROR(VLOOKUP(F488,PROFILE!$B$6:$Z$1000,24,FALSE),""))</f>
        <v>ISUZU</v>
      </c>
      <c r="H488" s="536">
        <f>IF(F488="","",IFERROR(VLOOKUP(F488,PROFILE!$B$6:$Z$1000,25,FALSE),""))</f>
        <v>0</v>
      </c>
      <c r="I488" s="536" t="str">
        <f>IF(F488="","",IFERROR(VLOOKUP(F488,PROFILE!$B$6:$Z$1000,23,FALSE),""))</f>
        <v>ฒข1517</v>
      </c>
      <c r="J488" s="537" t="str">
        <f>IF(F488="","",IFERROR(VLOOKUP(F488,PROFILE!$B$6:$Z$1000,17,FALSE),""))</f>
        <v>รอบคัน</v>
      </c>
      <c r="K488" s="538">
        <v>42956</v>
      </c>
      <c r="L488" s="539">
        <v>42957</v>
      </c>
      <c r="M488" s="540"/>
      <c r="N488" s="540"/>
      <c r="O488" s="541"/>
      <c r="P488" s="539">
        <v>42958</v>
      </c>
      <c r="Q488" s="540">
        <v>42959</v>
      </c>
      <c r="R488" s="540">
        <v>42961</v>
      </c>
      <c r="S488" s="541">
        <v>42962</v>
      </c>
      <c r="T488" s="538">
        <v>42963</v>
      </c>
      <c r="U488" s="539">
        <v>42964</v>
      </c>
      <c r="V488" s="541"/>
      <c r="W488" s="542">
        <v>42965</v>
      </c>
      <c r="X488" s="543" t="s">
        <v>559</v>
      </c>
      <c r="Y488" s="542">
        <v>42966</v>
      </c>
      <c r="Z488" s="499" t="str">
        <f ca="1">IF(F488="","",IF(VLOOKUP(F488,PROFILE!$B$6:$L$5000,11,FALSE)&lt;&gt;"OUT",VLOOKUP(F488,PROFILE!$B$6:$L$5000,9,FALSE)-NOW(),"OUT"))</f>
        <v>OUT</v>
      </c>
      <c r="AA488" s="389">
        <f t="shared" si="58"/>
        <v>1517</v>
      </c>
      <c r="AB488" s="389">
        <v>488</v>
      </c>
      <c r="AE488" s="545"/>
      <c r="AF488" s="546"/>
      <c r="AH488" s="548"/>
      <c r="AI488" s="549"/>
      <c r="AJ488" s="550" t="s">
        <v>2492</v>
      </c>
      <c r="AK488" s="551"/>
      <c r="AL488" s="552"/>
      <c r="AN488" s="554"/>
      <c r="AO488" s="555"/>
      <c r="AP488" s="556"/>
      <c r="AQ488" s="557"/>
      <c r="AR488" s="558"/>
      <c r="AS488" s="497">
        <f t="shared" si="59"/>
        <v>42956</v>
      </c>
      <c r="AT488" s="498">
        <f t="shared" si="60"/>
        <v>42957</v>
      </c>
      <c r="AU488" s="498">
        <f t="shared" si="61"/>
        <v>42962</v>
      </c>
      <c r="AV488" s="498">
        <f t="shared" si="62"/>
        <v>42963</v>
      </c>
      <c r="AW488" s="498">
        <f t="shared" si="63"/>
        <v>42965</v>
      </c>
    </row>
    <row r="489" spans="6:49" ht="23.25" customHeight="1" x14ac:dyDescent="0.35">
      <c r="F489" s="535">
        <v>1705032</v>
      </c>
      <c r="G489" s="536" t="str">
        <f>IF(F489="","",IFERROR(VLOOKUP(F489,PROFILE!$B$6:$Z$1000,24,FALSE),""))</f>
        <v>FORD</v>
      </c>
      <c r="H489" s="536" t="str">
        <f>IF(F489="","",IFERROR(VLOOKUP(F489,PROFILE!$B$6:$Z$1000,25,FALSE),""))</f>
        <v>FOCUS</v>
      </c>
      <c r="I489" s="536" t="str">
        <f>IF(F489="","",IFERROR(VLOOKUP(F489,PROFILE!$B$6:$Z$1000,23,FALSE),""))</f>
        <v>ชม1029</v>
      </c>
      <c r="J489" s="537" t="str">
        <f>IF(F489="","",IFERROR(VLOOKUP(F489,PROFILE!$B$6:$Z$1000,17,FALSE),""))</f>
        <v>ชิ้นส่วน</v>
      </c>
      <c r="K489" s="538"/>
      <c r="L489" s="539">
        <v>42951</v>
      </c>
      <c r="M489" s="540"/>
      <c r="N489" s="540"/>
      <c r="O489" s="541"/>
      <c r="P489" s="539">
        <v>42952</v>
      </c>
      <c r="Q489" s="540"/>
      <c r="R489" s="540"/>
      <c r="S489" s="541"/>
      <c r="T489" s="538">
        <v>42954</v>
      </c>
      <c r="U489" s="539">
        <v>42955</v>
      </c>
      <c r="V489" s="541"/>
      <c r="W489" s="542"/>
      <c r="X489" s="543" t="s">
        <v>559</v>
      </c>
      <c r="Y489" s="542">
        <v>42955</v>
      </c>
      <c r="Z489" s="499" t="str">
        <f ca="1">IF(F489="","",IF(VLOOKUP(F489,PROFILE!$B$6:$L$5000,11,FALSE)&lt;&gt;"OUT",VLOOKUP(F489,PROFILE!$B$6:$L$5000,9,FALSE)-NOW(),"OUT"))</f>
        <v>OUT</v>
      </c>
      <c r="AA489" s="389">
        <f t="shared" si="58"/>
        <v>1029</v>
      </c>
      <c r="AB489" s="389">
        <v>489</v>
      </c>
      <c r="AE489" s="545"/>
      <c r="AF489" s="546"/>
      <c r="AH489" s="548"/>
      <c r="AI489" s="549"/>
      <c r="AJ489" s="550" t="s">
        <v>581</v>
      </c>
      <c r="AK489" s="551"/>
      <c r="AL489" s="552"/>
      <c r="AN489" s="554"/>
      <c r="AO489" s="555"/>
      <c r="AP489" s="556"/>
      <c r="AQ489" s="557"/>
      <c r="AR489" s="558"/>
      <c r="AS489" s="497" t="str">
        <f t="shared" si="59"/>
        <v/>
      </c>
      <c r="AT489" s="498">
        <f t="shared" si="60"/>
        <v>42951</v>
      </c>
      <c r="AU489" s="498">
        <f t="shared" si="61"/>
        <v>42952</v>
      </c>
      <c r="AV489" s="498">
        <f t="shared" si="62"/>
        <v>42954</v>
      </c>
      <c r="AW489" s="498">
        <f t="shared" si="63"/>
        <v>42955</v>
      </c>
    </row>
    <row r="490" spans="6:49" ht="23.25" customHeight="1" x14ac:dyDescent="0.35">
      <c r="F490" s="535">
        <v>1705035</v>
      </c>
      <c r="G490" s="536" t="str">
        <f>IF(F490="","",IFERROR(VLOOKUP(F490,PROFILE!$B$6:$Z$1000,24,FALSE),""))</f>
        <v>MITSUBISHI</v>
      </c>
      <c r="H490" s="536" t="str">
        <f>IF(F490="","",IFERROR(VLOOKUP(F490,PROFILE!$B$6:$Z$1000,25,FALSE),""))</f>
        <v>TRITON</v>
      </c>
      <c r="I490" s="536" t="str">
        <f>IF(F490="","",IFERROR(VLOOKUP(F490,PROFILE!$B$6:$Z$1000,23,FALSE),""))</f>
        <v>ญฎ6039</v>
      </c>
      <c r="J490" s="537" t="str">
        <f>IF(F490="","",IFERROR(VLOOKUP(F490,PROFILE!$B$6:$Z$1000,17,FALSE),""))</f>
        <v>รอบคัน</v>
      </c>
      <c r="K490" s="538"/>
      <c r="L490" s="539">
        <v>42957</v>
      </c>
      <c r="M490" s="540"/>
      <c r="N490" s="540"/>
      <c r="O490" s="541"/>
      <c r="P490" s="539">
        <v>42958</v>
      </c>
      <c r="Q490" s="540">
        <v>42959</v>
      </c>
      <c r="R490" s="540">
        <v>42961</v>
      </c>
      <c r="S490" s="541">
        <v>42962</v>
      </c>
      <c r="T490" s="538">
        <v>42963</v>
      </c>
      <c r="U490" s="539">
        <v>42964</v>
      </c>
      <c r="V490" s="541">
        <v>42965</v>
      </c>
      <c r="W490" s="542">
        <v>42966</v>
      </c>
      <c r="X490" s="543" t="s">
        <v>559</v>
      </c>
      <c r="Y490" s="542">
        <v>42969</v>
      </c>
      <c r="Z490" s="499" t="str">
        <f ca="1">IF(F490="","",IF(VLOOKUP(F490,PROFILE!$B$6:$L$5000,11,FALSE)&lt;&gt;"OUT",VLOOKUP(F490,PROFILE!$B$6:$L$5000,9,FALSE)-NOW(),"OUT"))</f>
        <v>OUT</v>
      </c>
      <c r="AA490" s="389">
        <f t="shared" si="58"/>
        <v>6039</v>
      </c>
      <c r="AB490" s="389">
        <v>490</v>
      </c>
      <c r="AE490" s="545"/>
      <c r="AF490" s="546"/>
      <c r="AH490" s="548"/>
      <c r="AI490" s="549"/>
      <c r="AJ490" s="550" t="s">
        <v>581</v>
      </c>
      <c r="AK490" s="551"/>
      <c r="AL490" s="552"/>
      <c r="AN490" s="554"/>
      <c r="AO490" s="555"/>
      <c r="AP490" s="556"/>
      <c r="AQ490" s="557"/>
      <c r="AR490" s="558"/>
      <c r="AS490" s="497" t="str">
        <f t="shared" si="59"/>
        <v/>
      </c>
      <c r="AT490" s="498">
        <f t="shared" si="60"/>
        <v>42957</v>
      </c>
      <c r="AU490" s="498">
        <f t="shared" si="61"/>
        <v>42962</v>
      </c>
      <c r="AV490" s="498">
        <f t="shared" si="62"/>
        <v>42963</v>
      </c>
      <c r="AW490" s="498">
        <f t="shared" si="63"/>
        <v>42966</v>
      </c>
    </row>
    <row r="491" spans="6:49" ht="23.25" customHeight="1" x14ac:dyDescent="0.35">
      <c r="F491" s="535">
        <v>1707006</v>
      </c>
      <c r="G491" s="536" t="str">
        <f>IF(F491="","",IFERROR(VLOOKUP(F491,PROFILE!$B$6:$Z$1000,24,FALSE),""))</f>
        <v>HONDA</v>
      </c>
      <c r="H491" s="536" t="str">
        <f>IF(F491="","",IFERROR(VLOOKUP(F491,PROFILE!$B$6:$Z$1000,25,FALSE),""))</f>
        <v>CITY</v>
      </c>
      <c r="I491" s="536" t="str">
        <f>IF(F491="","",IFERROR(VLOOKUP(F491,PROFILE!$B$6:$Z$1000,23,FALSE),""))</f>
        <v>2กธ2164</v>
      </c>
      <c r="J491" s="537" t="str">
        <f>IF(F491="","",IFERROR(VLOOKUP(F491,PROFILE!$B$6:$Z$1000,17,FALSE),""))</f>
        <v>กลาง</v>
      </c>
      <c r="K491" s="538"/>
      <c r="L491" s="539">
        <v>42954</v>
      </c>
      <c r="M491" s="540"/>
      <c r="N491" s="540"/>
      <c r="O491" s="541"/>
      <c r="P491" s="539">
        <v>42955</v>
      </c>
      <c r="Q491" s="540"/>
      <c r="R491" s="540"/>
      <c r="S491" s="541"/>
      <c r="T491" s="538">
        <v>42956</v>
      </c>
      <c r="U491" s="539">
        <v>42957</v>
      </c>
      <c r="V491" s="541"/>
      <c r="W491" s="542"/>
      <c r="X491" s="543" t="s">
        <v>2521</v>
      </c>
      <c r="Y491" s="542">
        <v>42958</v>
      </c>
      <c r="Z491" s="499">
        <f ca="1">IF(F491="","",IF(VLOOKUP(F491,PROFILE!$B$6:$L$5000,11,FALSE)&lt;&gt;"OUT",VLOOKUP(F491,PROFILE!$B$6:$L$5000,9,FALSE)-NOW(),"OUT"))</f>
        <v>-69.973902430552698</v>
      </c>
      <c r="AA491" s="389">
        <f t="shared" si="58"/>
        <v>2164</v>
      </c>
      <c r="AB491" s="389">
        <v>491</v>
      </c>
      <c r="AE491" s="545"/>
      <c r="AF491" s="546"/>
      <c r="AG491" s="547" t="s">
        <v>1597</v>
      </c>
      <c r="AH491" s="548"/>
      <c r="AI491" s="549"/>
      <c r="AJ491" s="550" t="s">
        <v>439</v>
      </c>
      <c r="AK491" s="551"/>
      <c r="AL491" s="552"/>
      <c r="AN491" s="554"/>
      <c r="AO491" s="555"/>
      <c r="AP491" s="556"/>
      <c r="AQ491" s="557"/>
      <c r="AR491" s="558"/>
      <c r="AS491" s="497" t="str">
        <f t="shared" si="59"/>
        <v/>
      </c>
      <c r="AT491" s="498">
        <f t="shared" si="60"/>
        <v>42954</v>
      </c>
      <c r="AU491" s="498">
        <f t="shared" si="61"/>
        <v>42955</v>
      </c>
      <c r="AV491" s="498">
        <f t="shared" si="62"/>
        <v>42956</v>
      </c>
      <c r="AW491" s="498">
        <f t="shared" si="63"/>
        <v>42957</v>
      </c>
    </row>
    <row r="492" spans="6:49" ht="23.25" customHeight="1" x14ac:dyDescent="0.35">
      <c r="F492" s="535">
        <v>1707017</v>
      </c>
      <c r="G492" s="536" t="str">
        <f>IF(F492="","",IFERROR(VLOOKUP(F492,PROFILE!$B$6:$Z$1000,24,FALSE),""))</f>
        <v>HONDA</v>
      </c>
      <c r="H492" s="536" t="str">
        <f>IF(F492="","",IFERROR(VLOOKUP(F492,PROFILE!$B$6:$Z$1000,25,FALSE),""))</f>
        <v>CIVIC</v>
      </c>
      <c r="I492" s="536" t="str">
        <f>IF(F492="","",IFERROR(VLOOKUP(F492,PROFILE!$B$6:$Z$1000,23,FALSE),""))</f>
        <v>กข5618</v>
      </c>
      <c r="J492" s="537" t="str">
        <f>IF(F492="","",IFERROR(VLOOKUP(F492,PROFILE!$B$6:$Z$1000,17,FALSE),""))</f>
        <v>กลาง</v>
      </c>
      <c r="K492" s="538"/>
      <c r="L492" s="539">
        <v>42948</v>
      </c>
      <c r="M492" s="540"/>
      <c r="N492" s="540"/>
      <c r="O492" s="541"/>
      <c r="P492" s="539">
        <v>42949</v>
      </c>
      <c r="Q492" s="540"/>
      <c r="R492" s="540"/>
      <c r="S492" s="541"/>
      <c r="T492" s="538">
        <v>42950</v>
      </c>
      <c r="U492" s="539">
        <v>42951</v>
      </c>
      <c r="V492" s="541"/>
      <c r="W492" s="542"/>
      <c r="X492" s="543" t="s">
        <v>559</v>
      </c>
      <c r="Y492" s="542">
        <v>42952</v>
      </c>
      <c r="Z492" s="499" t="str">
        <f ca="1">IF(F492="","",IF(VLOOKUP(F492,PROFILE!$B$6:$L$5000,11,FALSE)&lt;&gt;"OUT",VLOOKUP(F492,PROFILE!$B$6:$L$5000,9,FALSE)-NOW(),"OUT"))</f>
        <v>OUT</v>
      </c>
      <c r="AA492" s="389">
        <f t="shared" si="58"/>
        <v>5618</v>
      </c>
      <c r="AB492" s="389">
        <v>492</v>
      </c>
      <c r="AE492" s="545"/>
      <c r="AF492" s="546"/>
      <c r="AG492" s="547" t="s">
        <v>1597</v>
      </c>
      <c r="AH492" s="548"/>
      <c r="AI492" s="549"/>
      <c r="AJ492" s="550" t="s">
        <v>23</v>
      </c>
      <c r="AK492" s="551"/>
      <c r="AL492" s="552"/>
      <c r="AN492" s="554"/>
      <c r="AO492" s="555"/>
      <c r="AP492" s="556"/>
      <c r="AQ492" s="557"/>
      <c r="AR492" s="558"/>
      <c r="AS492" s="497" t="str">
        <f t="shared" si="59"/>
        <v/>
      </c>
      <c r="AT492" s="498">
        <f t="shared" si="60"/>
        <v>42948</v>
      </c>
      <c r="AU492" s="498">
        <f t="shared" si="61"/>
        <v>42949</v>
      </c>
      <c r="AV492" s="498">
        <f t="shared" si="62"/>
        <v>42950</v>
      </c>
      <c r="AW492" s="498">
        <f t="shared" si="63"/>
        <v>42951</v>
      </c>
    </row>
    <row r="493" spans="6:49" ht="23.25" customHeight="1" x14ac:dyDescent="0.35">
      <c r="F493" s="535">
        <v>1707042</v>
      </c>
      <c r="G493" s="536" t="str">
        <f>IF(F493="","",IFERROR(VLOOKUP(F493,PROFILE!$B$6:$Z$1000,24,FALSE),""))</f>
        <v>ISUZU</v>
      </c>
      <c r="H493" s="536" t="str">
        <f>IF(F493="","",IFERROR(VLOOKUP(F493,PROFILE!$B$6:$Z$1000,25,FALSE),""))</f>
        <v>SPACECAB</v>
      </c>
      <c r="I493" s="536" t="str">
        <f>IF(F493="","",IFERROR(VLOOKUP(F493,PROFILE!$B$6:$Z$1000,23,FALSE),""))</f>
        <v>ถย3878</v>
      </c>
      <c r="J493" s="537" t="str">
        <f>IF(F493="","",IFERROR(VLOOKUP(F493,PROFILE!$B$6:$Z$1000,17,FALSE),""))</f>
        <v>เบา</v>
      </c>
      <c r="K493" s="538"/>
      <c r="L493" s="539">
        <v>42954</v>
      </c>
      <c r="M493" s="540"/>
      <c r="N493" s="540"/>
      <c r="O493" s="541"/>
      <c r="P493" s="539">
        <v>42955</v>
      </c>
      <c r="Q493" s="540"/>
      <c r="R493" s="540"/>
      <c r="S493" s="541"/>
      <c r="T493" s="538">
        <v>42956</v>
      </c>
      <c r="U493" s="539">
        <v>42957</v>
      </c>
      <c r="V493" s="541"/>
      <c r="W493" s="542"/>
      <c r="X493" s="543" t="s">
        <v>559</v>
      </c>
      <c r="Y493" s="542">
        <v>42958</v>
      </c>
      <c r="Z493" s="499" t="str">
        <f ca="1">IF(F493="","",IF(VLOOKUP(F493,PROFILE!$B$6:$L$5000,11,FALSE)&lt;&gt;"OUT",VLOOKUP(F493,PROFILE!$B$6:$L$5000,9,FALSE)-NOW(),"OUT"))</f>
        <v>OUT</v>
      </c>
      <c r="AA493" s="389">
        <f t="shared" si="58"/>
        <v>3878</v>
      </c>
      <c r="AB493" s="389">
        <v>493</v>
      </c>
      <c r="AD493" s="544" t="s">
        <v>435</v>
      </c>
      <c r="AE493" s="545"/>
      <c r="AF493" s="546"/>
      <c r="AG493" s="547" t="s">
        <v>439</v>
      </c>
      <c r="AH493" s="548"/>
      <c r="AI493" s="549"/>
      <c r="AK493" s="551"/>
      <c r="AL493" s="552"/>
      <c r="AN493" s="554"/>
      <c r="AO493" s="555"/>
      <c r="AP493" s="556"/>
      <c r="AQ493" s="557"/>
      <c r="AR493" s="558"/>
      <c r="AS493" s="497" t="str">
        <f t="shared" si="59"/>
        <v/>
      </c>
      <c r="AT493" s="498">
        <f t="shared" si="60"/>
        <v>42954</v>
      </c>
      <c r="AU493" s="498">
        <f t="shared" si="61"/>
        <v>42955</v>
      </c>
      <c r="AV493" s="498">
        <f t="shared" si="62"/>
        <v>42956</v>
      </c>
      <c r="AW493" s="498">
        <f t="shared" si="63"/>
        <v>42957</v>
      </c>
    </row>
    <row r="494" spans="6:49" ht="23.25" customHeight="1" x14ac:dyDescent="0.35">
      <c r="F494" s="535">
        <v>1705045</v>
      </c>
      <c r="G494" s="536" t="str">
        <f>IF(F494="","",IFERROR(VLOOKUP(F494,PROFILE!$B$6:$Z$1000,24,FALSE),""))</f>
        <v>HONDA</v>
      </c>
      <c r="H494" s="536" t="str">
        <f>IF(F494="","",IFERROR(VLOOKUP(F494,PROFILE!$B$6:$Z$1000,25,FALSE),""))</f>
        <v>CR-V</v>
      </c>
      <c r="I494" s="536" t="str">
        <f>IF(F494="","",IFERROR(VLOOKUP(F494,PROFILE!$B$6:$Z$1000,23,FALSE),""))</f>
        <v>5กร1078</v>
      </c>
      <c r="J494" s="537" t="str">
        <f>IF(F494="","",IFERROR(VLOOKUP(F494,PROFILE!$B$6:$Z$1000,17,FALSE),""))</f>
        <v>เบา</v>
      </c>
      <c r="K494" s="538"/>
      <c r="L494" s="539">
        <v>42957</v>
      </c>
      <c r="M494" s="540"/>
      <c r="N494" s="540"/>
      <c r="O494" s="541"/>
      <c r="P494" s="539">
        <v>42958</v>
      </c>
      <c r="Q494" s="540">
        <v>42959</v>
      </c>
      <c r="R494" s="540"/>
      <c r="S494" s="541"/>
      <c r="T494" s="538">
        <v>42961</v>
      </c>
      <c r="U494" s="539">
        <v>42962</v>
      </c>
      <c r="V494" s="541"/>
      <c r="W494" s="542"/>
      <c r="X494" s="543" t="s">
        <v>559</v>
      </c>
      <c r="Y494" s="542">
        <v>42962</v>
      </c>
      <c r="Z494" s="499" t="str">
        <f ca="1">IF(F494="","",IF(VLOOKUP(F494,PROFILE!$B$6:$L$5000,11,FALSE)&lt;&gt;"OUT",VLOOKUP(F494,PROFILE!$B$6:$L$5000,9,FALSE)-NOW(),"OUT"))</f>
        <v>OUT</v>
      </c>
      <c r="AA494" s="389">
        <f t="shared" si="58"/>
        <v>1078</v>
      </c>
      <c r="AB494" s="389">
        <v>494</v>
      </c>
      <c r="AE494" s="545"/>
      <c r="AF494" s="546"/>
      <c r="AG494" s="547" t="s">
        <v>436</v>
      </c>
      <c r="AH494" s="548"/>
      <c r="AI494" s="549"/>
      <c r="AJ494" s="550" t="s">
        <v>581</v>
      </c>
      <c r="AK494" s="551"/>
      <c r="AL494" s="552"/>
      <c r="AN494" s="554"/>
      <c r="AO494" s="555"/>
      <c r="AP494" s="556"/>
      <c r="AQ494" s="557"/>
      <c r="AR494" s="558"/>
      <c r="AS494" s="497" t="str">
        <f t="shared" si="59"/>
        <v/>
      </c>
      <c r="AT494" s="498">
        <f t="shared" si="60"/>
        <v>42957</v>
      </c>
      <c r="AU494" s="498">
        <f t="shared" si="61"/>
        <v>42959</v>
      </c>
      <c r="AV494" s="498">
        <f t="shared" si="62"/>
        <v>42961</v>
      </c>
      <c r="AW494" s="498">
        <f t="shared" si="63"/>
        <v>42962</v>
      </c>
    </row>
    <row r="495" spans="6:49" ht="23.25" customHeight="1" x14ac:dyDescent="0.35">
      <c r="F495" s="535">
        <v>1706020</v>
      </c>
      <c r="G495" s="536" t="str">
        <f>IF(F495="","",IFERROR(VLOOKUP(F495,PROFILE!$B$6:$Z$1000,24,FALSE),""))</f>
        <v>ISUZU</v>
      </c>
      <c r="H495" s="536" t="str">
        <f>IF(F495="","",IFERROR(VLOOKUP(F495,PROFILE!$B$6:$Z$1000,25,FALSE),""))</f>
        <v>D-MAX</v>
      </c>
      <c r="I495" s="536" t="str">
        <f>IF(F495="","",IFERROR(VLOOKUP(F495,PROFILE!$B$6:$Z$1000,23,FALSE),""))</f>
        <v>ฒฐ9168</v>
      </c>
      <c r="J495" s="537" t="str">
        <f>IF(F495="","",IFERROR(VLOOKUP(F495,PROFILE!$B$6:$Z$1000,17,FALSE),""))</f>
        <v>กลาง</v>
      </c>
      <c r="K495" s="538"/>
      <c r="L495" s="539">
        <v>42958</v>
      </c>
      <c r="M495" s="540"/>
      <c r="N495" s="540"/>
      <c r="O495" s="541"/>
      <c r="P495" s="539">
        <v>42959</v>
      </c>
      <c r="Q495" s="540">
        <v>42961</v>
      </c>
      <c r="R495" s="540"/>
      <c r="S495" s="541"/>
      <c r="T495" s="538">
        <v>42962</v>
      </c>
      <c r="U495" s="539">
        <v>42963</v>
      </c>
      <c r="V495" s="541"/>
      <c r="W495" s="542"/>
      <c r="X495" s="543" t="s">
        <v>559</v>
      </c>
      <c r="Y495" s="542">
        <v>42963</v>
      </c>
      <c r="Z495" s="499" t="str">
        <f ca="1">IF(F495="","",IF(VLOOKUP(F495,PROFILE!$B$6:$L$5000,11,FALSE)&lt;&gt;"OUT",VLOOKUP(F495,PROFILE!$B$6:$L$5000,9,FALSE)-NOW(),"OUT"))</f>
        <v>OUT</v>
      </c>
      <c r="AA495" s="389">
        <f t="shared" si="58"/>
        <v>9168</v>
      </c>
      <c r="AB495" s="389">
        <v>495</v>
      </c>
      <c r="AE495" s="545"/>
      <c r="AF495" s="546"/>
      <c r="AG495" s="547" t="s">
        <v>1597</v>
      </c>
      <c r="AH495" s="548"/>
      <c r="AI495" s="549"/>
      <c r="AJ495" s="550" t="s">
        <v>437</v>
      </c>
      <c r="AK495" s="551"/>
      <c r="AL495" s="552"/>
      <c r="AN495" s="554"/>
      <c r="AO495" s="555"/>
      <c r="AP495" s="556"/>
      <c r="AQ495" s="557"/>
      <c r="AR495" s="558"/>
      <c r="AS495" s="497" t="str">
        <f t="shared" si="59"/>
        <v/>
      </c>
      <c r="AT495" s="498">
        <f t="shared" si="60"/>
        <v>42958</v>
      </c>
      <c r="AU495" s="498">
        <f t="shared" si="61"/>
        <v>42961</v>
      </c>
      <c r="AV495" s="498">
        <f t="shared" si="62"/>
        <v>42962</v>
      </c>
      <c r="AW495" s="498">
        <f t="shared" si="63"/>
        <v>42963</v>
      </c>
    </row>
    <row r="496" spans="6:49" ht="23.25" customHeight="1" x14ac:dyDescent="0.35">
      <c r="F496" s="535">
        <v>1707044</v>
      </c>
      <c r="G496" s="536" t="str">
        <f>IF(F496="","",IFERROR(VLOOKUP(F496,PROFILE!$B$6:$Z$1000,24,FALSE),""))</f>
        <v>MITSUBISHI</v>
      </c>
      <c r="H496" s="536" t="str">
        <f>IF(F496="","",IFERROR(VLOOKUP(F496,PROFILE!$B$6:$Z$1000,25,FALSE),""))</f>
        <v>ATTRAGE</v>
      </c>
      <c r="I496" s="536" t="str">
        <f>IF(F496="","",IFERROR(VLOOKUP(F496,PROFILE!$B$6:$Z$1000,23,FALSE),""))</f>
        <v>ขร9378</v>
      </c>
      <c r="J496" s="537" t="str">
        <f>IF(F496="","",IFERROR(VLOOKUP(F496,PROFILE!$B$6:$Z$1000,17,FALSE),""))</f>
        <v>เบา</v>
      </c>
      <c r="K496" s="538"/>
      <c r="L496" s="539">
        <v>42959</v>
      </c>
      <c r="M496" s="540"/>
      <c r="N496" s="540"/>
      <c r="O496" s="541"/>
      <c r="P496" s="539">
        <v>42961</v>
      </c>
      <c r="Q496" s="540"/>
      <c r="R496" s="540"/>
      <c r="S496" s="541"/>
      <c r="T496" s="538">
        <v>42962</v>
      </c>
      <c r="U496" s="539">
        <v>42963</v>
      </c>
      <c r="V496" s="541"/>
      <c r="W496" s="542"/>
      <c r="X496" s="543" t="s">
        <v>559</v>
      </c>
      <c r="Y496" s="542">
        <v>42963</v>
      </c>
      <c r="Z496" s="499" t="str">
        <f ca="1">IF(F496="","",IF(VLOOKUP(F496,PROFILE!$B$6:$L$5000,11,FALSE)&lt;&gt;"OUT",VLOOKUP(F496,PROFILE!$B$6:$L$5000,9,FALSE)-NOW(),"OUT"))</f>
        <v>OUT</v>
      </c>
      <c r="AA496" s="389">
        <f t="shared" si="58"/>
        <v>9378</v>
      </c>
      <c r="AB496" s="389">
        <v>496</v>
      </c>
      <c r="AE496" s="545"/>
      <c r="AF496" s="546"/>
      <c r="AG496" s="547" t="s">
        <v>1597</v>
      </c>
      <c r="AH496" s="548"/>
      <c r="AI496" s="549"/>
      <c r="AJ496" s="550" t="s">
        <v>437</v>
      </c>
      <c r="AK496" s="551"/>
      <c r="AL496" s="552"/>
      <c r="AN496" s="554"/>
      <c r="AO496" s="555"/>
      <c r="AP496" s="556"/>
      <c r="AQ496" s="557"/>
      <c r="AR496" s="558"/>
      <c r="AS496" s="497" t="str">
        <f t="shared" si="59"/>
        <v/>
      </c>
      <c r="AT496" s="498">
        <f t="shared" si="60"/>
        <v>42959</v>
      </c>
      <c r="AU496" s="498">
        <f t="shared" si="61"/>
        <v>42961</v>
      </c>
      <c r="AV496" s="498">
        <f t="shared" si="62"/>
        <v>42962</v>
      </c>
      <c r="AW496" s="498">
        <f t="shared" si="63"/>
        <v>42963</v>
      </c>
    </row>
    <row r="497" spans="6:49" ht="23.25" customHeight="1" x14ac:dyDescent="0.35">
      <c r="F497" s="535">
        <v>1707068</v>
      </c>
      <c r="G497" s="536" t="str">
        <f>IF(F497="","",IFERROR(VLOOKUP(F497,PROFILE!$B$6:$Z$1000,24,FALSE),""))</f>
        <v>HONDA</v>
      </c>
      <c r="H497" s="536" t="str">
        <f>IF(F497="","",IFERROR(VLOOKUP(F497,PROFILE!$B$6:$Z$1000,25,FALSE),""))</f>
        <v>CITY</v>
      </c>
      <c r="I497" s="536" t="str">
        <f>IF(F497="","",IFERROR(VLOOKUP(F497,PROFILE!$B$6:$Z$1000,23,FALSE),""))</f>
        <v>1กค4378</v>
      </c>
      <c r="J497" s="537" t="str">
        <f>IF(F497="","",IFERROR(VLOOKUP(F497,PROFILE!$B$6:$Z$1000,17,FALSE),""))</f>
        <v>หนัก</v>
      </c>
      <c r="K497" s="538"/>
      <c r="L497" s="539"/>
      <c r="M497" s="540"/>
      <c r="N497" s="540"/>
      <c r="O497" s="541"/>
      <c r="P497" s="539"/>
      <c r="Q497" s="540"/>
      <c r="R497" s="540"/>
      <c r="S497" s="541"/>
      <c r="T497" s="538"/>
      <c r="U497" s="539"/>
      <c r="V497" s="541"/>
      <c r="W497" s="542"/>
      <c r="X497" s="543" t="s">
        <v>559</v>
      </c>
      <c r="Y497" s="542" t="str">
        <f>IF(F497="","","ยังไม่กำหนด")</f>
        <v>ยังไม่กำหนด</v>
      </c>
      <c r="Z497" s="499">
        <f ca="1">IF(F497="","",IF(VLOOKUP(F497,PROFILE!$B$6:$L$5000,11,FALSE)&lt;&gt;"OUT",VLOOKUP(F497,PROFILE!$B$6:$L$5000,9,FALSE)-NOW(),"OUT"))</f>
        <v>-43032.973902430553</v>
      </c>
      <c r="AA497" s="389">
        <f t="shared" si="58"/>
        <v>4378</v>
      </c>
      <c r="AB497" s="389">
        <v>497</v>
      </c>
      <c r="AE497" s="545"/>
      <c r="AF497" s="546"/>
      <c r="AG497" s="547" t="s">
        <v>1597</v>
      </c>
      <c r="AH497" s="548"/>
      <c r="AI497" s="549"/>
      <c r="AJ497" s="550" t="s">
        <v>581</v>
      </c>
      <c r="AK497" s="551"/>
      <c r="AL497" s="552"/>
      <c r="AN497" s="554"/>
      <c r="AO497" s="555"/>
      <c r="AP497" s="556" t="s">
        <v>1444</v>
      </c>
      <c r="AQ497" s="557"/>
      <c r="AR497" s="558"/>
      <c r="AS497" s="497" t="str">
        <f t="shared" si="59"/>
        <v/>
      </c>
      <c r="AT497" s="498" t="str">
        <f t="shared" si="60"/>
        <v/>
      </c>
      <c r="AU497" s="498" t="str">
        <f t="shared" si="61"/>
        <v/>
      </c>
      <c r="AV497" s="498" t="str">
        <f t="shared" si="62"/>
        <v/>
      </c>
      <c r="AW497" s="498" t="str">
        <f t="shared" si="63"/>
        <v/>
      </c>
    </row>
    <row r="498" spans="6:49" ht="23.25" customHeight="1" x14ac:dyDescent="0.35">
      <c r="F498" s="535">
        <v>1708006</v>
      </c>
      <c r="G498" s="536" t="str">
        <f>IF(F498="","",IFERROR(VLOOKUP(F498,PROFILE!$B$6:$Z$1000,24,FALSE),""))</f>
        <v>CHEVROLET</v>
      </c>
      <c r="H498" s="536" t="str">
        <f>IF(F498="","",IFERROR(VLOOKUP(F498,PROFILE!$B$6:$Z$1000,25,FALSE),""))</f>
        <v>COLORADO</v>
      </c>
      <c r="I498" s="536" t="str">
        <f>IF(F498="","",IFERROR(VLOOKUP(F498,PROFILE!$B$6:$Z$1000,23,FALSE),""))</f>
        <v>ฒษ8361</v>
      </c>
      <c r="J498" s="537" t="str">
        <f>IF(F498="","",IFERROR(VLOOKUP(F498,PROFILE!$B$6:$Z$1000,17,FALSE),""))</f>
        <v>โคม่า</v>
      </c>
      <c r="K498" s="538"/>
      <c r="L498" s="539"/>
      <c r="M498" s="540"/>
      <c r="N498" s="540"/>
      <c r="O498" s="541"/>
      <c r="P498" s="539"/>
      <c r="Q498" s="540"/>
      <c r="R498" s="540"/>
      <c r="S498" s="541"/>
      <c r="T498" s="538"/>
      <c r="U498" s="539"/>
      <c r="V498" s="541"/>
      <c r="W498" s="542"/>
      <c r="X498" s="543" t="s">
        <v>755</v>
      </c>
      <c r="Y498" s="542" t="str">
        <f t="shared" ref="Y498:Y558" si="65">IF(F498="","","ยังไม่กำหนด")</f>
        <v>ยังไม่กำหนด</v>
      </c>
      <c r="Z498" s="499">
        <f ca="1">IF(F498="","",IF(VLOOKUP(F498,PROFILE!$B$6:$L$5000,11,FALSE)&lt;&gt;"OUT",VLOOKUP(F498,PROFILE!$B$6:$L$5000,9,FALSE)-NOW(),"OUT"))</f>
        <v>-43032.973902430553</v>
      </c>
      <c r="AA498" s="389">
        <f t="shared" si="58"/>
        <v>8361</v>
      </c>
      <c r="AB498" s="389">
        <v>498</v>
      </c>
      <c r="AE498" s="545"/>
      <c r="AF498" s="546"/>
      <c r="AG498" s="547" t="s">
        <v>436</v>
      </c>
      <c r="AH498" s="548"/>
      <c r="AI498" s="549"/>
      <c r="AJ498" s="550" t="s">
        <v>581</v>
      </c>
      <c r="AK498" s="551"/>
      <c r="AL498" s="552"/>
      <c r="AN498" s="554"/>
      <c r="AO498" s="555"/>
      <c r="AP498" s="556"/>
      <c r="AQ498" s="557"/>
      <c r="AR498" s="558"/>
      <c r="AS498" s="497" t="str">
        <f t="shared" si="59"/>
        <v/>
      </c>
      <c r="AT498" s="498" t="str">
        <f t="shared" si="60"/>
        <v/>
      </c>
      <c r="AU498" s="498" t="str">
        <f t="shared" si="61"/>
        <v/>
      </c>
      <c r="AV498" s="498" t="str">
        <f t="shared" si="62"/>
        <v/>
      </c>
      <c r="AW498" s="498" t="str">
        <f t="shared" si="63"/>
        <v/>
      </c>
    </row>
    <row r="499" spans="6:49" ht="23.25" customHeight="1" x14ac:dyDescent="0.35">
      <c r="F499" s="535">
        <v>1708009</v>
      </c>
      <c r="G499" s="536" t="str">
        <f>IF(F499="","",IFERROR(VLOOKUP(F499,PROFILE!$B$6:$Z$1000,24,FALSE),""))</f>
        <v>TOYOTA</v>
      </c>
      <c r="H499" s="536" t="str">
        <f>IF(F499="","",IFERROR(VLOOKUP(F499,PROFILE!$B$6:$Z$1000,25,FALSE),""))</f>
        <v>VIOS</v>
      </c>
      <c r="I499" s="536" t="str">
        <f>IF(F499="","",IFERROR(VLOOKUP(F499,PROFILE!$B$6:$Z$1000,23,FALSE),""))</f>
        <v>ชย9225</v>
      </c>
      <c r="J499" s="537" t="str">
        <f>IF(F499="","",IFERROR(VLOOKUP(F499,PROFILE!$B$6:$Z$1000,17,FALSE),""))</f>
        <v>โคม่า</v>
      </c>
      <c r="K499" s="538"/>
      <c r="L499" s="539"/>
      <c r="M499" s="540"/>
      <c r="N499" s="540"/>
      <c r="O499" s="541"/>
      <c r="P499" s="539"/>
      <c r="Q499" s="540"/>
      <c r="R499" s="540"/>
      <c r="S499" s="541"/>
      <c r="T499" s="538"/>
      <c r="U499" s="539"/>
      <c r="V499" s="541"/>
      <c r="W499" s="542"/>
      <c r="X499" s="543" t="s">
        <v>1157</v>
      </c>
      <c r="Y499" s="542" t="str">
        <f t="shared" si="65"/>
        <v>ยังไม่กำหนด</v>
      </c>
      <c r="Z499" s="499">
        <f ca="1">IF(F499="","",IF(VLOOKUP(F499,PROFILE!$B$6:$L$5000,11,FALSE)&lt;&gt;"OUT",VLOOKUP(F499,PROFILE!$B$6:$L$5000,9,FALSE)-NOW(),"OUT"))</f>
        <v>-43032.973902430553</v>
      </c>
      <c r="AA499" s="389">
        <f t="shared" si="58"/>
        <v>9225</v>
      </c>
      <c r="AB499" s="389">
        <v>499</v>
      </c>
      <c r="AE499" s="545"/>
      <c r="AF499" s="546"/>
      <c r="AH499" s="548"/>
      <c r="AI499" s="549"/>
      <c r="AK499" s="551"/>
      <c r="AL499" s="552"/>
      <c r="AN499" s="554"/>
      <c r="AO499" s="555"/>
      <c r="AP499" s="556"/>
      <c r="AQ499" s="557"/>
      <c r="AR499" s="558"/>
      <c r="AS499" s="497" t="str">
        <f t="shared" si="59"/>
        <v/>
      </c>
      <c r="AT499" s="498" t="str">
        <f t="shared" si="60"/>
        <v/>
      </c>
      <c r="AU499" s="498" t="str">
        <f t="shared" si="61"/>
        <v/>
      </c>
      <c r="AV499" s="498" t="str">
        <f t="shared" si="62"/>
        <v/>
      </c>
      <c r="AW499" s="498" t="str">
        <f t="shared" si="63"/>
        <v/>
      </c>
    </row>
    <row r="500" spans="6:49" ht="23.25" customHeight="1" x14ac:dyDescent="0.35">
      <c r="F500" s="535">
        <v>1707024</v>
      </c>
      <c r="G500" s="536" t="str">
        <f>IF(F500="","",IFERROR(VLOOKUP(F500,PROFILE!$B$6:$Z$1000,24,FALSE),""))</f>
        <v>DAIHATSU</v>
      </c>
      <c r="H500" s="536" t="str">
        <f>IF(F500="","",IFERROR(VLOOKUP(F500,PROFILE!$B$6:$Z$1000,25,FALSE),""))</f>
        <v>HIJET</v>
      </c>
      <c r="I500" s="536" t="str">
        <f>IF(F500="","",IFERROR(VLOOKUP(F500,PROFILE!$B$6:$Z$1000,23,FALSE),""))</f>
        <v>บธ6681</v>
      </c>
      <c r="J500" s="537" t="str">
        <f>IF(F500="","",IFERROR(VLOOKUP(F500,PROFILE!$B$6:$Z$1000,17,FALSE),""))</f>
        <v>กลาง</v>
      </c>
      <c r="K500" s="538"/>
      <c r="L500" s="539">
        <v>42962</v>
      </c>
      <c r="M500" s="540"/>
      <c r="N500" s="540"/>
      <c r="O500" s="541"/>
      <c r="P500" s="539">
        <v>42963</v>
      </c>
      <c r="Q500" s="540"/>
      <c r="R500" s="540"/>
      <c r="S500" s="541"/>
      <c r="T500" s="538">
        <v>42964</v>
      </c>
      <c r="U500" s="539">
        <v>42965</v>
      </c>
      <c r="V500" s="541"/>
      <c r="W500" s="542"/>
      <c r="X500" s="543" t="s">
        <v>559</v>
      </c>
      <c r="Y500" s="542">
        <v>42966</v>
      </c>
      <c r="Z500" s="499" t="str">
        <f ca="1">IF(F500="","",IF(VLOOKUP(F500,PROFILE!$B$6:$L$5000,11,FALSE)&lt;&gt;"OUT",VLOOKUP(F500,PROFILE!$B$6:$L$5000,9,FALSE)-NOW(),"OUT"))</f>
        <v>OUT</v>
      </c>
      <c r="AA500" s="389">
        <f t="shared" si="58"/>
        <v>6681</v>
      </c>
      <c r="AB500" s="389">
        <v>500</v>
      </c>
      <c r="AE500" s="545"/>
      <c r="AF500" s="546"/>
      <c r="AG500" s="547" t="s">
        <v>436</v>
      </c>
      <c r="AH500" s="548"/>
      <c r="AI500" s="549"/>
      <c r="AJ500" s="550" t="s">
        <v>437</v>
      </c>
      <c r="AK500" s="551"/>
      <c r="AL500" s="552"/>
      <c r="AN500" s="554"/>
      <c r="AO500" s="555"/>
      <c r="AP500" s="556" t="s">
        <v>1265</v>
      </c>
      <c r="AQ500" s="557"/>
      <c r="AR500" s="558"/>
      <c r="AS500" s="497" t="str">
        <f t="shared" si="59"/>
        <v/>
      </c>
      <c r="AT500" s="498">
        <f t="shared" si="60"/>
        <v>42962</v>
      </c>
      <c r="AU500" s="498">
        <f t="shared" si="61"/>
        <v>42963</v>
      </c>
      <c r="AV500" s="498">
        <f t="shared" si="62"/>
        <v>42964</v>
      </c>
      <c r="AW500" s="498">
        <f t="shared" si="63"/>
        <v>42965</v>
      </c>
    </row>
    <row r="501" spans="6:49" ht="23.25" customHeight="1" x14ac:dyDescent="0.35">
      <c r="F501" s="535">
        <v>1708016</v>
      </c>
      <c r="G501" s="536" t="str">
        <f>IF(F501="","",IFERROR(VLOOKUP(F501,PROFILE!$B$6:$Z$1000,24,FALSE),""))</f>
        <v>NISSAN</v>
      </c>
      <c r="H501" s="536" t="str">
        <f>IF(F501="","",IFERROR(VLOOKUP(F501,PROFILE!$B$6:$Z$1000,25,FALSE),""))</f>
        <v>ALMERA</v>
      </c>
      <c r="I501" s="536" t="s">
        <v>3060</v>
      </c>
      <c r="J501" s="537" t="str">
        <f>IF(F501="","",IFERROR(VLOOKUP(F501,PROFILE!$B$6:$Z$1000,17,FALSE),""))</f>
        <v>โคม่า</v>
      </c>
      <c r="K501" s="538"/>
      <c r="L501" s="539"/>
      <c r="M501" s="540"/>
      <c r="N501" s="540"/>
      <c r="O501" s="541"/>
      <c r="P501" s="539"/>
      <c r="Q501" s="540"/>
      <c r="R501" s="540"/>
      <c r="S501" s="541"/>
      <c r="T501" s="538"/>
      <c r="U501" s="539"/>
      <c r="V501" s="541"/>
      <c r="W501" s="542"/>
      <c r="X501" s="543" t="s">
        <v>559</v>
      </c>
      <c r="Y501" s="542" t="str">
        <f t="shared" si="65"/>
        <v>ยังไม่กำหนด</v>
      </c>
      <c r="Z501" s="499" t="str">
        <f ca="1">IF(F501="","",IF(VLOOKUP(F501,PROFILE!$B$6:$L$5000,11,FALSE)&lt;&gt;"OUT",VLOOKUP(F501,PROFILE!$B$6:$L$5000,9,FALSE)-NOW(),"OUT"))</f>
        <v>OUT</v>
      </c>
      <c r="AA501" s="389">
        <f t="shared" si="58"/>
        <v>42758</v>
      </c>
      <c r="AB501" s="389">
        <v>501</v>
      </c>
      <c r="AE501" s="545"/>
      <c r="AF501" s="546"/>
      <c r="AG501" s="547" t="s">
        <v>1597</v>
      </c>
      <c r="AH501" s="548"/>
      <c r="AI501" s="549"/>
      <c r="AJ501" s="550" t="s">
        <v>439</v>
      </c>
      <c r="AK501" s="551"/>
      <c r="AL501" s="552"/>
      <c r="AN501" s="554"/>
      <c r="AO501" s="555"/>
      <c r="AP501" s="556" t="s">
        <v>2876</v>
      </c>
      <c r="AQ501" s="557"/>
      <c r="AR501" s="558"/>
      <c r="AS501" s="497" t="str">
        <f t="shared" si="59"/>
        <v/>
      </c>
      <c r="AT501" s="498" t="str">
        <f t="shared" si="60"/>
        <v/>
      </c>
      <c r="AU501" s="498" t="str">
        <f t="shared" si="61"/>
        <v/>
      </c>
      <c r="AV501" s="498" t="str">
        <f t="shared" si="62"/>
        <v/>
      </c>
      <c r="AW501" s="498" t="str">
        <f t="shared" si="63"/>
        <v/>
      </c>
    </row>
    <row r="502" spans="6:49" ht="23.25" customHeight="1" x14ac:dyDescent="0.35">
      <c r="F502" s="535">
        <v>1708023</v>
      </c>
      <c r="G502" s="536" t="str">
        <f>IF(F502="","",IFERROR(VLOOKUP(F502,PROFILE!$B$6:$Z$1000,24,FALSE),""))</f>
        <v>HONDA</v>
      </c>
      <c r="H502" s="536" t="str">
        <f>IF(F502="","",IFERROR(VLOOKUP(F502,PROFILE!$B$6:$Z$1000,25,FALSE),""))</f>
        <v>CIVIC</v>
      </c>
      <c r="I502" s="536" t="str">
        <f>IF(F502="","",IFERROR(VLOOKUP(F502,PROFILE!$B$6:$Z$1000,23,FALSE),""))</f>
        <v>ชณ5493</v>
      </c>
      <c r="J502" s="714" t="s">
        <v>102</v>
      </c>
      <c r="K502" s="538"/>
      <c r="L502" s="539"/>
      <c r="M502" s="540"/>
      <c r="N502" s="540"/>
      <c r="O502" s="541"/>
      <c r="P502" s="539"/>
      <c r="Q502" s="540"/>
      <c r="R502" s="540"/>
      <c r="S502" s="541"/>
      <c r="T502" s="538"/>
      <c r="U502" s="539"/>
      <c r="V502" s="541"/>
      <c r="W502" s="542"/>
      <c r="X502" s="711" t="s">
        <v>22</v>
      </c>
      <c r="Y502" s="542" t="str">
        <f t="shared" si="65"/>
        <v>ยังไม่กำหนด</v>
      </c>
      <c r="Z502" s="499">
        <f ca="1">IF(F502="","",IF(VLOOKUP(F502,PROFILE!$B$6:$L$5000,11,FALSE)&lt;&gt;"OUT",VLOOKUP(F502,PROFILE!$B$6:$L$5000,9,FALSE)-NOW(),"OUT"))</f>
        <v>-43032.973902430553</v>
      </c>
      <c r="AA502" s="389">
        <f t="shared" si="58"/>
        <v>5493</v>
      </c>
      <c r="AB502" s="389">
        <v>502</v>
      </c>
      <c r="AE502" s="545"/>
      <c r="AF502" s="546"/>
      <c r="AG502" s="547" t="s">
        <v>436</v>
      </c>
      <c r="AH502" s="548"/>
      <c r="AI502" s="549"/>
      <c r="AJ502" s="550" t="s">
        <v>3200</v>
      </c>
      <c r="AK502" s="551"/>
      <c r="AL502" s="552"/>
      <c r="AN502" s="554"/>
      <c r="AO502" s="555"/>
      <c r="AP502" s="556"/>
      <c r="AQ502" s="557"/>
      <c r="AR502" s="558"/>
      <c r="AS502" s="497" t="str">
        <f t="shared" si="59"/>
        <v/>
      </c>
      <c r="AT502" s="498" t="str">
        <f t="shared" si="60"/>
        <v/>
      </c>
      <c r="AU502" s="498" t="str">
        <f t="shared" si="61"/>
        <v/>
      </c>
      <c r="AV502" s="498" t="str">
        <f t="shared" si="62"/>
        <v/>
      </c>
      <c r="AW502" s="498" t="str">
        <f t="shared" si="63"/>
        <v/>
      </c>
    </row>
    <row r="503" spans="6:49" ht="23.25" customHeight="1" x14ac:dyDescent="0.35">
      <c r="F503" s="535">
        <v>1707035</v>
      </c>
      <c r="G503" s="536" t="str">
        <f>IF(F503="","",IFERROR(VLOOKUP(F503,PROFILE!$B$6:$Z$1000,24,FALSE),""))</f>
        <v>HONDA</v>
      </c>
      <c r="H503" s="536" t="str">
        <f>IF(F503="","",IFERROR(VLOOKUP(F503,PROFILE!$B$6:$Z$1000,25,FALSE),""))</f>
        <v>ACCORD</v>
      </c>
      <c r="I503" s="536" t="str">
        <f>IF(F503="","",IFERROR(VLOOKUP(F503,PROFILE!$B$6:$Z$1000,23,FALSE),""))</f>
        <v>ญบ8590</v>
      </c>
      <c r="J503" s="537" t="str">
        <f>IF(F503="","",IFERROR(VLOOKUP(F503,PROFILE!$B$6:$Z$1000,17,FALSE),""))</f>
        <v>กลาง</v>
      </c>
      <c r="K503" s="538"/>
      <c r="L503" s="539">
        <v>42959</v>
      </c>
      <c r="M503" s="540">
        <v>42961</v>
      </c>
      <c r="N503" s="540">
        <v>42962</v>
      </c>
      <c r="O503" s="541"/>
      <c r="P503" s="539">
        <v>42963</v>
      </c>
      <c r="Q503" s="540">
        <v>42964</v>
      </c>
      <c r="R503" s="540">
        <v>42965</v>
      </c>
      <c r="S503" s="541">
        <v>42966</v>
      </c>
      <c r="T503" s="538">
        <v>42968</v>
      </c>
      <c r="U503" s="539">
        <v>42969</v>
      </c>
      <c r="V503" s="541">
        <v>42970</v>
      </c>
      <c r="W503" s="542">
        <v>42971</v>
      </c>
      <c r="X503" s="543" t="s">
        <v>559</v>
      </c>
      <c r="Y503" s="542">
        <v>42972</v>
      </c>
      <c r="Z503" s="499" t="str">
        <f ca="1">IF(F503="","",IF(VLOOKUP(F503,PROFILE!$B$6:$L$5000,11,FALSE)&lt;&gt;"OUT",VLOOKUP(F503,PROFILE!$B$6:$L$5000,9,FALSE)-NOW(),"OUT"))</f>
        <v>OUT</v>
      </c>
      <c r="AA503" s="389">
        <f t="shared" si="58"/>
        <v>8590</v>
      </c>
      <c r="AB503" s="389">
        <v>503</v>
      </c>
      <c r="AE503" s="545"/>
      <c r="AF503" s="546"/>
      <c r="AG503" s="547" t="s">
        <v>436</v>
      </c>
      <c r="AH503" s="548"/>
      <c r="AI503" s="549"/>
      <c r="AJ503" s="550" t="s">
        <v>2586</v>
      </c>
      <c r="AK503" s="551"/>
      <c r="AL503" s="552"/>
      <c r="AN503" s="554"/>
      <c r="AO503" s="555"/>
      <c r="AP503" s="556" t="s">
        <v>436</v>
      </c>
      <c r="AQ503" s="557"/>
      <c r="AR503" s="558"/>
      <c r="AS503" s="497" t="str">
        <f t="shared" si="59"/>
        <v/>
      </c>
      <c r="AT503" s="498">
        <f t="shared" si="60"/>
        <v>42962</v>
      </c>
      <c r="AU503" s="498">
        <f t="shared" si="61"/>
        <v>42966</v>
      </c>
      <c r="AV503" s="498">
        <f t="shared" si="62"/>
        <v>42968</v>
      </c>
      <c r="AW503" s="498">
        <f t="shared" si="63"/>
        <v>42971</v>
      </c>
    </row>
    <row r="504" spans="6:49" ht="23.25" customHeight="1" x14ac:dyDescent="0.35">
      <c r="F504" s="535">
        <v>1708015</v>
      </c>
      <c r="G504" s="536" t="str">
        <f>IF(F504="","",IFERROR(VLOOKUP(F504,PROFILE!$B$6:$Z$1000,24,FALSE),""))</f>
        <v>FORD</v>
      </c>
      <c r="H504" s="536" t="str">
        <f>IF(F504="","",IFERROR(VLOOKUP(F504,PROFILE!$B$6:$Z$1000,25,FALSE),""))</f>
        <v>FIESTA</v>
      </c>
      <c r="I504" s="536" t="str">
        <f>IF(F504="","",IFERROR(VLOOKUP(F504,PROFILE!$B$6:$Z$1000,23,FALSE),""))</f>
        <v>1กฒ9683</v>
      </c>
      <c r="J504" s="537" t="s">
        <v>102</v>
      </c>
      <c r="K504" s="538"/>
      <c r="L504" s="539"/>
      <c r="M504" s="540"/>
      <c r="N504" s="540"/>
      <c r="O504" s="541"/>
      <c r="P504" s="539"/>
      <c r="Q504" s="540"/>
      <c r="R504" s="540"/>
      <c r="S504" s="541"/>
      <c r="T504" s="538"/>
      <c r="U504" s="539"/>
      <c r="V504" s="541"/>
      <c r="W504" s="542"/>
      <c r="X504" s="543" t="s">
        <v>755</v>
      </c>
      <c r="Y504" s="542" t="str">
        <f t="shared" si="65"/>
        <v>ยังไม่กำหนด</v>
      </c>
      <c r="Z504" s="499">
        <f ca="1">IF(F504="","",IF(VLOOKUP(F504,PROFILE!$B$6:$L$5000,11,FALSE)&lt;&gt;"OUT",VLOOKUP(F504,PROFILE!$B$6:$L$5000,9,FALSE)-NOW(),"OUT"))</f>
        <v>-43032.973902430553</v>
      </c>
      <c r="AA504" s="389">
        <f t="shared" si="58"/>
        <v>9683</v>
      </c>
      <c r="AB504" s="389">
        <v>504</v>
      </c>
      <c r="AE504" s="545"/>
      <c r="AF504" s="546"/>
      <c r="AG504" s="547" t="s">
        <v>1597</v>
      </c>
      <c r="AH504" s="548"/>
      <c r="AI504" s="549"/>
      <c r="AJ504" s="550" t="s">
        <v>2719</v>
      </c>
      <c r="AK504" s="551"/>
      <c r="AL504" s="552"/>
      <c r="AN504" s="554"/>
      <c r="AO504" s="555"/>
      <c r="AP504" s="556"/>
      <c r="AQ504" s="557"/>
      <c r="AR504" s="558"/>
      <c r="AS504" s="497" t="str">
        <f t="shared" si="59"/>
        <v/>
      </c>
      <c r="AT504" s="498" t="str">
        <f t="shared" si="60"/>
        <v/>
      </c>
      <c r="AU504" s="498" t="str">
        <f t="shared" si="61"/>
        <v/>
      </c>
      <c r="AV504" s="498" t="str">
        <f t="shared" si="62"/>
        <v/>
      </c>
      <c r="AW504" s="498" t="str">
        <f t="shared" si="63"/>
        <v/>
      </c>
    </row>
    <row r="505" spans="6:49" ht="23.25" customHeight="1" x14ac:dyDescent="0.35">
      <c r="F505" s="535">
        <v>1707023</v>
      </c>
      <c r="G505" s="536" t="str">
        <f>IF(F505="","",IFERROR(VLOOKUP(F505,PROFILE!$B$6:$Z$1000,24,FALSE),""))</f>
        <v>NISSAN</v>
      </c>
      <c r="H505" s="536" t="str">
        <f>IF(F505="","",IFERROR(VLOOKUP(F505,PROFILE!$B$6:$Z$1000,25,FALSE),""))</f>
        <v>TIIDA</v>
      </c>
      <c r="I505" s="536" t="str">
        <f>IF(F505="","",IFERROR(VLOOKUP(F505,PROFILE!$B$6:$Z$1000,23,FALSE),""))</f>
        <v>ชว725</v>
      </c>
      <c r="J505" s="537" t="str">
        <f>IF(F505="","",IFERROR(VLOOKUP(F505,PROFILE!$B$6:$Z$1000,17,FALSE),""))</f>
        <v>ชิ้นส่วน</v>
      </c>
      <c r="K505" s="538"/>
      <c r="L505" s="539">
        <v>42968</v>
      </c>
      <c r="M505" s="540"/>
      <c r="N505" s="540"/>
      <c r="O505" s="541"/>
      <c r="P505" s="539">
        <v>42969</v>
      </c>
      <c r="Q505" s="540">
        <v>42970</v>
      </c>
      <c r="R505" s="540"/>
      <c r="S505" s="541"/>
      <c r="T505" s="538">
        <v>42971</v>
      </c>
      <c r="U505" s="539">
        <v>42972</v>
      </c>
      <c r="V505" s="541"/>
      <c r="W505" s="542">
        <v>42973</v>
      </c>
      <c r="X505" s="543" t="s">
        <v>559</v>
      </c>
      <c r="Y505" s="542">
        <v>42973</v>
      </c>
      <c r="Z505" s="499">
        <f ca="1">IF(F505="","",IF(VLOOKUP(F505,PROFILE!$B$6:$L$5000,11,FALSE)&lt;&gt;"OUT",VLOOKUP(F505,PROFILE!$B$6:$L$5000,9,FALSE)-NOW(),"OUT"))</f>
        <v>-59.973902430552698</v>
      </c>
      <c r="AA505" s="389">
        <f t="shared" si="58"/>
        <v>725</v>
      </c>
      <c r="AB505" s="389">
        <v>505</v>
      </c>
      <c r="AE505" s="545"/>
      <c r="AF505" s="546"/>
      <c r="AG505" s="547" t="s">
        <v>436</v>
      </c>
      <c r="AH505" s="548"/>
      <c r="AI505" s="549"/>
      <c r="AJ505" s="550" t="s">
        <v>2587</v>
      </c>
      <c r="AK505" s="551"/>
      <c r="AL505" s="552"/>
      <c r="AN505" s="554"/>
      <c r="AO505" s="555"/>
      <c r="AP505" s="556"/>
      <c r="AQ505" s="557"/>
      <c r="AR505" s="558"/>
      <c r="AS505" s="497" t="str">
        <f t="shared" si="59"/>
        <v/>
      </c>
      <c r="AT505" s="498">
        <f t="shared" si="60"/>
        <v>42968</v>
      </c>
      <c r="AU505" s="498">
        <f t="shared" si="61"/>
        <v>42970</v>
      </c>
      <c r="AV505" s="498">
        <f t="shared" si="62"/>
        <v>42971</v>
      </c>
      <c r="AW505" s="498">
        <f t="shared" si="63"/>
        <v>42973</v>
      </c>
    </row>
    <row r="506" spans="6:49" ht="23.25" customHeight="1" x14ac:dyDescent="0.35">
      <c r="F506" s="535">
        <v>1707026</v>
      </c>
      <c r="G506" s="536" t="str">
        <f>IF(F506="","",IFERROR(VLOOKUP(F506,PROFILE!$B$6:$Z$1000,24,FALSE),""))</f>
        <v>TOYOTA</v>
      </c>
      <c r="H506" s="536" t="str">
        <f>IF(F506="","",IFERROR(VLOOKUP(F506,PROFILE!$B$6:$Z$1000,25,FALSE),""))</f>
        <v>VIOS</v>
      </c>
      <c r="I506" s="536" t="str">
        <f>IF(F506="","",IFERROR(VLOOKUP(F506,PROFILE!$B$6:$Z$1000,23,FALSE),""))</f>
        <v>3กล1393</v>
      </c>
      <c r="J506" s="537" t="str">
        <f>IF(F506="","",IFERROR(VLOOKUP(F506,PROFILE!$B$6:$Z$1000,17,FALSE),""))</f>
        <v>กลาง</v>
      </c>
      <c r="K506" s="538"/>
      <c r="L506" s="539">
        <v>42968</v>
      </c>
      <c r="M506" s="540"/>
      <c r="N506" s="540"/>
      <c r="O506" s="541"/>
      <c r="P506" s="539">
        <v>42969</v>
      </c>
      <c r="Q506" s="540">
        <v>42970</v>
      </c>
      <c r="R506" s="540"/>
      <c r="S506" s="541"/>
      <c r="T506" s="538">
        <v>42971</v>
      </c>
      <c r="U506" s="539">
        <v>42972</v>
      </c>
      <c r="V506" s="541"/>
      <c r="W506" s="542">
        <v>42973</v>
      </c>
      <c r="X506" s="543" t="s">
        <v>559</v>
      </c>
      <c r="Y506" s="542">
        <v>42973</v>
      </c>
      <c r="Z506" s="499" t="str">
        <f ca="1">IF(F506="","",IF(VLOOKUP(F506,PROFILE!$B$6:$L$5000,11,FALSE)&lt;&gt;"OUT",VLOOKUP(F506,PROFILE!$B$6:$L$5000,9,FALSE)-NOW(),"OUT"))</f>
        <v>OUT</v>
      </c>
      <c r="AA506" s="389">
        <f t="shared" si="58"/>
        <v>1393</v>
      </c>
      <c r="AB506" s="389">
        <v>506</v>
      </c>
      <c r="AE506" s="545"/>
      <c r="AF506" s="546"/>
      <c r="AG506" s="547" t="s">
        <v>1597</v>
      </c>
      <c r="AH506" s="548"/>
      <c r="AI506" s="549"/>
      <c r="AJ506" s="550" t="s">
        <v>2492</v>
      </c>
      <c r="AK506" s="551"/>
      <c r="AL506" s="552"/>
      <c r="AN506" s="554"/>
      <c r="AO506" s="555"/>
      <c r="AP506" s="556" t="s">
        <v>1444</v>
      </c>
      <c r="AQ506" s="557"/>
      <c r="AR506" s="558"/>
      <c r="AS506" s="497" t="str">
        <f t="shared" si="59"/>
        <v/>
      </c>
      <c r="AT506" s="498">
        <f t="shared" si="60"/>
        <v>42968</v>
      </c>
      <c r="AU506" s="498">
        <f t="shared" si="61"/>
        <v>42970</v>
      </c>
      <c r="AV506" s="498">
        <f t="shared" si="62"/>
        <v>42971</v>
      </c>
      <c r="AW506" s="498">
        <f t="shared" si="63"/>
        <v>42973</v>
      </c>
    </row>
    <row r="507" spans="6:49" ht="23.25" customHeight="1" x14ac:dyDescent="0.35">
      <c r="F507" s="535">
        <v>1707032</v>
      </c>
      <c r="G507" s="536" t="str">
        <f>IF(F507="","",IFERROR(VLOOKUP(F507,PROFILE!$B$6:$Z$1000,24,FALSE),""))</f>
        <v>TOYOTA</v>
      </c>
      <c r="H507" s="536" t="str">
        <f>IF(F507="","",IFERROR(VLOOKUP(F507,PROFILE!$B$6:$Z$1000,25,FALSE),""))</f>
        <v>VIOS</v>
      </c>
      <c r="I507" s="536" t="str">
        <f>IF(F507="","",IFERROR(VLOOKUP(F507,PROFILE!$B$6:$Z$1000,23,FALSE),""))</f>
        <v>2กผ7853</v>
      </c>
      <c r="J507" s="537" t="str">
        <f>IF(F507="","",IFERROR(VLOOKUP(F507,PROFILE!$B$6:$Z$1000,17,FALSE),""))</f>
        <v>กลาง</v>
      </c>
      <c r="K507" s="538"/>
      <c r="L507" s="539">
        <v>42965</v>
      </c>
      <c r="M507" s="540"/>
      <c r="N507" s="540"/>
      <c r="O507" s="541"/>
      <c r="P507" s="539">
        <v>42966</v>
      </c>
      <c r="Q507" s="540">
        <v>42968</v>
      </c>
      <c r="R507" s="540"/>
      <c r="S507" s="541"/>
      <c r="T507" s="538">
        <v>42969</v>
      </c>
      <c r="U507" s="539">
        <v>42970</v>
      </c>
      <c r="V507" s="541">
        <v>42971</v>
      </c>
      <c r="W507" s="542">
        <v>42972</v>
      </c>
      <c r="X507" s="543" t="s">
        <v>559</v>
      </c>
      <c r="Y507" s="542">
        <v>42972</v>
      </c>
      <c r="Z507" s="499" t="str">
        <f ca="1">IF(F507="","",IF(VLOOKUP(F507,PROFILE!$B$6:$L$5000,11,FALSE)&lt;&gt;"OUT",VLOOKUP(F507,PROFILE!$B$6:$L$5000,9,FALSE)-NOW(),"OUT"))</f>
        <v>OUT</v>
      </c>
      <c r="AA507" s="389">
        <f t="shared" si="58"/>
        <v>7853</v>
      </c>
      <c r="AB507" s="389">
        <v>507</v>
      </c>
      <c r="AE507" s="545"/>
      <c r="AF507" s="546"/>
      <c r="AG507" s="547" t="s">
        <v>1597</v>
      </c>
      <c r="AH507" s="548"/>
      <c r="AI507" s="549"/>
      <c r="AJ507" s="550" t="s">
        <v>2492</v>
      </c>
      <c r="AK507" s="551"/>
      <c r="AL507" s="552"/>
      <c r="AN507" s="554"/>
      <c r="AO507" s="555"/>
      <c r="AP507" s="556" t="s">
        <v>440</v>
      </c>
      <c r="AQ507" s="557"/>
      <c r="AR507" s="558"/>
      <c r="AS507" s="497" t="str">
        <f t="shared" si="59"/>
        <v/>
      </c>
      <c r="AT507" s="498">
        <f t="shared" si="60"/>
        <v>42965</v>
      </c>
      <c r="AU507" s="498">
        <f t="shared" si="61"/>
        <v>42968</v>
      </c>
      <c r="AV507" s="498">
        <f t="shared" si="62"/>
        <v>42969</v>
      </c>
      <c r="AW507" s="498">
        <f t="shared" si="63"/>
        <v>42972</v>
      </c>
    </row>
    <row r="508" spans="6:49" ht="23.25" customHeight="1" x14ac:dyDescent="0.35">
      <c r="F508" s="535">
        <v>1707045</v>
      </c>
      <c r="G508" s="536" t="str">
        <f>IF(F508="","",IFERROR(VLOOKUP(F508,PROFILE!$B$6:$Z$1000,24,FALSE),""))</f>
        <v>TOYOTA</v>
      </c>
      <c r="H508" s="536" t="str">
        <f>IF(F508="","",IFERROR(VLOOKUP(F508,PROFILE!$B$6:$Z$1000,25,FALSE),""))</f>
        <v>CAMRY</v>
      </c>
      <c r="I508" s="536" t="str">
        <f>IF(F508="","",IFERROR(VLOOKUP(F508,PROFILE!$B$6:$Z$1000,23,FALSE),""))</f>
        <v>2กศ3501</v>
      </c>
      <c r="J508" s="537" t="str">
        <f>IF(F508="","",IFERROR(VLOOKUP(F508,PROFILE!$B$6:$Z$1000,17,FALSE),""))</f>
        <v>ชิ้นส่วน</v>
      </c>
      <c r="K508" s="538"/>
      <c r="L508" s="539">
        <v>42964</v>
      </c>
      <c r="M508" s="540"/>
      <c r="N508" s="540"/>
      <c r="O508" s="541"/>
      <c r="P508" s="539">
        <v>42965</v>
      </c>
      <c r="Q508" s="540"/>
      <c r="R508" s="540"/>
      <c r="S508" s="541"/>
      <c r="T508" s="538">
        <v>42966</v>
      </c>
      <c r="U508" s="539">
        <v>42968</v>
      </c>
      <c r="V508" s="541"/>
      <c r="W508" s="542"/>
      <c r="X508" s="543" t="s">
        <v>559</v>
      </c>
      <c r="Y508" s="542">
        <v>42968</v>
      </c>
      <c r="Z508" s="499" t="str">
        <f ca="1">IF(F508="","",IF(VLOOKUP(F508,PROFILE!$B$6:$L$5000,11,FALSE)&lt;&gt;"OUT",VLOOKUP(F508,PROFILE!$B$6:$L$5000,9,FALSE)-NOW(),"OUT"))</f>
        <v>OUT</v>
      </c>
      <c r="AA508" s="389">
        <f t="shared" si="58"/>
        <v>3501</v>
      </c>
      <c r="AB508" s="389">
        <v>508</v>
      </c>
      <c r="AE508" s="545"/>
      <c r="AF508" s="546"/>
      <c r="AG508" s="547" t="s">
        <v>436</v>
      </c>
      <c r="AH508" s="548"/>
      <c r="AI508" s="549"/>
      <c r="AJ508" s="550" t="s">
        <v>2562</v>
      </c>
      <c r="AK508" s="551"/>
      <c r="AL508" s="552"/>
      <c r="AM508" s="553" t="s">
        <v>1204</v>
      </c>
      <c r="AN508" s="554"/>
      <c r="AO508" s="555"/>
      <c r="AP508" s="556"/>
      <c r="AQ508" s="557"/>
      <c r="AR508" s="558"/>
      <c r="AS508" s="497" t="str">
        <f t="shared" si="59"/>
        <v/>
      </c>
      <c r="AT508" s="498">
        <f t="shared" si="60"/>
        <v>42964</v>
      </c>
      <c r="AU508" s="498">
        <f t="shared" si="61"/>
        <v>42965</v>
      </c>
      <c r="AV508" s="498">
        <f t="shared" si="62"/>
        <v>42966</v>
      </c>
      <c r="AW508" s="498">
        <f t="shared" si="63"/>
        <v>42968</v>
      </c>
    </row>
    <row r="509" spans="6:49" ht="23.25" customHeight="1" x14ac:dyDescent="0.35">
      <c r="F509" s="535">
        <v>1707052</v>
      </c>
      <c r="G509" s="536" t="str">
        <f>IF(F509="","",IFERROR(VLOOKUP(F509,PROFILE!$B$6:$Z$1000,24,FALSE),""))</f>
        <v>SUZUKI</v>
      </c>
      <c r="H509" s="536" t="str">
        <f>IF(F509="","",IFERROR(VLOOKUP(F509,PROFILE!$B$6:$Z$1000,25,FALSE),""))</f>
        <v>SWIFT</v>
      </c>
      <c r="I509" s="536" t="str">
        <f>IF(F509="","",IFERROR(VLOOKUP(F509,PROFILE!$B$6:$Z$1000,23,FALSE),""))</f>
        <v>กต6891</v>
      </c>
      <c r="J509" s="537" t="str">
        <f>IF(F509="","",IFERROR(VLOOKUP(F509,PROFILE!$B$6:$Z$1000,17,FALSE),""))</f>
        <v>รอบคัน</v>
      </c>
      <c r="K509" s="538">
        <v>42968</v>
      </c>
      <c r="L509" s="539">
        <v>42969</v>
      </c>
      <c r="M509" s="540"/>
      <c r="N509" s="540"/>
      <c r="O509" s="541"/>
      <c r="P509" s="539">
        <v>42970</v>
      </c>
      <c r="Q509" s="540">
        <v>42971</v>
      </c>
      <c r="R509" s="540">
        <v>42972</v>
      </c>
      <c r="S509" s="541">
        <v>42973</v>
      </c>
      <c r="T509" s="538">
        <v>42975</v>
      </c>
      <c r="U509" s="539">
        <v>42976</v>
      </c>
      <c r="V509" s="541">
        <v>42977</v>
      </c>
      <c r="W509" s="542">
        <v>42978</v>
      </c>
      <c r="X509" s="543" t="s">
        <v>559</v>
      </c>
      <c r="Y509" s="542">
        <v>42980</v>
      </c>
      <c r="Z509" s="499" t="str">
        <f ca="1">IF(F509="","",IF(VLOOKUP(F509,PROFILE!$B$6:$L$5000,11,FALSE)&lt;&gt;"OUT",VLOOKUP(F509,PROFILE!$B$6:$L$5000,9,FALSE)-NOW(),"OUT"))</f>
        <v>OUT</v>
      </c>
      <c r="AA509" s="389">
        <f t="shared" si="58"/>
        <v>6891</v>
      </c>
      <c r="AB509" s="389">
        <v>509</v>
      </c>
      <c r="AE509" s="545"/>
      <c r="AF509" s="546"/>
      <c r="AH509" s="548"/>
      <c r="AI509" s="549"/>
      <c r="AJ509" s="550" t="s">
        <v>2492</v>
      </c>
      <c r="AK509" s="551"/>
      <c r="AL509" s="552"/>
      <c r="AN509" s="554"/>
      <c r="AO509" s="555"/>
      <c r="AP509" s="556"/>
      <c r="AQ509" s="557"/>
      <c r="AR509" s="558"/>
      <c r="AS509" s="497">
        <f t="shared" si="59"/>
        <v>42968</v>
      </c>
      <c r="AT509" s="498">
        <f t="shared" si="60"/>
        <v>42969</v>
      </c>
      <c r="AU509" s="498">
        <f t="shared" si="61"/>
        <v>42973</v>
      </c>
      <c r="AV509" s="498">
        <f t="shared" si="62"/>
        <v>42975</v>
      </c>
      <c r="AW509" s="498">
        <f t="shared" si="63"/>
        <v>42978</v>
      </c>
    </row>
    <row r="510" spans="6:49" ht="23.25" customHeight="1" x14ac:dyDescent="0.35">
      <c r="F510" s="535">
        <v>1708014</v>
      </c>
      <c r="G510" s="536" t="str">
        <f>IF(F510="","",IFERROR(VLOOKUP(F510,PROFILE!$B$6:$Z$1000,24,FALSE),""))</f>
        <v>HONDA</v>
      </c>
      <c r="H510" s="536" t="str">
        <f>IF(F510="","",IFERROR(VLOOKUP(F510,PROFILE!$B$6:$Z$1000,25,FALSE),""))</f>
        <v>CIVIC</v>
      </c>
      <c r="I510" s="536" t="str">
        <f>IF(F510="","",IFERROR(VLOOKUP(F510,PROFILE!$B$6:$Z$1000,23,FALSE),""))</f>
        <v>1กฬ1207</v>
      </c>
      <c r="J510" s="537" t="str">
        <f>IF(F510="","",IFERROR(VLOOKUP(F510,PROFILE!$B$6:$Z$1000,17,FALSE),""))</f>
        <v>รอบคัน</v>
      </c>
      <c r="K510" s="538">
        <v>42968</v>
      </c>
      <c r="L510" s="539">
        <v>42969</v>
      </c>
      <c r="M510" s="540"/>
      <c r="N510" s="540"/>
      <c r="O510" s="541"/>
      <c r="P510" s="539">
        <v>42970</v>
      </c>
      <c r="Q510" s="540">
        <v>42971</v>
      </c>
      <c r="R510" s="540">
        <v>42972</v>
      </c>
      <c r="S510" s="541">
        <v>42973</v>
      </c>
      <c r="T510" s="538">
        <v>42975</v>
      </c>
      <c r="U510" s="539">
        <v>42976</v>
      </c>
      <c r="V510" s="541">
        <v>42977</v>
      </c>
      <c r="W510" s="542">
        <v>42978</v>
      </c>
      <c r="X510" s="543" t="s">
        <v>2521</v>
      </c>
      <c r="Y510" s="542">
        <v>42980</v>
      </c>
      <c r="Z510" s="499">
        <f ca="1">IF(F510="","",IF(VLOOKUP(F510,PROFILE!$B$6:$L$5000,11,FALSE)&lt;&gt;"OUT",VLOOKUP(F510,PROFILE!$B$6:$L$5000,9,FALSE)-NOW(),"OUT"))</f>
        <v>-52.973902430552698</v>
      </c>
      <c r="AA510" s="389">
        <f t="shared" si="58"/>
        <v>1207</v>
      </c>
      <c r="AB510" s="389">
        <v>510</v>
      </c>
      <c r="AD510" s="544" t="s">
        <v>582</v>
      </c>
      <c r="AE510" s="545"/>
      <c r="AF510" s="546"/>
      <c r="AH510" s="548"/>
      <c r="AI510" s="549"/>
      <c r="AJ510" s="550" t="s">
        <v>581</v>
      </c>
      <c r="AK510" s="551"/>
      <c r="AL510" s="552"/>
      <c r="AN510" s="554"/>
      <c r="AO510" s="555"/>
      <c r="AP510" s="556"/>
      <c r="AQ510" s="557"/>
      <c r="AR510" s="558"/>
      <c r="AS510" s="497">
        <f t="shared" si="59"/>
        <v>42968</v>
      </c>
      <c r="AT510" s="498">
        <f t="shared" si="60"/>
        <v>42969</v>
      </c>
      <c r="AU510" s="498">
        <f t="shared" si="61"/>
        <v>42973</v>
      </c>
      <c r="AV510" s="498">
        <f t="shared" si="62"/>
        <v>42975</v>
      </c>
      <c r="AW510" s="498">
        <f t="shared" si="63"/>
        <v>42978</v>
      </c>
    </row>
    <row r="511" spans="6:49" ht="23.25" customHeight="1" x14ac:dyDescent="0.35">
      <c r="F511" s="535">
        <v>1708028</v>
      </c>
      <c r="G511" s="536" t="str">
        <f>IF(F511="","",IFERROR(VLOOKUP(F511,PROFILE!$B$6:$Z$1000,24,FALSE),""))</f>
        <v>MAZDA</v>
      </c>
      <c r="H511" s="536">
        <f>IF(F511="","",IFERROR(VLOOKUP(F511,PROFILE!$B$6:$Z$1000,25,FALSE),""))</f>
        <v>3</v>
      </c>
      <c r="I511" s="536" t="str">
        <f>IF(F511="","",IFERROR(VLOOKUP(F511,PROFILE!$B$6:$Z$1000,23,FALSE),""))</f>
        <v>3กอ2640</v>
      </c>
      <c r="J511" s="537" t="str">
        <f>IF(F511="","",IFERROR(VLOOKUP(F511,PROFILE!$B$6:$Z$1000,17,FALSE),""))</f>
        <v>กลาง</v>
      </c>
      <c r="K511" s="538"/>
      <c r="L511" s="539">
        <v>42961</v>
      </c>
      <c r="M511" s="540"/>
      <c r="N511" s="540"/>
      <c r="O511" s="541"/>
      <c r="P511" s="539">
        <v>42962</v>
      </c>
      <c r="Q511" s="540">
        <v>42963</v>
      </c>
      <c r="R511" s="540"/>
      <c r="S511" s="541"/>
      <c r="T511" s="538">
        <v>42964</v>
      </c>
      <c r="U511" s="539">
        <v>42965</v>
      </c>
      <c r="V511" s="541"/>
      <c r="W511" s="542"/>
      <c r="X511" s="543" t="s">
        <v>559</v>
      </c>
      <c r="Y511" s="542">
        <v>42965</v>
      </c>
      <c r="Z511" s="499" t="str">
        <f ca="1">IF(F511="","",IF(VLOOKUP(F511,PROFILE!$B$6:$L$5000,11,FALSE)&lt;&gt;"OUT",VLOOKUP(F511,PROFILE!$B$6:$L$5000,9,FALSE)-NOW(),"OUT"))</f>
        <v>OUT</v>
      </c>
      <c r="AA511" s="389">
        <f t="shared" si="58"/>
        <v>2640</v>
      </c>
      <c r="AB511" s="389">
        <v>511</v>
      </c>
      <c r="AE511" s="545"/>
      <c r="AF511" s="546"/>
      <c r="AG511" s="547" t="s">
        <v>436</v>
      </c>
      <c r="AH511" s="548"/>
      <c r="AI511" s="549"/>
      <c r="AJ511" s="550" t="s">
        <v>439</v>
      </c>
      <c r="AK511" s="551"/>
      <c r="AL511" s="552"/>
      <c r="AM511" s="553" t="s">
        <v>1204</v>
      </c>
      <c r="AN511" s="554"/>
      <c r="AO511" s="555"/>
      <c r="AP511" s="556" t="s">
        <v>440</v>
      </c>
      <c r="AQ511" s="557"/>
      <c r="AR511" s="558"/>
      <c r="AS511" s="497" t="str">
        <f t="shared" si="59"/>
        <v/>
      </c>
      <c r="AT511" s="498">
        <f t="shared" si="60"/>
        <v>42961</v>
      </c>
      <c r="AU511" s="498">
        <f t="shared" si="61"/>
        <v>42963</v>
      </c>
      <c r="AV511" s="498">
        <f t="shared" si="62"/>
        <v>42964</v>
      </c>
      <c r="AW511" s="498">
        <f t="shared" si="63"/>
        <v>42965</v>
      </c>
    </row>
    <row r="512" spans="6:49" ht="23.25" customHeight="1" x14ac:dyDescent="0.35">
      <c r="F512" s="535">
        <v>1706061</v>
      </c>
      <c r="G512" s="536" t="str">
        <f>IF(F512="","",IFERROR(VLOOKUP(F512,PROFILE!$B$6:$Z$1000,24,FALSE),""))</f>
        <v>FORD</v>
      </c>
      <c r="H512" s="536" t="str">
        <f>IF(F512="","",IFERROR(VLOOKUP(F512,PROFILE!$B$6:$Z$1000,25,FALSE),""))</f>
        <v>RANGER</v>
      </c>
      <c r="I512" s="536" t="str">
        <f>IF(F512="","",IFERROR(VLOOKUP(F512,PROFILE!$B$6:$Z$1000,23,FALSE),""))</f>
        <v>ตล3283</v>
      </c>
      <c r="J512" s="537" t="str">
        <f>IF(F512="","",IFERROR(VLOOKUP(F512,PROFILE!$B$6:$Z$1000,17,FALSE),""))</f>
        <v>กลาง</v>
      </c>
      <c r="K512" s="538"/>
      <c r="L512" s="539">
        <v>42968</v>
      </c>
      <c r="M512" s="540"/>
      <c r="N512" s="540"/>
      <c r="O512" s="541"/>
      <c r="P512" s="539">
        <v>42969</v>
      </c>
      <c r="Q512" s="540">
        <v>42970</v>
      </c>
      <c r="R512" s="540"/>
      <c r="S512" s="541"/>
      <c r="T512" s="538">
        <v>42971</v>
      </c>
      <c r="U512" s="539">
        <v>42972</v>
      </c>
      <c r="V512" s="541"/>
      <c r="W512" s="542"/>
      <c r="X512" s="543" t="s">
        <v>559</v>
      </c>
      <c r="Y512" s="542">
        <v>42973</v>
      </c>
      <c r="Z512" s="499" t="str">
        <f ca="1">IF(F512="","",IF(VLOOKUP(F512,PROFILE!$B$6:$L$5000,11,FALSE)&lt;&gt;"OUT",VLOOKUP(F512,PROFILE!$B$6:$L$5000,9,FALSE)-NOW(),"OUT"))</f>
        <v>OUT</v>
      </c>
      <c r="AA512" s="389">
        <f t="shared" si="58"/>
        <v>3283</v>
      </c>
      <c r="AB512" s="389">
        <v>512</v>
      </c>
      <c r="AE512" s="545"/>
      <c r="AF512" s="546"/>
      <c r="AG512" s="547" t="s">
        <v>1597</v>
      </c>
      <c r="AH512" s="548"/>
      <c r="AI512" s="549"/>
      <c r="AJ512" s="550" t="s">
        <v>439</v>
      </c>
      <c r="AK512" s="551"/>
      <c r="AL512" s="552"/>
      <c r="AN512" s="554"/>
      <c r="AO512" s="555"/>
      <c r="AP512" s="556"/>
      <c r="AQ512" s="557"/>
      <c r="AR512" s="558"/>
      <c r="AS512" s="497" t="str">
        <f t="shared" si="59"/>
        <v/>
      </c>
      <c r="AT512" s="498">
        <f t="shared" si="60"/>
        <v>42968</v>
      </c>
      <c r="AU512" s="498">
        <f t="shared" si="61"/>
        <v>42970</v>
      </c>
      <c r="AV512" s="498">
        <f t="shared" si="62"/>
        <v>42971</v>
      </c>
      <c r="AW512" s="498">
        <f t="shared" si="63"/>
        <v>42972</v>
      </c>
    </row>
    <row r="513" spans="6:49" ht="23.25" customHeight="1" x14ac:dyDescent="0.35">
      <c r="F513" s="535">
        <v>1708001</v>
      </c>
      <c r="G513" s="536" t="str">
        <f>IF(F513="","",IFERROR(VLOOKUP(F513,PROFILE!$B$6:$Z$1000,24,FALSE),""))</f>
        <v>MITSUBISHI</v>
      </c>
      <c r="H513" s="536" t="str">
        <f>IF(F513="","",IFERROR(VLOOKUP(F513,PROFILE!$B$6:$Z$1000,25,FALSE),""))</f>
        <v>STRADA</v>
      </c>
      <c r="I513" s="536" t="str">
        <f>IF(F513="","",IFERROR(VLOOKUP(F513,PROFILE!$B$6:$Z$1000,23,FALSE),""))</f>
        <v>ณย803</v>
      </c>
      <c r="J513" s="537" t="str">
        <f>IF(F513="","",IFERROR(VLOOKUP(F513,PROFILE!$B$6:$Z$1000,17,FALSE),""))</f>
        <v>ชิ้นส่วน</v>
      </c>
      <c r="K513" s="538"/>
      <c r="L513" s="539">
        <v>42968</v>
      </c>
      <c r="M513" s="540"/>
      <c r="N513" s="540"/>
      <c r="O513" s="541"/>
      <c r="P513" s="539">
        <v>42969</v>
      </c>
      <c r="Q513" s="540"/>
      <c r="R513" s="540"/>
      <c r="S513" s="541"/>
      <c r="T513" s="538">
        <v>42970</v>
      </c>
      <c r="U513" s="539">
        <v>42971</v>
      </c>
      <c r="V513" s="541"/>
      <c r="W513" s="542"/>
      <c r="X513" s="543" t="s">
        <v>559</v>
      </c>
      <c r="Y513" s="542">
        <v>42971</v>
      </c>
      <c r="Z513" s="499" t="str">
        <f ca="1">IF(F513="","",IF(VLOOKUP(F513,PROFILE!$B$6:$L$5000,11,FALSE)&lt;&gt;"OUT",VLOOKUP(F513,PROFILE!$B$6:$L$5000,9,FALSE)-NOW(),"OUT"))</f>
        <v>OUT</v>
      </c>
      <c r="AA513" s="389">
        <f t="shared" si="58"/>
        <v>803</v>
      </c>
      <c r="AB513" s="389">
        <v>513</v>
      </c>
      <c r="AE513" s="545"/>
      <c r="AF513" s="546"/>
      <c r="AG513" s="547" t="s">
        <v>1597</v>
      </c>
      <c r="AH513" s="548"/>
      <c r="AI513" s="549"/>
      <c r="AJ513" s="550" t="s">
        <v>1266</v>
      </c>
      <c r="AK513" s="551"/>
      <c r="AL513" s="552"/>
      <c r="AN513" s="554"/>
      <c r="AO513" s="555"/>
      <c r="AP513" s="556"/>
      <c r="AQ513" s="557"/>
      <c r="AR513" s="558"/>
      <c r="AS513" s="497" t="str">
        <f t="shared" si="59"/>
        <v/>
      </c>
      <c r="AT513" s="498">
        <f t="shared" si="60"/>
        <v>42968</v>
      </c>
      <c r="AU513" s="498">
        <f t="shared" si="61"/>
        <v>42969</v>
      </c>
      <c r="AV513" s="498">
        <f t="shared" si="62"/>
        <v>42970</v>
      </c>
      <c r="AW513" s="498">
        <f t="shared" si="63"/>
        <v>42971</v>
      </c>
    </row>
    <row r="514" spans="6:49" ht="23.25" customHeight="1" x14ac:dyDescent="0.35">
      <c r="F514" s="535">
        <v>1708008</v>
      </c>
      <c r="G514" s="536" t="str">
        <f>IF(F514="","",IFERROR(VLOOKUP(F514,PROFILE!$B$6:$Z$1000,24,FALSE),""))</f>
        <v>MITSUBISHI</v>
      </c>
      <c r="H514" s="536" t="str">
        <f>IF(F514="","",IFERROR(VLOOKUP(F514,PROFILE!$B$6:$Z$1000,25,FALSE),""))</f>
        <v>TRITON</v>
      </c>
      <c r="I514" s="536" t="str">
        <f>IF(F514="","",IFERROR(VLOOKUP(F514,PROFILE!$B$6:$Z$1000,23,FALSE),""))</f>
        <v>ฒถ6164</v>
      </c>
      <c r="J514" s="537" t="str">
        <f>IF(F514="","",IFERROR(VLOOKUP(F514,PROFILE!$B$6:$Z$1000,17,FALSE),""))</f>
        <v>รอบคัน</v>
      </c>
      <c r="K514" s="538">
        <v>42979</v>
      </c>
      <c r="L514" s="539">
        <v>42980</v>
      </c>
      <c r="M514" s="540"/>
      <c r="N514" s="540"/>
      <c r="O514" s="541"/>
      <c r="P514" s="539">
        <v>42982</v>
      </c>
      <c r="Q514" s="540">
        <v>42983</v>
      </c>
      <c r="R514" s="540">
        <v>42984</v>
      </c>
      <c r="S514" s="541">
        <v>42985</v>
      </c>
      <c r="T514" s="538">
        <v>42986</v>
      </c>
      <c r="U514" s="539">
        <v>42987</v>
      </c>
      <c r="V514" s="541">
        <v>42989</v>
      </c>
      <c r="W514" s="542">
        <v>42990</v>
      </c>
      <c r="X514" s="543" t="s">
        <v>559</v>
      </c>
      <c r="Y514" s="542">
        <v>42991</v>
      </c>
      <c r="Z514" s="499" t="str">
        <f ca="1">IF(F514="","",IF(VLOOKUP(F514,PROFILE!$B$6:$L$5000,11,FALSE)&lt;&gt;"OUT",VLOOKUP(F514,PROFILE!$B$6:$L$5000,9,FALSE)-NOW(),"OUT"))</f>
        <v>OUT</v>
      </c>
      <c r="AA514" s="389">
        <f t="shared" si="58"/>
        <v>6164</v>
      </c>
      <c r="AB514" s="389">
        <v>514</v>
      </c>
      <c r="AD514" s="544" t="s">
        <v>582</v>
      </c>
      <c r="AE514" s="545"/>
      <c r="AF514" s="546"/>
      <c r="AH514" s="548"/>
      <c r="AI514" s="549"/>
      <c r="AJ514" s="550" t="s">
        <v>581</v>
      </c>
      <c r="AK514" s="551"/>
      <c r="AL514" s="552"/>
      <c r="AN514" s="554"/>
      <c r="AO514" s="555"/>
      <c r="AP514" s="556" t="s">
        <v>436</v>
      </c>
      <c r="AQ514" s="557"/>
      <c r="AR514" s="558"/>
      <c r="AS514" s="497">
        <f t="shared" si="59"/>
        <v>42979</v>
      </c>
      <c r="AT514" s="498">
        <f t="shared" si="60"/>
        <v>42980</v>
      </c>
      <c r="AU514" s="498">
        <f t="shared" si="61"/>
        <v>42985</v>
      </c>
      <c r="AV514" s="498">
        <f t="shared" si="62"/>
        <v>42986</v>
      </c>
      <c r="AW514" s="498">
        <f t="shared" si="63"/>
        <v>42990</v>
      </c>
    </row>
    <row r="515" spans="6:49" ht="23.25" customHeight="1" x14ac:dyDescent="0.35">
      <c r="F515" s="535">
        <v>1708038</v>
      </c>
      <c r="G515" s="536" t="str">
        <f>IF(F515="","",IFERROR(VLOOKUP(F515,PROFILE!$B$6:$Z$1000,24,FALSE),""))</f>
        <v>SUZUKI</v>
      </c>
      <c r="H515" s="536" t="str">
        <f>IF(F515="","",IFERROR(VLOOKUP(F515,PROFILE!$B$6:$Z$1000,25,FALSE),""))</f>
        <v>SWIFT</v>
      </c>
      <c r="I515" s="536" t="str">
        <f>IF(F515="","",IFERROR(VLOOKUP(F515,PROFILE!$B$6:$Z$1000,23,FALSE),""))</f>
        <v>ฆส3697</v>
      </c>
      <c r="J515" s="537" t="str">
        <f>IF(F515="","",IFERROR(VLOOKUP(F515,PROFILE!$B$6:$Z$1000,17,FALSE),""))</f>
        <v>โคม่า</v>
      </c>
      <c r="K515" s="538"/>
      <c r="L515" s="539"/>
      <c r="M515" s="540"/>
      <c r="N515" s="540"/>
      <c r="O515" s="541"/>
      <c r="P515" s="539"/>
      <c r="Q515" s="540"/>
      <c r="R515" s="540"/>
      <c r="S515" s="541"/>
      <c r="T515" s="538"/>
      <c r="U515" s="539"/>
      <c r="V515" s="541"/>
      <c r="W515" s="542"/>
      <c r="X515" s="543" t="s">
        <v>559</v>
      </c>
      <c r="Y515" s="542" t="str">
        <f t="shared" si="65"/>
        <v>ยังไม่กำหนด</v>
      </c>
      <c r="Z515" s="499" t="str">
        <f ca="1">IF(F515="","",IF(VLOOKUP(F515,PROFILE!$B$6:$L$5000,11,FALSE)&lt;&gt;"OUT",VLOOKUP(F515,PROFILE!$B$6:$L$5000,9,FALSE)-NOW(),"OUT"))</f>
        <v>OUT</v>
      </c>
      <c r="AA515" s="389">
        <f t="shared" si="58"/>
        <v>3697</v>
      </c>
      <c r="AB515" s="389">
        <v>515</v>
      </c>
      <c r="AE515" s="545"/>
      <c r="AF515" s="546"/>
      <c r="AG515" s="547" t="s">
        <v>1597</v>
      </c>
      <c r="AH515" s="548"/>
      <c r="AI515" s="549"/>
      <c r="AJ515" s="550" t="s">
        <v>439</v>
      </c>
      <c r="AK515" s="551"/>
      <c r="AL515" s="552"/>
      <c r="AN515" s="554"/>
      <c r="AO515" s="555"/>
      <c r="AP515" s="556"/>
      <c r="AQ515" s="557"/>
      <c r="AR515" s="558"/>
      <c r="AS515" s="497" t="str">
        <f t="shared" si="59"/>
        <v/>
      </c>
      <c r="AT515" s="498" t="str">
        <f t="shared" si="60"/>
        <v/>
      </c>
      <c r="AU515" s="498" t="str">
        <f t="shared" si="61"/>
        <v/>
      </c>
      <c r="AV515" s="498" t="str">
        <f t="shared" si="62"/>
        <v/>
      </c>
      <c r="AW515" s="498" t="str">
        <f t="shared" si="63"/>
        <v/>
      </c>
    </row>
    <row r="516" spans="6:49" ht="23.25" customHeight="1" x14ac:dyDescent="0.35">
      <c r="F516" s="535">
        <v>1708042</v>
      </c>
      <c r="G516" s="536" t="str">
        <f>IF(F516="","",IFERROR(VLOOKUP(F516,PROFILE!$B$6:$Z$1000,24,FALSE),""))</f>
        <v>TOYOTA</v>
      </c>
      <c r="H516" s="536" t="str">
        <f>IF(F516="","",IFERROR(VLOOKUP(F516,PROFILE!$B$6:$Z$1000,25,FALSE),""))</f>
        <v>VIGO</v>
      </c>
      <c r="I516" s="536" t="str">
        <f>IF(F516="","",IFERROR(VLOOKUP(F516,PROFILE!$B$6:$Z$1000,23,FALSE),""))</f>
        <v>ฒล5446</v>
      </c>
      <c r="J516" s="537" t="str">
        <f>IF(F516="","",IFERROR(VLOOKUP(F516,PROFILE!$B$6:$Z$1000,17,FALSE),""))</f>
        <v>โคม่า</v>
      </c>
      <c r="K516" s="538"/>
      <c r="L516" s="539"/>
      <c r="M516" s="540"/>
      <c r="N516" s="540"/>
      <c r="O516" s="541"/>
      <c r="P516" s="539"/>
      <c r="Q516" s="540"/>
      <c r="R516" s="540"/>
      <c r="S516" s="541"/>
      <c r="T516" s="538"/>
      <c r="U516" s="539"/>
      <c r="V516" s="541"/>
      <c r="W516" s="542"/>
      <c r="X516" s="543" t="s">
        <v>21</v>
      </c>
      <c r="Y516" s="542" t="str">
        <f t="shared" si="65"/>
        <v>ยังไม่กำหนด</v>
      </c>
      <c r="Z516" s="499">
        <f ca="1">IF(F516="","",IF(VLOOKUP(F516,PROFILE!$B$6:$L$5000,11,FALSE)&lt;&gt;"OUT",VLOOKUP(F516,PROFILE!$B$6:$L$5000,9,FALSE)-NOW(),"OUT"))</f>
        <v>-43032.973902430553</v>
      </c>
      <c r="AA516" s="389">
        <f t="shared" si="58"/>
        <v>5446</v>
      </c>
      <c r="AB516" s="389">
        <v>516</v>
      </c>
      <c r="AE516" s="545"/>
      <c r="AF516" s="546"/>
      <c r="AG516" s="547" t="s">
        <v>3068</v>
      </c>
      <c r="AH516" s="548"/>
      <c r="AI516" s="549"/>
      <c r="AJ516" s="712" t="s">
        <v>1205</v>
      </c>
      <c r="AK516" s="551"/>
      <c r="AL516" s="552"/>
      <c r="AN516" s="554"/>
      <c r="AO516" s="555"/>
      <c r="AP516" s="556"/>
      <c r="AQ516" s="557"/>
      <c r="AR516" s="558"/>
      <c r="AS516" s="497" t="str">
        <f t="shared" si="59"/>
        <v/>
      </c>
      <c r="AT516" s="498" t="str">
        <f t="shared" si="60"/>
        <v/>
      </c>
      <c r="AU516" s="498" t="str">
        <f t="shared" si="61"/>
        <v/>
      </c>
      <c r="AV516" s="498" t="str">
        <f t="shared" si="62"/>
        <v/>
      </c>
      <c r="AW516" s="498" t="str">
        <f t="shared" si="63"/>
        <v/>
      </c>
    </row>
    <row r="517" spans="6:49" ht="23.25" customHeight="1" x14ac:dyDescent="0.35">
      <c r="F517" s="535">
        <v>1702016</v>
      </c>
      <c r="G517" s="536" t="str">
        <f>IF(F517="","",IFERROR(VLOOKUP(F517,PROFILE!$B$6:$Z$1000,24,FALSE),""))</f>
        <v>TOYOTA</v>
      </c>
      <c r="H517" s="536">
        <f>IF(F517="","",IFERROR(VLOOKUP(F517,PROFILE!$B$6:$Z$1000,25,FALSE),""))</f>
        <v>2</v>
      </c>
      <c r="I517" s="536" t="str">
        <f>IF(F517="","",IFERROR(VLOOKUP(F517,PROFILE!$B$6:$Z$1000,23,FALSE),""))</f>
        <v>5กก5365</v>
      </c>
      <c r="J517" s="537" t="str">
        <f>IF(F517="","",IFERROR(VLOOKUP(F517,PROFILE!$B$6:$Z$1000,17,FALSE),""))</f>
        <v>เบา</v>
      </c>
      <c r="K517" s="538">
        <v>42968</v>
      </c>
      <c r="L517" s="539"/>
      <c r="M517" s="540"/>
      <c r="N517" s="540"/>
      <c r="O517" s="541"/>
      <c r="P517" s="539">
        <v>42969</v>
      </c>
      <c r="Q517" s="540"/>
      <c r="R517" s="540"/>
      <c r="S517" s="541"/>
      <c r="T517" s="538">
        <v>42970</v>
      </c>
      <c r="U517" s="539">
        <v>42971</v>
      </c>
      <c r="V517" s="541"/>
      <c r="W517" s="542"/>
      <c r="X517" s="543" t="s">
        <v>559</v>
      </c>
      <c r="Y517" s="542">
        <v>42971</v>
      </c>
      <c r="Z517" s="499" t="str">
        <f ca="1">IF(F517="","",IF(VLOOKUP(F517,PROFILE!$B$6:$L$5000,11,FALSE)&lt;&gt;"OUT",VLOOKUP(F517,PROFILE!$B$6:$L$5000,9,FALSE)-NOW(),"OUT"))</f>
        <v>OUT</v>
      </c>
      <c r="AA517" s="389">
        <f t="shared" si="58"/>
        <v>5365</v>
      </c>
      <c r="AB517" s="389">
        <v>517</v>
      </c>
      <c r="AD517" s="544" t="s">
        <v>1905</v>
      </c>
      <c r="AE517" s="545"/>
      <c r="AF517" s="546"/>
      <c r="AH517" s="548"/>
      <c r="AI517" s="549"/>
      <c r="AK517" s="551"/>
      <c r="AL517" s="552"/>
      <c r="AN517" s="554"/>
      <c r="AO517" s="555"/>
      <c r="AP517" s="556"/>
      <c r="AQ517" s="557"/>
      <c r="AR517" s="558"/>
      <c r="AS517" s="497">
        <f t="shared" si="59"/>
        <v>42968</v>
      </c>
      <c r="AT517" s="498" t="str">
        <f t="shared" si="60"/>
        <v/>
      </c>
      <c r="AU517" s="498">
        <f t="shared" si="61"/>
        <v>42969</v>
      </c>
      <c r="AV517" s="498">
        <f t="shared" si="62"/>
        <v>42970</v>
      </c>
      <c r="AW517" s="498">
        <f t="shared" si="63"/>
        <v>42971</v>
      </c>
    </row>
    <row r="518" spans="6:49" ht="23.25" customHeight="1" x14ac:dyDescent="0.35">
      <c r="F518" s="535">
        <v>1708036</v>
      </c>
      <c r="G518" s="536" t="str">
        <f>IF(F518="","",IFERROR(VLOOKUP(F518,PROFILE!$B$6:$Z$1000,24,FALSE),""))</f>
        <v>MAZDA</v>
      </c>
      <c r="H518" s="536">
        <f>IF(F518="","",IFERROR(VLOOKUP(F518,PROFILE!$B$6:$Z$1000,25,FALSE),""))</f>
        <v>2</v>
      </c>
      <c r="I518" s="536" t="str">
        <f>IF(F518="","",IFERROR(VLOOKUP(F518,PROFILE!$B$6:$Z$1000,23,FALSE),""))</f>
        <v>2กฐ4201</v>
      </c>
      <c r="J518" s="537" t="str">
        <f>IF(F518="","",IFERROR(VLOOKUP(F518,PROFILE!$B$6:$Z$1000,17,FALSE),""))</f>
        <v>ชิ้นส่วน</v>
      </c>
      <c r="K518" s="538"/>
      <c r="L518" s="539">
        <v>42969</v>
      </c>
      <c r="M518" s="540"/>
      <c r="N518" s="540"/>
      <c r="O518" s="541"/>
      <c r="P518" s="539">
        <v>42970</v>
      </c>
      <c r="Q518" s="540"/>
      <c r="R518" s="540"/>
      <c r="S518" s="541"/>
      <c r="T518" s="538">
        <v>42971</v>
      </c>
      <c r="U518" s="539">
        <v>42972</v>
      </c>
      <c r="V518" s="541"/>
      <c r="W518" s="542"/>
      <c r="X518" s="543" t="s">
        <v>559</v>
      </c>
      <c r="Y518" s="542">
        <v>42973</v>
      </c>
      <c r="Z518" s="499" t="str">
        <f ca="1">IF(F518="","",IF(VLOOKUP(F518,PROFILE!$B$6:$L$5000,11,FALSE)&lt;&gt;"OUT",VLOOKUP(F518,PROFILE!$B$6:$L$5000,9,FALSE)-NOW(),"OUT"))</f>
        <v>OUT</v>
      </c>
      <c r="AA518" s="389">
        <f t="shared" si="58"/>
        <v>4201</v>
      </c>
      <c r="AB518" s="389">
        <v>518</v>
      </c>
      <c r="AE518" s="545"/>
      <c r="AF518" s="546"/>
      <c r="AG518" s="547" t="s">
        <v>1597</v>
      </c>
      <c r="AH518" s="548"/>
      <c r="AI518" s="549"/>
      <c r="AJ518" s="550" t="s">
        <v>581</v>
      </c>
      <c r="AK518" s="551"/>
      <c r="AL518" s="552"/>
      <c r="AN518" s="554"/>
      <c r="AO518" s="555"/>
      <c r="AP518" s="556"/>
      <c r="AQ518" s="557"/>
      <c r="AR518" s="558"/>
      <c r="AS518" s="497" t="str">
        <f t="shared" si="59"/>
        <v/>
      </c>
      <c r="AT518" s="498">
        <f t="shared" si="60"/>
        <v>42969</v>
      </c>
      <c r="AU518" s="498">
        <f t="shared" si="61"/>
        <v>42970</v>
      </c>
      <c r="AV518" s="498">
        <f t="shared" si="62"/>
        <v>42971</v>
      </c>
      <c r="AW518" s="498">
        <f t="shared" si="63"/>
        <v>42972</v>
      </c>
    </row>
    <row r="519" spans="6:49" ht="23.25" customHeight="1" x14ac:dyDescent="0.35">
      <c r="F519" s="535">
        <v>1707020</v>
      </c>
      <c r="G519" s="536" t="str">
        <f>IF(F519="","",IFERROR(VLOOKUP(F519,PROFILE!$B$6:$Z$1000,24,FALSE),""))</f>
        <v>FORD</v>
      </c>
      <c r="H519" s="536" t="str">
        <f>IF(F519="","",IFERROR(VLOOKUP(F519,PROFILE!$B$6:$Z$1000,25,FALSE),""))</f>
        <v>RANGER</v>
      </c>
      <c r="I519" s="536" t="str">
        <f>IF(F519="","",IFERROR(VLOOKUP(F519,PROFILE!$B$6:$Z$1000,23,FALSE),""))</f>
        <v>กท3556</v>
      </c>
      <c r="J519" s="537" t="str">
        <f>IF(F519="","",IFERROR(VLOOKUP(F519,PROFILE!$B$6:$Z$1000,17,FALSE),""))</f>
        <v>กลาง</v>
      </c>
      <c r="K519" s="538"/>
      <c r="L519" s="539">
        <v>42972</v>
      </c>
      <c r="M519" s="540"/>
      <c r="N519" s="540"/>
      <c r="O519" s="541"/>
      <c r="P519" s="539">
        <v>42973</v>
      </c>
      <c r="Q519" s="540">
        <v>42975</v>
      </c>
      <c r="R519" s="540"/>
      <c r="S519" s="541"/>
      <c r="T519" s="538">
        <v>42976</v>
      </c>
      <c r="U519" s="539">
        <v>42977</v>
      </c>
      <c r="V519" s="541"/>
      <c r="W519" s="542">
        <v>42978</v>
      </c>
      <c r="X519" s="543" t="s">
        <v>559</v>
      </c>
      <c r="Y519" s="542">
        <v>42978</v>
      </c>
      <c r="Z519" s="499" t="str">
        <f ca="1">IF(F519="","",IF(VLOOKUP(F519,PROFILE!$B$6:$L$5000,11,FALSE)&lt;&gt;"OUT",VLOOKUP(F519,PROFILE!$B$6:$L$5000,9,FALSE)-NOW(),"OUT"))</f>
        <v>OUT</v>
      </c>
      <c r="AA519" s="389">
        <f t="shared" si="58"/>
        <v>3556</v>
      </c>
      <c r="AB519" s="389">
        <v>519</v>
      </c>
      <c r="AE519" s="545"/>
      <c r="AF519" s="546"/>
      <c r="AG519" s="547" t="s">
        <v>1597</v>
      </c>
      <c r="AH519" s="548"/>
      <c r="AI519" s="549"/>
      <c r="AJ519" s="550" t="s">
        <v>2658</v>
      </c>
      <c r="AK519" s="551"/>
      <c r="AL519" s="552"/>
      <c r="AN519" s="554"/>
      <c r="AO519" s="555"/>
      <c r="AP519" s="556"/>
      <c r="AQ519" s="557"/>
      <c r="AR519" s="558"/>
      <c r="AS519" s="497" t="str">
        <f t="shared" si="59"/>
        <v/>
      </c>
      <c r="AT519" s="498">
        <f t="shared" si="60"/>
        <v>42972</v>
      </c>
      <c r="AU519" s="498">
        <f t="shared" si="61"/>
        <v>42975</v>
      </c>
      <c r="AV519" s="498">
        <f t="shared" si="62"/>
        <v>42976</v>
      </c>
      <c r="AW519" s="498">
        <f t="shared" si="63"/>
        <v>42978</v>
      </c>
    </row>
    <row r="520" spans="6:49" ht="23.25" customHeight="1" x14ac:dyDescent="0.35">
      <c r="F520" s="535">
        <v>1707047</v>
      </c>
      <c r="G520" s="536" t="str">
        <f>IF(F520="","",IFERROR(VLOOKUP(F520,PROFILE!$B$6:$Z$1000,24,FALSE),""))</f>
        <v>PROTON</v>
      </c>
      <c r="H520" s="536" t="str">
        <f>IF(F520="","",IFERROR(VLOOKUP(F520,PROFILE!$B$6:$Z$1000,25,FALSE),""))</f>
        <v>EXORA</v>
      </c>
      <c r="I520" s="536" t="str">
        <f>IF(F520="","",IFERROR(VLOOKUP(F520,PROFILE!$B$6:$Z$1000,23,FALSE),""))</f>
        <v>ฎฬ1751</v>
      </c>
      <c r="J520" s="537" t="str">
        <f>IF(F520="","",IFERROR(VLOOKUP(F520,PROFILE!$B$6:$Z$1000,17,FALSE),""))</f>
        <v>ชิ้นส่วน</v>
      </c>
      <c r="K520" s="538"/>
      <c r="L520" s="539">
        <v>42975</v>
      </c>
      <c r="M520" s="540"/>
      <c r="N520" s="540"/>
      <c r="O520" s="541"/>
      <c r="P520" s="539">
        <v>42976</v>
      </c>
      <c r="Q520" s="540"/>
      <c r="R520" s="540"/>
      <c r="S520" s="541"/>
      <c r="T520" s="538">
        <v>42977</v>
      </c>
      <c r="U520" s="539">
        <v>42978</v>
      </c>
      <c r="V520" s="541"/>
      <c r="W520" s="542"/>
      <c r="X520" s="543" t="s">
        <v>559</v>
      </c>
      <c r="Y520" s="542">
        <v>42978</v>
      </c>
      <c r="Z520" s="499" t="str">
        <f ca="1">IF(F520="","",IF(VLOOKUP(F520,PROFILE!$B$6:$L$5000,11,FALSE)&lt;&gt;"OUT",VLOOKUP(F520,PROFILE!$B$6:$L$5000,9,FALSE)-NOW(),"OUT"))</f>
        <v>OUT</v>
      </c>
      <c r="AA520" s="389">
        <f t="shared" si="58"/>
        <v>1751</v>
      </c>
      <c r="AB520" s="389">
        <v>520</v>
      </c>
      <c r="AE520" s="545"/>
      <c r="AF520" s="546"/>
      <c r="AG520" s="547" t="s">
        <v>1597</v>
      </c>
      <c r="AH520" s="548"/>
      <c r="AI520" s="549"/>
      <c r="AJ520" s="550" t="s">
        <v>1904</v>
      </c>
      <c r="AK520" s="551"/>
      <c r="AL520" s="552"/>
      <c r="AN520" s="554"/>
      <c r="AO520" s="555"/>
      <c r="AP520" s="556"/>
      <c r="AQ520" s="557"/>
      <c r="AR520" s="558"/>
      <c r="AS520" s="497" t="str">
        <f t="shared" si="59"/>
        <v/>
      </c>
      <c r="AT520" s="498">
        <f t="shared" si="60"/>
        <v>42975</v>
      </c>
      <c r="AU520" s="498">
        <f t="shared" si="61"/>
        <v>42976</v>
      </c>
      <c r="AV520" s="498">
        <f t="shared" si="62"/>
        <v>42977</v>
      </c>
      <c r="AW520" s="498">
        <f t="shared" si="63"/>
        <v>42978</v>
      </c>
    </row>
    <row r="521" spans="6:49" ht="23.25" customHeight="1" x14ac:dyDescent="0.35">
      <c r="F521" s="535">
        <v>1708005</v>
      </c>
      <c r="G521" s="536" t="str">
        <f>IF(F521="","",IFERROR(VLOOKUP(F521,PROFILE!$B$6:$Z$1000,24,FALSE),""))</f>
        <v>MITSUBISHI</v>
      </c>
      <c r="H521" s="536" t="str">
        <f>IF(F521="","",IFERROR(VLOOKUP(F521,PROFILE!$B$6:$Z$1000,25,FALSE),""))</f>
        <v>TRITON</v>
      </c>
      <c r="I521" s="536" t="str">
        <f>IF(F521="","",IFERROR(VLOOKUP(F521,PROFILE!$B$6:$Z$1000,23,FALSE),""))</f>
        <v>1ฒฎ586</v>
      </c>
      <c r="J521" s="537" t="str">
        <f>IF(F521="","",IFERROR(VLOOKUP(F521,PROFILE!$B$6:$Z$1000,17,FALSE),""))</f>
        <v>กลาง</v>
      </c>
      <c r="K521" s="538">
        <v>42982</v>
      </c>
      <c r="L521" s="539">
        <v>42983</v>
      </c>
      <c r="M521" s="540"/>
      <c r="N521" s="540"/>
      <c r="O521" s="541"/>
      <c r="P521" s="539">
        <v>42984</v>
      </c>
      <c r="Q521" s="540">
        <v>42985</v>
      </c>
      <c r="R521" s="540">
        <v>42986</v>
      </c>
      <c r="S521" s="541">
        <v>42987</v>
      </c>
      <c r="T521" s="538">
        <v>42989</v>
      </c>
      <c r="U521" s="539">
        <v>42990</v>
      </c>
      <c r="V521" s="541">
        <v>42991</v>
      </c>
      <c r="W521" s="542">
        <v>42992</v>
      </c>
      <c r="X521" s="543" t="s">
        <v>559</v>
      </c>
      <c r="Y521" s="542">
        <v>42993</v>
      </c>
      <c r="Z521" s="499" t="str">
        <f ca="1">IF(F521="","",IF(VLOOKUP(F521,PROFILE!$B$6:$L$5000,11,FALSE)&lt;&gt;"OUT",VLOOKUP(F521,PROFILE!$B$6:$L$5000,9,FALSE)-NOW(),"OUT"))</f>
        <v>OUT</v>
      </c>
      <c r="AA521" s="389">
        <f t="shared" si="58"/>
        <v>586</v>
      </c>
      <c r="AB521" s="389">
        <v>521</v>
      </c>
      <c r="AE521" s="545"/>
      <c r="AF521" s="546"/>
      <c r="AG521" s="547" t="s">
        <v>1597</v>
      </c>
      <c r="AH521" s="548"/>
      <c r="AI521" s="549"/>
      <c r="AJ521" s="550" t="s">
        <v>581</v>
      </c>
      <c r="AK521" s="551"/>
      <c r="AL521" s="552"/>
      <c r="AN521" s="554"/>
      <c r="AO521" s="555"/>
      <c r="AP521" s="556" t="s">
        <v>582</v>
      </c>
      <c r="AQ521" s="557"/>
      <c r="AR521" s="558"/>
      <c r="AS521" s="497">
        <f t="shared" si="59"/>
        <v>42982</v>
      </c>
      <c r="AT521" s="498">
        <f t="shared" si="60"/>
        <v>42983</v>
      </c>
      <c r="AU521" s="498">
        <f t="shared" si="61"/>
        <v>42987</v>
      </c>
      <c r="AV521" s="498">
        <f t="shared" si="62"/>
        <v>42989</v>
      </c>
      <c r="AW521" s="498">
        <f t="shared" si="63"/>
        <v>42992</v>
      </c>
    </row>
    <row r="522" spans="6:49" ht="23.25" customHeight="1" x14ac:dyDescent="0.35">
      <c r="F522" s="535">
        <v>1708013</v>
      </c>
      <c r="G522" s="536" t="str">
        <f>IF(F522="","",IFERROR(VLOOKUP(F522,PROFILE!$B$6:$Z$1000,24,FALSE),""))</f>
        <v>TOYOTA</v>
      </c>
      <c r="H522" s="536" t="str">
        <f>IF(F522="","",IFERROR(VLOOKUP(F522,PROFILE!$B$6:$Z$1000,25,FALSE),""))</f>
        <v>VIGO</v>
      </c>
      <c r="I522" s="536" t="str">
        <f>IF(F522="","",IFERROR(VLOOKUP(F522,PROFILE!$B$6:$Z$1000,23,FALSE),""))</f>
        <v>ฒล3280</v>
      </c>
      <c r="J522" s="537" t="str">
        <f>IF(F522="","",IFERROR(VLOOKUP(F522,PROFILE!$B$6:$Z$1000,17,FALSE),""))</f>
        <v>ชิ้นส่วน</v>
      </c>
      <c r="K522" s="538">
        <v>42971</v>
      </c>
      <c r="L522" s="539"/>
      <c r="M522" s="540"/>
      <c r="N522" s="540"/>
      <c r="O522" s="541"/>
      <c r="P522" s="539">
        <v>42972</v>
      </c>
      <c r="Q522" s="540"/>
      <c r="R522" s="540"/>
      <c r="S522" s="541"/>
      <c r="T522" s="538">
        <v>42973</v>
      </c>
      <c r="U522" s="539">
        <v>42975</v>
      </c>
      <c r="V522" s="541"/>
      <c r="W522" s="542"/>
      <c r="X522" s="543" t="s">
        <v>559</v>
      </c>
      <c r="Y522" s="542">
        <v>42975</v>
      </c>
      <c r="Z522" s="499" t="str">
        <f ca="1">IF(F522="","",IF(VLOOKUP(F522,PROFILE!$B$6:$L$5000,11,FALSE)&lt;&gt;"OUT",VLOOKUP(F522,PROFILE!$B$6:$L$5000,9,FALSE)-NOW(),"OUT"))</f>
        <v>OUT</v>
      </c>
      <c r="AA522" s="389">
        <f t="shared" si="58"/>
        <v>3280</v>
      </c>
      <c r="AB522" s="389">
        <v>522</v>
      </c>
      <c r="AE522" s="545"/>
      <c r="AF522" s="546"/>
      <c r="AH522" s="548"/>
      <c r="AI522" s="549"/>
      <c r="AK522" s="551"/>
      <c r="AL522" s="552"/>
      <c r="AN522" s="554"/>
      <c r="AO522" s="555"/>
      <c r="AP522" s="556"/>
      <c r="AQ522" s="557"/>
      <c r="AR522" s="558"/>
      <c r="AS522" s="497">
        <f t="shared" si="59"/>
        <v>42971</v>
      </c>
      <c r="AT522" s="498" t="str">
        <f t="shared" si="60"/>
        <v/>
      </c>
      <c r="AU522" s="498">
        <f t="shared" si="61"/>
        <v>42972</v>
      </c>
      <c r="AV522" s="498">
        <f t="shared" si="62"/>
        <v>42973</v>
      </c>
      <c r="AW522" s="498">
        <f t="shared" si="63"/>
        <v>42975</v>
      </c>
    </row>
    <row r="523" spans="6:49" ht="23.25" customHeight="1" x14ac:dyDescent="0.35">
      <c r="F523" s="535">
        <v>1708019</v>
      </c>
      <c r="G523" s="536" t="str">
        <f>IF(F523="","",IFERROR(VLOOKUP(F523,PROFILE!$B$6:$Z$1000,24,FALSE),""))</f>
        <v>CHEVROLET</v>
      </c>
      <c r="H523" s="536" t="str">
        <f>IF(F523="","",IFERROR(VLOOKUP(F523,PROFILE!$B$6:$Z$1000,25,FALSE),""))</f>
        <v>TRAILBLAZER</v>
      </c>
      <c r="I523" s="536" t="str">
        <f>IF(F523="","",IFERROR(VLOOKUP(F523,PROFILE!$B$6:$Z$1000,23,FALSE),""))</f>
        <v>กฉ5573</v>
      </c>
      <c r="J523" s="537" t="str">
        <f>IF(F523="","",IFERROR(VLOOKUP(F523,PROFILE!$B$6:$Z$1000,17,FALSE),""))</f>
        <v>กลาง</v>
      </c>
      <c r="K523" s="538"/>
      <c r="L523" s="539">
        <v>42971</v>
      </c>
      <c r="M523" s="540"/>
      <c r="N523" s="540"/>
      <c r="O523" s="541"/>
      <c r="P523" s="539">
        <v>42972</v>
      </c>
      <c r="Q523" s="540">
        <v>42973</v>
      </c>
      <c r="R523" s="540"/>
      <c r="S523" s="541"/>
      <c r="T523" s="538">
        <v>42975</v>
      </c>
      <c r="U523" s="539">
        <v>42976</v>
      </c>
      <c r="V523" s="541"/>
      <c r="W523" s="542">
        <v>42977</v>
      </c>
      <c r="X523" s="543" t="s">
        <v>559</v>
      </c>
      <c r="Y523" s="542">
        <v>42977</v>
      </c>
      <c r="Z523" s="499" t="str">
        <f ca="1">IF(F523="","",IF(VLOOKUP(F523,PROFILE!$B$6:$L$5000,11,FALSE)&lt;&gt;"OUT",VLOOKUP(F523,PROFILE!$B$6:$L$5000,9,FALSE)-NOW(),"OUT"))</f>
        <v>OUT</v>
      </c>
      <c r="AA523" s="389">
        <f t="shared" si="58"/>
        <v>5573</v>
      </c>
      <c r="AB523" s="389">
        <v>523</v>
      </c>
      <c r="AE523" s="545"/>
      <c r="AF523" s="546"/>
      <c r="AG523" s="547" t="s">
        <v>1597</v>
      </c>
      <c r="AH523" s="548"/>
      <c r="AI523" s="549"/>
      <c r="AJ523" s="550" t="s">
        <v>1904</v>
      </c>
      <c r="AK523" s="551"/>
      <c r="AL523" s="552"/>
      <c r="AN523" s="554"/>
      <c r="AO523" s="555"/>
      <c r="AP523" s="556" t="s">
        <v>1694</v>
      </c>
      <c r="AQ523" s="557"/>
      <c r="AR523" s="558"/>
      <c r="AS523" s="497" t="str">
        <f t="shared" si="59"/>
        <v/>
      </c>
      <c r="AT523" s="498">
        <f t="shared" si="60"/>
        <v>42971</v>
      </c>
      <c r="AU523" s="498">
        <f t="shared" si="61"/>
        <v>42973</v>
      </c>
      <c r="AV523" s="498">
        <f t="shared" si="62"/>
        <v>42975</v>
      </c>
      <c r="AW523" s="498">
        <f t="shared" si="63"/>
        <v>42977</v>
      </c>
    </row>
    <row r="524" spans="6:49" ht="23.25" customHeight="1" x14ac:dyDescent="0.35">
      <c r="F524" s="535">
        <v>1708033</v>
      </c>
      <c r="G524" s="536" t="str">
        <f>IF(F524="","",IFERROR(VLOOKUP(F524,PROFILE!$B$6:$Z$1000,24,FALSE),""))</f>
        <v>TOYOTA</v>
      </c>
      <c r="H524" s="536" t="str">
        <f>IF(F524="","",IFERROR(VLOOKUP(F524,PROFILE!$B$6:$Z$1000,25,FALSE),""))</f>
        <v>VIOS</v>
      </c>
      <c r="I524" s="536" t="str">
        <f>IF(F524="","",IFERROR(VLOOKUP(F524,PROFILE!$B$6:$Z$1000,23,FALSE),""))</f>
        <v>4กถ6747</v>
      </c>
      <c r="J524" s="537" t="str">
        <f>IF(F524="","",IFERROR(VLOOKUP(F524,PROFILE!$B$6:$Z$1000,17,FALSE),""))</f>
        <v>กลาง</v>
      </c>
      <c r="K524" s="538"/>
      <c r="L524" s="539">
        <v>42968</v>
      </c>
      <c r="M524" s="540"/>
      <c r="N524" s="540"/>
      <c r="O524" s="541"/>
      <c r="P524" s="539">
        <v>42969</v>
      </c>
      <c r="Q524" s="540">
        <v>42970</v>
      </c>
      <c r="R524" s="540"/>
      <c r="S524" s="541"/>
      <c r="T524" s="538">
        <v>42971</v>
      </c>
      <c r="U524" s="539">
        <v>42972</v>
      </c>
      <c r="V524" s="541"/>
      <c r="W524" s="542">
        <v>42973</v>
      </c>
      <c r="X524" s="543" t="s">
        <v>559</v>
      </c>
      <c r="Y524" s="542">
        <v>42973</v>
      </c>
      <c r="Z524" s="499" t="str">
        <f ca="1">IF(F524="","",IF(VLOOKUP(F524,PROFILE!$B$6:$L$5000,11,FALSE)&lt;&gt;"OUT",VLOOKUP(F524,PROFILE!$B$6:$L$5000,9,FALSE)-NOW(),"OUT"))</f>
        <v>OUT</v>
      </c>
      <c r="AA524" s="389">
        <f t="shared" ref="AA524:AA587" si="66">IFERROR(VALUE(RIGHT(I524,4)),IFERROR(VALUE(RIGHT(I524,3)),VALUE(RIGHT(I524,2))))</f>
        <v>6747</v>
      </c>
      <c r="AB524" s="389">
        <v>524</v>
      </c>
      <c r="AE524" s="545"/>
      <c r="AF524" s="546"/>
      <c r="AG524" s="547" t="s">
        <v>1597</v>
      </c>
      <c r="AH524" s="548"/>
      <c r="AI524" s="549"/>
      <c r="AK524" s="551"/>
      <c r="AL524" s="552"/>
      <c r="AM524" s="553" t="s">
        <v>1204</v>
      </c>
      <c r="AN524" s="554"/>
      <c r="AO524" s="555"/>
      <c r="AP524" s="556" t="s">
        <v>440</v>
      </c>
      <c r="AQ524" s="557"/>
      <c r="AR524" s="558"/>
      <c r="AS524" s="497" t="str">
        <f t="shared" ref="AS524:AS587" si="67">IF(K524="","",K524)</f>
        <v/>
      </c>
      <c r="AT524" s="498">
        <f t="shared" ref="AT524:AT587" si="68">IF(L524="","",MAX(L524:O524))</f>
        <v>42968</v>
      </c>
      <c r="AU524" s="498">
        <f t="shared" ref="AU524:AU587" si="69">IF(P524="","",MAX(P524:S524))</f>
        <v>42970</v>
      </c>
      <c r="AV524" s="498">
        <f t="shared" ref="AV524:AV587" si="70">IF(T524="","",T524)</f>
        <v>42971</v>
      </c>
      <c r="AW524" s="498">
        <f t="shared" ref="AW524:AW587" si="71">IF(P524="","",MAX(U524:W524))</f>
        <v>42973</v>
      </c>
    </row>
    <row r="525" spans="6:49" ht="23.25" customHeight="1" x14ac:dyDescent="0.35">
      <c r="F525" s="535">
        <v>1708050</v>
      </c>
      <c r="G525" s="536" t="str">
        <f>IF(F525="","",IFERROR(VLOOKUP(F525,PROFILE!$B$6:$Z$1000,24,FALSE),""))</f>
        <v>HONDA</v>
      </c>
      <c r="H525" s="536" t="str">
        <f>IF(F525="","",IFERROR(VLOOKUP(F525,PROFILE!$B$6:$Z$1000,25,FALSE),""))</f>
        <v>CITY</v>
      </c>
      <c r="I525" s="536" t="str">
        <f>IF(F525="","",IFERROR(VLOOKUP(F525,PROFILE!$B$6:$Z$1000,23,FALSE),""))</f>
        <v>1กม9953</v>
      </c>
      <c r="J525" s="537" t="str">
        <f>IF(F525="","",IFERROR(VLOOKUP(F525,PROFILE!$B$6:$Z$1000,17,FALSE),""))</f>
        <v>รอบคัน</v>
      </c>
      <c r="K525" s="538">
        <v>42980</v>
      </c>
      <c r="L525" s="539">
        <v>42982</v>
      </c>
      <c r="M525" s="540"/>
      <c r="N525" s="540"/>
      <c r="O525" s="541"/>
      <c r="P525" s="539">
        <v>42983</v>
      </c>
      <c r="Q525" s="540">
        <v>42984</v>
      </c>
      <c r="R525" s="540">
        <v>42985</v>
      </c>
      <c r="S525" s="541">
        <v>42986</v>
      </c>
      <c r="T525" s="538">
        <v>42987</v>
      </c>
      <c r="U525" s="539">
        <v>42989</v>
      </c>
      <c r="V525" s="541">
        <v>42990</v>
      </c>
      <c r="W525" s="542">
        <v>42991</v>
      </c>
      <c r="X525" s="543" t="s">
        <v>559</v>
      </c>
      <c r="Y525" s="542">
        <v>42993</v>
      </c>
      <c r="Z525" s="499">
        <f ca="1">IF(F525="","",IF(VLOOKUP(F525,PROFILE!$B$6:$L$5000,11,FALSE)&lt;&gt;"OUT",VLOOKUP(F525,PROFILE!$B$6:$L$5000,9,FALSE)-NOW(),"OUT"))</f>
        <v>-39.973902430552698</v>
      </c>
      <c r="AA525" s="389">
        <f t="shared" si="66"/>
        <v>9953</v>
      </c>
      <c r="AB525" s="389">
        <v>525</v>
      </c>
      <c r="AE525" s="545"/>
      <c r="AF525" s="546"/>
      <c r="AG525" s="547" t="s">
        <v>1597</v>
      </c>
      <c r="AH525" s="548"/>
      <c r="AI525" s="549"/>
      <c r="AJ525" s="550" t="s">
        <v>439</v>
      </c>
      <c r="AK525" s="551"/>
      <c r="AL525" s="552"/>
      <c r="AN525" s="554"/>
      <c r="AO525" s="555"/>
      <c r="AP525" s="556"/>
      <c r="AQ525" s="557"/>
      <c r="AR525" s="558"/>
      <c r="AS525" s="497">
        <f t="shared" si="67"/>
        <v>42980</v>
      </c>
      <c r="AT525" s="498">
        <f t="shared" si="68"/>
        <v>42982</v>
      </c>
      <c r="AU525" s="498">
        <f t="shared" si="69"/>
        <v>42986</v>
      </c>
      <c r="AV525" s="498">
        <f t="shared" si="70"/>
        <v>42987</v>
      </c>
      <c r="AW525" s="498">
        <f t="shared" si="71"/>
        <v>42991</v>
      </c>
    </row>
    <row r="526" spans="6:49" ht="23.25" customHeight="1" x14ac:dyDescent="0.35">
      <c r="F526" s="535">
        <v>1707016</v>
      </c>
      <c r="G526" s="536" t="str">
        <f>IF(F526="","",IFERROR(VLOOKUP(F526,PROFILE!$B$6:$Z$1000,24,FALSE),""))</f>
        <v>TOYOTA</v>
      </c>
      <c r="H526" s="536" t="str">
        <f>IF(F526="","",IFERROR(VLOOKUP(F526,PROFILE!$B$6:$Z$1000,25,FALSE),""))</f>
        <v>VIOS</v>
      </c>
      <c r="I526" s="536" t="str">
        <f>IF(F526="","",IFERROR(VLOOKUP(F526,PROFILE!$B$6:$Z$1000,23,FALSE),""))</f>
        <v>กฉ5806</v>
      </c>
      <c r="J526" s="537" t="str">
        <f>IF(F526="","",IFERROR(VLOOKUP(F526,PROFILE!$B$6:$Z$1000,17,FALSE),""))</f>
        <v>กลาง</v>
      </c>
      <c r="K526" s="538"/>
      <c r="L526" s="539">
        <v>42977</v>
      </c>
      <c r="M526" s="540"/>
      <c r="N526" s="540"/>
      <c r="O526" s="541"/>
      <c r="P526" s="539">
        <v>42978</v>
      </c>
      <c r="Q526" s="540">
        <v>42979</v>
      </c>
      <c r="R526" s="540"/>
      <c r="S526" s="541"/>
      <c r="T526" s="538">
        <v>42980</v>
      </c>
      <c r="U526" s="539">
        <v>42982</v>
      </c>
      <c r="V526" s="541">
        <v>42983</v>
      </c>
      <c r="W526" s="542">
        <v>42984</v>
      </c>
      <c r="X526" s="543" t="s">
        <v>559</v>
      </c>
      <c r="Y526" s="542">
        <v>42984</v>
      </c>
      <c r="Z526" s="499" t="str">
        <f ca="1">IF(F526="","",IF(VLOOKUP(F526,PROFILE!$B$6:$L$5000,11,FALSE)&lt;&gt;"OUT",VLOOKUP(F526,PROFILE!$B$6:$L$5000,9,FALSE)-NOW(),"OUT"))</f>
        <v>OUT</v>
      </c>
      <c r="AA526" s="389">
        <f t="shared" si="66"/>
        <v>5806</v>
      </c>
      <c r="AB526" s="389">
        <v>526</v>
      </c>
      <c r="AE526" s="545"/>
      <c r="AF526" s="546"/>
      <c r="AG526" s="547" t="s">
        <v>1597</v>
      </c>
      <c r="AH526" s="548"/>
      <c r="AI526" s="549"/>
      <c r="AJ526" s="550" t="s">
        <v>1904</v>
      </c>
      <c r="AK526" s="551"/>
      <c r="AL526" s="552"/>
      <c r="AN526" s="554"/>
      <c r="AO526" s="555"/>
      <c r="AP526" s="556"/>
      <c r="AQ526" s="557"/>
      <c r="AR526" s="558"/>
      <c r="AS526" s="497" t="str">
        <f t="shared" si="67"/>
        <v/>
      </c>
      <c r="AT526" s="498">
        <f t="shared" si="68"/>
        <v>42977</v>
      </c>
      <c r="AU526" s="498">
        <f t="shared" si="69"/>
        <v>42979</v>
      </c>
      <c r="AV526" s="498">
        <f t="shared" si="70"/>
        <v>42980</v>
      </c>
      <c r="AW526" s="498">
        <f t="shared" si="71"/>
        <v>42984</v>
      </c>
    </row>
    <row r="527" spans="6:49" ht="23.25" customHeight="1" x14ac:dyDescent="0.35">
      <c r="F527" s="535">
        <v>1707062</v>
      </c>
      <c r="G527" s="536" t="str">
        <f>IF(F527="","",IFERROR(VLOOKUP(F527,PROFILE!$B$6:$Z$1000,24,FALSE),""))</f>
        <v>MITSUBISHI</v>
      </c>
      <c r="H527" s="536" t="str">
        <f>IF(F527="","",IFERROR(VLOOKUP(F527,PROFILE!$B$6:$Z$1000,25,FALSE),""))</f>
        <v>MIRGE</v>
      </c>
      <c r="I527" s="536" t="str">
        <f>IF(F527="","",IFERROR(VLOOKUP(F527,PROFILE!$B$6:$Z$1000,23,FALSE),""))</f>
        <v>กจ7601</v>
      </c>
      <c r="J527" s="537" t="str">
        <f>IF(F527="","",IFERROR(VLOOKUP(F527,PROFILE!$B$6:$Z$1000,17,FALSE),""))</f>
        <v>ชิ้นส่วน</v>
      </c>
      <c r="K527" s="538">
        <v>42975</v>
      </c>
      <c r="L527" s="539"/>
      <c r="M527" s="540"/>
      <c r="N527" s="540"/>
      <c r="O527" s="541"/>
      <c r="P527" s="539">
        <v>42976</v>
      </c>
      <c r="Q527" s="540"/>
      <c r="R527" s="540"/>
      <c r="S527" s="541"/>
      <c r="T527" s="538">
        <v>42977</v>
      </c>
      <c r="U527" s="539">
        <v>42978</v>
      </c>
      <c r="V527" s="541"/>
      <c r="W527" s="542"/>
      <c r="X527" s="543" t="s">
        <v>559</v>
      </c>
      <c r="Y527" s="542">
        <v>42978</v>
      </c>
      <c r="Z527" s="499">
        <f ca="1">IF(F527="","",IF(VLOOKUP(F527,PROFILE!$B$6:$L$5000,11,FALSE)&lt;&gt;"OUT",VLOOKUP(F527,PROFILE!$B$6:$L$5000,9,FALSE)-NOW(),"OUT"))</f>
        <v>-54.973902430552698</v>
      </c>
      <c r="AA527" s="389">
        <f t="shared" si="66"/>
        <v>7601</v>
      </c>
      <c r="AB527" s="389">
        <v>527</v>
      </c>
      <c r="AD527" s="544" t="s">
        <v>1905</v>
      </c>
      <c r="AE527" s="545"/>
      <c r="AF527" s="546"/>
      <c r="AH527" s="548"/>
      <c r="AI527" s="549"/>
      <c r="AJ527" s="550" t="s">
        <v>23</v>
      </c>
      <c r="AK527" s="551"/>
      <c r="AL527" s="552"/>
      <c r="AN527" s="554"/>
      <c r="AO527" s="555"/>
      <c r="AP527" s="556"/>
      <c r="AQ527" s="557"/>
      <c r="AR527" s="558"/>
      <c r="AS527" s="497">
        <f t="shared" si="67"/>
        <v>42975</v>
      </c>
      <c r="AT527" s="498" t="str">
        <f t="shared" si="68"/>
        <v/>
      </c>
      <c r="AU527" s="498">
        <f t="shared" si="69"/>
        <v>42976</v>
      </c>
      <c r="AV527" s="498">
        <f t="shared" si="70"/>
        <v>42977</v>
      </c>
      <c r="AW527" s="498">
        <f t="shared" si="71"/>
        <v>42978</v>
      </c>
    </row>
    <row r="528" spans="6:49" ht="23.25" customHeight="1" x14ac:dyDescent="0.35">
      <c r="F528" s="535">
        <v>1708002</v>
      </c>
      <c r="G528" s="536" t="str">
        <f>IF(F528="","",IFERROR(VLOOKUP(F528,PROFILE!$B$6:$Z$1000,24,FALSE),""))</f>
        <v>TOYOTA</v>
      </c>
      <c r="H528" s="536" t="str">
        <f>IF(F528="","",IFERROR(VLOOKUP(F528,PROFILE!$B$6:$Z$1000,25,FALSE),""))</f>
        <v>VIOS</v>
      </c>
      <c r="I528" s="536" t="str">
        <f>IF(F528="","",IFERROR(VLOOKUP(F528,PROFILE!$B$6:$Z$1000,23,FALSE),""))</f>
        <v>กง2109</v>
      </c>
      <c r="J528" s="537" t="str">
        <f>IF(F528="","",IFERROR(VLOOKUP(F528,PROFILE!$B$6:$Z$1000,17,FALSE),""))</f>
        <v/>
      </c>
      <c r="K528" s="538">
        <v>42975</v>
      </c>
      <c r="L528" s="539"/>
      <c r="M528" s="540"/>
      <c r="N528" s="540"/>
      <c r="O528" s="541"/>
      <c r="P528" s="539">
        <v>42976</v>
      </c>
      <c r="Q528" s="540"/>
      <c r="R528" s="540"/>
      <c r="S528" s="541"/>
      <c r="T528" s="538">
        <v>42977</v>
      </c>
      <c r="U528" s="539">
        <v>42978</v>
      </c>
      <c r="V528" s="541"/>
      <c r="W528" s="542"/>
      <c r="X528" s="543" t="s">
        <v>559</v>
      </c>
      <c r="Y528" s="542">
        <v>42978</v>
      </c>
      <c r="Z528" s="499" t="str">
        <f ca="1">IF(F528="","",IF(VLOOKUP(F528,PROFILE!$B$6:$L$5000,11,FALSE)&lt;&gt;"OUT",VLOOKUP(F528,PROFILE!$B$6:$L$5000,9,FALSE)-NOW(),"OUT"))</f>
        <v>OUT</v>
      </c>
      <c r="AA528" s="389">
        <f t="shared" si="66"/>
        <v>2109</v>
      </c>
      <c r="AB528" s="389">
        <v>528</v>
      </c>
      <c r="AE528" s="545"/>
      <c r="AF528" s="546"/>
      <c r="AG528" s="547" t="s">
        <v>1597</v>
      </c>
      <c r="AH528" s="548"/>
      <c r="AI528" s="549"/>
      <c r="AK528" s="551"/>
      <c r="AL528" s="552"/>
      <c r="AN528" s="554"/>
      <c r="AO528" s="555"/>
      <c r="AP528" s="556"/>
      <c r="AQ528" s="557"/>
      <c r="AR528" s="558"/>
      <c r="AS528" s="497">
        <f t="shared" si="67"/>
        <v>42975</v>
      </c>
      <c r="AT528" s="498" t="str">
        <f t="shared" si="68"/>
        <v/>
      </c>
      <c r="AU528" s="498">
        <f t="shared" si="69"/>
        <v>42976</v>
      </c>
      <c r="AV528" s="498">
        <f t="shared" si="70"/>
        <v>42977</v>
      </c>
      <c r="AW528" s="498">
        <f t="shared" si="71"/>
        <v>42978</v>
      </c>
    </row>
    <row r="529" spans="6:49" ht="23.25" customHeight="1" x14ac:dyDescent="0.35">
      <c r="F529" s="535">
        <v>1708026</v>
      </c>
      <c r="G529" s="536" t="str">
        <f>IF(F529="","",IFERROR(VLOOKUP(F529,PROFILE!$B$6:$Z$1000,24,FALSE),""))</f>
        <v>MITSUBISHI</v>
      </c>
      <c r="H529" s="536" t="str">
        <f>IF(F529="","",IFERROR(VLOOKUP(F529,PROFILE!$B$6:$Z$1000,25,FALSE),""))</f>
        <v>MIRAGE</v>
      </c>
      <c r="I529" s="536" t="str">
        <f>IF(F529="","",IFERROR(VLOOKUP(F529,PROFILE!$B$6:$Z$1000,23,FALSE),""))</f>
        <v>1กฬ8345</v>
      </c>
      <c r="J529" s="537" t="str">
        <f>IF(F529="","",IFERROR(VLOOKUP(F529,PROFILE!$B$6:$Z$1000,17,FALSE),""))</f>
        <v>กลาง</v>
      </c>
      <c r="K529" s="538"/>
      <c r="L529" s="539">
        <v>42975</v>
      </c>
      <c r="M529" s="540"/>
      <c r="N529" s="540"/>
      <c r="O529" s="541"/>
      <c r="P529" s="539">
        <v>42976</v>
      </c>
      <c r="Q529" s="540"/>
      <c r="R529" s="540"/>
      <c r="S529" s="541"/>
      <c r="T529" s="538">
        <v>42977</v>
      </c>
      <c r="U529" s="539">
        <v>42978</v>
      </c>
      <c r="V529" s="541"/>
      <c r="W529" s="542"/>
      <c r="X529" s="543" t="s">
        <v>559</v>
      </c>
      <c r="Y529" s="542">
        <v>42978</v>
      </c>
      <c r="Z529" s="499" t="str">
        <f ca="1">IF(F529="","",IF(VLOOKUP(F529,PROFILE!$B$6:$L$5000,11,FALSE)&lt;&gt;"OUT",VLOOKUP(F529,PROFILE!$B$6:$L$5000,9,FALSE)-NOW(),"OUT"))</f>
        <v>OUT</v>
      </c>
      <c r="AA529" s="389">
        <f t="shared" si="66"/>
        <v>8345</v>
      </c>
      <c r="AB529" s="389">
        <v>529</v>
      </c>
      <c r="AE529" s="545"/>
      <c r="AF529" s="546"/>
      <c r="AG529" s="547" t="s">
        <v>1390</v>
      </c>
      <c r="AH529" s="548"/>
      <c r="AI529" s="549"/>
      <c r="AJ529" s="550" t="s">
        <v>1266</v>
      </c>
      <c r="AK529" s="551"/>
      <c r="AL529" s="552"/>
      <c r="AN529" s="554"/>
      <c r="AO529" s="555"/>
      <c r="AP529" s="556"/>
      <c r="AQ529" s="557"/>
      <c r="AR529" s="558"/>
      <c r="AS529" s="497" t="str">
        <f t="shared" si="67"/>
        <v/>
      </c>
      <c r="AT529" s="498">
        <f t="shared" si="68"/>
        <v>42975</v>
      </c>
      <c r="AU529" s="498">
        <f t="shared" si="69"/>
        <v>42976</v>
      </c>
      <c r="AV529" s="498">
        <f t="shared" si="70"/>
        <v>42977</v>
      </c>
      <c r="AW529" s="498">
        <f t="shared" si="71"/>
        <v>42978</v>
      </c>
    </row>
    <row r="530" spans="6:49" ht="23.25" customHeight="1" x14ac:dyDescent="0.35">
      <c r="F530" s="535">
        <v>1708059</v>
      </c>
      <c r="G530" s="536" t="str">
        <f>IF(F530="","",IFERROR(VLOOKUP(F530,PROFILE!$B$6:$Z$1000,24,FALSE),""))</f>
        <v>SUZUKI</v>
      </c>
      <c r="H530" s="536" t="str">
        <f>IF(F530="","",IFERROR(VLOOKUP(F530,PROFILE!$B$6:$Z$1000,25,FALSE),""))</f>
        <v>SWIFT</v>
      </c>
      <c r="I530" s="536" t="str">
        <f>IF(F530="","",IFERROR(VLOOKUP(F530,PROFILE!$B$6:$Z$1000,23,FALSE),""))</f>
        <v>5กฎ9205</v>
      </c>
      <c r="J530" s="537" t="str">
        <f>IF(F530="","",IFERROR(VLOOKUP(F530,PROFILE!$B$6:$Z$1000,17,FALSE),""))</f>
        <v>รอบคัน</v>
      </c>
      <c r="K530" s="538"/>
      <c r="L530" s="539">
        <v>42984</v>
      </c>
      <c r="M530" s="540"/>
      <c r="N530" s="540"/>
      <c r="O530" s="541"/>
      <c r="P530" s="539">
        <v>42985</v>
      </c>
      <c r="Q530" s="540">
        <v>42986</v>
      </c>
      <c r="R530" s="540">
        <v>42987</v>
      </c>
      <c r="S530" s="541">
        <v>42989</v>
      </c>
      <c r="T530" s="538">
        <v>42990</v>
      </c>
      <c r="U530" s="539">
        <v>42991</v>
      </c>
      <c r="V530" s="541">
        <v>42992</v>
      </c>
      <c r="W530" s="542">
        <v>42993</v>
      </c>
      <c r="X530" s="543" t="s">
        <v>559</v>
      </c>
      <c r="Y530" s="542">
        <v>42996</v>
      </c>
      <c r="Z530" s="499" t="str">
        <f ca="1">IF(F530="","",IF(VLOOKUP(F530,PROFILE!$B$6:$L$5000,11,FALSE)&lt;&gt;"OUT",VLOOKUP(F530,PROFILE!$B$6:$L$5000,9,FALSE)-NOW(),"OUT"))</f>
        <v>OUT</v>
      </c>
      <c r="AA530" s="389">
        <f t="shared" si="66"/>
        <v>9205</v>
      </c>
      <c r="AB530" s="389">
        <v>530</v>
      </c>
      <c r="AD530" s="544" t="s">
        <v>1905</v>
      </c>
      <c r="AE530" s="545"/>
      <c r="AF530" s="546"/>
      <c r="AG530" s="547" t="s">
        <v>1597</v>
      </c>
      <c r="AH530" s="548"/>
      <c r="AI530" s="549"/>
      <c r="AJ530" s="550" t="s">
        <v>581</v>
      </c>
      <c r="AK530" s="551"/>
      <c r="AL530" s="552"/>
      <c r="AN530" s="554"/>
      <c r="AO530" s="555"/>
      <c r="AP530" s="556"/>
      <c r="AQ530" s="557"/>
      <c r="AR530" s="558"/>
      <c r="AS530" s="497" t="str">
        <f t="shared" si="67"/>
        <v/>
      </c>
      <c r="AT530" s="498">
        <f t="shared" si="68"/>
        <v>42984</v>
      </c>
      <c r="AU530" s="498">
        <f t="shared" si="69"/>
        <v>42989</v>
      </c>
      <c r="AV530" s="498">
        <f t="shared" si="70"/>
        <v>42990</v>
      </c>
      <c r="AW530" s="498">
        <f t="shared" si="71"/>
        <v>42993</v>
      </c>
    </row>
    <row r="531" spans="6:49" ht="23.25" customHeight="1" x14ac:dyDescent="0.35">
      <c r="F531" s="535">
        <v>1708063</v>
      </c>
      <c r="G531" s="536" t="str">
        <f>IF(F531="","",IFERROR(VLOOKUP(F531,PROFILE!$B$6:$Z$1000,24,FALSE),""))</f>
        <v>CHEVROLET</v>
      </c>
      <c r="H531" s="536" t="str">
        <f>IF(F531="","",IFERROR(VLOOKUP(F531,PROFILE!$B$6:$Z$1000,25,FALSE),""))</f>
        <v>COLORADO</v>
      </c>
      <c r="I531" s="536" t="str">
        <f>IF(F531="","",IFERROR(VLOOKUP(F531,PROFILE!$B$6:$Z$1000,23,FALSE),""))</f>
        <v>1ฒน9822</v>
      </c>
      <c r="J531" s="537" t="str">
        <f>IF(F531="","",IFERROR(VLOOKUP(F531,PROFILE!$B$6:$Z$1000,17,FALSE),""))</f>
        <v>เบา</v>
      </c>
      <c r="K531" s="538"/>
      <c r="L531" s="539">
        <v>42975</v>
      </c>
      <c r="M531" s="540"/>
      <c r="N531" s="540"/>
      <c r="O531" s="541"/>
      <c r="P531" s="539">
        <v>42976</v>
      </c>
      <c r="Q531" s="540"/>
      <c r="R531" s="540"/>
      <c r="S531" s="541"/>
      <c r="T531" s="538">
        <v>42977</v>
      </c>
      <c r="U531" s="539">
        <v>42978</v>
      </c>
      <c r="V531" s="541"/>
      <c r="W531" s="542"/>
      <c r="X531" s="543" t="s">
        <v>559</v>
      </c>
      <c r="Y531" s="542">
        <v>42978</v>
      </c>
      <c r="Z531" s="499" t="str">
        <f ca="1">IF(F531="","",IF(VLOOKUP(F531,PROFILE!$B$6:$L$5000,11,FALSE)&lt;&gt;"OUT",VLOOKUP(F531,PROFILE!$B$6:$L$5000,9,FALSE)-NOW(),"OUT"))</f>
        <v>OUT</v>
      </c>
      <c r="AA531" s="389">
        <f t="shared" si="66"/>
        <v>9822</v>
      </c>
      <c r="AB531" s="389">
        <v>531</v>
      </c>
      <c r="AE531" s="545"/>
      <c r="AF531" s="546"/>
      <c r="AG531" s="547" t="s">
        <v>1597</v>
      </c>
      <c r="AH531" s="548"/>
      <c r="AI531" s="549"/>
      <c r="AJ531" s="550" t="s">
        <v>1904</v>
      </c>
      <c r="AK531" s="551"/>
      <c r="AL531" s="552"/>
      <c r="AN531" s="554"/>
      <c r="AO531" s="555"/>
      <c r="AP531" s="556"/>
      <c r="AQ531" s="557"/>
      <c r="AR531" s="558"/>
      <c r="AS531" s="497" t="str">
        <f t="shared" si="67"/>
        <v/>
      </c>
      <c r="AT531" s="498">
        <f t="shared" si="68"/>
        <v>42975</v>
      </c>
      <c r="AU531" s="498">
        <f t="shared" si="69"/>
        <v>42976</v>
      </c>
      <c r="AV531" s="498">
        <f t="shared" si="70"/>
        <v>42977</v>
      </c>
      <c r="AW531" s="498">
        <f t="shared" si="71"/>
        <v>42978</v>
      </c>
    </row>
    <row r="532" spans="6:49" ht="23.25" customHeight="1" x14ac:dyDescent="0.35">
      <c r="F532" s="535">
        <v>1708067</v>
      </c>
      <c r="G532" s="536" t="str">
        <f>IF(F532="","",IFERROR(VLOOKUP(F532,PROFILE!$B$6:$Z$1000,24,FALSE),""))</f>
        <v>TOYOTA</v>
      </c>
      <c r="H532" s="536" t="str">
        <f>IF(F532="","",IFERROR(VLOOKUP(F532,PROFILE!$B$6:$Z$1000,25,FALSE),""))</f>
        <v>VIGO</v>
      </c>
      <c r="I532" s="536" t="str">
        <f>IF(F532="","",IFERROR(VLOOKUP(F532,PROFILE!$B$6:$Z$1000,23,FALSE),""))</f>
        <v>บธ7431</v>
      </c>
      <c r="J532" s="537" t="str">
        <f>IF(F532="","",IFERROR(VLOOKUP(F532,PROFILE!$B$6:$Z$1000,17,FALSE),""))</f>
        <v>เบา</v>
      </c>
      <c r="K532" s="538"/>
      <c r="L532" s="539">
        <v>42973</v>
      </c>
      <c r="M532" s="540"/>
      <c r="N532" s="540"/>
      <c r="O532" s="541"/>
      <c r="P532" s="539">
        <v>42975</v>
      </c>
      <c r="Q532" s="540">
        <v>42976</v>
      </c>
      <c r="R532" s="540"/>
      <c r="S532" s="541"/>
      <c r="T532" s="538">
        <v>42977</v>
      </c>
      <c r="U532" s="539">
        <v>42978</v>
      </c>
      <c r="V532" s="541"/>
      <c r="W532" s="542"/>
      <c r="X532" s="543" t="s">
        <v>559</v>
      </c>
      <c r="Y532" s="542">
        <v>42978</v>
      </c>
      <c r="Z532" s="499">
        <f ca="1">IF(F532="","",IF(VLOOKUP(F532,PROFILE!$B$6:$L$5000,11,FALSE)&lt;&gt;"OUT",VLOOKUP(F532,PROFILE!$B$6:$L$5000,9,FALSE)-NOW(),"OUT"))</f>
        <v>-54.973902430552698</v>
      </c>
      <c r="AA532" s="389">
        <f t="shared" si="66"/>
        <v>7431</v>
      </c>
      <c r="AB532" s="389">
        <v>532</v>
      </c>
      <c r="AE532" s="545"/>
      <c r="AF532" s="546"/>
      <c r="AG532" s="547" t="s">
        <v>1597</v>
      </c>
      <c r="AH532" s="548"/>
      <c r="AI532" s="549"/>
      <c r="AJ532" s="550" t="s">
        <v>439</v>
      </c>
      <c r="AK532" s="551"/>
      <c r="AL532" s="552"/>
      <c r="AN532" s="554"/>
      <c r="AO532" s="555"/>
      <c r="AP532" s="556"/>
      <c r="AQ532" s="557"/>
      <c r="AR532" s="558"/>
      <c r="AS532" s="497" t="str">
        <f t="shared" si="67"/>
        <v/>
      </c>
      <c r="AT532" s="498">
        <f t="shared" si="68"/>
        <v>42973</v>
      </c>
      <c r="AU532" s="498">
        <f t="shared" si="69"/>
        <v>42976</v>
      </c>
      <c r="AV532" s="498">
        <f t="shared" si="70"/>
        <v>42977</v>
      </c>
      <c r="AW532" s="498">
        <f t="shared" si="71"/>
        <v>42978</v>
      </c>
    </row>
    <row r="533" spans="6:49" ht="23.25" customHeight="1" x14ac:dyDescent="0.35">
      <c r="F533" s="535">
        <v>1708068</v>
      </c>
      <c r="G533" s="536" t="str">
        <f>IF(F533="","",IFERROR(VLOOKUP(F533,PROFILE!$B$6:$Z$1000,24,FALSE),""))</f>
        <v>TOYOTA</v>
      </c>
      <c r="H533" s="536" t="str">
        <f>IF(F533="","",IFERROR(VLOOKUP(F533,PROFILE!$B$6:$Z$1000,25,FALSE),""))</f>
        <v>VIGO</v>
      </c>
      <c r="I533" s="536" t="str">
        <f>IF(F533="","",IFERROR(VLOOKUP(F533,PROFILE!$B$6:$Z$1000,23,FALSE),""))</f>
        <v>ฒง3277</v>
      </c>
      <c r="J533" s="537" t="str">
        <f>IF(F533="","",IFERROR(VLOOKUP(F533,PROFILE!$B$6:$Z$1000,17,FALSE),""))</f>
        <v>รอบคัน</v>
      </c>
      <c r="K533" s="538"/>
      <c r="L533" s="539">
        <v>42987</v>
      </c>
      <c r="M533" s="540"/>
      <c r="N533" s="540"/>
      <c r="O533" s="541"/>
      <c r="P533" s="539">
        <v>42989</v>
      </c>
      <c r="Q533" s="540">
        <v>42990</v>
      </c>
      <c r="R533" s="540">
        <v>42991</v>
      </c>
      <c r="S533" s="541">
        <v>42992</v>
      </c>
      <c r="T533" s="538">
        <v>42993</v>
      </c>
      <c r="U533" s="539">
        <v>42994</v>
      </c>
      <c r="V533" s="541">
        <v>42996</v>
      </c>
      <c r="W533" s="542">
        <v>42997</v>
      </c>
      <c r="X533" s="543" t="s">
        <v>559</v>
      </c>
      <c r="Y533" s="542">
        <v>42999</v>
      </c>
      <c r="Z533" s="499" t="str">
        <f ca="1">IF(F533="","",IF(VLOOKUP(F533,PROFILE!$B$6:$L$5000,11,FALSE)&lt;&gt;"OUT",VLOOKUP(F533,PROFILE!$B$6:$L$5000,9,FALSE)-NOW(),"OUT"))</f>
        <v>OUT</v>
      </c>
      <c r="AA533" s="389">
        <f t="shared" si="66"/>
        <v>3277</v>
      </c>
      <c r="AB533" s="389">
        <v>533</v>
      </c>
      <c r="AE533" s="545"/>
      <c r="AF533" s="546"/>
      <c r="AG533" s="547" t="s">
        <v>1597</v>
      </c>
      <c r="AH533" s="548"/>
      <c r="AI533" s="549"/>
      <c r="AJ533" s="550" t="s">
        <v>581</v>
      </c>
      <c r="AK533" s="551"/>
      <c r="AL533" s="552"/>
      <c r="AN533" s="554"/>
      <c r="AO533" s="555"/>
      <c r="AP533" s="556"/>
      <c r="AQ533" s="557"/>
      <c r="AR533" s="558"/>
      <c r="AS533" s="497" t="str">
        <f t="shared" si="67"/>
        <v/>
      </c>
      <c r="AT533" s="498">
        <f t="shared" si="68"/>
        <v>42987</v>
      </c>
      <c r="AU533" s="498">
        <f t="shared" si="69"/>
        <v>42992</v>
      </c>
      <c r="AV533" s="498">
        <f t="shared" si="70"/>
        <v>42993</v>
      </c>
      <c r="AW533" s="498">
        <f t="shared" si="71"/>
        <v>42997</v>
      </c>
    </row>
    <row r="534" spans="6:49" ht="23.25" customHeight="1" x14ac:dyDescent="0.35">
      <c r="F534" s="579">
        <v>1708055</v>
      </c>
      <c r="G534" s="536" t="str">
        <f>IF(F534="","",IFERROR(VLOOKUP(F534,PROFILE!$B$6:$Z$1000,24,FALSE),""))</f>
        <v>HONDA</v>
      </c>
      <c r="H534" s="536" t="str">
        <f>IF(F534="","",IFERROR(VLOOKUP(F534,PROFILE!$B$6:$Z$1000,25,FALSE),""))</f>
        <v>CITY</v>
      </c>
      <c r="I534" s="536" t="str">
        <f>IF(F534="","",IFERROR(VLOOKUP(F534,PROFILE!$B$6:$Z$1000,23,FALSE),""))</f>
        <v>ญร5363</v>
      </c>
      <c r="J534" s="537" t="str">
        <f>IF(F534="","",IFERROR(VLOOKUP(F534,PROFILE!$B$6:$Z$1000,17,FALSE),""))</f>
        <v>โคม่า</v>
      </c>
      <c r="K534" s="538"/>
      <c r="L534" s="539"/>
      <c r="M534" s="540"/>
      <c r="N534" s="540"/>
      <c r="O534" s="541"/>
      <c r="P534" s="539"/>
      <c r="Q534" s="540"/>
      <c r="R534" s="540"/>
      <c r="S534" s="541"/>
      <c r="T534" s="538"/>
      <c r="U534" s="539"/>
      <c r="V534" s="541"/>
      <c r="W534" s="542"/>
      <c r="X534" s="543" t="s">
        <v>1157</v>
      </c>
      <c r="Y534" s="542" t="str">
        <f t="shared" si="65"/>
        <v>ยังไม่กำหนด</v>
      </c>
      <c r="Z534" s="499">
        <f ca="1">IF(F534="","",IF(VLOOKUP(F534,PROFILE!$B$6:$L$5000,11,FALSE)&lt;&gt;"OUT",VLOOKUP(F534,PROFILE!$B$6:$L$5000,9,FALSE)-NOW(),"OUT"))</f>
        <v>-43032.973902430553</v>
      </c>
      <c r="AA534" s="389">
        <f t="shared" si="66"/>
        <v>5363</v>
      </c>
      <c r="AB534" s="389">
        <v>534</v>
      </c>
      <c r="AE534" s="545"/>
      <c r="AF534" s="546"/>
      <c r="AH534" s="548"/>
      <c r="AI534" s="549"/>
      <c r="AK534" s="551"/>
      <c r="AL534" s="552"/>
      <c r="AN534" s="554"/>
      <c r="AO534" s="555"/>
      <c r="AP534" s="556"/>
      <c r="AQ534" s="557"/>
      <c r="AR534" s="558"/>
      <c r="AS534" s="497" t="str">
        <f t="shared" si="67"/>
        <v/>
      </c>
      <c r="AT534" s="498" t="str">
        <f t="shared" si="68"/>
        <v/>
      </c>
      <c r="AU534" s="498" t="str">
        <f t="shared" si="69"/>
        <v/>
      </c>
      <c r="AV534" s="498" t="str">
        <f t="shared" si="70"/>
        <v/>
      </c>
      <c r="AW534" s="498" t="str">
        <f t="shared" si="71"/>
        <v/>
      </c>
    </row>
    <row r="535" spans="6:49" ht="23.25" customHeight="1" x14ac:dyDescent="0.35">
      <c r="F535" s="579">
        <v>1708057</v>
      </c>
      <c r="G535" s="536" t="str">
        <f>IF(F535="","",IFERROR(VLOOKUP(F535,PROFILE!$B$6:$Z$1000,24,FALSE),""))</f>
        <v>TOYOTA</v>
      </c>
      <c r="H535" s="536" t="str">
        <f>IF(F535="","",IFERROR(VLOOKUP(F535,PROFILE!$B$6:$Z$1000,25,FALSE),""))</f>
        <v>VIOS</v>
      </c>
      <c r="I535" s="536" t="str">
        <f>IF(F535="","",IFERROR(VLOOKUP(F535,PROFILE!$B$6:$Z$1000,23,FALSE),""))</f>
        <v>กต319</v>
      </c>
      <c r="J535" s="537" t="str">
        <f>IF(F535="","",IFERROR(VLOOKUP(F535,PROFILE!$B$6:$Z$1000,17,FALSE),""))</f>
        <v>โคม่า</v>
      </c>
      <c r="K535" s="538"/>
      <c r="L535" s="539"/>
      <c r="M535" s="540"/>
      <c r="N535" s="540"/>
      <c r="O535" s="541"/>
      <c r="P535" s="539"/>
      <c r="Q535" s="540"/>
      <c r="R535" s="540"/>
      <c r="S535" s="541"/>
      <c r="T535" s="538"/>
      <c r="U535" s="539"/>
      <c r="V535" s="541"/>
      <c r="W535" s="542"/>
      <c r="X535" s="711" t="s">
        <v>755</v>
      </c>
      <c r="Y535" s="542" t="str">
        <f t="shared" si="65"/>
        <v>ยังไม่กำหนด</v>
      </c>
      <c r="Z535" s="499">
        <f ca="1">IF(F535="","",IF(VLOOKUP(F535,PROFILE!$B$6:$L$5000,11,FALSE)&lt;&gt;"OUT",VLOOKUP(F535,PROFILE!$B$6:$L$5000,9,FALSE)-NOW(),"OUT"))</f>
        <v>-43032.973902430553</v>
      </c>
      <c r="AA535" s="389">
        <f t="shared" si="66"/>
        <v>319</v>
      </c>
      <c r="AB535" s="389">
        <v>535</v>
      </c>
      <c r="AE535" s="545"/>
      <c r="AF535" s="546"/>
      <c r="AG535" s="547" t="s">
        <v>2898</v>
      </c>
      <c r="AH535" s="548"/>
      <c r="AI535" s="549"/>
      <c r="AJ535" s="550" t="s">
        <v>3143</v>
      </c>
      <c r="AK535" s="551"/>
      <c r="AL535" s="552"/>
      <c r="AN535" s="554"/>
      <c r="AO535" s="555"/>
      <c r="AP535" s="556"/>
      <c r="AQ535" s="557"/>
      <c r="AR535" s="558"/>
      <c r="AS535" s="497" t="str">
        <f t="shared" si="67"/>
        <v/>
      </c>
      <c r="AT535" s="498" t="str">
        <f t="shared" si="68"/>
        <v/>
      </c>
      <c r="AU535" s="498" t="str">
        <f t="shared" si="69"/>
        <v/>
      </c>
      <c r="AV535" s="498" t="str">
        <f t="shared" si="70"/>
        <v/>
      </c>
      <c r="AW535" s="498" t="str">
        <f t="shared" si="71"/>
        <v/>
      </c>
    </row>
    <row r="536" spans="6:49" ht="23.25" customHeight="1" x14ac:dyDescent="0.35">
      <c r="F536" s="535">
        <v>1708034</v>
      </c>
      <c r="G536" s="536" t="str">
        <f>IF(F536="","",IFERROR(VLOOKUP(F536,PROFILE!$B$6:$Z$1000,24,FALSE),""))</f>
        <v>TOYOTA</v>
      </c>
      <c r="H536" s="536" t="str">
        <f>IF(F536="","",IFERROR(VLOOKUP(F536,PROFILE!$B$6:$Z$1000,25,FALSE),""))</f>
        <v>VIGO</v>
      </c>
      <c r="I536" s="536" t="str">
        <f>IF(F536="","",IFERROR(VLOOKUP(F536,PROFILE!$B$6:$Z$1000,23,FALSE),""))</f>
        <v>ฒณ8905</v>
      </c>
      <c r="J536" s="537" t="str">
        <f>IF(F536="","",IFERROR(VLOOKUP(F536,PROFILE!$B$6:$Z$1000,17,FALSE),""))</f>
        <v>โคม่า</v>
      </c>
      <c r="K536" s="538"/>
      <c r="L536" s="539"/>
      <c r="M536" s="540"/>
      <c r="N536" s="540"/>
      <c r="O536" s="541"/>
      <c r="P536" s="539"/>
      <c r="Q536" s="540"/>
      <c r="R536" s="540"/>
      <c r="S536" s="541"/>
      <c r="T536" s="538"/>
      <c r="U536" s="539"/>
      <c r="V536" s="541"/>
      <c r="W536" s="542"/>
      <c r="X536" s="711" t="s">
        <v>535</v>
      </c>
      <c r="Y536" s="542" t="str">
        <f t="shared" si="65"/>
        <v>ยังไม่กำหนด</v>
      </c>
      <c r="Z536" s="499">
        <f ca="1">IF(F536="","",IF(VLOOKUP(F536,PROFILE!$B$6:$L$5000,11,FALSE)&lt;&gt;"OUT",VLOOKUP(F536,PROFILE!$B$6:$L$5000,9,FALSE)-NOW(),"OUT"))</f>
        <v>-43032.973902430553</v>
      </c>
      <c r="AA536" s="389">
        <f t="shared" si="66"/>
        <v>8905</v>
      </c>
      <c r="AB536" s="389">
        <v>536</v>
      </c>
      <c r="AE536" s="545"/>
      <c r="AF536" s="546"/>
      <c r="AG536" s="547" t="s">
        <v>1390</v>
      </c>
      <c r="AH536" s="548"/>
      <c r="AI536" s="549"/>
      <c r="AJ536" s="550" t="s">
        <v>1204</v>
      </c>
      <c r="AK536" s="551"/>
      <c r="AL536" s="552"/>
      <c r="AN536" s="554"/>
      <c r="AO536" s="555"/>
      <c r="AP536" s="556"/>
      <c r="AQ536" s="557"/>
      <c r="AR536" s="558"/>
      <c r="AS536" s="497" t="str">
        <f t="shared" si="67"/>
        <v/>
      </c>
      <c r="AT536" s="498" t="str">
        <f t="shared" si="68"/>
        <v/>
      </c>
      <c r="AU536" s="498" t="str">
        <f t="shared" si="69"/>
        <v/>
      </c>
      <c r="AV536" s="498" t="str">
        <f t="shared" si="70"/>
        <v/>
      </c>
      <c r="AW536" s="498" t="str">
        <f t="shared" si="71"/>
        <v/>
      </c>
    </row>
    <row r="537" spans="6:49" ht="23.25" customHeight="1" x14ac:dyDescent="0.35">
      <c r="F537" s="535">
        <v>1708007</v>
      </c>
      <c r="G537" s="536" t="str">
        <f>IF(F537="","",IFERROR(VLOOKUP(F537,PROFILE!$B$6:$Z$1000,24,FALSE),""))</f>
        <v>ISUZU</v>
      </c>
      <c r="H537" s="536" t="str">
        <f>IF(F537="","",IFERROR(VLOOKUP(F537,PROFILE!$B$6:$Z$1000,25,FALSE),""))</f>
        <v>D-MAX</v>
      </c>
      <c r="I537" s="536" t="str">
        <f>IF(F537="","",IFERROR(VLOOKUP(F537,PROFILE!$B$6:$Z$1000,23,FALSE),""))</f>
        <v>1ฒฌ3085</v>
      </c>
      <c r="J537" s="537" t="str">
        <f>IF(F537="","",IFERROR(VLOOKUP(F537,PROFILE!$B$6:$Z$1000,17,FALSE),""))</f>
        <v>เบา</v>
      </c>
      <c r="K537" s="538"/>
      <c r="L537" s="539">
        <v>42978</v>
      </c>
      <c r="M537" s="540"/>
      <c r="N537" s="540"/>
      <c r="O537" s="541"/>
      <c r="P537" s="539">
        <v>42979</v>
      </c>
      <c r="Q537" s="540"/>
      <c r="R537" s="540"/>
      <c r="S537" s="541"/>
      <c r="T537" s="538">
        <v>42980</v>
      </c>
      <c r="U537" s="539">
        <v>42982</v>
      </c>
      <c r="V537" s="541"/>
      <c r="W537" s="542"/>
      <c r="X537" s="543" t="s">
        <v>559</v>
      </c>
      <c r="Y537" s="542">
        <v>42982</v>
      </c>
      <c r="Z537" s="499" t="str">
        <f ca="1">IF(F537="","",IF(VLOOKUP(F537,PROFILE!$B$6:$L$5000,11,FALSE)&lt;&gt;"OUT",VLOOKUP(F537,PROFILE!$B$6:$L$5000,9,FALSE)-NOW(),"OUT"))</f>
        <v>OUT</v>
      </c>
      <c r="AA537" s="389">
        <f t="shared" si="66"/>
        <v>3085</v>
      </c>
      <c r="AB537" s="389">
        <v>537</v>
      </c>
      <c r="AE537" s="545"/>
      <c r="AF537" s="546"/>
      <c r="AG537" s="547" t="s">
        <v>1597</v>
      </c>
      <c r="AH537" s="548"/>
      <c r="AI537" s="549"/>
      <c r="AJ537" s="550" t="s">
        <v>581</v>
      </c>
      <c r="AK537" s="551"/>
      <c r="AL537" s="552"/>
      <c r="AN537" s="554"/>
      <c r="AO537" s="555"/>
      <c r="AP537" s="556"/>
      <c r="AQ537" s="557"/>
      <c r="AR537" s="558"/>
      <c r="AS537" s="497" t="str">
        <f t="shared" si="67"/>
        <v/>
      </c>
      <c r="AT537" s="498">
        <f t="shared" si="68"/>
        <v>42978</v>
      </c>
      <c r="AU537" s="498">
        <f t="shared" si="69"/>
        <v>42979</v>
      </c>
      <c r="AV537" s="498">
        <f t="shared" si="70"/>
        <v>42980</v>
      </c>
      <c r="AW537" s="498">
        <f t="shared" si="71"/>
        <v>42982</v>
      </c>
    </row>
    <row r="538" spans="6:49" ht="23.25" customHeight="1" x14ac:dyDescent="0.35">
      <c r="F538" s="535">
        <v>1708065</v>
      </c>
      <c r="G538" s="536" t="str">
        <f>IF(F538="","",IFERROR(VLOOKUP(F538,PROFILE!$B$6:$Z$1000,24,FALSE),""))</f>
        <v>TOYOTA</v>
      </c>
      <c r="H538" s="536" t="str">
        <f>IF(F538="","",IFERROR(VLOOKUP(F538,PROFILE!$B$6:$Z$1000,25,FALSE),""))</f>
        <v>PRIUS</v>
      </c>
      <c r="I538" s="536" t="str">
        <f>IF(F538="","",IFERROR(VLOOKUP(F538,PROFILE!$B$6:$Z$1000,23,FALSE),""))</f>
        <v>ญฮ1523</v>
      </c>
      <c r="J538" s="537" t="str">
        <f>IF(F538="","",IFERROR(VLOOKUP(F538,PROFILE!$B$6:$Z$1000,17,FALSE),""))</f>
        <v>กลาง</v>
      </c>
      <c r="K538" s="538"/>
      <c r="L538" s="539"/>
      <c r="M538" s="540"/>
      <c r="N538" s="540"/>
      <c r="O538" s="541"/>
      <c r="P538" s="539"/>
      <c r="Q538" s="540"/>
      <c r="R538" s="540"/>
      <c r="S538" s="541"/>
      <c r="T538" s="538"/>
      <c r="U538" s="539"/>
      <c r="V538" s="541"/>
      <c r="W538" s="542"/>
      <c r="X538" s="711" t="s">
        <v>755</v>
      </c>
      <c r="Y538" s="542" t="str">
        <f t="shared" si="65"/>
        <v>ยังไม่กำหนด</v>
      </c>
      <c r="Z538" s="499">
        <f ca="1">IF(F538="","",IF(VLOOKUP(F538,PROFILE!$B$6:$L$5000,11,FALSE)&lt;&gt;"OUT",VLOOKUP(F538,PROFILE!$B$6:$L$5000,9,FALSE)-NOW(),"OUT"))</f>
        <v>-43032.973902430553</v>
      </c>
      <c r="AA538" s="389">
        <f t="shared" si="66"/>
        <v>1523</v>
      </c>
      <c r="AB538" s="389">
        <v>538</v>
      </c>
      <c r="AE538" s="545"/>
      <c r="AF538" s="546"/>
      <c r="AG538" s="547" t="s">
        <v>436</v>
      </c>
      <c r="AH538" s="548"/>
      <c r="AI538" s="549"/>
      <c r="AJ538" s="550" t="s">
        <v>439</v>
      </c>
      <c r="AK538" s="551"/>
      <c r="AL538" s="552"/>
      <c r="AN538" s="554"/>
      <c r="AO538" s="555"/>
      <c r="AP538" s="716" t="s">
        <v>3144</v>
      </c>
      <c r="AQ538" s="557"/>
      <c r="AR538" s="558"/>
      <c r="AS538" s="497" t="str">
        <f t="shared" si="67"/>
        <v/>
      </c>
      <c r="AT538" s="498" t="str">
        <f t="shared" si="68"/>
        <v/>
      </c>
      <c r="AU538" s="498" t="str">
        <f t="shared" si="69"/>
        <v/>
      </c>
      <c r="AV538" s="498" t="str">
        <f t="shared" si="70"/>
        <v/>
      </c>
      <c r="AW538" s="498" t="str">
        <f t="shared" si="71"/>
        <v/>
      </c>
    </row>
    <row r="539" spans="6:49" ht="23.25" customHeight="1" x14ac:dyDescent="0.35">
      <c r="F539" s="535">
        <v>1707039</v>
      </c>
      <c r="G539" s="536" t="str">
        <f>IF(F539="","",IFERROR(VLOOKUP(F539,PROFILE!$B$6:$Z$1000,24,FALSE),""))</f>
        <v>HONDA</v>
      </c>
      <c r="H539" s="536" t="str">
        <f>IF(F539="","",IFERROR(VLOOKUP(F539,PROFILE!$B$6:$Z$1000,25,FALSE),""))</f>
        <v>CITY</v>
      </c>
      <c r="I539" s="536" t="str">
        <f>IF(F539="","",IFERROR(VLOOKUP(F539,PROFILE!$B$6:$Z$1000,23,FALSE),""))</f>
        <v>ฌป2803</v>
      </c>
      <c r="J539" s="537" t="s">
        <v>102</v>
      </c>
      <c r="K539" s="538"/>
      <c r="L539" s="539">
        <v>42991</v>
      </c>
      <c r="M539" s="540"/>
      <c r="N539" s="540"/>
      <c r="O539" s="541"/>
      <c r="P539" s="539">
        <v>42992</v>
      </c>
      <c r="Q539" s="540">
        <v>42993</v>
      </c>
      <c r="R539" s="540">
        <v>42994</v>
      </c>
      <c r="S539" s="541">
        <v>42996</v>
      </c>
      <c r="T539" s="538">
        <v>42997</v>
      </c>
      <c r="U539" s="539">
        <v>42998</v>
      </c>
      <c r="V539" s="541">
        <v>42999</v>
      </c>
      <c r="W539" s="542">
        <v>43000</v>
      </c>
      <c r="X539" s="543" t="s">
        <v>559</v>
      </c>
      <c r="Y539" s="542">
        <v>43003</v>
      </c>
      <c r="Z539" s="499" t="str">
        <f ca="1">IF(F539="","",IF(VLOOKUP(F539,PROFILE!$B$6:$L$5000,11,FALSE)&lt;&gt;"OUT",VLOOKUP(F539,PROFILE!$B$6:$L$5000,9,FALSE)-NOW(),"OUT"))</f>
        <v>OUT</v>
      </c>
      <c r="AA539" s="389">
        <f t="shared" si="66"/>
        <v>2803</v>
      </c>
      <c r="AB539" s="389">
        <v>539</v>
      </c>
      <c r="AE539" s="545"/>
      <c r="AF539" s="546"/>
      <c r="AG539" s="547" t="s">
        <v>1597</v>
      </c>
      <c r="AH539" s="548"/>
      <c r="AI539" s="549"/>
      <c r="AJ539" s="550" t="s">
        <v>1204</v>
      </c>
      <c r="AK539" s="551"/>
      <c r="AL539" s="552"/>
      <c r="AN539" s="554"/>
      <c r="AO539" s="555"/>
      <c r="AP539" s="556"/>
      <c r="AQ539" s="557"/>
      <c r="AR539" s="558"/>
      <c r="AS539" s="497" t="str">
        <f t="shared" si="67"/>
        <v/>
      </c>
      <c r="AT539" s="498">
        <f t="shared" si="68"/>
        <v>42991</v>
      </c>
      <c r="AU539" s="498">
        <f t="shared" si="69"/>
        <v>42996</v>
      </c>
      <c r="AV539" s="498">
        <f t="shared" si="70"/>
        <v>42997</v>
      </c>
      <c r="AW539" s="498">
        <f t="shared" si="71"/>
        <v>43000</v>
      </c>
    </row>
    <row r="540" spans="6:49" ht="23.25" customHeight="1" x14ac:dyDescent="0.35">
      <c r="F540" s="535">
        <v>1708012</v>
      </c>
      <c r="G540" s="536" t="str">
        <f>IF(F540="","",IFERROR(VLOOKUP(F540,PROFILE!$B$6:$Z$1000,24,FALSE),""))</f>
        <v>TOYOTA</v>
      </c>
      <c r="H540" s="536" t="str">
        <f>IF(F540="","",IFERROR(VLOOKUP(F540,PROFILE!$B$6:$Z$1000,25,FALSE),""))</f>
        <v>VIGO</v>
      </c>
      <c r="I540" s="536" t="str">
        <f>IF(F540="","",IFERROR(VLOOKUP(F540,PROFILE!$B$6:$Z$1000,23,FALSE),""))</f>
        <v>ฒอ4797</v>
      </c>
      <c r="J540" s="537" t="str">
        <f>IF(F540="","",IFERROR(VLOOKUP(F540,PROFILE!$B$6:$Z$1000,17,FALSE),""))</f>
        <v>กลาง</v>
      </c>
      <c r="K540" s="538"/>
      <c r="L540" s="539">
        <v>42982</v>
      </c>
      <c r="M540" s="540"/>
      <c r="N540" s="540"/>
      <c r="O540" s="541"/>
      <c r="P540" s="539">
        <v>42983</v>
      </c>
      <c r="Q540" s="540"/>
      <c r="R540" s="540"/>
      <c r="S540" s="541"/>
      <c r="T540" s="538">
        <v>42984</v>
      </c>
      <c r="U540" s="539">
        <v>42985</v>
      </c>
      <c r="V540" s="541"/>
      <c r="W540" s="542"/>
      <c r="X540" s="543" t="s">
        <v>559</v>
      </c>
      <c r="Y540" s="542">
        <v>42986</v>
      </c>
      <c r="Z540" s="499" t="str">
        <f ca="1">IF(F540="","",IF(VLOOKUP(F540,PROFILE!$B$6:$L$5000,11,FALSE)&lt;&gt;"OUT",VLOOKUP(F540,PROFILE!$B$6:$L$5000,9,FALSE)-NOW(),"OUT"))</f>
        <v>OUT</v>
      </c>
      <c r="AA540" s="389">
        <f t="shared" si="66"/>
        <v>4797</v>
      </c>
      <c r="AB540" s="389">
        <v>540</v>
      </c>
      <c r="AE540" s="545"/>
      <c r="AF540" s="546"/>
      <c r="AH540" s="548"/>
      <c r="AI540" s="549"/>
      <c r="AK540" s="551"/>
      <c r="AL540" s="552"/>
      <c r="AN540" s="554"/>
      <c r="AO540" s="555"/>
      <c r="AP540" s="556"/>
      <c r="AQ540" s="557"/>
      <c r="AR540" s="558"/>
      <c r="AS540" s="497" t="str">
        <f t="shared" si="67"/>
        <v/>
      </c>
      <c r="AT540" s="498">
        <f t="shared" si="68"/>
        <v>42982</v>
      </c>
      <c r="AU540" s="498">
        <f t="shared" si="69"/>
        <v>42983</v>
      </c>
      <c r="AV540" s="498">
        <f t="shared" si="70"/>
        <v>42984</v>
      </c>
      <c r="AW540" s="498">
        <f t="shared" si="71"/>
        <v>42985</v>
      </c>
    </row>
    <row r="541" spans="6:49" ht="23.25" customHeight="1" x14ac:dyDescent="0.35">
      <c r="F541" s="535">
        <v>1708032</v>
      </c>
      <c r="G541" s="536" t="str">
        <f>IF(F541="","",IFERROR(VLOOKUP(F541,PROFILE!$B$6:$Z$1000,24,FALSE),""))</f>
        <v>TOYOTA</v>
      </c>
      <c r="H541" s="536" t="str">
        <f>IF(F541="","",IFERROR(VLOOKUP(F541,PROFILE!$B$6:$Z$1000,25,FALSE),""))</f>
        <v>VIGO</v>
      </c>
      <c r="I541" s="536" t="str">
        <f>IF(F541="","",IFERROR(VLOOKUP(F541,PROFILE!$B$6:$Z$1000,23,FALSE),""))</f>
        <v>4กช8503</v>
      </c>
      <c r="J541" s="537" t="str">
        <f>IF(F541="","",IFERROR(VLOOKUP(F541,PROFILE!$B$6:$Z$1000,17,FALSE),""))</f>
        <v>รอบคัน</v>
      </c>
      <c r="K541" s="538"/>
      <c r="L541" s="539">
        <v>42991</v>
      </c>
      <c r="M541" s="540"/>
      <c r="N541" s="540"/>
      <c r="O541" s="541"/>
      <c r="P541" s="539">
        <v>42992</v>
      </c>
      <c r="Q541" s="540">
        <v>42993</v>
      </c>
      <c r="R541" s="540">
        <v>42994</v>
      </c>
      <c r="S541" s="541">
        <v>42996</v>
      </c>
      <c r="T541" s="538">
        <v>42997</v>
      </c>
      <c r="U541" s="539">
        <v>42998</v>
      </c>
      <c r="V541" s="541">
        <v>42999</v>
      </c>
      <c r="W541" s="542">
        <v>43000</v>
      </c>
      <c r="X541" s="543" t="s">
        <v>559</v>
      </c>
      <c r="Y541" s="542">
        <v>43003</v>
      </c>
      <c r="Z541" s="499" t="str">
        <f ca="1">IF(F541="","",IF(VLOOKUP(F541,PROFILE!$B$6:$L$5000,11,FALSE)&lt;&gt;"OUT",VLOOKUP(F541,PROFILE!$B$6:$L$5000,9,FALSE)-NOW(),"OUT"))</f>
        <v>OUT</v>
      </c>
      <c r="AA541" s="389">
        <f t="shared" si="66"/>
        <v>8503</v>
      </c>
      <c r="AB541" s="389">
        <v>541</v>
      </c>
      <c r="AE541" s="545"/>
      <c r="AF541" s="546"/>
      <c r="AG541" s="547" t="s">
        <v>1597</v>
      </c>
      <c r="AH541" s="548"/>
      <c r="AI541" s="549"/>
      <c r="AJ541" s="550" t="s">
        <v>581</v>
      </c>
      <c r="AK541" s="551"/>
      <c r="AL541" s="552"/>
      <c r="AN541" s="554"/>
      <c r="AO541" s="555"/>
      <c r="AP541" s="556"/>
      <c r="AQ541" s="557"/>
      <c r="AR541" s="558"/>
      <c r="AS541" s="497" t="str">
        <f t="shared" si="67"/>
        <v/>
      </c>
      <c r="AT541" s="498">
        <f t="shared" si="68"/>
        <v>42991</v>
      </c>
      <c r="AU541" s="498">
        <f t="shared" si="69"/>
        <v>42996</v>
      </c>
      <c r="AV541" s="498">
        <f t="shared" si="70"/>
        <v>42997</v>
      </c>
      <c r="AW541" s="498">
        <f t="shared" si="71"/>
        <v>43000</v>
      </c>
    </row>
    <row r="542" spans="6:49" ht="23.25" customHeight="1" x14ac:dyDescent="0.35">
      <c r="F542" s="535">
        <v>1708046</v>
      </c>
      <c r="G542" s="536" t="str">
        <f>IF(F542="","",IFERROR(VLOOKUP(F542,PROFILE!$B$6:$Z$1000,24,FALSE),""))</f>
        <v>HONDA</v>
      </c>
      <c r="H542" s="536" t="str">
        <f>IF(F542="","",IFERROR(VLOOKUP(F542,PROFILE!$B$6:$Z$1000,25,FALSE),""))</f>
        <v>ACCORD</v>
      </c>
      <c r="I542" s="536" t="str">
        <f>IF(F542="","",IFERROR(VLOOKUP(F542,PROFILE!$B$6:$Z$1000,23,FALSE),""))</f>
        <v>วก6723</v>
      </c>
      <c r="J542" s="537" t="str">
        <f>IF(F542="","",IFERROR(VLOOKUP(F542,PROFILE!$B$6:$Z$1000,17,FALSE),""))</f>
        <v>ชิ้นส่วน</v>
      </c>
      <c r="K542" s="538"/>
      <c r="L542" s="539">
        <v>42980</v>
      </c>
      <c r="M542" s="540"/>
      <c r="N542" s="540"/>
      <c r="O542" s="541"/>
      <c r="P542" s="539">
        <v>42982</v>
      </c>
      <c r="Q542" s="540"/>
      <c r="R542" s="540"/>
      <c r="S542" s="541"/>
      <c r="T542" s="538">
        <v>42983</v>
      </c>
      <c r="U542" s="539">
        <v>42984</v>
      </c>
      <c r="V542" s="541"/>
      <c r="W542" s="542"/>
      <c r="X542" s="543" t="s">
        <v>559</v>
      </c>
      <c r="Y542" s="542">
        <v>42984</v>
      </c>
      <c r="Z542" s="499" t="str">
        <f ca="1">IF(F542="","",IF(VLOOKUP(F542,PROFILE!$B$6:$L$5000,11,FALSE)&lt;&gt;"OUT",VLOOKUP(F542,PROFILE!$B$6:$L$5000,9,FALSE)-NOW(),"OUT"))</f>
        <v>OUT</v>
      </c>
      <c r="AA542" s="389">
        <f t="shared" si="66"/>
        <v>6723</v>
      </c>
      <c r="AB542" s="389">
        <v>542</v>
      </c>
      <c r="AE542" s="545"/>
      <c r="AF542" s="546"/>
      <c r="AG542" s="547" t="s">
        <v>2171</v>
      </c>
      <c r="AH542" s="548"/>
      <c r="AI542" s="549"/>
      <c r="AK542" s="551"/>
      <c r="AL542" s="552"/>
      <c r="AN542" s="554"/>
      <c r="AO542" s="555"/>
      <c r="AP542" s="556"/>
      <c r="AQ542" s="557"/>
      <c r="AR542" s="558"/>
      <c r="AS542" s="497" t="str">
        <f t="shared" si="67"/>
        <v/>
      </c>
      <c r="AT542" s="498">
        <f t="shared" si="68"/>
        <v>42980</v>
      </c>
      <c r="AU542" s="498">
        <f t="shared" si="69"/>
        <v>42982</v>
      </c>
      <c r="AV542" s="498">
        <f t="shared" si="70"/>
        <v>42983</v>
      </c>
      <c r="AW542" s="498">
        <f t="shared" si="71"/>
        <v>42984</v>
      </c>
    </row>
    <row r="543" spans="6:49" ht="23.25" customHeight="1" x14ac:dyDescent="0.35">
      <c r="F543" s="535">
        <v>1708073</v>
      </c>
      <c r="G543" s="536" t="str">
        <f>IF(F543="","",IFERROR(VLOOKUP(F543,PROFILE!$B$6:$Z$1000,24,FALSE),""))</f>
        <v>TOYOTA</v>
      </c>
      <c r="H543" s="536" t="str">
        <f>IF(F543="","",IFERROR(VLOOKUP(F543,PROFILE!$B$6:$Z$1000,25,FALSE),""))</f>
        <v>FORTUNER</v>
      </c>
      <c r="I543" s="536" t="str">
        <f>IF(F543="","",IFERROR(VLOOKUP(F543,PROFILE!$B$6:$Z$1000,23,FALSE),""))</f>
        <v>ฎถ9843</v>
      </c>
      <c r="J543" s="537" t="str">
        <f>IF(F543="","",IFERROR(VLOOKUP(F543,PROFILE!$B$6:$Z$1000,17,FALSE),""))</f>
        <v>โคม่า</v>
      </c>
      <c r="K543" s="538"/>
      <c r="L543" s="539"/>
      <c r="M543" s="540"/>
      <c r="N543" s="540"/>
      <c r="O543" s="541"/>
      <c r="P543" s="539"/>
      <c r="Q543" s="540"/>
      <c r="R543" s="540"/>
      <c r="S543" s="541"/>
      <c r="T543" s="538"/>
      <c r="U543" s="539"/>
      <c r="V543" s="541"/>
      <c r="W543" s="542"/>
      <c r="X543" s="543" t="s">
        <v>125</v>
      </c>
      <c r="Y543" s="542" t="str">
        <f t="shared" si="65"/>
        <v>ยังไม่กำหนด</v>
      </c>
      <c r="Z543" s="499">
        <f ca="1">IF(F543="","",IF(VLOOKUP(F543,PROFILE!$B$6:$L$5000,11,FALSE)&lt;&gt;"OUT",VLOOKUP(F543,PROFILE!$B$6:$L$5000,9,FALSE)-NOW(),"OUT"))</f>
        <v>-43032.973902430553</v>
      </c>
      <c r="AA543" s="389">
        <f t="shared" si="66"/>
        <v>9843</v>
      </c>
      <c r="AB543" s="389">
        <v>543</v>
      </c>
      <c r="AE543" s="545"/>
      <c r="AF543" s="546"/>
      <c r="AH543" s="548"/>
      <c r="AI543" s="549"/>
      <c r="AK543" s="551"/>
      <c r="AL543" s="552"/>
      <c r="AN543" s="554"/>
      <c r="AO543" s="555"/>
      <c r="AP543" s="556"/>
      <c r="AQ543" s="557"/>
      <c r="AR543" s="558"/>
      <c r="AS543" s="497" t="str">
        <f t="shared" si="67"/>
        <v/>
      </c>
      <c r="AT543" s="498" t="str">
        <f t="shared" si="68"/>
        <v/>
      </c>
      <c r="AU543" s="498" t="str">
        <f t="shared" si="69"/>
        <v/>
      </c>
      <c r="AV543" s="498" t="str">
        <f t="shared" si="70"/>
        <v/>
      </c>
      <c r="AW543" s="498" t="str">
        <f t="shared" si="71"/>
        <v/>
      </c>
    </row>
    <row r="544" spans="6:49" ht="23.25" customHeight="1" x14ac:dyDescent="0.35">
      <c r="F544" s="535">
        <v>1709001</v>
      </c>
      <c r="G544" s="536" t="str">
        <f>IF(F544="","",IFERROR(VLOOKUP(F544,PROFILE!$B$6:$Z$1000,24,FALSE),""))</f>
        <v>NISSAN</v>
      </c>
      <c r="H544" s="536" t="str">
        <f>IF(F544="","",IFERROR(VLOOKUP(F544,PROFILE!$B$6:$Z$1000,25,FALSE),""))</f>
        <v>NAVARA</v>
      </c>
      <c r="I544" s="536" t="str">
        <f>IF(F544="","",IFERROR(VLOOKUP(F544,PROFILE!$B$6:$Z$1000,23,FALSE),""))</f>
        <v>ฒค2305</v>
      </c>
      <c r="J544" s="537" t="str">
        <f>IF(F544="","",IFERROR(VLOOKUP(F544,PROFILE!$B$6:$Z$1000,17,FALSE),""))</f>
        <v>เบา</v>
      </c>
      <c r="K544" s="538"/>
      <c r="L544" s="539">
        <v>42982</v>
      </c>
      <c r="M544" s="540"/>
      <c r="N544" s="540"/>
      <c r="O544" s="541"/>
      <c r="P544" s="539">
        <v>42983</v>
      </c>
      <c r="Q544" s="540"/>
      <c r="R544" s="540"/>
      <c r="S544" s="541"/>
      <c r="T544" s="538">
        <v>42984</v>
      </c>
      <c r="U544" s="539">
        <v>42985</v>
      </c>
      <c r="V544" s="541"/>
      <c r="W544" s="542"/>
      <c r="X544" s="543" t="s">
        <v>559</v>
      </c>
      <c r="Y544" s="542">
        <v>42986</v>
      </c>
      <c r="Z544" s="499" t="str">
        <f ca="1">IF(F544="","",IF(VLOOKUP(F544,PROFILE!$B$6:$L$5000,11,FALSE)&lt;&gt;"OUT",VLOOKUP(F544,PROFILE!$B$6:$L$5000,9,FALSE)-NOW(),"OUT"))</f>
        <v>OUT</v>
      </c>
      <c r="AA544" s="389">
        <f t="shared" si="66"/>
        <v>2305</v>
      </c>
      <c r="AB544" s="389">
        <v>544</v>
      </c>
      <c r="AE544" s="545"/>
      <c r="AF544" s="546"/>
      <c r="AG544" s="547" t="s">
        <v>1597</v>
      </c>
      <c r="AH544" s="548"/>
      <c r="AI544" s="549"/>
      <c r="AJ544" s="550" t="s">
        <v>1266</v>
      </c>
      <c r="AK544" s="551"/>
      <c r="AL544" s="552"/>
      <c r="AN544" s="554"/>
      <c r="AO544" s="555"/>
      <c r="AP544" s="556"/>
      <c r="AQ544" s="557"/>
      <c r="AR544" s="558"/>
      <c r="AS544" s="497" t="str">
        <f t="shared" si="67"/>
        <v/>
      </c>
      <c r="AT544" s="498">
        <f t="shared" si="68"/>
        <v>42982</v>
      </c>
      <c r="AU544" s="498">
        <f t="shared" si="69"/>
        <v>42983</v>
      </c>
      <c r="AV544" s="498">
        <f t="shared" si="70"/>
        <v>42984</v>
      </c>
      <c r="AW544" s="498">
        <f t="shared" si="71"/>
        <v>42985</v>
      </c>
    </row>
    <row r="545" spans="6:49" ht="23.25" customHeight="1" x14ac:dyDescent="0.35">
      <c r="F545" s="535">
        <v>1703031</v>
      </c>
      <c r="G545" s="536" t="str">
        <f>IF(F545="","",IFERROR(VLOOKUP(F545,PROFILE!$B$6:$Z$1000,24,FALSE),""))</f>
        <v>HONDA</v>
      </c>
      <c r="H545" s="536" t="str">
        <f>IF(F545="","",IFERROR(VLOOKUP(F545,PROFILE!$B$6:$Z$1000,25,FALSE),""))</f>
        <v>JAZZ</v>
      </c>
      <c r="I545" s="536" t="str">
        <f>IF(F545="","",IFERROR(VLOOKUP(F545,PROFILE!$B$6:$Z$1000,23,FALSE),""))</f>
        <v>4กท7980</v>
      </c>
      <c r="J545" s="537" t="str">
        <f>IF(F545="","",IFERROR(VLOOKUP(F545,PROFILE!$B$6:$Z$1000,17,FALSE),""))</f>
        <v>กลาง</v>
      </c>
      <c r="K545" s="538"/>
      <c r="L545" s="539">
        <v>42807</v>
      </c>
      <c r="M545" s="540"/>
      <c r="N545" s="540"/>
      <c r="O545" s="541"/>
      <c r="P545" s="539">
        <v>42808</v>
      </c>
      <c r="Q545" s="540">
        <v>42809</v>
      </c>
      <c r="R545" s="540"/>
      <c r="S545" s="541"/>
      <c r="T545" s="538">
        <v>42810</v>
      </c>
      <c r="U545" s="539">
        <v>42811</v>
      </c>
      <c r="V545" s="541"/>
      <c r="W545" s="542"/>
      <c r="X545" s="543" t="s">
        <v>821</v>
      </c>
      <c r="Y545" s="542">
        <v>42812</v>
      </c>
      <c r="Z545" s="499">
        <f ca="1">IF(F545="","",IF(VLOOKUP(F545,PROFILE!$B$6:$L$5000,11,FALSE)&lt;&gt;"OUT",VLOOKUP(F545,PROFILE!$B$6:$L$5000,9,FALSE)-NOW(),"OUT"))</f>
        <v>-220.9739024305527</v>
      </c>
      <c r="AA545" s="389">
        <f t="shared" si="66"/>
        <v>7980</v>
      </c>
      <c r="AB545" s="389">
        <v>545</v>
      </c>
      <c r="AE545" s="545"/>
      <c r="AF545" s="546"/>
      <c r="AH545" s="548"/>
      <c r="AI545" s="549"/>
      <c r="AK545" s="551"/>
      <c r="AL545" s="552"/>
      <c r="AN545" s="554"/>
      <c r="AO545" s="555"/>
      <c r="AP545" s="556"/>
      <c r="AQ545" s="557"/>
      <c r="AR545" s="558"/>
      <c r="AS545" s="497" t="str">
        <f t="shared" si="67"/>
        <v/>
      </c>
      <c r="AT545" s="498">
        <f t="shared" si="68"/>
        <v>42807</v>
      </c>
      <c r="AU545" s="498">
        <f t="shared" si="69"/>
        <v>42809</v>
      </c>
      <c r="AV545" s="498">
        <f t="shared" si="70"/>
        <v>42810</v>
      </c>
      <c r="AW545" s="498">
        <f t="shared" si="71"/>
        <v>42811</v>
      </c>
    </row>
    <row r="546" spans="6:49" ht="23.25" customHeight="1" x14ac:dyDescent="0.35">
      <c r="F546" s="535">
        <v>1707022</v>
      </c>
      <c r="G546" s="536" t="str">
        <f>IF(F546="","",IFERROR(VLOOKUP(F546,PROFILE!$B$6:$Z$1000,24,FALSE),""))</f>
        <v>ISUZU</v>
      </c>
      <c r="H546" s="536" t="str">
        <f>IF(F546="","",IFERROR(VLOOKUP(F546,PROFILE!$B$6:$Z$1000,25,FALSE),""))</f>
        <v>D-MAX</v>
      </c>
      <c r="I546" s="536" t="str">
        <f>IF(F546="","",IFERROR(VLOOKUP(F546,PROFILE!$B$6:$Z$1000,23,FALSE),""))</f>
        <v>ถษ10</v>
      </c>
      <c r="J546" s="537" t="str">
        <f>IF(F546="","",IFERROR(VLOOKUP(F546,PROFILE!$B$6:$Z$1000,17,FALSE),""))</f>
        <v>กลาง</v>
      </c>
      <c r="K546" s="538">
        <v>42992</v>
      </c>
      <c r="L546" s="539">
        <v>42993</v>
      </c>
      <c r="M546" s="540"/>
      <c r="N546" s="540"/>
      <c r="O546" s="541"/>
      <c r="P546" s="539">
        <v>42994</v>
      </c>
      <c r="Q546" s="540">
        <v>42996</v>
      </c>
      <c r="R546" s="540">
        <v>42997</v>
      </c>
      <c r="S546" s="541">
        <v>42998</v>
      </c>
      <c r="T546" s="538">
        <v>42999</v>
      </c>
      <c r="U546" s="539">
        <v>43000</v>
      </c>
      <c r="V546" s="541">
        <v>43001</v>
      </c>
      <c r="W546" s="542">
        <v>43003</v>
      </c>
      <c r="X546" s="543" t="s">
        <v>559</v>
      </c>
      <c r="Y546" s="542">
        <v>43004</v>
      </c>
      <c r="Z546" s="499" t="str">
        <f ca="1">IF(F546="","",IF(VLOOKUP(F546,PROFILE!$B$6:$L$5000,11,FALSE)&lt;&gt;"OUT",VLOOKUP(F546,PROFILE!$B$6:$L$5000,9,FALSE)-NOW(),"OUT"))</f>
        <v>OUT</v>
      </c>
      <c r="AA546" s="389">
        <f t="shared" si="66"/>
        <v>10</v>
      </c>
      <c r="AB546" s="389">
        <v>546</v>
      </c>
      <c r="AE546" s="545"/>
      <c r="AF546" s="546"/>
      <c r="AG546" s="547" t="s">
        <v>1597</v>
      </c>
      <c r="AH546" s="548"/>
      <c r="AI546" s="549"/>
      <c r="AJ546" s="550" t="s">
        <v>2788</v>
      </c>
      <c r="AK546" s="551"/>
      <c r="AL546" s="552"/>
      <c r="AN546" s="554"/>
      <c r="AO546" s="555"/>
      <c r="AP546" s="556"/>
      <c r="AQ546" s="557"/>
      <c r="AR546" s="558"/>
      <c r="AS546" s="497">
        <f t="shared" si="67"/>
        <v>42992</v>
      </c>
      <c r="AT546" s="498">
        <f t="shared" si="68"/>
        <v>42993</v>
      </c>
      <c r="AU546" s="498">
        <f t="shared" si="69"/>
        <v>42998</v>
      </c>
      <c r="AV546" s="498">
        <f t="shared" si="70"/>
        <v>42999</v>
      </c>
      <c r="AW546" s="498">
        <f t="shared" si="71"/>
        <v>43003</v>
      </c>
    </row>
    <row r="547" spans="6:49" ht="23.25" customHeight="1" x14ac:dyDescent="0.35">
      <c r="F547" s="535">
        <v>1707043</v>
      </c>
      <c r="G547" s="536" t="str">
        <f>IF(F547="","",IFERROR(VLOOKUP(F547,PROFILE!$B$6:$Z$1000,24,FALSE),""))</f>
        <v>MITSUBISHI</v>
      </c>
      <c r="H547" s="536" t="str">
        <f>IF(F547="","",IFERROR(VLOOKUP(F547,PROFILE!$B$6:$Z$1000,25,FALSE),""))</f>
        <v>PAJERO SPORT</v>
      </c>
      <c r="I547" s="536" t="str">
        <f>IF(F547="","",IFERROR(VLOOKUP(F547,PROFILE!$B$6:$Z$1000,23,FALSE),""))</f>
        <v>3กน5366</v>
      </c>
      <c r="J547" s="537" t="s">
        <v>2778</v>
      </c>
      <c r="K547" s="538"/>
      <c r="L547" s="539">
        <v>42982</v>
      </c>
      <c r="M547" s="540"/>
      <c r="N547" s="540"/>
      <c r="O547" s="541"/>
      <c r="P547" s="539">
        <v>42983</v>
      </c>
      <c r="Q547" s="540"/>
      <c r="R547" s="540"/>
      <c r="S547" s="541"/>
      <c r="T547" s="538">
        <v>42984</v>
      </c>
      <c r="U547" s="539">
        <v>42985</v>
      </c>
      <c r="V547" s="541"/>
      <c r="W547" s="542"/>
      <c r="X547" s="543" t="s">
        <v>559</v>
      </c>
      <c r="Y547" s="542">
        <v>42985</v>
      </c>
      <c r="Z547" s="499" t="str">
        <f ca="1">IF(F547="","",IF(VLOOKUP(F547,PROFILE!$B$6:$L$5000,11,FALSE)&lt;&gt;"OUT",VLOOKUP(F547,PROFILE!$B$6:$L$5000,9,FALSE)-NOW(),"OUT"))</f>
        <v>OUT</v>
      </c>
      <c r="AA547" s="389">
        <f t="shared" si="66"/>
        <v>5366</v>
      </c>
      <c r="AB547" s="389">
        <v>547</v>
      </c>
      <c r="AE547" s="545"/>
      <c r="AF547" s="546"/>
      <c r="AG547" s="547" t="s">
        <v>1597</v>
      </c>
      <c r="AH547" s="548"/>
      <c r="AI547" s="549"/>
      <c r="AJ547" s="550" t="s">
        <v>1204</v>
      </c>
      <c r="AK547" s="551"/>
      <c r="AL547" s="552"/>
      <c r="AN547" s="554"/>
      <c r="AO547" s="555"/>
      <c r="AP547" s="556"/>
      <c r="AQ547" s="557"/>
      <c r="AR547" s="558"/>
      <c r="AS547" s="497" t="str">
        <f t="shared" si="67"/>
        <v/>
      </c>
      <c r="AT547" s="498">
        <f t="shared" si="68"/>
        <v>42982</v>
      </c>
      <c r="AU547" s="498">
        <f t="shared" si="69"/>
        <v>42983</v>
      </c>
      <c r="AV547" s="498">
        <f t="shared" si="70"/>
        <v>42984</v>
      </c>
      <c r="AW547" s="498">
        <f t="shared" si="71"/>
        <v>42985</v>
      </c>
    </row>
    <row r="548" spans="6:49" ht="23.25" customHeight="1" x14ac:dyDescent="0.35">
      <c r="F548" s="535">
        <v>1707069</v>
      </c>
      <c r="G548" s="536" t="str">
        <f>IF(F548="","",IFERROR(VLOOKUP(F548,PROFILE!$B$6:$Z$1000,24,FALSE),""))</f>
        <v>TOYOTA</v>
      </c>
      <c r="H548" s="536" t="str">
        <f>IF(F548="","",IFERROR(VLOOKUP(F548,PROFILE!$B$6:$Z$1000,25,FALSE),""))</f>
        <v>VIOS</v>
      </c>
      <c r="I548" s="536" t="str">
        <f>IF(F548="","",IFERROR(VLOOKUP(F548,PROFILE!$B$6:$Z$1000,23,FALSE),""))</f>
        <v>ญช7387</v>
      </c>
      <c r="J548" s="537" t="str">
        <f>IF(F548="","",IFERROR(VLOOKUP(F548,PROFILE!$B$6:$Z$1000,17,FALSE),""))</f>
        <v>ชิ้นส่วน</v>
      </c>
      <c r="K548" s="538">
        <v>42954</v>
      </c>
      <c r="L548" s="539"/>
      <c r="M548" s="540"/>
      <c r="N548" s="540"/>
      <c r="O548" s="541"/>
      <c r="P548" s="539">
        <v>42955</v>
      </c>
      <c r="Q548" s="540"/>
      <c r="R548" s="540"/>
      <c r="S548" s="541"/>
      <c r="T548" s="538">
        <v>42956</v>
      </c>
      <c r="U548" s="539"/>
      <c r="V548" s="541"/>
      <c r="W548" s="542"/>
      <c r="X548" s="543" t="s">
        <v>559</v>
      </c>
      <c r="Y548" s="542">
        <v>42956</v>
      </c>
      <c r="Z548" s="499" t="str">
        <f ca="1">IF(F548="","",IF(VLOOKUP(F548,PROFILE!$B$6:$L$5000,11,FALSE)&lt;&gt;"OUT",VLOOKUP(F548,PROFILE!$B$6:$L$5000,9,FALSE)-NOW(),"OUT"))</f>
        <v>OUT</v>
      </c>
      <c r="AA548" s="389">
        <f t="shared" si="66"/>
        <v>7387</v>
      </c>
      <c r="AB548" s="389">
        <v>548</v>
      </c>
      <c r="AE548" s="545"/>
      <c r="AF548" s="546"/>
      <c r="AG548" s="547" t="s">
        <v>1597</v>
      </c>
      <c r="AH548" s="548"/>
      <c r="AI548" s="549"/>
      <c r="AJ548" s="550" t="s">
        <v>1204</v>
      </c>
      <c r="AK548" s="551"/>
      <c r="AL548" s="552"/>
      <c r="AN548" s="554"/>
      <c r="AO548" s="555"/>
      <c r="AP548" s="556"/>
      <c r="AQ548" s="557"/>
      <c r="AR548" s="558"/>
      <c r="AS548" s="497">
        <f t="shared" si="67"/>
        <v>42954</v>
      </c>
      <c r="AT548" s="498" t="str">
        <f t="shared" si="68"/>
        <v/>
      </c>
      <c r="AU548" s="498">
        <f t="shared" si="69"/>
        <v>42955</v>
      </c>
      <c r="AV548" s="498">
        <f t="shared" si="70"/>
        <v>42956</v>
      </c>
      <c r="AW548" s="498">
        <f t="shared" si="71"/>
        <v>0</v>
      </c>
    </row>
    <row r="549" spans="6:49" ht="23.25" customHeight="1" x14ac:dyDescent="0.35">
      <c r="F549" s="535">
        <v>1708010</v>
      </c>
      <c r="G549" s="536" t="str">
        <f>IF(F549="","",IFERROR(VLOOKUP(F549,PROFILE!$B$6:$Z$1000,24,FALSE),""))</f>
        <v>HONDA</v>
      </c>
      <c r="H549" s="536" t="str">
        <f>IF(F549="","",IFERROR(VLOOKUP(F549,PROFILE!$B$6:$Z$1000,25,FALSE),""))</f>
        <v>JAZZ</v>
      </c>
      <c r="I549" s="536" t="str">
        <f>IF(F549="","",IFERROR(VLOOKUP(F549,PROFILE!$B$6:$Z$1000,23,FALSE),""))</f>
        <v>กต452</v>
      </c>
      <c r="J549" s="537" t="s">
        <v>2521</v>
      </c>
      <c r="K549" s="538"/>
      <c r="L549" s="539">
        <v>42987</v>
      </c>
      <c r="M549" s="540"/>
      <c r="N549" s="540"/>
      <c r="O549" s="541"/>
      <c r="P549" s="539">
        <v>42989</v>
      </c>
      <c r="Q549" s="540"/>
      <c r="R549" s="540"/>
      <c r="S549" s="541"/>
      <c r="T549" s="538">
        <v>42990</v>
      </c>
      <c r="U549" s="539">
        <v>42991</v>
      </c>
      <c r="V549" s="541"/>
      <c r="W549" s="542"/>
      <c r="X549" s="543" t="s">
        <v>559</v>
      </c>
      <c r="Y549" s="542">
        <v>42991</v>
      </c>
      <c r="Z549" s="499" t="str">
        <f ca="1">IF(F549="","",IF(VLOOKUP(F549,PROFILE!$B$6:$L$5000,11,FALSE)&lt;&gt;"OUT",VLOOKUP(F549,PROFILE!$B$6:$L$5000,9,FALSE)-NOW(),"OUT"))</f>
        <v>OUT</v>
      </c>
      <c r="AA549" s="389">
        <f t="shared" si="66"/>
        <v>452</v>
      </c>
      <c r="AB549" s="389">
        <v>549</v>
      </c>
      <c r="AE549" s="545"/>
      <c r="AF549" s="546"/>
      <c r="AG549" s="547" t="s">
        <v>1597</v>
      </c>
      <c r="AH549" s="548"/>
      <c r="AI549" s="549"/>
      <c r="AJ549" s="550" t="s">
        <v>581</v>
      </c>
      <c r="AK549" s="551"/>
      <c r="AL549" s="552"/>
      <c r="AN549" s="554"/>
      <c r="AO549" s="555"/>
      <c r="AP549" s="556"/>
      <c r="AQ549" s="557"/>
      <c r="AR549" s="558"/>
      <c r="AS549" s="497" t="str">
        <f t="shared" si="67"/>
        <v/>
      </c>
      <c r="AT549" s="498">
        <f t="shared" si="68"/>
        <v>42987</v>
      </c>
      <c r="AU549" s="498">
        <f t="shared" si="69"/>
        <v>42989</v>
      </c>
      <c r="AV549" s="498">
        <f t="shared" si="70"/>
        <v>42990</v>
      </c>
      <c r="AW549" s="498">
        <f t="shared" si="71"/>
        <v>42991</v>
      </c>
    </row>
    <row r="550" spans="6:49" ht="23.25" customHeight="1" x14ac:dyDescent="0.35">
      <c r="F550" s="535">
        <v>1708018</v>
      </c>
      <c r="G550" s="536" t="str">
        <f>IF(F550="","",IFERROR(VLOOKUP(F550,PROFILE!$B$6:$Z$1000,24,FALSE),""))</f>
        <v>FORD</v>
      </c>
      <c r="H550" s="536" t="str">
        <f>IF(F550="","",IFERROR(VLOOKUP(F550,PROFILE!$B$6:$Z$1000,25,FALSE),""))</f>
        <v>FOCUS</v>
      </c>
      <c r="I550" s="536" t="str">
        <f>IF(F550="","",IFERROR(VLOOKUP(F550,PROFILE!$B$6:$Z$1000,23,FALSE),""))</f>
        <v>ญร907</v>
      </c>
      <c r="J550" s="537" t="str">
        <f>IF(F550="","",IFERROR(VLOOKUP(F550,PROFILE!$B$6:$Z$1000,17,FALSE),""))</f>
        <v>กลาง</v>
      </c>
      <c r="K550" s="538"/>
      <c r="L550" s="539">
        <v>42983</v>
      </c>
      <c r="M550" s="540"/>
      <c r="N550" s="540"/>
      <c r="O550" s="541"/>
      <c r="P550" s="539">
        <v>42984</v>
      </c>
      <c r="Q550" s="540"/>
      <c r="R550" s="540"/>
      <c r="S550" s="541"/>
      <c r="T550" s="538">
        <v>42985</v>
      </c>
      <c r="U550" s="539">
        <v>42986</v>
      </c>
      <c r="V550" s="541"/>
      <c r="W550" s="542"/>
      <c r="X550" s="543" t="s">
        <v>559</v>
      </c>
      <c r="Y550" s="542">
        <v>42987</v>
      </c>
      <c r="Z550" s="499">
        <f ca="1">IF(F550="","",IF(VLOOKUP(F550,PROFILE!$B$6:$L$5000,11,FALSE)&lt;&gt;"OUT",VLOOKUP(F550,PROFILE!$B$6:$L$5000,9,FALSE)-NOW(),"OUT"))</f>
        <v>-45.973902430552698</v>
      </c>
      <c r="AA550" s="389">
        <f t="shared" si="66"/>
        <v>907</v>
      </c>
      <c r="AB550" s="389">
        <v>550</v>
      </c>
      <c r="AE550" s="545"/>
      <c r="AF550" s="546"/>
      <c r="AG550" s="547" t="s">
        <v>1597</v>
      </c>
      <c r="AH550" s="548"/>
      <c r="AI550" s="549"/>
      <c r="AJ550" s="550" t="s">
        <v>23</v>
      </c>
      <c r="AK550" s="551"/>
      <c r="AL550" s="552"/>
      <c r="AN550" s="554"/>
      <c r="AO550" s="555"/>
      <c r="AP550" s="556"/>
      <c r="AQ550" s="557"/>
      <c r="AR550" s="558"/>
      <c r="AS550" s="497" t="str">
        <f t="shared" si="67"/>
        <v/>
      </c>
      <c r="AT550" s="498">
        <f t="shared" si="68"/>
        <v>42983</v>
      </c>
      <c r="AU550" s="498">
        <f t="shared" si="69"/>
        <v>42984</v>
      </c>
      <c r="AV550" s="498">
        <f t="shared" si="70"/>
        <v>42985</v>
      </c>
      <c r="AW550" s="498">
        <f t="shared" si="71"/>
        <v>42986</v>
      </c>
    </row>
    <row r="551" spans="6:49" ht="23.25" customHeight="1" x14ac:dyDescent="0.35">
      <c r="F551" s="535">
        <v>1708022</v>
      </c>
      <c r="G551" s="536" t="str">
        <f>IF(F551="","",IFERROR(VLOOKUP(F551,PROFILE!$B$6:$Z$1000,24,FALSE),""))</f>
        <v>TOYOTA</v>
      </c>
      <c r="H551" s="536" t="str">
        <f>IF(F551="","",IFERROR(VLOOKUP(F551,PROFILE!$B$6:$Z$1000,25,FALSE),""))</f>
        <v>AVANZA</v>
      </c>
      <c r="I551" s="536" t="str">
        <f>IF(F551="","",IFERROR(VLOOKUP(F551,PROFILE!$B$6:$Z$1000,23,FALSE),""))</f>
        <v>กต2104</v>
      </c>
      <c r="J551" s="537" t="str">
        <f>IF(F551="","",IFERROR(VLOOKUP(F551,PROFILE!$B$6:$Z$1000,17,FALSE),""))</f>
        <v>ชิ้นส่วน</v>
      </c>
      <c r="K551" s="538"/>
      <c r="L551" s="539">
        <v>42983</v>
      </c>
      <c r="M551" s="540"/>
      <c r="N551" s="540"/>
      <c r="O551" s="541"/>
      <c r="P551" s="539">
        <v>42984</v>
      </c>
      <c r="Q551" s="540"/>
      <c r="R551" s="540"/>
      <c r="S551" s="541"/>
      <c r="T551" s="538">
        <v>42985</v>
      </c>
      <c r="U551" s="539">
        <v>42986</v>
      </c>
      <c r="V551" s="541"/>
      <c r="W551" s="542"/>
      <c r="X551" s="543" t="s">
        <v>559</v>
      </c>
      <c r="Y551" s="542">
        <v>42987</v>
      </c>
      <c r="Z551" s="499">
        <f ca="1">IF(F551="","",IF(VLOOKUP(F551,PROFILE!$B$6:$L$5000,11,FALSE)&lt;&gt;"OUT",VLOOKUP(F551,PROFILE!$B$6:$L$5000,9,FALSE)-NOW(),"OUT"))</f>
        <v>-45.973902430552698</v>
      </c>
      <c r="AA551" s="389">
        <f t="shared" si="66"/>
        <v>2104</v>
      </c>
      <c r="AB551" s="389">
        <v>551</v>
      </c>
      <c r="AE551" s="545"/>
      <c r="AF551" s="546"/>
      <c r="AG551" s="547" t="s">
        <v>1597</v>
      </c>
      <c r="AH551" s="548"/>
      <c r="AI551" s="549"/>
      <c r="AJ551" s="550" t="s">
        <v>2789</v>
      </c>
      <c r="AK551" s="551"/>
      <c r="AL551" s="552"/>
      <c r="AN551" s="554"/>
      <c r="AO551" s="555"/>
      <c r="AP551" s="556"/>
      <c r="AQ551" s="557"/>
      <c r="AR551" s="558"/>
      <c r="AS551" s="497" t="str">
        <f t="shared" si="67"/>
        <v/>
      </c>
      <c r="AT551" s="498">
        <f t="shared" si="68"/>
        <v>42983</v>
      </c>
      <c r="AU551" s="498">
        <f t="shared" si="69"/>
        <v>42984</v>
      </c>
      <c r="AV551" s="498">
        <f t="shared" si="70"/>
        <v>42985</v>
      </c>
      <c r="AW551" s="498">
        <f t="shared" si="71"/>
        <v>42986</v>
      </c>
    </row>
    <row r="552" spans="6:49" ht="23.25" customHeight="1" x14ac:dyDescent="0.35">
      <c r="F552" s="535">
        <v>1708035</v>
      </c>
      <c r="G552" s="536" t="str">
        <f>IF(F552="","",IFERROR(VLOOKUP(F552,PROFILE!$B$6:$Z$1000,24,FALSE),""))</f>
        <v>HONDA</v>
      </c>
      <c r="H552" s="536" t="str">
        <f>IF(F552="","",IFERROR(VLOOKUP(F552,PROFILE!$B$6:$Z$1000,25,FALSE),""))</f>
        <v>ACCORD</v>
      </c>
      <c r="I552" s="536" t="str">
        <f>IF(F552="","",IFERROR(VLOOKUP(F552,PROFILE!$B$6:$Z$1000,23,FALSE),""))</f>
        <v>ณฎ4093</v>
      </c>
      <c r="J552" s="537" t="str">
        <f>IF(F552="","",IFERROR(VLOOKUP(F552,PROFILE!$B$6:$Z$1000,17,FALSE),""))</f>
        <v>กลาง</v>
      </c>
      <c r="K552" s="538"/>
      <c r="L552" s="539">
        <v>42987</v>
      </c>
      <c r="M552" s="540"/>
      <c r="N552" s="540"/>
      <c r="O552" s="541"/>
      <c r="P552" s="539">
        <v>42989</v>
      </c>
      <c r="Q552" s="540"/>
      <c r="R552" s="540"/>
      <c r="S552" s="541"/>
      <c r="T552" s="538">
        <v>42990</v>
      </c>
      <c r="U552" s="539">
        <v>42991</v>
      </c>
      <c r="V552" s="541"/>
      <c r="W552" s="542"/>
      <c r="X552" s="543" t="s">
        <v>559</v>
      </c>
      <c r="Y552" s="542">
        <v>42991</v>
      </c>
      <c r="Z552" s="499" t="str">
        <f ca="1">IF(F552="","",IF(VLOOKUP(F552,PROFILE!$B$6:$L$5000,11,FALSE)&lt;&gt;"OUT",VLOOKUP(F552,PROFILE!$B$6:$L$5000,9,FALSE)-NOW(),"OUT"))</f>
        <v>OUT</v>
      </c>
      <c r="AA552" s="389">
        <f t="shared" si="66"/>
        <v>4093</v>
      </c>
      <c r="AB552" s="389">
        <v>552</v>
      </c>
      <c r="AE552" s="545"/>
      <c r="AF552" s="546"/>
      <c r="AG552" s="547" t="s">
        <v>1597</v>
      </c>
      <c r="AH552" s="548"/>
      <c r="AI552" s="549"/>
      <c r="AJ552" s="550" t="s">
        <v>2776</v>
      </c>
      <c r="AK552" s="551"/>
      <c r="AL552" s="552"/>
      <c r="AN552" s="554"/>
      <c r="AO552" s="555"/>
      <c r="AP552" s="556"/>
      <c r="AQ552" s="557"/>
      <c r="AR552" s="558"/>
      <c r="AS552" s="497" t="str">
        <f t="shared" si="67"/>
        <v/>
      </c>
      <c r="AT552" s="498">
        <f t="shared" si="68"/>
        <v>42987</v>
      </c>
      <c r="AU552" s="498">
        <f t="shared" si="69"/>
        <v>42989</v>
      </c>
      <c r="AV552" s="498">
        <f t="shared" si="70"/>
        <v>42990</v>
      </c>
      <c r="AW552" s="498">
        <f t="shared" si="71"/>
        <v>42991</v>
      </c>
    </row>
    <row r="553" spans="6:49" ht="23.25" customHeight="1" x14ac:dyDescent="0.35">
      <c r="F553" s="535">
        <v>1708039</v>
      </c>
      <c r="G553" s="536" t="str">
        <f>IF(F553="","",IFERROR(VLOOKUP(F553,PROFILE!$B$6:$Z$1000,24,FALSE),""))</f>
        <v>ISUZU</v>
      </c>
      <c r="H553" s="536" t="str">
        <f>IF(F553="","",IFERROR(VLOOKUP(F553,PROFILE!$B$6:$Z$1000,25,FALSE),""))</f>
        <v>SPACECAB</v>
      </c>
      <c r="I553" s="536" t="str">
        <f>IF(F553="","",IFERROR(VLOOKUP(F553,PROFILE!$B$6:$Z$1000,23,FALSE),""))</f>
        <v>ฒธ6208</v>
      </c>
      <c r="J553" s="537" t="str">
        <f>IF(F553="","",IFERROR(VLOOKUP(F553,PROFILE!$B$6:$Z$1000,17,FALSE),""))</f>
        <v>เบา</v>
      </c>
      <c r="K553" s="538"/>
      <c r="L553" s="539">
        <v>42983</v>
      </c>
      <c r="M553" s="540"/>
      <c r="N553" s="540"/>
      <c r="O553" s="541"/>
      <c r="P553" s="539">
        <v>42984</v>
      </c>
      <c r="Q553" s="540"/>
      <c r="R553" s="540"/>
      <c r="S553" s="541"/>
      <c r="T553" s="538">
        <v>42985</v>
      </c>
      <c r="U553" s="539">
        <v>42986</v>
      </c>
      <c r="V553" s="541"/>
      <c r="W553" s="542"/>
      <c r="X553" s="543" t="s">
        <v>559</v>
      </c>
      <c r="Y553" s="542">
        <v>42987</v>
      </c>
      <c r="Z553" s="499" t="str">
        <f ca="1">IF(F553="","",IF(VLOOKUP(F553,PROFILE!$B$6:$L$5000,11,FALSE)&lt;&gt;"OUT",VLOOKUP(F553,PROFILE!$B$6:$L$5000,9,FALSE)-NOW(),"OUT"))</f>
        <v>OUT</v>
      </c>
      <c r="AA553" s="389">
        <f t="shared" si="66"/>
        <v>6208</v>
      </c>
      <c r="AB553" s="389">
        <v>553</v>
      </c>
      <c r="AE553" s="545"/>
      <c r="AF553" s="546"/>
      <c r="AG553" s="547" t="s">
        <v>1597</v>
      </c>
      <c r="AH553" s="548"/>
      <c r="AI553" s="549"/>
      <c r="AJ553" s="550" t="s">
        <v>1204</v>
      </c>
      <c r="AK553" s="551"/>
      <c r="AL553" s="552"/>
      <c r="AN553" s="554"/>
      <c r="AO553" s="555"/>
      <c r="AP553" s="556"/>
      <c r="AQ553" s="557"/>
      <c r="AR553" s="558"/>
      <c r="AS553" s="497" t="str">
        <f t="shared" si="67"/>
        <v/>
      </c>
      <c r="AT553" s="498">
        <f t="shared" si="68"/>
        <v>42983</v>
      </c>
      <c r="AU553" s="498">
        <f t="shared" si="69"/>
        <v>42984</v>
      </c>
      <c r="AV553" s="498">
        <f t="shared" si="70"/>
        <v>42985</v>
      </c>
      <c r="AW553" s="498">
        <f t="shared" si="71"/>
        <v>42986</v>
      </c>
    </row>
    <row r="554" spans="6:49" ht="23.25" customHeight="1" x14ac:dyDescent="0.35">
      <c r="F554" s="535">
        <v>1708047</v>
      </c>
      <c r="G554" s="536" t="str">
        <f>IF(F554="","",IFERROR(VLOOKUP(F554,PROFILE!$B$6:$Z$1000,24,FALSE),""))</f>
        <v>HONDA</v>
      </c>
      <c r="H554" s="536" t="str">
        <f>IF(F554="","",IFERROR(VLOOKUP(F554,PROFILE!$B$6:$Z$1000,25,FALSE),""))</f>
        <v>CITY</v>
      </c>
      <c r="I554" s="536" t="str">
        <f>IF(F554="","",IFERROR(VLOOKUP(F554,PROFILE!$B$6:$Z$1000,23,FALSE),""))</f>
        <v>สอ927</v>
      </c>
      <c r="J554" s="537" t="str">
        <f>IF(F554="","",IFERROR(VLOOKUP(F554,PROFILE!$B$6:$Z$1000,17,FALSE),""))</f>
        <v>เบา</v>
      </c>
      <c r="K554" s="538"/>
      <c r="L554" s="539">
        <v>42983</v>
      </c>
      <c r="M554" s="540"/>
      <c r="N554" s="540"/>
      <c r="O554" s="541"/>
      <c r="P554" s="539">
        <v>42984</v>
      </c>
      <c r="Q554" s="540"/>
      <c r="R554" s="540"/>
      <c r="S554" s="541"/>
      <c r="T554" s="538">
        <v>42985</v>
      </c>
      <c r="U554" s="539">
        <v>42986</v>
      </c>
      <c r="V554" s="541"/>
      <c r="W554" s="542"/>
      <c r="X554" s="543" t="s">
        <v>559</v>
      </c>
      <c r="Y554" s="542">
        <v>42987</v>
      </c>
      <c r="Z554" s="499" t="str">
        <f ca="1">IF(F554="","",IF(VLOOKUP(F554,PROFILE!$B$6:$L$5000,11,FALSE)&lt;&gt;"OUT",VLOOKUP(F554,PROFILE!$B$6:$L$5000,9,FALSE)-NOW(),"OUT"))</f>
        <v>OUT</v>
      </c>
      <c r="AA554" s="389">
        <f t="shared" si="66"/>
        <v>927</v>
      </c>
      <c r="AB554" s="389">
        <v>554</v>
      </c>
      <c r="AE554" s="545"/>
      <c r="AF554" s="546"/>
      <c r="AG554" s="547" t="s">
        <v>1597</v>
      </c>
      <c r="AH554" s="548"/>
      <c r="AI554" s="549"/>
      <c r="AK554" s="551"/>
      <c r="AL554" s="552"/>
      <c r="AN554" s="554"/>
      <c r="AO554" s="555"/>
      <c r="AP554" s="556"/>
      <c r="AQ554" s="557"/>
      <c r="AR554" s="558"/>
      <c r="AS554" s="497" t="str">
        <f t="shared" si="67"/>
        <v/>
      </c>
      <c r="AT554" s="498">
        <f t="shared" si="68"/>
        <v>42983</v>
      </c>
      <c r="AU554" s="498">
        <f t="shared" si="69"/>
        <v>42984</v>
      </c>
      <c r="AV554" s="498">
        <f t="shared" si="70"/>
        <v>42985</v>
      </c>
      <c r="AW554" s="498">
        <f t="shared" si="71"/>
        <v>42986</v>
      </c>
    </row>
    <row r="555" spans="6:49" ht="23.25" customHeight="1" x14ac:dyDescent="0.35">
      <c r="F555" s="535">
        <v>1708054</v>
      </c>
      <c r="G555" s="536" t="str">
        <f>IF(F555="","",IFERROR(VLOOKUP(F555,PROFILE!$B$6:$Z$1000,24,FALSE),""))</f>
        <v>TOYOTA</v>
      </c>
      <c r="H555" s="536" t="str">
        <f>IF(F555="","",IFERROR(VLOOKUP(F555,PROFILE!$B$6:$Z$1000,25,FALSE),""))</f>
        <v>VIGO</v>
      </c>
      <c r="I555" s="536" t="str">
        <f>IF(F555="","",IFERROR(VLOOKUP(F555,PROFILE!$B$6:$Z$1000,23,FALSE),""))</f>
        <v>ณร7628</v>
      </c>
      <c r="J555" s="537" t="str">
        <f>IF(F555="","",IFERROR(VLOOKUP(F555,PROFILE!$B$6:$Z$1000,17,FALSE),""))</f>
        <v>กลาง</v>
      </c>
      <c r="K555" s="538"/>
      <c r="L555" s="539">
        <v>42985</v>
      </c>
      <c r="M555" s="540"/>
      <c r="N555" s="540"/>
      <c r="O555" s="541"/>
      <c r="P555" s="539">
        <v>42986</v>
      </c>
      <c r="Q555" s="540">
        <v>42987</v>
      </c>
      <c r="R555" s="540">
        <v>42989</v>
      </c>
      <c r="S555" s="541"/>
      <c r="T555" s="538">
        <v>42990</v>
      </c>
      <c r="U555" s="539">
        <v>42991</v>
      </c>
      <c r="V555" s="541">
        <v>42992</v>
      </c>
      <c r="W555" s="542">
        <v>42993</v>
      </c>
      <c r="X555" s="543" t="s">
        <v>559</v>
      </c>
      <c r="Y555" s="542">
        <v>42993</v>
      </c>
      <c r="Z555" s="499" t="str">
        <f ca="1">IF(F555="","",IF(VLOOKUP(F555,PROFILE!$B$6:$L$5000,11,FALSE)&lt;&gt;"OUT",VLOOKUP(F555,PROFILE!$B$6:$L$5000,9,FALSE)-NOW(),"OUT"))</f>
        <v>OUT</v>
      </c>
      <c r="AA555" s="389">
        <f t="shared" si="66"/>
        <v>7628</v>
      </c>
      <c r="AB555" s="389">
        <v>555</v>
      </c>
      <c r="AE555" s="545"/>
      <c r="AF555" s="546"/>
      <c r="AG555" s="547" t="s">
        <v>1597</v>
      </c>
      <c r="AH555" s="548"/>
      <c r="AI555" s="549"/>
      <c r="AJ555" s="550" t="s">
        <v>2787</v>
      </c>
      <c r="AK555" s="551"/>
      <c r="AL555" s="552"/>
      <c r="AN555" s="554"/>
      <c r="AO555" s="555"/>
      <c r="AP555" s="556"/>
      <c r="AQ555" s="557"/>
      <c r="AR555" s="558"/>
      <c r="AS555" s="497" t="str">
        <f t="shared" si="67"/>
        <v/>
      </c>
      <c r="AT555" s="498">
        <f t="shared" si="68"/>
        <v>42985</v>
      </c>
      <c r="AU555" s="498">
        <f t="shared" si="69"/>
        <v>42989</v>
      </c>
      <c r="AV555" s="498">
        <f t="shared" si="70"/>
        <v>42990</v>
      </c>
      <c r="AW555" s="498">
        <f t="shared" si="71"/>
        <v>42993</v>
      </c>
    </row>
    <row r="556" spans="6:49" ht="23.25" customHeight="1" x14ac:dyDescent="0.35">
      <c r="F556" s="535">
        <v>1709005</v>
      </c>
      <c r="G556" s="536" t="str">
        <f>IF(F556="","",IFERROR(VLOOKUP(F556,PROFILE!$B$6:$Z$1000,24,FALSE),""))</f>
        <v>TOYOTA</v>
      </c>
      <c r="H556" s="536" t="str">
        <f>IF(F556="","",IFERROR(VLOOKUP(F556,PROFILE!$B$6:$Z$1000,25,FALSE),""))</f>
        <v>VIOS</v>
      </c>
      <c r="I556" s="536" t="s">
        <v>3110</v>
      </c>
      <c r="J556" s="537" t="str">
        <f>IF(F556="","",IFERROR(VLOOKUP(F556,PROFILE!$B$6:$Z$1000,17,FALSE),""))</f>
        <v>กลาง</v>
      </c>
      <c r="K556" s="538">
        <v>42986</v>
      </c>
      <c r="L556" s="539"/>
      <c r="M556" s="540"/>
      <c r="N556" s="540"/>
      <c r="O556" s="541"/>
      <c r="P556" s="539">
        <v>42987</v>
      </c>
      <c r="Q556" s="540"/>
      <c r="R556" s="540"/>
      <c r="S556" s="541"/>
      <c r="T556" s="538">
        <v>42989</v>
      </c>
      <c r="U556" s="539">
        <v>42990</v>
      </c>
      <c r="V556" s="541"/>
      <c r="W556" s="542">
        <v>42991</v>
      </c>
      <c r="X556" s="543" t="s">
        <v>559</v>
      </c>
      <c r="Y556" s="542">
        <v>42991</v>
      </c>
      <c r="Z556" s="499" t="str">
        <f ca="1">IF(F556="","",IF(VLOOKUP(F556,PROFILE!$B$6:$L$5000,11,FALSE)&lt;&gt;"OUT",VLOOKUP(F556,PROFILE!$B$6:$L$5000,9,FALSE)-NOW(),"OUT"))</f>
        <v>OUT</v>
      </c>
      <c r="AA556" s="389">
        <f t="shared" si="66"/>
        <v>42743</v>
      </c>
      <c r="AB556" s="389">
        <v>556</v>
      </c>
      <c r="AE556" s="545"/>
      <c r="AF556" s="546"/>
      <c r="AG556" s="547" t="s">
        <v>1597</v>
      </c>
      <c r="AH556" s="548"/>
      <c r="AI556" s="549"/>
      <c r="AJ556" s="550" t="s">
        <v>2719</v>
      </c>
      <c r="AK556" s="551"/>
      <c r="AL556" s="552"/>
      <c r="AN556" s="554"/>
      <c r="AO556" s="555"/>
      <c r="AP556" s="556"/>
      <c r="AQ556" s="557"/>
      <c r="AR556" s="558"/>
      <c r="AS556" s="497">
        <f t="shared" si="67"/>
        <v>42986</v>
      </c>
      <c r="AT556" s="498" t="str">
        <f t="shared" si="68"/>
        <v/>
      </c>
      <c r="AU556" s="498">
        <f t="shared" si="69"/>
        <v>42987</v>
      </c>
      <c r="AV556" s="498">
        <f t="shared" si="70"/>
        <v>42989</v>
      </c>
      <c r="AW556" s="498">
        <f t="shared" si="71"/>
        <v>42991</v>
      </c>
    </row>
    <row r="557" spans="6:49" ht="23.25" customHeight="1" x14ac:dyDescent="0.35">
      <c r="F557" s="535">
        <v>1708020</v>
      </c>
      <c r="G557" s="536" t="str">
        <f>IF(F557="","",IFERROR(VLOOKUP(F557,PROFILE!$B$6:$Z$1000,24,FALSE),""))</f>
        <v>TOYOTA</v>
      </c>
      <c r="H557" s="536" t="str">
        <f>IF(F557="","",IFERROR(VLOOKUP(F557,PROFILE!$B$6:$Z$1000,25,FALSE),""))</f>
        <v>AVANZA</v>
      </c>
      <c r="I557" s="536" t="str">
        <f>IF(F557="","",IFERROR(VLOOKUP(F557,PROFILE!$B$6:$Z$1000,23,FALSE),""))</f>
        <v>ฌฮ9522</v>
      </c>
      <c r="J557" s="537" t="str">
        <f>IF(F557="","",IFERROR(VLOOKUP(F557,PROFILE!$B$6:$Z$1000,17,FALSE),""))</f>
        <v>โคม่า</v>
      </c>
      <c r="K557" s="538"/>
      <c r="L557" s="539"/>
      <c r="M557" s="540"/>
      <c r="N557" s="540"/>
      <c r="O557" s="541"/>
      <c r="P557" s="539"/>
      <c r="Q557" s="540"/>
      <c r="R557" s="540"/>
      <c r="S557" s="541"/>
      <c r="T557" s="538"/>
      <c r="U557" s="539"/>
      <c r="V557" s="541"/>
      <c r="W557" s="542"/>
      <c r="X557" s="543" t="s">
        <v>755</v>
      </c>
      <c r="Y557" s="542" t="str">
        <f t="shared" si="65"/>
        <v>ยังไม่กำหนด</v>
      </c>
      <c r="Z557" s="499">
        <f ca="1">IF(F557="","",IF(VLOOKUP(F557,PROFILE!$B$6:$L$5000,11,FALSE)&lt;&gt;"OUT",VLOOKUP(F557,PROFILE!$B$6:$L$5000,9,FALSE)-NOW(),"OUT"))</f>
        <v>-43032.973902430553</v>
      </c>
      <c r="AA557" s="389">
        <f t="shared" si="66"/>
        <v>9522</v>
      </c>
      <c r="AB557" s="389">
        <v>557</v>
      </c>
      <c r="AE557" s="545"/>
      <c r="AF557" s="546"/>
      <c r="AG557" s="547" t="s">
        <v>1597</v>
      </c>
      <c r="AH557" s="548"/>
      <c r="AI557" s="549"/>
      <c r="AJ557" s="550" t="s">
        <v>439</v>
      </c>
      <c r="AK557" s="551"/>
      <c r="AL557" s="552"/>
      <c r="AN557" s="554"/>
      <c r="AO557" s="555"/>
      <c r="AP557" s="556"/>
      <c r="AQ557" s="557"/>
      <c r="AR557" s="558"/>
      <c r="AS557" s="497" t="str">
        <f t="shared" si="67"/>
        <v/>
      </c>
      <c r="AT557" s="498" t="str">
        <f t="shared" si="68"/>
        <v/>
      </c>
      <c r="AU557" s="498" t="str">
        <f t="shared" si="69"/>
        <v/>
      </c>
      <c r="AV557" s="498" t="str">
        <f t="shared" si="70"/>
        <v/>
      </c>
      <c r="AW557" s="498" t="str">
        <f t="shared" si="71"/>
        <v/>
      </c>
    </row>
    <row r="558" spans="6:49" ht="23.25" customHeight="1" x14ac:dyDescent="0.35">
      <c r="F558" s="535">
        <v>1707019</v>
      </c>
      <c r="G558" s="536" t="str">
        <f>IF(F558="","",IFERROR(VLOOKUP(F558,PROFILE!$B$6:$Z$1000,24,FALSE),""))</f>
        <v>TOYOTA</v>
      </c>
      <c r="H558" s="536" t="str">
        <f>IF(F558="","",IFERROR(VLOOKUP(F558,PROFILE!$B$6:$Z$1000,25,FALSE),""))</f>
        <v>ALTIS</v>
      </c>
      <c r="I558" s="536" t="str">
        <f>IF(F558="","",IFERROR(VLOOKUP(F558,PROFILE!$B$6:$Z$1000,23,FALSE),""))</f>
        <v>1กษ7140</v>
      </c>
      <c r="J558" s="537" t="str">
        <f>IF(F558="","",IFERROR(VLOOKUP(F558,PROFILE!$B$6:$Z$1000,17,FALSE),""))</f>
        <v>กลาง</v>
      </c>
      <c r="K558" s="538"/>
      <c r="L558" s="539"/>
      <c r="M558" s="540"/>
      <c r="N558" s="540"/>
      <c r="O558" s="541"/>
      <c r="P558" s="539"/>
      <c r="Q558" s="540"/>
      <c r="R558" s="540"/>
      <c r="S558" s="541"/>
      <c r="T558" s="538"/>
      <c r="U558" s="539"/>
      <c r="V558" s="541"/>
      <c r="W558" s="542"/>
      <c r="X558" s="543" t="s">
        <v>559</v>
      </c>
      <c r="Y558" s="542" t="str">
        <f t="shared" si="65"/>
        <v>ยังไม่กำหนด</v>
      </c>
      <c r="Z558" s="499" t="str">
        <f ca="1">IF(F558="","",IF(VLOOKUP(F558,PROFILE!$B$6:$L$5000,11,FALSE)&lt;&gt;"OUT",VLOOKUP(F558,PROFILE!$B$6:$L$5000,9,FALSE)-NOW(),"OUT"))</f>
        <v>OUT</v>
      </c>
      <c r="AA558" s="389">
        <f t="shared" si="66"/>
        <v>7140</v>
      </c>
      <c r="AB558" s="389">
        <v>558</v>
      </c>
      <c r="AE558" s="545"/>
      <c r="AF558" s="546"/>
      <c r="AH558" s="548"/>
      <c r="AI558" s="549"/>
      <c r="AK558" s="551"/>
      <c r="AL558" s="552"/>
      <c r="AN558" s="554"/>
      <c r="AO558" s="555"/>
      <c r="AP558" s="556"/>
      <c r="AQ558" s="557"/>
      <c r="AR558" s="558"/>
      <c r="AS558" s="497" t="str">
        <f t="shared" si="67"/>
        <v/>
      </c>
      <c r="AT558" s="498" t="str">
        <f t="shared" si="68"/>
        <v/>
      </c>
      <c r="AU558" s="498" t="str">
        <f t="shared" si="69"/>
        <v/>
      </c>
      <c r="AV558" s="498" t="str">
        <f t="shared" si="70"/>
        <v/>
      </c>
      <c r="AW558" s="498" t="str">
        <f t="shared" si="71"/>
        <v/>
      </c>
    </row>
    <row r="559" spans="6:49" ht="23.25" customHeight="1" x14ac:dyDescent="0.35">
      <c r="F559" s="535">
        <v>1706056</v>
      </c>
      <c r="G559" s="536" t="str">
        <f>IF(F559="","",IFERROR(VLOOKUP(F559,PROFILE!$B$6:$Z$1000,24,FALSE),""))</f>
        <v>HONDA</v>
      </c>
      <c r="H559" s="536" t="str">
        <f>IF(F559="","",IFERROR(VLOOKUP(F559,PROFILE!$B$6:$Z$1000,25,FALSE),""))</f>
        <v>JAZZ</v>
      </c>
      <c r="I559" s="536" t="str">
        <f>IF(F559="","",IFERROR(VLOOKUP(F559,PROFILE!$B$6:$Z$1000,23,FALSE),""))</f>
        <v>ศว6610</v>
      </c>
      <c r="J559" s="537" t="str">
        <f>IF(F559="","",IFERROR(VLOOKUP(F559,PROFILE!$B$6:$Z$1000,17,FALSE),""))</f>
        <v>เบา</v>
      </c>
      <c r="K559" s="538"/>
      <c r="L559" s="539">
        <v>42989</v>
      </c>
      <c r="M559" s="540"/>
      <c r="N559" s="540"/>
      <c r="O559" s="541"/>
      <c r="P559" s="539">
        <v>42990</v>
      </c>
      <c r="Q559" s="540"/>
      <c r="R559" s="540"/>
      <c r="S559" s="541"/>
      <c r="T559" s="538">
        <v>42991</v>
      </c>
      <c r="U559" s="539">
        <v>42992</v>
      </c>
      <c r="V559" s="541"/>
      <c r="W559" s="542"/>
      <c r="X559" s="543" t="s">
        <v>559</v>
      </c>
      <c r="Y559" s="542">
        <v>42993</v>
      </c>
      <c r="Z559" s="499" t="str">
        <f ca="1">IF(F559="","",IF(VLOOKUP(F559,PROFILE!$B$6:$L$5000,11,FALSE)&lt;&gt;"OUT",VLOOKUP(F559,PROFILE!$B$6:$L$5000,9,FALSE)-NOW(),"OUT"))</f>
        <v>OUT</v>
      </c>
      <c r="AA559" s="389">
        <f t="shared" si="66"/>
        <v>6610</v>
      </c>
      <c r="AB559" s="389">
        <v>559</v>
      </c>
      <c r="AE559" s="545"/>
      <c r="AF559" s="546"/>
      <c r="AG559" s="547" t="s">
        <v>1597</v>
      </c>
      <c r="AH559" s="548"/>
      <c r="AI559" s="549"/>
      <c r="AJ559" s="550" t="s">
        <v>1204</v>
      </c>
      <c r="AK559" s="551"/>
      <c r="AL559" s="552"/>
      <c r="AN559" s="554"/>
      <c r="AO559" s="555"/>
      <c r="AP559" s="556"/>
      <c r="AQ559" s="557"/>
      <c r="AR559" s="558"/>
      <c r="AS559" s="497" t="str">
        <f t="shared" si="67"/>
        <v/>
      </c>
      <c r="AT559" s="498">
        <f t="shared" si="68"/>
        <v>42989</v>
      </c>
      <c r="AU559" s="498">
        <f t="shared" si="69"/>
        <v>42990</v>
      </c>
      <c r="AV559" s="498">
        <f t="shared" si="70"/>
        <v>42991</v>
      </c>
      <c r="AW559" s="498">
        <f t="shared" si="71"/>
        <v>42992</v>
      </c>
    </row>
    <row r="560" spans="6:49" ht="23.25" customHeight="1" x14ac:dyDescent="0.35">
      <c r="F560" s="535">
        <v>1708045</v>
      </c>
      <c r="G560" s="536" t="str">
        <f>IF(F560="","",IFERROR(VLOOKUP(F560,PROFILE!$B$6:$Z$1000,24,FALSE),""))</f>
        <v>TOYOTA</v>
      </c>
      <c r="H560" s="536" t="str">
        <f>IF(F560="","",IFERROR(VLOOKUP(F560,PROFILE!$B$6:$Z$1000,25,FALSE),""))</f>
        <v>VIGO</v>
      </c>
      <c r="I560" s="536" t="str">
        <f>IF(F560="","",IFERROR(VLOOKUP(F560,PROFILE!$B$6:$Z$1000,23,FALSE),""))</f>
        <v>ถอ3956</v>
      </c>
      <c r="J560" s="537" t="str">
        <f>IF(F560="","",IFERROR(VLOOKUP(F560,PROFILE!$B$6:$Z$1000,17,FALSE),""))</f>
        <v>รอบคัน</v>
      </c>
      <c r="K560" s="538">
        <v>42993</v>
      </c>
      <c r="L560" s="539">
        <v>42994</v>
      </c>
      <c r="M560" s="540"/>
      <c r="N560" s="540"/>
      <c r="O560" s="541"/>
      <c r="P560" s="539">
        <v>42996</v>
      </c>
      <c r="Q560" s="540">
        <v>42997</v>
      </c>
      <c r="R560" s="540">
        <v>42998</v>
      </c>
      <c r="S560" s="541">
        <v>42999</v>
      </c>
      <c r="T560" s="538">
        <v>43000</v>
      </c>
      <c r="U560" s="539">
        <v>43001</v>
      </c>
      <c r="V560" s="541">
        <v>43003</v>
      </c>
      <c r="W560" s="542">
        <v>43004</v>
      </c>
      <c r="X560" s="543" t="s">
        <v>559</v>
      </c>
      <c r="Y560" s="542">
        <v>43005</v>
      </c>
      <c r="Z560" s="499" t="str">
        <f ca="1">IF(F560="","",IF(VLOOKUP(F560,PROFILE!$B$6:$L$5000,11,FALSE)&lt;&gt;"OUT",VLOOKUP(F560,PROFILE!$B$6:$L$5000,9,FALSE)-NOW(),"OUT"))</f>
        <v>OUT</v>
      </c>
      <c r="AA560" s="389">
        <f t="shared" si="66"/>
        <v>3956</v>
      </c>
      <c r="AB560" s="389">
        <v>560</v>
      </c>
      <c r="AE560" s="545"/>
      <c r="AF560" s="546"/>
      <c r="AG560" s="547" t="s">
        <v>1597</v>
      </c>
      <c r="AH560" s="548"/>
      <c r="AI560" s="549"/>
      <c r="AJ560" s="550" t="s">
        <v>2775</v>
      </c>
      <c r="AK560" s="551"/>
      <c r="AL560" s="552"/>
      <c r="AN560" s="554"/>
      <c r="AO560" s="555"/>
      <c r="AP560" s="556"/>
      <c r="AQ560" s="557"/>
      <c r="AR560" s="558"/>
      <c r="AS560" s="497">
        <f t="shared" si="67"/>
        <v>42993</v>
      </c>
      <c r="AT560" s="498">
        <f t="shared" si="68"/>
        <v>42994</v>
      </c>
      <c r="AU560" s="498">
        <f t="shared" si="69"/>
        <v>42999</v>
      </c>
      <c r="AV560" s="498">
        <f t="shared" si="70"/>
        <v>43000</v>
      </c>
      <c r="AW560" s="498">
        <f t="shared" si="71"/>
        <v>43004</v>
      </c>
    </row>
    <row r="561" spans="6:49" ht="23.25" customHeight="1" x14ac:dyDescent="0.35">
      <c r="F561" s="535">
        <v>1709022</v>
      </c>
      <c r="G561" s="536" t="str">
        <f>IF(F561="","",IFERROR(VLOOKUP(F561,PROFILE!$B$6:$Z$1000,24,FALSE),""))</f>
        <v>TOYOTA</v>
      </c>
      <c r="H561" s="536" t="str">
        <f>IF(F561="","",IFERROR(VLOOKUP(F561,PROFILE!$B$6:$Z$1000,25,FALSE),""))</f>
        <v>VIGO</v>
      </c>
      <c r="I561" s="536" t="str">
        <f>IF(F561="","",IFERROR(VLOOKUP(F561,PROFILE!$B$6:$Z$1000,23,FALSE),""))</f>
        <v>บท4642</v>
      </c>
      <c r="J561" s="537" t="str">
        <f>IF(F561="","",IFERROR(VLOOKUP(F561,PROFILE!$B$6:$Z$1000,17,FALSE),""))</f>
        <v>เบา</v>
      </c>
      <c r="K561" s="538"/>
      <c r="L561" s="539">
        <v>42989</v>
      </c>
      <c r="M561" s="540"/>
      <c r="N561" s="540"/>
      <c r="O561" s="541"/>
      <c r="P561" s="539">
        <v>42990</v>
      </c>
      <c r="Q561" s="540"/>
      <c r="R561" s="540"/>
      <c r="S561" s="541"/>
      <c r="T561" s="538">
        <v>42991</v>
      </c>
      <c r="U561" s="539">
        <v>42992</v>
      </c>
      <c r="V561" s="541"/>
      <c r="W561" s="542"/>
      <c r="X561" s="543" t="s">
        <v>559</v>
      </c>
      <c r="Y561" s="542">
        <v>42992</v>
      </c>
      <c r="Z561" s="499">
        <f ca="1">IF(F561="","",IF(VLOOKUP(F561,PROFILE!$B$6:$L$5000,11,FALSE)&lt;&gt;"OUT",VLOOKUP(F561,PROFILE!$B$6:$L$5000,9,FALSE)-NOW(),"OUT"))</f>
        <v>-40.973902430552698</v>
      </c>
      <c r="AA561" s="389">
        <f t="shared" si="66"/>
        <v>4642</v>
      </c>
      <c r="AB561" s="389">
        <v>561</v>
      </c>
      <c r="AE561" s="545"/>
      <c r="AF561" s="546"/>
      <c r="AG561" s="547" t="s">
        <v>1597</v>
      </c>
      <c r="AH561" s="548"/>
      <c r="AI561" s="549"/>
      <c r="AJ561" s="550" t="s">
        <v>581</v>
      </c>
      <c r="AK561" s="551"/>
      <c r="AL561" s="552"/>
      <c r="AN561" s="554"/>
      <c r="AO561" s="555"/>
      <c r="AP561" s="556"/>
      <c r="AQ561" s="557"/>
      <c r="AR561" s="558"/>
      <c r="AS561" s="497" t="str">
        <f t="shared" si="67"/>
        <v/>
      </c>
      <c r="AT561" s="498">
        <f t="shared" si="68"/>
        <v>42989</v>
      </c>
      <c r="AU561" s="498">
        <f t="shared" si="69"/>
        <v>42990</v>
      </c>
      <c r="AV561" s="498">
        <f t="shared" si="70"/>
        <v>42991</v>
      </c>
      <c r="AW561" s="498">
        <f t="shared" si="71"/>
        <v>42992</v>
      </c>
    </row>
    <row r="562" spans="6:49" ht="23.25" customHeight="1" x14ac:dyDescent="0.35">
      <c r="F562" s="535">
        <v>1701165</v>
      </c>
      <c r="G562" s="536" t="str">
        <f>IF(F562="","",IFERROR(VLOOKUP(F562,PROFILE!$B$6:$Z$1000,24,FALSE),""))</f>
        <v>HONDA</v>
      </c>
      <c r="H562" s="536" t="str">
        <f>IF(F562="","",IFERROR(VLOOKUP(F562,PROFILE!$B$6:$Z$1000,25,FALSE),""))</f>
        <v>CITY</v>
      </c>
      <c r="I562" s="536" t="str">
        <f>IF(F562="","",IFERROR(VLOOKUP(F562,PROFILE!$B$6:$Z$1000,23,FALSE),""))</f>
        <v>1กฐ6883</v>
      </c>
      <c r="J562" s="537" t="str">
        <f>IF(F562="","",IFERROR(VLOOKUP(F562,PROFILE!$B$6:$Z$1000,17,FALSE),""))</f>
        <v>เบา</v>
      </c>
      <c r="K562" s="538"/>
      <c r="L562" s="539">
        <v>42987</v>
      </c>
      <c r="M562" s="540"/>
      <c r="N562" s="540"/>
      <c r="O562" s="541"/>
      <c r="P562" s="539">
        <v>42989</v>
      </c>
      <c r="Q562" s="540"/>
      <c r="R562" s="540"/>
      <c r="S562" s="541"/>
      <c r="T562" s="538">
        <v>42990</v>
      </c>
      <c r="U562" s="539">
        <v>42991</v>
      </c>
      <c r="V562" s="541"/>
      <c r="W562" s="542"/>
      <c r="X562" s="543" t="s">
        <v>559</v>
      </c>
      <c r="Y562" s="542">
        <v>42991</v>
      </c>
      <c r="Z562" s="499" t="str">
        <f ca="1">IF(F562="","",IF(VLOOKUP(F562,PROFILE!$B$6:$L$5000,11,FALSE)&lt;&gt;"OUT",VLOOKUP(F562,PROFILE!$B$6:$L$5000,9,FALSE)-NOW(),"OUT"))</f>
        <v>OUT</v>
      </c>
      <c r="AA562" s="389">
        <f t="shared" si="66"/>
        <v>6883</v>
      </c>
      <c r="AB562" s="389">
        <v>562</v>
      </c>
      <c r="AE562" s="545"/>
      <c r="AF562" s="546"/>
      <c r="AG562" s="547" t="s">
        <v>1597</v>
      </c>
      <c r="AH562" s="548"/>
      <c r="AI562" s="549"/>
      <c r="AJ562" s="550" t="s">
        <v>581</v>
      </c>
      <c r="AK562" s="551"/>
      <c r="AL562" s="552"/>
      <c r="AN562" s="554"/>
      <c r="AO562" s="555"/>
      <c r="AP562" s="556"/>
      <c r="AQ562" s="557"/>
      <c r="AR562" s="558"/>
      <c r="AS562" s="497" t="str">
        <f t="shared" si="67"/>
        <v/>
      </c>
      <c r="AT562" s="498">
        <f t="shared" si="68"/>
        <v>42987</v>
      </c>
      <c r="AU562" s="498">
        <f t="shared" si="69"/>
        <v>42989</v>
      </c>
      <c r="AV562" s="498">
        <f t="shared" si="70"/>
        <v>42990</v>
      </c>
      <c r="AW562" s="498">
        <f t="shared" si="71"/>
        <v>42991</v>
      </c>
    </row>
    <row r="563" spans="6:49" ht="23.25" customHeight="1" x14ac:dyDescent="0.35">
      <c r="F563" s="535">
        <v>1705022</v>
      </c>
      <c r="G563" s="536" t="str">
        <f>IF(F563="","",IFERROR(VLOOKUP(F563,PROFILE!$B$6:$Z$1000,24,FALSE),""))</f>
        <v>MITSUBISHI</v>
      </c>
      <c r="H563" s="536" t="str">
        <f>IF(F563="","",IFERROR(VLOOKUP(F563,PROFILE!$B$6:$Z$1000,25,FALSE),""))</f>
        <v>EX</v>
      </c>
      <c r="I563" s="536" t="str">
        <f>IF(F563="","",IFERROR(VLOOKUP(F563,PROFILE!$B$6:$Z$1000,23,FALSE),""))</f>
        <v>3กฆ8227</v>
      </c>
      <c r="J563" s="537" t="str">
        <f>IF(F563="","",IFERROR(VLOOKUP(F563,PROFILE!$B$6:$Z$1000,17,FALSE),""))</f>
        <v>กลาง</v>
      </c>
      <c r="K563" s="538"/>
      <c r="L563" s="539">
        <v>42994</v>
      </c>
      <c r="M563" s="540"/>
      <c r="N563" s="540"/>
      <c r="O563" s="541"/>
      <c r="P563" s="539">
        <v>42996</v>
      </c>
      <c r="Q563" s="540"/>
      <c r="R563" s="540"/>
      <c r="S563" s="541"/>
      <c r="T563" s="538">
        <v>42997</v>
      </c>
      <c r="U563" s="539">
        <v>42998</v>
      </c>
      <c r="V563" s="541"/>
      <c r="W563" s="542"/>
      <c r="X563" s="543" t="s">
        <v>559</v>
      </c>
      <c r="Y563" s="542">
        <v>42998</v>
      </c>
      <c r="Z563" s="499">
        <f ca="1">IF(F563="","",IF(VLOOKUP(F563,PROFILE!$B$6:$L$5000,11,FALSE)&lt;&gt;"OUT",VLOOKUP(F563,PROFILE!$B$6:$L$5000,9,FALSE)-NOW(),"OUT"))</f>
        <v>-34.973902430552698</v>
      </c>
      <c r="AA563" s="389">
        <f t="shared" si="66"/>
        <v>8227</v>
      </c>
      <c r="AB563" s="389">
        <v>563</v>
      </c>
      <c r="AE563" s="545"/>
      <c r="AF563" s="546"/>
      <c r="AG563" s="547" t="s">
        <v>1597</v>
      </c>
      <c r="AH563" s="548"/>
      <c r="AI563" s="549"/>
      <c r="AJ563" s="550" t="s">
        <v>1204</v>
      </c>
      <c r="AK563" s="551"/>
      <c r="AL563" s="552"/>
      <c r="AN563" s="554"/>
      <c r="AO563" s="555"/>
      <c r="AP563" s="556"/>
      <c r="AQ563" s="557"/>
      <c r="AR563" s="558"/>
      <c r="AS563" s="497" t="str">
        <f t="shared" si="67"/>
        <v/>
      </c>
      <c r="AT563" s="498">
        <f t="shared" si="68"/>
        <v>42994</v>
      </c>
      <c r="AU563" s="498">
        <f t="shared" si="69"/>
        <v>42996</v>
      </c>
      <c r="AV563" s="498">
        <f t="shared" si="70"/>
        <v>42997</v>
      </c>
      <c r="AW563" s="498">
        <f t="shared" si="71"/>
        <v>42998</v>
      </c>
    </row>
    <row r="564" spans="6:49" ht="23.25" customHeight="1" x14ac:dyDescent="0.35">
      <c r="F564" s="535">
        <v>1707049</v>
      </c>
      <c r="G564" s="536" t="str">
        <f>IF(F564="","",IFERROR(VLOOKUP(F564,PROFILE!$B$6:$Z$1000,24,FALSE),""))</f>
        <v>NISSAN</v>
      </c>
      <c r="H564" s="536" t="str">
        <f>IF(F564="","",IFERROR(VLOOKUP(F564,PROFILE!$B$6:$Z$1000,25,FALSE),""))</f>
        <v>TIIDA</v>
      </c>
      <c r="I564" s="536" t="str">
        <f>IF(F564="","",IFERROR(VLOOKUP(F564,PROFILE!$B$6:$Z$1000,23,FALSE),""))</f>
        <v>ฌฬ4560</v>
      </c>
      <c r="J564" s="537" t="str">
        <f>IF(F564="","",IFERROR(VLOOKUP(F564,PROFILE!$B$6:$Z$1000,17,FALSE),""))</f>
        <v>ชิ้นส่วน</v>
      </c>
      <c r="K564" s="538"/>
      <c r="L564" s="539">
        <v>42990</v>
      </c>
      <c r="M564" s="540"/>
      <c r="N564" s="540"/>
      <c r="O564" s="541"/>
      <c r="P564" s="539">
        <v>42991</v>
      </c>
      <c r="Q564" s="540"/>
      <c r="R564" s="540"/>
      <c r="S564" s="541"/>
      <c r="T564" s="538">
        <v>42992</v>
      </c>
      <c r="U564" s="539">
        <v>42993</v>
      </c>
      <c r="V564" s="541"/>
      <c r="W564" s="542"/>
      <c r="X564" s="543" t="s">
        <v>559</v>
      </c>
      <c r="Y564" s="542">
        <v>42994</v>
      </c>
      <c r="Z564" s="499" t="str">
        <f ca="1">IF(F564="","",IF(VLOOKUP(F564,PROFILE!$B$6:$L$5000,11,FALSE)&lt;&gt;"OUT",VLOOKUP(F564,PROFILE!$B$6:$L$5000,9,FALSE)-NOW(),"OUT"))</f>
        <v>OUT</v>
      </c>
      <c r="AA564" s="389">
        <f t="shared" si="66"/>
        <v>4560</v>
      </c>
      <c r="AB564" s="389">
        <v>564</v>
      </c>
      <c r="AE564" s="545"/>
      <c r="AF564" s="546"/>
      <c r="AG564" s="547" t="s">
        <v>1597</v>
      </c>
      <c r="AH564" s="548"/>
      <c r="AI564" s="549"/>
      <c r="AJ564" s="550" t="s">
        <v>1204</v>
      </c>
      <c r="AK564" s="551"/>
      <c r="AL564" s="552"/>
      <c r="AN564" s="554"/>
      <c r="AO564" s="555"/>
      <c r="AP564" s="556"/>
      <c r="AQ564" s="557"/>
      <c r="AR564" s="558"/>
      <c r="AS564" s="497" t="str">
        <f t="shared" si="67"/>
        <v/>
      </c>
      <c r="AT564" s="498">
        <f t="shared" si="68"/>
        <v>42990</v>
      </c>
      <c r="AU564" s="498">
        <f t="shared" si="69"/>
        <v>42991</v>
      </c>
      <c r="AV564" s="498">
        <f t="shared" si="70"/>
        <v>42992</v>
      </c>
      <c r="AW564" s="498">
        <f t="shared" si="71"/>
        <v>42993</v>
      </c>
    </row>
    <row r="565" spans="6:49" ht="23.25" customHeight="1" x14ac:dyDescent="0.35">
      <c r="F565" s="535">
        <v>1709026</v>
      </c>
      <c r="G565" s="536" t="str">
        <f>IF(F565="","",IFERROR(VLOOKUP(F565,PROFILE!$B$6:$Z$1000,24,FALSE),""))</f>
        <v>TOYOTA</v>
      </c>
      <c r="H565" s="536" t="str">
        <f>IF(F565="","",IFERROR(VLOOKUP(F565,PROFILE!$B$6:$Z$1000,25,FALSE),""))</f>
        <v>VIOS</v>
      </c>
      <c r="I565" s="536" t="str">
        <f>IF(F565="","",IFERROR(VLOOKUP(F565,PROFILE!$B$6:$Z$1000,23,FALSE),""))</f>
        <v>ญล4108</v>
      </c>
      <c r="J565" s="537" t="s">
        <v>44</v>
      </c>
      <c r="K565" s="538"/>
      <c r="L565" s="539">
        <v>42996</v>
      </c>
      <c r="M565" s="540"/>
      <c r="N565" s="540"/>
      <c r="O565" s="541"/>
      <c r="P565" s="539">
        <v>42997</v>
      </c>
      <c r="Q565" s="540"/>
      <c r="R565" s="540"/>
      <c r="S565" s="541"/>
      <c r="T565" s="538">
        <v>42998</v>
      </c>
      <c r="U565" s="539"/>
      <c r="V565" s="541"/>
      <c r="W565" s="542"/>
      <c r="X565" s="543" t="s">
        <v>559</v>
      </c>
      <c r="Y565" s="542">
        <v>42999</v>
      </c>
      <c r="Z565" s="499" t="str">
        <f ca="1">IF(F565="","",IF(VLOOKUP(F565,PROFILE!$B$6:$L$5000,11,FALSE)&lt;&gt;"OUT",VLOOKUP(F565,PROFILE!$B$6:$L$5000,9,FALSE)-NOW(),"OUT"))</f>
        <v>OUT</v>
      </c>
      <c r="AA565" s="389">
        <f t="shared" si="66"/>
        <v>4108</v>
      </c>
      <c r="AB565" s="389">
        <v>565</v>
      </c>
      <c r="AE565" s="545"/>
      <c r="AF565" s="546"/>
      <c r="AG565" s="547" t="s">
        <v>1597</v>
      </c>
      <c r="AH565" s="548"/>
      <c r="AI565" s="549"/>
      <c r="AJ565" s="550" t="s">
        <v>23</v>
      </c>
      <c r="AK565" s="551"/>
      <c r="AL565" s="552"/>
      <c r="AN565" s="554"/>
      <c r="AO565" s="555"/>
      <c r="AP565" s="556"/>
      <c r="AQ565" s="557"/>
      <c r="AR565" s="558"/>
      <c r="AS565" s="497" t="str">
        <f t="shared" si="67"/>
        <v/>
      </c>
      <c r="AT565" s="498">
        <f t="shared" si="68"/>
        <v>42996</v>
      </c>
      <c r="AU565" s="498">
        <f t="shared" si="69"/>
        <v>42997</v>
      </c>
      <c r="AV565" s="498">
        <f t="shared" si="70"/>
        <v>42998</v>
      </c>
      <c r="AW565" s="498">
        <f t="shared" si="71"/>
        <v>0</v>
      </c>
    </row>
    <row r="566" spans="6:49" ht="23.25" customHeight="1" x14ac:dyDescent="0.35">
      <c r="F566" s="535">
        <v>1709029</v>
      </c>
      <c r="G566" s="536" t="str">
        <f>IF(F566="","",IFERROR(VLOOKUP(F566,PROFILE!$B$6:$Z$1000,24,FALSE),""))</f>
        <v>CHEVROLET</v>
      </c>
      <c r="H566" s="536" t="str">
        <f>IF(F566="","",IFERROR(VLOOKUP(F566,PROFILE!$B$6:$Z$1000,25,FALSE),""))</f>
        <v>COLORADO</v>
      </c>
      <c r="I566" s="536" t="str">
        <f>IF(F566="","",IFERROR(VLOOKUP(F566,PROFILE!$B$6:$Z$1000,23,FALSE),""))</f>
        <v>2กฬ6058</v>
      </c>
      <c r="J566" s="537" t="str">
        <f>IF(F566="","",IFERROR(VLOOKUP(F566,PROFILE!$B$6:$Z$1000,17,FALSE),""))</f>
        <v>กลาง</v>
      </c>
      <c r="K566" s="538"/>
      <c r="L566" s="539">
        <v>42991</v>
      </c>
      <c r="M566" s="540"/>
      <c r="N566" s="540"/>
      <c r="O566" s="541"/>
      <c r="P566" s="539">
        <v>42992</v>
      </c>
      <c r="Q566" s="540">
        <v>42993</v>
      </c>
      <c r="R566" s="540">
        <v>42994</v>
      </c>
      <c r="S566" s="541"/>
      <c r="T566" s="538">
        <v>42996</v>
      </c>
      <c r="U566" s="539">
        <v>42997</v>
      </c>
      <c r="V566" s="541"/>
      <c r="W566" s="542"/>
      <c r="X566" s="543" t="s">
        <v>559</v>
      </c>
      <c r="Y566" s="542">
        <v>42997</v>
      </c>
      <c r="Z566" s="499" t="str">
        <f ca="1">IF(F566="","",IF(VLOOKUP(F566,PROFILE!$B$6:$L$5000,11,FALSE)&lt;&gt;"OUT",VLOOKUP(F566,PROFILE!$B$6:$L$5000,9,FALSE)-NOW(),"OUT"))</f>
        <v>OUT</v>
      </c>
      <c r="AA566" s="389">
        <f t="shared" si="66"/>
        <v>6058</v>
      </c>
      <c r="AB566" s="389">
        <v>566</v>
      </c>
      <c r="AE566" s="545"/>
      <c r="AF566" s="546"/>
      <c r="AG566" s="547" t="s">
        <v>1597</v>
      </c>
      <c r="AH566" s="548"/>
      <c r="AI566" s="549"/>
      <c r="AJ566" s="550" t="s">
        <v>581</v>
      </c>
      <c r="AK566" s="551"/>
      <c r="AL566" s="552"/>
      <c r="AN566" s="554"/>
      <c r="AO566" s="555"/>
      <c r="AP566" s="556"/>
      <c r="AQ566" s="557"/>
      <c r="AR566" s="558"/>
      <c r="AS566" s="497" t="str">
        <f t="shared" si="67"/>
        <v/>
      </c>
      <c r="AT566" s="498">
        <f t="shared" si="68"/>
        <v>42991</v>
      </c>
      <c r="AU566" s="498">
        <f t="shared" si="69"/>
        <v>42994</v>
      </c>
      <c r="AV566" s="498">
        <f t="shared" si="70"/>
        <v>42996</v>
      </c>
      <c r="AW566" s="498">
        <f t="shared" si="71"/>
        <v>42997</v>
      </c>
    </row>
    <row r="567" spans="6:49" ht="23.25" customHeight="1" x14ac:dyDescent="0.35">
      <c r="F567" s="535">
        <v>1709032</v>
      </c>
      <c r="G567" s="536" t="str">
        <f>IF(F567="","",IFERROR(VLOOKUP(F567,PROFILE!$B$6:$Z$1000,24,FALSE),""))</f>
        <v>MAZDA</v>
      </c>
      <c r="H567" s="536" t="str">
        <f>IF(F567="","",IFERROR(VLOOKUP(F567,PROFILE!$B$6:$Z$1000,25,FALSE),""))</f>
        <v>FIGHTER</v>
      </c>
      <c r="I567" s="536" t="str">
        <f>IF(F567="","",IFERROR(VLOOKUP(F567,PROFILE!$B$6:$Z$1000,23,FALSE),""))</f>
        <v>1ฒส5437</v>
      </c>
      <c r="J567" s="537" t="str">
        <f>IF(F567="","",IFERROR(VLOOKUP(F567,PROFILE!$B$6:$Z$1000,17,FALSE),""))</f>
        <v>โคม่า</v>
      </c>
      <c r="K567" s="538"/>
      <c r="L567" s="539"/>
      <c r="M567" s="540"/>
      <c r="N567" s="540"/>
      <c r="O567" s="541"/>
      <c r="P567" s="539"/>
      <c r="Q567" s="540"/>
      <c r="R567" s="540"/>
      <c r="S567" s="541"/>
      <c r="T567" s="538"/>
      <c r="U567" s="539"/>
      <c r="V567" s="541"/>
      <c r="W567" s="542"/>
      <c r="X567" s="543" t="s">
        <v>1157</v>
      </c>
      <c r="Y567" s="542" t="str">
        <f t="shared" ref="Y567:Y619" si="72">IF(F567="","","ยังไม่กำหนด")</f>
        <v>ยังไม่กำหนด</v>
      </c>
      <c r="Z567" s="499">
        <f ca="1">IF(F567="","",IF(VLOOKUP(F567,PROFILE!$B$6:$L$5000,11,FALSE)&lt;&gt;"OUT",VLOOKUP(F567,PROFILE!$B$6:$L$5000,9,FALSE)-NOW(),"OUT"))</f>
        <v>-43032.973902430553</v>
      </c>
      <c r="AA567" s="389">
        <f t="shared" si="66"/>
        <v>5437</v>
      </c>
      <c r="AB567" s="389">
        <v>567</v>
      </c>
      <c r="AE567" s="545"/>
      <c r="AF567" s="546"/>
      <c r="AH567" s="548"/>
      <c r="AI567" s="549"/>
      <c r="AK567" s="551"/>
      <c r="AL567" s="552"/>
      <c r="AN567" s="554"/>
      <c r="AO567" s="555"/>
      <c r="AP567" s="556"/>
      <c r="AQ567" s="557"/>
      <c r="AR567" s="558"/>
      <c r="AS567" s="497" t="str">
        <f t="shared" si="67"/>
        <v/>
      </c>
      <c r="AT567" s="498" t="str">
        <f t="shared" si="68"/>
        <v/>
      </c>
      <c r="AU567" s="498" t="str">
        <f t="shared" si="69"/>
        <v/>
      </c>
      <c r="AV567" s="498" t="str">
        <f t="shared" si="70"/>
        <v/>
      </c>
      <c r="AW567" s="498" t="str">
        <f t="shared" si="71"/>
        <v/>
      </c>
    </row>
    <row r="568" spans="6:49" ht="23.25" customHeight="1" x14ac:dyDescent="0.35">
      <c r="F568" s="535">
        <v>1708030</v>
      </c>
      <c r="G568" s="536" t="str">
        <f>IF(F568="","",IFERROR(VLOOKUP(F568,PROFILE!$B$6:$Z$1000,24,FALSE),""))</f>
        <v>TOYOTA</v>
      </c>
      <c r="H568" s="536" t="str">
        <f>IF(F568="","",IFERROR(VLOOKUP(F568,PROFILE!$B$6:$Z$1000,25,FALSE),""))</f>
        <v>VIGO</v>
      </c>
      <c r="I568" s="536" t="str">
        <f>IF(F568="","",IFERROR(VLOOKUP(F568,PROFILE!$B$6:$Z$1000,23,FALSE),""))</f>
        <v>ตม826</v>
      </c>
      <c r="J568" s="537" t="str">
        <f>IF(F568="","",IFERROR(VLOOKUP(F568,PROFILE!$B$6:$Z$1000,17,FALSE),""))</f>
        <v>เบา</v>
      </c>
      <c r="K568" s="538"/>
      <c r="L568" s="539">
        <v>42990</v>
      </c>
      <c r="M568" s="540"/>
      <c r="N568" s="540"/>
      <c r="O568" s="541"/>
      <c r="P568" s="539">
        <v>42991</v>
      </c>
      <c r="Q568" s="540"/>
      <c r="R568" s="540"/>
      <c r="S568" s="541"/>
      <c r="T568" s="538">
        <v>42992</v>
      </c>
      <c r="U568" s="539">
        <v>42993</v>
      </c>
      <c r="V568" s="541"/>
      <c r="W568" s="542"/>
      <c r="X568" s="543" t="s">
        <v>559</v>
      </c>
      <c r="Y568" s="542">
        <v>42994</v>
      </c>
      <c r="Z568" s="499" t="str">
        <f ca="1">IF(F568="","",IF(VLOOKUP(F568,PROFILE!$B$6:$L$5000,11,FALSE)&lt;&gt;"OUT",VLOOKUP(F568,PROFILE!$B$6:$L$5000,9,FALSE)-NOW(),"OUT"))</f>
        <v>OUT</v>
      </c>
      <c r="AA568" s="389">
        <f t="shared" si="66"/>
        <v>826</v>
      </c>
      <c r="AB568" s="389">
        <v>568</v>
      </c>
      <c r="AE568" s="545"/>
      <c r="AF568" s="546"/>
      <c r="AG568" s="547" t="s">
        <v>1597</v>
      </c>
      <c r="AH568" s="548"/>
      <c r="AI568" s="549"/>
      <c r="AJ568" s="550" t="s">
        <v>439</v>
      </c>
      <c r="AK568" s="551"/>
      <c r="AL568" s="552"/>
      <c r="AM568" s="553" t="s">
        <v>1204</v>
      </c>
      <c r="AN568" s="554"/>
      <c r="AO568" s="555"/>
      <c r="AP568" s="556"/>
      <c r="AQ568" s="557"/>
      <c r="AR568" s="558"/>
      <c r="AS568" s="497" t="str">
        <f t="shared" si="67"/>
        <v/>
      </c>
      <c r="AT568" s="498">
        <f t="shared" si="68"/>
        <v>42990</v>
      </c>
      <c r="AU568" s="498">
        <f t="shared" si="69"/>
        <v>42991</v>
      </c>
      <c r="AV568" s="498">
        <f t="shared" si="70"/>
        <v>42992</v>
      </c>
      <c r="AW568" s="498">
        <f t="shared" si="71"/>
        <v>42993</v>
      </c>
    </row>
    <row r="569" spans="6:49" ht="23.25" customHeight="1" x14ac:dyDescent="0.35">
      <c r="F569" s="535">
        <v>1707053</v>
      </c>
      <c r="G569" s="536" t="str">
        <f>IF(F569="","",IFERROR(VLOOKUP(F569,PROFILE!$B$6:$Z$1000,24,FALSE),""))</f>
        <v>TOYOTA</v>
      </c>
      <c r="H569" s="536" t="str">
        <f>IF(F569="","",IFERROR(VLOOKUP(F569,PROFILE!$B$6:$Z$1000,25,FALSE),""))</f>
        <v>VIGO</v>
      </c>
      <c r="I569" s="536" t="str">
        <f>IF(F569="","",IFERROR(VLOOKUP(F569,PROFILE!$B$6:$Z$1000,23,FALSE),""))</f>
        <v>5กท8549</v>
      </c>
      <c r="J569" s="537" t="str">
        <f>IF(F569="","",IFERROR(VLOOKUP(F569,PROFILE!$B$6:$Z$1000,17,FALSE),""))</f>
        <v>เบา</v>
      </c>
      <c r="K569" s="538"/>
      <c r="L569" s="539">
        <v>42993</v>
      </c>
      <c r="M569" s="540"/>
      <c r="N569" s="540"/>
      <c r="O569" s="541"/>
      <c r="P569" s="539">
        <v>42994</v>
      </c>
      <c r="Q569" s="540"/>
      <c r="R569" s="540"/>
      <c r="S569" s="541"/>
      <c r="T569" s="538">
        <v>42996</v>
      </c>
      <c r="U569" s="539">
        <v>42997</v>
      </c>
      <c r="V569" s="541"/>
      <c r="W569" s="542"/>
      <c r="X569" s="543" t="s">
        <v>559</v>
      </c>
      <c r="Y569" s="542">
        <v>42997</v>
      </c>
      <c r="Z569" s="499" t="str">
        <f ca="1">IF(F569="","",IF(VLOOKUP(F569,PROFILE!$B$6:$L$5000,11,FALSE)&lt;&gt;"OUT",VLOOKUP(F569,PROFILE!$B$6:$L$5000,9,FALSE)-NOW(),"OUT"))</f>
        <v>OUT</v>
      </c>
      <c r="AA569" s="389">
        <f t="shared" si="66"/>
        <v>8549</v>
      </c>
      <c r="AB569" s="389">
        <v>569</v>
      </c>
      <c r="AE569" s="545"/>
      <c r="AF569" s="546"/>
      <c r="AG569" s="547" t="s">
        <v>1597</v>
      </c>
      <c r="AH569" s="548"/>
      <c r="AI569" s="549"/>
      <c r="AJ569" s="550" t="s">
        <v>2719</v>
      </c>
      <c r="AK569" s="551"/>
      <c r="AL569" s="552"/>
      <c r="AN569" s="554"/>
      <c r="AO569" s="555"/>
      <c r="AP569" s="556"/>
      <c r="AQ569" s="557"/>
      <c r="AR569" s="558"/>
      <c r="AS569" s="497" t="str">
        <f t="shared" si="67"/>
        <v/>
      </c>
      <c r="AT569" s="498">
        <f t="shared" si="68"/>
        <v>42993</v>
      </c>
      <c r="AU569" s="498">
        <f t="shared" si="69"/>
        <v>42994</v>
      </c>
      <c r="AV569" s="498">
        <f t="shared" si="70"/>
        <v>42996</v>
      </c>
      <c r="AW569" s="498">
        <f t="shared" si="71"/>
        <v>42997</v>
      </c>
    </row>
    <row r="570" spans="6:49" ht="23.25" customHeight="1" x14ac:dyDescent="0.35">
      <c r="F570" s="535">
        <v>1708072</v>
      </c>
      <c r="G570" s="536" t="str">
        <f>IF(F570="","",IFERROR(VLOOKUP(F570,PROFILE!$B$6:$Z$1000,24,FALSE),""))</f>
        <v>TOYOTA</v>
      </c>
      <c r="H570" s="536" t="str">
        <f>IF(F570="","",IFERROR(VLOOKUP(F570,PROFILE!$B$6:$Z$1000,25,FALSE),""))</f>
        <v>VIOS</v>
      </c>
      <c r="I570" s="536" t="str">
        <f>IF(F570="","",IFERROR(VLOOKUP(F570,PROFILE!$B$6:$Z$1000,23,FALSE),""))</f>
        <v>กค3112</v>
      </c>
      <c r="J570" s="537" t="str">
        <f>IF(F570="","",IFERROR(VLOOKUP(F570,PROFILE!$B$6:$Z$1000,17,FALSE),""))</f>
        <v>กลาง</v>
      </c>
      <c r="K570" s="538"/>
      <c r="L570" s="539">
        <v>42992</v>
      </c>
      <c r="M570" s="540"/>
      <c r="N570" s="540"/>
      <c r="O570" s="541"/>
      <c r="P570" s="539">
        <v>42993</v>
      </c>
      <c r="Q570" s="540">
        <v>42994</v>
      </c>
      <c r="R570" s="540">
        <v>42996</v>
      </c>
      <c r="S570" s="541"/>
      <c r="T570" s="538">
        <v>42997</v>
      </c>
      <c r="U570" s="539">
        <v>42998</v>
      </c>
      <c r="V570" s="541"/>
      <c r="W570" s="542">
        <v>42999</v>
      </c>
      <c r="X570" s="543" t="s">
        <v>559</v>
      </c>
      <c r="Y570" s="542">
        <v>42999</v>
      </c>
      <c r="Z570" s="499" t="str">
        <f ca="1">IF(F570="","",IF(VLOOKUP(F570,PROFILE!$B$6:$L$5000,11,FALSE)&lt;&gt;"OUT",VLOOKUP(F570,PROFILE!$B$6:$L$5000,9,FALSE)-NOW(),"OUT"))</f>
        <v>OUT</v>
      </c>
      <c r="AA570" s="389">
        <f t="shared" si="66"/>
        <v>3112</v>
      </c>
      <c r="AB570" s="389">
        <v>570</v>
      </c>
      <c r="AE570" s="545"/>
      <c r="AF570" s="546"/>
      <c r="AG570" s="547" t="s">
        <v>1597</v>
      </c>
      <c r="AH570" s="548"/>
      <c r="AI570" s="549"/>
      <c r="AJ570" s="550" t="s">
        <v>581</v>
      </c>
      <c r="AK570" s="551"/>
      <c r="AL570" s="552"/>
      <c r="AN570" s="554"/>
      <c r="AO570" s="555"/>
      <c r="AP570" s="556"/>
      <c r="AQ570" s="557"/>
      <c r="AR570" s="558"/>
      <c r="AS570" s="497" t="str">
        <f t="shared" si="67"/>
        <v/>
      </c>
      <c r="AT570" s="498">
        <f t="shared" si="68"/>
        <v>42992</v>
      </c>
      <c r="AU570" s="498">
        <f t="shared" si="69"/>
        <v>42996</v>
      </c>
      <c r="AV570" s="498">
        <f t="shared" si="70"/>
        <v>42997</v>
      </c>
      <c r="AW570" s="498">
        <f t="shared" si="71"/>
        <v>42999</v>
      </c>
    </row>
    <row r="571" spans="6:49" ht="23.25" customHeight="1" x14ac:dyDescent="0.35">
      <c r="F571" s="535">
        <v>1709006</v>
      </c>
      <c r="G571" s="536" t="str">
        <f>IF(F571="","",IFERROR(VLOOKUP(F571,PROFILE!$B$6:$Z$1000,24,FALSE),""))</f>
        <v>HONDA</v>
      </c>
      <c r="H571" s="536" t="str">
        <f>IF(F571="","",IFERROR(VLOOKUP(F571,PROFILE!$B$6:$Z$1000,25,FALSE),""))</f>
        <v>CIVIC</v>
      </c>
      <c r="I571" s="536" t="str">
        <f>IF(F571="","",IFERROR(VLOOKUP(F571,PROFILE!$B$6:$Z$1000,23,FALSE),""))</f>
        <v>ฌศ3586</v>
      </c>
      <c r="J571" s="537" t="str">
        <f>IF(F571="","",IFERROR(VLOOKUP(F571,PROFILE!$B$6:$Z$1000,17,FALSE),""))</f>
        <v>กลาง</v>
      </c>
      <c r="K571" s="538"/>
      <c r="L571" s="539">
        <v>42992</v>
      </c>
      <c r="M571" s="540"/>
      <c r="N571" s="540"/>
      <c r="O571" s="541"/>
      <c r="P571" s="539">
        <v>42993</v>
      </c>
      <c r="Q571" s="540">
        <v>42994</v>
      </c>
      <c r="R571" s="540"/>
      <c r="S571" s="541"/>
      <c r="T571" s="538">
        <v>42996</v>
      </c>
      <c r="U571" s="539">
        <v>42997</v>
      </c>
      <c r="V571" s="541"/>
      <c r="W571" s="542">
        <v>42998</v>
      </c>
      <c r="X571" s="543" t="s">
        <v>559</v>
      </c>
      <c r="Y571" s="542">
        <v>42998</v>
      </c>
      <c r="Z571" s="499" t="str">
        <f ca="1">IF(F571="","",IF(VLOOKUP(F571,PROFILE!$B$6:$L$5000,11,FALSE)&lt;&gt;"OUT",VLOOKUP(F571,PROFILE!$B$6:$L$5000,9,FALSE)-NOW(),"OUT"))</f>
        <v>OUT</v>
      </c>
      <c r="AA571" s="389">
        <f t="shared" si="66"/>
        <v>3586</v>
      </c>
      <c r="AB571" s="389">
        <v>571</v>
      </c>
      <c r="AE571" s="545"/>
      <c r="AF571" s="546"/>
      <c r="AG571" s="547" t="s">
        <v>1597</v>
      </c>
      <c r="AH571" s="548"/>
      <c r="AI571" s="549"/>
      <c r="AJ571" s="550" t="s">
        <v>439</v>
      </c>
      <c r="AK571" s="551"/>
      <c r="AL571" s="552"/>
      <c r="AN571" s="554"/>
      <c r="AO571" s="555"/>
      <c r="AP571" s="556"/>
      <c r="AQ571" s="557"/>
      <c r="AR571" s="558"/>
      <c r="AS571" s="497" t="str">
        <f t="shared" si="67"/>
        <v/>
      </c>
      <c r="AT571" s="498">
        <f t="shared" si="68"/>
        <v>42992</v>
      </c>
      <c r="AU571" s="498">
        <f t="shared" si="69"/>
        <v>42994</v>
      </c>
      <c r="AV571" s="498">
        <f t="shared" si="70"/>
        <v>42996</v>
      </c>
      <c r="AW571" s="498">
        <f t="shared" si="71"/>
        <v>42998</v>
      </c>
    </row>
    <row r="572" spans="6:49" ht="23.25" customHeight="1" x14ac:dyDescent="0.35">
      <c r="F572" s="535">
        <v>1709041</v>
      </c>
      <c r="G572" s="536" t="str">
        <f>IF(F572="","",IFERROR(VLOOKUP(F572,PROFILE!$B$6:$Z$1000,24,FALSE),""))</f>
        <v>ISUZU</v>
      </c>
      <c r="H572" s="536" t="str">
        <f>IF(F572="","",IFERROR(VLOOKUP(F572,PROFILE!$B$6:$Z$1000,25,FALSE),""))</f>
        <v>MU-7</v>
      </c>
      <c r="I572" s="536" t="str">
        <f>IF(F572="","",IFERROR(VLOOKUP(F572,PROFILE!$B$6:$Z$1000,23,FALSE),""))</f>
        <v>5กณ5524</v>
      </c>
      <c r="J572" s="537" t="str">
        <f>IF(F572="","",IFERROR(VLOOKUP(F572,PROFILE!$B$6:$Z$1000,17,FALSE),""))</f>
        <v>รอบคัน</v>
      </c>
      <c r="K572" s="538"/>
      <c r="L572" s="539">
        <v>42996</v>
      </c>
      <c r="M572" s="540"/>
      <c r="N572" s="540"/>
      <c r="O572" s="541"/>
      <c r="P572" s="539">
        <v>42997</v>
      </c>
      <c r="Q572" s="540">
        <v>42998</v>
      </c>
      <c r="R572" s="540">
        <v>42999</v>
      </c>
      <c r="S572" s="541">
        <v>43000</v>
      </c>
      <c r="T572" s="538">
        <v>43001</v>
      </c>
      <c r="U572" s="539">
        <v>43003</v>
      </c>
      <c r="V572" s="541">
        <v>43004</v>
      </c>
      <c r="W572" s="542">
        <v>43005</v>
      </c>
      <c r="X572" s="543" t="s">
        <v>559</v>
      </c>
      <c r="Y572" s="542">
        <v>43006</v>
      </c>
      <c r="Z572" s="499" t="str">
        <f ca="1">IF(F572="","",IF(VLOOKUP(F572,PROFILE!$B$6:$L$5000,11,FALSE)&lt;&gt;"OUT",VLOOKUP(F572,PROFILE!$B$6:$L$5000,9,FALSE)-NOW(),"OUT"))</f>
        <v>OUT</v>
      </c>
      <c r="AA572" s="389">
        <f t="shared" si="66"/>
        <v>5524</v>
      </c>
      <c r="AB572" s="389">
        <v>572</v>
      </c>
      <c r="AD572" s="544" t="s">
        <v>2833</v>
      </c>
      <c r="AE572" s="545"/>
      <c r="AF572" s="546"/>
      <c r="AG572" s="547" t="s">
        <v>1597</v>
      </c>
      <c r="AH572" s="548"/>
      <c r="AI572" s="549"/>
      <c r="AJ572" s="550" t="s">
        <v>2856</v>
      </c>
      <c r="AK572" s="551"/>
      <c r="AL572" s="552"/>
      <c r="AN572" s="554"/>
      <c r="AO572" s="555"/>
      <c r="AP572" s="556"/>
      <c r="AQ572" s="557"/>
      <c r="AR572" s="558"/>
      <c r="AS572" s="497" t="str">
        <f t="shared" si="67"/>
        <v/>
      </c>
      <c r="AT572" s="498">
        <f t="shared" si="68"/>
        <v>42996</v>
      </c>
      <c r="AU572" s="498">
        <f t="shared" si="69"/>
        <v>43000</v>
      </c>
      <c r="AV572" s="498">
        <f t="shared" si="70"/>
        <v>43001</v>
      </c>
      <c r="AW572" s="498">
        <f t="shared" si="71"/>
        <v>43005</v>
      </c>
    </row>
    <row r="573" spans="6:49" ht="23.25" customHeight="1" x14ac:dyDescent="0.35">
      <c r="F573" s="535">
        <v>1708025</v>
      </c>
      <c r="G573" s="536" t="str">
        <f>IF(F573="","",IFERROR(VLOOKUP(F573,PROFILE!$B$6:$Z$1000,24,FALSE),""))</f>
        <v>HONDA</v>
      </c>
      <c r="H573" s="536" t="str">
        <f>IF(F573="","",IFERROR(VLOOKUP(F573,PROFILE!$B$6:$Z$1000,25,FALSE),""))</f>
        <v>JAZZ</v>
      </c>
      <c r="I573" s="536" t="str">
        <f>IF(F573="","",IFERROR(VLOOKUP(F573,PROFILE!$B$6:$Z$1000,23,FALSE),""))</f>
        <v>ศว3544</v>
      </c>
      <c r="J573" s="537" t="str">
        <f>IF(F573="","",IFERROR(VLOOKUP(F573,PROFILE!$B$6:$Z$1000,17,FALSE),""))</f>
        <v>กลาง</v>
      </c>
      <c r="K573" s="538"/>
      <c r="L573" s="539">
        <v>42997</v>
      </c>
      <c r="M573" s="540"/>
      <c r="N573" s="540"/>
      <c r="O573" s="541"/>
      <c r="P573" s="539">
        <v>42998</v>
      </c>
      <c r="Q573" s="540"/>
      <c r="R573" s="540"/>
      <c r="S573" s="541"/>
      <c r="T573" s="538">
        <v>42999</v>
      </c>
      <c r="U573" s="539">
        <v>43000</v>
      </c>
      <c r="V573" s="541"/>
      <c r="W573" s="542"/>
      <c r="X573" s="543" t="s">
        <v>559</v>
      </c>
      <c r="Y573" s="542">
        <v>43001</v>
      </c>
      <c r="Z573" s="499" t="str">
        <f ca="1">IF(F573="","",IF(VLOOKUP(F573,PROFILE!$B$6:$L$5000,11,FALSE)&lt;&gt;"OUT",VLOOKUP(F573,PROFILE!$B$6:$L$5000,9,FALSE)-NOW(),"OUT"))</f>
        <v>OUT</v>
      </c>
      <c r="AA573" s="389">
        <f t="shared" si="66"/>
        <v>3544</v>
      </c>
      <c r="AB573" s="389">
        <v>573</v>
      </c>
      <c r="AE573" s="545"/>
      <c r="AF573" s="546"/>
      <c r="AG573" s="547" t="s">
        <v>436</v>
      </c>
      <c r="AH573" s="548"/>
      <c r="AI573" s="549"/>
      <c r="AJ573" s="550" t="s">
        <v>581</v>
      </c>
      <c r="AK573" s="551"/>
      <c r="AL573" s="552"/>
      <c r="AN573" s="554"/>
      <c r="AO573" s="555"/>
      <c r="AP573" s="556"/>
      <c r="AQ573" s="557"/>
      <c r="AR573" s="558"/>
      <c r="AS573" s="497" t="str">
        <f t="shared" si="67"/>
        <v/>
      </c>
      <c r="AT573" s="498">
        <f t="shared" si="68"/>
        <v>42997</v>
      </c>
      <c r="AU573" s="498">
        <f t="shared" si="69"/>
        <v>42998</v>
      </c>
      <c r="AV573" s="498">
        <f t="shared" si="70"/>
        <v>42999</v>
      </c>
      <c r="AW573" s="498">
        <f t="shared" si="71"/>
        <v>43000</v>
      </c>
    </row>
    <row r="574" spans="6:49" ht="23.25" customHeight="1" x14ac:dyDescent="0.35">
      <c r="F574" s="535">
        <v>1708043</v>
      </c>
      <c r="G574" s="536" t="str">
        <f>IF(F574="","",IFERROR(VLOOKUP(F574,PROFILE!$B$6:$Z$1000,24,FALSE),""))</f>
        <v>HONDA</v>
      </c>
      <c r="H574" s="536" t="str">
        <f>IF(F574="","",IFERROR(VLOOKUP(F574,PROFILE!$B$6:$Z$1000,25,FALSE),""))</f>
        <v>JAZZ</v>
      </c>
      <c r="I574" s="536" t="str">
        <f>IF(F574="","",IFERROR(VLOOKUP(F574,PROFILE!$B$6:$Z$1000,23,FALSE),""))</f>
        <v>กฉ3322</v>
      </c>
      <c r="J574" s="537" t="str">
        <f>IF(F574="","",IFERROR(VLOOKUP(F574,PROFILE!$B$6:$Z$1000,17,FALSE),""))</f>
        <v>กลาง</v>
      </c>
      <c r="K574" s="538"/>
      <c r="L574" s="539">
        <v>42996</v>
      </c>
      <c r="M574" s="540"/>
      <c r="N574" s="540"/>
      <c r="O574" s="541"/>
      <c r="P574" s="539">
        <v>42997</v>
      </c>
      <c r="Q574" s="540">
        <v>42998</v>
      </c>
      <c r="R574" s="540"/>
      <c r="S574" s="541"/>
      <c r="T574" s="538">
        <v>42999</v>
      </c>
      <c r="U574" s="539">
        <v>43000</v>
      </c>
      <c r="V574" s="541"/>
      <c r="W574" s="542"/>
      <c r="X574" s="543" t="s">
        <v>559</v>
      </c>
      <c r="Y574" s="542">
        <v>43001</v>
      </c>
      <c r="Z574" s="499" t="str">
        <f ca="1">IF(F574="","",IF(VLOOKUP(F574,PROFILE!$B$6:$L$5000,11,FALSE)&lt;&gt;"OUT",VLOOKUP(F574,PROFILE!$B$6:$L$5000,9,FALSE)-NOW(),"OUT"))</f>
        <v>OUT</v>
      </c>
      <c r="AA574" s="389">
        <f t="shared" si="66"/>
        <v>3322</v>
      </c>
      <c r="AB574" s="389">
        <v>574</v>
      </c>
      <c r="AE574" s="545"/>
      <c r="AF574" s="546"/>
      <c r="AG574" s="547" t="s">
        <v>1597</v>
      </c>
      <c r="AH574" s="548"/>
      <c r="AI574" s="549"/>
      <c r="AJ574" s="550" t="s">
        <v>2854</v>
      </c>
      <c r="AK574" s="551"/>
      <c r="AL574" s="552"/>
      <c r="AN574" s="554"/>
      <c r="AO574" s="555"/>
      <c r="AP574" s="556"/>
      <c r="AQ574" s="557"/>
      <c r="AR574" s="558"/>
      <c r="AS574" s="497" t="str">
        <f t="shared" si="67"/>
        <v/>
      </c>
      <c r="AT574" s="498">
        <f t="shared" si="68"/>
        <v>42996</v>
      </c>
      <c r="AU574" s="498">
        <f t="shared" si="69"/>
        <v>42998</v>
      </c>
      <c r="AV574" s="498">
        <f t="shared" si="70"/>
        <v>42999</v>
      </c>
      <c r="AW574" s="498">
        <f t="shared" si="71"/>
        <v>43000</v>
      </c>
    </row>
    <row r="575" spans="6:49" ht="23.25" customHeight="1" x14ac:dyDescent="0.35">
      <c r="F575" s="535">
        <v>1709034</v>
      </c>
      <c r="G575" s="536" t="str">
        <f>IF(F575="","",IFERROR(VLOOKUP(F575,PROFILE!$B$6:$Z$1000,24,FALSE),""))</f>
        <v>MAZDA</v>
      </c>
      <c r="H575" s="536">
        <f>IF(F575="","",IFERROR(VLOOKUP(F575,PROFILE!$B$6:$Z$1000,25,FALSE),""))</f>
        <v>3</v>
      </c>
      <c r="I575" s="536" t="str">
        <f>IF(F575="","",IFERROR(VLOOKUP(F575,PROFILE!$B$6:$Z$1000,23,FALSE),""))</f>
        <v>5กธ5497</v>
      </c>
      <c r="J575" s="537" t="str">
        <f>IF(F575="","",IFERROR(VLOOKUP(F575,PROFILE!$B$6:$Z$1000,17,FALSE),""))</f>
        <v>ชิ้นส่วน</v>
      </c>
      <c r="K575" s="538"/>
      <c r="L575" s="539">
        <v>42997</v>
      </c>
      <c r="M575" s="540"/>
      <c r="N575" s="540"/>
      <c r="O575" s="541"/>
      <c r="P575" s="539">
        <v>42998</v>
      </c>
      <c r="Q575" s="540"/>
      <c r="R575" s="540"/>
      <c r="S575" s="541"/>
      <c r="T575" s="538">
        <v>42999</v>
      </c>
      <c r="U575" s="539">
        <v>43000</v>
      </c>
      <c r="V575" s="541"/>
      <c r="W575" s="542"/>
      <c r="X575" s="543" t="s">
        <v>559</v>
      </c>
      <c r="Y575" s="542">
        <v>43001</v>
      </c>
      <c r="Z575" s="499">
        <f ca="1">IF(F575="","",IF(VLOOKUP(F575,PROFILE!$B$6:$L$5000,11,FALSE)&lt;&gt;"OUT",VLOOKUP(F575,PROFILE!$B$6:$L$5000,9,FALSE)-NOW(),"OUT"))</f>
        <v>-31.973902430552698</v>
      </c>
      <c r="AA575" s="389">
        <f t="shared" si="66"/>
        <v>5497</v>
      </c>
      <c r="AB575" s="389">
        <v>575</v>
      </c>
      <c r="AE575" s="545"/>
      <c r="AF575" s="546"/>
      <c r="AG575" s="547" t="s">
        <v>436</v>
      </c>
      <c r="AH575" s="548"/>
      <c r="AI575" s="549"/>
      <c r="AJ575" s="550" t="s">
        <v>23</v>
      </c>
      <c r="AK575" s="551"/>
      <c r="AL575" s="552"/>
      <c r="AN575" s="554"/>
      <c r="AO575" s="555"/>
      <c r="AP575" s="556"/>
      <c r="AQ575" s="557"/>
      <c r="AR575" s="558"/>
      <c r="AS575" s="497" t="str">
        <f t="shared" si="67"/>
        <v/>
      </c>
      <c r="AT575" s="498">
        <f t="shared" si="68"/>
        <v>42997</v>
      </c>
      <c r="AU575" s="498">
        <f t="shared" si="69"/>
        <v>42998</v>
      </c>
      <c r="AV575" s="498">
        <f t="shared" si="70"/>
        <v>42999</v>
      </c>
      <c r="AW575" s="498">
        <f t="shared" si="71"/>
        <v>43000</v>
      </c>
    </row>
    <row r="576" spans="6:49" ht="23.25" customHeight="1" x14ac:dyDescent="0.35">
      <c r="F576" s="535">
        <v>1709053</v>
      </c>
      <c r="G576" s="536" t="str">
        <f>IF(F576="","",IFERROR(VLOOKUP(F576,PROFILE!$B$6:$Z$1000,24,FALSE),""))</f>
        <v>ISUZU</v>
      </c>
      <c r="H576" s="536" t="str">
        <f>IF(F576="","",IFERROR(VLOOKUP(F576,PROFILE!$B$6:$Z$1000,25,FALSE),""))</f>
        <v>D-MAX</v>
      </c>
      <c r="I576" s="536" t="str">
        <f>IF(F576="","",IFERROR(VLOOKUP(F576,PROFILE!$B$6:$Z$1000,23,FALSE),""))</f>
        <v>5กณ3290</v>
      </c>
      <c r="J576" s="537" t="str">
        <f>IF(F576="","",IFERROR(VLOOKUP(F576,PROFILE!$B$6:$Z$1000,17,FALSE),""))</f>
        <v>เบา</v>
      </c>
      <c r="K576" s="538"/>
      <c r="L576" s="539">
        <v>42996</v>
      </c>
      <c r="M576" s="540"/>
      <c r="N576" s="540"/>
      <c r="O576" s="541"/>
      <c r="P576" s="539">
        <v>42997</v>
      </c>
      <c r="Q576" s="540">
        <v>42998</v>
      </c>
      <c r="R576" s="540"/>
      <c r="S576" s="541"/>
      <c r="T576" s="538">
        <v>42999</v>
      </c>
      <c r="U576" s="539">
        <v>43000</v>
      </c>
      <c r="V576" s="541"/>
      <c r="W576" s="542">
        <v>43001</v>
      </c>
      <c r="X576" s="543" t="s">
        <v>559</v>
      </c>
      <c r="Y576" s="542">
        <v>43001</v>
      </c>
      <c r="Z576" s="499" t="str">
        <f ca="1">IF(F576="","",IF(VLOOKUP(F576,PROFILE!$B$6:$L$5000,11,FALSE)&lt;&gt;"OUT",VLOOKUP(F576,PROFILE!$B$6:$L$5000,9,FALSE)-NOW(),"OUT"))</f>
        <v>OUT</v>
      </c>
      <c r="AA576" s="389">
        <f t="shared" si="66"/>
        <v>3290</v>
      </c>
      <c r="AB576" s="389">
        <v>576</v>
      </c>
      <c r="AE576" s="545"/>
      <c r="AF576" s="546"/>
      <c r="AG576" s="547" t="s">
        <v>436</v>
      </c>
      <c r="AH576" s="548"/>
      <c r="AI576" s="549"/>
      <c r="AJ576" s="550" t="s">
        <v>2719</v>
      </c>
      <c r="AK576" s="551"/>
      <c r="AL576" s="552"/>
      <c r="AN576" s="554"/>
      <c r="AO576" s="555"/>
      <c r="AP576" s="556"/>
      <c r="AQ576" s="557"/>
      <c r="AR576" s="558"/>
      <c r="AS576" s="497" t="str">
        <f t="shared" si="67"/>
        <v/>
      </c>
      <c r="AT576" s="498">
        <f t="shared" si="68"/>
        <v>42996</v>
      </c>
      <c r="AU576" s="498">
        <f t="shared" si="69"/>
        <v>42998</v>
      </c>
      <c r="AV576" s="498">
        <f t="shared" si="70"/>
        <v>42999</v>
      </c>
      <c r="AW576" s="498">
        <f t="shared" si="71"/>
        <v>43001</v>
      </c>
    </row>
    <row r="577" spans="6:49" ht="23.25" customHeight="1" x14ac:dyDescent="0.35">
      <c r="F577" s="535">
        <v>1708029</v>
      </c>
      <c r="G577" s="536" t="str">
        <f>IF(F577="","",IFERROR(VLOOKUP(F577,PROFILE!$B$6:$Z$1000,24,FALSE),""))</f>
        <v>HONDA</v>
      </c>
      <c r="H577" s="536" t="str">
        <f>IF(F577="","",IFERROR(VLOOKUP(F577,PROFILE!$B$6:$Z$1000,25,FALSE),""))</f>
        <v>CR-V</v>
      </c>
      <c r="I577" s="536" t="str">
        <f>IF(F577="","",IFERROR(VLOOKUP(F577,PROFILE!$B$6:$Z$1000,23,FALSE),""))</f>
        <v>1กพ1162</v>
      </c>
      <c r="J577" s="537" t="str">
        <f>IF(F577="","",IFERROR(VLOOKUP(F577,PROFILE!$B$6:$Z$1000,17,FALSE),""))</f>
        <v>เบา</v>
      </c>
      <c r="K577" s="538"/>
      <c r="L577" s="539">
        <v>42999</v>
      </c>
      <c r="M577" s="540"/>
      <c r="N577" s="540"/>
      <c r="O577" s="541"/>
      <c r="P577" s="539">
        <v>43000</v>
      </c>
      <c r="Q577" s="540"/>
      <c r="R577" s="540"/>
      <c r="S577" s="541"/>
      <c r="T577" s="538">
        <v>43001</v>
      </c>
      <c r="U577" s="539"/>
      <c r="V577" s="541"/>
      <c r="W577" s="542"/>
      <c r="X577" s="543" t="s">
        <v>559</v>
      </c>
      <c r="Y577" s="542">
        <v>43001</v>
      </c>
      <c r="Z577" s="499" t="str">
        <f ca="1">IF(F577="","",IF(VLOOKUP(F577,PROFILE!$B$6:$L$5000,11,FALSE)&lt;&gt;"OUT",VLOOKUP(F577,PROFILE!$B$6:$L$5000,9,FALSE)-NOW(),"OUT"))</f>
        <v>OUT</v>
      </c>
      <c r="AA577" s="389">
        <f t="shared" si="66"/>
        <v>1162</v>
      </c>
      <c r="AB577" s="389">
        <v>577</v>
      </c>
      <c r="AE577" s="545"/>
      <c r="AF577" s="546"/>
      <c r="AG577" s="547" t="s">
        <v>436</v>
      </c>
      <c r="AH577" s="548"/>
      <c r="AI577" s="549"/>
      <c r="AJ577" s="550" t="s">
        <v>441</v>
      </c>
      <c r="AK577" s="551"/>
      <c r="AL577" s="552"/>
      <c r="AM577" s="553" t="s">
        <v>441</v>
      </c>
      <c r="AN577" s="554"/>
      <c r="AO577" s="555"/>
      <c r="AP577" s="556"/>
      <c r="AQ577" s="557"/>
      <c r="AR577" s="558"/>
      <c r="AS577" s="497" t="str">
        <f t="shared" si="67"/>
        <v/>
      </c>
      <c r="AT577" s="498">
        <f t="shared" si="68"/>
        <v>42999</v>
      </c>
      <c r="AU577" s="498">
        <f t="shared" si="69"/>
        <v>43000</v>
      </c>
      <c r="AV577" s="498">
        <f t="shared" si="70"/>
        <v>43001</v>
      </c>
      <c r="AW577" s="498">
        <f t="shared" si="71"/>
        <v>0</v>
      </c>
    </row>
    <row r="578" spans="6:49" ht="23.25" customHeight="1" x14ac:dyDescent="0.35">
      <c r="F578" s="535">
        <v>1708058</v>
      </c>
      <c r="G578" s="536" t="str">
        <f>IF(F578="","",IFERROR(VLOOKUP(F578,PROFILE!$B$6:$Z$1000,24,FALSE),""))</f>
        <v>MITSUBISHI</v>
      </c>
      <c r="H578" s="536" t="str">
        <f>IF(F578="","",IFERROR(VLOOKUP(F578,PROFILE!$B$6:$Z$1000,25,FALSE),""))</f>
        <v>TRITON</v>
      </c>
      <c r="I578" s="536" t="str">
        <f>IF(F578="","",IFERROR(VLOOKUP(F578,PROFILE!$B$6:$Z$1000,23,FALSE),""))</f>
        <v>2กว6387</v>
      </c>
      <c r="J578" s="537" t="str">
        <f>IF(F578="","",IFERROR(VLOOKUP(F578,PROFILE!$B$6:$Z$1000,17,FALSE),""))</f>
        <v>เบา</v>
      </c>
      <c r="K578" s="538"/>
      <c r="L578" s="539">
        <v>42996</v>
      </c>
      <c r="M578" s="540"/>
      <c r="N578" s="540"/>
      <c r="O578" s="541"/>
      <c r="P578" s="539">
        <v>42997</v>
      </c>
      <c r="Q578" s="540"/>
      <c r="R578" s="540"/>
      <c r="S578" s="541"/>
      <c r="T578" s="538">
        <v>42998</v>
      </c>
      <c r="U578" s="539">
        <v>42999</v>
      </c>
      <c r="V578" s="541"/>
      <c r="W578" s="542"/>
      <c r="X578" s="543" t="s">
        <v>559</v>
      </c>
      <c r="Y578" s="542">
        <v>43000</v>
      </c>
      <c r="Z578" s="499" t="str">
        <f ca="1">IF(F578="","",IF(VLOOKUP(F578,PROFILE!$B$6:$L$5000,11,FALSE)&lt;&gt;"OUT",VLOOKUP(F578,PROFILE!$B$6:$L$5000,9,FALSE)-NOW(),"OUT"))</f>
        <v>OUT</v>
      </c>
      <c r="AA578" s="389">
        <f t="shared" si="66"/>
        <v>6387</v>
      </c>
      <c r="AB578" s="389">
        <v>578</v>
      </c>
      <c r="AE578" s="545"/>
      <c r="AF578" s="546"/>
      <c r="AG578" s="547" t="s">
        <v>436</v>
      </c>
      <c r="AH578" s="548"/>
      <c r="AI578" s="549"/>
      <c r="AJ578" s="550" t="s">
        <v>439</v>
      </c>
      <c r="AK578" s="551"/>
      <c r="AL578" s="552"/>
      <c r="AN578" s="554"/>
      <c r="AO578" s="555"/>
      <c r="AP578" s="556"/>
      <c r="AQ578" s="557"/>
      <c r="AR578" s="558"/>
      <c r="AS578" s="497" t="str">
        <f t="shared" si="67"/>
        <v/>
      </c>
      <c r="AT578" s="498">
        <f t="shared" si="68"/>
        <v>42996</v>
      </c>
      <c r="AU578" s="498">
        <f t="shared" si="69"/>
        <v>42997</v>
      </c>
      <c r="AV578" s="498">
        <f t="shared" si="70"/>
        <v>42998</v>
      </c>
      <c r="AW578" s="498">
        <f t="shared" si="71"/>
        <v>42999</v>
      </c>
    </row>
    <row r="579" spans="6:49" ht="23.25" customHeight="1" x14ac:dyDescent="0.35">
      <c r="F579" s="535">
        <v>1708071</v>
      </c>
      <c r="G579" s="536" t="str">
        <f>IF(F579="","",IFERROR(VLOOKUP(F579,PROFILE!$B$6:$Z$1000,24,FALSE),""))</f>
        <v>HONDA</v>
      </c>
      <c r="H579" s="536" t="str">
        <f>IF(F579="","",IFERROR(VLOOKUP(F579,PROFILE!$B$6:$Z$1000,25,FALSE),""))</f>
        <v>JAZZ</v>
      </c>
      <c r="I579" s="536" t="str">
        <f>IF(F579="","",IFERROR(VLOOKUP(F579,PROFILE!$B$6:$Z$1000,23,FALSE),""))</f>
        <v>5กณ3802</v>
      </c>
      <c r="J579" s="537" t="str">
        <f>IF(F579="","",IFERROR(VLOOKUP(F579,PROFILE!$B$6:$Z$1000,17,FALSE),""))</f>
        <v>เบา</v>
      </c>
      <c r="K579" s="538"/>
      <c r="L579" s="539">
        <v>42996</v>
      </c>
      <c r="M579" s="540"/>
      <c r="N579" s="540"/>
      <c r="O579" s="541"/>
      <c r="P579" s="539">
        <v>42997</v>
      </c>
      <c r="Q579" s="540"/>
      <c r="R579" s="540"/>
      <c r="S579" s="541"/>
      <c r="T579" s="538">
        <v>42998</v>
      </c>
      <c r="U579" s="539">
        <v>42999</v>
      </c>
      <c r="V579" s="541"/>
      <c r="W579" s="542"/>
      <c r="X579" s="543" t="s">
        <v>559</v>
      </c>
      <c r="Y579" s="542">
        <v>42999</v>
      </c>
      <c r="Z579" s="499" t="str">
        <f ca="1">IF(F579="","",IF(VLOOKUP(F579,PROFILE!$B$6:$L$5000,11,FALSE)&lt;&gt;"OUT",VLOOKUP(F579,PROFILE!$B$6:$L$5000,9,FALSE)-NOW(),"OUT"))</f>
        <v>OUT</v>
      </c>
      <c r="AA579" s="389">
        <f t="shared" si="66"/>
        <v>3802</v>
      </c>
      <c r="AB579" s="389">
        <v>579</v>
      </c>
      <c r="AE579" s="545"/>
      <c r="AF579" s="546"/>
      <c r="AG579" s="547" t="s">
        <v>436</v>
      </c>
      <c r="AH579" s="548"/>
      <c r="AI579" s="549"/>
      <c r="AJ579" s="550" t="s">
        <v>439</v>
      </c>
      <c r="AK579" s="551"/>
      <c r="AL579" s="552"/>
      <c r="AM579" s="553" t="s">
        <v>1204</v>
      </c>
      <c r="AN579" s="554"/>
      <c r="AO579" s="555"/>
      <c r="AP579" s="556"/>
      <c r="AQ579" s="557"/>
      <c r="AR579" s="558"/>
      <c r="AS579" s="497" t="str">
        <f t="shared" si="67"/>
        <v/>
      </c>
      <c r="AT579" s="498">
        <f t="shared" si="68"/>
        <v>42996</v>
      </c>
      <c r="AU579" s="498">
        <f t="shared" si="69"/>
        <v>42997</v>
      </c>
      <c r="AV579" s="498">
        <f t="shared" si="70"/>
        <v>42998</v>
      </c>
      <c r="AW579" s="498">
        <f t="shared" si="71"/>
        <v>42999</v>
      </c>
    </row>
    <row r="580" spans="6:49" ht="23.25" customHeight="1" x14ac:dyDescent="0.35">
      <c r="F580" s="535">
        <v>1709015</v>
      </c>
      <c r="G580" s="536" t="str">
        <f>IF(F580="","",IFERROR(VLOOKUP(F580,PROFILE!$B$6:$Z$1000,24,FALSE),""))</f>
        <v>NISSAN</v>
      </c>
      <c r="H580" s="536" t="str">
        <f>IF(F580="","",IFERROR(VLOOKUP(F580,PROFILE!$B$6:$Z$1000,25,FALSE),""))</f>
        <v>TEANA</v>
      </c>
      <c r="I580" s="536" t="str">
        <f>IF(F580="","",IFERROR(VLOOKUP(F580,PROFILE!$B$6:$Z$1000,23,FALSE),""))</f>
        <v>ศษ2399</v>
      </c>
      <c r="J580" s="537" t="str">
        <f>IF(F580="","",IFERROR(VLOOKUP(F580,PROFILE!$B$6:$Z$1000,17,FALSE),""))</f>
        <v>รอบคัน</v>
      </c>
      <c r="K580" s="538">
        <v>43003</v>
      </c>
      <c r="L580" s="539">
        <v>43004</v>
      </c>
      <c r="M580" s="540"/>
      <c r="N580" s="540"/>
      <c r="O580" s="541"/>
      <c r="P580" s="539">
        <v>43005</v>
      </c>
      <c r="Q580" s="540">
        <v>43006</v>
      </c>
      <c r="R580" s="540">
        <v>43007</v>
      </c>
      <c r="S580" s="541">
        <v>43008</v>
      </c>
      <c r="T580" s="538">
        <v>43010</v>
      </c>
      <c r="U580" s="539">
        <v>43011</v>
      </c>
      <c r="V580" s="541">
        <v>43012</v>
      </c>
      <c r="W580" s="542">
        <v>43013</v>
      </c>
      <c r="X580" s="543" t="s">
        <v>559</v>
      </c>
      <c r="Y580" s="542">
        <v>43015</v>
      </c>
      <c r="Z580" s="499" t="str">
        <f ca="1">IF(F580="","",IF(VLOOKUP(F580,PROFILE!$B$6:$L$5000,11,FALSE)&lt;&gt;"OUT",VLOOKUP(F580,PROFILE!$B$6:$L$5000,9,FALSE)-NOW(),"OUT"))</f>
        <v>OUT</v>
      </c>
      <c r="AA580" s="389">
        <f t="shared" si="66"/>
        <v>2399</v>
      </c>
      <c r="AB580" s="389">
        <v>580</v>
      </c>
      <c r="AE580" s="545"/>
      <c r="AF580" s="546"/>
      <c r="AG580" s="547" t="s">
        <v>1597</v>
      </c>
      <c r="AH580" s="548"/>
      <c r="AI580" s="549"/>
      <c r="AJ580" s="550" t="s">
        <v>581</v>
      </c>
      <c r="AK580" s="551"/>
      <c r="AL580" s="552"/>
      <c r="AN580" s="554"/>
      <c r="AO580" s="555"/>
      <c r="AP580" s="556"/>
      <c r="AQ580" s="557"/>
      <c r="AR580" s="558"/>
      <c r="AS580" s="497">
        <f t="shared" si="67"/>
        <v>43003</v>
      </c>
      <c r="AT580" s="498">
        <f t="shared" si="68"/>
        <v>43004</v>
      </c>
      <c r="AU580" s="498">
        <f t="shared" si="69"/>
        <v>43008</v>
      </c>
      <c r="AV580" s="498">
        <f t="shared" si="70"/>
        <v>43010</v>
      </c>
      <c r="AW580" s="498">
        <f t="shared" si="71"/>
        <v>43013</v>
      </c>
    </row>
    <row r="581" spans="6:49" ht="23.25" customHeight="1" x14ac:dyDescent="0.35">
      <c r="F581" s="535">
        <v>1709059</v>
      </c>
      <c r="G581" s="536" t="str">
        <f>IF(F581="","",IFERROR(VLOOKUP(F581,PROFILE!$B$6:$Z$1000,24,FALSE),""))</f>
        <v>TOYOTA</v>
      </c>
      <c r="H581" s="536" t="str">
        <f>IF(F581="","",IFERROR(VLOOKUP(F581,PROFILE!$B$6:$Z$1000,25,FALSE),""))</f>
        <v>CAMRY</v>
      </c>
      <c r="I581" s="536" t="str">
        <f>IF(F581="","",IFERROR(VLOOKUP(F581,PROFILE!$B$6:$Z$1000,23,FALSE),""))</f>
        <v>ฎร2939</v>
      </c>
      <c r="J581" s="537" t="str">
        <f>IF(F581="","",IFERROR(VLOOKUP(F581,PROFILE!$B$6:$Z$1000,17,FALSE),""))</f>
        <v>กลาง</v>
      </c>
      <c r="K581" s="538"/>
      <c r="L581" s="539">
        <v>42996</v>
      </c>
      <c r="M581" s="540"/>
      <c r="N581" s="540"/>
      <c r="O581" s="541"/>
      <c r="P581" s="539">
        <v>42997</v>
      </c>
      <c r="Q581" s="540">
        <v>42998</v>
      </c>
      <c r="R581" s="540">
        <v>42999</v>
      </c>
      <c r="S581" s="541"/>
      <c r="T581" s="538">
        <v>43000</v>
      </c>
      <c r="U581" s="539">
        <v>43001</v>
      </c>
      <c r="V581" s="541">
        <v>43003</v>
      </c>
      <c r="W581" s="542">
        <v>43004</v>
      </c>
      <c r="X581" s="543" t="s">
        <v>559</v>
      </c>
      <c r="Y581" s="542">
        <v>43005</v>
      </c>
      <c r="Z581" s="499" t="str">
        <f ca="1">IF(F581="","",IF(VLOOKUP(F581,PROFILE!$B$6:$L$5000,11,FALSE)&lt;&gt;"OUT",VLOOKUP(F581,PROFILE!$B$6:$L$5000,9,FALSE)-NOW(),"OUT"))</f>
        <v>OUT</v>
      </c>
      <c r="AA581" s="389">
        <f t="shared" si="66"/>
        <v>2939</v>
      </c>
      <c r="AB581" s="389">
        <v>581</v>
      </c>
      <c r="AE581" s="545"/>
      <c r="AF581" s="546"/>
      <c r="AG581" s="547" t="s">
        <v>436</v>
      </c>
      <c r="AH581" s="548"/>
      <c r="AI581" s="549"/>
      <c r="AJ581" s="550" t="s">
        <v>439</v>
      </c>
      <c r="AK581" s="551"/>
      <c r="AL581" s="552"/>
      <c r="AN581" s="554"/>
      <c r="AO581" s="555"/>
      <c r="AP581" s="556"/>
      <c r="AQ581" s="557"/>
      <c r="AR581" s="558"/>
      <c r="AS581" s="497" t="str">
        <f t="shared" si="67"/>
        <v/>
      </c>
      <c r="AT581" s="498">
        <f t="shared" si="68"/>
        <v>42996</v>
      </c>
      <c r="AU581" s="498">
        <f t="shared" si="69"/>
        <v>42999</v>
      </c>
      <c r="AV581" s="498">
        <f t="shared" si="70"/>
        <v>43000</v>
      </c>
      <c r="AW581" s="498">
        <f t="shared" si="71"/>
        <v>43004</v>
      </c>
    </row>
    <row r="582" spans="6:49" ht="23.25" customHeight="1" x14ac:dyDescent="0.35">
      <c r="F582" s="535">
        <v>1708060</v>
      </c>
      <c r="G582" s="536" t="str">
        <f>IF(F582="","",IFERROR(VLOOKUP(F582,PROFILE!$B$6:$Z$1000,24,FALSE),""))</f>
        <v>HONDA</v>
      </c>
      <c r="H582" s="536" t="str">
        <f>IF(F582="","",IFERROR(VLOOKUP(F582,PROFILE!$B$6:$Z$1000,25,FALSE),""))</f>
        <v>CIVIC</v>
      </c>
      <c r="I582" s="536" t="str">
        <f>IF(F582="","",IFERROR(VLOOKUP(F582,PROFILE!$B$6:$Z$1000,23,FALSE),""))</f>
        <v>ฎบ9291</v>
      </c>
      <c r="J582" s="537" t="s">
        <v>2986</v>
      </c>
      <c r="K582" s="538"/>
      <c r="L582" s="539">
        <v>43003</v>
      </c>
      <c r="M582" s="540"/>
      <c r="N582" s="540"/>
      <c r="O582" s="541"/>
      <c r="P582" s="539">
        <v>43004</v>
      </c>
      <c r="Q582" s="540">
        <v>43005</v>
      </c>
      <c r="R582" s="540"/>
      <c r="S582" s="541"/>
      <c r="T582" s="538">
        <v>43006</v>
      </c>
      <c r="U582" s="539">
        <v>43007</v>
      </c>
      <c r="V582" s="541"/>
      <c r="W582" s="542"/>
      <c r="X582" s="543" t="s">
        <v>559</v>
      </c>
      <c r="Y582" s="542">
        <v>43007</v>
      </c>
      <c r="Z582" s="499" t="str">
        <f ca="1">IF(F582="","",IF(VLOOKUP(F582,PROFILE!$B$6:$L$5000,11,FALSE)&lt;&gt;"OUT",VLOOKUP(F582,PROFILE!$B$6:$L$5000,9,FALSE)-NOW(),"OUT"))</f>
        <v>OUT</v>
      </c>
      <c r="AA582" s="389">
        <f t="shared" si="66"/>
        <v>9291</v>
      </c>
      <c r="AB582" s="389">
        <v>582</v>
      </c>
      <c r="AE582" s="545"/>
      <c r="AF582" s="546"/>
      <c r="AG582" s="547" t="s">
        <v>1597</v>
      </c>
      <c r="AH582" s="548"/>
      <c r="AI582" s="549"/>
      <c r="AJ582" s="550" t="s">
        <v>439</v>
      </c>
      <c r="AK582" s="551"/>
      <c r="AL582" s="552"/>
      <c r="AN582" s="554"/>
      <c r="AO582" s="555"/>
      <c r="AP582" s="556"/>
      <c r="AQ582" s="557"/>
      <c r="AR582" s="558"/>
      <c r="AS582" s="497" t="str">
        <f t="shared" si="67"/>
        <v/>
      </c>
      <c r="AT582" s="498">
        <f t="shared" si="68"/>
        <v>43003</v>
      </c>
      <c r="AU582" s="498">
        <f t="shared" si="69"/>
        <v>43005</v>
      </c>
      <c r="AV582" s="498">
        <f t="shared" si="70"/>
        <v>43006</v>
      </c>
      <c r="AW582" s="498">
        <f t="shared" si="71"/>
        <v>43007</v>
      </c>
    </row>
    <row r="583" spans="6:49" ht="23.25" customHeight="1" x14ac:dyDescent="0.35">
      <c r="F583" s="535">
        <v>1708069</v>
      </c>
      <c r="G583" s="536" t="str">
        <f>IF(F583="","",IFERROR(VLOOKUP(F583,PROFILE!$B$6:$Z$1000,24,FALSE),""))</f>
        <v>HONDA</v>
      </c>
      <c r="H583" s="536" t="str">
        <f>IF(F583="","",IFERROR(VLOOKUP(F583,PROFILE!$B$6:$Z$1000,25,FALSE),""))</f>
        <v>CITY</v>
      </c>
      <c r="I583" s="536" t="str">
        <f>IF(F583="","",IFERROR(VLOOKUP(F583,PROFILE!$B$6:$Z$1000,23,FALSE),""))</f>
        <v>ฆค7203</v>
      </c>
      <c r="J583" s="537" t="str">
        <f>IF(F583="","",IFERROR(VLOOKUP(F583,PROFILE!$B$6:$Z$1000,17,FALSE),""))</f>
        <v>ชิ้นส่วน</v>
      </c>
      <c r="K583" s="538">
        <v>43000</v>
      </c>
      <c r="L583" s="539"/>
      <c r="M583" s="540"/>
      <c r="N583" s="540"/>
      <c r="O583" s="541"/>
      <c r="P583" s="539">
        <v>43001</v>
      </c>
      <c r="Q583" s="540"/>
      <c r="R583" s="540"/>
      <c r="S583" s="541"/>
      <c r="T583" s="538">
        <v>43003</v>
      </c>
      <c r="U583" s="539">
        <v>43004</v>
      </c>
      <c r="V583" s="541"/>
      <c r="W583" s="542"/>
      <c r="X583" s="543" t="s">
        <v>559</v>
      </c>
      <c r="Y583" s="542">
        <v>43004</v>
      </c>
      <c r="Z583" s="499" t="str">
        <f ca="1">IF(F583="","",IF(VLOOKUP(F583,PROFILE!$B$6:$L$5000,11,FALSE)&lt;&gt;"OUT",VLOOKUP(F583,PROFILE!$B$6:$L$5000,9,FALSE)-NOW(),"OUT"))</f>
        <v>OUT</v>
      </c>
      <c r="AA583" s="389">
        <f t="shared" si="66"/>
        <v>7203</v>
      </c>
      <c r="AB583" s="389">
        <v>583</v>
      </c>
      <c r="AE583" s="545"/>
      <c r="AF583" s="546"/>
      <c r="AG583" s="547" t="s">
        <v>1597</v>
      </c>
      <c r="AH583" s="548"/>
      <c r="AI583" s="549"/>
      <c r="AK583" s="551"/>
      <c r="AL583" s="552"/>
      <c r="AN583" s="554"/>
      <c r="AO583" s="555"/>
      <c r="AP583" s="556"/>
      <c r="AQ583" s="557"/>
      <c r="AR583" s="558"/>
      <c r="AS583" s="497">
        <f t="shared" si="67"/>
        <v>43000</v>
      </c>
      <c r="AT583" s="498" t="str">
        <f t="shared" si="68"/>
        <v/>
      </c>
      <c r="AU583" s="498">
        <f t="shared" si="69"/>
        <v>43001</v>
      </c>
      <c r="AV583" s="498">
        <f t="shared" si="70"/>
        <v>43003</v>
      </c>
      <c r="AW583" s="498">
        <f t="shared" si="71"/>
        <v>43004</v>
      </c>
    </row>
    <row r="584" spans="6:49" ht="23.25" customHeight="1" x14ac:dyDescent="0.35">
      <c r="F584" s="535">
        <v>1709036</v>
      </c>
      <c r="G584" s="536" t="str">
        <f>IF(F584="","",IFERROR(VLOOKUP(F584,PROFILE!$B$6:$Z$1000,24,FALSE),""))</f>
        <v>ISUZU</v>
      </c>
      <c r="H584" s="536" t="str">
        <f>IF(F584="","",IFERROR(VLOOKUP(F584,PROFILE!$B$6:$Z$1000,25,FALSE),""))</f>
        <v>D-MAX</v>
      </c>
      <c r="I584" s="536" t="str">
        <f>IF(F584="","",IFERROR(VLOOKUP(F584,PROFILE!$B$6:$Z$1000,23,FALSE),""))</f>
        <v>ปม5152</v>
      </c>
      <c r="J584" s="537" t="str">
        <f>IF(F584="","",IFERROR(VLOOKUP(F584,PROFILE!$B$6:$Z$1000,17,FALSE),""))</f>
        <v>เบา</v>
      </c>
      <c r="K584" s="538"/>
      <c r="L584" s="539">
        <v>43003</v>
      </c>
      <c r="M584" s="540"/>
      <c r="N584" s="540"/>
      <c r="O584" s="541"/>
      <c r="P584" s="539">
        <v>43004</v>
      </c>
      <c r="Q584" s="540">
        <v>43005</v>
      </c>
      <c r="R584" s="540"/>
      <c r="S584" s="541"/>
      <c r="T584" s="538">
        <v>43006</v>
      </c>
      <c r="U584" s="539">
        <v>43007</v>
      </c>
      <c r="V584" s="541"/>
      <c r="W584" s="542"/>
      <c r="X584" s="543" t="s">
        <v>559</v>
      </c>
      <c r="Y584" s="542">
        <v>43007</v>
      </c>
      <c r="Z584" s="499" t="str">
        <f ca="1">IF(F584="","",IF(VLOOKUP(F584,PROFILE!$B$6:$L$5000,11,FALSE)&lt;&gt;"OUT",VLOOKUP(F584,PROFILE!$B$6:$L$5000,9,FALSE)-NOW(),"OUT"))</f>
        <v>OUT</v>
      </c>
      <c r="AA584" s="389">
        <f t="shared" si="66"/>
        <v>5152</v>
      </c>
      <c r="AB584" s="389">
        <v>584</v>
      </c>
      <c r="AE584" s="545"/>
      <c r="AF584" s="546"/>
      <c r="AG584" s="547" t="s">
        <v>1597</v>
      </c>
      <c r="AH584" s="548"/>
      <c r="AI584" s="549"/>
      <c r="AJ584" s="550" t="s">
        <v>439</v>
      </c>
      <c r="AK584" s="551"/>
      <c r="AL584" s="552"/>
      <c r="AN584" s="554"/>
      <c r="AO584" s="555"/>
      <c r="AP584" s="556" t="s">
        <v>582</v>
      </c>
      <c r="AQ584" s="557"/>
      <c r="AR584" s="558"/>
      <c r="AS584" s="497" t="str">
        <f t="shared" si="67"/>
        <v/>
      </c>
      <c r="AT584" s="498">
        <f t="shared" si="68"/>
        <v>43003</v>
      </c>
      <c r="AU584" s="498">
        <f t="shared" si="69"/>
        <v>43005</v>
      </c>
      <c r="AV584" s="498">
        <f t="shared" si="70"/>
        <v>43006</v>
      </c>
      <c r="AW584" s="498">
        <f t="shared" si="71"/>
        <v>43007</v>
      </c>
    </row>
    <row r="585" spans="6:49" ht="23.25" customHeight="1" x14ac:dyDescent="0.35">
      <c r="F585" s="535">
        <v>1709049</v>
      </c>
      <c r="G585" s="536" t="str">
        <f>IF(F585="","",IFERROR(VLOOKUP(F585,PROFILE!$B$6:$Z$1000,24,FALSE),""))</f>
        <v>NISSAN</v>
      </c>
      <c r="H585" s="536" t="str">
        <f>IF(F585="","",IFERROR(VLOOKUP(F585,PROFILE!$B$6:$Z$1000,25,FALSE),""))</f>
        <v>TEANA</v>
      </c>
      <c r="I585" s="536" t="str">
        <f>IF(F585="","",IFERROR(VLOOKUP(F585,PROFILE!$B$6:$Z$1000,23,FALSE),""))</f>
        <v>ฎฮ6952</v>
      </c>
      <c r="J585" s="537" t="str">
        <f>IF(F585="","",IFERROR(VLOOKUP(F585,PROFILE!$B$6:$Z$1000,17,FALSE),""))</f>
        <v>ชิ้นส่วน</v>
      </c>
      <c r="K585" s="538"/>
      <c r="L585" s="539">
        <v>43003</v>
      </c>
      <c r="M585" s="540"/>
      <c r="N585" s="540"/>
      <c r="O585" s="541"/>
      <c r="P585" s="539">
        <v>43004</v>
      </c>
      <c r="Q585" s="540"/>
      <c r="R585" s="540"/>
      <c r="S585" s="541"/>
      <c r="T585" s="538">
        <v>43005</v>
      </c>
      <c r="U585" s="539">
        <v>43006</v>
      </c>
      <c r="V585" s="541"/>
      <c r="W585" s="542"/>
      <c r="X585" s="543" t="s">
        <v>559</v>
      </c>
      <c r="Y585" s="542">
        <v>43007</v>
      </c>
      <c r="Z585" s="499" t="str">
        <f ca="1">IF(F585="","",IF(VLOOKUP(F585,PROFILE!$B$6:$L$5000,11,FALSE)&lt;&gt;"OUT",VLOOKUP(F585,PROFILE!$B$6:$L$5000,9,FALSE)-NOW(),"OUT"))</f>
        <v>OUT</v>
      </c>
      <c r="AA585" s="389">
        <f t="shared" si="66"/>
        <v>6952</v>
      </c>
      <c r="AB585" s="389">
        <v>585</v>
      </c>
      <c r="AE585" s="545"/>
      <c r="AF585" s="546"/>
      <c r="AG585" s="547" t="s">
        <v>1597</v>
      </c>
      <c r="AH585" s="548"/>
      <c r="AI585" s="549"/>
      <c r="AJ585" s="550" t="s">
        <v>1266</v>
      </c>
      <c r="AK585" s="551"/>
      <c r="AL585" s="552"/>
      <c r="AN585" s="554"/>
      <c r="AO585" s="555"/>
      <c r="AP585" s="556"/>
      <c r="AQ585" s="557"/>
      <c r="AR585" s="558"/>
      <c r="AS585" s="497" t="str">
        <f t="shared" si="67"/>
        <v/>
      </c>
      <c r="AT585" s="498">
        <f t="shared" si="68"/>
        <v>43003</v>
      </c>
      <c r="AU585" s="498">
        <f t="shared" si="69"/>
        <v>43004</v>
      </c>
      <c r="AV585" s="498">
        <f t="shared" si="70"/>
        <v>43005</v>
      </c>
      <c r="AW585" s="498">
        <f t="shared" si="71"/>
        <v>43006</v>
      </c>
    </row>
    <row r="586" spans="6:49" ht="23.25" customHeight="1" x14ac:dyDescent="0.35">
      <c r="F586" s="535">
        <v>1709071</v>
      </c>
      <c r="G586" s="536" t="str">
        <f>IF(F586="","",IFERROR(VLOOKUP(F586,PROFILE!$B$6:$Z$1000,24,FALSE),""))</f>
        <v>TOYOTA</v>
      </c>
      <c r="H586" s="536" t="str">
        <f>IF(F586="","",IFERROR(VLOOKUP(F586,PROFILE!$B$6:$Z$1000,25,FALSE),""))</f>
        <v>ALTIS</v>
      </c>
      <c r="I586" s="536" t="str">
        <f>IF(F586="","",IFERROR(VLOOKUP(F586,PROFILE!$B$6:$Z$1000,23,FALSE),""))</f>
        <v>6กช7981</v>
      </c>
      <c r="J586" s="537" t="str">
        <f>IF(F586="","",IFERROR(VLOOKUP(F586,PROFILE!$B$6:$Z$1000,17,FALSE),""))</f>
        <v>กลาง</v>
      </c>
      <c r="K586" s="538"/>
      <c r="L586" s="539">
        <v>43003</v>
      </c>
      <c r="M586" s="540"/>
      <c r="N586" s="540"/>
      <c r="O586" s="541"/>
      <c r="P586" s="539">
        <v>43004</v>
      </c>
      <c r="Q586" s="540">
        <v>43005</v>
      </c>
      <c r="R586" s="540"/>
      <c r="S586" s="541"/>
      <c r="T586" s="538">
        <v>43006</v>
      </c>
      <c r="U586" s="539">
        <v>43007</v>
      </c>
      <c r="V586" s="541"/>
      <c r="W586" s="542">
        <v>43008</v>
      </c>
      <c r="X586" s="543" t="s">
        <v>559</v>
      </c>
      <c r="Y586" s="542">
        <v>43008</v>
      </c>
      <c r="Z586" s="499">
        <f ca="1">IF(F586="","",IF(VLOOKUP(F586,PROFILE!$B$6:$L$5000,11,FALSE)&lt;&gt;"OUT",VLOOKUP(F586,PROFILE!$B$6:$L$5000,9,FALSE)-NOW(),"OUT"))</f>
        <v>-43032.973902430553</v>
      </c>
      <c r="AA586" s="389">
        <f t="shared" si="66"/>
        <v>7981</v>
      </c>
      <c r="AB586" s="389">
        <v>586</v>
      </c>
      <c r="AE586" s="545"/>
      <c r="AF586" s="546"/>
      <c r="AG586" s="547" t="s">
        <v>1597</v>
      </c>
      <c r="AH586" s="548"/>
      <c r="AI586" s="549"/>
      <c r="AJ586" s="550" t="s">
        <v>1266</v>
      </c>
      <c r="AK586" s="551"/>
      <c r="AL586" s="552"/>
      <c r="AN586" s="554"/>
      <c r="AO586" s="555"/>
      <c r="AP586" s="556"/>
      <c r="AQ586" s="557"/>
      <c r="AR586" s="558"/>
      <c r="AS586" s="497" t="str">
        <f t="shared" si="67"/>
        <v/>
      </c>
      <c r="AT586" s="498">
        <f t="shared" si="68"/>
        <v>43003</v>
      </c>
      <c r="AU586" s="498">
        <f t="shared" si="69"/>
        <v>43005</v>
      </c>
      <c r="AV586" s="498">
        <f t="shared" si="70"/>
        <v>43006</v>
      </c>
      <c r="AW586" s="498">
        <f t="shared" si="71"/>
        <v>43008</v>
      </c>
    </row>
    <row r="587" spans="6:49" ht="23.25" customHeight="1" x14ac:dyDescent="0.35">
      <c r="F587" s="535">
        <v>1709072</v>
      </c>
      <c r="G587" s="536" t="str">
        <f>IF(F587="","",IFERROR(VLOOKUP(F587,PROFILE!$B$6:$Z$1000,24,FALSE),""))</f>
        <v>TOYOTA</v>
      </c>
      <c r="H587" s="536" t="str">
        <f>IF(F587="","",IFERROR(VLOOKUP(F587,PROFILE!$B$6:$Z$1000,25,FALSE),""))</f>
        <v>TIGER D4D</v>
      </c>
      <c r="I587" s="536" t="str">
        <f>IF(F587="","",IFERROR(VLOOKUP(F587,PROFILE!$B$6:$Z$1000,23,FALSE),""))</f>
        <v>ณธ7078</v>
      </c>
      <c r="J587" s="537" t="str">
        <f>IF(F587="","",IFERROR(VLOOKUP(F587,PROFILE!$B$6:$Z$1000,17,FALSE),""))</f>
        <v>รอบคัน</v>
      </c>
      <c r="K587" s="538">
        <v>43003</v>
      </c>
      <c r="L587" s="539">
        <v>43004</v>
      </c>
      <c r="M587" s="540"/>
      <c r="N587" s="540"/>
      <c r="O587" s="541"/>
      <c r="P587" s="539">
        <v>43005</v>
      </c>
      <c r="Q587" s="540">
        <v>43006</v>
      </c>
      <c r="R587" s="540">
        <v>43007</v>
      </c>
      <c r="S587" s="541">
        <v>43008</v>
      </c>
      <c r="T587" s="538">
        <v>43010</v>
      </c>
      <c r="U587" s="539">
        <v>43011</v>
      </c>
      <c r="V587" s="541">
        <v>43012</v>
      </c>
      <c r="W587" s="542">
        <v>43013</v>
      </c>
      <c r="X587" s="543" t="s">
        <v>559</v>
      </c>
      <c r="Y587" s="542">
        <v>43015</v>
      </c>
      <c r="Z587" s="499" t="str">
        <f ca="1">IF(F587="","",IF(VLOOKUP(F587,PROFILE!$B$6:$L$5000,11,FALSE)&lt;&gt;"OUT",VLOOKUP(F587,PROFILE!$B$6:$L$5000,9,FALSE)-NOW(),"OUT"))</f>
        <v>OUT</v>
      </c>
      <c r="AA587" s="389">
        <f t="shared" si="66"/>
        <v>7078</v>
      </c>
      <c r="AB587" s="389">
        <v>587</v>
      </c>
      <c r="AE587" s="545"/>
      <c r="AF587" s="546"/>
      <c r="AG587" s="547" t="s">
        <v>1597</v>
      </c>
      <c r="AH587" s="548"/>
      <c r="AI587" s="549"/>
      <c r="AJ587" s="550" t="s">
        <v>581</v>
      </c>
      <c r="AK587" s="551"/>
      <c r="AL587" s="552"/>
      <c r="AN587" s="554"/>
      <c r="AO587" s="555"/>
      <c r="AP587" s="556"/>
      <c r="AQ587" s="557"/>
      <c r="AR587" s="558"/>
      <c r="AS587" s="497">
        <f t="shared" si="67"/>
        <v>43003</v>
      </c>
      <c r="AT587" s="498">
        <f t="shared" si="68"/>
        <v>43004</v>
      </c>
      <c r="AU587" s="498">
        <f t="shared" si="69"/>
        <v>43008</v>
      </c>
      <c r="AV587" s="498">
        <f t="shared" si="70"/>
        <v>43010</v>
      </c>
      <c r="AW587" s="498">
        <f t="shared" si="71"/>
        <v>43013</v>
      </c>
    </row>
    <row r="588" spans="6:49" ht="23.25" customHeight="1" x14ac:dyDescent="0.35">
      <c r="F588" s="535">
        <v>1703011</v>
      </c>
      <c r="G588" s="536" t="str">
        <f>IF(F588="","",IFERROR(VLOOKUP(F588,PROFILE!$B$6:$Z$1000,24,FALSE),""))</f>
        <v>ISUZU</v>
      </c>
      <c r="H588" s="536" t="str">
        <f>IF(F588="","",IFERROR(VLOOKUP(F588,PROFILE!$B$6:$Z$1000,25,FALSE),""))</f>
        <v>MU-7</v>
      </c>
      <c r="I588" s="536" t="str">
        <f>IF(F588="","",IFERROR(VLOOKUP(F588,PROFILE!$B$6:$Z$1000,23,FALSE),""))</f>
        <v>ญต8787</v>
      </c>
      <c r="J588" s="537" t="str">
        <f>IF(F588="","",IFERROR(VLOOKUP(F588,PROFILE!$B$6:$Z$1000,17,FALSE),""))</f>
        <v>โคม่า</v>
      </c>
      <c r="K588" s="538"/>
      <c r="L588" s="539"/>
      <c r="M588" s="540"/>
      <c r="N588" s="540"/>
      <c r="O588" s="541"/>
      <c r="P588" s="539"/>
      <c r="Q588" s="540"/>
      <c r="R588" s="540"/>
      <c r="S588" s="541"/>
      <c r="T588" s="538"/>
      <c r="U588" s="539"/>
      <c r="V588" s="541"/>
      <c r="W588" s="542"/>
      <c r="X588" s="543" t="s">
        <v>1157</v>
      </c>
      <c r="Y588" s="542" t="str">
        <f t="shared" si="72"/>
        <v>ยังไม่กำหนด</v>
      </c>
      <c r="Z588" s="499">
        <f ca="1">IF(F588="","",IF(VLOOKUP(F588,PROFILE!$B$6:$L$5000,11,FALSE)&lt;&gt;"OUT",VLOOKUP(F588,PROFILE!$B$6:$L$5000,9,FALSE)-NOW(),"OUT"))</f>
        <v>-43032.973902430553</v>
      </c>
      <c r="AA588" s="389">
        <f t="shared" ref="AA588:AA651" si="73">IFERROR(VALUE(RIGHT(I588,4)),IFERROR(VALUE(RIGHT(I588,3)),VALUE(RIGHT(I588,2))))</f>
        <v>8787</v>
      </c>
      <c r="AB588" s="389">
        <v>588</v>
      </c>
      <c r="AE588" s="545"/>
      <c r="AF588" s="546"/>
      <c r="AH588" s="548"/>
      <c r="AI588" s="549"/>
      <c r="AK588" s="551"/>
      <c r="AL588" s="552"/>
      <c r="AN588" s="554"/>
      <c r="AO588" s="555"/>
      <c r="AP588" s="556"/>
      <c r="AQ588" s="557"/>
      <c r="AR588" s="558"/>
      <c r="AS588" s="497" t="str">
        <f t="shared" ref="AS588:AS651" si="74">IF(K588="","",K588)</f>
        <v/>
      </c>
      <c r="AT588" s="498" t="str">
        <f t="shared" ref="AT588:AT651" si="75">IF(L588="","",MAX(L588:O588))</f>
        <v/>
      </c>
      <c r="AU588" s="498" t="str">
        <f t="shared" ref="AU588:AU651" si="76">IF(P588="","",MAX(P588:S588))</f>
        <v/>
      </c>
      <c r="AV588" s="498" t="str">
        <f t="shared" ref="AV588:AV651" si="77">IF(T588="","",T588)</f>
        <v/>
      </c>
      <c r="AW588" s="498" t="str">
        <f t="shared" ref="AW588:AW651" si="78">IF(P588="","",MAX(U588:W588))</f>
        <v/>
      </c>
    </row>
    <row r="589" spans="6:49" ht="23.25" customHeight="1" x14ac:dyDescent="0.35">
      <c r="F589" s="535">
        <v>1706018</v>
      </c>
      <c r="G589" s="536" t="str">
        <f>IF(F589="","",IFERROR(VLOOKUP(F589,PROFILE!$B$6:$Z$1000,24,FALSE),""))</f>
        <v>MAZDA</v>
      </c>
      <c r="H589" s="536">
        <f>IF(F589="","",IFERROR(VLOOKUP(F589,PROFILE!$B$6:$Z$1000,25,FALSE),""))</f>
        <v>2</v>
      </c>
      <c r="I589" s="536" t="str">
        <f>IF(F589="","",IFERROR(VLOOKUP(F589,PROFILE!$B$6:$Z$1000,23,FALSE),""))</f>
        <v>2กด309</v>
      </c>
      <c r="J589" s="537" t="str">
        <f>IF(F589="","",IFERROR(VLOOKUP(F589,PROFILE!$B$6:$Z$1000,17,FALSE),""))</f>
        <v>โคม่า</v>
      </c>
      <c r="K589" s="538"/>
      <c r="L589" s="539"/>
      <c r="M589" s="540"/>
      <c r="N589" s="540"/>
      <c r="O589" s="541"/>
      <c r="P589" s="539"/>
      <c r="Q589" s="540"/>
      <c r="R589" s="540"/>
      <c r="S589" s="541"/>
      <c r="T589" s="538"/>
      <c r="U589" s="539"/>
      <c r="V589" s="541"/>
      <c r="W589" s="542"/>
      <c r="X589" s="543" t="s">
        <v>755</v>
      </c>
      <c r="Y589" s="542" t="str">
        <f t="shared" si="72"/>
        <v>ยังไม่กำหนด</v>
      </c>
      <c r="Z589" s="499">
        <f ca="1">IF(F589="","",IF(VLOOKUP(F589,PROFILE!$B$6:$L$5000,11,FALSE)&lt;&gt;"OUT",VLOOKUP(F589,PROFILE!$B$6:$L$5000,9,FALSE)-NOW(),"OUT"))</f>
        <v>-43032.973902430553</v>
      </c>
      <c r="AA589" s="389">
        <f t="shared" si="73"/>
        <v>309</v>
      </c>
      <c r="AB589" s="389">
        <v>589</v>
      </c>
      <c r="AE589" s="545"/>
      <c r="AF589" s="546"/>
      <c r="AH589" s="548"/>
      <c r="AI589" s="549"/>
      <c r="AK589" s="551"/>
      <c r="AL589" s="552"/>
      <c r="AN589" s="554"/>
      <c r="AO589" s="555"/>
      <c r="AP589" s="556"/>
      <c r="AQ589" s="557"/>
      <c r="AR589" s="558"/>
      <c r="AS589" s="497" t="str">
        <f t="shared" si="74"/>
        <v/>
      </c>
      <c r="AT589" s="498" t="str">
        <f t="shared" si="75"/>
        <v/>
      </c>
      <c r="AU589" s="498" t="str">
        <f t="shared" si="76"/>
        <v/>
      </c>
      <c r="AV589" s="498" t="str">
        <f t="shared" si="77"/>
        <v/>
      </c>
      <c r="AW589" s="498" t="str">
        <f t="shared" si="78"/>
        <v/>
      </c>
    </row>
    <row r="590" spans="6:49" ht="23.25" customHeight="1" x14ac:dyDescent="0.35">
      <c r="F590" s="535">
        <v>1708056</v>
      </c>
      <c r="G590" s="536" t="str">
        <f>IF(F590="","",IFERROR(VLOOKUP(F590,PROFILE!$B$6:$Z$1000,24,FALSE),""))</f>
        <v>HONDA</v>
      </c>
      <c r="H590" s="536" t="str">
        <f>IF(F590="","",IFERROR(VLOOKUP(F590,PROFILE!$B$6:$Z$1000,25,FALSE),""))</f>
        <v>CITY</v>
      </c>
      <c r="I590" s="536" t="str">
        <f>IF(F590="","",IFERROR(VLOOKUP(F590,PROFILE!$B$6:$Z$1000,23,FALSE),""))</f>
        <v>ญร5363</v>
      </c>
      <c r="J590" s="537" t="str">
        <f>IF(F590="","",IFERROR(VLOOKUP(F590,PROFILE!$B$6:$Z$1000,17,FALSE),""))</f>
        <v>โคม่า</v>
      </c>
      <c r="K590" s="538"/>
      <c r="L590" s="539"/>
      <c r="M590" s="540"/>
      <c r="N590" s="540"/>
      <c r="O590" s="541"/>
      <c r="P590" s="539"/>
      <c r="Q590" s="540"/>
      <c r="R590" s="540"/>
      <c r="S590" s="541"/>
      <c r="T590" s="538"/>
      <c r="U590" s="539"/>
      <c r="V590" s="541"/>
      <c r="W590" s="542"/>
      <c r="X590" s="543" t="s">
        <v>1157</v>
      </c>
      <c r="Y590" s="542" t="str">
        <f t="shared" si="72"/>
        <v>ยังไม่กำหนด</v>
      </c>
      <c r="Z590" s="499">
        <f ca="1">IF(F590="","",IF(VLOOKUP(F590,PROFILE!$B$6:$L$5000,11,FALSE)&lt;&gt;"OUT",VLOOKUP(F590,PROFILE!$B$6:$L$5000,9,FALSE)-NOW(),"OUT"))</f>
        <v>-43032.973902430553</v>
      </c>
      <c r="AA590" s="389">
        <f t="shared" si="73"/>
        <v>5363</v>
      </c>
      <c r="AB590" s="389">
        <v>590</v>
      </c>
      <c r="AE590" s="545"/>
      <c r="AF590" s="546"/>
      <c r="AH590" s="548"/>
      <c r="AI590" s="549"/>
      <c r="AK590" s="551"/>
      <c r="AL590" s="552"/>
      <c r="AN590" s="554"/>
      <c r="AO590" s="555"/>
      <c r="AP590" s="556"/>
      <c r="AQ590" s="557"/>
      <c r="AR590" s="558"/>
      <c r="AS590" s="497" t="str">
        <f t="shared" si="74"/>
        <v/>
      </c>
      <c r="AT590" s="498" t="str">
        <f t="shared" si="75"/>
        <v/>
      </c>
      <c r="AU590" s="498" t="str">
        <f t="shared" si="76"/>
        <v/>
      </c>
      <c r="AV590" s="498" t="str">
        <f t="shared" si="77"/>
        <v/>
      </c>
      <c r="AW590" s="498" t="str">
        <f t="shared" si="78"/>
        <v/>
      </c>
    </row>
    <row r="591" spans="6:49" ht="23.25" customHeight="1" x14ac:dyDescent="0.35">
      <c r="F591" s="535">
        <v>1709043</v>
      </c>
      <c r="G591" s="536" t="str">
        <f>IF(F591="","",IFERROR(VLOOKUP(F591,PROFILE!$B$6:$Z$1000,24,FALSE),""))</f>
        <v>TOYOTA</v>
      </c>
      <c r="H591" s="536" t="str">
        <f>IF(F591="","",IFERROR(VLOOKUP(F591,PROFILE!$B$6:$Z$1000,25,FALSE),""))</f>
        <v>VIGO</v>
      </c>
      <c r="I591" s="536" t="str">
        <f>IF(F591="","",IFERROR(VLOOKUP(F591,PROFILE!$B$6:$Z$1000,23,FALSE),""))</f>
        <v>ฒอ5864</v>
      </c>
      <c r="J591" s="537" t="str">
        <f>IF(F591="","",IFERROR(VLOOKUP(F591,PROFILE!$B$6:$Z$1000,17,FALSE),""))</f>
        <v>โคม่า</v>
      </c>
      <c r="K591" s="538"/>
      <c r="L591" s="539"/>
      <c r="M591" s="540"/>
      <c r="N591" s="540"/>
      <c r="O591" s="541"/>
      <c r="P591" s="539"/>
      <c r="Q591" s="540"/>
      <c r="R591" s="540"/>
      <c r="S591" s="541"/>
      <c r="T591" s="538"/>
      <c r="U591" s="539"/>
      <c r="V591" s="541"/>
      <c r="W591" s="542"/>
      <c r="X591" s="543" t="s">
        <v>1157</v>
      </c>
      <c r="Y591" s="542" t="str">
        <f t="shared" si="72"/>
        <v>ยังไม่กำหนด</v>
      </c>
      <c r="Z591" s="499">
        <f ca="1">IF(F591="","",IF(VLOOKUP(F591,PROFILE!$B$6:$L$5000,11,FALSE)&lt;&gt;"OUT",VLOOKUP(F591,PROFILE!$B$6:$L$5000,9,FALSE)-NOW(),"OUT"))</f>
        <v>-43032.973902430553</v>
      </c>
      <c r="AA591" s="389">
        <f t="shared" si="73"/>
        <v>5864</v>
      </c>
      <c r="AB591" s="389">
        <v>591</v>
      </c>
      <c r="AE591" s="545"/>
      <c r="AF591" s="546"/>
      <c r="AH591" s="548"/>
      <c r="AI591" s="549"/>
      <c r="AK591" s="551"/>
      <c r="AL591" s="552"/>
      <c r="AN591" s="554"/>
      <c r="AO591" s="555"/>
      <c r="AP591" s="556"/>
      <c r="AQ591" s="557"/>
      <c r="AR591" s="558"/>
      <c r="AS591" s="497" t="str">
        <f t="shared" si="74"/>
        <v/>
      </c>
      <c r="AT591" s="498" t="str">
        <f t="shared" si="75"/>
        <v/>
      </c>
      <c r="AU591" s="498" t="str">
        <f t="shared" si="76"/>
        <v/>
      </c>
      <c r="AV591" s="498" t="str">
        <f t="shared" si="77"/>
        <v/>
      </c>
      <c r="AW591" s="498" t="str">
        <f t="shared" si="78"/>
        <v/>
      </c>
    </row>
    <row r="592" spans="6:49" ht="23.25" customHeight="1" x14ac:dyDescent="0.35">
      <c r="F592" s="535">
        <v>1709051</v>
      </c>
      <c r="G592" s="536" t="str">
        <f>IF(F592="","",IFERROR(VLOOKUP(F592,PROFILE!$B$6:$Z$1000,24,FALSE),""))</f>
        <v>HONDA</v>
      </c>
      <c r="H592" s="536" t="str">
        <f>IF(F592="","",IFERROR(VLOOKUP(F592,PROFILE!$B$6:$Z$1000,25,FALSE),""))</f>
        <v>CIVIC</v>
      </c>
      <c r="I592" s="536" t="str">
        <f>IF(F592="","",IFERROR(VLOOKUP(F592,PROFILE!$B$6:$Z$1000,23,FALSE),""))</f>
        <v>ฌง3136</v>
      </c>
      <c r="J592" s="537" t="str">
        <f>IF(F592="","",IFERROR(VLOOKUP(F592,PROFILE!$B$6:$Z$1000,17,FALSE),""))</f>
        <v>โคม่า</v>
      </c>
      <c r="K592" s="538"/>
      <c r="L592" s="539"/>
      <c r="M592" s="540"/>
      <c r="N592" s="540"/>
      <c r="O592" s="541"/>
      <c r="P592" s="539"/>
      <c r="Q592" s="540"/>
      <c r="R592" s="540"/>
      <c r="S592" s="541"/>
      <c r="T592" s="538"/>
      <c r="U592" s="539"/>
      <c r="V592" s="541"/>
      <c r="W592" s="542"/>
      <c r="X592" s="543" t="s">
        <v>1157</v>
      </c>
      <c r="Y592" s="542" t="str">
        <f t="shared" si="72"/>
        <v>ยังไม่กำหนด</v>
      </c>
      <c r="Z592" s="499">
        <f ca="1">IF(F592="","",IF(VLOOKUP(F592,PROFILE!$B$6:$L$5000,11,FALSE)&lt;&gt;"OUT",VLOOKUP(F592,PROFILE!$B$6:$L$5000,9,FALSE)-NOW(),"OUT"))</f>
        <v>-43032.973902430553</v>
      </c>
      <c r="AA592" s="389">
        <f t="shared" si="73"/>
        <v>3136</v>
      </c>
      <c r="AB592" s="389">
        <v>592</v>
      </c>
      <c r="AE592" s="545"/>
      <c r="AF592" s="546"/>
      <c r="AH592" s="548"/>
      <c r="AI592" s="549"/>
      <c r="AK592" s="551"/>
      <c r="AL592" s="552"/>
      <c r="AN592" s="554"/>
      <c r="AO592" s="555"/>
      <c r="AP592" s="556"/>
      <c r="AQ592" s="557"/>
      <c r="AR592" s="558"/>
      <c r="AS592" s="497" t="str">
        <f t="shared" si="74"/>
        <v/>
      </c>
      <c r="AT592" s="498" t="str">
        <f t="shared" si="75"/>
        <v/>
      </c>
      <c r="AU592" s="498" t="str">
        <f t="shared" si="76"/>
        <v/>
      </c>
      <c r="AV592" s="498" t="str">
        <f t="shared" si="77"/>
        <v/>
      </c>
      <c r="AW592" s="498" t="str">
        <f t="shared" si="78"/>
        <v/>
      </c>
    </row>
    <row r="593" spans="6:49" ht="23.25" customHeight="1" x14ac:dyDescent="0.35">
      <c r="F593" s="535">
        <v>1709062</v>
      </c>
      <c r="G593" s="536" t="str">
        <f>IF(F593="","",IFERROR(VLOOKUP(F593,PROFILE!$B$6:$Z$1000,24,FALSE),""))</f>
        <v>HONDA</v>
      </c>
      <c r="H593" s="536" t="str">
        <f>IF(F593="","",IFERROR(VLOOKUP(F593,PROFILE!$B$6:$Z$1000,25,FALSE),""))</f>
        <v>ACCORD</v>
      </c>
      <c r="I593" s="536" t="str">
        <f>IF(F593="","",IFERROR(VLOOKUP(F593,PROFILE!$B$6:$Z$1000,23,FALSE),""))</f>
        <v>ญฐ6440</v>
      </c>
      <c r="J593" s="537" t="str">
        <f>IF(F593="","",IFERROR(VLOOKUP(F593,PROFILE!$B$6:$Z$1000,17,FALSE),""))</f>
        <v>โคม่า</v>
      </c>
      <c r="K593" s="538"/>
      <c r="L593" s="539"/>
      <c r="M593" s="540"/>
      <c r="N593" s="540"/>
      <c r="O593" s="541"/>
      <c r="P593" s="539"/>
      <c r="Q593" s="540"/>
      <c r="R593" s="540"/>
      <c r="S593" s="541"/>
      <c r="T593" s="538"/>
      <c r="U593" s="539"/>
      <c r="V593" s="541"/>
      <c r="W593" s="542"/>
      <c r="X593" s="543" t="s">
        <v>1157</v>
      </c>
      <c r="Y593" s="542" t="str">
        <f t="shared" si="72"/>
        <v>ยังไม่กำหนด</v>
      </c>
      <c r="Z593" s="499">
        <f ca="1">IF(F593="","",IF(VLOOKUP(F593,PROFILE!$B$6:$L$5000,11,FALSE)&lt;&gt;"OUT",VLOOKUP(F593,PROFILE!$B$6:$L$5000,9,FALSE)-NOW(),"OUT"))</f>
        <v>-43032.973902430553</v>
      </c>
      <c r="AA593" s="389">
        <f t="shared" si="73"/>
        <v>6440</v>
      </c>
      <c r="AB593" s="389">
        <v>593</v>
      </c>
      <c r="AE593" s="545"/>
      <c r="AF593" s="546"/>
      <c r="AH593" s="548"/>
      <c r="AI593" s="549"/>
      <c r="AK593" s="551"/>
      <c r="AL593" s="552"/>
      <c r="AN593" s="554"/>
      <c r="AO593" s="555"/>
      <c r="AP593" s="556"/>
      <c r="AQ593" s="557"/>
      <c r="AR593" s="558"/>
      <c r="AS593" s="497" t="str">
        <f t="shared" si="74"/>
        <v/>
      </c>
      <c r="AT593" s="498" t="str">
        <f t="shared" si="75"/>
        <v/>
      </c>
      <c r="AU593" s="498" t="str">
        <f t="shared" si="76"/>
        <v/>
      </c>
      <c r="AV593" s="498" t="str">
        <f t="shared" si="77"/>
        <v/>
      </c>
      <c r="AW593" s="498" t="str">
        <f t="shared" si="78"/>
        <v/>
      </c>
    </row>
    <row r="594" spans="6:49" ht="23.25" customHeight="1" x14ac:dyDescent="0.35">
      <c r="F594" s="535">
        <v>1709068</v>
      </c>
      <c r="G594" s="536" t="str">
        <f>IF(F594="","",IFERROR(VLOOKUP(F594,PROFILE!$B$6:$Z$1000,24,FALSE),""))</f>
        <v>ISUZU</v>
      </c>
      <c r="H594" s="536" t="str">
        <f>IF(F594="","",IFERROR(VLOOKUP(F594,PROFILE!$B$6:$Z$1000,25,FALSE),""))</f>
        <v>D-MAX</v>
      </c>
      <c r="I594" s="536" t="str">
        <f>IF(F594="","",IFERROR(VLOOKUP(F594,PROFILE!$B$6:$Z$1000,23,FALSE),""))</f>
        <v>ฒก5110</v>
      </c>
      <c r="J594" s="537" t="str">
        <f>IF(F594="","",IFERROR(VLOOKUP(F594,PROFILE!$B$6:$Z$1000,17,FALSE),""))</f>
        <v>โคม่า</v>
      </c>
      <c r="K594" s="538"/>
      <c r="L594" s="539"/>
      <c r="M594" s="540"/>
      <c r="N594" s="540"/>
      <c r="O594" s="541"/>
      <c r="P594" s="539"/>
      <c r="Q594" s="540"/>
      <c r="R594" s="540"/>
      <c r="S594" s="541"/>
      <c r="T594" s="538"/>
      <c r="U594" s="539"/>
      <c r="V594" s="541"/>
      <c r="W594" s="542"/>
      <c r="X594" s="543" t="s">
        <v>1157</v>
      </c>
      <c r="Y594" s="542" t="str">
        <f t="shared" si="72"/>
        <v>ยังไม่กำหนด</v>
      </c>
      <c r="Z594" s="499">
        <f ca="1">IF(F594="","",IF(VLOOKUP(F594,PROFILE!$B$6:$L$5000,11,FALSE)&lt;&gt;"OUT",VLOOKUP(F594,PROFILE!$B$6:$L$5000,9,FALSE)-NOW(),"OUT"))</f>
        <v>-43032.973902430553</v>
      </c>
      <c r="AA594" s="389">
        <f t="shared" si="73"/>
        <v>5110</v>
      </c>
      <c r="AB594" s="389">
        <v>594</v>
      </c>
      <c r="AE594" s="545"/>
      <c r="AF594" s="546"/>
      <c r="AH594" s="548"/>
      <c r="AI594" s="549"/>
      <c r="AK594" s="551"/>
      <c r="AL594" s="552"/>
      <c r="AN594" s="554"/>
      <c r="AO594" s="555"/>
      <c r="AP594" s="556"/>
      <c r="AQ594" s="557"/>
      <c r="AR594" s="558"/>
      <c r="AS594" s="497" t="str">
        <f t="shared" si="74"/>
        <v/>
      </c>
      <c r="AT594" s="498" t="str">
        <f t="shared" si="75"/>
        <v/>
      </c>
      <c r="AU594" s="498" t="str">
        <f t="shared" si="76"/>
        <v/>
      </c>
      <c r="AV594" s="498" t="str">
        <f t="shared" si="77"/>
        <v/>
      </c>
      <c r="AW594" s="498" t="str">
        <f t="shared" si="78"/>
        <v/>
      </c>
    </row>
    <row r="595" spans="6:49" ht="23.25" customHeight="1" x14ac:dyDescent="0.35">
      <c r="F595" s="535">
        <v>1708051</v>
      </c>
      <c r="G595" s="536" t="str">
        <f>IF(F595="","",IFERROR(VLOOKUP(F595,PROFILE!$B$6:$Z$1000,24,FALSE),""))</f>
        <v>ISUZU</v>
      </c>
      <c r="H595" s="536" t="str">
        <f>IF(F595="","",IFERROR(VLOOKUP(F595,PROFILE!$B$6:$Z$1000,25,FALSE),""))</f>
        <v>D-MAX</v>
      </c>
      <c r="I595" s="536" t="str">
        <f>IF(F595="","",IFERROR(VLOOKUP(F595,PROFILE!$B$6:$Z$1000,23,FALSE),""))</f>
        <v>ฒศ2032</v>
      </c>
      <c r="J595" s="537" t="str">
        <f>IF(F595="","",IFERROR(VLOOKUP(F595,PROFILE!$B$6:$Z$1000,17,FALSE),""))</f>
        <v>กลาง</v>
      </c>
      <c r="K595" s="538"/>
      <c r="L595" s="539">
        <v>43007</v>
      </c>
      <c r="M595" s="540"/>
      <c r="N595" s="540"/>
      <c r="O595" s="541"/>
      <c r="P595" s="539">
        <v>43008</v>
      </c>
      <c r="Q595" s="540">
        <v>43010</v>
      </c>
      <c r="R595" s="540"/>
      <c r="S595" s="541"/>
      <c r="T595" s="538">
        <v>43011</v>
      </c>
      <c r="U595" s="539">
        <v>43012</v>
      </c>
      <c r="V595" s="541"/>
      <c r="W595" s="542">
        <v>43013</v>
      </c>
      <c r="X595" s="543" t="s">
        <v>559</v>
      </c>
      <c r="Y595" s="542">
        <v>43013</v>
      </c>
      <c r="Z595" s="499" t="str">
        <f ca="1">IF(F595="","",IF(VLOOKUP(F595,PROFILE!$B$6:$L$5000,11,FALSE)&lt;&gt;"OUT",VLOOKUP(F595,PROFILE!$B$6:$L$5000,9,FALSE)-NOW(),"OUT"))</f>
        <v>OUT</v>
      </c>
      <c r="AA595" s="389">
        <f t="shared" si="73"/>
        <v>2032</v>
      </c>
      <c r="AB595" s="389">
        <v>595</v>
      </c>
      <c r="AE595" s="545"/>
      <c r="AF595" s="546"/>
      <c r="AG595" s="547" t="s">
        <v>1597</v>
      </c>
      <c r="AH595" s="548"/>
      <c r="AI595" s="549"/>
      <c r="AJ595" s="550" t="s">
        <v>581</v>
      </c>
      <c r="AK595" s="551"/>
      <c r="AL595" s="552"/>
      <c r="AN595" s="554"/>
      <c r="AO595" s="555"/>
      <c r="AP595" s="556"/>
      <c r="AQ595" s="557"/>
      <c r="AR595" s="558"/>
      <c r="AS595" s="497" t="str">
        <f t="shared" si="74"/>
        <v/>
      </c>
      <c r="AT595" s="498">
        <f t="shared" si="75"/>
        <v>43007</v>
      </c>
      <c r="AU595" s="498">
        <f t="shared" si="76"/>
        <v>43010</v>
      </c>
      <c r="AV595" s="498">
        <f t="shared" si="77"/>
        <v>43011</v>
      </c>
      <c r="AW595" s="498">
        <f t="shared" si="78"/>
        <v>43013</v>
      </c>
    </row>
    <row r="596" spans="6:49" ht="23.25" customHeight="1" x14ac:dyDescent="0.35">
      <c r="F596" s="535">
        <v>1709025</v>
      </c>
      <c r="G596" s="536" t="str">
        <f>IF(F596="","",IFERROR(VLOOKUP(F596,PROFILE!$B$6:$Z$1000,24,FALSE),""))</f>
        <v>HONDA</v>
      </c>
      <c r="H596" s="536" t="str">
        <f>IF(F596="","",IFERROR(VLOOKUP(F596,PROFILE!$B$6:$Z$1000,25,FALSE),""))</f>
        <v>CIVIC</v>
      </c>
      <c r="I596" s="536" t="str">
        <f>IF(F596="","",IFERROR(VLOOKUP(F596,PROFILE!$B$6:$Z$1000,23,FALSE),""))</f>
        <v>ฎน746</v>
      </c>
      <c r="J596" s="537" t="str">
        <f>IF(F596="","",IFERROR(VLOOKUP(F596,PROFILE!$B$6:$Z$1000,17,FALSE),""))</f>
        <v>กลาง</v>
      </c>
      <c r="K596" s="538"/>
      <c r="L596" s="539">
        <v>42977</v>
      </c>
      <c r="M596" s="540"/>
      <c r="N596" s="540"/>
      <c r="O596" s="541"/>
      <c r="P596" s="539">
        <v>42978</v>
      </c>
      <c r="Q596" s="540">
        <v>42979</v>
      </c>
      <c r="R596" s="540"/>
      <c r="S596" s="541"/>
      <c r="T596" s="538">
        <v>42980</v>
      </c>
      <c r="U596" s="539">
        <v>42982</v>
      </c>
      <c r="V596" s="541"/>
      <c r="W596" s="542">
        <v>42983</v>
      </c>
      <c r="X596" s="711" t="s">
        <v>559</v>
      </c>
      <c r="Y596" s="542">
        <v>42983</v>
      </c>
      <c r="Z596" s="499" t="str">
        <f ca="1">IF(F596="","",IF(VLOOKUP(F596,PROFILE!$B$6:$L$5000,11,FALSE)&lt;&gt;"OUT",VLOOKUP(F596,PROFILE!$B$6:$L$5000,9,FALSE)-NOW(),"OUT"))</f>
        <v>OUT</v>
      </c>
      <c r="AA596" s="389">
        <f t="shared" si="73"/>
        <v>746</v>
      </c>
      <c r="AB596" s="389">
        <v>596</v>
      </c>
      <c r="AD596" s="544" t="s">
        <v>440</v>
      </c>
      <c r="AE596" s="545"/>
      <c r="AF596" s="546"/>
      <c r="AG596" s="547" t="s">
        <v>1597</v>
      </c>
      <c r="AH596" s="548"/>
      <c r="AI596" s="549"/>
      <c r="AJ596" s="550" t="s">
        <v>2719</v>
      </c>
      <c r="AK596" s="551"/>
      <c r="AL596" s="552"/>
      <c r="AN596" s="554"/>
      <c r="AO596" s="555"/>
      <c r="AP596" s="556"/>
      <c r="AQ596" s="557"/>
      <c r="AR596" s="558"/>
      <c r="AS596" s="497" t="str">
        <f t="shared" si="74"/>
        <v/>
      </c>
      <c r="AT596" s="498">
        <f t="shared" si="75"/>
        <v>42977</v>
      </c>
      <c r="AU596" s="498">
        <f t="shared" si="76"/>
        <v>42979</v>
      </c>
      <c r="AV596" s="498">
        <f t="shared" si="77"/>
        <v>42980</v>
      </c>
      <c r="AW596" s="498">
        <f t="shared" si="78"/>
        <v>42983</v>
      </c>
    </row>
    <row r="597" spans="6:49" ht="23.25" customHeight="1" x14ac:dyDescent="0.35">
      <c r="F597" s="535">
        <v>1709065</v>
      </c>
      <c r="G597" s="536" t="str">
        <f>IF(F597="","",IFERROR(VLOOKUP(F597,PROFILE!$B$6:$Z$1000,24,FALSE),""))</f>
        <v>ISUZU</v>
      </c>
      <c r="H597" s="536" t="str">
        <f>IF(F597="","",IFERROR(VLOOKUP(F597,PROFILE!$B$6:$Z$1000,25,FALSE),""))</f>
        <v>D-MAX</v>
      </c>
      <c r="I597" s="536" t="str">
        <f>IF(F597="","",IFERROR(VLOOKUP(F597,PROFILE!$B$6:$Z$1000,23,FALSE),""))</f>
        <v>ฒส1839</v>
      </c>
      <c r="J597" s="537" t="str">
        <f>IF(F597="","",IFERROR(VLOOKUP(F597,PROFILE!$B$6:$Z$1000,17,FALSE),""))</f>
        <v>เบา</v>
      </c>
      <c r="K597" s="538"/>
      <c r="L597" s="539">
        <v>43004</v>
      </c>
      <c r="M597" s="540"/>
      <c r="N597" s="540"/>
      <c r="O597" s="541"/>
      <c r="P597" s="539">
        <v>43005</v>
      </c>
      <c r="Q597" s="540"/>
      <c r="R597" s="540"/>
      <c r="S597" s="541"/>
      <c r="T597" s="538">
        <v>43006</v>
      </c>
      <c r="U597" s="539">
        <v>43007</v>
      </c>
      <c r="V597" s="541"/>
      <c r="W597" s="542"/>
      <c r="X597" s="543" t="s">
        <v>559</v>
      </c>
      <c r="Y597" s="542">
        <v>43008</v>
      </c>
      <c r="Z597" s="499" t="str">
        <f ca="1">IF(F597="","",IF(VLOOKUP(F597,PROFILE!$B$6:$L$5000,11,FALSE)&lt;&gt;"OUT",VLOOKUP(F597,PROFILE!$B$6:$L$5000,9,FALSE)-NOW(),"OUT"))</f>
        <v>OUT</v>
      </c>
      <c r="AA597" s="389">
        <f t="shared" si="73"/>
        <v>1839</v>
      </c>
      <c r="AB597" s="389">
        <v>597</v>
      </c>
      <c r="AE597" s="545"/>
      <c r="AF597" s="546"/>
      <c r="AG597" s="547" t="s">
        <v>1597</v>
      </c>
      <c r="AH597" s="548"/>
      <c r="AI597" s="549"/>
      <c r="AJ597" s="550" t="s">
        <v>1204</v>
      </c>
      <c r="AK597" s="551"/>
      <c r="AL597" s="552"/>
      <c r="AN597" s="554"/>
      <c r="AO597" s="555"/>
      <c r="AP597" s="556"/>
      <c r="AQ597" s="557"/>
      <c r="AR597" s="558"/>
      <c r="AS597" s="497" t="str">
        <f t="shared" si="74"/>
        <v/>
      </c>
      <c r="AT597" s="498">
        <f t="shared" si="75"/>
        <v>43004</v>
      </c>
      <c r="AU597" s="498">
        <f t="shared" si="76"/>
        <v>43005</v>
      </c>
      <c r="AV597" s="498">
        <f t="shared" si="77"/>
        <v>43006</v>
      </c>
      <c r="AW597" s="498">
        <f t="shared" si="78"/>
        <v>43007</v>
      </c>
    </row>
    <row r="598" spans="6:49" ht="23.25" customHeight="1" x14ac:dyDescent="0.35">
      <c r="F598" s="535">
        <v>1709074</v>
      </c>
      <c r="G598" s="536" t="str">
        <f>IF(F598="","",IFERROR(VLOOKUP(F598,PROFILE!$B$6:$Z$1000,24,FALSE),""))</f>
        <v>TOYOTA</v>
      </c>
      <c r="H598" s="536">
        <f>IF(F598="","",IFERROR(VLOOKUP(F598,PROFILE!$B$6:$Z$1000,25,FALSE),""))</f>
        <v>0</v>
      </c>
      <c r="I598" s="536" t="str">
        <f>IF(F598="","",IFERROR(VLOOKUP(F598,PROFILE!$B$6:$Z$1000,23,FALSE),""))</f>
        <v>บ4824</v>
      </c>
      <c r="J598" s="537" t="str">
        <f>IF(F598="","",IFERROR(VLOOKUP(F598,PROFILE!$B$6:$Z$1000,17,FALSE),""))</f>
        <v>รอบคัน</v>
      </c>
      <c r="K598" s="538"/>
      <c r="L598" s="539">
        <v>43006</v>
      </c>
      <c r="M598" s="540">
        <v>43007</v>
      </c>
      <c r="N598" s="540"/>
      <c r="O598" s="541"/>
      <c r="P598" s="539">
        <v>43008</v>
      </c>
      <c r="Q598" s="540">
        <v>43010</v>
      </c>
      <c r="R598" s="540">
        <v>43011</v>
      </c>
      <c r="S598" s="541">
        <v>43012</v>
      </c>
      <c r="T598" s="538">
        <v>43013</v>
      </c>
      <c r="U598" s="539">
        <v>43014</v>
      </c>
      <c r="V598" s="541">
        <v>43015</v>
      </c>
      <c r="W598" s="542">
        <v>43017</v>
      </c>
      <c r="X598" s="711" t="s">
        <v>755</v>
      </c>
      <c r="Y598" s="542">
        <v>43019</v>
      </c>
      <c r="Z598" s="499">
        <f ca="1">IF(F598="","",IF(VLOOKUP(F598,PROFILE!$B$6:$L$5000,11,FALSE)&lt;&gt;"OUT",VLOOKUP(F598,PROFILE!$B$6:$L$5000,9,FALSE)-NOW(),"OUT"))</f>
        <v>-43032.973902430553</v>
      </c>
      <c r="AA598" s="389">
        <f t="shared" si="73"/>
        <v>4824</v>
      </c>
      <c r="AB598" s="389">
        <v>598</v>
      </c>
      <c r="AE598" s="545"/>
      <c r="AF598" s="546"/>
      <c r="AG598" s="547" t="s">
        <v>1597</v>
      </c>
      <c r="AH598" s="548"/>
      <c r="AI598" s="549"/>
      <c r="AJ598" s="550" t="s">
        <v>1762</v>
      </c>
      <c r="AK598" s="551"/>
      <c r="AL598" s="552"/>
      <c r="AM598" s="715" t="s">
        <v>1204</v>
      </c>
      <c r="AN598" s="554"/>
      <c r="AO598" s="555"/>
      <c r="AP598" s="556"/>
      <c r="AQ598" s="557"/>
      <c r="AR598" s="558"/>
      <c r="AS598" s="497" t="str">
        <f t="shared" si="74"/>
        <v/>
      </c>
      <c r="AT598" s="498">
        <f t="shared" si="75"/>
        <v>43007</v>
      </c>
      <c r="AU598" s="498">
        <f t="shared" si="76"/>
        <v>43012</v>
      </c>
      <c r="AV598" s="498">
        <f t="shared" si="77"/>
        <v>43013</v>
      </c>
      <c r="AW598" s="498">
        <f t="shared" si="78"/>
        <v>43017</v>
      </c>
    </row>
    <row r="599" spans="6:49" ht="23.25" customHeight="1" x14ac:dyDescent="0.35">
      <c r="F599" s="535">
        <v>1709038</v>
      </c>
      <c r="G599" s="536" t="str">
        <f>IF(F599="","",IFERROR(VLOOKUP(F599,PROFILE!$B$6:$Z$1000,24,FALSE),""))</f>
        <v>ISUZU</v>
      </c>
      <c r="H599" s="536" t="str">
        <f>IF(F599="","",IFERROR(VLOOKUP(F599,PROFILE!$B$6:$Z$1000,25,FALSE),""))</f>
        <v>D-MAX</v>
      </c>
      <c r="I599" s="536" t="str">
        <f>IF(F599="","",IFERROR(VLOOKUP(F599,PROFILE!$B$6:$Z$1000,23,FALSE),""))</f>
        <v>ตม425</v>
      </c>
      <c r="J599" s="537" t="str">
        <f>IF(F599="","",IFERROR(VLOOKUP(F599,PROFILE!$B$6:$Z$1000,17,FALSE),""))</f>
        <v>เบา</v>
      </c>
      <c r="K599" s="538"/>
      <c r="L599" s="539">
        <v>43008</v>
      </c>
      <c r="M599" s="540"/>
      <c r="N599" s="540"/>
      <c r="O599" s="541"/>
      <c r="P599" s="539">
        <v>43010</v>
      </c>
      <c r="Q599" s="540"/>
      <c r="R599" s="540"/>
      <c r="S599" s="541"/>
      <c r="T599" s="538">
        <v>43011</v>
      </c>
      <c r="U599" s="539">
        <v>43012</v>
      </c>
      <c r="V599" s="541"/>
      <c r="W599" s="542"/>
      <c r="X599" s="543" t="s">
        <v>559</v>
      </c>
      <c r="Y599" s="542">
        <v>43012</v>
      </c>
      <c r="Z599" s="499" t="str">
        <f ca="1">IF(F599="","",IF(VLOOKUP(F599,PROFILE!$B$6:$L$5000,11,FALSE)&lt;&gt;"OUT",VLOOKUP(F599,PROFILE!$B$6:$L$5000,9,FALSE)-NOW(),"OUT"))</f>
        <v>OUT</v>
      </c>
      <c r="AA599" s="389">
        <f t="shared" si="73"/>
        <v>425</v>
      </c>
      <c r="AB599" s="389">
        <v>599</v>
      </c>
      <c r="AE599" s="545"/>
      <c r="AF599" s="546"/>
      <c r="AG599" s="547" t="s">
        <v>1597</v>
      </c>
      <c r="AH599" s="548"/>
      <c r="AI599" s="549"/>
      <c r="AJ599" s="550" t="s">
        <v>581</v>
      </c>
      <c r="AK599" s="551"/>
      <c r="AL599" s="552"/>
      <c r="AN599" s="554"/>
      <c r="AO599" s="555"/>
      <c r="AP599" s="556"/>
      <c r="AQ599" s="557"/>
      <c r="AR599" s="558"/>
      <c r="AS599" s="497" t="str">
        <f t="shared" si="74"/>
        <v/>
      </c>
      <c r="AT599" s="498">
        <f t="shared" si="75"/>
        <v>43008</v>
      </c>
      <c r="AU599" s="498">
        <f t="shared" si="76"/>
        <v>43010</v>
      </c>
      <c r="AV599" s="498">
        <f t="shared" si="77"/>
        <v>43011</v>
      </c>
      <c r="AW599" s="498">
        <f t="shared" si="78"/>
        <v>43012</v>
      </c>
    </row>
    <row r="600" spans="6:49" ht="23.25" customHeight="1" x14ac:dyDescent="0.35">
      <c r="F600" s="535">
        <v>1709058</v>
      </c>
      <c r="G600" s="536" t="str">
        <f>IF(F600="","",IFERROR(VLOOKUP(F600,PROFILE!$B$6:$Z$1000,24,FALSE),""))</f>
        <v>MAZDA</v>
      </c>
      <c r="H600" s="536" t="str">
        <f>IF(F600="","",IFERROR(VLOOKUP(F600,PROFILE!$B$6:$Z$1000,25,FALSE),""))</f>
        <v>BT-50</v>
      </c>
      <c r="I600" s="536" t="str">
        <f>IF(F600="","",IFERROR(VLOOKUP(F600,PROFILE!$B$6:$Z$1000,23,FALSE),""))</f>
        <v>1ฒฮ5884</v>
      </c>
      <c r="J600" s="537" t="str">
        <f>IF(F600="","",IFERROR(VLOOKUP(F600,PROFILE!$B$6:$Z$1000,17,FALSE),""))</f>
        <v>กลาง</v>
      </c>
      <c r="K600" s="538"/>
      <c r="L600" s="539">
        <v>43010</v>
      </c>
      <c r="M600" s="540"/>
      <c r="N600" s="540"/>
      <c r="O600" s="541"/>
      <c r="P600" s="539">
        <v>43011</v>
      </c>
      <c r="Q600" s="540">
        <v>43012</v>
      </c>
      <c r="R600" s="540">
        <v>43013</v>
      </c>
      <c r="S600" s="541"/>
      <c r="T600" s="538">
        <v>43014</v>
      </c>
      <c r="U600" s="539">
        <v>43015</v>
      </c>
      <c r="V600" s="541"/>
      <c r="W600" s="542">
        <v>43017</v>
      </c>
      <c r="X600" s="543" t="s">
        <v>559</v>
      </c>
      <c r="Y600" s="542">
        <v>43018</v>
      </c>
      <c r="Z600" s="499" t="str">
        <f ca="1">IF(F600="","",IF(VLOOKUP(F600,PROFILE!$B$6:$L$5000,11,FALSE)&lt;&gt;"OUT",VLOOKUP(F600,PROFILE!$B$6:$L$5000,9,FALSE)-NOW(),"OUT"))</f>
        <v>OUT</v>
      </c>
      <c r="AA600" s="389">
        <f t="shared" si="73"/>
        <v>5884</v>
      </c>
      <c r="AB600" s="389">
        <v>600</v>
      </c>
      <c r="AE600" s="545"/>
      <c r="AF600" s="546"/>
      <c r="AG600" s="547" t="s">
        <v>436</v>
      </c>
      <c r="AH600" s="548"/>
      <c r="AI600" s="549"/>
      <c r="AJ600" s="550" t="s">
        <v>23</v>
      </c>
      <c r="AK600" s="551"/>
      <c r="AL600" s="552"/>
      <c r="AN600" s="554"/>
      <c r="AO600" s="555"/>
      <c r="AP600" s="556"/>
      <c r="AQ600" s="557"/>
      <c r="AR600" s="558"/>
      <c r="AS600" s="497" t="str">
        <f t="shared" si="74"/>
        <v/>
      </c>
      <c r="AT600" s="498">
        <f t="shared" si="75"/>
        <v>43010</v>
      </c>
      <c r="AU600" s="498">
        <f t="shared" si="76"/>
        <v>43013</v>
      </c>
      <c r="AV600" s="498">
        <f t="shared" si="77"/>
        <v>43014</v>
      </c>
      <c r="AW600" s="498">
        <f t="shared" si="78"/>
        <v>43017</v>
      </c>
    </row>
    <row r="601" spans="6:49" ht="23.25" customHeight="1" x14ac:dyDescent="0.35">
      <c r="F601" s="535">
        <v>1709084</v>
      </c>
      <c r="G601" s="536" t="str">
        <f>IF(F601="","",IFERROR(VLOOKUP(F601,PROFILE!$B$6:$Z$1000,24,FALSE),""))</f>
        <v>TOYOTA</v>
      </c>
      <c r="H601" s="536" t="str">
        <f>IF(F601="","",IFERROR(VLOOKUP(F601,PROFILE!$B$6:$Z$1000,25,FALSE),""))</f>
        <v>VIOS</v>
      </c>
      <c r="I601" s="536" t="str">
        <f>IF(F601="","",IFERROR(VLOOKUP(F601,PROFILE!$B$6:$Z$1000,23,FALSE),""))</f>
        <v>ฌล2307</v>
      </c>
      <c r="J601" s="537" t="str">
        <f>IF(F601="","",IFERROR(VLOOKUP(F601,PROFILE!$B$6:$Z$1000,17,FALSE),""))</f>
        <v>เบา</v>
      </c>
      <c r="K601" s="538"/>
      <c r="L601" s="539">
        <v>43004</v>
      </c>
      <c r="M601" s="540"/>
      <c r="N601" s="540"/>
      <c r="O601" s="541"/>
      <c r="P601" s="539">
        <v>43005</v>
      </c>
      <c r="Q601" s="540"/>
      <c r="R601" s="540"/>
      <c r="S601" s="541"/>
      <c r="T601" s="538">
        <v>43006</v>
      </c>
      <c r="U601" s="539">
        <v>43007</v>
      </c>
      <c r="V601" s="541"/>
      <c r="W601" s="542"/>
      <c r="X601" s="543" t="s">
        <v>559</v>
      </c>
      <c r="Y601" s="542">
        <v>43008</v>
      </c>
      <c r="Z601" s="499" t="str">
        <f ca="1">IF(F601="","",IF(VLOOKUP(F601,PROFILE!$B$6:$L$5000,11,FALSE)&lt;&gt;"OUT",VLOOKUP(F601,PROFILE!$B$6:$L$5000,9,FALSE)-NOW(),"OUT"))</f>
        <v>OUT</v>
      </c>
      <c r="AA601" s="389">
        <f t="shared" si="73"/>
        <v>2307</v>
      </c>
      <c r="AB601" s="389">
        <v>601</v>
      </c>
      <c r="AE601" s="545"/>
      <c r="AF601" s="546"/>
      <c r="AH601" s="548"/>
      <c r="AI601" s="549"/>
      <c r="AK601" s="551"/>
      <c r="AL601" s="552"/>
      <c r="AN601" s="554"/>
      <c r="AO601" s="555"/>
      <c r="AP601" s="556"/>
      <c r="AQ601" s="557"/>
      <c r="AR601" s="558"/>
      <c r="AS601" s="497" t="str">
        <f t="shared" si="74"/>
        <v/>
      </c>
      <c r="AT601" s="498">
        <f t="shared" si="75"/>
        <v>43004</v>
      </c>
      <c r="AU601" s="498">
        <f t="shared" si="76"/>
        <v>43005</v>
      </c>
      <c r="AV601" s="498">
        <f t="shared" si="77"/>
        <v>43006</v>
      </c>
      <c r="AW601" s="498">
        <f t="shared" si="78"/>
        <v>43007</v>
      </c>
    </row>
    <row r="602" spans="6:49" ht="23.25" customHeight="1" x14ac:dyDescent="0.35">
      <c r="F602" s="535">
        <v>1709087</v>
      </c>
      <c r="G602" s="536" t="str">
        <f>IF(F602="","",IFERROR(VLOOKUP(F602,PROFILE!$B$6:$Z$1000,24,FALSE),""))</f>
        <v>HONDA</v>
      </c>
      <c r="H602" s="536" t="str">
        <f>IF(F602="","",IFERROR(VLOOKUP(F602,PROFILE!$B$6:$Z$1000,25,FALSE),""))</f>
        <v>CITY</v>
      </c>
      <c r="I602" s="536" t="str">
        <f>IF(F602="","",IFERROR(VLOOKUP(F602,PROFILE!$B$6:$Z$1000,23,FALSE),""))</f>
        <v>ฆช1478</v>
      </c>
      <c r="J602" s="537" t="str">
        <f>IF(F602="","",IFERROR(VLOOKUP(F602,PROFILE!$B$6:$Z$1000,17,FALSE),""))</f>
        <v>กลาง</v>
      </c>
      <c r="K602" s="538"/>
      <c r="L602" s="539">
        <v>43017</v>
      </c>
      <c r="M602" s="540"/>
      <c r="N602" s="540"/>
      <c r="O602" s="541"/>
      <c r="P602" s="539">
        <v>43018</v>
      </c>
      <c r="Q602" s="540">
        <v>43019</v>
      </c>
      <c r="R602" s="540"/>
      <c r="S602" s="541"/>
      <c r="T602" s="538">
        <v>43020</v>
      </c>
      <c r="U602" s="539">
        <v>43021</v>
      </c>
      <c r="V602" s="541"/>
      <c r="W602" s="542">
        <v>43022</v>
      </c>
      <c r="X602" s="543" t="s">
        <v>559</v>
      </c>
      <c r="Y602" s="542">
        <v>43022</v>
      </c>
      <c r="Z602" s="499" t="str">
        <f ca="1">IF(F602="","",IF(VLOOKUP(F602,PROFILE!$B$6:$L$5000,11,FALSE)&lt;&gt;"OUT",VLOOKUP(F602,PROFILE!$B$6:$L$5000,9,FALSE)-NOW(),"OUT"))</f>
        <v>OUT</v>
      </c>
      <c r="AA602" s="389">
        <f t="shared" si="73"/>
        <v>1478</v>
      </c>
      <c r="AB602" s="389">
        <v>602</v>
      </c>
      <c r="AE602" s="545"/>
      <c r="AF602" s="546"/>
      <c r="AG602" s="547" t="s">
        <v>436</v>
      </c>
      <c r="AH602" s="548"/>
      <c r="AI602" s="549"/>
      <c r="AJ602" s="550" t="s">
        <v>439</v>
      </c>
      <c r="AK602" s="551"/>
      <c r="AL602" s="552"/>
      <c r="AN602" s="554"/>
      <c r="AO602" s="555"/>
      <c r="AP602" s="556" t="s">
        <v>3175</v>
      </c>
      <c r="AQ602" s="557"/>
      <c r="AR602" s="558"/>
      <c r="AS602" s="497" t="str">
        <f t="shared" si="74"/>
        <v/>
      </c>
      <c r="AT602" s="498">
        <f t="shared" si="75"/>
        <v>43017</v>
      </c>
      <c r="AU602" s="498">
        <f t="shared" si="76"/>
        <v>43019</v>
      </c>
      <c r="AV602" s="498">
        <f t="shared" si="77"/>
        <v>43020</v>
      </c>
      <c r="AW602" s="498">
        <f t="shared" si="78"/>
        <v>43022</v>
      </c>
    </row>
    <row r="603" spans="6:49" ht="23.25" customHeight="1" x14ac:dyDescent="0.35">
      <c r="F603" s="535">
        <v>1707059</v>
      </c>
      <c r="G603" s="536" t="str">
        <f>IF(F603="","",IFERROR(VLOOKUP(F603,PROFILE!$B$6:$Z$1000,24,FALSE),""))</f>
        <v>TOYOTA</v>
      </c>
      <c r="H603" s="536" t="str">
        <f>IF(F603="","",IFERROR(VLOOKUP(F603,PROFILE!$B$6:$Z$1000,25,FALSE),""))</f>
        <v>VIGO</v>
      </c>
      <c r="I603" s="536" t="str">
        <f>IF(F603="","",IFERROR(VLOOKUP(F603,PROFILE!$B$6:$Z$1000,23,FALSE),""))</f>
        <v>1ฒข3526</v>
      </c>
      <c r="J603" s="537" t="str">
        <f>IF(F603="","",IFERROR(VLOOKUP(F603,PROFILE!$B$6:$Z$1000,17,FALSE),""))</f>
        <v>กลาง</v>
      </c>
      <c r="K603" s="538"/>
      <c r="L603" s="539">
        <v>43010</v>
      </c>
      <c r="M603" s="540"/>
      <c r="N603" s="540"/>
      <c r="O603" s="541"/>
      <c r="P603" s="539">
        <v>43011</v>
      </c>
      <c r="Q603" s="540">
        <v>43012</v>
      </c>
      <c r="R603" s="540">
        <v>43013</v>
      </c>
      <c r="S603" s="541">
        <v>43014</v>
      </c>
      <c r="T603" s="538">
        <v>43015</v>
      </c>
      <c r="U603" s="539">
        <v>43017</v>
      </c>
      <c r="V603" s="541">
        <v>43018</v>
      </c>
      <c r="W603" s="542">
        <v>43019</v>
      </c>
      <c r="X603" s="543" t="s">
        <v>535</v>
      </c>
      <c r="Y603" s="542">
        <v>43022</v>
      </c>
      <c r="Z603" s="499">
        <f ca="1">IF(F603="","",IF(VLOOKUP(F603,PROFILE!$B$6:$L$5000,11,FALSE)&lt;&gt;"OUT",VLOOKUP(F603,PROFILE!$B$6:$L$5000,9,FALSE)-NOW(),"OUT"))</f>
        <v>-10.973902430552698</v>
      </c>
      <c r="AA603" s="389">
        <f t="shared" si="73"/>
        <v>3526</v>
      </c>
      <c r="AB603" s="389">
        <v>603</v>
      </c>
      <c r="AE603" s="545"/>
      <c r="AF603" s="546"/>
      <c r="AG603" s="547" t="s">
        <v>1597</v>
      </c>
      <c r="AH603" s="548"/>
      <c r="AI603" s="549"/>
      <c r="AJ603" s="550" t="s">
        <v>3111</v>
      </c>
      <c r="AK603" s="551"/>
      <c r="AL603" s="552"/>
      <c r="AN603" s="554"/>
      <c r="AO603" s="555"/>
      <c r="AP603" s="556" t="s">
        <v>440</v>
      </c>
      <c r="AQ603" s="557"/>
      <c r="AR603" s="558"/>
      <c r="AS603" s="497" t="str">
        <f t="shared" si="74"/>
        <v/>
      </c>
      <c r="AT603" s="498">
        <f t="shared" si="75"/>
        <v>43010</v>
      </c>
      <c r="AU603" s="498">
        <f t="shared" si="76"/>
        <v>43014</v>
      </c>
      <c r="AV603" s="498">
        <f t="shared" si="77"/>
        <v>43015</v>
      </c>
      <c r="AW603" s="498">
        <f t="shared" si="78"/>
        <v>43019</v>
      </c>
    </row>
    <row r="604" spans="6:49" ht="23.25" customHeight="1" x14ac:dyDescent="0.35">
      <c r="F604" s="535">
        <v>1709002</v>
      </c>
      <c r="G604" s="536" t="str">
        <f>IF(F604="","",IFERROR(VLOOKUP(F604,PROFILE!$B$6:$Z$1000,24,FALSE),""))</f>
        <v>TOYOTA</v>
      </c>
      <c r="H604" s="536" t="str">
        <f>IF(F604="","",IFERROR(VLOOKUP(F604,PROFILE!$B$6:$Z$1000,25,FALSE),""))</f>
        <v>VIGO</v>
      </c>
      <c r="I604" s="536" t="str">
        <f>IF(F604="","",IFERROR(VLOOKUP(F604,PROFILE!$B$6:$Z$1000,23,FALSE),""))</f>
        <v>ถบ9607</v>
      </c>
      <c r="J604" s="537" t="str">
        <f>IF(F604="","",IFERROR(VLOOKUP(F604,PROFILE!$B$6:$Z$1000,17,FALSE),""))</f>
        <v>หนัก</v>
      </c>
      <c r="K604" s="538"/>
      <c r="L604" s="539">
        <v>43010</v>
      </c>
      <c r="M604" s="540"/>
      <c r="N604" s="540"/>
      <c r="O604" s="541"/>
      <c r="P604" s="539">
        <v>43011</v>
      </c>
      <c r="Q604" s="540">
        <v>43012</v>
      </c>
      <c r="R604" s="540">
        <v>43013</v>
      </c>
      <c r="S604" s="541"/>
      <c r="T604" s="538">
        <v>43014</v>
      </c>
      <c r="U604" s="539">
        <v>43015</v>
      </c>
      <c r="V604" s="541">
        <v>43017</v>
      </c>
      <c r="W604" s="542">
        <v>43018</v>
      </c>
      <c r="X604" s="543" t="s">
        <v>559</v>
      </c>
      <c r="Y604" s="542">
        <v>43020</v>
      </c>
      <c r="Z604" s="499" t="str">
        <f ca="1">IF(F604="","",IF(VLOOKUP(F604,PROFILE!$B$6:$L$5000,11,FALSE)&lt;&gt;"OUT",VLOOKUP(F604,PROFILE!$B$6:$L$5000,9,FALSE)-NOW(),"OUT"))</f>
        <v>OUT</v>
      </c>
      <c r="AA604" s="389">
        <f t="shared" si="73"/>
        <v>9607</v>
      </c>
      <c r="AB604" s="389">
        <v>604</v>
      </c>
      <c r="AE604" s="545"/>
      <c r="AF604" s="546"/>
      <c r="AG604" s="547" t="s">
        <v>436</v>
      </c>
      <c r="AH604" s="548"/>
      <c r="AI604" s="549"/>
      <c r="AJ604" s="550" t="s">
        <v>439</v>
      </c>
      <c r="AK604" s="551"/>
      <c r="AL604" s="552"/>
      <c r="AN604" s="554"/>
      <c r="AO604" s="555"/>
      <c r="AP604" s="556" t="s">
        <v>436</v>
      </c>
      <c r="AQ604" s="557"/>
      <c r="AR604" s="558"/>
      <c r="AS604" s="497" t="str">
        <f t="shared" si="74"/>
        <v/>
      </c>
      <c r="AT604" s="498">
        <f t="shared" si="75"/>
        <v>43010</v>
      </c>
      <c r="AU604" s="498">
        <f t="shared" si="76"/>
        <v>43013</v>
      </c>
      <c r="AV604" s="498">
        <f t="shared" si="77"/>
        <v>43014</v>
      </c>
      <c r="AW604" s="498">
        <f t="shared" si="78"/>
        <v>43018</v>
      </c>
    </row>
    <row r="605" spans="6:49" ht="23.25" customHeight="1" x14ac:dyDescent="0.35">
      <c r="F605" s="535">
        <v>1709055</v>
      </c>
      <c r="G605" s="536" t="str">
        <f>IF(F605="","",IFERROR(VLOOKUP(F605,PROFILE!$B$6:$Z$1000,24,FALSE),""))</f>
        <v>HONDA</v>
      </c>
      <c r="H605" s="536" t="str">
        <f>IF(F605="","",IFERROR(VLOOKUP(F605,PROFILE!$B$6:$Z$1000,25,FALSE),""))</f>
        <v>JAZZ</v>
      </c>
      <c r="I605" s="536" t="str">
        <f>IF(F605="","",IFERROR(VLOOKUP(F605,PROFILE!$B$6:$Z$1000,23,FALSE),""))</f>
        <v>ญก2652</v>
      </c>
      <c r="J605" s="537" t="str">
        <f>IF(F605="","",IFERROR(VLOOKUP(F605,PROFILE!$B$6:$Z$1000,17,FALSE),""))</f>
        <v>กลาง</v>
      </c>
      <c r="K605" s="538"/>
      <c r="L605" s="539">
        <v>43010</v>
      </c>
      <c r="M605" s="540"/>
      <c r="N605" s="540"/>
      <c r="O605" s="541"/>
      <c r="P605" s="539">
        <v>43011</v>
      </c>
      <c r="Q605" s="540">
        <v>43012</v>
      </c>
      <c r="R605" s="540"/>
      <c r="S605" s="541"/>
      <c r="T605" s="538">
        <v>43013</v>
      </c>
      <c r="U605" s="539">
        <v>43014</v>
      </c>
      <c r="V605" s="541"/>
      <c r="W605" s="542">
        <v>43015</v>
      </c>
      <c r="X605" s="711" t="s">
        <v>559</v>
      </c>
      <c r="Y605" s="542">
        <v>43015</v>
      </c>
      <c r="Z605" s="499">
        <f ca="1">IF(F605="","",IF(VLOOKUP(F605,PROFILE!$B$6:$L$5000,11,FALSE)&lt;&gt;"OUT",VLOOKUP(F605,PROFILE!$B$6:$L$5000,9,FALSE)-NOW(),"OUT"))</f>
        <v>-17.973902430552698</v>
      </c>
      <c r="AA605" s="389">
        <f t="shared" si="73"/>
        <v>2652</v>
      </c>
      <c r="AB605" s="389">
        <v>605</v>
      </c>
      <c r="AE605" s="545"/>
      <c r="AF605" s="546"/>
      <c r="AG605" s="547" t="s">
        <v>1597</v>
      </c>
      <c r="AH605" s="548"/>
      <c r="AI605" s="549"/>
      <c r="AJ605" s="550" t="s">
        <v>3036</v>
      </c>
      <c r="AK605" s="551"/>
      <c r="AL605" s="552"/>
      <c r="AN605" s="554"/>
      <c r="AO605" s="555"/>
      <c r="AP605" s="556" t="s">
        <v>3144</v>
      </c>
      <c r="AQ605" s="557"/>
      <c r="AR605" s="558"/>
      <c r="AS605" s="497" t="str">
        <f t="shared" si="74"/>
        <v/>
      </c>
      <c r="AT605" s="498">
        <f t="shared" si="75"/>
        <v>43010</v>
      </c>
      <c r="AU605" s="498">
        <f t="shared" si="76"/>
        <v>43012</v>
      </c>
      <c r="AV605" s="498">
        <f t="shared" si="77"/>
        <v>43013</v>
      </c>
      <c r="AW605" s="498">
        <f t="shared" si="78"/>
        <v>43015</v>
      </c>
    </row>
    <row r="606" spans="6:49" ht="23.25" customHeight="1" x14ac:dyDescent="0.35">
      <c r="F606" s="535">
        <v>1709094</v>
      </c>
      <c r="G606" s="536" t="str">
        <f>IF(F606="","",IFERROR(VLOOKUP(F606,PROFILE!$B$6:$Z$1000,24,FALSE),""))</f>
        <v>ISUZU</v>
      </c>
      <c r="H606" s="536" t="str">
        <f>IF(F606="","",IFERROR(VLOOKUP(F606,PROFILE!$B$6:$Z$1000,25,FALSE),""))</f>
        <v>D-MAX</v>
      </c>
      <c r="I606" s="536" t="str">
        <f>IF(F606="","",IFERROR(VLOOKUP(F606,PROFILE!$B$6:$Z$1000,23,FALSE),""))</f>
        <v>2ฒฆ865</v>
      </c>
      <c r="J606" s="537" t="str">
        <f>IF(F606="","",IFERROR(VLOOKUP(F606,PROFILE!$B$6:$Z$1000,17,FALSE),""))</f>
        <v>เบา</v>
      </c>
      <c r="K606" s="538"/>
      <c r="L606" s="539">
        <v>43011</v>
      </c>
      <c r="M606" s="540"/>
      <c r="N606" s="540"/>
      <c r="O606" s="541"/>
      <c r="P606" s="539">
        <v>43012</v>
      </c>
      <c r="Q606" s="540"/>
      <c r="R606" s="540"/>
      <c r="S606" s="541"/>
      <c r="T606" s="538">
        <v>43013</v>
      </c>
      <c r="U606" s="539">
        <v>43014</v>
      </c>
      <c r="V606" s="541"/>
      <c r="W606" s="542"/>
      <c r="X606" s="543" t="s">
        <v>559</v>
      </c>
      <c r="Y606" s="542">
        <v>43015</v>
      </c>
      <c r="Z606" s="499" t="str">
        <f ca="1">IF(F606="","",IF(VLOOKUP(F606,PROFILE!$B$6:$L$5000,11,FALSE)&lt;&gt;"OUT",VLOOKUP(F606,PROFILE!$B$6:$L$5000,9,FALSE)-NOW(),"OUT"))</f>
        <v>OUT</v>
      </c>
      <c r="AA606" s="389">
        <f t="shared" si="73"/>
        <v>865</v>
      </c>
      <c r="AB606" s="389">
        <v>606</v>
      </c>
      <c r="AE606" s="545"/>
      <c r="AF606" s="546"/>
      <c r="AH606" s="548"/>
      <c r="AI606" s="549"/>
      <c r="AK606" s="551"/>
      <c r="AL606" s="552"/>
      <c r="AN606" s="554"/>
      <c r="AO606" s="555"/>
      <c r="AP606" s="556"/>
      <c r="AQ606" s="557"/>
      <c r="AR606" s="558"/>
      <c r="AS606" s="497" t="str">
        <f t="shared" si="74"/>
        <v/>
      </c>
      <c r="AT606" s="498">
        <f t="shared" si="75"/>
        <v>43011</v>
      </c>
      <c r="AU606" s="498">
        <f t="shared" si="76"/>
        <v>43012</v>
      </c>
      <c r="AV606" s="498">
        <f t="shared" si="77"/>
        <v>43013</v>
      </c>
      <c r="AW606" s="498">
        <f t="shared" si="78"/>
        <v>43014</v>
      </c>
    </row>
    <row r="607" spans="6:49" ht="23.25" customHeight="1" x14ac:dyDescent="0.35">
      <c r="F607" s="535">
        <v>1709095</v>
      </c>
      <c r="G607" s="536" t="str">
        <f>IF(F607="","",IFERROR(VLOOKUP(F607,PROFILE!$B$6:$Z$1000,24,FALSE),""))</f>
        <v>TOYOTA</v>
      </c>
      <c r="H607" s="536" t="str">
        <f>IF(F607="","",IFERROR(VLOOKUP(F607,PROFILE!$B$6:$Z$1000,25,FALSE),""))</f>
        <v>VIOS</v>
      </c>
      <c r="I607" s="536" t="str">
        <f>IF(F607="","",IFERROR(VLOOKUP(F607,PROFILE!$B$6:$Z$1000,23,FALSE),""))</f>
        <v>สฎ3396</v>
      </c>
      <c r="J607" s="537" t="str">
        <f>IF(F607="","",IFERROR(VLOOKUP(F607,PROFILE!$B$6:$Z$1000,17,FALSE),""))</f>
        <v>ชิ้นส่วน</v>
      </c>
      <c r="K607" s="538"/>
      <c r="L607" s="539">
        <v>43008</v>
      </c>
      <c r="M607" s="540"/>
      <c r="N607" s="540"/>
      <c r="O607" s="541"/>
      <c r="P607" s="539">
        <v>43010</v>
      </c>
      <c r="Q607" s="540"/>
      <c r="R607" s="540"/>
      <c r="S607" s="541"/>
      <c r="T607" s="538">
        <v>43011</v>
      </c>
      <c r="U607" s="539">
        <v>43012</v>
      </c>
      <c r="V607" s="541"/>
      <c r="W607" s="542"/>
      <c r="X607" s="543" t="s">
        <v>559</v>
      </c>
      <c r="Y607" s="542">
        <v>43012</v>
      </c>
      <c r="Z607" s="499" t="str">
        <f ca="1">IF(F607="","",IF(VLOOKUP(F607,PROFILE!$B$6:$L$5000,11,FALSE)&lt;&gt;"OUT",VLOOKUP(F607,PROFILE!$B$6:$L$5000,9,FALSE)-NOW(),"OUT"))</f>
        <v>OUT</v>
      </c>
      <c r="AA607" s="389">
        <f t="shared" si="73"/>
        <v>3396</v>
      </c>
      <c r="AB607" s="389">
        <v>607</v>
      </c>
      <c r="AE607" s="545"/>
      <c r="AF607" s="546"/>
      <c r="AH607" s="548"/>
      <c r="AI607" s="549"/>
      <c r="AK607" s="551"/>
      <c r="AL607" s="552"/>
      <c r="AN607" s="554"/>
      <c r="AO607" s="555"/>
      <c r="AP607" s="556"/>
      <c r="AQ607" s="557"/>
      <c r="AR607" s="558"/>
      <c r="AS607" s="497" t="str">
        <f t="shared" si="74"/>
        <v/>
      </c>
      <c r="AT607" s="498">
        <f t="shared" si="75"/>
        <v>43008</v>
      </c>
      <c r="AU607" s="498">
        <f t="shared" si="76"/>
        <v>43010</v>
      </c>
      <c r="AV607" s="498">
        <f t="shared" si="77"/>
        <v>43011</v>
      </c>
      <c r="AW607" s="498">
        <f t="shared" si="78"/>
        <v>43012</v>
      </c>
    </row>
    <row r="608" spans="6:49" ht="23.25" customHeight="1" x14ac:dyDescent="0.35">
      <c r="F608" s="535">
        <v>1705046</v>
      </c>
      <c r="G608" s="536" t="str">
        <f>IF(F608="","",IFERROR(VLOOKUP(F608,PROFILE!$B$6:$Z$1000,24,FALSE),""))</f>
        <v>MAZDA</v>
      </c>
      <c r="H608" s="536">
        <f>IF(F608="","",IFERROR(VLOOKUP(F608,PROFILE!$B$6:$Z$1000,25,FALSE),""))</f>
        <v>3</v>
      </c>
      <c r="I608" s="536" t="str">
        <f>IF(F608="","",IFERROR(VLOOKUP(F608,PROFILE!$B$6:$Z$1000,23,FALSE),""))</f>
        <v>1กร6299</v>
      </c>
      <c r="J608" s="537" t="str">
        <f>IF(F608="","",IFERROR(VLOOKUP(F608,PROFILE!$B$6:$Z$1000,17,FALSE),""))</f>
        <v>เบา</v>
      </c>
      <c r="K608" s="538"/>
      <c r="L608" s="539">
        <v>43013</v>
      </c>
      <c r="M608" s="540"/>
      <c r="N608" s="540"/>
      <c r="O608" s="541"/>
      <c r="P608" s="539">
        <v>43014</v>
      </c>
      <c r="Q608" s="540">
        <v>43015</v>
      </c>
      <c r="R608" s="540"/>
      <c r="S608" s="541"/>
      <c r="T608" s="538">
        <v>43017</v>
      </c>
      <c r="U608" s="539">
        <v>43018</v>
      </c>
      <c r="V608" s="541"/>
      <c r="W608" s="542">
        <v>43019</v>
      </c>
      <c r="X608" s="543" t="s">
        <v>559</v>
      </c>
      <c r="Y608" s="542">
        <v>43019</v>
      </c>
      <c r="Z608" s="499" t="str">
        <f ca="1">IF(F608="","",IF(VLOOKUP(F608,PROFILE!$B$6:$L$5000,11,FALSE)&lt;&gt;"OUT",VLOOKUP(F608,PROFILE!$B$6:$L$5000,9,FALSE)-NOW(),"OUT"))</f>
        <v>OUT</v>
      </c>
      <c r="AA608" s="389">
        <f t="shared" si="73"/>
        <v>6299</v>
      </c>
      <c r="AB608" s="389">
        <v>608</v>
      </c>
      <c r="AD608" s="544" t="s">
        <v>3038</v>
      </c>
      <c r="AE608" s="545"/>
      <c r="AF608" s="546"/>
      <c r="AG608" s="547" t="s">
        <v>1597</v>
      </c>
      <c r="AH608" s="548"/>
      <c r="AI608" s="549"/>
      <c r="AJ608" s="550" t="s">
        <v>2719</v>
      </c>
      <c r="AK608" s="551"/>
      <c r="AL608" s="552"/>
      <c r="AN608" s="554"/>
      <c r="AO608" s="555"/>
      <c r="AP608" s="556" t="s">
        <v>582</v>
      </c>
      <c r="AQ608" s="557"/>
      <c r="AR608" s="558"/>
      <c r="AS608" s="497" t="str">
        <f t="shared" si="74"/>
        <v/>
      </c>
      <c r="AT608" s="498">
        <f t="shared" si="75"/>
        <v>43013</v>
      </c>
      <c r="AU608" s="498">
        <f t="shared" si="76"/>
        <v>43015</v>
      </c>
      <c r="AV608" s="498">
        <f t="shared" si="77"/>
        <v>43017</v>
      </c>
      <c r="AW608" s="498">
        <f t="shared" si="78"/>
        <v>43019</v>
      </c>
    </row>
    <row r="609" spans="6:49" ht="23.25" customHeight="1" x14ac:dyDescent="0.35">
      <c r="F609" s="535">
        <v>1708049</v>
      </c>
      <c r="G609" s="536" t="str">
        <f>IF(F609="","",IFERROR(VLOOKUP(F609,PROFILE!$B$6:$Z$1000,24,FALSE),""))</f>
        <v>TOYOTA</v>
      </c>
      <c r="H609" s="536" t="str">
        <f>IF(F609="","",IFERROR(VLOOKUP(F609,PROFILE!$B$6:$Z$1000,25,FALSE),""))</f>
        <v>VIGO</v>
      </c>
      <c r="I609" s="536" t="str">
        <f>IF(F609="","",IFERROR(VLOOKUP(F609,PROFILE!$B$6:$Z$1000,23,FALSE),""))</f>
        <v>3กฎ8487</v>
      </c>
      <c r="J609" s="537" t="str">
        <f>IF(F609="","",IFERROR(VLOOKUP(F609,PROFILE!$B$6:$Z$1000,17,FALSE),""))</f>
        <v>เบา</v>
      </c>
      <c r="K609" s="538"/>
      <c r="L609" s="539">
        <v>43011</v>
      </c>
      <c r="M609" s="540"/>
      <c r="N609" s="540"/>
      <c r="O609" s="541"/>
      <c r="P609" s="539">
        <v>43012</v>
      </c>
      <c r="Q609" s="540"/>
      <c r="R609" s="540"/>
      <c r="S609" s="541"/>
      <c r="T609" s="538">
        <v>43013</v>
      </c>
      <c r="U609" s="539">
        <v>43014</v>
      </c>
      <c r="V609" s="541"/>
      <c r="W609" s="542"/>
      <c r="X609" s="543" t="s">
        <v>559</v>
      </c>
      <c r="Y609" s="542">
        <v>43015</v>
      </c>
      <c r="Z609" s="499" t="str">
        <f ca="1">IF(F609="","",IF(VLOOKUP(F609,PROFILE!$B$6:$L$5000,11,FALSE)&lt;&gt;"OUT",VLOOKUP(F609,PROFILE!$B$6:$L$5000,9,FALSE)-NOW(),"OUT"))</f>
        <v>OUT</v>
      </c>
      <c r="AA609" s="389">
        <f t="shared" si="73"/>
        <v>8487</v>
      </c>
      <c r="AB609" s="389">
        <v>609</v>
      </c>
      <c r="AD609" s="544" t="s">
        <v>1597</v>
      </c>
      <c r="AE609" s="545"/>
      <c r="AF609" s="546"/>
      <c r="AH609" s="548"/>
      <c r="AI609" s="549"/>
      <c r="AK609" s="551"/>
      <c r="AL609" s="552"/>
      <c r="AN609" s="554"/>
      <c r="AO609" s="555"/>
      <c r="AP609" s="556"/>
      <c r="AQ609" s="557"/>
      <c r="AR609" s="558"/>
      <c r="AS609" s="497" t="str">
        <f t="shared" si="74"/>
        <v/>
      </c>
      <c r="AT609" s="498">
        <f t="shared" si="75"/>
        <v>43011</v>
      </c>
      <c r="AU609" s="498">
        <f t="shared" si="76"/>
        <v>43012</v>
      </c>
      <c r="AV609" s="498">
        <f t="shared" si="77"/>
        <v>43013</v>
      </c>
      <c r="AW609" s="498">
        <f t="shared" si="78"/>
        <v>43014</v>
      </c>
    </row>
    <row r="610" spans="6:49" ht="23.25" customHeight="1" x14ac:dyDescent="0.35">
      <c r="F610" s="535">
        <v>1708066</v>
      </c>
      <c r="G610" s="536" t="str">
        <f>IF(F610="","",IFERROR(VLOOKUP(F610,PROFILE!$B$6:$Z$1000,24,FALSE),""))</f>
        <v>NISSAN</v>
      </c>
      <c r="H610" s="536" t="str">
        <f>IF(F610="","",IFERROR(VLOOKUP(F610,PROFILE!$B$6:$Z$1000,25,FALSE),""))</f>
        <v>ALMERA</v>
      </c>
      <c r="I610" s="536" t="str">
        <f>IF(F610="","",IFERROR(VLOOKUP(F610,PROFILE!$B$6:$Z$1000,23,FALSE),""))</f>
        <v>4กม6086</v>
      </c>
      <c r="J610" s="537" t="str">
        <f>IF(F610="","",IFERROR(VLOOKUP(F610,PROFILE!$B$6:$Z$1000,17,FALSE),""))</f>
        <v>เบา</v>
      </c>
      <c r="K610" s="538"/>
      <c r="L610" s="539">
        <v>43011</v>
      </c>
      <c r="M610" s="540"/>
      <c r="N610" s="540"/>
      <c r="O610" s="541"/>
      <c r="P610" s="539">
        <v>43012</v>
      </c>
      <c r="Q610" s="540"/>
      <c r="R610" s="540"/>
      <c r="S610" s="541"/>
      <c r="T610" s="538">
        <v>43013</v>
      </c>
      <c r="U610" s="539">
        <v>43014</v>
      </c>
      <c r="V610" s="541"/>
      <c r="W610" s="542"/>
      <c r="X610" s="543" t="s">
        <v>559</v>
      </c>
      <c r="Y610" s="542">
        <v>43015</v>
      </c>
      <c r="Z610" s="499" t="str">
        <f ca="1">IF(F610="","",IF(VLOOKUP(F610,PROFILE!$B$6:$L$5000,11,FALSE)&lt;&gt;"OUT",VLOOKUP(F610,PROFILE!$B$6:$L$5000,9,FALSE)-NOW(),"OUT"))</f>
        <v>OUT</v>
      </c>
      <c r="AA610" s="389">
        <f t="shared" si="73"/>
        <v>6086</v>
      </c>
      <c r="AB610" s="389">
        <v>610</v>
      </c>
      <c r="AE610" s="545"/>
      <c r="AF610" s="546"/>
      <c r="AG610" s="547" t="s">
        <v>1597</v>
      </c>
      <c r="AH610" s="548"/>
      <c r="AI610" s="549"/>
      <c r="AK610" s="551"/>
      <c r="AL610" s="552"/>
      <c r="AN610" s="554"/>
      <c r="AO610" s="555"/>
      <c r="AP610" s="556"/>
      <c r="AQ610" s="557"/>
      <c r="AR610" s="558"/>
      <c r="AS610" s="497" t="str">
        <f t="shared" si="74"/>
        <v/>
      </c>
      <c r="AT610" s="498">
        <f t="shared" si="75"/>
        <v>43011</v>
      </c>
      <c r="AU610" s="498">
        <f t="shared" si="76"/>
        <v>43012</v>
      </c>
      <c r="AV610" s="498">
        <f t="shared" si="77"/>
        <v>43013</v>
      </c>
      <c r="AW610" s="498">
        <f t="shared" si="78"/>
        <v>43014</v>
      </c>
    </row>
    <row r="611" spans="6:49" ht="23.25" customHeight="1" x14ac:dyDescent="0.35">
      <c r="F611" s="535">
        <v>1709048</v>
      </c>
      <c r="G611" s="536" t="str">
        <f>IF(F611="","",IFERROR(VLOOKUP(F611,PROFILE!$B$6:$Z$1000,24,FALSE),""))</f>
        <v>TOYOTA</v>
      </c>
      <c r="H611" s="536" t="str">
        <f>IF(F611="","",IFERROR(VLOOKUP(F611,PROFILE!$B$6:$Z$1000,25,FALSE),""))</f>
        <v>VIOS</v>
      </c>
      <c r="I611" s="536" t="str">
        <f>IF(F611="","",IFERROR(VLOOKUP(F611,PROFILE!$B$6:$Z$1000,23,FALSE),""))</f>
        <v>ชง5637</v>
      </c>
      <c r="J611" s="537" t="str">
        <f>IF(F611="","",IFERROR(VLOOKUP(F611,PROFILE!$B$6:$Z$1000,17,FALSE),""))</f>
        <v>เบา</v>
      </c>
      <c r="K611" s="538"/>
      <c r="L611" s="539">
        <v>43013</v>
      </c>
      <c r="M611" s="540"/>
      <c r="N611" s="540"/>
      <c r="O611" s="541"/>
      <c r="P611" s="539">
        <v>43014</v>
      </c>
      <c r="Q611" s="540"/>
      <c r="R611" s="540"/>
      <c r="S611" s="541"/>
      <c r="T611" s="538">
        <v>43015</v>
      </c>
      <c r="U611" s="539">
        <v>43017</v>
      </c>
      <c r="V611" s="541"/>
      <c r="W611" s="542"/>
      <c r="X611" s="543" t="s">
        <v>559</v>
      </c>
      <c r="Y611" s="542">
        <v>43017</v>
      </c>
      <c r="Z611" s="499" t="str">
        <f ca="1">IF(F611="","",IF(VLOOKUP(F611,PROFILE!$B$6:$L$5000,11,FALSE)&lt;&gt;"OUT",VLOOKUP(F611,PROFILE!$B$6:$L$5000,9,FALSE)-NOW(),"OUT"))</f>
        <v>OUT</v>
      </c>
      <c r="AA611" s="389">
        <f t="shared" si="73"/>
        <v>5637</v>
      </c>
      <c r="AB611" s="389">
        <v>611</v>
      </c>
      <c r="AE611" s="545"/>
      <c r="AF611" s="546"/>
      <c r="AG611" s="547" t="s">
        <v>1597</v>
      </c>
      <c r="AH611" s="548"/>
      <c r="AI611" s="549"/>
      <c r="AJ611" s="550" t="s">
        <v>2719</v>
      </c>
      <c r="AK611" s="551"/>
      <c r="AL611" s="552"/>
      <c r="AM611" s="553" t="s">
        <v>1763</v>
      </c>
      <c r="AN611" s="554"/>
      <c r="AO611" s="555"/>
      <c r="AP611" s="556"/>
      <c r="AQ611" s="557"/>
      <c r="AR611" s="558"/>
      <c r="AS611" s="497" t="str">
        <f t="shared" si="74"/>
        <v/>
      </c>
      <c r="AT611" s="498">
        <f t="shared" si="75"/>
        <v>43013</v>
      </c>
      <c r="AU611" s="498">
        <f t="shared" si="76"/>
        <v>43014</v>
      </c>
      <c r="AV611" s="498">
        <f t="shared" si="77"/>
        <v>43015</v>
      </c>
      <c r="AW611" s="498">
        <f t="shared" si="78"/>
        <v>43017</v>
      </c>
    </row>
    <row r="612" spans="6:49" ht="23.25" customHeight="1" x14ac:dyDescent="0.35">
      <c r="F612" s="535">
        <v>1709076</v>
      </c>
      <c r="G612" s="536" t="str">
        <f>IF(F612="","",IFERROR(VLOOKUP(F612,PROFILE!$B$6:$Z$1000,24,FALSE),""))</f>
        <v>ISUZU</v>
      </c>
      <c r="H612" s="536" t="str">
        <f>IF(F612="","",IFERROR(VLOOKUP(F612,PROFILE!$B$6:$Z$1000,25,FALSE),""))</f>
        <v>D-MAX</v>
      </c>
      <c r="I612" s="536" t="str">
        <f>IF(F612="","",IFERROR(VLOOKUP(F612,PROFILE!$B$6:$Z$1000,23,FALSE),""))</f>
        <v>ฒอ1943</v>
      </c>
      <c r="J612" s="537" t="str">
        <f>IF(F612="","",IFERROR(VLOOKUP(F612,PROFILE!$B$6:$Z$1000,17,FALSE),""))</f>
        <v>กลาง</v>
      </c>
      <c r="K612" s="538"/>
      <c r="L612" s="539">
        <v>43013</v>
      </c>
      <c r="M612" s="540"/>
      <c r="N612" s="540"/>
      <c r="O612" s="541"/>
      <c r="P612" s="539">
        <v>43014</v>
      </c>
      <c r="Q612" s="540">
        <v>43015</v>
      </c>
      <c r="R612" s="540"/>
      <c r="S612" s="541"/>
      <c r="T612" s="538">
        <v>43017</v>
      </c>
      <c r="U612" s="539">
        <v>43018</v>
      </c>
      <c r="V612" s="541"/>
      <c r="W612" s="542">
        <v>43019</v>
      </c>
      <c r="X612" s="543" t="s">
        <v>535</v>
      </c>
      <c r="Y612" s="542">
        <v>43019</v>
      </c>
      <c r="Z612" s="499">
        <f ca="1">IF(F612="","",IF(VLOOKUP(F612,PROFILE!$B$6:$L$5000,11,FALSE)&lt;&gt;"OUT",VLOOKUP(F612,PROFILE!$B$6:$L$5000,9,FALSE)-NOW(),"OUT"))</f>
        <v>-43032.973902430553</v>
      </c>
      <c r="AA612" s="389">
        <f t="shared" si="73"/>
        <v>1943</v>
      </c>
      <c r="AB612" s="389">
        <v>612</v>
      </c>
      <c r="AE612" s="545"/>
      <c r="AF612" s="546"/>
      <c r="AG612" s="547" t="s">
        <v>1597</v>
      </c>
      <c r="AH612" s="548"/>
      <c r="AI612" s="549"/>
      <c r="AJ612" s="550" t="s">
        <v>3112</v>
      </c>
      <c r="AK612" s="551"/>
      <c r="AL612" s="552"/>
      <c r="AN612" s="554"/>
      <c r="AO612" s="555"/>
      <c r="AP612" s="556"/>
      <c r="AQ612" s="557"/>
      <c r="AR612" s="558"/>
      <c r="AS612" s="497" t="str">
        <f t="shared" si="74"/>
        <v/>
      </c>
      <c r="AT612" s="498">
        <f t="shared" si="75"/>
        <v>43013</v>
      </c>
      <c r="AU612" s="498">
        <f t="shared" si="76"/>
        <v>43015</v>
      </c>
      <c r="AV612" s="498">
        <f t="shared" si="77"/>
        <v>43017</v>
      </c>
      <c r="AW612" s="498">
        <f t="shared" si="78"/>
        <v>43019</v>
      </c>
    </row>
    <row r="613" spans="6:49" ht="23.25" customHeight="1" x14ac:dyDescent="0.35">
      <c r="F613" s="535">
        <v>1710001</v>
      </c>
      <c r="G613" s="536" t="str">
        <f>IF(F613="","",IFERROR(VLOOKUP(F613,PROFILE!$B$6:$Z$1000,24,FALSE),""))</f>
        <v>HONDA</v>
      </c>
      <c r="H613" s="536" t="str">
        <f>IF(F613="","",IFERROR(VLOOKUP(F613,PROFILE!$B$6:$Z$1000,25,FALSE),""))</f>
        <v>CIVIC</v>
      </c>
      <c r="I613" s="536" t="str">
        <f>IF(F613="","",IFERROR(VLOOKUP(F613,PROFILE!$B$6:$Z$1000,23,FALSE),""))</f>
        <v>ญข4858</v>
      </c>
      <c r="J613" s="537" t="str">
        <f>IF(F613="","",IFERROR(VLOOKUP(F613,PROFILE!$B$6:$Z$1000,17,FALSE),""))</f>
        <v>กลาง</v>
      </c>
      <c r="K613" s="538"/>
      <c r="L613" s="539">
        <v>43014</v>
      </c>
      <c r="M613" s="540"/>
      <c r="N613" s="540"/>
      <c r="O613" s="541"/>
      <c r="P613" s="539">
        <v>43015</v>
      </c>
      <c r="Q613" s="540"/>
      <c r="R613" s="540"/>
      <c r="S613" s="541"/>
      <c r="T613" s="538">
        <v>43017</v>
      </c>
      <c r="U613" s="539">
        <v>43018</v>
      </c>
      <c r="V613" s="541"/>
      <c r="W613" s="542">
        <v>43019</v>
      </c>
      <c r="X613" s="711" t="s">
        <v>559</v>
      </c>
      <c r="Y613" s="542">
        <v>43019</v>
      </c>
      <c r="Z613" s="499">
        <f ca="1">IF(F613="","",IF(VLOOKUP(F613,PROFILE!$B$6:$L$5000,11,FALSE)&lt;&gt;"OUT",VLOOKUP(F613,PROFILE!$B$6:$L$5000,9,FALSE)-NOW(),"OUT"))</f>
        <v>-43032.973902430553</v>
      </c>
      <c r="AA613" s="389">
        <f t="shared" si="73"/>
        <v>4858</v>
      </c>
      <c r="AB613" s="389">
        <v>613</v>
      </c>
      <c r="AE613" s="545"/>
      <c r="AF613" s="546"/>
      <c r="AG613" s="547" t="s">
        <v>436</v>
      </c>
      <c r="AH613" s="548"/>
      <c r="AI613" s="549"/>
      <c r="AJ613" s="550" t="s">
        <v>23</v>
      </c>
      <c r="AK613" s="551"/>
      <c r="AL613" s="552"/>
      <c r="AN613" s="554"/>
      <c r="AO613" s="555"/>
      <c r="AP613" s="556"/>
      <c r="AQ613" s="557"/>
      <c r="AR613" s="558"/>
      <c r="AS613" s="497" t="str">
        <f t="shared" si="74"/>
        <v/>
      </c>
      <c r="AT613" s="498">
        <f t="shared" si="75"/>
        <v>43014</v>
      </c>
      <c r="AU613" s="498">
        <f t="shared" si="76"/>
        <v>43015</v>
      </c>
      <c r="AV613" s="498">
        <f t="shared" si="77"/>
        <v>43017</v>
      </c>
      <c r="AW613" s="498">
        <f t="shared" si="78"/>
        <v>43019</v>
      </c>
    </row>
    <row r="614" spans="6:49" ht="23.25" customHeight="1" x14ac:dyDescent="0.35">
      <c r="F614" s="535">
        <v>1708064</v>
      </c>
      <c r="G614" s="536" t="str">
        <f>IF(F614="","",IFERROR(VLOOKUP(F614,PROFILE!$B$6:$Z$1000,24,FALSE),""))</f>
        <v>HONDA</v>
      </c>
      <c r="H614" s="536" t="str">
        <f>IF(F614="","",IFERROR(VLOOKUP(F614,PROFILE!$B$6:$Z$1000,25,FALSE),""))</f>
        <v>CITY</v>
      </c>
      <c r="I614" s="536" t="str">
        <f>IF(F614="","",IFERROR(VLOOKUP(F614,PROFILE!$B$6:$Z$1000,23,FALSE),""))</f>
        <v>ฎษ6200</v>
      </c>
      <c r="J614" s="537" t="str">
        <f>IF(F614="","",IFERROR(VLOOKUP(F614,PROFILE!$B$6:$Z$1000,17,FALSE),""))</f>
        <v>ชิ้นส่วน</v>
      </c>
      <c r="K614" s="538"/>
      <c r="L614" s="539"/>
      <c r="M614" s="540"/>
      <c r="N614" s="540"/>
      <c r="O614" s="541"/>
      <c r="P614" s="539">
        <v>43014</v>
      </c>
      <c r="Q614" s="540"/>
      <c r="R614" s="540"/>
      <c r="S614" s="541"/>
      <c r="T614" s="538">
        <v>43015</v>
      </c>
      <c r="U614" s="539">
        <v>43017</v>
      </c>
      <c r="V614" s="541"/>
      <c r="W614" s="542"/>
      <c r="X614" s="543" t="s">
        <v>559</v>
      </c>
      <c r="Y614" s="542">
        <v>43017</v>
      </c>
      <c r="Z614" s="499" t="str">
        <f ca="1">IF(F614="","",IF(VLOOKUP(F614,PROFILE!$B$6:$L$5000,11,FALSE)&lt;&gt;"OUT",VLOOKUP(F614,PROFILE!$B$6:$L$5000,9,FALSE)-NOW(),"OUT"))</f>
        <v>OUT</v>
      </c>
      <c r="AA614" s="389">
        <f t="shared" si="73"/>
        <v>6200</v>
      </c>
      <c r="AB614" s="389">
        <v>614</v>
      </c>
      <c r="AE614" s="545"/>
      <c r="AF614" s="546"/>
      <c r="AH614" s="548"/>
      <c r="AI614" s="549"/>
      <c r="AJ614" s="550" t="s">
        <v>1763</v>
      </c>
      <c r="AK614" s="551"/>
      <c r="AL614" s="552"/>
      <c r="AN614" s="554"/>
      <c r="AO614" s="555"/>
      <c r="AP614" s="556"/>
      <c r="AQ614" s="557"/>
      <c r="AR614" s="558"/>
      <c r="AS614" s="497" t="str">
        <f t="shared" si="74"/>
        <v/>
      </c>
      <c r="AT614" s="498" t="str">
        <f t="shared" si="75"/>
        <v/>
      </c>
      <c r="AU614" s="498">
        <f t="shared" si="76"/>
        <v>43014</v>
      </c>
      <c r="AV614" s="498">
        <f t="shared" si="77"/>
        <v>43015</v>
      </c>
      <c r="AW614" s="498">
        <f t="shared" si="78"/>
        <v>43017</v>
      </c>
    </row>
    <row r="615" spans="6:49" ht="23.25" customHeight="1" x14ac:dyDescent="0.35">
      <c r="F615" s="535">
        <v>1709056</v>
      </c>
      <c r="G615" s="536" t="str">
        <f>IF(F615="","",IFERROR(VLOOKUP(F615,PROFILE!$B$6:$Z$1000,24,FALSE),""))</f>
        <v>TOYOTA</v>
      </c>
      <c r="H615" s="536" t="str">
        <f>IF(F615="","",IFERROR(VLOOKUP(F615,PROFILE!$B$6:$Z$1000,25,FALSE),""))</f>
        <v>VIGO</v>
      </c>
      <c r="I615" s="536" t="str">
        <f>IF(F615="","",IFERROR(VLOOKUP(F615,PROFILE!$B$6:$Z$1000,23,FALSE),""))</f>
        <v>บพ105</v>
      </c>
      <c r="J615" s="537" t="str">
        <f>IF(F615="","",IFERROR(VLOOKUP(F615,PROFILE!$B$6:$Z$1000,17,FALSE),""))</f>
        <v>เบา</v>
      </c>
      <c r="K615" s="538"/>
      <c r="L615" s="539">
        <v>43018</v>
      </c>
      <c r="M615" s="540"/>
      <c r="N615" s="540"/>
      <c r="O615" s="541"/>
      <c r="P615" s="539">
        <v>43019</v>
      </c>
      <c r="Q615" s="540"/>
      <c r="R615" s="540"/>
      <c r="S615" s="541"/>
      <c r="T615" s="538">
        <v>43020</v>
      </c>
      <c r="U615" s="539">
        <v>43021</v>
      </c>
      <c r="V615" s="541"/>
      <c r="W615" s="542"/>
      <c r="X615" s="711" t="s">
        <v>535</v>
      </c>
      <c r="Y615" s="542">
        <v>43022</v>
      </c>
      <c r="Z615" s="499">
        <f ca="1">IF(F615="","",IF(VLOOKUP(F615,PROFILE!$B$6:$L$5000,11,FALSE)&lt;&gt;"OUT",VLOOKUP(F615,PROFILE!$B$6:$L$5000,9,FALSE)-NOW(),"OUT"))</f>
        <v>-10.973902430552698</v>
      </c>
      <c r="AA615" s="389">
        <f t="shared" si="73"/>
        <v>105</v>
      </c>
      <c r="AB615" s="389">
        <v>615</v>
      </c>
      <c r="AE615" s="545"/>
      <c r="AF615" s="546"/>
      <c r="AG615" s="547" t="s">
        <v>1597</v>
      </c>
      <c r="AH615" s="548"/>
      <c r="AI615" s="549"/>
      <c r="AJ615" s="550" t="s">
        <v>581</v>
      </c>
      <c r="AK615" s="551"/>
      <c r="AL615" s="552"/>
      <c r="AN615" s="554"/>
      <c r="AO615" s="555"/>
      <c r="AP615" s="556"/>
      <c r="AQ615" s="557"/>
      <c r="AR615" s="558"/>
      <c r="AS615" s="497" t="str">
        <f t="shared" si="74"/>
        <v/>
      </c>
      <c r="AT615" s="498">
        <f t="shared" si="75"/>
        <v>43018</v>
      </c>
      <c r="AU615" s="498">
        <f t="shared" si="76"/>
        <v>43019</v>
      </c>
      <c r="AV615" s="498">
        <f t="shared" si="77"/>
        <v>43020</v>
      </c>
      <c r="AW615" s="498">
        <f t="shared" si="78"/>
        <v>43021</v>
      </c>
    </row>
    <row r="616" spans="6:49" ht="23.25" customHeight="1" x14ac:dyDescent="0.35">
      <c r="F616" s="535" t="s">
        <v>1549</v>
      </c>
      <c r="G616" s="536" t="s">
        <v>1549</v>
      </c>
      <c r="H616" s="536" t="s">
        <v>1549</v>
      </c>
      <c r="I616" s="536" t="s">
        <v>1549</v>
      </c>
      <c r="J616" s="536" t="s">
        <v>1549</v>
      </c>
      <c r="K616" s="536" t="s">
        <v>1549</v>
      </c>
      <c r="L616" s="536" t="s">
        <v>1549</v>
      </c>
      <c r="M616" s="536" t="s">
        <v>1549</v>
      </c>
      <c r="N616" s="536" t="s">
        <v>1549</v>
      </c>
      <c r="O616" s="536" t="s">
        <v>1549</v>
      </c>
      <c r="P616" s="536" t="s">
        <v>1549</v>
      </c>
      <c r="Q616" s="536" t="s">
        <v>1549</v>
      </c>
      <c r="R616" s="536" t="s">
        <v>1549</v>
      </c>
      <c r="S616" s="536" t="s">
        <v>1549</v>
      </c>
      <c r="T616" s="536" t="s">
        <v>1549</v>
      </c>
      <c r="U616" s="536" t="s">
        <v>1549</v>
      </c>
      <c r="V616" s="536" t="s">
        <v>1549</v>
      </c>
      <c r="W616" s="536" t="s">
        <v>1549</v>
      </c>
      <c r="X616" s="536" t="s">
        <v>1549</v>
      </c>
      <c r="Y616" s="536" t="s">
        <v>1549</v>
      </c>
      <c r="Z616" s="536" t="s">
        <v>1549</v>
      </c>
      <c r="AA616" s="389" t="e">
        <f t="shared" si="73"/>
        <v>#VALUE!</v>
      </c>
      <c r="AB616" s="389">
        <v>616</v>
      </c>
      <c r="AE616" s="545"/>
      <c r="AF616" s="546"/>
      <c r="AH616" s="548"/>
      <c r="AI616" s="549"/>
      <c r="AK616" s="551"/>
      <c r="AL616" s="552"/>
      <c r="AN616" s="554"/>
      <c r="AO616" s="555"/>
      <c r="AP616" s="556"/>
      <c r="AQ616" s="557"/>
      <c r="AR616" s="558"/>
      <c r="AS616" s="497" t="str">
        <f t="shared" si="74"/>
        <v>ยกเลิก</v>
      </c>
      <c r="AT616" s="498">
        <f t="shared" si="75"/>
        <v>0</v>
      </c>
      <c r="AU616" s="498">
        <f t="shared" si="76"/>
        <v>0</v>
      </c>
      <c r="AV616" s="498" t="str">
        <f t="shared" si="77"/>
        <v>ยกเลิก</v>
      </c>
      <c r="AW616" s="498">
        <f t="shared" si="78"/>
        <v>0</v>
      </c>
    </row>
    <row r="617" spans="6:49" ht="23.25" customHeight="1" x14ac:dyDescent="0.35">
      <c r="F617" s="535">
        <v>1710018</v>
      </c>
      <c r="G617" s="536" t="str">
        <f>IF(F617="","",IFERROR(VLOOKUP(F617,PROFILE!$B$6:$Z$1000,24,FALSE),""))</f>
        <v>ISUZU</v>
      </c>
      <c r="H617" s="536" t="str">
        <f>IF(F617="","",IFERROR(VLOOKUP(F617,PROFILE!$B$6:$Z$1000,25,FALSE),""))</f>
        <v>D-MAX</v>
      </c>
      <c r="I617" s="536" t="str">
        <f>IF(F617="","",IFERROR(VLOOKUP(F617,PROFILE!$B$6:$Z$1000,23,FALSE),""))</f>
        <v>ฌล4323</v>
      </c>
      <c r="J617" s="537" t="str">
        <f>IF(F617="","",IFERROR(VLOOKUP(F617,PROFILE!$B$6:$Z$1000,17,FALSE),""))</f>
        <v>กลาง</v>
      </c>
      <c r="K617" s="538"/>
      <c r="L617" s="539">
        <v>43018</v>
      </c>
      <c r="M617" s="540"/>
      <c r="N617" s="540"/>
      <c r="O617" s="541"/>
      <c r="P617" s="539">
        <v>43019</v>
      </c>
      <c r="Q617" s="540"/>
      <c r="R617" s="540"/>
      <c r="S617" s="541"/>
      <c r="T617" s="538">
        <v>43020</v>
      </c>
      <c r="U617" s="539">
        <v>43021</v>
      </c>
      <c r="V617" s="541"/>
      <c r="W617" s="542"/>
      <c r="X617" s="711" t="s">
        <v>559</v>
      </c>
      <c r="Y617" s="542">
        <v>43022</v>
      </c>
      <c r="Z617" s="499">
        <f ca="1">IF(F617="","",IF(VLOOKUP(F617,PROFILE!$B$6:$L$5000,11,FALSE)&lt;&gt;"OUT",VLOOKUP(F617,PROFILE!$B$6:$L$5000,9,FALSE)-NOW(),"OUT"))</f>
        <v>-43032.973902430553</v>
      </c>
      <c r="AA617" s="389">
        <f t="shared" si="73"/>
        <v>4323</v>
      </c>
      <c r="AB617" s="389">
        <v>617</v>
      </c>
      <c r="AE617" s="545"/>
      <c r="AF617" s="546"/>
      <c r="AG617" s="547" t="s">
        <v>1597</v>
      </c>
      <c r="AH617" s="548"/>
      <c r="AI617" s="549"/>
      <c r="AJ617" s="550" t="s">
        <v>2719</v>
      </c>
      <c r="AK617" s="551"/>
      <c r="AL617" s="552"/>
      <c r="AN617" s="554"/>
      <c r="AO617" s="555"/>
      <c r="AP617" s="556"/>
      <c r="AQ617" s="557"/>
      <c r="AR617" s="558"/>
      <c r="AS617" s="497" t="str">
        <f t="shared" si="74"/>
        <v/>
      </c>
      <c r="AT617" s="498">
        <f t="shared" si="75"/>
        <v>43018</v>
      </c>
      <c r="AU617" s="498">
        <f t="shared" si="76"/>
        <v>43019</v>
      </c>
      <c r="AV617" s="498">
        <f t="shared" si="77"/>
        <v>43020</v>
      </c>
      <c r="AW617" s="498">
        <f t="shared" si="78"/>
        <v>43021</v>
      </c>
    </row>
    <row r="618" spans="6:49" ht="23.25" customHeight="1" x14ac:dyDescent="0.35">
      <c r="F618" s="579">
        <v>1706055</v>
      </c>
      <c r="G618" s="536" t="str">
        <f>IF(F618="","",IFERROR(VLOOKUP(F618,PROFILE!$B$6:$Z$1000,24,FALSE),""))</f>
        <v>HONDA</v>
      </c>
      <c r="H618" s="536" t="str">
        <f>IF(F618="","",IFERROR(VLOOKUP(F618,PROFILE!$B$6:$Z$1000,25,FALSE),""))</f>
        <v>CITY</v>
      </c>
      <c r="I618" s="536" t="str">
        <f>IF(F618="","",IFERROR(VLOOKUP(F618,PROFILE!$B$6:$Z$1000,23,FALSE),""))</f>
        <v>ฆถ6018</v>
      </c>
      <c r="J618" s="537" t="str">
        <f>IF(F618="","",IFERROR(VLOOKUP(F618,PROFILE!$B$6:$Z$1000,17,FALSE),""))</f>
        <v>โคม่า</v>
      </c>
      <c r="K618" s="538"/>
      <c r="L618" s="539"/>
      <c r="M618" s="540"/>
      <c r="N618" s="540"/>
      <c r="O618" s="541"/>
      <c r="P618" s="539"/>
      <c r="Q618" s="540"/>
      <c r="R618" s="540"/>
      <c r="S618" s="541"/>
      <c r="T618" s="538"/>
      <c r="U618" s="539"/>
      <c r="V618" s="541"/>
      <c r="W618" s="542"/>
      <c r="X618" s="543" t="s">
        <v>1157</v>
      </c>
      <c r="Y618" s="542" t="str">
        <f t="shared" si="72"/>
        <v>ยังไม่กำหนด</v>
      </c>
      <c r="Z618" s="499">
        <f ca="1">IF(F618="","",IF(VLOOKUP(F618,PROFILE!$B$6:$L$5000,11,FALSE)&lt;&gt;"OUT",VLOOKUP(F618,PROFILE!$B$6:$L$5000,9,FALSE)-NOW(),"OUT"))</f>
        <v>-43030.973902430553</v>
      </c>
      <c r="AA618" s="389">
        <f t="shared" si="73"/>
        <v>6018</v>
      </c>
      <c r="AB618" s="389">
        <v>618</v>
      </c>
      <c r="AE618" s="545"/>
      <c r="AF618" s="546"/>
      <c r="AH618" s="548"/>
      <c r="AI618" s="549"/>
      <c r="AK618" s="551"/>
      <c r="AL618" s="552"/>
      <c r="AN618" s="554"/>
      <c r="AO618" s="555"/>
      <c r="AP618" s="556"/>
      <c r="AQ618" s="557"/>
      <c r="AR618" s="558"/>
      <c r="AS618" s="497" t="str">
        <f t="shared" si="74"/>
        <v/>
      </c>
      <c r="AT618" s="498" t="str">
        <f t="shared" si="75"/>
        <v/>
      </c>
      <c r="AU618" s="498" t="str">
        <f t="shared" si="76"/>
        <v/>
      </c>
      <c r="AV618" s="498" t="str">
        <f t="shared" si="77"/>
        <v/>
      </c>
      <c r="AW618" s="498" t="str">
        <f t="shared" si="78"/>
        <v/>
      </c>
    </row>
    <row r="619" spans="6:49" ht="23.25" customHeight="1" x14ac:dyDescent="0.35">
      <c r="F619" s="579">
        <v>1710002</v>
      </c>
      <c r="G619" s="536" t="str">
        <f>IF(F619="","",IFERROR(VLOOKUP(F619,PROFILE!$B$6:$Z$1000,24,FALSE),""))</f>
        <v>HONDA</v>
      </c>
      <c r="H619" s="536" t="str">
        <f>IF(F619="","",IFERROR(VLOOKUP(F619,PROFILE!$B$6:$Z$1000,25,FALSE),""))</f>
        <v>CIVIC</v>
      </c>
      <c r="I619" s="536" t="str">
        <f>IF(F619="","",IFERROR(VLOOKUP(F619,PROFILE!$B$6:$Z$1000,23,FALSE),""))</f>
        <v>ชร1963</v>
      </c>
      <c r="J619" s="537" t="str">
        <f>IF(F619="","",IFERROR(VLOOKUP(F619,PROFILE!$B$6:$Z$1000,17,FALSE),""))</f>
        <v>โคม่า</v>
      </c>
      <c r="K619" s="538"/>
      <c r="L619" s="539"/>
      <c r="M619" s="540"/>
      <c r="N619" s="540"/>
      <c r="O619" s="541"/>
      <c r="P619" s="539"/>
      <c r="Q619" s="540"/>
      <c r="R619" s="540"/>
      <c r="S619" s="541"/>
      <c r="T619" s="538"/>
      <c r="U619" s="539"/>
      <c r="V619" s="541"/>
      <c r="W619" s="542"/>
      <c r="X619" s="543" t="s">
        <v>1157</v>
      </c>
      <c r="Y619" s="542" t="str">
        <f t="shared" si="72"/>
        <v>ยังไม่กำหนด</v>
      </c>
      <c r="Z619" s="499">
        <f ca="1">IF(F619="","",IF(VLOOKUP(F619,PROFILE!$B$6:$L$5000,11,FALSE)&lt;&gt;"OUT",VLOOKUP(F619,PROFILE!$B$6:$L$5000,9,FALSE)-NOW(),"OUT"))</f>
        <v>-43032.973902430553</v>
      </c>
      <c r="AA619" s="389">
        <f t="shared" si="73"/>
        <v>1963</v>
      </c>
      <c r="AB619" s="389">
        <v>619</v>
      </c>
      <c r="AE619" s="545"/>
      <c r="AF619" s="546"/>
      <c r="AH619" s="548"/>
      <c r="AI619" s="549"/>
      <c r="AK619" s="551"/>
      <c r="AL619" s="552"/>
      <c r="AN619" s="554"/>
      <c r="AO619" s="555"/>
      <c r="AP619" s="556"/>
      <c r="AQ619" s="557"/>
      <c r="AR619" s="558"/>
      <c r="AS619" s="497" t="str">
        <f t="shared" si="74"/>
        <v/>
      </c>
      <c r="AT619" s="498" t="str">
        <f t="shared" si="75"/>
        <v/>
      </c>
      <c r="AU619" s="498" t="str">
        <f t="shared" si="76"/>
        <v/>
      </c>
      <c r="AV619" s="498" t="str">
        <f t="shared" si="77"/>
        <v/>
      </c>
      <c r="AW619" s="498" t="str">
        <f t="shared" si="78"/>
        <v/>
      </c>
    </row>
    <row r="620" spans="6:49" ht="23.25" customHeight="1" x14ac:dyDescent="0.35">
      <c r="F620" s="535">
        <v>1709004</v>
      </c>
      <c r="G620" s="536" t="str">
        <f>IF(F620="","",IFERROR(VLOOKUP(F620,PROFILE!$B$6:$Z$1000,24,FALSE),""))</f>
        <v>TOYOTA</v>
      </c>
      <c r="H620" s="536" t="str">
        <f>IF(F620="","",IFERROR(VLOOKUP(F620,PROFILE!$B$6:$Z$1000,25,FALSE),""))</f>
        <v>VIOS</v>
      </c>
      <c r="I620" s="536" t="str">
        <f>IF(F620="","",IFERROR(VLOOKUP(F620,PROFILE!$B$6:$Z$1000,23,FALSE),""))</f>
        <v>1กร4068</v>
      </c>
      <c r="J620" s="537" t="str">
        <f>IF(F620="","",IFERROR(VLOOKUP(F620,PROFILE!$B$6:$Z$1000,17,FALSE),""))</f>
        <v>กลาง</v>
      </c>
      <c r="K620" s="538"/>
      <c r="L620" s="539">
        <v>43017</v>
      </c>
      <c r="M620" s="540"/>
      <c r="N620" s="540"/>
      <c r="O620" s="541"/>
      <c r="P620" s="539">
        <v>43018</v>
      </c>
      <c r="Q620" s="540">
        <v>43019</v>
      </c>
      <c r="R620" s="540"/>
      <c r="S620" s="541"/>
      <c r="T620" s="538">
        <v>43020</v>
      </c>
      <c r="U620" s="539">
        <v>43021</v>
      </c>
      <c r="V620" s="541"/>
      <c r="W620" s="542"/>
      <c r="X620" s="711" t="s">
        <v>559</v>
      </c>
      <c r="Y620" s="542">
        <v>43022</v>
      </c>
      <c r="Z620" s="499">
        <f ca="1">IF(F620="","",IF(VLOOKUP(F620,PROFILE!$B$6:$L$5000,11,FALSE)&lt;&gt;"OUT",VLOOKUP(F620,PROFILE!$B$6:$L$5000,9,FALSE)-NOW(),"OUT"))</f>
        <v>-43032.973902430553</v>
      </c>
      <c r="AA620" s="389">
        <f t="shared" si="73"/>
        <v>4068</v>
      </c>
      <c r="AB620" s="389">
        <v>620</v>
      </c>
      <c r="AE620" s="545"/>
      <c r="AF620" s="546"/>
      <c r="AG620" s="547" t="s">
        <v>436</v>
      </c>
      <c r="AH620" s="548"/>
      <c r="AI620" s="549"/>
      <c r="AJ620" s="550" t="s">
        <v>581</v>
      </c>
      <c r="AK620" s="551"/>
      <c r="AL620" s="552"/>
      <c r="AN620" s="554"/>
      <c r="AO620" s="555"/>
      <c r="AP620" s="556"/>
      <c r="AQ620" s="557"/>
      <c r="AR620" s="558"/>
      <c r="AS620" s="497" t="str">
        <f t="shared" si="74"/>
        <v/>
      </c>
      <c r="AT620" s="498">
        <f t="shared" si="75"/>
        <v>43017</v>
      </c>
      <c r="AU620" s="498">
        <f t="shared" si="76"/>
        <v>43019</v>
      </c>
      <c r="AV620" s="498">
        <f t="shared" si="77"/>
        <v>43020</v>
      </c>
      <c r="AW620" s="498">
        <f t="shared" si="78"/>
        <v>43021</v>
      </c>
    </row>
    <row r="621" spans="6:49" ht="23.25" customHeight="1" x14ac:dyDescent="0.35">
      <c r="F621" s="535">
        <v>1708070</v>
      </c>
      <c r="G621" s="536" t="str">
        <f>IF(F621="","",IFERROR(VLOOKUP(F621,PROFILE!$B$6:$Z$1000,24,FALSE),""))</f>
        <v>ISUZU</v>
      </c>
      <c r="H621" s="536" t="str">
        <f>IF(F621="","",IFERROR(VLOOKUP(F621,PROFILE!$B$6:$Z$1000,25,FALSE),""))</f>
        <v>SPACECAB</v>
      </c>
      <c r="I621" s="536" t="str">
        <f>IF(F621="","",IFERROR(VLOOKUP(F621,PROFILE!$B$6:$Z$1000,23,FALSE),""))</f>
        <v>ถจ6122</v>
      </c>
      <c r="J621" s="537" t="str">
        <f>IF(F621="","",IFERROR(VLOOKUP(F621,PROFILE!$B$6:$Z$1000,17,FALSE),""))</f>
        <v>กลาง</v>
      </c>
      <c r="K621" s="538"/>
      <c r="L621" s="539">
        <v>43018</v>
      </c>
      <c r="M621" s="540"/>
      <c r="N621" s="540"/>
      <c r="O621" s="541"/>
      <c r="P621" s="539">
        <v>43019</v>
      </c>
      <c r="Q621" s="540"/>
      <c r="R621" s="540"/>
      <c r="S621" s="541"/>
      <c r="T621" s="538">
        <v>43020</v>
      </c>
      <c r="U621" s="539">
        <v>43021</v>
      </c>
      <c r="V621" s="541"/>
      <c r="W621" s="542"/>
      <c r="X621" s="711" t="s">
        <v>755</v>
      </c>
      <c r="Y621" s="542">
        <v>43022</v>
      </c>
      <c r="Z621" s="499">
        <f ca="1">IF(F621="","",IF(VLOOKUP(F621,PROFILE!$B$6:$L$5000,11,FALSE)&lt;&gt;"OUT",VLOOKUP(F621,PROFILE!$B$6:$L$5000,9,FALSE)-NOW(),"OUT"))</f>
        <v>-43032.973902430553</v>
      </c>
      <c r="AA621" s="389">
        <f t="shared" si="73"/>
        <v>6122</v>
      </c>
      <c r="AB621" s="389">
        <v>621</v>
      </c>
      <c r="AE621" s="545"/>
      <c r="AF621" s="546"/>
      <c r="AG621" s="547" t="s">
        <v>1597</v>
      </c>
      <c r="AH621" s="548"/>
      <c r="AI621" s="549"/>
      <c r="AJ621" s="550" t="s">
        <v>2719</v>
      </c>
      <c r="AK621" s="551"/>
      <c r="AL621" s="552"/>
      <c r="AN621" s="554"/>
      <c r="AO621" s="555"/>
      <c r="AP621" s="556"/>
      <c r="AQ621" s="557"/>
      <c r="AR621" s="558"/>
      <c r="AS621" s="497" t="str">
        <f t="shared" si="74"/>
        <v/>
      </c>
      <c r="AT621" s="498">
        <f t="shared" si="75"/>
        <v>43018</v>
      </c>
      <c r="AU621" s="498">
        <f t="shared" si="76"/>
        <v>43019</v>
      </c>
      <c r="AV621" s="498">
        <f t="shared" si="77"/>
        <v>43020</v>
      </c>
      <c r="AW621" s="498">
        <f t="shared" si="78"/>
        <v>43021</v>
      </c>
    </row>
    <row r="622" spans="6:49" ht="23.25" customHeight="1" x14ac:dyDescent="0.35">
      <c r="F622" s="535">
        <v>1709052</v>
      </c>
      <c r="G622" s="536" t="str">
        <f>IF(F622="","",IFERROR(VLOOKUP(F622,PROFILE!$B$6:$Z$1000,24,FALSE),""))</f>
        <v>TOYOTA</v>
      </c>
      <c r="H622" s="536" t="str">
        <f>IF(F622="","",IFERROR(VLOOKUP(F622,PROFILE!$B$6:$Z$1000,25,FALSE),""))</f>
        <v>VIGO</v>
      </c>
      <c r="I622" s="536" t="str">
        <f>IF(F622="","",IFERROR(VLOOKUP(F622,PROFILE!$B$6:$Z$1000,23,FALSE),""))</f>
        <v>ฒย8429</v>
      </c>
      <c r="J622" s="537" t="str">
        <f>IF(F622="","",IFERROR(VLOOKUP(F622,PROFILE!$B$6:$Z$1000,17,FALSE),""))</f>
        <v>รอบคัน</v>
      </c>
      <c r="K622" s="538"/>
      <c r="L622" s="539">
        <v>43022</v>
      </c>
      <c r="M622" s="540"/>
      <c r="N622" s="540"/>
      <c r="O622" s="541"/>
      <c r="P622" s="539">
        <v>43024</v>
      </c>
      <c r="Q622" s="540">
        <v>43025</v>
      </c>
      <c r="R622" s="540">
        <v>43026</v>
      </c>
      <c r="S622" s="541">
        <v>43027</v>
      </c>
      <c r="T622" s="538">
        <v>43028</v>
      </c>
      <c r="U622" s="539">
        <v>43029</v>
      </c>
      <c r="V622" s="541">
        <v>43031</v>
      </c>
      <c r="W622" s="542">
        <v>43032</v>
      </c>
      <c r="X622" s="711" t="s">
        <v>22</v>
      </c>
      <c r="Y622" s="542">
        <v>43033</v>
      </c>
      <c r="Z622" s="499">
        <f ca="1">IF(F622="","",IF(VLOOKUP(F622,PROFILE!$B$6:$L$5000,11,FALSE)&lt;&gt;"OUT",VLOOKUP(F622,PROFILE!$B$6:$L$5000,9,FALSE)-NOW(),"OUT"))</f>
        <v>-43032.973902430553</v>
      </c>
      <c r="AA622" s="389">
        <f t="shared" si="73"/>
        <v>8429</v>
      </c>
      <c r="AB622" s="389">
        <v>622</v>
      </c>
      <c r="AE622" s="545"/>
      <c r="AF622" s="546"/>
      <c r="AG622" s="547" t="s">
        <v>1597</v>
      </c>
      <c r="AH622" s="548"/>
      <c r="AI622" s="549"/>
      <c r="AJ622" s="550" t="s">
        <v>581</v>
      </c>
      <c r="AK622" s="551"/>
      <c r="AL622" s="552"/>
      <c r="AN622" s="554"/>
      <c r="AO622" s="555"/>
      <c r="AP622" s="556"/>
      <c r="AQ622" s="557"/>
      <c r="AR622" s="558"/>
      <c r="AS622" s="497" t="str">
        <f t="shared" si="74"/>
        <v/>
      </c>
      <c r="AT622" s="498">
        <f t="shared" si="75"/>
        <v>43022</v>
      </c>
      <c r="AU622" s="498">
        <f t="shared" si="76"/>
        <v>43027</v>
      </c>
      <c r="AV622" s="498">
        <f t="shared" si="77"/>
        <v>43028</v>
      </c>
      <c r="AW622" s="498">
        <f t="shared" si="78"/>
        <v>43032</v>
      </c>
    </row>
    <row r="623" spans="6:49" ht="23.25" customHeight="1" x14ac:dyDescent="0.35">
      <c r="F623" s="535">
        <v>1709079</v>
      </c>
      <c r="G623" s="536" t="str">
        <f>IF(F623="","",IFERROR(VLOOKUP(F623,PROFILE!$B$6:$Z$1000,24,FALSE),""))</f>
        <v>ISUZU</v>
      </c>
      <c r="H623" s="536" t="str">
        <f>IF(F623="","",IFERROR(VLOOKUP(F623,PROFILE!$B$6:$Z$1000,25,FALSE),""))</f>
        <v>D-MAX</v>
      </c>
      <c r="I623" s="536" t="str">
        <f>IF(F623="","",IFERROR(VLOOKUP(F623,PROFILE!$B$6:$Z$1000,23,FALSE),""))</f>
        <v>ฒฎ8533</v>
      </c>
      <c r="J623" s="537" t="str">
        <f>IF(F623="","",IFERROR(VLOOKUP(F623,PROFILE!$B$6:$Z$1000,17,FALSE),""))</f>
        <v>รอบคัน</v>
      </c>
      <c r="K623" s="538"/>
      <c r="L623" s="539">
        <v>42989</v>
      </c>
      <c r="M623" s="540"/>
      <c r="N623" s="540"/>
      <c r="O623" s="541"/>
      <c r="P623" s="539">
        <v>42990</v>
      </c>
      <c r="Q623" s="540">
        <v>42991</v>
      </c>
      <c r="R623" s="540">
        <v>42992</v>
      </c>
      <c r="S623" s="541">
        <v>42993</v>
      </c>
      <c r="T623" s="538">
        <v>42994</v>
      </c>
      <c r="U623" s="539">
        <v>42996</v>
      </c>
      <c r="V623" s="541">
        <v>42997</v>
      </c>
      <c r="W623" s="542">
        <v>42998</v>
      </c>
      <c r="X623" s="711" t="s">
        <v>755</v>
      </c>
      <c r="Y623" s="542">
        <v>43003</v>
      </c>
      <c r="Z623" s="499">
        <f ca="1">IF(F623="","",IF(VLOOKUP(F623,PROFILE!$B$6:$L$5000,11,FALSE)&lt;&gt;"OUT",VLOOKUP(F623,PROFILE!$B$6:$L$5000,9,FALSE)-NOW(),"OUT"))</f>
        <v>-43032.973902430553</v>
      </c>
      <c r="AA623" s="389">
        <f t="shared" si="73"/>
        <v>8533</v>
      </c>
      <c r="AB623" s="389">
        <v>623</v>
      </c>
      <c r="AE623" s="545"/>
      <c r="AF623" s="546"/>
      <c r="AG623" s="547" t="s">
        <v>1597</v>
      </c>
      <c r="AH623" s="548"/>
      <c r="AI623" s="549"/>
      <c r="AJ623" s="550" t="s">
        <v>438</v>
      </c>
      <c r="AK623" s="551"/>
      <c r="AL623" s="552"/>
      <c r="AN623" s="554"/>
      <c r="AO623" s="555"/>
      <c r="AP623" s="556"/>
      <c r="AQ623" s="557"/>
      <c r="AR623" s="558"/>
      <c r="AS623" s="497" t="str">
        <f t="shared" si="74"/>
        <v/>
      </c>
      <c r="AT623" s="498">
        <f t="shared" si="75"/>
        <v>42989</v>
      </c>
      <c r="AU623" s="498">
        <f t="shared" si="76"/>
        <v>42993</v>
      </c>
      <c r="AV623" s="498">
        <f t="shared" si="77"/>
        <v>42994</v>
      </c>
      <c r="AW623" s="498">
        <f t="shared" si="78"/>
        <v>42998</v>
      </c>
    </row>
    <row r="624" spans="6:49" ht="23.25" customHeight="1" x14ac:dyDescent="0.35">
      <c r="F624" s="535">
        <v>1708004</v>
      </c>
      <c r="G624" s="536" t="str">
        <f>IF(F624="","",IFERROR(VLOOKUP(F624,PROFILE!$B$6:$Z$1000,24,FALSE),""))</f>
        <v>HONDA</v>
      </c>
      <c r="H624" s="536" t="str">
        <f>IF(F624="","",IFERROR(VLOOKUP(F624,PROFILE!$B$6:$Z$1000,25,FALSE),""))</f>
        <v>CITY</v>
      </c>
      <c r="I624" s="536" t="str">
        <f>IF(F624="","",IFERROR(VLOOKUP(F624,PROFILE!$B$6:$Z$1000,23,FALSE),""))</f>
        <v>ฎว3847</v>
      </c>
      <c r="J624" s="537" t="str">
        <f>IF(F624="","",IFERROR(VLOOKUP(F624,PROFILE!$B$6:$Z$1000,17,FALSE),""))</f>
        <v>เบา</v>
      </c>
      <c r="K624" s="538"/>
      <c r="L624" s="539">
        <v>43021</v>
      </c>
      <c r="M624" s="540"/>
      <c r="N624" s="540"/>
      <c r="O624" s="541"/>
      <c r="P624" s="539">
        <v>43022</v>
      </c>
      <c r="Q624" s="540"/>
      <c r="R624" s="540"/>
      <c r="S624" s="541"/>
      <c r="T624" s="538">
        <v>43024</v>
      </c>
      <c r="U624" s="539">
        <v>43025</v>
      </c>
      <c r="V624" s="541"/>
      <c r="W624" s="542"/>
      <c r="X624" s="711" t="s">
        <v>535</v>
      </c>
      <c r="Y624" s="542">
        <v>43025</v>
      </c>
      <c r="Z624" s="499">
        <f ca="1">IF(F624="","",IF(VLOOKUP(F624,PROFILE!$B$6:$L$5000,11,FALSE)&lt;&gt;"OUT",VLOOKUP(F624,PROFILE!$B$6:$L$5000,9,FALSE)-NOW(),"OUT"))</f>
        <v>-43032.973902430553</v>
      </c>
      <c r="AA624" s="389">
        <f t="shared" si="73"/>
        <v>3847</v>
      </c>
      <c r="AB624" s="389">
        <v>624</v>
      </c>
      <c r="AE624" s="545"/>
      <c r="AF624" s="546"/>
      <c r="AG624" s="547" t="s">
        <v>1597</v>
      </c>
      <c r="AH624" s="548"/>
      <c r="AI624" s="549"/>
      <c r="AJ624" s="550" t="s">
        <v>438</v>
      </c>
      <c r="AK624" s="551"/>
      <c r="AL624" s="552"/>
      <c r="AN624" s="554"/>
      <c r="AO624" s="555"/>
      <c r="AP624" s="556"/>
      <c r="AQ624" s="557"/>
      <c r="AR624" s="558"/>
      <c r="AS624" s="497" t="str">
        <f t="shared" si="74"/>
        <v/>
      </c>
      <c r="AT624" s="498">
        <f t="shared" si="75"/>
        <v>43021</v>
      </c>
      <c r="AU624" s="498">
        <f t="shared" si="76"/>
        <v>43022</v>
      </c>
      <c r="AV624" s="498">
        <f t="shared" si="77"/>
        <v>43024</v>
      </c>
      <c r="AW624" s="498">
        <f t="shared" si="78"/>
        <v>43025</v>
      </c>
    </row>
    <row r="625" spans="6:49" ht="23.25" customHeight="1" x14ac:dyDescent="0.35">
      <c r="F625" s="535">
        <v>1709012</v>
      </c>
      <c r="G625" s="536" t="str">
        <f>IF(F625="","",IFERROR(VLOOKUP(F625,PROFILE!$B$6:$Z$1000,24,FALSE),""))</f>
        <v xml:space="preserve">NISSAN </v>
      </c>
      <c r="H625" s="536" t="str">
        <f>IF(F625="","",IFERROR(VLOOKUP(F625,PROFILE!$B$6:$Z$1000,25,FALSE),""))</f>
        <v>SUPPER NEO A</v>
      </c>
      <c r="I625" s="536" t="str">
        <f>IF(F625="","",IFERROR(VLOOKUP(F625,PROFILE!$B$6:$Z$1000,23,FALSE),""))</f>
        <v>ศช3107</v>
      </c>
      <c r="J625" s="537" t="str">
        <f>IF(F625="","",IFERROR(VLOOKUP(F625,PROFILE!$B$6:$Z$1000,17,FALSE),""))</f>
        <v>ชิ้นส่วน</v>
      </c>
      <c r="K625" s="538"/>
      <c r="L625" s="539">
        <v>43019</v>
      </c>
      <c r="M625" s="540"/>
      <c r="N625" s="540"/>
      <c r="O625" s="541"/>
      <c r="P625" s="539">
        <v>43020</v>
      </c>
      <c r="Q625" s="540">
        <v>43021</v>
      </c>
      <c r="R625" s="540"/>
      <c r="S625" s="541"/>
      <c r="T625" s="538">
        <v>43022</v>
      </c>
      <c r="U625" s="539">
        <v>43024</v>
      </c>
      <c r="V625" s="541"/>
      <c r="W625" s="542"/>
      <c r="X625" s="543" t="s">
        <v>535</v>
      </c>
      <c r="Y625" s="542">
        <v>43024</v>
      </c>
      <c r="Z625" s="499">
        <f ca="1">IF(F625="","",IF(VLOOKUP(F625,PROFILE!$B$6:$L$5000,11,FALSE)&lt;&gt;"OUT",VLOOKUP(F625,PROFILE!$B$6:$L$5000,9,FALSE)-NOW(),"OUT"))</f>
        <v>-43032.973902430553</v>
      </c>
      <c r="AA625" s="389">
        <f t="shared" si="73"/>
        <v>3107</v>
      </c>
      <c r="AB625" s="389">
        <v>625</v>
      </c>
      <c r="AE625" s="545"/>
      <c r="AF625" s="546"/>
      <c r="AG625" s="547" t="s">
        <v>436</v>
      </c>
      <c r="AH625" s="548"/>
      <c r="AI625" s="549"/>
      <c r="AJ625" s="712" t="s">
        <v>3220</v>
      </c>
      <c r="AK625" s="551"/>
      <c r="AL625" s="552"/>
      <c r="AN625" s="554"/>
      <c r="AO625" s="555"/>
      <c r="AP625" s="556"/>
      <c r="AQ625" s="557"/>
      <c r="AR625" s="558"/>
      <c r="AS625" s="497" t="str">
        <f t="shared" si="74"/>
        <v/>
      </c>
      <c r="AT625" s="498">
        <f t="shared" si="75"/>
        <v>43019</v>
      </c>
      <c r="AU625" s="498">
        <f t="shared" si="76"/>
        <v>43021</v>
      </c>
      <c r="AV625" s="498">
        <f t="shared" si="77"/>
        <v>43022</v>
      </c>
      <c r="AW625" s="498">
        <f t="shared" si="78"/>
        <v>43024</v>
      </c>
    </row>
    <row r="626" spans="6:49" ht="23.25" customHeight="1" x14ac:dyDescent="0.35">
      <c r="F626" s="535">
        <v>1709073</v>
      </c>
      <c r="G626" s="536" t="str">
        <f>IF(F626="","",IFERROR(VLOOKUP(F626,PROFILE!$B$6:$Z$1000,24,FALSE),""))</f>
        <v>TOYOTA</v>
      </c>
      <c r="H626" s="536" t="str">
        <f>IF(F626="","",IFERROR(VLOOKUP(F626,PROFILE!$B$6:$Z$1000,25,FALSE),""))</f>
        <v>FORTUNER</v>
      </c>
      <c r="I626" s="536" t="str">
        <f>IF(F626="","",IFERROR(VLOOKUP(F626,PROFILE!$B$6:$Z$1000,23,FALSE),""))</f>
        <v>สฎ3854</v>
      </c>
      <c r="J626" s="537" t="str">
        <f>IF(F626="","",IFERROR(VLOOKUP(F626,PROFILE!$B$6:$Z$1000,17,FALSE),""))</f>
        <v>ชิ้นส่วน</v>
      </c>
      <c r="K626" s="538"/>
      <c r="L626" s="539">
        <v>43020</v>
      </c>
      <c r="M626" s="540"/>
      <c r="N626" s="540"/>
      <c r="O626" s="541"/>
      <c r="P626" s="539">
        <v>43021</v>
      </c>
      <c r="Q626" s="540">
        <v>43022</v>
      </c>
      <c r="R626" s="540"/>
      <c r="S626" s="541"/>
      <c r="T626" s="538">
        <v>43024</v>
      </c>
      <c r="U626" s="539">
        <v>43025</v>
      </c>
      <c r="V626" s="541"/>
      <c r="W626" s="542"/>
      <c r="X626" s="711" t="s">
        <v>559</v>
      </c>
      <c r="Y626" s="542">
        <v>43025</v>
      </c>
      <c r="Z626" s="499">
        <f ca="1">IF(F626="","",IF(VLOOKUP(F626,PROFILE!$B$6:$L$5000,11,FALSE)&lt;&gt;"OUT",VLOOKUP(F626,PROFILE!$B$6:$L$5000,9,FALSE)-NOW(),"OUT"))</f>
        <v>-43032.973902430553</v>
      </c>
      <c r="AA626" s="389">
        <f t="shared" si="73"/>
        <v>3854</v>
      </c>
      <c r="AB626" s="389">
        <v>626</v>
      </c>
      <c r="AE626" s="545"/>
      <c r="AF626" s="546"/>
      <c r="AG626" s="547" t="s">
        <v>1597</v>
      </c>
      <c r="AH626" s="548"/>
      <c r="AI626" s="549"/>
      <c r="AJ626" s="712" t="s">
        <v>3220</v>
      </c>
      <c r="AK626" s="551"/>
      <c r="AL626" s="552"/>
      <c r="AN626" s="554"/>
      <c r="AO626" s="555"/>
      <c r="AP626" s="556"/>
      <c r="AQ626" s="557"/>
      <c r="AR626" s="558"/>
      <c r="AS626" s="497" t="str">
        <f t="shared" si="74"/>
        <v/>
      </c>
      <c r="AT626" s="498">
        <f t="shared" si="75"/>
        <v>43020</v>
      </c>
      <c r="AU626" s="498">
        <f t="shared" si="76"/>
        <v>43022</v>
      </c>
      <c r="AV626" s="498">
        <f t="shared" si="77"/>
        <v>43024</v>
      </c>
      <c r="AW626" s="498">
        <f t="shared" si="78"/>
        <v>43025</v>
      </c>
    </row>
    <row r="627" spans="6:49" ht="23.25" customHeight="1" x14ac:dyDescent="0.35">
      <c r="F627" s="535">
        <v>1709085</v>
      </c>
      <c r="G627" s="536" t="str">
        <f>IF(F627="","",IFERROR(VLOOKUP(F627,PROFILE!$B$6:$Z$1000,24,FALSE),""))</f>
        <v>ISUZU</v>
      </c>
      <c r="H627" s="536" t="str">
        <f>IF(F627="","",IFERROR(VLOOKUP(F627,PROFILE!$B$6:$Z$1000,25,FALSE),""))</f>
        <v>D-MAX</v>
      </c>
      <c r="I627" s="536" t="str">
        <f>IF(F627="","",IFERROR(VLOOKUP(F627,PROFILE!$B$6:$Z$1000,23,FALSE),""))</f>
        <v>ถถ7689</v>
      </c>
      <c r="J627" s="537" t="str">
        <f>IF(F627="","",IFERROR(VLOOKUP(F627,PROFILE!$B$6:$Z$1000,17,FALSE),""))</f>
        <v>รอบคัน</v>
      </c>
      <c r="K627" s="538"/>
      <c r="L627" s="539">
        <v>43024</v>
      </c>
      <c r="M627" s="540"/>
      <c r="N627" s="540"/>
      <c r="O627" s="541"/>
      <c r="P627" s="539">
        <v>43025</v>
      </c>
      <c r="Q627" s="540">
        <v>43026</v>
      </c>
      <c r="R627" s="540">
        <v>43027</v>
      </c>
      <c r="S627" s="541">
        <v>43028</v>
      </c>
      <c r="T627" s="538">
        <v>43029</v>
      </c>
      <c r="U627" s="539">
        <v>43031</v>
      </c>
      <c r="V627" s="541">
        <v>43032</v>
      </c>
      <c r="W627" s="542">
        <v>43033</v>
      </c>
      <c r="X627" s="543" t="s">
        <v>21</v>
      </c>
      <c r="Y627" s="542">
        <v>43036</v>
      </c>
      <c r="Z627" s="499">
        <f ca="1">IF(F627="","",IF(VLOOKUP(F627,PROFILE!$B$6:$L$5000,11,FALSE)&lt;&gt;"OUT",VLOOKUP(F627,PROFILE!$B$6:$L$5000,9,FALSE)-NOW(),"OUT"))</f>
        <v>-43032.973902430553</v>
      </c>
      <c r="AA627" s="389">
        <f t="shared" si="73"/>
        <v>7689</v>
      </c>
      <c r="AB627" s="389">
        <v>627</v>
      </c>
      <c r="AE627" s="545"/>
      <c r="AF627" s="546"/>
      <c r="AG627" s="547" t="s">
        <v>1597</v>
      </c>
      <c r="AH627" s="548"/>
      <c r="AI627" s="549"/>
      <c r="AJ627" s="550" t="s">
        <v>439</v>
      </c>
      <c r="AK627" s="551"/>
      <c r="AL627" s="552"/>
      <c r="AN627" s="554"/>
      <c r="AO627" s="555"/>
      <c r="AP627" s="556"/>
      <c r="AQ627" s="557"/>
      <c r="AR627" s="558"/>
      <c r="AS627" s="497" t="str">
        <f t="shared" si="74"/>
        <v/>
      </c>
      <c r="AT627" s="498">
        <f t="shared" si="75"/>
        <v>43024</v>
      </c>
      <c r="AU627" s="498">
        <f t="shared" si="76"/>
        <v>43028</v>
      </c>
      <c r="AV627" s="498">
        <f t="shared" si="77"/>
        <v>43029</v>
      </c>
      <c r="AW627" s="498">
        <f t="shared" si="78"/>
        <v>43033</v>
      </c>
    </row>
    <row r="628" spans="6:49" ht="23.25" customHeight="1" x14ac:dyDescent="0.35">
      <c r="F628" s="535">
        <v>1710003</v>
      </c>
      <c r="G628" s="536" t="str">
        <f>IF(F628="","",IFERROR(VLOOKUP(F628,PROFILE!$B$6:$Z$1000,24,FALSE),""))</f>
        <v>ISUZU</v>
      </c>
      <c r="H628" s="536" t="str">
        <f>IF(F628="","",IFERROR(VLOOKUP(F628,PROFILE!$B$6:$Z$1000,25,FALSE),""))</f>
        <v>SPACECAB</v>
      </c>
      <c r="I628" s="536" t="str">
        <f>IF(F628="","",IFERROR(VLOOKUP(F628,PROFILE!$B$6:$Z$1000,23,FALSE),""))</f>
        <v>1ฒน6567</v>
      </c>
      <c r="J628" s="537" t="str">
        <f>IF(F628="","",IFERROR(VLOOKUP(F628,PROFILE!$B$6:$Z$1000,17,FALSE),""))</f>
        <v>กลาง</v>
      </c>
      <c r="K628" s="538"/>
      <c r="L628" s="539">
        <v>43017</v>
      </c>
      <c r="M628" s="540"/>
      <c r="N628" s="540"/>
      <c r="O628" s="541"/>
      <c r="P628" s="539">
        <v>43018</v>
      </c>
      <c r="Q628" s="540"/>
      <c r="R628" s="540"/>
      <c r="S628" s="541"/>
      <c r="T628" s="538">
        <v>43019</v>
      </c>
      <c r="U628" s="539">
        <v>43020</v>
      </c>
      <c r="V628" s="541"/>
      <c r="W628" s="542">
        <v>43021</v>
      </c>
      <c r="X628" s="711" t="s">
        <v>755</v>
      </c>
      <c r="Y628" s="542">
        <v>43022</v>
      </c>
      <c r="Z628" s="499">
        <f ca="1">IF(F628="","",IF(VLOOKUP(F628,PROFILE!$B$6:$L$5000,11,FALSE)&lt;&gt;"OUT",VLOOKUP(F628,PROFILE!$B$6:$L$5000,9,FALSE)-NOW(),"OUT"))</f>
        <v>-43032.973902430553</v>
      </c>
      <c r="AA628" s="389">
        <f t="shared" si="73"/>
        <v>6567</v>
      </c>
      <c r="AB628" s="389">
        <v>628</v>
      </c>
      <c r="AE628" s="545"/>
      <c r="AF628" s="546"/>
      <c r="AG628" s="547" t="s">
        <v>1597</v>
      </c>
      <c r="AH628" s="548"/>
      <c r="AI628" s="549"/>
      <c r="AJ628" s="550" t="s">
        <v>581</v>
      </c>
      <c r="AK628" s="551"/>
      <c r="AL628" s="552"/>
      <c r="AN628" s="554"/>
      <c r="AO628" s="555"/>
      <c r="AP628" s="556"/>
      <c r="AQ628" s="557"/>
      <c r="AR628" s="558"/>
      <c r="AS628" s="497" t="str">
        <f t="shared" si="74"/>
        <v/>
      </c>
      <c r="AT628" s="498">
        <f t="shared" si="75"/>
        <v>43017</v>
      </c>
      <c r="AU628" s="498">
        <f t="shared" si="76"/>
        <v>43018</v>
      </c>
      <c r="AV628" s="498">
        <f t="shared" si="77"/>
        <v>43019</v>
      </c>
      <c r="AW628" s="498">
        <f t="shared" si="78"/>
        <v>43021</v>
      </c>
    </row>
    <row r="629" spans="6:49" ht="23.25" customHeight="1" x14ac:dyDescent="0.35">
      <c r="F629" s="535">
        <v>1707065</v>
      </c>
      <c r="G629" s="536" t="str">
        <f>IF(F629="","",IFERROR(VLOOKUP(F629,PROFILE!$B$6:$Z$1000,24,FALSE),""))</f>
        <v>MITSUBISHI</v>
      </c>
      <c r="H629" s="536" t="str">
        <f>IF(F629="","",IFERROR(VLOOKUP(F629,PROFILE!$B$6:$Z$1000,25,FALSE),""))</f>
        <v>STRADA</v>
      </c>
      <c r="I629" s="536" t="str">
        <f>IF(F629="","",IFERROR(VLOOKUP(F629,PROFILE!$B$6:$Z$1000,23,FALSE),""))</f>
        <v>บฉ6252</v>
      </c>
      <c r="J629" s="537" t="str">
        <f>IF(F629="","",IFERROR(VLOOKUP(F629,PROFILE!$B$6:$Z$1000,17,FALSE),""))</f>
        <v>ชิ้นส่วน</v>
      </c>
      <c r="K629" s="538"/>
      <c r="L629" s="539">
        <v>43024</v>
      </c>
      <c r="M629" s="540"/>
      <c r="N629" s="540"/>
      <c r="O629" s="541"/>
      <c r="P629" s="539">
        <v>43025</v>
      </c>
      <c r="Q629" s="540"/>
      <c r="R629" s="540"/>
      <c r="S629" s="541"/>
      <c r="T629" s="538">
        <v>43026</v>
      </c>
      <c r="U629" s="539">
        <v>43027</v>
      </c>
      <c r="V629" s="541"/>
      <c r="W629" s="542"/>
      <c r="X629" s="711" t="s">
        <v>755</v>
      </c>
      <c r="Y629" s="542">
        <v>43028</v>
      </c>
      <c r="Z629" s="499">
        <f ca="1">IF(F629="","",IF(VLOOKUP(F629,PROFILE!$B$6:$L$5000,11,FALSE)&lt;&gt;"OUT",VLOOKUP(F629,PROFILE!$B$6:$L$5000,9,FALSE)-NOW(),"OUT"))</f>
        <v>-43032.973902430553</v>
      </c>
      <c r="AA629" s="389">
        <f t="shared" si="73"/>
        <v>6252</v>
      </c>
      <c r="AB629" s="389">
        <v>629</v>
      </c>
      <c r="AE629" s="545"/>
      <c r="AF629" s="546"/>
      <c r="AG629" s="547" t="s">
        <v>1597</v>
      </c>
      <c r="AH629" s="548"/>
      <c r="AI629" s="549"/>
      <c r="AJ629" s="550" t="s">
        <v>2719</v>
      </c>
      <c r="AK629" s="551"/>
      <c r="AL629" s="552"/>
      <c r="AN629" s="554"/>
      <c r="AO629" s="555"/>
      <c r="AP629" s="556"/>
      <c r="AQ629" s="557"/>
      <c r="AR629" s="558"/>
      <c r="AS629" s="497" t="str">
        <f t="shared" si="74"/>
        <v/>
      </c>
      <c r="AT629" s="498">
        <f t="shared" si="75"/>
        <v>43024</v>
      </c>
      <c r="AU629" s="498">
        <f t="shared" si="76"/>
        <v>43025</v>
      </c>
      <c r="AV629" s="498">
        <f t="shared" si="77"/>
        <v>43026</v>
      </c>
      <c r="AW629" s="498">
        <f t="shared" si="78"/>
        <v>43027</v>
      </c>
    </row>
    <row r="630" spans="6:49" ht="23.25" customHeight="1" x14ac:dyDescent="0.35">
      <c r="F630" s="535">
        <v>1709075</v>
      </c>
      <c r="G630" s="536" t="str">
        <f>IF(F630="","",IFERROR(VLOOKUP(F630,PROFILE!$B$6:$Z$1000,24,FALSE),""))</f>
        <v>TOYOTA</v>
      </c>
      <c r="H630" s="536" t="str">
        <f>IF(F630="","",IFERROR(VLOOKUP(F630,PROFILE!$B$6:$Z$1000,25,FALSE),""))</f>
        <v>VIGO</v>
      </c>
      <c r="I630" s="536" t="str">
        <f>IF(F630="","",IFERROR(VLOOKUP(F630,PROFILE!$B$6:$Z$1000,23,FALSE),""))</f>
        <v>ฒง7513</v>
      </c>
      <c r="J630" s="537" t="str">
        <f>IF(F630="","",IFERROR(VLOOKUP(F630,PROFILE!$B$6:$Z$1000,17,FALSE),""))</f>
        <v>ชิ้นส่วน</v>
      </c>
      <c r="K630" s="538"/>
      <c r="L630" s="539">
        <v>43025</v>
      </c>
      <c r="M630" s="540"/>
      <c r="N630" s="540"/>
      <c r="O630" s="541"/>
      <c r="P630" s="539">
        <v>43026</v>
      </c>
      <c r="Q630" s="540"/>
      <c r="R630" s="540"/>
      <c r="S630" s="541"/>
      <c r="T630" s="538">
        <v>43027</v>
      </c>
      <c r="U630" s="539">
        <v>43028</v>
      </c>
      <c r="V630" s="541"/>
      <c r="W630" s="542"/>
      <c r="X630" s="711" t="s">
        <v>755</v>
      </c>
      <c r="Y630" s="542">
        <v>43029</v>
      </c>
      <c r="Z630" s="499">
        <f ca="1">IF(F630="","",IF(VLOOKUP(F630,PROFILE!$B$6:$L$5000,11,FALSE)&lt;&gt;"OUT",VLOOKUP(F630,PROFILE!$B$6:$L$5000,9,FALSE)-NOW(),"OUT"))</f>
        <v>-43032.973902430553</v>
      </c>
      <c r="AA630" s="389">
        <f t="shared" si="73"/>
        <v>7513</v>
      </c>
      <c r="AB630" s="389">
        <v>630</v>
      </c>
      <c r="AE630" s="545"/>
      <c r="AF630" s="546"/>
      <c r="AG630" s="547" t="s">
        <v>1597</v>
      </c>
      <c r="AH630" s="548"/>
      <c r="AI630" s="549"/>
      <c r="AJ630" s="550" t="s">
        <v>2719</v>
      </c>
      <c r="AK630" s="551"/>
      <c r="AL630" s="552"/>
      <c r="AN630" s="554"/>
      <c r="AO630" s="555"/>
      <c r="AP630" s="556"/>
      <c r="AQ630" s="557"/>
      <c r="AR630" s="558"/>
      <c r="AS630" s="497" t="str">
        <f t="shared" si="74"/>
        <v/>
      </c>
      <c r="AT630" s="498">
        <f t="shared" si="75"/>
        <v>43025</v>
      </c>
      <c r="AU630" s="498">
        <f t="shared" si="76"/>
        <v>43026</v>
      </c>
      <c r="AV630" s="498">
        <f t="shared" si="77"/>
        <v>43027</v>
      </c>
      <c r="AW630" s="498">
        <f t="shared" si="78"/>
        <v>43028</v>
      </c>
    </row>
    <row r="631" spans="6:49" ht="23.25" customHeight="1" x14ac:dyDescent="0.35">
      <c r="F631" s="535">
        <v>1710021</v>
      </c>
      <c r="G631" s="536" t="str">
        <f>IF(F631="","",IFERROR(VLOOKUP(F631,PROFILE!$B$6:$Z$1000,24,FALSE),""))</f>
        <v>NISSAN</v>
      </c>
      <c r="H631" s="536" t="str">
        <f>IF(F631="","",IFERROR(VLOOKUP(F631,PROFILE!$B$6:$Z$1000,25,FALSE),""))</f>
        <v>ALMERA</v>
      </c>
      <c r="I631" s="536" t="str">
        <f>IF(F631="","",IFERROR(VLOOKUP(F631,PROFILE!$B$6:$Z$1000,23,FALSE),""))</f>
        <v>4กฬ6729</v>
      </c>
      <c r="J631" s="537" t="str">
        <f>IF(F631="","",IFERROR(VLOOKUP(F631,PROFILE!$B$6:$Z$1000,17,FALSE),""))</f>
        <v>เบา</v>
      </c>
      <c r="K631" s="538"/>
      <c r="L631" s="539">
        <v>43025</v>
      </c>
      <c r="M631" s="540"/>
      <c r="N631" s="540"/>
      <c r="O631" s="541"/>
      <c r="P631" s="539">
        <v>43026</v>
      </c>
      <c r="Q631" s="540"/>
      <c r="R631" s="540"/>
      <c r="S631" s="541"/>
      <c r="T631" s="538">
        <v>43027</v>
      </c>
      <c r="U631" s="539">
        <v>43028</v>
      </c>
      <c r="V631" s="541"/>
      <c r="W631" s="542"/>
      <c r="X631" s="711" t="s">
        <v>755</v>
      </c>
      <c r="Y631" s="542">
        <v>43029</v>
      </c>
      <c r="Z631" s="499">
        <f ca="1">IF(F631="","",IF(VLOOKUP(F631,PROFILE!$B$6:$L$5000,11,FALSE)&lt;&gt;"OUT",VLOOKUP(F631,PROFILE!$B$6:$L$5000,9,FALSE)-NOW(),"OUT"))</f>
        <v>-43032.973902430553</v>
      </c>
      <c r="AA631" s="389">
        <f t="shared" si="73"/>
        <v>6729</v>
      </c>
      <c r="AB631" s="389">
        <v>631</v>
      </c>
      <c r="AE631" s="545"/>
      <c r="AF631" s="546"/>
      <c r="AG631" s="547" t="s">
        <v>1597</v>
      </c>
      <c r="AH631" s="548"/>
      <c r="AI631" s="549"/>
      <c r="AJ631" s="712" t="s">
        <v>2719</v>
      </c>
      <c r="AK631" s="551"/>
      <c r="AL631" s="552"/>
      <c r="AN631" s="554"/>
      <c r="AO631" s="555"/>
      <c r="AP631" s="556"/>
      <c r="AQ631" s="557"/>
      <c r="AR631" s="558"/>
      <c r="AS631" s="497" t="str">
        <f t="shared" si="74"/>
        <v/>
      </c>
      <c r="AT631" s="498">
        <f t="shared" si="75"/>
        <v>43025</v>
      </c>
      <c r="AU631" s="498">
        <f t="shared" si="76"/>
        <v>43026</v>
      </c>
      <c r="AV631" s="498">
        <f t="shared" si="77"/>
        <v>43027</v>
      </c>
      <c r="AW631" s="498">
        <f t="shared" si="78"/>
        <v>43028</v>
      </c>
    </row>
    <row r="632" spans="6:49" ht="23.25" customHeight="1" x14ac:dyDescent="0.35">
      <c r="F632" s="535">
        <v>1710032</v>
      </c>
      <c r="G632" s="536" t="str">
        <f>IF(F632="","",IFERROR(VLOOKUP(F632,PROFILE!$B$6:$Z$1000,24,FALSE),""))</f>
        <v>TOYOTA</v>
      </c>
      <c r="H632" s="536" t="str">
        <f>IF(F632="","",IFERROR(VLOOKUP(F632,PROFILE!$B$6:$Z$1000,25,FALSE),""))</f>
        <v>VIGO</v>
      </c>
      <c r="I632" s="536" t="str">
        <f>IF(F632="","",IFERROR(VLOOKUP(F632,PROFILE!$B$6:$Z$1000,23,FALSE),""))</f>
        <v>ถบ5904</v>
      </c>
      <c r="J632" s="537" t="str">
        <f>IF(F632="","",IFERROR(VLOOKUP(F632,PROFILE!$B$6:$Z$1000,17,FALSE),""))</f>
        <v>รอบคัน</v>
      </c>
      <c r="K632" s="538"/>
      <c r="L632" s="539">
        <v>43033</v>
      </c>
      <c r="M632" s="540"/>
      <c r="N632" s="540"/>
      <c r="O632" s="541"/>
      <c r="P632" s="539">
        <v>43034</v>
      </c>
      <c r="Q632" s="540">
        <v>43035</v>
      </c>
      <c r="R632" s="540">
        <v>43036</v>
      </c>
      <c r="S632" s="541">
        <v>43038</v>
      </c>
      <c r="T632" s="538">
        <v>43039</v>
      </c>
      <c r="U632" s="539">
        <v>43040</v>
      </c>
      <c r="V632" s="541">
        <v>43041</v>
      </c>
      <c r="W632" s="542">
        <v>43042</v>
      </c>
      <c r="X632" s="543" t="s">
        <v>21</v>
      </c>
      <c r="Y632" s="542">
        <v>43045</v>
      </c>
      <c r="Z632" s="499">
        <f ca="1">IF(F632="","",IF(VLOOKUP(F632,PROFILE!$B$6:$L$5000,11,FALSE)&lt;&gt;"OUT",VLOOKUP(F632,PROFILE!$B$6:$L$5000,9,FALSE)-NOW(),"OUT"))</f>
        <v>-43032.973902430553</v>
      </c>
      <c r="AA632" s="389">
        <f t="shared" si="73"/>
        <v>5904</v>
      </c>
      <c r="AB632" s="389">
        <v>632</v>
      </c>
      <c r="AE632" s="545"/>
      <c r="AF632" s="546"/>
      <c r="AH632" s="548"/>
      <c r="AI632" s="549"/>
      <c r="AK632" s="551"/>
      <c r="AL632" s="552"/>
      <c r="AN632" s="554"/>
      <c r="AO632" s="555"/>
      <c r="AP632" s="556"/>
      <c r="AQ632" s="557"/>
      <c r="AR632" s="558"/>
      <c r="AS632" s="497" t="str">
        <f t="shared" si="74"/>
        <v/>
      </c>
      <c r="AT632" s="498">
        <f t="shared" si="75"/>
        <v>43033</v>
      </c>
      <c r="AU632" s="498">
        <f t="shared" si="76"/>
        <v>43038</v>
      </c>
      <c r="AV632" s="498">
        <f t="shared" si="77"/>
        <v>43039</v>
      </c>
      <c r="AW632" s="498">
        <f t="shared" si="78"/>
        <v>43042</v>
      </c>
    </row>
    <row r="633" spans="6:49" ht="23.25" customHeight="1" x14ac:dyDescent="0.35">
      <c r="F633" s="535">
        <v>1707061</v>
      </c>
      <c r="G633" s="536" t="str">
        <f>IF(F633="","",IFERROR(VLOOKUP(F633,PROFILE!$B$6:$Z$1000,24,FALSE),""))</f>
        <v>TOYOTA</v>
      </c>
      <c r="H633" s="536" t="str">
        <f>IF(F633="","",IFERROR(VLOOKUP(F633,PROFILE!$B$6:$Z$1000,25,FALSE),""))</f>
        <v>VIOS</v>
      </c>
      <c r="I633" s="536" t="str">
        <f>IF(F633="","",IFERROR(VLOOKUP(F633,PROFILE!$B$6:$Z$1000,23,FALSE),""))</f>
        <v>ฆต2290</v>
      </c>
      <c r="J633" s="537" t="str">
        <f>IF(F633="","",IFERROR(VLOOKUP(F633,PROFILE!$B$6:$Z$1000,17,FALSE),""))</f>
        <v>ชิ้นส่วน</v>
      </c>
      <c r="K633" s="538"/>
      <c r="L633" s="539">
        <v>43027</v>
      </c>
      <c r="M633" s="540"/>
      <c r="N633" s="540"/>
      <c r="O633" s="541"/>
      <c r="P633" s="539">
        <v>43028</v>
      </c>
      <c r="Q633" s="540"/>
      <c r="R633" s="540"/>
      <c r="S633" s="541"/>
      <c r="T633" s="538">
        <v>43029</v>
      </c>
      <c r="U633" s="539">
        <v>43031</v>
      </c>
      <c r="V633" s="541"/>
      <c r="W633" s="542"/>
      <c r="X633" s="711" t="s">
        <v>22</v>
      </c>
      <c r="Y633" s="542">
        <v>43031</v>
      </c>
      <c r="Z633" s="499">
        <f ca="1">IF(F633="","",IF(VLOOKUP(F633,PROFILE!$B$6:$L$5000,11,FALSE)&lt;&gt;"OUT",VLOOKUP(F633,PROFILE!$B$6:$L$5000,9,FALSE)-NOW(),"OUT"))</f>
        <v>-1.9739024305526982</v>
      </c>
      <c r="AA633" s="389">
        <f t="shared" si="73"/>
        <v>2290</v>
      </c>
      <c r="AB633" s="389">
        <v>633</v>
      </c>
      <c r="AE633" s="545"/>
      <c r="AF633" s="546"/>
      <c r="AH633" s="548"/>
      <c r="AI633" s="549"/>
      <c r="AJ633" s="712" t="s">
        <v>3220</v>
      </c>
      <c r="AK633" s="551"/>
      <c r="AL633" s="552"/>
      <c r="AN633" s="554"/>
      <c r="AO633" s="555"/>
      <c r="AP633" s="556"/>
      <c r="AQ633" s="557"/>
      <c r="AR633" s="558"/>
      <c r="AS633" s="497" t="str">
        <f t="shared" si="74"/>
        <v/>
      </c>
      <c r="AT633" s="498">
        <f t="shared" si="75"/>
        <v>43027</v>
      </c>
      <c r="AU633" s="498">
        <f t="shared" si="76"/>
        <v>43028</v>
      </c>
      <c r="AV633" s="498">
        <f t="shared" si="77"/>
        <v>43029</v>
      </c>
      <c r="AW633" s="498">
        <f t="shared" si="78"/>
        <v>43031</v>
      </c>
    </row>
    <row r="634" spans="6:49" ht="23.25" customHeight="1" x14ac:dyDescent="0.35">
      <c r="F634" s="535">
        <v>1708061</v>
      </c>
      <c r="G634" s="536" t="str">
        <f>IF(F634="","",IFERROR(VLOOKUP(F634,PROFILE!$B$6:$Z$1000,24,FALSE),""))</f>
        <v>HONDA</v>
      </c>
      <c r="H634" s="536" t="str">
        <f>IF(F634="","",IFERROR(VLOOKUP(F634,PROFILE!$B$6:$Z$1000,25,FALSE),""))</f>
        <v>JAZZ</v>
      </c>
      <c r="I634" s="536" t="str">
        <f>IF(F634="","",IFERROR(VLOOKUP(F634,PROFILE!$B$6:$Z$1000,23,FALSE),""))</f>
        <v>ญพ5414</v>
      </c>
      <c r="J634" s="714" t="s">
        <v>102</v>
      </c>
      <c r="K634" s="538"/>
      <c r="L634" s="539">
        <v>43040</v>
      </c>
      <c r="M634" s="540"/>
      <c r="N634" s="540"/>
      <c r="O634" s="541"/>
      <c r="P634" s="539">
        <v>43041</v>
      </c>
      <c r="Q634" s="540">
        <v>43042</v>
      </c>
      <c r="R634" s="540">
        <v>43043</v>
      </c>
      <c r="S634" s="541">
        <v>43045</v>
      </c>
      <c r="T634" s="538">
        <v>43046</v>
      </c>
      <c r="U634" s="539">
        <v>43047</v>
      </c>
      <c r="V634" s="541">
        <v>43048</v>
      </c>
      <c r="W634" s="542">
        <v>43049</v>
      </c>
      <c r="X634" s="711" t="s">
        <v>21</v>
      </c>
      <c r="Y634" s="542">
        <v>43052</v>
      </c>
      <c r="Z634" s="499">
        <f ca="1">IF(F634="","",IF(VLOOKUP(F634,PROFILE!$B$6:$L$5000,11,FALSE)&lt;&gt;"OUT",VLOOKUP(F634,PROFILE!$B$6:$L$5000,9,FALSE)-NOW(),"OUT"))</f>
        <v>19.026097569447302</v>
      </c>
      <c r="AA634" s="389">
        <f t="shared" si="73"/>
        <v>5414</v>
      </c>
      <c r="AB634" s="389">
        <v>634</v>
      </c>
      <c r="AE634" s="545"/>
      <c r="AF634" s="546"/>
      <c r="AH634" s="548"/>
      <c r="AI634" s="549"/>
      <c r="AK634" s="551"/>
      <c r="AL634" s="552"/>
      <c r="AN634" s="554"/>
      <c r="AO634" s="555"/>
      <c r="AP634" s="556"/>
      <c r="AQ634" s="557"/>
      <c r="AR634" s="558"/>
      <c r="AS634" s="497" t="str">
        <f t="shared" si="74"/>
        <v/>
      </c>
      <c r="AT634" s="498">
        <f t="shared" si="75"/>
        <v>43040</v>
      </c>
      <c r="AU634" s="498">
        <f t="shared" si="76"/>
        <v>43045</v>
      </c>
      <c r="AV634" s="498">
        <f t="shared" si="77"/>
        <v>43046</v>
      </c>
      <c r="AW634" s="498">
        <f t="shared" si="78"/>
        <v>43049</v>
      </c>
    </row>
    <row r="635" spans="6:49" ht="23.25" customHeight="1" x14ac:dyDescent="0.35">
      <c r="F635" s="535">
        <v>1709060</v>
      </c>
      <c r="G635" s="536" t="str">
        <f>IF(F635="","",IFERROR(VLOOKUP(F635,PROFILE!$B$6:$Z$1000,24,FALSE),""))</f>
        <v>MITSUBISHI</v>
      </c>
      <c r="H635" s="536" t="str">
        <f>IF(F635="","",IFERROR(VLOOKUP(F635,PROFILE!$B$6:$Z$1000,25,FALSE),""))</f>
        <v>TRITON</v>
      </c>
      <c r="I635" s="536" t="str">
        <f>IF(F635="","",IFERROR(VLOOKUP(F635,PROFILE!$B$6:$Z$1000,23,FALSE),""))</f>
        <v>ญอ9896</v>
      </c>
      <c r="J635" s="537" t="str">
        <f>IF(F635="","",IFERROR(VLOOKUP(F635,PROFILE!$B$6:$Z$1000,17,FALSE),""))</f>
        <v>รอบคัน</v>
      </c>
      <c r="K635" s="538"/>
      <c r="L635" s="539">
        <v>43042</v>
      </c>
      <c r="M635" s="540"/>
      <c r="N635" s="540"/>
      <c r="O635" s="541"/>
      <c r="P635" s="539">
        <v>43043</v>
      </c>
      <c r="Q635" s="540">
        <v>43045</v>
      </c>
      <c r="R635" s="540">
        <v>43046</v>
      </c>
      <c r="S635" s="541">
        <v>43047</v>
      </c>
      <c r="T635" s="538">
        <v>43048</v>
      </c>
      <c r="U635" s="539">
        <v>43049</v>
      </c>
      <c r="V635" s="541">
        <v>43050</v>
      </c>
      <c r="W635" s="542">
        <v>43052</v>
      </c>
      <c r="X635" s="711" t="s">
        <v>21</v>
      </c>
      <c r="Y635" s="542">
        <v>43054</v>
      </c>
      <c r="Z635" s="499">
        <f ca="1">IF(F635="","",IF(VLOOKUP(F635,PROFILE!$B$6:$L$5000,11,FALSE)&lt;&gt;"OUT",VLOOKUP(F635,PROFILE!$B$6:$L$5000,9,FALSE)-NOW(),"OUT"))</f>
        <v>21.026097569447302</v>
      </c>
      <c r="AA635" s="389">
        <f t="shared" si="73"/>
        <v>9896</v>
      </c>
      <c r="AB635" s="389">
        <v>635</v>
      </c>
      <c r="AE635" s="545"/>
      <c r="AF635" s="546"/>
      <c r="AG635" s="713" t="s">
        <v>1597</v>
      </c>
      <c r="AH635" s="548"/>
      <c r="AI635" s="549"/>
      <c r="AK635" s="551"/>
      <c r="AL635" s="552"/>
      <c r="AN635" s="554"/>
      <c r="AO635" s="555"/>
      <c r="AP635" s="556"/>
      <c r="AQ635" s="557"/>
      <c r="AR635" s="558"/>
      <c r="AS635" s="497" t="str">
        <f t="shared" si="74"/>
        <v/>
      </c>
      <c r="AT635" s="498">
        <f t="shared" si="75"/>
        <v>43042</v>
      </c>
      <c r="AU635" s="498">
        <f t="shared" si="76"/>
        <v>43047</v>
      </c>
      <c r="AV635" s="498">
        <f t="shared" si="77"/>
        <v>43048</v>
      </c>
      <c r="AW635" s="498">
        <f t="shared" si="78"/>
        <v>43052</v>
      </c>
    </row>
    <row r="636" spans="6:49" ht="23.25" customHeight="1" x14ac:dyDescent="0.35">
      <c r="F636" s="535">
        <v>1710004</v>
      </c>
      <c r="G636" s="536" t="str">
        <f>IF(F636="","",IFERROR(VLOOKUP(F636,PROFILE!$B$6:$Z$1000,24,FALSE),""))</f>
        <v>TOYOTA</v>
      </c>
      <c r="H636" s="536" t="str">
        <f>IF(F636="","",IFERROR(VLOOKUP(F636,PROFILE!$B$6:$Z$1000,25,FALSE),""))</f>
        <v>ALTIS</v>
      </c>
      <c r="I636" s="536" t="str">
        <f>IF(F636="","",IFERROR(VLOOKUP(F636,PROFILE!$B$6:$Z$1000,23,FALSE),""))</f>
        <v>ษธ9446</v>
      </c>
      <c r="J636" s="537" t="str">
        <f>IF(F636="","",IFERROR(VLOOKUP(F636,PROFILE!$B$6:$Z$1000,17,FALSE),""))</f>
        <v>เบา</v>
      </c>
      <c r="K636" s="538"/>
      <c r="L636" s="539">
        <v>43027</v>
      </c>
      <c r="M636" s="540"/>
      <c r="N636" s="540"/>
      <c r="O636" s="541"/>
      <c r="P636" s="539">
        <v>43028</v>
      </c>
      <c r="Q636" s="540">
        <v>43029</v>
      </c>
      <c r="R636" s="540"/>
      <c r="S636" s="541"/>
      <c r="T636" s="538">
        <v>43031</v>
      </c>
      <c r="U636" s="539">
        <v>43032</v>
      </c>
      <c r="V636" s="541"/>
      <c r="W636" s="542">
        <v>43033</v>
      </c>
      <c r="X636" s="711" t="s">
        <v>21</v>
      </c>
      <c r="Y636" s="542">
        <v>43033</v>
      </c>
      <c r="Z636" s="499">
        <f ca="1">IF(F636="","",IF(VLOOKUP(F636,PROFILE!$B$6:$L$5000,11,FALSE)&lt;&gt;"OUT",VLOOKUP(F636,PROFILE!$B$6:$L$5000,9,FALSE)-NOW(),"OUT"))</f>
        <v>2.6097569447301794E-2</v>
      </c>
      <c r="AA636" s="389">
        <f t="shared" si="73"/>
        <v>9446</v>
      </c>
      <c r="AB636" s="389">
        <v>636</v>
      </c>
      <c r="AE636" s="545"/>
      <c r="AF636" s="546"/>
      <c r="AG636" s="713" t="s">
        <v>1597</v>
      </c>
      <c r="AH636" s="548"/>
      <c r="AI636" s="549"/>
      <c r="AK636" s="551"/>
      <c r="AL636" s="552"/>
      <c r="AN636" s="554"/>
      <c r="AO636" s="555"/>
      <c r="AP636" s="556"/>
      <c r="AQ636" s="557"/>
      <c r="AR636" s="558"/>
      <c r="AS636" s="497" t="str">
        <f t="shared" si="74"/>
        <v/>
      </c>
      <c r="AT636" s="498">
        <f t="shared" si="75"/>
        <v>43027</v>
      </c>
      <c r="AU636" s="498">
        <f t="shared" si="76"/>
        <v>43029</v>
      </c>
      <c r="AV636" s="498">
        <f t="shared" si="77"/>
        <v>43031</v>
      </c>
      <c r="AW636" s="498">
        <f t="shared" si="78"/>
        <v>43033</v>
      </c>
    </row>
    <row r="637" spans="6:49" ht="23.25" customHeight="1" x14ac:dyDescent="0.35">
      <c r="F637" s="535">
        <v>1710022</v>
      </c>
      <c r="G637" s="536" t="str">
        <f>IF(F637="","",IFERROR(VLOOKUP(F637,PROFILE!$B$6:$Z$1000,24,FALSE),""))</f>
        <v>MITSUBISHI</v>
      </c>
      <c r="H637" s="536" t="str">
        <f>IF(F637="","",IFERROR(VLOOKUP(F637,PROFILE!$B$6:$Z$1000,25,FALSE),""))</f>
        <v>MIRAGE</v>
      </c>
      <c r="I637" s="536" t="str">
        <f>IF(F637="","",IFERROR(VLOOKUP(F637,PROFILE!$B$6:$Z$1000,23,FALSE),""))</f>
        <v>กต616</v>
      </c>
      <c r="J637" s="714" t="s">
        <v>43</v>
      </c>
      <c r="K637" s="538"/>
      <c r="L637" s="539">
        <v>43026</v>
      </c>
      <c r="M637" s="540"/>
      <c r="N637" s="540"/>
      <c r="O637" s="541"/>
      <c r="P637" s="539">
        <v>43027</v>
      </c>
      <c r="Q637" s="540">
        <v>43028</v>
      </c>
      <c r="R637" s="540"/>
      <c r="S637" s="541"/>
      <c r="T637" s="538">
        <v>43029</v>
      </c>
      <c r="U637" s="539">
        <v>43031</v>
      </c>
      <c r="V637" s="541"/>
      <c r="W637" s="542">
        <v>43032</v>
      </c>
      <c r="X637" s="711" t="s">
        <v>21</v>
      </c>
      <c r="Y637" s="542">
        <v>43032</v>
      </c>
      <c r="Z637" s="499">
        <f ca="1">IF(F637="","",IF(VLOOKUP(F637,PROFILE!$B$6:$L$5000,11,FALSE)&lt;&gt;"OUT",VLOOKUP(F637,PROFILE!$B$6:$L$5000,9,FALSE)-NOW(),"OUT"))</f>
        <v>-0.97390243055269821</v>
      </c>
      <c r="AA637" s="389">
        <f t="shared" si="73"/>
        <v>616</v>
      </c>
      <c r="AB637" s="389">
        <v>637</v>
      </c>
      <c r="AE637" s="545"/>
      <c r="AF637" s="546"/>
      <c r="AG637" s="713" t="s">
        <v>1597</v>
      </c>
      <c r="AH637" s="548"/>
      <c r="AI637" s="549"/>
      <c r="AK637" s="551"/>
      <c r="AL637" s="552"/>
      <c r="AN637" s="554"/>
      <c r="AO637" s="555"/>
      <c r="AP637" s="556"/>
      <c r="AQ637" s="557"/>
      <c r="AR637" s="558"/>
      <c r="AS637" s="497" t="str">
        <f t="shared" si="74"/>
        <v/>
      </c>
      <c r="AT637" s="498">
        <f t="shared" si="75"/>
        <v>43026</v>
      </c>
      <c r="AU637" s="498">
        <f t="shared" si="76"/>
        <v>43028</v>
      </c>
      <c r="AV637" s="498">
        <f t="shared" si="77"/>
        <v>43029</v>
      </c>
      <c r="AW637" s="498">
        <f t="shared" si="78"/>
        <v>43032</v>
      </c>
    </row>
    <row r="638" spans="6:49" ht="23.25" customHeight="1" x14ac:dyDescent="0.35">
      <c r="F638" s="535">
        <v>1710037</v>
      </c>
      <c r="G638" s="536" t="str">
        <f>IF(F638="","",IFERROR(VLOOKUP(F638,PROFILE!$B$6:$Z$1000,24,FALSE),""))</f>
        <v>TOYOTA</v>
      </c>
      <c r="H638" s="536" t="str">
        <f>IF(F638="","",IFERROR(VLOOKUP(F638,PROFILE!$B$6:$Z$1000,25,FALSE),""))</f>
        <v>REVO</v>
      </c>
      <c r="I638" s="536" t="str">
        <f>IF(F638="","",IFERROR(VLOOKUP(F638,PROFILE!$B$6:$Z$1000,23,FALSE),""))</f>
        <v>1ฒย3220</v>
      </c>
      <c r="J638" s="537" t="str">
        <f>IF(F638="","",IFERROR(VLOOKUP(F638,PROFILE!$B$6:$Z$1000,17,FALSE),""))</f>
        <v>รอบคัน</v>
      </c>
      <c r="K638" s="538"/>
      <c r="L638" s="539">
        <v>43038</v>
      </c>
      <c r="M638" s="540"/>
      <c r="N638" s="540"/>
      <c r="O638" s="541"/>
      <c r="P638" s="539">
        <v>43039</v>
      </c>
      <c r="Q638" s="540">
        <v>43040</v>
      </c>
      <c r="R638" s="540">
        <v>43041</v>
      </c>
      <c r="S638" s="541">
        <v>43042</v>
      </c>
      <c r="T638" s="538">
        <v>43043</v>
      </c>
      <c r="U638" s="539">
        <v>43045</v>
      </c>
      <c r="V638" s="541">
        <v>43046</v>
      </c>
      <c r="W638" s="542">
        <v>43047</v>
      </c>
      <c r="X638" s="543" t="s">
        <v>21</v>
      </c>
      <c r="Y638" s="542">
        <v>43049</v>
      </c>
      <c r="Z638" s="499">
        <f ca="1">IF(F638="","",IF(VLOOKUP(F638,PROFILE!$B$6:$L$5000,11,FALSE)&lt;&gt;"OUT",VLOOKUP(F638,PROFILE!$B$6:$L$5000,9,FALSE)-NOW(),"OUT"))</f>
        <v>16.026097569447302</v>
      </c>
      <c r="AA638" s="389">
        <f t="shared" si="73"/>
        <v>3220</v>
      </c>
      <c r="AB638" s="389">
        <v>638</v>
      </c>
      <c r="AE638" s="545"/>
      <c r="AF638" s="546"/>
      <c r="AG638" s="713" t="s">
        <v>1597</v>
      </c>
      <c r="AH638" s="548"/>
      <c r="AI638" s="549"/>
      <c r="AK638" s="551"/>
      <c r="AL638" s="552"/>
      <c r="AN638" s="554"/>
      <c r="AO638" s="555"/>
      <c r="AP638" s="556"/>
      <c r="AQ638" s="557"/>
      <c r="AR638" s="558"/>
      <c r="AS638" s="497" t="str">
        <f t="shared" si="74"/>
        <v/>
      </c>
      <c r="AT638" s="498">
        <f t="shared" si="75"/>
        <v>43038</v>
      </c>
      <c r="AU638" s="498">
        <f t="shared" si="76"/>
        <v>43042</v>
      </c>
      <c r="AV638" s="498">
        <f t="shared" si="77"/>
        <v>43043</v>
      </c>
      <c r="AW638" s="498">
        <f t="shared" si="78"/>
        <v>43047</v>
      </c>
    </row>
    <row r="639" spans="6:49" ht="23.25" customHeight="1" x14ac:dyDescent="0.35">
      <c r="F639" s="535">
        <v>1706063</v>
      </c>
      <c r="G639" s="536" t="str">
        <f>IF(F639="","",IFERROR(VLOOKUP(F639,PROFILE!$B$6:$Z$1000,24,FALSE),""))</f>
        <v>TOYOTA</v>
      </c>
      <c r="H639" s="536" t="str">
        <f>IF(F639="","",IFERROR(VLOOKUP(F639,PROFILE!$B$6:$Z$1000,25,FALSE),""))</f>
        <v>YARIS</v>
      </c>
      <c r="I639" s="536" t="str">
        <f>IF(F639="","",IFERROR(VLOOKUP(F639,PROFILE!$B$6:$Z$1000,23,FALSE),""))</f>
        <v>ญม8853</v>
      </c>
      <c r="J639" s="537" t="str">
        <f>IF(F639="","",IFERROR(VLOOKUP(F639,PROFILE!$B$6:$Z$1000,17,FALSE),""))</f>
        <v>เบา</v>
      </c>
      <c r="K639" s="538"/>
      <c r="L639" s="539">
        <v>43031</v>
      </c>
      <c r="M639" s="540"/>
      <c r="N639" s="540"/>
      <c r="O639" s="541"/>
      <c r="P639" s="539">
        <v>43032</v>
      </c>
      <c r="Q639" s="540"/>
      <c r="R639" s="540"/>
      <c r="S639" s="541"/>
      <c r="T639" s="538">
        <v>43033</v>
      </c>
      <c r="U639" s="539">
        <v>43034</v>
      </c>
      <c r="V639" s="541"/>
      <c r="W639" s="542"/>
      <c r="X639" s="711" t="s">
        <v>21</v>
      </c>
      <c r="Y639" s="542">
        <v>43034</v>
      </c>
      <c r="Z639" s="499">
        <f ca="1">IF(F639="","",IF(VLOOKUP(F639,PROFILE!$B$6:$L$5000,11,FALSE)&lt;&gt;"OUT",VLOOKUP(F639,PROFILE!$B$6:$L$5000,9,FALSE)-NOW(),"OUT"))</f>
        <v>1.0260975694473018</v>
      </c>
      <c r="AA639" s="389">
        <f t="shared" si="73"/>
        <v>8853</v>
      </c>
      <c r="AB639" s="389">
        <v>639</v>
      </c>
      <c r="AE639" s="545"/>
      <c r="AF639" s="546"/>
      <c r="AG639" s="713" t="s">
        <v>1597</v>
      </c>
      <c r="AH639" s="548"/>
      <c r="AI639" s="549"/>
      <c r="AK639" s="551"/>
      <c r="AL639" s="552"/>
      <c r="AN639" s="554"/>
      <c r="AO639" s="555"/>
      <c r="AP639" s="556"/>
      <c r="AQ639" s="557"/>
      <c r="AR639" s="558"/>
      <c r="AS639" s="497" t="str">
        <f t="shared" si="74"/>
        <v/>
      </c>
      <c r="AT639" s="498">
        <f t="shared" si="75"/>
        <v>43031</v>
      </c>
      <c r="AU639" s="498">
        <f t="shared" si="76"/>
        <v>43032</v>
      </c>
      <c r="AV639" s="498">
        <f t="shared" si="77"/>
        <v>43033</v>
      </c>
      <c r="AW639" s="498">
        <f t="shared" si="78"/>
        <v>43034</v>
      </c>
    </row>
    <row r="640" spans="6:49" ht="23.25" customHeight="1" x14ac:dyDescent="0.35">
      <c r="F640" s="535">
        <v>1709003</v>
      </c>
      <c r="G640" s="536" t="str">
        <f>IF(F640="","",IFERROR(VLOOKUP(F640,PROFILE!$B$6:$Z$1000,24,FALSE),""))</f>
        <v>MITSUBISHI</v>
      </c>
      <c r="H640" s="536" t="str">
        <f>IF(F640="","",IFERROR(VLOOKUP(F640,PROFILE!$B$6:$Z$1000,25,FALSE),""))</f>
        <v>LANCCER</v>
      </c>
      <c r="I640" s="536" t="str">
        <f>IF(F640="","",IFERROR(VLOOKUP(F640,PROFILE!$B$6:$Z$1000,23,FALSE),""))</f>
        <v>ษศ1571</v>
      </c>
      <c r="J640" s="537" t="str">
        <f>IF(F640="","",IFERROR(VLOOKUP(F640,PROFILE!$B$6:$Z$1000,17,FALSE),""))</f>
        <v>กลาง</v>
      </c>
      <c r="K640" s="538"/>
      <c r="L640" s="539">
        <v>43028</v>
      </c>
      <c r="M640" s="540"/>
      <c r="N640" s="540"/>
      <c r="O640" s="541"/>
      <c r="P640" s="539">
        <v>43029</v>
      </c>
      <c r="Q640" s="540"/>
      <c r="R640" s="540"/>
      <c r="S640" s="541"/>
      <c r="T640" s="538">
        <v>43031</v>
      </c>
      <c r="U640" s="539">
        <v>43032</v>
      </c>
      <c r="V640" s="541"/>
      <c r="W640" s="542">
        <v>43033</v>
      </c>
      <c r="X640" s="711" t="s">
        <v>21</v>
      </c>
      <c r="Y640" s="542">
        <v>43033</v>
      </c>
      <c r="Z640" s="499">
        <f ca="1">IF(F640="","",IF(VLOOKUP(F640,PROFILE!$B$6:$L$5000,11,FALSE)&lt;&gt;"OUT",VLOOKUP(F640,PROFILE!$B$6:$L$5000,9,FALSE)-NOW(),"OUT"))</f>
        <v>2.6097569447301794E-2</v>
      </c>
      <c r="AA640" s="389">
        <f t="shared" si="73"/>
        <v>1571</v>
      </c>
      <c r="AB640" s="389">
        <v>640</v>
      </c>
      <c r="AE640" s="545"/>
      <c r="AF640" s="546"/>
      <c r="AG640" s="713" t="s">
        <v>436</v>
      </c>
      <c r="AH640" s="548"/>
      <c r="AI640" s="549"/>
      <c r="AK640" s="551"/>
      <c r="AL640" s="552"/>
      <c r="AN640" s="554"/>
      <c r="AO640" s="555"/>
      <c r="AP640" s="556"/>
      <c r="AQ640" s="557"/>
      <c r="AR640" s="558"/>
      <c r="AS640" s="497" t="str">
        <f t="shared" si="74"/>
        <v/>
      </c>
      <c r="AT640" s="498">
        <f t="shared" si="75"/>
        <v>43028</v>
      </c>
      <c r="AU640" s="498">
        <f t="shared" si="76"/>
        <v>43029</v>
      </c>
      <c r="AV640" s="498">
        <f t="shared" si="77"/>
        <v>43031</v>
      </c>
      <c r="AW640" s="498">
        <f t="shared" si="78"/>
        <v>43033</v>
      </c>
    </row>
    <row r="641" spans="6:49" ht="23.25" customHeight="1" x14ac:dyDescent="0.35">
      <c r="F641" s="535">
        <v>1710040</v>
      </c>
      <c r="G641" s="536" t="str">
        <f>IF(F641="","",IFERROR(VLOOKUP(F641,PROFILE!$B$6:$Z$1000,24,FALSE),""))</f>
        <v>HONDA</v>
      </c>
      <c r="H641" s="536" t="str">
        <f>IF(F641="","",IFERROR(VLOOKUP(F641,PROFILE!$B$6:$Z$1000,25,FALSE),""))</f>
        <v>JAZZ</v>
      </c>
      <c r="I641" s="536" t="str">
        <f>IF(F641="","",IFERROR(VLOOKUP(F641,PROFILE!$B$6:$Z$1000,23,FALSE),""))</f>
        <v>ญน6353</v>
      </c>
      <c r="J641" s="537" t="str">
        <f>IF(F641="","",IFERROR(VLOOKUP(F641,PROFILE!$B$6:$Z$1000,17,FALSE),""))</f>
        <v>กลาง</v>
      </c>
      <c r="K641" s="538"/>
      <c r="L641" s="539">
        <v>43031</v>
      </c>
      <c r="M641" s="540"/>
      <c r="N641" s="540"/>
      <c r="O641" s="541"/>
      <c r="P641" s="539">
        <v>43032</v>
      </c>
      <c r="Q641" s="540">
        <v>43033</v>
      </c>
      <c r="R641" s="540"/>
      <c r="S641" s="541"/>
      <c r="T641" s="538">
        <v>43034</v>
      </c>
      <c r="U641" s="539">
        <v>43035</v>
      </c>
      <c r="V641" s="541"/>
      <c r="W641" s="542">
        <v>43036</v>
      </c>
      <c r="X641" s="711" t="s">
        <v>21</v>
      </c>
      <c r="Y641" s="542">
        <v>43036</v>
      </c>
      <c r="Z641" s="499">
        <f ca="1">IF(F641="","",IF(VLOOKUP(F641,PROFILE!$B$6:$L$5000,11,FALSE)&lt;&gt;"OUT",VLOOKUP(F641,PROFILE!$B$6:$L$5000,9,FALSE)-NOW(),"OUT"))</f>
        <v>3.0260975694473018</v>
      </c>
      <c r="AA641" s="389">
        <f t="shared" si="73"/>
        <v>6353</v>
      </c>
      <c r="AB641" s="389">
        <v>641</v>
      </c>
      <c r="AE641" s="545"/>
      <c r="AF641" s="546"/>
      <c r="AG641" s="713" t="s">
        <v>1597</v>
      </c>
      <c r="AH641" s="548"/>
      <c r="AI641" s="549"/>
      <c r="AK641" s="551"/>
      <c r="AL641" s="552"/>
      <c r="AN641" s="554"/>
      <c r="AO641" s="555"/>
      <c r="AP641" s="556"/>
      <c r="AQ641" s="557"/>
      <c r="AR641" s="558"/>
      <c r="AS641" s="497" t="str">
        <f t="shared" si="74"/>
        <v/>
      </c>
      <c r="AT641" s="498">
        <f t="shared" si="75"/>
        <v>43031</v>
      </c>
      <c r="AU641" s="498">
        <f t="shared" si="76"/>
        <v>43033</v>
      </c>
      <c r="AV641" s="498">
        <f t="shared" si="77"/>
        <v>43034</v>
      </c>
      <c r="AW641" s="498">
        <f t="shared" si="78"/>
        <v>43036</v>
      </c>
    </row>
    <row r="642" spans="6:49" ht="23.25" customHeight="1" x14ac:dyDescent="0.35">
      <c r="F642" s="535">
        <v>1710043</v>
      </c>
      <c r="G642" s="536" t="str">
        <f>IF(F642="","",IFERROR(VLOOKUP(F642,PROFILE!$B$6:$Z$1000,24,FALSE),""))</f>
        <v>HONDA</v>
      </c>
      <c r="H642" s="536" t="str">
        <f>IF(F642="","",IFERROR(VLOOKUP(F642,PROFILE!$B$6:$Z$1000,25,FALSE),""))</f>
        <v>JAZZ</v>
      </c>
      <c r="I642" s="536" t="str">
        <f>IF(F642="","",IFERROR(VLOOKUP(F642,PROFILE!$B$6:$Z$1000,23,FALSE),""))</f>
        <v>ญอ6063</v>
      </c>
      <c r="J642" s="537" t="str">
        <f>IF(F642="","",IFERROR(VLOOKUP(F642,PROFILE!$B$6:$Z$1000,17,FALSE),""))</f>
        <v>รอบคัน</v>
      </c>
      <c r="K642" s="538"/>
      <c r="L642" s="539">
        <v>43045</v>
      </c>
      <c r="M642" s="540"/>
      <c r="N642" s="540"/>
      <c r="O642" s="541"/>
      <c r="P642" s="539">
        <v>43046</v>
      </c>
      <c r="Q642" s="540">
        <v>43047</v>
      </c>
      <c r="R642" s="540">
        <v>43048</v>
      </c>
      <c r="S642" s="541">
        <v>43049</v>
      </c>
      <c r="T642" s="538">
        <v>43050</v>
      </c>
      <c r="U642" s="539">
        <v>43052</v>
      </c>
      <c r="V642" s="541">
        <v>43053</v>
      </c>
      <c r="W642" s="542">
        <v>43054</v>
      </c>
      <c r="X642" s="711" t="s">
        <v>125</v>
      </c>
      <c r="Y642" s="542">
        <v>43056</v>
      </c>
      <c r="Z642" s="499">
        <f ca="1">IF(F642="","",IF(VLOOKUP(F642,PROFILE!$B$6:$L$5000,11,FALSE)&lt;&gt;"OUT",VLOOKUP(F642,PROFILE!$B$6:$L$5000,9,FALSE)-NOW(),"OUT"))</f>
        <v>23.026097569447302</v>
      </c>
      <c r="AA642" s="389">
        <f t="shared" si="73"/>
        <v>6063</v>
      </c>
      <c r="AB642" s="389">
        <v>642</v>
      </c>
      <c r="AE642" s="545"/>
      <c r="AF642" s="546"/>
      <c r="AG642" s="713" t="s">
        <v>436</v>
      </c>
      <c r="AH642" s="548"/>
      <c r="AI642" s="549"/>
      <c r="AK642" s="551"/>
      <c r="AL642" s="552"/>
      <c r="AN642" s="554"/>
      <c r="AO642" s="555"/>
      <c r="AP642" s="556"/>
      <c r="AQ642" s="557"/>
      <c r="AR642" s="558"/>
      <c r="AS642" s="497" t="str">
        <f t="shared" si="74"/>
        <v/>
      </c>
      <c r="AT642" s="498">
        <f t="shared" si="75"/>
        <v>43045</v>
      </c>
      <c r="AU642" s="498">
        <f t="shared" si="76"/>
        <v>43049</v>
      </c>
      <c r="AV642" s="498">
        <f t="shared" si="77"/>
        <v>43050</v>
      </c>
      <c r="AW642" s="498">
        <f t="shared" si="78"/>
        <v>43054</v>
      </c>
    </row>
    <row r="643" spans="6:49" ht="23.25" customHeight="1" x14ac:dyDescent="0.35">
      <c r="F643" s="579">
        <v>1709090</v>
      </c>
      <c r="G643" s="536" t="str">
        <f>IF(F643="","",IFERROR(VLOOKUP(F643,PROFILE!$B$6:$Z$1000,24,FALSE),""))</f>
        <v>CHEVROLET</v>
      </c>
      <c r="H643" s="536">
        <f>IF(F643="","",IFERROR(VLOOKUP(F643,PROFILE!$B$6:$Z$1000,25,FALSE),""))</f>
        <v>0</v>
      </c>
      <c r="I643" s="536" t="str">
        <f>IF(F643="","",IFERROR(VLOOKUP(F643,PROFILE!$B$6:$Z$1000,23,FALSE),""))</f>
        <v>ฌห7669</v>
      </c>
      <c r="J643" s="537" t="str">
        <f>IF(F643="","",IFERROR(VLOOKUP(F643,PROFILE!$B$6:$Z$1000,17,FALSE),""))</f>
        <v>โคม่า</v>
      </c>
      <c r="K643" s="538"/>
      <c r="L643" s="539"/>
      <c r="M643" s="540"/>
      <c r="N643" s="540"/>
      <c r="O643" s="541"/>
      <c r="P643" s="539"/>
      <c r="Q643" s="540"/>
      <c r="R643" s="540"/>
      <c r="S643" s="541"/>
      <c r="T643" s="538"/>
      <c r="U643" s="539"/>
      <c r="V643" s="541"/>
      <c r="W643" s="542"/>
      <c r="X643" s="711" t="s">
        <v>755</v>
      </c>
      <c r="Y643" s="542" t="str">
        <f t="shared" ref="Y643:Y689" si="79">IF(F643="","","ยังไม่กำหนด")</f>
        <v>ยังไม่กำหนด</v>
      </c>
      <c r="Z643" s="499">
        <f ca="1">IF(F643="","",IF(VLOOKUP(F643,PROFILE!$B$6:$L$5000,11,FALSE)&lt;&gt;"OUT",VLOOKUP(F643,PROFILE!$B$6:$L$5000,9,FALSE)-NOW(),"OUT"))</f>
        <v>-43032.973902430553</v>
      </c>
      <c r="AA643" s="389">
        <f t="shared" si="73"/>
        <v>7669</v>
      </c>
      <c r="AB643" s="389">
        <v>643</v>
      </c>
      <c r="AE643" s="545"/>
      <c r="AF643" s="546"/>
      <c r="AH643" s="548"/>
      <c r="AI643" s="549"/>
      <c r="AK643" s="551"/>
      <c r="AL643" s="552"/>
      <c r="AN643" s="554"/>
      <c r="AO643" s="555"/>
      <c r="AP643" s="556"/>
      <c r="AQ643" s="557"/>
      <c r="AR643" s="558"/>
      <c r="AS643" s="497" t="str">
        <f t="shared" si="74"/>
        <v/>
      </c>
      <c r="AT643" s="498" t="str">
        <f t="shared" si="75"/>
        <v/>
      </c>
      <c r="AU643" s="498" t="str">
        <f t="shared" si="76"/>
        <v/>
      </c>
      <c r="AV643" s="498" t="str">
        <f t="shared" si="77"/>
        <v/>
      </c>
      <c r="AW643" s="498" t="str">
        <f t="shared" si="78"/>
        <v/>
      </c>
    </row>
    <row r="644" spans="6:49" ht="23.25" customHeight="1" x14ac:dyDescent="0.35">
      <c r="F644" s="579">
        <v>1710010</v>
      </c>
      <c r="G644" s="536" t="str">
        <f>IF(F644="","",IFERROR(VLOOKUP(F644,PROFILE!$B$6:$Z$1000,24,FALSE),""))</f>
        <v>MAZDA</v>
      </c>
      <c r="H644" s="536">
        <f>IF(F644="","",IFERROR(VLOOKUP(F644,PROFILE!$B$6:$Z$1000,25,FALSE),""))</f>
        <v>2</v>
      </c>
      <c r="I644" s="536" t="str">
        <f>IF(F644="","",IFERROR(VLOOKUP(F644,PROFILE!$B$6:$Z$1000,23,FALSE),""))</f>
        <v>3กผ2201</v>
      </c>
      <c r="J644" s="537" t="str">
        <f>IF(F644="","",IFERROR(VLOOKUP(F644,PROFILE!$B$6:$Z$1000,17,FALSE),""))</f>
        <v>โคม่า</v>
      </c>
      <c r="K644" s="538"/>
      <c r="L644" s="539"/>
      <c r="M644" s="540"/>
      <c r="N644" s="540"/>
      <c r="O644" s="541"/>
      <c r="P644" s="539"/>
      <c r="Q644" s="540"/>
      <c r="R644" s="540"/>
      <c r="S644" s="541"/>
      <c r="T644" s="538"/>
      <c r="U644" s="539"/>
      <c r="V644" s="541"/>
      <c r="W644" s="542"/>
      <c r="X644" s="711" t="s">
        <v>755</v>
      </c>
      <c r="Y644" s="542" t="str">
        <f t="shared" si="79"/>
        <v>ยังไม่กำหนด</v>
      </c>
      <c r="Z644" s="499">
        <f ca="1">IF(F644="","",IF(VLOOKUP(F644,PROFILE!$B$6:$L$5000,11,FALSE)&lt;&gt;"OUT",VLOOKUP(F644,PROFILE!$B$6:$L$5000,9,FALSE)-NOW(),"OUT"))</f>
        <v>-43032.973902430553</v>
      </c>
      <c r="AA644" s="389">
        <f t="shared" si="73"/>
        <v>2201</v>
      </c>
      <c r="AB644" s="389">
        <v>644</v>
      </c>
      <c r="AE644" s="545"/>
      <c r="AF644" s="546"/>
      <c r="AH644" s="548"/>
      <c r="AI644" s="549"/>
      <c r="AK644" s="551"/>
      <c r="AL644" s="552"/>
      <c r="AN644" s="554"/>
      <c r="AO644" s="555"/>
      <c r="AP644" s="556"/>
      <c r="AQ644" s="557"/>
      <c r="AR644" s="558"/>
      <c r="AS644" s="497" t="str">
        <f t="shared" si="74"/>
        <v/>
      </c>
      <c r="AT644" s="498" t="str">
        <f t="shared" si="75"/>
        <v/>
      </c>
      <c r="AU644" s="498" t="str">
        <f t="shared" si="76"/>
        <v/>
      </c>
      <c r="AV644" s="498" t="str">
        <f t="shared" si="77"/>
        <v/>
      </c>
      <c r="AW644" s="498" t="str">
        <f t="shared" si="78"/>
        <v/>
      </c>
    </row>
    <row r="645" spans="6:49" ht="23.25" customHeight="1" x14ac:dyDescent="0.35">
      <c r="F645" s="579">
        <v>1710023</v>
      </c>
      <c r="G645" s="536" t="str">
        <f>IF(F645="","",IFERROR(VLOOKUP(F645,PROFILE!$B$6:$Z$1000,24,FALSE),""))</f>
        <v>TOYOTA</v>
      </c>
      <c r="H645" s="536" t="str">
        <f>IF(F645="","",IFERROR(VLOOKUP(F645,PROFILE!$B$6:$Z$1000,25,FALSE),""))</f>
        <v>VIGO</v>
      </c>
      <c r="I645" s="536" t="str">
        <f>IF(F645="","",IFERROR(VLOOKUP(F645,PROFILE!$B$6:$Z$1000,23,FALSE),""))</f>
        <v>ฒส8744</v>
      </c>
      <c r="J645" s="537" t="str">
        <f>IF(F645="","",IFERROR(VLOOKUP(F645,PROFILE!$B$6:$Z$1000,17,FALSE),""))</f>
        <v>กลาง</v>
      </c>
      <c r="K645" s="538"/>
      <c r="L645" s="539"/>
      <c r="M645" s="540"/>
      <c r="N645" s="540"/>
      <c r="O645" s="541"/>
      <c r="P645" s="539"/>
      <c r="Q645" s="540"/>
      <c r="R645" s="540"/>
      <c r="S645" s="541"/>
      <c r="T645" s="538"/>
      <c r="U645" s="539"/>
      <c r="V645" s="541"/>
      <c r="W645" s="542"/>
      <c r="X645" s="711" t="s">
        <v>125</v>
      </c>
      <c r="Y645" s="542" t="str">
        <f t="shared" si="79"/>
        <v>ยังไม่กำหนด</v>
      </c>
      <c r="Z645" s="499">
        <f ca="1">IF(F645="","",IF(VLOOKUP(F645,PROFILE!$B$6:$L$5000,11,FALSE)&lt;&gt;"OUT",VLOOKUP(F645,PROFILE!$B$6:$L$5000,9,FALSE)-NOW(),"OUT"))</f>
        <v>-43032.973902430553</v>
      </c>
      <c r="AA645" s="389">
        <f t="shared" si="73"/>
        <v>8744</v>
      </c>
      <c r="AB645" s="389">
        <v>645</v>
      </c>
      <c r="AE645" s="545"/>
      <c r="AF645" s="546"/>
      <c r="AH645" s="548"/>
      <c r="AI645" s="549"/>
      <c r="AK645" s="551"/>
      <c r="AL645" s="552"/>
      <c r="AN645" s="554"/>
      <c r="AO645" s="555"/>
      <c r="AP645" s="556"/>
      <c r="AQ645" s="557"/>
      <c r="AR645" s="558"/>
      <c r="AS645" s="497" t="str">
        <f t="shared" si="74"/>
        <v/>
      </c>
      <c r="AT645" s="498" t="str">
        <f t="shared" si="75"/>
        <v/>
      </c>
      <c r="AU645" s="498" t="str">
        <f t="shared" si="76"/>
        <v/>
      </c>
      <c r="AV645" s="498" t="str">
        <f t="shared" si="77"/>
        <v/>
      </c>
      <c r="AW645" s="498" t="str">
        <f t="shared" si="78"/>
        <v/>
      </c>
    </row>
    <row r="646" spans="6:49" ht="23.25" customHeight="1" x14ac:dyDescent="0.35">
      <c r="F646" s="535">
        <v>1708075</v>
      </c>
      <c r="G646" s="536" t="str">
        <f>IF(F646="","",IFERROR(VLOOKUP(F646,PROFILE!$B$6:$Z$1000,24,FALSE),""))</f>
        <v>TOYOTA</v>
      </c>
      <c r="H646" s="536" t="str">
        <f>IF(F646="","",IFERROR(VLOOKUP(F646,PROFILE!$B$6:$Z$1000,25,FALSE),""))</f>
        <v>VIGO</v>
      </c>
      <c r="I646" s="536" t="str">
        <f>IF(F646="","",IFERROR(VLOOKUP(F646,PROFILE!$B$6:$Z$1000,23,FALSE),""))</f>
        <v>ฆส8167</v>
      </c>
      <c r="J646" s="537" t="str">
        <f>IF(F646="","",IFERROR(VLOOKUP(F646,PROFILE!$B$6:$Z$1000,17,FALSE),""))</f>
        <v>กลาง</v>
      </c>
      <c r="K646" s="538"/>
      <c r="L646" s="539">
        <v>43033</v>
      </c>
      <c r="M646" s="540"/>
      <c r="N646" s="540"/>
      <c r="O646" s="541"/>
      <c r="P646" s="539">
        <v>43034</v>
      </c>
      <c r="Q646" s="540">
        <v>43035</v>
      </c>
      <c r="R646" s="540"/>
      <c r="S646" s="541"/>
      <c r="T646" s="538">
        <v>43036</v>
      </c>
      <c r="U646" s="539">
        <v>43038</v>
      </c>
      <c r="V646" s="541"/>
      <c r="W646" s="542">
        <v>43039</v>
      </c>
      <c r="X646" s="543" t="s">
        <v>125</v>
      </c>
      <c r="Y646" s="542">
        <v>43039</v>
      </c>
      <c r="Z646" s="499">
        <f ca="1">IF(F646="","",IF(VLOOKUP(F646,PROFILE!$B$6:$L$5000,11,FALSE)&lt;&gt;"OUT",VLOOKUP(F646,PROFILE!$B$6:$L$5000,9,FALSE)-NOW(),"OUT"))</f>
        <v>6.0260975694473018</v>
      </c>
      <c r="AA646" s="389">
        <f t="shared" si="73"/>
        <v>8167</v>
      </c>
      <c r="AB646" s="389">
        <v>646</v>
      </c>
      <c r="AE646" s="545"/>
      <c r="AF646" s="546"/>
      <c r="AH646" s="548"/>
      <c r="AI646" s="549"/>
      <c r="AK646" s="551"/>
      <c r="AL646" s="552"/>
      <c r="AN646" s="554"/>
      <c r="AO646" s="555"/>
      <c r="AP646" s="556"/>
      <c r="AQ646" s="557"/>
      <c r="AR646" s="558"/>
      <c r="AS646" s="497" t="str">
        <f t="shared" si="74"/>
        <v/>
      </c>
      <c r="AT646" s="498">
        <f t="shared" si="75"/>
        <v>43033</v>
      </c>
      <c r="AU646" s="498">
        <f t="shared" si="76"/>
        <v>43035</v>
      </c>
      <c r="AV646" s="498">
        <f t="shared" si="77"/>
        <v>43036</v>
      </c>
      <c r="AW646" s="498">
        <f t="shared" si="78"/>
        <v>43039</v>
      </c>
    </row>
    <row r="647" spans="6:49" ht="23.25" customHeight="1" x14ac:dyDescent="0.35">
      <c r="F647" s="535">
        <v>1710016</v>
      </c>
      <c r="G647" s="536" t="str">
        <f>IF(F647="","",IFERROR(VLOOKUP(F647,PROFILE!$B$6:$Z$1000,24,FALSE),""))</f>
        <v>SUZUKI</v>
      </c>
      <c r="H647" s="536" t="str">
        <f>IF(F647="","",IFERROR(VLOOKUP(F647,PROFILE!$B$6:$Z$1000,25,FALSE),""))</f>
        <v>SWIFT</v>
      </c>
      <c r="I647" s="536" t="str">
        <f>IF(F647="","",IFERROR(VLOOKUP(F647,PROFILE!$B$6:$Z$1000,23,FALSE),""))</f>
        <v>1กฬ2912</v>
      </c>
      <c r="J647" s="537" t="str">
        <f>IF(F647="","",IFERROR(VLOOKUP(F647,PROFILE!$B$6:$Z$1000,17,FALSE),""))</f>
        <v>เบา</v>
      </c>
      <c r="K647" s="538"/>
      <c r="L647" s="539">
        <v>43031</v>
      </c>
      <c r="M647" s="540"/>
      <c r="N647" s="540"/>
      <c r="O647" s="541"/>
      <c r="P647" s="539">
        <v>43032</v>
      </c>
      <c r="Q647" s="540"/>
      <c r="R647" s="540"/>
      <c r="S647" s="541"/>
      <c r="T647" s="538">
        <v>43033</v>
      </c>
      <c r="U647" s="539">
        <v>43034</v>
      </c>
      <c r="V647" s="541"/>
      <c r="W647" s="542"/>
      <c r="X647" s="543" t="s">
        <v>125</v>
      </c>
      <c r="Y647" s="542">
        <v>43035</v>
      </c>
      <c r="Z647" s="499">
        <f ca="1">IF(F647="","",IF(VLOOKUP(F647,PROFILE!$B$6:$L$5000,11,FALSE)&lt;&gt;"OUT",VLOOKUP(F647,PROFILE!$B$6:$L$5000,9,FALSE)-NOW(),"OUT"))</f>
        <v>2.0260975694473018</v>
      </c>
      <c r="AA647" s="389">
        <f t="shared" si="73"/>
        <v>2912</v>
      </c>
      <c r="AB647" s="389">
        <v>647</v>
      </c>
      <c r="AE647" s="545"/>
      <c r="AF647" s="546"/>
      <c r="AH647" s="548"/>
      <c r="AI647" s="549"/>
      <c r="AK647" s="551"/>
      <c r="AL647" s="552"/>
      <c r="AN647" s="554"/>
      <c r="AO647" s="555"/>
      <c r="AP647" s="556"/>
      <c r="AQ647" s="557"/>
      <c r="AR647" s="558"/>
      <c r="AS647" s="497" t="str">
        <f t="shared" si="74"/>
        <v/>
      </c>
      <c r="AT647" s="498">
        <f t="shared" si="75"/>
        <v>43031</v>
      </c>
      <c r="AU647" s="498">
        <f t="shared" si="76"/>
        <v>43032</v>
      </c>
      <c r="AV647" s="498">
        <f t="shared" si="77"/>
        <v>43033</v>
      </c>
      <c r="AW647" s="498">
        <f t="shared" si="78"/>
        <v>43034</v>
      </c>
    </row>
    <row r="648" spans="6:49" ht="23.25" customHeight="1" x14ac:dyDescent="0.35">
      <c r="F648" s="535">
        <v>1710030</v>
      </c>
      <c r="G648" s="536" t="str">
        <f>IF(F648="","",IFERROR(VLOOKUP(F648,PROFILE!$B$6:$Z$1000,24,FALSE),""))</f>
        <v>TOYOTA</v>
      </c>
      <c r="H648" s="536" t="str">
        <f>IF(F648="","",IFERROR(VLOOKUP(F648,PROFILE!$B$6:$Z$1000,25,FALSE),""))</f>
        <v>VIOS</v>
      </c>
      <c r="I648" s="536" t="str">
        <f>IF(F648="","",IFERROR(VLOOKUP(F648,PROFILE!$B$6:$Z$1000,23,FALSE),""))</f>
        <v>ฌบ1932</v>
      </c>
      <c r="J648" s="537" t="str">
        <f>IF(F648="","",IFERROR(VLOOKUP(F648,PROFILE!$B$6:$Z$1000,17,FALSE),""))</f>
        <v>รอบคัน</v>
      </c>
      <c r="K648" s="538"/>
      <c r="L648" s="539">
        <v>43047</v>
      </c>
      <c r="M648" s="540"/>
      <c r="N648" s="540"/>
      <c r="O648" s="541"/>
      <c r="P648" s="539">
        <v>43048</v>
      </c>
      <c r="Q648" s="540">
        <v>43049</v>
      </c>
      <c r="R648" s="540">
        <v>43050</v>
      </c>
      <c r="S648" s="541">
        <v>43052</v>
      </c>
      <c r="T648" s="538">
        <v>43053</v>
      </c>
      <c r="U648" s="539">
        <v>43054</v>
      </c>
      <c r="V648" s="541">
        <v>43055</v>
      </c>
      <c r="W648" s="542">
        <v>43056</v>
      </c>
      <c r="X648" s="543" t="s">
        <v>125</v>
      </c>
      <c r="Y648" s="542">
        <v>43059</v>
      </c>
      <c r="Z648" s="499">
        <f ca="1">IF(F648="","",IF(VLOOKUP(F648,PROFILE!$B$6:$L$5000,11,FALSE)&lt;&gt;"OUT",VLOOKUP(F648,PROFILE!$B$6:$L$5000,9,FALSE)-NOW(),"OUT"))</f>
        <v>26.026097569447302</v>
      </c>
      <c r="AA648" s="389">
        <f t="shared" si="73"/>
        <v>1932</v>
      </c>
      <c r="AB648" s="389">
        <v>648</v>
      </c>
      <c r="AE648" s="545"/>
      <c r="AF648" s="546"/>
      <c r="AH648" s="548"/>
      <c r="AI648" s="549"/>
      <c r="AK648" s="551"/>
      <c r="AL648" s="552"/>
      <c r="AN648" s="554"/>
      <c r="AO648" s="555"/>
      <c r="AP648" s="556"/>
      <c r="AQ648" s="557"/>
      <c r="AR648" s="558"/>
      <c r="AS648" s="497" t="str">
        <f t="shared" si="74"/>
        <v/>
      </c>
      <c r="AT648" s="498">
        <f t="shared" si="75"/>
        <v>43047</v>
      </c>
      <c r="AU648" s="498">
        <f t="shared" si="76"/>
        <v>43052</v>
      </c>
      <c r="AV648" s="498">
        <f t="shared" si="77"/>
        <v>43053</v>
      </c>
      <c r="AW648" s="498">
        <f t="shared" si="78"/>
        <v>43056</v>
      </c>
    </row>
    <row r="649" spans="6:49" ht="23.25" customHeight="1" x14ac:dyDescent="0.35">
      <c r="F649" s="535"/>
      <c r="G649" s="536" t="str">
        <f>IF(F649="","",IFERROR(VLOOKUP(F649,PROFILE!$B$6:$Z$1000,24,FALSE),""))</f>
        <v/>
      </c>
      <c r="H649" s="536" t="str">
        <f>IF(F649="","",IFERROR(VLOOKUP(F649,PROFILE!$B$6:$Z$1000,25,FALSE),""))</f>
        <v/>
      </c>
      <c r="I649" s="536" t="str">
        <f>IF(F649="","",IFERROR(VLOOKUP(F649,PROFILE!$B$6:$Z$1000,23,FALSE),""))</f>
        <v/>
      </c>
      <c r="J649" s="537" t="str">
        <f>IF(F649="","",IFERROR(VLOOKUP(F649,PROFILE!$B$6:$Z$1000,17,FALSE),""))</f>
        <v/>
      </c>
      <c r="K649" s="538"/>
      <c r="L649" s="539"/>
      <c r="M649" s="540"/>
      <c r="N649" s="540"/>
      <c r="O649" s="541"/>
      <c r="P649" s="539"/>
      <c r="Q649" s="540"/>
      <c r="R649" s="540"/>
      <c r="S649" s="541"/>
      <c r="T649" s="538"/>
      <c r="U649" s="539"/>
      <c r="V649" s="541"/>
      <c r="W649" s="542"/>
      <c r="X649" s="543" t="s">
        <v>103</v>
      </c>
      <c r="Y649" s="542" t="str">
        <f t="shared" si="79"/>
        <v/>
      </c>
      <c r="Z649" s="499" t="str">
        <f ca="1">IF(F649="","",IF(VLOOKUP(F649,PROFILE!$B$6:$L$5000,11,FALSE)&lt;&gt;"OUT",VLOOKUP(F649,PROFILE!$B$6:$L$5000,9,FALSE)-NOW(),"OUT"))</f>
        <v/>
      </c>
      <c r="AA649" s="389" t="e">
        <f t="shared" si="73"/>
        <v>#VALUE!</v>
      </c>
      <c r="AB649" s="389">
        <v>649</v>
      </c>
      <c r="AE649" s="545"/>
      <c r="AF649" s="546"/>
      <c r="AH649" s="548"/>
      <c r="AI649" s="549"/>
      <c r="AK649" s="551"/>
      <c r="AL649" s="552"/>
      <c r="AN649" s="554"/>
      <c r="AO649" s="555"/>
      <c r="AP649" s="556"/>
      <c r="AQ649" s="557"/>
      <c r="AR649" s="558"/>
      <c r="AS649" s="497" t="str">
        <f t="shared" si="74"/>
        <v/>
      </c>
      <c r="AT649" s="498" t="str">
        <f t="shared" si="75"/>
        <v/>
      </c>
      <c r="AU649" s="498" t="str">
        <f t="shared" si="76"/>
        <v/>
      </c>
      <c r="AV649" s="498" t="str">
        <f t="shared" si="77"/>
        <v/>
      </c>
      <c r="AW649" s="498" t="str">
        <f t="shared" si="78"/>
        <v/>
      </c>
    </row>
    <row r="650" spans="6:49" ht="23.25" customHeight="1" x14ac:dyDescent="0.35">
      <c r="F650" s="535"/>
      <c r="G650" s="536" t="str">
        <f>IF(F650="","",IFERROR(VLOOKUP(F650,PROFILE!$B$6:$Z$1000,24,FALSE),""))</f>
        <v/>
      </c>
      <c r="H650" s="536" t="str">
        <f>IF(F650="","",IFERROR(VLOOKUP(F650,PROFILE!$B$6:$Z$1000,25,FALSE),""))</f>
        <v/>
      </c>
      <c r="I650" s="536" t="str">
        <f>IF(F650="","",IFERROR(VLOOKUP(F650,PROFILE!$B$6:$Z$1000,23,FALSE),""))</f>
        <v/>
      </c>
      <c r="J650" s="537" t="str">
        <f>IF(F650="","",IFERROR(VLOOKUP(F650,PROFILE!$B$6:$Z$1000,17,FALSE),""))</f>
        <v/>
      </c>
      <c r="K650" s="538"/>
      <c r="L650" s="539"/>
      <c r="M650" s="540"/>
      <c r="N650" s="540"/>
      <c r="O650" s="541"/>
      <c r="P650" s="539"/>
      <c r="Q650" s="540"/>
      <c r="R650" s="540"/>
      <c r="S650" s="541"/>
      <c r="T650" s="538"/>
      <c r="U650" s="539"/>
      <c r="V650" s="541"/>
      <c r="W650" s="542"/>
      <c r="X650" s="543" t="s">
        <v>103</v>
      </c>
      <c r="Y650" s="542" t="str">
        <f t="shared" si="79"/>
        <v/>
      </c>
      <c r="Z650" s="499" t="str">
        <f ca="1">IF(F650="","",IF(VLOOKUP(F650,PROFILE!$B$6:$L$5000,11,FALSE)&lt;&gt;"OUT",VLOOKUP(F650,PROFILE!$B$6:$L$5000,9,FALSE)-NOW(),"OUT"))</f>
        <v/>
      </c>
      <c r="AA650" s="389" t="e">
        <f t="shared" si="73"/>
        <v>#VALUE!</v>
      </c>
      <c r="AB650" s="389">
        <v>650</v>
      </c>
      <c r="AE650" s="545"/>
      <c r="AF650" s="546"/>
      <c r="AH650" s="548"/>
      <c r="AI650" s="549"/>
      <c r="AK650" s="551"/>
      <c r="AL650" s="552"/>
      <c r="AN650" s="554"/>
      <c r="AO650" s="555"/>
      <c r="AP650" s="556"/>
      <c r="AQ650" s="557"/>
      <c r="AR650" s="558"/>
      <c r="AS650" s="497" t="str">
        <f t="shared" si="74"/>
        <v/>
      </c>
      <c r="AT650" s="498" t="str">
        <f t="shared" si="75"/>
        <v/>
      </c>
      <c r="AU650" s="498" t="str">
        <f t="shared" si="76"/>
        <v/>
      </c>
      <c r="AV650" s="498" t="str">
        <f t="shared" si="77"/>
        <v/>
      </c>
      <c r="AW650" s="498" t="str">
        <f t="shared" si="78"/>
        <v/>
      </c>
    </row>
    <row r="651" spans="6:49" ht="23.25" customHeight="1" x14ac:dyDescent="0.35">
      <c r="F651" s="535"/>
      <c r="G651" s="536" t="str">
        <f>IF(F651="","",IFERROR(VLOOKUP(F651,PROFILE!$B$6:$Z$1000,24,FALSE),""))</f>
        <v/>
      </c>
      <c r="H651" s="536" t="str">
        <f>IF(F651="","",IFERROR(VLOOKUP(F651,PROFILE!$B$6:$Z$1000,25,FALSE),""))</f>
        <v/>
      </c>
      <c r="I651" s="536" t="str">
        <f>IF(F651="","",IFERROR(VLOOKUP(F651,PROFILE!$B$6:$Z$1000,23,FALSE),""))</f>
        <v/>
      </c>
      <c r="J651" s="537" t="str">
        <f>IF(F651="","",IFERROR(VLOOKUP(F651,PROFILE!$B$6:$Z$1000,17,FALSE),""))</f>
        <v/>
      </c>
      <c r="K651" s="538"/>
      <c r="L651" s="539"/>
      <c r="M651" s="540"/>
      <c r="N651" s="540"/>
      <c r="O651" s="541"/>
      <c r="P651" s="539"/>
      <c r="Q651" s="540"/>
      <c r="R651" s="540"/>
      <c r="S651" s="541"/>
      <c r="T651" s="538"/>
      <c r="U651" s="539"/>
      <c r="V651" s="541"/>
      <c r="W651" s="542"/>
      <c r="X651" s="543" t="s">
        <v>103</v>
      </c>
      <c r="Y651" s="542" t="str">
        <f t="shared" si="79"/>
        <v/>
      </c>
      <c r="Z651" s="499" t="str">
        <f ca="1">IF(F651="","",IF(VLOOKUP(F651,PROFILE!$B$6:$L$5000,11,FALSE)&lt;&gt;"OUT",VLOOKUP(F651,PROFILE!$B$6:$L$5000,9,FALSE)-NOW(),"OUT"))</f>
        <v/>
      </c>
      <c r="AA651" s="389" t="e">
        <f t="shared" si="73"/>
        <v>#VALUE!</v>
      </c>
      <c r="AB651" s="389">
        <v>651</v>
      </c>
      <c r="AE651" s="545"/>
      <c r="AF651" s="546"/>
      <c r="AH651" s="548"/>
      <c r="AI651" s="549"/>
      <c r="AK651" s="551"/>
      <c r="AL651" s="552"/>
      <c r="AN651" s="554"/>
      <c r="AO651" s="555"/>
      <c r="AP651" s="556"/>
      <c r="AQ651" s="557"/>
      <c r="AR651" s="558"/>
      <c r="AS651" s="497" t="str">
        <f t="shared" si="74"/>
        <v/>
      </c>
      <c r="AT651" s="498" t="str">
        <f t="shared" si="75"/>
        <v/>
      </c>
      <c r="AU651" s="498" t="str">
        <f t="shared" si="76"/>
        <v/>
      </c>
      <c r="AV651" s="498" t="str">
        <f t="shared" si="77"/>
        <v/>
      </c>
      <c r="AW651" s="498" t="str">
        <f t="shared" si="78"/>
        <v/>
      </c>
    </row>
    <row r="652" spans="6:49" ht="23.25" customHeight="1" x14ac:dyDescent="0.35">
      <c r="F652" s="535"/>
      <c r="G652" s="536" t="str">
        <f>IF(F652="","",IFERROR(VLOOKUP(F652,PROFILE!$B$6:$Z$1000,24,FALSE),""))</f>
        <v/>
      </c>
      <c r="H652" s="536" t="str">
        <f>IF(F652="","",IFERROR(VLOOKUP(F652,PROFILE!$B$6:$Z$1000,25,FALSE),""))</f>
        <v/>
      </c>
      <c r="I652" s="536" t="str">
        <f>IF(F652="","",IFERROR(VLOOKUP(F652,PROFILE!$B$6:$Z$1000,23,FALSE),""))</f>
        <v/>
      </c>
      <c r="J652" s="537" t="str">
        <f>IF(F652="","",IFERROR(VLOOKUP(F652,PROFILE!$B$6:$Z$1000,17,FALSE),""))</f>
        <v/>
      </c>
      <c r="K652" s="538"/>
      <c r="L652" s="539"/>
      <c r="M652" s="540"/>
      <c r="N652" s="540"/>
      <c r="O652" s="541"/>
      <c r="P652" s="539"/>
      <c r="Q652" s="540"/>
      <c r="R652" s="540"/>
      <c r="S652" s="541"/>
      <c r="T652" s="538"/>
      <c r="U652" s="539"/>
      <c r="V652" s="541"/>
      <c r="W652" s="542"/>
      <c r="X652" s="543" t="s">
        <v>103</v>
      </c>
      <c r="Y652" s="542" t="str">
        <f t="shared" si="79"/>
        <v/>
      </c>
      <c r="Z652" s="499" t="str">
        <f ca="1">IF(F652="","",IF(VLOOKUP(F652,PROFILE!$B$6:$L$5000,11,FALSE)&lt;&gt;"OUT",VLOOKUP(F652,PROFILE!$B$6:$L$5000,9,FALSE)-NOW(),"OUT"))</f>
        <v/>
      </c>
      <c r="AA652" s="389" t="e">
        <f t="shared" ref="AA652:AA715" si="80">IFERROR(VALUE(RIGHT(I652,4)),IFERROR(VALUE(RIGHT(I652,3)),VALUE(RIGHT(I652,2))))</f>
        <v>#VALUE!</v>
      </c>
      <c r="AB652" s="389">
        <v>652</v>
      </c>
      <c r="AE652" s="545"/>
      <c r="AF652" s="546"/>
      <c r="AH652" s="548"/>
      <c r="AI652" s="549"/>
      <c r="AK652" s="551"/>
      <c r="AL652" s="552"/>
      <c r="AN652" s="554"/>
      <c r="AO652" s="555"/>
      <c r="AP652" s="556"/>
      <c r="AQ652" s="557"/>
      <c r="AR652" s="558"/>
      <c r="AS652" s="497" t="str">
        <f t="shared" ref="AS652:AS715" si="81">IF(K652="","",K652)</f>
        <v/>
      </c>
      <c r="AT652" s="498" t="str">
        <f t="shared" ref="AT652:AT715" si="82">IF(L652="","",MAX(L652:O652))</f>
        <v/>
      </c>
      <c r="AU652" s="498" t="str">
        <f t="shared" ref="AU652:AU715" si="83">IF(P652="","",MAX(P652:S652))</f>
        <v/>
      </c>
      <c r="AV652" s="498" t="str">
        <f t="shared" ref="AV652:AV715" si="84">IF(T652="","",T652)</f>
        <v/>
      </c>
      <c r="AW652" s="498" t="str">
        <f t="shared" ref="AW652:AW715" si="85">IF(P652="","",MAX(U652:W652))</f>
        <v/>
      </c>
    </row>
    <row r="653" spans="6:49" ht="23.25" customHeight="1" x14ac:dyDescent="0.35">
      <c r="F653" s="535"/>
      <c r="G653" s="536" t="str">
        <f>IF(F653="","",IFERROR(VLOOKUP(F653,PROFILE!$B$6:$Z$1000,24,FALSE),""))</f>
        <v/>
      </c>
      <c r="H653" s="536" t="str">
        <f>IF(F653="","",IFERROR(VLOOKUP(F653,PROFILE!$B$6:$Z$1000,25,FALSE),""))</f>
        <v/>
      </c>
      <c r="I653" s="536" t="str">
        <f>IF(F653="","",IFERROR(VLOOKUP(F653,PROFILE!$B$6:$Z$1000,23,FALSE),""))</f>
        <v/>
      </c>
      <c r="J653" s="537" t="str">
        <f>IF(F653="","",IFERROR(VLOOKUP(F653,PROFILE!$B$6:$Z$1000,17,FALSE),""))</f>
        <v/>
      </c>
      <c r="K653" s="538"/>
      <c r="L653" s="539"/>
      <c r="M653" s="540"/>
      <c r="N653" s="540"/>
      <c r="O653" s="541"/>
      <c r="P653" s="539"/>
      <c r="Q653" s="540"/>
      <c r="R653" s="540"/>
      <c r="S653" s="541"/>
      <c r="T653" s="538"/>
      <c r="U653" s="539"/>
      <c r="V653" s="541"/>
      <c r="W653" s="542"/>
      <c r="X653" s="543" t="s">
        <v>103</v>
      </c>
      <c r="Y653" s="542" t="str">
        <f t="shared" si="79"/>
        <v/>
      </c>
      <c r="Z653" s="499" t="str">
        <f ca="1">IF(F653="","",IF(VLOOKUP(F653,PROFILE!$B$6:$L$5000,11,FALSE)&lt;&gt;"OUT",VLOOKUP(F653,PROFILE!$B$6:$L$5000,9,FALSE)-NOW(),"OUT"))</f>
        <v/>
      </c>
      <c r="AA653" s="389" t="e">
        <f t="shared" si="80"/>
        <v>#VALUE!</v>
      </c>
      <c r="AB653" s="389">
        <v>653</v>
      </c>
      <c r="AE653" s="545"/>
      <c r="AF653" s="546"/>
      <c r="AH653" s="548"/>
      <c r="AI653" s="549"/>
      <c r="AK653" s="551"/>
      <c r="AL653" s="552"/>
      <c r="AN653" s="554"/>
      <c r="AO653" s="555"/>
      <c r="AP653" s="556"/>
      <c r="AQ653" s="557"/>
      <c r="AR653" s="558"/>
      <c r="AS653" s="497" t="str">
        <f t="shared" si="81"/>
        <v/>
      </c>
      <c r="AT653" s="498" t="str">
        <f t="shared" si="82"/>
        <v/>
      </c>
      <c r="AU653" s="498" t="str">
        <f t="shared" si="83"/>
        <v/>
      </c>
      <c r="AV653" s="498" t="str">
        <f t="shared" si="84"/>
        <v/>
      </c>
      <c r="AW653" s="498" t="str">
        <f t="shared" si="85"/>
        <v/>
      </c>
    </row>
    <row r="654" spans="6:49" ht="23.25" customHeight="1" x14ac:dyDescent="0.35">
      <c r="F654" s="535"/>
      <c r="G654" s="536" t="str">
        <f>IF(F654="","",IFERROR(VLOOKUP(F654,PROFILE!$B$6:$Z$1000,24,FALSE),""))</f>
        <v/>
      </c>
      <c r="H654" s="536" t="str">
        <f>IF(F654="","",IFERROR(VLOOKUP(F654,PROFILE!$B$6:$Z$1000,25,FALSE),""))</f>
        <v/>
      </c>
      <c r="I654" s="536" t="str">
        <f>IF(F654="","",IFERROR(VLOOKUP(F654,PROFILE!$B$6:$Z$1000,23,FALSE),""))</f>
        <v/>
      </c>
      <c r="J654" s="537" t="str">
        <f>IF(F654="","",IFERROR(VLOOKUP(F654,PROFILE!$B$6:$Z$1000,17,FALSE),""))</f>
        <v/>
      </c>
      <c r="K654" s="538"/>
      <c r="L654" s="539"/>
      <c r="M654" s="540"/>
      <c r="N654" s="540"/>
      <c r="O654" s="541"/>
      <c r="P654" s="539"/>
      <c r="Q654" s="540"/>
      <c r="R654" s="540"/>
      <c r="S654" s="541"/>
      <c r="T654" s="538"/>
      <c r="U654" s="539"/>
      <c r="V654" s="541"/>
      <c r="W654" s="542"/>
      <c r="X654" s="543" t="s">
        <v>103</v>
      </c>
      <c r="Y654" s="542" t="str">
        <f t="shared" si="79"/>
        <v/>
      </c>
      <c r="Z654" s="499" t="str">
        <f ca="1">IF(F654="","",IF(VLOOKUP(F654,PROFILE!$B$6:$L$5000,11,FALSE)&lt;&gt;"OUT",VLOOKUP(F654,PROFILE!$B$6:$L$5000,9,FALSE)-NOW(),"OUT"))</f>
        <v/>
      </c>
      <c r="AA654" s="389" t="e">
        <f t="shared" si="80"/>
        <v>#VALUE!</v>
      </c>
      <c r="AB654" s="389">
        <v>654</v>
      </c>
      <c r="AE654" s="545"/>
      <c r="AF654" s="546"/>
      <c r="AH654" s="548"/>
      <c r="AI654" s="549"/>
      <c r="AK654" s="551"/>
      <c r="AL654" s="552"/>
      <c r="AN654" s="554"/>
      <c r="AO654" s="555"/>
      <c r="AP654" s="556"/>
      <c r="AQ654" s="557"/>
      <c r="AR654" s="558"/>
      <c r="AS654" s="497" t="str">
        <f t="shared" si="81"/>
        <v/>
      </c>
      <c r="AT654" s="498" t="str">
        <f t="shared" si="82"/>
        <v/>
      </c>
      <c r="AU654" s="498" t="str">
        <f t="shared" si="83"/>
        <v/>
      </c>
      <c r="AV654" s="498" t="str">
        <f t="shared" si="84"/>
        <v/>
      </c>
      <c r="AW654" s="498" t="str">
        <f t="shared" si="85"/>
        <v/>
      </c>
    </row>
    <row r="655" spans="6:49" ht="23.25" customHeight="1" x14ac:dyDescent="0.35">
      <c r="F655" s="535"/>
      <c r="G655" s="536" t="str">
        <f>IF(F655="","",IFERROR(VLOOKUP(F655,PROFILE!$B$6:$Z$1000,24,FALSE),""))</f>
        <v/>
      </c>
      <c r="H655" s="536" t="str">
        <f>IF(F655="","",IFERROR(VLOOKUP(F655,PROFILE!$B$6:$Z$1000,25,FALSE),""))</f>
        <v/>
      </c>
      <c r="I655" s="536" t="str">
        <f>IF(F655="","",IFERROR(VLOOKUP(F655,PROFILE!$B$6:$Z$1000,23,FALSE),""))</f>
        <v/>
      </c>
      <c r="J655" s="537" t="str">
        <f>IF(F655="","",IFERROR(VLOOKUP(F655,PROFILE!$B$6:$Z$1000,17,FALSE),""))</f>
        <v/>
      </c>
      <c r="K655" s="538"/>
      <c r="L655" s="539"/>
      <c r="M655" s="540"/>
      <c r="N655" s="540"/>
      <c r="O655" s="541"/>
      <c r="P655" s="539"/>
      <c r="Q655" s="540"/>
      <c r="R655" s="540"/>
      <c r="S655" s="541"/>
      <c r="T655" s="538"/>
      <c r="U655" s="539"/>
      <c r="V655" s="541"/>
      <c r="W655" s="542"/>
      <c r="X655" s="543" t="s">
        <v>103</v>
      </c>
      <c r="Y655" s="542" t="str">
        <f t="shared" si="79"/>
        <v/>
      </c>
      <c r="Z655" s="499" t="str">
        <f ca="1">IF(F655="","",IF(VLOOKUP(F655,PROFILE!$B$6:$L$5000,11,FALSE)&lt;&gt;"OUT",VLOOKUP(F655,PROFILE!$B$6:$L$5000,9,FALSE)-NOW(),"OUT"))</f>
        <v/>
      </c>
      <c r="AA655" s="389" t="e">
        <f t="shared" si="80"/>
        <v>#VALUE!</v>
      </c>
      <c r="AB655" s="389">
        <v>655</v>
      </c>
      <c r="AE655" s="545"/>
      <c r="AF655" s="546"/>
      <c r="AH655" s="548"/>
      <c r="AI655" s="549"/>
      <c r="AK655" s="551"/>
      <c r="AL655" s="552"/>
      <c r="AN655" s="554"/>
      <c r="AO655" s="555"/>
      <c r="AP655" s="556"/>
      <c r="AQ655" s="557"/>
      <c r="AR655" s="558"/>
      <c r="AS655" s="497" t="str">
        <f t="shared" si="81"/>
        <v/>
      </c>
      <c r="AT655" s="498" t="str">
        <f t="shared" si="82"/>
        <v/>
      </c>
      <c r="AU655" s="498" t="str">
        <f t="shared" si="83"/>
        <v/>
      </c>
      <c r="AV655" s="498" t="str">
        <f t="shared" si="84"/>
        <v/>
      </c>
      <c r="AW655" s="498" t="str">
        <f t="shared" si="85"/>
        <v/>
      </c>
    </row>
    <row r="656" spans="6:49" ht="23.25" customHeight="1" x14ac:dyDescent="0.35">
      <c r="F656" s="535"/>
      <c r="G656" s="536" t="str">
        <f>IF(F656="","",IFERROR(VLOOKUP(F656,PROFILE!$B$6:$Z$1000,24,FALSE),""))</f>
        <v/>
      </c>
      <c r="H656" s="536" t="str">
        <f>IF(F656="","",IFERROR(VLOOKUP(F656,PROFILE!$B$6:$Z$1000,25,FALSE),""))</f>
        <v/>
      </c>
      <c r="I656" s="536" t="str">
        <f>IF(F656="","",IFERROR(VLOOKUP(F656,PROFILE!$B$6:$Z$1000,23,FALSE),""))</f>
        <v/>
      </c>
      <c r="J656" s="537" t="str">
        <f>IF(F656="","",IFERROR(VLOOKUP(F656,PROFILE!$B$6:$Z$1000,17,FALSE),""))</f>
        <v/>
      </c>
      <c r="K656" s="538"/>
      <c r="L656" s="539"/>
      <c r="M656" s="540"/>
      <c r="N656" s="540"/>
      <c r="O656" s="541"/>
      <c r="P656" s="539"/>
      <c r="Q656" s="540"/>
      <c r="R656" s="540"/>
      <c r="S656" s="541"/>
      <c r="T656" s="538"/>
      <c r="U656" s="539"/>
      <c r="V656" s="541"/>
      <c r="W656" s="542"/>
      <c r="X656" s="543" t="s">
        <v>103</v>
      </c>
      <c r="Y656" s="542" t="str">
        <f t="shared" si="79"/>
        <v/>
      </c>
      <c r="Z656" s="499" t="str">
        <f ca="1">IF(F656="","",IF(VLOOKUP(F656,PROFILE!$B$6:$L$5000,11,FALSE)&lt;&gt;"OUT",VLOOKUP(F656,PROFILE!$B$6:$L$5000,9,FALSE)-NOW(),"OUT"))</f>
        <v/>
      </c>
      <c r="AA656" s="389" t="e">
        <f t="shared" si="80"/>
        <v>#VALUE!</v>
      </c>
      <c r="AB656" s="389">
        <v>656</v>
      </c>
      <c r="AE656" s="545"/>
      <c r="AF656" s="546"/>
      <c r="AH656" s="548"/>
      <c r="AI656" s="549"/>
      <c r="AK656" s="551"/>
      <c r="AL656" s="552"/>
      <c r="AN656" s="554"/>
      <c r="AO656" s="555"/>
      <c r="AP656" s="556"/>
      <c r="AQ656" s="557"/>
      <c r="AR656" s="558"/>
      <c r="AS656" s="497" t="str">
        <f t="shared" si="81"/>
        <v/>
      </c>
      <c r="AT656" s="498" t="str">
        <f t="shared" si="82"/>
        <v/>
      </c>
      <c r="AU656" s="498" t="str">
        <f t="shared" si="83"/>
        <v/>
      </c>
      <c r="AV656" s="498" t="str">
        <f t="shared" si="84"/>
        <v/>
      </c>
      <c r="AW656" s="498" t="str">
        <f t="shared" si="85"/>
        <v/>
      </c>
    </row>
    <row r="657" spans="6:49" ht="23.25" customHeight="1" x14ac:dyDescent="0.35">
      <c r="F657" s="535"/>
      <c r="G657" s="536" t="str">
        <f>IF(F657="","",IFERROR(VLOOKUP(F657,PROFILE!$B$6:$Z$1000,24,FALSE),""))</f>
        <v/>
      </c>
      <c r="H657" s="536" t="str">
        <f>IF(F657="","",IFERROR(VLOOKUP(F657,PROFILE!$B$6:$Z$1000,25,FALSE),""))</f>
        <v/>
      </c>
      <c r="I657" s="536" t="str">
        <f>IF(F657="","",IFERROR(VLOOKUP(F657,PROFILE!$B$6:$Z$1000,23,FALSE),""))</f>
        <v/>
      </c>
      <c r="J657" s="537" t="str">
        <f>IF(F657="","",IFERROR(VLOOKUP(F657,PROFILE!$B$6:$Z$1000,17,FALSE),""))</f>
        <v/>
      </c>
      <c r="K657" s="538"/>
      <c r="L657" s="539"/>
      <c r="M657" s="540"/>
      <c r="N657" s="540"/>
      <c r="O657" s="541"/>
      <c r="P657" s="539"/>
      <c r="Q657" s="540"/>
      <c r="R657" s="540"/>
      <c r="S657" s="541"/>
      <c r="T657" s="538"/>
      <c r="U657" s="539"/>
      <c r="V657" s="541"/>
      <c r="W657" s="542"/>
      <c r="X657" s="543" t="s">
        <v>103</v>
      </c>
      <c r="Y657" s="542" t="str">
        <f t="shared" si="79"/>
        <v/>
      </c>
      <c r="Z657" s="499" t="str">
        <f ca="1">IF(F657="","",IF(VLOOKUP(F657,PROFILE!$B$6:$L$5000,11,FALSE)&lt;&gt;"OUT",VLOOKUP(F657,PROFILE!$B$6:$L$5000,9,FALSE)-NOW(),"OUT"))</f>
        <v/>
      </c>
      <c r="AA657" s="389" t="e">
        <f t="shared" si="80"/>
        <v>#VALUE!</v>
      </c>
      <c r="AB657" s="389">
        <v>657</v>
      </c>
      <c r="AE657" s="545"/>
      <c r="AF657" s="546"/>
      <c r="AH657" s="548"/>
      <c r="AI657" s="549"/>
      <c r="AK657" s="551"/>
      <c r="AL657" s="552"/>
      <c r="AN657" s="554"/>
      <c r="AO657" s="555"/>
      <c r="AP657" s="556"/>
      <c r="AQ657" s="557"/>
      <c r="AR657" s="558"/>
      <c r="AS657" s="497" t="str">
        <f t="shared" si="81"/>
        <v/>
      </c>
      <c r="AT657" s="498" t="str">
        <f t="shared" si="82"/>
        <v/>
      </c>
      <c r="AU657" s="498" t="str">
        <f t="shared" si="83"/>
        <v/>
      </c>
      <c r="AV657" s="498" t="str">
        <f t="shared" si="84"/>
        <v/>
      </c>
      <c r="AW657" s="498" t="str">
        <f t="shared" si="85"/>
        <v/>
      </c>
    </row>
    <row r="658" spans="6:49" ht="23.25" customHeight="1" x14ac:dyDescent="0.35">
      <c r="F658" s="535"/>
      <c r="G658" s="536" t="str">
        <f>IF(F658="","",IFERROR(VLOOKUP(F658,PROFILE!$B$6:$Z$1000,24,FALSE),""))</f>
        <v/>
      </c>
      <c r="H658" s="536" t="str">
        <f>IF(F658="","",IFERROR(VLOOKUP(F658,PROFILE!$B$6:$Z$1000,25,FALSE),""))</f>
        <v/>
      </c>
      <c r="I658" s="536" t="str">
        <f>IF(F658="","",IFERROR(VLOOKUP(F658,PROFILE!$B$6:$Z$1000,23,FALSE),""))</f>
        <v/>
      </c>
      <c r="J658" s="537" t="str">
        <f>IF(F658="","",IFERROR(VLOOKUP(F658,PROFILE!$B$6:$Z$1000,17,FALSE),""))</f>
        <v/>
      </c>
      <c r="K658" s="538"/>
      <c r="L658" s="539"/>
      <c r="M658" s="540"/>
      <c r="N658" s="540"/>
      <c r="O658" s="541"/>
      <c r="P658" s="539"/>
      <c r="Q658" s="540"/>
      <c r="R658" s="540"/>
      <c r="S658" s="541"/>
      <c r="T658" s="538"/>
      <c r="U658" s="539"/>
      <c r="V658" s="541"/>
      <c r="W658" s="542"/>
      <c r="X658" s="543" t="s">
        <v>103</v>
      </c>
      <c r="Y658" s="542" t="str">
        <f t="shared" si="79"/>
        <v/>
      </c>
      <c r="Z658" s="499" t="str">
        <f ca="1">IF(F658="","",IF(VLOOKUP(F658,PROFILE!$B$6:$L$5000,11,FALSE)&lt;&gt;"OUT",VLOOKUP(F658,PROFILE!$B$6:$L$5000,9,FALSE)-NOW(),"OUT"))</f>
        <v/>
      </c>
      <c r="AA658" s="389" t="e">
        <f t="shared" si="80"/>
        <v>#VALUE!</v>
      </c>
      <c r="AB658" s="389">
        <v>658</v>
      </c>
      <c r="AE658" s="545"/>
      <c r="AF658" s="546"/>
      <c r="AH658" s="548"/>
      <c r="AI658" s="549"/>
      <c r="AK658" s="551"/>
      <c r="AL658" s="552"/>
      <c r="AN658" s="554"/>
      <c r="AO658" s="555"/>
      <c r="AP658" s="556"/>
      <c r="AQ658" s="557"/>
      <c r="AR658" s="558"/>
      <c r="AS658" s="497" t="str">
        <f t="shared" si="81"/>
        <v/>
      </c>
      <c r="AT658" s="498" t="str">
        <f t="shared" si="82"/>
        <v/>
      </c>
      <c r="AU658" s="498" t="str">
        <f t="shared" si="83"/>
        <v/>
      </c>
      <c r="AV658" s="498" t="str">
        <f t="shared" si="84"/>
        <v/>
      </c>
      <c r="AW658" s="498" t="str">
        <f t="shared" si="85"/>
        <v/>
      </c>
    </row>
    <row r="659" spans="6:49" ht="23.25" customHeight="1" x14ac:dyDescent="0.35">
      <c r="F659" s="535"/>
      <c r="G659" s="536" t="str">
        <f>IF(F659="","",IFERROR(VLOOKUP(F659,PROFILE!$B$6:$Z$1000,24,FALSE),""))</f>
        <v/>
      </c>
      <c r="H659" s="536" t="str">
        <f>IF(F659="","",IFERROR(VLOOKUP(F659,PROFILE!$B$6:$Z$1000,25,FALSE),""))</f>
        <v/>
      </c>
      <c r="I659" s="536" t="str">
        <f>IF(F659="","",IFERROR(VLOOKUP(F659,PROFILE!$B$6:$Z$1000,23,FALSE),""))</f>
        <v/>
      </c>
      <c r="J659" s="537" t="str">
        <f>IF(F659="","",IFERROR(VLOOKUP(F659,PROFILE!$B$6:$Z$1000,17,FALSE),""))</f>
        <v/>
      </c>
      <c r="K659" s="538"/>
      <c r="L659" s="539"/>
      <c r="M659" s="540"/>
      <c r="N659" s="540"/>
      <c r="O659" s="541"/>
      <c r="P659" s="539"/>
      <c r="Q659" s="540"/>
      <c r="R659" s="540"/>
      <c r="S659" s="541"/>
      <c r="T659" s="538"/>
      <c r="U659" s="539"/>
      <c r="V659" s="541"/>
      <c r="W659" s="542"/>
      <c r="X659" s="543" t="s">
        <v>103</v>
      </c>
      <c r="Y659" s="542" t="str">
        <f t="shared" si="79"/>
        <v/>
      </c>
      <c r="Z659" s="499" t="str">
        <f ca="1">IF(F659="","",IF(VLOOKUP(F659,PROFILE!$B$6:$L$5000,11,FALSE)&lt;&gt;"OUT",VLOOKUP(F659,PROFILE!$B$6:$L$5000,9,FALSE)-NOW(),"OUT"))</f>
        <v/>
      </c>
      <c r="AA659" s="389" t="e">
        <f t="shared" si="80"/>
        <v>#VALUE!</v>
      </c>
      <c r="AB659" s="389">
        <v>659</v>
      </c>
      <c r="AE659" s="545"/>
      <c r="AF659" s="546"/>
      <c r="AH659" s="548"/>
      <c r="AI659" s="549"/>
      <c r="AK659" s="551"/>
      <c r="AL659" s="552"/>
      <c r="AN659" s="554"/>
      <c r="AO659" s="555"/>
      <c r="AP659" s="556"/>
      <c r="AQ659" s="557"/>
      <c r="AR659" s="558"/>
      <c r="AS659" s="497" t="str">
        <f t="shared" si="81"/>
        <v/>
      </c>
      <c r="AT659" s="498" t="str">
        <f t="shared" si="82"/>
        <v/>
      </c>
      <c r="AU659" s="498" t="str">
        <f t="shared" si="83"/>
        <v/>
      </c>
      <c r="AV659" s="498" t="str">
        <f t="shared" si="84"/>
        <v/>
      </c>
      <c r="AW659" s="498" t="str">
        <f t="shared" si="85"/>
        <v/>
      </c>
    </row>
    <row r="660" spans="6:49" ht="23.25" customHeight="1" x14ac:dyDescent="0.35">
      <c r="F660" s="535"/>
      <c r="G660" s="536" t="str">
        <f>IF(F660="","",IFERROR(VLOOKUP(F660,PROFILE!$B$6:$Z$1000,24,FALSE),""))</f>
        <v/>
      </c>
      <c r="H660" s="536" t="str">
        <f>IF(F660="","",IFERROR(VLOOKUP(F660,PROFILE!$B$6:$Z$1000,25,FALSE),""))</f>
        <v/>
      </c>
      <c r="I660" s="536" t="str">
        <f>IF(F660="","",IFERROR(VLOOKUP(F660,PROFILE!$B$6:$Z$1000,23,FALSE),""))</f>
        <v/>
      </c>
      <c r="J660" s="537" t="str">
        <f>IF(F660="","",IFERROR(VLOOKUP(F660,PROFILE!$B$6:$Z$1000,17,FALSE),""))</f>
        <v/>
      </c>
      <c r="K660" s="538"/>
      <c r="L660" s="539"/>
      <c r="M660" s="540"/>
      <c r="N660" s="540"/>
      <c r="O660" s="541"/>
      <c r="P660" s="539"/>
      <c r="Q660" s="540"/>
      <c r="R660" s="540"/>
      <c r="S660" s="541"/>
      <c r="T660" s="538"/>
      <c r="U660" s="539"/>
      <c r="V660" s="541"/>
      <c r="W660" s="542"/>
      <c r="X660" s="543" t="s">
        <v>103</v>
      </c>
      <c r="Y660" s="542" t="str">
        <f t="shared" si="79"/>
        <v/>
      </c>
      <c r="Z660" s="499" t="str">
        <f ca="1">IF(F660="","",IF(VLOOKUP(F660,PROFILE!$B$6:$L$5000,11,FALSE)&lt;&gt;"OUT",VLOOKUP(F660,PROFILE!$B$6:$L$5000,9,FALSE)-NOW(),"OUT"))</f>
        <v/>
      </c>
      <c r="AA660" s="389" t="e">
        <f t="shared" si="80"/>
        <v>#VALUE!</v>
      </c>
      <c r="AB660" s="389">
        <v>660</v>
      </c>
      <c r="AE660" s="545"/>
      <c r="AF660" s="546"/>
      <c r="AH660" s="548"/>
      <c r="AI660" s="549"/>
      <c r="AK660" s="551"/>
      <c r="AL660" s="552"/>
      <c r="AN660" s="554"/>
      <c r="AO660" s="555"/>
      <c r="AP660" s="556"/>
      <c r="AQ660" s="557"/>
      <c r="AR660" s="558"/>
      <c r="AS660" s="497" t="str">
        <f t="shared" si="81"/>
        <v/>
      </c>
      <c r="AT660" s="498" t="str">
        <f t="shared" si="82"/>
        <v/>
      </c>
      <c r="AU660" s="498" t="str">
        <f t="shared" si="83"/>
        <v/>
      </c>
      <c r="AV660" s="498" t="str">
        <f t="shared" si="84"/>
        <v/>
      </c>
      <c r="AW660" s="498" t="str">
        <f t="shared" si="85"/>
        <v/>
      </c>
    </row>
    <row r="661" spans="6:49" ht="23.25" customHeight="1" x14ac:dyDescent="0.35">
      <c r="F661" s="535"/>
      <c r="G661" s="536" t="str">
        <f>IF(F661="","",IFERROR(VLOOKUP(F661,PROFILE!$B$6:$Z$1000,24,FALSE),""))</f>
        <v/>
      </c>
      <c r="H661" s="536" t="str">
        <f>IF(F661="","",IFERROR(VLOOKUP(F661,PROFILE!$B$6:$Z$1000,25,FALSE),""))</f>
        <v/>
      </c>
      <c r="I661" s="536" t="str">
        <f>IF(F661="","",IFERROR(VLOOKUP(F661,PROFILE!$B$6:$Z$1000,23,FALSE),""))</f>
        <v/>
      </c>
      <c r="J661" s="537" t="str">
        <f>IF(F661="","",IFERROR(VLOOKUP(F661,PROFILE!$B$6:$Z$1000,17,FALSE),""))</f>
        <v/>
      </c>
      <c r="K661" s="538"/>
      <c r="L661" s="539"/>
      <c r="M661" s="540"/>
      <c r="N661" s="540"/>
      <c r="O661" s="541"/>
      <c r="P661" s="539"/>
      <c r="Q661" s="540"/>
      <c r="R661" s="540"/>
      <c r="S661" s="541"/>
      <c r="T661" s="538"/>
      <c r="U661" s="539"/>
      <c r="V661" s="541"/>
      <c r="W661" s="542"/>
      <c r="X661" s="543" t="s">
        <v>103</v>
      </c>
      <c r="Y661" s="542" t="str">
        <f t="shared" si="79"/>
        <v/>
      </c>
      <c r="Z661" s="499" t="str">
        <f ca="1">IF(F661="","",IF(VLOOKUP(F661,PROFILE!$B$6:$L$5000,11,FALSE)&lt;&gt;"OUT",VLOOKUP(F661,PROFILE!$B$6:$L$5000,9,FALSE)-NOW(),"OUT"))</f>
        <v/>
      </c>
      <c r="AA661" s="389" t="e">
        <f t="shared" si="80"/>
        <v>#VALUE!</v>
      </c>
      <c r="AB661" s="389">
        <v>661</v>
      </c>
      <c r="AE661" s="545"/>
      <c r="AF661" s="546"/>
      <c r="AH661" s="548"/>
      <c r="AI661" s="549"/>
      <c r="AK661" s="551"/>
      <c r="AL661" s="552"/>
      <c r="AN661" s="554"/>
      <c r="AO661" s="555"/>
      <c r="AP661" s="556"/>
      <c r="AQ661" s="557"/>
      <c r="AR661" s="558"/>
      <c r="AS661" s="497" t="str">
        <f t="shared" si="81"/>
        <v/>
      </c>
      <c r="AT661" s="498" t="str">
        <f t="shared" si="82"/>
        <v/>
      </c>
      <c r="AU661" s="498" t="str">
        <f t="shared" si="83"/>
        <v/>
      </c>
      <c r="AV661" s="498" t="str">
        <f t="shared" si="84"/>
        <v/>
      </c>
      <c r="AW661" s="498" t="str">
        <f t="shared" si="85"/>
        <v/>
      </c>
    </row>
    <row r="662" spans="6:49" ht="23.25" customHeight="1" x14ac:dyDescent="0.35">
      <c r="F662" s="535"/>
      <c r="G662" s="536" t="str">
        <f>IF(F662="","",IFERROR(VLOOKUP(F662,PROFILE!$B$6:$Z$1000,24,FALSE),""))</f>
        <v/>
      </c>
      <c r="H662" s="536" t="str">
        <f>IF(F662="","",IFERROR(VLOOKUP(F662,PROFILE!$B$6:$Z$1000,25,FALSE),""))</f>
        <v/>
      </c>
      <c r="I662" s="536" t="str">
        <f>IF(F662="","",IFERROR(VLOOKUP(F662,PROFILE!$B$6:$Z$1000,23,FALSE),""))</f>
        <v/>
      </c>
      <c r="J662" s="537" t="str">
        <f>IF(F662="","",IFERROR(VLOOKUP(F662,PROFILE!$B$6:$Z$1000,17,FALSE),""))</f>
        <v/>
      </c>
      <c r="K662" s="538"/>
      <c r="L662" s="539"/>
      <c r="M662" s="540"/>
      <c r="N662" s="540"/>
      <c r="O662" s="541"/>
      <c r="P662" s="539"/>
      <c r="Q662" s="540"/>
      <c r="R662" s="540"/>
      <c r="S662" s="541"/>
      <c r="T662" s="538"/>
      <c r="U662" s="539"/>
      <c r="V662" s="541"/>
      <c r="W662" s="542"/>
      <c r="X662" s="543" t="s">
        <v>103</v>
      </c>
      <c r="Y662" s="542" t="str">
        <f t="shared" si="79"/>
        <v/>
      </c>
      <c r="Z662" s="499" t="str">
        <f ca="1">IF(F662="","",IF(VLOOKUP(F662,PROFILE!$B$6:$L$5000,11,FALSE)&lt;&gt;"OUT",VLOOKUP(F662,PROFILE!$B$6:$L$5000,9,FALSE)-NOW(),"OUT"))</f>
        <v/>
      </c>
      <c r="AA662" s="389" t="e">
        <f t="shared" si="80"/>
        <v>#VALUE!</v>
      </c>
      <c r="AB662" s="389">
        <v>662</v>
      </c>
      <c r="AE662" s="545"/>
      <c r="AF662" s="546"/>
      <c r="AH662" s="548"/>
      <c r="AI662" s="549"/>
      <c r="AK662" s="551"/>
      <c r="AL662" s="552"/>
      <c r="AN662" s="554"/>
      <c r="AO662" s="555"/>
      <c r="AP662" s="556"/>
      <c r="AQ662" s="557"/>
      <c r="AR662" s="558"/>
      <c r="AS662" s="497" t="str">
        <f t="shared" si="81"/>
        <v/>
      </c>
      <c r="AT662" s="498" t="str">
        <f t="shared" si="82"/>
        <v/>
      </c>
      <c r="AU662" s="498" t="str">
        <f t="shared" si="83"/>
        <v/>
      </c>
      <c r="AV662" s="498" t="str">
        <f t="shared" si="84"/>
        <v/>
      </c>
      <c r="AW662" s="498" t="str">
        <f t="shared" si="85"/>
        <v/>
      </c>
    </row>
    <row r="663" spans="6:49" ht="23.25" customHeight="1" x14ac:dyDescent="0.35">
      <c r="F663" s="535"/>
      <c r="G663" s="536" t="str">
        <f>IF(F663="","",IFERROR(VLOOKUP(F663,PROFILE!$B$6:$Z$1000,24,FALSE),""))</f>
        <v/>
      </c>
      <c r="H663" s="536" t="str">
        <f>IF(F663="","",IFERROR(VLOOKUP(F663,PROFILE!$B$6:$Z$1000,25,FALSE),""))</f>
        <v/>
      </c>
      <c r="I663" s="536" t="str">
        <f>IF(F663="","",IFERROR(VLOOKUP(F663,PROFILE!$B$6:$Z$1000,23,FALSE),""))</f>
        <v/>
      </c>
      <c r="J663" s="537" t="str">
        <f>IF(F663="","",IFERROR(VLOOKUP(F663,PROFILE!$B$6:$Z$1000,17,FALSE),""))</f>
        <v/>
      </c>
      <c r="K663" s="538"/>
      <c r="L663" s="539"/>
      <c r="M663" s="540"/>
      <c r="N663" s="540"/>
      <c r="O663" s="541"/>
      <c r="P663" s="539"/>
      <c r="Q663" s="540"/>
      <c r="R663" s="540"/>
      <c r="S663" s="541"/>
      <c r="T663" s="538"/>
      <c r="U663" s="539"/>
      <c r="V663" s="541"/>
      <c r="W663" s="542"/>
      <c r="X663" s="543" t="s">
        <v>103</v>
      </c>
      <c r="Y663" s="542" t="str">
        <f t="shared" si="79"/>
        <v/>
      </c>
      <c r="Z663" s="499" t="str">
        <f ca="1">IF(F663="","",IF(VLOOKUP(F663,PROFILE!$B$6:$L$5000,11,FALSE)&lt;&gt;"OUT",VLOOKUP(F663,PROFILE!$B$6:$L$5000,9,FALSE)-NOW(),"OUT"))</f>
        <v/>
      </c>
      <c r="AA663" s="389" t="e">
        <f t="shared" si="80"/>
        <v>#VALUE!</v>
      </c>
      <c r="AB663" s="389">
        <v>663</v>
      </c>
      <c r="AE663" s="545"/>
      <c r="AF663" s="546"/>
      <c r="AH663" s="548"/>
      <c r="AI663" s="549"/>
      <c r="AK663" s="551"/>
      <c r="AL663" s="552"/>
      <c r="AN663" s="554"/>
      <c r="AO663" s="555"/>
      <c r="AP663" s="556"/>
      <c r="AQ663" s="557"/>
      <c r="AR663" s="558"/>
      <c r="AS663" s="497" t="str">
        <f t="shared" si="81"/>
        <v/>
      </c>
      <c r="AT663" s="498" t="str">
        <f t="shared" si="82"/>
        <v/>
      </c>
      <c r="AU663" s="498" t="str">
        <f t="shared" si="83"/>
        <v/>
      </c>
      <c r="AV663" s="498" t="str">
        <f t="shared" si="84"/>
        <v/>
      </c>
      <c r="AW663" s="498" t="str">
        <f t="shared" si="85"/>
        <v/>
      </c>
    </row>
    <row r="664" spans="6:49" ht="23.25" customHeight="1" x14ac:dyDescent="0.35">
      <c r="F664" s="535"/>
      <c r="G664" s="536" t="str">
        <f>IF(F664="","",IFERROR(VLOOKUP(F664,PROFILE!$B$6:$Z$1000,24,FALSE),""))</f>
        <v/>
      </c>
      <c r="H664" s="536" t="str">
        <f>IF(F664="","",IFERROR(VLOOKUP(F664,PROFILE!$B$6:$Z$1000,25,FALSE),""))</f>
        <v/>
      </c>
      <c r="I664" s="536" t="str">
        <f>IF(F664="","",IFERROR(VLOOKUP(F664,PROFILE!$B$6:$Z$1000,23,FALSE),""))</f>
        <v/>
      </c>
      <c r="J664" s="537" t="str">
        <f>IF(F664="","",IFERROR(VLOOKUP(F664,PROFILE!$B$6:$Z$1000,17,FALSE),""))</f>
        <v/>
      </c>
      <c r="K664" s="538"/>
      <c r="L664" s="539"/>
      <c r="M664" s="540"/>
      <c r="N664" s="540"/>
      <c r="O664" s="541"/>
      <c r="P664" s="539"/>
      <c r="Q664" s="540"/>
      <c r="R664" s="540"/>
      <c r="S664" s="541"/>
      <c r="T664" s="538"/>
      <c r="U664" s="539"/>
      <c r="V664" s="541"/>
      <c r="W664" s="542"/>
      <c r="X664" s="543" t="s">
        <v>103</v>
      </c>
      <c r="Y664" s="542" t="str">
        <f t="shared" si="79"/>
        <v/>
      </c>
      <c r="Z664" s="499" t="str">
        <f ca="1">IF(F664="","",IF(VLOOKUP(F664,PROFILE!$B$6:$L$5000,11,FALSE)&lt;&gt;"OUT",VLOOKUP(F664,PROFILE!$B$6:$L$5000,9,FALSE)-NOW(),"OUT"))</f>
        <v/>
      </c>
      <c r="AA664" s="389" t="e">
        <f t="shared" si="80"/>
        <v>#VALUE!</v>
      </c>
      <c r="AB664" s="389">
        <v>664</v>
      </c>
      <c r="AE664" s="545"/>
      <c r="AF664" s="546"/>
      <c r="AH664" s="548"/>
      <c r="AI664" s="549"/>
      <c r="AK664" s="551"/>
      <c r="AL664" s="552"/>
      <c r="AN664" s="554"/>
      <c r="AO664" s="555"/>
      <c r="AP664" s="556"/>
      <c r="AQ664" s="557"/>
      <c r="AR664" s="558"/>
      <c r="AS664" s="497" t="str">
        <f t="shared" si="81"/>
        <v/>
      </c>
      <c r="AT664" s="498" t="str">
        <f t="shared" si="82"/>
        <v/>
      </c>
      <c r="AU664" s="498" t="str">
        <f t="shared" si="83"/>
        <v/>
      </c>
      <c r="AV664" s="498" t="str">
        <f t="shared" si="84"/>
        <v/>
      </c>
      <c r="AW664" s="498" t="str">
        <f t="shared" si="85"/>
        <v/>
      </c>
    </row>
    <row r="665" spans="6:49" ht="23.25" customHeight="1" x14ac:dyDescent="0.35">
      <c r="F665" s="535"/>
      <c r="G665" s="536" t="str">
        <f>IF(F665="","",IFERROR(VLOOKUP(F665,PROFILE!$B$6:$Z$1000,24,FALSE),""))</f>
        <v/>
      </c>
      <c r="H665" s="536" t="str">
        <f>IF(F665="","",IFERROR(VLOOKUP(F665,PROFILE!$B$6:$Z$1000,25,FALSE),""))</f>
        <v/>
      </c>
      <c r="I665" s="536" t="str">
        <f>IF(F665="","",IFERROR(VLOOKUP(F665,PROFILE!$B$6:$Z$1000,23,FALSE),""))</f>
        <v/>
      </c>
      <c r="J665" s="537" t="str">
        <f>IF(F665="","",IFERROR(VLOOKUP(F665,PROFILE!$B$6:$Z$1000,17,FALSE),""))</f>
        <v/>
      </c>
      <c r="K665" s="538"/>
      <c r="L665" s="539"/>
      <c r="M665" s="540"/>
      <c r="N665" s="540"/>
      <c r="O665" s="541"/>
      <c r="P665" s="539"/>
      <c r="Q665" s="540"/>
      <c r="R665" s="540"/>
      <c r="S665" s="541"/>
      <c r="T665" s="538"/>
      <c r="U665" s="539"/>
      <c r="V665" s="541"/>
      <c r="W665" s="542"/>
      <c r="X665" s="543" t="s">
        <v>103</v>
      </c>
      <c r="Y665" s="542" t="str">
        <f t="shared" si="79"/>
        <v/>
      </c>
      <c r="Z665" s="499" t="str">
        <f ca="1">IF(F665="","",IF(VLOOKUP(F665,PROFILE!$B$6:$L$5000,11,FALSE)&lt;&gt;"OUT",VLOOKUP(F665,PROFILE!$B$6:$L$5000,9,FALSE)-NOW(),"OUT"))</f>
        <v/>
      </c>
      <c r="AA665" s="389" t="e">
        <f t="shared" si="80"/>
        <v>#VALUE!</v>
      </c>
      <c r="AB665" s="389">
        <v>665</v>
      </c>
      <c r="AE665" s="545"/>
      <c r="AF665" s="546"/>
      <c r="AH665" s="548"/>
      <c r="AI665" s="549"/>
      <c r="AK665" s="551"/>
      <c r="AL665" s="552"/>
      <c r="AN665" s="554"/>
      <c r="AO665" s="555"/>
      <c r="AP665" s="556"/>
      <c r="AQ665" s="557"/>
      <c r="AR665" s="558"/>
      <c r="AS665" s="497" t="str">
        <f t="shared" si="81"/>
        <v/>
      </c>
      <c r="AT665" s="498" t="str">
        <f t="shared" si="82"/>
        <v/>
      </c>
      <c r="AU665" s="498" t="str">
        <f t="shared" si="83"/>
        <v/>
      </c>
      <c r="AV665" s="498" t="str">
        <f t="shared" si="84"/>
        <v/>
      </c>
      <c r="AW665" s="498" t="str">
        <f t="shared" si="85"/>
        <v/>
      </c>
    </row>
    <row r="666" spans="6:49" ht="23.25" customHeight="1" x14ac:dyDescent="0.35">
      <c r="F666" s="535"/>
      <c r="G666" s="536" t="str">
        <f>IF(F666="","",IFERROR(VLOOKUP(F666,PROFILE!$B$6:$Z$1000,24,FALSE),""))</f>
        <v/>
      </c>
      <c r="H666" s="536" t="str">
        <f>IF(F666="","",IFERROR(VLOOKUP(F666,PROFILE!$B$6:$Z$1000,25,FALSE),""))</f>
        <v/>
      </c>
      <c r="I666" s="536" t="str">
        <f>IF(F666="","",IFERROR(VLOOKUP(F666,PROFILE!$B$6:$Z$1000,23,FALSE),""))</f>
        <v/>
      </c>
      <c r="J666" s="537" t="str">
        <f>IF(F666="","",IFERROR(VLOOKUP(F666,PROFILE!$B$6:$Z$1000,17,FALSE),""))</f>
        <v/>
      </c>
      <c r="K666" s="538"/>
      <c r="L666" s="539"/>
      <c r="M666" s="540"/>
      <c r="N666" s="540"/>
      <c r="O666" s="541"/>
      <c r="P666" s="539"/>
      <c r="Q666" s="540"/>
      <c r="R666" s="540"/>
      <c r="S666" s="541"/>
      <c r="T666" s="538"/>
      <c r="U666" s="539"/>
      <c r="V666" s="541"/>
      <c r="W666" s="542"/>
      <c r="X666" s="543" t="s">
        <v>103</v>
      </c>
      <c r="Y666" s="542" t="str">
        <f t="shared" si="79"/>
        <v/>
      </c>
      <c r="Z666" s="499" t="str">
        <f ca="1">IF(F666="","",IF(VLOOKUP(F666,PROFILE!$B$6:$L$5000,11,FALSE)&lt;&gt;"OUT",VLOOKUP(F666,PROFILE!$B$6:$L$5000,9,FALSE)-NOW(),"OUT"))</f>
        <v/>
      </c>
      <c r="AA666" s="389" t="e">
        <f t="shared" si="80"/>
        <v>#VALUE!</v>
      </c>
      <c r="AB666" s="389">
        <v>666</v>
      </c>
      <c r="AE666" s="545"/>
      <c r="AF666" s="546"/>
      <c r="AH666" s="548"/>
      <c r="AI666" s="549"/>
      <c r="AK666" s="551"/>
      <c r="AL666" s="552"/>
      <c r="AN666" s="554"/>
      <c r="AO666" s="555"/>
      <c r="AP666" s="556"/>
      <c r="AQ666" s="557"/>
      <c r="AR666" s="558"/>
      <c r="AS666" s="497" t="str">
        <f t="shared" si="81"/>
        <v/>
      </c>
      <c r="AT666" s="498" t="str">
        <f t="shared" si="82"/>
        <v/>
      </c>
      <c r="AU666" s="498" t="str">
        <f t="shared" si="83"/>
        <v/>
      </c>
      <c r="AV666" s="498" t="str">
        <f t="shared" si="84"/>
        <v/>
      </c>
      <c r="AW666" s="498" t="str">
        <f t="shared" si="85"/>
        <v/>
      </c>
    </row>
    <row r="667" spans="6:49" ht="23.25" customHeight="1" x14ac:dyDescent="0.35">
      <c r="F667" s="535"/>
      <c r="G667" s="536" t="str">
        <f>IF(F667="","",IFERROR(VLOOKUP(F667,PROFILE!$B$6:$Z$1000,24,FALSE),""))</f>
        <v/>
      </c>
      <c r="H667" s="536" t="str">
        <f>IF(F667="","",IFERROR(VLOOKUP(F667,PROFILE!$B$6:$Z$1000,25,FALSE),""))</f>
        <v/>
      </c>
      <c r="I667" s="536" t="str">
        <f>IF(F667="","",IFERROR(VLOOKUP(F667,PROFILE!$B$6:$Z$1000,23,FALSE),""))</f>
        <v/>
      </c>
      <c r="J667" s="537" t="str">
        <f>IF(F667="","",IFERROR(VLOOKUP(F667,PROFILE!$B$6:$Z$1000,17,FALSE),""))</f>
        <v/>
      </c>
      <c r="K667" s="538"/>
      <c r="L667" s="539"/>
      <c r="M667" s="540"/>
      <c r="N667" s="540"/>
      <c r="O667" s="541"/>
      <c r="P667" s="539"/>
      <c r="Q667" s="540"/>
      <c r="R667" s="540"/>
      <c r="S667" s="541"/>
      <c r="T667" s="538"/>
      <c r="U667" s="539"/>
      <c r="V667" s="541"/>
      <c r="W667" s="542"/>
      <c r="X667" s="543" t="s">
        <v>103</v>
      </c>
      <c r="Y667" s="542" t="str">
        <f t="shared" si="79"/>
        <v/>
      </c>
      <c r="Z667" s="499" t="str">
        <f ca="1">IF(F667="","",IF(VLOOKUP(F667,PROFILE!$B$6:$L$5000,11,FALSE)&lt;&gt;"OUT",VLOOKUP(F667,PROFILE!$B$6:$L$5000,9,FALSE)-NOW(),"OUT"))</f>
        <v/>
      </c>
      <c r="AA667" s="389" t="e">
        <f t="shared" si="80"/>
        <v>#VALUE!</v>
      </c>
      <c r="AB667" s="389">
        <v>667</v>
      </c>
      <c r="AE667" s="545"/>
      <c r="AF667" s="546"/>
      <c r="AH667" s="548"/>
      <c r="AI667" s="549"/>
      <c r="AK667" s="551"/>
      <c r="AL667" s="552"/>
      <c r="AN667" s="554"/>
      <c r="AO667" s="555"/>
      <c r="AP667" s="556"/>
      <c r="AQ667" s="557"/>
      <c r="AR667" s="558"/>
      <c r="AS667" s="497" t="str">
        <f t="shared" si="81"/>
        <v/>
      </c>
      <c r="AT667" s="498" t="str">
        <f t="shared" si="82"/>
        <v/>
      </c>
      <c r="AU667" s="498" t="str">
        <f t="shared" si="83"/>
        <v/>
      </c>
      <c r="AV667" s="498" t="str">
        <f t="shared" si="84"/>
        <v/>
      </c>
      <c r="AW667" s="498" t="str">
        <f t="shared" si="85"/>
        <v/>
      </c>
    </row>
    <row r="668" spans="6:49" ht="23.25" customHeight="1" x14ac:dyDescent="0.35">
      <c r="F668" s="535"/>
      <c r="G668" s="536" t="str">
        <f>IF(F668="","",IFERROR(VLOOKUP(F668,PROFILE!$B$6:$Z$1000,24,FALSE),""))</f>
        <v/>
      </c>
      <c r="H668" s="536" t="str">
        <f>IF(F668="","",IFERROR(VLOOKUP(F668,PROFILE!$B$6:$Z$1000,25,FALSE),""))</f>
        <v/>
      </c>
      <c r="I668" s="536" t="str">
        <f>IF(F668="","",IFERROR(VLOOKUP(F668,PROFILE!$B$6:$Z$1000,23,FALSE),""))</f>
        <v/>
      </c>
      <c r="J668" s="537" t="str">
        <f>IF(F668="","",IFERROR(VLOOKUP(F668,PROFILE!$B$6:$Z$1000,17,FALSE),""))</f>
        <v/>
      </c>
      <c r="K668" s="538"/>
      <c r="L668" s="539"/>
      <c r="M668" s="540"/>
      <c r="N668" s="540"/>
      <c r="O668" s="541"/>
      <c r="P668" s="539"/>
      <c r="Q668" s="540"/>
      <c r="R668" s="540"/>
      <c r="S668" s="541"/>
      <c r="T668" s="538"/>
      <c r="U668" s="539"/>
      <c r="V668" s="541"/>
      <c r="W668" s="542"/>
      <c r="X668" s="543" t="s">
        <v>103</v>
      </c>
      <c r="Y668" s="542" t="str">
        <f t="shared" si="79"/>
        <v/>
      </c>
      <c r="Z668" s="499" t="str">
        <f ca="1">IF(F668="","",IF(VLOOKUP(F668,PROFILE!$B$6:$L$5000,11,FALSE)&lt;&gt;"OUT",VLOOKUP(F668,PROFILE!$B$6:$L$5000,9,FALSE)-NOW(),"OUT"))</f>
        <v/>
      </c>
      <c r="AA668" s="389" t="e">
        <f t="shared" si="80"/>
        <v>#VALUE!</v>
      </c>
      <c r="AB668" s="389">
        <v>668</v>
      </c>
      <c r="AE668" s="545"/>
      <c r="AF668" s="546"/>
      <c r="AH668" s="548"/>
      <c r="AI668" s="549"/>
      <c r="AK668" s="551"/>
      <c r="AL668" s="552"/>
      <c r="AN668" s="554"/>
      <c r="AO668" s="555"/>
      <c r="AP668" s="556"/>
      <c r="AQ668" s="557"/>
      <c r="AR668" s="558"/>
      <c r="AS668" s="497" t="str">
        <f t="shared" si="81"/>
        <v/>
      </c>
      <c r="AT668" s="498" t="str">
        <f t="shared" si="82"/>
        <v/>
      </c>
      <c r="AU668" s="498" t="str">
        <f t="shared" si="83"/>
        <v/>
      </c>
      <c r="AV668" s="498" t="str">
        <f t="shared" si="84"/>
        <v/>
      </c>
      <c r="AW668" s="498" t="str">
        <f t="shared" si="85"/>
        <v/>
      </c>
    </row>
    <row r="669" spans="6:49" ht="23.25" customHeight="1" x14ac:dyDescent="0.35">
      <c r="F669" s="535"/>
      <c r="G669" s="536" t="str">
        <f>IF(F669="","",IFERROR(VLOOKUP(F669,PROFILE!$B$6:$Z$1000,24,FALSE),""))</f>
        <v/>
      </c>
      <c r="H669" s="536" t="str">
        <f>IF(F669="","",IFERROR(VLOOKUP(F669,PROFILE!$B$6:$Z$1000,25,FALSE),""))</f>
        <v/>
      </c>
      <c r="I669" s="536" t="str">
        <f>IF(F669="","",IFERROR(VLOOKUP(F669,PROFILE!$B$6:$Z$1000,23,FALSE),""))</f>
        <v/>
      </c>
      <c r="J669" s="537" t="str">
        <f>IF(F669="","",IFERROR(VLOOKUP(F669,PROFILE!$B$6:$Z$1000,17,FALSE),""))</f>
        <v/>
      </c>
      <c r="K669" s="538"/>
      <c r="L669" s="539"/>
      <c r="M669" s="540"/>
      <c r="N669" s="540"/>
      <c r="O669" s="541"/>
      <c r="P669" s="539"/>
      <c r="Q669" s="540"/>
      <c r="R669" s="540"/>
      <c r="S669" s="541"/>
      <c r="T669" s="538"/>
      <c r="U669" s="539"/>
      <c r="V669" s="541"/>
      <c r="W669" s="542"/>
      <c r="X669" s="543" t="s">
        <v>103</v>
      </c>
      <c r="Y669" s="542" t="str">
        <f t="shared" si="79"/>
        <v/>
      </c>
      <c r="Z669" s="499" t="str">
        <f ca="1">IF(F669="","",IF(VLOOKUP(F669,PROFILE!$B$6:$L$5000,11,FALSE)&lt;&gt;"OUT",VLOOKUP(F669,PROFILE!$B$6:$L$5000,9,FALSE)-NOW(),"OUT"))</f>
        <v/>
      </c>
      <c r="AA669" s="389" t="e">
        <f t="shared" si="80"/>
        <v>#VALUE!</v>
      </c>
      <c r="AB669" s="389">
        <v>669</v>
      </c>
      <c r="AE669" s="545"/>
      <c r="AF669" s="546"/>
      <c r="AH669" s="548"/>
      <c r="AI669" s="549"/>
      <c r="AK669" s="551"/>
      <c r="AL669" s="552"/>
      <c r="AN669" s="554"/>
      <c r="AO669" s="555"/>
      <c r="AP669" s="556"/>
      <c r="AQ669" s="557"/>
      <c r="AR669" s="558"/>
      <c r="AS669" s="497" t="str">
        <f t="shared" si="81"/>
        <v/>
      </c>
      <c r="AT669" s="498" t="str">
        <f t="shared" si="82"/>
        <v/>
      </c>
      <c r="AU669" s="498" t="str">
        <f t="shared" si="83"/>
        <v/>
      </c>
      <c r="AV669" s="498" t="str">
        <f t="shared" si="84"/>
        <v/>
      </c>
      <c r="AW669" s="498" t="str">
        <f t="shared" si="85"/>
        <v/>
      </c>
    </row>
    <row r="670" spans="6:49" ht="23.25" customHeight="1" x14ac:dyDescent="0.35">
      <c r="F670" s="535"/>
      <c r="G670" s="536" t="str">
        <f>IF(F670="","",IFERROR(VLOOKUP(F670,PROFILE!$B$6:$Z$1000,24,FALSE),""))</f>
        <v/>
      </c>
      <c r="H670" s="536" t="str">
        <f>IF(F670="","",IFERROR(VLOOKUP(F670,PROFILE!$B$6:$Z$1000,25,FALSE),""))</f>
        <v/>
      </c>
      <c r="I670" s="536" t="str">
        <f>IF(F670="","",IFERROR(VLOOKUP(F670,PROFILE!$B$6:$Z$1000,23,FALSE),""))</f>
        <v/>
      </c>
      <c r="J670" s="537" t="str">
        <f>IF(F670="","",IFERROR(VLOOKUP(F670,PROFILE!$B$6:$Z$1000,17,FALSE),""))</f>
        <v/>
      </c>
      <c r="K670" s="538"/>
      <c r="L670" s="539"/>
      <c r="M670" s="540"/>
      <c r="N670" s="540"/>
      <c r="O670" s="541"/>
      <c r="P670" s="539"/>
      <c r="Q670" s="540"/>
      <c r="R670" s="540"/>
      <c r="S670" s="541"/>
      <c r="T670" s="538"/>
      <c r="U670" s="539"/>
      <c r="V670" s="541"/>
      <c r="W670" s="542"/>
      <c r="X670" s="543" t="s">
        <v>103</v>
      </c>
      <c r="Y670" s="542" t="str">
        <f t="shared" si="79"/>
        <v/>
      </c>
      <c r="Z670" s="499" t="str">
        <f ca="1">IF(F670="","",IF(VLOOKUP(F670,PROFILE!$B$6:$L$5000,11,FALSE)&lt;&gt;"OUT",VLOOKUP(F670,PROFILE!$B$6:$L$5000,9,FALSE)-NOW(),"OUT"))</f>
        <v/>
      </c>
      <c r="AA670" s="389" t="e">
        <f t="shared" si="80"/>
        <v>#VALUE!</v>
      </c>
      <c r="AB670" s="389">
        <v>670</v>
      </c>
      <c r="AE670" s="545"/>
      <c r="AF670" s="546"/>
      <c r="AH670" s="548"/>
      <c r="AI670" s="549"/>
      <c r="AK670" s="551"/>
      <c r="AL670" s="552"/>
      <c r="AN670" s="554"/>
      <c r="AO670" s="555"/>
      <c r="AP670" s="556"/>
      <c r="AQ670" s="557"/>
      <c r="AR670" s="558"/>
      <c r="AS670" s="497" t="str">
        <f t="shared" si="81"/>
        <v/>
      </c>
      <c r="AT670" s="498" t="str">
        <f t="shared" si="82"/>
        <v/>
      </c>
      <c r="AU670" s="498" t="str">
        <f t="shared" si="83"/>
        <v/>
      </c>
      <c r="AV670" s="498" t="str">
        <f t="shared" si="84"/>
        <v/>
      </c>
      <c r="AW670" s="498" t="str">
        <f t="shared" si="85"/>
        <v/>
      </c>
    </row>
    <row r="671" spans="6:49" ht="23.25" customHeight="1" x14ac:dyDescent="0.35">
      <c r="F671" s="535"/>
      <c r="G671" s="536" t="str">
        <f>IF(F671="","",IFERROR(VLOOKUP(F671,PROFILE!$B$6:$Z$1000,24,FALSE),""))</f>
        <v/>
      </c>
      <c r="H671" s="536" t="str">
        <f>IF(F671="","",IFERROR(VLOOKUP(F671,PROFILE!$B$6:$Z$1000,25,FALSE),""))</f>
        <v/>
      </c>
      <c r="I671" s="536" t="str">
        <f>IF(F671="","",IFERROR(VLOOKUP(F671,PROFILE!$B$6:$Z$1000,23,FALSE),""))</f>
        <v/>
      </c>
      <c r="J671" s="537" t="str">
        <f>IF(F671="","",IFERROR(VLOOKUP(F671,PROFILE!$B$6:$Z$1000,17,FALSE),""))</f>
        <v/>
      </c>
      <c r="K671" s="538"/>
      <c r="L671" s="539"/>
      <c r="M671" s="540"/>
      <c r="N671" s="540"/>
      <c r="O671" s="541"/>
      <c r="P671" s="539"/>
      <c r="Q671" s="540"/>
      <c r="R671" s="540"/>
      <c r="S671" s="541"/>
      <c r="T671" s="538"/>
      <c r="U671" s="539"/>
      <c r="V671" s="541"/>
      <c r="W671" s="542"/>
      <c r="X671" s="543" t="s">
        <v>103</v>
      </c>
      <c r="Y671" s="542" t="str">
        <f t="shared" si="79"/>
        <v/>
      </c>
      <c r="Z671" s="499" t="str">
        <f ca="1">IF(F671="","",IF(VLOOKUP(F671,PROFILE!$B$6:$L$5000,11,FALSE)&lt;&gt;"OUT",VLOOKUP(F671,PROFILE!$B$6:$L$5000,9,FALSE)-NOW(),"OUT"))</f>
        <v/>
      </c>
      <c r="AA671" s="389" t="e">
        <f t="shared" si="80"/>
        <v>#VALUE!</v>
      </c>
      <c r="AB671" s="389">
        <v>671</v>
      </c>
      <c r="AE671" s="545"/>
      <c r="AF671" s="546"/>
      <c r="AH671" s="548"/>
      <c r="AI671" s="549"/>
      <c r="AK671" s="551"/>
      <c r="AL671" s="552"/>
      <c r="AN671" s="554"/>
      <c r="AO671" s="555"/>
      <c r="AP671" s="556"/>
      <c r="AQ671" s="557"/>
      <c r="AR671" s="558"/>
      <c r="AS671" s="497" t="str">
        <f t="shared" si="81"/>
        <v/>
      </c>
      <c r="AT671" s="498" t="str">
        <f t="shared" si="82"/>
        <v/>
      </c>
      <c r="AU671" s="498" t="str">
        <f t="shared" si="83"/>
        <v/>
      </c>
      <c r="AV671" s="498" t="str">
        <f t="shared" si="84"/>
        <v/>
      </c>
      <c r="AW671" s="498" t="str">
        <f t="shared" si="85"/>
        <v/>
      </c>
    </row>
    <row r="672" spans="6:49" ht="23.25" customHeight="1" x14ac:dyDescent="0.35">
      <c r="F672" s="535"/>
      <c r="G672" s="536" t="str">
        <f>IF(F672="","",IFERROR(VLOOKUP(F672,PROFILE!$B$6:$Z$1000,24,FALSE),""))</f>
        <v/>
      </c>
      <c r="H672" s="536" t="str">
        <f>IF(F672="","",IFERROR(VLOOKUP(F672,PROFILE!$B$6:$Z$1000,25,FALSE),""))</f>
        <v/>
      </c>
      <c r="I672" s="536" t="str">
        <f>IF(F672="","",IFERROR(VLOOKUP(F672,PROFILE!$B$6:$Z$1000,23,FALSE),""))</f>
        <v/>
      </c>
      <c r="J672" s="537" t="str">
        <f>IF(F672="","",IFERROR(VLOOKUP(F672,PROFILE!$B$6:$Z$1000,17,FALSE),""))</f>
        <v/>
      </c>
      <c r="K672" s="538"/>
      <c r="L672" s="539"/>
      <c r="M672" s="540"/>
      <c r="N672" s="540"/>
      <c r="O672" s="541"/>
      <c r="P672" s="539"/>
      <c r="Q672" s="540"/>
      <c r="R672" s="540"/>
      <c r="S672" s="541"/>
      <c r="T672" s="538"/>
      <c r="U672" s="539"/>
      <c r="V672" s="541"/>
      <c r="W672" s="542"/>
      <c r="X672" s="543" t="s">
        <v>103</v>
      </c>
      <c r="Y672" s="542" t="str">
        <f t="shared" si="79"/>
        <v/>
      </c>
      <c r="Z672" s="499" t="str">
        <f ca="1">IF(F672="","",IF(VLOOKUP(F672,PROFILE!$B$6:$L$5000,11,FALSE)&lt;&gt;"OUT",VLOOKUP(F672,PROFILE!$B$6:$L$5000,9,FALSE)-NOW(),"OUT"))</f>
        <v/>
      </c>
      <c r="AA672" s="389" t="e">
        <f t="shared" si="80"/>
        <v>#VALUE!</v>
      </c>
      <c r="AB672" s="389">
        <v>672</v>
      </c>
      <c r="AE672" s="545"/>
      <c r="AF672" s="546"/>
      <c r="AH672" s="548"/>
      <c r="AI672" s="549"/>
      <c r="AK672" s="551"/>
      <c r="AL672" s="552"/>
      <c r="AN672" s="554"/>
      <c r="AO672" s="555"/>
      <c r="AP672" s="556"/>
      <c r="AQ672" s="557"/>
      <c r="AR672" s="558"/>
      <c r="AS672" s="497" t="str">
        <f t="shared" si="81"/>
        <v/>
      </c>
      <c r="AT672" s="498" t="str">
        <f t="shared" si="82"/>
        <v/>
      </c>
      <c r="AU672" s="498" t="str">
        <f t="shared" si="83"/>
        <v/>
      </c>
      <c r="AV672" s="498" t="str">
        <f t="shared" si="84"/>
        <v/>
      </c>
      <c r="AW672" s="498" t="str">
        <f t="shared" si="85"/>
        <v/>
      </c>
    </row>
    <row r="673" spans="6:49" ht="23.25" customHeight="1" x14ac:dyDescent="0.35">
      <c r="F673" s="535"/>
      <c r="G673" s="536" t="str">
        <f>IF(F673="","",IFERROR(VLOOKUP(F673,PROFILE!$B$6:$Z$1000,24,FALSE),""))</f>
        <v/>
      </c>
      <c r="H673" s="536" t="str">
        <f>IF(F673="","",IFERROR(VLOOKUP(F673,PROFILE!$B$6:$Z$1000,25,FALSE),""))</f>
        <v/>
      </c>
      <c r="I673" s="536" t="str">
        <f>IF(F673="","",IFERROR(VLOOKUP(F673,PROFILE!$B$6:$Z$1000,23,FALSE),""))</f>
        <v/>
      </c>
      <c r="J673" s="537" t="str">
        <f>IF(F673="","",IFERROR(VLOOKUP(F673,PROFILE!$B$6:$Z$1000,17,FALSE),""))</f>
        <v/>
      </c>
      <c r="K673" s="538"/>
      <c r="L673" s="539"/>
      <c r="M673" s="540"/>
      <c r="N673" s="540"/>
      <c r="O673" s="541"/>
      <c r="P673" s="539"/>
      <c r="Q673" s="540"/>
      <c r="R673" s="540"/>
      <c r="S673" s="541"/>
      <c r="T673" s="538"/>
      <c r="U673" s="539"/>
      <c r="V673" s="541"/>
      <c r="W673" s="542"/>
      <c r="X673" s="543" t="s">
        <v>103</v>
      </c>
      <c r="Y673" s="542" t="str">
        <f t="shared" si="79"/>
        <v/>
      </c>
      <c r="Z673" s="499" t="str">
        <f ca="1">IF(F673="","",IF(VLOOKUP(F673,PROFILE!$B$6:$L$5000,11,FALSE)&lt;&gt;"OUT",VLOOKUP(F673,PROFILE!$B$6:$L$5000,9,FALSE)-NOW(),"OUT"))</f>
        <v/>
      </c>
      <c r="AA673" s="389" t="e">
        <f t="shared" si="80"/>
        <v>#VALUE!</v>
      </c>
      <c r="AB673" s="389">
        <v>673</v>
      </c>
      <c r="AE673" s="545"/>
      <c r="AF673" s="546"/>
      <c r="AH673" s="548"/>
      <c r="AI673" s="549"/>
      <c r="AK673" s="551"/>
      <c r="AL673" s="552"/>
      <c r="AN673" s="554"/>
      <c r="AO673" s="555"/>
      <c r="AP673" s="556"/>
      <c r="AQ673" s="557"/>
      <c r="AR673" s="558"/>
      <c r="AS673" s="497" t="str">
        <f t="shared" si="81"/>
        <v/>
      </c>
      <c r="AT673" s="498" t="str">
        <f t="shared" si="82"/>
        <v/>
      </c>
      <c r="AU673" s="498" t="str">
        <f t="shared" si="83"/>
        <v/>
      </c>
      <c r="AV673" s="498" t="str">
        <f t="shared" si="84"/>
        <v/>
      </c>
      <c r="AW673" s="498" t="str">
        <f t="shared" si="85"/>
        <v/>
      </c>
    </row>
    <row r="674" spans="6:49" ht="23.25" customHeight="1" x14ac:dyDescent="0.35">
      <c r="F674" s="535"/>
      <c r="G674" s="536" t="str">
        <f>IF(F674="","",IFERROR(VLOOKUP(F674,PROFILE!$B$6:$Z$1000,24,FALSE),""))</f>
        <v/>
      </c>
      <c r="H674" s="536" t="str">
        <f>IF(F674="","",IFERROR(VLOOKUP(F674,PROFILE!$B$6:$Z$1000,25,FALSE),""))</f>
        <v/>
      </c>
      <c r="I674" s="536" t="str">
        <f>IF(F674="","",IFERROR(VLOOKUP(F674,PROFILE!$B$6:$Z$1000,23,FALSE),""))</f>
        <v/>
      </c>
      <c r="J674" s="537" t="str">
        <f>IF(F674="","",IFERROR(VLOOKUP(F674,PROFILE!$B$6:$Z$1000,17,FALSE),""))</f>
        <v/>
      </c>
      <c r="K674" s="538"/>
      <c r="L674" s="539"/>
      <c r="M674" s="540"/>
      <c r="N674" s="540"/>
      <c r="O674" s="541"/>
      <c r="P674" s="539"/>
      <c r="Q674" s="540"/>
      <c r="R674" s="540"/>
      <c r="S674" s="541"/>
      <c r="T674" s="538"/>
      <c r="U674" s="539"/>
      <c r="V674" s="541"/>
      <c r="W674" s="542"/>
      <c r="X674" s="543" t="s">
        <v>103</v>
      </c>
      <c r="Y674" s="542" t="str">
        <f t="shared" si="79"/>
        <v/>
      </c>
      <c r="Z674" s="499" t="str">
        <f ca="1">IF(F674="","",IF(VLOOKUP(F674,PROFILE!$B$6:$L$5000,11,FALSE)&lt;&gt;"OUT",VLOOKUP(F674,PROFILE!$B$6:$L$5000,9,FALSE)-NOW(),"OUT"))</f>
        <v/>
      </c>
      <c r="AA674" s="389" t="e">
        <f t="shared" si="80"/>
        <v>#VALUE!</v>
      </c>
      <c r="AB674" s="389">
        <v>674</v>
      </c>
      <c r="AE674" s="545"/>
      <c r="AF674" s="546"/>
      <c r="AH674" s="548"/>
      <c r="AI674" s="549"/>
      <c r="AK674" s="551"/>
      <c r="AL674" s="552"/>
      <c r="AN674" s="554"/>
      <c r="AO674" s="555"/>
      <c r="AP674" s="556"/>
      <c r="AQ674" s="557"/>
      <c r="AR674" s="558"/>
      <c r="AS674" s="497" t="str">
        <f t="shared" si="81"/>
        <v/>
      </c>
      <c r="AT674" s="498" t="str">
        <f t="shared" si="82"/>
        <v/>
      </c>
      <c r="AU674" s="498" t="str">
        <f t="shared" si="83"/>
        <v/>
      </c>
      <c r="AV674" s="498" t="str">
        <f t="shared" si="84"/>
        <v/>
      </c>
      <c r="AW674" s="498" t="str">
        <f t="shared" si="85"/>
        <v/>
      </c>
    </row>
    <row r="675" spans="6:49" ht="23.25" customHeight="1" x14ac:dyDescent="0.35">
      <c r="F675" s="535"/>
      <c r="G675" s="536" t="str">
        <f>IF(F675="","",IFERROR(VLOOKUP(F675,PROFILE!$B$6:$Z$1000,24,FALSE),""))</f>
        <v/>
      </c>
      <c r="H675" s="536" t="str">
        <f>IF(F675="","",IFERROR(VLOOKUP(F675,PROFILE!$B$6:$Z$1000,25,FALSE),""))</f>
        <v/>
      </c>
      <c r="I675" s="536" t="str">
        <f>IF(F675="","",IFERROR(VLOOKUP(F675,PROFILE!$B$6:$Z$1000,23,FALSE),""))</f>
        <v/>
      </c>
      <c r="J675" s="537" t="str">
        <f>IF(F675="","",IFERROR(VLOOKUP(F675,PROFILE!$B$6:$Z$1000,17,FALSE),""))</f>
        <v/>
      </c>
      <c r="K675" s="538"/>
      <c r="L675" s="539"/>
      <c r="M675" s="540"/>
      <c r="N675" s="540"/>
      <c r="O675" s="541"/>
      <c r="P675" s="539"/>
      <c r="Q675" s="540"/>
      <c r="R675" s="540"/>
      <c r="S675" s="541"/>
      <c r="T675" s="538"/>
      <c r="U675" s="539"/>
      <c r="V675" s="541"/>
      <c r="W675" s="542"/>
      <c r="X675" s="543" t="s">
        <v>103</v>
      </c>
      <c r="Y675" s="542" t="str">
        <f t="shared" si="79"/>
        <v/>
      </c>
      <c r="Z675" s="499" t="str">
        <f ca="1">IF(F675="","",IF(VLOOKUP(F675,PROFILE!$B$6:$L$5000,11,FALSE)&lt;&gt;"OUT",VLOOKUP(F675,PROFILE!$B$6:$L$5000,9,FALSE)-NOW(),"OUT"))</f>
        <v/>
      </c>
      <c r="AA675" s="389" t="e">
        <f t="shared" si="80"/>
        <v>#VALUE!</v>
      </c>
      <c r="AB675" s="389">
        <v>675</v>
      </c>
      <c r="AE675" s="545"/>
      <c r="AF675" s="546"/>
      <c r="AH675" s="548"/>
      <c r="AI675" s="549"/>
      <c r="AK675" s="551"/>
      <c r="AL675" s="552"/>
      <c r="AN675" s="554"/>
      <c r="AO675" s="555"/>
      <c r="AP675" s="556"/>
      <c r="AQ675" s="557"/>
      <c r="AR675" s="558"/>
      <c r="AS675" s="497" t="str">
        <f t="shared" si="81"/>
        <v/>
      </c>
      <c r="AT675" s="498" t="str">
        <f t="shared" si="82"/>
        <v/>
      </c>
      <c r="AU675" s="498" t="str">
        <f t="shared" si="83"/>
        <v/>
      </c>
      <c r="AV675" s="498" t="str">
        <f t="shared" si="84"/>
        <v/>
      </c>
      <c r="AW675" s="498" t="str">
        <f t="shared" si="85"/>
        <v/>
      </c>
    </row>
    <row r="676" spans="6:49" ht="23.25" customHeight="1" x14ac:dyDescent="0.35">
      <c r="F676" s="535"/>
      <c r="G676" s="536" t="str">
        <f>IF(F676="","",IFERROR(VLOOKUP(F676,PROFILE!$B$6:$Z$1000,24,FALSE),""))</f>
        <v/>
      </c>
      <c r="H676" s="536" t="str">
        <f>IF(F676="","",IFERROR(VLOOKUP(F676,PROFILE!$B$6:$Z$1000,25,FALSE),""))</f>
        <v/>
      </c>
      <c r="I676" s="536" t="str">
        <f>IF(F676="","",IFERROR(VLOOKUP(F676,PROFILE!$B$6:$Z$1000,23,FALSE),""))</f>
        <v/>
      </c>
      <c r="J676" s="537" t="str">
        <f>IF(F676="","",IFERROR(VLOOKUP(F676,PROFILE!$B$6:$Z$1000,17,FALSE),""))</f>
        <v/>
      </c>
      <c r="K676" s="538"/>
      <c r="L676" s="539"/>
      <c r="M676" s="540"/>
      <c r="N676" s="540"/>
      <c r="O676" s="541"/>
      <c r="P676" s="539"/>
      <c r="Q676" s="540"/>
      <c r="R676" s="540"/>
      <c r="S676" s="541"/>
      <c r="T676" s="538"/>
      <c r="U676" s="539"/>
      <c r="V676" s="541"/>
      <c r="W676" s="542"/>
      <c r="X676" s="543" t="s">
        <v>103</v>
      </c>
      <c r="Y676" s="542" t="str">
        <f t="shared" si="79"/>
        <v/>
      </c>
      <c r="Z676" s="499" t="str">
        <f ca="1">IF(F676="","",IF(VLOOKUP(F676,PROFILE!$B$6:$L$5000,11,FALSE)&lt;&gt;"OUT",VLOOKUP(F676,PROFILE!$B$6:$L$5000,9,FALSE)-NOW(),"OUT"))</f>
        <v/>
      </c>
      <c r="AA676" s="389" t="e">
        <f t="shared" si="80"/>
        <v>#VALUE!</v>
      </c>
      <c r="AB676" s="389">
        <v>676</v>
      </c>
      <c r="AE676" s="545"/>
      <c r="AF676" s="546"/>
      <c r="AH676" s="548"/>
      <c r="AI676" s="549"/>
      <c r="AK676" s="551"/>
      <c r="AL676" s="552"/>
      <c r="AN676" s="554"/>
      <c r="AO676" s="555"/>
      <c r="AP676" s="556"/>
      <c r="AQ676" s="557"/>
      <c r="AR676" s="558"/>
      <c r="AS676" s="497" t="str">
        <f t="shared" si="81"/>
        <v/>
      </c>
      <c r="AT676" s="498" t="str">
        <f t="shared" si="82"/>
        <v/>
      </c>
      <c r="AU676" s="498" t="str">
        <f t="shared" si="83"/>
        <v/>
      </c>
      <c r="AV676" s="498" t="str">
        <f t="shared" si="84"/>
        <v/>
      </c>
      <c r="AW676" s="498" t="str">
        <f t="shared" si="85"/>
        <v/>
      </c>
    </row>
    <row r="677" spans="6:49" ht="23.25" customHeight="1" x14ac:dyDescent="0.35">
      <c r="F677" s="535"/>
      <c r="G677" s="536" t="str">
        <f>IF(F677="","",IFERROR(VLOOKUP(F677,PROFILE!$B$6:$Z$1000,24,FALSE),""))</f>
        <v/>
      </c>
      <c r="H677" s="536" t="str">
        <f>IF(F677="","",IFERROR(VLOOKUP(F677,PROFILE!$B$6:$Z$1000,25,FALSE),""))</f>
        <v/>
      </c>
      <c r="I677" s="536" t="str">
        <f>IF(F677="","",IFERROR(VLOOKUP(F677,PROFILE!$B$6:$Z$1000,23,FALSE),""))</f>
        <v/>
      </c>
      <c r="J677" s="537" t="str">
        <f>IF(F677="","",IFERROR(VLOOKUP(F677,PROFILE!$B$6:$Z$1000,17,FALSE),""))</f>
        <v/>
      </c>
      <c r="K677" s="538"/>
      <c r="L677" s="539"/>
      <c r="M677" s="540"/>
      <c r="N677" s="540"/>
      <c r="O677" s="541"/>
      <c r="P677" s="539"/>
      <c r="Q677" s="540"/>
      <c r="R677" s="540"/>
      <c r="S677" s="541"/>
      <c r="T677" s="538"/>
      <c r="U677" s="539"/>
      <c r="V677" s="541"/>
      <c r="W677" s="542"/>
      <c r="X677" s="543" t="s">
        <v>103</v>
      </c>
      <c r="Y677" s="542" t="str">
        <f t="shared" si="79"/>
        <v/>
      </c>
      <c r="Z677" s="499" t="str">
        <f ca="1">IF(F677="","",IF(VLOOKUP(F677,PROFILE!$B$6:$L$5000,11,FALSE)&lt;&gt;"OUT",VLOOKUP(F677,PROFILE!$B$6:$L$5000,9,FALSE)-NOW(),"OUT"))</f>
        <v/>
      </c>
      <c r="AA677" s="389" t="e">
        <f t="shared" si="80"/>
        <v>#VALUE!</v>
      </c>
      <c r="AB677" s="389">
        <v>677</v>
      </c>
      <c r="AE677" s="545"/>
      <c r="AF677" s="546"/>
      <c r="AH677" s="548"/>
      <c r="AI677" s="549"/>
      <c r="AK677" s="551"/>
      <c r="AL677" s="552"/>
      <c r="AN677" s="554"/>
      <c r="AO677" s="555"/>
      <c r="AP677" s="556"/>
      <c r="AQ677" s="557"/>
      <c r="AR677" s="558"/>
      <c r="AS677" s="497" t="str">
        <f t="shared" si="81"/>
        <v/>
      </c>
      <c r="AT677" s="498" t="str">
        <f t="shared" si="82"/>
        <v/>
      </c>
      <c r="AU677" s="498" t="str">
        <f t="shared" si="83"/>
        <v/>
      </c>
      <c r="AV677" s="498" t="str">
        <f t="shared" si="84"/>
        <v/>
      </c>
      <c r="AW677" s="498" t="str">
        <f t="shared" si="85"/>
        <v/>
      </c>
    </row>
    <row r="678" spans="6:49" ht="23.25" customHeight="1" x14ac:dyDescent="0.35">
      <c r="F678" s="535"/>
      <c r="G678" s="536" t="str">
        <f>IF(F678="","",IFERROR(VLOOKUP(F678,PROFILE!$B$6:$Z$1000,24,FALSE),""))</f>
        <v/>
      </c>
      <c r="H678" s="536" t="str">
        <f>IF(F678="","",IFERROR(VLOOKUP(F678,PROFILE!$B$6:$Z$1000,25,FALSE),""))</f>
        <v/>
      </c>
      <c r="I678" s="536" t="str">
        <f>IF(F678="","",IFERROR(VLOOKUP(F678,PROFILE!$B$6:$Z$1000,23,FALSE),""))</f>
        <v/>
      </c>
      <c r="J678" s="537" t="str">
        <f>IF(F678="","",IFERROR(VLOOKUP(F678,PROFILE!$B$6:$Z$1000,17,FALSE),""))</f>
        <v/>
      </c>
      <c r="K678" s="538"/>
      <c r="L678" s="539"/>
      <c r="M678" s="540"/>
      <c r="N678" s="540"/>
      <c r="O678" s="541"/>
      <c r="P678" s="539"/>
      <c r="Q678" s="540"/>
      <c r="R678" s="540"/>
      <c r="S678" s="541"/>
      <c r="T678" s="538"/>
      <c r="U678" s="539"/>
      <c r="V678" s="541"/>
      <c r="W678" s="542"/>
      <c r="X678" s="543" t="s">
        <v>103</v>
      </c>
      <c r="Y678" s="542" t="str">
        <f t="shared" si="79"/>
        <v/>
      </c>
      <c r="Z678" s="499" t="str">
        <f ca="1">IF(F678="","",IF(VLOOKUP(F678,PROFILE!$B$6:$L$5000,11,FALSE)&lt;&gt;"OUT",VLOOKUP(F678,PROFILE!$B$6:$L$5000,9,FALSE)-NOW(),"OUT"))</f>
        <v/>
      </c>
      <c r="AA678" s="389" t="e">
        <f t="shared" si="80"/>
        <v>#VALUE!</v>
      </c>
      <c r="AB678" s="389">
        <v>678</v>
      </c>
      <c r="AE678" s="545"/>
      <c r="AF678" s="546"/>
      <c r="AH678" s="548"/>
      <c r="AI678" s="549"/>
      <c r="AK678" s="551"/>
      <c r="AL678" s="552"/>
      <c r="AN678" s="554"/>
      <c r="AO678" s="555"/>
      <c r="AP678" s="556"/>
      <c r="AQ678" s="557"/>
      <c r="AR678" s="558"/>
      <c r="AS678" s="497" t="str">
        <f t="shared" si="81"/>
        <v/>
      </c>
      <c r="AT678" s="498" t="str">
        <f t="shared" si="82"/>
        <v/>
      </c>
      <c r="AU678" s="498" t="str">
        <f t="shared" si="83"/>
        <v/>
      </c>
      <c r="AV678" s="498" t="str">
        <f t="shared" si="84"/>
        <v/>
      </c>
      <c r="AW678" s="498" t="str">
        <f t="shared" si="85"/>
        <v/>
      </c>
    </row>
    <row r="679" spans="6:49" ht="23.25" customHeight="1" x14ac:dyDescent="0.35">
      <c r="F679" s="535"/>
      <c r="G679" s="536" t="str">
        <f>IF(F679="","",IFERROR(VLOOKUP(F679,PROFILE!$B$6:$Z$1000,24,FALSE),""))</f>
        <v/>
      </c>
      <c r="H679" s="536" t="str">
        <f>IF(F679="","",IFERROR(VLOOKUP(F679,PROFILE!$B$6:$Z$1000,25,FALSE),""))</f>
        <v/>
      </c>
      <c r="I679" s="536" t="str">
        <f>IF(F679="","",IFERROR(VLOOKUP(F679,PROFILE!$B$6:$Z$1000,23,FALSE),""))</f>
        <v/>
      </c>
      <c r="J679" s="537" t="str">
        <f>IF(F679="","",IFERROR(VLOOKUP(F679,PROFILE!$B$6:$Z$1000,17,FALSE),""))</f>
        <v/>
      </c>
      <c r="K679" s="538"/>
      <c r="L679" s="539"/>
      <c r="M679" s="540"/>
      <c r="N679" s="540"/>
      <c r="O679" s="541"/>
      <c r="P679" s="539"/>
      <c r="Q679" s="540"/>
      <c r="R679" s="540"/>
      <c r="S679" s="541"/>
      <c r="T679" s="538"/>
      <c r="U679" s="539"/>
      <c r="V679" s="541"/>
      <c r="W679" s="542"/>
      <c r="X679" s="543" t="s">
        <v>103</v>
      </c>
      <c r="Y679" s="542" t="str">
        <f t="shared" si="79"/>
        <v/>
      </c>
      <c r="Z679" s="499" t="str">
        <f ca="1">IF(F679="","",IF(VLOOKUP(F679,PROFILE!$B$6:$L$5000,11,FALSE)&lt;&gt;"OUT",VLOOKUP(F679,PROFILE!$B$6:$L$5000,9,FALSE)-NOW(),"OUT"))</f>
        <v/>
      </c>
      <c r="AA679" s="389" t="e">
        <f t="shared" si="80"/>
        <v>#VALUE!</v>
      </c>
      <c r="AB679" s="389">
        <v>679</v>
      </c>
      <c r="AE679" s="545"/>
      <c r="AF679" s="546"/>
      <c r="AH679" s="548"/>
      <c r="AI679" s="549"/>
      <c r="AK679" s="551"/>
      <c r="AL679" s="552"/>
      <c r="AN679" s="554"/>
      <c r="AO679" s="555"/>
      <c r="AP679" s="556"/>
      <c r="AQ679" s="557"/>
      <c r="AR679" s="558"/>
      <c r="AS679" s="497" t="str">
        <f t="shared" si="81"/>
        <v/>
      </c>
      <c r="AT679" s="498" t="str">
        <f t="shared" si="82"/>
        <v/>
      </c>
      <c r="AU679" s="498" t="str">
        <f t="shared" si="83"/>
        <v/>
      </c>
      <c r="AV679" s="498" t="str">
        <f t="shared" si="84"/>
        <v/>
      </c>
      <c r="AW679" s="498" t="str">
        <f t="shared" si="85"/>
        <v/>
      </c>
    </row>
    <row r="680" spans="6:49" ht="23.25" customHeight="1" x14ac:dyDescent="0.35">
      <c r="F680" s="535"/>
      <c r="G680" s="536" t="str">
        <f>IF(F680="","",IFERROR(VLOOKUP(F680,PROFILE!$B$6:$Z$1000,24,FALSE),""))</f>
        <v/>
      </c>
      <c r="H680" s="536" t="str">
        <f>IF(F680="","",IFERROR(VLOOKUP(F680,PROFILE!$B$6:$Z$1000,25,FALSE),""))</f>
        <v/>
      </c>
      <c r="I680" s="536" t="str">
        <f>IF(F680="","",IFERROR(VLOOKUP(F680,PROFILE!$B$6:$Z$1000,23,FALSE),""))</f>
        <v/>
      </c>
      <c r="J680" s="537" t="str">
        <f>IF(F680="","",IFERROR(VLOOKUP(F680,PROFILE!$B$6:$Z$1000,17,FALSE),""))</f>
        <v/>
      </c>
      <c r="K680" s="538"/>
      <c r="L680" s="539"/>
      <c r="M680" s="540"/>
      <c r="N680" s="540"/>
      <c r="O680" s="541"/>
      <c r="P680" s="539"/>
      <c r="Q680" s="540"/>
      <c r="R680" s="540"/>
      <c r="S680" s="541"/>
      <c r="T680" s="538"/>
      <c r="U680" s="539"/>
      <c r="V680" s="541"/>
      <c r="W680" s="542"/>
      <c r="X680" s="543" t="s">
        <v>103</v>
      </c>
      <c r="Y680" s="542" t="str">
        <f t="shared" si="79"/>
        <v/>
      </c>
      <c r="Z680" s="499" t="str">
        <f ca="1">IF(F680="","",IF(VLOOKUP(F680,PROFILE!$B$6:$L$5000,11,FALSE)&lt;&gt;"OUT",VLOOKUP(F680,PROFILE!$B$6:$L$5000,9,FALSE)-NOW(),"OUT"))</f>
        <v/>
      </c>
      <c r="AA680" s="389" t="e">
        <f t="shared" si="80"/>
        <v>#VALUE!</v>
      </c>
      <c r="AB680" s="389">
        <v>680</v>
      </c>
      <c r="AE680" s="545"/>
      <c r="AF680" s="546"/>
      <c r="AH680" s="548"/>
      <c r="AI680" s="549"/>
      <c r="AK680" s="551"/>
      <c r="AL680" s="552"/>
      <c r="AN680" s="554"/>
      <c r="AO680" s="555"/>
      <c r="AP680" s="556"/>
      <c r="AQ680" s="557"/>
      <c r="AR680" s="558"/>
      <c r="AS680" s="497" t="str">
        <f t="shared" si="81"/>
        <v/>
      </c>
      <c r="AT680" s="498" t="str">
        <f t="shared" si="82"/>
        <v/>
      </c>
      <c r="AU680" s="498" t="str">
        <f t="shared" si="83"/>
        <v/>
      </c>
      <c r="AV680" s="498" t="str">
        <f t="shared" si="84"/>
        <v/>
      </c>
      <c r="AW680" s="498" t="str">
        <f t="shared" si="85"/>
        <v/>
      </c>
    </row>
    <row r="681" spans="6:49" ht="23.25" customHeight="1" x14ac:dyDescent="0.35">
      <c r="F681" s="535"/>
      <c r="G681" s="536" t="str">
        <f>IF(F681="","",IFERROR(VLOOKUP(F681,PROFILE!$B$6:$Z$1000,24,FALSE),""))</f>
        <v/>
      </c>
      <c r="H681" s="536" t="str">
        <f>IF(F681="","",IFERROR(VLOOKUP(F681,PROFILE!$B$6:$Z$1000,25,FALSE),""))</f>
        <v/>
      </c>
      <c r="I681" s="536" t="str">
        <f>IF(F681="","",IFERROR(VLOOKUP(F681,PROFILE!$B$6:$Z$1000,23,FALSE),""))</f>
        <v/>
      </c>
      <c r="J681" s="537" t="str">
        <f>IF(F681="","",IFERROR(VLOOKUP(F681,PROFILE!$B$6:$Z$1000,17,FALSE),""))</f>
        <v/>
      </c>
      <c r="K681" s="538"/>
      <c r="L681" s="539"/>
      <c r="M681" s="540"/>
      <c r="N681" s="540"/>
      <c r="O681" s="541"/>
      <c r="P681" s="539"/>
      <c r="Q681" s="540"/>
      <c r="R681" s="540"/>
      <c r="S681" s="541"/>
      <c r="T681" s="538"/>
      <c r="U681" s="539"/>
      <c r="V681" s="541"/>
      <c r="W681" s="542"/>
      <c r="X681" s="543" t="s">
        <v>103</v>
      </c>
      <c r="Y681" s="542" t="str">
        <f t="shared" si="79"/>
        <v/>
      </c>
      <c r="Z681" s="499" t="str">
        <f ca="1">IF(F681="","",IF(VLOOKUP(F681,PROFILE!$B$6:$L$5000,11,FALSE)&lt;&gt;"OUT",VLOOKUP(F681,PROFILE!$B$6:$L$5000,9,FALSE)-NOW(),"OUT"))</f>
        <v/>
      </c>
      <c r="AA681" s="389" t="e">
        <f t="shared" si="80"/>
        <v>#VALUE!</v>
      </c>
      <c r="AB681" s="389">
        <v>681</v>
      </c>
      <c r="AE681" s="545"/>
      <c r="AF681" s="546"/>
      <c r="AH681" s="548"/>
      <c r="AI681" s="549"/>
      <c r="AK681" s="551"/>
      <c r="AL681" s="552"/>
      <c r="AN681" s="554"/>
      <c r="AO681" s="555"/>
      <c r="AP681" s="556"/>
      <c r="AQ681" s="557"/>
      <c r="AR681" s="558"/>
      <c r="AS681" s="497" t="str">
        <f t="shared" si="81"/>
        <v/>
      </c>
      <c r="AT681" s="498" t="str">
        <f t="shared" si="82"/>
        <v/>
      </c>
      <c r="AU681" s="498" t="str">
        <f t="shared" si="83"/>
        <v/>
      </c>
      <c r="AV681" s="498" t="str">
        <f t="shared" si="84"/>
        <v/>
      </c>
      <c r="AW681" s="498" t="str">
        <f t="shared" si="85"/>
        <v/>
      </c>
    </row>
    <row r="682" spans="6:49" ht="23.25" customHeight="1" x14ac:dyDescent="0.35">
      <c r="F682" s="535"/>
      <c r="G682" s="536" t="str">
        <f>IF(F682="","",IFERROR(VLOOKUP(F682,PROFILE!$B$6:$Z$1000,24,FALSE),""))</f>
        <v/>
      </c>
      <c r="H682" s="536" t="str">
        <f>IF(F682="","",IFERROR(VLOOKUP(F682,PROFILE!$B$6:$Z$1000,25,FALSE),""))</f>
        <v/>
      </c>
      <c r="I682" s="536" t="str">
        <f>IF(F682="","",IFERROR(VLOOKUP(F682,PROFILE!$B$6:$Z$1000,23,FALSE),""))</f>
        <v/>
      </c>
      <c r="J682" s="537" t="str">
        <f>IF(F682="","",IFERROR(VLOOKUP(F682,PROFILE!$B$6:$Z$1000,17,FALSE),""))</f>
        <v/>
      </c>
      <c r="K682" s="538"/>
      <c r="L682" s="539"/>
      <c r="M682" s="540"/>
      <c r="N682" s="540"/>
      <c r="O682" s="541"/>
      <c r="P682" s="539"/>
      <c r="Q682" s="540"/>
      <c r="R682" s="540"/>
      <c r="S682" s="541"/>
      <c r="T682" s="538"/>
      <c r="U682" s="539"/>
      <c r="V682" s="541"/>
      <c r="W682" s="542"/>
      <c r="X682" s="543" t="s">
        <v>103</v>
      </c>
      <c r="Y682" s="542" t="str">
        <f t="shared" si="79"/>
        <v/>
      </c>
      <c r="Z682" s="499" t="str">
        <f ca="1">IF(F682="","",IF(VLOOKUP(F682,PROFILE!$B$6:$L$5000,11,FALSE)&lt;&gt;"OUT",VLOOKUP(F682,PROFILE!$B$6:$L$5000,9,FALSE)-NOW(),"OUT"))</f>
        <v/>
      </c>
      <c r="AA682" s="389" t="e">
        <f t="shared" si="80"/>
        <v>#VALUE!</v>
      </c>
      <c r="AB682" s="389">
        <v>682</v>
      </c>
      <c r="AE682" s="545"/>
      <c r="AF682" s="546"/>
      <c r="AH682" s="548"/>
      <c r="AI682" s="549"/>
      <c r="AK682" s="551"/>
      <c r="AL682" s="552"/>
      <c r="AN682" s="554"/>
      <c r="AO682" s="555"/>
      <c r="AP682" s="556"/>
      <c r="AQ682" s="557"/>
      <c r="AR682" s="558"/>
      <c r="AS682" s="497" t="str">
        <f t="shared" si="81"/>
        <v/>
      </c>
      <c r="AT682" s="498" t="str">
        <f t="shared" si="82"/>
        <v/>
      </c>
      <c r="AU682" s="498" t="str">
        <f t="shared" si="83"/>
        <v/>
      </c>
      <c r="AV682" s="498" t="str">
        <f t="shared" si="84"/>
        <v/>
      </c>
      <c r="AW682" s="498" t="str">
        <f t="shared" si="85"/>
        <v/>
      </c>
    </row>
    <row r="683" spans="6:49" ht="23.25" customHeight="1" x14ac:dyDescent="0.35">
      <c r="F683" s="535"/>
      <c r="G683" s="536" t="str">
        <f>IF(F683="","",IFERROR(VLOOKUP(F683,PROFILE!$B$6:$Z$1000,24,FALSE),""))</f>
        <v/>
      </c>
      <c r="H683" s="536" t="str">
        <f>IF(F683="","",IFERROR(VLOOKUP(F683,PROFILE!$B$6:$Z$1000,25,FALSE),""))</f>
        <v/>
      </c>
      <c r="I683" s="536" t="str">
        <f>IF(F683="","",IFERROR(VLOOKUP(F683,PROFILE!$B$6:$Z$1000,23,FALSE),""))</f>
        <v/>
      </c>
      <c r="J683" s="537" t="str">
        <f>IF(F683="","",IFERROR(VLOOKUP(F683,PROFILE!$B$6:$Z$1000,17,FALSE),""))</f>
        <v/>
      </c>
      <c r="K683" s="538"/>
      <c r="L683" s="539"/>
      <c r="M683" s="540"/>
      <c r="N683" s="540"/>
      <c r="O683" s="541"/>
      <c r="P683" s="539"/>
      <c r="Q683" s="540"/>
      <c r="R683" s="540"/>
      <c r="S683" s="541"/>
      <c r="T683" s="538"/>
      <c r="U683" s="539"/>
      <c r="V683" s="541"/>
      <c r="W683" s="542"/>
      <c r="X683" s="543" t="s">
        <v>103</v>
      </c>
      <c r="Y683" s="542" t="str">
        <f t="shared" si="79"/>
        <v/>
      </c>
      <c r="Z683" s="499" t="str">
        <f ca="1">IF(F683="","",IF(VLOOKUP(F683,PROFILE!$B$6:$L$5000,11,FALSE)&lt;&gt;"OUT",VLOOKUP(F683,PROFILE!$B$6:$L$5000,9,FALSE)-NOW(),"OUT"))</f>
        <v/>
      </c>
      <c r="AA683" s="389" t="e">
        <f t="shared" si="80"/>
        <v>#VALUE!</v>
      </c>
      <c r="AB683" s="389">
        <v>683</v>
      </c>
      <c r="AE683" s="545"/>
      <c r="AF683" s="546"/>
      <c r="AH683" s="548"/>
      <c r="AI683" s="549"/>
      <c r="AK683" s="551"/>
      <c r="AL683" s="552"/>
      <c r="AN683" s="554"/>
      <c r="AO683" s="555"/>
      <c r="AP683" s="556"/>
      <c r="AQ683" s="557"/>
      <c r="AR683" s="558"/>
      <c r="AS683" s="497" t="str">
        <f t="shared" si="81"/>
        <v/>
      </c>
      <c r="AT683" s="498" t="str">
        <f t="shared" si="82"/>
        <v/>
      </c>
      <c r="AU683" s="498" t="str">
        <f t="shared" si="83"/>
        <v/>
      </c>
      <c r="AV683" s="498" t="str">
        <f t="shared" si="84"/>
        <v/>
      </c>
      <c r="AW683" s="498" t="str">
        <f t="shared" si="85"/>
        <v/>
      </c>
    </row>
    <row r="684" spans="6:49" ht="23.25" customHeight="1" x14ac:dyDescent="0.35">
      <c r="F684" s="535"/>
      <c r="G684" s="536" t="str">
        <f>IF(F684="","",IFERROR(VLOOKUP(F684,PROFILE!$B$6:$Z$1000,24,FALSE),""))</f>
        <v/>
      </c>
      <c r="H684" s="536" t="str">
        <f>IF(F684="","",IFERROR(VLOOKUP(F684,PROFILE!$B$6:$Z$1000,25,FALSE),""))</f>
        <v/>
      </c>
      <c r="I684" s="536" t="str">
        <f>IF(F684="","",IFERROR(VLOOKUP(F684,PROFILE!$B$6:$Z$1000,23,FALSE),""))</f>
        <v/>
      </c>
      <c r="J684" s="537" t="str">
        <f>IF(F684="","",IFERROR(VLOOKUP(F684,PROFILE!$B$6:$Z$1000,17,FALSE),""))</f>
        <v/>
      </c>
      <c r="K684" s="538"/>
      <c r="L684" s="539"/>
      <c r="M684" s="540"/>
      <c r="N684" s="540"/>
      <c r="O684" s="541"/>
      <c r="P684" s="539"/>
      <c r="Q684" s="540"/>
      <c r="R684" s="540"/>
      <c r="S684" s="541"/>
      <c r="T684" s="538"/>
      <c r="U684" s="539"/>
      <c r="V684" s="541"/>
      <c r="W684" s="542"/>
      <c r="X684" s="543" t="s">
        <v>103</v>
      </c>
      <c r="Y684" s="542" t="str">
        <f t="shared" si="79"/>
        <v/>
      </c>
      <c r="Z684" s="499" t="str">
        <f ca="1">IF(F684="","",IF(VLOOKUP(F684,PROFILE!$B$6:$L$5000,11,FALSE)&lt;&gt;"OUT",VLOOKUP(F684,PROFILE!$B$6:$L$5000,9,FALSE)-NOW(),"OUT"))</f>
        <v/>
      </c>
      <c r="AA684" s="389" t="e">
        <f t="shared" si="80"/>
        <v>#VALUE!</v>
      </c>
      <c r="AB684" s="389">
        <v>684</v>
      </c>
      <c r="AE684" s="545"/>
      <c r="AF684" s="546"/>
      <c r="AH684" s="548"/>
      <c r="AI684" s="549"/>
      <c r="AK684" s="551"/>
      <c r="AL684" s="552"/>
      <c r="AN684" s="554"/>
      <c r="AO684" s="555"/>
      <c r="AP684" s="556"/>
      <c r="AQ684" s="557"/>
      <c r="AR684" s="558"/>
      <c r="AS684" s="497" t="str">
        <f t="shared" si="81"/>
        <v/>
      </c>
      <c r="AT684" s="498" t="str">
        <f t="shared" si="82"/>
        <v/>
      </c>
      <c r="AU684" s="498" t="str">
        <f t="shared" si="83"/>
        <v/>
      </c>
      <c r="AV684" s="498" t="str">
        <f t="shared" si="84"/>
        <v/>
      </c>
      <c r="AW684" s="498" t="str">
        <f t="shared" si="85"/>
        <v/>
      </c>
    </row>
    <row r="685" spans="6:49" ht="23.25" customHeight="1" x14ac:dyDescent="0.35">
      <c r="F685" s="535"/>
      <c r="G685" s="536" t="str">
        <f>IF(F685="","",IFERROR(VLOOKUP(F685,PROFILE!$B$6:$Z$1000,24,FALSE),""))</f>
        <v/>
      </c>
      <c r="H685" s="536" t="str">
        <f>IF(F685="","",IFERROR(VLOOKUP(F685,PROFILE!$B$6:$Z$1000,25,FALSE),""))</f>
        <v/>
      </c>
      <c r="I685" s="536" t="str">
        <f>IF(F685="","",IFERROR(VLOOKUP(F685,PROFILE!$B$6:$Z$1000,23,FALSE),""))</f>
        <v/>
      </c>
      <c r="J685" s="537" t="str">
        <f>IF(F685="","",IFERROR(VLOOKUP(F685,PROFILE!$B$6:$Z$1000,17,FALSE),""))</f>
        <v/>
      </c>
      <c r="K685" s="538"/>
      <c r="L685" s="539"/>
      <c r="M685" s="540"/>
      <c r="N685" s="540"/>
      <c r="O685" s="541"/>
      <c r="P685" s="539"/>
      <c r="Q685" s="540"/>
      <c r="R685" s="540"/>
      <c r="S685" s="541"/>
      <c r="T685" s="538"/>
      <c r="U685" s="539"/>
      <c r="V685" s="541"/>
      <c r="W685" s="542"/>
      <c r="X685" s="543" t="s">
        <v>103</v>
      </c>
      <c r="Y685" s="542" t="str">
        <f t="shared" si="79"/>
        <v/>
      </c>
      <c r="Z685" s="499" t="str">
        <f ca="1">IF(F685="","",IF(VLOOKUP(F685,PROFILE!$B$6:$L$5000,11,FALSE)&lt;&gt;"OUT",VLOOKUP(F685,PROFILE!$B$6:$L$5000,9,FALSE)-NOW(),"OUT"))</f>
        <v/>
      </c>
      <c r="AA685" s="389" t="e">
        <f t="shared" si="80"/>
        <v>#VALUE!</v>
      </c>
      <c r="AB685" s="389">
        <v>685</v>
      </c>
      <c r="AE685" s="545"/>
      <c r="AF685" s="546"/>
      <c r="AH685" s="548"/>
      <c r="AI685" s="549"/>
      <c r="AK685" s="551"/>
      <c r="AL685" s="552"/>
      <c r="AN685" s="554"/>
      <c r="AO685" s="555"/>
      <c r="AP685" s="556"/>
      <c r="AQ685" s="557"/>
      <c r="AR685" s="558"/>
      <c r="AS685" s="497" t="str">
        <f t="shared" si="81"/>
        <v/>
      </c>
      <c r="AT685" s="498" t="str">
        <f t="shared" si="82"/>
        <v/>
      </c>
      <c r="AU685" s="498" t="str">
        <f t="shared" si="83"/>
        <v/>
      </c>
      <c r="AV685" s="498" t="str">
        <f t="shared" si="84"/>
        <v/>
      </c>
      <c r="AW685" s="498" t="str">
        <f t="shared" si="85"/>
        <v/>
      </c>
    </row>
    <row r="686" spans="6:49" ht="23.25" customHeight="1" x14ac:dyDescent="0.35">
      <c r="F686" s="535"/>
      <c r="G686" s="536" t="str">
        <f>IF(F686="","",IFERROR(VLOOKUP(F686,PROFILE!$B$6:$Z$1000,24,FALSE),""))</f>
        <v/>
      </c>
      <c r="H686" s="536" t="str">
        <f>IF(F686="","",IFERROR(VLOOKUP(F686,PROFILE!$B$6:$Z$1000,25,FALSE),""))</f>
        <v/>
      </c>
      <c r="I686" s="536" t="str">
        <f>IF(F686="","",IFERROR(VLOOKUP(F686,PROFILE!$B$6:$Z$1000,23,FALSE),""))</f>
        <v/>
      </c>
      <c r="J686" s="537" t="str">
        <f>IF(F686="","",IFERROR(VLOOKUP(F686,PROFILE!$B$6:$Z$1000,17,FALSE),""))</f>
        <v/>
      </c>
      <c r="K686" s="538"/>
      <c r="L686" s="539"/>
      <c r="M686" s="540"/>
      <c r="N686" s="540"/>
      <c r="O686" s="541"/>
      <c r="P686" s="539"/>
      <c r="Q686" s="540"/>
      <c r="R686" s="540"/>
      <c r="S686" s="541"/>
      <c r="T686" s="538"/>
      <c r="U686" s="539"/>
      <c r="V686" s="541"/>
      <c r="W686" s="542"/>
      <c r="X686" s="543" t="s">
        <v>103</v>
      </c>
      <c r="Y686" s="542" t="str">
        <f t="shared" si="79"/>
        <v/>
      </c>
      <c r="Z686" s="499" t="str">
        <f ca="1">IF(F686="","",IF(VLOOKUP(F686,PROFILE!$B$6:$L$5000,11,FALSE)&lt;&gt;"OUT",VLOOKUP(F686,PROFILE!$B$6:$L$5000,9,FALSE)-NOW(),"OUT"))</f>
        <v/>
      </c>
      <c r="AA686" s="389" t="e">
        <f t="shared" si="80"/>
        <v>#VALUE!</v>
      </c>
      <c r="AB686" s="389">
        <v>686</v>
      </c>
      <c r="AE686" s="545"/>
      <c r="AF686" s="546"/>
      <c r="AH686" s="548"/>
      <c r="AI686" s="549"/>
      <c r="AK686" s="551"/>
      <c r="AL686" s="552"/>
      <c r="AN686" s="554"/>
      <c r="AO686" s="555"/>
      <c r="AP686" s="556"/>
      <c r="AQ686" s="557"/>
      <c r="AR686" s="558"/>
      <c r="AS686" s="497" t="str">
        <f t="shared" si="81"/>
        <v/>
      </c>
      <c r="AT686" s="498" t="str">
        <f t="shared" si="82"/>
        <v/>
      </c>
      <c r="AU686" s="498" t="str">
        <f t="shared" si="83"/>
        <v/>
      </c>
      <c r="AV686" s="498" t="str">
        <f t="shared" si="84"/>
        <v/>
      </c>
      <c r="AW686" s="498" t="str">
        <f t="shared" si="85"/>
        <v/>
      </c>
    </row>
    <row r="687" spans="6:49" ht="23.25" customHeight="1" x14ac:dyDescent="0.35">
      <c r="F687" s="535"/>
      <c r="G687" s="536" t="str">
        <f>IF(F687="","",IFERROR(VLOOKUP(F687,PROFILE!$B$6:$Z$1000,24,FALSE),""))</f>
        <v/>
      </c>
      <c r="H687" s="536" t="str">
        <f>IF(F687="","",IFERROR(VLOOKUP(F687,PROFILE!$B$6:$Z$1000,25,FALSE),""))</f>
        <v/>
      </c>
      <c r="I687" s="536" t="str">
        <f>IF(F687="","",IFERROR(VLOOKUP(F687,PROFILE!$B$6:$Z$1000,23,FALSE),""))</f>
        <v/>
      </c>
      <c r="J687" s="537" t="str">
        <f>IF(F687="","",IFERROR(VLOOKUP(F687,PROFILE!$B$6:$Z$1000,17,FALSE),""))</f>
        <v/>
      </c>
      <c r="K687" s="538"/>
      <c r="L687" s="539"/>
      <c r="M687" s="540"/>
      <c r="N687" s="540"/>
      <c r="O687" s="541"/>
      <c r="P687" s="539"/>
      <c r="Q687" s="540"/>
      <c r="R687" s="540"/>
      <c r="S687" s="541"/>
      <c r="T687" s="538"/>
      <c r="U687" s="539"/>
      <c r="V687" s="541"/>
      <c r="W687" s="542"/>
      <c r="X687" s="543" t="s">
        <v>103</v>
      </c>
      <c r="Y687" s="542" t="str">
        <f t="shared" si="79"/>
        <v/>
      </c>
      <c r="Z687" s="499" t="str">
        <f ca="1">IF(F687="","",IF(VLOOKUP(F687,PROFILE!$B$6:$L$5000,11,FALSE)&lt;&gt;"OUT",VLOOKUP(F687,PROFILE!$B$6:$L$5000,9,FALSE)-NOW(),"OUT"))</f>
        <v/>
      </c>
      <c r="AA687" s="389" t="e">
        <f t="shared" si="80"/>
        <v>#VALUE!</v>
      </c>
      <c r="AB687" s="389">
        <v>687</v>
      </c>
      <c r="AE687" s="545"/>
      <c r="AF687" s="546"/>
      <c r="AH687" s="548"/>
      <c r="AI687" s="549"/>
      <c r="AK687" s="551"/>
      <c r="AL687" s="552"/>
      <c r="AN687" s="554"/>
      <c r="AO687" s="555"/>
      <c r="AP687" s="556"/>
      <c r="AQ687" s="557"/>
      <c r="AR687" s="558"/>
      <c r="AS687" s="497" t="str">
        <f t="shared" si="81"/>
        <v/>
      </c>
      <c r="AT687" s="498" t="str">
        <f t="shared" si="82"/>
        <v/>
      </c>
      <c r="AU687" s="498" t="str">
        <f t="shared" si="83"/>
        <v/>
      </c>
      <c r="AV687" s="498" t="str">
        <f t="shared" si="84"/>
        <v/>
      </c>
      <c r="AW687" s="498" t="str">
        <f t="shared" si="85"/>
        <v/>
      </c>
    </row>
    <row r="688" spans="6:49" ht="23.25" customHeight="1" x14ac:dyDescent="0.35">
      <c r="F688" s="535"/>
      <c r="G688" s="536" t="str">
        <f>IF(F688="","",IFERROR(VLOOKUP(F688,PROFILE!$B$6:$Z$1000,24,FALSE),""))</f>
        <v/>
      </c>
      <c r="H688" s="536" t="str">
        <f>IF(F688="","",IFERROR(VLOOKUP(F688,PROFILE!$B$6:$Z$1000,25,FALSE),""))</f>
        <v/>
      </c>
      <c r="I688" s="536" t="str">
        <f>IF(F688="","",IFERROR(VLOOKUP(F688,PROFILE!$B$6:$Z$1000,23,FALSE),""))</f>
        <v/>
      </c>
      <c r="J688" s="537" t="str">
        <f>IF(F688="","",IFERROR(VLOOKUP(F688,PROFILE!$B$6:$Z$1000,17,FALSE),""))</f>
        <v/>
      </c>
      <c r="K688" s="538"/>
      <c r="L688" s="539"/>
      <c r="M688" s="540"/>
      <c r="N688" s="540"/>
      <c r="O688" s="541"/>
      <c r="P688" s="539"/>
      <c r="Q688" s="540"/>
      <c r="R688" s="540"/>
      <c r="S688" s="541"/>
      <c r="T688" s="538"/>
      <c r="U688" s="539"/>
      <c r="V688" s="541"/>
      <c r="W688" s="542"/>
      <c r="X688" s="543" t="s">
        <v>103</v>
      </c>
      <c r="Y688" s="542" t="str">
        <f t="shared" si="79"/>
        <v/>
      </c>
      <c r="Z688" s="499" t="str">
        <f ca="1">IF(F688="","",IF(VLOOKUP(F688,PROFILE!$B$6:$L$5000,11,FALSE)&lt;&gt;"OUT",VLOOKUP(F688,PROFILE!$B$6:$L$5000,9,FALSE)-NOW(),"OUT"))</f>
        <v/>
      </c>
      <c r="AA688" s="389" t="e">
        <f t="shared" si="80"/>
        <v>#VALUE!</v>
      </c>
      <c r="AB688" s="389">
        <v>688</v>
      </c>
      <c r="AE688" s="545"/>
      <c r="AF688" s="546"/>
      <c r="AH688" s="548"/>
      <c r="AI688" s="549"/>
      <c r="AK688" s="551"/>
      <c r="AL688" s="552"/>
      <c r="AN688" s="554"/>
      <c r="AO688" s="555"/>
      <c r="AP688" s="556"/>
      <c r="AQ688" s="557"/>
      <c r="AR688" s="558"/>
      <c r="AS688" s="497" t="str">
        <f t="shared" si="81"/>
        <v/>
      </c>
      <c r="AT688" s="498" t="str">
        <f t="shared" si="82"/>
        <v/>
      </c>
      <c r="AU688" s="498" t="str">
        <f t="shared" si="83"/>
        <v/>
      </c>
      <c r="AV688" s="498" t="str">
        <f t="shared" si="84"/>
        <v/>
      </c>
      <c r="AW688" s="498" t="str">
        <f t="shared" si="85"/>
        <v/>
      </c>
    </row>
    <row r="689" spans="6:49" ht="23.25" customHeight="1" x14ac:dyDescent="0.35">
      <c r="F689" s="535"/>
      <c r="G689" s="536" t="str">
        <f>IF(F689="","",IFERROR(VLOOKUP(F689,PROFILE!$B$6:$Z$1000,24,FALSE),""))</f>
        <v/>
      </c>
      <c r="H689" s="536" t="str">
        <f>IF(F689="","",IFERROR(VLOOKUP(F689,PROFILE!$B$6:$Z$1000,25,FALSE),""))</f>
        <v/>
      </c>
      <c r="I689" s="536" t="str">
        <f>IF(F689="","",IFERROR(VLOOKUP(F689,PROFILE!$B$6:$Z$1000,23,FALSE),""))</f>
        <v/>
      </c>
      <c r="J689" s="537" t="str">
        <f>IF(F689="","",IFERROR(VLOOKUP(F689,PROFILE!$B$6:$Z$1000,17,FALSE),""))</f>
        <v/>
      </c>
      <c r="K689" s="538"/>
      <c r="L689" s="539"/>
      <c r="M689" s="540"/>
      <c r="N689" s="540"/>
      <c r="O689" s="541"/>
      <c r="P689" s="539"/>
      <c r="Q689" s="540"/>
      <c r="R689" s="540"/>
      <c r="S689" s="541"/>
      <c r="T689" s="538"/>
      <c r="U689" s="539"/>
      <c r="V689" s="541"/>
      <c r="W689" s="542"/>
      <c r="X689" s="543" t="s">
        <v>103</v>
      </c>
      <c r="Y689" s="542" t="str">
        <f t="shared" si="79"/>
        <v/>
      </c>
      <c r="Z689" s="499" t="str">
        <f ca="1">IF(F689="","",IF(VLOOKUP(F689,PROFILE!$B$6:$L$5000,11,FALSE)&lt;&gt;"OUT",VLOOKUP(F689,PROFILE!$B$6:$L$5000,9,FALSE)-NOW(),"OUT"))</f>
        <v/>
      </c>
      <c r="AA689" s="389" t="e">
        <f t="shared" si="80"/>
        <v>#VALUE!</v>
      </c>
      <c r="AB689" s="389">
        <v>689</v>
      </c>
      <c r="AE689" s="545"/>
      <c r="AF689" s="546"/>
      <c r="AH689" s="548"/>
      <c r="AI689" s="549"/>
      <c r="AK689" s="551"/>
      <c r="AL689" s="552"/>
      <c r="AN689" s="554"/>
      <c r="AO689" s="555"/>
      <c r="AP689" s="556"/>
      <c r="AQ689" s="557"/>
      <c r="AR689" s="558"/>
      <c r="AS689" s="497" t="str">
        <f t="shared" si="81"/>
        <v/>
      </c>
      <c r="AT689" s="498" t="str">
        <f t="shared" si="82"/>
        <v/>
      </c>
      <c r="AU689" s="498" t="str">
        <f t="shared" si="83"/>
        <v/>
      </c>
      <c r="AV689" s="498" t="str">
        <f t="shared" si="84"/>
        <v/>
      </c>
      <c r="AW689" s="498" t="str">
        <f t="shared" si="85"/>
        <v/>
      </c>
    </row>
    <row r="690" spans="6:49" ht="23.25" customHeight="1" x14ac:dyDescent="0.35">
      <c r="F690" s="535"/>
      <c r="G690" s="536" t="str">
        <f>IF(F690="","",IFERROR(VLOOKUP(F690,PROFILE!$B$6:$Z$1000,24,FALSE),""))</f>
        <v/>
      </c>
      <c r="H690" s="536" t="str">
        <f>IF(F690="","",IFERROR(VLOOKUP(F690,PROFILE!$B$6:$Z$1000,25,FALSE),""))</f>
        <v/>
      </c>
      <c r="I690" s="536" t="str">
        <f>IF(F690="","",IFERROR(VLOOKUP(F690,PROFILE!$B$6:$Z$1000,23,FALSE),""))</f>
        <v/>
      </c>
      <c r="J690" s="537" t="str">
        <f>IF(F690="","",IFERROR(VLOOKUP(F690,PROFILE!$B$6:$Z$1000,17,FALSE),""))</f>
        <v/>
      </c>
      <c r="K690" s="538"/>
      <c r="L690" s="539"/>
      <c r="M690" s="540"/>
      <c r="N690" s="540"/>
      <c r="O690" s="541"/>
      <c r="P690" s="539"/>
      <c r="Q690" s="540"/>
      <c r="R690" s="540"/>
      <c r="S690" s="541"/>
      <c r="T690" s="538"/>
      <c r="U690" s="539"/>
      <c r="V690" s="541"/>
      <c r="W690" s="542"/>
      <c r="X690" s="543" t="s">
        <v>103</v>
      </c>
      <c r="Y690" s="542" t="str">
        <f t="shared" ref="Y690:Y753" si="86">IF(F690="","","ยังไม่กำหนด")</f>
        <v/>
      </c>
      <c r="Z690" s="499" t="str">
        <f ca="1">IF(F690="","",IF(VLOOKUP(F690,PROFILE!$B$6:$L$5000,11,FALSE)&lt;&gt;"OUT",VLOOKUP(F690,PROFILE!$B$6:$L$5000,9,FALSE)-NOW(),"OUT"))</f>
        <v/>
      </c>
      <c r="AA690" s="389" t="e">
        <f t="shared" si="80"/>
        <v>#VALUE!</v>
      </c>
      <c r="AB690" s="389">
        <v>690</v>
      </c>
      <c r="AE690" s="545"/>
      <c r="AF690" s="546"/>
      <c r="AH690" s="548"/>
      <c r="AI690" s="549"/>
      <c r="AK690" s="551"/>
      <c r="AL690" s="552"/>
      <c r="AN690" s="554"/>
      <c r="AO690" s="555"/>
      <c r="AP690" s="556"/>
      <c r="AQ690" s="557"/>
      <c r="AR690" s="558"/>
      <c r="AS690" s="497" t="str">
        <f t="shared" si="81"/>
        <v/>
      </c>
      <c r="AT690" s="498" t="str">
        <f t="shared" si="82"/>
        <v/>
      </c>
      <c r="AU690" s="498" t="str">
        <f t="shared" si="83"/>
        <v/>
      </c>
      <c r="AV690" s="498" t="str">
        <f t="shared" si="84"/>
        <v/>
      </c>
      <c r="AW690" s="498" t="str">
        <f t="shared" si="85"/>
        <v/>
      </c>
    </row>
    <row r="691" spans="6:49" ht="23.25" customHeight="1" x14ac:dyDescent="0.35">
      <c r="F691" s="535"/>
      <c r="G691" s="536" t="str">
        <f>IF(F691="","",IFERROR(VLOOKUP(F691,PROFILE!$B$6:$Z$1000,24,FALSE),""))</f>
        <v/>
      </c>
      <c r="H691" s="536" t="str">
        <f>IF(F691="","",IFERROR(VLOOKUP(F691,PROFILE!$B$6:$Z$1000,25,FALSE),""))</f>
        <v/>
      </c>
      <c r="I691" s="536" t="str">
        <f>IF(F691="","",IFERROR(VLOOKUP(F691,PROFILE!$B$6:$Z$1000,23,FALSE),""))</f>
        <v/>
      </c>
      <c r="J691" s="537" t="str">
        <f>IF(F691="","",IFERROR(VLOOKUP(F691,PROFILE!$B$6:$Z$1000,17,FALSE),""))</f>
        <v/>
      </c>
      <c r="K691" s="538"/>
      <c r="L691" s="539"/>
      <c r="M691" s="540"/>
      <c r="N691" s="540"/>
      <c r="O691" s="541"/>
      <c r="P691" s="539"/>
      <c r="Q691" s="540"/>
      <c r="R691" s="540"/>
      <c r="S691" s="541"/>
      <c r="T691" s="538"/>
      <c r="U691" s="539"/>
      <c r="V691" s="541"/>
      <c r="W691" s="542"/>
      <c r="X691" s="543" t="s">
        <v>103</v>
      </c>
      <c r="Y691" s="542" t="str">
        <f t="shared" si="86"/>
        <v/>
      </c>
      <c r="Z691" s="499" t="str">
        <f ca="1">IF(F691="","",IF(VLOOKUP(F691,PROFILE!$B$6:$L$5000,11,FALSE)&lt;&gt;"OUT",VLOOKUP(F691,PROFILE!$B$6:$L$5000,9,FALSE)-NOW(),"OUT"))</f>
        <v/>
      </c>
      <c r="AA691" s="389" t="e">
        <f t="shared" si="80"/>
        <v>#VALUE!</v>
      </c>
      <c r="AB691" s="389">
        <v>691</v>
      </c>
      <c r="AE691" s="545"/>
      <c r="AF691" s="546"/>
      <c r="AH691" s="548"/>
      <c r="AI691" s="549"/>
      <c r="AK691" s="551"/>
      <c r="AL691" s="552"/>
      <c r="AN691" s="554"/>
      <c r="AO691" s="555"/>
      <c r="AP691" s="556"/>
      <c r="AQ691" s="557"/>
      <c r="AR691" s="558"/>
      <c r="AS691" s="497" t="str">
        <f t="shared" si="81"/>
        <v/>
      </c>
      <c r="AT691" s="498" t="str">
        <f t="shared" si="82"/>
        <v/>
      </c>
      <c r="AU691" s="498" t="str">
        <f t="shared" si="83"/>
        <v/>
      </c>
      <c r="AV691" s="498" t="str">
        <f t="shared" si="84"/>
        <v/>
      </c>
      <c r="AW691" s="498" t="str">
        <f t="shared" si="85"/>
        <v/>
      </c>
    </row>
    <row r="692" spans="6:49" ht="23.25" customHeight="1" x14ac:dyDescent="0.35">
      <c r="F692" s="535"/>
      <c r="G692" s="536" t="str">
        <f>IF(F692="","",IFERROR(VLOOKUP(F692,PROFILE!$B$6:$Z$1000,24,FALSE),""))</f>
        <v/>
      </c>
      <c r="H692" s="536" t="str">
        <f>IF(F692="","",IFERROR(VLOOKUP(F692,PROFILE!$B$6:$Z$1000,25,FALSE),""))</f>
        <v/>
      </c>
      <c r="I692" s="536" t="str">
        <f>IF(F692="","",IFERROR(VLOOKUP(F692,PROFILE!$B$6:$Z$1000,23,FALSE),""))</f>
        <v/>
      </c>
      <c r="J692" s="537" t="str">
        <f>IF(F692="","",IFERROR(VLOOKUP(F692,PROFILE!$B$6:$Z$1000,17,FALSE),""))</f>
        <v/>
      </c>
      <c r="K692" s="538"/>
      <c r="L692" s="539"/>
      <c r="M692" s="540"/>
      <c r="N692" s="540"/>
      <c r="O692" s="541"/>
      <c r="P692" s="539"/>
      <c r="Q692" s="540"/>
      <c r="R692" s="540"/>
      <c r="S692" s="541"/>
      <c r="T692" s="538"/>
      <c r="U692" s="539"/>
      <c r="V692" s="541"/>
      <c r="W692" s="542"/>
      <c r="X692" s="543" t="s">
        <v>103</v>
      </c>
      <c r="Y692" s="542" t="str">
        <f t="shared" si="86"/>
        <v/>
      </c>
      <c r="Z692" s="499" t="str">
        <f ca="1">IF(F692="","",IF(VLOOKUP(F692,PROFILE!$B$6:$L$5000,11,FALSE)&lt;&gt;"OUT",VLOOKUP(F692,PROFILE!$B$6:$L$5000,9,FALSE)-NOW(),"OUT"))</f>
        <v/>
      </c>
      <c r="AA692" s="389" t="e">
        <f t="shared" si="80"/>
        <v>#VALUE!</v>
      </c>
      <c r="AB692" s="389">
        <v>692</v>
      </c>
      <c r="AE692" s="545"/>
      <c r="AF692" s="546"/>
      <c r="AH692" s="548"/>
      <c r="AI692" s="549"/>
      <c r="AK692" s="551"/>
      <c r="AL692" s="552"/>
      <c r="AN692" s="554"/>
      <c r="AO692" s="555"/>
      <c r="AP692" s="556"/>
      <c r="AQ692" s="557"/>
      <c r="AR692" s="558"/>
      <c r="AS692" s="497" t="str">
        <f t="shared" si="81"/>
        <v/>
      </c>
      <c r="AT692" s="498" t="str">
        <f t="shared" si="82"/>
        <v/>
      </c>
      <c r="AU692" s="498" t="str">
        <f t="shared" si="83"/>
        <v/>
      </c>
      <c r="AV692" s="498" t="str">
        <f t="shared" si="84"/>
        <v/>
      </c>
      <c r="AW692" s="498" t="str">
        <f t="shared" si="85"/>
        <v/>
      </c>
    </row>
    <row r="693" spans="6:49" ht="23.25" customHeight="1" x14ac:dyDescent="0.35">
      <c r="F693" s="535"/>
      <c r="G693" s="536" t="str">
        <f>IF(F693="","",IFERROR(VLOOKUP(F693,PROFILE!$B$6:$Z$1000,24,FALSE),""))</f>
        <v/>
      </c>
      <c r="H693" s="536" t="str">
        <f>IF(F693="","",IFERROR(VLOOKUP(F693,PROFILE!$B$6:$Z$1000,25,FALSE),""))</f>
        <v/>
      </c>
      <c r="I693" s="536" t="str">
        <f>IF(F693="","",IFERROR(VLOOKUP(F693,PROFILE!$B$6:$Z$1000,23,FALSE),""))</f>
        <v/>
      </c>
      <c r="J693" s="537" t="str">
        <f>IF(F693="","",IFERROR(VLOOKUP(F693,PROFILE!$B$6:$Z$1000,17,FALSE),""))</f>
        <v/>
      </c>
      <c r="K693" s="538"/>
      <c r="L693" s="539"/>
      <c r="M693" s="540"/>
      <c r="N693" s="540"/>
      <c r="O693" s="541"/>
      <c r="P693" s="539"/>
      <c r="Q693" s="540"/>
      <c r="R693" s="540"/>
      <c r="S693" s="541"/>
      <c r="T693" s="538"/>
      <c r="U693" s="539"/>
      <c r="V693" s="541"/>
      <c r="W693" s="542"/>
      <c r="X693" s="543" t="s">
        <v>103</v>
      </c>
      <c r="Y693" s="542" t="str">
        <f t="shared" si="86"/>
        <v/>
      </c>
      <c r="Z693" s="499" t="str">
        <f ca="1">IF(F693="","",IF(VLOOKUP(F693,PROFILE!$B$6:$L$5000,11,FALSE)&lt;&gt;"OUT",VLOOKUP(F693,PROFILE!$B$6:$L$5000,9,FALSE)-NOW(),"OUT"))</f>
        <v/>
      </c>
      <c r="AA693" s="389" t="e">
        <f t="shared" si="80"/>
        <v>#VALUE!</v>
      </c>
      <c r="AB693" s="389">
        <v>693</v>
      </c>
      <c r="AE693" s="545"/>
      <c r="AF693" s="546"/>
      <c r="AH693" s="548"/>
      <c r="AI693" s="549"/>
      <c r="AK693" s="551"/>
      <c r="AL693" s="552"/>
      <c r="AN693" s="554"/>
      <c r="AO693" s="555"/>
      <c r="AP693" s="556"/>
      <c r="AQ693" s="557"/>
      <c r="AR693" s="558"/>
      <c r="AS693" s="497" t="str">
        <f t="shared" si="81"/>
        <v/>
      </c>
      <c r="AT693" s="498" t="str">
        <f t="shared" si="82"/>
        <v/>
      </c>
      <c r="AU693" s="498" t="str">
        <f t="shared" si="83"/>
        <v/>
      </c>
      <c r="AV693" s="498" t="str">
        <f t="shared" si="84"/>
        <v/>
      </c>
      <c r="AW693" s="498" t="str">
        <f t="shared" si="85"/>
        <v/>
      </c>
    </row>
    <row r="694" spans="6:49" ht="23.25" customHeight="1" x14ac:dyDescent="0.35">
      <c r="F694" s="535"/>
      <c r="G694" s="536" t="str">
        <f>IF(F694="","",IFERROR(VLOOKUP(F694,PROFILE!$B$6:$Z$1000,24,FALSE),""))</f>
        <v/>
      </c>
      <c r="H694" s="536" t="str">
        <f>IF(F694="","",IFERROR(VLOOKUP(F694,PROFILE!$B$6:$Z$1000,25,FALSE),""))</f>
        <v/>
      </c>
      <c r="I694" s="536" t="str">
        <f>IF(F694="","",IFERROR(VLOOKUP(F694,PROFILE!$B$6:$Z$1000,23,FALSE),""))</f>
        <v/>
      </c>
      <c r="J694" s="537" t="str">
        <f>IF(F694="","",IFERROR(VLOOKUP(F694,PROFILE!$B$6:$Z$1000,17,FALSE),""))</f>
        <v/>
      </c>
      <c r="K694" s="538"/>
      <c r="L694" s="539"/>
      <c r="M694" s="540"/>
      <c r="N694" s="540"/>
      <c r="O694" s="541"/>
      <c r="P694" s="539"/>
      <c r="Q694" s="540"/>
      <c r="R694" s="540"/>
      <c r="S694" s="541"/>
      <c r="T694" s="538"/>
      <c r="U694" s="539"/>
      <c r="V694" s="541"/>
      <c r="W694" s="542"/>
      <c r="X694" s="543" t="s">
        <v>103</v>
      </c>
      <c r="Y694" s="542" t="str">
        <f t="shared" si="86"/>
        <v/>
      </c>
      <c r="Z694" s="499" t="str">
        <f ca="1">IF(F694="","",IF(VLOOKUP(F694,PROFILE!$B$6:$L$5000,11,FALSE)&lt;&gt;"OUT",VLOOKUP(F694,PROFILE!$B$6:$L$5000,9,FALSE)-NOW(),"OUT"))</f>
        <v/>
      </c>
      <c r="AA694" s="389" t="e">
        <f t="shared" si="80"/>
        <v>#VALUE!</v>
      </c>
      <c r="AB694" s="389">
        <v>694</v>
      </c>
      <c r="AE694" s="545"/>
      <c r="AF694" s="546"/>
      <c r="AH694" s="548"/>
      <c r="AI694" s="549"/>
      <c r="AK694" s="551"/>
      <c r="AL694" s="552"/>
      <c r="AN694" s="554"/>
      <c r="AO694" s="555"/>
      <c r="AP694" s="556"/>
      <c r="AQ694" s="557"/>
      <c r="AR694" s="558"/>
      <c r="AS694" s="497" t="str">
        <f t="shared" si="81"/>
        <v/>
      </c>
      <c r="AT694" s="498" t="str">
        <f t="shared" si="82"/>
        <v/>
      </c>
      <c r="AU694" s="498" t="str">
        <f t="shared" si="83"/>
        <v/>
      </c>
      <c r="AV694" s="498" t="str">
        <f t="shared" si="84"/>
        <v/>
      </c>
      <c r="AW694" s="498" t="str">
        <f t="shared" si="85"/>
        <v/>
      </c>
    </row>
    <row r="695" spans="6:49" ht="23.25" customHeight="1" x14ac:dyDescent="0.35">
      <c r="F695" s="535"/>
      <c r="G695" s="536" t="str">
        <f>IF(F695="","",IFERROR(VLOOKUP(F695,PROFILE!$B$6:$Z$1000,24,FALSE),""))</f>
        <v/>
      </c>
      <c r="H695" s="536" t="str">
        <f>IF(F695="","",IFERROR(VLOOKUP(F695,PROFILE!$B$6:$Z$1000,25,FALSE),""))</f>
        <v/>
      </c>
      <c r="I695" s="536" t="str">
        <f>IF(F695="","",IFERROR(VLOOKUP(F695,PROFILE!$B$6:$Z$1000,23,FALSE),""))</f>
        <v/>
      </c>
      <c r="J695" s="537" t="str">
        <f>IF(F695="","",IFERROR(VLOOKUP(F695,PROFILE!$B$6:$Z$1000,17,FALSE),""))</f>
        <v/>
      </c>
      <c r="K695" s="538"/>
      <c r="L695" s="539"/>
      <c r="M695" s="540"/>
      <c r="N695" s="540"/>
      <c r="O695" s="541"/>
      <c r="P695" s="539"/>
      <c r="Q695" s="540"/>
      <c r="R695" s="540"/>
      <c r="S695" s="541"/>
      <c r="T695" s="538"/>
      <c r="U695" s="539"/>
      <c r="V695" s="541"/>
      <c r="W695" s="542"/>
      <c r="X695" s="543" t="s">
        <v>103</v>
      </c>
      <c r="Y695" s="542" t="str">
        <f t="shared" si="86"/>
        <v/>
      </c>
      <c r="Z695" s="499" t="str">
        <f ca="1">IF(F695="","",IF(VLOOKUP(F695,PROFILE!$B$6:$L$5000,11,FALSE)&lt;&gt;"OUT",VLOOKUP(F695,PROFILE!$B$6:$L$5000,9,FALSE)-NOW(),"OUT"))</f>
        <v/>
      </c>
      <c r="AA695" s="389" t="e">
        <f t="shared" si="80"/>
        <v>#VALUE!</v>
      </c>
      <c r="AB695" s="389">
        <v>695</v>
      </c>
      <c r="AE695" s="545"/>
      <c r="AF695" s="546"/>
      <c r="AH695" s="548"/>
      <c r="AI695" s="549"/>
      <c r="AK695" s="551"/>
      <c r="AL695" s="552"/>
      <c r="AN695" s="554"/>
      <c r="AO695" s="555"/>
      <c r="AP695" s="556"/>
      <c r="AQ695" s="557"/>
      <c r="AR695" s="558"/>
      <c r="AS695" s="497" t="str">
        <f t="shared" si="81"/>
        <v/>
      </c>
      <c r="AT695" s="498" t="str">
        <f t="shared" si="82"/>
        <v/>
      </c>
      <c r="AU695" s="498" t="str">
        <f t="shared" si="83"/>
        <v/>
      </c>
      <c r="AV695" s="498" t="str">
        <f t="shared" si="84"/>
        <v/>
      </c>
      <c r="AW695" s="498" t="str">
        <f t="shared" si="85"/>
        <v/>
      </c>
    </row>
    <row r="696" spans="6:49" ht="23.25" customHeight="1" x14ac:dyDescent="0.35">
      <c r="F696" s="535"/>
      <c r="G696" s="536" t="str">
        <f>IF(F696="","",IFERROR(VLOOKUP(F696,PROFILE!$B$6:$Z$1000,24,FALSE),""))</f>
        <v/>
      </c>
      <c r="H696" s="536" t="str">
        <f>IF(F696="","",IFERROR(VLOOKUP(F696,PROFILE!$B$6:$Z$1000,25,FALSE),""))</f>
        <v/>
      </c>
      <c r="I696" s="536" t="str">
        <f>IF(F696="","",IFERROR(VLOOKUP(F696,PROFILE!$B$6:$Z$1000,23,FALSE),""))</f>
        <v/>
      </c>
      <c r="J696" s="537" t="str">
        <f>IF(F696="","",IFERROR(VLOOKUP(F696,PROFILE!$B$6:$Z$1000,17,FALSE),""))</f>
        <v/>
      </c>
      <c r="K696" s="538"/>
      <c r="L696" s="539"/>
      <c r="M696" s="540"/>
      <c r="N696" s="540"/>
      <c r="O696" s="541"/>
      <c r="P696" s="539"/>
      <c r="Q696" s="540"/>
      <c r="R696" s="540"/>
      <c r="S696" s="541"/>
      <c r="T696" s="538"/>
      <c r="U696" s="539"/>
      <c r="V696" s="541"/>
      <c r="W696" s="542"/>
      <c r="X696" s="543" t="s">
        <v>103</v>
      </c>
      <c r="Y696" s="542" t="str">
        <f t="shared" si="86"/>
        <v/>
      </c>
      <c r="Z696" s="499" t="str">
        <f ca="1">IF(F696="","",IF(VLOOKUP(F696,PROFILE!$B$6:$L$5000,11,FALSE)&lt;&gt;"OUT",VLOOKUP(F696,PROFILE!$B$6:$L$5000,9,FALSE)-NOW(),"OUT"))</f>
        <v/>
      </c>
      <c r="AA696" s="389" t="e">
        <f t="shared" si="80"/>
        <v>#VALUE!</v>
      </c>
      <c r="AB696" s="389">
        <v>696</v>
      </c>
      <c r="AE696" s="545"/>
      <c r="AF696" s="546"/>
      <c r="AH696" s="548"/>
      <c r="AI696" s="549"/>
      <c r="AK696" s="551"/>
      <c r="AL696" s="552"/>
      <c r="AN696" s="554"/>
      <c r="AO696" s="555"/>
      <c r="AP696" s="556"/>
      <c r="AQ696" s="557"/>
      <c r="AR696" s="558"/>
      <c r="AS696" s="497" t="str">
        <f t="shared" si="81"/>
        <v/>
      </c>
      <c r="AT696" s="498" t="str">
        <f t="shared" si="82"/>
        <v/>
      </c>
      <c r="AU696" s="498" t="str">
        <f t="shared" si="83"/>
        <v/>
      </c>
      <c r="AV696" s="498" t="str">
        <f t="shared" si="84"/>
        <v/>
      </c>
      <c r="AW696" s="498" t="str">
        <f t="shared" si="85"/>
        <v/>
      </c>
    </row>
    <row r="697" spans="6:49" ht="23.25" customHeight="1" x14ac:dyDescent="0.35">
      <c r="F697" s="535"/>
      <c r="G697" s="536" t="str">
        <f>IF(F697="","",IFERROR(VLOOKUP(F697,PROFILE!$B$6:$Z$1000,24,FALSE),""))</f>
        <v/>
      </c>
      <c r="H697" s="536" t="str">
        <f>IF(F697="","",IFERROR(VLOOKUP(F697,PROFILE!$B$6:$Z$1000,25,FALSE),""))</f>
        <v/>
      </c>
      <c r="I697" s="536" t="str">
        <f>IF(F697="","",IFERROR(VLOOKUP(F697,PROFILE!$B$6:$Z$1000,23,FALSE),""))</f>
        <v/>
      </c>
      <c r="J697" s="537" t="str">
        <f>IF(F697="","",IFERROR(VLOOKUP(F697,PROFILE!$B$6:$Z$1000,17,FALSE),""))</f>
        <v/>
      </c>
      <c r="K697" s="538"/>
      <c r="L697" s="539"/>
      <c r="M697" s="540"/>
      <c r="N697" s="540"/>
      <c r="O697" s="541"/>
      <c r="P697" s="539"/>
      <c r="Q697" s="540"/>
      <c r="R697" s="540"/>
      <c r="S697" s="541"/>
      <c r="T697" s="538"/>
      <c r="U697" s="539"/>
      <c r="V697" s="541"/>
      <c r="W697" s="542"/>
      <c r="X697" s="543" t="s">
        <v>103</v>
      </c>
      <c r="Y697" s="542" t="str">
        <f t="shared" si="86"/>
        <v/>
      </c>
      <c r="Z697" s="499" t="str">
        <f ca="1">IF(F697="","",IF(VLOOKUP(F697,PROFILE!$B$6:$L$5000,11,FALSE)&lt;&gt;"OUT",VLOOKUP(F697,PROFILE!$B$6:$L$5000,9,FALSE)-NOW(),"OUT"))</f>
        <v/>
      </c>
      <c r="AA697" s="389" t="e">
        <f t="shared" si="80"/>
        <v>#VALUE!</v>
      </c>
      <c r="AB697" s="389">
        <v>697</v>
      </c>
      <c r="AE697" s="545"/>
      <c r="AF697" s="546"/>
      <c r="AH697" s="548"/>
      <c r="AI697" s="549"/>
      <c r="AK697" s="551"/>
      <c r="AL697" s="552"/>
      <c r="AN697" s="554"/>
      <c r="AO697" s="555"/>
      <c r="AP697" s="556"/>
      <c r="AQ697" s="557"/>
      <c r="AR697" s="558"/>
      <c r="AS697" s="497" t="str">
        <f t="shared" si="81"/>
        <v/>
      </c>
      <c r="AT697" s="498" t="str">
        <f t="shared" si="82"/>
        <v/>
      </c>
      <c r="AU697" s="498" t="str">
        <f t="shared" si="83"/>
        <v/>
      </c>
      <c r="AV697" s="498" t="str">
        <f t="shared" si="84"/>
        <v/>
      </c>
      <c r="AW697" s="498" t="str">
        <f t="shared" si="85"/>
        <v/>
      </c>
    </row>
    <row r="698" spans="6:49" ht="23.25" customHeight="1" x14ac:dyDescent="0.35">
      <c r="F698" s="535"/>
      <c r="G698" s="536" t="str">
        <f>IF(F698="","",IFERROR(VLOOKUP(F698,PROFILE!$B$6:$Z$1000,24,FALSE),""))</f>
        <v/>
      </c>
      <c r="H698" s="536" t="str">
        <f>IF(F698="","",IFERROR(VLOOKUP(F698,PROFILE!$B$6:$Z$1000,25,FALSE),""))</f>
        <v/>
      </c>
      <c r="I698" s="536" t="str">
        <f>IF(F698="","",IFERROR(VLOOKUP(F698,PROFILE!$B$6:$Z$1000,23,FALSE),""))</f>
        <v/>
      </c>
      <c r="J698" s="537" t="str">
        <f>IF(F698="","",IFERROR(VLOOKUP(F698,PROFILE!$B$6:$Z$1000,17,FALSE),""))</f>
        <v/>
      </c>
      <c r="K698" s="538"/>
      <c r="L698" s="539"/>
      <c r="M698" s="540"/>
      <c r="N698" s="540"/>
      <c r="O698" s="541"/>
      <c r="P698" s="539"/>
      <c r="Q698" s="540"/>
      <c r="R698" s="540"/>
      <c r="S698" s="541"/>
      <c r="T698" s="538"/>
      <c r="U698" s="539"/>
      <c r="V698" s="541"/>
      <c r="W698" s="542"/>
      <c r="X698" s="543" t="s">
        <v>103</v>
      </c>
      <c r="Y698" s="542" t="str">
        <f t="shared" si="86"/>
        <v/>
      </c>
      <c r="Z698" s="499" t="str">
        <f ca="1">IF(F698="","",IF(VLOOKUP(F698,PROFILE!$B$6:$L$5000,11,FALSE)&lt;&gt;"OUT",VLOOKUP(F698,PROFILE!$B$6:$L$5000,9,FALSE)-NOW(),"OUT"))</f>
        <v/>
      </c>
      <c r="AA698" s="389" t="e">
        <f t="shared" si="80"/>
        <v>#VALUE!</v>
      </c>
      <c r="AB698" s="389">
        <v>698</v>
      </c>
      <c r="AE698" s="545"/>
      <c r="AF698" s="546"/>
      <c r="AH698" s="548"/>
      <c r="AI698" s="549"/>
      <c r="AK698" s="551"/>
      <c r="AL698" s="552"/>
      <c r="AN698" s="554"/>
      <c r="AO698" s="555"/>
      <c r="AP698" s="556"/>
      <c r="AQ698" s="557"/>
      <c r="AR698" s="558"/>
      <c r="AS698" s="497" t="str">
        <f t="shared" si="81"/>
        <v/>
      </c>
      <c r="AT698" s="498" t="str">
        <f t="shared" si="82"/>
        <v/>
      </c>
      <c r="AU698" s="498" t="str">
        <f t="shared" si="83"/>
        <v/>
      </c>
      <c r="AV698" s="498" t="str">
        <f t="shared" si="84"/>
        <v/>
      </c>
      <c r="AW698" s="498" t="str">
        <f t="shared" si="85"/>
        <v/>
      </c>
    </row>
    <row r="699" spans="6:49" ht="23.25" customHeight="1" x14ac:dyDescent="0.35">
      <c r="F699" s="535"/>
      <c r="G699" s="536" t="str">
        <f>IF(F699="","",IFERROR(VLOOKUP(F699,PROFILE!$B$6:$Z$1000,24,FALSE),""))</f>
        <v/>
      </c>
      <c r="H699" s="536" t="str">
        <f>IF(F699="","",IFERROR(VLOOKUP(F699,PROFILE!$B$6:$Z$1000,25,FALSE),""))</f>
        <v/>
      </c>
      <c r="I699" s="536" t="str">
        <f>IF(F699="","",IFERROR(VLOOKUP(F699,PROFILE!$B$6:$Z$1000,23,FALSE),""))</f>
        <v/>
      </c>
      <c r="J699" s="537" t="str">
        <f>IF(F699="","",IFERROR(VLOOKUP(F699,PROFILE!$B$6:$Z$1000,17,FALSE),""))</f>
        <v/>
      </c>
      <c r="K699" s="538"/>
      <c r="L699" s="539"/>
      <c r="M699" s="540"/>
      <c r="N699" s="540"/>
      <c r="O699" s="541"/>
      <c r="P699" s="539"/>
      <c r="Q699" s="540"/>
      <c r="R699" s="540"/>
      <c r="S699" s="541"/>
      <c r="T699" s="538"/>
      <c r="U699" s="539"/>
      <c r="V699" s="541"/>
      <c r="W699" s="542"/>
      <c r="X699" s="543" t="s">
        <v>103</v>
      </c>
      <c r="Y699" s="542" t="str">
        <f t="shared" si="86"/>
        <v/>
      </c>
      <c r="Z699" s="499" t="str">
        <f ca="1">IF(F699="","",IF(VLOOKUP(F699,PROFILE!$B$6:$L$5000,11,FALSE)&lt;&gt;"OUT",VLOOKUP(F699,PROFILE!$B$6:$L$5000,9,FALSE)-NOW(),"OUT"))</f>
        <v/>
      </c>
      <c r="AA699" s="389" t="e">
        <f t="shared" si="80"/>
        <v>#VALUE!</v>
      </c>
      <c r="AB699" s="389">
        <v>699</v>
      </c>
      <c r="AE699" s="545"/>
      <c r="AF699" s="546"/>
      <c r="AH699" s="548"/>
      <c r="AI699" s="549"/>
      <c r="AK699" s="551"/>
      <c r="AL699" s="552"/>
      <c r="AN699" s="554"/>
      <c r="AO699" s="555"/>
      <c r="AP699" s="556"/>
      <c r="AQ699" s="557"/>
      <c r="AR699" s="558"/>
      <c r="AS699" s="497" t="str">
        <f t="shared" si="81"/>
        <v/>
      </c>
      <c r="AT699" s="498" t="str">
        <f t="shared" si="82"/>
        <v/>
      </c>
      <c r="AU699" s="498" t="str">
        <f t="shared" si="83"/>
        <v/>
      </c>
      <c r="AV699" s="498" t="str">
        <f t="shared" si="84"/>
        <v/>
      </c>
      <c r="AW699" s="498" t="str">
        <f t="shared" si="85"/>
        <v/>
      </c>
    </row>
    <row r="700" spans="6:49" ht="23.25" customHeight="1" x14ac:dyDescent="0.35">
      <c r="F700" s="535"/>
      <c r="G700" s="536" t="str">
        <f>IF(F700="","",IFERROR(VLOOKUP(F700,PROFILE!$B$6:$Z$1000,24,FALSE),""))</f>
        <v/>
      </c>
      <c r="H700" s="536" t="str">
        <f>IF(F700="","",IFERROR(VLOOKUP(F700,PROFILE!$B$6:$Z$1000,25,FALSE),""))</f>
        <v/>
      </c>
      <c r="I700" s="536" t="str">
        <f>IF(F700="","",IFERROR(VLOOKUP(F700,PROFILE!$B$6:$Z$1000,23,FALSE),""))</f>
        <v/>
      </c>
      <c r="J700" s="537" t="str">
        <f>IF(F700="","",IFERROR(VLOOKUP(F700,PROFILE!$B$6:$Z$1000,17,FALSE),""))</f>
        <v/>
      </c>
      <c r="K700" s="538"/>
      <c r="L700" s="539"/>
      <c r="M700" s="540"/>
      <c r="N700" s="540"/>
      <c r="O700" s="541"/>
      <c r="P700" s="539"/>
      <c r="Q700" s="540"/>
      <c r="R700" s="540"/>
      <c r="S700" s="541"/>
      <c r="T700" s="538"/>
      <c r="U700" s="539"/>
      <c r="V700" s="541"/>
      <c r="W700" s="542"/>
      <c r="X700" s="543" t="s">
        <v>103</v>
      </c>
      <c r="Y700" s="542" t="str">
        <f t="shared" si="86"/>
        <v/>
      </c>
      <c r="Z700" s="499" t="str">
        <f ca="1">IF(F700="","",IF(VLOOKUP(F700,PROFILE!$B$6:$L$5000,11,FALSE)&lt;&gt;"OUT",VLOOKUP(F700,PROFILE!$B$6:$L$5000,9,FALSE)-NOW(),"OUT"))</f>
        <v/>
      </c>
      <c r="AA700" s="389" t="e">
        <f t="shared" si="80"/>
        <v>#VALUE!</v>
      </c>
      <c r="AB700" s="389">
        <v>700</v>
      </c>
      <c r="AE700" s="545"/>
      <c r="AF700" s="546"/>
      <c r="AH700" s="548"/>
      <c r="AI700" s="549"/>
      <c r="AK700" s="551"/>
      <c r="AL700" s="552"/>
      <c r="AN700" s="554"/>
      <c r="AO700" s="555"/>
      <c r="AP700" s="556"/>
      <c r="AQ700" s="557"/>
      <c r="AR700" s="558"/>
      <c r="AS700" s="497" t="str">
        <f t="shared" si="81"/>
        <v/>
      </c>
      <c r="AT700" s="498" t="str">
        <f t="shared" si="82"/>
        <v/>
      </c>
      <c r="AU700" s="498" t="str">
        <f t="shared" si="83"/>
        <v/>
      </c>
      <c r="AV700" s="498" t="str">
        <f t="shared" si="84"/>
        <v/>
      </c>
      <c r="AW700" s="498" t="str">
        <f t="shared" si="85"/>
        <v/>
      </c>
    </row>
    <row r="701" spans="6:49" ht="23.25" customHeight="1" x14ac:dyDescent="0.35">
      <c r="F701" s="535"/>
      <c r="G701" s="536" t="str">
        <f>IF(F701="","",IFERROR(VLOOKUP(F701,PROFILE!$B$6:$Z$1000,24,FALSE),""))</f>
        <v/>
      </c>
      <c r="H701" s="536" t="str">
        <f>IF(F701="","",IFERROR(VLOOKUP(F701,PROFILE!$B$6:$Z$1000,25,FALSE),""))</f>
        <v/>
      </c>
      <c r="I701" s="536" t="str">
        <f>IF(F701="","",IFERROR(VLOOKUP(F701,PROFILE!$B$6:$Z$1000,23,FALSE),""))</f>
        <v/>
      </c>
      <c r="J701" s="537" t="str">
        <f>IF(F701="","",IFERROR(VLOOKUP(F701,PROFILE!$B$6:$Z$1000,17,FALSE),""))</f>
        <v/>
      </c>
      <c r="K701" s="538"/>
      <c r="L701" s="539"/>
      <c r="M701" s="540"/>
      <c r="N701" s="540"/>
      <c r="O701" s="541"/>
      <c r="P701" s="539"/>
      <c r="Q701" s="540"/>
      <c r="R701" s="540"/>
      <c r="S701" s="541"/>
      <c r="T701" s="538"/>
      <c r="U701" s="539"/>
      <c r="V701" s="541"/>
      <c r="W701" s="542"/>
      <c r="X701" s="543" t="s">
        <v>103</v>
      </c>
      <c r="Y701" s="542" t="str">
        <f t="shared" si="86"/>
        <v/>
      </c>
      <c r="Z701" s="499" t="str">
        <f ca="1">IF(F701="","",IF(VLOOKUP(F701,PROFILE!$B$6:$L$5000,11,FALSE)&lt;&gt;"OUT",VLOOKUP(F701,PROFILE!$B$6:$L$5000,9,FALSE)-NOW(),"OUT"))</f>
        <v/>
      </c>
      <c r="AA701" s="389" t="e">
        <f t="shared" si="80"/>
        <v>#VALUE!</v>
      </c>
      <c r="AB701" s="389">
        <v>701</v>
      </c>
      <c r="AE701" s="545"/>
      <c r="AF701" s="546"/>
      <c r="AH701" s="548"/>
      <c r="AI701" s="549"/>
      <c r="AK701" s="551"/>
      <c r="AL701" s="552"/>
      <c r="AN701" s="554"/>
      <c r="AO701" s="555"/>
      <c r="AP701" s="556"/>
      <c r="AQ701" s="557"/>
      <c r="AR701" s="558"/>
      <c r="AS701" s="497" t="str">
        <f t="shared" si="81"/>
        <v/>
      </c>
      <c r="AT701" s="498" t="str">
        <f t="shared" si="82"/>
        <v/>
      </c>
      <c r="AU701" s="498" t="str">
        <f t="shared" si="83"/>
        <v/>
      </c>
      <c r="AV701" s="498" t="str">
        <f t="shared" si="84"/>
        <v/>
      </c>
      <c r="AW701" s="498" t="str">
        <f t="shared" si="85"/>
        <v/>
      </c>
    </row>
    <row r="702" spans="6:49" ht="23.25" customHeight="1" x14ac:dyDescent="0.35">
      <c r="F702" s="535"/>
      <c r="G702" s="536" t="str">
        <f>IF(F702="","",IFERROR(VLOOKUP(F702,PROFILE!$B$6:$Z$1000,24,FALSE),""))</f>
        <v/>
      </c>
      <c r="H702" s="536" t="str">
        <f>IF(F702="","",IFERROR(VLOOKUP(F702,PROFILE!$B$6:$Z$1000,25,FALSE),""))</f>
        <v/>
      </c>
      <c r="I702" s="536" t="str">
        <f>IF(F702="","",IFERROR(VLOOKUP(F702,PROFILE!$B$6:$Z$1000,23,FALSE),""))</f>
        <v/>
      </c>
      <c r="J702" s="537" t="str">
        <f>IF(F702="","",IFERROR(VLOOKUP(F702,PROFILE!$B$6:$Z$1000,17,FALSE),""))</f>
        <v/>
      </c>
      <c r="K702" s="538"/>
      <c r="L702" s="539"/>
      <c r="M702" s="540"/>
      <c r="N702" s="540"/>
      <c r="O702" s="541"/>
      <c r="P702" s="539"/>
      <c r="Q702" s="540"/>
      <c r="R702" s="540"/>
      <c r="S702" s="541"/>
      <c r="T702" s="538"/>
      <c r="U702" s="539"/>
      <c r="V702" s="541"/>
      <c r="W702" s="542"/>
      <c r="X702" s="543" t="s">
        <v>103</v>
      </c>
      <c r="Y702" s="542" t="str">
        <f t="shared" si="86"/>
        <v/>
      </c>
      <c r="Z702" s="499" t="str">
        <f ca="1">IF(F702="","",IF(VLOOKUP(F702,PROFILE!$B$6:$L$5000,11,FALSE)&lt;&gt;"OUT",VLOOKUP(F702,PROFILE!$B$6:$L$5000,9,FALSE)-NOW(),"OUT"))</f>
        <v/>
      </c>
      <c r="AA702" s="389" t="e">
        <f t="shared" si="80"/>
        <v>#VALUE!</v>
      </c>
      <c r="AB702" s="389">
        <v>702</v>
      </c>
      <c r="AE702" s="545"/>
      <c r="AF702" s="546"/>
      <c r="AH702" s="548"/>
      <c r="AI702" s="549"/>
      <c r="AK702" s="551"/>
      <c r="AL702" s="552"/>
      <c r="AN702" s="554"/>
      <c r="AO702" s="555"/>
      <c r="AP702" s="556"/>
      <c r="AQ702" s="557"/>
      <c r="AR702" s="558"/>
      <c r="AS702" s="497" t="str">
        <f t="shared" si="81"/>
        <v/>
      </c>
      <c r="AT702" s="498" t="str">
        <f t="shared" si="82"/>
        <v/>
      </c>
      <c r="AU702" s="498" t="str">
        <f t="shared" si="83"/>
        <v/>
      </c>
      <c r="AV702" s="498" t="str">
        <f t="shared" si="84"/>
        <v/>
      </c>
      <c r="AW702" s="498" t="str">
        <f t="shared" si="85"/>
        <v/>
      </c>
    </row>
    <row r="703" spans="6:49" ht="23.25" customHeight="1" x14ac:dyDescent="0.35">
      <c r="F703" s="535"/>
      <c r="G703" s="536" t="str">
        <f>IF(F703="","",IFERROR(VLOOKUP(F703,PROFILE!$B$6:$Z$1000,24,FALSE),""))</f>
        <v/>
      </c>
      <c r="H703" s="536" t="str">
        <f>IF(F703="","",IFERROR(VLOOKUP(F703,PROFILE!$B$6:$Z$1000,25,FALSE),""))</f>
        <v/>
      </c>
      <c r="I703" s="536" t="str">
        <f>IF(F703="","",IFERROR(VLOOKUP(F703,PROFILE!$B$6:$Z$1000,23,FALSE),""))</f>
        <v/>
      </c>
      <c r="J703" s="537" t="str">
        <f>IF(F703="","",IFERROR(VLOOKUP(F703,PROFILE!$B$6:$Z$1000,17,FALSE),""))</f>
        <v/>
      </c>
      <c r="K703" s="538"/>
      <c r="L703" s="539"/>
      <c r="M703" s="540"/>
      <c r="N703" s="540"/>
      <c r="O703" s="541"/>
      <c r="P703" s="539"/>
      <c r="Q703" s="540"/>
      <c r="R703" s="540"/>
      <c r="S703" s="541"/>
      <c r="T703" s="538"/>
      <c r="U703" s="539"/>
      <c r="V703" s="541"/>
      <c r="W703" s="542"/>
      <c r="X703" s="543" t="s">
        <v>103</v>
      </c>
      <c r="Y703" s="542" t="str">
        <f t="shared" si="86"/>
        <v/>
      </c>
      <c r="Z703" s="499" t="str">
        <f ca="1">IF(F703="","",IF(VLOOKUP(F703,PROFILE!$B$6:$L$5000,11,FALSE)&lt;&gt;"OUT",VLOOKUP(F703,PROFILE!$B$6:$L$5000,9,FALSE)-NOW(),"OUT"))</f>
        <v/>
      </c>
      <c r="AA703" s="389" t="e">
        <f t="shared" si="80"/>
        <v>#VALUE!</v>
      </c>
      <c r="AB703" s="389">
        <v>703</v>
      </c>
      <c r="AE703" s="545"/>
      <c r="AF703" s="546"/>
      <c r="AH703" s="548"/>
      <c r="AI703" s="549"/>
      <c r="AK703" s="551"/>
      <c r="AL703" s="552"/>
      <c r="AN703" s="554"/>
      <c r="AO703" s="555"/>
      <c r="AP703" s="556"/>
      <c r="AQ703" s="557"/>
      <c r="AR703" s="558"/>
      <c r="AS703" s="497" t="str">
        <f t="shared" si="81"/>
        <v/>
      </c>
      <c r="AT703" s="498" t="str">
        <f t="shared" si="82"/>
        <v/>
      </c>
      <c r="AU703" s="498" t="str">
        <f t="shared" si="83"/>
        <v/>
      </c>
      <c r="AV703" s="498" t="str">
        <f t="shared" si="84"/>
        <v/>
      </c>
      <c r="AW703" s="498" t="str">
        <f t="shared" si="85"/>
        <v/>
      </c>
    </row>
    <row r="704" spans="6:49" ht="23.25" customHeight="1" x14ac:dyDescent="0.35">
      <c r="F704" s="535"/>
      <c r="G704" s="536" t="str">
        <f>IF(F704="","",IFERROR(VLOOKUP(F704,PROFILE!$B$6:$Z$1000,24,FALSE),""))</f>
        <v/>
      </c>
      <c r="H704" s="536" t="str">
        <f>IF(F704="","",IFERROR(VLOOKUP(F704,PROFILE!$B$6:$Z$1000,25,FALSE),""))</f>
        <v/>
      </c>
      <c r="I704" s="536" t="str">
        <f>IF(F704="","",IFERROR(VLOOKUP(F704,PROFILE!$B$6:$Z$1000,23,FALSE),""))</f>
        <v/>
      </c>
      <c r="J704" s="537" t="str">
        <f>IF(F704="","",IFERROR(VLOOKUP(F704,PROFILE!$B$6:$Z$1000,17,FALSE),""))</f>
        <v/>
      </c>
      <c r="K704" s="538"/>
      <c r="L704" s="539"/>
      <c r="M704" s="540"/>
      <c r="N704" s="540"/>
      <c r="O704" s="541"/>
      <c r="P704" s="539"/>
      <c r="Q704" s="540"/>
      <c r="R704" s="540"/>
      <c r="S704" s="541"/>
      <c r="T704" s="538"/>
      <c r="U704" s="539"/>
      <c r="V704" s="541"/>
      <c r="W704" s="542"/>
      <c r="X704" s="543" t="s">
        <v>103</v>
      </c>
      <c r="Y704" s="542" t="str">
        <f t="shared" si="86"/>
        <v/>
      </c>
      <c r="Z704" s="499" t="str">
        <f ca="1">IF(F704="","",IF(VLOOKUP(F704,PROFILE!$B$6:$L$5000,11,FALSE)&lt;&gt;"OUT",VLOOKUP(F704,PROFILE!$B$6:$L$5000,9,FALSE)-NOW(),"OUT"))</f>
        <v/>
      </c>
      <c r="AA704" s="389" t="e">
        <f t="shared" si="80"/>
        <v>#VALUE!</v>
      </c>
      <c r="AB704" s="389">
        <v>704</v>
      </c>
      <c r="AE704" s="545"/>
      <c r="AF704" s="546"/>
      <c r="AH704" s="548"/>
      <c r="AI704" s="549"/>
      <c r="AK704" s="551"/>
      <c r="AL704" s="552"/>
      <c r="AN704" s="554"/>
      <c r="AO704" s="555"/>
      <c r="AP704" s="556"/>
      <c r="AQ704" s="557"/>
      <c r="AR704" s="558"/>
      <c r="AS704" s="497" t="str">
        <f t="shared" si="81"/>
        <v/>
      </c>
      <c r="AT704" s="498" t="str">
        <f t="shared" si="82"/>
        <v/>
      </c>
      <c r="AU704" s="498" t="str">
        <f t="shared" si="83"/>
        <v/>
      </c>
      <c r="AV704" s="498" t="str">
        <f t="shared" si="84"/>
        <v/>
      </c>
      <c r="AW704" s="498" t="str">
        <f t="shared" si="85"/>
        <v/>
      </c>
    </row>
    <row r="705" spans="6:49" ht="23.25" customHeight="1" x14ac:dyDescent="0.35">
      <c r="F705" s="535"/>
      <c r="G705" s="536" t="str">
        <f>IF(F705="","",IFERROR(VLOOKUP(F705,PROFILE!$B$6:$Z$1000,24,FALSE),""))</f>
        <v/>
      </c>
      <c r="H705" s="536" t="str">
        <f>IF(F705="","",IFERROR(VLOOKUP(F705,PROFILE!$B$6:$Z$1000,25,FALSE),""))</f>
        <v/>
      </c>
      <c r="I705" s="536" t="str">
        <f>IF(F705="","",IFERROR(VLOOKUP(F705,PROFILE!$B$6:$Z$1000,23,FALSE),""))</f>
        <v/>
      </c>
      <c r="J705" s="537" t="str">
        <f>IF(F705="","",IFERROR(VLOOKUP(F705,PROFILE!$B$6:$Z$1000,17,FALSE),""))</f>
        <v/>
      </c>
      <c r="K705" s="538"/>
      <c r="L705" s="539"/>
      <c r="M705" s="540"/>
      <c r="N705" s="540"/>
      <c r="O705" s="541"/>
      <c r="P705" s="539"/>
      <c r="Q705" s="540"/>
      <c r="R705" s="540"/>
      <c r="S705" s="541"/>
      <c r="T705" s="538"/>
      <c r="U705" s="539"/>
      <c r="V705" s="541"/>
      <c r="W705" s="542"/>
      <c r="X705" s="543" t="s">
        <v>103</v>
      </c>
      <c r="Y705" s="542" t="str">
        <f t="shared" si="86"/>
        <v/>
      </c>
      <c r="Z705" s="499" t="str">
        <f ca="1">IF(F705="","",IF(VLOOKUP(F705,PROFILE!$B$6:$L$5000,11,FALSE)&lt;&gt;"OUT",VLOOKUP(F705,PROFILE!$B$6:$L$5000,9,FALSE)-NOW(),"OUT"))</f>
        <v/>
      </c>
      <c r="AA705" s="389" t="e">
        <f t="shared" si="80"/>
        <v>#VALUE!</v>
      </c>
      <c r="AB705" s="389">
        <v>705</v>
      </c>
      <c r="AE705" s="545"/>
      <c r="AF705" s="546"/>
      <c r="AH705" s="548"/>
      <c r="AI705" s="549"/>
      <c r="AK705" s="551"/>
      <c r="AL705" s="552"/>
      <c r="AN705" s="554"/>
      <c r="AO705" s="555"/>
      <c r="AP705" s="556"/>
      <c r="AQ705" s="557"/>
      <c r="AR705" s="558"/>
      <c r="AS705" s="497" t="str">
        <f t="shared" si="81"/>
        <v/>
      </c>
      <c r="AT705" s="498" t="str">
        <f t="shared" si="82"/>
        <v/>
      </c>
      <c r="AU705" s="498" t="str">
        <f t="shared" si="83"/>
        <v/>
      </c>
      <c r="AV705" s="498" t="str">
        <f t="shared" si="84"/>
        <v/>
      </c>
      <c r="AW705" s="498" t="str">
        <f t="shared" si="85"/>
        <v/>
      </c>
    </row>
    <row r="706" spans="6:49" ht="23.25" customHeight="1" x14ac:dyDescent="0.35">
      <c r="F706" s="535"/>
      <c r="G706" s="536" t="str">
        <f>IF(F706="","",IFERROR(VLOOKUP(F706,PROFILE!$B$6:$Z$1000,24,FALSE),""))</f>
        <v/>
      </c>
      <c r="H706" s="536" t="str">
        <f>IF(F706="","",IFERROR(VLOOKUP(F706,PROFILE!$B$6:$Z$1000,25,FALSE),""))</f>
        <v/>
      </c>
      <c r="I706" s="536" t="str">
        <f>IF(F706="","",IFERROR(VLOOKUP(F706,PROFILE!$B$6:$Z$1000,23,FALSE),""))</f>
        <v/>
      </c>
      <c r="J706" s="537" t="str">
        <f>IF(F706="","",IFERROR(VLOOKUP(F706,PROFILE!$B$6:$Z$1000,17,FALSE),""))</f>
        <v/>
      </c>
      <c r="K706" s="538"/>
      <c r="L706" s="539"/>
      <c r="M706" s="540"/>
      <c r="N706" s="540"/>
      <c r="O706" s="541"/>
      <c r="P706" s="539"/>
      <c r="Q706" s="540"/>
      <c r="R706" s="540"/>
      <c r="S706" s="541"/>
      <c r="T706" s="538"/>
      <c r="U706" s="539"/>
      <c r="V706" s="541"/>
      <c r="W706" s="542"/>
      <c r="X706" s="543" t="s">
        <v>103</v>
      </c>
      <c r="Y706" s="542" t="str">
        <f t="shared" si="86"/>
        <v/>
      </c>
      <c r="Z706" s="499" t="str">
        <f ca="1">IF(F706="","",IF(VLOOKUP(F706,PROFILE!$B$6:$L$5000,11,FALSE)&lt;&gt;"OUT",VLOOKUP(F706,PROFILE!$B$6:$L$5000,9,FALSE)-NOW(),"OUT"))</f>
        <v/>
      </c>
      <c r="AA706" s="389" t="e">
        <f t="shared" si="80"/>
        <v>#VALUE!</v>
      </c>
      <c r="AB706" s="389">
        <v>706</v>
      </c>
      <c r="AE706" s="545"/>
      <c r="AF706" s="546"/>
      <c r="AH706" s="548"/>
      <c r="AI706" s="549"/>
      <c r="AK706" s="551"/>
      <c r="AL706" s="552"/>
      <c r="AN706" s="554"/>
      <c r="AO706" s="555"/>
      <c r="AP706" s="556"/>
      <c r="AQ706" s="557"/>
      <c r="AR706" s="558"/>
      <c r="AS706" s="497" t="str">
        <f t="shared" si="81"/>
        <v/>
      </c>
      <c r="AT706" s="498" t="str">
        <f t="shared" si="82"/>
        <v/>
      </c>
      <c r="AU706" s="498" t="str">
        <f t="shared" si="83"/>
        <v/>
      </c>
      <c r="AV706" s="498" t="str">
        <f t="shared" si="84"/>
        <v/>
      </c>
      <c r="AW706" s="498" t="str">
        <f t="shared" si="85"/>
        <v/>
      </c>
    </row>
    <row r="707" spans="6:49" ht="23.25" customHeight="1" x14ac:dyDescent="0.35">
      <c r="F707" s="535"/>
      <c r="G707" s="536" t="str">
        <f>IF(F707="","",IFERROR(VLOOKUP(F707,PROFILE!$B$6:$Z$1000,24,FALSE),""))</f>
        <v/>
      </c>
      <c r="H707" s="536" t="str">
        <f>IF(F707="","",IFERROR(VLOOKUP(F707,PROFILE!$B$6:$Z$1000,25,FALSE),""))</f>
        <v/>
      </c>
      <c r="I707" s="536" t="str">
        <f>IF(F707="","",IFERROR(VLOOKUP(F707,PROFILE!$B$6:$Z$1000,23,FALSE),""))</f>
        <v/>
      </c>
      <c r="J707" s="537" t="str">
        <f>IF(F707="","",IFERROR(VLOOKUP(F707,PROFILE!$B$6:$Z$1000,17,FALSE),""))</f>
        <v/>
      </c>
      <c r="K707" s="538"/>
      <c r="L707" s="539"/>
      <c r="M707" s="540"/>
      <c r="N707" s="540"/>
      <c r="O707" s="541"/>
      <c r="P707" s="539"/>
      <c r="Q707" s="540"/>
      <c r="R707" s="540"/>
      <c r="S707" s="541"/>
      <c r="T707" s="538"/>
      <c r="U707" s="539"/>
      <c r="V707" s="541"/>
      <c r="W707" s="542"/>
      <c r="X707" s="543" t="s">
        <v>103</v>
      </c>
      <c r="Y707" s="542" t="str">
        <f t="shared" si="86"/>
        <v/>
      </c>
      <c r="Z707" s="499" t="str">
        <f ca="1">IF(F707="","",IF(VLOOKUP(F707,PROFILE!$B$6:$L$5000,11,FALSE)&lt;&gt;"OUT",VLOOKUP(F707,PROFILE!$B$6:$L$5000,9,FALSE)-NOW(),"OUT"))</f>
        <v/>
      </c>
      <c r="AA707" s="389" t="e">
        <f t="shared" si="80"/>
        <v>#VALUE!</v>
      </c>
      <c r="AB707" s="389">
        <v>707</v>
      </c>
      <c r="AE707" s="545"/>
      <c r="AF707" s="546"/>
      <c r="AH707" s="548"/>
      <c r="AI707" s="549"/>
      <c r="AK707" s="551"/>
      <c r="AL707" s="552"/>
      <c r="AN707" s="554"/>
      <c r="AO707" s="555"/>
      <c r="AP707" s="556"/>
      <c r="AQ707" s="557"/>
      <c r="AR707" s="558"/>
      <c r="AS707" s="497" t="str">
        <f t="shared" si="81"/>
        <v/>
      </c>
      <c r="AT707" s="498" t="str">
        <f t="shared" si="82"/>
        <v/>
      </c>
      <c r="AU707" s="498" t="str">
        <f t="shared" si="83"/>
        <v/>
      </c>
      <c r="AV707" s="498" t="str">
        <f t="shared" si="84"/>
        <v/>
      </c>
      <c r="AW707" s="498" t="str">
        <f t="shared" si="85"/>
        <v/>
      </c>
    </row>
    <row r="708" spans="6:49" ht="23.25" customHeight="1" x14ac:dyDescent="0.35">
      <c r="F708" s="535"/>
      <c r="G708" s="536" t="str">
        <f>IF(F708="","",IFERROR(VLOOKUP(F708,PROFILE!$B$6:$Z$1000,24,FALSE),""))</f>
        <v/>
      </c>
      <c r="H708" s="536" t="str">
        <f>IF(F708="","",IFERROR(VLOOKUP(F708,PROFILE!$B$6:$Z$1000,25,FALSE),""))</f>
        <v/>
      </c>
      <c r="I708" s="536" t="str">
        <f>IF(F708="","",IFERROR(VLOOKUP(F708,PROFILE!$B$6:$Z$1000,23,FALSE),""))</f>
        <v/>
      </c>
      <c r="J708" s="537" t="str">
        <f>IF(F708="","",IFERROR(VLOOKUP(F708,PROFILE!$B$6:$Z$1000,17,FALSE),""))</f>
        <v/>
      </c>
      <c r="K708" s="538"/>
      <c r="L708" s="539"/>
      <c r="M708" s="540"/>
      <c r="N708" s="540"/>
      <c r="O708" s="541"/>
      <c r="P708" s="539"/>
      <c r="Q708" s="540"/>
      <c r="R708" s="540"/>
      <c r="S708" s="541"/>
      <c r="T708" s="538"/>
      <c r="U708" s="539"/>
      <c r="V708" s="541"/>
      <c r="W708" s="542"/>
      <c r="X708" s="543" t="s">
        <v>103</v>
      </c>
      <c r="Y708" s="542" t="str">
        <f t="shared" si="86"/>
        <v/>
      </c>
      <c r="Z708" s="499" t="str">
        <f ca="1">IF(F708="","",IF(VLOOKUP(F708,PROFILE!$B$6:$L$5000,11,FALSE)&lt;&gt;"OUT",VLOOKUP(F708,PROFILE!$B$6:$L$5000,9,FALSE)-NOW(),"OUT"))</f>
        <v/>
      </c>
      <c r="AA708" s="389" t="e">
        <f t="shared" si="80"/>
        <v>#VALUE!</v>
      </c>
      <c r="AB708" s="389">
        <v>708</v>
      </c>
      <c r="AE708" s="545"/>
      <c r="AF708" s="546"/>
      <c r="AH708" s="548"/>
      <c r="AI708" s="549"/>
      <c r="AK708" s="551"/>
      <c r="AL708" s="552"/>
      <c r="AN708" s="554"/>
      <c r="AO708" s="555"/>
      <c r="AP708" s="556"/>
      <c r="AQ708" s="557"/>
      <c r="AR708" s="558"/>
      <c r="AS708" s="497" t="str">
        <f t="shared" si="81"/>
        <v/>
      </c>
      <c r="AT708" s="498" t="str">
        <f t="shared" si="82"/>
        <v/>
      </c>
      <c r="AU708" s="498" t="str">
        <f t="shared" si="83"/>
        <v/>
      </c>
      <c r="AV708" s="498" t="str">
        <f t="shared" si="84"/>
        <v/>
      </c>
      <c r="AW708" s="498" t="str">
        <f t="shared" si="85"/>
        <v/>
      </c>
    </row>
    <row r="709" spans="6:49" ht="23.25" customHeight="1" x14ac:dyDescent="0.35">
      <c r="F709" s="535"/>
      <c r="G709" s="536" t="str">
        <f>IF(F709="","",IFERROR(VLOOKUP(F709,PROFILE!$B$6:$Z$1000,24,FALSE),""))</f>
        <v/>
      </c>
      <c r="H709" s="536" t="str">
        <f>IF(F709="","",IFERROR(VLOOKUP(F709,PROFILE!$B$6:$Z$1000,25,FALSE),""))</f>
        <v/>
      </c>
      <c r="I709" s="536" t="str">
        <f>IF(F709="","",IFERROR(VLOOKUP(F709,PROFILE!$B$6:$Z$1000,23,FALSE),""))</f>
        <v/>
      </c>
      <c r="J709" s="537" t="str">
        <f>IF(F709="","",IFERROR(VLOOKUP(F709,PROFILE!$B$6:$Z$1000,17,FALSE),""))</f>
        <v/>
      </c>
      <c r="K709" s="538"/>
      <c r="L709" s="539"/>
      <c r="M709" s="540"/>
      <c r="N709" s="540"/>
      <c r="O709" s="541"/>
      <c r="P709" s="539"/>
      <c r="Q709" s="540"/>
      <c r="R709" s="540"/>
      <c r="S709" s="541"/>
      <c r="T709" s="538"/>
      <c r="U709" s="539"/>
      <c r="V709" s="541"/>
      <c r="W709" s="542"/>
      <c r="X709" s="543" t="s">
        <v>103</v>
      </c>
      <c r="Y709" s="542" t="str">
        <f t="shared" si="86"/>
        <v/>
      </c>
      <c r="Z709" s="499" t="str">
        <f ca="1">IF(F709="","",IF(VLOOKUP(F709,PROFILE!$B$6:$L$5000,11,FALSE)&lt;&gt;"OUT",VLOOKUP(F709,PROFILE!$B$6:$L$5000,9,FALSE)-NOW(),"OUT"))</f>
        <v/>
      </c>
      <c r="AA709" s="389" t="e">
        <f t="shared" si="80"/>
        <v>#VALUE!</v>
      </c>
      <c r="AB709" s="389">
        <v>709</v>
      </c>
      <c r="AE709" s="545"/>
      <c r="AF709" s="546"/>
      <c r="AH709" s="548"/>
      <c r="AI709" s="549"/>
      <c r="AK709" s="551"/>
      <c r="AL709" s="552"/>
      <c r="AN709" s="554"/>
      <c r="AO709" s="555"/>
      <c r="AP709" s="556"/>
      <c r="AQ709" s="557"/>
      <c r="AR709" s="558"/>
      <c r="AS709" s="497" t="str">
        <f t="shared" si="81"/>
        <v/>
      </c>
      <c r="AT709" s="498" t="str">
        <f t="shared" si="82"/>
        <v/>
      </c>
      <c r="AU709" s="498" t="str">
        <f t="shared" si="83"/>
        <v/>
      </c>
      <c r="AV709" s="498" t="str">
        <f t="shared" si="84"/>
        <v/>
      </c>
      <c r="AW709" s="498" t="str">
        <f t="shared" si="85"/>
        <v/>
      </c>
    </row>
    <row r="710" spans="6:49" ht="23.25" customHeight="1" x14ac:dyDescent="0.35">
      <c r="F710" s="535"/>
      <c r="G710" s="536" t="str">
        <f>IF(F710="","",IFERROR(VLOOKUP(F710,PROFILE!$B$6:$Z$1000,24,FALSE),""))</f>
        <v/>
      </c>
      <c r="H710" s="536" t="str">
        <f>IF(F710="","",IFERROR(VLOOKUP(F710,PROFILE!$B$6:$Z$1000,25,FALSE),""))</f>
        <v/>
      </c>
      <c r="I710" s="536" t="str">
        <f>IF(F710="","",IFERROR(VLOOKUP(F710,PROFILE!$B$6:$Z$1000,23,FALSE),""))</f>
        <v/>
      </c>
      <c r="J710" s="537" t="str">
        <f>IF(F710="","",IFERROR(VLOOKUP(F710,PROFILE!$B$6:$Z$1000,17,FALSE),""))</f>
        <v/>
      </c>
      <c r="K710" s="538"/>
      <c r="L710" s="539"/>
      <c r="M710" s="540"/>
      <c r="N710" s="540"/>
      <c r="O710" s="541"/>
      <c r="P710" s="539"/>
      <c r="Q710" s="540"/>
      <c r="R710" s="540"/>
      <c r="S710" s="541"/>
      <c r="T710" s="538"/>
      <c r="U710" s="539"/>
      <c r="V710" s="541"/>
      <c r="W710" s="542"/>
      <c r="X710" s="543" t="s">
        <v>103</v>
      </c>
      <c r="Y710" s="542" t="str">
        <f t="shared" si="86"/>
        <v/>
      </c>
      <c r="Z710" s="499" t="str">
        <f ca="1">IF(F710="","",IF(VLOOKUP(F710,PROFILE!$B$6:$L$5000,11,FALSE)&lt;&gt;"OUT",VLOOKUP(F710,PROFILE!$B$6:$L$5000,9,FALSE)-NOW(),"OUT"))</f>
        <v/>
      </c>
      <c r="AA710" s="389" t="e">
        <f t="shared" si="80"/>
        <v>#VALUE!</v>
      </c>
      <c r="AB710" s="389">
        <v>710</v>
      </c>
      <c r="AE710" s="545"/>
      <c r="AF710" s="546"/>
      <c r="AH710" s="548"/>
      <c r="AI710" s="549"/>
      <c r="AK710" s="551"/>
      <c r="AL710" s="552"/>
      <c r="AN710" s="554"/>
      <c r="AO710" s="555"/>
      <c r="AP710" s="556"/>
      <c r="AQ710" s="557"/>
      <c r="AR710" s="558"/>
      <c r="AS710" s="497" t="str">
        <f t="shared" si="81"/>
        <v/>
      </c>
      <c r="AT710" s="498" t="str">
        <f t="shared" si="82"/>
        <v/>
      </c>
      <c r="AU710" s="498" t="str">
        <f t="shared" si="83"/>
        <v/>
      </c>
      <c r="AV710" s="498" t="str">
        <f t="shared" si="84"/>
        <v/>
      </c>
      <c r="AW710" s="498" t="str">
        <f t="shared" si="85"/>
        <v/>
      </c>
    </row>
    <row r="711" spans="6:49" ht="23.25" customHeight="1" x14ac:dyDescent="0.35">
      <c r="F711" s="535"/>
      <c r="G711" s="536" t="str">
        <f>IF(F711="","",IFERROR(VLOOKUP(F711,PROFILE!$B$6:$Z$1000,24,FALSE),""))</f>
        <v/>
      </c>
      <c r="H711" s="536" t="str">
        <f>IF(F711="","",IFERROR(VLOOKUP(F711,PROFILE!$B$6:$Z$1000,25,FALSE),""))</f>
        <v/>
      </c>
      <c r="I711" s="536" t="str">
        <f>IF(F711="","",IFERROR(VLOOKUP(F711,PROFILE!$B$6:$Z$1000,23,FALSE),""))</f>
        <v/>
      </c>
      <c r="J711" s="537" t="str">
        <f>IF(F711="","",IFERROR(VLOOKUP(F711,PROFILE!$B$6:$Z$1000,17,FALSE),""))</f>
        <v/>
      </c>
      <c r="K711" s="538"/>
      <c r="L711" s="539"/>
      <c r="M711" s="540"/>
      <c r="N711" s="540"/>
      <c r="O711" s="541"/>
      <c r="P711" s="539"/>
      <c r="Q711" s="540"/>
      <c r="R711" s="540"/>
      <c r="S711" s="541"/>
      <c r="T711" s="538"/>
      <c r="U711" s="539"/>
      <c r="V711" s="541"/>
      <c r="W711" s="542"/>
      <c r="X711" s="543" t="s">
        <v>103</v>
      </c>
      <c r="Y711" s="542" t="str">
        <f t="shared" si="86"/>
        <v/>
      </c>
      <c r="Z711" s="499" t="str">
        <f ca="1">IF(F711="","",IF(VLOOKUP(F711,PROFILE!$B$6:$L$5000,11,FALSE)&lt;&gt;"OUT",VLOOKUP(F711,PROFILE!$B$6:$L$5000,9,FALSE)-NOW(),"OUT"))</f>
        <v/>
      </c>
      <c r="AA711" s="389" t="e">
        <f t="shared" si="80"/>
        <v>#VALUE!</v>
      </c>
      <c r="AB711" s="389">
        <v>711</v>
      </c>
      <c r="AE711" s="545"/>
      <c r="AF711" s="546"/>
      <c r="AH711" s="548"/>
      <c r="AI711" s="549"/>
      <c r="AK711" s="551"/>
      <c r="AL711" s="552"/>
      <c r="AN711" s="554"/>
      <c r="AO711" s="555"/>
      <c r="AP711" s="556"/>
      <c r="AQ711" s="557"/>
      <c r="AR711" s="558"/>
      <c r="AS711" s="497" t="str">
        <f t="shared" si="81"/>
        <v/>
      </c>
      <c r="AT711" s="498" t="str">
        <f t="shared" si="82"/>
        <v/>
      </c>
      <c r="AU711" s="498" t="str">
        <f t="shared" si="83"/>
        <v/>
      </c>
      <c r="AV711" s="498" t="str">
        <f t="shared" si="84"/>
        <v/>
      </c>
      <c r="AW711" s="498" t="str">
        <f t="shared" si="85"/>
        <v/>
      </c>
    </row>
    <row r="712" spans="6:49" ht="23.25" customHeight="1" x14ac:dyDescent="0.35">
      <c r="F712" s="535"/>
      <c r="G712" s="536" t="str">
        <f>IF(F712="","",IFERROR(VLOOKUP(F712,PROFILE!$B$6:$Z$1000,24,FALSE),""))</f>
        <v/>
      </c>
      <c r="H712" s="536" t="str">
        <f>IF(F712="","",IFERROR(VLOOKUP(F712,PROFILE!$B$6:$Z$1000,25,FALSE),""))</f>
        <v/>
      </c>
      <c r="I712" s="536" t="str">
        <f>IF(F712="","",IFERROR(VLOOKUP(F712,PROFILE!$B$6:$Z$1000,23,FALSE),""))</f>
        <v/>
      </c>
      <c r="J712" s="537" t="str">
        <f>IF(F712="","",IFERROR(VLOOKUP(F712,PROFILE!$B$6:$Z$1000,17,FALSE),""))</f>
        <v/>
      </c>
      <c r="K712" s="538"/>
      <c r="L712" s="539"/>
      <c r="M712" s="540"/>
      <c r="N712" s="540"/>
      <c r="O712" s="541"/>
      <c r="P712" s="539"/>
      <c r="Q712" s="540"/>
      <c r="R712" s="540"/>
      <c r="S712" s="541"/>
      <c r="T712" s="538"/>
      <c r="U712" s="539"/>
      <c r="V712" s="541"/>
      <c r="W712" s="542"/>
      <c r="X712" s="543" t="s">
        <v>103</v>
      </c>
      <c r="Y712" s="542" t="str">
        <f t="shared" si="86"/>
        <v/>
      </c>
      <c r="Z712" s="499" t="str">
        <f ca="1">IF(F712="","",IF(VLOOKUP(F712,PROFILE!$B$6:$L$5000,11,FALSE)&lt;&gt;"OUT",VLOOKUP(F712,PROFILE!$B$6:$L$5000,9,FALSE)-NOW(),"OUT"))</f>
        <v/>
      </c>
      <c r="AA712" s="389" t="e">
        <f t="shared" si="80"/>
        <v>#VALUE!</v>
      </c>
      <c r="AB712" s="389">
        <v>712</v>
      </c>
      <c r="AE712" s="545"/>
      <c r="AF712" s="546"/>
      <c r="AH712" s="548"/>
      <c r="AI712" s="549"/>
      <c r="AK712" s="551"/>
      <c r="AL712" s="552"/>
      <c r="AN712" s="554"/>
      <c r="AO712" s="555"/>
      <c r="AP712" s="556"/>
      <c r="AQ712" s="557"/>
      <c r="AR712" s="558"/>
      <c r="AS712" s="497" t="str">
        <f t="shared" si="81"/>
        <v/>
      </c>
      <c r="AT712" s="498" t="str">
        <f t="shared" si="82"/>
        <v/>
      </c>
      <c r="AU712" s="498" t="str">
        <f t="shared" si="83"/>
        <v/>
      </c>
      <c r="AV712" s="498" t="str">
        <f t="shared" si="84"/>
        <v/>
      </c>
      <c r="AW712" s="498" t="str">
        <f t="shared" si="85"/>
        <v/>
      </c>
    </row>
    <row r="713" spans="6:49" ht="23.25" customHeight="1" x14ac:dyDescent="0.35">
      <c r="F713" s="535"/>
      <c r="G713" s="536" t="str">
        <f>IF(F713="","",IFERROR(VLOOKUP(F713,PROFILE!$B$6:$Z$1000,24,FALSE),""))</f>
        <v/>
      </c>
      <c r="H713" s="536" t="str">
        <f>IF(F713="","",IFERROR(VLOOKUP(F713,PROFILE!$B$6:$Z$1000,25,FALSE),""))</f>
        <v/>
      </c>
      <c r="I713" s="536" t="str">
        <f>IF(F713="","",IFERROR(VLOOKUP(F713,PROFILE!$B$6:$Z$1000,23,FALSE),""))</f>
        <v/>
      </c>
      <c r="J713" s="537" t="str">
        <f>IF(F713="","",IFERROR(VLOOKUP(F713,PROFILE!$B$6:$Z$1000,17,FALSE),""))</f>
        <v/>
      </c>
      <c r="K713" s="538"/>
      <c r="L713" s="539"/>
      <c r="M713" s="540"/>
      <c r="N713" s="540"/>
      <c r="O713" s="541"/>
      <c r="P713" s="539"/>
      <c r="Q713" s="540"/>
      <c r="R713" s="540"/>
      <c r="S713" s="541"/>
      <c r="T713" s="538"/>
      <c r="U713" s="539"/>
      <c r="V713" s="541"/>
      <c r="W713" s="542"/>
      <c r="X713" s="543" t="s">
        <v>103</v>
      </c>
      <c r="Y713" s="542" t="str">
        <f t="shared" si="86"/>
        <v/>
      </c>
      <c r="Z713" s="499" t="str">
        <f ca="1">IF(F713="","",IF(VLOOKUP(F713,PROFILE!$B$6:$L$5000,11,FALSE)&lt;&gt;"OUT",VLOOKUP(F713,PROFILE!$B$6:$L$5000,9,FALSE)-NOW(),"OUT"))</f>
        <v/>
      </c>
      <c r="AA713" s="389" t="e">
        <f t="shared" si="80"/>
        <v>#VALUE!</v>
      </c>
      <c r="AB713" s="389">
        <v>713</v>
      </c>
      <c r="AE713" s="545"/>
      <c r="AF713" s="546"/>
      <c r="AH713" s="548"/>
      <c r="AI713" s="549"/>
      <c r="AK713" s="551"/>
      <c r="AL713" s="552"/>
      <c r="AN713" s="554"/>
      <c r="AO713" s="555"/>
      <c r="AP713" s="556"/>
      <c r="AQ713" s="557"/>
      <c r="AR713" s="558"/>
      <c r="AS713" s="497" t="str">
        <f t="shared" si="81"/>
        <v/>
      </c>
      <c r="AT713" s="498" t="str">
        <f t="shared" si="82"/>
        <v/>
      </c>
      <c r="AU713" s="498" t="str">
        <f t="shared" si="83"/>
        <v/>
      </c>
      <c r="AV713" s="498" t="str">
        <f t="shared" si="84"/>
        <v/>
      </c>
      <c r="AW713" s="498" t="str">
        <f t="shared" si="85"/>
        <v/>
      </c>
    </row>
    <row r="714" spans="6:49" ht="23.25" customHeight="1" x14ac:dyDescent="0.35">
      <c r="F714" s="535"/>
      <c r="G714" s="536" t="str">
        <f>IF(F714="","",IFERROR(VLOOKUP(F714,PROFILE!$B$6:$Z$1000,24,FALSE),""))</f>
        <v/>
      </c>
      <c r="H714" s="536" t="str">
        <f>IF(F714="","",IFERROR(VLOOKUP(F714,PROFILE!$B$6:$Z$1000,25,FALSE),""))</f>
        <v/>
      </c>
      <c r="I714" s="536" t="str">
        <f>IF(F714="","",IFERROR(VLOOKUP(F714,PROFILE!$B$6:$Z$1000,23,FALSE),""))</f>
        <v/>
      </c>
      <c r="J714" s="537" t="str">
        <f>IF(F714="","",IFERROR(VLOOKUP(F714,PROFILE!$B$6:$Z$1000,17,FALSE),""))</f>
        <v/>
      </c>
      <c r="K714" s="538"/>
      <c r="L714" s="539"/>
      <c r="M714" s="540"/>
      <c r="N714" s="540"/>
      <c r="O714" s="541"/>
      <c r="P714" s="539"/>
      <c r="Q714" s="540"/>
      <c r="R714" s="540"/>
      <c r="S714" s="541"/>
      <c r="T714" s="538"/>
      <c r="U714" s="539"/>
      <c r="V714" s="541"/>
      <c r="W714" s="542"/>
      <c r="X714" s="543" t="s">
        <v>103</v>
      </c>
      <c r="Y714" s="542" t="str">
        <f t="shared" si="86"/>
        <v/>
      </c>
      <c r="Z714" s="499" t="str">
        <f ca="1">IF(F714="","",IF(VLOOKUP(F714,PROFILE!$B$6:$L$5000,11,FALSE)&lt;&gt;"OUT",VLOOKUP(F714,PROFILE!$B$6:$L$5000,9,FALSE)-NOW(),"OUT"))</f>
        <v/>
      </c>
      <c r="AA714" s="389" t="e">
        <f t="shared" si="80"/>
        <v>#VALUE!</v>
      </c>
      <c r="AB714" s="389">
        <v>714</v>
      </c>
      <c r="AE714" s="545"/>
      <c r="AF714" s="546"/>
      <c r="AH714" s="548"/>
      <c r="AI714" s="549"/>
      <c r="AK714" s="551"/>
      <c r="AL714" s="552"/>
      <c r="AN714" s="554"/>
      <c r="AO714" s="555"/>
      <c r="AP714" s="556"/>
      <c r="AQ714" s="557"/>
      <c r="AR714" s="558"/>
      <c r="AS714" s="497" t="str">
        <f t="shared" si="81"/>
        <v/>
      </c>
      <c r="AT714" s="498" t="str">
        <f t="shared" si="82"/>
        <v/>
      </c>
      <c r="AU714" s="498" t="str">
        <f t="shared" si="83"/>
        <v/>
      </c>
      <c r="AV714" s="498" t="str">
        <f t="shared" si="84"/>
        <v/>
      </c>
      <c r="AW714" s="498" t="str">
        <f t="shared" si="85"/>
        <v/>
      </c>
    </row>
    <row r="715" spans="6:49" ht="23.25" customHeight="1" x14ac:dyDescent="0.35">
      <c r="F715" s="535"/>
      <c r="G715" s="536" t="str">
        <f>IF(F715="","",IFERROR(VLOOKUP(F715,PROFILE!$B$6:$Z$1000,24,FALSE),""))</f>
        <v/>
      </c>
      <c r="H715" s="536" t="str">
        <f>IF(F715="","",IFERROR(VLOOKUP(F715,PROFILE!$B$6:$Z$1000,25,FALSE),""))</f>
        <v/>
      </c>
      <c r="I715" s="536" t="str">
        <f>IF(F715="","",IFERROR(VLOOKUP(F715,PROFILE!$B$6:$Z$1000,23,FALSE),""))</f>
        <v/>
      </c>
      <c r="J715" s="537" t="str">
        <f>IF(F715="","",IFERROR(VLOOKUP(F715,PROFILE!$B$6:$Z$1000,17,FALSE),""))</f>
        <v/>
      </c>
      <c r="K715" s="538"/>
      <c r="L715" s="539"/>
      <c r="M715" s="540"/>
      <c r="N715" s="540"/>
      <c r="O715" s="541"/>
      <c r="P715" s="539"/>
      <c r="Q715" s="540"/>
      <c r="R715" s="540"/>
      <c r="S715" s="541"/>
      <c r="T715" s="538"/>
      <c r="U715" s="539"/>
      <c r="V715" s="541"/>
      <c r="W715" s="542"/>
      <c r="X715" s="543" t="s">
        <v>103</v>
      </c>
      <c r="Y715" s="542" t="str">
        <f t="shared" si="86"/>
        <v/>
      </c>
      <c r="Z715" s="499" t="str">
        <f ca="1">IF(F715="","",IF(VLOOKUP(F715,PROFILE!$B$6:$L$5000,11,FALSE)&lt;&gt;"OUT",VLOOKUP(F715,PROFILE!$B$6:$L$5000,9,FALSE)-NOW(),"OUT"))</f>
        <v/>
      </c>
      <c r="AA715" s="389" t="e">
        <f t="shared" si="80"/>
        <v>#VALUE!</v>
      </c>
      <c r="AB715" s="389">
        <v>715</v>
      </c>
      <c r="AE715" s="545"/>
      <c r="AF715" s="546"/>
      <c r="AH715" s="548"/>
      <c r="AI715" s="549"/>
      <c r="AK715" s="551"/>
      <c r="AL715" s="552"/>
      <c r="AN715" s="554"/>
      <c r="AO715" s="555"/>
      <c r="AP715" s="556"/>
      <c r="AQ715" s="557"/>
      <c r="AR715" s="558"/>
      <c r="AS715" s="497" t="str">
        <f t="shared" si="81"/>
        <v/>
      </c>
      <c r="AT715" s="498" t="str">
        <f t="shared" si="82"/>
        <v/>
      </c>
      <c r="AU715" s="498" t="str">
        <f t="shared" si="83"/>
        <v/>
      </c>
      <c r="AV715" s="498" t="str">
        <f t="shared" si="84"/>
        <v/>
      </c>
      <c r="AW715" s="498" t="str">
        <f t="shared" si="85"/>
        <v/>
      </c>
    </row>
    <row r="716" spans="6:49" ht="23.25" customHeight="1" x14ac:dyDescent="0.35">
      <c r="F716" s="535"/>
      <c r="G716" s="536" t="str">
        <f>IF(F716="","",IFERROR(VLOOKUP(F716,PROFILE!$B$6:$Z$1000,24,FALSE),""))</f>
        <v/>
      </c>
      <c r="H716" s="536" t="str">
        <f>IF(F716="","",IFERROR(VLOOKUP(F716,PROFILE!$B$6:$Z$1000,25,FALSE),""))</f>
        <v/>
      </c>
      <c r="I716" s="536" t="str">
        <f>IF(F716="","",IFERROR(VLOOKUP(F716,PROFILE!$B$6:$Z$1000,23,FALSE),""))</f>
        <v/>
      </c>
      <c r="J716" s="537" t="str">
        <f>IF(F716="","",IFERROR(VLOOKUP(F716,PROFILE!$B$6:$Z$1000,17,FALSE),""))</f>
        <v/>
      </c>
      <c r="K716" s="538"/>
      <c r="L716" s="539"/>
      <c r="M716" s="540"/>
      <c r="N716" s="540"/>
      <c r="O716" s="541"/>
      <c r="P716" s="539"/>
      <c r="Q716" s="540"/>
      <c r="R716" s="540"/>
      <c r="S716" s="541"/>
      <c r="T716" s="538"/>
      <c r="U716" s="539"/>
      <c r="V716" s="541"/>
      <c r="W716" s="542"/>
      <c r="X716" s="543" t="s">
        <v>103</v>
      </c>
      <c r="Y716" s="542" t="str">
        <f t="shared" si="86"/>
        <v/>
      </c>
      <c r="Z716" s="499" t="str">
        <f ca="1">IF(F716="","",IF(VLOOKUP(F716,PROFILE!$B$6:$L$5000,11,FALSE)&lt;&gt;"OUT",VLOOKUP(F716,PROFILE!$B$6:$L$5000,9,FALSE)-NOW(),"OUT"))</f>
        <v/>
      </c>
      <c r="AA716" s="389" t="e">
        <f t="shared" ref="AA716:AA779" si="87">IFERROR(VALUE(RIGHT(I716,4)),IFERROR(VALUE(RIGHT(I716,3)),VALUE(RIGHT(I716,2))))</f>
        <v>#VALUE!</v>
      </c>
      <c r="AB716" s="389">
        <v>716</v>
      </c>
      <c r="AE716" s="545"/>
      <c r="AF716" s="546"/>
      <c r="AH716" s="548"/>
      <c r="AI716" s="549"/>
      <c r="AK716" s="551"/>
      <c r="AL716" s="552"/>
      <c r="AN716" s="554"/>
      <c r="AO716" s="555"/>
      <c r="AP716" s="556"/>
      <c r="AQ716" s="557"/>
      <c r="AR716" s="558"/>
      <c r="AS716" s="497" t="str">
        <f t="shared" ref="AS716:AS779" si="88">IF(K716="","",K716)</f>
        <v/>
      </c>
      <c r="AT716" s="498" t="str">
        <f t="shared" ref="AT716:AT779" si="89">IF(L716="","",MAX(L716:O716))</f>
        <v/>
      </c>
      <c r="AU716" s="498" t="str">
        <f t="shared" ref="AU716:AU779" si="90">IF(P716="","",MAX(P716:S716))</f>
        <v/>
      </c>
      <c r="AV716" s="498" t="str">
        <f t="shared" ref="AV716:AV779" si="91">IF(T716="","",T716)</f>
        <v/>
      </c>
      <c r="AW716" s="498" t="str">
        <f t="shared" ref="AW716:AW779" si="92">IF(P716="","",MAX(U716:W716))</f>
        <v/>
      </c>
    </row>
    <row r="717" spans="6:49" ht="23.25" customHeight="1" x14ac:dyDescent="0.35">
      <c r="F717" s="535"/>
      <c r="G717" s="536" t="str">
        <f>IF(F717="","",IFERROR(VLOOKUP(F717,PROFILE!$B$6:$Z$1000,24,FALSE),""))</f>
        <v/>
      </c>
      <c r="H717" s="536" t="str">
        <f>IF(F717="","",IFERROR(VLOOKUP(F717,PROFILE!$B$6:$Z$1000,25,FALSE),""))</f>
        <v/>
      </c>
      <c r="I717" s="536" t="str">
        <f>IF(F717="","",IFERROR(VLOOKUP(F717,PROFILE!$B$6:$Z$1000,23,FALSE),""))</f>
        <v/>
      </c>
      <c r="J717" s="537" t="str">
        <f>IF(F717="","",IFERROR(VLOOKUP(F717,PROFILE!$B$6:$Z$1000,17,FALSE),""))</f>
        <v/>
      </c>
      <c r="K717" s="538"/>
      <c r="L717" s="539"/>
      <c r="M717" s="540"/>
      <c r="N717" s="540"/>
      <c r="O717" s="541"/>
      <c r="P717" s="539"/>
      <c r="Q717" s="540"/>
      <c r="R717" s="540"/>
      <c r="S717" s="541"/>
      <c r="T717" s="538"/>
      <c r="U717" s="539"/>
      <c r="V717" s="541"/>
      <c r="W717" s="542"/>
      <c r="X717" s="543" t="s">
        <v>103</v>
      </c>
      <c r="Y717" s="542" t="str">
        <f t="shared" si="86"/>
        <v/>
      </c>
      <c r="Z717" s="499" t="str">
        <f ca="1">IF(F717="","",IF(VLOOKUP(F717,PROFILE!$B$6:$L$5000,11,FALSE)&lt;&gt;"OUT",VLOOKUP(F717,PROFILE!$B$6:$L$5000,9,FALSE)-NOW(),"OUT"))</f>
        <v/>
      </c>
      <c r="AA717" s="389" t="e">
        <f t="shared" si="87"/>
        <v>#VALUE!</v>
      </c>
      <c r="AB717" s="389">
        <v>717</v>
      </c>
      <c r="AE717" s="545"/>
      <c r="AF717" s="546"/>
      <c r="AH717" s="548"/>
      <c r="AI717" s="549"/>
      <c r="AK717" s="551"/>
      <c r="AL717" s="552"/>
      <c r="AN717" s="554"/>
      <c r="AO717" s="555"/>
      <c r="AP717" s="556"/>
      <c r="AQ717" s="557"/>
      <c r="AR717" s="558"/>
      <c r="AS717" s="497" t="str">
        <f t="shared" si="88"/>
        <v/>
      </c>
      <c r="AT717" s="498" t="str">
        <f t="shared" si="89"/>
        <v/>
      </c>
      <c r="AU717" s="498" t="str">
        <f t="shared" si="90"/>
        <v/>
      </c>
      <c r="AV717" s="498" t="str">
        <f t="shared" si="91"/>
        <v/>
      </c>
      <c r="AW717" s="498" t="str">
        <f t="shared" si="92"/>
        <v/>
      </c>
    </row>
    <row r="718" spans="6:49" ht="23.25" customHeight="1" x14ac:dyDescent="0.35">
      <c r="F718" s="535"/>
      <c r="G718" s="536" t="str">
        <f>IF(F718="","",IFERROR(VLOOKUP(F718,PROFILE!$B$6:$Z$1000,24,FALSE),""))</f>
        <v/>
      </c>
      <c r="H718" s="536" t="str">
        <f>IF(F718="","",IFERROR(VLOOKUP(F718,PROFILE!$B$6:$Z$1000,25,FALSE),""))</f>
        <v/>
      </c>
      <c r="I718" s="536" t="str">
        <f>IF(F718="","",IFERROR(VLOOKUP(F718,PROFILE!$B$6:$Z$1000,23,FALSE),""))</f>
        <v/>
      </c>
      <c r="J718" s="537" t="str">
        <f>IF(F718="","",IFERROR(VLOOKUP(F718,PROFILE!$B$6:$Z$1000,17,FALSE),""))</f>
        <v/>
      </c>
      <c r="K718" s="538"/>
      <c r="L718" s="539"/>
      <c r="M718" s="540"/>
      <c r="N718" s="540"/>
      <c r="O718" s="541"/>
      <c r="P718" s="539"/>
      <c r="Q718" s="540"/>
      <c r="R718" s="540"/>
      <c r="S718" s="541"/>
      <c r="T718" s="538"/>
      <c r="U718" s="539"/>
      <c r="V718" s="541"/>
      <c r="W718" s="542"/>
      <c r="X718" s="543" t="s">
        <v>103</v>
      </c>
      <c r="Y718" s="542" t="str">
        <f t="shared" si="86"/>
        <v/>
      </c>
      <c r="Z718" s="499" t="str">
        <f ca="1">IF(F718="","",IF(VLOOKUP(F718,PROFILE!$B$6:$L$5000,11,FALSE)&lt;&gt;"OUT",VLOOKUP(F718,PROFILE!$B$6:$L$5000,9,FALSE)-NOW(),"OUT"))</f>
        <v/>
      </c>
      <c r="AA718" s="389" t="e">
        <f t="shared" si="87"/>
        <v>#VALUE!</v>
      </c>
      <c r="AB718" s="389">
        <v>718</v>
      </c>
      <c r="AE718" s="545"/>
      <c r="AF718" s="546"/>
      <c r="AH718" s="548"/>
      <c r="AI718" s="549"/>
      <c r="AK718" s="551"/>
      <c r="AL718" s="552"/>
      <c r="AN718" s="554"/>
      <c r="AO718" s="555"/>
      <c r="AP718" s="556"/>
      <c r="AQ718" s="557"/>
      <c r="AR718" s="558"/>
      <c r="AS718" s="497" t="str">
        <f t="shared" si="88"/>
        <v/>
      </c>
      <c r="AT718" s="498" t="str">
        <f t="shared" si="89"/>
        <v/>
      </c>
      <c r="AU718" s="498" t="str">
        <f t="shared" si="90"/>
        <v/>
      </c>
      <c r="AV718" s="498" t="str">
        <f t="shared" si="91"/>
        <v/>
      </c>
      <c r="AW718" s="498" t="str">
        <f t="shared" si="92"/>
        <v/>
      </c>
    </row>
    <row r="719" spans="6:49" ht="23.25" customHeight="1" x14ac:dyDescent="0.35">
      <c r="F719" s="535"/>
      <c r="G719" s="536" t="str">
        <f>IF(F719="","",IFERROR(VLOOKUP(F719,PROFILE!$B$6:$Z$1000,24,FALSE),""))</f>
        <v/>
      </c>
      <c r="H719" s="536" t="str">
        <f>IF(F719="","",IFERROR(VLOOKUP(F719,PROFILE!$B$6:$Z$1000,25,FALSE),""))</f>
        <v/>
      </c>
      <c r="I719" s="536" t="str">
        <f>IF(F719="","",IFERROR(VLOOKUP(F719,PROFILE!$B$6:$Z$1000,23,FALSE),""))</f>
        <v/>
      </c>
      <c r="J719" s="537" t="str">
        <f>IF(F719="","",IFERROR(VLOOKUP(F719,PROFILE!$B$6:$Z$1000,17,FALSE),""))</f>
        <v/>
      </c>
      <c r="K719" s="538"/>
      <c r="L719" s="539"/>
      <c r="M719" s="540"/>
      <c r="N719" s="540"/>
      <c r="O719" s="541"/>
      <c r="P719" s="539"/>
      <c r="Q719" s="540"/>
      <c r="R719" s="540"/>
      <c r="S719" s="541"/>
      <c r="T719" s="538"/>
      <c r="U719" s="539"/>
      <c r="V719" s="541"/>
      <c r="W719" s="542"/>
      <c r="X719" s="543" t="s">
        <v>103</v>
      </c>
      <c r="Y719" s="542" t="str">
        <f t="shared" si="86"/>
        <v/>
      </c>
      <c r="Z719" s="499" t="str">
        <f ca="1">IF(F719="","",IF(VLOOKUP(F719,PROFILE!$B$6:$L$5000,11,FALSE)&lt;&gt;"OUT",VLOOKUP(F719,PROFILE!$B$6:$L$5000,9,FALSE)-NOW(),"OUT"))</f>
        <v/>
      </c>
      <c r="AA719" s="389" t="e">
        <f t="shared" si="87"/>
        <v>#VALUE!</v>
      </c>
      <c r="AB719" s="389">
        <v>719</v>
      </c>
      <c r="AE719" s="545"/>
      <c r="AF719" s="546"/>
      <c r="AH719" s="548"/>
      <c r="AI719" s="549"/>
      <c r="AK719" s="551"/>
      <c r="AL719" s="552"/>
      <c r="AN719" s="554"/>
      <c r="AO719" s="555"/>
      <c r="AP719" s="556"/>
      <c r="AQ719" s="557"/>
      <c r="AR719" s="558"/>
      <c r="AS719" s="497" t="str">
        <f t="shared" si="88"/>
        <v/>
      </c>
      <c r="AT719" s="498" t="str">
        <f t="shared" si="89"/>
        <v/>
      </c>
      <c r="AU719" s="498" t="str">
        <f t="shared" si="90"/>
        <v/>
      </c>
      <c r="AV719" s="498" t="str">
        <f t="shared" si="91"/>
        <v/>
      </c>
      <c r="AW719" s="498" t="str">
        <f t="shared" si="92"/>
        <v/>
      </c>
    </row>
    <row r="720" spans="6:49" ht="23.25" customHeight="1" x14ac:dyDescent="0.35">
      <c r="F720" s="535"/>
      <c r="G720" s="536" t="str">
        <f>IF(F720="","",IFERROR(VLOOKUP(F720,PROFILE!$B$6:$Z$1000,24,FALSE),""))</f>
        <v/>
      </c>
      <c r="H720" s="536" t="str">
        <f>IF(F720="","",IFERROR(VLOOKUP(F720,PROFILE!$B$6:$Z$1000,25,FALSE),""))</f>
        <v/>
      </c>
      <c r="I720" s="536" t="str">
        <f>IF(F720="","",IFERROR(VLOOKUP(F720,PROFILE!$B$6:$Z$1000,23,FALSE),""))</f>
        <v/>
      </c>
      <c r="J720" s="537" t="str">
        <f>IF(F720="","",IFERROR(VLOOKUP(F720,PROFILE!$B$6:$Z$1000,17,FALSE),""))</f>
        <v/>
      </c>
      <c r="K720" s="538"/>
      <c r="L720" s="539"/>
      <c r="M720" s="540"/>
      <c r="N720" s="540"/>
      <c r="O720" s="541"/>
      <c r="P720" s="539"/>
      <c r="Q720" s="540"/>
      <c r="R720" s="540"/>
      <c r="S720" s="541"/>
      <c r="T720" s="538"/>
      <c r="U720" s="539"/>
      <c r="V720" s="541"/>
      <c r="W720" s="542"/>
      <c r="X720" s="543" t="s">
        <v>103</v>
      </c>
      <c r="Y720" s="542" t="str">
        <f t="shared" si="86"/>
        <v/>
      </c>
      <c r="Z720" s="499" t="str">
        <f ca="1">IF(F720="","",IF(VLOOKUP(F720,PROFILE!$B$6:$L$5000,11,FALSE)&lt;&gt;"OUT",VLOOKUP(F720,PROFILE!$B$6:$L$5000,9,FALSE)-NOW(),"OUT"))</f>
        <v/>
      </c>
      <c r="AA720" s="389" t="e">
        <f t="shared" si="87"/>
        <v>#VALUE!</v>
      </c>
      <c r="AB720" s="389">
        <v>720</v>
      </c>
      <c r="AE720" s="545"/>
      <c r="AF720" s="546"/>
      <c r="AH720" s="548"/>
      <c r="AI720" s="549"/>
      <c r="AK720" s="551"/>
      <c r="AL720" s="552"/>
      <c r="AN720" s="554"/>
      <c r="AO720" s="555"/>
      <c r="AP720" s="556"/>
      <c r="AQ720" s="557"/>
      <c r="AR720" s="558"/>
      <c r="AS720" s="497" t="str">
        <f t="shared" si="88"/>
        <v/>
      </c>
      <c r="AT720" s="498" t="str">
        <f t="shared" si="89"/>
        <v/>
      </c>
      <c r="AU720" s="498" t="str">
        <f t="shared" si="90"/>
        <v/>
      </c>
      <c r="AV720" s="498" t="str">
        <f t="shared" si="91"/>
        <v/>
      </c>
      <c r="AW720" s="498" t="str">
        <f t="shared" si="92"/>
        <v/>
      </c>
    </row>
    <row r="721" spans="6:49" ht="23.25" customHeight="1" x14ac:dyDescent="0.35">
      <c r="F721" s="535"/>
      <c r="G721" s="536" t="str">
        <f>IF(F721="","",IFERROR(VLOOKUP(F721,PROFILE!$B$6:$Z$1000,24,FALSE),""))</f>
        <v/>
      </c>
      <c r="H721" s="536" t="str">
        <f>IF(F721="","",IFERROR(VLOOKUP(F721,PROFILE!$B$6:$Z$1000,25,FALSE),""))</f>
        <v/>
      </c>
      <c r="I721" s="536" t="str">
        <f>IF(F721="","",IFERROR(VLOOKUP(F721,PROFILE!$B$6:$Z$1000,23,FALSE),""))</f>
        <v/>
      </c>
      <c r="J721" s="537" t="str">
        <f>IF(F721="","",IFERROR(VLOOKUP(F721,PROFILE!$B$6:$Z$1000,17,FALSE),""))</f>
        <v/>
      </c>
      <c r="K721" s="538"/>
      <c r="L721" s="539"/>
      <c r="M721" s="540"/>
      <c r="N721" s="540"/>
      <c r="O721" s="541"/>
      <c r="P721" s="539"/>
      <c r="Q721" s="540"/>
      <c r="R721" s="540"/>
      <c r="S721" s="541"/>
      <c r="T721" s="538"/>
      <c r="U721" s="539"/>
      <c r="V721" s="541"/>
      <c r="W721" s="542"/>
      <c r="X721" s="543" t="s">
        <v>103</v>
      </c>
      <c r="Y721" s="542" t="str">
        <f t="shared" si="86"/>
        <v/>
      </c>
      <c r="Z721" s="499" t="str">
        <f ca="1">IF(F721="","",IF(VLOOKUP(F721,PROFILE!$B$6:$L$5000,11,FALSE)&lt;&gt;"OUT",VLOOKUP(F721,PROFILE!$B$6:$L$5000,9,FALSE)-NOW(),"OUT"))</f>
        <v/>
      </c>
      <c r="AA721" s="389" t="e">
        <f t="shared" si="87"/>
        <v>#VALUE!</v>
      </c>
      <c r="AB721" s="389">
        <v>721</v>
      </c>
      <c r="AE721" s="545"/>
      <c r="AF721" s="546"/>
      <c r="AH721" s="548"/>
      <c r="AI721" s="549"/>
      <c r="AK721" s="551"/>
      <c r="AL721" s="552"/>
      <c r="AN721" s="554"/>
      <c r="AO721" s="555"/>
      <c r="AP721" s="556"/>
      <c r="AQ721" s="557"/>
      <c r="AR721" s="558"/>
      <c r="AS721" s="497" t="str">
        <f t="shared" si="88"/>
        <v/>
      </c>
      <c r="AT721" s="498" t="str">
        <f t="shared" si="89"/>
        <v/>
      </c>
      <c r="AU721" s="498" t="str">
        <f t="shared" si="90"/>
        <v/>
      </c>
      <c r="AV721" s="498" t="str">
        <f t="shared" si="91"/>
        <v/>
      </c>
      <c r="AW721" s="498" t="str">
        <f t="shared" si="92"/>
        <v/>
      </c>
    </row>
    <row r="722" spans="6:49" ht="23.25" customHeight="1" x14ac:dyDescent="0.35">
      <c r="F722" s="535"/>
      <c r="G722" s="536" t="str">
        <f>IF(F722="","",IFERROR(VLOOKUP(F722,PROFILE!$B$6:$Z$1000,24,FALSE),""))</f>
        <v/>
      </c>
      <c r="H722" s="536" t="str">
        <f>IF(F722="","",IFERROR(VLOOKUP(F722,PROFILE!$B$6:$Z$1000,25,FALSE),""))</f>
        <v/>
      </c>
      <c r="I722" s="536" t="str">
        <f>IF(F722="","",IFERROR(VLOOKUP(F722,PROFILE!$B$6:$Z$1000,23,FALSE),""))</f>
        <v/>
      </c>
      <c r="J722" s="537" t="str">
        <f>IF(F722="","",IFERROR(VLOOKUP(F722,PROFILE!$B$6:$Z$1000,17,FALSE),""))</f>
        <v/>
      </c>
      <c r="K722" s="538"/>
      <c r="L722" s="539"/>
      <c r="M722" s="540"/>
      <c r="N722" s="540"/>
      <c r="O722" s="541"/>
      <c r="P722" s="539"/>
      <c r="Q722" s="540"/>
      <c r="R722" s="540"/>
      <c r="S722" s="541"/>
      <c r="T722" s="538"/>
      <c r="U722" s="539"/>
      <c r="V722" s="541"/>
      <c r="W722" s="542"/>
      <c r="X722" s="543" t="s">
        <v>103</v>
      </c>
      <c r="Y722" s="542" t="str">
        <f t="shared" si="86"/>
        <v/>
      </c>
      <c r="Z722" s="499" t="str">
        <f ca="1">IF(F722="","",IF(VLOOKUP(F722,PROFILE!$B$6:$L$5000,11,FALSE)&lt;&gt;"OUT",VLOOKUP(F722,PROFILE!$B$6:$L$5000,9,FALSE)-NOW(),"OUT"))</f>
        <v/>
      </c>
      <c r="AA722" s="389" t="e">
        <f t="shared" si="87"/>
        <v>#VALUE!</v>
      </c>
      <c r="AB722" s="389">
        <v>722</v>
      </c>
      <c r="AE722" s="545"/>
      <c r="AF722" s="546"/>
      <c r="AH722" s="548"/>
      <c r="AI722" s="549"/>
      <c r="AK722" s="551"/>
      <c r="AL722" s="552"/>
      <c r="AN722" s="554"/>
      <c r="AO722" s="555"/>
      <c r="AP722" s="556"/>
      <c r="AQ722" s="557"/>
      <c r="AR722" s="558"/>
      <c r="AS722" s="497" t="str">
        <f t="shared" si="88"/>
        <v/>
      </c>
      <c r="AT722" s="498" t="str">
        <f t="shared" si="89"/>
        <v/>
      </c>
      <c r="AU722" s="498" t="str">
        <f t="shared" si="90"/>
        <v/>
      </c>
      <c r="AV722" s="498" t="str">
        <f t="shared" si="91"/>
        <v/>
      </c>
      <c r="AW722" s="498" t="str">
        <f t="shared" si="92"/>
        <v/>
      </c>
    </row>
    <row r="723" spans="6:49" ht="23.25" customHeight="1" x14ac:dyDescent="0.35">
      <c r="F723" s="535"/>
      <c r="G723" s="536" t="str">
        <f>IF(F723="","",IFERROR(VLOOKUP(F723,PROFILE!$B$6:$Z$1000,24,FALSE),""))</f>
        <v/>
      </c>
      <c r="H723" s="536" t="str">
        <f>IF(F723="","",IFERROR(VLOOKUP(F723,PROFILE!$B$6:$Z$1000,25,FALSE),""))</f>
        <v/>
      </c>
      <c r="I723" s="536" t="str">
        <f>IF(F723="","",IFERROR(VLOOKUP(F723,PROFILE!$B$6:$Z$1000,23,FALSE),""))</f>
        <v/>
      </c>
      <c r="J723" s="537" t="str">
        <f>IF(F723="","",IFERROR(VLOOKUP(F723,PROFILE!$B$6:$Z$1000,17,FALSE),""))</f>
        <v/>
      </c>
      <c r="K723" s="538"/>
      <c r="L723" s="539"/>
      <c r="M723" s="540"/>
      <c r="N723" s="540"/>
      <c r="O723" s="541"/>
      <c r="P723" s="539"/>
      <c r="Q723" s="540"/>
      <c r="R723" s="540"/>
      <c r="S723" s="541"/>
      <c r="T723" s="538"/>
      <c r="U723" s="539"/>
      <c r="V723" s="541"/>
      <c r="W723" s="542"/>
      <c r="X723" s="543" t="s">
        <v>103</v>
      </c>
      <c r="Y723" s="542" t="str">
        <f t="shared" si="86"/>
        <v/>
      </c>
      <c r="Z723" s="499" t="str">
        <f ca="1">IF(F723="","",IF(VLOOKUP(F723,PROFILE!$B$6:$L$5000,11,FALSE)&lt;&gt;"OUT",VLOOKUP(F723,PROFILE!$B$6:$L$5000,9,FALSE)-NOW(),"OUT"))</f>
        <v/>
      </c>
      <c r="AA723" s="389" t="e">
        <f t="shared" si="87"/>
        <v>#VALUE!</v>
      </c>
      <c r="AB723" s="389">
        <v>723</v>
      </c>
      <c r="AE723" s="545"/>
      <c r="AF723" s="546"/>
      <c r="AH723" s="548"/>
      <c r="AI723" s="549"/>
      <c r="AK723" s="551"/>
      <c r="AL723" s="552"/>
      <c r="AN723" s="554"/>
      <c r="AO723" s="555"/>
      <c r="AP723" s="556"/>
      <c r="AQ723" s="557"/>
      <c r="AR723" s="558"/>
      <c r="AS723" s="497" t="str">
        <f t="shared" si="88"/>
        <v/>
      </c>
      <c r="AT723" s="498" t="str">
        <f t="shared" si="89"/>
        <v/>
      </c>
      <c r="AU723" s="498" t="str">
        <f t="shared" si="90"/>
        <v/>
      </c>
      <c r="AV723" s="498" t="str">
        <f t="shared" si="91"/>
        <v/>
      </c>
      <c r="AW723" s="498" t="str">
        <f t="shared" si="92"/>
        <v/>
      </c>
    </row>
    <row r="724" spans="6:49" ht="23.25" customHeight="1" x14ac:dyDescent="0.35">
      <c r="F724" s="535"/>
      <c r="G724" s="536" t="str">
        <f>IF(F724="","",IFERROR(VLOOKUP(F724,PROFILE!$B$6:$Z$1000,24,FALSE),""))</f>
        <v/>
      </c>
      <c r="H724" s="536" t="str">
        <f>IF(F724="","",IFERROR(VLOOKUP(F724,PROFILE!$B$6:$Z$1000,25,FALSE),""))</f>
        <v/>
      </c>
      <c r="I724" s="536" t="str">
        <f>IF(F724="","",IFERROR(VLOOKUP(F724,PROFILE!$B$6:$Z$1000,23,FALSE),""))</f>
        <v/>
      </c>
      <c r="J724" s="537" t="str">
        <f>IF(F724="","",IFERROR(VLOOKUP(F724,PROFILE!$B$6:$Z$1000,17,FALSE),""))</f>
        <v/>
      </c>
      <c r="K724" s="538"/>
      <c r="L724" s="539"/>
      <c r="M724" s="540"/>
      <c r="N724" s="540"/>
      <c r="O724" s="541"/>
      <c r="P724" s="539"/>
      <c r="Q724" s="540"/>
      <c r="R724" s="540"/>
      <c r="S724" s="541"/>
      <c r="T724" s="538"/>
      <c r="U724" s="539"/>
      <c r="V724" s="541"/>
      <c r="W724" s="542"/>
      <c r="X724" s="543" t="s">
        <v>103</v>
      </c>
      <c r="Y724" s="542" t="str">
        <f t="shared" si="86"/>
        <v/>
      </c>
      <c r="Z724" s="499" t="str">
        <f ca="1">IF(F724="","",IF(VLOOKUP(F724,PROFILE!$B$6:$L$5000,11,FALSE)&lt;&gt;"OUT",VLOOKUP(F724,PROFILE!$B$6:$L$5000,9,FALSE)-NOW(),"OUT"))</f>
        <v/>
      </c>
      <c r="AA724" s="389" t="e">
        <f t="shared" si="87"/>
        <v>#VALUE!</v>
      </c>
      <c r="AB724" s="389">
        <v>724</v>
      </c>
      <c r="AE724" s="545"/>
      <c r="AF724" s="546"/>
      <c r="AH724" s="548"/>
      <c r="AI724" s="549"/>
      <c r="AK724" s="551"/>
      <c r="AL724" s="552"/>
      <c r="AN724" s="554"/>
      <c r="AO724" s="555"/>
      <c r="AP724" s="556"/>
      <c r="AQ724" s="557"/>
      <c r="AR724" s="558"/>
      <c r="AS724" s="497" t="str">
        <f t="shared" si="88"/>
        <v/>
      </c>
      <c r="AT724" s="498" t="str">
        <f t="shared" si="89"/>
        <v/>
      </c>
      <c r="AU724" s="498" t="str">
        <f t="shared" si="90"/>
        <v/>
      </c>
      <c r="AV724" s="498" t="str">
        <f t="shared" si="91"/>
        <v/>
      </c>
      <c r="AW724" s="498" t="str">
        <f t="shared" si="92"/>
        <v/>
      </c>
    </row>
    <row r="725" spans="6:49" ht="23.25" customHeight="1" x14ac:dyDescent="0.35">
      <c r="F725" s="535"/>
      <c r="G725" s="536" t="str">
        <f>IF(F725="","",IFERROR(VLOOKUP(F725,PROFILE!$B$6:$Z$1000,24,FALSE),""))</f>
        <v/>
      </c>
      <c r="H725" s="536" t="str">
        <f>IF(F725="","",IFERROR(VLOOKUP(F725,PROFILE!$B$6:$Z$1000,25,FALSE),""))</f>
        <v/>
      </c>
      <c r="I725" s="536" t="str">
        <f>IF(F725="","",IFERROR(VLOOKUP(F725,PROFILE!$B$6:$Z$1000,23,FALSE),""))</f>
        <v/>
      </c>
      <c r="J725" s="537" t="str">
        <f>IF(F725="","",IFERROR(VLOOKUP(F725,PROFILE!$B$6:$Z$1000,17,FALSE),""))</f>
        <v/>
      </c>
      <c r="K725" s="538"/>
      <c r="L725" s="539"/>
      <c r="M725" s="540"/>
      <c r="N725" s="540"/>
      <c r="O725" s="541"/>
      <c r="P725" s="539"/>
      <c r="Q725" s="540"/>
      <c r="R725" s="540"/>
      <c r="S725" s="541"/>
      <c r="T725" s="538"/>
      <c r="U725" s="539"/>
      <c r="V725" s="541"/>
      <c r="W725" s="542"/>
      <c r="X725" s="543" t="s">
        <v>103</v>
      </c>
      <c r="Y725" s="542" t="str">
        <f t="shared" si="86"/>
        <v/>
      </c>
      <c r="Z725" s="499" t="str">
        <f ca="1">IF(F725="","",IF(VLOOKUP(F725,PROFILE!$B$6:$L$5000,11,FALSE)&lt;&gt;"OUT",VLOOKUP(F725,PROFILE!$B$6:$L$5000,9,FALSE)-NOW(),"OUT"))</f>
        <v/>
      </c>
      <c r="AA725" s="389" t="e">
        <f t="shared" si="87"/>
        <v>#VALUE!</v>
      </c>
      <c r="AB725" s="389">
        <v>725</v>
      </c>
      <c r="AE725" s="545"/>
      <c r="AF725" s="546"/>
      <c r="AH725" s="548"/>
      <c r="AI725" s="549"/>
      <c r="AK725" s="551"/>
      <c r="AL725" s="552"/>
      <c r="AN725" s="554"/>
      <c r="AO725" s="555"/>
      <c r="AP725" s="556"/>
      <c r="AQ725" s="557"/>
      <c r="AR725" s="558"/>
      <c r="AS725" s="497" t="str">
        <f t="shared" si="88"/>
        <v/>
      </c>
      <c r="AT725" s="498" t="str">
        <f t="shared" si="89"/>
        <v/>
      </c>
      <c r="AU725" s="498" t="str">
        <f t="shared" si="90"/>
        <v/>
      </c>
      <c r="AV725" s="498" t="str">
        <f t="shared" si="91"/>
        <v/>
      </c>
      <c r="AW725" s="498" t="str">
        <f t="shared" si="92"/>
        <v/>
      </c>
    </row>
    <row r="726" spans="6:49" ht="23.25" customHeight="1" x14ac:dyDescent="0.35">
      <c r="F726" s="535"/>
      <c r="G726" s="536" t="str">
        <f>IF(F726="","",IFERROR(VLOOKUP(F726,PROFILE!$B$6:$Z$1000,24,FALSE),""))</f>
        <v/>
      </c>
      <c r="H726" s="536" t="str">
        <f>IF(F726="","",IFERROR(VLOOKUP(F726,PROFILE!$B$6:$Z$1000,25,FALSE),""))</f>
        <v/>
      </c>
      <c r="I726" s="536" t="str">
        <f>IF(F726="","",IFERROR(VLOOKUP(F726,PROFILE!$B$6:$Z$1000,23,FALSE),""))</f>
        <v/>
      </c>
      <c r="J726" s="537" t="str">
        <f>IF(F726="","",IFERROR(VLOOKUP(F726,PROFILE!$B$6:$Z$1000,17,FALSE),""))</f>
        <v/>
      </c>
      <c r="K726" s="538"/>
      <c r="L726" s="539"/>
      <c r="M726" s="540"/>
      <c r="N726" s="540"/>
      <c r="O726" s="541"/>
      <c r="P726" s="539"/>
      <c r="Q726" s="540"/>
      <c r="R726" s="540"/>
      <c r="S726" s="541"/>
      <c r="T726" s="538"/>
      <c r="U726" s="539"/>
      <c r="V726" s="541"/>
      <c r="W726" s="542"/>
      <c r="X726" s="543" t="s">
        <v>103</v>
      </c>
      <c r="Y726" s="542" t="str">
        <f t="shared" si="86"/>
        <v/>
      </c>
      <c r="Z726" s="499" t="str">
        <f ca="1">IF(F726="","",IF(VLOOKUP(F726,PROFILE!$B$6:$L$5000,11,FALSE)&lt;&gt;"OUT",VLOOKUP(F726,PROFILE!$B$6:$L$5000,9,FALSE)-NOW(),"OUT"))</f>
        <v/>
      </c>
      <c r="AA726" s="389" t="e">
        <f t="shared" si="87"/>
        <v>#VALUE!</v>
      </c>
      <c r="AB726" s="389">
        <v>726</v>
      </c>
      <c r="AE726" s="545"/>
      <c r="AF726" s="546"/>
      <c r="AH726" s="548"/>
      <c r="AI726" s="549"/>
      <c r="AK726" s="551"/>
      <c r="AL726" s="552"/>
      <c r="AN726" s="554"/>
      <c r="AO726" s="555"/>
      <c r="AP726" s="556"/>
      <c r="AQ726" s="557"/>
      <c r="AR726" s="558"/>
      <c r="AS726" s="497" t="str">
        <f t="shared" si="88"/>
        <v/>
      </c>
      <c r="AT726" s="498" t="str">
        <f t="shared" si="89"/>
        <v/>
      </c>
      <c r="AU726" s="498" t="str">
        <f t="shared" si="90"/>
        <v/>
      </c>
      <c r="AV726" s="498" t="str">
        <f t="shared" si="91"/>
        <v/>
      </c>
      <c r="AW726" s="498" t="str">
        <f t="shared" si="92"/>
        <v/>
      </c>
    </row>
    <row r="727" spans="6:49" ht="23.25" customHeight="1" x14ac:dyDescent="0.35">
      <c r="F727" s="535"/>
      <c r="G727" s="536" t="str">
        <f>IF(F727="","",IFERROR(VLOOKUP(F727,PROFILE!$B$6:$Z$1000,24,FALSE),""))</f>
        <v/>
      </c>
      <c r="H727" s="536" t="str">
        <f>IF(F727="","",IFERROR(VLOOKUP(F727,PROFILE!$B$6:$Z$1000,25,FALSE),""))</f>
        <v/>
      </c>
      <c r="I727" s="536" t="str">
        <f>IF(F727="","",IFERROR(VLOOKUP(F727,PROFILE!$B$6:$Z$1000,23,FALSE),""))</f>
        <v/>
      </c>
      <c r="J727" s="537" t="str">
        <f>IF(F727="","",IFERROR(VLOOKUP(F727,PROFILE!$B$6:$Z$1000,17,FALSE),""))</f>
        <v/>
      </c>
      <c r="K727" s="538"/>
      <c r="L727" s="539"/>
      <c r="M727" s="540"/>
      <c r="N727" s="540"/>
      <c r="O727" s="541"/>
      <c r="P727" s="539"/>
      <c r="Q727" s="540"/>
      <c r="R727" s="540"/>
      <c r="S727" s="541"/>
      <c r="T727" s="538"/>
      <c r="U727" s="539"/>
      <c r="V727" s="541"/>
      <c r="W727" s="542"/>
      <c r="X727" s="543" t="s">
        <v>103</v>
      </c>
      <c r="Y727" s="542" t="str">
        <f t="shared" si="86"/>
        <v/>
      </c>
      <c r="Z727" s="499" t="str">
        <f ca="1">IF(F727="","",IF(VLOOKUP(F727,PROFILE!$B$6:$L$5000,11,FALSE)&lt;&gt;"OUT",VLOOKUP(F727,PROFILE!$B$6:$L$5000,9,FALSE)-NOW(),"OUT"))</f>
        <v/>
      </c>
      <c r="AA727" s="389" t="e">
        <f t="shared" si="87"/>
        <v>#VALUE!</v>
      </c>
      <c r="AB727" s="389">
        <v>727</v>
      </c>
      <c r="AE727" s="545"/>
      <c r="AF727" s="546"/>
      <c r="AH727" s="548"/>
      <c r="AI727" s="549"/>
      <c r="AK727" s="551"/>
      <c r="AL727" s="552"/>
      <c r="AN727" s="554"/>
      <c r="AO727" s="555"/>
      <c r="AP727" s="556"/>
      <c r="AQ727" s="557"/>
      <c r="AR727" s="558"/>
      <c r="AS727" s="497" t="str">
        <f t="shared" si="88"/>
        <v/>
      </c>
      <c r="AT727" s="498" t="str">
        <f t="shared" si="89"/>
        <v/>
      </c>
      <c r="AU727" s="498" t="str">
        <f t="shared" si="90"/>
        <v/>
      </c>
      <c r="AV727" s="498" t="str">
        <f t="shared" si="91"/>
        <v/>
      </c>
      <c r="AW727" s="498" t="str">
        <f t="shared" si="92"/>
        <v/>
      </c>
    </row>
    <row r="728" spans="6:49" ht="23.25" customHeight="1" x14ac:dyDescent="0.35">
      <c r="F728" s="535"/>
      <c r="G728" s="536" t="str">
        <f>IF(F728="","",IFERROR(VLOOKUP(F728,PROFILE!$B$6:$Z$1000,24,FALSE),""))</f>
        <v/>
      </c>
      <c r="H728" s="536" t="str">
        <f>IF(F728="","",IFERROR(VLOOKUP(F728,PROFILE!$B$6:$Z$1000,25,FALSE),""))</f>
        <v/>
      </c>
      <c r="I728" s="536" t="str">
        <f>IF(F728="","",IFERROR(VLOOKUP(F728,PROFILE!$B$6:$Z$1000,23,FALSE),""))</f>
        <v/>
      </c>
      <c r="J728" s="537" t="str">
        <f>IF(F728="","",IFERROR(VLOOKUP(F728,PROFILE!$B$6:$Z$1000,17,FALSE),""))</f>
        <v/>
      </c>
      <c r="K728" s="538"/>
      <c r="L728" s="539"/>
      <c r="M728" s="540"/>
      <c r="N728" s="540"/>
      <c r="O728" s="541"/>
      <c r="P728" s="539"/>
      <c r="Q728" s="540"/>
      <c r="R728" s="540"/>
      <c r="S728" s="541"/>
      <c r="T728" s="538"/>
      <c r="U728" s="539"/>
      <c r="V728" s="541"/>
      <c r="W728" s="542"/>
      <c r="X728" s="543" t="s">
        <v>103</v>
      </c>
      <c r="Y728" s="542" t="str">
        <f t="shared" si="86"/>
        <v/>
      </c>
      <c r="Z728" s="499" t="str">
        <f ca="1">IF(F728="","",IF(VLOOKUP(F728,PROFILE!$B$6:$L$5000,11,FALSE)&lt;&gt;"OUT",VLOOKUP(F728,PROFILE!$B$6:$L$5000,9,FALSE)-NOW(),"OUT"))</f>
        <v/>
      </c>
      <c r="AA728" s="389" t="e">
        <f t="shared" si="87"/>
        <v>#VALUE!</v>
      </c>
      <c r="AB728" s="389">
        <v>728</v>
      </c>
      <c r="AE728" s="545"/>
      <c r="AF728" s="546"/>
      <c r="AH728" s="548"/>
      <c r="AI728" s="549"/>
      <c r="AK728" s="551"/>
      <c r="AL728" s="552"/>
      <c r="AN728" s="554"/>
      <c r="AO728" s="555"/>
      <c r="AP728" s="556"/>
      <c r="AQ728" s="557"/>
      <c r="AR728" s="558"/>
      <c r="AS728" s="497" t="str">
        <f t="shared" si="88"/>
        <v/>
      </c>
      <c r="AT728" s="498" t="str">
        <f t="shared" si="89"/>
        <v/>
      </c>
      <c r="AU728" s="498" t="str">
        <f t="shared" si="90"/>
        <v/>
      </c>
      <c r="AV728" s="498" t="str">
        <f t="shared" si="91"/>
        <v/>
      </c>
      <c r="AW728" s="498" t="str">
        <f t="shared" si="92"/>
        <v/>
      </c>
    </row>
    <row r="729" spans="6:49" ht="23.25" customHeight="1" x14ac:dyDescent="0.35">
      <c r="F729" s="535"/>
      <c r="G729" s="536" t="str">
        <f>IF(F729="","",IFERROR(VLOOKUP(F729,PROFILE!$B$6:$Z$1000,24,FALSE),""))</f>
        <v/>
      </c>
      <c r="H729" s="536" t="str">
        <f>IF(F729="","",IFERROR(VLOOKUP(F729,PROFILE!$B$6:$Z$1000,25,FALSE),""))</f>
        <v/>
      </c>
      <c r="I729" s="536" t="str">
        <f>IF(F729="","",IFERROR(VLOOKUP(F729,PROFILE!$B$6:$Z$1000,23,FALSE),""))</f>
        <v/>
      </c>
      <c r="J729" s="537" t="str">
        <f>IF(F729="","",IFERROR(VLOOKUP(F729,PROFILE!$B$6:$Z$1000,17,FALSE),""))</f>
        <v/>
      </c>
      <c r="K729" s="538"/>
      <c r="L729" s="539"/>
      <c r="M729" s="540"/>
      <c r="N729" s="540"/>
      <c r="O729" s="541"/>
      <c r="P729" s="539"/>
      <c r="Q729" s="540"/>
      <c r="R729" s="540"/>
      <c r="S729" s="541"/>
      <c r="T729" s="538"/>
      <c r="U729" s="539"/>
      <c r="V729" s="541"/>
      <c r="W729" s="542"/>
      <c r="X729" s="543" t="s">
        <v>103</v>
      </c>
      <c r="Y729" s="542" t="str">
        <f t="shared" si="86"/>
        <v/>
      </c>
      <c r="Z729" s="499" t="str">
        <f ca="1">IF(F729="","",IF(VLOOKUP(F729,PROFILE!$B$6:$L$5000,11,FALSE)&lt;&gt;"OUT",VLOOKUP(F729,PROFILE!$B$6:$L$5000,9,FALSE)-NOW(),"OUT"))</f>
        <v/>
      </c>
      <c r="AA729" s="389" t="e">
        <f t="shared" si="87"/>
        <v>#VALUE!</v>
      </c>
      <c r="AB729" s="389">
        <v>729</v>
      </c>
      <c r="AE729" s="545"/>
      <c r="AF729" s="546"/>
      <c r="AH729" s="548"/>
      <c r="AI729" s="549"/>
      <c r="AK729" s="551"/>
      <c r="AL729" s="552"/>
      <c r="AN729" s="554"/>
      <c r="AO729" s="555"/>
      <c r="AP729" s="556"/>
      <c r="AQ729" s="557"/>
      <c r="AR729" s="558"/>
      <c r="AS729" s="497" t="str">
        <f t="shared" si="88"/>
        <v/>
      </c>
      <c r="AT729" s="498" t="str">
        <f t="shared" si="89"/>
        <v/>
      </c>
      <c r="AU729" s="498" t="str">
        <f t="shared" si="90"/>
        <v/>
      </c>
      <c r="AV729" s="498" t="str">
        <f t="shared" si="91"/>
        <v/>
      </c>
      <c r="AW729" s="498" t="str">
        <f t="shared" si="92"/>
        <v/>
      </c>
    </row>
    <row r="730" spans="6:49" ht="23.25" customHeight="1" x14ac:dyDescent="0.35">
      <c r="F730" s="535"/>
      <c r="G730" s="536" t="str">
        <f>IF(F730="","",IFERROR(VLOOKUP(F730,PROFILE!$B$6:$Z$1000,24,FALSE),""))</f>
        <v/>
      </c>
      <c r="H730" s="536" t="str">
        <f>IF(F730="","",IFERROR(VLOOKUP(F730,PROFILE!$B$6:$Z$1000,25,FALSE),""))</f>
        <v/>
      </c>
      <c r="I730" s="536" t="str">
        <f>IF(F730="","",IFERROR(VLOOKUP(F730,PROFILE!$B$6:$Z$1000,23,FALSE),""))</f>
        <v/>
      </c>
      <c r="J730" s="537" t="str">
        <f>IF(F730="","",IFERROR(VLOOKUP(F730,PROFILE!$B$6:$Z$1000,17,FALSE),""))</f>
        <v/>
      </c>
      <c r="K730" s="538"/>
      <c r="L730" s="539"/>
      <c r="M730" s="540"/>
      <c r="N730" s="540"/>
      <c r="O730" s="541"/>
      <c r="P730" s="539"/>
      <c r="Q730" s="540"/>
      <c r="R730" s="540"/>
      <c r="S730" s="541"/>
      <c r="T730" s="538"/>
      <c r="U730" s="539"/>
      <c r="V730" s="541"/>
      <c r="W730" s="542"/>
      <c r="X730" s="543" t="s">
        <v>103</v>
      </c>
      <c r="Y730" s="542" t="str">
        <f t="shared" si="86"/>
        <v/>
      </c>
      <c r="Z730" s="499" t="str">
        <f ca="1">IF(F730="","",IF(VLOOKUP(F730,PROFILE!$B$6:$L$5000,11,FALSE)&lt;&gt;"OUT",VLOOKUP(F730,PROFILE!$B$6:$L$5000,9,FALSE)-NOW(),"OUT"))</f>
        <v/>
      </c>
      <c r="AA730" s="389" t="e">
        <f t="shared" si="87"/>
        <v>#VALUE!</v>
      </c>
      <c r="AB730" s="389">
        <v>730</v>
      </c>
      <c r="AE730" s="545"/>
      <c r="AF730" s="546"/>
      <c r="AH730" s="548"/>
      <c r="AI730" s="549"/>
      <c r="AK730" s="551"/>
      <c r="AL730" s="552"/>
      <c r="AN730" s="554"/>
      <c r="AO730" s="555"/>
      <c r="AP730" s="556"/>
      <c r="AQ730" s="557"/>
      <c r="AR730" s="558"/>
      <c r="AS730" s="497" t="str">
        <f t="shared" si="88"/>
        <v/>
      </c>
      <c r="AT730" s="498" t="str">
        <f t="shared" si="89"/>
        <v/>
      </c>
      <c r="AU730" s="498" t="str">
        <f t="shared" si="90"/>
        <v/>
      </c>
      <c r="AV730" s="498" t="str">
        <f t="shared" si="91"/>
        <v/>
      </c>
      <c r="AW730" s="498" t="str">
        <f t="shared" si="92"/>
        <v/>
      </c>
    </row>
    <row r="731" spans="6:49" ht="23.25" customHeight="1" x14ac:dyDescent="0.35">
      <c r="F731" s="535"/>
      <c r="G731" s="536" t="str">
        <f>IF(F731="","",IFERROR(VLOOKUP(F731,PROFILE!$B$6:$Z$1000,24,FALSE),""))</f>
        <v/>
      </c>
      <c r="H731" s="536" t="str">
        <f>IF(F731="","",IFERROR(VLOOKUP(F731,PROFILE!$B$6:$Z$1000,25,FALSE),""))</f>
        <v/>
      </c>
      <c r="I731" s="536" t="str">
        <f>IF(F731="","",IFERROR(VLOOKUP(F731,PROFILE!$B$6:$Z$1000,23,FALSE),""))</f>
        <v/>
      </c>
      <c r="J731" s="537" t="str">
        <f>IF(F731="","",IFERROR(VLOOKUP(F731,PROFILE!$B$6:$Z$1000,17,FALSE),""))</f>
        <v/>
      </c>
      <c r="K731" s="538"/>
      <c r="L731" s="539"/>
      <c r="M731" s="540"/>
      <c r="N731" s="540"/>
      <c r="O731" s="541"/>
      <c r="P731" s="539"/>
      <c r="Q731" s="540"/>
      <c r="R731" s="540"/>
      <c r="S731" s="541"/>
      <c r="T731" s="538"/>
      <c r="U731" s="539"/>
      <c r="V731" s="541"/>
      <c r="W731" s="542"/>
      <c r="X731" s="543" t="s">
        <v>103</v>
      </c>
      <c r="Y731" s="542" t="str">
        <f t="shared" si="86"/>
        <v/>
      </c>
      <c r="Z731" s="499" t="str">
        <f ca="1">IF(F731="","",IF(VLOOKUP(F731,PROFILE!$B$6:$L$5000,11,FALSE)&lt;&gt;"OUT",VLOOKUP(F731,PROFILE!$B$6:$L$5000,9,FALSE)-NOW(),"OUT"))</f>
        <v/>
      </c>
      <c r="AA731" s="389" t="e">
        <f t="shared" si="87"/>
        <v>#VALUE!</v>
      </c>
      <c r="AB731" s="389">
        <v>731</v>
      </c>
      <c r="AE731" s="545"/>
      <c r="AF731" s="546"/>
      <c r="AH731" s="548"/>
      <c r="AI731" s="549"/>
      <c r="AK731" s="551"/>
      <c r="AL731" s="552"/>
      <c r="AN731" s="554"/>
      <c r="AO731" s="555"/>
      <c r="AP731" s="556"/>
      <c r="AQ731" s="557"/>
      <c r="AR731" s="558"/>
      <c r="AS731" s="497" t="str">
        <f t="shared" si="88"/>
        <v/>
      </c>
      <c r="AT731" s="498" t="str">
        <f t="shared" si="89"/>
        <v/>
      </c>
      <c r="AU731" s="498" t="str">
        <f t="shared" si="90"/>
        <v/>
      </c>
      <c r="AV731" s="498" t="str">
        <f t="shared" si="91"/>
        <v/>
      </c>
      <c r="AW731" s="498" t="str">
        <f t="shared" si="92"/>
        <v/>
      </c>
    </row>
    <row r="732" spans="6:49" ht="23.25" customHeight="1" x14ac:dyDescent="0.35">
      <c r="F732" s="535"/>
      <c r="G732" s="536" t="str">
        <f>IF(F732="","",IFERROR(VLOOKUP(F732,PROFILE!$B$6:$Z$1000,24,FALSE),""))</f>
        <v/>
      </c>
      <c r="H732" s="536" t="str">
        <f>IF(F732="","",IFERROR(VLOOKUP(F732,PROFILE!$B$6:$Z$1000,25,FALSE),""))</f>
        <v/>
      </c>
      <c r="I732" s="536" t="str">
        <f>IF(F732="","",IFERROR(VLOOKUP(F732,PROFILE!$B$6:$Z$1000,23,FALSE),""))</f>
        <v/>
      </c>
      <c r="J732" s="537" t="str">
        <f>IF(F732="","",IFERROR(VLOOKUP(F732,PROFILE!$B$6:$Z$1000,17,FALSE),""))</f>
        <v/>
      </c>
      <c r="K732" s="538"/>
      <c r="L732" s="539"/>
      <c r="M732" s="540"/>
      <c r="N732" s="540"/>
      <c r="O732" s="541"/>
      <c r="P732" s="539"/>
      <c r="Q732" s="540"/>
      <c r="R732" s="540"/>
      <c r="S732" s="541"/>
      <c r="T732" s="538"/>
      <c r="U732" s="539"/>
      <c r="V732" s="541"/>
      <c r="W732" s="542"/>
      <c r="X732" s="543" t="s">
        <v>103</v>
      </c>
      <c r="Y732" s="542" t="str">
        <f t="shared" si="86"/>
        <v/>
      </c>
      <c r="Z732" s="499" t="str">
        <f ca="1">IF(F732="","",IF(VLOOKUP(F732,PROFILE!$B$6:$L$5000,11,FALSE)&lt;&gt;"OUT",VLOOKUP(F732,PROFILE!$B$6:$L$5000,9,FALSE)-NOW(),"OUT"))</f>
        <v/>
      </c>
      <c r="AA732" s="389" t="e">
        <f t="shared" si="87"/>
        <v>#VALUE!</v>
      </c>
      <c r="AB732" s="389">
        <v>732</v>
      </c>
      <c r="AE732" s="545"/>
      <c r="AF732" s="546"/>
      <c r="AH732" s="548"/>
      <c r="AI732" s="549"/>
      <c r="AK732" s="551"/>
      <c r="AL732" s="552"/>
      <c r="AN732" s="554"/>
      <c r="AO732" s="555"/>
      <c r="AP732" s="556"/>
      <c r="AQ732" s="557"/>
      <c r="AR732" s="558"/>
      <c r="AS732" s="497" t="str">
        <f t="shared" si="88"/>
        <v/>
      </c>
      <c r="AT732" s="498" t="str">
        <f t="shared" si="89"/>
        <v/>
      </c>
      <c r="AU732" s="498" t="str">
        <f t="shared" si="90"/>
        <v/>
      </c>
      <c r="AV732" s="498" t="str">
        <f t="shared" si="91"/>
        <v/>
      </c>
      <c r="AW732" s="498" t="str">
        <f t="shared" si="92"/>
        <v/>
      </c>
    </row>
    <row r="733" spans="6:49" ht="23.25" customHeight="1" x14ac:dyDescent="0.35">
      <c r="F733" s="535"/>
      <c r="G733" s="536" t="str">
        <f>IF(F733="","",IFERROR(VLOOKUP(F733,PROFILE!$B$6:$Z$1000,24,FALSE),""))</f>
        <v/>
      </c>
      <c r="H733" s="536" t="str">
        <f>IF(F733="","",IFERROR(VLOOKUP(F733,PROFILE!$B$6:$Z$1000,25,FALSE),""))</f>
        <v/>
      </c>
      <c r="I733" s="536" t="str">
        <f>IF(F733="","",IFERROR(VLOOKUP(F733,PROFILE!$B$6:$Z$1000,23,FALSE),""))</f>
        <v/>
      </c>
      <c r="J733" s="537" t="str">
        <f>IF(F733="","",IFERROR(VLOOKUP(F733,PROFILE!$B$6:$Z$1000,17,FALSE),""))</f>
        <v/>
      </c>
      <c r="K733" s="538"/>
      <c r="L733" s="539"/>
      <c r="M733" s="540"/>
      <c r="N733" s="540"/>
      <c r="O733" s="541"/>
      <c r="P733" s="539"/>
      <c r="Q733" s="540"/>
      <c r="R733" s="540"/>
      <c r="S733" s="541"/>
      <c r="T733" s="538"/>
      <c r="U733" s="539"/>
      <c r="V733" s="541"/>
      <c r="W733" s="542"/>
      <c r="X733" s="543" t="s">
        <v>103</v>
      </c>
      <c r="Y733" s="542" t="str">
        <f t="shared" si="86"/>
        <v/>
      </c>
      <c r="Z733" s="499" t="str">
        <f ca="1">IF(F733="","",IF(VLOOKUP(F733,PROFILE!$B$6:$L$5000,11,FALSE)&lt;&gt;"OUT",VLOOKUP(F733,PROFILE!$B$6:$L$5000,9,FALSE)-NOW(),"OUT"))</f>
        <v/>
      </c>
      <c r="AA733" s="389" t="e">
        <f t="shared" si="87"/>
        <v>#VALUE!</v>
      </c>
      <c r="AB733" s="389">
        <v>733</v>
      </c>
      <c r="AE733" s="545"/>
      <c r="AF733" s="546"/>
      <c r="AH733" s="548"/>
      <c r="AI733" s="549"/>
      <c r="AK733" s="551"/>
      <c r="AL733" s="552"/>
      <c r="AN733" s="554"/>
      <c r="AO733" s="555"/>
      <c r="AP733" s="556"/>
      <c r="AQ733" s="557"/>
      <c r="AR733" s="558"/>
      <c r="AS733" s="497" t="str">
        <f t="shared" si="88"/>
        <v/>
      </c>
      <c r="AT733" s="498" t="str">
        <f t="shared" si="89"/>
        <v/>
      </c>
      <c r="AU733" s="498" t="str">
        <f t="shared" si="90"/>
        <v/>
      </c>
      <c r="AV733" s="498" t="str">
        <f t="shared" si="91"/>
        <v/>
      </c>
      <c r="AW733" s="498" t="str">
        <f t="shared" si="92"/>
        <v/>
      </c>
    </row>
    <row r="734" spans="6:49" ht="23.25" customHeight="1" x14ac:dyDescent="0.35">
      <c r="F734" s="535"/>
      <c r="G734" s="536" t="str">
        <f>IF(F734="","",IFERROR(VLOOKUP(F734,PROFILE!$B$6:$Z$1000,24,FALSE),""))</f>
        <v/>
      </c>
      <c r="H734" s="536" t="str">
        <f>IF(F734="","",IFERROR(VLOOKUP(F734,PROFILE!$B$6:$Z$1000,25,FALSE),""))</f>
        <v/>
      </c>
      <c r="I734" s="536" t="str">
        <f>IF(F734="","",IFERROR(VLOOKUP(F734,PROFILE!$B$6:$Z$1000,23,FALSE),""))</f>
        <v/>
      </c>
      <c r="J734" s="537" t="str">
        <f>IF(F734="","",IFERROR(VLOOKUP(F734,PROFILE!$B$6:$Z$1000,17,FALSE),""))</f>
        <v/>
      </c>
      <c r="K734" s="538"/>
      <c r="L734" s="539"/>
      <c r="M734" s="540"/>
      <c r="N734" s="540"/>
      <c r="O734" s="541"/>
      <c r="P734" s="539"/>
      <c r="Q734" s="540"/>
      <c r="R734" s="540"/>
      <c r="S734" s="541"/>
      <c r="T734" s="538"/>
      <c r="U734" s="539"/>
      <c r="V734" s="541"/>
      <c r="W734" s="542"/>
      <c r="X734" s="543" t="s">
        <v>103</v>
      </c>
      <c r="Y734" s="542" t="str">
        <f t="shared" si="86"/>
        <v/>
      </c>
      <c r="Z734" s="499" t="str">
        <f ca="1">IF(F734="","",IF(VLOOKUP(F734,PROFILE!$B$6:$L$5000,11,FALSE)&lt;&gt;"OUT",VLOOKUP(F734,PROFILE!$B$6:$L$5000,9,FALSE)-NOW(),"OUT"))</f>
        <v/>
      </c>
      <c r="AA734" s="389" t="e">
        <f t="shared" si="87"/>
        <v>#VALUE!</v>
      </c>
      <c r="AB734" s="389">
        <v>734</v>
      </c>
      <c r="AE734" s="545"/>
      <c r="AF734" s="546"/>
      <c r="AH734" s="548"/>
      <c r="AI734" s="549"/>
      <c r="AK734" s="551"/>
      <c r="AL734" s="552"/>
      <c r="AN734" s="554"/>
      <c r="AO734" s="555"/>
      <c r="AP734" s="556"/>
      <c r="AQ734" s="557"/>
      <c r="AR734" s="558"/>
      <c r="AS734" s="497" t="str">
        <f t="shared" si="88"/>
        <v/>
      </c>
      <c r="AT734" s="498" t="str">
        <f t="shared" si="89"/>
        <v/>
      </c>
      <c r="AU734" s="498" t="str">
        <f t="shared" si="90"/>
        <v/>
      </c>
      <c r="AV734" s="498" t="str">
        <f t="shared" si="91"/>
        <v/>
      </c>
      <c r="AW734" s="498" t="str">
        <f t="shared" si="92"/>
        <v/>
      </c>
    </row>
    <row r="735" spans="6:49" ht="23.25" customHeight="1" x14ac:dyDescent="0.35">
      <c r="F735" s="535"/>
      <c r="G735" s="536" t="str">
        <f>IF(F735="","",IFERROR(VLOOKUP(F735,PROFILE!$B$6:$Z$1000,24,FALSE),""))</f>
        <v/>
      </c>
      <c r="H735" s="536" t="str">
        <f>IF(F735="","",IFERROR(VLOOKUP(F735,PROFILE!$B$6:$Z$1000,25,FALSE),""))</f>
        <v/>
      </c>
      <c r="I735" s="536" t="str">
        <f>IF(F735="","",IFERROR(VLOOKUP(F735,PROFILE!$B$6:$Z$1000,23,FALSE),""))</f>
        <v/>
      </c>
      <c r="J735" s="537" t="str">
        <f>IF(F735="","",IFERROR(VLOOKUP(F735,PROFILE!$B$6:$Z$1000,17,FALSE),""))</f>
        <v/>
      </c>
      <c r="K735" s="538"/>
      <c r="L735" s="539"/>
      <c r="M735" s="540"/>
      <c r="N735" s="540"/>
      <c r="O735" s="541"/>
      <c r="P735" s="539"/>
      <c r="Q735" s="540"/>
      <c r="R735" s="540"/>
      <c r="S735" s="541"/>
      <c r="T735" s="538"/>
      <c r="U735" s="539"/>
      <c r="V735" s="541"/>
      <c r="W735" s="542"/>
      <c r="X735" s="543" t="s">
        <v>103</v>
      </c>
      <c r="Y735" s="542" t="str">
        <f t="shared" si="86"/>
        <v/>
      </c>
      <c r="Z735" s="499" t="str">
        <f ca="1">IF(F735="","",IF(VLOOKUP(F735,PROFILE!$B$6:$L$5000,11,FALSE)&lt;&gt;"OUT",VLOOKUP(F735,PROFILE!$B$6:$L$5000,9,FALSE)-NOW(),"OUT"))</f>
        <v/>
      </c>
      <c r="AA735" s="389" t="e">
        <f t="shared" si="87"/>
        <v>#VALUE!</v>
      </c>
      <c r="AB735" s="389">
        <v>735</v>
      </c>
      <c r="AE735" s="545"/>
      <c r="AF735" s="546"/>
      <c r="AH735" s="548"/>
      <c r="AI735" s="549"/>
      <c r="AK735" s="551"/>
      <c r="AL735" s="552"/>
      <c r="AN735" s="554"/>
      <c r="AO735" s="555"/>
      <c r="AP735" s="556"/>
      <c r="AQ735" s="557"/>
      <c r="AR735" s="558"/>
      <c r="AS735" s="497" t="str">
        <f t="shared" si="88"/>
        <v/>
      </c>
      <c r="AT735" s="498" t="str">
        <f t="shared" si="89"/>
        <v/>
      </c>
      <c r="AU735" s="498" t="str">
        <f t="shared" si="90"/>
        <v/>
      </c>
      <c r="AV735" s="498" t="str">
        <f t="shared" si="91"/>
        <v/>
      </c>
      <c r="AW735" s="498" t="str">
        <f t="shared" si="92"/>
        <v/>
      </c>
    </row>
    <row r="736" spans="6:49" ht="23.25" customHeight="1" x14ac:dyDescent="0.35">
      <c r="F736" s="535"/>
      <c r="G736" s="536" t="str">
        <f>IF(F736="","",IFERROR(VLOOKUP(F736,PROFILE!$B$6:$Z$1000,24,FALSE),""))</f>
        <v/>
      </c>
      <c r="H736" s="536" t="str">
        <f>IF(F736="","",IFERROR(VLOOKUP(F736,PROFILE!$B$6:$Z$1000,25,FALSE),""))</f>
        <v/>
      </c>
      <c r="I736" s="536" t="str">
        <f>IF(F736="","",IFERROR(VLOOKUP(F736,PROFILE!$B$6:$Z$1000,23,FALSE),""))</f>
        <v/>
      </c>
      <c r="J736" s="537" t="str">
        <f>IF(F736="","",IFERROR(VLOOKUP(F736,PROFILE!$B$6:$Z$1000,17,FALSE),""))</f>
        <v/>
      </c>
      <c r="K736" s="538"/>
      <c r="L736" s="539"/>
      <c r="M736" s="540"/>
      <c r="N736" s="540"/>
      <c r="O736" s="541"/>
      <c r="P736" s="539"/>
      <c r="Q736" s="540"/>
      <c r="R736" s="540"/>
      <c r="S736" s="541"/>
      <c r="T736" s="538"/>
      <c r="U736" s="539"/>
      <c r="V736" s="541"/>
      <c r="W736" s="542"/>
      <c r="X736" s="543" t="s">
        <v>103</v>
      </c>
      <c r="Y736" s="542" t="str">
        <f t="shared" si="86"/>
        <v/>
      </c>
      <c r="Z736" s="499" t="str">
        <f ca="1">IF(F736="","",IF(VLOOKUP(F736,PROFILE!$B$6:$L$5000,11,FALSE)&lt;&gt;"OUT",VLOOKUP(F736,PROFILE!$B$6:$L$5000,9,FALSE)-NOW(),"OUT"))</f>
        <v/>
      </c>
      <c r="AA736" s="389" t="e">
        <f t="shared" si="87"/>
        <v>#VALUE!</v>
      </c>
      <c r="AB736" s="389">
        <v>736</v>
      </c>
      <c r="AE736" s="545"/>
      <c r="AF736" s="546"/>
      <c r="AH736" s="548"/>
      <c r="AI736" s="549"/>
      <c r="AK736" s="551"/>
      <c r="AL736" s="552"/>
      <c r="AN736" s="554"/>
      <c r="AO736" s="555"/>
      <c r="AP736" s="556"/>
      <c r="AQ736" s="557"/>
      <c r="AR736" s="558"/>
      <c r="AS736" s="497" t="str">
        <f t="shared" si="88"/>
        <v/>
      </c>
      <c r="AT736" s="498" t="str">
        <f t="shared" si="89"/>
        <v/>
      </c>
      <c r="AU736" s="498" t="str">
        <f t="shared" si="90"/>
        <v/>
      </c>
      <c r="AV736" s="498" t="str">
        <f t="shared" si="91"/>
        <v/>
      </c>
      <c r="AW736" s="498" t="str">
        <f t="shared" si="92"/>
        <v/>
      </c>
    </row>
    <row r="737" spans="6:49" ht="23.25" customHeight="1" x14ac:dyDescent="0.35">
      <c r="F737" s="535"/>
      <c r="G737" s="536" t="str">
        <f>IF(F737="","",IFERROR(VLOOKUP(F737,PROFILE!$B$6:$Z$1000,24,FALSE),""))</f>
        <v/>
      </c>
      <c r="H737" s="536" t="str">
        <f>IF(F737="","",IFERROR(VLOOKUP(F737,PROFILE!$B$6:$Z$1000,25,FALSE),""))</f>
        <v/>
      </c>
      <c r="I737" s="536" t="str">
        <f>IF(F737="","",IFERROR(VLOOKUP(F737,PROFILE!$B$6:$Z$1000,23,FALSE),""))</f>
        <v/>
      </c>
      <c r="J737" s="537" t="str">
        <f>IF(F737="","",IFERROR(VLOOKUP(F737,PROFILE!$B$6:$Z$1000,17,FALSE),""))</f>
        <v/>
      </c>
      <c r="K737" s="538"/>
      <c r="L737" s="539"/>
      <c r="M737" s="540"/>
      <c r="N737" s="540"/>
      <c r="O737" s="541"/>
      <c r="P737" s="539"/>
      <c r="Q737" s="540"/>
      <c r="R737" s="540"/>
      <c r="S737" s="541"/>
      <c r="T737" s="538"/>
      <c r="U737" s="539"/>
      <c r="V737" s="541"/>
      <c r="W737" s="542"/>
      <c r="X737" s="543" t="s">
        <v>103</v>
      </c>
      <c r="Y737" s="542" t="str">
        <f t="shared" si="86"/>
        <v/>
      </c>
      <c r="Z737" s="499" t="str">
        <f ca="1">IF(F737="","",IF(VLOOKUP(F737,PROFILE!$B$6:$L$5000,11,FALSE)&lt;&gt;"OUT",VLOOKUP(F737,PROFILE!$B$6:$L$5000,9,FALSE)-NOW(),"OUT"))</f>
        <v/>
      </c>
      <c r="AA737" s="389" t="e">
        <f t="shared" si="87"/>
        <v>#VALUE!</v>
      </c>
      <c r="AB737" s="389">
        <v>737</v>
      </c>
      <c r="AE737" s="545"/>
      <c r="AF737" s="546"/>
      <c r="AH737" s="548"/>
      <c r="AI737" s="549"/>
      <c r="AK737" s="551"/>
      <c r="AL737" s="552"/>
      <c r="AN737" s="554"/>
      <c r="AO737" s="555"/>
      <c r="AP737" s="556"/>
      <c r="AQ737" s="557"/>
      <c r="AR737" s="558"/>
      <c r="AS737" s="497" t="str">
        <f t="shared" si="88"/>
        <v/>
      </c>
      <c r="AT737" s="498" t="str">
        <f t="shared" si="89"/>
        <v/>
      </c>
      <c r="AU737" s="498" t="str">
        <f t="shared" si="90"/>
        <v/>
      </c>
      <c r="AV737" s="498" t="str">
        <f t="shared" si="91"/>
        <v/>
      </c>
      <c r="AW737" s="498" t="str">
        <f t="shared" si="92"/>
        <v/>
      </c>
    </row>
    <row r="738" spans="6:49" ht="23.25" customHeight="1" x14ac:dyDescent="0.35">
      <c r="F738" s="535"/>
      <c r="G738" s="536" t="str">
        <f>IF(F738="","",IFERROR(VLOOKUP(F738,PROFILE!$B$6:$Z$1000,24,FALSE),""))</f>
        <v/>
      </c>
      <c r="H738" s="536" t="str">
        <f>IF(F738="","",IFERROR(VLOOKUP(F738,PROFILE!$B$6:$Z$1000,25,FALSE),""))</f>
        <v/>
      </c>
      <c r="I738" s="536" t="str">
        <f>IF(F738="","",IFERROR(VLOOKUP(F738,PROFILE!$B$6:$Z$1000,23,FALSE),""))</f>
        <v/>
      </c>
      <c r="J738" s="537" t="str">
        <f>IF(F738="","",IFERROR(VLOOKUP(F738,PROFILE!$B$6:$Z$1000,17,FALSE),""))</f>
        <v/>
      </c>
      <c r="K738" s="538"/>
      <c r="L738" s="539"/>
      <c r="M738" s="540"/>
      <c r="N738" s="540"/>
      <c r="O738" s="541"/>
      <c r="P738" s="539"/>
      <c r="Q738" s="540"/>
      <c r="R738" s="540"/>
      <c r="S738" s="541"/>
      <c r="T738" s="538"/>
      <c r="U738" s="539"/>
      <c r="V738" s="541"/>
      <c r="W738" s="542"/>
      <c r="X738" s="543" t="s">
        <v>103</v>
      </c>
      <c r="Y738" s="542" t="str">
        <f t="shared" si="86"/>
        <v/>
      </c>
      <c r="Z738" s="499" t="str">
        <f ca="1">IF(F738="","",IF(VLOOKUP(F738,PROFILE!$B$6:$L$5000,11,FALSE)&lt;&gt;"OUT",VLOOKUP(F738,PROFILE!$B$6:$L$5000,9,FALSE)-NOW(),"OUT"))</f>
        <v/>
      </c>
      <c r="AA738" s="389" t="e">
        <f t="shared" si="87"/>
        <v>#VALUE!</v>
      </c>
      <c r="AB738" s="389">
        <v>738</v>
      </c>
      <c r="AE738" s="545"/>
      <c r="AF738" s="546"/>
      <c r="AH738" s="548"/>
      <c r="AI738" s="549"/>
      <c r="AK738" s="551"/>
      <c r="AL738" s="552"/>
      <c r="AN738" s="554"/>
      <c r="AO738" s="555"/>
      <c r="AP738" s="556"/>
      <c r="AQ738" s="557"/>
      <c r="AR738" s="558"/>
      <c r="AS738" s="497" t="str">
        <f t="shared" si="88"/>
        <v/>
      </c>
      <c r="AT738" s="498" t="str">
        <f t="shared" si="89"/>
        <v/>
      </c>
      <c r="AU738" s="498" t="str">
        <f t="shared" si="90"/>
        <v/>
      </c>
      <c r="AV738" s="498" t="str">
        <f t="shared" si="91"/>
        <v/>
      </c>
      <c r="AW738" s="498" t="str">
        <f t="shared" si="92"/>
        <v/>
      </c>
    </row>
    <row r="739" spans="6:49" ht="23.25" customHeight="1" x14ac:dyDescent="0.35">
      <c r="F739" s="535"/>
      <c r="G739" s="536" t="str">
        <f>IF(F739="","",IFERROR(VLOOKUP(F739,PROFILE!$B$6:$Z$1000,24,FALSE),""))</f>
        <v/>
      </c>
      <c r="H739" s="536" t="str">
        <f>IF(F739="","",IFERROR(VLOOKUP(F739,PROFILE!$B$6:$Z$1000,25,FALSE),""))</f>
        <v/>
      </c>
      <c r="I739" s="536" t="str">
        <f>IF(F739="","",IFERROR(VLOOKUP(F739,PROFILE!$B$6:$Z$1000,23,FALSE),""))</f>
        <v/>
      </c>
      <c r="J739" s="537" t="str">
        <f>IF(F739="","",IFERROR(VLOOKUP(F739,PROFILE!$B$6:$Z$1000,17,FALSE),""))</f>
        <v/>
      </c>
      <c r="K739" s="538"/>
      <c r="L739" s="539"/>
      <c r="M739" s="540"/>
      <c r="N739" s="540"/>
      <c r="O739" s="541"/>
      <c r="P739" s="539"/>
      <c r="Q739" s="540"/>
      <c r="R739" s="540"/>
      <c r="S739" s="541"/>
      <c r="T739" s="538"/>
      <c r="U739" s="539"/>
      <c r="V739" s="541"/>
      <c r="W739" s="542"/>
      <c r="X739" s="543" t="s">
        <v>103</v>
      </c>
      <c r="Y739" s="542" t="str">
        <f t="shared" si="86"/>
        <v/>
      </c>
      <c r="Z739" s="499" t="str">
        <f ca="1">IF(F739="","",IF(VLOOKUP(F739,PROFILE!$B$6:$L$5000,11,FALSE)&lt;&gt;"OUT",VLOOKUP(F739,PROFILE!$B$6:$L$5000,9,FALSE)-NOW(),"OUT"))</f>
        <v/>
      </c>
      <c r="AA739" s="389" t="e">
        <f t="shared" si="87"/>
        <v>#VALUE!</v>
      </c>
      <c r="AB739" s="389">
        <v>739</v>
      </c>
      <c r="AE739" s="545"/>
      <c r="AF739" s="546"/>
      <c r="AH739" s="548"/>
      <c r="AI739" s="549"/>
      <c r="AK739" s="551"/>
      <c r="AL739" s="552"/>
      <c r="AN739" s="554"/>
      <c r="AO739" s="555"/>
      <c r="AP739" s="556"/>
      <c r="AQ739" s="557"/>
      <c r="AR739" s="558"/>
      <c r="AS739" s="497" t="str">
        <f t="shared" si="88"/>
        <v/>
      </c>
      <c r="AT739" s="498" t="str">
        <f t="shared" si="89"/>
        <v/>
      </c>
      <c r="AU739" s="498" t="str">
        <f t="shared" si="90"/>
        <v/>
      </c>
      <c r="AV739" s="498" t="str">
        <f t="shared" si="91"/>
        <v/>
      </c>
      <c r="AW739" s="498" t="str">
        <f t="shared" si="92"/>
        <v/>
      </c>
    </row>
    <row r="740" spans="6:49" ht="23.25" customHeight="1" x14ac:dyDescent="0.35">
      <c r="F740" s="535"/>
      <c r="G740" s="536" t="str">
        <f>IF(F740="","",IFERROR(VLOOKUP(F740,PROFILE!$B$6:$Z$1000,24,FALSE),""))</f>
        <v/>
      </c>
      <c r="H740" s="536" t="str">
        <f>IF(F740="","",IFERROR(VLOOKUP(F740,PROFILE!$B$6:$Z$1000,25,FALSE),""))</f>
        <v/>
      </c>
      <c r="I740" s="536" t="str">
        <f>IF(F740="","",IFERROR(VLOOKUP(F740,PROFILE!$B$6:$Z$1000,23,FALSE),""))</f>
        <v/>
      </c>
      <c r="J740" s="537" t="str">
        <f>IF(F740="","",IFERROR(VLOOKUP(F740,PROFILE!$B$6:$Z$1000,17,FALSE),""))</f>
        <v/>
      </c>
      <c r="K740" s="538"/>
      <c r="L740" s="539"/>
      <c r="M740" s="540"/>
      <c r="N740" s="540"/>
      <c r="O740" s="541"/>
      <c r="P740" s="539"/>
      <c r="Q740" s="540"/>
      <c r="R740" s="540"/>
      <c r="S740" s="541"/>
      <c r="T740" s="538"/>
      <c r="U740" s="539"/>
      <c r="V740" s="541"/>
      <c r="W740" s="542"/>
      <c r="X740" s="543" t="s">
        <v>103</v>
      </c>
      <c r="Y740" s="542" t="str">
        <f t="shared" si="86"/>
        <v/>
      </c>
      <c r="Z740" s="499" t="str">
        <f ca="1">IF(F740="","",IF(VLOOKUP(F740,PROFILE!$B$6:$L$5000,11,FALSE)&lt;&gt;"OUT",VLOOKUP(F740,PROFILE!$B$6:$L$5000,9,FALSE)-NOW(),"OUT"))</f>
        <v/>
      </c>
      <c r="AA740" s="389" t="e">
        <f t="shared" si="87"/>
        <v>#VALUE!</v>
      </c>
      <c r="AB740" s="389">
        <v>740</v>
      </c>
      <c r="AE740" s="545"/>
      <c r="AF740" s="546"/>
      <c r="AH740" s="548"/>
      <c r="AI740" s="549"/>
      <c r="AK740" s="551"/>
      <c r="AL740" s="552"/>
      <c r="AN740" s="554"/>
      <c r="AO740" s="555"/>
      <c r="AP740" s="556"/>
      <c r="AQ740" s="557"/>
      <c r="AR740" s="558"/>
      <c r="AS740" s="497" t="str">
        <f t="shared" si="88"/>
        <v/>
      </c>
      <c r="AT740" s="498" t="str">
        <f t="shared" si="89"/>
        <v/>
      </c>
      <c r="AU740" s="498" t="str">
        <f t="shared" si="90"/>
        <v/>
      </c>
      <c r="AV740" s="498" t="str">
        <f t="shared" si="91"/>
        <v/>
      </c>
      <c r="AW740" s="498" t="str">
        <f t="shared" si="92"/>
        <v/>
      </c>
    </row>
    <row r="741" spans="6:49" ht="23.25" customHeight="1" x14ac:dyDescent="0.35">
      <c r="F741" s="535"/>
      <c r="G741" s="536" t="str">
        <f>IF(F741="","",IFERROR(VLOOKUP(F741,PROFILE!$B$6:$Z$1000,24,FALSE),""))</f>
        <v/>
      </c>
      <c r="H741" s="536" t="str">
        <f>IF(F741="","",IFERROR(VLOOKUP(F741,PROFILE!$B$6:$Z$1000,25,FALSE),""))</f>
        <v/>
      </c>
      <c r="I741" s="536" t="str">
        <f>IF(F741="","",IFERROR(VLOOKUP(F741,PROFILE!$B$6:$Z$1000,23,FALSE),""))</f>
        <v/>
      </c>
      <c r="J741" s="537" t="str">
        <f>IF(F741="","",IFERROR(VLOOKUP(F741,PROFILE!$B$6:$Z$1000,17,FALSE),""))</f>
        <v/>
      </c>
      <c r="K741" s="538"/>
      <c r="L741" s="539"/>
      <c r="M741" s="540"/>
      <c r="N741" s="540"/>
      <c r="O741" s="541"/>
      <c r="P741" s="539"/>
      <c r="Q741" s="540"/>
      <c r="R741" s="540"/>
      <c r="S741" s="541"/>
      <c r="T741" s="538"/>
      <c r="U741" s="539"/>
      <c r="V741" s="541"/>
      <c r="W741" s="542"/>
      <c r="X741" s="543" t="s">
        <v>103</v>
      </c>
      <c r="Y741" s="542" t="str">
        <f t="shared" si="86"/>
        <v/>
      </c>
      <c r="Z741" s="499" t="str">
        <f ca="1">IF(F741="","",IF(VLOOKUP(F741,PROFILE!$B$6:$L$5000,11,FALSE)&lt;&gt;"OUT",VLOOKUP(F741,PROFILE!$B$6:$L$5000,9,FALSE)-NOW(),"OUT"))</f>
        <v/>
      </c>
      <c r="AA741" s="389" t="e">
        <f t="shared" si="87"/>
        <v>#VALUE!</v>
      </c>
      <c r="AB741" s="389">
        <v>741</v>
      </c>
      <c r="AE741" s="545"/>
      <c r="AF741" s="546"/>
      <c r="AH741" s="548"/>
      <c r="AI741" s="549"/>
      <c r="AK741" s="551"/>
      <c r="AL741" s="552"/>
      <c r="AN741" s="554"/>
      <c r="AO741" s="555"/>
      <c r="AP741" s="556"/>
      <c r="AQ741" s="557"/>
      <c r="AR741" s="558"/>
      <c r="AS741" s="497" t="str">
        <f t="shared" si="88"/>
        <v/>
      </c>
      <c r="AT741" s="498" t="str">
        <f t="shared" si="89"/>
        <v/>
      </c>
      <c r="AU741" s="498" t="str">
        <f t="shared" si="90"/>
        <v/>
      </c>
      <c r="AV741" s="498" t="str">
        <f t="shared" si="91"/>
        <v/>
      </c>
      <c r="AW741" s="498" t="str">
        <f t="shared" si="92"/>
        <v/>
      </c>
    </row>
    <row r="742" spans="6:49" ht="23.25" customHeight="1" x14ac:dyDescent="0.35">
      <c r="F742" s="535"/>
      <c r="G742" s="536" t="str">
        <f>IF(F742="","",IFERROR(VLOOKUP(F742,PROFILE!$B$6:$Z$1000,24,FALSE),""))</f>
        <v/>
      </c>
      <c r="H742" s="536" t="str">
        <f>IF(F742="","",IFERROR(VLOOKUP(F742,PROFILE!$B$6:$Z$1000,25,FALSE),""))</f>
        <v/>
      </c>
      <c r="I742" s="536" t="str">
        <f>IF(F742="","",IFERROR(VLOOKUP(F742,PROFILE!$B$6:$Z$1000,23,FALSE),""))</f>
        <v/>
      </c>
      <c r="J742" s="537" t="str">
        <f>IF(F742="","",IFERROR(VLOOKUP(F742,PROFILE!$B$6:$Z$1000,17,FALSE),""))</f>
        <v/>
      </c>
      <c r="K742" s="538"/>
      <c r="L742" s="539"/>
      <c r="M742" s="540"/>
      <c r="N742" s="540"/>
      <c r="O742" s="541"/>
      <c r="P742" s="539"/>
      <c r="Q742" s="540"/>
      <c r="R742" s="540"/>
      <c r="S742" s="541"/>
      <c r="T742" s="538"/>
      <c r="U742" s="539"/>
      <c r="V742" s="541"/>
      <c r="W742" s="542"/>
      <c r="X742" s="543" t="s">
        <v>103</v>
      </c>
      <c r="Y742" s="542" t="str">
        <f t="shared" si="86"/>
        <v/>
      </c>
      <c r="Z742" s="499" t="str">
        <f ca="1">IF(F742="","",IF(VLOOKUP(F742,PROFILE!$B$6:$L$5000,11,FALSE)&lt;&gt;"OUT",VLOOKUP(F742,PROFILE!$B$6:$L$5000,9,FALSE)-NOW(),"OUT"))</f>
        <v/>
      </c>
      <c r="AA742" s="389" t="e">
        <f t="shared" si="87"/>
        <v>#VALUE!</v>
      </c>
      <c r="AB742" s="389">
        <v>742</v>
      </c>
      <c r="AE742" s="545"/>
      <c r="AF742" s="546"/>
      <c r="AH742" s="548"/>
      <c r="AI742" s="549"/>
      <c r="AK742" s="551"/>
      <c r="AL742" s="552"/>
      <c r="AN742" s="554"/>
      <c r="AO742" s="555"/>
      <c r="AP742" s="556"/>
      <c r="AQ742" s="557"/>
      <c r="AR742" s="558"/>
      <c r="AS742" s="497" t="str">
        <f t="shared" si="88"/>
        <v/>
      </c>
      <c r="AT742" s="498" t="str">
        <f t="shared" si="89"/>
        <v/>
      </c>
      <c r="AU742" s="498" t="str">
        <f t="shared" si="90"/>
        <v/>
      </c>
      <c r="AV742" s="498" t="str">
        <f t="shared" si="91"/>
        <v/>
      </c>
      <c r="AW742" s="498" t="str">
        <f t="shared" si="92"/>
        <v/>
      </c>
    </row>
    <row r="743" spans="6:49" ht="23.25" customHeight="1" x14ac:dyDescent="0.35">
      <c r="F743" s="535"/>
      <c r="G743" s="536" t="str">
        <f>IF(F743="","",IFERROR(VLOOKUP(F743,PROFILE!$B$6:$Z$1000,24,FALSE),""))</f>
        <v/>
      </c>
      <c r="H743" s="536" t="str">
        <f>IF(F743="","",IFERROR(VLOOKUP(F743,PROFILE!$B$6:$Z$1000,25,FALSE),""))</f>
        <v/>
      </c>
      <c r="I743" s="536" t="str">
        <f>IF(F743="","",IFERROR(VLOOKUP(F743,PROFILE!$B$6:$Z$1000,23,FALSE),""))</f>
        <v/>
      </c>
      <c r="J743" s="537" t="str">
        <f>IF(F743="","",IFERROR(VLOOKUP(F743,PROFILE!$B$6:$Z$1000,17,FALSE),""))</f>
        <v/>
      </c>
      <c r="K743" s="538"/>
      <c r="L743" s="539"/>
      <c r="M743" s="540"/>
      <c r="N743" s="540"/>
      <c r="O743" s="541"/>
      <c r="P743" s="539"/>
      <c r="Q743" s="540"/>
      <c r="R743" s="540"/>
      <c r="S743" s="541"/>
      <c r="T743" s="538"/>
      <c r="U743" s="539"/>
      <c r="V743" s="541"/>
      <c r="W743" s="542"/>
      <c r="X743" s="543" t="s">
        <v>103</v>
      </c>
      <c r="Y743" s="542" t="str">
        <f t="shared" si="86"/>
        <v/>
      </c>
      <c r="Z743" s="499" t="str">
        <f ca="1">IF(F743="","",IF(VLOOKUP(F743,PROFILE!$B$6:$L$5000,11,FALSE)&lt;&gt;"OUT",VLOOKUP(F743,PROFILE!$B$6:$L$5000,9,FALSE)-NOW(),"OUT"))</f>
        <v/>
      </c>
      <c r="AA743" s="389" t="e">
        <f t="shared" si="87"/>
        <v>#VALUE!</v>
      </c>
      <c r="AB743" s="389">
        <v>743</v>
      </c>
      <c r="AE743" s="545"/>
      <c r="AF743" s="546"/>
      <c r="AH743" s="548"/>
      <c r="AI743" s="549"/>
      <c r="AK743" s="551"/>
      <c r="AL743" s="552"/>
      <c r="AN743" s="554"/>
      <c r="AO743" s="555"/>
      <c r="AP743" s="556"/>
      <c r="AQ743" s="557"/>
      <c r="AR743" s="558"/>
      <c r="AS743" s="497" t="str">
        <f t="shared" si="88"/>
        <v/>
      </c>
      <c r="AT743" s="498" t="str">
        <f t="shared" si="89"/>
        <v/>
      </c>
      <c r="AU743" s="498" t="str">
        <f t="shared" si="90"/>
        <v/>
      </c>
      <c r="AV743" s="498" t="str">
        <f t="shared" si="91"/>
        <v/>
      </c>
      <c r="AW743" s="498" t="str">
        <f t="shared" si="92"/>
        <v/>
      </c>
    </row>
    <row r="744" spans="6:49" ht="23.25" customHeight="1" x14ac:dyDescent="0.35">
      <c r="F744" s="535"/>
      <c r="G744" s="536" t="str">
        <f>IF(F744="","",IFERROR(VLOOKUP(F744,PROFILE!$B$6:$Z$1000,24,FALSE),""))</f>
        <v/>
      </c>
      <c r="H744" s="536" t="str">
        <f>IF(F744="","",IFERROR(VLOOKUP(F744,PROFILE!$B$6:$Z$1000,25,FALSE),""))</f>
        <v/>
      </c>
      <c r="I744" s="536" t="str">
        <f>IF(F744="","",IFERROR(VLOOKUP(F744,PROFILE!$B$6:$Z$1000,23,FALSE),""))</f>
        <v/>
      </c>
      <c r="J744" s="537" t="str">
        <f>IF(F744="","",IFERROR(VLOOKUP(F744,PROFILE!$B$6:$Z$1000,17,FALSE),""))</f>
        <v/>
      </c>
      <c r="K744" s="538"/>
      <c r="L744" s="539"/>
      <c r="M744" s="540"/>
      <c r="N744" s="540"/>
      <c r="O744" s="541"/>
      <c r="P744" s="539"/>
      <c r="Q744" s="540"/>
      <c r="R744" s="540"/>
      <c r="S744" s="541"/>
      <c r="T744" s="538"/>
      <c r="U744" s="539"/>
      <c r="V744" s="541"/>
      <c r="W744" s="542"/>
      <c r="X744" s="543" t="s">
        <v>103</v>
      </c>
      <c r="Y744" s="542" t="str">
        <f t="shared" si="86"/>
        <v/>
      </c>
      <c r="Z744" s="499" t="str">
        <f ca="1">IF(F744="","",IF(VLOOKUP(F744,PROFILE!$B$6:$L$5000,11,FALSE)&lt;&gt;"OUT",VLOOKUP(F744,PROFILE!$B$6:$L$5000,9,FALSE)-NOW(),"OUT"))</f>
        <v/>
      </c>
      <c r="AA744" s="389" t="e">
        <f t="shared" si="87"/>
        <v>#VALUE!</v>
      </c>
      <c r="AB744" s="389">
        <v>744</v>
      </c>
      <c r="AE744" s="545"/>
      <c r="AF744" s="546"/>
      <c r="AH744" s="548"/>
      <c r="AI744" s="549"/>
      <c r="AK744" s="551"/>
      <c r="AL744" s="552"/>
      <c r="AN744" s="554"/>
      <c r="AO744" s="555"/>
      <c r="AP744" s="556"/>
      <c r="AQ744" s="557"/>
      <c r="AR744" s="558"/>
      <c r="AS744" s="497" t="str">
        <f t="shared" si="88"/>
        <v/>
      </c>
      <c r="AT744" s="498" t="str">
        <f t="shared" si="89"/>
        <v/>
      </c>
      <c r="AU744" s="498" t="str">
        <f t="shared" si="90"/>
        <v/>
      </c>
      <c r="AV744" s="498" t="str">
        <f t="shared" si="91"/>
        <v/>
      </c>
      <c r="AW744" s="498" t="str">
        <f t="shared" si="92"/>
        <v/>
      </c>
    </row>
    <row r="745" spans="6:49" ht="23.25" customHeight="1" x14ac:dyDescent="0.35">
      <c r="F745" s="535"/>
      <c r="G745" s="536" t="str">
        <f>IF(F745="","",IFERROR(VLOOKUP(F745,PROFILE!$B$6:$Z$1000,24,FALSE),""))</f>
        <v/>
      </c>
      <c r="H745" s="536" t="str">
        <f>IF(F745="","",IFERROR(VLOOKUP(F745,PROFILE!$B$6:$Z$1000,25,FALSE),""))</f>
        <v/>
      </c>
      <c r="I745" s="536" t="str">
        <f>IF(F745="","",IFERROR(VLOOKUP(F745,PROFILE!$B$6:$Z$1000,23,FALSE),""))</f>
        <v/>
      </c>
      <c r="J745" s="537" t="str">
        <f>IF(F745="","",IFERROR(VLOOKUP(F745,PROFILE!$B$6:$Z$1000,17,FALSE),""))</f>
        <v/>
      </c>
      <c r="K745" s="538"/>
      <c r="L745" s="539"/>
      <c r="M745" s="540"/>
      <c r="N745" s="540"/>
      <c r="O745" s="541"/>
      <c r="P745" s="539"/>
      <c r="Q745" s="540"/>
      <c r="R745" s="540"/>
      <c r="S745" s="541"/>
      <c r="T745" s="538"/>
      <c r="U745" s="539"/>
      <c r="V745" s="541"/>
      <c r="W745" s="542"/>
      <c r="X745" s="543" t="s">
        <v>103</v>
      </c>
      <c r="Y745" s="542" t="str">
        <f t="shared" si="86"/>
        <v/>
      </c>
      <c r="Z745" s="499" t="str">
        <f ca="1">IF(F745="","",IF(VLOOKUP(F745,PROFILE!$B$6:$L$5000,11,FALSE)&lt;&gt;"OUT",VLOOKUP(F745,PROFILE!$B$6:$L$5000,9,FALSE)-NOW(),"OUT"))</f>
        <v/>
      </c>
      <c r="AA745" s="389" t="e">
        <f t="shared" si="87"/>
        <v>#VALUE!</v>
      </c>
      <c r="AB745" s="389">
        <v>745</v>
      </c>
      <c r="AE745" s="545"/>
      <c r="AF745" s="546"/>
      <c r="AH745" s="548"/>
      <c r="AI745" s="549"/>
      <c r="AK745" s="551"/>
      <c r="AL745" s="552"/>
      <c r="AN745" s="554"/>
      <c r="AO745" s="555"/>
      <c r="AP745" s="556"/>
      <c r="AQ745" s="557"/>
      <c r="AR745" s="558"/>
      <c r="AS745" s="497" t="str">
        <f t="shared" si="88"/>
        <v/>
      </c>
      <c r="AT745" s="498" t="str">
        <f t="shared" si="89"/>
        <v/>
      </c>
      <c r="AU745" s="498" t="str">
        <f t="shared" si="90"/>
        <v/>
      </c>
      <c r="AV745" s="498" t="str">
        <f t="shared" si="91"/>
        <v/>
      </c>
      <c r="AW745" s="498" t="str">
        <f t="shared" si="92"/>
        <v/>
      </c>
    </row>
    <row r="746" spans="6:49" ht="23.25" customHeight="1" x14ac:dyDescent="0.35">
      <c r="F746" s="535"/>
      <c r="G746" s="536" t="str">
        <f>IF(F746="","",IFERROR(VLOOKUP(F746,PROFILE!$B$6:$Z$1000,24,FALSE),""))</f>
        <v/>
      </c>
      <c r="H746" s="536" t="str">
        <f>IF(F746="","",IFERROR(VLOOKUP(F746,PROFILE!$B$6:$Z$1000,25,FALSE),""))</f>
        <v/>
      </c>
      <c r="I746" s="536" t="str">
        <f>IF(F746="","",IFERROR(VLOOKUP(F746,PROFILE!$B$6:$Z$1000,23,FALSE),""))</f>
        <v/>
      </c>
      <c r="J746" s="537" t="str">
        <f>IF(F746="","",IFERROR(VLOOKUP(F746,PROFILE!$B$6:$Z$1000,17,FALSE),""))</f>
        <v/>
      </c>
      <c r="K746" s="538"/>
      <c r="L746" s="539"/>
      <c r="M746" s="540"/>
      <c r="N746" s="540"/>
      <c r="O746" s="541"/>
      <c r="P746" s="539"/>
      <c r="Q746" s="540"/>
      <c r="R746" s="540"/>
      <c r="S746" s="541"/>
      <c r="T746" s="538"/>
      <c r="U746" s="539"/>
      <c r="V746" s="541"/>
      <c r="W746" s="542"/>
      <c r="X746" s="543" t="s">
        <v>103</v>
      </c>
      <c r="Y746" s="542" t="str">
        <f t="shared" si="86"/>
        <v/>
      </c>
      <c r="Z746" s="499" t="str">
        <f ca="1">IF(F746="","",IF(VLOOKUP(F746,PROFILE!$B$6:$L$5000,11,FALSE)&lt;&gt;"OUT",VLOOKUP(F746,PROFILE!$B$6:$L$5000,9,FALSE)-NOW(),"OUT"))</f>
        <v/>
      </c>
      <c r="AA746" s="389" t="e">
        <f t="shared" si="87"/>
        <v>#VALUE!</v>
      </c>
      <c r="AB746" s="389">
        <v>746</v>
      </c>
      <c r="AE746" s="545"/>
      <c r="AF746" s="546"/>
      <c r="AH746" s="548"/>
      <c r="AI746" s="549"/>
      <c r="AK746" s="551"/>
      <c r="AL746" s="552"/>
      <c r="AN746" s="554"/>
      <c r="AO746" s="555"/>
      <c r="AP746" s="556"/>
      <c r="AQ746" s="557"/>
      <c r="AR746" s="558"/>
      <c r="AS746" s="497" t="str">
        <f t="shared" si="88"/>
        <v/>
      </c>
      <c r="AT746" s="498" t="str">
        <f t="shared" si="89"/>
        <v/>
      </c>
      <c r="AU746" s="498" t="str">
        <f t="shared" si="90"/>
        <v/>
      </c>
      <c r="AV746" s="498" t="str">
        <f t="shared" si="91"/>
        <v/>
      </c>
      <c r="AW746" s="498" t="str">
        <f t="shared" si="92"/>
        <v/>
      </c>
    </row>
    <row r="747" spans="6:49" ht="23.25" customHeight="1" x14ac:dyDescent="0.35">
      <c r="F747" s="535"/>
      <c r="G747" s="536" t="str">
        <f>IF(F747="","",IFERROR(VLOOKUP(F747,PROFILE!$B$6:$Z$1000,24,FALSE),""))</f>
        <v/>
      </c>
      <c r="H747" s="536" t="str">
        <f>IF(F747="","",IFERROR(VLOOKUP(F747,PROFILE!$B$6:$Z$1000,25,FALSE),""))</f>
        <v/>
      </c>
      <c r="I747" s="536" t="str">
        <f>IF(F747="","",IFERROR(VLOOKUP(F747,PROFILE!$B$6:$Z$1000,23,FALSE),""))</f>
        <v/>
      </c>
      <c r="J747" s="537" t="str">
        <f>IF(F747="","",IFERROR(VLOOKUP(F747,PROFILE!$B$6:$Z$1000,17,FALSE),""))</f>
        <v/>
      </c>
      <c r="K747" s="538"/>
      <c r="L747" s="539"/>
      <c r="M747" s="540"/>
      <c r="N747" s="540"/>
      <c r="O747" s="541"/>
      <c r="P747" s="539"/>
      <c r="Q747" s="540"/>
      <c r="R747" s="540"/>
      <c r="S747" s="541"/>
      <c r="T747" s="538"/>
      <c r="U747" s="539"/>
      <c r="V747" s="541"/>
      <c r="W747" s="542"/>
      <c r="X747" s="543" t="s">
        <v>103</v>
      </c>
      <c r="Y747" s="542" t="str">
        <f t="shared" si="86"/>
        <v/>
      </c>
      <c r="Z747" s="499" t="str">
        <f ca="1">IF(F747="","",IF(VLOOKUP(F747,PROFILE!$B$6:$L$5000,11,FALSE)&lt;&gt;"OUT",VLOOKUP(F747,PROFILE!$B$6:$L$5000,9,FALSE)-NOW(),"OUT"))</f>
        <v/>
      </c>
      <c r="AA747" s="389" t="e">
        <f t="shared" si="87"/>
        <v>#VALUE!</v>
      </c>
      <c r="AB747" s="389">
        <v>747</v>
      </c>
      <c r="AE747" s="545"/>
      <c r="AF747" s="546"/>
      <c r="AH747" s="548"/>
      <c r="AI747" s="549"/>
      <c r="AK747" s="551"/>
      <c r="AL747" s="552"/>
      <c r="AN747" s="554"/>
      <c r="AO747" s="555"/>
      <c r="AP747" s="556"/>
      <c r="AQ747" s="557"/>
      <c r="AR747" s="558"/>
      <c r="AS747" s="497" t="str">
        <f t="shared" si="88"/>
        <v/>
      </c>
      <c r="AT747" s="498" t="str">
        <f t="shared" si="89"/>
        <v/>
      </c>
      <c r="AU747" s="498" t="str">
        <f t="shared" si="90"/>
        <v/>
      </c>
      <c r="AV747" s="498" t="str">
        <f t="shared" si="91"/>
        <v/>
      </c>
      <c r="AW747" s="498" t="str">
        <f t="shared" si="92"/>
        <v/>
      </c>
    </row>
    <row r="748" spans="6:49" ht="23.25" customHeight="1" x14ac:dyDescent="0.35">
      <c r="F748" s="535"/>
      <c r="G748" s="536" t="str">
        <f>IF(F748="","",IFERROR(VLOOKUP(F748,PROFILE!$B$6:$Z$1000,24,FALSE),""))</f>
        <v/>
      </c>
      <c r="H748" s="536" t="str">
        <f>IF(F748="","",IFERROR(VLOOKUP(F748,PROFILE!$B$6:$Z$1000,25,FALSE),""))</f>
        <v/>
      </c>
      <c r="I748" s="536" t="str">
        <f>IF(F748="","",IFERROR(VLOOKUP(F748,PROFILE!$B$6:$Z$1000,23,FALSE),""))</f>
        <v/>
      </c>
      <c r="J748" s="537" t="str">
        <f>IF(F748="","",IFERROR(VLOOKUP(F748,PROFILE!$B$6:$Z$1000,17,FALSE),""))</f>
        <v/>
      </c>
      <c r="K748" s="538"/>
      <c r="L748" s="539"/>
      <c r="M748" s="540"/>
      <c r="N748" s="540"/>
      <c r="O748" s="541"/>
      <c r="P748" s="539"/>
      <c r="Q748" s="540"/>
      <c r="R748" s="540"/>
      <c r="S748" s="541"/>
      <c r="T748" s="538"/>
      <c r="U748" s="539"/>
      <c r="V748" s="541"/>
      <c r="W748" s="542"/>
      <c r="X748" s="543" t="s">
        <v>103</v>
      </c>
      <c r="Y748" s="542" t="str">
        <f t="shared" si="86"/>
        <v/>
      </c>
      <c r="Z748" s="499" t="str">
        <f ca="1">IF(F748="","",IF(VLOOKUP(F748,PROFILE!$B$6:$L$5000,11,FALSE)&lt;&gt;"OUT",VLOOKUP(F748,PROFILE!$B$6:$L$5000,9,FALSE)-NOW(),"OUT"))</f>
        <v/>
      </c>
      <c r="AA748" s="389" t="e">
        <f t="shared" si="87"/>
        <v>#VALUE!</v>
      </c>
      <c r="AB748" s="389">
        <v>748</v>
      </c>
      <c r="AE748" s="545"/>
      <c r="AF748" s="546"/>
      <c r="AH748" s="548"/>
      <c r="AI748" s="549"/>
      <c r="AK748" s="551"/>
      <c r="AL748" s="552"/>
      <c r="AN748" s="554"/>
      <c r="AO748" s="555"/>
      <c r="AP748" s="556"/>
      <c r="AQ748" s="557"/>
      <c r="AR748" s="558"/>
      <c r="AS748" s="497" t="str">
        <f t="shared" si="88"/>
        <v/>
      </c>
      <c r="AT748" s="498" t="str">
        <f t="shared" si="89"/>
        <v/>
      </c>
      <c r="AU748" s="498" t="str">
        <f t="shared" si="90"/>
        <v/>
      </c>
      <c r="AV748" s="498" t="str">
        <f t="shared" si="91"/>
        <v/>
      </c>
      <c r="AW748" s="498" t="str">
        <f t="shared" si="92"/>
        <v/>
      </c>
    </row>
    <row r="749" spans="6:49" ht="23.25" customHeight="1" x14ac:dyDescent="0.35">
      <c r="F749" s="535"/>
      <c r="G749" s="536" t="str">
        <f>IF(F749="","",IFERROR(VLOOKUP(F749,PROFILE!$B$6:$Z$1000,24,FALSE),""))</f>
        <v/>
      </c>
      <c r="H749" s="536" t="str">
        <f>IF(F749="","",IFERROR(VLOOKUP(F749,PROFILE!$B$6:$Z$1000,25,FALSE),""))</f>
        <v/>
      </c>
      <c r="I749" s="536" t="str">
        <f>IF(F749="","",IFERROR(VLOOKUP(F749,PROFILE!$B$6:$Z$1000,23,FALSE),""))</f>
        <v/>
      </c>
      <c r="J749" s="537" t="str">
        <f>IF(F749="","",IFERROR(VLOOKUP(F749,PROFILE!$B$6:$Z$1000,17,FALSE),""))</f>
        <v/>
      </c>
      <c r="K749" s="538"/>
      <c r="L749" s="539"/>
      <c r="M749" s="540"/>
      <c r="N749" s="540"/>
      <c r="O749" s="541"/>
      <c r="P749" s="539"/>
      <c r="Q749" s="540"/>
      <c r="R749" s="540"/>
      <c r="S749" s="541"/>
      <c r="T749" s="538"/>
      <c r="U749" s="539"/>
      <c r="V749" s="541"/>
      <c r="W749" s="542"/>
      <c r="X749" s="543" t="s">
        <v>103</v>
      </c>
      <c r="Y749" s="542" t="str">
        <f t="shared" si="86"/>
        <v/>
      </c>
      <c r="Z749" s="499" t="str">
        <f ca="1">IF(F749="","",IF(VLOOKUP(F749,PROFILE!$B$6:$L$5000,11,FALSE)&lt;&gt;"OUT",VLOOKUP(F749,PROFILE!$B$6:$L$5000,9,FALSE)-NOW(),"OUT"))</f>
        <v/>
      </c>
      <c r="AA749" s="389" t="e">
        <f t="shared" si="87"/>
        <v>#VALUE!</v>
      </c>
      <c r="AB749" s="389">
        <v>749</v>
      </c>
      <c r="AE749" s="545"/>
      <c r="AF749" s="546"/>
      <c r="AH749" s="548"/>
      <c r="AI749" s="549"/>
      <c r="AK749" s="551"/>
      <c r="AL749" s="552"/>
      <c r="AN749" s="554"/>
      <c r="AO749" s="555"/>
      <c r="AP749" s="556"/>
      <c r="AQ749" s="557"/>
      <c r="AR749" s="558"/>
      <c r="AS749" s="497" t="str">
        <f t="shared" si="88"/>
        <v/>
      </c>
      <c r="AT749" s="498" t="str">
        <f t="shared" si="89"/>
        <v/>
      </c>
      <c r="AU749" s="498" t="str">
        <f t="shared" si="90"/>
        <v/>
      </c>
      <c r="AV749" s="498" t="str">
        <f t="shared" si="91"/>
        <v/>
      </c>
      <c r="AW749" s="498" t="str">
        <f t="shared" si="92"/>
        <v/>
      </c>
    </row>
    <row r="750" spans="6:49" ht="23.25" customHeight="1" x14ac:dyDescent="0.35">
      <c r="F750" s="535"/>
      <c r="G750" s="536" t="str">
        <f>IF(F750="","",IFERROR(VLOOKUP(F750,PROFILE!$B$6:$Z$1000,24,FALSE),""))</f>
        <v/>
      </c>
      <c r="H750" s="536" t="str">
        <f>IF(F750="","",IFERROR(VLOOKUP(F750,PROFILE!$B$6:$Z$1000,25,FALSE),""))</f>
        <v/>
      </c>
      <c r="I750" s="536" t="str">
        <f>IF(F750="","",IFERROR(VLOOKUP(F750,PROFILE!$B$6:$Z$1000,23,FALSE),""))</f>
        <v/>
      </c>
      <c r="J750" s="537" t="str">
        <f>IF(F750="","",IFERROR(VLOOKUP(F750,PROFILE!$B$6:$Z$1000,17,FALSE),""))</f>
        <v/>
      </c>
      <c r="K750" s="538"/>
      <c r="L750" s="539"/>
      <c r="M750" s="540"/>
      <c r="N750" s="540"/>
      <c r="O750" s="541"/>
      <c r="P750" s="539"/>
      <c r="Q750" s="540"/>
      <c r="R750" s="540"/>
      <c r="S750" s="541"/>
      <c r="T750" s="538"/>
      <c r="U750" s="539"/>
      <c r="V750" s="541"/>
      <c r="W750" s="542"/>
      <c r="X750" s="543" t="s">
        <v>103</v>
      </c>
      <c r="Y750" s="542" t="str">
        <f t="shared" si="86"/>
        <v/>
      </c>
      <c r="Z750" s="499" t="str">
        <f ca="1">IF(F750="","",IF(VLOOKUP(F750,PROFILE!$B$6:$L$5000,11,FALSE)&lt;&gt;"OUT",VLOOKUP(F750,PROFILE!$B$6:$L$5000,9,FALSE)-NOW(),"OUT"))</f>
        <v/>
      </c>
      <c r="AA750" s="389" t="e">
        <f t="shared" si="87"/>
        <v>#VALUE!</v>
      </c>
      <c r="AB750" s="389">
        <v>750</v>
      </c>
      <c r="AE750" s="545"/>
      <c r="AF750" s="546"/>
      <c r="AH750" s="548"/>
      <c r="AI750" s="549"/>
      <c r="AK750" s="551"/>
      <c r="AL750" s="552"/>
      <c r="AN750" s="554"/>
      <c r="AO750" s="555"/>
      <c r="AP750" s="556"/>
      <c r="AQ750" s="557"/>
      <c r="AR750" s="558"/>
      <c r="AS750" s="497" t="str">
        <f t="shared" si="88"/>
        <v/>
      </c>
      <c r="AT750" s="498" t="str">
        <f t="shared" si="89"/>
        <v/>
      </c>
      <c r="AU750" s="498" t="str">
        <f t="shared" si="90"/>
        <v/>
      </c>
      <c r="AV750" s="498" t="str">
        <f t="shared" si="91"/>
        <v/>
      </c>
      <c r="AW750" s="498" t="str">
        <f t="shared" si="92"/>
        <v/>
      </c>
    </row>
    <row r="751" spans="6:49" ht="23.25" customHeight="1" x14ac:dyDescent="0.35">
      <c r="F751" s="535"/>
      <c r="G751" s="536" t="str">
        <f>IF(F751="","",IFERROR(VLOOKUP(F751,PROFILE!$B$6:$Z$1000,24,FALSE),""))</f>
        <v/>
      </c>
      <c r="H751" s="536" t="str">
        <f>IF(F751="","",IFERROR(VLOOKUP(F751,PROFILE!$B$6:$Z$1000,25,FALSE),""))</f>
        <v/>
      </c>
      <c r="I751" s="536" t="str">
        <f>IF(F751="","",IFERROR(VLOOKUP(F751,PROFILE!$B$6:$Z$1000,23,FALSE),""))</f>
        <v/>
      </c>
      <c r="J751" s="537" t="str">
        <f>IF(F751="","",IFERROR(VLOOKUP(F751,PROFILE!$B$6:$Z$1000,17,FALSE),""))</f>
        <v/>
      </c>
      <c r="K751" s="538"/>
      <c r="L751" s="539"/>
      <c r="M751" s="540"/>
      <c r="N751" s="540"/>
      <c r="O751" s="541"/>
      <c r="P751" s="539"/>
      <c r="Q751" s="540"/>
      <c r="R751" s="540"/>
      <c r="S751" s="541"/>
      <c r="T751" s="538"/>
      <c r="U751" s="539"/>
      <c r="V751" s="541"/>
      <c r="W751" s="542"/>
      <c r="X751" s="543" t="s">
        <v>103</v>
      </c>
      <c r="Y751" s="542" t="str">
        <f t="shared" si="86"/>
        <v/>
      </c>
      <c r="Z751" s="499" t="str">
        <f ca="1">IF(F751="","",IF(VLOOKUP(F751,PROFILE!$B$6:$L$5000,11,FALSE)&lt;&gt;"OUT",VLOOKUP(F751,PROFILE!$B$6:$L$5000,9,FALSE)-NOW(),"OUT"))</f>
        <v/>
      </c>
      <c r="AA751" s="389" t="e">
        <f t="shared" si="87"/>
        <v>#VALUE!</v>
      </c>
      <c r="AB751" s="389">
        <v>751</v>
      </c>
      <c r="AE751" s="545"/>
      <c r="AF751" s="546"/>
      <c r="AH751" s="548"/>
      <c r="AI751" s="549"/>
      <c r="AK751" s="551"/>
      <c r="AL751" s="552"/>
      <c r="AN751" s="554"/>
      <c r="AO751" s="555"/>
      <c r="AP751" s="556"/>
      <c r="AQ751" s="557"/>
      <c r="AR751" s="558"/>
      <c r="AS751" s="497" t="str">
        <f t="shared" si="88"/>
        <v/>
      </c>
      <c r="AT751" s="498" t="str">
        <f t="shared" si="89"/>
        <v/>
      </c>
      <c r="AU751" s="498" t="str">
        <f t="shared" si="90"/>
        <v/>
      </c>
      <c r="AV751" s="498" t="str">
        <f t="shared" si="91"/>
        <v/>
      </c>
      <c r="AW751" s="498" t="str">
        <f t="shared" si="92"/>
        <v/>
      </c>
    </row>
    <row r="752" spans="6:49" ht="23.25" customHeight="1" x14ac:dyDescent="0.35">
      <c r="F752" s="535"/>
      <c r="G752" s="536" t="str">
        <f>IF(F752="","",IFERROR(VLOOKUP(F752,PROFILE!$B$6:$Z$1000,24,FALSE),""))</f>
        <v/>
      </c>
      <c r="H752" s="536" t="str">
        <f>IF(F752="","",IFERROR(VLOOKUP(F752,PROFILE!$B$6:$Z$1000,25,FALSE),""))</f>
        <v/>
      </c>
      <c r="I752" s="536" t="str">
        <f>IF(F752="","",IFERROR(VLOOKUP(F752,PROFILE!$B$6:$Z$1000,23,FALSE),""))</f>
        <v/>
      </c>
      <c r="J752" s="537" t="str">
        <f>IF(F752="","",IFERROR(VLOOKUP(F752,PROFILE!$B$6:$Z$1000,17,FALSE),""))</f>
        <v/>
      </c>
      <c r="K752" s="538"/>
      <c r="L752" s="539"/>
      <c r="M752" s="540"/>
      <c r="N752" s="540"/>
      <c r="O752" s="541"/>
      <c r="P752" s="539"/>
      <c r="Q752" s="540"/>
      <c r="R752" s="540"/>
      <c r="S752" s="541"/>
      <c r="T752" s="538"/>
      <c r="U752" s="539"/>
      <c r="V752" s="541"/>
      <c r="W752" s="542"/>
      <c r="X752" s="543" t="s">
        <v>103</v>
      </c>
      <c r="Y752" s="542" t="str">
        <f t="shared" si="86"/>
        <v/>
      </c>
      <c r="Z752" s="499" t="str">
        <f ca="1">IF(F752="","",IF(VLOOKUP(F752,PROFILE!$B$6:$L$5000,11,FALSE)&lt;&gt;"OUT",VLOOKUP(F752,PROFILE!$B$6:$L$5000,9,FALSE)-NOW(),"OUT"))</f>
        <v/>
      </c>
      <c r="AA752" s="389" t="e">
        <f t="shared" si="87"/>
        <v>#VALUE!</v>
      </c>
      <c r="AB752" s="389">
        <v>752</v>
      </c>
      <c r="AE752" s="545"/>
      <c r="AF752" s="546"/>
      <c r="AH752" s="548"/>
      <c r="AI752" s="549"/>
      <c r="AK752" s="551"/>
      <c r="AL752" s="552"/>
      <c r="AN752" s="554"/>
      <c r="AO752" s="555"/>
      <c r="AP752" s="556"/>
      <c r="AQ752" s="557"/>
      <c r="AR752" s="558"/>
      <c r="AS752" s="497" t="str">
        <f t="shared" si="88"/>
        <v/>
      </c>
      <c r="AT752" s="498" t="str">
        <f t="shared" si="89"/>
        <v/>
      </c>
      <c r="AU752" s="498" t="str">
        <f t="shared" si="90"/>
        <v/>
      </c>
      <c r="AV752" s="498" t="str">
        <f t="shared" si="91"/>
        <v/>
      </c>
      <c r="AW752" s="498" t="str">
        <f t="shared" si="92"/>
        <v/>
      </c>
    </row>
    <row r="753" spans="6:49" ht="23.25" customHeight="1" x14ac:dyDescent="0.35">
      <c r="F753" s="535"/>
      <c r="G753" s="536" t="str">
        <f>IF(F753="","",IFERROR(VLOOKUP(F753,PROFILE!$B$6:$Z$1000,24,FALSE),""))</f>
        <v/>
      </c>
      <c r="H753" s="536" t="str">
        <f>IF(F753="","",IFERROR(VLOOKUP(F753,PROFILE!$B$6:$Z$1000,25,FALSE),""))</f>
        <v/>
      </c>
      <c r="I753" s="536" t="str">
        <f>IF(F753="","",IFERROR(VLOOKUP(F753,PROFILE!$B$6:$Z$1000,23,FALSE),""))</f>
        <v/>
      </c>
      <c r="J753" s="537" t="str">
        <f>IF(F753="","",IFERROR(VLOOKUP(F753,PROFILE!$B$6:$Z$1000,17,FALSE),""))</f>
        <v/>
      </c>
      <c r="K753" s="538"/>
      <c r="L753" s="539"/>
      <c r="M753" s="540"/>
      <c r="N753" s="540"/>
      <c r="O753" s="541"/>
      <c r="P753" s="539"/>
      <c r="Q753" s="540"/>
      <c r="R753" s="540"/>
      <c r="S753" s="541"/>
      <c r="T753" s="538"/>
      <c r="U753" s="539"/>
      <c r="V753" s="541"/>
      <c r="W753" s="542"/>
      <c r="X753" s="543" t="s">
        <v>103</v>
      </c>
      <c r="Y753" s="542" t="str">
        <f t="shared" si="86"/>
        <v/>
      </c>
      <c r="Z753" s="499" t="str">
        <f ca="1">IF(F753="","",IF(VLOOKUP(F753,PROFILE!$B$6:$L$5000,11,FALSE)&lt;&gt;"OUT",VLOOKUP(F753,PROFILE!$B$6:$L$5000,9,FALSE)-NOW(),"OUT"))</f>
        <v/>
      </c>
      <c r="AA753" s="389" t="e">
        <f t="shared" si="87"/>
        <v>#VALUE!</v>
      </c>
      <c r="AB753" s="389">
        <v>753</v>
      </c>
      <c r="AE753" s="545"/>
      <c r="AF753" s="546"/>
      <c r="AH753" s="548"/>
      <c r="AI753" s="549"/>
      <c r="AK753" s="551"/>
      <c r="AL753" s="552"/>
      <c r="AN753" s="554"/>
      <c r="AO753" s="555"/>
      <c r="AP753" s="556"/>
      <c r="AQ753" s="557"/>
      <c r="AR753" s="558"/>
      <c r="AS753" s="497" t="str">
        <f t="shared" si="88"/>
        <v/>
      </c>
      <c r="AT753" s="498" t="str">
        <f t="shared" si="89"/>
        <v/>
      </c>
      <c r="AU753" s="498" t="str">
        <f t="shared" si="90"/>
        <v/>
      </c>
      <c r="AV753" s="498" t="str">
        <f t="shared" si="91"/>
        <v/>
      </c>
      <c r="AW753" s="498" t="str">
        <f t="shared" si="92"/>
        <v/>
      </c>
    </row>
    <row r="754" spans="6:49" ht="23.25" customHeight="1" x14ac:dyDescent="0.35">
      <c r="F754" s="535"/>
      <c r="G754" s="536" t="str">
        <f>IF(F754="","",IFERROR(VLOOKUP(F754,PROFILE!$B$6:$Z$1000,24,FALSE),""))</f>
        <v/>
      </c>
      <c r="H754" s="536" t="str">
        <f>IF(F754="","",IFERROR(VLOOKUP(F754,PROFILE!$B$6:$Z$1000,25,FALSE),""))</f>
        <v/>
      </c>
      <c r="I754" s="536" t="str">
        <f>IF(F754="","",IFERROR(VLOOKUP(F754,PROFILE!$B$6:$Z$1000,23,FALSE),""))</f>
        <v/>
      </c>
      <c r="J754" s="537" t="str">
        <f>IF(F754="","",IFERROR(VLOOKUP(F754,PROFILE!$B$6:$Z$1000,17,FALSE),""))</f>
        <v/>
      </c>
      <c r="K754" s="538"/>
      <c r="L754" s="539"/>
      <c r="M754" s="540"/>
      <c r="N754" s="540"/>
      <c r="O754" s="541"/>
      <c r="P754" s="539"/>
      <c r="Q754" s="540"/>
      <c r="R754" s="540"/>
      <c r="S754" s="541"/>
      <c r="T754" s="538"/>
      <c r="U754" s="539"/>
      <c r="V754" s="541"/>
      <c r="W754" s="542"/>
      <c r="X754" s="543" t="s">
        <v>103</v>
      </c>
      <c r="Y754" s="542" t="str">
        <f t="shared" ref="Y754:Y817" si="93">IF(F754="","","ยังไม่กำหนด")</f>
        <v/>
      </c>
      <c r="Z754" s="499" t="str">
        <f ca="1">IF(F754="","",IF(VLOOKUP(F754,PROFILE!$B$6:$L$5000,11,FALSE)&lt;&gt;"OUT",VLOOKUP(F754,PROFILE!$B$6:$L$5000,9,FALSE)-NOW(),"OUT"))</f>
        <v/>
      </c>
      <c r="AA754" s="389" t="e">
        <f t="shared" si="87"/>
        <v>#VALUE!</v>
      </c>
      <c r="AB754" s="389">
        <v>754</v>
      </c>
      <c r="AE754" s="545"/>
      <c r="AF754" s="546"/>
      <c r="AH754" s="548"/>
      <c r="AI754" s="549"/>
      <c r="AK754" s="551"/>
      <c r="AL754" s="552"/>
      <c r="AN754" s="554"/>
      <c r="AO754" s="555"/>
      <c r="AP754" s="556"/>
      <c r="AQ754" s="557"/>
      <c r="AR754" s="558"/>
      <c r="AS754" s="497" t="str">
        <f t="shared" si="88"/>
        <v/>
      </c>
      <c r="AT754" s="498" t="str">
        <f t="shared" si="89"/>
        <v/>
      </c>
      <c r="AU754" s="498" t="str">
        <f t="shared" si="90"/>
        <v/>
      </c>
      <c r="AV754" s="498" t="str">
        <f t="shared" si="91"/>
        <v/>
      </c>
      <c r="AW754" s="498" t="str">
        <f t="shared" si="92"/>
        <v/>
      </c>
    </row>
    <row r="755" spans="6:49" ht="23.25" customHeight="1" x14ac:dyDescent="0.35">
      <c r="F755" s="535"/>
      <c r="G755" s="536" t="str">
        <f>IF(F755="","",IFERROR(VLOOKUP(F755,PROFILE!$B$6:$Z$1000,24,FALSE),""))</f>
        <v/>
      </c>
      <c r="H755" s="536" t="str">
        <f>IF(F755="","",IFERROR(VLOOKUP(F755,PROFILE!$B$6:$Z$1000,25,FALSE),""))</f>
        <v/>
      </c>
      <c r="I755" s="536" t="str">
        <f>IF(F755="","",IFERROR(VLOOKUP(F755,PROFILE!$B$6:$Z$1000,23,FALSE),""))</f>
        <v/>
      </c>
      <c r="J755" s="537" t="str">
        <f>IF(F755="","",IFERROR(VLOOKUP(F755,PROFILE!$B$6:$Z$1000,17,FALSE),""))</f>
        <v/>
      </c>
      <c r="K755" s="538"/>
      <c r="L755" s="539"/>
      <c r="M755" s="540"/>
      <c r="N755" s="540"/>
      <c r="O755" s="541"/>
      <c r="P755" s="539"/>
      <c r="Q755" s="540"/>
      <c r="R755" s="540"/>
      <c r="S755" s="541"/>
      <c r="T755" s="538"/>
      <c r="U755" s="539"/>
      <c r="V755" s="541"/>
      <c r="W755" s="542"/>
      <c r="X755" s="543" t="s">
        <v>103</v>
      </c>
      <c r="Y755" s="542" t="str">
        <f t="shared" si="93"/>
        <v/>
      </c>
      <c r="Z755" s="499" t="str">
        <f ca="1">IF(F755="","",IF(VLOOKUP(F755,PROFILE!$B$6:$L$5000,11,FALSE)&lt;&gt;"OUT",VLOOKUP(F755,PROFILE!$B$6:$L$5000,9,FALSE)-NOW(),"OUT"))</f>
        <v/>
      </c>
      <c r="AA755" s="389" t="e">
        <f t="shared" si="87"/>
        <v>#VALUE!</v>
      </c>
      <c r="AB755" s="389">
        <v>755</v>
      </c>
      <c r="AE755" s="545"/>
      <c r="AF755" s="546"/>
      <c r="AH755" s="548"/>
      <c r="AI755" s="549"/>
      <c r="AK755" s="551"/>
      <c r="AL755" s="552"/>
      <c r="AN755" s="554"/>
      <c r="AO755" s="555"/>
      <c r="AP755" s="556"/>
      <c r="AQ755" s="557"/>
      <c r="AR755" s="558"/>
      <c r="AS755" s="497" t="str">
        <f t="shared" si="88"/>
        <v/>
      </c>
      <c r="AT755" s="498" t="str">
        <f t="shared" si="89"/>
        <v/>
      </c>
      <c r="AU755" s="498" t="str">
        <f t="shared" si="90"/>
        <v/>
      </c>
      <c r="AV755" s="498" t="str">
        <f t="shared" si="91"/>
        <v/>
      </c>
      <c r="AW755" s="498" t="str">
        <f t="shared" si="92"/>
        <v/>
      </c>
    </row>
    <row r="756" spans="6:49" ht="23.25" customHeight="1" x14ac:dyDescent="0.35">
      <c r="F756" s="535"/>
      <c r="G756" s="536" t="str">
        <f>IF(F756="","",IFERROR(VLOOKUP(F756,PROFILE!$B$6:$Z$1000,24,FALSE),""))</f>
        <v/>
      </c>
      <c r="H756" s="536" t="str">
        <f>IF(F756="","",IFERROR(VLOOKUP(F756,PROFILE!$B$6:$Z$1000,25,FALSE),""))</f>
        <v/>
      </c>
      <c r="I756" s="536" t="str">
        <f>IF(F756="","",IFERROR(VLOOKUP(F756,PROFILE!$B$6:$Z$1000,23,FALSE),""))</f>
        <v/>
      </c>
      <c r="J756" s="537" t="str">
        <f>IF(F756="","",IFERROR(VLOOKUP(F756,PROFILE!$B$6:$Z$1000,17,FALSE),""))</f>
        <v/>
      </c>
      <c r="K756" s="538"/>
      <c r="L756" s="539"/>
      <c r="M756" s="540"/>
      <c r="N756" s="540"/>
      <c r="O756" s="541"/>
      <c r="P756" s="539"/>
      <c r="Q756" s="540"/>
      <c r="R756" s="540"/>
      <c r="S756" s="541"/>
      <c r="T756" s="538"/>
      <c r="U756" s="539"/>
      <c r="V756" s="541"/>
      <c r="W756" s="542"/>
      <c r="X756" s="543" t="s">
        <v>103</v>
      </c>
      <c r="Y756" s="542" t="str">
        <f t="shared" si="93"/>
        <v/>
      </c>
      <c r="Z756" s="499" t="str">
        <f ca="1">IF(F756="","",IF(VLOOKUP(F756,PROFILE!$B$6:$L$5000,11,FALSE)&lt;&gt;"OUT",VLOOKUP(F756,PROFILE!$B$6:$L$5000,9,FALSE)-NOW(),"OUT"))</f>
        <v/>
      </c>
      <c r="AA756" s="389" t="e">
        <f t="shared" si="87"/>
        <v>#VALUE!</v>
      </c>
      <c r="AB756" s="389">
        <v>756</v>
      </c>
      <c r="AE756" s="545"/>
      <c r="AF756" s="546"/>
      <c r="AH756" s="548"/>
      <c r="AI756" s="549"/>
      <c r="AK756" s="551"/>
      <c r="AL756" s="552"/>
      <c r="AN756" s="554"/>
      <c r="AO756" s="555"/>
      <c r="AP756" s="556"/>
      <c r="AQ756" s="557"/>
      <c r="AR756" s="558"/>
      <c r="AS756" s="497" t="str">
        <f t="shared" si="88"/>
        <v/>
      </c>
      <c r="AT756" s="498" t="str">
        <f t="shared" si="89"/>
        <v/>
      </c>
      <c r="AU756" s="498" t="str">
        <f t="shared" si="90"/>
        <v/>
      </c>
      <c r="AV756" s="498" t="str">
        <f t="shared" si="91"/>
        <v/>
      </c>
      <c r="AW756" s="498" t="str">
        <f t="shared" si="92"/>
        <v/>
      </c>
    </row>
    <row r="757" spans="6:49" ht="23.25" customHeight="1" x14ac:dyDescent="0.35">
      <c r="F757" s="535"/>
      <c r="G757" s="536" t="str">
        <f>IF(F757="","",IFERROR(VLOOKUP(F757,PROFILE!$B$6:$Z$1000,24,FALSE),""))</f>
        <v/>
      </c>
      <c r="H757" s="536" t="str">
        <f>IF(F757="","",IFERROR(VLOOKUP(F757,PROFILE!$B$6:$Z$1000,25,FALSE),""))</f>
        <v/>
      </c>
      <c r="I757" s="536" t="str">
        <f>IF(F757="","",IFERROR(VLOOKUP(F757,PROFILE!$B$6:$Z$1000,23,FALSE),""))</f>
        <v/>
      </c>
      <c r="J757" s="537" t="str">
        <f>IF(F757="","",IFERROR(VLOOKUP(F757,PROFILE!$B$6:$Z$1000,17,FALSE),""))</f>
        <v/>
      </c>
      <c r="K757" s="538"/>
      <c r="L757" s="539"/>
      <c r="M757" s="540"/>
      <c r="N757" s="540"/>
      <c r="O757" s="541"/>
      <c r="P757" s="539"/>
      <c r="Q757" s="540"/>
      <c r="R757" s="540"/>
      <c r="S757" s="541"/>
      <c r="T757" s="538"/>
      <c r="U757" s="539"/>
      <c r="V757" s="541"/>
      <c r="W757" s="542"/>
      <c r="X757" s="543" t="s">
        <v>103</v>
      </c>
      <c r="Y757" s="542" t="str">
        <f t="shared" si="93"/>
        <v/>
      </c>
      <c r="Z757" s="499" t="str">
        <f ca="1">IF(F757="","",IF(VLOOKUP(F757,PROFILE!$B$6:$L$5000,11,FALSE)&lt;&gt;"OUT",VLOOKUP(F757,PROFILE!$B$6:$L$5000,9,FALSE)-NOW(),"OUT"))</f>
        <v/>
      </c>
      <c r="AA757" s="389" t="e">
        <f t="shared" si="87"/>
        <v>#VALUE!</v>
      </c>
      <c r="AB757" s="389">
        <v>757</v>
      </c>
      <c r="AE757" s="545"/>
      <c r="AF757" s="546"/>
      <c r="AH757" s="548"/>
      <c r="AI757" s="549"/>
      <c r="AK757" s="551"/>
      <c r="AL757" s="552"/>
      <c r="AN757" s="554"/>
      <c r="AO757" s="555"/>
      <c r="AP757" s="556"/>
      <c r="AQ757" s="557"/>
      <c r="AR757" s="558"/>
      <c r="AS757" s="497" t="str">
        <f t="shared" si="88"/>
        <v/>
      </c>
      <c r="AT757" s="498" t="str">
        <f t="shared" si="89"/>
        <v/>
      </c>
      <c r="AU757" s="498" t="str">
        <f t="shared" si="90"/>
        <v/>
      </c>
      <c r="AV757" s="498" t="str">
        <f t="shared" si="91"/>
        <v/>
      </c>
      <c r="AW757" s="498" t="str">
        <f t="shared" si="92"/>
        <v/>
      </c>
    </row>
    <row r="758" spans="6:49" ht="23.25" customHeight="1" x14ac:dyDescent="0.35">
      <c r="F758" s="535"/>
      <c r="G758" s="536" t="str">
        <f>IF(F758="","",IFERROR(VLOOKUP(F758,PROFILE!$B$6:$Z$1000,24,FALSE),""))</f>
        <v/>
      </c>
      <c r="H758" s="536" t="str">
        <f>IF(F758="","",IFERROR(VLOOKUP(F758,PROFILE!$B$6:$Z$1000,25,FALSE),""))</f>
        <v/>
      </c>
      <c r="I758" s="536" t="str">
        <f>IF(F758="","",IFERROR(VLOOKUP(F758,PROFILE!$B$6:$Z$1000,23,FALSE),""))</f>
        <v/>
      </c>
      <c r="J758" s="537" t="str">
        <f>IF(F758="","",IFERROR(VLOOKUP(F758,PROFILE!$B$6:$Z$1000,17,FALSE),""))</f>
        <v/>
      </c>
      <c r="K758" s="538"/>
      <c r="L758" s="539"/>
      <c r="M758" s="540"/>
      <c r="N758" s="540"/>
      <c r="O758" s="541"/>
      <c r="P758" s="539"/>
      <c r="Q758" s="540"/>
      <c r="R758" s="540"/>
      <c r="S758" s="541"/>
      <c r="T758" s="538"/>
      <c r="U758" s="539"/>
      <c r="V758" s="541"/>
      <c r="W758" s="542"/>
      <c r="X758" s="543" t="s">
        <v>103</v>
      </c>
      <c r="Y758" s="542" t="str">
        <f t="shared" si="93"/>
        <v/>
      </c>
      <c r="Z758" s="499" t="str">
        <f ca="1">IF(F758="","",IF(VLOOKUP(F758,PROFILE!$B$6:$L$5000,11,FALSE)&lt;&gt;"OUT",VLOOKUP(F758,PROFILE!$B$6:$L$5000,9,FALSE)-NOW(),"OUT"))</f>
        <v/>
      </c>
      <c r="AA758" s="389" t="e">
        <f t="shared" si="87"/>
        <v>#VALUE!</v>
      </c>
      <c r="AB758" s="389">
        <v>758</v>
      </c>
      <c r="AE758" s="545"/>
      <c r="AF758" s="546"/>
      <c r="AH758" s="548"/>
      <c r="AI758" s="549"/>
      <c r="AK758" s="551"/>
      <c r="AL758" s="552"/>
      <c r="AN758" s="554"/>
      <c r="AO758" s="555"/>
      <c r="AP758" s="556"/>
      <c r="AQ758" s="557"/>
      <c r="AR758" s="558"/>
      <c r="AS758" s="497" t="str">
        <f t="shared" si="88"/>
        <v/>
      </c>
      <c r="AT758" s="498" t="str">
        <f t="shared" si="89"/>
        <v/>
      </c>
      <c r="AU758" s="498" t="str">
        <f t="shared" si="90"/>
        <v/>
      </c>
      <c r="AV758" s="498" t="str">
        <f t="shared" si="91"/>
        <v/>
      </c>
      <c r="AW758" s="498" t="str">
        <f t="shared" si="92"/>
        <v/>
      </c>
    </row>
    <row r="759" spans="6:49" ht="23.25" customHeight="1" x14ac:dyDescent="0.35">
      <c r="F759" s="535"/>
      <c r="G759" s="536" t="str">
        <f>IF(F759="","",IFERROR(VLOOKUP(F759,PROFILE!$B$6:$Z$1000,24,FALSE),""))</f>
        <v/>
      </c>
      <c r="H759" s="536" t="str">
        <f>IF(F759="","",IFERROR(VLOOKUP(F759,PROFILE!$B$6:$Z$1000,25,FALSE),""))</f>
        <v/>
      </c>
      <c r="I759" s="536" t="str">
        <f>IF(F759="","",IFERROR(VLOOKUP(F759,PROFILE!$B$6:$Z$1000,23,FALSE),""))</f>
        <v/>
      </c>
      <c r="J759" s="537" t="str">
        <f>IF(F759="","",IFERROR(VLOOKUP(F759,PROFILE!$B$6:$Z$1000,17,FALSE),""))</f>
        <v/>
      </c>
      <c r="K759" s="538"/>
      <c r="L759" s="539"/>
      <c r="M759" s="540"/>
      <c r="N759" s="540"/>
      <c r="O759" s="541"/>
      <c r="P759" s="539"/>
      <c r="Q759" s="540"/>
      <c r="R759" s="540"/>
      <c r="S759" s="541"/>
      <c r="T759" s="538"/>
      <c r="U759" s="539"/>
      <c r="V759" s="541"/>
      <c r="W759" s="542"/>
      <c r="X759" s="543" t="s">
        <v>103</v>
      </c>
      <c r="Y759" s="542" t="str">
        <f t="shared" si="93"/>
        <v/>
      </c>
      <c r="Z759" s="499" t="str">
        <f ca="1">IF(F759="","",IF(VLOOKUP(F759,PROFILE!$B$6:$L$5000,11,FALSE)&lt;&gt;"OUT",VLOOKUP(F759,PROFILE!$B$6:$L$5000,9,FALSE)-NOW(),"OUT"))</f>
        <v/>
      </c>
      <c r="AA759" s="389" t="e">
        <f t="shared" si="87"/>
        <v>#VALUE!</v>
      </c>
      <c r="AB759" s="389">
        <v>759</v>
      </c>
      <c r="AE759" s="545"/>
      <c r="AF759" s="546"/>
      <c r="AH759" s="548"/>
      <c r="AI759" s="549"/>
      <c r="AK759" s="551"/>
      <c r="AL759" s="552"/>
      <c r="AN759" s="554"/>
      <c r="AO759" s="555"/>
      <c r="AP759" s="556"/>
      <c r="AQ759" s="557"/>
      <c r="AR759" s="558"/>
      <c r="AS759" s="497" t="str">
        <f t="shared" si="88"/>
        <v/>
      </c>
      <c r="AT759" s="498" t="str">
        <f t="shared" si="89"/>
        <v/>
      </c>
      <c r="AU759" s="498" t="str">
        <f t="shared" si="90"/>
        <v/>
      </c>
      <c r="AV759" s="498" t="str">
        <f t="shared" si="91"/>
        <v/>
      </c>
      <c r="AW759" s="498" t="str">
        <f t="shared" si="92"/>
        <v/>
      </c>
    </row>
    <row r="760" spans="6:49" ht="23.25" customHeight="1" x14ac:dyDescent="0.35">
      <c r="F760" s="535"/>
      <c r="G760" s="536" t="str">
        <f>IF(F760="","",IFERROR(VLOOKUP(F760,PROFILE!$B$6:$Z$1000,24,FALSE),""))</f>
        <v/>
      </c>
      <c r="H760" s="536" t="str">
        <f>IF(F760="","",IFERROR(VLOOKUP(F760,PROFILE!$B$6:$Z$1000,25,FALSE),""))</f>
        <v/>
      </c>
      <c r="I760" s="536" t="str">
        <f>IF(F760="","",IFERROR(VLOOKUP(F760,PROFILE!$B$6:$Z$1000,23,FALSE),""))</f>
        <v/>
      </c>
      <c r="J760" s="537" t="str">
        <f>IF(F760="","",IFERROR(VLOOKUP(F760,PROFILE!$B$6:$Z$1000,17,FALSE),""))</f>
        <v/>
      </c>
      <c r="K760" s="538"/>
      <c r="L760" s="539"/>
      <c r="M760" s="540"/>
      <c r="N760" s="540"/>
      <c r="O760" s="541"/>
      <c r="P760" s="539"/>
      <c r="Q760" s="540"/>
      <c r="R760" s="540"/>
      <c r="S760" s="541"/>
      <c r="T760" s="538"/>
      <c r="U760" s="539"/>
      <c r="V760" s="541"/>
      <c r="W760" s="542"/>
      <c r="X760" s="543" t="s">
        <v>103</v>
      </c>
      <c r="Y760" s="542" t="str">
        <f t="shared" si="93"/>
        <v/>
      </c>
      <c r="Z760" s="499" t="str">
        <f ca="1">IF(F760="","",IF(VLOOKUP(F760,PROFILE!$B$6:$L$5000,11,FALSE)&lt;&gt;"OUT",VLOOKUP(F760,PROFILE!$B$6:$L$5000,9,FALSE)-NOW(),"OUT"))</f>
        <v/>
      </c>
      <c r="AA760" s="389" t="e">
        <f t="shared" si="87"/>
        <v>#VALUE!</v>
      </c>
      <c r="AB760" s="389">
        <v>760</v>
      </c>
      <c r="AE760" s="545"/>
      <c r="AF760" s="546"/>
      <c r="AH760" s="548"/>
      <c r="AI760" s="549"/>
      <c r="AK760" s="551"/>
      <c r="AL760" s="552"/>
      <c r="AN760" s="554"/>
      <c r="AO760" s="555"/>
      <c r="AP760" s="556"/>
      <c r="AQ760" s="557"/>
      <c r="AR760" s="558"/>
      <c r="AS760" s="497" t="str">
        <f t="shared" si="88"/>
        <v/>
      </c>
      <c r="AT760" s="498" t="str">
        <f t="shared" si="89"/>
        <v/>
      </c>
      <c r="AU760" s="498" t="str">
        <f t="shared" si="90"/>
        <v/>
      </c>
      <c r="AV760" s="498" t="str">
        <f t="shared" si="91"/>
        <v/>
      </c>
      <c r="AW760" s="498" t="str">
        <f t="shared" si="92"/>
        <v/>
      </c>
    </row>
    <row r="761" spans="6:49" ht="23.25" customHeight="1" x14ac:dyDescent="0.35">
      <c r="F761" s="535"/>
      <c r="G761" s="536" t="str">
        <f>IF(F761="","",IFERROR(VLOOKUP(F761,PROFILE!$B$6:$Z$1000,24,FALSE),""))</f>
        <v/>
      </c>
      <c r="H761" s="536" t="str">
        <f>IF(F761="","",IFERROR(VLOOKUP(F761,PROFILE!$B$6:$Z$1000,25,FALSE),""))</f>
        <v/>
      </c>
      <c r="I761" s="536" t="str">
        <f>IF(F761="","",IFERROR(VLOOKUP(F761,PROFILE!$B$6:$Z$1000,23,FALSE),""))</f>
        <v/>
      </c>
      <c r="J761" s="537" t="str">
        <f>IF(F761="","",IFERROR(VLOOKUP(F761,PROFILE!$B$6:$Z$1000,17,FALSE),""))</f>
        <v/>
      </c>
      <c r="K761" s="538"/>
      <c r="L761" s="539"/>
      <c r="M761" s="540"/>
      <c r="N761" s="540"/>
      <c r="O761" s="541"/>
      <c r="P761" s="539"/>
      <c r="Q761" s="540"/>
      <c r="R761" s="540"/>
      <c r="S761" s="541"/>
      <c r="T761" s="538"/>
      <c r="U761" s="539"/>
      <c r="V761" s="541"/>
      <c r="W761" s="542"/>
      <c r="X761" s="543" t="s">
        <v>103</v>
      </c>
      <c r="Y761" s="542" t="str">
        <f t="shared" si="93"/>
        <v/>
      </c>
      <c r="Z761" s="499" t="str">
        <f ca="1">IF(F761="","",IF(VLOOKUP(F761,PROFILE!$B$6:$L$5000,11,FALSE)&lt;&gt;"OUT",VLOOKUP(F761,PROFILE!$B$6:$L$5000,9,FALSE)-NOW(),"OUT"))</f>
        <v/>
      </c>
      <c r="AA761" s="389" t="e">
        <f t="shared" si="87"/>
        <v>#VALUE!</v>
      </c>
      <c r="AB761" s="389">
        <v>761</v>
      </c>
      <c r="AE761" s="545"/>
      <c r="AF761" s="546"/>
      <c r="AH761" s="548"/>
      <c r="AI761" s="549"/>
      <c r="AK761" s="551"/>
      <c r="AL761" s="552"/>
      <c r="AN761" s="554"/>
      <c r="AO761" s="555"/>
      <c r="AP761" s="556"/>
      <c r="AQ761" s="557"/>
      <c r="AR761" s="558"/>
      <c r="AS761" s="497" t="str">
        <f t="shared" si="88"/>
        <v/>
      </c>
      <c r="AT761" s="498" t="str">
        <f t="shared" si="89"/>
        <v/>
      </c>
      <c r="AU761" s="498" t="str">
        <f t="shared" si="90"/>
        <v/>
      </c>
      <c r="AV761" s="498" t="str">
        <f t="shared" si="91"/>
        <v/>
      </c>
      <c r="AW761" s="498" t="str">
        <f t="shared" si="92"/>
        <v/>
      </c>
    </row>
    <row r="762" spans="6:49" ht="23.25" customHeight="1" x14ac:dyDescent="0.35">
      <c r="F762" s="535"/>
      <c r="G762" s="536" t="str">
        <f>IF(F762="","",IFERROR(VLOOKUP(F762,PROFILE!$B$6:$Z$1000,24,FALSE),""))</f>
        <v/>
      </c>
      <c r="H762" s="536" t="str">
        <f>IF(F762="","",IFERROR(VLOOKUP(F762,PROFILE!$B$6:$Z$1000,25,FALSE),""))</f>
        <v/>
      </c>
      <c r="I762" s="536" t="str">
        <f>IF(F762="","",IFERROR(VLOOKUP(F762,PROFILE!$B$6:$Z$1000,23,FALSE),""))</f>
        <v/>
      </c>
      <c r="J762" s="537" t="str">
        <f>IF(F762="","",IFERROR(VLOOKUP(F762,PROFILE!$B$6:$Z$1000,17,FALSE),""))</f>
        <v/>
      </c>
      <c r="K762" s="538"/>
      <c r="L762" s="539"/>
      <c r="M762" s="540"/>
      <c r="N762" s="540"/>
      <c r="O762" s="541"/>
      <c r="P762" s="539"/>
      <c r="Q762" s="540"/>
      <c r="R762" s="540"/>
      <c r="S762" s="541"/>
      <c r="T762" s="538"/>
      <c r="U762" s="539"/>
      <c r="V762" s="541"/>
      <c r="W762" s="542"/>
      <c r="X762" s="543" t="s">
        <v>103</v>
      </c>
      <c r="Y762" s="542" t="str">
        <f t="shared" si="93"/>
        <v/>
      </c>
      <c r="Z762" s="499" t="str">
        <f ca="1">IF(F762="","",IF(VLOOKUP(F762,PROFILE!$B$6:$L$5000,11,FALSE)&lt;&gt;"OUT",VLOOKUP(F762,PROFILE!$B$6:$L$5000,9,FALSE)-NOW(),"OUT"))</f>
        <v/>
      </c>
      <c r="AA762" s="389" t="e">
        <f t="shared" si="87"/>
        <v>#VALUE!</v>
      </c>
      <c r="AB762" s="389">
        <v>762</v>
      </c>
      <c r="AE762" s="545"/>
      <c r="AF762" s="546"/>
      <c r="AH762" s="548"/>
      <c r="AI762" s="549"/>
      <c r="AK762" s="551"/>
      <c r="AL762" s="552"/>
      <c r="AN762" s="554"/>
      <c r="AO762" s="555"/>
      <c r="AP762" s="556"/>
      <c r="AQ762" s="557"/>
      <c r="AR762" s="558"/>
      <c r="AS762" s="497" t="str">
        <f t="shared" si="88"/>
        <v/>
      </c>
      <c r="AT762" s="498" t="str">
        <f t="shared" si="89"/>
        <v/>
      </c>
      <c r="AU762" s="498" t="str">
        <f t="shared" si="90"/>
        <v/>
      </c>
      <c r="AV762" s="498" t="str">
        <f t="shared" si="91"/>
        <v/>
      </c>
      <c r="AW762" s="498" t="str">
        <f t="shared" si="92"/>
        <v/>
      </c>
    </row>
    <row r="763" spans="6:49" ht="23.25" customHeight="1" x14ac:dyDescent="0.35">
      <c r="F763" s="535"/>
      <c r="G763" s="536" t="str">
        <f>IF(F763="","",IFERROR(VLOOKUP(F763,PROFILE!$B$6:$Z$1000,24,FALSE),""))</f>
        <v/>
      </c>
      <c r="H763" s="536" t="str">
        <f>IF(F763="","",IFERROR(VLOOKUP(F763,PROFILE!$B$6:$Z$1000,25,FALSE),""))</f>
        <v/>
      </c>
      <c r="I763" s="536" t="str">
        <f>IF(F763="","",IFERROR(VLOOKUP(F763,PROFILE!$B$6:$Z$1000,23,FALSE),""))</f>
        <v/>
      </c>
      <c r="J763" s="537" t="str">
        <f>IF(F763="","",IFERROR(VLOOKUP(F763,PROFILE!$B$6:$Z$1000,17,FALSE),""))</f>
        <v/>
      </c>
      <c r="K763" s="538"/>
      <c r="L763" s="539"/>
      <c r="M763" s="540"/>
      <c r="N763" s="540"/>
      <c r="O763" s="541"/>
      <c r="P763" s="539"/>
      <c r="Q763" s="540"/>
      <c r="R763" s="540"/>
      <c r="S763" s="541"/>
      <c r="T763" s="538"/>
      <c r="U763" s="539"/>
      <c r="V763" s="541"/>
      <c r="W763" s="542"/>
      <c r="X763" s="543" t="s">
        <v>103</v>
      </c>
      <c r="Y763" s="542" t="str">
        <f t="shared" si="93"/>
        <v/>
      </c>
      <c r="Z763" s="499" t="str">
        <f ca="1">IF(F763="","",IF(VLOOKUP(F763,PROFILE!$B$6:$L$5000,11,FALSE)&lt;&gt;"OUT",VLOOKUP(F763,PROFILE!$B$6:$L$5000,9,FALSE)-NOW(),"OUT"))</f>
        <v/>
      </c>
      <c r="AA763" s="389" t="e">
        <f t="shared" si="87"/>
        <v>#VALUE!</v>
      </c>
      <c r="AB763" s="389">
        <v>763</v>
      </c>
      <c r="AE763" s="545"/>
      <c r="AF763" s="546"/>
      <c r="AH763" s="548"/>
      <c r="AI763" s="549"/>
      <c r="AK763" s="551"/>
      <c r="AL763" s="552"/>
      <c r="AN763" s="554"/>
      <c r="AO763" s="555"/>
      <c r="AP763" s="556"/>
      <c r="AQ763" s="557"/>
      <c r="AR763" s="558"/>
      <c r="AS763" s="497" t="str">
        <f t="shared" si="88"/>
        <v/>
      </c>
      <c r="AT763" s="498" t="str">
        <f t="shared" si="89"/>
        <v/>
      </c>
      <c r="AU763" s="498" t="str">
        <f t="shared" si="90"/>
        <v/>
      </c>
      <c r="AV763" s="498" t="str">
        <f t="shared" si="91"/>
        <v/>
      </c>
      <c r="AW763" s="498" t="str">
        <f t="shared" si="92"/>
        <v/>
      </c>
    </row>
    <row r="764" spans="6:49" ht="23.25" customHeight="1" x14ac:dyDescent="0.35">
      <c r="F764" s="535"/>
      <c r="G764" s="536" t="str">
        <f>IF(F764="","",IFERROR(VLOOKUP(F764,PROFILE!$B$6:$Z$1000,24,FALSE),""))</f>
        <v/>
      </c>
      <c r="H764" s="536" t="str">
        <f>IF(F764="","",IFERROR(VLOOKUP(F764,PROFILE!$B$6:$Z$1000,25,FALSE),""))</f>
        <v/>
      </c>
      <c r="I764" s="536" t="str">
        <f>IF(F764="","",IFERROR(VLOOKUP(F764,PROFILE!$B$6:$Z$1000,23,FALSE),""))</f>
        <v/>
      </c>
      <c r="J764" s="537" t="str">
        <f>IF(F764="","",IFERROR(VLOOKUP(F764,PROFILE!$B$6:$Z$1000,17,FALSE),""))</f>
        <v/>
      </c>
      <c r="K764" s="538"/>
      <c r="L764" s="539"/>
      <c r="M764" s="540"/>
      <c r="N764" s="540"/>
      <c r="O764" s="541"/>
      <c r="P764" s="539"/>
      <c r="Q764" s="540"/>
      <c r="R764" s="540"/>
      <c r="S764" s="541"/>
      <c r="T764" s="538"/>
      <c r="U764" s="539"/>
      <c r="V764" s="541"/>
      <c r="W764" s="542"/>
      <c r="X764" s="543" t="s">
        <v>103</v>
      </c>
      <c r="Y764" s="542" t="str">
        <f t="shared" si="93"/>
        <v/>
      </c>
      <c r="Z764" s="499" t="str">
        <f ca="1">IF(F764="","",IF(VLOOKUP(F764,PROFILE!$B$6:$L$5000,11,FALSE)&lt;&gt;"OUT",VLOOKUP(F764,PROFILE!$B$6:$L$5000,9,FALSE)-NOW(),"OUT"))</f>
        <v/>
      </c>
      <c r="AA764" s="389" t="e">
        <f t="shared" si="87"/>
        <v>#VALUE!</v>
      </c>
      <c r="AB764" s="389">
        <v>764</v>
      </c>
      <c r="AE764" s="545"/>
      <c r="AF764" s="546"/>
      <c r="AH764" s="548"/>
      <c r="AI764" s="549"/>
      <c r="AK764" s="551"/>
      <c r="AL764" s="552"/>
      <c r="AN764" s="554"/>
      <c r="AO764" s="555"/>
      <c r="AP764" s="556"/>
      <c r="AQ764" s="557"/>
      <c r="AR764" s="558"/>
      <c r="AS764" s="497" t="str">
        <f t="shared" si="88"/>
        <v/>
      </c>
      <c r="AT764" s="498" t="str">
        <f t="shared" si="89"/>
        <v/>
      </c>
      <c r="AU764" s="498" t="str">
        <f t="shared" si="90"/>
        <v/>
      </c>
      <c r="AV764" s="498" t="str">
        <f t="shared" si="91"/>
        <v/>
      </c>
      <c r="AW764" s="498" t="str">
        <f t="shared" si="92"/>
        <v/>
      </c>
    </row>
    <row r="765" spans="6:49" ht="23.25" customHeight="1" x14ac:dyDescent="0.35">
      <c r="F765" s="535"/>
      <c r="G765" s="536" t="str">
        <f>IF(F765="","",IFERROR(VLOOKUP(F765,PROFILE!$B$6:$Z$1000,24,FALSE),""))</f>
        <v/>
      </c>
      <c r="H765" s="536" t="str">
        <f>IF(F765="","",IFERROR(VLOOKUP(F765,PROFILE!$B$6:$Z$1000,25,FALSE),""))</f>
        <v/>
      </c>
      <c r="I765" s="536" t="str">
        <f>IF(F765="","",IFERROR(VLOOKUP(F765,PROFILE!$B$6:$Z$1000,23,FALSE),""))</f>
        <v/>
      </c>
      <c r="J765" s="537" t="str">
        <f>IF(F765="","",IFERROR(VLOOKUP(F765,PROFILE!$B$6:$Z$1000,17,FALSE),""))</f>
        <v/>
      </c>
      <c r="K765" s="538"/>
      <c r="L765" s="539"/>
      <c r="M765" s="540"/>
      <c r="N765" s="540"/>
      <c r="O765" s="541"/>
      <c r="P765" s="539"/>
      <c r="Q765" s="540"/>
      <c r="R765" s="540"/>
      <c r="S765" s="541"/>
      <c r="T765" s="538"/>
      <c r="U765" s="539"/>
      <c r="V765" s="541"/>
      <c r="W765" s="542"/>
      <c r="X765" s="543" t="s">
        <v>103</v>
      </c>
      <c r="Y765" s="542" t="str">
        <f t="shared" si="93"/>
        <v/>
      </c>
      <c r="Z765" s="499" t="str">
        <f ca="1">IF(F765="","",IF(VLOOKUP(F765,PROFILE!$B$6:$L$5000,11,FALSE)&lt;&gt;"OUT",VLOOKUP(F765,PROFILE!$B$6:$L$5000,9,FALSE)-NOW(),"OUT"))</f>
        <v/>
      </c>
      <c r="AA765" s="389" t="e">
        <f t="shared" si="87"/>
        <v>#VALUE!</v>
      </c>
      <c r="AB765" s="389">
        <v>765</v>
      </c>
      <c r="AE765" s="545"/>
      <c r="AF765" s="546"/>
      <c r="AH765" s="548"/>
      <c r="AI765" s="549"/>
      <c r="AK765" s="551"/>
      <c r="AL765" s="552"/>
      <c r="AN765" s="554"/>
      <c r="AO765" s="555"/>
      <c r="AP765" s="556"/>
      <c r="AQ765" s="557"/>
      <c r="AR765" s="558"/>
      <c r="AS765" s="497" t="str">
        <f t="shared" si="88"/>
        <v/>
      </c>
      <c r="AT765" s="498" t="str">
        <f t="shared" si="89"/>
        <v/>
      </c>
      <c r="AU765" s="498" t="str">
        <f t="shared" si="90"/>
        <v/>
      </c>
      <c r="AV765" s="498" t="str">
        <f t="shared" si="91"/>
        <v/>
      </c>
      <c r="AW765" s="498" t="str">
        <f t="shared" si="92"/>
        <v/>
      </c>
    </row>
    <row r="766" spans="6:49" ht="23.25" customHeight="1" x14ac:dyDescent="0.35">
      <c r="F766" s="535"/>
      <c r="G766" s="536" t="str">
        <f>IF(F766="","",IFERROR(VLOOKUP(F766,PROFILE!$B$6:$Z$1000,24,FALSE),""))</f>
        <v/>
      </c>
      <c r="H766" s="536" t="str">
        <f>IF(F766="","",IFERROR(VLOOKUP(F766,PROFILE!$B$6:$Z$1000,25,FALSE),""))</f>
        <v/>
      </c>
      <c r="I766" s="536" t="str">
        <f>IF(F766="","",IFERROR(VLOOKUP(F766,PROFILE!$B$6:$Z$1000,23,FALSE),""))</f>
        <v/>
      </c>
      <c r="J766" s="537" t="str">
        <f>IF(F766="","",IFERROR(VLOOKUP(F766,PROFILE!$B$6:$Z$1000,17,FALSE),""))</f>
        <v/>
      </c>
      <c r="K766" s="538"/>
      <c r="L766" s="539"/>
      <c r="M766" s="540"/>
      <c r="N766" s="540"/>
      <c r="O766" s="541"/>
      <c r="P766" s="539"/>
      <c r="Q766" s="540"/>
      <c r="R766" s="540"/>
      <c r="S766" s="541"/>
      <c r="T766" s="538"/>
      <c r="U766" s="539"/>
      <c r="V766" s="541"/>
      <c r="W766" s="542"/>
      <c r="X766" s="543" t="s">
        <v>103</v>
      </c>
      <c r="Y766" s="542" t="str">
        <f t="shared" si="93"/>
        <v/>
      </c>
      <c r="Z766" s="499" t="str">
        <f ca="1">IF(F766="","",IF(VLOOKUP(F766,PROFILE!$B$6:$L$5000,11,FALSE)&lt;&gt;"OUT",VLOOKUP(F766,PROFILE!$B$6:$L$5000,9,FALSE)-NOW(),"OUT"))</f>
        <v/>
      </c>
      <c r="AA766" s="389" t="e">
        <f t="shared" si="87"/>
        <v>#VALUE!</v>
      </c>
      <c r="AB766" s="389">
        <v>766</v>
      </c>
      <c r="AE766" s="545"/>
      <c r="AF766" s="546"/>
      <c r="AH766" s="548"/>
      <c r="AI766" s="549"/>
      <c r="AK766" s="551"/>
      <c r="AL766" s="552"/>
      <c r="AN766" s="554"/>
      <c r="AO766" s="555"/>
      <c r="AP766" s="556"/>
      <c r="AQ766" s="557"/>
      <c r="AR766" s="558"/>
      <c r="AS766" s="497" t="str">
        <f t="shared" si="88"/>
        <v/>
      </c>
      <c r="AT766" s="498" t="str">
        <f t="shared" si="89"/>
        <v/>
      </c>
      <c r="AU766" s="498" t="str">
        <f t="shared" si="90"/>
        <v/>
      </c>
      <c r="AV766" s="498" t="str">
        <f t="shared" si="91"/>
        <v/>
      </c>
      <c r="AW766" s="498" t="str">
        <f t="shared" si="92"/>
        <v/>
      </c>
    </row>
    <row r="767" spans="6:49" ht="23.25" customHeight="1" x14ac:dyDescent="0.35">
      <c r="F767" s="535"/>
      <c r="G767" s="536" t="str">
        <f>IF(F767="","",IFERROR(VLOOKUP(F767,PROFILE!$B$6:$Z$1000,24,FALSE),""))</f>
        <v/>
      </c>
      <c r="H767" s="536" t="str">
        <f>IF(F767="","",IFERROR(VLOOKUP(F767,PROFILE!$B$6:$Z$1000,25,FALSE),""))</f>
        <v/>
      </c>
      <c r="I767" s="536" t="str">
        <f>IF(F767="","",IFERROR(VLOOKUP(F767,PROFILE!$B$6:$Z$1000,23,FALSE),""))</f>
        <v/>
      </c>
      <c r="J767" s="537" t="str">
        <f>IF(F767="","",IFERROR(VLOOKUP(F767,PROFILE!$B$6:$Z$1000,17,FALSE),""))</f>
        <v/>
      </c>
      <c r="K767" s="538"/>
      <c r="L767" s="539"/>
      <c r="M767" s="540"/>
      <c r="N767" s="540"/>
      <c r="O767" s="541"/>
      <c r="P767" s="539"/>
      <c r="Q767" s="540"/>
      <c r="R767" s="540"/>
      <c r="S767" s="541"/>
      <c r="T767" s="538"/>
      <c r="U767" s="539"/>
      <c r="V767" s="541"/>
      <c r="W767" s="542"/>
      <c r="X767" s="543" t="s">
        <v>103</v>
      </c>
      <c r="Y767" s="542" t="str">
        <f t="shared" si="93"/>
        <v/>
      </c>
      <c r="Z767" s="499" t="str">
        <f ca="1">IF(F767="","",IF(VLOOKUP(F767,PROFILE!$B$6:$L$5000,11,FALSE)&lt;&gt;"OUT",VLOOKUP(F767,PROFILE!$B$6:$L$5000,9,FALSE)-NOW(),"OUT"))</f>
        <v/>
      </c>
      <c r="AA767" s="389" t="e">
        <f t="shared" si="87"/>
        <v>#VALUE!</v>
      </c>
      <c r="AB767" s="389">
        <v>767</v>
      </c>
      <c r="AE767" s="545"/>
      <c r="AF767" s="546"/>
      <c r="AH767" s="548"/>
      <c r="AI767" s="549"/>
      <c r="AK767" s="551"/>
      <c r="AL767" s="552"/>
      <c r="AN767" s="554"/>
      <c r="AO767" s="555"/>
      <c r="AP767" s="556"/>
      <c r="AQ767" s="557"/>
      <c r="AR767" s="558"/>
      <c r="AS767" s="497" t="str">
        <f t="shared" si="88"/>
        <v/>
      </c>
      <c r="AT767" s="498" t="str">
        <f t="shared" si="89"/>
        <v/>
      </c>
      <c r="AU767" s="498" t="str">
        <f t="shared" si="90"/>
        <v/>
      </c>
      <c r="AV767" s="498" t="str">
        <f t="shared" si="91"/>
        <v/>
      </c>
      <c r="AW767" s="498" t="str">
        <f t="shared" si="92"/>
        <v/>
      </c>
    </row>
    <row r="768" spans="6:49" ht="23.25" customHeight="1" x14ac:dyDescent="0.35">
      <c r="F768" s="535"/>
      <c r="G768" s="536" t="str">
        <f>IF(F768="","",IFERROR(VLOOKUP(F768,PROFILE!$B$6:$Z$1000,24,FALSE),""))</f>
        <v/>
      </c>
      <c r="H768" s="536" t="str">
        <f>IF(F768="","",IFERROR(VLOOKUP(F768,PROFILE!$B$6:$Z$1000,25,FALSE),""))</f>
        <v/>
      </c>
      <c r="I768" s="536" t="str">
        <f>IF(F768="","",IFERROR(VLOOKUP(F768,PROFILE!$B$6:$Z$1000,23,FALSE),""))</f>
        <v/>
      </c>
      <c r="J768" s="537" t="str">
        <f>IF(F768="","",IFERROR(VLOOKUP(F768,PROFILE!$B$6:$Z$1000,17,FALSE),""))</f>
        <v/>
      </c>
      <c r="K768" s="538"/>
      <c r="L768" s="539"/>
      <c r="M768" s="540"/>
      <c r="N768" s="540"/>
      <c r="O768" s="541"/>
      <c r="P768" s="539"/>
      <c r="Q768" s="540"/>
      <c r="R768" s="540"/>
      <c r="S768" s="541"/>
      <c r="T768" s="538"/>
      <c r="U768" s="539"/>
      <c r="V768" s="541"/>
      <c r="W768" s="542"/>
      <c r="X768" s="543" t="s">
        <v>103</v>
      </c>
      <c r="Y768" s="542" t="str">
        <f t="shared" si="93"/>
        <v/>
      </c>
      <c r="Z768" s="499" t="str">
        <f ca="1">IF(F768="","",IF(VLOOKUP(F768,PROFILE!$B$6:$L$5000,11,FALSE)&lt;&gt;"OUT",VLOOKUP(F768,PROFILE!$B$6:$L$5000,9,FALSE)-NOW(),"OUT"))</f>
        <v/>
      </c>
      <c r="AA768" s="389" t="e">
        <f t="shared" si="87"/>
        <v>#VALUE!</v>
      </c>
      <c r="AB768" s="389">
        <v>768</v>
      </c>
      <c r="AE768" s="545"/>
      <c r="AF768" s="546"/>
      <c r="AH768" s="548"/>
      <c r="AI768" s="549"/>
      <c r="AK768" s="551"/>
      <c r="AL768" s="552"/>
      <c r="AN768" s="554"/>
      <c r="AO768" s="555"/>
      <c r="AP768" s="556"/>
      <c r="AQ768" s="557"/>
      <c r="AR768" s="558"/>
      <c r="AS768" s="497" t="str">
        <f t="shared" si="88"/>
        <v/>
      </c>
      <c r="AT768" s="498" t="str">
        <f t="shared" si="89"/>
        <v/>
      </c>
      <c r="AU768" s="498" t="str">
        <f t="shared" si="90"/>
        <v/>
      </c>
      <c r="AV768" s="498" t="str">
        <f t="shared" si="91"/>
        <v/>
      </c>
      <c r="AW768" s="498" t="str">
        <f t="shared" si="92"/>
        <v/>
      </c>
    </row>
    <row r="769" spans="6:49" ht="23.25" customHeight="1" x14ac:dyDescent="0.35">
      <c r="F769" s="535"/>
      <c r="G769" s="536" t="str">
        <f>IF(F769="","",IFERROR(VLOOKUP(F769,PROFILE!$B$6:$Z$1000,24,FALSE),""))</f>
        <v/>
      </c>
      <c r="H769" s="536" t="str">
        <f>IF(F769="","",IFERROR(VLOOKUP(F769,PROFILE!$B$6:$Z$1000,25,FALSE),""))</f>
        <v/>
      </c>
      <c r="I769" s="536" t="str">
        <f>IF(F769="","",IFERROR(VLOOKUP(F769,PROFILE!$B$6:$Z$1000,23,FALSE),""))</f>
        <v/>
      </c>
      <c r="J769" s="537" t="str">
        <f>IF(F769="","",IFERROR(VLOOKUP(F769,PROFILE!$B$6:$Z$1000,17,FALSE),""))</f>
        <v/>
      </c>
      <c r="K769" s="538"/>
      <c r="L769" s="539"/>
      <c r="M769" s="540"/>
      <c r="N769" s="540"/>
      <c r="O769" s="541"/>
      <c r="P769" s="539"/>
      <c r="Q769" s="540"/>
      <c r="R769" s="540"/>
      <c r="S769" s="541"/>
      <c r="T769" s="538"/>
      <c r="U769" s="539"/>
      <c r="V769" s="541"/>
      <c r="W769" s="542"/>
      <c r="X769" s="543" t="s">
        <v>103</v>
      </c>
      <c r="Y769" s="542" t="str">
        <f t="shared" si="93"/>
        <v/>
      </c>
      <c r="Z769" s="499" t="str">
        <f ca="1">IF(F769="","",IF(VLOOKUP(F769,PROFILE!$B$6:$L$5000,11,FALSE)&lt;&gt;"OUT",VLOOKUP(F769,PROFILE!$B$6:$L$5000,9,FALSE)-NOW(),"OUT"))</f>
        <v/>
      </c>
      <c r="AA769" s="389" t="e">
        <f t="shared" si="87"/>
        <v>#VALUE!</v>
      </c>
      <c r="AB769" s="389">
        <v>769</v>
      </c>
      <c r="AE769" s="545"/>
      <c r="AF769" s="546"/>
      <c r="AH769" s="548"/>
      <c r="AI769" s="549"/>
      <c r="AK769" s="551"/>
      <c r="AL769" s="552"/>
      <c r="AN769" s="554"/>
      <c r="AO769" s="555"/>
      <c r="AP769" s="556"/>
      <c r="AQ769" s="557"/>
      <c r="AR769" s="558"/>
      <c r="AS769" s="497" t="str">
        <f t="shared" si="88"/>
        <v/>
      </c>
      <c r="AT769" s="498" t="str">
        <f t="shared" si="89"/>
        <v/>
      </c>
      <c r="AU769" s="498" t="str">
        <f t="shared" si="90"/>
        <v/>
      </c>
      <c r="AV769" s="498" t="str">
        <f t="shared" si="91"/>
        <v/>
      </c>
      <c r="AW769" s="498" t="str">
        <f t="shared" si="92"/>
        <v/>
      </c>
    </row>
    <row r="770" spans="6:49" ht="23.25" customHeight="1" x14ac:dyDescent="0.35">
      <c r="F770" s="535"/>
      <c r="G770" s="536" t="str">
        <f>IF(F770="","",IFERROR(VLOOKUP(F770,PROFILE!$B$6:$Z$1000,24,FALSE),""))</f>
        <v/>
      </c>
      <c r="H770" s="536" t="str">
        <f>IF(F770="","",IFERROR(VLOOKUP(F770,PROFILE!$B$6:$Z$1000,25,FALSE),""))</f>
        <v/>
      </c>
      <c r="I770" s="536" t="str">
        <f>IF(F770="","",IFERROR(VLOOKUP(F770,PROFILE!$B$6:$Z$1000,23,FALSE),""))</f>
        <v/>
      </c>
      <c r="J770" s="537" t="str">
        <f>IF(F770="","",IFERROR(VLOOKUP(F770,PROFILE!$B$6:$Z$1000,17,FALSE),""))</f>
        <v/>
      </c>
      <c r="K770" s="538"/>
      <c r="L770" s="539"/>
      <c r="M770" s="540"/>
      <c r="N770" s="540"/>
      <c r="O770" s="541"/>
      <c r="P770" s="539"/>
      <c r="Q770" s="540"/>
      <c r="R770" s="540"/>
      <c r="S770" s="541"/>
      <c r="T770" s="538"/>
      <c r="U770" s="539"/>
      <c r="V770" s="541"/>
      <c r="W770" s="542"/>
      <c r="X770" s="543" t="s">
        <v>103</v>
      </c>
      <c r="Y770" s="542" t="str">
        <f t="shared" si="93"/>
        <v/>
      </c>
      <c r="Z770" s="499" t="str">
        <f ca="1">IF(F770="","",IF(VLOOKUP(F770,PROFILE!$B$6:$L$5000,11,FALSE)&lt;&gt;"OUT",VLOOKUP(F770,PROFILE!$B$6:$L$5000,9,FALSE)-NOW(),"OUT"))</f>
        <v/>
      </c>
      <c r="AA770" s="389" t="e">
        <f t="shared" si="87"/>
        <v>#VALUE!</v>
      </c>
      <c r="AB770" s="389">
        <v>770</v>
      </c>
      <c r="AE770" s="545"/>
      <c r="AF770" s="546"/>
      <c r="AH770" s="548"/>
      <c r="AI770" s="549"/>
      <c r="AK770" s="551"/>
      <c r="AL770" s="552"/>
      <c r="AN770" s="554"/>
      <c r="AO770" s="555"/>
      <c r="AP770" s="556"/>
      <c r="AQ770" s="557"/>
      <c r="AR770" s="558"/>
      <c r="AS770" s="497" t="str">
        <f t="shared" si="88"/>
        <v/>
      </c>
      <c r="AT770" s="498" t="str">
        <f t="shared" si="89"/>
        <v/>
      </c>
      <c r="AU770" s="498" t="str">
        <f t="shared" si="90"/>
        <v/>
      </c>
      <c r="AV770" s="498" t="str">
        <f t="shared" si="91"/>
        <v/>
      </c>
      <c r="AW770" s="498" t="str">
        <f t="shared" si="92"/>
        <v/>
      </c>
    </row>
    <row r="771" spans="6:49" ht="23.25" customHeight="1" x14ac:dyDescent="0.35">
      <c r="F771" s="535"/>
      <c r="G771" s="536" t="str">
        <f>IF(F771="","",IFERROR(VLOOKUP(F771,PROFILE!$B$6:$Z$1000,24,FALSE),""))</f>
        <v/>
      </c>
      <c r="H771" s="536" t="str">
        <f>IF(F771="","",IFERROR(VLOOKUP(F771,PROFILE!$B$6:$Z$1000,25,FALSE),""))</f>
        <v/>
      </c>
      <c r="I771" s="536" t="str">
        <f>IF(F771="","",IFERROR(VLOOKUP(F771,PROFILE!$B$6:$Z$1000,23,FALSE),""))</f>
        <v/>
      </c>
      <c r="J771" s="537" t="str">
        <f>IF(F771="","",IFERROR(VLOOKUP(F771,PROFILE!$B$6:$Z$1000,17,FALSE),""))</f>
        <v/>
      </c>
      <c r="K771" s="538"/>
      <c r="L771" s="539"/>
      <c r="M771" s="540"/>
      <c r="N771" s="540"/>
      <c r="O771" s="541"/>
      <c r="P771" s="539"/>
      <c r="Q771" s="540"/>
      <c r="R771" s="540"/>
      <c r="S771" s="541"/>
      <c r="T771" s="538"/>
      <c r="U771" s="539"/>
      <c r="V771" s="541"/>
      <c r="W771" s="542"/>
      <c r="X771" s="543" t="s">
        <v>103</v>
      </c>
      <c r="Y771" s="542" t="str">
        <f t="shared" si="93"/>
        <v/>
      </c>
      <c r="Z771" s="499" t="str">
        <f ca="1">IF(F771="","",IF(VLOOKUP(F771,PROFILE!$B$6:$L$5000,11,FALSE)&lt;&gt;"OUT",VLOOKUP(F771,PROFILE!$B$6:$L$5000,9,FALSE)-NOW(),"OUT"))</f>
        <v/>
      </c>
      <c r="AA771" s="389" t="e">
        <f t="shared" si="87"/>
        <v>#VALUE!</v>
      </c>
      <c r="AB771" s="389">
        <v>771</v>
      </c>
      <c r="AE771" s="545"/>
      <c r="AF771" s="546"/>
      <c r="AH771" s="548"/>
      <c r="AI771" s="549"/>
      <c r="AK771" s="551"/>
      <c r="AL771" s="552"/>
      <c r="AN771" s="554"/>
      <c r="AO771" s="555"/>
      <c r="AP771" s="556"/>
      <c r="AQ771" s="557"/>
      <c r="AR771" s="558"/>
      <c r="AS771" s="497" t="str">
        <f t="shared" si="88"/>
        <v/>
      </c>
      <c r="AT771" s="498" t="str">
        <f t="shared" si="89"/>
        <v/>
      </c>
      <c r="AU771" s="498" t="str">
        <f t="shared" si="90"/>
        <v/>
      </c>
      <c r="AV771" s="498" t="str">
        <f t="shared" si="91"/>
        <v/>
      </c>
      <c r="AW771" s="498" t="str">
        <f t="shared" si="92"/>
        <v/>
      </c>
    </row>
    <row r="772" spans="6:49" ht="23.25" customHeight="1" x14ac:dyDescent="0.35">
      <c r="F772" s="535"/>
      <c r="G772" s="536" t="str">
        <f>IF(F772="","",IFERROR(VLOOKUP(F772,PROFILE!$B$6:$Z$1000,24,FALSE),""))</f>
        <v/>
      </c>
      <c r="H772" s="536" t="str">
        <f>IF(F772="","",IFERROR(VLOOKUP(F772,PROFILE!$B$6:$Z$1000,25,FALSE),""))</f>
        <v/>
      </c>
      <c r="I772" s="536" t="str">
        <f>IF(F772="","",IFERROR(VLOOKUP(F772,PROFILE!$B$6:$Z$1000,23,FALSE),""))</f>
        <v/>
      </c>
      <c r="J772" s="537" t="str">
        <f>IF(F772="","",IFERROR(VLOOKUP(F772,PROFILE!$B$6:$Z$1000,17,FALSE),""))</f>
        <v/>
      </c>
      <c r="K772" s="538"/>
      <c r="L772" s="539"/>
      <c r="M772" s="540"/>
      <c r="N772" s="540"/>
      <c r="O772" s="541"/>
      <c r="P772" s="539"/>
      <c r="Q772" s="540"/>
      <c r="R772" s="540"/>
      <c r="S772" s="541"/>
      <c r="T772" s="538"/>
      <c r="U772" s="539"/>
      <c r="V772" s="541"/>
      <c r="W772" s="542"/>
      <c r="X772" s="543" t="s">
        <v>103</v>
      </c>
      <c r="Y772" s="542" t="str">
        <f t="shared" si="93"/>
        <v/>
      </c>
      <c r="Z772" s="499" t="str">
        <f ca="1">IF(F772="","",IF(VLOOKUP(F772,PROFILE!$B$6:$L$5000,11,FALSE)&lt;&gt;"OUT",VLOOKUP(F772,PROFILE!$B$6:$L$5000,9,FALSE)-NOW(),"OUT"))</f>
        <v/>
      </c>
      <c r="AA772" s="389" t="e">
        <f t="shared" si="87"/>
        <v>#VALUE!</v>
      </c>
      <c r="AB772" s="389">
        <v>772</v>
      </c>
      <c r="AE772" s="545"/>
      <c r="AF772" s="546"/>
      <c r="AH772" s="548"/>
      <c r="AI772" s="549"/>
      <c r="AK772" s="551"/>
      <c r="AL772" s="552"/>
      <c r="AN772" s="554"/>
      <c r="AO772" s="555"/>
      <c r="AP772" s="556"/>
      <c r="AQ772" s="557"/>
      <c r="AR772" s="558"/>
      <c r="AS772" s="497" t="str">
        <f t="shared" si="88"/>
        <v/>
      </c>
      <c r="AT772" s="498" t="str">
        <f t="shared" si="89"/>
        <v/>
      </c>
      <c r="AU772" s="498" t="str">
        <f t="shared" si="90"/>
        <v/>
      </c>
      <c r="AV772" s="498" t="str">
        <f t="shared" si="91"/>
        <v/>
      </c>
      <c r="AW772" s="498" t="str">
        <f t="shared" si="92"/>
        <v/>
      </c>
    </row>
    <row r="773" spans="6:49" ht="23.25" customHeight="1" x14ac:dyDescent="0.35">
      <c r="F773" s="535"/>
      <c r="G773" s="536" t="str">
        <f>IF(F773="","",IFERROR(VLOOKUP(F773,PROFILE!$B$6:$Z$1000,24,FALSE),""))</f>
        <v/>
      </c>
      <c r="H773" s="536" t="str">
        <f>IF(F773="","",IFERROR(VLOOKUP(F773,PROFILE!$B$6:$Z$1000,25,FALSE),""))</f>
        <v/>
      </c>
      <c r="I773" s="536" t="str">
        <f>IF(F773="","",IFERROR(VLOOKUP(F773,PROFILE!$B$6:$Z$1000,23,FALSE),""))</f>
        <v/>
      </c>
      <c r="J773" s="537" t="str">
        <f>IF(F773="","",IFERROR(VLOOKUP(F773,PROFILE!$B$6:$Z$1000,17,FALSE),""))</f>
        <v/>
      </c>
      <c r="K773" s="538"/>
      <c r="L773" s="539"/>
      <c r="M773" s="540"/>
      <c r="N773" s="540"/>
      <c r="O773" s="541"/>
      <c r="P773" s="539"/>
      <c r="Q773" s="540"/>
      <c r="R773" s="540"/>
      <c r="S773" s="541"/>
      <c r="T773" s="538"/>
      <c r="U773" s="539"/>
      <c r="V773" s="541"/>
      <c r="W773" s="542"/>
      <c r="X773" s="543" t="s">
        <v>103</v>
      </c>
      <c r="Y773" s="542" t="str">
        <f t="shared" si="93"/>
        <v/>
      </c>
      <c r="Z773" s="499" t="str">
        <f ca="1">IF(F773="","",IF(VLOOKUP(F773,PROFILE!$B$6:$L$5000,11,FALSE)&lt;&gt;"OUT",VLOOKUP(F773,PROFILE!$B$6:$L$5000,9,FALSE)-NOW(),"OUT"))</f>
        <v/>
      </c>
      <c r="AA773" s="389" t="e">
        <f t="shared" si="87"/>
        <v>#VALUE!</v>
      </c>
      <c r="AB773" s="389">
        <v>773</v>
      </c>
      <c r="AE773" s="545"/>
      <c r="AF773" s="546"/>
      <c r="AH773" s="548"/>
      <c r="AI773" s="549"/>
      <c r="AK773" s="551"/>
      <c r="AL773" s="552"/>
      <c r="AN773" s="554"/>
      <c r="AO773" s="555"/>
      <c r="AP773" s="556"/>
      <c r="AQ773" s="557"/>
      <c r="AR773" s="558"/>
      <c r="AS773" s="497" t="str">
        <f t="shared" si="88"/>
        <v/>
      </c>
      <c r="AT773" s="498" t="str">
        <f t="shared" si="89"/>
        <v/>
      </c>
      <c r="AU773" s="498" t="str">
        <f t="shared" si="90"/>
        <v/>
      </c>
      <c r="AV773" s="498" t="str">
        <f t="shared" si="91"/>
        <v/>
      </c>
      <c r="AW773" s="498" t="str">
        <f t="shared" si="92"/>
        <v/>
      </c>
    </row>
    <row r="774" spans="6:49" ht="23.25" customHeight="1" x14ac:dyDescent="0.35">
      <c r="F774" s="535"/>
      <c r="G774" s="536" t="str">
        <f>IF(F774="","",IFERROR(VLOOKUP(F774,PROFILE!$B$6:$Z$1000,24,FALSE),""))</f>
        <v/>
      </c>
      <c r="H774" s="536" t="str">
        <f>IF(F774="","",IFERROR(VLOOKUP(F774,PROFILE!$B$6:$Z$1000,25,FALSE),""))</f>
        <v/>
      </c>
      <c r="I774" s="536" t="str">
        <f>IF(F774="","",IFERROR(VLOOKUP(F774,PROFILE!$B$6:$Z$1000,23,FALSE),""))</f>
        <v/>
      </c>
      <c r="J774" s="537" t="str">
        <f>IF(F774="","",IFERROR(VLOOKUP(F774,PROFILE!$B$6:$Z$1000,17,FALSE),""))</f>
        <v/>
      </c>
      <c r="K774" s="538"/>
      <c r="L774" s="539"/>
      <c r="M774" s="540"/>
      <c r="N774" s="540"/>
      <c r="O774" s="541"/>
      <c r="P774" s="539"/>
      <c r="Q774" s="540"/>
      <c r="R774" s="540"/>
      <c r="S774" s="541"/>
      <c r="T774" s="538"/>
      <c r="U774" s="539"/>
      <c r="V774" s="541"/>
      <c r="W774" s="542"/>
      <c r="X774" s="543" t="s">
        <v>103</v>
      </c>
      <c r="Y774" s="542" t="str">
        <f t="shared" si="93"/>
        <v/>
      </c>
      <c r="Z774" s="499" t="str">
        <f ca="1">IF(F774="","",IF(VLOOKUP(F774,PROFILE!$B$6:$L$5000,11,FALSE)&lt;&gt;"OUT",VLOOKUP(F774,PROFILE!$B$6:$L$5000,9,FALSE)-NOW(),"OUT"))</f>
        <v/>
      </c>
      <c r="AA774" s="389" t="e">
        <f t="shared" si="87"/>
        <v>#VALUE!</v>
      </c>
      <c r="AB774" s="389">
        <v>774</v>
      </c>
      <c r="AE774" s="545"/>
      <c r="AF774" s="546"/>
      <c r="AH774" s="548"/>
      <c r="AI774" s="549"/>
      <c r="AK774" s="551"/>
      <c r="AL774" s="552"/>
      <c r="AN774" s="554"/>
      <c r="AO774" s="555"/>
      <c r="AP774" s="556"/>
      <c r="AQ774" s="557"/>
      <c r="AR774" s="558"/>
      <c r="AS774" s="497" t="str">
        <f t="shared" si="88"/>
        <v/>
      </c>
      <c r="AT774" s="498" t="str">
        <f t="shared" si="89"/>
        <v/>
      </c>
      <c r="AU774" s="498" t="str">
        <f t="shared" si="90"/>
        <v/>
      </c>
      <c r="AV774" s="498" t="str">
        <f t="shared" si="91"/>
        <v/>
      </c>
      <c r="AW774" s="498" t="str">
        <f t="shared" si="92"/>
        <v/>
      </c>
    </row>
    <row r="775" spans="6:49" ht="23.25" customHeight="1" x14ac:dyDescent="0.35">
      <c r="F775" s="535"/>
      <c r="G775" s="536" t="str">
        <f>IF(F775="","",IFERROR(VLOOKUP(F775,PROFILE!$B$6:$Z$1000,24,FALSE),""))</f>
        <v/>
      </c>
      <c r="H775" s="536" t="str">
        <f>IF(F775="","",IFERROR(VLOOKUP(F775,PROFILE!$B$6:$Z$1000,25,FALSE),""))</f>
        <v/>
      </c>
      <c r="I775" s="536" t="str">
        <f>IF(F775="","",IFERROR(VLOOKUP(F775,PROFILE!$B$6:$Z$1000,23,FALSE),""))</f>
        <v/>
      </c>
      <c r="J775" s="537" t="str">
        <f>IF(F775="","",IFERROR(VLOOKUP(F775,PROFILE!$B$6:$Z$1000,17,FALSE),""))</f>
        <v/>
      </c>
      <c r="K775" s="538"/>
      <c r="L775" s="539"/>
      <c r="M775" s="540"/>
      <c r="N775" s="540"/>
      <c r="O775" s="541"/>
      <c r="P775" s="539"/>
      <c r="Q775" s="540"/>
      <c r="R775" s="540"/>
      <c r="S775" s="541"/>
      <c r="T775" s="538"/>
      <c r="U775" s="539"/>
      <c r="V775" s="541"/>
      <c r="W775" s="542"/>
      <c r="X775" s="543" t="s">
        <v>103</v>
      </c>
      <c r="Y775" s="542" t="str">
        <f t="shared" si="93"/>
        <v/>
      </c>
      <c r="Z775" s="499" t="str">
        <f ca="1">IF(F775="","",IF(VLOOKUP(F775,PROFILE!$B$6:$L$5000,11,FALSE)&lt;&gt;"OUT",VLOOKUP(F775,PROFILE!$B$6:$L$5000,9,FALSE)-NOW(),"OUT"))</f>
        <v/>
      </c>
      <c r="AA775" s="389" t="e">
        <f t="shared" si="87"/>
        <v>#VALUE!</v>
      </c>
      <c r="AB775" s="389">
        <v>775</v>
      </c>
      <c r="AE775" s="545"/>
      <c r="AF775" s="546"/>
      <c r="AH775" s="548"/>
      <c r="AI775" s="549"/>
      <c r="AK775" s="551"/>
      <c r="AL775" s="552"/>
      <c r="AN775" s="554"/>
      <c r="AO775" s="555"/>
      <c r="AP775" s="556"/>
      <c r="AQ775" s="557"/>
      <c r="AR775" s="558"/>
      <c r="AS775" s="497" t="str">
        <f t="shared" si="88"/>
        <v/>
      </c>
      <c r="AT775" s="498" t="str">
        <f t="shared" si="89"/>
        <v/>
      </c>
      <c r="AU775" s="498" t="str">
        <f t="shared" si="90"/>
        <v/>
      </c>
      <c r="AV775" s="498" t="str">
        <f t="shared" si="91"/>
        <v/>
      </c>
      <c r="AW775" s="498" t="str">
        <f t="shared" si="92"/>
        <v/>
      </c>
    </row>
    <row r="776" spans="6:49" ht="23.25" customHeight="1" x14ac:dyDescent="0.35">
      <c r="F776" s="535"/>
      <c r="G776" s="536" t="str">
        <f>IF(F776="","",IFERROR(VLOOKUP(F776,PROFILE!$B$6:$Z$1000,24,FALSE),""))</f>
        <v/>
      </c>
      <c r="H776" s="536" t="str">
        <f>IF(F776="","",IFERROR(VLOOKUP(F776,PROFILE!$B$6:$Z$1000,25,FALSE),""))</f>
        <v/>
      </c>
      <c r="I776" s="536" t="str">
        <f>IF(F776="","",IFERROR(VLOOKUP(F776,PROFILE!$B$6:$Z$1000,23,FALSE),""))</f>
        <v/>
      </c>
      <c r="J776" s="537" t="str">
        <f>IF(F776="","",IFERROR(VLOOKUP(F776,PROFILE!$B$6:$Z$1000,17,FALSE),""))</f>
        <v/>
      </c>
      <c r="K776" s="538"/>
      <c r="L776" s="539"/>
      <c r="M776" s="540"/>
      <c r="N776" s="540"/>
      <c r="O776" s="541"/>
      <c r="P776" s="539"/>
      <c r="Q776" s="540"/>
      <c r="R776" s="540"/>
      <c r="S776" s="541"/>
      <c r="T776" s="538"/>
      <c r="U776" s="539"/>
      <c r="V776" s="541"/>
      <c r="W776" s="542"/>
      <c r="X776" s="543" t="s">
        <v>103</v>
      </c>
      <c r="Y776" s="542" t="str">
        <f t="shared" si="93"/>
        <v/>
      </c>
      <c r="Z776" s="499" t="str">
        <f ca="1">IF(F776="","",IF(VLOOKUP(F776,PROFILE!$B$6:$L$5000,11,FALSE)&lt;&gt;"OUT",VLOOKUP(F776,PROFILE!$B$6:$L$5000,9,FALSE)-NOW(),"OUT"))</f>
        <v/>
      </c>
      <c r="AA776" s="389" t="e">
        <f t="shared" si="87"/>
        <v>#VALUE!</v>
      </c>
      <c r="AB776" s="389">
        <v>776</v>
      </c>
      <c r="AE776" s="545"/>
      <c r="AF776" s="546"/>
      <c r="AH776" s="548"/>
      <c r="AI776" s="549"/>
      <c r="AK776" s="551"/>
      <c r="AL776" s="552"/>
      <c r="AN776" s="554"/>
      <c r="AO776" s="555"/>
      <c r="AP776" s="556"/>
      <c r="AQ776" s="557"/>
      <c r="AR776" s="558"/>
      <c r="AS776" s="497" t="str">
        <f t="shared" si="88"/>
        <v/>
      </c>
      <c r="AT776" s="498" t="str">
        <f t="shared" si="89"/>
        <v/>
      </c>
      <c r="AU776" s="498" t="str">
        <f t="shared" si="90"/>
        <v/>
      </c>
      <c r="AV776" s="498" t="str">
        <f t="shared" si="91"/>
        <v/>
      </c>
      <c r="AW776" s="498" t="str">
        <f t="shared" si="92"/>
        <v/>
      </c>
    </row>
    <row r="777" spans="6:49" ht="23.25" customHeight="1" x14ac:dyDescent="0.35">
      <c r="F777" s="535"/>
      <c r="G777" s="536" t="str">
        <f>IF(F777="","",IFERROR(VLOOKUP(F777,PROFILE!$B$6:$Z$1000,24,FALSE),""))</f>
        <v/>
      </c>
      <c r="H777" s="536" t="str">
        <f>IF(F777="","",IFERROR(VLOOKUP(F777,PROFILE!$B$6:$Z$1000,25,FALSE),""))</f>
        <v/>
      </c>
      <c r="I777" s="536" t="str">
        <f>IF(F777="","",IFERROR(VLOOKUP(F777,PROFILE!$B$6:$Z$1000,23,FALSE),""))</f>
        <v/>
      </c>
      <c r="J777" s="537" t="str">
        <f>IF(F777="","",IFERROR(VLOOKUP(F777,PROFILE!$B$6:$Z$1000,17,FALSE),""))</f>
        <v/>
      </c>
      <c r="K777" s="538"/>
      <c r="L777" s="539"/>
      <c r="M777" s="540"/>
      <c r="N777" s="540"/>
      <c r="O777" s="541"/>
      <c r="P777" s="539"/>
      <c r="Q777" s="540"/>
      <c r="R777" s="540"/>
      <c r="S777" s="541"/>
      <c r="T777" s="538"/>
      <c r="U777" s="539"/>
      <c r="V777" s="541"/>
      <c r="W777" s="542"/>
      <c r="X777" s="543" t="s">
        <v>103</v>
      </c>
      <c r="Y777" s="542" t="str">
        <f t="shared" si="93"/>
        <v/>
      </c>
      <c r="Z777" s="499" t="str">
        <f ca="1">IF(F777="","",IF(VLOOKUP(F777,PROFILE!$B$6:$L$5000,11,FALSE)&lt;&gt;"OUT",VLOOKUP(F777,PROFILE!$B$6:$L$5000,9,FALSE)-NOW(),"OUT"))</f>
        <v/>
      </c>
      <c r="AA777" s="389" t="e">
        <f t="shared" si="87"/>
        <v>#VALUE!</v>
      </c>
      <c r="AB777" s="389">
        <v>777</v>
      </c>
      <c r="AE777" s="545"/>
      <c r="AF777" s="546"/>
      <c r="AH777" s="548"/>
      <c r="AI777" s="549"/>
      <c r="AK777" s="551"/>
      <c r="AL777" s="552"/>
      <c r="AN777" s="554"/>
      <c r="AO777" s="555"/>
      <c r="AP777" s="556"/>
      <c r="AQ777" s="557"/>
      <c r="AR777" s="558"/>
      <c r="AS777" s="497" t="str">
        <f t="shared" si="88"/>
        <v/>
      </c>
      <c r="AT777" s="498" t="str">
        <f t="shared" si="89"/>
        <v/>
      </c>
      <c r="AU777" s="498" t="str">
        <f t="shared" si="90"/>
        <v/>
      </c>
      <c r="AV777" s="498" t="str">
        <f t="shared" si="91"/>
        <v/>
      </c>
      <c r="AW777" s="498" t="str">
        <f t="shared" si="92"/>
        <v/>
      </c>
    </row>
    <row r="778" spans="6:49" ht="23.25" customHeight="1" x14ac:dyDescent="0.35">
      <c r="F778" s="535"/>
      <c r="G778" s="536" t="str">
        <f>IF(F778="","",IFERROR(VLOOKUP(F778,PROFILE!$B$6:$Z$1000,24,FALSE),""))</f>
        <v/>
      </c>
      <c r="H778" s="536" t="str">
        <f>IF(F778="","",IFERROR(VLOOKUP(F778,PROFILE!$B$6:$Z$1000,25,FALSE),""))</f>
        <v/>
      </c>
      <c r="I778" s="536" t="str">
        <f>IF(F778="","",IFERROR(VLOOKUP(F778,PROFILE!$B$6:$Z$1000,23,FALSE),""))</f>
        <v/>
      </c>
      <c r="J778" s="537" t="str">
        <f>IF(F778="","",IFERROR(VLOOKUP(F778,PROFILE!$B$6:$Z$1000,17,FALSE),""))</f>
        <v/>
      </c>
      <c r="K778" s="538"/>
      <c r="L778" s="539"/>
      <c r="M778" s="540"/>
      <c r="N778" s="540"/>
      <c r="O778" s="541"/>
      <c r="P778" s="539"/>
      <c r="Q778" s="540"/>
      <c r="R778" s="540"/>
      <c r="S778" s="541"/>
      <c r="T778" s="538"/>
      <c r="U778" s="539"/>
      <c r="V778" s="541"/>
      <c r="W778" s="542"/>
      <c r="X778" s="543" t="s">
        <v>103</v>
      </c>
      <c r="Y778" s="542" t="str">
        <f t="shared" si="93"/>
        <v/>
      </c>
      <c r="Z778" s="499" t="str">
        <f ca="1">IF(F778="","",IF(VLOOKUP(F778,PROFILE!$B$6:$L$5000,11,FALSE)&lt;&gt;"OUT",VLOOKUP(F778,PROFILE!$B$6:$L$5000,9,FALSE)-NOW(),"OUT"))</f>
        <v/>
      </c>
      <c r="AA778" s="389" t="e">
        <f t="shared" si="87"/>
        <v>#VALUE!</v>
      </c>
      <c r="AB778" s="389">
        <v>778</v>
      </c>
      <c r="AE778" s="545"/>
      <c r="AF778" s="546"/>
      <c r="AH778" s="548"/>
      <c r="AI778" s="549"/>
      <c r="AK778" s="551"/>
      <c r="AL778" s="552"/>
      <c r="AN778" s="554"/>
      <c r="AO778" s="555"/>
      <c r="AP778" s="556"/>
      <c r="AQ778" s="557"/>
      <c r="AR778" s="558"/>
      <c r="AS778" s="497" t="str">
        <f t="shared" si="88"/>
        <v/>
      </c>
      <c r="AT778" s="498" t="str">
        <f t="shared" si="89"/>
        <v/>
      </c>
      <c r="AU778" s="498" t="str">
        <f t="shared" si="90"/>
        <v/>
      </c>
      <c r="AV778" s="498" t="str">
        <f t="shared" si="91"/>
        <v/>
      </c>
      <c r="AW778" s="498" t="str">
        <f t="shared" si="92"/>
        <v/>
      </c>
    </row>
    <row r="779" spans="6:49" ht="23.25" customHeight="1" x14ac:dyDescent="0.35">
      <c r="F779" s="535"/>
      <c r="G779" s="536" t="str">
        <f>IF(F779="","",IFERROR(VLOOKUP(F779,PROFILE!$B$6:$Z$1000,24,FALSE),""))</f>
        <v/>
      </c>
      <c r="H779" s="536" t="str">
        <f>IF(F779="","",IFERROR(VLOOKUP(F779,PROFILE!$B$6:$Z$1000,25,FALSE),""))</f>
        <v/>
      </c>
      <c r="I779" s="536" t="str">
        <f>IF(F779="","",IFERROR(VLOOKUP(F779,PROFILE!$B$6:$Z$1000,23,FALSE),""))</f>
        <v/>
      </c>
      <c r="J779" s="537" t="str">
        <f>IF(F779="","",IFERROR(VLOOKUP(F779,PROFILE!$B$6:$Z$1000,17,FALSE),""))</f>
        <v/>
      </c>
      <c r="K779" s="538"/>
      <c r="L779" s="539"/>
      <c r="M779" s="540"/>
      <c r="N779" s="540"/>
      <c r="O779" s="541"/>
      <c r="P779" s="539"/>
      <c r="Q779" s="540"/>
      <c r="R779" s="540"/>
      <c r="S779" s="541"/>
      <c r="T779" s="538"/>
      <c r="U779" s="539"/>
      <c r="V779" s="541"/>
      <c r="W779" s="542"/>
      <c r="X779" s="543" t="s">
        <v>103</v>
      </c>
      <c r="Y779" s="542" t="str">
        <f t="shared" si="93"/>
        <v/>
      </c>
      <c r="Z779" s="499" t="str">
        <f ca="1">IF(F779="","",IF(VLOOKUP(F779,PROFILE!$B$6:$L$5000,11,FALSE)&lt;&gt;"OUT",VLOOKUP(F779,PROFILE!$B$6:$L$5000,9,FALSE)-NOW(),"OUT"))</f>
        <v/>
      </c>
      <c r="AA779" s="389" t="e">
        <f t="shared" si="87"/>
        <v>#VALUE!</v>
      </c>
      <c r="AB779" s="389">
        <v>779</v>
      </c>
      <c r="AE779" s="545"/>
      <c r="AF779" s="546"/>
      <c r="AH779" s="548"/>
      <c r="AI779" s="549"/>
      <c r="AK779" s="551"/>
      <c r="AL779" s="552"/>
      <c r="AN779" s="554"/>
      <c r="AO779" s="555"/>
      <c r="AP779" s="556"/>
      <c r="AQ779" s="557"/>
      <c r="AR779" s="558"/>
      <c r="AS779" s="497" t="str">
        <f t="shared" si="88"/>
        <v/>
      </c>
      <c r="AT779" s="498" t="str">
        <f t="shared" si="89"/>
        <v/>
      </c>
      <c r="AU779" s="498" t="str">
        <f t="shared" si="90"/>
        <v/>
      </c>
      <c r="AV779" s="498" t="str">
        <f t="shared" si="91"/>
        <v/>
      </c>
      <c r="AW779" s="498" t="str">
        <f t="shared" si="92"/>
        <v/>
      </c>
    </row>
    <row r="780" spans="6:49" ht="23.25" customHeight="1" x14ac:dyDescent="0.35">
      <c r="F780" s="535"/>
      <c r="G780" s="536" t="str">
        <f>IF(F780="","",IFERROR(VLOOKUP(F780,PROFILE!$B$6:$Z$1000,24,FALSE),""))</f>
        <v/>
      </c>
      <c r="H780" s="536" t="str">
        <f>IF(F780="","",IFERROR(VLOOKUP(F780,PROFILE!$B$6:$Z$1000,25,FALSE),""))</f>
        <v/>
      </c>
      <c r="I780" s="536" t="str">
        <f>IF(F780="","",IFERROR(VLOOKUP(F780,PROFILE!$B$6:$Z$1000,23,FALSE),""))</f>
        <v/>
      </c>
      <c r="J780" s="537" t="str">
        <f>IF(F780="","",IFERROR(VLOOKUP(F780,PROFILE!$B$6:$Z$1000,17,FALSE),""))</f>
        <v/>
      </c>
      <c r="K780" s="538"/>
      <c r="L780" s="539"/>
      <c r="M780" s="540"/>
      <c r="N780" s="540"/>
      <c r="O780" s="541"/>
      <c r="P780" s="539"/>
      <c r="Q780" s="540"/>
      <c r="R780" s="540"/>
      <c r="S780" s="541"/>
      <c r="T780" s="538"/>
      <c r="U780" s="539"/>
      <c r="V780" s="541"/>
      <c r="W780" s="542"/>
      <c r="X780" s="543" t="s">
        <v>103</v>
      </c>
      <c r="Y780" s="542" t="str">
        <f t="shared" si="93"/>
        <v/>
      </c>
      <c r="Z780" s="499" t="str">
        <f ca="1">IF(F780="","",IF(VLOOKUP(F780,PROFILE!$B$6:$L$5000,11,FALSE)&lt;&gt;"OUT",VLOOKUP(F780,PROFILE!$B$6:$L$5000,9,FALSE)-NOW(),"OUT"))</f>
        <v/>
      </c>
      <c r="AA780" s="389" t="e">
        <f t="shared" ref="AA780:AA843" si="94">IFERROR(VALUE(RIGHT(I780,4)),IFERROR(VALUE(RIGHT(I780,3)),VALUE(RIGHT(I780,2))))</f>
        <v>#VALUE!</v>
      </c>
      <c r="AB780" s="389">
        <v>780</v>
      </c>
      <c r="AE780" s="545"/>
      <c r="AF780" s="546"/>
      <c r="AH780" s="548"/>
      <c r="AI780" s="549"/>
      <c r="AK780" s="551"/>
      <c r="AL780" s="552"/>
      <c r="AN780" s="554"/>
      <c r="AO780" s="555"/>
      <c r="AP780" s="556"/>
      <c r="AQ780" s="557"/>
      <c r="AR780" s="558"/>
      <c r="AS780" s="497" t="str">
        <f t="shared" ref="AS780:AS843" si="95">IF(K780="","",K780)</f>
        <v/>
      </c>
      <c r="AT780" s="498" t="str">
        <f t="shared" ref="AT780:AT843" si="96">IF(L780="","",MAX(L780:O780))</f>
        <v/>
      </c>
      <c r="AU780" s="498" t="str">
        <f t="shared" ref="AU780:AU843" si="97">IF(P780="","",MAX(P780:S780))</f>
        <v/>
      </c>
      <c r="AV780" s="498" t="str">
        <f t="shared" ref="AV780:AV843" si="98">IF(T780="","",T780)</f>
        <v/>
      </c>
      <c r="AW780" s="498" t="str">
        <f t="shared" ref="AW780:AW843" si="99">IF(P780="","",MAX(U780:W780))</f>
        <v/>
      </c>
    </row>
    <row r="781" spans="6:49" ht="23.25" customHeight="1" x14ac:dyDescent="0.35">
      <c r="F781" s="535"/>
      <c r="G781" s="536" t="str">
        <f>IF(F781="","",IFERROR(VLOOKUP(F781,PROFILE!$B$6:$Z$1000,24,FALSE),""))</f>
        <v/>
      </c>
      <c r="H781" s="536" t="str">
        <f>IF(F781="","",IFERROR(VLOOKUP(F781,PROFILE!$B$6:$Z$1000,25,FALSE),""))</f>
        <v/>
      </c>
      <c r="I781" s="536" t="str">
        <f>IF(F781="","",IFERROR(VLOOKUP(F781,PROFILE!$B$6:$Z$1000,23,FALSE),""))</f>
        <v/>
      </c>
      <c r="J781" s="537" t="str">
        <f>IF(F781="","",IFERROR(VLOOKUP(F781,PROFILE!$B$6:$Z$1000,17,FALSE),""))</f>
        <v/>
      </c>
      <c r="K781" s="538"/>
      <c r="L781" s="539"/>
      <c r="M781" s="540"/>
      <c r="N781" s="540"/>
      <c r="O781" s="541"/>
      <c r="P781" s="539"/>
      <c r="Q781" s="540"/>
      <c r="R781" s="540"/>
      <c r="S781" s="541"/>
      <c r="T781" s="538"/>
      <c r="U781" s="539"/>
      <c r="V781" s="541"/>
      <c r="W781" s="542"/>
      <c r="X781" s="543" t="s">
        <v>103</v>
      </c>
      <c r="Y781" s="542" t="str">
        <f t="shared" si="93"/>
        <v/>
      </c>
      <c r="Z781" s="499" t="str">
        <f ca="1">IF(F781="","",IF(VLOOKUP(F781,PROFILE!$B$6:$L$5000,11,FALSE)&lt;&gt;"OUT",VLOOKUP(F781,PROFILE!$B$6:$L$5000,9,FALSE)-NOW(),"OUT"))</f>
        <v/>
      </c>
      <c r="AA781" s="389" t="e">
        <f t="shared" si="94"/>
        <v>#VALUE!</v>
      </c>
      <c r="AB781" s="389">
        <v>781</v>
      </c>
      <c r="AE781" s="545"/>
      <c r="AF781" s="546"/>
      <c r="AH781" s="548"/>
      <c r="AI781" s="549"/>
      <c r="AK781" s="551"/>
      <c r="AL781" s="552"/>
      <c r="AN781" s="554"/>
      <c r="AO781" s="555"/>
      <c r="AP781" s="556"/>
      <c r="AQ781" s="557"/>
      <c r="AR781" s="558"/>
      <c r="AS781" s="497" t="str">
        <f t="shared" si="95"/>
        <v/>
      </c>
      <c r="AT781" s="498" t="str">
        <f t="shared" si="96"/>
        <v/>
      </c>
      <c r="AU781" s="498" t="str">
        <f t="shared" si="97"/>
        <v/>
      </c>
      <c r="AV781" s="498" t="str">
        <f t="shared" si="98"/>
        <v/>
      </c>
      <c r="AW781" s="498" t="str">
        <f t="shared" si="99"/>
        <v/>
      </c>
    </row>
    <row r="782" spans="6:49" ht="23.25" customHeight="1" x14ac:dyDescent="0.35">
      <c r="F782" s="535"/>
      <c r="G782" s="536" t="str">
        <f>IF(F782="","",IFERROR(VLOOKUP(F782,PROFILE!$B$6:$Z$1000,24,FALSE),""))</f>
        <v/>
      </c>
      <c r="H782" s="536" t="str">
        <f>IF(F782="","",IFERROR(VLOOKUP(F782,PROFILE!$B$6:$Z$1000,25,FALSE),""))</f>
        <v/>
      </c>
      <c r="I782" s="536" t="str">
        <f>IF(F782="","",IFERROR(VLOOKUP(F782,PROFILE!$B$6:$Z$1000,23,FALSE),""))</f>
        <v/>
      </c>
      <c r="J782" s="537" t="str">
        <f>IF(F782="","",IFERROR(VLOOKUP(F782,PROFILE!$B$6:$Z$1000,17,FALSE),""))</f>
        <v/>
      </c>
      <c r="K782" s="538"/>
      <c r="L782" s="539"/>
      <c r="M782" s="540"/>
      <c r="N782" s="540"/>
      <c r="O782" s="541"/>
      <c r="P782" s="539"/>
      <c r="Q782" s="540"/>
      <c r="R782" s="540"/>
      <c r="S782" s="541"/>
      <c r="T782" s="538"/>
      <c r="U782" s="539"/>
      <c r="V782" s="541"/>
      <c r="W782" s="542"/>
      <c r="X782" s="543" t="s">
        <v>103</v>
      </c>
      <c r="Y782" s="542" t="str">
        <f t="shared" si="93"/>
        <v/>
      </c>
      <c r="Z782" s="499" t="str">
        <f ca="1">IF(F782="","",IF(VLOOKUP(F782,PROFILE!$B$6:$L$5000,11,FALSE)&lt;&gt;"OUT",VLOOKUP(F782,PROFILE!$B$6:$L$5000,9,FALSE)-NOW(),"OUT"))</f>
        <v/>
      </c>
      <c r="AA782" s="389" t="e">
        <f t="shared" si="94"/>
        <v>#VALUE!</v>
      </c>
      <c r="AB782" s="389">
        <v>782</v>
      </c>
      <c r="AE782" s="545"/>
      <c r="AF782" s="546"/>
      <c r="AH782" s="548"/>
      <c r="AI782" s="549"/>
      <c r="AK782" s="551"/>
      <c r="AL782" s="552"/>
      <c r="AN782" s="554"/>
      <c r="AO782" s="555"/>
      <c r="AP782" s="556"/>
      <c r="AQ782" s="557"/>
      <c r="AR782" s="558"/>
      <c r="AS782" s="497" t="str">
        <f t="shared" si="95"/>
        <v/>
      </c>
      <c r="AT782" s="498" t="str">
        <f t="shared" si="96"/>
        <v/>
      </c>
      <c r="AU782" s="498" t="str">
        <f t="shared" si="97"/>
        <v/>
      </c>
      <c r="AV782" s="498" t="str">
        <f t="shared" si="98"/>
        <v/>
      </c>
      <c r="AW782" s="498" t="str">
        <f t="shared" si="99"/>
        <v/>
      </c>
    </row>
    <row r="783" spans="6:49" ht="23.25" customHeight="1" x14ac:dyDescent="0.35">
      <c r="F783" s="535"/>
      <c r="G783" s="536" t="str">
        <f>IF(F783="","",IFERROR(VLOOKUP(F783,PROFILE!$B$6:$Z$1000,24,FALSE),""))</f>
        <v/>
      </c>
      <c r="H783" s="536" t="str">
        <f>IF(F783="","",IFERROR(VLOOKUP(F783,PROFILE!$B$6:$Z$1000,25,FALSE),""))</f>
        <v/>
      </c>
      <c r="I783" s="536" t="str">
        <f>IF(F783="","",IFERROR(VLOOKUP(F783,PROFILE!$B$6:$Z$1000,23,FALSE),""))</f>
        <v/>
      </c>
      <c r="J783" s="537" t="str">
        <f>IF(F783="","",IFERROR(VLOOKUP(F783,PROFILE!$B$6:$Z$1000,17,FALSE),""))</f>
        <v/>
      </c>
      <c r="K783" s="538"/>
      <c r="L783" s="539"/>
      <c r="M783" s="540"/>
      <c r="N783" s="540"/>
      <c r="O783" s="541"/>
      <c r="P783" s="539"/>
      <c r="Q783" s="540"/>
      <c r="R783" s="540"/>
      <c r="S783" s="541"/>
      <c r="T783" s="538"/>
      <c r="U783" s="539"/>
      <c r="V783" s="541"/>
      <c r="W783" s="542"/>
      <c r="X783" s="543" t="s">
        <v>103</v>
      </c>
      <c r="Y783" s="542" t="str">
        <f t="shared" si="93"/>
        <v/>
      </c>
      <c r="Z783" s="499" t="str">
        <f ca="1">IF(F783="","",IF(VLOOKUP(F783,PROFILE!$B$6:$L$5000,11,FALSE)&lt;&gt;"OUT",VLOOKUP(F783,PROFILE!$B$6:$L$5000,9,FALSE)-NOW(),"OUT"))</f>
        <v/>
      </c>
      <c r="AA783" s="389" t="e">
        <f t="shared" si="94"/>
        <v>#VALUE!</v>
      </c>
      <c r="AB783" s="389">
        <v>783</v>
      </c>
      <c r="AE783" s="545"/>
      <c r="AF783" s="546"/>
      <c r="AH783" s="548"/>
      <c r="AI783" s="549"/>
      <c r="AK783" s="551"/>
      <c r="AL783" s="552"/>
      <c r="AN783" s="554"/>
      <c r="AO783" s="555"/>
      <c r="AP783" s="556"/>
      <c r="AQ783" s="557"/>
      <c r="AR783" s="558"/>
      <c r="AS783" s="497" t="str">
        <f t="shared" si="95"/>
        <v/>
      </c>
      <c r="AT783" s="498" t="str">
        <f t="shared" si="96"/>
        <v/>
      </c>
      <c r="AU783" s="498" t="str">
        <f t="shared" si="97"/>
        <v/>
      </c>
      <c r="AV783" s="498" t="str">
        <f t="shared" si="98"/>
        <v/>
      </c>
      <c r="AW783" s="498" t="str">
        <f t="shared" si="99"/>
        <v/>
      </c>
    </row>
    <row r="784" spans="6:49" ht="23.25" customHeight="1" x14ac:dyDescent="0.35">
      <c r="F784" s="535"/>
      <c r="G784" s="536" t="str">
        <f>IF(F784="","",IFERROR(VLOOKUP(F784,PROFILE!$B$6:$Z$1000,24,FALSE),""))</f>
        <v/>
      </c>
      <c r="H784" s="536" t="str">
        <f>IF(F784="","",IFERROR(VLOOKUP(F784,PROFILE!$B$6:$Z$1000,25,FALSE),""))</f>
        <v/>
      </c>
      <c r="I784" s="536" t="str">
        <f>IF(F784="","",IFERROR(VLOOKUP(F784,PROFILE!$B$6:$Z$1000,23,FALSE),""))</f>
        <v/>
      </c>
      <c r="J784" s="537" t="str">
        <f>IF(F784="","",IFERROR(VLOOKUP(F784,PROFILE!$B$6:$Z$1000,17,FALSE),""))</f>
        <v/>
      </c>
      <c r="K784" s="538"/>
      <c r="L784" s="539"/>
      <c r="M784" s="540"/>
      <c r="N784" s="540"/>
      <c r="O784" s="541"/>
      <c r="P784" s="539"/>
      <c r="Q784" s="540"/>
      <c r="R784" s="540"/>
      <c r="S784" s="541"/>
      <c r="T784" s="538"/>
      <c r="U784" s="539"/>
      <c r="V784" s="541"/>
      <c r="W784" s="542"/>
      <c r="X784" s="543" t="s">
        <v>103</v>
      </c>
      <c r="Y784" s="542" t="str">
        <f t="shared" si="93"/>
        <v/>
      </c>
      <c r="Z784" s="499" t="str">
        <f ca="1">IF(F784="","",IF(VLOOKUP(F784,PROFILE!$B$6:$L$5000,11,FALSE)&lt;&gt;"OUT",VLOOKUP(F784,PROFILE!$B$6:$L$5000,9,FALSE)-NOW(),"OUT"))</f>
        <v/>
      </c>
      <c r="AA784" s="389" t="e">
        <f t="shared" si="94"/>
        <v>#VALUE!</v>
      </c>
      <c r="AB784" s="389">
        <v>784</v>
      </c>
      <c r="AE784" s="545"/>
      <c r="AF784" s="546"/>
      <c r="AH784" s="548"/>
      <c r="AI784" s="549"/>
      <c r="AK784" s="551"/>
      <c r="AL784" s="552"/>
      <c r="AN784" s="554"/>
      <c r="AO784" s="555"/>
      <c r="AP784" s="556"/>
      <c r="AQ784" s="557"/>
      <c r="AR784" s="558"/>
      <c r="AS784" s="497" t="str">
        <f t="shared" si="95"/>
        <v/>
      </c>
      <c r="AT784" s="498" t="str">
        <f t="shared" si="96"/>
        <v/>
      </c>
      <c r="AU784" s="498" t="str">
        <f t="shared" si="97"/>
        <v/>
      </c>
      <c r="AV784" s="498" t="str">
        <f t="shared" si="98"/>
        <v/>
      </c>
      <c r="AW784" s="498" t="str">
        <f t="shared" si="99"/>
        <v/>
      </c>
    </row>
    <row r="785" spans="6:49" ht="23.25" customHeight="1" x14ac:dyDescent="0.35">
      <c r="F785" s="535"/>
      <c r="G785" s="536" t="str">
        <f>IF(F785="","",IFERROR(VLOOKUP(F785,PROFILE!$B$6:$Z$1000,24,FALSE),""))</f>
        <v/>
      </c>
      <c r="H785" s="536" t="str">
        <f>IF(F785="","",IFERROR(VLOOKUP(F785,PROFILE!$B$6:$Z$1000,25,FALSE),""))</f>
        <v/>
      </c>
      <c r="I785" s="536" t="str">
        <f>IF(F785="","",IFERROR(VLOOKUP(F785,PROFILE!$B$6:$Z$1000,23,FALSE),""))</f>
        <v/>
      </c>
      <c r="J785" s="537" t="str">
        <f>IF(F785="","",IFERROR(VLOOKUP(F785,PROFILE!$B$6:$Z$1000,17,FALSE),""))</f>
        <v/>
      </c>
      <c r="K785" s="538"/>
      <c r="L785" s="539"/>
      <c r="M785" s="540"/>
      <c r="N785" s="540"/>
      <c r="O785" s="541"/>
      <c r="P785" s="539"/>
      <c r="Q785" s="540"/>
      <c r="R785" s="540"/>
      <c r="S785" s="541"/>
      <c r="T785" s="538"/>
      <c r="U785" s="539"/>
      <c r="V785" s="541"/>
      <c r="W785" s="542"/>
      <c r="X785" s="543" t="s">
        <v>103</v>
      </c>
      <c r="Y785" s="542" t="str">
        <f t="shared" si="93"/>
        <v/>
      </c>
      <c r="Z785" s="499" t="str">
        <f ca="1">IF(F785="","",IF(VLOOKUP(F785,PROFILE!$B$6:$L$5000,11,FALSE)&lt;&gt;"OUT",VLOOKUP(F785,PROFILE!$B$6:$L$5000,9,FALSE)-NOW(),"OUT"))</f>
        <v/>
      </c>
      <c r="AA785" s="389" t="e">
        <f t="shared" si="94"/>
        <v>#VALUE!</v>
      </c>
      <c r="AB785" s="389">
        <v>785</v>
      </c>
      <c r="AE785" s="545"/>
      <c r="AF785" s="546"/>
      <c r="AH785" s="548"/>
      <c r="AI785" s="549"/>
      <c r="AK785" s="551"/>
      <c r="AL785" s="552"/>
      <c r="AN785" s="554"/>
      <c r="AO785" s="555"/>
      <c r="AP785" s="556"/>
      <c r="AQ785" s="557"/>
      <c r="AR785" s="558"/>
      <c r="AS785" s="497" t="str">
        <f t="shared" si="95"/>
        <v/>
      </c>
      <c r="AT785" s="498" t="str">
        <f t="shared" si="96"/>
        <v/>
      </c>
      <c r="AU785" s="498" t="str">
        <f t="shared" si="97"/>
        <v/>
      </c>
      <c r="AV785" s="498" t="str">
        <f t="shared" si="98"/>
        <v/>
      </c>
      <c r="AW785" s="498" t="str">
        <f t="shared" si="99"/>
        <v/>
      </c>
    </row>
    <row r="786" spans="6:49" ht="23.25" customHeight="1" x14ac:dyDescent="0.35">
      <c r="F786" s="535"/>
      <c r="G786" s="536" t="str">
        <f>IF(F786="","",IFERROR(VLOOKUP(F786,PROFILE!$B$6:$Z$1000,24,FALSE),""))</f>
        <v/>
      </c>
      <c r="H786" s="536" t="str">
        <f>IF(F786="","",IFERROR(VLOOKUP(F786,PROFILE!$B$6:$Z$1000,25,FALSE),""))</f>
        <v/>
      </c>
      <c r="I786" s="536" t="str">
        <f>IF(F786="","",IFERROR(VLOOKUP(F786,PROFILE!$B$6:$Z$1000,23,FALSE),""))</f>
        <v/>
      </c>
      <c r="J786" s="537" t="str">
        <f>IF(F786="","",IFERROR(VLOOKUP(F786,PROFILE!$B$6:$Z$1000,17,FALSE),""))</f>
        <v/>
      </c>
      <c r="K786" s="538"/>
      <c r="L786" s="539"/>
      <c r="M786" s="540"/>
      <c r="N786" s="540"/>
      <c r="O786" s="541"/>
      <c r="P786" s="539"/>
      <c r="Q786" s="540"/>
      <c r="R786" s="540"/>
      <c r="S786" s="541"/>
      <c r="T786" s="538"/>
      <c r="U786" s="539"/>
      <c r="V786" s="541"/>
      <c r="W786" s="542"/>
      <c r="X786" s="543" t="s">
        <v>103</v>
      </c>
      <c r="Y786" s="542" t="str">
        <f t="shared" si="93"/>
        <v/>
      </c>
      <c r="Z786" s="499" t="str">
        <f ca="1">IF(F786="","",IF(VLOOKUP(F786,PROFILE!$B$6:$L$5000,11,FALSE)&lt;&gt;"OUT",VLOOKUP(F786,PROFILE!$B$6:$L$5000,9,FALSE)-NOW(),"OUT"))</f>
        <v/>
      </c>
      <c r="AA786" s="389" t="e">
        <f t="shared" si="94"/>
        <v>#VALUE!</v>
      </c>
      <c r="AB786" s="389">
        <v>786</v>
      </c>
      <c r="AE786" s="545"/>
      <c r="AF786" s="546"/>
      <c r="AH786" s="548"/>
      <c r="AI786" s="549"/>
      <c r="AK786" s="551"/>
      <c r="AL786" s="552"/>
      <c r="AN786" s="554"/>
      <c r="AO786" s="555"/>
      <c r="AP786" s="556"/>
      <c r="AQ786" s="557"/>
      <c r="AR786" s="558"/>
      <c r="AS786" s="497" t="str">
        <f t="shared" si="95"/>
        <v/>
      </c>
      <c r="AT786" s="498" t="str">
        <f t="shared" si="96"/>
        <v/>
      </c>
      <c r="AU786" s="498" t="str">
        <f t="shared" si="97"/>
        <v/>
      </c>
      <c r="AV786" s="498" t="str">
        <f t="shared" si="98"/>
        <v/>
      </c>
      <c r="AW786" s="498" t="str">
        <f t="shared" si="99"/>
        <v/>
      </c>
    </row>
    <row r="787" spans="6:49" ht="23.25" customHeight="1" x14ac:dyDescent="0.35">
      <c r="F787" s="535"/>
      <c r="G787" s="536" t="str">
        <f>IF(F787="","",IFERROR(VLOOKUP(F787,PROFILE!$B$6:$Z$1000,24,FALSE),""))</f>
        <v/>
      </c>
      <c r="H787" s="536" t="str">
        <f>IF(F787="","",IFERROR(VLOOKUP(F787,PROFILE!$B$6:$Z$1000,25,FALSE),""))</f>
        <v/>
      </c>
      <c r="I787" s="536" t="str">
        <f>IF(F787="","",IFERROR(VLOOKUP(F787,PROFILE!$B$6:$Z$1000,23,FALSE),""))</f>
        <v/>
      </c>
      <c r="J787" s="537" t="str">
        <f>IF(F787="","",IFERROR(VLOOKUP(F787,PROFILE!$B$6:$Z$1000,17,FALSE),""))</f>
        <v/>
      </c>
      <c r="K787" s="538"/>
      <c r="L787" s="539"/>
      <c r="M787" s="540"/>
      <c r="N787" s="540"/>
      <c r="O787" s="541"/>
      <c r="P787" s="539"/>
      <c r="Q787" s="540"/>
      <c r="R787" s="540"/>
      <c r="S787" s="541"/>
      <c r="T787" s="538"/>
      <c r="U787" s="539"/>
      <c r="V787" s="541"/>
      <c r="W787" s="542"/>
      <c r="X787" s="543" t="s">
        <v>103</v>
      </c>
      <c r="Y787" s="542" t="str">
        <f t="shared" si="93"/>
        <v/>
      </c>
      <c r="Z787" s="499" t="str">
        <f ca="1">IF(F787="","",IF(VLOOKUP(F787,PROFILE!$B$6:$L$5000,11,FALSE)&lt;&gt;"OUT",VLOOKUP(F787,PROFILE!$B$6:$L$5000,9,FALSE)-NOW(),"OUT"))</f>
        <v/>
      </c>
      <c r="AA787" s="389" t="e">
        <f t="shared" si="94"/>
        <v>#VALUE!</v>
      </c>
      <c r="AB787" s="389">
        <v>787</v>
      </c>
      <c r="AE787" s="545"/>
      <c r="AF787" s="546"/>
      <c r="AH787" s="548"/>
      <c r="AI787" s="549"/>
      <c r="AK787" s="551"/>
      <c r="AL787" s="552"/>
      <c r="AN787" s="554"/>
      <c r="AO787" s="555"/>
      <c r="AP787" s="556"/>
      <c r="AQ787" s="557"/>
      <c r="AR787" s="558"/>
      <c r="AS787" s="497" t="str">
        <f t="shared" si="95"/>
        <v/>
      </c>
      <c r="AT787" s="498" t="str">
        <f t="shared" si="96"/>
        <v/>
      </c>
      <c r="AU787" s="498" t="str">
        <f t="shared" si="97"/>
        <v/>
      </c>
      <c r="AV787" s="498" t="str">
        <f t="shared" si="98"/>
        <v/>
      </c>
      <c r="AW787" s="498" t="str">
        <f t="shared" si="99"/>
        <v/>
      </c>
    </row>
    <row r="788" spans="6:49" ht="23.25" customHeight="1" x14ac:dyDescent="0.35">
      <c r="F788" s="535"/>
      <c r="G788" s="536" t="str">
        <f>IF(F788="","",IFERROR(VLOOKUP(F788,PROFILE!$B$6:$Z$1000,24,FALSE),""))</f>
        <v/>
      </c>
      <c r="H788" s="536" t="str">
        <f>IF(F788="","",IFERROR(VLOOKUP(F788,PROFILE!$B$6:$Z$1000,25,FALSE),""))</f>
        <v/>
      </c>
      <c r="I788" s="536" t="str">
        <f>IF(F788="","",IFERROR(VLOOKUP(F788,PROFILE!$B$6:$Z$1000,23,FALSE),""))</f>
        <v/>
      </c>
      <c r="J788" s="537" t="str">
        <f>IF(F788="","",IFERROR(VLOOKUP(F788,PROFILE!$B$6:$Z$1000,17,FALSE),""))</f>
        <v/>
      </c>
      <c r="K788" s="538"/>
      <c r="L788" s="539"/>
      <c r="M788" s="540"/>
      <c r="N788" s="540"/>
      <c r="O788" s="541"/>
      <c r="P788" s="539"/>
      <c r="Q788" s="540"/>
      <c r="R788" s="540"/>
      <c r="S788" s="541"/>
      <c r="T788" s="538"/>
      <c r="U788" s="539"/>
      <c r="V788" s="541"/>
      <c r="W788" s="542"/>
      <c r="X788" s="543" t="s">
        <v>103</v>
      </c>
      <c r="Y788" s="542" t="str">
        <f t="shared" si="93"/>
        <v/>
      </c>
      <c r="Z788" s="499" t="str">
        <f ca="1">IF(F788="","",IF(VLOOKUP(F788,PROFILE!$B$6:$L$5000,11,FALSE)&lt;&gt;"OUT",VLOOKUP(F788,PROFILE!$B$6:$L$5000,9,FALSE)-NOW(),"OUT"))</f>
        <v/>
      </c>
      <c r="AA788" s="389" t="e">
        <f t="shared" si="94"/>
        <v>#VALUE!</v>
      </c>
      <c r="AB788" s="389">
        <v>788</v>
      </c>
      <c r="AE788" s="545"/>
      <c r="AF788" s="546"/>
      <c r="AH788" s="548"/>
      <c r="AI788" s="549"/>
      <c r="AK788" s="551"/>
      <c r="AL788" s="552"/>
      <c r="AN788" s="554"/>
      <c r="AO788" s="555"/>
      <c r="AP788" s="556"/>
      <c r="AQ788" s="557"/>
      <c r="AR788" s="558"/>
      <c r="AS788" s="497" t="str">
        <f t="shared" si="95"/>
        <v/>
      </c>
      <c r="AT788" s="498" t="str">
        <f t="shared" si="96"/>
        <v/>
      </c>
      <c r="AU788" s="498" t="str">
        <f t="shared" si="97"/>
        <v/>
      </c>
      <c r="AV788" s="498" t="str">
        <f t="shared" si="98"/>
        <v/>
      </c>
      <c r="AW788" s="498" t="str">
        <f t="shared" si="99"/>
        <v/>
      </c>
    </row>
    <row r="789" spans="6:49" ht="23.25" customHeight="1" x14ac:dyDescent="0.35">
      <c r="F789" s="535"/>
      <c r="G789" s="536" t="str">
        <f>IF(F789="","",IFERROR(VLOOKUP(F789,PROFILE!$B$6:$Z$1000,24,FALSE),""))</f>
        <v/>
      </c>
      <c r="H789" s="536" t="str">
        <f>IF(F789="","",IFERROR(VLOOKUP(F789,PROFILE!$B$6:$Z$1000,25,FALSE),""))</f>
        <v/>
      </c>
      <c r="I789" s="536" t="str">
        <f>IF(F789="","",IFERROR(VLOOKUP(F789,PROFILE!$B$6:$Z$1000,23,FALSE),""))</f>
        <v/>
      </c>
      <c r="J789" s="537" t="str">
        <f>IF(F789="","",IFERROR(VLOOKUP(F789,PROFILE!$B$6:$Z$1000,17,FALSE),""))</f>
        <v/>
      </c>
      <c r="K789" s="538"/>
      <c r="L789" s="539"/>
      <c r="M789" s="540"/>
      <c r="N789" s="540"/>
      <c r="O789" s="541"/>
      <c r="P789" s="539"/>
      <c r="Q789" s="540"/>
      <c r="R789" s="540"/>
      <c r="S789" s="541"/>
      <c r="T789" s="538"/>
      <c r="U789" s="539"/>
      <c r="V789" s="541"/>
      <c r="W789" s="542"/>
      <c r="X789" s="543" t="s">
        <v>103</v>
      </c>
      <c r="Y789" s="542" t="str">
        <f t="shared" si="93"/>
        <v/>
      </c>
      <c r="Z789" s="499" t="str">
        <f ca="1">IF(F789="","",IF(VLOOKUP(F789,PROFILE!$B$6:$L$5000,11,FALSE)&lt;&gt;"OUT",VLOOKUP(F789,PROFILE!$B$6:$L$5000,9,FALSE)-NOW(),"OUT"))</f>
        <v/>
      </c>
      <c r="AA789" s="389" t="e">
        <f t="shared" si="94"/>
        <v>#VALUE!</v>
      </c>
      <c r="AB789" s="389">
        <v>789</v>
      </c>
      <c r="AE789" s="545"/>
      <c r="AF789" s="546"/>
      <c r="AH789" s="548"/>
      <c r="AI789" s="549"/>
      <c r="AK789" s="551"/>
      <c r="AL789" s="552"/>
      <c r="AN789" s="554"/>
      <c r="AO789" s="555"/>
      <c r="AP789" s="556"/>
      <c r="AQ789" s="557"/>
      <c r="AR789" s="558"/>
      <c r="AS789" s="497" t="str">
        <f t="shared" si="95"/>
        <v/>
      </c>
      <c r="AT789" s="498" t="str">
        <f t="shared" si="96"/>
        <v/>
      </c>
      <c r="AU789" s="498" t="str">
        <f t="shared" si="97"/>
        <v/>
      </c>
      <c r="AV789" s="498" t="str">
        <f t="shared" si="98"/>
        <v/>
      </c>
      <c r="AW789" s="498" t="str">
        <f t="shared" si="99"/>
        <v/>
      </c>
    </row>
    <row r="790" spans="6:49" ht="23.25" customHeight="1" x14ac:dyDescent="0.35">
      <c r="F790" s="535"/>
      <c r="G790" s="536" t="str">
        <f>IF(F790="","",IFERROR(VLOOKUP(F790,PROFILE!$B$6:$Z$1000,24,FALSE),""))</f>
        <v/>
      </c>
      <c r="H790" s="536" t="str">
        <f>IF(F790="","",IFERROR(VLOOKUP(F790,PROFILE!$B$6:$Z$1000,25,FALSE),""))</f>
        <v/>
      </c>
      <c r="I790" s="536" t="str">
        <f>IF(F790="","",IFERROR(VLOOKUP(F790,PROFILE!$B$6:$Z$1000,23,FALSE),""))</f>
        <v/>
      </c>
      <c r="J790" s="537" t="str">
        <f>IF(F790="","",IFERROR(VLOOKUP(F790,PROFILE!$B$6:$Z$1000,17,FALSE),""))</f>
        <v/>
      </c>
      <c r="K790" s="538"/>
      <c r="L790" s="539"/>
      <c r="M790" s="540"/>
      <c r="N790" s="540"/>
      <c r="O790" s="541"/>
      <c r="P790" s="539"/>
      <c r="Q790" s="540"/>
      <c r="R790" s="540"/>
      <c r="S790" s="541"/>
      <c r="T790" s="538"/>
      <c r="U790" s="539"/>
      <c r="V790" s="541"/>
      <c r="W790" s="542"/>
      <c r="X790" s="543" t="s">
        <v>103</v>
      </c>
      <c r="Y790" s="542" t="str">
        <f t="shared" si="93"/>
        <v/>
      </c>
      <c r="Z790" s="499" t="str">
        <f ca="1">IF(F790="","",IF(VLOOKUP(F790,PROFILE!$B$6:$L$5000,11,FALSE)&lt;&gt;"OUT",VLOOKUP(F790,PROFILE!$B$6:$L$5000,9,FALSE)-NOW(),"OUT"))</f>
        <v/>
      </c>
      <c r="AA790" s="389" t="e">
        <f t="shared" si="94"/>
        <v>#VALUE!</v>
      </c>
      <c r="AB790" s="389">
        <v>790</v>
      </c>
      <c r="AE790" s="545"/>
      <c r="AF790" s="546"/>
      <c r="AH790" s="548"/>
      <c r="AI790" s="549"/>
      <c r="AK790" s="551"/>
      <c r="AL790" s="552"/>
      <c r="AN790" s="554"/>
      <c r="AO790" s="555"/>
      <c r="AP790" s="556"/>
      <c r="AQ790" s="557"/>
      <c r="AR790" s="558"/>
      <c r="AS790" s="497" t="str">
        <f t="shared" si="95"/>
        <v/>
      </c>
      <c r="AT790" s="498" t="str">
        <f t="shared" si="96"/>
        <v/>
      </c>
      <c r="AU790" s="498" t="str">
        <f t="shared" si="97"/>
        <v/>
      </c>
      <c r="AV790" s="498" t="str">
        <f t="shared" si="98"/>
        <v/>
      </c>
      <c r="AW790" s="498" t="str">
        <f t="shared" si="99"/>
        <v/>
      </c>
    </row>
    <row r="791" spans="6:49" ht="23.25" customHeight="1" x14ac:dyDescent="0.35">
      <c r="F791" s="535"/>
      <c r="G791" s="536" t="str">
        <f>IF(F791="","",IFERROR(VLOOKUP(F791,PROFILE!$B$6:$Z$1000,24,FALSE),""))</f>
        <v/>
      </c>
      <c r="H791" s="536" t="str">
        <f>IF(F791="","",IFERROR(VLOOKUP(F791,PROFILE!$B$6:$Z$1000,25,FALSE),""))</f>
        <v/>
      </c>
      <c r="I791" s="536" t="str">
        <f>IF(F791="","",IFERROR(VLOOKUP(F791,PROFILE!$B$6:$Z$1000,23,FALSE),""))</f>
        <v/>
      </c>
      <c r="J791" s="537" t="str">
        <f>IF(F791="","",IFERROR(VLOOKUP(F791,PROFILE!$B$6:$Z$1000,17,FALSE),""))</f>
        <v/>
      </c>
      <c r="K791" s="538"/>
      <c r="L791" s="539"/>
      <c r="M791" s="540"/>
      <c r="N791" s="540"/>
      <c r="O791" s="541"/>
      <c r="P791" s="539"/>
      <c r="Q791" s="540"/>
      <c r="R791" s="540"/>
      <c r="S791" s="541"/>
      <c r="T791" s="538"/>
      <c r="U791" s="539"/>
      <c r="V791" s="541"/>
      <c r="W791" s="542"/>
      <c r="X791" s="543" t="s">
        <v>103</v>
      </c>
      <c r="Y791" s="542" t="str">
        <f t="shared" si="93"/>
        <v/>
      </c>
      <c r="Z791" s="499" t="str">
        <f ca="1">IF(F791="","",IF(VLOOKUP(F791,PROFILE!$B$6:$L$5000,11,FALSE)&lt;&gt;"OUT",VLOOKUP(F791,PROFILE!$B$6:$L$5000,9,FALSE)-NOW(),"OUT"))</f>
        <v/>
      </c>
      <c r="AA791" s="389" t="e">
        <f t="shared" si="94"/>
        <v>#VALUE!</v>
      </c>
      <c r="AB791" s="389">
        <v>791</v>
      </c>
      <c r="AE791" s="545"/>
      <c r="AF791" s="546"/>
      <c r="AH791" s="548"/>
      <c r="AI791" s="549"/>
      <c r="AK791" s="551"/>
      <c r="AL791" s="552"/>
      <c r="AN791" s="554"/>
      <c r="AO791" s="555"/>
      <c r="AP791" s="556"/>
      <c r="AQ791" s="557"/>
      <c r="AR791" s="558"/>
      <c r="AS791" s="497" t="str">
        <f t="shared" si="95"/>
        <v/>
      </c>
      <c r="AT791" s="498" t="str">
        <f t="shared" si="96"/>
        <v/>
      </c>
      <c r="AU791" s="498" t="str">
        <f t="shared" si="97"/>
        <v/>
      </c>
      <c r="AV791" s="498" t="str">
        <f t="shared" si="98"/>
        <v/>
      </c>
      <c r="AW791" s="498" t="str">
        <f t="shared" si="99"/>
        <v/>
      </c>
    </row>
    <row r="792" spans="6:49" ht="23.25" customHeight="1" x14ac:dyDescent="0.35">
      <c r="F792" s="535"/>
      <c r="G792" s="536" t="str">
        <f>IF(F792="","",IFERROR(VLOOKUP(F792,PROFILE!$B$6:$Z$1000,24,FALSE),""))</f>
        <v/>
      </c>
      <c r="H792" s="536" t="str">
        <f>IF(F792="","",IFERROR(VLOOKUP(F792,PROFILE!$B$6:$Z$1000,25,FALSE),""))</f>
        <v/>
      </c>
      <c r="I792" s="536" t="str">
        <f>IF(F792="","",IFERROR(VLOOKUP(F792,PROFILE!$B$6:$Z$1000,23,FALSE),""))</f>
        <v/>
      </c>
      <c r="J792" s="537" t="str">
        <f>IF(F792="","",IFERROR(VLOOKUP(F792,PROFILE!$B$6:$Z$1000,17,FALSE),""))</f>
        <v/>
      </c>
      <c r="K792" s="538"/>
      <c r="L792" s="539"/>
      <c r="M792" s="540"/>
      <c r="N792" s="540"/>
      <c r="O792" s="541"/>
      <c r="P792" s="539"/>
      <c r="Q792" s="540"/>
      <c r="R792" s="540"/>
      <c r="S792" s="541"/>
      <c r="T792" s="538"/>
      <c r="U792" s="539"/>
      <c r="V792" s="541"/>
      <c r="W792" s="542"/>
      <c r="X792" s="543" t="s">
        <v>103</v>
      </c>
      <c r="Y792" s="542" t="str">
        <f t="shared" si="93"/>
        <v/>
      </c>
      <c r="Z792" s="499" t="str">
        <f ca="1">IF(F792="","",IF(VLOOKUP(F792,PROFILE!$B$6:$L$5000,11,FALSE)&lt;&gt;"OUT",VLOOKUP(F792,PROFILE!$B$6:$L$5000,9,FALSE)-NOW(),"OUT"))</f>
        <v/>
      </c>
      <c r="AA792" s="389" t="e">
        <f t="shared" si="94"/>
        <v>#VALUE!</v>
      </c>
      <c r="AB792" s="389">
        <v>792</v>
      </c>
      <c r="AE792" s="545"/>
      <c r="AF792" s="546"/>
      <c r="AH792" s="548"/>
      <c r="AI792" s="549"/>
      <c r="AK792" s="551"/>
      <c r="AL792" s="552"/>
      <c r="AN792" s="554"/>
      <c r="AO792" s="555"/>
      <c r="AP792" s="556"/>
      <c r="AQ792" s="557"/>
      <c r="AR792" s="558"/>
      <c r="AS792" s="497" t="str">
        <f t="shared" si="95"/>
        <v/>
      </c>
      <c r="AT792" s="498" t="str">
        <f t="shared" si="96"/>
        <v/>
      </c>
      <c r="AU792" s="498" t="str">
        <f t="shared" si="97"/>
        <v/>
      </c>
      <c r="AV792" s="498" t="str">
        <f t="shared" si="98"/>
        <v/>
      </c>
      <c r="AW792" s="498" t="str">
        <f t="shared" si="99"/>
        <v/>
      </c>
    </row>
    <row r="793" spans="6:49" ht="23.25" customHeight="1" x14ac:dyDescent="0.35">
      <c r="F793" s="535"/>
      <c r="G793" s="536" t="str">
        <f>IF(F793="","",IFERROR(VLOOKUP(F793,PROFILE!$B$6:$Z$1000,24,FALSE),""))</f>
        <v/>
      </c>
      <c r="H793" s="536" t="str">
        <f>IF(F793="","",IFERROR(VLOOKUP(F793,PROFILE!$B$6:$Z$1000,25,FALSE),""))</f>
        <v/>
      </c>
      <c r="I793" s="536" t="str">
        <f>IF(F793="","",IFERROR(VLOOKUP(F793,PROFILE!$B$6:$Z$1000,23,FALSE),""))</f>
        <v/>
      </c>
      <c r="J793" s="537" t="str">
        <f>IF(F793="","",IFERROR(VLOOKUP(F793,PROFILE!$B$6:$Z$1000,17,FALSE),""))</f>
        <v/>
      </c>
      <c r="K793" s="538"/>
      <c r="L793" s="539"/>
      <c r="M793" s="540"/>
      <c r="N793" s="540"/>
      <c r="O793" s="541"/>
      <c r="P793" s="539"/>
      <c r="Q793" s="540"/>
      <c r="R793" s="540"/>
      <c r="S793" s="541"/>
      <c r="T793" s="538"/>
      <c r="U793" s="539"/>
      <c r="V793" s="541"/>
      <c r="W793" s="542"/>
      <c r="X793" s="543" t="s">
        <v>103</v>
      </c>
      <c r="Y793" s="542" t="str">
        <f t="shared" si="93"/>
        <v/>
      </c>
      <c r="Z793" s="499" t="str">
        <f ca="1">IF(F793="","",IF(VLOOKUP(F793,PROFILE!$B$6:$L$5000,11,FALSE)&lt;&gt;"OUT",VLOOKUP(F793,PROFILE!$B$6:$L$5000,9,FALSE)-NOW(),"OUT"))</f>
        <v/>
      </c>
      <c r="AA793" s="389" t="e">
        <f t="shared" si="94"/>
        <v>#VALUE!</v>
      </c>
      <c r="AB793" s="389">
        <v>793</v>
      </c>
      <c r="AE793" s="545"/>
      <c r="AF793" s="546"/>
      <c r="AH793" s="548"/>
      <c r="AI793" s="549"/>
      <c r="AK793" s="551"/>
      <c r="AL793" s="552"/>
      <c r="AN793" s="554"/>
      <c r="AO793" s="555"/>
      <c r="AP793" s="556"/>
      <c r="AQ793" s="557"/>
      <c r="AR793" s="558"/>
      <c r="AS793" s="497" t="str">
        <f t="shared" si="95"/>
        <v/>
      </c>
      <c r="AT793" s="498" t="str">
        <f t="shared" si="96"/>
        <v/>
      </c>
      <c r="AU793" s="498" t="str">
        <f t="shared" si="97"/>
        <v/>
      </c>
      <c r="AV793" s="498" t="str">
        <f t="shared" si="98"/>
        <v/>
      </c>
      <c r="AW793" s="498" t="str">
        <f t="shared" si="99"/>
        <v/>
      </c>
    </row>
    <row r="794" spans="6:49" ht="23.25" customHeight="1" x14ac:dyDescent="0.35">
      <c r="F794" s="535"/>
      <c r="G794" s="536" t="str">
        <f>IF(F794="","",IFERROR(VLOOKUP(F794,PROFILE!$B$6:$Z$1000,24,FALSE),""))</f>
        <v/>
      </c>
      <c r="H794" s="536" t="str">
        <f>IF(F794="","",IFERROR(VLOOKUP(F794,PROFILE!$B$6:$Z$1000,25,FALSE),""))</f>
        <v/>
      </c>
      <c r="I794" s="536" t="str">
        <f>IF(F794="","",IFERROR(VLOOKUP(F794,PROFILE!$B$6:$Z$1000,23,FALSE),""))</f>
        <v/>
      </c>
      <c r="J794" s="537" t="str">
        <f>IF(F794="","",IFERROR(VLOOKUP(F794,PROFILE!$B$6:$Z$1000,17,FALSE),""))</f>
        <v/>
      </c>
      <c r="K794" s="538"/>
      <c r="L794" s="539"/>
      <c r="M794" s="540"/>
      <c r="N794" s="540"/>
      <c r="O794" s="541"/>
      <c r="P794" s="539"/>
      <c r="Q794" s="540"/>
      <c r="R794" s="540"/>
      <c r="S794" s="541"/>
      <c r="T794" s="538"/>
      <c r="U794" s="539"/>
      <c r="V794" s="541"/>
      <c r="W794" s="542"/>
      <c r="X794" s="543" t="s">
        <v>103</v>
      </c>
      <c r="Y794" s="542" t="str">
        <f t="shared" si="93"/>
        <v/>
      </c>
      <c r="Z794" s="499" t="str">
        <f ca="1">IF(F794="","",IF(VLOOKUP(F794,PROFILE!$B$6:$L$5000,11,FALSE)&lt;&gt;"OUT",VLOOKUP(F794,PROFILE!$B$6:$L$5000,9,FALSE)-NOW(),"OUT"))</f>
        <v/>
      </c>
      <c r="AA794" s="389" t="e">
        <f t="shared" si="94"/>
        <v>#VALUE!</v>
      </c>
      <c r="AB794" s="389">
        <v>794</v>
      </c>
      <c r="AE794" s="545"/>
      <c r="AF794" s="546"/>
      <c r="AH794" s="548"/>
      <c r="AI794" s="549"/>
      <c r="AK794" s="551"/>
      <c r="AL794" s="552"/>
      <c r="AN794" s="554"/>
      <c r="AO794" s="555"/>
      <c r="AP794" s="556"/>
      <c r="AQ794" s="557"/>
      <c r="AR794" s="558"/>
      <c r="AS794" s="497" t="str">
        <f t="shared" si="95"/>
        <v/>
      </c>
      <c r="AT794" s="498" t="str">
        <f t="shared" si="96"/>
        <v/>
      </c>
      <c r="AU794" s="498" t="str">
        <f t="shared" si="97"/>
        <v/>
      </c>
      <c r="AV794" s="498" t="str">
        <f t="shared" si="98"/>
        <v/>
      </c>
      <c r="AW794" s="498" t="str">
        <f t="shared" si="99"/>
        <v/>
      </c>
    </row>
    <row r="795" spans="6:49" ht="23.25" customHeight="1" x14ac:dyDescent="0.35">
      <c r="F795" s="535"/>
      <c r="G795" s="536" t="str">
        <f>IF(F795="","",IFERROR(VLOOKUP(F795,PROFILE!$B$6:$Z$1000,24,FALSE),""))</f>
        <v/>
      </c>
      <c r="H795" s="536" t="str">
        <f>IF(F795="","",IFERROR(VLOOKUP(F795,PROFILE!$B$6:$Z$1000,25,FALSE),""))</f>
        <v/>
      </c>
      <c r="I795" s="536" t="str">
        <f>IF(F795="","",IFERROR(VLOOKUP(F795,PROFILE!$B$6:$Z$1000,23,FALSE),""))</f>
        <v/>
      </c>
      <c r="J795" s="537" t="str">
        <f>IF(F795="","",IFERROR(VLOOKUP(F795,PROFILE!$B$6:$Z$1000,17,FALSE),""))</f>
        <v/>
      </c>
      <c r="K795" s="538"/>
      <c r="L795" s="539"/>
      <c r="M795" s="540"/>
      <c r="N795" s="540"/>
      <c r="O795" s="541"/>
      <c r="P795" s="539"/>
      <c r="Q795" s="540"/>
      <c r="R795" s="540"/>
      <c r="S795" s="541"/>
      <c r="T795" s="538"/>
      <c r="U795" s="539"/>
      <c r="V795" s="541"/>
      <c r="W795" s="542"/>
      <c r="X795" s="543" t="s">
        <v>103</v>
      </c>
      <c r="Y795" s="542" t="str">
        <f t="shared" si="93"/>
        <v/>
      </c>
      <c r="Z795" s="499" t="str">
        <f ca="1">IF(F795="","",IF(VLOOKUP(F795,PROFILE!$B$6:$L$5000,11,FALSE)&lt;&gt;"OUT",VLOOKUP(F795,PROFILE!$B$6:$L$5000,9,FALSE)-NOW(),"OUT"))</f>
        <v/>
      </c>
      <c r="AA795" s="389" t="e">
        <f t="shared" si="94"/>
        <v>#VALUE!</v>
      </c>
      <c r="AB795" s="389">
        <v>795</v>
      </c>
      <c r="AE795" s="545"/>
      <c r="AF795" s="546"/>
      <c r="AH795" s="548"/>
      <c r="AI795" s="549"/>
      <c r="AK795" s="551"/>
      <c r="AL795" s="552"/>
      <c r="AN795" s="554"/>
      <c r="AO795" s="555"/>
      <c r="AP795" s="556"/>
      <c r="AQ795" s="557"/>
      <c r="AR795" s="558"/>
      <c r="AS795" s="497" t="str">
        <f t="shared" si="95"/>
        <v/>
      </c>
      <c r="AT795" s="498" t="str">
        <f t="shared" si="96"/>
        <v/>
      </c>
      <c r="AU795" s="498" t="str">
        <f t="shared" si="97"/>
        <v/>
      </c>
      <c r="AV795" s="498" t="str">
        <f t="shared" si="98"/>
        <v/>
      </c>
      <c r="AW795" s="498" t="str">
        <f t="shared" si="99"/>
        <v/>
      </c>
    </row>
    <row r="796" spans="6:49" ht="23.25" customHeight="1" x14ac:dyDescent="0.35">
      <c r="F796" s="535"/>
      <c r="G796" s="536" t="str">
        <f>IF(F796="","",IFERROR(VLOOKUP(F796,PROFILE!$B$6:$Z$1000,24,FALSE),""))</f>
        <v/>
      </c>
      <c r="H796" s="536" t="str">
        <f>IF(F796="","",IFERROR(VLOOKUP(F796,PROFILE!$B$6:$Z$1000,25,FALSE),""))</f>
        <v/>
      </c>
      <c r="I796" s="536" t="str">
        <f>IF(F796="","",IFERROR(VLOOKUP(F796,PROFILE!$B$6:$Z$1000,23,FALSE),""))</f>
        <v/>
      </c>
      <c r="J796" s="537" t="str">
        <f>IF(F796="","",IFERROR(VLOOKUP(F796,PROFILE!$B$6:$Z$1000,17,FALSE),""))</f>
        <v/>
      </c>
      <c r="K796" s="538"/>
      <c r="L796" s="539"/>
      <c r="M796" s="540"/>
      <c r="N796" s="540"/>
      <c r="O796" s="541"/>
      <c r="P796" s="539"/>
      <c r="Q796" s="540"/>
      <c r="R796" s="540"/>
      <c r="S796" s="541"/>
      <c r="T796" s="538"/>
      <c r="U796" s="539"/>
      <c r="V796" s="541"/>
      <c r="W796" s="542"/>
      <c r="X796" s="543" t="s">
        <v>103</v>
      </c>
      <c r="Y796" s="542" t="str">
        <f t="shared" si="93"/>
        <v/>
      </c>
      <c r="Z796" s="499" t="str">
        <f ca="1">IF(F796="","",IF(VLOOKUP(F796,PROFILE!$B$6:$L$5000,11,FALSE)&lt;&gt;"OUT",VLOOKUP(F796,PROFILE!$B$6:$L$5000,9,FALSE)-NOW(),"OUT"))</f>
        <v/>
      </c>
      <c r="AA796" s="389" t="e">
        <f t="shared" si="94"/>
        <v>#VALUE!</v>
      </c>
      <c r="AB796" s="389">
        <v>796</v>
      </c>
      <c r="AE796" s="545"/>
      <c r="AF796" s="546"/>
      <c r="AH796" s="548"/>
      <c r="AI796" s="549"/>
      <c r="AK796" s="551"/>
      <c r="AL796" s="552"/>
      <c r="AN796" s="554"/>
      <c r="AO796" s="555"/>
      <c r="AP796" s="556"/>
      <c r="AQ796" s="557"/>
      <c r="AR796" s="558"/>
      <c r="AS796" s="497" t="str">
        <f t="shared" si="95"/>
        <v/>
      </c>
      <c r="AT796" s="498" t="str">
        <f t="shared" si="96"/>
        <v/>
      </c>
      <c r="AU796" s="498" t="str">
        <f t="shared" si="97"/>
        <v/>
      </c>
      <c r="AV796" s="498" t="str">
        <f t="shared" si="98"/>
        <v/>
      </c>
      <c r="AW796" s="498" t="str">
        <f t="shared" si="99"/>
        <v/>
      </c>
    </row>
    <row r="797" spans="6:49" ht="23.25" customHeight="1" x14ac:dyDescent="0.35">
      <c r="F797" s="535"/>
      <c r="G797" s="536" t="str">
        <f>IF(F797="","",IFERROR(VLOOKUP(F797,PROFILE!$B$6:$Z$1000,24,FALSE),""))</f>
        <v/>
      </c>
      <c r="H797" s="536" t="str">
        <f>IF(F797="","",IFERROR(VLOOKUP(F797,PROFILE!$B$6:$Z$1000,25,FALSE),""))</f>
        <v/>
      </c>
      <c r="I797" s="536" t="str">
        <f>IF(F797="","",IFERROR(VLOOKUP(F797,PROFILE!$B$6:$Z$1000,23,FALSE),""))</f>
        <v/>
      </c>
      <c r="J797" s="537" t="str">
        <f>IF(F797="","",IFERROR(VLOOKUP(F797,PROFILE!$B$6:$Z$1000,17,FALSE),""))</f>
        <v/>
      </c>
      <c r="K797" s="538"/>
      <c r="L797" s="539"/>
      <c r="M797" s="540"/>
      <c r="N797" s="540"/>
      <c r="O797" s="541"/>
      <c r="P797" s="539"/>
      <c r="Q797" s="540"/>
      <c r="R797" s="540"/>
      <c r="S797" s="541"/>
      <c r="T797" s="538"/>
      <c r="U797" s="539"/>
      <c r="V797" s="541"/>
      <c r="W797" s="542"/>
      <c r="X797" s="543" t="s">
        <v>103</v>
      </c>
      <c r="Y797" s="542" t="str">
        <f t="shared" si="93"/>
        <v/>
      </c>
      <c r="Z797" s="499" t="str">
        <f ca="1">IF(F797="","",IF(VLOOKUP(F797,PROFILE!$B$6:$L$5000,11,FALSE)&lt;&gt;"OUT",VLOOKUP(F797,PROFILE!$B$6:$L$5000,9,FALSE)-NOW(),"OUT"))</f>
        <v/>
      </c>
      <c r="AA797" s="389" t="e">
        <f t="shared" si="94"/>
        <v>#VALUE!</v>
      </c>
      <c r="AB797" s="389">
        <v>797</v>
      </c>
      <c r="AE797" s="545"/>
      <c r="AF797" s="546"/>
      <c r="AH797" s="548"/>
      <c r="AI797" s="549"/>
      <c r="AK797" s="551"/>
      <c r="AL797" s="552"/>
      <c r="AN797" s="554"/>
      <c r="AO797" s="555"/>
      <c r="AP797" s="556"/>
      <c r="AQ797" s="557"/>
      <c r="AR797" s="558"/>
      <c r="AS797" s="497" t="str">
        <f t="shared" si="95"/>
        <v/>
      </c>
      <c r="AT797" s="498" t="str">
        <f t="shared" si="96"/>
        <v/>
      </c>
      <c r="AU797" s="498" t="str">
        <f t="shared" si="97"/>
        <v/>
      </c>
      <c r="AV797" s="498" t="str">
        <f t="shared" si="98"/>
        <v/>
      </c>
      <c r="AW797" s="498" t="str">
        <f t="shared" si="99"/>
        <v/>
      </c>
    </row>
    <row r="798" spans="6:49" ht="23.25" customHeight="1" x14ac:dyDescent="0.35">
      <c r="F798" s="535"/>
      <c r="G798" s="536" t="str">
        <f>IF(F798="","",IFERROR(VLOOKUP(F798,PROFILE!$B$6:$Z$1000,24,FALSE),""))</f>
        <v/>
      </c>
      <c r="H798" s="536" t="str">
        <f>IF(F798="","",IFERROR(VLOOKUP(F798,PROFILE!$B$6:$Z$1000,25,FALSE),""))</f>
        <v/>
      </c>
      <c r="I798" s="536" t="str">
        <f>IF(F798="","",IFERROR(VLOOKUP(F798,PROFILE!$B$6:$Z$1000,23,FALSE),""))</f>
        <v/>
      </c>
      <c r="J798" s="537" t="str">
        <f>IF(F798="","",IFERROR(VLOOKUP(F798,PROFILE!$B$6:$Z$1000,17,FALSE),""))</f>
        <v/>
      </c>
      <c r="K798" s="538"/>
      <c r="L798" s="539"/>
      <c r="M798" s="540"/>
      <c r="N798" s="540"/>
      <c r="O798" s="541"/>
      <c r="P798" s="539"/>
      <c r="Q798" s="540"/>
      <c r="R798" s="540"/>
      <c r="S798" s="541"/>
      <c r="T798" s="538"/>
      <c r="U798" s="539"/>
      <c r="V798" s="541"/>
      <c r="W798" s="542"/>
      <c r="X798" s="543" t="s">
        <v>103</v>
      </c>
      <c r="Y798" s="542" t="str">
        <f t="shared" si="93"/>
        <v/>
      </c>
      <c r="Z798" s="499" t="str">
        <f ca="1">IF(F798="","",IF(VLOOKUP(F798,PROFILE!$B$6:$L$5000,11,FALSE)&lt;&gt;"OUT",VLOOKUP(F798,PROFILE!$B$6:$L$5000,9,FALSE)-NOW(),"OUT"))</f>
        <v/>
      </c>
      <c r="AA798" s="389" t="e">
        <f t="shared" si="94"/>
        <v>#VALUE!</v>
      </c>
      <c r="AB798" s="389">
        <v>798</v>
      </c>
      <c r="AE798" s="545"/>
      <c r="AF798" s="546"/>
      <c r="AH798" s="548"/>
      <c r="AI798" s="549"/>
      <c r="AK798" s="551"/>
      <c r="AL798" s="552"/>
      <c r="AN798" s="554"/>
      <c r="AO798" s="555"/>
      <c r="AP798" s="556"/>
      <c r="AQ798" s="557"/>
      <c r="AR798" s="558"/>
      <c r="AS798" s="497" t="str">
        <f t="shared" si="95"/>
        <v/>
      </c>
      <c r="AT798" s="498" t="str">
        <f t="shared" si="96"/>
        <v/>
      </c>
      <c r="AU798" s="498" t="str">
        <f t="shared" si="97"/>
        <v/>
      </c>
      <c r="AV798" s="498" t="str">
        <f t="shared" si="98"/>
        <v/>
      </c>
      <c r="AW798" s="498" t="str">
        <f t="shared" si="99"/>
        <v/>
      </c>
    </row>
    <row r="799" spans="6:49" ht="23.25" customHeight="1" x14ac:dyDescent="0.35">
      <c r="F799" s="535"/>
      <c r="G799" s="536" t="str">
        <f>IF(F799="","",IFERROR(VLOOKUP(F799,PROFILE!$B$6:$Z$1000,24,FALSE),""))</f>
        <v/>
      </c>
      <c r="H799" s="536" t="str">
        <f>IF(F799="","",IFERROR(VLOOKUP(F799,PROFILE!$B$6:$Z$1000,25,FALSE),""))</f>
        <v/>
      </c>
      <c r="I799" s="536" t="str">
        <f>IF(F799="","",IFERROR(VLOOKUP(F799,PROFILE!$B$6:$Z$1000,23,FALSE),""))</f>
        <v/>
      </c>
      <c r="J799" s="537" t="str">
        <f>IF(F799="","",IFERROR(VLOOKUP(F799,PROFILE!$B$6:$Z$1000,17,FALSE),""))</f>
        <v/>
      </c>
      <c r="K799" s="538"/>
      <c r="L799" s="539"/>
      <c r="M799" s="540"/>
      <c r="N799" s="540"/>
      <c r="O799" s="541"/>
      <c r="P799" s="539"/>
      <c r="Q799" s="540"/>
      <c r="R799" s="540"/>
      <c r="S799" s="541"/>
      <c r="T799" s="538"/>
      <c r="U799" s="539"/>
      <c r="V799" s="541"/>
      <c r="W799" s="542"/>
      <c r="X799" s="543" t="s">
        <v>103</v>
      </c>
      <c r="Y799" s="542" t="str">
        <f t="shared" si="93"/>
        <v/>
      </c>
      <c r="Z799" s="499" t="str">
        <f ca="1">IF(F799="","",IF(VLOOKUP(F799,PROFILE!$B$6:$L$5000,11,FALSE)&lt;&gt;"OUT",VLOOKUP(F799,PROFILE!$B$6:$L$5000,9,FALSE)-NOW(),"OUT"))</f>
        <v/>
      </c>
      <c r="AA799" s="389" t="e">
        <f t="shared" si="94"/>
        <v>#VALUE!</v>
      </c>
      <c r="AB799" s="389">
        <v>799</v>
      </c>
      <c r="AE799" s="545"/>
      <c r="AF799" s="546"/>
      <c r="AH799" s="548"/>
      <c r="AI799" s="549"/>
      <c r="AK799" s="551"/>
      <c r="AL799" s="552"/>
      <c r="AN799" s="554"/>
      <c r="AO799" s="555"/>
      <c r="AP799" s="556"/>
      <c r="AQ799" s="557"/>
      <c r="AR799" s="558"/>
      <c r="AS799" s="497" t="str">
        <f t="shared" si="95"/>
        <v/>
      </c>
      <c r="AT799" s="498" t="str">
        <f t="shared" si="96"/>
        <v/>
      </c>
      <c r="AU799" s="498" t="str">
        <f t="shared" si="97"/>
        <v/>
      </c>
      <c r="AV799" s="498" t="str">
        <f t="shared" si="98"/>
        <v/>
      </c>
      <c r="AW799" s="498" t="str">
        <f t="shared" si="99"/>
        <v/>
      </c>
    </row>
    <row r="800" spans="6:49" ht="23.25" customHeight="1" x14ac:dyDescent="0.35">
      <c r="F800" s="535"/>
      <c r="G800" s="536" t="str">
        <f>IF(F800="","",IFERROR(VLOOKUP(F800,PROFILE!$B$6:$Z$1000,24,FALSE),""))</f>
        <v/>
      </c>
      <c r="H800" s="536" t="str">
        <f>IF(F800="","",IFERROR(VLOOKUP(F800,PROFILE!$B$6:$Z$1000,25,FALSE),""))</f>
        <v/>
      </c>
      <c r="I800" s="536" t="str">
        <f>IF(F800="","",IFERROR(VLOOKUP(F800,PROFILE!$B$6:$Z$1000,23,FALSE),""))</f>
        <v/>
      </c>
      <c r="J800" s="537" t="str">
        <f>IF(F800="","",IFERROR(VLOOKUP(F800,PROFILE!$B$6:$Z$1000,17,FALSE),""))</f>
        <v/>
      </c>
      <c r="K800" s="538"/>
      <c r="L800" s="539"/>
      <c r="M800" s="540"/>
      <c r="N800" s="540"/>
      <c r="O800" s="541"/>
      <c r="P800" s="539"/>
      <c r="Q800" s="540"/>
      <c r="R800" s="540"/>
      <c r="S800" s="541"/>
      <c r="T800" s="538"/>
      <c r="U800" s="539"/>
      <c r="V800" s="541"/>
      <c r="W800" s="542"/>
      <c r="X800" s="543" t="s">
        <v>103</v>
      </c>
      <c r="Y800" s="542" t="str">
        <f t="shared" si="93"/>
        <v/>
      </c>
      <c r="Z800" s="499" t="str">
        <f ca="1">IF(F800="","",IF(VLOOKUP(F800,PROFILE!$B$6:$L$5000,11,FALSE)&lt;&gt;"OUT",VLOOKUP(F800,PROFILE!$B$6:$L$5000,9,FALSE)-NOW(),"OUT"))</f>
        <v/>
      </c>
      <c r="AA800" s="389" t="e">
        <f t="shared" si="94"/>
        <v>#VALUE!</v>
      </c>
      <c r="AB800" s="389">
        <v>800</v>
      </c>
      <c r="AE800" s="545"/>
      <c r="AF800" s="546"/>
      <c r="AH800" s="548"/>
      <c r="AI800" s="549"/>
      <c r="AK800" s="551"/>
      <c r="AL800" s="552"/>
      <c r="AN800" s="554"/>
      <c r="AO800" s="555"/>
      <c r="AP800" s="556"/>
      <c r="AQ800" s="557"/>
      <c r="AR800" s="558"/>
      <c r="AS800" s="497" t="str">
        <f t="shared" si="95"/>
        <v/>
      </c>
      <c r="AT800" s="498" t="str">
        <f t="shared" si="96"/>
        <v/>
      </c>
      <c r="AU800" s="498" t="str">
        <f t="shared" si="97"/>
        <v/>
      </c>
      <c r="AV800" s="498" t="str">
        <f t="shared" si="98"/>
        <v/>
      </c>
      <c r="AW800" s="498" t="str">
        <f t="shared" si="99"/>
        <v/>
      </c>
    </row>
    <row r="801" spans="6:49" ht="23.25" customHeight="1" x14ac:dyDescent="0.35">
      <c r="F801" s="535"/>
      <c r="G801" s="536" t="str">
        <f>IF(F801="","",IFERROR(VLOOKUP(F801,PROFILE!$B$6:$Z$1000,24,FALSE),""))</f>
        <v/>
      </c>
      <c r="H801" s="536" t="str">
        <f>IF(F801="","",IFERROR(VLOOKUP(F801,PROFILE!$B$6:$Z$1000,25,FALSE),""))</f>
        <v/>
      </c>
      <c r="I801" s="536" t="str">
        <f>IF(F801="","",IFERROR(VLOOKUP(F801,PROFILE!$B$6:$Z$1000,23,FALSE),""))</f>
        <v/>
      </c>
      <c r="J801" s="537" t="str">
        <f>IF(F801="","",IFERROR(VLOOKUP(F801,PROFILE!$B$6:$Z$1000,17,FALSE),""))</f>
        <v/>
      </c>
      <c r="K801" s="538"/>
      <c r="L801" s="539"/>
      <c r="M801" s="540"/>
      <c r="N801" s="540"/>
      <c r="O801" s="541"/>
      <c r="P801" s="539"/>
      <c r="Q801" s="540"/>
      <c r="R801" s="540"/>
      <c r="S801" s="541"/>
      <c r="T801" s="538"/>
      <c r="U801" s="539"/>
      <c r="V801" s="541"/>
      <c r="W801" s="542"/>
      <c r="X801" s="543" t="s">
        <v>103</v>
      </c>
      <c r="Y801" s="542" t="str">
        <f t="shared" si="93"/>
        <v/>
      </c>
      <c r="Z801" s="499" t="str">
        <f ca="1">IF(F801="","",IF(VLOOKUP(F801,PROFILE!$B$6:$L$5000,11,FALSE)&lt;&gt;"OUT",VLOOKUP(F801,PROFILE!$B$6:$L$5000,9,FALSE)-NOW(),"OUT"))</f>
        <v/>
      </c>
      <c r="AA801" s="389" t="e">
        <f t="shared" si="94"/>
        <v>#VALUE!</v>
      </c>
      <c r="AB801" s="389">
        <v>801</v>
      </c>
      <c r="AE801" s="545"/>
      <c r="AF801" s="546"/>
      <c r="AH801" s="548"/>
      <c r="AI801" s="549"/>
      <c r="AK801" s="551"/>
      <c r="AL801" s="552"/>
      <c r="AN801" s="554"/>
      <c r="AO801" s="555"/>
      <c r="AP801" s="556"/>
      <c r="AQ801" s="557"/>
      <c r="AR801" s="558"/>
      <c r="AS801" s="497" t="str">
        <f t="shared" si="95"/>
        <v/>
      </c>
      <c r="AT801" s="498" t="str">
        <f t="shared" si="96"/>
        <v/>
      </c>
      <c r="AU801" s="498" t="str">
        <f t="shared" si="97"/>
        <v/>
      </c>
      <c r="AV801" s="498" t="str">
        <f t="shared" si="98"/>
        <v/>
      </c>
      <c r="AW801" s="498" t="str">
        <f t="shared" si="99"/>
        <v/>
      </c>
    </row>
    <row r="802" spans="6:49" ht="23.25" customHeight="1" x14ac:dyDescent="0.35">
      <c r="F802" s="535"/>
      <c r="G802" s="536" t="str">
        <f>IF(F802="","",IFERROR(VLOOKUP(F802,PROFILE!$B$6:$Z$1000,24,FALSE),""))</f>
        <v/>
      </c>
      <c r="H802" s="536" t="str">
        <f>IF(F802="","",IFERROR(VLOOKUP(F802,PROFILE!$B$6:$Z$1000,25,FALSE),""))</f>
        <v/>
      </c>
      <c r="I802" s="536" t="str">
        <f>IF(F802="","",IFERROR(VLOOKUP(F802,PROFILE!$B$6:$Z$1000,23,FALSE),""))</f>
        <v/>
      </c>
      <c r="J802" s="537" t="str">
        <f>IF(F802="","",IFERROR(VLOOKUP(F802,PROFILE!$B$6:$Z$1000,17,FALSE),""))</f>
        <v/>
      </c>
      <c r="K802" s="538"/>
      <c r="L802" s="539"/>
      <c r="M802" s="540"/>
      <c r="N802" s="540"/>
      <c r="O802" s="541"/>
      <c r="P802" s="539"/>
      <c r="Q802" s="540"/>
      <c r="R802" s="540"/>
      <c r="S802" s="541"/>
      <c r="T802" s="538"/>
      <c r="U802" s="539"/>
      <c r="V802" s="541"/>
      <c r="W802" s="542"/>
      <c r="X802" s="543" t="s">
        <v>103</v>
      </c>
      <c r="Y802" s="542" t="str">
        <f t="shared" si="93"/>
        <v/>
      </c>
      <c r="Z802" s="499" t="str">
        <f ca="1">IF(F802="","",IF(VLOOKUP(F802,PROFILE!$B$6:$L$5000,11,FALSE)&lt;&gt;"OUT",VLOOKUP(F802,PROFILE!$B$6:$L$5000,9,FALSE)-NOW(),"OUT"))</f>
        <v/>
      </c>
      <c r="AA802" s="389" t="e">
        <f t="shared" si="94"/>
        <v>#VALUE!</v>
      </c>
      <c r="AB802" s="389">
        <v>802</v>
      </c>
      <c r="AE802" s="545"/>
      <c r="AF802" s="546"/>
      <c r="AH802" s="548"/>
      <c r="AI802" s="549"/>
      <c r="AK802" s="551"/>
      <c r="AL802" s="552"/>
      <c r="AN802" s="554"/>
      <c r="AO802" s="555"/>
      <c r="AP802" s="556"/>
      <c r="AQ802" s="557"/>
      <c r="AR802" s="558"/>
      <c r="AS802" s="497" t="str">
        <f t="shared" si="95"/>
        <v/>
      </c>
      <c r="AT802" s="498" t="str">
        <f t="shared" si="96"/>
        <v/>
      </c>
      <c r="AU802" s="498" t="str">
        <f t="shared" si="97"/>
        <v/>
      </c>
      <c r="AV802" s="498" t="str">
        <f t="shared" si="98"/>
        <v/>
      </c>
      <c r="AW802" s="498" t="str">
        <f t="shared" si="99"/>
        <v/>
      </c>
    </row>
    <row r="803" spans="6:49" ht="23.25" customHeight="1" x14ac:dyDescent="0.35">
      <c r="F803" s="535"/>
      <c r="G803" s="536" t="str">
        <f>IF(F803="","",IFERROR(VLOOKUP(F803,PROFILE!$B$6:$Z$1000,24,FALSE),""))</f>
        <v/>
      </c>
      <c r="H803" s="536" t="str">
        <f>IF(F803="","",IFERROR(VLOOKUP(F803,PROFILE!$B$6:$Z$1000,25,FALSE),""))</f>
        <v/>
      </c>
      <c r="I803" s="536" t="str">
        <f>IF(F803="","",IFERROR(VLOOKUP(F803,PROFILE!$B$6:$Z$1000,23,FALSE),""))</f>
        <v/>
      </c>
      <c r="J803" s="537" t="str">
        <f>IF(F803="","",IFERROR(VLOOKUP(F803,PROFILE!$B$6:$Z$1000,17,FALSE),""))</f>
        <v/>
      </c>
      <c r="K803" s="538"/>
      <c r="L803" s="539"/>
      <c r="M803" s="540"/>
      <c r="N803" s="540"/>
      <c r="O803" s="541"/>
      <c r="P803" s="539"/>
      <c r="Q803" s="540"/>
      <c r="R803" s="540"/>
      <c r="S803" s="541"/>
      <c r="T803" s="538"/>
      <c r="U803" s="539"/>
      <c r="V803" s="541"/>
      <c r="W803" s="542"/>
      <c r="X803" s="543" t="s">
        <v>103</v>
      </c>
      <c r="Y803" s="542" t="str">
        <f t="shared" si="93"/>
        <v/>
      </c>
      <c r="Z803" s="499" t="str">
        <f ca="1">IF(F803="","",IF(VLOOKUP(F803,PROFILE!$B$6:$L$5000,11,FALSE)&lt;&gt;"OUT",VLOOKUP(F803,PROFILE!$B$6:$L$5000,9,FALSE)-NOW(),"OUT"))</f>
        <v/>
      </c>
      <c r="AA803" s="389" t="e">
        <f t="shared" si="94"/>
        <v>#VALUE!</v>
      </c>
      <c r="AB803" s="389">
        <v>803</v>
      </c>
      <c r="AE803" s="545"/>
      <c r="AF803" s="546"/>
      <c r="AH803" s="548"/>
      <c r="AI803" s="549"/>
      <c r="AK803" s="551"/>
      <c r="AL803" s="552"/>
      <c r="AN803" s="554"/>
      <c r="AO803" s="555"/>
      <c r="AP803" s="556"/>
      <c r="AQ803" s="557"/>
      <c r="AR803" s="558"/>
      <c r="AS803" s="497" t="str">
        <f t="shared" si="95"/>
        <v/>
      </c>
      <c r="AT803" s="498" t="str">
        <f t="shared" si="96"/>
        <v/>
      </c>
      <c r="AU803" s="498" t="str">
        <f t="shared" si="97"/>
        <v/>
      </c>
      <c r="AV803" s="498" t="str">
        <f t="shared" si="98"/>
        <v/>
      </c>
      <c r="AW803" s="498" t="str">
        <f t="shared" si="99"/>
        <v/>
      </c>
    </row>
    <row r="804" spans="6:49" ht="23.25" customHeight="1" x14ac:dyDescent="0.35">
      <c r="F804" s="535"/>
      <c r="G804" s="536" t="str">
        <f>IF(F804="","",IFERROR(VLOOKUP(F804,PROFILE!$B$6:$Z$1000,24,FALSE),""))</f>
        <v/>
      </c>
      <c r="H804" s="536" t="str">
        <f>IF(F804="","",IFERROR(VLOOKUP(F804,PROFILE!$B$6:$Z$1000,25,FALSE),""))</f>
        <v/>
      </c>
      <c r="I804" s="536" t="str">
        <f>IF(F804="","",IFERROR(VLOOKUP(F804,PROFILE!$B$6:$Z$1000,23,FALSE),""))</f>
        <v/>
      </c>
      <c r="J804" s="537" t="str">
        <f>IF(F804="","",IFERROR(VLOOKUP(F804,PROFILE!$B$6:$Z$1000,17,FALSE),""))</f>
        <v/>
      </c>
      <c r="K804" s="538"/>
      <c r="L804" s="539"/>
      <c r="M804" s="540"/>
      <c r="N804" s="540"/>
      <c r="O804" s="541"/>
      <c r="P804" s="539"/>
      <c r="Q804" s="540"/>
      <c r="R804" s="540"/>
      <c r="S804" s="541"/>
      <c r="T804" s="538"/>
      <c r="U804" s="539"/>
      <c r="V804" s="541"/>
      <c r="W804" s="542"/>
      <c r="X804" s="543" t="s">
        <v>103</v>
      </c>
      <c r="Y804" s="542" t="str">
        <f t="shared" si="93"/>
        <v/>
      </c>
      <c r="Z804" s="499" t="str">
        <f ca="1">IF(F804="","",IF(VLOOKUP(F804,PROFILE!$B$6:$L$5000,11,FALSE)&lt;&gt;"OUT",VLOOKUP(F804,PROFILE!$B$6:$L$5000,9,FALSE)-NOW(),"OUT"))</f>
        <v/>
      </c>
      <c r="AA804" s="389" t="e">
        <f t="shared" si="94"/>
        <v>#VALUE!</v>
      </c>
      <c r="AB804" s="389">
        <v>804</v>
      </c>
      <c r="AE804" s="545"/>
      <c r="AF804" s="546"/>
      <c r="AH804" s="548"/>
      <c r="AI804" s="549"/>
      <c r="AK804" s="551"/>
      <c r="AL804" s="552"/>
      <c r="AN804" s="554"/>
      <c r="AO804" s="555"/>
      <c r="AP804" s="556"/>
      <c r="AQ804" s="557"/>
      <c r="AR804" s="558"/>
      <c r="AS804" s="497" t="str">
        <f t="shared" si="95"/>
        <v/>
      </c>
      <c r="AT804" s="498" t="str">
        <f t="shared" si="96"/>
        <v/>
      </c>
      <c r="AU804" s="498" t="str">
        <f t="shared" si="97"/>
        <v/>
      </c>
      <c r="AV804" s="498" t="str">
        <f t="shared" si="98"/>
        <v/>
      </c>
      <c r="AW804" s="498" t="str">
        <f t="shared" si="99"/>
        <v/>
      </c>
    </row>
    <row r="805" spans="6:49" ht="23.25" customHeight="1" x14ac:dyDescent="0.35">
      <c r="F805" s="535"/>
      <c r="G805" s="536" t="str">
        <f>IF(F805="","",IFERROR(VLOOKUP(F805,PROFILE!$B$6:$Z$1000,24,FALSE),""))</f>
        <v/>
      </c>
      <c r="H805" s="536" t="str">
        <f>IF(F805="","",IFERROR(VLOOKUP(F805,PROFILE!$B$6:$Z$1000,25,FALSE),""))</f>
        <v/>
      </c>
      <c r="I805" s="536" t="str">
        <f>IF(F805="","",IFERROR(VLOOKUP(F805,PROFILE!$B$6:$Z$1000,23,FALSE),""))</f>
        <v/>
      </c>
      <c r="J805" s="537" t="str">
        <f>IF(F805="","",IFERROR(VLOOKUP(F805,PROFILE!$B$6:$Z$1000,17,FALSE),""))</f>
        <v/>
      </c>
      <c r="K805" s="538"/>
      <c r="L805" s="539"/>
      <c r="M805" s="540"/>
      <c r="N805" s="540"/>
      <c r="O805" s="541"/>
      <c r="P805" s="539"/>
      <c r="Q805" s="540"/>
      <c r="R805" s="540"/>
      <c r="S805" s="541"/>
      <c r="T805" s="538"/>
      <c r="U805" s="539"/>
      <c r="V805" s="541"/>
      <c r="W805" s="542"/>
      <c r="X805" s="543" t="s">
        <v>103</v>
      </c>
      <c r="Y805" s="542" t="str">
        <f t="shared" si="93"/>
        <v/>
      </c>
      <c r="Z805" s="499" t="str">
        <f ca="1">IF(F805="","",IF(VLOOKUP(F805,PROFILE!$B$6:$L$5000,11,FALSE)&lt;&gt;"OUT",VLOOKUP(F805,PROFILE!$B$6:$L$5000,9,FALSE)-NOW(),"OUT"))</f>
        <v/>
      </c>
      <c r="AA805" s="389" t="e">
        <f t="shared" si="94"/>
        <v>#VALUE!</v>
      </c>
      <c r="AB805" s="389">
        <v>805</v>
      </c>
      <c r="AE805" s="545"/>
      <c r="AF805" s="546"/>
      <c r="AH805" s="548"/>
      <c r="AI805" s="549"/>
      <c r="AK805" s="551"/>
      <c r="AL805" s="552"/>
      <c r="AN805" s="554"/>
      <c r="AO805" s="555"/>
      <c r="AP805" s="556"/>
      <c r="AQ805" s="557"/>
      <c r="AR805" s="558"/>
      <c r="AS805" s="497" t="str">
        <f t="shared" si="95"/>
        <v/>
      </c>
      <c r="AT805" s="498" t="str">
        <f t="shared" si="96"/>
        <v/>
      </c>
      <c r="AU805" s="498" t="str">
        <f t="shared" si="97"/>
        <v/>
      </c>
      <c r="AV805" s="498" t="str">
        <f t="shared" si="98"/>
        <v/>
      </c>
      <c r="AW805" s="498" t="str">
        <f t="shared" si="99"/>
        <v/>
      </c>
    </row>
    <row r="806" spans="6:49" ht="23.25" customHeight="1" x14ac:dyDescent="0.35">
      <c r="F806" s="535"/>
      <c r="G806" s="536" t="str">
        <f>IF(F806="","",IFERROR(VLOOKUP(F806,PROFILE!$B$6:$Z$1000,24,FALSE),""))</f>
        <v/>
      </c>
      <c r="H806" s="536" t="str">
        <f>IF(F806="","",IFERROR(VLOOKUP(F806,PROFILE!$B$6:$Z$1000,25,FALSE),""))</f>
        <v/>
      </c>
      <c r="I806" s="536" t="str">
        <f>IF(F806="","",IFERROR(VLOOKUP(F806,PROFILE!$B$6:$Z$1000,23,FALSE),""))</f>
        <v/>
      </c>
      <c r="J806" s="537" t="str">
        <f>IF(F806="","",IFERROR(VLOOKUP(F806,PROFILE!$B$6:$Z$1000,17,FALSE),""))</f>
        <v/>
      </c>
      <c r="K806" s="538"/>
      <c r="L806" s="539"/>
      <c r="M806" s="540"/>
      <c r="N806" s="540"/>
      <c r="O806" s="541"/>
      <c r="P806" s="539"/>
      <c r="Q806" s="540"/>
      <c r="R806" s="540"/>
      <c r="S806" s="541"/>
      <c r="T806" s="538"/>
      <c r="U806" s="539"/>
      <c r="V806" s="541"/>
      <c r="W806" s="542"/>
      <c r="X806" s="543" t="s">
        <v>103</v>
      </c>
      <c r="Y806" s="542" t="str">
        <f t="shared" si="93"/>
        <v/>
      </c>
      <c r="Z806" s="499" t="str">
        <f ca="1">IF(F806="","",IF(VLOOKUP(F806,PROFILE!$B$6:$L$5000,11,FALSE)&lt;&gt;"OUT",VLOOKUP(F806,PROFILE!$B$6:$L$5000,9,FALSE)-NOW(),"OUT"))</f>
        <v/>
      </c>
      <c r="AA806" s="389" t="e">
        <f t="shared" si="94"/>
        <v>#VALUE!</v>
      </c>
      <c r="AB806" s="389">
        <v>806</v>
      </c>
      <c r="AE806" s="545"/>
      <c r="AF806" s="546"/>
      <c r="AH806" s="548"/>
      <c r="AI806" s="549"/>
      <c r="AK806" s="551"/>
      <c r="AL806" s="552"/>
      <c r="AN806" s="554"/>
      <c r="AO806" s="555"/>
      <c r="AP806" s="556"/>
      <c r="AQ806" s="557"/>
      <c r="AR806" s="558"/>
      <c r="AS806" s="497" t="str">
        <f t="shared" si="95"/>
        <v/>
      </c>
      <c r="AT806" s="498" t="str">
        <f t="shared" si="96"/>
        <v/>
      </c>
      <c r="AU806" s="498" t="str">
        <f t="shared" si="97"/>
        <v/>
      </c>
      <c r="AV806" s="498" t="str">
        <f t="shared" si="98"/>
        <v/>
      </c>
      <c r="AW806" s="498" t="str">
        <f t="shared" si="99"/>
        <v/>
      </c>
    </row>
    <row r="807" spans="6:49" ht="23.25" customHeight="1" x14ac:dyDescent="0.35">
      <c r="F807" s="535"/>
      <c r="G807" s="536" t="str">
        <f>IF(F807="","",IFERROR(VLOOKUP(F807,PROFILE!$B$6:$Z$1000,24,FALSE),""))</f>
        <v/>
      </c>
      <c r="H807" s="536" t="str">
        <f>IF(F807="","",IFERROR(VLOOKUP(F807,PROFILE!$B$6:$Z$1000,25,FALSE),""))</f>
        <v/>
      </c>
      <c r="I807" s="536" t="str">
        <f>IF(F807="","",IFERROR(VLOOKUP(F807,PROFILE!$B$6:$Z$1000,23,FALSE),""))</f>
        <v/>
      </c>
      <c r="J807" s="537" t="str">
        <f>IF(F807="","",IFERROR(VLOOKUP(F807,PROFILE!$B$6:$Z$1000,17,FALSE),""))</f>
        <v/>
      </c>
      <c r="K807" s="538"/>
      <c r="L807" s="539"/>
      <c r="M807" s="540"/>
      <c r="N807" s="540"/>
      <c r="O807" s="541"/>
      <c r="P807" s="539"/>
      <c r="Q807" s="540"/>
      <c r="R807" s="540"/>
      <c r="S807" s="541"/>
      <c r="T807" s="538"/>
      <c r="U807" s="539"/>
      <c r="V807" s="541"/>
      <c r="W807" s="542"/>
      <c r="X807" s="543" t="s">
        <v>103</v>
      </c>
      <c r="Y807" s="542" t="str">
        <f t="shared" si="93"/>
        <v/>
      </c>
      <c r="Z807" s="499" t="str">
        <f ca="1">IF(F807="","",IF(VLOOKUP(F807,PROFILE!$B$6:$L$5000,11,FALSE)&lt;&gt;"OUT",VLOOKUP(F807,PROFILE!$B$6:$L$5000,9,FALSE)-NOW(),"OUT"))</f>
        <v/>
      </c>
      <c r="AA807" s="389" t="e">
        <f t="shared" si="94"/>
        <v>#VALUE!</v>
      </c>
      <c r="AB807" s="389">
        <v>807</v>
      </c>
      <c r="AE807" s="545"/>
      <c r="AF807" s="546"/>
      <c r="AH807" s="548"/>
      <c r="AI807" s="549"/>
      <c r="AK807" s="551"/>
      <c r="AL807" s="552"/>
      <c r="AN807" s="554"/>
      <c r="AO807" s="555"/>
      <c r="AP807" s="556"/>
      <c r="AQ807" s="557"/>
      <c r="AR807" s="558"/>
      <c r="AS807" s="497" t="str">
        <f t="shared" si="95"/>
        <v/>
      </c>
      <c r="AT807" s="498" t="str">
        <f t="shared" si="96"/>
        <v/>
      </c>
      <c r="AU807" s="498" t="str">
        <f t="shared" si="97"/>
        <v/>
      </c>
      <c r="AV807" s="498" t="str">
        <f t="shared" si="98"/>
        <v/>
      </c>
      <c r="AW807" s="498" t="str">
        <f t="shared" si="99"/>
        <v/>
      </c>
    </row>
    <row r="808" spans="6:49" ht="23.25" customHeight="1" x14ac:dyDescent="0.35">
      <c r="F808" s="535"/>
      <c r="G808" s="536" t="str">
        <f>IF(F808="","",IFERROR(VLOOKUP(F808,PROFILE!$B$6:$Z$1000,24,FALSE),""))</f>
        <v/>
      </c>
      <c r="H808" s="536" t="str">
        <f>IF(F808="","",IFERROR(VLOOKUP(F808,PROFILE!$B$6:$Z$1000,25,FALSE),""))</f>
        <v/>
      </c>
      <c r="I808" s="536" t="str">
        <f>IF(F808="","",IFERROR(VLOOKUP(F808,PROFILE!$B$6:$Z$1000,23,FALSE),""))</f>
        <v/>
      </c>
      <c r="J808" s="537" t="str">
        <f>IF(F808="","",IFERROR(VLOOKUP(F808,PROFILE!$B$6:$Z$1000,17,FALSE),""))</f>
        <v/>
      </c>
      <c r="K808" s="538"/>
      <c r="L808" s="539"/>
      <c r="M808" s="540"/>
      <c r="N808" s="540"/>
      <c r="O808" s="541"/>
      <c r="P808" s="539"/>
      <c r="Q808" s="540"/>
      <c r="R808" s="540"/>
      <c r="S808" s="541"/>
      <c r="T808" s="538"/>
      <c r="U808" s="539"/>
      <c r="V808" s="541"/>
      <c r="W808" s="542"/>
      <c r="X808" s="543" t="s">
        <v>103</v>
      </c>
      <c r="Y808" s="542" t="str">
        <f t="shared" si="93"/>
        <v/>
      </c>
      <c r="Z808" s="499" t="str">
        <f ca="1">IF(F808="","",IF(VLOOKUP(F808,PROFILE!$B$6:$L$5000,11,FALSE)&lt;&gt;"OUT",VLOOKUP(F808,PROFILE!$B$6:$L$5000,9,FALSE)-NOW(),"OUT"))</f>
        <v/>
      </c>
      <c r="AA808" s="389" t="e">
        <f t="shared" si="94"/>
        <v>#VALUE!</v>
      </c>
      <c r="AB808" s="389">
        <v>808</v>
      </c>
      <c r="AE808" s="545"/>
      <c r="AF808" s="546"/>
      <c r="AH808" s="548"/>
      <c r="AI808" s="549"/>
      <c r="AK808" s="551"/>
      <c r="AL808" s="552"/>
      <c r="AN808" s="554"/>
      <c r="AO808" s="555"/>
      <c r="AP808" s="556"/>
      <c r="AQ808" s="557"/>
      <c r="AR808" s="558"/>
      <c r="AS808" s="497" t="str">
        <f t="shared" si="95"/>
        <v/>
      </c>
      <c r="AT808" s="498" t="str">
        <f t="shared" si="96"/>
        <v/>
      </c>
      <c r="AU808" s="498" t="str">
        <f t="shared" si="97"/>
        <v/>
      </c>
      <c r="AV808" s="498" t="str">
        <f t="shared" si="98"/>
        <v/>
      </c>
      <c r="AW808" s="498" t="str">
        <f t="shared" si="99"/>
        <v/>
      </c>
    </row>
    <row r="809" spans="6:49" ht="23.25" customHeight="1" x14ac:dyDescent="0.35">
      <c r="F809" s="535"/>
      <c r="G809" s="536" t="str">
        <f>IF(F809="","",IFERROR(VLOOKUP(F809,PROFILE!$B$6:$Z$1000,24,FALSE),""))</f>
        <v/>
      </c>
      <c r="H809" s="536" t="str">
        <f>IF(F809="","",IFERROR(VLOOKUP(F809,PROFILE!$B$6:$Z$1000,25,FALSE),""))</f>
        <v/>
      </c>
      <c r="I809" s="536" t="str">
        <f>IF(F809="","",IFERROR(VLOOKUP(F809,PROFILE!$B$6:$Z$1000,23,FALSE),""))</f>
        <v/>
      </c>
      <c r="J809" s="537" t="str">
        <f>IF(F809="","",IFERROR(VLOOKUP(F809,PROFILE!$B$6:$Z$1000,17,FALSE),""))</f>
        <v/>
      </c>
      <c r="K809" s="538"/>
      <c r="L809" s="539"/>
      <c r="M809" s="540"/>
      <c r="N809" s="540"/>
      <c r="O809" s="541"/>
      <c r="P809" s="539"/>
      <c r="Q809" s="540"/>
      <c r="R809" s="540"/>
      <c r="S809" s="541"/>
      <c r="T809" s="538"/>
      <c r="U809" s="539"/>
      <c r="V809" s="541"/>
      <c r="W809" s="542"/>
      <c r="X809" s="543" t="s">
        <v>103</v>
      </c>
      <c r="Y809" s="542" t="str">
        <f t="shared" si="93"/>
        <v/>
      </c>
      <c r="Z809" s="499" t="str">
        <f ca="1">IF(F809="","",IF(VLOOKUP(F809,PROFILE!$B$6:$L$5000,11,FALSE)&lt;&gt;"OUT",VLOOKUP(F809,PROFILE!$B$6:$L$5000,9,FALSE)-NOW(),"OUT"))</f>
        <v/>
      </c>
      <c r="AA809" s="389" t="e">
        <f t="shared" si="94"/>
        <v>#VALUE!</v>
      </c>
      <c r="AB809" s="389">
        <v>809</v>
      </c>
      <c r="AE809" s="545"/>
      <c r="AF809" s="546"/>
      <c r="AH809" s="548"/>
      <c r="AI809" s="549"/>
      <c r="AK809" s="551"/>
      <c r="AL809" s="552"/>
      <c r="AN809" s="554"/>
      <c r="AO809" s="555"/>
      <c r="AP809" s="556"/>
      <c r="AQ809" s="557"/>
      <c r="AR809" s="558"/>
      <c r="AS809" s="497" t="str">
        <f t="shared" si="95"/>
        <v/>
      </c>
      <c r="AT809" s="498" t="str">
        <f t="shared" si="96"/>
        <v/>
      </c>
      <c r="AU809" s="498" t="str">
        <f t="shared" si="97"/>
        <v/>
      </c>
      <c r="AV809" s="498" t="str">
        <f t="shared" si="98"/>
        <v/>
      </c>
      <c r="AW809" s="498" t="str">
        <f t="shared" si="99"/>
        <v/>
      </c>
    </row>
    <row r="810" spans="6:49" ht="23.25" customHeight="1" x14ac:dyDescent="0.35">
      <c r="F810" s="535"/>
      <c r="G810" s="536" t="str">
        <f>IF(F810="","",IFERROR(VLOOKUP(F810,PROFILE!$B$6:$Z$1000,24,FALSE),""))</f>
        <v/>
      </c>
      <c r="H810" s="536" t="str">
        <f>IF(F810="","",IFERROR(VLOOKUP(F810,PROFILE!$B$6:$Z$1000,25,FALSE),""))</f>
        <v/>
      </c>
      <c r="I810" s="536" t="str">
        <f>IF(F810="","",IFERROR(VLOOKUP(F810,PROFILE!$B$6:$Z$1000,23,FALSE),""))</f>
        <v/>
      </c>
      <c r="J810" s="537" t="str">
        <f>IF(F810="","",IFERROR(VLOOKUP(F810,PROFILE!$B$6:$Z$1000,17,FALSE),""))</f>
        <v/>
      </c>
      <c r="K810" s="538"/>
      <c r="L810" s="539"/>
      <c r="M810" s="540"/>
      <c r="N810" s="540"/>
      <c r="O810" s="541"/>
      <c r="P810" s="539"/>
      <c r="Q810" s="540"/>
      <c r="R810" s="540"/>
      <c r="S810" s="541"/>
      <c r="T810" s="538"/>
      <c r="U810" s="539"/>
      <c r="V810" s="541"/>
      <c r="W810" s="542"/>
      <c r="X810" s="543" t="s">
        <v>103</v>
      </c>
      <c r="Y810" s="542" t="str">
        <f t="shared" si="93"/>
        <v/>
      </c>
      <c r="Z810" s="499" t="str">
        <f ca="1">IF(F810="","",IF(VLOOKUP(F810,PROFILE!$B$6:$L$5000,11,FALSE)&lt;&gt;"OUT",VLOOKUP(F810,PROFILE!$B$6:$L$5000,9,FALSE)-NOW(),"OUT"))</f>
        <v/>
      </c>
      <c r="AA810" s="389" t="e">
        <f t="shared" si="94"/>
        <v>#VALUE!</v>
      </c>
      <c r="AB810" s="389">
        <v>810</v>
      </c>
      <c r="AE810" s="545"/>
      <c r="AF810" s="546"/>
      <c r="AH810" s="548"/>
      <c r="AI810" s="549"/>
      <c r="AK810" s="551"/>
      <c r="AL810" s="552"/>
      <c r="AN810" s="554"/>
      <c r="AO810" s="555"/>
      <c r="AP810" s="556"/>
      <c r="AQ810" s="557"/>
      <c r="AR810" s="558"/>
      <c r="AS810" s="497" t="str">
        <f t="shared" si="95"/>
        <v/>
      </c>
      <c r="AT810" s="498" t="str">
        <f t="shared" si="96"/>
        <v/>
      </c>
      <c r="AU810" s="498" t="str">
        <f t="shared" si="97"/>
        <v/>
      </c>
      <c r="AV810" s="498" t="str">
        <f t="shared" si="98"/>
        <v/>
      </c>
      <c r="AW810" s="498" t="str">
        <f t="shared" si="99"/>
        <v/>
      </c>
    </row>
    <row r="811" spans="6:49" ht="23.25" customHeight="1" x14ac:dyDescent="0.35">
      <c r="F811" s="535"/>
      <c r="G811" s="536" t="str">
        <f>IF(F811="","",IFERROR(VLOOKUP(F811,PROFILE!$B$6:$Z$1000,24,FALSE),""))</f>
        <v/>
      </c>
      <c r="H811" s="536" t="str">
        <f>IF(F811="","",IFERROR(VLOOKUP(F811,PROFILE!$B$6:$Z$1000,25,FALSE),""))</f>
        <v/>
      </c>
      <c r="I811" s="536" t="str">
        <f>IF(F811="","",IFERROR(VLOOKUP(F811,PROFILE!$B$6:$Z$1000,23,FALSE),""))</f>
        <v/>
      </c>
      <c r="J811" s="537" t="str">
        <f>IF(F811="","",IFERROR(VLOOKUP(F811,PROFILE!$B$6:$Z$1000,17,FALSE),""))</f>
        <v/>
      </c>
      <c r="K811" s="538"/>
      <c r="L811" s="539"/>
      <c r="M811" s="540"/>
      <c r="N811" s="540"/>
      <c r="O811" s="541"/>
      <c r="P811" s="539"/>
      <c r="Q811" s="540"/>
      <c r="R811" s="540"/>
      <c r="S811" s="541"/>
      <c r="T811" s="538"/>
      <c r="U811" s="539"/>
      <c r="V811" s="541"/>
      <c r="W811" s="542"/>
      <c r="X811" s="543" t="s">
        <v>103</v>
      </c>
      <c r="Y811" s="542" t="str">
        <f t="shared" si="93"/>
        <v/>
      </c>
      <c r="Z811" s="499" t="str">
        <f ca="1">IF(F811="","",IF(VLOOKUP(F811,PROFILE!$B$6:$L$5000,11,FALSE)&lt;&gt;"OUT",VLOOKUP(F811,PROFILE!$B$6:$L$5000,9,FALSE)-NOW(),"OUT"))</f>
        <v/>
      </c>
      <c r="AA811" s="389" t="e">
        <f t="shared" si="94"/>
        <v>#VALUE!</v>
      </c>
      <c r="AB811" s="389">
        <v>811</v>
      </c>
      <c r="AE811" s="545"/>
      <c r="AF811" s="546"/>
      <c r="AH811" s="548"/>
      <c r="AI811" s="549"/>
      <c r="AK811" s="551"/>
      <c r="AL811" s="552"/>
      <c r="AN811" s="554"/>
      <c r="AO811" s="555"/>
      <c r="AP811" s="556"/>
      <c r="AQ811" s="557"/>
      <c r="AR811" s="558"/>
      <c r="AS811" s="497" t="str">
        <f t="shared" si="95"/>
        <v/>
      </c>
      <c r="AT811" s="498" t="str">
        <f t="shared" si="96"/>
        <v/>
      </c>
      <c r="AU811" s="498" t="str">
        <f t="shared" si="97"/>
        <v/>
      </c>
      <c r="AV811" s="498" t="str">
        <f t="shared" si="98"/>
        <v/>
      </c>
      <c r="AW811" s="498" t="str">
        <f t="shared" si="99"/>
        <v/>
      </c>
    </row>
    <row r="812" spans="6:49" ht="23.25" customHeight="1" x14ac:dyDescent="0.35">
      <c r="F812" s="535"/>
      <c r="G812" s="536" t="str">
        <f>IF(F812="","",IFERROR(VLOOKUP(F812,PROFILE!$B$6:$Z$1000,24,FALSE),""))</f>
        <v/>
      </c>
      <c r="H812" s="536" t="str">
        <f>IF(F812="","",IFERROR(VLOOKUP(F812,PROFILE!$B$6:$Z$1000,25,FALSE),""))</f>
        <v/>
      </c>
      <c r="I812" s="536" t="str">
        <f>IF(F812="","",IFERROR(VLOOKUP(F812,PROFILE!$B$6:$Z$1000,23,FALSE),""))</f>
        <v/>
      </c>
      <c r="J812" s="537" t="str">
        <f>IF(F812="","",IFERROR(VLOOKUP(F812,PROFILE!$B$6:$Z$1000,17,FALSE),""))</f>
        <v/>
      </c>
      <c r="K812" s="538"/>
      <c r="L812" s="539"/>
      <c r="M812" s="540"/>
      <c r="N812" s="540"/>
      <c r="O812" s="541"/>
      <c r="P812" s="539"/>
      <c r="Q812" s="540"/>
      <c r="R812" s="540"/>
      <c r="S812" s="541"/>
      <c r="T812" s="538"/>
      <c r="U812" s="539"/>
      <c r="V812" s="541"/>
      <c r="W812" s="542"/>
      <c r="X812" s="543" t="s">
        <v>103</v>
      </c>
      <c r="Y812" s="542" t="str">
        <f t="shared" si="93"/>
        <v/>
      </c>
      <c r="Z812" s="499" t="str">
        <f ca="1">IF(F812="","",IF(VLOOKUP(F812,PROFILE!$B$6:$L$5000,11,FALSE)&lt;&gt;"OUT",VLOOKUP(F812,PROFILE!$B$6:$L$5000,9,FALSE)-NOW(),"OUT"))</f>
        <v/>
      </c>
      <c r="AA812" s="389" t="e">
        <f t="shared" si="94"/>
        <v>#VALUE!</v>
      </c>
      <c r="AB812" s="389">
        <v>812</v>
      </c>
      <c r="AE812" s="545"/>
      <c r="AF812" s="546"/>
      <c r="AH812" s="548"/>
      <c r="AI812" s="549"/>
      <c r="AK812" s="551"/>
      <c r="AL812" s="552"/>
      <c r="AN812" s="554"/>
      <c r="AO812" s="555"/>
      <c r="AP812" s="556"/>
      <c r="AQ812" s="557"/>
      <c r="AR812" s="558"/>
      <c r="AS812" s="497" t="str">
        <f t="shared" si="95"/>
        <v/>
      </c>
      <c r="AT812" s="498" t="str">
        <f t="shared" si="96"/>
        <v/>
      </c>
      <c r="AU812" s="498" t="str">
        <f t="shared" si="97"/>
        <v/>
      </c>
      <c r="AV812" s="498" t="str">
        <f t="shared" si="98"/>
        <v/>
      </c>
      <c r="AW812" s="498" t="str">
        <f t="shared" si="99"/>
        <v/>
      </c>
    </row>
    <row r="813" spans="6:49" ht="23.25" customHeight="1" x14ac:dyDescent="0.35">
      <c r="F813" s="535"/>
      <c r="G813" s="536" t="str">
        <f>IF(F813="","",IFERROR(VLOOKUP(F813,PROFILE!$B$6:$Z$1000,24,FALSE),""))</f>
        <v/>
      </c>
      <c r="H813" s="536" t="str">
        <f>IF(F813="","",IFERROR(VLOOKUP(F813,PROFILE!$B$6:$Z$1000,25,FALSE),""))</f>
        <v/>
      </c>
      <c r="I813" s="536" t="str">
        <f>IF(F813="","",IFERROR(VLOOKUP(F813,PROFILE!$B$6:$Z$1000,23,FALSE),""))</f>
        <v/>
      </c>
      <c r="J813" s="537" t="str">
        <f>IF(F813="","",IFERROR(VLOOKUP(F813,PROFILE!$B$6:$Z$1000,17,FALSE),""))</f>
        <v/>
      </c>
      <c r="K813" s="538"/>
      <c r="L813" s="539"/>
      <c r="M813" s="540"/>
      <c r="N813" s="540"/>
      <c r="O813" s="541"/>
      <c r="P813" s="539"/>
      <c r="Q813" s="540"/>
      <c r="R813" s="540"/>
      <c r="S813" s="541"/>
      <c r="T813" s="538"/>
      <c r="U813" s="539"/>
      <c r="V813" s="541"/>
      <c r="W813" s="542"/>
      <c r="X813" s="543" t="s">
        <v>103</v>
      </c>
      <c r="Y813" s="542" t="str">
        <f t="shared" si="93"/>
        <v/>
      </c>
      <c r="Z813" s="499" t="str">
        <f ca="1">IF(F813="","",IF(VLOOKUP(F813,PROFILE!$B$6:$L$5000,11,FALSE)&lt;&gt;"OUT",VLOOKUP(F813,PROFILE!$B$6:$L$5000,9,FALSE)-NOW(),"OUT"))</f>
        <v/>
      </c>
      <c r="AA813" s="389" t="e">
        <f t="shared" si="94"/>
        <v>#VALUE!</v>
      </c>
      <c r="AB813" s="389">
        <v>813</v>
      </c>
      <c r="AE813" s="545"/>
      <c r="AF813" s="546"/>
      <c r="AH813" s="548"/>
      <c r="AI813" s="549"/>
      <c r="AK813" s="551"/>
      <c r="AL813" s="552"/>
      <c r="AN813" s="554"/>
      <c r="AO813" s="555"/>
      <c r="AP813" s="556"/>
      <c r="AQ813" s="557"/>
      <c r="AR813" s="558"/>
      <c r="AS813" s="497" t="str">
        <f t="shared" si="95"/>
        <v/>
      </c>
      <c r="AT813" s="498" t="str">
        <f t="shared" si="96"/>
        <v/>
      </c>
      <c r="AU813" s="498" t="str">
        <f t="shared" si="97"/>
        <v/>
      </c>
      <c r="AV813" s="498" t="str">
        <f t="shared" si="98"/>
        <v/>
      </c>
      <c r="AW813" s="498" t="str">
        <f t="shared" si="99"/>
        <v/>
      </c>
    </row>
    <row r="814" spans="6:49" ht="23.25" customHeight="1" x14ac:dyDescent="0.35">
      <c r="F814" s="535"/>
      <c r="G814" s="536" t="str">
        <f>IF(F814="","",IFERROR(VLOOKUP(F814,PROFILE!$B$6:$Z$1000,24,FALSE),""))</f>
        <v/>
      </c>
      <c r="H814" s="536" t="str">
        <f>IF(F814="","",IFERROR(VLOOKUP(F814,PROFILE!$B$6:$Z$1000,25,FALSE),""))</f>
        <v/>
      </c>
      <c r="I814" s="536" t="str">
        <f>IF(F814="","",IFERROR(VLOOKUP(F814,PROFILE!$B$6:$Z$1000,23,FALSE),""))</f>
        <v/>
      </c>
      <c r="J814" s="537" t="str">
        <f>IF(F814="","",IFERROR(VLOOKUP(F814,PROFILE!$B$6:$Z$1000,17,FALSE),""))</f>
        <v/>
      </c>
      <c r="K814" s="538"/>
      <c r="L814" s="539"/>
      <c r="M814" s="540"/>
      <c r="N814" s="540"/>
      <c r="O814" s="541"/>
      <c r="P814" s="539"/>
      <c r="Q814" s="540"/>
      <c r="R814" s="540"/>
      <c r="S814" s="541"/>
      <c r="T814" s="538"/>
      <c r="U814" s="539"/>
      <c r="V814" s="541"/>
      <c r="W814" s="542"/>
      <c r="X814" s="543" t="s">
        <v>103</v>
      </c>
      <c r="Y814" s="542" t="str">
        <f t="shared" si="93"/>
        <v/>
      </c>
      <c r="Z814" s="499" t="str">
        <f ca="1">IF(F814="","",IF(VLOOKUP(F814,PROFILE!$B$6:$L$5000,11,FALSE)&lt;&gt;"OUT",VLOOKUP(F814,PROFILE!$B$6:$L$5000,9,FALSE)-NOW(),"OUT"))</f>
        <v/>
      </c>
      <c r="AA814" s="389" t="e">
        <f t="shared" si="94"/>
        <v>#VALUE!</v>
      </c>
      <c r="AB814" s="389">
        <v>814</v>
      </c>
      <c r="AE814" s="545"/>
      <c r="AF814" s="546"/>
      <c r="AH814" s="548"/>
      <c r="AI814" s="549"/>
      <c r="AK814" s="551"/>
      <c r="AL814" s="552"/>
      <c r="AN814" s="554"/>
      <c r="AO814" s="555"/>
      <c r="AP814" s="556"/>
      <c r="AQ814" s="557"/>
      <c r="AR814" s="558"/>
      <c r="AS814" s="497" t="str">
        <f t="shared" si="95"/>
        <v/>
      </c>
      <c r="AT814" s="498" t="str">
        <f t="shared" si="96"/>
        <v/>
      </c>
      <c r="AU814" s="498" t="str">
        <f t="shared" si="97"/>
        <v/>
      </c>
      <c r="AV814" s="498" t="str">
        <f t="shared" si="98"/>
        <v/>
      </c>
      <c r="AW814" s="498" t="str">
        <f t="shared" si="99"/>
        <v/>
      </c>
    </row>
    <row r="815" spans="6:49" ht="23.25" customHeight="1" x14ac:dyDescent="0.35">
      <c r="F815" s="535"/>
      <c r="G815" s="536" t="str">
        <f>IF(F815="","",IFERROR(VLOOKUP(F815,PROFILE!$B$6:$Z$1000,24,FALSE),""))</f>
        <v/>
      </c>
      <c r="H815" s="536" t="str">
        <f>IF(F815="","",IFERROR(VLOOKUP(F815,PROFILE!$B$6:$Z$1000,25,FALSE),""))</f>
        <v/>
      </c>
      <c r="I815" s="536" t="str">
        <f>IF(F815="","",IFERROR(VLOOKUP(F815,PROFILE!$B$6:$Z$1000,23,FALSE),""))</f>
        <v/>
      </c>
      <c r="J815" s="537" t="str">
        <f>IF(F815="","",IFERROR(VLOOKUP(F815,PROFILE!$B$6:$Z$1000,17,FALSE),""))</f>
        <v/>
      </c>
      <c r="K815" s="538"/>
      <c r="L815" s="539"/>
      <c r="M815" s="540"/>
      <c r="N815" s="540"/>
      <c r="O815" s="541"/>
      <c r="P815" s="539"/>
      <c r="Q815" s="540"/>
      <c r="R815" s="540"/>
      <c r="S815" s="541"/>
      <c r="T815" s="538"/>
      <c r="U815" s="539"/>
      <c r="V815" s="541"/>
      <c r="W815" s="542"/>
      <c r="X815" s="543" t="s">
        <v>103</v>
      </c>
      <c r="Y815" s="542" t="str">
        <f t="shared" si="93"/>
        <v/>
      </c>
      <c r="Z815" s="499" t="str">
        <f ca="1">IF(F815="","",IF(VLOOKUP(F815,PROFILE!$B$6:$L$5000,11,FALSE)&lt;&gt;"OUT",VLOOKUP(F815,PROFILE!$B$6:$L$5000,9,FALSE)-NOW(),"OUT"))</f>
        <v/>
      </c>
      <c r="AA815" s="389" t="e">
        <f t="shared" si="94"/>
        <v>#VALUE!</v>
      </c>
      <c r="AB815" s="389">
        <v>815</v>
      </c>
      <c r="AE815" s="545"/>
      <c r="AF815" s="546"/>
      <c r="AH815" s="548"/>
      <c r="AI815" s="549"/>
      <c r="AK815" s="551"/>
      <c r="AL815" s="552"/>
      <c r="AN815" s="554"/>
      <c r="AO815" s="555"/>
      <c r="AP815" s="556"/>
      <c r="AQ815" s="557"/>
      <c r="AR815" s="558"/>
      <c r="AS815" s="497" t="str">
        <f t="shared" si="95"/>
        <v/>
      </c>
      <c r="AT815" s="498" t="str">
        <f t="shared" si="96"/>
        <v/>
      </c>
      <c r="AU815" s="498" t="str">
        <f t="shared" si="97"/>
        <v/>
      </c>
      <c r="AV815" s="498" t="str">
        <f t="shared" si="98"/>
        <v/>
      </c>
      <c r="AW815" s="498" t="str">
        <f t="shared" si="99"/>
        <v/>
      </c>
    </row>
    <row r="816" spans="6:49" ht="23.25" customHeight="1" x14ac:dyDescent="0.35">
      <c r="F816" s="535"/>
      <c r="G816" s="536" t="str">
        <f>IF(F816="","",IFERROR(VLOOKUP(F816,PROFILE!$B$6:$Z$1000,24,FALSE),""))</f>
        <v/>
      </c>
      <c r="H816" s="536" t="str">
        <f>IF(F816="","",IFERROR(VLOOKUP(F816,PROFILE!$B$6:$Z$1000,25,FALSE),""))</f>
        <v/>
      </c>
      <c r="I816" s="536" t="str">
        <f>IF(F816="","",IFERROR(VLOOKUP(F816,PROFILE!$B$6:$Z$1000,23,FALSE),""))</f>
        <v/>
      </c>
      <c r="J816" s="537" t="str">
        <f>IF(F816="","",IFERROR(VLOOKUP(F816,PROFILE!$B$6:$Z$1000,17,FALSE),""))</f>
        <v/>
      </c>
      <c r="K816" s="538"/>
      <c r="L816" s="539"/>
      <c r="M816" s="540"/>
      <c r="N816" s="540"/>
      <c r="O816" s="541"/>
      <c r="P816" s="539"/>
      <c r="Q816" s="540"/>
      <c r="R816" s="540"/>
      <c r="S816" s="541"/>
      <c r="T816" s="538"/>
      <c r="U816" s="539"/>
      <c r="V816" s="541"/>
      <c r="W816" s="542"/>
      <c r="X816" s="543" t="s">
        <v>103</v>
      </c>
      <c r="Y816" s="542" t="str">
        <f t="shared" si="93"/>
        <v/>
      </c>
      <c r="Z816" s="499" t="str">
        <f ca="1">IF(F816="","",IF(VLOOKUP(F816,PROFILE!$B$6:$L$5000,11,FALSE)&lt;&gt;"OUT",VLOOKUP(F816,PROFILE!$B$6:$L$5000,9,FALSE)-NOW(),"OUT"))</f>
        <v/>
      </c>
      <c r="AA816" s="389" t="e">
        <f t="shared" si="94"/>
        <v>#VALUE!</v>
      </c>
      <c r="AB816" s="389">
        <v>816</v>
      </c>
      <c r="AE816" s="545"/>
      <c r="AF816" s="546"/>
      <c r="AH816" s="548"/>
      <c r="AI816" s="549"/>
      <c r="AK816" s="551"/>
      <c r="AL816" s="552"/>
      <c r="AN816" s="554"/>
      <c r="AO816" s="555"/>
      <c r="AP816" s="556"/>
      <c r="AQ816" s="557"/>
      <c r="AR816" s="558"/>
      <c r="AS816" s="497" t="str">
        <f t="shared" si="95"/>
        <v/>
      </c>
      <c r="AT816" s="498" t="str">
        <f t="shared" si="96"/>
        <v/>
      </c>
      <c r="AU816" s="498" t="str">
        <f t="shared" si="97"/>
        <v/>
      </c>
      <c r="AV816" s="498" t="str">
        <f t="shared" si="98"/>
        <v/>
      </c>
      <c r="AW816" s="498" t="str">
        <f t="shared" si="99"/>
        <v/>
      </c>
    </row>
    <row r="817" spans="6:49" ht="23.25" customHeight="1" x14ac:dyDescent="0.35">
      <c r="F817" s="535"/>
      <c r="G817" s="536" t="str">
        <f>IF(F817="","",IFERROR(VLOOKUP(F817,PROFILE!$B$6:$Z$1000,24,FALSE),""))</f>
        <v/>
      </c>
      <c r="H817" s="536" t="str">
        <f>IF(F817="","",IFERROR(VLOOKUP(F817,PROFILE!$B$6:$Z$1000,25,FALSE),""))</f>
        <v/>
      </c>
      <c r="I817" s="536" t="str">
        <f>IF(F817="","",IFERROR(VLOOKUP(F817,PROFILE!$B$6:$Z$1000,23,FALSE),""))</f>
        <v/>
      </c>
      <c r="J817" s="537" t="str">
        <f>IF(F817="","",IFERROR(VLOOKUP(F817,PROFILE!$B$6:$Z$1000,17,FALSE),""))</f>
        <v/>
      </c>
      <c r="K817" s="538"/>
      <c r="L817" s="539"/>
      <c r="M817" s="540"/>
      <c r="N817" s="540"/>
      <c r="O817" s="541"/>
      <c r="P817" s="539"/>
      <c r="Q817" s="540"/>
      <c r="R817" s="540"/>
      <c r="S817" s="541"/>
      <c r="T817" s="538"/>
      <c r="U817" s="539"/>
      <c r="V817" s="541"/>
      <c r="W817" s="542"/>
      <c r="X817" s="543" t="s">
        <v>103</v>
      </c>
      <c r="Y817" s="542" t="str">
        <f t="shared" si="93"/>
        <v/>
      </c>
      <c r="Z817" s="499" t="str">
        <f ca="1">IF(F817="","",IF(VLOOKUP(F817,PROFILE!$B$6:$L$5000,11,FALSE)&lt;&gt;"OUT",VLOOKUP(F817,PROFILE!$B$6:$L$5000,9,FALSE)-NOW(),"OUT"))</f>
        <v/>
      </c>
      <c r="AA817" s="389" t="e">
        <f t="shared" si="94"/>
        <v>#VALUE!</v>
      </c>
      <c r="AB817" s="389">
        <v>817</v>
      </c>
      <c r="AE817" s="545"/>
      <c r="AF817" s="546"/>
      <c r="AH817" s="548"/>
      <c r="AI817" s="549"/>
      <c r="AK817" s="551"/>
      <c r="AL817" s="552"/>
      <c r="AN817" s="554"/>
      <c r="AO817" s="555"/>
      <c r="AP817" s="556"/>
      <c r="AQ817" s="557"/>
      <c r="AR817" s="558"/>
      <c r="AS817" s="497" t="str">
        <f t="shared" si="95"/>
        <v/>
      </c>
      <c r="AT817" s="498" t="str">
        <f t="shared" si="96"/>
        <v/>
      </c>
      <c r="AU817" s="498" t="str">
        <f t="shared" si="97"/>
        <v/>
      </c>
      <c r="AV817" s="498" t="str">
        <f t="shared" si="98"/>
        <v/>
      </c>
      <c r="AW817" s="498" t="str">
        <f t="shared" si="99"/>
        <v/>
      </c>
    </row>
    <row r="818" spans="6:49" ht="23.25" customHeight="1" x14ac:dyDescent="0.35">
      <c r="F818" s="535"/>
      <c r="G818" s="536" t="str">
        <f>IF(F818="","",IFERROR(VLOOKUP(F818,PROFILE!$B$6:$Z$1000,24,FALSE),""))</f>
        <v/>
      </c>
      <c r="H818" s="536" t="str">
        <f>IF(F818="","",IFERROR(VLOOKUP(F818,PROFILE!$B$6:$Z$1000,25,FALSE),""))</f>
        <v/>
      </c>
      <c r="I818" s="536" t="str">
        <f>IF(F818="","",IFERROR(VLOOKUP(F818,PROFILE!$B$6:$Z$1000,23,FALSE),""))</f>
        <v/>
      </c>
      <c r="J818" s="537" t="str">
        <f>IF(F818="","",IFERROR(VLOOKUP(F818,PROFILE!$B$6:$Z$1000,17,FALSE),""))</f>
        <v/>
      </c>
      <c r="K818" s="538"/>
      <c r="L818" s="539"/>
      <c r="M818" s="540"/>
      <c r="N818" s="540"/>
      <c r="O818" s="541"/>
      <c r="P818" s="539"/>
      <c r="Q818" s="540"/>
      <c r="R818" s="540"/>
      <c r="S818" s="541"/>
      <c r="T818" s="538"/>
      <c r="U818" s="539"/>
      <c r="V818" s="541"/>
      <c r="W818" s="542"/>
      <c r="X818" s="543" t="s">
        <v>103</v>
      </c>
      <c r="Y818" s="542" t="str">
        <f t="shared" ref="Y818:Y881" si="100">IF(F818="","","ยังไม่กำหนด")</f>
        <v/>
      </c>
      <c r="Z818" s="499" t="str">
        <f ca="1">IF(F818="","",IF(VLOOKUP(F818,PROFILE!$B$6:$L$5000,11,FALSE)&lt;&gt;"OUT",VLOOKUP(F818,PROFILE!$B$6:$L$5000,9,FALSE)-NOW(),"OUT"))</f>
        <v/>
      </c>
      <c r="AA818" s="389" t="e">
        <f t="shared" si="94"/>
        <v>#VALUE!</v>
      </c>
      <c r="AB818" s="389">
        <v>818</v>
      </c>
      <c r="AE818" s="545"/>
      <c r="AF818" s="546"/>
      <c r="AH818" s="548"/>
      <c r="AI818" s="549"/>
      <c r="AK818" s="551"/>
      <c r="AL818" s="552"/>
      <c r="AN818" s="554"/>
      <c r="AO818" s="555"/>
      <c r="AP818" s="556"/>
      <c r="AQ818" s="557"/>
      <c r="AR818" s="558"/>
      <c r="AS818" s="497" t="str">
        <f t="shared" si="95"/>
        <v/>
      </c>
      <c r="AT818" s="498" t="str">
        <f t="shared" si="96"/>
        <v/>
      </c>
      <c r="AU818" s="498" t="str">
        <f t="shared" si="97"/>
        <v/>
      </c>
      <c r="AV818" s="498" t="str">
        <f t="shared" si="98"/>
        <v/>
      </c>
      <c r="AW818" s="498" t="str">
        <f t="shared" si="99"/>
        <v/>
      </c>
    </row>
    <row r="819" spans="6:49" ht="23.25" customHeight="1" x14ac:dyDescent="0.35">
      <c r="F819" s="535"/>
      <c r="G819" s="536" t="str">
        <f>IF(F819="","",IFERROR(VLOOKUP(F819,PROFILE!$B$6:$Z$1000,24,FALSE),""))</f>
        <v/>
      </c>
      <c r="H819" s="536" t="str">
        <f>IF(F819="","",IFERROR(VLOOKUP(F819,PROFILE!$B$6:$Z$1000,25,FALSE),""))</f>
        <v/>
      </c>
      <c r="I819" s="536" t="str">
        <f>IF(F819="","",IFERROR(VLOOKUP(F819,PROFILE!$B$6:$Z$1000,23,FALSE),""))</f>
        <v/>
      </c>
      <c r="J819" s="537" t="str">
        <f>IF(F819="","",IFERROR(VLOOKUP(F819,PROFILE!$B$6:$Z$1000,17,FALSE),""))</f>
        <v/>
      </c>
      <c r="K819" s="538"/>
      <c r="L819" s="539"/>
      <c r="M819" s="540"/>
      <c r="N819" s="540"/>
      <c r="O819" s="541"/>
      <c r="P819" s="539"/>
      <c r="Q819" s="540"/>
      <c r="R819" s="540"/>
      <c r="S819" s="541"/>
      <c r="T819" s="538"/>
      <c r="U819" s="539"/>
      <c r="V819" s="541"/>
      <c r="W819" s="542"/>
      <c r="X819" s="543" t="s">
        <v>103</v>
      </c>
      <c r="Y819" s="542" t="str">
        <f t="shared" si="100"/>
        <v/>
      </c>
      <c r="Z819" s="499" t="str">
        <f ca="1">IF(F819="","",IF(VLOOKUP(F819,PROFILE!$B$6:$L$5000,11,FALSE)&lt;&gt;"OUT",VLOOKUP(F819,PROFILE!$B$6:$L$5000,9,FALSE)-NOW(),"OUT"))</f>
        <v/>
      </c>
      <c r="AA819" s="389" t="e">
        <f t="shared" si="94"/>
        <v>#VALUE!</v>
      </c>
      <c r="AB819" s="389">
        <v>819</v>
      </c>
      <c r="AE819" s="545"/>
      <c r="AF819" s="546"/>
      <c r="AH819" s="548"/>
      <c r="AI819" s="549"/>
      <c r="AK819" s="551"/>
      <c r="AL819" s="552"/>
      <c r="AN819" s="554"/>
      <c r="AO819" s="555"/>
      <c r="AP819" s="556"/>
      <c r="AQ819" s="557"/>
      <c r="AR819" s="558"/>
      <c r="AS819" s="497" t="str">
        <f t="shared" si="95"/>
        <v/>
      </c>
      <c r="AT819" s="498" t="str">
        <f t="shared" si="96"/>
        <v/>
      </c>
      <c r="AU819" s="498" t="str">
        <f t="shared" si="97"/>
        <v/>
      </c>
      <c r="AV819" s="498" t="str">
        <f t="shared" si="98"/>
        <v/>
      </c>
      <c r="AW819" s="498" t="str">
        <f t="shared" si="99"/>
        <v/>
      </c>
    </row>
    <row r="820" spans="6:49" ht="23.25" customHeight="1" x14ac:dyDescent="0.35">
      <c r="F820" s="535"/>
      <c r="G820" s="536" t="str">
        <f>IF(F820="","",IFERROR(VLOOKUP(F820,PROFILE!$B$6:$Z$1000,24,FALSE),""))</f>
        <v/>
      </c>
      <c r="H820" s="536" t="str">
        <f>IF(F820="","",IFERROR(VLOOKUP(F820,PROFILE!$B$6:$Z$1000,25,FALSE),""))</f>
        <v/>
      </c>
      <c r="I820" s="536" t="str">
        <f>IF(F820="","",IFERROR(VLOOKUP(F820,PROFILE!$B$6:$Z$1000,23,FALSE),""))</f>
        <v/>
      </c>
      <c r="J820" s="537" t="str">
        <f>IF(F820="","",IFERROR(VLOOKUP(F820,PROFILE!$B$6:$Z$1000,17,FALSE),""))</f>
        <v/>
      </c>
      <c r="K820" s="538"/>
      <c r="L820" s="539"/>
      <c r="M820" s="540"/>
      <c r="N820" s="540"/>
      <c r="O820" s="541"/>
      <c r="P820" s="539"/>
      <c r="Q820" s="540"/>
      <c r="R820" s="540"/>
      <c r="S820" s="541"/>
      <c r="T820" s="538"/>
      <c r="U820" s="539"/>
      <c r="V820" s="541"/>
      <c r="W820" s="542"/>
      <c r="X820" s="543" t="s">
        <v>103</v>
      </c>
      <c r="Y820" s="542" t="str">
        <f t="shared" si="100"/>
        <v/>
      </c>
      <c r="Z820" s="499" t="str">
        <f ca="1">IF(F820="","",IF(VLOOKUP(F820,PROFILE!$B$6:$L$5000,11,FALSE)&lt;&gt;"OUT",VLOOKUP(F820,PROFILE!$B$6:$L$5000,9,FALSE)-NOW(),"OUT"))</f>
        <v/>
      </c>
      <c r="AA820" s="389" t="e">
        <f t="shared" si="94"/>
        <v>#VALUE!</v>
      </c>
      <c r="AB820" s="389">
        <v>820</v>
      </c>
      <c r="AE820" s="545"/>
      <c r="AF820" s="546"/>
      <c r="AH820" s="548"/>
      <c r="AI820" s="549"/>
      <c r="AK820" s="551"/>
      <c r="AL820" s="552"/>
      <c r="AN820" s="554"/>
      <c r="AO820" s="555"/>
      <c r="AP820" s="556"/>
      <c r="AQ820" s="557"/>
      <c r="AR820" s="558"/>
      <c r="AS820" s="497" t="str">
        <f t="shared" si="95"/>
        <v/>
      </c>
      <c r="AT820" s="498" t="str">
        <f t="shared" si="96"/>
        <v/>
      </c>
      <c r="AU820" s="498" t="str">
        <f t="shared" si="97"/>
        <v/>
      </c>
      <c r="AV820" s="498" t="str">
        <f t="shared" si="98"/>
        <v/>
      </c>
      <c r="AW820" s="498" t="str">
        <f t="shared" si="99"/>
        <v/>
      </c>
    </row>
    <row r="821" spans="6:49" ht="23.25" customHeight="1" x14ac:dyDescent="0.35">
      <c r="F821" s="535"/>
      <c r="G821" s="536" t="str">
        <f>IF(F821="","",IFERROR(VLOOKUP(F821,PROFILE!$B$6:$Z$1000,24,FALSE),""))</f>
        <v/>
      </c>
      <c r="H821" s="536" t="str">
        <f>IF(F821="","",IFERROR(VLOOKUP(F821,PROFILE!$B$6:$Z$1000,25,FALSE),""))</f>
        <v/>
      </c>
      <c r="I821" s="536" t="str">
        <f>IF(F821="","",IFERROR(VLOOKUP(F821,PROFILE!$B$6:$Z$1000,23,FALSE),""))</f>
        <v/>
      </c>
      <c r="J821" s="537" t="str">
        <f>IF(F821="","",IFERROR(VLOOKUP(F821,PROFILE!$B$6:$Z$1000,17,FALSE),""))</f>
        <v/>
      </c>
      <c r="K821" s="538"/>
      <c r="L821" s="539"/>
      <c r="M821" s="540"/>
      <c r="N821" s="540"/>
      <c r="O821" s="541"/>
      <c r="P821" s="539"/>
      <c r="Q821" s="540"/>
      <c r="R821" s="540"/>
      <c r="S821" s="541"/>
      <c r="T821" s="538"/>
      <c r="U821" s="539"/>
      <c r="V821" s="541"/>
      <c r="W821" s="542"/>
      <c r="X821" s="543" t="s">
        <v>103</v>
      </c>
      <c r="Y821" s="542" t="str">
        <f t="shared" si="100"/>
        <v/>
      </c>
      <c r="Z821" s="499" t="str">
        <f ca="1">IF(F821="","",IF(VLOOKUP(F821,PROFILE!$B$6:$L$5000,11,FALSE)&lt;&gt;"OUT",VLOOKUP(F821,PROFILE!$B$6:$L$5000,9,FALSE)-NOW(),"OUT"))</f>
        <v/>
      </c>
      <c r="AA821" s="389" t="e">
        <f t="shared" si="94"/>
        <v>#VALUE!</v>
      </c>
      <c r="AB821" s="389">
        <v>821</v>
      </c>
      <c r="AE821" s="545"/>
      <c r="AF821" s="546"/>
      <c r="AH821" s="548"/>
      <c r="AI821" s="549"/>
      <c r="AK821" s="551"/>
      <c r="AL821" s="552"/>
      <c r="AN821" s="554"/>
      <c r="AO821" s="555"/>
      <c r="AP821" s="556"/>
      <c r="AQ821" s="557"/>
      <c r="AR821" s="558"/>
      <c r="AS821" s="497" t="str">
        <f t="shared" si="95"/>
        <v/>
      </c>
      <c r="AT821" s="498" t="str">
        <f t="shared" si="96"/>
        <v/>
      </c>
      <c r="AU821" s="498" t="str">
        <f t="shared" si="97"/>
        <v/>
      </c>
      <c r="AV821" s="498" t="str">
        <f t="shared" si="98"/>
        <v/>
      </c>
      <c r="AW821" s="498" t="str">
        <f t="shared" si="99"/>
        <v/>
      </c>
    </row>
    <row r="822" spans="6:49" ht="23.25" customHeight="1" x14ac:dyDescent="0.35">
      <c r="F822" s="535"/>
      <c r="G822" s="536" t="str">
        <f>IF(F822="","",IFERROR(VLOOKUP(F822,PROFILE!$B$6:$Z$1000,24,FALSE),""))</f>
        <v/>
      </c>
      <c r="H822" s="536" t="str">
        <f>IF(F822="","",IFERROR(VLOOKUP(F822,PROFILE!$B$6:$Z$1000,25,FALSE),""))</f>
        <v/>
      </c>
      <c r="I822" s="536" t="str">
        <f>IF(F822="","",IFERROR(VLOOKUP(F822,PROFILE!$B$6:$Z$1000,23,FALSE),""))</f>
        <v/>
      </c>
      <c r="J822" s="537" t="str">
        <f>IF(F822="","",IFERROR(VLOOKUP(F822,PROFILE!$B$6:$Z$1000,17,FALSE),""))</f>
        <v/>
      </c>
      <c r="K822" s="538"/>
      <c r="L822" s="539"/>
      <c r="M822" s="540"/>
      <c r="N822" s="540"/>
      <c r="O822" s="541"/>
      <c r="P822" s="539"/>
      <c r="Q822" s="540"/>
      <c r="R822" s="540"/>
      <c r="S822" s="541"/>
      <c r="T822" s="538"/>
      <c r="U822" s="539"/>
      <c r="V822" s="541"/>
      <c r="W822" s="542"/>
      <c r="X822" s="543" t="s">
        <v>103</v>
      </c>
      <c r="Y822" s="542" t="str">
        <f t="shared" si="100"/>
        <v/>
      </c>
      <c r="Z822" s="499" t="str">
        <f ca="1">IF(F822="","",IF(VLOOKUP(F822,PROFILE!$B$6:$L$5000,11,FALSE)&lt;&gt;"OUT",VLOOKUP(F822,PROFILE!$B$6:$L$5000,9,FALSE)-NOW(),"OUT"))</f>
        <v/>
      </c>
      <c r="AA822" s="389" t="e">
        <f t="shared" si="94"/>
        <v>#VALUE!</v>
      </c>
      <c r="AB822" s="389">
        <v>822</v>
      </c>
      <c r="AE822" s="545"/>
      <c r="AF822" s="546"/>
      <c r="AH822" s="548"/>
      <c r="AI822" s="549"/>
      <c r="AK822" s="551"/>
      <c r="AL822" s="552"/>
      <c r="AN822" s="554"/>
      <c r="AO822" s="555"/>
      <c r="AP822" s="556"/>
      <c r="AQ822" s="557"/>
      <c r="AR822" s="558"/>
      <c r="AS822" s="497" t="str">
        <f t="shared" si="95"/>
        <v/>
      </c>
      <c r="AT822" s="498" t="str">
        <f t="shared" si="96"/>
        <v/>
      </c>
      <c r="AU822" s="498" t="str">
        <f t="shared" si="97"/>
        <v/>
      </c>
      <c r="AV822" s="498" t="str">
        <f t="shared" si="98"/>
        <v/>
      </c>
      <c r="AW822" s="498" t="str">
        <f t="shared" si="99"/>
        <v/>
      </c>
    </row>
    <row r="823" spans="6:49" ht="23.25" customHeight="1" x14ac:dyDescent="0.35">
      <c r="F823" s="535"/>
      <c r="G823" s="536" t="str">
        <f>IF(F823="","",IFERROR(VLOOKUP(F823,PROFILE!$B$6:$Z$1000,24,FALSE),""))</f>
        <v/>
      </c>
      <c r="H823" s="536" t="str">
        <f>IF(F823="","",IFERROR(VLOOKUP(F823,PROFILE!$B$6:$Z$1000,25,FALSE),""))</f>
        <v/>
      </c>
      <c r="I823" s="536" t="str">
        <f>IF(F823="","",IFERROR(VLOOKUP(F823,PROFILE!$B$6:$Z$1000,23,FALSE),""))</f>
        <v/>
      </c>
      <c r="J823" s="537" t="str">
        <f>IF(F823="","",IFERROR(VLOOKUP(F823,PROFILE!$B$6:$Z$1000,17,FALSE),""))</f>
        <v/>
      </c>
      <c r="K823" s="538"/>
      <c r="L823" s="539"/>
      <c r="M823" s="540"/>
      <c r="N823" s="540"/>
      <c r="O823" s="541"/>
      <c r="P823" s="539"/>
      <c r="Q823" s="540"/>
      <c r="R823" s="540"/>
      <c r="S823" s="541"/>
      <c r="T823" s="538"/>
      <c r="U823" s="539"/>
      <c r="V823" s="541"/>
      <c r="W823" s="542"/>
      <c r="X823" s="543" t="s">
        <v>103</v>
      </c>
      <c r="Y823" s="542" t="str">
        <f t="shared" si="100"/>
        <v/>
      </c>
      <c r="Z823" s="499" t="str">
        <f ca="1">IF(F823="","",IF(VLOOKUP(F823,PROFILE!$B$6:$L$5000,11,FALSE)&lt;&gt;"OUT",VLOOKUP(F823,PROFILE!$B$6:$L$5000,9,FALSE)-NOW(),"OUT"))</f>
        <v/>
      </c>
      <c r="AA823" s="389" t="e">
        <f t="shared" si="94"/>
        <v>#VALUE!</v>
      </c>
      <c r="AB823" s="389">
        <v>823</v>
      </c>
      <c r="AE823" s="545"/>
      <c r="AF823" s="546"/>
      <c r="AH823" s="548"/>
      <c r="AI823" s="549"/>
      <c r="AK823" s="551"/>
      <c r="AL823" s="552"/>
      <c r="AN823" s="554"/>
      <c r="AO823" s="555"/>
      <c r="AP823" s="556"/>
      <c r="AQ823" s="557"/>
      <c r="AR823" s="558"/>
      <c r="AS823" s="497" t="str">
        <f t="shared" si="95"/>
        <v/>
      </c>
      <c r="AT823" s="498" t="str">
        <f t="shared" si="96"/>
        <v/>
      </c>
      <c r="AU823" s="498" t="str">
        <f t="shared" si="97"/>
        <v/>
      </c>
      <c r="AV823" s="498" t="str">
        <f t="shared" si="98"/>
        <v/>
      </c>
      <c r="AW823" s="498" t="str">
        <f t="shared" si="99"/>
        <v/>
      </c>
    </row>
    <row r="824" spans="6:49" ht="23.25" customHeight="1" x14ac:dyDescent="0.35">
      <c r="F824" s="535"/>
      <c r="G824" s="536" t="str">
        <f>IF(F824="","",IFERROR(VLOOKUP(F824,PROFILE!$B$6:$Z$1000,24,FALSE),""))</f>
        <v/>
      </c>
      <c r="H824" s="536" t="str">
        <f>IF(F824="","",IFERROR(VLOOKUP(F824,PROFILE!$B$6:$Z$1000,25,FALSE),""))</f>
        <v/>
      </c>
      <c r="I824" s="536" t="str">
        <f>IF(F824="","",IFERROR(VLOOKUP(F824,PROFILE!$B$6:$Z$1000,23,FALSE),""))</f>
        <v/>
      </c>
      <c r="J824" s="537" t="str">
        <f>IF(F824="","",IFERROR(VLOOKUP(F824,PROFILE!$B$6:$Z$1000,17,FALSE),""))</f>
        <v/>
      </c>
      <c r="K824" s="538"/>
      <c r="L824" s="539"/>
      <c r="M824" s="540"/>
      <c r="N824" s="540"/>
      <c r="O824" s="541"/>
      <c r="P824" s="539"/>
      <c r="Q824" s="540"/>
      <c r="R824" s="540"/>
      <c r="S824" s="541"/>
      <c r="T824" s="538"/>
      <c r="U824" s="539"/>
      <c r="V824" s="541"/>
      <c r="W824" s="542"/>
      <c r="X824" s="543" t="s">
        <v>103</v>
      </c>
      <c r="Y824" s="542" t="str">
        <f t="shared" si="100"/>
        <v/>
      </c>
      <c r="Z824" s="499" t="str">
        <f ca="1">IF(F824="","",IF(VLOOKUP(F824,PROFILE!$B$6:$L$5000,11,FALSE)&lt;&gt;"OUT",VLOOKUP(F824,PROFILE!$B$6:$L$5000,9,FALSE)-NOW(),"OUT"))</f>
        <v/>
      </c>
      <c r="AA824" s="389" t="e">
        <f t="shared" si="94"/>
        <v>#VALUE!</v>
      </c>
      <c r="AB824" s="389">
        <v>824</v>
      </c>
      <c r="AE824" s="545"/>
      <c r="AF824" s="546"/>
      <c r="AH824" s="548"/>
      <c r="AI824" s="549"/>
      <c r="AK824" s="551"/>
      <c r="AL824" s="552"/>
      <c r="AN824" s="554"/>
      <c r="AO824" s="555"/>
      <c r="AP824" s="556"/>
      <c r="AQ824" s="557"/>
      <c r="AR824" s="558"/>
      <c r="AS824" s="497" t="str">
        <f t="shared" si="95"/>
        <v/>
      </c>
      <c r="AT824" s="498" t="str">
        <f t="shared" si="96"/>
        <v/>
      </c>
      <c r="AU824" s="498" t="str">
        <f t="shared" si="97"/>
        <v/>
      </c>
      <c r="AV824" s="498" t="str">
        <f t="shared" si="98"/>
        <v/>
      </c>
      <c r="AW824" s="498" t="str">
        <f t="shared" si="99"/>
        <v/>
      </c>
    </row>
    <row r="825" spans="6:49" ht="23.25" customHeight="1" x14ac:dyDescent="0.35">
      <c r="F825" s="535"/>
      <c r="G825" s="536" t="str">
        <f>IF(F825="","",IFERROR(VLOOKUP(F825,PROFILE!$B$6:$Z$1000,24,FALSE),""))</f>
        <v/>
      </c>
      <c r="H825" s="536" t="str">
        <f>IF(F825="","",IFERROR(VLOOKUP(F825,PROFILE!$B$6:$Z$1000,25,FALSE),""))</f>
        <v/>
      </c>
      <c r="I825" s="536" t="str">
        <f>IF(F825="","",IFERROR(VLOOKUP(F825,PROFILE!$B$6:$Z$1000,23,FALSE),""))</f>
        <v/>
      </c>
      <c r="J825" s="537" t="str">
        <f>IF(F825="","",IFERROR(VLOOKUP(F825,PROFILE!$B$6:$Z$1000,17,FALSE),""))</f>
        <v/>
      </c>
      <c r="K825" s="538"/>
      <c r="L825" s="539"/>
      <c r="M825" s="540"/>
      <c r="N825" s="540"/>
      <c r="O825" s="541"/>
      <c r="P825" s="539"/>
      <c r="Q825" s="540"/>
      <c r="R825" s="540"/>
      <c r="S825" s="541"/>
      <c r="T825" s="538"/>
      <c r="U825" s="539"/>
      <c r="V825" s="541"/>
      <c r="W825" s="542"/>
      <c r="X825" s="543" t="s">
        <v>103</v>
      </c>
      <c r="Y825" s="542" t="str">
        <f t="shared" si="100"/>
        <v/>
      </c>
      <c r="Z825" s="499" t="str">
        <f ca="1">IF(F825="","",IF(VLOOKUP(F825,PROFILE!$B$6:$L$5000,11,FALSE)&lt;&gt;"OUT",VLOOKUP(F825,PROFILE!$B$6:$L$5000,9,FALSE)-NOW(),"OUT"))</f>
        <v/>
      </c>
      <c r="AA825" s="389" t="e">
        <f t="shared" si="94"/>
        <v>#VALUE!</v>
      </c>
      <c r="AB825" s="389">
        <v>825</v>
      </c>
      <c r="AE825" s="545"/>
      <c r="AF825" s="546"/>
      <c r="AH825" s="548"/>
      <c r="AI825" s="549"/>
      <c r="AK825" s="551"/>
      <c r="AL825" s="552"/>
      <c r="AN825" s="554"/>
      <c r="AO825" s="555"/>
      <c r="AP825" s="556"/>
      <c r="AQ825" s="557"/>
      <c r="AR825" s="558"/>
      <c r="AS825" s="497" t="str">
        <f t="shared" si="95"/>
        <v/>
      </c>
      <c r="AT825" s="498" t="str">
        <f t="shared" si="96"/>
        <v/>
      </c>
      <c r="AU825" s="498" t="str">
        <f t="shared" si="97"/>
        <v/>
      </c>
      <c r="AV825" s="498" t="str">
        <f t="shared" si="98"/>
        <v/>
      </c>
      <c r="AW825" s="498" t="str">
        <f t="shared" si="99"/>
        <v/>
      </c>
    </row>
    <row r="826" spans="6:49" ht="23.25" customHeight="1" x14ac:dyDescent="0.35">
      <c r="F826" s="535"/>
      <c r="G826" s="536" t="str">
        <f>IF(F826="","",IFERROR(VLOOKUP(F826,PROFILE!$B$6:$Z$1000,24,FALSE),""))</f>
        <v/>
      </c>
      <c r="H826" s="536" t="str">
        <f>IF(F826="","",IFERROR(VLOOKUP(F826,PROFILE!$B$6:$Z$1000,25,FALSE),""))</f>
        <v/>
      </c>
      <c r="I826" s="536" t="str">
        <f>IF(F826="","",IFERROR(VLOOKUP(F826,PROFILE!$B$6:$Z$1000,23,FALSE),""))</f>
        <v/>
      </c>
      <c r="J826" s="537" t="str">
        <f>IF(F826="","",IFERROR(VLOOKUP(F826,PROFILE!$B$6:$Z$1000,17,FALSE),""))</f>
        <v/>
      </c>
      <c r="K826" s="538"/>
      <c r="L826" s="539"/>
      <c r="M826" s="540"/>
      <c r="N826" s="540"/>
      <c r="O826" s="541"/>
      <c r="P826" s="539"/>
      <c r="Q826" s="540"/>
      <c r="R826" s="540"/>
      <c r="S826" s="541"/>
      <c r="T826" s="538"/>
      <c r="U826" s="539"/>
      <c r="V826" s="541"/>
      <c r="W826" s="542"/>
      <c r="X826" s="543" t="s">
        <v>103</v>
      </c>
      <c r="Y826" s="542" t="str">
        <f t="shared" si="100"/>
        <v/>
      </c>
      <c r="Z826" s="499" t="str">
        <f ca="1">IF(F826="","",IF(VLOOKUP(F826,PROFILE!$B$6:$L$5000,11,FALSE)&lt;&gt;"OUT",VLOOKUP(F826,PROFILE!$B$6:$L$5000,9,FALSE)-NOW(),"OUT"))</f>
        <v/>
      </c>
      <c r="AA826" s="389" t="e">
        <f t="shared" si="94"/>
        <v>#VALUE!</v>
      </c>
      <c r="AB826" s="389">
        <v>826</v>
      </c>
      <c r="AE826" s="545"/>
      <c r="AF826" s="546"/>
      <c r="AH826" s="548"/>
      <c r="AI826" s="549"/>
      <c r="AK826" s="551"/>
      <c r="AL826" s="552"/>
      <c r="AN826" s="554"/>
      <c r="AO826" s="555"/>
      <c r="AP826" s="556"/>
      <c r="AQ826" s="557"/>
      <c r="AR826" s="558"/>
      <c r="AS826" s="497" t="str">
        <f t="shared" si="95"/>
        <v/>
      </c>
      <c r="AT826" s="498" t="str">
        <f t="shared" si="96"/>
        <v/>
      </c>
      <c r="AU826" s="498" t="str">
        <f t="shared" si="97"/>
        <v/>
      </c>
      <c r="AV826" s="498" t="str">
        <f t="shared" si="98"/>
        <v/>
      </c>
      <c r="AW826" s="498" t="str">
        <f t="shared" si="99"/>
        <v/>
      </c>
    </row>
    <row r="827" spans="6:49" ht="23.25" customHeight="1" x14ac:dyDescent="0.35">
      <c r="F827" s="535"/>
      <c r="G827" s="536" t="str">
        <f>IF(F827="","",IFERROR(VLOOKUP(F827,PROFILE!$B$6:$Z$1000,24,FALSE),""))</f>
        <v/>
      </c>
      <c r="H827" s="536" t="str">
        <f>IF(F827="","",IFERROR(VLOOKUP(F827,PROFILE!$B$6:$Z$1000,25,FALSE),""))</f>
        <v/>
      </c>
      <c r="I827" s="536" t="str">
        <f>IF(F827="","",IFERROR(VLOOKUP(F827,PROFILE!$B$6:$Z$1000,23,FALSE),""))</f>
        <v/>
      </c>
      <c r="J827" s="537" t="str">
        <f>IF(F827="","",IFERROR(VLOOKUP(F827,PROFILE!$B$6:$Z$1000,17,FALSE),""))</f>
        <v/>
      </c>
      <c r="K827" s="538"/>
      <c r="L827" s="539"/>
      <c r="M827" s="540"/>
      <c r="N827" s="540"/>
      <c r="O827" s="541"/>
      <c r="P827" s="539"/>
      <c r="Q827" s="540"/>
      <c r="R827" s="540"/>
      <c r="S827" s="541"/>
      <c r="T827" s="538"/>
      <c r="U827" s="539"/>
      <c r="V827" s="541"/>
      <c r="W827" s="542"/>
      <c r="X827" s="543" t="s">
        <v>103</v>
      </c>
      <c r="Y827" s="542" t="str">
        <f t="shared" si="100"/>
        <v/>
      </c>
      <c r="Z827" s="499" t="str">
        <f ca="1">IF(F827="","",IF(VLOOKUP(F827,PROFILE!$B$6:$L$5000,11,FALSE)&lt;&gt;"OUT",VLOOKUP(F827,PROFILE!$B$6:$L$5000,9,FALSE)-NOW(),"OUT"))</f>
        <v/>
      </c>
      <c r="AA827" s="389" t="e">
        <f t="shared" si="94"/>
        <v>#VALUE!</v>
      </c>
      <c r="AB827" s="389">
        <v>827</v>
      </c>
      <c r="AE827" s="545"/>
      <c r="AF827" s="546"/>
      <c r="AH827" s="548"/>
      <c r="AI827" s="549"/>
      <c r="AK827" s="551"/>
      <c r="AL827" s="552"/>
      <c r="AN827" s="554"/>
      <c r="AO827" s="555"/>
      <c r="AP827" s="556"/>
      <c r="AQ827" s="557"/>
      <c r="AR827" s="558"/>
      <c r="AS827" s="497" t="str">
        <f t="shared" si="95"/>
        <v/>
      </c>
      <c r="AT827" s="498" t="str">
        <f t="shared" si="96"/>
        <v/>
      </c>
      <c r="AU827" s="498" t="str">
        <f t="shared" si="97"/>
        <v/>
      </c>
      <c r="AV827" s="498" t="str">
        <f t="shared" si="98"/>
        <v/>
      </c>
      <c r="AW827" s="498" t="str">
        <f t="shared" si="99"/>
        <v/>
      </c>
    </row>
    <row r="828" spans="6:49" ht="23.25" customHeight="1" x14ac:dyDescent="0.35">
      <c r="F828" s="535"/>
      <c r="G828" s="536" t="str">
        <f>IF(F828="","",IFERROR(VLOOKUP(F828,PROFILE!$B$6:$Z$1000,24,FALSE),""))</f>
        <v/>
      </c>
      <c r="H828" s="536" t="str">
        <f>IF(F828="","",IFERROR(VLOOKUP(F828,PROFILE!$B$6:$Z$1000,25,FALSE),""))</f>
        <v/>
      </c>
      <c r="I828" s="536" t="str">
        <f>IF(F828="","",IFERROR(VLOOKUP(F828,PROFILE!$B$6:$Z$1000,23,FALSE),""))</f>
        <v/>
      </c>
      <c r="J828" s="537" t="str">
        <f>IF(F828="","",IFERROR(VLOOKUP(F828,PROFILE!$B$6:$Z$1000,17,FALSE),""))</f>
        <v/>
      </c>
      <c r="K828" s="538"/>
      <c r="L828" s="539"/>
      <c r="M828" s="540"/>
      <c r="N828" s="540"/>
      <c r="O828" s="541"/>
      <c r="P828" s="539"/>
      <c r="Q828" s="540"/>
      <c r="R828" s="540"/>
      <c r="S828" s="541"/>
      <c r="T828" s="538"/>
      <c r="U828" s="539"/>
      <c r="V828" s="541"/>
      <c r="W828" s="542"/>
      <c r="X828" s="543" t="s">
        <v>103</v>
      </c>
      <c r="Y828" s="542" t="str">
        <f t="shared" si="100"/>
        <v/>
      </c>
      <c r="Z828" s="499" t="str">
        <f ca="1">IF(F828="","",IF(VLOOKUP(F828,PROFILE!$B$6:$L$5000,11,FALSE)&lt;&gt;"OUT",VLOOKUP(F828,PROFILE!$B$6:$L$5000,9,FALSE)-NOW(),"OUT"))</f>
        <v/>
      </c>
      <c r="AA828" s="389" t="e">
        <f t="shared" si="94"/>
        <v>#VALUE!</v>
      </c>
      <c r="AB828" s="389">
        <v>828</v>
      </c>
      <c r="AE828" s="545"/>
      <c r="AF828" s="546"/>
      <c r="AH828" s="548"/>
      <c r="AI828" s="549"/>
      <c r="AK828" s="551"/>
      <c r="AL828" s="552"/>
      <c r="AN828" s="554"/>
      <c r="AO828" s="555"/>
      <c r="AP828" s="556"/>
      <c r="AQ828" s="557"/>
      <c r="AR828" s="558"/>
      <c r="AS828" s="497" t="str">
        <f t="shared" si="95"/>
        <v/>
      </c>
      <c r="AT828" s="498" t="str">
        <f t="shared" si="96"/>
        <v/>
      </c>
      <c r="AU828" s="498" t="str">
        <f t="shared" si="97"/>
        <v/>
      </c>
      <c r="AV828" s="498" t="str">
        <f t="shared" si="98"/>
        <v/>
      </c>
      <c r="AW828" s="498" t="str">
        <f t="shared" si="99"/>
        <v/>
      </c>
    </row>
    <row r="829" spans="6:49" ht="23.25" customHeight="1" x14ac:dyDescent="0.35">
      <c r="F829" s="535"/>
      <c r="G829" s="536" t="str">
        <f>IF(F829="","",IFERROR(VLOOKUP(F829,PROFILE!$B$6:$Z$1000,24,FALSE),""))</f>
        <v/>
      </c>
      <c r="H829" s="536" t="str">
        <f>IF(F829="","",IFERROR(VLOOKUP(F829,PROFILE!$B$6:$Z$1000,25,FALSE),""))</f>
        <v/>
      </c>
      <c r="I829" s="536" t="str">
        <f>IF(F829="","",IFERROR(VLOOKUP(F829,PROFILE!$B$6:$Z$1000,23,FALSE),""))</f>
        <v/>
      </c>
      <c r="J829" s="537" t="str">
        <f>IF(F829="","",IFERROR(VLOOKUP(F829,PROFILE!$B$6:$Z$1000,17,FALSE),""))</f>
        <v/>
      </c>
      <c r="K829" s="538"/>
      <c r="L829" s="539"/>
      <c r="M829" s="540"/>
      <c r="N829" s="540"/>
      <c r="O829" s="541"/>
      <c r="P829" s="539"/>
      <c r="Q829" s="540"/>
      <c r="R829" s="540"/>
      <c r="S829" s="541"/>
      <c r="T829" s="538"/>
      <c r="U829" s="539"/>
      <c r="V829" s="541"/>
      <c r="W829" s="542"/>
      <c r="X829" s="543" t="s">
        <v>103</v>
      </c>
      <c r="Y829" s="542" t="str">
        <f t="shared" si="100"/>
        <v/>
      </c>
      <c r="Z829" s="499" t="str">
        <f ca="1">IF(F829="","",IF(VLOOKUP(F829,PROFILE!$B$6:$L$5000,11,FALSE)&lt;&gt;"OUT",VLOOKUP(F829,PROFILE!$B$6:$L$5000,9,FALSE)-NOW(),"OUT"))</f>
        <v/>
      </c>
      <c r="AA829" s="389" t="e">
        <f t="shared" si="94"/>
        <v>#VALUE!</v>
      </c>
      <c r="AB829" s="389">
        <v>829</v>
      </c>
      <c r="AE829" s="545"/>
      <c r="AF829" s="546"/>
      <c r="AH829" s="548"/>
      <c r="AI829" s="549"/>
      <c r="AK829" s="551"/>
      <c r="AL829" s="552"/>
      <c r="AN829" s="554"/>
      <c r="AO829" s="555"/>
      <c r="AP829" s="556"/>
      <c r="AQ829" s="557"/>
      <c r="AR829" s="558"/>
      <c r="AS829" s="497" t="str">
        <f t="shared" si="95"/>
        <v/>
      </c>
      <c r="AT829" s="498" t="str">
        <f t="shared" si="96"/>
        <v/>
      </c>
      <c r="AU829" s="498" t="str">
        <f t="shared" si="97"/>
        <v/>
      </c>
      <c r="AV829" s="498" t="str">
        <f t="shared" si="98"/>
        <v/>
      </c>
      <c r="AW829" s="498" t="str">
        <f t="shared" si="99"/>
        <v/>
      </c>
    </row>
    <row r="830" spans="6:49" ht="23.25" customHeight="1" x14ac:dyDescent="0.35">
      <c r="F830" s="535"/>
      <c r="G830" s="536" t="str">
        <f>IF(F830="","",IFERROR(VLOOKUP(F830,PROFILE!$B$6:$Z$1000,24,FALSE),""))</f>
        <v/>
      </c>
      <c r="H830" s="536" t="str">
        <f>IF(F830="","",IFERROR(VLOOKUP(F830,PROFILE!$B$6:$Z$1000,25,FALSE),""))</f>
        <v/>
      </c>
      <c r="I830" s="536" t="str">
        <f>IF(F830="","",IFERROR(VLOOKUP(F830,PROFILE!$B$6:$Z$1000,23,FALSE),""))</f>
        <v/>
      </c>
      <c r="J830" s="537" t="str">
        <f>IF(F830="","",IFERROR(VLOOKUP(F830,PROFILE!$B$6:$Z$1000,17,FALSE),""))</f>
        <v/>
      </c>
      <c r="K830" s="538"/>
      <c r="L830" s="539"/>
      <c r="M830" s="540"/>
      <c r="N830" s="540"/>
      <c r="O830" s="541"/>
      <c r="P830" s="539"/>
      <c r="Q830" s="540"/>
      <c r="R830" s="540"/>
      <c r="S830" s="541"/>
      <c r="T830" s="538"/>
      <c r="U830" s="539"/>
      <c r="V830" s="541"/>
      <c r="W830" s="542"/>
      <c r="X830" s="543" t="s">
        <v>103</v>
      </c>
      <c r="Y830" s="542" t="str">
        <f t="shared" si="100"/>
        <v/>
      </c>
      <c r="Z830" s="499" t="str">
        <f ca="1">IF(F830="","",IF(VLOOKUP(F830,PROFILE!$B$6:$L$5000,11,FALSE)&lt;&gt;"OUT",VLOOKUP(F830,PROFILE!$B$6:$L$5000,9,FALSE)-NOW(),"OUT"))</f>
        <v/>
      </c>
      <c r="AA830" s="389" t="e">
        <f t="shared" si="94"/>
        <v>#VALUE!</v>
      </c>
      <c r="AB830" s="389">
        <v>830</v>
      </c>
      <c r="AE830" s="545"/>
      <c r="AF830" s="546"/>
      <c r="AH830" s="548"/>
      <c r="AI830" s="549"/>
      <c r="AK830" s="551"/>
      <c r="AL830" s="552"/>
      <c r="AN830" s="554"/>
      <c r="AO830" s="555"/>
      <c r="AP830" s="556"/>
      <c r="AQ830" s="557"/>
      <c r="AR830" s="558"/>
      <c r="AS830" s="497" t="str">
        <f t="shared" si="95"/>
        <v/>
      </c>
      <c r="AT830" s="498" t="str">
        <f t="shared" si="96"/>
        <v/>
      </c>
      <c r="AU830" s="498" t="str">
        <f t="shared" si="97"/>
        <v/>
      </c>
      <c r="AV830" s="498" t="str">
        <f t="shared" si="98"/>
        <v/>
      </c>
      <c r="AW830" s="498" t="str">
        <f t="shared" si="99"/>
        <v/>
      </c>
    </row>
    <row r="831" spans="6:49" ht="23.25" customHeight="1" x14ac:dyDescent="0.35">
      <c r="F831" s="535"/>
      <c r="G831" s="536" t="str">
        <f>IF(F831="","",IFERROR(VLOOKUP(F831,PROFILE!$B$6:$Z$1000,24,FALSE),""))</f>
        <v/>
      </c>
      <c r="H831" s="536" t="str">
        <f>IF(F831="","",IFERROR(VLOOKUP(F831,PROFILE!$B$6:$Z$1000,25,FALSE),""))</f>
        <v/>
      </c>
      <c r="I831" s="536" t="str">
        <f>IF(F831="","",IFERROR(VLOOKUP(F831,PROFILE!$B$6:$Z$1000,23,FALSE),""))</f>
        <v/>
      </c>
      <c r="J831" s="537" t="str">
        <f>IF(F831="","",IFERROR(VLOOKUP(F831,PROFILE!$B$6:$Z$1000,17,FALSE),""))</f>
        <v/>
      </c>
      <c r="K831" s="538"/>
      <c r="L831" s="539"/>
      <c r="M831" s="540"/>
      <c r="N831" s="540"/>
      <c r="O831" s="541"/>
      <c r="P831" s="539"/>
      <c r="Q831" s="540"/>
      <c r="R831" s="540"/>
      <c r="S831" s="541"/>
      <c r="T831" s="538"/>
      <c r="U831" s="539"/>
      <c r="V831" s="541"/>
      <c r="W831" s="542"/>
      <c r="X831" s="543" t="s">
        <v>103</v>
      </c>
      <c r="Y831" s="542" t="str">
        <f t="shared" si="100"/>
        <v/>
      </c>
      <c r="Z831" s="499" t="str">
        <f ca="1">IF(F831="","",IF(VLOOKUP(F831,PROFILE!$B$6:$L$5000,11,FALSE)&lt;&gt;"OUT",VLOOKUP(F831,PROFILE!$B$6:$L$5000,9,FALSE)-NOW(),"OUT"))</f>
        <v/>
      </c>
      <c r="AA831" s="389" t="e">
        <f t="shared" si="94"/>
        <v>#VALUE!</v>
      </c>
      <c r="AB831" s="389">
        <v>831</v>
      </c>
      <c r="AE831" s="545"/>
      <c r="AF831" s="546"/>
      <c r="AH831" s="548"/>
      <c r="AI831" s="549"/>
      <c r="AK831" s="551"/>
      <c r="AL831" s="552"/>
      <c r="AN831" s="554"/>
      <c r="AO831" s="555"/>
      <c r="AP831" s="556"/>
      <c r="AQ831" s="557"/>
      <c r="AR831" s="558"/>
      <c r="AS831" s="497" t="str">
        <f t="shared" si="95"/>
        <v/>
      </c>
      <c r="AT831" s="498" t="str">
        <f t="shared" si="96"/>
        <v/>
      </c>
      <c r="AU831" s="498" t="str">
        <f t="shared" si="97"/>
        <v/>
      </c>
      <c r="AV831" s="498" t="str">
        <f t="shared" si="98"/>
        <v/>
      </c>
      <c r="AW831" s="498" t="str">
        <f t="shared" si="99"/>
        <v/>
      </c>
    </row>
    <row r="832" spans="6:49" ht="23.25" customHeight="1" x14ac:dyDescent="0.35">
      <c r="F832" s="535"/>
      <c r="G832" s="536" t="str">
        <f>IF(F832="","",IFERROR(VLOOKUP(F832,PROFILE!$B$6:$Z$1000,24,FALSE),""))</f>
        <v/>
      </c>
      <c r="H832" s="536" t="str">
        <f>IF(F832="","",IFERROR(VLOOKUP(F832,PROFILE!$B$6:$Z$1000,25,FALSE),""))</f>
        <v/>
      </c>
      <c r="I832" s="536" t="str">
        <f>IF(F832="","",IFERROR(VLOOKUP(F832,PROFILE!$B$6:$Z$1000,23,FALSE),""))</f>
        <v/>
      </c>
      <c r="J832" s="537" t="str">
        <f>IF(F832="","",IFERROR(VLOOKUP(F832,PROFILE!$B$6:$Z$1000,17,FALSE),""))</f>
        <v/>
      </c>
      <c r="K832" s="538"/>
      <c r="L832" s="539"/>
      <c r="M832" s="540"/>
      <c r="N832" s="540"/>
      <c r="O832" s="541"/>
      <c r="P832" s="539"/>
      <c r="Q832" s="540"/>
      <c r="R832" s="540"/>
      <c r="S832" s="541"/>
      <c r="T832" s="538"/>
      <c r="U832" s="539"/>
      <c r="V832" s="541"/>
      <c r="W832" s="542"/>
      <c r="X832" s="543" t="s">
        <v>103</v>
      </c>
      <c r="Y832" s="542" t="str">
        <f t="shared" si="100"/>
        <v/>
      </c>
      <c r="Z832" s="499" t="str">
        <f ca="1">IF(F832="","",IF(VLOOKUP(F832,PROFILE!$B$6:$L$5000,11,FALSE)&lt;&gt;"OUT",VLOOKUP(F832,PROFILE!$B$6:$L$5000,9,FALSE)-NOW(),"OUT"))</f>
        <v/>
      </c>
      <c r="AA832" s="389" t="e">
        <f t="shared" si="94"/>
        <v>#VALUE!</v>
      </c>
      <c r="AB832" s="389">
        <v>832</v>
      </c>
      <c r="AE832" s="545"/>
      <c r="AF832" s="546"/>
      <c r="AH832" s="548"/>
      <c r="AI832" s="549"/>
      <c r="AK832" s="551"/>
      <c r="AL832" s="552"/>
      <c r="AN832" s="554"/>
      <c r="AO832" s="555"/>
      <c r="AP832" s="556"/>
      <c r="AQ832" s="557"/>
      <c r="AR832" s="558"/>
      <c r="AS832" s="497" t="str">
        <f t="shared" si="95"/>
        <v/>
      </c>
      <c r="AT832" s="498" t="str">
        <f t="shared" si="96"/>
        <v/>
      </c>
      <c r="AU832" s="498" t="str">
        <f t="shared" si="97"/>
        <v/>
      </c>
      <c r="AV832" s="498" t="str">
        <f t="shared" si="98"/>
        <v/>
      </c>
      <c r="AW832" s="498" t="str">
        <f t="shared" si="99"/>
        <v/>
      </c>
    </row>
    <row r="833" spans="6:49" ht="23.25" customHeight="1" x14ac:dyDescent="0.35">
      <c r="F833" s="535"/>
      <c r="G833" s="536" t="str">
        <f>IF(F833="","",IFERROR(VLOOKUP(F833,PROFILE!$B$6:$Z$1000,24,FALSE),""))</f>
        <v/>
      </c>
      <c r="H833" s="536" t="str">
        <f>IF(F833="","",IFERROR(VLOOKUP(F833,PROFILE!$B$6:$Z$1000,25,FALSE),""))</f>
        <v/>
      </c>
      <c r="I833" s="536" t="str">
        <f>IF(F833="","",IFERROR(VLOOKUP(F833,PROFILE!$B$6:$Z$1000,23,FALSE),""))</f>
        <v/>
      </c>
      <c r="J833" s="537" t="str">
        <f>IF(F833="","",IFERROR(VLOOKUP(F833,PROFILE!$B$6:$Z$1000,17,FALSE),""))</f>
        <v/>
      </c>
      <c r="K833" s="538"/>
      <c r="L833" s="539"/>
      <c r="M833" s="540"/>
      <c r="N833" s="540"/>
      <c r="O833" s="541"/>
      <c r="P833" s="539"/>
      <c r="Q833" s="540"/>
      <c r="R833" s="540"/>
      <c r="S833" s="541"/>
      <c r="T833" s="538"/>
      <c r="U833" s="539"/>
      <c r="V833" s="541"/>
      <c r="W833" s="542"/>
      <c r="X833" s="543" t="s">
        <v>103</v>
      </c>
      <c r="Y833" s="542" t="str">
        <f t="shared" si="100"/>
        <v/>
      </c>
      <c r="Z833" s="499" t="str">
        <f ca="1">IF(F833="","",IF(VLOOKUP(F833,PROFILE!$B$6:$L$5000,11,FALSE)&lt;&gt;"OUT",VLOOKUP(F833,PROFILE!$B$6:$L$5000,9,FALSE)-NOW(),"OUT"))</f>
        <v/>
      </c>
      <c r="AA833" s="389" t="e">
        <f t="shared" si="94"/>
        <v>#VALUE!</v>
      </c>
      <c r="AB833" s="389">
        <v>833</v>
      </c>
      <c r="AE833" s="545"/>
      <c r="AF833" s="546"/>
      <c r="AH833" s="548"/>
      <c r="AI833" s="549"/>
      <c r="AK833" s="551"/>
      <c r="AL833" s="552"/>
      <c r="AN833" s="554"/>
      <c r="AO833" s="555"/>
      <c r="AP833" s="556"/>
      <c r="AQ833" s="557"/>
      <c r="AR833" s="558"/>
      <c r="AS833" s="497" t="str">
        <f t="shared" si="95"/>
        <v/>
      </c>
      <c r="AT833" s="498" t="str">
        <f t="shared" si="96"/>
        <v/>
      </c>
      <c r="AU833" s="498" t="str">
        <f t="shared" si="97"/>
        <v/>
      </c>
      <c r="AV833" s="498" t="str">
        <f t="shared" si="98"/>
        <v/>
      </c>
      <c r="AW833" s="498" t="str">
        <f t="shared" si="99"/>
        <v/>
      </c>
    </row>
    <row r="834" spans="6:49" ht="23.25" customHeight="1" x14ac:dyDescent="0.35">
      <c r="F834" s="535"/>
      <c r="G834" s="536" t="str">
        <f>IF(F834="","",IFERROR(VLOOKUP(F834,PROFILE!$B$6:$Z$1000,24,FALSE),""))</f>
        <v/>
      </c>
      <c r="H834" s="536" t="str">
        <f>IF(F834="","",IFERROR(VLOOKUP(F834,PROFILE!$B$6:$Z$1000,25,FALSE),""))</f>
        <v/>
      </c>
      <c r="I834" s="536" t="str">
        <f>IF(F834="","",IFERROR(VLOOKUP(F834,PROFILE!$B$6:$Z$1000,23,FALSE),""))</f>
        <v/>
      </c>
      <c r="J834" s="537" t="str">
        <f>IF(F834="","",IFERROR(VLOOKUP(F834,PROFILE!$B$6:$Z$1000,17,FALSE),""))</f>
        <v/>
      </c>
      <c r="K834" s="538"/>
      <c r="L834" s="539"/>
      <c r="M834" s="540"/>
      <c r="N834" s="540"/>
      <c r="O834" s="541"/>
      <c r="P834" s="539"/>
      <c r="Q834" s="540"/>
      <c r="R834" s="540"/>
      <c r="S834" s="541"/>
      <c r="T834" s="538"/>
      <c r="U834" s="539"/>
      <c r="V834" s="541"/>
      <c r="W834" s="542"/>
      <c r="X834" s="543" t="s">
        <v>103</v>
      </c>
      <c r="Y834" s="542" t="str">
        <f t="shared" si="100"/>
        <v/>
      </c>
      <c r="Z834" s="499" t="str">
        <f ca="1">IF(F834="","",IF(VLOOKUP(F834,PROFILE!$B$6:$L$5000,11,FALSE)&lt;&gt;"OUT",VLOOKUP(F834,PROFILE!$B$6:$L$5000,9,FALSE)-NOW(),"OUT"))</f>
        <v/>
      </c>
      <c r="AA834" s="389" t="e">
        <f t="shared" si="94"/>
        <v>#VALUE!</v>
      </c>
      <c r="AB834" s="389">
        <v>834</v>
      </c>
      <c r="AE834" s="545"/>
      <c r="AF834" s="546"/>
      <c r="AH834" s="548"/>
      <c r="AI834" s="549"/>
      <c r="AK834" s="551"/>
      <c r="AL834" s="552"/>
      <c r="AN834" s="554"/>
      <c r="AO834" s="555"/>
      <c r="AP834" s="556"/>
      <c r="AQ834" s="557"/>
      <c r="AR834" s="558"/>
      <c r="AS834" s="497" t="str">
        <f t="shared" si="95"/>
        <v/>
      </c>
      <c r="AT834" s="498" t="str">
        <f t="shared" si="96"/>
        <v/>
      </c>
      <c r="AU834" s="498" t="str">
        <f t="shared" si="97"/>
        <v/>
      </c>
      <c r="AV834" s="498" t="str">
        <f t="shared" si="98"/>
        <v/>
      </c>
      <c r="AW834" s="498" t="str">
        <f t="shared" si="99"/>
        <v/>
      </c>
    </row>
    <row r="835" spans="6:49" ht="23.25" customHeight="1" x14ac:dyDescent="0.35">
      <c r="F835" s="535"/>
      <c r="G835" s="536" t="str">
        <f>IF(F835="","",IFERROR(VLOOKUP(F835,PROFILE!$B$6:$Z$1000,24,FALSE),""))</f>
        <v/>
      </c>
      <c r="H835" s="536" t="str">
        <f>IF(F835="","",IFERROR(VLOOKUP(F835,PROFILE!$B$6:$Z$1000,25,FALSE),""))</f>
        <v/>
      </c>
      <c r="I835" s="536" t="str">
        <f>IF(F835="","",IFERROR(VLOOKUP(F835,PROFILE!$B$6:$Z$1000,23,FALSE),""))</f>
        <v/>
      </c>
      <c r="J835" s="537" t="str">
        <f>IF(F835="","",IFERROR(VLOOKUP(F835,PROFILE!$B$6:$Z$1000,17,FALSE),""))</f>
        <v/>
      </c>
      <c r="K835" s="538"/>
      <c r="L835" s="539"/>
      <c r="M835" s="540"/>
      <c r="N835" s="540"/>
      <c r="O835" s="541"/>
      <c r="P835" s="539"/>
      <c r="Q835" s="540"/>
      <c r="R835" s="540"/>
      <c r="S835" s="541"/>
      <c r="T835" s="538"/>
      <c r="U835" s="539"/>
      <c r="V835" s="541"/>
      <c r="W835" s="542"/>
      <c r="X835" s="543" t="s">
        <v>103</v>
      </c>
      <c r="Y835" s="542" t="str">
        <f t="shared" si="100"/>
        <v/>
      </c>
      <c r="Z835" s="499" t="str">
        <f ca="1">IF(F835="","",IF(VLOOKUP(F835,PROFILE!$B$6:$L$5000,11,FALSE)&lt;&gt;"OUT",VLOOKUP(F835,PROFILE!$B$6:$L$5000,9,FALSE)-NOW(),"OUT"))</f>
        <v/>
      </c>
      <c r="AA835" s="389" t="e">
        <f t="shared" si="94"/>
        <v>#VALUE!</v>
      </c>
      <c r="AB835" s="389">
        <v>835</v>
      </c>
      <c r="AE835" s="545"/>
      <c r="AF835" s="546"/>
      <c r="AH835" s="548"/>
      <c r="AI835" s="549"/>
      <c r="AK835" s="551"/>
      <c r="AL835" s="552"/>
      <c r="AN835" s="554"/>
      <c r="AO835" s="555"/>
      <c r="AP835" s="556"/>
      <c r="AQ835" s="557"/>
      <c r="AR835" s="558"/>
      <c r="AS835" s="497" t="str">
        <f t="shared" si="95"/>
        <v/>
      </c>
      <c r="AT835" s="498" t="str">
        <f t="shared" si="96"/>
        <v/>
      </c>
      <c r="AU835" s="498" t="str">
        <f t="shared" si="97"/>
        <v/>
      </c>
      <c r="AV835" s="498" t="str">
        <f t="shared" si="98"/>
        <v/>
      </c>
      <c r="AW835" s="498" t="str">
        <f t="shared" si="99"/>
        <v/>
      </c>
    </row>
    <row r="836" spans="6:49" ht="23.25" customHeight="1" x14ac:dyDescent="0.35">
      <c r="F836" s="535"/>
      <c r="G836" s="536" t="str">
        <f>IF(F836="","",IFERROR(VLOOKUP(F836,PROFILE!$B$6:$Z$1000,24,FALSE),""))</f>
        <v/>
      </c>
      <c r="H836" s="536" t="str">
        <f>IF(F836="","",IFERROR(VLOOKUP(F836,PROFILE!$B$6:$Z$1000,25,FALSE),""))</f>
        <v/>
      </c>
      <c r="I836" s="536" t="str">
        <f>IF(F836="","",IFERROR(VLOOKUP(F836,PROFILE!$B$6:$Z$1000,23,FALSE),""))</f>
        <v/>
      </c>
      <c r="J836" s="537" t="str">
        <f>IF(F836="","",IFERROR(VLOOKUP(F836,PROFILE!$B$6:$Z$1000,17,FALSE),""))</f>
        <v/>
      </c>
      <c r="K836" s="538"/>
      <c r="L836" s="539"/>
      <c r="M836" s="540"/>
      <c r="N836" s="540"/>
      <c r="O836" s="541"/>
      <c r="P836" s="539"/>
      <c r="Q836" s="540"/>
      <c r="R836" s="540"/>
      <c r="S836" s="541"/>
      <c r="T836" s="538"/>
      <c r="U836" s="539"/>
      <c r="V836" s="541"/>
      <c r="W836" s="542"/>
      <c r="X836" s="543" t="s">
        <v>103</v>
      </c>
      <c r="Y836" s="542" t="str">
        <f t="shared" si="100"/>
        <v/>
      </c>
      <c r="Z836" s="499" t="str">
        <f ca="1">IF(F836="","",IF(VLOOKUP(F836,PROFILE!$B$6:$L$5000,11,FALSE)&lt;&gt;"OUT",VLOOKUP(F836,PROFILE!$B$6:$L$5000,9,FALSE)-NOW(),"OUT"))</f>
        <v/>
      </c>
      <c r="AA836" s="389" t="e">
        <f t="shared" si="94"/>
        <v>#VALUE!</v>
      </c>
      <c r="AB836" s="389">
        <v>836</v>
      </c>
      <c r="AE836" s="545"/>
      <c r="AF836" s="546"/>
      <c r="AH836" s="548"/>
      <c r="AI836" s="549"/>
      <c r="AK836" s="551"/>
      <c r="AL836" s="552"/>
      <c r="AN836" s="554"/>
      <c r="AO836" s="555"/>
      <c r="AP836" s="556"/>
      <c r="AQ836" s="557"/>
      <c r="AR836" s="558"/>
      <c r="AS836" s="497" t="str">
        <f t="shared" si="95"/>
        <v/>
      </c>
      <c r="AT836" s="498" t="str">
        <f t="shared" si="96"/>
        <v/>
      </c>
      <c r="AU836" s="498" t="str">
        <f t="shared" si="97"/>
        <v/>
      </c>
      <c r="AV836" s="498" t="str">
        <f t="shared" si="98"/>
        <v/>
      </c>
      <c r="AW836" s="498" t="str">
        <f t="shared" si="99"/>
        <v/>
      </c>
    </row>
    <row r="837" spans="6:49" ht="23.25" customHeight="1" x14ac:dyDescent="0.35">
      <c r="F837" s="535"/>
      <c r="G837" s="536" t="str">
        <f>IF(F837="","",IFERROR(VLOOKUP(F837,PROFILE!$B$6:$Z$1000,24,FALSE),""))</f>
        <v/>
      </c>
      <c r="H837" s="536" t="str">
        <f>IF(F837="","",IFERROR(VLOOKUP(F837,PROFILE!$B$6:$Z$1000,25,FALSE),""))</f>
        <v/>
      </c>
      <c r="I837" s="536" t="str">
        <f>IF(F837="","",IFERROR(VLOOKUP(F837,PROFILE!$B$6:$Z$1000,23,FALSE),""))</f>
        <v/>
      </c>
      <c r="J837" s="537" t="str">
        <f>IF(F837="","",IFERROR(VLOOKUP(F837,PROFILE!$B$6:$Z$1000,17,FALSE),""))</f>
        <v/>
      </c>
      <c r="K837" s="538"/>
      <c r="L837" s="539"/>
      <c r="M837" s="540"/>
      <c r="N837" s="540"/>
      <c r="O837" s="541"/>
      <c r="P837" s="539"/>
      <c r="Q837" s="540"/>
      <c r="R837" s="540"/>
      <c r="S837" s="541"/>
      <c r="T837" s="538"/>
      <c r="U837" s="539"/>
      <c r="V837" s="541"/>
      <c r="W837" s="542"/>
      <c r="X837" s="543" t="s">
        <v>103</v>
      </c>
      <c r="Y837" s="542" t="str">
        <f t="shared" si="100"/>
        <v/>
      </c>
      <c r="Z837" s="499" t="str">
        <f ca="1">IF(F837="","",IF(VLOOKUP(F837,PROFILE!$B$6:$L$5000,11,FALSE)&lt;&gt;"OUT",VLOOKUP(F837,PROFILE!$B$6:$L$5000,9,FALSE)-NOW(),"OUT"))</f>
        <v/>
      </c>
      <c r="AA837" s="389" t="e">
        <f t="shared" si="94"/>
        <v>#VALUE!</v>
      </c>
      <c r="AB837" s="389">
        <v>837</v>
      </c>
      <c r="AE837" s="545"/>
      <c r="AF837" s="546"/>
      <c r="AH837" s="548"/>
      <c r="AI837" s="549"/>
      <c r="AK837" s="551"/>
      <c r="AL837" s="552"/>
      <c r="AN837" s="554"/>
      <c r="AO837" s="555"/>
      <c r="AP837" s="556"/>
      <c r="AQ837" s="557"/>
      <c r="AR837" s="558"/>
      <c r="AS837" s="497" t="str">
        <f t="shared" si="95"/>
        <v/>
      </c>
      <c r="AT837" s="498" t="str">
        <f t="shared" si="96"/>
        <v/>
      </c>
      <c r="AU837" s="498" t="str">
        <f t="shared" si="97"/>
        <v/>
      </c>
      <c r="AV837" s="498" t="str">
        <f t="shared" si="98"/>
        <v/>
      </c>
      <c r="AW837" s="498" t="str">
        <f t="shared" si="99"/>
        <v/>
      </c>
    </row>
    <row r="838" spans="6:49" ht="23.25" customHeight="1" x14ac:dyDescent="0.35">
      <c r="F838" s="535"/>
      <c r="G838" s="536" t="str">
        <f>IF(F838="","",IFERROR(VLOOKUP(F838,PROFILE!$B$6:$Z$1000,24,FALSE),""))</f>
        <v/>
      </c>
      <c r="H838" s="536" t="str">
        <f>IF(F838="","",IFERROR(VLOOKUP(F838,PROFILE!$B$6:$Z$1000,25,FALSE),""))</f>
        <v/>
      </c>
      <c r="I838" s="536" t="str">
        <f>IF(F838="","",IFERROR(VLOOKUP(F838,PROFILE!$B$6:$Z$1000,23,FALSE),""))</f>
        <v/>
      </c>
      <c r="J838" s="537" t="str">
        <f>IF(F838="","",IFERROR(VLOOKUP(F838,PROFILE!$B$6:$Z$1000,17,FALSE),""))</f>
        <v/>
      </c>
      <c r="K838" s="538"/>
      <c r="L838" s="539"/>
      <c r="M838" s="540"/>
      <c r="N838" s="540"/>
      <c r="O838" s="541"/>
      <c r="P838" s="539"/>
      <c r="Q838" s="540"/>
      <c r="R838" s="540"/>
      <c r="S838" s="541"/>
      <c r="T838" s="538"/>
      <c r="U838" s="539"/>
      <c r="V838" s="541"/>
      <c r="W838" s="542"/>
      <c r="X838" s="543" t="s">
        <v>103</v>
      </c>
      <c r="Y838" s="542" t="str">
        <f t="shared" si="100"/>
        <v/>
      </c>
      <c r="Z838" s="499" t="str">
        <f ca="1">IF(F838="","",IF(VLOOKUP(F838,PROFILE!$B$6:$L$5000,11,FALSE)&lt;&gt;"OUT",VLOOKUP(F838,PROFILE!$B$6:$L$5000,9,FALSE)-NOW(),"OUT"))</f>
        <v/>
      </c>
      <c r="AA838" s="389" t="e">
        <f t="shared" si="94"/>
        <v>#VALUE!</v>
      </c>
      <c r="AB838" s="389">
        <v>838</v>
      </c>
      <c r="AE838" s="545"/>
      <c r="AF838" s="546"/>
      <c r="AH838" s="548"/>
      <c r="AI838" s="549"/>
      <c r="AK838" s="551"/>
      <c r="AL838" s="552"/>
      <c r="AN838" s="554"/>
      <c r="AO838" s="555"/>
      <c r="AP838" s="556"/>
      <c r="AQ838" s="557"/>
      <c r="AR838" s="558"/>
      <c r="AS838" s="497" t="str">
        <f t="shared" si="95"/>
        <v/>
      </c>
      <c r="AT838" s="498" t="str">
        <f t="shared" si="96"/>
        <v/>
      </c>
      <c r="AU838" s="498" t="str">
        <f t="shared" si="97"/>
        <v/>
      </c>
      <c r="AV838" s="498" t="str">
        <f t="shared" si="98"/>
        <v/>
      </c>
      <c r="AW838" s="498" t="str">
        <f t="shared" si="99"/>
        <v/>
      </c>
    </row>
    <row r="839" spans="6:49" ht="23.25" customHeight="1" x14ac:dyDescent="0.35">
      <c r="F839" s="535"/>
      <c r="G839" s="536" t="str">
        <f>IF(F839="","",IFERROR(VLOOKUP(F839,PROFILE!$B$6:$Z$1000,24,FALSE),""))</f>
        <v/>
      </c>
      <c r="H839" s="536" t="str">
        <f>IF(F839="","",IFERROR(VLOOKUP(F839,PROFILE!$B$6:$Z$1000,25,FALSE),""))</f>
        <v/>
      </c>
      <c r="I839" s="536" t="str">
        <f>IF(F839="","",IFERROR(VLOOKUP(F839,PROFILE!$B$6:$Z$1000,23,FALSE),""))</f>
        <v/>
      </c>
      <c r="J839" s="537" t="str">
        <f>IF(F839="","",IFERROR(VLOOKUP(F839,PROFILE!$B$6:$Z$1000,17,FALSE),""))</f>
        <v/>
      </c>
      <c r="K839" s="538"/>
      <c r="L839" s="539"/>
      <c r="M839" s="540"/>
      <c r="N839" s="540"/>
      <c r="O839" s="541"/>
      <c r="P839" s="539"/>
      <c r="Q839" s="540"/>
      <c r="R839" s="540"/>
      <c r="S839" s="541"/>
      <c r="T839" s="538"/>
      <c r="U839" s="539"/>
      <c r="V839" s="541"/>
      <c r="W839" s="542"/>
      <c r="X839" s="543" t="s">
        <v>103</v>
      </c>
      <c r="Y839" s="542" t="str">
        <f t="shared" si="100"/>
        <v/>
      </c>
      <c r="Z839" s="499" t="str">
        <f ca="1">IF(F839="","",IF(VLOOKUP(F839,PROFILE!$B$6:$L$5000,11,FALSE)&lt;&gt;"OUT",VLOOKUP(F839,PROFILE!$B$6:$L$5000,9,FALSE)-NOW(),"OUT"))</f>
        <v/>
      </c>
      <c r="AA839" s="389" t="e">
        <f t="shared" si="94"/>
        <v>#VALUE!</v>
      </c>
      <c r="AB839" s="389">
        <v>839</v>
      </c>
      <c r="AE839" s="545"/>
      <c r="AF839" s="546"/>
      <c r="AH839" s="548"/>
      <c r="AI839" s="549"/>
      <c r="AK839" s="551"/>
      <c r="AL839" s="552"/>
      <c r="AN839" s="554"/>
      <c r="AO839" s="555"/>
      <c r="AP839" s="556"/>
      <c r="AQ839" s="557"/>
      <c r="AR839" s="558"/>
      <c r="AS839" s="497" t="str">
        <f t="shared" si="95"/>
        <v/>
      </c>
      <c r="AT839" s="498" t="str">
        <f t="shared" si="96"/>
        <v/>
      </c>
      <c r="AU839" s="498" t="str">
        <f t="shared" si="97"/>
        <v/>
      </c>
      <c r="AV839" s="498" t="str">
        <f t="shared" si="98"/>
        <v/>
      </c>
      <c r="AW839" s="498" t="str">
        <f t="shared" si="99"/>
        <v/>
      </c>
    </row>
    <row r="840" spans="6:49" ht="23.25" customHeight="1" x14ac:dyDescent="0.35">
      <c r="F840" s="535"/>
      <c r="G840" s="536" t="str">
        <f>IF(F840="","",IFERROR(VLOOKUP(F840,PROFILE!$B$6:$Z$1000,24,FALSE),""))</f>
        <v/>
      </c>
      <c r="H840" s="536" t="str">
        <f>IF(F840="","",IFERROR(VLOOKUP(F840,PROFILE!$B$6:$Z$1000,25,FALSE),""))</f>
        <v/>
      </c>
      <c r="I840" s="536" t="str">
        <f>IF(F840="","",IFERROR(VLOOKUP(F840,PROFILE!$B$6:$Z$1000,23,FALSE),""))</f>
        <v/>
      </c>
      <c r="J840" s="537" t="str">
        <f>IF(F840="","",IFERROR(VLOOKUP(F840,PROFILE!$B$6:$Z$1000,17,FALSE),""))</f>
        <v/>
      </c>
      <c r="K840" s="538"/>
      <c r="L840" s="539"/>
      <c r="M840" s="540"/>
      <c r="N840" s="540"/>
      <c r="O840" s="541"/>
      <c r="P840" s="539"/>
      <c r="Q840" s="540"/>
      <c r="R840" s="540"/>
      <c r="S840" s="541"/>
      <c r="T840" s="538"/>
      <c r="U840" s="539"/>
      <c r="V840" s="541"/>
      <c r="W840" s="542"/>
      <c r="X840" s="543" t="s">
        <v>103</v>
      </c>
      <c r="Y840" s="542" t="str">
        <f t="shared" si="100"/>
        <v/>
      </c>
      <c r="Z840" s="499" t="str">
        <f ca="1">IF(F840="","",IF(VLOOKUP(F840,PROFILE!$B$6:$L$5000,11,FALSE)&lt;&gt;"OUT",VLOOKUP(F840,PROFILE!$B$6:$L$5000,9,FALSE)-NOW(),"OUT"))</f>
        <v/>
      </c>
      <c r="AA840" s="389" t="e">
        <f t="shared" si="94"/>
        <v>#VALUE!</v>
      </c>
      <c r="AB840" s="389">
        <v>840</v>
      </c>
      <c r="AE840" s="545"/>
      <c r="AF840" s="546"/>
      <c r="AH840" s="548"/>
      <c r="AI840" s="549"/>
      <c r="AK840" s="551"/>
      <c r="AL840" s="552"/>
      <c r="AN840" s="554"/>
      <c r="AO840" s="555"/>
      <c r="AP840" s="556"/>
      <c r="AQ840" s="557"/>
      <c r="AR840" s="558"/>
      <c r="AS840" s="497" t="str">
        <f t="shared" si="95"/>
        <v/>
      </c>
      <c r="AT840" s="498" t="str">
        <f t="shared" si="96"/>
        <v/>
      </c>
      <c r="AU840" s="498" t="str">
        <f t="shared" si="97"/>
        <v/>
      </c>
      <c r="AV840" s="498" t="str">
        <f t="shared" si="98"/>
        <v/>
      </c>
      <c r="AW840" s="498" t="str">
        <f t="shared" si="99"/>
        <v/>
      </c>
    </row>
    <row r="841" spans="6:49" ht="23.25" customHeight="1" x14ac:dyDescent="0.35">
      <c r="F841" s="535"/>
      <c r="G841" s="536" t="str">
        <f>IF(F841="","",IFERROR(VLOOKUP(F841,PROFILE!$B$6:$Z$1000,24,FALSE),""))</f>
        <v/>
      </c>
      <c r="H841" s="536" t="str">
        <f>IF(F841="","",IFERROR(VLOOKUP(F841,PROFILE!$B$6:$Z$1000,25,FALSE),""))</f>
        <v/>
      </c>
      <c r="I841" s="536" t="str">
        <f>IF(F841="","",IFERROR(VLOOKUP(F841,PROFILE!$B$6:$Z$1000,23,FALSE),""))</f>
        <v/>
      </c>
      <c r="J841" s="537" t="str">
        <f>IF(F841="","",IFERROR(VLOOKUP(F841,PROFILE!$B$6:$Z$1000,17,FALSE),""))</f>
        <v/>
      </c>
      <c r="K841" s="538"/>
      <c r="L841" s="539"/>
      <c r="M841" s="540"/>
      <c r="N841" s="540"/>
      <c r="O841" s="541"/>
      <c r="P841" s="539"/>
      <c r="Q841" s="540"/>
      <c r="R841" s="540"/>
      <c r="S841" s="541"/>
      <c r="T841" s="538"/>
      <c r="U841" s="539"/>
      <c r="V841" s="541"/>
      <c r="W841" s="542"/>
      <c r="X841" s="543" t="s">
        <v>103</v>
      </c>
      <c r="Y841" s="542" t="str">
        <f t="shared" si="100"/>
        <v/>
      </c>
      <c r="Z841" s="499" t="str">
        <f ca="1">IF(F841="","",IF(VLOOKUP(F841,PROFILE!$B$6:$L$5000,11,FALSE)&lt;&gt;"OUT",VLOOKUP(F841,PROFILE!$B$6:$L$5000,9,FALSE)-NOW(),"OUT"))</f>
        <v/>
      </c>
      <c r="AA841" s="389" t="e">
        <f t="shared" si="94"/>
        <v>#VALUE!</v>
      </c>
      <c r="AB841" s="389">
        <v>841</v>
      </c>
      <c r="AE841" s="545"/>
      <c r="AF841" s="546"/>
      <c r="AH841" s="548"/>
      <c r="AI841" s="549"/>
      <c r="AK841" s="551"/>
      <c r="AL841" s="552"/>
      <c r="AN841" s="554"/>
      <c r="AO841" s="555"/>
      <c r="AP841" s="556"/>
      <c r="AQ841" s="557"/>
      <c r="AR841" s="558"/>
      <c r="AS841" s="497" t="str">
        <f t="shared" si="95"/>
        <v/>
      </c>
      <c r="AT841" s="498" t="str">
        <f t="shared" si="96"/>
        <v/>
      </c>
      <c r="AU841" s="498" t="str">
        <f t="shared" si="97"/>
        <v/>
      </c>
      <c r="AV841" s="498" t="str">
        <f t="shared" si="98"/>
        <v/>
      </c>
      <c r="AW841" s="498" t="str">
        <f t="shared" si="99"/>
        <v/>
      </c>
    </row>
    <row r="842" spans="6:49" ht="23.25" customHeight="1" x14ac:dyDescent="0.35">
      <c r="F842" s="535"/>
      <c r="G842" s="536" t="str">
        <f>IF(F842="","",IFERROR(VLOOKUP(F842,PROFILE!$B$6:$Z$1000,24,FALSE),""))</f>
        <v/>
      </c>
      <c r="H842" s="536" t="str">
        <f>IF(F842="","",IFERROR(VLOOKUP(F842,PROFILE!$B$6:$Z$1000,25,FALSE),""))</f>
        <v/>
      </c>
      <c r="I842" s="536" t="str">
        <f>IF(F842="","",IFERROR(VLOOKUP(F842,PROFILE!$B$6:$Z$1000,23,FALSE),""))</f>
        <v/>
      </c>
      <c r="J842" s="537" t="str">
        <f>IF(F842="","",IFERROR(VLOOKUP(F842,PROFILE!$B$6:$Z$1000,17,FALSE),""))</f>
        <v/>
      </c>
      <c r="K842" s="538"/>
      <c r="L842" s="539"/>
      <c r="M842" s="540"/>
      <c r="N842" s="540"/>
      <c r="O842" s="541"/>
      <c r="P842" s="539"/>
      <c r="Q842" s="540"/>
      <c r="R842" s="540"/>
      <c r="S842" s="541"/>
      <c r="T842" s="538"/>
      <c r="U842" s="539"/>
      <c r="V842" s="541"/>
      <c r="W842" s="542"/>
      <c r="X842" s="543" t="s">
        <v>103</v>
      </c>
      <c r="Y842" s="542" t="str">
        <f t="shared" si="100"/>
        <v/>
      </c>
      <c r="Z842" s="499" t="str">
        <f ca="1">IF(F842="","",IF(VLOOKUP(F842,PROFILE!$B$6:$L$5000,11,FALSE)&lt;&gt;"OUT",VLOOKUP(F842,PROFILE!$B$6:$L$5000,9,FALSE)-NOW(),"OUT"))</f>
        <v/>
      </c>
      <c r="AA842" s="389" t="e">
        <f t="shared" si="94"/>
        <v>#VALUE!</v>
      </c>
      <c r="AB842" s="389">
        <v>842</v>
      </c>
      <c r="AE842" s="545"/>
      <c r="AF842" s="546"/>
      <c r="AH842" s="548"/>
      <c r="AI842" s="549"/>
      <c r="AK842" s="551"/>
      <c r="AL842" s="552"/>
      <c r="AN842" s="554"/>
      <c r="AO842" s="555"/>
      <c r="AP842" s="556"/>
      <c r="AQ842" s="557"/>
      <c r="AR842" s="558"/>
      <c r="AS842" s="497" t="str">
        <f t="shared" si="95"/>
        <v/>
      </c>
      <c r="AT842" s="498" t="str">
        <f t="shared" si="96"/>
        <v/>
      </c>
      <c r="AU842" s="498" t="str">
        <f t="shared" si="97"/>
        <v/>
      </c>
      <c r="AV842" s="498" t="str">
        <f t="shared" si="98"/>
        <v/>
      </c>
      <c r="AW842" s="498" t="str">
        <f t="shared" si="99"/>
        <v/>
      </c>
    </row>
    <row r="843" spans="6:49" ht="23.25" customHeight="1" x14ac:dyDescent="0.35">
      <c r="F843" s="535"/>
      <c r="G843" s="536" t="str">
        <f>IF(F843="","",IFERROR(VLOOKUP(F843,PROFILE!$B$6:$Z$1000,24,FALSE),""))</f>
        <v/>
      </c>
      <c r="H843" s="536" t="str">
        <f>IF(F843="","",IFERROR(VLOOKUP(F843,PROFILE!$B$6:$Z$1000,25,FALSE),""))</f>
        <v/>
      </c>
      <c r="I843" s="536" t="str">
        <f>IF(F843="","",IFERROR(VLOOKUP(F843,PROFILE!$B$6:$Z$1000,23,FALSE),""))</f>
        <v/>
      </c>
      <c r="J843" s="537" t="str">
        <f>IF(F843="","",IFERROR(VLOOKUP(F843,PROFILE!$B$6:$Z$1000,17,FALSE),""))</f>
        <v/>
      </c>
      <c r="K843" s="538"/>
      <c r="L843" s="539"/>
      <c r="M843" s="540"/>
      <c r="N843" s="540"/>
      <c r="O843" s="541"/>
      <c r="P843" s="539"/>
      <c r="Q843" s="540"/>
      <c r="R843" s="540"/>
      <c r="S843" s="541"/>
      <c r="T843" s="538"/>
      <c r="U843" s="539"/>
      <c r="V843" s="541"/>
      <c r="W843" s="542"/>
      <c r="X843" s="543" t="s">
        <v>103</v>
      </c>
      <c r="Y843" s="542" t="str">
        <f t="shared" si="100"/>
        <v/>
      </c>
      <c r="Z843" s="499" t="str">
        <f ca="1">IF(F843="","",IF(VLOOKUP(F843,PROFILE!$B$6:$L$5000,11,FALSE)&lt;&gt;"OUT",VLOOKUP(F843,PROFILE!$B$6:$L$5000,9,FALSE)-NOW(),"OUT"))</f>
        <v/>
      </c>
      <c r="AA843" s="389" t="e">
        <f t="shared" si="94"/>
        <v>#VALUE!</v>
      </c>
      <c r="AB843" s="389">
        <v>843</v>
      </c>
      <c r="AE843" s="545"/>
      <c r="AF843" s="546"/>
      <c r="AH843" s="548"/>
      <c r="AI843" s="549"/>
      <c r="AK843" s="551"/>
      <c r="AL843" s="552"/>
      <c r="AN843" s="554"/>
      <c r="AO843" s="555"/>
      <c r="AP843" s="556"/>
      <c r="AQ843" s="557"/>
      <c r="AR843" s="558"/>
      <c r="AS843" s="497" t="str">
        <f t="shared" si="95"/>
        <v/>
      </c>
      <c r="AT843" s="498" t="str">
        <f t="shared" si="96"/>
        <v/>
      </c>
      <c r="AU843" s="498" t="str">
        <f t="shared" si="97"/>
        <v/>
      </c>
      <c r="AV843" s="498" t="str">
        <f t="shared" si="98"/>
        <v/>
      </c>
      <c r="AW843" s="498" t="str">
        <f t="shared" si="99"/>
        <v/>
      </c>
    </row>
    <row r="844" spans="6:49" ht="23.25" customHeight="1" x14ac:dyDescent="0.35">
      <c r="F844" s="535"/>
      <c r="G844" s="536" t="str">
        <f>IF(F844="","",IFERROR(VLOOKUP(F844,PROFILE!$B$6:$Z$1000,24,FALSE),""))</f>
        <v/>
      </c>
      <c r="H844" s="536" t="str">
        <f>IF(F844="","",IFERROR(VLOOKUP(F844,PROFILE!$B$6:$Z$1000,25,FALSE),""))</f>
        <v/>
      </c>
      <c r="I844" s="536" t="str">
        <f>IF(F844="","",IFERROR(VLOOKUP(F844,PROFILE!$B$6:$Z$1000,23,FALSE),""))</f>
        <v/>
      </c>
      <c r="J844" s="537" t="str">
        <f>IF(F844="","",IFERROR(VLOOKUP(F844,PROFILE!$B$6:$Z$1000,17,FALSE),""))</f>
        <v/>
      </c>
      <c r="K844" s="538"/>
      <c r="L844" s="539"/>
      <c r="M844" s="540"/>
      <c r="N844" s="540"/>
      <c r="O844" s="541"/>
      <c r="P844" s="539"/>
      <c r="Q844" s="540"/>
      <c r="R844" s="540"/>
      <c r="S844" s="541"/>
      <c r="T844" s="538"/>
      <c r="U844" s="539"/>
      <c r="V844" s="541"/>
      <c r="W844" s="542"/>
      <c r="X844" s="543" t="s">
        <v>103</v>
      </c>
      <c r="Y844" s="542" t="str">
        <f t="shared" si="100"/>
        <v/>
      </c>
      <c r="Z844" s="499" t="str">
        <f ca="1">IF(F844="","",IF(VLOOKUP(F844,PROFILE!$B$6:$L$5000,11,FALSE)&lt;&gt;"OUT",VLOOKUP(F844,PROFILE!$B$6:$L$5000,9,FALSE)-NOW(),"OUT"))</f>
        <v/>
      </c>
      <c r="AA844" s="389" t="e">
        <f t="shared" ref="AA844:AA907" si="101">IFERROR(VALUE(RIGHT(I844,4)),IFERROR(VALUE(RIGHT(I844,3)),VALUE(RIGHT(I844,2))))</f>
        <v>#VALUE!</v>
      </c>
      <c r="AB844" s="389">
        <v>844</v>
      </c>
      <c r="AE844" s="545"/>
      <c r="AF844" s="546"/>
      <c r="AH844" s="548"/>
      <c r="AI844" s="549"/>
      <c r="AK844" s="551"/>
      <c r="AL844" s="552"/>
      <c r="AN844" s="554"/>
      <c r="AO844" s="555"/>
      <c r="AP844" s="556"/>
      <c r="AQ844" s="557"/>
      <c r="AR844" s="558"/>
      <c r="AS844" s="497" t="str">
        <f t="shared" ref="AS844:AS907" si="102">IF(K844="","",K844)</f>
        <v/>
      </c>
      <c r="AT844" s="498" t="str">
        <f t="shared" ref="AT844:AT907" si="103">IF(L844="","",MAX(L844:O844))</f>
        <v/>
      </c>
      <c r="AU844" s="498" t="str">
        <f t="shared" ref="AU844:AU907" si="104">IF(P844="","",MAX(P844:S844))</f>
        <v/>
      </c>
      <c r="AV844" s="498" t="str">
        <f t="shared" ref="AV844:AV907" si="105">IF(T844="","",T844)</f>
        <v/>
      </c>
      <c r="AW844" s="498" t="str">
        <f t="shared" ref="AW844:AW907" si="106">IF(P844="","",MAX(U844:W844))</f>
        <v/>
      </c>
    </row>
    <row r="845" spans="6:49" ht="23.25" customHeight="1" x14ac:dyDescent="0.35">
      <c r="F845" s="535"/>
      <c r="G845" s="536" t="str">
        <f>IF(F845="","",IFERROR(VLOOKUP(F845,PROFILE!$B$6:$Z$1000,24,FALSE),""))</f>
        <v/>
      </c>
      <c r="H845" s="536" t="str">
        <f>IF(F845="","",IFERROR(VLOOKUP(F845,PROFILE!$B$6:$Z$1000,25,FALSE),""))</f>
        <v/>
      </c>
      <c r="I845" s="536" t="str">
        <f>IF(F845="","",IFERROR(VLOOKUP(F845,PROFILE!$B$6:$Z$1000,23,FALSE),""))</f>
        <v/>
      </c>
      <c r="J845" s="537" t="str">
        <f>IF(F845="","",IFERROR(VLOOKUP(F845,PROFILE!$B$6:$Z$1000,17,FALSE),""))</f>
        <v/>
      </c>
      <c r="K845" s="538"/>
      <c r="L845" s="539"/>
      <c r="M845" s="540"/>
      <c r="N845" s="540"/>
      <c r="O845" s="541"/>
      <c r="P845" s="539"/>
      <c r="Q845" s="540"/>
      <c r="R845" s="540"/>
      <c r="S845" s="541"/>
      <c r="T845" s="538"/>
      <c r="U845" s="539"/>
      <c r="V845" s="541"/>
      <c r="W845" s="542"/>
      <c r="X845" s="543" t="s">
        <v>103</v>
      </c>
      <c r="Y845" s="542" t="str">
        <f t="shared" si="100"/>
        <v/>
      </c>
      <c r="Z845" s="499" t="str">
        <f ca="1">IF(F845="","",IF(VLOOKUP(F845,PROFILE!$B$6:$L$5000,11,FALSE)&lt;&gt;"OUT",VLOOKUP(F845,PROFILE!$B$6:$L$5000,9,FALSE)-NOW(),"OUT"))</f>
        <v/>
      </c>
      <c r="AA845" s="389" t="e">
        <f t="shared" si="101"/>
        <v>#VALUE!</v>
      </c>
      <c r="AB845" s="389">
        <v>845</v>
      </c>
      <c r="AE845" s="545"/>
      <c r="AF845" s="546"/>
      <c r="AH845" s="548"/>
      <c r="AI845" s="549"/>
      <c r="AK845" s="551"/>
      <c r="AL845" s="552"/>
      <c r="AN845" s="554"/>
      <c r="AO845" s="555"/>
      <c r="AP845" s="556"/>
      <c r="AQ845" s="557"/>
      <c r="AR845" s="558"/>
      <c r="AS845" s="497" t="str">
        <f t="shared" si="102"/>
        <v/>
      </c>
      <c r="AT845" s="498" t="str">
        <f t="shared" si="103"/>
        <v/>
      </c>
      <c r="AU845" s="498" t="str">
        <f t="shared" si="104"/>
        <v/>
      </c>
      <c r="AV845" s="498" t="str">
        <f t="shared" si="105"/>
        <v/>
      </c>
      <c r="AW845" s="498" t="str">
        <f t="shared" si="106"/>
        <v/>
      </c>
    </row>
    <row r="846" spans="6:49" ht="23.25" customHeight="1" x14ac:dyDescent="0.35">
      <c r="F846" s="535"/>
      <c r="G846" s="536" t="str">
        <f>IF(F846="","",IFERROR(VLOOKUP(F846,PROFILE!$B$6:$Z$1000,24,FALSE),""))</f>
        <v/>
      </c>
      <c r="H846" s="536" t="str">
        <f>IF(F846="","",IFERROR(VLOOKUP(F846,PROFILE!$B$6:$Z$1000,25,FALSE),""))</f>
        <v/>
      </c>
      <c r="I846" s="536" t="str">
        <f>IF(F846="","",IFERROR(VLOOKUP(F846,PROFILE!$B$6:$Z$1000,23,FALSE),""))</f>
        <v/>
      </c>
      <c r="J846" s="537" t="str">
        <f>IF(F846="","",IFERROR(VLOOKUP(F846,PROFILE!$B$6:$Z$1000,17,FALSE),""))</f>
        <v/>
      </c>
      <c r="K846" s="538"/>
      <c r="L846" s="539"/>
      <c r="M846" s="540"/>
      <c r="N846" s="540"/>
      <c r="O846" s="541"/>
      <c r="P846" s="539"/>
      <c r="Q846" s="540"/>
      <c r="R846" s="540"/>
      <c r="S846" s="541"/>
      <c r="T846" s="538"/>
      <c r="U846" s="539"/>
      <c r="V846" s="541"/>
      <c r="W846" s="542"/>
      <c r="X846" s="543" t="s">
        <v>103</v>
      </c>
      <c r="Y846" s="542" t="str">
        <f t="shared" si="100"/>
        <v/>
      </c>
      <c r="Z846" s="499" t="str">
        <f ca="1">IF(F846="","",IF(VLOOKUP(F846,PROFILE!$B$6:$L$5000,11,FALSE)&lt;&gt;"OUT",VLOOKUP(F846,PROFILE!$B$6:$L$5000,9,FALSE)-NOW(),"OUT"))</f>
        <v/>
      </c>
      <c r="AA846" s="389" t="e">
        <f t="shared" si="101"/>
        <v>#VALUE!</v>
      </c>
      <c r="AB846" s="389">
        <v>846</v>
      </c>
      <c r="AE846" s="545"/>
      <c r="AF846" s="546"/>
      <c r="AH846" s="548"/>
      <c r="AI846" s="549"/>
      <c r="AK846" s="551"/>
      <c r="AL846" s="552"/>
      <c r="AN846" s="554"/>
      <c r="AO846" s="555"/>
      <c r="AP846" s="556"/>
      <c r="AQ846" s="557"/>
      <c r="AR846" s="558"/>
      <c r="AS846" s="497" t="str">
        <f t="shared" si="102"/>
        <v/>
      </c>
      <c r="AT846" s="498" t="str">
        <f t="shared" si="103"/>
        <v/>
      </c>
      <c r="AU846" s="498" t="str">
        <f t="shared" si="104"/>
        <v/>
      </c>
      <c r="AV846" s="498" t="str">
        <f t="shared" si="105"/>
        <v/>
      </c>
      <c r="AW846" s="498" t="str">
        <f t="shared" si="106"/>
        <v/>
      </c>
    </row>
    <row r="847" spans="6:49" ht="23.25" customHeight="1" x14ac:dyDescent="0.35">
      <c r="F847" s="535"/>
      <c r="G847" s="536" t="str">
        <f>IF(F847="","",IFERROR(VLOOKUP(F847,PROFILE!$B$6:$Z$1000,24,FALSE),""))</f>
        <v/>
      </c>
      <c r="H847" s="536" t="str">
        <f>IF(F847="","",IFERROR(VLOOKUP(F847,PROFILE!$B$6:$Z$1000,25,FALSE),""))</f>
        <v/>
      </c>
      <c r="I847" s="536" t="str">
        <f>IF(F847="","",IFERROR(VLOOKUP(F847,PROFILE!$B$6:$Z$1000,23,FALSE),""))</f>
        <v/>
      </c>
      <c r="J847" s="537" t="str">
        <f>IF(F847="","",IFERROR(VLOOKUP(F847,PROFILE!$B$6:$Z$1000,17,FALSE),""))</f>
        <v/>
      </c>
      <c r="K847" s="538"/>
      <c r="L847" s="539"/>
      <c r="M847" s="540"/>
      <c r="N847" s="540"/>
      <c r="O847" s="541"/>
      <c r="P847" s="539"/>
      <c r="Q847" s="540"/>
      <c r="R847" s="540"/>
      <c r="S847" s="541"/>
      <c r="T847" s="538"/>
      <c r="U847" s="539"/>
      <c r="V847" s="541"/>
      <c r="W847" s="542"/>
      <c r="X847" s="543" t="s">
        <v>103</v>
      </c>
      <c r="Y847" s="542" t="str">
        <f t="shared" si="100"/>
        <v/>
      </c>
      <c r="Z847" s="499" t="str">
        <f ca="1">IF(F847="","",IF(VLOOKUP(F847,PROFILE!$B$6:$L$5000,11,FALSE)&lt;&gt;"OUT",VLOOKUP(F847,PROFILE!$B$6:$L$5000,9,FALSE)-NOW(),"OUT"))</f>
        <v/>
      </c>
      <c r="AA847" s="389" t="e">
        <f t="shared" si="101"/>
        <v>#VALUE!</v>
      </c>
      <c r="AB847" s="389">
        <v>847</v>
      </c>
      <c r="AE847" s="545"/>
      <c r="AF847" s="546"/>
      <c r="AH847" s="548"/>
      <c r="AI847" s="549"/>
      <c r="AK847" s="551"/>
      <c r="AL847" s="552"/>
      <c r="AN847" s="554"/>
      <c r="AO847" s="555"/>
      <c r="AP847" s="556"/>
      <c r="AQ847" s="557"/>
      <c r="AR847" s="558"/>
      <c r="AS847" s="497" t="str">
        <f t="shared" si="102"/>
        <v/>
      </c>
      <c r="AT847" s="498" t="str">
        <f t="shared" si="103"/>
        <v/>
      </c>
      <c r="AU847" s="498" t="str">
        <f t="shared" si="104"/>
        <v/>
      </c>
      <c r="AV847" s="498" t="str">
        <f t="shared" si="105"/>
        <v/>
      </c>
      <c r="AW847" s="498" t="str">
        <f t="shared" si="106"/>
        <v/>
      </c>
    </row>
    <row r="848" spans="6:49" ht="23.25" customHeight="1" x14ac:dyDescent="0.35">
      <c r="F848" s="535"/>
      <c r="G848" s="536" t="str">
        <f>IF(F848="","",IFERROR(VLOOKUP(F848,PROFILE!$B$6:$Z$1000,24,FALSE),""))</f>
        <v/>
      </c>
      <c r="H848" s="536" t="str">
        <f>IF(F848="","",IFERROR(VLOOKUP(F848,PROFILE!$B$6:$Z$1000,25,FALSE),""))</f>
        <v/>
      </c>
      <c r="I848" s="536" t="str">
        <f>IF(F848="","",IFERROR(VLOOKUP(F848,PROFILE!$B$6:$Z$1000,23,FALSE),""))</f>
        <v/>
      </c>
      <c r="J848" s="537" t="str">
        <f>IF(F848="","",IFERROR(VLOOKUP(F848,PROFILE!$B$6:$Z$1000,17,FALSE),""))</f>
        <v/>
      </c>
      <c r="K848" s="538"/>
      <c r="L848" s="539"/>
      <c r="M848" s="540"/>
      <c r="N848" s="540"/>
      <c r="O848" s="541"/>
      <c r="P848" s="539"/>
      <c r="Q848" s="540"/>
      <c r="R848" s="540"/>
      <c r="S848" s="541"/>
      <c r="T848" s="538"/>
      <c r="U848" s="539"/>
      <c r="V848" s="541"/>
      <c r="W848" s="542"/>
      <c r="X848" s="543" t="s">
        <v>103</v>
      </c>
      <c r="Y848" s="542" t="str">
        <f t="shared" si="100"/>
        <v/>
      </c>
      <c r="Z848" s="499" t="str">
        <f ca="1">IF(F848="","",IF(VLOOKUP(F848,PROFILE!$B$6:$L$5000,11,FALSE)&lt;&gt;"OUT",VLOOKUP(F848,PROFILE!$B$6:$L$5000,9,FALSE)-NOW(),"OUT"))</f>
        <v/>
      </c>
      <c r="AA848" s="389" t="e">
        <f t="shared" si="101"/>
        <v>#VALUE!</v>
      </c>
      <c r="AB848" s="389">
        <v>848</v>
      </c>
      <c r="AE848" s="545"/>
      <c r="AF848" s="546"/>
      <c r="AH848" s="548"/>
      <c r="AI848" s="549"/>
      <c r="AK848" s="551"/>
      <c r="AL848" s="552"/>
      <c r="AN848" s="554"/>
      <c r="AO848" s="555"/>
      <c r="AP848" s="556"/>
      <c r="AQ848" s="557"/>
      <c r="AR848" s="558"/>
      <c r="AS848" s="497" t="str">
        <f t="shared" si="102"/>
        <v/>
      </c>
      <c r="AT848" s="498" t="str">
        <f t="shared" si="103"/>
        <v/>
      </c>
      <c r="AU848" s="498" t="str">
        <f t="shared" si="104"/>
        <v/>
      </c>
      <c r="AV848" s="498" t="str">
        <f t="shared" si="105"/>
        <v/>
      </c>
      <c r="AW848" s="498" t="str">
        <f t="shared" si="106"/>
        <v/>
      </c>
    </row>
    <row r="849" spans="6:49" ht="23.25" customHeight="1" x14ac:dyDescent="0.35">
      <c r="F849" s="535"/>
      <c r="G849" s="536" t="str">
        <f>IF(F849="","",IFERROR(VLOOKUP(F849,PROFILE!$B$6:$Z$1000,24,FALSE),""))</f>
        <v/>
      </c>
      <c r="H849" s="536" t="str">
        <f>IF(F849="","",IFERROR(VLOOKUP(F849,PROFILE!$B$6:$Z$1000,25,FALSE),""))</f>
        <v/>
      </c>
      <c r="I849" s="536" t="str">
        <f>IF(F849="","",IFERROR(VLOOKUP(F849,PROFILE!$B$6:$Z$1000,23,FALSE),""))</f>
        <v/>
      </c>
      <c r="J849" s="537" t="str">
        <f>IF(F849="","",IFERROR(VLOOKUP(F849,PROFILE!$B$6:$Z$1000,17,FALSE),""))</f>
        <v/>
      </c>
      <c r="K849" s="538"/>
      <c r="L849" s="539"/>
      <c r="M849" s="540"/>
      <c r="N849" s="540"/>
      <c r="O849" s="541"/>
      <c r="P849" s="539"/>
      <c r="Q849" s="540"/>
      <c r="R849" s="540"/>
      <c r="S849" s="541"/>
      <c r="T849" s="538"/>
      <c r="U849" s="539"/>
      <c r="V849" s="541"/>
      <c r="W849" s="542"/>
      <c r="X849" s="543" t="s">
        <v>103</v>
      </c>
      <c r="Y849" s="542" t="str">
        <f t="shared" si="100"/>
        <v/>
      </c>
      <c r="Z849" s="499" t="str">
        <f ca="1">IF(F849="","",IF(VLOOKUP(F849,PROFILE!$B$6:$L$5000,11,FALSE)&lt;&gt;"OUT",VLOOKUP(F849,PROFILE!$B$6:$L$5000,9,FALSE)-NOW(),"OUT"))</f>
        <v/>
      </c>
      <c r="AA849" s="389" t="e">
        <f t="shared" si="101"/>
        <v>#VALUE!</v>
      </c>
      <c r="AB849" s="389">
        <v>849</v>
      </c>
      <c r="AE849" s="545"/>
      <c r="AF849" s="546"/>
      <c r="AH849" s="548"/>
      <c r="AI849" s="549"/>
      <c r="AK849" s="551"/>
      <c r="AL849" s="552"/>
      <c r="AN849" s="554"/>
      <c r="AO849" s="555"/>
      <c r="AP849" s="556"/>
      <c r="AQ849" s="557"/>
      <c r="AR849" s="558"/>
      <c r="AS849" s="497" t="str">
        <f t="shared" si="102"/>
        <v/>
      </c>
      <c r="AT849" s="498" t="str">
        <f t="shared" si="103"/>
        <v/>
      </c>
      <c r="AU849" s="498" t="str">
        <f t="shared" si="104"/>
        <v/>
      </c>
      <c r="AV849" s="498" t="str">
        <f t="shared" si="105"/>
        <v/>
      </c>
      <c r="AW849" s="498" t="str">
        <f t="shared" si="106"/>
        <v/>
      </c>
    </row>
    <row r="850" spans="6:49" ht="23.25" customHeight="1" x14ac:dyDescent="0.35">
      <c r="F850" s="535"/>
      <c r="G850" s="536" t="str">
        <f>IF(F850="","",IFERROR(VLOOKUP(F850,PROFILE!$B$6:$Z$1000,24,FALSE),""))</f>
        <v/>
      </c>
      <c r="H850" s="536" t="str">
        <f>IF(F850="","",IFERROR(VLOOKUP(F850,PROFILE!$B$6:$Z$1000,25,FALSE),""))</f>
        <v/>
      </c>
      <c r="I850" s="536" t="str">
        <f>IF(F850="","",IFERROR(VLOOKUP(F850,PROFILE!$B$6:$Z$1000,23,FALSE),""))</f>
        <v/>
      </c>
      <c r="J850" s="537" t="str">
        <f>IF(F850="","",IFERROR(VLOOKUP(F850,PROFILE!$B$6:$Z$1000,17,FALSE),""))</f>
        <v/>
      </c>
      <c r="K850" s="538"/>
      <c r="L850" s="539"/>
      <c r="M850" s="540"/>
      <c r="N850" s="540"/>
      <c r="O850" s="541"/>
      <c r="P850" s="539"/>
      <c r="Q850" s="540"/>
      <c r="R850" s="540"/>
      <c r="S850" s="541"/>
      <c r="T850" s="538"/>
      <c r="U850" s="539"/>
      <c r="V850" s="541"/>
      <c r="W850" s="542"/>
      <c r="X850" s="543" t="s">
        <v>103</v>
      </c>
      <c r="Y850" s="542" t="str">
        <f t="shared" si="100"/>
        <v/>
      </c>
      <c r="Z850" s="499" t="str">
        <f ca="1">IF(F850="","",IF(VLOOKUP(F850,PROFILE!$B$6:$L$5000,11,FALSE)&lt;&gt;"OUT",VLOOKUP(F850,PROFILE!$B$6:$L$5000,9,FALSE)-NOW(),"OUT"))</f>
        <v/>
      </c>
      <c r="AA850" s="389" t="e">
        <f t="shared" si="101"/>
        <v>#VALUE!</v>
      </c>
      <c r="AB850" s="389">
        <v>850</v>
      </c>
      <c r="AE850" s="545"/>
      <c r="AF850" s="546"/>
      <c r="AH850" s="548"/>
      <c r="AI850" s="549"/>
      <c r="AK850" s="551"/>
      <c r="AL850" s="552"/>
      <c r="AN850" s="554"/>
      <c r="AO850" s="555"/>
      <c r="AP850" s="556"/>
      <c r="AQ850" s="557"/>
      <c r="AR850" s="558"/>
      <c r="AS850" s="497" t="str">
        <f t="shared" si="102"/>
        <v/>
      </c>
      <c r="AT850" s="498" t="str">
        <f t="shared" si="103"/>
        <v/>
      </c>
      <c r="AU850" s="498" t="str">
        <f t="shared" si="104"/>
        <v/>
      </c>
      <c r="AV850" s="498" t="str">
        <f t="shared" si="105"/>
        <v/>
      </c>
      <c r="AW850" s="498" t="str">
        <f t="shared" si="106"/>
        <v/>
      </c>
    </row>
    <row r="851" spans="6:49" ht="23.25" customHeight="1" x14ac:dyDescent="0.35">
      <c r="F851" s="535"/>
      <c r="G851" s="536" t="str">
        <f>IF(F851="","",IFERROR(VLOOKUP(F851,PROFILE!$B$6:$Z$1000,24,FALSE),""))</f>
        <v/>
      </c>
      <c r="H851" s="536" t="str">
        <f>IF(F851="","",IFERROR(VLOOKUP(F851,PROFILE!$B$6:$Z$1000,25,FALSE),""))</f>
        <v/>
      </c>
      <c r="I851" s="536" t="str">
        <f>IF(F851="","",IFERROR(VLOOKUP(F851,PROFILE!$B$6:$Z$1000,23,FALSE),""))</f>
        <v/>
      </c>
      <c r="J851" s="537" t="str">
        <f>IF(F851="","",IFERROR(VLOOKUP(F851,PROFILE!$B$6:$Z$1000,17,FALSE),""))</f>
        <v/>
      </c>
      <c r="K851" s="538"/>
      <c r="L851" s="539"/>
      <c r="M851" s="540"/>
      <c r="N851" s="540"/>
      <c r="O851" s="541"/>
      <c r="P851" s="539"/>
      <c r="Q851" s="540"/>
      <c r="R851" s="540"/>
      <c r="S851" s="541"/>
      <c r="T851" s="538"/>
      <c r="U851" s="539"/>
      <c r="V851" s="541"/>
      <c r="W851" s="542"/>
      <c r="X851" s="543" t="s">
        <v>103</v>
      </c>
      <c r="Y851" s="542" t="str">
        <f t="shared" si="100"/>
        <v/>
      </c>
      <c r="Z851" s="499" t="str">
        <f ca="1">IF(F851="","",IF(VLOOKUP(F851,PROFILE!$B$6:$L$5000,11,FALSE)&lt;&gt;"OUT",VLOOKUP(F851,PROFILE!$B$6:$L$5000,9,FALSE)-NOW(),"OUT"))</f>
        <v/>
      </c>
      <c r="AA851" s="389" t="e">
        <f t="shared" si="101"/>
        <v>#VALUE!</v>
      </c>
      <c r="AB851" s="389">
        <v>851</v>
      </c>
      <c r="AE851" s="545"/>
      <c r="AF851" s="546"/>
      <c r="AH851" s="548"/>
      <c r="AI851" s="549"/>
      <c r="AK851" s="551"/>
      <c r="AL851" s="552"/>
      <c r="AN851" s="554"/>
      <c r="AO851" s="555"/>
      <c r="AP851" s="556"/>
      <c r="AQ851" s="557"/>
      <c r="AR851" s="558"/>
      <c r="AS851" s="497" t="str">
        <f t="shared" si="102"/>
        <v/>
      </c>
      <c r="AT851" s="498" t="str">
        <f t="shared" si="103"/>
        <v/>
      </c>
      <c r="AU851" s="498" t="str">
        <f t="shared" si="104"/>
        <v/>
      </c>
      <c r="AV851" s="498" t="str">
        <f t="shared" si="105"/>
        <v/>
      </c>
      <c r="AW851" s="498" t="str">
        <f t="shared" si="106"/>
        <v/>
      </c>
    </row>
    <row r="852" spans="6:49" ht="23.25" customHeight="1" x14ac:dyDescent="0.35">
      <c r="F852" s="535"/>
      <c r="G852" s="536" t="str">
        <f>IF(F852="","",IFERROR(VLOOKUP(F852,PROFILE!$B$6:$Z$1000,24,FALSE),""))</f>
        <v/>
      </c>
      <c r="H852" s="536" t="str">
        <f>IF(F852="","",IFERROR(VLOOKUP(F852,PROFILE!$B$6:$Z$1000,25,FALSE),""))</f>
        <v/>
      </c>
      <c r="I852" s="536" t="str">
        <f>IF(F852="","",IFERROR(VLOOKUP(F852,PROFILE!$B$6:$Z$1000,23,FALSE),""))</f>
        <v/>
      </c>
      <c r="J852" s="537" t="str">
        <f>IF(F852="","",IFERROR(VLOOKUP(F852,PROFILE!$B$6:$Z$1000,17,FALSE),""))</f>
        <v/>
      </c>
      <c r="K852" s="538"/>
      <c r="L852" s="539"/>
      <c r="M852" s="540"/>
      <c r="N852" s="540"/>
      <c r="O852" s="541"/>
      <c r="P852" s="539"/>
      <c r="Q852" s="540"/>
      <c r="R852" s="540"/>
      <c r="S852" s="541"/>
      <c r="T852" s="538"/>
      <c r="U852" s="539"/>
      <c r="V852" s="541"/>
      <c r="W852" s="542"/>
      <c r="X852" s="543" t="s">
        <v>103</v>
      </c>
      <c r="Y852" s="542" t="str">
        <f t="shared" si="100"/>
        <v/>
      </c>
      <c r="Z852" s="499" t="str">
        <f ca="1">IF(F852="","",IF(VLOOKUP(F852,PROFILE!$B$6:$L$5000,11,FALSE)&lt;&gt;"OUT",VLOOKUP(F852,PROFILE!$B$6:$L$5000,9,FALSE)-NOW(),"OUT"))</f>
        <v/>
      </c>
      <c r="AA852" s="389" t="e">
        <f t="shared" si="101"/>
        <v>#VALUE!</v>
      </c>
      <c r="AB852" s="389">
        <v>852</v>
      </c>
      <c r="AE852" s="545"/>
      <c r="AF852" s="546"/>
      <c r="AH852" s="548"/>
      <c r="AI852" s="549"/>
      <c r="AK852" s="551"/>
      <c r="AL852" s="552"/>
      <c r="AN852" s="554"/>
      <c r="AO852" s="555"/>
      <c r="AP852" s="556"/>
      <c r="AQ852" s="557"/>
      <c r="AR852" s="558"/>
      <c r="AS852" s="497" t="str">
        <f t="shared" si="102"/>
        <v/>
      </c>
      <c r="AT852" s="498" t="str">
        <f t="shared" si="103"/>
        <v/>
      </c>
      <c r="AU852" s="498" t="str">
        <f t="shared" si="104"/>
        <v/>
      </c>
      <c r="AV852" s="498" t="str">
        <f t="shared" si="105"/>
        <v/>
      </c>
      <c r="AW852" s="498" t="str">
        <f t="shared" si="106"/>
        <v/>
      </c>
    </row>
    <row r="853" spans="6:49" ht="23.25" customHeight="1" x14ac:dyDescent="0.35">
      <c r="F853" s="535"/>
      <c r="G853" s="536" t="str">
        <f>IF(F853="","",IFERROR(VLOOKUP(F853,PROFILE!$B$6:$Z$1000,24,FALSE),""))</f>
        <v/>
      </c>
      <c r="H853" s="536" t="str">
        <f>IF(F853="","",IFERROR(VLOOKUP(F853,PROFILE!$B$6:$Z$1000,25,FALSE),""))</f>
        <v/>
      </c>
      <c r="I853" s="536" t="str">
        <f>IF(F853="","",IFERROR(VLOOKUP(F853,PROFILE!$B$6:$Z$1000,23,FALSE),""))</f>
        <v/>
      </c>
      <c r="J853" s="537" t="str">
        <f>IF(F853="","",IFERROR(VLOOKUP(F853,PROFILE!$B$6:$Z$1000,17,FALSE),""))</f>
        <v/>
      </c>
      <c r="K853" s="538"/>
      <c r="L853" s="539"/>
      <c r="M853" s="540"/>
      <c r="N853" s="540"/>
      <c r="O853" s="541"/>
      <c r="P853" s="539"/>
      <c r="Q853" s="540"/>
      <c r="R853" s="540"/>
      <c r="S853" s="541"/>
      <c r="T853" s="538"/>
      <c r="U853" s="539"/>
      <c r="V853" s="541"/>
      <c r="W853" s="542"/>
      <c r="X853" s="543" t="s">
        <v>103</v>
      </c>
      <c r="Y853" s="542" t="str">
        <f t="shared" si="100"/>
        <v/>
      </c>
      <c r="Z853" s="499" t="str">
        <f ca="1">IF(F853="","",IF(VLOOKUP(F853,PROFILE!$B$6:$L$5000,11,FALSE)&lt;&gt;"OUT",VLOOKUP(F853,PROFILE!$B$6:$L$5000,9,FALSE)-NOW(),"OUT"))</f>
        <v/>
      </c>
      <c r="AA853" s="389" t="e">
        <f t="shared" si="101"/>
        <v>#VALUE!</v>
      </c>
      <c r="AB853" s="389">
        <v>853</v>
      </c>
      <c r="AE853" s="545"/>
      <c r="AF853" s="546"/>
      <c r="AH853" s="548"/>
      <c r="AI853" s="549"/>
      <c r="AK853" s="551"/>
      <c r="AL853" s="552"/>
      <c r="AN853" s="554"/>
      <c r="AO853" s="555"/>
      <c r="AP853" s="556"/>
      <c r="AQ853" s="557"/>
      <c r="AR853" s="558"/>
      <c r="AS853" s="497" t="str">
        <f t="shared" si="102"/>
        <v/>
      </c>
      <c r="AT853" s="498" t="str">
        <f t="shared" si="103"/>
        <v/>
      </c>
      <c r="AU853" s="498" t="str">
        <f t="shared" si="104"/>
        <v/>
      </c>
      <c r="AV853" s="498" t="str">
        <f t="shared" si="105"/>
        <v/>
      </c>
      <c r="AW853" s="498" t="str">
        <f t="shared" si="106"/>
        <v/>
      </c>
    </row>
    <row r="854" spans="6:49" ht="23.25" customHeight="1" x14ac:dyDescent="0.35">
      <c r="F854" s="535"/>
      <c r="G854" s="536" t="str">
        <f>IF(F854="","",IFERROR(VLOOKUP(F854,PROFILE!$B$6:$Z$1000,24,FALSE),""))</f>
        <v/>
      </c>
      <c r="H854" s="536" t="str">
        <f>IF(F854="","",IFERROR(VLOOKUP(F854,PROFILE!$B$6:$Z$1000,25,FALSE),""))</f>
        <v/>
      </c>
      <c r="I854" s="536" t="str">
        <f>IF(F854="","",IFERROR(VLOOKUP(F854,PROFILE!$B$6:$Z$1000,23,FALSE),""))</f>
        <v/>
      </c>
      <c r="J854" s="537" t="str">
        <f>IF(F854="","",IFERROR(VLOOKUP(F854,PROFILE!$B$6:$Z$1000,17,FALSE),""))</f>
        <v/>
      </c>
      <c r="K854" s="538"/>
      <c r="L854" s="539"/>
      <c r="M854" s="540"/>
      <c r="N854" s="540"/>
      <c r="O854" s="541"/>
      <c r="P854" s="539"/>
      <c r="Q854" s="540"/>
      <c r="R854" s="540"/>
      <c r="S854" s="541"/>
      <c r="T854" s="538"/>
      <c r="U854" s="539"/>
      <c r="V854" s="541"/>
      <c r="W854" s="542"/>
      <c r="X854" s="543" t="s">
        <v>103</v>
      </c>
      <c r="Y854" s="542" t="str">
        <f t="shared" si="100"/>
        <v/>
      </c>
      <c r="Z854" s="499" t="str">
        <f ca="1">IF(F854="","",IF(VLOOKUP(F854,PROFILE!$B$6:$L$5000,11,FALSE)&lt;&gt;"OUT",VLOOKUP(F854,PROFILE!$B$6:$L$5000,9,FALSE)-NOW(),"OUT"))</f>
        <v/>
      </c>
      <c r="AA854" s="389" t="e">
        <f t="shared" si="101"/>
        <v>#VALUE!</v>
      </c>
      <c r="AB854" s="389">
        <v>854</v>
      </c>
      <c r="AE854" s="545"/>
      <c r="AF854" s="546"/>
      <c r="AH854" s="548"/>
      <c r="AI854" s="549"/>
      <c r="AK854" s="551"/>
      <c r="AL854" s="552"/>
      <c r="AN854" s="554"/>
      <c r="AO854" s="555"/>
      <c r="AP854" s="556"/>
      <c r="AQ854" s="557"/>
      <c r="AR854" s="558"/>
      <c r="AS854" s="497" t="str">
        <f t="shared" si="102"/>
        <v/>
      </c>
      <c r="AT854" s="498" t="str">
        <f t="shared" si="103"/>
        <v/>
      </c>
      <c r="AU854" s="498" t="str">
        <f t="shared" si="104"/>
        <v/>
      </c>
      <c r="AV854" s="498" t="str">
        <f t="shared" si="105"/>
        <v/>
      </c>
      <c r="AW854" s="498" t="str">
        <f t="shared" si="106"/>
        <v/>
      </c>
    </row>
    <row r="855" spans="6:49" ht="23.25" customHeight="1" x14ac:dyDescent="0.35">
      <c r="F855" s="535"/>
      <c r="G855" s="536" t="str">
        <f>IF(F855="","",IFERROR(VLOOKUP(F855,PROFILE!$B$6:$Z$1000,24,FALSE),""))</f>
        <v/>
      </c>
      <c r="H855" s="536" t="str">
        <f>IF(F855="","",IFERROR(VLOOKUP(F855,PROFILE!$B$6:$Z$1000,25,FALSE),""))</f>
        <v/>
      </c>
      <c r="I855" s="536" t="str">
        <f>IF(F855="","",IFERROR(VLOOKUP(F855,PROFILE!$B$6:$Z$1000,23,FALSE),""))</f>
        <v/>
      </c>
      <c r="J855" s="537" t="str">
        <f>IF(F855="","",IFERROR(VLOOKUP(F855,PROFILE!$B$6:$Z$1000,17,FALSE),""))</f>
        <v/>
      </c>
      <c r="K855" s="538"/>
      <c r="L855" s="539"/>
      <c r="M855" s="540"/>
      <c r="N855" s="540"/>
      <c r="O855" s="541"/>
      <c r="P855" s="539"/>
      <c r="Q855" s="540"/>
      <c r="R855" s="540"/>
      <c r="S855" s="541"/>
      <c r="T855" s="538"/>
      <c r="U855" s="539"/>
      <c r="V855" s="541"/>
      <c r="W855" s="542"/>
      <c r="X855" s="543" t="s">
        <v>103</v>
      </c>
      <c r="Y855" s="542" t="str">
        <f t="shared" si="100"/>
        <v/>
      </c>
      <c r="Z855" s="499" t="str">
        <f ca="1">IF(F855="","",IF(VLOOKUP(F855,PROFILE!$B$6:$L$5000,11,FALSE)&lt;&gt;"OUT",VLOOKUP(F855,PROFILE!$B$6:$L$5000,9,FALSE)-NOW(),"OUT"))</f>
        <v/>
      </c>
      <c r="AA855" s="389" t="e">
        <f t="shared" si="101"/>
        <v>#VALUE!</v>
      </c>
      <c r="AB855" s="389">
        <v>855</v>
      </c>
      <c r="AE855" s="545"/>
      <c r="AF855" s="546"/>
      <c r="AH855" s="548"/>
      <c r="AI855" s="549"/>
      <c r="AK855" s="551"/>
      <c r="AL855" s="552"/>
      <c r="AN855" s="554"/>
      <c r="AO855" s="555"/>
      <c r="AP855" s="556"/>
      <c r="AQ855" s="557"/>
      <c r="AR855" s="558"/>
      <c r="AS855" s="497" t="str">
        <f t="shared" si="102"/>
        <v/>
      </c>
      <c r="AT855" s="498" t="str">
        <f t="shared" si="103"/>
        <v/>
      </c>
      <c r="AU855" s="498" t="str">
        <f t="shared" si="104"/>
        <v/>
      </c>
      <c r="AV855" s="498" t="str">
        <f t="shared" si="105"/>
        <v/>
      </c>
      <c r="AW855" s="498" t="str">
        <f t="shared" si="106"/>
        <v/>
      </c>
    </row>
    <row r="856" spans="6:49" ht="23.25" customHeight="1" x14ac:dyDescent="0.35">
      <c r="F856" s="535"/>
      <c r="G856" s="536" t="str">
        <f>IF(F856="","",IFERROR(VLOOKUP(F856,PROFILE!$B$6:$Z$1000,24,FALSE),""))</f>
        <v/>
      </c>
      <c r="H856" s="536" t="str">
        <f>IF(F856="","",IFERROR(VLOOKUP(F856,PROFILE!$B$6:$Z$1000,25,FALSE),""))</f>
        <v/>
      </c>
      <c r="I856" s="536" t="str">
        <f>IF(F856="","",IFERROR(VLOOKUP(F856,PROFILE!$B$6:$Z$1000,23,FALSE),""))</f>
        <v/>
      </c>
      <c r="J856" s="537" t="str">
        <f>IF(F856="","",IFERROR(VLOOKUP(F856,PROFILE!$B$6:$Z$1000,17,FALSE),""))</f>
        <v/>
      </c>
      <c r="K856" s="538"/>
      <c r="L856" s="539"/>
      <c r="M856" s="540"/>
      <c r="N856" s="540"/>
      <c r="O856" s="541"/>
      <c r="P856" s="539"/>
      <c r="Q856" s="540"/>
      <c r="R856" s="540"/>
      <c r="S856" s="541"/>
      <c r="T856" s="538"/>
      <c r="U856" s="539"/>
      <c r="V856" s="541"/>
      <c r="W856" s="542"/>
      <c r="X856" s="543" t="s">
        <v>103</v>
      </c>
      <c r="Y856" s="542" t="str">
        <f t="shared" si="100"/>
        <v/>
      </c>
      <c r="Z856" s="499" t="str">
        <f ca="1">IF(F856="","",IF(VLOOKUP(F856,PROFILE!$B$6:$L$5000,11,FALSE)&lt;&gt;"OUT",VLOOKUP(F856,PROFILE!$B$6:$L$5000,9,FALSE)-NOW(),"OUT"))</f>
        <v/>
      </c>
      <c r="AA856" s="389" t="e">
        <f t="shared" si="101"/>
        <v>#VALUE!</v>
      </c>
      <c r="AB856" s="389">
        <v>856</v>
      </c>
      <c r="AE856" s="545"/>
      <c r="AF856" s="546"/>
      <c r="AH856" s="548"/>
      <c r="AI856" s="549"/>
      <c r="AK856" s="551"/>
      <c r="AL856" s="552"/>
      <c r="AN856" s="554"/>
      <c r="AO856" s="555"/>
      <c r="AP856" s="556"/>
      <c r="AQ856" s="557"/>
      <c r="AR856" s="558"/>
      <c r="AS856" s="497" t="str">
        <f t="shared" si="102"/>
        <v/>
      </c>
      <c r="AT856" s="498" t="str">
        <f t="shared" si="103"/>
        <v/>
      </c>
      <c r="AU856" s="498" t="str">
        <f t="shared" si="104"/>
        <v/>
      </c>
      <c r="AV856" s="498" t="str">
        <f t="shared" si="105"/>
        <v/>
      </c>
      <c r="AW856" s="498" t="str">
        <f t="shared" si="106"/>
        <v/>
      </c>
    </row>
    <row r="857" spans="6:49" ht="23.25" customHeight="1" x14ac:dyDescent="0.35">
      <c r="F857" s="535"/>
      <c r="G857" s="536" t="str">
        <f>IF(F857="","",IFERROR(VLOOKUP(F857,PROFILE!$B$6:$Z$1000,24,FALSE),""))</f>
        <v/>
      </c>
      <c r="H857" s="536" t="str">
        <f>IF(F857="","",IFERROR(VLOOKUP(F857,PROFILE!$B$6:$Z$1000,25,FALSE),""))</f>
        <v/>
      </c>
      <c r="I857" s="536" t="str">
        <f>IF(F857="","",IFERROR(VLOOKUP(F857,PROFILE!$B$6:$Z$1000,23,FALSE),""))</f>
        <v/>
      </c>
      <c r="J857" s="537" t="str">
        <f>IF(F857="","",IFERROR(VLOOKUP(F857,PROFILE!$B$6:$Z$1000,17,FALSE),""))</f>
        <v/>
      </c>
      <c r="K857" s="538"/>
      <c r="L857" s="539"/>
      <c r="M857" s="540"/>
      <c r="N857" s="540"/>
      <c r="O857" s="541"/>
      <c r="P857" s="539"/>
      <c r="Q857" s="540"/>
      <c r="R857" s="540"/>
      <c r="S857" s="541"/>
      <c r="T857" s="538"/>
      <c r="U857" s="539"/>
      <c r="V857" s="541"/>
      <c r="W857" s="542"/>
      <c r="X857" s="543" t="s">
        <v>103</v>
      </c>
      <c r="Y857" s="542" t="str">
        <f t="shared" si="100"/>
        <v/>
      </c>
      <c r="Z857" s="499" t="str">
        <f ca="1">IF(F857="","",IF(VLOOKUP(F857,PROFILE!$B$6:$L$5000,11,FALSE)&lt;&gt;"OUT",VLOOKUP(F857,PROFILE!$B$6:$L$5000,9,FALSE)-NOW(),"OUT"))</f>
        <v/>
      </c>
      <c r="AA857" s="389" t="e">
        <f t="shared" si="101"/>
        <v>#VALUE!</v>
      </c>
      <c r="AB857" s="389">
        <v>857</v>
      </c>
      <c r="AE857" s="545"/>
      <c r="AF857" s="546"/>
      <c r="AH857" s="548"/>
      <c r="AI857" s="549"/>
      <c r="AK857" s="551"/>
      <c r="AL857" s="552"/>
      <c r="AN857" s="554"/>
      <c r="AO857" s="555"/>
      <c r="AP857" s="556"/>
      <c r="AQ857" s="557"/>
      <c r="AR857" s="558"/>
      <c r="AS857" s="497" t="str">
        <f t="shared" si="102"/>
        <v/>
      </c>
      <c r="AT857" s="498" t="str">
        <f t="shared" si="103"/>
        <v/>
      </c>
      <c r="AU857" s="498" t="str">
        <f t="shared" si="104"/>
        <v/>
      </c>
      <c r="AV857" s="498" t="str">
        <f t="shared" si="105"/>
        <v/>
      </c>
      <c r="AW857" s="498" t="str">
        <f t="shared" si="106"/>
        <v/>
      </c>
    </row>
    <row r="858" spans="6:49" ht="23.25" customHeight="1" x14ac:dyDescent="0.35">
      <c r="F858" s="535"/>
      <c r="G858" s="536" t="str">
        <f>IF(F858="","",IFERROR(VLOOKUP(F858,PROFILE!$B$6:$Z$1000,24,FALSE),""))</f>
        <v/>
      </c>
      <c r="H858" s="536" t="str">
        <f>IF(F858="","",IFERROR(VLOOKUP(F858,PROFILE!$B$6:$Z$1000,25,FALSE),""))</f>
        <v/>
      </c>
      <c r="I858" s="536" t="str">
        <f>IF(F858="","",IFERROR(VLOOKUP(F858,PROFILE!$B$6:$Z$1000,23,FALSE),""))</f>
        <v/>
      </c>
      <c r="J858" s="537" t="str">
        <f>IF(F858="","",IFERROR(VLOOKUP(F858,PROFILE!$B$6:$Z$1000,17,FALSE),""))</f>
        <v/>
      </c>
      <c r="K858" s="538"/>
      <c r="L858" s="539"/>
      <c r="M858" s="540"/>
      <c r="N858" s="540"/>
      <c r="O858" s="541"/>
      <c r="P858" s="539"/>
      <c r="Q858" s="540"/>
      <c r="R858" s="540"/>
      <c r="S858" s="541"/>
      <c r="T858" s="538"/>
      <c r="U858" s="539"/>
      <c r="V858" s="541"/>
      <c r="W858" s="542"/>
      <c r="X858" s="543" t="s">
        <v>103</v>
      </c>
      <c r="Y858" s="542" t="str">
        <f t="shared" si="100"/>
        <v/>
      </c>
      <c r="Z858" s="499" t="str">
        <f ca="1">IF(F858="","",IF(VLOOKUP(F858,PROFILE!$B$6:$L$5000,11,FALSE)&lt;&gt;"OUT",VLOOKUP(F858,PROFILE!$B$6:$L$5000,9,FALSE)-NOW(),"OUT"))</f>
        <v/>
      </c>
      <c r="AA858" s="389" t="e">
        <f t="shared" si="101"/>
        <v>#VALUE!</v>
      </c>
      <c r="AB858" s="389">
        <v>858</v>
      </c>
      <c r="AE858" s="545"/>
      <c r="AF858" s="546"/>
      <c r="AH858" s="548"/>
      <c r="AI858" s="549"/>
      <c r="AK858" s="551"/>
      <c r="AL858" s="552"/>
      <c r="AN858" s="554"/>
      <c r="AO858" s="555"/>
      <c r="AP858" s="556"/>
      <c r="AQ858" s="557"/>
      <c r="AR858" s="558"/>
      <c r="AS858" s="497" t="str">
        <f t="shared" si="102"/>
        <v/>
      </c>
      <c r="AT858" s="498" t="str">
        <f t="shared" si="103"/>
        <v/>
      </c>
      <c r="AU858" s="498" t="str">
        <f t="shared" si="104"/>
        <v/>
      </c>
      <c r="AV858" s="498" t="str">
        <f t="shared" si="105"/>
        <v/>
      </c>
      <c r="AW858" s="498" t="str">
        <f t="shared" si="106"/>
        <v/>
      </c>
    </row>
    <row r="859" spans="6:49" ht="23.25" customHeight="1" x14ac:dyDescent="0.35">
      <c r="F859" s="535"/>
      <c r="G859" s="536" t="str">
        <f>IF(F859="","",IFERROR(VLOOKUP(F859,PROFILE!$B$6:$Z$1000,24,FALSE),""))</f>
        <v/>
      </c>
      <c r="H859" s="536" t="str">
        <f>IF(F859="","",IFERROR(VLOOKUP(F859,PROFILE!$B$6:$Z$1000,25,FALSE),""))</f>
        <v/>
      </c>
      <c r="I859" s="536" t="str">
        <f>IF(F859="","",IFERROR(VLOOKUP(F859,PROFILE!$B$6:$Z$1000,23,FALSE),""))</f>
        <v/>
      </c>
      <c r="J859" s="537" t="str">
        <f>IF(F859="","",IFERROR(VLOOKUP(F859,PROFILE!$B$6:$Z$1000,17,FALSE),""))</f>
        <v/>
      </c>
      <c r="K859" s="538"/>
      <c r="L859" s="539"/>
      <c r="M859" s="540"/>
      <c r="N859" s="540"/>
      <c r="O859" s="541"/>
      <c r="P859" s="539"/>
      <c r="Q859" s="540"/>
      <c r="R859" s="540"/>
      <c r="S859" s="541"/>
      <c r="T859" s="538"/>
      <c r="U859" s="539"/>
      <c r="V859" s="541"/>
      <c r="W859" s="542"/>
      <c r="X859" s="543" t="s">
        <v>103</v>
      </c>
      <c r="Y859" s="542" t="str">
        <f t="shared" si="100"/>
        <v/>
      </c>
      <c r="Z859" s="499" t="str">
        <f ca="1">IF(F859="","",IF(VLOOKUP(F859,PROFILE!$B$6:$L$5000,11,FALSE)&lt;&gt;"OUT",VLOOKUP(F859,PROFILE!$B$6:$L$5000,9,FALSE)-NOW(),"OUT"))</f>
        <v/>
      </c>
      <c r="AA859" s="389" t="e">
        <f t="shared" si="101"/>
        <v>#VALUE!</v>
      </c>
      <c r="AB859" s="389">
        <v>859</v>
      </c>
      <c r="AE859" s="545"/>
      <c r="AF859" s="546"/>
      <c r="AH859" s="548"/>
      <c r="AI859" s="549"/>
      <c r="AK859" s="551"/>
      <c r="AL859" s="552"/>
      <c r="AN859" s="554"/>
      <c r="AO859" s="555"/>
      <c r="AP859" s="556"/>
      <c r="AQ859" s="557"/>
      <c r="AR859" s="558"/>
      <c r="AS859" s="497" t="str">
        <f t="shared" si="102"/>
        <v/>
      </c>
      <c r="AT859" s="498" t="str">
        <f t="shared" si="103"/>
        <v/>
      </c>
      <c r="AU859" s="498" t="str">
        <f t="shared" si="104"/>
        <v/>
      </c>
      <c r="AV859" s="498" t="str">
        <f t="shared" si="105"/>
        <v/>
      </c>
      <c r="AW859" s="498" t="str">
        <f t="shared" si="106"/>
        <v/>
      </c>
    </row>
    <row r="860" spans="6:49" ht="23.25" customHeight="1" x14ac:dyDescent="0.35">
      <c r="F860" s="535"/>
      <c r="G860" s="536" t="str">
        <f>IF(F860="","",IFERROR(VLOOKUP(F860,PROFILE!$B$6:$Z$1000,24,FALSE),""))</f>
        <v/>
      </c>
      <c r="H860" s="536" t="str">
        <f>IF(F860="","",IFERROR(VLOOKUP(F860,PROFILE!$B$6:$Z$1000,25,FALSE),""))</f>
        <v/>
      </c>
      <c r="I860" s="536" t="str">
        <f>IF(F860="","",IFERROR(VLOOKUP(F860,PROFILE!$B$6:$Z$1000,23,FALSE),""))</f>
        <v/>
      </c>
      <c r="J860" s="537" t="str">
        <f>IF(F860="","",IFERROR(VLOOKUP(F860,PROFILE!$B$6:$Z$1000,17,FALSE),""))</f>
        <v/>
      </c>
      <c r="K860" s="538"/>
      <c r="L860" s="539"/>
      <c r="M860" s="540"/>
      <c r="N860" s="540"/>
      <c r="O860" s="541"/>
      <c r="P860" s="539"/>
      <c r="Q860" s="540"/>
      <c r="R860" s="540"/>
      <c r="S860" s="541"/>
      <c r="T860" s="538"/>
      <c r="U860" s="539"/>
      <c r="V860" s="541"/>
      <c r="W860" s="542"/>
      <c r="X860" s="543" t="s">
        <v>103</v>
      </c>
      <c r="Y860" s="542" t="str">
        <f t="shared" si="100"/>
        <v/>
      </c>
      <c r="Z860" s="499" t="str">
        <f ca="1">IF(F860="","",IF(VLOOKUP(F860,PROFILE!$B$6:$L$5000,11,FALSE)&lt;&gt;"OUT",VLOOKUP(F860,PROFILE!$B$6:$L$5000,9,FALSE)-NOW(),"OUT"))</f>
        <v/>
      </c>
      <c r="AA860" s="389" t="e">
        <f t="shared" si="101"/>
        <v>#VALUE!</v>
      </c>
      <c r="AB860" s="389">
        <v>860</v>
      </c>
      <c r="AE860" s="545"/>
      <c r="AF860" s="546"/>
      <c r="AH860" s="548"/>
      <c r="AI860" s="549"/>
      <c r="AK860" s="551"/>
      <c r="AL860" s="552"/>
      <c r="AN860" s="554"/>
      <c r="AO860" s="555"/>
      <c r="AP860" s="556"/>
      <c r="AQ860" s="557"/>
      <c r="AR860" s="558"/>
      <c r="AS860" s="497" t="str">
        <f t="shared" si="102"/>
        <v/>
      </c>
      <c r="AT860" s="498" t="str">
        <f t="shared" si="103"/>
        <v/>
      </c>
      <c r="AU860" s="498" t="str">
        <f t="shared" si="104"/>
        <v/>
      </c>
      <c r="AV860" s="498" t="str">
        <f t="shared" si="105"/>
        <v/>
      </c>
      <c r="AW860" s="498" t="str">
        <f t="shared" si="106"/>
        <v/>
      </c>
    </row>
    <row r="861" spans="6:49" ht="23.25" customHeight="1" x14ac:dyDescent="0.35">
      <c r="F861" s="535"/>
      <c r="G861" s="536" t="str">
        <f>IF(F861="","",IFERROR(VLOOKUP(F861,PROFILE!$B$6:$Z$1000,24,FALSE),""))</f>
        <v/>
      </c>
      <c r="H861" s="536" t="str">
        <f>IF(F861="","",IFERROR(VLOOKUP(F861,PROFILE!$B$6:$Z$1000,25,FALSE),""))</f>
        <v/>
      </c>
      <c r="I861" s="536" t="str">
        <f>IF(F861="","",IFERROR(VLOOKUP(F861,PROFILE!$B$6:$Z$1000,23,FALSE),""))</f>
        <v/>
      </c>
      <c r="J861" s="537" t="str">
        <f>IF(F861="","",IFERROR(VLOOKUP(F861,PROFILE!$B$6:$Z$1000,17,FALSE),""))</f>
        <v/>
      </c>
      <c r="K861" s="538"/>
      <c r="L861" s="539"/>
      <c r="M861" s="540"/>
      <c r="N861" s="540"/>
      <c r="O861" s="541"/>
      <c r="P861" s="539"/>
      <c r="Q861" s="540"/>
      <c r="R861" s="540"/>
      <c r="S861" s="541"/>
      <c r="T861" s="538"/>
      <c r="U861" s="539"/>
      <c r="V861" s="541"/>
      <c r="W861" s="542"/>
      <c r="X861" s="543" t="s">
        <v>103</v>
      </c>
      <c r="Y861" s="542" t="str">
        <f t="shared" si="100"/>
        <v/>
      </c>
      <c r="Z861" s="499" t="str">
        <f ca="1">IF(F861="","",IF(VLOOKUP(F861,PROFILE!$B$6:$L$5000,11,FALSE)&lt;&gt;"OUT",VLOOKUP(F861,PROFILE!$B$6:$L$5000,9,FALSE)-NOW(),"OUT"))</f>
        <v/>
      </c>
      <c r="AA861" s="389" t="e">
        <f t="shared" si="101"/>
        <v>#VALUE!</v>
      </c>
      <c r="AB861" s="389">
        <v>861</v>
      </c>
      <c r="AE861" s="545"/>
      <c r="AF861" s="546"/>
      <c r="AH861" s="548"/>
      <c r="AI861" s="549"/>
      <c r="AK861" s="551"/>
      <c r="AL861" s="552"/>
      <c r="AN861" s="554"/>
      <c r="AO861" s="555"/>
      <c r="AP861" s="556"/>
      <c r="AQ861" s="557"/>
      <c r="AR861" s="558"/>
      <c r="AS861" s="497" t="str">
        <f t="shared" si="102"/>
        <v/>
      </c>
      <c r="AT861" s="498" t="str">
        <f t="shared" si="103"/>
        <v/>
      </c>
      <c r="AU861" s="498" t="str">
        <f t="shared" si="104"/>
        <v/>
      </c>
      <c r="AV861" s="498" t="str">
        <f t="shared" si="105"/>
        <v/>
      </c>
      <c r="AW861" s="498" t="str">
        <f t="shared" si="106"/>
        <v/>
      </c>
    </row>
    <row r="862" spans="6:49" ht="23.25" customHeight="1" x14ac:dyDescent="0.35">
      <c r="F862" s="535"/>
      <c r="G862" s="536" t="str">
        <f>IF(F862="","",IFERROR(VLOOKUP(F862,PROFILE!$B$6:$Z$1000,24,FALSE),""))</f>
        <v/>
      </c>
      <c r="H862" s="536" t="str">
        <f>IF(F862="","",IFERROR(VLOOKUP(F862,PROFILE!$B$6:$Z$1000,25,FALSE),""))</f>
        <v/>
      </c>
      <c r="I862" s="536" t="str">
        <f>IF(F862="","",IFERROR(VLOOKUP(F862,PROFILE!$B$6:$Z$1000,23,FALSE),""))</f>
        <v/>
      </c>
      <c r="J862" s="537" t="str">
        <f>IF(F862="","",IFERROR(VLOOKUP(F862,PROFILE!$B$6:$Z$1000,17,FALSE),""))</f>
        <v/>
      </c>
      <c r="K862" s="538"/>
      <c r="L862" s="539"/>
      <c r="M862" s="540"/>
      <c r="N862" s="540"/>
      <c r="O862" s="541"/>
      <c r="P862" s="539"/>
      <c r="Q862" s="540"/>
      <c r="R862" s="540"/>
      <c r="S862" s="541"/>
      <c r="T862" s="538"/>
      <c r="U862" s="539"/>
      <c r="V862" s="541"/>
      <c r="W862" s="542"/>
      <c r="X862" s="543" t="s">
        <v>103</v>
      </c>
      <c r="Y862" s="542" t="str">
        <f t="shared" si="100"/>
        <v/>
      </c>
      <c r="Z862" s="499" t="str">
        <f ca="1">IF(F862="","",IF(VLOOKUP(F862,PROFILE!$B$6:$L$5000,11,FALSE)&lt;&gt;"OUT",VLOOKUP(F862,PROFILE!$B$6:$L$5000,9,FALSE)-NOW(),"OUT"))</f>
        <v/>
      </c>
      <c r="AA862" s="389" t="e">
        <f t="shared" si="101"/>
        <v>#VALUE!</v>
      </c>
      <c r="AB862" s="389">
        <v>862</v>
      </c>
      <c r="AE862" s="545"/>
      <c r="AF862" s="546"/>
      <c r="AH862" s="548"/>
      <c r="AI862" s="549"/>
      <c r="AK862" s="551"/>
      <c r="AL862" s="552"/>
      <c r="AN862" s="554"/>
      <c r="AO862" s="555"/>
      <c r="AP862" s="556"/>
      <c r="AQ862" s="557"/>
      <c r="AR862" s="558"/>
      <c r="AS862" s="497" t="str">
        <f t="shared" si="102"/>
        <v/>
      </c>
      <c r="AT862" s="498" t="str">
        <f t="shared" si="103"/>
        <v/>
      </c>
      <c r="AU862" s="498" t="str">
        <f t="shared" si="104"/>
        <v/>
      </c>
      <c r="AV862" s="498" t="str">
        <f t="shared" si="105"/>
        <v/>
      </c>
      <c r="AW862" s="498" t="str">
        <f t="shared" si="106"/>
        <v/>
      </c>
    </row>
    <row r="863" spans="6:49" ht="23.25" customHeight="1" x14ac:dyDescent="0.35">
      <c r="F863" s="535"/>
      <c r="G863" s="536" t="str">
        <f>IF(F863="","",IFERROR(VLOOKUP(F863,PROFILE!$B$6:$Z$1000,24,FALSE),""))</f>
        <v/>
      </c>
      <c r="H863" s="536" t="str">
        <f>IF(F863="","",IFERROR(VLOOKUP(F863,PROFILE!$B$6:$Z$1000,25,FALSE),""))</f>
        <v/>
      </c>
      <c r="I863" s="536" t="str">
        <f>IF(F863="","",IFERROR(VLOOKUP(F863,PROFILE!$B$6:$Z$1000,23,FALSE),""))</f>
        <v/>
      </c>
      <c r="J863" s="537" t="str">
        <f>IF(F863="","",IFERROR(VLOOKUP(F863,PROFILE!$B$6:$Z$1000,17,FALSE),""))</f>
        <v/>
      </c>
      <c r="K863" s="538"/>
      <c r="L863" s="539"/>
      <c r="M863" s="540"/>
      <c r="N863" s="540"/>
      <c r="O863" s="541"/>
      <c r="P863" s="539"/>
      <c r="Q863" s="540"/>
      <c r="R863" s="540"/>
      <c r="S863" s="541"/>
      <c r="T863" s="538"/>
      <c r="U863" s="539"/>
      <c r="V863" s="541"/>
      <c r="W863" s="542"/>
      <c r="X863" s="543" t="s">
        <v>103</v>
      </c>
      <c r="Y863" s="542" t="str">
        <f t="shared" si="100"/>
        <v/>
      </c>
      <c r="Z863" s="499" t="str">
        <f ca="1">IF(F863="","",IF(VLOOKUP(F863,PROFILE!$B$6:$L$5000,11,FALSE)&lt;&gt;"OUT",VLOOKUP(F863,PROFILE!$B$6:$L$5000,9,FALSE)-NOW(),"OUT"))</f>
        <v/>
      </c>
      <c r="AA863" s="389" t="e">
        <f t="shared" si="101"/>
        <v>#VALUE!</v>
      </c>
      <c r="AB863" s="389">
        <v>863</v>
      </c>
      <c r="AE863" s="545"/>
      <c r="AF863" s="546"/>
      <c r="AH863" s="548"/>
      <c r="AI863" s="549"/>
      <c r="AK863" s="551"/>
      <c r="AL863" s="552"/>
      <c r="AN863" s="554"/>
      <c r="AO863" s="555"/>
      <c r="AP863" s="556"/>
      <c r="AQ863" s="557"/>
      <c r="AR863" s="558"/>
      <c r="AS863" s="497" t="str">
        <f t="shared" si="102"/>
        <v/>
      </c>
      <c r="AT863" s="498" t="str">
        <f t="shared" si="103"/>
        <v/>
      </c>
      <c r="AU863" s="498" t="str">
        <f t="shared" si="104"/>
        <v/>
      </c>
      <c r="AV863" s="498" t="str">
        <f t="shared" si="105"/>
        <v/>
      </c>
      <c r="AW863" s="498" t="str">
        <f t="shared" si="106"/>
        <v/>
      </c>
    </row>
    <row r="864" spans="6:49" ht="23.25" customHeight="1" x14ac:dyDescent="0.35">
      <c r="F864" s="535"/>
      <c r="G864" s="536" t="str">
        <f>IF(F864="","",IFERROR(VLOOKUP(F864,PROFILE!$B$6:$Z$1000,24,FALSE),""))</f>
        <v/>
      </c>
      <c r="H864" s="536" t="str">
        <f>IF(F864="","",IFERROR(VLOOKUP(F864,PROFILE!$B$6:$Z$1000,25,FALSE),""))</f>
        <v/>
      </c>
      <c r="I864" s="536" t="str">
        <f>IF(F864="","",IFERROR(VLOOKUP(F864,PROFILE!$B$6:$Z$1000,23,FALSE),""))</f>
        <v/>
      </c>
      <c r="J864" s="537" t="str">
        <f>IF(F864="","",IFERROR(VLOOKUP(F864,PROFILE!$B$6:$Z$1000,17,FALSE),""))</f>
        <v/>
      </c>
      <c r="K864" s="538"/>
      <c r="L864" s="539"/>
      <c r="M864" s="540"/>
      <c r="N864" s="540"/>
      <c r="O864" s="541"/>
      <c r="P864" s="539"/>
      <c r="Q864" s="540"/>
      <c r="R864" s="540"/>
      <c r="S864" s="541"/>
      <c r="T864" s="538"/>
      <c r="U864" s="539"/>
      <c r="V864" s="541"/>
      <c r="W864" s="542"/>
      <c r="X864" s="543" t="s">
        <v>103</v>
      </c>
      <c r="Y864" s="542" t="str">
        <f t="shared" si="100"/>
        <v/>
      </c>
      <c r="Z864" s="499" t="str">
        <f ca="1">IF(F864="","",IF(VLOOKUP(F864,PROFILE!$B$6:$L$5000,11,FALSE)&lt;&gt;"OUT",VLOOKUP(F864,PROFILE!$B$6:$L$5000,9,FALSE)-NOW(),"OUT"))</f>
        <v/>
      </c>
      <c r="AA864" s="389" t="e">
        <f t="shared" si="101"/>
        <v>#VALUE!</v>
      </c>
      <c r="AB864" s="389">
        <v>864</v>
      </c>
      <c r="AE864" s="545"/>
      <c r="AF864" s="546"/>
      <c r="AH864" s="548"/>
      <c r="AI864" s="549"/>
      <c r="AK864" s="551"/>
      <c r="AL864" s="552"/>
      <c r="AN864" s="554"/>
      <c r="AO864" s="555"/>
      <c r="AP864" s="556"/>
      <c r="AQ864" s="557"/>
      <c r="AR864" s="558"/>
      <c r="AS864" s="497" t="str">
        <f t="shared" si="102"/>
        <v/>
      </c>
      <c r="AT864" s="498" t="str">
        <f t="shared" si="103"/>
        <v/>
      </c>
      <c r="AU864" s="498" t="str">
        <f t="shared" si="104"/>
        <v/>
      </c>
      <c r="AV864" s="498" t="str">
        <f t="shared" si="105"/>
        <v/>
      </c>
      <c r="AW864" s="498" t="str">
        <f t="shared" si="106"/>
        <v/>
      </c>
    </row>
    <row r="865" spans="6:49" ht="23.25" customHeight="1" x14ac:dyDescent="0.35">
      <c r="F865" s="535"/>
      <c r="G865" s="536" t="str">
        <f>IF(F865="","",IFERROR(VLOOKUP(F865,PROFILE!$B$6:$Z$1000,24,FALSE),""))</f>
        <v/>
      </c>
      <c r="H865" s="536" t="str">
        <f>IF(F865="","",IFERROR(VLOOKUP(F865,PROFILE!$B$6:$Z$1000,25,FALSE),""))</f>
        <v/>
      </c>
      <c r="I865" s="536" t="str">
        <f>IF(F865="","",IFERROR(VLOOKUP(F865,PROFILE!$B$6:$Z$1000,23,FALSE),""))</f>
        <v/>
      </c>
      <c r="J865" s="537" t="str">
        <f>IF(F865="","",IFERROR(VLOOKUP(F865,PROFILE!$B$6:$Z$1000,17,FALSE),""))</f>
        <v/>
      </c>
      <c r="K865" s="538"/>
      <c r="L865" s="539"/>
      <c r="M865" s="540"/>
      <c r="N865" s="540"/>
      <c r="O865" s="541"/>
      <c r="P865" s="539"/>
      <c r="Q865" s="540"/>
      <c r="R865" s="540"/>
      <c r="S865" s="541"/>
      <c r="T865" s="538"/>
      <c r="U865" s="539"/>
      <c r="V865" s="541"/>
      <c r="W865" s="542"/>
      <c r="X865" s="543" t="s">
        <v>103</v>
      </c>
      <c r="Y865" s="542" t="str">
        <f t="shared" si="100"/>
        <v/>
      </c>
      <c r="Z865" s="499" t="str">
        <f ca="1">IF(F865="","",IF(VLOOKUP(F865,PROFILE!$B$6:$L$5000,11,FALSE)&lt;&gt;"OUT",VLOOKUP(F865,PROFILE!$B$6:$L$5000,9,FALSE)-NOW(),"OUT"))</f>
        <v/>
      </c>
      <c r="AA865" s="389" t="e">
        <f t="shared" si="101"/>
        <v>#VALUE!</v>
      </c>
      <c r="AB865" s="389">
        <v>865</v>
      </c>
      <c r="AE865" s="545"/>
      <c r="AF865" s="546"/>
      <c r="AH865" s="548"/>
      <c r="AI865" s="549"/>
      <c r="AK865" s="551"/>
      <c r="AL865" s="552"/>
      <c r="AN865" s="554"/>
      <c r="AO865" s="555"/>
      <c r="AP865" s="556"/>
      <c r="AQ865" s="557"/>
      <c r="AR865" s="558"/>
      <c r="AS865" s="497" t="str">
        <f t="shared" si="102"/>
        <v/>
      </c>
      <c r="AT865" s="498" t="str">
        <f t="shared" si="103"/>
        <v/>
      </c>
      <c r="AU865" s="498" t="str">
        <f t="shared" si="104"/>
        <v/>
      </c>
      <c r="AV865" s="498" t="str">
        <f t="shared" si="105"/>
        <v/>
      </c>
      <c r="AW865" s="498" t="str">
        <f t="shared" si="106"/>
        <v/>
      </c>
    </row>
    <row r="866" spans="6:49" ht="23.25" customHeight="1" x14ac:dyDescent="0.35">
      <c r="F866" s="535"/>
      <c r="G866" s="536" t="str">
        <f>IF(F866="","",IFERROR(VLOOKUP(F866,PROFILE!$B$6:$Z$1000,24,FALSE),""))</f>
        <v/>
      </c>
      <c r="H866" s="536" t="str">
        <f>IF(F866="","",IFERROR(VLOOKUP(F866,PROFILE!$B$6:$Z$1000,25,FALSE),""))</f>
        <v/>
      </c>
      <c r="I866" s="536" t="str">
        <f>IF(F866="","",IFERROR(VLOOKUP(F866,PROFILE!$B$6:$Z$1000,23,FALSE),""))</f>
        <v/>
      </c>
      <c r="J866" s="537" t="str">
        <f>IF(F866="","",IFERROR(VLOOKUP(F866,PROFILE!$B$6:$Z$1000,17,FALSE),""))</f>
        <v/>
      </c>
      <c r="K866" s="538"/>
      <c r="L866" s="539"/>
      <c r="M866" s="540"/>
      <c r="N866" s="540"/>
      <c r="O866" s="541"/>
      <c r="P866" s="539"/>
      <c r="Q866" s="540"/>
      <c r="R866" s="540"/>
      <c r="S866" s="541"/>
      <c r="T866" s="538"/>
      <c r="U866" s="539"/>
      <c r="V866" s="541"/>
      <c r="W866" s="542"/>
      <c r="X866" s="543" t="s">
        <v>103</v>
      </c>
      <c r="Y866" s="542" t="str">
        <f t="shared" si="100"/>
        <v/>
      </c>
      <c r="Z866" s="499" t="str">
        <f ca="1">IF(F866="","",IF(VLOOKUP(F866,PROFILE!$B$6:$L$5000,11,FALSE)&lt;&gt;"OUT",VLOOKUP(F866,PROFILE!$B$6:$L$5000,9,FALSE)-NOW(),"OUT"))</f>
        <v/>
      </c>
      <c r="AA866" s="389" t="e">
        <f t="shared" si="101"/>
        <v>#VALUE!</v>
      </c>
      <c r="AB866" s="389">
        <v>866</v>
      </c>
      <c r="AE866" s="545"/>
      <c r="AF866" s="546"/>
      <c r="AH866" s="548"/>
      <c r="AI866" s="549"/>
      <c r="AK866" s="551"/>
      <c r="AL866" s="552"/>
      <c r="AN866" s="554"/>
      <c r="AO866" s="555"/>
      <c r="AP866" s="556"/>
      <c r="AQ866" s="557"/>
      <c r="AR866" s="558"/>
      <c r="AS866" s="497" t="str">
        <f t="shared" si="102"/>
        <v/>
      </c>
      <c r="AT866" s="498" t="str">
        <f t="shared" si="103"/>
        <v/>
      </c>
      <c r="AU866" s="498" t="str">
        <f t="shared" si="104"/>
        <v/>
      </c>
      <c r="AV866" s="498" t="str">
        <f t="shared" si="105"/>
        <v/>
      </c>
      <c r="AW866" s="498" t="str">
        <f t="shared" si="106"/>
        <v/>
      </c>
    </row>
    <row r="867" spans="6:49" ht="23.25" customHeight="1" x14ac:dyDescent="0.35">
      <c r="F867" s="535"/>
      <c r="G867" s="536" t="str">
        <f>IF(F867="","",IFERROR(VLOOKUP(F867,PROFILE!$B$6:$Z$1000,24,FALSE),""))</f>
        <v/>
      </c>
      <c r="H867" s="536" t="str">
        <f>IF(F867="","",IFERROR(VLOOKUP(F867,PROFILE!$B$6:$Z$1000,25,FALSE),""))</f>
        <v/>
      </c>
      <c r="I867" s="536" t="str">
        <f>IF(F867="","",IFERROR(VLOOKUP(F867,PROFILE!$B$6:$Z$1000,23,FALSE),""))</f>
        <v/>
      </c>
      <c r="J867" s="537" t="str">
        <f>IF(F867="","",IFERROR(VLOOKUP(F867,PROFILE!$B$6:$Z$1000,17,FALSE),""))</f>
        <v/>
      </c>
      <c r="K867" s="538"/>
      <c r="L867" s="539"/>
      <c r="M867" s="540"/>
      <c r="N867" s="540"/>
      <c r="O867" s="541"/>
      <c r="P867" s="539"/>
      <c r="Q867" s="540"/>
      <c r="R867" s="540"/>
      <c r="S867" s="541"/>
      <c r="T867" s="538"/>
      <c r="U867" s="539"/>
      <c r="V867" s="541"/>
      <c r="W867" s="542"/>
      <c r="X867" s="543" t="s">
        <v>103</v>
      </c>
      <c r="Y867" s="542" t="str">
        <f t="shared" si="100"/>
        <v/>
      </c>
      <c r="Z867" s="499" t="str">
        <f ca="1">IF(F867="","",IF(VLOOKUP(F867,PROFILE!$B$6:$L$5000,11,FALSE)&lt;&gt;"OUT",VLOOKUP(F867,PROFILE!$B$6:$L$5000,9,FALSE)-NOW(),"OUT"))</f>
        <v/>
      </c>
      <c r="AA867" s="389" t="e">
        <f t="shared" si="101"/>
        <v>#VALUE!</v>
      </c>
      <c r="AB867" s="389">
        <v>867</v>
      </c>
      <c r="AE867" s="545"/>
      <c r="AF867" s="546"/>
      <c r="AH867" s="548"/>
      <c r="AI867" s="549"/>
      <c r="AK867" s="551"/>
      <c r="AL867" s="552"/>
      <c r="AN867" s="554"/>
      <c r="AO867" s="555"/>
      <c r="AP867" s="556"/>
      <c r="AQ867" s="557"/>
      <c r="AR867" s="558"/>
      <c r="AS867" s="497" t="str">
        <f t="shared" si="102"/>
        <v/>
      </c>
      <c r="AT867" s="498" t="str">
        <f t="shared" si="103"/>
        <v/>
      </c>
      <c r="AU867" s="498" t="str">
        <f t="shared" si="104"/>
        <v/>
      </c>
      <c r="AV867" s="498" t="str">
        <f t="shared" si="105"/>
        <v/>
      </c>
      <c r="AW867" s="498" t="str">
        <f t="shared" si="106"/>
        <v/>
      </c>
    </row>
    <row r="868" spans="6:49" ht="23.25" customHeight="1" x14ac:dyDescent="0.35">
      <c r="F868" s="535"/>
      <c r="G868" s="536" t="str">
        <f>IF(F868="","",IFERROR(VLOOKUP(F868,PROFILE!$B$6:$Z$1000,24,FALSE),""))</f>
        <v/>
      </c>
      <c r="H868" s="536" t="str">
        <f>IF(F868="","",IFERROR(VLOOKUP(F868,PROFILE!$B$6:$Z$1000,25,FALSE),""))</f>
        <v/>
      </c>
      <c r="I868" s="536" t="str">
        <f>IF(F868="","",IFERROR(VLOOKUP(F868,PROFILE!$B$6:$Z$1000,23,FALSE),""))</f>
        <v/>
      </c>
      <c r="J868" s="537" t="str">
        <f>IF(F868="","",IFERROR(VLOOKUP(F868,PROFILE!$B$6:$Z$1000,17,FALSE),""))</f>
        <v/>
      </c>
      <c r="K868" s="538"/>
      <c r="L868" s="539"/>
      <c r="M868" s="540"/>
      <c r="N868" s="540"/>
      <c r="O868" s="541"/>
      <c r="P868" s="539"/>
      <c r="Q868" s="540"/>
      <c r="R868" s="540"/>
      <c r="S868" s="541"/>
      <c r="T868" s="538"/>
      <c r="U868" s="539"/>
      <c r="V868" s="541"/>
      <c r="W868" s="542"/>
      <c r="X868" s="543" t="s">
        <v>103</v>
      </c>
      <c r="Y868" s="542" t="str">
        <f t="shared" si="100"/>
        <v/>
      </c>
      <c r="Z868" s="499" t="str">
        <f ca="1">IF(F868="","",IF(VLOOKUP(F868,PROFILE!$B$6:$L$5000,11,FALSE)&lt;&gt;"OUT",VLOOKUP(F868,PROFILE!$B$6:$L$5000,9,FALSE)-NOW(),"OUT"))</f>
        <v/>
      </c>
      <c r="AA868" s="389" t="e">
        <f t="shared" si="101"/>
        <v>#VALUE!</v>
      </c>
      <c r="AB868" s="389">
        <v>868</v>
      </c>
      <c r="AE868" s="545"/>
      <c r="AF868" s="546"/>
      <c r="AH868" s="548"/>
      <c r="AI868" s="549"/>
      <c r="AK868" s="551"/>
      <c r="AL868" s="552"/>
      <c r="AN868" s="554"/>
      <c r="AO868" s="555"/>
      <c r="AP868" s="556"/>
      <c r="AQ868" s="557"/>
      <c r="AR868" s="558"/>
      <c r="AS868" s="497" t="str">
        <f t="shared" si="102"/>
        <v/>
      </c>
      <c r="AT868" s="498" t="str">
        <f t="shared" si="103"/>
        <v/>
      </c>
      <c r="AU868" s="498" t="str">
        <f t="shared" si="104"/>
        <v/>
      </c>
      <c r="AV868" s="498" t="str">
        <f t="shared" si="105"/>
        <v/>
      </c>
      <c r="AW868" s="498" t="str">
        <f t="shared" si="106"/>
        <v/>
      </c>
    </row>
    <row r="869" spans="6:49" ht="23.25" customHeight="1" x14ac:dyDescent="0.35">
      <c r="F869" s="535"/>
      <c r="G869" s="536" t="str">
        <f>IF(F869="","",IFERROR(VLOOKUP(F869,PROFILE!$B$6:$Z$1000,24,FALSE),""))</f>
        <v/>
      </c>
      <c r="H869" s="536" t="str">
        <f>IF(F869="","",IFERROR(VLOOKUP(F869,PROFILE!$B$6:$Z$1000,25,FALSE),""))</f>
        <v/>
      </c>
      <c r="I869" s="536" t="str">
        <f>IF(F869="","",IFERROR(VLOOKUP(F869,PROFILE!$B$6:$Z$1000,23,FALSE),""))</f>
        <v/>
      </c>
      <c r="J869" s="537" t="str">
        <f>IF(F869="","",IFERROR(VLOOKUP(F869,PROFILE!$B$6:$Z$1000,17,FALSE),""))</f>
        <v/>
      </c>
      <c r="K869" s="538"/>
      <c r="L869" s="539"/>
      <c r="M869" s="540"/>
      <c r="N869" s="540"/>
      <c r="O869" s="541"/>
      <c r="P869" s="539"/>
      <c r="Q869" s="540"/>
      <c r="R869" s="540"/>
      <c r="S869" s="541"/>
      <c r="T869" s="538"/>
      <c r="U869" s="539"/>
      <c r="V869" s="541"/>
      <c r="W869" s="542"/>
      <c r="X869" s="543" t="s">
        <v>103</v>
      </c>
      <c r="Y869" s="542" t="str">
        <f t="shared" si="100"/>
        <v/>
      </c>
      <c r="Z869" s="499" t="str">
        <f ca="1">IF(F869="","",IF(VLOOKUP(F869,PROFILE!$B$6:$L$5000,11,FALSE)&lt;&gt;"OUT",VLOOKUP(F869,PROFILE!$B$6:$L$5000,9,FALSE)-NOW(),"OUT"))</f>
        <v/>
      </c>
      <c r="AA869" s="389" t="e">
        <f t="shared" si="101"/>
        <v>#VALUE!</v>
      </c>
      <c r="AB869" s="389">
        <v>869</v>
      </c>
      <c r="AE869" s="545"/>
      <c r="AF869" s="546"/>
      <c r="AH869" s="548"/>
      <c r="AI869" s="549"/>
      <c r="AK869" s="551"/>
      <c r="AL869" s="552"/>
      <c r="AN869" s="554"/>
      <c r="AO869" s="555"/>
      <c r="AP869" s="556"/>
      <c r="AQ869" s="557"/>
      <c r="AR869" s="558"/>
      <c r="AS869" s="497" t="str">
        <f t="shared" si="102"/>
        <v/>
      </c>
      <c r="AT869" s="498" t="str">
        <f t="shared" si="103"/>
        <v/>
      </c>
      <c r="AU869" s="498" t="str">
        <f t="shared" si="104"/>
        <v/>
      </c>
      <c r="AV869" s="498" t="str">
        <f t="shared" si="105"/>
        <v/>
      </c>
      <c r="AW869" s="498" t="str">
        <f t="shared" si="106"/>
        <v/>
      </c>
    </row>
    <row r="870" spans="6:49" ht="23.25" customHeight="1" x14ac:dyDescent="0.35">
      <c r="F870" s="535"/>
      <c r="G870" s="536" t="str">
        <f>IF(F870="","",IFERROR(VLOOKUP(F870,PROFILE!$B$6:$Z$1000,24,FALSE),""))</f>
        <v/>
      </c>
      <c r="H870" s="536" t="str">
        <f>IF(F870="","",IFERROR(VLOOKUP(F870,PROFILE!$B$6:$Z$1000,25,FALSE),""))</f>
        <v/>
      </c>
      <c r="I870" s="536" t="str">
        <f>IF(F870="","",IFERROR(VLOOKUP(F870,PROFILE!$B$6:$Z$1000,23,FALSE),""))</f>
        <v/>
      </c>
      <c r="J870" s="537" t="str">
        <f>IF(F870="","",IFERROR(VLOOKUP(F870,PROFILE!$B$6:$Z$1000,17,FALSE),""))</f>
        <v/>
      </c>
      <c r="K870" s="538"/>
      <c r="L870" s="539"/>
      <c r="M870" s="540"/>
      <c r="N870" s="540"/>
      <c r="O870" s="541"/>
      <c r="P870" s="539"/>
      <c r="Q870" s="540"/>
      <c r="R870" s="540"/>
      <c r="S870" s="541"/>
      <c r="T870" s="538"/>
      <c r="U870" s="539"/>
      <c r="V870" s="541"/>
      <c r="W870" s="542"/>
      <c r="X870" s="543" t="s">
        <v>103</v>
      </c>
      <c r="Y870" s="542" t="str">
        <f t="shared" si="100"/>
        <v/>
      </c>
      <c r="Z870" s="499" t="str">
        <f ca="1">IF(F870="","",IF(VLOOKUP(F870,PROFILE!$B$6:$L$5000,11,FALSE)&lt;&gt;"OUT",VLOOKUP(F870,PROFILE!$B$6:$L$5000,9,FALSE)-NOW(),"OUT"))</f>
        <v/>
      </c>
      <c r="AA870" s="389" t="e">
        <f t="shared" si="101"/>
        <v>#VALUE!</v>
      </c>
      <c r="AB870" s="389">
        <v>870</v>
      </c>
      <c r="AE870" s="545"/>
      <c r="AF870" s="546"/>
      <c r="AH870" s="548"/>
      <c r="AI870" s="549"/>
      <c r="AK870" s="551"/>
      <c r="AL870" s="552"/>
      <c r="AN870" s="554"/>
      <c r="AO870" s="555"/>
      <c r="AP870" s="556"/>
      <c r="AQ870" s="557"/>
      <c r="AR870" s="558"/>
      <c r="AS870" s="497" t="str">
        <f t="shared" si="102"/>
        <v/>
      </c>
      <c r="AT870" s="498" t="str">
        <f t="shared" si="103"/>
        <v/>
      </c>
      <c r="AU870" s="498" t="str">
        <f t="shared" si="104"/>
        <v/>
      </c>
      <c r="AV870" s="498" t="str">
        <f t="shared" si="105"/>
        <v/>
      </c>
      <c r="AW870" s="498" t="str">
        <f t="shared" si="106"/>
        <v/>
      </c>
    </row>
    <row r="871" spans="6:49" ht="23.25" customHeight="1" x14ac:dyDescent="0.35">
      <c r="F871" s="535"/>
      <c r="G871" s="536" t="str">
        <f>IF(F871="","",IFERROR(VLOOKUP(F871,PROFILE!$B$6:$Z$1000,24,FALSE),""))</f>
        <v/>
      </c>
      <c r="H871" s="536" t="str">
        <f>IF(F871="","",IFERROR(VLOOKUP(F871,PROFILE!$B$6:$Z$1000,25,FALSE),""))</f>
        <v/>
      </c>
      <c r="I871" s="536" t="str">
        <f>IF(F871="","",IFERROR(VLOOKUP(F871,PROFILE!$B$6:$Z$1000,23,FALSE),""))</f>
        <v/>
      </c>
      <c r="J871" s="537" t="str">
        <f>IF(F871="","",IFERROR(VLOOKUP(F871,PROFILE!$B$6:$Z$1000,17,FALSE),""))</f>
        <v/>
      </c>
      <c r="K871" s="538"/>
      <c r="L871" s="539"/>
      <c r="M871" s="540"/>
      <c r="N871" s="540"/>
      <c r="O871" s="541"/>
      <c r="P871" s="539"/>
      <c r="Q871" s="540"/>
      <c r="R871" s="540"/>
      <c r="S871" s="541"/>
      <c r="T871" s="538"/>
      <c r="U871" s="539"/>
      <c r="V871" s="541"/>
      <c r="W871" s="542"/>
      <c r="X871" s="543" t="s">
        <v>103</v>
      </c>
      <c r="Y871" s="542" t="str">
        <f t="shared" si="100"/>
        <v/>
      </c>
      <c r="Z871" s="499" t="str">
        <f ca="1">IF(F871="","",IF(VLOOKUP(F871,PROFILE!$B$6:$L$5000,11,FALSE)&lt;&gt;"OUT",VLOOKUP(F871,PROFILE!$B$6:$L$5000,9,FALSE)-NOW(),"OUT"))</f>
        <v/>
      </c>
      <c r="AA871" s="389" t="e">
        <f t="shared" si="101"/>
        <v>#VALUE!</v>
      </c>
      <c r="AB871" s="389">
        <v>871</v>
      </c>
      <c r="AE871" s="545"/>
      <c r="AF871" s="546"/>
      <c r="AH871" s="548"/>
      <c r="AI871" s="549"/>
      <c r="AK871" s="551"/>
      <c r="AL871" s="552"/>
      <c r="AN871" s="554"/>
      <c r="AO871" s="555"/>
      <c r="AP871" s="556"/>
      <c r="AQ871" s="557"/>
      <c r="AR871" s="558"/>
      <c r="AS871" s="497" t="str">
        <f t="shared" si="102"/>
        <v/>
      </c>
      <c r="AT871" s="498" t="str">
        <f t="shared" si="103"/>
        <v/>
      </c>
      <c r="AU871" s="498" t="str">
        <f t="shared" si="104"/>
        <v/>
      </c>
      <c r="AV871" s="498" t="str">
        <f t="shared" si="105"/>
        <v/>
      </c>
      <c r="AW871" s="498" t="str">
        <f t="shared" si="106"/>
        <v/>
      </c>
    </row>
    <row r="872" spans="6:49" ht="23.25" customHeight="1" x14ac:dyDescent="0.35">
      <c r="F872" s="535"/>
      <c r="G872" s="536" t="str">
        <f>IF(F872="","",IFERROR(VLOOKUP(F872,PROFILE!$B$6:$Z$1000,24,FALSE),""))</f>
        <v/>
      </c>
      <c r="H872" s="536" t="str">
        <f>IF(F872="","",IFERROR(VLOOKUP(F872,PROFILE!$B$6:$Z$1000,25,FALSE),""))</f>
        <v/>
      </c>
      <c r="I872" s="536" t="str">
        <f>IF(F872="","",IFERROR(VLOOKUP(F872,PROFILE!$B$6:$Z$1000,23,FALSE),""))</f>
        <v/>
      </c>
      <c r="J872" s="537" t="str">
        <f>IF(F872="","",IFERROR(VLOOKUP(F872,PROFILE!$B$6:$Z$1000,17,FALSE),""))</f>
        <v/>
      </c>
      <c r="K872" s="538"/>
      <c r="L872" s="539"/>
      <c r="M872" s="540"/>
      <c r="N872" s="540"/>
      <c r="O872" s="541"/>
      <c r="P872" s="539"/>
      <c r="Q872" s="540"/>
      <c r="R872" s="540"/>
      <c r="S872" s="541"/>
      <c r="T872" s="538"/>
      <c r="U872" s="539"/>
      <c r="V872" s="541"/>
      <c r="W872" s="542"/>
      <c r="X872" s="543" t="s">
        <v>103</v>
      </c>
      <c r="Y872" s="542" t="str">
        <f t="shared" si="100"/>
        <v/>
      </c>
      <c r="Z872" s="499" t="str">
        <f ca="1">IF(F872="","",IF(VLOOKUP(F872,PROFILE!$B$6:$L$5000,11,FALSE)&lt;&gt;"OUT",VLOOKUP(F872,PROFILE!$B$6:$L$5000,9,FALSE)-NOW(),"OUT"))</f>
        <v/>
      </c>
      <c r="AA872" s="389" t="e">
        <f t="shared" si="101"/>
        <v>#VALUE!</v>
      </c>
      <c r="AB872" s="389">
        <v>872</v>
      </c>
      <c r="AE872" s="545"/>
      <c r="AF872" s="546"/>
      <c r="AH872" s="548"/>
      <c r="AI872" s="549"/>
      <c r="AK872" s="551"/>
      <c r="AL872" s="552"/>
      <c r="AN872" s="554"/>
      <c r="AO872" s="555"/>
      <c r="AP872" s="556"/>
      <c r="AQ872" s="557"/>
      <c r="AR872" s="558"/>
      <c r="AS872" s="497" t="str">
        <f t="shared" si="102"/>
        <v/>
      </c>
      <c r="AT872" s="498" t="str">
        <f t="shared" si="103"/>
        <v/>
      </c>
      <c r="AU872" s="498" t="str">
        <f t="shared" si="104"/>
        <v/>
      </c>
      <c r="AV872" s="498" t="str">
        <f t="shared" si="105"/>
        <v/>
      </c>
      <c r="AW872" s="498" t="str">
        <f t="shared" si="106"/>
        <v/>
      </c>
    </row>
    <row r="873" spans="6:49" ht="23.25" customHeight="1" x14ac:dyDescent="0.35">
      <c r="F873" s="535"/>
      <c r="G873" s="536" t="str">
        <f>IF(F873="","",IFERROR(VLOOKUP(F873,PROFILE!$B$6:$Z$1000,24,FALSE),""))</f>
        <v/>
      </c>
      <c r="H873" s="536" t="str">
        <f>IF(F873="","",IFERROR(VLOOKUP(F873,PROFILE!$B$6:$Z$1000,25,FALSE),""))</f>
        <v/>
      </c>
      <c r="I873" s="536" t="str">
        <f>IF(F873="","",IFERROR(VLOOKUP(F873,PROFILE!$B$6:$Z$1000,23,FALSE),""))</f>
        <v/>
      </c>
      <c r="J873" s="537" t="str">
        <f>IF(F873="","",IFERROR(VLOOKUP(F873,PROFILE!$B$6:$Z$1000,17,FALSE),""))</f>
        <v/>
      </c>
      <c r="K873" s="538"/>
      <c r="L873" s="539"/>
      <c r="M873" s="540"/>
      <c r="N873" s="540"/>
      <c r="O873" s="541"/>
      <c r="P873" s="539"/>
      <c r="Q873" s="540"/>
      <c r="R873" s="540"/>
      <c r="S873" s="541"/>
      <c r="T873" s="538"/>
      <c r="U873" s="539"/>
      <c r="V873" s="541"/>
      <c r="W873" s="542"/>
      <c r="X873" s="543" t="s">
        <v>103</v>
      </c>
      <c r="Y873" s="542" t="str">
        <f t="shared" si="100"/>
        <v/>
      </c>
      <c r="Z873" s="499" t="str">
        <f ca="1">IF(F873="","",IF(VLOOKUP(F873,PROFILE!$B$6:$L$5000,11,FALSE)&lt;&gt;"OUT",VLOOKUP(F873,PROFILE!$B$6:$L$5000,9,FALSE)-NOW(),"OUT"))</f>
        <v/>
      </c>
      <c r="AA873" s="389" t="e">
        <f t="shared" si="101"/>
        <v>#VALUE!</v>
      </c>
      <c r="AB873" s="389">
        <v>873</v>
      </c>
      <c r="AE873" s="545"/>
      <c r="AF873" s="546"/>
      <c r="AH873" s="548"/>
      <c r="AI873" s="549"/>
      <c r="AK873" s="551"/>
      <c r="AL873" s="552"/>
      <c r="AN873" s="554"/>
      <c r="AO873" s="555"/>
      <c r="AP873" s="556"/>
      <c r="AQ873" s="557"/>
      <c r="AR873" s="558"/>
      <c r="AS873" s="497" t="str">
        <f t="shared" si="102"/>
        <v/>
      </c>
      <c r="AT873" s="498" t="str">
        <f t="shared" si="103"/>
        <v/>
      </c>
      <c r="AU873" s="498" t="str">
        <f t="shared" si="104"/>
        <v/>
      </c>
      <c r="AV873" s="498" t="str">
        <f t="shared" si="105"/>
        <v/>
      </c>
      <c r="AW873" s="498" t="str">
        <f t="shared" si="106"/>
        <v/>
      </c>
    </row>
    <row r="874" spans="6:49" ht="23.25" customHeight="1" x14ac:dyDescent="0.35">
      <c r="F874" s="535"/>
      <c r="G874" s="536" t="str">
        <f>IF(F874="","",IFERROR(VLOOKUP(F874,PROFILE!$B$6:$Z$1000,24,FALSE),""))</f>
        <v/>
      </c>
      <c r="H874" s="536" t="str">
        <f>IF(F874="","",IFERROR(VLOOKUP(F874,PROFILE!$B$6:$Z$1000,25,FALSE),""))</f>
        <v/>
      </c>
      <c r="I874" s="536" t="str">
        <f>IF(F874="","",IFERROR(VLOOKUP(F874,PROFILE!$B$6:$Z$1000,23,FALSE),""))</f>
        <v/>
      </c>
      <c r="J874" s="537" t="str">
        <f>IF(F874="","",IFERROR(VLOOKUP(F874,PROFILE!$B$6:$Z$1000,17,FALSE),""))</f>
        <v/>
      </c>
      <c r="K874" s="538"/>
      <c r="L874" s="539"/>
      <c r="M874" s="540"/>
      <c r="N874" s="540"/>
      <c r="O874" s="541"/>
      <c r="P874" s="539"/>
      <c r="Q874" s="540"/>
      <c r="R874" s="540"/>
      <c r="S874" s="541"/>
      <c r="T874" s="538"/>
      <c r="U874" s="539"/>
      <c r="V874" s="541"/>
      <c r="W874" s="542"/>
      <c r="X874" s="543" t="s">
        <v>103</v>
      </c>
      <c r="Y874" s="542" t="str">
        <f t="shared" si="100"/>
        <v/>
      </c>
      <c r="Z874" s="499" t="str">
        <f ca="1">IF(F874="","",IF(VLOOKUP(F874,PROFILE!$B$6:$L$5000,11,FALSE)&lt;&gt;"OUT",VLOOKUP(F874,PROFILE!$B$6:$L$5000,9,FALSE)-NOW(),"OUT"))</f>
        <v/>
      </c>
      <c r="AA874" s="389" t="e">
        <f t="shared" si="101"/>
        <v>#VALUE!</v>
      </c>
      <c r="AB874" s="389">
        <v>874</v>
      </c>
      <c r="AE874" s="545"/>
      <c r="AF874" s="546"/>
      <c r="AH874" s="548"/>
      <c r="AI874" s="549"/>
      <c r="AK874" s="551"/>
      <c r="AL874" s="552"/>
      <c r="AN874" s="554"/>
      <c r="AO874" s="555"/>
      <c r="AP874" s="556"/>
      <c r="AQ874" s="557"/>
      <c r="AR874" s="558"/>
      <c r="AS874" s="497" t="str">
        <f t="shared" si="102"/>
        <v/>
      </c>
      <c r="AT874" s="498" t="str">
        <f t="shared" si="103"/>
        <v/>
      </c>
      <c r="AU874" s="498" t="str">
        <f t="shared" si="104"/>
        <v/>
      </c>
      <c r="AV874" s="498" t="str">
        <f t="shared" si="105"/>
        <v/>
      </c>
      <c r="AW874" s="498" t="str">
        <f t="shared" si="106"/>
        <v/>
      </c>
    </row>
    <row r="875" spans="6:49" ht="23.25" customHeight="1" x14ac:dyDescent="0.35">
      <c r="F875" s="535"/>
      <c r="G875" s="536" t="str">
        <f>IF(F875="","",IFERROR(VLOOKUP(F875,PROFILE!$B$6:$Z$1000,24,FALSE),""))</f>
        <v/>
      </c>
      <c r="H875" s="536" t="str">
        <f>IF(F875="","",IFERROR(VLOOKUP(F875,PROFILE!$B$6:$Z$1000,25,FALSE),""))</f>
        <v/>
      </c>
      <c r="I875" s="536" t="str">
        <f>IF(F875="","",IFERROR(VLOOKUP(F875,PROFILE!$B$6:$Z$1000,23,FALSE),""))</f>
        <v/>
      </c>
      <c r="J875" s="537" t="str">
        <f>IF(F875="","",IFERROR(VLOOKUP(F875,PROFILE!$B$6:$Z$1000,17,FALSE),""))</f>
        <v/>
      </c>
      <c r="K875" s="538"/>
      <c r="L875" s="539"/>
      <c r="M875" s="540"/>
      <c r="N875" s="540"/>
      <c r="O875" s="541"/>
      <c r="P875" s="539"/>
      <c r="Q875" s="540"/>
      <c r="R875" s="540"/>
      <c r="S875" s="541"/>
      <c r="T875" s="538"/>
      <c r="U875" s="539"/>
      <c r="V875" s="541"/>
      <c r="W875" s="542"/>
      <c r="X875" s="543" t="s">
        <v>103</v>
      </c>
      <c r="Y875" s="542" t="str">
        <f t="shared" si="100"/>
        <v/>
      </c>
      <c r="Z875" s="499" t="str">
        <f ca="1">IF(F875="","",IF(VLOOKUP(F875,PROFILE!$B$6:$L$5000,11,FALSE)&lt;&gt;"OUT",VLOOKUP(F875,PROFILE!$B$6:$L$5000,9,FALSE)-NOW(),"OUT"))</f>
        <v/>
      </c>
      <c r="AA875" s="389" t="e">
        <f t="shared" si="101"/>
        <v>#VALUE!</v>
      </c>
      <c r="AB875" s="389">
        <v>875</v>
      </c>
      <c r="AE875" s="545"/>
      <c r="AF875" s="546"/>
      <c r="AH875" s="548"/>
      <c r="AI875" s="549"/>
      <c r="AK875" s="551"/>
      <c r="AL875" s="552"/>
      <c r="AN875" s="554"/>
      <c r="AO875" s="555"/>
      <c r="AP875" s="556"/>
      <c r="AQ875" s="557"/>
      <c r="AR875" s="558"/>
      <c r="AS875" s="497" t="str">
        <f t="shared" si="102"/>
        <v/>
      </c>
      <c r="AT875" s="498" t="str">
        <f t="shared" si="103"/>
        <v/>
      </c>
      <c r="AU875" s="498" t="str">
        <f t="shared" si="104"/>
        <v/>
      </c>
      <c r="AV875" s="498" t="str">
        <f t="shared" si="105"/>
        <v/>
      </c>
      <c r="AW875" s="498" t="str">
        <f t="shared" si="106"/>
        <v/>
      </c>
    </row>
    <row r="876" spans="6:49" ht="23.25" customHeight="1" x14ac:dyDescent="0.35">
      <c r="F876" s="535"/>
      <c r="G876" s="536" t="str">
        <f>IF(F876="","",IFERROR(VLOOKUP(F876,PROFILE!$B$6:$Z$1000,24,FALSE),""))</f>
        <v/>
      </c>
      <c r="H876" s="536" t="str">
        <f>IF(F876="","",IFERROR(VLOOKUP(F876,PROFILE!$B$6:$Z$1000,25,FALSE),""))</f>
        <v/>
      </c>
      <c r="I876" s="536" t="str">
        <f>IF(F876="","",IFERROR(VLOOKUP(F876,PROFILE!$B$6:$Z$1000,23,FALSE),""))</f>
        <v/>
      </c>
      <c r="J876" s="537" t="str">
        <f>IF(F876="","",IFERROR(VLOOKUP(F876,PROFILE!$B$6:$Z$1000,17,FALSE),""))</f>
        <v/>
      </c>
      <c r="K876" s="538"/>
      <c r="L876" s="539"/>
      <c r="M876" s="540"/>
      <c r="N876" s="540"/>
      <c r="O876" s="541"/>
      <c r="P876" s="539"/>
      <c r="Q876" s="540"/>
      <c r="R876" s="540"/>
      <c r="S876" s="541"/>
      <c r="T876" s="538"/>
      <c r="U876" s="539"/>
      <c r="V876" s="541"/>
      <c r="W876" s="542"/>
      <c r="X876" s="543" t="s">
        <v>103</v>
      </c>
      <c r="Y876" s="542" t="str">
        <f t="shared" si="100"/>
        <v/>
      </c>
      <c r="Z876" s="499" t="str">
        <f ca="1">IF(F876="","",IF(VLOOKUP(F876,PROFILE!$B$6:$L$5000,11,FALSE)&lt;&gt;"OUT",VLOOKUP(F876,PROFILE!$B$6:$L$5000,9,FALSE)-NOW(),"OUT"))</f>
        <v/>
      </c>
      <c r="AA876" s="389" t="e">
        <f t="shared" si="101"/>
        <v>#VALUE!</v>
      </c>
      <c r="AB876" s="389">
        <v>876</v>
      </c>
      <c r="AE876" s="545"/>
      <c r="AF876" s="546"/>
      <c r="AH876" s="548"/>
      <c r="AI876" s="549"/>
      <c r="AK876" s="551"/>
      <c r="AL876" s="552"/>
      <c r="AN876" s="554"/>
      <c r="AO876" s="555"/>
      <c r="AP876" s="556"/>
      <c r="AQ876" s="557"/>
      <c r="AR876" s="558"/>
      <c r="AS876" s="497" t="str">
        <f t="shared" si="102"/>
        <v/>
      </c>
      <c r="AT876" s="498" t="str">
        <f t="shared" si="103"/>
        <v/>
      </c>
      <c r="AU876" s="498" t="str">
        <f t="shared" si="104"/>
        <v/>
      </c>
      <c r="AV876" s="498" t="str">
        <f t="shared" si="105"/>
        <v/>
      </c>
      <c r="AW876" s="498" t="str">
        <f t="shared" si="106"/>
        <v/>
      </c>
    </row>
    <row r="877" spans="6:49" ht="23.25" customHeight="1" x14ac:dyDescent="0.35">
      <c r="F877" s="535"/>
      <c r="G877" s="536" t="str">
        <f>IF(F877="","",IFERROR(VLOOKUP(F877,PROFILE!$B$6:$Z$1000,24,FALSE),""))</f>
        <v/>
      </c>
      <c r="H877" s="536" t="str">
        <f>IF(F877="","",IFERROR(VLOOKUP(F877,PROFILE!$B$6:$Z$1000,25,FALSE),""))</f>
        <v/>
      </c>
      <c r="I877" s="536" t="str">
        <f>IF(F877="","",IFERROR(VLOOKUP(F877,PROFILE!$B$6:$Z$1000,23,FALSE),""))</f>
        <v/>
      </c>
      <c r="J877" s="537" t="str">
        <f>IF(F877="","",IFERROR(VLOOKUP(F877,PROFILE!$B$6:$Z$1000,17,FALSE),""))</f>
        <v/>
      </c>
      <c r="K877" s="538"/>
      <c r="L877" s="539"/>
      <c r="M877" s="540"/>
      <c r="N877" s="540"/>
      <c r="O877" s="541"/>
      <c r="P877" s="539"/>
      <c r="Q877" s="540"/>
      <c r="R877" s="540"/>
      <c r="S877" s="541"/>
      <c r="T877" s="538"/>
      <c r="U877" s="539"/>
      <c r="V877" s="541"/>
      <c r="W877" s="542"/>
      <c r="X877" s="543" t="s">
        <v>103</v>
      </c>
      <c r="Y877" s="542" t="str">
        <f t="shared" si="100"/>
        <v/>
      </c>
      <c r="Z877" s="499" t="str">
        <f ca="1">IF(F877="","",IF(VLOOKUP(F877,PROFILE!$B$6:$L$5000,11,FALSE)&lt;&gt;"OUT",VLOOKUP(F877,PROFILE!$B$6:$L$5000,9,FALSE)-NOW(),"OUT"))</f>
        <v/>
      </c>
      <c r="AA877" s="389" t="e">
        <f t="shared" si="101"/>
        <v>#VALUE!</v>
      </c>
      <c r="AB877" s="389">
        <v>877</v>
      </c>
      <c r="AE877" s="545"/>
      <c r="AF877" s="546"/>
      <c r="AH877" s="548"/>
      <c r="AI877" s="549"/>
      <c r="AK877" s="551"/>
      <c r="AL877" s="552"/>
      <c r="AN877" s="554"/>
      <c r="AO877" s="555"/>
      <c r="AP877" s="556"/>
      <c r="AQ877" s="557"/>
      <c r="AR877" s="558"/>
      <c r="AS877" s="497" t="str">
        <f t="shared" si="102"/>
        <v/>
      </c>
      <c r="AT877" s="498" t="str">
        <f t="shared" si="103"/>
        <v/>
      </c>
      <c r="AU877" s="498" t="str">
        <f t="shared" si="104"/>
        <v/>
      </c>
      <c r="AV877" s="498" t="str">
        <f t="shared" si="105"/>
        <v/>
      </c>
      <c r="AW877" s="498" t="str">
        <f t="shared" si="106"/>
        <v/>
      </c>
    </row>
    <row r="878" spans="6:49" ht="23.25" customHeight="1" x14ac:dyDescent="0.35">
      <c r="F878" s="535"/>
      <c r="G878" s="536" t="str">
        <f>IF(F878="","",IFERROR(VLOOKUP(F878,PROFILE!$B$6:$Z$1000,24,FALSE),""))</f>
        <v/>
      </c>
      <c r="H878" s="536" t="str">
        <f>IF(F878="","",IFERROR(VLOOKUP(F878,PROFILE!$B$6:$Z$1000,25,FALSE),""))</f>
        <v/>
      </c>
      <c r="I878" s="536" t="str">
        <f>IF(F878="","",IFERROR(VLOOKUP(F878,PROFILE!$B$6:$Z$1000,23,FALSE),""))</f>
        <v/>
      </c>
      <c r="J878" s="537" t="str">
        <f>IF(F878="","",IFERROR(VLOOKUP(F878,PROFILE!$B$6:$Z$1000,17,FALSE),""))</f>
        <v/>
      </c>
      <c r="K878" s="538"/>
      <c r="L878" s="539"/>
      <c r="M878" s="540"/>
      <c r="N878" s="540"/>
      <c r="O878" s="541"/>
      <c r="P878" s="539"/>
      <c r="Q878" s="540"/>
      <c r="R878" s="540"/>
      <c r="S878" s="541"/>
      <c r="T878" s="538"/>
      <c r="U878" s="539"/>
      <c r="V878" s="541"/>
      <c r="W878" s="542"/>
      <c r="X878" s="543" t="s">
        <v>103</v>
      </c>
      <c r="Y878" s="542" t="str">
        <f t="shared" si="100"/>
        <v/>
      </c>
      <c r="Z878" s="499" t="str">
        <f ca="1">IF(F878="","",IF(VLOOKUP(F878,PROFILE!$B$6:$L$5000,11,FALSE)&lt;&gt;"OUT",VLOOKUP(F878,PROFILE!$B$6:$L$5000,9,FALSE)-NOW(),"OUT"))</f>
        <v/>
      </c>
      <c r="AA878" s="389" t="e">
        <f t="shared" si="101"/>
        <v>#VALUE!</v>
      </c>
      <c r="AB878" s="389">
        <v>878</v>
      </c>
      <c r="AE878" s="545"/>
      <c r="AF878" s="546"/>
      <c r="AH878" s="548"/>
      <c r="AI878" s="549"/>
      <c r="AK878" s="551"/>
      <c r="AL878" s="552"/>
      <c r="AN878" s="554"/>
      <c r="AO878" s="555"/>
      <c r="AP878" s="556"/>
      <c r="AQ878" s="557"/>
      <c r="AR878" s="558"/>
      <c r="AS878" s="497" t="str">
        <f t="shared" si="102"/>
        <v/>
      </c>
      <c r="AT878" s="498" t="str">
        <f t="shared" si="103"/>
        <v/>
      </c>
      <c r="AU878" s="498" t="str">
        <f t="shared" si="104"/>
        <v/>
      </c>
      <c r="AV878" s="498" t="str">
        <f t="shared" si="105"/>
        <v/>
      </c>
      <c r="AW878" s="498" t="str">
        <f t="shared" si="106"/>
        <v/>
      </c>
    </row>
    <row r="879" spans="6:49" ht="23.25" customHeight="1" x14ac:dyDescent="0.35">
      <c r="F879" s="535"/>
      <c r="G879" s="536" t="str">
        <f>IF(F879="","",IFERROR(VLOOKUP(F879,PROFILE!$B$6:$Z$1000,24,FALSE),""))</f>
        <v/>
      </c>
      <c r="H879" s="536" t="str">
        <f>IF(F879="","",IFERROR(VLOOKUP(F879,PROFILE!$B$6:$Z$1000,25,FALSE),""))</f>
        <v/>
      </c>
      <c r="I879" s="536" t="str">
        <f>IF(F879="","",IFERROR(VLOOKUP(F879,PROFILE!$B$6:$Z$1000,23,FALSE),""))</f>
        <v/>
      </c>
      <c r="J879" s="537" t="str">
        <f>IF(F879="","",IFERROR(VLOOKUP(F879,PROFILE!$B$6:$Z$1000,17,FALSE),""))</f>
        <v/>
      </c>
      <c r="K879" s="538"/>
      <c r="L879" s="539"/>
      <c r="M879" s="540"/>
      <c r="N879" s="540"/>
      <c r="O879" s="541"/>
      <c r="P879" s="539"/>
      <c r="Q879" s="540"/>
      <c r="R879" s="540"/>
      <c r="S879" s="541"/>
      <c r="T879" s="538"/>
      <c r="U879" s="539"/>
      <c r="V879" s="541"/>
      <c r="W879" s="542"/>
      <c r="X879" s="543" t="s">
        <v>103</v>
      </c>
      <c r="Y879" s="542" t="str">
        <f t="shared" si="100"/>
        <v/>
      </c>
      <c r="Z879" s="499" t="str">
        <f ca="1">IF(F879="","",IF(VLOOKUP(F879,PROFILE!$B$6:$L$5000,11,FALSE)&lt;&gt;"OUT",VLOOKUP(F879,PROFILE!$B$6:$L$5000,9,FALSE)-NOW(),"OUT"))</f>
        <v/>
      </c>
      <c r="AA879" s="389" t="e">
        <f t="shared" si="101"/>
        <v>#VALUE!</v>
      </c>
      <c r="AB879" s="389">
        <v>879</v>
      </c>
      <c r="AE879" s="545"/>
      <c r="AF879" s="546"/>
      <c r="AH879" s="548"/>
      <c r="AI879" s="549"/>
      <c r="AK879" s="551"/>
      <c r="AL879" s="552"/>
      <c r="AN879" s="554"/>
      <c r="AO879" s="555"/>
      <c r="AP879" s="556"/>
      <c r="AQ879" s="557"/>
      <c r="AR879" s="558"/>
      <c r="AS879" s="497" t="str">
        <f t="shared" si="102"/>
        <v/>
      </c>
      <c r="AT879" s="498" t="str">
        <f t="shared" si="103"/>
        <v/>
      </c>
      <c r="AU879" s="498" t="str">
        <f t="shared" si="104"/>
        <v/>
      </c>
      <c r="AV879" s="498" t="str">
        <f t="shared" si="105"/>
        <v/>
      </c>
      <c r="AW879" s="498" t="str">
        <f t="shared" si="106"/>
        <v/>
      </c>
    </row>
    <row r="880" spans="6:49" ht="23.25" customHeight="1" x14ac:dyDescent="0.35">
      <c r="F880" s="535"/>
      <c r="G880" s="536" t="str">
        <f>IF(F880="","",IFERROR(VLOOKUP(F880,PROFILE!$B$6:$Z$1000,24,FALSE),""))</f>
        <v/>
      </c>
      <c r="H880" s="536" t="str">
        <f>IF(F880="","",IFERROR(VLOOKUP(F880,PROFILE!$B$6:$Z$1000,25,FALSE),""))</f>
        <v/>
      </c>
      <c r="I880" s="536" t="str">
        <f>IF(F880="","",IFERROR(VLOOKUP(F880,PROFILE!$B$6:$Z$1000,23,FALSE),""))</f>
        <v/>
      </c>
      <c r="J880" s="537" t="str">
        <f>IF(F880="","",IFERROR(VLOOKUP(F880,PROFILE!$B$6:$Z$1000,17,FALSE),""))</f>
        <v/>
      </c>
      <c r="K880" s="538"/>
      <c r="L880" s="539"/>
      <c r="M880" s="540"/>
      <c r="N880" s="540"/>
      <c r="O880" s="541"/>
      <c r="P880" s="539"/>
      <c r="Q880" s="540"/>
      <c r="R880" s="540"/>
      <c r="S880" s="541"/>
      <c r="T880" s="538"/>
      <c r="U880" s="539"/>
      <c r="V880" s="541"/>
      <c r="W880" s="542"/>
      <c r="X880" s="543" t="s">
        <v>103</v>
      </c>
      <c r="Y880" s="542" t="str">
        <f t="shared" si="100"/>
        <v/>
      </c>
      <c r="Z880" s="499" t="str">
        <f ca="1">IF(F880="","",IF(VLOOKUP(F880,PROFILE!$B$6:$L$5000,11,FALSE)&lt;&gt;"OUT",VLOOKUP(F880,PROFILE!$B$6:$L$5000,9,FALSE)-NOW(),"OUT"))</f>
        <v/>
      </c>
      <c r="AA880" s="389" t="e">
        <f t="shared" si="101"/>
        <v>#VALUE!</v>
      </c>
      <c r="AB880" s="389">
        <v>880</v>
      </c>
      <c r="AE880" s="545"/>
      <c r="AF880" s="546"/>
      <c r="AH880" s="548"/>
      <c r="AI880" s="549"/>
      <c r="AK880" s="551"/>
      <c r="AL880" s="552"/>
      <c r="AN880" s="554"/>
      <c r="AO880" s="555"/>
      <c r="AP880" s="556"/>
      <c r="AQ880" s="557"/>
      <c r="AR880" s="558"/>
      <c r="AS880" s="497" t="str">
        <f t="shared" si="102"/>
        <v/>
      </c>
      <c r="AT880" s="498" t="str">
        <f t="shared" si="103"/>
        <v/>
      </c>
      <c r="AU880" s="498" t="str">
        <f t="shared" si="104"/>
        <v/>
      </c>
      <c r="AV880" s="498" t="str">
        <f t="shared" si="105"/>
        <v/>
      </c>
      <c r="AW880" s="498" t="str">
        <f t="shared" si="106"/>
        <v/>
      </c>
    </row>
    <row r="881" spans="6:49" ht="23.25" customHeight="1" x14ac:dyDescent="0.35">
      <c r="F881" s="535"/>
      <c r="G881" s="536" t="str">
        <f>IF(F881="","",IFERROR(VLOOKUP(F881,PROFILE!$B$6:$Z$1000,24,FALSE),""))</f>
        <v/>
      </c>
      <c r="H881" s="536" t="str">
        <f>IF(F881="","",IFERROR(VLOOKUP(F881,PROFILE!$B$6:$Z$1000,25,FALSE),""))</f>
        <v/>
      </c>
      <c r="I881" s="536" t="str">
        <f>IF(F881="","",IFERROR(VLOOKUP(F881,PROFILE!$B$6:$Z$1000,23,FALSE),""))</f>
        <v/>
      </c>
      <c r="J881" s="537" t="str">
        <f>IF(F881="","",IFERROR(VLOOKUP(F881,PROFILE!$B$6:$Z$1000,17,FALSE),""))</f>
        <v/>
      </c>
      <c r="K881" s="538"/>
      <c r="L881" s="539"/>
      <c r="M881" s="540"/>
      <c r="N881" s="540"/>
      <c r="O881" s="541"/>
      <c r="P881" s="539"/>
      <c r="Q881" s="540"/>
      <c r="R881" s="540"/>
      <c r="S881" s="541"/>
      <c r="T881" s="538"/>
      <c r="U881" s="539"/>
      <c r="V881" s="541"/>
      <c r="W881" s="542"/>
      <c r="X881" s="543" t="s">
        <v>103</v>
      </c>
      <c r="Y881" s="542" t="str">
        <f t="shared" si="100"/>
        <v/>
      </c>
      <c r="Z881" s="499" t="str">
        <f ca="1">IF(F881="","",IF(VLOOKUP(F881,PROFILE!$B$6:$L$5000,11,FALSE)&lt;&gt;"OUT",VLOOKUP(F881,PROFILE!$B$6:$L$5000,9,FALSE)-NOW(),"OUT"))</f>
        <v/>
      </c>
      <c r="AA881" s="389" t="e">
        <f t="shared" si="101"/>
        <v>#VALUE!</v>
      </c>
      <c r="AB881" s="389">
        <v>881</v>
      </c>
      <c r="AE881" s="545"/>
      <c r="AF881" s="546"/>
      <c r="AH881" s="548"/>
      <c r="AI881" s="549"/>
      <c r="AK881" s="551"/>
      <c r="AL881" s="552"/>
      <c r="AN881" s="554"/>
      <c r="AO881" s="555"/>
      <c r="AP881" s="556"/>
      <c r="AQ881" s="557"/>
      <c r="AR881" s="558"/>
      <c r="AS881" s="497" t="str">
        <f t="shared" si="102"/>
        <v/>
      </c>
      <c r="AT881" s="498" t="str">
        <f t="shared" si="103"/>
        <v/>
      </c>
      <c r="AU881" s="498" t="str">
        <f t="shared" si="104"/>
        <v/>
      </c>
      <c r="AV881" s="498" t="str">
        <f t="shared" si="105"/>
        <v/>
      </c>
      <c r="AW881" s="498" t="str">
        <f t="shared" si="106"/>
        <v/>
      </c>
    </row>
    <row r="882" spans="6:49" ht="23.25" customHeight="1" x14ac:dyDescent="0.35">
      <c r="F882" s="535"/>
      <c r="G882" s="536" t="str">
        <f>IF(F882="","",IFERROR(VLOOKUP(F882,PROFILE!$B$6:$Z$1000,24,FALSE),""))</f>
        <v/>
      </c>
      <c r="H882" s="536" t="str">
        <f>IF(F882="","",IFERROR(VLOOKUP(F882,PROFILE!$B$6:$Z$1000,25,FALSE),""))</f>
        <v/>
      </c>
      <c r="I882" s="536" t="str">
        <f>IF(F882="","",IFERROR(VLOOKUP(F882,PROFILE!$B$6:$Z$1000,23,FALSE),""))</f>
        <v/>
      </c>
      <c r="J882" s="537" t="str">
        <f>IF(F882="","",IFERROR(VLOOKUP(F882,PROFILE!$B$6:$Z$1000,17,FALSE),""))</f>
        <v/>
      </c>
      <c r="K882" s="538"/>
      <c r="L882" s="539"/>
      <c r="M882" s="540"/>
      <c r="N882" s="540"/>
      <c r="O882" s="541"/>
      <c r="P882" s="539"/>
      <c r="Q882" s="540"/>
      <c r="R882" s="540"/>
      <c r="S882" s="541"/>
      <c r="T882" s="538"/>
      <c r="U882" s="539"/>
      <c r="V882" s="541"/>
      <c r="W882" s="542"/>
      <c r="X882" s="543" t="s">
        <v>103</v>
      </c>
      <c r="Y882" s="542" t="str">
        <f t="shared" ref="Y882:Y945" si="107">IF(F882="","","ยังไม่กำหนด")</f>
        <v/>
      </c>
      <c r="Z882" s="499" t="str">
        <f ca="1">IF(F882="","",IF(VLOOKUP(F882,PROFILE!$B$6:$L$5000,11,FALSE)&lt;&gt;"OUT",VLOOKUP(F882,PROFILE!$B$6:$L$5000,9,FALSE)-NOW(),"OUT"))</f>
        <v/>
      </c>
      <c r="AA882" s="389" t="e">
        <f t="shared" si="101"/>
        <v>#VALUE!</v>
      </c>
      <c r="AB882" s="389">
        <v>882</v>
      </c>
      <c r="AE882" s="545"/>
      <c r="AF882" s="546"/>
      <c r="AH882" s="548"/>
      <c r="AI882" s="549"/>
      <c r="AK882" s="551"/>
      <c r="AL882" s="552"/>
      <c r="AN882" s="554"/>
      <c r="AO882" s="555"/>
      <c r="AP882" s="556"/>
      <c r="AQ882" s="557"/>
      <c r="AR882" s="558"/>
      <c r="AS882" s="497" t="str">
        <f t="shared" si="102"/>
        <v/>
      </c>
      <c r="AT882" s="498" t="str">
        <f t="shared" si="103"/>
        <v/>
      </c>
      <c r="AU882" s="498" t="str">
        <f t="shared" si="104"/>
        <v/>
      </c>
      <c r="AV882" s="498" t="str">
        <f t="shared" si="105"/>
        <v/>
      </c>
      <c r="AW882" s="498" t="str">
        <f t="shared" si="106"/>
        <v/>
      </c>
    </row>
    <row r="883" spans="6:49" ht="23.25" customHeight="1" x14ac:dyDescent="0.35">
      <c r="F883" s="535"/>
      <c r="G883" s="536" t="str">
        <f>IF(F883="","",IFERROR(VLOOKUP(F883,PROFILE!$B$6:$Z$1000,24,FALSE),""))</f>
        <v/>
      </c>
      <c r="H883" s="536" t="str">
        <f>IF(F883="","",IFERROR(VLOOKUP(F883,PROFILE!$B$6:$Z$1000,25,FALSE),""))</f>
        <v/>
      </c>
      <c r="I883" s="536" t="str">
        <f>IF(F883="","",IFERROR(VLOOKUP(F883,PROFILE!$B$6:$Z$1000,23,FALSE),""))</f>
        <v/>
      </c>
      <c r="J883" s="537" t="str">
        <f>IF(F883="","",IFERROR(VLOOKUP(F883,PROFILE!$B$6:$Z$1000,17,FALSE),""))</f>
        <v/>
      </c>
      <c r="K883" s="538"/>
      <c r="L883" s="539"/>
      <c r="M883" s="540"/>
      <c r="N883" s="540"/>
      <c r="O883" s="541"/>
      <c r="P883" s="539"/>
      <c r="Q883" s="540"/>
      <c r="R883" s="540"/>
      <c r="S883" s="541"/>
      <c r="T883" s="538"/>
      <c r="U883" s="539"/>
      <c r="V883" s="541"/>
      <c r="W883" s="542"/>
      <c r="X883" s="543" t="s">
        <v>103</v>
      </c>
      <c r="Y883" s="542" t="str">
        <f t="shared" si="107"/>
        <v/>
      </c>
      <c r="Z883" s="499" t="str">
        <f ca="1">IF(F883="","",IF(VLOOKUP(F883,PROFILE!$B$6:$L$5000,11,FALSE)&lt;&gt;"OUT",VLOOKUP(F883,PROFILE!$B$6:$L$5000,9,FALSE)-NOW(),"OUT"))</f>
        <v/>
      </c>
      <c r="AA883" s="389" t="e">
        <f t="shared" si="101"/>
        <v>#VALUE!</v>
      </c>
      <c r="AB883" s="389">
        <v>883</v>
      </c>
      <c r="AE883" s="545"/>
      <c r="AF883" s="546"/>
      <c r="AH883" s="548"/>
      <c r="AI883" s="549"/>
      <c r="AK883" s="551"/>
      <c r="AL883" s="552"/>
      <c r="AN883" s="554"/>
      <c r="AO883" s="555"/>
      <c r="AP883" s="556"/>
      <c r="AQ883" s="557"/>
      <c r="AR883" s="558"/>
      <c r="AS883" s="497" t="str">
        <f t="shared" si="102"/>
        <v/>
      </c>
      <c r="AT883" s="498" t="str">
        <f t="shared" si="103"/>
        <v/>
      </c>
      <c r="AU883" s="498" t="str">
        <f t="shared" si="104"/>
        <v/>
      </c>
      <c r="AV883" s="498" t="str">
        <f t="shared" si="105"/>
        <v/>
      </c>
      <c r="AW883" s="498" t="str">
        <f t="shared" si="106"/>
        <v/>
      </c>
    </row>
    <row r="884" spans="6:49" ht="23.25" customHeight="1" x14ac:dyDescent="0.35">
      <c r="F884" s="535"/>
      <c r="G884" s="536" t="str">
        <f>IF(F884="","",IFERROR(VLOOKUP(F884,PROFILE!$B$6:$Z$1000,24,FALSE),""))</f>
        <v/>
      </c>
      <c r="H884" s="536" t="str">
        <f>IF(F884="","",IFERROR(VLOOKUP(F884,PROFILE!$B$6:$Z$1000,25,FALSE),""))</f>
        <v/>
      </c>
      <c r="I884" s="536" t="str">
        <f>IF(F884="","",IFERROR(VLOOKUP(F884,PROFILE!$B$6:$Z$1000,23,FALSE),""))</f>
        <v/>
      </c>
      <c r="J884" s="537" t="str">
        <f>IF(F884="","",IFERROR(VLOOKUP(F884,PROFILE!$B$6:$Z$1000,17,FALSE),""))</f>
        <v/>
      </c>
      <c r="K884" s="538"/>
      <c r="L884" s="539"/>
      <c r="M884" s="540"/>
      <c r="N884" s="540"/>
      <c r="O884" s="541"/>
      <c r="P884" s="539"/>
      <c r="Q884" s="540"/>
      <c r="R884" s="540"/>
      <c r="S884" s="541"/>
      <c r="T884" s="538"/>
      <c r="U884" s="539"/>
      <c r="V884" s="541"/>
      <c r="W884" s="542"/>
      <c r="X884" s="543" t="s">
        <v>103</v>
      </c>
      <c r="Y884" s="542" t="str">
        <f t="shared" si="107"/>
        <v/>
      </c>
      <c r="Z884" s="499" t="str">
        <f ca="1">IF(F884="","",IF(VLOOKUP(F884,PROFILE!$B$6:$L$5000,11,FALSE)&lt;&gt;"OUT",VLOOKUP(F884,PROFILE!$B$6:$L$5000,9,FALSE)-NOW(),"OUT"))</f>
        <v/>
      </c>
      <c r="AA884" s="389" t="e">
        <f t="shared" si="101"/>
        <v>#VALUE!</v>
      </c>
      <c r="AB884" s="389">
        <v>884</v>
      </c>
      <c r="AE884" s="545"/>
      <c r="AF884" s="546"/>
      <c r="AH884" s="548"/>
      <c r="AI884" s="549"/>
      <c r="AK884" s="551"/>
      <c r="AL884" s="552"/>
      <c r="AN884" s="554"/>
      <c r="AO884" s="555"/>
      <c r="AP884" s="556"/>
      <c r="AQ884" s="557"/>
      <c r="AR884" s="558"/>
      <c r="AS884" s="497" t="str">
        <f t="shared" si="102"/>
        <v/>
      </c>
      <c r="AT884" s="498" t="str">
        <f t="shared" si="103"/>
        <v/>
      </c>
      <c r="AU884" s="498" t="str">
        <f t="shared" si="104"/>
        <v/>
      </c>
      <c r="AV884" s="498" t="str">
        <f t="shared" si="105"/>
        <v/>
      </c>
      <c r="AW884" s="498" t="str">
        <f t="shared" si="106"/>
        <v/>
      </c>
    </row>
    <row r="885" spans="6:49" ht="23.25" customHeight="1" x14ac:dyDescent="0.35">
      <c r="F885" s="535"/>
      <c r="G885" s="536" t="str">
        <f>IF(F885="","",IFERROR(VLOOKUP(F885,PROFILE!$B$6:$Z$1000,24,FALSE),""))</f>
        <v/>
      </c>
      <c r="H885" s="536" t="str">
        <f>IF(F885="","",IFERROR(VLOOKUP(F885,PROFILE!$B$6:$Z$1000,25,FALSE),""))</f>
        <v/>
      </c>
      <c r="I885" s="536" t="str">
        <f>IF(F885="","",IFERROR(VLOOKUP(F885,PROFILE!$B$6:$Z$1000,23,FALSE),""))</f>
        <v/>
      </c>
      <c r="J885" s="537" t="str">
        <f>IF(F885="","",IFERROR(VLOOKUP(F885,PROFILE!$B$6:$Z$1000,17,FALSE),""))</f>
        <v/>
      </c>
      <c r="K885" s="538"/>
      <c r="L885" s="539"/>
      <c r="M885" s="540"/>
      <c r="N885" s="540"/>
      <c r="O885" s="541"/>
      <c r="P885" s="539"/>
      <c r="Q885" s="540"/>
      <c r="R885" s="540"/>
      <c r="S885" s="541"/>
      <c r="T885" s="538"/>
      <c r="U885" s="539"/>
      <c r="V885" s="541"/>
      <c r="W885" s="542"/>
      <c r="X885" s="543" t="s">
        <v>103</v>
      </c>
      <c r="Y885" s="542" t="str">
        <f t="shared" si="107"/>
        <v/>
      </c>
      <c r="Z885" s="499" t="str">
        <f ca="1">IF(F885="","",IF(VLOOKUP(F885,PROFILE!$B$6:$L$5000,11,FALSE)&lt;&gt;"OUT",VLOOKUP(F885,PROFILE!$B$6:$L$5000,9,FALSE)-NOW(),"OUT"))</f>
        <v/>
      </c>
      <c r="AA885" s="389" t="e">
        <f t="shared" si="101"/>
        <v>#VALUE!</v>
      </c>
      <c r="AB885" s="389">
        <v>885</v>
      </c>
      <c r="AE885" s="545"/>
      <c r="AF885" s="546"/>
      <c r="AH885" s="548"/>
      <c r="AI885" s="549"/>
      <c r="AK885" s="551"/>
      <c r="AL885" s="552"/>
      <c r="AN885" s="554"/>
      <c r="AO885" s="555"/>
      <c r="AP885" s="556"/>
      <c r="AQ885" s="557"/>
      <c r="AR885" s="558"/>
      <c r="AS885" s="497" t="str">
        <f t="shared" si="102"/>
        <v/>
      </c>
      <c r="AT885" s="498" t="str">
        <f t="shared" si="103"/>
        <v/>
      </c>
      <c r="AU885" s="498" t="str">
        <f t="shared" si="104"/>
        <v/>
      </c>
      <c r="AV885" s="498" t="str">
        <f t="shared" si="105"/>
        <v/>
      </c>
      <c r="AW885" s="498" t="str">
        <f t="shared" si="106"/>
        <v/>
      </c>
    </row>
    <row r="886" spans="6:49" ht="23.25" customHeight="1" x14ac:dyDescent="0.35">
      <c r="F886" s="535"/>
      <c r="G886" s="536" t="str">
        <f>IF(F886="","",IFERROR(VLOOKUP(F886,PROFILE!$B$6:$Z$1000,24,FALSE),""))</f>
        <v/>
      </c>
      <c r="H886" s="536" t="str">
        <f>IF(F886="","",IFERROR(VLOOKUP(F886,PROFILE!$B$6:$Z$1000,25,FALSE),""))</f>
        <v/>
      </c>
      <c r="I886" s="536" t="str">
        <f>IF(F886="","",IFERROR(VLOOKUP(F886,PROFILE!$B$6:$Z$1000,23,FALSE),""))</f>
        <v/>
      </c>
      <c r="J886" s="537" t="str">
        <f>IF(F886="","",IFERROR(VLOOKUP(F886,PROFILE!$B$6:$Z$1000,17,FALSE),""))</f>
        <v/>
      </c>
      <c r="K886" s="538"/>
      <c r="L886" s="539"/>
      <c r="M886" s="540"/>
      <c r="N886" s="540"/>
      <c r="O886" s="541"/>
      <c r="P886" s="539"/>
      <c r="Q886" s="540"/>
      <c r="R886" s="540"/>
      <c r="S886" s="541"/>
      <c r="T886" s="538"/>
      <c r="U886" s="539"/>
      <c r="V886" s="541"/>
      <c r="W886" s="542"/>
      <c r="X886" s="543" t="s">
        <v>103</v>
      </c>
      <c r="Y886" s="542" t="str">
        <f t="shared" si="107"/>
        <v/>
      </c>
      <c r="Z886" s="499" t="str">
        <f ca="1">IF(F886="","",IF(VLOOKUP(F886,PROFILE!$B$6:$L$5000,11,FALSE)&lt;&gt;"OUT",VLOOKUP(F886,PROFILE!$B$6:$L$5000,9,FALSE)-NOW(),"OUT"))</f>
        <v/>
      </c>
      <c r="AA886" s="389" t="e">
        <f t="shared" si="101"/>
        <v>#VALUE!</v>
      </c>
      <c r="AB886" s="389">
        <v>886</v>
      </c>
      <c r="AE886" s="545"/>
      <c r="AF886" s="546"/>
      <c r="AH886" s="548"/>
      <c r="AI886" s="549"/>
      <c r="AK886" s="551"/>
      <c r="AL886" s="552"/>
      <c r="AN886" s="554"/>
      <c r="AO886" s="555"/>
      <c r="AP886" s="556"/>
      <c r="AQ886" s="557"/>
      <c r="AR886" s="558"/>
      <c r="AS886" s="497" t="str">
        <f t="shared" si="102"/>
        <v/>
      </c>
      <c r="AT886" s="498" t="str">
        <f t="shared" si="103"/>
        <v/>
      </c>
      <c r="AU886" s="498" t="str">
        <f t="shared" si="104"/>
        <v/>
      </c>
      <c r="AV886" s="498" t="str">
        <f t="shared" si="105"/>
        <v/>
      </c>
      <c r="AW886" s="498" t="str">
        <f t="shared" si="106"/>
        <v/>
      </c>
    </row>
    <row r="887" spans="6:49" ht="23.25" customHeight="1" x14ac:dyDescent="0.35">
      <c r="F887" s="535"/>
      <c r="G887" s="536" t="str">
        <f>IF(F887="","",IFERROR(VLOOKUP(F887,PROFILE!$B$6:$Z$1000,24,FALSE),""))</f>
        <v/>
      </c>
      <c r="H887" s="536" t="str">
        <f>IF(F887="","",IFERROR(VLOOKUP(F887,PROFILE!$B$6:$Z$1000,25,FALSE),""))</f>
        <v/>
      </c>
      <c r="I887" s="536" t="str">
        <f>IF(F887="","",IFERROR(VLOOKUP(F887,PROFILE!$B$6:$Z$1000,23,FALSE),""))</f>
        <v/>
      </c>
      <c r="J887" s="537" t="str">
        <f>IF(F887="","",IFERROR(VLOOKUP(F887,PROFILE!$B$6:$Z$1000,17,FALSE),""))</f>
        <v/>
      </c>
      <c r="K887" s="538"/>
      <c r="L887" s="539"/>
      <c r="M887" s="540"/>
      <c r="N887" s="540"/>
      <c r="O887" s="541"/>
      <c r="P887" s="539"/>
      <c r="Q887" s="540"/>
      <c r="R887" s="540"/>
      <c r="S887" s="541"/>
      <c r="T887" s="538"/>
      <c r="U887" s="539"/>
      <c r="V887" s="541"/>
      <c r="W887" s="542"/>
      <c r="X887" s="543" t="s">
        <v>103</v>
      </c>
      <c r="Y887" s="542" t="str">
        <f t="shared" si="107"/>
        <v/>
      </c>
      <c r="Z887" s="499" t="str">
        <f ca="1">IF(F887="","",IF(VLOOKUP(F887,PROFILE!$B$6:$L$5000,11,FALSE)&lt;&gt;"OUT",VLOOKUP(F887,PROFILE!$B$6:$L$5000,9,FALSE)-NOW(),"OUT"))</f>
        <v/>
      </c>
      <c r="AA887" s="389" t="e">
        <f t="shared" si="101"/>
        <v>#VALUE!</v>
      </c>
      <c r="AB887" s="389">
        <v>887</v>
      </c>
      <c r="AE887" s="545"/>
      <c r="AF887" s="546"/>
      <c r="AH887" s="548"/>
      <c r="AI887" s="549"/>
      <c r="AK887" s="551"/>
      <c r="AL887" s="552"/>
      <c r="AN887" s="554"/>
      <c r="AO887" s="555"/>
      <c r="AP887" s="556"/>
      <c r="AQ887" s="557"/>
      <c r="AR887" s="558"/>
      <c r="AS887" s="497" t="str">
        <f t="shared" si="102"/>
        <v/>
      </c>
      <c r="AT887" s="498" t="str">
        <f t="shared" si="103"/>
        <v/>
      </c>
      <c r="AU887" s="498" t="str">
        <f t="shared" si="104"/>
        <v/>
      </c>
      <c r="AV887" s="498" t="str">
        <f t="shared" si="105"/>
        <v/>
      </c>
      <c r="AW887" s="498" t="str">
        <f t="shared" si="106"/>
        <v/>
      </c>
    </row>
    <row r="888" spans="6:49" ht="23.25" customHeight="1" x14ac:dyDescent="0.35">
      <c r="F888" s="535"/>
      <c r="G888" s="536" t="str">
        <f>IF(F888="","",IFERROR(VLOOKUP(F888,PROFILE!$B$6:$Z$1000,24,FALSE),""))</f>
        <v/>
      </c>
      <c r="H888" s="536" t="str">
        <f>IF(F888="","",IFERROR(VLOOKUP(F888,PROFILE!$B$6:$Z$1000,25,FALSE),""))</f>
        <v/>
      </c>
      <c r="I888" s="536" t="str">
        <f>IF(F888="","",IFERROR(VLOOKUP(F888,PROFILE!$B$6:$Z$1000,23,FALSE),""))</f>
        <v/>
      </c>
      <c r="J888" s="537" t="str">
        <f>IF(F888="","",IFERROR(VLOOKUP(F888,PROFILE!$B$6:$Z$1000,17,FALSE),""))</f>
        <v/>
      </c>
      <c r="K888" s="538"/>
      <c r="L888" s="539"/>
      <c r="M888" s="540"/>
      <c r="N888" s="540"/>
      <c r="O888" s="541"/>
      <c r="P888" s="539"/>
      <c r="Q888" s="540"/>
      <c r="R888" s="540"/>
      <c r="S888" s="541"/>
      <c r="T888" s="538"/>
      <c r="U888" s="539"/>
      <c r="V888" s="541"/>
      <c r="W888" s="542"/>
      <c r="X888" s="543" t="s">
        <v>103</v>
      </c>
      <c r="Y888" s="542" t="str">
        <f t="shared" si="107"/>
        <v/>
      </c>
      <c r="Z888" s="499" t="str">
        <f ca="1">IF(F888="","",IF(VLOOKUP(F888,PROFILE!$B$6:$L$5000,11,FALSE)&lt;&gt;"OUT",VLOOKUP(F888,PROFILE!$B$6:$L$5000,9,FALSE)-NOW(),"OUT"))</f>
        <v/>
      </c>
      <c r="AA888" s="389" t="e">
        <f t="shared" si="101"/>
        <v>#VALUE!</v>
      </c>
      <c r="AB888" s="389">
        <v>888</v>
      </c>
      <c r="AE888" s="545"/>
      <c r="AF888" s="546"/>
      <c r="AH888" s="548"/>
      <c r="AI888" s="549"/>
      <c r="AK888" s="551"/>
      <c r="AL888" s="552"/>
      <c r="AN888" s="554"/>
      <c r="AO888" s="555"/>
      <c r="AP888" s="556"/>
      <c r="AQ888" s="557"/>
      <c r="AR888" s="558"/>
      <c r="AS888" s="497" t="str">
        <f t="shared" si="102"/>
        <v/>
      </c>
      <c r="AT888" s="498" t="str">
        <f t="shared" si="103"/>
        <v/>
      </c>
      <c r="AU888" s="498" t="str">
        <f t="shared" si="104"/>
        <v/>
      </c>
      <c r="AV888" s="498" t="str">
        <f t="shared" si="105"/>
        <v/>
      </c>
      <c r="AW888" s="498" t="str">
        <f t="shared" si="106"/>
        <v/>
      </c>
    </row>
    <row r="889" spans="6:49" ht="23.25" customHeight="1" x14ac:dyDescent="0.35">
      <c r="F889" s="535"/>
      <c r="G889" s="536" t="str">
        <f>IF(F889="","",IFERROR(VLOOKUP(F889,PROFILE!$B$6:$Z$1000,24,FALSE),""))</f>
        <v/>
      </c>
      <c r="H889" s="536" t="str">
        <f>IF(F889="","",IFERROR(VLOOKUP(F889,PROFILE!$B$6:$Z$1000,25,FALSE),""))</f>
        <v/>
      </c>
      <c r="I889" s="536" t="str">
        <f>IF(F889="","",IFERROR(VLOOKUP(F889,PROFILE!$B$6:$Z$1000,23,FALSE),""))</f>
        <v/>
      </c>
      <c r="J889" s="537" t="str">
        <f>IF(F889="","",IFERROR(VLOOKUP(F889,PROFILE!$B$6:$Z$1000,17,FALSE),""))</f>
        <v/>
      </c>
      <c r="K889" s="538"/>
      <c r="L889" s="539"/>
      <c r="M889" s="540"/>
      <c r="N889" s="540"/>
      <c r="O889" s="541"/>
      <c r="P889" s="539"/>
      <c r="Q889" s="540"/>
      <c r="R889" s="540"/>
      <c r="S889" s="541"/>
      <c r="T889" s="538"/>
      <c r="U889" s="539"/>
      <c r="V889" s="541"/>
      <c r="W889" s="542"/>
      <c r="X889" s="543" t="s">
        <v>103</v>
      </c>
      <c r="Y889" s="542" t="str">
        <f t="shared" si="107"/>
        <v/>
      </c>
      <c r="Z889" s="499" t="str">
        <f ca="1">IF(F889="","",IF(VLOOKUP(F889,PROFILE!$B$6:$L$5000,11,FALSE)&lt;&gt;"OUT",VLOOKUP(F889,PROFILE!$B$6:$L$5000,9,FALSE)-NOW(),"OUT"))</f>
        <v/>
      </c>
      <c r="AA889" s="389" t="e">
        <f t="shared" si="101"/>
        <v>#VALUE!</v>
      </c>
      <c r="AB889" s="389">
        <v>889</v>
      </c>
      <c r="AE889" s="545"/>
      <c r="AF889" s="546"/>
      <c r="AH889" s="548"/>
      <c r="AI889" s="549"/>
      <c r="AK889" s="551"/>
      <c r="AL889" s="552"/>
      <c r="AN889" s="554"/>
      <c r="AO889" s="555"/>
      <c r="AP889" s="556"/>
      <c r="AQ889" s="557"/>
      <c r="AR889" s="558"/>
      <c r="AS889" s="497" t="str">
        <f t="shared" si="102"/>
        <v/>
      </c>
      <c r="AT889" s="498" t="str">
        <f t="shared" si="103"/>
        <v/>
      </c>
      <c r="AU889" s="498" t="str">
        <f t="shared" si="104"/>
        <v/>
      </c>
      <c r="AV889" s="498" t="str">
        <f t="shared" si="105"/>
        <v/>
      </c>
      <c r="AW889" s="498" t="str">
        <f t="shared" si="106"/>
        <v/>
      </c>
    </row>
    <row r="890" spans="6:49" ht="23.25" customHeight="1" x14ac:dyDescent="0.35">
      <c r="F890" s="535"/>
      <c r="G890" s="536" t="str">
        <f>IF(F890="","",IFERROR(VLOOKUP(F890,PROFILE!$B$6:$Z$1000,24,FALSE),""))</f>
        <v/>
      </c>
      <c r="H890" s="536" t="str">
        <f>IF(F890="","",IFERROR(VLOOKUP(F890,PROFILE!$B$6:$Z$1000,25,FALSE),""))</f>
        <v/>
      </c>
      <c r="I890" s="536" t="str">
        <f>IF(F890="","",IFERROR(VLOOKUP(F890,PROFILE!$B$6:$Z$1000,23,FALSE),""))</f>
        <v/>
      </c>
      <c r="J890" s="537" t="str">
        <f>IF(F890="","",IFERROR(VLOOKUP(F890,PROFILE!$B$6:$Z$1000,17,FALSE),""))</f>
        <v/>
      </c>
      <c r="K890" s="538"/>
      <c r="L890" s="539"/>
      <c r="M890" s="540"/>
      <c r="N890" s="540"/>
      <c r="O890" s="541"/>
      <c r="P890" s="539"/>
      <c r="Q890" s="540"/>
      <c r="R890" s="540"/>
      <c r="S890" s="541"/>
      <c r="T890" s="538"/>
      <c r="U890" s="539"/>
      <c r="V890" s="541"/>
      <c r="W890" s="542"/>
      <c r="X890" s="543" t="s">
        <v>103</v>
      </c>
      <c r="Y890" s="542" t="str">
        <f t="shared" si="107"/>
        <v/>
      </c>
      <c r="Z890" s="499" t="str">
        <f ca="1">IF(F890="","",IF(VLOOKUP(F890,PROFILE!$B$6:$L$5000,11,FALSE)&lt;&gt;"OUT",VLOOKUP(F890,PROFILE!$B$6:$L$5000,9,FALSE)-NOW(),"OUT"))</f>
        <v/>
      </c>
      <c r="AA890" s="389" t="e">
        <f t="shared" si="101"/>
        <v>#VALUE!</v>
      </c>
      <c r="AB890" s="389">
        <v>890</v>
      </c>
      <c r="AE890" s="545"/>
      <c r="AF890" s="546"/>
      <c r="AH890" s="548"/>
      <c r="AI890" s="549"/>
      <c r="AK890" s="551"/>
      <c r="AL890" s="552"/>
      <c r="AN890" s="554"/>
      <c r="AO890" s="555"/>
      <c r="AP890" s="556"/>
      <c r="AQ890" s="557"/>
      <c r="AR890" s="558"/>
      <c r="AS890" s="497" t="str">
        <f t="shared" si="102"/>
        <v/>
      </c>
      <c r="AT890" s="498" t="str">
        <f t="shared" si="103"/>
        <v/>
      </c>
      <c r="AU890" s="498" t="str">
        <f t="shared" si="104"/>
        <v/>
      </c>
      <c r="AV890" s="498" t="str">
        <f t="shared" si="105"/>
        <v/>
      </c>
      <c r="AW890" s="498" t="str">
        <f t="shared" si="106"/>
        <v/>
      </c>
    </row>
    <row r="891" spans="6:49" ht="23.25" customHeight="1" x14ac:dyDescent="0.35">
      <c r="F891" s="535"/>
      <c r="G891" s="536" t="str">
        <f>IF(F891="","",IFERROR(VLOOKUP(F891,PROFILE!$B$6:$Z$1000,24,FALSE),""))</f>
        <v/>
      </c>
      <c r="H891" s="536" t="str">
        <f>IF(F891="","",IFERROR(VLOOKUP(F891,PROFILE!$B$6:$Z$1000,25,FALSE),""))</f>
        <v/>
      </c>
      <c r="I891" s="536" t="str">
        <f>IF(F891="","",IFERROR(VLOOKUP(F891,PROFILE!$B$6:$Z$1000,23,FALSE),""))</f>
        <v/>
      </c>
      <c r="J891" s="537" t="str">
        <f>IF(F891="","",IFERROR(VLOOKUP(F891,PROFILE!$B$6:$Z$1000,17,FALSE),""))</f>
        <v/>
      </c>
      <c r="K891" s="538"/>
      <c r="L891" s="539"/>
      <c r="M891" s="540"/>
      <c r="N891" s="540"/>
      <c r="O891" s="541"/>
      <c r="P891" s="539"/>
      <c r="Q891" s="540"/>
      <c r="R891" s="540"/>
      <c r="S891" s="541"/>
      <c r="T891" s="538"/>
      <c r="U891" s="539"/>
      <c r="V891" s="541"/>
      <c r="W891" s="542"/>
      <c r="X891" s="543" t="s">
        <v>103</v>
      </c>
      <c r="Y891" s="542" t="str">
        <f t="shared" si="107"/>
        <v/>
      </c>
      <c r="Z891" s="499" t="str">
        <f ca="1">IF(F891="","",IF(VLOOKUP(F891,PROFILE!$B$6:$L$5000,11,FALSE)&lt;&gt;"OUT",VLOOKUP(F891,PROFILE!$B$6:$L$5000,9,FALSE)-NOW(),"OUT"))</f>
        <v/>
      </c>
      <c r="AA891" s="389" t="e">
        <f t="shared" si="101"/>
        <v>#VALUE!</v>
      </c>
      <c r="AB891" s="389">
        <v>891</v>
      </c>
      <c r="AE891" s="545"/>
      <c r="AF891" s="546"/>
      <c r="AH891" s="548"/>
      <c r="AI891" s="549"/>
      <c r="AK891" s="551"/>
      <c r="AL891" s="552"/>
      <c r="AN891" s="554"/>
      <c r="AO891" s="555"/>
      <c r="AP891" s="556"/>
      <c r="AQ891" s="557"/>
      <c r="AR891" s="558"/>
      <c r="AS891" s="497" t="str">
        <f t="shared" si="102"/>
        <v/>
      </c>
      <c r="AT891" s="498" t="str">
        <f t="shared" si="103"/>
        <v/>
      </c>
      <c r="AU891" s="498" t="str">
        <f t="shared" si="104"/>
        <v/>
      </c>
      <c r="AV891" s="498" t="str">
        <f t="shared" si="105"/>
        <v/>
      </c>
      <c r="AW891" s="498" t="str">
        <f t="shared" si="106"/>
        <v/>
      </c>
    </row>
    <row r="892" spans="6:49" ht="23.25" customHeight="1" x14ac:dyDescent="0.35">
      <c r="F892" s="535"/>
      <c r="G892" s="536" t="str">
        <f>IF(F892="","",IFERROR(VLOOKUP(F892,PROFILE!$B$6:$Z$1000,24,FALSE),""))</f>
        <v/>
      </c>
      <c r="H892" s="536" t="str">
        <f>IF(F892="","",IFERROR(VLOOKUP(F892,PROFILE!$B$6:$Z$1000,25,FALSE),""))</f>
        <v/>
      </c>
      <c r="I892" s="536" t="str">
        <f>IF(F892="","",IFERROR(VLOOKUP(F892,PROFILE!$B$6:$Z$1000,23,FALSE),""))</f>
        <v/>
      </c>
      <c r="J892" s="537" t="str">
        <f>IF(F892="","",IFERROR(VLOOKUP(F892,PROFILE!$B$6:$Z$1000,17,FALSE),""))</f>
        <v/>
      </c>
      <c r="K892" s="538"/>
      <c r="L892" s="539"/>
      <c r="M892" s="540"/>
      <c r="N892" s="540"/>
      <c r="O892" s="541"/>
      <c r="P892" s="539"/>
      <c r="Q892" s="540"/>
      <c r="R892" s="540"/>
      <c r="S892" s="541"/>
      <c r="T892" s="538"/>
      <c r="U892" s="539"/>
      <c r="V892" s="541"/>
      <c r="W892" s="542"/>
      <c r="X892" s="543" t="s">
        <v>103</v>
      </c>
      <c r="Y892" s="542" t="str">
        <f t="shared" si="107"/>
        <v/>
      </c>
      <c r="Z892" s="499" t="str">
        <f ca="1">IF(F892="","",IF(VLOOKUP(F892,PROFILE!$B$6:$L$5000,11,FALSE)&lt;&gt;"OUT",VLOOKUP(F892,PROFILE!$B$6:$L$5000,9,FALSE)-NOW(),"OUT"))</f>
        <v/>
      </c>
      <c r="AA892" s="389" t="e">
        <f t="shared" si="101"/>
        <v>#VALUE!</v>
      </c>
      <c r="AB892" s="389">
        <v>892</v>
      </c>
      <c r="AE892" s="545"/>
      <c r="AF892" s="546"/>
      <c r="AH892" s="548"/>
      <c r="AI892" s="549"/>
      <c r="AK892" s="551"/>
      <c r="AL892" s="552"/>
      <c r="AN892" s="554"/>
      <c r="AO892" s="555"/>
      <c r="AP892" s="556"/>
      <c r="AQ892" s="557"/>
      <c r="AR892" s="558"/>
      <c r="AS892" s="497" t="str">
        <f t="shared" si="102"/>
        <v/>
      </c>
      <c r="AT892" s="498" t="str">
        <f t="shared" si="103"/>
        <v/>
      </c>
      <c r="AU892" s="498" t="str">
        <f t="shared" si="104"/>
        <v/>
      </c>
      <c r="AV892" s="498" t="str">
        <f t="shared" si="105"/>
        <v/>
      </c>
      <c r="AW892" s="498" t="str">
        <f t="shared" si="106"/>
        <v/>
      </c>
    </row>
    <row r="893" spans="6:49" ht="23.25" customHeight="1" x14ac:dyDescent="0.35">
      <c r="F893" s="535"/>
      <c r="G893" s="536" t="str">
        <f>IF(F893="","",IFERROR(VLOOKUP(F893,PROFILE!$B$6:$Z$1000,24,FALSE),""))</f>
        <v/>
      </c>
      <c r="H893" s="536" t="str">
        <f>IF(F893="","",IFERROR(VLOOKUP(F893,PROFILE!$B$6:$Z$1000,25,FALSE),""))</f>
        <v/>
      </c>
      <c r="I893" s="536" t="str">
        <f>IF(F893="","",IFERROR(VLOOKUP(F893,PROFILE!$B$6:$Z$1000,23,FALSE),""))</f>
        <v/>
      </c>
      <c r="J893" s="537" t="str">
        <f>IF(F893="","",IFERROR(VLOOKUP(F893,PROFILE!$B$6:$Z$1000,17,FALSE),""))</f>
        <v/>
      </c>
      <c r="K893" s="538"/>
      <c r="L893" s="539"/>
      <c r="M893" s="540"/>
      <c r="N893" s="540"/>
      <c r="O893" s="541"/>
      <c r="P893" s="539"/>
      <c r="Q893" s="540"/>
      <c r="R893" s="540"/>
      <c r="S893" s="541"/>
      <c r="T893" s="538"/>
      <c r="U893" s="539"/>
      <c r="V893" s="541"/>
      <c r="W893" s="542"/>
      <c r="X893" s="543" t="s">
        <v>103</v>
      </c>
      <c r="Y893" s="542" t="str">
        <f t="shared" si="107"/>
        <v/>
      </c>
      <c r="Z893" s="499" t="str">
        <f ca="1">IF(F893="","",IF(VLOOKUP(F893,PROFILE!$B$6:$L$5000,11,FALSE)&lt;&gt;"OUT",VLOOKUP(F893,PROFILE!$B$6:$L$5000,9,FALSE)-NOW(),"OUT"))</f>
        <v/>
      </c>
      <c r="AA893" s="389" t="e">
        <f t="shared" si="101"/>
        <v>#VALUE!</v>
      </c>
      <c r="AB893" s="389">
        <v>893</v>
      </c>
      <c r="AE893" s="545"/>
      <c r="AF893" s="546"/>
      <c r="AH893" s="548"/>
      <c r="AI893" s="549"/>
      <c r="AK893" s="551"/>
      <c r="AL893" s="552"/>
      <c r="AN893" s="554"/>
      <c r="AO893" s="555"/>
      <c r="AP893" s="556"/>
      <c r="AQ893" s="557"/>
      <c r="AR893" s="558"/>
      <c r="AS893" s="497" t="str">
        <f t="shared" si="102"/>
        <v/>
      </c>
      <c r="AT893" s="498" t="str">
        <f t="shared" si="103"/>
        <v/>
      </c>
      <c r="AU893" s="498" t="str">
        <f t="shared" si="104"/>
        <v/>
      </c>
      <c r="AV893" s="498" t="str">
        <f t="shared" si="105"/>
        <v/>
      </c>
      <c r="AW893" s="498" t="str">
        <f t="shared" si="106"/>
        <v/>
      </c>
    </row>
    <row r="894" spans="6:49" ht="23.25" customHeight="1" x14ac:dyDescent="0.35">
      <c r="F894" s="535"/>
      <c r="G894" s="536" t="str">
        <f>IF(F894="","",IFERROR(VLOOKUP(F894,PROFILE!$B$6:$Z$1000,24,FALSE),""))</f>
        <v/>
      </c>
      <c r="H894" s="536" t="str">
        <f>IF(F894="","",IFERROR(VLOOKUP(F894,PROFILE!$B$6:$Z$1000,25,FALSE),""))</f>
        <v/>
      </c>
      <c r="I894" s="536" t="str">
        <f>IF(F894="","",IFERROR(VLOOKUP(F894,PROFILE!$B$6:$Z$1000,23,FALSE),""))</f>
        <v/>
      </c>
      <c r="J894" s="537" t="str">
        <f>IF(F894="","",IFERROR(VLOOKUP(F894,PROFILE!$B$6:$Z$1000,17,FALSE),""))</f>
        <v/>
      </c>
      <c r="K894" s="538"/>
      <c r="L894" s="539"/>
      <c r="M894" s="540"/>
      <c r="N894" s="540"/>
      <c r="O894" s="541"/>
      <c r="P894" s="539"/>
      <c r="Q894" s="540"/>
      <c r="R894" s="540"/>
      <c r="S894" s="541"/>
      <c r="T894" s="538"/>
      <c r="U894" s="539"/>
      <c r="V894" s="541"/>
      <c r="W894" s="542"/>
      <c r="X894" s="543" t="s">
        <v>103</v>
      </c>
      <c r="Y894" s="542" t="str">
        <f t="shared" si="107"/>
        <v/>
      </c>
      <c r="Z894" s="499" t="str">
        <f ca="1">IF(F894="","",IF(VLOOKUP(F894,PROFILE!$B$6:$L$5000,11,FALSE)&lt;&gt;"OUT",VLOOKUP(F894,PROFILE!$B$6:$L$5000,9,FALSE)-NOW(),"OUT"))</f>
        <v/>
      </c>
      <c r="AA894" s="389" t="e">
        <f t="shared" si="101"/>
        <v>#VALUE!</v>
      </c>
      <c r="AB894" s="389">
        <v>894</v>
      </c>
      <c r="AE894" s="545"/>
      <c r="AF894" s="546"/>
      <c r="AH894" s="548"/>
      <c r="AI894" s="549"/>
      <c r="AK894" s="551"/>
      <c r="AL894" s="552"/>
      <c r="AN894" s="554"/>
      <c r="AO894" s="555"/>
      <c r="AP894" s="556"/>
      <c r="AQ894" s="557"/>
      <c r="AR894" s="558"/>
      <c r="AS894" s="497" t="str">
        <f t="shared" si="102"/>
        <v/>
      </c>
      <c r="AT894" s="498" t="str">
        <f t="shared" si="103"/>
        <v/>
      </c>
      <c r="AU894" s="498" t="str">
        <f t="shared" si="104"/>
        <v/>
      </c>
      <c r="AV894" s="498" t="str">
        <f t="shared" si="105"/>
        <v/>
      </c>
      <c r="AW894" s="498" t="str">
        <f t="shared" si="106"/>
        <v/>
      </c>
    </row>
    <row r="895" spans="6:49" ht="23.25" customHeight="1" x14ac:dyDescent="0.35">
      <c r="F895" s="535"/>
      <c r="G895" s="536" t="str">
        <f>IF(F895="","",IFERROR(VLOOKUP(F895,PROFILE!$B$6:$Z$1000,24,FALSE),""))</f>
        <v/>
      </c>
      <c r="H895" s="536" t="str">
        <f>IF(F895="","",IFERROR(VLOOKUP(F895,PROFILE!$B$6:$Z$1000,25,FALSE),""))</f>
        <v/>
      </c>
      <c r="I895" s="536" t="str">
        <f>IF(F895="","",IFERROR(VLOOKUP(F895,PROFILE!$B$6:$Z$1000,23,FALSE),""))</f>
        <v/>
      </c>
      <c r="J895" s="537" t="str">
        <f>IF(F895="","",IFERROR(VLOOKUP(F895,PROFILE!$B$6:$Z$1000,17,FALSE),""))</f>
        <v/>
      </c>
      <c r="K895" s="538"/>
      <c r="L895" s="539"/>
      <c r="M895" s="540"/>
      <c r="N895" s="540"/>
      <c r="O895" s="541"/>
      <c r="P895" s="539"/>
      <c r="Q895" s="540"/>
      <c r="R895" s="540"/>
      <c r="S895" s="541"/>
      <c r="T895" s="538"/>
      <c r="U895" s="539"/>
      <c r="V895" s="541"/>
      <c r="W895" s="542"/>
      <c r="X895" s="543" t="s">
        <v>103</v>
      </c>
      <c r="Y895" s="542" t="str">
        <f t="shared" si="107"/>
        <v/>
      </c>
      <c r="Z895" s="499" t="str">
        <f ca="1">IF(F895="","",IF(VLOOKUP(F895,PROFILE!$B$6:$L$5000,11,FALSE)&lt;&gt;"OUT",VLOOKUP(F895,PROFILE!$B$6:$L$5000,9,FALSE)-NOW(),"OUT"))</f>
        <v/>
      </c>
      <c r="AA895" s="389" t="e">
        <f t="shared" si="101"/>
        <v>#VALUE!</v>
      </c>
      <c r="AB895" s="389">
        <v>895</v>
      </c>
      <c r="AE895" s="545"/>
      <c r="AF895" s="546"/>
      <c r="AH895" s="548"/>
      <c r="AI895" s="549"/>
      <c r="AK895" s="551"/>
      <c r="AL895" s="552"/>
      <c r="AN895" s="554"/>
      <c r="AO895" s="555"/>
      <c r="AP895" s="556"/>
      <c r="AQ895" s="557"/>
      <c r="AR895" s="558"/>
      <c r="AS895" s="497" t="str">
        <f t="shared" si="102"/>
        <v/>
      </c>
      <c r="AT895" s="498" t="str">
        <f t="shared" si="103"/>
        <v/>
      </c>
      <c r="AU895" s="498" t="str">
        <f t="shared" si="104"/>
        <v/>
      </c>
      <c r="AV895" s="498" t="str">
        <f t="shared" si="105"/>
        <v/>
      </c>
      <c r="AW895" s="498" t="str">
        <f t="shared" si="106"/>
        <v/>
      </c>
    </row>
    <row r="896" spans="6:49" ht="23.25" customHeight="1" x14ac:dyDescent="0.35">
      <c r="F896" s="535"/>
      <c r="G896" s="536" t="str">
        <f>IF(F896="","",IFERROR(VLOOKUP(F896,PROFILE!$B$6:$Z$1000,24,FALSE),""))</f>
        <v/>
      </c>
      <c r="H896" s="536" t="str">
        <f>IF(F896="","",IFERROR(VLOOKUP(F896,PROFILE!$B$6:$Z$1000,25,FALSE),""))</f>
        <v/>
      </c>
      <c r="I896" s="536" t="str">
        <f>IF(F896="","",IFERROR(VLOOKUP(F896,PROFILE!$B$6:$Z$1000,23,FALSE),""))</f>
        <v/>
      </c>
      <c r="J896" s="537" t="str">
        <f>IF(F896="","",IFERROR(VLOOKUP(F896,PROFILE!$B$6:$Z$1000,17,FALSE),""))</f>
        <v/>
      </c>
      <c r="K896" s="538"/>
      <c r="L896" s="539"/>
      <c r="M896" s="540"/>
      <c r="N896" s="540"/>
      <c r="O896" s="541"/>
      <c r="P896" s="539"/>
      <c r="Q896" s="540"/>
      <c r="R896" s="540"/>
      <c r="S896" s="541"/>
      <c r="T896" s="538"/>
      <c r="U896" s="539"/>
      <c r="V896" s="541"/>
      <c r="W896" s="542"/>
      <c r="X896" s="543" t="s">
        <v>103</v>
      </c>
      <c r="Y896" s="542" t="str">
        <f t="shared" si="107"/>
        <v/>
      </c>
      <c r="Z896" s="499" t="str">
        <f ca="1">IF(F896="","",IF(VLOOKUP(F896,PROFILE!$B$6:$L$5000,11,FALSE)&lt;&gt;"OUT",VLOOKUP(F896,PROFILE!$B$6:$L$5000,9,FALSE)-NOW(),"OUT"))</f>
        <v/>
      </c>
      <c r="AA896" s="389" t="e">
        <f t="shared" si="101"/>
        <v>#VALUE!</v>
      </c>
      <c r="AB896" s="389">
        <v>896</v>
      </c>
      <c r="AE896" s="545"/>
      <c r="AF896" s="546"/>
      <c r="AH896" s="548"/>
      <c r="AI896" s="549"/>
      <c r="AK896" s="551"/>
      <c r="AL896" s="552"/>
      <c r="AN896" s="554"/>
      <c r="AO896" s="555"/>
      <c r="AP896" s="556"/>
      <c r="AQ896" s="557"/>
      <c r="AR896" s="558"/>
      <c r="AS896" s="497" t="str">
        <f t="shared" si="102"/>
        <v/>
      </c>
      <c r="AT896" s="498" t="str">
        <f t="shared" si="103"/>
        <v/>
      </c>
      <c r="AU896" s="498" t="str">
        <f t="shared" si="104"/>
        <v/>
      </c>
      <c r="AV896" s="498" t="str">
        <f t="shared" si="105"/>
        <v/>
      </c>
      <c r="AW896" s="498" t="str">
        <f t="shared" si="106"/>
        <v/>
      </c>
    </row>
    <row r="897" spans="6:49" ht="23.25" customHeight="1" x14ac:dyDescent="0.35">
      <c r="F897" s="535"/>
      <c r="G897" s="536" t="str">
        <f>IF(F897="","",IFERROR(VLOOKUP(F897,PROFILE!$B$6:$Z$1000,24,FALSE),""))</f>
        <v/>
      </c>
      <c r="H897" s="536" t="str">
        <f>IF(F897="","",IFERROR(VLOOKUP(F897,PROFILE!$B$6:$Z$1000,25,FALSE),""))</f>
        <v/>
      </c>
      <c r="I897" s="536" t="str">
        <f>IF(F897="","",IFERROR(VLOOKUP(F897,PROFILE!$B$6:$Z$1000,23,FALSE),""))</f>
        <v/>
      </c>
      <c r="J897" s="537" t="str">
        <f>IF(F897="","",IFERROR(VLOOKUP(F897,PROFILE!$B$6:$Z$1000,17,FALSE),""))</f>
        <v/>
      </c>
      <c r="K897" s="538"/>
      <c r="L897" s="539"/>
      <c r="M897" s="540"/>
      <c r="N897" s="540"/>
      <c r="O897" s="541"/>
      <c r="P897" s="539"/>
      <c r="Q897" s="540"/>
      <c r="R897" s="540"/>
      <c r="S897" s="541"/>
      <c r="T897" s="538"/>
      <c r="U897" s="539"/>
      <c r="V897" s="541"/>
      <c r="W897" s="542"/>
      <c r="X897" s="543" t="s">
        <v>103</v>
      </c>
      <c r="Y897" s="542" t="str">
        <f t="shared" si="107"/>
        <v/>
      </c>
      <c r="Z897" s="499" t="str">
        <f ca="1">IF(F897="","",IF(VLOOKUP(F897,PROFILE!$B$6:$L$5000,11,FALSE)&lt;&gt;"OUT",VLOOKUP(F897,PROFILE!$B$6:$L$5000,9,FALSE)-NOW(),"OUT"))</f>
        <v/>
      </c>
      <c r="AA897" s="389" t="e">
        <f t="shared" si="101"/>
        <v>#VALUE!</v>
      </c>
      <c r="AB897" s="389">
        <v>897</v>
      </c>
      <c r="AE897" s="545"/>
      <c r="AF897" s="546"/>
      <c r="AH897" s="548"/>
      <c r="AI897" s="549"/>
      <c r="AK897" s="551"/>
      <c r="AL897" s="552"/>
      <c r="AN897" s="554"/>
      <c r="AO897" s="555"/>
      <c r="AP897" s="556"/>
      <c r="AQ897" s="557"/>
      <c r="AR897" s="558"/>
      <c r="AS897" s="497" t="str">
        <f t="shared" si="102"/>
        <v/>
      </c>
      <c r="AT897" s="498" t="str">
        <f t="shared" si="103"/>
        <v/>
      </c>
      <c r="AU897" s="498" t="str">
        <f t="shared" si="104"/>
        <v/>
      </c>
      <c r="AV897" s="498" t="str">
        <f t="shared" si="105"/>
        <v/>
      </c>
      <c r="AW897" s="498" t="str">
        <f t="shared" si="106"/>
        <v/>
      </c>
    </row>
    <row r="898" spans="6:49" ht="23.25" customHeight="1" x14ac:dyDescent="0.35">
      <c r="F898" s="535"/>
      <c r="G898" s="536" t="str">
        <f>IF(F898="","",IFERROR(VLOOKUP(F898,PROFILE!$B$6:$Z$1000,24,FALSE),""))</f>
        <v/>
      </c>
      <c r="H898" s="536" t="str">
        <f>IF(F898="","",IFERROR(VLOOKUP(F898,PROFILE!$B$6:$Z$1000,25,FALSE),""))</f>
        <v/>
      </c>
      <c r="I898" s="536" t="str">
        <f>IF(F898="","",IFERROR(VLOOKUP(F898,PROFILE!$B$6:$Z$1000,23,FALSE),""))</f>
        <v/>
      </c>
      <c r="J898" s="537" t="str">
        <f>IF(F898="","",IFERROR(VLOOKUP(F898,PROFILE!$B$6:$Z$1000,17,FALSE),""))</f>
        <v/>
      </c>
      <c r="K898" s="538"/>
      <c r="L898" s="539"/>
      <c r="M898" s="540"/>
      <c r="N898" s="540"/>
      <c r="O898" s="541"/>
      <c r="P898" s="539"/>
      <c r="Q898" s="540"/>
      <c r="R898" s="540"/>
      <c r="S898" s="541"/>
      <c r="T898" s="538"/>
      <c r="U898" s="539"/>
      <c r="V898" s="541"/>
      <c r="W898" s="542"/>
      <c r="X898" s="543" t="s">
        <v>103</v>
      </c>
      <c r="Y898" s="542" t="str">
        <f t="shared" si="107"/>
        <v/>
      </c>
      <c r="Z898" s="499" t="str">
        <f ca="1">IF(F898="","",IF(VLOOKUP(F898,PROFILE!$B$6:$L$5000,11,FALSE)&lt;&gt;"OUT",VLOOKUP(F898,PROFILE!$B$6:$L$5000,9,FALSE)-NOW(),"OUT"))</f>
        <v/>
      </c>
      <c r="AA898" s="389" t="e">
        <f t="shared" si="101"/>
        <v>#VALUE!</v>
      </c>
      <c r="AB898" s="389">
        <v>898</v>
      </c>
      <c r="AE898" s="545"/>
      <c r="AF898" s="546"/>
      <c r="AH898" s="548"/>
      <c r="AI898" s="549"/>
      <c r="AK898" s="551"/>
      <c r="AL898" s="552"/>
      <c r="AN898" s="554"/>
      <c r="AO898" s="555"/>
      <c r="AP898" s="556"/>
      <c r="AQ898" s="557"/>
      <c r="AR898" s="558"/>
      <c r="AS898" s="497" t="str">
        <f t="shared" si="102"/>
        <v/>
      </c>
      <c r="AT898" s="498" t="str">
        <f t="shared" si="103"/>
        <v/>
      </c>
      <c r="AU898" s="498" t="str">
        <f t="shared" si="104"/>
        <v/>
      </c>
      <c r="AV898" s="498" t="str">
        <f t="shared" si="105"/>
        <v/>
      </c>
      <c r="AW898" s="498" t="str">
        <f t="shared" si="106"/>
        <v/>
      </c>
    </row>
    <row r="899" spans="6:49" ht="23.25" customHeight="1" x14ac:dyDescent="0.35">
      <c r="F899" s="535"/>
      <c r="G899" s="536" t="str">
        <f>IF(F899="","",IFERROR(VLOOKUP(F899,PROFILE!$B$6:$Z$1000,24,FALSE),""))</f>
        <v/>
      </c>
      <c r="H899" s="536" t="str">
        <f>IF(F899="","",IFERROR(VLOOKUP(F899,PROFILE!$B$6:$Z$1000,25,FALSE),""))</f>
        <v/>
      </c>
      <c r="I899" s="536" t="str">
        <f>IF(F899="","",IFERROR(VLOOKUP(F899,PROFILE!$B$6:$Z$1000,23,FALSE),""))</f>
        <v/>
      </c>
      <c r="J899" s="537" t="str">
        <f>IF(F899="","",IFERROR(VLOOKUP(F899,PROFILE!$B$6:$Z$1000,17,FALSE),""))</f>
        <v/>
      </c>
      <c r="K899" s="538"/>
      <c r="L899" s="539"/>
      <c r="M899" s="540"/>
      <c r="N899" s="540"/>
      <c r="O899" s="541"/>
      <c r="P899" s="539"/>
      <c r="Q899" s="540"/>
      <c r="R899" s="540"/>
      <c r="S899" s="541"/>
      <c r="T899" s="538"/>
      <c r="U899" s="539"/>
      <c r="V899" s="541"/>
      <c r="W899" s="542"/>
      <c r="X899" s="543" t="s">
        <v>103</v>
      </c>
      <c r="Y899" s="542" t="str">
        <f t="shared" si="107"/>
        <v/>
      </c>
      <c r="Z899" s="499" t="str">
        <f ca="1">IF(F899="","",IF(VLOOKUP(F899,PROFILE!$B$6:$L$5000,11,FALSE)&lt;&gt;"OUT",VLOOKUP(F899,PROFILE!$B$6:$L$5000,9,FALSE)-NOW(),"OUT"))</f>
        <v/>
      </c>
      <c r="AA899" s="389" t="e">
        <f t="shared" si="101"/>
        <v>#VALUE!</v>
      </c>
      <c r="AB899" s="389">
        <v>899</v>
      </c>
      <c r="AE899" s="545"/>
      <c r="AF899" s="546"/>
      <c r="AH899" s="548"/>
      <c r="AI899" s="549"/>
      <c r="AK899" s="551"/>
      <c r="AL899" s="552"/>
      <c r="AN899" s="554"/>
      <c r="AO899" s="555"/>
      <c r="AP899" s="556"/>
      <c r="AQ899" s="557"/>
      <c r="AR899" s="558"/>
      <c r="AS899" s="497" t="str">
        <f t="shared" si="102"/>
        <v/>
      </c>
      <c r="AT899" s="498" t="str">
        <f t="shared" si="103"/>
        <v/>
      </c>
      <c r="AU899" s="498" t="str">
        <f t="shared" si="104"/>
        <v/>
      </c>
      <c r="AV899" s="498" t="str">
        <f t="shared" si="105"/>
        <v/>
      </c>
      <c r="AW899" s="498" t="str">
        <f t="shared" si="106"/>
        <v/>
      </c>
    </row>
    <row r="900" spans="6:49" ht="23.25" customHeight="1" x14ac:dyDescent="0.35">
      <c r="F900" s="535"/>
      <c r="G900" s="536" t="str">
        <f>IF(F900="","",IFERROR(VLOOKUP(F900,PROFILE!$B$6:$Z$1000,24,FALSE),""))</f>
        <v/>
      </c>
      <c r="H900" s="536" t="str">
        <f>IF(F900="","",IFERROR(VLOOKUP(F900,PROFILE!$B$6:$Z$1000,25,FALSE),""))</f>
        <v/>
      </c>
      <c r="I900" s="536" t="str">
        <f>IF(F900="","",IFERROR(VLOOKUP(F900,PROFILE!$B$6:$Z$1000,23,FALSE),""))</f>
        <v/>
      </c>
      <c r="J900" s="537" t="str">
        <f>IF(F900="","",IFERROR(VLOOKUP(F900,PROFILE!$B$6:$Z$1000,17,FALSE),""))</f>
        <v/>
      </c>
      <c r="K900" s="538"/>
      <c r="L900" s="539"/>
      <c r="M900" s="540"/>
      <c r="N900" s="540"/>
      <c r="O900" s="541"/>
      <c r="P900" s="539"/>
      <c r="Q900" s="540"/>
      <c r="R900" s="540"/>
      <c r="S900" s="541"/>
      <c r="T900" s="538"/>
      <c r="U900" s="539"/>
      <c r="V900" s="541"/>
      <c r="W900" s="542"/>
      <c r="X900" s="543" t="s">
        <v>103</v>
      </c>
      <c r="Y900" s="542" t="str">
        <f t="shared" si="107"/>
        <v/>
      </c>
      <c r="Z900" s="499" t="str">
        <f ca="1">IF(F900="","",IF(VLOOKUP(F900,PROFILE!$B$6:$L$5000,11,FALSE)&lt;&gt;"OUT",VLOOKUP(F900,PROFILE!$B$6:$L$5000,9,FALSE)-NOW(),"OUT"))</f>
        <v/>
      </c>
      <c r="AA900" s="389" t="e">
        <f t="shared" si="101"/>
        <v>#VALUE!</v>
      </c>
      <c r="AB900" s="389">
        <v>900</v>
      </c>
      <c r="AE900" s="545"/>
      <c r="AF900" s="546"/>
      <c r="AH900" s="548"/>
      <c r="AI900" s="549"/>
      <c r="AK900" s="551"/>
      <c r="AL900" s="552"/>
      <c r="AN900" s="554"/>
      <c r="AO900" s="555"/>
      <c r="AP900" s="556"/>
      <c r="AQ900" s="557"/>
      <c r="AR900" s="558"/>
      <c r="AS900" s="497" t="str">
        <f t="shared" si="102"/>
        <v/>
      </c>
      <c r="AT900" s="498" t="str">
        <f t="shared" si="103"/>
        <v/>
      </c>
      <c r="AU900" s="498" t="str">
        <f t="shared" si="104"/>
        <v/>
      </c>
      <c r="AV900" s="498" t="str">
        <f t="shared" si="105"/>
        <v/>
      </c>
      <c r="AW900" s="498" t="str">
        <f t="shared" si="106"/>
        <v/>
      </c>
    </row>
    <row r="901" spans="6:49" ht="23.25" customHeight="1" x14ac:dyDescent="0.35">
      <c r="F901" s="535"/>
      <c r="G901" s="536" t="str">
        <f>IF(F901="","",IFERROR(VLOOKUP(F901,PROFILE!$B$6:$Z$1000,24,FALSE),""))</f>
        <v/>
      </c>
      <c r="H901" s="536" t="str">
        <f>IF(F901="","",IFERROR(VLOOKUP(F901,PROFILE!$B$6:$Z$1000,25,FALSE),""))</f>
        <v/>
      </c>
      <c r="I901" s="536" t="str">
        <f>IF(F901="","",IFERROR(VLOOKUP(F901,PROFILE!$B$6:$Z$1000,23,FALSE),""))</f>
        <v/>
      </c>
      <c r="J901" s="537" t="str">
        <f>IF(F901="","",IFERROR(VLOOKUP(F901,PROFILE!$B$6:$Z$1000,17,FALSE),""))</f>
        <v/>
      </c>
      <c r="K901" s="538"/>
      <c r="L901" s="539"/>
      <c r="M901" s="540"/>
      <c r="N901" s="540"/>
      <c r="O901" s="541"/>
      <c r="P901" s="539"/>
      <c r="Q901" s="540"/>
      <c r="R901" s="540"/>
      <c r="S901" s="541"/>
      <c r="T901" s="538"/>
      <c r="U901" s="539"/>
      <c r="V901" s="541"/>
      <c r="W901" s="542"/>
      <c r="X901" s="543" t="s">
        <v>103</v>
      </c>
      <c r="Y901" s="542" t="str">
        <f t="shared" si="107"/>
        <v/>
      </c>
      <c r="Z901" s="499" t="str">
        <f ca="1">IF(F901="","",IF(VLOOKUP(F901,PROFILE!$B$6:$L$5000,11,FALSE)&lt;&gt;"OUT",VLOOKUP(F901,PROFILE!$B$6:$L$5000,9,FALSE)-NOW(),"OUT"))</f>
        <v/>
      </c>
      <c r="AA901" s="389" t="e">
        <f t="shared" si="101"/>
        <v>#VALUE!</v>
      </c>
      <c r="AB901" s="389">
        <v>901</v>
      </c>
      <c r="AE901" s="545"/>
      <c r="AF901" s="546"/>
      <c r="AH901" s="548"/>
      <c r="AI901" s="549"/>
      <c r="AK901" s="551"/>
      <c r="AL901" s="552"/>
      <c r="AN901" s="554"/>
      <c r="AO901" s="555"/>
      <c r="AP901" s="556"/>
      <c r="AQ901" s="557"/>
      <c r="AR901" s="558"/>
      <c r="AS901" s="497" t="str">
        <f t="shared" si="102"/>
        <v/>
      </c>
      <c r="AT901" s="498" t="str">
        <f t="shared" si="103"/>
        <v/>
      </c>
      <c r="AU901" s="498" t="str">
        <f t="shared" si="104"/>
        <v/>
      </c>
      <c r="AV901" s="498" t="str">
        <f t="shared" si="105"/>
        <v/>
      </c>
      <c r="AW901" s="498" t="str">
        <f t="shared" si="106"/>
        <v/>
      </c>
    </row>
    <row r="902" spans="6:49" ht="23.25" customHeight="1" x14ac:dyDescent="0.35">
      <c r="F902" s="535"/>
      <c r="G902" s="536" t="str">
        <f>IF(F902="","",IFERROR(VLOOKUP(F902,PROFILE!$B$6:$Z$1000,24,FALSE),""))</f>
        <v/>
      </c>
      <c r="H902" s="536" t="str">
        <f>IF(F902="","",IFERROR(VLOOKUP(F902,PROFILE!$B$6:$Z$1000,25,FALSE),""))</f>
        <v/>
      </c>
      <c r="I902" s="536" t="str">
        <f>IF(F902="","",IFERROR(VLOOKUP(F902,PROFILE!$B$6:$Z$1000,23,FALSE),""))</f>
        <v/>
      </c>
      <c r="J902" s="537" t="str">
        <f>IF(F902="","",IFERROR(VLOOKUP(F902,PROFILE!$B$6:$Z$1000,17,FALSE),""))</f>
        <v/>
      </c>
      <c r="K902" s="538"/>
      <c r="L902" s="539"/>
      <c r="M902" s="540"/>
      <c r="N902" s="540"/>
      <c r="O902" s="541"/>
      <c r="P902" s="539"/>
      <c r="Q902" s="540"/>
      <c r="R902" s="540"/>
      <c r="S902" s="541"/>
      <c r="T902" s="538"/>
      <c r="U902" s="539"/>
      <c r="V902" s="541"/>
      <c r="W902" s="542"/>
      <c r="X902" s="543" t="s">
        <v>103</v>
      </c>
      <c r="Y902" s="542" t="str">
        <f t="shared" si="107"/>
        <v/>
      </c>
      <c r="Z902" s="499" t="str">
        <f ca="1">IF(F902="","",IF(VLOOKUP(F902,PROFILE!$B$6:$L$5000,11,FALSE)&lt;&gt;"OUT",VLOOKUP(F902,PROFILE!$B$6:$L$5000,9,FALSE)-NOW(),"OUT"))</f>
        <v/>
      </c>
      <c r="AA902" s="389" t="e">
        <f t="shared" si="101"/>
        <v>#VALUE!</v>
      </c>
      <c r="AB902" s="389">
        <v>902</v>
      </c>
      <c r="AE902" s="545"/>
      <c r="AF902" s="546"/>
      <c r="AH902" s="548"/>
      <c r="AI902" s="549"/>
      <c r="AK902" s="551"/>
      <c r="AL902" s="552"/>
      <c r="AN902" s="554"/>
      <c r="AO902" s="555"/>
      <c r="AP902" s="556"/>
      <c r="AQ902" s="557"/>
      <c r="AR902" s="558"/>
      <c r="AS902" s="497" t="str">
        <f t="shared" si="102"/>
        <v/>
      </c>
      <c r="AT902" s="498" t="str">
        <f t="shared" si="103"/>
        <v/>
      </c>
      <c r="AU902" s="498" t="str">
        <f t="shared" si="104"/>
        <v/>
      </c>
      <c r="AV902" s="498" t="str">
        <f t="shared" si="105"/>
        <v/>
      </c>
      <c r="AW902" s="498" t="str">
        <f t="shared" si="106"/>
        <v/>
      </c>
    </row>
    <row r="903" spans="6:49" ht="23.25" customHeight="1" x14ac:dyDescent="0.35">
      <c r="F903" s="535"/>
      <c r="G903" s="536" t="str">
        <f>IF(F903="","",IFERROR(VLOOKUP(F903,PROFILE!$B$6:$Z$1000,24,FALSE),""))</f>
        <v/>
      </c>
      <c r="H903" s="536" t="str">
        <f>IF(F903="","",IFERROR(VLOOKUP(F903,PROFILE!$B$6:$Z$1000,25,FALSE),""))</f>
        <v/>
      </c>
      <c r="I903" s="536" t="str">
        <f>IF(F903="","",IFERROR(VLOOKUP(F903,PROFILE!$B$6:$Z$1000,23,FALSE),""))</f>
        <v/>
      </c>
      <c r="J903" s="537" t="str">
        <f>IF(F903="","",IFERROR(VLOOKUP(F903,PROFILE!$B$6:$Z$1000,17,FALSE),""))</f>
        <v/>
      </c>
      <c r="K903" s="538"/>
      <c r="L903" s="539"/>
      <c r="M903" s="540"/>
      <c r="N903" s="540"/>
      <c r="O903" s="541"/>
      <c r="P903" s="539"/>
      <c r="Q903" s="540"/>
      <c r="R903" s="540"/>
      <c r="S903" s="541"/>
      <c r="T903" s="538"/>
      <c r="U903" s="539"/>
      <c r="V903" s="541"/>
      <c r="W903" s="542"/>
      <c r="X903" s="543" t="s">
        <v>103</v>
      </c>
      <c r="Y903" s="542" t="str">
        <f t="shared" si="107"/>
        <v/>
      </c>
      <c r="Z903" s="499" t="str">
        <f ca="1">IF(F903="","",IF(VLOOKUP(F903,PROFILE!$B$6:$L$5000,11,FALSE)&lt;&gt;"OUT",VLOOKUP(F903,PROFILE!$B$6:$L$5000,9,FALSE)-NOW(),"OUT"))</f>
        <v/>
      </c>
      <c r="AA903" s="389" t="e">
        <f t="shared" si="101"/>
        <v>#VALUE!</v>
      </c>
      <c r="AB903" s="389">
        <v>903</v>
      </c>
      <c r="AE903" s="545"/>
      <c r="AF903" s="546"/>
      <c r="AH903" s="548"/>
      <c r="AI903" s="549"/>
      <c r="AK903" s="551"/>
      <c r="AL903" s="552"/>
      <c r="AN903" s="554"/>
      <c r="AO903" s="555"/>
      <c r="AP903" s="556"/>
      <c r="AQ903" s="557"/>
      <c r="AR903" s="558"/>
      <c r="AS903" s="497" t="str">
        <f t="shared" si="102"/>
        <v/>
      </c>
      <c r="AT903" s="498" t="str">
        <f t="shared" si="103"/>
        <v/>
      </c>
      <c r="AU903" s="498" t="str">
        <f t="shared" si="104"/>
        <v/>
      </c>
      <c r="AV903" s="498" t="str">
        <f t="shared" si="105"/>
        <v/>
      </c>
      <c r="AW903" s="498" t="str">
        <f t="shared" si="106"/>
        <v/>
      </c>
    </row>
    <row r="904" spans="6:49" ht="23.25" customHeight="1" x14ac:dyDescent="0.35">
      <c r="F904" s="535"/>
      <c r="G904" s="536" t="str">
        <f>IF(F904="","",IFERROR(VLOOKUP(F904,PROFILE!$B$6:$Z$1000,24,FALSE),""))</f>
        <v/>
      </c>
      <c r="H904" s="536" t="str">
        <f>IF(F904="","",IFERROR(VLOOKUP(F904,PROFILE!$B$6:$Z$1000,25,FALSE),""))</f>
        <v/>
      </c>
      <c r="I904" s="536" t="str">
        <f>IF(F904="","",IFERROR(VLOOKUP(F904,PROFILE!$B$6:$Z$1000,23,FALSE),""))</f>
        <v/>
      </c>
      <c r="J904" s="537" t="str">
        <f>IF(F904="","",IFERROR(VLOOKUP(F904,PROFILE!$B$6:$Z$1000,17,FALSE),""))</f>
        <v/>
      </c>
      <c r="K904" s="538"/>
      <c r="L904" s="539"/>
      <c r="M904" s="540"/>
      <c r="N904" s="540"/>
      <c r="O904" s="541"/>
      <c r="P904" s="539"/>
      <c r="Q904" s="540"/>
      <c r="R904" s="540"/>
      <c r="S904" s="541"/>
      <c r="T904" s="538"/>
      <c r="U904" s="539"/>
      <c r="V904" s="541"/>
      <c r="W904" s="542"/>
      <c r="X904" s="543" t="s">
        <v>103</v>
      </c>
      <c r="Y904" s="542" t="str">
        <f t="shared" si="107"/>
        <v/>
      </c>
      <c r="Z904" s="499" t="str">
        <f ca="1">IF(F904="","",IF(VLOOKUP(F904,PROFILE!$B$6:$L$5000,11,FALSE)&lt;&gt;"OUT",VLOOKUP(F904,PROFILE!$B$6:$L$5000,9,FALSE)-NOW(),"OUT"))</f>
        <v/>
      </c>
      <c r="AA904" s="389" t="e">
        <f t="shared" si="101"/>
        <v>#VALUE!</v>
      </c>
      <c r="AB904" s="389">
        <v>904</v>
      </c>
      <c r="AE904" s="545"/>
      <c r="AF904" s="546"/>
      <c r="AH904" s="548"/>
      <c r="AI904" s="549"/>
      <c r="AK904" s="551"/>
      <c r="AL904" s="552"/>
      <c r="AN904" s="554"/>
      <c r="AO904" s="555"/>
      <c r="AP904" s="556"/>
      <c r="AQ904" s="557"/>
      <c r="AR904" s="558"/>
      <c r="AS904" s="497" t="str">
        <f t="shared" si="102"/>
        <v/>
      </c>
      <c r="AT904" s="498" t="str">
        <f t="shared" si="103"/>
        <v/>
      </c>
      <c r="AU904" s="498" t="str">
        <f t="shared" si="104"/>
        <v/>
      </c>
      <c r="AV904" s="498" t="str">
        <f t="shared" si="105"/>
        <v/>
      </c>
      <c r="AW904" s="498" t="str">
        <f t="shared" si="106"/>
        <v/>
      </c>
    </row>
    <row r="905" spans="6:49" ht="23.25" customHeight="1" x14ac:dyDescent="0.35">
      <c r="F905" s="535"/>
      <c r="G905" s="536" t="str">
        <f>IF(F905="","",IFERROR(VLOOKUP(F905,PROFILE!$B$6:$Z$1000,24,FALSE),""))</f>
        <v/>
      </c>
      <c r="H905" s="536" t="str">
        <f>IF(F905="","",IFERROR(VLOOKUP(F905,PROFILE!$B$6:$Z$1000,25,FALSE),""))</f>
        <v/>
      </c>
      <c r="I905" s="536" t="str">
        <f>IF(F905="","",IFERROR(VLOOKUP(F905,PROFILE!$B$6:$Z$1000,23,FALSE),""))</f>
        <v/>
      </c>
      <c r="J905" s="537" t="str">
        <f>IF(F905="","",IFERROR(VLOOKUP(F905,PROFILE!$B$6:$Z$1000,17,FALSE),""))</f>
        <v/>
      </c>
      <c r="K905" s="538"/>
      <c r="L905" s="539"/>
      <c r="M905" s="540"/>
      <c r="N905" s="540"/>
      <c r="O905" s="541"/>
      <c r="P905" s="539"/>
      <c r="Q905" s="540"/>
      <c r="R905" s="540"/>
      <c r="S905" s="541"/>
      <c r="T905" s="538"/>
      <c r="U905" s="539"/>
      <c r="V905" s="541"/>
      <c r="W905" s="542"/>
      <c r="X905" s="543" t="s">
        <v>103</v>
      </c>
      <c r="Y905" s="542" t="str">
        <f t="shared" si="107"/>
        <v/>
      </c>
      <c r="Z905" s="499" t="str">
        <f ca="1">IF(F905="","",IF(VLOOKUP(F905,PROFILE!$B$6:$L$5000,11,FALSE)&lt;&gt;"OUT",VLOOKUP(F905,PROFILE!$B$6:$L$5000,9,FALSE)-NOW(),"OUT"))</f>
        <v/>
      </c>
      <c r="AA905" s="389" t="e">
        <f t="shared" si="101"/>
        <v>#VALUE!</v>
      </c>
      <c r="AB905" s="389">
        <v>905</v>
      </c>
      <c r="AE905" s="545"/>
      <c r="AF905" s="546"/>
      <c r="AH905" s="548"/>
      <c r="AI905" s="549"/>
      <c r="AK905" s="551"/>
      <c r="AL905" s="552"/>
      <c r="AN905" s="554"/>
      <c r="AO905" s="555"/>
      <c r="AP905" s="556"/>
      <c r="AQ905" s="557"/>
      <c r="AR905" s="558"/>
      <c r="AS905" s="497" t="str">
        <f t="shared" si="102"/>
        <v/>
      </c>
      <c r="AT905" s="498" t="str">
        <f t="shared" si="103"/>
        <v/>
      </c>
      <c r="AU905" s="498" t="str">
        <f t="shared" si="104"/>
        <v/>
      </c>
      <c r="AV905" s="498" t="str">
        <f t="shared" si="105"/>
        <v/>
      </c>
      <c r="AW905" s="498" t="str">
        <f t="shared" si="106"/>
        <v/>
      </c>
    </row>
    <row r="906" spans="6:49" ht="23.25" customHeight="1" x14ac:dyDescent="0.35">
      <c r="F906" s="535"/>
      <c r="G906" s="536" t="str">
        <f>IF(F906="","",IFERROR(VLOOKUP(F906,PROFILE!$B$6:$Z$1000,24,FALSE),""))</f>
        <v/>
      </c>
      <c r="H906" s="536" t="str">
        <f>IF(F906="","",IFERROR(VLOOKUP(F906,PROFILE!$B$6:$Z$1000,25,FALSE),""))</f>
        <v/>
      </c>
      <c r="I906" s="536" t="str">
        <f>IF(F906="","",IFERROR(VLOOKUP(F906,PROFILE!$B$6:$Z$1000,23,FALSE),""))</f>
        <v/>
      </c>
      <c r="J906" s="537" t="str">
        <f>IF(F906="","",IFERROR(VLOOKUP(F906,PROFILE!$B$6:$Z$1000,17,FALSE),""))</f>
        <v/>
      </c>
      <c r="K906" s="538"/>
      <c r="L906" s="539"/>
      <c r="M906" s="540"/>
      <c r="N906" s="540"/>
      <c r="O906" s="541"/>
      <c r="P906" s="539"/>
      <c r="Q906" s="540"/>
      <c r="R906" s="540"/>
      <c r="S906" s="541"/>
      <c r="T906" s="538"/>
      <c r="U906" s="539"/>
      <c r="V906" s="541"/>
      <c r="W906" s="542"/>
      <c r="X906" s="543" t="s">
        <v>103</v>
      </c>
      <c r="Y906" s="542" t="str">
        <f t="shared" si="107"/>
        <v/>
      </c>
      <c r="Z906" s="499" t="str">
        <f ca="1">IF(F906="","",IF(VLOOKUP(F906,PROFILE!$B$6:$L$5000,11,FALSE)&lt;&gt;"OUT",VLOOKUP(F906,PROFILE!$B$6:$L$5000,9,FALSE)-NOW(),"OUT"))</f>
        <v/>
      </c>
      <c r="AA906" s="389" t="e">
        <f t="shared" si="101"/>
        <v>#VALUE!</v>
      </c>
      <c r="AB906" s="389">
        <v>906</v>
      </c>
      <c r="AE906" s="545"/>
      <c r="AF906" s="546"/>
      <c r="AH906" s="548"/>
      <c r="AI906" s="549"/>
      <c r="AK906" s="551"/>
      <c r="AL906" s="552"/>
      <c r="AN906" s="554"/>
      <c r="AO906" s="555"/>
      <c r="AP906" s="556"/>
      <c r="AQ906" s="557"/>
      <c r="AR906" s="558"/>
      <c r="AS906" s="497" t="str">
        <f t="shared" si="102"/>
        <v/>
      </c>
      <c r="AT906" s="498" t="str">
        <f t="shared" si="103"/>
        <v/>
      </c>
      <c r="AU906" s="498" t="str">
        <f t="shared" si="104"/>
        <v/>
      </c>
      <c r="AV906" s="498" t="str">
        <f t="shared" si="105"/>
        <v/>
      </c>
      <c r="AW906" s="498" t="str">
        <f t="shared" si="106"/>
        <v/>
      </c>
    </row>
    <row r="907" spans="6:49" ht="23.25" customHeight="1" x14ac:dyDescent="0.35">
      <c r="F907" s="535"/>
      <c r="G907" s="536" t="str">
        <f>IF(F907="","",IFERROR(VLOOKUP(F907,PROFILE!$B$6:$Z$1000,24,FALSE),""))</f>
        <v/>
      </c>
      <c r="H907" s="536" t="str">
        <f>IF(F907="","",IFERROR(VLOOKUP(F907,PROFILE!$B$6:$Z$1000,25,FALSE),""))</f>
        <v/>
      </c>
      <c r="I907" s="536" t="str">
        <f>IF(F907="","",IFERROR(VLOOKUP(F907,PROFILE!$B$6:$Z$1000,23,FALSE),""))</f>
        <v/>
      </c>
      <c r="J907" s="537" t="str">
        <f>IF(F907="","",IFERROR(VLOOKUP(F907,PROFILE!$B$6:$Z$1000,17,FALSE),""))</f>
        <v/>
      </c>
      <c r="K907" s="538"/>
      <c r="L907" s="539"/>
      <c r="M907" s="540"/>
      <c r="N907" s="540"/>
      <c r="O907" s="541"/>
      <c r="P907" s="539"/>
      <c r="Q907" s="540"/>
      <c r="R907" s="540"/>
      <c r="S907" s="541"/>
      <c r="T907" s="538"/>
      <c r="U907" s="539"/>
      <c r="V907" s="541"/>
      <c r="W907" s="542"/>
      <c r="X907" s="543" t="s">
        <v>103</v>
      </c>
      <c r="Y907" s="542" t="str">
        <f t="shared" si="107"/>
        <v/>
      </c>
      <c r="Z907" s="499" t="str">
        <f ca="1">IF(F907="","",IF(VLOOKUP(F907,PROFILE!$B$6:$L$5000,11,FALSE)&lt;&gt;"OUT",VLOOKUP(F907,PROFILE!$B$6:$L$5000,9,FALSE)-NOW(),"OUT"))</f>
        <v/>
      </c>
      <c r="AA907" s="389" t="e">
        <f t="shared" si="101"/>
        <v>#VALUE!</v>
      </c>
      <c r="AB907" s="389">
        <v>907</v>
      </c>
      <c r="AE907" s="545"/>
      <c r="AF907" s="546"/>
      <c r="AH907" s="548"/>
      <c r="AI907" s="549"/>
      <c r="AK907" s="551"/>
      <c r="AL907" s="552"/>
      <c r="AN907" s="554"/>
      <c r="AO907" s="555"/>
      <c r="AP907" s="556"/>
      <c r="AQ907" s="557"/>
      <c r="AR907" s="558"/>
      <c r="AS907" s="497" t="str">
        <f t="shared" si="102"/>
        <v/>
      </c>
      <c r="AT907" s="498" t="str">
        <f t="shared" si="103"/>
        <v/>
      </c>
      <c r="AU907" s="498" t="str">
        <f t="shared" si="104"/>
        <v/>
      </c>
      <c r="AV907" s="498" t="str">
        <f t="shared" si="105"/>
        <v/>
      </c>
      <c r="AW907" s="498" t="str">
        <f t="shared" si="106"/>
        <v/>
      </c>
    </row>
    <row r="908" spans="6:49" ht="23.25" customHeight="1" x14ac:dyDescent="0.35">
      <c r="F908" s="535"/>
      <c r="G908" s="536" t="str">
        <f>IF(F908="","",IFERROR(VLOOKUP(F908,PROFILE!$B$6:$Z$1000,24,FALSE),""))</f>
        <v/>
      </c>
      <c r="H908" s="536" t="str">
        <f>IF(F908="","",IFERROR(VLOOKUP(F908,PROFILE!$B$6:$Z$1000,25,FALSE),""))</f>
        <v/>
      </c>
      <c r="I908" s="536" t="str">
        <f>IF(F908="","",IFERROR(VLOOKUP(F908,PROFILE!$B$6:$Z$1000,23,FALSE),""))</f>
        <v/>
      </c>
      <c r="J908" s="537" t="str">
        <f>IF(F908="","",IFERROR(VLOOKUP(F908,PROFILE!$B$6:$Z$1000,17,FALSE),""))</f>
        <v/>
      </c>
      <c r="K908" s="538"/>
      <c r="L908" s="539"/>
      <c r="M908" s="540"/>
      <c r="N908" s="540"/>
      <c r="O908" s="541"/>
      <c r="P908" s="539"/>
      <c r="Q908" s="540"/>
      <c r="R908" s="540"/>
      <c r="S908" s="541"/>
      <c r="T908" s="538"/>
      <c r="U908" s="539"/>
      <c r="V908" s="541"/>
      <c r="W908" s="542"/>
      <c r="X908" s="543" t="s">
        <v>103</v>
      </c>
      <c r="Y908" s="542" t="str">
        <f t="shared" si="107"/>
        <v/>
      </c>
      <c r="Z908" s="499" t="str">
        <f ca="1">IF(F908="","",IF(VLOOKUP(F908,PROFILE!$B$6:$L$5000,11,FALSE)&lt;&gt;"OUT",VLOOKUP(F908,PROFILE!$B$6:$L$5000,9,FALSE)-NOW(),"OUT"))</f>
        <v/>
      </c>
      <c r="AA908" s="389" t="e">
        <f t="shared" ref="AA908:AA971" si="108">IFERROR(VALUE(RIGHT(I908,4)),IFERROR(VALUE(RIGHT(I908,3)),VALUE(RIGHT(I908,2))))</f>
        <v>#VALUE!</v>
      </c>
      <c r="AB908" s="389">
        <v>908</v>
      </c>
      <c r="AE908" s="545"/>
      <c r="AF908" s="546"/>
      <c r="AH908" s="548"/>
      <c r="AI908" s="549"/>
      <c r="AK908" s="551"/>
      <c r="AL908" s="552"/>
      <c r="AN908" s="554"/>
      <c r="AO908" s="555"/>
      <c r="AP908" s="556"/>
      <c r="AQ908" s="557"/>
      <c r="AR908" s="558"/>
      <c r="AS908" s="497" t="str">
        <f t="shared" ref="AS908:AS971" si="109">IF(K908="","",K908)</f>
        <v/>
      </c>
      <c r="AT908" s="498" t="str">
        <f t="shared" ref="AT908:AT971" si="110">IF(L908="","",MAX(L908:O908))</f>
        <v/>
      </c>
      <c r="AU908" s="498" t="str">
        <f t="shared" ref="AU908:AU971" si="111">IF(P908="","",MAX(P908:S908))</f>
        <v/>
      </c>
      <c r="AV908" s="498" t="str">
        <f t="shared" ref="AV908:AV971" si="112">IF(T908="","",T908)</f>
        <v/>
      </c>
      <c r="AW908" s="498" t="str">
        <f t="shared" ref="AW908:AW971" si="113">IF(P908="","",MAX(U908:W908))</f>
        <v/>
      </c>
    </row>
    <row r="909" spans="6:49" ht="23.25" customHeight="1" x14ac:dyDescent="0.35">
      <c r="F909" s="535"/>
      <c r="G909" s="536" t="str">
        <f>IF(F909="","",IFERROR(VLOOKUP(F909,PROFILE!$B$6:$Z$1000,24,FALSE),""))</f>
        <v/>
      </c>
      <c r="H909" s="536" t="str">
        <f>IF(F909="","",IFERROR(VLOOKUP(F909,PROFILE!$B$6:$Z$1000,25,FALSE),""))</f>
        <v/>
      </c>
      <c r="I909" s="536" t="str">
        <f>IF(F909="","",IFERROR(VLOOKUP(F909,PROFILE!$B$6:$Z$1000,23,FALSE),""))</f>
        <v/>
      </c>
      <c r="J909" s="537" t="str">
        <f>IF(F909="","",IFERROR(VLOOKUP(F909,PROFILE!$B$6:$Z$1000,17,FALSE),""))</f>
        <v/>
      </c>
      <c r="K909" s="538"/>
      <c r="L909" s="539"/>
      <c r="M909" s="540"/>
      <c r="N909" s="540"/>
      <c r="O909" s="541"/>
      <c r="P909" s="539"/>
      <c r="Q909" s="540"/>
      <c r="R909" s="540"/>
      <c r="S909" s="541"/>
      <c r="T909" s="538"/>
      <c r="U909" s="539"/>
      <c r="V909" s="541"/>
      <c r="W909" s="542"/>
      <c r="X909" s="543" t="s">
        <v>103</v>
      </c>
      <c r="Y909" s="542" t="str">
        <f t="shared" si="107"/>
        <v/>
      </c>
      <c r="Z909" s="499" t="str">
        <f ca="1">IF(F909="","",IF(VLOOKUP(F909,PROFILE!$B$6:$L$5000,11,FALSE)&lt;&gt;"OUT",VLOOKUP(F909,PROFILE!$B$6:$L$5000,9,FALSE)-NOW(),"OUT"))</f>
        <v/>
      </c>
      <c r="AA909" s="389" t="e">
        <f t="shared" si="108"/>
        <v>#VALUE!</v>
      </c>
      <c r="AB909" s="389">
        <v>909</v>
      </c>
      <c r="AE909" s="545"/>
      <c r="AF909" s="546"/>
      <c r="AH909" s="548"/>
      <c r="AI909" s="549"/>
      <c r="AK909" s="551"/>
      <c r="AL909" s="552"/>
      <c r="AN909" s="554"/>
      <c r="AO909" s="555"/>
      <c r="AP909" s="556"/>
      <c r="AQ909" s="557"/>
      <c r="AR909" s="558"/>
      <c r="AS909" s="497" t="str">
        <f t="shared" si="109"/>
        <v/>
      </c>
      <c r="AT909" s="498" t="str">
        <f t="shared" si="110"/>
        <v/>
      </c>
      <c r="AU909" s="498" t="str">
        <f t="shared" si="111"/>
        <v/>
      </c>
      <c r="AV909" s="498" t="str">
        <f t="shared" si="112"/>
        <v/>
      </c>
      <c r="AW909" s="498" t="str">
        <f t="shared" si="113"/>
        <v/>
      </c>
    </row>
    <row r="910" spans="6:49" ht="23.25" customHeight="1" x14ac:dyDescent="0.35">
      <c r="F910" s="535"/>
      <c r="G910" s="536" t="str">
        <f>IF(F910="","",IFERROR(VLOOKUP(F910,PROFILE!$B$6:$Z$1000,24,FALSE),""))</f>
        <v/>
      </c>
      <c r="H910" s="536" t="str">
        <f>IF(F910="","",IFERROR(VLOOKUP(F910,PROFILE!$B$6:$Z$1000,25,FALSE),""))</f>
        <v/>
      </c>
      <c r="I910" s="536" t="str">
        <f>IF(F910="","",IFERROR(VLOOKUP(F910,PROFILE!$B$6:$Z$1000,23,FALSE),""))</f>
        <v/>
      </c>
      <c r="J910" s="537" t="str">
        <f>IF(F910="","",IFERROR(VLOOKUP(F910,PROFILE!$B$6:$Z$1000,17,FALSE),""))</f>
        <v/>
      </c>
      <c r="K910" s="538"/>
      <c r="L910" s="539"/>
      <c r="M910" s="540"/>
      <c r="N910" s="540"/>
      <c r="O910" s="541"/>
      <c r="P910" s="539"/>
      <c r="Q910" s="540"/>
      <c r="R910" s="540"/>
      <c r="S910" s="541"/>
      <c r="T910" s="538"/>
      <c r="U910" s="539"/>
      <c r="V910" s="541"/>
      <c r="W910" s="542"/>
      <c r="X910" s="543" t="s">
        <v>103</v>
      </c>
      <c r="Y910" s="542" t="str">
        <f t="shared" si="107"/>
        <v/>
      </c>
      <c r="Z910" s="499" t="str">
        <f ca="1">IF(F910="","",IF(VLOOKUP(F910,PROFILE!$B$6:$L$5000,11,FALSE)&lt;&gt;"OUT",VLOOKUP(F910,PROFILE!$B$6:$L$5000,9,FALSE)-NOW(),"OUT"))</f>
        <v/>
      </c>
      <c r="AA910" s="389" t="e">
        <f t="shared" si="108"/>
        <v>#VALUE!</v>
      </c>
      <c r="AB910" s="389">
        <v>910</v>
      </c>
      <c r="AE910" s="545"/>
      <c r="AF910" s="546"/>
      <c r="AH910" s="548"/>
      <c r="AI910" s="549"/>
      <c r="AK910" s="551"/>
      <c r="AL910" s="552"/>
      <c r="AN910" s="554"/>
      <c r="AO910" s="555"/>
      <c r="AP910" s="556"/>
      <c r="AQ910" s="557"/>
      <c r="AR910" s="558"/>
      <c r="AS910" s="497" t="str">
        <f t="shared" si="109"/>
        <v/>
      </c>
      <c r="AT910" s="498" t="str">
        <f t="shared" si="110"/>
        <v/>
      </c>
      <c r="AU910" s="498" t="str">
        <f t="shared" si="111"/>
        <v/>
      </c>
      <c r="AV910" s="498" t="str">
        <f t="shared" si="112"/>
        <v/>
      </c>
      <c r="AW910" s="498" t="str">
        <f t="shared" si="113"/>
        <v/>
      </c>
    </row>
    <row r="911" spans="6:49" ht="23.25" customHeight="1" x14ac:dyDescent="0.35">
      <c r="F911" s="535"/>
      <c r="G911" s="536" t="str">
        <f>IF(F911="","",IFERROR(VLOOKUP(F911,PROFILE!$B$6:$Z$1000,24,FALSE),""))</f>
        <v/>
      </c>
      <c r="H911" s="536" t="str">
        <f>IF(F911="","",IFERROR(VLOOKUP(F911,PROFILE!$B$6:$Z$1000,25,FALSE),""))</f>
        <v/>
      </c>
      <c r="I911" s="536" t="str">
        <f>IF(F911="","",IFERROR(VLOOKUP(F911,PROFILE!$B$6:$Z$1000,23,FALSE),""))</f>
        <v/>
      </c>
      <c r="J911" s="537" t="str">
        <f>IF(F911="","",IFERROR(VLOOKUP(F911,PROFILE!$B$6:$Z$1000,17,FALSE),""))</f>
        <v/>
      </c>
      <c r="K911" s="538"/>
      <c r="L911" s="539"/>
      <c r="M911" s="540"/>
      <c r="N911" s="540"/>
      <c r="O911" s="541"/>
      <c r="P911" s="539"/>
      <c r="Q911" s="540"/>
      <c r="R911" s="540"/>
      <c r="S911" s="541"/>
      <c r="T911" s="538"/>
      <c r="U911" s="539"/>
      <c r="V911" s="541"/>
      <c r="W911" s="542"/>
      <c r="X911" s="543" t="s">
        <v>103</v>
      </c>
      <c r="Y911" s="542" t="str">
        <f t="shared" si="107"/>
        <v/>
      </c>
      <c r="Z911" s="499" t="str">
        <f ca="1">IF(F911="","",IF(VLOOKUP(F911,PROFILE!$B$6:$L$5000,11,FALSE)&lt;&gt;"OUT",VLOOKUP(F911,PROFILE!$B$6:$L$5000,9,FALSE)-NOW(),"OUT"))</f>
        <v/>
      </c>
      <c r="AA911" s="389" t="e">
        <f t="shared" si="108"/>
        <v>#VALUE!</v>
      </c>
      <c r="AB911" s="389">
        <v>911</v>
      </c>
      <c r="AE911" s="545"/>
      <c r="AF911" s="546"/>
      <c r="AH911" s="548"/>
      <c r="AI911" s="549"/>
      <c r="AK911" s="551"/>
      <c r="AL911" s="552"/>
      <c r="AN911" s="554"/>
      <c r="AO911" s="555"/>
      <c r="AP911" s="556"/>
      <c r="AQ911" s="557"/>
      <c r="AR911" s="558"/>
      <c r="AS911" s="497" t="str">
        <f t="shared" si="109"/>
        <v/>
      </c>
      <c r="AT911" s="498" t="str">
        <f t="shared" si="110"/>
        <v/>
      </c>
      <c r="AU911" s="498" t="str">
        <f t="shared" si="111"/>
        <v/>
      </c>
      <c r="AV911" s="498" t="str">
        <f t="shared" si="112"/>
        <v/>
      </c>
      <c r="AW911" s="498" t="str">
        <f t="shared" si="113"/>
        <v/>
      </c>
    </row>
    <row r="912" spans="6:49" ht="23.25" customHeight="1" x14ac:dyDescent="0.35">
      <c r="F912" s="535"/>
      <c r="G912" s="536" t="str">
        <f>IF(F912="","",IFERROR(VLOOKUP(F912,PROFILE!$B$6:$Z$1000,24,FALSE),""))</f>
        <v/>
      </c>
      <c r="H912" s="536" t="str">
        <f>IF(F912="","",IFERROR(VLOOKUP(F912,PROFILE!$B$6:$Z$1000,25,FALSE),""))</f>
        <v/>
      </c>
      <c r="I912" s="536" t="str">
        <f>IF(F912="","",IFERROR(VLOOKUP(F912,PROFILE!$B$6:$Z$1000,23,FALSE),""))</f>
        <v/>
      </c>
      <c r="J912" s="537" t="str">
        <f>IF(F912="","",IFERROR(VLOOKUP(F912,PROFILE!$B$6:$Z$1000,17,FALSE),""))</f>
        <v/>
      </c>
      <c r="K912" s="538"/>
      <c r="L912" s="539"/>
      <c r="M912" s="540"/>
      <c r="N912" s="540"/>
      <c r="O912" s="541"/>
      <c r="P912" s="539"/>
      <c r="Q912" s="540"/>
      <c r="R912" s="540"/>
      <c r="S912" s="541"/>
      <c r="T912" s="538"/>
      <c r="U912" s="539"/>
      <c r="V912" s="541"/>
      <c r="W912" s="542"/>
      <c r="X912" s="543" t="s">
        <v>103</v>
      </c>
      <c r="Y912" s="542" t="str">
        <f t="shared" si="107"/>
        <v/>
      </c>
      <c r="Z912" s="499" t="str">
        <f ca="1">IF(F912="","",IF(VLOOKUP(F912,PROFILE!$B$6:$L$5000,11,FALSE)&lt;&gt;"OUT",VLOOKUP(F912,PROFILE!$B$6:$L$5000,9,FALSE)-NOW(),"OUT"))</f>
        <v/>
      </c>
      <c r="AA912" s="389" t="e">
        <f t="shared" si="108"/>
        <v>#VALUE!</v>
      </c>
      <c r="AB912" s="389">
        <v>912</v>
      </c>
      <c r="AE912" s="545"/>
      <c r="AF912" s="546"/>
      <c r="AH912" s="548"/>
      <c r="AI912" s="549"/>
      <c r="AK912" s="551"/>
      <c r="AL912" s="552"/>
      <c r="AN912" s="554"/>
      <c r="AO912" s="555"/>
      <c r="AP912" s="556"/>
      <c r="AQ912" s="557"/>
      <c r="AR912" s="558"/>
      <c r="AS912" s="497" t="str">
        <f t="shared" si="109"/>
        <v/>
      </c>
      <c r="AT912" s="498" t="str">
        <f t="shared" si="110"/>
        <v/>
      </c>
      <c r="AU912" s="498" t="str">
        <f t="shared" si="111"/>
        <v/>
      </c>
      <c r="AV912" s="498" t="str">
        <f t="shared" si="112"/>
        <v/>
      </c>
      <c r="AW912" s="498" t="str">
        <f t="shared" si="113"/>
        <v/>
      </c>
    </row>
    <row r="913" spans="6:49" ht="23.25" customHeight="1" x14ac:dyDescent="0.35">
      <c r="F913" s="535"/>
      <c r="G913" s="536" t="str">
        <f>IF(F913="","",IFERROR(VLOOKUP(F913,PROFILE!$B$6:$Z$1000,24,FALSE),""))</f>
        <v/>
      </c>
      <c r="H913" s="536" t="str">
        <f>IF(F913="","",IFERROR(VLOOKUP(F913,PROFILE!$B$6:$Z$1000,25,FALSE),""))</f>
        <v/>
      </c>
      <c r="I913" s="536" t="str">
        <f>IF(F913="","",IFERROR(VLOOKUP(F913,PROFILE!$B$6:$Z$1000,23,FALSE),""))</f>
        <v/>
      </c>
      <c r="J913" s="537" t="str">
        <f>IF(F913="","",IFERROR(VLOOKUP(F913,PROFILE!$B$6:$Z$1000,17,FALSE),""))</f>
        <v/>
      </c>
      <c r="K913" s="538"/>
      <c r="L913" s="539"/>
      <c r="M913" s="540"/>
      <c r="N913" s="540"/>
      <c r="O913" s="541"/>
      <c r="P913" s="539"/>
      <c r="Q913" s="540"/>
      <c r="R913" s="540"/>
      <c r="S913" s="541"/>
      <c r="T913" s="538"/>
      <c r="U913" s="539"/>
      <c r="V913" s="541"/>
      <c r="W913" s="542"/>
      <c r="X913" s="543" t="s">
        <v>103</v>
      </c>
      <c r="Y913" s="542" t="str">
        <f t="shared" si="107"/>
        <v/>
      </c>
      <c r="Z913" s="499" t="str">
        <f ca="1">IF(F913="","",IF(VLOOKUP(F913,PROFILE!$B$6:$L$5000,11,FALSE)&lt;&gt;"OUT",VLOOKUP(F913,PROFILE!$B$6:$L$5000,9,FALSE)-NOW(),"OUT"))</f>
        <v/>
      </c>
      <c r="AA913" s="389" t="e">
        <f t="shared" si="108"/>
        <v>#VALUE!</v>
      </c>
      <c r="AB913" s="389">
        <v>913</v>
      </c>
      <c r="AE913" s="545"/>
      <c r="AF913" s="546"/>
      <c r="AH913" s="548"/>
      <c r="AI913" s="549"/>
      <c r="AK913" s="551"/>
      <c r="AL913" s="552"/>
      <c r="AN913" s="554"/>
      <c r="AO913" s="555"/>
      <c r="AP913" s="556"/>
      <c r="AQ913" s="557"/>
      <c r="AR913" s="558"/>
      <c r="AS913" s="497" t="str">
        <f t="shared" si="109"/>
        <v/>
      </c>
      <c r="AT913" s="498" t="str">
        <f t="shared" si="110"/>
        <v/>
      </c>
      <c r="AU913" s="498" t="str">
        <f t="shared" si="111"/>
        <v/>
      </c>
      <c r="AV913" s="498" t="str">
        <f t="shared" si="112"/>
        <v/>
      </c>
      <c r="AW913" s="498" t="str">
        <f t="shared" si="113"/>
        <v/>
      </c>
    </row>
    <row r="914" spans="6:49" ht="23.25" customHeight="1" x14ac:dyDescent="0.35">
      <c r="F914" s="535"/>
      <c r="G914" s="536" t="str">
        <f>IF(F914="","",IFERROR(VLOOKUP(F914,PROFILE!$B$6:$Z$1000,24,FALSE),""))</f>
        <v/>
      </c>
      <c r="H914" s="536" t="str">
        <f>IF(F914="","",IFERROR(VLOOKUP(F914,PROFILE!$B$6:$Z$1000,25,FALSE),""))</f>
        <v/>
      </c>
      <c r="I914" s="536" t="str">
        <f>IF(F914="","",IFERROR(VLOOKUP(F914,PROFILE!$B$6:$Z$1000,23,FALSE),""))</f>
        <v/>
      </c>
      <c r="J914" s="537" t="str">
        <f>IF(F914="","",IFERROR(VLOOKUP(F914,PROFILE!$B$6:$Z$1000,17,FALSE),""))</f>
        <v/>
      </c>
      <c r="K914" s="538"/>
      <c r="L914" s="539"/>
      <c r="M914" s="540"/>
      <c r="N914" s="540"/>
      <c r="O914" s="541"/>
      <c r="P914" s="539"/>
      <c r="Q914" s="540"/>
      <c r="R914" s="540"/>
      <c r="S914" s="541"/>
      <c r="T914" s="538"/>
      <c r="U914" s="539"/>
      <c r="V914" s="541"/>
      <c r="W914" s="542"/>
      <c r="X914" s="543" t="s">
        <v>103</v>
      </c>
      <c r="Y914" s="542" t="str">
        <f t="shared" si="107"/>
        <v/>
      </c>
      <c r="Z914" s="499" t="str">
        <f ca="1">IF(F914="","",IF(VLOOKUP(F914,PROFILE!$B$6:$L$5000,11,FALSE)&lt;&gt;"OUT",VLOOKUP(F914,PROFILE!$B$6:$L$5000,9,FALSE)-NOW(),"OUT"))</f>
        <v/>
      </c>
      <c r="AA914" s="389" t="e">
        <f t="shared" si="108"/>
        <v>#VALUE!</v>
      </c>
      <c r="AB914" s="389">
        <v>914</v>
      </c>
      <c r="AE914" s="545"/>
      <c r="AF914" s="546"/>
      <c r="AH914" s="548"/>
      <c r="AI914" s="549"/>
      <c r="AK914" s="551"/>
      <c r="AL914" s="552"/>
      <c r="AN914" s="554"/>
      <c r="AO914" s="555"/>
      <c r="AP914" s="556"/>
      <c r="AQ914" s="557"/>
      <c r="AR914" s="558"/>
      <c r="AS914" s="497" t="str">
        <f t="shared" si="109"/>
        <v/>
      </c>
      <c r="AT914" s="498" t="str">
        <f t="shared" si="110"/>
        <v/>
      </c>
      <c r="AU914" s="498" t="str">
        <f t="shared" si="111"/>
        <v/>
      </c>
      <c r="AV914" s="498" t="str">
        <f t="shared" si="112"/>
        <v/>
      </c>
      <c r="AW914" s="498" t="str">
        <f t="shared" si="113"/>
        <v/>
      </c>
    </row>
    <row r="915" spans="6:49" ht="23.25" customHeight="1" x14ac:dyDescent="0.35">
      <c r="F915" s="535"/>
      <c r="G915" s="536" t="str">
        <f>IF(F915="","",IFERROR(VLOOKUP(F915,PROFILE!$B$6:$Z$1000,24,FALSE),""))</f>
        <v/>
      </c>
      <c r="H915" s="536" t="str">
        <f>IF(F915="","",IFERROR(VLOOKUP(F915,PROFILE!$B$6:$Z$1000,25,FALSE),""))</f>
        <v/>
      </c>
      <c r="I915" s="536" t="str">
        <f>IF(F915="","",IFERROR(VLOOKUP(F915,PROFILE!$B$6:$Z$1000,23,FALSE),""))</f>
        <v/>
      </c>
      <c r="J915" s="537" t="str">
        <f>IF(F915="","",IFERROR(VLOOKUP(F915,PROFILE!$B$6:$Z$1000,17,FALSE),""))</f>
        <v/>
      </c>
      <c r="K915" s="538"/>
      <c r="L915" s="539"/>
      <c r="M915" s="540"/>
      <c r="N915" s="540"/>
      <c r="O915" s="541"/>
      <c r="P915" s="539"/>
      <c r="Q915" s="540"/>
      <c r="R915" s="540"/>
      <c r="S915" s="541"/>
      <c r="T915" s="538"/>
      <c r="U915" s="539"/>
      <c r="V915" s="541"/>
      <c r="W915" s="542"/>
      <c r="X915" s="543" t="s">
        <v>103</v>
      </c>
      <c r="Y915" s="542" t="str">
        <f t="shared" si="107"/>
        <v/>
      </c>
      <c r="Z915" s="499" t="str">
        <f ca="1">IF(F915="","",IF(VLOOKUP(F915,PROFILE!$B$6:$L$5000,11,FALSE)&lt;&gt;"OUT",VLOOKUP(F915,PROFILE!$B$6:$L$5000,9,FALSE)-NOW(),"OUT"))</f>
        <v/>
      </c>
      <c r="AA915" s="389" t="e">
        <f t="shared" si="108"/>
        <v>#VALUE!</v>
      </c>
      <c r="AB915" s="389">
        <v>915</v>
      </c>
      <c r="AE915" s="545"/>
      <c r="AF915" s="546"/>
      <c r="AH915" s="548"/>
      <c r="AI915" s="549"/>
      <c r="AK915" s="551"/>
      <c r="AL915" s="552"/>
      <c r="AN915" s="554"/>
      <c r="AO915" s="555"/>
      <c r="AP915" s="556"/>
      <c r="AQ915" s="557"/>
      <c r="AR915" s="558"/>
      <c r="AS915" s="497" t="str">
        <f t="shared" si="109"/>
        <v/>
      </c>
      <c r="AT915" s="498" t="str">
        <f t="shared" si="110"/>
        <v/>
      </c>
      <c r="AU915" s="498" t="str">
        <f t="shared" si="111"/>
        <v/>
      </c>
      <c r="AV915" s="498" t="str">
        <f t="shared" si="112"/>
        <v/>
      </c>
      <c r="AW915" s="498" t="str">
        <f t="shared" si="113"/>
        <v/>
      </c>
    </row>
    <row r="916" spans="6:49" ht="23.25" customHeight="1" x14ac:dyDescent="0.35">
      <c r="F916" s="535"/>
      <c r="G916" s="536" t="str">
        <f>IF(F916="","",IFERROR(VLOOKUP(F916,PROFILE!$B$6:$Z$1000,24,FALSE),""))</f>
        <v/>
      </c>
      <c r="H916" s="536" t="str">
        <f>IF(F916="","",IFERROR(VLOOKUP(F916,PROFILE!$B$6:$Z$1000,25,FALSE),""))</f>
        <v/>
      </c>
      <c r="I916" s="536" t="str">
        <f>IF(F916="","",IFERROR(VLOOKUP(F916,PROFILE!$B$6:$Z$1000,23,FALSE),""))</f>
        <v/>
      </c>
      <c r="J916" s="537" t="str">
        <f>IF(F916="","",IFERROR(VLOOKUP(F916,PROFILE!$B$6:$Z$1000,17,FALSE),""))</f>
        <v/>
      </c>
      <c r="K916" s="538"/>
      <c r="L916" s="539"/>
      <c r="M916" s="540"/>
      <c r="N916" s="540"/>
      <c r="O916" s="541"/>
      <c r="P916" s="539"/>
      <c r="Q916" s="540"/>
      <c r="R916" s="540"/>
      <c r="S916" s="541"/>
      <c r="T916" s="538"/>
      <c r="U916" s="539"/>
      <c r="V916" s="541"/>
      <c r="W916" s="542"/>
      <c r="X916" s="543" t="s">
        <v>103</v>
      </c>
      <c r="Y916" s="542" t="str">
        <f t="shared" si="107"/>
        <v/>
      </c>
      <c r="Z916" s="499" t="str">
        <f ca="1">IF(F916="","",IF(VLOOKUP(F916,PROFILE!$B$6:$L$5000,11,FALSE)&lt;&gt;"OUT",VLOOKUP(F916,PROFILE!$B$6:$L$5000,9,FALSE)-NOW(),"OUT"))</f>
        <v/>
      </c>
      <c r="AA916" s="389" t="e">
        <f t="shared" si="108"/>
        <v>#VALUE!</v>
      </c>
      <c r="AB916" s="389">
        <v>916</v>
      </c>
      <c r="AE916" s="545"/>
      <c r="AF916" s="546"/>
      <c r="AH916" s="548"/>
      <c r="AI916" s="549"/>
      <c r="AK916" s="551"/>
      <c r="AL916" s="552"/>
      <c r="AN916" s="554"/>
      <c r="AO916" s="555"/>
      <c r="AP916" s="556"/>
      <c r="AQ916" s="557"/>
      <c r="AR916" s="558"/>
      <c r="AS916" s="497" t="str">
        <f t="shared" si="109"/>
        <v/>
      </c>
      <c r="AT916" s="498" t="str">
        <f t="shared" si="110"/>
        <v/>
      </c>
      <c r="AU916" s="498" t="str">
        <f t="shared" si="111"/>
        <v/>
      </c>
      <c r="AV916" s="498" t="str">
        <f t="shared" si="112"/>
        <v/>
      </c>
      <c r="AW916" s="498" t="str">
        <f t="shared" si="113"/>
        <v/>
      </c>
    </row>
    <row r="917" spans="6:49" ht="23.25" customHeight="1" x14ac:dyDescent="0.35">
      <c r="F917" s="535"/>
      <c r="G917" s="536" t="str">
        <f>IF(F917="","",IFERROR(VLOOKUP(F917,PROFILE!$B$6:$Z$1000,24,FALSE),""))</f>
        <v/>
      </c>
      <c r="H917" s="536" t="str">
        <f>IF(F917="","",IFERROR(VLOOKUP(F917,PROFILE!$B$6:$Z$1000,25,FALSE),""))</f>
        <v/>
      </c>
      <c r="I917" s="536" t="str">
        <f>IF(F917="","",IFERROR(VLOOKUP(F917,PROFILE!$B$6:$Z$1000,23,FALSE),""))</f>
        <v/>
      </c>
      <c r="J917" s="537" t="str">
        <f>IF(F917="","",IFERROR(VLOOKUP(F917,PROFILE!$B$6:$Z$1000,17,FALSE),""))</f>
        <v/>
      </c>
      <c r="K917" s="538"/>
      <c r="L917" s="539"/>
      <c r="M917" s="540"/>
      <c r="N917" s="540"/>
      <c r="O917" s="541"/>
      <c r="P917" s="539"/>
      <c r="Q917" s="540"/>
      <c r="R917" s="540"/>
      <c r="S917" s="541"/>
      <c r="T917" s="538"/>
      <c r="U917" s="539"/>
      <c r="V917" s="541"/>
      <c r="W917" s="542"/>
      <c r="X917" s="543" t="s">
        <v>103</v>
      </c>
      <c r="Y917" s="542" t="str">
        <f t="shared" si="107"/>
        <v/>
      </c>
      <c r="Z917" s="499" t="str">
        <f ca="1">IF(F917="","",IF(VLOOKUP(F917,PROFILE!$B$6:$L$5000,11,FALSE)&lt;&gt;"OUT",VLOOKUP(F917,PROFILE!$B$6:$L$5000,9,FALSE)-NOW(),"OUT"))</f>
        <v/>
      </c>
      <c r="AA917" s="389" t="e">
        <f t="shared" si="108"/>
        <v>#VALUE!</v>
      </c>
      <c r="AB917" s="389">
        <v>917</v>
      </c>
      <c r="AE917" s="545"/>
      <c r="AF917" s="546"/>
      <c r="AH917" s="548"/>
      <c r="AI917" s="549"/>
      <c r="AK917" s="551"/>
      <c r="AL917" s="552"/>
      <c r="AN917" s="554"/>
      <c r="AO917" s="555"/>
      <c r="AP917" s="556"/>
      <c r="AQ917" s="557"/>
      <c r="AR917" s="558"/>
      <c r="AS917" s="497" t="str">
        <f t="shared" si="109"/>
        <v/>
      </c>
      <c r="AT917" s="498" t="str">
        <f t="shared" si="110"/>
        <v/>
      </c>
      <c r="AU917" s="498" t="str">
        <f t="shared" si="111"/>
        <v/>
      </c>
      <c r="AV917" s="498" t="str">
        <f t="shared" si="112"/>
        <v/>
      </c>
      <c r="AW917" s="498" t="str">
        <f t="shared" si="113"/>
        <v/>
      </c>
    </row>
    <row r="918" spans="6:49" ht="23.25" customHeight="1" x14ac:dyDescent="0.35">
      <c r="F918" s="535"/>
      <c r="G918" s="536" t="str">
        <f>IF(F918="","",IFERROR(VLOOKUP(F918,PROFILE!$B$6:$Z$1000,24,FALSE),""))</f>
        <v/>
      </c>
      <c r="H918" s="536" t="str">
        <f>IF(F918="","",IFERROR(VLOOKUP(F918,PROFILE!$B$6:$Z$1000,25,FALSE),""))</f>
        <v/>
      </c>
      <c r="I918" s="536" t="str">
        <f>IF(F918="","",IFERROR(VLOOKUP(F918,PROFILE!$B$6:$Z$1000,23,FALSE),""))</f>
        <v/>
      </c>
      <c r="J918" s="537" t="str">
        <f>IF(F918="","",IFERROR(VLOOKUP(F918,PROFILE!$B$6:$Z$1000,17,FALSE),""))</f>
        <v/>
      </c>
      <c r="K918" s="538"/>
      <c r="L918" s="539"/>
      <c r="M918" s="540"/>
      <c r="N918" s="540"/>
      <c r="O918" s="541"/>
      <c r="P918" s="539"/>
      <c r="Q918" s="540"/>
      <c r="R918" s="540"/>
      <c r="S918" s="541"/>
      <c r="T918" s="538"/>
      <c r="U918" s="539"/>
      <c r="V918" s="541"/>
      <c r="W918" s="542"/>
      <c r="X918" s="543" t="s">
        <v>103</v>
      </c>
      <c r="Y918" s="542" t="str">
        <f t="shared" si="107"/>
        <v/>
      </c>
      <c r="Z918" s="499" t="str">
        <f ca="1">IF(F918="","",IF(VLOOKUP(F918,PROFILE!$B$6:$L$5000,11,FALSE)&lt;&gt;"OUT",VLOOKUP(F918,PROFILE!$B$6:$L$5000,9,FALSE)-NOW(),"OUT"))</f>
        <v/>
      </c>
      <c r="AA918" s="389" t="e">
        <f t="shared" si="108"/>
        <v>#VALUE!</v>
      </c>
      <c r="AB918" s="389">
        <v>918</v>
      </c>
      <c r="AE918" s="545"/>
      <c r="AF918" s="546"/>
      <c r="AH918" s="548"/>
      <c r="AI918" s="549"/>
      <c r="AK918" s="551"/>
      <c r="AL918" s="552"/>
      <c r="AN918" s="554"/>
      <c r="AO918" s="555"/>
      <c r="AP918" s="556"/>
      <c r="AQ918" s="557"/>
      <c r="AR918" s="558"/>
      <c r="AS918" s="497" t="str">
        <f t="shared" si="109"/>
        <v/>
      </c>
      <c r="AT918" s="498" t="str">
        <f t="shared" si="110"/>
        <v/>
      </c>
      <c r="AU918" s="498" t="str">
        <f t="shared" si="111"/>
        <v/>
      </c>
      <c r="AV918" s="498" t="str">
        <f t="shared" si="112"/>
        <v/>
      </c>
      <c r="AW918" s="498" t="str">
        <f t="shared" si="113"/>
        <v/>
      </c>
    </row>
    <row r="919" spans="6:49" ht="23.25" customHeight="1" x14ac:dyDescent="0.35">
      <c r="F919" s="535"/>
      <c r="G919" s="536" t="str">
        <f>IF(F919="","",IFERROR(VLOOKUP(F919,PROFILE!$B$6:$Z$1000,24,FALSE),""))</f>
        <v/>
      </c>
      <c r="H919" s="536" t="str">
        <f>IF(F919="","",IFERROR(VLOOKUP(F919,PROFILE!$B$6:$Z$1000,25,FALSE),""))</f>
        <v/>
      </c>
      <c r="I919" s="536" t="str">
        <f>IF(F919="","",IFERROR(VLOOKUP(F919,PROFILE!$B$6:$Z$1000,23,FALSE),""))</f>
        <v/>
      </c>
      <c r="J919" s="537" t="str">
        <f>IF(F919="","",IFERROR(VLOOKUP(F919,PROFILE!$B$6:$Z$1000,17,FALSE),""))</f>
        <v/>
      </c>
      <c r="K919" s="538"/>
      <c r="L919" s="539"/>
      <c r="M919" s="540"/>
      <c r="N919" s="540"/>
      <c r="O919" s="541"/>
      <c r="P919" s="539"/>
      <c r="Q919" s="540"/>
      <c r="R919" s="540"/>
      <c r="S919" s="541"/>
      <c r="T919" s="538"/>
      <c r="U919" s="539"/>
      <c r="V919" s="541"/>
      <c r="W919" s="542"/>
      <c r="X919" s="543" t="s">
        <v>103</v>
      </c>
      <c r="Y919" s="542" t="str">
        <f t="shared" si="107"/>
        <v/>
      </c>
      <c r="Z919" s="499" t="str">
        <f ca="1">IF(F919="","",IF(VLOOKUP(F919,PROFILE!$B$6:$L$5000,11,FALSE)&lt;&gt;"OUT",VLOOKUP(F919,PROFILE!$B$6:$L$5000,9,FALSE)-NOW(),"OUT"))</f>
        <v/>
      </c>
      <c r="AA919" s="389" t="e">
        <f t="shared" si="108"/>
        <v>#VALUE!</v>
      </c>
      <c r="AB919" s="389">
        <v>919</v>
      </c>
      <c r="AE919" s="545"/>
      <c r="AF919" s="546"/>
      <c r="AH919" s="548"/>
      <c r="AI919" s="549"/>
      <c r="AK919" s="551"/>
      <c r="AL919" s="552"/>
      <c r="AN919" s="554"/>
      <c r="AO919" s="555"/>
      <c r="AP919" s="556"/>
      <c r="AQ919" s="557"/>
      <c r="AR919" s="558"/>
      <c r="AS919" s="497" t="str">
        <f t="shared" si="109"/>
        <v/>
      </c>
      <c r="AT919" s="498" t="str">
        <f t="shared" si="110"/>
        <v/>
      </c>
      <c r="AU919" s="498" t="str">
        <f t="shared" si="111"/>
        <v/>
      </c>
      <c r="AV919" s="498" t="str">
        <f t="shared" si="112"/>
        <v/>
      </c>
      <c r="AW919" s="498" t="str">
        <f t="shared" si="113"/>
        <v/>
      </c>
    </row>
    <row r="920" spans="6:49" ht="23.25" customHeight="1" x14ac:dyDescent="0.35">
      <c r="F920" s="535"/>
      <c r="G920" s="536" t="str">
        <f>IF(F920="","",IFERROR(VLOOKUP(F920,PROFILE!$B$6:$Z$1000,24,FALSE),""))</f>
        <v/>
      </c>
      <c r="H920" s="536" t="str">
        <f>IF(F920="","",IFERROR(VLOOKUP(F920,PROFILE!$B$6:$Z$1000,25,FALSE),""))</f>
        <v/>
      </c>
      <c r="I920" s="536" t="str">
        <f>IF(F920="","",IFERROR(VLOOKUP(F920,PROFILE!$B$6:$Z$1000,23,FALSE),""))</f>
        <v/>
      </c>
      <c r="J920" s="537" t="str">
        <f>IF(F920="","",IFERROR(VLOOKUP(F920,PROFILE!$B$6:$Z$1000,17,FALSE),""))</f>
        <v/>
      </c>
      <c r="K920" s="538"/>
      <c r="L920" s="539"/>
      <c r="M920" s="540"/>
      <c r="N920" s="540"/>
      <c r="O920" s="541"/>
      <c r="P920" s="539"/>
      <c r="Q920" s="540"/>
      <c r="R920" s="540"/>
      <c r="S920" s="541"/>
      <c r="T920" s="538"/>
      <c r="U920" s="539"/>
      <c r="V920" s="541"/>
      <c r="W920" s="542"/>
      <c r="X920" s="543" t="s">
        <v>103</v>
      </c>
      <c r="Y920" s="542" t="str">
        <f t="shared" si="107"/>
        <v/>
      </c>
      <c r="Z920" s="499" t="str">
        <f ca="1">IF(F920="","",IF(VLOOKUP(F920,PROFILE!$B$6:$L$5000,11,FALSE)&lt;&gt;"OUT",VLOOKUP(F920,PROFILE!$B$6:$L$5000,9,FALSE)-NOW(),"OUT"))</f>
        <v/>
      </c>
      <c r="AA920" s="389" t="e">
        <f t="shared" si="108"/>
        <v>#VALUE!</v>
      </c>
      <c r="AB920" s="389">
        <v>920</v>
      </c>
      <c r="AE920" s="545"/>
      <c r="AF920" s="546"/>
      <c r="AH920" s="548"/>
      <c r="AI920" s="549"/>
      <c r="AK920" s="551"/>
      <c r="AL920" s="552"/>
      <c r="AN920" s="554"/>
      <c r="AO920" s="555"/>
      <c r="AP920" s="556"/>
      <c r="AQ920" s="557"/>
      <c r="AR920" s="558"/>
      <c r="AS920" s="497" t="str">
        <f t="shared" si="109"/>
        <v/>
      </c>
      <c r="AT920" s="498" t="str">
        <f t="shared" si="110"/>
        <v/>
      </c>
      <c r="AU920" s="498" t="str">
        <f t="shared" si="111"/>
        <v/>
      </c>
      <c r="AV920" s="498" t="str">
        <f t="shared" si="112"/>
        <v/>
      </c>
      <c r="AW920" s="498" t="str">
        <f t="shared" si="113"/>
        <v/>
      </c>
    </row>
    <row r="921" spans="6:49" ht="23.25" customHeight="1" x14ac:dyDescent="0.35">
      <c r="F921" s="535"/>
      <c r="G921" s="536" t="str">
        <f>IF(F921="","",IFERROR(VLOOKUP(F921,PROFILE!$B$6:$Z$1000,24,FALSE),""))</f>
        <v/>
      </c>
      <c r="H921" s="536" t="str">
        <f>IF(F921="","",IFERROR(VLOOKUP(F921,PROFILE!$B$6:$Z$1000,25,FALSE),""))</f>
        <v/>
      </c>
      <c r="I921" s="536" t="str">
        <f>IF(F921="","",IFERROR(VLOOKUP(F921,PROFILE!$B$6:$Z$1000,23,FALSE),""))</f>
        <v/>
      </c>
      <c r="J921" s="537" t="str">
        <f>IF(F921="","",IFERROR(VLOOKUP(F921,PROFILE!$B$6:$Z$1000,17,FALSE),""))</f>
        <v/>
      </c>
      <c r="K921" s="538"/>
      <c r="L921" s="539"/>
      <c r="M921" s="540"/>
      <c r="N921" s="540"/>
      <c r="O921" s="541"/>
      <c r="P921" s="539"/>
      <c r="Q921" s="540"/>
      <c r="R921" s="540"/>
      <c r="S921" s="541"/>
      <c r="T921" s="538"/>
      <c r="U921" s="539"/>
      <c r="V921" s="541"/>
      <c r="W921" s="542"/>
      <c r="X921" s="543" t="s">
        <v>103</v>
      </c>
      <c r="Y921" s="542" t="str">
        <f t="shared" si="107"/>
        <v/>
      </c>
      <c r="Z921" s="499" t="str">
        <f ca="1">IF(F921="","",IF(VLOOKUP(F921,PROFILE!$B$6:$L$5000,11,FALSE)&lt;&gt;"OUT",VLOOKUP(F921,PROFILE!$B$6:$L$5000,9,FALSE)-NOW(),"OUT"))</f>
        <v/>
      </c>
      <c r="AA921" s="389" t="e">
        <f t="shared" si="108"/>
        <v>#VALUE!</v>
      </c>
      <c r="AB921" s="389">
        <v>921</v>
      </c>
      <c r="AE921" s="545"/>
      <c r="AF921" s="546"/>
      <c r="AH921" s="548"/>
      <c r="AI921" s="549"/>
      <c r="AK921" s="551"/>
      <c r="AL921" s="552"/>
      <c r="AN921" s="554"/>
      <c r="AO921" s="555"/>
      <c r="AP921" s="556"/>
      <c r="AQ921" s="557"/>
      <c r="AR921" s="558"/>
      <c r="AS921" s="497" t="str">
        <f t="shared" si="109"/>
        <v/>
      </c>
      <c r="AT921" s="498" t="str">
        <f t="shared" si="110"/>
        <v/>
      </c>
      <c r="AU921" s="498" t="str">
        <f t="shared" si="111"/>
        <v/>
      </c>
      <c r="AV921" s="498" t="str">
        <f t="shared" si="112"/>
        <v/>
      </c>
      <c r="AW921" s="498" t="str">
        <f t="shared" si="113"/>
        <v/>
      </c>
    </row>
    <row r="922" spans="6:49" ht="23.25" customHeight="1" x14ac:dyDescent="0.35">
      <c r="F922" s="535"/>
      <c r="G922" s="536" t="str">
        <f>IF(F922="","",IFERROR(VLOOKUP(F922,PROFILE!$B$6:$Z$1000,24,FALSE),""))</f>
        <v/>
      </c>
      <c r="H922" s="536" t="str">
        <f>IF(F922="","",IFERROR(VLOOKUP(F922,PROFILE!$B$6:$Z$1000,25,FALSE),""))</f>
        <v/>
      </c>
      <c r="I922" s="536" t="str">
        <f>IF(F922="","",IFERROR(VLOOKUP(F922,PROFILE!$B$6:$Z$1000,23,FALSE),""))</f>
        <v/>
      </c>
      <c r="J922" s="537" t="str">
        <f>IF(F922="","",IFERROR(VLOOKUP(F922,PROFILE!$B$6:$Z$1000,17,FALSE),""))</f>
        <v/>
      </c>
      <c r="K922" s="538"/>
      <c r="L922" s="539"/>
      <c r="M922" s="540"/>
      <c r="N922" s="540"/>
      <c r="O922" s="541"/>
      <c r="P922" s="539"/>
      <c r="Q922" s="540"/>
      <c r="R922" s="540"/>
      <c r="S922" s="541"/>
      <c r="T922" s="538"/>
      <c r="U922" s="539"/>
      <c r="V922" s="541"/>
      <c r="W922" s="542"/>
      <c r="X922" s="543" t="s">
        <v>103</v>
      </c>
      <c r="Y922" s="542" t="str">
        <f t="shared" si="107"/>
        <v/>
      </c>
      <c r="Z922" s="499" t="str">
        <f ca="1">IF(F922="","",IF(VLOOKUP(F922,PROFILE!$B$6:$L$5000,11,FALSE)&lt;&gt;"OUT",VLOOKUP(F922,PROFILE!$B$6:$L$5000,9,FALSE)-NOW(),"OUT"))</f>
        <v/>
      </c>
      <c r="AA922" s="389" t="e">
        <f t="shared" si="108"/>
        <v>#VALUE!</v>
      </c>
      <c r="AB922" s="389">
        <v>922</v>
      </c>
      <c r="AE922" s="545"/>
      <c r="AF922" s="546"/>
      <c r="AH922" s="548"/>
      <c r="AI922" s="549"/>
      <c r="AK922" s="551"/>
      <c r="AL922" s="552"/>
      <c r="AN922" s="554"/>
      <c r="AO922" s="555"/>
      <c r="AP922" s="556"/>
      <c r="AQ922" s="557"/>
      <c r="AR922" s="558"/>
      <c r="AS922" s="497" t="str">
        <f t="shared" si="109"/>
        <v/>
      </c>
      <c r="AT922" s="498" t="str">
        <f t="shared" si="110"/>
        <v/>
      </c>
      <c r="AU922" s="498" t="str">
        <f t="shared" si="111"/>
        <v/>
      </c>
      <c r="AV922" s="498" t="str">
        <f t="shared" si="112"/>
        <v/>
      </c>
      <c r="AW922" s="498" t="str">
        <f t="shared" si="113"/>
        <v/>
      </c>
    </row>
    <row r="923" spans="6:49" ht="23.25" customHeight="1" x14ac:dyDescent="0.35">
      <c r="F923" s="535"/>
      <c r="G923" s="536" t="str">
        <f>IF(F923="","",IFERROR(VLOOKUP(F923,PROFILE!$B$6:$Z$1000,24,FALSE),""))</f>
        <v/>
      </c>
      <c r="H923" s="536" t="str">
        <f>IF(F923="","",IFERROR(VLOOKUP(F923,PROFILE!$B$6:$Z$1000,25,FALSE),""))</f>
        <v/>
      </c>
      <c r="I923" s="536" t="str">
        <f>IF(F923="","",IFERROR(VLOOKUP(F923,PROFILE!$B$6:$Z$1000,23,FALSE),""))</f>
        <v/>
      </c>
      <c r="J923" s="537" t="str">
        <f>IF(F923="","",IFERROR(VLOOKUP(F923,PROFILE!$B$6:$Z$1000,17,FALSE),""))</f>
        <v/>
      </c>
      <c r="K923" s="538"/>
      <c r="L923" s="539"/>
      <c r="M923" s="540"/>
      <c r="N923" s="540"/>
      <c r="O923" s="541"/>
      <c r="P923" s="539"/>
      <c r="Q923" s="540"/>
      <c r="R923" s="540"/>
      <c r="S923" s="541"/>
      <c r="T923" s="538"/>
      <c r="U923" s="539"/>
      <c r="V923" s="541"/>
      <c r="W923" s="542"/>
      <c r="X923" s="543" t="s">
        <v>103</v>
      </c>
      <c r="Y923" s="542" t="str">
        <f t="shared" si="107"/>
        <v/>
      </c>
      <c r="Z923" s="499" t="str">
        <f ca="1">IF(F923="","",IF(VLOOKUP(F923,PROFILE!$B$6:$L$5000,11,FALSE)&lt;&gt;"OUT",VLOOKUP(F923,PROFILE!$B$6:$L$5000,9,FALSE)-NOW(),"OUT"))</f>
        <v/>
      </c>
      <c r="AA923" s="389" t="e">
        <f t="shared" si="108"/>
        <v>#VALUE!</v>
      </c>
      <c r="AB923" s="389">
        <v>923</v>
      </c>
      <c r="AE923" s="545"/>
      <c r="AF923" s="546"/>
      <c r="AH923" s="548"/>
      <c r="AI923" s="549"/>
      <c r="AK923" s="551"/>
      <c r="AL923" s="552"/>
      <c r="AN923" s="554"/>
      <c r="AO923" s="555"/>
      <c r="AP923" s="556"/>
      <c r="AQ923" s="557"/>
      <c r="AR923" s="558"/>
      <c r="AS923" s="497" t="str">
        <f t="shared" si="109"/>
        <v/>
      </c>
      <c r="AT923" s="498" t="str">
        <f t="shared" si="110"/>
        <v/>
      </c>
      <c r="AU923" s="498" t="str">
        <f t="shared" si="111"/>
        <v/>
      </c>
      <c r="AV923" s="498" t="str">
        <f t="shared" si="112"/>
        <v/>
      </c>
      <c r="AW923" s="498" t="str">
        <f t="shared" si="113"/>
        <v/>
      </c>
    </row>
    <row r="924" spans="6:49" ht="23.25" customHeight="1" x14ac:dyDescent="0.35">
      <c r="F924" s="535"/>
      <c r="G924" s="536" t="str">
        <f>IF(F924="","",IFERROR(VLOOKUP(F924,PROFILE!$B$6:$Z$1000,24,FALSE),""))</f>
        <v/>
      </c>
      <c r="H924" s="536" t="str">
        <f>IF(F924="","",IFERROR(VLOOKUP(F924,PROFILE!$B$6:$Z$1000,25,FALSE),""))</f>
        <v/>
      </c>
      <c r="I924" s="536" t="str">
        <f>IF(F924="","",IFERROR(VLOOKUP(F924,PROFILE!$B$6:$Z$1000,23,FALSE),""))</f>
        <v/>
      </c>
      <c r="J924" s="537" t="str">
        <f>IF(F924="","",IFERROR(VLOOKUP(F924,PROFILE!$B$6:$Z$1000,17,FALSE),""))</f>
        <v/>
      </c>
      <c r="K924" s="538"/>
      <c r="L924" s="539"/>
      <c r="M924" s="540"/>
      <c r="N924" s="540"/>
      <c r="O924" s="541"/>
      <c r="P924" s="539"/>
      <c r="Q924" s="540"/>
      <c r="R924" s="540"/>
      <c r="S924" s="541"/>
      <c r="T924" s="538"/>
      <c r="U924" s="539"/>
      <c r="V924" s="541"/>
      <c r="W924" s="542"/>
      <c r="X924" s="543" t="s">
        <v>103</v>
      </c>
      <c r="Y924" s="542" t="str">
        <f t="shared" si="107"/>
        <v/>
      </c>
      <c r="Z924" s="499" t="str">
        <f ca="1">IF(F924="","",IF(VLOOKUP(F924,PROFILE!$B$6:$L$5000,11,FALSE)&lt;&gt;"OUT",VLOOKUP(F924,PROFILE!$B$6:$L$5000,9,FALSE)-NOW(),"OUT"))</f>
        <v/>
      </c>
      <c r="AA924" s="389" t="e">
        <f t="shared" si="108"/>
        <v>#VALUE!</v>
      </c>
      <c r="AB924" s="389">
        <v>924</v>
      </c>
      <c r="AE924" s="545"/>
      <c r="AF924" s="546"/>
      <c r="AH924" s="548"/>
      <c r="AI924" s="549"/>
      <c r="AK924" s="551"/>
      <c r="AL924" s="552"/>
      <c r="AN924" s="554"/>
      <c r="AO924" s="555"/>
      <c r="AP924" s="556"/>
      <c r="AQ924" s="557"/>
      <c r="AR924" s="558"/>
      <c r="AS924" s="497" t="str">
        <f t="shared" si="109"/>
        <v/>
      </c>
      <c r="AT924" s="498" t="str">
        <f t="shared" si="110"/>
        <v/>
      </c>
      <c r="AU924" s="498" t="str">
        <f t="shared" si="111"/>
        <v/>
      </c>
      <c r="AV924" s="498" t="str">
        <f t="shared" si="112"/>
        <v/>
      </c>
      <c r="AW924" s="498" t="str">
        <f t="shared" si="113"/>
        <v/>
      </c>
    </row>
    <row r="925" spans="6:49" ht="23.25" customHeight="1" x14ac:dyDescent="0.35">
      <c r="F925" s="535"/>
      <c r="G925" s="536" t="str">
        <f>IF(F925="","",IFERROR(VLOOKUP(F925,PROFILE!$B$6:$Z$1000,24,FALSE),""))</f>
        <v/>
      </c>
      <c r="H925" s="536" t="str">
        <f>IF(F925="","",IFERROR(VLOOKUP(F925,PROFILE!$B$6:$Z$1000,25,FALSE),""))</f>
        <v/>
      </c>
      <c r="I925" s="536" t="str">
        <f>IF(F925="","",IFERROR(VLOOKUP(F925,PROFILE!$B$6:$Z$1000,23,FALSE),""))</f>
        <v/>
      </c>
      <c r="J925" s="537" t="str">
        <f>IF(F925="","",IFERROR(VLOOKUP(F925,PROFILE!$B$6:$Z$1000,17,FALSE),""))</f>
        <v/>
      </c>
      <c r="K925" s="538"/>
      <c r="L925" s="539"/>
      <c r="M925" s="540"/>
      <c r="N925" s="540"/>
      <c r="O925" s="541"/>
      <c r="P925" s="539"/>
      <c r="Q925" s="540"/>
      <c r="R925" s="540"/>
      <c r="S925" s="541"/>
      <c r="T925" s="538"/>
      <c r="U925" s="539"/>
      <c r="V925" s="541"/>
      <c r="W925" s="542"/>
      <c r="X925" s="543" t="s">
        <v>103</v>
      </c>
      <c r="Y925" s="542" t="str">
        <f t="shared" si="107"/>
        <v/>
      </c>
      <c r="Z925" s="499" t="str">
        <f ca="1">IF(F925="","",IF(VLOOKUP(F925,PROFILE!$B$6:$L$5000,11,FALSE)&lt;&gt;"OUT",VLOOKUP(F925,PROFILE!$B$6:$L$5000,9,FALSE)-NOW(),"OUT"))</f>
        <v/>
      </c>
      <c r="AA925" s="389" t="e">
        <f t="shared" si="108"/>
        <v>#VALUE!</v>
      </c>
      <c r="AB925" s="389">
        <v>925</v>
      </c>
      <c r="AE925" s="545"/>
      <c r="AF925" s="546"/>
      <c r="AH925" s="548"/>
      <c r="AI925" s="549"/>
      <c r="AK925" s="551"/>
      <c r="AL925" s="552"/>
      <c r="AN925" s="554"/>
      <c r="AO925" s="555"/>
      <c r="AP925" s="556"/>
      <c r="AQ925" s="557"/>
      <c r="AR925" s="558"/>
      <c r="AS925" s="497" t="str">
        <f t="shared" si="109"/>
        <v/>
      </c>
      <c r="AT925" s="498" t="str">
        <f t="shared" si="110"/>
        <v/>
      </c>
      <c r="AU925" s="498" t="str">
        <f t="shared" si="111"/>
        <v/>
      </c>
      <c r="AV925" s="498" t="str">
        <f t="shared" si="112"/>
        <v/>
      </c>
      <c r="AW925" s="498" t="str">
        <f t="shared" si="113"/>
        <v/>
      </c>
    </row>
    <row r="926" spans="6:49" ht="23.25" customHeight="1" x14ac:dyDescent="0.35">
      <c r="F926" s="535"/>
      <c r="G926" s="536" t="str">
        <f>IF(F926="","",IFERROR(VLOOKUP(F926,PROFILE!$B$6:$Z$1000,24,FALSE),""))</f>
        <v/>
      </c>
      <c r="H926" s="536" t="str">
        <f>IF(F926="","",IFERROR(VLOOKUP(F926,PROFILE!$B$6:$Z$1000,25,FALSE),""))</f>
        <v/>
      </c>
      <c r="I926" s="536" t="str">
        <f>IF(F926="","",IFERROR(VLOOKUP(F926,PROFILE!$B$6:$Z$1000,23,FALSE),""))</f>
        <v/>
      </c>
      <c r="J926" s="537" t="str">
        <f>IF(F926="","",IFERROR(VLOOKUP(F926,PROFILE!$B$6:$Z$1000,17,FALSE),""))</f>
        <v/>
      </c>
      <c r="K926" s="538"/>
      <c r="L926" s="539"/>
      <c r="M926" s="540"/>
      <c r="N926" s="540"/>
      <c r="O926" s="541"/>
      <c r="P926" s="539"/>
      <c r="Q926" s="540"/>
      <c r="R926" s="540"/>
      <c r="S926" s="541"/>
      <c r="T926" s="538"/>
      <c r="U926" s="539"/>
      <c r="V926" s="541"/>
      <c r="W926" s="542"/>
      <c r="X926" s="543" t="s">
        <v>103</v>
      </c>
      <c r="Y926" s="542" t="str">
        <f t="shared" si="107"/>
        <v/>
      </c>
      <c r="Z926" s="499" t="str">
        <f ca="1">IF(F926="","",IF(VLOOKUP(F926,PROFILE!$B$6:$L$5000,11,FALSE)&lt;&gt;"OUT",VLOOKUP(F926,PROFILE!$B$6:$L$5000,9,FALSE)-NOW(),"OUT"))</f>
        <v/>
      </c>
      <c r="AA926" s="389" t="e">
        <f t="shared" si="108"/>
        <v>#VALUE!</v>
      </c>
      <c r="AB926" s="389">
        <v>926</v>
      </c>
      <c r="AE926" s="545"/>
      <c r="AF926" s="546"/>
      <c r="AH926" s="548"/>
      <c r="AI926" s="549"/>
      <c r="AK926" s="551"/>
      <c r="AL926" s="552"/>
      <c r="AN926" s="554"/>
      <c r="AO926" s="555"/>
      <c r="AP926" s="556"/>
      <c r="AQ926" s="557"/>
      <c r="AR926" s="558"/>
      <c r="AS926" s="497" t="str">
        <f t="shared" si="109"/>
        <v/>
      </c>
      <c r="AT926" s="498" t="str">
        <f t="shared" si="110"/>
        <v/>
      </c>
      <c r="AU926" s="498" t="str">
        <f t="shared" si="111"/>
        <v/>
      </c>
      <c r="AV926" s="498" t="str">
        <f t="shared" si="112"/>
        <v/>
      </c>
      <c r="AW926" s="498" t="str">
        <f t="shared" si="113"/>
        <v/>
      </c>
    </row>
    <row r="927" spans="6:49" ht="23.25" customHeight="1" x14ac:dyDescent="0.35">
      <c r="F927" s="535"/>
      <c r="G927" s="536" t="str">
        <f>IF(F927="","",IFERROR(VLOOKUP(F927,PROFILE!$B$6:$Z$1000,24,FALSE),""))</f>
        <v/>
      </c>
      <c r="H927" s="536" t="str">
        <f>IF(F927="","",IFERROR(VLOOKUP(F927,PROFILE!$B$6:$Z$1000,25,FALSE),""))</f>
        <v/>
      </c>
      <c r="I927" s="536" t="str">
        <f>IF(F927="","",IFERROR(VLOOKUP(F927,PROFILE!$B$6:$Z$1000,23,FALSE),""))</f>
        <v/>
      </c>
      <c r="J927" s="537" t="str">
        <f>IF(F927="","",IFERROR(VLOOKUP(F927,PROFILE!$B$6:$Z$1000,17,FALSE),""))</f>
        <v/>
      </c>
      <c r="K927" s="538"/>
      <c r="L927" s="539"/>
      <c r="M927" s="540"/>
      <c r="N927" s="540"/>
      <c r="O927" s="541"/>
      <c r="P927" s="539"/>
      <c r="Q927" s="540"/>
      <c r="R927" s="540"/>
      <c r="S927" s="541"/>
      <c r="T927" s="538"/>
      <c r="U927" s="539"/>
      <c r="V927" s="541"/>
      <c r="W927" s="542"/>
      <c r="X927" s="543" t="s">
        <v>103</v>
      </c>
      <c r="Y927" s="542" t="str">
        <f t="shared" si="107"/>
        <v/>
      </c>
      <c r="Z927" s="499" t="str">
        <f ca="1">IF(F927="","",IF(VLOOKUP(F927,PROFILE!$B$6:$L$5000,11,FALSE)&lt;&gt;"OUT",VLOOKUP(F927,PROFILE!$B$6:$L$5000,9,FALSE)-NOW(),"OUT"))</f>
        <v/>
      </c>
      <c r="AA927" s="389" t="e">
        <f t="shared" si="108"/>
        <v>#VALUE!</v>
      </c>
      <c r="AB927" s="389">
        <v>927</v>
      </c>
      <c r="AE927" s="545"/>
      <c r="AF927" s="546"/>
      <c r="AH927" s="548"/>
      <c r="AI927" s="549"/>
      <c r="AK927" s="551"/>
      <c r="AL927" s="552"/>
      <c r="AN927" s="554"/>
      <c r="AO927" s="555"/>
      <c r="AP927" s="556"/>
      <c r="AQ927" s="557"/>
      <c r="AR927" s="558"/>
      <c r="AS927" s="497" t="str">
        <f t="shared" si="109"/>
        <v/>
      </c>
      <c r="AT927" s="498" t="str">
        <f t="shared" si="110"/>
        <v/>
      </c>
      <c r="AU927" s="498" t="str">
        <f t="shared" si="111"/>
        <v/>
      </c>
      <c r="AV927" s="498" t="str">
        <f t="shared" si="112"/>
        <v/>
      </c>
      <c r="AW927" s="498" t="str">
        <f t="shared" si="113"/>
        <v/>
      </c>
    </row>
    <row r="928" spans="6:49" ht="23.25" customHeight="1" x14ac:dyDescent="0.35">
      <c r="F928" s="535"/>
      <c r="G928" s="536" t="str">
        <f>IF(F928="","",IFERROR(VLOOKUP(F928,PROFILE!$B$6:$Z$1000,24,FALSE),""))</f>
        <v/>
      </c>
      <c r="H928" s="536" t="str">
        <f>IF(F928="","",IFERROR(VLOOKUP(F928,PROFILE!$B$6:$Z$1000,25,FALSE),""))</f>
        <v/>
      </c>
      <c r="I928" s="536" t="str">
        <f>IF(F928="","",IFERROR(VLOOKUP(F928,PROFILE!$B$6:$Z$1000,23,FALSE),""))</f>
        <v/>
      </c>
      <c r="J928" s="537" t="str">
        <f>IF(F928="","",IFERROR(VLOOKUP(F928,PROFILE!$B$6:$Z$1000,17,FALSE),""))</f>
        <v/>
      </c>
      <c r="K928" s="538"/>
      <c r="L928" s="539"/>
      <c r="M928" s="540"/>
      <c r="N928" s="540"/>
      <c r="O928" s="541"/>
      <c r="P928" s="539"/>
      <c r="Q928" s="540"/>
      <c r="R928" s="540"/>
      <c r="S928" s="541"/>
      <c r="T928" s="538"/>
      <c r="U928" s="539"/>
      <c r="V928" s="541"/>
      <c r="W928" s="542"/>
      <c r="X928" s="543" t="s">
        <v>103</v>
      </c>
      <c r="Y928" s="542" t="str">
        <f t="shared" si="107"/>
        <v/>
      </c>
      <c r="Z928" s="499" t="str">
        <f ca="1">IF(F928="","",IF(VLOOKUP(F928,PROFILE!$B$6:$L$5000,11,FALSE)&lt;&gt;"OUT",VLOOKUP(F928,PROFILE!$B$6:$L$5000,9,FALSE)-NOW(),"OUT"))</f>
        <v/>
      </c>
      <c r="AA928" s="389" t="e">
        <f t="shared" si="108"/>
        <v>#VALUE!</v>
      </c>
      <c r="AB928" s="389">
        <v>928</v>
      </c>
      <c r="AE928" s="545"/>
      <c r="AF928" s="546"/>
      <c r="AH928" s="548"/>
      <c r="AI928" s="549"/>
      <c r="AK928" s="551"/>
      <c r="AL928" s="552"/>
      <c r="AN928" s="554"/>
      <c r="AO928" s="555"/>
      <c r="AP928" s="556"/>
      <c r="AQ928" s="557"/>
      <c r="AR928" s="558"/>
      <c r="AS928" s="497" t="str">
        <f t="shared" si="109"/>
        <v/>
      </c>
      <c r="AT928" s="498" t="str">
        <f t="shared" si="110"/>
        <v/>
      </c>
      <c r="AU928" s="498" t="str">
        <f t="shared" si="111"/>
        <v/>
      </c>
      <c r="AV928" s="498" t="str">
        <f t="shared" si="112"/>
        <v/>
      </c>
      <c r="AW928" s="498" t="str">
        <f t="shared" si="113"/>
        <v/>
      </c>
    </row>
    <row r="929" spans="6:49" ht="23.25" customHeight="1" x14ac:dyDescent="0.35">
      <c r="F929" s="535"/>
      <c r="G929" s="536" t="str">
        <f>IF(F929="","",IFERROR(VLOOKUP(F929,PROFILE!$B$6:$Z$1000,24,FALSE),""))</f>
        <v/>
      </c>
      <c r="H929" s="536" t="str">
        <f>IF(F929="","",IFERROR(VLOOKUP(F929,PROFILE!$B$6:$Z$1000,25,FALSE),""))</f>
        <v/>
      </c>
      <c r="I929" s="536" t="str">
        <f>IF(F929="","",IFERROR(VLOOKUP(F929,PROFILE!$B$6:$Z$1000,23,FALSE),""))</f>
        <v/>
      </c>
      <c r="J929" s="537" t="str">
        <f>IF(F929="","",IFERROR(VLOOKUP(F929,PROFILE!$B$6:$Z$1000,17,FALSE),""))</f>
        <v/>
      </c>
      <c r="K929" s="538"/>
      <c r="L929" s="539"/>
      <c r="M929" s="540"/>
      <c r="N929" s="540"/>
      <c r="O929" s="541"/>
      <c r="P929" s="539"/>
      <c r="Q929" s="540"/>
      <c r="R929" s="540"/>
      <c r="S929" s="541"/>
      <c r="T929" s="538"/>
      <c r="U929" s="539"/>
      <c r="V929" s="541"/>
      <c r="W929" s="542"/>
      <c r="X929" s="543" t="s">
        <v>103</v>
      </c>
      <c r="Y929" s="542" t="str">
        <f t="shared" si="107"/>
        <v/>
      </c>
      <c r="Z929" s="499" t="str">
        <f ca="1">IF(F929="","",IF(VLOOKUP(F929,PROFILE!$B$6:$L$5000,11,FALSE)&lt;&gt;"OUT",VLOOKUP(F929,PROFILE!$B$6:$L$5000,9,FALSE)-NOW(),"OUT"))</f>
        <v/>
      </c>
      <c r="AA929" s="389" t="e">
        <f t="shared" si="108"/>
        <v>#VALUE!</v>
      </c>
      <c r="AB929" s="389">
        <v>929</v>
      </c>
      <c r="AE929" s="545"/>
      <c r="AF929" s="546"/>
      <c r="AH929" s="548"/>
      <c r="AI929" s="549"/>
      <c r="AK929" s="551"/>
      <c r="AL929" s="552"/>
      <c r="AN929" s="554"/>
      <c r="AO929" s="555"/>
      <c r="AP929" s="556"/>
      <c r="AQ929" s="557"/>
      <c r="AR929" s="558"/>
      <c r="AS929" s="497" t="str">
        <f t="shared" si="109"/>
        <v/>
      </c>
      <c r="AT929" s="498" t="str">
        <f t="shared" si="110"/>
        <v/>
      </c>
      <c r="AU929" s="498" t="str">
        <f t="shared" si="111"/>
        <v/>
      </c>
      <c r="AV929" s="498" t="str">
        <f t="shared" si="112"/>
        <v/>
      </c>
      <c r="AW929" s="498" t="str">
        <f t="shared" si="113"/>
        <v/>
      </c>
    </row>
    <row r="930" spans="6:49" ht="23.25" customHeight="1" x14ac:dyDescent="0.35">
      <c r="F930" s="535"/>
      <c r="G930" s="536" t="str">
        <f>IF(F930="","",IFERROR(VLOOKUP(F930,PROFILE!$B$6:$Z$1000,24,FALSE),""))</f>
        <v/>
      </c>
      <c r="H930" s="536" t="str">
        <f>IF(F930="","",IFERROR(VLOOKUP(F930,PROFILE!$B$6:$Z$1000,25,FALSE),""))</f>
        <v/>
      </c>
      <c r="I930" s="536" t="str">
        <f>IF(F930="","",IFERROR(VLOOKUP(F930,PROFILE!$B$6:$Z$1000,23,FALSE),""))</f>
        <v/>
      </c>
      <c r="J930" s="537" t="str">
        <f>IF(F930="","",IFERROR(VLOOKUP(F930,PROFILE!$B$6:$Z$1000,17,FALSE),""))</f>
        <v/>
      </c>
      <c r="K930" s="538"/>
      <c r="L930" s="539"/>
      <c r="M930" s="540"/>
      <c r="N930" s="540"/>
      <c r="O930" s="541"/>
      <c r="P930" s="539"/>
      <c r="Q930" s="540"/>
      <c r="R930" s="540"/>
      <c r="S930" s="541"/>
      <c r="T930" s="538"/>
      <c r="U930" s="539"/>
      <c r="V930" s="541"/>
      <c r="W930" s="542"/>
      <c r="X930" s="543" t="s">
        <v>103</v>
      </c>
      <c r="Y930" s="542" t="str">
        <f t="shared" si="107"/>
        <v/>
      </c>
      <c r="Z930" s="499" t="str">
        <f ca="1">IF(F930="","",IF(VLOOKUP(F930,PROFILE!$B$6:$L$5000,11,FALSE)&lt;&gt;"OUT",VLOOKUP(F930,PROFILE!$B$6:$L$5000,9,FALSE)-NOW(),"OUT"))</f>
        <v/>
      </c>
      <c r="AA930" s="389" t="e">
        <f t="shared" si="108"/>
        <v>#VALUE!</v>
      </c>
      <c r="AB930" s="389">
        <v>930</v>
      </c>
      <c r="AE930" s="545"/>
      <c r="AF930" s="546"/>
      <c r="AH930" s="548"/>
      <c r="AI930" s="549"/>
      <c r="AK930" s="551"/>
      <c r="AL930" s="552"/>
      <c r="AN930" s="554"/>
      <c r="AO930" s="555"/>
      <c r="AP930" s="556"/>
      <c r="AQ930" s="557"/>
      <c r="AR930" s="558"/>
      <c r="AS930" s="497" t="str">
        <f t="shared" si="109"/>
        <v/>
      </c>
      <c r="AT930" s="498" t="str">
        <f t="shared" si="110"/>
        <v/>
      </c>
      <c r="AU930" s="498" t="str">
        <f t="shared" si="111"/>
        <v/>
      </c>
      <c r="AV930" s="498" t="str">
        <f t="shared" si="112"/>
        <v/>
      </c>
      <c r="AW930" s="498" t="str">
        <f t="shared" si="113"/>
        <v/>
      </c>
    </row>
    <row r="931" spans="6:49" ht="23.25" customHeight="1" x14ac:dyDescent="0.35">
      <c r="F931" s="535"/>
      <c r="G931" s="536" t="str">
        <f>IF(F931="","",IFERROR(VLOOKUP(F931,PROFILE!$B$6:$Z$1000,24,FALSE),""))</f>
        <v/>
      </c>
      <c r="H931" s="536" t="str">
        <f>IF(F931="","",IFERROR(VLOOKUP(F931,PROFILE!$B$6:$Z$1000,25,FALSE),""))</f>
        <v/>
      </c>
      <c r="I931" s="536" t="str">
        <f>IF(F931="","",IFERROR(VLOOKUP(F931,PROFILE!$B$6:$Z$1000,23,FALSE),""))</f>
        <v/>
      </c>
      <c r="J931" s="537" t="str">
        <f>IF(F931="","",IFERROR(VLOOKUP(F931,PROFILE!$B$6:$Z$1000,17,FALSE),""))</f>
        <v/>
      </c>
      <c r="K931" s="538"/>
      <c r="L931" s="539"/>
      <c r="M931" s="540"/>
      <c r="N931" s="540"/>
      <c r="O931" s="541"/>
      <c r="P931" s="539"/>
      <c r="Q931" s="540"/>
      <c r="R931" s="540"/>
      <c r="S931" s="541"/>
      <c r="T931" s="538"/>
      <c r="U931" s="539"/>
      <c r="V931" s="541"/>
      <c r="W931" s="542"/>
      <c r="X931" s="543" t="s">
        <v>103</v>
      </c>
      <c r="Y931" s="542" t="str">
        <f t="shared" si="107"/>
        <v/>
      </c>
      <c r="Z931" s="499" t="str">
        <f ca="1">IF(F931="","",IF(VLOOKUP(F931,PROFILE!$B$6:$L$5000,11,FALSE)&lt;&gt;"OUT",VLOOKUP(F931,PROFILE!$B$6:$L$5000,9,FALSE)-NOW(),"OUT"))</f>
        <v/>
      </c>
      <c r="AA931" s="389" t="e">
        <f t="shared" si="108"/>
        <v>#VALUE!</v>
      </c>
      <c r="AB931" s="389">
        <v>931</v>
      </c>
      <c r="AE931" s="545"/>
      <c r="AF931" s="546"/>
      <c r="AH931" s="548"/>
      <c r="AI931" s="549"/>
      <c r="AK931" s="551"/>
      <c r="AL931" s="552"/>
      <c r="AN931" s="554"/>
      <c r="AO931" s="555"/>
      <c r="AP931" s="556"/>
      <c r="AQ931" s="557"/>
      <c r="AR931" s="558"/>
      <c r="AS931" s="497" t="str">
        <f t="shared" si="109"/>
        <v/>
      </c>
      <c r="AT931" s="498" t="str">
        <f t="shared" si="110"/>
        <v/>
      </c>
      <c r="AU931" s="498" t="str">
        <f t="shared" si="111"/>
        <v/>
      </c>
      <c r="AV931" s="498" t="str">
        <f t="shared" si="112"/>
        <v/>
      </c>
      <c r="AW931" s="498" t="str">
        <f t="shared" si="113"/>
        <v/>
      </c>
    </row>
    <row r="932" spans="6:49" ht="23.25" customHeight="1" x14ac:dyDescent="0.35">
      <c r="F932" s="535"/>
      <c r="G932" s="536" t="str">
        <f>IF(F932="","",IFERROR(VLOOKUP(F932,PROFILE!$B$6:$Z$1000,24,FALSE),""))</f>
        <v/>
      </c>
      <c r="H932" s="536" t="str">
        <f>IF(F932="","",IFERROR(VLOOKUP(F932,PROFILE!$B$6:$Z$1000,25,FALSE),""))</f>
        <v/>
      </c>
      <c r="I932" s="536" t="str">
        <f>IF(F932="","",IFERROR(VLOOKUP(F932,PROFILE!$B$6:$Z$1000,23,FALSE),""))</f>
        <v/>
      </c>
      <c r="J932" s="537" t="str">
        <f>IF(F932="","",IFERROR(VLOOKUP(F932,PROFILE!$B$6:$Z$1000,17,FALSE),""))</f>
        <v/>
      </c>
      <c r="K932" s="538"/>
      <c r="L932" s="539"/>
      <c r="M932" s="540"/>
      <c r="N932" s="540"/>
      <c r="O932" s="541"/>
      <c r="P932" s="539"/>
      <c r="Q932" s="540"/>
      <c r="R932" s="540"/>
      <c r="S932" s="541"/>
      <c r="T932" s="538"/>
      <c r="U932" s="539"/>
      <c r="V932" s="541"/>
      <c r="W932" s="542"/>
      <c r="X932" s="543" t="s">
        <v>103</v>
      </c>
      <c r="Y932" s="542" t="str">
        <f t="shared" si="107"/>
        <v/>
      </c>
      <c r="Z932" s="499" t="str">
        <f ca="1">IF(F932="","",IF(VLOOKUP(F932,PROFILE!$B$6:$L$5000,11,FALSE)&lt;&gt;"OUT",VLOOKUP(F932,PROFILE!$B$6:$L$5000,9,FALSE)-NOW(),"OUT"))</f>
        <v/>
      </c>
      <c r="AA932" s="389" t="e">
        <f t="shared" si="108"/>
        <v>#VALUE!</v>
      </c>
      <c r="AB932" s="389">
        <v>932</v>
      </c>
      <c r="AE932" s="545"/>
      <c r="AF932" s="546"/>
      <c r="AH932" s="548"/>
      <c r="AI932" s="549"/>
      <c r="AK932" s="551"/>
      <c r="AL932" s="552"/>
      <c r="AN932" s="554"/>
      <c r="AO932" s="555"/>
      <c r="AP932" s="556"/>
      <c r="AQ932" s="557"/>
      <c r="AR932" s="558"/>
      <c r="AS932" s="497" t="str">
        <f t="shared" si="109"/>
        <v/>
      </c>
      <c r="AT932" s="498" t="str">
        <f t="shared" si="110"/>
        <v/>
      </c>
      <c r="AU932" s="498" t="str">
        <f t="shared" si="111"/>
        <v/>
      </c>
      <c r="AV932" s="498" t="str">
        <f t="shared" si="112"/>
        <v/>
      </c>
      <c r="AW932" s="498" t="str">
        <f t="shared" si="113"/>
        <v/>
      </c>
    </row>
    <row r="933" spans="6:49" ht="23.25" customHeight="1" x14ac:dyDescent="0.35">
      <c r="F933" s="535"/>
      <c r="G933" s="536" t="str">
        <f>IF(F933="","",IFERROR(VLOOKUP(F933,PROFILE!$B$6:$Z$1000,24,FALSE),""))</f>
        <v/>
      </c>
      <c r="H933" s="536" t="str">
        <f>IF(F933="","",IFERROR(VLOOKUP(F933,PROFILE!$B$6:$Z$1000,25,FALSE),""))</f>
        <v/>
      </c>
      <c r="I933" s="536" t="str">
        <f>IF(F933="","",IFERROR(VLOOKUP(F933,PROFILE!$B$6:$Z$1000,23,FALSE),""))</f>
        <v/>
      </c>
      <c r="J933" s="537" t="str">
        <f>IF(F933="","",IFERROR(VLOOKUP(F933,PROFILE!$B$6:$Z$1000,17,FALSE),""))</f>
        <v/>
      </c>
      <c r="K933" s="538"/>
      <c r="L933" s="539"/>
      <c r="M933" s="540"/>
      <c r="N933" s="540"/>
      <c r="O933" s="541"/>
      <c r="P933" s="539"/>
      <c r="Q933" s="540"/>
      <c r="R933" s="540"/>
      <c r="S933" s="541"/>
      <c r="T933" s="538"/>
      <c r="U933" s="539"/>
      <c r="V933" s="541"/>
      <c r="W933" s="542"/>
      <c r="X933" s="543" t="s">
        <v>103</v>
      </c>
      <c r="Y933" s="542" t="str">
        <f t="shared" si="107"/>
        <v/>
      </c>
      <c r="Z933" s="499" t="str">
        <f ca="1">IF(F933="","",IF(VLOOKUP(F933,PROFILE!$B$6:$L$5000,11,FALSE)&lt;&gt;"OUT",VLOOKUP(F933,PROFILE!$B$6:$L$5000,9,FALSE)-NOW(),"OUT"))</f>
        <v/>
      </c>
      <c r="AA933" s="389" t="e">
        <f t="shared" si="108"/>
        <v>#VALUE!</v>
      </c>
      <c r="AB933" s="389">
        <v>933</v>
      </c>
      <c r="AE933" s="545"/>
      <c r="AF933" s="546"/>
      <c r="AH933" s="548"/>
      <c r="AI933" s="549"/>
      <c r="AK933" s="551"/>
      <c r="AL933" s="552"/>
      <c r="AN933" s="554"/>
      <c r="AO933" s="555"/>
      <c r="AP933" s="556"/>
      <c r="AQ933" s="557"/>
      <c r="AR933" s="558"/>
      <c r="AS933" s="497" t="str">
        <f t="shared" si="109"/>
        <v/>
      </c>
      <c r="AT933" s="498" t="str">
        <f t="shared" si="110"/>
        <v/>
      </c>
      <c r="AU933" s="498" t="str">
        <f t="shared" si="111"/>
        <v/>
      </c>
      <c r="AV933" s="498" t="str">
        <f t="shared" si="112"/>
        <v/>
      </c>
      <c r="AW933" s="498" t="str">
        <f t="shared" si="113"/>
        <v/>
      </c>
    </row>
    <row r="934" spans="6:49" ht="23.25" customHeight="1" x14ac:dyDescent="0.35">
      <c r="F934" s="535"/>
      <c r="G934" s="536" t="str">
        <f>IF(F934="","",IFERROR(VLOOKUP(F934,PROFILE!$B$6:$Z$1000,24,FALSE),""))</f>
        <v/>
      </c>
      <c r="H934" s="536" t="str">
        <f>IF(F934="","",IFERROR(VLOOKUP(F934,PROFILE!$B$6:$Z$1000,25,FALSE),""))</f>
        <v/>
      </c>
      <c r="I934" s="536" t="str">
        <f>IF(F934="","",IFERROR(VLOOKUP(F934,PROFILE!$B$6:$Z$1000,23,FALSE),""))</f>
        <v/>
      </c>
      <c r="J934" s="537" t="str">
        <f>IF(F934="","",IFERROR(VLOOKUP(F934,PROFILE!$B$6:$Z$1000,17,FALSE),""))</f>
        <v/>
      </c>
      <c r="K934" s="538"/>
      <c r="L934" s="539"/>
      <c r="M934" s="540"/>
      <c r="N934" s="540"/>
      <c r="O934" s="541"/>
      <c r="P934" s="539"/>
      <c r="Q934" s="540"/>
      <c r="R934" s="540"/>
      <c r="S934" s="541"/>
      <c r="T934" s="538"/>
      <c r="U934" s="539"/>
      <c r="V934" s="541"/>
      <c r="W934" s="542"/>
      <c r="X934" s="543" t="s">
        <v>103</v>
      </c>
      <c r="Y934" s="542" t="str">
        <f t="shared" si="107"/>
        <v/>
      </c>
      <c r="Z934" s="499" t="str">
        <f ca="1">IF(F934="","",IF(VLOOKUP(F934,PROFILE!$B$6:$L$5000,11,FALSE)&lt;&gt;"OUT",VLOOKUP(F934,PROFILE!$B$6:$L$5000,9,FALSE)-NOW(),"OUT"))</f>
        <v/>
      </c>
      <c r="AA934" s="389" t="e">
        <f t="shared" si="108"/>
        <v>#VALUE!</v>
      </c>
      <c r="AB934" s="389">
        <v>934</v>
      </c>
      <c r="AE934" s="545"/>
      <c r="AF934" s="546"/>
      <c r="AH934" s="548"/>
      <c r="AI934" s="549"/>
      <c r="AK934" s="551"/>
      <c r="AL934" s="552"/>
      <c r="AN934" s="554"/>
      <c r="AO934" s="555"/>
      <c r="AP934" s="556"/>
      <c r="AQ934" s="557"/>
      <c r="AR934" s="558"/>
      <c r="AS934" s="497" t="str">
        <f t="shared" si="109"/>
        <v/>
      </c>
      <c r="AT934" s="498" t="str">
        <f t="shared" si="110"/>
        <v/>
      </c>
      <c r="AU934" s="498" t="str">
        <f t="shared" si="111"/>
        <v/>
      </c>
      <c r="AV934" s="498" t="str">
        <f t="shared" si="112"/>
        <v/>
      </c>
      <c r="AW934" s="498" t="str">
        <f t="shared" si="113"/>
        <v/>
      </c>
    </row>
    <row r="935" spans="6:49" ht="23.25" customHeight="1" x14ac:dyDescent="0.35">
      <c r="F935" s="535"/>
      <c r="G935" s="536" t="str">
        <f>IF(F935="","",IFERROR(VLOOKUP(F935,PROFILE!$B$6:$Z$1000,24,FALSE),""))</f>
        <v/>
      </c>
      <c r="H935" s="536" t="str">
        <f>IF(F935="","",IFERROR(VLOOKUP(F935,PROFILE!$B$6:$Z$1000,25,FALSE),""))</f>
        <v/>
      </c>
      <c r="I935" s="536" t="str">
        <f>IF(F935="","",IFERROR(VLOOKUP(F935,PROFILE!$B$6:$Z$1000,23,FALSE),""))</f>
        <v/>
      </c>
      <c r="J935" s="537" t="str">
        <f>IF(F935="","",IFERROR(VLOOKUP(F935,PROFILE!$B$6:$Z$1000,17,FALSE),""))</f>
        <v/>
      </c>
      <c r="K935" s="538"/>
      <c r="L935" s="539"/>
      <c r="M935" s="540"/>
      <c r="N935" s="540"/>
      <c r="O935" s="541"/>
      <c r="P935" s="539"/>
      <c r="Q935" s="540"/>
      <c r="R935" s="540"/>
      <c r="S935" s="541"/>
      <c r="T935" s="538"/>
      <c r="U935" s="539"/>
      <c r="V935" s="541"/>
      <c r="W935" s="542"/>
      <c r="X935" s="543" t="s">
        <v>103</v>
      </c>
      <c r="Y935" s="542" t="str">
        <f t="shared" si="107"/>
        <v/>
      </c>
      <c r="Z935" s="499" t="str">
        <f ca="1">IF(F935="","",IF(VLOOKUP(F935,PROFILE!$B$6:$L$5000,11,FALSE)&lt;&gt;"OUT",VLOOKUP(F935,PROFILE!$B$6:$L$5000,9,FALSE)-NOW(),"OUT"))</f>
        <v/>
      </c>
      <c r="AA935" s="389" t="e">
        <f t="shared" si="108"/>
        <v>#VALUE!</v>
      </c>
      <c r="AB935" s="389">
        <v>935</v>
      </c>
      <c r="AE935" s="545"/>
      <c r="AF935" s="546"/>
      <c r="AH935" s="548"/>
      <c r="AI935" s="549"/>
      <c r="AK935" s="551"/>
      <c r="AL935" s="552"/>
      <c r="AN935" s="554"/>
      <c r="AO935" s="555"/>
      <c r="AP935" s="556"/>
      <c r="AQ935" s="557"/>
      <c r="AR935" s="558"/>
      <c r="AS935" s="497" t="str">
        <f t="shared" si="109"/>
        <v/>
      </c>
      <c r="AT935" s="498" t="str">
        <f t="shared" si="110"/>
        <v/>
      </c>
      <c r="AU935" s="498" t="str">
        <f t="shared" si="111"/>
        <v/>
      </c>
      <c r="AV935" s="498" t="str">
        <f t="shared" si="112"/>
        <v/>
      </c>
      <c r="AW935" s="498" t="str">
        <f t="shared" si="113"/>
        <v/>
      </c>
    </row>
    <row r="936" spans="6:49" ht="23.25" customHeight="1" x14ac:dyDescent="0.35">
      <c r="F936" s="535"/>
      <c r="G936" s="536" t="str">
        <f>IF(F936="","",IFERROR(VLOOKUP(F936,PROFILE!$B$6:$Z$1000,24,FALSE),""))</f>
        <v/>
      </c>
      <c r="H936" s="536" t="str">
        <f>IF(F936="","",IFERROR(VLOOKUP(F936,PROFILE!$B$6:$Z$1000,25,FALSE),""))</f>
        <v/>
      </c>
      <c r="I936" s="536" t="str">
        <f>IF(F936="","",IFERROR(VLOOKUP(F936,PROFILE!$B$6:$Z$1000,23,FALSE),""))</f>
        <v/>
      </c>
      <c r="J936" s="537" t="str">
        <f>IF(F936="","",IFERROR(VLOOKUP(F936,PROFILE!$B$6:$Z$1000,17,FALSE),""))</f>
        <v/>
      </c>
      <c r="K936" s="538"/>
      <c r="L936" s="539"/>
      <c r="M936" s="540"/>
      <c r="N936" s="540"/>
      <c r="O936" s="541"/>
      <c r="P936" s="539"/>
      <c r="Q936" s="540"/>
      <c r="R936" s="540"/>
      <c r="S936" s="541"/>
      <c r="T936" s="538"/>
      <c r="U936" s="539"/>
      <c r="V936" s="541"/>
      <c r="W936" s="542"/>
      <c r="X936" s="543" t="s">
        <v>103</v>
      </c>
      <c r="Y936" s="542" t="str">
        <f t="shared" si="107"/>
        <v/>
      </c>
      <c r="Z936" s="499" t="str">
        <f ca="1">IF(F936="","",IF(VLOOKUP(F936,PROFILE!$B$6:$L$5000,11,FALSE)&lt;&gt;"OUT",VLOOKUP(F936,PROFILE!$B$6:$L$5000,9,FALSE)-NOW(),"OUT"))</f>
        <v/>
      </c>
      <c r="AA936" s="389" t="e">
        <f t="shared" si="108"/>
        <v>#VALUE!</v>
      </c>
      <c r="AB936" s="389">
        <v>936</v>
      </c>
      <c r="AE936" s="545"/>
      <c r="AF936" s="546"/>
      <c r="AH936" s="548"/>
      <c r="AI936" s="549"/>
      <c r="AK936" s="551"/>
      <c r="AL936" s="552"/>
      <c r="AN936" s="554"/>
      <c r="AO936" s="555"/>
      <c r="AP936" s="556"/>
      <c r="AQ936" s="557"/>
      <c r="AR936" s="558"/>
      <c r="AS936" s="497" t="str">
        <f t="shared" si="109"/>
        <v/>
      </c>
      <c r="AT936" s="498" t="str">
        <f t="shared" si="110"/>
        <v/>
      </c>
      <c r="AU936" s="498" t="str">
        <f t="shared" si="111"/>
        <v/>
      </c>
      <c r="AV936" s="498" t="str">
        <f t="shared" si="112"/>
        <v/>
      </c>
      <c r="AW936" s="498" t="str">
        <f t="shared" si="113"/>
        <v/>
      </c>
    </row>
    <row r="937" spans="6:49" ht="23.25" customHeight="1" x14ac:dyDescent="0.35">
      <c r="F937" s="535"/>
      <c r="G937" s="536" t="str">
        <f>IF(F937="","",IFERROR(VLOOKUP(F937,PROFILE!$B$6:$Z$1000,24,FALSE),""))</f>
        <v/>
      </c>
      <c r="H937" s="536" t="str">
        <f>IF(F937="","",IFERROR(VLOOKUP(F937,PROFILE!$B$6:$Z$1000,25,FALSE),""))</f>
        <v/>
      </c>
      <c r="I937" s="536" t="str">
        <f>IF(F937="","",IFERROR(VLOOKUP(F937,PROFILE!$B$6:$Z$1000,23,FALSE),""))</f>
        <v/>
      </c>
      <c r="J937" s="537" t="str">
        <f>IF(F937="","",IFERROR(VLOOKUP(F937,PROFILE!$B$6:$Z$1000,17,FALSE),""))</f>
        <v/>
      </c>
      <c r="K937" s="538"/>
      <c r="L937" s="539"/>
      <c r="M937" s="540"/>
      <c r="N937" s="540"/>
      <c r="O937" s="541"/>
      <c r="P937" s="539"/>
      <c r="Q937" s="540"/>
      <c r="R937" s="540"/>
      <c r="S937" s="541"/>
      <c r="T937" s="538"/>
      <c r="U937" s="539"/>
      <c r="V937" s="541"/>
      <c r="W937" s="542"/>
      <c r="X937" s="543" t="s">
        <v>103</v>
      </c>
      <c r="Y937" s="542" t="str">
        <f t="shared" si="107"/>
        <v/>
      </c>
      <c r="Z937" s="499" t="str">
        <f ca="1">IF(F937="","",IF(VLOOKUP(F937,PROFILE!$B$6:$L$5000,11,FALSE)&lt;&gt;"OUT",VLOOKUP(F937,PROFILE!$B$6:$L$5000,9,FALSE)-NOW(),"OUT"))</f>
        <v/>
      </c>
      <c r="AA937" s="389" t="e">
        <f t="shared" si="108"/>
        <v>#VALUE!</v>
      </c>
      <c r="AB937" s="389">
        <v>937</v>
      </c>
      <c r="AE937" s="545"/>
      <c r="AF937" s="546"/>
      <c r="AH937" s="548"/>
      <c r="AI937" s="549"/>
      <c r="AK937" s="551"/>
      <c r="AL937" s="552"/>
      <c r="AN937" s="554"/>
      <c r="AO937" s="555"/>
      <c r="AP937" s="556"/>
      <c r="AQ937" s="557"/>
      <c r="AR937" s="558"/>
      <c r="AS937" s="497" t="str">
        <f t="shared" si="109"/>
        <v/>
      </c>
      <c r="AT937" s="498" t="str">
        <f t="shared" si="110"/>
        <v/>
      </c>
      <c r="AU937" s="498" t="str">
        <f t="shared" si="111"/>
        <v/>
      </c>
      <c r="AV937" s="498" t="str">
        <f t="shared" si="112"/>
        <v/>
      </c>
      <c r="AW937" s="498" t="str">
        <f t="shared" si="113"/>
        <v/>
      </c>
    </row>
    <row r="938" spans="6:49" ht="23.25" customHeight="1" x14ac:dyDescent="0.35">
      <c r="F938" s="535"/>
      <c r="G938" s="536" t="str">
        <f>IF(F938="","",IFERROR(VLOOKUP(F938,PROFILE!$B$6:$Z$1000,24,FALSE),""))</f>
        <v/>
      </c>
      <c r="H938" s="536" t="str">
        <f>IF(F938="","",IFERROR(VLOOKUP(F938,PROFILE!$B$6:$Z$1000,25,FALSE),""))</f>
        <v/>
      </c>
      <c r="I938" s="536" t="str">
        <f>IF(F938="","",IFERROR(VLOOKUP(F938,PROFILE!$B$6:$Z$1000,23,FALSE),""))</f>
        <v/>
      </c>
      <c r="J938" s="537" t="str">
        <f>IF(F938="","",IFERROR(VLOOKUP(F938,PROFILE!$B$6:$Z$1000,17,FALSE),""))</f>
        <v/>
      </c>
      <c r="K938" s="538"/>
      <c r="L938" s="539"/>
      <c r="M938" s="540"/>
      <c r="N938" s="540"/>
      <c r="O938" s="541"/>
      <c r="P938" s="539"/>
      <c r="Q938" s="540"/>
      <c r="R938" s="540"/>
      <c r="S938" s="541"/>
      <c r="T938" s="538"/>
      <c r="U938" s="539"/>
      <c r="V938" s="541"/>
      <c r="W938" s="542"/>
      <c r="X938" s="543" t="s">
        <v>103</v>
      </c>
      <c r="Y938" s="542" t="str">
        <f t="shared" si="107"/>
        <v/>
      </c>
      <c r="Z938" s="499" t="str">
        <f ca="1">IF(F938="","",IF(VLOOKUP(F938,PROFILE!$B$6:$L$5000,11,FALSE)&lt;&gt;"OUT",VLOOKUP(F938,PROFILE!$B$6:$L$5000,9,FALSE)-NOW(),"OUT"))</f>
        <v/>
      </c>
      <c r="AA938" s="389" t="e">
        <f t="shared" si="108"/>
        <v>#VALUE!</v>
      </c>
      <c r="AB938" s="389">
        <v>938</v>
      </c>
      <c r="AE938" s="545"/>
      <c r="AF938" s="546"/>
      <c r="AH938" s="548"/>
      <c r="AI938" s="549"/>
      <c r="AK938" s="551"/>
      <c r="AL938" s="552"/>
      <c r="AN938" s="554"/>
      <c r="AO938" s="555"/>
      <c r="AP938" s="556"/>
      <c r="AQ938" s="557"/>
      <c r="AR938" s="558"/>
      <c r="AS938" s="497" t="str">
        <f t="shared" si="109"/>
        <v/>
      </c>
      <c r="AT938" s="498" t="str">
        <f t="shared" si="110"/>
        <v/>
      </c>
      <c r="AU938" s="498" t="str">
        <f t="shared" si="111"/>
        <v/>
      </c>
      <c r="AV938" s="498" t="str">
        <f t="shared" si="112"/>
        <v/>
      </c>
      <c r="AW938" s="498" t="str">
        <f t="shared" si="113"/>
        <v/>
      </c>
    </row>
    <row r="939" spans="6:49" ht="23.25" customHeight="1" x14ac:dyDescent="0.35">
      <c r="F939" s="535"/>
      <c r="G939" s="536" t="str">
        <f>IF(F939="","",IFERROR(VLOOKUP(F939,PROFILE!$B$6:$Z$1000,24,FALSE),""))</f>
        <v/>
      </c>
      <c r="H939" s="536" t="str">
        <f>IF(F939="","",IFERROR(VLOOKUP(F939,PROFILE!$B$6:$Z$1000,25,FALSE),""))</f>
        <v/>
      </c>
      <c r="I939" s="536" t="str">
        <f>IF(F939="","",IFERROR(VLOOKUP(F939,PROFILE!$B$6:$Z$1000,23,FALSE),""))</f>
        <v/>
      </c>
      <c r="J939" s="537" t="str">
        <f>IF(F939="","",IFERROR(VLOOKUP(F939,PROFILE!$B$6:$Z$1000,17,FALSE),""))</f>
        <v/>
      </c>
      <c r="K939" s="538"/>
      <c r="L939" s="539"/>
      <c r="M939" s="540"/>
      <c r="N939" s="540"/>
      <c r="O939" s="541"/>
      <c r="P939" s="539"/>
      <c r="Q939" s="540"/>
      <c r="R939" s="540"/>
      <c r="S939" s="541"/>
      <c r="T939" s="538"/>
      <c r="U939" s="539"/>
      <c r="V939" s="541"/>
      <c r="W939" s="542"/>
      <c r="X939" s="543" t="s">
        <v>103</v>
      </c>
      <c r="Y939" s="542" t="str">
        <f t="shared" si="107"/>
        <v/>
      </c>
      <c r="Z939" s="499" t="str">
        <f ca="1">IF(F939="","",IF(VLOOKUP(F939,PROFILE!$B$6:$L$5000,11,FALSE)&lt;&gt;"OUT",VLOOKUP(F939,PROFILE!$B$6:$L$5000,9,FALSE)-NOW(),"OUT"))</f>
        <v/>
      </c>
      <c r="AA939" s="389" t="e">
        <f t="shared" si="108"/>
        <v>#VALUE!</v>
      </c>
      <c r="AB939" s="389">
        <v>939</v>
      </c>
      <c r="AE939" s="545"/>
      <c r="AF939" s="546"/>
      <c r="AH939" s="548"/>
      <c r="AI939" s="549"/>
      <c r="AK939" s="551"/>
      <c r="AL939" s="552"/>
      <c r="AN939" s="554"/>
      <c r="AO939" s="555"/>
      <c r="AP939" s="556"/>
      <c r="AQ939" s="557"/>
      <c r="AR939" s="558"/>
      <c r="AS939" s="497" t="str">
        <f t="shared" si="109"/>
        <v/>
      </c>
      <c r="AT939" s="498" t="str">
        <f t="shared" si="110"/>
        <v/>
      </c>
      <c r="AU939" s="498" t="str">
        <f t="shared" si="111"/>
        <v/>
      </c>
      <c r="AV939" s="498" t="str">
        <f t="shared" si="112"/>
        <v/>
      </c>
      <c r="AW939" s="498" t="str">
        <f t="shared" si="113"/>
        <v/>
      </c>
    </row>
    <row r="940" spans="6:49" ht="23.25" customHeight="1" x14ac:dyDescent="0.35">
      <c r="F940" s="535"/>
      <c r="G940" s="536" t="str">
        <f>IF(F940="","",IFERROR(VLOOKUP(F940,PROFILE!$B$6:$Z$1000,24,FALSE),""))</f>
        <v/>
      </c>
      <c r="H940" s="536" t="str">
        <f>IF(F940="","",IFERROR(VLOOKUP(F940,PROFILE!$B$6:$Z$1000,25,FALSE),""))</f>
        <v/>
      </c>
      <c r="I940" s="536" t="str">
        <f>IF(F940="","",IFERROR(VLOOKUP(F940,PROFILE!$B$6:$Z$1000,23,FALSE),""))</f>
        <v/>
      </c>
      <c r="J940" s="537" t="str">
        <f>IF(F940="","",IFERROR(VLOOKUP(F940,PROFILE!$B$6:$Z$1000,17,FALSE),""))</f>
        <v/>
      </c>
      <c r="K940" s="538"/>
      <c r="L940" s="539"/>
      <c r="M940" s="540"/>
      <c r="N940" s="540"/>
      <c r="O940" s="541"/>
      <c r="P940" s="539"/>
      <c r="Q940" s="540"/>
      <c r="R940" s="540"/>
      <c r="S940" s="541"/>
      <c r="T940" s="538"/>
      <c r="U940" s="539"/>
      <c r="V940" s="541"/>
      <c r="W940" s="542"/>
      <c r="X940" s="543" t="s">
        <v>103</v>
      </c>
      <c r="Y940" s="542" t="str">
        <f t="shared" si="107"/>
        <v/>
      </c>
      <c r="Z940" s="499" t="str">
        <f ca="1">IF(F940="","",IF(VLOOKUP(F940,PROFILE!$B$6:$L$5000,11,FALSE)&lt;&gt;"OUT",VLOOKUP(F940,PROFILE!$B$6:$L$5000,9,FALSE)-NOW(),"OUT"))</f>
        <v/>
      </c>
      <c r="AA940" s="389" t="e">
        <f t="shared" si="108"/>
        <v>#VALUE!</v>
      </c>
      <c r="AB940" s="389">
        <v>940</v>
      </c>
      <c r="AE940" s="545"/>
      <c r="AF940" s="546"/>
      <c r="AH940" s="548"/>
      <c r="AI940" s="549"/>
      <c r="AK940" s="551"/>
      <c r="AL940" s="552"/>
      <c r="AN940" s="554"/>
      <c r="AO940" s="555"/>
      <c r="AP940" s="556"/>
      <c r="AQ940" s="557"/>
      <c r="AR940" s="558"/>
      <c r="AS940" s="497" t="str">
        <f t="shared" si="109"/>
        <v/>
      </c>
      <c r="AT940" s="498" t="str">
        <f t="shared" si="110"/>
        <v/>
      </c>
      <c r="AU940" s="498" t="str">
        <f t="shared" si="111"/>
        <v/>
      </c>
      <c r="AV940" s="498" t="str">
        <f t="shared" si="112"/>
        <v/>
      </c>
      <c r="AW940" s="498" t="str">
        <f t="shared" si="113"/>
        <v/>
      </c>
    </row>
    <row r="941" spans="6:49" ht="23.25" customHeight="1" x14ac:dyDescent="0.35">
      <c r="F941" s="535"/>
      <c r="G941" s="536" t="str">
        <f>IF(F941="","",IFERROR(VLOOKUP(F941,PROFILE!$B$6:$Z$1000,24,FALSE),""))</f>
        <v/>
      </c>
      <c r="H941" s="536" t="str">
        <f>IF(F941="","",IFERROR(VLOOKUP(F941,PROFILE!$B$6:$Z$1000,25,FALSE),""))</f>
        <v/>
      </c>
      <c r="I941" s="536" t="str">
        <f>IF(F941="","",IFERROR(VLOOKUP(F941,PROFILE!$B$6:$Z$1000,23,FALSE),""))</f>
        <v/>
      </c>
      <c r="J941" s="537" t="str">
        <f>IF(F941="","",IFERROR(VLOOKUP(F941,PROFILE!$B$6:$Z$1000,17,FALSE),""))</f>
        <v/>
      </c>
      <c r="K941" s="538"/>
      <c r="L941" s="539"/>
      <c r="M941" s="540"/>
      <c r="N941" s="540"/>
      <c r="O941" s="541"/>
      <c r="P941" s="539"/>
      <c r="Q941" s="540"/>
      <c r="R941" s="540"/>
      <c r="S941" s="541"/>
      <c r="T941" s="538"/>
      <c r="U941" s="539"/>
      <c r="V941" s="541"/>
      <c r="W941" s="542"/>
      <c r="X941" s="543" t="s">
        <v>103</v>
      </c>
      <c r="Y941" s="542" t="str">
        <f t="shared" si="107"/>
        <v/>
      </c>
      <c r="Z941" s="499" t="str">
        <f ca="1">IF(F941="","",IF(VLOOKUP(F941,PROFILE!$B$6:$L$5000,11,FALSE)&lt;&gt;"OUT",VLOOKUP(F941,PROFILE!$B$6:$L$5000,9,FALSE)-NOW(),"OUT"))</f>
        <v/>
      </c>
      <c r="AA941" s="389" t="e">
        <f t="shared" si="108"/>
        <v>#VALUE!</v>
      </c>
      <c r="AB941" s="389">
        <v>941</v>
      </c>
      <c r="AE941" s="545"/>
      <c r="AF941" s="546"/>
      <c r="AH941" s="548"/>
      <c r="AI941" s="549"/>
      <c r="AK941" s="551"/>
      <c r="AL941" s="552"/>
      <c r="AN941" s="554"/>
      <c r="AO941" s="555"/>
      <c r="AP941" s="556"/>
      <c r="AQ941" s="557"/>
      <c r="AR941" s="558"/>
      <c r="AS941" s="497" t="str">
        <f t="shared" si="109"/>
        <v/>
      </c>
      <c r="AT941" s="498" t="str">
        <f t="shared" si="110"/>
        <v/>
      </c>
      <c r="AU941" s="498" t="str">
        <f t="shared" si="111"/>
        <v/>
      </c>
      <c r="AV941" s="498" t="str">
        <f t="shared" si="112"/>
        <v/>
      </c>
      <c r="AW941" s="498" t="str">
        <f t="shared" si="113"/>
        <v/>
      </c>
    </row>
    <row r="942" spans="6:49" ht="23.25" customHeight="1" x14ac:dyDescent="0.35">
      <c r="F942" s="535"/>
      <c r="G942" s="536" t="str">
        <f>IF(F942="","",IFERROR(VLOOKUP(F942,PROFILE!$B$6:$Z$1000,24,FALSE),""))</f>
        <v/>
      </c>
      <c r="H942" s="536" t="str">
        <f>IF(F942="","",IFERROR(VLOOKUP(F942,PROFILE!$B$6:$Z$1000,25,FALSE),""))</f>
        <v/>
      </c>
      <c r="I942" s="536" t="str">
        <f>IF(F942="","",IFERROR(VLOOKUP(F942,PROFILE!$B$6:$Z$1000,23,FALSE),""))</f>
        <v/>
      </c>
      <c r="J942" s="537" t="str">
        <f>IF(F942="","",IFERROR(VLOOKUP(F942,PROFILE!$B$6:$Z$1000,17,FALSE),""))</f>
        <v/>
      </c>
      <c r="K942" s="538"/>
      <c r="L942" s="539"/>
      <c r="M942" s="540"/>
      <c r="N942" s="540"/>
      <c r="O942" s="541"/>
      <c r="P942" s="539"/>
      <c r="Q942" s="540"/>
      <c r="R942" s="540"/>
      <c r="S942" s="541"/>
      <c r="T942" s="538"/>
      <c r="U942" s="539"/>
      <c r="V942" s="541"/>
      <c r="W942" s="542"/>
      <c r="X942" s="543" t="s">
        <v>103</v>
      </c>
      <c r="Y942" s="542" t="str">
        <f t="shared" si="107"/>
        <v/>
      </c>
      <c r="Z942" s="499" t="str">
        <f ca="1">IF(F942="","",IF(VLOOKUP(F942,PROFILE!$B$6:$L$5000,11,FALSE)&lt;&gt;"OUT",VLOOKUP(F942,PROFILE!$B$6:$L$5000,9,FALSE)-NOW(),"OUT"))</f>
        <v/>
      </c>
      <c r="AA942" s="389" t="e">
        <f t="shared" si="108"/>
        <v>#VALUE!</v>
      </c>
      <c r="AB942" s="389">
        <v>942</v>
      </c>
      <c r="AE942" s="545"/>
      <c r="AF942" s="546"/>
      <c r="AH942" s="548"/>
      <c r="AI942" s="549"/>
      <c r="AK942" s="551"/>
      <c r="AL942" s="552"/>
      <c r="AN942" s="554"/>
      <c r="AO942" s="555"/>
      <c r="AP942" s="556"/>
      <c r="AQ942" s="557"/>
      <c r="AR942" s="558"/>
      <c r="AS942" s="497" t="str">
        <f t="shared" si="109"/>
        <v/>
      </c>
      <c r="AT942" s="498" t="str">
        <f t="shared" si="110"/>
        <v/>
      </c>
      <c r="AU942" s="498" t="str">
        <f t="shared" si="111"/>
        <v/>
      </c>
      <c r="AV942" s="498" t="str">
        <f t="shared" si="112"/>
        <v/>
      </c>
      <c r="AW942" s="498" t="str">
        <f t="shared" si="113"/>
        <v/>
      </c>
    </row>
    <row r="943" spans="6:49" ht="23.25" customHeight="1" x14ac:dyDescent="0.35">
      <c r="F943" s="535"/>
      <c r="G943" s="536" t="str">
        <f>IF(F943="","",IFERROR(VLOOKUP(F943,PROFILE!$B$6:$Z$1000,24,FALSE),""))</f>
        <v/>
      </c>
      <c r="H943" s="536" t="str">
        <f>IF(F943="","",IFERROR(VLOOKUP(F943,PROFILE!$B$6:$Z$1000,25,FALSE),""))</f>
        <v/>
      </c>
      <c r="I943" s="536" t="str">
        <f>IF(F943="","",IFERROR(VLOOKUP(F943,PROFILE!$B$6:$Z$1000,23,FALSE),""))</f>
        <v/>
      </c>
      <c r="J943" s="537" t="str">
        <f>IF(F943="","",IFERROR(VLOOKUP(F943,PROFILE!$B$6:$Z$1000,17,FALSE),""))</f>
        <v/>
      </c>
      <c r="K943" s="538"/>
      <c r="L943" s="539"/>
      <c r="M943" s="540"/>
      <c r="N943" s="540"/>
      <c r="O943" s="541"/>
      <c r="P943" s="539"/>
      <c r="Q943" s="540"/>
      <c r="R943" s="540"/>
      <c r="S943" s="541"/>
      <c r="T943" s="538"/>
      <c r="U943" s="539"/>
      <c r="V943" s="541"/>
      <c r="W943" s="542"/>
      <c r="X943" s="543" t="s">
        <v>103</v>
      </c>
      <c r="Y943" s="542" t="str">
        <f t="shared" si="107"/>
        <v/>
      </c>
      <c r="Z943" s="499" t="str">
        <f ca="1">IF(F943="","",IF(VLOOKUP(F943,PROFILE!$B$6:$L$5000,11,FALSE)&lt;&gt;"OUT",VLOOKUP(F943,PROFILE!$B$6:$L$5000,9,FALSE)-NOW(),"OUT"))</f>
        <v/>
      </c>
      <c r="AA943" s="389" t="e">
        <f t="shared" si="108"/>
        <v>#VALUE!</v>
      </c>
      <c r="AB943" s="389">
        <v>943</v>
      </c>
      <c r="AE943" s="545"/>
      <c r="AF943" s="546"/>
      <c r="AH943" s="548"/>
      <c r="AI943" s="549"/>
      <c r="AK943" s="551"/>
      <c r="AL943" s="552"/>
      <c r="AN943" s="554"/>
      <c r="AO943" s="555"/>
      <c r="AP943" s="556"/>
      <c r="AQ943" s="557"/>
      <c r="AR943" s="558"/>
      <c r="AS943" s="497" t="str">
        <f t="shared" si="109"/>
        <v/>
      </c>
      <c r="AT943" s="498" t="str">
        <f t="shared" si="110"/>
        <v/>
      </c>
      <c r="AU943" s="498" t="str">
        <f t="shared" si="111"/>
        <v/>
      </c>
      <c r="AV943" s="498" t="str">
        <f t="shared" si="112"/>
        <v/>
      </c>
      <c r="AW943" s="498" t="str">
        <f t="shared" si="113"/>
        <v/>
      </c>
    </row>
    <row r="944" spans="6:49" ht="23.25" customHeight="1" x14ac:dyDescent="0.35">
      <c r="F944" s="535"/>
      <c r="G944" s="536" t="str">
        <f>IF(F944="","",IFERROR(VLOOKUP(F944,PROFILE!$B$6:$Z$1000,24,FALSE),""))</f>
        <v/>
      </c>
      <c r="H944" s="536" t="str">
        <f>IF(F944="","",IFERROR(VLOOKUP(F944,PROFILE!$B$6:$Z$1000,25,FALSE),""))</f>
        <v/>
      </c>
      <c r="I944" s="536" t="str">
        <f>IF(F944="","",IFERROR(VLOOKUP(F944,PROFILE!$B$6:$Z$1000,23,FALSE),""))</f>
        <v/>
      </c>
      <c r="J944" s="537" t="str">
        <f>IF(F944="","",IFERROR(VLOOKUP(F944,PROFILE!$B$6:$Z$1000,17,FALSE),""))</f>
        <v/>
      </c>
      <c r="K944" s="538"/>
      <c r="L944" s="539"/>
      <c r="M944" s="540"/>
      <c r="N944" s="540"/>
      <c r="O944" s="541"/>
      <c r="P944" s="539"/>
      <c r="Q944" s="540"/>
      <c r="R944" s="540"/>
      <c r="S944" s="541"/>
      <c r="T944" s="538"/>
      <c r="U944" s="539"/>
      <c r="V944" s="541"/>
      <c r="W944" s="542"/>
      <c r="X944" s="543" t="s">
        <v>103</v>
      </c>
      <c r="Y944" s="542" t="str">
        <f t="shared" si="107"/>
        <v/>
      </c>
      <c r="Z944" s="499" t="str">
        <f ca="1">IF(F944="","",IF(VLOOKUP(F944,PROFILE!$B$6:$L$5000,11,FALSE)&lt;&gt;"OUT",VLOOKUP(F944,PROFILE!$B$6:$L$5000,9,FALSE)-NOW(),"OUT"))</f>
        <v/>
      </c>
      <c r="AA944" s="389" t="e">
        <f t="shared" si="108"/>
        <v>#VALUE!</v>
      </c>
      <c r="AB944" s="389">
        <v>944</v>
      </c>
      <c r="AE944" s="545"/>
      <c r="AF944" s="546"/>
      <c r="AH944" s="548"/>
      <c r="AI944" s="549"/>
      <c r="AK944" s="551"/>
      <c r="AL944" s="552"/>
      <c r="AN944" s="554"/>
      <c r="AO944" s="555"/>
      <c r="AP944" s="556"/>
      <c r="AQ944" s="557"/>
      <c r="AR944" s="558"/>
      <c r="AS944" s="497" t="str">
        <f t="shared" si="109"/>
        <v/>
      </c>
      <c r="AT944" s="498" t="str">
        <f t="shared" si="110"/>
        <v/>
      </c>
      <c r="AU944" s="498" t="str">
        <f t="shared" si="111"/>
        <v/>
      </c>
      <c r="AV944" s="498" t="str">
        <f t="shared" si="112"/>
        <v/>
      </c>
      <c r="AW944" s="498" t="str">
        <f t="shared" si="113"/>
        <v/>
      </c>
    </row>
    <row r="945" spans="6:49" ht="23.25" customHeight="1" x14ac:dyDescent="0.35">
      <c r="F945" s="535"/>
      <c r="G945" s="536" t="str">
        <f>IF(F945="","",IFERROR(VLOOKUP(F945,PROFILE!$B$6:$Z$1000,24,FALSE),""))</f>
        <v/>
      </c>
      <c r="H945" s="536" t="str">
        <f>IF(F945="","",IFERROR(VLOOKUP(F945,PROFILE!$B$6:$Z$1000,25,FALSE),""))</f>
        <v/>
      </c>
      <c r="I945" s="536" t="str">
        <f>IF(F945="","",IFERROR(VLOOKUP(F945,PROFILE!$B$6:$Z$1000,23,FALSE),""))</f>
        <v/>
      </c>
      <c r="J945" s="537" t="str">
        <f>IF(F945="","",IFERROR(VLOOKUP(F945,PROFILE!$B$6:$Z$1000,17,FALSE),""))</f>
        <v/>
      </c>
      <c r="K945" s="538"/>
      <c r="L945" s="539"/>
      <c r="M945" s="540"/>
      <c r="N945" s="540"/>
      <c r="O945" s="541"/>
      <c r="P945" s="539"/>
      <c r="Q945" s="540"/>
      <c r="R945" s="540"/>
      <c r="S945" s="541"/>
      <c r="T945" s="538"/>
      <c r="U945" s="539"/>
      <c r="V945" s="541"/>
      <c r="W945" s="542"/>
      <c r="X945" s="543" t="s">
        <v>103</v>
      </c>
      <c r="Y945" s="542" t="str">
        <f t="shared" si="107"/>
        <v/>
      </c>
      <c r="Z945" s="499" t="str">
        <f ca="1">IF(F945="","",IF(VLOOKUP(F945,PROFILE!$B$6:$L$5000,11,FALSE)&lt;&gt;"OUT",VLOOKUP(F945,PROFILE!$B$6:$L$5000,9,FALSE)-NOW(),"OUT"))</f>
        <v/>
      </c>
      <c r="AA945" s="389" t="e">
        <f t="shared" si="108"/>
        <v>#VALUE!</v>
      </c>
      <c r="AB945" s="389">
        <v>945</v>
      </c>
      <c r="AE945" s="545"/>
      <c r="AF945" s="546"/>
      <c r="AH945" s="548"/>
      <c r="AI945" s="549"/>
      <c r="AK945" s="551"/>
      <c r="AL945" s="552"/>
      <c r="AN945" s="554"/>
      <c r="AO945" s="555"/>
      <c r="AP945" s="556"/>
      <c r="AQ945" s="557"/>
      <c r="AR945" s="558"/>
      <c r="AS945" s="497" t="str">
        <f t="shared" si="109"/>
        <v/>
      </c>
      <c r="AT945" s="498" t="str">
        <f t="shared" si="110"/>
        <v/>
      </c>
      <c r="AU945" s="498" t="str">
        <f t="shared" si="111"/>
        <v/>
      </c>
      <c r="AV945" s="498" t="str">
        <f t="shared" si="112"/>
        <v/>
      </c>
      <c r="AW945" s="498" t="str">
        <f t="shared" si="113"/>
        <v/>
      </c>
    </row>
    <row r="946" spans="6:49" ht="23.25" customHeight="1" x14ac:dyDescent="0.35">
      <c r="F946" s="535"/>
      <c r="G946" s="536" t="str">
        <f>IF(F946="","",IFERROR(VLOOKUP(F946,PROFILE!$B$6:$Z$1000,24,FALSE),""))</f>
        <v/>
      </c>
      <c r="H946" s="536" t="str">
        <f>IF(F946="","",IFERROR(VLOOKUP(F946,PROFILE!$B$6:$Z$1000,25,FALSE),""))</f>
        <v/>
      </c>
      <c r="I946" s="536" t="str">
        <f>IF(F946="","",IFERROR(VLOOKUP(F946,PROFILE!$B$6:$Z$1000,23,FALSE),""))</f>
        <v/>
      </c>
      <c r="J946" s="537" t="str">
        <f>IF(F946="","",IFERROR(VLOOKUP(F946,PROFILE!$B$6:$Z$1000,17,FALSE),""))</f>
        <v/>
      </c>
      <c r="K946" s="538"/>
      <c r="L946" s="539"/>
      <c r="M946" s="540"/>
      <c r="N946" s="540"/>
      <c r="O946" s="541"/>
      <c r="P946" s="539"/>
      <c r="Q946" s="540"/>
      <c r="R946" s="540"/>
      <c r="S946" s="541"/>
      <c r="T946" s="538"/>
      <c r="U946" s="539"/>
      <c r="V946" s="541"/>
      <c r="W946" s="542"/>
      <c r="X946" s="543" t="s">
        <v>103</v>
      </c>
      <c r="Y946" s="542" t="str">
        <f t="shared" ref="Y946:Y1000" si="114">IF(F946="","","ยังไม่กำหนด")</f>
        <v/>
      </c>
      <c r="Z946" s="499" t="str">
        <f ca="1">IF(F946="","",IF(VLOOKUP(F946,PROFILE!$B$6:$L$5000,11,FALSE)&lt;&gt;"OUT",VLOOKUP(F946,PROFILE!$B$6:$L$5000,9,FALSE)-NOW(),"OUT"))</f>
        <v/>
      </c>
      <c r="AA946" s="389" t="e">
        <f t="shared" si="108"/>
        <v>#VALUE!</v>
      </c>
      <c r="AB946" s="389">
        <v>946</v>
      </c>
      <c r="AE946" s="545"/>
      <c r="AF946" s="546"/>
      <c r="AH946" s="548"/>
      <c r="AI946" s="549"/>
      <c r="AK946" s="551"/>
      <c r="AL946" s="552"/>
      <c r="AN946" s="554"/>
      <c r="AO946" s="555"/>
      <c r="AP946" s="556"/>
      <c r="AQ946" s="557"/>
      <c r="AR946" s="558"/>
      <c r="AS946" s="497" t="str">
        <f t="shared" si="109"/>
        <v/>
      </c>
      <c r="AT946" s="498" t="str">
        <f t="shared" si="110"/>
        <v/>
      </c>
      <c r="AU946" s="498" t="str">
        <f t="shared" si="111"/>
        <v/>
      </c>
      <c r="AV946" s="498" t="str">
        <f t="shared" si="112"/>
        <v/>
      </c>
      <c r="AW946" s="498" t="str">
        <f t="shared" si="113"/>
        <v/>
      </c>
    </row>
    <row r="947" spans="6:49" ht="23.25" customHeight="1" x14ac:dyDescent="0.35">
      <c r="F947" s="535"/>
      <c r="G947" s="536" t="str">
        <f>IF(F947="","",IFERROR(VLOOKUP(F947,PROFILE!$B$6:$Z$1000,24,FALSE),""))</f>
        <v/>
      </c>
      <c r="H947" s="536" t="str">
        <f>IF(F947="","",IFERROR(VLOOKUP(F947,PROFILE!$B$6:$Z$1000,25,FALSE),""))</f>
        <v/>
      </c>
      <c r="I947" s="536" t="str">
        <f>IF(F947="","",IFERROR(VLOOKUP(F947,PROFILE!$B$6:$Z$1000,23,FALSE),""))</f>
        <v/>
      </c>
      <c r="J947" s="537" t="str">
        <f>IF(F947="","",IFERROR(VLOOKUP(F947,PROFILE!$B$6:$Z$1000,17,FALSE),""))</f>
        <v/>
      </c>
      <c r="K947" s="538"/>
      <c r="L947" s="539"/>
      <c r="M947" s="540"/>
      <c r="N947" s="540"/>
      <c r="O947" s="541"/>
      <c r="P947" s="539"/>
      <c r="Q947" s="540"/>
      <c r="R947" s="540"/>
      <c r="S947" s="541"/>
      <c r="T947" s="538"/>
      <c r="U947" s="539"/>
      <c r="V947" s="541"/>
      <c r="W947" s="542"/>
      <c r="X947" s="543" t="s">
        <v>103</v>
      </c>
      <c r="Y947" s="542" t="str">
        <f t="shared" si="114"/>
        <v/>
      </c>
      <c r="Z947" s="499" t="str">
        <f ca="1">IF(F947="","",IF(VLOOKUP(F947,PROFILE!$B$6:$L$5000,11,FALSE)&lt;&gt;"OUT",VLOOKUP(F947,PROFILE!$B$6:$L$5000,9,FALSE)-NOW(),"OUT"))</f>
        <v/>
      </c>
      <c r="AA947" s="389" t="e">
        <f t="shared" si="108"/>
        <v>#VALUE!</v>
      </c>
      <c r="AB947" s="389">
        <v>947</v>
      </c>
      <c r="AE947" s="545"/>
      <c r="AF947" s="546"/>
      <c r="AH947" s="548"/>
      <c r="AI947" s="549"/>
      <c r="AK947" s="551"/>
      <c r="AL947" s="552"/>
      <c r="AN947" s="554"/>
      <c r="AO947" s="555"/>
      <c r="AP947" s="556"/>
      <c r="AQ947" s="557"/>
      <c r="AR947" s="558"/>
      <c r="AS947" s="497" t="str">
        <f t="shared" si="109"/>
        <v/>
      </c>
      <c r="AT947" s="498" t="str">
        <f t="shared" si="110"/>
        <v/>
      </c>
      <c r="AU947" s="498" t="str">
        <f t="shared" si="111"/>
        <v/>
      </c>
      <c r="AV947" s="498" t="str">
        <f t="shared" si="112"/>
        <v/>
      </c>
      <c r="AW947" s="498" t="str">
        <f t="shared" si="113"/>
        <v/>
      </c>
    </row>
    <row r="948" spans="6:49" ht="23.25" customHeight="1" x14ac:dyDescent="0.35">
      <c r="F948" s="535"/>
      <c r="G948" s="536" t="str">
        <f>IF(F948="","",IFERROR(VLOOKUP(F948,PROFILE!$B$6:$Z$1000,24,FALSE),""))</f>
        <v/>
      </c>
      <c r="H948" s="536" t="str">
        <f>IF(F948="","",IFERROR(VLOOKUP(F948,PROFILE!$B$6:$Z$1000,25,FALSE),""))</f>
        <v/>
      </c>
      <c r="I948" s="536" t="str">
        <f>IF(F948="","",IFERROR(VLOOKUP(F948,PROFILE!$B$6:$Z$1000,23,FALSE),""))</f>
        <v/>
      </c>
      <c r="J948" s="537" t="str">
        <f>IF(F948="","",IFERROR(VLOOKUP(F948,PROFILE!$B$6:$Z$1000,17,FALSE),""))</f>
        <v/>
      </c>
      <c r="K948" s="538"/>
      <c r="L948" s="539"/>
      <c r="M948" s="540"/>
      <c r="N948" s="540"/>
      <c r="O948" s="541"/>
      <c r="P948" s="539"/>
      <c r="Q948" s="540"/>
      <c r="R948" s="540"/>
      <c r="S948" s="541"/>
      <c r="T948" s="538"/>
      <c r="U948" s="539"/>
      <c r="V948" s="541"/>
      <c r="W948" s="542"/>
      <c r="X948" s="543" t="s">
        <v>103</v>
      </c>
      <c r="Y948" s="542" t="str">
        <f t="shared" si="114"/>
        <v/>
      </c>
      <c r="Z948" s="499" t="str">
        <f ca="1">IF(F948="","",IF(VLOOKUP(F948,PROFILE!$B$6:$L$5000,11,FALSE)&lt;&gt;"OUT",VLOOKUP(F948,PROFILE!$B$6:$L$5000,9,FALSE)-NOW(),"OUT"))</f>
        <v/>
      </c>
      <c r="AA948" s="389" t="e">
        <f t="shared" si="108"/>
        <v>#VALUE!</v>
      </c>
      <c r="AB948" s="389">
        <v>948</v>
      </c>
      <c r="AE948" s="545"/>
      <c r="AF948" s="546"/>
      <c r="AH948" s="548"/>
      <c r="AI948" s="549"/>
      <c r="AK948" s="551"/>
      <c r="AL948" s="552"/>
      <c r="AN948" s="554"/>
      <c r="AO948" s="555"/>
      <c r="AP948" s="556"/>
      <c r="AQ948" s="557"/>
      <c r="AR948" s="558"/>
      <c r="AS948" s="497" t="str">
        <f t="shared" si="109"/>
        <v/>
      </c>
      <c r="AT948" s="498" t="str">
        <f t="shared" si="110"/>
        <v/>
      </c>
      <c r="AU948" s="498" t="str">
        <f t="shared" si="111"/>
        <v/>
      </c>
      <c r="AV948" s="498" t="str">
        <f t="shared" si="112"/>
        <v/>
      </c>
      <c r="AW948" s="498" t="str">
        <f t="shared" si="113"/>
        <v/>
      </c>
    </row>
    <row r="949" spans="6:49" ht="23.25" customHeight="1" x14ac:dyDescent="0.35">
      <c r="F949" s="535"/>
      <c r="G949" s="536" t="str">
        <f>IF(F949="","",IFERROR(VLOOKUP(F949,PROFILE!$B$6:$Z$1000,24,FALSE),""))</f>
        <v/>
      </c>
      <c r="H949" s="536" t="str">
        <f>IF(F949="","",IFERROR(VLOOKUP(F949,PROFILE!$B$6:$Z$1000,25,FALSE),""))</f>
        <v/>
      </c>
      <c r="I949" s="536" t="str">
        <f>IF(F949="","",IFERROR(VLOOKUP(F949,PROFILE!$B$6:$Z$1000,23,FALSE),""))</f>
        <v/>
      </c>
      <c r="J949" s="537" t="str">
        <f>IF(F949="","",IFERROR(VLOOKUP(F949,PROFILE!$B$6:$Z$1000,17,FALSE),""))</f>
        <v/>
      </c>
      <c r="K949" s="538"/>
      <c r="L949" s="539"/>
      <c r="M949" s="540"/>
      <c r="N949" s="540"/>
      <c r="O949" s="541"/>
      <c r="P949" s="539"/>
      <c r="Q949" s="540"/>
      <c r="R949" s="540"/>
      <c r="S949" s="541"/>
      <c r="T949" s="538"/>
      <c r="U949" s="539"/>
      <c r="V949" s="541"/>
      <c r="W949" s="542"/>
      <c r="X949" s="543" t="s">
        <v>103</v>
      </c>
      <c r="Y949" s="542" t="str">
        <f t="shared" si="114"/>
        <v/>
      </c>
      <c r="Z949" s="499" t="str">
        <f ca="1">IF(F949="","",IF(VLOOKUP(F949,PROFILE!$B$6:$L$5000,11,FALSE)&lt;&gt;"OUT",VLOOKUP(F949,PROFILE!$B$6:$L$5000,9,FALSE)-NOW(),"OUT"))</f>
        <v/>
      </c>
      <c r="AA949" s="389" t="e">
        <f t="shared" si="108"/>
        <v>#VALUE!</v>
      </c>
      <c r="AB949" s="389">
        <v>949</v>
      </c>
      <c r="AE949" s="545"/>
      <c r="AF949" s="546"/>
      <c r="AH949" s="548"/>
      <c r="AI949" s="549"/>
      <c r="AK949" s="551"/>
      <c r="AL949" s="552"/>
      <c r="AN949" s="554"/>
      <c r="AO949" s="555"/>
      <c r="AP949" s="556"/>
      <c r="AQ949" s="557"/>
      <c r="AR949" s="558"/>
      <c r="AS949" s="497" t="str">
        <f t="shared" si="109"/>
        <v/>
      </c>
      <c r="AT949" s="498" t="str">
        <f t="shared" si="110"/>
        <v/>
      </c>
      <c r="AU949" s="498" t="str">
        <f t="shared" si="111"/>
        <v/>
      </c>
      <c r="AV949" s="498" t="str">
        <f t="shared" si="112"/>
        <v/>
      </c>
      <c r="AW949" s="498" t="str">
        <f t="shared" si="113"/>
        <v/>
      </c>
    </row>
    <row r="950" spans="6:49" ht="23.25" customHeight="1" x14ac:dyDescent="0.35">
      <c r="F950" s="535"/>
      <c r="G950" s="536" t="str">
        <f>IF(F950="","",IFERROR(VLOOKUP(F950,PROFILE!$B$6:$Z$1000,24,FALSE),""))</f>
        <v/>
      </c>
      <c r="H950" s="536" t="str">
        <f>IF(F950="","",IFERROR(VLOOKUP(F950,PROFILE!$B$6:$Z$1000,25,FALSE),""))</f>
        <v/>
      </c>
      <c r="I950" s="536" t="str">
        <f>IF(F950="","",IFERROR(VLOOKUP(F950,PROFILE!$B$6:$Z$1000,23,FALSE),""))</f>
        <v/>
      </c>
      <c r="J950" s="537" t="str">
        <f>IF(F950="","",IFERROR(VLOOKUP(F950,PROFILE!$B$6:$Z$1000,17,FALSE),""))</f>
        <v/>
      </c>
      <c r="K950" s="538"/>
      <c r="L950" s="539"/>
      <c r="M950" s="540"/>
      <c r="N950" s="540"/>
      <c r="O950" s="541"/>
      <c r="P950" s="539"/>
      <c r="Q950" s="540"/>
      <c r="R950" s="540"/>
      <c r="S950" s="541"/>
      <c r="T950" s="538"/>
      <c r="U950" s="539"/>
      <c r="V950" s="541"/>
      <c r="W950" s="542"/>
      <c r="X950" s="543" t="s">
        <v>103</v>
      </c>
      <c r="Y950" s="542" t="str">
        <f t="shared" si="114"/>
        <v/>
      </c>
      <c r="Z950" s="499" t="str">
        <f ca="1">IF(F950="","",IF(VLOOKUP(F950,PROFILE!$B$6:$L$5000,11,FALSE)&lt;&gt;"OUT",VLOOKUP(F950,PROFILE!$B$6:$L$5000,9,FALSE)-NOW(),"OUT"))</f>
        <v/>
      </c>
      <c r="AA950" s="389" t="e">
        <f t="shared" si="108"/>
        <v>#VALUE!</v>
      </c>
      <c r="AB950" s="389">
        <v>950</v>
      </c>
      <c r="AE950" s="545"/>
      <c r="AF950" s="546"/>
      <c r="AH950" s="548"/>
      <c r="AI950" s="549"/>
      <c r="AK950" s="551"/>
      <c r="AL950" s="552"/>
      <c r="AN950" s="554"/>
      <c r="AO950" s="555"/>
      <c r="AP950" s="556"/>
      <c r="AQ950" s="557"/>
      <c r="AR950" s="558"/>
      <c r="AS950" s="497" t="str">
        <f t="shared" si="109"/>
        <v/>
      </c>
      <c r="AT950" s="498" t="str">
        <f t="shared" si="110"/>
        <v/>
      </c>
      <c r="AU950" s="498" t="str">
        <f t="shared" si="111"/>
        <v/>
      </c>
      <c r="AV950" s="498" t="str">
        <f t="shared" si="112"/>
        <v/>
      </c>
      <c r="AW950" s="498" t="str">
        <f t="shared" si="113"/>
        <v/>
      </c>
    </row>
    <row r="951" spans="6:49" ht="23.25" customHeight="1" x14ac:dyDescent="0.35">
      <c r="F951" s="535"/>
      <c r="G951" s="536" t="str">
        <f>IF(F951="","",IFERROR(VLOOKUP(F951,PROFILE!$B$6:$Z$1000,24,FALSE),""))</f>
        <v/>
      </c>
      <c r="H951" s="536" t="str">
        <f>IF(F951="","",IFERROR(VLOOKUP(F951,PROFILE!$B$6:$Z$1000,25,FALSE),""))</f>
        <v/>
      </c>
      <c r="I951" s="536" t="str">
        <f>IF(F951="","",IFERROR(VLOOKUP(F951,PROFILE!$B$6:$Z$1000,23,FALSE),""))</f>
        <v/>
      </c>
      <c r="J951" s="537" t="str">
        <f>IF(F951="","",IFERROR(VLOOKUP(F951,PROFILE!$B$6:$Z$1000,17,FALSE),""))</f>
        <v/>
      </c>
      <c r="K951" s="538"/>
      <c r="L951" s="539"/>
      <c r="M951" s="540"/>
      <c r="N951" s="540"/>
      <c r="O951" s="541"/>
      <c r="P951" s="539"/>
      <c r="Q951" s="540"/>
      <c r="R951" s="540"/>
      <c r="S951" s="541"/>
      <c r="T951" s="538"/>
      <c r="U951" s="539"/>
      <c r="V951" s="541"/>
      <c r="W951" s="542"/>
      <c r="X951" s="543" t="s">
        <v>103</v>
      </c>
      <c r="Y951" s="542" t="str">
        <f t="shared" si="114"/>
        <v/>
      </c>
      <c r="Z951" s="499" t="str">
        <f ca="1">IF(F951="","",IF(VLOOKUP(F951,PROFILE!$B$6:$L$5000,11,FALSE)&lt;&gt;"OUT",VLOOKUP(F951,PROFILE!$B$6:$L$5000,9,FALSE)-NOW(),"OUT"))</f>
        <v/>
      </c>
      <c r="AA951" s="389" t="e">
        <f t="shared" si="108"/>
        <v>#VALUE!</v>
      </c>
      <c r="AB951" s="389">
        <v>951</v>
      </c>
      <c r="AE951" s="545"/>
      <c r="AF951" s="546"/>
      <c r="AH951" s="548"/>
      <c r="AI951" s="549"/>
      <c r="AK951" s="551"/>
      <c r="AL951" s="552"/>
      <c r="AN951" s="554"/>
      <c r="AO951" s="555"/>
      <c r="AP951" s="556"/>
      <c r="AQ951" s="557"/>
      <c r="AR951" s="558"/>
      <c r="AS951" s="497" t="str">
        <f t="shared" si="109"/>
        <v/>
      </c>
      <c r="AT951" s="498" t="str">
        <f t="shared" si="110"/>
        <v/>
      </c>
      <c r="AU951" s="498" t="str">
        <f t="shared" si="111"/>
        <v/>
      </c>
      <c r="AV951" s="498" t="str">
        <f t="shared" si="112"/>
        <v/>
      </c>
      <c r="AW951" s="498" t="str">
        <f t="shared" si="113"/>
        <v/>
      </c>
    </row>
    <row r="952" spans="6:49" ht="23.25" customHeight="1" x14ac:dyDescent="0.35">
      <c r="F952" s="535"/>
      <c r="G952" s="536" t="str">
        <f>IF(F952="","",IFERROR(VLOOKUP(F952,PROFILE!$B$6:$Z$1000,24,FALSE),""))</f>
        <v/>
      </c>
      <c r="H952" s="536" t="str">
        <f>IF(F952="","",IFERROR(VLOOKUP(F952,PROFILE!$B$6:$Z$1000,25,FALSE),""))</f>
        <v/>
      </c>
      <c r="I952" s="536" t="str">
        <f>IF(F952="","",IFERROR(VLOOKUP(F952,PROFILE!$B$6:$Z$1000,23,FALSE),""))</f>
        <v/>
      </c>
      <c r="J952" s="537" t="str">
        <f>IF(F952="","",IFERROR(VLOOKUP(F952,PROFILE!$B$6:$Z$1000,17,FALSE),""))</f>
        <v/>
      </c>
      <c r="K952" s="538"/>
      <c r="L952" s="539"/>
      <c r="M952" s="540"/>
      <c r="N952" s="540"/>
      <c r="O952" s="541"/>
      <c r="P952" s="539"/>
      <c r="Q952" s="540"/>
      <c r="R952" s="540"/>
      <c r="S952" s="541"/>
      <c r="T952" s="538"/>
      <c r="U952" s="539"/>
      <c r="V952" s="541"/>
      <c r="W952" s="542"/>
      <c r="X952" s="543" t="s">
        <v>103</v>
      </c>
      <c r="Y952" s="542" t="str">
        <f t="shared" si="114"/>
        <v/>
      </c>
      <c r="Z952" s="499" t="str">
        <f ca="1">IF(F952="","",IF(VLOOKUP(F952,PROFILE!$B$6:$L$5000,11,FALSE)&lt;&gt;"OUT",VLOOKUP(F952,PROFILE!$B$6:$L$5000,9,FALSE)-NOW(),"OUT"))</f>
        <v/>
      </c>
      <c r="AA952" s="389" t="e">
        <f t="shared" si="108"/>
        <v>#VALUE!</v>
      </c>
      <c r="AB952" s="389">
        <v>952</v>
      </c>
      <c r="AE952" s="545"/>
      <c r="AF952" s="546"/>
      <c r="AH952" s="548"/>
      <c r="AI952" s="549"/>
      <c r="AK952" s="551"/>
      <c r="AL952" s="552"/>
      <c r="AN952" s="554"/>
      <c r="AO952" s="555"/>
      <c r="AP952" s="556"/>
      <c r="AQ952" s="557"/>
      <c r="AR952" s="558"/>
      <c r="AS952" s="497" t="str">
        <f t="shared" si="109"/>
        <v/>
      </c>
      <c r="AT952" s="498" t="str">
        <f t="shared" si="110"/>
        <v/>
      </c>
      <c r="AU952" s="498" t="str">
        <f t="shared" si="111"/>
        <v/>
      </c>
      <c r="AV952" s="498" t="str">
        <f t="shared" si="112"/>
        <v/>
      </c>
      <c r="AW952" s="498" t="str">
        <f t="shared" si="113"/>
        <v/>
      </c>
    </row>
    <row r="953" spans="6:49" ht="23.25" customHeight="1" x14ac:dyDescent="0.35">
      <c r="F953" s="535"/>
      <c r="G953" s="536" t="str">
        <f>IF(F953="","",IFERROR(VLOOKUP(F953,PROFILE!$B$6:$Z$1000,24,FALSE),""))</f>
        <v/>
      </c>
      <c r="H953" s="536" t="str">
        <f>IF(F953="","",IFERROR(VLOOKUP(F953,PROFILE!$B$6:$Z$1000,25,FALSE),""))</f>
        <v/>
      </c>
      <c r="I953" s="536" t="str">
        <f>IF(F953="","",IFERROR(VLOOKUP(F953,PROFILE!$B$6:$Z$1000,23,FALSE),""))</f>
        <v/>
      </c>
      <c r="J953" s="537" t="str">
        <f>IF(F953="","",IFERROR(VLOOKUP(F953,PROFILE!$B$6:$Z$1000,17,FALSE),""))</f>
        <v/>
      </c>
      <c r="K953" s="538"/>
      <c r="L953" s="539"/>
      <c r="M953" s="540"/>
      <c r="N953" s="540"/>
      <c r="O953" s="541"/>
      <c r="P953" s="539"/>
      <c r="Q953" s="540"/>
      <c r="R953" s="540"/>
      <c r="S953" s="541"/>
      <c r="T953" s="538"/>
      <c r="U953" s="539"/>
      <c r="V953" s="541"/>
      <c r="W953" s="542"/>
      <c r="X953" s="543" t="s">
        <v>103</v>
      </c>
      <c r="Y953" s="542" t="str">
        <f t="shared" si="114"/>
        <v/>
      </c>
      <c r="Z953" s="499" t="str">
        <f ca="1">IF(F953="","",IF(VLOOKUP(F953,PROFILE!$B$6:$L$5000,11,FALSE)&lt;&gt;"OUT",VLOOKUP(F953,PROFILE!$B$6:$L$5000,9,FALSE)-NOW(),"OUT"))</f>
        <v/>
      </c>
      <c r="AA953" s="389" t="e">
        <f t="shared" si="108"/>
        <v>#VALUE!</v>
      </c>
      <c r="AB953" s="389">
        <v>953</v>
      </c>
      <c r="AE953" s="545"/>
      <c r="AF953" s="546"/>
      <c r="AH953" s="548"/>
      <c r="AI953" s="549"/>
      <c r="AK953" s="551"/>
      <c r="AL953" s="552"/>
      <c r="AN953" s="554"/>
      <c r="AO953" s="555"/>
      <c r="AP953" s="556"/>
      <c r="AQ953" s="557"/>
      <c r="AR953" s="558"/>
      <c r="AS953" s="497" t="str">
        <f t="shared" si="109"/>
        <v/>
      </c>
      <c r="AT953" s="498" t="str">
        <f t="shared" si="110"/>
        <v/>
      </c>
      <c r="AU953" s="498" t="str">
        <f t="shared" si="111"/>
        <v/>
      </c>
      <c r="AV953" s="498" t="str">
        <f t="shared" si="112"/>
        <v/>
      </c>
      <c r="AW953" s="498" t="str">
        <f t="shared" si="113"/>
        <v/>
      </c>
    </row>
    <row r="954" spans="6:49" ht="23.25" customHeight="1" x14ac:dyDescent="0.35">
      <c r="F954" s="535"/>
      <c r="G954" s="536" t="str">
        <f>IF(F954="","",IFERROR(VLOOKUP(F954,PROFILE!$B$6:$Z$1000,24,FALSE),""))</f>
        <v/>
      </c>
      <c r="H954" s="536" t="str">
        <f>IF(F954="","",IFERROR(VLOOKUP(F954,PROFILE!$B$6:$Z$1000,25,FALSE),""))</f>
        <v/>
      </c>
      <c r="I954" s="536" t="str">
        <f>IF(F954="","",IFERROR(VLOOKUP(F954,PROFILE!$B$6:$Z$1000,23,FALSE),""))</f>
        <v/>
      </c>
      <c r="J954" s="537" t="str">
        <f>IF(F954="","",IFERROR(VLOOKUP(F954,PROFILE!$B$6:$Z$1000,17,FALSE),""))</f>
        <v/>
      </c>
      <c r="K954" s="538"/>
      <c r="L954" s="539"/>
      <c r="M954" s="540"/>
      <c r="N954" s="540"/>
      <c r="O954" s="541"/>
      <c r="P954" s="539"/>
      <c r="Q954" s="540"/>
      <c r="R954" s="540"/>
      <c r="S954" s="541"/>
      <c r="T954" s="538"/>
      <c r="U954" s="539"/>
      <c r="V954" s="541"/>
      <c r="W954" s="542"/>
      <c r="X954" s="543" t="s">
        <v>103</v>
      </c>
      <c r="Y954" s="542" t="str">
        <f t="shared" si="114"/>
        <v/>
      </c>
      <c r="Z954" s="499" t="str">
        <f ca="1">IF(F954="","",IF(VLOOKUP(F954,PROFILE!$B$6:$L$5000,11,FALSE)&lt;&gt;"OUT",VLOOKUP(F954,PROFILE!$B$6:$L$5000,9,FALSE)-NOW(),"OUT"))</f>
        <v/>
      </c>
      <c r="AA954" s="389" t="e">
        <f t="shared" si="108"/>
        <v>#VALUE!</v>
      </c>
      <c r="AB954" s="389">
        <v>954</v>
      </c>
      <c r="AE954" s="545"/>
      <c r="AF954" s="546"/>
      <c r="AH954" s="548"/>
      <c r="AI954" s="549"/>
      <c r="AK954" s="551"/>
      <c r="AL954" s="552"/>
      <c r="AN954" s="554"/>
      <c r="AO954" s="555"/>
      <c r="AP954" s="556"/>
      <c r="AQ954" s="557"/>
      <c r="AR954" s="558"/>
      <c r="AS954" s="497" t="str">
        <f t="shared" si="109"/>
        <v/>
      </c>
      <c r="AT954" s="498" t="str">
        <f t="shared" si="110"/>
        <v/>
      </c>
      <c r="AU954" s="498" t="str">
        <f t="shared" si="111"/>
        <v/>
      </c>
      <c r="AV954" s="498" t="str">
        <f t="shared" si="112"/>
        <v/>
      </c>
      <c r="AW954" s="498" t="str">
        <f t="shared" si="113"/>
        <v/>
      </c>
    </row>
    <row r="955" spans="6:49" ht="23.25" customHeight="1" x14ac:dyDescent="0.35">
      <c r="F955" s="535"/>
      <c r="G955" s="536" t="str">
        <f>IF(F955="","",IFERROR(VLOOKUP(F955,PROFILE!$B$6:$Z$1000,24,FALSE),""))</f>
        <v/>
      </c>
      <c r="H955" s="536" t="str">
        <f>IF(F955="","",IFERROR(VLOOKUP(F955,PROFILE!$B$6:$Z$1000,25,FALSE),""))</f>
        <v/>
      </c>
      <c r="I955" s="536" t="str">
        <f>IF(F955="","",IFERROR(VLOOKUP(F955,PROFILE!$B$6:$Z$1000,23,FALSE),""))</f>
        <v/>
      </c>
      <c r="J955" s="537" t="str">
        <f>IF(F955="","",IFERROR(VLOOKUP(F955,PROFILE!$B$6:$Z$1000,17,FALSE),""))</f>
        <v/>
      </c>
      <c r="K955" s="538"/>
      <c r="L955" s="539"/>
      <c r="M955" s="540"/>
      <c r="N955" s="540"/>
      <c r="O955" s="541"/>
      <c r="P955" s="539"/>
      <c r="Q955" s="540"/>
      <c r="R955" s="540"/>
      <c r="S955" s="541"/>
      <c r="T955" s="538"/>
      <c r="U955" s="539"/>
      <c r="V955" s="541"/>
      <c r="W955" s="542"/>
      <c r="X955" s="543" t="s">
        <v>103</v>
      </c>
      <c r="Y955" s="542" t="str">
        <f t="shared" si="114"/>
        <v/>
      </c>
      <c r="Z955" s="499" t="str">
        <f ca="1">IF(F955="","",IF(VLOOKUP(F955,PROFILE!$B$6:$L$5000,11,FALSE)&lt;&gt;"OUT",VLOOKUP(F955,PROFILE!$B$6:$L$5000,9,FALSE)-NOW(),"OUT"))</f>
        <v/>
      </c>
      <c r="AA955" s="389" t="e">
        <f t="shared" si="108"/>
        <v>#VALUE!</v>
      </c>
      <c r="AB955" s="389">
        <v>955</v>
      </c>
      <c r="AE955" s="545"/>
      <c r="AF955" s="546"/>
      <c r="AH955" s="548"/>
      <c r="AI955" s="549"/>
      <c r="AK955" s="551"/>
      <c r="AL955" s="552"/>
      <c r="AN955" s="554"/>
      <c r="AO955" s="555"/>
      <c r="AP955" s="556"/>
      <c r="AQ955" s="557"/>
      <c r="AR955" s="558"/>
      <c r="AS955" s="497" t="str">
        <f t="shared" si="109"/>
        <v/>
      </c>
      <c r="AT955" s="498" t="str">
        <f t="shared" si="110"/>
        <v/>
      </c>
      <c r="AU955" s="498" t="str">
        <f t="shared" si="111"/>
        <v/>
      </c>
      <c r="AV955" s="498" t="str">
        <f t="shared" si="112"/>
        <v/>
      </c>
      <c r="AW955" s="498" t="str">
        <f t="shared" si="113"/>
        <v/>
      </c>
    </row>
    <row r="956" spans="6:49" ht="23.25" customHeight="1" x14ac:dyDescent="0.35">
      <c r="F956" s="535"/>
      <c r="G956" s="536" t="str">
        <f>IF(F956="","",IFERROR(VLOOKUP(F956,PROFILE!$B$6:$Z$1000,24,FALSE),""))</f>
        <v/>
      </c>
      <c r="H956" s="536" t="str">
        <f>IF(F956="","",IFERROR(VLOOKUP(F956,PROFILE!$B$6:$Z$1000,25,FALSE),""))</f>
        <v/>
      </c>
      <c r="I956" s="536" t="str">
        <f>IF(F956="","",IFERROR(VLOOKUP(F956,PROFILE!$B$6:$Z$1000,23,FALSE),""))</f>
        <v/>
      </c>
      <c r="J956" s="537" t="str">
        <f>IF(F956="","",IFERROR(VLOOKUP(F956,PROFILE!$B$6:$Z$1000,17,FALSE),""))</f>
        <v/>
      </c>
      <c r="K956" s="538"/>
      <c r="L956" s="539"/>
      <c r="M956" s="540"/>
      <c r="N956" s="540"/>
      <c r="O956" s="541"/>
      <c r="P956" s="539"/>
      <c r="Q956" s="540"/>
      <c r="R956" s="540"/>
      <c r="S956" s="541"/>
      <c r="T956" s="538"/>
      <c r="U956" s="539"/>
      <c r="V956" s="541"/>
      <c r="W956" s="542"/>
      <c r="X956" s="543" t="s">
        <v>103</v>
      </c>
      <c r="Y956" s="542" t="str">
        <f t="shared" si="114"/>
        <v/>
      </c>
      <c r="Z956" s="499" t="str">
        <f ca="1">IF(F956="","",IF(VLOOKUP(F956,PROFILE!$B$6:$L$5000,11,FALSE)&lt;&gt;"OUT",VLOOKUP(F956,PROFILE!$B$6:$L$5000,9,FALSE)-NOW(),"OUT"))</f>
        <v/>
      </c>
      <c r="AA956" s="389" t="e">
        <f t="shared" si="108"/>
        <v>#VALUE!</v>
      </c>
      <c r="AB956" s="389">
        <v>956</v>
      </c>
      <c r="AE956" s="545"/>
      <c r="AF956" s="546"/>
      <c r="AH956" s="548"/>
      <c r="AI956" s="549"/>
      <c r="AK956" s="551"/>
      <c r="AL956" s="552"/>
      <c r="AN956" s="554"/>
      <c r="AO956" s="555"/>
      <c r="AP956" s="556"/>
      <c r="AQ956" s="557"/>
      <c r="AR956" s="558"/>
      <c r="AS956" s="497" t="str">
        <f t="shared" si="109"/>
        <v/>
      </c>
      <c r="AT956" s="498" t="str">
        <f t="shared" si="110"/>
        <v/>
      </c>
      <c r="AU956" s="498" t="str">
        <f t="shared" si="111"/>
        <v/>
      </c>
      <c r="AV956" s="498" t="str">
        <f t="shared" si="112"/>
        <v/>
      </c>
      <c r="AW956" s="498" t="str">
        <f t="shared" si="113"/>
        <v/>
      </c>
    </row>
    <row r="957" spans="6:49" ht="23.25" customHeight="1" x14ac:dyDescent="0.35">
      <c r="F957" s="535"/>
      <c r="G957" s="536" t="str">
        <f>IF(F957="","",IFERROR(VLOOKUP(F957,PROFILE!$B$6:$Z$1000,24,FALSE),""))</f>
        <v/>
      </c>
      <c r="H957" s="536" t="str">
        <f>IF(F957="","",IFERROR(VLOOKUP(F957,PROFILE!$B$6:$Z$1000,25,FALSE),""))</f>
        <v/>
      </c>
      <c r="I957" s="536" t="str">
        <f>IF(F957="","",IFERROR(VLOOKUP(F957,PROFILE!$B$6:$Z$1000,23,FALSE),""))</f>
        <v/>
      </c>
      <c r="J957" s="537" t="str">
        <f>IF(F957="","",IFERROR(VLOOKUP(F957,PROFILE!$B$6:$Z$1000,17,FALSE),""))</f>
        <v/>
      </c>
      <c r="K957" s="538"/>
      <c r="L957" s="539"/>
      <c r="M957" s="540"/>
      <c r="N957" s="540"/>
      <c r="O957" s="541"/>
      <c r="P957" s="539"/>
      <c r="Q957" s="540"/>
      <c r="R957" s="540"/>
      <c r="S957" s="541"/>
      <c r="T957" s="538"/>
      <c r="U957" s="539"/>
      <c r="V957" s="541"/>
      <c r="W957" s="542"/>
      <c r="X957" s="543" t="s">
        <v>103</v>
      </c>
      <c r="Y957" s="542" t="str">
        <f t="shared" si="114"/>
        <v/>
      </c>
      <c r="Z957" s="499" t="str">
        <f ca="1">IF(F957="","",IF(VLOOKUP(F957,PROFILE!$B$6:$L$5000,11,FALSE)&lt;&gt;"OUT",VLOOKUP(F957,PROFILE!$B$6:$L$5000,9,FALSE)-NOW(),"OUT"))</f>
        <v/>
      </c>
      <c r="AA957" s="389" t="e">
        <f t="shared" si="108"/>
        <v>#VALUE!</v>
      </c>
      <c r="AB957" s="389">
        <v>957</v>
      </c>
      <c r="AE957" s="545"/>
      <c r="AF957" s="546"/>
      <c r="AH957" s="548"/>
      <c r="AI957" s="549"/>
      <c r="AK957" s="551"/>
      <c r="AL957" s="552"/>
      <c r="AN957" s="554"/>
      <c r="AO957" s="555"/>
      <c r="AP957" s="556"/>
      <c r="AQ957" s="557"/>
      <c r="AR957" s="558"/>
      <c r="AS957" s="497" t="str">
        <f t="shared" si="109"/>
        <v/>
      </c>
      <c r="AT957" s="498" t="str">
        <f t="shared" si="110"/>
        <v/>
      </c>
      <c r="AU957" s="498" t="str">
        <f t="shared" si="111"/>
        <v/>
      </c>
      <c r="AV957" s="498" t="str">
        <f t="shared" si="112"/>
        <v/>
      </c>
      <c r="AW957" s="498" t="str">
        <f t="shared" si="113"/>
        <v/>
      </c>
    </row>
    <row r="958" spans="6:49" ht="23.25" customHeight="1" x14ac:dyDescent="0.35">
      <c r="F958" s="535"/>
      <c r="G958" s="536" t="str">
        <f>IF(F958="","",IFERROR(VLOOKUP(F958,PROFILE!$B$6:$Z$1000,24,FALSE),""))</f>
        <v/>
      </c>
      <c r="H958" s="536" t="str">
        <f>IF(F958="","",IFERROR(VLOOKUP(F958,PROFILE!$B$6:$Z$1000,25,FALSE),""))</f>
        <v/>
      </c>
      <c r="I958" s="536" t="str">
        <f>IF(F958="","",IFERROR(VLOOKUP(F958,PROFILE!$B$6:$Z$1000,23,FALSE),""))</f>
        <v/>
      </c>
      <c r="J958" s="537" t="str">
        <f>IF(F958="","",IFERROR(VLOOKUP(F958,PROFILE!$B$6:$Z$1000,17,FALSE),""))</f>
        <v/>
      </c>
      <c r="K958" s="538"/>
      <c r="L958" s="539"/>
      <c r="M958" s="540"/>
      <c r="N958" s="540"/>
      <c r="O958" s="541"/>
      <c r="P958" s="539"/>
      <c r="Q958" s="540"/>
      <c r="R958" s="540"/>
      <c r="S958" s="541"/>
      <c r="T958" s="538"/>
      <c r="U958" s="539"/>
      <c r="V958" s="541"/>
      <c r="W958" s="542"/>
      <c r="X958" s="543" t="s">
        <v>103</v>
      </c>
      <c r="Y958" s="542" t="str">
        <f t="shared" si="114"/>
        <v/>
      </c>
      <c r="Z958" s="499" t="str">
        <f ca="1">IF(F958="","",IF(VLOOKUP(F958,PROFILE!$B$6:$L$5000,11,FALSE)&lt;&gt;"OUT",VLOOKUP(F958,PROFILE!$B$6:$L$5000,9,FALSE)-NOW(),"OUT"))</f>
        <v/>
      </c>
      <c r="AA958" s="389" t="e">
        <f t="shared" si="108"/>
        <v>#VALUE!</v>
      </c>
      <c r="AB958" s="389">
        <v>958</v>
      </c>
      <c r="AE958" s="545"/>
      <c r="AF958" s="546"/>
      <c r="AH958" s="548"/>
      <c r="AI958" s="549"/>
      <c r="AK958" s="551"/>
      <c r="AL958" s="552"/>
      <c r="AN958" s="554"/>
      <c r="AO958" s="555"/>
      <c r="AP958" s="556"/>
      <c r="AQ958" s="557"/>
      <c r="AR958" s="558"/>
      <c r="AS958" s="497" t="str">
        <f t="shared" si="109"/>
        <v/>
      </c>
      <c r="AT958" s="498" t="str">
        <f t="shared" si="110"/>
        <v/>
      </c>
      <c r="AU958" s="498" t="str">
        <f t="shared" si="111"/>
        <v/>
      </c>
      <c r="AV958" s="498" t="str">
        <f t="shared" si="112"/>
        <v/>
      </c>
      <c r="AW958" s="498" t="str">
        <f t="shared" si="113"/>
        <v/>
      </c>
    </row>
    <row r="959" spans="6:49" ht="23.25" customHeight="1" x14ac:dyDescent="0.35">
      <c r="F959" s="535"/>
      <c r="G959" s="536" t="str">
        <f>IF(F959="","",IFERROR(VLOOKUP(F959,PROFILE!$B$6:$Z$1000,24,FALSE),""))</f>
        <v/>
      </c>
      <c r="H959" s="536" t="str">
        <f>IF(F959="","",IFERROR(VLOOKUP(F959,PROFILE!$B$6:$Z$1000,25,FALSE),""))</f>
        <v/>
      </c>
      <c r="I959" s="536" t="str">
        <f>IF(F959="","",IFERROR(VLOOKUP(F959,PROFILE!$B$6:$Z$1000,23,FALSE),""))</f>
        <v/>
      </c>
      <c r="J959" s="537" t="str">
        <f>IF(F959="","",IFERROR(VLOOKUP(F959,PROFILE!$B$6:$Z$1000,17,FALSE),""))</f>
        <v/>
      </c>
      <c r="K959" s="538"/>
      <c r="L959" s="539"/>
      <c r="M959" s="540"/>
      <c r="N959" s="540"/>
      <c r="O959" s="541"/>
      <c r="P959" s="539"/>
      <c r="Q959" s="540"/>
      <c r="R959" s="540"/>
      <c r="S959" s="541"/>
      <c r="T959" s="538"/>
      <c r="U959" s="539"/>
      <c r="V959" s="541"/>
      <c r="W959" s="542"/>
      <c r="X959" s="543" t="s">
        <v>103</v>
      </c>
      <c r="Y959" s="542" t="str">
        <f t="shared" si="114"/>
        <v/>
      </c>
      <c r="Z959" s="499" t="str">
        <f ca="1">IF(F959="","",IF(VLOOKUP(F959,PROFILE!$B$6:$L$5000,11,FALSE)&lt;&gt;"OUT",VLOOKUP(F959,PROFILE!$B$6:$L$5000,9,FALSE)-NOW(),"OUT"))</f>
        <v/>
      </c>
      <c r="AA959" s="389" t="e">
        <f t="shared" si="108"/>
        <v>#VALUE!</v>
      </c>
      <c r="AB959" s="389">
        <v>959</v>
      </c>
      <c r="AE959" s="545"/>
      <c r="AF959" s="546"/>
      <c r="AH959" s="548"/>
      <c r="AI959" s="549"/>
      <c r="AK959" s="551"/>
      <c r="AL959" s="552"/>
      <c r="AN959" s="554"/>
      <c r="AO959" s="555"/>
      <c r="AP959" s="556"/>
      <c r="AQ959" s="557"/>
      <c r="AR959" s="558"/>
      <c r="AS959" s="497" t="str">
        <f t="shared" si="109"/>
        <v/>
      </c>
      <c r="AT959" s="498" t="str">
        <f t="shared" si="110"/>
        <v/>
      </c>
      <c r="AU959" s="498" t="str">
        <f t="shared" si="111"/>
        <v/>
      </c>
      <c r="AV959" s="498" t="str">
        <f t="shared" si="112"/>
        <v/>
      </c>
      <c r="AW959" s="498" t="str">
        <f t="shared" si="113"/>
        <v/>
      </c>
    </row>
    <row r="960" spans="6:49" ht="23.25" customHeight="1" x14ac:dyDescent="0.35">
      <c r="F960" s="535"/>
      <c r="G960" s="536" t="str">
        <f>IF(F960="","",IFERROR(VLOOKUP(F960,PROFILE!$B$6:$Z$1000,24,FALSE),""))</f>
        <v/>
      </c>
      <c r="H960" s="536" t="str">
        <f>IF(F960="","",IFERROR(VLOOKUP(F960,PROFILE!$B$6:$Z$1000,25,FALSE),""))</f>
        <v/>
      </c>
      <c r="I960" s="536" t="str">
        <f>IF(F960="","",IFERROR(VLOOKUP(F960,PROFILE!$B$6:$Z$1000,23,FALSE),""))</f>
        <v/>
      </c>
      <c r="J960" s="537" t="str">
        <f>IF(F960="","",IFERROR(VLOOKUP(F960,PROFILE!$B$6:$Z$1000,17,FALSE),""))</f>
        <v/>
      </c>
      <c r="K960" s="538"/>
      <c r="L960" s="539"/>
      <c r="M960" s="540"/>
      <c r="N960" s="540"/>
      <c r="O960" s="541"/>
      <c r="P960" s="539"/>
      <c r="Q960" s="540"/>
      <c r="R960" s="540"/>
      <c r="S960" s="541"/>
      <c r="T960" s="538"/>
      <c r="U960" s="539"/>
      <c r="V960" s="541"/>
      <c r="W960" s="542"/>
      <c r="X960" s="543" t="s">
        <v>103</v>
      </c>
      <c r="Y960" s="542" t="str">
        <f t="shared" si="114"/>
        <v/>
      </c>
      <c r="Z960" s="499" t="str">
        <f ca="1">IF(F960="","",IF(VLOOKUP(F960,PROFILE!$B$6:$L$5000,11,FALSE)&lt;&gt;"OUT",VLOOKUP(F960,PROFILE!$B$6:$L$5000,9,FALSE)-NOW(),"OUT"))</f>
        <v/>
      </c>
      <c r="AA960" s="389" t="e">
        <f t="shared" si="108"/>
        <v>#VALUE!</v>
      </c>
      <c r="AB960" s="389">
        <v>960</v>
      </c>
      <c r="AE960" s="545"/>
      <c r="AF960" s="546"/>
      <c r="AH960" s="548"/>
      <c r="AI960" s="549"/>
      <c r="AK960" s="551"/>
      <c r="AL960" s="552"/>
      <c r="AN960" s="554"/>
      <c r="AO960" s="555"/>
      <c r="AP960" s="556"/>
      <c r="AQ960" s="557"/>
      <c r="AR960" s="558"/>
      <c r="AS960" s="497" t="str">
        <f t="shared" si="109"/>
        <v/>
      </c>
      <c r="AT960" s="498" t="str">
        <f t="shared" si="110"/>
        <v/>
      </c>
      <c r="AU960" s="498" t="str">
        <f t="shared" si="111"/>
        <v/>
      </c>
      <c r="AV960" s="498" t="str">
        <f t="shared" si="112"/>
        <v/>
      </c>
      <c r="AW960" s="498" t="str">
        <f t="shared" si="113"/>
        <v/>
      </c>
    </row>
    <row r="961" spans="6:49" ht="23.25" customHeight="1" x14ac:dyDescent="0.35">
      <c r="F961" s="535"/>
      <c r="G961" s="536" t="str">
        <f>IF(F961="","",IFERROR(VLOOKUP(F961,PROFILE!$B$6:$Z$1000,24,FALSE),""))</f>
        <v/>
      </c>
      <c r="H961" s="536" t="str">
        <f>IF(F961="","",IFERROR(VLOOKUP(F961,PROFILE!$B$6:$Z$1000,25,FALSE),""))</f>
        <v/>
      </c>
      <c r="I961" s="536" t="str">
        <f>IF(F961="","",IFERROR(VLOOKUP(F961,PROFILE!$B$6:$Z$1000,23,FALSE),""))</f>
        <v/>
      </c>
      <c r="J961" s="537" t="str">
        <f>IF(F961="","",IFERROR(VLOOKUP(F961,PROFILE!$B$6:$Z$1000,17,FALSE),""))</f>
        <v/>
      </c>
      <c r="K961" s="538"/>
      <c r="L961" s="539"/>
      <c r="M961" s="540"/>
      <c r="N961" s="540"/>
      <c r="O961" s="541"/>
      <c r="P961" s="539"/>
      <c r="Q961" s="540"/>
      <c r="R961" s="540"/>
      <c r="S961" s="541"/>
      <c r="T961" s="538"/>
      <c r="U961" s="539"/>
      <c r="V961" s="541"/>
      <c r="W961" s="542"/>
      <c r="X961" s="543" t="s">
        <v>103</v>
      </c>
      <c r="Y961" s="542" t="str">
        <f t="shared" si="114"/>
        <v/>
      </c>
      <c r="Z961" s="499" t="str">
        <f ca="1">IF(F961="","",IF(VLOOKUP(F961,PROFILE!$B$6:$L$5000,11,FALSE)&lt;&gt;"OUT",VLOOKUP(F961,PROFILE!$B$6:$L$5000,9,FALSE)-NOW(),"OUT"))</f>
        <v/>
      </c>
      <c r="AA961" s="389" t="e">
        <f t="shared" si="108"/>
        <v>#VALUE!</v>
      </c>
      <c r="AB961" s="389">
        <v>961</v>
      </c>
      <c r="AE961" s="545"/>
      <c r="AF961" s="546"/>
      <c r="AH961" s="548"/>
      <c r="AI961" s="549"/>
      <c r="AK961" s="551"/>
      <c r="AL961" s="552"/>
      <c r="AN961" s="554"/>
      <c r="AO961" s="555"/>
      <c r="AP961" s="556"/>
      <c r="AQ961" s="557"/>
      <c r="AR961" s="558"/>
      <c r="AS961" s="497" t="str">
        <f t="shared" si="109"/>
        <v/>
      </c>
      <c r="AT961" s="498" t="str">
        <f t="shared" si="110"/>
        <v/>
      </c>
      <c r="AU961" s="498" t="str">
        <f t="shared" si="111"/>
        <v/>
      </c>
      <c r="AV961" s="498" t="str">
        <f t="shared" si="112"/>
        <v/>
      </c>
      <c r="AW961" s="498" t="str">
        <f t="shared" si="113"/>
        <v/>
      </c>
    </row>
    <row r="962" spans="6:49" ht="23.25" customHeight="1" x14ac:dyDescent="0.35">
      <c r="F962" s="535"/>
      <c r="G962" s="536" t="str">
        <f>IF(F962="","",IFERROR(VLOOKUP(F962,PROFILE!$B$6:$Z$1000,24,FALSE),""))</f>
        <v/>
      </c>
      <c r="H962" s="536" t="str">
        <f>IF(F962="","",IFERROR(VLOOKUP(F962,PROFILE!$B$6:$Z$1000,25,FALSE),""))</f>
        <v/>
      </c>
      <c r="I962" s="536" t="str">
        <f>IF(F962="","",IFERROR(VLOOKUP(F962,PROFILE!$B$6:$Z$1000,23,FALSE),""))</f>
        <v/>
      </c>
      <c r="J962" s="537" t="str">
        <f>IF(F962="","",IFERROR(VLOOKUP(F962,PROFILE!$B$6:$Z$1000,17,FALSE),""))</f>
        <v/>
      </c>
      <c r="K962" s="538"/>
      <c r="L962" s="539"/>
      <c r="M962" s="540"/>
      <c r="N962" s="540"/>
      <c r="O962" s="541"/>
      <c r="P962" s="539"/>
      <c r="Q962" s="540"/>
      <c r="R962" s="540"/>
      <c r="S962" s="541"/>
      <c r="T962" s="538"/>
      <c r="U962" s="539"/>
      <c r="V962" s="541"/>
      <c r="W962" s="542"/>
      <c r="X962" s="543" t="s">
        <v>103</v>
      </c>
      <c r="Y962" s="542" t="str">
        <f t="shared" si="114"/>
        <v/>
      </c>
      <c r="Z962" s="499" t="str">
        <f ca="1">IF(F962="","",IF(VLOOKUP(F962,PROFILE!$B$6:$L$5000,11,FALSE)&lt;&gt;"OUT",VLOOKUP(F962,PROFILE!$B$6:$L$5000,9,FALSE)-NOW(),"OUT"))</f>
        <v/>
      </c>
      <c r="AA962" s="389" t="e">
        <f t="shared" si="108"/>
        <v>#VALUE!</v>
      </c>
      <c r="AB962" s="389">
        <v>962</v>
      </c>
      <c r="AE962" s="545"/>
      <c r="AF962" s="546"/>
      <c r="AH962" s="548"/>
      <c r="AI962" s="549"/>
      <c r="AK962" s="551"/>
      <c r="AL962" s="552"/>
      <c r="AN962" s="554"/>
      <c r="AO962" s="555"/>
      <c r="AP962" s="556"/>
      <c r="AQ962" s="557"/>
      <c r="AR962" s="558"/>
      <c r="AS962" s="497" t="str">
        <f t="shared" si="109"/>
        <v/>
      </c>
      <c r="AT962" s="498" t="str">
        <f t="shared" si="110"/>
        <v/>
      </c>
      <c r="AU962" s="498" t="str">
        <f t="shared" si="111"/>
        <v/>
      </c>
      <c r="AV962" s="498" t="str">
        <f t="shared" si="112"/>
        <v/>
      </c>
      <c r="AW962" s="498" t="str">
        <f t="shared" si="113"/>
        <v/>
      </c>
    </row>
    <row r="963" spans="6:49" ht="23.25" customHeight="1" x14ac:dyDescent="0.35">
      <c r="F963" s="535"/>
      <c r="G963" s="536" t="str">
        <f>IF(F963="","",IFERROR(VLOOKUP(F963,PROFILE!$B$6:$Z$1000,24,FALSE),""))</f>
        <v/>
      </c>
      <c r="H963" s="536" t="str">
        <f>IF(F963="","",IFERROR(VLOOKUP(F963,PROFILE!$B$6:$Z$1000,25,FALSE),""))</f>
        <v/>
      </c>
      <c r="I963" s="536" t="str">
        <f>IF(F963="","",IFERROR(VLOOKUP(F963,PROFILE!$B$6:$Z$1000,23,FALSE),""))</f>
        <v/>
      </c>
      <c r="J963" s="537" t="str">
        <f>IF(F963="","",IFERROR(VLOOKUP(F963,PROFILE!$B$6:$Z$1000,17,FALSE),""))</f>
        <v/>
      </c>
      <c r="K963" s="538"/>
      <c r="L963" s="539"/>
      <c r="M963" s="540"/>
      <c r="N963" s="540"/>
      <c r="O963" s="541"/>
      <c r="P963" s="539"/>
      <c r="Q963" s="540"/>
      <c r="R963" s="540"/>
      <c r="S963" s="541"/>
      <c r="T963" s="538"/>
      <c r="U963" s="539"/>
      <c r="V963" s="541"/>
      <c r="W963" s="542"/>
      <c r="X963" s="543" t="s">
        <v>103</v>
      </c>
      <c r="Y963" s="542" t="str">
        <f t="shared" si="114"/>
        <v/>
      </c>
      <c r="Z963" s="499" t="str">
        <f ca="1">IF(F963="","",IF(VLOOKUP(F963,PROFILE!$B$6:$L$5000,11,FALSE)&lt;&gt;"OUT",VLOOKUP(F963,PROFILE!$B$6:$L$5000,9,FALSE)-NOW(),"OUT"))</f>
        <v/>
      </c>
      <c r="AA963" s="389" t="e">
        <f t="shared" si="108"/>
        <v>#VALUE!</v>
      </c>
      <c r="AB963" s="389">
        <v>963</v>
      </c>
      <c r="AE963" s="545"/>
      <c r="AF963" s="546"/>
      <c r="AH963" s="548"/>
      <c r="AI963" s="549"/>
      <c r="AK963" s="551"/>
      <c r="AL963" s="552"/>
      <c r="AN963" s="554"/>
      <c r="AO963" s="555"/>
      <c r="AP963" s="556"/>
      <c r="AQ963" s="557"/>
      <c r="AR963" s="558"/>
      <c r="AS963" s="497" t="str">
        <f t="shared" si="109"/>
        <v/>
      </c>
      <c r="AT963" s="498" t="str">
        <f t="shared" si="110"/>
        <v/>
      </c>
      <c r="AU963" s="498" t="str">
        <f t="shared" si="111"/>
        <v/>
      </c>
      <c r="AV963" s="498" t="str">
        <f t="shared" si="112"/>
        <v/>
      </c>
      <c r="AW963" s="498" t="str">
        <f t="shared" si="113"/>
        <v/>
      </c>
    </row>
    <row r="964" spans="6:49" ht="23.25" customHeight="1" x14ac:dyDescent="0.35">
      <c r="F964" s="535"/>
      <c r="G964" s="536" t="str">
        <f>IF(F964="","",IFERROR(VLOOKUP(F964,PROFILE!$B$6:$Z$1000,24,FALSE),""))</f>
        <v/>
      </c>
      <c r="H964" s="536" t="str">
        <f>IF(F964="","",IFERROR(VLOOKUP(F964,PROFILE!$B$6:$Z$1000,25,FALSE),""))</f>
        <v/>
      </c>
      <c r="I964" s="536" t="str">
        <f>IF(F964="","",IFERROR(VLOOKUP(F964,PROFILE!$B$6:$Z$1000,23,FALSE),""))</f>
        <v/>
      </c>
      <c r="J964" s="537" t="str">
        <f>IF(F964="","",IFERROR(VLOOKUP(F964,PROFILE!$B$6:$Z$1000,17,FALSE),""))</f>
        <v/>
      </c>
      <c r="K964" s="538"/>
      <c r="L964" s="539"/>
      <c r="M964" s="540"/>
      <c r="N964" s="540"/>
      <c r="O964" s="541"/>
      <c r="P964" s="539"/>
      <c r="Q964" s="540"/>
      <c r="R964" s="540"/>
      <c r="S964" s="541"/>
      <c r="T964" s="538"/>
      <c r="U964" s="539"/>
      <c r="V964" s="541"/>
      <c r="W964" s="542"/>
      <c r="X964" s="543" t="s">
        <v>103</v>
      </c>
      <c r="Y964" s="542" t="str">
        <f t="shared" si="114"/>
        <v/>
      </c>
      <c r="Z964" s="499" t="str">
        <f ca="1">IF(F964="","",IF(VLOOKUP(F964,PROFILE!$B$6:$L$5000,11,FALSE)&lt;&gt;"OUT",VLOOKUP(F964,PROFILE!$B$6:$L$5000,9,FALSE)-NOW(),"OUT"))</f>
        <v/>
      </c>
      <c r="AA964" s="389" t="e">
        <f t="shared" si="108"/>
        <v>#VALUE!</v>
      </c>
      <c r="AB964" s="389">
        <v>964</v>
      </c>
      <c r="AE964" s="545"/>
      <c r="AF964" s="546"/>
      <c r="AH964" s="548"/>
      <c r="AI964" s="549"/>
      <c r="AK964" s="551"/>
      <c r="AL964" s="552"/>
      <c r="AN964" s="554"/>
      <c r="AO964" s="555"/>
      <c r="AP964" s="556"/>
      <c r="AQ964" s="557"/>
      <c r="AR964" s="558"/>
      <c r="AS964" s="497" t="str">
        <f t="shared" si="109"/>
        <v/>
      </c>
      <c r="AT964" s="498" t="str">
        <f t="shared" si="110"/>
        <v/>
      </c>
      <c r="AU964" s="498" t="str">
        <f t="shared" si="111"/>
        <v/>
      </c>
      <c r="AV964" s="498" t="str">
        <f t="shared" si="112"/>
        <v/>
      </c>
      <c r="AW964" s="498" t="str">
        <f t="shared" si="113"/>
        <v/>
      </c>
    </row>
    <row r="965" spans="6:49" ht="23.25" customHeight="1" x14ac:dyDescent="0.35">
      <c r="F965" s="535"/>
      <c r="G965" s="536" t="str">
        <f>IF(F965="","",IFERROR(VLOOKUP(F965,PROFILE!$B$6:$Z$1000,24,FALSE),""))</f>
        <v/>
      </c>
      <c r="H965" s="536" t="str">
        <f>IF(F965="","",IFERROR(VLOOKUP(F965,PROFILE!$B$6:$Z$1000,25,FALSE),""))</f>
        <v/>
      </c>
      <c r="I965" s="536" t="str">
        <f>IF(F965="","",IFERROR(VLOOKUP(F965,PROFILE!$B$6:$Z$1000,23,FALSE),""))</f>
        <v/>
      </c>
      <c r="J965" s="537" t="str">
        <f>IF(F965="","",IFERROR(VLOOKUP(F965,PROFILE!$B$6:$Z$1000,17,FALSE),""))</f>
        <v/>
      </c>
      <c r="K965" s="538"/>
      <c r="L965" s="539"/>
      <c r="M965" s="540"/>
      <c r="N965" s="540"/>
      <c r="O965" s="541"/>
      <c r="P965" s="539"/>
      <c r="Q965" s="540"/>
      <c r="R965" s="540"/>
      <c r="S965" s="541"/>
      <c r="T965" s="538"/>
      <c r="U965" s="539"/>
      <c r="V965" s="541"/>
      <c r="W965" s="542"/>
      <c r="X965" s="543" t="s">
        <v>103</v>
      </c>
      <c r="Y965" s="542" t="str">
        <f t="shared" si="114"/>
        <v/>
      </c>
      <c r="Z965" s="499" t="str">
        <f ca="1">IF(F965="","",IF(VLOOKUP(F965,PROFILE!$B$6:$L$5000,11,FALSE)&lt;&gt;"OUT",VLOOKUP(F965,PROFILE!$B$6:$L$5000,9,FALSE)-NOW(),"OUT"))</f>
        <v/>
      </c>
      <c r="AA965" s="389" t="e">
        <f t="shared" si="108"/>
        <v>#VALUE!</v>
      </c>
      <c r="AB965" s="389">
        <v>965</v>
      </c>
      <c r="AE965" s="545"/>
      <c r="AF965" s="546"/>
      <c r="AH965" s="548"/>
      <c r="AI965" s="549"/>
      <c r="AK965" s="551"/>
      <c r="AL965" s="552"/>
      <c r="AN965" s="554"/>
      <c r="AO965" s="555"/>
      <c r="AP965" s="556"/>
      <c r="AQ965" s="557"/>
      <c r="AR965" s="558"/>
      <c r="AS965" s="497" t="str">
        <f t="shared" si="109"/>
        <v/>
      </c>
      <c r="AT965" s="498" t="str">
        <f t="shared" si="110"/>
        <v/>
      </c>
      <c r="AU965" s="498" t="str">
        <f t="shared" si="111"/>
        <v/>
      </c>
      <c r="AV965" s="498" t="str">
        <f t="shared" si="112"/>
        <v/>
      </c>
      <c r="AW965" s="498" t="str">
        <f t="shared" si="113"/>
        <v/>
      </c>
    </row>
    <row r="966" spans="6:49" ht="23.25" customHeight="1" x14ac:dyDescent="0.35">
      <c r="F966" s="535"/>
      <c r="G966" s="536" t="str">
        <f>IF(F966="","",IFERROR(VLOOKUP(F966,PROFILE!$B$6:$Z$1000,24,FALSE),""))</f>
        <v/>
      </c>
      <c r="H966" s="536" t="str">
        <f>IF(F966="","",IFERROR(VLOOKUP(F966,PROFILE!$B$6:$Z$1000,25,FALSE),""))</f>
        <v/>
      </c>
      <c r="I966" s="536" t="str">
        <f>IF(F966="","",IFERROR(VLOOKUP(F966,PROFILE!$B$6:$Z$1000,23,FALSE),""))</f>
        <v/>
      </c>
      <c r="J966" s="537" t="str">
        <f>IF(F966="","",IFERROR(VLOOKUP(F966,PROFILE!$B$6:$Z$1000,17,FALSE),""))</f>
        <v/>
      </c>
      <c r="K966" s="538"/>
      <c r="L966" s="539"/>
      <c r="M966" s="540"/>
      <c r="N966" s="540"/>
      <c r="O966" s="541"/>
      <c r="P966" s="539"/>
      <c r="Q966" s="540"/>
      <c r="R966" s="540"/>
      <c r="S966" s="541"/>
      <c r="T966" s="538"/>
      <c r="U966" s="539"/>
      <c r="V966" s="541"/>
      <c r="W966" s="542"/>
      <c r="X966" s="543" t="s">
        <v>103</v>
      </c>
      <c r="Y966" s="542" t="str">
        <f t="shared" si="114"/>
        <v/>
      </c>
      <c r="Z966" s="499" t="str">
        <f ca="1">IF(F966="","",IF(VLOOKUP(F966,PROFILE!$B$6:$L$5000,11,FALSE)&lt;&gt;"OUT",VLOOKUP(F966,PROFILE!$B$6:$L$5000,9,FALSE)-NOW(),"OUT"))</f>
        <v/>
      </c>
      <c r="AA966" s="389" t="e">
        <f t="shared" si="108"/>
        <v>#VALUE!</v>
      </c>
      <c r="AB966" s="389">
        <v>966</v>
      </c>
      <c r="AE966" s="545"/>
      <c r="AF966" s="546"/>
      <c r="AH966" s="548"/>
      <c r="AI966" s="549"/>
      <c r="AK966" s="551"/>
      <c r="AL966" s="552"/>
      <c r="AN966" s="554"/>
      <c r="AO966" s="555"/>
      <c r="AP966" s="556"/>
      <c r="AQ966" s="557"/>
      <c r="AR966" s="558"/>
      <c r="AS966" s="497" t="str">
        <f t="shared" si="109"/>
        <v/>
      </c>
      <c r="AT966" s="498" t="str">
        <f t="shared" si="110"/>
        <v/>
      </c>
      <c r="AU966" s="498" t="str">
        <f t="shared" si="111"/>
        <v/>
      </c>
      <c r="AV966" s="498" t="str">
        <f t="shared" si="112"/>
        <v/>
      </c>
      <c r="AW966" s="498" t="str">
        <f t="shared" si="113"/>
        <v/>
      </c>
    </row>
    <row r="967" spans="6:49" ht="23.25" customHeight="1" x14ac:dyDescent="0.35">
      <c r="F967" s="535"/>
      <c r="G967" s="536" t="str">
        <f>IF(F967="","",IFERROR(VLOOKUP(F967,PROFILE!$B$6:$Z$1000,24,FALSE),""))</f>
        <v/>
      </c>
      <c r="H967" s="536" t="str">
        <f>IF(F967="","",IFERROR(VLOOKUP(F967,PROFILE!$B$6:$Z$1000,25,FALSE),""))</f>
        <v/>
      </c>
      <c r="I967" s="536" t="str">
        <f>IF(F967="","",IFERROR(VLOOKUP(F967,PROFILE!$B$6:$Z$1000,23,FALSE),""))</f>
        <v/>
      </c>
      <c r="J967" s="537" t="str">
        <f>IF(F967="","",IFERROR(VLOOKUP(F967,PROFILE!$B$6:$Z$1000,17,FALSE),""))</f>
        <v/>
      </c>
      <c r="K967" s="538"/>
      <c r="L967" s="539"/>
      <c r="M967" s="540"/>
      <c r="N967" s="540"/>
      <c r="O967" s="541"/>
      <c r="P967" s="539"/>
      <c r="Q967" s="540"/>
      <c r="R967" s="540"/>
      <c r="S967" s="541"/>
      <c r="T967" s="538"/>
      <c r="U967" s="539"/>
      <c r="V967" s="541"/>
      <c r="W967" s="542"/>
      <c r="X967" s="543" t="s">
        <v>103</v>
      </c>
      <c r="Y967" s="542" t="str">
        <f t="shared" si="114"/>
        <v/>
      </c>
      <c r="Z967" s="499" t="str">
        <f ca="1">IF(F967="","",IF(VLOOKUP(F967,PROFILE!$B$6:$L$5000,11,FALSE)&lt;&gt;"OUT",VLOOKUP(F967,PROFILE!$B$6:$L$5000,9,FALSE)-NOW(),"OUT"))</f>
        <v/>
      </c>
      <c r="AA967" s="389" t="e">
        <f t="shared" si="108"/>
        <v>#VALUE!</v>
      </c>
      <c r="AB967" s="389">
        <v>967</v>
      </c>
      <c r="AE967" s="545"/>
      <c r="AF967" s="546"/>
      <c r="AH967" s="548"/>
      <c r="AI967" s="549"/>
      <c r="AK967" s="551"/>
      <c r="AL967" s="552"/>
      <c r="AN967" s="554"/>
      <c r="AO967" s="555"/>
      <c r="AP967" s="556"/>
      <c r="AQ967" s="557"/>
      <c r="AR967" s="558"/>
      <c r="AS967" s="497" t="str">
        <f t="shared" si="109"/>
        <v/>
      </c>
      <c r="AT967" s="498" t="str">
        <f t="shared" si="110"/>
        <v/>
      </c>
      <c r="AU967" s="498" t="str">
        <f t="shared" si="111"/>
        <v/>
      </c>
      <c r="AV967" s="498" t="str">
        <f t="shared" si="112"/>
        <v/>
      </c>
      <c r="AW967" s="498" t="str">
        <f t="shared" si="113"/>
        <v/>
      </c>
    </row>
    <row r="968" spans="6:49" ht="23.25" customHeight="1" x14ac:dyDescent="0.35">
      <c r="F968" s="535"/>
      <c r="G968" s="536" t="str">
        <f>IF(F968="","",IFERROR(VLOOKUP(F968,PROFILE!$B$6:$Z$1000,24,FALSE),""))</f>
        <v/>
      </c>
      <c r="H968" s="536" t="str">
        <f>IF(F968="","",IFERROR(VLOOKUP(F968,PROFILE!$B$6:$Z$1000,25,FALSE),""))</f>
        <v/>
      </c>
      <c r="I968" s="536" t="str">
        <f>IF(F968="","",IFERROR(VLOOKUP(F968,PROFILE!$B$6:$Z$1000,23,FALSE),""))</f>
        <v/>
      </c>
      <c r="J968" s="537" t="str">
        <f>IF(F968="","",IFERROR(VLOOKUP(F968,PROFILE!$B$6:$Z$1000,17,FALSE),""))</f>
        <v/>
      </c>
      <c r="K968" s="538"/>
      <c r="L968" s="539"/>
      <c r="M968" s="540"/>
      <c r="N968" s="540"/>
      <c r="O968" s="541"/>
      <c r="P968" s="539"/>
      <c r="Q968" s="540"/>
      <c r="R968" s="540"/>
      <c r="S968" s="541"/>
      <c r="T968" s="538"/>
      <c r="U968" s="539"/>
      <c r="V968" s="541"/>
      <c r="W968" s="542"/>
      <c r="X968" s="543" t="s">
        <v>103</v>
      </c>
      <c r="Y968" s="542" t="str">
        <f t="shared" si="114"/>
        <v/>
      </c>
      <c r="Z968" s="499" t="str">
        <f ca="1">IF(F968="","",IF(VLOOKUP(F968,PROFILE!$B$6:$L$5000,11,FALSE)&lt;&gt;"OUT",VLOOKUP(F968,PROFILE!$B$6:$L$5000,9,FALSE)-NOW(),"OUT"))</f>
        <v/>
      </c>
      <c r="AA968" s="389" t="e">
        <f t="shared" si="108"/>
        <v>#VALUE!</v>
      </c>
      <c r="AB968" s="389">
        <v>968</v>
      </c>
      <c r="AE968" s="545"/>
      <c r="AF968" s="546"/>
      <c r="AH968" s="548"/>
      <c r="AI968" s="549"/>
      <c r="AK968" s="551"/>
      <c r="AL968" s="552"/>
      <c r="AN968" s="554"/>
      <c r="AO968" s="555"/>
      <c r="AP968" s="556"/>
      <c r="AQ968" s="557"/>
      <c r="AR968" s="558"/>
      <c r="AS968" s="497" t="str">
        <f t="shared" si="109"/>
        <v/>
      </c>
      <c r="AT968" s="498" t="str">
        <f t="shared" si="110"/>
        <v/>
      </c>
      <c r="AU968" s="498" t="str">
        <f t="shared" si="111"/>
        <v/>
      </c>
      <c r="AV968" s="498" t="str">
        <f t="shared" si="112"/>
        <v/>
      </c>
      <c r="AW968" s="498" t="str">
        <f t="shared" si="113"/>
        <v/>
      </c>
    </row>
    <row r="969" spans="6:49" ht="23.25" customHeight="1" x14ac:dyDescent="0.35">
      <c r="F969" s="535"/>
      <c r="G969" s="536" t="str">
        <f>IF(F969="","",IFERROR(VLOOKUP(F969,PROFILE!$B$6:$Z$1000,24,FALSE),""))</f>
        <v/>
      </c>
      <c r="H969" s="536" t="str">
        <f>IF(F969="","",IFERROR(VLOOKUP(F969,PROFILE!$B$6:$Z$1000,25,FALSE),""))</f>
        <v/>
      </c>
      <c r="I969" s="536" t="str">
        <f>IF(F969="","",IFERROR(VLOOKUP(F969,PROFILE!$B$6:$Z$1000,23,FALSE),""))</f>
        <v/>
      </c>
      <c r="J969" s="537" t="str">
        <f>IF(F969="","",IFERROR(VLOOKUP(F969,PROFILE!$B$6:$Z$1000,17,FALSE),""))</f>
        <v/>
      </c>
      <c r="K969" s="538"/>
      <c r="L969" s="539"/>
      <c r="M969" s="540"/>
      <c r="N969" s="540"/>
      <c r="O969" s="541"/>
      <c r="P969" s="539"/>
      <c r="Q969" s="540"/>
      <c r="R969" s="540"/>
      <c r="S969" s="541"/>
      <c r="T969" s="538"/>
      <c r="U969" s="539"/>
      <c r="V969" s="541"/>
      <c r="W969" s="542"/>
      <c r="X969" s="543" t="s">
        <v>103</v>
      </c>
      <c r="Y969" s="542" t="str">
        <f t="shared" si="114"/>
        <v/>
      </c>
      <c r="Z969" s="499" t="str">
        <f ca="1">IF(F969="","",IF(VLOOKUP(F969,PROFILE!$B$6:$L$5000,11,FALSE)&lt;&gt;"OUT",VLOOKUP(F969,PROFILE!$B$6:$L$5000,9,FALSE)-NOW(),"OUT"))</f>
        <v/>
      </c>
      <c r="AA969" s="389" t="e">
        <f t="shared" si="108"/>
        <v>#VALUE!</v>
      </c>
      <c r="AB969" s="389">
        <v>969</v>
      </c>
      <c r="AE969" s="545"/>
      <c r="AF969" s="546"/>
      <c r="AH969" s="548"/>
      <c r="AI969" s="549"/>
      <c r="AK969" s="551"/>
      <c r="AL969" s="552"/>
      <c r="AN969" s="554"/>
      <c r="AO969" s="555"/>
      <c r="AP969" s="556"/>
      <c r="AQ969" s="557"/>
      <c r="AR969" s="558"/>
      <c r="AS969" s="497" t="str">
        <f t="shared" si="109"/>
        <v/>
      </c>
      <c r="AT969" s="498" t="str">
        <f t="shared" si="110"/>
        <v/>
      </c>
      <c r="AU969" s="498" t="str">
        <f t="shared" si="111"/>
        <v/>
      </c>
      <c r="AV969" s="498" t="str">
        <f t="shared" si="112"/>
        <v/>
      </c>
      <c r="AW969" s="498" t="str">
        <f t="shared" si="113"/>
        <v/>
      </c>
    </row>
    <row r="970" spans="6:49" ht="23.25" customHeight="1" x14ac:dyDescent="0.35">
      <c r="F970" s="535"/>
      <c r="G970" s="536" t="str">
        <f>IF(F970="","",IFERROR(VLOOKUP(F970,PROFILE!$B$6:$Z$1000,24,FALSE),""))</f>
        <v/>
      </c>
      <c r="H970" s="536" t="str">
        <f>IF(F970="","",IFERROR(VLOOKUP(F970,PROFILE!$B$6:$Z$1000,25,FALSE),""))</f>
        <v/>
      </c>
      <c r="I970" s="536" t="str">
        <f>IF(F970="","",IFERROR(VLOOKUP(F970,PROFILE!$B$6:$Z$1000,23,FALSE),""))</f>
        <v/>
      </c>
      <c r="J970" s="537" t="str">
        <f>IF(F970="","",IFERROR(VLOOKUP(F970,PROFILE!$B$6:$Z$1000,17,FALSE),""))</f>
        <v/>
      </c>
      <c r="K970" s="538"/>
      <c r="L970" s="539"/>
      <c r="M970" s="540"/>
      <c r="N970" s="540"/>
      <c r="O970" s="541"/>
      <c r="P970" s="539"/>
      <c r="Q970" s="540"/>
      <c r="R970" s="540"/>
      <c r="S970" s="541"/>
      <c r="T970" s="538"/>
      <c r="U970" s="539"/>
      <c r="V970" s="541"/>
      <c r="W970" s="542"/>
      <c r="X970" s="543" t="s">
        <v>103</v>
      </c>
      <c r="Y970" s="542" t="str">
        <f t="shared" si="114"/>
        <v/>
      </c>
      <c r="Z970" s="499" t="str">
        <f ca="1">IF(F970="","",IF(VLOOKUP(F970,PROFILE!$B$6:$L$5000,11,FALSE)&lt;&gt;"OUT",VLOOKUP(F970,PROFILE!$B$6:$L$5000,9,FALSE)-NOW(),"OUT"))</f>
        <v/>
      </c>
      <c r="AA970" s="389" t="e">
        <f t="shared" si="108"/>
        <v>#VALUE!</v>
      </c>
      <c r="AB970" s="389">
        <v>970</v>
      </c>
      <c r="AE970" s="545"/>
      <c r="AF970" s="546"/>
      <c r="AH970" s="548"/>
      <c r="AI970" s="549"/>
      <c r="AK970" s="551"/>
      <c r="AL970" s="552"/>
      <c r="AN970" s="554"/>
      <c r="AO970" s="555"/>
      <c r="AP970" s="556"/>
      <c r="AQ970" s="557"/>
      <c r="AR970" s="558"/>
      <c r="AS970" s="497" t="str">
        <f t="shared" si="109"/>
        <v/>
      </c>
      <c r="AT970" s="498" t="str">
        <f t="shared" si="110"/>
        <v/>
      </c>
      <c r="AU970" s="498" t="str">
        <f t="shared" si="111"/>
        <v/>
      </c>
      <c r="AV970" s="498" t="str">
        <f t="shared" si="112"/>
        <v/>
      </c>
      <c r="AW970" s="498" t="str">
        <f t="shared" si="113"/>
        <v/>
      </c>
    </row>
    <row r="971" spans="6:49" ht="23.25" customHeight="1" x14ac:dyDescent="0.35">
      <c r="F971" s="535"/>
      <c r="G971" s="536" t="str">
        <f>IF(F971="","",IFERROR(VLOOKUP(F971,PROFILE!$B$6:$Z$1000,24,FALSE),""))</f>
        <v/>
      </c>
      <c r="H971" s="536" t="str">
        <f>IF(F971="","",IFERROR(VLOOKUP(F971,PROFILE!$B$6:$Z$1000,25,FALSE),""))</f>
        <v/>
      </c>
      <c r="I971" s="536" t="str">
        <f>IF(F971="","",IFERROR(VLOOKUP(F971,PROFILE!$B$6:$Z$1000,23,FALSE),""))</f>
        <v/>
      </c>
      <c r="J971" s="537" t="str">
        <f>IF(F971="","",IFERROR(VLOOKUP(F971,PROFILE!$B$6:$Z$1000,17,FALSE),""))</f>
        <v/>
      </c>
      <c r="K971" s="538"/>
      <c r="L971" s="539"/>
      <c r="M971" s="540"/>
      <c r="N971" s="540"/>
      <c r="O971" s="541"/>
      <c r="P971" s="539"/>
      <c r="Q971" s="540"/>
      <c r="R971" s="540"/>
      <c r="S971" s="541"/>
      <c r="T971" s="538"/>
      <c r="U971" s="539"/>
      <c r="V971" s="541"/>
      <c r="W971" s="542"/>
      <c r="X971" s="543" t="s">
        <v>103</v>
      </c>
      <c r="Y971" s="542" t="str">
        <f t="shared" si="114"/>
        <v/>
      </c>
      <c r="Z971" s="499" t="str">
        <f ca="1">IF(F971="","",IF(VLOOKUP(F971,PROFILE!$B$6:$L$5000,11,FALSE)&lt;&gt;"OUT",VLOOKUP(F971,PROFILE!$B$6:$L$5000,9,FALSE)-NOW(),"OUT"))</f>
        <v/>
      </c>
      <c r="AA971" s="389" t="e">
        <f t="shared" si="108"/>
        <v>#VALUE!</v>
      </c>
      <c r="AB971" s="389">
        <v>971</v>
      </c>
      <c r="AE971" s="545"/>
      <c r="AF971" s="546"/>
      <c r="AH971" s="548"/>
      <c r="AI971" s="549"/>
      <c r="AK971" s="551"/>
      <c r="AL971" s="552"/>
      <c r="AN971" s="554"/>
      <c r="AO971" s="555"/>
      <c r="AP971" s="556"/>
      <c r="AQ971" s="557"/>
      <c r="AR971" s="558"/>
      <c r="AS971" s="497" t="str">
        <f t="shared" si="109"/>
        <v/>
      </c>
      <c r="AT971" s="498" t="str">
        <f t="shared" si="110"/>
        <v/>
      </c>
      <c r="AU971" s="498" t="str">
        <f t="shared" si="111"/>
        <v/>
      </c>
      <c r="AV971" s="498" t="str">
        <f t="shared" si="112"/>
        <v/>
      </c>
      <c r="AW971" s="498" t="str">
        <f t="shared" si="113"/>
        <v/>
      </c>
    </row>
    <row r="972" spans="6:49" ht="23.25" customHeight="1" x14ac:dyDescent="0.35">
      <c r="F972" s="535"/>
      <c r="G972" s="536" t="str">
        <f>IF(F972="","",IFERROR(VLOOKUP(F972,PROFILE!$B$6:$Z$1000,24,FALSE),""))</f>
        <v/>
      </c>
      <c r="H972" s="536" t="str">
        <f>IF(F972="","",IFERROR(VLOOKUP(F972,PROFILE!$B$6:$Z$1000,25,FALSE),""))</f>
        <v/>
      </c>
      <c r="I972" s="536" t="str">
        <f>IF(F972="","",IFERROR(VLOOKUP(F972,PROFILE!$B$6:$Z$1000,23,FALSE),""))</f>
        <v/>
      </c>
      <c r="J972" s="537" t="str">
        <f>IF(F972="","",IFERROR(VLOOKUP(F972,PROFILE!$B$6:$Z$1000,17,FALSE),""))</f>
        <v/>
      </c>
      <c r="K972" s="538"/>
      <c r="L972" s="539"/>
      <c r="M972" s="540"/>
      <c r="N972" s="540"/>
      <c r="O972" s="541"/>
      <c r="P972" s="539"/>
      <c r="Q972" s="540"/>
      <c r="R972" s="540"/>
      <c r="S972" s="541"/>
      <c r="T972" s="538"/>
      <c r="U972" s="539"/>
      <c r="V972" s="541"/>
      <c r="W972" s="542"/>
      <c r="X972" s="543" t="s">
        <v>103</v>
      </c>
      <c r="Y972" s="542" t="str">
        <f t="shared" si="114"/>
        <v/>
      </c>
      <c r="Z972" s="499" t="str">
        <f ca="1">IF(F972="","",IF(VLOOKUP(F972,PROFILE!$B$6:$L$5000,11,FALSE)&lt;&gt;"OUT",VLOOKUP(F972,PROFILE!$B$6:$L$5000,9,FALSE)-NOW(),"OUT"))</f>
        <v/>
      </c>
      <c r="AA972" s="389" t="e">
        <f t="shared" ref="AA972:AA1000" si="115">IFERROR(VALUE(RIGHT(I972,4)),IFERROR(VALUE(RIGHT(I972,3)),VALUE(RIGHT(I972,2))))</f>
        <v>#VALUE!</v>
      </c>
      <c r="AB972" s="389">
        <v>972</v>
      </c>
      <c r="AE972" s="545"/>
      <c r="AF972" s="546"/>
      <c r="AH972" s="548"/>
      <c r="AI972" s="549"/>
      <c r="AK972" s="551"/>
      <c r="AL972" s="552"/>
      <c r="AN972" s="554"/>
      <c r="AO972" s="555"/>
      <c r="AP972" s="556"/>
      <c r="AQ972" s="557"/>
      <c r="AR972" s="558"/>
      <c r="AS972" s="497" t="str">
        <f t="shared" ref="AS972:AS1000" si="116">IF(K972="","",K972)</f>
        <v/>
      </c>
      <c r="AT972" s="498" t="str">
        <f t="shared" ref="AT972:AT1000" si="117">IF(L972="","",MAX(L972:O972))</f>
        <v/>
      </c>
      <c r="AU972" s="498" t="str">
        <f t="shared" ref="AU972:AU1000" si="118">IF(P972="","",MAX(P972:S972))</f>
        <v/>
      </c>
      <c r="AV972" s="498" t="str">
        <f t="shared" ref="AV972:AV1000" si="119">IF(T972="","",T972)</f>
        <v/>
      </c>
      <c r="AW972" s="498" t="str">
        <f t="shared" ref="AW972:AW1000" si="120">IF(P972="","",MAX(U972:W972))</f>
        <v/>
      </c>
    </row>
    <row r="973" spans="6:49" ht="23.25" customHeight="1" x14ac:dyDescent="0.35">
      <c r="F973" s="535"/>
      <c r="G973" s="536" t="str">
        <f>IF(F973="","",IFERROR(VLOOKUP(F973,PROFILE!$B$6:$Z$1000,24,FALSE),""))</f>
        <v/>
      </c>
      <c r="H973" s="536" t="str">
        <f>IF(F973="","",IFERROR(VLOOKUP(F973,PROFILE!$B$6:$Z$1000,25,FALSE),""))</f>
        <v/>
      </c>
      <c r="I973" s="536" t="str">
        <f>IF(F973="","",IFERROR(VLOOKUP(F973,PROFILE!$B$6:$Z$1000,23,FALSE),""))</f>
        <v/>
      </c>
      <c r="J973" s="537" t="str">
        <f>IF(F973="","",IFERROR(VLOOKUP(F973,PROFILE!$B$6:$Z$1000,17,FALSE),""))</f>
        <v/>
      </c>
      <c r="K973" s="538"/>
      <c r="L973" s="539"/>
      <c r="M973" s="540"/>
      <c r="N973" s="540"/>
      <c r="O973" s="541"/>
      <c r="P973" s="539"/>
      <c r="Q973" s="540"/>
      <c r="R973" s="540"/>
      <c r="S973" s="541"/>
      <c r="T973" s="538"/>
      <c r="U973" s="539"/>
      <c r="V973" s="541"/>
      <c r="W973" s="542"/>
      <c r="X973" s="543" t="s">
        <v>103</v>
      </c>
      <c r="Y973" s="542" t="str">
        <f t="shared" si="114"/>
        <v/>
      </c>
      <c r="Z973" s="499" t="str">
        <f ca="1">IF(F973="","",IF(VLOOKUP(F973,PROFILE!$B$6:$L$5000,11,FALSE)&lt;&gt;"OUT",VLOOKUP(F973,PROFILE!$B$6:$L$5000,9,FALSE)-NOW(),"OUT"))</f>
        <v/>
      </c>
      <c r="AA973" s="389" t="e">
        <f t="shared" si="115"/>
        <v>#VALUE!</v>
      </c>
      <c r="AB973" s="389">
        <v>973</v>
      </c>
      <c r="AE973" s="545"/>
      <c r="AF973" s="546"/>
      <c r="AH973" s="548"/>
      <c r="AI973" s="549"/>
      <c r="AK973" s="551"/>
      <c r="AL973" s="552"/>
      <c r="AN973" s="554"/>
      <c r="AO973" s="555"/>
      <c r="AP973" s="556"/>
      <c r="AQ973" s="557"/>
      <c r="AR973" s="558"/>
      <c r="AS973" s="497" t="str">
        <f t="shared" si="116"/>
        <v/>
      </c>
      <c r="AT973" s="498" t="str">
        <f t="shared" si="117"/>
        <v/>
      </c>
      <c r="AU973" s="498" t="str">
        <f t="shared" si="118"/>
        <v/>
      </c>
      <c r="AV973" s="498" t="str">
        <f t="shared" si="119"/>
        <v/>
      </c>
      <c r="AW973" s="498" t="str">
        <f t="shared" si="120"/>
        <v/>
      </c>
    </row>
    <row r="974" spans="6:49" ht="23.25" customHeight="1" x14ac:dyDescent="0.35">
      <c r="F974" s="535"/>
      <c r="G974" s="536" t="str">
        <f>IF(F974="","",IFERROR(VLOOKUP(F974,PROFILE!$B$6:$Z$1000,24,FALSE),""))</f>
        <v/>
      </c>
      <c r="H974" s="536" t="str">
        <f>IF(F974="","",IFERROR(VLOOKUP(F974,PROFILE!$B$6:$Z$1000,25,FALSE),""))</f>
        <v/>
      </c>
      <c r="I974" s="536" t="str">
        <f>IF(F974="","",IFERROR(VLOOKUP(F974,PROFILE!$B$6:$Z$1000,23,FALSE),""))</f>
        <v/>
      </c>
      <c r="J974" s="537" t="str">
        <f>IF(F974="","",IFERROR(VLOOKUP(F974,PROFILE!$B$6:$Z$1000,17,FALSE),""))</f>
        <v/>
      </c>
      <c r="K974" s="538"/>
      <c r="L974" s="539"/>
      <c r="M974" s="540"/>
      <c r="N974" s="540"/>
      <c r="O974" s="541"/>
      <c r="P974" s="539"/>
      <c r="Q974" s="540"/>
      <c r="R974" s="540"/>
      <c r="S974" s="541"/>
      <c r="T974" s="538"/>
      <c r="U974" s="539"/>
      <c r="V974" s="541"/>
      <c r="W974" s="542"/>
      <c r="X974" s="543" t="s">
        <v>103</v>
      </c>
      <c r="Y974" s="542" t="str">
        <f t="shared" si="114"/>
        <v/>
      </c>
      <c r="Z974" s="499" t="str">
        <f ca="1">IF(F974="","",IF(VLOOKUP(F974,PROFILE!$B$6:$L$5000,11,FALSE)&lt;&gt;"OUT",VLOOKUP(F974,PROFILE!$B$6:$L$5000,9,FALSE)-NOW(),"OUT"))</f>
        <v/>
      </c>
      <c r="AA974" s="389" t="e">
        <f t="shared" si="115"/>
        <v>#VALUE!</v>
      </c>
      <c r="AB974" s="389">
        <v>974</v>
      </c>
      <c r="AE974" s="545"/>
      <c r="AF974" s="546"/>
      <c r="AH974" s="548"/>
      <c r="AI974" s="549"/>
      <c r="AK974" s="551"/>
      <c r="AL974" s="552"/>
      <c r="AN974" s="554"/>
      <c r="AO974" s="555"/>
      <c r="AP974" s="556"/>
      <c r="AQ974" s="557"/>
      <c r="AR974" s="558"/>
      <c r="AS974" s="497" t="str">
        <f t="shared" si="116"/>
        <v/>
      </c>
      <c r="AT974" s="498" t="str">
        <f t="shared" si="117"/>
        <v/>
      </c>
      <c r="AU974" s="498" t="str">
        <f t="shared" si="118"/>
        <v/>
      </c>
      <c r="AV974" s="498" t="str">
        <f t="shared" si="119"/>
        <v/>
      </c>
      <c r="AW974" s="498" t="str">
        <f t="shared" si="120"/>
        <v/>
      </c>
    </row>
    <row r="975" spans="6:49" ht="23.25" customHeight="1" x14ac:dyDescent="0.35">
      <c r="F975" s="535"/>
      <c r="G975" s="536" t="str">
        <f>IF(F975="","",IFERROR(VLOOKUP(F975,PROFILE!$B$6:$Z$1000,24,FALSE),""))</f>
        <v/>
      </c>
      <c r="H975" s="536" t="str">
        <f>IF(F975="","",IFERROR(VLOOKUP(F975,PROFILE!$B$6:$Z$1000,25,FALSE),""))</f>
        <v/>
      </c>
      <c r="I975" s="536" t="str">
        <f>IF(F975="","",IFERROR(VLOOKUP(F975,PROFILE!$B$6:$Z$1000,23,FALSE),""))</f>
        <v/>
      </c>
      <c r="J975" s="537" t="str">
        <f>IF(F975="","",IFERROR(VLOOKUP(F975,PROFILE!$B$6:$Z$1000,17,FALSE),""))</f>
        <v/>
      </c>
      <c r="K975" s="538"/>
      <c r="L975" s="539"/>
      <c r="M975" s="540"/>
      <c r="N975" s="540"/>
      <c r="O975" s="541"/>
      <c r="P975" s="539"/>
      <c r="Q975" s="540"/>
      <c r="R975" s="540"/>
      <c r="S975" s="541"/>
      <c r="T975" s="538"/>
      <c r="U975" s="539"/>
      <c r="V975" s="541"/>
      <c r="W975" s="542"/>
      <c r="X975" s="543" t="s">
        <v>103</v>
      </c>
      <c r="Y975" s="542" t="str">
        <f t="shared" si="114"/>
        <v/>
      </c>
      <c r="Z975" s="499" t="str">
        <f ca="1">IF(F975="","",IF(VLOOKUP(F975,PROFILE!$B$6:$L$5000,11,FALSE)&lt;&gt;"OUT",VLOOKUP(F975,PROFILE!$B$6:$L$5000,9,FALSE)-NOW(),"OUT"))</f>
        <v/>
      </c>
      <c r="AA975" s="389" t="e">
        <f t="shared" si="115"/>
        <v>#VALUE!</v>
      </c>
      <c r="AB975" s="389">
        <v>975</v>
      </c>
      <c r="AE975" s="545"/>
      <c r="AF975" s="546"/>
      <c r="AH975" s="548"/>
      <c r="AI975" s="549"/>
      <c r="AK975" s="551"/>
      <c r="AL975" s="552"/>
      <c r="AN975" s="554"/>
      <c r="AO975" s="555"/>
      <c r="AP975" s="556"/>
      <c r="AQ975" s="557"/>
      <c r="AR975" s="558"/>
      <c r="AS975" s="497" t="str">
        <f t="shared" si="116"/>
        <v/>
      </c>
      <c r="AT975" s="498" t="str">
        <f t="shared" si="117"/>
        <v/>
      </c>
      <c r="AU975" s="498" t="str">
        <f t="shared" si="118"/>
        <v/>
      </c>
      <c r="AV975" s="498" t="str">
        <f t="shared" si="119"/>
        <v/>
      </c>
      <c r="AW975" s="498" t="str">
        <f t="shared" si="120"/>
        <v/>
      </c>
    </row>
    <row r="976" spans="6:49" ht="23.25" customHeight="1" x14ac:dyDescent="0.35">
      <c r="F976" s="535"/>
      <c r="G976" s="536" t="str">
        <f>IF(F976="","",IFERROR(VLOOKUP(F976,PROFILE!$B$6:$Z$1000,24,FALSE),""))</f>
        <v/>
      </c>
      <c r="H976" s="536" t="str">
        <f>IF(F976="","",IFERROR(VLOOKUP(F976,PROFILE!$B$6:$Z$1000,25,FALSE),""))</f>
        <v/>
      </c>
      <c r="I976" s="536" t="str">
        <f>IF(F976="","",IFERROR(VLOOKUP(F976,PROFILE!$B$6:$Z$1000,23,FALSE),""))</f>
        <v/>
      </c>
      <c r="J976" s="537" t="str">
        <f>IF(F976="","",IFERROR(VLOOKUP(F976,PROFILE!$B$6:$Z$1000,17,FALSE),""))</f>
        <v/>
      </c>
      <c r="K976" s="538"/>
      <c r="L976" s="539"/>
      <c r="M976" s="540"/>
      <c r="N976" s="540"/>
      <c r="O976" s="541"/>
      <c r="P976" s="539"/>
      <c r="Q976" s="540"/>
      <c r="R976" s="540"/>
      <c r="S976" s="541"/>
      <c r="T976" s="538"/>
      <c r="U976" s="539"/>
      <c r="V976" s="541"/>
      <c r="W976" s="542"/>
      <c r="X976" s="543" t="s">
        <v>103</v>
      </c>
      <c r="Y976" s="542" t="str">
        <f t="shared" si="114"/>
        <v/>
      </c>
      <c r="Z976" s="499" t="str">
        <f ca="1">IF(F976="","",IF(VLOOKUP(F976,PROFILE!$B$6:$L$5000,11,FALSE)&lt;&gt;"OUT",VLOOKUP(F976,PROFILE!$B$6:$L$5000,9,FALSE)-NOW(),"OUT"))</f>
        <v/>
      </c>
      <c r="AA976" s="389" t="e">
        <f t="shared" si="115"/>
        <v>#VALUE!</v>
      </c>
      <c r="AB976" s="389">
        <v>976</v>
      </c>
      <c r="AE976" s="545"/>
      <c r="AF976" s="546"/>
      <c r="AH976" s="548"/>
      <c r="AI976" s="549"/>
      <c r="AK976" s="551"/>
      <c r="AL976" s="552"/>
      <c r="AN976" s="554"/>
      <c r="AO976" s="555"/>
      <c r="AP976" s="556"/>
      <c r="AQ976" s="557"/>
      <c r="AR976" s="558"/>
      <c r="AS976" s="497" t="str">
        <f t="shared" si="116"/>
        <v/>
      </c>
      <c r="AT976" s="498" t="str">
        <f t="shared" si="117"/>
        <v/>
      </c>
      <c r="AU976" s="498" t="str">
        <f t="shared" si="118"/>
        <v/>
      </c>
      <c r="AV976" s="498" t="str">
        <f t="shared" si="119"/>
        <v/>
      </c>
      <c r="AW976" s="498" t="str">
        <f t="shared" si="120"/>
        <v/>
      </c>
    </row>
    <row r="977" spans="6:49" ht="23.25" customHeight="1" x14ac:dyDescent="0.35">
      <c r="F977" s="535"/>
      <c r="G977" s="536" t="str">
        <f>IF(F977="","",IFERROR(VLOOKUP(F977,PROFILE!$B$6:$Z$1000,24,FALSE),""))</f>
        <v/>
      </c>
      <c r="H977" s="536" t="str">
        <f>IF(F977="","",IFERROR(VLOOKUP(F977,PROFILE!$B$6:$Z$1000,25,FALSE),""))</f>
        <v/>
      </c>
      <c r="I977" s="536" t="str">
        <f>IF(F977="","",IFERROR(VLOOKUP(F977,PROFILE!$B$6:$Z$1000,23,FALSE),""))</f>
        <v/>
      </c>
      <c r="J977" s="537" t="str">
        <f>IF(F977="","",IFERROR(VLOOKUP(F977,PROFILE!$B$6:$Z$1000,17,FALSE),""))</f>
        <v/>
      </c>
      <c r="K977" s="538"/>
      <c r="L977" s="539"/>
      <c r="M977" s="540"/>
      <c r="N977" s="540"/>
      <c r="O977" s="541"/>
      <c r="P977" s="539"/>
      <c r="Q977" s="540"/>
      <c r="R977" s="540"/>
      <c r="S977" s="541"/>
      <c r="T977" s="538"/>
      <c r="U977" s="539"/>
      <c r="V977" s="541"/>
      <c r="W977" s="542"/>
      <c r="X977" s="543" t="s">
        <v>103</v>
      </c>
      <c r="Y977" s="542" t="str">
        <f t="shared" si="114"/>
        <v/>
      </c>
      <c r="Z977" s="499" t="str">
        <f ca="1">IF(F977="","",IF(VLOOKUP(F977,PROFILE!$B$6:$L$5000,11,FALSE)&lt;&gt;"OUT",VLOOKUP(F977,PROFILE!$B$6:$L$5000,9,FALSE)-NOW(),"OUT"))</f>
        <v/>
      </c>
      <c r="AA977" s="389" t="e">
        <f t="shared" si="115"/>
        <v>#VALUE!</v>
      </c>
      <c r="AB977" s="389">
        <v>977</v>
      </c>
      <c r="AE977" s="545"/>
      <c r="AF977" s="546"/>
      <c r="AH977" s="548"/>
      <c r="AI977" s="549"/>
      <c r="AK977" s="551"/>
      <c r="AL977" s="552"/>
      <c r="AN977" s="554"/>
      <c r="AO977" s="555"/>
      <c r="AP977" s="556"/>
      <c r="AQ977" s="557"/>
      <c r="AR977" s="558"/>
      <c r="AS977" s="497" t="str">
        <f t="shared" si="116"/>
        <v/>
      </c>
      <c r="AT977" s="498" t="str">
        <f t="shared" si="117"/>
        <v/>
      </c>
      <c r="AU977" s="498" t="str">
        <f t="shared" si="118"/>
        <v/>
      </c>
      <c r="AV977" s="498" t="str">
        <f t="shared" si="119"/>
        <v/>
      </c>
      <c r="AW977" s="498" t="str">
        <f t="shared" si="120"/>
        <v/>
      </c>
    </row>
    <row r="978" spans="6:49" ht="23.25" customHeight="1" x14ac:dyDescent="0.35">
      <c r="F978" s="535"/>
      <c r="G978" s="536" t="str">
        <f>IF(F978="","",IFERROR(VLOOKUP(F978,PROFILE!$B$6:$Z$1000,24,FALSE),""))</f>
        <v/>
      </c>
      <c r="H978" s="536" t="str">
        <f>IF(F978="","",IFERROR(VLOOKUP(F978,PROFILE!$B$6:$Z$1000,25,FALSE),""))</f>
        <v/>
      </c>
      <c r="I978" s="536" t="str">
        <f>IF(F978="","",IFERROR(VLOOKUP(F978,PROFILE!$B$6:$Z$1000,23,FALSE),""))</f>
        <v/>
      </c>
      <c r="J978" s="537" t="str">
        <f>IF(F978="","",IFERROR(VLOOKUP(F978,PROFILE!$B$6:$Z$1000,17,FALSE),""))</f>
        <v/>
      </c>
      <c r="K978" s="538"/>
      <c r="L978" s="539"/>
      <c r="M978" s="540"/>
      <c r="N978" s="540"/>
      <c r="O978" s="541"/>
      <c r="P978" s="539"/>
      <c r="Q978" s="540"/>
      <c r="R978" s="540"/>
      <c r="S978" s="541"/>
      <c r="T978" s="538"/>
      <c r="U978" s="539"/>
      <c r="V978" s="541"/>
      <c r="W978" s="542"/>
      <c r="X978" s="543" t="s">
        <v>103</v>
      </c>
      <c r="Y978" s="542" t="str">
        <f t="shared" si="114"/>
        <v/>
      </c>
      <c r="Z978" s="499" t="str">
        <f ca="1">IF(F978="","",IF(VLOOKUP(F978,PROFILE!$B$6:$L$5000,11,FALSE)&lt;&gt;"OUT",VLOOKUP(F978,PROFILE!$B$6:$L$5000,9,FALSE)-NOW(),"OUT"))</f>
        <v/>
      </c>
      <c r="AA978" s="389" t="e">
        <f t="shared" si="115"/>
        <v>#VALUE!</v>
      </c>
      <c r="AB978" s="389">
        <v>978</v>
      </c>
      <c r="AE978" s="545"/>
      <c r="AF978" s="546"/>
      <c r="AH978" s="548"/>
      <c r="AI978" s="549"/>
      <c r="AK978" s="551"/>
      <c r="AL978" s="552"/>
      <c r="AN978" s="554"/>
      <c r="AO978" s="555"/>
      <c r="AP978" s="556"/>
      <c r="AQ978" s="557"/>
      <c r="AR978" s="558"/>
      <c r="AS978" s="497" t="str">
        <f t="shared" si="116"/>
        <v/>
      </c>
      <c r="AT978" s="498" t="str">
        <f t="shared" si="117"/>
        <v/>
      </c>
      <c r="AU978" s="498" t="str">
        <f t="shared" si="118"/>
        <v/>
      </c>
      <c r="AV978" s="498" t="str">
        <f t="shared" si="119"/>
        <v/>
      </c>
      <c r="AW978" s="498" t="str">
        <f t="shared" si="120"/>
        <v/>
      </c>
    </row>
    <row r="979" spans="6:49" ht="23.25" customHeight="1" x14ac:dyDescent="0.35">
      <c r="F979" s="535"/>
      <c r="G979" s="536" t="str">
        <f>IF(F979="","",IFERROR(VLOOKUP(F979,PROFILE!$B$6:$Z$1000,24,FALSE),""))</f>
        <v/>
      </c>
      <c r="H979" s="536" t="str">
        <f>IF(F979="","",IFERROR(VLOOKUP(F979,PROFILE!$B$6:$Z$1000,25,FALSE),""))</f>
        <v/>
      </c>
      <c r="I979" s="536" t="str">
        <f>IF(F979="","",IFERROR(VLOOKUP(F979,PROFILE!$B$6:$Z$1000,23,FALSE),""))</f>
        <v/>
      </c>
      <c r="J979" s="537" t="str">
        <f>IF(F979="","",IFERROR(VLOOKUP(F979,PROFILE!$B$6:$Z$1000,17,FALSE),""))</f>
        <v/>
      </c>
      <c r="K979" s="538"/>
      <c r="L979" s="539"/>
      <c r="M979" s="540"/>
      <c r="N979" s="540"/>
      <c r="O979" s="541"/>
      <c r="P979" s="539"/>
      <c r="Q979" s="540"/>
      <c r="R979" s="540"/>
      <c r="S979" s="541"/>
      <c r="T979" s="538"/>
      <c r="U979" s="539"/>
      <c r="V979" s="541"/>
      <c r="W979" s="542"/>
      <c r="X979" s="543" t="s">
        <v>103</v>
      </c>
      <c r="Y979" s="542" t="str">
        <f t="shared" si="114"/>
        <v/>
      </c>
      <c r="Z979" s="499" t="str">
        <f ca="1">IF(F979="","",IF(VLOOKUP(F979,PROFILE!$B$6:$L$5000,11,FALSE)&lt;&gt;"OUT",VLOOKUP(F979,PROFILE!$B$6:$L$5000,9,FALSE)-NOW(),"OUT"))</f>
        <v/>
      </c>
      <c r="AA979" s="389" t="e">
        <f t="shared" si="115"/>
        <v>#VALUE!</v>
      </c>
      <c r="AB979" s="389">
        <v>979</v>
      </c>
      <c r="AE979" s="545"/>
      <c r="AF979" s="546"/>
      <c r="AH979" s="548"/>
      <c r="AI979" s="549"/>
      <c r="AK979" s="551"/>
      <c r="AL979" s="552"/>
      <c r="AN979" s="554"/>
      <c r="AO979" s="555"/>
      <c r="AP979" s="556"/>
      <c r="AQ979" s="557"/>
      <c r="AR979" s="558"/>
      <c r="AS979" s="497" t="str">
        <f t="shared" si="116"/>
        <v/>
      </c>
      <c r="AT979" s="498" t="str">
        <f t="shared" si="117"/>
        <v/>
      </c>
      <c r="AU979" s="498" t="str">
        <f t="shared" si="118"/>
        <v/>
      </c>
      <c r="AV979" s="498" t="str">
        <f t="shared" si="119"/>
        <v/>
      </c>
      <c r="AW979" s="498" t="str">
        <f t="shared" si="120"/>
        <v/>
      </c>
    </row>
    <row r="980" spans="6:49" ht="23.25" customHeight="1" x14ac:dyDescent="0.35">
      <c r="F980" s="535"/>
      <c r="G980" s="536" t="str">
        <f>IF(F980="","",IFERROR(VLOOKUP(F980,PROFILE!$B$6:$Z$1000,24,FALSE),""))</f>
        <v/>
      </c>
      <c r="H980" s="536" t="str">
        <f>IF(F980="","",IFERROR(VLOOKUP(F980,PROFILE!$B$6:$Z$1000,25,FALSE),""))</f>
        <v/>
      </c>
      <c r="I980" s="536" t="str">
        <f>IF(F980="","",IFERROR(VLOOKUP(F980,PROFILE!$B$6:$Z$1000,23,FALSE),""))</f>
        <v/>
      </c>
      <c r="J980" s="537" t="str">
        <f>IF(F980="","",IFERROR(VLOOKUP(F980,PROFILE!$B$6:$Z$1000,17,FALSE),""))</f>
        <v/>
      </c>
      <c r="K980" s="538"/>
      <c r="L980" s="539"/>
      <c r="M980" s="540"/>
      <c r="N980" s="540"/>
      <c r="O980" s="541"/>
      <c r="P980" s="539"/>
      <c r="Q980" s="540"/>
      <c r="R980" s="540"/>
      <c r="S980" s="541"/>
      <c r="T980" s="538"/>
      <c r="U980" s="539"/>
      <c r="V980" s="541"/>
      <c r="W980" s="542"/>
      <c r="X980" s="543" t="s">
        <v>103</v>
      </c>
      <c r="Y980" s="542" t="str">
        <f t="shared" si="114"/>
        <v/>
      </c>
      <c r="Z980" s="499" t="str">
        <f ca="1">IF(F980="","",IF(VLOOKUP(F980,PROFILE!$B$6:$L$5000,11,FALSE)&lt;&gt;"OUT",VLOOKUP(F980,PROFILE!$B$6:$L$5000,9,FALSE)-NOW(),"OUT"))</f>
        <v/>
      </c>
      <c r="AA980" s="389" t="e">
        <f t="shared" si="115"/>
        <v>#VALUE!</v>
      </c>
      <c r="AB980" s="389">
        <v>980</v>
      </c>
      <c r="AE980" s="545"/>
      <c r="AF980" s="546"/>
      <c r="AH980" s="548"/>
      <c r="AI980" s="549"/>
      <c r="AK980" s="551"/>
      <c r="AL980" s="552"/>
      <c r="AN980" s="554"/>
      <c r="AO980" s="555"/>
      <c r="AP980" s="556"/>
      <c r="AQ980" s="557"/>
      <c r="AR980" s="558"/>
      <c r="AS980" s="497" t="str">
        <f t="shared" si="116"/>
        <v/>
      </c>
      <c r="AT980" s="498" t="str">
        <f t="shared" si="117"/>
        <v/>
      </c>
      <c r="AU980" s="498" t="str">
        <f t="shared" si="118"/>
        <v/>
      </c>
      <c r="AV980" s="498" t="str">
        <f t="shared" si="119"/>
        <v/>
      </c>
      <c r="AW980" s="498" t="str">
        <f t="shared" si="120"/>
        <v/>
      </c>
    </row>
    <row r="981" spans="6:49" ht="23.25" customHeight="1" x14ac:dyDescent="0.35">
      <c r="F981" s="535"/>
      <c r="G981" s="536" t="str">
        <f>IF(F981="","",IFERROR(VLOOKUP(F981,PROFILE!$B$6:$Z$1000,24,FALSE),""))</f>
        <v/>
      </c>
      <c r="H981" s="536" t="str">
        <f>IF(F981="","",IFERROR(VLOOKUP(F981,PROFILE!$B$6:$Z$1000,25,FALSE),""))</f>
        <v/>
      </c>
      <c r="I981" s="536" t="str">
        <f>IF(F981="","",IFERROR(VLOOKUP(F981,PROFILE!$B$6:$Z$1000,23,FALSE),""))</f>
        <v/>
      </c>
      <c r="J981" s="537" t="str">
        <f>IF(F981="","",IFERROR(VLOOKUP(F981,PROFILE!$B$6:$Z$1000,17,FALSE),""))</f>
        <v/>
      </c>
      <c r="K981" s="538"/>
      <c r="L981" s="539"/>
      <c r="M981" s="540"/>
      <c r="N981" s="540"/>
      <c r="O981" s="541"/>
      <c r="P981" s="539"/>
      <c r="Q981" s="540"/>
      <c r="R981" s="540"/>
      <c r="S981" s="541"/>
      <c r="T981" s="538"/>
      <c r="U981" s="539"/>
      <c r="V981" s="541"/>
      <c r="W981" s="542"/>
      <c r="X981" s="543" t="s">
        <v>103</v>
      </c>
      <c r="Y981" s="542" t="str">
        <f t="shared" si="114"/>
        <v/>
      </c>
      <c r="Z981" s="499" t="str">
        <f ca="1">IF(F981="","",IF(VLOOKUP(F981,PROFILE!$B$6:$L$5000,11,FALSE)&lt;&gt;"OUT",VLOOKUP(F981,PROFILE!$B$6:$L$5000,9,FALSE)-NOW(),"OUT"))</f>
        <v/>
      </c>
      <c r="AA981" s="389" t="e">
        <f t="shared" si="115"/>
        <v>#VALUE!</v>
      </c>
      <c r="AB981" s="389">
        <v>981</v>
      </c>
      <c r="AE981" s="545"/>
      <c r="AF981" s="546"/>
      <c r="AH981" s="548"/>
      <c r="AI981" s="549"/>
      <c r="AK981" s="551"/>
      <c r="AL981" s="552"/>
      <c r="AN981" s="554"/>
      <c r="AO981" s="555"/>
      <c r="AP981" s="556"/>
      <c r="AQ981" s="557"/>
      <c r="AR981" s="558"/>
      <c r="AS981" s="497" t="str">
        <f t="shared" si="116"/>
        <v/>
      </c>
      <c r="AT981" s="498" t="str">
        <f t="shared" si="117"/>
        <v/>
      </c>
      <c r="AU981" s="498" t="str">
        <f t="shared" si="118"/>
        <v/>
      </c>
      <c r="AV981" s="498" t="str">
        <f t="shared" si="119"/>
        <v/>
      </c>
      <c r="AW981" s="498" t="str">
        <f t="shared" si="120"/>
        <v/>
      </c>
    </row>
    <row r="982" spans="6:49" ht="23.25" customHeight="1" x14ac:dyDescent="0.35">
      <c r="F982" s="535"/>
      <c r="G982" s="536" t="str">
        <f>IF(F982="","",IFERROR(VLOOKUP(F982,PROFILE!$B$6:$Z$1000,24,FALSE),""))</f>
        <v/>
      </c>
      <c r="H982" s="536" t="str">
        <f>IF(F982="","",IFERROR(VLOOKUP(F982,PROFILE!$B$6:$Z$1000,25,FALSE),""))</f>
        <v/>
      </c>
      <c r="I982" s="536" t="str">
        <f>IF(F982="","",IFERROR(VLOOKUP(F982,PROFILE!$B$6:$Z$1000,23,FALSE),""))</f>
        <v/>
      </c>
      <c r="J982" s="537" t="str">
        <f>IF(F982="","",IFERROR(VLOOKUP(F982,PROFILE!$B$6:$Z$1000,17,FALSE),""))</f>
        <v/>
      </c>
      <c r="K982" s="538"/>
      <c r="L982" s="539"/>
      <c r="M982" s="540"/>
      <c r="N982" s="540"/>
      <c r="O982" s="541"/>
      <c r="P982" s="539"/>
      <c r="Q982" s="540"/>
      <c r="R982" s="540"/>
      <c r="S982" s="541"/>
      <c r="T982" s="538"/>
      <c r="U982" s="539"/>
      <c r="V982" s="541"/>
      <c r="W982" s="542"/>
      <c r="X982" s="543" t="s">
        <v>103</v>
      </c>
      <c r="Y982" s="542" t="str">
        <f t="shared" si="114"/>
        <v/>
      </c>
      <c r="Z982" s="499" t="str">
        <f ca="1">IF(F982="","",IF(VLOOKUP(F982,PROFILE!$B$6:$L$5000,11,FALSE)&lt;&gt;"OUT",VLOOKUP(F982,PROFILE!$B$6:$L$5000,9,FALSE)-NOW(),"OUT"))</f>
        <v/>
      </c>
      <c r="AA982" s="389" t="e">
        <f t="shared" si="115"/>
        <v>#VALUE!</v>
      </c>
      <c r="AB982" s="389">
        <v>982</v>
      </c>
      <c r="AE982" s="545"/>
      <c r="AF982" s="546"/>
      <c r="AH982" s="548"/>
      <c r="AI982" s="549"/>
      <c r="AK982" s="551"/>
      <c r="AL982" s="552"/>
      <c r="AN982" s="554"/>
      <c r="AO982" s="555"/>
      <c r="AP982" s="556"/>
      <c r="AQ982" s="557"/>
      <c r="AR982" s="558"/>
      <c r="AS982" s="497" t="str">
        <f t="shared" si="116"/>
        <v/>
      </c>
      <c r="AT982" s="498" t="str">
        <f t="shared" si="117"/>
        <v/>
      </c>
      <c r="AU982" s="498" t="str">
        <f t="shared" si="118"/>
        <v/>
      </c>
      <c r="AV982" s="498" t="str">
        <f t="shared" si="119"/>
        <v/>
      </c>
      <c r="AW982" s="498" t="str">
        <f t="shared" si="120"/>
        <v/>
      </c>
    </row>
    <row r="983" spans="6:49" ht="23.25" customHeight="1" x14ac:dyDescent="0.35">
      <c r="F983" s="535"/>
      <c r="G983" s="536" t="str">
        <f>IF(F983="","",IFERROR(VLOOKUP(F983,PROFILE!$B$6:$Z$1000,24,FALSE),""))</f>
        <v/>
      </c>
      <c r="H983" s="536" t="str">
        <f>IF(F983="","",IFERROR(VLOOKUP(F983,PROFILE!$B$6:$Z$1000,25,FALSE),""))</f>
        <v/>
      </c>
      <c r="I983" s="536" t="str">
        <f>IF(F983="","",IFERROR(VLOOKUP(F983,PROFILE!$B$6:$Z$1000,23,FALSE),""))</f>
        <v/>
      </c>
      <c r="J983" s="537" t="str">
        <f>IF(F983="","",IFERROR(VLOOKUP(F983,PROFILE!$B$6:$Z$1000,17,FALSE),""))</f>
        <v/>
      </c>
      <c r="K983" s="538"/>
      <c r="L983" s="539"/>
      <c r="M983" s="540"/>
      <c r="N983" s="540"/>
      <c r="O983" s="541"/>
      <c r="P983" s="539"/>
      <c r="Q983" s="540"/>
      <c r="R983" s="540"/>
      <c r="S983" s="541"/>
      <c r="T983" s="538"/>
      <c r="U983" s="539"/>
      <c r="V983" s="541"/>
      <c r="W983" s="542"/>
      <c r="X983" s="543" t="s">
        <v>103</v>
      </c>
      <c r="Y983" s="542" t="str">
        <f t="shared" si="114"/>
        <v/>
      </c>
      <c r="Z983" s="499" t="str">
        <f ca="1">IF(F983="","",IF(VLOOKUP(F983,PROFILE!$B$6:$L$5000,11,FALSE)&lt;&gt;"OUT",VLOOKUP(F983,PROFILE!$B$6:$L$5000,9,FALSE)-NOW(),"OUT"))</f>
        <v/>
      </c>
      <c r="AA983" s="389" t="e">
        <f t="shared" si="115"/>
        <v>#VALUE!</v>
      </c>
      <c r="AB983" s="389">
        <v>983</v>
      </c>
      <c r="AE983" s="545"/>
      <c r="AF983" s="546"/>
      <c r="AH983" s="548"/>
      <c r="AI983" s="549"/>
      <c r="AK983" s="551"/>
      <c r="AL983" s="552"/>
      <c r="AN983" s="554"/>
      <c r="AO983" s="555"/>
      <c r="AP983" s="556"/>
      <c r="AQ983" s="557"/>
      <c r="AR983" s="558"/>
      <c r="AS983" s="497" t="str">
        <f t="shared" si="116"/>
        <v/>
      </c>
      <c r="AT983" s="498" t="str">
        <f t="shared" si="117"/>
        <v/>
      </c>
      <c r="AU983" s="498" t="str">
        <f t="shared" si="118"/>
        <v/>
      </c>
      <c r="AV983" s="498" t="str">
        <f t="shared" si="119"/>
        <v/>
      </c>
      <c r="AW983" s="498" t="str">
        <f t="shared" si="120"/>
        <v/>
      </c>
    </row>
    <row r="984" spans="6:49" ht="23.25" customHeight="1" x14ac:dyDescent="0.35">
      <c r="F984" s="535"/>
      <c r="G984" s="536" t="str">
        <f>IF(F984="","",IFERROR(VLOOKUP(F984,PROFILE!$B$6:$Z$1000,24,FALSE),""))</f>
        <v/>
      </c>
      <c r="H984" s="536" t="str">
        <f>IF(F984="","",IFERROR(VLOOKUP(F984,PROFILE!$B$6:$Z$1000,25,FALSE),""))</f>
        <v/>
      </c>
      <c r="I984" s="536" t="str">
        <f>IF(F984="","",IFERROR(VLOOKUP(F984,PROFILE!$B$6:$Z$1000,23,FALSE),""))</f>
        <v/>
      </c>
      <c r="J984" s="537" t="str">
        <f>IF(F984="","",IFERROR(VLOOKUP(F984,PROFILE!$B$6:$Z$1000,17,FALSE),""))</f>
        <v/>
      </c>
      <c r="K984" s="538"/>
      <c r="L984" s="539"/>
      <c r="M984" s="540"/>
      <c r="N984" s="540"/>
      <c r="O984" s="541"/>
      <c r="P984" s="539"/>
      <c r="Q984" s="540"/>
      <c r="R984" s="540"/>
      <c r="S984" s="541"/>
      <c r="T984" s="538"/>
      <c r="U984" s="539"/>
      <c r="V984" s="541"/>
      <c r="W984" s="542"/>
      <c r="X984" s="543" t="s">
        <v>103</v>
      </c>
      <c r="Y984" s="542" t="str">
        <f t="shared" si="114"/>
        <v/>
      </c>
      <c r="Z984" s="499" t="str">
        <f ca="1">IF(F984="","",IF(VLOOKUP(F984,PROFILE!$B$6:$L$5000,11,FALSE)&lt;&gt;"OUT",VLOOKUP(F984,PROFILE!$B$6:$L$5000,9,FALSE)-NOW(),"OUT"))</f>
        <v/>
      </c>
      <c r="AA984" s="389" t="e">
        <f t="shared" si="115"/>
        <v>#VALUE!</v>
      </c>
      <c r="AB984" s="389">
        <v>984</v>
      </c>
      <c r="AE984" s="545"/>
      <c r="AF984" s="546"/>
      <c r="AH984" s="548"/>
      <c r="AI984" s="549"/>
      <c r="AK984" s="551"/>
      <c r="AL984" s="552"/>
      <c r="AN984" s="554"/>
      <c r="AO984" s="555"/>
      <c r="AP984" s="556"/>
      <c r="AQ984" s="557"/>
      <c r="AR984" s="558"/>
      <c r="AS984" s="497" t="str">
        <f t="shared" si="116"/>
        <v/>
      </c>
      <c r="AT984" s="498" t="str">
        <f t="shared" si="117"/>
        <v/>
      </c>
      <c r="AU984" s="498" t="str">
        <f t="shared" si="118"/>
        <v/>
      </c>
      <c r="AV984" s="498" t="str">
        <f t="shared" si="119"/>
        <v/>
      </c>
      <c r="AW984" s="498" t="str">
        <f t="shared" si="120"/>
        <v/>
      </c>
    </row>
    <row r="985" spans="6:49" ht="23.25" customHeight="1" x14ac:dyDescent="0.35">
      <c r="F985" s="535"/>
      <c r="G985" s="536" t="str">
        <f>IF(F985="","",IFERROR(VLOOKUP(F985,PROFILE!$B$6:$Z$1000,24,FALSE),""))</f>
        <v/>
      </c>
      <c r="H985" s="536" t="str">
        <f>IF(F985="","",IFERROR(VLOOKUP(F985,PROFILE!$B$6:$Z$1000,25,FALSE),""))</f>
        <v/>
      </c>
      <c r="I985" s="536" t="str">
        <f>IF(F985="","",IFERROR(VLOOKUP(F985,PROFILE!$B$6:$Z$1000,23,FALSE),""))</f>
        <v/>
      </c>
      <c r="J985" s="537" t="str">
        <f>IF(F985="","",IFERROR(VLOOKUP(F985,PROFILE!$B$6:$Z$1000,17,FALSE),""))</f>
        <v/>
      </c>
      <c r="K985" s="538"/>
      <c r="L985" s="539"/>
      <c r="M985" s="540"/>
      <c r="N985" s="540"/>
      <c r="O985" s="541"/>
      <c r="P985" s="539"/>
      <c r="Q985" s="540"/>
      <c r="R985" s="540"/>
      <c r="S985" s="541"/>
      <c r="T985" s="538"/>
      <c r="U985" s="539"/>
      <c r="V985" s="541"/>
      <c r="W985" s="542"/>
      <c r="X985" s="543" t="s">
        <v>103</v>
      </c>
      <c r="Y985" s="542" t="str">
        <f t="shared" si="114"/>
        <v/>
      </c>
      <c r="Z985" s="499" t="str">
        <f ca="1">IF(F985="","",IF(VLOOKUP(F985,PROFILE!$B$6:$L$5000,11,FALSE)&lt;&gt;"OUT",VLOOKUP(F985,PROFILE!$B$6:$L$5000,9,FALSE)-NOW(),"OUT"))</f>
        <v/>
      </c>
      <c r="AA985" s="389" t="e">
        <f t="shared" si="115"/>
        <v>#VALUE!</v>
      </c>
      <c r="AB985" s="389">
        <v>985</v>
      </c>
      <c r="AE985" s="545"/>
      <c r="AF985" s="546"/>
      <c r="AH985" s="548"/>
      <c r="AI985" s="549"/>
      <c r="AK985" s="551"/>
      <c r="AL985" s="552"/>
      <c r="AN985" s="554"/>
      <c r="AO985" s="555"/>
      <c r="AP985" s="556"/>
      <c r="AQ985" s="557"/>
      <c r="AR985" s="558"/>
      <c r="AS985" s="497" t="str">
        <f t="shared" si="116"/>
        <v/>
      </c>
      <c r="AT985" s="498" t="str">
        <f t="shared" si="117"/>
        <v/>
      </c>
      <c r="AU985" s="498" t="str">
        <f t="shared" si="118"/>
        <v/>
      </c>
      <c r="AV985" s="498" t="str">
        <f t="shared" si="119"/>
        <v/>
      </c>
      <c r="AW985" s="498" t="str">
        <f t="shared" si="120"/>
        <v/>
      </c>
    </row>
    <row r="986" spans="6:49" ht="23.25" customHeight="1" x14ac:dyDescent="0.35">
      <c r="F986" s="535"/>
      <c r="G986" s="536" t="str">
        <f>IF(F986="","",IFERROR(VLOOKUP(F986,PROFILE!$B$6:$Z$1000,24,FALSE),""))</f>
        <v/>
      </c>
      <c r="H986" s="536" t="str">
        <f>IF(F986="","",IFERROR(VLOOKUP(F986,PROFILE!$B$6:$Z$1000,25,FALSE),""))</f>
        <v/>
      </c>
      <c r="I986" s="536" t="str">
        <f>IF(F986="","",IFERROR(VLOOKUP(F986,PROFILE!$B$6:$Z$1000,23,FALSE),""))</f>
        <v/>
      </c>
      <c r="J986" s="537" t="str">
        <f>IF(F986="","",IFERROR(VLOOKUP(F986,PROFILE!$B$6:$Z$1000,17,FALSE),""))</f>
        <v/>
      </c>
      <c r="K986" s="538"/>
      <c r="L986" s="539"/>
      <c r="M986" s="540"/>
      <c r="N986" s="540"/>
      <c r="O986" s="541"/>
      <c r="P986" s="539"/>
      <c r="Q986" s="540"/>
      <c r="R986" s="540"/>
      <c r="S986" s="541"/>
      <c r="T986" s="538"/>
      <c r="U986" s="539"/>
      <c r="V986" s="541"/>
      <c r="W986" s="542"/>
      <c r="X986" s="543" t="s">
        <v>103</v>
      </c>
      <c r="Y986" s="542" t="str">
        <f t="shared" si="114"/>
        <v/>
      </c>
      <c r="Z986" s="499" t="str">
        <f ca="1">IF(F986="","",IF(VLOOKUP(F986,PROFILE!$B$6:$L$5000,11,FALSE)&lt;&gt;"OUT",VLOOKUP(F986,PROFILE!$B$6:$L$5000,9,FALSE)-NOW(),"OUT"))</f>
        <v/>
      </c>
      <c r="AA986" s="389" t="e">
        <f t="shared" si="115"/>
        <v>#VALUE!</v>
      </c>
      <c r="AB986" s="389">
        <v>986</v>
      </c>
      <c r="AE986" s="545"/>
      <c r="AF986" s="546"/>
      <c r="AH986" s="548"/>
      <c r="AI986" s="549"/>
      <c r="AK986" s="551"/>
      <c r="AL986" s="552"/>
      <c r="AN986" s="554"/>
      <c r="AO986" s="555"/>
      <c r="AP986" s="556"/>
      <c r="AQ986" s="557"/>
      <c r="AR986" s="558"/>
      <c r="AS986" s="497" t="str">
        <f t="shared" si="116"/>
        <v/>
      </c>
      <c r="AT986" s="498" t="str">
        <f t="shared" si="117"/>
        <v/>
      </c>
      <c r="AU986" s="498" t="str">
        <f t="shared" si="118"/>
        <v/>
      </c>
      <c r="AV986" s="498" t="str">
        <f t="shared" si="119"/>
        <v/>
      </c>
      <c r="AW986" s="498" t="str">
        <f t="shared" si="120"/>
        <v/>
      </c>
    </row>
    <row r="987" spans="6:49" ht="23.25" customHeight="1" x14ac:dyDescent="0.35">
      <c r="F987" s="535"/>
      <c r="G987" s="536" t="str">
        <f>IF(F987="","",IFERROR(VLOOKUP(F987,PROFILE!$B$6:$Z$1000,24,FALSE),""))</f>
        <v/>
      </c>
      <c r="H987" s="536" t="str">
        <f>IF(F987="","",IFERROR(VLOOKUP(F987,PROFILE!$B$6:$Z$1000,25,FALSE),""))</f>
        <v/>
      </c>
      <c r="I987" s="536" t="str">
        <f>IF(F987="","",IFERROR(VLOOKUP(F987,PROFILE!$B$6:$Z$1000,23,FALSE),""))</f>
        <v/>
      </c>
      <c r="J987" s="537" t="str">
        <f>IF(F987="","",IFERROR(VLOOKUP(F987,PROFILE!$B$6:$Z$1000,17,FALSE),""))</f>
        <v/>
      </c>
      <c r="K987" s="538"/>
      <c r="L987" s="539"/>
      <c r="M987" s="540"/>
      <c r="N987" s="540"/>
      <c r="O987" s="541"/>
      <c r="P987" s="539"/>
      <c r="Q987" s="540"/>
      <c r="R987" s="540"/>
      <c r="S987" s="541"/>
      <c r="T987" s="538"/>
      <c r="U987" s="539"/>
      <c r="V987" s="541"/>
      <c r="W987" s="542"/>
      <c r="X987" s="543" t="s">
        <v>103</v>
      </c>
      <c r="Y987" s="542" t="str">
        <f t="shared" si="114"/>
        <v/>
      </c>
      <c r="Z987" s="499" t="str">
        <f ca="1">IF(F987="","",IF(VLOOKUP(F987,PROFILE!$B$6:$L$5000,11,FALSE)&lt;&gt;"OUT",VLOOKUP(F987,PROFILE!$B$6:$L$5000,9,FALSE)-NOW(),"OUT"))</f>
        <v/>
      </c>
      <c r="AA987" s="389" t="e">
        <f t="shared" si="115"/>
        <v>#VALUE!</v>
      </c>
      <c r="AB987" s="389">
        <v>987</v>
      </c>
      <c r="AE987" s="545"/>
      <c r="AF987" s="546"/>
      <c r="AH987" s="548"/>
      <c r="AI987" s="549"/>
      <c r="AK987" s="551"/>
      <c r="AL987" s="552"/>
      <c r="AN987" s="554"/>
      <c r="AO987" s="555"/>
      <c r="AP987" s="556"/>
      <c r="AQ987" s="557"/>
      <c r="AR987" s="558"/>
      <c r="AS987" s="497" t="str">
        <f t="shared" si="116"/>
        <v/>
      </c>
      <c r="AT987" s="498" t="str">
        <f t="shared" si="117"/>
        <v/>
      </c>
      <c r="AU987" s="498" t="str">
        <f t="shared" si="118"/>
        <v/>
      </c>
      <c r="AV987" s="498" t="str">
        <f t="shared" si="119"/>
        <v/>
      </c>
      <c r="AW987" s="498" t="str">
        <f t="shared" si="120"/>
        <v/>
      </c>
    </row>
    <row r="988" spans="6:49" ht="23.25" customHeight="1" x14ac:dyDescent="0.35">
      <c r="F988" s="535"/>
      <c r="G988" s="536" t="str">
        <f>IF(F988="","",IFERROR(VLOOKUP(F988,PROFILE!$B$6:$Z$1000,24,FALSE),""))</f>
        <v/>
      </c>
      <c r="H988" s="536" t="str">
        <f>IF(F988="","",IFERROR(VLOOKUP(F988,PROFILE!$B$6:$Z$1000,25,FALSE),""))</f>
        <v/>
      </c>
      <c r="I988" s="536" t="str">
        <f>IF(F988="","",IFERROR(VLOOKUP(F988,PROFILE!$B$6:$Z$1000,23,FALSE),""))</f>
        <v/>
      </c>
      <c r="J988" s="537" t="str">
        <f>IF(F988="","",IFERROR(VLOOKUP(F988,PROFILE!$B$6:$Z$1000,17,FALSE),""))</f>
        <v/>
      </c>
      <c r="K988" s="538"/>
      <c r="L988" s="539"/>
      <c r="M988" s="540"/>
      <c r="N988" s="540"/>
      <c r="O988" s="541"/>
      <c r="P988" s="539"/>
      <c r="Q988" s="540"/>
      <c r="R988" s="540"/>
      <c r="S988" s="541"/>
      <c r="T988" s="538"/>
      <c r="U988" s="539"/>
      <c r="V988" s="541"/>
      <c r="W988" s="542"/>
      <c r="X988" s="543" t="s">
        <v>103</v>
      </c>
      <c r="Y988" s="542" t="str">
        <f t="shared" si="114"/>
        <v/>
      </c>
      <c r="Z988" s="499" t="str">
        <f ca="1">IF(F988="","",IF(VLOOKUP(F988,PROFILE!$B$6:$L$5000,11,FALSE)&lt;&gt;"OUT",VLOOKUP(F988,PROFILE!$B$6:$L$5000,9,FALSE)-NOW(),"OUT"))</f>
        <v/>
      </c>
      <c r="AA988" s="389" t="e">
        <f t="shared" si="115"/>
        <v>#VALUE!</v>
      </c>
      <c r="AB988" s="389">
        <v>988</v>
      </c>
      <c r="AE988" s="545"/>
      <c r="AF988" s="546"/>
      <c r="AH988" s="548"/>
      <c r="AI988" s="549"/>
      <c r="AK988" s="551"/>
      <c r="AL988" s="552"/>
      <c r="AN988" s="554"/>
      <c r="AO988" s="555"/>
      <c r="AP988" s="556"/>
      <c r="AQ988" s="557"/>
      <c r="AR988" s="558"/>
      <c r="AS988" s="497" t="str">
        <f t="shared" si="116"/>
        <v/>
      </c>
      <c r="AT988" s="498" t="str">
        <f t="shared" si="117"/>
        <v/>
      </c>
      <c r="AU988" s="498" t="str">
        <f t="shared" si="118"/>
        <v/>
      </c>
      <c r="AV988" s="498" t="str">
        <f t="shared" si="119"/>
        <v/>
      </c>
      <c r="AW988" s="498" t="str">
        <f t="shared" si="120"/>
        <v/>
      </c>
    </row>
    <row r="989" spans="6:49" ht="23.25" customHeight="1" x14ac:dyDescent="0.35">
      <c r="F989" s="535"/>
      <c r="G989" s="536" t="str">
        <f>IF(F989="","",IFERROR(VLOOKUP(F989,PROFILE!$B$6:$Z$1000,24,FALSE),""))</f>
        <v/>
      </c>
      <c r="H989" s="536" t="str">
        <f>IF(F989="","",IFERROR(VLOOKUP(F989,PROFILE!$B$6:$Z$1000,25,FALSE),""))</f>
        <v/>
      </c>
      <c r="I989" s="536" t="str">
        <f>IF(F989="","",IFERROR(VLOOKUP(F989,PROFILE!$B$6:$Z$1000,23,FALSE),""))</f>
        <v/>
      </c>
      <c r="J989" s="537" t="str">
        <f>IF(F989="","",IFERROR(VLOOKUP(F989,PROFILE!$B$6:$Z$1000,17,FALSE),""))</f>
        <v/>
      </c>
      <c r="K989" s="538"/>
      <c r="L989" s="539"/>
      <c r="M989" s="540"/>
      <c r="N989" s="540"/>
      <c r="O989" s="541"/>
      <c r="P989" s="539"/>
      <c r="Q989" s="540"/>
      <c r="R989" s="540"/>
      <c r="S989" s="541"/>
      <c r="T989" s="538"/>
      <c r="U989" s="539"/>
      <c r="V989" s="541"/>
      <c r="W989" s="542"/>
      <c r="X989" s="543" t="s">
        <v>103</v>
      </c>
      <c r="Y989" s="542" t="str">
        <f t="shared" si="114"/>
        <v/>
      </c>
      <c r="Z989" s="499" t="str">
        <f ca="1">IF(F989="","",IF(VLOOKUP(F989,PROFILE!$B$6:$L$5000,11,FALSE)&lt;&gt;"OUT",VLOOKUP(F989,PROFILE!$B$6:$L$5000,9,FALSE)-NOW(),"OUT"))</f>
        <v/>
      </c>
      <c r="AA989" s="389" t="e">
        <f t="shared" si="115"/>
        <v>#VALUE!</v>
      </c>
      <c r="AB989" s="389">
        <v>989</v>
      </c>
      <c r="AE989" s="545"/>
      <c r="AF989" s="546"/>
      <c r="AH989" s="548"/>
      <c r="AI989" s="549"/>
      <c r="AK989" s="551"/>
      <c r="AL989" s="552"/>
      <c r="AN989" s="554"/>
      <c r="AO989" s="555"/>
      <c r="AP989" s="556"/>
      <c r="AQ989" s="557"/>
      <c r="AR989" s="558"/>
      <c r="AS989" s="497" t="str">
        <f t="shared" si="116"/>
        <v/>
      </c>
      <c r="AT989" s="498" t="str">
        <f t="shared" si="117"/>
        <v/>
      </c>
      <c r="AU989" s="498" t="str">
        <f t="shared" si="118"/>
        <v/>
      </c>
      <c r="AV989" s="498" t="str">
        <f t="shared" si="119"/>
        <v/>
      </c>
      <c r="AW989" s="498" t="str">
        <f t="shared" si="120"/>
        <v/>
      </c>
    </row>
    <row r="990" spans="6:49" ht="23.25" customHeight="1" x14ac:dyDescent="0.35">
      <c r="F990" s="535"/>
      <c r="G990" s="536" t="str">
        <f>IF(F990="","",IFERROR(VLOOKUP(F990,PROFILE!$B$6:$Z$1000,24,FALSE),""))</f>
        <v/>
      </c>
      <c r="H990" s="536" t="str">
        <f>IF(F990="","",IFERROR(VLOOKUP(F990,PROFILE!$B$6:$Z$1000,25,FALSE),""))</f>
        <v/>
      </c>
      <c r="I990" s="536" t="str">
        <f>IF(F990="","",IFERROR(VLOOKUP(F990,PROFILE!$B$6:$Z$1000,23,FALSE),""))</f>
        <v/>
      </c>
      <c r="J990" s="537" t="str">
        <f>IF(F990="","",IFERROR(VLOOKUP(F990,PROFILE!$B$6:$Z$1000,17,FALSE),""))</f>
        <v/>
      </c>
      <c r="K990" s="538"/>
      <c r="L990" s="539"/>
      <c r="M990" s="540"/>
      <c r="N990" s="540"/>
      <c r="O990" s="541"/>
      <c r="P990" s="539"/>
      <c r="Q990" s="540"/>
      <c r="R990" s="540"/>
      <c r="S990" s="541"/>
      <c r="T990" s="538"/>
      <c r="U990" s="539"/>
      <c r="V990" s="541"/>
      <c r="W990" s="542"/>
      <c r="X990" s="543" t="s">
        <v>103</v>
      </c>
      <c r="Y990" s="542" t="str">
        <f t="shared" si="114"/>
        <v/>
      </c>
      <c r="Z990" s="499" t="str">
        <f ca="1">IF(F990="","",IF(VLOOKUP(F990,PROFILE!$B$6:$L$5000,11,FALSE)&lt;&gt;"OUT",VLOOKUP(F990,PROFILE!$B$6:$L$5000,9,FALSE)-NOW(),"OUT"))</f>
        <v/>
      </c>
      <c r="AA990" s="389" t="e">
        <f t="shared" si="115"/>
        <v>#VALUE!</v>
      </c>
      <c r="AB990" s="389">
        <v>990</v>
      </c>
      <c r="AE990" s="545"/>
      <c r="AF990" s="546"/>
      <c r="AH990" s="548"/>
      <c r="AI990" s="549"/>
      <c r="AK990" s="551"/>
      <c r="AL990" s="552"/>
      <c r="AN990" s="554"/>
      <c r="AO990" s="555"/>
      <c r="AP990" s="556"/>
      <c r="AQ990" s="557"/>
      <c r="AR990" s="558"/>
      <c r="AS990" s="497" t="str">
        <f t="shared" si="116"/>
        <v/>
      </c>
      <c r="AT990" s="498" t="str">
        <f t="shared" si="117"/>
        <v/>
      </c>
      <c r="AU990" s="498" t="str">
        <f t="shared" si="118"/>
        <v/>
      </c>
      <c r="AV990" s="498" t="str">
        <f t="shared" si="119"/>
        <v/>
      </c>
      <c r="AW990" s="498" t="str">
        <f t="shared" si="120"/>
        <v/>
      </c>
    </row>
    <row r="991" spans="6:49" ht="23.25" customHeight="1" x14ac:dyDescent="0.35">
      <c r="F991" s="535"/>
      <c r="G991" s="536" t="str">
        <f>IF(F991="","",IFERROR(VLOOKUP(F991,PROFILE!$B$6:$Z$1000,24,FALSE),""))</f>
        <v/>
      </c>
      <c r="H991" s="536" t="str">
        <f>IF(F991="","",IFERROR(VLOOKUP(F991,PROFILE!$B$6:$Z$1000,25,FALSE),""))</f>
        <v/>
      </c>
      <c r="I991" s="536" t="str">
        <f>IF(F991="","",IFERROR(VLOOKUP(F991,PROFILE!$B$6:$Z$1000,23,FALSE),""))</f>
        <v/>
      </c>
      <c r="J991" s="537" t="str">
        <f>IF(F991="","",IFERROR(VLOOKUP(F991,PROFILE!$B$6:$Z$1000,17,FALSE),""))</f>
        <v/>
      </c>
      <c r="K991" s="538"/>
      <c r="L991" s="539"/>
      <c r="M991" s="540"/>
      <c r="N991" s="540"/>
      <c r="O991" s="541"/>
      <c r="P991" s="539"/>
      <c r="Q991" s="540"/>
      <c r="R991" s="540"/>
      <c r="S991" s="541"/>
      <c r="T991" s="538"/>
      <c r="U991" s="539"/>
      <c r="V991" s="541"/>
      <c r="W991" s="542"/>
      <c r="X991" s="543" t="s">
        <v>103</v>
      </c>
      <c r="Y991" s="542" t="str">
        <f t="shared" si="114"/>
        <v/>
      </c>
      <c r="Z991" s="499" t="str">
        <f ca="1">IF(F991="","",IF(VLOOKUP(F991,PROFILE!$B$6:$L$5000,11,FALSE)&lt;&gt;"OUT",VLOOKUP(F991,PROFILE!$B$6:$L$5000,9,FALSE)-NOW(),"OUT"))</f>
        <v/>
      </c>
      <c r="AA991" s="389" t="e">
        <f t="shared" si="115"/>
        <v>#VALUE!</v>
      </c>
      <c r="AB991" s="389">
        <v>991</v>
      </c>
      <c r="AE991" s="545"/>
      <c r="AF991" s="546"/>
      <c r="AH991" s="548"/>
      <c r="AI991" s="549"/>
      <c r="AK991" s="551"/>
      <c r="AL991" s="552"/>
      <c r="AN991" s="554"/>
      <c r="AO991" s="555"/>
      <c r="AP991" s="556"/>
      <c r="AQ991" s="557"/>
      <c r="AR991" s="558"/>
      <c r="AS991" s="497" t="str">
        <f t="shared" si="116"/>
        <v/>
      </c>
      <c r="AT991" s="498" t="str">
        <f t="shared" si="117"/>
        <v/>
      </c>
      <c r="AU991" s="498" t="str">
        <f t="shared" si="118"/>
        <v/>
      </c>
      <c r="AV991" s="498" t="str">
        <f t="shared" si="119"/>
        <v/>
      </c>
      <c r="AW991" s="498" t="str">
        <f t="shared" si="120"/>
        <v/>
      </c>
    </row>
    <row r="992" spans="6:49" ht="23.25" customHeight="1" x14ac:dyDescent="0.35">
      <c r="F992" s="535"/>
      <c r="G992" s="536" t="str">
        <f>IF(F992="","",IFERROR(VLOOKUP(F992,PROFILE!$B$6:$Z$1000,24,FALSE),""))</f>
        <v/>
      </c>
      <c r="H992" s="536" t="str">
        <f>IF(F992="","",IFERROR(VLOOKUP(F992,PROFILE!$B$6:$Z$1000,25,FALSE),""))</f>
        <v/>
      </c>
      <c r="I992" s="536" t="str">
        <f>IF(F992="","",IFERROR(VLOOKUP(F992,PROFILE!$B$6:$Z$1000,23,FALSE),""))</f>
        <v/>
      </c>
      <c r="J992" s="537" t="str">
        <f>IF(F992="","",IFERROR(VLOOKUP(F992,PROFILE!$B$6:$Z$1000,17,FALSE),""))</f>
        <v/>
      </c>
      <c r="K992" s="538"/>
      <c r="L992" s="539"/>
      <c r="M992" s="540"/>
      <c r="N992" s="540"/>
      <c r="O992" s="541"/>
      <c r="P992" s="539"/>
      <c r="Q992" s="540"/>
      <c r="R992" s="540"/>
      <c r="S992" s="541"/>
      <c r="T992" s="538"/>
      <c r="U992" s="539"/>
      <c r="V992" s="541"/>
      <c r="W992" s="542"/>
      <c r="X992" s="543" t="s">
        <v>103</v>
      </c>
      <c r="Y992" s="542" t="str">
        <f t="shared" si="114"/>
        <v/>
      </c>
      <c r="Z992" s="499" t="str">
        <f ca="1">IF(F992="","",IF(VLOOKUP(F992,PROFILE!$B$6:$L$5000,11,FALSE)&lt;&gt;"OUT",VLOOKUP(F992,PROFILE!$B$6:$L$5000,9,FALSE)-NOW(),"OUT"))</f>
        <v/>
      </c>
      <c r="AA992" s="389" t="e">
        <f t="shared" si="115"/>
        <v>#VALUE!</v>
      </c>
      <c r="AB992" s="389">
        <v>992</v>
      </c>
      <c r="AE992" s="545"/>
      <c r="AF992" s="546"/>
      <c r="AH992" s="548"/>
      <c r="AI992" s="549"/>
      <c r="AK992" s="551"/>
      <c r="AL992" s="552"/>
      <c r="AN992" s="554"/>
      <c r="AO992" s="555"/>
      <c r="AP992" s="556"/>
      <c r="AQ992" s="557"/>
      <c r="AR992" s="558"/>
      <c r="AS992" s="497" t="str">
        <f t="shared" si="116"/>
        <v/>
      </c>
      <c r="AT992" s="498" t="str">
        <f t="shared" si="117"/>
        <v/>
      </c>
      <c r="AU992" s="498" t="str">
        <f t="shared" si="118"/>
        <v/>
      </c>
      <c r="AV992" s="498" t="str">
        <f t="shared" si="119"/>
        <v/>
      </c>
      <c r="AW992" s="498" t="str">
        <f t="shared" si="120"/>
        <v/>
      </c>
    </row>
    <row r="993" spans="6:49" ht="23.25" customHeight="1" x14ac:dyDescent="0.35">
      <c r="F993" s="535"/>
      <c r="G993" s="536" t="str">
        <f>IF(F993="","",IFERROR(VLOOKUP(F993,PROFILE!$B$6:$Z$1000,24,FALSE),""))</f>
        <v/>
      </c>
      <c r="H993" s="536" t="str">
        <f>IF(F993="","",IFERROR(VLOOKUP(F993,PROFILE!$B$6:$Z$1000,25,FALSE),""))</f>
        <v/>
      </c>
      <c r="I993" s="536" t="str">
        <f>IF(F993="","",IFERROR(VLOOKUP(F993,PROFILE!$B$6:$Z$1000,23,FALSE),""))</f>
        <v/>
      </c>
      <c r="J993" s="537" t="str">
        <f>IF(F993="","",IFERROR(VLOOKUP(F993,PROFILE!$B$6:$Z$1000,17,FALSE),""))</f>
        <v/>
      </c>
      <c r="K993" s="538"/>
      <c r="L993" s="539"/>
      <c r="M993" s="540"/>
      <c r="N993" s="540"/>
      <c r="O993" s="541"/>
      <c r="P993" s="539"/>
      <c r="Q993" s="540"/>
      <c r="R993" s="540"/>
      <c r="S993" s="541"/>
      <c r="T993" s="538"/>
      <c r="U993" s="539"/>
      <c r="V993" s="541"/>
      <c r="W993" s="542"/>
      <c r="X993" s="543" t="s">
        <v>103</v>
      </c>
      <c r="Y993" s="542" t="str">
        <f t="shared" si="114"/>
        <v/>
      </c>
      <c r="Z993" s="499" t="str">
        <f ca="1">IF(F993="","",IF(VLOOKUP(F993,PROFILE!$B$6:$L$5000,11,FALSE)&lt;&gt;"OUT",VLOOKUP(F993,PROFILE!$B$6:$L$5000,9,FALSE)-NOW(),"OUT"))</f>
        <v/>
      </c>
      <c r="AA993" s="389" t="e">
        <f t="shared" si="115"/>
        <v>#VALUE!</v>
      </c>
      <c r="AB993" s="389">
        <v>993</v>
      </c>
      <c r="AE993" s="545"/>
      <c r="AF993" s="546"/>
      <c r="AH993" s="548"/>
      <c r="AI993" s="549"/>
      <c r="AK993" s="551"/>
      <c r="AL993" s="552"/>
      <c r="AN993" s="554"/>
      <c r="AO993" s="555"/>
      <c r="AP993" s="556"/>
      <c r="AQ993" s="557"/>
      <c r="AR993" s="558"/>
      <c r="AS993" s="497" t="str">
        <f t="shared" si="116"/>
        <v/>
      </c>
      <c r="AT993" s="498" t="str">
        <f t="shared" si="117"/>
        <v/>
      </c>
      <c r="AU993" s="498" t="str">
        <f t="shared" si="118"/>
        <v/>
      </c>
      <c r="AV993" s="498" t="str">
        <f t="shared" si="119"/>
        <v/>
      </c>
      <c r="AW993" s="498" t="str">
        <f t="shared" si="120"/>
        <v/>
      </c>
    </row>
    <row r="994" spans="6:49" ht="23.25" customHeight="1" x14ac:dyDescent="0.35">
      <c r="F994" s="535"/>
      <c r="G994" s="536" t="str">
        <f>IF(F994="","",IFERROR(VLOOKUP(F994,PROFILE!$B$6:$Z$1000,24,FALSE),""))</f>
        <v/>
      </c>
      <c r="H994" s="536" t="str">
        <f>IF(F994="","",IFERROR(VLOOKUP(F994,PROFILE!$B$6:$Z$1000,25,FALSE),""))</f>
        <v/>
      </c>
      <c r="I994" s="536" t="str">
        <f>IF(F994="","",IFERROR(VLOOKUP(F994,PROFILE!$B$6:$Z$1000,23,FALSE),""))</f>
        <v/>
      </c>
      <c r="J994" s="537" t="str">
        <f>IF(F994="","",IFERROR(VLOOKUP(F994,PROFILE!$B$6:$Z$1000,17,FALSE),""))</f>
        <v/>
      </c>
      <c r="K994" s="538"/>
      <c r="L994" s="539"/>
      <c r="M994" s="540"/>
      <c r="N994" s="540"/>
      <c r="O994" s="541"/>
      <c r="P994" s="539"/>
      <c r="Q994" s="540"/>
      <c r="R994" s="540"/>
      <c r="S994" s="541"/>
      <c r="T994" s="538"/>
      <c r="U994" s="539"/>
      <c r="V994" s="541"/>
      <c r="W994" s="542"/>
      <c r="X994" s="543" t="s">
        <v>103</v>
      </c>
      <c r="Y994" s="542" t="str">
        <f t="shared" si="114"/>
        <v/>
      </c>
      <c r="Z994" s="499" t="str">
        <f ca="1">IF(F994="","",IF(VLOOKUP(F994,PROFILE!$B$6:$L$5000,11,FALSE)&lt;&gt;"OUT",VLOOKUP(F994,PROFILE!$B$6:$L$5000,9,FALSE)-NOW(),"OUT"))</f>
        <v/>
      </c>
      <c r="AA994" s="389" t="e">
        <f t="shared" si="115"/>
        <v>#VALUE!</v>
      </c>
      <c r="AB994" s="389">
        <v>994</v>
      </c>
      <c r="AE994" s="545"/>
      <c r="AF994" s="546"/>
      <c r="AH994" s="548"/>
      <c r="AI994" s="549"/>
      <c r="AK994" s="551"/>
      <c r="AL994" s="552"/>
      <c r="AN994" s="554"/>
      <c r="AO994" s="555"/>
      <c r="AP994" s="556"/>
      <c r="AQ994" s="557"/>
      <c r="AR994" s="558"/>
      <c r="AS994" s="497" t="str">
        <f t="shared" si="116"/>
        <v/>
      </c>
      <c r="AT994" s="498" t="str">
        <f t="shared" si="117"/>
        <v/>
      </c>
      <c r="AU994" s="498" t="str">
        <f t="shared" si="118"/>
        <v/>
      </c>
      <c r="AV994" s="498" t="str">
        <f t="shared" si="119"/>
        <v/>
      </c>
      <c r="AW994" s="498" t="str">
        <f t="shared" si="120"/>
        <v/>
      </c>
    </row>
    <row r="995" spans="6:49" ht="23.25" customHeight="1" x14ac:dyDescent="0.35">
      <c r="F995" s="535"/>
      <c r="G995" s="536" t="str">
        <f>IF(F995="","",IFERROR(VLOOKUP(F995,PROFILE!$B$6:$Z$1000,24,FALSE),""))</f>
        <v/>
      </c>
      <c r="H995" s="536" t="str">
        <f>IF(F995="","",IFERROR(VLOOKUP(F995,PROFILE!$B$6:$Z$1000,25,FALSE),""))</f>
        <v/>
      </c>
      <c r="I995" s="536" t="str">
        <f>IF(F995="","",IFERROR(VLOOKUP(F995,PROFILE!$B$6:$Z$1000,23,FALSE),""))</f>
        <v/>
      </c>
      <c r="J995" s="537" t="str">
        <f>IF(F995="","",IFERROR(VLOOKUP(F995,PROFILE!$B$6:$Z$1000,17,FALSE),""))</f>
        <v/>
      </c>
      <c r="K995" s="538"/>
      <c r="L995" s="539"/>
      <c r="M995" s="540"/>
      <c r="N995" s="540"/>
      <c r="O995" s="541"/>
      <c r="P995" s="539"/>
      <c r="Q995" s="540"/>
      <c r="R995" s="540"/>
      <c r="S995" s="541"/>
      <c r="T995" s="538"/>
      <c r="U995" s="539"/>
      <c r="V995" s="541"/>
      <c r="W995" s="542"/>
      <c r="X995" s="543" t="s">
        <v>103</v>
      </c>
      <c r="Y995" s="542" t="str">
        <f t="shared" si="114"/>
        <v/>
      </c>
      <c r="Z995" s="499" t="str">
        <f ca="1">IF(F995="","",IF(VLOOKUP(F995,PROFILE!$B$6:$L$5000,11,FALSE)&lt;&gt;"OUT",VLOOKUP(F995,PROFILE!$B$6:$L$5000,9,FALSE)-NOW(),"OUT"))</f>
        <v/>
      </c>
      <c r="AA995" s="389" t="e">
        <f t="shared" si="115"/>
        <v>#VALUE!</v>
      </c>
      <c r="AB995" s="389">
        <v>995</v>
      </c>
      <c r="AE995" s="545"/>
      <c r="AF995" s="546"/>
      <c r="AH995" s="548"/>
      <c r="AI995" s="549"/>
      <c r="AK995" s="551"/>
      <c r="AL995" s="552"/>
      <c r="AN995" s="554"/>
      <c r="AO995" s="555"/>
      <c r="AP995" s="556"/>
      <c r="AQ995" s="557"/>
      <c r="AR995" s="558"/>
      <c r="AS995" s="497" t="str">
        <f t="shared" si="116"/>
        <v/>
      </c>
      <c r="AT995" s="498" t="str">
        <f t="shared" si="117"/>
        <v/>
      </c>
      <c r="AU995" s="498" t="str">
        <f t="shared" si="118"/>
        <v/>
      </c>
      <c r="AV995" s="498" t="str">
        <f t="shared" si="119"/>
        <v/>
      </c>
      <c r="AW995" s="498" t="str">
        <f t="shared" si="120"/>
        <v/>
      </c>
    </row>
    <row r="996" spans="6:49" ht="23.25" customHeight="1" x14ac:dyDescent="0.35">
      <c r="F996" s="535"/>
      <c r="G996" s="536" t="str">
        <f>IF(F996="","",IFERROR(VLOOKUP(F996,PROFILE!$B$6:$Z$1000,24,FALSE),""))</f>
        <v/>
      </c>
      <c r="H996" s="536" t="str">
        <f>IF(F996="","",IFERROR(VLOOKUP(F996,PROFILE!$B$6:$Z$1000,25,FALSE),""))</f>
        <v/>
      </c>
      <c r="I996" s="536" t="str">
        <f>IF(F996="","",IFERROR(VLOOKUP(F996,PROFILE!$B$6:$Z$1000,23,FALSE),""))</f>
        <v/>
      </c>
      <c r="J996" s="537" t="str">
        <f>IF(F996="","",IFERROR(VLOOKUP(F996,PROFILE!$B$6:$Z$1000,17,FALSE),""))</f>
        <v/>
      </c>
      <c r="K996" s="538"/>
      <c r="L996" s="539"/>
      <c r="M996" s="540"/>
      <c r="N996" s="540"/>
      <c r="O996" s="541"/>
      <c r="P996" s="539"/>
      <c r="Q996" s="540"/>
      <c r="R996" s="540"/>
      <c r="S996" s="541"/>
      <c r="T996" s="538"/>
      <c r="U996" s="539"/>
      <c r="V996" s="541"/>
      <c r="W996" s="542"/>
      <c r="X996" s="543" t="s">
        <v>103</v>
      </c>
      <c r="Y996" s="542" t="str">
        <f t="shared" si="114"/>
        <v/>
      </c>
      <c r="Z996" s="499" t="str">
        <f ca="1">IF(F996="","",IF(VLOOKUP(F996,PROFILE!$B$6:$L$5000,11,FALSE)&lt;&gt;"OUT",VLOOKUP(F996,PROFILE!$B$6:$L$5000,9,FALSE)-NOW(),"OUT"))</f>
        <v/>
      </c>
      <c r="AA996" s="389" t="e">
        <f t="shared" si="115"/>
        <v>#VALUE!</v>
      </c>
      <c r="AB996" s="389">
        <v>996</v>
      </c>
      <c r="AE996" s="545"/>
      <c r="AF996" s="546"/>
      <c r="AH996" s="548"/>
      <c r="AI996" s="549"/>
      <c r="AK996" s="551"/>
      <c r="AL996" s="552"/>
      <c r="AN996" s="554"/>
      <c r="AO996" s="555"/>
      <c r="AP996" s="556"/>
      <c r="AQ996" s="557"/>
      <c r="AR996" s="558"/>
      <c r="AS996" s="497" t="str">
        <f t="shared" si="116"/>
        <v/>
      </c>
      <c r="AT996" s="498" t="str">
        <f t="shared" si="117"/>
        <v/>
      </c>
      <c r="AU996" s="498" t="str">
        <f t="shared" si="118"/>
        <v/>
      </c>
      <c r="AV996" s="498" t="str">
        <f t="shared" si="119"/>
        <v/>
      </c>
      <c r="AW996" s="498" t="str">
        <f t="shared" si="120"/>
        <v/>
      </c>
    </row>
    <row r="997" spans="6:49" ht="23.25" customHeight="1" x14ac:dyDescent="0.35">
      <c r="F997" s="535"/>
      <c r="G997" s="536" t="str">
        <f>IF(F997="","",IFERROR(VLOOKUP(F997,PROFILE!$B$6:$Z$1000,24,FALSE),""))</f>
        <v/>
      </c>
      <c r="H997" s="536" t="str">
        <f>IF(F997="","",IFERROR(VLOOKUP(F997,PROFILE!$B$6:$Z$1000,25,FALSE),""))</f>
        <v/>
      </c>
      <c r="I997" s="536" t="str">
        <f>IF(F997="","",IFERROR(VLOOKUP(F997,PROFILE!$B$6:$Z$1000,23,FALSE),""))</f>
        <v/>
      </c>
      <c r="J997" s="537" t="str">
        <f>IF(F997="","",IFERROR(VLOOKUP(F997,PROFILE!$B$6:$Z$1000,17,FALSE),""))</f>
        <v/>
      </c>
      <c r="K997" s="538"/>
      <c r="L997" s="539"/>
      <c r="M997" s="540"/>
      <c r="N997" s="540"/>
      <c r="O997" s="541"/>
      <c r="P997" s="539"/>
      <c r="Q997" s="540"/>
      <c r="R997" s="540"/>
      <c r="S997" s="541"/>
      <c r="T997" s="538"/>
      <c r="U997" s="539"/>
      <c r="V997" s="541"/>
      <c r="W997" s="542"/>
      <c r="X997" s="543" t="s">
        <v>103</v>
      </c>
      <c r="Y997" s="542" t="str">
        <f t="shared" si="114"/>
        <v/>
      </c>
      <c r="Z997" s="499" t="str">
        <f ca="1">IF(F997="","",IF(VLOOKUP(F997,PROFILE!$B$6:$L$5000,11,FALSE)&lt;&gt;"OUT",VLOOKUP(F997,PROFILE!$B$6:$L$5000,9,FALSE)-NOW(),"OUT"))</f>
        <v/>
      </c>
      <c r="AA997" s="389" t="e">
        <f t="shared" si="115"/>
        <v>#VALUE!</v>
      </c>
      <c r="AB997" s="389">
        <v>997</v>
      </c>
      <c r="AE997" s="545"/>
      <c r="AF997" s="546"/>
      <c r="AH997" s="548"/>
      <c r="AI997" s="549"/>
      <c r="AK997" s="551"/>
      <c r="AL997" s="552"/>
      <c r="AN997" s="554"/>
      <c r="AO997" s="555"/>
      <c r="AP997" s="556"/>
      <c r="AQ997" s="557"/>
      <c r="AR997" s="558"/>
      <c r="AS997" s="497" t="str">
        <f t="shared" si="116"/>
        <v/>
      </c>
      <c r="AT997" s="498" t="str">
        <f t="shared" si="117"/>
        <v/>
      </c>
      <c r="AU997" s="498" t="str">
        <f t="shared" si="118"/>
        <v/>
      </c>
      <c r="AV997" s="498" t="str">
        <f t="shared" si="119"/>
        <v/>
      </c>
      <c r="AW997" s="498" t="str">
        <f t="shared" si="120"/>
        <v/>
      </c>
    </row>
    <row r="998" spans="6:49" s="580" customFormat="1" ht="23.25" customHeight="1" x14ac:dyDescent="0.35">
      <c r="F998" s="535"/>
      <c r="G998" s="536" t="str">
        <f>IF(F998="","",IFERROR(VLOOKUP(F998,PROFILE!$B$6:$Z$1000,24,FALSE),""))</f>
        <v/>
      </c>
      <c r="H998" s="536" t="str">
        <f>IF(F998="","",IFERROR(VLOOKUP(F998,PROFILE!$B$6:$Z$1000,25,FALSE),""))</f>
        <v/>
      </c>
      <c r="I998" s="536" t="str">
        <f>IF(F998="","",IFERROR(VLOOKUP(F998,PROFILE!$B$6:$Z$1000,23,FALSE),""))</f>
        <v/>
      </c>
      <c r="J998" s="537" t="str">
        <f>IF(F998="","",IFERROR(VLOOKUP(F998,PROFILE!$B$6:$Z$1000,17,FALSE),""))</f>
        <v/>
      </c>
      <c r="K998" s="538"/>
      <c r="L998" s="539"/>
      <c r="M998" s="540"/>
      <c r="N998" s="540"/>
      <c r="O998" s="541"/>
      <c r="P998" s="539"/>
      <c r="Q998" s="540"/>
      <c r="R998" s="540"/>
      <c r="S998" s="541"/>
      <c r="T998" s="538"/>
      <c r="U998" s="539"/>
      <c r="V998" s="541"/>
      <c r="W998" s="542"/>
      <c r="X998" s="543" t="s">
        <v>103</v>
      </c>
      <c r="Y998" s="542" t="str">
        <f t="shared" si="114"/>
        <v/>
      </c>
      <c r="Z998" s="499" t="str">
        <f ca="1">IF(F998="","",IF(VLOOKUP(F998,PROFILE!$B$6:$L$5000,11,FALSE)&lt;&gt;"OUT",VLOOKUP(F998,PROFILE!$B$6:$L$5000,9,FALSE)-NOW(),"OUT"))</f>
        <v/>
      </c>
      <c r="AA998" s="389" t="e">
        <f t="shared" si="115"/>
        <v>#VALUE!</v>
      </c>
      <c r="AB998" s="389">
        <v>998</v>
      </c>
      <c r="AC998" s="389"/>
      <c r="AD998" s="544"/>
      <c r="AE998" s="545"/>
      <c r="AF998" s="546"/>
      <c r="AG998" s="547"/>
      <c r="AH998" s="548"/>
      <c r="AI998" s="549"/>
      <c r="AJ998" s="550"/>
      <c r="AK998" s="551"/>
      <c r="AL998" s="552"/>
      <c r="AM998" s="553"/>
      <c r="AN998" s="554"/>
      <c r="AO998" s="555"/>
      <c r="AP998" s="556"/>
      <c r="AQ998" s="557"/>
      <c r="AR998" s="558"/>
      <c r="AS998" s="497" t="str">
        <f t="shared" si="116"/>
        <v/>
      </c>
      <c r="AT998" s="498" t="str">
        <f t="shared" si="117"/>
        <v/>
      </c>
      <c r="AU998" s="498" t="str">
        <f t="shared" si="118"/>
        <v/>
      </c>
      <c r="AV998" s="498" t="str">
        <f t="shared" si="119"/>
        <v/>
      </c>
      <c r="AW998" s="498" t="str">
        <f t="shared" si="120"/>
        <v/>
      </c>
    </row>
    <row r="999" spans="6:49" s="580" customFormat="1" ht="23.25" customHeight="1" x14ac:dyDescent="0.35">
      <c r="F999" s="535"/>
      <c r="G999" s="536" t="str">
        <f>IF(F999="","",IFERROR(VLOOKUP(F999,PROFILE!$B$6:$Z$1000,24,FALSE),""))</f>
        <v/>
      </c>
      <c r="H999" s="536" t="str">
        <f>IF(F999="","",IFERROR(VLOOKUP(F999,PROFILE!$B$6:$Z$1000,25,FALSE),""))</f>
        <v/>
      </c>
      <c r="I999" s="536" t="str">
        <f>IF(F999="","",IFERROR(VLOOKUP(F999,PROFILE!$B$6:$Z$1000,23,FALSE),""))</f>
        <v/>
      </c>
      <c r="J999" s="537" t="str">
        <f>IF(F999="","",IFERROR(VLOOKUP(F999,PROFILE!$B$6:$Z$1000,17,FALSE),""))</f>
        <v/>
      </c>
      <c r="K999" s="538"/>
      <c r="L999" s="539"/>
      <c r="M999" s="540"/>
      <c r="N999" s="540"/>
      <c r="O999" s="541"/>
      <c r="P999" s="539"/>
      <c r="Q999" s="540"/>
      <c r="R999" s="540"/>
      <c r="S999" s="541"/>
      <c r="T999" s="538"/>
      <c r="U999" s="539"/>
      <c r="V999" s="541"/>
      <c r="W999" s="542"/>
      <c r="X999" s="543" t="s">
        <v>103</v>
      </c>
      <c r="Y999" s="542" t="str">
        <f t="shared" si="114"/>
        <v/>
      </c>
      <c r="Z999" s="499" t="str">
        <f ca="1">IF(F999="","",IF(VLOOKUP(F999,PROFILE!$B$6:$L$5000,11,FALSE)&lt;&gt;"OUT",VLOOKUP(F999,PROFILE!$B$6:$L$5000,9,FALSE)-NOW(),"OUT"))</f>
        <v/>
      </c>
      <c r="AA999" s="389" t="e">
        <f t="shared" si="115"/>
        <v>#VALUE!</v>
      </c>
      <c r="AB999" s="389">
        <v>999</v>
      </c>
      <c r="AC999" s="389"/>
      <c r="AD999" s="544"/>
      <c r="AE999" s="545"/>
      <c r="AF999" s="546"/>
      <c r="AG999" s="547"/>
      <c r="AH999" s="548"/>
      <c r="AI999" s="549"/>
      <c r="AJ999" s="550"/>
      <c r="AK999" s="551"/>
      <c r="AL999" s="552"/>
      <c r="AM999" s="553"/>
      <c r="AN999" s="554"/>
      <c r="AO999" s="555"/>
      <c r="AP999" s="556"/>
      <c r="AQ999" s="557"/>
      <c r="AR999" s="558"/>
      <c r="AS999" s="497" t="str">
        <f t="shared" si="116"/>
        <v/>
      </c>
      <c r="AT999" s="498" t="str">
        <f t="shared" si="117"/>
        <v/>
      </c>
      <c r="AU999" s="498" t="str">
        <f t="shared" si="118"/>
        <v/>
      </c>
      <c r="AV999" s="498" t="str">
        <f t="shared" si="119"/>
        <v/>
      </c>
      <c r="AW999" s="498" t="str">
        <f t="shared" si="120"/>
        <v/>
      </c>
    </row>
    <row r="1000" spans="6:49" s="580" customFormat="1" ht="23.25" customHeight="1" x14ac:dyDescent="0.35">
      <c r="F1000" s="535"/>
      <c r="G1000" s="536" t="str">
        <f>IF(F1000="","",IFERROR(VLOOKUP(F1000,PROFILE!$B$6:$Z$1000,24,FALSE),""))</f>
        <v/>
      </c>
      <c r="H1000" s="536" t="str">
        <f>IF(F1000="","",IFERROR(VLOOKUP(F1000,PROFILE!$B$6:$Z$1000,25,FALSE),""))</f>
        <v/>
      </c>
      <c r="I1000" s="536" t="str">
        <f>IF(F1000="","",IFERROR(VLOOKUP(F1000,PROFILE!$B$6:$Z$1000,23,FALSE),""))</f>
        <v/>
      </c>
      <c r="J1000" s="537" t="str">
        <f>IF(F1000="","",IFERROR(VLOOKUP(F1000,PROFILE!$B$6:$Z$1000,17,FALSE),""))</f>
        <v/>
      </c>
      <c r="K1000" s="538"/>
      <c r="L1000" s="539"/>
      <c r="M1000" s="540"/>
      <c r="N1000" s="540"/>
      <c r="O1000" s="541"/>
      <c r="P1000" s="539"/>
      <c r="Q1000" s="540"/>
      <c r="R1000" s="540"/>
      <c r="S1000" s="541"/>
      <c r="T1000" s="538"/>
      <c r="U1000" s="539"/>
      <c r="V1000" s="541"/>
      <c r="W1000" s="542"/>
      <c r="X1000" s="543" t="s">
        <v>103</v>
      </c>
      <c r="Y1000" s="542" t="str">
        <f t="shared" si="114"/>
        <v/>
      </c>
      <c r="Z1000" s="499" t="str">
        <f ca="1">IF(F1000="","",IF(VLOOKUP(F1000,PROFILE!$B$6:$L$5000,11,FALSE)&lt;&gt;"OUT",VLOOKUP(F1000,PROFILE!$B$6:$L$5000,9,FALSE)-NOW(),"OUT"))</f>
        <v/>
      </c>
      <c r="AA1000" s="389" t="e">
        <f t="shared" si="115"/>
        <v>#VALUE!</v>
      </c>
      <c r="AB1000" s="389">
        <v>1000</v>
      </c>
      <c r="AC1000" s="389"/>
      <c r="AD1000" s="544"/>
      <c r="AE1000" s="545"/>
      <c r="AF1000" s="546"/>
      <c r="AG1000" s="547"/>
      <c r="AH1000" s="548"/>
      <c r="AI1000" s="549"/>
      <c r="AJ1000" s="550"/>
      <c r="AK1000" s="551"/>
      <c r="AL1000" s="552"/>
      <c r="AM1000" s="553"/>
      <c r="AN1000" s="554"/>
      <c r="AO1000" s="555"/>
      <c r="AP1000" s="556"/>
      <c r="AQ1000" s="557"/>
      <c r="AR1000" s="558"/>
      <c r="AS1000" s="497" t="str">
        <f t="shared" si="116"/>
        <v/>
      </c>
      <c r="AT1000" s="498" t="str">
        <f t="shared" si="117"/>
        <v/>
      </c>
      <c r="AU1000" s="498" t="str">
        <f t="shared" si="118"/>
        <v/>
      </c>
      <c r="AV1000" s="498" t="str">
        <f t="shared" si="119"/>
        <v/>
      </c>
      <c r="AW1000" s="498" t="str">
        <f t="shared" si="120"/>
        <v/>
      </c>
    </row>
    <row r="1001" spans="6:49" s="581" customFormat="1" ht="15" customHeight="1" x14ac:dyDescent="0.35">
      <c r="X1001" s="582"/>
      <c r="Y1001" s="583"/>
      <c r="Z1001" s="584"/>
      <c r="AD1001" s="585"/>
      <c r="AE1001" s="586"/>
      <c r="AF1001" s="587"/>
      <c r="AG1001" s="588"/>
      <c r="AH1001" s="588"/>
      <c r="AI1001" s="588"/>
      <c r="AJ1001" s="589"/>
      <c r="AK1001" s="590"/>
      <c r="AL1001" s="591"/>
      <c r="AM1001" s="592"/>
      <c r="AN1001" s="593"/>
      <c r="AO1001" s="594"/>
      <c r="AP1001" s="595"/>
      <c r="AQ1001" s="595"/>
      <c r="AR1001" s="596"/>
    </row>
    <row r="1002" spans="6:49" s="581" customFormat="1" ht="15" customHeight="1" x14ac:dyDescent="0.35">
      <c r="X1002" s="582"/>
      <c r="Y1002" s="583"/>
      <c r="AD1002" s="585"/>
      <c r="AE1002" s="586"/>
      <c r="AF1002" s="587"/>
      <c r="AG1002" s="588"/>
      <c r="AH1002" s="588"/>
      <c r="AI1002" s="588"/>
      <c r="AJ1002" s="589"/>
      <c r="AK1002" s="590"/>
      <c r="AL1002" s="591"/>
      <c r="AM1002" s="592"/>
      <c r="AN1002" s="593"/>
      <c r="AO1002" s="594"/>
      <c r="AP1002" s="595"/>
      <c r="AQ1002" s="595"/>
      <c r="AR1002" s="596"/>
    </row>
    <row r="1003" spans="6:49" s="581" customFormat="1" ht="15" customHeight="1" x14ac:dyDescent="0.35">
      <c r="X1003" s="582"/>
      <c r="Y1003" s="583"/>
      <c r="AD1003" s="585"/>
      <c r="AE1003" s="586"/>
      <c r="AF1003" s="587"/>
      <c r="AG1003" s="588"/>
      <c r="AH1003" s="588"/>
      <c r="AI1003" s="588"/>
      <c r="AJ1003" s="589"/>
      <c r="AK1003" s="590"/>
      <c r="AL1003" s="591"/>
      <c r="AM1003" s="592"/>
      <c r="AN1003" s="593"/>
      <c r="AO1003" s="594"/>
      <c r="AP1003" s="595"/>
      <c r="AQ1003" s="595"/>
      <c r="AR1003" s="596"/>
    </row>
    <row r="1004" spans="6:49" s="581" customFormat="1" ht="15" customHeight="1" x14ac:dyDescent="0.35">
      <c r="X1004" s="582"/>
      <c r="Y1004" s="583"/>
      <c r="AD1004" s="585"/>
      <c r="AE1004" s="586"/>
      <c r="AF1004" s="587"/>
      <c r="AG1004" s="588"/>
      <c r="AH1004" s="588"/>
      <c r="AI1004" s="588"/>
      <c r="AJ1004" s="589"/>
      <c r="AK1004" s="590"/>
      <c r="AL1004" s="591"/>
      <c r="AM1004" s="592"/>
      <c r="AN1004" s="593"/>
      <c r="AO1004" s="594"/>
      <c r="AP1004" s="595"/>
      <c r="AQ1004" s="595"/>
      <c r="AR1004" s="596"/>
    </row>
    <row r="1005" spans="6:49" s="581" customFormat="1" ht="15" customHeight="1" x14ac:dyDescent="0.35">
      <c r="X1005" s="582"/>
      <c r="Y1005" s="583"/>
      <c r="AD1005" s="585"/>
      <c r="AE1005" s="586"/>
      <c r="AF1005" s="587"/>
      <c r="AG1005" s="588"/>
      <c r="AH1005" s="588"/>
      <c r="AI1005" s="588"/>
      <c r="AJ1005" s="589"/>
      <c r="AK1005" s="590"/>
      <c r="AL1005" s="591"/>
      <c r="AM1005" s="592"/>
      <c r="AN1005" s="593"/>
      <c r="AO1005" s="594"/>
      <c r="AP1005" s="595"/>
      <c r="AQ1005" s="595"/>
      <c r="AR1005" s="596"/>
    </row>
    <row r="1006" spans="6:49" s="581" customFormat="1" ht="15" customHeight="1" x14ac:dyDescent="0.35">
      <c r="X1006" s="582"/>
      <c r="Y1006" s="583"/>
      <c r="AD1006" s="585"/>
      <c r="AE1006" s="586"/>
      <c r="AF1006" s="587"/>
      <c r="AG1006" s="588"/>
      <c r="AH1006" s="588"/>
      <c r="AI1006" s="588"/>
      <c r="AJ1006" s="589"/>
      <c r="AK1006" s="590"/>
      <c r="AL1006" s="591"/>
      <c r="AM1006" s="592"/>
      <c r="AN1006" s="593"/>
      <c r="AO1006" s="594"/>
      <c r="AP1006" s="595"/>
      <c r="AQ1006" s="595"/>
      <c r="AR1006" s="596"/>
    </row>
    <row r="1007" spans="6:49" s="581" customFormat="1" ht="15" customHeight="1" x14ac:dyDescent="0.35">
      <c r="X1007" s="582"/>
      <c r="Y1007" s="583"/>
      <c r="AD1007" s="585"/>
      <c r="AE1007" s="586"/>
      <c r="AF1007" s="587"/>
      <c r="AG1007" s="588"/>
      <c r="AH1007" s="588"/>
      <c r="AI1007" s="588"/>
      <c r="AJ1007" s="589"/>
      <c r="AK1007" s="590"/>
      <c r="AL1007" s="591"/>
      <c r="AM1007" s="592"/>
      <c r="AN1007" s="593"/>
      <c r="AO1007" s="594"/>
      <c r="AP1007" s="595"/>
      <c r="AQ1007" s="595"/>
      <c r="AR1007" s="596"/>
    </row>
    <row r="1008" spans="6:49" s="581" customFormat="1" ht="15" customHeight="1" x14ac:dyDescent="0.35">
      <c r="X1008" s="582"/>
      <c r="Y1008" s="583"/>
      <c r="AD1008" s="585"/>
      <c r="AE1008" s="586"/>
      <c r="AF1008" s="587"/>
      <c r="AG1008" s="588"/>
      <c r="AH1008" s="588"/>
      <c r="AI1008" s="588"/>
      <c r="AJ1008" s="589"/>
      <c r="AK1008" s="590"/>
      <c r="AL1008" s="591"/>
      <c r="AM1008" s="592"/>
      <c r="AN1008" s="593"/>
      <c r="AO1008" s="594"/>
      <c r="AP1008" s="595"/>
      <c r="AQ1008" s="595"/>
      <c r="AR1008" s="596"/>
    </row>
    <row r="1009" spans="24:44" s="581" customFormat="1" ht="15" customHeight="1" x14ac:dyDescent="0.35">
      <c r="X1009" s="582"/>
      <c r="Y1009" s="583"/>
      <c r="AD1009" s="585"/>
      <c r="AE1009" s="586"/>
      <c r="AF1009" s="587"/>
      <c r="AG1009" s="588"/>
      <c r="AH1009" s="588"/>
      <c r="AI1009" s="588"/>
      <c r="AJ1009" s="589"/>
      <c r="AK1009" s="590"/>
      <c r="AL1009" s="591"/>
      <c r="AM1009" s="592"/>
      <c r="AN1009" s="593"/>
      <c r="AO1009" s="594"/>
      <c r="AP1009" s="595"/>
      <c r="AQ1009" s="595"/>
      <c r="AR1009" s="596"/>
    </row>
    <row r="1010" spans="24:44" s="581" customFormat="1" ht="15" customHeight="1" x14ac:dyDescent="0.35">
      <c r="X1010" s="582"/>
      <c r="Y1010" s="583"/>
      <c r="AD1010" s="585"/>
      <c r="AE1010" s="586"/>
      <c r="AF1010" s="587"/>
      <c r="AG1010" s="588"/>
      <c r="AH1010" s="588"/>
      <c r="AI1010" s="588"/>
      <c r="AJ1010" s="589"/>
      <c r="AK1010" s="590"/>
      <c r="AL1010" s="591"/>
      <c r="AM1010" s="592"/>
      <c r="AN1010" s="593"/>
      <c r="AO1010" s="594"/>
      <c r="AP1010" s="595"/>
      <c r="AQ1010" s="595"/>
      <c r="AR1010" s="596"/>
    </row>
    <row r="1011" spans="24:44" s="581" customFormat="1" ht="15" customHeight="1" x14ac:dyDescent="0.35">
      <c r="X1011" s="582"/>
      <c r="Y1011" s="583"/>
      <c r="AD1011" s="585"/>
      <c r="AE1011" s="586"/>
      <c r="AF1011" s="587"/>
      <c r="AG1011" s="588"/>
      <c r="AH1011" s="588"/>
      <c r="AI1011" s="588"/>
      <c r="AJ1011" s="589"/>
      <c r="AK1011" s="590"/>
      <c r="AL1011" s="591"/>
      <c r="AM1011" s="592"/>
      <c r="AN1011" s="593"/>
      <c r="AO1011" s="594"/>
      <c r="AP1011" s="595"/>
      <c r="AQ1011" s="595"/>
      <c r="AR1011" s="596"/>
    </row>
    <row r="1012" spans="24:44" s="581" customFormat="1" ht="15" customHeight="1" x14ac:dyDescent="0.35">
      <c r="X1012" s="582"/>
      <c r="Y1012" s="583"/>
      <c r="AD1012" s="585"/>
      <c r="AE1012" s="586"/>
      <c r="AF1012" s="587"/>
      <c r="AG1012" s="588"/>
      <c r="AH1012" s="588"/>
      <c r="AI1012" s="588"/>
      <c r="AJ1012" s="589"/>
      <c r="AK1012" s="590"/>
      <c r="AL1012" s="591"/>
      <c r="AM1012" s="592"/>
      <c r="AN1012" s="593"/>
      <c r="AO1012" s="594"/>
      <c r="AP1012" s="595"/>
      <c r="AQ1012" s="595"/>
      <c r="AR1012" s="596"/>
    </row>
    <row r="1013" spans="24:44" s="581" customFormat="1" ht="15" customHeight="1" x14ac:dyDescent="0.35">
      <c r="X1013" s="582"/>
      <c r="Y1013" s="583"/>
      <c r="AD1013" s="585"/>
      <c r="AE1013" s="586"/>
      <c r="AF1013" s="587"/>
      <c r="AG1013" s="588"/>
      <c r="AH1013" s="588"/>
      <c r="AI1013" s="588"/>
      <c r="AJ1013" s="589"/>
      <c r="AK1013" s="590"/>
      <c r="AL1013" s="591"/>
      <c r="AM1013" s="592"/>
      <c r="AN1013" s="593"/>
      <c r="AO1013" s="594"/>
      <c r="AP1013" s="595"/>
      <c r="AQ1013" s="595"/>
      <c r="AR1013" s="596"/>
    </row>
    <row r="1014" spans="24:44" s="581" customFormat="1" ht="15" customHeight="1" x14ac:dyDescent="0.35">
      <c r="X1014" s="582"/>
      <c r="Y1014" s="583"/>
      <c r="AD1014" s="585"/>
      <c r="AE1014" s="586"/>
      <c r="AF1014" s="587"/>
      <c r="AG1014" s="588"/>
      <c r="AH1014" s="588"/>
      <c r="AI1014" s="588"/>
      <c r="AJ1014" s="589"/>
      <c r="AK1014" s="590"/>
      <c r="AL1014" s="591"/>
      <c r="AM1014" s="592"/>
      <c r="AN1014" s="593"/>
      <c r="AO1014" s="594"/>
      <c r="AP1014" s="595"/>
      <c r="AQ1014" s="595"/>
      <c r="AR1014" s="596"/>
    </row>
    <row r="1015" spans="24:44" s="581" customFormat="1" ht="15" customHeight="1" x14ac:dyDescent="0.35">
      <c r="X1015" s="582"/>
      <c r="Y1015" s="583"/>
      <c r="AD1015" s="585"/>
      <c r="AE1015" s="586"/>
      <c r="AF1015" s="587"/>
      <c r="AG1015" s="588"/>
      <c r="AH1015" s="588"/>
      <c r="AI1015" s="588"/>
      <c r="AJ1015" s="589"/>
      <c r="AK1015" s="590"/>
      <c r="AL1015" s="591"/>
      <c r="AM1015" s="592"/>
      <c r="AN1015" s="593"/>
      <c r="AO1015" s="594"/>
      <c r="AP1015" s="595"/>
      <c r="AQ1015" s="595"/>
      <c r="AR1015" s="596"/>
    </row>
    <row r="1016" spans="24:44" s="581" customFormat="1" ht="15" customHeight="1" x14ac:dyDescent="0.35">
      <c r="X1016" s="582"/>
      <c r="Y1016" s="583"/>
      <c r="AD1016" s="585"/>
      <c r="AE1016" s="586"/>
      <c r="AF1016" s="587"/>
      <c r="AG1016" s="588"/>
      <c r="AH1016" s="588"/>
      <c r="AI1016" s="588"/>
      <c r="AJ1016" s="589"/>
      <c r="AK1016" s="590"/>
      <c r="AL1016" s="591"/>
      <c r="AM1016" s="592"/>
      <c r="AN1016" s="593"/>
      <c r="AO1016" s="594"/>
      <c r="AP1016" s="595"/>
      <c r="AQ1016" s="595"/>
      <c r="AR1016" s="596"/>
    </row>
    <row r="1017" spans="24:44" s="581" customFormat="1" ht="15" customHeight="1" x14ac:dyDescent="0.35">
      <c r="X1017" s="582"/>
      <c r="Y1017" s="583"/>
      <c r="AD1017" s="585"/>
      <c r="AE1017" s="586"/>
      <c r="AF1017" s="587"/>
      <c r="AG1017" s="588"/>
      <c r="AH1017" s="588"/>
      <c r="AI1017" s="588"/>
      <c r="AJ1017" s="589"/>
      <c r="AK1017" s="590"/>
      <c r="AL1017" s="591"/>
      <c r="AM1017" s="592"/>
      <c r="AN1017" s="593"/>
      <c r="AO1017" s="594"/>
      <c r="AP1017" s="595"/>
      <c r="AQ1017" s="595"/>
      <c r="AR1017" s="596"/>
    </row>
    <row r="1018" spans="24:44" s="581" customFormat="1" ht="15" customHeight="1" x14ac:dyDescent="0.35">
      <c r="X1018" s="582"/>
      <c r="Y1018" s="583"/>
      <c r="AD1018" s="585"/>
      <c r="AE1018" s="586"/>
      <c r="AF1018" s="587"/>
      <c r="AG1018" s="588"/>
      <c r="AH1018" s="588"/>
      <c r="AI1018" s="588"/>
      <c r="AJ1018" s="589"/>
      <c r="AK1018" s="590"/>
      <c r="AL1018" s="591"/>
      <c r="AM1018" s="592"/>
      <c r="AN1018" s="593"/>
      <c r="AO1018" s="594"/>
      <c r="AP1018" s="595"/>
      <c r="AQ1018" s="595"/>
      <c r="AR1018" s="596"/>
    </row>
    <row r="1019" spans="24:44" s="581" customFormat="1" ht="15" customHeight="1" x14ac:dyDescent="0.35">
      <c r="X1019" s="582"/>
      <c r="Y1019" s="583"/>
      <c r="AD1019" s="585"/>
      <c r="AE1019" s="586"/>
      <c r="AF1019" s="587"/>
      <c r="AG1019" s="588"/>
      <c r="AH1019" s="588"/>
      <c r="AI1019" s="588"/>
      <c r="AJ1019" s="589"/>
      <c r="AK1019" s="590"/>
      <c r="AL1019" s="591"/>
      <c r="AM1019" s="592"/>
      <c r="AN1019" s="593"/>
      <c r="AO1019" s="594"/>
      <c r="AP1019" s="595"/>
      <c r="AQ1019" s="595"/>
      <c r="AR1019" s="596"/>
    </row>
    <row r="1020" spans="24:44" s="581" customFormat="1" ht="15" customHeight="1" x14ac:dyDescent="0.35">
      <c r="X1020" s="582"/>
      <c r="Y1020" s="583"/>
      <c r="AD1020" s="585"/>
      <c r="AE1020" s="586"/>
      <c r="AF1020" s="587"/>
      <c r="AG1020" s="588"/>
      <c r="AH1020" s="588"/>
      <c r="AI1020" s="588"/>
      <c r="AJ1020" s="589"/>
      <c r="AK1020" s="590"/>
      <c r="AL1020" s="591"/>
      <c r="AM1020" s="592"/>
      <c r="AN1020" s="593"/>
      <c r="AO1020" s="594"/>
      <c r="AP1020" s="595"/>
      <c r="AQ1020" s="595"/>
      <c r="AR1020" s="596"/>
    </row>
    <row r="1021" spans="24:44" s="581" customFormat="1" ht="15" customHeight="1" x14ac:dyDescent="0.35">
      <c r="X1021" s="582"/>
      <c r="Y1021" s="583"/>
      <c r="AD1021" s="585"/>
      <c r="AE1021" s="586"/>
      <c r="AF1021" s="587"/>
      <c r="AG1021" s="588"/>
      <c r="AH1021" s="588"/>
      <c r="AI1021" s="588"/>
      <c r="AJ1021" s="589"/>
      <c r="AK1021" s="590"/>
      <c r="AL1021" s="591"/>
      <c r="AM1021" s="592"/>
      <c r="AN1021" s="593"/>
      <c r="AO1021" s="594"/>
      <c r="AP1021" s="595"/>
      <c r="AQ1021" s="595"/>
      <c r="AR1021" s="596"/>
    </row>
    <row r="1022" spans="24:44" s="581" customFormat="1" ht="15" customHeight="1" x14ac:dyDescent="0.35">
      <c r="X1022" s="582"/>
      <c r="Y1022" s="583"/>
      <c r="AD1022" s="585"/>
      <c r="AE1022" s="586"/>
      <c r="AF1022" s="587"/>
      <c r="AG1022" s="588"/>
      <c r="AH1022" s="588"/>
      <c r="AI1022" s="588"/>
      <c r="AJ1022" s="589"/>
      <c r="AK1022" s="590"/>
      <c r="AL1022" s="591"/>
      <c r="AM1022" s="592"/>
      <c r="AN1022" s="593"/>
      <c r="AO1022" s="594"/>
      <c r="AP1022" s="595"/>
      <c r="AQ1022" s="595"/>
      <c r="AR1022" s="596"/>
    </row>
    <row r="1023" spans="24:44" s="581" customFormat="1" ht="15" customHeight="1" x14ac:dyDescent="0.35">
      <c r="X1023" s="582"/>
      <c r="Y1023" s="583"/>
      <c r="AD1023" s="585"/>
      <c r="AE1023" s="586"/>
      <c r="AF1023" s="587"/>
      <c r="AG1023" s="588"/>
      <c r="AH1023" s="588"/>
      <c r="AI1023" s="588"/>
      <c r="AJ1023" s="589"/>
      <c r="AK1023" s="590"/>
      <c r="AL1023" s="591"/>
      <c r="AM1023" s="592"/>
      <c r="AN1023" s="593"/>
      <c r="AO1023" s="594"/>
      <c r="AP1023" s="595"/>
      <c r="AQ1023" s="595"/>
      <c r="AR1023" s="596"/>
    </row>
    <row r="1024" spans="24:44" s="581" customFormat="1" ht="15" customHeight="1" x14ac:dyDescent="0.35">
      <c r="X1024" s="582"/>
      <c r="Y1024" s="583"/>
      <c r="AD1024" s="585"/>
      <c r="AE1024" s="586"/>
      <c r="AF1024" s="587"/>
      <c r="AG1024" s="588"/>
      <c r="AH1024" s="588"/>
      <c r="AI1024" s="588"/>
      <c r="AJ1024" s="589"/>
      <c r="AK1024" s="590"/>
      <c r="AL1024" s="591"/>
      <c r="AM1024" s="592"/>
      <c r="AN1024" s="593"/>
      <c r="AO1024" s="594"/>
      <c r="AP1024" s="595"/>
      <c r="AQ1024" s="595"/>
      <c r="AR1024" s="596"/>
    </row>
    <row r="1025" spans="24:44" s="581" customFormat="1" ht="15" customHeight="1" x14ac:dyDescent="0.35">
      <c r="X1025" s="582"/>
      <c r="Y1025" s="583"/>
      <c r="AD1025" s="585"/>
      <c r="AE1025" s="586"/>
      <c r="AF1025" s="587"/>
      <c r="AG1025" s="588"/>
      <c r="AH1025" s="588"/>
      <c r="AI1025" s="588"/>
      <c r="AJ1025" s="589"/>
      <c r="AK1025" s="590"/>
      <c r="AL1025" s="591"/>
      <c r="AM1025" s="592"/>
      <c r="AN1025" s="593"/>
      <c r="AO1025" s="594"/>
      <c r="AP1025" s="595"/>
      <c r="AQ1025" s="595"/>
      <c r="AR1025" s="596"/>
    </row>
    <row r="1026" spans="24:44" s="581" customFormat="1" ht="15" customHeight="1" x14ac:dyDescent="0.35">
      <c r="X1026" s="582"/>
      <c r="Y1026" s="583"/>
      <c r="AD1026" s="585"/>
      <c r="AE1026" s="586"/>
      <c r="AF1026" s="587"/>
      <c r="AG1026" s="588"/>
      <c r="AH1026" s="588"/>
      <c r="AI1026" s="588"/>
      <c r="AJ1026" s="589"/>
      <c r="AK1026" s="590"/>
      <c r="AL1026" s="591"/>
      <c r="AM1026" s="592"/>
      <c r="AN1026" s="593"/>
      <c r="AO1026" s="594"/>
      <c r="AP1026" s="595"/>
      <c r="AQ1026" s="595"/>
      <c r="AR1026" s="596"/>
    </row>
    <row r="1027" spans="24:44" s="581" customFormat="1" ht="15" customHeight="1" x14ac:dyDescent="0.35">
      <c r="X1027" s="582"/>
      <c r="Y1027" s="583"/>
      <c r="AD1027" s="585"/>
      <c r="AE1027" s="586"/>
      <c r="AF1027" s="587"/>
      <c r="AG1027" s="588"/>
      <c r="AH1027" s="588"/>
      <c r="AI1027" s="588"/>
      <c r="AJ1027" s="589"/>
      <c r="AK1027" s="590"/>
      <c r="AL1027" s="591"/>
      <c r="AM1027" s="592"/>
      <c r="AN1027" s="593"/>
      <c r="AO1027" s="594"/>
      <c r="AP1027" s="595"/>
      <c r="AQ1027" s="595"/>
      <c r="AR1027" s="596"/>
    </row>
    <row r="1028" spans="24:44" s="581" customFormat="1" ht="15" customHeight="1" x14ac:dyDescent="0.35">
      <c r="X1028" s="582"/>
      <c r="Y1028" s="583"/>
      <c r="AD1028" s="585"/>
      <c r="AE1028" s="586"/>
      <c r="AF1028" s="587"/>
      <c r="AG1028" s="588"/>
      <c r="AH1028" s="588"/>
      <c r="AI1028" s="588"/>
      <c r="AJ1028" s="589"/>
      <c r="AK1028" s="590"/>
      <c r="AL1028" s="591"/>
      <c r="AM1028" s="592"/>
      <c r="AN1028" s="593"/>
      <c r="AO1028" s="594"/>
      <c r="AP1028" s="595"/>
      <c r="AQ1028" s="595"/>
      <c r="AR1028" s="596"/>
    </row>
    <row r="1029" spans="24:44" s="581" customFormat="1" ht="15" customHeight="1" x14ac:dyDescent="0.35">
      <c r="X1029" s="582"/>
      <c r="Y1029" s="583"/>
      <c r="AD1029" s="585"/>
      <c r="AE1029" s="586"/>
      <c r="AF1029" s="587"/>
      <c r="AG1029" s="588"/>
      <c r="AH1029" s="588"/>
      <c r="AI1029" s="588"/>
      <c r="AJ1029" s="589"/>
      <c r="AK1029" s="590"/>
      <c r="AL1029" s="591"/>
      <c r="AM1029" s="592"/>
      <c r="AN1029" s="593"/>
      <c r="AO1029" s="594"/>
      <c r="AP1029" s="595"/>
      <c r="AQ1029" s="595"/>
      <c r="AR1029" s="596"/>
    </row>
    <row r="1030" spans="24:44" s="581" customFormat="1" ht="15" customHeight="1" x14ac:dyDescent="0.35">
      <c r="X1030" s="582"/>
      <c r="Y1030" s="583"/>
      <c r="AD1030" s="585"/>
      <c r="AE1030" s="586"/>
      <c r="AF1030" s="587"/>
      <c r="AG1030" s="588"/>
      <c r="AH1030" s="588"/>
      <c r="AI1030" s="588"/>
      <c r="AJ1030" s="589"/>
      <c r="AK1030" s="590"/>
      <c r="AL1030" s="591"/>
      <c r="AM1030" s="592"/>
      <c r="AN1030" s="593"/>
      <c r="AO1030" s="594"/>
      <c r="AP1030" s="595"/>
      <c r="AQ1030" s="595"/>
      <c r="AR1030" s="596"/>
    </row>
    <row r="1031" spans="24:44" s="581" customFormat="1" ht="15" customHeight="1" x14ac:dyDescent="0.35">
      <c r="X1031" s="582"/>
      <c r="Y1031" s="583"/>
      <c r="AD1031" s="585"/>
      <c r="AE1031" s="586"/>
      <c r="AF1031" s="587"/>
      <c r="AG1031" s="588"/>
      <c r="AH1031" s="588"/>
      <c r="AI1031" s="588"/>
      <c r="AJ1031" s="589"/>
      <c r="AK1031" s="590"/>
      <c r="AL1031" s="591"/>
      <c r="AM1031" s="592"/>
      <c r="AN1031" s="593"/>
      <c r="AO1031" s="594"/>
      <c r="AP1031" s="595"/>
      <c r="AQ1031" s="595"/>
      <c r="AR1031" s="596"/>
    </row>
    <row r="1032" spans="24:44" s="581" customFormat="1" ht="15" customHeight="1" x14ac:dyDescent="0.35">
      <c r="X1032" s="582"/>
      <c r="Y1032" s="583"/>
      <c r="AD1032" s="585"/>
      <c r="AE1032" s="586"/>
      <c r="AF1032" s="587"/>
      <c r="AG1032" s="588"/>
      <c r="AH1032" s="588"/>
      <c r="AI1032" s="588"/>
      <c r="AJ1032" s="589"/>
      <c r="AK1032" s="590"/>
      <c r="AL1032" s="591"/>
      <c r="AM1032" s="592"/>
      <c r="AN1032" s="593"/>
      <c r="AO1032" s="594"/>
      <c r="AP1032" s="595"/>
      <c r="AQ1032" s="595"/>
      <c r="AR1032" s="596"/>
    </row>
    <row r="1033" spans="24:44" s="581" customFormat="1" ht="15" customHeight="1" x14ac:dyDescent="0.35">
      <c r="X1033" s="582"/>
      <c r="Y1033" s="583"/>
      <c r="AD1033" s="585"/>
      <c r="AE1033" s="586"/>
      <c r="AF1033" s="587"/>
      <c r="AG1033" s="588"/>
      <c r="AH1033" s="588"/>
      <c r="AI1033" s="588"/>
      <c r="AJ1033" s="589"/>
      <c r="AK1033" s="590"/>
      <c r="AL1033" s="591"/>
      <c r="AM1033" s="592"/>
      <c r="AN1033" s="593"/>
      <c r="AO1033" s="594"/>
      <c r="AP1033" s="595"/>
      <c r="AQ1033" s="595"/>
      <c r="AR1033" s="596"/>
    </row>
    <row r="1034" spans="24:44" s="581" customFormat="1" ht="15" customHeight="1" x14ac:dyDescent="0.35">
      <c r="X1034" s="582"/>
      <c r="Y1034" s="583"/>
      <c r="AD1034" s="585"/>
      <c r="AE1034" s="586"/>
      <c r="AF1034" s="587"/>
      <c r="AG1034" s="588"/>
      <c r="AH1034" s="588"/>
      <c r="AI1034" s="588"/>
      <c r="AJ1034" s="589"/>
      <c r="AK1034" s="590"/>
      <c r="AL1034" s="591"/>
      <c r="AM1034" s="592"/>
      <c r="AN1034" s="593"/>
      <c r="AO1034" s="594"/>
      <c r="AP1034" s="595"/>
      <c r="AQ1034" s="595"/>
      <c r="AR1034" s="596"/>
    </row>
    <row r="1035" spans="24:44" s="581" customFormat="1" ht="15" customHeight="1" x14ac:dyDescent="0.35">
      <c r="X1035" s="582"/>
      <c r="Y1035" s="583"/>
      <c r="AD1035" s="585"/>
      <c r="AE1035" s="586"/>
      <c r="AF1035" s="587"/>
      <c r="AG1035" s="588"/>
      <c r="AH1035" s="588"/>
      <c r="AI1035" s="588"/>
      <c r="AJ1035" s="589"/>
      <c r="AK1035" s="590"/>
      <c r="AL1035" s="591"/>
      <c r="AM1035" s="592"/>
      <c r="AN1035" s="593"/>
      <c r="AO1035" s="594"/>
      <c r="AP1035" s="595"/>
      <c r="AQ1035" s="595"/>
      <c r="AR1035" s="596"/>
    </row>
    <row r="1036" spans="24:44" s="581" customFormat="1" ht="15" customHeight="1" x14ac:dyDescent="0.35">
      <c r="X1036" s="582"/>
      <c r="Y1036" s="583"/>
      <c r="AD1036" s="585"/>
      <c r="AE1036" s="586"/>
      <c r="AF1036" s="587"/>
      <c r="AG1036" s="588"/>
      <c r="AH1036" s="588"/>
      <c r="AI1036" s="588"/>
      <c r="AJ1036" s="589"/>
      <c r="AK1036" s="590"/>
      <c r="AL1036" s="591"/>
      <c r="AM1036" s="592"/>
      <c r="AN1036" s="593"/>
      <c r="AO1036" s="594"/>
      <c r="AP1036" s="595"/>
      <c r="AQ1036" s="595"/>
      <c r="AR1036" s="596"/>
    </row>
    <row r="1037" spans="24:44" s="581" customFormat="1" ht="15" customHeight="1" x14ac:dyDescent="0.35">
      <c r="X1037" s="582"/>
      <c r="Y1037" s="583"/>
      <c r="AD1037" s="585"/>
      <c r="AE1037" s="586"/>
      <c r="AF1037" s="587"/>
      <c r="AG1037" s="588"/>
      <c r="AH1037" s="588"/>
      <c r="AI1037" s="588"/>
      <c r="AJ1037" s="589"/>
      <c r="AK1037" s="590"/>
      <c r="AL1037" s="591"/>
      <c r="AM1037" s="592"/>
      <c r="AN1037" s="593"/>
      <c r="AO1037" s="594"/>
      <c r="AP1037" s="595"/>
      <c r="AQ1037" s="595"/>
      <c r="AR1037" s="596"/>
    </row>
    <row r="1038" spans="24:44" s="581" customFormat="1" ht="15" customHeight="1" x14ac:dyDescent="0.35">
      <c r="X1038" s="582"/>
      <c r="Y1038" s="583"/>
      <c r="AD1038" s="585"/>
      <c r="AE1038" s="586"/>
      <c r="AF1038" s="587"/>
      <c r="AG1038" s="588"/>
      <c r="AH1038" s="588"/>
      <c r="AI1038" s="588"/>
      <c r="AJ1038" s="589"/>
      <c r="AK1038" s="590"/>
      <c r="AL1038" s="591"/>
      <c r="AM1038" s="592"/>
      <c r="AN1038" s="593"/>
      <c r="AO1038" s="594"/>
      <c r="AP1038" s="595"/>
      <c r="AQ1038" s="595"/>
      <c r="AR1038" s="596"/>
    </row>
    <row r="1039" spans="24:44" s="581" customFormat="1" ht="15" customHeight="1" x14ac:dyDescent="0.35">
      <c r="X1039" s="582"/>
      <c r="Y1039" s="583"/>
      <c r="AD1039" s="585"/>
      <c r="AE1039" s="586"/>
      <c r="AF1039" s="587"/>
      <c r="AG1039" s="588"/>
      <c r="AH1039" s="588"/>
      <c r="AI1039" s="588"/>
      <c r="AJ1039" s="589"/>
      <c r="AK1039" s="590"/>
      <c r="AL1039" s="591"/>
      <c r="AM1039" s="592"/>
      <c r="AN1039" s="593"/>
      <c r="AO1039" s="594"/>
      <c r="AP1039" s="595"/>
      <c r="AQ1039" s="595"/>
      <c r="AR1039" s="596"/>
    </row>
    <row r="1040" spans="24:44" s="581" customFormat="1" ht="15" customHeight="1" x14ac:dyDescent="0.35">
      <c r="X1040" s="582"/>
      <c r="Y1040" s="583"/>
      <c r="AD1040" s="585"/>
      <c r="AE1040" s="586"/>
      <c r="AF1040" s="587"/>
      <c r="AG1040" s="588"/>
      <c r="AH1040" s="588"/>
      <c r="AI1040" s="588"/>
      <c r="AJ1040" s="589"/>
      <c r="AK1040" s="590"/>
      <c r="AL1040" s="591"/>
      <c r="AM1040" s="592"/>
      <c r="AN1040" s="593"/>
      <c r="AO1040" s="594"/>
      <c r="AP1040" s="595"/>
      <c r="AQ1040" s="595"/>
      <c r="AR1040" s="596"/>
    </row>
    <row r="1041" spans="24:44" s="581" customFormat="1" ht="15" customHeight="1" x14ac:dyDescent="0.35">
      <c r="X1041" s="582"/>
      <c r="Y1041" s="583"/>
      <c r="AD1041" s="585"/>
      <c r="AE1041" s="586"/>
      <c r="AF1041" s="587"/>
      <c r="AG1041" s="588"/>
      <c r="AH1041" s="588"/>
      <c r="AI1041" s="588"/>
      <c r="AJ1041" s="589"/>
      <c r="AK1041" s="590"/>
      <c r="AL1041" s="591"/>
      <c r="AM1041" s="592"/>
      <c r="AN1041" s="593"/>
      <c r="AO1041" s="594"/>
      <c r="AP1041" s="595"/>
      <c r="AQ1041" s="595"/>
      <c r="AR1041" s="596"/>
    </row>
    <row r="1042" spans="24:44" s="581" customFormat="1" ht="15" customHeight="1" x14ac:dyDescent="0.35">
      <c r="X1042" s="582"/>
      <c r="Y1042" s="583"/>
      <c r="AD1042" s="585"/>
      <c r="AE1042" s="586"/>
      <c r="AF1042" s="587"/>
      <c r="AG1042" s="588"/>
      <c r="AH1042" s="588"/>
      <c r="AI1042" s="588"/>
      <c r="AJ1042" s="589"/>
      <c r="AK1042" s="590"/>
      <c r="AL1042" s="591"/>
      <c r="AM1042" s="592"/>
      <c r="AN1042" s="593"/>
      <c r="AO1042" s="594"/>
      <c r="AP1042" s="595"/>
      <c r="AQ1042" s="595"/>
      <c r="AR1042" s="596"/>
    </row>
    <row r="1043" spans="24:44" s="581" customFormat="1" ht="15" customHeight="1" x14ac:dyDescent="0.35">
      <c r="X1043" s="582"/>
      <c r="Y1043" s="583"/>
      <c r="AD1043" s="585"/>
      <c r="AE1043" s="586"/>
      <c r="AF1043" s="587"/>
      <c r="AG1043" s="588"/>
      <c r="AH1043" s="588"/>
      <c r="AI1043" s="588"/>
      <c r="AJ1043" s="589"/>
      <c r="AK1043" s="590"/>
      <c r="AL1043" s="591"/>
      <c r="AM1043" s="592"/>
      <c r="AN1043" s="593"/>
      <c r="AO1043" s="594"/>
      <c r="AP1043" s="595"/>
      <c r="AQ1043" s="595"/>
      <c r="AR1043" s="596"/>
    </row>
    <row r="1044" spans="24:44" s="581" customFormat="1" ht="15" customHeight="1" x14ac:dyDescent="0.35">
      <c r="X1044" s="582"/>
      <c r="Y1044" s="583"/>
      <c r="AD1044" s="585"/>
      <c r="AE1044" s="586"/>
      <c r="AF1044" s="587"/>
      <c r="AG1044" s="588"/>
      <c r="AH1044" s="588"/>
      <c r="AI1044" s="588"/>
      <c r="AJ1044" s="589"/>
      <c r="AK1044" s="590"/>
      <c r="AL1044" s="591"/>
      <c r="AM1044" s="592"/>
      <c r="AN1044" s="593"/>
      <c r="AO1044" s="594"/>
      <c r="AP1044" s="595"/>
      <c r="AQ1044" s="595"/>
      <c r="AR1044" s="596"/>
    </row>
    <row r="1045" spans="24:44" s="581" customFormat="1" ht="15" customHeight="1" x14ac:dyDescent="0.35">
      <c r="X1045" s="582"/>
      <c r="Y1045" s="583"/>
      <c r="AD1045" s="585"/>
      <c r="AE1045" s="586"/>
      <c r="AF1045" s="587"/>
      <c r="AG1045" s="588"/>
      <c r="AH1045" s="588"/>
      <c r="AI1045" s="588"/>
      <c r="AJ1045" s="589"/>
      <c r="AK1045" s="590"/>
      <c r="AL1045" s="591"/>
      <c r="AM1045" s="592"/>
      <c r="AN1045" s="593"/>
      <c r="AO1045" s="594"/>
      <c r="AP1045" s="595"/>
      <c r="AQ1045" s="595"/>
      <c r="AR1045" s="596"/>
    </row>
    <row r="1046" spans="24:44" s="581" customFormat="1" ht="15" customHeight="1" x14ac:dyDescent="0.35">
      <c r="X1046" s="582"/>
      <c r="Y1046" s="583"/>
      <c r="AD1046" s="585"/>
      <c r="AE1046" s="586"/>
      <c r="AF1046" s="587"/>
      <c r="AG1046" s="588"/>
      <c r="AH1046" s="588"/>
      <c r="AI1046" s="588"/>
      <c r="AJ1046" s="589"/>
      <c r="AK1046" s="590"/>
      <c r="AL1046" s="591"/>
      <c r="AM1046" s="592"/>
      <c r="AN1046" s="593"/>
      <c r="AO1046" s="594"/>
      <c r="AP1046" s="595"/>
      <c r="AQ1046" s="595"/>
      <c r="AR1046" s="596"/>
    </row>
    <row r="1047" spans="24:44" s="581" customFormat="1" ht="15" customHeight="1" x14ac:dyDescent="0.35">
      <c r="X1047" s="582"/>
      <c r="Y1047" s="583"/>
      <c r="AD1047" s="585"/>
      <c r="AE1047" s="586"/>
      <c r="AF1047" s="587"/>
      <c r="AG1047" s="588"/>
      <c r="AH1047" s="588"/>
      <c r="AI1047" s="588"/>
      <c r="AJ1047" s="589"/>
      <c r="AK1047" s="590"/>
      <c r="AL1047" s="591"/>
      <c r="AM1047" s="592"/>
      <c r="AN1047" s="593"/>
      <c r="AO1047" s="594"/>
      <c r="AP1047" s="595"/>
      <c r="AQ1047" s="595"/>
      <c r="AR1047" s="596"/>
    </row>
    <row r="1048" spans="24:44" s="581" customFormat="1" ht="15" customHeight="1" x14ac:dyDescent="0.35">
      <c r="X1048" s="582"/>
      <c r="Y1048" s="583"/>
      <c r="AD1048" s="585"/>
      <c r="AE1048" s="586"/>
      <c r="AF1048" s="587"/>
      <c r="AG1048" s="588"/>
      <c r="AH1048" s="588"/>
      <c r="AI1048" s="588"/>
      <c r="AJ1048" s="589"/>
      <c r="AK1048" s="590"/>
      <c r="AL1048" s="591"/>
      <c r="AM1048" s="592"/>
      <c r="AN1048" s="593"/>
      <c r="AO1048" s="594"/>
      <c r="AP1048" s="595"/>
      <c r="AQ1048" s="595"/>
      <c r="AR1048" s="596"/>
    </row>
    <row r="1049" spans="24:44" s="581" customFormat="1" ht="15" customHeight="1" x14ac:dyDescent="0.35">
      <c r="X1049" s="582"/>
      <c r="Y1049" s="583"/>
      <c r="AD1049" s="585"/>
      <c r="AE1049" s="586"/>
      <c r="AF1049" s="587"/>
      <c r="AG1049" s="588"/>
      <c r="AH1049" s="588"/>
      <c r="AI1049" s="588"/>
      <c r="AJ1049" s="589"/>
      <c r="AK1049" s="590"/>
      <c r="AL1049" s="591"/>
      <c r="AM1049" s="592"/>
      <c r="AN1049" s="593"/>
      <c r="AO1049" s="594"/>
      <c r="AP1049" s="595"/>
      <c r="AQ1049" s="595"/>
      <c r="AR1049" s="596"/>
    </row>
    <row r="1050" spans="24:44" s="581" customFormat="1" ht="15" customHeight="1" x14ac:dyDescent="0.35">
      <c r="X1050" s="582"/>
      <c r="Y1050" s="583"/>
      <c r="AD1050" s="585"/>
      <c r="AE1050" s="586"/>
      <c r="AF1050" s="587"/>
      <c r="AG1050" s="588"/>
      <c r="AH1050" s="588"/>
      <c r="AI1050" s="588"/>
      <c r="AJ1050" s="589"/>
      <c r="AK1050" s="590"/>
      <c r="AL1050" s="591"/>
      <c r="AM1050" s="592"/>
      <c r="AN1050" s="593"/>
      <c r="AO1050" s="594"/>
      <c r="AP1050" s="595"/>
      <c r="AQ1050" s="595"/>
      <c r="AR1050" s="596"/>
    </row>
    <row r="1051" spans="24:44" s="581" customFormat="1" ht="15" customHeight="1" x14ac:dyDescent="0.35">
      <c r="X1051" s="582"/>
      <c r="Y1051" s="583"/>
      <c r="AD1051" s="585"/>
      <c r="AE1051" s="586"/>
      <c r="AF1051" s="587"/>
      <c r="AG1051" s="588"/>
      <c r="AH1051" s="588"/>
      <c r="AI1051" s="588"/>
      <c r="AJ1051" s="589"/>
      <c r="AK1051" s="590"/>
      <c r="AL1051" s="591"/>
      <c r="AM1051" s="592"/>
      <c r="AN1051" s="593"/>
      <c r="AO1051" s="594"/>
      <c r="AP1051" s="595"/>
      <c r="AQ1051" s="595"/>
      <c r="AR1051" s="596"/>
    </row>
    <row r="1052" spans="24:44" s="581" customFormat="1" ht="15" customHeight="1" x14ac:dyDescent="0.35">
      <c r="X1052" s="582"/>
      <c r="Y1052" s="583"/>
      <c r="AD1052" s="585"/>
      <c r="AE1052" s="586"/>
      <c r="AF1052" s="587"/>
      <c r="AG1052" s="588"/>
      <c r="AH1052" s="588"/>
      <c r="AI1052" s="588"/>
      <c r="AJ1052" s="589"/>
      <c r="AK1052" s="590"/>
      <c r="AL1052" s="591"/>
      <c r="AM1052" s="592"/>
      <c r="AN1052" s="593"/>
      <c r="AO1052" s="594"/>
      <c r="AP1052" s="595"/>
      <c r="AQ1052" s="595"/>
      <c r="AR1052" s="596"/>
    </row>
    <row r="1053" spans="24:44" s="581" customFormat="1" ht="15" customHeight="1" x14ac:dyDescent="0.35">
      <c r="X1053" s="582"/>
      <c r="Y1053" s="583"/>
      <c r="AD1053" s="585"/>
      <c r="AE1053" s="586"/>
      <c r="AF1053" s="587"/>
      <c r="AG1053" s="588"/>
      <c r="AH1053" s="588"/>
      <c r="AI1053" s="588"/>
      <c r="AJ1053" s="589"/>
      <c r="AK1053" s="590"/>
      <c r="AL1053" s="591"/>
      <c r="AM1053" s="592"/>
      <c r="AN1053" s="593"/>
      <c r="AO1053" s="594"/>
      <c r="AP1053" s="595"/>
      <c r="AQ1053" s="595"/>
      <c r="AR1053" s="596"/>
    </row>
    <row r="1054" spans="24:44" s="581" customFormat="1" ht="15" customHeight="1" x14ac:dyDescent="0.35">
      <c r="X1054" s="582"/>
      <c r="Y1054" s="583"/>
      <c r="AD1054" s="585"/>
      <c r="AE1054" s="586"/>
      <c r="AF1054" s="587"/>
      <c r="AG1054" s="588"/>
      <c r="AH1054" s="588"/>
      <c r="AI1054" s="588"/>
      <c r="AJ1054" s="589"/>
      <c r="AK1054" s="590"/>
      <c r="AL1054" s="591"/>
      <c r="AM1054" s="592"/>
      <c r="AN1054" s="593"/>
      <c r="AO1054" s="594"/>
      <c r="AP1054" s="595"/>
      <c r="AQ1054" s="595"/>
      <c r="AR1054" s="596"/>
    </row>
    <row r="1055" spans="24:44" s="581" customFormat="1" ht="15" customHeight="1" x14ac:dyDescent="0.35">
      <c r="X1055" s="582"/>
      <c r="Y1055" s="583"/>
      <c r="AD1055" s="585"/>
      <c r="AE1055" s="586"/>
      <c r="AF1055" s="587"/>
      <c r="AG1055" s="588"/>
      <c r="AH1055" s="588"/>
      <c r="AI1055" s="588"/>
      <c r="AJ1055" s="589"/>
      <c r="AK1055" s="590"/>
      <c r="AL1055" s="591"/>
      <c r="AM1055" s="592"/>
      <c r="AN1055" s="593"/>
      <c r="AO1055" s="594"/>
      <c r="AP1055" s="595"/>
      <c r="AQ1055" s="595"/>
      <c r="AR1055" s="596"/>
    </row>
    <row r="1056" spans="24:44" s="581" customFormat="1" ht="15" customHeight="1" x14ac:dyDescent="0.35">
      <c r="X1056" s="582"/>
      <c r="Y1056" s="583"/>
      <c r="AD1056" s="585"/>
      <c r="AE1056" s="586"/>
      <c r="AF1056" s="587"/>
      <c r="AG1056" s="588"/>
      <c r="AH1056" s="588"/>
      <c r="AI1056" s="588"/>
      <c r="AJ1056" s="589"/>
      <c r="AK1056" s="590"/>
      <c r="AL1056" s="591"/>
      <c r="AM1056" s="592"/>
      <c r="AN1056" s="593"/>
      <c r="AO1056" s="594"/>
      <c r="AP1056" s="595"/>
      <c r="AQ1056" s="595"/>
      <c r="AR1056" s="596"/>
    </row>
    <row r="1057" spans="24:44" s="581" customFormat="1" ht="15" customHeight="1" x14ac:dyDescent="0.35">
      <c r="X1057" s="582"/>
      <c r="Y1057" s="583"/>
      <c r="AD1057" s="585"/>
      <c r="AE1057" s="586"/>
      <c r="AF1057" s="587"/>
      <c r="AG1057" s="588"/>
      <c r="AH1057" s="588"/>
      <c r="AI1057" s="588"/>
      <c r="AJ1057" s="589"/>
      <c r="AK1057" s="590"/>
      <c r="AL1057" s="591"/>
      <c r="AM1057" s="592"/>
      <c r="AN1057" s="593"/>
      <c r="AO1057" s="594"/>
      <c r="AP1057" s="595"/>
      <c r="AQ1057" s="595"/>
      <c r="AR1057" s="596"/>
    </row>
    <row r="1058" spans="24:44" s="581" customFormat="1" ht="15" customHeight="1" x14ac:dyDescent="0.35">
      <c r="X1058" s="582"/>
      <c r="Y1058" s="583"/>
      <c r="AD1058" s="585"/>
      <c r="AE1058" s="586"/>
      <c r="AF1058" s="587"/>
      <c r="AG1058" s="588"/>
      <c r="AH1058" s="588"/>
      <c r="AI1058" s="588"/>
      <c r="AJ1058" s="589"/>
      <c r="AK1058" s="590"/>
      <c r="AL1058" s="591"/>
      <c r="AM1058" s="592"/>
      <c r="AN1058" s="593"/>
      <c r="AO1058" s="594"/>
      <c r="AP1058" s="595"/>
      <c r="AQ1058" s="595"/>
      <c r="AR1058" s="596"/>
    </row>
    <row r="1059" spans="24:44" s="581" customFormat="1" ht="15" customHeight="1" x14ac:dyDescent="0.35">
      <c r="X1059" s="582"/>
      <c r="Y1059" s="583"/>
      <c r="AD1059" s="585"/>
      <c r="AE1059" s="586"/>
      <c r="AF1059" s="587"/>
      <c r="AG1059" s="588"/>
      <c r="AH1059" s="588"/>
      <c r="AI1059" s="588"/>
      <c r="AJ1059" s="589"/>
      <c r="AK1059" s="590"/>
      <c r="AL1059" s="591"/>
      <c r="AM1059" s="592"/>
      <c r="AN1059" s="593"/>
      <c r="AO1059" s="594"/>
      <c r="AP1059" s="595"/>
      <c r="AQ1059" s="595"/>
      <c r="AR1059" s="596"/>
    </row>
    <row r="1060" spans="24:44" s="581" customFormat="1" ht="15" customHeight="1" x14ac:dyDescent="0.35">
      <c r="X1060" s="582"/>
      <c r="Y1060" s="583"/>
      <c r="AD1060" s="585"/>
      <c r="AE1060" s="586"/>
      <c r="AF1060" s="587"/>
      <c r="AG1060" s="588"/>
      <c r="AH1060" s="588"/>
      <c r="AI1060" s="588"/>
      <c r="AJ1060" s="589"/>
      <c r="AK1060" s="590"/>
      <c r="AL1060" s="591"/>
      <c r="AM1060" s="592"/>
      <c r="AN1060" s="593"/>
      <c r="AO1060" s="594"/>
      <c r="AP1060" s="595"/>
      <c r="AQ1060" s="595"/>
      <c r="AR1060" s="596"/>
    </row>
    <row r="1061" spans="24:44" s="581" customFormat="1" ht="15" customHeight="1" x14ac:dyDescent="0.35">
      <c r="X1061" s="582"/>
      <c r="Y1061" s="583"/>
      <c r="AD1061" s="585"/>
      <c r="AE1061" s="586"/>
      <c r="AF1061" s="587"/>
      <c r="AG1061" s="588"/>
      <c r="AH1061" s="588"/>
      <c r="AI1061" s="588"/>
      <c r="AJ1061" s="589"/>
      <c r="AK1061" s="590"/>
      <c r="AL1061" s="591"/>
      <c r="AM1061" s="592"/>
      <c r="AN1061" s="593"/>
      <c r="AO1061" s="594"/>
      <c r="AP1061" s="595"/>
      <c r="AQ1061" s="595"/>
      <c r="AR1061" s="596"/>
    </row>
    <row r="1062" spans="24:44" s="581" customFormat="1" ht="15" customHeight="1" x14ac:dyDescent="0.35">
      <c r="X1062" s="582"/>
      <c r="Y1062" s="583"/>
      <c r="AD1062" s="585"/>
      <c r="AE1062" s="586"/>
      <c r="AF1062" s="587"/>
      <c r="AG1062" s="588"/>
      <c r="AH1062" s="588"/>
      <c r="AI1062" s="588"/>
      <c r="AJ1062" s="589"/>
      <c r="AK1062" s="590"/>
      <c r="AL1062" s="591"/>
      <c r="AM1062" s="592"/>
      <c r="AN1062" s="593"/>
      <c r="AO1062" s="594"/>
      <c r="AP1062" s="595"/>
      <c r="AQ1062" s="595"/>
      <c r="AR1062" s="596"/>
    </row>
    <row r="1063" spans="24:44" s="581" customFormat="1" ht="15" customHeight="1" x14ac:dyDescent="0.35">
      <c r="X1063" s="582"/>
      <c r="Y1063" s="583"/>
      <c r="AD1063" s="585"/>
      <c r="AE1063" s="586"/>
      <c r="AF1063" s="587"/>
      <c r="AG1063" s="588"/>
      <c r="AH1063" s="588"/>
      <c r="AI1063" s="588"/>
      <c r="AJ1063" s="589"/>
      <c r="AK1063" s="590"/>
      <c r="AL1063" s="591"/>
      <c r="AM1063" s="592"/>
      <c r="AN1063" s="593"/>
      <c r="AO1063" s="594"/>
      <c r="AP1063" s="595"/>
      <c r="AQ1063" s="595"/>
      <c r="AR1063" s="596"/>
    </row>
    <row r="1064" spans="24:44" s="581" customFormat="1" ht="15" customHeight="1" x14ac:dyDescent="0.35">
      <c r="X1064" s="582"/>
      <c r="Y1064" s="583"/>
      <c r="AD1064" s="585"/>
      <c r="AE1064" s="586"/>
      <c r="AF1064" s="587"/>
      <c r="AG1064" s="588"/>
      <c r="AH1064" s="588"/>
      <c r="AI1064" s="588"/>
      <c r="AJ1064" s="589"/>
      <c r="AK1064" s="590"/>
      <c r="AL1064" s="591"/>
      <c r="AM1064" s="592"/>
      <c r="AN1064" s="593"/>
      <c r="AO1064" s="594"/>
      <c r="AP1064" s="595"/>
      <c r="AQ1064" s="595"/>
      <c r="AR1064" s="596"/>
    </row>
    <row r="1065" spans="24:44" s="581" customFormat="1" ht="15" customHeight="1" x14ac:dyDescent="0.35">
      <c r="X1065" s="582"/>
      <c r="Y1065" s="583"/>
      <c r="AD1065" s="585"/>
      <c r="AE1065" s="586"/>
      <c r="AF1065" s="587"/>
      <c r="AG1065" s="588"/>
      <c r="AH1065" s="588"/>
      <c r="AI1065" s="588"/>
      <c r="AJ1065" s="589"/>
      <c r="AK1065" s="590"/>
      <c r="AL1065" s="591"/>
      <c r="AM1065" s="592"/>
      <c r="AN1065" s="593"/>
      <c r="AO1065" s="594"/>
      <c r="AP1065" s="595"/>
      <c r="AQ1065" s="595"/>
      <c r="AR1065" s="596"/>
    </row>
    <row r="1066" spans="24:44" s="581" customFormat="1" ht="15" customHeight="1" x14ac:dyDescent="0.35">
      <c r="X1066" s="582"/>
      <c r="Y1066" s="583"/>
      <c r="AD1066" s="585"/>
      <c r="AE1066" s="586"/>
      <c r="AF1066" s="587"/>
      <c r="AG1066" s="588"/>
      <c r="AH1066" s="588"/>
      <c r="AI1066" s="588"/>
      <c r="AJ1066" s="589"/>
      <c r="AK1066" s="590"/>
      <c r="AL1066" s="591"/>
      <c r="AM1066" s="592"/>
      <c r="AN1066" s="593"/>
      <c r="AO1066" s="594"/>
      <c r="AP1066" s="595"/>
      <c r="AQ1066" s="595"/>
      <c r="AR1066" s="596"/>
    </row>
    <row r="1067" spans="24:44" s="581" customFormat="1" ht="15" customHeight="1" x14ac:dyDescent="0.35">
      <c r="X1067" s="582"/>
      <c r="Y1067" s="583"/>
      <c r="AD1067" s="585"/>
      <c r="AE1067" s="586"/>
      <c r="AF1067" s="587"/>
      <c r="AG1067" s="588"/>
      <c r="AH1067" s="588"/>
      <c r="AI1067" s="588"/>
      <c r="AJ1067" s="589"/>
      <c r="AK1067" s="590"/>
      <c r="AL1067" s="591"/>
      <c r="AM1067" s="592"/>
      <c r="AN1067" s="593"/>
      <c r="AO1067" s="594"/>
      <c r="AP1067" s="595"/>
      <c r="AQ1067" s="595"/>
      <c r="AR1067" s="596"/>
    </row>
    <row r="1068" spans="24:44" s="581" customFormat="1" ht="15" customHeight="1" x14ac:dyDescent="0.35">
      <c r="X1068" s="582"/>
      <c r="Y1068" s="583"/>
      <c r="AD1068" s="585"/>
      <c r="AE1068" s="586"/>
      <c r="AF1068" s="587"/>
      <c r="AG1068" s="588"/>
      <c r="AH1068" s="588"/>
      <c r="AI1068" s="588"/>
      <c r="AJ1068" s="589"/>
      <c r="AK1068" s="590"/>
      <c r="AL1068" s="591"/>
      <c r="AM1068" s="592"/>
      <c r="AN1068" s="593"/>
      <c r="AO1068" s="594"/>
      <c r="AP1068" s="595"/>
      <c r="AQ1068" s="595"/>
      <c r="AR1068" s="596"/>
    </row>
    <row r="1069" spans="24:44" s="581" customFormat="1" ht="15" customHeight="1" x14ac:dyDescent="0.35">
      <c r="X1069" s="582"/>
      <c r="Y1069" s="583"/>
      <c r="AD1069" s="585"/>
      <c r="AE1069" s="586"/>
      <c r="AF1069" s="587"/>
      <c r="AG1069" s="588"/>
      <c r="AH1069" s="588"/>
      <c r="AI1069" s="588"/>
      <c r="AJ1069" s="589"/>
      <c r="AK1069" s="590"/>
      <c r="AL1069" s="591"/>
      <c r="AM1069" s="592"/>
      <c r="AN1069" s="593"/>
      <c r="AO1069" s="594"/>
      <c r="AP1069" s="595"/>
      <c r="AQ1069" s="595"/>
      <c r="AR1069" s="596"/>
    </row>
    <row r="1070" spans="24:44" s="581" customFormat="1" ht="15" customHeight="1" x14ac:dyDescent="0.35">
      <c r="X1070" s="582"/>
      <c r="Y1070" s="583"/>
      <c r="AD1070" s="585"/>
      <c r="AE1070" s="586"/>
      <c r="AF1070" s="587"/>
      <c r="AG1070" s="588"/>
      <c r="AH1070" s="588"/>
      <c r="AI1070" s="588"/>
      <c r="AJ1070" s="589"/>
      <c r="AK1070" s="590"/>
      <c r="AL1070" s="591"/>
      <c r="AM1070" s="592"/>
      <c r="AN1070" s="593"/>
      <c r="AO1070" s="594"/>
      <c r="AP1070" s="595"/>
      <c r="AQ1070" s="595"/>
      <c r="AR1070" s="596"/>
    </row>
    <row r="1071" spans="24:44" s="581" customFormat="1" ht="15" customHeight="1" x14ac:dyDescent="0.35">
      <c r="X1071" s="582"/>
      <c r="Y1071" s="583"/>
      <c r="AD1071" s="585"/>
      <c r="AE1071" s="586"/>
      <c r="AF1071" s="587"/>
      <c r="AG1071" s="588"/>
      <c r="AH1071" s="588"/>
      <c r="AI1071" s="588"/>
      <c r="AJ1071" s="589"/>
      <c r="AK1071" s="590"/>
      <c r="AL1071" s="591"/>
      <c r="AM1071" s="592"/>
      <c r="AN1071" s="593"/>
      <c r="AO1071" s="594"/>
      <c r="AP1071" s="595"/>
      <c r="AQ1071" s="595"/>
      <c r="AR1071" s="596"/>
    </row>
    <row r="1072" spans="24:44" s="581" customFormat="1" ht="15" customHeight="1" x14ac:dyDescent="0.35">
      <c r="X1072" s="582"/>
      <c r="Y1072" s="583"/>
      <c r="AD1072" s="585"/>
      <c r="AE1072" s="586"/>
      <c r="AF1072" s="587"/>
      <c r="AG1072" s="588"/>
      <c r="AH1072" s="588"/>
      <c r="AI1072" s="588"/>
      <c r="AJ1072" s="589"/>
      <c r="AK1072" s="590"/>
      <c r="AL1072" s="591"/>
      <c r="AM1072" s="592"/>
      <c r="AN1072" s="593"/>
      <c r="AO1072" s="594"/>
      <c r="AP1072" s="595"/>
      <c r="AQ1072" s="595"/>
      <c r="AR1072" s="596"/>
    </row>
    <row r="1073" spans="24:44" s="581" customFormat="1" ht="15" customHeight="1" x14ac:dyDescent="0.35">
      <c r="X1073" s="582"/>
      <c r="Y1073" s="583"/>
      <c r="AD1073" s="585"/>
      <c r="AE1073" s="586"/>
      <c r="AF1073" s="587"/>
      <c r="AG1073" s="588"/>
      <c r="AH1073" s="588"/>
      <c r="AI1073" s="588"/>
      <c r="AJ1073" s="589"/>
      <c r="AK1073" s="590"/>
      <c r="AL1073" s="591"/>
      <c r="AM1073" s="592"/>
      <c r="AN1073" s="593"/>
      <c r="AO1073" s="594"/>
      <c r="AP1073" s="595"/>
      <c r="AQ1073" s="595"/>
      <c r="AR1073" s="596"/>
    </row>
    <row r="1074" spans="24:44" s="581" customFormat="1" ht="15" customHeight="1" x14ac:dyDescent="0.35">
      <c r="X1074" s="582"/>
      <c r="Y1074" s="583"/>
      <c r="AD1074" s="585"/>
      <c r="AE1074" s="586"/>
      <c r="AF1074" s="587"/>
      <c r="AG1074" s="588"/>
      <c r="AH1074" s="588"/>
      <c r="AI1074" s="588"/>
      <c r="AJ1074" s="589"/>
      <c r="AK1074" s="590"/>
      <c r="AL1074" s="591"/>
      <c r="AM1074" s="592"/>
      <c r="AN1074" s="593"/>
      <c r="AO1074" s="594"/>
      <c r="AP1074" s="595"/>
      <c r="AQ1074" s="595"/>
      <c r="AR1074" s="596"/>
    </row>
    <row r="1075" spans="24:44" s="581" customFormat="1" ht="15" customHeight="1" x14ac:dyDescent="0.35">
      <c r="X1075" s="582"/>
      <c r="Y1075" s="583"/>
      <c r="AD1075" s="585"/>
      <c r="AE1075" s="586"/>
      <c r="AF1075" s="587"/>
      <c r="AG1075" s="588"/>
      <c r="AH1075" s="588"/>
      <c r="AI1075" s="588"/>
      <c r="AJ1075" s="589"/>
      <c r="AK1075" s="590"/>
      <c r="AL1075" s="591"/>
      <c r="AM1075" s="592"/>
      <c r="AN1075" s="593"/>
      <c r="AO1075" s="594"/>
      <c r="AP1075" s="595"/>
      <c r="AQ1075" s="595"/>
      <c r="AR1075" s="596"/>
    </row>
    <row r="1076" spans="24:44" s="581" customFormat="1" ht="15" customHeight="1" x14ac:dyDescent="0.35">
      <c r="X1076" s="582"/>
      <c r="Y1076" s="583"/>
      <c r="AD1076" s="585"/>
      <c r="AE1076" s="586"/>
      <c r="AF1076" s="587"/>
      <c r="AG1076" s="588"/>
      <c r="AH1076" s="588"/>
      <c r="AI1076" s="588"/>
      <c r="AJ1076" s="589"/>
      <c r="AK1076" s="590"/>
      <c r="AL1076" s="591"/>
      <c r="AM1076" s="592"/>
      <c r="AN1076" s="593"/>
      <c r="AO1076" s="594"/>
      <c r="AP1076" s="595"/>
      <c r="AQ1076" s="595"/>
      <c r="AR1076" s="596"/>
    </row>
    <row r="1077" spans="24:44" s="581" customFormat="1" ht="15" customHeight="1" x14ac:dyDescent="0.35">
      <c r="X1077" s="582"/>
      <c r="Y1077" s="583"/>
      <c r="AD1077" s="585"/>
      <c r="AE1077" s="586"/>
      <c r="AF1077" s="587"/>
      <c r="AG1077" s="588"/>
      <c r="AH1077" s="588"/>
      <c r="AI1077" s="588"/>
      <c r="AJ1077" s="589"/>
      <c r="AK1077" s="590"/>
      <c r="AL1077" s="591"/>
      <c r="AM1077" s="592"/>
      <c r="AN1077" s="593"/>
      <c r="AO1077" s="594"/>
      <c r="AP1077" s="595"/>
      <c r="AQ1077" s="595"/>
      <c r="AR1077" s="596"/>
    </row>
    <row r="1078" spans="24:44" s="581" customFormat="1" ht="15" customHeight="1" x14ac:dyDescent="0.35">
      <c r="X1078" s="582"/>
      <c r="Y1078" s="583"/>
      <c r="AD1078" s="585"/>
      <c r="AE1078" s="586"/>
      <c r="AF1078" s="587"/>
      <c r="AG1078" s="588"/>
      <c r="AH1078" s="588"/>
      <c r="AI1078" s="588"/>
      <c r="AJ1078" s="589"/>
      <c r="AK1078" s="590"/>
      <c r="AL1078" s="591"/>
      <c r="AM1078" s="592"/>
      <c r="AN1078" s="593"/>
      <c r="AO1078" s="594"/>
      <c r="AP1078" s="595"/>
      <c r="AQ1078" s="595"/>
      <c r="AR1078" s="596"/>
    </row>
    <row r="1079" spans="24:44" s="581" customFormat="1" ht="15" customHeight="1" x14ac:dyDescent="0.35">
      <c r="X1079" s="582"/>
      <c r="Y1079" s="583"/>
      <c r="AD1079" s="585"/>
      <c r="AE1079" s="586"/>
      <c r="AF1079" s="587"/>
      <c r="AG1079" s="588"/>
      <c r="AH1079" s="588"/>
      <c r="AI1079" s="588"/>
      <c r="AJ1079" s="589"/>
      <c r="AK1079" s="590"/>
      <c r="AL1079" s="591"/>
      <c r="AM1079" s="592"/>
      <c r="AN1079" s="593"/>
      <c r="AO1079" s="594"/>
      <c r="AP1079" s="595"/>
      <c r="AQ1079" s="595"/>
      <c r="AR1079" s="596"/>
    </row>
    <row r="1080" spans="24:44" s="581" customFormat="1" ht="15" customHeight="1" x14ac:dyDescent="0.35">
      <c r="X1080" s="582"/>
      <c r="Y1080" s="583"/>
      <c r="AD1080" s="585"/>
      <c r="AE1080" s="586"/>
      <c r="AF1080" s="587"/>
      <c r="AG1080" s="588"/>
      <c r="AH1080" s="588"/>
      <c r="AI1080" s="588"/>
      <c r="AJ1080" s="589"/>
      <c r="AK1080" s="590"/>
      <c r="AL1080" s="591"/>
      <c r="AM1080" s="592"/>
      <c r="AN1080" s="593"/>
      <c r="AO1080" s="594"/>
      <c r="AP1080" s="595"/>
      <c r="AQ1080" s="595"/>
      <c r="AR1080" s="596"/>
    </row>
    <row r="1081" spans="24:44" s="581" customFormat="1" ht="15" customHeight="1" x14ac:dyDescent="0.35">
      <c r="X1081" s="582"/>
      <c r="Y1081" s="583"/>
      <c r="AD1081" s="585"/>
      <c r="AE1081" s="586"/>
      <c r="AF1081" s="587"/>
      <c r="AG1081" s="588"/>
      <c r="AH1081" s="588"/>
      <c r="AI1081" s="588"/>
      <c r="AJ1081" s="589"/>
      <c r="AK1081" s="590"/>
      <c r="AL1081" s="591"/>
      <c r="AM1081" s="592"/>
      <c r="AN1081" s="593"/>
      <c r="AO1081" s="594"/>
      <c r="AP1081" s="595"/>
      <c r="AQ1081" s="595"/>
      <c r="AR1081" s="596"/>
    </row>
    <row r="1082" spans="24:44" s="581" customFormat="1" ht="15" customHeight="1" x14ac:dyDescent="0.35">
      <c r="X1082" s="582"/>
      <c r="Y1082" s="583"/>
      <c r="AD1082" s="585"/>
      <c r="AE1082" s="586"/>
      <c r="AF1082" s="587"/>
      <c r="AG1082" s="588"/>
      <c r="AH1082" s="588"/>
      <c r="AI1082" s="588"/>
      <c r="AJ1082" s="589"/>
      <c r="AK1082" s="590"/>
      <c r="AL1082" s="591"/>
      <c r="AM1082" s="592"/>
      <c r="AN1082" s="593"/>
      <c r="AO1082" s="594"/>
      <c r="AP1082" s="595"/>
      <c r="AQ1082" s="595"/>
      <c r="AR1082" s="596"/>
    </row>
    <row r="1083" spans="24:44" s="581" customFormat="1" ht="15" customHeight="1" x14ac:dyDescent="0.35">
      <c r="X1083" s="582"/>
      <c r="Y1083" s="583"/>
      <c r="AD1083" s="585"/>
      <c r="AE1083" s="586"/>
      <c r="AF1083" s="587"/>
      <c r="AG1083" s="588"/>
      <c r="AH1083" s="588"/>
      <c r="AI1083" s="588"/>
      <c r="AJ1083" s="589"/>
      <c r="AK1083" s="590"/>
      <c r="AL1083" s="591"/>
      <c r="AM1083" s="592"/>
      <c r="AN1083" s="593"/>
      <c r="AO1083" s="594"/>
      <c r="AP1083" s="595"/>
      <c r="AQ1083" s="595"/>
      <c r="AR1083" s="596"/>
    </row>
    <row r="1084" spans="24:44" s="581" customFormat="1" ht="15" customHeight="1" x14ac:dyDescent="0.35">
      <c r="X1084" s="582"/>
      <c r="Y1084" s="583"/>
      <c r="AD1084" s="585"/>
      <c r="AE1084" s="586"/>
      <c r="AF1084" s="587"/>
      <c r="AG1084" s="588"/>
      <c r="AH1084" s="588"/>
      <c r="AI1084" s="588"/>
      <c r="AJ1084" s="589"/>
      <c r="AK1084" s="590"/>
      <c r="AL1084" s="591"/>
      <c r="AM1084" s="592"/>
      <c r="AN1084" s="593"/>
      <c r="AO1084" s="594"/>
      <c r="AP1084" s="595"/>
      <c r="AQ1084" s="595"/>
      <c r="AR1084" s="596"/>
    </row>
    <row r="1085" spans="24:44" s="581" customFormat="1" ht="15" customHeight="1" x14ac:dyDescent="0.35">
      <c r="X1085" s="582"/>
      <c r="Y1085" s="583"/>
      <c r="AD1085" s="585"/>
      <c r="AE1085" s="586"/>
      <c r="AF1085" s="587"/>
      <c r="AG1085" s="588"/>
      <c r="AH1085" s="588"/>
      <c r="AI1085" s="588"/>
      <c r="AJ1085" s="589"/>
      <c r="AK1085" s="590"/>
      <c r="AL1085" s="591"/>
      <c r="AM1085" s="592"/>
      <c r="AN1085" s="593"/>
      <c r="AO1085" s="594"/>
      <c r="AP1085" s="595"/>
      <c r="AQ1085" s="595"/>
      <c r="AR1085" s="596"/>
    </row>
    <row r="1086" spans="24:44" s="581" customFormat="1" ht="15" customHeight="1" x14ac:dyDescent="0.35">
      <c r="X1086" s="582"/>
      <c r="Y1086" s="583"/>
      <c r="AD1086" s="585"/>
      <c r="AE1086" s="586"/>
      <c r="AF1086" s="587"/>
      <c r="AG1086" s="588"/>
      <c r="AH1086" s="588"/>
      <c r="AI1086" s="588"/>
      <c r="AJ1086" s="589"/>
      <c r="AK1086" s="590"/>
      <c r="AL1086" s="591"/>
      <c r="AM1086" s="592"/>
      <c r="AN1086" s="593"/>
      <c r="AO1086" s="594"/>
      <c r="AP1086" s="595"/>
      <c r="AQ1086" s="595"/>
      <c r="AR1086" s="596"/>
    </row>
    <row r="1087" spans="24:44" s="581" customFormat="1" ht="15" customHeight="1" x14ac:dyDescent="0.35">
      <c r="X1087" s="582"/>
      <c r="Y1087" s="583"/>
      <c r="AD1087" s="585"/>
      <c r="AE1087" s="586"/>
      <c r="AF1087" s="587"/>
      <c r="AG1087" s="588"/>
      <c r="AH1087" s="588"/>
      <c r="AI1087" s="588"/>
      <c r="AJ1087" s="589"/>
      <c r="AK1087" s="590"/>
      <c r="AL1087" s="591"/>
      <c r="AM1087" s="592"/>
      <c r="AN1087" s="593"/>
      <c r="AO1087" s="594"/>
      <c r="AP1087" s="595"/>
      <c r="AQ1087" s="595"/>
      <c r="AR1087" s="596"/>
    </row>
    <row r="1088" spans="24:44" s="581" customFormat="1" ht="15" customHeight="1" x14ac:dyDescent="0.35">
      <c r="X1088" s="582"/>
      <c r="Y1088" s="583"/>
      <c r="AD1088" s="585"/>
      <c r="AE1088" s="586"/>
      <c r="AF1088" s="587"/>
      <c r="AG1088" s="588"/>
      <c r="AH1088" s="588"/>
      <c r="AI1088" s="588"/>
      <c r="AJ1088" s="589"/>
      <c r="AK1088" s="590"/>
      <c r="AL1088" s="591"/>
      <c r="AM1088" s="592"/>
      <c r="AN1088" s="593"/>
      <c r="AO1088" s="594"/>
      <c r="AP1088" s="595"/>
      <c r="AQ1088" s="595"/>
      <c r="AR1088" s="596"/>
    </row>
    <row r="1089" spans="24:44" s="581" customFormat="1" ht="15" customHeight="1" x14ac:dyDescent="0.35">
      <c r="X1089" s="582"/>
      <c r="Y1089" s="583"/>
      <c r="AD1089" s="585"/>
      <c r="AE1089" s="586"/>
      <c r="AF1089" s="587"/>
      <c r="AG1089" s="588"/>
      <c r="AH1089" s="588"/>
      <c r="AI1089" s="588"/>
      <c r="AJ1089" s="589"/>
      <c r="AK1089" s="590"/>
      <c r="AL1089" s="591"/>
      <c r="AM1089" s="592"/>
      <c r="AN1089" s="593"/>
      <c r="AO1089" s="594"/>
      <c r="AP1089" s="595"/>
      <c r="AQ1089" s="595"/>
      <c r="AR1089" s="596"/>
    </row>
    <row r="1090" spans="24:44" s="581" customFormat="1" ht="15" customHeight="1" x14ac:dyDescent="0.35">
      <c r="X1090" s="582"/>
      <c r="Y1090" s="583"/>
      <c r="AD1090" s="585"/>
      <c r="AE1090" s="586"/>
      <c r="AF1090" s="587"/>
      <c r="AG1090" s="588"/>
      <c r="AH1090" s="588"/>
      <c r="AI1090" s="588"/>
      <c r="AJ1090" s="589"/>
      <c r="AK1090" s="590"/>
      <c r="AL1090" s="591"/>
      <c r="AM1090" s="592"/>
      <c r="AN1090" s="593"/>
      <c r="AO1090" s="594"/>
      <c r="AP1090" s="595"/>
      <c r="AQ1090" s="595"/>
      <c r="AR1090" s="596"/>
    </row>
    <row r="1091" spans="24:44" s="581" customFormat="1" ht="15" customHeight="1" x14ac:dyDescent="0.35">
      <c r="X1091" s="582"/>
      <c r="Y1091" s="583"/>
      <c r="AD1091" s="585"/>
      <c r="AE1091" s="586"/>
      <c r="AF1091" s="587"/>
      <c r="AG1091" s="588"/>
      <c r="AH1091" s="588"/>
      <c r="AI1091" s="588"/>
      <c r="AJ1091" s="589"/>
      <c r="AK1091" s="590"/>
      <c r="AL1091" s="591"/>
      <c r="AM1091" s="592"/>
      <c r="AN1091" s="593"/>
      <c r="AO1091" s="594"/>
      <c r="AP1091" s="595"/>
      <c r="AQ1091" s="595"/>
      <c r="AR1091" s="596"/>
    </row>
    <row r="1092" spans="24:44" s="581" customFormat="1" ht="15" customHeight="1" x14ac:dyDescent="0.35">
      <c r="X1092" s="582"/>
      <c r="Y1092" s="583"/>
      <c r="AD1092" s="585"/>
      <c r="AE1092" s="586"/>
      <c r="AF1092" s="587"/>
      <c r="AG1092" s="588"/>
      <c r="AH1092" s="588"/>
      <c r="AI1092" s="588"/>
      <c r="AJ1092" s="589"/>
      <c r="AK1092" s="590"/>
      <c r="AL1092" s="591"/>
      <c r="AM1092" s="592"/>
      <c r="AN1092" s="593"/>
      <c r="AO1092" s="594"/>
      <c r="AP1092" s="595"/>
      <c r="AQ1092" s="595"/>
      <c r="AR1092" s="596"/>
    </row>
    <row r="1093" spans="24:44" s="581" customFormat="1" ht="15" customHeight="1" x14ac:dyDescent="0.35">
      <c r="X1093" s="582"/>
      <c r="Y1093" s="583"/>
      <c r="AD1093" s="585"/>
      <c r="AE1093" s="586"/>
      <c r="AF1093" s="587"/>
      <c r="AG1093" s="588"/>
      <c r="AH1093" s="588"/>
      <c r="AI1093" s="588"/>
      <c r="AJ1093" s="589"/>
      <c r="AK1093" s="590"/>
      <c r="AL1093" s="591"/>
      <c r="AM1093" s="592"/>
      <c r="AN1093" s="593"/>
      <c r="AO1093" s="594"/>
      <c r="AP1093" s="595"/>
      <c r="AQ1093" s="595"/>
      <c r="AR1093" s="596"/>
    </row>
    <row r="1094" spans="24:44" s="581" customFormat="1" ht="15" customHeight="1" x14ac:dyDescent="0.35">
      <c r="X1094" s="582"/>
      <c r="Y1094" s="583"/>
      <c r="AD1094" s="585"/>
      <c r="AE1094" s="586"/>
      <c r="AF1094" s="587"/>
      <c r="AG1094" s="588"/>
      <c r="AH1094" s="588"/>
      <c r="AI1094" s="588"/>
      <c r="AJ1094" s="589"/>
      <c r="AK1094" s="590"/>
      <c r="AL1094" s="591"/>
      <c r="AM1094" s="592"/>
      <c r="AN1094" s="593"/>
      <c r="AO1094" s="594"/>
      <c r="AP1094" s="595"/>
      <c r="AQ1094" s="595"/>
      <c r="AR1094" s="596"/>
    </row>
    <row r="1095" spans="24:44" s="581" customFormat="1" ht="15" customHeight="1" x14ac:dyDescent="0.35">
      <c r="X1095" s="582"/>
      <c r="Y1095" s="583"/>
      <c r="AD1095" s="585"/>
      <c r="AE1095" s="586"/>
      <c r="AF1095" s="587"/>
      <c r="AG1095" s="588"/>
      <c r="AH1095" s="588"/>
      <c r="AI1095" s="588"/>
      <c r="AJ1095" s="589"/>
      <c r="AK1095" s="590"/>
      <c r="AL1095" s="591"/>
      <c r="AM1095" s="592"/>
      <c r="AN1095" s="593"/>
      <c r="AO1095" s="594"/>
      <c r="AP1095" s="595"/>
      <c r="AQ1095" s="595"/>
      <c r="AR1095" s="596"/>
    </row>
    <row r="1096" spans="24:44" s="581" customFormat="1" ht="15" customHeight="1" x14ac:dyDescent="0.35">
      <c r="X1096" s="582"/>
      <c r="Y1096" s="583"/>
      <c r="AD1096" s="585"/>
      <c r="AE1096" s="586"/>
      <c r="AF1096" s="587"/>
      <c r="AG1096" s="588"/>
      <c r="AH1096" s="588"/>
      <c r="AI1096" s="588"/>
      <c r="AJ1096" s="589"/>
      <c r="AK1096" s="590"/>
      <c r="AL1096" s="591"/>
      <c r="AM1096" s="592"/>
      <c r="AN1096" s="593"/>
      <c r="AO1096" s="594"/>
      <c r="AP1096" s="595"/>
      <c r="AQ1096" s="595"/>
      <c r="AR1096" s="596"/>
    </row>
    <row r="1097" spans="24:44" s="581" customFormat="1" ht="15" customHeight="1" x14ac:dyDescent="0.35">
      <c r="X1097" s="582"/>
      <c r="Y1097" s="583"/>
      <c r="AD1097" s="585"/>
      <c r="AE1097" s="586"/>
      <c r="AF1097" s="587"/>
      <c r="AG1097" s="588"/>
      <c r="AH1097" s="588"/>
      <c r="AI1097" s="588"/>
      <c r="AJ1097" s="589"/>
      <c r="AK1097" s="590"/>
      <c r="AL1097" s="591"/>
      <c r="AM1097" s="592"/>
      <c r="AN1097" s="593"/>
      <c r="AO1097" s="594"/>
      <c r="AP1097" s="595"/>
      <c r="AQ1097" s="595"/>
      <c r="AR1097" s="596"/>
    </row>
    <row r="1098" spans="24:44" s="581" customFormat="1" ht="15" customHeight="1" x14ac:dyDescent="0.35">
      <c r="X1098" s="582"/>
      <c r="Y1098" s="583"/>
      <c r="AD1098" s="585"/>
      <c r="AE1098" s="586"/>
      <c r="AF1098" s="587"/>
      <c r="AG1098" s="588"/>
      <c r="AH1098" s="588"/>
      <c r="AI1098" s="588"/>
      <c r="AJ1098" s="589"/>
      <c r="AK1098" s="590"/>
      <c r="AL1098" s="591"/>
      <c r="AM1098" s="592"/>
      <c r="AN1098" s="593"/>
      <c r="AO1098" s="594"/>
      <c r="AP1098" s="595"/>
      <c r="AQ1098" s="595"/>
      <c r="AR1098" s="596"/>
    </row>
    <row r="1099" spans="24:44" s="581" customFormat="1" ht="15" customHeight="1" x14ac:dyDescent="0.35">
      <c r="X1099" s="582"/>
      <c r="Y1099" s="583"/>
      <c r="AD1099" s="585"/>
      <c r="AE1099" s="586"/>
      <c r="AF1099" s="587"/>
      <c r="AG1099" s="588"/>
      <c r="AH1099" s="588"/>
      <c r="AI1099" s="588"/>
      <c r="AJ1099" s="589"/>
      <c r="AK1099" s="590"/>
      <c r="AL1099" s="591"/>
      <c r="AM1099" s="592"/>
      <c r="AN1099" s="593"/>
      <c r="AO1099" s="594"/>
      <c r="AP1099" s="595"/>
      <c r="AQ1099" s="595"/>
      <c r="AR1099" s="596"/>
    </row>
    <row r="1100" spans="24:44" s="581" customFormat="1" ht="15" customHeight="1" x14ac:dyDescent="0.35">
      <c r="X1100" s="582"/>
      <c r="Y1100" s="583"/>
      <c r="AD1100" s="585"/>
      <c r="AE1100" s="586"/>
      <c r="AF1100" s="587"/>
      <c r="AG1100" s="588"/>
      <c r="AH1100" s="588"/>
      <c r="AI1100" s="588"/>
      <c r="AJ1100" s="589"/>
      <c r="AK1100" s="590"/>
      <c r="AL1100" s="591"/>
      <c r="AM1100" s="592"/>
      <c r="AN1100" s="593"/>
      <c r="AO1100" s="594"/>
      <c r="AP1100" s="595"/>
      <c r="AQ1100" s="595"/>
      <c r="AR1100" s="596"/>
    </row>
    <row r="1101" spans="24:44" s="581" customFormat="1" ht="15" customHeight="1" x14ac:dyDescent="0.35">
      <c r="X1101" s="582"/>
      <c r="Y1101" s="583"/>
      <c r="AD1101" s="585"/>
      <c r="AE1101" s="586"/>
      <c r="AF1101" s="587"/>
      <c r="AG1101" s="588"/>
      <c r="AH1101" s="588"/>
      <c r="AI1101" s="588"/>
      <c r="AJ1101" s="589"/>
      <c r="AK1101" s="590"/>
      <c r="AL1101" s="591"/>
      <c r="AM1101" s="592"/>
      <c r="AN1101" s="593"/>
      <c r="AO1101" s="594"/>
      <c r="AP1101" s="595"/>
      <c r="AQ1101" s="595"/>
      <c r="AR1101" s="596"/>
    </row>
    <row r="1102" spans="24:44" s="581" customFormat="1" ht="15" customHeight="1" x14ac:dyDescent="0.35">
      <c r="X1102" s="582"/>
      <c r="Y1102" s="583"/>
      <c r="AD1102" s="585"/>
      <c r="AE1102" s="586"/>
      <c r="AF1102" s="587"/>
      <c r="AG1102" s="588"/>
      <c r="AH1102" s="588"/>
      <c r="AI1102" s="588"/>
      <c r="AJ1102" s="589"/>
      <c r="AK1102" s="590"/>
      <c r="AL1102" s="591"/>
      <c r="AM1102" s="592"/>
      <c r="AN1102" s="593"/>
      <c r="AO1102" s="594"/>
      <c r="AP1102" s="595"/>
      <c r="AQ1102" s="595"/>
      <c r="AR1102" s="596"/>
    </row>
    <row r="1103" spans="24:44" s="581" customFormat="1" ht="15" customHeight="1" x14ac:dyDescent="0.35">
      <c r="X1103" s="582"/>
      <c r="Y1103" s="583"/>
      <c r="AD1103" s="585"/>
      <c r="AE1103" s="586"/>
      <c r="AF1103" s="587"/>
      <c r="AG1103" s="588"/>
      <c r="AH1103" s="588"/>
      <c r="AI1103" s="588"/>
      <c r="AJ1103" s="589"/>
      <c r="AK1103" s="590"/>
      <c r="AL1103" s="591"/>
      <c r="AM1103" s="592"/>
      <c r="AN1103" s="593"/>
      <c r="AO1103" s="594"/>
      <c r="AP1103" s="595"/>
      <c r="AQ1103" s="595"/>
      <c r="AR1103" s="596"/>
    </row>
    <row r="1104" spans="24:44" s="581" customFormat="1" ht="15" customHeight="1" x14ac:dyDescent="0.35">
      <c r="X1104" s="582"/>
      <c r="Y1104" s="583"/>
      <c r="AD1104" s="585"/>
      <c r="AE1104" s="586"/>
      <c r="AF1104" s="587"/>
      <c r="AG1104" s="588"/>
      <c r="AH1104" s="588"/>
      <c r="AI1104" s="588"/>
      <c r="AJ1104" s="589"/>
      <c r="AK1104" s="590"/>
      <c r="AL1104" s="591"/>
      <c r="AM1104" s="592"/>
      <c r="AN1104" s="593"/>
      <c r="AO1104" s="594"/>
      <c r="AP1104" s="595"/>
      <c r="AQ1104" s="595"/>
      <c r="AR1104" s="596"/>
    </row>
    <row r="1105" spans="24:44" s="581" customFormat="1" ht="15" customHeight="1" x14ac:dyDescent="0.35">
      <c r="X1105" s="582"/>
      <c r="Y1105" s="583"/>
      <c r="AD1105" s="585"/>
      <c r="AE1105" s="586"/>
      <c r="AF1105" s="587"/>
      <c r="AG1105" s="588"/>
      <c r="AH1105" s="588"/>
      <c r="AI1105" s="588"/>
      <c r="AJ1105" s="589"/>
      <c r="AK1105" s="590"/>
      <c r="AL1105" s="591"/>
      <c r="AM1105" s="592"/>
      <c r="AN1105" s="593"/>
      <c r="AO1105" s="594"/>
      <c r="AP1105" s="595"/>
      <c r="AQ1105" s="595"/>
      <c r="AR1105" s="596"/>
    </row>
    <row r="1106" spans="24:44" s="581" customFormat="1" ht="15" customHeight="1" x14ac:dyDescent="0.35">
      <c r="X1106" s="582"/>
      <c r="Y1106" s="583"/>
      <c r="AD1106" s="585"/>
      <c r="AE1106" s="586"/>
      <c r="AF1106" s="587"/>
      <c r="AG1106" s="588"/>
      <c r="AH1106" s="588"/>
      <c r="AI1106" s="588"/>
      <c r="AJ1106" s="589"/>
      <c r="AK1106" s="590"/>
      <c r="AL1106" s="591"/>
      <c r="AM1106" s="592"/>
      <c r="AN1106" s="593"/>
      <c r="AO1106" s="594"/>
      <c r="AP1106" s="595"/>
      <c r="AQ1106" s="595"/>
      <c r="AR1106" s="596"/>
    </row>
    <row r="1107" spans="24:44" s="581" customFormat="1" ht="15" customHeight="1" x14ac:dyDescent="0.35">
      <c r="X1107" s="582"/>
      <c r="Y1107" s="583"/>
      <c r="AD1107" s="585"/>
      <c r="AE1107" s="586"/>
      <c r="AF1107" s="587"/>
      <c r="AG1107" s="588"/>
      <c r="AH1107" s="588"/>
      <c r="AI1107" s="588"/>
      <c r="AJ1107" s="589"/>
      <c r="AK1107" s="590"/>
      <c r="AL1107" s="591"/>
      <c r="AM1107" s="592"/>
      <c r="AN1107" s="593"/>
      <c r="AO1107" s="594"/>
      <c r="AP1107" s="595"/>
      <c r="AQ1107" s="595"/>
      <c r="AR1107" s="596"/>
    </row>
    <row r="1108" spans="24:44" s="581" customFormat="1" ht="15" customHeight="1" x14ac:dyDescent="0.35">
      <c r="X1108" s="582"/>
      <c r="Y1108" s="583"/>
      <c r="AD1108" s="585"/>
      <c r="AE1108" s="586"/>
      <c r="AF1108" s="587"/>
      <c r="AG1108" s="588"/>
      <c r="AH1108" s="588"/>
      <c r="AI1108" s="588"/>
      <c r="AJ1108" s="589"/>
      <c r="AK1108" s="590"/>
      <c r="AL1108" s="591"/>
      <c r="AM1108" s="592"/>
      <c r="AN1108" s="593"/>
      <c r="AO1108" s="594"/>
      <c r="AP1108" s="595"/>
      <c r="AQ1108" s="595"/>
      <c r="AR1108" s="596"/>
    </row>
    <row r="1109" spans="24:44" s="581" customFormat="1" ht="15" customHeight="1" x14ac:dyDescent="0.35">
      <c r="X1109" s="582"/>
      <c r="Y1109" s="583"/>
      <c r="AD1109" s="585"/>
      <c r="AE1109" s="586"/>
      <c r="AF1109" s="587"/>
      <c r="AG1109" s="588"/>
      <c r="AH1109" s="588"/>
      <c r="AI1109" s="588"/>
      <c r="AJ1109" s="589"/>
      <c r="AK1109" s="590"/>
      <c r="AL1109" s="591"/>
      <c r="AM1109" s="592"/>
      <c r="AN1109" s="593"/>
      <c r="AO1109" s="594"/>
      <c r="AP1109" s="595"/>
      <c r="AQ1109" s="595"/>
      <c r="AR1109" s="596"/>
    </row>
    <row r="1110" spans="24:44" s="581" customFormat="1" ht="15" customHeight="1" x14ac:dyDescent="0.35">
      <c r="X1110" s="582"/>
      <c r="Y1110" s="583"/>
      <c r="AD1110" s="585"/>
      <c r="AE1110" s="586"/>
      <c r="AF1110" s="587"/>
      <c r="AG1110" s="588"/>
      <c r="AH1110" s="588"/>
      <c r="AI1110" s="588"/>
      <c r="AJ1110" s="589"/>
      <c r="AK1110" s="590"/>
      <c r="AL1110" s="591"/>
      <c r="AM1110" s="592"/>
      <c r="AN1110" s="593"/>
      <c r="AO1110" s="594"/>
      <c r="AP1110" s="595"/>
      <c r="AQ1110" s="595"/>
      <c r="AR1110" s="596"/>
    </row>
    <row r="1111" spans="24:44" s="581" customFormat="1" ht="15" customHeight="1" x14ac:dyDescent="0.35">
      <c r="X1111" s="582"/>
      <c r="Y1111" s="583"/>
      <c r="AD1111" s="585"/>
      <c r="AE1111" s="586"/>
      <c r="AF1111" s="587"/>
      <c r="AG1111" s="588"/>
      <c r="AH1111" s="588"/>
      <c r="AI1111" s="588"/>
      <c r="AJ1111" s="589"/>
      <c r="AK1111" s="590"/>
      <c r="AL1111" s="591"/>
      <c r="AM1111" s="592"/>
      <c r="AN1111" s="593"/>
      <c r="AO1111" s="594"/>
      <c r="AP1111" s="595"/>
      <c r="AQ1111" s="595"/>
      <c r="AR1111" s="596"/>
    </row>
    <row r="1112" spans="24:44" s="581" customFormat="1" ht="15" customHeight="1" x14ac:dyDescent="0.35">
      <c r="X1112" s="582"/>
      <c r="Y1112" s="583"/>
      <c r="AD1112" s="585"/>
      <c r="AE1112" s="586"/>
      <c r="AF1112" s="587"/>
      <c r="AG1112" s="588"/>
      <c r="AH1112" s="588"/>
      <c r="AI1112" s="588"/>
      <c r="AJ1112" s="589"/>
      <c r="AK1112" s="590"/>
      <c r="AL1112" s="591"/>
      <c r="AM1112" s="592"/>
      <c r="AN1112" s="593"/>
      <c r="AO1112" s="594"/>
      <c r="AP1112" s="595"/>
      <c r="AQ1112" s="595"/>
      <c r="AR1112" s="596"/>
    </row>
    <row r="1113" spans="24:44" s="581" customFormat="1" ht="15" customHeight="1" x14ac:dyDescent="0.35">
      <c r="X1113" s="582"/>
      <c r="Y1113" s="583"/>
      <c r="AD1113" s="585"/>
      <c r="AE1113" s="586"/>
      <c r="AF1113" s="587"/>
      <c r="AG1113" s="588"/>
      <c r="AH1113" s="588"/>
      <c r="AI1113" s="588"/>
      <c r="AJ1113" s="589"/>
      <c r="AK1113" s="590"/>
      <c r="AL1113" s="591"/>
      <c r="AM1113" s="592"/>
      <c r="AN1113" s="593"/>
      <c r="AO1113" s="594"/>
      <c r="AP1113" s="595"/>
      <c r="AQ1113" s="595"/>
      <c r="AR1113" s="596"/>
    </row>
    <row r="1114" spans="24:44" s="581" customFormat="1" ht="15" customHeight="1" x14ac:dyDescent="0.35">
      <c r="X1114" s="582"/>
      <c r="Y1114" s="583"/>
      <c r="AD1114" s="585"/>
      <c r="AE1114" s="586"/>
      <c r="AF1114" s="587"/>
      <c r="AG1114" s="588"/>
      <c r="AH1114" s="588"/>
      <c r="AI1114" s="588"/>
      <c r="AJ1114" s="589"/>
      <c r="AK1114" s="590"/>
      <c r="AL1114" s="591"/>
      <c r="AM1114" s="592"/>
      <c r="AN1114" s="593"/>
      <c r="AO1114" s="594"/>
      <c r="AP1114" s="595"/>
      <c r="AQ1114" s="595"/>
      <c r="AR1114" s="596"/>
    </row>
    <row r="1115" spans="24:44" s="581" customFormat="1" ht="15" customHeight="1" x14ac:dyDescent="0.35">
      <c r="X1115" s="582"/>
      <c r="Y1115" s="583"/>
      <c r="AD1115" s="585"/>
      <c r="AE1115" s="586"/>
      <c r="AF1115" s="587"/>
      <c r="AG1115" s="588"/>
      <c r="AH1115" s="588"/>
      <c r="AI1115" s="588"/>
      <c r="AJ1115" s="589"/>
      <c r="AK1115" s="590"/>
      <c r="AL1115" s="591"/>
      <c r="AM1115" s="592"/>
      <c r="AN1115" s="593"/>
      <c r="AO1115" s="594"/>
      <c r="AP1115" s="595"/>
      <c r="AQ1115" s="595"/>
      <c r="AR1115" s="596"/>
    </row>
    <row r="1116" spans="24:44" s="581" customFormat="1" ht="15" customHeight="1" x14ac:dyDescent="0.35">
      <c r="X1116" s="582"/>
      <c r="Y1116" s="583"/>
      <c r="AD1116" s="585"/>
      <c r="AE1116" s="586"/>
      <c r="AF1116" s="587"/>
      <c r="AG1116" s="588"/>
      <c r="AH1116" s="588"/>
      <c r="AI1116" s="588"/>
      <c r="AJ1116" s="589"/>
      <c r="AK1116" s="590"/>
      <c r="AL1116" s="591"/>
      <c r="AM1116" s="592"/>
      <c r="AN1116" s="593"/>
      <c r="AO1116" s="594"/>
      <c r="AP1116" s="595"/>
      <c r="AQ1116" s="595"/>
      <c r="AR1116" s="596"/>
    </row>
    <row r="1117" spans="24:44" s="581" customFormat="1" ht="15" customHeight="1" x14ac:dyDescent="0.35">
      <c r="X1117" s="582"/>
      <c r="Y1117" s="583"/>
      <c r="AD1117" s="585"/>
      <c r="AE1117" s="586"/>
      <c r="AF1117" s="587"/>
      <c r="AG1117" s="588"/>
      <c r="AH1117" s="588"/>
      <c r="AI1117" s="588"/>
      <c r="AJ1117" s="589"/>
      <c r="AK1117" s="590"/>
      <c r="AL1117" s="591"/>
      <c r="AM1117" s="592"/>
      <c r="AN1117" s="593"/>
      <c r="AO1117" s="594"/>
      <c r="AP1117" s="595"/>
      <c r="AQ1117" s="595"/>
      <c r="AR1117" s="596"/>
    </row>
    <row r="1118" spans="24:44" s="581" customFormat="1" ht="15" customHeight="1" x14ac:dyDescent="0.35">
      <c r="X1118" s="582"/>
      <c r="Y1118" s="583"/>
      <c r="AD1118" s="585"/>
      <c r="AE1118" s="586"/>
      <c r="AF1118" s="587"/>
      <c r="AG1118" s="588"/>
      <c r="AH1118" s="588"/>
      <c r="AI1118" s="588"/>
      <c r="AJ1118" s="589"/>
      <c r="AK1118" s="590"/>
      <c r="AL1118" s="591"/>
      <c r="AM1118" s="592"/>
      <c r="AN1118" s="593"/>
      <c r="AO1118" s="594"/>
      <c r="AP1118" s="595"/>
      <c r="AQ1118" s="595"/>
      <c r="AR1118" s="596"/>
    </row>
    <row r="1119" spans="24:44" s="581" customFormat="1" ht="15" customHeight="1" x14ac:dyDescent="0.35">
      <c r="X1119" s="582"/>
      <c r="Y1119" s="583"/>
      <c r="AD1119" s="585"/>
      <c r="AE1119" s="586"/>
      <c r="AF1119" s="587"/>
      <c r="AG1119" s="588"/>
      <c r="AH1119" s="588"/>
      <c r="AI1119" s="588"/>
      <c r="AJ1119" s="589"/>
      <c r="AK1119" s="590"/>
      <c r="AL1119" s="591"/>
      <c r="AM1119" s="592"/>
      <c r="AN1119" s="593"/>
      <c r="AO1119" s="594"/>
      <c r="AP1119" s="595"/>
      <c r="AQ1119" s="595"/>
      <c r="AR1119" s="596"/>
    </row>
    <row r="1120" spans="24:44" s="581" customFormat="1" ht="15" customHeight="1" x14ac:dyDescent="0.35">
      <c r="X1120" s="582"/>
      <c r="Y1120" s="583"/>
      <c r="AD1120" s="585"/>
      <c r="AE1120" s="586"/>
      <c r="AF1120" s="587"/>
      <c r="AG1120" s="588"/>
      <c r="AH1120" s="588"/>
      <c r="AI1120" s="588"/>
      <c r="AJ1120" s="589"/>
      <c r="AK1120" s="590"/>
      <c r="AL1120" s="591"/>
      <c r="AM1120" s="592"/>
      <c r="AN1120" s="593"/>
      <c r="AO1120" s="594"/>
      <c r="AP1120" s="595"/>
      <c r="AQ1120" s="595"/>
      <c r="AR1120" s="596"/>
    </row>
    <row r="1121" spans="24:44" s="581" customFormat="1" ht="15" customHeight="1" x14ac:dyDescent="0.35">
      <c r="X1121" s="582"/>
      <c r="Y1121" s="583"/>
      <c r="AD1121" s="585"/>
      <c r="AE1121" s="586"/>
      <c r="AF1121" s="587"/>
      <c r="AG1121" s="588"/>
      <c r="AH1121" s="588"/>
      <c r="AI1121" s="588"/>
      <c r="AJ1121" s="589"/>
      <c r="AK1121" s="590"/>
      <c r="AL1121" s="591"/>
      <c r="AM1121" s="592"/>
      <c r="AN1121" s="593"/>
      <c r="AO1121" s="594"/>
      <c r="AP1121" s="595"/>
      <c r="AQ1121" s="595"/>
      <c r="AR1121" s="596"/>
    </row>
    <row r="1122" spans="24:44" s="581" customFormat="1" ht="15" customHeight="1" x14ac:dyDescent="0.35">
      <c r="X1122" s="582"/>
      <c r="Y1122" s="583"/>
      <c r="AD1122" s="585"/>
      <c r="AE1122" s="586"/>
      <c r="AF1122" s="587"/>
      <c r="AG1122" s="588"/>
      <c r="AH1122" s="588"/>
      <c r="AI1122" s="588"/>
      <c r="AJ1122" s="589"/>
      <c r="AK1122" s="590"/>
      <c r="AL1122" s="591"/>
      <c r="AM1122" s="592"/>
      <c r="AN1122" s="593"/>
      <c r="AO1122" s="594"/>
      <c r="AP1122" s="595"/>
      <c r="AQ1122" s="595"/>
      <c r="AR1122" s="596"/>
    </row>
    <row r="1123" spans="24:44" s="581" customFormat="1" ht="15" customHeight="1" x14ac:dyDescent="0.35">
      <c r="X1123" s="582"/>
      <c r="Y1123" s="583"/>
      <c r="AD1123" s="585"/>
      <c r="AE1123" s="586"/>
      <c r="AF1123" s="587"/>
      <c r="AG1123" s="588"/>
      <c r="AH1123" s="588"/>
      <c r="AI1123" s="588"/>
      <c r="AJ1123" s="589"/>
      <c r="AK1123" s="590"/>
      <c r="AL1123" s="591"/>
      <c r="AM1123" s="592"/>
      <c r="AN1123" s="593"/>
      <c r="AO1123" s="594"/>
      <c r="AP1123" s="595"/>
      <c r="AQ1123" s="595"/>
      <c r="AR1123" s="596"/>
    </row>
    <row r="1124" spans="24:44" s="581" customFormat="1" ht="15" customHeight="1" x14ac:dyDescent="0.35">
      <c r="X1124" s="582"/>
      <c r="Y1124" s="583"/>
      <c r="AD1124" s="585"/>
      <c r="AE1124" s="586"/>
      <c r="AF1124" s="587"/>
      <c r="AG1124" s="588"/>
      <c r="AH1124" s="588"/>
      <c r="AI1124" s="588"/>
      <c r="AJ1124" s="589"/>
      <c r="AK1124" s="590"/>
      <c r="AL1124" s="591"/>
      <c r="AM1124" s="592"/>
      <c r="AN1124" s="593"/>
      <c r="AO1124" s="594"/>
      <c r="AP1124" s="595"/>
      <c r="AQ1124" s="595"/>
      <c r="AR1124" s="596"/>
    </row>
    <row r="1125" spans="24:44" s="581" customFormat="1" ht="15" customHeight="1" x14ac:dyDescent="0.35">
      <c r="X1125" s="582"/>
      <c r="Y1125" s="583"/>
      <c r="AD1125" s="585"/>
      <c r="AE1125" s="586"/>
      <c r="AF1125" s="587"/>
      <c r="AG1125" s="588"/>
      <c r="AH1125" s="588"/>
      <c r="AI1125" s="588"/>
      <c r="AJ1125" s="589"/>
      <c r="AK1125" s="590"/>
      <c r="AL1125" s="591"/>
      <c r="AM1125" s="592"/>
      <c r="AN1125" s="593"/>
      <c r="AO1125" s="594"/>
      <c r="AP1125" s="595"/>
      <c r="AQ1125" s="595"/>
      <c r="AR1125" s="596"/>
    </row>
    <row r="1126" spans="24:44" s="581" customFormat="1" ht="15" customHeight="1" x14ac:dyDescent="0.35">
      <c r="X1126" s="582"/>
      <c r="Y1126" s="583"/>
      <c r="AD1126" s="585"/>
      <c r="AE1126" s="586"/>
      <c r="AF1126" s="587"/>
      <c r="AG1126" s="588"/>
      <c r="AH1126" s="588"/>
      <c r="AI1126" s="588"/>
      <c r="AJ1126" s="589"/>
      <c r="AK1126" s="590"/>
      <c r="AL1126" s="591"/>
      <c r="AM1126" s="592"/>
      <c r="AN1126" s="593"/>
      <c r="AO1126" s="594"/>
      <c r="AP1126" s="595"/>
      <c r="AQ1126" s="595"/>
      <c r="AR1126" s="596"/>
    </row>
    <row r="1127" spans="24:44" s="581" customFormat="1" ht="15" customHeight="1" x14ac:dyDescent="0.35">
      <c r="X1127" s="582"/>
      <c r="Y1127" s="583"/>
      <c r="AD1127" s="585"/>
      <c r="AE1127" s="586"/>
      <c r="AF1127" s="587"/>
      <c r="AG1127" s="588"/>
      <c r="AH1127" s="588"/>
      <c r="AI1127" s="588"/>
      <c r="AJ1127" s="589"/>
      <c r="AK1127" s="590"/>
      <c r="AL1127" s="591"/>
      <c r="AM1127" s="592"/>
      <c r="AN1127" s="593"/>
      <c r="AO1127" s="594"/>
      <c r="AP1127" s="595"/>
      <c r="AQ1127" s="595"/>
      <c r="AR1127" s="596"/>
    </row>
    <row r="1128" spans="24:44" s="581" customFormat="1" ht="15" customHeight="1" x14ac:dyDescent="0.35">
      <c r="X1128" s="582"/>
      <c r="Y1128" s="583"/>
      <c r="AD1128" s="585"/>
      <c r="AE1128" s="586"/>
      <c r="AF1128" s="587"/>
      <c r="AG1128" s="588"/>
      <c r="AH1128" s="588"/>
      <c r="AI1128" s="588"/>
      <c r="AJ1128" s="589"/>
      <c r="AK1128" s="590"/>
      <c r="AL1128" s="591"/>
      <c r="AM1128" s="592"/>
      <c r="AN1128" s="593"/>
      <c r="AO1128" s="594"/>
      <c r="AP1128" s="595"/>
      <c r="AQ1128" s="595"/>
      <c r="AR1128" s="596"/>
    </row>
    <row r="1129" spans="24:44" s="581" customFormat="1" ht="15" customHeight="1" x14ac:dyDescent="0.35">
      <c r="X1129" s="582"/>
      <c r="Y1129" s="583"/>
      <c r="AD1129" s="585"/>
      <c r="AE1129" s="586"/>
      <c r="AF1129" s="587"/>
      <c r="AG1129" s="588"/>
      <c r="AH1129" s="588"/>
      <c r="AI1129" s="588"/>
      <c r="AJ1129" s="589"/>
      <c r="AK1129" s="590"/>
      <c r="AL1129" s="591"/>
      <c r="AM1129" s="592"/>
      <c r="AN1129" s="593"/>
      <c r="AO1129" s="594"/>
      <c r="AP1129" s="595"/>
      <c r="AQ1129" s="595"/>
      <c r="AR1129" s="596"/>
    </row>
    <row r="1130" spans="24:44" s="581" customFormat="1" ht="15" customHeight="1" x14ac:dyDescent="0.35">
      <c r="X1130" s="582"/>
      <c r="Y1130" s="583"/>
      <c r="AD1130" s="585"/>
      <c r="AE1130" s="586"/>
      <c r="AF1130" s="587"/>
      <c r="AG1130" s="588"/>
      <c r="AH1130" s="588"/>
      <c r="AI1130" s="588"/>
      <c r="AJ1130" s="589"/>
      <c r="AK1130" s="590"/>
      <c r="AL1130" s="591"/>
      <c r="AM1130" s="592"/>
      <c r="AN1130" s="593"/>
      <c r="AO1130" s="594"/>
      <c r="AP1130" s="595"/>
      <c r="AQ1130" s="595"/>
      <c r="AR1130" s="596"/>
    </row>
    <row r="1131" spans="24:44" s="581" customFormat="1" ht="15" customHeight="1" x14ac:dyDescent="0.35">
      <c r="X1131" s="582"/>
      <c r="Y1131" s="583"/>
      <c r="AD1131" s="585"/>
      <c r="AE1131" s="586"/>
      <c r="AF1131" s="587"/>
      <c r="AG1131" s="588"/>
      <c r="AH1131" s="588"/>
      <c r="AI1131" s="588"/>
      <c r="AJ1131" s="589"/>
      <c r="AK1131" s="590"/>
      <c r="AL1131" s="591"/>
      <c r="AM1131" s="592"/>
      <c r="AN1131" s="593"/>
      <c r="AO1131" s="594"/>
      <c r="AP1131" s="595"/>
      <c r="AQ1131" s="595"/>
      <c r="AR1131" s="596"/>
    </row>
    <row r="1132" spans="24:44" s="581" customFormat="1" ht="15" customHeight="1" x14ac:dyDescent="0.35">
      <c r="X1132" s="582"/>
      <c r="Y1132" s="583"/>
      <c r="AD1132" s="585"/>
      <c r="AE1132" s="586"/>
      <c r="AF1132" s="587"/>
      <c r="AG1132" s="588"/>
      <c r="AH1132" s="588"/>
      <c r="AI1132" s="588"/>
      <c r="AJ1132" s="589"/>
      <c r="AK1132" s="590"/>
      <c r="AL1132" s="591"/>
      <c r="AM1132" s="592"/>
      <c r="AN1132" s="593"/>
      <c r="AO1132" s="594"/>
      <c r="AP1132" s="595"/>
      <c r="AQ1132" s="595"/>
      <c r="AR1132" s="596"/>
    </row>
    <row r="1133" spans="24:44" s="581" customFormat="1" ht="15" customHeight="1" x14ac:dyDescent="0.35">
      <c r="X1133" s="582"/>
      <c r="Y1133" s="583"/>
      <c r="AD1133" s="585"/>
      <c r="AE1133" s="586"/>
      <c r="AF1133" s="587"/>
      <c r="AG1133" s="588"/>
      <c r="AH1133" s="588"/>
      <c r="AI1133" s="588"/>
      <c r="AJ1133" s="589"/>
      <c r="AK1133" s="590"/>
      <c r="AL1133" s="591"/>
      <c r="AM1133" s="592"/>
      <c r="AN1133" s="593"/>
      <c r="AO1133" s="594"/>
      <c r="AP1133" s="595"/>
      <c r="AQ1133" s="595"/>
      <c r="AR1133" s="596"/>
    </row>
    <row r="1134" spans="24:44" s="581" customFormat="1" ht="15" customHeight="1" x14ac:dyDescent="0.35">
      <c r="X1134" s="582"/>
      <c r="Y1134" s="583"/>
      <c r="AD1134" s="585"/>
      <c r="AE1134" s="586"/>
      <c r="AF1134" s="587"/>
      <c r="AG1134" s="588"/>
      <c r="AH1134" s="588"/>
      <c r="AI1134" s="588"/>
      <c r="AJ1134" s="589"/>
      <c r="AK1134" s="590"/>
      <c r="AL1134" s="591"/>
      <c r="AM1134" s="592"/>
      <c r="AN1134" s="593"/>
      <c r="AO1134" s="594"/>
      <c r="AP1134" s="595"/>
      <c r="AQ1134" s="595"/>
      <c r="AR1134" s="596"/>
    </row>
    <row r="1135" spans="24:44" s="581" customFormat="1" ht="15" customHeight="1" x14ac:dyDescent="0.35">
      <c r="X1135" s="582"/>
      <c r="Y1135" s="583"/>
      <c r="AD1135" s="585"/>
      <c r="AE1135" s="586"/>
      <c r="AF1135" s="587"/>
      <c r="AG1135" s="588"/>
      <c r="AH1135" s="588"/>
      <c r="AI1135" s="588"/>
      <c r="AJ1135" s="589"/>
      <c r="AK1135" s="590"/>
      <c r="AL1135" s="591"/>
      <c r="AM1135" s="592"/>
      <c r="AN1135" s="593"/>
      <c r="AO1135" s="594"/>
      <c r="AP1135" s="595"/>
      <c r="AQ1135" s="595"/>
      <c r="AR1135" s="596"/>
    </row>
    <row r="1136" spans="24:44" s="581" customFormat="1" ht="15" customHeight="1" x14ac:dyDescent="0.35">
      <c r="X1136" s="582"/>
      <c r="Y1136" s="583"/>
      <c r="AD1136" s="585"/>
      <c r="AE1136" s="586"/>
      <c r="AF1136" s="587"/>
      <c r="AG1136" s="588"/>
      <c r="AH1136" s="588"/>
      <c r="AI1136" s="588"/>
      <c r="AJ1136" s="589"/>
      <c r="AK1136" s="590"/>
      <c r="AL1136" s="591"/>
      <c r="AM1136" s="592"/>
      <c r="AN1136" s="593"/>
      <c r="AO1136" s="594"/>
      <c r="AP1136" s="595"/>
      <c r="AQ1136" s="595"/>
      <c r="AR1136" s="596"/>
    </row>
    <row r="1137" spans="24:44" s="581" customFormat="1" ht="15" customHeight="1" x14ac:dyDescent="0.35">
      <c r="X1137" s="582"/>
      <c r="Y1137" s="583"/>
      <c r="AD1137" s="585"/>
      <c r="AE1137" s="586"/>
      <c r="AF1137" s="587"/>
      <c r="AG1137" s="588"/>
      <c r="AH1137" s="588"/>
      <c r="AI1137" s="588"/>
      <c r="AJ1137" s="589"/>
      <c r="AK1137" s="590"/>
      <c r="AL1137" s="591"/>
      <c r="AM1137" s="592"/>
      <c r="AN1137" s="593"/>
      <c r="AO1137" s="594"/>
      <c r="AP1137" s="595"/>
      <c r="AQ1137" s="595"/>
      <c r="AR1137" s="596"/>
    </row>
    <row r="1138" spans="24:44" s="581" customFormat="1" ht="15" customHeight="1" x14ac:dyDescent="0.35">
      <c r="X1138" s="582"/>
      <c r="Y1138" s="583"/>
      <c r="AD1138" s="585"/>
      <c r="AE1138" s="586"/>
      <c r="AF1138" s="587"/>
      <c r="AG1138" s="588"/>
      <c r="AH1138" s="588"/>
      <c r="AI1138" s="588"/>
      <c r="AJ1138" s="589"/>
      <c r="AK1138" s="590"/>
      <c r="AL1138" s="591"/>
      <c r="AM1138" s="592"/>
      <c r="AN1138" s="593"/>
      <c r="AO1138" s="594"/>
      <c r="AP1138" s="595"/>
      <c r="AQ1138" s="595"/>
      <c r="AR1138" s="596"/>
    </row>
    <row r="1139" spans="24:44" s="581" customFormat="1" ht="15" customHeight="1" x14ac:dyDescent="0.35">
      <c r="X1139" s="582"/>
      <c r="Y1139" s="583"/>
      <c r="AD1139" s="585"/>
      <c r="AE1139" s="586"/>
      <c r="AF1139" s="587"/>
      <c r="AG1139" s="588"/>
      <c r="AH1139" s="588"/>
      <c r="AI1139" s="588"/>
      <c r="AJ1139" s="589"/>
      <c r="AK1139" s="590"/>
      <c r="AL1139" s="591"/>
      <c r="AM1139" s="592"/>
      <c r="AN1139" s="593"/>
      <c r="AO1139" s="594"/>
      <c r="AP1139" s="595"/>
      <c r="AQ1139" s="595"/>
      <c r="AR1139" s="596"/>
    </row>
    <row r="1140" spans="24:44" s="581" customFormat="1" ht="15" customHeight="1" x14ac:dyDescent="0.35">
      <c r="X1140" s="582"/>
      <c r="Y1140" s="583"/>
      <c r="AD1140" s="585"/>
      <c r="AE1140" s="586"/>
      <c r="AF1140" s="587"/>
      <c r="AG1140" s="588"/>
      <c r="AH1140" s="588"/>
      <c r="AI1140" s="588"/>
      <c r="AJ1140" s="589"/>
      <c r="AK1140" s="590"/>
      <c r="AL1140" s="591"/>
      <c r="AM1140" s="592"/>
      <c r="AN1140" s="593"/>
      <c r="AO1140" s="594"/>
      <c r="AP1140" s="595"/>
      <c r="AQ1140" s="595"/>
      <c r="AR1140" s="596"/>
    </row>
    <row r="1141" spans="24:44" s="581" customFormat="1" ht="15" customHeight="1" x14ac:dyDescent="0.35">
      <c r="X1141" s="582"/>
      <c r="Y1141" s="583"/>
      <c r="AD1141" s="585"/>
      <c r="AE1141" s="586"/>
      <c r="AF1141" s="587"/>
      <c r="AG1141" s="588"/>
      <c r="AH1141" s="588"/>
      <c r="AI1141" s="588"/>
      <c r="AJ1141" s="589"/>
      <c r="AK1141" s="590"/>
      <c r="AL1141" s="591"/>
      <c r="AM1141" s="592"/>
      <c r="AN1141" s="593"/>
      <c r="AO1141" s="594"/>
      <c r="AP1141" s="595"/>
      <c r="AQ1141" s="595"/>
      <c r="AR1141" s="596"/>
    </row>
    <row r="1142" spans="24:44" s="581" customFormat="1" ht="15" customHeight="1" x14ac:dyDescent="0.35">
      <c r="X1142" s="582"/>
      <c r="Y1142" s="583"/>
      <c r="AD1142" s="585"/>
      <c r="AE1142" s="586"/>
      <c r="AF1142" s="587"/>
      <c r="AG1142" s="588"/>
      <c r="AH1142" s="588"/>
      <c r="AI1142" s="588"/>
      <c r="AJ1142" s="589"/>
      <c r="AK1142" s="590"/>
      <c r="AL1142" s="591"/>
      <c r="AM1142" s="592"/>
      <c r="AN1142" s="593"/>
      <c r="AO1142" s="594"/>
      <c r="AP1142" s="595"/>
      <c r="AQ1142" s="595"/>
      <c r="AR1142" s="596"/>
    </row>
    <row r="1143" spans="24:44" s="581" customFormat="1" ht="15" customHeight="1" x14ac:dyDescent="0.35">
      <c r="X1143" s="582"/>
      <c r="Y1143" s="583"/>
      <c r="AD1143" s="585"/>
      <c r="AE1143" s="586"/>
      <c r="AF1143" s="587"/>
      <c r="AG1143" s="588"/>
      <c r="AH1143" s="588"/>
      <c r="AI1143" s="588"/>
      <c r="AJ1143" s="589"/>
      <c r="AK1143" s="590"/>
      <c r="AL1143" s="591"/>
      <c r="AM1143" s="592"/>
      <c r="AN1143" s="593"/>
      <c r="AO1143" s="594"/>
      <c r="AP1143" s="595"/>
      <c r="AQ1143" s="595"/>
      <c r="AR1143" s="596"/>
    </row>
    <row r="1144" spans="24:44" s="581" customFormat="1" ht="15" customHeight="1" x14ac:dyDescent="0.35">
      <c r="X1144" s="582"/>
      <c r="Y1144" s="583"/>
      <c r="AD1144" s="585"/>
      <c r="AE1144" s="586"/>
      <c r="AF1144" s="587"/>
      <c r="AG1144" s="588"/>
      <c r="AH1144" s="588"/>
      <c r="AI1144" s="588"/>
      <c r="AJ1144" s="589"/>
      <c r="AK1144" s="590"/>
      <c r="AL1144" s="591"/>
      <c r="AM1144" s="592"/>
      <c r="AN1144" s="593"/>
      <c r="AO1144" s="594"/>
      <c r="AP1144" s="595"/>
      <c r="AQ1144" s="595"/>
      <c r="AR1144" s="596"/>
    </row>
    <row r="1145" spans="24:44" s="581" customFormat="1" ht="15" customHeight="1" x14ac:dyDescent="0.35">
      <c r="X1145" s="582"/>
      <c r="Y1145" s="583"/>
      <c r="AD1145" s="585"/>
      <c r="AE1145" s="586"/>
      <c r="AF1145" s="587"/>
      <c r="AG1145" s="588"/>
      <c r="AH1145" s="588"/>
      <c r="AI1145" s="588"/>
      <c r="AJ1145" s="589"/>
      <c r="AK1145" s="590"/>
      <c r="AL1145" s="591"/>
      <c r="AM1145" s="592"/>
      <c r="AN1145" s="593"/>
      <c r="AO1145" s="594"/>
      <c r="AP1145" s="595"/>
      <c r="AQ1145" s="595"/>
      <c r="AR1145" s="596"/>
    </row>
    <row r="1146" spans="24:44" s="581" customFormat="1" ht="15" customHeight="1" x14ac:dyDescent="0.35">
      <c r="X1146" s="582"/>
      <c r="Y1146" s="583"/>
      <c r="AD1146" s="585"/>
      <c r="AE1146" s="586"/>
      <c r="AF1146" s="587"/>
      <c r="AG1146" s="588"/>
      <c r="AH1146" s="588"/>
      <c r="AI1146" s="588"/>
      <c r="AJ1146" s="589"/>
      <c r="AK1146" s="590"/>
      <c r="AL1146" s="591"/>
      <c r="AM1146" s="592"/>
      <c r="AN1146" s="593"/>
      <c r="AO1146" s="594"/>
      <c r="AP1146" s="595"/>
      <c r="AQ1146" s="595"/>
      <c r="AR1146" s="596"/>
    </row>
    <row r="1147" spans="24:44" s="581" customFormat="1" ht="15" customHeight="1" x14ac:dyDescent="0.35">
      <c r="X1147" s="582"/>
      <c r="Y1147" s="583"/>
      <c r="AD1147" s="585"/>
      <c r="AE1147" s="586"/>
      <c r="AF1147" s="587"/>
      <c r="AG1147" s="588"/>
      <c r="AH1147" s="588"/>
      <c r="AI1147" s="588"/>
      <c r="AJ1147" s="589"/>
      <c r="AK1147" s="590"/>
      <c r="AL1147" s="591"/>
      <c r="AM1147" s="592"/>
      <c r="AN1147" s="593"/>
      <c r="AO1147" s="594"/>
      <c r="AP1147" s="595"/>
      <c r="AQ1147" s="595"/>
      <c r="AR1147" s="596"/>
    </row>
    <row r="1148" spans="24:44" s="581" customFormat="1" ht="15" customHeight="1" x14ac:dyDescent="0.35">
      <c r="X1148" s="582"/>
      <c r="Y1148" s="583"/>
      <c r="AD1148" s="585"/>
      <c r="AE1148" s="586"/>
      <c r="AF1148" s="587"/>
      <c r="AG1148" s="588"/>
      <c r="AH1148" s="588"/>
      <c r="AI1148" s="588"/>
      <c r="AJ1148" s="589"/>
      <c r="AK1148" s="590"/>
      <c r="AL1148" s="591"/>
      <c r="AM1148" s="592"/>
      <c r="AN1148" s="593"/>
      <c r="AO1148" s="594"/>
      <c r="AP1148" s="595"/>
      <c r="AQ1148" s="595"/>
      <c r="AR1148" s="596"/>
    </row>
    <row r="1149" spans="24:44" s="581" customFormat="1" ht="15" customHeight="1" x14ac:dyDescent="0.35">
      <c r="X1149" s="582"/>
      <c r="Y1149" s="583"/>
      <c r="AD1149" s="585"/>
      <c r="AE1149" s="586"/>
      <c r="AF1149" s="587"/>
      <c r="AG1149" s="588"/>
      <c r="AH1149" s="588"/>
      <c r="AI1149" s="588"/>
      <c r="AJ1149" s="589"/>
      <c r="AK1149" s="590"/>
      <c r="AL1149" s="591"/>
      <c r="AM1149" s="592"/>
      <c r="AN1149" s="593"/>
      <c r="AO1149" s="594"/>
      <c r="AP1149" s="595"/>
      <c r="AQ1149" s="595"/>
      <c r="AR1149" s="596"/>
    </row>
    <row r="1150" spans="24:44" s="581" customFormat="1" ht="15" customHeight="1" x14ac:dyDescent="0.35">
      <c r="X1150" s="582"/>
      <c r="Y1150" s="583"/>
      <c r="AD1150" s="585"/>
      <c r="AE1150" s="586"/>
      <c r="AF1150" s="587"/>
      <c r="AG1150" s="588"/>
      <c r="AH1150" s="588"/>
      <c r="AI1150" s="588"/>
      <c r="AJ1150" s="589"/>
      <c r="AK1150" s="590"/>
      <c r="AL1150" s="591"/>
      <c r="AM1150" s="592"/>
      <c r="AN1150" s="593"/>
      <c r="AO1150" s="594"/>
      <c r="AP1150" s="595"/>
      <c r="AQ1150" s="595"/>
      <c r="AR1150" s="596"/>
    </row>
    <row r="1151" spans="24:44" s="581" customFormat="1" ht="15" customHeight="1" x14ac:dyDescent="0.35">
      <c r="X1151" s="582"/>
      <c r="Y1151" s="583"/>
      <c r="AD1151" s="585"/>
      <c r="AE1151" s="586"/>
      <c r="AF1151" s="587"/>
      <c r="AG1151" s="588"/>
      <c r="AH1151" s="588"/>
      <c r="AI1151" s="588"/>
      <c r="AJ1151" s="589"/>
      <c r="AK1151" s="590"/>
      <c r="AL1151" s="591"/>
      <c r="AM1151" s="592"/>
      <c r="AN1151" s="593"/>
      <c r="AO1151" s="594"/>
      <c r="AP1151" s="595"/>
      <c r="AQ1151" s="595"/>
      <c r="AR1151" s="596"/>
    </row>
    <row r="1152" spans="24:44" s="581" customFormat="1" ht="15" customHeight="1" x14ac:dyDescent="0.35">
      <c r="X1152" s="582"/>
      <c r="Y1152" s="583"/>
      <c r="AD1152" s="585"/>
      <c r="AE1152" s="586"/>
      <c r="AF1152" s="587"/>
      <c r="AG1152" s="588"/>
      <c r="AH1152" s="588"/>
      <c r="AI1152" s="588"/>
      <c r="AJ1152" s="589"/>
      <c r="AK1152" s="590"/>
      <c r="AL1152" s="591"/>
      <c r="AM1152" s="592"/>
      <c r="AN1152" s="593"/>
      <c r="AO1152" s="594"/>
      <c r="AP1152" s="595"/>
      <c r="AQ1152" s="595"/>
      <c r="AR1152" s="596"/>
    </row>
    <row r="1153" spans="24:44" s="581" customFormat="1" ht="15" customHeight="1" x14ac:dyDescent="0.35">
      <c r="X1153" s="582"/>
      <c r="Y1153" s="583"/>
      <c r="AD1153" s="585"/>
      <c r="AE1153" s="586"/>
      <c r="AF1153" s="587"/>
      <c r="AG1153" s="588"/>
      <c r="AH1153" s="588"/>
      <c r="AI1153" s="588"/>
      <c r="AJ1153" s="589"/>
      <c r="AK1153" s="590"/>
      <c r="AL1153" s="591"/>
      <c r="AM1153" s="592"/>
      <c r="AN1153" s="593"/>
      <c r="AO1153" s="594"/>
      <c r="AP1153" s="595"/>
      <c r="AQ1153" s="595"/>
      <c r="AR1153" s="596"/>
    </row>
    <row r="1154" spans="24:44" s="581" customFormat="1" ht="15" customHeight="1" x14ac:dyDescent="0.35">
      <c r="X1154" s="582"/>
      <c r="Y1154" s="583"/>
      <c r="AD1154" s="585"/>
      <c r="AE1154" s="586"/>
      <c r="AF1154" s="587"/>
      <c r="AG1154" s="588"/>
      <c r="AH1154" s="588"/>
      <c r="AI1154" s="588"/>
      <c r="AJ1154" s="589"/>
      <c r="AK1154" s="590"/>
      <c r="AL1154" s="591"/>
      <c r="AM1154" s="592"/>
      <c r="AN1154" s="593"/>
      <c r="AO1154" s="594"/>
      <c r="AP1154" s="595"/>
      <c r="AQ1154" s="595"/>
      <c r="AR1154" s="596"/>
    </row>
    <row r="1155" spans="24:44" s="581" customFormat="1" ht="15" customHeight="1" x14ac:dyDescent="0.35">
      <c r="X1155" s="582"/>
      <c r="Y1155" s="583"/>
      <c r="AD1155" s="585"/>
      <c r="AE1155" s="586"/>
      <c r="AF1155" s="587"/>
      <c r="AG1155" s="588"/>
      <c r="AH1155" s="588"/>
      <c r="AI1155" s="588"/>
      <c r="AJ1155" s="589"/>
      <c r="AK1155" s="590"/>
      <c r="AL1155" s="591"/>
      <c r="AM1155" s="592"/>
      <c r="AN1155" s="593"/>
      <c r="AO1155" s="594"/>
      <c r="AP1155" s="595"/>
      <c r="AQ1155" s="595"/>
      <c r="AR1155" s="596"/>
    </row>
    <row r="1156" spans="24:44" s="581" customFormat="1" ht="15" customHeight="1" x14ac:dyDescent="0.35">
      <c r="X1156" s="582"/>
      <c r="Y1156" s="583"/>
      <c r="AD1156" s="585"/>
      <c r="AE1156" s="586"/>
      <c r="AF1156" s="587"/>
      <c r="AG1156" s="588"/>
      <c r="AH1156" s="588"/>
      <c r="AI1156" s="588"/>
      <c r="AJ1156" s="589"/>
      <c r="AK1156" s="590"/>
      <c r="AL1156" s="591"/>
      <c r="AM1156" s="592"/>
      <c r="AN1156" s="593"/>
      <c r="AO1156" s="594"/>
      <c r="AP1156" s="595"/>
      <c r="AQ1156" s="595"/>
      <c r="AR1156" s="596"/>
    </row>
    <row r="1157" spans="24:44" s="581" customFormat="1" ht="15" customHeight="1" x14ac:dyDescent="0.35">
      <c r="X1157" s="582"/>
      <c r="Y1157" s="583"/>
      <c r="AD1157" s="585"/>
      <c r="AE1157" s="586"/>
      <c r="AF1157" s="587"/>
      <c r="AG1157" s="588"/>
      <c r="AH1157" s="588"/>
      <c r="AI1157" s="588"/>
      <c r="AJ1157" s="589"/>
      <c r="AK1157" s="590"/>
      <c r="AL1157" s="591"/>
      <c r="AM1157" s="592"/>
      <c r="AN1157" s="593"/>
      <c r="AO1157" s="594"/>
      <c r="AP1157" s="595"/>
      <c r="AQ1157" s="595"/>
      <c r="AR1157" s="596"/>
    </row>
    <row r="1158" spans="24:44" s="581" customFormat="1" ht="15" customHeight="1" x14ac:dyDescent="0.35">
      <c r="X1158" s="582"/>
      <c r="Y1158" s="583"/>
      <c r="AD1158" s="585"/>
      <c r="AE1158" s="586"/>
      <c r="AF1158" s="587"/>
      <c r="AG1158" s="588"/>
      <c r="AH1158" s="588"/>
      <c r="AI1158" s="588"/>
      <c r="AJ1158" s="589"/>
      <c r="AK1158" s="590"/>
      <c r="AL1158" s="591"/>
      <c r="AM1158" s="592"/>
      <c r="AN1158" s="593"/>
      <c r="AO1158" s="594"/>
      <c r="AP1158" s="595"/>
      <c r="AQ1158" s="595"/>
      <c r="AR1158" s="596"/>
    </row>
    <row r="1159" spans="24:44" s="581" customFormat="1" ht="15" customHeight="1" x14ac:dyDescent="0.35">
      <c r="X1159" s="582"/>
      <c r="Y1159" s="583"/>
      <c r="AD1159" s="585"/>
      <c r="AE1159" s="586"/>
      <c r="AF1159" s="587"/>
      <c r="AG1159" s="588"/>
      <c r="AH1159" s="588"/>
      <c r="AI1159" s="588"/>
      <c r="AJ1159" s="589"/>
      <c r="AK1159" s="590"/>
      <c r="AL1159" s="591"/>
      <c r="AM1159" s="592"/>
      <c r="AN1159" s="593"/>
      <c r="AO1159" s="594"/>
      <c r="AP1159" s="595"/>
      <c r="AQ1159" s="595"/>
      <c r="AR1159" s="596"/>
    </row>
    <row r="1160" spans="24:44" s="581" customFormat="1" ht="15" customHeight="1" x14ac:dyDescent="0.35">
      <c r="X1160" s="582"/>
      <c r="Y1160" s="583"/>
      <c r="AD1160" s="585"/>
      <c r="AE1160" s="586"/>
      <c r="AF1160" s="587"/>
      <c r="AG1160" s="588"/>
      <c r="AH1160" s="588"/>
      <c r="AI1160" s="588"/>
      <c r="AJ1160" s="589"/>
      <c r="AK1160" s="590"/>
      <c r="AL1160" s="591"/>
      <c r="AM1160" s="592"/>
      <c r="AN1160" s="593"/>
      <c r="AO1160" s="594"/>
      <c r="AP1160" s="595"/>
      <c r="AQ1160" s="595"/>
      <c r="AR1160" s="596"/>
    </row>
    <row r="1161" spans="24:44" s="581" customFormat="1" ht="15" customHeight="1" x14ac:dyDescent="0.35">
      <c r="X1161" s="582"/>
      <c r="Y1161" s="583"/>
      <c r="AD1161" s="585"/>
      <c r="AE1161" s="586"/>
      <c r="AF1161" s="587"/>
      <c r="AG1161" s="588"/>
      <c r="AH1161" s="588"/>
      <c r="AI1161" s="588"/>
      <c r="AJ1161" s="589"/>
      <c r="AK1161" s="590"/>
      <c r="AL1161" s="591"/>
      <c r="AM1161" s="592"/>
      <c r="AN1161" s="593"/>
      <c r="AO1161" s="594"/>
      <c r="AP1161" s="595"/>
      <c r="AQ1161" s="595"/>
      <c r="AR1161" s="596"/>
    </row>
    <row r="1162" spans="24:44" s="581" customFormat="1" ht="15" customHeight="1" x14ac:dyDescent="0.35">
      <c r="X1162" s="582"/>
      <c r="Y1162" s="583"/>
      <c r="AD1162" s="585"/>
      <c r="AE1162" s="586"/>
      <c r="AF1162" s="587"/>
      <c r="AG1162" s="588"/>
      <c r="AH1162" s="588"/>
      <c r="AI1162" s="588"/>
      <c r="AJ1162" s="589"/>
      <c r="AK1162" s="590"/>
      <c r="AL1162" s="591"/>
      <c r="AM1162" s="592"/>
      <c r="AN1162" s="593"/>
      <c r="AO1162" s="594"/>
      <c r="AP1162" s="595"/>
      <c r="AQ1162" s="595"/>
      <c r="AR1162" s="596"/>
    </row>
    <row r="1163" spans="24:44" s="581" customFormat="1" ht="15" customHeight="1" x14ac:dyDescent="0.35">
      <c r="X1163" s="582"/>
      <c r="Y1163" s="583"/>
      <c r="AD1163" s="585"/>
      <c r="AE1163" s="586"/>
      <c r="AF1163" s="587"/>
      <c r="AG1163" s="588"/>
      <c r="AH1163" s="588"/>
      <c r="AI1163" s="588"/>
      <c r="AJ1163" s="589"/>
      <c r="AK1163" s="590"/>
      <c r="AL1163" s="591"/>
      <c r="AM1163" s="592"/>
      <c r="AN1163" s="593"/>
      <c r="AO1163" s="594"/>
      <c r="AP1163" s="595"/>
      <c r="AQ1163" s="595"/>
      <c r="AR1163" s="596"/>
    </row>
    <row r="1164" spans="24:44" s="581" customFormat="1" ht="15" customHeight="1" x14ac:dyDescent="0.35">
      <c r="X1164" s="582"/>
      <c r="Y1164" s="583"/>
      <c r="AD1164" s="585"/>
      <c r="AE1164" s="586"/>
      <c r="AF1164" s="587"/>
      <c r="AG1164" s="588"/>
      <c r="AH1164" s="588"/>
      <c r="AI1164" s="588"/>
      <c r="AJ1164" s="589"/>
      <c r="AK1164" s="590"/>
      <c r="AL1164" s="591"/>
      <c r="AM1164" s="592"/>
      <c r="AN1164" s="593"/>
      <c r="AO1164" s="594"/>
      <c r="AP1164" s="595"/>
      <c r="AQ1164" s="595"/>
      <c r="AR1164" s="596"/>
    </row>
    <row r="1165" spans="24:44" s="581" customFormat="1" ht="15" customHeight="1" x14ac:dyDescent="0.35">
      <c r="X1165" s="582"/>
      <c r="Y1165" s="583"/>
      <c r="AD1165" s="585"/>
      <c r="AE1165" s="586"/>
      <c r="AF1165" s="587"/>
      <c r="AG1165" s="588"/>
      <c r="AH1165" s="588"/>
      <c r="AI1165" s="588"/>
      <c r="AJ1165" s="589"/>
      <c r="AK1165" s="590"/>
      <c r="AL1165" s="591"/>
      <c r="AM1165" s="592"/>
      <c r="AN1165" s="593"/>
      <c r="AO1165" s="594"/>
      <c r="AP1165" s="595"/>
      <c r="AQ1165" s="595"/>
      <c r="AR1165" s="596"/>
    </row>
    <row r="1166" spans="24:44" s="581" customFormat="1" ht="15" customHeight="1" x14ac:dyDescent="0.35">
      <c r="X1166" s="582"/>
      <c r="Y1166" s="583"/>
      <c r="AD1166" s="585"/>
      <c r="AE1166" s="586"/>
      <c r="AF1166" s="587"/>
      <c r="AG1166" s="588"/>
      <c r="AH1166" s="588"/>
      <c r="AI1166" s="588"/>
      <c r="AJ1166" s="589"/>
      <c r="AK1166" s="590"/>
      <c r="AL1166" s="591"/>
      <c r="AM1166" s="592"/>
      <c r="AN1166" s="593"/>
      <c r="AO1166" s="594"/>
      <c r="AP1166" s="595"/>
      <c r="AQ1166" s="595"/>
      <c r="AR1166" s="596"/>
    </row>
    <row r="1167" spans="24:44" s="581" customFormat="1" ht="15" customHeight="1" x14ac:dyDescent="0.35">
      <c r="X1167" s="582"/>
      <c r="Y1167" s="583"/>
      <c r="AD1167" s="585"/>
      <c r="AE1167" s="586"/>
      <c r="AF1167" s="587"/>
      <c r="AG1167" s="588"/>
      <c r="AH1167" s="588"/>
      <c r="AI1167" s="588"/>
      <c r="AJ1167" s="589"/>
      <c r="AK1167" s="590"/>
      <c r="AL1167" s="591"/>
      <c r="AM1167" s="592"/>
      <c r="AN1167" s="593"/>
      <c r="AO1167" s="594"/>
      <c r="AP1167" s="595"/>
      <c r="AQ1167" s="595"/>
      <c r="AR1167" s="596"/>
    </row>
    <row r="1168" spans="24:44" s="581" customFormat="1" ht="15" customHeight="1" x14ac:dyDescent="0.35">
      <c r="X1168" s="582"/>
      <c r="Y1168" s="583"/>
      <c r="AD1168" s="585"/>
      <c r="AE1168" s="586"/>
      <c r="AF1168" s="587"/>
      <c r="AG1168" s="588"/>
      <c r="AH1168" s="588"/>
      <c r="AI1168" s="588"/>
      <c r="AJ1168" s="589"/>
      <c r="AK1168" s="590"/>
      <c r="AL1168" s="591"/>
      <c r="AM1168" s="592"/>
      <c r="AN1168" s="593"/>
      <c r="AO1168" s="594"/>
      <c r="AP1168" s="595"/>
      <c r="AQ1168" s="595"/>
      <c r="AR1168" s="596"/>
    </row>
    <row r="1169" spans="24:44" s="581" customFormat="1" ht="15" customHeight="1" x14ac:dyDescent="0.35">
      <c r="X1169" s="582"/>
      <c r="Y1169" s="583"/>
      <c r="AD1169" s="585"/>
      <c r="AE1169" s="586"/>
      <c r="AF1169" s="587"/>
      <c r="AG1169" s="588"/>
      <c r="AH1169" s="588"/>
      <c r="AI1169" s="588"/>
      <c r="AJ1169" s="589"/>
      <c r="AK1169" s="590"/>
      <c r="AL1169" s="591"/>
      <c r="AM1169" s="592"/>
      <c r="AN1169" s="593"/>
      <c r="AO1169" s="594"/>
      <c r="AP1169" s="595"/>
      <c r="AQ1169" s="595"/>
      <c r="AR1169" s="596"/>
    </row>
    <row r="1170" spans="24:44" s="581" customFormat="1" ht="15" customHeight="1" x14ac:dyDescent="0.35">
      <c r="X1170" s="582"/>
      <c r="Y1170" s="583"/>
      <c r="AD1170" s="585"/>
      <c r="AE1170" s="586"/>
      <c r="AF1170" s="587"/>
      <c r="AG1170" s="588"/>
      <c r="AH1170" s="588"/>
      <c r="AI1170" s="588"/>
      <c r="AJ1170" s="589"/>
      <c r="AK1170" s="590"/>
      <c r="AL1170" s="591"/>
      <c r="AM1170" s="592"/>
      <c r="AN1170" s="593"/>
      <c r="AO1170" s="594"/>
      <c r="AP1170" s="595"/>
      <c r="AQ1170" s="595"/>
      <c r="AR1170" s="596"/>
    </row>
    <row r="1171" spans="24:44" s="581" customFormat="1" ht="15" customHeight="1" x14ac:dyDescent="0.35">
      <c r="X1171" s="582"/>
      <c r="Y1171" s="583"/>
      <c r="AD1171" s="585"/>
      <c r="AE1171" s="586"/>
      <c r="AF1171" s="587"/>
      <c r="AG1171" s="588"/>
      <c r="AH1171" s="588"/>
      <c r="AI1171" s="588"/>
      <c r="AJ1171" s="589"/>
      <c r="AK1171" s="590"/>
      <c r="AL1171" s="591"/>
      <c r="AM1171" s="592"/>
      <c r="AN1171" s="593"/>
      <c r="AO1171" s="594"/>
      <c r="AP1171" s="595"/>
      <c r="AQ1171" s="595"/>
      <c r="AR1171" s="596"/>
    </row>
    <row r="1172" spans="24:44" s="581" customFormat="1" ht="15" customHeight="1" x14ac:dyDescent="0.35">
      <c r="X1172" s="582"/>
      <c r="Y1172" s="583"/>
      <c r="AD1172" s="585"/>
      <c r="AE1172" s="586"/>
      <c r="AF1172" s="587"/>
      <c r="AG1172" s="588"/>
      <c r="AH1172" s="588"/>
      <c r="AI1172" s="588"/>
      <c r="AJ1172" s="589"/>
      <c r="AK1172" s="590"/>
      <c r="AL1172" s="591"/>
      <c r="AM1172" s="592"/>
      <c r="AN1172" s="593"/>
      <c r="AO1172" s="594"/>
      <c r="AP1172" s="595"/>
      <c r="AQ1172" s="595"/>
      <c r="AR1172" s="596"/>
    </row>
    <row r="1173" spans="24:44" s="581" customFormat="1" ht="15" customHeight="1" x14ac:dyDescent="0.35">
      <c r="X1173" s="582"/>
      <c r="Y1173" s="583"/>
      <c r="AD1173" s="585"/>
      <c r="AE1173" s="586"/>
      <c r="AF1173" s="587"/>
      <c r="AG1173" s="588"/>
      <c r="AH1173" s="588"/>
      <c r="AI1173" s="588"/>
      <c r="AJ1173" s="589"/>
      <c r="AK1173" s="590"/>
      <c r="AL1173" s="591"/>
      <c r="AM1173" s="592"/>
      <c r="AN1173" s="593"/>
      <c r="AO1173" s="594"/>
      <c r="AP1173" s="595"/>
      <c r="AQ1173" s="595"/>
      <c r="AR1173" s="596"/>
    </row>
    <row r="1174" spans="24:44" s="581" customFormat="1" ht="15" customHeight="1" x14ac:dyDescent="0.35">
      <c r="X1174" s="582"/>
      <c r="Y1174" s="583"/>
      <c r="AD1174" s="585"/>
      <c r="AE1174" s="586"/>
      <c r="AF1174" s="587"/>
      <c r="AG1174" s="588"/>
      <c r="AH1174" s="588"/>
      <c r="AI1174" s="588"/>
      <c r="AJ1174" s="589"/>
      <c r="AK1174" s="590"/>
      <c r="AL1174" s="591"/>
      <c r="AM1174" s="592"/>
      <c r="AN1174" s="593"/>
      <c r="AO1174" s="594"/>
      <c r="AP1174" s="595"/>
      <c r="AQ1174" s="595"/>
      <c r="AR1174" s="596"/>
    </row>
    <row r="1175" spans="24:44" s="581" customFormat="1" ht="15" customHeight="1" x14ac:dyDescent="0.35">
      <c r="X1175" s="582"/>
      <c r="Y1175" s="583"/>
      <c r="AD1175" s="585"/>
      <c r="AE1175" s="586"/>
      <c r="AF1175" s="587"/>
      <c r="AG1175" s="588"/>
      <c r="AH1175" s="588"/>
      <c r="AI1175" s="588"/>
      <c r="AJ1175" s="589"/>
      <c r="AK1175" s="590"/>
      <c r="AL1175" s="591"/>
      <c r="AM1175" s="592"/>
      <c r="AN1175" s="593"/>
      <c r="AO1175" s="594"/>
      <c r="AP1175" s="595"/>
      <c r="AQ1175" s="595"/>
      <c r="AR1175" s="596"/>
    </row>
    <row r="1176" spans="24:44" s="581" customFormat="1" ht="15" customHeight="1" x14ac:dyDescent="0.35">
      <c r="X1176" s="582"/>
      <c r="Y1176" s="583"/>
      <c r="AD1176" s="585"/>
      <c r="AE1176" s="586"/>
      <c r="AF1176" s="587"/>
      <c r="AG1176" s="588"/>
      <c r="AH1176" s="588"/>
      <c r="AI1176" s="588"/>
      <c r="AJ1176" s="589"/>
      <c r="AK1176" s="590"/>
      <c r="AL1176" s="591"/>
      <c r="AM1176" s="592"/>
      <c r="AN1176" s="593"/>
      <c r="AO1176" s="594"/>
      <c r="AP1176" s="595"/>
      <c r="AQ1176" s="595"/>
      <c r="AR1176" s="596"/>
    </row>
    <row r="1177" spans="24:44" s="581" customFormat="1" ht="15" customHeight="1" x14ac:dyDescent="0.35">
      <c r="X1177" s="582"/>
      <c r="Y1177" s="583"/>
      <c r="AD1177" s="585"/>
      <c r="AE1177" s="586"/>
      <c r="AF1177" s="587"/>
      <c r="AG1177" s="588"/>
      <c r="AH1177" s="588"/>
      <c r="AI1177" s="588"/>
      <c r="AJ1177" s="589"/>
      <c r="AK1177" s="590"/>
      <c r="AL1177" s="591"/>
      <c r="AM1177" s="592"/>
      <c r="AN1177" s="593"/>
      <c r="AO1177" s="594"/>
      <c r="AP1177" s="595"/>
      <c r="AQ1177" s="595"/>
      <c r="AR1177" s="596"/>
    </row>
    <row r="1178" spans="24:44" s="581" customFormat="1" ht="15" customHeight="1" x14ac:dyDescent="0.35">
      <c r="X1178" s="582"/>
      <c r="Y1178" s="583"/>
      <c r="AD1178" s="585"/>
      <c r="AE1178" s="586"/>
      <c r="AF1178" s="587"/>
      <c r="AG1178" s="588"/>
      <c r="AH1178" s="588"/>
      <c r="AI1178" s="588"/>
      <c r="AJ1178" s="589"/>
      <c r="AK1178" s="590"/>
      <c r="AL1178" s="591"/>
      <c r="AM1178" s="592"/>
      <c r="AN1178" s="593"/>
      <c r="AO1178" s="594"/>
      <c r="AP1178" s="595"/>
      <c r="AQ1178" s="595"/>
      <c r="AR1178" s="596"/>
    </row>
    <row r="1179" spans="24:44" s="581" customFormat="1" ht="15" customHeight="1" x14ac:dyDescent="0.35">
      <c r="X1179" s="582"/>
      <c r="Y1179" s="583"/>
      <c r="AD1179" s="585"/>
      <c r="AE1179" s="586"/>
      <c r="AF1179" s="587"/>
      <c r="AG1179" s="588"/>
      <c r="AH1179" s="588"/>
      <c r="AI1179" s="588"/>
      <c r="AJ1179" s="589"/>
      <c r="AK1179" s="590"/>
      <c r="AL1179" s="591"/>
      <c r="AM1179" s="592"/>
      <c r="AN1179" s="593"/>
      <c r="AO1179" s="594"/>
      <c r="AP1179" s="595"/>
      <c r="AQ1179" s="595"/>
      <c r="AR1179" s="596"/>
    </row>
    <row r="1180" spans="24:44" s="581" customFormat="1" ht="15" customHeight="1" x14ac:dyDescent="0.35">
      <c r="X1180" s="582"/>
      <c r="Y1180" s="583"/>
      <c r="AD1180" s="585"/>
      <c r="AE1180" s="586"/>
      <c r="AF1180" s="587"/>
      <c r="AG1180" s="588"/>
      <c r="AH1180" s="588"/>
      <c r="AI1180" s="588"/>
      <c r="AJ1180" s="589"/>
      <c r="AK1180" s="590"/>
      <c r="AL1180" s="591"/>
      <c r="AM1180" s="592"/>
      <c r="AN1180" s="593"/>
      <c r="AO1180" s="594"/>
      <c r="AP1180" s="595"/>
      <c r="AQ1180" s="595"/>
      <c r="AR1180" s="596"/>
    </row>
    <row r="1181" spans="24:44" s="581" customFormat="1" ht="15" customHeight="1" x14ac:dyDescent="0.35">
      <c r="X1181" s="582"/>
      <c r="Y1181" s="583"/>
      <c r="AD1181" s="585"/>
      <c r="AE1181" s="586"/>
      <c r="AF1181" s="587"/>
      <c r="AG1181" s="588"/>
      <c r="AH1181" s="588"/>
      <c r="AI1181" s="588"/>
      <c r="AJ1181" s="589"/>
      <c r="AK1181" s="590"/>
      <c r="AL1181" s="591"/>
      <c r="AM1181" s="592"/>
      <c r="AN1181" s="593"/>
      <c r="AO1181" s="594"/>
      <c r="AP1181" s="595"/>
      <c r="AQ1181" s="595"/>
      <c r="AR1181" s="596"/>
    </row>
    <row r="1182" spans="24:44" s="581" customFormat="1" ht="15" customHeight="1" x14ac:dyDescent="0.35">
      <c r="X1182" s="582"/>
      <c r="Y1182" s="583"/>
      <c r="AD1182" s="585"/>
      <c r="AE1182" s="586"/>
      <c r="AF1182" s="587"/>
      <c r="AG1182" s="588"/>
      <c r="AH1182" s="588"/>
      <c r="AI1182" s="588"/>
      <c r="AJ1182" s="589"/>
      <c r="AK1182" s="590"/>
      <c r="AL1182" s="591"/>
      <c r="AM1182" s="592"/>
      <c r="AN1182" s="593"/>
      <c r="AO1182" s="594"/>
      <c r="AP1182" s="595"/>
      <c r="AQ1182" s="595"/>
      <c r="AR1182" s="596"/>
    </row>
    <row r="1183" spans="24:44" s="581" customFormat="1" ht="15" customHeight="1" x14ac:dyDescent="0.35">
      <c r="X1183" s="582"/>
      <c r="Y1183" s="583"/>
      <c r="AD1183" s="585"/>
      <c r="AE1183" s="586"/>
      <c r="AF1183" s="587"/>
      <c r="AG1183" s="588"/>
      <c r="AH1183" s="588"/>
      <c r="AI1183" s="588"/>
      <c r="AJ1183" s="589"/>
      <c r="AK1183" s="590"/>
      <c r="AL1183" s="591"/>
      <c r="AM1183" s="592"/>
      <c r="AN1183" s="593"/>
      <c r="AO1183" s="594"/>
      <c r="AP1183" s="595"/>
      <c r="AQ1183" s="595"/>
      <c r="AR1183" s="596"/>
    </row>
    <row r="1184" spans="24:44" s="581" customFormat="1" ht="15" customHeight="1" x14ac:dyDescent="0.35">
      <c r="X1184" s="582"/>
      <c r="Y1184" s="583"/>
      <c r="AD1184" s="585"/>
      <c r="AE1184" s="586"/>
      <c r="AF1184" s="587"/>
      <c r="AG1184" s="588"/>
      <c r="AH1184" s="588"/>
      <c r="AI1184" s="588"/>
      <c r="AJ1184" s="589"/>
      <c r="AK1184" s="590"/>
      <c r="AL1184" s="591"/>
      <c r="AM1184" s="592"/>
      <c r="AN1184" s="593"/>
      <c r="AO1184" s="594"/>
      <c r="AP1184" s="595"/>
      <c r="AQ1184" s="595"/>
      <c r="AR1184" s="596"/>
    </row>
    <row r="1185" spans="24:44" s="581" customFormat="1" ht="15" customHeight="1" x14ac:dyDescent="0.35">
      <c r="X1185" s="582"/>
      <c r="Y1185" s="583"/>
      <c r="AD1185" s="585"/>
      <c r="AE1185" s="586"/>
      <c r="AF1185" s="587"/>
      <c r="AG1185" s="588"/>
      <c r="AH1185" s="588"/>
      <c r="AI1185" s="588"/>
      <c r="AJ1185" s="589"/>
      <c r="AK1185" s="590"/>
      <c r="AL1185" s="591"/>
      <c r="AM1185" s="592"/>
      <c r="AN1185" s="593"/>
      <c r="AO1185" s="594"/>
      <c r="AP1185" s="595"/>
      <c r="AQ1185" s="595"/>
      <c r="AR1185" s="596"/>
    </row>
    <row r="1186" spans="24:44" s="581" customFormat="1" ht="15" customHeight="1" x14ac:dyDescent="0.35">
      <c r="X1186" s="582"/>
      <c r="Y1186" s="583"/>
      <c r="AD1186" s="585"/>
      <c r="AE1186" s="586"/>
      <c r="AF1186" s="587"/>
      <c r="AG1186" s="588"/>
      <c r="AH1186" s="588"/>
      <c r="AI1186" s="588"/>
      <c r="AJ1186" s="589"/>
      <c r="AK1186" s="590"/>
      <c r="AL1186" s="591"/>
      <c r="AM1186" s="592"/>
      <c r="AN1186" s="593"/>
      <c r="AO1186" s="594"/>
      <c r="AP1186" s="595"/>
      <c r="AQ1186" s="595"/>
      <c r="AR1186" s="596"/>
    </row>
    <row r="1187" spans="24:44" s="581" customFormat="1" ht="15" customHeight="1" x14ac:dyDescent="0.35">
      <c r="X1187" s="582"/>
      <c r="Y1187" s="583"/>
      <c r="AD1187" s="585"/>
      <c r="AE1187" s="586"/>
      <c r="AF1187" s="587"/>
      <c r="AG1187" s="588"/>
      <c r="AH1187" s="588"/>
      <c r="AI1187" s="588"/>
      <c r="AJ1187" s="589"/>
      <c r="AK1187" s="590"/>
      <c r="AL1187" s="591"/>
      <c r="AM1187" s="592"/>
      <c r="AN1187" s="593"/>
      <c r="AO1187" s="594"/>
      <c r="AP1187" s="595"/>
      <c r="AQ1187" s="595"/>
      <c r="AR1187" s="596"/>
    </row>
    <row r="1188" spans="24:44" s="581" customFormat="1" ht="15" customHeight="1" x14ac:dyDescent="0.35">
      <c r="X1188" s="582"/>
      <c r="Y1188" s="583"/>
      <c r="AD1188" s="585"/>
      <c r="AE1188" s="586"/>
      <c r="AF1188" s="587"/>
      <c r="AG1188" s="588"/>
      <c r="AH1188" s="588"/>
      <c r="AI1188" s="588"/>
      <c r="AJ1188" s="589"/>
      <c r="AK1188" s="590"/>
      <c r="AL1188" s="591"/>
      <c r="AM1188" s="592"/>
      <c r="AN1188" s="593"/>
      <c r="AO1188" s="594"/>
      <c r="AP1188" s="595"/>
      <c r="AQ1188" s="595"/>
      <c r="AR1188" s="596"/>
    </row>
    <row r="1189" spans="24:44" s="581" customFormat="1" ht="15" customHeight="1" x14ac:dyDescent="0.35">
      <c r="X1189" s="582"/>
      <c r="Y1189" s="583"/>
      <c r="AD1189" s="585"/>
      <c r="AE1189" s="586"/>
      <c r="AF1189" s="587"/>
      <c r="AG1189" s="588"/>
      <c r="AH1189" s="588"/>
      <c r="AI1189" s="588"/>
      <c r="AJ1189" s="589"/>
      <c r="AK1189" s="590"/>
      <c r="AL1189" s="591"/>
      <c r="AM1189" s="592"/>
      <c r="AN1189" s="593"/>
      <c r="AO1189" s="594"/>
      <c r="AP1189" s="595"/>
      <c r="AQ1189" s="595"/>
      <c r="AR1189" s="596"/>
    </row>
    <row r="1190" spans="24:44" s="581" customFormat="1" ht="15" customHeight="1" x14ac:dyDescent="0.35">
      <c r="X1190" s="582"/>
      <c r="Y1190" s="583"/>
      <c r="AD1190" s="585"/>
      <c r="AE1190" s="586"/>
      <c r="AF1190" s="587"/>
      <c r="AG1190" s="588"/>
      <c r="AH1190" s="588"/>
      <c r="AI1190" s="588"/>
      <c r="AJ1190" s="589"/>
      <c r="AK1190" s="590"/>
      <c r="AL1190" s="591"/>
      <c r="AM1190" s="592"/>
      <c r="AN1190" s="593"/>
      <c r="AO1190" s="594"/>
      <c r="AP1190" s="595"/>
      <c r="AQ1190" s="595"/>
      <c r="AR1190" s="596"/>
    </row>
    <row r="1191" spans="24:44" s="581" customFormat="1" ht="15" customHeight="1" x14ac:dyDescent="0.35">
      <c r="X1191" s="582"/>
      <c r="Y1191" s="583"/>
      <c r="AD1191" s="585"/>
      <c r="AE1191" s="586"/>
      <c r="AF1191" s="587"/>
      <c r="AG1191" s="588"/>
      <c r="AH1191" s="588"/>
      <c r="AI1191" s="588"/>
      <c r="AJ1191" s="589"/>
      <c r="AK1191" s="590"/>
      <c r="AL1191" s="591"/>
      <c r="AM1191" s="592"/>
      <c r="AN1191" s="593"/>
      <c r="AO1191" s="594"/>
      <c r="AP1191" s="595"/>
      <c r="AQ1191" s="595"/>
      <c r="AR1191" s="596"/>
    </row>
    <row r="1192" spans="24:44" s="581" customFormat="1" ht="15" customHeight="1" x14ac:dyDescent="0.35">
      <c r="X1192" s="582"/>
      <c r="Y1192" s="583"/>
      <c r="AD1192" s="585"/>
      <c r="AE1192" s="586"/>
      <c r="AF1192" s="587"/>
      <c r="AG1192" s="588"/>
      <c r="AH1192" s="588"/>
      <c r="AI1192" s="588"/>
      <c r="AJ1192" s="589"/>
      <c r="AK1192" s="590"/>
      <c r="AL1192" s="591"/>
      <c r="AM1192" s="592"/>
      <c r="AN1192" s="593"/>
      <c r="AO1192" s="594"/>
      <c r="AP1192" s="595"/>
      <c r="AQ1192" s="595"/>
      <c r="AR1192" s="596"/>
    </row>
    <row r="1193" spans="24:44" s="581" customFormat="1" ht="15" customHeight="1" x14ac:dyDescent="0.35">
      <c r="X1193" s="582"/>
      <c r="Y1193" s="583"/>
      <c r="AD1193" s="585"/>
      <c r="AE1193" s="586"/>
      <c r="AF1193" s="587"/>
      <c r="AG1193" s="588"/>
      <c r="AH1193" s="588"/>
      <c r="AI1193" s="588"/>
      <c r="AJ1193" s="589"/>
      <c r="AK1193" s="590"/>
      <c r="AL1193" s="591"/>
      <c r="AM1193" s="592"/>
      <c r="AN1193" s="593"/>
      <c r="AO1193" s="594"/>
      <c r="AP1193" s="595"/>
      <c r="AQ1193" s="595"/>
      <c r="AR1193" s="596"/>
    </row>
    <row r="1194" spans="24:44" s="581" customFormat="1" ht="15" customHeight="1" x14ac:dyDescent="0.35">
      <c r="X1194" s="582"/>
      <c r="Y1194" s="583"/>
      <c r="AD1194" s="585"/>
      <c r="AE1194" s="586"/>
      <c r="AF1194" s="587"/>
      <c r="AG1194" s="588"/>
      <c r="AH1194" s="588"/>
      <c r="AI1194" s="588"/>
      <c r="AJ1194" s="589"/>
      <c r="AK1194" s="590"/>
      <c r="AL1194" s="591"/>
      <c r="AM1194" s="592"/>
      <c r="AN1194" s="593"/>
      <c r="AO1194" s="594"/>
      <c r="AP1194" s="595"/>
      <c r="AQ1194" s="595"/>
      <c r="AR1194" s="596"/>
    </row>
    <row r="1195" spans="24:44" s="581" customFormat="1" ht="15" customHeight="1" x14ac:dyDescent="0.35">
      <c r="X1195" s="582"/>
      <c r="Y1195" s="583"/>
      <c r="AD1195" s="585"/>
      <c r="AE1195" s="586"/>
      <c r="AF1195" s="587"/>
      <c r="AG1195" s="588"/>
      <c r="AH1195" s="588"/>
      <c r="AI1195" s="588"/>
      <c r="AJ1195" s="589"/>
      <c r="AK1195" s="590"/>
      <c r="AL1195" s="591"/>
      <c r="AM1195" s="592"/>
      <c r="AN1195" s="593"/>
      <c r="AO1195" s="594"/>
      <c r="AP1195" s="595"/>
      <c r="AQ1195" s="595"/>
      <c r="AR1195" s="596"/>
    </row>
    <row r="1196" spans="24:44" s="581" customFormat="1" ht="15" customHeight="1" x14ac:dyDescent="0.35">
      <c r="X1196" s="582"/>
      <c r="Y1196" s="583"/>
      <c r="AD1196" s="585"/>
      <c r="AE1196" s="586"/>
      <c r="AF1196" s="587"/>
      <c r="AG1196" s="588"/>
      <c r="AH1196" s="588"/>
      <c r="AI1196" s="588"/>
      <c r="AJ1196" s="589"/>
      <c r="AK1196" s="590"/>
      <c r="AL1196" s="591"/>
      <c r="AM1196" s="592"/>
      <c r="AN1196" s="593"/>
      <c r="AO1196" s="594"/>
      <c r="AP1196" s="595"/>
      <c r="AQ1196" s="595"/>
      <c r="AR1196" s="596"/>
    </row>
    <row r="1197" spans="24:44" s="581" customFormat="1" ht="15" customHeight="1" x14ac:dyDescent="0.35">
      <c r="X1197" s="582"/>
      <c r="Y1197" s="583"/>
      <c r="AD1197" s="585"/>
      <c r="AE1197" s="586"/>
      <c r="AF1197" s="587"/>
      <c r="AG1197" s="588"/>
      <c r="AH1197" s="588"/>
      <c r="AI1197" s="588"/>
      <c r="AJ1197" s="589"/>
      <c r="AK1197" s="590"/>
      <c r="AL1197" s="591"/>
      <c r="AM1197" s="592"/>
      <c r="AN1197" s="593"/>
      <c r="AO1197" s="594"/>
      <c r="AP1197" s="595"/>
      <c r="AQ1197" s="595"/>
      <c r="AR1197" s="596"/>
    </row>
    <row r="1198" spans="24:44" s="581" customFormat="1" ht="15" customHeight="1" x14ac:dyDescent="0.35">
      <c r="X1198" s="582"/>
      <c r="Y1198" s="583"/>
      <c r="AD1198" s="585"/>
      <c r="AE1198" s="586"/>
      <c r="AF1198" s="587"/>
      <c r="AG1198" s="588"/>
      <c r="AH1198" s="588"/>
      <c r="AI1198" s="588"/>
      <c r="AJ1198" s="589"/>
      <c r="AK1198" s="590"/>
      <c r="AL1198" s="591"/>
      <c r="AM1198" s="592"/>
      <c r="AN1198" s="593"/>
      <c r="AO1198" s="594"/>
      <c r="AP1198" s="595"/>
      <c r="AQ1198" s="595"/>
      <c r="AR1198" s="596"/>
    </row>
    <row r="1199" spans="24:44" s="581" customFormat="1" ht="15" customHeight="1" x14ac:dyDescent="0.35">
      <c r="X1199" s="582"/>
      <c r="Y1199" s="583"/>
      <c r="AD1199" s="585"/>
      <c r="AE1199" s="586"/>
      <c r="AF1199" s="587"/>
      <c r="AG1199" s="588"/>
      <c r="AH1199" s="588"/>
      <c r="AI1199" s="588"/>
      <c r="AJ1199" s="589"/>
      <c r="AK1199" s="590"/>
      <c r="AL1199" s="591"/>
      <c r="AM1199" s="592"/>
      <c r="AN1199" s="593"/>
      <c r="AO1199" s="594"/>
      <c r="AP1199" s="595"/>
      <c r="AQ1199" s="595"/>
      <c r="AR1199" s="596"/>
    </row>
    <row r="1200" spans="24:44" s="581" customFormat="1" ht="15" customHeight="1" x14ac:dyDescent="0.35">
      <c r="X1200" s="582"/>
      <c r="Y1200" s="583"/>
      <c r="AD1200" s="585"/>
      <c r="AE1200" s="586"/>
      <c r="AF1200" s="587"/>
      <c r="AG1200" s="588"/>
      <c r="AH1200" s="588"/>
      <c r="AI1200" s="588"/>
      <c r="AJ1200" s="589"/>
      <c r="AK1200" s="590"/>
      <c r="AL1200" s="591"/>
      <c r="AM1200" s="592"/>
      <c r="AN1200" s="593"/>
      <c r="AO1200" s="594"/>
      <c r="AP1200" s="595"/>
      <c r="AQ1200" s="595"/>
      <c r="AR1200" s="596"/>
    </row>
    <row r="1201" spans="24:44" s="581" customFormat="1" ht="15" customHeight="1" x14ac:dyDescent="0.35">
      <c r="X1201" s="582"/>
      <c r="Y1201" s="583"/>
      <c r="AD1201" s="585"/>
      <c r="AE1201" s="586"/>
      <c r="AF1201" s="587"/>
      <c r="AG1201" s="588"/>
      <c r="AH1201" s="588"/>
      <c r="AI1201" s="588"/>
      <c r="AJ1201" s="589"/>
      <c r="AK1201" s="590"/>
      <c r="AL1201" s="591"/>
      <c r="AM1201" s="592"/>
      <c r="AN1201" s="593"/>
      <c r="AO1201" s="594"/>
      <c r="AP1201" s="595"/>
      <c r="AQ1201" s="595"/>
      <c r="AR1201" s="596"/>
    </row>
    <row r="1202" spans="24:44" s="581" customFormat="1" ht="15" customHeight="1" x14ac:dyDescent="0.35">
      <c r="X1202" s="582"/>
      <c r="Y1202" s="583"/>
      <c r="AD1202" s="585"/>
      <c r="AE1202" s="586"/>
      <c r="AF1202" s="587"/>
      <c r="AG1202" s="588"/>
      <c r="AH1202" s="588"/>
      <c r="AI1202" s="588"/>
      <c r="AJ1202" s="589"/>
      <c r="AK1202" s="590"/>
      <c r="AL1202" s="591"/>
      <c r="AM1202" s="592"/>
      <c r="AN1202" s="593"/>
      <c r="AO1202" s="594"/>
      <c r="AP1202" s="595"/>
      <c r="AQ1202" s="595"/>
      <c r="AR1202" s="596"/>
    </row>
    <row r="1203" spans="24:44" s="581" customFormat="1" ht="15" customHeight="1" x14ac:dyDescent="0.35">
      <c r="X1203" s="582"/>
      <c r="Y1203" s="583"/>
      <c r="AD1203" s="585"/>
      <c r="AE1203" s="586"/>
      <c r="AF1203" s="587"/>
      <c r="AG1203" s="588"/>
      <c r="AH1203" s="588"/>
      <c r="AI1203" s="588"/>
      <c r="AJ1203" s="589"/>
      <c r="AK1203" s="590"/>
      <c r="AL1203" s="591"/>
      <c r="AM1203" s="592"/>
      <c r="AN1203" s="593"/>
      <c r="AO1203" s="594"/>
      <c r="AP1203" s="595"/>
      <c r="AQ1203" s="595"/>
      <c r="AR1203" s="596"/>
    </row>
    <row r="1204" spans="24:44" s="581" customFormat="1" ht="15" customHeight="1" x14ac:dyDescent="0.35">
      <c r="X1204" s="582"/>
      <c r="Y1204" s="583"/>
      <c r="AD1204" s="585"/>
      <c r="AE1204" s="586"/>
      <c r="AF1204" s="587"/>
      <c r="AG1204" s="588"/>
      <c r="AH1204" s="588"/>
      <c r="AI1204" s="588"/>
      <c r="AJ1204" s="589"/>
      <c r="AK1204" s="590"/>
      <c r="AL1204" s="591"/>
      <c r="AM1204" s="592"/>
      <c r="AN1204" s="593"/>
      <c r="AO1204" s="594"/>
      <c r="AP1204" s="595"/>
      <c r="AQ1204" s="595"/>
      <c r="AR1204" s="596"/>
    </row>
    <row r="1205" spans="24:44" s="581" customFormat="1" ht="15" customHeight="1" x14ac:dyDescent="0.35">
      <c r="X1205" s="582"/>
      <c r="Y1205" s="583"/>
      <c r="AD1205" s="585"/>
      <c r="AE1205" s="586"/>
      <c r="AF1205" s="587"/>
      <c r="AG1205" s="588"/>
      <c r="AH1205" s="588"/>
      <c r="AI1205" s="588"/>
      <c r="AJ1205" s="589"/>
      <c r="AK1205" s="590"/>
      <c r="AL1205" s="591"/>
      <c r="AM1205" s="592"/>
      <c r="AN1205" s="593"/>
      <c r="AO1205" s="594"/>
      <c r="AP1205" s="595"/>
      <c r="AQ1205" s="595"/>
      <c r="AR1205" s="596"/>
    </row>
    <row r="1206" spans="24:44" s="581" customFormat="1" ht="15" customHeight="1" x14ac:dyDescent="0.35">
      <c r="X1206" s="582"/>
      <c r="Y1206" s="583"/>
      <c r="AD1206" s="585"/>
      <c r="AE1206" s="586"/>
      <c r="AF1206" s="587"/>
      <c r="AG1206" s="588"/>
      <c r="AH1206" s="588"/>
      <c r="AI1206" s="588"/>
      <c r="AJ1206" s="589"/>
      <c r="AK1206" s="590"/>
      <c r="AL1206" s="591"/>
      <c r="AM1206" s="592"/>
      <c r="AN1206" s="593"/>
      <c r="AO1206" s="594"/>
      <c r="AP1206" s="595"/>
      <c r="AQ1206" s="595"/>
      <c r="AR1206" s="596"/>
    </row>
    <row r="1207" spans="24:44" s="581" customFormat="1" ht="15" customHeight="1" x14ac:dyDescent="0.35">
      <c r="X1207" s="582"/>
      <c r="Y1207" s="583"/>
      <c r="AD1207" s="585"/>
      <c r="AE1207" s="586"/>
      <c r="AF1207" s="587"/>
      <c r="AG1207" s="588"/>
      <c r="AH1207" s="588"/>
      <c r="AI1207" s="588"/>
      <c r="AJ1207" s="589"/>
      <c r="AK1207" s="590"/>
      <c r="AL1207" s="591"/>
      <c r="AM1207" s="592"/>
      <c r="AN1207" s="593"/>
      <c r="AO1207" s="594"/>
      <c r="AP1207" s="595"/>
      <c r="AQ1207" s="595"/>
      <c r="AR1207" s="596"/>
    </row>
    <row r="1208" spans="24:44" s="581" customFormat="1" ht="15" customHeight="1" x14ac:dyDescent="0.35">
      <c r="X1208" s="582"/>
      <c r="Y1208" s="583"/>
      <c r="AD1208" s="585"/>
      <c r="AE1208" s="586"/>
      <c r="AF1208" s="587"/>
      <c r="AG1208" s="588"/>
      <c r="AH1208" s="588"/>
      <c r="AI1208" s="588"/>
      <c r="AJ1208" s="589"/>
      <c r="AK1208" s="590"/>
      <c r="AL1208" s="591"/>
      <c r="AM1208" s="592"/>
      <c r="AN1208" s="593"/>
      <c r="AO1208" s="594"/>
      <c r="AP1208" s="595"/>
      <c r="AQ1208" s="595"/>
      <c r="AR1208" s="596"/>
    </row>
    <row r="1209" spans="24:44" s="581" customFormat="1" ht="15" customHeight="1" x14ac:dyDescent="0.35">
      <c r="X1209" s="582"/>
      <c r="Y1209" s="583"/>
      <c r="AD1209" s="585"/>
      <c r="AE1209" s="586"/>
      <c r="AF1209" s="587"/>
      <c r="AG1209" s="588"/>
      <c r="AH1209" s="588"/>
      <c r="AI1209" s="588"/>
      <c r="AJ1209" s="589"/>
      <c r="AK1209" s="590"/>
      <c r="AL1209" s="591"/>
      <c r="AM1209" s="592"/>
      <c r="AN1209" s="593"/>
      <c r="AO1209" s="594"/>
      <c r="AP1209" s="595"/>
      <c r="AQ1209" s="595"/>
      <c r="AR1209" s="596"/>
    </row>
    <row r="1210" spans="24:44" s="581" customFormat="1" ht="15" customHeight="1" x14ac:dyDescent="0.35">
      <c r="X1210" s="582"/>
      <c r="Y1210" s="583"/>
      <c r="AD1210" s="585"/>
      <c r="AE1210" s="586"/>
      <c r="AF1210" s="587"/>
      <c r="AG1210" s="588"/>
      <c r="AH1210" s="588"/>
      <c r="AI1210" s="588"/>
      <c r="AJ1210" s="589"/>
      <c r="AK1210" s="590"/>
      <c r="AL1210" s="591"/>
      <c r="AM1210" s="592"/>
      <c r="AN1210" s="593"/>
      <c r="AO1210" s="594"/>
      <c r="AP1210" s="595"/>
      <c r="AQ1210" s="595"/>
      <c r="AR1210" s="596"/>
    </row>
    <row r="1211" spans="24:44" s="581" customFormat="1" ht="15" customHeight="1" x14ac:dyDescent="0.35">
      <c r="X1211" s="582"/>
      <c r="Y1211" s="583"/>
      <c r="AD1211" s="585"/>
      <c r="AE1211" s="586"/>
      <c r="AF1211" s="587"/>
      <c r="AG1211" s="588"/>
      <c r="AH1211" s="588"/>
      <c r="AI1211" s="588"/>
      <c r="AJ1211" s="589"/>
      <c r="AK1211" s="590"/>
      <c r="AL1211" s="591"/>
      <c r="AM1211" s="592"/>
      <c r="AN1211" s="593"/>
      <c r="AO1211" s="594"/>
      <c r="AP1211" s="595"/>
      <c r="AQ1211" s="595"/>
      <c r="AR1211" s="596"/>
    </row>
    <row r="1212" spans="24:44" s="581" customFormat="1" ht="15" customHeight="1" x14ac:dyDescent="0.35">
      <c r="X1212" s="582"/>
      <c r="Y1212" s="583"/>
      <c r="AD1212" s="585"/>
      <c r="AE1212" s="586"/>
      <c r="AF1212" s="587"/>
      <c r="AG1212" s="588"/>
      <c r="AH1212" s="588"/>
      <c r="AI1212" s="588"/>
      <c r="AJ1212" s="589"/>
      <c r="AK1212" s="590"/>
      <c r="AL1212" s="591"/>
      <c r="AM1212" s="592"/>
      <c r="AN1212" s="593"/>
      <c r="AO1212" s="594"/>
      <c r="AP1212" s="595"/>
      <c r="AQ1212" s="595"/>
      <c r="AR1212" s="596"/>
    </row>
    <row r="1213" spans="24:44" s="581" customFormat="1" ht="15" customHeight="1" x14ac:dyDescent="0.35">
      <c r="X1213" s="582"/>
      <c r="Y1213" s="583"/>
      <c r="AD1213" s="585"/>
      <c r="AE1213" s="586"/>
      <c r="AF1213" s="587"/>
      <c r="AG1213" s="588"/>
      <c r="AH1213" s="588"/>
      <c r="AI1213" s="588"/>
      <c r="AJ1213" s="589"/>
      <c r="AK1213" s="590"/>
      <c r="AL1213" s="591"/>
      <c r="AM1213" s="592"/>
      <c r="AN1213" s="593"/>
      <c r="AO1213" s="594"/>
      <c r="AP1213" s="595"/>
      <c r="AQ1213" s="595"/>
      <c r="AR1213" s="596"/>
    </row>
    <row r="1214" spans="24:44" s="581" customFormat="1" ht="15" customHeight="1" x14ac:dyDescent="0.35">
      <c r="X1214" s="582"/>
      <c r="Y1214" s="583"/>
      <c r="AD1214" s="585"/>
      <c r="AE1214" s="586"/>
      <c r="AF1214" s="587"/>
      <c r="AG1214" s="588"/>
      <c r="AH1214" s="588"/>
      <c r="AI1214" s="588"/>
      <c r="AJ1214" s="589"/>
      <c r="AK1214" s="590"/>
      <c r="AL1214" s="591"/>
      <c r="AM1214" s="592"/>
      <c r="AN1214" s="593"/>
      <c r="AO1214" s="594"/>
      <c r="AP1214" s="595"/>
      <c r="AQ1214" s="595"/>
      <c r="AR1214" s="596"/>
    </row>
    <row r="1215" spans="24:44" s="581" customFormat="1" ht="15" customHeight="1" x14ac:dyDescent="0.35">
      <c r="X1215" s="582"/>
      <c r="Y1215" s="583"/>
      <c r="AD1215" s="585"/>
      <c r="AE1215" s="586"/>
      <c r="AF1215" s="587"/>
      <c r="AG1215" s="588"/>
      <c r="AH1215" s="588"/>
      <c r="AI1215" s="588"/>
      <c r="AJ1215" s="589"/>
      <c r="AK1215" s="590"/>
      <c r="AL1215" s="591"/>
      <c r="AM1215" s="592"/>
      <c r="AN1215" s="593"/>
      <c r="AO1215" s="594"/>
      <c r="AP1215" s="595"/>
      <c r="AQ1215" s="595"/>
      <c r="AR1215" s="596"/>
    </row>
    <row r="1216" spans="24:44" s="581" customFormat="1" ht="15" customHeight="1" x14ac:dyDescent="0.35">
      <c r="X1216" s="582"/>
      <c r="Y1216" s="583"/>
      <c r="AD1216" s="585"/>
      <c r="AE1216" s="586"/>
      <c r="AF1216" s="587"/>
      <c r="AG1216" s="588"/>
      <c r="AH1216" s="588"/>
      <c r="AI1216" s="588"/>
      <c r="AJ1216" s="589"/>
      <c r="AK1216" s="590"/>
      <c r="AL1216" s="591"/>
      <c r="AM1216" s="592"/>
      <c r="AN1216" s="593"/>
      <c r="AO1216" s="594"/>
      <c r="AP1216" s="595"/>
      <c r="AQ1216" s="595"/>
      <c r="AR1216" s="596"/>
    </row>
    <row r="1217" spans="24:44" s="581" customFormat="1" ht="15" customHeight="1" x14ac:dyDescent="0.35">
      <c r="X1217" s="582"/>
      <c r="Y1217" s="583"/>
      <c r="AD1217" s="585"/>
      <c r="AE1217" s="586"/>
      <c r="AF1217" s="587"/>
      <c r="AG1217" s="588"/>
      <c r="AH1217" s="588"/>
      <c r="AI1217" s="588"/>
      <c r="AJ1217" s="589"/>
      <c r="AK1217" s="590"/>
      <c r="AL1217" s="591"/>
      <c r="AM1217" s="592"/>
      <c r="AN1217" s="593"/>
      <c r="AO1217" s="594"/>
      <c r="AP1217" s="595"/>
      <c r="AQ1217" s="595"/>
      <c r="AR1217" s="596"/>
    </row>
    <row r="1218" spans="24:44" s="581" customFormat="1" ht="15" customHeight="1" x14ac:dyDescent="0.35">
      <c r="X1218" s="582"/>
      <c r="Y1218" s="583"/>
      <c r="AD1218" s="585"/>
      <c r="AE1218" s="586"/>
      <c r="AF1218" s="587"/>
      <c r="AG1218" s="588"/>
      <c r="AH1218" s="588"/>
      <c r="AI1218" s="588"/>
      <c r="AJ1218" s="589"/>
      <c r="AK1218" s="590"/>
      <c r="AL1218" s="591"/>
      <c r="AM1218" s="592"/>
      <c r="AN1218" s="593"/>
      <c r="AO1218" s="594"/>
      <c r="AP1218" s="595"/>
      <c r="AQ1218" s="595"/>
      <c r="AR1218" s="596"/>
    </row>
    <row r="1219" spans="24:44" s="581" customFormat="1" ht="15" customHeight="1" x14ac:dyDescent="0.35">
      <c r="X1219" s="582"/>
      <c r="Y1219" s="583"/>
      <c r="AD1219" s="585"/>
      <c r="AE1219" s="586"/>
      <c r="AF1219" s="587"/>
      <c r="AG1219" s="588"/>
      <c r="AH1219" s="588"/>
      <c r="AI1219" s="588"/>
      <c r="AJ1219" s="589"/>
      <c r="AK1219" s="590"/>
      <c r="AL1219" s="591"/>
      <c r="AM1219" s="592"/>
      <c r="AN1219" s="593"/>
      <c r="AO1219" s="594"/>
      <c r="AP1219" s="595"/>
      <c r="AQ1219" s="595"/>
      <c r="AR1219" s="596"/>
    </row>
    <row r="1220" spans="24:44" s="581" customFormat="1" ht="15" customHeight="1" x14ac:dyDescent="0.35">
      <c r="X1220" s="582"/>
      <c r="Y1220" s="583"/>
      <c r="AD1220" s="585"/>
      <c r="AE1220" s="586"/>
      <c r="AF1220" s="587"/>
      <c r="AG1220" s="588"/>
      <c r="AH1220" s="588"/>
      <c r="AI1220" s="588"/>
      <c r="AJ1220" s="589"/>
      <c r="AK1220" s="590"/>
      <c r="AL1220" s="591"/>
      <c r="AM1220" s="592"/>
      <c r="AN1220" s="593"/>
      <c r="AO1220" s="594"/>
      <c r="AP1220" s="595"/>
      <c r="AQ1220" s="595"/>
      <c r="AR1220" s="596"/>
    </row>
    <row r="1221" spans="24:44" s="581" customFormat="1" ht="15" customHeight="1" x14ac:dyDescent="0.35">
      <c r="X1221" s="582"/>
      <c r="Y1221" s="583"/>
      <c r="AD1221" s="585"/>
      <c r="AE1221" s="586"/>
      <c r="AF1221" s="587"/>
      <c r="AG1221" s="588"/>
      <c r="AH1221" s="588"/>
      <c r="AI1221" s="588"/>
      <c r="AJ1221" s="589"/>
      <c r="AK1221" s="590"/>
      <c r="AL1221" s="591"/>
      <c r="AM1221" s="592"/>
      <c r="AN1221" s="593"/>
      <c r="AO1221" s="594"/>
      <c r="AP1221" s="595"/>
      <c r="AQ1221" s="595"/>
      <c r="AR1221" s="596"/>
    </row>
    <row r="1222" spans="24:44" s="581" customFormat="1" ht="15" customHeight="1" x14ac:dyDescent="0.35">
      <c r="X1222" s="582"/>
      <c r="Y1222" s="583"/>
      <c r="AD1222" s="585"/>
      <c r="AE1222" s="586"/>
      <c r="AF1222" s="587"/>
      <c r="AG1222" s="588"/>
      <c r="AH1222" s="588"/>
      <c r="AI1222" s="588"/>
      <c r="AJ1222" s="589"/>
      <c r="AK1222" s="590"/>
      <c r="AL1222" s="591"/>
      <c r="AM1222" s="592"/>
      <c r="AN1222" s="593"/>
      <c r="AO1222" s="594"/>
      <c r="AP1222" s="595"/>
      <c r="AQ1222" s="595"/>
      <c r="AR1222" s="596"/>
    </row>
    <row r="1223" spans="24:44" s="581" customFormat="1" ht="15" customHeight="1" x14ac:dyDescent="0.35">
      <c r="X1223" s="582"/>
      <c r="Y1223" s="583"/>
      <c r="AD1223" s="585"/>
      <c r="AE1223" s="586"/>
      <c r="AF1223" s="587"/>
      <c r="AG1223" s="588"/>
      <c r="AH1223" s="588"/>
      <c r="AI1223" s="588"/>
      <c r="AJ1223" s="589"/>
      <c r="AK1223" s="590"/>
      <c r="AL1223" s="591"/>
      <c r="AM1223" s="592"/>
      <c r="AN1223" s="593"/>
      <c r="AO1223" s="594"/>
      <c r="AP1223" s="595"/>
      <c r="AQ1223" s="595"/>
      <c r="AR1223" s="596"/>
    </row>
    <row r="1224" spans="24:44" s="581" customFormat="1" ht="15" customHeight="1" x14ac:dyDescent="0.35">
      <c r="X1224" s="582"/>
      <c r="Y1224" s="583"/>
      <c r="AD1224" s="585"/>
      <c r="AE1224" s="586"/>
      <c r="AF1224" s="587"/>
      <c r="AG1224" s="588"/>
      <c r="AH1224" s="588"/>
      <c r="AI1224" s="588"/>
      <c r="AJ1224" s="589"/>
      <c r="AK1224" s="590"/>
      <c r="AL1224" s="591"/>
      <c r="AM1224" s="592"/>
      <c r="AN1224" s="593"/>
      <c r="AO1224" s="594"/>
      <c r="AP1224" s="595"/>
      <c r="AQ1224" s="595"/>
      <c r="AR1224" s="596"/>
    </row>
    <row r="1225" spans="24:44" s="581" customFormat="1" ht="15" customHeight="1" x14ac:dyDescent="0.35">
      <c r="X1225" s="582"/>
      <c r="Y1225" s="583"/>
      <c r="AD1225" s="585"/>
      <c r="AE1225" s="586"/>
      <c r="AF1225" s="587"/>
      <c r="AG1225" s="588"/>
      <c r="AH1225" s="588"/>
      <c r="AI1225" s="588"/>
      <c r="AJ1225" s="589"/>
      <c r="AK1225" s="590"/>
      <c r="AL1225" s="591"/>
      <c r="AM1225" s="592"/>
      <c r="AN1225" s="593"/>
      <c r="AO1225" s="594"/>
      <c r="AP1225" s="595"/>
      <c r="AQ1225" s="595"/>
      <c r="AR1225" s="596"/>
    </row>
    <row r="1226" spans="24:44" s="581" customFormat="1" ht="15" customHeight="1" x14ac:dyDescent="0.35">
      <c r="X1226" s="582"/>
      <c r="Y1226" s="583"/>
      <c r="AD1226" s="585"/>
      <c r="AE1226" s="586"/>
      <c r="AF1226" s="587"/>
      <c r="AG1226" s="588"/>
      <c r="AH1226" s="588"/>
      <c r="AI1226" s="588"/>
      <c r="AJ1226" s="589"/>
      <c r="AK1226" s="590"/>
      <c r="AL1226" s="591"/>
      <c r="AM1226" s="592"/>
      <c r="AN1226" s="593"/>
      <c r="AO1226" s="594"/>
      <c r="AP1226" s="595"/>
      <c r="AQ1226" s="595"/>
      <c r="AR1226" s="596"/>
    </row>
    <row r="1227" spans="24:44" s="581" customFormat="1" ht="15" customHeight="1" x14ac:dyDescent="0.35">
      <c r="X1227" s="582"/>
      <c r="Y1227" s="583"/>
      <c r="AD1227" s="585"/>
      <c r="AE1227" s="586"/>
      <c r="AF1227" s="587"/>
      <c r="AG1227" s="588"/>
      <c r="AH1227" s="588"/>
      <c r="AI1227" s="588"/>
      <c r="AJ1227" s="589"/>
      <c r="AK1227" s="590"/>
      <c r="AL1227" s="591"/>
      <c r="AM1227" s="592"/>
      <c r="AN1227" s="593"/>
      <c r="AO1227" s="594"/>
      <c r="AP1227" s="595"/>
      <c r="AQ1227" s="595"/>
      <c r="AR1227" s="596"/>
    </row>
    <row r="1228" spans="24:44" s="581" customFormat="1" ht="15" customHeight="1" x14ac:dyDescent="0.35">
      <c r="X1228" s="582"/>
      <c r="Y1228" s="583"/>
      <c r="AD1228" s="585"/>
      <c r="AE1228" s="586"/>
      <c r="AF1228" s="587"/>
      <c r="AG1228" s="588"/>
      <c r="AH1228" s="588"/>
      <c r="AI1228" s="588"/>
      <c r="AJ1228" s="589"/>
      <c r="AK1228" s="590"/>
      <c r="AL1228" s="591"/>
      <c r="AM1228" s="592"/>
      <c r="AN1228" s="593"/>
      <c r="AO1228" s="594"/>
      <c r="AP1228" s="595"/>
      <c r="AQ1228" s="595"/>
      <c r="AR1228" s="596"/>
    </row>
    <row r="1229" spans="24:44" s="581" customFormat="1" ht="15" customHeight="1" x14ac:dyDescent="0.35">
      <c r="X1229" s="582"/>
      <c r="Y1229" s="583"/>
      <c r="AD1229" s="585"/>
      <c r="AE1229" s="586"/>
      <c r="AF1229" s="587"/>
      <c r="AG1229" s="588"/>
      <c r="AH1229" s="588"/>
      <c r="AI1229" s="588"/>
      <c r="AJ1229" s="589"/>
      <c r="AK1229" s="590"/>
      <c r="AL1229" s="591"/>
      <c r="AM1229" s="592"/>
      <c r="AN1229" s="593"/>
      <c r="AO1229" s="594"/>
      <c r="AP1229" s="595"/>
      <c r="AQ1229" s="595"/>
      <c r="AR1229" s="596"/>
    </row>
    <row r="1230" spans="24:44" s="581" customFormat="1" ht="15" customHeight="1" x14ac:dyDescent="0.35">
      <c r="X1230" s="582"/>
      <c r="Y1230" s="583"/>
      <c r="AD1230" s="585"/>
      <c r="AE1230" s="586"/>
      <c r="AF1230" s="587"/>
      <c r="AG1230" s="588"/>
      <c r="AH1230" s="588"/>
      <c r="AI1230" s="588"/>
      <c r="AJ1230" s="589"/>
      <c r="AK1230" s="590"/>
      <c r="AL1230" s="591"/>
      <c r="AM1230" s="592"/>
      <c r="AN1230" s="593"/>
      <c r="AO1230" s="594"/>
      <c r="AP1230" s="595"/>
      <c r="AQ1230" s="595"/>
      <c r="AR1230" s="596"/>
    </row>
    <row r="1231" spans="24:44" s="581" customFormat="1" ht="15" customHeight="1" x14ac:dyDescent="0.35">
      <c r="X1231" s="582"/>
      <c r="Y1231" s="583"/>
      <c r="AD1231" s="585"/>
      <c r="AE1231" s="586"/>
      <c r="AF1231" s="587"/>
      <c r="AG1231" s="588"/>
      <c r="AH1231" s="588"/>
      <c r="AI1231" s="588"/>
      <c r="AJ1231" s="589"/>
      <c r="AK1231" s="590"/>
      <c r="AL1231" s="591"/>
      <c r="AM1231" s="592"/>
      <c r="AN1231" s="593"/>
      <c r="AO1231" s="594"/>
      <c r="AP1231" s="595"/>
      <c r="AQ1231" s="595"/>
      <c r="AR1231" s="596"/>
    </row>
    <row r="1232" spans="24:44" s="581" customFormat="1" ht="15" customHeight="1" x14ac:dyDescent="0.35">
      <c r="X1232" s="582"/>
      <c r="Y1232" s="583"/>
      <c r="AD1232" s="585"/>
      <c r="AE1232" s="586"/>
      <c r="AF1232" s="587"/>
      <c r="AG1232" s="588"/>
      <c r="AH1232" s="588"/>
      <c r="AI1232" s="588"/>
      <c r="AJ1232" s="589"/>
      <c r="AK1232" s="590"/>
      <c r="AL1232" s="591"/>
      <c r="AM1232" s="592"/>
      <c r="AN1232" s="593"/>
      <c r="AO1232" s="594"/>
      <c r="AP1232" s="595"/>
      <c r="AQ1232" s="595"/>
      <c r="AR1232" s="596"/>
    </row>
    <row r="1233" spans="24:44" s="581" customFormat="1" ht="15" customHeight="1" x14ac:dyDescent="0.35">
      <c r="X1233" s="582"/>
      <c r="Y1233" s="583"/>
      <c r="AD1233" s="585"/>
      <c r="AE1233" s="586"/>
      <c r="AF1233" s="587"/>
      <c r="AG1233" s="588"/>
      <c r="AH1233" s="588"/>
      <c r="AI1233" s="588"/>
      <c r="AJ1233" s="589"/>
      <c r="AK1233" s="590"/>
      <c r="AL1233" s="591"/>
      <c r="AM1233" s="592"/>
      <c r="AN1233" s="593"/>
      <c r="AO1233" s="594"/>
      <c r="AP1233" s="595"/>
      <c r="AQ1233" s="595"/>
      <c r="AR1233" s="596"/>
    </row>
    <row r="1234" spans="24:44" s="581" customFormat="1" ht="15" customHeight="1" x14ac:dyDescent="0.35">
      <c r="X1234" s="582"/>
      <c r="Y1234" s="583"/>
      <c r="AD1234" s="585"/>
      <c r="AE1234" s="586"/>
      <c r="AF1234" s="587"/>
      <c r="AG1234" s="588"/>
      <c r="AH1234" s="588"/>
      <c r="AI1234" s="588"/>
      <c r="AJ1234" s="589"/>
      <c r="AK1234" s="590"/>
      <c r="AL1234" s="591"/>
      <c r="AM1234" s="592"/>
      <c r="AN1234" s="593"/>
      <c r="AO1234" s="594"/>
      <c r="AP1234" s="595"/>
      <c r="AQ1234" s="595"/>
      <c r="AR1234" s="596"/>
    </row>
    <row r="1235" spans="24:44" s="581" customFormat="1" ht="15" customHeight="1" x14ac:dyDescent="0.35">
      <c r="X1235" s="582"/>
      <c r="Y1235" s="583"/>
      <c r="AD1235" s="585"/>
      <c r="AE1235" s="586"/>
      <c r="AF1235" s="587"/>
      <c r="AG1235" s="588"/>
      <c r="AH1235" s="588"/>
      <c r="AI1235" s="588"/>
      <c r="AJ1235" s="589"/>
      <c r="AK1235" s="590"/>
      <c r="AL1235" s="591"/>
      <c r="AM1235" s="592"/>
      <c r="AN1235" s="593"/>
      <c r="AO1235" s="594"/>
      <c r="AP1235" s="595"/>
      <c r="AQ1235" s="595"/>
      <c r="AR1235" s="596"/>
    </row>
    <row r="1236" spans="24:44" s="581" customFormat="1" ht="15" customHeight="1" x14ac:dyDescent="0.35">
      <c r="X1236" s="582"/>
      <c r="Y1236" s="583"/>
      <c r="AD1236" s="585"/>
      <c r="AE1236" s="586"/>
      <c r="AF1236" s="587"/>
      <c r="AG1236" s="588"/>
      <c r="AH1236" s="588"/>
      <c r="AI1236" s="588"/>
      <c r="AJ1236" s="589"/>
      <c r="AK1236" s="590"/>
      <c r="AL1236" s="591"/>
      <c r="AM1236" s="592"/>
      <c r="AN1236" s="593"/>
      <c r="AO1236" s="594"/>
      <c r="AP1236" s="595"/>
      <c r="AQ1236" s="595"/>
      <c r="AR1236" s="596"/>
    </row>
    <row r="1237" spans="24:44" s="581" customFormat="1" ht="15" customHeight="1" x14ac:dyDescent="0.35">
      <c r="X1237" s="582"/>
      <c r="Y1237" s="583"/>
      <c r="AD1237" s="585"/>
      <c r="AE1237" s="586"/>
      <c r="AF1237" s="587"/>
      <c r="AG1237" s="588"/>
      <c r="AH1237" s="588"/>
      <c r="AI1237" s="588"/>
      <c r="AJ1237" s="589"/>
      <c r="AK1237" s="590"/>
      <c r="AL1237" s="591"/>
      <c r="AM1237" s="592"/>
      <c r="AN1237" s="593"/>
      <c r="AO1237" s="594"/>
      <c r="AP1237" s="595"/>
      <c r="AQ1237" s="595"/>
      <c r="AR1237" s="596"/>
    </row>
    <row r="1238" spans="24:44" s="581" customFormat="1" ht="15" customHeight="1" x14ac:dyDescent="0.35">
      <c r="X1238" s="582"/>
      <c r="Y1238" s="583"/>
      <c r="AD1238" s="585"/>
      <c r="AE1238" s="586"/>
      <c r="AF1238" s="587"/>
      <c r="AG1238" s="588"/>
      <c r="AH1238" s="588"/>
      <c r="AI1238" s="588"/>
      <c r="AJ1238" s="589"/>
      <c r="AK1238" s="590"/>
      <c r="AL1238" s="591"/>
      <c r="AM1238" s="592"/>
      <c r="AN1238" s="593"/>
      <c r="AO1238" s="594"/>
      <c r="AP1238" s="595"/>
      <c r="AQ1238" s="595"/>
      <c r="AR1238" s="596"/>
    </row>
    <row r="1239" spans="24:44" s="581" customFormat="1" ht="15" customHeight="1" x14ac:dyDescent="0.35">
      <c r="X1239" s="582"/>
      <c r="Y1239" s="583"/>
      <c r="AD1239" s="585"/>
      <c r="AE1239" s="586"/>
      <c r="AF1239" s="587"/>
      <c r="AG1239" s="588"/>
      <c r="AH1239" s="588"/>
      <c r="AI1239" s="588"/>
      <c r="AJ1239" s="589"/>
      <c r="AK1239" s="590"/>
      <c r="AL1239" s="591"/>
      <c r="AM1239" s="592"/>
      <c r="AN1239" s="593"/>
      <c r="AO1239" s="594"/>
      <c r="AP1239" s="595"/>
      <c r="AQ1239" s="595"/>
      <c r="AR1239" s="596"/>
    </row>
    <row r="1240" spans="24:44" s="581" customFormat="1" ht="15" customHeight="1" x14ac:dyDescent="0.35">
      <c r="X1240" s="582"/>
      <c r="Y1240" s="583"/>
      <c r="AD1240" s="585"/>
      <c r="AE1240" s="586"/>
      <c r="AF1240" s="587"/>
      <c r="AG1240" s="588"/>
      <c r="AH1240" s="588"/>
      <c r="AI1240" s="588"/>
      <c r="AJ1240" s="589"/>
      <c r="AK1240" s="590"/>
      <c r="AL1240" s="591"/>
      <c r="AM1240" s="592"/>
      <c r="AN1240" s="593"/>
      <c r="AO1240" s="594"/>
      <c r="AP1240" s="595"/>
      <c r="AQ1240" s="595"/>
      <c r="AR1240" s="596"/>
    </row>
    <row r="1241" spans="24:44" s="581" customFormat="1" ht="15" customHeight="1" x14ac:dyDescent="0.35">
      <c r="X1241" s="582"/>
      <c r="Y1241" s="583"/>
      <c r="AD1241" s="585"/>
      <c r="AE1241" s="586"/>
      <c r="AF1241" s="587"/>
      <c r="AG1241" s="588"/>
      <c r="AH1241" s="588"/>
      <c r="AI1241" s="588"/>
      <c r="AJ1241" s="589"/>
      <c r="AK1241" s="590"/>
      <c r="AL1241" s="591"/>
      <c r="AM1241" s="592"/>
      <c r="AN1241" s="593"/>
      <c r="AO1241" s="594"/>
      <c r="AP1241" s="595"/>
      <c r="AQ1241" s="595"/>
      <c r="AR1241" s="596"/>
    </row>
    <row r="1242" spans="24:44" s="581" customFormat="1" ht="15" customHeight="1" x14ac:dyDescent="0.35">
      <c r="X1242" s="582"/>
      <c r="Y1242" s="583"/>
      <c r="AD1242" s="585"/>
      <c r="AE1242" s="586"/>
      <c r="AF1242" s="587"/>
      <c r="AG1242" s="588"/>
      <c r="AH1242" s="588"/>
      <c r="AI1242" s="588"/>
      <c r="AJ1242" s="589"/>
      <c r="AK1242" s="590"/>
      <c r="AL1242" s="591"/>
      <c r="AM1242" s="592"/>
      <c r="AN1242" s="593"/>
      <c r="AO1242" s="594"/>
      <c r="AP1242" s="595"/>
      <c r="AQ1242" s="595"/>
      <c r="AR1242" s="596"/>
    </row>
    <row r="1243" spans="24:44" s="581" customFormat="1" ht="15" customHeight="1" x14ac:dyDescent="0.35">
      <c r="X1243" s="582"/>
      <c r="Y1243" s="583"/>
      <c r="AD1243" s="585"/>
      <c r="AE1243" s="586"/>
      <c r="AF1243" s="587"/>
      <c r="AG1243" s="588"/>
      <c r="AH1243" s="588"/>
      <c r="AI1243" s="588"/>
      <c r="AJ1243" s="589"/>
      <c r="AK1243" s="590"/>
      <c r="AL1243" s="591"/>
      <c r="AM1243" s="592"/>
      <c r="AN1243" s="593"/>
      <c r="AO1243" s="594"/>
      <c r="AP1243" s="595"/>
      <c r="AQ1243" s="595"/>
      <c r="AR1243" s="596"/>
    </row>
    <row r="1244" spans="24:44" s="581" customFormat="1" ht="15" customHeight="1" x14ac:dyDescent="0.35">
      <c r="X1244" s="582"/>
      <c r="Y1244" s="583"/>
      <c r="AD1244" s="585"/>
      <c r="AE1244" s="586"/>
      <c r="AF1244" s="587"/>
      <c r="AG1244" s="588"/>
      <c r="AH1244" s="588"/>
      <c r="AI1244" s="588"/>
      <c r="AJ1244" s="589"/>
      <c r="AK1244" s="590"/>
      <c r="AL1244" s="591"/>
      <c r="AM1244" s="592"/>
      <c r="AN1244" s="593"/>
      <c r="AO1244" s="594"/>
      <c r="AP1244" s="595"/>
      <c r="AQ1244" s="595"/>
      <c r="AR1244" s="596"/>
    </row>
    <row r="1245" spans="24:44" s="581" customFormat="1" ht="15" customHeight="1" x14ac:dyDescent="0.35">
      <c r="X1245" s="582"/>
      <c r="Y1245" s="583"/>
      <c r="AD1245" s="585"/>
      <c r="AE1245" s="586"/>
      <c r="AF1245" s="587"/>
      <c r="AG1245" s="588"/>
      <c r="AH1245" s="588"/>
      <c r="AI1245" s="588"/>
      <c r="AJ1245" s="589"/>
      <c r="AK1245" s="590"/>
      <c r="AL1245" s="591"/>
      <c r="AM1245" s="592"/>
      <c r="AN1245" s="593"/>
      <c r="AO1245" s="594"/>
      <c r="AP1245" s="595"/>
      <c r="AQ1245" s="595"/>
      <c r="AR1245" s="596"/>
    </row>
    <row r="1246" spans="24:44" s="581" customFormat="1" ht="15" customHeight="1" x14ac:dyDescent="0.35">
      <c r="X1246" s="582"/>
      <c r="Y1246" s="583"/>
      <c r="AD1246" s="585"/>
      <c r="AE1246" s="586"/>
      <c r="AF1246" s="587"/>
      <c r="AG1246" s="588"/>
      <c r="AH1246" s="588"/>
      <c r="AI1246" s="588"/>
      <c r="AJ1246" s="589"/>
      <c r="AK1246" s="590"/>
      <c r="AL1246" s="591"/>
      <c r="AM1246" s="592"/>
      <c r="AN1246" s="593"/>
      <c r="AO1246" s="594"/>
      <c r="AP1246" s="595"/>
      <c r="AQ1246" s="595"/>
      <c r="AR1246" s="596"/>
    </row>
    <row r="1247" spans="24:44" s="581" customFormat="1" ht="15" customHeight="1" x14ac:dyDescent="0.35">
      <c r="X1247" s="582"/>
      <c r="Y1247" s="583"/>
      <c r="AD1247" s="585"/>
      <c r="AE1247" s="586"/>
      <c r="AF1247" s="587"/>
      <c r="AG1247" s="588"/>
      <c r="AH1247" s="588"/>
      <c r="AI1247" s="588"/>
      <c r="AJ1247" s="589"/>
      <c r="AK1247" s="590"/>
      <c r="AL1247" s="591"/>
      <c r="AM1247" s="592"/>
      <c r="AN1247" s="593"/>
      <c r="AO1247" s="594"/>
      <c r="AP1247" s="595"/>
      <c r="AQ1247" s="595"/>
      <c r="AR1247" s="596"/>
    </row>
    <row r="1248" spans="24:44" s="581" customFormat="1" ht="15" customHeight="1" x14ac:dyDescent="0.35">
      <c r="X1248" s="582"/>
      <c r="Y1248" s="583"/>
      <c r="AD1248" s="585"/>
      <c r="AE1248" s="586"/>
      <c r="AF1248" s="587"/>
      <c r="AG1248" s="588"/>
      <c r="AH1248" s="588"/>
      <c r="AI1248" s="588"/>
      <c r="AJ1248" s="589"/>
      <c r="AK1248" s="590"/>
      <c r="AL1248" s="591"/>
      <c r="AM1248" s="592"/>
      <c r="AN1248" s="593"/>
      <c r="AO1248" s="594"/>
      <c r="AP1248" s="595"/>
      <c r="AQ1248" s="595"/>
      <c r="AR1248" s="596"/>
    </row>
    <row r="1249" spans="24:44" s="581" customFormat="1" ht="15" customHeight="1" x14ac:dyDescent="0.35">
      <c r="X1249" s="582"/>
      <c r="Y1249" s="583"/>
      <c r="AD1249" s="585"/>
      <c r="AE1249" s="586"/>
      <c r="AF1249" s="587"/>
      <c r="AG1249" s="588"/>
      <c r="AH1249" s="588"/>
      <c r="AI1249" s="588"/>
      <c r="AJ1249" s="589"/>
      <c r="AK1249" s="590"/>
      <c r="AL1249" s="591"/>
      <c r="AM1249" s="592"/>
      <c r="AN1249" s="593"/>
      <c r="AO1249" s="594"/>
      <c r="AP1249" s="595"/>
      <c r="AQ1249" s="595"/>
      <c r="AR1249" s="596"/>
    </row>
    <row r="1250" spans="24:44" s="581" customFormat="1" ht="15" customHeight="1" x14ac:dyDescent="0.35">
      <c r="X1250" s="582"/>
      <c r="Y1250" s="583"/>
      <c r="AD1250" s="585"/>
      <c r="AE1250" s="586"/>
      <c r="AF1250" s="587"/>
      <c r="AG1250" s="588"/>
      <c r="AH1250" s="588"/>
      <c r="AI1250" s="588"/>
      <c r="AJ1250" s="589"/>
      <c r="AK1250" s="590"/>
      <c r="AL1250" s="591"/>
      <c r="AM1250" s="592"/>
      <c r="AN1250" s="593"/>
      <c r="AO1250" s="594"/>
      <c r="AP1250" s="595"/>
      <c r="AQ1250" s="595"/>
      <c r="AR1250" s="596"/>
    </row>
    <row r="1251" spans="24:44" s="581" customFormat="1" ht="15" customHeight="1" x14ac:dyDescent="0.35">
      <c r="X1251" s="582"/>
      <c r="Y1251" s="583"/>
      <c r="AD1251" s="585"/>
      <c r="AE1251" s="586"/>
      <c r="AF1251" s="587"/>
      <c r="AG1251" s="588"/>
      <c r="AH1251" s="588"/>
      <c r="AI1251" s="588"/>
      <c r="AJ1251" s="589"/>
      <c r="AK1251" s="590"/>
      <c r="AL1251" s="591"/>
      <c r="AM1251" s="592"/>
      <c r="AN1251" s="593"/>
      <c r="AO1251" s="594"/>
      <c r="AP1251" s="595"/>
      <c r="AQ1251" s="595"/>
      <c r="AR1251" s="596"/>
    </row>
    <row r="1252" spans="24:44" s="581" customFormat="1" ht="15" customHeight="1" x14ac:dyDescent="0.35">
      <c r="X1252" s="582"/>
      <c r="Y1252" s="583"/>
      <c r="AD1252" s="585"/>
      <c r="AE1252" s="586"/>
      <c r="AF1252" s="587"/>
      <c r="AG1252" s="588"/>
      <c r="AH1252" s="588"/>
      <c r="AI1252" s="588"/>
      <c r="AJ1252" s="589"/>
      <c r="AK1252" s="590"/>
      <c r="AL1252" s="591"/>
      <c r="AM1252" s="592"/>
      <c r="AN1252" s="593"/>
      <c r="AO1252" s="594"/>
      <c r="AP1252" s="595"/>
      <c r="AQ1252" s="595"/>
      <c r="AR1252" s="596"/>
    </row>
    <row r="1253" spans="24:44" s="581" customFormat="1" ht="15" customHeight="1" x14ac:dyDescent="0.35">
      <c r="X1253" s="582"/>
      <c r="Y1253" s="583"/>
      <c r="AD1253" s="585"/>
      <c r="AE1253" s="586"/>
      <c r="AF1253" s="587"/>
      <c r="AG1253" s="588"/>
      <c r="AH1253" s="588"/>
      <c r="AI1253" s="588"/>
      <c r="AJ1253" s="589"/>
      <c r="AK1253" s="590"/>
      <c r="AL1253" s="591"/>
      <c r="AM1253" s="592"/>
      <c r="AN1253" s="593"/>
      <c r="AO1253" s="594"/>
      <c r="AP1253" s="595"/>
      <c r="AQ1253" s="595"/>
      <c r="AR1253" s="596"/>
    </row>
    <row r="1254" spans="24:44" s="581" customFormat="1" ht="15" customHeight="1" x14ac:dyDescent="0.35">
      <c r="X1254" s="582"/>
      <c r="Y1254" s="583"/>
      <c r="AD1254" s="585"/>
      <c r="AE1254" s="586"/>
      <c r="AF1254" s="587"/>
      <c r="AG1254" s="588"/>
      <c r="AH1254" s="588"/>
      <c r="AI1254" s="588"/>
      <c r="AJ1254" s="589"/>
      <c r="AK1254" s="590"/>
      <c r="AL1254" s="591"/>
      <c r="AM1254" s="592"/>
      <c r="AN1254" s="593"/>
      <c r="AO1254" s="594"/>
      <c r="AP1254" s="595"/>
      <c r="AQ1254" s="595"/>
      <c r="AR1254" s="596"/>
    </row>
    <row r="1255" spans="24:44" s="581" customFormat="1" ht="15" customHeight="1" x14ac:dyDescent="0.35">
      <c r="X1255" s="582"/>
      <c r="Y1255" s="583"/>
      <c r="AD1255" s="585"/>
      <c r="AE1255" s="586"/>
      <c r="AF1255" s="587"/>
      <c r="AG1255" s="588"/>
      <c r="AH1255" s="588"/>
      <c r="AI1255" s="588"/>
      <c r="AJ1255" s="589"/>
      <c r="AK1255" s="590"/>
      <c r="AL1255" s="591"/>
      <c r="AM1255" s="592"/>
      <c r="AN1255" s="593"/>
      <c r="AO1255" s="594"/>
      <c r="AP1255" s="595"/>
      <c r="AQ1255" s="595"/>
      <c r="AR1255" s="596"/>
    </row>
    <row r="1256" spans="24:44" s="581" customFormat="1" ht="15" customHeight="1" x14ac:dyDescent="0.35">
      <c r="X1256" s="582"/>
      <c r="Y1256" s="583"/>
      <c r="AD1256" s="585"/>
      <c r="AE1256" s="586"/>
      <c r="AF1256" s="587"/>
      <c r="AG1256" s="588"/>
      <c r="AH1256" s="588"/>
      <c r="AI1256" s="588"/>
      <c r="AJ1256" s="589"/>
      <c r="AK1256" s="590"/>
      <c r="AL1256" s="591"/>
      <c r="AM1256" s="592"/>
      <c r="AN1256" s="593"/>
      <c r="AO1256" s="594"/>
      <c r="AP1256" s="595"/>
      <c r="AQ1256" s="595"/>
      <c r="AR1256" s="596"/>
    </row>
    <row r="1257" spans="24:44" s="581" customFormat="1" ht="15" customHeight="1" x14ac:dyDescent="0.35">
      <c r="X1257" s="582"/>
      <c r="Y1257" s="583"/>
      <c r="AD1257" s="585"/>
      <c r="AE1257" s="586"/>
      <c r="AF1257" s="587"/>
      <c r="AG1257" s="588"/>
      <c r="AH1257" s="588"/>
      <c r="AI1257" s="588"/>
      <c r="AJ1257" s="589"/>
      <c r="AK1257" s="590"/>
      <c r="AL1257" s="591"/>
      <c r="AM1257" s="592"/>
      <c r="AN1257" s="593"/>
      <c r="AO1257" s="594"/>
      <c r="AP1257" s="595"/>
      <c r="AQ1257" s="595"/>
      <c r="AR1257" s="596"/>
    </row>
    <row r="1258" spans="24:44" s="581" customFormat="1" ht="15" customHeight="1" x14ac:dyDescent="0.35">
      <c r="X1258" s="582"/>
      <c r="Y1258" s="583"/>
      <c r="AD1258" s="585"/>
      <c r="AE1258" s="586"/>
      <c r="AF1258" s="587"/>
      <c r="AG1258" s="588"/>
      <c r="AH1258" s="588"/>
      <c r="AI1258" s="588"/>
      <c r="AJ1258" s="589"/>
      <c r="AK1258" s="590"/>
      <c r="AL1258" s="591"/>
      <c r="AM1258" s="592"/>
      <c r="AN1258" s="593"/>
      <c r="AO1258" s="594"/>
      <c r="AP1258" s="595"/>
      <c r="AQ1258" s="595"/>
      <c r="AR1258" s="596"/>
    </row>
    <row r="1259" spans="24:44" s="581" customFormat="1" ht="15" customHeight="1" x14ac:dyDescent="0.35">
      <c r="X1259" s="582"/>
      <c r="Y1259" s="583"/>
      <c r="AD1259" s="585"/>
      <c r="AE1259" s="586"/>
      <c r="AF1259" s="587"/>
      <c r="AG1259" s="588"/>
      <c r="AH1259" s="588"/>
      <c r="AI1259" s="588"/>
      <c r="AJ1259" s="589"/>
      <c r="AK1259" s="590"/>
      <c r="AL1259" s="591"/>
      <c r="AM1259" s="592"/>
      <c r="AN1259" s="593"/>
      <c r="AO1259" s="594"/>
      <c r="AP1259" s="595"/>
      <c r="AQ1259" s="595"/>
      <c r="AR1259" s="596"/>
    </row>
    <row r="1260" spans="24:44" s="581" customFormat="1" ht="15" customHeight="1" x14ac:dyDescent="0.35">
      <c r="X1260" s="582"/>
      <c r="Y1260" s="583"/>
      <c r="AD1260" s="585"/>
      <c r="AE1260" s="586"/>
      <c r="AF1260" s="587"/>
      <c r="AG1260" s="588"/>
      <c r="AH1260" s="588"/>
      <c r="AI1260" s="588"/>
      <c r="AJ1260" s="589"/>
      <c r="AK1260" s="590"/>
      <c r="AL1260" s="591"/>
      <c r="AM1260" s="592"/>
      <c r="AN1260" s="593"/>
      <c r="AO1260" s="594"/>
      <c r="AP1260" s="595"/>
      <c r="AQ1260" s="595"/>
      <c r="AR1260" s="596"/>
    </row>
    <row r="1261" spans="24:44" s="581" customFormat="1" ht="15" customHeight="1" x14ac:dyDescent="0.35">
      <c r="X1261" s="582"/>
      <c r="Y1261" s="583"/>
      <c r="AD1261" s="585"/>
      <c r="AE1261" s="586"/>
      <c r="AF1261" s="587"/>
      <c r="AG1261" s="588"/>
      <c r="AH1261" s="588"/>
      <c r="AI1261" s="588"/>
      <c r="AJ1261" s="589"/>
      <c r="AK1261" s="590"/>
      <c r="AL1261" s="591"/>
      <c r="AM1261" s="592"/>
      <c r="AN1261" s="593"/>
      <c r="AO1261" s="594"/>
      <c r="AP1261" s="595"/>
      <c r="AQ1261" s="595"/>
      <c r="AR1261" s="596"/>
    </row>
    <row r="1262" spans="24:44" s="581" customFormat="1" ht="15" customHeight="1" x14ac:dyDescent="0.35">
      <c r="X1262" s="582"/>
      <c r="Y1262" s="583"/>
      <c r="AD1262" s="585"/>
      <c r="AE1262" s="586"/>
      <c r="AF1262" s="587"/>
      <c r="AG1262" s="588"/>
      <c r="AH1262" s="588"/>
      <c r="AI1262" s="588"/>
      <c r="AJ1262" s="589"/>
      <c r="AK1262" s="590"/>
      <c r="AL1262" s="591"/>
      <c r="AM1262" s="592"/>
      <c r="AN1262" s="593"/>
      <c r="AO1262" s="594"/>
      <c r="AP1262" s="595"/>
      <c r="AQ1262" s="595"/>
      <c r="AR1262" s="596"/>
    </row>
    <row r="1263" spans="24:44" s="581" customFormat="1" ht="15" customHeight="1" x14ac:dyDescent="0.35">
      <c r="X1263" s="582"/>
      <c r="Y1263" s="583"/>
      <c r="AD1263" s="585"/>
      <c r="AE1263" s="586"/>
      <c r="AF1263" s="587"/>
      <c r="AG1263" s="588"/>
      <c r="AH1263" s="588"/>
      <c r="AI1263" s="588"/>
      <c r="AJ1263" s="589"/>
      <c r="AK1263" s="590"/>
      <c r="AL1263" s="591"/>
      <c r="AM1263" s="592"/>
      <c r="AN1263" s="593"/>
      <c r="AO1263" s="594"/>
      <c r="AP1263" s="595"/>
      <c r="AQ1263" s="595"/>
      <c r="AR1263" s="596"/>
    </row>
    <row r="1264" spans="24:44" s="581" customFormat="1" ht="15" customHeight="1" x14ac:dyDescent="0.35">
      <c r="X1264" s="582"/>
      <c r="Y1264" s="583"/>
      <c r="AD1264" s="585"/>
      <c r="AE1264" s="586"/>
      <c r="AF1264" s="587"/>
      <c r="AG1264" s="588"/>
      <c r="AH1264" s="588"/>
      <c r="AI1264" s="588"/>
      <c r="AJ1264" s="589"/>
      <c r="AK1264" s="590"/>
      <c r="AL1264" s="591"/>
      <c r="AM1264" s="592"/>
      <c r="AN1264" s="593"/>
      <c r="AO1264" s="594"/>
      <c r="AP1264" s="595"/>
      <c r="AQ1264" s="595"/>
      <c r="AR1264" s="596"/>
    </row>
    <row r="1265" spans="24:44" s="581" customFormat="1" ht="15" customHeight="1" x14ac:dyDescent="0.35">
      <c r="X1265" s="582"/>
      <c r="Y1265" s="583"/>
      <c r="AD1265" s="585"/>
      <c r="AE1265" s="586"/>
      <c r="AF1265" s="587"/>
      <c r="AG1265" s="588"/>
      <c r="AH1265" s="588"/>
      <c r="AI1265" s="588"/>
      <c r="AJ1265" s="589"/>
      <c r="AK1265" s="590"/>
      <c r="AL1265" s="591"/>
      <c r="AM1265" s="592"/>
      <c r="AN1265" s="593"/>
      <c r="AO1265" s="594"/>
      <c r="AP1265" s="595"/>
      <c r="AQ1265" s="595"/>
      <c r="AR1265" s="596"/>
    </row>
    <row r="1266" spans="24:44" s="581" customFormat="1" ht="15" customHeight="1" x14ac:dyDescent="0.35">
      <c r="X1266" s="582"/>
      <c r="Y1266" s="583"/>
      <c r="AD1266" s="585"/>
      <c r="AE1266" s="586"/>
      <c r="AF1266" s="587"/>
      <c r="AG1266" s="588"/>
      <c r="AH1266" s="588"/>
      <c r="AI1266" s="588"/>
      <c r="AJ1266" s="589"/>
      <c r="AK1266" s="590"/>
      <c r="AL1266" s="591"/>
      <c r="AM1266" s="592"/>
      <c r="AN1266" s="593"/>
      <c r="AO1266" s="594"/>
      <c r="AP1266" s="595"/>
      <c r="AQ1266" s="595"/>
      <c r="AR1266" s="596"/>
    </row>
    <row r="1267" spans="24:44" s="581" customFormat="1" ht="15" customHeight="1" x14ac:dyDescent="0.35">
      <c r="X1267" s="582"/>
      <c r="Y1267" s="583"/>
      <c r="AD1267" s="585"/>
      <c r="AE1267" s="586"/>
      <c r="AF1267" s="587"/>
      <c r="AG1267" s="588"/>
      <c r="AH1267" s="588"/>
      <c r="AI1267" s="588"/>
      <c r="AJ1267" s="589"/>
      <c r="AK1267" s="590"/>
      <c r="AL1267" s="591"/>
      <c r="AM1267" s="592"/>
      <c r="AN1267" s="593"/>
      <c r="AO1267" s="594"/>
      <c r="AP1267" s="595"/>
      <c r="AQ1267" s="595"/>
      <c r="AR1267" s="596"/>
    </row>
    <row r="1268" spans="24:44" s="581" customFormat="1" ht="15" customHeight="1" x14ac:dyDescent="0.35">
      <c r="X1268" s="582"/>
      <c r="Y1268" s="583"/>
      <c r="AD1268" s="585"/>
      <c r="AE1268" s="586"/>
      <c r="AF1268" s="587"/>
      <c r="AG1268" s="588"/>
      <c r="AH1268" s="588"/>
      <c r="AI1268" s="588"/>
      <c r="AJ1268" s="589"/>
      <c r="AK1268" s="590"/>
      <c r="AL1268" s="591"/>
      <c r="AM1268" s="592"/>
      <c r="AN1268" s="593"/>
      <c r="AO1268" s="594"/>
      <c r="AP1268" s="595"/>
      <c r="AQ1268" s="595"/>
      <c r="AR1268" s="596"/>
    </row>
    <row r="1269" spans="24:44" s="581" customFormat="1" ht="15" customHeight="1" x14ac:dyDescent="0.35">
      <c r="X1269" s="582"/>
      <c r="Y1269" s="583"/>
      <c r="AD1269" s="585"/>
      <c r="AE1269" s="586"/>
      <c r="AF1269" s="587"/>
      <c r="AG1269" s="588"/>
      <c r="AH1269" s="588"/>
      <c r="AI1269" s="588"/>
      <c r="AJ1269" s="589"/>
      <c r="AK1269" s="590"/>
      <c r="AL1269" s="591"/>
      <c r="AM1269" s="592"/>
      <c r="AN1269" s="593"/>
      <c r="AO1269" s="594"/>
      <c r="AP1269" s="595"/>
      <c r="AQ1269" s="595"/>
      <c r="AR1269" s="596"/>
    </row>
    <row r="1270" spans="24:44" s="581" customFormat="1" ht="15" customHeight="1" x14ac:dyDescent="0.35">
      <c r="X1270" s="582"/>
      <c r="Y1270" s="583"/>
      <c r="AD1270" s="585"/>
      <c r="AE1270" s="586"/>
      <c r="AF1270" s="587"/>
      <c r="AG1270" s="588"/>
      <c r="AH1270" s="588"/>
      <c r="AI1270" s="588"/>
      <c r="AJ1270" s="589"/>
      <c r="AK1270" s="590"/>
      <c r="AL1270" s="591"/>
      <c r="AM1270" s="592"/>
      <c r="AN1270" s="593"/>
      <c r="AO1270" s="594"/>
      <c r="AP1270" s="595"/>
      <c r="AQ1270" s="595"/>
      <c r="AR1270" s="596"/>
    </row>
    <row r="1271" spans="24:44" s="581" customFormat="1" ht="15" customHeight="1" x14ac:dyDescent="0.35">
      <c r="X1271" s="582"/>
      <c r="Y1271" s="583"/>
      <c r="AD1271" s="585"/>
      <c r="AE1271" s="586"/>
      <c r="AF1271" s="587"/>
      <c r="AG1271" s="588"/>
      <c r="AH1271" s="588"/>
      <c r="AI1271" s="588"/>
      <c r="AJ1271" s="589"/>
      <c r="AK1271" s="590"/>
      <c r="AL1271" s="591"/>
      <c r="AM1271" s="592"/>
      <c r="AN1271" s="593"/>
      <c r="AO1271" s="594"/>
      <c r="AP1271" s="595"/>
      <c r="AQ1271" s="595"/>
      <c r="AR1271" s="596"/>
    </row>
    <row r="1272" spans="24:44" s="581" customFormat="1" ht="15" customHeight="1" x14ac:dyDescent="0.35">
      <c r="X1272" s="582"/>
      <c r="Y1272" s="583"/>
      <c r="AD1272" s="585"/>
      <c r="AE1272" s="586"/>
      <c r="AF1272" s="587"/>
      <c r="AG1272" s="588"/>
      <c r="AH1272" s="588"/>
      <c r="AI1272" s="588"/>
      <c r="AJ1272" s="589"/>
      <c r="AK1272" s="590"/>
      <c r="AL1272" s="591"/>
      <c r="AM1272" s="592"/>
      <c r="AN1272" s="593"/>
      <c r="AO1272" s="594"/>
      <c r="AP1272" s="595"/>
      <c r="AQ1272" s="595"/>
      <c r="AR1272" s="596"/>
    </row>
    <row r="1273" spans="24:44" s="581" customFormat="1" ht="15" customHeight="1" x14ac:dyDescent="0.35">
      <c r="X1273" s="582"/>
      <c r="Y1273" s="583"/>
      <c r="AD1273" s="585"/>
      <c r="AE1273" s="586"/>
      <c r="AF1273" s="587"/>
      <c r="AG1273" s="588"/>
      <c r="AH1273" s="588"/>
      <c r="AI1273" s="588"/>
      <c r="AJ1273" s="589"/>
      <c r="AK1273" s="590"/>
      <c r="AL1273" s="591"/>
      <c r="AM1273" s="592"/>
      <c r="AN1273" s="593"/>
      <c r="AO1273" s="594"/>
      <c r="AP1273" s="595"/>
      <c r="AQ1273" s="595"/>
      <c r="AR1273" s="596"/>
    </row>
    <row r="1274" spans="24:44" s="581" customFormat="1" ht="15" customHeight="1" x14ac:dyDescent="0.35">
      <c r="X1274" s="582"/>
      <c r="Y1274" s="583"/>
      <c r="AD1274" s="585"/>
      <c r="AE1274" s="586"/>
      <c r="AF1274" s="587"/>
      <c r="AG1274" s="588"/>
      <c r="AH1274" s="588"/>
      <c r="AI1274" s="588"/>
      <c r="AJ1274" s="589"/>
      <c r="AK1274" s="590"/>
      <c r="AL1274" s="591"/>
      <c r="AM1274" s="592"/>
      <c r="AN1274" s="593"/>
      <c r="AO1274" s="594"/>
      <c r="AP1274" s="595"/>
      <c r="AQ1274" s="595"/>
      <c r="AR1274" s="596"/>
    </row>
    <row r="1275" spans="24:44" s="581" customFormat="1" ht="15" customHeight="1" x14ac:dyDescent="0.35">
      <c r="X1275" s="582"/>
      <c r="Y1275" s="583"/>
      <c r="AD1275" s="585"/>
      <c r="AE1275" s="586"/>
      <c r="AF1275" s="587"/>
      <c r="AG1275" s="588"/>
      <c r="AH1275" s="588"/>
      <c r="AI1275" s="588"/>
      <c r="AJ1275" s="589"/>
      <c r="AK1275" s="590"/>
      <c r="AL1275" s="591"/>
      <c r="AM1275" s="592"/>
      <c r="AN1275" s="593"/>
      <c r="AO1275" s="594"/>
      <c r="AP1275" s="595"/>
      <c r="AQ1275" s="595"/>
      <c r="AR1275" s="596"/>
    </row>
    <row r="1276" spans="24:44" s="581" customFormat="1" ht="15" customHeight="1" x14ac:dyDescent="0.35">
      <c r="X1276" s="582"/>
      <c r="Y1276" s="583"/>
      <c r="AD1276" s="585"/>
      <c r="AE1276" s="586"/>
      <c r="AF1276" s="587"/>
      <c r="AG1276" s="588"/>
      <c r="AH1276" s="588"/>
      <c r="AI1276" s="588"/>
      <c r="AJ1276" s="589"/>
      <c r="AK1276" s="590"/>
      <c r="AL1276" s="591"/>
      <c r="AM1276" s="592"/>
      <c r="AN1276" s="593"/>
      <c r="AO1276" s="594"/>
      <c r="AP1276" s="595"/>
      <c r="AQ1276" s="595"/>
      <c r="AR1276" s="596"/>
    </row>
    <row r="1277" spans="24:44" s="581" customFormat="1" ht="15" customHeight="1" x14ac:dyDescent="0.35">
      <c r="X1277" s="582"/>
      <c r="Y1277" s="583"/>
      <c r="AD1277" s="585"/>
      <c r="AE1277" s="586"/>
      <c r="AF1277" s="587"/>
      <c r="AG1277" s="588"/>
      <c r="AH1277" s="588"/>
      <c r="AI1277" s="588"/>
      <c r="AJ1277" s="589"/>
      <c r="AK1277" s="590"/>
      <c r="AL1277" s="591"/>
      <c r="AM1277" s="592"/>
      <c r="AN1277" s="593"/>
      <c r="AO1277" s="594"/>
      <c r="AP1277" s="595"/>
      <c r="AQ1277" s="595"/>
      <c r="AR1277" s="596"/>
    </row>
    <row r="1278" spans="24:44" s="581" customFormat="1" ht="15" customHeight="1" x14ac:dyDescent="0.35">
      <c r="X1278" s="582"/>
      <c r="Y1278" s="583"/>
      <c r="AD1278" s="585"/>
      <c r="AE1278" s="586"/>
      <c r="AF1278" s="587"/>
      <c r="AG1278" s="588"/>
      <c r="AH1278" s="588"/>
      <c r="AI1278" s="588"/>
      <c r="AJ1278" s="589"/>
      <c r="AK1278" s="590"/>
      <c r="AL1278" s="591"/>
      <c r="AM1278" s="592"/>
      <c r="AN1278" s="593"/>
      <c r="AO1278" s="594"/>
      <c r="AP1278" s="595"/>
      <c r="AQ1278" s="595"/>
      <c r="AR1278" s="596"/>
    </row>
    <row r="1279" spans="24:44" s="581" customFormat="1" ht="15" customHeight="1" x14ac:dyDescent="0.35">
      <c r="X1279" s="582"/>
      <c r="Y1279" s="583"/>
      <c r="AD1279" s="585"/>
      <c r="AE1279" s="586"/>
      <c r="AF1279" s="587"/>
      <c r="AG1279" s="588"/>
      <c r="AH1279" s="588"/>
      <c r="AI1279" s="588"/>
      <c r="AJ1279" s="589"/>
      <c r="AK1279" s="590"/>
      <c r="AL1279" s="591"/>
      <c r="AM1279" s="592"/>
      <c r="AN1279" s="593"/>
      <c r="AO1279" s="594"/>
      <c r="AP1279" s="595"/>
      <c r="AQ1279" s="595"/>
      <c r="AR1279" s="596"/>
    </row>
    <row r="1280" spans="24:44" s="581" customFormat="1" ht="15" customHeight="1" x14ac:dyDescent="0.35">
      <c r="X1280" s="582"/>
      <c r="Y1280" s="583"/>
      <c r="AD1280" s="585"/>
      <c r="AE1280" s="586"/>
      <c r="AF1280" s="587"/>
      <c r="AG1280" s="588"/>
      <c r="AH1280" s="588"/>
      <c r="AI1280" s="588"/>
      <c r="AJ1280" s="589"/>
      <c r="AK1280" s="590"/>
      <c r="AL1280" s="591"/>
      <c r="AM1280" s="592"/>
      <c r="AN1280" s="593"/>
      <c r="AO1280" s="594"/>
      <c r="AP1280" s="595"/>
      <c r="AQ1280" s="595"/>
      <c r="AR1280" s="596"/>
    </row>
    <row r="1281" spans="24:44" s="581" customFormat="1" ht="15" customHeight="1" x14ac:dyDescent="0.35">
      <c r="X1281" s="582"/>
      <c r="Y1281" s="583"/>
      <c r="AD1281" s="585"/>
      <c r="AE1281" s="586"/>
      <c r="AF1281" s="587"/>
      <c r="AG1281" s="588"/>
      <c r="AH1281" s="588"/>
      <c r="AI1281" s="588"/>
      <c r="AJ1281" s="589"/>
      <c r="AK1281" s="590"/>
      <c r="AL1281" s="591"/>
      <c r="AM1281" s="592"/>
      <c r="AN1281" s="593"/>
      <c r="AO1281" s="594"/>
      <c r="AP1281" s="595"/>
      <c r="AQ1281" s="595"/>
      <c r="AR1281" s="596"/>
    </row>
    <row r="1282" spans="24:44" s="581" customFormat="1" ht="15" customHeight="1" x14ac:dyDescent="0.35">
      <c r="X1282" s="582"/>
      <c r="Y1282" s="583"/>
      <c r="AD1282" s="585"/>
      <c r="AE1282" s="586"/>
      <c r="AF1282" s="587"/>
      <c r="AG1282" s="588"/>
      <c r="AH1282" s="588"/>
      <c r="AI1282" s="588"/>
      <c r="AJ1282" s="589"/>
      <c r="AK1282" s="590"/>
      <c r="AL1282" s="591"/>
      <c r="AM1282" s="592"/>
      <c r="AN1282" s="593"/>
      <c r="AO1282" s="594"/>
      <c r="AP1282" s="595"/>
      <c r="AQ1282" s="595"/>
      <c r="AR1282" s="596"/>
    </row>
    <row r="1283" spans="24:44" s="581" customFormat="1" ht="15" customHeight="1" x14ac:dyDescent="0.35">
      <c r="X1283" s="582"/>
      <c r="Y1283" s="583"/>
      <c r="AD1283" s="585"/>
      <c r="AE1283" s="586"/>
      <c r="AF1283" s="587"/>
      <c r="AG1283" s="588"/>
      <c r="AH1283" s="588"/>
      <c r="AI1283" s="588"/>
      <c r="AJ1283" s="589"/>
      <c r="AK1283" s="590"/>
      <c r="AL1283" s="591"/>
      <c r="AM1283" s="592"/>
      <c r="AN1283" s="593"/>
      <c r="AO1283" s="594"/>
      <c r="AP1283" s="595"/>
      <c r="AQ1283" s="595"/>
      <c r="AR1283" s="596"/>
    </row>
    <row r="1284" spans="24:44" s="581" customFormat="1" ht="15" customHeight="1" x14ac:dyDescent="0.35">
      <c r="X1284" s="582"/>
      <c r="Y1284" s="583"/>
      <c r="AD1284" s="585"/>
      <c r="AE1284" s="586"/>
      <c r="AF1284" s="587"/>
      <c r="AG1284" s="588"/>
      <c r="AH1284" s="588"/>
      <c r="AI1284" s="588"/>
      <c r="AJ1284" s="589"/>
      <c r="AK1284" s="590"/>
      <c r="AL1284" s="591"/>
      <c r="AM1284" s="592"/>
      <c r="AN1284" s="593"/>
      <c r="AO1284" s="594"/>
      <c r="AP1284" s="595"/>
      <c r="AQ1284" s="595"/>
      <c r="AR1284" s="596"/>
    </row>
    <row r="1285" spans="24:44" s="581" customFormat="1" ht="15" customHeight="1" x14ac:dyDescent="0.35">
      <c r="X1285" s="582"/>
      <c r="Y1285" s="583"/>
      <c r="AD1285" s="585"/>
      <c r="AE1285" s="586"/>
      <c r="AF1285" s="587"/>
      <c r="AG1285" s="588"/>
      <c r="AH1285" s="588"/>
      <c r="AI1285" s="588"/>
      <c r="AJ1285" s="589"/>
      <c r="AK1285" s="590"/>
      <c r="AL1285" s="591"/>
      <c r="AM1285" s="592"/>
      <c r="AN1285" s="593"/>
      <c r="AO1285" s="594"/>
      <c r="AP1285" s="595"/>
      <c r="AQ1285" s="595"/>
      <c r="AR1285" s="596"/>
    </row>
    <row r="1286" spans="24:44" s="581" customFormat="1" ht="15" customHeight="1" x14ac:dyDescent="0.35">
      <c r="X1286" s="582"/>
      <c r="Y1286" s="583"/>
      <c r="AD1286" s="585"/>
      <c r="AE1286" s="586"/>
      <c r="AF1286" s="587"/>
      <c r="AG1286" s="588"/>
      <c r="AH1286" s="588"/>
      <c r="AI1286" s="588"/>
      <c r="AJ1286" s="589"/>
      <c r="AK1286" s="590"/>
      <c r="AL1286" s="591"/>
      <c r="AM1286" s="592"/>
      <c r="AN1286" s="593"/>
      <c r="AO1286" s="594"/>
      <c r="AP1286" s="595"/>
      <c r="AQ1286" s="595"/>
      <c r="AR1286" s="596"/>
    </row>
    <row r="1287" spans="24:44" s="581" customFormat="1" ht="15" customHeight="1" x14ac:dyDescent="0.35">
      <c r="X1287" s="582"/>
      <c r="Y1287" s="583"/>
      <c r="AD1287" s="585"/>
      <c r="AE1287" s="586"/>
      <c r="AF1287" s="587"/>
      <c r="AG1287" s="588"/>
      <c r="AH1287" s="588"/>
      <c r="AI1287" s="588"/>
      <c r="AJ1287" s="589"/>
      <c r="AK1287" s="590"/>
      <c r="AL1287" s="591"/>
      <c r="AM1287" s="592"/>
      <c r="AN1287" s="593"/>
      <c r="AO1287" s="594"/>
      <c r="AP1287" s="595"/>
      <c r="AQ1287" s="595"/>
      <c r="AR1287" s="596"/>
    </row>
    <row r="1288" spans="24:44" s="581" customFormat="1" ht="15" customHeight="1" x14ac:dyDescent="0.35">
      <c r="X1288" s="582"/>
      <c r="Y1288" s="583"/>
      <c r="AD1288" s="585"/>
      <c r="AE1288" s="586"/>
      <c r="AF1288" s="587"/>
      <c r="AG1288" s="588"/>
      <c r="AH1288" s="588"/>
      <c r="AI1288" s="588"/>
      <c r="AJ1288" s="589"/>
      <c r="AK1288" s="590"/>
      <c r="AL1288" s="591"/>
      <c r="AM1288" s="592"/>
      <c r="AN1288" s="593"/>
      <c r="AO1288" s="594"/>
      <c r="AP1288" s="595"/>
      <c r="AQ1288" s="595"/>
      <c r="AR1288" s="596"/>
    </row>
    <row r="1289" spans="24:44" s="581" customFormat="1" ht="15" customHeight="1" x14ac:dyDescent="0.35">
      <c r="X1289" s="582"/>
      <c r="Y1289" s="583"/>
      <c r="AD1289" s="585"/>
      <c r="AE1289" s="586"/>
      <c r="AF1289" s="587"/>
      <c r="AG1289" s="588"/>
      <c r="AH1289" s="588"/>
      <c r="AI1289" s="588"/>
      <c r="AJ1289" s="589"/>
      <c r="AK1289" s="590"/>
      <c r="AL1289" s="591"/>
      <c r="AM1289" s="592"/>
      <c r="AN1289" s="593"/>
      <c r="AO1289" s="594"/>
      <c r="AP1289" s="595"/>
      <c r="AQ1289" s="595"/>
      <c r="AR1289" s="596"/>
    </row>
    <row r="1290" spans="24:44" s="581" customFormat="1" ht="15" customHeight="1" x14ac:dyDescent="0.35">
      <c r="X1290" s="582"/>
      <c r="Y1290" s="583"/>
      <c r="AD1290" s="585"/>
      <c r="AE1290" s="586"/>
      <c r="AF1290" s="587"/>
      <c r="AG1290" s="588"/>
      <c r="AH1290" s="588"/>
      <c r="AI1290" s="588"/>
      <c r="AJ1290" s="589"/>
      <c r="AK1290" s="590"/>
      <c r="AL1290" s="591"/>
      <c r="AM1290" s="592"/>
      <c r="AN1290" s="593"/>
      <c r="AO1290" s="594"/>
      <c r="AP1290" s="595"/>
      <c r="AQ1290" s="595"/>
      <c r="AR1290" s="596"/>
    </row>
    <row r="1291" spans="24:44" s="581" customFormat="1" ht="15" customHeight="1" x14ac:dyDescent="0.35">
      <c r="X1291" s="582"/>
      <c r="Y1291" s="583"/>
      <c r="AD1291" s="585"/>
      <c r="AE1291" s="586"/>
      <c r="AF1291" s="587"/>
      <c r="AG1291" s="588"/>
      <c r="AH1291" s="588"/>
      <c r="AI1291" s="588"/>
      <c r="AJ1291" s="589"/>
      <c r="AK1291" s="590"/>
      <c r="AL1291" s="591"/>
      <c r="AM1291" s="592"/>
      <c r="AN1291" s="593"/>
      <c r="AO1291" s="594"/>
      <c r="AP1291" s="595"/>
      <c r="AQ1291" s="595"/>
      <c r="AR1291" s="596"/>
    </row>
    <row r="1292" spans="24:44" s="581" customFormat="1" ht="15" customHeight="1" x14ac:dyDescent="0.35">
      <c r="X1292" s="582"/>
      <c r="Y1292" s="583"/>
      <c r="AD1292" s="585"/>
      <c r="AE1292" s="586"/>
      <c r="AF1292" s="587"/>
      <c r="AG1292" s="588"/>
      <c r="AH1292" s="588"/>
      <c r="AI1292" s="588"/>
      <c r="AJ1292" s="589"/>
      <c r="AK1292" s="590"/>
      <c r="AL1292" s="591"/>
      <c r="AM1292" s="592"/>
      <c r="AN1292" s="593"/>
      <c r="AO1292" s="594"/>
      <c r="AP1292" s="595"/>
      <c r="AQ1292" s="595"/>
      <c r="AR1292" s="596"/>
    </row>
    <row r="1293" spans="24:44" s="581" customFormat="1" ht="15" customHeight="1" x14ac:dyDescent="0.35">
      <c r="X1293" s="582"/>
      <c r="Y1293" s="583"/>
      <c r="AD1293" s="585"/>
      <c r="AE1293" s="586"/>
      <c r="AF1293" s="587"/>
      <c r="AG1293" s="588"/>
      <c r="AH1293" s="588"/>
      <c r="AI1293" s="588"/>
      <c r="AJ1293" s="589"/>
      <c r="AK1293" s="590"/>
      <c r="AL1293" s="591"/>
      <c r="AM1293" s="592"/>
      <c r="AN1293" s="593"/>
      <c r="AO1293" s="594"/>
      <c r="AP1293" s="595"/>
      <c r="AQ1293" s="595"/>
      <c r="AR1293" s="596"/>
    </row>
    <row r="1294" spans="24:44" s="581" customFormat="1" ht="15" customHeight="1" x14ac:dyDescent="0.35">
      <c r="X1294" s="582"/>
      <c r="Y1294" s="583"/>
      <c r="AD1294" s="585"/>
      <c r="AE1294" s="586"/>
      <c r="AF1294" s="587"/>
      <c r="AG1294" s="588"/>
      <c r="AH1294" s="588"/>
      <c r="AI1294" s="588"/>
      <c r="AJ1294" s="589"/>
      <c r="AK1294" s="590"/>
      <c r="AL1294" s="591"/>
      <c r="AM1294" s="592"/>
      <c r="AN1294" s="593"/>
      <c r="AO1294" s="594"/>
      <c r="AP1294" s="595"/>
      <c r="AQ1294" s="595"/>
      <c r="AR1294" s="596"/>
    </row>
    <row r="1295" spans="24:44" s="581" customFormat="1" ht="15" customHeight="1" x14ac:dyDescent="0.35">
      <c r="X1295" s="582"/>
      <c r="Y1295" s="583"/>
      <c r="AD1295" s="585"/>
      <c r="AE1295" s="586"/>
      <c r="AF1295" s="587"/>
      <c r="AG1295" s="588"/>
      <c r="AH1295" s="588"/>
      <c r="AI1295" s="588"/>
      <c r="AJ1295" s="589"/>
      <c r="AK1295" s="590"/>
      <c r="AL1295" s="591"/>
      <c r="AM1295" s="592"/>
      <c r="AN1295" s="593"/>
      <c r="AO1295" s="594"/>
      <c r="AP1295" s="595"/>
      <c r="AQ1295" s="595"/>
      <c r="AR1295" s="596"/>
    </row>
    <row r="1296" spans="24:44" s="581" customFormat="1" ht="15" customHeight="1" x14ac:dyDescent="0.35">
      <c r="X1296" s="582"/>
      <c r="Y1296" s="583"/>
      <c r="AD1296" s="585"/>
      <c r="AE1296" s="586"/>
      <c r="AF1296" s="587"/>
      <c r="AG1296" s="588"/>
      <c r="AH1296" s="588"/>
      <c r="AI1296" s="588"/>
      <c r="AJ1296" s="589"/>
      <c r="AK1296" s="590"/>
      <c r="AL1296" s="591"/>
      <c r="AM1296" s="592"/>
      <c r="AN1296" s="593"/>
      <c r="AO1296" s="594"/>
      <c r="AP1296" s="595"/>
      <c r="AQ1296" s="595"/>
      <c r="AR1296" s="596"/>
    </row>
    <row r="1297" spans="24:44" s="581" customFormat="1" ht="15" customHeight="1" x14ac:dyDescent="0.35">
      <c r="X1297" s="582"/>
      <c r="Y1297" s="583"/>
      <c r="AD1297" s="585"/>
      <c r="AE1297" s="586"/>
      <c r="AF1297" s="587"/>
      <c r="AG1297" s="588"/>
      <c r="AH1297" s="588"/>
      <c r="AI1297" s="588"/>
      <c r="AJ1297" s="589"/>
      <c r="AK1297" s="590"/>
      <c r="AL1297" s="591"/>
      <c r="AM1297" s="592"/>
      <c r="AN1297" s="593"/>
      <c r="AO1297" s="594"/>
      <c r="AP1297" s="595"/>
      <c r="AQ1297" s="595"/>
      <c r="AR1297" s="596"/>
    </row>
    <row r="1298" spans="24:44" s="581" customFormat="1" ht="15" customHeight="1" x14ac:dyDescent="0.35">
      <c r="X1298" s="582"/>
      <c r="Y1298" s="583"/>
      <c r="AD1298" s="585"/>
      <c r="AE1298" s="586"/>
      <c r="AF1298" s="587"/>
      <c r="AG1298" s="588"/>
      <c r="AH1298" s="588"/>
      <c r="AI1298" s="588"/>
      <c r="AJ1298" s="589"/>
      <c r="AK1298" s="590"/>
      <c r="AL1298" s="591"/>
      <c r="AM1298" s="592"/>
      <c r="AN1298" s="593"/>
      <c r="AO1298" s="594"/>
      <c r="AP1298" s="595"/>
      <c r="AQ1298" s="595"/>
      <c r="AR1298" s="596"/>
    </row>
    <row r="1299" spans="24:44" s="581" customFormat="1" ht="15" customHeight="1" x14ac:dyDescent="0.35">
      <c r="X1299" s="582"/>
      <c r="Y1299" s="583"/>
      <c r="AD1299" s="585"/>
      <c r="AE1299" s="586"/>
      <c r="AF1299" s="587"/>
      <c r="AG1299" s="588"/>
      <c r="AH1299" s="588"/>
      <c r="AI1299" s="588"/>
      <c r="AJ1299" s="589"/>
      <c r="AK1299" s="590"/>
      <c r="AL1299" s="591"/>
      <c r="AM1299" s="592"/>
      <c r="AN1299" s="593"/>
      <c r="AO1299" s="594"/>
      <c r="AP1299" s="595"/>
      <c r="AQ1299" s="595"/>
      <c r="AR1299" s="596"/>
    </row>
    <row r="1300" spans="24:44" s="581" customFormat="1" ht="15" customHeight="1" x14ac:dyDescent="0.35">
      <c r="X1300" s="582"/>
      <c r="Y1300" s="583"/>
      <c r="AD1300" s="585"/>
      <c r="AE1300" s="586"/>
      <c r="AF1300" s="587"/>
      <c r="AG1300" s="588"/>
      <c r="AH1300" s="588"/>
      <c r="AI1300" s="588"/>
      <c r="AJ1300" s="589"/>
      <c r="AK1300" s="590"/>
      <c r="AL1300" s="591"/>
      <c r="AM1300" s="592"/>
      <c r="AN1300" s="593"/>
      <c r="AO1300" s="594"/>
      <c r="AP1300" s="595"/>
      <c r="AQ1300" s="595"/>
      <c r="AR1300" s="596"/>
    </row>
    <row r="1301" spans="24:44" s="581" customFormat="1" ht="15" customHeight="1" x14ac:dyDescent="0.35">
      <c r="X1301" s="582"/>
      <c r="Y1301" s="583"/>
      <c r="AD1301" s="585"/>
      <c r="AE1301" s="586"/>
      <c r="AF1301" s="587"/>
      <c r="AG1301" s="588"/>
      <c r="AH1301" s="588"/>
      <c r="AI1301" s="588"/>
      <c r="AJ1301" s="589"/>
      <c r="AK1301" s="590"/>
      <c r="AL1301" s="591"/>
      <c r="AM1301" s="592"/>
      <c r="AN1301" s="593"/>
      <c r="AO1301" s="594"/>
      <c r="AP1301" s="595"/>
      <c r="AQ1301" s="595"/>
      <c r="AR1301" s="596"/>
    </row>
    <row r="1302" spans="24:44" s="581" customFormat="1" ht="15" customHeight="1" x14ac:dyDescent="0.35">
      <c r="X1302" s="582"/>
      <c r="Y1302" s="583"/>
      <c r="AD1302" s="585"/>
      <c r="AE1302" s="586"/>
      <c r="AF1302" s="587"/>
      <c r="AG1302" s="588"/>
      <c r="AH1302" s="588"/>
      <c r="AI1302" s="588"/>
      <c r="AJ1302" s="589"/>
      <c r="AK1302" s="590"/>
      <c r="AL1302" s="591"/>
      <c r="AM1302" s="592"/>
      <c r="AN1302" s="593"/>
      <c r="AO1302" s="594"/>
      <c r="AP1302" s="595"/>
      <c r="AQ1302" s="595"/>
      <c r="AR1302" s="596"/>
    </row>
    <row r="1303" spans="24:44" s="581" customFormat="1" ht="15" customHeight="1" x14ac:dyDescent="0.35">
      <c r="X1303" s="582"/>
      <c r="Y1303" s="583"/>
      <c r="AD1303" s="585"/>
      <c r="AE1303" s="586"/>
      <c r="AF1303" s="587"/>
      <c r="AG1303" s="588"/>
      <c r="AH1303" s="588"/>
      <c r="AI1303" s="588"/>
      <c r="AJ1303" s="589"/>
      <c r="AK1303" s="590"/>
      <c r="AL1303" s="591"/>
      <c r="AM1303" s="592"/>
      <c r="AN1303" s="593"/>
      <c r="AO1303" s="594"/>
      <c r="AP1303" s="595"/>
      <c r="AQ1303" s="595"/>
      <c r="AR1303" s="596"/>
    </row>
    <row r="1304" spans="24:44" s="581" customFormat="1" ht="15" customHeight="1" x14ac:dyDescent="0.35">
      <c r="X1304" s="582"/>
      <c r="Y1304" s="583"/>
      <c r="AD1304" s="585"/>
      <c r="AE1304" s="586"/>
      <c r="AF1304" s="587"/>
      <c r="AG1304" s="588"/>
      <c r="AH1304" s="588"/>
      <c r="AI1304" s="588"/>
      <c r="AJ1304" s="589"/>
      <c r="AK1304" s="590"/>
      <c r="AL1304" s="591"/>
      <c r="AM1304" s="592"/>
      <c r="AN1304" s="593"/>
      <c r="AO1304" s="594"/>
      <c r="AP1304" s="595"/>
      <c r="AQ1304" s="595"/>
      <c r="AR1304" s="596"/>
    </row>
    <row r="1305" spans="24:44" s="581" customFormat="1" ht="15" customHeight="1" x14ac:dyDescent="0.35">
      <c r="X1305" s="582"/>
      <c r="Y1305" s="583"/>
      <c r="AD1305" s="585"/>
      <c r="AE1305" s="586"/>
      <c r="AF1305" s="587"/>
      <c r="AG1305" s="588"/>
      <c r="AH1305" s="588"/>
      <c r="AI1305" s="588"/>
      <c r="AJ1305" s="589"/>
      <c r="AK1305" s="590"/>
      <c r="AL1305" s="591"/>
      <c r="AM1305" s="592"/>
      <c r="AN1305" s="593"/>
      <c r="AO1305" s="594"/>
      <c r="AP1305" s="595"/>
      <c r="AQ1305" s="595"/>
      <c r="AR1305" s="596"/>
    </row>
    <row r="1306" spans="24:44" s="581" customFormat="1" ht="15" customHeight="1" x14ac:dyDescent="0.35">
      <c r="X1306" s="582"/>
      <c r="Y1306" s="583"/>
      <c r="AD1306" s="585"/>
      <c r="AE1306" s="586"/>
      <c r="AF1306" s="587"/>
      <c r="AG1306" s="588"/>
      <c r="AH1306" s="588"/>
      <c r="AI1306" s="588"/>
      <c r="AJ1306" s="589"/>
      <c r="AK1306" s="590"/>
      <c r="AL1306" s="591"/>
      <c r="AM1306" s="592"/>
      <c r="AN1306" s="593"/>
      <c r="AO1306" s="594"/>
      <c r="AP1306" s="595"/>
      <c r="AQ1306" s="595"/>
      <c r="AR1306" s="596"/>
    </row>
    <row r="1307" spans="24:44" s="581" customFormat="1" ht="15" customHeight="1" x14ac:dyDescent="0.35">
      <c r="X1307" s="582"/>
      <c r="Y1307" s="583"/>
      <c r="AD1307" s="585"/>
      <c r="AE1307" s="586"/>
      <c r="AF1307" s="587"/>
      <c r="AG1307" s="588"/>
      <c r="AH1307" s="588"/>
      <c r="AI1307" s="588"/>
      <c r="AJ1307" s="589"/>
      <c r="AK1307" s="590"/>
      <c r="AL1307" s="591"/>
      <c r="AM1307" s="592"/>
      <c r="AN1307" s="593"/>
      <c r="AO1307" s="594"/>
      <c r="AP1307" s="595"/>
      <c r="AQ1307" s="595"/>
      <c r="AR1307" s="596"/>
    </row>
    <row r="1308" spans="24:44" s="581" customFormat="1" ht="15" customHeight="1" x14ac:dyDescent="0.35">
      <c r="X1308" s="582"/>
      <c r="Y1308" s="583"/>
      <c r="AD1308" s="585"/>
      <c r="AE1308" s="586"/>
      <c r="AF1308" s="587"/>
      <c r="AG1308" s="588"/>
      <c r="AH1308" s="588"/>
      <c r="AI1308" s="588"/>
      <c r="AJ1308" s="589"/>
      <c r="AK1308" s="590"/>
      <c r="AL1308" s="591"/>
      <c r="AM1308" s="592"/>
      <c r="AN1308" s="593"/>
      <c r="AO1308" s="594"/>
      <c r="AP1308" s="595"/>
      <c r="AQ1308" s="595"/>
      <c r="AR1308" s="596"/>
    </row>
    <row r="1309" spans="24:44" s="581" customFormat="1" ht="15" customHeight="1" x14ac:dyDescent="0.35">
      <c r="X1309" s="582"/>
      <c r="Y1309" s="583"/>
      <c r="AD1309" s="585"/>
      <c r="AE1309" s="586"/>
      <c r="AF1309" s="587"/>
      <c r="AG1309" s="588"/>
      <c r="AH1309" s="588"/>
      <c r="AI1309" s="588"/>
      <c r="AJ1309" s="589"/>
      <c r="AK1309" s="590"/>
      <c r="AL1309" s="591"/>
      <c r="AM1309" s="592"/>
      <c r="AN1309" s="593"/>
      <c r="AO1309" s="594"/>
      <c r="AP1309" s="595"/>
      <c r="AQ1309" s="595"/>
      <c r="AR1309" s="596"/>
    </row>
    <row r="1310" spans="24:44" s="581" customFormat="1" ht="15" customHeight="1" x14ac:dyDescent="0.35">
      <c r="X1310" s="582"/>
      <c r="Y1310" s="583"/>
      <c r="AD1310" s="585"/>
      <c r="AE1310" s="586"/>
      <c r="AF1310" s="587"/>
      <c r="AG1310" s="588"/>
      <c r="AH1310" s="588"/>
      <c r="AI1310" s="588"/>
      <c r="AJ1310" s="589"/>
      <c r="AK1310" s="590"/>
      <c r="AL1310" s="591"/>
      <c r="AM1310" s="592"/>
      <c r="AN1310" s="593"/>
      <c r="AO1310" s="594"/>
      <c r="AP1310" s="595"/>
      <c r="AQ1310" s="595"/>
      <c r="AR1310" s="596"/>
    </row>
    <row r="1311" spans="24:44" s="581" customFormat="1" ht="15" customHeight="1" x14ac:dyDescent="0.35">
      <c r="X1311" s="582"/>
      <c r="Y1311" s="583"/>
      <c r="AD1311" s="585"/>
      <c r="AE1311" s="586"/>
      <c r="AF1311" s="587"/>
      <c r="AG1311" s="588"/>
      <c r="AH1311" s="588"/>
      <c r="AI1311" s="588"/>
      <c r="AJ1311" s="589"/>
      <c r="AK1311" s="590"/>
      <c r="AL1311" s="591"/>
      <c r="AM1311" s="592"/>
      <c r="AN1311" s="593"/>
      <c r="AO1311" s="594"/>
      <c r="AP1311" s="595"/>
      <c r="AQ1311" s="595"/>
      <c r="AR1311" s="596"/>
    </row>
    <row r="1312" spans="24:44" s="581" customFormat="1" ht="15" customHeight="1" x14ac:dyDescent="0.35">
      <c r="X1312" s="582"/>
      <c r="Y1312" s="583"/>
      <c r="AD1312" s="585"/>
      <c r="AE1312" s="586"/>
      <c r="AF1312" s="587"/>
      <c r="AG1312" s="588"/>
      <c r="AH1312" s="588"/>
      <c r="AI1312" s="588"/>
      <c r="AJ1312" s="589"/>
      <c r="AK1312" s="590"/>
      <c r="AL1312" s="591"/>
      <c r="AM1312" s="592"/>
      <c r="AN1312" s="593"/>
      <c r="AO1312" s="594"/>
      <c r="AP1312" s="595"/>
      <c r="AQ1312" s="595"/>
      <c r="AR1312" s="596"/>
    </row>
    <row r="1313" spans="24:44" s="581" customFormat="1" ht="15" customHeight="1" x14ac:dyDescent="0.35">
      <c r="X1313" s="582"/>
      <c r="Y1313" s="583"/>
      <c r="AD1313" s="585"/>
      <c r="AE1313" s="586"/>
      <c r="AF1313" s="587"/>
      <c r="AG1313" s="588"/>
      <c r="AH1313" s="588"/>
      <c r="AI1313" s="588"/>
      <c r="AJ1313" s="589"/>
      <c r="AK1313" s="590"/>
      <c r="AL1313" s="591"/>
      <c r="AM1313" s="592"/>
      <c r="AN1313" s="593"/>
      <c r="AO1313" s="594"/>
      <c r="AP1313" s="595"/>
      <c r="AQ1313" s="595"/>
      <c r="AR1313" s="596"/>
    </row>
    <row r="1314" spans="24:44" s="581" customFormat="1" ht="15" customHeight="1" x14ac:dyDescent="0.35">
      <c r="X1314" s="582"/>
      <c r="Y1314" s="583"/>
      <c r="AD1314" s="585"/>
      <c r="AE1314" s="586"/>
      <c r="AF1314" s="587"/>
      <c r="AG1314" s="588"/>
      <c r="AH1314" s="588"/>
      <c r="AI1314" s="588"/>
      <c r="AJ1314" s="589"/>
      <c r="AK1314" s="590"/>
      <c r="AL1314" s="591"/>
      <c r="AM1314" s="592"/>
      <c r="AN1314" s="593"/>
      <c r="AO1314" s="594"/>
      <c r="AP1314" s="595"/>
      <c r="AQ1314" s="595"/>
      <c r="AR1314" s="596"/>
    </row>
    <row r="1315" spans="24:44" s="581" customFormat="1" ht="15" customHeight="1" x14ac:dyDescent="0.35">
      <c r="X1315" s="582"/>
      <c r="Y1315" s="583"/>
      <c r="AD1315" s="585"/>
      <c r="AE1315" s="586"/>
      <c r="AF1315" s="587"/>
      <c r="AG1315" s="588"/>
      <c r="AH1315" s="588"/>
      <c r="AI1315" s="588"/>
      <c r="AJ1315" s="589"/>
      <c r="AK1315" s="590"/>
      <c r="AL1315" s="591"/>
      <c r="AM1315" s="592"/>
      <c r="AN1315" s="593"/>
      <c r="AO1315" s="594"/>
      <c r="AP1315" s="595"/>
      <c r="AQ1315" s="595"/>
      <c r="AR1315" s="596"/>
    </row>
    <row r="1316" spans="24:44" s="581" customFormat="1" ht="15" customHeight="1" x14ac:dyDescent="0.35">
      <c r="X1316" s="582"/>
      <c r="Y1316" s="583"/>
      <c r="AD1316" s="585"/>
      <c r="AE1316" s="586"/>
      <c r="AF1316" s="587"/>
      <c r="AG1316" s="588"/>
      <c r="AH1316" s="588"/>
      <c r="AI1316" s="588"/>
      <c r="AJ1316" s="589"/>
      <c r="AK1316" s="590"/>
      <c r="AL1316" s="591"/>
      <c r="AM1316" s="592"/>
      <c r="AN1316" s="593"/>
      <c r="AO1316" s="594"/>
      <c r="AP1316" s="595"/>
      <c r="AQ1316" s="595"/>
      <c r="AR1316" s="596"/>
    </row>
    <row r="1317" spans="24:44" s="581" customFormat="1" ht="15" customHeight="1" x14ac:dyDescent="0.35">
      <c r="X1317" s="582"/>
      <c r="Y1317" s="583"/>
      <c r="AD1317" s="585"/>
      <c r="AE1317" s="586"/>
      <c r="AF1317" s="587"/>
      <c r="AG1317" s="588"/>
      <c r="AH1317" s="588"/>
      <c r="AI1317" s="588"/>
      <c r="AJ1317" s="589"/>
      <c r="AK1317" s="590"/>
      <c r="AL1317" s="591"/>
      <c r="AM1317" s="592"/>
      <c r="AN1317" s="593"/>
      <c r="AO1317" s="594"/>
      <c r="AP1317" s="595"/>
      <c r="AQ1317" s="595"/>
      <c r="AR1317" s="596"/>
    </row>
    <row r="1318" spans="24:44" s="581" customFormat="1" ht="15" customHeight="1" x14ac:dyDescent="0.35">
      <c r="X1318" s="582"/>
      <c r="Y1318" s="583"/>
      <c r="AD1318" s="585"/>
      <c r="AE1318" s="586"/>
      <c r="AF1318" s="587"/>
      <c r="AG1318" s="588"/>
      <c r="AH1318" s="588"/>
      <c r="AI1318" s="588"/>
      <c r="AJ1318" s="589"/>
      <c r="AK1318" s="590"/>
      <c r="AL1318" s="591"/>
      <c r="AM1318" s="592"/>
      <c r="AN1318" s="593"/>
      <c r="AO1318" s="594"/>
      <c r="AP1318" s="595"/>
      <c r="AQ1318" s="595"/>
      <c r="AR1318" s="596"/>
    </row>
    <row r="1319" spans="24:44" s="581" customFormat="1" ht="15" customHeight="1" x14ac:dyDescent="0.35">
      <c r="X1319" s="582"/>
      <c r="Y1319" s="583"/>
      <c r="AD1319" s="585"/>
      <c r="AE1319" s="586"/>
      <c r="AF1319" s="587"/>
      <c r="AG1319" s="588"/>
      <c r="AH1319" s="588"/>
      <c r="AI1319" s="588"/>
      <c r="AJ1319" s="589"/>
      <c r="AK1319" s="590"/>
      <c r="AL1319" s="591"/>
      <c r="AM1319" s="592"/>
      <c r="AN1319" s="593"/>
      <c r="AO1319" s="594"/>
      <c r="AP1319" s="595"/>
      <c r="AQ1319" s="595"/>
      <c r="AR1319" s="596"/>
    </row>
    <row r="1320" spans="24:44" s="581" customFormat="1" ht="15" customHeight="1" x14ac:dyDescent="0.35">
      <c r="X1320" s="582"/>
      <c r="Y1320" s="583"/>
      <c r="AD1320" s="585"/>
      <c r="AE1320" s="586"/>
      <c r="AF1320" s="587"/>
      <c r="AG1320" s="588"/>
      <c r="AH1320" s="588"/>
      <c r="AI1320" s="588"/>
      <c r="AJ1320" s="589"/>
      <c r="AK1320" s="590"/>
      <c r="AL1320" s="591"/>
      <c r="AM1320" s="592"/>
      <c r="AN1320" s="593"/>
      <c r="AO1320" s="594"/>
      <c r="AP1320" s="595"/>
      <c r="AQ1320" s="595"/>
      <c r="AR1320" s="596"/>
    </row>
    <row r="1321" spans="24:44" s="581" customFormat="1" ht="15" customHeight="1" x14ac:dyDescent="0.35">
      <c r="X1321" s="582"/>
      <c r="Y1321" s="583"/>
      <c r="AD1321" s="585"/>
      <c r="AE1321" s="586"/>
      <c r="AF1321" s="587"/>
      <c r="AG1321" s="588"/>
      <c r="AH1321" s="588"/>
      <c r="AI1321" s="588"/>
      <c r="AJ1321" s="589"/>
      <c r="AK1321" s="590"/>
      <c r="AL1321" s="591"/>
      <c r="AM1321" s="592"/>
      <c r="AN1321" s="593"/>
      <c r="AO1321" s="594"/>
      <c r="AP1321" s="595"/>
      <c r="AQ1321" s="595"/>
      <c r="AR1321" s="596"/>
    </row>
    <row r="1322" spans="24:44" s="581" customFormat="1" ht="15" customHeight="1" x14ac:dyDescent="0.35">
      <c r="X1322" s="582"/>
      <c r="Y1322" s="583"/>
      <c r="AD1322" s="585"/>
      <c r="AE1322" s="586"/>
      <c r="AF1322" s="587"/>
      <c r="AG1322" s="588"/>
      <c r="AH1322" s="588"/>
      <c r="AI1322" s="588"/>
      <c r="AJ1322" s="589"/>
      <c r="AK1322" s="590"/>
      <c r="AL1322" s="591"/>
      <c r="AM1322" s="592"/>
      <c r="AN1322" s="593"/>
      <c r="AO1322" s="594"/>
      <c r="AP1322" s="595"/>
      <c r="AQ1322" s="595"/>
      <c r="AR1322" s="596"/>
    </row>
    <row r="1323" spans="24:44" s="581" customFormat="1" ht="15" customHeight="1" x14ac:dyDescent="0.35">
      <c r="X1323" s="582"/>
      <c r="Y1323" s="583"/>
      <c r="AD1323" s="585"/>
      <c r="AE1323" s="586"/>
      <c r="AF1323" s="587"/>
      <c r="AG1323" s="588"/>
      <c r="AH1323" s="588"/>
      <c r="AI1323" s="588"/>
      <c r="AJ1323" s="589"/>
      <c r="AK1323" s="590"/>
      <c r="AL1323" s="591"/>
      <c r="AM1323" s="592"/>
      <c r="AN1323" s="593"/>
      <c r="AO1323" s="594"/>
      <c r="AP1323" s="595"/>
      <c r="AQ1323" s="595"/>
      <c r="AR1323" s="596"/>
    </row>
    <row r="1324" spans="24:44" s="581" customFormat="1" ht="15" customHeight="1" x14ac:dyDescent="0.35">
      <c r="X1324" s="582"/>
      <c r="Y1324" s="583"/>
      <c r="AD1324" s="585"/>
      <c r="AE1324" s="586"/>
      <c r="AF1324" s="587"/>
      <c r="AG1324" s="588"/>
      <c r="AH1324" s="588"/>
      <c r="AI1324" s="588"/>
      <c r="AJ1324" s="589"/>
      <c r="AK1324" s="590"/>
      <c r="AL1324" s="591"/>
      <c r="AM1324" s="592"/>
      <c r="AN1324" s="593"/>
      <c r="AO1324" s="594"/>
      <c r="AP1324" s="595"/>
      <c r="AQ1324" s="595"/>
      <c r="AR1324" s="596"/>
    </row>
    <row r="1325" spans="24:44" s="581" customFormat="1" ht="15" customHeight="1" x14ac:dyDescent="0.35">
      <c r="X1325" s="582"/>
      <c r="Y1325" s="583"/>
      <c r="AD1325" s="585"/>
      <c r="AE1325" s="586"/>
      <c r="AF1325" s="587"/>
      <c r="AG1325" s="588"/>
      <c r="AH1325" s="588"/>
      <c r="AI1325" s="588"/>
      <c r="AJ1325" s="589"/>
      <c r="AK1325" s="590"/>
      <c r="AL1325" s="591"/>
      <c r="AM1325" s="592"/>
      <c r="AN1325" s="593"/>
      <c r="AO1325" s="594"/>
      <c r="AP1325" s="595"/>
      <c r="AQ1325" s="595"/>
      <c r="AR1325" s="596"/>
    </row>
    <row r="1326" spans="24:44" s="581" customFormat="1" ht="15" customHeight="1" x14ac:dyDescent="0.35">
      <c r="X1326" s="582"/>
      <c r="Y1326" s="583"/>
      <c r="AD1326" s="585"/>
      <c r="AE1326" s="586"/>
      <c r="AF1326" s="587"/>
      <c r="AG1326" s="588"/>
      <c r="AH1326" s="588"/>
      <c r="AI1326" s="588"/>
      <c r="AJ1326" s="589"/>
      <c r="AK1326" s="590"/>
      <c r="AL1326" s="591"/>
      <c r="AM1326" s="592"/>
      <c r="AN1326" s="593"/>
      <c r="AO1326" s="594"/>
      <c r="AP1326" s="595"/>
      <c r="AQ1326" s="595"/>
      <c r="AR1326" s="596"/>
    </row>
    <row r="1327" spans="24:44" s="581" customFormat="1" ht="15" customHeight="1" x14ac:dyDescent="0.35">
      <c r="X1327" s="582"/>
      <c r="Y1327" s="583"/>
      <c r="AD1327" s="585"/>
      <c r="AE1327" s="586"/>
      <c r="AF1327" s="587"/>
      <c r="AG1327" s="588"/>
      <c r="AH1327" s="588"/>
      <c r="AI1327" s="588"/>
      <c r="AJ1327" s="589"/>
      <c r="AK1327" s="590"/>
      <c r="AL1327" s="591"/>
      <c r="AM1327" s="592"/>
      <c r="AN1327" s="593"/>
      <c r="AO1327" s="594"/>
      <c r="AP1327" s="595"/>
      <c r="AQ1327" s="595"/>
      <c r="AR1327" s="596"/>
    </row>
    <row r="1328" spans="24:44" s="581" customFormat="1" ht="15" customHeight="1" x14ac:dyDescent="0.35">
      <c r="X1328" s="582"/>
      <c r="Y1328" s="583"/>
      <c r="AD1328" s="585"/>
      <c r="AE1328" s="586"/>
      <c r="AF1328" s="587"/>
      <c r="AG1328" s="588"/>
      <c r="AH1328" s="588"/>
      <c r="AI1328" s="588"/>
      <c r="AJ1328" s="589"/>
      <c r="AK1328" s="590"/>
      <c r="AL1328" s="591"/>
      <c r="AM1328" s="592"/>
      <c r="AN1328" s="593"/>
      <c r="AO1328" s="594"/>
      <c r="AP1328" s="595"/>
      <c r="AQ1328" s="595"/>
      <c r="AR1328" s="596"/>
    </row>
    <row r="1329" spans="24:44" s="581" customFormat="1" ht="15" customHeight="1" x14ac:dyDescent="0.35">
      <c r="X1329" s="582"/>
      <c r="Y1329" s="583"/>
      <c r="AD1329" s="585"/>
      <c r="AE1329" s="586"/>
      <c r="AF1329" s="587"/>
      <c r="AG1329" s="588"/>
      <c r="AH1329" s="588"/>
      <c r="AI1329" s="588"/>
      <c r="AJ1329" s="589"/>
      <c r="AK1329" s="590"/>
      <c r="AL1329" s="591"/>
      <c r="AM1329" s="592"/>
      <c r="AN1329" s="593"/>
      <c r="AO1329" s="594"/>
      <c r="AP1329" s="595"/>
      <c r="AQ1329" s="595"/>
      <c r="AR1329" s="596"/>
    </row>
    <row r="1330" spans="24:44" s="581" customFormat="1" ht="15" customHeight="1" x14ac:dyDescent="0.35">
      <c r="X1330" s="582"/>
      <c r="Y1330" s="583"/>
      <c r="AD1330" s="585"/>
      <c r="AE1330" s="586"/>
      <c r="AF1330" s="587"/>
      <c r="AG1330" s="588"/>
      <c r="AH1330" s="588"/>
      <c r="AI1330" s="588"/>
      <c r="AJ1330" s="589"/>
      <c r="AK1330" s="590"/>
      <c r="AL1330" s="591"/>
      <c r="AM1330" s="592"/>
      <c r="AN1330" s="593"/>
      <c r="AO1330" s="594"/>
      <c r="AP1330" s="595"/>
      <c r="AQ1330" s="595"/>
      <c r="AR1330" s="596"/>
    </row>
    <row r="1331" spans="24:44" s="581" customFormat="1" ht="15" customHeight="1" x14ac:dyDescent="0.35">
      <c r="X1331" s="582"/>
      <c r="Y1331" s="583"/>
      <c r="AD1331" s="585"/>
      <c r="AE1331" s="586"/>
      <c r="AF1331" s="587"/>
      <c r="AG1331" s="588"/>
      <c r="AH1331" s="588"/>
      <c r="AI1331" s="588"/>
      <c r="AJ1331" s="589"/>
      <c r="AK1331" s="590"/>
      <c r="AL1331" s="591"/>
      <c r="AM1331" s="592"/>
      <c r="AN1331" s="593"/>
      <c r="AO1331" s="594"/>
      <c r="AP1331" s="595"/>
      <c r="AQ1331" s="595"/>
      <c r="AR1331" s="596"/>
    </row>
    <row r="1332" spans="24:44" s="581" customFormat="1" ht="15" customHeight="1" x14ac:dyDescent="0.35">
      <c r="X1332" s="582"/>
      <c r="Y1332" s="583"/>
      <c r="AD1332" s="585"/>
      <c r="AE1332" s="586"/>
      <c r="AF1332" s="587"/>
      <c r="AG1332" s="588"/>
      <c r="AH1332" s="588"/>
      <c r="AI1332" s="588"/>
      <c r="AJ1332" s="589"/>
      <c r="AK1332" s="590"/>
      <c r="AL1332" s="591"/>
      <c r="AM1332" s="592"/>
      <c r="AN1332" s="593"/>
      <c r="AO1332" s="594"/>
      <c r="AP1332" s="595"/>
      <c r="AQ1332" s="595"/>
      <c r="AR1332" s="596"/>
    </row>
    <row r="1333" spans="24:44" s="581" customFormat="1" ht="15" customHeight="1" x14ac:dyDescent="0.35">
      <c r="X1333" s="582"/>
      <c r="Y1333" s="583"/>
      <c r="AD1333" s="585"/>
      <c r="AE1333" s="586"/>
      <c r="AF1333" s="587"/>
      <c r="AG1333" s="588"/>
      <c r="AH1333" s="588"/>
      <c r="AI1333" s="588"/>
      <c r="AJ1333" s="589"/>
      <c r="AK1333" s="590"/>
      <c r="AL1333" s="591"/>
      <c r="AM1333" s="592"/>
      <c r="AN1333" s="593"/>
      <c r="AO1333" s="594"/>
      <c r="AP1333" s="595"/>
      <c r="AQ1333" s="595"/>
      <c r="AR1333" s="596"/>
    </row>
    <row r="1334" spans="24:44" s="581" customFormat="1" ht="15" customHeight="1" x14ac:dyDescent="0.35">
      <c r="X1334" s="582"/>
      <c r="Y1334" s="583"/>
      <c r="AD1334" s="585"/>
      <c r="AE1334" s="586"/>
      <c r="AF1334" s="587"/>
      <c r="AG1334" s="588"/>
      <c r="AH1334" s="588"/>
      <c r="AI1334" s="588"/>
      <c r="AJ1334" s="589"/>
      <c r="AK1334" s="590"/>
      <c r="AL1334" s="591"/>
      <c r="AM1334" s="592"/>
      <c r="AN1334" s="593"/>
      <c r="AO1334" s="594"/>
      <c r="AP1334" s="595"/>
      <c r="AQ1334" s="595"/>
      <c r="AR1334" s="596"/>
    </row>
    <row r="1335" spans="24:44" s="581" customFormat="1" ht="15" customHeight="1" x14ac:dyDescent="0.35">
      <c r="X1335" s="582"/>
      <c r="Y1335" s="583"/>
      <c r="AD1335" s="585"/>
      <c r="AE1335" s="586"/>
      <c r="AF1335" s="587"/>
      <c r="AG1335" s="588"/>
      <c r="AH1335" s="588"/>
      <c r="AI1335" s="588"/>
      <c r="AJ1335" s="589"/>
      <c r="AK1335" s="590"/>
      <c r="AL1335" s="591"/>
      <c r="AM1335" s="592"/>
      <c r="AN1335" s="593"/>
      <c r="AO1335" s="594"/>
      <c r="AP1335" s="595"/>
      <c r="AQ1335" s="595"/>
      <c r="AR1335" s="596"/>
    </row>
    <row r="1336" spans="24:44" s="581" customFormat="1" ht="15" customHeight="1" x14ac:dyDescent="0.35">
      <c r="X1336" s="582"/>
      <c r="Y1336" s="583"/>
      <c r="AD1336" s="585"/>
      <c r="AE1336" s="586"/>
      <c r="AF1336" s="587"/>
      <c r="AG1336" s="588"/>
      <c r="AH1336" s="588"/>
      <c r="AI1336" s="588"/>
      <c r="AJ1336" s="589"/>
      <c r="AK1336" s="590"/>
      <c r="AL1336" s="591"/>
      <c r="AM1336" s="592"/>
      <c r="AN1336" s="593"/>
      <c r="AO1336" s="594"/>
      <c r="AP1336" s="595"/>
      <c r="AQ1336" s="595"/>
      <c r="AR1336" s="596"/>
    </row>
    <row r="1337" spans="24:44" s="581" customFormat="1" ht="15" customHeight="1" x14ac:dyDescent="0.35">
      <c r="X1337" s="582"/>
      <c r="Y1337" s="583"/>
      <c r="AD1337" s="585"/>
      <c r="AE1337" s="586"/>
      <c r="AF1337" s="587"/>
      <c r="AG1337" s="588"/>
      <c r="AH1337" s="588"/>
      <c r="AI1337" s="588"/>
      <c r="AJ1337" s="589"/>
      <c r="AK1337" s="590"/>
      <c r="AL1337" s="591"/>
      <c r="AM1337" s="592"/>
      <c r="AN1337" s="593"/>
      <c r="AO1337" s="594"/>
      <c r="AP1337" s="595"/>
      <c r="AQ1337" s="595"/>
      <c r="AR1337" s="596"/>
    </row>
    <row r="1338" spans="24:44" s="581" customFormat="1" ht="15" customHeight="1" x14ac:dyDescent="0.35">
      <c r="X1338" s="582"/>
      <c r="Y1338" s="583"/>
      <c r="AD1338" s="585"/>
      <c r="AE1338" s="586"/>
      <c r="AF1338" s="587"/>
      <c r="AG1338" s="588"/>
      <c r="AH1338" s="588"/>
      <c r="AI1338" s="588"/>
      <c r="AJ1338" s="589"/>
      <c r="AK1338" s="590"/>
      <c r="AL1338" s="591"/>
      <c r="AM1338" s="592"/>
      <c r="AN1338" s="593"/>
      <c r="AO1338" s="594"/>
      <c r="AP1338" s="595"/>
      <c r="AQ1338" s="595"/>
      <c r="AR1338" s="596"/>
    </row>
    <row r="1339" spans="24:44" s="581" customFormat="1" ht="15" customHeight="1" x14ac:dyDescent="0.35">
      <c r="X1339" s="582"/>
      <c r="Y1339" s="583"/>
      <c r="AD1339" s="585"/>
      <c r="AE1339" s="586"/>
      <c r="AF1339" s="587"/>
      <c r="AG1339" s="588"/>
      <c r="AH1339" s="588"/>
      <c r="AI1339" s="588"/>
      <c r="AJ1339" s="589"/>
      <c r="AK1339" s="590"/>
      <c r="AL1339" s="591"/>
      <c r="AM1339" s="592"/>
      <c r="AN1339" s="593"/>
      <c r="AO1339" s="594"/>
      <c r="AP1339" s="595"/>
      <c r="AQ1339" s="595"/>
      <c r="AR1339" s="596"/>
    </row>
    <row r="1340" spans="24:44" s="581" customFormat="1" ht="15" customHeight="1" x14ac:dyDescent="0.35">
      <c r="X1340" s="582"/>
      <c r="Y1340" s="583"/>
      <c r="AD1340" s="585"/>
      <c r="AE1340" s="586"/>
      <c r="AF1340" s="587"/>
      <c r="AG1340" s="588"/>
      <c r="AH1340" s="588"/>
      <c r="AI1340" s="588"/>
      <c r="AJ1340" s="589"/>
      <c r="AK1340" s="590"/>
      <c r="AL1340" s="591"/>
      <c r="AM1340" s="592"/>
      <c r="AN1340" s="593"/>
      <c r="AO1340" s="594"/>
      <c r="AP1340" s="595"/>
      <c r="AQ1340" s="595"/>
      <c r="AR1340" s="596"/>
    </row>
    <row r="1341" spans="24:44" s="581" customFormat="1" ht="15" customHeight="1" x14ac:dyDescent="0.35">
      <c r="X1341" s="582"/>
      <c r="Y1341" s="583"/>
      <c r="AD1341" s="585"/>
      <c r="AE1341" s="586"/>
      <c r="AF1341" s="587"/>
      <c r="AG1341" s="588"/>
      <c r="AH1341" s="588"/>
      <c r="AI1341" s="588"/>
      <c r="AJ1341" s="589"/>
      <c r="AK1341" s="590"/>
      <c r="AL1341" s="591"/>
      <c r="AM1341" s="592"/>
      <c r="AN1341" s="593"/>
      <c r="AO1341" s="594"/>
      <c r="AP1341" s="595"/>
      <c r="AQ1341" s="595"/>
      <c r="AR1341" s="596"/>
    </row>
    <row r="1342" spans="24:44" s="581" customFormat="1" ht="15" customHeight="1" x14ac:dyDescent="0.35">
      <c r="X1342" s="582"/>
      <c r="Y1342" s="583"/>
      <c r="AD1342" s="585"/>
      <c r="AE1342" s="586"/>
      <c r="AF1342" s="587"/>
      <c r="AG1342" s="588"/>
      <c r="AH1342" s="588"/>
      <c r="AI1342" s="588"/>
      <c r="AJ1342" s="589"/>
      <c r="AK1342" s="590"/>
      <c r="AL1342" s="591"/>
      <c r="AM1342" s="592"/>
      <c r="AN1342" s="593"/>
      <c r="AO1342" s="594"/>
      <c r="AP1342" s="595"/>
      <c r="AQ1342" s="595"/>
      <c r="AR1342" s="596"/>
    </row>
    <row r="1343" spans="24:44" s="581" customFormat="1" ht="15" customHeight="1" x14ac:dyDescent="0.35">
      <c r="X1343" s="582"/>
      <c r="Y1343" s="583"/>
      <c r="AD1343" s="585"/>
      <c r="AE1343" s="586"/>
      <c r="AF1343" s="587"/>
      <c r="AG1343" s="588"/>
      <c r="AH1343" s="588"/>
      <c r="AI1343" s="588"/>
      <c r="AJ1343" s="589"/>
      <c r="AK1343" s="590"/>
      <c r="AL1343" s="591"/>
      <c r="AM1343" s="592"/>
      <c r="AN1343" s="593"/>
      <c r="AO1343" s="594"/>
      <c r="AP1343" s="595"/>
      <c r="AQ1343" s="595"/>
      <c r="AR1343" s="596"/>
    </row>
    <row r="1344" spans="24:44" s="581" customFormat="1" ht="15" customHeight="1" x14ac:dyDescent="0.35">
      <c r="X1344" s="582"/>
      <c r="Y1344" s="583"/>
      <c r="AD1344" s="585"/>
      <c r="AE1344" s="586"/>
      <c r="AF1344" s="587"/>
      <c r="AG1344" s="588"/>
      <c r="AH1344" s="588"/>
      <c r="AI1344" s="588"/>
      <c r="AJ1344" s="589"/>
      <c r="AK1344" s="590"/>
      <c r="AL1344" s="591"/>
      <c r="AM1344" s="592"/>
      <c r="AN1344" s="593"/>
      <c r="AO1344" s="594"/>
      <c r="AP1344" s="595"/>
      <c r="AQ1344" s="595"/>
      <c r="AR1344" s="596"/>
    </row>
    <row r="1345" spans="24:44" s="581" customFormat="1" ht="15" customHeight="1" x14ac:dyDescent="0.35">
      <c r="X1345" s="582"/>
      <c r="Y1345" s="583"/>
      <c r="AD1345" s="585"/>
      <c r="AE1345" s="586"/>
      <c r="AF1345" s="587"/>
      <c r="AG1345" s="588"/>
      <c r="AH1345" s="588"/>
      <c r="AI1345" s="588"/>
      <c r="AJ1345" s="589"/>
      <c r="AK1345" s="590"/>
      <c r="AL1345" s="591"/>
      <c r="AM1345" s="592"/>
      <c r="AN1345" s="593"/>
      <c r="AO1345" s="594"/>
      <c r="AP1345" s="595"/>
      <c r="AQ1345" s="595"/>
      <c r="AR1345" s="596"/>
    </row>
    <row r="1346" spans="24:44" s="581" customFormat="1" ht="15" customHeight="1" x14ac:dyDescent="0.35">
      <c r="X1346" s="582"/>
      <c r="Y1346" s="583"/>
      <c r="AD1346" s="585"/>
      <c r="AE1346" s="586"/>
      <c r="AF1346" s="587"/>
      <c r="AG1346" s="588"/>
      <c r="AH1346" s="588"/>
      <c r="AI1346" s="588"/>
      <c r="AJ1346" s="589"/>
      <c r="AK1346" s="590"/>
      <c r="AL1346" s="591"/>
      <c r="AM1346" s="592"/>
      <c r="AN1346" s="593"/>
      <c r="AO1346" s="594"/>
      <c r="AP1346" s="595"/>
      <c r="AQ1346" s="595"/>
      <c r="AR1346" s="596"/>
    </row>
    <row r="1347" spans="24:44" s="581" customFormat="1" ht="15" customHeight="1" x14ac:dyDescent="0.35">
      <c r="X1347" s="582"/>
      <c r="Y1347" s="583"/>
      <c r="AD1347" s="585"/>
      <c r="AE1347" s="586"/>
      <c r="AF1347" s="587"/>
      <c r="AG1347" s="588"/>
      <c r="AH1347" s="588"/>
      <c r="AI1347" s="588"/>
      <c r="AJ1347" s="589"/>
      <c r="AK1347" s="590"/>
      <c r="AL1347" s="591"/>
      <c r="AM1347" s="592"/>
      <c r="AN1347" s="593"/>
      <c r="AO1347" s="594"/>
      <c r="AP1347" s="595"/>
      <c r="AQ1347" s="595"/>
      <c r="AR1347" s="596"/>
    </row>
    <row r="1348" spans="24:44" s="581" customFormat="1" ht="15" customHeight="1" x14ac:dyDescent="0.35">
      <c r="X1348" s="582"/>
      <c r="Y1348" s="583"/>
      <c r="AD1348" s="585"/>
      <c r="AE1348" s="586"/>
      <c r="AF1348" s="587"/>
      <c r="AG1348" s="588"/>
      <c r="AH1348" s="588"/>
      <c r="AI1348" s="588"/>
      <c r="AJ1348" s="589"/>
      <c r="AK1348" s="590"/>
      <c r="AL1348" s="591"/>
      <c r="AM1348" s="592"/>
      <c r="AN1348" s="593"/>
      <c r="AO1348" s="594"/>
      <c r="AP1348" s="595"/>
      <c r="AQ1348" s="595"/>
      <c r="AR1348" s="596"/>
    </row>
    <row r="1349" spans="24:44" s="581" customFormat="1" ht="15" customHeight="1" x14ac:dyDescent="0.35">
      <c r="X1349" s="582"/>
      <c r="Y1349" s="583"/>
      <c r="AD1349" s="585"/>
      <c r="AE1349" s="586"/>
      <c r="AF1349" s="587"/>
      <c r="AG1349" s="588"/>
      <c r="AH1349" s="588"/>
      <c r="AI1349" s="588"/>
      <c r="AJ1349" s="589"/>
      <c r="AK1349" s="590"/>
      <c r="AL1349" s="591"/>
      <c r="AM1349" s="592"/>
      <c r="AN1349" s="593"/>
      <c r="AO1349" s="594"/>
      <c r="AP1349" s="595"/>
      <c r="AQ1349" s="595"/>
      <c r="AR1349" s="596"/>
    </row>
    <row r="1350" spans="24:44" s="581" customFormat="1" ht="15" customHeight="1" x14ac:dyDescent="0.35">
      <c r="X1350" s="582"/>
      <c r="Y1350" s="583"/>
      <c r="AD1350" s="585"/>
      <c r="AE1350" s="586"/>
      <c r="AF1350" s="587"/>
      <c r="AG1350" s="588"/>
      <c r="AH1350" s="588"/>
      <c r="AI1350" s="588"/>
      <c r="AJ1350" s="589"/>
      <c r="AK1350" s="590"/>
      <c r="AL1350" s="591"/>
      <c r="AM1350" s="592"/>
      <c r="AN1350" s="593"/>
      <c r="AO1350" s="594"/>
      <c r="AP1350" s="595"/>
      <c r="AQ1350" s="595"/>
      <c r="AR1350" s="596"/>
    </row>
    <row r="1351" spans="24:44" s="581" customFormat="1" ht="15" customHeight="1" x14ac:dyDescent="0.35">
      <c r="X1351" s="582"/>
      <c r="Y1351" s="583"/>
      <c r="AD1351" s="585"/>
      <c r="AE1351" s="586"/>
      <c r="AF1351" s="587"/>
      <c r="AG1351" s="588"/>
      <c r="AH1351" s="588"/>
      <c r="AI1351" s="588"/>
      <c r="AJ1351" s="589"/>
      <c r="AK1351" s="590"/>
      <c r="AL1351" s="591"/>
      <c r="AM1351" s="592"/>
      <c r="AN1351" s="593"/>
      <c r="AO1351" s="594"/>
      <c r="AP1351" s="595"/>
      <c r="AQ1351" s="595"/>
      <c r="AR1351" s="596"/>
    </row>
    <row r="1352" spans="24:44" s="581" customFormat="1" ht="15" customHeight="1" x14ac:dyDescent="0.35">
      <c r="X1352" s="582"/>
      <c r="Y1352" s="583"/>
      <c r="AD1352" s="585"/>
      <c r="AE1352" s="586"/>
      <c r="AF1352" s="587"/>
      <c r="AG1352" s="588"/>
      <c r="AH1352" s="588"/>
      <c r="AI1352" s="588"/>
      <c r="AJ1352" s="589"/>
      <c r="AK1352" s="590"/>
      <c r="AL1352" s="591"/>
      <c r="AM1352" s="592"/>
      <c r="AN1352" s="593"/>
      <c r="AO1352" s="594"/>
      <c r="AP1352" s="595"/>
      <c r="AQ1352" s="595"/>
      <c r="AR1352" s="596"/>
    </row>
    <row r="1353" spans="24:44" s="581" customFormat="1" ht="15" customHeight="1" x14ac:dyDescent="0.35">
      <c r="X1353" s="582"/>
      <c r="Y1353" s="583"/>
      <c r="AD1353" s="585"/>
      <c r="AE1353" s="586"/>
      <c r="AF1353" s="587"/>
      <c r="AG1353" s="588"/>
      <c r="AH1353" s="588"/>
      <c r="AI1353" s="588"/>
      <c r="AJ1353" s="589"/>
      <c r="AK1353" s="590"/>
      <c r="AL1353" s="591"/>
      <c r="AM1353" s="592"/>
      <c r="AN1353" s="593"/>
      <c r="AO1353" s="594"/>
      <c r="AP1353" s="595"/>
      <c r="AQ1353" s="595"/>
      <c r="AR1353" s="596"/>
    </row>
    <row r="1354" spans="24:44" s="581" customFormat="1" ht="15" customHeight="1" x14ac:dyDescent="0.35">
      <c r="X1354" s="582"/>
      <c r="Y1354" s="583"/>
      <c r="AD1354" s="585"/>
      <c r="AE1354" s="586"/>
      <c r="AF1354" s="587"/>
      <c r="AG1354" s="588"/>
      <c r="AH1354" s="588"/>
      <c r="AI1354" s="588"/>
      <c r="AJ1354" s="589"/>
      <c r="AK1354" s="590"/>
      <c r="AL1354" s="591"/>
      <c r="AM1354" s="592"/>
      <c r="AN1354" s="593"/>
      <c r="AO1354" s="594"/>
      <c r="AP1354" s="595"/>
      <c r="AQ1354" s="595"/>
      <c r="AR1354" s="596"/>
    </row>
    <row r="1355" spans="24:44" s="581" customFormat="1" ht="15" customHeight="1" x14ac:dyDescent="0.35">
      <c r="X1355" s="582"/>
      <c r="Y1355" s="583"/>
      <c r="AD1355" s="585"/>
      <c r="AE1355" s="586"/>
      <c r="AF1355" s="587"/>
      <c r="AG1355" s="588"/>
      <c r="AH1355" s="588"/>
      <c r="AI1355" s="588"/>
      <c r="AJ1355" s="589"/>
      <c r="AK1355" s="590"/>
      <c r="AL1355" s="591"/>
      <c r="AM1355" s="592"/>
      <c r="AN1355" s="593"/>
      <c r="AO1355" s="594"/>
      <c r="AP1355" s="595"/>
      <c r="AQ1355" s="595"/>
      <c r="AR1355" s="596"/>
    </row>
    <row r="1356" spans="24:44" s="581" customFormat="1" ht="15" customHeight="1" x14ac:dyDescent="0.35">
      <c r="X1356" s="582"/>
      <c r="Y1356" s="583"/>
      <c r="AD1356" s="585"/>
      <c r="AE1356" s="586"/>
      <c r="AF1356" s="587"/>
      <c r="AG1356" s="588"/>
      <c r="AH1356" s="588"/>
      <c r="AI1356" s="588"/>
      <c r="AJ1356" s="589"/>
      <c r="AK1356" s="590"/>
      <c r="AL1356" s="591"/>
      <c r="AM1356" s="592"/>
      <c r="AN1356" s="593"/>
      <c r="AO1356" s="594"/>
      <c r="AP1356" s="595"/>
      <c r="AQ1356" s="595"/>
      <c r="AR1356" s="596"/>
    </row>
    <row r="1357" spans="24:44" s="581" customFormat="1" ht="15" customHeight="1" x14ac:dyDescent="0.35">
      <c r="X1357" s="582"/>
      <c r="Y1357" s="583"/>
      <c r="AD1357" s="585"/>
      <c r="AE1357" s="586"/>
      <c r="AF1357" s="587"/>
      <c r="AG1357" s="588"/>
      <c r="AH1357" s="588"/>
      <c r="AI1357" s="588"/>
      <c r="AJ1357" s="589"/>
      <c r="AK1357" s="590"/>
      <c r="AL1357" s="591"/>
      <c r="AM1357" s="592"/>
      <c r="AN1357" s="593"/>
      <c r="AO1357" s="594"/>
      <c r="AP1357" s="595"/>
      <c r="AQ1357" s="595"/>
      <c r="AR1357" s="596"/>
    </row>
    <row r="1358" spans="24:44" s="581" customFormat="1" ht="15" customHeight="1" x14ac:dyDescent="0.35">
      <c r="X1358" s="582"/>
      <c r="Y1358" s="583"/>
      <c r="AD1358" s="585"/>
      <c r="AE1358" s="586"/>
      <c r="AF1358" s="587"/>
      <c r="AG1358" s="588"/>
      <c r="AH1358" s="588"/>
      <c r="AI1358" s="588"/>
      <c r="AJ1358" s="589"/>
      <c r="AK1358" s="590"/>
      <c r="AL1358" s="591"/>
      <c r="AM1358" s="592"/>
      <c r="AN1358" s="593"/>
      <c r="AO1358" s="594"/>
      <c r="AP1358" s="595"/>
      <c r="AQ1358" s="595"/>
      <c r="AR1358" s="596"/>
    </row>
    <row r="1359" spans="24:44" s="581" customFormat="1" ht="15" customHeight="1" x14ac:dyDescent="0.35">
      <c r="X1359" s="582"/>
      <c r="Y1359" s="583"/>
      <c r="AD1359" s="585"/>
      <c r="AE1359" s="586"/>
      <c r="AF1359" s="587"/>
      <c r="AG1359" s="588"/>
      <c r="AH1359" s="588"/>
      <c r="AI1359" s="588"/>
      <c r="AJ1359" s="589"/>
      <c r="AK1359" s="590"/>
      <c r="AL1359" s="591"/>
      <c r="AM1359" s="592"/>
      <c r="AN1359" s="593"/>
      <c r="AO1359" s="594"/>
      <c r="AP1359" s="595"/>
      <c r="AQ1359" s="595"/>
      <c r="AR1359" s="596"/>
    </row>
    <row r="1360" spans="24:44" s="581" customFormat="1" ht="15" customHeight="1" x14ac:dyDescent="0.35">
      <c r="X1360" s="582"/>
      <c r="Y1360" s="583"/>
      <c r="AD1360" s="585"/>
      <c r="AE1360" s="586"/>
      <c r="AF1360" s="587"/>
      <c r="AG1360" s="588"/>
      <c r="AH1360" s="588"/>
      <c r="AI1360" s="588"/>
      <c r="AJ1360" s="589"/>
      <c r="AK1360" s="590"/>
      <c r="AL1360" s="591"/>
      <c r="AM1360" s="592"/>
      <c r="AN1360" s="593"/>
      <c r="AO1360" s="594"/>
      <c r="AP1360" s="595"/>
      <c r="AQ1360" s="595"/>
      <c r="AR1360" s="596"/>
    </row>
    <row r="1361" spans="24:44" s="581" customFormat="1" ht="15" customHeight="1" x14ac:dyDescent="0.35">
      <c r="X1361" s="582"/>
      <c r="Y1361" s="583"/>
      <c r="AD1361" s="585"/>
      <c r="AE1361" s="586"/>
      <c r="AF1361" s="587"/>
      <c r="AG1361" s="588"/>
      <c r="AH1361" s="588"/>
      <c r="AI1361" s="588"/>
      <c r="AJ1361" s="589"/>
      <c r="AK1361" s="590"/>
      <c r="AL1361" s="591"/>
      <c r="AM1361" s="592"/>
      <c r="AN1361" s="593"/>
      <c r="AO1361" s="594"/>
      <c r="AP1361" s="595"/>
      <c r="AQ1361" s="595"/>
      <c r="AR1361" s="596"/>
    </row>
    <row r="1362" spans="24:44" s="581" customFormat="1" ht="15" customHeight="1" x14ac:dyDescent="0.35">
      <c r="X1362" s="582"/>
      <c r="Y1362" s="583"/>
      <c r="AD1362" s="585"/>
      <c r="AE1362" s="586"/>
      <c r="AF1362" s="587"/>
      <c r="AG1362" s="588"/>
      <c r="AH1362" s="588"/>
      <c r="AI1362" s="588"/>
      <c r="AJ1362" s="589"/>
      <c r="AK1362" s="590"/>
      <c r="AL1362" s="591"/>
      <c r="AM1362" s="592"/>
      <c r="AN1362" s="593"/>
      <c r="AO1362" s="594"/>
      <c r="AP1362" s="595"/>
      <c r="AQ1362" s="595"/>
      <c r="AR1362" s="596"/>
    </row>
    <row r="1363" spans="24:44" s="581" customFormat="1" ht="15" customHeight="1" x14ac:dyDescent="0.35">
      <c r="X1363" s="582"/>
      <c r="Y1363" s="583"/>
      <c r="AD1363" s="585"/>
      <c r="AE1363" s="586"/>
      <c r="AF1363" s="587"/>
      <c r="AG1363" s="588"/>
      <c r="AH1363" s="588"/>
      <c r="AI1363" s="588"/>
      <c r="AJ1363" s="589"/>
      <c r="AK1363" s="590"/>
      <c r="AL1363" s="591"/>
      <c r="AM1363" s="592"/>
      <c r="AN1363" s="593"/>
      <c r="AO1363" s="594"/>
      <c r="AP1363" s="595"/>
      <c r="AQ1363" s="595"/>
      <c r="AR1363" s="596"/>
    </row>
    <row r="1364" spans="24:44" s="581" customFormat="1" ht="15" customHeight="1" x14ac:dyDescent="0.35">
      <c r="X1364" s="582"/>
      <c r="Y1364" s="583"/>
      <c r="AD1364" s="585"/>
      <c r="AE1364" s="586"/>
      <c r="AF1364" s="587"/>
      <c r="AG1364" s="588"/>
      <c r="AH1364" s="588"/>
      <c r="AI1364" s="588"/>
      <c r="AJ1364" s="589"/>
      <c r="AK1364" s="590"/>
      <c r="AL1364" s="591"/>
      <c r="AM1364" s="592"/>
      <c r="AN1364" s="593"/>
      <c r="AO1364" s="594"/>
      <c r="AP1364" s="595"/>
      <c r="AQ1364" s="595"/>
      <c r="AR1364" s="596"/>
    </row>
    <row r="1365" spans="24:44" s="581" customFormat="1" ht="15" customHeight="1" x14ac:dyDescent="0.35">
      <c r="X1365" s="582"/>
      <c r="Y1365" s="583"/>
      <c r="AD1365" s="585"/>
      <c r="AE1365" s="586"/>
      <c r="AF1365" s="587"/>
      <c r="AG1365" s="588"/>
      <c r="AH1365" s="588"/>
      <c r="AI1365" s="588"/>
      <c r="AJ1365" s="589"/>
      <c r="AK1365" s="590"/>
      <c r="AL1365" s="591"/>
      <c r="AM1365" s="592"/>
      <c r="AN1365" s="593"/>
      <c r="AO1365" s="594"/>
      <c r="AP1365" s="595"/>
      <c r="AQ1365" s="595"/>
      <c r="AR1365" s="596"/>
    </row>
    <row r="1366" spans="24:44" s="581" customFormat="1" ht="15" customHeight="1" x14ac:dyDescent="0.35">
      <c r="X1366" s="582"/>
      <c r="Y1366" s="583"/>
      <c r="AD1366" s="585"/>
      <c r="AE1366" s="586"/>
      <c r="AF1366" s="587"/>
      <c r="AG1366" s="588"/>
      <c r="AH1366" s="588"/>
      <c r="AI1366" s="588"/>
      <c r="AJ1366" s="589"/>
      <c r="AK1366" s="590"/>
      <c r="AL1366" s="591"/>
      <c r="AM1366" s="592"/>
      <c r="AN1366" s="593"/>
      <c r="AO1366" s="594"/>
      <c r="AP1366" s="595"/>
      <c r="AQ1366" s="595"/>
      <c r="AR1366" s="596"/>
    </row>
    <row r="1367" spans="24:44" s="581" customFormat="1" ht="15" customHeight="1" x14ac:dyDescent="0.35">
      <c r="X1367" s="582"/>
      <c r="Y1367" s="583"/>
      <c r="AD1367" s="585"/>
      <c r="AE1367" s="586"/>
      <c r="AF1367" s="587"/>
      <c r="AG1367" s="588"/>
      <c r="AH1367" s="588"/>
      <c r="AI1367" s="588"/>
      <c r="AJ1367" s="589"/>
      <c r="AK1367" s="590"/>
      <c r="AL1367" s="591"/>
      <c r="AM1367" s="592"/>
      <c r="AN1367" s="593"/>
      <c r="AO1367" s="594"/>
      <c r="AP1367" s="595"/>
      <c r="AQ1367" s="595"/>
      <c r="AR1367" s="596"/>
    </row>
    <row r="1368" spans="24:44" s="581" customFormat="1" ht="15" customHeight="1" x14ac:dyDescent="0.35">
      <c r="X1368" s="582"/>
      <c r="Y1368" s="583"/>
      <c r="AD1368" s="585"/>
      <c r="AE1368" s="586"/>
      <c r="AF1368" s="587"/>
      <c r="AG1368" s="588"/>
      <c r="AH1368" s="588"/>
      <c r="AI1368" s="588"/>
      <c r="AJ1368" s="589"/>
      <c r="AK1368" s="590"/>
      <c r="AL1368" s="591"/>
      <c r="AM1368" s="592"/>
      <c r="AN1368" s="593"/>
      <c r="AO1368" s="594"/>
      <c r="AP1368" s="595"/>
      <c r="AQ1368" s="595"/>
      <c r="AR1368" s="596"/>
    </row>
    <row r="1369" spans="24:44" s="581" customFormat="1" ht="15" customHeight="1" x14ac:dyDescent="0.35">
      <c r="X1369" s="582"/>
      <c r="Y1369" s="583"/>
      <c r="AD1369" s="585"/>
      <c r="AE1369" s="586"/>
      <c r="AF1369" s="587"/>
      <c r="AG1369" s="588"/>
      <c r="AH1369" s="588"/>
      <c r="AI1369" s="588"/>
      <c r="AJ1369" s="589"/>
      <c r="AK1369" s="590"/>
      <c r="AL1369" s="591"/>
      <c r="AM1369" s="592"/>
      <c r="AN1369" s="593"/>
      <c r="AO1369" s="594"/>
      <c r="AP1369" s="595"/>
      <c r="AQ1369" s="595"/>
      <c r="AR1369" s="596"/>
    </row>
    <row r="1370" spans="24:44" s="581" customFormat="1" ht="15" customHeight="1" x14ac:dyDescent="0.35">
      <c r="X1370" s="582"/>
      <c r="Y1370" s="583"/>
      <c r="AD1370" s="585"/>
      <c r="AE1370" s="586"/>
      <c r="AF1370" s="587"/>
      <c r="AG1370" s="588"/>
      <c r="AH1370" s="588"/>
      <c r="AI1370" s="588"/>
      <c r="AJ1370" s="589"/>
      <c r="AK1370" s="590"/>
      <c r="AL1370" s="591"/>
      <c r="AM1370" s="592"/>
      <c r="AN1370" s="593"/>
      <c r="AO1370" s="594"/>
      <c r="AP1370" s="595"/>
      <c r="AQ1370" s="595"/>
      <c r="AR1370" s="596"/>
    </row>
    <row r="1371" spans="24:44" s="581" customFormat="1" ht="15" customHeight="1" x14ac:dyDescent="0.35">
      <c r="X1371" s="582"/>
      <c r="Y1371" s="583"/>
      <c r="AD1371" s="585"/>
      <c r="AE1371" s="586"/>
      <c r="AF1371" s="587"/>
      <c r="AG1371" s="588"/>
      <c r="AH1371" s="588"/>
      <c r="AI1371" s="588"/>
      <c r="AJ1371" s="589"/>
      <c r="AK1371" s="590"/>
      <c r="AL1371" s="591"/>
      <c r="AM1371" s="592"/>
      <c r="AN1371" s="593"/>
      <c r="AO1371" s="594"/>
      <c r="AP1371" s="595"/>
      <c r="AQ1371" s="595"/>
      <c r="AR1371" s="596"/>
    </row>
    <row r="1372" spans="24:44" s="581" customFormat="1" ht="15" customHeight="1" x14ac:dyDescent="0.35">
      <c r="X1372" s="582"/>
      <c r="Y1372" s="583"/>
      <c r="AD1372" s="585"/>
      <c r="AE1372" s="586"/>
      <c r="AF1372" s="587"/>
      <c r="AG1372" s="588"/>
      <c r="AH1372" s="588"/>
      <c r="AI1372" s="588"/>
      <c r="AJ1372" s="589"/>
      <c r="AK1372" s="590"/>
      <c r="AL1372" s="591"/>
      <c r="AM1372" s="592"/>
      <c r="AN1372" s="593"/>
      <c r="AO1372" s="594"/>
      <c r="AP1372" s="595"/>
      <c r="AQ1372" s="595"/>
      <c r="AR1372" s="596"/>
    </row>
    <row r="1373" spans="24:44" s="581" customFormat="1" ht="15" customHeight="1" x14ac:dyDescent="0.35">
      <c r="X1373" s="582"/>
      <c r="Y1373" s="583"/>
      <c r="AD1373" s="585"/>
      <c r="AE1373" s="586"/>
      <c r="AF1373" s="587"/>
      <c r="AG1373" s="588"/>
      <c r="AH1373" s="588"/>
      <c r="AI1373" s="588"/>
      <c r="AJ1373" s="589"/>
      <c r="AK1373" s="590"/>
      <c r="AL1373" s="591"/>
      <c r="AM1373" s="592"/>
      <c r="AN1373" s="593"/>
      <c r="AO1373" s="594"/>
      <c r="AP1373" s="595"/>
      <c r="AQ1373" s="595"/>
      <c r="AR1373" s="596"/>
    </row>
    <row r="1374" spans="24:44" s="581" customFormat="1" ht="15" customHeight="1" x14ac:dyDescent="0.35">
      <c r="X1374" s="582"/>
      <c r="Y1374" s="583"/>
      <c r="AD1374" s="585"/>
      <c r="AE1374" s="586"/>
      <c r="AF1374" s="587"/>
      <c r="AG1374" s="588"/>
      <c r="AH1374" s="588"/>
      <c r="AI1374" s="588"/>
      <c r="AJ1374" s="589"/>
      <c r="AK1374" s="590"/>
      <c r="AL1374" s="591"/>
      <c r="AM1374" s="592"/>
      <c r="AN1374" s="593"/>
      <c r="AO1374" s="594"/>
      <c r="AP1374" s="595"/>
      <c r="AQ1374" s="595"/>
      <c r="AR1374" s="596"/>
    </row>
    <row r="1375" spans="24:44" s="581" customFormat="1" ht="15" customHeight="1" x14ac:dyDescent="0.35">
      <c r="X1375" s="582"/>
      <c r="Y1375" s="583"/>
      <c r="AD1375" s="585"/>
      <c r="AE1375" s="586"/>
      <c r="AF1375" s="587"/>
      <c r="AG1375" s="588"/>
      <c r="AH1375" s="588"/>
      <c r="AI1375" s="588"/>
      <c r="AJ1375" s="589"/>
      <c r="AK1375" s="590"/>
      <c r="AL1375" s="591"/>
      <c r="AM1375" s="592"/>
      <c r="AN1375" s="593"/>
      <c r="AO1375" s="594"/>
      <c r="AP1375" s="595"/>
      <c r="AQ1375" s="595"/>
      <c r="AR1375" s="596"/>
    </row>
    <row r="1376" spans="24:44" s="581" customFormat="1" ht="15" customHeight="1" x14ac:dyDescent="0.35">
      <c r="X1376" s="582"/>
      <c r="Y1376" s="583"/>
      <c r="AD1376" s="585"/>
      <c r="AE1376" s="586"/>
      <c r="AF1376" s="587"/>
      <c r="AG1376" s="588"/>
      <c r="AH1376" s="588"/>
      <c r="AI1376" s="588"/>
      <c r="AJ1376" s="589"/>
      <c r="AK1376" s="590"/>
      <c r="AL1376" s="591"/>
      <c r="AM1376" s="592"/>
      <c r="AN1376" s="593"/>
      <c r="AO1376" s="594"/>
      <c r="AP1376" s="595"/>
      <c r="AQ1376" s="595"/>
      <c r="AR1376" s="596"/>
    </row>
    <row r="1377" spans="24:44" s="581" customFormat="1" ht="15" customHeight="1" x14ac:dyDescent="0.35">
      <c r="X1377" s="582"/>
      <c r="Y1377" s="583"/>
      <c r="AD1377" s="585"/>
      <c r="AE1377" s="586"/>
      <c r="AF1377" s="587"/>
      <c r="AG1377" s="588"/>
      <c r="AH1377" s="588"/>
      <c r="AI1377" s="588"/>
      <c r="AJ1377" s="589"/>
      <c r="AK1377" s="590"/>
      <c r="AL1377" s="591"/>
      <c r="AM1377" s="592"/>
      <c r="AN1377" s="593"/>
      <c r="AO1377" s="594"/>
      <c r="AP1377" s="595"/>
      <c r="AQ1377" s="595"/>
      <c r="AR1377" s="596"/>
    </row>
    <row r="1378" spans="24:44" s="581" customFormat="1" ht="15" customHeight="1" x14ac:dyDescent="0.35">
      <c r="X1378" s="582"/>
      <c r="Y1378" s="583"/>
      <c r="AD1378" s="585"/>
      <c r="AE1378" s="586"/>
      <c r="AF1378" s="587"/>
      <c r="AG1378" s="588"/>
      <c r="AH1378" s="588"/>
      <c r="AI1378" s="588"/>
      <c r="AJ1378" s="589"/>
      <c r="AK1378" s="590"/>
      <c r="AL1378" s="591"/>
      <c r="AM1378" s="592"/>
      <c r="AN1378" s="593"/>
      <c r="AO1378" s="594"/>
      <c r="AP1378" s="595"/>
      <c r="AQ1378" s="595"/>
      <c r="AR1378" s="596"/>
    </row>
    <row r="1379" spans="24:44" s="581" customFormat="1" ht="15" customHeight="1" x14ac:dyDescent="0.35">
      <c r="X1379" s="582"/>
      <c r="Y1379" s="583"/>
      <c r="AD1379" s="585"/>
      <c r="AE1379" s="586"/>
      <c r="AF1379" s="587"/>
      <c r="AG1379" s="588"/>
      <c r="AH1379" s="588"/>
      <c r="AI1379" s="588"/>
      <c r="AJ1379" s="589"/>
      <c r="AK1379" s="590"/>
      <c r="AL1379" s="591"/>
      <c r="AM1379" s="592"/>
      <c r="AN1379" s="593"/>
      <c r="AO1379" s="594"/>
      <c r="AP1379" s="595"/>
      <c r="AQ1379" s="595"/>
      <c r="AR1379" s="596"/>
    </row>
    <row r="1380" spans="24:44" s="581" customFormat="1" ht="15" customHeight="1" x14ac:dyDescent="0.35">
      <c r="X1380" s="582"/>
      <c r="Y1380" s="583"/>
      <c r="AD1380" s="585"/>
      <c r="AE1380" s="586"/>
      <c r="AF1380" s="587"/>
      <c r="AG1380" s="588"/>
      <c r="AH1380" s="588"/>
      <c r="AI1380" s="588"/>
      <c r="AJ1380" s="589"/>
      <c r="AK1380" s="590"/>
      <c r="AL1380" s="591"/>
      <c r="AM1380" s="592"/>
      <c r="AN1380" s="593"/>
      <c r="AO1380" s="594"/>
      <c r="AP1380" s="595"/>
      <c r="AQ1380" s="595"/>
      <c r="AR1380" s="596"/>
    </row>
    <row r="1381" spans="24:44" s="581" customFormat="1" ht="15" customHeight="1" x14ac:dyDescent="0.35">
      <c r="X1381" s="582"/>
      <c r="Y1381" s="583"/>
      <c r="AD1381" s="585"/>
      <c r="AE1381" s="586"/>
      <c r="AF1381" s="587"/>
      <c r="AG1381" s="588"/>
      <c r="AH1381" s="588"/>
      <c r="AI1381" s="588"/>
      <c r="AJ1381" s="589"/>
      <c r="AK1381" s="590"/>
      <c r="AL1381" s="591"/>
      <c r="AM1381" s="592"/>
      <c r="AN1381" s="593"/>
      <c r="AO1381" s="594"/>
      <c r="AP1381" s="595"/>
      <c r="AQ1381" s="595"/>
      <c r="AR1381" s="596"/>
    </row>
    <row r="1382" spans="24:44" s="581" customFormat="1" ht="15" customHeight="1" x14ac:dyDescent="0.35">
      <c r="X1382" s="582"/>
      <c r="Y1382" s="583"/>
      <c r="AD1382" s="585"/>
      <c r="AE1382" s="586"/>
      <c r="AF1382" s="587"/>
      <c r="AG1382" s="588"/>
      <c r="AH1382" s="588"/>
      <c r="AI1382" s="588"/>
      <c r="AJ1382" s="589"/>
      <c r="AK1382" s="590"/>
      <c r="AL1382" s="591"/>
      <c r="AM1382" s="592"/>
      <c r="AN1382" s="593"/>
      <c r="AO1382" s="594"/>
      <c r="AP1382" s="595"/>
      <c r="AQ1382" s="595"/>
      <c r="AR1382" s="596"/>
    </row>
    <row r="1383" spans="24:44" s="581" customFormat="1" ht="15" customHeight="1" x14ac:dyDescent="0.35">
      <c r="X1383" s="582"/>
      <c r="Y1383" s="583"/>
      <c r="AD1383" s="585"/>
      <c r="AE1383" s="586"/>
      <c r="AF1383" s="587"/>
      <c r="AG1383" s="588"/>
      <c r="AH1383" s="588"/>
      <c r="AI1383" s="588"/>
      <c r="AJ1383" s="589"/>
      <c r="AK1383" s="590"/>
      <c r="AL1383" s="591"/>
      <c r="AM1383" s="592"/>
      <c r="AN1383" s="593"/>
      <c r="AO1383" s="594"/>
      <c r="AP1383" s="595"/>
      <c r="AQ1383" s="595"/>
      <c r="AR1383" s="596"/>
    </row>
    <row r="1384" spans="24:44" s="581" customFormat="1" ht="15" customHeight="1" x14ac:dyDescent="0.35">
      <c r="X1384" s="582"/>
      <c r="Y1384" s="583"/>
      <c r="AD1384" s="585"/>
      <c r="AE1384" s="586"/>
      <c r="AF1384" s="587"/>
      <c r="AG1384" s="588"/>
      <c r="AH1384" s="588"/>
      <c r="AI1384" s="588"/>
      <c r="AJ1384" s="589"/>
      <c r="AK1384" s="590"/>
      <c r="AL1384" s="591"/>
      <c r="AM1384" s="592"/>
      <c r="AN1384" s="593"/>
      <c r="AO1384" s="594"/>
      <c r="AP1384" s="595"/>
      <c r="AQ1384" s="595"/>
      <c r="AR1384" s="596"/>
    </row>
    <row r="1385" spans="24:44" s="581" customFormat="1" ht="15" customHeight="1" x14ac:dyDescent="0.35">
      <c r="X1385" s="582"/>
      <c r="Y1385" s="583"/>
      <c r="AD1385" s="585"/>
      <c r="AE1385" s="586"/>
      <c r="AF1385" s="587"/>
      <c r="AG1385" s="588"/>
      <c r="AH1385" s="588"/>
      <c r="AI1385" s="588"/>
      <c r="AJ1385" s="589"/>
      <c r="AK1385" s="590"/>
      <c r="AL1385" s="591"/>
      <c r="AM1385" s="592"/>
      <c r="AN1385" s="593"/>
      <c r="AO1385" s="594"/>
      <c r="AP1385" s="595"/>
      <c r="AQ1385" s="595"/>
      <c r="AR1385" s="596"/>
    </row>
    <row r="1386" spans="24:44" s="581" customFormat="1" ht="15" customHeight="1" x14ac:dyDescent="0.35">
      <c r="X1386" s="582"/>
      <c r="Y1386" s="583"/>
      <c r="AD1386" s="585"/>
      <c r="AE1386" s="586"/>
      <c r="AF1386" s="587"/>
      <c r="AG1386" s="588"/>
      <c r="AH1386" s="588"/>
      <c r="AI1386" s="588"/>
      <c r="AJ1386" s="589"/>
      <c r="AK1386" s="590"/>
      <c r="AL1386" s="591"/>
      <c r="AM1386" s="592"/>
      <c r="AN1386" s="593"/>
      <c r="AO1386" s="594"/>
      <c r="AP1386" s="595"/>
      <c r="AQ1386" s="595"/>
      <c r="AR1386" s="596"/>
    </row>
    <row r="1387" spans="24:44" s="581" customFormat="1" ht="15" customHeight="1" x14ac:dyDescent="0.35">
      <c r="X1387" s="582"/>
      <c r="Y1387" s="583"/>
      <c r="AD1387" s="585"/>
      <c r="AE1387" s="586"/>
      <c r="AF1387" s="587"/>
      <c r="AG1387" s="588"/>
      <c r="AH1387" s="588"/>
      <c r="AI1387" s="588"/>
      <c r="AJ1387" s="589"/>
      <c r="AK1387" s="590"/>
      <c r="AL1387" s="591"/>
      <c r="AM1387" s="592"/>
      <c r="AN1387" s="593"/>
      <c r="AO1387" s="594"/>
      <c r="AP1387" s="595"/>
      <c r="AQ1387" s="595"/>
      <c r="AR1387" s="596"/>
    </row>
    <row r="1388" spans="24:44" s="581" customFormat="1" ht="15" customHeight="1" x14ac:dyDescent="0.35">
      <c r="X1388" s="582"/>
      <c r="Y1388" s="583"/>
      <c r="AD1388" s="585"/>
      <c r="AE1388" s="586"/>
      <c r="AF1388" s="587"/>
      <c r="AG1388" s="588"/>
      <c r="AH1388" s="588"/>
      <c r="AI1388" s="588"/>
      <c r="AJ1388" s="589"/>
      <c r="AK1388" s="590"/>
      <c r="AL1388" s="591"/>
      <c r="AM1388" s="592"/>
      <c r="AN1388" s="593"/>
      <c r="AO1388" s="594"/>
      <c r="AP1388" s="595"/>
      <c r="AQ1388" s="595"/>
      <c r="AR1388" s="596"/>
    </row>
    <row r="1389" spans="24:44" s="581" customFormat="1" ht="15" customHeight="1" x14ac:dyDescent="0.35">
      <c r="X1389" s="582"/>
      <c r="Y1389" s="583"/>
      <c r="AD1389" s="585"/>
      <c r="AE1389" s="586"/>
      <c r="AF1389" s="587"/>
      <c r="AG1389" s="588"/>
      <c r="AH1389" s="588"/>
      <c r="AI1389" s="588"/>
      <c r="AJ1389" s="589"/>
      <c r="AK1389" s="590"/>
      <c r="AL1389" s="591"/>
      <c r="AM1389" s="592"/>
      <c r="AN1389" s="593"/>
      <c r="AO1389" s="594"/>
      <c r="AP1389" s="595"/>
      <c r="AQ1389" s="595"/>
      <c r="AR1389" s="596"/>
    </row>
    <row r="1390" spans="24:44" s="581" customFormat="1" ht="15" customHeight="1" x14ac:dyDescent="0.35">
      <c r="X1390" s="582"/>
      <c r="Y1390" s="583"/>
      <c r="AD1390" s="585"/>
      <c r="AE1390" s="586"/>
      <c r="AF1390" s="587"/>
      <c r="AG1390" s="588"/>
      <c r="AH1390" s="588"/>
      <c r="AI1390" s="588"/>
      <c r="AJ1390" s="589"/>
      <c r="AK1390" s="590"/>
      <c r="AL1390" s="591"/>
      <c r="AM1390" s="592"/>
      <c r="AN1390" s="593"/>
      <c r="AO1390" s="594"/>
      <c r="AP1390" s="595"/>
      <c r="AQ1390" s="595"/>
      <c r="AR1390" s="596"/>
    </row>
    <row r="1391" spans="24:44" s="581" customFormat="1" ht="15" customHeight="1" x14ac:dyDescent="0.35">
      <c r="X1391" s="582"/>
      <c r="Y1391" s="583"/>
      <c r="AD1391" s="585"/>
      <c r="AE1391" s="586"/>
      <c r="AF1391" s="587"/>
      <c r="AG1391" s="588"/>
      <c r="AH1391" s="588"/>
      <c r="AI1391" s="588"/>
      <c r="AJ1391" s="589"/>
      <c r="AK1391" s="590"/>
      <c r="AL1391" s="591"/>
      <c r="AM1391" s="592"/>
      <c r="AN1391" s="593"/>
      <c r="AO1391" s="594"/>
      <c r="AP1391" s="595"/>
      <c r="AQ1391" s="595"/>
      <c r="AR1391" s="596"/>
    </row>
    <row r="1392" spans="24:44" s="581" customFormat="1" ht="15" customHeight="1" x14ac:dyDescent="0.35">
      <c r="X1392" s="582"/>
      <c r="Y1392" s="583"/>
      <c r="AD1392" s="585"/>
      <c r="AE1392" s="586"/>
      <c r="AF1392" s="587"/>
      <c r="AG1392" s="588"/>
      <c r="AH1392" s="588"/>
      <c r="AI1392" s="588"/>
      <c r="AJ1392" s="589"/>
      <c r="AK1392" s="590"/>
      <c r="AL1392" s="591"/>
      <c r="AM1392" s="592"/>
      <c r="AN1392" s="593"/>
      <c r="AO1392" s="594"/>
      <c r="AP1392" s="595"/>
      <c r="AQ1392" s="595"/>
      <c r="AR1392" s="596"/>
    </row>
    <row r="1393" spans="24:44" s="581" customFormat="1" ht="15" customHeight="1" x14ac:dyDescent="0.35">
      <c r="X1393" s="582"/>
      <c r="Y1393" s="583"/>
      <c r="AD1393" s="585"/>
      <c r="AE1393" s="586"/>
      <c r="AF1393" s="587"/>
      <c r="AG1393" s="588"/>
      <c r="AH1393" s="588"/>
      <c r="AI1393" s="588"/>
      <c r="AJ1393" s="589"/>
      <c r="AK1393" s="590"/>
      <c r="AL1393" s="591"/>
      <c r="AM1393" s="592"/>
      <c r="AN1393" s="593"/>
      <c r="AO1393" s="594"/>
      <c r="AP1393" s="595"/>
      <c r="AQ1393" s="595"/>
      <c r="AR1393" s="596"/>
    </row>
    <row r="1394" spans="24:44" s="581" customFormat="1" ht="15" customHeight="1" x14ac:dyDescent="0.35">
      <c r="X1394" s="582"/>
      <c r="Y1394" s="583"/>
      <c r="AD1394" s="585"/>
      <c r="AE1394" s="586"/>
      <c r="AF1394" s="587"/>
      <c r="AG1394" s="588"/>
      <c r="AH1394" s="588"/>
      <c r="AI1394" s="588"/>
      <c r="AJ1394" s="589"/>
      <c r="AK1394" s="590"/>
      <c r="AL1394" s="591"/>
      <c r="AM1394" s="592"/>
      <c r="AN1394" s="593"/>
      <c r="AO1394" s="594"/>
      <c r="AP1394" s="595"/>
      <c r="AQ1394" s="595"/>
      <c r="AR1394" s="596"/>
    </row>
    <row r="1395" spans="24:44" s="581" customFormat="1" ht="15" customHeight="1" x14ac:dyDescent="0.35">
      <c r="X1395" s="582"/>
      <c r="Y1395" s="583"/>
      <c r="AD1395" s="585"/>
      <c r="AE1395" s="586"/>
      <c r="AF1395" s="587"/>
      <c r="AG1395" s="588"/>
      <c r="AH1395" s="588"/>
      <c r="AI1395" s="588"/>
      <c r="AJ1395" s="589"/>
      <c r="AK1395" s="590"/>
      <c r="AL1395" s="591"/>
      <c r="AM1395" s="592"/>
      <c r="AN1395" s="593"/>
      <c r="AO1395" s="594"/>
      <c r="AP1395" s="595"/>
      <c r="AQ1395" s="595"/>
      <c r="AR1395" s="596"/>
    </row>
    <row r="1396" spans="24:44" s="581" customFormat="1" ht="15" customHeight="1" x14ac:dyDescent="0.35">
      <c r="X1396" s="582"/>
      <c r="Y1396" s="583"/>
      <c r="AD1396" s="585"/>
      <c r="AE1396" s="586"/>
      <c r="AF1396" s="587"/>
      <c r="AG1396" s="588"/>
      <c r="AH1396" s="588"/>
      <c r="AI1396" s="588"/>
      <c r="AJ1396" s="589"/>
      <c r="AK1396" s="590"/>
      <c r="AL1396" s="591"/>
      <c r="AM1396" s="592"/>
      <c r="AN1396" s="593"/>
      <c r="AO1396" s="594"/>
      <c r="AP1396" s="595"/>
      <c r="AQ1396" s="595"/>
      <c r="AR1396" s="596"/>
    </row>
    <row r="1397" spans="24:44" s="581" customFormat="1" ht="15" customHeight="1" x14ac:dyDescent="0.35">
      <c r="X1397" s="582"/>
      <c r="Y1397" s="583"/>
      <c r="AD1397" s="585"/>
      <c r="AE1397" s="586"/>
      <c r="AF1397" s="587"/>
      <c r="AG1397" s="588"/>
      <c r="AH1397" s="588"/>
      <c r="AI1397" s="588"/>
      <c r="AJ1397" s="589"/>
      <c r="AK1397" s="590"/>
      <c r="AL1397" s="591"/>
      <c r="AM1397" s="592"/>
      <c r="AN1397" s="593"/>
      <c r="AO1397" s="594"/>
      <c r="AP1397" s="595"/>
      <c r="AQ1397" s="595"/>
      <c r="AR1397" s="596"/>
    </row>
    <row r="1398" spans="24:44" s="581" customFormat="1" ht="15" customHeight="1" x14ac:dyDescent="0.35">
      <c r="X1398" s="582"/>
      <c r="Y1398" s="583"/>
      <c r="AD1398" s="585"/>
      <c r="AE1398" s="586"/>
      <c r="AF1398" s="587"/>
      <c r="AG1398" s="588"/>
      <c r="AH1398" s="588"/>
      <c r="AI1398" s="588"/>
      <c r="AJ1398" s="589"/>
      <c r="AK1398" s="590"/>
      <c r="AL1398" s="591"/>
      <c r="AM1398" s="592"/>
      <c r="AN1398" s="593"/>
      <c r="AO1398" s="594"/>
      <c r="AP1398" s="595"/>
      <c r="AQ1398" s="595"/>
      <c r="AR1398" s="596"/>
    </row>
    <row r="1399" spans="24:44" s="581" customFormat="1" ht="15" customHeight="1" x14ac:dyDescent="0.35">
      <c r="X1399" s="582"/>
      <c r="Y1399" s="583"/>
      <c r="AD1399" s="585"/>
      <c r="AE1399" s="586"/>
      <c r="AF1399" s="587"/>
      <c r="AG1399" s="588"/>
      <c r="AH1399" s="588"/>
      <c r="AI1399" s="588"/>
      <c r="AJ1399" s="589"/>
      <c r="AK1399" s="590"/>
      <c r="AL1399" s="591"/>
      <c r="AM1399" s="592"/>
      <c r="AN1399" s="593"/>
      <c r="AO1399" s="594"/>
      <c r="AP1399" s="595"/>
      <c r="AQ1399" s="595"/>
      <c r="AR1399" s="596"/>
    </row>
    <row r="1400" spans="24:44" s="581" customFormat="1" ht="15" customHeight="1" x14ac:dyDescent="0.35">
      <c r="X1400" s="582"/>
      <c r="Y1400" s="583"/>
      <c r="AD1400" s="585"/>
      <c r="AE1400" s="586"/>
      <c r="AF1400" s="587"/>
      <c r="AG1400" s="588"/>
      <c r="AH1400" s="588"/>
      <c r="AI1400" s="588"/>
      <c r="AJ1400" s="589"/>
      <c r="AK1400" s="590"/>
      <c r="AL1400" s="591"/>
      <c r="AM1400" s="592"/>
      <c r="AN1400" s="593"/>
      <c r="AO1400" s="594"/>
      <c r="AP1400" s="595"/>
      <c r="AQ1400" s="595"/>
      <c r="AR1400" s="596"/>
    </row>
    <row r="1401" spans="24:44" s="581" customFormat="1" ht="15" customHeight="1" x14ac:dyDescent="0.35">
      <c r="X1401" s="582"/>
      <c r="Y1401" s="583"/>
      <c r="AD1401" s="585"/>
      <c r="AE1401" s="586"/>
      <c r="AF1401" s="587"/>
      <c r="AG1401" s="588"/>
      <c r="AH1401" s="588"/>
      <c r="AI1401" s="588"/>
      <c r="AJ1401" s="589"/>
      <c r="AK1401" s="590"/>
      <c r="AL1401" s="591"/>
      <c r="AM1401" s="592"/>
      <c r="AN1401" s="593"/>
      <c r="AO1401" s="594"/>
      <c r="AP1401" s="595"/>
      <c r="AQ1401" s="595"/>
      <c r="AR1401" s="596"/>
    </row>
    <row r="1402" spans="24:44" s="581" customFormat="1" ht="15" customHeight="1" x14ac:dyDescent="0.35">
      <c r="X1402" s="582"/>
      <c r="Y1402" s="583"/>
      <c r="AD1402" s="585"/>
      <c r="AE1402" s="586"/>
      <c r="AF1402" s="587"/>
      <c r="AG1402" s="588"/>
      <c r="AH1402" s="588"/>
      <c r="AI1402" s="588"/>
      <c r="AJ1402" s="589"/>
      <c r="AK1402" s="590"/>
      <c r="AL1402" s="591"/>
      <c r="AM1402" s="592"/>
      <c r="AN1402" s="593"/>
      <c r="AO1402" s="594"/>
      <c r="AP1402" s="595"/>
      <c r="AQ1402" s="595"/>
      <c r="AR1402" s="596"/>
    </row>
    <row r="1403" spans="24:44" s="581" customFormat="1" ht="15" customHeight="1" x14ac:dyDescent="0.35">
      <c r="X1403" s="582"/>
      <c r="Y1403" s="583"/>
      <c r="AD1403" s="585"/>
      <c r="AE1403" s="586"/>
      <c r="AF1403" s="587"/>
      <c r="AG1403" s="588"/>
      <c r="AH1403" s="588"/>
      <c r="AI1403" s="588"/>
      <c r="AJ1403" s="589"/>
      <c r="AK1403" s="590"/>
      <c r="AL1403" s="591"/>
      <c r="AM1403" s="592"/>
      <c r="AN1403" s="593"/>
      <c r="AO1403" s="594"/>
      <c r="AP1403" s="595"/>
      <c r="AQ1403" s="595"/>
      <c r="AR1403" s="596"/>
    </row>
    <row r="1404" spans="24:44" s="581" customFormat="1" ht="15" customHeight="1" x14ac:dyDescent="0.35">
      <c r="X1404" s="582"/>
      <c r="Y1404" s="583"/>
      <c r="AD1404" s="585"/>
      <c r="AE1404" s="586"/>
      <c r="AF1404" s="587"/>
      <c r="AG1404" s="588"/>
      <c r="AH1404" s="588"/>
      <c r="AI1404" s="588"/>
      <c r="AJ1404" s="589"/>
      <c r="AK1404" s="590"/>
      <c r="AL1404" s="591"/>
      <c r="AM1404" s="592"/>
      <c r="AN1404" s="593"/>
      <c r="AO1404" s="594"/>
      <c r="AP1404" s="595"/>
      <c r="AQ1404" s="595"/>
      <c r="AR1404" s="596"/>
    </row>
    <row r="1405" spans="24:44" s="581" customFormat="1" ht="15" customHeight="1" x14ac:dyDescent="0.35">
      <c r="X1405" s="582"/>
      <c r="Y1405" s="583"/>
      <c r="AD1405" s="585"/>
      <c r="AE1405" s="586"/>
      <c r="AF1405" s="587"/>
      <c r="AG1405" s="588"/>
      <c r="AH1405" s="588"/>
      <c r="AI1405" s="588"/>
      <c r="AJ1405" s="589"/>
      <c r="AK1405" s="590"/>
      <c r="AL1405" s="591"/>
      <c r="AM1405" s="592"/>
      <c r="AN1405" s="593"/>
      <c r="AO1405" s="594"/>
      <c r="AP1405" s="595"/>
      <c r="AQ1405" s="595"/>
      <c r="AR1405" s="596"/>
    </row>
    <row r="1406" spans="24:44" s="581" customFormat="1" ht="15" customHeight="1" x14ac:dyDescent="0.35">
      <c r="X1406" s="582"/>
      <c r="Y1406" s="583"/>
      <c r="AD1406" s="585"/>
      <c r="AE1406" s="586"/>
      <c r="AF1406" s="587"/>
      <c r="AG1406" s="588"/>
      <c r="AH1406" s="588"/>
      <c r="AI1406" s="588"/>
      <c r="AJ1406" s="589"/>
      <c r="AK1406" s="590"/>
      <c r="AL1406" s="591"/>
      <c r="AM1406" s="592"/>
      <c r="AN1406" s="593"/>
      <c r="AO1406" s="594"/>
      <c r="AP1406" s="595"/>
      <c r="AQ1406" s="595"/>
      <c r="AR1406" s="596"/>
    </row>
    <row r="1407" spans="24:44" s="581" customFormat="1" ht="15" customHeight="1" x14ac:dyDescent="0.35">
      <c r="X1407" s="582"/>
      <c r="Y1407" s="583"/>
      <c r="AD1407" s="585"/>
      <c r="AE1407" s="586"/>
      <c r="AF1407" s="587"/>
      <c r="AG1407" s="588"/>
      <c r="AH1407" s="588"/>
      <c r="AI1407" s="588"/>
      <c r="AJ1407" s="589"/>
      <c r="AK1407" s="590"/>
      <c r="AL1407" s="591"/>
      <c r="AM1407" s="592"/>
      <c r="AN1407" s="593"/>
      <c r="AO1407" s="594"/>
      <c r="AP1407" s="595"/>
      <c r="AQ1407" s="595"/>
      <c r="AR1407" s="596"/>
    </row>
    <row r="1408" spans="24:44" s="581" customFormat="1" ht="15" customHeight="1" x14ac:dyDescent="0.35">
      <c r="X1408" s="582"/>
      <c r="Y1408" s="583"/>
      <c r="AD1408" s="585"/>
      <c r="AE1408" s="586"/>
      <c r="AF1408" s="587"/>
      <c r="AG1408" s="588"/>
      <c r="AH1408" s="588"/>
      <c r="AI1408" s="588"/>
      <c r="AJ1408" s="589"/>
      <c r="AK1408" s="590"/>
      <c r="AL1408" s="591"/>
      <c r="AM1408" s="592"/>
      <c r="AN1408" s="593"/>
      <c r="AO1408" s="594"/>
      <c r="AP1408" s="595"/>
      <c r="AQ1408" s="595"/>
      <c r="AR1408" s="596"/>
    </row>
    <row r="1409" spans="24:44" s="581" customFormat="1" ht="15" customHeight="1" x14ac:dyDescent="0.35">
      <c r="X1409" s="582"/>
      <c r="Y1409" s="583"/>
      <c r="AD1409" s="585"/>
      <c r="AE1409" s="586"/>
      <c r="AF1409" s="587"/>
      <c r="AG1409" s="588"/>
      <c r="AH1409" s="588"/>
      <c r="AI1409" s="588"/>
      <c r="AJ1409" s="589"/>
      <c r="AK1409" s="590"/>
      <c r="AL1409" s="591"/>
      <c r="AM1409" s="592"/>
      <c r="AN1409" s="593"/>
      <c r="AO1409" s="594"/>
      <c r="AP1409" s="595"/>
      <c r="AQ1409" s="595"/>
      <c r="AR1409" s="596"/>
    </row>
    <row r="1410" spans="24:44" s="581" customFormat="1" ht="15" customHeight="1" x14ac:dyDescent="0.35">
      <c r="X1410" s="582"/>
      <c r="Y1410" s="583"/>
      <c r="AD1410" s="585"/>
      <c r="AE1410" s="586"/>
      <c r="AF1410" s="587"/>
      <c r="AG1410" s="588"/>
      <c r="AH1410" s="588"/>
      <c r="AI1410" s="588"/>
      <c r="AJ1410" s="589"/>
      <c r="AK1410" s="590"/>
      <c r="AL1410" s="591"/>
      <c r="AM1410" s="592"/>
      <c r="AN1410" s="593"/>
      <c r="AO1410" s="594"/>
      <c r="AP1410" s="595"/>
      <c r="AQ1410" s="595"/>
      <c r="AR1410" s="596"/>
    </row>
    <row r="1411" spans="24:44" s="581" customFormat="1" ht="15" customHeight="1" x14ac:dyDescent="0.35">
      <c r="X1411" s="582"/>
      <c r="Y1411" s="583"/>
      <c r="AD1411" s="585"/>
      <c r="AE1411" s="586"/>
      <c r="AF1411" s="587"/>
      <c r="AG1411" s="588"/>
      <c r="AH1411" s="588"/>
      <c r="AI1411" s="588"/>
      <c r="AJ1411" s="589"/>
      <c r="AK1411" s="590"/>
      <c r="AL1411" s="591"/>
      <c r="AM1411" s="592"/>
      <c r="AN1411" s="593"/>
      <c r="AO1411" s="594"/>
      <c r="AP1411" s="595"/>
      <c r="AQ1411" s="595"/>
      <c r="AR1411" s="596"/>
    </row>
    <row r="1412" spans="24:44" s="581" customFormat="1" ht="15" customHeight="1" x14ac:dyDescent="0.35">
      <c r="X1412" s="582"/>
      <c r="Y1412" s="583"/>
      <c r="AD1412" s="585"/>
      <c r="AE1412" s="586"/>
      <c r="AF1412" s="587"/>
      <c r="AG1412" s="588"/>
      <c r="AH1412" s="588"/>
      <c r="AI1412" s="588"/>
      <c r="AJ1412" s="589"/>
      <c r="AK1412" s="590"/>
      <c r="AL1412" s="591"/>
      <c r="AM1412" s="592"/>
      <c r="AN1412" s="593"/>
      <c r="AO1412" s="594"/>
      <c r="AP1412" s="595"/>
      <c r="AQ1412" s="595"/>
      <c r="AR1412" s="596"/>
    </row>
    <row r="1413" spans="24:44" s="581" customFormat="1" ht="15" customHeight="1" x14ac:dyDescent="0.35">
      <c r="X1413" s="582"/>
      <c r="Y1413" s="583"/>
      <c r="AD1413" s="585"/>
      <c r="AE1413" s="586"/>
      <c r="AF1413" s="587"/>
      <c r="AG1413" s="588"/>
      <c r="AH1413" s="588"/>
      <c r="AI1413" s="588"/>
      <c r="AJ1413" s="589"/>
      <c r="AK1413" s="590"/>
      <c r="AL1413" s="591"/>
      <c r="AM1413" s="592"/>
      <c r="AN1413" s="593"/>
      <c r="AO1413" s="594"/>
      <c r="AP1413" s="595"/>
      <c r="AQ1413" s="595"/>
      <c r="AR1413" s="596"/>
    </row>
    <row r="1414" spans="24:44" s="581" customFormat="1" ht="15" customHeight="1" x14ac:dyDescent="0.35">
      <c r="X1414" s="582"/>
      <c r="Y1414" s="583"/>
      <c r="AD1414" s="585"/>
      <c r="AE1414" s="586"/>
      <c r="AF1414" s="587"/>
      <c r="AG1414" s="588"/>
      <c r="AH1414" s="588"/>
      <c r="AI1414" s="588"/>
      <c r="AJ1414" s="589"/>
      <c r="AK1414" s="590"/>
      <c r="AL1414" s="591"/>
      <c r="AM1414" s="592"/>
      <c r="AN1414" s="593"/>
      <c r="AO1414" s="594"/>
      <c r="AP1414" s="595"/>
      <c r="AQ1414" s="595"/>
      <c r="AR1414" s="596"/>
    </row>
    <row r="1415" spans="24:44" s="581" customFormat="1" ht="15" customHeight="1" x14ac:dyDescent="0.35">
      <c r="X1415" s="582"/>
      <c r="Y1415" s="583"/>
      <c r="AD1415" s="585"/>
      <c r="AE1415" s="586"/>
      <c r="AF1415" s="587"/>
      <c r="AG1415" s="588"/>
      <c r="AH1415" s="588"/>
      <c r="AI1415" s="588"/>
      <c r="AJ1415" s="589"/>
      <c r="AK1415" s="590"/>
      <c r="AL1415" s="591"/>
      <c r="AM1415" s="592"/>
      <c r="AN1415" s="593"/>
      <c r="AO1415" s="594"/>
      <c r="AP1415" s="595"/>
      <c r="AQ1415" s="595"/>
      <c r="AR1415" s="596"/>
    </row>
    <row r="1416" spans="24:44" s="581" customFormat="1" ht="15" customHeight="1" x14ac:dyDescent="0.35">
      <c r="X1416" s="582"/>
      <c r="Y1416" s="583"/>
      <c r="AD1416" s="585"/>
      <c r="AE1416" s="586"/>
      <c r="AF1416" s="587"/>
      <c r="AG1416" s="588"/>
      <c r="AH1416" s="588"/>
      <c r="AI1416" s="588"/>
      <c r="AJ1416" s="589"/>
      <c r="AK1416" s="590"/>
      <c r="AL1416" s="591"/>
      <c r="AM1416" s="592"/>
      <c r="AN1416" s="593"/>
      <c r="AO1416" s="594"/>
      <c r="AP1416" s="595"/>
      <c r="AQ1416" s="595"/>
      <c r="AR1416" s="596"/>
    </row>
    <row r="1417" spans="24:44" s="581" customFormat="1" ht="15" customHeight="1" x14ac:dyDescent="0.35">
      <c r="X1417" s="582"/>
      <c r="Y1417" s="583"/>
      <c r="AD1417" s="585"/>
      <c r="AE1417" s="586"/>
      <c r="AF1417" s="587"/>
      <c r="AG1417" s="588"/>
      <c r="AH1417" s="588"/>
      <c r="AI1417" s="588"/>
      <c r="AJ1417" s="589"/>
      <c r="AK1417" s="590"/>
      <c r="AL1417" s="591"/>
      <c r="AM1417" s="592"/>
      <c r="AN1417" s="593"/>
      <c r="AO1417" s="594"/>
      <c r="AP1417" s="595"/>
      <c r="AQ1417" s="595"/>
      <c r="AR1417" s="596"/>
    </row>
    <row r="1418" spans="24:44" s="581" customFormat="1" ht="15" customHeight="1" x14ac:dyDescent="0.35">
      <c r="X1418" s="582"/>
      <c r="Y1418" s="583"/>
      <c r="AD1418" s="585"/>
      <c r="AE1418" s="586"/>
      <c r="AF1418" s="587"/>
      <c r="AG1418" s="588"/>
      <c r="AH1418" s="588"/>
      <c r="AI1418" s="588"/>
      <c r="AJ1418" s="589"/>
      <c r="AK1418" s="590"/>
      <c r="AL1418" s="591"/>
      <c r="AM1418" s="592"/>
      <c r="AN1418" s="593"/>
      <c r="AO1418" s="594"/>
      <c r="AP1418" s="595"/>
      <c r="AQ1418" s="595"/>
      <c r="AR1418" s="596"/>
    </row>
    <row r="1419" spans="24:44" s="581" customFormat="1" ht="15" customHeight="1" x14ac:dyDescent="0.35">
      <c r="X1419" s="582"/>
      <c r="Y1419" s="583"/>
      <c r="AD1419" s="585"/>
      <c r="AE1419" s="586"/>
      <c r="AF1419" s="587"/>
      <c r="AG1419" s="588"/>
      <c r="AH1419" s="588"/>
      <c r="AI1419" s="588"/>
      <c r="AJ1419" s="589"/>
      <c r="AK1419" s="590"/>
      <c r="AL1419" s="591"/>
      <c r="AM1419" s="592"/>
      <c r="AN1419" s="593"/>
      <c r="AO1419" s="594"/>
      <c r="AP1419" s="595"/>
      <c r="AQ1419" s="595"/>
      <c r="AR1419" s="596"/>
    </row>
    <row r="1420" spans="24:44" s="581" customFormat="1" ht="15" customHeight="1" x14ac:dyDescent="0.35">
      <c r="X1420" s="582"/>
      <c r="Y1420" s="583"/>
      <c r="AD1420" s="585"/>
      <c r="AE1420" s="586"/>
      <c r="AF1420" s="587"/>
      <c r="AG1420" s="588"/>
      <c r="AH1420" s="588"/>
      <c r="AI1420" s="588"/>
      <c r="AJ1420" s="589"/>
      <c r="AK1420" s="590"/>
      <c r="AL1420" s="591"/>
      <c r="AM1420" s="592"/>
      <c r="AN1420" s="593"/>
      <c r="AO1420" s="594"/>
      <c r="AP1420" s="595"/>
      <c r="AQ1420" s="595"/>
      <c r="AR1420" s="596"/>
    </row>
    <row r="1421" spans="24:44" s="581" customFormat="1" ht="15" customHeight="1" x14ac:dyDescent="0.35">
      <c r="X1421" s="582"/>
      <c r="Y1421" s="583"/>
      <c r="AD1421" s="585"/>
      <c r="AE1421" s="586"/>
      <c r="AF1421" s="587"/>
      <c r="AG1421" s="588"/>
      <c r="AH1421" s="588"/>
      <c r="AI1421" s="588"/>
      <c r="AJ1421" s="589"/>
      <c r="AK1421" s="590"/>
      <c r="AL1421" s="591"/>
      <c r="AM1421" s="592"/>
      <c r="AN1421" s="593"/>
      <c r="AO1421" s="594"/>
      <c r="AP1421" s="595"/>
      <c r="AQ1421" s="595"/>
      <c r="AR1421" s="596"/>
    </row>
    <row r="1422" spans="24:44" s="581" customFormat="1" ht="15" customHeight="1" x14ac:dyDescent="0.35">
      <c r="X1422" s="582"/>
      <c r="Y1422" s="583"/>
      <c r="AD1422" s="585"/>
      <c r="AE1422" s="586"/>
      <c r="AF1422" s="587"/>
      <c r="AG1422" s="588"/>
      <c r="AH1422" s="588"/>
      <c r="AI1422" s="588"/>
      <c r="AJ1422" s="589"/>
      <c r="AK1422" s="590"/>
      <c r="AL1422" s="591"/>
      <c r="AM1422" s="592"/>
      <c r="AN1422" s="593"/>
      <c r="AO1422" s="594"/>
      <c r="AP1422" s="595"/>
      <c r="AQ1422" s="595"/>
      <c r="AR1422" s="596"/>
    </row>
    <row r="1423" spans="24:44" s="581" customFormat="1" ht="15" customHeight="1" x14ac:dyDescent="0.35">
      <c r="X1423" s="582"/>
      <c r="Y1423" s="583"/>
      <c r="AD1423" s="585"/>
      <c r="AE1423" s="586"/>
      <c r="AF1423" s="587"/>
      <c r="AG1423" s="588"/>
      <c r="AH1423" s="588"/>
      <c r="AI1423" s="588"/>
      <c r="AJ1423" s="589"/>
      <c r="AK1423" s="590"/>
      <c r="AL1423" s="591"/>
      <c r="AM1423" s="592"/>
      <c r="AN1423" s="593"/>
      <c r="AO1423" s="594"/>
      <c r="AP1423" s="595"/>
      <c r="AQ1423" s="595"/>
      <c r="AR1423" s="596"/>
    </row>
    <row r="1424" spans="24:44" s="581" customFormat="1" ht="15" customHeight="1" x14ac:dyDescent="0.35">
      <c r="X1424" s="582"/>
      <c r="Y1424" s="583"/>
      <c r="AD1424" s="585"/>
      <c r="AE1424" s="586"/>
      <c r="AF1424" s="587"/>
      <c r="AG1424" s="588"/>
      <c r="AH1424" s="588"/>
      <c r="AI1424" s="588"/>
      <c r="AJ1424" s="589"/>
      <c r="AK1424" s="590"/>
      <c r="AL1424" s="591"/>
      <c r="AM1424" s="592"/>
      <c r="AN1424" s="593"/>
      <c r="AO1424" s="594"/>
      <c r="AP1424" s="595"/>
      <c r="AQ1424" s="595"/>
      <c r="AR1424" s="596"/>
    </row>
    <row r="1425" spans="24:44" s="581" customFormat="1" ht="15" customHeight="1" x14ac:dyDescent="0.35">
      <c r="X1425" s="582"/>
      <c r="Y1425" s="583"/>
      <c r="AD1425" s="585"/>
      <c r="AE1425" s="586"/>
      <c r="AF1425" s="587"/>
      <c r="AG1425" s="588"/>
      <c r="AH1425" s="588"/>
      <c r="AI1425" s="588"/>
      <c r="AJ1425" s="589"/>
      <c r="AK1425" s="590"/>
      <c r="AL1425" s="591"/>
      <c r="AM1425" s="592"/>
      <c r="AN1425" s="593"/>
      <c r="AO1425" s="594"/>
      <c r="AP1425" s="595"/>
      <c r="AQ1425" s="595"/>
      <c r="AR1425" s="596"/>
    </row>
    <row r="1426" spans="24:44" s="581" customFormat="1" ht="15" customHeight="1" x14ac:dyDescent="0.35">
      <c r="X1426" s="582"/>
      <c r="Y1426" s="583"/>
      <c r="AD1426" s="585"/>
      <c r="AE1426" s="586"/>
      <c r="AF1426" s="587"/>
      <c r="AG1426" s="588"/>
      <c r="AH1426" s="588"/>
      <c r="AI1426" s="588"/>
      <c r="AJ1426" s="589"/>
      <c r="AK1426" s="590"/>
      <c r="AL1426" s="591"/>
      <c r="AM1426" s="592"/>
      <c r="AN1426" s="593"/>
      <c r="AO1426" s="594"/>
      <c r="AP1426" s="595"/>
      <c r="AQ1426" s="595"/>
      <c r="AR1426" s="596"/>
    </row>
    <row r="1427" spans="24:44" s="581" customFormat="1" ht="15" customHeight="1" x14ac:dyDescent="0.35">
      <c r="X1427" s="582"/>
      <c r="Y1427" s="583"/>
      <c r="AD1427" s="585"/>
      <c r="AE1427" s="586"/>
      <c r="AF1427" s="587"/>
      <c r="AG1427" s="588"/>
      <c r="AH1427" s="588"/>
      <c r="AI1427" s="588"/>
      <c r="AJ1427" s="589"/>
      <c r="AK1427" s="590"/>
      <c r="AL1427" s="591"/>
      <c r="AM1427" s="592"/>
      <c r="AN1427" s="593"/>
      <c r="AO1427" s="594"/>
      <c r="AP1427" s="595"/>
      <c r="AQ1427" s="595"/>
      <c r="AR1427" s="596"/>
    </row>
    <row r="1428" spans="24:44" s="581" customFormat="1" ht="15" customHeight="1" x14ac:dyDescent="0.35">
      <c r="X1428" s="582"/>
      <c r="Y1428" s="583"/>
      <c r="AD1428" s="585"/>
      <c r="AE1428" s="586"/>
      <c r="AF1428" s="587"/>
      <c r="AG1428" s="588"/>
      <c r="AH1428" s="588"/>
      <c r="AI1428" s="588"/>
      <c r="AJ1428" s="589"/>
      <c r="AK1428" s="590"/>
      <c r="AL1428" s="591"/>
      <c r="AM1428" s="592"/>
      <c r="AN1428" s="593"/>
      <c r="AO1428" s="594"/>
      <c r="AP1428" s="595"/>
      <c r="AQ1428" s="595"/>
      <c r="AR1428" s="596"/>
    </row>
    <row r="1429" spans="24:44" s="581" customFormat="1" ht="15" customHeight="1" x14ac:dyDescent="0.35">
      <c r="X1429" s="582"/>
      <c r="Y1429" s="583"/>
      <c r="AD1429" s="585"/>
      <c r="AE1429" s="586"/>
      <c r="AF1429" s="587"/>
      <c r="AG1429" s="588"/>
      <c r="AH1429" s="588"/>
      <c r="AI1429" s="588"/>
      <c r="AJ1429" s="589"/>
      <c r="AK1429" s="590"/>
      <c r="AL1429" s="591"/>
      <c r="AM1429" s="592"/>
      <c r="AN1429" s="593"/>
      <c r="AO1429" s="594"/>
      <c r="AP1429" s="595"/>
      <c r="AQ1429" s="595"/>
      <c r="AR1429" s="596"/>
    </row>
    <row r="1430" spans="24:44" s="581" customFormat="1" ht="15" customHeight="1" x14ac:dyDescent="0.35">
      <c r="X1430" s="582"/>
      <c r="Y1430" s="583"/>
      <c r="AD1430" s="585"/>
      <c r="AE1430" s="586"/>
      <c r="AF1430" s="587"/>
      <c r="AG1430" s="588"/>
      <c r="AH1430" s="588"/>
      <c r="AI1430" s="588"/>
      <c r="AJ1430" s="589"/>
      <c r="AK1430" s="590"/>
      <c r="AL1430" s="591"/>
      <c r="AM1430" s="592"/>
      <c r="AN1430" s="593"/>
      <c r="AO1430" s="594"/>
      <c r="AP1430" s="595"/>
      <c r="AQ1430" s="595"/>
      <c r="AR1430" s="596"/>
    </row>
    <row r="1431" spans="24:44" s="581" customFormat="1" ht="15" customHeight="1" x14ac:dyDescent="0.35">
      <c r="X1431" s="582"/>
      <c r="Y1431" s="583"/>
      <c r="AD1431" s="585"/>
      <c r="AE1431" s="586"/>
      <c r="AF1431" s="587"/>
      <c r="AG1431" s="588"/>
      <c r="AH1431" s="588"/>
      <c r="AI1431" s="588"/>
      <c r="AJ1431" s="589"/>
      <c r="AK1431" s="590"/>
      <c r="AL1431" s="591"/>
      <c r="AM1431" s="592"/>
      <c r="AN1431" s="593"/>
      <c r="AO1431" s="594"/>
      <c r="AP1431" s="595"/>
      <c r="AQ1431" s="595"/>
      <c r="AR1431" s="596"/>
    </row>
    <row r="1432" spans="24:44" s="581" customFormat="1" ht="15" customHeight="1" x14ac:dyDescent="0.35">
      <c r="X1432" s="582"/>
      <c r="Y1432" s="583"/>
      <c r="AD1432" s="585"/>
      <c r="AE1432" s="586"/>
      <c r="AF1432" s="587"/>
      <c r="AG1432" s="588"/>
      <c r="AH1432" s="588"/>
      <c r="AI1432" s="588"/>
      <c r="AJ1432" s="589"/>
      <c r="AK1432" s="590"/>
      <c r="AL1432" s="591"/>
      <c r="AM1432" s="592"/>
      <c r="AN1432" s="593"/>
      <c r="AO1432" s="594"/>
      <c r="AP1432" s="595"/>
      <c r="AQ1432" s="595"/>
      <c r="AR1432" s="596"/>
    </row>
    <row r="1433" spans="24:44" s="581" customFormat="1" ht="15" customHeight="1" x14ac:dyDescent="0.35">
      <c r="X1433" s="582"/>
      <c r="Y1433" s="583"/>
      <c r="AD1433" s="585"/>
      <c r="AE1433" s="586"/>
      <c r="AF1433" s="587"/>
      <c r="AG1433" s="588"/>
      <c r="AH1433" s="588"/>
      <c r="AI1433" s="588"/>
      <c r="AJ1433" s="589"/>
      <c r="AK1433" s="590"/>
      <c r="AL1433" s="591"/>
      <c r="AM1433" s="592"/>
      <c r="AN1433" s="593"/>
      <c r="AO1433" s="594"/>
      <c r="AP1433" s="595"/>
      <c r="AQ1433" s="595"/>
      <c r="AR1433" s="596"/>
    </row>
    <row r="1434" spans="24:44" s="581" customFormat="1" ht="15" customHeight="1" x14ac:dyDescent="0.35">
      <c r="X1434" s="582"/>
      <c r="Y1434" s="583"/>
      <c r="AD1434" s="585"/>
      <c r="AE1434" s="586"/>
      <c r="AF1434" s="587"/>
      <c r="AG1434" s="588"/>
      <c r="AH1434" s="588"/>
      <c r="AI1434" s="588"/>
      <c r="AJ1434" s="589"/>
      <c r="AK1434" s="590"/>
      <c r="AL1434" s="591"/>
      <c r="AM1434" s="592"/>
      <c r="AN1434" s="593"/>
      <c r="AO1434" s="594"/>
      <c r="AP1434" s="595"/>
      <c r="AQ1434" s="595"/>
      <c r="AR1434" s="596"/>
    </row>
    <row r="1435" spans="24:44" s="581" customFormat="1" ht="15" customHeight="1" x14ac:dyDescent="0.35">
      <c r="X1435" s="582"/>
      <c r="Y1435" s="583"/>
      <c r="AD1435" s="585"/>
      <c r="AE1435" s="586"/>
      <c r="AF1435" s="587"/>
      <c r="AG1435" s="588"/>
      <c r="AH1435" s="588"/>
      <c r="AI1435" s="588"/>
      <c r="AJ1435" s="589"/>
      <c r="AK1435" s="590"/>
      <c r="AL1435" s="591"/>
      <c r="AM1435" s="592"/>
      <c r="AN1435" s="593"/>
      <c r="AO1435" s="594"/>
      <c r="AP1435" s="595"/>
      <c r="AQ1435" s="595"/>
      <c r="AR1435" s="596"/>
    </row>
    <row r="1436" spans="24:44" s="581" customFormat="1" ht="15" customHeight="1" x14ac:dyDescent="0.35">
      <c r="X1436" s="582"/>
      <c r="Y1436" s="583"/>
      <c r="AD1436" s="585"/>
      <c r="AE1436" s="586"/>
      <c r="AF1436" s="587"/>
      <c r="AG1436" s="588"/>
      <c r="AH1436" s="588"/>
      <c r="AI1436" s="588"/>
      <c r="AJ1436" s="589"/>
      <c r="AK1436" s="590"/>
      <c r="AL1436" s="591"/>
      <c r="AM1436" s="592"/>
      <c r="AN1436" s="593"/>
      <c r="AO1436" s="594"/>
      <c r="AP1436" s="595"/>
      <c r="AQ1436" s="595"/>
      <c r="AR1436" s="596"/>
    </row>
    <row r="1437" spans="24:44" s="581" customFormat="1" ht="15" customHeight="1" x14ac:dyDescent="0.35">
      <c r="X1437" s="582"/>
      <c r="Y1437" s="583"/>
      <c r="AD1437" s="585"/>
      <c r="AE1437" s="586"/>
      <c r="AF1437" s="587"/>
      <c r="AG1437" s="588"/>
      <c r="AH1437" s="588"/>
      <c r="AI1437" s="588"/>
      <c r="AJ1437" s="589"/>
      <c r="AK1437" s="590"/>
      <c r="AL1437" s="591"/>
      <c r="AM1437" s="592"/>
      <c r="AN1437" s="593"/>
      <c r="AO1437" s="594"/>
      <c r="AP1437" s="595"/>
      <c r="AQ1437" s="595"/>
      <c r="AR1437" s="596"/>
    </row>
    <row r="1438" spans="24:44" s="581" customFormat="1" ht="15" customHeight="1" x14ac:dyDescent="0.35">
      <c r="X1438" s="582"/>
      <c r="Y1438" s="583"/>
      <c r="AD1438" s="585"/>
      <c r="AE1438" s="586"/>
      <c r="AF1438" s="587"/>
      <c r="AG1438" s="588"/>
      <c r="AH1438" s="588"/>
      <c r="AI1438" s="588"/>
      <c r="AJ1438" s="589"/>
      <c r="AK1438" s="590"/>
      <c r="AL1438" s="591"/>
      <c r="AM1438" s="592"/>
      <c r="AN1438" s="593"/>
      <c r="AO1438" s="594"/>
      <c r="AP1438" s="595"/>
      <c r="AQ1438" s="595"/>
      <c r="AR1438" s="596"/>
    </row>
    <row r="1439" spans="24:44" s="581" customFormat="1" ht="15" customHeight="1" x14ac:dyDescent="0.35">
      <c r="X1439" s="582"/>
      <c r="Y1439" s="583"/>
      <c r="AD1439" s="585"/>
      <c r="AE1439" s="586"/>
      <c r="AF1439" s="587"/>
      <c r="AG1439" s="588"/>
      <c r="AH1439" s="588"/>
      <c r="AI1439" s="588"/>
      <c r="AJ1439" s="589"/>
      <c r="AK1439" s="590"/>
      <c r="AL1439" s="591"/>
      <c r="AM1439" s="592"/>
      <c r="AN1439" s="593"/>
      <c r="AO1439" s="594"/>
      <c r="AP1439" s="595"/>
      <c r="AQ1439" s="595"/>
      <c r="AR1439" s="596"/>
    </row>
    <row r="1440" spans="24:44" s="581" customFormat="1" ht="15" customHeight="1" x14ac:dyDescent="0.35">
      <c r="X1440" s="582"/>
      <c r="Y1440" s="583"/>
      <c r="AD1440" s="585"/>
      <c r="AE1440" s="586"/>
      <c r="AF1440" s="587"/>
      <c r="AG1440" s="588"/>
      <c r="AH1440" s="588"/>
      <c r="AI1440" s="588"/>
      <c r="AJ1440" s="589"/>
      <c r="AK1440" s="590"/>
      <c r="AL1440" s="591"/>
      <c r="AM1440" s="592"/>
      <c r="AN1440" s="593"/>
      <c r="AO1440" s="594"/>
      <c r="AP1440" s="595"/>
      <c r="AQ1440" s="595"/>
      <c r="AR1440" s="596"/>
    </row>
    <row r="1441" spans="24:44" s="581" customFormat="1" ht="15" customHeight="1" x14ac:dyDescent="0.35">
      <c r="X1441" s="582"/>
      <c r="Y1441" s="583"/>
      <c r="AD1441" s="585"/>
      <c r="AE1441" s="586"/>
      <c r="AF1441" s="587"/>
      <c r="AG1441" s="588"/>
      <c r="AH1441" s="588"/>
      <c r="AI1441" s="588"/>
      <c r="AJ1441" s="589"/>
      <c r="AK1441" s="590"/>
      <c r="AL1441" s="591"/>
      <c r="AM1441" s="592"/>
      <c r="AN1441" s="593"/>
      <c r="AO1441" s="594"/>
      <c r="AP1441" s="595"/>
      <c r="AQ1441" s="595"/>
      <c r="AR1441" s="596"/>
    </row>
    <row r="1442" spans="24:44" s="581" customFormat="1" ht="15" customHeight="1" x14ac:dyDescent="0.35">
      <c r="X1442" s="582"/>
      <c r="Y1442" s="583"/>
      <c r="AD1442" s="585"/>
      <c r="AE1442" s="586"/>
      <c r="AF1442" s="587"/>
      <c r="AG1442" s="588"/>
      <c r="AH1442" s="588"/>
      <c r="AI1442" s="588"/>
      <c r="AJ1442" s="589"/>
      <c r="AK1442" s="590"/>
      <c r="AL1442" s="591"/>
      <c r="AM1442" s="592"/>
      <c r="AN1442" s="593"/>
      <c r="AO1442" s="594"/>
      <c r="AP1442" s="595"/>
      <c r="AQ1442" s="595"/>
      <c r="AR1442" s="596"/>
    </row>
    <row r="1443" spans="24:44" s="581" customFormat="1" ht="15" customHeight="1" x14ac:dyDescent="0.35">
      <c r="X1443" s="582"/>
      <c r="Y1443" s="583"/>
      <c r="AD1443" s="585"/>
      <c r="AE1443" s="586"/>
      <c r="AF1443" s="587"/>
      <c r="AG1443" s="588"/>
      <c r="AH1443" s="588"/>
      <c r="AI1443" s="588"/>
      <c r="AJ1443" s="589"/>
      <c r="AK1443" s="590"/>
      <c r="AL1443" s="591"/>
      <c r="AM1443" s="592"/>
      <c r="AN1443" s="593"/>
      <c r="AO1443" s="594"/>
      <c r="AP1443" s="595"/>
      <c r="AQ1443" s="595"/>
      <c r="AR1443" s="596"/>
    </row>
    <row r="1444" spans="24:44" s="581" customFormat="1" ht="15" customHeight="1" x14ac:dyDescent="0.35">
      <c r="X1444" s="582"/>
      <c r="Y1444" s="583"/>
      <c r="AD1444" s="585"/>
      <c r="AE1444" s="586"/>
      <c r="AF1444" s="587"/>
      <c r="AG1444" s="588"/>
      <c r="AH1444" s="588"/>
      <c r="AI1444" s="588"/>
      <c r="AJ1444" s="589"/>
      <c r="AK1444" s="590"/>
      <c r="AL1444" s="591"/>
      <c r="AM1444" s="592"/>
      <c r="AN1444" s="593"/>
      <c r="AO1444" s="594"/>
      <c r="AP1444" s="595"/>
      <c r="AQ1444" s="595"/>
      <c r="AR1444" s="596"/>
    </row>
    <row r="1445" spans="24:44" s="581" customFormat="1" ht="15" customHeight="1" x14ac:dyDescent="0.35">
      <c r="X1445" s="582"/>
      <c r="Y1445" s="583"/>
      <c r="AD1445" s="585"/>
      <c r="AE1445" s="586"/>
      <c r="AF1445" s="587"/>
      <c r="AG1445" s="588"/>
      <c r="AH1445" s="588"/>
      <c r="AI1445" s="588"/>
      <c r="AJ1445" s="589"/>
      <c r="AK1445" s="590"/>
      <c r="AL1445" s="591"/>
      <c r="AM1445" s="592"/>
      <c r="AN1445" s="593"/>
      <c r="AO1445" s="594"/>
      <c r="AP1445" s="595"/>
      <c r="AQ1445" s="595"/>
      <c r="AR1445" s="596"/>
    </row>
    <row r="1446" spans="24:44" s="581" customFormat="1" ht="15" customHeight="1" x14ac:dyDescent="0.35">
      <c r="X1446" s="582"/>
      <c r="Y1446" s="583"/>
      <c r="AD1446" s="585"/>
      <c r="AE1446" s="586"/>
      <c r="AF1446" s="587"/>
      <c r="AG1446" s="588"/>
      <c r="AH1446" s="588"/>
      <c r="AI1446" s="588"/>
      <c r="AJ1446" s="589"/>
      <c r="AK1446" s="590"/>
      <c r="AL1446" s="591"/>
      <c r="AM1446" s="592"/>
      <c r="AN1446" s="593"/>
      <c r="AO1446" s="594"/>
      <c r="AP1446" s="595"/>
      <c r="AQ1446" s="595"/>
      <c r="AR1446" s="596"/>
    </row>
    <row r="1447" spans="24:44" s="581" customFormat="1" ht="15" customHeight="1" x14ac:dyDescent="0.35">
      <c r="X1447" s="582"/>
      <c r="Y1447" s="583"/>
      <c r="AD1447" s="585"/>
      <c r="AE1447" s="586"/>
      <c r="AF1447" s="587"/>
      <c r="AG1447" s="588"/>
      <c r="AH1447" s="588"/>
      <c r="AI1447" s="588"/>
      <c r="AJ1447" s="589"/>
      <c r="AK1447" s="590"/>
      <c r="AL1447" s="591"/>
      <c r="AM1447" s="592"/>
      <c r="AN1447" s="593"/>
      <c r="AO1447" s="594"/>
      <c r="AP1447" s="595"/>
      <c r="AQ1447" s="595"/>
      <c r="AR1447" s="596"/>
    </row>
    <row r="1448" spans="24:44" s="581" customFormat="1" ht="15" customHeight="1" x14ac:dyDescent="0.35">
      <c r="X1448" s="582"/>
      <c r="Y1448" s="583"/>
      <c r="AD1448" s="585"/>
      <c r="AE1448" s="586"/>
      <c r="AF1448" s="587"/>
      <c r="AG1448" s="588"/>
      <c r="AH1448" s="588"/>
      <c r="AI1448" s="588"/>
      <c r="AJ1448" s="589"/>
      <c r="AK1448" s="590"/>
      <c r="AL1448" s="591"/>
      <c r="AM1448" s="592"/>
      <c r="AN1448" s="593"/>
      <c r="AO1448" s="594"/>
      <c r="AP1448" s="595"/>
      <c r="AQ1448" s="595"/>
      <c r="AR1448" s="596"/>
    </row>
    <row r="1449" spans="24:44" s="581" customFormat="1" ht="15" customHeight="1" x14ac:dyDescent="0.35">
      <c r="X1449" s="582"/>
      <c r="Y1449" s="583"/>
      <c r="AD1449" s="585"/>
      <c r="AE1449" s="586"/>
      <c r="AF1449" s="587"/>
      <c r="AG1449" s="588"/>
      <c r="AH1449" s="588"/>
      <c r="AI1449" s="588"/>
      <c r="AJ1449" s="589"/>
      <c r="AK1449" s="590"/>
      <c r="AL1449" s="591"/>
      <c r="AM1449" s="592"/>
      <c r="AN1449" s="593"/>
      <c r="AO1449" s="594"/>
      <c r="AP1449" s="595"/>
      <c r="AQ1449" s="595"/>
      <c r="AR1449" s="596"/>
    </row>
    <row r="1450" spans="24:44" s="581" customFormat="1" ht="15" customHeight="1" x14ac:dyDescent="0.35">
      <c r="X1450" s="582"/>
      <c r="Y1450" s="583"/>
      <c r="AD1450" s="585"/>
      <c r="AE1450" s="586"/>
      <c r="AF1450" s="587"/>
      <c r="AG1450" s="588"/>
      <c r="AH1450" s="588"/>
      <c r="AI1450" s="588"/>
      <c r="AJ1450" s="589"/>
      <c r="AK1450" s="590"/>
      <c r="AL1450" s="591"/>
      <c r="AM1450" s="592"/>
      <c r="AN1450" s="593"/>
      <c r="AO1450" s="594"/>
      <c r="AP1450" s="595"/>
      <c r="AQ1450" s="595"/>
      <c r="AR1450" s="596"/>
    </row>
    <row r="1451" spans="24:44" s="581" customFormat="1" ht="15" customHeight="1" x14ac:dyDescent="0.35">
      <c r="X1451" s="582"/>
      <c r="Y1451" s="583"/>
      <c r="AD1451" s="585"/>
      <c r="AE1451" s="586"/>
      <c r="AF1451" s="587"/>
      <c r="AG1451" s="588"/>
      <c r="AH1451" s="588"/>
      <c r="AI1451" s="588"/>
      <c r="AJ1451" s="589"/>
      <c r="AK1451" s="590"/>
      <c r="AL1451" s="591"/>
      <c r="AM1451" s="592"/>
      <c r="AN1451" s="593"/>
      <c r="AO1451" s="594"/>
      <c r="AP1451" s="595"/>
      <c r="AQ1451" s="595"/>
      <c r="AR1451" s="596"/>
    </row>
    <row r="1452" spans="24:44" s="581" customFormat="1" ht="15" customHeight="1" x14ac:dyDescent="0.35">
      <c r="X1452" s="582"/>
      <c r="Y1452" s="583"/>
      <c r="AD1452" s="585"/>
      <c r="AE1452" s="586"/>
      <c r="AF1452" s="587"/>
      <c r="AG1452" s="588"/>
      <c r="AH1452" s="588"/>
      <c r="AI1452" s="588"/>
      <c r="AJ1452" s="589"/>
      <c r="AK1452" s="590"/>
      <c r="AL1452" s="591"/>
      <c r="AM1452" s="592"/>
      <c r="AN1452" s="593"/>
      <c r="AO1452" s="594"/>
      <c r="AP1452" s="595"/>
      <c r="AQ1452" s="595"/>
      <c r="AR1452" s="596"/>
    </row>
    <row r="1453" spans="24:44" s="581" customFormat="1" ht="15" customHeight="1" x14ac:dyDescent="0.35">
      <c r="X1453" s="582"/>
      <c r="Y1453" s="583"/>
      <c r="AD1453" s="585"/>
      <c r="AE1453" s="586"/>
      <c r="AF1453" s="587"/>
      <c r="AG1453" s="588"/>
      <c r="AH1453" s="588"/>
      <c r="AI1453" s="588"/>
      <c r="AJ1453" s="589"/>
      <c r="AK1453" s="590"/>
      <c r="AL1453" s="591"/>
      <c r="AM1453" s="592"/>
      <c r="AN1453" s="593"/>
      <c r="AO1453" s="594"/>
      <c r="AP1453" s="595"/>
      <c r="AQ1453" s="595"/>
      <c r="AR1453" s="596"/>
    </row>
    <row r="1454" spans="24:44" s="581" customFormat="1" ht="15" customHeight="1" x14ac:dyDescent="0.35">
      <c r="X1454" s="582"/>
      <c r="Y1454" s="583"/>
      <c r="AD1454" s="585"/>
      <c r="AE1454" s="586"/>
      <c r="AF1454" s="587"/>
      <c r="AG1454" s="588"/>
      <c r="AH1454" s="588"/>
      <c r="AI1454" s="588"/>
      <c r="AJ1454" s="589"/>
      <c r="AK1454" s="590"/>
      <c r="AL1454" s="591"/>
      <c r="AM1454" s="592"/>
      <c r="AN1454" s="593"/>
      <c r="AO1454" s="594"/>
      <c r="AP1454" s="595"/>
      <c r="AQ1454" s="595"/>
      <c r="AR1454" s="596"/>
    </row>
    <row r="1455" spans="24:44" s="581" customFormat="1" ht="15" customHeight="1" x14ac:dyDescent="0.35">
      <c r="X1455" s="582"/>
      <c r="Y1455" s="583"/>
      <c r="AD1455" s="585"/>
      <c r="AE1455" s="586"/>
      <c r="AF1455" s="587"/>
      <c r="AG1455" s="588"/>
      <c r="AH1455" s="588"/>
      <c r="AI1455" s="588"/>
      <c r="AJ1455" s="589"/>
      <c r="AK1455" s="590"/>
      <c r="AL1455" s="591"/>
      <c r="AM1455" s="592"/>
      <c r="AN1455" s="593"/>
      <c r="AO1455" s="594"/>
      <c r="AP1455" s="595"/>
      <c r="AQ1455" s="595"/>
      <c r="AR1455" s="596"/>
    </row>
    <row r="1456" spans="24:44" s="581" customFormat="1" ht="15" customHeight="1" x14ac:dyDescent="0.35">
      <c r="X1456" s="582"/>
      <c r="Y1456" s="583"/>
      <c r="AD1456" s="585"/>
      <c r="AE1456" s="586"/>
      <c r="AF1456" s="587"/>
      <c r="AG1456" s="588"/>
      <c r="AH1456" s="588"/>
      <c r="AI1456" s="588"/>
      <c r="AJ1456" s="589"/>
      <c r="AK1456" s="590"/>
      <c r="AL1456" s="591"/>
      <c r="AM1456" s="592"/>
      <c r="AN1456" s="593"/>
      <c r="AO1456" s="594"/>
      <c r="AP1456" s="595"/>
      <c r="AQ1456" s="595"/>
      <c r="AR1456" s="596"/>
    </row>
    <row r="1457" spans="24:44" s="581" customFormat="1" ht="15" customHeight="1" x14ac:dyDescent="0.35">
      <c r="X1457" s="582"/>
      <c r="Y1457" s="583"/>
      <c r="AD1457" s="585"/>
      <c r="AE1457" s="586"/>
      <c r="AF1457" s="587"/>
      <c r="AG1457" s="588"/>
      <c r="AH1457" s="588"/>
      <c r="AI1457" s="588"/>
      <c r="AJ1457" s="589"/>
      <c r="AK1457" s="590"/>
      <c r="AL1457" s="591"/>
      <c r="AM1457" s="592"/>
      <c r="AN1457" s="593"/>
      <c r="AO1457" s="594"/>
      <c r="AP1457" s="595"/>
      <c r="AQ1457" s="595"/>
      <c r="AR1457" s="596"/>
    </row>
    <row r="1458" spans="24:44" s="581" customFormat="1" ht="15" customHeight="1" x14ac:dyDescent="0.35">
      <c r="X1458" s="582"/>
      <c r="Y1458" s="583"/>
      <c r="AD1458" s="585"/>
      <c r="AE1458" s="586"/>
      <c r="AF1458" s="587"/>
      <c r="AG1458" s="588"/>
      <c r="AH1458" s="588"/>
      <c r="AI1458" s="588"/>
      <c r="AJ1458" s="589"/>
      <c r="AK1458" s="590"/>
      <c r="AL1458" s="591"/>
      <c r="AM1458" s="592"/>
      <c r="AN1458" s="593"/>
      <c r="AO1458" s="594"/>
      <c r="AP1458" s="595"/>
      <c r="AQ1458" s="595"/>
      <c r="AR1458" s="596"/>
    </row>
    <row r="1459" spans="24:44" s="581" customFormat="1" ht="15" customHeight="1" x14ac:dyDescent="0.35">
      <c r="X1459" s="582"/>
      <c r="Y1459" s="583"/>
      <c r="AD1459" s="585"/>
      <c r="AE1459" s="586"/>
      <c r="AF1459" s="587"/>
      <c r="AG1459" s="588"/>
      <c r="AH1459" s="588"/>
      <c r="AI1459" s="588"/>
      <c r="AJ1459" s="589"/>
      <c r="AK1459" s="590"/>
      <c r="AL1459" s="591"/>
      <c r="AM1459" s="592"/>
      <c r="AN1459" s="593"/>
      <c r="AO1459" s="594"/>
      <c r="AP1459" s="595"/>
      <c r="AQ1459" s="595"/>
      <c r="AR1459" s="596"/>
    </row>
    <row r="1460" spans="24:44" s="581" customFormat="1" ht="15" customHeight="1" x14ac:dyDescent="0.35">
      <c r="X1460" s="582"/>
      <c r="Y1460" s="583"/>
      <c r="AD1460" s="585"/>
      <c r="AE1460" s="586"/>
      <c r="AF1460" s="587"/>
      <c r="AG1460" s="588"/>
      <c r="AH1460" s="588"/>
      <c r="AI1460" s="588"/>
      <c r="AJ1460" s="589"/>
      <c r="AK1460" s="590"/>
      <c r="AL1460" s="591"/>
      <c r="AM1460" s="592"/>
      <c r="AN1460" s="593"/>
      <c r="AO1460" s="594"/>
      <c r="AP1460" s="595"/>
      <c r="AQ1460" s="595"/>
      <c r="AR1460" s="596"/>
    </row>
    <row r="1461" spans="24:44" s="581" customFormat="1" ht="15" customHeight="1" x14ac:dyDescent="0.35">
      <c r="X1461" s="582"/>
      <c r="Y1461" s="583"/>
      <c r="AD1461" s="585"/>
      <c r="AE1461" s="586"/>
      <c r="AF1461" s="587"/>
      <c r="AG1461" s="588"/>
      <c r="AH1461" s="588"/>
      <c r="AI1461" s="588"/>
      <c r="AJ1461" s="589"/>
      <c r="AK1461" s="590"/>
      <c r="AL1461" s="591"/>
      <c r="AM1461" s="592"/>
      <c r="AN1461" s="593"/>
      <c r="AO1461" s="594"/>
      <c r="AP1461" s="595"/>
      <c r="AQ1461" s="595"/>
      <c r="AR1461" s="596"/>
    </row>
    <row r="1462" spans="24:44" s="581" customFormat="1" ht="15" customHeight="1" x14ac:dyDescent="0.35">
      <c r="X1462" s="582"/>
      <c r="Y1462" s="583"/>
      <c r="AD1462" s="585"/>
      <c r="AE1462" s="586"/>
      <c r="AF1462" s="587"/>
      <c r="AG1462" s="588"/>
      <c r="AH1462" s="588"/>
      <c r="AI1462" s="588"/>
      <c r="AJ1462" s="589"/>
      <c r="AK1462" s="590"/>
      <c r="AL1462" s="591"/>
      <c r="AM1462" s="592"/>
      <c r="AN1462" s="593"/>
      <c r="AO1462" s="594"/>
      <c r="AP1462" s="595"/>
      <c r="AQ1462" s="595"/>
      <c r="AR1462" s="596"/>
    </row>
    <row r="1463" spans="24:44" s="581" customFormat="1" ht="15" customHeight="1" x14ac:dyDescent="0.35">
      <c r="X1463" s="582"/>
      <c r="Y1463" s="583"/>
      <c r="AD1463" s="585"/>
      <c r="AE1463" s="586"/>
      <c r="AF1463" s="587"/>
      <c r="AG1463" s="588"/>
      <c r="AH1463" s="588"/>
      <c r="AI1463" s="588"/>
      <c r="AJ1463" s="589"/>
      <c r="AK1463" s="590"/>
      <c r="AL1463" s="591"/>
      <c r="AM1463" s="592"/>
      <c r="AN1463" s="593"/>
      <c r="AO1463" s="594"/>
      <c r="AP1463" s="595"/>
      <c r="AQ1463" s="595"/>
      <c r="AR1463" s="596"/>
    </row>
    <row r="1464" spans="24:44" s="581" customFormat="1" ht="15" customHeight="1" x14ac:dyDescent="0.35">
      <c r="X1464" s="582"/>
      <c r="Y1464" s="583"/>
      <c r="AD1464" s="585"/>
      <c r="AE1464" s="586"/>
      <c r="AF1464" s="587"/>
      <c r="AG1464" s="588"/>
      <c r="AH1464" s="588"/>
      <c r="AI1464" s="588"/>
      <c r="AJ1464" s="589"/>
      <c r="AK1464" s="590"/>
      <c r="AL1464" s="591"/>
      <c r="AM1464" s="592"/>
      <c r="AN1464" s="593"/>
      <c r="AO1464" s="594"/>
      <c r="AP1464" s="595"/>
      <c r="AQ1464" s="595"/>
      <c r="AR1464" s="596"/>
    </row>
    <row r="1465" spans="24:44" s="581" customFormat="1" ht="15" customHeight="1" x14ac:dyDescent="0.35">
      <c r="X1465" s="582"/>
      <c r="Y1465" s="583"/>
      <c r="AD1465" s="585"/>
      <c r="AE1465" s="586"/>
      <c r="AF1465" s="587"/>
      <c r="AG1465" s="588"/>
      <c r="AH1465" s="588"/>
      <c r="AI1465" s="588"/>
      <c r="AJ1465" s="589"/>
      <c r="AK1465" s="590"/>
      <c r="AL1465" s="591"/>
      <c r="AM1465" s="592"/>
      <c r="AN1465" s="593"/>
      <c r="AO1465" s="594"/>
      <c r="AP1465" s="595"/>
      <c r="AQ1465" s="595"/>
      <c r="AR1465" s="596"/>
    </row>
    <row r="1466" spans="24:44" s="581" customFormat="1" ht="15" customHeight="1" x14ac:dyDescent="0.35">
      <c r="X1466" s="582"/>
      <c r="Y1466" s="583"/>
      <c r="AD1466" s="585"/>
      <c r="AE1466" s="586"/>
      <c r="AF1466" s="587"/>
      <c r="AG1466" s="588"/>
      <c r="AH1466" s="588"/>
      <c r="AI1466" s="588"/>
      <c r="AJ1466" s="589"/>
      <c r="AK1466" s="590"/>
      <c r="AL1466" s="591"/>
      <c r="AM1466" s="592"/>
      <c r="AN1466" s="593"/>
      <c r="AO1466" s="594"/>
      <c r="AP1466" s="595"/>
      <c r="AQ1466" s="595"/>
      <c r="AR1466" s="596"/>
    </row>
    <row r="1467" spans="24:44" s="581" customFormat="1" ht="15" customHeight="1" x14ac:dyDescent="0.35">
      <c r="X1467" s="582"/>
      <c r="Y1467" s="583"/>
      <c r="AD1467" s="585"/>
      <c r="AE1467" s="586"/>
      <c r="AF1467" s="587"/>
      <c r="AG1467" s="588"/>
      <c r="AH1467" s="588"/>
      <c r="AI1467" s="588"/>
      <c r="AJ1467" s="589"/>
      <c r="AK1467" s="590"/>
      <c r="AL1467" s="591"/>
      <c r="AM1467" s="592"/>
      <c r="AN1467" s="593"/>
      <c r="AO1467" s="594"/>
      <c r="AP1467" s="595"/>
      <c r="AQ1467" s="595"/>
      <c r="AR1467" s="596"/>
    </row>
    <row r="1468" spans="24:44" s="581" customFormat="1" ht="15" customHeight="1" x14ac:dyDescent="0.35">
      <c r="X1468" s="582"/>
      <c r="Y1468" s="583"/>
      <c r="AD1468" s="585"/>
      <c r="AE1468" s="586"/>
      <c r="AF1468" s="587"/>
      <c r="AG1468" s="588"/>
      <c r="AH1468" s="588"/>
      <c r="AI1468" s="588"/>
      <c r="AJ1468" s="589"/>
      <c r="AK1468" s="590"/>
      <c r="AL1468" s="591"/>
      <c r="AM1468" s="592"/>
      <c r="AN1468" s="593"/>
      <c r="AO1468" s="594"/>
      <c r="AP1468" s="595"/>
      <c r="AQ1468" s="595"/>
      <c r="AR1468" s="596"/>
    </row>
    <row r="1469" spans="24:44" s="581" customFormat="1" ht="15" customHeight="1" x14ac:dyDescent="0.35">
      <c r="X1469" s="582"/>
      <c r="Y1469" s="583"/>
      <c r="AD1469" s="585"/>
      <c r="AE1469" s="586"/>
      <c r="AF1469" s="587"/>
      <c r="AG1469" s="588"/>
      <c r="AH1469" s="588"/>
      <c r="AI1469" s="588"/>
      <c r="AJ1469" s="589"/>
      <c r="AK1469" s="590"/>
      <c r="AL1469" s="591"/>
      <c r="AM1469" s="592"/>
      <c r="AN1469" s="593"/>
      <c r="AO1469" s="594"/>
      <c r="AP1469" s="595"/>
      <c r="AQ1469" s="595"/>
      <c r="AR1469" s="596"/>
    </row>
    <row r="1470" spans="24:44" s="581" customFormat="1" ht="15" customHeight="1" x14ac:dyDescent="0.35">
      <c r="X1470" s="582"/>
      <c r="Y1470" s="583"/>
      <c r="AD1470" s="585"/>
      <c r="AE1470" s="586"/>
      <c r="AF1470" s="587"/>
      <c r="AG1470" s="588"/>
      <c r="AH1470" s="588"/>
      <c r="AI1470" s="588"/>
      <c r="AJ1470" s="589"/>
      <c r="AK1470" s="590"/>
      <c r="AL1470" s="591"/>
      <c r="AM1470" s="592"/>
      <c r="AN1470" s="593"/>
      <c r="AO1470" s="594"/>
      <c r="AP1470" s="595"/>
      <c r="AQ1470" s="595"/>
      <c r="AR1470" s="596"/>
    </row>
    <row r="1471" spans="24:44" s="581" customFormat="1" ht="15" customHeight="1" x14ac:dyDescent="0.35">
      <c r="X1471" s="582"/>
      <c r="Y1471" s="583"/>
      <c r="AD1471" s="585"/>
      <c r="AE1471" s="586"/>
      <c r="AF1471" s="587"/>
      <c r="AG1471" s="588"/>
      <c r="AH1471" s="588"/>
      <c r="AI1471" s="588"/>
      <c r="AJ1471" s="589"/>
      <c r="AK1471" s="590"/>
      <c r="AL1471" s="591"/>
      <c r="AM1471" s="592"/>
      <c r="AN1471" s="593"/>
      <c r="AO1471" s="594"/>
      <c r="AP1471" s="595"/>
      <c r="AQ1471" s="595"/>
      <c r="AR1471" s="596"/>
    </row>
    <row r="1472" spans="24:44" s="581" customFormat="1" ht="15" customHeight="1" x14ac:dyDescent="0.35">
      <c r="X1472" s="582"/>
      <c r="Y1472" s="583"/>
      <c r="AD1472" s="585"/>
      <c r="AE1472" s="586"/>
      <c r="AF1472" s="587"/>
      <c r="AG1472" s="588"/>
      <c r="AH1472" s="588"/>
      <c r="AI1472" s="588"/>
      <c r="AJ1472" s="589"/>
      <c r="AK1472" s="590"/>
      <c r="AL1472" s="591"/>
      <c r="AM1472" s="592"/>
      <c r="AN1472" s="593"/>
      <c r="AO1472" s="594"/>
      <c r="AP1472" s="595"/>
      <c r="AQ1472" s="595"/>
      <c r="AR1472" s="596"/>
    </row>
    <row r="1473" spans="24:44" s="581" customFormat="1" ht="15" customHeight="1" x14ac:dyDescent="0.35">
      <c r="X1473" s="582"/>
      <c r="Y1473" s="583"/>
      <c r="AD1473" s="585"/>
      <c r="AE1473" s="586"/>
      <c r="AF1473" s="587"/>
      <c r="AG1473" s="588"/>
      <c r="AH1473" s="588"/>
      <c r="AI1473" s="588"/>
      <c r="AJ1473" s="589"/>
      <c r="AK1473" s="590"/>
      <c r="AL1473" s="591"/>
      <c r="AM1473" s="592"/>
      <c r="AN1473" s="593"/>
      <c r="AO1473" s="594"/>
      <c r="AP1473" s="595"/>
      <c r="AQ1473" s="595"/>
      <c r="AR1473" s="596"/>
    </row>
    <row r="1474" spans="24:44" s="581" customFormat="1" ht="15" customHeight="1" x14ac:dyDescent="0.35">
      <c r="X1474" s="582"/>
      <c r="Y1474" s="583"/>
      <c r="AD1474" s="585"/>
      <c r="AE1474" s="586"/>
      <c r="AF1474" s="587"/>
      <c r="AG1474" s="588"/>
      <c r="AH1474" s="588"/>
      <c r="AI1474" s="588"/>
      <c r="AJ1474" s="589"/>
      <c r="AK1474" s="590"/>
      <c r="AL1474" s="591"/>
      <c r="AM1474" s="592"/>
      <c r="AN1474" s="593"/>
      <c r="AO1474" s="594"/>
      <c r="AP1474" s="595"/>
      <c r="AQ1474" s="595"/>
      <c r="AR1474" s="596"/>
    </row>
    <row r="1475" spans="24:44" s="581" customFormat="1" ht="15" customHeight="1" x14ac:dyDescent="0.35">
      <c r="X1475" s="582"/>
      <c r="Y1475" s="583"/>
      <c r="AD1475" s="585"/>
      <c r="AE1475" s="586"/>
      <c r="AF1475" s="587"/>
      <c r="AG1475" s="588"/>
      <c r="AH1475" s="588"/>
      <c r="AI1475" s="588"/>
      <c r="AJ1475" s="589"/>
      <c r="AK1475" s="590"/>
      <c r="AL1475" s="591"/>
      <c r="AM1475" s="592"/>
      <c r="AN1475" s="593"/>
      <c r="AO1475" s="594"/>
      <c r="AP1475" s="595"/>
      <c r="AQ1475" s="595"/>
      <c r="AR1475" s="596"/>
    </row>
    <row r="1476" spans="24:44" s="581" customFormat="1" ht="15" customHeight="1" x14ac:dyDescent="0.35">
      <c r="X1476" s="582"/>
      <c r="Y1476" s="583"/>
      <c r="AD1476" s="585"/>
      <c r="AE1476" s="586"/>
      <c r="AF1476" s="587"/>
      <c r="AG1476" s="588"/>
      <c r="AH1476" s="588"/>
      <c r="AI1476" s="588"/>
      <c r="AJ1476" s="589"/>
      <c r="AK1476" s="590"/>
      <c r="AL1476" s="591"/>
      <c r="AM1476" s="592"/>
      <c r="AN1476" s="593"/>
      <c r="AO1476" s="594"/>
      <c r="AP1476" s="595"/>
      <c r="AQ1476" s="595"/>
      <c r="AR1476" s="596"/>
    </row>
    <row r="1477" spans="24:44" s="581" customFormat="1" ht="15" customHeight="1" x14ac:dyDescent="0.35">
      <c r="X1477" s="582"/>
      <c r="Y1477" s="583"/>
      <c r="AD1477" s="585"/>
      <c r="AE1477" s="586"/>
      <c r="AF1477" s="587"/>
      <c r="AG1477" s="588"/>
      <c r="AH1477" s="588"/>
      <c r="AI1477" s="588"/>
      <c r="AJ1477" s="589"/>
      <c r="AK1477" s="590"/>
      <c r="AL1477" s="591"/>
      <c r="AM1477" s="592"/>
      <c r="AN1477" s="593"/>
      <c r="AO1477" s="594"/>
      <c r="AP1477" s="595"/>
      <c r="AQ1477" s="595"/>
      <c r="AR1477" s="596"/>
    </row>
    <row r="1478" spans="24:44" s="581" customFormat="1" ht="15" customHeight="1" x14ac:dyDescent="0.35">
      <c r="X1478" s="582"/>
      <c r="Y1478" s="583"/>
      <c r="AD1478" s="585"/>
      <c r="AE1478" s="586"/>
      <c r="AF1478" s="587"/>
      <c r="AG1478" s="588"/>
      <c r="AH1478" s="588"/>
      <c r="AI1478" s="588"/>
      <c r="AJ1478" s="589"/>
      <c r="AK1478" s="590"/>
      <c r="AL1478" s="591"/>
      <c r="AM1478" s="592"/>
      <c r="AN1478" s="593"/>
      <c r="AO1478" s="594"/>
      <c r="AP1478" s="595"/>
      <c r="AQ1478" s="595"/>
      <c r="AR1478" s="596"/>
    </row>
    <row r="1479" spans="24:44" s="581" customFormat="1" ht="15" customHeight="1" x14ac:dyDescent="0.35">
      <c r="X1479" s="582"/>
      <c r="Y1479" s="583"/>
      <c r="AD1479" s="585"/>
      <c r="AE1479" s="586"/>
      <c r="AF1479" s="587"/>
      <c r="AG1479" s="588"/>
      <c r="AH1479" s="588"/>
      <c r="AI1479" s="588"/>
      <c r="AJ1479" s="589"/>
      <c r="AK1479" s="590"/>
      <c r="AL1479" s="591"/>
      <c r="AM1479" s="592"/>
      <c r="AN1479" s="593"/>
      <c r="AO1479" s="594"/>
      <c r="AP1479" s="595"/>
      <c r="AQ1479" s="595"/>
      <c r="AR1479" s="596"/>
    </row>
    <row r="1480" spans="24:44" s="581" customFormat="1" ht="15" customHeight="1" x14ac:dyDescent="0.35">
      <c r="X1480" s="582"/>
      <c r="Y1480" s="583"/>
      <c r="AD1480" s="585"/>
      <c r="AE1480" s="586"/>
      <c r="AF1480" s="587"/>
      <c r="AG1480" s="588"/>
      <c r="AH1480" s="588"/>
      <c r="AI1480" s="588"/>
      <c r="AJ1480" s="589"/>
      <c r="AK1480" s="590"/>
      <c r="AL1480" s="591"/>
      <c r="AM1480" s="592"/>
      <c r="AN1480" s="593"/>
      <c r="AO1480" s="594"/>
      <c r="AP1480" s="595"/>
      <c r="AQ1480" s="595"/>
      <c r="AR1480" s="596"/>
    </row>
    <row r="1481" spans="24:44" s="581" customFormat="1" ht="15" customHeight="1" x14ac:dyDescent="0.35">
      <c r="X1481" s="582"/>
      <c r="Y1481" s="583"/>
      <c r="AD1481" s="585"/>
      <c r="AE1481" s="586"/>
      <c r="AF1481" s="587"/>
      <c r="AG1481" s="588"/>
      <c r="AH1481" s="588"/>
      <c r="AI1481" s="588"/>
      <c r="AJ1481" s="589"/>
      <c r="AK1481" s="590"/>
      <c r="AL1481" s="591"/>
      <c r="AM1481" s="592"/>
      <c r="AN1481" s="593"/>
      <c r="AO1481" s="594"/>
      <c r="AP1481" s="595"/>
      <c r="AQ1481" s="595"/>
      <c r="AR1481" s="596"/>
    </row>
    <row r="1482" spans="24:44" s="581" customFormat="1" ht="15" customHeight="1" x14ac:dyDescent="0.35">
      <c r="X1482" s="582"/>
      <c r="Y1482" s="583"/>
      <c r="AD1482" s="585"/>
      <c r="AE1482" s="586"/>
      <c r="AF1482" s="587"/>
      <c r="AG1482" s="588"/>
      <c r="AH1482" s="588"/>
      <c r="AI1482" s="588"/>
      <c r="AJ1482" s="589"/>
      <c r="AK1482" s="590"/>
      <c r="AL1482" s="591"/>
      <c r="AM1482" s="592"/>
      <c r="AN1482" s="593"/>
      <c r="AO1482" s="594"/>
      <c r="AP1482" s="595"/>
      <c r="AQ1482" s="595"/>
      <c r="AR1482" s="596"/>
    </row>
    <row r="1483" spans="24:44" s="581" customFormat="1" ht="15" customHeight="1" x14ac:dyDescent="0.35">
      <c r="X1483" s="582"/>
      <c r="Y1483" s="583"/>
      <c r="AD1483" s="585"/>
      <c r="AE1483" s="586"/>
      <c r="AF1483" s="587"/>
      <c r="AG1483" s="588"/>
      <c r="AH1483" s="588"/>
      <c r="AI1483" s="588"/>
      <c r="AJ1483" s="589"/>
      <c r="AK1483" s="590"/>
      <c r="AL1483" s="591"/>
      <c r="AM1483" s="592"/>
      <c r="AN1483" s="593"/>
      <c r="AO1483" s="594"/>
      <c r="AP1483" s="595"/>
      <c r="AQ1483" s="595"/>
      <c r="AR1483" s="596"/>
    </row>
    <row r="1484" spans="24:44" s="581" customFormat="1" ht="15" customHeight="1" x14ac:dyDescent="0.35">
      <c r="X1484" s="582"/>
      <c r="Y1484" s="583"/>
      <c r="AD1484" s="585"/>
      <c r="AE1484" s="586"/>
      <c r="AF1484" s="587"/>
      <c r="AG1484" s="588"/>
      <c r="AH1484" s="588"/>
      <c r="AI1484" s="588"/>
      <c r="AJ1484" s="589"/>
      <c r="AK1484" s="590"/>
      <c r="AL1484" s="591"/>
      <c r="AM1484" s="592"/>
      <c r="AN1484" s="593"/>
      <c r="AO1484" s="594"/>
      <c r="AP1484" s="595"/>
      <c r="AQ1484" s="595"/>
      <c r="AR1484" s="596"/>
    </row>
    <row r="1485" spans="24:44" s="581" customFormat="1" ht="15" customHeight="1" x14ac:dyDescent="0.35">
      <c r="X1485" s="582"/>
      <c r="Y1485" s="583"/>
      <c r="AD1485" s="585"/>
      <c r="AE1485" s="586"/>
      <c r="AF1485" s="587"/>
      <c r="AG1485" s="588"/>
      <c r="AH1485" s="588"/>
      <c r="AI1485" s="588"/>
      <c r="AJ1485" s="589"/>
      <c r="AK1485" s="590"/>
      <c r="AL1485" s="591"/>
      <c r="AM1485" s="592"/>
      <c r="AN1485" s="593"/>
      <c r="AO1485" s="594"/>
      <c r="AP1485" s="595"/>
      <c r="AQ1485" s="595"/>
      <c r="AR1485" s="596"/>
    </row>
    <row r="1486" spans="24:44" s="581" customFormat="1" ht="15" customHeight="1" x14ac:dyDescent="0.35">
      <c r="X1486" s="582"/>
      <c r="Y1486" s="583"/>
      <c r="AD1486" s="585"/>
      <c r="AE1486" s="586"/>
      <c r="AF1486" s="587"/>
      <c r="AG1486" s="588"/>
      <c r="AH1486" s="588"/>
      <c r="AI1486" s="588"/>
      <c r="AJ1486" s="589"/>
      <c r="AK1486" s="590"/>
      <c r="AL1486" s="591"/>
      <c r="AM1486" s="592"/>
      <c r="AN1486" s="593"/>
      <c r="AO1486" s="594"/>
      <c r="AP1486" s="595"/>
      <c r="AQ1486" s="595"/>
      <c r="AR1486" s="596"/>
    </row>
    <row r="1487" spans="24:44" s="581" customFormat="1" ht="15" customHeight="1" x14ac:dyDescent="0.35">
      <c r="X1487" s="582"/>
      <c r="Y1487" s="583"/>
      <c r="AD1487" s="585"/>
      <c r="AE1487" s="586"/>
      <c r="AF1487" s="587"/>
      <c r="AG1487" s="588"/>
      <c r="AH1487" s="588"/>
      <c r="AI1487" s="588"/>
      <c r="AJ1487" s="589"/>
      <c r="AK1487" s="590"/>
      <c r="AL1487" s="591"/>
      <c r="AM1487" s="592"/>
      <c r="AN1487" s="593"/>
      <c r="AO1487" s="594"/>
      <c r="AP1487" s="595"/>
      <c r="AQ1487" s="595"/>
      <c r="AR1487" s="596"/>
    </row>
    <row r="1488" spans="24:44" s="581" customFormat="1" ht="15" customHeight="1" x14ac:dyDescent="0.35">
      <c r="X1488" s="582"/>
      <c r="Y1488" s="583"/>
      <c r="AD1488" s="585"/>
      <c r="AE1488" s="586"/>
      <c r="AF1488" s="587"/>
      <c r="AG1488" s="588"/>
      <c r="AH1488" s="588"/>
      <c r="AI1488" s="588"/>
      <c r="AJ1488" s="589"/>
      <c r="AK1488" s="590"/>
      <c r="AL1488" s="591"/>
      <c r="AM1488" s="592"/>
      <c r="AN1488" s="593"/>
      <c r="AO1488" s="594"/>
      <c r="AP1488" s="595"/>
      <c r="AQ1488" s="595"/>
      <c r="AR1488" s="596"/>
    </row>
    <row r="1489" spans="24:44" s="581" customFormat="1" ht="15" customHeight="1" x14ac:dyDescent="0.35">
      <c r="X1489" s="582"/>
      <c r="Y1489" s="583"/>
      <c r="AD1489" s="585"/>
      <c r="AE1489" s="586"/>
      <c r="AF1489" s="587"/>
      <c r="AG1489" s="588"/>
      <c r="AH1489" s="588"/>
      <c r="AI1489" s="588"/>
      <c r="AJ1489" s="589"/>
      <c r="AK1489" s="590"/>
      <c r="AL1489" s="591"/>
      <c r="AM1489" s="592"/>
      <c r="AN1489" s="593"/>
      <c r="AO1489" s="594"/>
      <c r="AP1489" s="595"/>
      <c r="AQ1489" s="595"/>
      <c r="AR1489" s="596"/>
    </row>
    <row r="1490" spans="24:44" s="581" customFormat="1" ht="15" customHeight="1" x14ac:dyDescent="0.35">
      <c r="X1490" s="582"/>
      <c r="Y1490" s="583"/>
      <c r="AD1490" s="585"/>
      <c r="AE1490" s="586"/>
      <c r="AF1490" s="587"/>
      <c r="AG1490" s="588"/>
      <c r="AH1490" s="588"/>
      <c r="AI1490" s="588"/>
      <c r="AJ1490" s="589"/>
      <c r="AK1490" s="590"/>
      <c r="AL1490" s="591"/>
      <c r="AM1490" s="592"/>
      <c r="AN1490" s="593"/>
      <c r="AO1490" s="594"/>
      <c r="AP1490" s="595"/>
      <c r="AQ1490" s="595"/>
      <c r="AR1490" s="596"/>
    </row>
    <row r="1491" spans="24:44" s="581" customFormat="1" ht="15" customHeight="1" x14ac:dyDescent="0.35">
      <c r="X1491" s="582"/>
      <c r="Y1491" s="583"/>
      <c r="AD1491" s="585"/>
      <c r="AE1491" s="586"/>
      <c r="AF1491" s="587"/>
      <c r="AG1491" s="588"/>
      <c r="AH1491" s="588"/>
      <c r="AI1491" s="588"/>
      <c r="AJ1491" s="589"/>
      <c r="AK1491" s="590"/>
      <c r="AL1491" s="591"/>
      <c r="AM1491" s="592"/>
      <c r="AN1491" s="593"/>
      <c r="AO1491" s="594"/>
      <c r="AP1491" s="595"/>
      <c r="AQ1491" s="595"/>
      <c r="AR1491" s="596"/>
    </row>
    <row r="1492" spans="24:44" s="581" customFormat="1" ht="15" customHeight="1" x14ac:dyDescent="0.35">
      <c r="X1492" s="582"/>
      <c r="Y1492" s="583"/>
      <c r="AD1492" s="585"/>
      <c r="AE1492" s="586"/>
      <c r="AF1492" s="587"/>
      <c r="AG1492" s="588"/>
      <c r="AH1492" s="588"/>
      <c r="AI1492" s="588"/>
      <c r="AJ1492" s="589"/>
      <c r="AK1492" s="590"/>
      <c r="AL1492" s="591"/>
      <c r="AM1492" s="592"/>
      <c r="AN1492" s="593"/>
      <c r="AO1492" s="594"/>
      <c r="AP1492" s="595"/>
      <c r="AQ1492" s="595"/>
      <c r="AR1492" s="596"/>
    </row>
    <row r="1493" spans="24:44" s="581" customFormat="1" ht="15" customHeight="1" x14ac:dyDescent="0.35">
      <c r="X1493" s="582"/>
      <c r="Y1493" s="583"/>
      <c r="AD1493" s="585"/>
      <c r="AE1493" s="586"/>
      <c r="AF1493" s="587"/>
      <c r="AG1493" s="588"/>
      <c r="AH1493" s="588"/>
      <c r="AI1493" s="588"/>
      <c r="AJ1493" s="589"/>
      <c r="AK1493" s="590"/>
      <c r="AL1493" s="591"/>
      <c r="AM1493" s="592"/>
      <c r="AN1493" s="593"/>
      <c r="AO1493" s="594"/>
      <c r="AP1493" s="595"/>
      <c r="AQ1493" s="595"/>
      <c r="AR1493" s="596"/>
    </row>
    <row r="1494" spans="24:44" s="581" customFormat="1" ht="15" customHeight="1" x14ac:dyDescent="0.35">
      <c r="X1494" s="582"/>
      <c r="Y1494" s="583"/>
      <c r="AD1494" s="585"/>
      <c r="AE1494" s="586"/>
      <c r="AF1494" s="587"/>
      <c r="AG1494" s="588"/>
      <c r="AH1494" s="588"/>
      <c r="AI1494" s="588"/>
      <c r="AJ1494" s="589"/>
      <c r="AK1494" s="590"/>
      <c r="AL1494" s="591"/>
      <c r="AM1494" s="592"/>
      <c r="AN1494" s="593"/>
      <c r="AO1494" s="594"/>
      <c r="AP1494" s="595"/>
      <c r="AQ1494" s="595"/>
      <c r="AR1494" s="596"/>
    </row>
    <row r="1495" spans="24:44" s="581" customFormat="1" ht="15" customHeight="1" x14ac:dyDescent="0.35">
      <c r="X1495" s="582"/>
      <c r="Y1495" s="583"/>
      <c r="AD1495" s="585"/>
      <c r="AE1495" s="586"/>
      <c r="AF1495" s="587"/>
      <c r="AG1495" s="588"/>
      <c r="AH1495" s="588"/>
      <c r="AI1495" s="588"/>
      <c r="AJ1495" s="589"/>
      <c r="AK1495" s="590"/>
      <c r="AL1495" s="591"/>
      <c r="AM1495" s="592"/>
      <c r="AN1495" s="593"/>
      <c r="AO1495" s="594"/>
      <c r="AP1495" s="595"/>
      <c r="AQ1495" s="595"/>
      <c r="AR1495" s="596"/>
    </row>
    <row r="1496" spans="24:44" s="581" customFormat="1" ht="15" customHeight="1" x14ac:dyDescent="0.35">
      <c r="X1496" s="582"/>
      <c r="Y1496" s="583"/>
      <c r="AD1496" s="585"/>
      <c r="AE1496" s="586"/>
      <c r="AF1496" s="587"/>
      <c r="AG1496" s="588"/>
      <c r="AH1496" s="588"/>
      <c r="AI1496" s="588"/>
      <c r="AJ1496" s="589"/>
      <c r="AK1496" s="590"/>
      <c r="AL1496" s="591"/>
      <c r="AM1496" s="592"/>
      <c r="AN1496" s="593"/>
      <c r="AO1496" s="594"/>
      <c r="AP1496" s="595"/>
      <c r="AQ1496" s="595"/>
      <c r="AR1496" s="596"/>
    </row>
    <row r="1497" spans="24:44" s="581" customFormat="1" ht="15" customHeight="1" x14ac:dyDescent="0.35">
      <c r="X1497" s="582"/>
      <c r="Y1497" s="583"/>
      <c r="AD1497" s="585"/>
      <c r="AE1497" s="586"/>
      <c r="AF1497" s="587"/>
      <c r="AG1497" s="588"/>
      <c r="AH1497" s="588"/>
      <c r="AI1497" s="588"/>
      <c r="AJ1497" s="589"/>
      <c r="AK1497" s="590"/>
      <c r="AL1497" s="591"/>
      <c r="AM1497" s="592"/>
      <c r="AN1497" s="593"/>
      <c r="AO1497" s="594"/>
      <c r="AP1497" s="595"/>
      <c r="AQ1497" s="595"/>
      <c r="AR1497" s="596"/>
    </row>
    <row r="1498" spans="24:44" s="581" customFormat="1" ht="15" customHeight="1" x14ac:dyDescent="0.35">
      <c r="X1498" s="582"/>
      <c r="Y1498" s="583"/>
      <c r="AD1498" s="585"/>
      <c r="AE1498" s="586"/>
      <c r="AF1498" s="587"/>
      <c r="AG1498" s="588"/>
      <c r="AH1498" s="588"/>
      <c r="AI1498" s="588"/>
      <c r="AJ1498" s="589"/>
      <c r="AK1498" s="590"/>
      <c r="AL1498" s="591"/>
      <c r="AM1498" s="592"/>
      <c r="AN1498" s="593"/>
      <c r="AO1498" s="594"/>
      <c r="AP1498" s="595"/>
      <c r="AQ1498" s="595"/>
      <c r="AR1498" s="596"/>
    </row>
    <row r="1499" spans="24:44" s="581" customFormat="1" ht="15" customHeight="1" x14ac:dyDescent="0.35">
      <c r="X1499" s="582"/>
      <c r="Y1499" s="583"/>
      <c r="AD1499" s="585"/>
      <c r="AE1499" s="586"/>
      <c r="AF1499" s="587"/>
      <c r="AG1499" s="588"/>
      <c r="AH1499" s="588"/>
      <c r="AI1499" s="588"/>
      <c r="AJ1499" s="589"/>
      <c r="AK1499" s="590"/>
      <c r="AL1499" s="591"/>
      <c r="AM1499" s="592"/>
      <c r="AN1499" s="593"/>
      <c r="AO1499" s="594"/>
      <c r="AP1499" s="595"/>
      <c r="AQ1499" s="595"/>
      <c r="AR1499" s="596"/>
    </row>
    <row r="1500" spans="24:44" s="581" customFormat="1" ht="15" customHeight="1" x14ac:dyDescent="0.35">
      <c r="X1500" s="582"/>
      <c r="Y1500" s="583"/>
      <c r="AD1500" s="585"/>
      <c r="AE1500" s="586"/>
      <c r="AF1500" s="587"/>
      <c r="AG1500" s="588"/>
      <c r="AH1500" s="588"/>
      <c r="AI1500" s="588"/>
      <c r="AJ1500" s="589"/>
      <c r="AK1500" s="590"/>
      <c r="AL1500" s="591"/>
      <c r="AM1500" s="592"/>
      <c r="AN1500" s="593"/>
      <c r="AO1500" s="594"/>
      <c r="AP1500" s="595"/>
      <c r="AQ1500" s="595"/>
      <c r="AR1500" s="596"/>
    </row>
    <row r="1501" spans="24:44" s="581" customFormat="1" ht="15" customHeight="1" x14ac:dyDescent="0.35">
      <c r="X1501" s="582"/>
      <c r="Y1501" s="583"/>
      <c r="AD1501" s="585"/>
      <c r="AE1501" s="586"/>
      <c r="AF1501" s="587"/>
      <c r="AG1501" s="588"/>
      <c r="AH1501" s="588"/>
      <c r="AI1501" s="588"/>
      <c r="AJ1501" s="589"/>
      <c r="AK1501" s="590"/>
      <c r="AL1501" s="591"/>
      <c r="AM1501" s="592"/>
      <c r="AN1501" s="593"/>
      <c r="AO1501" s="594"/>
      <c r="AP1501" s="595"/>
      <c r="AQ1501" s="595"/>
      <c r="AR1501" s="596"/>
    </row>
    <row r="1502" spans="24:44" s="581" customFormat="1" ht="15" customHeight="1" x14ac:dyDescent="0.35">
      <c r="X1502" s="582"/>
      <c r="Y1502" s="583"/>
      <c r="AD1502" s="585"/>
      <c r="AE1502" s="586"/>
      <c r="AF1502" s="587"/>
      <c r="AG1502" s="588"/>
      <c r="AH1502" s="588"/>
      <c r="AI1502" s="588"/>
      <c r="AJ1502" s="589"/>
      <c r="AK1502" s="590"/>
      <c r="AL1502" s="591"/>
      <c r="AM1502" s="592"/>
      <c r="AN1502" s="593"/>
      <c r="AO1502" s="594"/>
      <c r="AP1502" s="595"/>
      <c r="AQ1502" s="595"/>
      <c r="AR1502" s="596"/>
    </row>
    <row r="1503" spans="24:44" s="581" customFormat="1" ht="15" customHeight="1" x14ac:dyDescent="0.35">
      <c r="X1503" s="582"/>
      <c r="Y1503" s="583"/>
      <c r="AD1503" s="585"/>
      <c r="AE1503" s="586"/>
      <c r="AF1503" s="587"/>
      <c r="AG1503" s="588"/>
      <c r="AH1503" s="588"/>
      <c r="AI1503" s="588"/>
      <c r="AJ1503" s="589"/>
      <c r="AK1503" s="590"/>
      <c r="AL1503" s="591"/>
      <c r="AM1503" s="592"/>
      <c r="AN1503" s="593"/>
      <c r="AO1503" s="594"/>
      <c r="AP1503" s="595"/>
      <c r="AQ1503" s="595"/>
      <c r="AR1503" s="596"/>
    </row>
    <row r="1504" spans="24:44" s="581" customFormat="1" ht="15" customHeight="1" x14ac:dyDescent="0.35">
      <c r="X1504" s="582"/>
      <c r="Y1504" s="583"/>
      <c r="AD1504" s="585"/>
      <c r="AE1504" s="586"/>
      <c r="AF1504" s="587"/>
      <c r="AG1504" s="588"/>
      <c r="AH1504" s="588"/>
      <c r="AI1504" s="588"/>
      <c r="AJ1504" s="589"/>
      <c r="AK1504" s="590"/>
      <c r="AL1504" s="591"/>
      <c r="AM1504" s="592"/>
      <c r="AN1504" s="593"/>
      <c r="AO1504" s="594"/>
      <c r="AP1504" s="595"/>
      <c r="AQ1504" s="595"/>
      <c r="AR1504" s="596"/>
    </row>
    <row r="1505" spans="24:44" s="581" customFormat="1" ht="15" customHeight="1" x14ac:dyDescent="0.35">
      <c r="X1505" s="582"/>
      <c r="Y1505" s="583"/>
      <c r="AD1505" s="585"/>
      <c r="AE1505" s="586"/>
      <c r="AF1505" s="587"/>
      <c r="AG1505" s="588"/>
      <c r="AH1505" s="588"/>
      <c r="AI1505" s="588"/>
      <c r="AJ1505" s="589"/>
      <c r="AK1505" s="590"/>
      <c r="AL1505" s="591"/>
      <c r="AM1505" s="592"/>
      <c r="AN1505" s="593"/>
      <c r="AO1505" s="594"/>
      <c r="AP1505" s="595"/>
      <c r="AQ1505" s="595"/>
      <c r="AR1505" s="596"/>
    </row>
    <row r="1506" spans="24:44" s="581" customFormat="1" ht="15" customHeight="1" x14ac:dyDescent="0.35">
      <c r="X1506" s="582"/>
      <c r="Y1506" s="583"/>
      <c r="AD1506" s="585"/>
      <c r="AE1506" s="586"/>
      <c r="AF1506" s="587"/>
      <c r="AG1506" s="588"/>
      <c r="AH1506" s="588"/>
      <c r="AI1506" s="588"/>
      <c r="AJ1506" s="589"/>
      <c r="AK1506" s="590"/>
      <c r="AL1506" s="591"/>
      <c r="AM1506" s="592"/>
      <c r="AN1506" s="593"/>
      <c r="AO1506" s="594"/>
      <c r="AP1506" s="595"/>
      <c r="AQ1506" s="595"/>
      <c r="AR1506" s="596"/>
    </row>
    <row r="1507" spans="24:44" s="581" customFormat="1" ht="15" customHeight="1" x14ac:dyDescent="0.35">
      <c r="X1507" s="582"/>
      <c r="Y1507" s="583"/>
      <c r="AD1507" s="585"/>
      <c r="AE1507" s="586"/>
      <c r="AF1507" s="587"/>
      <c r="AG1507" s="588"/>
      <c r="AH1507" s="588"/>
      <c r="AI1507" s="588"/>
      <c r="AJ1507" s="589"/>
      <c r="AK1507" s="590"/>
      <c r="AL1507" s="591"/>
      <c r="AM1507" s="592"/>
      <c r="AN1507" s="593"/>
      <c r="AO1507" s="594"/>
      <c r="AP1507" s="595"/>
      <c r="AQ1507" s="595"/>
      <c r="AR1507" s="596"/>
    </row>
    <row r="1508" spans="24:44" s="581" customFormat="1" ht="15" customHeight="1" x14ac:dyDescent="0.35">
      <c r="X1508" s="582"/>
      <c r="Y1508" s="583"/>
      <c r="AD1508" s="585"/>
      <c r="AE1508" s="586"/>
      <c r="AF1508" s="587"/>
      <c r="AG1508" s="588"/>
      <c r="AH1508" s="588"/>
      <c r="AI1508" s="588"/>
      <c r="AJ1508" s="589"/>
      <c r="AK1508" s="590"/>
      <c r="AL1508" s="591"/>
      <c r="AM1508" s="592"/>
      <c r="AN1508" s="593"/>
      <c r="AO1508" s="594"/>
      <c r="AP1508" s="595"/>
      <c r="AQ1508" s="595"/>
      <c r="AR1508" s="596"/>
    </row>
    <row r="1509" spans="24:44" s="581" customFormat="1" ht="15" customHeight="1" x14ac:dyDescent="0.35">
      <c r="X1509" s="582"/>
      <c r="Y1509" s="583"/>
      <c r="AD1509" s="585"/>
      <c r="AE1509" s="586"/>
      <c r="AF1509" s="587"/>
      <c r="AG1509" s="588"/>
      <c r="AH1509" s="588"/>
      <c r="AI1509" s="588"/>
      <c r="AJ1509" s="589"/>
      <c r="AK1509" s="590"/>
      <c r="AL1509" s="591"/>
      <c r="AM1509" s="592"/>
      <c r="AN1509" s="593"/>
      <c r="AO1509" s="594"/>
      <c r="AP1509" s="595"/>
      <c r="AQ1509" s="595"/>
      <c r="AR1509" s="596"/>
    </row>
    <row r="1510" spans="24:44" s="581" customFormat="1" ht="15" customHeight="1" x14ac:dyDescent="0.35">
      <c r="X1510" s="582"/>
      <c r="Y1510" s="583"/>
      <c r="AD1510" s="585"/>
      <c r="AE1510" s="586"/>
      <c r="AF1510" s="587"/>
      <c r="AG1510" s="588"/>
      <c r="AH1510" s="588"/>
      <c r="AI1510" s="588"/>
      <c r="AJ1510" s="589"/>
      <c r="AK1510" s="590"/>
      <c r="AL1510" s="591"/>
      <c r="AM1510" s="592"/>
      <c r="AN1510" s="593"/>
      <c r="AO1510" s="594"/>
      <c r="AP1510" s="595"/>
      <c r="AQ1510" s="595"/>
      <c r="AR1510" s="596"/>
    </row>
    <row r="1511" spans="24:44" s="581" customFormat="1" ht="15" customHeight="1" x14ac:dyDescent="0.35">
      <c r="X1511" s="582"/>
      <c r="Y1511" s="583"/>
      <c r="AD1511" s="585"/>
      <c r="AE1511" s="586"/>
      <c r="AF1511" s="587"/>
      <c r="AG1511" s="588"/>
      <c r="AH1511" s="588"/>
      <c r="AI1511" s="588"/>
      <c r="AJ1511" s="589"/>
      <c r="AK1511" s="590"/>
      <c r="AL1511" s="591"/>
      <c r="AM1511" s="592"/>
      <c r="AN1511" s="593"/>
      <c r="AO1511" s="594"/>
      <c r="AP1511" s="595"/>
      <c r="AQ1511" s="595"/>
      <c r="AR1511" s="596"/>
    </row>
    <row r="1512" spans="24:44" s="581" customFormat="1" ht="15" customHeight="1" x14ac:dyDescent="0.35">
      <c r="X1512" s="582"/>
      <c r="Y1512" s="583"/>
      <c r="AD1512" s="585"/>
      <c r="AE1512" s="586"/>
      <c r="AF1512" s="587"/>
      <c r="AG1512" s="588"/>
      <c r="AH1512" s="588"/>
      <c r="AI1512" s="588"/>
      <c r="AJ1512" s="589"/>
      <c r="AK1512" s="590"/>
      <c r="AL1512" s="591"/>
      <c r="AM1512" s="592"/>
      <c r="AN1512" s="593"/>
      <c r="AO1512" s="594"/>
      <c r="AP1512" s="595"/>
      <c r="AQ1512" s="595"/>
      <c r="AR1512" s="596"/>
    </row>
    <row r="1513" spans="24:44" s="581" customFormat="1" ht="15" customHeight="1" x14ac:dyDescent="0.35">
      <c r="X1513" s="582"/>
      <c r="Y1513" s="583"/>
      <c r="AD1513" s="585"/>
      <c r="AE1513" s="586"/>
      <c r="AF1513" s="587"/>
      <c r="AG1513" s="588"/>
      <c r="AH1513" s="588"/>
      <c r="AI1513" s="588"/>
      <c r="AJ1513" s="589"/>
      <c r="AK1513" s="590"/>
      <c r="AL1513" s="591"/>
      <c r="AM1513" s="592"/>
      <c r="AN1513" s="593"/>
      <c r="AO1513" s="594"/>
      <c r="AP1513" s="595"/>
      <c r="AQ1513" s="595"/>
      <c r="AR1513" s="596"/>
    </row>
    <row r="1514" spans="24:44" s="581" customFormat="1" ht="15" customHeight="1" x14ac:dyDescent="0.35">
      <c r="X1514" s="582"/>
      <c r="Y1514" s="583"/>
      <c r="AD1514" s="585"/>
      <c r="AE1514" s="586"/>
      <c r="AF1514" s="587"/>
      <c r="AG1514" s="588"/>
      <c r="AH1514" s="588"/>
      <c r="AI1514" s="588"/>
      <c r="AJ1514" s="589"/>
      <c r="AK1514" s="590"/>
      <c r="AL1514" s="591"/>
      <c r="AM1514" s="592"/>
      <c r="AN1514" s="593"/>
      <c r="AO1514" s="594"/>
      <c r="AP1514" s="595"/>
      <c r="AQ1514" s="595"/>
      <c r="AR1514" s="596"/>
    </row>
    <row r="1515" spans="24:44" s="581" customFormat="1" ht="15" customHeight="1" x14ac:dyDescent="0.35">
      <c r="X1515" s="582"/>
      <c r="Y1515" s="583"/>
      <c r="AD1515" s="585"/>
      <c r="AE1515" s="586"/>
      <c r="AF1515" s="587"/>
      <c r="AG1515" s="588"/>
      <c r="AH1515" s="588"/>
      <c r="AI1515" s="588"/>
      <c r="AJ1515" s="589"/>
      <c r="AK1515" s="590"/>
      <c r="AL1515" s="591"/>
      <c r="AM1515" s="592"/>
      <c r="AN1515" s="593"/>
      <c r="AO1515" s="594"/>
      <c r="AP1515" s="595"/>
      <c r="AQ1515" s="595"/>
      <c r="AR1515" s="596"/>
    </row>
    <row r="1516" spans="24:44" s="581" customFormat="1" ht="15" customHeight="1" x14ac:dyDescent="0.35">
      <c r="X1516" s="582"/>
      <c r="Y1516" s="583"/>
      <c r="AD1516" s="585"/>
      <c r="AE1516" s="586"/>
      <c r="AF1516" s="587"/>
      <c r="AG1516" s="588"/>
      <c r="AH1516" s="588"/>
      <c r="AI1516" s="588"/>
      <c r="AJ1516" s="589"/>
      <c r="AK1516" s="590"/>
      <c r="AL1516" s="591"/>
      <c r="AM1516" s="592"/>
      <c r="AN1516" s="593"/>
      <c r="AO1516" s="594"/>
      <c r="AP1516" s="595"/>
      <c r="AQ1516" s="595"/>
      <c r="AR1516" s="596"/>
    </row>
    <row r="1517" spans="24:44" s="581" customFormat="1" ht="15" customHeight="1" x14ac:dyDescent="0.35">
      <c r="X1517" s="582"/>
      <c r="Y1517" s="583"/>
      <c r="AD1517" s="585"/>
      <c r="AE1517" s="586"/>
      <c r="AF1517" s="587"/>
      <c r="AG1517" s="588"/>
      <c r="AH1517" s="588"/>
      <c r="AI1517" s="588"/>
      <c r="AJ1517" s="589"/>
      <c r="AK1517" s="590"/>
      <c r="AL1517" s="591"/>
      <c r="AM1517" s="592"/>
      <c r="AN1517" s="593"/>
      <c r="AO1517" s="594"/>
      <c r="AP1517" s="595"/>
      <c r="AQ1517" s="595"/>
      <c r="AR1517" s="596"/>
    </row>
    <row r="1518" spans="24:44" s="581" customFormat="1" ht="15" customHeight="1" x14ac:dyDescent="0.35">
      <c r="X1518" s="582"/>
      <c r="Y1518" s="583"/>
      <c r="AD1518" s="585"/>
      <c r="AE1518" s="586"/>
      <c r="AF1518" s="587"/>
      <c r="AG1518" s="588"/>
      <c r="AH1518" s="588"/>
      <c r="AI1518" s="588"/>
      <c r="AJ1518" s="589"/>
      <c r="AK1518" s="590"/>
      <c r="AL1518" s="591"/>
      <c r="AM1518" s="592"/>
      <c r="AN1518" s="593"/>
      <c r="AO1518" s="594"/>
      <c r="AP1518" s="595"/>
      <c r="AQ1518" s="595"/>
      <c r="AR1518" s="596"/>
    </row>
    <row r="1519" spans="24:44" s="581" customFormat="1" ht="15" customHeight="1" x14ac:dyDescent="0.35">
      <c r="X1519" s="582"/>
      <c r="Y1519" s="583"/>
      <c r="AD1519" s="585"/>
      <c r="AE1519" s="586"/>
      <c r="AF1519" s="587"/>
      <c r="AG1519" s="588"/>
      <c r="AH1519" s="588"/>
      <c r="AI1519" s="588"/>
      <c r="AJ1519" s="589"/>
      <c r="AK1519" s="590"/>
      <c r="AL1519" s="591"/>
      <c r="AM1519" s="592"/>
      <c r="AN1519" s="593"/>
      <c r="AO1519" s="594"/>
      <c r="AP1519" s="595"/>
      <c r="AQ1519" s="595"/>
      <c r="AR1519" s="596"/>
    </row>
    <row r="1520" spans="24:44" s="581" customFormat="1" ht="15" customHeight="1" x14ac:dyDescent="0.35">
      <c r="X1520" s="582"/>
      <c r="Y1520" s="583"/>
      <c r="AD1520" s="585"/>
      <c r="AE1520" s="586"/>
      <c r="AF1520" s="587"/>
      <c r="AG1520" s="588"/>
      <c r="AH1520" s="588"/>
      <c r="AI1520" s="588"/>
      <c r="AJ1520" s="589"/>
      <c r="AK1520" s="590"/>
      <c r="AL1520" s="591"/>
      <c r="AM1520" s="592"/>
      <c r="AN1520" s="593"/>
      <c r="AO1520" s="594"/>
      <c r="AP1520" s="595"/>
      <c r="AQ1520" s="595"/>
      <c r="AR1520" s="596"/>
    </row>
    <row r="1521" spans="24:44" s="581" customFormat="1" ht="15" customHeight="1" x14ac:dyDescent="0.35">
      <c r="X1521" s="582"/>
      <c r="Y1521" s="583"/>
      <c r="AD1521" s="585"/>
      <c r="AE1521" s="586"/>
      <c r="AF1521" s="587"/>
      <c r="AG1521" s="588"/>
      <c r="AH1521" s="588"/>
      <c r="AI1521" s="588"/>
      <c r="AJ1521" s="589"/>
      <c r="AK1521" s="590"/>
      <c r="AL1521" s="591"/>
      <c r="AM1521" s="592"/>
      <c r="AN1521" s="593"/>
      <c r="AO1521" s="594"/>
      <c r="AP1521" s="595"/>
      <c r="AQ1521" s="595"/>
      <c r="AR1521" s="596"/>
    </row>
    <row r="1522" spans="24:44" s="581" customFormat="1" ht="15" customHeight="1" x14ac:dyDescent="0.35">
      <c r="X1522" s="582"/>
      <c r="Y1522" s="583"/>
      <c r="AD1522" s="585"/>
      <c r="AE1522" s="586"/>
      <c r="AF1522" s="587"/>
      <c r="AG1522" s="588"/>
      <c r="AH1522" s="588"/>
      <c r="AI1522" s="588"/>
      <c r="AJ1522" s="589"/>
      <c r="AK1522" s="590"/>
      <c r="AL1522" s="591"/>
      <c r="AM1522" s="592"/>
      <c r="AN1522" s="593"/>
      <c r="AO1522" s="594"/>
      <c r="AP1522" s="595"/>
      <c r="AQ1522" s="595"/>
      <c r="AR1522" s="596"/>
    </row>
    <row r="1523" spans="24:44" s="581" customFormat="1" ht="15" customHeight="1" x14ac:dyDescent="0.35">
      <c r="X1523" s="582"/>
      <c r="Y1523" s="583"/>
      <c r="AD1523" s="585"/>
      <c r="AE1523" s="586"/>
      <c r="AF1523" s="587"/>
      <c r="AG1523" s="588"/>
      <c r="AH1523" s="588"/>
      <c r="AI1523" s="588"/>
      <c r="AJ1523" s="589"/>
      <c r="AK1523" s="590"/>
      <c r="AL1523" s="591"/>
      <c r="AM1523" s="592"/>
      <c r="AN1523" s="593"/>
      <c r="AO1523" s="594"/>
      <c r="AP1523" s="595"/>
      <c r="AQ1523" s="595"/>
      <c r="AR1523" s="596"/>
    </row>
    <row r="1524" spans="24:44" s="581" customFormat="1" ht="15" customHeight="1" x14ac:dyDescent="0.35">
      <c r="X1524" s="582"/>
      <c r="Y1524" s="583"/>
      <c r="AD1524" s="585"/>
      <c r="AE1524" s="586"/>
      <c r="AF1524" s="587"/>
      <c r="AG1524" s="588"/>
      <c r="AH1524" s="588"/>
      <c r="AI1524" s="588"/>
      <c r="AJ1524" s="589"/>
      <c r="AK1524" s="590"/>
      <c r="AL1524" s="591"/>
      <c r="AM1524" s="592"/>
      <c r="AN1524" s="593"/>
      <c r="AO1524" s="594"/>
      <c r="AP1524" s="595"/>
      <c r="AQ1524" s="595"/>
      <c r="AR1524" s="596"/>
    </row>
    <row r="1525" spans="24:44" s="581" customFormat="1" ht="15" customHeight="1" x14ac:dyDescent="0.35">
      <c r="X1525" s="582"/>
      <c r="Y1525" s="583"/>
      <c r="AD1525" s="585"/>
      <c r="AE1525" s="586"/>
      <c r="AF1525" s="587"/>
      <c r="AG1525" s="588"/>
      <c r="AH1525" s="588"/>
      <c r="AI1525" s="588"/>
      <c r="AJ1525" s="589"/>
      <c r="AK1525" s="590"/>
      <c r="AL1525" s="591"/>
      <c r="AM1525" s="592"/>
      <c r="AN1525" s="593"/>
      <c r="AO1525" s="594"/>
      <c r="AP1525" s="595"/>
      <c r="AQ1525" s="595"/>
      <c r="AR1525" s="596"/>
    </row>
    <row r="1526" spans="24:44" s="581" customFormat="1" ht="15" customHeight="1" x14ac:dyDescent="0.35">
      <c r="X1526" s="582"/>
      <c r="Y1526" s="583"/>
      <c r="AD1526" s="585"/>
      <c r="AE1526" s="586"/>
      <c r="AF1526" s="587"/>
      <c r="AG1526" s="588"/>
      <c r="AH1526" s="588"/>
      <c r="AI1526" s="588"/>
      <c r="AJ1526" s="589"/>
      <c r="AK1526" s="590"/>
      <c r="AL1526" s="591"/>
      <c r="AM1526" s="592"/>
      <c r="AN1526" s="593"/>
      <c r="AO1526" s="594"/>
      <c r="AP1526" s="595"/>
      <c r="AQ1526" s="595"/>
      <c r="AR1526" s="596"/>
    </row>
    <row r="1527" spans="24:44" s="581" customFormat="1" ht="15" customHeight="1" x14ac:dyDescent="0.35">
      <c r="X1527" s="582"/>
      <c r="Y1527" s="583"/>
      <c r="AD1527" s="585"/>
      <c r="AE1527" s="586"/>
      <c r="AF1527" s="587"/>
      <c r="AG1527" s="588"/>
      <c r="AH1527" s="588"/>
      <c r="AI1527" s="588"/>
      <c r="AJ1527" s="589"/>
      <c r="AK1527" s="590"/>
      <c r="AL1527" s="591"/>
      <c r="AM1527" s="592"/>
      <c r="AN1527" s="593"/>
      <c r="AO1527" s="594"/>
      <c r="AP1527" s="595"/>
      <c r="AQ1527" s="595"/>
      <c r="AR1527" s="596"/>
    </row>
    <row r="1528" spans="24:44" s="581" customFormat="1" ht="15" customHeight="1" x14ac:dyDescent="0.35">
      <c r="X1528" s="582"/>
      <c r="Y1528" s="583"/>
      <c r="AD1528" s="585"/>
      <c r="AE1528" s="586"/>
      <c r="AF1528" s="587"/>
      <c r="AG1528" s="588"/>
      <c r="AH1528" s="588"/>
      <c r="AI1528" s="588"/>
      <c r="AJ1528" s="589"/>
      <c r="AK1528" s="590"/>
      <c r="AL1528" s="591"/>
      <c r="AM1528" s="592"/>
      <c r="AN1528" s="593"/>
      <c r="AO1528" s="594"/>
      <c r="AP1528" s="595"/>
      <c r="AQ1528" s="595"/>
      <c r="AR1528" s="596"/>
    </row>
    <row r="1529" spans="24:44" s="581" customFormat="1" ht="15" customHeight="1" x14ac:dyDescent="0.35">
      <c r="X1529" s="582"/>
      <c r="Y1529" s="583"/>
      <c r="AD1529" s="585"/>
      <c r="AE1529" s="586"/>
      <c r="AF1529" s="587"/>
      <c r="AG1529" s="588"/>
      <c r="AH1529" s="588"/>
      <c r="AI1529" s="588"/>
      <c r="AJ1529" s="589"/>
      <c r="AK1529" s="590"/>
      <c r="AL1529" s="591"/>
      <c r="AM1529" s="592"/>
      <c r="AN1529" s="593"/>
      <c r="AO1529" s="594"/>
      <c r="AP1529" s="595"/>
      <c r="AQ1529" s="595"/>
      <c r="AR1529" s="596"/>
    </row>
    <row r="1530" spans="24:44" s="581" customFormat="1" ht="15" customHeight="1" x14ac:dyDescent="0.35">
      <c r="X1530" s="582"/>
      <c r="Y1530" s="583"/>
      <c r="AD1530" s="585"/>
      <c r="AE1530" s="586"/>
      <c r="AF1530" s="587"/>
      <c r="AG1530" s="588"/>
      <c r="AH1530" s="588"/>
      <c r="AI1530" s="588"/>
      <c r="AJ1530" s="589"/>
      <c r="AK1530" s="590"/>
      <c r="AL1530" s="591"/>
      <c r="AM1530" s="592"/>
      <c r="AN1530" s="593"/>
      <c r="AO1530" s="594"/>
      <c r="AP1530" s="595"/>
      <c r="AQ1530" s="595"/>
      <c r="AR1530" s="596"/>
    </row>
    <row r="1531" spans="24:44" s="581" customFormat="1" ht="15" customHeight="1" x14ac:dyDescent="0.35">
      <c r="X1531" s="582"/>
      <c r="Y1531" s="583"/>
      <c r="AD1531" s="585"/>
      <c r="AE1531" s="586"/>
      <c r="AF1531" s="587"/>
      <c r="AG1531" s="588"/>
      <c r="AH1531" s="588"/>
      <c r="AI1531" s="588"/>
      <c r="AJ1531" s="589"/>
      <c r="AK1531" s="590"/>
      <c r="AL1531" s="591"/>
      <c r="AM1531" s="592"/>
      <c r="AN1531" s="593"/>
      <c r="AO1531" s="594"/>
      <c r="AP1531" s="595"/>
      <c r="AQ1531" s="595"/>
      <c r="AR1531" s="596"/>
    </row>
    <row r="1532" spans="24:44" s="581" customFormat="1" ht="15" customHeight="1" x14ac:dyDescent="0.35">
      <c r="X1532" s="582"/>
      <c r="Y1532" s="583"/>
      <c r="AD1532" s="585"/>
      <c r="AE1532" s="586"/>
      <c r="AF1532" s="587"/>
      <c r="AG1532" s="588"/>
      <c r="AH1532" s="588"/>
      <c r="AI1532" s="588"/>
      <c r="AJ1532" s="589"/>
      <c r="AK1532" s="590"/>
      <c r="AL1532" s="591"/>
      <c r="AM1532" s="592"/>
      <c r="AN1532" s="593"/>
      <c r="AO1532" s="594"/>
      <c r="AP1532" s="595"/>
      <c r="AQ1532" s="595"/>
      <c r="AR1532" s="596"/>
    </row>
    <row r="1533" spans="24:44" s="581" customFormat="1" ht="15" customHeight="1" x14ac:dyDescent="0.35">
      <c r="X1533" s="582"/>
      <c r="Y1533" s="583"/>
      <c r="AD1533" s="585"/>
      <c r="AE1533" s="586"/>
      <c r="AF1533" s="587"/>
      <c r="AG1533" s="588"/>
      <c r="AH1533" s="588"/>
      <c r="AI1533" s="588"/>
      <c r="AJ1533" s="589"/>
      <c r="AK1533" s="590"/>
      <c r="AL1533" s="591"/>
      <c r="AM1533" s="592"/>
      <c r="AN1533" s="593"/>
      <c r="AO1533" s="594"/>
      <c r="AP1533" s="595"/>
      <c r="AQ1533" s="595"/>
      <c r="AR1533" s="596"/>
    </row>
    <row r="1534" spans="24:44" s="581" customFormat="1" ht="15" customHeight="1" x14ac:dyDescent="0.35">
      <c r="X1534" s="582"/>
      <c r="Y1534" s="583"/>
      <c r="AD1534" s="585"/>
      <c r="AE1534" s="586"/>
      <c r="AF1534" s="587"/>
      <c r="AG1534" s="588"/>
      <c r="AH1534" s="588"/>
      <c r="AI1534" s="588"/>
      <c r="AJ1534" s="589"/>
      <c r="AK1534" s="590"/>
      <c r="AL1534" s="591"/>
      <c r="AM1534" s="592"/>
      <c r="AN1534" s="593"/>
      <c r="AO1534" s="594"/>
      <c r="AP1534" s="595"/>
      <c r="AQ1534" s="595"/>
      <c r="AR1534" s="596"/>
    </row>
    <row r="1535" spans="24:44" s="581" customFormat="1" ht="15" customHeight="1" x14ac:dyDescent="0.35">
      <c r="X1535" s="582"/>
      <c r="Y1535" s="583"/>
      <c r="AD1535" s="585"/>
      <c r="AE1535" s="586"/>
      <c r="AF1535" s="587"/>
      <c r="AG1535" s="588"/>
      <c r="AH1535" s="588"/>
      <c r="AI1535" s="588"/>
      <c r="AJ1535" s="589"/>
      <c r="AK1535" s="590"/>
      <c r="AL1535" s="591"/>
      <c r="AM1535" s="592"/>
      <c r="AN1535" s="593"/>
      <c r="AO1535" s="594"/>
      <c r="AP1535" s="595"/>
      <c r="AQ1535" s="595"/>
      <c r="AR1535" s="596"/>
    </row>
    <row r="1536" spans="24:44" s="581" customFormat="1" ht="15" customHeight="1" x14ac:dyDescent="0.35">
      <c r="X1536" s="582"/>
      <c r="Y1536" s="583"/>
      <c r="AD1536" s="585"/>
      <c r="AE1536" s="586"/>
      <c r="AF1536" s="587"/>
      <c r="AG1536" s="588"/>
      <c r="AH1536" s="588"/>
      <c r="AI1536" s="588"/>
      <c r="AJ1536" s="589"/>
      <c r="AK1536" s="590"/>
      <c r="AL1536" s="591"/>
      <c r="AM1536" s="592"/>
      <c r="AN1536" s="593"/>
      <c r="AO1536" s="594"/>
      <c r="AP1536" s="595"/>
      <c r="AQ1536" s="595"/>
      <c r="AR1536" s="596"/>
    </row>
    <row r="1537" spans="24:44" s="581" customFormat="1" ht="15" customHeight="1" x14ac:dyDescent="0.35">
      <c r="X1537" s="582"/>
      <c r="Y1537" s="583"/>
      <c r="AD1537" s="585"/>
      <c r="AE1537" s="586"/>
      <c r="AF1537" s="587"/>
      <c r="AG1537" s="588"/>
      <c r="AH1537" s="588"/>
      <c r="AI1537" s="588"/>
      <c r="AJ1537" s="589"/>
      <c r="AK1537" s="590"/>
      <c r="AL1537" s="591"/>
      <c r="AM1537" s="592"/>
      <c r="AN1537" s="593"/>
      <c r="AO1537" s="594"/>
      <c r="AP1537" s="595"/>
      <c r="AQ1537" s="595"/>
      <c r="AR1537" s="596"/>
    </row>
    <row r="1538" spans="24:44" s="581" customFormat="1" ht="15" customHeight="1" x14ac:dyDescent="0.35">
      <c r="X1538" s="582"/>
      <c r="Y1538" s="583"/>
      <c r="AD1538" s="585"/>
      <c r="AE1538" s="586"/>
      <c r="AF1538" s="587"/>
      <c r="AG1538" s="588"/>
      <c r="AH1538" s="588"/>
      <c r="AI1538" s="588"/>
      <c r="AJ1538" s="589"/>
      <c r="AK1538" s="590"/>
      <c r="AL1538" s="591"/>
      <c r="AM1538" s="592"/>
      <c r="AN1538" s="593"/>
      <c r="AO1538" s="594"/>
      <c r="AP1538" s="595"/>
      <c r="AQ1538" s="595"/>
      <c r="AR1538" s="596"/>
    </row>
    <row r="1539" spans="24:44" s="581" customFormat="1" ht="15" customHeight="1" x14ac:dyDescent="0.35">
      <c r="X1539" s="582"/>
      <c r="Y1539" s="583"/>
      <c r="AD1539" s="585"/>
      <c r="AE1539" s="586"/>
      <c r="AF1539" s="587"/>
      <c r="AG1539" s="588"/>
      <c r="AH1539" s="588"/>
      <c r="AI1539" s="588"/>
      <c r="AJ1539" s="589"/>
      <c r="AK1539" s="590"/>
      <c r="AL1539" s="591"/>
      <c r="AM1539" s="592"/>
      <c r="AN1539" s="593"/>
      <c r="AO1539" s="594"/>
      <c r="AP1539" s="595"/>
      <c r="AQ1539" s="595"/>
      <c r="AR1539" s="596"/>
    </row>
    <row r="1540" spans="24:44" s="581" customFormat="1" ht="15" customHeight="1" x14ac:dyDescent="0.35">
      <c r="X1540" s="582"/>
      <c r="Y1540" s="583"/>
      <c r="AD1540" s="585"/>
      <c r="AE1540" s="586"/>
      <c r="AF1540" s="587"/>
      <c r="AG1540" s="588"/>
      <c r="AH1540" s="588"/>
      <c r="AI1540" s="588"/>
      <c r="AJ1540" s="589"/>
      <c r="AK1540" s="590"/>
      <c r="AL1540" s="591"/>
      <c r="AM1540" s="592"/>
      <c r="AN1540" s="593"/>
      <c r="AO1540" s="594"/>
      <c r="AP1540" s="595"/>
      <c r="AQ1540" s="595"/>
      <c r="AR1540" s="596"/>
    </row>
    <row r="1541" spans="24:44" s="581" customFormat="1" ht="15" customHeight="1" x14ac:dyDescent="0.35">
      <c r="X1541" s="582"/>
      <c r="Y1541" s="583"/>
      <c r="AD1541" s="585"/>
      <c r="AE1541" s="586"/>
      <c r="AF1541" s="587"/>
      <c r="AG1541" s="588"/>
      <c r="AH1541" s="588"/>
      <c r="AI1541" s="588"/>
      <c r="AJ1541" s="589"/>
      <c r="AK1541" s="590"/>
      <c r="AL1541" s="591"/>
      <c r="AM1541" s="592"/>
      <c r="AN1541" s="593"/>
      <c r="AO1541" s="594"/>
      <c r="AP1541" s="595"/>
      <c r="AQ1541" s="595"/>
      <c r="AR1541" s="596"/>
    </row>
    <row r="1542" spans="24:44" s="581" customFormat="1" ht="15" customHeight="1" x14ac:dyDescent="0.35">
      <c r="X1542" s="582"/>
      <c r="Y1542" s="583"/>
      <c r="AD1542" s="585"/>
      <c r="AE1542" s="586"/>
      <c r="AF1542" s="587"/>
      <c r="AG1542" s="588"/>
      <c r="AH1542" s="588"/>
      <c r="AI1542" s="588"/>
      <c r="AJ1542" s="589"/>
      <c r="AK1542" s="590"/>
      <c r="AL1542" s="591"/>
      <c r="AM1542" s="592"/>
      <c r="AN1542" s="593"/>
      <c r="AO1542" s="594"/>
      <c r="AP1542" s="595"/>
      <c r="AQ1542" s="595"/>
      <c r="AR1542" s="596"/>
    </row>
    <row r="1543" spans="24:44" s="581" customFormat="1" ht="15" customHeight="1" x14ac:dyDescent="0.35">
      <c r="X1543" s="582"/>
      <c r="Y1543" s="583"/>
      <c r="AD1543" s="585"/>
      <c r="AE1543" s="586"/>
      <c r="AF1543" s="587"/>
      <c r="AG1543" s="588"/>
      <c r="AH1543" s="588"/>
      <c r="AI1543" s="588"/>
      <c r="AJ1543" s="589"/>
      <c r="AK1543" s="590"/>
      <c r="AL1543" s="591"/>
      <c r="AM1543" s="592"/>
      <c r="AN1543" s="593"/>
      <c r="AO1543" s="594"/>
      <c r="AP1543" s="595"/>
      <c r="AQ1543" s="595"/>
      <c r="AR1543" s="596"/>
    </row>
    <row r="1544" spans="24:44" s="581" customFormat="1" ht="15" customHeight="1" x14ac:dyDescent="0.35">
      <c r="X1544" s="582"/>
      <c r="Y1544" s="583"/>
      <c r="AD1544" s="585"/>
      <c r="AE1544" s="586"/>
      <c r="AF1544" s="587"/>
      <c r="AG1544" s="588"/>
      <c r="AH1544" s="588"/>
      <c r="AI1544" s="588"/>
      <c r="AJ1544" s="589"/>
      <c r="AK1544" s="590"/>
      <c r="AL1544" s="591"/>
      <c r="AM1544" s="592"/>
      <c r="AN1544" s="593"/>
      <c r="AO1544" s="594"/>
      <c r="AP1544" s="595"/>
      <c r="AQ1544" s="595"/>
      <c r="AR1544" s="596"/>
    </row>
    <row r="1545" spans="24:44" s="581" customFormat="1" ht="15" customHeight="1" x14ac:dyDescent="0.35">
      <c r="X1545" s="582"/>
      <c r="Y1545" s="583"/>
      <c r="AD1545" s="585"/>
      <c r="AE1545" s="586"/>
      <c r="AF1545" s="587"/>
      <c r="AG1545" s="588"/>
      <c r="AH1545" s="588"/>
      <c r="AI1545" s="588"/>
      <c r="AJ1545" s="589"/>
      <c r="AK1545" s="590"/>
      <c r="AL1545" s="591"/>
      <c r="AM1545" s="592"/>
      <c r="AN1545" s="593"/>
      <c r="AO1545" s="594"/>
      <c r="AP1545" s="595"/>
      <c r="AQ1545" s="595"/>
      <c r="AR1545" s="596"/>
    </row>
    <row r="1546" spans="24:44" s="581" customFormat="1" ht="15" customHeight="1" x14ac:dyDescent="0.35">
      <c r="X1546" s="582"/>
      <c r="Y1546" s="583"/>
      <c r="AD1546" s="585"/>
      <c r="AE1546" s="586"/>
      <c r="AF1546" s="587"/>
      <c r="AG1546" s="588"/>
      <c r="AH1546" s="588"/>
      <c r="AI1546" s="588"/>
      <c r="AJ1546" s="589"/>
      <c r="AK1546" s="590"/>
      <c r="AL1546" s="591"/>
      <c r="AM1546" s="592"/>
      <c r="AN1546" s="593"/>
      <c r="AO1546" s="594"/>
      <c r="AP1546" s="595"/>
      <c r="AQ1546" s="595"/>
      <c r="AR1546" s="596"/>
    </row>
    <row r="1547" spans="24:44" s="581" customFormat="1" ht="15" customHeight="1" x14ac:dyDescent="0.35">
      <c r="X1547" s="582"/>
      <c r="Y1547" s="583"/>
      <c r="AD1547" s="585"/>
      <c r="AE1547" s="586"/>
      <c r="AF1547" s="587"/>
      <c r="AG1547" s="588"/>
      <c r="AH1547" s="588"/>
      <c r="AI1547" s="588"/>
      <c r="AJ1547" s="589"/>
      <c r="AK1547" s="590"/>
      <c r="AL1547" s="591"/>
      <c r="AM1547" s="592"/>
      <c r="AN1547" s="593"/>
      <c r="AO1547" s="594"/>
      <c r="AP1547" s="595"/>
      <c r="AQ1547" s="595"/>
      <c r="AR1547" s="596"/>
    </row>
    <row r="1548" spans="24:44" s="581" customFormat="1" ht="15" customHeight="1" x14ac:dyDescent="0.35">
      <c r="X1548" s="582"/>
      <c r="Y1548" s="583"/>
      <c r="AD1548" s="585"/>
      <c r="AE1548" s="586"/>
      <c r="AF1548" s="587"/>
      <c r="AG1548" s="588"/>
      <c r="AH1548" s="588"/>
      <c r="AI1548" s="588"/>
      <c r="AJ1548" s="589"/>
      <c r="AK1548" s="590"/>
      <c r="AL1548" s="591"/>
      <c r="AM1548" s="592"/>
      <c r="AN1548" s="593"/>
      <c r="AO1548" s="594"/>
      <c r="AP1548" s="595"/>
      <c r="AQ1548" s="595"/>
      <c r="AR1548" s="596"/>
    </row>
    <row r="1549" spans="24:44" s="581" customFormat="1" ht="15" customHeight="1" x14ac:dyDescent="0.35">
      <c r="X1549" s="582"/>
      <c r="Y1549" s="583"/>
      <c r="AD1549" s="585"/>
      <c r="AE1549" s="586"/>
      <c r="AF1549" s="587"/>
      <c r="AG1549" s="588"/>
      <c r="AH1549" s="588"/>
      <c r="AI1549" s="588"/>
      <c r="AJ1549" s="589"/>
      <c r="AK1549" s="590"/>
      <c r="AL1549" s="591"/>
      <c r="AM1549" s="592"/>
      <c r="AN1549" s="593"/>
      <c r="AO1549" s="594"/>
      <c r="AP1549" s="595"/>
      <c r="AQ1549" s="595"/>
      <c r="AR1549" s="596"/>
    </row>
    <row r="1550" spans="24:44" s="581" customFormat="1" ht="15" customHeight="1" x14ac:dyDescent="0.35">
      <c r="X1550" s="582"/>
      <c r="Y1550" s="583"/>
      <c r="AD1550" s="585"/>
      <c r="AE1550" s="586"/>
      <c r="AF1550" s="587"/>
      <c r="AG1550" s="588"/>
      <c r="AH1550" s="588"/>
      <c r="AI1550" s="588"/>
      <c r="AJ1550" s="589"/>
      <c r="AK1550" s="590"/>
      <c r="AL1550" s="591"/>
      <c r="AM1550" s="592"/>
      <c r="AN1550" s="593"/>
      <c r="AO1550" s="594"/>
      <c r="AP1550" s="595"/>
      <c r="AQ1550" s="595"/>
      <c r="AR1550" s="596"/>
    </row>
    <row r="1551" spans="24:44" s="581" customFormat="1" ht="15" customHeight="1" x14ac:dyDescent="0.35">
      <c r="X1551" s="582"/>
      <c r="Y1551" s="583"/>
      <c r="AD1551" s="585"/>
      <c r="AE1551" s="586"/>
      <c r="AF1551" s="587"/>
      <c r="AG1551" s="588"/>
      <c r="AH1551" s="588"/>
      <c r="AI1551" s="588"/>
      <c r="AJ1551" s="589"/>
      <c r="AK1551" s="590"/>
      <c r="AL1551" s="591"/>
      <c r="AM1551" s="592"/>
      <c r="AN1551" s="593"/>
      <c r="AO1551" s="594"/>
      <c r="AP1551" s="595"/>
      <c r="AQ1551" s="595"/>
      <c r="AR1551" s="596"/>
    </row>
    <row r="1552" spans="24:44" s="581" customFormat="1" ht="15" customHeight="1" x14ac:dyDescent="0.35">
      <c r="X1552" s="582"/>
      <c r="Y1552" s="583"/>
      <c r="AD1552" s="585"/>
      <c r="AE1552" s="586"/>
      <c r="AF1552" s="587"/>
      <c r="AG1552" s="588"/>
      <c r="AH1552" s="588"/>
      <c r="AI1552" s="588"/>
      <c r="AJ1552" s="589"/>
      <c r="AK1552" s="590"/>
      <c r="AL1552" s="591"/>
      <c r="AM1552" s="592"/>
      <c r="AN1552" s="593"/>
      <c r="AO1552" s="594"/>
      <c r="AP1552" s="595"/>
      <c r="AQ1552" s="595"/>
      <c r="AR1552" s="596"/>
    </row>
    <row r="1553" spans="24:44" s="581" customFormat="1" ht="15" customHeight="1" x14ac:dyDescent="0.35">
      <c r="X1553" s="582"/>
      <c r="Y1553" s="583"/>
      <c r="AD1553" s="585"/>
      <c r="AE1553" s="586"/>
      <c r="AF1553" s="587"/>
      <c r="AG1553" s="588"/>
      <c r="AH1553" s="588"/>
      <c r="AI1553" s="588"/>
      <c r="AJ1553" s="589"/>
      <c r="AK1553" s="590"/>
      <c r="AL1553" s="591"/>
      <c r="AM1553" s="592"/>
      <c r="AN1553" s="593"/>
      <c r="AO1553" s="594"/>
      <c r="AP1553" s="595"/>
      <c r="AQ1553" s="595"/>
      <c r="AR1553" s="596"/>
    </row>
    <row r="1554" spans="24:44" s="581" customFormat="1" ht="15" customHeight="1" x14ac:dyDescent="0.35">
      <c r="X1554" s="582"/>
      <c r="Y1554" s="583"/>
      <c r="AD1554" s="585"/>
      <c r="AE1554" s="586"/>
      <c r="AF1554" s="587"/>
      <c r="AG1554" s="588"/>
      <c r="AH1554" s="588"/>
      <c r="AI1554" s="588"/>
      <c r="AJ1554" s="589"/>
      <c r="AK1554" s="590"/>
      <c r="AL1554" s="591"/>
      <c r="AM1554" s="592"/>
      <c r="AN1554" s="593"/>
      <c r="AO1554" s="594"/>
      <c r="AP1554" s="595"/>
      <c r="AQ1554" s="595"/>
      <c r="AR1554" s="596"/>
    </row>
    <row r="1555" spans="24:44" s="581" customFormat="1" ht="15" customHeight="1" x14ac:dyDescent="0.35">
      <c r="X1555" s="582"/>
      <c r="Y1555" s="583"/>
      <c r="AD1555" s="585"/>
      <c r="AE1555" s="586"/>
      <c r="AF1555" s="587"/>
      <c r="AG1555" s="588"/>
      <c r="AH1555" s="588"/>
      <c r="AI1555" s="588"/>
      <c r="AJ1555" s="589"/>
      <c r="AK1555" s="590"/>
      <c r="AL1555" s="591"/>
      <c r="AM1555" s="592"/>
      <c r="AN1555" s="593"/>
      <c r="AO1555" s="594"/>
      <c r="AP1555" s="595"/>
      <c r="AQ1555" s="595"/>
      <c r="AR1555" s="596"/>
    </row>
    <row r="1556" spans="24:44" s="581" customFormat="1" ht="15" customHeight="1" x14ac:dyDescent="0.35">
      <c r="X1556" s="582"/>
      <c r="Y1556" s="583"/>
      <c r="AD1556" s="585"/>
      <c r="AE1556" s="586"/>
      <c r="AF1556" s="587"/>
      <c r="AG1556" s="588"/>
      <c r="AH1556" s="588"/>
      <c r="AI1556" s="588"/>
      <c r="AJ1556" s="589"/>
      <c r="AK1556" s="590"/>
      <c r="AL1556" s="591"/>
      <c r="AM1556" s="592"/>
      <c r="AN1556" s="593"/>
      <c r="AO1556" s="594"/>
      <c r="AP1556" s="595"/>
      <c r="AQ1556" s="595"/>
      <c r="AR1556" s="596"/>
    </row>
    <row r="1557" spans="24:44" s="581" customFormat="1" ht="15" customHeight="1" x14ac:dyDescent="0.35">
      <c r="X1557" s="582"/>
      <c r="Y1557" s="583"/>
      <c r="AD1557" s="585"/>
      <c r="AE1557" s="586"/>
      <c r="AF1557" s="587"/>
      <c r="AG1557" s="588"/>
      <c r="AH1557" s="588"/>
      <c r="AI1557" s="588"/>
      <c r="AJ1557" s="589"/>
      <c r="AK1557" s="590"/>
      <c r="AL1557" s="591"/>
      <c r="AM1557" s="592"/>
      <c r="AN1557" s="593"/>
      <c r="AO1557" s="594"/>
      <c r="AP1557" s="595"/>
      <c r="AQ1557" s="595"/>
      <c r="AR1557" s="596"/>
    </row>
    <row r="1558" spans="24:44" s="581" customFormat="1" ht="15" customHeight="1" x14ac:dyDescent="0.35">
      <c r="X1558" s="582"/>
      <c r="Y1558" s="583"/>
      <c r="AD1558" s="585"/>
      <c r="AE1558" s="586"/>
      <c r="AF1558" s="587"/>
      <c r="AG1558" s="588"/>
      <c r="AH1558" s="588"/>
      <c r="AI1558" s="588"/>
      <c r="AJ1558" s="589"/>
      <c r="AK1558" s="590"/>
      <c r="AL1558" s="591"/>
      <c r="AM1558" s="592"/>
      <c r="AN1558" s="593"/>
      <c r="AO1558" s="594"/>
      <c r="AP1558" s="595"/>
      <c r="AQ1558" s="595"/>
      <c r="AR1558" s="596"/>
    </row>
    <row r="1559" spans="24:44" s="581" customFormat="1" ht="15" customHeight="1" x14ac:dyDescent="0.35">
      <c r="X1559" s="582"/>
      <c r="Y1559" s="583"/>
      <c r="AD1559" s="585"/>
      <c r="AE1559" s="586"/>
      <c r="AF1559" s="587"/>
      <c r="AG1559" s="588"/>
      <c r="AH1559" s="588"/>
      <c r="AI1559" s="588"/>
      <c r="AJ1559" s="589"/>
      <c r="AK1559" s="590"/>
      <c r="AL1559" s="591"/>
      <c r="AM1559" s="592"/>
      <c r="AN1559" s="593"/>
      <c r="AO1559" s="594"/>
      <c r="AP1559" s="595"/>
      <c r="AQ1559" s="595"/>
      <c r="AR1559" s="596"/>
    </row>
    <row r="1560" spans="24:44" s="581" customFormat="1" ht="15" customHeight="1" x14ac:dyDescent="0.35">
      <c r="X1560" s="582"/>
      <c r="Y1560" s="583"/>
      <c r="AD1560" s="585"/>
      <c r="AE1560" s="586"/>
      <c r="AF1560" s="587"/>
      <c r="AG1560" s="588"/>
      <c r="AH1560" s="588"/>
      <c r="AI1560" s="588"/>
      <c r="AJ1560" s="589"/>
      <c r="AK1560" s="590"/>
      <c r="AL1560" s="591"/>
      <c r="AM1560" s="592"/>
      <c r="AN1560" s="593"/>
      <c r="AO1560" s="594"/>
      <c r="AP1560" s="595"/>
      <c r="AQ1560" s="595"/>
      <c r="AR1560" s="596"/>
    </row>
    <row r="1561" spans="24:44" s="581" customFormat="1" ht="15" customHeight="1" x14ac:dyDescent="0.35">
      <c r="X1561" s="582"/>
      <c r="Y1561" s="583"/>
      <c r="AD1561" s="585"/>
      <c r="AE1561" s="586"/>
      <c r="AF1561" s="587"/>
      <c r="AG1561" s="588"/>
      <c r="AH1561" s="588"/>
      <c r="AI1561" s="588"/>
      <c r="AJ1561" s="589"/>
      <c r="AK1561" s="590"/>
      <c r="AL1561" s="591"/>
      <c r="AM1561" s="592"/>
      <c r="AN1561" s="593"/>
      <c r="AO1561" s="594"/>
      <c r="AP1561" s="595"/>
      <c r="AQ1561" s="595"/>
      <c r="AR1561" s="596"/>
    </row>
    <row r="1562" spans="24:44" s="581" customFormat="1" ht="15" customHeight="1" x14ac:dyDescent="0.35">
      <c r="X1562" s="582"/>
      <c r="Y1562" s="583"/>
      <c r="AD1562" s="585"/>
      <c r="AE1562" s="586"/>
      <c r="AF1562" s="587"/>
      <c r="AG1562" s="588"/>
      <c r="AH1562" s="588"/>
      <c r="AI1562" s="588"/>
      <c r="AJ1562" s="589"/>
      <c r="AK1562" s="590"/>
      <c r="AL1562" s="591"/>
      <c r="AM1562" s="592"/>
      <c r="AN1562" s="593"/>
      <c r="AO1562" s="594"/>
      <c r="AP1562" s="595"/>
      <c r="AQ1562" s="595"/>
      <c r="AR1562" s="596"/>
    </row>
    <row r="1563" spans="24:44" s="581" customFormat="1" ht="15" customHeight="1" x14ac:dyDescent="0.35">
      <c r="X1563" s="582"/>
      <c r="Y1563" s="583"/>
      <c r="AD1563" s="585"/>
      <c r="AE1563" s="586"/>
      <c r="AF1563" s="587"/>
      <c r="AG1563" s="588"/>
      <c r="AH1563" s="588"/>
      <c r="AI1563" s="588"/>
      <c r="AJ1563" s="589"/>
      <c r="AK1563" s="590"/>
      <c r="AL1563" s="591"/>
      <c r="AM1563" s="592"/>
      <c r="AN1563" s="593"/>
      <c r="AO1563" s="594"/>
      <c r="AP1563" s="595"/>
      <c r="AQ1563" s="595"/>
      <c r="AR1563" s="596"/>
    </row>
    <row r="1564" spans="24:44" s="581" customFormat="1" ht="15" customHeight="1" x14ac:dyDescent="0.35">
      <c r="X1564" s="582"/>
      <c r="Y1564" s="583"/>
      <c r="AD1564" s="585"/>
      <c r="AE1564" s="586"/>
      <c r="AF1564" s="587"/>
      <c r="AG1564" s="588"/>
      <c r="AH1564" s="588"/>
      <c r="AI1564" s="588"/>
      <c r="AJ1564" s="589"/>
      <c r="AK1564" s="590"/>
      <c r="AL1564" s="591"/>
      <c r="AM1564" s="592"/>
      <c r="AN1564" s="593"/>
      <c r="AO1564" s="594"/>
      <c r="AP1564" s="595"/>
      <c r="AQ1564" s="595"/>
      <c r="AR1564" s="596"/>
    </row>
    <row r="1565" spans="24:44" s="581" customFormat="1" ht="15" customHeight="1" x14ac:dyDescent="0.35">
      <c r="X1565" s="582"/>
      <c r="Y1565" s="583"/>
      <c r="AD1565" s="585"/>
      <c r="AE1565" s="586"/>
      <c r="AF1565" s="587"/>
      <c r="AG1565" s="588"/>
      <c r="AH1565" s="588"/>
      <c r="AI1565" s="588"/>
      <c r="AJ1565" s="589"/>
      <c r="AK1565" s="590"/>
      <c r="AL1565" s="591"/>
      <c r="AM1565" s="592"/>
      <c r="AN1565" s="593"/>
      <c r="AO1565" s="594"/>
      <c r="AP1565" s="595"/>
      <c r="AQ1565" s="595"/>
      <c r="AR1565" s="596"/>
    </row>
    <row r="1566" spans="24:44" s="581" customFormat="1" ht="15" customHeight="1" x14ac:dyDescent="0.35">
      <c r="X1566" s="582"/>
      <c r="Y1566" s="583"/>
      <c r="AD1566" s="585"/>
      <c r="AE1566" s="586"/>
      <c r="AF1566" s="587"/>
      <c r="AG1566" s="588"/>
      <c r="AH1566" s="588"/>
      <c r="AI1566" s="588"/>
      <c r="AJ1566" s="589"/>
      <c r="AK1566" s="590"/>
      <c r="AL1566" s="591"/>
      <c r="AM1566" s="592"/>
      <c r="AN1566" s="593"/>
      <c r="AO1566" s="594"/>
      <c r="AP1566" s="595"/>
      <c r="AQ1566" s="595"/>
      <c r="AR1566" s="596"/>
    </row>
    <row r="1567" spans="24:44" s="581" customFormat="1" ht="15" customHeight="1" x14ac:dyDescent="0.35">
      <c r="X1567" s="582"/>
      <c r="Y1567" s="583"/>
      <c r="AD1567" s="585"/>
      <c r="AE1567" s="586"/>
      <c r="AF1567" s="587"/>
      <c r="AG1567" s="588"/>
      <c r="AH1567" s="588"/>
      <c r="AI1567" s="588"/>
      <c r="AJ1567" s="589"/>
      <c r="AK1567" s="590"/>
      <c r="AL1567" s="591"/>
      <c r="AM1567" s="592"/>
      <c r="AN1567" s="593"/>
      <c r="AO1567" s="594"/>
      <c r="AP1567" s="595"/>
      <c r="AQ1567" s="595"/>
      <c r="AR1567" s="596"/>
    </row>
    <row r="1568" spans="24:44" s="581" customFormat="1" ht="15" customHeight="1" x14ac:dyDescent="0.35">
      <c r="X1568" s="582"/>
      <c r="Y1568" s="583"/>
      <c r="AD1568" s="585"/>
      <c r="AE1568" s="586"/>
      <c r="AF1568" s="587"/>
      <c r="AG1568" s="588"/>
      <c r="AH1568" s="588"/>
      <c r="AI1568" s="588"/>
      <c r="AJ1568" s="589"/>
      <c r="AK1568" s="590"/>
      <c r="AL1568" s="591"/>
      <c r="AM1568" s="592"/>
      <c r="AN1568" s="593"/>
      <c r="AO1568" s="594"/>
      <c r="AP1568" s="595"/>
      <c r="AQ1568" s="595"/>
      <c r="AR1568" s="596"/>
    </row>
    <row r="1569" spans="24:44" s="581" customFormat="1" ht="15" customHeight="1" x14ac:dyDescent="0.35">
      <c r="X1569" s="582"/>
      <c r="Y1569" s="583"/>
      <c r="AD1569" s="585"/>
      <c r="AE1569" s="586"/>
      <c r="AF1569" s="587"/>
      <c r="AG1569" s="588"/>
      <c r="AH1569" s="588"/>
      <c r="AI1569" s="588"/>
      <c r="AJ1569" s="589"/>
      <c r="AK1569" s="590"/>
      <c r="AL1569" s="591"/>
      <c r="AM1569" s="592"/>
      <c r="AN1569" s="593"/>
      <c r="AO1569" s="594"/>
      <c r="AP1569" s="595"/>
      <c r="AQ1569" s="595"/>
      <c r="AR1569" s="596"/>
    </row>
    <row r="1570" spans="24:44" s="581" customFormat="1" ht="15" customHeight="1" x14ac:dyDescent="0.35">
      <c r="X1570" s="582"/>
      <c r="Y1570" s="583"/>
      <c r="AD1570" s="585"/>
      <c r="AE1570" s="586"/>
      <c r="AF1570" s="587"/>
      <c r="AG1570" s="588"/>
      <c r="AH1570" s="588"/>
      <c r="AI1570" s="588"/>
      <c r="AJ1570" s="589"/>
      <c r="AK1570" s="590"/>
      <c r="AL1570" s="591"/>
      <c r="AM1570" s="592"/>
      <c r="AN1570" s="593"/>
      <c r="AO1570" s="594"/>
      <c r="AP1570" s="595"/>
      <c r="AQ1570" s="595"/>
      <c r="AR1570" s="596"/>
    </row>
    <row r="1571" spans="24:44" s="581" customFormat="1" ht="15" customHeight="1" x14ac:dyDescent="0.35">
      <c r="X1571" s="582"/>
      <c r="Y1571" s="583"/>
      <c r="AD1571" s="585"/>
      <c r="AE1571" s="586"/>
      <c r="AF1571" s="587"/>
      <c r="AG1571" s="588"/>
      <c r="AH1571" s="588"/>
      <c r="AI1571" s="588"/>
      <c r="AJ1571" s="589"/>
      <c r="AK1571" s="590"/>
      <c r="AL1571" s="591"/>
      <c r="AM1571" s="592"/>
      <c r="AN1571" s="593"/>
      <c r="AO1571" s="594"/>
      <c r="AP1571" s="595"/>
      <c r="AQ1571" s="595"/>
      <c r="AR1571" s="596"/>
    </row>
    <row r="1572" spans="24:44" s="581" customFormat="1" ht="15" customHeight="1" x14ac:dyDescent="0.35">
      <c r="X1572" s="582"/>
      <c r="Y1572" s="583"/>
      <c r="AD1572" s="585"/>
      <c r="AE1572" s="586"/>
      <c r="AF1572" s="587"/>
      <c r="AG1572" s="588"/>
      <c r="AH1572" s="588"/>
      <c r="AI1572" s="588"/>
      <c r="AJ1572" s="589"/>
      <c r="AK1572" s="590"/>
      <c r="AL1572" s="591"/>
      <c r="AM1572" s="592"/>
      <c r="AN1572" s="593"/>
      <c r="AO1572" s="594"/>
      <c r="AP1572" s="595"/>
      <c r="AQ1572" s="595"/>
      <c r="AR1572" s="596"/>
    </row>
    <row r="1573" spans="24:44" s="581" customFormat="1" ht="15" customHeight="1" x14ac:dyDescent="0.35">
      <c r="X1573" s="582"/>
      <c r="Y1573" s="583"/>
      <c r="AD1573" s="585"/>
      <c r="AE1573" s="586"/>
      <c r="AF1573" s="587"/>
      <c r="AG1573" s="588"/>
      <c r="AH1573" s="588"/>
      <c r="AI1573" s="588"/>
      <c r="AJ1573" s="589"/>
      <c r="AK1573" s="590"/>
      <c r="AL1573" s="591"/>
      <c r="AM1573" s="592"/>
      <c r="AN1573" s="593"/>
      <c r="AO1573" s="594"/>
      <c r="AP1573" s="595"/>
      <c r="AQ1573" s="595"/>
      <c r="AR1573" s="596"/>
    </row>
    <row r="1574" spans="24:44" s="581" customFormat="1" ht="15" customHeight="1" x14ac:dyDescent="0.35">
      <c r="X1574" s="582"/>
      <c r="Y1574" s="583"/>
      <c r="AD1574" s="585"/>
      <c r="AE1574" s="586"/>
      <c r="AF1574" s="587"/>
      <c r="AG1574" s="588"/>
      <c r="AH1574" s="588"/>
      <c r="AI1574" s="588"/>
      <c r="AJ1574" s="589"/>
      <c r="AK1574" s="590"/>
      <c r="AL1574" s="591"/>
      <c r="AM1574" s="592"/>
      <c r="AN1574" s="593"/>
      <c r="AO1574" s="594"/>
      <c r="AP1574" s="595"/>
      <c r="AQ1574" s="595"/>
      <c r="AR1574" s="596"/>
    </row>
    <row r="1575" spans="24:44" s="581" customFormat="1" ht="15" customHeight="1" x14ac:dyDescent="0.35">
      <c r="X1575" s="582"/>
      <c r="Y1575" s="583"/>
      <c r="AD1575" s="585"/>
      <c r="AE1575" s="586"/>
      <c r="AF1575" s="587"/>
      <c r="AG1575" s="588"/>
      <c r="AH1575" s="588"/>
      <c r="AI1575" s="588"/>
      <c r="AJ1575" s="589"/>
      <c r="AK1575" s="590"/>
      <c r="AL1575" s="591"/>
      <c r="AM1575" s="592"/>
      <c r="AN1575" s="593"/>
      <c r="AO1575" s="594"/>
      <c r="AP1575" s="595"/>
      <c r="AQ1575" s="595"/>
      <c r="AR1575" s="596"/>
    </row>
    <row r="1576" spans="24:44" s="581" customFormat="1" ht="15" customHeight="1" x14ac:dyDescent="0.35">
      <c r="X1576" s="582"/>
      <c r="Y1576" s="583"/>
      <c r="AD1576" s="585"/>
      <c r="AE1576" s="586"/>
      <c r="AF1576" s="587"/>
      <c r="AG1576" s="588"/>
      <c r="AH1576" s="588"/>
      <c r="AI1576" s="588"/>
      <c r="AJ1576" s="589"/>
      <c r="AK1576" s="590"/>
      <c r="AL1576" s="591"/>
      <c r="AM1576" s="592"/>
      <c r="AN1576" s="593"/>
      <c r="AO1576" s="594"/>
      <c r="AP1576" s="595"/>
      <c r="AQ1576" s="595"/>
      <c r="AR1576" s="596"/>
    </row>
    <row r="1577" spans="24:44" s="581" customFormat="1" ht="15" customHeight="1" x14ac:dyDescent="0.35">
      <c r="X1577" s="582"/>
      <c r="Y1577" s="583"/>
      <c r="AD1577" s="585"/>
      <c r="AE1577" s="586"/>
      <c r="AF1577" s="587"/>
      <c r="AG1577" s="588"/>
      <c r="AH1577" s="588"/>
      <c r="AI1577" s="588"/>
      <c r="AJ1577" s="589"/>
      <c r="AK1577" s="590"/>
      <c r="AL1577" s="591"/>
      <c r="AM1577" s="592"/>
      <c r="AN1577" s="593"/>
      <c r="AO1577" s="594"/>
      <c r="AP1577" s="595"/>
      <c r="AQ1577" s="595"/>
      <c r="AR1577" s="596"/>
    </row>
    <row r="1578" spans="24:44" s="581" customFormat="1" ht="15" customHeight="1" x14ac:dyDescent="0.35">
      <c r="X1578" s="582"/>
      <c r="Y1578" s="583"/>
      <c r="AD1578" s="585"/>
      <c r="AE1578" s="586"/>
      <c r="AF1578" s="587"/>
      <c r="AG1578" s="588"/>
      <c r="AH1578" s="588"/>
      <c r="AI1578" s="588"/>
      <c r="AJ1578" s="589"/>
      <c r="AK1578" s="590"/>
      <c r="AL1578" s="591"/>
      <c r="AM1578" s="592"/>
      <c r="AN1578" s="593"/>
      <c r="AO1578" s="594"/>
      <c r="AP1578" s="595"/>
      <c r="AQ1578" s="595"/>
      <c r="AR1578" s="596"/>
    </row>
    <row r="1579" spans="24:44" s="581" customFormat="1" ht="15" customHeight="1" x14ac:dyDescent="0.35">
      <c r="X1579" s="582"/>
      <c r="Y1579" s="583"/>
      <c r="AD1579" s="585"/>
      <c r="AE1579" s="586"/>
      <c r="AF1579" s="587"/>
      <c r="AG1579" s="588"/>
      <c r="AH1579" s="588"/>
      <c r="AI1579" s="588"/>
      <c r="AJ1579" s="589"/>
      <c r="AK1579" s="590"/>
      <c r="AL1579" s="591"/>
      <c r="AM1579" s="592"/>
      <c r="AN1579" s="593"/>
      <c r="AO1579" s="594"/>
      <c r="AP1579" s="595"/>
      <c r="AQ1579" s="595"/>
      <c r="AR1579" s="596"/>
    </row>
    <row r="1580" spans="24:44" s="581" customFormat="1" ht="15" customHeight="1" x14ac:dyDescent="0.35">
      <c r="X1580" s="582"/>
      <c r="Y1580" s="583"/>
      <c r="AD1580" s="585"/>
      <c r="AE1580" s="586"/>
      <c r="AF1580" s="587"/>
      <c r="AG1580" s="588"/>
      <c r="AH1580" s="588"/>
      <c r="AI1580" s="588"/>
      <c r="AJ1580" s="589"/>
      <c r="AK1580" s="590"/>
      <c r="AL1580" s="591"/>
      <c r="AM1580" s="592"/>
      <c r="AN1580" s="593"/>
      <c r="AO1580" s="594"/>
      <c r="AP1580" s="595"/>
      <c r="AQ1580" s="595"/>
      <c r="AR1580" s="596"/>
    </row>
    <row r="1581" spans="24:44" s="581" customFormat="1" ht="15" customHeight="1" x14ac:dyDescent="0.35">
      <c r="X1581" s="582"/>
      <c r="Y1581" s="583"/>
      <c r="AD1581" s="585"/>
      <c r="AE1581" s="586"/>
      <c r="AF1581" s="587"/>
      <c r="AG1581" s="588"/>
      <c r="AH1581" s="588"/>
      <c r="AI1581" s="588"/>
      <c r="AJ1581" s="589"/>
      <c r="AK1581" s="590"/>
      <c r="AL1581" s="591"/>
      <c r="AM1581" s="592"/>
      <c r="AN1581" s="593"/>
      <c r="AO1581" s="594"/>
      <c r="AP1581" s="595"/>
      <c r="AQ1581" s="595"/>
      <c r="AR1581" s="596"/>
    </row>
    <row r="1582" spans="24:44" s="581" customFormat="1" ht="15" customHeight="1" x14ac:dyDescent="0.35">
      <c r="X1582" s="582"/>
      <c r="Y1582" s="583"/>
      <c r="AD1582" s="585"/>
      <c r="AE1582" s="586"/>
      <c r="AF1582" s="587"/>
      <c r="AG1582" s="588"/>
      <c r="AH1582" s="588"/>
      <c r="AI1582" s="588"/>
      <c r="AJ1582" s="589"/>
      <c r="AK1582" s="590"/>
      <c r="AL1582" s="591"/>
      <c r="AM1582" s="592"/>
      <c r="AN1582" s="593"/>
      <c r="AO1582" s="594"/>
      <c r="AP1582" s="595"/>
      <c r="AQ1582" s="595"/>
      <c r="AR1582" s="596"/>
    </row>
    <row r="1583" spans="24:44" s="581" customFormat="1" ht="15" customHeight="1" x14ac:dyDescent="0.35">
      <c r="X1583" s="582"/>
      <c r="Y1583" s="583"/>
      <c r="AD1583" s="585"/>
      <c r="AE1583" s="586"/>
      <c r="AF1583" s="587"/>
      <c r="AG1583" s="588"/>
      <c r="AH1583" s="588"/>
      <c r="AI1583" s="588"/>
      <c r="AJ1583" s="589"/>
      <c r="AK1583" s="590"/>
      <c r="AL1583" s="591"/>
      <c r="AM1583" s="592"/>
      <c r="AN1583" s="593"/>
      <c r="AO1583" s="594"/>
      <c r="AP1583" s="595"/>
      <c r="AQ1583" s="595"/>
      <c r="AR1583" s="596"/>
    </row>
    <row r="1584" spans="24:44" s="581" customFormat="1" ht="15" customHeight="1" x14ac:dyDescent="0.35">
      <c r="X1584" s="582"/>
      <c r="Y1584" s="583"/>
      <c r="AD1584" s="585"/>
      <c r="AE1584" s="586"/>
      <c r="AF1584" s="587"/>
      <c r="AG1584" s="588"/>
      <c r="AH1584" s="588"/>
      <c r="AI1584" s="588"/>
      <c r="AJ1584" s="589"/>
      <c r="AK1584" s="590"/>
      <c r="AL1584" s="591"/>
      <c r="AM1584" s="592"/>
      <c r="AN1584" s="593"/>
      <c r="AO1584" s="594"/>
      <c r="AP1584" s="595"/>
      <c r="AQ1584" s="595"/>
      <c r="AR1584" s="596"/>
    </row>
    <row r="1585" spans="24:44" s="581" customFormat="1" ht="15" customHeight="1" x14ac:dyDescent="0.35">
      <c r="X1585" s="582"/>
      <c r="Y1585" s="583"/>
      <c r="AD1585" s="585"/>
      <c r="AE1585" s="586"/>
      <c r="AF1585" s="587"/>
      <c r="AG1585" s="588"/>
      <c r="AH1585" s="588"/>
      <c r="AI1585" s="588"/>
      <c r="AJ1585" s="589"/>
      <c r="AK1585" s="590"/>
      <c r="AL1585" s="591"/>
      <c r="AM1585" s="592"/>
      <c r="AN1585" s="593"/>
      <c r="AO1585" s="594"/>
      <c r="AP1585" s="595"/>
      <c r="AQ1585" s="595"/>
      <c r="AR1585" s="596"/>
    </row>
    <row r="1586" spans="24:44" s="581" customFormat="1" ht="15" customHeight="1" x14ac:dyDescent="0.35">
      <c r="X1586" s="582"/>
      <c r="Y1586" s="583"/>
      <c r="AD1586" s="585"/>
      <c r="AE1586" s="586"/>
      <c r="AF1586" s="587"/>
      <c r="AG1586" s="588"/>
      <c r="AH1586" s="588"/>
      <c r="AI1586" s="588"/>
      <c r="AJ1586" s="589"/>
      <c r="AK1586" s="590"/>
      <c r="AL1586" s="591"/>
      <c r="AM1586" s="592"/>
      <c r="AN1586" s="593"/>
      <c r="AO1586" s="594"/>
      <c r="AP1586" s="595"/>
      <c r="AQ1586" s="595"/>
      <c r="AR1586" s="596"/>
    </row>
    <row r="1587" spans="24:44" s="581" customFormat="1" ht="15" customHeight="1" x14ac:dyDescent="0.35">
      <c r="X1587" s="582"/>
      <c r="Y1587" s="583"/>
      <c r="AD1587" s="585"/>
      <c r="AE1587" s="586"/>
      <c r="AF1587" s="587"/>
      <c r="AG1587" s="588"/>
      <c r="AH1587" s="588"/>
      <c r="AI1587" s="588"/>
      <c r="AJ1587" s="589"/>
      <c r="AK1587" s="590"/>
      <c r="AL1587" s="591"/>
      <c r="AM1587" s="592"/>
      <c r="AN1587" s="593"/>
      <c r="AO1587" s="594"/>
      <c r="AP1587" s="595"/>
      <c r="AQ1587" s="595"/>
      <c r="AR1587" s="596"/>
    </row>
    <row r="1588" spans="24:44" s="581" customFormat="1" ht="15" customHeight="1" x14ac:dyDescent="0.35">
      <c r="X1588" s="582"/>
      <c r="Y1588" s="583"/>
      <c r="AD1588" s="585"/>
      <c r="AE1588" s="586"/>
      <c r="AF1588" s="587"/>
      <c r="AG1588" s="588"/>
      <c r="AH1588" s="588"/>
      <c r="AI1588" s="588"/>
      <c r="AJ1588" s="589"/>
      <c r="AK1588" s="590"/>
      <c r="AL1588" s="591"/>
      <c r="AM1588" s="592"/>
      <c r="AN1588" s="593"/>
      <c r="AO1588" s="594"/>
      <c r="AP1588" s="595"/>
      <c r="AQ1588" s="595"/>
      <c r="AR1588" s="596"/>
    </row>
    <row r="1589" spans="24:44" s="581" customFormat="1" ht="15" customHeight="1" x14ac:dyDescent="0.35">
      <c r="X1589" s="582"/>
      <c r="Y1589" s="583"/>
      <c r="AD1589" s="585"/>
      <c r="AE1589" s="586"/>
      <c r="AF1589" s="587"/>
      <c r="AG1589" s="588"/>
      <c r="AH1589" s="588"/>
      <c r="AI1589" s="588"/>
      <c r="AJ1589" s="589"/>
      <c r="AK1589" s="590"/>
      <c r="AL1589" s="591"/>
      <c r="AM1589" s="592"/>
      <c r="AN1589" s="593"/>
      <c r="AO1589" s="594"/>
      <c r="AP1589" s="595"/>
      <c r="AQ1589" s="595"/>
      <c r="AR1589" s="596"/>
    </row>
    <row r="1590" spans="24:44" s="581" customFormat="1" ht="15" customHeight="1" x14ac:dyDescent="0.35">
      <c r="X1590" s="582"/>
      <c r="Y1590" s="583"/>
      <c r="AD1590" s="585"/>
      <c r="AE1590" s="586"/>
      <c r="AF1590" s="587"/>
      <c r="AG1590" s="588"/>
      <c r="AH1590" s="588"/>
      <c r="AI1590" s="588"/>
      <c r="AJ1590" s="589"/>
      <c r="AK1590" s="590"/>
      <c r="AL1590" s="591"/>
      <c r="AM1590" s="592"/>
      <c r="AN1590" s="593"/>
      <c r="AO1590" s="594"/>
      <c r="AP1590" s="595"/>
      <c r="AQ1590" s="595"/>
      <c r="AR1590" s="596"/>
    </row>
    <row r="1591" spans="24:44" s="581" customFormat="1" ht="15" customHeight="1" x14ac:dyDescent="0.35">
      <c r="X1591" s="582"/>
      <c r="Y1591" s="583"/>
      <c r="AD1591" s="585"/>
      <c r="AE1591" s="586"/>
      <c r="AF1591" s="587"/>
      <c r="AG1591" s="588"/>
      <c r="AH1591" s="588"/>
      <c r="AI1591" s="588"/>
      <c r="AJ1591" s="589"/>
      <c r="AK1591" s="590"/>
      <c r="AL1591" s="591"/>
      <c r="AM1591" s="592"/>
      <c r="AN1591" s="593"/>
      <c r="AO1591" s="594"/>
      <c r="AP1591" s="595"/>
      <c r="AQ1591" s="595"/>
      <c r="AR1591" s="596"/>
    </row>
    <row r="1592" spans="24:44" s="581" customFormat="1" ht="15" customHeight="1" x14ac:dyDescent="0.35">
      <c r="X1592" s="582"/>
      <c r="Y1592" s="583"/>
      <c r="AD1592" s="585"/>
      <c r="AE1592" s="586"/>
      <c r="AF1592" s="587"/>
      <c r="AG1592" s="588"/>
      <c r="AH1592" s="588"/>
      <c r="AI1592" s="588"/>
      <c r="AJ1592" s="589"/>
      <c r="AK1592" s="590"/>
      <c r="AL1592" s="591"/>
      <c r="AM1592" s="592"/>
      <c r="AN1592" s="593"/>
      <c r="AO1592" s="594"/>
      <c r="AP1592" s="595"/>
      <c r="AQ1592" s="595"/>
      <c r="AR1592" s="596"/>
    </row>
    <row r="1593" spans="24:44" s="581" customFormat="1" ht="15" customHeight="1" x14ac:dyDescent="0.35">
      <c r="X1593" s="582"/>
      <c r="Y1593" s="583"/>
      <c r="AD1593" s="585"/>
      <c r="AE1593" s="586"/>
      <c r="AF1593" s="587"/>
      <c r="AG1593" s="588"/>
      <c r="AH1593" s="588"/>
      <c r="AI1593" s="588"/>
      <c r="AJ1593" s="589"/>
      <c r="AK1593" s="590"/>
      <c r="AL1593" s="591"/>
      <c r="AM1593" s="592"/>
      <c r="AN1593" s="593"/>
      <c r="AO1593" s="594"/>
      <c r="AP1593" s="595"/>
      <c r="AQ1593" s="595"/>
      <c r="AR1593" s="596"/>
    </row>
    <row r="1594" spans="24:44" s="581" customFormat="1" ht="15" customHeight="1" x14ac:dyDescent="0.35">
      <c r="X1594" s="582"/>
      <c r="Y1594" s="583"/>
      <c r="AD1594" s="585"/>
      <c r="AE1594" s="586"/>
      <c r="AF1594" s="587"/>
      <c r="AG1594" s="588"/>
      <c r="AH1594" s="588"/>
      <c r="AI1594" s="588"/>
      <c r="AJ1594" s="589"/>
      <c r="AK1594" s="590"/>
      <c r="AL1594" s="591"/>
      <c r="AM1594" s="592"/>
      <c r="AN1594" s="593"/>
      <c r="AO1594" s="594"/>
      <c r="AP1594" s="595"/>
      <c r="AQ1594" s="595"/>
      <c r="AR1594" s="596"/>
    </row>
    <row r="1595" spans="24:44" s="581" customFormat="1" ht="15" customHeight="1" x14ac:dyDescent="0.35">
      <c r="X1595" s="582"/>
      <c r="Y1595" s="583"/>
      <c r="AD1595" s="585"/>
      <c r="AE1595" s="586"/>
      <c r="AF1595" s="587"/>
      <c r="AG1595" s="588"/>
      <c r="AH1595" s="588"/>
      <c r="AI1595" s="588"/>
      <c r="AJ1595" s="589"/>
      <c r="AK1595" s="590"/>
      <c r="AL1595" s="591"/>
      <c r="AM1595" s="592"/>
      <c r="AN1595" s="593"/>
      <c r="AO1595" s="594"/>
      <c r="AP1595" s="595"/>
      <c r="AQ1595" s="595"/>
      <c r="AR1595" s="596"/>
    </row>
    <row r="1596" spans="24:44" s="581" customFormat="1" ht="15" customHeight="1" x14ac:dyDescent="0.35">
      <c r="X1596" s="582"/>
      <c r="Y1596" s="583"/>
      <c r="AD1596" s="585"/>
      <c r="AE1596" s="586"/>
      <c r="AF1596" s="587"/>
      <c r="AG1596" s="588"/>
      <c r="AH1596" s="588"/>
      <c r="AI1596" s="588"/>
      <c r="AJ1596" s="589"/>
      <c r="AK1596" s="590"/>
      <c r="AL1596" s="591"/>
      <c r="AM1596" s="592"/>
      <c r="AN1596" s="593"/>
      <c r="AO1596" s="594"/>
      <c r="AP1596" s="595"/>
      <c r="AQ1596" s="595"/>
      <c r="AR1596" s="596"/>
    </row>
    <row r="1597" spans="24:44" s="581" customFormat="1" ht="15" customHeight="1" x14ac:dyDescent="0.35">
      <c r="X1597" s="582"/>
      <c r="Y1597" s="583"/>
      <c r="AD1597" s="585"/>
      <c r="AE1597" s="586"/>
      <c r="AF1597" s="587"/>
      <c r="AG1597" s="588"/>
      <c r="AH1597" s="588"/>
      <c r="AI1597" s="588"/>
      <c r="AJ1597" s="589"/>
      <c r="AK1597" s="590"/>
      <c r="AL1597" s="591"/>
      <c r="AM1597" s="592"/>
      <c r="AN1597" s="593"/>
      <c r="AO1597" s="594"/>
      <c r="AP1597" s="595"/>
      <c r="AQ1597" s="595"/>
      <c r="AR1597" s="596"/>
    </row>
    <row r="1598" spans="24:44" s="581" customFormat="1" ht="15" customHeight="1" x14ac:dyDescent="0.35">
      <c r="X1598" s="582"/>
      <c r="Y1598" s="583"/>
      <c r="AD1598" s="585"/>
      <c r="AE1598" s="586"/>
      <c r="AF1598" s="587"/>
      <c r="AG1598" s="588"/>
      <c r="AH1598" s="588"/>
      <c r="AI1598" s="588"/>
      <c r="AJ1598" s="589"/>
      <c r="AK1598" s="590"/>
      <c r="AL1598" s="591"/>
      <c r="AM1598" s="592"/>
      <c r="AN1598" s="593"/>
      <c r="AO1598" s="594"/>
      <c r="AP1598" s="595"/>
      <c r="AQ1598" s="595"/>
      <c r="AR1598" s="596"/>
    </row>
    <row r="1599" spans="24:44" s="581" customFormat="1" ht="15" customHeight="1" x14ac:dyDescent="0.35">
      <c r="X1599" s="582"/>
      <c r="Y1599" s="583"/>
      <c r="AD1599" s="585"/>
      <c r="AE1599" s="586"/>
      <c r="AF1599" s="587"/>
      <c r="AG1599" s="588"/>
      <c r="AH1599" s="588"/>
      <c r="AI1599" s="588"/>
      <c r="AJ1599" s="589"/>
      <c r="AK1599" s="590"/>
      <c r="AL1599" s="591"/>
      <c r="AM1599" s="592"/>
      <c r="AN1599" s="593"/>
      <c r="AO1599" s="594"/>
      <c r="AP1599" s="595"/>
      <c r="AQ1599" s="595"/>
      <c r="AR1599" s="596"/>
    </row>
    <row r="1600" spans="24:44" s="581" customFormat="1" ht="15" customHeight="1" x14ac:dyDescent="0.35">
      <c r="X1600" s="582"/>
      <c r="Y1600" s="583"/>
      <c r="AD1600" s="585"/>
      <c r="AE1600" s="586"/>
      <c r="AF1600" s="587"/>
      <c r="AG1600" s="588"/>
      <c r="AH1600" s="588"/>
      <c r="AI1600" s="588"/>
      <c r="AJ1600" s="589"/>
      <c r="AK1600" s="590"/>
      <c r="AL1600" s="591"/>
      <c r="AM1600" s="592"/>
      <c r="AN1600" s="593"/>
      <c r="AO1600" s="594"/>
      <c r="AP1600" s="595"/>
      <c r="AQ1600" s="595"/>
      <c r="AR1600" s="596"/>
    </row>
    <row r="1601" spans="24:44" s="581" customFormat="1" ht="15" customHeight="1" x14ac:dyDescent="0.35">
      <c r="X1601" s="582"/>
      <c r="Y1601" s="583"/>
      <c r="AD1601" s="585"/>
      <c r="AE1601" s="586"/>
      <c r="AF1601" s="587"/>
      <c r="AG1601" s="588"/>
      <c r="AH1601" s="588"/>
      <c r="AI1601" s="588"/>
      <c r="AJ1601" s="589"/>
      <c r="AK1601" s="590"/>
      <c r="AL1601" s="591"/>
      <c r="AM1601" s="592"/>
      <c r="AN1601" s="593"/>
      <c r="AO1601" s="594"/>
      <c r="AP1601" s="595"/>
      <c r="AQ1601" s="595"/>
      <c r="AR1601" s="596"/>
    </row>
    <row r="1602" spans="24:44" s="581" customFormat="1" ht="15" customHeight="1" x14ac:dyDescent="0.35">
      <c r="X1602" s="582"/>
      <c r="Y1602" s="583"/>
      <c r="AD1602" s="585"/>
      <c r="AE1602" s="586"/>
      <c r="AF1602" s="587"/>
      <c r="AG1602" s="588"/>
      <c r="AH1602" s="588"/>
      <c r="AI1602" s="588"/>
      <c r="AJ1602" s="589"/>
      <c r="AK1602" s="590"/>
      <c r="AL1602" s="591"/>
      <c r="AM1602" s="592"/>
      <c r="AN1602" s="593"/>
      <c r="AO1602" s="594"/>
      <c r="AP1602" s="595"/>
      <c r="AQ1602" s="595"/>
      <c r="AR1602" s="596"/>
    </row>
    <row r="1603" spans="24:44" s="581" customFormat="1" ht="15" customHeight="1" x14ac:dyDescent="0.35">
      <c r="X1603" s="582"/>
      <c r="Y1603" s="583"/>
      <c r="AD1603" s="585"/>
      <c r="AE1603" s="586"/>
      <c r="AF1603" s="587"/>
      <c r="AG1603" s="588"/>
      <c r="AH1603" s="588"/>
      <c r="AI1603" s="588"/>
      <c r="AJ1603" s="589"/>
      <c r="AK1603" s="590"/>
      <c r="AL1603" s="591"/>
      <c r="AM1603" s="592"/>
      <c r="AN1603" s="593"/>
      <c r="AO1603" s="594"/>
      <c r="AP1603" s="595"/>
      <c r="AQ1603" s="595"/>
      <c r="AR1603" s="596"/>
    </row>
    <row r="1604" spans="24:44" s="581" customFormat="1" ht="15" customHeight="1" x14ac:dyDescent="0.35">
      <c r="X1604" s="582"/>
      <c r="Y1604" s="583"/>
      <c r="AD1604" s="585"/>
      <c r="AE1604" s="586"/>
      <c r="AF1604" s="587"/>
      <c r="AG1604" s="588"/>
      <c r="AH1604" s="588"/>
      <c r="AI1604" s="588"/>
      <c r="AJ1604" s="589"/>
      <c r="AK1604" s="590"/>
      <c r="AL1604" s="591"/>
      <c r="AM1604" s="592"/>
      <c r="AN1604" s="593"/>
      <c r="AO1604" s="594"/>
      <c r="AP1604" s="595"/>
      <c r="AQ1604" s="595"/>
      <c r="AR1604" s="596"/>
    </row>
    <row r="1605" spans="24:44" s="581" customFormat="1" ht="15" customHeight="1" x14ac:dyDescent="0.35">
      <c r="X1605" s="582"/>
      <c r="Y1605" s="583"/>
      <c r="AD1605" s="585"/>
      <c r="AE1605" s="586"/>
      <c r="AF1605" s="587"/>
      <c r="AG1605" s="588"/>
      <c r="AH1605" s="588"/>
      <c r="AI1605" s="588"/>
      <c r="AJ1605" s="589"/>
      <c r="AK1605" s="590"/>
      <c r="AL1605" s="591"/>
      <c r="AM1605" s="592"/>
      <c r="AN1605" s="593"/>
      <c r="AO1605" s="594"/>
      <c r="AP1605" s="595"/>
      <c r="AQ1605" s="595"/>
      <c r="AR1605" s="596"/>
    </row>
    <row r="1606" spans="24:44" s="581" customFormat="1" ht="15" customHeight="1" x14ac:dyDescent="0.35">
      <c r="X1606" s="582"/>
      <c r="Y1606" s="583"/>
      <c r="AD1606" s="585"/>
      <c r="AE1606" s="586"/>
      <c r="AF1606" s="587"/>
      <c r="AG1606" s="588"/>
      <c r="AH1606" s="588"/>
      <c r="AI1606" s="588"/>
      <c r="AJ1606" s="589"/>
      <c r="AK1606" s="590"/>
      <c r="AL1606" s="591"/>
      <c r="AM1606" s="592"/>
      <c r="AN1606" s="593"/>
      <c r="AO1606" s="594"/>
      <c r="AP1606" s="595"/>
      <c r="AQ1606" s="595"/>
      <c r="AR1606" s="596"/>
    </row>
    <row r="1607" spans="24:44" s="581" customFormat="1" ht="15" customHeight="1" x14ac:dyDescent="0.35">
      <c r="X1607" s="582"/>
      <c r="Y1607" s="583"/>
      <c r="AD1607" s="585"/>
      <c r="AE1607" s="586"/>
      <c r="AF1607" s="587"/>
      <c r="AG1607" s="588"/>
      <c r="AH1607" s="588"/>
      <c r="AI1607" s="588"/>
      <c r="AJ1607" s="589"/>
      <c r="AK1607" s="590"/>
      <c r="AL1607" s="591"/>
      <c r="AM1607" s="592"/>
      <c r="AN1607" s="593"/>
      <c r="AO1607" s="594"/>
      <c r="AP1607" s="595"/>
      <c r="AQ1607" s="595"/>
      <c r="AR1607" s="596"/>
    </row>
    <row r="1608" spans="24:44" s="581" customFormat="1" ht="15" customHeight="1" x14ac:dyDescent="0.35">
      <c r="X1608" s="582"/>
      <c r="Y1608" s="583"/>
      <c r="AD1608" s="585"/>
      <c r="AE1608" s="586"/>
      <c r="AF1608" s="587"/>
      <c r="AG1608" s="588"/>
      <c r="AH1608" s="588"/>
      <c r="AI1608" s="588"/>
      <c r="AJ1608" s="589"/>
      <c r="AK1608" s="590"/>
      <c r="AL1608" s="591"/>
      <c r="AM1608" s="592"/>
      <c r="AN1608" s="593"/>
      <c r="AO1608" s="594"/>
      <c r="AP1608" s="595"/>
      <c r="AQ1608" s="595"/>
      <c r="AR1608" s="596"/>
    </row>
    <row r="1609" spans="24:44" s="581" customFormat="1" ht="15" customHeight="1" x14ac:dyDescent="0.35">
      <c r="X1609" s="582"/>
      <c r="Y1609" s="583"/>
      <c r="AD1609" s="585"/>
      <c r="AE1609" s="586"/>
      <c r="AF1609" s="587"/>
      <c r="AG1609" s="588"/>
      <c r="AH1609" s="588"/>
      <c r="AI1609" s="588"/>
      <c r="AJ1609" s="589"/>
      <c r="AK1609" s="590"/>
      <c r="AL1609" s="591"/>
      <c r="AM1609" s="592"/>
      <c r="AN1609" s="593"/>
      <c r="AO1609" s="594"/>
      <c r="AP1609" s="595"/>
      <c r="AQ1609" s="595"/>
      <c r="AR1609" s="596"/>
    </row>
    <row r="1610" spans="24:44" s="581" customFormat="1" ht="15" customHeight="1" x14ac:dyDescent="0.35">
      <c r="X1610" s="582"/>
      <c r="Y1610" s="583"/>
      <c r="AD1610" s="585"/>
      <c r="AE1610" s="586"/>
      <c r="AF1610" s="587"/>
      <c r="AG1610" s="588"/>
      <c r="AH1610" s="588"/>
      <c r="AI1610" s="588"/>
      <c r="AJ1610" s="589"/>
      <c r="AK1610" s="590"/>
      <c r="AL1610" s="591"/>
      <c r="AM1610" s="592"/>
      <c r="AN1610" s="593"/>
      <c r="AO1610" s="594"/>
      <c r="AP1610" s="595"/>
      <c r="AQ1610" s="595"/>
      <c r="AR1610" s="596"/>
    </row>
    <row r="1611" spans="24:44" s="581" customFormat="1" ht="15" customHeight="1" x14ac:dyDescent="0.35">
      <c r="X1611" s="582"/>
      <c r="Y1611" s="583"/>
      <c r="AD1611" s="585"/>
      <c r="AE1611" s="586"/>
      <c r="AF1611" s="587"/>
      <c r="AG1611" s="588"/>
      <c r="AH1611" s="588"/>
      <c r="AI1611" s="588"/>
      <c r="AJ1611" s="589"/>
      <c r="AK1611" s="590"/>
      <c r="AL1611" s="591"/>
      <c r="AM1611" s="592"/>
      <c r="AN1611" s="593"/>
      <c r="AO1611" s="594"/>
      <c r="AP1611" s="595"/>
      <c r="AQ1611" s="595"/>
      <c r="AR1611" s="596"/>
    </row>
    <row r="1612" spans="24:44" s="581" customFormat="1" ht="15" customHeight="1" x14ac:dyDescent="0.35">
      <c r="X1612" s="582"/>
      <c r="Y1612" s="583"/>
      <c r="AD1612" s="585"/>
      <c r="AE1612" s="586"/>
      <c r="AF1612" s="587"/>
      <c r="AG1612" s="588"/>
      <c r="AH1612" s="588"/>
      <c r="AI1612" s="588"/>
      <c r="AJ1612" s="589"/>
      <c r="AK1612" s="590"/>
      <c r="AL1612" s="591"/>
      <c r="AM1612" s="592"/>
      <c r="AN1612" s="593"/>
      <c r="AO1612" s="594"/>
      <c r="AP1612" s="595"/>
      <c r="AQ1612" s="595"/>
      <c r="AR1612" s="596"/>
    </row>
    <row r="1613" spans="24:44" s="581" customFormat="1" ht="15" customHeight="1" x14ac:dyDescent="0.35">
      <c r="X1613" s="582"/>
      <c r="Y1613" s="583"/>
      <c r="AD1613" s="585"/>
      <c r="AE1613" s="586"/>
      <c r="AF1613" s="587"/>
      <c r="AG1613" s="588"/>
      <c r="AH1613" s="588"/>
      <c r="AI1613" s="588"/>
      <c r="AJ1613" s="589"/>
      <c r="AK1613" s="590"/>
      <c r="AL1613" s="591"/>
      <c r="AM1613" s="592"/>
      <c r="AN1613" s="593"/>
      <c r="AO1613" s="594"/>
      <c r="AP1613" s="595"/>
      <c r="AQ1613" s="595"/>
      <c r="AR1613" s="596"/>
    </row>
    <row r="1614" spans="24:44" s="581" customFormat="1" ht="15" customHeight="1" x14ac:dyDescent="0.35">
      <c r="X1614" s="582"/>
      <c r="Y1614" s="583"/>
      <c r="AD1614" s="585"/>
      <c r="AE1614" s="586"/>
      <c r="AF1614" s="587"/>
      <c r="AG1614" s="588"/>
      <c r="AH1614" s="588"/>
      <c r="AI1614" s="588"/>
      <c r="AJ1614" s="589"/>
      <c r="AK1614" s="590"/>
      <c r="AL1614" s="591"/>
      <c r="AM1614" s="592"/>
      <c r="AN1614" s="593"/>
      <c r="AO1614" s="594"/>
      <c r="AP1614" s="595"/>
      <c r="AQ1614" s="595"/>
      <c r="AR1614" s="596"/>
    </row>
    <row r="1615" spans="24:44" s="581" customFormat="1" ht="15" customHeight="1" x14ac:dyDescent="0.35">
      <c r="X1615" s="582"/>
      <c r="Y1615" s="583"/>
      <c r="AD1615" s="585"/>
      <c r="AE1615" s="586"/>
      <c r="AF1615" s="587"/>
      <c r="AG1615" s="588"/>
      <c r="AH1615" s="588"/>
      <c r="AI1615" s="588"/>
      <c r="AJ1615" s="589"/>
      <c r="AK1615" s="590"/>
      <c r="AL1615" s="591"/>
      <c r="AM1615" s="592"/>
      <c r="AN1615" s="593"/>
      <c r="AO1615" s="594"/>
      <c r="AP1615" s="595"/>
      <c r="AQ1615" s="595"/>
      <c r="AR1615" s="596"/>
    </row>
    <row r="1616" spans="24:44" s="581" customFormat="1" ht="15" customHeight="1" x14ac:dyDescent="0.35">
      <c r="X1616" s="582"/>
      <c r="Y1616" s="583"/>
      <c r="AD1616" s="585"/>
      <c r="AE1616" s="586"/>
      <c r="AF1616" s="587"/>
      <c r="AG1616" s="588"/>
      <c r="AH1616" s="588"/>
      <c r="AI1616" s="588"/>
      <c r="AJ1616" s="589"/>
      <c r="AK1616" s="590"/>
      <c r="AL1616" s="591"/>
      <c r="AM1616" s="592"/>
      <c r="AN1616" s="593"/>
      <c r="AO1616" s="594"/>
      <c r="AP1616" s="595"/>
      <c r="AQ1616" s="595"/>
      <c r="AR1616" s="596"/>
    </row>
    <row r="1617" spans="24:44" s="581" customFormat="1" ht="15" customHeight="1" x14ac:dyDescent="0.35">
      <c r="X1617" s="582"/>
      <c r="Y1617" s="583"/>
      <c r="AD1617" s="585"/>
      <c r="AE1617" s="586"/>
      <c r="AF1617" s="587"/>
      <c r="AG1617" s="588"/>
      <c r="AH1617" s="588"/>
      <c r="AI1617" s="588"/>
      <c r="AJ1617" s="589"/>
      <c r="AK1617" s="590"/>
      <c r="AL1617" s="591"/>
      <c r="AM1617" s="592"/>
      <c r="AN1617" s="593"/>
      <c r="AO1617" s="594"/>
      <c r="AP1617" s="595"/>
      <c r="AQ1617" s="595"/>
      <c r="AR1617" s="596"/>
    </row>
    <row r="1618" spans="24:44" s="581" customFormat="1" ht="15" customHeight="1" x14ac:dyDescent="0.35">
      <c r="X1618" s="582"/>
      <c r="Y1618" s="583"/>
      <c r="AD1618" s="585"/>
      <c r="AE1618" s="586"/>
      <c r="AF1618" s="587"/>
      <c r="AG1618" s="588"/>
      <c r="AH1618" s="588"/>
      <c r="AI1618" s="588"/>
      <c r="AJ1618" s="589"/>
      <c r="AK1618" s="590"/>
      <c r="AL1618" s="591"/>
      <c r="AM1618" s="592"/>
      <c r="AN1618" s="593"/>
      <c r="AO1618" s="594"/>
      <c r="AP1618" s="595"/>
      <c r="AQ1618" s="595"/>
      <c r="AR1618" s="596"/>
    </row>
    <row r="1619" spans="24:44" s="581" customFormat="1" ht="15" customHeight="1" x14ac:dyDescent="0.35">
      <c r="X1619" s="582"/>
      <c r="Y1619" s="583"/>
      <c r="AD1619" s="585"/>
      <c r="AE1619" s="586"/>
      <c r="AF1619" s="587"/>
      <c r="AG1619" s="588"/>
      <c r="AH1619" s="588"/>
      <c r="AI1619" s="588"/>
      <c r="AJ1619" s="589"/>
      <c r="AK1619" s="590"/>
      <c r="AL1619" s="591"/>
      <c r="AM1619" s="592"/>
      <c r="AN1619" s="593"/>
      <c r="AO1619" s="594"/>
      <c r="AP1619" s="595"/>
      <c r="AQ1619" s="595"/>
      <c r="AR1619" s="596"/>
    </row>
    <row r="1620" spans="24:44" s="581" customFormat="1" ht="15" customHeight="1" x14ac:dyDescent="0.35">
      <c r="X1620" s="582"/>
      <c r="Y1620" s="583"/>
      <c r="AD1620" s="585"/>
      <c r="AE1620" s="586"/>
      <c r="AF1620" s="587"/>
      <c r="AG1620" s="588"/>
      <c r="AH1620" s="588"/>
      <c r="AI1620" s="588"/>
      <c r="AJ1620" s="589"/>
      <c r="AK1620" s="590"/>
      <c r="AL1620" s="591"/>
      <c r="AM1620" s="592"/>
      <c r="AN1620" s="593"/>
      <c r="AO1620" s="594"/>
      <c r="AP1620" s="595"/>
      <c r="AQ1620" s="595"/>
      <c r="AR1620" s="596"/>
    </row>
    <row r="1621" spans="24:44" s="581" customFormat="1" ht="15" customHeight="1" x14ac:dyDescent="0.35">
      <c r="X1621" s="582"/>
      <c r="Y1621" s="583"/>
      <c r="AD1621" s="585"/>
      <c r="AE1621" s="586"/>
      <c r="AF1621" s="587"/>
      <c r="AG1621" s="588"/>
      <c r="AH1621" s="588"/>
      <c r="AI1621" s="588"/>
      <c r="AJ1621" s="589"/>
      <c r="AK1621" s="590"/>
      <c r="AL1621" s="591"/>
      <c r="AM1621" s="592"/>
      <c r="AN1621" s="593"/>
      <c r="AO1621" s="594"/>
      <c r="AP1621" s="595"/>
      <c r="AQ1621" s="595"/>
      <c r="AR1621" s="596"/>
    </row>
    <row r="1622" spans="24:44" s="581" customFormat="1" ht="15" customHeight="1" x14ac:dyDescent="0.35">
      <c r="X1622" s="582"/>
      <c r="Y1622" s="583"/>
      <c r="AD1622" s="585"/>
      <c r="AE1622" s="586"/>
      <c r="AF1622" s="587"/>
      <c r="AG1622" s="588"/>
      <c r="AH1622" s="588"/>
      <c r="AI1622" s="588"/>
      <c r="AJ1622" s="589"/>
      <c r="AK1622" s="590"/>
      <c r="AL1622" s="591"/>
      <c r="AM1622" s="592"/>
      <c r="AN1622" s="593"/>
      <c r="AO1622" s="594"/>
      <c r="AP1622" s="595"/>
      <c r="AQ1622" s="595"/>
      <c r="AR1622" s="596"/>
    </row>
    <row r="1623" spans="24:44" s="581" customFormat="1" ht="15" customHeight="1" x14ac:dyDescent="0.35">
      <c r="X1623" s="582"/>
      <c r="Y1623" s="583"/>
      <c r="AD1623" s="585"/>
      <c r="AE1623" s="586"/>
      <c r="AF1623" s="587"/>
      <c r="AG1623" s="588"/>
      <c r="AH1623" s="588"/>
      <c r="AI1623" s="588"/>
      <c r="AJ1623" s="589"/>
      <c r="AK1623" s="590"/>
      <c r="AL1623" s="591"/>
      <c r="AM1623" s="592"/>
      <c r="AN1623" s="593"/>
      <c r="AO1623" s="594"/>
      <c r="AP1623" s="595"/>
      <c r="AQ1623" s="595"/>
      <c r="AR1623" s="596"/>
    </row>
    <row r="1624" spans="24:44" s="581" customFormat="1" ht="15" customHeight="1" x14ac:dyDescent="0.35">
      <c r="X1624" s="582"/>
      <c r="Y1624" s="583"/>
      <c r="AD1624" s="585"/>
      <c r="AE1624" s="586"/>
      <c r="AF1624" s="587"/>
      <c r="AG1624" s="588"/>
      <c r="AH1624" s="588"/>
      <c r="AI1624" s="588"/>
      <c r="AJ1624" s="589"/>
      <c r="AK1624" s="590"/>
      <c r="AL1624" s="591"/>
      <c r="AM1624" s="592"/>
      <c r="AN1624" s="593"/>
      <c r="AO1624" s="594"/>
      <c r="AP1624" s="595"/>
      <c r="AQ1624" s="595"/>
      <c r="AR1624" s="596"/>
    </row>
    <row r="1625" spans="24:44" s="581" customFormat="1" ht="15" customHeight="1" x14ac:dyDescent="0.35">
      <c r="X1625" s="582"/>
      <c r="Y1625" s="583"/>
      <c r="AD1625" s="585"/>
      <c r="AE1625" s="586"/>
      <c r="AF1625" s="587"/>
      <c r="AG1625" s="588"/>
      <c r="AH1625" s="588"/>
      <c r="AI1625" s="588"/>
      <c r="AJ1625" s="589"/>
      <c r="AK1625" s="590"/>
      <c r="AL1625" s="591"/>
      <c r="AM1625" s="592"/>
      <c r="AN1625" s="593"/>
      <c r="AO1625" s="594"/>
      <c r="AP1625" s="595"/>
      <c r="AQ1625" s="595"/>
      <c r="AR1625" s="596"/>
    </row>
    <row r="1626" spans="24:44" s="581" customFormat="1" ht="15" customHeight="1" x14ac:dyDescent="0.35">
      <c r="X1626" s="582"/>
      <c r="Y1626" s="583"/>
      <c r="AD1626" s="585"/>
      <c r="AE1626" s="586"/>
      <c r="AF1626" s="587"/>
      <c r="AG1626" s="588"/>
      <c r="AH1626" s="588"/>
      <c r="AI1626" s="588"/>
      <c r="AJ1626" s="589"/>
      <c r="AK1626" s="590"/>
      <c r="AL1626" s="591"/>
      <c r="AM1626" s="592"/>
      <c r="AN1626" s="593"/>
      <c r="AO1626" s="594"/>
      <c r="AP1626" s="595"/>
      <c r="AQ1626" s="595"/>
      <c r="AR1626" s="596"/>
    </row>
    <row r="1627" spans="24:44" s="581" customFormat="1" ht="15" customHeight="1" x14ac:dyDescent="0.35">
      <c r="X1627" s="582"/>
      <c r="Y1627" s="583"/>
      <c r="AD1627" s="585"/>
      <c r="AE1627" s="586"/>
      <c r="AF1627" s="587"/>
      <c r="AG1627" s="588"/>
      <c r="AH1627" s="588"/>
      <c r="AI1627" s="588"/>
      <c r="AJ1627" s="589"/>
      <c r="AK1627" s="590"/>
      <c r="AL1627" s="591"/>
      <c r="AM1627" s="592"/>
      <c r="AN1627" s="593"/>
      <c r="AO1627" s="594"/>
      <c r="AP1627" s="595"/>
      <c r="AQ1627" s="595"/>
      <c r="AR1627" s="596"/>
    </row>
    <row r="1628" spans="24:44" s="581" customFormat="1" ht="15" customHeight="1" x14ac:dyDescent="0.35">
      <c r="X1628" s="582"/>
      <c r="Y1628" s="583"/>
      <c r="AD1628" s="585"/>
      <c r="AE1628" s="586"/>
      <c r="AF1628" s="587"/>
      <c r="AG1628" s="588"/>
      <c r="AH1628" s="588"/>
      <c r="AI1628" s="588"/>
      <c r="AJ1628" s="589"/>
      <c r="AK1628" s="590"/>
      <c r="AL1628" s="591"/>
      <c r="AM1628" s="592"/>
      <c r="AN1628" s="593"/>
      <c r="AO1628" s="594"/>
      <c r="AP1628" s="595"/>
      <c r="AQ1628" s="595"/>
      <c r="AR1628" s="596"/>
    </row>
    <row r="1629" spans="24:44" s="581" customFormat="1" ht="15" customHeight="1" x14ac:dyDescent="0.35">
      <c r="X1629" s="582"/>
      <c r="Y1629" s="583"/>
      <c r="AD1629" s="585"/>
      <c r="AE1629" s="586"/>
      <c r="AF1629" s="587"/>
      <c r="AG1629" s="588"/>
      <c r="AH1629" s="588"/>
      <c r="AI1629" s="588"/>
      <c r="AJ1629" s="589"/>
      <c r="AK1629" s="590"/>
      <c r="AL1629" s="591"/>
      <c r="AM1629" s="592"/>
      <c r="AN1629" s="593"/>
      <c r="AO1629" s="594"/>
      <c r="AP1629" s="595"/>
      <c r="AQ1629" s="595"/>
      <c r="AR1629" s="596"/>
    </row>
    <row r="1630" spans="24:44" s="581" customFormat="1" ht="15" customHeight="1" x14ac:dyDescent="0.35">
      <c r="X1630" s="582"/>
      <c r="Y1630" s="583"/>
      <c r="AD1630" s="585"/>
      <c r="AE1630" s="586"/>
      <c r="AF1630" s="587"/>
      <c r="AG1630" s="588"/>
      <c r="AH1630" s="588"/>
      <c r="AI1630" s="588"/>
      <c r="AJ1630" s="589"/>
      <c r="AK1630" s="590"/>
      <c r="AL1630" s="591"/>
      <c r="AM1630" s="592"/>
      <c r="AN1630" s="593"/>
      <c r="AO1630" s="594"/>
      <c r="AP1630" s="595"/>
      <c r="AQ1630" s="595"/>
      <c r="AR1630" s="596"/>
    </row>
    <row r="1631" spans="24:44" s="581" customFormat="1" ht="15" customHeight="1" x14ac:dyDescent="0.35">
      <c r="X1631" s="582"/>
      <c r="Y1631" s="583"/>
      <c r="AD1631" s="585"/>
      <c r="AE1631" s="586"/>
      <c r="AF1631" s="587"/>
      <c r="AG1631" s="588"/>
      <c r="AH1631" s="588"/>
      <c r="AI1631" s="588"/>
      <c r="AJ1631" s="589"/>
      <c r="AK1631" s="590"/>
      <c r="AL1631" s="591"/>
      <c r="AM1631" s="592"/>
      <c r="AN1631" s="593"/>
      <c r="AO1631" s="594"/>
      <c r="AP1631" s="595"/>
      <c r="AQ1631" s="595"/>
      <c r="AR1631" s="596"/>
    </row>
    <row r="1632" spans="24:44" s="581" customFormat="1" ht="15" customHeight="1" x14ac:dyDescent="0.35">
      <c r="X1632" s="582"/>
      <c r="Y1632" s="583"/>
      <c r="AD1632" s="585"/>
      <c r="AE1632" s="586"/>
      <c r="AF1632" s="587"/>
      <c r="AG1632" s="588"/>
      <c r="AH1632" s="588"/>
      <c r="AI1632" s="588"/>
      <c r="AJ1632" s="589"/>
      <c r="AK1632" s="590"/>
      <c r="AL1632" s="591"/>
      <c r="AM1632" s="592"/>
      <c r="AN1632" s="593"/>
      <c r="AO1632" s="594"/>
      <c r="AP1632" s="595"/>
      <c r="AQ1632" s="595"/>
      <c r="AR1632" s="596"/>
    </row>
    <row r="1633" spans="24:44" s="581" customFormat="1" ht="15" customHeight="1" x14ac:dyDescent="0.35">
      <c r="X1633" s="582"/>
      <c r="Y1633" s="583"/>
      <c r="AD1633" s="585"/>
      <c r="AE1633" s="586"/>
      <c r="AF1633" s="587"/>
      <c r="AG1633" s="588"/>
      <c r="AH1633" s="588"/>
      <c r="AI1633" s="588"/>
      <c r="AJ1633" s="589"/>
      <c r="AK1633" s="590"/>
      <c r="AL1633" s="591"/>
      <c r="AM1633" s="592"/>
      <c r="AN1633" s="593"/>
      <c r="AO1633" s="594"/>
      <c r="AP1633" s="595"/>
      <c r="AQ1633" s="595"/>
      <c r="AR1633" s="596"/>
    </row>
    <row r="1634" spans="24:44" s="581" customFormat="1" ht="15" customHeight="1" x14ac:dyDescent="0.35">
      <c r="X1634" s="582"/>
      <c r="Y1634" s="583"/>
      <c r="AD1634" s="585"/>
      <c r="AE1634" s="586"/>
      <c r="AF1634" s="587"/>
      <c r="AG1634" s="588"/>
      <c r="AH1634" s="588"/>
      <c r="AI1634" s="588"/>
      <c r="AJ1634" s="589"/>
      <c r="AK1634" s="590"/>
      <c r="AL1634" s="591"/>
      <c r="AM1634" s="592"/>
      <c r="AN1634" s="593"/>
      <c r="AO1634" s="594"/>
      <c r="AP1634" s="595"/>
      <c r="AQ1634" s="595"/>
      <c r="AR1634" s="596"/>
    </row>
    <row r="1635" spans="24:44" s="581" customFormat="1" ht="15" customHeight="1" x14ac:dyDescent="0.35">
      <c r="X1635" s="582"/>
      <c r="Y1635" s="583"/>
      <c r="AD1635" s="585"/>
      <c r="AE1635" s="586"/>
      <c r="AF1635" s="587"/>
      <c r="AG1635" s="588"/>
      <c r="AH1635" s="588"/>
      <c r="AI1635" s="588"/>
      <c r="AJ1635" s="589"/>
      <c r="AK1635" s="590"/>
      <c r="AL1635" s="591"/>
      <c r="AM1635" s="592"/>
      <c r="AN1635" s="593"/>
      <c r="AO1635" s="594"/>
      <c r="AP1635" s="595"/>
      <c r="AQ1635" s="595"/>
      <c r="AR1635" s="596"/>
    </row>
    <row r="1636" spans="24:44" s="581" customFormat="1" ht="15" customHeight="1" x14ac:dyDescent="0.35">
      <c r="X1636" s="582"/>
      <c r="Y1636" s="583"/>
      <c r="AD1636" s="585"/>
      <c r="AE1636" s="586"/>
      <c r="AF1636" s="587"/>
      <c r="AG1636" s="588"/>
      <c r="AH1636" s="588"/>
      <c r="AI1636" s="588"/>
      <c r="AJ1636" s="589"/>
      <c r="AK1636" s="590"/>
      <c r="AL1636" s="591"/>
      <c r="AM1636" s="592"/>
      <c r="AN1636" s="593"/>
      <c r="AO1636" s="594"/>
      <c r="AP1636" s="595"/>
      <c r="AQ1636" s="595"/>
      <c r="AR1636" s="596"/>
    </row>
    <row r="1637" spans="24:44" s="581" customFormat="1" ht="15" customHeight="1" x14ac:dyDescent="0.35">
      <c r="X1637" s="582"/>
      <c r="Y1637" s="583"/>
      <c r="AD1637" s="585"/>
      <c r="AE1637" s="586"/>
      <c r="AF1637" s="587"/>
      <c r="AG1637" s="588"/>
      <c r="AH1637" s="588"/>
      <c r="AI1637" s="588"/>
      <c r="AJ1637" s="589"/>
      <c r="AK1637" s="590"/>
      <c r="AL1637" s="591"/>
      <c r="AM1637" s="592"/>
      <c r="AN1637" s="593"/>
      <c r="AO1637" s="594"/>
      <c r="AP1637" s="595"/>
      <c r="AQ1637" s="595"/>
      <c r="AR1637" s="596"/>
    </row>
    <row r="1638" spans="24:44" s="581" customFormat="1" ht="15" customHeight="1" x14ac:dyDescent="0.35">
      <c r="X1638" s="582"/>
      <c r="Y1638" s="583"/>
      <c r="AD1638" s="585"/>
      <c r="AE1638" s="586"/>
      <c r="AF1638" s="587"/>
      <c r="AG1638" s="588"/>
      <c r="AH1638" s="588"/>
      <c r="AI1638" s="588"/>
      <c r="AJ1638" s="589"/>
      <c r="AK1638" s="590"/>
      <c r="AL1638" s="591"/>
      <c r="AM1638" s="592"/>
      <c r="AN1638" s="593"/>
      <c r="AO1638" s="594"/>
      <c r="AP1638" s="595"/>
      <c r="AQ1638" s="595"/>
      <c r="AR1638" s="596"/>
    </row>
    <row r="1639" spans="24:44" s="581" customFormat="1" ht="15" customHeight="1" x14ac:dyDescent="0.35">
      <c r="X1639" s="582"/>
      <c r="Y1639" s="583"/>
      <c r="AD1639" s="585"/>
      <c r="AE1639" s="586"/>
      <c r="AF1639" s="587"/>
      <c r="AG1639" s="588"/>
      <c r="AH1639" s="588"/>
      <c r="AI1639" s="588"/>
      <c r="AJ1639" s="589"/>
      <c r="AK1639" s="590"/>
      <c r="AL1639" s="591"/>
      <c r="AM1639" s="592"/>
      <c r="AN1639" s="593"/>
      <c r="AO1639" s="594"/>
      <c r="AP1639" s="595"/>
      <c r="AQ1639" s="595"/>
      <c r="AR1639" s="596"/>
    </row>
    <row r="1640" spans="24:44" s="581" customFormat="1" ht="15" customHeight="1" x14ac:dyDescent="0.35">
      <c r="X1640" s="582"/>
      <c r="Y1640" s="583"/>
      <c r="AD1640" s="585"/>
      <c r="AE1640" s="586"/>
      <c r="AF1640" s="587"/>
      <c r="AG1640" s="588"/>
      <c r="AH1640" s="588"/>
      <c r="AI1640" s="588"/>
      <c r="AJ1640" s="589"/>
      <c r="AK1640" s="590"/>
      <c r="AL1640" s="591"/>
      <c r="AM1640" s="592"/>
      <c r="AN1640" s="593"/>
      <c r="AO1640" s="594"/>
      <c r="AP1640" s="595"/>
      <c r="AQ1640" s="595"/>
      <c r="AR1640" s="596"/>
    </row>
    <row r="1641" spans="24:44" s="581" customFormat="1" ht="15" customHeight="1" x14ac:dyDescent="0.35">
      <c r="X1641" s="582"/>
      <c r="Y1641" s="583"/>
      <c r="AD1641" s="585"/>
      <c r="AE1641" s="586"/>
      <c r="AF1641" s="587"/>
      <c r="AG1641" s="588"/>
      <c r="AH1641" s="588"/>
      <c r="AI1641" s="588"/>
      <c r="AJ1641" s="589"/>
      <c r="AK1641" s="590"/>
      <c r="AL1641" s="591"/>
      <c r="AM1641" s="592"/>
      <c r="AN1641" s="593"/>
      <c r="AO1641" s="594"/>
      <c r="AP1641" s="595"/>
      <c r="AQ1641" s="595"/>
      <c r="AR1641" s="596"/>
    </row>
    <row r="1642" spans="24:44" s="581" customFormat="1" ht="15" customHeight="1" x14ac:dyDescent="0.35">
      <c r="X1642" s="582"/>
      <c r="Y1642" s="583"/>
      <c r="AD1642" s="585"/>
      <c r="AE1642" s="586"/>
      <c r="AF1642" s="587"/>
      <c r="AG1642" s="588"/>
      <c r="AH1642" s="588"/>
      <c r="AI1642" s="588"/>
      <c r="AJ1642" s="589"/>
      <c r="AK1642" s="590"/>
      <c r="AL1642" s="591"/>
      <c r="AM1642" s="592"/>
      <c r="AN1642" s="593"/>
      <c r="AO1642" s="594"/>
      <c r="AP1642" s="595"/>
      <c r="AQ1642" s="595"/>
      <c r="AR1642" s="596"/>
    </row>
    <row r="1643" spans="24:44" s="581" customFormat="1" ht="15" customHeight="1" x14ac:dyDescent="0.35">
      <c r="X1643" s="582"/>
      <c r="Y1643" s="583"/>
      <c r="AD1643" s="585"/>
      <c r="AE1643" s="586"/>
      <c r="AF1643" s="587"/>
      <c r="AG1643" s="588"/>
      <c r="AH1643" s="588"/>
      <c r="AI1643" s="588"/>
      <c r="AJ1643" s="589"/>
      <c r="AK1643" s="590"/>
      <c r="AL1643" s="591"/>
      <c r="AM1643" s="592"/>
      <c r="AN1643" s="593"/>
      <c r="AO1643" s="594"/>
      <c r="AP1643" s="595"/>
      <c r="AQ1643" s="595"/>
      <c r="AR1643" s="596"/>
    </row>
    <row r="1644" spans="24:44" s="581" customFormat="1" ht="15" customHeight="1" x14ac:dyDescent="0.35">
      <c r="X1644" s="582"/>
      <c r="Y1644" s="583"/>
      <c r="AD1644" s="585"/>
      <c r="AE1644" s="586"/>
      <c r="AF1644" s="587"/>
      <c r="AG1644" s="588"/>
      <c r="AH1644" s="588"/>
      <c r="AI1644" s="588"/>
      <c r="AJ1644" s="589"/>
      <c r="AK1644" s="590"/>
      <c r="AL1644" s="591"/>
      <c r="AM1644" s="592"/>
      <c r="AN1644" s="593"/>
      <c r="AO1644" s="594"/>
      <c r="AP1644" s="595"/>
      <c r="AQ1644" s="595"/>
      <c r="AR1644" s="596"/>
    </row>
    <row r="1645" spans="24:44" s="581" customFormat="1" ht="15" customHeight="1" x14ac:dyDescent="0.35">
      <c r="X1645" s="582"/>
      <c r="Y1645" s="583"/>
      <c r="AD1645" s="585"/>
      <c r="AE1645" s="586"/>
      <c r="AF1645" s="587"/>
      <c r="AG1645" s="588"/>
      <c r="AH1645" s="588"/>
      <c r="AI1645" s="588"/>
      <c r="AJ1645" s="589"/>
      <c r="AK1645" s="590"/>
      <c r="AL1645" s="591"/>
      <c r="AM1645" s="592"/>
      <c r="AN1645" s="593"/>
      <c r="AO1645" s="594"/>
      <c r="AP1645" s="595"/>
      <c r="AQ1645" s="595"/>
      <c r="AR1645" s="596"/>
    </row>
    <row r="1646" spans="24:44" s="581" customFormat="1" ht="15" customHeight="1" x14ac:dyDescent="0.35">
      <c r="X1646" s="582"/>
      <c r="Y1646" s="583"/>
      <c r="AD1646" s="585"/>
      <c r="AE1646" s="586"/>
      <c r="AF1646" s="587"/>
      <c r="AG1646" s="588"/>
      <c r="AH1646" s="588"/>
      <c r="AI1646" s="588"/>
      <c r="AJ1646" s="589"/>
      <c r="AK1646" s="590"/>
      <c r="AL1646" s="591"/>
      <c r="AM1646" s="592"/>
      <c r="AN1646" s="593"/>
      <c r="AO1646" s="594"/>
      <c r="AP1646" s="595"/>
      <c r="AQ1646" s="595"/>
      <c r="AR1646" s="596"/>
    </row>
    <row r="1647" spans="24:44" s="581" customFormat="1" ht="15" customHeight="1" x14ac:dyDescent="0.35">
      <c r="X1647" s="582"/>
      <c r="Y1647" s="583"/>
      <c r="AD1647" s="585"/>
      <c r="AE1647" s="586"/>
      <c r="AF1647" s="587"/>
      <c r="AG1647" s="588"/>
      <c r="AH1647" s="588"/>
      <c r="AI1647" s="588"/>
      <c r="AJ1647" s="589"/>
      <c r="AK1647" s="590"/>
      <c r="AL1647" s="591"/>
      <c r="AM1647" s="592"/>
      <c r="AN1647" s="593"/>
      <c r="AO1647" s="594"/>
      <c r="AP1647" s="595"/>
      <c r="AQ1647" s="595"/>
      <c r="AR1647" s="596"/>
    </row>
    <row r="1648" spans="24:44" s="581" customFormat="1" ht="15" customHeight="1" x14ac:dyDescent="0.35">
      <c r="X1648" s="582"/>
      <c r="Y1648" s="583"/>
      <c r="AD1648" s="585"/>
      <c r="AE1648" s="586"/>
      <c r="AF1648" s="587"/>
      <c r="AG1648" s="588"/>
      <c r="AH1648" s="588"/>
      <c r="AI1648" s="588"/>
      <c r="AJ1648" s="589"/>
      <c r="AK1648" s="590"/>
      <c r="AL1648" s="591"/>
      <c r="AM1648" s="592"/>
      <c r="AN1648" s="593"/>
      <c r="AO1648" s="594"/>
      <c r="AP1648" s="595"/>
      <c r="AQ1648" s="595"/>
      <c r="AR1648" s="596"/>
    </row>
    <row r="1649" spans="24:44" s="581" customFormat="1" ht="15" customHeight="1" x14ac:dyDescent="0.35">
      <c r="X1649" s="582"/>
      <c r="Y1649" s="583"/>
      <c r="AD1649" s="585"/>
      <c r="AE1649" s="586"/>
      <c r="AF1649" s="587"/>
      <c r="AG1649" s="588"/>
      <c r="AH1649" s="588"/>
      <c r="AI1649" s="588"/>
      <c r="AJ1649" s="589"/>
      <c r="AK1649" s="590"/>
      <c r="AL1649" s="591"/>
      <c r="AM1649" s="592"/>
      <c r="AN1649" s="593"/>
      <c r="AO1649" s="594"/>
      <c r="AP1649" s="595"/>
      <c r="AQ1649" s="595"/>
      <c r="AR1649" s="596"/>
    </row>
    <row r="1650" spans="24:44" s="581" customFormat="1" ht="15" customHeight="1" x14ac:dyDescent="0.35">
      <c r="X1650" s="582"/>
      <c r="Y1650" s="583"/>
      <c r="AD1650" s="585"/>
      <c r="AE1650" s="586"/>
      <c r="AF1650" s="587"/>
      <c r="AG1650" s="588"/>
      <c r="AH1650" s="588"/>
      <c r="AI1650" s="588"/>
      <c r="AJ1650" s="589"/>
      <c r="AK1650" s="590"/>
      <c r="AL1650" s="591"/>
      <c r="AM1650" s="592"/>
      <c r="AN1650" s="593"/>
      <c r="AO1650" s="594"/>
      <c r="AP1650" s="595"/>
      <c r="AQ1650" s="595"/>
      <c r="AR1650" s="596"/>
    </row>
    <row r="1651" spans="24:44" s="581" customFormat="1" ht="15" customHeight="1" x14ac:dyDescent="0.35">
      <c r="X1651" s="582"/>
      <c r="Y1651" s="583"/>
      <c r="AD1651" s="585"/>
      <c r="AE1651" s="586"/>
      <c r="AF1651" s="587"/>
      <c r="AG1651" s="588"/>
      <c r="AH1651" s="588"/>
      <c r="AI1651" s="588"/>
      <c r="AJ1651" s="589"/>
      <c r="AK1651" s="590"/>
      <c r="AL1651" s="591"/>
      <c r="AM1651" s="592"/>
      <c r="AN1651" s="593"/>
      <c r="AO1651" s="594"/>
      <c r="AP1651" s="595"/>
      <c r="AQ1651" s="595"/>
      <c r="AR1651" s="596"/>
    </row>
    <row r="1652" spans="24:44" s="581" customFormat="1" ht="15" customHeight="1" x14ac:dyDescent="0.35">
      <c r="X1652" s="582"/>
      <c r="Y1652" s="583"/>
      <c r="AD1652" s="585"/>
      <c r="AE1652" s="586"/>
      <c r="AF1652" s="587"/>
      <c r="AG1652" s="588"/>
      <c r="AH1652" s="588"/>
      <c r="AI1652" s="588"/>
      <c r="AJ1652" s="589"/>
      <c r="AK1652" s="590"/>
      <c r="AL1652" s="591"/>
      <c r="AM1652" s="592"/>
      <c r="AN1652" s="593"/>
      <c r="AO1652" s="594"/>
      <c r="AP1652" s="595"/>
      <c r="AQ1652" s="595"/>
      <c r="AR1652" s="596"/>
    </row>
    <row r="1653" spans="24:44" s="581" customFormat="1" ht="15" customHeight="1" x14ac:dyDescent="0.35">
      <c r="X1653" s="582"/>
      <c r="Y1653" s="583"/>
      <c r="AD1653" s="585"/>
      <c r="AE1653" s="586"/>
      <c r="AF1653" s="587"/>
      <c r="AG1653" s="588"/>
      <c r="AH1653" s="588"/>
      <c r="AI1653" s="588"/>
      <c r="AJ1653" s="589"/>
      <c r="AK1653" s="590"/>
      <c r="AL1653" s="591"/>
      <c r="AM1653" s="592"/>
      <c r="AN1653" s="593"/>
      <c r="AO1653" s="594"/>
      <c r="AP1653" s="595"/>
      <c r="AQ1653" s="595"/>
      <c r="AR1653" s="596"/>
    </row>
    <row r="1654" spans="24:44" s="581" customFormat="1" ht="15" customHeight="1" x14ac:dyDescent="0.35">
      <c r="X1654" s="582"/>
      <c r="Y1654" s="583"/>
      <c r="AD1654" s="585"/>
      <c r="AE1654" s="586"/>
      <c r="AF1654" s="587"/>
      <c r="AG1654" s="588"/>
      <c r="AH1654" s="588"/>
      <c r="AI1654" s="588"/>
      <c r="AJ1654" s="589"/>
      <c r="AK1654" s="590"/>
      <c r="AL1654" s="591"/>
      <c r="AM1654" s="592"/>
      <c r="AN1654" s="593"/>
      <c r="AO1654" s="594"/>
      <c r="AP1654" s="595"/>
      <c r="AQ1654" s="595"/>
      <c r="AR1654" s="596"/>
    </row>
    <row r="1655" spans="24:44" s="581" customFormat="1" ht="15" customHeight="1" x14ac:dyDescent="0.35">
      <c r="X1655" s="582"/>
      <c r="Y1655" s="583"/>
      <c r="AD1655" s="585"/>
      <c r="AE1655" s="586"/>
      <c r="AF1655" s="587"/>
      <c r="AG1655" s="588"/>
      <c r="AH1655" s="588"/>
      <c r="AI1655" s="588"/>
      <c r="AJ1655" s="589"/>
      <c r="AK1655" s="590"/>
      <c r="AL1655" s="591"/>
      <c r="AM1655" s="592"/>
      <c r="AN1655" s="593"/>
      <c r="AO1655" s="594"/>
      <c r="AP1655" s="595"/>
      <c r="AQ1655" s="595"/>
      <c r="AR1655" s="596"/>
    </row>
    <row r="1656" spans="24:44" s="581" customFormat="1" ht="15" customHeight="1" x14ac:dyDescent="0.35">
      <c r="X1656" s="582"/>
      <c r="Y1656" s="583"/>
      <c r="AD1656" s="585"/>
      <c r="AE1656" s="586"/>
      <c r="AF1656" s="587"/>
      <c r="AG1656" s="588"/>
      <c r="AH1656" s="588"/>
      <c r="AI1656" s="588"/>
      <c r="AJ1656" s="589"/>
      <c r="AK1656" s="590"/>
      <c r="AL1656" s="591"/>
      <c r="AM1656" s="592"/>
      <c r="AN1656" s="593"/>
      <c r="AO1656" s="594"/>
      <c r="AP1656" s="595"/>
      <c r="AQ1656" s="595"/>
      <c r="AR1656" s="596"/>
    </row>
    <row r="1657" spans="24:44" s="581" customFormat="1" ht="15" customHeight="1" x14ac:dyDescent="0.35">
      <c r="X1657" s="582"/>
      <c r="Y1657" s="583"/>
      <c r="AD1657" s="585"/>
      <c r="AE1657" s="586"/>
      <c r="AF1657" s="587"/>
      <c r="AG1657" s="588"/>
      <c r="AH1657" s="588"/>
      <c r="AI1657" s="588"/>
      <c r="AJ1657" s="589"/>
      <c r="AK1657" s="590"/>
      <c r="AL1657" s="591"/>
      <c r="AM1657" s="592"/>
      <c r="AN1657" s="593"/>
      <c r="AO1657" s="594"/>
      <c r="AP1657" s="595"/>
      <c r="AQ1657" s="595"/>
      <c r="AR1657" s="596"/>
    </row>
    <row r="1658" spans="24:44" s="581" customFormat="1" ht="15" customHeight="1" x14ac:dyDescent="0.35">
      <c r="X1658" s="582"/>
      <c r="Y1658" s="583"/>
      <c r="AD1658" s="585"/>
      <c r="AE1658" s="586"/>
      <c r="AF1658" s="587"/>
      <c r="AG1658" s="588"/>
      <c r="AH1658" s="588"/>
      <c r="AI1658" s="588"/>
      <c r="AJ1658" s="589"/>
      <c r="AK1658" s="590"/>
      <c r="AL1658" s="591"/>
      <c r="AM1658" s="592"/>
      <c r="AN1658" s="593"/>
      <c r="AO1658" s="594"/>
      <c r="AP1658" s="595"/>
      <c r="AQ1658" s="595"/>
      <c r="AR1658" s="596"/>
    </row>
    <row r="1659" spans="24:44" s="581" customFormat="1" ht="15" customHeight="1" x14ac:dyDescent="0.35">
      <c r="X1659" s="582"/>
      <c r="Y1659" s="583"/>
      <c r="AD1659" s="585"/>
      <c r="AE1659" s="586"/>
      <c r="AF1659" s="587"/>
      <c r="AG1659" s="588"/>
      <c r="AH1659" s="588"/>
      <c r="AI1659" s="588"/>
      <c r="AJ1659" s="589"/>
      <c r="AK1659" s="590"/>
      <c r="AL1659" s="591"/>
      <c r="AM1659" s="592"/>
      <c r="AN1659" s="593"/>
      <c r="AO1659" s="594"/>
      <c r="AP1659" s="595"/>
      <c r="AQ1659" s="595"/>
      <c r="AR1659" s="596"/>
    </row>
    <row r="1660" spans="24:44" s="581" customFormat="1" ht="15" customHeight="1" x14ac:dyDescent="0.35">
      <c r="X1660" s="582"/>
      <c r="Y1660" s="583"/>
      <c r="AD1660" s="585"/>
      <c r="AE1660" s="586"/>
      <c r="AF1660" s="587"/>
      <c r="AG1660" s="588"/>
      <c r="AH1660" s="588"/>
      <c r="AI1660" s="588"/>
      <c r="AJ1660" s="589"/>
      <c r="AK1660" s="590"/>
      <c r="AL1660" s="591"/>
      <c r="AM1660" s="592"/>
      <c r="AN1660" s="593"/>
      <c r="AO1660" s="594"/>
      <c r="AP1660" s="595"/>
      <c r="AQ1660" s="595"/>
      <c r="AR1660" s="596"/>
    </row>
    <row r="1661" spans="24:44" s="581" customFormat="1" ht="15" customHeight="1" x14ac:dyDescent="0.35">
      <c r="X1661" s="582"/>
      <c r="Y1661" s="583"/>
      <c r="AD1661" s="585"/>
      <c r="AE1661" s="586"/>
      <c r="AF1661" s="587"/>
      <c r="AG1661" s="588"/>
      <c r="AH1661" s="588"/>
      <c r="AI1661" s="588"/>
      <c r="AJ1661" s="589"/>
      <c r="AK1661" s="590"/>
      <c r="AL1661" s="591"/>
      <c r="AM1661" s="592"/>
      <c r="AN1661" s="593"/>
      <c r="AO1661" s="594"/>
      <c r="AP1661" s="595"/>
      <c r="AQ1661" s="595"/>
      <c r="AR1661" s="596"/>
    </row>
    <row r="1662" spans="24:44" s="581" customFormat="1" ht="15" customHeight="1" x14ac:dyDescent="0.35">
      <c r="X1662" s="582"/>
      <c r="Y1662" s="583"/>
      <c r="AD1662" s="585"/>
      <c r="AE1662" s="586"/>
      <c r="AF1662" s="587"/>
      <c r="AG1662" s="588"/>
      <c r="AH1662" s="588"/>
      <c r="AI1662" s="588"/>
      <c r="AJ1662" s="589"/>
      <c r="AK1662" s="590"/>
      <c r="AL1662" s="591"/>
      <c r="AM1662" s="592"/>
      <c r="AN1662" s="593"/>
      <c r="AO1662" s="594"/>
      <c r="AP1662" s="595"/>
      <c r="AQ1662" s="595"/>
      <c r="AR1662" s="596"/>
    </row>
    <row r="1663" spans="24:44" s="581" customFormat="1" ht="15" customHeight="1" x14ac:dyDescent="0.35">
      <c r="X1663" s="582"/>
      <c r="Y1663" s="583"/>
      <c r="AD1663" s="585"/>
      <c r="AE1663" s="586"/>
      <c r="AF1663" s="587"/>
      <c r="AG1663" s="588"/>
      <c r="AH1663" s="588"/>
      <c r="AI1663" s="588"/>
      <c r="AJ1663" s="589"/>
      <c r="AK1663" s="590"/>
      <c r="AL1663" s="591"/>
      <c r="AM1663" s="592"/>
      <c r="AN1663" s="593"/>
      <c r="AO1663" s="594"/>
      <c r="AP1663" s="595"/>
      <c r="AQ1663" s="595"/>
      <c r="AR1663" s="596"/>
    </row>
    <row r="1664" spans="24:44" s="581" customFormat="1" ht="15" customHeight="1" x14ac:dyDescent="0.35">
      <c r="X1664" s="582"/>
      <c r="Y1664" s="583"/>
      <c r="AD1664" s="585"/>
      <c r="AE1664" s="586"/>
      <c r="AF1664" s="587"/>
      <c r="AG1664" s="588"/>
      <c r="AH1664" s="588"/>
      <c r="AI1664" s="588"/>
      <c r="AJ1664" s="589"/>
      <c r="AK1664" s="590"/>
      <c r="AL1664" s="591"/>
      <c r="AM1664" s="592"/>
      <c r="AN1664" s="593"/>
      <c r="AO1664" s="594"/>
      <c r="AP1664" s="595"/>
      <c r="AQ1664" s="595"/>
      <c r="AR1664" s="596"/>
    </row>
    <row r="1665" spans="24:44" s="581" customFormat="1" ht="15" customHeight="1" x14ac:dyDescent="0.35">
      <c r="X1665" s="582"/>
      <c r="Y1665" s="583"/>
      <c r="AD1665" s="585"/>
      <c r="AE1665" s="586"/>
      <c r="AF1665" s="587"/>
      <c r="AG1665" s="588"/>
      <c r="AH1665" s="588"/>
      <c r="AI1665" s="588"/>
      <c r="AJ1665" s="589"/>
      <c r="AK1665" s="590"/>
      <c r="AL1665" s="591"/>
      <c r="AM1665" s="592"/>
      <c r="AN1665" s="593"/>
      <c r="AO1665" s="594"/>
      <c r="AP1665" s="595"/>
      <c r="AQ1665" s="595"/>
      <c r="AR1665" s="596"/>
    </row>
    <row r="1666" spans="24:44" s="581" customFormat="1" ht="15" customHeight="1" x14ac:dyDescent="0.35">
      <c r="X1666" s="582"/>
      <c r="Y1666" s="583"/>
      <c r="AD1666" s="585"/>
      <c r="AE1666" s="586"/>
      <c r="AF1666" s="587"/>
      <c r="AG1666" s="588"/>
      <c r="AH1666" s="588"/>
      <c r="AI1666" s="588"/>
      <c r="AJ1666" s="589"/>
      <c r="AK1666" s="590"/>
      <c r="AL1666" s="591"/>
      <c r="AM1666" s="592"/>
      <c r="AN1666" s="593"/>
      <c r="AO1666" s="594"/>
      <c r="AP1666" s="595"/>
      <c r="AQ1666" s="595"/>
      <c r="AR1666" s="596"/>
    </row>
    <row r="1667" spans="24:44" s="581" customFormat="1" ht="15" customHeight="1" x14ac:dyDescent="0.35">
      <c r="X1667" s="582"/>
      <c r="Y1667" s="583"/>
      <c r="AD1667" s="585"/>
      <c r="AE1667" s="586"/>
      <c r="AF1667" s="587"/>
      <c r="AG1667" s="588"/>
      <c r="AH1667" s="588"/>
      <c r="AI1667" s="588"/>
      <c r="AJ1667" s="589"/>
      <c r="AK1667" s="590"/>
      <c r="AL1667" s="591"/>
      <c r="AM1667" s="592"/>
      <c r="AN1667" s="593"/>
      <c r="AO1667" s="594"/>
      <c r="AP1667" s="595"/>
      <c r="AQ1667" s="595"/>
      <c r="AR1667" s="596"/>
    </row>
    <row r="1668" spans="24:44" s="581" customFormat="1" ht="15" customHeight="1" x14ac:dyDescent="0.35">
      <c r="X1668" s="582"/>
      <c r="Y1668" s="583"/>
      <c r="AD1668" s="585"/>
      <c r="AE1668" s="586"/>
      <c r="AF1668" s="587"/>
      <c r="AG1668" s="588"/>
      <c r="AH1668" s="588"/>
      <c r="AI1668" s="588"/>
      <c r="AJ1668" s="589"/>
      <c r="AK1668" s="590"/>
      <c r="AL1668" s="591"/>
      <c r="AM1668" s="592"/>
      <c r="AN1668" s="593"/>
      <c r="AO1668" s="594"/>
      <c r="AP1668" s="595"/>
      <c r="AQ1668" s="595"/>
      <c r="AR1668" s="596"/>
    </row>
    <row r="1669" spans="24:44" s="581" customFormat="1" ht="15" customHeight="1" x14ac:dyDescent="0.35">
      <c r="X1669" s="582"/>
      <c r="Y1669" s="583"/>
      <c r="AD1669" s="585"/>
      <c r="AE1669" s="586"/>
      <c r="AF1669" s="587"/>
      <c r="AG1669" s="588"/>
      <c r="AH1669" s="588"/>
      <c r="AI1669" s="588"/>
      <c r="AJ1669" s="589"/>
      <c r="AK1669" s="590"/>
      <c r="AL1669" s="591"/>
      <c r="AM1669" s="592"/>
      <c r="AN1669" s="593"/>
      <c r="AO1669" s="594"/>
      <c r="AP1669" s="595"/>
      <c r="AQ1669" s="595"/>
      <c r="AR1669" s="596"/>
    </row>
    <row r="1670" spans="24:44" s="581" customFormat="1" ht="15" customHeight="1" x14ac:dyDescent="0.35">
      <c r="X1670" s="582"/>
      <c r="Y1670" s="583"/>
      <c r="AD1670" s="585"/>
      <c r="AE1670" s="586"/>
      <c r="AF1670" s="587"/>
      <c r="AG1670" s="588"/>
      <c r="AH1670" s="588"/>
      <c r="AI1670" s="588"/>
      <c r="AJ1670" s="589"/>
      <c r="AK1670" s="590"/>
      <c r="AL1670" s="591"/>
      <c r="AM1670" s="592"/>
      <c r="AN1670" s="593"/>
      <c r="AO1670" s="594"/>
      <c r="AP1670" s="595"/>
      <c r="AQ1670" s="595"/>
      <c r="AR1670" s="596"/>
    </row>
    <row r="1671" spans="24:44" s="581" customFormat="1" ht="15" customHeight="1" x14ac:dyDescent="0.35">
      <c r="X1671" s="582"/>
      <c r="Y1671" s="583"/>
      <c r="AD1671" s="585"/>
      <c r="AE1671" s="586"/>
      <c r="AF1671" s="587"/>
      <c r="AG1671" s="588"/>
      <c r="AH1671" s="588"/>
      <c r="AI1671" s="588"/>
      <c r="AJ1671" s="589"/>
      <c r="AK1671" s="590"/>
      <c r="AL1671" s="591"/>
      <c r="AM1671" s="592"/>
      <c r="AN1671" s="593"/>
      <c r="AO1671" s="594"/>
      <c r="AP1671" s="595"/>
      <c r="AQ1671" s="595"/>
      <c r="AR1671" s="596"/>
    </row>
    <row r="1672" spans="24:44" s="581" customFormat="1" ht="15" customHeight="1" x14ac:dyDescent="0.35">
      <c r="X1672" s="582"/>
      <c r="Y1672" s="583"/>
      <c r="AD1672" s="585"/>
      <c r="AE1672" s="586"/>
      <c r="AF1672" s="587"/>
      <c r="AG1672" s="588"/>
      <c r="AH1672" s="588"/>
      <c r="AI1672" s="588"/>
      <c r="AJ1672" s="589"/>
      <c r="AK1672" s="590"/>
      <c r="AL1672" s="591"/>
      <c r="AM1672" s="592"/>
      <c r="AN1672" s="593"/>
      <c r="AO1672" s="594"/>
      <c r="AP1672" s="595"/>
      <c r="AQ1672" s="595"/>
      <c r="AR1672" s="596"/>
    </row>
    <row r="1673" spans="24:44" s="581" customFormat="1" ht="15" customHeight="1" x14ac:dyDescent="0.35">
      <c r="X1673" s="582"/>
      <c r="Y1673" s="583"/>
      <c r="AD1673" s="585"/>
      <c r="AE1673" s="586"/>
      <c r="AF1673" s="587"/>
      <c r="AG1673" s="588"/>
      <c r="AH1673" s="588"/>
      <c r="AI1673" s="588"/>
      <c r="AJ1673" s="589"/>
      <c r="AK1673" s="590"/>
      <c r="AL1673" s="591"/>
      <c r="AM1673" s="592"/>
      <c r="AN1673" s="593"/>
      <c r="AO1673" s="594"/>
      <c r="AP1673" s="595"/>
      <c r="AQ1673" s="595"/>
      <c r="AR1673" s="596"/>
    </row>
    <row r="1674" spans="24:44" s="581" customFormat="1" ht="15" customHeight="1" x14ac:dyDescent="0.35">
      <c r="X1674" s="582"/>
      <c r="Y1674" s="583"/>
      <c r="AD1674" s="585"/>
      <c r="AE1674" s="586"/>
      <c r="AF1674" s="587"/>
      <c r="AG1674" s="588"/>
      <c r="AH1674" s="588"/>
      <c r="AI1674" s="588"/>
      <c r="AJ1674" s="589"/>
      <c r="AK1674" s="590"/>
      <c r="AL1674" s="591"/>
      <c r="AM1674" s="592"/>
      <c r="AN1674" s="593"/>
      <c r="AO1674" s="594"/>
      <c r="AP1674" s="595"/>
      <c r="AQ1674" s="595"/>
      <c r="AR1674" s="596"/>
    </row>
    <row r="1675" spans="24:44" s="581" customFormat="1" ht="15" customHeight="1" x14ac:dyDescent="0.35">
      <c r="X1675" s="582"/>
      <c r="Y1675" s="583"/>
      <c r="AD1675" s="585"/>
      <c r="AE1675" s="586"/>
      <c r="AF1675" s="587"/>
      <c r="AG1675" s="588"/>
      <c r="AH1675" s="588"/>
      <c r="AI1675" s="588"/>
      <c r="AJ1675" s="589"/>
      <c r="AK1675" s="590"/>
      <c r="AL1675" s="591"/>
      <c r="AM1675" s="592"/>
      <c r="AN1675" s="593"/>
      <c r="AO1675" s="594"/>
      <c r="AP1675" s="595"/>
      <c r="AQ1675" s="595"/>
      <c r="AR1675" s="596"/>
    </row>
    <row r="1676" spans="24:44" s="581" customFormat="1" ht="15" customHeight="1" x14ac:dyDescent="0.35">
      <c r="X1676" s="582"/>
      <c r="Y1676" s="583"/>
      <c r="AD1676" s="585"/>
      <c r="AE1676" s="586"/>
      <c r="AF1676" s="587"/>
      <c r="AG1676" s="588"/>
      <c r="AH1676" s="588"/>
      <c r="AI1676" s="588"/>
      <c r="AJ1676" s="589"/>
      <c r="AK1676" s="590"/>
      <c r="AL1676" s="591"/>
      <c r="AM1676" s="592"/>
      <c r="AN1676" s="593"/>
      <c r="AO1676" s="594"/>
      <c r="AP1676" s="595"/>
      <c r="AQ1676" s="595"/>
      <c r="AR1676" s="596"/>
    </row>
    <row r="1677" spans="24:44" s="581" customFormat="1" ht="15" customHeight="1" x14ac:dyDescent="0.35">
      <c r="X1677" s="582"/>
      <c r="Y1677" s="583"/>
      <c r="AD1677" s="585"/>
      <c r="AE1677" s="586"/>
      <c r="AF1677" s="587"/>
      <c r="AG1677" s="588"/>
      <c r="AH1677" s="588"/>
      <c r="AI1677" s="588"/>
      <c r="AJ1677" s="589"/>
      <c r="AK1677" s="590"/>
      <c r="AL1677" s="591"/>
      <c r="AM1677" s="592"/>
      <c r="AN1677" s="593"/>
      <c r="AO1677" s="594"/>
      <c r="AP1677" s="595"/>
      <c r="AQ1677" s="595"/>
      <c r="AR1677" s="596"/>
    </row>
    <row r="1678" spans="24:44" s="581" customFormat="1" ht="15" customHeight="1" x14ac:dyDescent="0.35">
      <c r="X1678" s="582"/>
      <c r="Y1678" s="583"/>
      <c r="AD1678" s="585"/>
      <c r="AE1678" s="586"/>
      <c r="AF1678" s="587"/>
      <c r="AG1678" s="588"/>
      <c r="AH1678" s="588"/>
      <c r="AI1678" s="588"/>
      <c r="AJ1678" s="589"/>
      <c r="AK1678" s="590"/>
      <c r="AL1678" s="591"/>
      <c r="AM1678" s="592"/>
      <c r="AN1678" s="593"/>
      <c r="AO1678" s="594"/>
      <c r="AP1678" s="595"/>
      <c r="AQ1678" s="595"/>
      <c r="AR1678" s="596"/>
    </row>
    <row r="1679" spans="24:44" s="581" customFormat="1" ht="15" customHeight="1" x14ac:dyDescent="0.35">
      <c r="X1679" s="582"/>
      <c r="Y1679" s="583"/>
      <c r="AD1679" s="585"/>
      <c r="AE1679" s="586"/>
      <c r="AF1679" s="587"/>
      <c r="AG1679" s="588"/>
      <c r="AH1679" s="588"/>
      <c r="AI1679" s="588"/>
      <c r="AJ1679" s="589"/>
      <c r="AK1679" s="590"/>
      <c r="AL1679" s="591"/>
      <c r="AM1679" s="592"/>
      <c r="AN1679" s="593"/>
      <c r="AO1679" s="594"/>
      <c r="AP1679" s="595"/>
      <c r="AQ1679" s="595"/>
      <c r="AR1679" s="596"/>
    </row>
    <row r="1680" spans="24:44" s="581" customFormat="1" ht="15" customHeight="1" x14ac:dyDescent="0.35">
      <c r="X1680" s="582"/>
      <c r="Y1680" s="583"/>
      <c r="AD1680" s="585"/>
      <c r="AE1680" s="586"/>
      <c r="AF1680" s="587"/>
      <c r="AG1680" s="588"/>
      <c r="AH1680" s="588"/>
      <c r="AI1680" s="588"/>
      <c r="AJ1680" s="589"/>
      <c r="AK1680" s="590"/>
      <c r="AL1680" s="591"/>
      <c r="AM1680" s="592"/>
      <c r="AN1680" s="593"/>
      <c r="AO1680" s="594"/>
      <c r="AP1680" s="595"/>
      <c r="AQ1680" s="595"/>
      <c r="AR1680" s="596"/>
    </row>
    <row r="1681" spans="24:44" s="581" customFormat="1" ht="15" customHeight="1" x14ac:dyDescent="0.35">
      <c r="X1681" s="582"/>
      <c r="Y1681" s="583"/>
      <c r="AD1681" s="585"/>
      <c r="AE1681" s="586"/>
      <c r="AF1681" s="587"/>
      <c r="AG1681" s="588"/>
      <c r="AH1681" s="588"/>
      <c r="AI1681" s="588"/>
      <c r="AJ1681" s="589"/>
      <c r="AK1681" s="590"/>
      <c r="AL1681" s="591"/>
      <c r="AM1681" s="592"/>
      <c r="AN1681" s="593"/>
      <c r="AO1681" s="594"/>
      <c r="AP1681" s="595"/>
      <c r="AQ1681" s="595"/>
      <c r="AR1681" s="596"/>
    </row>
    <row r="1682" spans="24:44" s="581" customFormat="1" ht="15" customHeight="1" x14ac:dyDescent="0.35">
      <c r="X1682" s="582"/>
      <c r="Y1682" s="583"/>
      <c r="AD1682" s="585"/>
      <c r="AE1682" s="586"/>
      <c r="AF1682" s="587"/>
      <c r="AG1682" s="588"/>
      <c r="AH1682" s="588"/>
      <c r="AI1682" s="588"/>
      <c r="AJ1682" s="589"/>
      <c r="AK1682" s="590"/>
      <c r="AL1682" s="591"/>
      <c r="AM1682" s="592"/>
      <c r="AN1682" s="593"/>
      <c r="AO1682" s="594"/>
      <c r="AP1682" s="595"/>
      <c r="AQ1682" s="595"/>
      <c r="AR1682" s="596"/>
    </row>
    <row r="1683" spans="24:44" s="581" customFormat="1" ht="15" customHeight="1" x14ac:dyDescent="0.35">
      <c r="X1683" s="582"/>
      <c r="Y1683" s="583"/>
      <c r="AD1683" s="585"/>
      <c r="AE1683" s="586"/>
      <c r="AF1683" s="587"/>
      <c r="AG1683" s="588"/>
      <c r="AH1683" s="588"/>
      <c r="AI1683" s="588"/>
      <c r="AJ1683" s="589"/>
      <c r="AK1683" s="590"/>
      <c r="AL1683" s="591"/>
      <c r="AM1683" s="592"/>
      <c r="AN1683" s="593"/>
      <c r="AO1683" s="594"/>
      <c r="AP1683" s="595"/>
      <c r="AQ1683" s="595"/>
      <c r="AR1683" s="596"/>
    </row>
    <row r="1684" spans="24:44" s="581" customFormat="1" ht="15" customHeight="1" x14ac:dyDescent="0.35">
      <c r="X1684" s="582"/>
      <c r="Y1684" s="583"/>
      <c r="AD1684" s="585"/>
      <c r="AE1684" s="586"/>
      <c r="AF1684" s="587"/>
      <c r="AG1684" s="588"/>
      <c r="AH1684" s="588"/>
      <c r="AI1684" s="588"/>
      <c r="AJ1684" s="589"/>
      <c r="AK1684" s="590"/>
      <c r="AL1684" s="591"/>
      <c r="AM1684" s="592"/>
      <c r="AN1684" s="593"/>
      <c r="AO1684" s="594"/>
      <c r="AP1684" s="595"/>
      <c r="AQ1684" s="595"/>
      <c r="AR1684" s="596"/>
    </row>
    <row r="1685" spans="24:44" s="581" customFormat="1" ht="15" customHeight="1" x14ac:dyDescent="0.35">
      <c r="X1685" s="582"/>
      <c r="Y1685" s="583"/>
      <c r="AD1685" s="585"/>
      <c r="AE1685" s="586"/>
      <c r="AF1685" s="587"/>
      <c r="AG1685" s="588"/>
      <c r="AH1685" s="588"/>
      <c r="AI1685" s="588"/>
      <c r="AJ1685" s="589"/>
      <c r="AK1685" s="590"/>
      <c r="AL1685" s="591"/>
      <c r="AM1685" s="592"/>
      <c r="AN1685" s="593"/>
      <c r="AO1685" s="594"/>
      <c r="AP1685" s="595"/>
      <c r="AQ1685" s="595"/>
      <c r="AR1685" s="596"/>
    </row>
    <row r="1686" spans="24:44" s="581" customFormat="1" ht="15" customHeight="1" x14ac:dyDescent="0.35">
      <c r="X1686" s="582"/>
      <c r="Y1686" s="583"/>
      <c r="AD1686" s="585"/>
      <c r="AE1686" s="586"/>
      <c r="AF1686" s="587"/>
      <c r="AG1686" s="588"/>
      <c r="AH1686" s="588"/>
      <c r="AI1686" s="588"/>
      <c r="AJ1686" s="589"/>
      <c r="AK1686" s="590"/>
      <c r="AL1686" s="591"/>
      <c r="AM1686" s="592"/>
      <c r="AN1686" s="593"/>
      <c r="AO1686" s="594"/>
      <c r="AP1686" s="595"/>
      <c r="AQ1686" s="595"/>
      <c r="AR1686" s="596"/>
    </row>
    <row r="1687" spans="24:44" s="581" customFormat="1" ht="15" customHeight="1" x14ac:dyDescent="0.35">
      <c r="X1687" s="582"/>
      <c r="Y1687" s="583"/>
      <c r="AD1687" s="585"/>
      <c r="AE1687" s="586"/>
      <c r="AF1687" s="587"/>
      <c r="AG1687" s="588"/>
      <c r="AH1687" s="588"/>
      <c r="AI1687" s="588"/>
      <c r="AJ1687" s="589"/>
      <c r="AK1687" s="590"/>
      <c r="AL1687" s="591"/>
      <c r="AM1687" s="592"/>
      <c r="AN1687" s="593"/>
      <c r="AO1687" s="594"/>
      <c r="AP1687" s="595"/>
      <c r="AQ1687" s="595"/>
      <c r="AR1687" s="596"/>
    </row>
    <row r="1688" spans="24:44" s="581" customFormat="1" ht="15" customHeight="1" x14ac:dyDescent="0.35">
      <c r="X1688" s="582"/>
      <c r="Y1688" s="583"/>
      <c r="AD1688" s="585"/>
      <c r="AE1688" s="586"/>
      <c r="AF1688" s="587"/>
      <c r="AG1688" s="588"/>
      <c r="AH1688" s="588"/>
      <c r="AI1688" s="588"/>
      <c r="AJ1688" s="589"/>
      <c r="AK1688" s="590"/>
      <c r="AL1688" s="591"/>
      <c r="AM1688" s="592"/>
      <c r="AN1688" s="593"/>
      <c r="AO1688" s="594"/>
      <c r="AP1688" s="595"/>
      <c r="AQ1688" s="595"/>
      <c r="AR1688" s="596"/>
    </row>
    <row r="1689" spans="24:44" s="581" customFormat="1" ht="15" customHeight="1" x14ac:dyDescent="0.35">
      <c r="X1689" s="582"/>
      <c r="Y1689" s="583"/>
      <c r="AD1689" s="585"/>
      <c r="AE1689" s="586"/>
      <c r="AF1689" s="587"/>
      <c r="AG1689" s="588"/>
      <c r="AH1689" s="588"/>
      <c r="AI1689" s="588"/>
      <c r="AJ1689" s="589"/>
      <c r="AK1689" s="590"/>
      <c r="AL1689" s="591"/>
      <c r="AM1689" s="592"/>
      <c r="AN1689" s="593"/>
      <c r="AO1689" s="594"/>
      <c r="AP1689" s="595"/>
      <c r="AQ1689" s="595"/>
      <c r="AR1689" s="596"/>
    </row>
    <row r="1690" spans="24:44" s="581" customFormat="1" ht="15" customHeight="1" x14ac:dyDescent="0.35">
      <c r="X1690" s="582"/>
      <c r="Y1690" s="583"/>
      <c r="AD1690" s="585"/>
      <c r="AE1690" s="586"/>
      <c r="AF1690" s="587"/>
      <c r="AG1690" s="588"/>
      <c r="AH1690" s="588"/>
      <c r="AI1690" s="588"/>
      <c r="AJ1690" s="589"/>
      <c r="AK1690" s="590"/>
      <c r="AL1690" s="591"/>
      <c r="AM1690" s="592"/>
      <c r="AN1690" s="593"/>
      <c r="AO1690" s="594"/>
      <c r="AP1690" s="595"/>
      <c r="AQ1690" s="595"/>
      <c r="AR1690" s="596"/>
    </row>
    <row r="1691" spans="24:44" s="581" customFormat="1" ht="15" customHeight="1" x14ac:dyDescent="0.35">
      <c r="X1691" s="582"/>
      <c r="Y1691" s="583"/>
      <c r="AD1691" s="585"/>
      <c r="AE1691" s="586"/>
      <c r="AF1691" s="587"/>
      <c r="AG1691" s="588"/>
      <c r="AH1691" s="588"/>
      <c r="AI1691" s="588"/>
      <c r="AJ1691" s="589"/>
      <c r="AK1691" s="590"/>
      <c r="AL1691" s="591"/>
      <c r="AM1691" s="592"/>
      <c r="AN1691" s="593"/>
      <c r="AO1691" s="594"/>
      <c r="AP1691" s="595"/>
      <c r="AQ1691" s="595"/>
      <c r="AR1691" s="596"/>
    </row>
    <row r="1692" spans="24:44" s="581" customFormat="1" ht="15" customHeight="1" x14ac:dyDescent="0.35">
      <c r="X1692" s="582"/>
      <c r="Y1692" s="583"/>
      <c r="AD1692" s="585"/>
      <c r="AE1692" s="586"/>
      <c r="AF1692" s="587"/>
      <c r="AG1692" s="588"/>
      <c r="AH1692" s="588"/>
      <c r="AI1692" s="588"/>
      <c r="AJ1692" s="589"/>
      <c r="AK1692" s="590"/>
      <c r="AL1692" s="591"/>
      <c r="AM1692" s="592"/>
      <c r="AN1692" s="593"/>
      <c r="AO1692" s="594"/>
      <c r="AP1692" s="595"/>
      <c r="AQ1692" s="595"/>
      <c r="AR1692" s="596"/>
    </row>
    <row r="1693" spans="24:44" s="581" customFormat="1" ht="15" customHeight="1" x14ac:dyDescent="0.35">
      <c r="X1693" s="582"/>
      <c r="Y1693" s="583"/>
      <c r="AD1693" s="585"/>
      <c r="AE1693" s="586"/>
      <c r="AF1693" s="587"/>
      <c r="AG1693" s="588"/>
      <c r="AH1693" s="588"/>
      <c r="AI1693" s="588"/>
      <c r="AJ1693" s="589"/>
      <c r="AK1693" s="590"/>
      <c r="AL1693" s="591"/>
      <c r="AM1693" s="592"/>
      <c r="AN1693" s="593"/>
      <c r="AO1693" s="594"/>
      <c r="AP1693" s="595"/>
      <c r="AQ1693" s="595"/>
      <c r="AR1693" s="596"/>
    </row>
    <row r="1694" spans="24:44" s="581" customFormat="1" ht="15" customHeight="1" x14ac:dyDescent="0.35">
      <c r="X1694" s="582"/>
      <c r="Y1694" s="583"/>
      <c r="AD1694" s="585"/>
      <c r="AE1694" s="586"/>
      <c r="AF1694" s="587"/>
      <c r="AG1694" s="588"/>
      <c r="AH1694" s="588"/>
      <c r="AI1694" s="588"/>
      <c r="AJ1694" s="589"/>
      <c r="AK1694" s="590"/>
      <c r="AL1694" s="591"/>
      <c r="AM1694" s="592"/>
      <c r="AN1694" s="593"/>
      <c r="AO1694" s="594"/>
      <c r="AP1694" s="595"/>
      <c r="AQ1694" s="595"/>
      <c r="AR1694" s="596"/>
    </row>
    <row r="1695" spans="24:44" s="581" customFormat="1" ht="15" customHeight="1" x14ac:dyDescent="0.35">
      <c r="X1695" s="582"/>
      <c r="Y1695" s="583"/>
      <c r="AD1695" s="585"/>
      <c r="AE1695" s="586"/>
      <c r="AF1695" s="587"/>
      <c r="AG1695" s="588"/>
      <c r="AH1695" s="588"/>
      <c r="AI1695" s="588"/>
      <c r="AJ1695" s="589"/>
      <c r="AK1695" s="590"/>
      <c r="AL1695" s="591"/>
      <c r="AM1695" s="592"/>
      <c r="AN1695" s="593"/>
      <c r="AO1695" s="594"/>
      <c r="AP1695" s="595"/>
      <c r="AQ1695" s="595"/>
      <c r="AR1695" s="596"/>
    </row>
    <row r="1696" spans="24:44" s="581" customFormat="1" ht="15" customHeight="1" x14ac:dyDescent="0.35">
      <c r="X1696" s="582"/>
      <c r="Y1696" s="583"/>
      <c r="AD1696" s="585"/>
      <c r="AE1696" s="586"/>
      <c r="AF1696" s="587"/>
      <c r="AG1696" s="588"/>
      <c r="AH1696" s="588"/>
      <c r="AI1696" s="588"/>
      <c r="AJ1696" s="589"/>
      <c r="AK1696" s="590"/>
      <c r="AL1696" s="591"/>
      <c r="AM1696" s="592"/>
      <c r="AN1696" s="593"/>
      <c r="AO1696" s="594"/>
      <c r="AP1696" s="595"/>
      <c r="AQ1696" s="595"/>
      <c r="AR1696" s="596"/>
    </row>
    <row r="1697" spans="24:44" s="581" customFormat="1" ht="15" customHeight="1" x14ac:dyDescent="0.35">
      <c r="X1697" s="582"/>
      <c r="Y1697" s="583"/>
      <c r="AD1697" s="585"/>
      <c r="AE1697" s="586"/>
      <c r="AF1697" s="587"/>
      <c r="AG1697" s="588"/>
      <c r="AH1697" s="588"/>
      <c r="AI1697" s="588"/>
      <c r="AJ1697" s="589"/>
      <c r="AK1697" s="590"/>
      <c r="AL1697" s="591"/>
      <c r="AM1697" s="592"/>
      <c r="AN1697" s="593"/>
      <c r="AO1697" s="594"/>
      <c r="AP1697" s="595"/>
      <c r="AQ1697" s="595"/>
      <c r="AR1697" s="596"/>
    </row>
    <row r="1698" spans="24:44" s="581" customFormat="1" ht="15" customHeight="1" x14ac:dyDescent="0.35">
      <c r="X1698" s="582"/>
      <c r="Y1698" s="583"/>
      <c r="AD1698" s="585"/>
      <c r="AE1698" s="586"/>
      <c r="AF1698" s="587"/>
      <c r="AG1698" s="588"/>
      <c r="AH1698" s="588"/>
      <c r="AI1698" s="588"/>
      <c r="AJ1698" s="589"/>
      <c r="AK1698" s="590"/>
      <c r="AL1698" s="591"/>
      <c r="AM1698" s="592"/>
      <c r="AN1698" s="593"/>
      <c r="AO1698" s="594"/>
      <c r="AP1698" s="595"/>
      <c r="AQ1698" s="595"/>
      <c r="AR1698" s="596"/>
    </row>
    <row r="1699" spans="24:44" s="581" customFormat="1" ht="15" customHeight="1" x14ac:dyDescent="0.35">
      <c r="X1699" s="582"/>
      <c r="Y1699" s="583"/>
      <c r="AD1699" s="585"/>
      <c r="AE1699" s="586"/>
      <c r="AF1699" s="587"/>
      <c r="AG1699" s="588"/>
      <c r="AH1699" s="588"/>
      <c r="AI1699" s="588"/>
      <c r="AJ1699" s="589"/>
      <c r="AK1699" s="590"/>
      <c r="AL1699" s="591"/>
      <c r="AM1699" s="592"/>
      <c r="AN1699" s="593"/>
      <c r="AO1699" s="594"/>
      <c r="AP1699" s="595"/>
      <c r="AQ1699" s="595"/>
      <c r="AR1699" s="596"/>
    </row>
    <row r="1700" spans="24:44" s="581" customFormat="1" ht="15" customHeight="1" x14ac:dyDescent="0.35">
      <c r="X1700" s="582"/>
      <c r="Y1700" s="583"/>
      <c r="AD1700" s="585"/>
      <c r="AE1700" s="586"/>
      <c r="AF1700" s="587"/>
      <c r="AG1700" s="588"/>
      <c r="AH1700" s="588"/>
      <c r="AI1700" s="588"/>
      <c r="AJ1700" s="589"/>
      <c r="AK1700" s="590"/>
      <c r="AL1700" s="591"/>
      <c r="AM1700" s="592"/>
      <c r="AN1700" s="593"/>
      <c r="AO1700" s="594"/>
      <c r="AP1700" s="595"/>
      <c r="AQ1700" s="595"/>
      <c r="AR1700" s="596"/>
    </row>
    <row r="1701" spans="24:44" s="581" customFormat="1" ht="15" customHeight="1" x14ac:dyDescent="0.35">
      <c r="X1701" s="582"/>
      <c r="Y1701" s="583"/>
      <c r="AD1701" s="585"/>
      <c r="AE1701" s="586"/>
      <c r="AF1701" s="587"/>
      <c r="AG1701" s="588"/>
      <c r="AH1701" s="588"/>
      <c r="AI1701" s="588"/>
      <c r="AJ1701" s="589"/>
      <c r="AK1701" s="590"/>
      <c r="AL1701" s="591"/>
      <c r="AM1701" s="592"/>
      <c r="AN1701" s="593"/>
      <c r="AO1701" s="594"/>
      <c r="AP1701" s="595"/>
      <c r="AQ1701" s="595"/>
      <c r="AR1701" s="596"/>
    </row>
    <row r="1702" spans="24:44" s="581" customFormat="1" ht="15" customHeight="1" x14ac:dyDescent="0.35">
      <c r="X1702" s="582"/>
      <c r="Y1702" s="583"/>
      <c r="AD1702" s="585"/>
      <c r="AE1702" s="586"/>
      <c r="AF1702" s="587"/>
      <c r="AG1702" s="588"/>
      <c r="AH1702" s="588"/>
      <c r="AI1702" s="588"/>
      <c r="AJ1702" s="589"/>
      <c r="AK1702" s="590"/>
      <c r="AL1702" s="591"/>
      <c r="AM1702" s="592"/>
      <c r="AN1702" s="593"/>
      <c r="AO1702" s="594"/>
      <c r="AP1702" s="595"/>
      <c r="AQ1702" s="595"/>
      <c r="AR1702" s="596"/>
    </row>
    <row r="1703" spans="24:44" s="581" customFormat="1" ht="15" customHeight="1" x14ac:dyDescent="0.35">
      <c r="X1703" s="582"/>
      <c r="Y1703" s="583"/>
      <c r="AD1703" s="585"/>
      <c r="AE1703" s="586"/>
      <c r="AF1703" s="587"/>
      <c r="AG1703" s="588"/>
      <c r="AH1703" s="588"/>
      <c r="AI1703" s="588"/>
      <c r="AJ1703" s="589"/>
      <c r="AK1703" s="590"/>
      <c r="AL1703" s="591"/>
      <c r="AM1703" s="592"/>
      <c r="AN1703" s="593"/>
      <c r="AO1703" s="594"/>
      <c r="AP1703" s="595"/>
      <c r="AQ1703" s="595"/>
      <c r="AR1703" s="596"/>
    </row>
    <row r="1704" spans="24:44" s="581" customFormat="1" ht="15" customHeight="1" x14ac:dyDescent="0.35">
      <c r="X1704" s="582"/>
      <c r="Y1704" s="583"/>
      <c r="AD1704" s="585"/>
      <c r="AE1704" s="586"/>
      <c r="AF1704" s="587"/>
      <c r="AG1704" s="588"/>
      <c r="AH1704" s="588"/>
      <c r="AI1704" s="588"/>
      <c r="AJ1704" s="589"/>
      <c r="AK1704" s="590"/>
      <c r="AL1704" s="591"/>
      <c r="AM1704" s="592"/>
      <c r="AN1704" s="593"/>
      <c r="AO1704" s="594"/>
      <c r="AP1704" s="595"/>
      <c r="AQ1704" s="595"/>
      <c r="AR1704" s="596"/>
    </row>
    <row r="1705" spans="24:44" s="581" customFormat="1" ht="15" customHeight="1" x14ac:dyDescent="0.35">
      <c r="X1705" s="582"/>
      <c r="Y1705" s="583"/>
      <c r="AD1705" s="585"/>
      <c r="AE1705" s="586"/>
      <c r="AF1705" s="587"/>
      <c r="AG1705" s="588"/>
      <c r="AH1705" s="588"/>
      <c r="AI1705" s="588"/>
      <c r="AJ1705" s="589"/>
      <c r="AK1705" s="590"/>
      <c r="AL1705" s="591"/>
      <c r="AM1705" s="592"/>
      <c r="AN1705" s="593"/>
      <c r="AO1705" s="594"/>
      <c r="AP1705" s="595"/>
      <c r="AQ1705" s="595"/>
      <c r="AR1705" s="596"/>
    </row>
    <row r="1706" spans="24:44" s="581" customFormat="1" ht="15" customHeight="1" x14ac:dyDescent="0.35">
      <c r="X1706" s="582"/>
      <c r="Y1706" s="583"/>
      <c r="AD1706" s="585"/>
      <c r="AE1706" s="586"/>
      <c r="AF1706" s="587"/>
      <c r="AG1706" s="588"/>
      <c r="AH1706" s="588"/>
      <c r="AI1706" s="588"/>
      <c r="AJ1706" s="589"/>
      <c r="AK1706" s="590"/>
      <c r="AL1706" s="591"/>
      <c r="AM1706" s="592"/>
      <c r="AN1706" s="593"/>
      <c r="AO1706" s="594"/>
      <c r="AP1706" s="595"/>
      <c r="AQ1706" s="595"/>
      <c r="AR1706" s="596"/>
    </row>
    <row r="1707" spans="24:44" s="581" customFormat="1" ht="15" customHeight="1" x14ac:dyDescent="0.35">
      <c r="X1707" s="582"/>
      <c r="Y1707" s="583"/>
      <c r="AD1707" s="585"/>
      <c r="AE1707" s="586"/>
      <c r="AF1707" s="587"/>
      <c r="AG1707" s="588"/>
      <c r="AH1707" s="588"/>
      <c r="AI1707" s="588"/>
      <c r="AJ1707" s="589"/>
      <c r="AK1707" s="590"/>
      <c r="AL1707" s="591"/>
      <c r="AM1707" s="592"/>
      <c r="AN1707" s="593"/>
      <c r="AO1707" s="594"/>
      <c r="AP1707" s="595"/>
      <c r="AQ1707" s="595"/>
      <c r="AR1707" s="596"/>
    </row>
    <row r="1708" spans="24:44" s="581" customFormat="1" ht="15" customHeight="1" x14ac:dyDescent="0.35">
      <c r="X1708" s="582"/>
      <c r="Y1708" s="583"/>
      <c r="AD1708" s="585"/>
      <c r="AE1708" s="586"/>
      <c r="AF1708" s="587"/>
      <c r="AG1708" s="588"/>
      <c r="AH1708" s="588"/>
      <c r="AI1708" s="588"/>
      <c r="AJ1708" s="589"/>
      <c r="AK1708" s="590"/>
      <c r="AL1708" s="591"/>
      <c r="AM1708" s="592"/>
      <c r="AN1708" s="593"/>
      <c r="AO1708" s="594"/>
      <c r="AP1708" s="595"/>
      <c r="AQ1708" s="595"/>
      <c r="AR1708" s="596"/>
    </row>
    <row r="1709" spans="24:44" s="581" customFormat="1" ht="15" customHeight="1" x14ac:dyDescent="0.35">
      <c r="X1709" s="582"/>
      <c r="Y1709" s="583"/>
      <c r="AD1709" s="585"/>
      <c r="AE1709" s="586"/>
      <c r="AF1709" s="587"/>
      <c r="AG1709" s="588"/>
      <c r="AH1709" s="588"/>
      <c r="AI1709" s="588"/>
      <c r="AJ1709" s="589"/>
      <c r="AK1709" s="590"/>
      <c r="AL1709" s="591"/>
      <c r="AM1709" s="592"/>
      <c r="AN1709" s="593"/>
      <c r="AO1709" s="594"/>
      <c r="AP1709" s="595"/>
      <c r="AQ1709" s="595"/>
      <c r="AR1709" s="596"/>
    </row>
    <row r="1710" spans="24:44" s="581" customFormat="1" ht="15" customHeight="1" x14ac:dyDescent="0.35">
      <c r="X1710" s="582"/>
      <c r="Y1710" s="583"/>
      <c r="AD1710" s="585"/>
      <c r="AE1710" s="586"/>
      <c r="AF1710" s="587"/>
      <c r="AG1710" s="588"/>
      <c r="AH1710" s="588"/>
      <c r="AI1710" s="588"/>
      <c r="AJ1710" s="589"/>
      <c r="AK1710" s="590"/>
      <c r="AL1710" s="591"/>
      <c r="AM1710" s="592"/>
      <c r="AN1710" s="593"/>
      <c r="AO1710" s="594"/>
      <c r="AP1710" s="595"/>
      <c r="AQ1710" s="595"/>
      <c r="AR1710" s="596"/>
    </row>
    <row r="1711" spans="24:44" s="581" customFormat="1" ht="15" customHeight="1" x14ac:dyDescent="0.35">
      <c r="X1711" s="582"/>
      <c r="Y1711" s="583"/>
      <c r="AD1711" s="585"/>
      <c r="AE1711" s="586"/>
      <c r="AF1711" s="587"/>
      <c r="AG1711" s="588"/>
      <c r="AH1711" s="588"/>
      <c r="AI1711" s="588"/>
      <c r="AJ1711" s="589"/>
      <c r="AK1711" s="590"/>
      <c r="AL1711" s="591"/>
      <c r="AM1711" s="592"/>
      <c r="AN1711" s="593"/>
      <c r="AO1711" s="594"/>
      <c r="AP1711" s="595"/>
      <c r="AQ1711" s="595"/>
      <c r="AR1711" s="596"/>
    </row>
    <row r="1712" spans="24:44" s="581" customFormat="1" ht="15" customHeight="1" x14ac:dyDescent="0.35">
      <c r="X1712" s="582"/>
      <c r="Y1712" s="583"/>
      <c r="AD1712" s="585"/>
      <c r="AE1712" s="586"/>
      <c r="AF1712" s="587"/>
      <c r="AG1712" s="588"/>
      <c r="AH1712" s="588"/>
      <c r="AI1712" s="588"/>
      <c r="AJ1712" s="589"/>
      <c r="AK1712" s="590"/>
      <c r="AL1712" s="591"/>
      <c r="AM1712" s="592"/>
      <c r="AN1712" s="593"/>
      <c r="AO1712" s="594"/>
      <c r="AP1712" s="595"/>
      <c r="AQ1712" s="595"/>
      <c r="AR1712" s="596"/>
    </row>
    <row r="1713" spans="24:44" s="581" customFormat="1" ht="15" customHeight="1" x14ac:dyDescent="0.35">
      <c r="X1713" s="582"/>
      <c r="Y1713" s="583"/>
      <c r="AD1713" s="585"/>
      <c r="AE1713" s="586"/>
      <c r="AF1713" s="587"/>
      <c r="AG1713" s="588"/>
      <c r="AH1713" s="588"/>
      <c r="AI1713" s="588"/>
      <c r="AJ1713" s="589"/>
      <c r="AK1713" s="590"/>
      <c r="AL1713" s="591"/>
      <c r="AM1713" s="592"/>
      <c r="AN1713" s="593"/>
      <c r="AO1713" s="594"/>
      <c r="AP1713" s="595"/>
      <c r="AQ1713" s="595"/>
      <c r="AR1713" s="596"/>
    </row>
    <row r="1714" spans="24:44" s="581" customFormat="1" ht="15" customHeight="1" x14ac:dyDescent="0.35">
      <c r="X1714" s="582"/>
      <c r="Y1714" s="583"/>
      <c r="AD1714" s="585"/>
      <c r="AE1714" s="586"/>
      <c r="AF1714" s="587"/>
      <c r="AG1714" s="588"/>
      <c r="AH1714" s="588"/>
      <c r="AI1714" s="588"/>
      <c r="AJ1714" s="589"/>
      <c r="AK1714" s="590"/>
      <c r="AL1714" s="591"/>
      <c r="AM1714" s="592"/>
      <c r="AN1714" s="593"/>
      <c r="AO1714" s="594"/>
      <c r="AP1714" s="595"/>
      <c r="AQ1714" s="595"/>
      <c r="AR1714" s="596"/>
    </row>
    <row r="1715" spans="24:44" s="581" customFormat="1" ht="15" customHeight="1" x14ac:dyDescent="0.35">
      <c r="X1715" s="582"/>
      <c r="Y1715" s="583"/>
      <c r="AD1715" s="585"/>
      <c r="AE1715" s="586"/>
      <c r="AF1715" s="587"/>
      <c r="AG1715" s="588"/>
      <c r="AH1715" s="588"/>
      <c r="AI1715" s="588"/>
      <c r="AJ1715" s="589"/>
      <c r="AK1715" s="590"/>
      <c r="AL1715" s="591"/>
      <c r="AM1715" s="592"/>
      <c r="AN1715" s="593"/>
      <c r="AO1715" s="594"/>
      <c r="AP1715" s="595"/>
      <c r="AQ1715" s="595"/>
      <c r="AR1715" s="596"/>
    </row>
    <row r="1716" spans="24:44" s="581" customFormat="1" ht="15" customHeight="1" x14ac:dyDescent="0.35">
      <c r="X1716" s="582"/>
      <c r="Y1716" s="583"/>
      <c r="AD1716" s="585"/>
      <c r="AE1716" s="586"/>
      <c r="AF1716" s="587"/>
      <c r="AG1716" s="588"/>
      <c r="AH1716" s="588"/>
      <c r="AI1716" s="588"/>
      <c r="AJ1716" s="589"/>
      <c r="AK1716" s="590"/>
      <c r="AL1716" s="591"/>
      <c r="AM1716" s="592"/>
      <c r="AN1716" s="593"/>
      <c r="AO1716" s="594"/>
      <c r="AP1716" s="595"/>
      <c r="AQ1716" s="595"/>
      <c r="AR1716" s="596"/>
    </row>
    <row r="1717" spans="24:44" s="581" customFormat="1" ht="15" customHeight="1" x14ac:dyDescent="0.35">
      <c r="X1717" s="582"/>
      <c r="Y1717" s="583"/>
      <c r="AD1717" s="585"/>
      <c r="AE1717" s="586"/>
      <c r="AF1717" s="587"/>
      <c r="AG1717" s="588"/>
      <c r="AH1717" s="588"/>
      <c r="AI1717" s="588"/>
      <c r="AJ1717" s="589"/>
      <c r="AK1717" s="590"/>
      <c r="AL1717" s="591"/>
      <c r="AM1717" s="592"/>
      <c r="AN1717" s="593"/>
      <c r="AO1717" s="594"/>
      <c r="AP1717" s="595"/>
      <c r="AQ1717" s="595"/>
      <c r="AR1717" s="596"/>
    </row>
    <row r="1718" spans="24:44" s="581" customFormat="1" ht="15" customHeight="1" x14ac:dyDescent="0.35">
      <c r="X1718" s="582"/>
      <c r="Y1718" s="583"/>
      <c r="AD1718" s="585"/>
      <c r="AE1718" s="586"/>
      <c r="AF1718" s="587"/>
      <c r="AG1718" s="588"/>
      <c r="AH1718" s="588"/>
      <c r="AI1718" s="588"/>
      <c r="AJ1718" s="589"/>
      <c r="AK1718" s="590"/>
      <c r="AL1718" s="591"/>
      <c r="AM1718" s="592"/>
      <c r="AN1718" s="593"/>
      <c r="AO1718" s="594"/>
      <c r="AP1718" s="595"/>
      <c r="AQ1718" s="595"/>
      <c r="AR1718" s="596"/>
    </row>
    <row r="1719" spans="24:44" s="581" customFormat="1" ht="15" customHeight="1" x14ac:dyDescent="0.35">
      <c r="X1719" s="582"/>
      <c r="Y1719" s="583"/>
      <c r="AD1719" s="585"/>
      <c r="AE1719" s="586"/>
      <c r="AF1719" s="587"/>
      <c r="AG1719" s="588"/>
      <c r="AH1719" s="588"/>
      <c r="AI1719" s="588"/>
      <c r="AJ1719" s="589"/>
      <c r="AK1719" s="590"/>
      <c r="AL1719" s="591"/>
      <c r="AM1719" s="592"/>
      <c r="AN1719" s="593"/>
      <c r="AO1719" s="594"/>
      <c r="AP1719" s="595"/>
      <c r="AQ1719" s="595"/>
      <c r="AR1719" s="596"/>
    </row>
    <row r="1720" spans="24:44" s="581" customFormat="1" ht="15" customHeight="1" x14ac:dyDescent="0.35">
      <c r="X1720" s="582"/>
      <c r="Y1720" s="583"/>
      <c r="AD1720" s="585"/>
      <c r="AE1720" s="586"/>
      <c r="AF1720" s="587"/>
      <c r="AG1720" s="588"/>
      <c r="AH1720" s="588"/>
      <c r="AI1720" s="588"/>
      <c r="AJ1720" s="589"/>
      <c r="AK1720" s="590"/>
      <c r="AL1720" s="591"/>
      <c r="AM1720" s="592"/>
      <c r="AN1720" s="593"/>
      <c r="AO1720" s="594"/>
      <c r="AP1720" s="595"/>
      <c r="AQ1720" s="595"/>
      <c r="AR1720" s="596"/>
    </row>
    <row r="1721" spans="24:44" s="581" customFormat="1" ht="15" customHeight="1" x14ac:dyDescent="0.35">
      <c r="X1721" s="582"/>
      <c r="Y1721" s="583"/>
      <c r="AD1721" s="585"/>
      <c r="AE1721" s="586"/>
      <c r="AF1721" s="587"/>
      <c r="AG1721" s="588"/>
      <c r="AH1721" s="588"/>
      <c r="AI1721" s="588"/>
      <c r="AJ1721" s="589"/>
      <c r="AK1721" s="590"/>
      <c r="AL1721" s="591"/>
      <c r="AM1721" s="592"/>
      <c r="AN1721" s="593"/>
      <c r="AO1721" s="594"/>
      <c r="AP1721" s="595"/>
      <c r="AQ1721" s="595"/>
      <c r="AR1721" s="596"/>
    </row>
    <row r="1722" spans="24:44" s="581" customFormat="1" ht="15" customHeight="1" x14ac:dyDescent="0.35">
      <c r="X1722" s="582"/>
      <c r="Y1722" s="583"/>
      <c r="AD1722" s="585"/>
      <c r="AE1722" s="586"/>
      <c r="AF1722" s="587"/>
      <c r="AG1722" s="588"/>
      <c r="AH1722" s="588"/>
      <c r="AI1722" s="588"/>
      <c r="AJ1722" s="589"/>
      <c r="AK1722" s="590"/>
      <c r="AL1722" s="591"/>
      <c r="AM1722" s="592"/>
      <c r="AN1722" s="593"/>
      <c r="AO1722" s="594"/>
      <c r="AP1722" s="595"/>
      <c r="AQ1722" s="595"/>
      <c r="AR1722" s="596"/>
    </row>
    <row r="1723" spans="24:44" s="581" customFormat="1" ht="15" customHeight="1" x14ac:dyDescent="0.35">
      <c r="X1723" s="582"/>
      <c r="Y1723" s="583"/>
      <c r="AD1723" s="585"/>
      <c r="AE1723" s="586"/>
      <c r="AF1723" s="587"/>
      <c r="AG1723" s="588"/>
      <c r="AH1723" s="588"/>
      <c r="AI1723" s="588"/>
      <c r="AJ1723" s="589"/>
      <c r="AK1723" s="590"/>
      <c r="AL1723" s="591"/>
      <c r="AM1723" s="592"/>
      <c r="AN1723" s="593"/>
      <c r="AO1723" s="594"/>
      <c r="AP1723" s="595"/>
      <c r="AQ1723" s="595"/>
      <c r="AR1723" s="596"/>
    </row>
    <row r="1724" spans="24:44" s="581" customFormat="1" ht="15" customHeight="1" x14ac:dyDescent="0.35">
      <c r="X1724" s="582"/>
      <c r="Y1724" s="583"/>
      <c r="AD1724" s="585"/>
      <c r="AE1724" s="586"/>
      <c r="AF1724" s="587"/>
      <c r="AG1724" s="588"/>
      <c r="AH1724" s="588"/>
      <c r="AI1724" s="588"/>
      <c r="AJ1724" s="589"/>
      <c r="AK1724" s="590"/>
      <c r="AL1724" s="591"/>
      <c r="AM1724" s="592"/>
      <c r="AN1724" s="593"/>
      <c r="AO1724" s="594"/>
      <c r="AP1724" s="595"/>
      <c r="AQ1724" s="595"/>
      <c r="AR1724" s="596"/>
    </row>
    <row r="1725" spans="24:44" s="581" customFormat="1" ht="15" customHeight="1" x14ac:dyDescent="0.35">
      <c r="X1725" s="582"/>
      <c r="Y1725" s="583"/>
      <c r="AD1725" s="585"/>
      <c r="AE1725" s="586"/>
      <c r="AF1725" s="587"/>
      <c r="AG1725" s="588"/>
      <c r="AH1725" s="588"/>
      <c r="AI1725" s="588"/>
      <c r="AJ1725" s="589"/>
      <c r="AK1725" s="590"/>
      <c r="AL1725" s="591"/>
      <c r="AM1725" s="592"/>
      <c r="AN1725" s="593"/>
      <c r="AO1725" s="594"/>
      <c r="AP1725" s="595"/>
      <c r="AQ1725" s="595"/>
      <c r="AR1725" s="596"/>
    </row>
    <row r="1726" spans="24:44" s="581" customFormat="1" ht="15" customHeight="1" x14ac:dyDescent="0.35">
      <c r="X1726" s="582"/>
      <c r="Y1726" s="583"/>
      <c r="AD1726" s="585"/>
      <c r="AE1726" s="586"/>
      <c r="AF1726" s="587"/>
      <c r="AG1726" s="588"/>
      <c r="AH1726" s="588"/>
      <c r="AI1726" s="588"/>
      <c r="AJ1726" s="589"/>
      <c r="AK1726" s="590"/>
      <c r="AL1726" s="591"/>
      <c r="AM1726" s="592"/>
      <c r="AN1726" s="593"/>
      <c r="AO1726" s="594"/>
      <c r="AP1726" s="595"/>
      <c r="AQ1726" s="595"/>
      <c r="AR1726" s="596"/>
    </row>
    <row r="1727" spans="24:44" s="581" customFormat="1" ht="15" customHeight="1" x14ac:dyDescent="0.35">
      <c r="X1727" s="582"/>
      <c r="Y1727" s="583"/>
      <c r="AD1727" s="585"/>
      <c r="AE1727" s="586"/>
      <c r="AF1727" s="587"/>
      <c r="AG1727" s="588"/>
      <c r="AH1727" s="588"/>
      <c r="AI1727" s="588"/>
      <c r="AJ1727" s="589"/>
      <c r="AK1727" s="590"/>
      <c r="AL1727" s="591"/>
      <c r="AM1727" s="592"/>
      <c r="AN1727" s="593"/>
      <c r="AO1727" s="594"/>
      <c r="AP1727" s="595"/>
      <c r="AQ1727" s="595"/>
      <c r="AR1727" s="596"/>
    </row>
    <row r="1728" spans="24:44" s="581" customFormat="1" ht="15" customHeight="1" x14ac:dyDescent="0.35">
      <c r="X1728" s="582"/>
      <c r="Y1728" s="583"/>
      <c r="AD1728" s="585"/>
      <c r="AE1728" s="586"/>
      <c r="AF1728" s="587"/>
      <c r="AG1728" s="588"/>
      <c r="AH1728" s="588"/>
      <c r="AI1728" s="588"/>
      <c r="AJ1728" s="589"/>
      <c r="AK1728" s="590"/>
      <c r="AL1728" s="591"/>
      <c r="AM1728" s="592"/>
      <c r="AN1728" s="593"/>
      <c r="AO1728" s="594"/>
      <c r="AP1728" s="595"/>
      <c r="AQ1728" s="595"/>
      <c r="AR1728" s="596"/>
    </row>
    <row r="1729" spans="24:44" s="581" customFormat="1" ht="15" customHeight="1" x14ac:dyDescent="0.35">
      <c r="X1729" s="582"/>
      <c r="Y1729" s="583"/>
      <c r="AD1729" s="585"/>
      <c r="AE1729" s="586"/>
      <c r="AF1729" s="587"/>
      <c r="AG1729" s="588"/>
      <c r="AH1729" s="588"/>
      <c r="AI1729" s="588"/>
      <c r="AJ1729" s="589"/>
      <c r="AK1729" s="590"/>
      <c r="AL1729" s="591"/>
      <c r="AM1729" s="592"/>
      <c r="AN1729" s="593"/>
      <c r="AO1729" s="594"/>
      <c r="AP1729" s="595"/>
      <c r="AQ1729" s="595"/>
      <c r="AR1729" s="596"/>
    </row>
    <row r="1730" spans="24:44" s="581" customFormat="1" ht="15" customHeight="1" x14ac:dyDescent="0.35">
      <c r="X1730" s="582"/>
      <c r="Y1730" s="583"/>
      <c r="AD1730" s="585"/>
      <c r="AE1730" s="586"/>
      <c r="AF1730" s="587"/>
      <c r="AG1730" s="588"/>
      <c r="AH1730" s="588"/>
      <c r="AI1730" s="588"/>
      <c r="AJ1730" s="589"/>
      <c r="AK1730" s="590"/>
      <c r="AL1730" s="591"/>
      <c r="AM1730" s="592"/>
      <c r="AN1730" s="593"/>
      <c r="AO1730" s="594"/>
      <c r="AP1730" s="595"/>
      <c r="AQ1730" s="595"/>
      <c r="AR1730" s="596"/>
    </row>
    <row r="1731" spans="24:44" s="581" customFormat="1" ht="15" customHeight="1" x14ac:dyDescent="0.35">
      <c r="X1731" s="582"/>
      <c r="Y1731" s="583"/>
      <c r="AD1731" s="585"/>
      <c r="AE1731" s="586"/>
      <c r="AF1731" s="587"/>
      <c r="AG1731" s="588"/>
      <c r="AH1731" s="588"/>
      <c r="AI1731" s="588"/>
      <c r="AJ1731" s="589"/>
      <c r="AK1731" s="590"/>
      <c r="AL1731" s="591"/>
      <c r="AM1731" s="592"/>
      <c r="AN1731" s="593"/>
      <c r="AO1731" s="594"/>
      <c r="AP1731" s="595"/>
      <c r="AQ1731" s="595"/>
      <c r="AR1731" s="596"/>
    </row>
    <row r="1732" spans="24:44" s="581" customFormat="1" ht="15" customHeight="1" x14ac:dyDescent="0.35">
      <c r="X1732" s="582"/>
      <c r="Y1732" s="583"/>
      <c r="AD1732" s="585"/>
      <c r="AE1732" s="586"/>
      <c r="AF1732" s="587"/>
      <c r="AG1732" s="588"/>
      <c r="AH1732" s="588"/>
      <c r="AI1732" s="588"/>
      <c r="AJ1732" s="589"/>
      <c r="AK1732" s="590"/>
      <c r="AL1732" s="591"/>
      <c r="AM1732" s="592"/>
      <c r="AN1732" s="593"/>
      <c r="AO1732" s="594"/>
      <c r="AP1732" s="595"/>
      <c r="AQ1732" s="595"/>
      <c r="AR1732" s="596"/>
    </row>
    <row r="1733" spans="24:44" s="581" customFormat="1" ht="15" customHeight="1" x14ac:dyDescent="0.35">
      <c r="X1733" s="582"/>
      <c r="Y1733" s="583"/>
      <c r="AD1733" s="585"/>
      <c r="AE1733" s="586"/>
      <c r="AF1733" s="587"/>
      <c r="AG1733" s="588"/>
      <c r="AH1733" s="588"/>
      <c r="AI1733" s="588"/>
      <c r="AJ1733" s="589"/>
      <c r="AK1733" s="590"/>
      <c r="AL1733" s="591"/>
      <c r="AM1733" s="592"/>
      <c r="AN1733" s="593"/>
      <c r="AO1733" s="594"/>
      <c r="AP1733" s="595"/>
      <c r="AQ1733" s="595"/>
      <c r="AR1733" s="596"/>
    </row>
    <row r="1734" spans="24:44" s="581" customFormat="1" ht="15" customHeight="1" x14ac:dyDescent="0.35">
      <c r="X1734" s="582"/>
      <c r="Y1734" s="583"/>
      <c r="AD1734" s="585"/>
      <c r="AE1734" s="586"/>
      <c r="AF1734" s="587"/>
      <c r="AG1734" s="588"/>
      <c r="AH1734" s="588"/>
      <c r="AI1734" s="588"/>
      <c r="AJ1734" s="589"/>
      <c r="AK1734" s="590"/>
      <c r="AL1734" s="591"/>
      <c r="AM1734" s="592"/>
      <c r="AN1734" s="593"/>
      <c r="AO1734" s="594"/>
      <c r="AP1734" s="595"/>
      <c r="AQ1734" s="595"/>
      <c r="AR1734" s="596"/>
    </row>
    <row r="1735" spans="24:44" s="581" customFormat="1" ht="15" customHeight="1" x14ac:dyDescent="0.35">
      <c r="X1735" s="582"/>
      <c r="Y1735" s="583"/>
      <c r="AD1735" s="585"/>
      <c r="AE1735" s="586"/>
      <c r="AF1735" s="587"/>
      <c r="AG1735" s="588"/>
      <c r="AH1735" s="588"/>
      <c r="AI1735" s="588"/>
      <c r="AJ1735" s="589"/>
      <c r="AK1735" s="590"/>
      <c r="AL1735" s="591"/>
      <c r="AM1735" s="592"/>
      <c r="AN1735" s="593"/>
      <c r="AO1735" s="594"/>
      <c r="AP1735" s="595"/>
      <c r="AQ1735" s="595"/>
      <c r="AR1735" s="596"/>
    </row>
    <row r="1736" spans="24:44" s="581" customFormat="1" ht="15" customHeight="1" x14ac:dyDescent="0.35">
      <c r="X1736" s="582"/>
      <c r="Y1736" s="583"/>
      <c r="AD1736" s="585"/>
      <c r="AE1736" s="586"/>
      <c r="AF1736" s="587"/>
      <c r="AG1736" s="588"/>
      <c r="AH1736" s="588"/>
      <c r="AI1736" s="588"/>
      <c r="AJ1736" s="589"/>
      <c r="AK1736" s="590"/>
      <c r="AL1736" s="591"/>
      <c r="AM1736" s="592"/>
      <c r="AN1736" s="593"/>
      <c r="AO1736" s="594"/>
      <c r="AP1736" s="595"/>
      <c r="AQ1736" s="595"/>
      <c r="AR1736" s="596"/>
    </row>
    <row r="1737" spans="24:44" s="581" customFormat="1" ht="15" customHeight="1" x14ac:dyDescent="0.35">
      <c r="X1737" s="582"/>
      <c r="Y1737" s="583"/>
      <c r="AD1737" s="585"/>
      <c r="AE1737" s="586"/>
      <c r="AF1737" s="587"/>
      <c r="AG1737" s="588"/>
      <c r="AH1737" s="588"/>
      <c r="AI1737" s="588"/>
      <c r="AJ1737" s="589"/>
      <c r="AK1737" s="590"/>
      <c r="AL1737" s="591"/>
      <c r="AM1737" s="592"/>
      <c r="AN1737" s="593"/>
      <c r="AO1737" s="594"/>
      <c r="AP1737" s="595"/>
      <c r="AQ1737" s="595"/>
      <c r="AR1737" s="596"/>
    </row>
    <row r="1738" spans="24:44" s="581" customFormat="1" ht="15" customHeight="1" x14ac:dyDescent="0.35">
      <c r="X1738" s="582"/>
      <c r="Y1738" s="583"/>
      <c r="AD1738" s="585"/>
      <c r="AE1738" s="586"/>
      <c r="AF1738" s="587"/>
      <c r="AG1738" s="588"/>
      <c r="AH1738" s="588"/>
      <c r="AI1738" s="588"/>
      <c r="AJ1738" s="589"/>
      <c r="AK1738" s="590"/>
      <c r="AL1738" s="591"/>
      <c r="AM1738" s="592"/>
      <c r="AN1738" s="593"/>
      <c r="AO1738" s="594"/>
      <c r="AP1738" s="595"/>
      <c r="AQ1738" s="595"/>
      <c r="AR1738" s="596"/>
    </row>
    <row r="1739" spans="24:44" s="581" customFormat="1" ht="15" customHeight="1" x14ac:dyDescent="0.35">
      <c r="X1739" s="582"/>
      <c r="Y1739" s="583"/>
      <c r="AD1739" s="585"/>
      <c r="AE1739" s="586"/>
      <c r="AF1739" s="587"/>
      <c r="AG1739" s="588"/>
      <c r="AH1739" s="588"/>
      <c r="AI1739" s="588"/>
      <c r="AJ1739" s="589"/>
      <c r="AK1739" s="590"/>
      <c r="AL1739" s="591"/>
      <c r="AM1739" s="592"/>
      <c r="AN1739" s="593"/>
      <c r="AO1739" s="594"/>
      <c r="AP1739" s="595"/>
      <c r="AQ1739" s="595"/>
      <c r="AR1739" s="596"/>
    </row>
    <row r="1740" spans="24:44" s="581" customFormat="1" ht="15" customHeight="1" x14ac:dyDescent="0.35">
      <c r="X1740" s="582"/>
      <c r="Y1740" s="583"/>
      <c r="AD1740" s="585"/>
      <c r="AE1740" s="586"/>
      <c r="AF1740" s="587"/>
      <c r="AG1740" s="588"/>
      <c r="AH1740" s="588"/>
      <c r="AI1740" s="588"/>
      <c r="AJ1740" s="589"/>
      <c r="AK1740" s="590"/>
      <c r="AL1740" s="591"/>
      <c r="AM1740" s="592"/>
      <c r="AN1740" s="593"/>
      <c r="AO1740" s="594"/>
      <c r="AP1740" s="595"/>
      <c r="AQ1740" s="595"/>
      <c r="AR1740" s="596"/>
    </row>
    <row r="1741" spans="24:44" s="581" customFormat="1" ht="15" customHeight="1" x14ac:dyDescent="0.35">
      <c r="X1741" s="582"/>
      <c r="Y1741" s="583"/>
      <c r="AD1741" s="585"/>
      <c r="AE1741" s="586"/>
      <c r="AF1741" s="587"/>
      <c r="AG1741" s="588"/>
      <c r="AH1741" s="588"/>
      <c r="AI1741" s="588"/>
      <c r="AJ1741" s="589"/>
      <c r="AK1741" s="590"/>
      <c r="AL1741" s="591"/>
      <c r="AM1741" s="592"/>
      <c r="AN1741" s="593"/>
      <c r="AO1741" s="594"/>
      <c r="AP1741" s="595"/>
      <c r="AQ1741" s="595"/>
      <c r="AR1741" s="596"/>
    </row>
    <row r="1742" spans="24:44" s="581" customFormat="1" ht="15" customHeight="1" x14ac:dyDescent="0.35">
      <c r="X1742" s="582"/>
      <c r="Y1742" s="583"/>
      <c r="AD1742" s="585"/>
      <c r="AE1742" s="586"/>
      <c r="AF1742" s="587"/>
      <c r="AG1742" s="588"/>
      <c r="AH1742" s="588"/>
      <c r="AI1742" s="588"/>
      <c r="AJ1742" s="589"/>
      <c r="AK1742" s="590"/>
      <c r="AL1742" s="591"/>
      <c r="AM1742" s="592"/>
      <c r="AN1742" s="593"/>
      <c r="AO1742" s="594"/>
      <c r="AP1742" s="595"/>
      <c r="AQ1742" s="595"/>
      <c r="AR1742" s="596"/>
    </row>
    <row r="1743" spans="24:44" s="581" customFormat="1" ht="15" customHeight="1" x14ac:dyDescent="0.35">
      <c r="X1743" s="582"/>
      <c r="Y1743" s="583"/>
      <c r="AD1743" s="585"/>
      <c r="AE1743" s="586"/>
      <c r="AF1743" s="587"/>
      <c r="AG1743" s="588"/>
      <c r="AH1743" s="588"/>
      <c r="AI1743" s="588"/>
      <c r="AJ1743" s="589"/>
      <c r="AK1743" s="590"/>
      <c r="AL1743" s="591"/>
      <c r="AM1743" s="592"/>
      <c r="AN1743" s="593"/>
      <c r="AO1743" s="594"/>
      <c r="AP1743" s="595"/>
      <c r="AQ1743" s="595"/>
      <c r="AR1743" s="596"/>
    </row>
    <row r="1744" spans="24:44" s="581" customFormat="1" ht="15" customHeight="1" x14ac:dyDescent="0.35">
      <c r="X1744" s="582"/>
      <c r="Y1744" s="583"/>
      <c r="AD1744" s="585"/>
      <c r="AE1744" s="586"/>
      <c r="AF1744" s="587"/>
      <c r="AG1744" s="588"/>
      <c r="AH1744" s="588"/>
      <c r="AI1744" s="588"/>
      <c r="AJ1744" s="589"/>
      <c r="AK1744" s="590"/>
      <c r="AL1744" s="591"/>
      <c r="AM1744" s="592"/>
      <c r="AN1744" s="593"/>
      <c r="AO1744" s="594"/>
      <c r="AP1744" s="595"/>
      <c r="AQ1744" s="595"/>
      <c r="AR1744" s="596"/>
    </row>
    <row r="1745" spans="24:44" s="581" customFormat="1" ht="15" customHeight="1" x14ac:dyDescent="0.35">
      <c r="X1745" s="582"/>
      <c r="Y1745" s="583"/>
      <c r="AD1745" s="585"/>
      <c r="AE1745" s="586"/>
      <c r="AF1745" s="587"/>
      <c r="AG1745" s="588"/>
      <c r="AH1745" s="588"/>
      <c r="AI1745" s="588"/>
      <c r="AJ1745" s="589"/>
      <c r="AK1745" s="590"/>
      <c r="AL1745" s="591"/>
      <c r="AM1745" s="592"/>
      <c r="AN1745" s="593"/>
      <c r="AO1745" s="594"/>
      <c r="AP1745" s="595"/>
      <c r="AQ1745" s="595"/>
      <c r="AR1745" s="596"/>
    </row>
    <row r="1746" spans="24:44" s="581" customFormat="1" ht="15" customHeight="1" x14ac:dyDescent="0.35">
      <c r="X1746" s="582"/>
      <c r="Y1746" s="583"/>
      <c r="AD1746" s="585"/>
      <c r="AE1746" s="586"/>
      <c r="AF1746" s="587"/>
      <c r="AG1746" s="588"/>
      <c r="AH1746" s="588"/>
      <c r="AI1746" s="588"/>
      <c r="AJ1746" s="589"/>
      <c r="AK1746" s="590"/>
      <c r="AL1746" s="591"/>
      <c r="AM1746" s="592"/>
      <c r="AN1746" s="593"/>
      <c r="AO1746" s="594"/>
      <c r="AP1746" s="595"/>
      <c r="AQ1746" s="595"/>
      <c r="AR1746" s="596"/>
    </row>
    <row r="1747" spans="24:44" s="581" customFormat="1" ht="15" customHeight="1" x14ac:dyDescent="0.35">
      <c r="X1747" s="582"/>
      <c r="Y1747" s="583"/>
      <c r="AD1747" s="585"/>
      <c r="AE1747" s="586"/>
      <c r="AF1747" s="587"/>
      <c r="AG1747" s="588"/>
      <c r="AH1747" s="588"/>
      <c r="AI1747" s="588"/>
      <c r="AJ1747" s="589"/>
      <c r="AK1747" s="590"/>
      <c r="AL1747" s="591"/>
      <c r="AM1747" s="592"/>
      <c r="AN1747" s="593"/>
      <c r="AO1747" s="594"/>
      <c r="AP1747" s="595"/>
      <c r="AQ1747" s="595"/>
      <c r="AR1747" s="596"/>
    </row>
    <row r="1748" spans="24:44" s="581" customFormat="1" ht="15" customHeight="1" x14ac:dyDescent="0.35">
      <c r="X1748" s="582"/>
      <c r="Y1748" s="583"/>
      <c r="AD1748" s="585"/>
      <c r="AE1748" s="586"/>
      <c r="AF1748" s="587"/>
      <c r="AG1748" s="588"/>
      <c r="AH1748" s="588"/>
      <c r="AI1748" s="588"/>
      <c r="AJ1748" s="589"/>
      <c r="AK1748" s="590"/>
      <c r="AL1748" s="591"/>
      <c r="AM1748" s="592"/>
      <c r="AN1748" s="593"/>
      <c r="AO1748" s="594"/>
      <c r="AP1748" s="595"/>
      <c r="AQ1748" s="595"/>
      <c r="AR1748" s="596"/>
    </row>
    <row r="1749" spans="24:44" s="581" customFormat="1" ht="15" customHeight="1" x14ac:dyDescent="0.35">
      <c r="X1749" s="582"/>
      <c r="Y1749" s="583"/>
      <c r="AD1749" s="585"/>
      <c r="AE1749" s="586"/>
      <c r="AF1749" s="587"/>
      <c r="AG1749" s="588"/>
      <c r="AH1749" s="588"/>
      <c r="AI1749" s="588"/>
      <c r="AJ1749" s="589"/>
      <c r="AK1749" s="590"/>
      <c r="AL1749" s="591"/>
      <c r="AM1749" s="592"/>
      <c r="AN1749" s="593"/>
      <c r="AO1749" s="594"/>
      <c r="AP1749" s="595"/>
      <c r="AQ1749" s="595"/>
      <c r="AR1749" s="596"/>
    </row>
    <row r="1750" spans="24:44" s="581" customFormat="1" ht="15" customHeight="1" x14ac:dyDescent="0.35">
      <c r="X1750" s="582"/>
      <c r="Y1750" s="583"/>
      <c r="AD1750" s="585"/>
      <c r="AE1750" s="586"/>
      <c r="AF1750" s="587"/>
      <c r="AG1750" s="588"/>
      <c r="AH1750" s="588"/>
      <c r="AI1750" s="588"/>
      <c r="AJ1750" s="589"/>
      <c r="AK1750" s="590"/>
      <c r="AL1750" s="591"/>
      <c r="AM1750" s="592"/>
      <c r="AN1750" s="593"/>
      <c r="AO1750" s="594"/>
      <c r="AP1750" s="595"/>
      <c r="AQ1750" s="595"/>
      <c r="AR1750" s="596"/>
    </row>
    <row r="1751" spans="24:44" s="581" customFormat="1" ht="15" customHeight="1" x14ac:dyDescent="0.35">
      <c r="X1751" s="582"/>
      <c r="Y1751" s="583"/>
      <c r="AD1751" s="585"/>
      <c r="AE1751" s="586"/>
      <c r="AF1751" s="587"/>
      <c r="AG1751" s="588"/>
      <c r="AH1751" s="588"/>
      <c r="AI1751" s="588"/>
      <c r="AJ1751" s="589"/>
      <c r="AK1751" s="590"/>
      <c r="AL1751" s="591"/>
      <c r="AM1751" s="592"/>
      <c r="AN1751" s="593"/>
      <c r="AO1751" s="594"/>
      <c r="AP1751" s="595"/>
      <c r="AQ1751" s="595"/>
      <c r="AR1751" s="596"/>
    </row>
    <row r="1752" spans="24:44" s="581" customFormat="1" ht="15" customHeight="1" x14ac:dyDescent="0.35">
      <c r="X1752" s="582"/>
      <c r="Y1752" s="583"/>
      <c r="AD1752" s="585"/>
      <c r="AE1752" s="586"/>
      <c r="AF1752" s="587"/>
      <c r="AG1752" s="588"/>
      <c r="AH1752" s="588"/>
      <c r="AI1752" s="588"/>
      <c r="AJ1752" s="589"/>
      <c r="AK1752" s="590"/>
      <c r="AL1752" s="591"/>
      <c r="AM1752" s="592"/>
      <c r="AN1752" s="593"/>
      <c r="AO1752" s="594"/>
      <c r="AP1752" s="595"/>
      <c r="AQ1752" s="595"/>
      <c r="AR1752" s="596"/>
    </row>
    <row r="1753" spans="24:44" s="581" customFormat="1" ht="15" customHeight="1" x14ac:dyDescent="0.35">
      <c r="X1753" s="582"/>
      <c r="Y1753" s="583"/>
      <c r="AD1753" s="585"/>
      <c r="AE1753" s="586"/>
      <c r="AF1753" s="587"/>
      <c r="AG1753" s="588"/>
      <c r="AH1753" s="588"/>
      <c r="AI1753" s="588"/>
      <c r="AJ1753" s="589"/>
      <c r="AK1753" s="590"/>
      <c r="AL1753" s="591"/>
      <c r="AM1753" s="592"/>
      <c r="AN1753" s="593"/>
      <c r="AO1753" s="594"/>
      <c r="AP1753" s="595"/>
      <c r="AQ1753" s="595"/>
      <c r="AR1753" s="596"/>
    </row>
    <row r="1754" spans="24:44" s="581" customFormat="1" ht="15" customHeight="1" x14ac:dyDescent="0.35">
      <c r="X1754" s="582"/>
      <c r="Y1754" s="583"/>
      <c r="AD1754" s="585"/>
      <c r="AE1754" s="586"/>
      <c r="AF1754" s="587"/>
      <c r="AG1754" s="588"/>
      <c r="AH1754" s="588"/>
      <c r="AI1754" s="588"/>
      <c r="AJ1754" s="589"/>
      <c r="AK1754" s="590"/>
      <c r="AL1754" s="591"/>
      <c r="AM1754" s="592"/>
      <c r="AN1754" s="593"/>
      <c r="AO1754" s="594"/>
      <c r="AP1754" s="595"/>
      <c r="AQ1754" s="595"/>
      <c r="AR1754" s="596"/>
    </row>
    <row r="1755" spans="24:44" s="581" customFormat="1" ht="15" customHeight="1" x14ac:dyDescent="0.35">
      <c r="X1755" s="582"/>
      <c r="Y1755" s="583"/>
      <c r="AD1755" s="585"/>
      <c r="AE1755" s="586"/>
      <c r="AF1755" s="587"/>
      <c r="AG1755" s="588"/>
      <c r="AH1755" s="588"/>
      <c r="AI1755" s="588"/>
      <c r="AJ1755" s="589"/>
      <c r="AK1755" s="590"/>
      <c r="AL1755" s="591"/>
      <c r="AM1755" s="592"/>
      <c r="AN1755" s="593"/>
      <c r="AO1755" s="594"/>
      <c r="AP1755" s="595"/>
      <c r="AQ1755" s="595"/>
      <c r="AR1755" s="596"/>
    </row>
    <row r="1756" spans="24:44" s="581" customFormat="1" ht="15" customHeight="1" x14ac:dyDescent="0.35">
      <c r="X1756" s="582"/>
      <c r="Y1756" s="583"/>
      <c r="AD1756" s="585"/>
      <c r="AE1756" s="586"/>
      <c r="AF1756" s="587"/>
      <c r="AG1756" s="588"/>
      <c r="AH1756" s="588"/>
      <c r="AI1756" s="588"/>
      <c r="AJ1756" s="589"/>
      <c r="AK1756" s="590"/>
      <c r="AL1756" s="591"/>
      <c r="AM1756" s="592"/>
      <c r="AN1756" s="593"/>
      <c r="AO1756" s="594"/>
      <c r="AP1756" s="595"/>
      <c r="AQ1756" s="595"/>
      <c r="AR1756" s="596"/>
    </row>
    <row r="1757" spans="24:44" s="581" customFormat="1" ht="15" customHeight="1" x14ac:dyDescent="0.35">
      <c r="X1757" s="582"/>
      <c r="Y1757" s="583"/>
      <c r="AD1757" s="585"/>
      <c r="AE1757" s="586"/>
      <c r="AF1757" s="587"/>
      <c r="AG1757" s="588"/>
      <c r="AH1757" s="588"/>
      <c r="AI1757" s="588"/>
      <c r="AJ1757" s="589"/>
      <c r="AK1757" s="590"/>
      <c r="AL1757" s="591"/>
      <c r="AM1757" s="592"/>
      <c r="AN1757" s="593"/>
      <c r="AO1757" s="594"/>
      <c r="AP1757" s="595"/>
      <c r="AQ1757" s="595"/>
      <c r="AR1757" s="596"/>
    </row>
    <row r="1758" spans="24:44" s="581" customFormat="1" ht="15" customHeight="1" x14ac:dyDescent="0.35">
      <c r="X1758" s="582"/>
      <c r="Y1758" s="583"/>
      <c r="AD1758" s="585"/>
      <c r="AE1758" s="586"/>
      <c r="AF1758" s="587"/>
      <c r="AG1758" s="588"/>
      <c r="AH1758" s="588"/>
      <c r="AI1758" s="588"/>
      <c r="AJ1758" s="589"/>
      <c r="AK1758" s="590"/>
      <c r="AL1758" s="591"/>
      <c r="AM1758" s="592"/>
      <c r="AN1758" s="593"/>
      <c r="AO1758" s="594"/>
      <c r="AP1758" s="595"/>
      <c r="AQ1758" s="595"/>
      <c r="AR1758" s="596"/>
    </row>
    <row r="1759" spans="24:44" s="581" customFormat="1" ht="15" customHeight="1" x14ac:dyDescent="0.35">
      <c r="X1759" s="582"/>
      <c r="Y1759" s="583"/>
      <c r="AD1759" s="585"/>
      <c r="AE1759" s="586"/>
      <c r="AF1759" s="587"/>
      <c r="AG1759" s="588"/>
      <c r="AH1759" s="588"/>
      <c r="AI1759" s="588"/>
      <c r="AJ1759" s="589"/>
      <c r="AK1759" s="590"/>
      <c r="AL1759" s="591"/>
      <c r="AM1759" s="592"/>
      <c r="AN1759" s="593"/>
      <c r="AO1759" s="594"/>
      <c r="AP1759" s="595"/>
      <c r="AQ1759" s="595"/>
      <c r="AR1759" s="596"/>
    </row>
    <row r="1760" spans="24:44" s="581" customFormat="1" ht="15" customHeight="1" x14ac:dyDescent="0.35">
      <c r="X1760" s="582"/>
      <c r="Y1760" s="583"/>
      <c r="AD1760" s="585"/>
      <c r="AE1760" s="586"/>
      <c r="AF1760" s="587"/>
      <c r="AG1760" s="588"/>
      <c r="AH1760" s="588"/>
      <c r="AI1760" s="588"/>
      <c r="AJ1760" s="589"/>
      <c r="AK1760" s="590"/>
      <c r="AL1760" s="591"/>
      <c r="AM1760" s="592"/>
      <c r="AN1760" s="593"/>
      <c r="AO1760" s="594"/>
      <c r="AP1760" s="595"/>
      <c r="AQ1760" s="595"/>
      <c r="AR1760" s="596"/>
    </row>
    <row r="1761" spans="24:44" s="581" customFormat="1" ht="15" customHeight="1" x14ac:dyDescent="0.35">
      <c r="X1761" s="582"/>
      <c r="Y1761" s="583"/>
      <c r="AD1761" s="585"/>
      <c r="AE1761" s="586"/>
      <c r="AF1761" s="587"/>
      <c r="AG1761" s="588"/>
      <c r="AH1761" s="588"/>
      <c r="AI1761" s="588"/>
      <c r="AJ1761" s="589"/>
      <c r="AK1761" s="590"/>
      <c r="AL1761" s="591"/>
      <c r="AM1761" s="592"/>
      <c r="AN1761" s="593"/>
      <c r="AO1761" s="594"/>
      <c r="AP1761" s="595"/>
      <c r="AQ1761" s="595"/>
      <c r="AR1761" s="596"/>
    </row>
    <row r="1762" spans="24:44" s="581" customFormat="1" ht="15" customHeight="1" x14ac:dyDescent="0.35">
      <c r="X1762" s="582"/>
      <c r="Y1762" s="583"/>
      <c r="AD1762" s="585"/>
      <c r="AE1762" s="586"/>
      <c r="AF1762" s="587"/>
      <c r="AG1762" s="588"/>
      <c r="AH1762" s="588"/>
      <c r="AI1762" s="588"/>
      <c r="AJ1762" s="589"/>
      <c r="AK1762" s="590"/>
      <c r="AL1762" s="591"/>
      <c r="AM1762" s="592"/>
      <c r="AN1762" s="593"/>
      <c r="AO1762" s="594"/>
      <c r="AP1762" s="595"/>
      <c r="AQ1762" s="595"/>
      <c r="AR1762" s="596"/>
    </row>
    <row r="1763" spans="24:44" s="581" customFormat="1" ht="15" customHeight="1" x14ac:dyDescent="0.35">
      <c r="X1763" s="582"/>
      <c r="Y1763" s="583"/>
      <c r="AD1763" s="585"/>
      <c r="AE1763" s="586"/>
      <c r="AF1763" s="587"/>
      <c r="AG1763" s="588"/>
      <c r="AH1763" s="588"/>
      <c r="AI1763" s="588"/>
      <c r="AJ1763" s="589"/>
      <c r="AK1763" s="590"/>
      <c r="AL1763" s="591"/>
      <c r="AM1763" s="592"/>
      <c r="AN1763" s="593"/>
      <c r="AO1763" s="594"/>
      <c r="AP1763" s="595"/>
      <c r="AQ1763" s="595"/>
      <c r="AR1763" s="596"/>
    </row>
    <row r="1764" spans="24:44" s="581" customFormat="1" ht="15" customHeight="1" x14ac:dyDescent="0.35">
      <c r="X1764" s="582"/>
      <c r="Y1764" s="583"/>
      <c r="AD1764" s="585"/>
      <c r="AE1764" s="586"/>
      <c r="AF1764" s="587"/>
      <c r="AG1764" s="588"/>
      <c r="AH1764" s="588"/>
      <c r="AI1764" s="588"/>
      <c r="AJ1764" s="589"/>
      <c r="AK1764" s="590"/>
      <c r="AL1764" s="591"/>
      <c r="AM1764" s="592"/>
      <c r="AN1764" s="593"/>
      <c r="AO1764" s="594"/>
      <c r="AP1764" s="595"/>
      <c r="AQ1764" s="595"/>
      <c r="AR1764" s="596"/>
    </row>
    <row r="1765" spans="24:44" s="581" customFormat="1" ht="15" customHeight="1" x14ac:dyDescent="0.35">
      <c r="X1765" s="582"/>
      <c r="Y1765" s="583"/>
      <c r="AD1765" s="585"/>
      <c r="AE1765" s="586"/>
      <c r="AF1765" s="587"/>
      <c r="AG1765" s="588"/>
      <c r="AH1765" s="588"/>
      <c r="AI1765" s="588"/>
      <c r="AJ1765" s="589"/>
      <c r="AK1765" s="590"/>
      <c r="AL1765" s="591"/>
      <c r="AM1765" s="592"/>
      <c r="AN1765" s="593"/>
      <c r="AO1765" s="594"/>
      <c r="AP1765" s="595"/>
      <c r="AQ1765" s="595"/>
      <c r="AR1765" s="596"/>
    </row>
    <row r="1766" spans="24:44" s="581" customFormat="1" ht="15" customHeight="1" x14ac:dyDescent="0.35">
      <c r="X1766" s="582"/>
      <c r="Y1766" s="583"/>
      <c r="AD1766" s="585"/>
      <c r="AE1766" s="586"/>
      <c r="AF1766" s="587"/>
      <c r="AG1766" s="588"/>
      <c r="AH1766" s="588"/>
      <c r="AI1766" s="588"/>
      <c r="AJ1766" s="589"/>
      <c r="AK1766" s="590"/>
      <c r="AL1766" s="591"/>
      <c r="AM1766" s="592"/>
      <c r="AN1766" s="593"/>
      <c r="AO1766" s="594"/>
      <c r="AP1766" s="595"/>
      <c r="AQ1766" s="595"/>
      <c r="AR1766" s="596"/>
    </row>
    <row r="1767" spans="24:44" s="581" customFormat="1" ht="15" customHeight="1" x14ac:dyDescent="0.35">
      <c r="X1767" s="582"/>
      <c r="Y1767" s="583"/>
      <c r="AD1767" s="585"/>
      <c r="AE1767" s="586"/>
      <c r="AF1767" s="587"/>
      <c r="AG1767" s="588"/>
      <c r="AH1767" s="588"/>
      <c r="AI1767" s="588"/>
      <c r="AJ1767" s="589"/>
      <c r="AK1767" s="590"/>
      <c r="AL1767" s="591"/>
      <c r="AM1767" s="592"/>
      <c r="AN1767" s="593"/>
      <c r="AO1767" s="594"/>
      <c r="AP1767" s="595"/>
      <c r="AQ1767" s="595"/>
      <c r="AR1767" s="596"/>
    </row>
    <row r="1768" spans="24:44" s="581" customFormat="1" ht="15" customHeight="1" x14ac:dyDescent="0.35">
      <c r="X1768" s="582"/>
      <c r="Y1768" s="583"/>
      <c r="AD1768" s="585"/>
      <c r="AE1768" s="586"/>
      <c r="AF1768" s="587"/>
      <c r="AG1768" s="588"/>
      <c r="AH1768" s="588"/>
      <c r="AI1768" s="588"/>
      <c r="AJ1768" s="589"/>
      <c r="AK1768" s="590"/>
      <c r="AL1768" s="591"/>
      <c r="AM1768" s="592"/>
      <c r="AN1768" s="593"/>
      <c r="AO1768" s="594"/>
      <c r="AP1768" s="595"/>
      <c r="AQ1768" s="595"/>
      <c r="AR1768" s="596"/>
    </row>
    <row r="1769" spans="24:44" s="581" customFormat="1" ht="15" customHeight="1" x14ac:dyDescent="0.35">
      <c r="X1769" s="582"/>
      <c r="Y1769" s="583"/>
      <c r="AD1769" s="585"/>
      <c r="AE1769" s="586"/>
      <c r="AF1769" s="587"/>
      <c r="AG1769" s="588"/>
      <c r="AH1769" s="588"/>
      <c r="AI1769" s="588"/>
      <c r="AJ1769" s="589"/>
      <c r="AK1769" s="590"/>
      <c r="AL1769" s="591"/>
      <c r="AM1769" s="592"/>
      <c r="AN1769" s="593"/>
      <c r="AO1769" s="594"/>
      <c r="AP1769" s="595"/>
      <c r="AQ1769" s="595"/>
      <c r="AR1769" s="596"/>
    </row>
    <row r="1770" spans="24:44" s="581" customFormat="1" ht="15" customHeight="1" x14ac:dyDescent="0.35">
      <c r="X1770" s="582"/>
      <c r="Y1770" s="583"/>
      <c r="AD1770" s="585"/>
      <c r="AE1770" s="586"/>
      <c r="AF1770" s="587"/>
      <c r="AG1770" s="588"/>
      <c r="AH1770" s="588"/>
      <c r="AI1770" s="588"/>
      <c r="AJ1770" s="589"/>
      <c r="AK1770" s="590"/>
      <c r="AL1770" s="591"/>
      <c r="AM1770" s="592"/>
      <c r="AN1770" s="593"/>
      <c r="AO1770" s="594"/>
      <c r="AP1770" s="595"/>
      <c r="AQ1770" s="595"/>
      <c r="AR1770" s="596"/>
    </row>
    <row r="1771" spans="24:44" s="581" customFormat="1" ht="15" customHeight="1" x14ac:dyDescent="0.35">
      <c r="X1771" s="582"/>
      <c r="Y1771" s="583"/>
      <c r="AD1771" s="585"/>
      <c r="AE1771" s="586"/>
      <c r="AF1771" s="587"/>
      <c r="AG1771" s="588"/>
      <c r="AH1771" s="588"/>
      <c r="AI1771" s="588"/>
      <c r="AJ1771" s="589"/>
      <c r="AK1771" s="590"/>
      <c r="AL1771" s="591"/>
      <c r="AM1771" s="592"/>
      <c r="AN1771" s="593"/>
      <c r="AO1771" s="594"/>
      <c r="AP1771" s="595"/>
      <c r="AQ1771" s="595"/>
      <c r="AR1771" s="596"/>
    </row>
    <row r="1772" spans="24:44" s="581" customFormat="1" ht="15" customHeight="1" x14ac:dyDescent="0.35">
      <c r="X1772" s="582"/>
      <c r="Y1772" s="583"/>
      <c r="AD1772" s="585"/>
      <c r="AE1772" s="586"/>
      <c r="AF1772" s="587"/>
      <c r="AG1772" s="588"/>
      <c r="AH1772" s="588"/>
      <c r="AI1772" s="588"/>
      <c r="AJ1772" s="589"/>
      <c r="AK1772" s="590"/>
      <c r="AL1772" s="591"/>
      <c r="AM1772" s="592"/>
      <c r="AN1772" s="593"/>
      <c r="AO1772" s="594"/>
      <c r="AP1772" s="595"/>
      <c r="AQ1772" s="595"/>
      <c r="AR1772" s="596"/>
    </row>
    <row r="1773" spans="24:44" s="581" customFormat="1" ht="15" customHeight="1" x14ac:dyDescent="0.35">
      <c r="X1773" s="582"/>
      <c r="Y1773" s="583"/>
      <c r="AD1773" s="585"/>
      <c r="AE1773" s="586"/>
      <c r="AF1773" s="587"/>
      <c r="AG1773" s="588"/>
      <c r="AH1773" s="588"/>
      <c r="AI1773" s="588"/>
      <c r="AJ1773" s="589"/>
      <c r="AK1773" s="590"/>
      <c r="AL1773" s="591"/>
      <c r="AM1773" s="592"/>
      <c r="AN1773" s="593"/>
      <c r="AO1773" s="594"/>
      <c r="AP1773" s="595"/>
      <c r="AQ1773" s="595"/>
      <c r="AR1773" s="596"/>
    </row>
    <row r="1774" spans="24:44" s="581" customFormat="1" ht="15" customHeight="1" x14ac:dyDescent="0.35">
      <c r="X1774" s="582"/>
      <c r="Y1774" s="583"/>
      <c r="AD1774" s="585"/>
      <c r="AE1774" s="586"/>
      <c r="AF1774" s="587"/>
      <c r="AG1774" s="588"/>
      <c r="AH1774" s="588"/>
      <c r="AI1774" s="588"/>
      <c r="AJ1774" s="589"/>
      <c r="AK1774" s="590"/>
      <c r="AL1774" s="591"/>
      <c r="AM1774" s="592"/>
      <c r="AN1774" s="593"/>
      <c r="AO1774" s="594"/>
      <c r="AP1774" s="595"/>
      <c r="AQ1774" s="595"/>
      <c r="AR1774" s="596"/>
    </row>
    <row r="1775" spans="24:44" s="581" customFormat="1" ht="15" customHeight="1" x14ac:dyDescent="0.35">
      <c r="X1775" s="582"/>
      <c r="Y1775" s="583"/>
      <c r="AD1775" s="585"/>
      <c r="AE1775" s="586"/>
      <c r="AF1775" s="587"/>
      <c r="AG1775" s="588"/>
      <c r="AH1775" s="588"/>
      <c r="AI1775" s="588"/>
      <c r="AJ1775" s="589"/>
      <c r="AK1775" s="590"/>
      <c r="AL1775" s="591"/>
      <c r="AM1775" s="592"/>
      <c r="AN1775" s="593"/>
      <c r="AO1775" s="594"/>
      <c r="AP1775" s="595"/>
      <c r="AQ1775" s="595"/>
      <c r="AR1775" s="596"/>
    </row>
    <row r="1776" spans="24:44" s="581" customFormat="1" ht="15" customHeight="1" x14ac:dyDescent="0.35">
      <c r="X1776" s="582"/>
      <c r="Y1776" s="583"/>
      <c r="AD1776" s="585"/>
      <c r="AE1776" s="586"/>
      <c r="AF1776" s="587"/>
      <c r="AG1776" s="588"/>
      <c r="AH1776" s="588"/>
      <c r="AI1776" s="588"/>
      <c r="AJ1776" s="589"/>
      <c r="AK1776" s="590"/>
      <c r="AL1776" s="591"/>
      <c r="AM1776" s="592"/>
      <c r="AN1776" s="593"/>
      <c r="AO1776" s="594"/>
      <c r="AP1776" s="595"/>
      <c r="AQ1776" s="595"/>
      <c r="AR1776" s="596"/>
    </row>
    <row r="1777" spans="24:44" s="581" customFormat="1" ht="15" customHeight="1" x14ac:dyDescent="0.35">
      <c r="X1777" s="582"/>
      <c r="Y1777" s="583"/>
      <c r="AD1777" s="585"/>
      <c r="AE1777" s="586"/>
      <c r="AF1777" s="587"/>
      <c r="AG1777" s="588"/>
      <c r="AH1777" s="588"/>
      <c r="AI1777" s="588"/>
      <c r="AJ1777" s="589"/>
      <c r="AK1777" s="590"/>
      <c r="AL1777" s="591"/>
      <c r="AM1777" s="592"/>
      <c r="AN1777" s="593"/>
      <c r="AO1777" s="594"/>
      <c r="AP1777" s="595"/>
      <c r="AQ1777" s="595"/>
      <c r="AR1777" s="596"/>
    </row>
    <row r="1778" spans="24:44" s="581" customFormat="1" ht="15" customHeight="1" x14ac:dyDescent="0.35">
      <c r="X1778" s="582"/>
      <c r="Y1778" s="583"/>
      <c r="AD1778" s="585"/>
      <c r="AE1778" s="586"/>
      <c r="AF1778" s="587"/>
      <c r="AG1778" s="588"/>
      <c r="AH1778" s="588"/>
      <c r="AI1778" s="588"/>
      <c r="AJ1778" s="589"/>
      <c r="AK1778" s="590"/>
      <c r="AL1778" s="591"/>
      <c r="AM1778" s="592"/>
      <c r="AN1778" s="593"/>
      <c r="AO1778" s="594"/>
      <c r="AP1778" s="595"/>
      <c r="AQ1778" s="595"/>
      <c r="AR1778" s="596"/>
    </row>
    <row r="1779" spans="24:44" s="581" customFormat="1" ht="15" customHeight="1" x14ac:dyDescent="0.35">
      <c r="X1779" s="582"/>
      <c r="Y1779" s="583"/>
      <c r="AD1779" s="585"/>
      <c r="AE1779" s="586"/>
      <c r="AF1779" s="587"/>
      <c r="AG1779" s="588"/>
      <c r="AH1779" s="588"/>
      <c r="AI1779" s="588"/>
      <c r="AJ1779" s="589"/>
      <c r="AK1779" s="590"/>
      <c r="AL1779" s="591"/>
      <c r="AM1779" s="592"/>
      <c r="AN1779" s="593"/>
      <c r="AO1779" s="594"/>
      <c r="AP1779" s="595"/>
      <c r="AQ1779" s="595"/>
      <c r="AR1779" s="596"/>
    </row>
    <row r="1780" spans="24:44" s="581" customFormat="1" ht="15" customHeight="1" x14ac:dyDescent="0.35">
      <c r="X1780" s="582"/>
      <c r="Y1780" s="583"/>
      <c r="AD1780" s="585"/>
      <c r="AE1780" s="586"/>
      <c r="AF1780" s="587"/>
      <c r="AG1780" s="588"/>
      <c r="AH1780" s="588"/>
      <c r="AI1780" s="588"/>
      <c r="AJ1780" s="589"/>
      <c r="AK1780" s="590"/>
      <c r="AL1780" s="591"/>
      <c r="AM1780" s="592"/>
      <c r="AN1780" s="593"/>
      <c r="AO1780" s="594"/>
      <c r="AP1780" s="595"/>
      <c r="AQ1780" s="595"/>
      <c r="AR1780" s="596"/>
    </row>
    <row r="1781" spans="24:44" s="581" customFormat="1" ht="15" customHeight="1" x14ac:dyDescent="0.35">
      <c r="X1781" s="582"/>
      <c r="Y1781" s="583"/>
      <c r="AD1781" s="585"/>
      <c r="AE1781" s="586"/>
      <c r="AF1781" s="587"/>
      <c r="AG1781" s="588"/>
      <c r="AH1781" s="588"/>
      <c r="AI1781" s="588"/>
      <c r="AJ1781" s="589"/>
      <c r="AK1781" s="590"/>
      <c r="AL1781" s="591"/>
      <c r="AM1781" s="592"/>
      <c r="AN1781" s="593"/>
      <c r="AO1781" s="594"/>
      <c r="AP1781" s="595"/>
      <c r="AQ1781" s="595"/>
      <c r="AR1781" s="596"/>
    </row>
    <row r="1782" spans="24:44" s="581" customFormat="1" ht="15" customHeight="1" x14ac:dyDescent="0.35">
      <c r="X1782" s="582"/>
      <c r="Y1782" s="583"/>
      <c r="AD1782" s="585"/>
      <c r="AE1782" s="586"/>
      <c r="AF1782" s="587"/>
      <c r="AG1782" s="588"/>
      <c r="AH1782" s="588"/>
      <c r="AI1782" s="588"/>
      <c r="AJ1782" s="589"/>
      <c r="AK1782" s="590"/>
      <c r="AL1782" s="591"/>
      <c r="AM1782" s="592"/>
      <c r="AN1782" s="593"/>
      <c r="AO1782" s="594"/>
      <c r="AP1782" s="595"/>
      <c r="AQ1782" s="595"/>
      <c r="AR1782" s="596"/>
    </row>
    <row r="1783" spans="24:44" s="581" customFormat="1" ht="15" customHeight="1" x14ac:dyDescent="0.35">
      <c r="X1783" s="582"/>
      <c r="Y1783" s="583"/>
      <c r="AD1783" s="585"/>
      <c r="AE1783" s="586"/>
      <c r="AF1783" s="587"/>
      <c r="AG1783" s="588"/>
      <c r="AH1783" s="588"/>
      <c r="AI1783" s="588"/>
      <c r="AJ1783" s="589"/>
      <c r="AK1783" s="590"/>
      <c r="AL1783" s="591"/>
      <c r="AM1783" s="592"/>
      <c r="AN1783" s="593"/>
      <c r="AO1783" s="594"/>
      <c r="AP1783" s="595"/>
      <c r="AQ1783" s="595"/>
      <c r="AR1783" s="596"/>
    </row>
    <row r="1784" spans="24:44" s="581" customFormat="1" ht="15" customHeight="1" x14ac:dyDescent="0.35">
      <c r="X1784" s="582"/>
      <c r="Y1784" s="583"/>
      <c r="AD1784" s="585"/>
      <c r="AE1784" s="586"/>
      <c r="AF1784" s="587"/>
      <c r="AG1784" s="588"/>
      <c r="AH1784" s="588"/>
      <c r="AI1784" s="588"/>
      <c r="AJ1784" s="589"/>
      <c r="AK1784" s="590"/>
      <c r="AL1784" s="591"/>
      <c r="AM1784" s="592"/>
      <c r="AN1784" s="593"/>
      <c r="AO1784" s="594"/>
      <c r="AP1784" s="595"/>
      <c r="AQ1784" s="595"/>
      <c r="AR1784" s="596"/>
    </row>
    <row r="1785" spans="24:44" s="581" customFormat="1" ht="15" customHeight="1" x14ac:dyDescent="0.35">
      <c r="X1785" s="582"/>
      <c r="Y1785" s="583"/>
      <c r="AD1785" s="585"/>
      <c r="AE1785" s="586"/>
      <c r="AF1785" s="587"/>
      <c r="AG1785" s="588"/>
      <c r="AH1785" s="588"/>
      <c r="AI1785" s="588"/>
      <c r="AJ1785" s="589"/>
      <c r="AK1785" s="590"/>
      <c r="AL1785" s="591"/>
      <c r="AM1785" s="592"/>
      <c r="AN1785" s="593"/>
      <c r="AO1785" s="594"/>
      <c r="AP1785" s="595"/>
      <c r="AQ1785" s="595"/>
      <c r="AR1785" s="596"/>
    </row>
    <row r="1786" spans="24:44" s="581" customFormat="1" ht="15" customHeight="1" x14ac:dyDescent="0.35">
      <c r="X1786" s="582"/>
      <c r="Y1786" s="583"/>
      <c r="AD1786" s="585"/>
      <c r="AE1786" s="586"/>
      <c r="AF1786" s="587"/>
      <c r="AG1786" s="588"/>
      <c r="AH1786" s="588"/>
      <c r="AI1786" s="588"/>
      <c r="AJ1786" s="589"/>
      <c r="AK1786" s="590"/>
      <c r="AL1786" s="591"/>
      <c r="AM1786" s="592"/>
      <c r="AN1786" s="593"/>
      <c r="AO1786" s="594"/>
      <c r="AP1786" s="595"/>
      <c r="AQ1786" s="595"/>
      <c r="AR1786" s="596"/>
    </row>
    <row r="1787" spans="24:44" s="581" customFormat="1" ht="15" customHeight="1" x14ac:dyDescent="0.35">
      <c r="X1787" s="582"/>
      <c r="Y1787" s="583"/>
      <c r="AD1787" s="585"/>
      <c r="AE1787" s="586"/>
      <c r="AF1787" s="587"/>
      <c r="AG1787" s="588"/>
      <c r="AH1787" s="588"/>
      <c r="AI1787" s="588"/>
      <c r="AJ1787" s="589"/>
      <c r="AK1787" s="590"/>
      <c r="AL1787" s="591"/>
      <c r="AM1787" s="592"/>
      <c r="AN1787" s="593"/>
      <c r="AO1787" s="594"/>
      <c r="AP1787" s="595"/>
      <c r="AQ1787" s="595"/>
      <c r="AR1787" s="596"/>
    </row>
    <row r="1788" spans="24:44" s="581" customFormat="1" ht="15" customHeight="1" x14ac:dyDescent="0.35">
      <c r="X1788" s="582"/>
      <c r="Y1788" s="583"/>
      <c r="AD1788" s="585"/>
      <c r="AE1788" s="586"/>
      <c r="AF1788" s="587"/>
      <c r="AG1788" s="588"/>
      <c r="AH1788" s="588"/>
      <c r="AI1788" s="588"/>
      <c r="AJ1788" s="589"/>
      <c r="AK1788" s="590"/>
      <c r="AL1788" s="591"/>
      <c r="AM1788" s="592"/>
      <c r="AN1788" s="593"/>
      <c r="AO1788" s="594"/>
      <c r="AP1788" s="595"/>
      <c r="AQ1788" s="595"/>
      <c r="AR1788" s="596"/>
    </row>
    <row r="1789" spans="24:44" s="581" customFormat="1" ht="15" customHeight="1" x14ac:dyDescent="0.35">
      <c r="X1789" s="582"/>
      <c r="Y1789" s="583"/>
      <c r="AD1789" s="585"/>
      <c r="AE1789" s="586"/>
      <c r="AF1789" s="587"/>
      <c r="AG1789" s="588"/>
      <c r="AH1789" s="588"/>
      <c r="AI1789" s="588"/>
      <c r="AJ1789" s="589"/>
      <c r="AK1789" s="590"/>
      <c r="AL1789" s="591"/>
      <c r="AM1789" s="592"/>
      <c r="AN1789" s="593"/>
      <c r="AO1789" s="594"/>
      <c r="AP1789" s="595"/>
      <c r="AQ1789" s="595"/>
      <c r="AR1789" s="596"/>
    </row>
    <row r="1790" spans="24:44" s="581" customFormat="1" ht="15" customHeight="1" x14ac:dyDescent="0.35">
      <c r="X1790" s="582"/>
      <c r="Y1790" s="583"/>
      <c r="AD1790" s="585"/>
      <c r="AE1790" s="586"/>
      <c r="AF1790" s="587"/>
      <c r="AG1790" s="588"/>
      <c r="AH1790" s="588"/>
      <c r="AI1790" s="588"/>
      <c r="AJ1790" s="589"/>
      <c r="AK1790" s="590"/>
      <c r="AL1790" s="591"/>
      <c r="AM1790" s="592"/>
      <c r="AN1790" s="593"/>
      <c r="AO1790" s="594"/>
      <c r="AP1790" s="595"/>
      <c r="AQ1790" s="595"/>
      <c r="AR1790" s="596"/>
    </row>
    <row r="1791" spans="24:44" s="581" customFormat="1" ht="15" customHeight="1" x14ac:dyDescent="0.35">
      <c r="X1791" s="582"/>
      <c r="Y1791" s="583"/>
      <c r="AD1791" s="585"/>
      <c r="AE1791" s="586"/>
      <c r="AF1791" s="587"/>
      <c r="AG1791" s="588"/>
      <c r="AH1791" s="588"/>
      <c r="AI1791" s="588"/>
      <c r="AJ1791" s="589"/>
      <c r="AK1791" s="590"/>
      <c r="AL1791" s="591"/>
      <c r="AM1791" s="592"/>
      <c r="AN1791" s="593"/>
      <c r="AO1791" s="594"/>
      <c r="AP1791" s="595"/>
      <c r="AQ1791" s="595"/>
      <c r="AR1791" s="596"/>
    </row>
    <row r="1792" spans="24:44" s="581" customFormat="1" ht="15" customHeight="1" x14ac:dyDescent="0.35">
      <c r="X1792" s="582"/>
      <c r="Y1792" s="583"/>
      <c r="AD1792" s="585"/>
      <c r="AE1792" s="586"/>
      <c r="AF1792" s="587"/>
      <c r="AG1792" s="588"/>
      <c r="AH1792" s="588"/>
      <c r="AI1792" s="588"/>
      <c r="AJ1792" s="589"/>
      <c r="AK1792" s="590"/>
      <c r="AL1792" s="591"/>
      <c r="AM1792" s="592"/>
      <c r="AN1792" s="593"/>
      <c r="AO1792" s="594"/>
      <c r="AP1792" s="595"/>
      <c r="AQ1792" s="595"/>
      <c r="AR1792" s="596"/>
    </row>
    <row r="1793" spans="24:44" s="581" customFormat="1" ht="15" customHeight="1" x14ac:dyDescent="0.35">
      <c r="X1793" s="582"/>
      <c r="Y1793" s="583"/>
      <c r="AD1793" s="585"/>
      <c r="AE1793" s="586"/>
      <c r="AF1793" s="587"/>
      <c r="AG1793" s="588"/>
      <c r="AH1793" s="588"/>
      <c r="AI1793" s="588"/>
      <c r="AJ1793" s="589"/>
      <c r="AK1793" s="590"/>
      <c r="AL1793" s="591"/>
      <c r="AM1793" s="592"/>
      <c r="AN1793" s="593"/>
      <c r="AO1793" s="594"/>
      <c r="AP1793" s="595"/>
      <c r="AQ1793" s="595"/>
      <c r="AR1793" s="596"/>
    </row>
    <row r="1794" spans="24:44" s="581" customFormat="1" ht="15" customHeight="1" x14ac:dyDescent="0.35">
      <c r="X1794" s="582"/>
      <c r="Y1794" s="583"/>
      <c r="AD1794" s="585"/>
      <c r="AE1794" s="586"/>
      <c r="AF1794" s="587"/>
      <c r="AG1794" s="588"/>
      <c r="AH1794" s="588"/>
      <c r="AI1794" s="588"/>
      <c r="AJ1794" s="589"/>
      <c r="AK1794" s="590"/>
      <c r="AL1794" s="591"/>
      <c r="AM1794" s="592"/>
      <c r="AN1794" s="593"/>
      <c r="AO1794" s="594"/>
      <c r="AP1794" s="595"/>
      <c r="AQ1794" s="595"/>
      <c r="AR1794" s="596"/>
    </row>
    <row r="1795" spans="24:44" s="581" customFormat="1" ht="15" customHeight="1" x14ac:dyDescent="0.35">
      <c r="X1795" s="582"/>
      <c r="Y1795" s="583"/>
      <c r="AD1795" s="585"/>
      <c r="AE1795" s="586"/>
      <c r="AF1795" s="587"/>
      <c r="AG1795" s="588"/>
      <c r="AH1795" s="588"/>
      <c r="AI1795" s="588"/>
      <c r="AJ1795" s="589"/>
      <c r="AK1795" s="590"/>
      <c r="AL1795" s="591"/>
      <c r="AM1795" s="592"/>
      <c r="AN1795" s="593"/>
      <c r="AO1795" s="594"/>
      <c r="AP1795" s="595"/>
      <c r="AQ1795" s="595"/>
      <c r="AR1795" s="596"/>
    </row>
    <row r="1796" spans="24:44" s="581" customFormat="1" ht="15" customHeight="1" x14ac:dyDescent="0.35">
      <c r="X1796" s="582"/>
      <c r="Y1796" s="583"/>
      <c r="AD1796" s="585"/>
      <c r="AE1796" s="586"/>
      <c r="AF1796" s="587"/>
      <c r="AG1796" s="588"/>
      <c r="AH1796" s="588"/>
      <c r="AI1796" s="588"/>
      <c r="AJ1796" s="589"/>
      <c r="AK1796" s="590"/>
      <c r="AL1796" s="591"/>
      <c r="AM1796" s="592"/>
      <c r="AN1796" s="593"/>
      <c r="AO1796" s="594"/>
      <c r="AP1796" s="595"/>
      <c r="AQ1796" s="595"/>
      <c r="AR1796" s="596"/>
    </row>
    <row r="1797" spans="24:44" s="581" customFormat="1" ht="15" customHeight="1" x14ac:dyDescent="0.35">
      <c r="X1797" s="582"/>
      <c r="Y1797" s="583"/>
      <c r="AD1797" s="585"/>
      <c r="AE1797" s="586"/>
      <c r="AF1797" s="587"/>
      <c r="AG1797" s="588"/>
      <c r="AH1797" s="588"/>
      <c r="AI1797" s="588"/>
      <c r="AJ1797" s="589"/>
      <c r="AK1797" s="590"/>
      <c r="AL1797" s="591"/>
      <c r="AM1797" s="592"/>
      <c r="AN1797" s="593"/>
      <c r="AO1797" s="594"/>
      <c r="AP1797" s="595"/>
      <c r="AQ1797" s="595"/>
      <c r="AR1797" s="596"/>
    </row>
    <row r="1798" spans="24:44" s="581" customFormat="1" ht="15" customHeight="1" x14ac:dyDescent="0.35">
      <c r="X1798" s="582"/>
      <c r="Y1798" s="583"/>
      <c r="AD1798" s="585"/>
      <c r="AE1798" s="586"/>
      <c r="AF1798" s="587"/>
      <c r="AG1798" s="588"/>
      <c r="AH1798" s="588"/>
      <c r="AI1798" s="588"/>
      <c r="AJ1798" s="589"/>
      <c r="AK1798" s="590"/>
      <c r="AL1798" s="591"/>
      <c r="AM1798" s="592"/>
      <c r="AN1798" s="593"/>
      <c r="AO1798" s="594"/>
      <c r="AP1798" s="595"/>
      <c r="AQ1798" s="595"/>
      <c r="AR1798" s="596"/>
    </row>
    <row r="1799" spans="24:44" s="581" customFormat="1" ht="15" customHeight="1" x14ac:dyDescent="0.35">
      <c r="X1799" s="582"/>
      <c r="Y1799" s="583"/>
      <c r="AD1799" s="585"/>
      <c r="AE1799" s="586"/>
      <c r="AF1799" s="587"/>
      <c r="AG1799" s="588"/>
      <c r="AH1799" s="588"/>
      <c r="AI1799" s="588"/>
      <c r="AJ1799" s="589"/>
      <c r="AK1799" s="590"/>
      <c r="AL1799" s="591"/>
      <c r="AM1799" s="592"/>
      <c r="AN1799" s="593"/>
      <c r="AO1799" s="594"/>
      <c r="AP1799" s="595"/>
      <c r="AQ1799" s="595"/>
      <c r="AR1799" s="596"/>
    </row>
    <row r="1800" spans="24:44" s="581" customFormat="1" ht="15" customHeight="1" x14ac:dyDescent="0.35">
      <c r="X1800" s="582"/>
      <c r="Y1800" s="583"/>
      <c r="AD1800" s="585"/>
      <c r="AE1800" s="586"/>
      <c r="AF1800" s="587"/>
      <c r="AG1800" s="588"/>
      <c r="AH1800" s="588"/>
      <c r="AI1800" s="588"/>
      <c r="AJ1800" s="589"/>
      <c r="AK1800" s="590"/>
      <c r="AL1800" s="591"/>
      <c r="AM1800" s="592"/>
      <c r="AN1800" s="593"/>
      <c r="AO1800" s="594"/>
      <c r="AP1800" s="595"/>
      <c r="AQ1800" s="595"/>
      <c r="AR1800" s="596"/>
    </row>
    <row r="1801" spans="24:44" s="581" customFormat="1" ht="15" customHeight="1" x14ac:dyDescent="0.35">
      <c r="X1801" s="582"/>
      <c r="Y1801" s="583"/>
      <c r="AD1801" s="585"/>
      <c r="AE1801" s="586"/>
      <c r="AF1801" s="587"/>
      <c r="AG1801" s="588"/>
      <c r="AH1801" s="588"/>
      <c r="AI1801" s="588"/>
      <c r="AJ1801" s="589"/>
      <c r="AK1801" s="590"/>
      <c r="AL1801" s="591"/>
      <c r="AM1801" s="592"/>
      <c r="AN1801" s="593"/>
      <c r="AO1801" s="594"/>
      <c r="AP1801" s="595"/>
      <c r="AQ1801" s="595"/>
      <c r="AR1801" s="596"/>
    </row>
    <row r="1802" spans="24:44" s="581" customFormat="1" ht="15" customHeight="1" x14ac:dyDescent="0.35">
      <c r="X1802" s="582"/>
      <c r="Y1802" s="583"/>
      <c r="AD1802" s="585"/>
      <c r="AE1802" s="586"/>
      <c r="AF1802" s="587"/>
      <c r="AG1802" s="588"/>
      <c r="AH1802" s="588"/>
      <c r="AI1802" s="588"/>
      <c r="AJ1802" s="589"/>
      <c r="AK1802" s="590"/>
      <c r="AL1802" s="591"/>
      <c r="AM1802" s="592"/>
      <c r="AN1802" s="593"/>
      <c r="AO1802" s="594"/>
      <c r="AP1802" s="595"/>
      <c r="AQ1802" s="595"/>
      <c r="AR1802" s="596"/>
    </row>
    <row r="1803" spans="24:44" s="581" customFormat="1" ht="15" customHeight="1" x14ac:dyDescent="0.35">
      <c r="X1803" s="582"/>
      <c r="Y1803" s="583"/>
      <c r="AD1803" s="585"/>
      <c r="AE1803" s="586"/>
      <c r="AF1803" s="587"/>
      <c r="AG1803" s="588"/>
      <c r="AH1803" s="588"/>
      <c r="AI1803" s="588"/>
      <c r="AJ1803" s="589"/>
      <c r="AK1803" s="590"/>
      <c r="AL1803" s="591"/>
      <c r="AM1803" s="592"/>
      <c r="AN1803" s="593"/>
      <c r="AO1803" s="594"/>
      <c r="AP1803" s="595"/>
      <c r="AQ1803" s="595"/>
      <c r="AR1803" s="596"/>
    </row>
    <row r="1804" spans="24:44" s="581" customFormat="1" ht="15" customHeight="1" x14ac:dyDescent="0.35">
      <c r="X1804" s="582"/>
      <c r="Y1804" s="583"/>
      <c r="AD1804" s="585"/>
      <c r="AE1804" s="586"/>
      <c r="AF1804" s="587"/>
      <c r="AG1804" s="588"/>
      <c r="AH1804" s="588"/>
      <c r="AI1804" s="588"/>
      <c r="AJ1804" s="589"/>
      <c r="AK1804" s="590"/>
      <c r="AL1804" s="591"/>
      <c r="AM1804" s="592"/>
      <c r="AN1804" s="593"/>
      <c r="AO1804" s="594"/>
      <c r="AP1804" s="595"/>
      <c r="AQ1804" s="595"/>
      <c r="AR1804" s="596"/>
    </row>
    <row r="1805" spans="24:44" s="581" customFormat="1" ht="15" customHeight="1" x14ac:dyDescent="0.35">
      <c r="X1805" s="582"/>
      <c r="Y1805" s="583"/>
      <c r="AD1805" s="585"/>
      <c r="AE1805" s="586"/>
      <c r="AF1805" s="587"/>
      <c r="AG1805" s="588"/>
      <c r="AH1805" s="588"/>
      <c r="AI1805" s="588"/>
      <c r="AJ1805" s="589"/>
      <c r="AK1805" s="590"/>
      <c r="AL1805" s="591"/>
      <c r="AM1805" s="592"/>
      <c r="AN1805" s="593"/>
      <c r="AO1805" s="594"/>
      <c r="AP1805" s="595"/>
      <c r="AQ1805" s="595"/>
      <c r="AR1805" s="596"/>
    </row>
    <row r="1806" spans="24:44" s="581" customFormat="1" ht="15" customHeight="1" x14ac:dyDescent="0.35">
      <c r="X1806" s="582"/>
      <c r="Y1806" s="583"/>
      <c r="AD1806" s="585"/>
      <c r="AE1806" s="586"/>
      <c r="AF1806" s="587"/>
      <c r="AG1806" s="588"/>
      <c r="AH1806" s="588"/>
      <c r="AI1806" s="588"/>
      <c r="AJ1806" s="589"/>
      <c r="AK1806" s="590"/>
      <c r="AL1806" s="591"/>
      <c r="AM1806" s="592"/>
      <c r="AN1806" s="593"/>
      <c r="AO1806" s="594"/>
      <c r="AP1806" s="595"/>
      <c r="AQ1806" s="595"/>
      <c r="AR1806" s="596"/>
    </row>
    <row r="1807" spans="24:44" s="581" customFormat="1" ht="15" customHeight="1" x14ac:dyDescent="0.35">
      <c r="X1807" s="582"/>
      <c r="Y1807" s="583"/>
      <c r="AD1807" s="585"/>
      <c r="AE1807" s="586"/>
      <c r="AF1807" s="587"/>
      <c r="AG1807" s="588"/>
      <c r="AH1807" s="588"/>
      <c r="AI1807" s="588"/>
      <c r="AJ1807" s="589"/>
      <c r="AK1807" s="590"/>
      <c r="AL1807" s="591"/>
      <c r="AM1807" s="592"/>
      <c r="AN1807" s="593"/>
      <c r="AO1807" s="594"/>
      <c r="AP1807" s="595"/>
      <c r="AQ1807" s="595"/>
      <c r="AR1807" s="596"/>
    </row>
    <row r="1808" spans="24:44" s="581" customFormat="1" ht="15" customHeight="1" x14ac:dyDescent="0.35">
      <c r="X1808" s="582"/>
      <c r="Y1808" s="583"/>
      <c r="AD1808" s="585"/>
      <c r="AE1808" s="586"/>
      <c r="AF1808" s="587"/>
      <c r="AG1808" s="588"/>
      <c r="AH1808" s="588"/>
      <c r="AI1808" s="588"/>
      <c r="AJ1808" s="589"/>
      <c r="AK1808" s="590"/>
      <c r="AL1808" s="591"/>
      <c r="AM1808" s="592"/>
      <c r="AN1808" s="593"/>
      <c r="AO1808" s="594"/>
      <c r="AP1808" s="595"/>
      <c r="AQ1808" s="595"/>
      <c r="AR1808" s="596"/>
    </row>
    <row r="1809" spans="24:44" s="581" customFormat="1" ht="15" customHeight="1" x14ac:dyDescent="0.35">
      <c r="X1809" s="582"/>
      <c r="Y1809" s="583"/>
      <c r="AD1809" s="585"/>
      <c r="AE1809" s="586"/>
      <c r="AF1809" s="587"/>
      <c r="AG1809" s="588"/>
      <c r="AH1809" s="588"/>
      <c r="AI1809" s="588"/>
      <c r="AJ1809" s="589"/>
      <c r="AK1809" s="590"/>
      <c r="AL1809" s="591"/>
      <c r="AM1809" s="592"/>
      <c r="AN1809" s="593"/>
      <c r="AO1809" s="594"/>
      <c r="AP1809" s="595"/>
      <c r="AQ1809" s="595"/>
      <c r="AR1809" s="596"/>
    </row>
    <row r="1810" spans="24:44" s="581" customFormat="1" ht="15" customHeight="1" x14ac:dyDescent="0.35">
      <c r="X1810" s="582"/>
      <c r="Y1810" s="583"/>
      <c r="AD1810" s="585"/>
      <c r="AE1810" s="586"/>
      <c r="AF1810" s="587"/>
      <c r="AG1810" s="588"/>
      <c r="AH1810" s="588"/>
      <c r="AI1810" s="588"/>
      <c r="AJ1810" s="589"/>
      <c r="AK1810" s="590"/>
      <c r="AL1810" s="591"/>
      <c r="AM1810" s="592"/>
      <c r="AN1810" s="593"/>
      <c r="AO1810" s="594"/>
      <c r="AP1810" s="595"/>
      <c r="AQ1810" s="595"/>
      <c r="AR1810" s="596"/>
    </row>
    <row r="1811" spans="24:44" s="581" customFormat="1" ht="15" customHeight="1" x14ac:dyDescent="0.35">
      <c r="X1811" s="582"/>
      <c r="Y1811" s="583"/>
      <c r="AD1811" s="585"/>
      <c r="AE1811" s="586"/>
      <c r="AF1811" s="587"/>
      <c r="AG1811" s="588"/>
      <c r="AH1811" s="588"/>
      <c r="AI1811" s="588"/>
      <c r="AJ1811" s="589"/>
      <c r="AK1811" s="590"/>
      <c r="AL1811" s="591"/>
      <c r="AM1811" s="592"/>
      <c r="AN1811" s="593"/>
      <c r="AO1811" s="594"/>
      <c r="AP1811" s="595"/>
      <c r="AQ1811" s="595"/>
      <c r="AR1811" s="596"/>
    </row>
    <row r="1812" spans="24:44" s="581" customFormat="1" ht="15" customHeight="1" x14ac:dyDescent="0.35">
      <c r="X1812" s="582"/>
      <c r="Y1812" s="583"/>
      <c r="AD1812" s="585"/>
      <c r="AE1812" s="586"/>
      <c r="AF1812" s="587"/>
      <c r="AG1812" s="588"/>
      <c r="AH1812" s="588"/>
      <c r="AI1812" s="588"/>
      <c r="AJ1812" s="589"/>
      <c r="AK1812" s="590"/>
      <c r="AL1812" s="591"/>
      <c r="AM1812" s="592"/>
      <c r="AN1812" s="593"/>
      <c r="AO1812" s="594"/>
      <c r="AP1812" s="595"/>
      <c r="AQ1812" s="595"/>
      <c r="AR1812" s="596"/>
    </row>
    <row r="1813" spans="24:44" s="581" customFormat="1" ht="15" customHeight="1" x14ac:dyDescent="0.35">
      <c r="X1813" s="582"/>
      <c r="Y1813" s="583"/>
      <c r="AD1813" s="585"/>
      <c r="AE1813" s="586"/>
      <c r="AF1813" s="587"/>
      <c r="AG1813" s="588"/>
      <c r="AH1813" s="588"/>
      <c r="AI1813" s="588"/>
      <c r="AJ1813" s="589"/>
      <c r="AK1813" s="590"/>
      <c r="AL1813" s="591"/>
      <c r="AM1813" s="592"/>
      <c r="AN1813" s="593"/>
      <c r="AO1813" s="594"/>
      <c r="AP1813" s="595"/>
      <c r="AQ1813" s="595"/>
      <c r="AR1813" s="596"/>
    </row>
    <row r="1814" spans="24:44" s="581" customFormat="1" ht="15" customHeight="1" x14ac:dyDescent="0.35">
      <c r="X1814" s="582"/>
      <c r="Y1814" s="583"/>
      <c r="AD1814" s="585"/>
      <c r="AE1814" s="586"/>
      <c r="AF1814" s="587"/>
      <c r="AG1814" s="588"/>
      <c r="AH1814" s="588"/>
      <c r="AI1814" s="588"/>
      <c r="AJ1814" s="589"/>
      <c r="AK1814" s="590"/>
      <c r="AL1814" s="591"/>
      <c r="AM1814" s="592"/>
      <c r="AN1814" s="593"/>
      <c r="AO1814" s="594"/>
      <c r="AP1814" s="595"/>
      <c r="AQ1814" s="595"/>
      <c r="AR1814" s="596"/>
    </row>
    <row r="1815" spans="24:44" s="581" customFormat="1" ht="15" customHeight="1" x14ac:dyDescent="0.35">
      <c r="X1815" s="582"/>
      <c r="Y1815" s="583"/>
      <c r="AD1815" s="585"/>
      <c r="AE1815" s="586"/>
      <c r="AF1815" s="587"/>
      <c r="AG1815" s="588"/>
      <c r="AH1815" s="588"/>
      <c r="AI1815" s="588"/>
      <c r="AJ1815" s="589"/>
      <c r="AK1815" s="590"/>
      <c r="AL1815" s="591"/>
      <c r="AM1815" s="592"/>
      <c r="AN1815" s="593"/>
      <c r="AO1815" s="594"/>
      <c r="AP1815" s="595"/>
      <c r="AQ1815" s="595"/>
      <c r="AR1815" s="596"/>
    </row>
    <row r="1816" spans="24:44" s="581" customFormat="1" ht="15" customHeight="1" x14ac:dyDescent="0.35">
      <c r="X1816" s="582"/>
      <c r="Y1816" s="583"/>
      <c r="AD1816" s="585"/>
      <c r="AE1816" s="586"/>
      <c r="AF1816" s="587"/>
      <c r="AG1816" s="588"/>
      <c r="AH1816" s="588"/>
      <c r="AI1816" s="588"/>
      <c r="AJ1816" s="589"/>
      <c r="AK1816" s="590"/>
      <c r="AL1816" s="591"/>
      <c r="AM1816" s="592"/>
      <c r="AN1816" s="593"/>
      <c r="AO1816" s="594"/>
      <c r="AP1816" s="595"/>
      <c r="AQ1816" s="595"/>
      <c r="AR1816" s="596"/>
    </row>
    <row r="1817" spans="24:44" s="581" customFormat="1" ht="15" customHeight="1" x14ac:dyDescent="0.35">
      <c r="X1817" s="582"/>
      <c r="Y1817" s="583"/>
      <c r="AD1817" s="585"/>
      <c r="AE1817" s="586"/>
      <c r="AF1817" s="587"/>
      <c r="AG1817" s="588"/>
      <c r="AH1817" s="588"/>
      <c r="AI1817" s="588"/>
      <c r="AJ1817" s="589"/>
      <c r="AK1817" s="590"/>
      <c r="AL1817" s="591"/>
      <c r="AM1817" s="592"/>
      <c r="AN1817" s="593"/>
      <c r="AO1817" s="594"/>
      <c r="AP1817" s="595"/>
      <c r="AQ1817" s="595"/>
      <c r="AR1817" s="596"/>
    </row>
    <row r="1818" spans="24:44" s="581" customFormat="1" ht="15" customHeight="1" x14ac:dyDescent="0.35">
      <c r="X1818" s="582"/>
      <c r="Y1818" s="583"/>
      <c r="AD1818" s="585"/>
      <c r="AE1818" s="586"/>
      <c r="AF1818" s="587"/>
      <c r="AG1818" s="588"/>
      <c r="AH1818" s="588"/>
      <c r="AI1818" s="588"/>
      <c r="AJ1818" s="589"/>
      <c r="AK1818" s="590"/>
      <c r="AL1818" s="591"/>
      <c r="AM1818" s="592"/>
      <c r="AN1818" s="593"/>
      <c r="AO1818" s="594"/>
      <c r="AP1818" s="595"/>
      <c r="AQ1818" s="595"/>
      <c r="AR1818" s="596"/>
    </row>
    <row r="1819" spans="24:44" s="581" customFormat="1" ht="15" customHeight="1" x14ac:dyDescent="0.35">
      <c r="X1819" s="582"/>
      <c r="Y1819" s="583"/>
      <c r="AD1819" s="585"/>
      <c r="AE1819" s="586"/>
      <c r="AF1819" s="587"/>
      <c r="AG1819" s="588"/>
      <c r="AH1819" s="588"/>
      <c r="AI1819" s="588"/>
      <c r="AJ1819" s="589"/>
      <c r="AK1819" s="590"/>
      <c r="AL1819" s="591"/>
      <c r="AM1819" s="592"/>
      <c r="AN1819" s="593"/>
      <c r="AO1819" s="594"/>
      <c r="AP1819" s="595"/>
      <c r="AQ1819" s="595"/>
      <c r="AR1819" s="596"/>
    </row>
    <row r="1820" spans="24:44" s="581" customFormat="1" ht="15" customHeight="1" x14ac:dyDescent="0.35">
      <c r="X1820" s="582"/>
      <c r="Y1820" s="583"/>
      <c r="AD1820" s="585"/>
      <c r="AE1820" s="586"/>
      <c r="AF1820" s="587"/>
      <c r="AG1820" s="588"/>
      <c r="AH1820" s="588"/>
      <c r="AI1820" s="588"/>
      <c r="AJ1820" s="589"/>
      <c r="AK1820" s="590"/>
      <c r="AL1820" s="591"/>
      <c r="AM1820" s="592"/>
      <c r="AN1820" s="593"/>
      <c r="AO1820" s="594"/>
      <c r="AP1820" s="595"/>
      <c r="AQ1820" s="595"/>
      <c r="AR1820" s="596"/>
    </row>
    <row r="1821" spans="24:44" s="581" customFormat="1" ht="15" customHeight="1" x14ac:dyDescent="0.35">
      <c r="X1821" s="582"/>
      <c r="Y1821" s="583"/>
      <c r="AD1821" s="585"/>
      <c r="AE1821" s="586"/>
      <c r="AF1821" s="587"/>
      <c r="AG1821" s="588"/>
      <c r="AH1821" s="588"/>
      <c r="AI1821" s="588"/>
      <c r="AJ1821" s="589"/>
      <c r="AK1821" s="590"/>
      <c r="AL1821" s="591"/>
      <c r="AM1821" s="592"/>
      <c r="AN1821" s="593"/>
      <c r="AO1821" s="594"/>
      <c r="AP1821" s="595"/>
      <c r="AQ1821" s="595"/>
      <c r="AR1821" s="596"/>
    </row>
    <row r="1822" spans="24:44" s="581" customFormat="1" ht="15" customHeight="1" x14ac:dyDescent="0.35">
      <c r="X1822" s="582"/>
      <c r="Y1822" s="583"/>
      <c r="AD1822" s="585"/>
      <c r="AE1822" s="586"/>
      <c r="AF1822" s="587"/>
      <c r="AG1822" s="588"/>
      <c r="AH1822" s="588"/>
      <c r="AI1822" s="588"/>
      <c r="AJ1822" s="589"/>
      <c r="AK1822" s="590"/>
      <c r="AL1822" s="591"/>
      <c r="AM1822" s="592"/>
      <c r="AN1822" s="593"/>
      <c r="AO1822" s="594"/>
      <c r="AP1822" s="595"/>
      <c r="AQ1822" s="595"/>
      <c r="AR1822" s="596"/>
    </row>
    <row r="1823" spans="24:44" s="581" customFormat="1" ht="15" customHeight="1" x14ac:dyDescent="0.35">
      <c r="X1823" s="582"/>
      <c r="Y1823" s="583"/>
      <c r="AD1823" s="585"/>
      <c r="AE1823" s="586"/>
      <c r="AF1823" s="587"/>
      <c r="AG1823" s="588"/>
      <c r="AH1823" s="588"/>
      <c r="AI1823" s="588"/>
      <c r="AJ1823" s="589"/>
      <c r="AK1823" s="590"/>
      <c r="AL1823" s="591"/>
      <c r="AM1823" s="592"/>
      <c r="AN1823" s="593"/>
      <c r="AO1823" s="594"/>
      <c r="AP1823" s="595"/>
      <c r="AQ1823" s="595"/>
      <c r="AR1823" s="596"/>
    </row>
    <row r="1824" spans="24:44" s="581" customFormat="1" ht="15" customHeight="1" x14ac:dyDescent="0.35">
      <c r="X1824" s="582"/>
      <c r="Y1824" s="583"/>
      <c r="AD1824" s="585"/>
      <c r="AE1824" s="586"/>
      <c r="AF1824" s="587"/>
      <c r="AG1824" s="588"/>
      <c r="AH1824" s="588"/>
      <c r="AI1824" s="588"/>
      <c r="AJ1824" s="589"/>
      <c r="AK1824" s="590"/>
      <c r="AL1824" s="591"/>
      <c r="AM1824" s="592"/>
      <c r="AN1824" s="593"/>
      <c r="AO1824" s="594"/>
      <c r="AP1824" s="595"/>
      <c r="AQ1824" s="595"/>
      <c r="AR1824" s="596"/>
    </row>
    <row r="1825" spans="24:44" s="581" customFormat="1" ht="15" customHeight="1" x14ac:dyDescent="0.35">
      <c r="X1825" s="582"/>
      <c r="Y1825" s="583"/>
      <c r="AD1825" s="585"/>
      <c r="AE1825" s="586"/>
      <c r="AF1825" s="587"/>
      <c r="AG1825" s="588"/>
      <c r="AH1825" s="588"/>
      <c r="AI1825" s="588"/>
      <c r="AJ1825" s="589"/>
      <c r="AK1825" s="590"/>
      <c r="AL1825" s="591"/>
      <c r="AM1825" s="592"/>
      <c r="AN1825" s="593"/>
      <c r="AO1825" s="594"/>
      <c r="AP1825" s="595"/>
      <c r="AQ1825" s="595"/>
      <c r="AR1825" s="596"/>
    </row>
    <row r="1826" spans="24:44" s="581" customFormat="1" ht="15" customHeight="1" x14ac:dyDescent="0.35">
      <c r="X1826" s="582"/>
      <c r="Y1826" s="583"/>
      <c r="AD1826" s="585"/>
      <c r="AE1826" s="586"/>
      <c r="AF1826" s="587"/>
      <c r="AG1826" s="588"/>
      <c r="AH1826" s="588"/>
      <c r="AI1826" s="588"/>
      <c r="AJ1826" s="589"/>
      <c r="AK1826" s="590"/>
      <c r="AL1826" s="591"/>
      <c r="AM1826" s="592"/>
      <c r="AN1826" s="593"/>
      <c r="AO1826" s="594"/>
      <c r="AP1826" s="595"/>
      <c r="AQ1826" s="595"/>
      <c r="AR1826" s="596"/>
    </row>
    <row r="1827" spans="24:44" s="581" customFormat="1" ht="15" customHeight="1" x14ac:dyDescent="0.35">
      <c r="X1827" s="582"/>
      <c r="Y1827" s="583"/>
      <c r="AD1827" s="585"/>
      <c r="AE1827" s="586"/>
      <c r="AF1827" s="587"/>
      <c r="AG1827" s="588"/>
      <c r="AH1827" s="588"/>
      <c r="AI1827" s="588"/>
      <c r="AJ1827" s="589"/>
      <c r="AK1827" s="590"/>
      <c r="AL1827" s="591"/>
      <c r="AM1827" s="592"/>
      <c r="AN1827" s="593"/>
      <c r="AO1827" s="594"/>
      <c r="AP1827" s="595"/>
      <c r="AQ1827" s="595"/>
      <c r="AR1827" s="596"/>
    </row>
    <row r="1828" spans="24:44" s="581" customFormat="1" ht="15" customHeight="1" x14ac:dyDescent="0.35">
      <c r="X1828" s="582"/>
      <c r="Y1828" s="583"/>
      <c r="AD1828" s="585"/>
      <c r="AE1828" s="586"/>
      <c r="AF1828" s="587"/>
      <c r="AG1828" s="588"/>
      <c r="AH1828" s="588"/>
      <c r="AI1828" s="588"/>
      <c r="AJ1828" s="589"/>
      <c r="AK1828" s="590"/>
      <c r="AL1828" s="591"/>
      <c r="AM1828" s="592"/>
      <c r="AN1828" s="593"/>
      <c r="AO1828" s="594"/>
      <c r="AP1828" s="595"/>
      <c r="AQ1828" s="595"/>
      <c r="AR1828" s="596"/>
    </row>
    <row r="1829" spans="24:44" s="581" customFormat="1" ht="15" customHeight="1" x14ac:dyDescent="0.35">
      <c r="X1829" s="582"/>
      <c r="Y1829" s="583"/>
      <c r="AD1829" s="585"/>
      <c r="AE1829" s="586"/>
      <c r="AF1829" s="587"/>
      <c r="AG1829" s="588"/>
      <c r="AH1829" s="588"/>
      <c r="AI1829" s="588"/>
      <c r="AJ1829" s="589"/>
      <c r="AK1829" s="590"/>
      <c r="AL1829" s="591"/>
      <c r="AM1829" s="592"/>
      <c r="AN1829" s="593"/>
      <c r="AO1829" s="594"/>
      <c r="AP1829" s="595"/>
      <c r="AQ1829" s="595"/>
      <c r="AR1829" s="596"/>
    </row>
    <row r="1830" spans="24:44" s="581" customFormat="1" ht="15" customHeight="1" x14ac:dyDescent="0.35">
      <c r="X1830" s="582"/>
      <c r="Y1830" s="583"/>
      <c r="AD1830" s="585"/>
      <c r="AE1830" s="586"/>
      <c r="AF1830" s="587"/>
      <c r="AG1830" s="588"/>
      <c r="AH1830" s="588"/>
      <c r="AI1830" s="588"/>
      <c r="AJ1830" s="589"/>
      <c r="AK1830" s="590"/>
      <c r="AL1830" s="591"/>
      <c r="AM1830" s="592"/>
      <c r="AN1830" s="593"/>
      <c r="AO1830" s="594"/>
      <c r="AP1830" s="595"/>
      <c r="AQ1830" s="595"/>
      <c r="AR1830" s="596"/>
    </row>
    <row r="1831" spans="24:44" s="581" customFormat="1" ht="15" customHeight="1" x14ac:dyDescent="0.35">
      <c r="X1831" s="582"/>
      <c r="Y1831" s="583"/>
      <c r="AD1831" s="585"/>
      <c r="AE1831" s="586"/>
      <c r="AF1831" s="587"/>
      <c r="AG1831" s="588"/>
      <c r="AH1831" s="588"/>
      <c r="AI1831" s="588"/>
      <c r="AJ1831" s="589"/>
      <c r="AK1831" s="590"/>
      <c r="AL1831" s="591"/>
      <c r="AM1831" s="592"/>
      <c r="AN1831" s="593"/>
      <c r="AO1831" s="594"/>
      <c r="AP1831" s="595"/>
      <c r="AQ1831" s="595"/>
      <c r="AR1831" s="596"/>
    </row>
    <row r="1832" spans="24:44" s="581" customFormat="1" ht="15" customHeight="1" x14ac:dyDescent="0.35">
      <c r="X1832" s="582"/>
      <c r="Y1832" s="583"/>
      <c r="AD1832" s="585"/>
      <c r="AE1832" s="586"/>
      <c r="AF1832" s="587"/>
      <c r="AG1832" s="588"/>
      <c r="AH1832" s="588"/>
      <c r="AI1832" s="588"/>
      <c r="AJ1832" s="589"/>
      <c r="AK1832" s="590"/>
      <c r="AL1832" s="591"/>
      <c r="AM1832" s="592"/>
      <c r="AN1832" s="593"/>
      <c r="AO1832" s="594"/>
      <c r="AP1832" s="595"/>
      <c r="AQ1832" s="595"/>
      <c r="AR1832" s="596"/>
    </row>
    <row r="1833" spans="24:44" s="581" customFormat="1" ht="15" customHeight="1" x14ac:dyDescent="0.35">
      <c r="X1833" s="582"/>
      <c r="Y1833" s="583"/>
      <c r="AD1833" s="585"/>
      <c r="AE1833" s="586"/>
      <c r="AF1833" s="587"/>
      <c r="AG1833" s="588"/>
      <c r="AH1833" s="588"/>
      <c r="AI1833" s="588"/>
      <c r="AJ1833" s="589"/>
      <c r="AK1833" s="590"/>
      <c r="AL1833" s="591"/>
      <c r="AM1833" s="592"/>
      <c r="AN1833" s="593"/>
      <c r="AO1833" s="594"/>
      <c r="AP1833" s="595"/>
      <c r="AQ1833" s="595"/>
      <c r="AR1833" s="596"/>
    </row>
    <row r="1834" spans="24:44" s="581" customFormat="1" ht="15" customHeight="1" x14ac:dyDescent="0.35">
      <c r="X1834" s="582"/>
      <c r="Y1834" s="583"/>
      <c r="AD1834" s="585"/>
      <c r="AE1834" s="586"/>
      <c r="AF1834" s="587"/>
      <c r="AG1834" s="588"/>
      <c r="AH1834" s="588"/>
      <c r="AI1834" s="588"/>
      <c r="AJ1834" s="589"/>
      <c r="AK1834" s="590"/>
      <c r="AL1834" s="591"/>
      <c r="AM1834" s="592"/>
      <c r="AN1834" s="593"/>
      <c r="AO1834" s="594"/>
      <c r="AP1834" s="595"/>
      <c r="AQ1834" s="595"/>
      <c r="AR1834" s="596"/>
    </row>
    <row r="1835" spans="24:44" s="581" customFormat="1" ht="15" customHeight="1" x14ac:dyDescent="0.35">
      <c r="X1835" s="582"/>
      <c r="Y1835" s="583"/>
      <c r="AD1835" s="585"/>
      <c r="AE1835" s="586"/>
      <c r="AF1835" s="587"/>
      <c r="AG1835" s="588"/>
      <c r="AH1835" s="588"/>
      <c r="AI1835" s="588"/>
      <c r="AJ1835" s="589"/>
      <c r="AK1835" s="590"/>
      <c r="AL1835" s="591"/>
      <c r="AM1835" s="592"/>
      <c r="AN1835" s="593"/>
      <c r="AO1835" s="594"/>
      <c r="AP1835" s="595"/>
      <c r="AQ1835" s="595"/>
      <c r="AR1835" s="596"/>
    </row>
    <row r="1836" spans="24:44" s="581" customFormat="1" ht="15" customHeight="1" x14ac:dyDescent="0.35">
      <c r="X1836" s="582"/>
      <c r="Y1836" s="583"/>
      <c r="AD1836" s="585"/>
      <c r="AE1836" s="586"/>
      <c r="AF1836" s="587"/>
      <c r="AG1836" s="588"/>
      <c r="AH1836" s="588"/>
      <c r="AI1836" s="588"/>
      <c r="AJ1836" s="589"/>
      <c r="AK1836" s="590"/>
      <c r="AL1836" s="591"/>
      <c r="AM1836" s="592"/>
      <c r="AN1836" s="593"/>
      <c r="AO1836" s="594"/>
      <c r="AP1836" s="595"/>
      <c r="AQ1836" s="595"/>
      <c r="AR1836" s="596"/>
    </row>
    <row r="1837" spans="24:44" s="581" customFormat="1" ht="15" customHeight="1" x14ac:dyDescent="0.35">
      <c r="X1837" s="582"/>
      <c r="Y1837" s="583"/>
      <c r="AD1837" s="585"/>
      <c r="AE1837" s="586"/>
      <c r="AF1837" s="587"/>
      <c r="AG1837" s="588"/>
      <c r="AH1837" s="588"/>
      <c r="AI1837" s="588"/>
      <c r="AJ1837" s="589"/>
      <c r="AK1837" s="590"/>
      <c r="AL1837" s="591"/>
      <c r="AM1837" s="592"/>
      <c r="AN1837" s="593"/>
      <c r="AO1837" s="594"/>
      <c r="AP1837" s="595"/>
      <c r="AQ1837" s="595"/>
      <c r="AR1837" s="596"/>
    </row>
    <row r="1838" spans="24:44" s="581" customFormat="1" ht="15" customHeight="1" x14ac:dyDescent="0.35">
      <c r="X1838" s="582"/>
      <c r="Y1838" s="583"/>
      <c r="AD1838" s="585"/>
      <c r="AE1838" s="586"/>
      <c r="AF1838" s="587"/>
      <c r="AG1838" s="588"/>
      <c r="AH1838" s="588"/>
      <c r="AI1838" s="588"/>
      <c r="AJ1838" s="589"/>
      <c r="AK1838" s="590"/>
      <c r="AL1838" s="591"/>
      <c r="AM1838" s="592"/>
      <c r="AN1838" s="593"/>
      <c r="AO1838" s="594"/>
      <c r="AP1838" s="595"/>
      <c r="AQ1838" s="595"/>
      <c r="AR1838" s="596"/>
    </row>
    <row r="1839" spans="24:44" s="581" customFormat="1" ht="15" customHeight="1" x14ac:dyDescent="0.35">
      <c r="X1839" s="582"/>
      <c r="Y1839" s="583"/>
      <c r="AD1839" s="585"/>
      <c r="AE1839" s="586"/>
      <c r="AF1839" s="587"/>
      <c r="AG1839" s="588"/>
      <c r="AH1839" s="588"/>
      <c r="AI1839" s="588"/>
      <c r="AJ1839" s="589"/>
      <c r="AK1839" s="590"/>
      <c r="AL1839" s="591"/>
      <c r="AM1839" s="592"/>
      <c r="AN1839" s="593"/>
      <c r="AO1839" s="594"/>
      <c r="AP1839" s="595"/>
      <c r="AQ1839" s="595"/>
      <c r="AR1839" s="596"/>
    </row>
    <row r="1840" spans="24:44" s="581" customFormat="1" ht="15" customHeight="1" x14ac:dyDescent="0.35">
      <c r="X1840" s="582"/>
      <c r="Y1840" s="583"/>
      <c r="AD1840" s="585"/>
      <c r="AE1840" s="586"/>
      <c r="AF1840" s="587"/>
      <c r="AG1840" s="588"/>
      <c r="AH1840" s="588"/>
      <c r="AI1840" s="588"/>
      <c r="AJ1840" s="589"/>
      <c r="AK1840" s="590"/>
      <c r="AL1840" s="591"/>
      <c r="AM1840" s="592"/>
      <c r="AN1840" s="593"/>
      <c r="AO1840" s="594"/>
      <c r="AP1840" s="595"/>
      <c r="AQ1840" s="595"/>
      <c r="AR1840" s="596"/>
    </row>
    <row r="1841" spans="24:44" s="581" customFormat="1" ht="15" customHeight="1" x14ac:dyDescent="0.35">
      <c r="X1841" s="582"/>
      <c r="Y1841" s="583"/>
      <c r="AD1841" s="585"/>
      <c r="AE1841" s="586"/>
      <c r="AF1841" s="587"/>
      <c r="AG1841" s="588"/>
      <c r="AH1841" s="588"/>
      <c r="AI1841" s="588"/>
      <c r="AJ1841" s="589"/>
      <c r="AK1841" s="590"/>
      <c r="AL1841" s="591"/>
      <c r="AM1841" s="592"/>
      <c r="AN1841" s="593"/>
      <c r="AO1841" s="594"/>
      <c r="AP1841" s="595"/>
      <c r="AQ1841" s="595"/>
      <c r="AR1841" s="596"/>
    </row>
    <row r="1842" spans="24:44" s="581" customFormat="1" ht="15" customHeight="1" x14ac:dyDescent="0.35">
      <c r="X1842" s="582"/>
      <c r="Y1842" s="583"/>
      <c r="AD1842" s="585"/>
      <c r="AE1842" s="586"/>
      <c r="AF1842" s="587"/>
      <c r="AG1842" s="588"/>
      <c r="AH1842" s="588"/>
      <c r="AI1842" s="588"/>
      <c r="AJ1842" s="589"/>
      <c r="AK1842" s="590"/>
      <c r="AL1842" s="591"/>
      <c r="AM1842" s="592"/>
      <c r="AN1842" s="593"/>
      <c r="AO1842" s="594"/>
      <c r="AP1842" s="595"/>
      <c r="AQ1842" s="595"/>
      <c r="AR1842" s="596"/>
    </row>
    <row r="1843" spans="24:44" s="581" customFormat="1" ht="15" customHeight="1" x14ac:dyDescent="0.35">
      <c r="X1843" s="582"/>
      <c r="Y1843" s="583"/>
      <c r="AD1843" s="585"/>
      <c r="AE1843" s="586"/>
      <c r="AF1843" s="587"/>
      <c r="AG1843" s="588"/>
      <c r="AH1843" s="588"/>
      <c r="AI1843" s="588"/>
      <c r="AJ1843" s="589"/>
      <c r="AK1843" s="590"/>
      <c r="AL1843" s="591"/>
      <c r="AM1843" s="592"/>
      <c r="AN1843" s="593"/>
      <c r="AO1843" s="594"/>
      <c r="AP1843" s="595"/>
      <c r="AQ1843" s="595"/>
      <c r="AR1843" s="596"/>
    </row>
    <row r="1844" spans="24:44" s="581" customFormat="1" ht="15" customHeight="1" x14ac:dyDescent="0.35">
      <c r="X1844" s="582"/>
      <c r="Y1844" s="583"/>
      <c r="AD1844" s="585"/>
      <c r="AE1844" s="586"/>
      <c r="AF1844" s="587"/>
      <c r="AG1844" s="588"/>
      <c r="AH1844" s="588"/>
      <c r="AI1844" s="588"/>
      <c r="AJ1844" s="589"/>
      <c r="AK1844" s="590"/>
      <c r="AL1844" s="591"/>
      <c r="AM1844" s="592"/>
      <c r="AN1844" s="593"/>
      <c r="AO1844" s="594"/>
      <c r="AP1844" s="595"/>
      <c r="AQ1844" s="595"/>
      <c r="AR1844" s="596"/>
    </row>
    <row r="1845" spans="24:44" s="581" customFormat="1" ht="15" customHeight="1" x14ac:dyDescent="0.35">
      <c r="X1845" s="582"/>
      <c r="Y1845" s="583"/>
      <c r="AD1845" s="585"/>
      <c r="AE1845" s="586"/>
      <c r="AF1845" s="587"/>
      <c r="AG1845" s="588"/>
      <c r="AH1845" s="588"/>
      <c r="AI1845" s="588"/>
      <c r="AJ1845" s="589"/>
      <c r="AK1845" s="590"/>
      <c r="AL1845" s="591"/>
      <c r="AM1845" s="592"/>
      <c r="AN1845" s="593"/>
      <c r="AO1845" s="594"/>
      <c r="AP1845" s="595"/>
      <c r="AQ1845" s="595"/>
      <c r="AR1845" s="596"/>
    </row>
    <row r="1846" spans="24:44" s="581" customFormat="1" ht="15" customHeight="1" x14ac:dyDescent="0.35">
      <c r="X1846" s="582"/>
      <c r="Y1846" s="583"/>
      <c r="AD1846" s="585"/>
      <c r="AE1846" s="586"/>
      <c r="AF1846" s="587"/>
      <c r="AG1846" s="588"/>
      <c r="AH1846" s="588"/>
      <c r="AI1846" s="588"/>
      <c r="AJ1846" s="589"/>
      <c r="AK1846" s="590"/>
      <c r="AL1846" s="591"/>
      <c r="AM1846" s="592"/>
      <c r="AN1846" s="593"/>
      <c r="AO1846" s="594"/>
      <c r="AP1846" s="595"/>
      <c r="AQ1846" s="595"/>
      <c r="AR1846" s="596"/>
    </row>
    <row r="1847" spans="24:44" s="581" customFormat="1" ht="15" customHeight="1" x14ac:dyDescent="0.35">
      <c r="X1847" s="582"/>
      <c r="Y1847" s="583"/>
      <c r="AD1847" s="585"/>
      <c r="AE1847" s="586"/>
      <c r="AF1847" s="587"/>
      <c r="AG1847" s="588"/>
      <c r="AH1847" s="588"/>
      <c r="AI1847" s="588"/>
      <c r="AJ1847" s="589"/>
      <c r="AK1847" s="590"/>
      <c r="AL1847" s="591"/>
      <c r="AM1847" s="592"/>
      <c r="AN1847" s="593"/>
      <c r="AO1847" s="594"/>
      <c r="AP1847" s="595"/>
      <c r="AQ1847" s="595"/>
      <c r="AR1847" s="596"/>
    </row>
    <row r="1848" spans="24:44" s="581" customFormat="1" ht="15" customHeight="1" x14ac:dyDescent="0.35">
      <c r="X1848" s="582"/>
      <c r="Y1848" s="583"/>
      <c r="AD1848" s="585"/>
      <c r="AE1848" s="586"/>
      <c r="AF1848" s="587"/>
      <c r="AG1848" s="588"/>
      <c r="AH1848" s="588"/>
      <c r="AI1848" s="588"/>
      <c r="AJ1848" s="589"/>
      <c r="AK1848" s="590"/>
      <c r="AL1848" s="591"/>
      <c r="AM1848" s="592"/>
      <c r="AN1848" s="593"/>
      <c r="AO1848" s="594"/>
      <c r="AP1848" s="595"/>
      <c r="AQ1848" s="595"/>
      <c r="AR1848" s="596"/>
    </row>
    <row r="1849" spans="24:44" s="581" customFormat="1" ht="15" customHeight="1" x14ac:dyDescent="0.35">
      <c r="X1849" s="582"/>
      <c r="Y1849" s="583"/>
      <c r="AD1849" s="585"/>
      <c r="AE1849" s="586"/>
      <c r="AF1849" s="587"/>
      <c r="AG1849" s="588"/>
      <c r="AH1849" s="588"/>
      <c r="AI1849" s="588"/>
      <c r="AJ1849" s="589"/>
      <c r="AK1849" s="590"/>
      <c r="AL1849" s="591"/>
      <c r="AM1849" s="592"/>
      <c r="AN1849" s="593"/>
      <c r="AO1849" s="594"/>
      <c r="AP1849" s="595"/>
      <c r="AQ1849" s="595"/>
      <c r="AR1849" s="596"/>
    </row>
    <row r="1850" spans="24:44" s="581" customFormat="1" ht="15" customHeight="1" x14ac:dyDescent="0.35">
      <c r="X1850" s="582"/>
      <c r="Y1850" s="583"/>
      <c r="AD1850" s="585"/>
      <c r="AE1850" s="586"/>
      <c r="AF1850" s="587"/>
      <c r="AG1850" s="588"/>
      <c r="AH1850" s="588"/>
      <c r="AI1850" s="588"/>
      <c r="AJ1850" s="589"/>
      <c r="AK1850" s="590"/>
      <c r="AL1850" s="591"/>
      <c r="AM1850" s="592"/>
      <c r="AN1850" s="593"/>
      <c r="AO1850" s="594"/>
      <c r="AP1850" s="595"/>
      <c r="AQ1850" s="595"/>
      <c r="AR1850" s="596"/>
    </row>
    <row r="1851" spans="24:44" s="581" customFormat="1" ht="15" customHeight="1" x14ac:dyDescent="0.35">
      <c r="X1851" s="582"/>
      <c r="Y1851" s="583"/>
      <c r="AD1851" s="585"/>
      <c r="AE1851" s="586"/>
      <c r="AF1851" s="587"/>
      <c r="AG1851" s="588"/>
      <c r="AH1851" s="588"/>
      <c r="AI1851" s="588"/>
      <c r="AJ1851" s="589"/>
      <c r="AK1851" s="590"/>
      <c r="AL1851" s="591"/>
      <c r="AM1851" s="592"/>
      <c r="AN1851" s="593"/>
      <c r="AO1851" s="594"/>
      <c r="AP1851" s="595"/>
      <c r="AQ1851" s="595"/>
      <c r="AR1851" s="596"/>
    </row>
    <row r="1852" spans="24:44" s="581" customFormat="1" ht="15" customHeight="1" x14ac:dyDescent="0.35">
      <c r="X1852" s="582"/>
      <c r="Y1852" s="583"/>
      <c r="AD1852" s="585"/>
      <c r="AE1852" s="586"/>
      <c r="AF1852" s="587"/>
      <c r="AG1852" s="588"/>
      <c r="AH1852" s="588"/>
      <c r="AI1852" s="588"/>
      <c r="AJ1852" s="589"/>
      <c r="AK1852" s="590"/>
      <c r="AL1852" s="591"/>
      <c r="AM1852" s="592"/>
      <c r="AN1852" s="593"/>
      <c r="AO1852" s="594"/>
      <c r="AP1852" s="595"/>
      <c r="AQ1852" s="595"/>
      <c r="AR1852" s="596"/>
    </row>
    <row r="1853" spans="24:44" s="581" customFormat="1" ht="15" customHeight="1" x14ac:dyDescent="0.35">
      <c r="X1853" s="582"/>
      <c r="Y1853" s="583"/>
      <c r="AD1853" s="585"/>
      <c r="AE1853" s="586"/>
      <c r="AF1853" s="587"/>
      <c r="AG1853" s="588"/>
      <c r="AH1853" s="588"/>
      <c r="AI1853" s="588"/>
      <c r="AJ1853" s="589"/>
      <c r="AK1853" s="590"/>
      <c r="AL1853" s="591"/>
      <c r="AM1853" s="592"/>
      <c r="AN1853" s="593"/>
      <c r="AO1853" s="594"/>
      <c r="AP1853" s="595"/>
      <c r="AQ1853" s="595"/>
      <c r="AR1853" s="596"/>
    </row>
    <row r="1854" spans="24:44" s="581" customFormat="1" ht="15" customHeight="1" x14ac:dyDescent="0.35">
      <c r="X1854" s="582"/>
      <c r="Y1854" s="583"/>
      <c r="AD1854" s="585"/>
      <c r="AE1854" s="586"/>
      <c r="AF1854" s="587"/>
      <c r="AG1854" s="588"/>
      <c r="AH1854" s="588"/>
      <c r="AI1854" s="588"/>
      <c r="AJ1854" s="589"/>
      <c r="AK1854" s="590"/>
      <c r="AL1854" s="591"/>
      <c r="AM1854" s="592"/>
      <c r="AN1854" s="593"/>
      <c r="AO1854" s="594"/>
      <c r="AP1854" s="595"/>
      <c r="AQ1854" s="595"/>
      <c r="AR1854" s="596"/>
    </row>
    <row r="1855" spans="24:44" s="581" customFormat="1" ht="15" customHeight="1" x14ac:dyDescent="0.35">
      <c r="X1855" s="582"/>
      <c r="Y1855" s="583"/>
      <c r="AD1855" s="585"/>
      <c r="AE1855" s="586"/>
      <c r="AF1855" s="587"/>
      <c r="AG1855" s="588"/>
      <c r="AH1855" s="588"/>
      <c r="AI1855" s="588"/>
      <c r="AJ1855" s="589"/>
      <c r="AK1855" s="590"/>
      <c r="AL1855" s="591"/>
      <c r="AM1855" s="592"/>
      <c r="AN1855" s="593"/>
      <c r="AO1855" s="594"/>
      <c r="AP1855" s="595"/>
      <c r="AQ1855" s="595"/>
      <c r="AR1855" s="596"/>
    </row>
    <row r="1856" spans="24:44" s="581" customFormat="1" ht="15" customHeight="1" x14ac:dyDescent="0.35">
      <c r="X1856" s="582"/>
      <c r="Y1856" s="583"/>
      <c r="AD1856" s="585"/>
      <c r="AE1856" s="586"/>
      <c r="AF1856" s="587"/>
      <c r="AG1856" s="588"/>
      <c r="AH1856" s="588"/>
      <c r="AI1856" s="588"/>
      <c r="AJ1856" s="589"/>
      <c r="AK1856" s="590"/>
      <c r="AL1856" s="591"/>
      <c r="AM1856" s="592"/>
      <c r="AN1856" s="593"/>
      <c r="AO1856" s="594"/>
      <c r="AP1856" s="595"/>
      <c r="AQ1856" s="595"/>
      <c r="AR1856" s="596"/>
    </row>
    <row r="1857" spans="24:44" s="581" customFormat="1" ht="15" customHeight="1" x14ac:dyDescent="0.35">
      <c r="X1857" s="582"/>
      <c r="Y1857" s="583"/>
      <c r="AD1857" s="585"/>
      <c r="AE1857" s="586"/>
      <c r="AF1857" s="587"/>
      <c r="AG1857" s="588"/>
      <c r="AH1857" s="588"/>
      <c r="AI1857" s="588"/>
      <c r="AJ1857" s="589"/>
      <c r="AK1857" s="590"/>
      <c r="AL1857" s="591"/>
      <c r="AM1857" s="592"/>
      <c r="AN1857" s="593"/>
      <c r="AO1857" s="594"/>
      <c r="AP1857" s="595"/>
      <c r="AQ1857" s="595"/>
      <c r="AR1857" s="596"/>
    </row>
    <row r="1858" spans="24:44" s="581" customFormat="1" ht="15" customHeight="1" x14ac:dyDescent="0.35">
      <c r="X1858" s="582"/>
      <c r="Y1858" s="583"/>
      <c r="AD1858" s="585"/>
      <c r="AE1858" s="586"/>
      <c r="AF1858" s="587"/>
      <c r="AG1858" s="588"/>
      <c r="AH1858" s="588"/>
      <c r="AI1858" s="588"/>
      <c r="AJ1858" s="589"/>
      <c r="AK1858" s="590"/>
      <c r="AL1858" s="591"/>
      <c r="AM1858" s="592"/>
      <c r="AN1858" s="593"/>
      <c r="AO1858" s="594"/>
      <c r="AP1858" s="595"/>
      <c r="AQ1858" s="595"/>
      <c r="AR1858" s="596"/>
    </row>
    <row r="1859" spans="24:44" s="581" customFormat="1" ht="15" customHeight="1" x14ac:dyDescent="0.35">
      <c r="X1859" s="582"/>
      <c r="Y1859" s="583"/>
      <c r="AD1859" s="585"/>
      <c r="AE1859" s="586"/>
      <c r="AF1859" s="587"/>
      <c r="AG1859" s="588"/>
      <c r="AH1859" s="588"/>
      <c r="AI1859" s="588"/>
      <c r="AJ1859" s="589"/>
      <c r="AK1859" s="590"/>
      <c r="AL1859" s="591"/>
      <c r="AM1859" s="592"/>
      <c r="AN1859" s="593"/>
      <c r="AO1859" s="594"/>
      <c r="AP1859" s="595"/>
      <c r="AQ1859" s="595"/>
      <c r="AR1859" s="596"/>
    </row>
    <row r="1860" spans="24:44" s="581" customFormat="1" ht="15" customHeight="1" x14ac:dyDescent="0.35">
      <c r="X1860" s="582"/>
      <c r="Y1860" s="583"/>
      <c r="AD1860" s="585"/>
      <c r="AE1860" s="586"/>
      <c r="AF1860" s="587"/>
      <c r="AG1860" s="588"/>
      <c r="AH1860" s="588"/>
      <c r="AI1860" s="588"/>
      <c r="AJ1860" s="589"/>
      <c r="AK1860" s="590"/>
      <c r="AL1860" s="591"/>
      <c r="AM1860" s="592"/>
      <c r="AN1860" s="593"/>
      <c r="AO1860" s="594"/>
      <c r="AP1860" s="595"/>
      <c r="AQ1860" s="595"/>
      <c r="AR1860" s="596"/>
    </row>
    <row r="1861" spans="24:44" s="581" customFormat="1" ht="15" customHeight="1" x14ac:dyDescent="0.35">
      <c r="X1861" s="582"/>
      <c r="Y1861" s="583"/>
      <c r="AD1861" s="585"/>
      <c r="AE1861" s="586"/>
      <c r="AF1861" s="587"/>
      <c r="AG1861" s="588"/>
      <c r="AH1861" s="588"/>
      <c r="AI1861" s="588"/>
      <c r="AJ1861" s="589"/>
      <c r="AK1861" s="590"/>
      <c r="AL1861" s="591"/>
      <c r="AM1861" s="592"/>
      <c r="AN1861" s="593"/>
      <c r="AO1861" s="594"/>
      <c r="AP1861" s="595"/>
      <c r="AQ1861" s="595"/>
      <c r="AR1861" s="596"/>
    </row>
    <row r="1862" spans="24:44" s="581" customFormat="1" ht="15" customHeight="1" x14ac:dyDescent="0.35">
      <c r="X1862" s="582"/>
      <c r="Y1862" s="583"/>
      <c r="AD1862" s="585"/>
      <c r="AE1862" s="586"/>
      <c r="AF1862" s="587"/>
      <c r="AG1862" s="588"/>
      <c r="AH1862" s="588"/>
      <c r="AI1862" s="588"/>
      <c r="AJ1862" s="589"/>
      <c r="AK1862" s="590"/>
      <c r="AL1862" s="591"/>
      <c r="AM1862" s="592"/>
      <c r="AN1862" s="593"/>
      <c r="AO1862" s="594"/>
      <c r="AP1862" s="595"/>
      <c r="AQ1862" s="595"/>
      <c r="AR1862" s="596"/>
    </row>
    <row r="1863" spans="24:44" s="581" customFormat="1" ht="15" customHeight="1" x14ac:dyDescent="0.35">
      <c r="X1863" s="582"/>
      <c r="Y1863" s="583"/>
      <c r="AD1863" s="585"/>
      <c r="AE1863" s="586"/>
      <c r="AF1863" s="587"/>
      <c r="AG1863" s="588"/>
      <c r="AH1863" s="588"/>
      <c r="AI1863" s="588"/>
      <c r="AJ1863" s="589"/>
      <c r="AK1863" s="590"/>
      <c r="AL1863" s="591"/>
      <c r="AM1863" s="592"/>
      <c r="AN1863" s="593"/>
      <c r="AO1863" s="594"/>
      <c r="AP1863" s="595"/>
      <c r="AQ1863" s="595"/>
      <c r="AR1863" s="596"/>
    </row>
    <row r="1864" spans="24:44" s="581" customFormat="1" ht="15" customHeight="1" x14ac:dyDescent="0.35">
      <c r="X1864" s="582"/>
      <c r="Y1864" s="583"/>
      <c r="AD1864" s="585"/>
      <c r="AE1864" s="586"/>
      <c r="AF1864" s="587"/>
      <c r="AG1864" s="588"/>
      <c r="AH1864" s="588"/>
      <c r="AI1864" s="588"/>
      <c r="AJ1864" s="589"/>
      <c r="AK1864" s="590"/>
      <c r="AL1864" s="591"/>
      <c r="AM1864" s="592"/>
      <c r="AN1864" s="593"/>
      <c r="AO1864" s="594"/>
      <c r="AP1864" s="595"/>
      <c r="AQ1864" s="595"/>
      <c r="AR1864" s="596"/>
    </row>
    <row r="1865" spans="24:44" s="581" customFormat="1" ht="15" customHeight="1" x14ac:dyDescent="0.35">
      <c r="X1865" s="582"/>
      <c r="Y1865" s="583"/>
      <c r="AD1865" s="585"/>
      <c r="AE1865" s="586"/>
      <c r="AF1865" s="587"/>
      <c r="AG1865" s="588"/>
      <c r="AH1865" s="588"/>
      <c r="AI1865" s="588"/>
      <c r="AJ1865" s="589"/>
      <c r="AK1865" s="590"/>
      <c r="AL1865" s="591"/>
      <c r="AM1865" s="592"/>
      <c r="AN1865" s="593"/>
      <c r="AO1865" s="594"/>
      <c r="AP1865" s="595"/>
      <c r="AQ1865" s="595"/>
      <c r="AR1865" s="596"/>
    </row>
    <row r="1866" spans="24:44" s="581" customFormat="1" ht="15" customHeight="1" x14ac:dyDescent="0.35">
      <c r="X1866" s="582"/>
      <c r="Y1866" s="583"/>
      <c r="AD1866" s="585"/>
      <c r="AE1866" s="586"/>
      <c r="AF1866" s="587"/>
      <c r="AG1866" s="588"/>
      <c r="AH1866" s="588"/>
      <c r="AI1866" s="588"/>
      <c r="AJ1866" s="589"/>
      <c r="AK1866" s="590"/>
      <c r="AL1866" s="591"/>
      <c r="AM1866" s="592"/>
      <c r="AN1866" s="593"/>
      <c r="AO1866" s="594"/>
      <c r="AP1866" s="595"/>
      <c r="AQ1866" s="595"/>
      <c r="AR1866" s="596"/>
    </row>
    <row r="1867" spans="24:44" s="581" customFormat="1" ht="15" customHeight="1" x14ac:dyDescent="0.35">
      <c r="X1867" s="582"/>
      <c r="Y1867" s="583"/>
      <c r="AD1867" s="585"/>
      <c r="AE1867" s="586"/>
      <c r="AF1867" s="587"/>
      <c r="AG1867" s="588"/>
      <c r="AH1867" s="588"/>
      <c r="AI1867" s="588"/>
      <c r="AJ1867" s="589"/>
      <c r="AK1867" s="590"/>
      <c r="AL1867" s="591"/>
      <c r="AM1867" s="592"/>
      <c r="AN1867" s="593"/>
      <c r="AO1867" s="594"/>
      <c r="AP1867" s="595"/>
      <c r="AQ1867" s="595"/>
      <c r="AR1867" s="596"/>
    </row>
    <row r="1868" spans="24:44" s="581" customFormat="1" ht="15" customHeight="1" x14ac:dyDescent="0.35">
      <c r="X1868" s="582"/>
      <c r="Y1868" s="583"/>
      <c r="AD1868" s="585"/>
      <c r="AE1868" s="586"/>
      <c r="AF1868" s="587"/>
      <c r="AG1868" s="588"/>
      <c r="AH1868" s="588"/>
      <c r="AI1868" s="588"/>
      <c r="AJ1868" s="589"/>
      <c r="AK1868" s="590"/>
      <c r="AL1868" s="591"/>
      <c r="AM1868" s="592"/>
      <c r="AN1868" s="593"/>
      <c r="AO1868" s="594"/>
      <c r="AP1868" s="595"/>
      <c r="AQ1868" s="595"/>
      <c r="AR1868" s="596"/>
    </row>
    <row r="1869" spans="24:44" s="581" customFormat="1" ht="15" customHeight="1" x14ac:dyDescent="0.35">
      <c r="X1869" s="582"/>
      <c r="Y1869" s="583"/>
      <c r="AD1869" s="585"/>
      <c r="AE1869" s="586"/>
      <c r="AF1869" s="587"/>
      <c r="AG1869" s="588"/>
      <c r="AH1869" s="588"/>
      <c r="AI1869" s="588"/>
      <c r="AJ1869" s="589"/>
      <c r="AK1869" s="590"/>
      <c r="AL1869" s="591"/>
      <c r="AM1869" s="592"/>
      <c r="AN1869" s="593"/>
      <c r="AO1869" s="594"/>
      <c r="AP1869" s="595"/>
      <c r="AQ1869" s="595"/>
      <c r="AR1869" s="596"/>
    </row>
    <row r="1870" spans="24:44" s="581" customFormat="1" ht="15" customHeight="1" x14ac:dyDescent="0.35">
      <c r="X1870" s="582"/>
      <c r="Y1870" s="583"/>
      <c r="AD1870" s="585"/>
      <c r="AE1870" s="586"/>
      <c r="AF1870" s="587"/>
      <c r="AG1870" s="588"/>
      <c r="AH1870" s="588"/>
      <c r="AI1870" s="588"/>
      <c r="AJ1870" s="589"/>
      <c r="AK1870" s="590"/>
      <c r="AL1870" s="591"/>
      <c r="AM1870" s="592"/>
      <c r="AN1870" s="593"/>
      <c r="AO1870" s="594"/>
      <c r="AP1870" s="595"/>
      <c r="AQ1870" s="595"/>
      <c r="AR1870" s="596"/>
    </row>
    <row r="1871" spans="24:44" s="581" customFormat="1" ht="15" customHeight="1" x14ac:dyDescent="0.35">
      <c r="X1871" s="582"/>
      <c r="Y1871" s="583"/>
      <c r="AD1871" s="585"/>
      <c r="AE1871" s="586"/>
      <c r="AF1871" s="587"/>
      <c r="AG1871" s="588"/>
      <c r="AH1871" s="588"/>
      <c r="AI1871" s="588"/>
      <c r="AJ1871" s="589"/>
      <c r="AK1871" s="590"/>
      <c r="AL1871" s="591"/>
      <c r="AM1871" s="592"/>
      <c r="AN1871" s="593"/>
      <c r="AO1871" s="594"/>
      <c r="AP1871" s="595"/>
      <c r="AQ1871" s="595"/>
      <c r="AR1871" s="596"/>
    </row>
    <row r="1872" spans="24:44" s="581" customFormat="1" ht="15" customHeight="1" x14ac:dyDescent="0.35">
      <c r="X1872" s="582"/>
      <c r="Y1872" s="583"/>
      <c r="AD1872" s="585"/>
      <c r="AE1872" s="586"/>
      <c r="AF1872" s="587"/>
      <c r="AG1872" s="588"/>
      <c r="AH1872" s="588"/>
      <c r="AI1872" s="588"/>
      <c r="AJ1872" s="589"/>
      <c r="AK1872" s="590"/>
      <c r="AL1872" s="591"/>
      <c r="AM1872" s="592"/>
      <c r="AN1872" s="593"/>
      <c r="AO1872" s="594"/>
      <c r="AP1872" s="595"/>
      <c r="AQ1872" s="595"/>
      <c r="AR1872" s="596"/>
    </row>
    <row r="1873" spans="24:44" s="581" customFormat="1" ht="15" customHeight="1" x14ac:dyDescent="0.35">
      <c r="X1873" s="582"/>
      <c r="Y1873" s="583"/>
      <c r="AD1873" s="585"/>
      <c r="AE1873" s="586"/>
      <c r="AF1873" s="587"/>
      <c r="AG1873" s="588"/>
      <c r="AH1873" s="588"/>
      <c r="AI1873" s="588"/>
      <c r="AJ1873" s="589"/>
      <c r="AK1873" s="590"/>
      <c r="AL1873" s="591"/>
      <c r="AM1873" s="592"/>
      <c r="AN1873" s="593"/>
      <c r="AO1873" s="594"/>
      <c r="AP1873" s="595"/>
      <c r="AQ1873" s="595"/>
      <c r="AR1873" s="596"/>
    </row>
    <row r="1874" spans="24:44" s="581" customFormat="1" ht="15" customHeight="1" x14ac:dyDescent="0.35">
      <c r="X1874" s="582"/>
      <c r="Y1874" s="583"/>
      <c r="AD1874" s="585"/>
      <c r="AE1874" s="586"/>
      <c r="AF1874" s="587"/>
      <c r="AG1874" s="588"/>
      <c r="AH1874" s="588"/>
      <c r="AI1874" s="588"/>
      <c r="AJ1874" s="589"/>
      <c r="AK1874" s="590"/>
      <c r="AL1874" s="591"/>
      <c r="AM1874" s="592"/>
      <c r="AN1874" s="593"/>
      <c r="AO1874" s="594"/>
      <c r="AP1874" s="595"/>
      <c r="AQ1874" s="595"/>
      <c r="AR1874" s="596"/>
    </row>
    <row r="1875" spans="24:44" s="581" customFormat="1" ht="15" customHeight="1" x14ac:dyDescent="0.35">
      <c r="X1875" s="582"/>
      <c r="Y1875" s="583"/>
      <c r="AD1875" s="585"/>
      <c r="AE1875" s="586"/>
      <c r="AF1875" s="587"/>
      <c r="AG1875" s="588"/>
      <c r="AH1875" s="588"/>
      <c r="AI1875" s="588"/>
      <c r="AJ1875" s="589"/>
      <c r="AK1875" s="590"/>
      <c r="AL1875" s="591"/>
      <c r="AM1875" s="592"/>
      <c r="AN1875" s="593"/>
      <c r="AO1875" s="594"/>
      <c r="AP1875" s="595"/>
      <c r="AQ1875" s="595"/>
      <c r="AR1875" s="596"/>
    </row>
    <row r="1876" spans="24:44" s="581" customFormat="1" ht="15" customHeight="1" x14ac:dyDescent="0.35">
      <c r="X1876" s="582"/>
      <c r="Y1876" s="583"/>
      <c r="AD1876" s="585"/>
      <c r="AE1876" s="586"/>
      <c r="AF1876" s="587"/>
      <c r="AG1876" s="588"/>
      <c r="AH1876" s="588"/>
      <c r="AI1876" s="588"/>
      <c r="AJ1876" s="589"/>
      <c r="AK1876" s="590"/>
      <c r="AL1876" s="591"/>
      <c r="AM1876" s="592"/>
      <c r="AN1876" s="593"/>
      <c r="AO1876" s="594"/>
      <c r="AP1876" s="595"/>
      <c r="AQ1876" s="595"/>
      <c r="AR1876" s="596"/>
    </row>
    <row r="1877" spans="24:44" s="581" customFormat="1" ht="15" customHeight="1" x14ac:dyDescent="0.35">
      <c r="X1877" s="582"/>
      <c r="Y1877" s="583"/>
      <c r="AD1877" s="585"/>
      <c r="AE1877" s="586"/>
      <c r="AF1877" s="587"/>
      <c r="AG1877" s="588"/>
      <c r="AH1877" s="588"/>
      <c r="AI1877" s="588"/>
      <c r="AJ1877" s="589"/>
      <c r="AK1877" s="590"/>
      <c r="AL1877" s="591"/>
      <c r="AM1877" s="592"/>
      <c r="AN1877" s="593"/>
      <c r="AO1877" s="594"/>
      <c r="AP1877" s="595"/>
      <c r="AQ1877" s="595"/>
      <c r="AR1877" s="596"/>
    </row>
    <row r="1878" spans="24:44" s="581" customFormat="1" ht="15" customHeight="1" x14ac:dyDescent="0.35">
      <c r="X1878" s="582"/>
      <c r="Y1878" s="583"/>
      <c r="AD1878" s="585"/>
      <c r="AE1878" s="586"/>
      <c r="AF1878" s="587"/>
      <c r="AG1878" s="588"/>
      <c r="AH1878" s="588"/>
      <c r="AI1878" s="588"/>
      <c r="AJ1878" s="589"/>
      <c r="AK1878" s="590"/>
      <c r="AL1878" s="591"/>
      <c r="AM1878" s="592"/>
      <c r="AN1878" s="593"/>
      <c r="AO1878" s="594"/>
      <c r="AP1878" s="595"/>
      <c r="AQ1878" s="595"/>
      <c r="AR1878" s="596"/>
    </row>
    <row r="1879" spans="24:44" s="581" customFormat="1" ht="15" customHeight="1" x14ac:dyDescent="0.35">
      <c r="X1879" s="582"/>
      <c r="Y1879" s="583"/>
      <c r="AD1879" s="585"/>
      <c r="AE1879" s="586"/>
      <c r="AF1879" s="587"/>
      <c r="AG1879" s="588"/>
      <c r="AH1879" s="588"/>
      <c r="AI1879" s="588"/>
      <c r="AJ1879" s="589"/>
      <c r="AK1879" s="590"/>
      <c r="AL1879" s="591"/>
      <c r="AM1879" s="592"/>
      <c r="AN1879" s="593"/>
      <c r="AO1879" s="594"/>
      <c r="AP1879" s="595"/>
      <c r="AQ1879" s="595"/>
      <c r="AR1879" s="596"/>
    </row>
    <row r="1880" spans="24:44" s="581" customFormat="1" ht="15" customHeight="1" x14ac:dyDescent="0.35">
      <c r="X1880" s="582"/>
      <c r="Y1880" s="583"/>
      <c r="AD1880" s="585"/>
      <c r="AE1880" s="586"/>
      <c r="AF1880" s="587"/>
      <c r="AG1880" s="588"/>
      <c r="AH1880" s="588"/>
      <c r="AI1880" s="588"/>
      <c r="AJ1880" s="589"/>
      <c r="AK1880" s="590"/>
      <c r="AL1880" s="591"/>
      <c r="AM1880" s="592"/>
      <c r="AN1880" s="593"/>
      <c r="AO1880" s="594"/>
      <c r="AP1880" s="595"/>
      <c r="AQ1880" s="595"/>
      <c r="AR1880" s="596"/>
    </row>
    <row r="1881" spans="24:44" s="581" customFormat="1" ht="15" customHeight="1" x14ac:dyDescent="0.35">
      <c r="X1881" s="582"/>
      <c r="Y1881" s="583"/>
      <c r="AD1881" s="585"/>
      <c r="AE1881" s="586"/>
      <c r="AF1881" s="587"/>
      <c r="AG1881" s="588"/>
      <c r="AH1881" s="588"/>
      <c r="AI1881" s="588"/>
      <c r="AJ1881" s="589"/>
      <c r="AK1881" s="590"/>
      <c r="AL1881" s="591"/>
      <c r="AM1881" s="592"/>
      <c r="AN1881" s="593"/>
      <c r="AO1881" s="594"/>
      <c r="AP1881" s="595"/>
      <c r="AQ1881" s="595"/>
      <c r="AR1881" s="596"/>
    </row>
    <row r="1882" spans="24:44" s="581" customFormat="1" ht="15" customHeight="1" x14ac:dyDescent="0.35">
      <c r="X1882" s="582"/>
      <c r="Y1882" s="583"/>
      <c r="AD1882" s="585"/>
      <c r="AE1882" s="586"/>
      <c r="AF1882" s="587"/>
      <c r="AG1882" s="588"/>
      <c r="AH1882" s="588"/>
      <c r="AI1882" s="588"/>
      <c r="AJ1882" s="589"/>
      <c r="AK1882" s="590"/>
      <c r="AL1882" s="591"/>
      <c r="AM1882" s="592"/>
      <c r="AN1882" s="593"/>
      <c r="AO1882" s="594"/>
      <c r="AP1882" s="595"/>
      <c r="AQ1882" s="595"/>
      <c r="AR1882" s="596"/>
    </row>
    <row r="1883" spans="24:44" s="581" customFormat="1" ht="15" customHeight="1" x14ac:dyDescent="0.35">
      <c r="X1883" s="582"/>
      <c r="Y1883" s="583"/>
      <c r="AD1883" s="585"/>
      <c r="AE1883" s="586"/>
      <c r="AF1883" s="587"/>
      <c r="AG1883" s="588"/>
      <c r="AH1883" s="588"/>
      <c r="AI1883" s="588"/>
      <c r="AJ1883" s="589"/>
      <c r="AK1883" s="590"/>
      <c r="AL1883" s="591"/>
      <c r="AM1883" s="592"/>
      <c r="AN1883" s="593"/>
      <c r="AO1883" s="594"/>
      <c r="AP1883" s="595"/>
      <c r="AQ1883" s="595"/>
      <c r="AR1883" s="596"/>
    </row>
    <row r="1884" spans="24:44" s="581" customFormat="1" ht="15" customHeight="1" x14ac:dyDescent="0.35">
      <c r="X1884" s="582"/>
      <c r="Y1884" s="583"/>
      <c r="AD1884" s="585"/>
      <c r="AE1884" s="586"/>
      <c r="AF1884" s="587"/>
      <c r="AG1884" s="588"/>
      <c r="AH1884" s="588"/>
      <c r="AI1884" s="588"/>
      <c r="AJ1884" s="589"/>
      <c r="AK1884" s="590"/>
      <c r="AL1884" s="591"/>
      <c r="AM1884" s="592"/>
      <c r="AN1884" s="593"/>
      <c r="AO1884" s="594"/>
      <c r="AP1884" s="595"/>
      <c r="AQ1884" s="595"/>
      <c r="AR1884" s="596"/>
    </row>
    <row r="1885" spans="24:44" s="581" customFormat="1" ht="15" customHeight="1" x14ac:dyDescent="0.35">
      <c r="X1885" s="582"/>
      <c r="Y1885" s="583"/>
      <c r="AD1885" s="585"/>
      <c r="AE1885" s="586"/>
      <c r="AF1885" s="587"/>
      <c r="AG1885" s="588"/>
      <c r="AH1885" s="588"/>
      <c r="AI1885" s="588"/>
      <c r="AJ1885" s="589"/>
      <c r="AK1885" s="590"/>
      <c r="AL1885" s="591"/>
      <c r="AM1885" s="592"/>
      <c r="AN1885" s="593"/>
      <c r="AO1885" s="594"/>
      <c r="AP1885" s="595"/>
      <c r="AQ1885" s="595"/>
      <c r="AR1885" s="596"/>
    </row>
    <row r="1886" spans="24:44" s="581" customFormat="1" ht="15" customHeight="1" x14ac:dyDescent="0.35">
      <c r="X1886" s="582"/>
      <c r="Y1886" s="583"/>
      <c r="AD1886" s="585"/>
      <c r="AE1886" s="586"/>
      <c r="AF1886" s="587"/>
      <c r="AG1886" s="588"/>
      <c r="AH1886" s="588"/>
      <c r="AI1886" s="588"/>
      <c r="AJ1886" s="589"/>
      <c r="AK1886" s="590"/>
      <c r="AL1886" s="591"/>
      <c r="AM1886" s="592"/>
      <c r="AN1886" s="593"/>
      <c r="AO1886" s="594"/>
      <c r="AP1886" s="595"/>
      <c r="AQ1886" s="595"/>
      <c r="AR1886" s="596"/>
    </row>
    <row r="1887" spans="24:44" s="581" customFormat="1" ht="15" customHeight="1" x14ac:dyDescent="0.35">
      <c r="X1887" s="582"/>
      <c r="Y1887" s="583"/>
      <c r="AD1887" s="585"/>
      <c r="AE1887" s="586"/>
      <c r="AF1887" s="587"/>
      <c r="AG1887" s="588"/>
      <c r="AH1887" s="588"/>
      <c r="AI1887" s="588"/>
      <c r="AJ1887" s="589"/>
      <c r="AK1887" s="590"/>
      <c r="AL1887" s="591"/>
      <c r="AM1887" s="592"/>
      <c r="AN1887" s="593"/>
      <c r="AO1887" s="594"/>
      <c r="AP1887" s="595"/>
      <c r="AQ1887" s="595"/>
      <c r="AR1887" s="596"/>
    </row>
    <row r="1888" spans="24:44" s="581" customFormat="1" ht="15" customHeight="1" x14ac:dyDescent="0.35">
      <c r="X1888" s="582"/>
      <c r="Y1888" s="583"/>
      <c r="AD1888" s="585"/>
      <c r="AE1888" s="586"/>
      <c r="AF1888" s="587"/>
      <c r="AG1888" s="588"/>
      <c r="AH1888" s="588"/>
      <c r="AI1888" s="588"/>
      <c r="AJ1888" s="589"/>
      <c r="AK1888" s="590"/>
      <c r="AL1888" s="591"/>
      <c r="AM1888" s="592"/>
      <c r="AN1888" s="593"/>
      <c r="AO1888" s="594"/>
      <c r="AP1888" s="595"/>
      <c r="AQ1888" s="595"/>
      <c r="AR1888" s="596"/>
    </row>
    <row r="1889" spans="24:44" s="581" customFormat="1" ht="15" customHeight="1" x14ac:dyDescent="0.35">
      <c r="X1889" s="582"/>
      <c r="Y1889" s="583"/>
      <c r="AD1889" s="585"/>
      <c r="AE1889" s="586"/>
      <c r="AF1889" s="587"/>
      <c r="AG1889" s="588"/>
      <c r="AH1889" s="588"/>
      <c r="AI1889" s="588"/>
      <c r="AJ1889" s="589"/>
      <c r="AK1889" s="590"/>
      <c r="AL1889" s="591"/>
      <c r="AM1889" s="592"/>
      <c r="AN1889" s="593"/>
      <c r="AO1889" s="594"/>
      <c r="AP1889" s="595"/>
      <c r="AQ1889" s="595"/>
      <c r="AR1889" s="596"/>
    </row>
    <row r="1890" spans="24:44" s="581" customFormat="1" ht="15" customHeight="1" x14ac:dyDescent="0.35">
      <c r="X1890" s="582"/>
      <c r="Y1890" s="583"/>
      <c r="AD1890" s="585"/>
      <c r="AE1890" s="586"/>
      <c r="AF1890" s="587"/>
      <c r="AG1890" s="588"/>
      <c r="AH1890" s="588"/>
      <c r="AI1890" s="588"/>
      <c r="AJ1890" s="589"/>
      <c r="AK1890" s="590"/>
      <c r="AL1890" s="591"/>
      <c r="AM1890" s="592"/>
      <c r="AN1890" s="593"/>
      <c r="AO1890" s="594"/>
      <c r="AP1890" s="595"/>
      <c r="AQ1890" s="595"/>
      <c r="AR1890" s="596"/>
    </row>
    <row r="1891" spans="24:44" s="581" customFormat="1" ht="15" customHeight="1" x14ac:dyDescent="0.35">
      <c r="X1891" s="582"/>
      <c r="Y1891" s="583"/>
      <c r="AD1891" s="585"/>
      <c r="AE1891" s="586"/>
      <c r="AF1891" s="587"/>
      <c r="AG1891" s="588"/>
      <c r="AH1891" s="588"/>
      <c r="AI1891" s="588"/>
      <c r="AJ1891" s="589"/>
      <c r="AK1891" s="590"/>
      <c r="AL1891" s="591"/>
      <c r="AM1891" s="592"/>
      <c r="AN1891" s="593"/>
      <c r="AO1891" s="594"/>
      <c r="AP1891" s="595"/>
      <c r="AQ1891" s="595"/>
      <c r="AR1891" s="596"/>
    </row>
    <row r="1892" spans="24:44" s="581" customFormat="1" ht="15" customHeight="1" x14ac:dyDescent="0.35">
      <c r="X1892" s="582"/>
      <c r="Y1892" s="583"/>
      <c r="AD1892" s="585"/>
      <c r="AE1892" s="586"/>
      <c r="AF1892" s="587"/>
      <c r="AG1892" s="588"/>
      <c r="AH1892" s="588"/>
      <c r="AI1892" s="588"/>
      <c r="AJ1892" s="589"/>
      <c r="AK1892" s="590"/>
      <c r="AL1892" s="591"/>
      <c r="AM1892" s="592"/>
      <c r="AN1892" s="593"/>
      <c r="AO1892" s="594"/>
      <c r="AP1892" s="595"/>
      <c r="AQ1892" s="595"/>
      <c r="AR1892" s="596"/>
    </row>
    <row r="1893" spans="24:44" s="581" customFormat="1" ht="15" customHeight="1" x14ac:dyDescent="0.35">
      <c r="X1893" s="582"/>
      <c r="Y1893" s="583"/>
      <c r="AD1893" s="585"/>
      <c r="AE1893" s="586"/>
      <c r="AF1893" s="587"/>
      <c r="AG1893" s="588"/>
      <c r="AH1893" s="588"/>
      <c r="AI1893" s="588"/>
      <c r="AJ1893" s="589"/>
      <c r="AK1893" s="590"/>
      <c r="AL1893" s="591"/>
      <c r="AM1893" s="592"/>
      <c r="AN1893" s="593"/>
      <c r="AO1893" s="594"/>
      <c r="AP1893" s="595"/>
      <c r="AQ1893" s="595"/>
      <c r="AR1893" s="596"/>
    </row>
    <row r="1894" spans="24:44" s="581" customFormat="1" ht="15" customHeight="1" x14ac:dyDescent="0.35">
      <c r="X1894" s="582"/>
      <c r="Y1894" s="583"/>
      <c r="AD1894" s="585"/>
      <c r="AE1894" s="586"/>
      <c r="AF1894" s="587"/>
      <c r="AG1894" s="588"/>
      <c r="AH1894" s="588"/>
      <c r="AI1894" s="588"/>
      <c r="AJ1894" s="589"/>
      <c r="AK1894" s="590"/>
      <c r="AL1894" s="591"/>
      <c r="AM1894" s="592"/>
      <c r="AN1894" s="593"/>
      <c r="AO1894" s="594"/>
      <c r="AP1894" s="595"/>
      <c r="AQ1894" s="595"/>
      <c r="AR1894" s="596"/>
    </row>
    <row r="1895" spans="24:44" s="581" customFormat="1" ht="15" customHeight="1" x14ac:dyDescent="0.35">
      <c r="X1895" s="582"/>
      <c r="Y1895" s="583"/>
      <c r="AD1895" s="585"/>
      <c r="AE1895" s="586"/>
      <c r="AF1895" s="587"/>
      <c r="AG1895" s="588"/>
      <c r="AH1895" s="588"/>
      <c r="AI1895" s="588"/>
      <c r="AJ1895" s="589"/>
      <c r="AK1895" s="590"/>
      <c r="AL1895" s="591"/>
      <c r="AM1895" s="592"/>
      <c r="AN1895" s="593"/>
      <c r="AO1895" s="594"/>
      <c r="AP1895" s="595"/>
      <c r="AQ1895" s="595"/>
      <c r="AR1895" s="596"/>
    </row>
    <row r="1896" spans="24:44" s="581" customFormat="1" ht="15" customHeight="1" x14ac:dyDescent="0.35">
      <c r="X1896" s="582"/>
      <c r="Y1896" s="583"/>
      <c r="AD1896" s="585"/>
      <c r="AE1896" s="586"/>
      <c r="AF1896" s="587"/>
      <c r="AG1896" s="588"/>
      <c r="AH1896" s="588"/>
      <c r="AI1896" s="588"/>
      <c r="AJ1896" s="589"/>
      <c r="AK1896" s="590"/>
      <c r="AL1896" s="591"/>
      <c r="AM1896" s="592"/>
      <c r="AN1896" s="593"/>
      <c r="AO1896" s="594"/>
      <c r="AP1896" s="595"/>
      <c r="AQ1896" s="595"/>
      <c r="AR1896" s="596"/>
    </row>
    <row r="1897" spans="24:44" s="581" customFormat="1" ht="15" customHeight="1" x14ac:dyDescent="0.35">
      <c r="X1897" s="582"/>
      <c r="Y1897" s="583"/>
      <c r="AD1897" s="585"/>
      <c r="AE1897" s="586"/>
      <c r="AF1897" s="587"/>
      <c r="AG1897" s="588"/>
      <c r="AH1897" s="588"/>
      <c r="AI1897" s="588"/>
      <c r="AJ1897" s="589"/>
      <c r="AK1897" s="590"/>
      <c r="AL1897" s="591"/>
      <c r="AM1897" s="592"/>
      <c r="AN1897" s="593"/>
      <c r="AO1897" s="594"/>
      <c r="AP1897" s="595"/>
      <c r="AQ1897" s="595"/>
      <c r="AR1897" s="596"/>
    </row>
    <row r="1898" spans="24:44" s="581" customFormat="1" ht="15" customHeight="1" x14ac:dyDescent="0.35">
      <c r="X1898" s="582"/>
      <c r="Y1898" s="583"/>
      <c r="AD1898" s="585"/>
      <c r="AE1898" s="586"/>
      <c r="AF1898" s="587"/>
      <c r="AG1898" s="588"/>
      <c r="AH1898" s="588"/>
      <c r="AI1898" s="588"/>
      <c r="AJ1898" s="589"/>
      <c r="AK1898" s="590"/>
      <c r="AL1898" s="591"/>
      <c r="AM1898" s="592"/>
      <c r="AN1898" s="593"/>
      <c r="AO1898" s="594"/>
      <c r="AP1898" s="595"/>
      <c r="AQ1898" s="595"/>
      <c r="AR1898" s="596"/>
    </row>
    <row r="1899" spans="24:44" s="581" customFormat="1" ht="15" customHeight="1" x14ac:dyDescent="0.35">
      <c r="X1899" s="582"/>
      <c r="Y1899" s="583"/>
      <c r="AD1899" s="585"/>
      <c r="AE1899" s="586"/>
      <c r="AF1899" s="587"/>
      <c r="AG1899" s="588"/>
      <c r="AH1899" s="588"/>
      <c r="AI1899" s="588"/>
      <c r="AJ1899" s="589"/>
      <c r="AK1899" s="590"/>
      <c r="AL1899" s="591"/>
      <c r="AM1899" s="592"/>
      <c r="AN1899" s="593"/>
      <c r="AO1899" s="594"/>
      <c r="AP1899" s="595"/>
      <c r="AQ1899" s="595"/>
      <c r="AR1899" s="596"/>
    </row>
    <row r="1900" spans="24:44" s="581" customFormat="1" ht="15" customHeight="1" x14ac:dyDescent="0.35">
      <c r="X1900" s="582"/>
      <c r="Y1900" s="583"/>
      <c r="AD1900" s="585"/>
      <c r="AE1900" s="586"/>
      <c r="AF1900" s="587"/>
      <c r="AG1900" s="588"/>
      <c r="AH1900" s="588"/>
      <c r="AI1900" s="588"/>
      <c r="AJ1900" s="589"/>
      <c r="AK1900" s="590"/>
      <c r="AL1900" s="591"/>
      <c r="AM1900" s="592"/>
      <c r="AN1900" s="593"/>
      <c r="AO1900" s="594"/>
      <c r="AP1900" s="595"/>
      <c r="AQ1900" s="595"/>
      <c r="AR1900" s="596"/>
    </row>
    <row r="1901" spans="24:44" s="581" customFormat="1" ht="15" customHeight="1" x14ac:dyDescent="0.35">
      <c r="X1901" s="582"/>
      <c r="Y1901" s="583"/>
      <c r="AD1901" s="585"/>
      <c r="AE1901" s="586"/>
      <c r="AF1901" s="587"/>
      <c r="AG1901" s="588"/>
      <c r="AH1901" s="588"/>
      <c r="AI1901" s="588"/>
      <c r="AJ1901" s="589"/>
      <c r="AK1901" s="590"/>
      <c r="AL1901" s="591"/>
      <c r="AM1901" s="592"/>
      <c r="AN1901" s="593"/>
      <c r="AO1901" s="594"/>
      <c r="AP1901" s="595"/>
      <c r="AQ1901" s="595"/>
      <c r="AR1901" s="596"/>
    </row>
    <row r="1902" spans="24:44" s="581" customFormat="1" ht="15" customHeight="1" x14ac:dyDescent="0.35">
      <c r="X1902" s="582"/>
      <c r="Y1902" s="583"/>
      <c r="AD1902" s="585"/>
      <c r="AE1902" s="586"/>
      <c r="AF1902" s="587"/>
      <c r="AG1902" s="588"/>
      <c r="AH1902" s="588"/>
      <c r="AI1902" s="588"/>
      <c r="AJ1902" s="589"/>
      <c r="AK1902" s="590"/>
      <c r="AL1902" s="591"/>
      <c r="AM1902" s="592"/>
      <c r="AN1902" s="593"/>
      <c r="AO1902" s="594"/>
      <c r="AP1902" s="595"/>
      <c r="AQ1902" s="595"/>
      <c r="AR1902" s="596"/>
    </row>
    <row r="1903" spans="24:44" s="581" customFormat="1" ht="15" customHeight="1" x14ac:dyDescent="0.35">
      <c r="X1903" s="582"/>
      <c r="Y1903" s="583"/>
      <c r="AD1903" s="585"/>
      <c r="AE1903" s="586"/>
      <c r="AF1903" s="587"/>
      <c r="AG1903" s="588"/>
      <c r="AH1903" s="588"/>
      <c r="AI1903" s="588"/>
      <c r="AJ1903" s="589"/>
      <c r="AK1903" s="590"/>
      <c r="AL1903" s="591"/>
      <c r="AM1903" s="592"/>
      <c r="AN1903" s="593"/>
      <c r="AO1903" s="594"/>
      <c r="AP1903" s="595"/>
      <c r="AQ1903" s="595"/>
      <c r="AR1903" s="596"/>
    </row>
    <row r="1904" spans="24:44" s="581" customFormat="1" ht="15" customHeight="1" x14ac:dyDescent="0.35">
      <c r="X1904" s="582"/>
      <c r="Y1904" s="583"/>
      <c r="AD1904" s="585"/>
      <c r="AE1904" s="586"/>
      <c r="AF1904" s="587"/>
      <c r="AG1904" s="588"/>
      <c r="AH1904" s="588"/>
      <c r="AI1904" s="588"/>
      <c r="AJ1904" s="589"/>
      <c r="AK1904" s="590"/>
      <c r="AL1904" s="591"/>
      <c r="AM1904" s="592"/>
      <c r="AN1904" s="593"/>
      <c r="AO1904" s="594"/>
      <c r="AP1904" s="595"/>
      <c r="AQ1904" s="595"/>
      <c r="AR1904" s="596"/>
    </row>
    <row r="1905" spans="24:44" s="581" customFormat="1" ht="15" customHeight="1" x14ac:dyDescent="0.35">
      <c r="X1905" s="582"/>
      <c r="Y1905" s="583"/>
      <c r="AD1905" s="585"/>
      <c r="AE1905" s="586"/>
      <c r="AF1905" s="587"/>
      <c r="AG1905" s="588"/>
      <c r="AH1905" s="588"/>
      <c r="AI1905" s="588"/>
      <c r="AJ1905" s="589"/>
      <c r="AK1905" s="590"/>
      <c r="AL1905" s="591"/>
      <c r="AM1905" s="592"/>
      <c r="AN1905" s="593"/>
      <c r="AO1905" s="594"/>
      <c r="AP1905" s="595"/>
      <c r="AQ1905" s="595"/>
      <c r="AR1905" s="596"/>
    </row>
    <row r="1906" spans="24:44" s="581" customFormat="1" ht="15" customHeight="1" x14ac:dyDescent="0.35">
      <c r="X1906" s="582"/>
      <c r="Y1906" s="583"/>
      <c r="AD1906" s="585"/>
      <c r="AE1906" s="586"/>
      <c r="AF1906" s="587"/>
      <c r="AG1906" s="588"/>
      <c r="AH1906" s="588"/>
      <c r="AI1906" s="588"/>
      <c r="AJ1906" s="589"/>
      <c r="AK1906" s="590"/>
      <c r="AL1906" s="591"/>
      <c r="AM1906" s="592"/>
      <c r="AN1906" s="593"/>
      <c r="AO1906" s="594"/>
      <c r="AP1906" s="595"/>
      <c r="AQ1906" s="595"/>
      <c r="AR1906" s="596"/>
    </row>
    <row r="1907" spans="24:44" s="581" customFormat="1" ht="15" customHeight="1" x14ac:dyDescent="0.35">
      <c r="X1907" s="582"/>
      <c r="Y1907" s="583"/>
      <c r="AD1907" s="585"/>
      <c r="AE1907" s="586"/>
      <c r="AF1907" s="587"/>
      <c r="AG1907" s="588"/>
      <c r="AH1907" s="588"/>
      <c r="AI1907" s="588"/>
      <c r="AJ1907" s="589"/>
      <c r="AK1907" s="590"/>
      <c r="AL1907" s="591"/>
      <c r="AM1907" s="592"/>
      <c r="AN1907" s="593"/>
      <c r="AO1907" s="594"/>
      <c r="AP1907" s="595"/>
      <c r="AQ1907" s="595"/>
      <c r="AR1907" s="596"/>
    </row>
    <row r="1908" spans="24:44" s="581" customFormat="1" ht="15" customHeight="1" x14ac:dyDescent="0.35">
      <c r="X1908" s="582"/>
      <c r="Y1908" s="583"/>
      <c r="AD1908" s="585"/>
      <c r="AE1908" s="586"/>
      <c r="AF1908" s="587"/>
      <c r="AG1908" s="588"/>
      <c r="AH1908" s="588"/>
      <c r="AI1908" s="588"/>
      <c r="AJ1908" s="589"/>
      <c r="AK1908" s="590"/>
      <c r="AL1908" s="591"/>
      <c r="AM1908" s="592"/>
      <c r="AN1908" s="593"/>
      <c r="AO1908" s="594"/>
      <c r="AP1908" s="595"/>
      <c r="AQ1908" s="595"/>
      <c r="AR1908" s="596"/>
    </row>
    <row r="1909" spans="24:44" s="581" customFormat="1" ht="15" customHeight="1" x14ac:dyDescent="0.35">
      <c r="X1909" s="582"/>
      <c r="Y1909" s="583"/>
      <c r="AD1909" s="585"/>
      <c r="AE1909" s="586"/>
      <c r="AF1909" s="587"/>
      <c r="AG1909" s="588"/>
      <c r="AH1909" s="588"/>
      <c r="AI1909" s="588"/>
      <c r="AJ1909" s="589"/>
      <c r="AK1909" s="590"/>
      <c r="AL1909" s="591"/>
      <c r="AM1909" s="592"/>
      <c r="AN1909" s="593"/>
      <c r="AO1909" s="594"/>
      <c r="AP1909" s="595"/>
      <c r="AQ1909" s="595"/>
      <c r="AR1909" s="596"/>
    </row>
    <row r="1910" spans="24:44" s="581" customFormat="1" ht="15" customHeight="1" x14ac:dyDescent="0.35">
      <c r="X1910" s="582"/>
      <c r="Y1910" s="583"/>
      <c r="AD1910" s="585"/>
      <c r="AE1910" s="586"/>
      <c r="AF1910" s="587"/>
      <c r="AG1910" s="588"/>
      <c r="AH1910" s="588"/>
      <c r="AI1910" s="588"/>
      <c r="AJ1910" s="589"/>
      <c r="AK1910" s="590"/>
      <c r="AL1910" s="591"/>
      <c r="AM1910" s="592"/>
      <c r="AN1910" s="593"/>
      <c r="AO1910" s="594"/>
      <c r="AP1910" s="595"/>
      <c r="AQ1910" s="595"/>
      <c r="AR1910" s="596"/>
    </row>
    <row r="1911" spans="24:44" s="581" customFormat="1" ht="15" customHeight="1" x14ac:dyDescent="0.35">
      <c r="X1911" s="582"/>
      <c r="Y1911" s="583"/>
      <c r="AD1911" s="585"/>
      <c r="AE1911" s="586"/>
      <c r="AF1911" s="587"/>
      <c r="AG1911" s="588"/>
      <c r="AH1911" s="588"/>
      <c r="AI1911" s="588"/>
      <c r="AJ1911" s="589"/>
      <c r="AK1911" s="590"/>
      <c r="AL1911" s="591"/>
      <c r="AM1911" s="592"/>
      <c r="AN1911" s="593"/>
      <c r="AO1911" s="594"/>
      <c r="AP1911" s="595"/>
      <c r="AQ1911" s="595"/>
      <c r="AR1911" s="596"/>
    </row>
    <row r="1912" spans="24:44" s="581" customFormat="1" ht="15" customHeight="1" x14ac:dyDescent="0.35">
      <c r="X1912" s="582"/>
      <c r="Y1912" s="583"/>
      <c r="AD1912" s="585"/>
      <c r="AE1912" s="586"/>
      <c r="AF1912" s="587"/>
      <c r="AG1912" s="588"/>
      <c r="AH1912" s="588"/>
      <c r="AI1912" s="588"/>
      <c r="AJ1912" s="589"/>
      <c r="AK1912" s="590"/>
      <c r="AL1912" s="591"/>
      <c r="AM1912" s="592"/>
      <c r="AN1912" s="593"/>
      <c r="AO1912" s="594"/>
      <c r="AP1912" s="595"/>
      <c r="AQ1912" s="595"/>
      <c r="AR1912" s="596"/>
    </row>
    <row r="1913" spans="24:44" s="581" customFormat="1" ht="15" customHeight="1" x14ac:dyDescent="0.35">
      <c r="X1913" s="582"/>
      <c r="Y1913" s="583"/>
      <c r="AD1913" s="585"/>
      <c r="AE1913" s="586"/>
      <c r="AF1913" s="587"/>
      <c r="AG1913" s="588"/>
      <c r="AH1913" s="588"/>
      <c r="AI1913" s="588"/>
      <c r="AJ1913" s="589"/>
      <c r="AK1913" s="590"/>
      <c r="AL1913" s="591"/>
      <c r="AM1913" s="592"/>
      <c r="AN1913" s="593"/>
      <c r="AO1913" s="594"/>
      <c r="AP1913" s="595"/>
      <c r="AQ1913" s="595"/>
      <c r="AR1913" s="596"/>
    </row>
    <row r="1914" spans="24:44" s="581" customFormat="1" ht="15" customHeight="1" x14ac:dyDescent="0.35">
      <c r="X1914" s="582"/>
      <c r="Y1914" s="583"/>
      <c r="AD1914" s="585"/>
      <c r="AE1914" s="586"/>
      <c r="AF1914" s="587"/>
      <c r="AG1914" s="588"/>
      <c r="AH1914" s="588"/>
      <c r="AI1914" s="588"/>
      <c r="AJ1914" s="589"/>
      <c r="AK1914" s="590"/>
      <c r="AL1914" s="591"/>
      <c r="AM1914" s="592"/>
      <c r="AN1914" s="593"/>
      <c r="AO1914" s="594"/>
      <c r="AP1914" s="595"/>
      <c r="AQ1914" s="595"/>
      <c r="AR1914" s="596"/>
    </row>
    <row r="1915" spans="24:44" s="581" customFormat="1" ht="15" customHeight="1" x14ac:dyDescent="0.35">
      <c r="X1915" s="582"/>
      <c r="Y1915" s="583"/>
      <c r="AD1915" s="585"/>
      <c r="AE1915" s="586"/>
      <c r="AF1915" s="587"/>
      <c r="AG1915" s="588"/>
      <c r="AH1915" s="588"/>
      <c r="AI1915" s="588"/>
      <c r="AJ1915" s="589"/>
      <c r="AK1915" s="590"/>
      <c r="AL1915" s="591"/>
      <c r="AM1915" s="592"/>
      <c r="AN1915" s="593"/>
      <c r="AO1915" s="594"/>
      <c r="AP1915" s="595"/>
      <c r="AQ1915" s="595"/>
      <c r="AR1915" s="596"/>
    </row>
    <row r="1916" spans="24:44" s="581" customFormat="1" ht="15" customHeight="1" x14ac:dyDescent="0.35">
      <c r="X1916" s="582"/>
      <c r="Y1916" s="583"/>
      <c r="AD1916" s="585"/>
      <c r="AE1916" s="586"/>
      <c r="AF1916" s="587"/>
      <c r="AG1916" s="588"/>
      <c r="AH1916" s="588"/>
      <c r="AI1916" s="588"/>
      <c r="AJ1916" s="589"/>
      <c r="AK1916" s="590"/>
      <c r="AL1916" s="591"/>
      <c r="AM1916" s="592"/>
      <c r="AN1916" s="593"/>
      <c r="AO1916" s="594"/>
      <c r="AP1916" s="595"/>
      <c r="AQ1916" s="595"/>
      <c r="AR1916" s="596"/>
    </row>
    <row r="1917" spans="24:44" s="581" customFormat="1" ht="15" customHeight="1" x14ac:dyDescent="0.35">
      <c r="X1917" s="582"/>
      <c r="Y1917" s="583"/>
      <c r="AD1917" s="585"/>
      <c r="AE1917" s="586"/>
      <c r="AF1917" s="587"/>
      <c r="AG1917" s="588"/>
      <c r="AH1917" s="588"/>
      <c r="AI1917" s="588"/>
      <c r="AJ1917" s="589"/>
      <c r="AK1917" s="590"/>
      <c r="AL1917" s="591"/>
      <c r="AM1917" s="592"/>
      <c r="AN1917" s="593"/>
      <c r="AO1917" s="594"/>
      <c r="AP1917" s="595"/>
      <c r="AQ1917" s="595"/>
      <c r="AR1917" s="596"/>
    </row>
    <row r="1918" spans="24:44" s="581" customFormat="1" ht="15" customHeight="1" x14ac:dyDescent="0.35">
      <c r="X1918" s="582"/>
      <c r="Y1918" s="583"/>
      <c r="AD1918" s="585"/>
      <c r="AE1918" s="586"/>
      <c r="AF1918" s="587"/>
      <c r="AG1918" s="588"/>
      <c r="AH1918" s="588"/>
      <c r="AI1918" s="588"/>
      <c r="AJ1918" s="589"/>
      <c r="AK1918" s="590"/>
      <c r="AL1918" s="591"/>
      <c r="AM1918" s="592"/>
      <c r="AN1918" s="593"/>
      <c r="AO1918" s="594"/>
      <c r="AP1918" s="595"/>
      <c r="AQ1918" s="595"/>
      <c r="AR1918" s="596"/>
    </row>
    <row r="1919" spans="24:44" s="581" customFormat="1" ht="15" customHeight="1" x14ac:dyDescent="0.35">
      <c r="X1919" s="582"/>
      <c r="Y1919" s="583"/>
      <c r="AD1919" s="585"/>
      <c r="AE1919" s="586"/>
      <c r="AF1919" s="587"/>
      <c r="AG1919" s="588"/>
      <c r="AH1919" s="588"/>
      <c r="AI1919" s="588"/>
      <c r="AJ1919" s="589"/>
      <c r="AK1919" s="590"/>
      <c r="AL1919" s="591"/>
      <c r="AM1919" s="592"/>
      <c r="AN1919" s="593"/>
      <c r="AO1919" s="594"/>
      <c r="AP1919" s="595"/>
      <c r="AQ1919" s="595"/>
      <c r="AR1919" s="596"/>
    </row>
    <row r="1920" spans="24:44" s="581" customFormat="1" ht="15" customHeight="1" x14ac:dyDescent="0.35">
      <c r="X1920" s="582"/>
      <c r="Y1920" s="583"/>
      <c r="AD1920" s="585"/>
      <c r="AE1920" s="586"/>
      <c r="AF1920" s="587"/>
      <c r="AG1920" s="588"/>
      <c r="AH1920" s="588"/>
      <c r="AI1920" s="588"/>
      <c r="AJ1920" s="589"/>
      <c r="AK1920" s="590"/>
      <c r="AL1920" s="591"/>
      <c r="AM1920" s="592"/>
      <c r="AN1920" s="593"/>
      <c r="AO1920" s="594"/>
      <c r="AP1920" s="595"/>
      <c r="AQ1920" s="595"/>
      <c r="AR1920" s="596"/>
    </row>
    <row r="1921" spans="24:44" s="581" customFormat="1" ht="15" customHeight="1" x14ac:dyDescent="0.35">
      <c r="X1921" s="582"/>
      <c r="Y1921" s="583"/>
      <c r="AD1921" s="585"/>
      <c r="AE1921" s="586"/>
      <c r="AF1921" s="587"/>
      <c r="AG1921" s="588"/>
      <c r="AH1921" s="588"/>
      <c r="AI1921" s="588"/>
      <c r="AJ1921" s="589"/>
      <c r="AK1921" s="590"/>
      <c r="AL1921" s="591"/>
      <c r="AM1921" s="592"/>
      <c r="AN1921" s="593"/>
      <c r="AO1921" s="594"/>
      <c r="AP1921" s="595"/>
      <c r="AQ1921" s="595"/>
      <c r="AR1921" s="596"/>
    </row>
    <row r="1922" spans="24:44" s="581" customFormat="1" ht="15" customHeight="1" x14ac:dyDescent="0.35">
      <c r="X1922" s="582"/>
      <c r="Y1922" s="583"/>
      <c r="AD1922" s="585"/>
      <c r="AE1922" s="586"/>
      <c r="AF1922" s="587"/>
      <c r="AG1922" s="588"/>
      <c r="AH1922" s="588"/>
      <c r="AI1922" s="588"/>
      <c r="AJ1922" s="589"/>
      <c r="AK1922" s="590"/>
      <c r="AL1922" s="591"/>
      <c r="AM1922" s="592"/>
      <c r="AN1922" s="593"/>
      <c r="AO1922" s="594"/>
      <c r="AP1922" s="595"/>
      <c r="AQ1922" s="595"/>
      <c r="AR1922" s="596"/>
    </row>
    <row r="1923" spans="24:44" s="581" customFormat="1" ht="15" customHeight="1" x14ac:dyDescent="0.35">
      <c r="X1923" s="582"/>
      <c r="Y1923" s="583"/>
      <c r="AD1923" s="585"/>
      <c r="AE1923" s="586"/>
      <c r="AF1923" s="587"/>
      <c r="AG1923" s="588"/>
      <c r="AH1923" s="588"/>
      <c r="AI1923" s="588"/>
      <c r="AJ1923" s="589"/>
      <c r="AK1923" s="590"/>
      <c r="AL1923" s="591"/>
      <c r="AM1923" s="592"/>
      <c r="AN1923" s="593"/>
      <c r="AO1923" s="594"/>
      <c r="AP1923" s="595"/>
      <c r="AQ1923" s="595"/>
      <c r="AR1923" s="596"/>
    </row>
    <row r="1924" spans="24:44" s="581" customFormat="1" ht="15" customHeight="1" x14ac:dyDescent="0.35">
      <c r="X1924" s="582"/>
      <c r="Y1924" s="583"/>
      <c r="AD1924" s="585"/>
      <c r="AE1924" s="586"/>
      <c r="AF1924" s="587"/>
      <c r="AG1924" s="588"/>
      <c r="AH1924" s="588"/>
      <c r="AI1924" s="588"/>
      <c r="AJ1924" s="589"/>
      <c r="AK1924" s="590"/>
      <c r="AL1924" s="591"/>
      <c r="AM1924" s="592"/>
      <c r="AN1924" s="593"/>
      <c r="AO1924" s="594"/>
      <c r="AP1924" s="595"/>
      <c r="AQ1924" s="595"/>
      <c r="AR1924" s="596"/>
    </row>
    <row r="1925" spans="24:44" s="581" customFormat="1" ht="15" customHeight="1" x14ac:dyDescent="0.35">
      <c r="X1925" s="582"/>
      <c r="Y1925" s="583"/>
      <c r="AD1925" s="585"/>
      <c r="AE1925" s="586"/>
      <c r="AF1925" s="587"/>
      <c r="AG1925" s="588"/>
      <c r="AH1925" s="588"/>
      <c r="AI1925" s="588"/>
      <c r="AJ1925" s="589"/>
      <c r="AK1925" s="590"/>
      <c r="AL1925" s="591"/>
      <c r="AM1925" s="592"/>
      <c r="AN1925" s="593"/>
      <c r="AO1925" s="594"/>
      <c r="AP1925" s="595"/>
      <c r="AQ1925" s="595"/>
      <c r="AR1925" s="596"/>
    </row>
    <row r="1926" spans="24:44" s="581" customFormat="1" ht="15" customHeight="1" x14ac:dyDescent="0.35">
      <c r="X1926" s="582"/>
      <c r="Y1926" s="583"/>
      <c r="AD1926" s="585"/>
      <c r="AE1926" s="586"/>
      <c r="AF1926" s="587"/>
      <c r="AG1926" s="588"/>
      <c r="AH1926" s="588"/>
      <c r="AI1926" s="588"/>
      <c r="AJ1926" s="589"/>
      <c r="AK1926" s="590"/>
      <c r="AL1926" s="591"/>
      <c r="AM1926" s="592"/>
      <c r="AN1926" s="593"/>
      <c r="AO1926" s="594"/>
      <c r="AP1926" s="595"/>
      <c r="AQ1926" s="595"/>
      <c r="AR1926" s="596"/>
    </row>
    <row r="1927" spans="24:44" s="581" customFormat="1" ht="15" customHeight="1" x14ac:dyDescent="0.35">
      <c r="X1927" s="582"/>
      <c r="Y1927" s="583"/>
      <c r="AD1927" s="585"/>
      <c r="AE1927" s="586"/>
      <c r="AF1927" s="587"/>
      <c r="AG1927" s="588"/>
      <c r="AH1927" s="588"/>
      <c r="AI1927" s="588"/>
      <c r="AJ1927" s="589"/>
      <c r="AK1927" s="590"/>
      <c r="AL1927" s="591"/>
      <c r="AM1927" s="592"/>
      <c r="AN1927" s="593"/>
      <c r="AO1927" s="594"/>
      <c r="AP1927" s="595"/>
      <c r="AQ1927" s="595"/>
      <c r="AR1927" s="596"/>
    </row>
    <row r="1928" spans="24:44" s="581" customFormat="1" ht="15" customHeight="1" x14ac:dyDescent="0.35">
      <c r="X1928" s="582"/>
      <c r="Y1928" s="583"/>
      <c r="AD1928" s="585"/>
      <c r="AE1928" s="586"/>
      <c r="AF1928" s="587"/>
      <c r="AG1928" s="588"/>
      <c r="AH1928" s="588"/>
      <c r="AI1928" s="588"/>
      <c r="AJ1928" s="589"/>
      <c r="AK1928" s="590"/>
      <c r="AL1928" s="591"/>
      <c r="AM1928" s="592"/>
      <c r="AN1928" s="593"/>
      <c r="AO1928" s="594"/>
      <c r="AP1928" s="595"/>
      <c r="AQ1928" s="595"/>
      <c r="AR1928" s="596"/>
    </row>
    <row r="1929" spans="24:44" s="581" customFormat="1" ht="15" customHeight="1" x14ac:dyDescent="0.35">
      <c r="X1929" s="582"/>
      <c r="Y1929" s="583"/>
      <c r="AD1929" s="585"/>
      <c r="AE1929" s="586"/>
      <c r="AF1929" s="587"/>
      <c r="AG1929" s="588"/>
      <c r="AH1929" s="588"/>
      <c r="AI1929" s="588"/>
      <c r="AJ1929" s="589"/>
      <c r="AK1929" s="590"/>
      <c r="AL1929" s="591"/>
      <c r="AM1929" s="592"/>
      <c r="AN1929" s="593"/>
      <c r="AO1929" s="594"/>
      <c r="AP1929" s="595"/>
      <c r="AQ1929" s="595"/>
      <c r="AR1929" s="596"/>
    </row>
    <row r="1930" spans="24:44" s="581" customFormat="1" ht="15" customHeight="1" x14ac:dyDescent="0.35">
      <c r="X1930" s="582"/>
      <c r="Y1930" s="583"/>
      <c r="AD1930" s="585"/>
      <c r="AE1930" s="586"/>
      <c r="AF1930" s="587"/>
      <c r="AG1930" s="588"/>
      <c r="AH1930" s="588"/>
      <c r="AI1930" s="588"/>
      <c r="AJ1930" s="589"/>
      <c r="AK1930" s="590"/>
      <c r="AL1930" s="591"/>
      <c r="AM1930" s="592"/>
      <c r="AN1930" s="593"/>
      <c r="AO1930" s="594"/>
      <c r="AP1930" s="595"/>
      <c r="AQ1930" s="595"/>
      <c r="AR1930" s="596"/>
    </row>
    <row r="1931" spans="24:44" s="581" customFormat="1" ht="15" customHeight="1" x14ac:dyDescent="0.35">
      <c r="X1931" s="582"/>
      <c r="Y1931" s="583"/>
      <c r="AD1931" s="585"/>
      <c r="AE1931" s="586"/>
      <c r="AF1931" s="587"/>
      <c r="AG1931" s="588"/>
      <c r="AH1931" s="588"/>
      <c r="AI1931" s="588"/>
      <c r="AJ1931" s="589"/>
      <c r="AK1931" s="590"/>
      <c r="AL1931" s="591"/>
      <c r="AM1931" s="592"/>
      <c r="AN1931" s="593"/>
      <c r="AO1931" s="594"/>
      <c r="AP1931" s="595"/>
      <c r="AQ1931" s="595"/>
      <c r="AR1931" s="596"/>
    </row>
    <row r="1932" spans="24:44" s="581" customFormat="1" ht="15" customHeight="1" x14ac:dyDescent="0.35">
      <c r="X1932" s="582"/>
      <c r="Y1932" s="583"/>
      <c r="AD1932" s="585"/>
      <c r="AE1932" s="586"/>
      <c r="AF1932" s="587"/>
      <c r="AG1932" s="588"/>
      <c r="AH1932" s="588"/>
      <c r="AI1932" s="588"/>
      <c r="AJ1932" s="589"/>
      <c r="AK1932" s="590"/>
      <c r="AL1932" s="591"/>
      <c r="AM1932" s="592"/>
      <c r="AN1932" s="593"/>
      <c r="AO1932" s="594"/>
      <c r="AP1932" s="595"/>
      <c r="AQ1932" s="595"/>
      <c r="AR1932" s="596"/>
    </row>
    <row r="1933" spans="24:44" s="581" customFormat="1" ht="15" customHeight="1" x14ac:dyDescent="0.35">
      <c r="X1933" s="582"/>
      <c r="Y1933" s="583"/>
      <c r="AD1933" s="585"/>
      <c r="AE1933" s="586"/>
      <c r="AF1933" s="587"/>
      <c r="AG1933" s="588"/>
      <c r="AH1933" s="588"/>
      <c r="AI1933" s="588"/>
      <c r="AJ1933" s="589"/>
      <c r="AK1933" s="590"/>
      <c r="AL1933" s="591"/>
      <c r="AM1933" s="592"/>
      <c r="AN1933" s="593"/>
      <c r="AO1933" s="594"/>
      <c r="AP1933" s="595"/>
      <c r="AQ1933" s="595"/>
      <c r="AR1933" s="596"/>
    </row>
    <row r="1934" spans="24:44" s="581" customFormat="1" ht="15" customHeight="1" x14ac:dyDescent="0.35">
      <c r="X1934" s="582"/>
      <c r="Y1934" s="583"/>
      <c r="AD1934" s="585"/>
      <c r="AE1934" s="586"/>
      <c r="AF1934" s="587"/>
      <c r="AG1934" s="588"/>
      <c r="AH1934" s="588"/>
      <c r="AI1934" s="588"/>
      <c r="AJ1934" s="589"/>
      <c r="AK1934" s="590"/>
      <c r="AL1934" s="591"/>
      <c r="AM1934" s="592"/>
      <c r="AN1934" s="593"/>
      <c r="AO1934" s="594"/>
      <c r="AP1934" s="595"/>
      <c r="AQ1934" s="595"/>
      <c r="AR1934" s="596"/>
    </row>
    <row r="1935" spans="24:44" s="581" customFormat="1" ht="15" customHeight="1" x14ac:dyDescent="0.35">
      <c r="X1935" s="582"/>
      <c r="Y1935" s="583"/>
      <c r="AD1935" s="585"/>
      <c r="AE1935" s="586"/>
      <c r="AF1935" s="587"/>
      <c r="AG1935" s="588"/>
      <c r="AH1935" s="588"/>
      <c r="AI1935" s="588"/>
      <c r="AJ1935" s="589"/>
      <c r="AK1935" s="590"/>
      <c r="AL1935" s="591"/>
      <c r="AM1935" s="592"/>
      <c r="AN1935" s="593"/>
      <c r="AO1935" s="594"/>
      <c r="AP1935" s="595"/>
      <c r="AQ1935" s="595"/>
      <c r="AR1935" s="596"/>
    </row>
    <row r="1936" spans="24:44" s="581" customFormat="1" ht="15" customHeight="1" x14ac:dyDescent="0.35">
      <c r="X1936" s="582"/>
      <c r="Y1936" s="583"/>
      <c r="AD1936" s="585"/>
      <c r="AE1936" s="586"/>
      <c r="AF1936" s="587"/>
      <c r="AG1936" s="588"/>
      <c r="AH1936" s="588"/>
      <c r="AI1936" s="588"/>
      <c r="AJ1936" s="589"/>
      <c r="AK1936" s="590"/>
      <c r="AL1936" s="591"/>
      <c r="AM1936" s="592"/>
      <c r="AN1936" s="593"/>
      <c r="AO1936" s="594"/>
      <c r="AP1936" s="595"/>
      <c r="AQ1936" s="595"/>
      <c r="AR1936" s="596"/>
    </row>
    <row r="1937" spans="24:44" s="581" customFormat="1" ht="15" customHeight="1" x14ac:dyDescent="0.35">
      <c r="X1937" s="582"/>
      <c r="Y1937" s="583"/>
      <c r="AD1937" s="585"/>
      <c r="AE1937" s="586"/>
      <c r="AF1937" s="587"/>
      <c r="AG1937" s="588"/>
      <c r="AH1937" s="588"/>
      <c r="AI1937" s="588"/>
      <c r="AJ1937" s="589"/>
      <c r="AK1937" s="590"/>
      <c r="AL1937" s="591"/>
      <c r="AM1937" s="592"/>
      <c r="AN1937" s="593"/>
      <c r="AO1937" s="594"/>
      <c r="AP1937" s="595"/>
      <c r="AQ1937" s="595"/>
      <c r="AR1937" s="596"/>
    </row>
    <row r="1938" spans="24:44" s="581" customFormat="1" ht="15" customHeight="1" x14ac:dyDescent="0.35">
      <c r="X1938" s="582"/>
      <c r="Y1938" s="583"/>
      <c r="AD1938" s="585"/>
      <c r="AE1938" s="586"/>
      <c r="AF1938" s="587"/>
      <c r="AG1938" s="588"/>
      <c r="AH1938" s="588"/>
      <c r="AI1938" s="588"/>
      <c r="AJ1938" s="589"/>
      <c r="AK1938" s="590"/>
      <c r="AL1938" s="591"/>
      <c r="AM1938" s="592"/>
      <c r="AN1938" s="593"/>
      <c r="AO1938" s="594"/>
      <c r="AP1938" s="595"/>
      <c r="AQ1938" s="595"/>
      <c r="AR1938" s="596"/>
    </row>
    <row r="1939" spans="24:44" s="581" customFormat="1" ht="15" customHeight="1" x14ac:dyDescent="0.35">
      <c r="X1939" s="582"/>
      <c r="Y1939" s="583"/>
      <c r="AD1939" s="585"/>
      <c r="AE1939" s="586"/>
      <c r="AF1939" s="587"/>
      <c r="AG1939" s="588"/>
      <c r="AH1939" s="588"/>
      <c r="AI1939" s="588"/>
      <c r="AJ1939" s="589"/>
      <c r="AK1939" s="590"/>
      <c r="AL1939" s="591"/>
      <c r="AM1939" s="592"/>
      <c r="AN1939" s="593"/>
      <c r="AO1939" s="594"/>
      <c r="AP1939" s="595"/>
      <c r="AQ1939" s="595"/>
      <c r="AR1939" s="596"/>
    </row>
    <row r="1940" spans="24:44" s="581" customFormat="1" ht="15" customHeight="1" x14ac:dyDescent="0.35">
      <c r="X1940" s="582"/>
      <c r="Y1940" s="583"/>
      <c r="AD1940" s="585"/>
      <c r="AE1940" s="586"/>
      <c r="AF1940" s="587"/>
      <c r="AG1940" s="588"/>
      <c r="AH1940" s="588"/>
      <c r="AI1940" s="588"/>
      <c r="AJ1940" s="589"/>
      <c r="AK1940" s="590"/>
      <c r="AL1940" s="591"/>
      <c r="AM1940" s="592"/>
      <c r="AN1940" s="593"/>
      <c r="AO1940" s="594"/>
      <c r="AP1940" s="595"/>
      <c r="AQ1940" s="595"/>
      <c r="AR1940" s="596"/>
    </row>
    <row r="1941" spans="24:44" s="581" customFormat="1" ht="15" customHeight="1" x14ac:dyDescent="0.35">
      <c r="X1941" s="582"/>
      <c r="Y1941" s="583"/>
      <c r="AD1941" s="585"/>
      <c r="AE1941" s="586"/>
      <c r="AF1941" s="587"/>
      <c r="AG1941" s="588"/>
      <c r="AH1941" s="588"/>
      <c r="AI1941" s="588"/>
      <c r="AJ1941" s="589"/>
      <c r="AK1941" s="590"/>
      <c r="AL1941" s="591"/>
      <c r="AM1941" s="592"/>
      <c r="AN1941" s="593"/>
      <c r="AO1941" s="594"/>
      <c r="AP1941" s="595"/>
      <c r="AQ1941" s="595"/>
      <c r="AR1941" s="596"/>
    </row>
    <row r="1942" spans="24:44" s="581" customFormat="1" ht="15" customHeight="1" x14ac:dyDescent="0.35">
      <c r="X1942" s="582"/>
      <c r="Y1942" s="583"/>
      <c r="AD1942" s="585"/>
      <c r="AE1942" s="586"/>
      <c r="AF1942" s="587"/>
      <c r="AG1942" s="588"/>
      <c r="AH1942" s="588"/>
      <c r="AI1942" s="588"/>
      <c r="AJ1942" s="589"/>
      <c r="AK1942" s="590"/>
      <c r="AL1942" s="591"/>
      <c r="AM1942" s="592"/>
      <c r="AN1942" s="593"/>
      <c r="AO1942" s="594"/>
      <c r="AP1942" s="595"/>
      <c r="AQ1942" s="595"/>
      <c r="AR1942" s="596"/>
    </row>
    <row r="1943" spans="24:44" s="581" customFormat="1" ht="15" customHeight="1" x14ac:dyDescent="0.35">
      <c r="X1943" s="582"/>
      <c r="Y1943" s="583"/>
      <c r="AD1943" s="585"/>
      <c r="AE1943" s="586"/>
      <c r="AF1943" s="587"/>
      <c r="AG1943" s="588"/>
      <c r="AH1943" s="588"/>
      <c r="AI1943" s="588"/>
      <c r="AJ1943" s="589"/>
      <c r="AK1943" s="590"/>
      <c r="AL1943" s="591"/>
      <c r="AM1943" s="592"/>
      <c r="AN1943" s="593"/>
      <c r="AO1943" s="594"/>
      <c r="AP1943" s="595"/>
      <c r="AQ1943" s="595"/>
      <c r="AR1943" s="596"/>
    </row>
    <row r="1944" spans="24:44" s="581" customFormat="1" ht="15" customHeight="1" x14ac:dyDescent="0.35">
      <c r="X1944" s="582"/>
      <c r="Y1944" s="583"/>
      <c r="AD1944" s="585"/>
      <c r="AE1944" s="586"/>
      <c r="AF1944" s="587"/>
      <c r="AG1944" s="588"/>
      <c r="AH1944" s="588"/>
      <c r="AI1944" s="588"/>
      <c r="AJ1944" s="589"/>
      <c r="AK1944" s="590"/>
      <c r="AL1944" s="591"/>
      <c r="AM1944" s="592"/>
      <c r="AN1944" s="593"/>
      <c r="AO1944" s="594"/>
      <c r="AP1944" s="595"/>
      <c r="AQ1944" s="595"/>
      <c r="AR1944" s="596"/>
    </row>
    <row r="1945" spans="24:44" s="581" customFormat="1" ht="15" customHeight="1" x14ac:dyDescent="0.35">
      <c r="X1945" s="582"/>
      <c r="Y1945" s="583"/>
      <c r="AD1945" s="585"/>
      <c r="AE1945" s="586"/>
      <c r="AF1945" s="587"/>
      <c r="AG1945" s="588"/>
      <c r="AH1945" s="588"/>
      <c r="AI1945" s="588"/>
      <c r="AJ1945" s="589"/>
      <c r="AK1945" s="590"/>
      <c r="AL1945" s="591"/>
      <c r="AM1945" s="592"/>
      <c r="AN1945" s="593"/>
      <c r="AO1945" s="594"/>
      <c r="AP1945" s="595"/>
      <c r="AQ1945" s="595"/>
      <c r="AR1945" s="596"/>
    </row>
    <row r="1946" spans="24:44" s="581" customFormat="1" ht="15" customHeight="1" x14ac:dyDescent="0.35">
      <c r="X1946" s="582"/>
      <c r="Y1946" s="583"/>
      <c r="AD1946" s="585"/>
      <c r="AE1946" s="586"/>
      <c r="AF1946" s="587"/>
      <c r="AG1946" s="588"/>
      <c r="AH1946" s="588"/>
      <c r="AI1946" s="588"/>
      <c r="AJ1946" s="589"/>
      <c r="AK1946" s="590"/>
      <c r="AL1946" s="591"/>
      <c r="AM1946" s="592"/>
      <c r="AN1946" s="593"/>
      <c r="AO1946" s="594"/>
      <c r="AP1946" s="595"/>
      <c r="AQ1946" s="595"/>
      <c r="AR1946" s="596"/>
    </row>
    <row r="1947" spans="24:44" s="581" customFormat="1" ht="15" customHeight="1" x14ac:dyDescent="0.35">
      <c r="X1947" s="582"/>
      <c r="Y1947" s="583"/>
      <c r="AD1947" s="585"/>
      <c r="AE1947" s="586"/>
      <c r="AF1947" s="587"/>
      <c r="AG1947" s="588"/>
      <c r="AH1947" s="588"/>
      <c r="AI1947" s="588"/>
      <c r="AJ1947" s="589"/>
      <c r="AK1947" s="590"/>
      <c r="AL1947" s="591"/>
      <c r="AM1947" s="592"/>
      <c r="AN1947" s="593"/>
      <c r="AO1947" s="594"/>
      <c r="AP1947" s="595"/>
      <c r="AQ1947" s="595"/>
      <c r="AR1947" s="596"/>
    </row>
    <row r="1948" spans="24:44" s="581" customFormat="1" ht="15" customHeight="1" x14ac:dyDescent="0.35">
      <c r="X1948" s="582"/>
      <c r="Y1948" s="583"/>
      <c r="AD1948" s="585"/>
      <c r="AE1948" s="586"/>
      <c r="AF1948" s="587"/>
      <c r="AG1948" s="588"/>
      <c r="AH1948" s="588"/>
      <c r="AI1948" s="588"/>
      <c r="AJ1948" s="589"/>
      <c r="AK1948" s="590"/>
      <c r="AL1948" s="591"/>
      <c r="AM1948" s="592"/>
      <c r="AN1948" s="593"/>
      <c r="AO1948" s="594"/>
      <c r="AP1948" s="595"/>
      <c r="AQ1948" s="595"/>
      <c r="AR1948" s="596"/>
    </row>
    <row r="1949" spans="24:44" s="581" customFormat="1" ht="15" customHeight="1" x14ac:dyDescent="0.35">
      <c r="X1949" s="582"/>
      <c r="Y1949" s="583"/>
      <c r="AD1949" s="585"/>
      <c r="AE1949" s="586"/>
      <c r="AF1949" s="587"/>
      <c r="AG1949" s="588"/>
      <c r="AH1949" s="588"/>
      <c r="AI1949" s="588"/>
      <c r="AJ1949" s="589"/>
      <c r="AK1949" s="590"/>
      <c r="AL1949" s="591"/>
      <c r="AM1949" s="592"/>
      <c r="AN1949" s="593"/>
      <c r="AO1949" s="594"/>
      <c r="AP1949" s="595"/>
      <c r="AQ1949" s="595"/>
      <c r="AR1949" s="596"/>
    </row>
    <row r="1950" spans="24:44" s="581" customFormat="1" ht="15" customHeight="1" x14ac:dyDescent="0.35">
      <c r="X1950" s="582"/>
      <c r="Y1950" s="583"/>
      <c r="AD1950" s="585"/>
      <c r="AE1950" s="586"/>
      <c r="AF1950" s="587"/>
      <c r="AG1950" s="588"/>
      <c r="AH1950" s="588"/>
      <c r="AI1950" s="588"/>
      <c r="AJ1950" s="589"/>
      <c r="AK1950" s="590"/>
      <c r="AL1950" s="591"/>
      <c r="AM1950" s="592"/>
      <c r="AN1950" s="593"/>
      <c r="AO1950" s="594"/>
      <c r="AP1950" s="595"/>
      <c r="AQ1950" s="595"/>
      <c r="AR1950" s="596"/>
    </row>
    <row r="1951" spans="24:44" s="581" customFormat="1" ht="15" customHeight="1" x14ac:dyDescent="0.35">
      <c r="X1951" s="582"/>
      <c r="Y1951" s="583"/>
      <c r="AD1951" s="585"/>
      <c r="AE1951" s="586"/>
      <c r="AF1951" s="587"/>
      <c r="AG1951" s="588"/>
      <c r="AH1951" s="588"/>
      <c r="AI1951" s="588"/>
      <c r="AJ1951" s="589"/>
      <c r="AK1951" s="590"/>
      <c r="AL1951" s="591"/>
      <c r="AM1951" s="592"/>
      <c r="AN1951" s="593"/>
      <c r="AO1951" s="594"/>
      <c r="AP1951" s="595"/>
      <c r="AQ1951" s="595"/>
      <c r="AR1951" s="596"/>
    </row>
    <row r="1952" spans="24:44" s="581" customFormat="1" ht="15" customHeight="1" x14ac:dyDescent="0.35">
      <c r="X1952" s="582"/>
      <c r="Y1952" s="583"/>
      <c r="AD1952" s="585"/>
      <c r="AE1952" s="586"/>
      <c r="AF1952" s="587"/>
      <c r="AG1952" s="588"/>
      <c r="AH1952" s="588"/>
      <c r="AI1952" s="588"/>
      <c r="AJ1952" s="589"/>
      <c r="AK1952" s="590"/>
      <c r="AL1952" s="591"/>
      <c r="AM1952" s="592"/>
      <c r="AN1952" s="593"/>
      <c r="AO1952" s="594"/>
      <c r="AP1952" s="595"/>
      <c r="AQ1952" s="595"/>
      <c r="AR1952" s="596"/>
    </row>
    <row r="1953" spans="24:44" s="581" customFormat="1" ht="15" customHeight="1" x14ac:dyDescent="0.35">
      <c r="X1953" s="582"/>
      <c r="Y1953" s="583"/>
      <c r="AD1953" s="585"/>
      <c r="AE1953" s="586"/>
      <c r="AF1953" s="587"/>
      <c r="AG1953" s="588"/>
      <c r="AH1953" s="588"/>
      <c r="AI1953" s="588"/>
      <c r="AJ1953" s="589"/>
      <c r="AK1953" s="590"/>
      <c r="AL1953" s="591"/>
      <c r="AM1953" s="592"/>
      <c r="AN1953" s="593"/>
      <c r="AO1953" s="594"/>
      <c r="AP1953" s="595"/>
      <c r="AQ1953" s="595"/>
      <c r="AR1953" s="596"/>
    </row>
    <row r="1954" spans="24:44" s="581" customFormat="1" ht="15" customHeight="1" x14ac:dyDescent="0.35">
      <c r="X1954" s="582"/>
      <c r="Y1954" s="583"/>
      <c r="AD1954" s="585"/>
      <c r="AE1954" s="586"/>
      <c r="AF1954" s="587"/>
      <c r="AG1954" s="588"/>
      <c r="AH1954" s="588"/>
      <c r="AI1954" s="588"/>
      <c r="AJ1954" s="589"/>
      <c r="AK1954" s="590"/>
      <c r="AL1954" s="591"/>
      <c r="AM1954" s="592"/>
      <c r="AN1954" s="593"/>
      <c r="AO1954" s="594"/>
      <c r="AP1954" s="595"/>
      <c r="AQ1954" s="595"/>
      <c r="AR1954" s="596"/>
    </row>
    <row r="1955" spans="24:44" s="581" customFormat="1" ht="15" customHeight="1" x14ac:dyDescent="0.35">
      <c r="X1955" s="582"/>
      <c r="Y1955" s="583"/>
      <c r="AD1955" s="585"/>
      <c r="AE1955" s="586"/>
      <c r="AF1955" s="587"/>
      <c r="AG1955" s="588"/>
      <c r="AH1955" s="588"/>
      <c r="AI1955" s="588"/>
      <c r="AJ1955" s="589"/>
      <c r="AK1955" s="590"/>
      <c r="AL1955" s="591"/>
      <c r="AM1955" s="592"/>
      <c r="AN1955" s="593"/>
      <c r="AO1955" s="594"/>
      <c r="AP1955" s="595"/>
      <c r="AQ1955" s="595"/>
      <c r="AR1955" s="596"/>
    </row>
    <row r="1956" spans="24:44" s="581" customFormat="1" ht="15" customHeight="1" x14ac:dyDescent="0.35">
      <c r="X1956" s="582"/>
      <c r="Y1956" s="583"/>
      <c r="AD1956" s="585"/>
      <c r="AE1956" s="586"/>
      <c r="AF1956" s="587"/>
      <c r="AG1956" s="588"/>
      <c r="AH1956" s="588"/>
      <c r="AI1956" s="588"/>
      <c r="AJ1956" s="589"/>
      <c r="AK1956" s="590"/>
      <c r="AL1956" s="591"/>
      <c r="AM1956" s="592"/>
      <c r="AN1956" s="593"/>
      <c r="AO1956" s="594"/>
      <c r="AP1956" s="595"/>
      <c r="AQ1956" s="595"/>
      <c r="AR1956" s="596"/>
    </row>
    <row r="1957" spans="24:44" s="581" customFormat="1" ht="15" customHeight="1" x14ac:dyDescent="0.35">
      <c r="X1957" s="582"/>
      <c r="Y1957" s="583"/>
      <c r="AD1957" s="585"/>
      <c r="AE1957" s="586"/>
      <c r="AF1957" s="587"/>
      <c r="AG1957" s="588"/>
      <c r="AH1957" s="588"/>
      <c r="AI1957" s="588"/>
      <c r="AJ1957" s="589"/>
      <c r="AK1957" s="590"/>
      <c r="AL1957" s="591"/>
      <c r="AM1957" s="592"/>
      <c r="AN1957" s="593"/>
      <c r="AO1957" s="594"/>
      <c r="AP1957" s="595"/>
      <c r="AQ1957" s="595"/>
      <c r="AR1957" s="596"/>
    </row>
    <row r="1958" spans="24:44" s="581" customFormat="1" ht="15" customHeight="1" x14ac:dyDescent="0.35">
      <c r="X1958" s="582"/>
      <c r="Y1958" s="583"/>
      <c r="AD1958" s="585"/>
      <c r="AE1958" s="586"/>
      <c r="AF1958" s="587"/>
      <c r="AG1958" s="588"/>
      <c r="AH1958" s="588"/>
      <c r="AI1958" s="588"/>
      <c r="AJ1958" s="589"/>
      <c r="AK1958" s="590"/>
      <c r="AL1958" s="591"/>
      <c r="AM1958" s="592"/>
      <c r="AN1958" s="593"/>
      <c r="AO1958" s="594"/>
      <c r="AP1958" s="595"/>
      <c r="AQ1958" s="595"/>
      <c r="AR1958" s="596"/>
    </row>
    <row r="1959" spans="24:44" s="581" customFormat="1" ht="15" customHeight="1" x14ac:dyDescent="0.35">
      <c r="X1959" s="582"/>
      <c r="Y1959" s="583"/>
      <c r="AD1959" s="585"/>
      <c r="AE1959" s="586"/>
      <c r="AF1959" s="587"/>
      <c r="AG1959" s="588"/>
      <c r="AH1959" s="588"/>
      <c r="AI1959" s="588"/>
      <c r="AJ1959" s="589"/>
      <c r="AK1959" s="590"/>
      <c r="AL1959" s="591"/>
      <c r="AM1959" s="592"/>
      <c r="AN1959" s="593"/>
      <c r="AO1959" s="594"/>
      <c r="AP1959" s="595"/>
      <c r="AQ1959" s="595"/>
      <c r="AR1959" s="596"/>
    </row>
    <row r="1960" spans="24:44" s="581" customFormat="1" ht="15" customHeight="1" x14ac:dyDescent="0.35">
      <c r="X1960" s="582"/>
      <c r="Y1960" s="583"/>
      <c r="AD1960" s="585"/>
      <c r="AE1960" s="586"/>
      <c r="AF1960" s="587"/>
      <c r="AG1960" s="588"/>
      <c r="AH1960" s="588"/>
      <c r="AI1960" s="588"/>
      <c r="AJ1960" s="589"/>
      <c r="AK1960" s="590"/>
      <c r="AL1960" s="591"/>
      <c r="AM1960" s="592"/>
      <c r="AN1960" s="593"/>
      <c r="AO1960" s="594"/>
      <c r="AP1960" s="595"/>
      <c r="AQ1960" s="595"/>
      <c r="AR1960" s="596"/>
    </row>
    <row r="1961" spans="24:44" s="581" customFormat="1" ht="15" customHeight="1" x14ac:dyDescent="0.35">
      <c r="X1961" s="582"/>
      <c r="Y1961" s="583"/>
      <c r="AD1961" s="585"/>
      <c r="AE1961" s="586"/>
      <c r="AF1961" s="587"/>
      <c r="AG1961" s="588"/>
      <c r="AH1961" s="588"/>
      <c r="AI1961" s="588"/>
      <c r="AJ1961" s="589"/>
      <c r="AK1961" s="590"/>
      <c r="AL1961" s="591"/>
      <c r="AM1961" s="592"/>
      <c r="AN1961" s="593"/>
      <c r="AO1961" s="594"/>
      <c r="AP1961" s="595"/>
      <c r="AQ1961" s="595"/>
      <c r="AR1961" s="596"/>
    </row>
    <row r="1962" spans="24:44" s="581" customFormat="1" ht="15" customHeight="1" x14ac:dyDescent="0.35">
      <c r="X1962" s="582"/>
      <c r="Y1962" s="583"/>
      <c r="AD1962" s="585"/>
      <c r="AE1962" s="586"/>
      <c r="AF1962" s="587"/>
      <c r="AG1962" s="588"/>
      <c r="AH1962" s="588"/>
      <c r="AI1962" s="588"/>
      <c r="AJ1962" s="589"/>
      <c r="AK1962" s="590"/>
      <c r="AL1962" s="591"/>
      <c r="AM1962" s="592"/>
      <c r="AN1962" s="593"/>
      <c r="AO1962" s="594"/>
      <c r="AP1962" s="595"/>
      <c r="AQ1962" s="595"/>
      <c r="AR1962" s="596"/>
    </row>
    <row r="1963" spans="24:44" s="581" customFormat="1" ht="15" customHeight="1" x14ac:dyDescent="0.35">
      <c r="X1963" s="582"/>
      <c r="Y1963" s="583"/>
      <c r="AD1963" s="585"/>
      <c r="AE1963" s="586"/>
      <c r="AF1963" s="587"/>
      <c r="AG1963" s="588"/>
      <c r="AH1963" s="588"/>
      <c r="AI1963" s="588"/>
      <c r="AJ1963" s="589"/>
      <c r="AK1963" s="590"/>
      <c r="AL1963" s="591"/>
      <c r="AM1963" s="592"/>
      <c r="AN1963" s="593"/>
      <c r="AO1963" s="594"/>
      <c r="AP1963" s="595"/>
      <c r="AQ1963" s="595"/>
      <c r="AR1963" s="596"/>
    </row>
    <row r="1964" spans="24:44" s="581" customFormat="1" ht="15" customHeight="1" x14ac:dyDescent="0.35">
      <c r="X1964" s="582"/>
      <c r="Y1964" s="583"/>
      <c r="AD1964" s="585"/>
      <c r="AE1964" s="586"/>
      <c r="AF1964" s="587"/>
      <c r="AG1964" s="588"/>
      <c r="AH1964" s="588"/>
      <c r="AI1964" s="588"/>
      <c r="AJ1964" s="589"/>
      <c r="AK1964" s="590"/>
      <c r="AL1964" s="591"/>
      <c r="AM1964" s="592"/>
      <c r="AN1964" s="593"/>
      <c r="AO1964" s="594"/>
      <c r="AP1964" s="595"/>
      <c r="AQ1964" s="595"/>
      <c r="AR1964" s="596"/>
    </row>
    <row r="1965" spans="24:44" s="581" customFormat="1" ht="15" customHeight="1" x14ac:dyDescent="0.35">
      <c r="X1965" s="582"/>
      <c r="Y1965" s="583"/>
      <c r="AD1965" s="585"/>
      <c r="AE1965" s="586"/>
      <c r="AF1965" s="587"/>
      <c r="AG1965" s="588"/>
      <c r="AH1965" s="588"/>
      <c r="AI1965" s="588"/>
      <c r="AJ1965" s="589"/>
      <c r="AK1965" s="590"/>
      <c r="AL1965" s="591"/>
      <c r="AM1965" s="592"/>
      <c r="AN1965" s="593"/>
      <c r="AO1965" s="594"/>
      <c r="AP1965" s="595"/>
      <c r="AQ1965" s="595"/>
      <c r="AR1965" s="596"/>
    </row>
    <row r="1966" spans="24:44" s="581" customFormat="1" ht="15" customHeight="1" x14ac:dyDescent="0.35">
      <c r="X1966" s="582"/>
      <c r="Y1966" s="583"/>
      <c r="AD1966" s="585"/>
      <c r="AE1966" s="586"/>
      <c r="AF1966" s="587"/>
      <c r="AG1966" s="588"/>
      <c r="AH1966" s="588"/>
      <c r="AI1966" s="588"/>
      <c r="AJ1966" s="589"/>
      <c r="AK1966" s="590"/>
      <c r="AL1966" s="591"/>
      <c r="AM1966" s="592"/>
      <c r="AN1966" s="593"/>
      <c r="AO1966" s="594"/>
      <c r="AP1966" s="595"/>
      <c r="AQ1966" s="595"/>
      <c r="AR1966" s="596"/>
    </row>
    <row r="1967" spans="24:44" s="581" customFormat="1" ht="15" customHeight="1" x14ac:dyDescent="0.35">
      <c r="X1967" s="582"/>
      <c r="Y1967" s="583"/>
      <c r="AD1967" s="585"/>
      <c r="AE1967" s="586"/>
      <c r="AF1967" s="587"/>
      <c r="AG1967" s="588"/>
      <c r="AH1967" s="588"/>
      <c r="AI1967" s="588"/>
      <c r="AJ1967" s="589"/>
      <c r="AK1967" s="590"/>
      <c r="AL1967" s="591"/>
      <c r="AM1967" s="592"/>
      <c r="AN1967" s="593"/>
      <c r="AO1967" s="594"/>
      <c r="AP1967" s="595"/>
      <c r="AQ1967" s="595"/>
      <c r="AR1967" s="596"/>
    </row>
    <row r="1968" spans="24:44" s="581" customFormat="1" ht="15" customHeight="1" x14ac:dyDescent="0.35">
      <c r="X1968" s="582"/>
      <c r="Y1968" s="583"/>
      <c r="AD1968" s="585"/>
      <c r="AE1968" s="586"/>
      <c r="AF1968" s="587"/>
      <c r="AG1968" s="588"/>
      <c r="AH1968" s="588"/>
      <c r="AI1968" s="588"/>
      <c r="AJ1968" s="589"/>
      <c r="AK1968" s="590"/>
      <c r="AL1968" s="591"/>
      <c r="AM1968" s="592"/>
      <c r="AN1968" s="593"/>
      <c r="AO1968" s="594"/>
      <c r="AP1968" s="595"/>
      <c r="AQ1968" s="595"/>
      <c r="AR1968" s="596"/>
    </row>
    <row r="1969" spans="24:44" s="581" customFormat="1" ht="15" customHeight="1" x14ac:dyDescent="0.35">
      <c r="X1969" s="582"/>
      <c r="Y1969" s="583"/>
      <c r="AD1969" s="585"/>
      <c r="AE1969" s="586"/>
      <c r="AF1969" s="587"/>
      <c r="AG1969" s="588"/>
      <c r="AH1969" s="588"/>
      <c r="AI1969" s="588"/>
      <c r="AJ1969" s="589"/>
      <c r="AK1969" s="590"/>
      <c r="AL1969" s="591"/>
      <c r="AM1969" s="592"/>
      <c r="AN1969" s="593"/>
      <c r="AO1969" s="594"/>
      <c r="AP1969" s="595"/>
      <c r="AQ1969" s="595"/>
      <c r="AR1969" s="596"/>
    </row>
    <row r="1970" spans="24:44" s="581" customFormat="1" ht="15" customHeight="1" x14ac:dyDescent="0.35">
      <c r="X1970" s="582"/>
      <c r="Y1970" s="583"/>
      <c r="AD1970" s="585"/>
      <c r="AE1970" s="586"/>
      <c r="AF1970" s="587"/>
      <c r="AG1970" s="588"/>
      <c r="AH1970" s="588"/>
      <c r="AI1970" s="588"/>
      <c r="AJ1970" s="589"/>
      <c r="AK1970" s="590"/>
      <c r="AL1970" s="591"/>
      <c r="AM1970" s="592"/>
      <c r="AN1970" s="593"/>
      <c r="AO1970" s="594"/>
      <c r="AP1970" s="595"/>
      <c r="AQ1970" s="595"/>
      <c r="AR1970" s="596"/>
    </row>
    <row r="1971" spans="24:44" s="581" customFormat="1" ht="15" customHeight="1" x14ac:dyDescent="0.35">
      <c r="X1971" s="582"/>
      <c r="Y1971" s="583"/>
      <c r="AD1971" s="585"/>
      <c r="AE1971" s="586"/>
      <c r="AF1971" s="587"/>
      <c r="AG1971" s="588"/>
      <c r="AH1971" s="588"/>
      <c r="AI1971" s="588"/>
      <c r="AJ1971" s="589"/>
      <c r="AK1971" s="590"/>
      <c r="AL1971" s="591"/>
      <c r="AM1971" s="592"/>
      <c r="AN1971" s="593"/>
      <c r="AO1971" s="594"/>
      <c r="AP1971" s="595"/>
      <c r="AQ1971" s="595"/>
      <c r="AR1971" s="596"/>
    </row>
    <row r="1972" spans="24:44" s="581" customFormat="1" ht="15" customHeight="1" x14ac:dyDescent="0.35">
      <c r="X1972" s="582"/>
      <c r="Y1972" s="583"/>
      <c r="AD1972" s="585"/>
      <c r="AE1972" s="586"/>
      <c r="AF1972" s="587"/>
      <c r="AG1972" s="588"/>
      <c r="AH1972" s="588"/>
      <c r="AI1972" s="588"/>
      <c r="AJ1972" s="589"/>
      <c r="AK1972" s="590"/>
      <c r="AL1972" s="591"/>
      <c r="AM1972" s="592"/>
      <c r="AN1972" s="593"/>
      <c r="AO1972" s="594"/>
      <c r="AP1972" s="595"/>
      <c r="AQ1972" s="595"/>
      <c r="AR1972" s="596"/>
    </row>
    <row r="1973" spans="24:44" s="581" customFormat="1" ht="15" customHeight="1" x14ac:dyDescent="0.35">
      <c r="X1973" s="582"/>
      <c r="Y1973" s="583"/>
      <c r="AD1973" s="585"/>
      <c r="AE1973" s="586"/>
      <c r="AF1973" s="587"/>
      <c r="AG1973" s="588"/>
      <c r="AH1973" s="588"/>
      <c r="AI1973" s="588"/>
      <c r="AJ1973" s="589"/>
      <c r="AK1973" s="590"/>
      <c r="AL1973" s="591"/>
      <c r="AM1973" s="592"/>
      <c r="AN1973" s="593"/>
      <c r="AO1973" s="594"/>
      <c r="AP1973" s="595"/>
      <c r="AQ1973" s="595"/>
      <c r="AR1973" s="596"/>
    </row>
    <row r="1974" spans="24:44" s="581" customFormat="1" ht="15" customHeight="1" x14ac:dyDescent="0.35">
      <c r="X1974" s="582"/>
      <c r="Y1974" s="583"/>
      <c r="AD1974" s="585"/>
      <c r="AE1974" s="586"/>
      <c r="AF1974" s="587"/>
      <c r="AG1974" s="588"/>
      <c r="AH1974" s="588"/>
      <c r="AI1974" s="588"/>
      <c r="AJ1974" s="589"/>
      <c r="AK1974" s="590"/>
      <c r="AL1974" s="591"/>
      <c r="AM1974" s="592"/>
      <c r="AN1974" s="593"/>
      <c r="AO1974" s="594"/>
      <c r="AP1974" s="595"/>
      <c r="AQ1974" s="595"/>
      <c r="AR1974" s="596"/>
    </row>
    <row r="1975" spans="24:44" s="581" customFormat="1" ht="15" customHeight="1" x14ac:dyDescent="0.35">
      <c r="X1975" s="582"/>
      <c r="Y1975" s="583"/>
      <c r="AD1975" s="585"/>
      <c r="AE1975" s="586"/>
      <c r="AF1975" s="587"/>
      <c r="AG1975" s="588"/>
      <c r="AH1975" s="588"/>
      <c r="AI1975" s="588"/>
      <c r="AJ1975" s="589"/>
      <c r="AK1975" s="590"/>
      <c r="AL1975" s="591"/>
      <c r="AM1975" s="592"/>
      <c r="AN1975" s="593"/>
      <c r="AO1975" s="594"/>
      <c r="AP1975" s="595"/>
      <c r="AQ1975" s="595"/>
      <c r="AR1975" s="596"/>
    </row>
    <row r="1976" spans="24:44" s="581" customFormat="1" ht="15" customHeight="1" x14ac:dyDescent="0.35">
      <c r="X1976" s="582"/>
      <c r="Y1976" s="583"/>
      <c r="AD1976" s="585"/>
      <c r="AE1976" s="586"/>
      <c r="AF1976" s="587"/>
      <c r="AG1976" s="588"/>
      <c r="AH1976" s="588"/>
      <c r="AI1976" s="588"/>
      <c r="AJ1976" s="589"/>
      <c r="AK1976" s="590"/>
      <c r="AL1976" s="591"/>
      <c r="AM1976" s="592"/>
      <c r="AN1976" s="593"/>
      <c r="AO1976" s="594"/>
      <c r="AP1976" s="595"/>
      <c r="AQ1976" s="595"/>
      <c r="AR1976" s="596"/>
    </row>
    <row r="1977" spans="24:44" s="581" customFormat="1" ht="15" customHeight="1" x14ac:dyDescent="0.35">
      <c r="X1977" s="582"/>
      <c r="Y1977" s="583"/>
      <c r="AD1977" s="585"/>
      <c r="AE1977" s="586"/>
      <c r="AF1977" s="587"/>
      <c r="AG1977" s="588"/>
      <c r="AH1977" s="588"/>
      <c r="AI1977" s="588"/>
      <c r="AJ1977" s="589"/>
      <c r="AK1977" s="590"/>
      <c r="AL1977" s="591"/>
      <c r="AM1977" s="592"/>
      <c r="AN1977" s="593"/>
      <c r="AO1977" s="594"/>
      <c r="AP1977" s="595"/>
      <c r="AQ1977" s="595"/>
      <c r="AR1977" s="596"/>
    </row>
    <row r="1978" spans="24:44" s="581" customFormat="1" ht="15" customHeight="1" x14ac:dyDescent="0.35">
      <c r="X1978" s="582"/>
      <c r="Y1978" s="583"/>
      <c r="AD1978" s="585"/>
      <c r="AE1978" s="586"/>
      <c r="AF1978" s="587"/>
      <c r="AG1978" s="588"/>
      <c r="AH1978" s="588"/>
      <c r="AI1978" s="588"/>
      <c r="AJ1978" s="589"/>
      <c r="AK1978" s="590"/>
      <c r="AL1978" s="591"/>
      <c r="AM1978" s="592"/>
      <c r="AN1978" s="593"/>
      <c r="AO1978" s="594"/>
      <c r="AP1978" s="595"/>
      <c r="AQ1978" s="595"/>
      <c r="AR1978" s="596"/>
    </row>
    <row r="1979" spans="24:44" s="581" customFormat="1" ht="15" customHeight="1" x14ac:dyDescent="0.35">
      <c r="X1979" s="582"/>
      <c r="Y1979" s="583"/>
      <c r="AD1979" s="585"/>
      <c r="AE1979" s="586"/>
      <c r="AF1979" s="587"/>
      <c r="AG1979" s="588"/>
      <c r="AH1979" s="588"/>
      <c r="AI1979" s="588"/>
      <c r="AJ1979" s="589"/>
      <c r="AK1979" s="590"/>
      <c r="AL1979" s="591"/>
      <c r="AM1979" s="592"/>
      <c r="AN1979" s="593"/>
      <c r="AO1979" s="594"/>
      <c r="AP1979" s="595"/>
      <c r="AQ1979" s="595"/>
      <c r="AR1979" s="596"/>
    </row>
    <row r="1980" spans="24:44" s="581" customFormat="1" ht="15" customHeight="1" x14ac:dyDescent="0.35">
      <c r="X1980" s="582"/>
      <c r="Y1980" s="583"/>
      <c r="AD1980" s="585"/>
      <c r="AE1980" s="586"/>
      <c r="AF1980" s="587"/>
      <c r="AG1980" s="588"/>
      <c r="AH1980" s="588"/>
      <c r="AI1980" s="588"/>
      <c r="AJ1980" s="589"/>
      <c r="AK1980" s="590"/>
      <c r="AL1980" s="591"/>
      <c r="AM1980" s="592"/>
      <c r="AN1980" s="593"/>
      <c r="AO1980" s="594"/>
      <c r="AP1980" s="595"/>
      <c r="AQ1980" s="595"/>
      <c r="AR1980" s="596"/>
    </row>
    <row r="1981" spans="24:44" s="581" customFormat="1" ht="15" customHeight="1" x14ac:dyDescent="0.35">
      <c r="X1981" s="582"/>
      <c r="Y1981" s="583"/>
      <c r="AD1981" s="585"/>
      <c r="AE1981" s="586"/>
      <c r="AF1981" s="587"/>
      <c r="AG1981" s="588"/>
      <c r="AH1981" s="588"/>
      <c r="AI1981" s="588"/>
      <c r="AJ1981" s="589"/>
      <c r="AK1981" s="590"/>
      <c r="AL1981" s="591"/>
      <c r="AM1981" s="592"/>
      <c r="AN1981" s="593"/>
      <c r="AO1981" s="594"/>
      <c r="AP1981" s="595"/>
      <c r="AQ1981" s="595"/>
      <c r="AR1981" s="596"/>
    </row>
    <row r="1982" spans="24:44" s="581" customFormat="1" ht="15" customHeight="1" x14ac:dyDescent="0.35">
      <c r="X1982" s="582"/>
      <c r="Y1982" s="583"/>
      <c r="AD1982" s="585"/>
      <c r="AE1982" s="586"/>
      <c r="AF1982" s="587"/>
      <c r="AG1982" s="588"/>
      <c r="AH1982" s="588"/>
      <c r="AI1982" s="588"/>
      <c r="AJ1982" s="589"/>
      <c r="AK1982" s="590"/>
      <c r="AL1982" s="591"/>
      <c r="AM1982" s="592"/>
      <c r="AN1982" s="593"/>
      <c r="AO1982" s="594"/>
      <c r="AP1982" s="595"/>
      <c r="AQ1982" s="595"/>
      <c r="AR1982" s="596"/>
    </row>
    <row r="1983" spans="24:44" s="581" customFormat="1" ht="15" customHeight="1" x14ac:dyDescent="0.35">
      <c r="X1983" s="582"/>
      <c r="Y1983" s="583"/>
      <c r="AD1983" s="585"/>
      <c r="AE1983" s="586"/>
      <c r="AF1983" s="587"/>
      <c r="AG1983" s="588"/>
      <c r="AH1983" s="588"/>
      <c r="AI1983" s="588"/>
      <c r="AJ1983" s="589"/>
      <c r="AK1983" s="590"/>
      <c r="AL1983" s="591"/>
      <c r="AM1983" s="592"/>
      <c r="AN1983" s="593"/>
      <c r="AO1983" s="594"/>
      <c r="AP1983" s="595"/>
      <c r="AQ1983" s="595"/>
      <c r="AR1983" s="596"/>
    </row>
    <row r="1984" spans="24:44" s="581" customFormat="1" ht="15" customHeight="1" x14ac:dyDescent="0.35">
      <c r="X1984" s="582"/>
      <c r="Y1984" s="583"/>
      <c r="AD1984" s="585"/>
      <c r="AE1984" s="586"/>
      <c r="AF1984" s="587"/>
      <c r="AG1984" s="588"/>
      <c r="AH1984" s="588"/>
      <c r="AI1984" s="588"/>
      <c r="AJ1984" s="589"/>
      <c r="AK1984" s="590"/>
      <c r="AL1984" s="591"/>
      <c r="AM1984" s="592"/>
      <c r="AN1984" s="593"/>
      <c r="AO1984" s="594"/>
      <c r="AP1984" s="595"/>
      <c r="AQ1984" s="595"/>
      <c r="AR1984" s="596"/>
    </row>
    <row r="1985" spans="24:44" s="581" customFormat="1" ht="15" customHeight="1" x14ac:dyDescent="0.35">
      <c r="X1985" s="582"/>
      <c r="Y1985" s="583"/>
      <c r="AD1985" s="585"/>
      <c r="AE1985" s="586"/>
      <c r="AF1985" s="587"/>
      <c r="AG1985" s="588"/>
      <c r="AH1985" s="588"/>
      <c r="AI1985" s="588"/>
      <c r="AJ1985" s="589"/>
      <c r="AK1985" s="590"/>
      <c r="AL1985" s="591"/>
      <c r="AM1985" s="592"/>
      <c r="AN1985" s="593"/>
      <c r="AO1985" s="594"/>
      <c r="AP1985" s="595"/>
      <c r="AQ1985" s="595"/>
      <c r="AR1985" s="596"/>
    </row>
    <row r="1986" spans="24:44" s="581" customFormat="1" ht="15" customHeight="1" x14ac:dyDescent="0.35">
      <c r="X1986" s="582"/>
      <c r="Y1986" s="583"/>
      <c r="AD1986" s="585"/>
      <c r="AE1986" s="586"/>
      <c r="AF1986" s="587"/>
      <c r="AG1986" s="588"/>
      <c r="AH1986" s="588"/>
      <c r="AI1986" s="588"/>
      <c r="AJ1986" s="589"/>
      <c r="AK1986" s="590"/>
      <c r="AL1986" s="591"/>
      <c r="AM1986" s="592"/>
      <c r="AN1986" s="593"/>
      <c r="AO1986" s="594"/>
      <c r="AP1986" s="595"/>
      <c r="AQ1986" s="595"/>
      <c r="AR1986" s="596"/>
    </row>
    <row r="1987" spans="24:44" s="581" customFormat="1" ht="15" customHeight="1" x14ac:dyDescent="0.35">
      <c r="X1987" s="582"/>
      <c r="Y1987" s="583"/>
      <c r="AD1987" s="585"/>
      <c r="AE1987" s="586"/>
      <c r="AF1987" s="587"/>
      <c r="AG1987" s="588"/>
      <c r="AH1987" s="588"/>
      <c r="AI1987" s="588"/>
      <c r="AJ1987" s="589"/>
      <c r="AK1987" s="590"/>
      <c r="AL1987" s="591"/>
      <c r="AM1987" s="592"/>
      <c r="AN1987" s="593"/>
      <c r="AO1987" s="594"/>
      <c r="AP1987" s="595"/>
      <c r="AQ1987" s="595"/>
      <c r="AR1987" s="596"/>
    </row>
    <row r="1988" spans="24:44" s="581" customFormat="1" ht="15" customHeight="1" x14ac:dyDescent="0.35">
      <c r="X1988" s="582"/>
      <c r="Y1988" s="583"/>
      <c r="AD1988" s="585"/>
      <c r="AE1988" s="586"/>
      <c r="AF1988" s="587"/>
      <c r="AG1988" s="588"/>
      <c r="AH1988" s="588"/>
      <c r="AI1988" s="588"/>
      <c r="AJ1988" s="589"/>
      <c r="AK1988" s="590"/>
      <c r="AL1988" s="591"/>
      <c r="AM1988" s="592"/>
      <c r="AN1988" s="593"/>
      <c r="AO1988" s="594"/>
      <c r="AP1988" s="595"/>
      <c r="AQ1988" s="595"/>
      <c r="AR1988" s="596"/>
    </row>
    <row r="1989" spans="24:44" s="581" customFormat="1" ht="15" customHeight="1" x14ac:dyDescent="0.35">
      <c r="X1989" s="582"/>
      <c r="Y1989" s="583"/>
      <c r="AD1989" s="585"/>
      <c r="AE1989" s="586"/>
      <c r="AF1989" s="587"/>
      <c r="AG1989" s="588"/>
      <c r="AH1989" s="588"/>
      <c r="AI1989" s="588"/>
      <c r="AJ1989" s="589"/>
      <c r="AK1989" s="590"/>
      <c r="AL1989" s="591"/>
      <c r="AM1989" s="592"/>
      <c r="AN1989" s="593"/>
      <c r="AO1989" s="594"/>
      <c r="AP1989" s="595"/>
      <c r="AQ1989" s="595"/>
      <c r="AR1989" s="596"/>
    </row>
    <row r="1990" spans="24:44" s="581" customFormat="1" ht="15" customHeight="1" x14ac:dyDescent="0.35">
      <c r="X1990" s="582"/>
      <c r="Y1990" s="583"/>
      <c r="AD1990" s="585"/>
      <c r="AE1990" s="586"/>
      <c r="AF1990" s="587"/>
      <c r="AG1990" s="588"/>
      <c r="AH1990" s="588"/>
      <c r="AI1990" s="588"/>
      <c r="AJ1990" s="589"/>
      <c r="AK1990" s="590"/>
      <c r="AL1990" s="591"/>
      <c r="AM1990" s="592"/>
      <c r="AN1990" s="593"/>
      <c r="AO1990" s="594"/>
      <c r="AP1990" s="595"/>
      <c r="AQ1990" s="595"/>
      <c r="AR1990" s="596"/>
    </row>
    <row r="1991" spans="24:44" s="581" customFormat="1" ht="15" customHeight="1" x14ac:dyDescent="0.35">
      <c r="X1991" s="582"/>
      <c r="Y1991" s="583"/>
      <c r="AD1991" s="585"/>
      <c r="AE1991" s="586"/>
      <c r="AF1991" s="587"/>
      <c r="AG1991" s="588"/>
      <c r="AH1991" s="588"/>
      <c r="AI1991" s="588"/>
      <c r="AJ1991" s="589"/>
      <c r="AK1991" s="590"/>
      <c r="AL1991" s="591"/>
      <c r="AM1991" s="592"/>
      <c r="AN1991" s="593"/>
      <c r="AO1991" s="594"/>
      <c r="AP1991" s="595"/>
      <c r="AQ1991" s="595"/>
      <c r="AR1991" s="596"/>
    </row>
    <row r="1992" spans="24:44" s="581" customFormat="1" ht="15" customHeight="1" x14ac:dyDescent="0.35">
      <c r="X1992" s="582"/>
      <c r="Y1992" s="583"/>
      <c r="AD1992" s="585"/>
      <c r="AE1992" s="586"/>
      <c r="AF1992" s="587"/>
      <c r="AG1992" s="588"/>
      <c r="AH1992" s="588"/>
      <c r="AI1992" s="588"/>
      <c r="AJ1992" s="589"/>
      <c r="AK1992" s="590"/>
      <c r="AL1992" s="591"/>
      <c r="AM1992" s="592"/>
      <c r="AN1992" s="593"/>
      <c r="AO1992" s="594"/>
      <c r="AP1992" s="595"/>
      <c r="AQ1992" s="595"/>
      <c r="AR1992" s="596"/>
    </row>
    <row r="1993" spans="24:44" s="581" customFormat="1" ht="15" customHeight="1" x14ac:dyDescent="0.35">
      <c r="X1993" s="582"/>
      <c r="Y1993" s="583"/>
      <c r="AD1993" s="585"/>
      <c r="AE1993" s="586"/>
      <c r="AF1993" s="587"/>
      <c r="AG1993" s="588"/>
      <c r="AH1993" s="588"/>
      <c r="AI1993" s="588"/>
      <c r="AJ1993" s="589"/>
      <c r="AK1993" s="590"/>
      <c r="AL1993" s="591"/>
      <c r="AM1993" s="592"/>
      <c r="AN1993" s="593"/>
      <c r="AO1993" s="594"/>
      <c r="AP1993" s="595"/>
      <c r="AQ1993" s="595"/>
      <c r="AR1993" s="596"/>
    </row>
    <row r="1994" spans="24:44" s="581" customFormat="1" ht="15" customHeight="1" x14ac:dyDescent="0.35">
      <c r="X1994" s="582"/>
      <c r="Y1994" s="583"/>
      <c r="AD1994" s="585"/>
      <c r="AE1994" s="586"/>
      <c r="AF1994" s="587"/>
      <c r="AG1994" s="588"/>
      <c r="AH1994" s="588"/>
      <c r="AI1994" s="588"/>
      <c r="AJ1994" s="589"/>
      <c r="AK1994" s="590"/>
      <c r="AL1994" s="591"/>
      <c r="AM1994" s="592"/>
      <c r="AN1994" s="593"/>
      <c r="AO1994" s="594"/>
      <c r="AP1994" s="595"/>
      <c r="AQ1994" s="595"/>
      <c r="AR1994" s="596"/>
    </row>
    <row r="1995" spans="24:44" s="581" customFormat="1" ht="15" customHeight="1" x14ac:dyDescent="0.35">
      <c r="X1995" s="582"/>
      <c r="Y1995" s="583"/>
      <c r="AD1995" s="585"/>
      <c r="AE1995" s="586"/>
      <c r="AF1995" s="587"/>
      <c r="AG1995" s="588"/>
      <c r="AH1995" s="588"/>
      <c r="AI1995" s="588"/>
      <c r="AJ1995" s="589"/>
      <c r="AK1995" s="590"/>
      <c r="AL1995" s="591"/>
      <c r="AM1995" s="592"/>
      <c r="AN1995" s="593"/>
      <c r="AO1995" s="594"/>
      <c r="AP1995" s="595"/>
      <c r="AQ1995" s="595"/>
      <c r="AR1995" s="596"/>
    </row>
    <row r="1996" spans="24:44" s="581" customFormat="1" ht="15" customHeight="1" x14ac:dyDescent="0.35">
      <c r="X1996" s="582"/>
      <c r="Y1996" s="583"/>
      <c r="AD1996" s="585"/>
      <c r="AE1996" s="586"/>
      <c r="AF1996" s="587"/>
      <c r="AG1996" s="588"/>
      <c r="AH1996" s="588"/>
      <c r="AI1996" s="588"/>
      <c r="AJ1996" s="589"/>
      <c r="AK1996" s="590"/>
      <c r="AL1996" s="591"/>
      <c r="AM1996" s="592"/>
      <c r="AN1996" s="593"/>
      <c r="AO1996" s="594"/>
      <c r="AP1996" s="595"/>
      <c r="AQ1996" s="595"/>
      <c r="AR1996" s="596"/>
    </row>
    <row r="1997" spans="24:44" s="581" customFormat="1" ht="15" customHeight="1" x14ac:dyDescent="0.35">
      <c r="X1997" s="582"/>
      <c r="Y1997" s="583"/>
      <c r="AD1997" s="585"/>
      <c r="AE1997" s="586"/>
      <c r="AF1997" s="587"/>
      <c r="AG1997" s="588"/>
      <c r="AH1997" s="588"/>
      <c r="AI1997" s="588"/>
      <c r="AJ1997" s="589"/>
      <c r="AK1997" s="590"/>
      <c r="AL1997" s="591"/>
      <c r="AM1997" s="592"/>
      <c r="AN1997" s="593"/>
      <c r="AO1997" s="594"/>
      <c r="AP1997" s="595"/>
      <c r="AQ1997" s="595"/>
      <c r="AR1997" s="596"/>
    </row>
    <row r="1998" spans="24:44" s="581" customFormat="1" ht="15" customHeight="1" x14ac:dyDescent="0.35">
      <c r="X1998" s="582"/>
      <c r="Y1998" s="583"/>
      <c r="AD1998" s="585"/>
      <c r="AE1998" s="586"/>
      <c r="AF1998" s="587"/>
      <c r="AG1998" s="588"/>
      <c r="AH1998" s="588"/>
      <c r="AI1998" s="588"/>
      <c r="AJ1998" s="589"/>
      <c r="AK1998" s="590"/>
      <c r="AL1998" s="591"/>
      <c r="AM1998" s="592"/>
      <c r="AN1998" s="593"/>
      <c r="AO1998" s="594"/>
      <c r="AP1998" s="595"/>
      <c r="AQ1998" s="595"/>
      <c r="AR1998" s="596"/>
    </row>
    <row r="1999" spans="24:44" s="581" customFormat="1" ht="15" customHeight="1" x14ac:dyDescent="0.35">
      <c r="X1999" s="582"/>
      <c r="Y1999" s="583"/>
      <c r="AD1999" s="585"/>
      <c r="AE1999" s="586"/>
      <c r="AF1999" s="587"/>
      <c r="AG1999" s="588"/>
      <c r="AH1999" s="588"/>
      <c r="AI1999" s="588"/>
      <c r="AJ1999" s="589"/>
      <c r="AK1999" s="590"/>
      <c r="AL1999" s="591"/>
      <c r="AM1999" s="592"/>
      <c r="AN1999" s="593"/>
      <c r="AO1999" s="594"/>
      <c r="AP1999" s="595"/>
      <c r="AQ1999" s="595"/>
      <c r="AR1999" s="596"/>
    </row>
    <row r="2000" spans="24:44" s="581" customFormat="1" ht="15" customHeight="1" x14ac:dyDescent="0.35">
      <c r="X2000" s="582"/>
      <c r="Y2000" s="583"/>
      <c r="AD2000" s="585"/>
      <c r="AE2000" s="586"/>
      <c r="AF2000" s="587"/>
      <c r="AG2000" s="588"/>
      <c r="AH2000" s="588"/>
      <c r="AI2000" s="588"/>
      <c r="AJ2000" s="589"/>
      <c r="AK2000" s="590"/>
      <c r="AL2000" s="591"/>
      <c r="AM2000" s="592"/>
      <c r="AN2000" s="593"/>
      <c r="AO2000" s="594"/>
      <c r="AP2000" s="595"/>
      <c r="AQ2000" s="595"/>
      <c r="AR2000" s="596"/>
    </row>
    <row r="2001" spans="24:44" s="581" customFormat="1" ht="15" customHeight="1" x14ac:dyDescent="0.35">
      <c r="X2001" s="582"/>
      <c r="Y2001" s="583"/>
      <c r="AD2001" s="585"/>
      <c r="AE2001" s="586"/>
      <c r="AF2001" s="587"/>
      <c r="AG2001" s="588"/>
      <c r="AH2001" s="588"/>
      <c r="AI2001" s="588"/>
      <c r="AJ2001" s="589"/>
      <c r="AK2001" s="590"/>
      <c r="AL2001" s="591"/>
      <c r="AM2001" s="592"/>
      <c r="AN2001" s="593"/>
      <c r="AO2001" s="594"/>
      <c r="AP2001" s="595"/>
      <c r="AQ2001" s="595"/>
      <c r="AR2001" s="596"/>
    </row>
    <row r="2002" spans="24:44" s="581" customFormat="1" ht="15" customHeight="1" x14ac:dyDescent="0.35">
      <c r="X2002" s="582"/>
      <c r="Y2002" s="583"/>
      <c r="AD2002" s="585"/>
      <c r="AE2002" s="586"/>
      <c r="AF2002" s="587"/>
      <c r="AG2002" s="588"/>
      <c r="AH2002" s="588"/>
      <c r="AI2002" s="588"/>
      <c r="AJ2002" s="589"/>
      <c r="AK2002" s="590"/>
      <c r="AL2002" s="591"/>
      <c r="AM2002" s="592"/>
      <c r="AN2002" s="593"/>
      <c r="AO2002" s="594"/>
      <c r="AP2002" s="595"/>
      <c r="AQ2002" s="595"/>
      <c r="AR2002" s="596"/>
    </row>
    <row r="2003" spans="24:44" s="581" customFormat="1" ht="15" customHeight="1" x14ac:dyDescent="0.35">
      <c r="X2003" s="582"/>
      <c r="Y2003" s="583"/>
      <c r="AD2003" s="585"/>
      <c r="AE2003" s="586"/>
      <c r="AF2003" s="587"/>
      <c r="AG2003" s="588"/>
      <c r="AH2003" s="588"/>
      <c r="AI2003" s="588"/>
      <c r="AJ2003" s="589"/>
      <c r="AK2003" s="590"/>
      <c r="AL2003" s="591"/>
      <c r="AM2003" s="592"/>
      <c r="AN2003" s="593"/>
      <c r="AO2003" s="594"/>
      <c r="AP2003" s="595"/>
      <c r="AQ2003" s="595"/>
      <c r="AR2003" s="596"/>
    </row>
    <row r="2004" spans="24:44" s="581" customFormat="1" ht="15" customHeight="1" x14ac:dyDescent="0.35">
      <c r="X2004" s="582"/>
      <c r="Y2004" s="583"/>
      <c r="AD2004" s="585"/>
      <c r="AE2004" s="586"/>
      <c r="AF2004" s="587"/>
      <c r="AG2004" s="588"/>
      <c r="AH2004" s="588"/>
      <c r="AI2004" s="588"/>
      <c r="AJ2004" s="589"/>
      <c r="AK2004" s="590"/>
      <c r="AL2004" s="591"/>
      <c r="AM2004" s="592"/>
      <c r="AN2004" s="593"/>
      <c r="AO2004" s="594"/>
      <c r="AP2004" s="595"/>
      <c r="AQ2004" s="595"/>
      <c r="AR2004" s="596"/>
    </row>
    <row r="2005" spans="24:44" s="581" customFormat="1" ht="15" customHeight="1" x14ac:dyDescent="0.35">
      <c r="X2005" s="582"/>
      <c r="Y2005" s="583"/>
      <c r="AD2005" s="585"/>
      <c r="AE2005" s="586"/>
      <c r="AF2005" s="587"/>
      <c r="AG2005" s="588"/>
      <c r="AH2005" s="588"/>
      <c r="AI2005" s="588"/>
      <c r="AJ2005" s="589"/>
      <c r="AK2005" s="590"/>
      <c r="AL2005" s="591"/>
      <c r="AM2005" s="592"/>
      <c r="AN2005" s="593"/>
      <c r="AO2005" s="594"/>
      <c r="AP2005" s="595"/>
      <c r="AQ2005" s="595"/>
      <c r="AR2005" s="596"/>
    </row>
    <row r="2006" spans="24:44" s="581" customFormat="1" ht="15" customHeight="1" x14ac:dyDescent="0.35">
      <c r="X2006" s="582"/>
      <c r="Y2006" s="583"/>
      <c r="AD2006" s="585"/>
      <c r="AE2006" s="586"/>
      <c r="AF2006" s="587"/>
      <c r="AG2006" s="588"/>
      <c r="AH2006" s="588"/>
      <c r="AI2006" s="588"/>
      <c r="AJ2006" s="589"/>
      <c r="AK2006" s="590"/>
      <c r="AL2006" s="591"/>
      <c r="AM2006" s="592"/>
      <c r="AN2006" s="593"/>
      <c r="AO2006" s="594"/>
      <c r="AP2006" s="595"/>
      <c r="AQ2006" s="595"/>
      <c r="AR2006" s="596"/>
    </row>
    <row r="2007" spans="24:44" s="581" customFormat="1" ht="15" customHeight="1" x14ac:dyDescent="0.35">
      <c r="X2007" s="582"/>
      <c r="Y2007" s="583"/>
      <c r="AD2007" s="585"/>
      <c r="AE2007" s="586"/>
      <c r="AF2007" s="587"/>
      <c r="AG2007" s="588"/>
      <c r="AH2007" s="588"/>
      <c r="AI2007" s="588"/>
      <c r="AJ2007" s="589"/>
      <c r="AK2007" s="590"/>
      <c r="AL2007" s="591"/>
      <c r="AM2007" s="592"/>
      <c r="AN2007" s="593"/>
      <c r="AO2007" s="594"/>
      <c r="AP2007" s="595"/>
      <c r="AQ2007" s="595"/>
      <c r="AR2007" s="596"/>
    </row>
    <row r="2008" spans="24:44" s="581" customFormat="1" ht="15" customHeight="1" x14ac:dyDescent="0.35">
      <c r="X2008" s="582"/>
      <c r="Y2008" s="583"/>
      <c r="AD2008" s="585"/>
      <c r="AE2008" s="586"/>
      <c r="AF2008" s="587"/>
      <c r="AG2008" s="588"/>
      <c r="AH2008" s="588"/>
      <c r="AI2008" s="588"/>
      <c r="AJ2008" s="589"/>
      <c r="AK2008" s="590"/>
      <c r="AL2008" s="591"/>
      <c r="AM2008" s="592"/>
      <c r="AN2008" s="593"/>
      <c r="AO2008" s="594"/>
      <c r="AP2008" s="595"/>
      <c r="AQ2008" s="595"/>
      <c r="AR2008" s="596"/>
    </row>
    <row r="2009" spans="24:44" s="581" customFormat="1" ht="15" customHeight="1" x14ac:dyDescent="0.35">
      <c r="X2009" s="582"/>
      <c r="Y2009" s="583"/>
      <c r="AD2009" s="585"/>
      <c r="AE2009" s="586"/>
      <c r="AF2009" s="587"/>
      <c r="AG2009" s="588"/>
      <c r="AH2009" s="588"/>
      <c r="AI2009" s="588"/>
      <c r="AJ2009" s="589"/>
      <c r="AK2009" s="590"/>
      <c r="AL2009" s="591"/>
      <c r="AM2009" s="592"/>
      <c r="AN2009" s="593"/>
      <c r="AO2009" s="594"/>
      <c r="AP2009" s="595"/>
      <c r="AQ2009" s="595"/>
      <c r="AR2009" s="596"/>
    </row>
    <row r="2010" spans="24:44" s="581" customFormat="1" ht="15" customHeight="1" x14ac:dyDescent="0.35">
      <c r="X2010" s="582"/>
      <c r="Y2010" s="583"/>
      <c r="AD2010" s="585"/>
      <c r="AE2010" s="586"/>
      <c r="AF2010" s="587"/>
      <c r="AG2010" s="588"/>
      <c r="AH2010" s="588"/>
      <c r="AI2010" s="588"/>
      <c r="AJ2010" s="589"/>
      <c r="AK2010" s="590"/>
      <c r="AL2010" s="591"/>
      <c r="AM2010" s="592"/>
      <c r="AN2010" s="593"/>
      <c r="AO2010" s="594"/>
      <c r="AP2010" s="595"/>
      <c r="AQ2010" s="595"/>
      <c r="AR2010" s="596"/>
    </row>
    <row r="2011" spans="24:44" s="581" customFormat="1" ht="15" customHeight="1" x14ac:dyDescent="0.35">
      <c r="X2011" s="582"/>
      <c r="Y2011" s="583"/>
      <c r="AD2011" s="585"/>
      <c r="AE2011" s="586"/>
      <c r="AF2011" s="587"/>
      <c r="AG2011" s="588"/>
      <c r="AH2011" s="588"/>
      <c r="AI2011" s="588"/>
      <c r="AJ2011" s="589"/>
      <c r="AK2011" s="590"/>
      <c r="AL2011" s="591"/>
      <c r="AM2011" s="592"/>
      <c r="AN2011" s="593"/>
      <c r="AO2011" s="594"/>
      <c r="AP2011" s="595"/>
      <c r="AQ2011" s="595"/>
      <c r="AR2011" s="596"/>
    </row>
    <row r="2012" spans="24:44" s="581" customFormat="1" ht="15" customHeight="1" x14ac:dyDescent="0.35">
      <c r="X2012" s="582"/>
      <c r="Y2012" s="583"/>
      <c r="AD2012" s="585"/>
      <c r="AE2012" s="586"/>
      <c r="AF2012" s="587"/>
      <c r="AG2012" s="588"/>
      <c r="AH2012" s="588"/>
      <c r="AI2012" s="588"/>
      <c r="AJ2012" s="589"/>
      <c r="AK2012" s="590"/>
      <c r="AL2012" s="591"/>
      <c r="AM2012" s="592"/>
      <c r="AN2012" s="593"/>
      <c r="AO2012" s="594"/>
      <c r="AP2012" s="595"/>
      <c r="AQ2012" s="595"/>
      <c r="AR2012" s="596"/>
    </row>
    <row r="2013" spans="24:44" s="581" customFormat="1" ht="15" customHeight="1" x14ac:dyDescent="0.35">
      <c r="X2013" s="582"/>
      <c r="Y2013" s="583"/>
      <c r="AD2013" s="585"/>
      <c r="AE2013" s="586"/>
      <c r="AF2013" s="587"/>
      <c r="AG2013" s="588"/>
      <c r="AH2013" s="588"/>
      <c r="AI2013" s="588"/>
      <c r="AJ2013" s="589"/>
      <c r="AK2013" s="590"/>
      <c r="AL2013" s="591"/>
      <c r="AM2013" s="592"/>
      <c r="AN2013" s="593"/>
      <c r="AO2013" s="594"/>
      <c r="AP2013" s="595"/>
      <c r="AQ2013" s="595"/>
      <c r="AR2013" s="596"/>
    </row>
    <row r="2014" spans="24:44" s="581" customFormat="1" ht="15" customHeight="1" x14ac:dyDescent="0.35">
      <c r="X2014" s="582"/>
      <c r="Y2014" s="583"/>
      <c r="AD2014" s="585"/>
      <c r="AE2014" s="586"/>
      <c r="AF2014" s="587"/>
      <c r="AG2014" s="588"/>
      <c r="AH2014" s="588"/>
      <c r="AI2014" s="588"/>
      <c r="AJ2014" s="589"/>
      <c r="AK2014" s="590"/>
      <c r="AL2014" s="591"/>
      <c r="AM2014" s="592"/>
      <c r="AN2014" s="593"/>
      <c r="AO2014" s="594"/>
      <c r="AP2014" s="595"/>
      <c r="AQ2014" s="595"/>
      <c r="AR2014" s="596"/>
    </row>
    <row r="2015" spans="24:44" s="581" customFormat="1" ht="15" customHeight="1" x14ac:dyDescent="0.35">
      <c r="X2015" s="582"/>
      <c r="Y2015" s="583"/>
      <c r="AD2015" s="585"/>
      <c r="AE2015" s="586"/>
      <c r="AF2015" s="587"/>
      <c r="AG2015" s="588"/>
      <c r="AH2015" s="588"/>
      <c r="AI2015" s="588"/>
      <c r="AJ2015" s="589"/>
      <c r="AK2015" s="590"/>
      <c r="AL2015" s="591"/>
      <c r="AM2015" s="592"/>
      <c r="AN2015" s="593"/>
      <c r="AO2015" s="594"/>
      <c r="AP2015" s="595"/>
      <c r="AQ2015" s="595"/>
      <c r="AR2015" s="596"/>
    </row>
    <row r="2016" spans="24:44" s="581" customFormat="1" ht="15" customHeight="1" x14ac:dyDescent="0.35">
      <c r="X2016" s="582"/>
      <c r="Y2016" s="583"/>
      <c r="AD2016" s="585"/>
      <c r="AE2016" s="586"/>
      <c r="AF2016" s="587"/>
      <c r="AG2016" s="588"/>
      <c r="AH2016" s="588"/>
      <c r="AI2016" s="588"/>
      <c r="AJ2016" s="589"/>
      <c r="AK2016" s="590"/>
      <c r="AL2016" s="591"/>
      <c r="AM2016" s="592"/>
      <c r="AN2016" s="593"/>
      <c r="AO2016" s="594"/>
      <c r="AP2016" s="595"/>
      <c r="AQ2016" s="595"/>
      <c r="AR2016" s="596"/>
    </row>
    <row r="2017" spans="24:44" s="581" customFormat="1" ht="15" customHeight="1" x14ac:dyDescent="0.35">
      <c r="X2017" s="582"/>
      <c r="Y2017" s="583"/>
      <c r="AD2017" s="585"/>
      <c r="AE2017" s="586"/>
      <c r="AF2017" s="587"/>
      <c r="AG2017" s="588"/>
      <c r="AH2017" s="588"/>
      <c r="AI2017" s="588"/>
      <c r="AJ2017" s="589"/>
      <c r="AK2017" s="590"/>
      <c r="AL2017" s="591"/>
      <c r="AM2017" s="592"/>
      <c r="AN2017" s="593"/>
      <c r="AO2017" s="594"/>
      <c r="AP2017" s="595"/>
      <c r="AQ2017" s="595"/>
      <c r="AR2017" s="596"/>
    </row>
    <row r="2018" spans="24:44" s="581" customFormat="1" ht="15" customHeight="1" x14ac:dyDescent="0.35">
      <c r="X2018" s="582"/>
      <c r="Y2018" s="583"/>
      <c r="AD2018" s="585"/>
      <c r="AE2018" s="586"/>
      <c r="AF2018" s="587"/>
      <c r="AG2018" s="588"/>
      <c r="AH2018" s="588"/>
      <c r="AI2018" s="588"/>
      <c r="AJ2018" s="589"/>
      <c r="AK2018" s="590"/>
      <c r="AL2018" s="591"/>
      <c r="AM2018" s="592"/>
      <c r="AN2018" s="593"/>
      <c r="AO2018" s="594"/>
      <c r="AP2018" s="595"/>
      <c r="AQ2018" s="595"/>
      <c r="AR2018" s="596"/>
    </row>
    <row r="2019" spans="24:44" s="581" customFormat="1" ht="15" customHeight="1" x14ac:dyDescent="0.35">
      <c r="X2019" s="582"/>
      <c r="Y2019" s="583"/>
      <c r="AD2019" s="585"/>
      <c r="AE2019" s="586"/>
      <c r="AF2019" s="587"/>
      <c r="AG2019" s="588"/>
      <c r="AH2019" s="588"/>
      <c r="AI2019" s="588"/>
      <c r="AJ2019" s="589"/>
      <c r="AK2019" s="590"/>
      <c r="AL2019" s="591"/>
      <c r="AM2019" s="592"/>
      <c r="AN2019" s="593"/>
      <c r="AO2019" s="594"/>
      <c r="AP2019" s="595"/>
      <c r="AQ2019" s="595"/>
      <c r="AR2019" s="596"/>
    </row>
    <row r="2020" spans="24:44" s="581" customFormat="1" ht="15" customHeight="1" x14ac:dyDescent="0.35">
      <c r="X2020" s="582"/>
      <c r="Y2020" s="583"/>
      <c r="AD2020" s="585"/>
      <c r="AE2020" s="586"/>
      <c r="AF2020" s="587"/>
      <c r="AG2020" s="588"/>
      <c r="AH2020" s="588"/>
      <c r="AI2020" s="588"/>
      <c r="AJ2020" s="589"/>
      <c r="AK2020" s="590"/>
      <c r="AL2020" s="591"/>
      <c r="AM2020" s="592"/>
      <c r="AN2020" s="593"/>
      <c r="AO2020" s="594"/>
      <c r="AP2020" s="595"/>
      <c r="AQ2020" s="595"/>
      <c r="AR2020" s="596"/>
    </row>
    <row r="2021" spans="24:44" s="581" customFormat="1" ht="15" customHeight="1" x14ac:dyDescent="0.35">
      <c r="X2021" s="582"/>
      <c r="Y2021" s="583"/>
      <c r="AD2021" s="585"/>
      <c r="AE2021" s="586"/>
      <c r="AF2021" s="587"/>
      <c r="AG2021" s="588"/>
      <c r="AH2021" s="588"/>
      <c r="AI2021" s="588"/>
      <c r="AJ2021" s="589"/>
      <c r="AK2021" s="590"/>
      <c r="AL2021" s="591"/>
      <c r="AM2021" s="592"/>
      <c r="AN2021" s="593"/>
      <c r="AO2021" s="594"/>
      <c r="AP2021" s="595"/>
      <c r="AQ2021" s="595"/>
      <c r="AR2021" s="596"/>
    </row>
    <row r="2022" spans="24:44" s="581" customFormat="1" ht="15" customHeight="1" x14ac:dyDescent="0.35">
      <c r="X2022" s="582"/>
      <c r="Y2022" s="583"/>
      <c r="AD2022" s="585"/>
      <c r="AE2022" s="586"/>
      <c r="AF2022" s="587"/>
      <c r="AG2022" s="588"/>
      <c r="AH2022" s="588"/>
      <c r="AI2022" s="588"/>
      <c r="AJ2022" s="589"/>
      <c r="AK2022" s="590"/>
      <c r="AL2022" s="591"/>
      <c r="AM2022" s="592"/>
      <c r="AN2022" s="593"/>
      <c r="AO2022" s="594"/>
      <c r="AP2022" s="595"/>
      <c r="AQ2022" s="595"/>
      <c r="AR2022" s="596"/>
    </row>
    <row r="2023" spans="24:44" s="581" customFormat="1" ht="15" customHeight="1" x14ac:dyDescent="0.35">
      <c r="X2023" s="582"/>
      <c r="Y2023" s="583"/>
      <c r="AD2023" s="585"/>
      <c r="AE2023" s="586"/>
      <c r="AF2023" s="587"/>
      <c r="AG2023" s="588"/>
      <c r="AH2023" s="588"/>
      <c r="AI2023" s="588"/>
      <c r="AJ2023" s="589"/>
      <c r="AK2023" s="590"/>
      <c r="AL2023" s="591"/>
      <c r="AM2023" s="592"/>
      <c r="AN2023" s="593"/>
      <c r="AO2023" s="594"/>
      <c r="AP2023" s="595"/>
      <c r="AQ2023" s="595"/>
      <c r="AR2023" s="596"/>
    </row>
    <row r="2024" spans="24:44" s="581" customFormat="1" ht="15" customHeight="1" x14ac:dyDescent="0.35">
      <c r="X2024" s="582"/>
      <c r="Y2024" s="583"/>
      <c r="AD2024" s="585"/>
      <c r="AE2024" s="586"/>
      <c r="AF2024" s="587"/>
      <c r="AG2024" s="588"/>
      <c r="AH2024" s="588"/>
      <c r="AI2024" s="588"/>
      <c r="AJ2024" s="589"/>
      <c r="AK2024" s="590"/>
      <c r="AL2024" s="591"/>
      <c r="AM2024" s="592"/>
      <c r="AN2024" s="593"/>
      <c r="AO2024" s="594"/>
      <c r="AP2024" s="595"/>
      <c r="AQ2024" s="595"/>
      <c r="AR2024" s="596"/>
    </row>
    <row r="2025" spans="24:44" s="581" customFormat="1" ht="15" customHeight="1" x14ac:dyDescent="0.35">
      <c r="X2025" s="582"/>
      <c r="Y2025" s="583"/>
      <c r="AD2025" s="585"/>
      <c r="AE2025" s="586"/>
      <c r="AF2025" s="587"/>
      <c r="AG2025" s="588"/>
      <c r="AH2025" s="588"/>
      <c r="AI2025" s="588"/>
      <c r="AJ2025" s="589"/>
      <c r="AK2025" s="590"/>
      <c r="AL2025" s="591"/>
      <c r="AM2025" s="592"/>
      <c r="AN2025" s="593"/>
      <c r="AO2025" s="594"/>
      <c r="AP2025" s="595"/>
      <c r="AQ2025" s="595"/>
      <c r="AR2025" s="596"/>
    </row>
    <row r="2026" spans="24:44" s="581" customFormat="1" ht="15" customHeight="1" x14ac:dyDescent="0.35">
      <c r="X2026" s="582"/>
      <c r="Y2026" s="583"/>
      <c r="AD2026" s="585"/>
      <c r="AE2026" s="586"/>
      <c r="AF2026" s="587"/>
      <c r="AG2026" s="588"/>
      <c r="AH2026" s="588"/>
      <c r="AI2026" s="588"/>
      <c r="AJ2026" s="589"/>
      <c r="AK2026" s="590"/>
      <c r="AL2026" s="591"/>
      <c r="AM2026" s="592"/>
      <c r="AN2026" s="593"/>
      <c r="AO2026" s="594"/>
      <c r="AP2026" s="595"/>
      <c r="AQ2026" s="595"/>
      <c r="AR2026" s="596"/>
    </row>
    <row r="2027" spans="24:44" s="581" customFormat="1" ht="15" customHeight="1" x14ac:dyDescent="0.35">
      <c r="X2027" s="582"/>
      <c r="Y2027" s="583"/>
      <c r="AD2027" s="585"/>
      <c r="AE2027" s="586"/>
      <c r="AF2027" s="587"/>
      <c r="AG2027" s="588"/>
      <c r="AH2027" s="588"/>
      <c r="AI2027" s="588"/>
      <c r="AJ2027" s="589"/>
      <c r="AK2027" s="590"/>
      <c r="AL2027" s="591"/>
      <c r="AM2027" s="592"/>
      <c r="AN2027" s="593"/>
      <c r="AO2027" s="594"/>
      <c r="AP2027" s="595"/>
      <c r="AQ2027" s="595"/>
      <c r="AR2027" s="596"/>
    </row>
    <row r="2028" spans="24:44" s="581" customFormat="1" ht="15" customHeight="1" x14ac:dyDescent="0.35">
      <c r="X2028" s="582"/>
      <c r="Y2028" s="583"/>
      <c r="AD2028" s="585"/>
      <c r="AE2028" s="586"/>
      <c r="AF2028" s="587"/>
      <c r="AG2028" s="588"/>
      <c r="AH2028" s="588"/>
      <c r="AI2028" s="588"/>
      <c r="AJ2028" s="589"/>
      <c r="AK2028" s="590"/>
      <c r="AL2028" s="591"/>
      <c r="AM2028" s="592"/>
      <c r="AN2028" s="593"/>
      <c r="AO2028" s="594"/>
      <c r="AP2028" s="595"/>
      <c r="AQ2028" s="595"/>
      <c r="AR2028" s="596"/>
    </row>
    <row r="2029" spans="24:44" s="581" customFormat="1" ht="15" customHeight="1" x14ac:dyDescent="0.35">
      <c r="X2029" s="582"/>
      <c r="Y2029" s="583"/>
      <c r="AD2029" s="585"/>
      <c r="AE2029" s="586"/>
      <c r="AF2029" s="587"/>
      <c r="AG2029" s="588"/>
      <c r="AH2029" s="588"/>
      <c r="AI2029" s="588"/>
      <c r="AJ2029" s="589"/>
      <c r="AK2029" s="590"/>
      <c r="AL2029" s="591"/>
      <c r="AM2029" s="592"/>
      <c r="AN2029" s="593"/>
      <c r="AO2029" s="594"/>
      <c r="AP2029" s="595"/>
      <c r="AQ2029" s="595"/>
      <c r="AR2029" s="596"/>
    </row>
    <row r="2030" spans="24:44" s="581" customFormat="1" ht="15" customHeight="1" x14ac:dyDescent="0.35">
      <c r="X2030" s="582"/>
      <c r="Y2030" s="583"/>
      <c r="AD2030" s="585"/>
      <c r="AE2030" s="586"/>
      <c r="AF2030" s="587"/>
      <c r="AG2030" s="588"/>
      <c r="AH2030" s="588"/>
      <c r="AI2030" s="588"/>
      <c r="AJ2030" s="589"/>
      <c r="AK2030" s="590"/>
      <c r="AL2030" s="591"/>
      <c r="AM2030" s="592"/>
      <c r="AN2030" s="593"/>
      <c r="AO2030" s="594"/>
      <c r="AP2030" s="595"/>
      <c r="AQ2030" s="595"/>
      <c r="AR2030" s="596"/>
    </row>
    <row r="2031" spans="24:44" s="581" customFormat="1" ht="15" customHeight="1" x14ac:dyDescent="0.35">
      <c r="X2031" s="582"/>
      <c r="Y2031" s="583"/>
      <c r="AD2031" s="585"/>
      <c r="AE2031" s="586"/>
      <c r="AF2031" s="587"/>
      <c r="AG2031" s="588"/>
      <c r="AH2031" s="588"/>
      <c r="AI2031" s="588"/>
      <c r="AJ2031" s="589"/>
      <c r="AK2031" s="590"/>
      <c r="AL2031" s="591"/>
      <c r="AM2031" s="592"/>
      <c r="AN2031" s="593"/>
      <c r="AO2031" s="594"/>
      <c r="AP2031" s="595"/>
      <c r="AQ2031" s="595"/>
      <c r="AR2031" s="596"/>
    </row>
    <row r="2032" spans="24:44" s="581" customFormat="1" ht="15" customHeight="1" x14ac:dyDescent="0.35">
      <c r="X2032" s="582"/>
      <c r="Y2032" s="583"/>
      <c r="AD2032" s="585"/>
      <c r="AE2032" s="586"/>
      <c r="AF2032" s="587"/>
      <c r="AG2032" s="588"/>
      <c r="AH2032" s="588"/>
      <c r="AI2032" s="588"/>
      <c r="AJ2032" s="589"/>
      <c r="AK2032" s="590"/>
      <c r="AL2032" s="591"/>
      <c r="AM2032" s="592"/>
      <c r="AN2032" s="593"/>
      <c r="AO2032" s="594"/>
      <c r="AP2032" s="595"/>
      <c r="AQ2032" s="595"/>
      <c r="AR2032" s="596"/>
    </row>
    <row r="2033" spans="24:44" s="581" customFormat="1" ht="15" customHeight="1" x14ac:dyDescent="0.35">
      <c r="X2033" s="582"/>
      <c r="Y2033" s="583"/>
      <c r="AD2033" s="585"/>
      <c r="AE2033" s="586"/>
      <c r="AF2033" s="587"/>
      <c r="AG2033" s="588"/>
      <c r="AH2033" s="588"/>
      <c r="AI2033" s="588"/>
      <c r="AJ2033" s="589"/>
      <c r="AK2033" s="590"/>
      <c r="AL2033" s="591"/>
      <c r="AM2033" s="592"/>
      <c r="AN2033" s="593"/>
      <c r="AO2033" s="594"/>
      <c r="AP2033" s="595"/>
      <c r="AQ2033" s="595"/>
      <c r="AR2033" s="596"/>
    </row>
    <row r="2034" spans="24:44" s="581" customFormat="1" ht="15" customHeight="1" x14ac:dyDescent="0.35">
      <c r="X2034" s="582"/>
      <c r="Y2034" s="583"/>
      <c r="AD2034" s="585"/>
      <c r="AE2034" s="586"/>
      <c r="AF2034" s="587"/>
      <c r="AG2034" s="588"/>
      <c r="AH2034" s="588"/>
      <c r="AI2034" s="588"/>
      <c r="AJ2034" s="589"/>
      <c r="AK2034" s="590"/>
      <c r="AL2034" s="591"/>
      <c r="AM2034" s="592"/>
      <c r="AN2034" s="593"/>
      <c r="AO2034" s="594"/>
      <c r="AP2034" s="595"/>
      <c r="AQ2034" s="595"/>
      <c r="AR2034" s="596"/>
    </row>
    <row r="2035" spans="24:44" s="581" customFormat="1" ht="15" customHeight="1" x14ac:dyDescent="0.35">
      <c r="X2035" s="582"/>
      <c r="Y2035" s="583"/>
      <c r="AD2035" s="585"/>
      <c r="AE2035" s="586"/>
      <c r="AF2035" s="587"/>
      <c r="AG2035" s="588"/>
      <c r="AH2035" s="588"/>
      <c r="AI2035" s="588"/>
      <c r="AJ2035" s="589"/>
      <c r="AK2035" s="590"/>
      <c r="AL2035" s="591"/>
      <c r="AM2035" s="592"/>
      <c r="AN2035" s="593"/>
      <c r="AO2035" s="594"/>
      <c r="AP2035" s="595"/>
      <c r="AQ2035" s="595"/>
      <c r="AR2035" s="596"/>
    </row>
    <row r="2036" spans="24:44" s="581" customFormat="1" ht="15" customHeight="1" x14ac:dyDescent="0.35">
      <c r="X2036" s="582"/>
      <c r="Y2036" s="583"/>
      <c r="AD2036" s="585"/>
      <c r="AE2036" s="586"/>
      <c r="AF2036" s="587"/>
      <c r="AG2036" s="588"/>
      <c r="AH2036" s="588"/>
      <c r="AI2036" s="588"/>
      <c r="AJ2036" s="589"/>
      <c r="AK2036" s="590"/>
      <c r="AL2036" s="591"/>
      <c r="AM2036" s="592"/>
      <c r="AN2036" s="593"/>
      <c r="AO2036" s="594"/>
      <c r="AP2036" s="595"/>
      <c r="AQ2036" s="595"/>
      <c r="AR2036" s="596"/>
    </row>
    <row r="2037" spans="24:44" s="581" customFormat="1" ht="15" customHeight="1" x14ac:dyDescent="0.35">
      <c r="X2037" s="582"/>
      <c r="Y2037" s="583"/>
      <c r="AD2037" s="585"/>
      <c r="AE2037" s="586"/>
      <c r="AF2037" s="587"/>
      <c r="AG2037" s="588"/>
      <c r="AH2037" s="588"/>
      <c r="AI2037" s="588"/>
      <c r="AJ2037" s="589"/>
      <c r="AK2037" s="590"/>
      <c r="AL2037" s="591"/>
      <c r="AM2037" s="592"/>
      <c r="AN2037" s="593"/>
      <c r="AO2037" s="594"/>
      <c r="AP2037" s="595"/>
      <c r="AQ2037" s="595"/>
      <c r="AR2037" s="596"/>
    </row>
    <row r="2038" spans="24:44" s="581" customFormat="1" ht="15" customHeight="1" x14ac:dyDescent="0.35">
      <c r="X2038" s="582"/>
      <c r="Y2038" s="583"/>
      <c r="AD2038" s="585"/>
      <c r="AE2038" s="586"/>
      <c r="AF2038" s="587"/>
      <c r="AG2038" s="588"/>
      <c r="AH2038" s="588"/>
      <c r="AI2038" s="588"/>
      <c r="AJ2038" s="589"/>
      <c r="AK2038" s="590"/>
      <c r="AL2038" s="591"/>
      <c r="AM2038" s="592"/>
      <c r="AN2038" s="593"/>
      <c r="AO2038" s="594"/>
      <c r="AP2038" s="595"/>
      <c r="AQ2038" s="595"/>
      <c r="AR2038" s="596"/>
    </row>
    <row r="2039" spans="24:44" s="581" customFormat="1" ht="15" customHeight="1" x14ac:dyDescent="0.35">
      <c r="X2039" s="582"/>
      <c r="Y2039" s="583"/>
      <c r="AD2039" s="585"/>
      <c r="AE2039" s="586"/>
      <c r="AF2039" s="587"/>
      <c r="AG2039" s="588"/>
      <c r="AH2039" s="588"/>
      <c r="AI2039" s="588"/>
      <c r="AJ2039" s="589"/>
      <c r="AK2039" s="590"/>
      <c r="AL2039" s="591"/>
      <c r="AM2039" s="592"/>
      <c r="AN2039" s="593"/>
      <c r="AO2039" s="594"/>
      <c r="AP2039" s="595"/>
      <c r="AQ2039" s="595"/>
      <c r="AR2039" s="596"/>
    </row>
    <row r="2040" spans="24:44" s="581" customFormat="1" ht="15" customHeight="1" x14ac:dyDescent="0.35">
      <c r="X2040" s="582"/>
      <c r="Y2040" s="583"/>
      <c r="AD2040" s="585"/>
      <c r="AE2040" s="586"/>
      <c r="AF2040" s="587"/>
      <c r="AG2040" s="588"/>
      <c r="AH2040" s="588"/>
      <c r="AI2040" s="588"/>
      <c r="AJ2040" s="589"/>
      <c r="AK2040" s="590"/>
      <c r="AL2040" s="591"/>
      <c r="AM2040" s="592"/>
      <c r="AN2040" s="593"/>
      <c r="AO2040" s="594"/>
      <c r="AP2040" s="595"/>
      <c r="AQ2040" s="595"/>
      <c r="AR2040" s="596"/>
    </row>
    <row r="2041" spans="24:44" s="581" customFormat="1" ht="15" customHeight="1" x14ac:dyDescent="0.35">
      <c r="X2041" s="582"/>
      <c r="Y2041" s="583"/>
      <c r="AD2041" s="585"/>
      <c r="AE2041" s="586"/>
      <c r="AF2041" s="587"/>
      <c r="AG2041" s="588"/>
      <c r="AH2041" s="588"/>
      <c r="AI2041" s="588"/>
      <c r="AJ2041" s="589"/>
      <c r="AK2041" s="590"/>
      <c r="AL2041" s="591"/>
      <c r="AM2041" s="592"/>
      <c r="AN2041" s="593"/>
      <c r="AO2041" s="594"/>
      <c r="AP2041" s="595"/>
      <c r="AQ2041" s="595"/>
      <c r="AR2041" s="596"/>
    </row>
    <row r="2042" spans="24:44" s="581" customFormat="1" ht="15" customHeight="1" x14ac:dyDescent="0.35">
      <c r="X2042" s="582"/>
      <c r="Y2042" s="583"/>
      <c r="AD2042" s="585"/>
      <c r="AE2042" s="586"/>
      <c r="AF2042" s="587"/>
      <c r="AG2042" s="588"/>
      <c r="AH2042" s="588"/>
      <c r="AI2042" s="588"/>
      <c r="AJ2042" s="589"/>
      <c r="AK2042" s="590"/>
      <c r="AL2042" s="591"/>
      <c r="AM2042" s="592"/>
      <c r="AN2042" s="593"/>
      <c r="AO2042" s="594"/>
      <c r="AP2042" s="595"/>
      <c r="AQ2042" s="595"/>
      <c r="AR2042" s="596"/>
    </row>
    <row r="2043" spans="24:44" s="581" customFormat="1" ht="15" customHeight="1" x14ac:dyDescent="0.35">
      <c r="X2043" s="582"/>
      <c r="Y2043" s="583"/>
      <c r="AD2043" s="585"/>
      <c r="AE2043" s="586"/>
      <c r="AF2043" s="587"/>
      <c r="AG2043" s="588"/>
      <c r="AH2043" s="588"/>
      <c r="AI2043" s="588"/>
      <c r="AJ2043" s="589"/>
      <c r="AK2043" s="590"/>
      <c r="AL2043" s="591"/>
      <c r="AM2043" s="592"/>
      <c r="AN2043" s="593"/>
      <c r="AO2043" s="594"/>
      <c r="AP2043" s="595"/>
      <c r="AQ2043" s="595"/>
      <c r="AR2043" s="596"/>
    </row>
    <row r="2044" spans="24:44" s="581" customFormat="1" ht="15" customHeight="1" x14ac:dyDescent="0.35">
      <c r="X2044" s="582"/>
      <c r="Y2044" s="583"/>
      <c r="AD2044" s="585"/>
      <c r="AE2044" s="586"/>
      <c r="AF2044" s="587"/>
      <c r="AG2044" s="588"/>
      <c r="AH2044" s="588"/>
      <c r="AI2044" s="588"/>
      <c r="AJ2044" s="589"/>
      <c r="AK2044" s="590"/>
      <c r="AL2044" s="591"/>
      <c r="AM2044" s="592"/>
      <c r="AN2044" s="593"/>
      <c r="AO2044" s="594"/>
      <c r="AP2044" s="595"/>
      <c r="AQ2044" s="595"/>
      <c r="AR2044" s="596"/>
    </row>
    <row r="2045" spans="24:44" s="581" customFormat="1" ht="15" customHeight="1" x14ac:dyDescent="0.35">
      <c r="X2045" s="582"/>
      <c r="Y2045" s="583"/>
      <c r="AD2045" s="585"/>
      <c r="AE2045" s="586"/>
      <c r="AF2045" s="587"/>
      <c r="AG2045" s="588"/>
      <c r="AH2045" s="588"/>
      <c r="AI2045" s="588"/>
      <c r="AJ2045" s="589"/>
      <c r="AK2045" s="590"/>
      <c r="AL2045" s="591"/>
      <c r="AM2045" s="592"/>
      <c r="AN2045" s="593"/>
      <c r="AO2045" s="594"/>
      <c r="AP2045" s="595"/>
      <c r="AQ2045" s="595"/>
      <c r="AR2045" s="596"/>
    </row>
    <row r="2046" spans="24:44" s="581" customFormat="1" ht="15" customHeight="1" x14ac:dyDescent="0.35">
      <c r="X2046" s="582"/>
      <c r="Y2046" s="583"/>
      <c r="AD2046" s="585"/>
      <c r="AE2046" s="586"/>
      <c r="AF2046" s="587"/>
      <c r="AG2046" s="588"/>
      <c r="AH2046" s="588"/>
      <c r="AI2046" s="588"/>
      <c r="AJ2046" s="589"/>
      <c r="AK2046" s="590"/>
      <c r="AL2046" s="591"/>
      <c r="AM2046" s="592"/>
      <c r="AN2046" s="593"/>
      <c r="AO2046" s="594"/>
      <c r="AP2046" s="595"/>
      <c r="AQ2046" s="595"/>
      <c r="AR2046" s="596"/>
    </row>
    <row r="2047" spans="24:44" s="581" customFormat="1" ht="15" customHeight="1" x14ac:dyDescent="0.35">
      <c r="X2047" s="582"/>
      <c r="Y2047" s="583"/>
      <c r="AD2047" s="585"/>
      <c r="AE2047" s="586"/>
      <c r="AF2047" s="587"/>
      <c r="AG2047" s="588"/>
      <c r="AH2047" s="588"/>
      <c r="AI2047" s="588"/>
      <c r="AJ2047" s="589"/>
      <c r="AK2047" s="590"/>
      <c r="AL2047" s="591"/>
      <c r="AM2047" s="592"/>
      <c r="AN2047" s="593"/>
      <c r="AO2047" s="594"/>
      <c r="AP2047" s="595"/>
      <c r="AQ2047" s="595"/>
      <c r="AR2047" s="596"/>
    </row>
    <row r="2048" spans="24:44" s="581" customFormat="1" ht="15" customHeight="1" x14ac:dyDescent="0.35">
      <c r="X2048" s="582"/>
      <c r="Y2048" s="583"/>
      <c r="AD2048" s="585"/>
      <c r="AE2048" s="586"/>
      <c r="AF2048" s="587"/>
      <c r="AG2048" s="588"/>
      <c r="AH2048" s="588"/>
      <c r="AI2048" s="588"/>
      <c r="AJ2048" s="589"/>
      <c r="AK2048" s="590"/>
      <c r="AL2048" s="591"/>
      <c r="AM2048" s="592"/>
      <c r="AN2048" s="593"/>
      <c r="AO2048" s="594"/>
      <c r="AP2048" s="595"/>
      <c r="AQ2048" s="595"/>
      <c r="AR2048" s="596"/>
    </row>
    <row r="2049" spans="24:44" s="581" customFormat="1" ht="15" customHeight="1" x14ac:dyDescent="0.35">
      <c r="X2049" s="582"/>
      <c r="Y2049" s="583"/>
      <c r="AD2049" s="585"/>
      <c r="AE2049" s="586"/>
      <c r="AF2049" s="587"/>
      <c r="AG2049" s="588"/>
      <c r="AH2049" s="588"/>
      <c r="AI2049" s="588"/>
      <c r="AJ2049" s="589"/>
      <c r="AK2049" s="590"/>
      <c r="AL2049" s="591"/>
      <c r="AM2049" s="592"/>
      <c r="AN2049" s="593"/>
      <c r="AO2049" s="594"/>
      <c r="AP2049" s="595"/>
      <c r="AQ2049" s="595"/>
      <c r="AR2049" s="596"/>
    </row>
    <row r="2050" spans="24:44" s="581" customFormat="1" ht="15" customHeight="1" x14ac:dyDescent="0.35">
      <c r="X2050" s="582"/>
      <c r="Y2050" s="583"/>
      <c r="AD2050" s="585"/>
      <c r="AE2050" s="586"/>
      <c r="AF2050" s="587"/>
      <c r="AG2050" s="588"/>
      <c r="AH2050" s="588"/>
      <c r="AI2050" s="588"/>
      <c r="AJ2050" s="589"/>
      <c r="AK2050" s="590"/>
      <c r="AL2050" s="591"/>
      <c r="AM2050" s="592"/>
      <c r="AN2050" s="593"/>
      <c r="AO2050" s="594"/>
      <c r="AP2050" s="595"/>
      <c r="AQ2050" s="595"/>
      <c r="AR2050" s="596"/>
    </row>
    <row r="2051" spans="24:44" s="581" customFormat="1" ht="15" customHeight="1" x14ac:dyDescent="0.35">
      <c r="X2051" s="582"/>
      <c r="Y2051" s="583"/>
      <c r="AD2051" s="585"/>
      <c r="AE2051" s="586"/>
      <c r="AF2051" s="587"/>
      <c r="AG2051" s="588"/>
      <c r="AH2051" s="588"/>
      <c r="AI2051" s="588"/>
      <c r="AJ2051" s="589"/>
      <c r="AK2051" s="590"/>
      <c r="AL2051" s="591"/>
      <c r="AM2051" s="592"/>
      <c r="AN2051" s="593"/>
      <c r="AO2051" s="594"/>
      <c r="AP2051" s="595"/>
      <c r="AQ2051" s="595"/>
      <c r="AR2051" s="596"/>
    </row>
    <row r="2052" spans="24:44" s="581" customFormat="1" ht="15" customHeight="1" x14ac:dyDescent="0.35">
      <c r="X2052" s="582"/>
      <c r="Y2052" s="583"/>
      <c r="AD2052" s="585"/>
      <c r="AE2052" s="586"/>
      <c r="AF2052" s="587"/>
      <c r="AG2052" s="588"/>
      <c r="AH2052" s="588"/>
      <c r="AI2052" s="588"/>
      <c r="AJ2052" s="589"/>
      <c r="AK2052" s="590"/>
      <c r="AL2052" s="591"/>
      <c r="AM2052" s="592"/>
      <c r="AN2052" s="593"/>
      <c r="AO2052" s="594"/>
      <c r="AP2052" s="595"/>
      <c r="AQ2052" s="595"/>
      <c r="AR2052" s="596"/>
    </row>
    <row r="2053" spans="24:44" s="581" customFormat="1" ht="15" customHeight="1" x14ac:dyDescent="0.35">
      <c r="X2053" s="582"/>
      <c r="Y2053" s="583"/>
      <c r="AD2053" s="585"/>
      <c r="AE2053" s="586"/>
      <c r="AF2053" s="587"/>
      <c r="AG2053" s="588"/>
      <c r="AH2053" s="588"/>
      <c r="AI2053" s="588"/>
      <c r="AJ2053" s="589"/>
      <c r="AK2053" s="590"/>
      <c r="AL2053" s="591"/>
      <c r="AM2053" s="592"/>
      <c r="AN2053" s="593"/>
      <c r="AO2053" s="594"/>
      <c r="AP2053" s="595"/>
      <c r="AQ2053" s="595"/>
      <c r="AR2053" s="596"/>
    </row>
    <row r="2054" spans="24:44" s="581" customFormat="1" ht="15" customHeight="1" x14ac:dyDescent="0.35">
      <c r="X2054" s="582"/>
      <c r="Y2054" s="583"/>
      <c r="AD2054" s="585"/>
      <c r="AE2054" s="586"/>
      <c r="AF2054" s="587"/>
      <c r="AG2054" s="588"/>
      <c r="AH2054" s="588"/>
      <c r="AI2054" s="588"/>
      <c r="AJ2054" s="589"/>
      <c r="AK2054" s="590"/>
      <c r="AL2054" s="591"/>
      <c r="AM2054" s="592"/>
      <c r="AN2054" s="593"/>
      <c r="AO2054" s="594"/>
      <c r="AP2054" s="595"/>
      <c r="AQ2054" s="595"/>
      <c r="AR2054" s="596"/>
    </row>
    <row r="2055" spans="24:44" s="581" customFormat="1" ht="15" customHeight="1" x14ac:dyDescent="0.35">
      <c r="X2055" s="582"/>
      <c r="Y2055" s="583"/>
      <c r="AD2055" s="585"/>
      <c r="AE2055" s="586"/>
      <c r="AF2055" s="587"/>
      <c r="AG2055" s="588"/>
      <c r="AH2055" s="588"/>
      <c r="AI2055" s="588"/>
      <c r="AJ2055" s="589"/>
      <c r="AK2055" s="590"/>
      <c r="AL2055" s="591"/>
      <c r="AM2055" s="592"/>
      <c r="AN2055" s="593"/>
      <c r="AO2055" s="594"/>
      <c r="AP2055" s="595"/>
      <c r="AQ2055" s="595"/>
      <c r="AR2055" s="596"/>
    </row>
    <row r="2056" spans="24:44" s="581" customFormat="1" ht="15" customHeight="1" x14ac:dyDescent="0.35">
      <c r="X2056" s="582"/>
      <c r="Y2056" s="583"/>
      <c r="AD2056" s="585"/>
      <c r="AE2056" s="586"/>
      <c r="AF2056" s="587"/>
      <c r="AG2056" s="588"/>
      <c r="AH2056" s="588"/>
      <c r="AI2056" s="588"/>
      <c r="AJ2056" s="589"/>
      <c r="AK2056" s="590"/>
      <c r="AL2056" s="591"/>
      <c r="AM2056" s="592"/>
      <c r="AN2056" s="593"/>
      <c r="AO2056" s="594"/>
      <c r="AP2056" s="595"/>
      <c r="AQ2056" s="595"/>
      <c r="AR2056" s="596"/>
    </row>
    <row r="2057" spans="24:44" s="581" customFormat="1" ht="15" customHeight="1" x14ac:dyDescent="0.35">
      <c r="X2057" s="582"/>
      <c r="Y2057" s="583"/>
      <c r="AD2057" s="585"/>
      <c r="AE2057" s="586"/>
      <c r="AF2057" s="587"/>
      <c r="AG2057" s="588"/>
      <c r="AH2057" s="588"/>
      <c r="AI2057" s="588"/>
      <c r="AJ2057" s="589"/>
      <c r="AK2057" s="590"/>
      <c r="AL2057" s="591"/>
      <c r="AM2057" s="592"/>
      <c r="AN2057" s="593"/>
      <c r="AO2057" s="594"/>
      <c r="AP2057" s="595"/>
      <c r="AQ2057" s="595"/>
      <c r="AR2057" s="596"/>
    </row>
    <row r="2058" spans="24:44" s="581" customFormat="1" ht="15" customHeight="1" x14ac:dyDescent="0.35">
      <c r="X2058" s="582"/>
      <c r="Y2058" s="583"/>
      <c r="AD2058" s="585"/>
      <c r="AE2058" s="586"/>
      <c r="AF2058" s="587"/>
      <c r="AG2058" s="588"/>
      <c r="AH2058" s="588"/>
      <c r="AI2058" s="588"/>
      <c r="AJ2058" s="589"/>
      <c r="AK2058" s="590"/>
      <c r="AL2058" s="591"/>
      <c r="AM2058" s="592"/>
      <c r="AN2058" s="593"/>
      <c r="AO2058" s="594"/>
      <c r="AP2058" s="595"/>
      <c r="AQ2058" s="595"/>
      <c r="AR2058" s="596"/>
    </row>
    <row r="2059" spans="24:44" s="581" customFormat="1" ht="15" customHeight="1" x14ac:dyDescent="0.35">
      <c r="X2059" s="582"/>
      <c r="Y2059" s="583"/>
      <c r="AD2059" s="585"/>
      <c r="AE2059" s="586"/>
      <c r="AF2059" s="587"/>
      <c r="AG2059" s="588"/>
      <c r="AH2059" s="588"/>
      <c r="AI2059" s="588"/>
      <c r="AJ2059" s="589"/>
      <c r="AK2059" s="590"/>
      <c r="AL2059" s="591"/>
      <c r="AM2059" s="592"/>
      <c r="AN2059" s="593"/>
      <c r="AO2059" s="594"/>
      <c r="AP2059" s="595"/>
      <c r="AQ2059" s="595"/>
      <c r="AR2059" s="596"/>
    </row>
    <row r="2060" spans="24:44" s="581" customFormat="1" ht="15" customHeight="1" x14ac:dyDescent="0.35">
      <c r="X2060" s="582"/>
      <c r="Y2060" s="583"/>
      <c r="AD2060" s="585"/>
      <c r="AE2060" s="586"/>
      <c r="AF2060" s="587"/>
      <c r="AG2060" s="588"/>
      <c r="AH2060" s="588"/>
      <c r="AI2060" s="588"/>
      <c r="AJ2060" s="589"/>
      <c r="AK2060" s="590"/>
      <c r="AL2060" s="591"/>
      <c r="AM2060" s="592"/>
      <c r="AN2060" s="593"/>
      <c r="AO2060" s="594"/>
      <c r="AP2060" s="595"/>
      <c r="AQ2060" s="595"/>
      <c r="AR2060" s="596"/>
    </row>
    <row r="2061" spans="24:44" s="581" customFormat="1" ht="15" customHeight="1" x14ac:dyDescent="0.35">
      <c r="X2061" s="582"/>
      <c r="Y2061" s="583"/>
      <c r="AD2061" s="585"/>
      <c r="AE2061" s="586"/>
      <c r="AF2061" s="587"/>
      <c r="AG2061" s="588"/>
      <c r="AH2061" s="588"/>
      <c r="AI2061" s="588"/>
      <c r="AJ2061" s="589"/>
      <c r="AK2061" s="590"/>
      <c r="AL2061" s="591"/>
      <c r="AM2061" s="592"/>
      <c r="AN2061" s="593"/>
      <c r="AO2061" s="594"/>
      <c r="AP2061" s="595"/>
      <c r="AQ2061" s="595"/>
      <c r="AR2061" s="596"/>
    </row>
    <row r="2062" spans="24:44" s="581" customFormat="1" ht="15" customHeight="1" x14ac:dyDescent="0.35">
      <c r="X2062" s="582"/>
      <c r="Y2062" s="583"/>
      <c r="AD2062" s="585"/>
      <c r="AE2062" s="586"/>
      <c r="AF2062" s="587"/>
      <c r="AG2062" s="588"/>
      <c r="AH2062" s="588"/>
      <c r="AI2062" s="588"/>
      <c r="AJ2062" s="589"/>
      <c r="AK2062" s="590"/>
      <c r="AL2062" s="591"/>
      <c r="AM2062" s="592"/>
      <c r="AN2062" s="593"/>
      <c r="AO2062" s="594"/>
      <c r="AP2062" s="595"/>
      <c r="AQ2062" s="595"/>
      <c r="AR2062" s="596"/>
    </row>
    <row r="2063" spans="24:44" s="581" customFormat="1" ht="15" customHeight="1" x14ac:dyDescent="0.35">
      <c r="X2063" s="582"/>
      <c r="Y2063" s="583"/>
      <c r="AD2063" s="585"/>
      <c r="AE2063" s="586"/>
      <c r="AF2063" s="587"/>
      <c r="AG2063" s="588"/>
      <c r="AH2063" s="588"/>
      <c r="AI2063" s="588"/>
      <c r="AJ2063" s="589"/>
      <c r="AK2063" s="590"/>
      <c r="AL2063" s="591"/>
      <c r="AM2063" s="592"/>
      <c r="AN2063" s="593"/>
      <c r="AO2063" s="594"/>
      <c r="AP2063" s="595"/>
      <c r="AQ2063" s="595"/>
      <c r="AR2063" s="596"/>
    </row>
    <row r="2064" spans="24:44" s="581" customFormat="1" ht="15" customHeight="1" x14ac:dyDescent="0.35">
      <c r="X2064" s="582"/>
      <c r="Y2064" s="583"/>
      <c r="AD2064" s="585"/>
      <c r="AE2064" s="586"/>
      <c r="AF2064" s="587"/>
      <c r="AG2064" s="588"/>
      <c r="AH2064" s="588"/>
      <c r="AI2064" s="588"/>
      <c r="AJ2064" s="589"/>
      <c r="AK2064" s="590"/>
      <c r="AL2064" s="591"/>
      <c r="AM2064" s="592"/>
      <c r="AN2064" s="593"/>
      <c r="AO2064" s="594"/>
      <c r="AP2064" s="595"/>
      <c r="AQ2064" s="595"/>
      <c r="AR2064" s="596"/>
    </row>
    <row r="2065" spans="24:44" s="581" customFormat="1" ht="15" customHeight="1" x14ac:dyDescent="0.35">
      <c r="X2065" s="582"/>
      <c r="Y2065" s="583"/>
      <c r="AD2065" s="585"/>
      <c r="AE2065" s="586"/>
      <c r="AF2065" s="587"/>
      <c r="AG2065" s="588"/>
      <c r="AH2065" s="588"/>
      <c r="AI2065" s="588"/>
      <c r="AJ2065" s="589"/>
      <c r="AK2065" s="590"/>
      <c r="AL2065" s="591"/>
      <c r="AM2065" s="592"/>
      <c r="AN2065" s="593"/>
      <c r="AO2065" s="594"/>
      <c r="AP2065" s="595"/>
      <c r="AQ2065" s="595"/>
      <c r="AR2065" s="596"/>
    </row>
    <row r="2066" spans="24:44" s="581" customFormat="1" ht="15" customHeight="1" x14ac:dyDescent="0.35">
      <c r="X2066" s="582"/>
      <c r="Y2066" s="583"/>
      <c r="AD2066" s="585"/>
      <c r="AE2066" s="586"/>
      <c r="AF2066" s="587"/>
      <c r="AG2066" s="588"/>
      <c r="AH2066" s="588"/>
      <c r="AI2066" s="588"/>
      <c r="AJ2066" s="589"/>
      <c r="AK2066" s="590"/>
      <c r="AL2066" s="591"/>
      <c r="AM2066" s="592"/>
      <c r="AN2066" s="593"/>
      <c r="AO2066" s="594"/>
      <c r="AP2066" s="595"/>
      <c r="AQ2066" s="595"/>
      <c r="AR2066" s="596"/>
    </row>
    <row r="2067" spans="24:44" s="581" customFormat="1" ht="15" customHeight="1" x14ac:dyDescent="0.35">
      <c r="X2067" s="582"/>
      <c r="Y2067" s="583"/>
      <c r="AD2067" s="585"/>
      <c r="AE2067" s="586"/>
      <c r="AF2067" s="587"/>
      <c r="AG2067" s="588"/>
      <c r="AH2067" s="588"/>
      <c r="AI2067" s="588"/>
      <c r="AJ2067" s="589"/>
      <c r="AK2067" s="590"/>
      <c r="AL2067" s="591"/>
      <c r="AM2067" s="592"/>
      <c r="AN2067" s="593"/>
      <c r="AO2067" s="594"/>
      <c r="AP2067" s="595"/>
      <c r="AQ2067" s="595"/>
      <c r="AR2067" s="596"/>
    </row>
    <row r="2068" spans="24:44" s="581" customFormat="1" ht="15" customHeight="1" x14ac:dyDescent="0.35">
      <c r="X2068" s="582"/>
      <c r="Y2068" s="583"/>
      <c r="AD2068" s="585"/>
      <c r="AE2068" s="586"/>
      <c r="AF2068" s="587"/>
      <c r="AG2068" s="588"/>
      <c r="AH2068" s="588"/>
      <c r="AI2068" s="588"/>
      <c r="AJ2068" s="589"/>
      <c r="AK2068" s="590"/>
      <c r="AL2068" s="591"/>
      <c r="AM2068" s="592"/>
      <c r="AN2068" s="593"/>
      <c r="AO2068" s="594"/>
      <c r="AP2068" s="595"/>
      <c r="AQ2068" s="595"/>
      <c r="AR2068" s="596"/>
    </row>
    <row r="2069" spans="24:44" s="581" customFormat="1" ht="15" customHeight="1" x14ac:dyDescent="0.35">
      <c r="X2069" s="582"/>
      <c r="Y2069" s="583"/>
      <c r="AD2069" s="585"/>
      <c r="AE2069" s="586"/>
      <c r="AF2069" s="587"/>
      <c r="AG2069" s="588"/>
      <c r="AH2069" s="588"/>
      <c r="AI2069" s="588"/>
      <c r="AJ2069" s="589"/>
      <c r="AK2069" s="590"/>
      <c r="AL2069" s="591"/>
      <c r="AM2069" s="592"/>
      <c r="AN2069" s="593"/>
      <c r="AO2069" s="594"/>
      <c r="AP2069" s="595"/>
      <c r="AQ2069" s="595"/>
      <c r="AR2069" s="596"/>
    </row>
    <row r="2070" spans="24:44" s="581" customFormat="1" ht="15" customHeight="1" x14ac:dyDescent="0.35">
      <c r="X2070" s="582"/>
      <c r="Y2070" s="583"/>
      <c r="AD2070" s="585"/>
      <c r="AE2070" s="586"/>
      <c r="AF2070" s="587"/>
      <c r="AG2070" s="588"/>
      <c r="AH2070" s="588"/>
      <c r="AI2070" s="588"/>
      <c r="AJ2070" s="589"/>
      <c r="AK2070" s="590"/>
      <c r="AL2070" s="591"/>
      <c r="AM2070" s="592"/>
      <c r="AN2070" s="593"/>
      <c r="AO2070" s="594"/>
      <c r="AP2070" s="595"/>
      <c r="AQ2070" s="595"/>
      <c r="AR2070" s="596"/>
    </row>
    <row r="2071" spans="24:44" s="581" customFormat="1" ht="15" customHeight="1" x14ac:dyDescent="0.35">
      <c r="X2071" s="582"/>
      <c r="Y2071" s="583"/>
      <c r="AD2071" s="585"/>
      <c r="AE2071" s="586"/>
      <c r="AF2071" s="587"/>
      <c r="AG2071" s="588"/>
      <c r="AH2071" s="588"/>
      <c r="AI2071" s="588"/>
      <c r="AJ2071" s="589"/>
      <c r="AK2071" s="590"/>
      <c r="AL2071" s="591"/>
      <c r="AM2071" s="592"/>
      <c r="AN2071" s="593"/>
      <c r="AO2071" s="594"/>
      <c r="AP2071" s="595"/>
      <c r="AQ2071" s="595"/>
      <c r="AR2071" s="596"/>
    </row>
    <row r="2072" spans="24:44" s="581" customFormat="1" ht="15" customHeight="1" x14ac:dyDescent="0.35">
      <c r="X2072" s="582"/>
      <c r="Y2072" s="583"/>
      <c r="AD2072" s="585"/>
      <c r="AE2072" s="586"/>
      <c r="AF2072" s="587"/>
      <c r="AG2072" s="588"/>
      <c r="AH2072" s="588"/>
      <c r="AI2072" s="588"/>
      <c r="AJ2072" s="589"/>
      <c r="AK2072" s="590"/>
      <c r="AL2072" s="591"/>
      <c r="AM2072" s="592"/>
      <c r="AN2072" s="593"/>
      <c r="AO2072" s="594"/>
      <c r="AP2072" s="595"/>
      <c r="AQ2072" s="595"/>
      <c r="AR2072" s="596"/>
    </row>
    <row r="2073" spans="24:44" s="581" customFormat="1" ht="15" customHeight="1" x14ac:dyDescent="0.35">
      <c r="X2073" s="582"/>
      <c r="Y2073" s="583"/>
      <c r="AD2073" s="585"/>
      <c r="AE2073" s="586"/>
      <c r="AF2073" s="587"/>
      <c r="AG2073" s="588"/>
      <c r="AH2073" s="588"/>
      <c r="AI2073" s="588"/>
      <c r="AJ2073" s="589"/>
      <c r="AK2073" s="590"/>
      <c r="AL2073" s="591"/>
      <c r="AM2073" s="592"/>
      <c r="AN2073" s="593"/>
      <c r="AO2073" s="594"/>
      <c r="AP2073" s="595"/>
      <c r="AQ2073" s="595"/>
      <c r="AR2073" s="596"/>
    </row>
    <row r="2074" spans="24:44" s="581" customFormat="1" ht="15" customHeight="1" x14ac:dyDescent="0.35">
      <c r="X2074" s="582"/>
      <c r="Y2074" s="583"/>
      <c r="AD2074" s="585"/>
      <c r="AE2074" s="586"/>
      <c r="AF2074" s="587"/>
      <c r="AG2074" s="588"/>
      <c r="AH2074" s="588"/>
      <c r="AI2074" s="588"/>
      <c r="AJ2074" s="589"/>
      <c r="AK2074" s="590"/>
      <c r="AL2074" s="591"/>
      <c r="AM2074" s="592"/>
      <c r="AN2074" s="593"/>
      <c r="AO2074" s="594"/>
      <c r="AP2074" s="595"/>
      <c r="AQ2074" s="595"/>
      <c r="AR2074" s="596"/>
    </row>
    <row r="2075" spans="24:44" s="581" customFormat="1" ht="15" customHeight="1" x14ac:dyDescent="0.35">
      <c r="X2075" s="582"/>
      <c r="Y2075" s="583"/>
      <c r="AD2075" s="585"/>
      <c r="AE2075" s="586"/>
      <c r="AF2075" s="587"/>
      <c r="AG2075" s="588"/>
      <c r="AH2075" s="588"/>
      <c r="AI2075" s="588"/>
      <c r="AJ2075" s="589"/>
      <c r="AK2075" s="590"/>
      <c r="AL2075" s="591"/>
      <c r="AM2075" s="592"/>
      <c r="AN2075" s="593"/>
      <c r="AO2075" s="594"/>
      <c r="AP2075" s="595"/>
      <c r="AQ2075" s="595"/>
      <c r="AR2075" s="596"/>
    </row>
    <row r="2076" spans="24:44" s="581" customFormat="1" ht="15" customHeight="1" x14ac:dyDescent="0.35">
      <c r="X2076" s="582"/>
      <c r="Y2076" s="583"/>
      <c r="AD2076" s="585"/>
      <c r="AE2076" s="586"/>
      <c r="AF2076" s="587"/>
      <c r="AG2076" s="588"/>
      <c r="AH2076" s="588"/>
      <c r="AI2076" s="588"/>
      <c r="AJ2076" s="589"/>
      <c r="AK2076" s="590"/>
      <c r="AL2076" s="591"/>
      <c r="AM2076" s="592"/>
      <c r="AN2076" s="593"/>
      <c r="AO2076" s="594"/>
      <c r="AP2076" s="595"/>
      <c r="AQ2076" s="595"/>
      <c r="AR2076" s="596"/>
    </row>
    <row r="2077" spans="24:44" s="581" customFormat="1" ht="15" customHeight="1" x14ac:dyDescent="0.35">
      <c r="X2077" s="582"/>
      <c r="Y2077" s="583"/>
      <c r="AD2077" s="585"/>
      <c r="AE2077" s="586"/>
      <c r="AF2077" s="587"/>
      <c r="AG2077" s="588"/>
      <c r="AH2077" s="588"/>
      <c r="AI2077" s="588"/>
      <c r="AJ2077" s="589"/>
      <c r="AK2077" s="590"/>
      <c r="AL2077" s="591"/>
      <c r="AM2077" s="592"/>
      <c r="AN2077" s="593"/>
      <c r="AO2077" s="594"/>
      <c r="AP2077" s="595"/>
      <c r="AQ2077" s="595"/>
      <c r="AR2077" s="596"/>
    </row>
    <row r="2078" spans="24:44" s="581" customFormat="1" ht="15" customHeight="1" x14ac:dyDescent="0.35">
      <c r="X2078" s="582"/>
      <c r="Y2078" s="583"/>
      <c r="AD2078" s="585"/>
      <c r="AE2078" s="586"/>
      <c r="AF2078" s="587"/>
      <c r="AG2078" s="588"/>
      <c r="AH2078" s="588"/>
      <c r="AI2078" s="588"/>
      <c r="AJ2078" s="589"/>
      <c r="AK2078" s="590"/>
      <c r="AL2078" s="591"/>
      <c r="AM2078" s="592"/>
      <c r="AN2078" s="593"/>
      <c r="AO2078" s="594"/>
      <c r="AP2078" s="595"/>
      <c r="AQ2078" s="595"/>
      <c r="AR2078" s="596"/>
    </row>
    <row r="2079" spans="24:44" s="581" customFormat="1" ht="15" customHeight="1" x14ac:dyDescent="0.35">
      <c r="X2079" s="582"/>
      <c r="Y2079" s="583"/>
      <c r="AD2079" s="585"/>
      <c r="AE2079" s="586"/>
      <c r="AF2079" s="587"/>
      <c r="AG2079" s="588"/>
      <c r="AH2079" s="588"/>
      <c r="AI2079" s="588"/>
      <c r="AJ2079" s="589"/>
      <c r="AK2079" s="590"/>
      <c r="AL2079" s="591"/>
      <c r="AM2079" s="592"/>
      <c r="AN2079" s="593"/>
      <c r="AO2079" s="594"/>
      <c r="AP2079" s="595"/>
      <c r="AQ2079" s="595"/>
      <c r="AR2079" s="596"/>
    </row>
    <row r="2080" spans="24:44" s="581" customFormat="1" ht="15" customHeight="1" x14ac:dyDescent="0.35">
      <c r="X2080" s="582"/>
      <c r="Y2080" s="583"/>
      <c r="AD2080" s="585"/>
      <c r="AE2080" s="586"/>
      <c r="AF2080" s="587"/>
      <c r="AG2080" s="588"/>
      <c r="AH2080" s="588"/>
      <c r="AI2080" s="588"/>
      <c r="AJ2080" s="589"/>
      <c r="AK2080" s="590"/>
      <c r="AL2080" s="591"/>
      <c r="AM2080" s="592"/>
      <c r="AN2080" s="593"/>
      <c r="AO2080" s="594"/>
      <c r="AP2080" s="595"/>
      <c r="AQ2080" s="595"/>
      <c r="AR2080" s="596"/>
    </row>
    <row r="2081" spans="24:44" s="581" customFormat="1" ht="15" customHeight="1" x14ac:dyDescent="0.35">
      <c r="X2081" s="582"/>
      <c r="Y2081" s="583"/>
      <c r="AD2081" s="585"/>
      <c r="AE2081" s="586"/>
      <c r="AF2081" s="587"/>
      <c r="AG2081" s="588"/>
      <c r="AH2081" s="588"/>
      <c r="AI2081" s="588"/>
      <c r="AJ2081" s="589"/>
      <c r="AK2081" s="590"/>
      <c r="AL2081" s="591"/>
      <c r="AM2081" s="592"/>
      <c r="AN2081" s="593"/>
      <c r="AO2081" s="594"/>
      <c r="AP2081" s="595"/>
      <c r="AQ2081" s="595"/>
      <c r="AR2081" s="596"/>
    </row>
    <row r="2082" spans="24:44" s="581" customFormat="1" ht="15" customHeight="1" x14ac:dyDescent="0.35">
      <c r="X2082" s="582"/>
      <c r="Y2082" s="583"/>
      <c r="AD2082" s="585"/>
      <c r="AE2082" s="586"/>
      <c r="AF2082" s="587"/>
      <c r="AG2082" s="588"/>
      <c r="AH2082" s="588"/>
      <c r="AI2082" s="588"/>
      <c r="AJ2082" s="589"/>
      <c r="AK2082" s="590"/>
      <c r="AL2082" s="591"/>
      <c r="AM2082" s="592"/>
      <c r="AN2082" s="593"/>
      <c r="AO2082" s="594"/>
      <c r="AP2082" s="595"/>
      <c r="AQ2082" s="595"/>
      <c r="AR2082" s="596"/>
    </row>
    <row r="2083" spans="24:44" s="581" customFormat="1" ht="15" customHeight="1" x14ac:dyDescent="0.35">
      <c r="X2083" s="582"/>
      <c r="Y2083" s="583"/>
      <c r="AD2083" s="585"/>
      <c r="AE2083" s="586"/>
      <c r="AF2083" s="587"/>
      <c r="AG2083" s="588"/>
      <c r="AH2083" s="588"/>
      <c r="AI2083" s="588"/>
      <c r="AJ2083" s="589"/>
      <c r="AK2083" s="590"/>
      <c r="AL2083" s="591"/>
      <c r="AM2083" s="592"/>
      <c r="AN2083" s="593"/>
      <c r="AO2083" s="594"/>
      <c r="AP2083" s="595"/>
      <c r="AQ2083" s="595"/>
      <c r="AR2083" s="596"/>
    </row>
    <row r="2084" spans="24:44" s="581" customFormat="1" ht="15" customHeight="1" x14ac:dyDescent="0.35">
      <c r="X2084" s="582"/>
      <c r="Y2084" s="583"/>
      <c r="AD2084" s="585"/>
      <c r="AE2084" s="586"/>
      <c r="AF2084" s="587"/>
      <c r="AG2084" s="588"/>
      <c r="AH2084" s="588"/>
      <c r="AI2084" s="588"/>
      <c r="AJ2084" s="589"/>
      <c r="AK2084" s="590"/>
      <c r="AL2084" s="591"/>
      <c r="AM2084" s="592"/>
      <c r="AN2084" s="593"/>
      <c r="AO2084" s="594"/>
      <c r="AP2084" s="595"/>
      <c r="AQ2084" s="595"/>
      <c r="AR2084" s="596"/>
    </row>
    <row r="2085" spans="24:44" s="581" customFormat="1" ht="15" customHeight="1" x14ac:dyDescent="0.35">
      <c r="X2085" s="582"/>
      <c r="Y2085" s="583"/>
      <c r="AD2085" s="585"/>
      <c r="AE2085" s="586"/>
      <c r="AF2085" s="587"/>
      <c r="AG2085" s="588"/>
      <c r="AH2085" s="588"/>
      <c r="AI2085" s="588"/>
      <c r="AJ2085" s="589"/>
      <c r="AK2085" s="590"/>
      <c r="AL2085" s="591"/>
      <c r="AM2085" s="592"/>
      <c r="AN2085" s="593"/>
      <c r="AO2085" s="594"/>
      <c r="AP2085" s="595"/>
      <c r="AQ2085" s="595"/>
      <c r="AR2085" s="596"/>
    </row>
    <row r="2086" spans="24:44" s="581" customFormat="1" ht="15" customHeight="1" x14ac:dyDescent="0.35">
      <c r="X2086" s="582"/>
      <c r="Y2086" s="583"/>
      <c r="AD2086" s="585"/>
      <c r="AE2086" s="586"/>
      <c r="AF2086" s="587"/>
      <c r="AG2086" s="588"/>
      <c r="AH2086" s="588"/>
      <c r="AI2086" s="588"/>
      <c r="AJ2086" s="589"/>
      <c r="AK2086" s="590"/>
      <c r="AL2086" s="591"/>
      <c r="AM2086" s="592"/>
      <c r="AN2086" s="593"/>
      <c r="AO2086" s="594"/>
      <c r="AP2086" s="595"/>
      <c r="AQ2086" s="595"/>
      <c r="AR2086" s="596"/>
    </row>
    <row r="2087" spans="24:44" s="581" customFormat="1" ht="15" customHeight="1" x14ac:dyDescent="0.35">
      <c r="X2087" s="582"/>
      <c r="Y2087" s="583"/>
      <c r="AD2087" s="585"/>
      <c r="AE2087" s="586"/>
      <c r="AF2087" s="587"/>
      <c r="AG2087" s="588"/>
      <c r="AH2087" s="588"/>
      <c r="AI2087" s="588"/>
      <c r="AJ2087" s="589"/>
      <c r="AK2087" s="590"/>
      <c r="AL2087" s="591"/>
      <c r="AM2087" s="592"/>
      <c r="AN2087" s="593"/>
      <c r="AO2087" s="594"/>
      <c r="AP2087" s="595"/>
      <c r="AQ2087" s="595"/>
      <c r="AR2087" s="596"/>
    </row>
    <row r="2088" spans="24:44" s="581" customFormat="1" ht="15" customHeight="1" x14ac:dyDescent="0.35">
      <c r="X2088" s="582"/>
      <c r="Y2088" s="583"/>
      <c r="AD2088" s="585"/>
      <c r="AE2088" s="586"/>
      <c r="AF2088" s="587"/>
      <c r="AG2088" s="588"/>
      <c r="AH2088" s="588"/>
      <c r="AI2088" s="588"/>
      <c r="AJ2088" s="589"/>
      <c r="AK2088" s="590"/>
      <c r="AL2088" s="591"/>
      <c r="AM2088" s="592"/>
      <c r="AN2088" s="593"/>
      <c r="AO2088" s="594"/>
      <c r="AP2088" s="595"/>
      <c r="AQ2088" s="595"/>
      <c r="AR2088" s="596"/>
    </row>
    <row r="2089" spans="24:44" s="581" customFormat="1" ht="15" customHeight="1" x14ac:dyDescent="0.35">
      <c r="X2089" s="582"/>
      <c r="Y2089" s="583"/>
      <c r="AD2089" s="585"/>
      <c r="AE2089" s="586"/>
      <c r="AF2089" s="587"/>
      <c r="AG2089" s="588"/>
      <c r="AH2089" s="588"/>
      <c r="AI2089" s="588"/>
      <c r="AJ2089" s="589"/>
      <c r="AK2089" s="590"/>
      <c r="AL2089" s="591"/>
      <c r="AM2089" s="592"/>
      <c r="AN2089" s="593"/>
      <c r="AO2089" s="594"/>
      <c r="AP2089" s="595"/>
      <c r="AQ2089" s="595"/>
      <c r="AR2089" s="596"/>
    </row>
    <row r="2090" spans="24:44" s="581" customFormat="1" ht="15" customHeight="1" x14ac:dyDescent="0.35">
      <c r="X2090" s="582"/>
      <c r="Y2090" s="583"/>
      <c r="AD2090" s="585"/>
      <c r="AE2090" s="586"/>
      <c r="AF2090" s="587"/>
      <c r="AG2090" s="588"/>
      <c r="AH2090" s="588"/>
      <c r="AI2090" s="588"/>
      <c r="AJ2090" s="589"/>
      <c r="AK2090" s="590"/>
      <c r="AL2090" s="591"/>
      <c r="AM2090" s="592"/>
      <c r="AN2090" s="593"/>
      <c r="AO2090" s="594"/>
      <c r="AP2090" s="595"/>
      <c r="AQ2090" s="595"/>
      <c r="AR2090" s="596"/>
    </row>
    <row r="2091" spans="24:44" s="581" customFormat="1" ht="15" customHeight="1" x14ac:dyDescent="0.35">
      <c r="X2091" s="582"/>
      <c r="Y2091" s="583"/>
      <c r="AD2091" s="585"/>
      <c r="AE2091" s="586"/>
      <c r="AF2091" s="587"/>
      <c r="AG2091" s="588"/>
      <c r="AH2091" s="588"/>
      <c r="AI2091" s="588"/>
      <c r="AJ2091" s="589"/>
      <c r="AK2091" s="590"/>
      <c r="AL2091" s="591"/>
      <c r="AM2091" s="592"/>
      <c r="AN2091" s="593"/>
      <c r="AO2091" s="594"/>
      <c r="AP2091" s="595"/>
      <c r="AQ2091" s="595"/>
      <c r="AR2091" s="596"/>
    </row>
    <row r="2092" spans="24:44" s="581" customFormat="1" ht="15" customHeight="1" x14ac:dyDescent="0.35">
      <c r="X2092" s="582"/>
      <c r="Y2092" s="583"/>
      <c r="AD2092" s="585"/>
      <c r="AE2092" s="586"/>
      <c r="AF2092" s="587"/>
      <c r="AG2092" s="588"/>
      <c r="AH2092" s="588"/>
      <c r="AI2092" s="588"/>
      <c r="AJ2092" s="589"/>
      <c r="AK2092" s="590"/>
      <c r="AL2092" s="591"/>
      <c r="AM2092" s="592"/>
      <c r="AN2092" s="593"/>
      <c r="AO2092" s="594"/>
      <c r="AP2092" s="595"/>
      <c r="AQ2092" s="595"/>
      <c r="AR2092" s="596"/>
    </row>
    <row r="2093" spans="24:44" s="581" customFormat="1" ht="15" customHeight="1" x14ac:dyDescent="0.35">
      <c r="X2093" s="582"/>
      <c r="Y2093" s="583"/>
      <c r="AD2093" s="585"/>
      <c r="AE2093" s="586"/>
      <c r="AF2093" s="587"/>
      <c r="AG2093" s="588"/>
      <c r="AH2093" s="588"/>
      <c r="AI2093" s="588"/>
      <c r="AJ2093" s="589"/>
      <c r="AK2093" s="590"/>
      <c r="AL2093" s="591"/>
      <c r="AM2093" s="592"/>
      <c r="AN2093" s="593"/>
      <c r="AO2093" s="594"/>
      <c r="AP2093" s="595"/>
      <c r="AQ2093" s="595"/>
      <c r="AR2093" s="596"/>
    </row>
    <row r="2094" spans="24:44" s="581" customFormat="1" ht="15" customHeight="1" x14ac:dyDescent="0.35">
      <c r="X2094" s="582"/>
      <c r="Y2094" s="583"/>
      <c r="AD2094" s="585"/>
      <c r="AE2094" s="586"/>
      <c r="AF2094" s="587"/>
      <c r="AG2094" s="588"/>
      <c r="AH2094" s="588"/>
      <c r="AI2094" s="588"/>
      <c r="AJ2094" s="589"/>
      <c r="AK2094" s="590"/>
      <c r="AL2094" s="591"/>
      <c r="AM2094" s="592"/>
      <c r="AN2094" s="593"/>
      <c r="AO2094" s="594"/>
      <c r="AP2094" s="595"/>
      <c r="AQ2094" s="595"/>
      <c r="AR2094" s="596"/>
    </row>
    <row r="2095" spans="24:44" s="581" customFormat="1" ht="15" customHeight="1" x14ac:dyDescent="0.35">
      <c r="X2095" s="582"/>
      <c r="Y2095" s="583"/>
      <c r="AD2095" s="585"/>
      <c r="AE2095" s="586"/>
      <c r="AF2095" s="587"/>
      <c r="AG2095" s="588"/>
      <c r="AH2095" s="588"/>
      <c r="AI2095" s="588"/>
      <c r="AJ2095" s="589"/>
      <c r="AK2095" s="590"/>
      <c r="AL2095" s="591"/>
      <c r="AM2095" s="592"/>
      <c r="AN2095" s="593"/>
      <c r="AO2095" s="594"/>
      <c r="AP2095" s="595"/>
      <c r="AQ2095" s="595"/>
      <c r="AR2095" s="596"/>
    </row>
    <row r="2096" spans="24:44" s="581" customFormat="1" ht="15" customHeight="1" x14ac:dyDescent="0.35">
      <c r="X2096" s="582"/>
      <c r="Y2096" s="583"/>
      <c r="AD2096" s="585"/>
      <c r="AE2096" s="586"/>
      <c r="AF2096" s="587"/>
      <c r="AG2096" s="588"/>
      <c r="AH2096" s="588"/>
      <c r="AI2096" s="588"/>
      <c r="AJ2096" s="589"/>
      <c r="AK2096" s="590"/>
      <c r="AL2096" s="591"/>
      <c r="AM2096" s="592"/>
      <c r="AN2096" s="593"/>
      <c r="AO2096" s="594"/>
      <c r="AP2096" s="595"/>
      <c r="AQ2096" s="595"/>
      <c r="AR2096" s="596"/>
    </row>
    <row r="2097" spans="24:44" s="581" customFormat="1" ht="15" customHeight="1" x14ac:dyDescent="0.35">
      <c r="X2097" s="582"/>
      <c r="Y2097" s="583"/>
      <c r="AD2097" s="585"/>
      <c r="AE2097" s="586"/>
      <c r="AF2097" s="587"/>
      <c r="AG2097" s="588"/>
      <c r="AH2097" s="588"/>
      <c r="AI2097" s="588"/>
      <c r="AJ2097" s="589"/>
      <c r="AK2097" s="590"/>
      <c r="AL2097" s="591"/>
      <c r="AM2097" s="592"/>
      <c r="AN2097" s="593"/>
      <c r="AO2097" s="594"/>
      <c r="AP2097" s="595"/>
      <c r="AQ2097" s="595"/>
      <c r="AR2097" s="596"/>
    </row>
    <row r="2098" spans="24:44" s="581" customFormat="1" ht="15" customHeight="1" x14ac:dyDescent="0.35">
      <c r="X2098" s="582"/>
      <c r="Y2098" s="583"/>
      <c r="AD2098" s="585"/>
      <c r="AE2098" s="586"/>
      <c r="AF2098" s="587"/>
      <c r="AG2098" s="588"/>
      <c r="AH2098" s="588"/>
      <c r="AI2098" s="588"/>
      <c r="AJ2098" s="589"/>
      <c r="AK2098" s="590"/>
      <c r="AL2098" s="591"/>
      <c r="AM2098" s="592"/>
      <c r="AN2098" s="593"/>
      <c r="AO2098" s="594"/>
      <c r="AP2098" s="595"/>
      <c r="AQ2098" s="595"/>
      <c r="AR2098" s="596"/>
    </row>
    <row r="2099" spans="24:44" s="581" customFormat="1" ht="15" customHeight="1" x14ac:dyDescent="0.35">
      <c r="X2099" s="582"/>
      <c r="Y2099" s="583"/>
      <c r="AD2099" s="585"/>
      <c r="AE2099" s="586"/>
      <c r="AF2099" s="587"/>
      <c r="AG2099" s="588"/>
      <c r="AH2099" s="588"/>
      <c r="AI2099" s="588"/>
      <c r="AJ2099" s="589"/>
      <c r="AK2099" s="590"/>
      <c r="AL2099" s="591"/>
      <c r="AM2099" s="592"/>
      <c r="AN2099" s="593"/>
      <c r="AO2099" s="594"/>
      <c r="AP2099" s="595"/>
      <c r="AQ2099" s="595"/>
      <c r="AR2099" s="596"/>
    </row>
    <row r="2100" spans="24:44" s="581" customFormat="1" ht="15" customHeight="1" x14ac:dyDescent="0.35">
      <c r="X2100" s="582"/>
      <c r="Y2100" s="583"/>
      <c r="AD2100" s="585"/>
      <c r="AE2100" s="586"/>
      <c r="AF2100" s="587"/>
      <c r="AG2100" s="588"/>
      <c r="AH2100" s="588"/>
      <c r="AI2100" s="588"/>
      <c r="AJ2100" s="589"/>
      <c r="AK2100" s="590"/>
      <c r="AL2100" s="591"/>
      <c r="AM2100" s="592"/>
      <c r="AN2100" s="593"/>
      <c r="AO2100" s="594"/>
      <c r="AP2100" s="595"/>
      <c r="AQ2100" s="595"/>
      <c r="AR2100" s="596"/>
    </row>
    <row r="2101" spans="24:44" s="581" customFormat="1" ht="15" customHeight="1" x14ac:dyDescent="0.35">
      <c r="X2101" s="582"/>
      <c r="Y2101" s="583"/>
      <c r="AD2101" s="585"/>
      <c r="AE2101" s="586"/>
      <c r="AF2101" s="587"/>
      <c r="AG2101" s="588"/>
      <c r="AH2101" s="588"/>
      <c r="AI2101" s="588"/>
      <c r="AJ2101" s="589"/>
      <c r="AK2101" s="590"/>
      <c r="AL2101" s="591"/>
      <c r="AM2101" s="592"/>
      <c r="AN2101" s="593"/>
      <c r="AO2101" s="594"/>
      <c r="AP2101" s="595"/>
      <c r="AQ2101" s="595"/>
      <c r="AR2101" s="596"/>
    </row>
    <row r="2102" spans="24:44" s="581" customFormat="1" ht="15" customHeight="1" x14ac:dyDescent="0.35">
      <c r="X2102" s="582"/>
      <c r="Y2102" s="583"/>
      <c r="AD2102" s="585"/>
      <c r="AE2102" s="586"/>
      <c r="AF2102" s="587"/>
      <c r="AG2102" s="588"/>
      <c r="AH2102" s="588"/>
      <c r="AI2102" s="588"/>
      <c r="AJ2102" s="589"/>
      <c r="AK2102" s="590"/>
      <c r="AL2102" s="591"/>
      <c r="AM2102" s="592"/>
      <c r="AN2102" s="593"/>
      <c r="AO2102" s="594"/>
      <c r="AP2102" s="595"/>
      <c r="AQ2102" s="595"/>
      <c r="AR2102" s="596"/>
    </row>
    <row r="2103" spans="24:44" s="581" customFormat="1" ht="15" customHeight="1" x14ac:dyDescent="0.35">
      <c r="X2103" s="582"/>
      <c r="Y2103" s="583"/>
      <c r="AD2103" s="585"/>
      <c r="AE2103" s="586"/>
      <c r="AF2103" s="587"/>
      <c r="AG2103" s="588"/>
      <c r="AH2103" s="588"/>
      <c r="AI2103" s="588"/>
      <c r="AJ2103" s="589"/>
      <c r="AK2103" s="590"/>
      <c r="AL2103" s="591"/>
      <c r="AM2103" s="592"/>
      <c r="AN2103" s="593"/>
      <c r="AO2103" s="594"/>
      <c r="AP2103" s="595"/>
      <c r="AQ2103" s="595"/>
      <c r="AR2103" s="596"/>
    </row>
    <row r="2104" spans="24:44" s="581" customFormat="1" ht="15" customHeight="1" x14ac:dyDescent="0.35">
      <c r="X2104" s="582"/>
      <c r="Y2104" s="583"/>
      <c r="AD2104" s="585"/>
      <c r="AE2104" s="586"/>
      <c r="AF2104" s="587"/>
      <c r="AG2104" s="588"/>
      <c r="AH2104" s="588"/>
      <c r="AI2104" s="588"/>
      <c r="AJ2104" s="589"/>
      <c r="AK2104" s="590"/>
      <c r="AL2104" s="591"/>
      <c r="AM2104" s="592"/>
      <c r="AN2104" s="593"/>
      <c r="AO2104" s="594"/>
      <c r="AP2104" s="595"/>
      <c r="AQ2104" s="595"/>
      <c r="AR2104" s="596"/>
    </row>
    <row r="2105" spans="24:44" s="581" customFormat="1" ht="15" customHeight="1" x14ac:dyDescent="0.35">
      <c r="X2105" s="582"/>
      <c r="Y2105" s="583"/>
      <c r="AD2105" s="585"/>
      <c r="AE2105" s="586"/>
      <c r="AF2105" s="587"/>
      <c r="AG2105" s="588"/>
      <c r="AH2105" s="588"/>
      <c r="AI2105" s="588"/>
      <c r="AJ2105" s="589"/>
      <c r="AK2105" s="590"/>
      <c r="AL2105" s="591"/>
      <c r="AM2105" s="592"/>
      <c r="AN2105" s="593"/>
      <c r="AO2105" s="594"/>
      <c r="AP2105" s="595"/>
      <c r="AQ2105" s="595"/>
      <c r="AR2105" s="596"/>
    </row>
    <row r="2106" spans="24:44" s="581" customFormat="1" ht="15" customHeight="1" x14ac:dyDescent="0.35">
      <c r="X2106" s="582"/>
      <c r="Y2106" s="583"/>
      <c r="AD2106" s="585"/>
      <c r="AE2106" s="586"/>
      <c r="AF2106" s="587"/>
      <c r="AG2106" s="588"/>
      <c r="AH2106" s="588"/>
      <c r="AI2106" s="588"/>
      <c r="AJ2106" s="589"/>
      <c r="AK2106" s="590"/>
      <c r="AL2106" s="591"/>
      <c r="AM2106" s="592"/>
      <c r="AN2106" s="593"/>
      <c r="AO2106" s="594"/>
      <c r="AP2106" s="595"/>
      <c r="AQ2106" s="595"/>
      <c r="AR2106" s="596"/>
    </row>
    <row r="2107" spans="24:44" s="581" customFormat="1" ht="15" customHeight="1" x14ac:dyDescent="0.35">
      <c r="X2107" s="582"/>
      <c r="Y2107" s="583"/>
      <c r="AD2107" s="585"/>
      <c r="AE2107" s="586"/>
      <c r="AF2107" s="587"/>
      <c r="AG2107" s="588"/>
      <c r="AH2107" s="588"/>
      <c r="AI2107" s="588"/>
      <c r="AJ2107" s="589"/>
      <c r="AK2107" s="590"/>
      <c r="AL2107" s="591"/>
      <c r="AM2107" s="592"/>
      <c r="AN2107" s="593"/>
      <c r="AO2107" s="594"/>
      <c r="AP2107" s="595"/>
      <c r="AQ2107" s="595"/>
      <c r="AR2107" s="596"/>
    </row>
    <row r="2108" spans="24:44" s="581" customFormat="1" ht="15" customHeight="1" x14ac:dyDescent="0.35">
      <c r="X2108" s="582"/>
      <c r="Y2108" s="583"/>
      <c r="AD2108" s="585"/>
      <c r="AE2108" s="586"/>
      <c r="AF2108" s="587"/>
      <c r="AG2108" s="588"/>
      <c r="AH2108" s="588"/>
      <c r="AI2108" s="588"/>
      <c r="AJ2108" s="589"/>
      <c r="AK2108" s="590"/>
      <c r="AL2108" s="591"/>
      <c r="AM2108" s="592"/>
      <c r="AN2108" s="593"/>
      <c r="AO2108" s="594"/>
      <c r="AP2108" s="595"/>
      <c r="AQ2108" s="595"/>
      <c r="AR2108" s="596"/>
    </row>
    <row r="2109" spans="24:44" s="581" customFormat="1" ht="15" customHeight="1" x14ac:dyDescent="0.35">
      <c r="X2109" s="582"/>
      <c r="Y2109" s="583"/>
      <c r="AD2109" s="585"/>
      <c r="AE2109" s="586"/>
      <c r="AF2109" s="587"/>
      <c r="AG2109" s="588"/>
      <c r="AH2109" s="588"/>
      <c r="AI2109" s="588"/>
      <c r="AJ2109" s="589"/>
      <c r="AK2109" s="590"/>
      <c r="AL2109" s="591"/>
      <c r="AM2109" s="592"/>
      <c r="AN2109" s="593"/>
      <c r="AO2109" s="594"/>
      <c r="AP2109" s="595"/>
      <c r="AQ2109" s="595"/>
      <c r="AR2109" s="596"/>
    </row>
    <row r="2110" spans="24:44" s="581" customFormat="1" ht="15" customHeight="1" x14ac:dyDescent="0.35">
      <c r="X2110" s="582"/>
      <c r="Y2110" s="583"/>
      <c r="AD2110" s="585"/>
      <c r="AE2110" s="586"/>
      <c r="AF2110" s="587"/>
      <c r="AG2110" s="588"/>
      <c r="AH2110" s="588"/>
      <c r="AI2110" s="588"/>
      <c r="AJ2110" s="589"/>
      <c r="AK2110" s="590"/>
      <c r="AL2110" s="591"/>
      <c r="AM2110" s="592"/>
      <c r="AN2110" s="593"/>
      <c r="AO2110" s="594"/>
      <c r="AP2110" s="595"/>
      <c r="AQ2110" s="595"/>
      <c r="AR2110" s="596"/>
    </row>
    <row r="2111" spans="24:44" s="581" customFormat="1" ht="15" customHeight="1" x14ac:dyDescent="0.35">
      <c r="X2111" s="582"/>
      <c r="Y2111" s="583"/>
      <c r="AD2111" s="585"/>
      <c r="AE2111" s="586"/>
      <c r="AF2111" s="587"/>
      <c r="AG2111" s="588"/>
      <c r="AH2111" s="588"/>
      <c r="AI2111" s="588"/>
      <c r="AJ2111" s="589"/>
      <c r="AK2111" s="590"/>
      <c r="AL2111" s="591"/>
      <c r="AM2111" s="592"/>
      <c r="AN2111" s="593"/>
      <c r="AO2111" s="594"/>
      <c r="AP2111" s="595"/>
      <c r="AQ2111" s="595"/>
      <c r="AR2111" s="596"/>
    </row>
    <row r="2112" spans="24:44" s="581" customFormat="1" ht="15" customHeight="1" x14ac:dyDescent="0.35">
      <c r="X2112" s="582"/>
      <c r="Y2112" s="583"/>
      <c r="AD2112" s="585"/>
      <c r="AE2112" s="586"/>
      <c r="AF2112" s="587"/>
      <c r="AG2112" s="588"/>
      <c r="AH2112" s="588"/>
      <c r="AI2112" s="588"/>
      <c r="AJ2112" s="589"/>
      <c r="AK2112" s="590"/>
      <c r="AL2112" s="591"/>
      <c r="AM2112" s="592"/>
      <c r="AN2112" s="593"/>
      <c r="AO2112" s="594"/>
      <c r="AP2112" s="595"/>
      <c r="AQ2112" s="595"/>
      <c r="AR2112" s="596"/>
    </row>
    <row r="2113" spans="24:44" s="581" customFormat="1" ht="15" customHeight="1" x14ac:dyDescent="0.35">
      <c r="X2113" s="582"/>
      <c r="Y2113" s="583"/>
      <c r="AD2113" s="585"/>
      <c r="AE2113" s="586"/>
      <c r="AF2113" s="587"/>
      <c r="AG2113" s="588"/>
      <c r="AH2113" s="588"/>
      <c r="AI2113" s="588"/>
      <c r="AJ2113" s="589"/>
      <c r="AK2113" s="590"/>
      <c r="AL2113" s="591"/>
      <c r="AM2113" s="592"/>
      <c r="AN2113" s="593"/>
      <c r="AO2113" s="594"/>
      <c r="AP2113" s="595"/>
      <c r="AQ2113" s="595"/>
      <c r="AR2113" s="596"/>
    </row>
    <row r="2114" spans="24:44" s="581" customFormat="1" ht="15" customHeight="1" x14ac:dyDescent="0.35">
      <c r="X2114" s="582"/>
      <c r="Y2114" s="583"/>
      <c r="AD2114" s="585"/>
      <c r="AE2114" s="586"/>
      <c r="AF2114" s="587"/>
      <c r="AG2114" s="588"/>
      <c r="AH2114" s="588"/>
      <c r="AI2114" s="588"/>
      <c r="AJ2114" s="589"/>
      <c r="AK2114" s="590"/>
      <c r="AL2114" s="591"/>
      <c r="AM2114" s="592"/>
      <c r="AN2114" s="593"/>
      <c r="AO2114" s="594"/>
      <c r="AP2114" s="595"/>
      <c r="AQ2114" s="595"/>
      <c r="AR2114" s="596"/>
    </row>
    <row r="2115" spans="24:44" s="581" customFormat="1" ht="15" customHeight="1" x14ac:dyDescent="0.35">
      <c r="X2115" s="582"/>
      <c r="Y2115" s="583"/>
      <c r="AD2115" s="585"/>
      <c r="AE2115" s="586"/>
      <c r="AF2115" s="587"/>
      <c r="AG2115" s="588"/>
      <c r="AH2115" s="588"/>
      <c r="AI2115" s="588"/>
      <c r="AJ2115" s="589"/>
      <c r="AK2115" s="590"/>
      <c r="AL2115" s="591"/>
      <c r="AM2115" s="592"/>
      <c r="AN2115" s="593"/>
      <c r="AO2115" s="594"/>
      <c r="AP2115" s="595"/>
      <c r="AQ2115" s="595"/>
      <c r="AR2115" s="596"/>
    </row>
    <row r="2116" spans="24:44" s="581" customFormat="1" ht="15" customHeight="1" x14ac:dyDescent="0.35">
      <c r="X2116" s="582"/>
      <c r="Y2116" s="583"/>
      <c r="AD2116" s="585"/>
      <c r="AE2116" s="586"/>
      <c r="AF2116" s="587"/>
      <c r="AG2116" s="588"/>
      <c r="AH2116" s="588"/>
      <c r="AI2116" s="588"/>
      <c r="AJ2116" s="589"/>
      <c r="AK2116" s="590"/>
      <c r="AL2116" s="591"/>
      <c r="AM2116" s="592"/>
      <c r="AN2116" s="593"/>
      <c r="AO2116" s="594"/>
      <c r="AP2116" s="595"/>
      <c r="AQ2116" s="595"/>
      <c r="AR2116" s="596"/>
    </row>
    <row r="2117" spans="24:44" s="581" customFormat="1" ht="15" customHeight="1" x14ac:dyDescent="0.35">
      <c r="X2117" s="582"/>
      <c r="Y2117" s="583"/>
      <c r="AD2117" s="585"/>
      <c r="AE2117" s="586"/>
      <c r="AF2117" s="587"/>
      <c r="AG2117" s="588"/>
      <c r="AH2117" s="588"/>
      <c r="AI2117" s="588"/>
      <c r="AJ2117" s="589"/>
      <c r="AK2117" s="590"/>
      <c r="AL2117" s="591"/>
      <c r="AM2117" s="592"/>
      <c r="AN2117" s="593"/>
      <c r="AO2117" s="594"/>
      <c r="AP2117" s="595"/>
      <c r="AQ2117" s="595"/>
      <c r="AR2117" s="596"/>
    </row>
    <row r="2118" spans="24:44" s="581" customFormat="1" ht="15" customHeight="1" x14ac:dyDescent="0.35">
      <c r="X2118" s="582"/>
      <c r="Y2118" s="583"/>
      <c r="AD2118" s="585"/>
      <c r="AE2118" s="586"/>
      <c r="AF2118" s="587"/>
      <c r="AG2118" s="588"/>
      <c r="AH2118" s="588"/>
      <c r="AI2118" s="588"/>
      <c r="AJ2118" s="589"/>
      <c r="AK2118" s="590"/>
      <c r="AL2118" s="591"/>
      <c r="AM2118" s="592"/>
      <c r="AN2118" s="593"/>
      <c r="AO2118" s="594"/>
      <c r="AP2118" s="595"/>
      <c r="AQ2118" s="595"/>
      <c r="AR2118" s="596"/>
    </row>
    <row r="2119" spans="24:44" s="581" customFormat="1" ht="15" customHeight="1" x14ac:dyDescent="0.35">
      <c r="X2119" s="582"/>
      <c r="Y2119" s="583"/>
      <c r="AD2119" s="585"/>
      <c r="AE2119" s="586"/>
      <c r="AF2119" s="587"/>
      <c r="AG2119" s="588"/>
      <c r="AH2119" s="588"/>
      <c r="AI2119" s="588"/>
      <c r="AJ2119" s="589"/>
      <c r="AK2119" s="590"/>
      <c r="AL2119" s="591"/>
      <c r="AM2119" s="592"/>
      <c r="AN2119" s="593"/>
      <c r="AO2119" s="594"/>
      <c r="AP2119" s="595"/>
      <c r="AQ2119" s="595"/>
      <c r="AR2119" s="596"/>
    </row>
    <row r="2120" spans="24:44" s="581" customFormat="1" ht="15" customHeight="1" x14ac:dyDescent="0.35">
      <c r="X2120" s="582"/>
      <c r="Y2120" s="583"/>
      <c r="AD2120" s="585"/>
      <c r="AE2120" s="586"/>
      <c r="AF2120" s="587"/>
      <c r="AG2120" s="588"/>
      <c r="AH2120" s="588"/>
      <c r="AI2120" s="588"/>
      <c r="AJ2120" s="589"/>
      <c r="AK2120" s="590"/>
      <c r="AL2120" s="591"/>
      <c r="AM2120" s="592"/>
      <c r="AN2120" s="593"/>
      <c r="AO2120" s="594"/>
      <c r="AP2120" s="595"/>
      <c r="AQ2120" s="595"/>
      <c r="AR2120" s="596"/>
    </row>
    <row r="2121" spans="24:44" s="581" customFormat="1" ht="15" customHeight="1" x14ac:dyDescent="0.35">
      <c r="X2121" s="582"/>
      <c r="Y2121" s="583"/>
      <c r="AD2121" s="585"/>
      <c r="AE2121" s="586"/>
      <c r="AF2121" s="587"/>
      <c r="AG2121" s="588"/>
      <c r="AH2121" s="588"/>
      <c r="AI2121" s="588"/>
      <c r="AJ2121" s="589"/>
      <c r="AK2121" s="590"/>
      <c r="AL2121" s="591"/>
      <c r="AM2121" s="592"/>
      <c r="AN2121" s="593"/>
      <c r="AO2121" s="594"/>
      <c r="AP2121" s="595"/>
      <c r="AQ2121" s="595"/>
      <c r="AR2121" s="596"/>
    </row>
    <row r="2122" spans="24:44" s="581" customFormat="1" ht="15" customHeight="1" x14ac:dyDescent="0.35">
      <c r="X2122" s="582"/>
      <c r="Y2122" s="583"/>
      <c r="AD2122" s="585"/>
      <c r="AE2122" s="586"/>
      <c r="AF2122" s="587"/>
      <c r="AG2122" s="588"/>
      <c r="AH2122" s="588"/>
      <c r="AI2122" s="588"/>
      <c r="AJ2122" s="589"/>
      <c r="AK2122" s="590"/>
      <c r="AL2122" s="591"/>
      <c r="AM2122" s="592"/>
      <c r="AN2122" s="593"/>
      <c r="AO2122" s="594"/>
      <c r="AP2122" s="595"/>
      <c r="AQ2122" s="595"/>
      <c r="AR2122" s="596"/>
    </row>
    <row r="2123" spans="24:44" s="581" customFormat="1" ht="15" customHeight="1" x14ac:dyDescent="0.35">
      <c r="X2123" s="582"/>
      <c r="Y2123" s="583"/>
      <c r="AD2123" s="585"/>
      <c r="AE2123" s="586"/>
      <c r="AF2123" s="587"/>
      <c r="AG2123" s="588"/>
      <c r="AH2123" s="588"/>
      <c r="AI2123" s="588"/>
      <c r="AJ2123" s="589"/>
      <c r="AK2123" s="590"/>
      <c r="AL2123" s="591"/>
      <c r="AM2123" s="592"/>
      <c r="AN2123" s="593"/>
      <c r="AO2123" s="594"/>
      <c r="AP2123" s="595"/>
      <c r="AQ2123" s="595"/>
      <c r="AR2123" s="596"/>
    </row>
    <row r="2124" spans="24:44" s="581" customFormat="1" ht="15" customHeight="1" x14ac:dyDescent="0.35">
      <c r="X2124" s="582"/>
      <c r="Y2124" s="583"/>
      <c r="AD2124" s="585"/>
      <c r="AE2124" s="586"/>
      <c r="AF2124" s="587"/>
      <c r="AG2124" s="588"/>
      <c r="AH2124" s="588"/>
      <c r="AI2124" s="588"/>
      <c r="AJ2124" s="589"/>
      <c r="AK2124" s="590"/>
      <c r="AL2124" s="591"/>
      <c r="AM2124" s="592"/>
      <c r="AN2124" s="593"/>
      <c r="AO2124" s="594"/>
      <c r="AP2124" s="595"/>
      <c r="AQ2124" s="595"/>
      <c r="AR2124" s="596"/>
    </row>
    <row r="2125" spans="24:44" s="581" customFormat="1" ht="15" customHeight="1" x14ac:dyDescent="0.35">
      <c r="X2125" s="582"/>
      <c r="Y2125" s="583"/>
      <c r="AD2125" s="585"/>
      <c r="AE2125" s="586"/>
      <c r="AF2125" s="587"/>
      <c r="AG2125" s="588"/>
      <c r="AH2125" s="588"/>
      <c r="AI2125" s="588"/>
      <c r="AJ2125" s="589"/>
      <c r="AK2125" s="590"/>
      <c r="AL2125" s="591"/>
      <c r="AM2125" s="592"/>
      <c r="AN2125" s="593"/>
      <c r="AO2125" s="594"/>
      <c r="AP2125" s="595"/>
      <c r="AQ2125" s="595"/>
      <c r="AR2125" s="596"/>
    </row>
    <row r="2126" spans="24:44" s="581" customFormat="1" ht="15" customHeight="1" x14ac:dyDescent="0.35">
      <c r="X2126" s="582"/>
      <c r="Y2126" s="583"/>
      <c r="AD2126" s="585"/>
      <c r="AE2126" s="586"/>
      <c r="AF2126" s="587"/>
      <c r="AG2126" s="588"/>
      <c r="AH2126" s="588"/>
      <c r="AI2126" s="588"/>
      <c r="AJ2126" s="589"/>
      <c r="AK2126" s="590"/>
      <c r="AL2126" s="591"/>
      <c r="AM2126" s="592"/>
      <c r="AN2126" s="593"/>
      <c r="AO2126" s="594"/>
      <c r="AP2126" s="595"/>
      <c r="AQ2126" s="595"/>
      <c r="AR2126" s="596"/>
    </row>
    <row r="2127" spans="24:44" s="581" customFormat="1" ht="15" customHeight="1" x14ac:dyDescent="0.35">
      <c r="X2127" s="582"/>
      <c r="Y2127" s="583"/>
      <c r="AD2127" s="585"/>
      <c r="AE2127" s="586"/>
      <c r="AF2127" s="587"/>
      <c r="AG2127" s="588"/>
      <c r="AH2127" s="588"/>
      <c r="AI2127" s="588"/>
      <c r="AJ2127" s="589"/>
      <c r="AK2127" s="590"/>
      <c r="AL2127" s="591"/>
      <c r="AM2127" s="592"/>
      <c r="AN2127" s="593"/>
      <c r="AO2127" s="594"/>
      <c r="AP2127" s="595"/>
      <c r="AQ2127" s="595"/>
      <c r="AR2127" s="596"/>
    </row>
    <row r="2128" spans="24:44" s="581" customFormat="1" ht="15" customHeight="1" x14ac:dyDescent="0.35">
      <c r="X2128" s="582"/>
      <c r="Y2128" s="583"/>
      <c r="AD2128" s="585"/>
      <c r="AE2128" s="586"/>
      <c r="AF2128" s="587"/>
      <c r="AG2128" s="588"/>
      <c r="AH2128" s="588"/>
      <c r="AI2128" s="588"/>
      <c r="AJ2128" s="589"/>
      <c r="AK2128" s="590"/>
      <c r="AL2128" s="591"/>
      <c r="AM2128" s="592"/>
      <c r="AN2128" s="593"/>
      <c r="AO2128" s="594"/>
      <c r="AP2128" s="595"/>
      <c r="AQ2128" s="595"/>
      <c r="AR2128" s="596"/>
    </row>
    <row r="2129" spans="24:44" s="581" customFormat="1" ht="15" customHeight="1" x14ac:dyDescent="0.35">
      <c r="X2129" s="582"/>
      <c r="Y2129" s="583"/>
      <c r="AD2129" s="585"/>
      <c r="AE2129" s="586"/>
      <c r="AF2129" s="587"/>
      <c r="AG2129" s="588"/>
      <c r="AH2129" s="588"/>
      <c r="AI2129" s="588"/>
      <c r="AJ2129" s="589"/>
      <c r="AK2129" s="590"/>
      <c r="AL2129" s="591"/>
      <c r="AM2129" s="592"/>
      <c r="AN2129" s="593"/>
      <c r="AO2129" s="594"/>
      <c r="AP2129" s="595"/>
      <c r="AQ2129" s="595"/>
      <c r="AR2129" s="596"/>
    </row>
    <row r="2130" spans="24:44" s="581" customFormat="1" ht="15" customHeight="1" x14ac:dyDescent="0.35">
      <c r="X2130" s="582"/>
      <c r="Y2130" s="583"/>
      <c r="AD2130" s="585"/>
      <c r="AE2130" s="586"/>
      <c r="AF2130" s="587"/>
      <c r="AG2130" s="588"/>
      <c r="AH2130" s="588"/>
      <c r="AI2130" s="588"/>
      <c r="AJ2130" s="589"/>
      <c r="AK2130" s="590"/>
      <c r="AL2130" s="591"/>
      <c r="AM2130" s="592"/>
      <c r="AN2130" s="593"/>
      <c r="AO2130" s="594"/>
      <c r="AP2130" s="595"/>
      <c r="AQ2130" s="595"/>
      <c r="AR2130" s="596"/>
    </row>
    <row r="2131" spans="24:44" s="581" customFormat="1" ht="15" customHeight="1" x14ac:dyDescent="0.35">
      <c r="X2131" s="582"/>
      <c r="Y2131" s="583"/>
      <c r="AD2131" s="585"/>
      <c r="AE2131" s="586"/>
      <c r="AF2131" s="587"/>
      <c r="AG2131" s="588"/>
      <c r="AH2131" s="588"/>
      <c r="AI2131" s="588"/>
      <c r="AJ2131" s="589"/>
      <c r="AK2131" s="590"/>
      <c r="AL2131" s="591"/>
      <c r="AM2131" s="592"/>
      <c r="AN2131" s="593"/>
      <c r="AO2131" s="594"/>
      <c r="AP2131" s="595"/>
      <c r="AQ2131" s="595"/>
      <c r="AR2131" s="596"/>
    </row>
    <row r="2132" spans="24:44" s="581" customFormat="1" ht="15" customHeight="1" x14ac:dyDescent="0.35">
      <c r="X2132" s="582"/>
      <c r="Y2132" s="583"/>
      <c r="AD2132" s="585"/>
      <c r="AE2132" s="586"/>
      <c r="AF2132" s="587"/>
      <c r="AG2132" s="588"/>
      <c r="AH2132" s="588"/>
      <c r="AI2132" s="588"/>
      <c r="AJ2132" s="589"/>
      <c r="AK2132" s="590"/>
      <c r="AL2132" s="591"/>
      <c r="AM2132" s="592"/>
      <c r="AN2132" s="593"/>
      <c r="AO2132" s="594"/>
      <c r="AP2132" s="595"/>
      <c r="AQ2132" s="595"/>
      <c r="AR2132" s="596"/>
    </row>
    <row r="2133" spans="24:44" s="581" customFormat="1" ht="15" customHeight="1" x14ac:dyDescent="0.35">
      <c r="X2133" s="582"/>
      <c r="Y2133" s="583"/>
      <c r="AD2133" s="585"/>
      <c r="AE2133" s="586"/>
      <c r="AF2133" s="587"/>
      <c r="AG2133" s="588"/>
      <c r="AH2133" s="588"/>
      <c r="AI2133" s="588"/>
      <c r="AJ2133" s="589"/>
      <c r="AK2133" s="590"/>
      <c r="AL2133" s="591"/>
      <c r="AM2133" s="592"/>
      <c r="AN2133" s="593"/>
      <c r="AO2133" s="594"/>
      <c r="AP2133" s="595"/>
      <c r="AQ2133" s="595"/>
      <c r="AR2133" s="596"/>
    </row>
    <row r="2134" spans="24:44" s="581" customFormat="1" ht="15" customHeight="1" x14ac:dyDescent="0.35">
      <c r="X2134" s="582"/>
      <c r="Y2134" s="583"/>
      <c r="AD2134" s="585"/>
      <c r="AE2134" s="586"/>
      <c r="AF2134" s="587"/>
      <c r="AG2134" s="588"/>
      <c r="AH2134" s="588"/>
      <c r="AI2134" s="588"/>
      <c r="AJ2134" s="589"/>
      <c r="AK2134" s="590"/>
      <c r="AL2134" s="591"/>
      <c r="AM2134" s="592"/>
      <c r="AN2134" s="593"/>
      <c r="AO2134" s="594"/>
      <c r="AP2134" s="595"/>
      <c r="AQ2134" s="595"/>
      <c r="AR2134" s="596"/>
    </row>
    <row r="2135" spans="24:44" s="581" customFormat="1" ht="15" customHeight="1" x14ac:dyDescent="0.35">
      <c r="X2135" s="582"/>
      <c r="Y2135" s="583"/>
      <c r="AD2135" s="585"/>
      <c r="AE2135" s="586"/>
      <c r="AF2135" s="587"/>
      <c r="AG2135" s="588"/>
      <c r="AH2135" s="588"/>
      <c r="AI2135" s="588"/>
      <c r="AJ2135" s="589"/>
      <c r="AK2135" s="590"/>
      <c r="AL2135" s="591"/>
      <c r="AM2135" s="592"/>
      <c r="AN2135" s="593"/>
      <c r="AO2135" s="594"/>
      <c r="AP2135" s="595"/>
      <c r="AQ2135" s="595"/>
      <c r="AR2135" s="596"/>
    </row>
    <row r="2136" spans="24:44" s="581" customFormat="1" ht="15" customHeight="1" x14ac:dyDescent="0.35">
      <c r="X2136" s="582"/>
      <c r="Y2136" s="583"/>
      <c r="AD2136" s="585"/>
      <c r="AE2136" s="586"/>
      <c r="AF2136" s="587"/>
      <c r="AG2136" s="588"/>
      <c r="AH2136" s="588"/>
      <c r="AI2136" s="588"/>
      <c r="AJ2136" s="589"/>
      <c r="AK2136" s="590"/>
      <c r="AL2136" s="591"/>
      <c r="AM2136" s="592"/>
      <c r="AN2136" s="593"/>
      <c r="AO2136" s="594"/>
      <c r="AP2136" s="595"/>
      <c r="AQ2136" s="595"/>
      <c r="AR2136" s="596"/>
    </row>
    <row r="2137" spans="24:44" s="581" customFormat="1" ht="15" customHeight="1" x14ac:dyDescent="0.35">
      <c r="X2137" s="582"/>
      <c r="Y2137" s="583"/>
      <c r="AD2137" s="585"/>
      <c r="AE2137" s="586"/>
      <c r="AF2137" s="587"/>
      <c r="AG2137" s="588"/>
      <c r="AH2137" s="588"/>
      <c r="AI2137" s="588"/>
      <c r="AJ2137" s="589"/>
      <c r="AK2137" s="590"/>
      <c r="AL2137" s="591"/>
      <c r="AM2137" s="592"/>
      <c r="AN2137" s="593"/>
      <c r="AO2137" s="594"/>
      <c r="AP2137" s="595"/>
      <c r="AQ2137" s="595"/>
      <c r="AR2137" s="596"/>
    </row>
    <row r="2138" spans="24:44" s="581" customFormat="1" ht="15" customHeight="1" x14ac:dyDescent="0.35">
      <c r="X2138" s="582"/>
      <c r="Y2138" s="583"/>
      <c r="AD2138" s="585"/>
      <c r="AE2138" s="586"/>
      <c r="AF2138" s="587"/>
      <c r="AG2138" s="588"/>
      <c r="AH2138" s="588"/>
      <c r="AI2138" s="588"/>
      <c r="AJ2138" s="589"/>
      <c r="AK2138" s="590"/>
      <c r="AL2138" s="591"/>
      <c r="AM2138" s="592"/>
      <c r="AN2138" s="593"/>
      <c r="AO2138" s="594"/>
      <c r="AP2138" s="595"/>
      <c r="AQ2138" s="595"/>
      <c r="AR2138" s="596"/>
    </row>
    <row r="2139" spans="24:44" s="581" customFormat="1" ht="15" customHeight="1" x14ac:dyDescent="0.35">
      <c r="X2139" s="582"/>
      <c r="Y2139" s="583"/>
      <c r="AD2139" s="585"/>
      <c r="AE2139" s="586"/>
      <c r="AF2139" s="587"/>
      <c r="AG2139" s="588"/>
      <c r="AH2139" s="588"/>
      <c r="AI2139" s="588"/>
      <c r="AJ2139" s="589"/>
      <c r="AK2139" s="590"/>
      <c r="AL2139" s="591"/>
      <c r="AM2139" s="592"/>
      <c r="AN2139" s="593"/>
      <c r="AO2139" s="594"/>
      <c r="AP2139" s="595"/>
      <c r="AQ2139" s="595"/>
      <c r="AR2139" s="596"/>
    </row>
    <row r="2140" spans="24:44" s="581" customFormat="1" ht="15" customHeight="1" x14ac:dyDescent="0.35">
      <c r="X2140" s="582"/>
      <c r="Y2140" s="583"/>
      <c r="AD2140" s="585"/>
      <c r="AE2140" s="586"/>
      <c r="AF2140" s="587"/>
      <c r="AG2140" s="588"/>
      <c r="AH2140" s="588"/>
      <c r="AI2140" s="588"/>
      <c r="AJ2140" s="589"/>
      <c r="AK2140" s="590"/>
      <c r="AL2140" s="591"/>
      <c r="AM2140" s="592"/>
      <c r="AN2140" s="593"/>
      <c r="AO2140" s="594"/>
      <c r="AP2140" s="595"/>
      <c r="AQ2140" s="595"/>
      <c r="AR2140" s="596"/>
    </row>
    <row r="2141" spans="24:44" s="581" customFormat="1" ht="15" customHeight="1" x14ac:dyDescent="0.35">
      <c r="X2141" s="582"/>
      <c r="Y2141" s="583"/>
      <c r="AD2141" s="585"/>
      <c r="AE2141" s="586"/>
      <c r="AF2141" s="587"/>
      <c r="AG2141" s="588"/>
      <c r="AH2141" s="588"/>
      <c r="AI2141" s="588"/>
      <c r="AJ2141" s="589"/>
      <c r="AK2141" s="590"/>
      <c r="AL2141" s="591"/>
      <c r="AM2141" s="592"/>
      <c r="AN2141" s="593"/>
      <c r="AO2141" s="594"/>
      <c r="AP2141" s="595"/>
      <c r="AQ2141" s="595"/>
      <c r="AR2141" s="596"/>
    </row>
    <row r="2142" spans="24:44" s="581" customFormat="1" ht="15" customHeight="1" x14ac:dyDescent="0.35">
      <c r="X2142" s="582"/>
      <c r="Y2142" s="583"/>
      <c r="AD2142" s="585"/>
      <c r="AE2142" s="586"/>
      <c r="AF2142" s="587"/>
      <c r="AG2142" s="588"/>
      <c r="AH2142" s="588"/>
      <c r="AI2142" s="588"/>
      <c r="AJ2142" s="589"/>
      <c r="AK2142" s="590"/>
      <c r="AL2142" s="591"/>
      <c r="AM2142" s="592"/>
      <c r="AN2142" s="593"/>
      <c r="AO2142" s="594"/>
      <c r="AP2142" s="595"/>
      <c r="AQ2142" s="595"/>
      <c r="AR2142" s="596"/>
    </row>
    <row r="2143" spans="24:44" s="581" customFormat="1" ht="15" customHeight="1" x14ac:dyDescent="0.35">
      <c r="X2143" s="582"/>
      <c r="Y2143" s="583"/>
      <c r="AD2143" s="585"/>
      <c r="AE2143" s="586"/>
      <c r="AF2143" s="587"/>
      <c r="AG2143" s="588"/>
      <c r="AH2143" s="588"/>
      <c r="AI2143" s="588"/>
      <c r="AJ2143" s="589"/>
      <c r="AK2143" s="590"/>
      <c r="AL2143" s="591"/>
      <c r="AM2143" s="592"/>
      <c r="AN2143" s="593"/>
      <c r="AO2143" s="594"/>
      <c r="AP2143" s="595"/>
      <c r="AQ2143" s="595"/>
      <c r="AR2143" s="596"/>
    </row>
    <row r="2144" spans="24:44" s="581" customFormat="1" ht="15" customHeight="1" x14ac:dyDescent="0.35">
      <c r="X2144" s="582"/>
      <c r="Y2144" s="583"/>
      <c r="AD2144" s="585"/>
      <c r="AE2144" s="586"/>
      <c r="AF2144" s="587"/>
      <c r="AG2144" s="588"/>
      <c r="AH2144" s="588"/>
      <c r="AI2144" s="588"/>
      <c r="AJ2144" s="589"/>
      <c r="AK2144" s="590"/>
      <c r="AL2144" s="591"/>
      <c r="AM2144" s="592"/>
      <c r="AN2144" s="593"/>
      <c r="AO2144" s="594"/>
      <c r="AP2144" s="595"/>
      <c r="AQ2144" s="595"/>
      <c r="AR2144" s="596"/>
    </row>
    <row r="2145" spans="24:44" s="581" customFormat="1" ht="15" customHeight="1" x14ac:dyDescent="0.35">
      <c r="X2145" s="582"/>
      <c r="Y2145" s="583"/>
      <c r="AD2145" s="585"/>
      <c r="AE2145" s="586"/>
      <c r="AF2145" s="587"/>
      <c r="AG2145" s="588"/>
      <c r="AH2145" s="588"/>
      <c r="AI2145" s="588"/>
      <c r="AJ2145" s="589"/>
      <c r="AK2145" s="590"/>
      <c r="AL2145" s="591"/>
      <c r="AM2145" s="592"/>
      <c r="AN2145" s="593"/>
      <c r="AO2145" s="594"/>
      <c r="AP2145" s="595"/>
      <c r="AQ2145" s="595"/>
      <c r="AR2145" s="596"/>
    </row>
    <row r="2146" spans="24:44" s="581" customFormat="1" ht="15" customHeight="1" x14ac:dyDescent="0.35">
      <c r="X2146" s="582"/>
      <c r="Y2146" s="583"/>
      <c r="AD2146" s="585"/>
      <c r="AE2146" s="586"/>
      <c r="AF2146" s="587"/>
      <c r="AG2146" s="588"/>
      <c r="AH2146" s="588"/>
      <c r="AI2146" s="588"/>
      <c r="AJ2146" s="589"/>
      <c r="AK2146" s="590"/>
      <c r="AL2146" s="591"/>
      <c r="AM2146" s="592"/>
      <c r="AN2146" s="593"/>
      <c r="AO2146" s="594"/>
      <c r="AP2146" s="595"/>
      <c r="AQ2146" s="595"/>
      <c r="AR2146" s="596"/>
    </row>
    <row r="2147" spans="24:44" s="581" customFormat="1" ht="15" customHeight="1" x14ac:dyDescent="0.35">
      <c r="X2147" s="582"/>
      <c r="Y2147" s="583"/>
      <c r="AD2147" s="585"/>
      <c r="AE2147" s="586"/>
      <c r="AF2147" s="587"/>
      <c r="AG2147" s="588"/>
      <c r="AH2147" s="588"/>
      <c r="AI2147" s="588"/>
      <c r="AJ2147" s="589"/>
      <c r="AK2147" s="590"/>
      <c r="AL2147" s="591"/>
      <c r="AM2147" s="592"/>
      <c r="AN2147" s="593"/>
      <c r="AO2147" s="594"/>
      <c r="AP2147" s="595"/>
      <c r="AQ2147" s="595"/>
      <c r="AR2147" s="596"/>
    </row>
    <row r="2148" spans="24:44" s="581" customFormat="1" ht="15" customHeight="1" x14ac:dyDescent="0.35">
      <c r="X2148" s="582"/>
      <c r="Y2148" s="583"/>
      <c r="AD2148" s="585"/>
      <c r="AE2148" s="586"/>
      <c r="AF2148" s="587"/>
      <c r="AG2148" s="588"/>
      <c r="AH2148" s="588"/>
      <c r="AI2148" s="588"/>
      <c r="AJ2148" s="589"/>
      <c r="AK2148" s="590"/>
      <c r="AL2148" s="591"/>
      <c r="AM2148" s="592"/>
      <c r="AN2148" s="593"/>
      <c r="AO2148" s="594"/>
      <c r="AP2148" s="595"/>
      <c r="AQ2148" s="595"/>
      <c r="AR2148" s="596"/>
    </row>
    <row r="2149" spans="24:44" s="581" customFormat="1" ht="15" customHeight="1" x14ac:dyDescent="0.35">
      <c r="X2149" s="582"/>
      <c r="Y2149" s="583"/>
      <c r="AD2149" s="585"/>
      <c r="AE2149" s="586"/>
      <c r="AF2149" s="587"/>
      <c r="AG2149" s="588"/>
      <c r="AH2149" s="588"/>
      <c r="AI2149" s="588"/>
      <c r="AJ2149" s="589"/>
      <c r="AK2149" s="590"/>
      <c r="AL2149" s="591"/>
      <c r="AM2149" s="592"/>
      <c r="AN2149" s="593"/>
      <c r="AO2149" s="594"/>
      <c r="AP2149" s="595"/>
      <c r="AQ2149" s="595"/>
      <c r="AR2149" s="596"/>
    </row>
    <row r="2150" spans="24:44" s="581" customFormat="1" ht="15" customHeight="1" x14ac:dyDescent="0.35">
      <c r="X2150" s="582"/>
      <c r="Y2150" s="583"/>
      <c r="AD2150" s="585"/>
      <c r="AE2150" s="586"/>
      <c r="AF2150" s="587"/>
      <c r="AG2150" s="588"/>
      <c r="AH2150" s="588"/>
      <c r="AI2150" s="588"/>
      <c r="AJ2150" s="589"/>
      <c r="AK2150" s="590"/>
      <c r="AL2150" s="591"/>
      <c r="AM2150" s="592"/>
      <c r="AN2150" s="593"/>
      <c r="AO2150" s="594"/>
      <c r="AP2150" s="595"/>
      <c r="AQ2150" s="595"/>
      <c r="AR2150" s="596"/>
    </row>
    <row r="2151" spans="24:44" s="581" customFormat="1" ht="15" customHeight="1" x14ac:dyDescent="0.35">
      <c r="X2151" s="582"/>
      <c r="Y2151" s="583"/>
      <c r="AD2151" s="585"/>
      <c r="AE2151" s="586"/>
      <c r="AF2151" s="587"/>
      <c r="AG2151" s="588"/>
      <c r="AH2151" s="588"/>
      <c r="AI2151" s="588"/>
      <c r="AJ2151" s="589"/>
      <c r="AK2151" s="590"/>
      <c r="AL2151" s="591"/>
      <c r="AM2151" s="592"/>
      <c r="AN2151" s="593"/>
      <c r="AO2151" s="594"/>
      <c r="AP2151" s="595"/>
      <c r="AQ2151" s="595"/>
      <c r="AR2151" s="596"/>
    </row>
    <row r="2152" spans="24:44" s="581" customFormat="1" ht="15" customHeight="1" x14ac:dyDescent="0.35">
      <c r="X2152" s="582"/>
      <c r="Y2152" s="583"/>
      <c r="AD2152" s="585"/>
      <c r="AE2152" s="586"/>
      <c r="AF2152" s="587"/>
      <c r="AG2152" s="588"/>
      <c r="AH2152" s="588"/>
      <c r="AI2152" s="588"/>
      <c r="AJ2152" s="589"/>
      <c r="AK2152" s="590"/>
      <c r="AL2152" s="591"/>
      <c r="AM2152" s="592"/>
      <c r="AN2152" s="593"/>
      <c r="AO2152" s="594"/>
      <c r="AP2152" s="595"/>
      <c r="AQ2152" s="595"/>
      <c r="AR2152" s="596"/>
    </row>
    <row r="2153" spans="24:44" s="581" customFormat="1" ht="15" customHeight="1" x14ac:dyDescent="0.35">
      <c r="X2153" s="582"/>
      <c r="Y2153" s="583"/>
      <c r="AD2153" s="585"/>
      <c r="AE2153" s="586"/>
      <c r="AF2153" s="587"/>
      <c r="AG2153" s="588"/>
      <c r="AH2153" s="588"/>
      <c r="AI2153" s="588"/>
      <c r="AJ2153" s="589"/>
      <c r="AK2153" s="590"/>
      <c r="AL2153" s="591"/>
      <c r="AM2153" s="592"/>
      <c r="AN2153" s="593"/>
      <c r="AO2153" s="594"/>
      <c r="AP2153" s="595"/>
      <c r="AQ2153" s="595"/>
      <c r="AR2153" s="596"/>
    </row>
    <row r="2154" spans="24:44" s="581" customFormat="1" ht="15" customHeight="1" x14ac:dyDescent="0.35">
      <c r="X2154" s="582"/>
      <c r="Y2154" s="583"/>
      <c r="AD2154" s="585"/>
      <c r="AE2154" s="586"/>
      <c r="AF2154" s="587"/>
      <c r="AG2154" s="588"/>
      <c r="AH2154" s="588"/>
      <c r="AI2154" s="588"/>
      <c r="AJ2154" s="589"/>
      <c r="AK2154" s="590"/>
      <c r="AL2154" s="591"/>
      <c r="AM2154" s="592"/>
      <c r="AN2154" s="593"/>
      <c r="AO2154" s="594"/>
      <c r="AP2154" s="595"/>
      <c r="AQ2154" s="595"/>
      <c r="AR2154" s="596"/>
    </row>
    <row r="2155" spans="24:44" s="581" customFormat="1" ht="15" customHeight="1" x14ac:dyDescent="0.35">
      <c r="X2155" s="582"/>
      <c r="Y2155" s="583"/>
      <c r="AD2155" s="585"/>
      <c r="AE2155" s="586"/>
      <c r="AF2155" s="587"/>
      <c r="AG2155" s="588"/>
      <c r="AH2155" s="588"/>
      <c r="AI2155" s="588"/>
      <c r="AJ2155" s="589"/>
      <c r="AK2155" s="590"/>
      <c r="AL2155" s="591"/>
      <c r="AM2155" s="592"/>
      <c r="AN2155" s="593"/>
      <c r="AO2155" s="594"/>
      <c r="AP2155" s="595"/>
      <c r="AQ2155" s="595"/>
      <c r="AR2155" s="596"/>
    </row>
    <row r="2156" spans="24:44" s="581" customFormat="1" ht="15" customHeight="1" x14ac:dyDescent="0.35">
      <c r="X2156" s="582"/>
      <c r="Y2156" s="583"/>
      <c r="AD2156" s="585"/>
      <c r="AE2156" s="586"/>
      <c r="AF2156" s="587"/>
      <c r="AG2156" s="588"/>
      <c r="AH2156" s="588"/>
      <c r="AI2156" s="588"/>
      <c r="AJ2156" s="589"/>
      <c r="AK2156" s="590"/>
      <c r="AL2156" s="591"/>
      <c r="AM2156" s="592"/>
      <c r="AN2156" s="593"/>
      <c r="AO2156" s="594"/>
      <c r="AP2156" s="595"/>
      <c r="AQ2156" s="595"/>
      <c r="AR2156" s="596"/>
    </row>
    <row r="2157" spans="24:44" s="581" customFormat="1" ht="15" customHeight="1" x14ac:dyDescent="0.35">
      <c r="X2157" s="582"/>
      <c r="Y2157" s="583"/>
      <c r="AD2157" s="585"/>
      <c r="AE2157" s="586"/>
      <c r="AF2157" s="587"/>
      <c r="AG2157" s="588"/>
      <c r="AH2157" s="588"/>
      <c r="AI2157" s="588"/>
      <c r="AJ2157" s="589"/>
      <c r="AK2157" s="590"/>
      <c r="AL2157" s="591"/>
      <c r="AM2157" s="592"/>
      <c r="AN2157" s="593"/>
      <c r="AO2157" s="594"/>
      <c r="AP2157" s="595"/>
      <c r="AQ2157" s="595"/>
      <c r="AR2157" s="596"/>
    </row>
    <row r="2158" spans="24:44" s="581" customFormat="1" ht="15" customHeight="1" x14ac:dyDescent="0.35">
      <c r="X2158" s="582"/>
      <c r="Y2158" s="583"/>
      <c r="AD2158" s="585"/>
      <c r="AE2158" s="586"/>
      <c r="AF2158" s="587"/>
      <c r="AG2158" s="588"/>
      <c r="AH2158" s="588"/>
      <c r="AI2158" s="588"/>
      <c r="AJ2158" s="589"/>
      <c r="AK2158" s="590"/>
      <c r="AL2158" s="591"/>
      <c r="AM2158" s="592"/>
      <c r="AN2158" s="593"/>
      <c r="AO2158" s="594"/>
      <c r="AP2158" s="595"/>
      <c r="AQ2158" s="595"/>
      <c r="AR2158" s="596"/>
    </row>
    <row r="2159" spans="24:44" s="581" customFormat="1" ht="15" customHeight="1" x14ac:dyDescent="0.35">
      <c r="X2159" s="582"/>
      <c r="Y2159" s="583"/>
      <c r="AD2159" s="585"/>
      <c r="AE2159" s="586"/>
      <c r="AF2159" s="587"/>
      <c r="AG2159" s="588"/>
      <c r="AH2159" s="588"/>
      <c r="AI2159" s="588"/>
      <c r="AJ2159" s="589"/>
      <c r="AK2159" s="590"/>
      <c r="AL2159" s="591"/>
      <c r="AM2159" s="592"/>
      <c r="AN2159" s="593"/>
      <c r="AO2159" s="594"/>
      <c r="AP2159" s="595"/>
      <c r="AQ2159" s="595"/>
      <c r="AR2159" s="596"/>
    </row>
    <row r="2160" spans="24:44" s="581" customFormat="1" ht="15" customHeight="1" x14ac:dyDescent="0.35">
      <c r="X2160" s="582"/>
      <c r="Y2160" s="583"/>
      <c r="AD2160" s="585"/>
      <c r="AE2160" s="586"/>
      <c r="AF2160" s="587"/>
      <c r="AG2160" s="588"/>
      <c r="AH2160" s="588"/>
      <c r="AI2160" s="588"/>
      <c r="AJ2160" s="589"/>
      <c r="AK2160" s="590"/>
      <c r="AL2160" s="591"/>
      <c r="AM2160" s="592"/>
      <c r="AN2160" s="593"/>
      <c r="AO2160" s="594"/>
      <c r="AP2160" s="595"/>
      <c r="AQ2160" s="595"/>
      <c r="AR2160" s="596"/>
    </row>
    <row r="2161" spans="24:44" s="581" customFormat="1" ht="15" customHeight="1" x14ac:dyDescent="0.35">
      <c r="X2161" s="582"/>
      <c r="Y2161" s="583"/>
      <c r="AD2161" s="585"/>
      <c r="AE2161" s="586"/>
      <c r="AF2161" s="587"/>
      <c r="AG2161" s="588"/>
      <c r="AH2161" s="588"/>
      <c r="AI2161" s="588"/>
      <c r="AJ2161" s="589"/>
      <c r="AK2161" s="590"/>
      <c r="AL2161" s="591"/>
      <c r="AM2161" s="592"/>
      <c r="AN2161" s="593"/>
      <c r="AO2161" s="594"/>
      <c r="AP2161" s="595"/>
      <c r="AQ2161" s="595"/>
      <c r="AR2161" s="596"/>
    </row>
    <row r="2162" spans="24:44" s="581" customFormat="1" ht="15" customHeight="1" x14ac:dyDescent="0.35">
      <c r="X2162" s="582"/>
      <c r="Y2162" s="583"/>
      <c r="AD2162" s="585"/>
      <c r="AE2162" s="586"/>
      <c r="AF2162" s="587"/>
      <c r="AG2162" s="588"/>
      <c r="AH2162" s="588"/>
      <c r="AI2162" s="588"/>
      <c r="AJ2162" s="589"/>
      <c r="AK2162" s="590"/>
      <c r="AL2162" s="591"/>
      <c r="AM2162" s="592"/>
      <c r="AN2162" s="593"/>
      <c r="AO2162" s="594"/>
      <c r="AP2162" s="595"/>
      <c r="AQ2162" s="595"/>
      <c r="AR2162" s="596"/>
    </row>
    <row r="2163" spans="24:44" s="581" customFormat="1" ht="15" customHeight="1" x14ac:dyDescent="0.35">
      <c r="X2163" s="582"/>
      <c r="Y2163" s="583"/>
      <c r="AD2163" s="585"/>
      <c r="AE2163" s="586"/>
      <c r="AF2163" s="587"/>
      <c r="AG2163" s="588"/>
      <c r="AH2163" s="588"/>
      <c r="AI2163" s="588"/>
      <c r="AJ2163" s="589"/>
      <c r="AK2163" s="590"/>
      <c r="AL2163" s="591"/>
      <c r="AM2163" s="592"/>
      <c r="AN2163" s="593"/>
      <c r="AO2163" s="594"/>
      <c r="AP2163" s="595"/>
      <c r="AQ2163" s="595"/>
      <c r="AR2163" s="596"/>
    </row>
    <row r="2164" spans="24:44" s="581" customFormat="1" ht="15" customHeight="1" x14ac:dyDescent="0.35">
      <c r="X2164" s="582"/>
      <c r="Y2164" s="583"/>
      <c r="AD2164" s="585"/>
      <c r="AE2164" s="586"/>
      <c r="AF2164" s="587"/>
      <c r="AG2164" s="588"/>
      <c r="AH2164" s="588"/>
      <c r="AI2164" s="588"/>
      <c r="AJ2164" s="589"/>
      <c r="AK2164" s="590"/>
      <c r="AL2164" s="591"/>
      <c r="AM2164" s="592"/>
      <c r="AN2164" s="593"/>
      <c r="AO2164" s="594"/>
      <c r="AP2164" s="595"/>
      <c r="AQ2164" s="595"/>
      <c r="AR2164" s="596"/>
    </row>
    <row r="2165" spans="24:44" s="581" customFormat="1" ht="15" customHeight="1" x14ac:dyDescent="0.35">
      <c r="X2165" s="582"/>
      <c r="Y2165" s="583"/>
      <c r="AD2165" s="585"/>
      <c r="AE2165" s="586"/>
      <c r="AF2165" s="587"/>
      <c r="AG2165" s="588"/>
      <c r="AH2165" s="588"/>
      <c r="AI2165" s="588"/>
      <c r="AJ2165" s="589"/>
      <c r="AK2165" s="590"/>
      <c r="AL2165" s="591"/>
      <c r="AM2165" s="592"/>
      <c r="AN2165" s="593"/>
      <c r="AO2165" s="594"/>
      <c r="AP2165" s="595"/>
      <c r="AQ2165" s="595"/>
      <c r="AR2165" s="596"/>
    </row>
    <row r="2166" spans="24:44" s="581" customFormat="1" ht="15" customHeight="1" x14ac:dyDescent="0.35">
      <c r="X2166" s="582"/>
      <c r="Y2166" s="583"/>
      <c r="AD2166" s="585"/>
      <c r="AE2166" s="586"/>
      <c r="AF2166" s="587"/>
      <c r="AG2166" s="588"/>
      <c r="AH2166" s="588"/>
      <c r="AI2166" s="588"/>
      <c r="AJ2166" s="589"/>
      <c r="AK2166" s="590"/>
      <c r="AL2166" s="591"/>
      <c r="AM2166" s="592"/>
      <c r="AN2166" s="593"/>
      <c r="AO2166" s="594"/>
      <c r="AP2166" s="595"/>
      <c r="AQ2166" s="595"/>
      <c r="AR2166" s="596"/>
    </row>
    <row r="2167" spans="24:44" s="581" customFormat="1" ht="15" customHeight="1" x14ac:dyDescent="0.35">
      <c r="X2167" s="582"/>
      <c r="Y2167" s="583"/>
      <c r="AD2167" s="585"/>
      <c r="AE2167" s="586"/>
      <c r="AF2167" s="587"/>
      <c r="AG2167" s="588"/>
      <c r="AH2167" s="588"/>
      <c r="AI2167" s="588"/>
      <c r="AJ2167" s="589"/>
      <c r="AK2167" s="590"/>
      <c r="AL2167" s="591"/>
      <c r="AM2167" s="592"/>
      <c r="AN2167" s="593"/>
      <c r="AO2167" s="594"/>
      <c r="AP2167" s="595"/>
      <c r="AQ2167" s="595"/>
      <c r="AR2167" s="596"/>
    </row>
    <row r="2168" spans="24:44" s="581" customFormat="1" ht="15" customHeight="1" x14ac:dyDescent="0.35">
      <c r="X2168" s="582"/>
      <c r="Y2168" s="583"/>
      <c r="AD2168" s="585"/>
      <c r="AE2168" s="586"/>
      <c r="AF2168" s="587"/>
      <c r="AG2168" s="588"/>
      <c r="AH2168" s="588"/>
      <c r="AI2168" s="588"/>
      <c r="AJ2168" s="589"/>
      <c r="AK2168" s="590"/>
      <c r="AL2168" s="591"/>
      <c r="AM2168" s="592"/>
      <c r="AN2168" s="593"/>
      <c r="AO2168" s="594"/>
      <c r="AP2168" s="595"/>
      <c r="AQ2168" s="595"/>
      <c r="AR2168" s="596"/>
    </row>
    <row r="2169" spans="24:44" s="581" customFormat="1" ht="15" customHeight="1" x14ac:dyDescent="0.35">
      <c r="X2169" s="582"/>
      <c r="Y2169" s="583"/>
      <c r="AD2169" s="585"/>
      <c r="AE2169" s="586"/>
      <c r="AF2169" s="587"/>
      <c r="AG2169" s="588"/>
      <c r="AH2169" s="588"/>
      <c r="AI2169" s="588"/>
      <c r="AJ2169" s="589"/>
      <c r="AK2169" s="590"/>
      <c r="AL2169" s="591"/>
      <c r="AM2169" s="592"/>
      <c r="AN2169" s="593"/>
      <c r="AO2169" s="594"/>
      <c r="AP2169" s="595"/>
      <c r="AQ2169" s="595"/>
      <c r="AR2169" s="596"/>
    </row>
    <row r="2170" spans="24:44" s="581" customFormat="1" ht="15" customHeight="1" x14ac:dyDescent="0.35">
      <c r="X2170" s="582"/>
      <c r="Y2170" s="583"/>
      <c r="AD2170" s="585"/>
      <c r="AE2170" s="586"/>
      <c r="AF2170" s="587"/>
      <c r="AG2170" s="588"/>
      <c r="AH2170" s="588"/>
      <c r="AI2170" s="588"/>
      <c r="AJ2170" s="589"/>
      <c r="AK2170" s="590"/>
      <c r="AL2170" s="591"/>
      <c r="AM2170" s="592"/>
      <c r="AN2170" s="593"/>
      <c r="AO2170" s="594"/>
      <c r="AP2170" s="595"/>
      <c r="AQ2170" s="595"/>
      <c r="AR2170" s="596"/>
    </row>
    <row r="2171" spans="24:44" s="581" customFormat="1" ht="15" customHeight="1" x14ac:dyDescent="0.35">
      <c r="X2171" s="582"/>
      <c r="Y2171" s="583"/>
      <c r="AD2171" s="585"/>
      <c r="AE2171" s="586"/>
      <c r="AF2171" s="587"/>
      <c r="AG2171" s="588"/>
      <c r="AH2171" s="588"/>
      <c r="AI2171" s="588"/>
      <c r="AJ2171" s="589"/>
      <c r="AK2171" s="590"/>
      <c r="AL2171" s="591"/>
      <c r="AM2171" s="592"/>
      <c r="AN2171" s="593"/>
      <c r="AO2171" s="594"/>
      <c r="AP2171" s="595"/>
      <c r="AQ2171" s="595"/>
      <c r="AR2171" s="596"/>
    </row>
    <row r="2172" spans="24:44" s="581" customFormat="1" ht="15" customHeight="1" x14ac:dyDescent="0.35">
      <c r="X2172" s="582"/>
      <c r="Y2172" s="583"/>
      <c r="AD2172" s="585"/>
      <c r="AE2172" s="586"/>
      <c r="AF2172" s="587"/>
      <c r="AG2172" s="588"/>
      <c r="AH2172" s="588"/>
      <c r="AI2172" s="588"/>
      <c r="AJ2172" s="589"/>
      <c r="AK2172" s="590"/>
      <c r="AL2172" s="591"/>
      <c r="AM2172" s="592"/>
      <c r="AN2172" s="593"/>
      <c r="AO2172" s="594"/>
      <c r="AP2172" s="595"/>
      <c r="AQ2172" s="595"/>
      <c r="AR2172" s="596"/>
    </row>
    <row r="2173" spans="24:44" s="581" customFormat="1" ht="15" customHeight="1" x14ac:dyDescent="0.35">
      <c r="X2173" s="582"/>
      <c r="Y2173" s="583"/>
      <c r="AD2173" s="585"/>
      <c r="AE2173" s="586"/>
      <c r="AF2173" s="587"/>
      <c r="AG2173" s="588"/>
      <c r="AH2173" s="588"/>
      <c r="AI2173" s="588"/>
      <c r="AJ2173" s="589"/>
      <c r="AK2173" s="590"/>
      <c r="AL2173" s="591"/>
      <c r="AM2173" s="592"/>
      <c r="AN2173" s="593"/>
      <c r="AO2173" s="594"/>
      <c r="AP2173" s="595"/>
      <c r="AQ2173" s="595"/>
      <c r="AR2173" s="596"/>
    </row>
    <row r="2174" spans="24:44" s="581" customFormat="1" ht="15" customHeight="1" x14ac:dyDescent="0.35">
      <c r="X2174" s="582"/>
      <c r="Y2174" s="583"/>
      <c r="AD2174" s="585"/>
      <c r="AE2174" s="586"/>
      <c r="AF2174" s="587"/>
      <c r="AG2174" s="588"/>
      <c r="AH2174" s="588"/>
      <c r="AI2174" s="588"/>
      <c r="AJ2174" s="589"/>
      <c r="AK2174" s="590"/>
      <c r="AL2174" s="591"/>
      <c r="AM2174" s="592"/>
      <c r="AN2174" s="593"/>
      <c r="AO2174" s="594"/>
      <c r="AP2174" s="595"/>
      <c r="AQ2174" s="595"/>
      <c r="AR2174" s="596"/>
    </row>
    <row r="2175" spans="24:44" s="581" customFormat="1" ht="15" customHeight="1" x14ac:dyDescent="0.35">
      <c r="X2175" s="582"/>
      <c r="Y2175" s="583"/>
      <c r="AD2175" s="585"/>
      <c r="AE2175" s="586"/>
      <c r="AF2175" s="587"/>
      <c r="AG2175" s="588"/>
      <c r="AH2175" s="588"/>
      <c r="AI2175" s="588"/>
      <c r="AJ2175" s="589"/>
      <c r="AK2175" s="590"/>
      <c r="AL2175" s="591"/>
      <c r="AM2175" s="592"/>
      <c r="AN2175" s="593"/>
      <c r="AO2175" s="594"/>
      <c r="AP2175" s="595"/>
      <c r="AQ2175" s="595"/>
      <c r="AR2175" s="596"/>
    </row>
    <row r="2176" spans="24:44" s="581" customFormat="1" ht="15" customHeight="1" x14ac:dyDescent="0.35">
      <c r="X2176" s="582"/>
      <c r="Y2176" s="583"/>
      <c r="AD2176" s="585"/>
      <c r="AE2176" s="586"/>
      <c r="AF2176" s="587"/>
      <c r="AG2176" s="588"/>
      <c r="AH2176" s="588"/>
      <c r="AI2176" s="588"/>
      <c r="AJ2176" s="589"/>
      <c r="AK2176" s="590"/>
      <c r="AL2176" s="591"/>
      <c r="AM2176" s="592"/>
      <c r="AN2176" s="593"/>
      <c r="AO2176" s="594"/>
      <c r="AP2176" s="595"/>
      <c r="AQ2176" s="595"/>
      <c r="AR2176" s="596"/>
    </row>
    <row r="2177" spans="24:44" s="581" customFormat="1" ht="15" customHeight="1" x14ac:dyDescent="0.35">
      <c r="X2177" s="582"/>
      <c r="Y2177" s="583"/>
      <c r="AD2177" s="585"/>
      <c r="AE2177" s="586"/>
      <c r="AF2177" s="587"/>
      <c r="AG2177" s="588"/>
      <c r="AH2177" s="588"/>
      <c r="AI2177" s="588"/>
      <c r="AJ2177" s="589"/>
      <c r="AK2177" s="590"/>
      <c r="AL2177" s="591"/>
      <c r="AM2177" s="592"/>
      <c r="AN2177" s="593"/>
      <c r="AO2177" s="594"/>
      <c r="AP2177" s="595"/>
      <c r="AQ2177" s="595"/>
      <c r="AR2177" s="596"/>
    </row>
    <row r="2178" spans="24:44" s="581" customFormat="1" ht="15" customHeight="1" x14ac:dyDescent="0.35">
      <c r="X2178" s="582"/>
      <c r="Y2178" s="583"/>
      <c r="AD2178" s="585"/>
      <c r="AE2178" s="586"/>
      <c r="AF2178" s="587"/>
      <c r="AG2178" s="588"/>
      <c r="AH2178" s="588"/>
      <c r="AI2178" s="588"/>
      <c r="AJ2178" s="589"/>
      <c r="AK2178" s="590"/>
      <c r="AL2178" s="591"/>
      <c r="AM2178" s="592"/>
      <c r="AN2178" s="593"/>
      <c r="AO2178" s="594"/>
      <c r="AP2178" s="595"/>
      <c r="AQ2178" s="595"/>
      <c r="AR2178" s="596"/>
    </row>
    <row r="2179" spans="24:44" s="581" customFormat="1" ht="15" customHeight="1" x14ac:dyDescent="0.35">
      <c r="X2179" s="582"/>
      <c r="Y2179" s="583"/>
      <c r="AD2179" s="585"/>
      <c r="AE2179" s="586"/>
      <c r="AF2179" s="587"/>
      <c r="AG2179" s="588"/>
      <c r="AH2179" s="588"/>
      <c r="AI2179" s="588"/>
      <c r="AJ2179" s="589"/>
      <c r="AK2179" s="590"/>
      <c r="AL2179" s="591"/>
      <c r="AM2179" s="592"/>
      <c r="AN2179" s="593"/>
      <c r="AO2179" s="594"/>
      <c r="AP2179" s="595"/>
      <c r="AQ2179" s="595"/>
      <c r="AR2179" s="596"/>
    </row>
    <row r="2180" spans="24:44" s="581" customFormat="1" ht="15" customHeight="1" x14ac:dyDescent="0.35">
      <c r="X2180" s="582"/>
      <c r="Y2180" s="583"/>
      <c r="AD2180" s="585"/>
      <c r="AE2180" s="586"/>
      <c r="AF2180" s="587"/>
      <c r="AG2180" s="588"/>
      <c r="AH2180" s="588"/>
      <c r="AI2180" s="588"/>
      <c r="AJ2180" s="589"/>
      <c r="AK2180" s="590"/>
      <c r="AL2180" s="591"/>
      <c r="AM2180" s="592"/>
      <c r="AN2180" s="593"/>
      <c r="AO2180" s="594"/>
      <c r="AP2180" s="595"/>
      <c r="AQ2180" s="595"/>
      <c r="AR2180" s="596"/>
    </row>
    <row r="2181" spans="24:44" s="581" customFormat="1" ht="15" customHeight="1" x14ac:dyDescent="0.35">
      <c r="X2181" s="582"/>
      <c r="Y2181" s="583"/>
      <c r="AD2181" s="585"/>
      <c r="AE2181" s="586"/>
      <c r="AF2181" s="587"/>
      <c r="AG2181" s="588"/>
      <c r="AH2181" s="588"/>
      <c r="AI2181" s="588"/>
      <c r="AJ2181" s="589"/>
      <c r="AK2181" s="590"/>
      <c r="AL2181" s="591"/>
      <c r="AM2181" s="592"/>
      <c r="AN2181" s="593"/>
      <c r="AO2181" s="594"/>
      <c r="AP2181" s="595"/>
      <c r="AQ2181" s="595"/>
      <c r="AR2181" s="596"/>
    </row>
    <row r="2182" spans="24:44" s="581" customFormat="1" ht="15" customHeight="1" x14ac:dyDescent="0.35">
      <c r="X2182" s="582"/>
      <c r="Y2182" s="583"/>
      <c r="AD2182" s="585"/>
      <c r="AE2182" s="586"/>
      <c r="AF2182" s="587"/>
      <c r="AG2182" s="588"/>
      <c r="AH2182" s="588"/>
      <c r="AI2182" s="588"/>
      <c r="AJ2182" s="589"/>
      <c r="AK2182" s="590"/>
      <c r="AL2182" s="591"/>
      <c r="AM2182" s="592"/>
      <c r="AN2182" s="593"/>
      <c r="AO2182" s="594"/>
      <c r="AP2182" s="595"/>
      <c r="AQ2182" s="595"/>
      <c r="AR2182" s="596"/>
    </row>
    <row r="2183" spans="24:44" s="581" customFormat="1" ht="15" customHeight="1" x14ac:dyDescent="0.35">
      <c r="X2183" s="582"/>
      <c r="Y2183" s="583"/>
      <c r="AD2183" s="585"/>
      <c r="AE2183" s="586"/>
      <c r="AF2183" s="587"/>
      <c r="AG2183" s="588"/>
      <c r="AH2183" s="588"/>
      <c r="AI2183" s="588"/>
      <c r="AJ2183" s="589"/>
      <c r="AK2183" s="590"/>
      <c r="AL2183" s="591"/>
      <c r="AM2183" s="592"/>
      <c r="AN2183" s="593"/>
      <c r="AO2183" s="594"/>
      <c r="AP2183" s="595"/>
      <c r="AQ2183" s="595"/>
      <c r="AR2183" s="596"/>
    </row>
    <row r="2184" spans="24:44" s="581" customFormat="1" ht="15" customHeight="1" x14ac:dyDescent="0.35">
      <c r="X2184" s="582"/>
      <c r="Y2184" s="583"/>
      <c r="AD2184" s="585"/>
      <c r="AE2184" s="586"/>
      <c r="AF2184" s="587"/>
      <c r="AG2184" s="588"/>
      <c r="AH2184" s="588"/>
      <c r="AI2184" s="588"/>
      <c r="AJ2184" s="589"/>
      <c r="AK2184" s="590"/>
      <c r="AL2184" s="591"/>
      <c r="AM2184" s="592"/>
      <c r="AN2184" s="593"/>
      <c r="AO2184" s="594"/>
      <c r="AP2184" s="595"/>
      <c r="AQ2184" s="595"/>
      <c r="AR2184" s="596"/>
    </row>
    <row r="2185" spans="24:44" s="581" customFormat="1" ht="15" customHeight="1" x14ac:dyDescent="0.35">
      <c r="X2185" s="582"/>
      <c r="Y2185" s="583"/>
      <c r="AD2185" s="585"/>
      <c r="AE2185" s="586"/>
      <c r="AF2185" s="587"/>
      <c r="AG2185" s="588"/>
      <c r="AH2185" s="588"/>
      <c r="AI2185" s="588"/>
      <c r="AJ2185" s="589"/>
      <c r="AK2185" s="590"/>
      <c r="AL2185" s="591"/>
      <c r="AM2185" s="592"/>
      <c r="AN2185" s="593"/>
      <c r="AO2185" s="594"/>
      <c r="AP2185" s="595"/>
      <c r="AQ2185" s="595"/>
      <c r="AR2185" s="596"/>
    </row>
    <row r="2186" spans="24:44" s="581" customFormat="1" ht="15" customHeight="1" x14ac:dyDescent="0.35">
      <c r="X2186" s="582"/>
      <c r="Y2186" s="583"/>
      <c r="AD2186" s="585"/>
      <c r="AE2186" s="586"/>
      <c r="AF2186" s="587"/>
      <c r="AG2186" s="588"/>
      <c r="AH2186" s="588"/>
      <c r="AI2186" s="588"/>
      <c r="AJ2186" s="589"/>
      <c r="AK2186" s="590"/>
      <c r="AL2186" s="591"/>
      <c r="AM2186" s="592"/>
      <c r="AN2186" s="593"/>
      <c r="AO2186" s="594"/>
      <c r="AP2186" s="595"/>
      <c r="AQ2186" s="595"/>
      <c r="AR2186" s="596"/>
    </row>
    <row r="2187" spans="24:44" s="581" customFormat="1" ht="15" customHeight="1" x14ac:dyDescent="0.35">
      <c r="X2187" s="582"/>
      <c r="Y2187" s="583"/>
      <c r="AD2187" s="585"/>
      <c r="AE2187" s="586"/>
      <c r="AF2187" s="587"/>
      <c r="AG2187" s="588"/>
      <c r="AH2187" s="588"/>
      <c r="AI2187" s="588"/>
      <c r="AJ2187" s="589"/>
      <c r="AK2187" s="590"/>
      <c r="AL2187" s="591"/>
      <c r="AM2187" s="592"/>
      <c r="AN2187" s="593"/>
      <c r="AO2187" s="594"/>
      <c r="AP2187" s="595"/>
      <c r="AQ2187" s="595"/>
      <c r="AR2187" s="596"/>
    </row>
    <row r="2188" spans="24:44" s="581" customFormat="1" ht="15" customHeight="1" x14ac:dyDescent="0.35">
      <c r="X2188" s="582"/>
      <c r="Y2188" s="583"/>
      <c r="AD2188" s="585"/>
      <c r="AE2188" s="586"/>
      <c r="AF2188" s="587"/>
      <c r="AG2188" s="588"/>
      <c r="AH2188" s="588"/>
      <c r="AI2188" s="588"/>
      <c r="AJ2188" s="589"/>
      <c r="AK2188" s="590"/>
      <c r="AL2188" s="591"/>
      <c r="AM2188" s="592"/>
      <c r="AN2188" s="593"/>
      <c r="AO2188" s="594"/>
      <c r="AP2188" s="595"/>
      <c r="AQ2188" s="595"/>
      <c r="AR2188" s="596"/>
    </row>
    <row r="2189" spans="24:44" s="581" customFormat="1" ht="15" customHeight="1" x14ac:dyDescent="0.35">
      <c r="X2189" s="582"/>
      <c r="Y2189" s="583"/>
      <c r="AD2189" s="585"/>
      <c r="AE2189" s="586"/>
      <c r="AF2189" s="587"/>
      <c r="AG2189" s="588"/>
      <c r="AH2189" s="588"/>
      <c r="AI2189" s="588"/>
      <c r="AJ2189" s="589"/>
      <c r="AK2189" s="590"/>
      <c r="AL2189" s="591"/>
      <c r="AM2189" s="592"/>
      <c r="AN2189" s="593"/>
      <c r="AO2189" s="594"/>
      <c r="AP2189" s="595"/>
      <c r="AQ2189" s="595"/>
      <c r="AR2189" s="596"/>
    </row>
    <row r="2190" spans="24:44" s="581" customFormat="1" ht="15" customHeight="1" x14ac:dyDescent="0.35">
      <c r="X2190" s="582"/>
      <c r="Y2190" s="583"/>
      <c r="AD2190" s="585"/>
      <c r="AE2190" s="586"/>
      <c r="AF2190" s="587"/>
      <c r="AG2190" s="588"/>
      <c r="AH2190" s="588"/>
      <c r="AI2190" s="588"/>
      <c r="AJ2190" s="589"/>
      <c r="AK2190" s="590"/>
      <c r="AL2190" s="591"/>
      <c r="AM2190" s="592"/>
      <c r="AN2190" s="593"/>
      <c r="AO2190" s="594"/>
      <c r="AP2190" s="595"/>
      <c r="AQ2190" s="595"/>
      <c r="AR2190" s="596"/>
    </row>
    <row r="2191" spans="24:44" s="581" customFormat="1" ht="15" customHeight="1" x14ac:dyDescent="0.35">
      <c r="X2191" s="582"/>
      <c r="Y2191" s="583"/>
      <c r="AD2191" s="585"/>
      <c r="AE2191" s="586"/>
      <c r="AF2191" s="587"/>
      <c r="AG2191" s="588"/>
      <c r="AH2191" s="588"/>
      <c r="AI2191" s="588"/>
      <c r="AJ2191" s="589"/>
      <c r="AK2191" s="590"/>
      <c r="AL2191" s="591"/>
      <c r="AM2191" s="592"/>
      <c r="AN2191" s="593"/>
      <c r="AO2191" s="594"/>
      <c r="AP2191" s="595"/>
      <c r="AQ2191" s="595"/>
      <c r="AR2191" s="596"/>
    </row>
    <row r="2192" spans="24:44" s="581" customFormat="1" ht="15" customHeight="1" x14ac:dyDescent="0.35">
      <c r="X2192" s="582"/>
      <c r="Y2192" s="583"/>
      <c r="AD2192" s="585"/>
      <c r="AE2192" s="586"/>
      <c r="AF2192" s="587"/>
      <c r="AG2192" s="588"/>
      <c r="AH2192" s="588"/>
      <c r="AI2192" s="588"/>
      <c r="AJ2192" s="589"/>
      <c r="AK2192" s="590"/>
      <c r="AL2192" s="591"/>
      <c r="AM2192" s="592"/>
      <c r="AN2192" s="593"/>
      <c r="AO2192" s="594"/>
      <c r="AP2192" s="595"/>
      <c r="AQ2192" s="595"/>
      <c r="AR2192" s="596"/>
    </row>
    <row r="2193" spans="24:44" s="581" customFormat="1" ht="15" customHeight="1" x14ac:dyDescent="0.35">
      <c r="X2193" s="582"/>
      <c r="Y2193" s="583"/>
      <c r="AD2193" s="585"/>
      <c r="AE2193" s="586"/>
      <c r="AF2193" s="587"/>
      <c r="AG2193" s="588"/>
      <c r="AH2193" s="588"/>
      <c r="AI2193" s="588"/>
      <c r="AJ2193" s="589"/>
      <c r="AK2193" s="590"/>
      <c r="AL2193" s="591"/>
      <c r="AM2193" s="592"/>
      <c r="AN2193" s="593"/>
      <c r="AO2193" s="594"/>
      <c r="AP2193" s="595"/>
      <c r="AQ2193" s="595"/>
      <c r="AR2193" s="596"/>
    </row>
    <row r="2194" spans="24:44" s="581" customFormat="1" ht="15" customHeight="1" x14ac:dyDescent="0.35">
      <c r="X2194" s="582"/>
      <c r="Y2194" s="583"/>
      <c r="AD2194" s="585"/>
      <c r="AE2194" s="586"/>
      <c r="AF2194" s="587"/>
      <c r="AG2194" s="588"/>
      <c r="AH2194" s="588"/>
      <c r="AI2194" s="588"/>
      <c r="AJ2194" s="589"/>
      <c r="AK2194" s="590"/>
      <c r="AL2194" s="591"/>
      <c r="AM2194" s="592"/>
      <c r="AN2194" s="593"/>
      <c r="AO2194" s="594"/>
      <c r="AP2194" s="595"/>
      <c r="AQ2194" s="595"/>
      <c r="AR2194" s="596"/>
    </row>
    <row r="2195" spans="24:44" s="581" customFormat="1" ht="15" customHeight="1" x14ac:dyDescent="0.35">
      <c r="X2195" s="582"/>
      <c r="Y2195" s="583"/>
      <c r="AD2195" s="585"/>
      <c r="AE2195" s="586"/>
      <c r="AF2195" s="587"/>
      <c r="AG2195" s="588"/>
      <c r="AH2195" s="588"/>
      <c r="AI2195" s="588"/>
      <c r="AJ2195" s="589"/>
      <c r="AK2195" s="590"/>
      <c r="AL2195" s="591"/>
      <c r="AM2195" s="592"/>
      <c r="AN2195" s="593"/>
      <c r="AO2195" s="594"/>
      <c r="AP2195" s="595"/>
      <c r="AQ2195" s="595"/>
      <c r="AR2195" s="596"/>
    </row>
    <row r="2196" spans="24:44" s="581" customFormat="1" ht="15" customHeight="1" x14ac:dyDescent="0.35">
      <c r="X2196" s="582"/>
      <c r="Y2196" s="583"/>
      <c r="AD2196" s="585"/>
      <c r="AE2196" s="586"/>
      <c r="AF2196" s="587"/>
      <c r="AG2196" s="588"/>
      <c r="AH2196" s="588"/>
      <c r="AI2196" s="588"/>
      <c r="AJ2196" s="589"/>
      <c r="AK2196" s="590"/>
      <c r="AL2196" s="591"/>
      <c r="AM2196" s="592"/>
      <c r="AN2196" s="593"/>
      <c r="AO2196" s="594"/>
      <c r="AP2196" s="595"/>
      <c r="AQ2196" s="595"/>
      <c r="AR2196" s="596"/>
    </row>
    <row r="2197" spans="24:44" s="581" customFormat="1" ht="15" customHeight="1" x14ac:dyDescent="0.35">
      <c r="X2197" s="582"/>
      <c r="Y2197" s="583"/>
      <c r="AD2197" s="585"/>
      <c r="AE2197" s="586"/>
      <c r="AF2197" s="587"/>
      <c r="AG2197" s="588"/>
      <c r="AH2197" s="588"/>
      <c r="AI2197" s="588"/>
      <c r="AJ2197" s="589"/>
      <c r="AK2197" s="590"/>
      <c r="AL2197" s="591"/>
      <c r="AM2197" s="592"/>
      <c r="AN2197" s="593"/>
      <c r="AO2197" s="594"/>
      <c r="AP2197" s="595"/>
      <c r="AQ2197" s="595"/>
      <c r="AR2197" s="596"/>
    </row>
    <row r="2198" spans="24:44" s="581" customFormat="1" ht="15" customHeight="1" x14ac:dyDescent="0.35">
      <c r="X2198" s="582"/>
      <c r="Y2198" s="583"/>
      <c r="AD2198" s="585"/>
      <c r="AE2198" s="586"/>
      <c r="AF2198" s="587"/>
      <c r="AG2198" s="588"/>
      <c r="AH2198" s="588"/>
      <c r="AI2198" s="588"/>
      <c r="AJ2198" s="589"/>
      <c r="AK2198" s="590"/>
      <c r="AL2198" s="591"/>
      <c r="AM2198" s="592"/>
      <c r="AN2198" s="593"/>
      <c r="AO2198" s="594"/>
      <c r="AP2198" s="595"/>
      <c r="AQ2198" s="595"/>
      <c r="AR2198" s="596"/>
    </row>
    <row r="2199" spans="24:44" s="581" customFormat="1" ht="15" customHeight="1" x14ac:dyDescent="0.35">
      <c r="X2199" s="582"/>
      <c r="Y2199" s="583"/>
      <c r="AD2199" s="585"/>
      <c r="AE2199" s="586"/>
      <c r="AF2199" s="587"/>
      <c r="AG2199" s="588"/>
      <c r="AH2199" s="588"/>
      <c r="AI2199" s="588"/>
      <c r="AJ2199" s="589"/>
      <c r="AK2199" s="590"/>
      <c r="AL2199" s="591"/>
      <c r="AM2199" s="592"/>
      <c r="AN2199" s="593"/>
      <c r="AO2199" s="594"/>
      <c r="AP2199" s="595"/>
      <c r="AQ2199" s="595"/>
      <c r="AR2199" s="596"/>
    </row>
    <row r="2200" spans="24:44" s="581" customFormat="1" ht="15" customHeight="1" x14ac:dyDescent="0.35">
      <c r="X2200" s="582"/>
      <c r="Y2200" s="583"/>
      <c r="AD2200" s="585"/>
      <c r="AE2200" s="586"/>
      <c r="AF2200" s="587"/>
      <c r="AG2200" s="588"/>
      <c r="AH2200" s="588"/>
      <c r="AI2200" s="588"/>
      <c r="AJ2200" s="589"/>
      <c r="AK2200" s="590"/>
      <c r="AL2200" s="591"/>
      <c r="AM2200" s="592"/>
      <c r="AN2200" s="593"/>
      <c r="AO2200" s="594"/>
      <c r="AP2200" s="595"/>
      <c r="AQ2200" s="595"/>
      <c r="AR2200" s="596"/>
    </row>
    <row r="2201" spans="24:44" s="581" customFormat="1" ht="15" customHeight="1" x14ac:dyDescent="0.35">
      <c r="X2201" s="582"/>
      <c r="Y2201" s="583"/>
      <c r="AD2201" s="585"/>
      <c r="AE2201" s="586"/>
      <c r="AF2201" s="587"/>
      <c r="AG2201" s="588"/>
      <c r="AH2201" s="588"/>
      <c r="AI2201" s="588"/>
      <c r="AJ2201" s="589"/>
      <c r="AK2201" s="590"/>
      <c r="AL2201" s="591"/>
      <c r="AM2201" s="592"/>
      <c r="AN2201" s="593"/>
      <c r="AO2201" s="594"/>
      <c r="AP2201" s="595"/>
      <c r="AQ2201" s="595"/>
      <c r="AR2201" s="596"/>
    </row>
    <row r="2202" spans="24:44" s="581" customFormat="1" ht="15" customHeight="1" x14ac:dyDescent="0.35">
      <c r="X2202" s="582"/>
      <c r="Y2202" s="583"/>
      <c r="AD2202" s="585"/>
      <c r="AE2202" s="586"/>
      <c r="AF2202" s="587"/>
      <c r="AG2202" s="588"/>
      <c r="AH2202" s="588"/>
      <c r="AI2202" s="588"/>
      <c r="AJ2202" s="589"/>
      <c r="AK2202" s="590"/>
      <c r="AL2202" s="591"/>
      <c r="AM2202" s="592"/>
      <c r="AN2202" s="593"/>
      <c r="AO2202" s="594"/>
      <c r="AP2202" s="595"/>
      <c r="AQ2202" s="595"/>
      <c r="AR2202" s="596"/>
    </row>
    <row r="2203" spans="24:44" s="581" customFormat="1" ht="15" customHeight="1" x14ac:dyDescent="0.35">
      <c r="X2203" s="582"/>
      <c r="Y2203" s="583"/>
      <c r="AD2203" s="585"/>
      <c r="AE2203" s="586"/>
      <c r="AF2203" s="587"/>
      <c r="AG2203" s="588"/>
      <c r="AH2203" s="588"/>
      <c r="AI2203" s="588"/>
      <c r="AJ2203" s="589"/>
      <c r="AK2203" s="590"/>
      <c r="AL2203" s="591"/>
      <c r="AM2203" s="592"/>
      <c r="AN2203" s="593"/>
      <c r="AO2203" s="594"/>
      <c r="AP2203" s="595"/>
      <c r="AQ2203" s="595"/>
      <c r="AR2203" s="596"/>
    </row>
    <row r="2204" spans="24:44" s="581" customFormat="1" ht="15" customHeight="1" x14ac:dyDescent="0.35">
      <c r="X2204" s="582"/>
      <c r="Y2204" s="583"/>
      <c r="AD2204" s="585"/>
      <c r="AE2204" s="586"/>
      <c r="AF2204" s="587"/>
      <c r="AG2204" s="588"/>
      <c r="AH2204" s="588"/>
      <c r="AI2204" s="588"/>
      <c r="AJ2204" s="589"/>
      <c r="AK2204" s="590"/>
      <c r="AL2204" s="591"/>
      <c r="AM2204" s="592"/>
      <c r="AN2204" s="593"/>
      <c r="AO2204" s="594"/>
      <c r="AP2204" s="595"/>
      <c r="AQ2204" s="595"/>
      <c r="AR2204" s="596"/>
    </row>
    <row r="2205" spans="24:44" s="581" customFormat="1" ht="15" customHeight="1" x14ac:dyDescent="0.35">
      <c r="X2205" s="582"/>
      <c r="Y2205" s="583"/>
      <c r="AD2205" s="585"/>
      <c r="AE2205" s="586"/>
      <c r="AF2205" s="587"/>
      <c r="AG2205" s="588"/>
      <c r="AH2205" s="588"/>
      <c r="AI2205" s="588"/>
      <c r="AJ2205" s="589"/>
      <c r="AK2205" s="590"/>
      <c r="AL2205" s="591"/>
      <c r="AM2205" s="592"/>
      <c r="AN2205" s="593"/>
      <c r="AO2205" s="594"/>
      <c r="AP2205" s="595"/>
      <c r="AQ2205" s="595"/>
      <c r="AR2205" s="596"/>
    </row>
    <row r="2206" spans="24:44" s="581" customFormat="1" ht="15" customHeight="1" x14ac:dyDescent="0.35">
      <c r="X2206" s="582"/>
      <c r="Y2206" s="583"/>
      <c r="AD2206" s="585"/>
      <c r="AE2206" s="586"/>
      <c r="AF2206" s="587"/>
      <c r="AG2206" s="588"/>
      <c r="AH2206" s="588"/>
      <c r="AI2206" s="588"/>
      <c r="AJ2206" s="589"/>
      <c r="AK2206" s="590"/>
      <c r="AL2206" s="591"/>
      <c r="AM2206" s="592"/>
      <c r="AN2206" s="593"/>
      <c r="AO2206" s="594"/>
      <c r="AP2206" s="595"/>
      <c r="AQ2206" s="595"/>
      <c r="AR2206" s="596"/>
    </row>
    <row r="2207" spans="24:44" s="581" customFormat="1" ht="15" customHeight="1" x14ac:dyDescent="0.35">
      <c r="X2207" s="582"/>
      <c r="Y2207" s="583"/>
      <c r="AD2207" s="585"/>
      <c r="AE2207" s="586"/>
      <c r="AF2207" s="587"/>
      <c r="AG2207" s="588"/>
      <c r="AH2207" s="588"/>
      <c r="AI2207" s="588"/>
      <c r="AJ2207" s="589"/>
      <c r="AK2207" s="590"/>
      <c r="AL2207" s="591"/>
      <c r="AM2207" s="592"/>
      <c r="AN2207" s="593"/>
      <c r="AO2207" s="594"/>
      <c r="AP2207" s="595"/>
      <c r="AQ2207" s="595"/>
      <c r="AR2207" s="596"/>
    </row>
    <row r="2208" spans="24:44" s="581" customFormat="1" ht="15" customHeight="1" x14ac:dyDescent="0.35">
      <c r="X2208" s="582"/>
      <c r="Y2208" s="583"/>
      <c r="AD2208" s="585"/>
      <c r="AE2208" s="586"/>
      <c r="AF2208" s="587"/>
      <c r="AG2208" s="588"/>
      <c r="AH2208" s="588"/>
      <c r="AI2208" s="588"/>
      <c r="AJ2208" s="589"/>
      <c r="AK2208" s="590"/>
      <c r="AL2208" s="591"/>
      <c r="AM2208" s="592"/>
      <c r="AN2208" s="593"/>
      <c r="AO2208" s="594"/>
      <c r="AP2208" s="595"/>
      <c r="AQ2208" s="595"/>
      <c r="AR2208" s="596"/>
    </row>
    <row r="2209" spans="24:44" s="581" customFormat="1" ht="15" customHeight="1" x14ac:dyDescent="0.35">
      <c r="X2209" s="582"/>
      <c r="Y2209" s="583"/>
      <c r="AD2209" s="585"/>
      <c r="AE2209" s="586"/>
      <c r="AF2209" s="587"/>
      <c r="AG2209" s="588"/>
      <c r="AH2209" s="588"/>
      <c r="AI2209" s="588"/>
      <c r="AJ2209" s="589"/>
      <c r="AK2209" s="590"/>
      <c r="AL2209" s="591"/>
      <c r="AM2209" s="592"/>
      <c r="AN2209" s="593"/>
      <c r="AO2209" s="594"/>
      <c r="AP2209" s="595"/>
      <c r="AQ2209" s="595"/>
      <c r="AR2209" s="596"/>
    </row>
    <row r="2210" spans="24:44" s="581" customFormat="1" ht="15" customHeight="1" x14ac:dyDescent="0.35">
      <c r="X2210" s="582"/>
      <c r="Y2210" s="583"/>
      <c r="AD2210" s="585"/>
      <c r="AE2210" s="586"/>
      <c r="AF2210" s="587"/>
      <c r="AG2210" s="588"/>
      <c r="AH2210" s="588"/>
      <c r="AI2210" s="588"/>
      <c r="AJ2210" s="589"/>
      <c r="AK2210" s="590"/>
      <c r="AL2210" s="591"/>
      <c r="AM2210" s="592"/>
      <c r="AN2210" s="593"/>
      <c r="AO2210" s="594"/>
      <c r="AP2210" s="595"/>
      <c r="AQ2210" s="595"/>
      <c r="AR2210" s="596"/>
    </row>
    <row r="2211" spans="24:44" s="581" customFormat="1" ht="15" customHeight="1" x14ac:dyDescent="0.35">
      <c r="X2211" s="582"/>
      <c r="Y2211" s="583"/>
      <c r="AD2211" s="585"/>
      <c r="AE2211" s="586"/>
      <c r="AF2211" s="587"/>
      <c r="AG2211" s="588"/>
      <c r="AH2211" s="588"/>
      <c r="AI2211" s="588"/>
      <c r="AJ2211" s="589"/>
      <c r="AK2211" s="590"/>
      <c r="AL2211" s="591"/>
      <c r="AM2211" s="592"/>
      <c r="AN2211" s="593"/>
      <c r="AO2211" s="594"/>
      <c r="AP2211" s="595"/>
      <c r="AQ2211" s="595"/>
      <c r="AR2211" s="596"/>
    </row>
    <row r="2212" spans="24:44" s="581" customFormat="1" ht="15" customHeight="1" x14ac:dyDescent="0.35">
      <c r="X2212" s="582"/>
      <c r="Y2212" s="583"/>
      <c r="AD2212" s="585"/>
      <c r="AE2212" s="586"/>
      <c r="AF2212" s="587"/>
      <c r="AG2212" s="588"/>
      <c r="AH2212" s="588"/>
      <c r="AI2212" s="588"/>
      <c r="AJ2212" s="589"/>
      <c r="AK2212" s="590"/>
      <c r="AL2212" s="591"/>
      <c r="AM2212" s="592"/>
      <c r="AN2212" s="593"/>
      <c r="AO2212" s="594"/>
      <c r="AP2212" s="595"/>
      <c r="AQ2212" s="595"/>
      <c r="AR2212" s="596"/>
    </row>
    <row r="2213" spans="24:44" s="581" customFormat="1" ht="15" customHeight="1" x14ac:dyDescent="0.35">
      <c r="X2213" s="582"/>
      <c r="Y2213" s="583"/>
      <c r="AD2213" s="585"/>
      <c r="AE2213" s="586"/>
      <c r="AF2213" s="587"/>
      <c r="AG2213" s="588"/>
      <c r="AH2213" s="588"/>
      <c r="AI2213" s="588"/>
      <c r="AJ2213" s="589"/>
      <c r="AK2213" s="590"/>
      <c r="AL2213" s="591"/>
      <c r="AM2213" s="592"/>
      <c r="AN2213" s="593"/>
      <c r="AO2213" s="594"/>
      <c r="AP2213" s="595"/>
      <c r="AQ2213" s="595"/>
      <c r="AR2213" s="596"/>
    </row>
    <row r="2214" spans="24:44" s="581" customFormat="1" ht="15" customHeight="1" x14ac:dyDescent="0.35">
      <c r="X2214" s="582"/>
      <c r="Y2214" s="583"/>
      <c r="AD2214" s="585"/>
      <c r="AE2214" s="586"/>
      <c r="AF2214" s="587"/>
      <c r="AG2214" s="588"/>
      <c r="AH2214" s="588"/>
      <c r="AI2214" s="588"/>
      <c r="AJ2214" s="589"/>
      <c r="AK2214" s="590"/>
      <c r="AL2214" s="591"/>
      <c r="AM2214" s="592"/>
      <c r="AN2214" s="593"/>
      <c r="AO2214" s="594"/>
      <c r="AP2214" s="595"/>
      <c r="AQ2214" s="595"/>
      <c r="AR2214" s="596"/>
    </row>
    <row r="2215" spans="24:44" s="581" customFormat="1" ht="15" customHeight="1" x14ac:dyDescent="0.35">
      <c r="X2215" s="582"/>
      <c r="Y2215" s="583"/>
      <c r="AD2215" s="585"/>
      <c r="AE2215" s="586"/>
      <c r="AF2215" s="587"/>
      <c r="AG2215" s="588"/>
      <c r="AH2215" s="588"/>
      <c r="AI2215" s="588"/>
      <c r="AJ2215" s="589"/>
      <c r="AK2215" s="590"/>
      <c r="AL2215" s="591"/>
      <c r="AM2215" s="592"/>
      <c r="AN2215" s="593"/>
      <c r="AO2215" s="594"/>
      <c r="AP2215" s="595"/>
      <c r="AQ2215" s="595"/>
      <c r="AR2215" s="596"/>
    </row>
    <row r="2216" spans="24:44" s="581" customFormat="1" ht="15" customHeight="1" x14ac:dyDescent="0.35">
      <c r="X2216" s="582"/>
      <c r="Y2216" s="583"/>
      <c r="AD2216" s="585"/>
      <c r="AE2216" s="586"/>
      <c r="AF2216" s="587"/>
      <c r="AG2216" s="588"/>
      <c r="AH2216" s="588"/>
      <c r="AI2216" s="588"/>
      <c r="AJ2216" s="589"/>
      <c r="AK2216" s="590"/>
      <c r="AL2216" s="591"/>
      <c r="AM2216" s="592"/>
      <c r="AN2216" s="593"/>
      <c r="AO2216" s="594"/>
      <c r="AP2216" s="595"/>
      <c r="AQ2216" s="595"/>
      <c r="AR2216" s="596"/>
    </row>
    <row r="2217" spans="24:44" s="581" customFormat="1" ht="15" customHeight="1" x14ac:dyDescent="0.35">
      <c r="X2217" s="582"/>
      <c r="Y2217" s="583"/>
      <c r="AD2217" s="585"/>
      <c r="AE2217" s="586"/>
      <c r="AF2217" s="587"/>
      <c r="AG2217" s="588"/>
      <c r="AH2217" s="588"/>
      <c r="AI2217" s="588"/>
      <c r="AJ2217" s="589"/>
      <c r="AK2217" s="590"/>
      <c r="AL2217" s="591"/>
      <c r="AM2217" s="592"/>
      <c r="AN2217" s="593"/>
      <c r="AO2217" s="594"/>
      <c r="AP2217" s="595"/>
      <c r="AQ2217" s="595"/>
      <c r="AR2217" s="596"/>
    </row>
    <row r="2218" spans="24:44" s="581" customFormat="1" ht="15" customHeight="1" x14ac:dyDescent="0.35">
      <c r="X2218" s="582"/>
      <c r="Y2218" s="583"/>
      <c r="AD2218" s="585"/>
      <c r="AE2218" s="586"/>
      <c r="AF2218" s="587"/>
      <c r="AG2218" s="588"/>
      <c r="AH2218" s="588"/>
      <c r="AI2218" s="588"/>
      <c r="AJ2218" s="589"/>
      <c r="AK2218" s="590"/>
      <c r="AL2218" s="591"/>
      <c r="AM2218" s="592"/>
      <c r="AN2218" s="593"/>
      <c r="AO2218" s="594"/>
      <c r="AP2218" s="595"/>
      <c r="AQ2218" s="595"/>
      <c r="AR2218" s="596"/>
    </row>
    <row r="2219" spans="24:44" s="581" customFormat="1" ht="15" customHeight="1" x14ac:dyDescent="0.35">
      <c r="X2219" s="582"/>
      <c r="Y2219" s="583"/>
      <c r="AD2219" s="585"/>
      <c r="AE2219" s="586"/>
      <c r="AF2219" s="587"/>
      <c r="AG2219" s="588"/>
      <c r="AH2219" s="588"/>
      <c r="AI2219" s="588"/>
      <c r="AJ2219" s="589"/>
      <c r="AK2219" s="590"/>
      <c r="AL2219" s="591"/>
      <c r="AM2219" s="592"/>
      <c r="AN2219" s="593"/>
      <c r="AO2219" s="594"/>
      <c r="AP2219" s="595"/>
      <c r="AQ2219" s="595"/>
      <c r="AR2219" s="596"/>
    </row>
    <row r="2220" spans="24:44" s="581" customFormat="1" ht="15" customHeight="1" x14ac:dyDescent="0.35">
      <c r="X2220" s="582"/>
      <c r="Y2220" s="583"/>
      <c r="AD2220" s="585"/>
      <c r="AE2220" s="586"/>
      <c r="AF2220" s="587"/>
      <c r="AG2220" s="588"/>
      <c r="AH2220" s="588"/>
      <c r="AI2220" s="588"/>
      <c r="AJ2220" s="589"/>
      <c r="AK2220" s="590"/>
      <c r="AL2220" s="591"/>
      <c r="AM2220" s="592"/>
      <c r="AN2220" s="593"/>
      <c r="AO2220" s="594"/>
      <c r="AP2220" s="595"/>
      <c r="AQ2220" s="595"/>
      <c r="AR2220" s="596"/>
    </row>
    <row r="2221" spans="24:44" s="581" customFormat="1" ht="15" customHeight="1" x14ac:dyDescent="0.35">
      <c r="X2221" s="582"/>
      <c r="Y2221" s="583"/>
      <c r="AD2221" s="585"/>
      <c r="AE2221" s="586"/>
      <c r="AF2221" s="587"/>
      <c r="AG2221" s="588"/>
      <c r="AH2221" s="588"/>
      <c r="AI2221" s="588"/>
      <c r="AJ2221" s="589"/>
      <c r="AK2221" s="590"/>
      <c r="AL2221" s="591"/>
      <c r="AM2221" s="592"/>
      <c r="AN2221" s="593"/>
      <c r="AO2221" s="594"/>
      <c r="AP2221" s="595"/>
      <c r="AQ2221" s="595"/>
      <c r="AR2221" s="596"/>
    </row>
    <row r="2222" spans="24:44" s="581" customFormat="1" ht="15" customHeight="1" x14ac:dyDescent="0.35">
      <c r="X2222" s="582"/>
      <c r="Y2222" s="583"/>
      <c r="AD2222" s="585"/>
      <c r="AE2222" s="586"/>
      <c r="AF2222" s="587"/>
      <c r="AG2222" s="588"/>
      <c r="AH2222" s="588"/>
      <c r="AI2222" s="588"/>
      <c r="AJ2222" s="589"/>
      <c r="AK2222" s="590"/>
      <c r="AL2222" s="591"/>
      <c r="AM2222" s="592"/>
      <c r="AN2222" s="593"/>
      <c r="AO2222" s="594"/>
      <c r="AP2222" s="595"/>
      <c r="AQ2222" s="595"/>
      <c r="AR2222" s="596"/>
    </row>
    <row r="2223" spans="24:44" s="581" customFormat="1" ht="15" customHeight="1" x14ac:dyDescent="0.35">
      <c r="X2223" s="582"/>
      <c r="Y2223" s="583"/>
      <c r="AD2223" s="585"/>
      <c r="AE2223" s="586"/>
      <c r="AF2223" s="587"/>
      <c r="AG2223" s="588"/>
      <c r="AH2223" s="588"/>
      <c r="AI2223" s="588"/>
      <c r="AJ2223" s="589"/>
      <c r="AK2223" s="590"/>
      <c r="AL2223" s="591"/>
      <c r="AM2223" s="592"/>
      <c r="AN2223" s="593"/>
      <c r="AO2223" s="594"/>
      <c r="AP2223" s="595"/>
      <c r="AQ2223" s="595"/>
      <c r="AR2223" s="596"/>
    </row>
    <row r="2224" spans="24:44" s="581" customFormat="1" ht="15" customHeight="1" x14ac:dyDescent="0.35">
      <c r="X2224" s="582"/>
      <c r="Y2224" s="583"/>
      <c r="AD2224" s="585"/>
      <c r="AE2224" s="586"/>
      <c r="AF2224" s="587"/>
      <c r="AG2224" s="588"/>
      <c r="AH2224" s="588"/>
      <c r="AI2224" s="588"/>
      <c r="AJ2224" s="589"/>
      <c r="AK2224" s="590"/>
      <c r="AL2224" s="591"/>
      <c r="AM2224" s="592"/>
      <c r="AN2224" s="593"/>
      <c r="AO2224" s="594"/>
      <c r="AP2224" s="595"/>
      <c r="AQ2224" s="595"/>
      <c r="AR2224" s="596"/>
    </row>
    <row r="2225" spans="24:44" s="581" customFormat="1" ht="15" customHeight="1" x14ac:dyDescent="0.35">
      <c r="X2225" s="582"/>
      <c r="Y2225" s="583"/>
      <c r="AD2225" s="585"/>
      <c r="AE2225" s="586"/>
      <c r="AF2225" s="587"/>
      <c r="AG2225" s="588"/>
      <c r="AH2225" s="588"/>
      <c r="AI2225" s="588"/>
      <c r="AJ2225" s="589"/>
      <c r="AK2225" s="590"/>
      <c r="AL2225" s="591"/>
      <c r="AM2225" s="592"/>
      <c r="AN2225" s="593"/>
      <c r="AO2225" s="594"/>
      <c r="AP2225" s="595"/>
      <c r="AQ2225" s="595"/>
      <c r="AR2225" s="596"/>
    </row>
    <row r="2226" spans="24:44" s="581" customFormat="1" ht="15" customHeight="1" x14ac:dyDescent="0.35">
      <c r="X2226" s="582"/>
      <c r="Y2226" s="583"/>
      <c r="AD2226" s="585"/>
      <c r="AE2226" s="586"/>
      <c r="AF2226" s="587"/>
      <c r="AG2226" s="588"/>
      <c r="AH2226" s="588"/>
      <c r="AI2226" s="588"/>
      <c r="AJ2226" s="589"/>
      <c r="AK2226" s="590"/>
      <c r="AL2226" s="591"/>
      <c r="AM2226" s="592"/>
      <c r="AN2226" s="593"/>
      <c r="AO2226" s="594"/>
      <c r="AP2226" s="595"/>
      <c r="AQ2226" s="595"/>
      <c r="AR2226" s="596"/>
    </row>
    <row r="2227" spans="24:44" s="581" customFormat="1" ht="15" customHeight="1" x14ac:dyDescent="0.35">
      <c r="X2227" s="582"/>
      <c r="Y2227" s="583"/>
      <c r="AD2227" s="585"/>
      <c r="AE2227" s="586"/>
      <c r="AF2227" s="587"/>
      <c r="AG2227" s="588"/>
      <c r="AH2227" s="588"/>
      <c r="AI2227" s="588"/>
      <c r="AJ2227" s="589"/>
      <c r="AK2227" s="590"/>
      <c r="AL2227" s="591"/>
      <c r="AM2227" s="592"/>
      <c r="AN2227" s="593"/>
      <c r="AO2227" s="594"/>
      <c r="AP2227" s="595"/>
      <c r="AQ2227" s="595"/>
      <c r="AR2227" s="596"/>
    </row>
    <row r="2228" spans="24:44" s="581" customFormat="1" ht="15" customHeight="1" x14ac:dyDescent="0.35">
      <c r="X2228" s="582"/>
      <c r="Y2228" s="583"/>
      <c r="AD2228" s="585"/>
      <c r="AE2228" s="586"/>
      <c r="AF2228" s="587"/>
      <c r="AG2228" s="588"/>
      <c r="AH2228" s="588"/>
      <c r="AI2228" s="588"/>
      <c r="AJ2228" s="589"/>
      <c r="AK2228" s="590"/>
      <c r="AL2228" s="591"/>
      <c r="AM2228" s="592"/>
      <c r="AN2228" s="593"/>
      <c r="AO2228" s="594"/>
      <c r="AP2228" s="595"/>
      <c r="AQ2228" s="595"/>
      <c r="AR2228" s="596"/>
    </row>
    <row r="2229" spans="24:44" s="581" customFormat="1" ht="15" customHeight="1" x14ac:dyDescent="0.35">
      <c r="X2229" s="582"/>
      <c r="Y2229" s="583"/>
      <c r="AD2229" s="585"/>
      <c r="AE2229" s="586"/>
      <c r="AF2229" s="587"/>
      <c r="AG2229" s="588"/>
      <c r="AH2229" s="588"/>
      <c r="AI2229" s="588"/>
      <c r="AJ2229" s="589"/>
      <c r="AK2229" s="590"/>
      <c r="AL2229" s="591"/>
      <c r="AM2229" s="592"/>
      <c r="AN2229" s="593"/>
      <c r="AO2229" s="594"/>
      <c r="AP2229" s="595"/>
      <c r="AQ2229" s="595"/>
      <c r="AR2229" s="596"/>
    </row>
    <row r="2230" spans="24:44" s="581" customFormat="1" ht="15" customHeight="1" x14ac:dyDescent="0.35">
      <c r="X2230" s="582"/>
      <c r="Y2230" s="583"/>
      <c r="AD2230" s="585"/>
      <c r="AE2230" s="586"/>
      <c r="AF2230" s="587"/>
      <c r="AG2230" s="588"/>
      <c r="AH2230" s="588"/>
      <c r="AI2230" s="588"/>
      <c r="AJ2230" s="589"/>
      <c r="AK2230" s="590"/>
      <c r="AL2230" s="591"/>
      <c r="AM2230" s="592"/>
      <c r="AN2230" s="593"/>
      <c r="AO2230" s="594"/>
      <c r="AP2230" s="595"/>
      <c r="AQ2230" s="595"/>
      <c r="AR2230" s="596"/>
    </row>
    <row r="2231" spans="24:44" s="581" customFormat="1" ht="15" customHeight="1" x14ac:dyDescent="0.35">
      <c r="X2231" s="582"/>
      <c r="Y2231" s="583"/>
      <c r="AD2231" s="585"/>
      <c r="AE2231" s="586"/>
      <c r="AF2231" s="587"/>
      <c r="AG2231" s="588"/>
      <c r="AH2231" s="588"/>
      <c r="AI2231" s="588"/>
      <c r="AJ2231" s="589"/>
      <c r="AK2231" s="590"/>
      <c r="AL2231" s="591"/>
      <c r="AM2231" s="592"/>
      <c r="AN2231" s="593"/>
      <c r="AO2231" s="594"/>
      <c r="AP2231" s="595"/>
      <c r="AQ2231" s="595"/>
      <c r="AR2231" s="596"/>
    </row>
    <row r="2232" spans="24:44" s="581" customFormat="1" ht="15" customHeight="1" x14ac:dyDescent="0.35">
      <c r="X2232" s="582"/>
      <c r="Y2232" s="583"/>
      <c r="AD2232" s="585"/>
      <c r="AE2232" s="586"/>
      <c r="AF2232" s="587"/>
      <c r="AG2232" s="588"/>
      <c r="AH2232" s="588"/>
      <c r="AI2232" s="588"/>
      <c r="AJ2232" s="589"/>
      <c r="AK2232" s="590"/>
      <c r="AL2232" s="591"/>
      <c r="AM2232" s="592"/>
      <c r="AN2232" s="593"/>
      <c r="AO2232" s="594"/>
      <c r="AP2232" s="595"/>
      <c r="AQ2232" s="595"/>
      <c r="AR2232" s="596"/>
    </row>
    <row r="2233" spans="24:44" s="581" customFormat="1" ht="15" customHeight="1" x14ac:dyDescent="0.35">
      <c r="X2233" s="582"/>
      <c r="Y2233" s="583"/>
      <c r="AD2233" s="585"/>
      <c r="AE2233" s="586"/>
      <c r="AF2233" s="587"/>
      <c r="AG2233" s="588"/>
      <c r="AH2233" s="588"/>
      <c r="AI2233" s="588"/>
      <c r="AJ2233" s="589"/>
      <c r="AK2233" s="590"/>
      <c r="AL2233" s="591"/>
      <c r="AM2233" s="592"/>
      <c r="AN2233" s="593"/>
      <c r="AO2233" s="594"/>
      <c r="AP2233" s="595"/>
      <c r="AQ2233" s="595"/>
      <c r="AR2233" s="596"/>
    </row>
    <row r="2234" spans="24:44" s="581" customFormat="1" ht="15" customHeight="1" x14ac:dyDescent="0.35">
      <c r="X2234" s="582"/>
      <c r="Y2234" s="583"/>
      <c r="AD2234" s="585"/>
      <c r="AE2234" s="586"/>
      <c r="AF2234" s="587"/>
      <c r="AG2234" s="588"/>
      <c r="AH2234" s="588"/>
      <c r="AI2234" s="588"/>
      <c r="AJ2234" s="589"/>
      <c r="AK2234" s="590"/>
      <c r="AL2234" s="591"/>
      <c r="AM2234" s="592"/>
      <c r="AN2234" s="593"/>
      <c r="AO2234" s="594"/>
      <c r="AP2234" s="595"/>
      <c r="AQ2234" s="595"/>
      <c r="AR2234" s="596"/>
    </row>
    <row r="2235" spans="24:44" s="581" customFormat="1" ht="15" customHeight="1" x14ac:dyDescent="0.35">
      <c r="X2235" s="582"/>
      <c r="Y2235" s="583"/>
      <c r="AD2235" s="585"/>
      <c r="AE2235" s="586"/>
      <c r="AF2235" s="587"/>
      <c r="AG2235" s="588"/>
      <c r="AH2235" s="588"/>
      <c r="AI2235" s="588"/>
      <c r="AJ2235" s="589"/>
      <c r="AK2235" s="590"/>
      <c r="AL2235" s="591"/>
      <c r="AM2235" s="592"/>
      <c r="AN2235" s="593"/>
      <c r="AO2235" s="594"/>
      <c r="AP2235" s="595"/>
      <c r="AQ2235" s="595"/>
      <c r="AR2235" s="596"/>
    </row>
    <row r="2236" spans="24:44" s="581" customFormat="1" ht="15" customHeight="1" x14ac:dyDescent="0.35">
      <c r="X2236" s="582"/>
      <c r="Y2236" s="583"/>
      <c r="AD2236" s="585"/>
      <c r="AE2236" s="586"/>
      <c r="AF2236" s="587"/>
      <c r="AG2236" s="588"/>
      <c r="AH2236" s="588"/>
      <c r="AI2236" s="588"/>
      <c r="AJ2236" s="589"/>
      <c r="AK2236" s="590"/>
      <c r="AL2236" s="591"/>
      <c r="AM2236" s="592"/>
      <c r="AN2236" s="593"/>
      <c r="AO2236" s="594"/>
      <c r="AP2236" s="595"/>
      <c r="AQ2236" s="595"/>
      <c r="AR2236" s="596"/>
    </row>
    <row r="2237" spans="24:44" s="581" customFormat="1" ht="15" customHeight="1" x14ac:dyDescent="0.35">
      <c r="X2237" s="582"/>
      <c r="Y2237" s="583"/>
      <c r="AD2237" s="585"/>
      <c r="AE2237" s="586"/>
      <c r="AF2237" s="587"/>
      <c r="AG2237" s="588"/>
      <c r="AH2237" s="588"/>
      <c r="AI2237" s="588"/>
      <c r="AJ2237" s="589"/>
      <c r="AK2237" s="590"/>
      <c r="AL2237" s="591"/>
      <c r="AM2237" s="592"/>
      <c r="AN2237" s="593"/>
      <c r="AO2237" s="594"/>
      <c r="AP2237" s="595"/>
      <c r="AQ2237" s="595"/>
      <c r="AR2237" s="596"/>
    </row>
    <row r="2238" spans="24:44" s="581" customFormat="1" ht="15" customHeight="1" x14ac:dyDescent="0.35">
      <c r="X2238" s="582"/>
      <c r="Y2238" s="583"/>
      <c r="AD2238" s="585"/>
      <c r="AE2238" s="586"/>
      <c r="AF2238" s="587"/>
      <c r="AG2238" s="588"/>
      <c r="AH2238" s="588"/>
      <c r="AI2238" s="588"/>
      <c r="AJ2238" s="589"/>
      <c r="AK2238" s="590"/>
      <c r="AL2238" s="591"/>
      <c r="AM2238" s="592"/>
      <c r="AN2238" s="593"/>
      <c r="AO2238" s="594"/>
      <c r="AP2238" s="595"/>
      <c r="AQ2238" s="595"/>
      <c r="AR2238" s="596"/>
    </row>
    <row r="2239" spans="24:44" s="581" customFormat="1" ht="15" customHeight="1" x14ac:dyDescent="0.35">
      <c r="X2239" s="582"/>
      <c r="Y2239" s="583"/>
      <c r="AD2239" s="585"/>
      <c r="AE2239" s="586"/>
      <c r="AF2239" s="587"/>
      <c r="AG2239" s="588"/>
      <c r="AH2239" s="588"/>
      <c r="AI2239" s="588"/>
      <c r="AJ2239" s="589"/>
      <c r="AK2239" s="590"/>
      <c r="AL2239" s="591"/>
      <c r="AM2239" s="592"/>
      <c r="AN2239" s="593"/>
      <c r="AO2239" s="594"/>
      <c r="AP2239" s="595"/>
      <c r="AQ2239" s="595"/>
      <c r="AR2239" s="596"/>
    </row>
    <row r="2240" spans="24:44" s="581" customFormat="1" ht="15" customHeight="1" x14ac:dyDescent="0.35">
      <c r="X2240" s="582"/>
      <c r="Y2240" s="583"/>
      <c r="AD2240" s="585"/>
      <c r="AE2240" s="586"/>
      <c r="AF2240" s="587"/>
      <c r="AG2240" s="588"/>
      <c r="AH2240" s="588"/>
      <c r="AI2240" s="588"/>
      <c r="AJ2240" s="589"/>
      <c r="AK2240" s="590"/>
      <c r="AL2240" s="591"/>
      <c r="AM2240" s="592"/>
      <c r="AN2240" s="593"/>
      <c r="AO2240" s="594"/>
      <c r="AP2240" s="595"/>
      <c r="AQ2240" s="595"/>
      <c r="AR2240" s="596"/>
    </row>
    <row r="2241" spans="24:44" s="581" customFormat="1" ht="15" customHeight="1" x14ac:dyDescent="0.35">
      <c r="X2241" s="582"/>
      <c r="Y2241" s="583"/>
      <c r="AD2241" s="585"/>
      <c r="AE2241" s="586"/>
      <c r="AF2241" s="587"/>
      <c r="AG2241" s="588"/>
      <c r="AH2241" s="588"/>
      <c r="AI2241" s="588"/>
      <c r="AJ2241" s="589"/>
      <c r="AK2241" s="590"/>
      <c r="AL2241" s="591"/>
      <c r="AM2241" s="592"/>
      <c r="AN2241" s="593"/>
      <c r="AO2241" s="594"/>
      <c r="AP2241" s="595"/>
      <c r="AQ2241" s="595"/>
      <c r="AR2241" s="596"/>
    </row>
    <row r="2242" spans="24:44" s="581" customFormat="1" ht="15" customHeight="1" x14ac:dyDescent="0.35">
      <c r="X2242" s="582"/>
      <c r="Y2242" s="583"/>
      <c r="AD2242" s="585"/>
      <c r="AE2242" s="586"/>
      <c r="AF2242" s="587"/>
      <c r="AG2242" s="588"/>
      <c r="AH2242" s="588"/>
      <c r="AI2242" s="588"/>
      <c r="AJ2242" s="589"/>
      <c r="AK2242" s="590"/>
      <c r="AL2242" s="591"/>
      <c r="AM2242" s="592"/>
      <c r="AN2242" s="593"/>
      <c r="AO2242" s="594"/>
      <c r="AP2242" s="595"/>
      <c r="AQ2242" s="595"/>
      <c r="AR2242" s="596"/>
    </row>
    <row r="2243" spans="24:44" s="581" customFormat="1" ht="15" customHeight="1" x14ac:dyDescent="0.35">
      <c r="X2243" s="582"/>
      <c r="Y2243" s="583"/>
      <c r="AD2243" s="585"/>
      <c r="AE2243" s="586"/>
      <c r="AF2243" s="587"/>
      <c r="AG2243" s="588"/>
      <c r="AH2243" s="588"/>
      <c r="AI2243" s="588"/>
      <c r="AJ2243" s="589"/>
      <c r="AK2243" s="590"/>
      <c r="AL2243" s="591"/>
      <c r="AM2243" s="592"/>
      <c r="AN2243" s="593"/>
      <c r="AO2243" s="594"/>
      <c r="AP2243" s="595"/>
      <c r="AQ2243" s="595"/>
      <c r="AR2243" s="596"/>
    </row>
    <row r="2244" spans="24:44" s="581" customFormat="1" ht="15" customHeight="1" x14ac:dyDescent="0.35">
      <c r="X2244" s="582"/>
      <c r="Y2244" s="583"/>
      <c r="AD2244" s="585"/>
      <c r="AE2244" s="586"/>
      <c r="AF2244" s="587"/>
      <c r="AG2244" s="588"/>
      <c r="AH2244" s="588"/>
      <c r="AI2244" s="588"/>
      <c r="AJ2244" s="589"/>
      <c r="AK2244" s="590"/>
      <c r="AL2244" s="591"/>
      <c r="AM2244" s="592"/>
      <c r="AN2244" s="593"/>
      <c r="AO2244" s="594"/>
      <c r="AP2244" s="595"/>
      <c r="AQ2244" s="595"/>
      <c r="AR2244" s="596"/>
    </row>
    <row r="2245" spans="24:44" s="581" customFormat="1" ht="15" customHeight="1" x14ac:dyDescent="0.35">
      <c r="X2245" s="582"/>
      <c r="Y2245" s="583"/>
      <c r="AD2245" s="585"/>
      <c r="AE2245" s="586"/>
      <c r="AF2245" s="587"/>
      <c r="AG2245" s="588"/>
      <c r="AH2245" s="588"/>
      <c r="AI2245" s="588"/>
      <c r="AJ2245" s="589"/>
      <c r="AK2245" s="590"/>
      <c r="AL2245" s="591"/>
      <c r="AM2245" s="592"/>
      <c r="AN2245" s="593"/>
      <c r="AO2245" s="594"/>
      <c r="AP2245" s="595"/>
      <c r="AQ2245" s="595"/>
      <c r="AR2245" s="596"/>
    </row>
    <row r="2246" spans="24:44" s="581" customFormat="1" ht="15" customHeight="1" x14ac:dyDescent="0.35">
      <c r="X2246" s="582"/>
      <c r="Y2246" s="583"/>
      <c r="AD2246" s="585"/>
      <c r="AE2246" s="586"/>
      <c r="AF2246" s="587"/>
      <c r="AG2246" s="588"/>
      <c r="AH2246" s="588"/>
      <c r="AI2246" s="588"/>
      <c r="AJ2246" s="589"/>
      <c r="AK2246" s="590"/>
      <c r="AL2246" s="591"/>
      <c r="AM2246" s="592"/>
      <c r="AN2246" s="593"/>
      <c r="AO2246" s="594"/>
      <c r="AP2246" s="595"/>
      <c r="AQ2246" s="595"/>
      <c r="AR2246" s="596"/>
    </row>
    <row r="2247" spans="24:44" s="581" customFormat="1" ht="15" customHeight="1" x14ac:dyDescent="0.35">
      <c r="X2247" s="582"/>
      <c r="Y2247" s="583"/>
      <c r="AD2247" s="585"/>
      <c r="AE2247" s="586"/>
      <c r="AF2247" s="587"/>
      <c r="AG2247" s="588"/>
      <c r="AH2247" s="588"/>
      <c r="AI2247" s="588"/>
      <c r="AJ2247" s="589"/>
      <c r="AK2247" s="590"/>
      <c r="AL2247" s="591"/>
      <c r="AM2247" s="592"/>
      <c r="AN2247" s="593"/>
      <c r="AO2247" s="594"/>
      <c r="AP2247" s="595"/>
      <c r="AQ2247" s="595"/>
      <c r="AR2247" s="596"/>
    </row>
    <row r="2248" spans="24:44" s="581" customFormat="1" ht="15" customHeight="1" x14ac:dyDescent="0.35">
      <c r="X2248" s="582"/>
      <c r="Y2248" s="583"/>
      <c r="AD2248" s="585"/>
      <c r="AE2248" s="586"/>
      <c r="AF2248" s="587"/>
      <c r="AG2248" s="588"/>
      <c r="AH2248" s="588"/>
      <c r="AI2248" s="588"/>
      <c r="AJ2248" s="589"/>
      <c r="AK2248" s="590"/>
      <c r="AL2248" s="591"/>
      <c r="AM2248" s="592"/>
      <c r="AN2248" s="593"/>
      <c r="AO2248" s="594"/>
      <c r="AP2248" s="595"/>
      <c r="AQ2248" s="595"/>
      <c r="AR2248" s="596"/>
    </row>
    <row r="2249" spans="24:44" s="581" customFormat="1" ht="15" customHeight="1" x14ac:dyDescent="0.35">
      <c r="X2249" s="582"/>
      <c r="Y2249" s="583"/>
      <c r="AD2249" s="585"/>
      <c r="AE2249" s="586"/>
      <c r="AF2249" s="587"/>
      <c r="AG2249" s="588"/>
      <c r="AH2249" s="588"/>
      <c r="AI2249" s="588"/>
      <c r="AJ2249" s="589"/>
      <c r="AK2249" s="590"/>
      <c r="AL2249" s="591"/>
      <c r="AM2249" s="592"/>
      <c r="AN2249" s="593"/>
      <c r="AO2249" s="594"/>
      <c r="AP2249" s="595"/>
      <c r="AQ2249" s="595"/>
      <c r="AR2249" s="596"/>
    </row>
    <row r="2250" spans="24:44" s="581" customFormat="1" ht="15" customHeight="1" x14ac:dyDescent="0.35">
      <c r="X2250" s="582"/>
      <c r="Y2250" s="583"/>
      <c r="AD2250" s="585"/>
      <c r="AE2250" s="586"/>
      <c r="AF2250" s="587"/>
      <c r="AG2250" s="588"/>
      <c r="AH2250" s="588"/>
      <c r="AI2250" s="588"/>
      <c r="AJ2250" s="589"/>
      <c r="AK2250" s="590"/>
      <c r="AL2250" s="591"/>
      <c r="AM2250" s="592"/>
      <c r="AN2250" s="593"/>
      <c r="AO2250" s="594"/>
      <c r="AP2250" s="595"/>
      <c r="AQ2250" s="595"/>
      <c r="AR2250" s="596"/>
    </row>
    <row r="2251" spans="24:44" s="581" customFormat="1" ht="15" customHeight="1" x14ac:dyDescent="0.35">
      <c r="X2251" s="582"/>
      <c r="Y2251" s="583"/>
      <c r="AD2251" s="585"/>
      <c r="AE2251" s="586"/>
      <c r="AF2251" s="587"/>
      <c r="AG2251" s="588"/>
      <c r="AH2251" s="588"/>
      <c r="AI2251" s="588"/>
      <c r="AJ2251" s="589"/>
      <c r="AK2251" s="590"/>
      <c r="AL2251" s="591"/>
      <c r="AM2251" s="592"/>
      <c r="AN2251" s="593"/>
      <c r="AO2251" s="594"/>
      <c r="AP2251" s="595"/>
      <c r="AQ2251" s="595"/>
      <c r="AR2251" s="596"/>
    </row>
    <row r="2252" spans="24:44" s="581" customFormat="1" ht="15" customHeight="1" x14ac:dyDescent="0.35">
      <c r="X2252" s="582"/>
      <c r="Y2252" s="583"/>
      <c r="AD2252" s="585"/>
      <c r="AE2252" s="586"/>
      <c r="AF2252" s="587"/>
      <c r="AG2252" s="588"/>
      <c r="AH2252" s="588"/>
      <c r="AI2252" s="588"/>
      <c r="AJ2252" s="589"/>
      <c r="AK2252" s="590"/>
      <c r="AL2252" s="591"/>
      <c r="AM2252" s="592"/>
      <c r="AN2252" s="593"/>
      <c r="AO2252" s="594"/>
      <c r="AP2252" s="595"/>
      <c r="AQ2252" s="595"/>
      <c r="AR2252" s="596"/>
    </row>
    <row r="2253" spans="24:44" s="581" customFormat="1" ht="15" customHeight="1" x14ac:dyDescent="0.35">
      <c r="X2253" s="582"/>
      <c r="Y2253" s="583"/>
      <c r="AD2253" s="585"/>
      <c r="AE2253" s="586"/>
      <c r="AF2253" s="587"/>
      <c r="AG2253" s="588"/>
      <c r="AH2253" s="588"/>
      <c r="AI2253" s="588"/>
      <c r="AJ2253" s="589"/>
      <c r="AK2253" s="590"/>
      <c r="AL2253" s="591"/>
      <c r="AM2253" s="592"/>
      <c r="AN2253" s="593"/>
      <c r="AO2253" s="594"/>
      <c r="AP2253" s="595"/>
      <c r="AQ2253" s="595"/>
      <c r="AR2253" s="596"/>
    </row>
    <row r="2254" spans="24:44" s="581" customFormat="1" ht="15" customHeight="1" x14ac:dyDescent="0.35">
      <c r="X2254" s="582"/>
      <c r="Y2254" s="583"/>
      <c r="AD2254" s="585"/>
      <c r="AE2254" s="586"/>
      <c r="AF2254" s="587"/>
      <c r="AG2254" s="588"/>
      <c r="AH2254" s="588"/>
      <c r="AI2254" s="588"/>
      <c r="AJ2254" s="589"/>
      <c r="AK2254" s="590"/>
      <c r="AL2254" s="591"/>
      <c r="AM2254" s="592"/>
      <c r="AN2254" s="593"/>
      <c r="AO2254" s="594"/>
      <c r="AP2254" s="595"/>
      <c r="AQ2254" s="595"/>
      <c r="AR2254" s="596"/>
    </row>
    <row r="2255" spans="24:44" s="581" customFormat="1" ht="15" customHeight="1" x14ac:dyDescent="0.35">
      <c r="X2255" s="582"/>
      <c r="Y2255" s="583"/>
      <c r="AD2255" s="585"/>
      <c r="AE2255" s="586"/>
      <c r="AF2255" s="587"/>
      <c r="AG2255" s="588"/>
      <c r="AH2255" s="588"/>
      <c r="AI2255" s="588"/>
      <c r="AJ2255" s="589"/>
      <c r="AK2255" s="590"/>
      <c r="AL2255" s="591"/>
      <c r="AM2255" s="592"/>
      <c r="AN2255" s="593"/>
      <c r="AO2255" s="594"/>
      <c r="AP2255" s="595"/>
      <c r="AQ2255" s="595"/>
      <c r="AR2255" s="596"/>
    </row>
    <row r="2256" spans="24:44" s="581" customFormat="1" ht="15" customHeight="1" x14ac:dyDescent="0.35">
      <c r="X2256" s="582"/>
      <c r="Y2256" s="583"/>
      <c r="AD2256" s="585"/>
      <c r="AE2256" s="586"/>
      <c r="AF2256" s="587"/>
      <c r="AG2256" s="588"/>
      <c r="AH2256" s="588"/>
      <c r="AI2256" s="588"/>
      <c r="AJ2256" s="589"/>
      <c r="AK2256" s="590"/>
      <c r="AL2256" s="591"/>
      <c r="AM2256" s="592"/>
      <c r="AN2256" s="593"/>
      <c r="AO2256" s="594"/>
      <c r="AP2256" s="595"/>
      <c r="AQ2256" s="595"/>
      <c r="AR2256" s="596"/>
    </row>
    <row r="2257" spans="24:44" s="581" customFormat="1" ht="15" customHeight="1" x14ac:dyDescent="0.35">
      <c r="X2257" s="582"/>
      <c r="Y2257" s="583"/>
      <c r="AD2257" s="585"/>
      <c r="AE2257" s="586"/>
      <c r="AF2257" s="587"/>
      <c r="AG2257" s="588"/>
      <c r="AH2257" s="588"/>
      <c r="AI2257" s="588"/>
      <c r="AJ2257" s="589"/>
      <c r="AK2257" s="590"/>
      <c r="AL2257" s="591"/>
      <c r="AM2257" s="592"/>
      <c r="AN2257" s="593"/>
      <c r="AO2257" s="594"/>
      <c r="AP2257" s="595"/>
      <c r="AQ2257" s="595"/>
      <c r="AR2257" s="596"/>
    </row>
    <row r="2258" spans="24:44" s="581" customFormat="1" ht="15" customHeight="1" x14ac:dyDescent="0.35">
      <c r="X2258" s="582"/>
      <c r="Y2258" s="583"/>
      <c r="AD2258" s="585"/>
      <c r="AE2258" s="586"/>
      <c r="AF2258" s="587"/>
      <c r="AG2258" s="588"/>
      <c r="AH2258" s="588"/>
      <c r="AI2258" s="588"/>
      <c r="AJ2258" s="589"/>
      <c r="AK2258" s="590"/>
      <c r="AL2258" s="591"/>
      <c r="AM2258" s="592"/>
      <c r="AN2258" s="593"/>
      <c r="AO2258" s="594"/>
      <c r="AP2258" s="595"/>
      <c r="AQ2258" s="595"/>
      <c r="AR2258" s="596"/>
    </row>
    <row r="2259" spans="24:44" s="581" customFormat="1" ht="15" customHeight="1" x14ac:dyDescent="0.35">
      <c r="X2259" s="582"/>
      <c r="Y2259" s="583"/>
      <c r="AD2259" s="585"/>
      <c r="AE2259" s="586"/>
      <c r="AF2259" s="587"/>
      <c r="AG2259" s="588"/>
      <c r="AH2259" s="588"/>
      <c r="AI2259" s="588"/>
      <c r="AJ2259" s="589"/>
      <c r="AK2259" s="590"/>
      <c r="AL2259" s="591"/>
      <c r="AM2259" s="592"/>
      <c r="AN2259" s="593"/>
      <c r="AO2259" s="594"/>
      <c r="AP2259" s="595"/>
      <c r="AQ2259" s="595"/>
      <c r="AR2259" s="596"/>
    </row>
    <row r="2260" spans="24:44" s="581" customFormat="1" ht="15" customHeight="1" x14ac:dyDescent="0.35">
      <c r="X2260" s="582"/>
      <c r="Y2260" s="583"/>
      <c r="AD2260" s="585"/>
      <c r="AE2260" s="586"/>
      <c r="AF2260" s="587"/>
      <c r="AG2260" s="588"/>
      <c r="AH2260" s="588"/>
      <c r="AI2260" s="588"/>
      <c r="AJ2260" s="589"/>
      <c r="AK2260" s="590"/>
      <c r="AL2260" s="591"/>
      <c r="AM2260" s="592"/>
      <c r="AN2260" s="593"/>
      <c r="AO2260" s="594"/>
      <c r="AP2260" s="595"/>
      <c r="AQ2260" s="595"/>
      <c r="AR2260" s="596"/>
    </row>
    <row r="2261" spans="24:44" s="581" customFormat="1" ht="15" customHeight="1" x14ac:dyDescent="0.35">
      <c r="X2261" s="582"/>
      <c r="Y2261" s="583"/>
      <c r="AD2261" s="585"/>
      <c r="AE2261" s="586"/>
      <c r="AF2261" s="587"/>
      <c r="AG2261" s="588"/>
      <c r="AH2261" s="588"/>
      <c r="AI2261" s="588"/>
      <c r="AJ2261" s="589"/>
      <c r="AK2261" s="590"/>
      <c r="AL2261" s="591"/>
      <c r="AM2261" s="592"/>
      <c r="AN2261" s="593"/>
      <c r="AO2261" s="594"/>
      <c r="AP2261" s="595"/>
      <c r="AQ2261" s="595"/>
      <c r="AR2261" s="596"/>
    </row>
    <row r="2262" spans="24:44" s="581" customFormat="1" ht="15" customHeight="1" x14ac:dyDescent="0.35">
      <c r="X2262" s="582"/>
      <c r="Y2262" s="583"/>
      <c r="AD2262" s="585"/>
      <c r="AE2262" s="586"/>
      <c r="AF2262" s="587"/>
      <c r="AG2262" s="588"/>
      <c r="AH2262" s="588"/>
      <c r="AI2262" s="588"/>
      <c r="AJ2262" s="589"/>
      <c r="AK2262" s="590"/>
      <c r="AL2262" s="591"/>
      <c r="AM2262" s="592"/>
      <c r="AN2262" s="593"/>
      <c r="AO2262" s="594"/>
      <c r="AP2262" s="595"/>
      <c r="AQ2262" s="595"/>
      <c r="AR2262" s="596"/>
    </row>
    <row r="2263" spans="24:44" s="581" customFormat="1" ht="15" customHeight="1" x14ac:dyDescent="0.35">
      <c r="X2263" s="582"/>
      <c r="Y2263" s="583"/>
      <c r="AD2263" s="585"/>
      <c r="AE2263" s="586"/>
      <c r="AF2263" s="587"/>
      <c r="AG2263" s="588"/>
      <c r="AH2263" s="588"/>
      <c r="AI2263" s="588"/>
      <c r="AJ2263" s="589"/>
      <c r="AK2263" s="590"/>
      <c r="AL2263" s="591"/>
      <c r="AM2263" s="592"/>
      <c r="AN2263" s="593"/>
      <c r="AO2263" s="594"/>
      <c r="AP2263" s="595"/>
      <c r="AQ2263" s="595"/>
      <c r="AR2263" s="596"/>
    </row>
    <row r="2264" spans="24:44" s="581" customFormat="1" ht="15" customHeight="1" x14ac:dyDescent="0.35">
      <c r="X2264" s="582"/>
      <c r="Y2264" s="583"/>
      <c r="AD2264" s="585"/>
      <c r="AE2264" s="586"/>
      <c r="AF2264" s="587"/>
      <c r="AG2264" s="588"/>
      <c r="AH2264" s="588"/>
      <c r="AI2264" s="588"/>
      <c r="AJ2264" s="589"/>
      <c r="AK2264" s="590"/>
      <c r="AL2264" s="591"/>
      <c r="AM2264" s="592"/>
      <c r="AN2264" s="593"/>
      <c r="AO2264" s="594"/>
      <c r="AP2264" s="595"/>
      <c r="AQ2264" s="595"/>
      <c r="AR2264" s="596"/>
    </row>
    <row r="2265" spans="24:44" s="581" customFormat="1" ht="15" customHeight="1" x14ac:dyDescent="0.35">
      <c r="X2265" s="582"/>
      <c r="Y2265" s="583"/>
      <c r="AD2265" s="585"/>
      <c r="AE2265" s="586"/>
      <c r="AF2265" s="587"/>
      <c r="AG2265" s="588"/>
      <c r="AH2265" s="588"/>
      <c r="AI2265" s="588"/>
      <c r="AJ2265" s="589"/>
      <c r="AK2265" s="590"/>
      <c r="AL2265" s="591"/>
      <c r="AM2265" s="592"/>
      <c r="AN2265" s="593"/>
      <c r="AO2265" s="594"/>
      <c r="AP2265" s="595"/>
      <c r="AQ2265" s="595"/>
      <c r="AR2265" s="596"/>
    </row>
    <row r="2266" spans="24:44" s="581" customFormat="1" ht="15" customHeight="1" x14ac:dyDescent="0.35">
      <c r="X2266" s="582"/>
      <c r="Y2266" s="583"/>
      <c r="AD2266" s="585"/>
      <c r="AE2266" s="586"/>
      <c r="AF2266" s="587"/>
      <c r="AG2266" s="588"/>
      <c r="AH2266" s="588"/>
      <c r="AI2266" s="588"/>
      <c r="AJ2266" s="589"/>
      <c r="AK2266" s="590"/>
      <c r="AL2266" s="591"/>
      <c r="AM2266" s="592"/>
      <c r="AN2266" s="593"/>
      <c r="AO2266" s="594"/>
      <c r="AP2266" s="595"/>
      <c r="AQ2266" s="595"/>
      <c r="AR2266" s="596"/>
    </row>
    <row r="2267" spans="24:44" s="581" customFormat="1" ht="15" customHeight="1" x14ac:dyDescent="0.35">
      <c r="X2267" s="582"/>
      <c r="Y2267" s="583"/>
      <c r="AD2267" s="585"/>
      <c r="AE2267" s="586"/>
      <c r="AF2267" s="587"/>
      <c r="AG2267" s="588"/>
      <c r="AH2267" s="588"/>
      <c r="AI2267" s="588"/>
      <c r="AJ2267" s="589"/>
      <c r="AK2267" s="590"/>
      <c r="AL2267" s="591"/>
      <c r="AM2267" s="592"/>
      <c r="AN2267" s="593"/>
      <c r="AO2267" s="594"/>
      <c r="AP2267" s="595"/>
      <c r="AQ2267" s="595"/>
      <c r="AR2267" s="596"/>
    </row>
    <row r="2268" spans="24:44" s="581" customFormat="1" ht="15" customHeight="1" x14ac:dyDescent="0.35">
      <c r="X2268" s="582"/>
      <c r="Y2268" s="583"/>
      <c r="AD2268" s="585"/>
      <c r="AE2268" s="586"/>
      <c r="AF2268" s="587"/>
      <c r="AG2268" s="588"/>
      <c r="AH2268" s="588"/>
      <c r="AI2268" s="588"/>
      <c r="AJ2268" s="589"/>
      <c r="AK2268" s="590"/>
      <c r="AL2268" s="591"/>
      <c r="AM2268" s="592"/>
      <c r="AN2268" s="593"/>
      <c r="AO2268" s="594"/>
      <c r="AP2268" s="595"/>
      <c r="AQ2268" s="595"/>
      <c r="AR2268" s="596"/>
    </row>
    <row r="2269" spans="24:44" s="581" customFormat="1" ht="15" customHeight="1" x14ac:dyDescent="0.35">
      <c r="X2269" s="582"/>
      <c r="Y2269" s="583"/>
      <c r="AD2269" s="585"/>
      <c r="AE2269" s="586"/>
      <c r="AF2269" s="587"/>
      <c r="AG2269" s="588"/>
      <c r="AH2269" s="588"/>
      <c r="AI2269" s="588"/>
      <c r="AJ2269" s="589"/>
      <c r="AK2269" s="590"/>
      <c r="AL2269" s="591"/>
      <c r="AM2269" s="592"/>
      <c r="AN2269" s="593"/>
      <c r="AO2269" s="594"/>
      <c r="AP2269" s="595"/>
      <c r="AQ2269" s="595"/>
      <c r="AR2269" s="596"/>
    </row>
    <row r="2270" spans="24:44" s="581" customFormat="1" ht="15" customHeight="1" x14ac:dyDescent="0.35">
      <c r="X2270" s="582"/>
      <c r="Y2270" s="583"/>
      <c r="AD2270" s="585"/>
      <c r="AE2270" s="586"/>
      <c r="AF2270" s="587"/>
      <c r="AG2270" s="588"/>
      <c r="AH2270" s="588"/>
      <c r="AI2270" s="588"/>
      <c r="AJ2270" s="589"/>
      <c r="AK2270" s="590"/>
      <c r="AL2270" s="591"/>
      <c r="AM2270" s="592"/>
      <c r="AN2270" s="593"/>
      <c r="AO2270" s="594"/>
      <c r="AP2270" s="595"/>
      <c r="AQ2270" s="595"/>
      <c r="AR2270" s="596"/>
    </row>
    <row r="2271" spans="24:44" s="581" customFormat="1" ht="15" customHeight="1" x14ac:dyDescent="0.35">
      <c r="X2271" s="582"/>
      <c r="Y2271" s="583"/>
      <c r="AD2271" s="585"/>
      <c r="AE2271" s="586"/>
      <c r="AF2271" s="587"/>
      <c r="AG2271" s="588"/>
      <c r="AH2271" s="588"/>
      <c r="AI2271" s="588"/>
      <c r="AJ2271" s="589"/>
      <c r="AK2271" s="590"/>
      <c r="AL2271" s="591"/>
      <c r="AM2271" s="592"/>
      <c r="AN2271" s="593"/>
      <c r="AO2271" s="594"/>
      <c r="AP2271" s="595"/>
      <c r="AQ2271" s="595"/>
      <c r="AR2271" s="596"/>
    </row>
    <row r="2272" spans="24:44" s="581" customFormat="1" ht="15" customHeight="1" x14ac:dyDescent="0.35">
      <c r="X2272" s="582"/>
      <c r="Y2272" s="583"/>
      <c r="AD2272" s="585"/>
      <c r="AE2272" s="586"/>
      <c r="AF2272" s="587"/>
      <c r="AG2272" s="588"/>
      <c r="AH2272" s="588"/>
      <c r="AI2272" s="588"/>
      <c r="AJ2272" s="589"/>
      <c r="AK2272" s="590"/>
      <c r="AL2272" s="591"/>
      <c r="AM2272" s="592"/>
      <c r="AN2272" s="593"/>
      <c r="AO2272" s="594"/>
      <c r="AP2272" s="595"/>
      <c r="AQ2272" s="595"/>
      <c r="AR2272" s="596"/>
    </row>
    <row r="2273" spans="24:44" s="581" customFormat="1" ht="15" customHeight="1" x14ac:dyDescent="0.35">
      <c r="X2273" s="582"/>
      <c r="Y2273" s="583"/>
      <c r="AD2273" s="585"/>
      <c r="AE2273" s="586"/>
      <c r="AF2273" s="587"/>
      <c r="AG2273" s="588"/>
      <c r="AH2273" s="588"/>
      <c r="AI2273" s="588"/>
      <c r="AJ2273" s="589"/>
      <c r="AK2273" s="590"/>
      <c r="AL2273" s="591"/>
      <c r="AM2273" s="592"/>
      <c r="AN2273" s="593"/>
      <c r="AO2273" s="594"/>
      <c r="AP2273" s="595"/>
      <c r="AQ2273" s="595"/>
      <c r="AR2273" s="596"/>
    </row>
    <row r="2274" spans="24:44" s="581" customFormat="1" ht="15" customHeight="1" x14ac:dyDescent="0.35">
      <c r="X2274" s="582"/>
      <c r="Y2274" s="583"/>
      <c r="AD2274" s="585"/>
      <c r="AE2274" s="586"/>
      <c r="AF2274" s="587"/>
      <c r="AG2274" s="588"/>
      <c r="AH2274" s="588"/>
      <c r="AI2274" s="588"/>
      <c r="AJ2274" s="589"/>
      <c r="AK2274" s="590"/>
      <c r="AL2274" s="591"/>
      <c r="AM2274" s="592"/>
      <c r="AN2274" s="593"/>
      <c r="AO2274" s="594"/>
      <c r="AP2274" s="595"/>
      <c r="AQ2274" s="595"/>
      <c r="AR2274" s="596"/>
    </row>
    <row r="2275" spans="24:44" s="581" customFormat="1" ht="15" customHeight="1" x14ac:dyDescent="0.35">
      <c r="X2275" s="582"/>
      <c r="Y2275" s="583"/>
      <c r="AD2275" s="585"/>
      <c r="AE2275" s="586"/>
      <c r="AF2275" s="587"/>
      <c r="AG2275" s="588"/>
      <c r="AH2275" s="588"/>
      <c r="AI2275" s="588"/>
      <c r="AJ2275" s="589"/>
      <c r="AK2275" s="590"/>
      <c r="AL2275" s="591"/>
      <c r="AM2275" s="592"/>
      <c r="AN2275" s="593"/>
      <c r="AO2275" s="594"/>
      <c r="AP2275" s="595"/>
      <c r="AQ2275" s="595"/>
      <c r="AR2275" s="596"/>
    </row>
    <row r="2276" spans="24:44" s="581" customFormat="1" ht="15" customHeight="1" x14ac:dyDescent="0.35">
      <c r="X2276" s="582"/>
      <c r="Y2276" s="583"/>
      <c r="AD2276" s="585"/>
      <c r="AE2276" s="586"/>
      <c r="AF2276" s="587"/>
      <c r="AG2276" s="588"/>
      <c r="AH2276" s="588"/>
      <c r="AI2276" s="588"/>
      <c r="AJ2276" s="589"/>
      <c r="AK2276" s="590"/>
      <c r="AL2276" s="591"/>
      <c r="AM2276" s="592"/>
      <c r="AN2276" s="593"/>
      <c r="AO2276" s="594"/>
      <c r="AP2276" s="595"/>
      <c r="AQ2276" s="595"/>
      <c r="AR2276" s="596"/>
    </row>
    <row r="2277" spans="24:44" s="581" customFormat="1" ht="15" customHeight="1" x14ac:dyDescent="0.35">
      <c r="X2277" s="582"/>
      <c r="Y2277" s="583"/>
      <c r="AD2277" s="585"/>
      <c r="AE2277" s="586"/>
      <c r="AF2277" s="587"/>
      <c r="AG2277" s="588"/>
      <c r="AH2277" s="588"/>
      <c r="AI2277" s="588"/>
      <c r="AJ2277" s="589"/>
      <c r="AK2277" s="590"/>
      <c r="AL2277" s="591"/>
      <c r="AM2277" s="592"/>
      <c r="AN2277" s="593"/>
      <c r="AO2277" s="594"/>
      <c r="AP2277" s="595"/>
      <c r="AQ2277" s="595"/>
      <c r="AR2277" s="596"/>
    </row>
    <row r="2278" spans="24:44" s="581" customFormat="1" ht="15" customHeight="1" x14ac:dyDescent="0.35">
      <c r="X2278" s="582"/>
      <c r="Y2278" s="583"/>
      <c r="AD2278" s="585"/>
      <c r="AE2278" s="586"/>
      <c r="AF2278" s="587"/>
      <c r="AG2278" s="588"/>
      <c r="AH2278" s="588"/>
      <c r="AI2278" s="588"/>
      <c r="AJ2278" s="589"/>
      <c r="AK2278" s="590"/>
      <c r="AL2278" s="591"/>
      <c r="AM2278" s="592"/>
      <c r="AN2278" s="593"/>
      <c r="AO2278" s="594"/>
      <c r="AP2278" s="595"/>
      <c r="AQ2278" s="595"/>
      <c r="AR2278" s="596"/>
    </row>
    <row r="2279" spans="24:44" s="581" customFormat="1" ht="15" customHeight="1" x14ac:dyDescent="0.35">
      <c r="X2279" s="582"/>
      <c r="Y2279" s="583"/>
      <c r="AD2279" s="585"/>
      <c r="AE2279" s="586"/>
      <c r="AF2279" s="587"/>
      <c r="AG2279" s="588"/>
      <c r="AH2279" s="588"/>
      <c r="AI2279" s="588"/>
      <c r="AJ2279" s="589"/>
      <c r="AK2279" s="590"/>
      <c r="AL2279" s="591"/>
      <c r="AM2279" s="592"/>
      <c r="AN2279" s="593"/>
      <c r="AO2279" s="594"/>
      <c r="AP2279" s="595"/>
      <c r="AQ2279" s="595"/>
      <c r="AR2279" s="596"/>
    </row>
    <row r="2280" spans="24:44" s="581" customFormat="1" ht="15" customHeight="1" x14ac:dyDescent="0.35">
      <c r="X2280" s="582"/>
      <c r="Y2280" s="583"/>
      <c r="AD2280" s="585"/>
      <c r="AE2280" s="586"/>
      <c r="AF2280" s="587"/>
      <c r="AG2280" s="588"/>
      <c r="AH2280" s="588"/>
      <c r="AI2280" s="588"/>
      <c r="AJ2280" s="589"/>
      <c r="AK2280" s="590"/>
      <c r="AL2280" s="591"/>
      <c r="AM2280" s="592"/>
      <c r="AN2280" s="593"/>
      <c r="AO2280" s="594"/>
      <c r="AP2280" s="595"/>
      <c r="AQ2280" s="595"/>
      <c r="AR2280" s="596"/>
    </row>
    <row r="2281" spans="24:44" s="581" customFormat="1" ht="15" customHeight="1" x14ac:dyDescent="0.35">
      <c r="X2281" s="582"/>
      <c r="Y2281" s="583"/>
      <c r="AD2281" s="585"/>
      <c r="AE2281" s="586"/>
      <c r="AF2281" s="587"/>
      <c r="AG2281" s="588"/>
      <c r="AH2281" s="588"/>
      <c r="AI2281" s="588"/>
      <c r="AJ2281" s="589"/>
      <c r="AK2281" s="590"/>
      <c r="AL2281" s="591"/>
      <c r="AM2281" s="592"/>
      <c r="AN2281" s="593"/>
      <c r="AO2281" s="594"/>
      <c r="AP2281" s="595"/>
      <c r="AQ2281" s="595"/>
      <c r="AR2281" s="596"/>
    </row>
    <row r="2282" spans="24:44" s="581" customFormat="1" ht="15" customHeight="1" x14ac:dyDescent="0.35">
      <c r="X2282" s="582"/>
      <c r="Y2282" s="583"/>
      <c r="AD2282" s="585"/>
      <c r="AE2282" s="586"/>
      <c r="AF2282" s="587"/>
      <c r="AG2282" s="588"/>
      <c r="AH2282" s="588"/>
      <c r="AI2282" s="588"/>
      <c r="AJ2282" s="589"/>
      <c r="AK2282" s="590"/>
      <c r="AL2282" s="591"/>
      <c r="AM2282" s="592"/>
      <c r="AN2282" s="593"/>
      <c r="AO2282" s="594"/>
      <c r="AP2282" s="595"/>
      <c r="AQ2282" s="595"/>
      <c r="AR2282" s="596"/>
    </row>
    <row r="2283" spans="24:44" s="581" customFormat="1" ht="15" customHeight="1" x14ac:dyDescent="0.35">
      <c r="X2283" s="582"/>
      <c r="Y2283" s="583"/>
      <c r="AD2283" s="585"/>
      <c r="AE2283" s="586"/>
      <c r="AF2283" s="587"/>
      <c r="AG2283" s="588"/>
      <c r="AH2283" s="588"/>
      <c r="AI2283" s="588"/>
      <c r="AJ2283" s="589"/>
      <c r="AK2283" s="590"/>
      <c r="AL2283" s="591"/>
      <c r="AM2283" s="592"/>
      <c r="AN2283" s="593"/>
      <c r="AO2283" s="594"/>
      <c r="AP2283" s="595"/>
      <c r="AQ2283" s="595"/>
      <c r="AR2283" s="596"/>
    </row>
    <row r="2284" spans="24:44" s="581" customFormat="1" ht="15" customHeight="1" x14ac:dyDescent="0.35">
      <c r="X2284" s="582"/>
      <c r="Y2284" s="583"/>
      <c r="AD2284" s="585"/>
      <c r="AE2284" s="586"/>
      <c r="AF2284" s="587"/>
      <c r="AG2284" s="588"/>
      <c r="AH2284" s="588"/>
      <c r="AI2284" s="588"/>
      <c r="AJ2284" s="589"/>
      <c r="AK2284" s="590"/>
      <c r="AL2284" s="591"/>
      <c r="AM2284" s="592"/>
      <c r="AN2284" s="593"/>
      <c r="AO2284" s="594"/>
      <c r="AP2284" s="595"/>
      <c r="AQ2284" s="595"/>
      <c r="AR2284" s="596"/>
    </row>
    <row r="2285" spans="24:44" s="581" customFormat="1" ht="15" customHeight="1" x14ac:dyDescent="0.35">
      <c r="X2285" s="582"/>
      <c r="Y2285" s="583"/>
      <c r="AD2285" s="585"/>
      <c r="AE2285" s="586"/>
      <c r="AF2285" s="587"/>
      <c r="AG2285" s="588"/>
      <c r="AH2285" s="588"/>
      <c r="AI2285" s="588"/>
      <c r="AJ2285" s="589"/>
      <c r="AK2285" s="590"/>
      <c r="AL2285" s="591"/>
      <c r="AM2285" s="592"/>
      <c r="AN2285" s="593"/>
      <c r="AO2285" s="594"/>
      <c r="AP2285" s="595"/>
      <c r="AQ2285" s="595"/>
      <c r="AR2285" s="596"/>
    </row>
    <row r="2286" spans="24:44" s="581" customFormat="1" ht="15" customHeight="1" x14ac:dyDescent="0.35">
      <c r="X2286" s="582"/>
      <c r="Y2286" s="583"/>
      <c r="AD2286" s="585"/>
      <c r="AE2286" s="586"/>
      <c r="AF2286" s="587"/>
      <c r="AG2286" s="588"/>
      <c r="AH2286" s="588"/>
      <c r="AI2286" s="588"/>
      <c r="AJ2286" s="589"/>
      <c r="AK2286" s="590"/>
      <c r="AL2286" s="591"/>
      <c r="AM2286" s="592"/>
      <c r="AN2286" s="593"/>
      <c r="AO2286" s="594"/>
      <c r="AP2286" s="595"/>
      <c r="AQ2286" s="595"/>
      <c r="AR2286" s="596"/>
    </row>
    <row r="2287" spans="24:44" s="581" customFormat="1" ht="15" customHeight="1" x14ac:dyDescent="0.35">
      <c r="X2287" s="582"/>
      <c r="Y2287" s="583"/>
      <c r="AD2287" s="585"/>
      <c r="AE2287" s="586"/>
      <c r="AF2287" s="587"/>
      <c r="AG2287" s="588"/>
      <c r="AH2287" s="588"/>
      <c r="AI2287" s="588"/>
      <c r="AJ2287" s="589"/>
      <c r="AK2287" s="590"/>
      <c r="AL2287" s="591"/>
      <c r="AM2287" s="592"/>
      <c r="AN2287" s="593"/>
      <c r="AO2287" s="594"/>
      <c r="AP2287" s="595"/>
      <c r="AQ2287" s="595"/>
      <c r="AR2287" s="596"/>
    </row>
    <row r="2288" spans="24:44" s="581" customFormat="1" ht="15" customHeight="1" x14ac:dyDescent="0.35">
      <c r="X2288" s="582"/>
      <c r="Y2288" s="583"/>
      <c r="AD2288" s="585"/>
      <c r="AE2288" s="586"/>
      <c r="AF2288" s="587"/>
      <c r="AG2288" s="588"/>
      <c r="AH2288" s="588"/>
      <c r="AI2288" s="588"/>
      <c r="AJ2288" s="589"/>
      <c r="AK2288" s="590"/>
      <c r="AL2288" s="591"/>
      <c r="AM2288" s="592"/>
      <c r="AN2288" s="593"/>
      <c r="AO2288" s="594"/>
      <c r="AP2288" s="595"/>
      <c r="AQ2288" s="595"/>
      <c r="AR2288" s="596"/>
    </row>
    <row r="2289" spans="24:44" s="581" customFormat="1" ht="15" customHeight="1" x14ac:dyDescent="0.35">
      <c r="X2289" s="582"/>
      <c r="Y2289" s="583"/>
      <c r="AD2289" s="585"/>
      <c r="AE2289" s="586"/>
      <c r="AF2289" s="587"/>
      <c r="AG2289" s="588"/>
      <c r="AH2289" s="588"/>
      <c r="AI2289" s="588"/>
      <c r="AJ2289" s="589"/>
      <c r="AK2289" s="590"/>
      <c r="AL2289" s="591"/>
      <c r="AM2289" s="592"/>
      <c r="AN2289" s="593"/>
      <c r="AO2289" s="594"/>
      <c r="AP2289" s="595"/>
      <c r="AQ2289" s="595"/>
      <c r="AR2289" s="596"/>
    </row>
    <row r="2290" spans="24:44" s="581" customFormat="1" ht="15" customHeight="1" x14ac:dyDescent="0.35">
      <c r="X2290" s="582"/>
      <c r="Y2290" s="583"/>
      <c r="AD2290" s="585"/>
      <c r="AE2290" s="586"/>
      <c r="AF2290" s="587"/>
      <c r="AG2290" s="588"/>
      <c r="AH2290" s="588"/>
      <c r="AI2290" s="588"/>
      <c r="AJ2290" s="589"/>
      <c r="AK2290" s="590"/>
      <c r="AL2290" s="591"/>
      <c r="AM2290" s="592"/>
      <c r="AN2290" s="593"/>
      <c r="AO2290" s="594"/>
      <c r="AP2290" s="595"/>
      <c r="AQ2290" s="595"/>
      <c r="AR2290" s="596"/>
    </row>
    <row r="2291" spans="24:44" s="581" customFormat="1" ht="15" customHeight="1" x14ac:dyDescent="0.35">
      <c r="X2291" s="582"/>
      <c r="Y2291" s="583"/>
      <c r="AD2291" s="585"/>
      <c r="AE2291" s="586"/>
      <c r="AF2291" s="587"/>
      <c r="AG2291" s="588"/>
      <c r="AH2291" s="588"/>
      <c r="AI2291" s="588"/>
      <c r="AJ2291" s="589"/>
      <c r="AK2291" s="590"/>
      <c r="AL2291" s="591"/>
      <c r="AM2291" s="592"/>
      <c r="AN2291" s="593"/>
      <c r="AO2291" s="594"/>
      <c r="AP2291" s="595"/>
      <c r="AQ2291" s="595"/>
      <c r="AR2291" s="596"/>
    </row>
    <row r="2292" spans="24:44" s="581" customFormat="1" ht="15" customHeight="1" x14ac:dyDescent="0.35">
      <c r="X2292" s="582"/>
      <c r="Y2292" s="583"/>
      <c r="AD2292" s="585"/>
      <c r="AE2292" s="586"/>
      <c r="AF2292" s="587"/>
      <c r="AG2292" s="588"/>
      <c r="AH2292" s="588"/>
      <c r="AI2292" s="588"/>
      <c r="AJ2292" s="589"/>
      <c r="AK2292" s="590"/>
      <c r="AL2292" s="591"/>
      <c r="AM2292" s="592"/>
      <c r="AN2292" s="593"/>
      <c r="AO2292" s="594"/>
      <c r="AP2292" s="595"/>
      <c r="AQ2292" s="595"/>
      <c r="AR2292" s="596"/>
    </row>
    <row r="2293" spans="24:44" s="581" customFormat="1" ht="15" customHeight="1" x14ac:dyDescent="0.35">
      <c r="X2293" s="582"/>
      <c r="Y2293" s="583"/>
      <c r="AD2293" s="585"/>
      <c r="AE2293" s="586"/>
      <c r="AF2293" s="587"/>
      <c r="AG2293" s="588"/>
      <c r="AH2293" s="588"/>
      <c r="AI2293" s="588"/>
      <c r="AJ2293" s="589"/>
      <c r="AK2293" s="590"/>
      <c r="AL2293" s="591"/>
      <c r="AM2293" s="592"/>
      <c r="AN2293" s="593"/>
      <c r="AO2293" s="594"/>
      <c r="AP2293" s="595"/>
      <c r="AQ2293" s="595"/>
      <c r="AR2293" s="596"/>
    </row>
    <row r="2294" spans="24:44" s="581" customFormat="1" ht="15" customHeight="1" x14ac:dyDescent="0.35">
      <c r="X2294" s="582"/>
      <c r="Y2294" s="583"/>
      <c r="AD2294" s="585"/>
      <c r="AE2294" s="586"/>
      <c r="AF2294" s="587"/>
      <c r="AG2294" s="588"/>
      <c r="AH2294" s="588"/>
      <c r="AI2294" s="588"/>
      <c r="AJ2294" s="589"/>
      <c r="AK2294" s="590"/>
      <c r="AL2294" s="591"/>
      <c r="AM2294" s="592"/>
      <c r="AN2294" s="593"/>
      <c r="AO2294" s="594"/>
      <c r="AP2294" s="595"/>
      <c r="AQ2294" s="595"/>
      <c r="AR2294" s="596"/>
    </row>
    <row r="2295" spans="24:44" s="581" customFormat="1" ht="15" customHeight="1" x14ac:dyDescent="0.35">
      <c r="X2295" s="582"/>
      <c r="Y2295" s="583"/>
      <c r="AD2295" s="585"/>
      <c r="AE2295" s="586"/>
      <c r="AF2295" s="587"/>
      <c r="AG2295" s="588"/>
      <c r="AH2295" s="588"/>
      <c r="AI2295" s="588"/>
      <c r="AJ2295" s="589"/>
      <c r="AK2295" s="590"/>
      <c r="AL2295" s="591"/>
      <c r="AM2295" s="592"/>
      <c r="AN2295" s="593"/>
      <c r="AO2295" s="594"/>
      <c r="AP2295" s="595"/>
      <c r="AQ2295" s="595"/>
      <c r="AR2295" s="596"/>
    </row>
    <row r="2296" spans="24:44" s="581" customFormat="1" ht="15" customHeight="1" x14ac:dyDescent="0.35">
      <c r="X2296" s="582"/>
      <c r="Y2296" s="583"/>
      <c r="AD2296" s="585"/>
      <c r="AE2296" s="586"/>
      <c r="AF2296" s="587"/>
      <c r="AG2296" s="588"/>
      <c r="AH2296" s="588"/>
      <c r="AI2296" s="588"/>
      <c r="AJ2296" s="589"/>
      <c r="AK2296" s="590"/>
      <c r="AL2296" s="591"/>
      <c r="AM2296" s="592"/>
      <c r="AN2296" s="593"/>
      <c r="AO2296" s="594"/>
      <c r="AP2296" s="595"/>
      <c r="AQ2296" s="595"/>
      <c r="AR2296" s="596"/>
    </row>
    <row r="2297" spans="24:44" s="581" customFormat="1" ht="15" customHeight="1" x14ac:dyDescent="0.35">
      <c r="X2297" s="582"/>
      <c r="Y2297" s="583"/>
      <c r="AD2297" s="585"/>
      <c r="AE2297" s="586"/>
      <c r="AF2297" s="587"/>
      <c r="AG2297" s="588"/>
      <c r="AH2297" s="588"/>
      <c r="AI2297" s="588"/>
      <c r="AJ2297" s="589"/>
      <c r="AK2297" s="590"/>
      <c r="AL2297" s="591"/>
      <c r="AM2297" s="592"/>
      <c r="AN2297" s="593"/>
      <c r="AO2297" s="594"/>
      <c r="AP2297" s="595"/>
      <c r="AQ2297" s="595"/>
      <c r="AR2297" s="596"/>
    </row>
    <row r="2298" spans="24:44" s="581" customFormat="1" ht="15" customHeight="1" x14ac:dyDescent="0.35">
      <c r="X2298" s="582"/>
      <c r="Y2298" s="583"/>
      <c r="AD2298" s="585"/>
      <c r="AE2298" s="586"/>
      <c r="AF2298" s="587"/>
      <c r="AG2298" s="588"/>
      <c r="AH2298" s="588"/>
      <c r="AI2298" s="588"/>
      <c r="AJ2298" s="589"/>
      <c r="AK2298" s="590"/>
      <c r="AL2298" s="591"/>
      <c r="AM2298" s="592"/>
      <c r="AN2298" s="593"/>
      <c r="AO2298" s="594"/>
      <c r="AP2298" s="595"/>
      <c r="AQ2298" s="595"/>
      <c r="AR2298" s="596"/>
    </row>
    <row r="2299" spans="24:44" s="581" customFormat="1" ht="15" customHeight="1" x14ac:dyDescent="0.35">
      <c r="X2299" s="582"/>
      <c r="Y2299" s="583"/>
      <c r="AD2299" s="585"/>
      <c r="AE2299" s="586"/>
      <c r="AF2299" s="587"/>
      <c r="AG2299" s="588"/>
      <c r="AH2299" s="588"/>
      <c r="AI2299" s="588"/>
      <c r="AJ2299" s="589"/>
      <c r="AK2299" s="590"/>
      <c r="AL2299" s="591"/>
      <c r="AM2299" s="592"/>
      <c r="AN2299" s="593"/>
      <c r="AO2299" s="594"/>
      <c r="AP2299" s="595"/>
      <c r="AQ2299" s="595"/>
      <c r="AR2299" s="596"/>
    </row>
    <row r="2300" spans="24:44" s="581" customFormat="1" ht="15" customHeight="1" x14ac:dyDescent="0.35">
      <c r="X2300" s="582"/>
      <c r="Y2300" s="583"/>
      <c r="AD2300" s="585"/>
      <c r="AE2300" s="586"/>
      <c r="AF2300" s="587"/>
      <c r="AG2300" s="588"/>
      <c r="AH2300" s="588"/>
      <c r="AI2300" s="588"/>
      <c r="AJ2300" s="589"/>
      <c r="AK2300" s="590"/>
      <c r="AL2300" s="591"/>
      <c r="AM2300" s="592"/>
      <c r="AN2300" s="593"/>
      <c r="AO2300" s="594"/>
      <c r="AP2300" s="595"/>
      <c r="AQ2300" s="595"/>
      <c r="AR2300" s="596"/>
    </row>
    <row r="2301" spans="24:44" s="581" customFormat="1" ht="15" customHeight="1" x14ac:dyDescent="0.35">
      <c r="X2301" s="582"/>
      <c r="Y2301" s="583"/>
      <c r="AD2301" s="585"/>
      <c r="AE2301" s="586"/>
      <c r="AF2301" s="587"/>
      <c r="AG2301" s="588"/>
      <c r="AH2301" s="588"/>
      <c r="AI2301" s="588"/>
      <c r="AJ2301" s="589"/>
      <c r="AK2301" s="590"/>
      <c r="AL2301" s="591"/>
      <c r="AM2301" s="592"/>
      <c r="AN2301" s="593"/>
      <c r="AO2301" s="594"/>
      <c r="AP2301" s="595"/>
      <c r="AQ2301" s="595"/>
      <c r="AR2301" s="596"/>
    </row>
    <row r="2302" spans="24:44" s="581" customFormat="1" ht="15" customHeight="1" x14ac:dyDescent="0.35">
      <c r="X2302" s="582"/>
      <c r="Y2302" s="583"/>
      <c r="AD2302" s="585"/>
      <c r="AE2302" s="586"/>
      <c r="AF2302" s="587"/>
      <c r="AG2302" s="588"/>
      <c r="AH2302" s="588"/>
      <c r="AI2302" s="588"/>
      <c r="AJ2302" s="589"/>
      <c r="AK2302" s="590"/>
      <c r="AL2302" s="591"/>
      <c r="AM2302" s="592"/>
      <c r="AN2302" s="593"/>
      <c r="AO2302" s="594"/>
      <c r="AP2302" s="595"/>
      <c r="AQ2302" s="595"/>
      <c r="AR2302" s="596"/>
    </row>
    <row r="2303" spans="24:44" s="581" customFormat="1" ht="15" customHeight="1" x14ac:dyDescent="0.35">
      <c r="X2303" s="582"/>
      <c r="Y2303" s="583"/>
      <c r="AD2303" s="585"/>
      <c r="AE2303" s="586"/>
      <c r="AF2303" s="587"/>
      <c r="AG2303" s="588"/>
      <c r="AH2303" s="588"/>
      <c r="AI2303" s="588"/>
      <c r="AJ2303" s="589"/>
      <c r="AK2303" s="590"/>
      <c r="AL2303" s="591"/>
      <c r="AM2303" s="592"/>
      <c r="AN2303" s="593"/>
      <c r="AO2303" s="594"/>
      <c r="AP2303" s="595"/>
      <c r="AQ2303" s="595"/>
      <c r="AR2303" s="596"/>
    </row>
    <row r="2304" spans="24:44" s="581" customFormat="1" ht="15" customHeight="1" x14ac:dyDescent="0.35">
      <c r="X2304" s="582"/>
      <c r="Y2304" s="583"/>
      <c r="AD2304" s="585"/>
      <c r="AE2304" s="586"/>
      <c r="AF2304" s="587"/>
      <c r="AG2304" s="588"/>
      <c r="AH2304" s="588"/>
      <c r="AI2304" s="588"/>
      <c r="AJ2304" s="589"/>
      <c r="AK2304" s="590"/>
      <c r="AL2304" s="591"/>
      <c r="AM2304" s="592"/>
      <c r="AN2304" s="593"/>
      <c r="AO2304" s="594"/>
      <c r="AP2304" s="595"/>
      <c r="AQ2304" s="595"/>
      <c r="AR2304" s="596"/>
    </row>
    <row r="2305" spans="24:44" s="581" customFormat="1" ht="15" customHeight="1" x14ac:dyDescent="0.35">
      <c r="X2305" s="582"/>
      <c r="Y2305" s="583"/>
      <c r="AD2305" s="585"/>
      <c r="AE2305" s="586"/>
      <c r="AF2305" s="587"/>
      <c r="AG2305" s="588"/>
      <c r="AH2305" s="588"/>
      <c r="AI2305" s="588"/>
      <c r="AJ2305" s="589"/>
      <c r="AK2305" s="590"/>
      <c r="AL2305" s="591"/>
      <c r="AM2305" s="592"/>
      <c r="AN2305" s="593"/>
      <c r="AO2305" s="594"/>
      <c r="AP2305" s="595"/>
      <c r="AQ2305" s="595"/>
      <c r="AR2305" s="596"/>
    </row>
    <row r="2306" spans="24:44" s="581" customFormat="1" ht="15" customHeight="1" x14ac:dyDescent="0.35">
      <c r="X2306" s="582"/>
      <c r="Y2306" s="583"/>
      <c r="AD2306" s="585"/>
      <c r="AE2306" s="586"/>
      <c r="AF2306" s="587"/>
      <c r="AG2306" s="588"/>
      <c r="AH2306" s="588"/>
      <c r="AI2306" s="588"/>
      <c r="AJ2306" s="589"/>
      <c r="AK2306" s="590"/>
      <c r="AL2306" s="591"/>
      <c r="AM2306" s="592"/>
      <c r="AN2306" s="593"/>
      <c r="AO2306" s="594"/>
      <c r="AP2306" s="595"/>
      <c r="AQ2306" s="595"/>
      <c r="AR2306" s="596"/>
    </row>
    <row r="2307" spans="24:44" s="581" customFormat="1" ht="15" customHeight="1" x14ac:dyDescent="0.35">
      <c r="X2307" s="582"/>
      <c r="Y2307" s="583"/>
      <c r="AD2307" s="585"/>
      <c r="AE2307" s="586"/>
      <c r="AF2307" s="587"/>
      <c r="AG2307" s="588"/>
      <c r="AH2307" s="588"/>
      <c r="AI2307" s="588"/>
      <c r="AJ2307" s="589"/>
      <c r="AK2307" s="590"/>
      <c r="AL2307" s="591"/>
      <c r="AM2307" s="592"/>
      <c r="AN2307" s="593"/>
      <c r="AO2307" s="594"/>
      <c r="AP2307" s="595"/>
      <c r="AQ2307" s="595"/>
      <c r="AR2307" s="596"/>
    </row>
    <row r="2308" spans="24:44" s="581" customFormat="1" ht="15" customHeight="1" x14ac:dyDescent="0.35">
      <c r="X2308" s="582"/>
      <c r="Y2308" s="583"/>
      <c r="AD2308" s="585"/>
      <c r="AE2308" s="586"/>
      <c r="AF2308" s="587"/>
      <c r="AG2308" s="588"/>
      <c r="AH2308" s="588"/>
      <c r="AI2308" s="588"/>
      <c r="AJ2308" s="589"/>
      <c r="AK2308" s="590"/>
      <c r="AL2308" s="591"/>
      <c r="AM2308" s="592"/>
      <c r="AN2308" s="593"/>
      <c r="AO2308" s="594"/>
      <c r="AP2308" s="595"/>
      <c r="AQ2308" s="595"/>
      <c r="AR2308" s="596"/>
    </row>
    <row r="2309" spans="24:44" s="581" customFormat="1" ht="15" customHeight="1" x14ac:dyDescent="0.35">
      <c r="X2309" s="582"/>
      <c r="Y2309" s="583"/>
      <c r="AD2309" s="585"/>
      <c r="AE2309" s="586"/>
      <c r="AF2309" s="587"/>
      <c r="AG2309" s="588"/>
      <c r="AH2309" s="588"/>
      <c r="AI2309" s="588"/>
      <c r="AJ2309" s="589"/>
      <c r="AK2309" s="590"/>
      <c r="AL2309" s="591"/>
      <c r="AM2309" s="592"/>
      <c r="AN2309" s="593"/>
      <c r="AO2309" s="594"/>
      <c r="AP2309" s="595"/>
      <c r="AQ2309" s="595"/>
      <c r="AR2309" s="596"/>
    </row>
    <row r="2310" spans="24:44" s="581" customFormat="1" ht="15" customHeight="1" x14ac:dyDescent="0.35">
      <c r="X2310" s="582"/>
      <c r="Y2310" s="583"/>
      <c r="AD2310" s="585"/>
      <c r="AE2310" s="586"/>
      <c r="AF2310" s="587"/>
      <c r="AG2310" s="588"/>
      <c r="AH2310" s="588"/>
      <c r="AI2310" s="588"/>
      <c r="AJ2310" s="589"/>
      <c r="AK2310" s="590"/>
      <c r="AL2310" s="591"/>
      <c r="AM2310" s="592"/>
      <c r="AN2310" s="593"/>
      <c r="AO2310" s="594"/>
      <c r="AP2310" s="595"/>
      <c r="AQ2310" s="595"/>
      <c r="AR2310" s="596"/>
    </row>
    <row r="2311" spans="24:44" s="581" customFormat="1" ht="15" customHeight="1" x14ac:dyDescent="0.35">
      <c r="X2311" s="582"/>
      <c r="Y2311" s="583"/>
      <c r="AD2311" s="585"/>
      <c r="AE2311" s="586"/>
      <c r="AF2311" s="587"/>
      <c r="AG2311" s="588"/>
      <c r="AH2311" s="588"/>
      <c r="AI2311" s="588"/>
      <c r="AJ2311" s="589"/>
      <c r="AK2311" s="590"/>
      <c r="AL2311" s="591"/>
      <c r="AM2311" s="592"/>
      <c r="AN2311" s="593"/>
      <c r="AO2311" s="594"/>
      <c r="AP2311" s="595"/>
      <c r="AQ2311" s="595"/>
      <c r="AR2311" s="596"/>
    </row>
    <row r="2312" spans="24:44" s="581" customFormat="1" ht="15" customHeight="1" x14ac:dyDescent="0.35">
      <c r="X2312" s="582"/>
      <c r="Y2312" s="583"/>
      <c r="AD2312" s="585"/>
      <c r="AE2312" s="586"/>
      <c r="AF2312" s="587"/>
      <c r="AG2312" s="588"/>
      <c r="AH2312" s="588"/>
      <c r="AI2312" s="588"/>
      <c r="AJ2312" s="589"/>
      <c r="AK2312" s="590"/>
      <c r="AL2312" s="591"/>
      <c r="AM2312" s="592"/>
      <c r="AN2312" s="593"/>
      <c r="AO2312" s="594"/>
      <c r="AP2312" s="595"/>
      <c r="AQ2312" s="595"/>
      <c r="AR2312" s="596"/>
    </row>
    <row r="2313" spans="24:44" s="581" customFormat="1" ht="15" customHeight="1" x14ac:dyDescent="0.35">
      <c r="X2313" s="582"/>
      <c r="Y2313" s="583"/>
      <c r="AD2313" s="585"/>
      <c r="AE2313" s="586"/>
      <c r="AF2313" s="587"/>
      <c r="AG2313" s="588"/>
      <c r="AH2313" s="588"/>
      <c r="AI2313" s="588"/>
      <c r="AJ2313" s="589"/>
      <c r="AK2313" s="590"/>
      <c r="AL2313" s="591"/>
      <c r="AM2313" s="592"/>
      <c r="AN2313" s="593"/>
      <c r="AO2313" s="594"/>
      <c r="AP2313" s="595"/>
      <c r="AQ2313" s="595"/>
      <c r="AR2313" s="596"/>
    </row>
    <row r="2314" spans="24:44" s="581" customFormat="1" ht="15" customHeight="1" x14ac:dyDescent="0.35">
      <c r="X2314" s="582"/>
      <c r="Y2314" s="583"/>
      <c r="AD2314" s="585"/>
      <c r="AE2314" s="586"/>
      <c r="AF2314" s="587"/>
      <c r="AG2314" s="588"/>
      <c r="AH2314" s="588"/>
      <c r="AI2314" s="588"/>
      <c r="AJ2314" s="589"/>
      <c r="AK2314" s="590"/>
      <c r="AL2314" s="591"/>
      <c r="AM2314" s="592"/>
      <c r="AN2314" s="593"/>
      <c r="AO2314" s="594"/>
      <c r="AP2314" s="595"/>
      <c r="AQ2314" s="595"/>
      <c r="AR2314" s="596"/>
    </row>
    <row r="2315" spans="24:44" s="581" customFormat="1" ht="15" customHeight="1" x14ac:dyDescent="0.35">
      <c r="X2315" s="582"/>
      <c r="Y2315" s="583"/>
      <c r="AD2315" s="585"/>
      <c r="AE2315" s="586"/>
      <c r="AF2315" s="587"/>
      <c r="AG2315" s="588"/>
      <c r="AH2315" s="588"/>
      <c r="AI2315" s="588"/>
      <c r="AJ2315" s="589"/>
      <c r="AK2315" s="590"/>
      <c r="AL2315" s="591"/>
      <c r="AM2315" s="592"/>
      <c r="AN2315" s="593"/>
      <c r="AO2315" s="594"/>
      <c r="AP2315" s="595"/>
      <c r="AQ2315" s="595"/>
      <c r="AR2315" s="596"/>
    </row>
    <row r="2316" spans="24:44" s="581" customFormat="1" ht="15" customHeight="1" x14ac:dyDescent="0.35">
      <c r="X2316" s="582"/>
      <c r="Y2316" s="583"/>
      <c r="AD2316" s="585"/>
      <c r="AE2316" s="586"/>
      <c r="AF2316" s="587"/>
      <c r="AG2316" s="588"/>
      <c r="AH2316" s="588"/>
      <c r="AI2316" s="588"/>
      <c r="AJ2316" s="589"/>
      <c r="AK2316" s="590"/>
      <c r="AL2316" s="591"/>
      <c r="AM2316" s="592"/>
      <c r="AN2316" s="593"/>
      <c r="AO2316" s="594"/>
      <c r="AP2316" s="595"/>
      <c r="AQ2316" s="595"/>
      <c r="AR2316" s="596"/>
    </row>
    <row r="2317" spans="24:44" s="581" customFormat="1" ht="15" customHeight="1" x14ac:dyDescent="0.35">
      <c r="X2317" s="582"/>
      <c r="Y2317" s="583"/>
      <c r="AD2317" s="585"/>
      <c r="AE2317" s="586"/>
      <c r="AF2317" s="587"/>
      <c r="AG2317" s="588"/>
      <c r="AH2317" s="588"/>
      <c r="AI2317" s="588"/>
      <c r="AJ2317" s="589"/>
      <c r="AK2317" s="590"/>
      <c r="AL2317" s="591"/>
      <c r="AM2317" s="592"/>
      <c r="AN2317" s="593"/>
      <c r="AO2317" s="594"/>
      <c r="AP2317" s="595"/>
      <c r="AQ2317" s="595"/>
      <c r="AR2317" s="596"/>
    </row>
    <row r="2318" spans="24:44" s="581" customFormat="1" ht="15" customHeight="1" x14ac:dyDescent="0.35">
      <c r="X2318" s="582"/>
      <c r="Y2318" s="583"/>
      <c r="AD2318" s="585"/>
      <c r="AE2318" s="586"/>
      <c r="AF2318" s="587"/>
      <c r="AG2318" s="588"/>
      <c r="AH2318" s="588"/>
      <c r="AI2318" s="588"/>
      <c r="AJ2318" s="589"/>
      <c r="AK2318" s="590"/>
      <c r="AL2318" s="591"/>
      <c r="AM2318" s="592"/>
      <c r="AN2318" s="593"/>
      <c r="AO2318" s="594"/>
      <c r="AP2318" s="595"/>
      <c r="AQ2318" s="595"/>
      <c r="AR2318" s="596"/>
    </row>
    <row r="2319" spans="24:44" s="581" customFormat="1" ht="15" customHeight="1" x14ac:dyDescent="0.35">
      <c r="X2319" s="582"/>
      <c r="Y2319" s="583"/>
      <c r="AD2319" s="585"/>
      <c r="AE2319" s="586"/>
      <c r="AF2319" s="587"/>
      <c r="AG2319" s="588"/>
      <c r="AH2319" s="588"/>
      <c r="AI2319" s="588"/>
      <c r="AJ2319" s="589"/>
      <c r="AK2319" s="590"/>
      <c r="AL2319" s="591"/>
      <c r="AM2319" s="592"/>
      <c r="AN2319" s="593"/>
      <c r="AO2319" s="594"/>
      <c r="AP2319" s="595"/>
      <c r="AQ2319" s="595"/>
      <c r="AR2319" s="596"/>
    </row>
    <row r="2320" spans="24:44" s="581" customFormat="1" ht="15" customHeight="1" x14ac:dyDescent="0.35">
      <c r="X2320" s="582"/>
      <c r="Y2320" s="583"/>
      <c r="AD2320" s="585"/>
      <c r="AE2320" s="586"/>
      <c r="AF2320" s="587"/>
      <c r="AG2320" s="588"/>
      <c r="AH2320" s="588"/>
      <c r="AI2320" s="588"/>
      <c r="AJ2320" s="589"/>
      <c r="AK2320" s="590"/>
      <c r="AL2320" s="591"/>
      <c r="AM2320" s="592"/>
      <c r="AN2320" s="593"/>
      <c r="AO2320" s="594"/>
      <c r="AP2320" s="595"/>
      <c r="AQ2320" s="595"/>
      <c r="AR2320" s="596"/>
    </row>
    <row r="2321" spans="24:44" s="581" customFormat="1" ht="15" customHeight="1" x14ac:dyDescent="0.35">
      <c r="X2321" s="582"/>
      <c r="Y2321" s="583"/>
      <c r="AD2321" s="585"/>
      <c r="AE2321" s="586"/>
      <c r="AF2321" s="587"/>
      <c r="AG2321" s="588"/>
      <c r="AH2321" s="588"/>
      <c r="AI2321" s="588"/>
      <c r="AJ2321" s="589"/>
      <c r="AK2321" s="590"/>
      <c r="AL2321" s="591"/>
      <c r="AM2321" s="592"/>
      <c r="AN2321" s="593"/>
      <c r="AO2321" s="594"/>
      <c r="AP2321" s="595"/>
      <c r="AQ2321" s="595"/>
      <c r="AR2321" s="596"/>
    </row>
    <row r="2322" spans="24:44" s="581" customFormat="1" ht="15" customHeight="1" x14ac:dyDescent="0.35">
      <c r="X2322" s="582"/>
      <c r="Y2322" s="583"/>
      <c r="AD2322" s="585"/>
      <c r="AE2322" s="586"/>
      <c r="AF2322" s="587"/>
      <c r="AG2322" s="588"/>
      <c r="AH2322" s="588"/>
      <c r="AI2322" s="588"/>
      <c r="AJ2322" s="589"/>
      <c r="AK2322" s="590"/>
      <c r="AL2322" s="591"/>
      <c r="AM2322" s="592"/>
      <c r="AN2322" s="593"/>
      <c r="AO2322" s="594"/>
      <c r="AP2322" s="595"/>
      <c r="AQ2322" s="595"/>
      <c r="AR2322" s="596"/>
    </row>
    <row r="2323" spans="24:44" s="581" customFormat="1" ht="15" customHeight="1" x14ac:dyDescent="0.35">
      <c r="X2323" s="582"/>
      <c r="Y2323" s="583"/>
      <c r="AD2323" s="585"/>
      <c r="AE2323" s="586"/>
      <c r="AF2323" s="587"/>
      <c r="AG2323" s="588"/>
      <c r="AH2323" s="588"/>
      <c r="AI2323" s="588"/>
      <c r="AJ2323" s="589"/>
      <c r="AK2323" s="590"/>
      <c r="AL2323" s="591"/>
      <c r="AM2323" s="592"/>
      <c r="AN2323" s="593"/>
      <c r="AO2323" s="594"/>
      <c r="AP2323" s="595"/>
      <c r="AQ2323" s="595"/>
      <c r="AR2323" s="596"/>
    </row>
    <row r="2324" spans="24:44" s="581" customFormat="1" ht="15" customHeight="1" x14ac:dyDescent="0.35">
      <c r="X2324" s="582"/>
      <c r="Y2324" s="583"/>
      <c r="AD2324" s="585"/>
      <c r="AE2324" s="586"/>
      <c r="AF2324" s="587"/>
      <c r="AG2324" s="588"/>
      <c r="AH2324" s="588"/>
      <c r="AI2324" s="588"/>
      <c r="AJ2324" s="589"/>
      <c r="AK2324" s="590"/>
      <c r="AL2324" s="591"/>
      <c r="AM2324" s="592"/>
      <c r="AN2324" s="593"/>
      <c r="AO2324" s="594"/>
      <c r="AP2324" s="595"/>
      <c r="AQ2324" s="595"/>
      <c r="AR2324" s="596"/>
    </row>
    <row r="2325" spans="24:44" s="581" customFormat="1" ht="15" customHeight="1" x14ac:dyDescent="0.35">
      <c r="X2325" s="582"/>
      <c r="Y2325" s="583"/>
      <c r="AD2325" s="585"/>
      <c r="AE2325" s="586"/>
      <c r="AF2325" s="587"/>
      <c r="AG2325" s="588"/>
      <c r="AH2325" s="588"/>
      <c r="AI2325" s="588"/>
      <c r="AJ2325" s="589"/>
      <c r="AK2325" s="590"/>
      <c r="AL2325" s="591"/>
      <c r="AM2325" s="592"/>
      <c r="AN2325" s="593"/>
      <c r="AO2325" s="594"/>
      <c r="AP2325" s="595"/>
      <c r="AQ2325" s="595"/>
      <c r="AR2325" s="596"/>
    </row>
    <row r="2326" spans="24:44" s="581" customFormat="1" ht="15" customHeight="1" x14ac:dyDescent="0.35">
      <c r="X2326" s="582"/>
      <c r="Y2326" s="583"/>
      <c r="AD2326" s="585"/>
      <c r="AE2326" s="586"/>
      <c r="AF2326" s="587"/>
      <c r="AG2326" s="588"/>
      <c r="AH2326" s="588"/>
      <c r="AI2326" s="588"/>
      <c r="AJ2326" s="589"/>
      <c r="AK2326" s="590"/>
      <c r="AL2326" s="591"/>
      <c r="AM2326" s="592"/>
      <c r="AN2326" s="593"/>
      <c r="AO2326" s="594"/>
      <c r="AP2326" s="595"/>
      <c r="AQ2326" s="595"/>
      <c r="AR2326" s="596"/>
    </row>
    <row r="2327" spans="24:44" s="581" customFormat="1" ht="15" customHeight="1" x14ac:dyDescent="0.35">
      <c r="X2327" s="582"/>
      <c r="Y2327" s="583"/>
      <c r="AD2327" s="585"/>
      <c r="AE2327" s="586"/>
      <c r="AF2327" s="587"/>
      <c r="AG2327" s="588"/>
      <c r="AH2327" s="588"/>
      <c r="AI2327" s="588"/>
      <c r="AJ2327" s="589"/>
      <c r="AK2327" s="590"/>
      <c r="AL2327" s="591"/>
      <c r="AM2327" s="592"/>
      <c r="AN2327" s="593"/>
      <c r="AO2327" s="594"/>
      <c r="AP2327" s="595"/>
      <c r="AQ2327" s="595"/>
      <c r="AR2327" s="596"/>
    </row>
    <row r="2328" spans="24:44" s="581" customFormat="1" ht="15" customHeight="1" x14ac:dyDescent="0.35">
      <c r="X2328" s="582"/>
      <c r="Y2328" s="583"/>
      <c r="AD2328" s="585"/>
      <c r="AE2328" s="586"/>
      <c r="AF2328" s="587"/>
      <c r="AG2328" s="588"/>
      <c r="AH2328" s="588"/>
      <c r="AI2328" s="588"/>
      <c r="AJ2328" s="589"/>
      <c r="AK2328" s="590"/>
      <c r="AL2328" s="591"/>
      <c r="AM2328" s="592"/>
      <c r="AN2328" s="593"/>
      <c r="AO2328" s="594"/>
      <c r="AP2328" s="595"/>
      <c r="AQ2328" s="595"/>
      <c r="AR2328" s="596"/>
    </row>
    <row r="2329" spans="24:44" s="581" customFormat="1" ht="15" customHeight="1" x14ac:dyDescent="0.35">
      <c r="X2329" s="582"/>
      <c r="Y2329" s="583"/>
      <c r="AD2329" s="585"/>
      <c r="AE2329" s="586"/>
      <c r="AF2329" s="587"/>
      <c r="AG2329" s="588"/>
      <c r="AH2329" s="588"/>
      <c r="AI2329" s="588"/>
      <c r="AJ2329" s="589"/>
      <c r="AK2329" s="590"/>
      <c r="AL2329" s="591"/>
      <c r="AM2329" s="592"/>
      <c r="AN2329" s="593"/>
      <c r="AO2329" s="594"/>
      <c r="AP2329" s="595"/>
      <c r="AQ2329" s="595"/>
      <c r="AR2329" s="596"/>
    </row>
    <row r="2330" spans="24:44" s="581" customFormat="1" ht="15" customHeight="1" x14ac:dyDescent="0.35">
      <c r="X2330" s="582"/>
      <c r="Y2330" s="583"/>
      <c r="AD2330" s="585"/>
      <c r="AE2330" s="586"/>
      <c r="AF2330" s="587"/>
      <c r="AG2330" s="588"/>
      <c r="AH2330" s="588"/>
      <c r="AI2330" s="588"/>
      <c r="AJ2330" s="589"/>
      <c r="AK2330" s="590"/>
      <c r="AL2330" s="591"/>
      <c r="AM2330" s="592"/>
      <c r="AN2330" s="593"/>
      <c r="AO2330" s="594"/>
      <c r="AP2330" s="595"/>
      <c r="AQ2330" s="595"/>
      <c r="AR2330" s="596"/>
    </row>
    <row r="2331" spans="24:44" s="581" customFormat="1" ht="15" customHeight="1" x14ac:dyDescent="0.35">
      <c r="X2331" s="582"/>
      <c r="Y2331" s="583"/>
      <c r="AD2331" s="585"/>
      <c r="AE2331" s="586"/>
      <c r="AF2331" s="587"/>
      <c r="AG2331" s="588"/>
      <c r="AH2331" s="588"/>
      <c r="AI2331" s="588"/>
      <c r="AJ2331" s="589"/>
      <c r="AK2331" s="590"/>
      <c r="AL2331" s="591"/>
      <c r="AM2331" s="592"/>
      <c r="AN2331" s="593"/>
      <c r="AO2331" s="594"/>
      <c r="AP2331" s="595"/>
      <c r="AQ2331" s="595"/>
      <c r="AR2331" s="596"/>
    </row>
    <row r="2332" spans="24:44" s="581" customFormat="1" ht="15" customHeight="1" x14ac:dyDescent="0.35">
      <c r="X2332" s="582"/>
      <c r="Y2332" s="583"/>
      <c r="AD2332" s="585"/>
      <c r="AE2332" s="586"/>
      <c r="AF2332" s="587"/>
      <c r="AG2332" s="588"/>
      <c r="AH2332" s="588"/>
      <c r="AI2332" s="588"/>
      <c r="AJ2332" s="589"/>
      <c r="AK2332" s="590"/>
      <c r="AL2332" s="591"/>
      <c r="AM2332" s="592"/>
      <c r="AN2332" s="593"/>
      <c r="AO2332" s="594"/>
      <c r="AP2332" s="595"/>
      <c r="AQ2332" s="595"/>
      <c r="AR2332" s="596"/>
    </row>
    <row r="2333" spans="24:44" s="581" customFormat="1" ht="15" customHeight="1" x14ac:dyDescent="0.35">
      <c r="X2333" s="582"/>
      <c r="Y2333" s="583"/>
      <c r="AD2333" s="585"/>
      <c r="AE2333" s="586"/>
      <c r="AF2333" s="587"/>
      <c r="AG2333" s="588"/>
      <c r="AH2333" s="588"/>
      <c r="AI2333" s="588"/>
      <c r="AJ2333" s="589"/>
      <c r="AK2333" s="590"/>
      <c r="AL2333" s="591"/>
      <c r="AM2333" s="592"/>
      <c r="AN2333" s="593"/>
      <c r="AO2333" s="594"/>
      <c r="AP2333" s="595"/>
      <c r="AQ2333" s="595"/>
      <c r="AR2333" s="596"/>
    </row>
    <row r="2334" spans="24:44" s="581" customFormat="1" ht="15" customHeight="1" x14ac:dyDescent="0.35">
      <c r="X2334" s="582"/>
      <c r="Y2334" s="583"/>
      <c r="AD2334" s="585"/>
      <c r="AE2334" s="586"/>
      <c r="AF2334" s="587"/>
      <c r="AG2334" s="588"/>
      <c r="AH2334" s="588"/>
      <c r="AI2334" s="588"/>
      <c r="AJ2334" s="589"/>
      <c r="AK2334" s="590"/>
      <c r="AL2334" s="591"/>
      <c r="AM2334" s="592"/>
      <c r="AN2334" s="593"/>
      <c r="AO2334" s="594"/>
      <c r="AP2334" s="595"/>
      <c r="AQ2334" s="595"/>
      <c r="AR2334" s="596"/>
    </row>
    <row r="2335" spans="24:44" s="581" customFormat="1" ht="15" customHeight="1" x14ac:dyDescent="0.35">
      <c r="X2335" s="582"/>
      <c r="Y2335" s="583"/>
      <c r="AD2335" s="585"/>
      <c r="AE2335" s="586"/>
      <c r="AF2335" s="587"/>
      <c r="AG2335" s="588"/>
      <c r="AH2335" s="588"/>
      <c r="AI2335" s="588"/>
      <c r="AJ2335" s="589"/>
      <c r="AK2335" s="590"/>
      <c r="AL2335" s="591"/>
      <c r="AM2335" s="592"/>
      <c r="AN2335" s="593"/>
      <c r="AO2335" s="594"/>
      <c r="AP2335" s="595"/>
      <c r="AQ2335" s="595"/>
      <c r="AR2335" s="596"/>
    </row>
    <row r="2336" spans="24:44" s="581" customFormat="1" ht="15" customHeight="1" x14ac:dyDescent="0.35">
      <c r="X2336" s="582"/>
      <c r="Y2336" s="583"/>
      <c r="AD2336" s="585"/>
      <c r="AE2336" s="586"/>
      <c r="AF2336" s="587"/>
      <c r="AG2336" s="588"/>
      <c r="AH2336" s="588"/>
      <c r="AI2336" s="588"/>
      <c r="AJ2336" s="589"/>
      <c r="AK2336" s="590"/>
      <c r="AL2336" s="591"/>
      <c r="AM2336" s="592"/>
      <c r="AN2336" s="593"/>
      <c r="AO2336" s="594"/>
      <c r="AP2336" s="595"/>
      <c r="AQ2336" s="595"/>
      <c r="AR2336" s="596"/>
    </row>
    <row r="2337" spans="24:44" s="581" customFormat="1" ht="15" customHeight="1" x14ac:dyDescent="0.35">
      <c r="X2337" s="582"/>
      <c r="Y2337" s="583"/>
      <c r="AD2337" s="585"/>
      <c r="AE2337" s="586"/>
      <c r="AF2337" s="587"/>
      <c r="AG2337" s="588"/>
      <c r="AH2337" s="588"/>
      <c r="AI2337" s="588"/>
      <c r="AJ2337" s="589"/>
      <c r="AK2337" s="590"/>
      <c r="AL2337" s="591"/>
      <c r="AM2337" s="592"/>
      <c r="AN2337" s="593"/>
      <c r="AO2337" s="594"/>
      <c r="AP2337" s="595"/>
      <c r="AQ2337" s="595"/>
      <c r="AR2337" s="596"/>
    </row>
    <row r="2338" spans="24:44" s="581" customFormat="1" ht="15" customHeight="1" x14ac:dyDescent="0.35">
      <c r="X2338" s="582"/>
      <c r="Y2338" s="583"/>
      <c r="AD2338" s="585"/>
      <c r="AE2338" s="586"/>
      <c r="AF2338" s="587"/>
      <c r="AG2338" s="588"/>
      <c r="AH2338" s="588"/>
      <c r="AI2338" s="588"/>
      <c r="AJ2338" s="589"/>
      <c r="AK2338" s="590"/>
      <c r="AL2338" s="591"/>
      <c r="AM2338" s="592"/>
      <c r="AN2338" s="593"/>
      <c r="AO2338" s="594"/>
      <c r="AP2338" s="595"/>
      <c r="AQ2338" s="595"/>
      <c r="AR2338" s="596"/>
    </row>
    <row r="2339" spans="24:44" s="581" customFormat="1" ht="15" customHeight="1" x14ac:dyDescent="0.35">
      <c r="X2339" s="582"/>
      <c r="Y2339" s="583"/>
      <c r="AD2339" s="585"/>
      <c r="AE2339" s="586"/>
      <c r="AF2339" s="587"/>
      <c r="AG2339" s="588"/>
      <c r="AH2339" s="588"/>
      <c r="AI2339" s="588"/>
      <c r="AJ2339" s="589"/>
      <c r="AK2339" s="590"/>
      <c r="AL2339" s="591"/>
      <c r="AM2339" s="592"/>
      <c r="AN2339" s="593"/>
      <c r="AO2339" s="594"/>
      <c r="AP2339" s="595"/>
      <c r="AQ2339" s="595"/>
      <c r="AR2339" s="596"/>
    </row>
    <row r="2340" spans="24:44" s="581" customFormat="1" ht="15" customHeight="1" x14ac:dyDescent="0.35">
      <c r="X2340" s="582"/>
      <c r="Y2340" s="583"/>
      <c r="AD2340" s="585"/>
      <c r="AE2340" s="586"/>
      <c r="AF2340" s="587"/>
      <c r="AG2340" s="588"/>
      <c r="AH2340" s="588"/>
      <c r="AI2340" s="588"/>
      <c r="AJ2340" s="589"/>
      <c r="AK2340" s="590"/>
      <c r="AL2340" s="591"/>
      <c r="AM2340" s="592"/>
      <c r="AN2340" s="593"/>
      <c r="AO2340" s="594"/>
      <c r="AP2340" s="595"/>
      <c r="AQ2340" s="595"/>
      <c r="AR2340" s="596"/>
    </row>
    <row r="2341" spans="24:44" s="581" customFormat="1" ht="15" customHeight="1" x14ac:dyDescent="0.35">
      <c r="X2341" s="582"/>
      <c r="Y2341" s="583"/>
      <c r="AD2341" s="585"/>
      <c r="AE2341" s="586"/>
      <c r="AF2341" s="587"/>
      <c r="AG2341" s="588"/>
      <c r="AH2341" s="588"/>
      <c r="AI2341" s="588"/>
      <c r="AJ2341" s="589"/>
      <c r="AK2341" s="590"/>
      <c r="AL2341" s="591"/>
      <c r="AM2341" s="592"/>
      <c r="AN2341" s="593"/>
      <c r="AO2341" s="594"/>
      <c r="AP2341" s="595"/>
      <c r="AQ2341" s="595"/>
      <c r="AR2341" s="596"/>
    </row>
    <row r="2342" spans="24:44" s="581" customFormat="1" ht="15" customHeight="1" x14ac:dyDescent="0.35">
      <c r="X2342" s="582"/>
      <c r="Y2342" s="583"/>
      <c r="AD2342" s="585"/>
      <c r="AE2342" s="586"/>
      <c r="AF2342" s="587"/>
      <c r="AG2342" s="588"/>
      <c r="AH2342" s="588"/>
      <c r="AI2342" s="588"/>
      <c r="AJ2342" s="589"/>
      <c r="AK2342" s="590"/>
      <c r="AL2342" s="591"/>
      <c r="AM2342" s="592"/>
      <c r="AN2342" s="593"/>
      <c r="AO2342" s="594"/>
      <c r="AP2342" s="595"/>
      <c r="AQ2342" s="595"/>
      <c r="AR2342" s="596"/>
    </row>
    <row r="2343" spans="24:44" s="581" customFormat="1" ht="15" customHeight="1" x14ac:dyDescent="0.35">
      <c r="X2343" s="582"/>
      <c r="Y2343" s="583"/>
      <c r="AD2343" s="585"/>
      <c r="AE2343" s="586"/>
      <c r="AF2343" s="587"/>
      <c r="AG2343" s="588"/>
      <c r="AH2343" s="588"/>
      <c r="AI2343" s="588"/>
      <c r="AJ2343" s="589"/>
      <c r="AK2343" s="590"/>
      <c r="AL2343" s="591"/>
      <c r="AM2343" s="592"/>
      <c r="AN2343" s="593"/>
      <c r="AO2343" s="594"/>
      <c r="AP2343" s="595"/>
      <c r="AQ2343" s="595"/>
      <c r="AR2343" s="596"/>
    </row>
    <row r="2344" spans="24:44" s="581" customFormat="1" ht="15" customHeight="1" x14ac:dyDescent="0.35">
      <c r="X2344" s="582"/>
      <c r="Y2344" s="583"/>
      <c r="AD2344" s="585"/>
      <c r="AE2344" s="586"/>
      <c r="AF2344" s="587"/>
      <c r="AG2344" s="588"/>
      <c r="AH2344" s="588"/>
      <c r="AI2344" s="588"/>
      <c r="AJ2344" s="589"/>
      <c r="AK2344" s="590"/>
      <c r="AL2344" s="591"/>
      <c r="AM2344" s="592"/>
      <c r="AN2344" s="593"/>
      <c r="AO2344" s="594"/>
      <c r="AP2344" s="595"/>
      <c r="AQ2344" s="595"/>
      <c r="AR2344" s="596"/>
    </row>
    <row r="2345" spans="24:44" s="581" customFormat="1" ht="15" customHeight="1" x14ac:dyDescent="0.35">
      <c r="X2345" s="582"/>
      <c r="Y2345" s="583"/>
      <c r="AD2345" s="585"/>
      <c r="AE2345" s="586"/>
      <c r="AF2345" s="587"/>
      <c r="AG2345" s="588"/>
      <c r="AH2345" s="588"/>
      <c r="AI2345" s="588"/>
      <c r="AJ2345" s="589"/>
      <c r="AK2345" s="590"/>
      <c r="AL2345" s="591"/>
      <c r="AM2345" s="592"/>
      <c r="AN2345" s="593"/>
      <c r="AO2345" s="594"/>
      <c r="AP2345" s="595"/>
      <c r="AQ2345" s="595"/>
      <c r="AR2345" s="596"/>
    </row>
    <row r="2346" spans="24:44" s="581" customFormat="1" ht="15" customHeight="1" x14ac:dyDescent="0.35">
      <c r="X2346" s="582"/>
      <c r="Y2346" s="583"/>
      <c r="AD2346" s="585"/>
      <c r="AE2346" s="586"/>
      <c r="AF2346" s="587"/>
      <c r="AG2346" s="588"/>
      <c r="AH2346" s="588"/>
      <c r="AI2346" s="588"/>
      <c r="AJ2346" s="589"/>
      <c r="AK2346" s="590"/>
      <c r="AL2346" s="591"/>
      <c r="AM2346" s="592"/>
      <c r="AN2346" s="593"/>
      <c r="AO2346" s="594"/>
      <c r="AP2346" s="595"/>
      <c r="AQ2346" s="595"/>
      <c r="AR2346" s="596"/>
    </row>
    <row r="2347" spans="24:44" s="581" customFormat="1" ht="15" customHeight="1" x14ac:dyDescent="0.35">
      <c r="X2347" s="582"/>
      <c r="Y2347" s="583"/>
      <c r="AD2347" s="585"/>
      <c r="AE2347" s="586"/>
      <c r="AF2347" s="587"/>
      <c r="AG2347" s="588"/>
      <c r="AH2347" s="588"/>
      <c r="AI2347" s="588"/>
      <c r="AJ2347" s="589"/>
      <c r="AK2347" s="590"/>
      <c r="AL2347" s="591"/>
      <c r="AM2347" s="592"/>
      <c r="AN2347" s="593"/>
      <c r="AO2347" s="594"/>
      <c r="AP2347" s="595"/>
      <c r="AQ2347" s="595"/>
      <c r="AR2347" s="596"/>
    </row>
    <row r="2348" spans="24:44" s="581" customFormat="1" ht="15" customHeight="1" x14ac:dyDescent="0.35">
      <c r="X2348" s="582"/>
      <c r="Y2348" s="583"/>
      <c r="AD2348" s="585"/>
      <c r="AE2348" s="586"/>
      <c r="AF2348" s="587"/>
      <c r="AG2348" s="588"/>
      <c r="AH2348" s="588"/>
      <c r="AI2348" s="588"/>
      <c r="AJ2348" s="589"/>
      <c r="AK2348" s="590"/>
      <c r="AL2348" s="591"/>
      <c r="AM2348" s="592"/>
      <c r="AN2348" s="593"/>
      <c r="AO2348" s="594"/>
      <c r="AP2348" s="595"/>
      <c r="AQ2348" s="595"/>
      <c r="AR2348" s="596"/>
    </row>
    <row r="2349" spans="24:44" s="581" customFormat="1" ht="15" customHeight="1" x14ac:dyDescent="0.35">
      <c r="X2349" s="582"/>
      <c r="Y2349" s="583"/>
      <c r="AD2349" s="585"/>
      <c r="AE2349" s="586"/>
      <c r="AF2349" s="587"/>
      <c r="AG2349" s="588"/>
      <c r="AH2349" s="588"/>
      <c r="AI2349" s="588"/>
      <c r="AJ2349" s="589"/>
      <c r="AK2349" s="590"/>
      <c r="AL2349" s="591"/>
      <c r="AM2349" s="592"/>
      <c r="AN2349" s="593"/>
      <c r="AO2349" s="594"/>
      <c r="AP2349" s="595"/>
      <c r="AQ2349" s="595"/>
      <c r="AR2349" s="596"/>
    </row>
    <row r="2350" spans="24:44" s="581" customFormat="1" ht="15" customHeight="1" x14ac:dyDescent="0.35">
      <c r="X2350" s="582"/>
      <c r="Y2350" s="583"/>
      <c r="AD2350" s="585"/>
      <c r="AE2350" s="586"/>
      <c r="AF2350" s="587"/>
      <c r="AG2350" s="588"/>
      <c r="AH2350" s="588"/>
      <c r="AI2350" s="588"/>
      <c r="AJ2350" s="589"/>
      <c r="AK2350" s="590"/>
      <c r="AL2350" s="591"/>
      <c r="AM2350" s="592"/>
      <c r="AN2350" s="593"/>
      <c r="AO2350" s="594"/>
      <c r="AP2350" s="595"/>
      <c r="AQ2350" s="595"/>
      <c r="AR2350" s="596"/>
    </row>
    <row r="2351" spans="24:44" s="581" customFormat="1" ht="15" customHeight="1" x14ac:dyDescent="0.35">
      <c r="X2351" s="582"/>
      <c r="Y2351" s="583"/>
      <c r="AD2351" s="585"/>
      <c r="AE2351" s="586"/>
      <c r="AF2351" s="587"/>
      <c r="AG2351" s="588"/>
      <c r="AH2351" s="588"/>
      <c r="AI2351" s="588"/>
      <c r="AJ2351" s="589"/>
      <c r="AK2351" s="590"/>
      <c r="AL2351" s="591"/>
      <c r="AM2351" s="592"/>
      <c r="AN2351" s="593"/>
      <c r="AO2351" s="594"/>
      <c r="AP2351" s="595"/>
      <c r="AQ2351" s="595"/>
      <c r="AR2351" s="596"/>
    </row>
    <row r="2352" spans="24:44" s="581" customFormat="1" ht="15" customHeight="1" x14ac:dyDescent="0.35">
      <c r="X2352" s="582"/>
      <c r="Y2352" s="583"/>
      <c r="AD2352" s="585"/>
      <c r="AE2352" s="586"/>
      <c r="AF2352" s="587"/>
      <c r="AG2352" s="588"/>
      <c r="AH2352" s="588"/>
      <c r="AI2352" s="588"/>
      <c r="AJ2352" s="589"/>
      <c r="AK2352" s="590"/>
      <c r="AL2352" s="591"/>
      <c r="AM2352" s="592"/>
      <c r="AN2352" s="593"/>
      <c r="AO2352" s="594"/>
      <c r="AP2352" s="595"/>
      <c r="AQ2352" s="595"/>
      <c r="AR2352" s="596"/>
    </row>
    <row r="2353" spans="24:44" s="581" customFormat="1" ht="15" customHeight="1" x14ac:dyDescent="0.35">
      <c r="X2353" s="582"/>
      <c r="Y2353" s="583"/>
      <c r="AD2353" s="585"/>
      <c r="AE2353" s="586"/>
      <c r="AF2353" s="587"/>
      <c r="AG2353" s="588"/>
      <c r="AH2353" s="588"/>
      <c r="AI2353" s="588"/>
      <c r="AJ2353" s="589"/>
      <c r="AK2353" s="590"/>
      <c r="AL2353" s="591"/>
      <c r="AM2353" s="592"/>
      <c r="AN2353" s="593"/>
      <c r="AO2353" s="594"/>
      <c r="AP2353" s="595"/>
      <c r="AQ2353" s="595"/>
      <c r="AR2353" s="596"/>
    </row>
    <row r="2354" spans="24:44" s="581" customFormat="1" ht="15" customHeight="1" x14ac:dyDescent="0.35">
      <c r="X2354" s="582"/>
      <c r="Y2354" s="583"/>
      <c r="AD2354" s="585"/>
      <c r="AE2354" s="586"/>
      <c r="AF2354" s="587"/>
      <c r="AG2354" s="588"/>
      <c r="AH2354" s="588"/>
      <c r="AI2354" s="588"/>
      <c r="AJ2354" s="589"/>
      <c r="AK2354" s="590"/>
      <c r="AL2354" s="591"/>
      <c r="AM2354" s="592"/>
      <c r="AN2354" s="593"/>
      <c r="AO2354" s="594"/>
      <c r="AP2354" s="595"/>
      <c r="AQ2354" s="595"/>
      <c r="AR2354" s="596"/>
    </row>
    <row r="2355" spans="24:44" s="581" customFormat="1" ht="15" customHeight="1" x14ac:dyDescent="0.35">
      <c r="X2355" s="582"/>
      <c r="Y2355" s="583"/>
      <c r="AD2355" s="585"/>
      <c r="AE2355" s="586"/>
      <c r="AF2355" s="587"/>
      <c r="AG2355" s="588"/>
      <c r="AH2355" s="588"/>
      <c r="AI2355" s="588"/>
      <c r="AJ2355" s="589"/>
      <c r="AK2355" s="590"/>
      <c r="AL2355" s="591"/>
      <c r="AM2355" s="592"/>
      <c r="AN2355" s="593"/>
      <c r="AO2355" s="594"/>
      <c r="AP2355" s="595"/>
      <c r="AQ2355" s="595"/>
      <c r="AR2355" s="596"/>
    </row>
    <row r="2356" spans="24:44" s="581" customFormat="1" ht="15" customHeight="1" x14ac:dyDescent="0.35">
      <c r="X2356" s="582"/>
      <c r="Y2356" s="583"/>
      <c r="AD2356" s="585"/>
      <c r="AE2356" s="586"/>
      <c r="AF2356" s="587"/>
      <c r="AG2356" s="588"/>
      <c r="AH2356" s="588"/>
      <c r="AI2356" s="588"/>
      <c r="AJ2356" s="589"/>
      <c r="AK2356" s="590"/>
      <c r="AL2356" s="591"/>
      <c r="AM2356" s="592"/>
      <c r="AN2356" s="593"/>
      <c r="AO2356" s="594"/>
      <c r="AP2356" s="595"/>
      <c r="AQ2356" s="595"/>
      <c r="AR2356" s="596"/>
    </row>
    <row r="2357" spans="24:44" s="581" customFormat="1" ht="15" customHeight="1" x14ac:dyDescent="0.35">
      <c r="X2357" s="582"/>
      <c r="Y2357" s="583"/>
      <c r="AD2357" s="585"/>
      <c r="AE2357" s="586"/>
      <c r="AF2357" s="587"/>
      <c r="AG2357" s="588"/>
      <c r="AH2357" s="588"/>
      <c r="AI2357" s="588"/>
      <c r="AJ2357" s="589"/>
      <c r="AK2357" s="590"/>
      <c r="AL2357" s="591"/>
      <c r="AM2357" s="592"/>
      <c r="AN2357" s="593"/>
      <c r="AO2357" s="594"/>
      <c r="AP2357" s="595"/>
      <c r="AQ2357" s="595"/>
      <c r="AR2357" s="596"/>
    </row>
    <row r="2358" spans="24:44" s="581" customFormat="1" ht="15" customHeight="1" x14ac:dyDescent="0.35">
      <c r="X2358" s="582"/>
      <c r="Y2358" s="583"/>
      <c r="AD2358" s="585"/>
      <c r="AE2358" s="586"/>
      <c r="AF2358" s="587"/>
      <c r="AG2358" s="588"/>
      <c r="AH2358" s="588"/>
      <c r="AI2358" s="588"/>
      <c r="AJ2358" s="589"/>
      <c r="AK2358" s="590"/>
      <c r="AL2358" s="591"/>
      <c r="AM2358" s="592"/>
      <c r="AN2358" s="593"/>
      <c r="AO2358" s="594"/>
      <c r="AP2358" s="595"/>
      <c r="AQ2358" s="595"/>
      <c r="AR2358" s="596"/>
    </row>
    <row r="2359" spans="24:44" s="581" customFormat="1" ht="15" customHeight="1" x14ac:dyDescent="0.35">
      <c r="X2359" s="582"/>
      <c r="Y2359" s="583"/>
      <c r="AD2359" s="585"/>
      <c r="AE2359" s="586"/>
      <c r="AF2359" s="587"/>
      <c r="AG2359" s="588"/>
      <c r="AH2359" s="588"/>
      <c r="AI2359" s="588"/>
      <c r="AJ2359" s="589"/>
      <c r="AK2359" s="590"/>
      <c r="AL2359" s="591"/>
      <c r="AM2359" s="592"/>
      <c r="AN2359" s="593"/>
      <c r="AO2359" s="594"/>
      <c r="AP2359" s="595"/>
      <c r="AQ2359" s="595"/>
      <c r="AR2359" s="596"/>
    </row>
    <row r="2360" spans="24:44" s="581" customFormat="1" ht="15" customHeight="1" x14ac:dyDescent="0.35">
      <c r="X2360" s="582"/>
      <c r="Y2360" s="583"/>
      <c r="AD2360" s="585"/>
      <c r="AE2360" s="586"/>
      <c r="AF2360" s="587"/>
      <c r="AG2360" s="588"/>
      <c r="AH2360" s="588"/>
      <c r="AI2360" s="588"/>
      <c r="AJ2360" s="589"/>
      <c r="AK2360" s="590"/>
      <c r="AL2360" s="591"/>
      <c r="AM2360" s="592"/>
      <c r="AN2360" s="593"/>
      <c r="AO2360" s="594"/>
      <c r="AP2360" s="595"/>
      <c r="AQ2360" s="595"/>
      <c r="AR2360" s="596"/>
    </row>
    <row r="2361" spans="24:44" s="581" customFormat="1" ht="15" customHeight="1" x14ac:dyDescent="0.35">
      <c r="X2361" s="582"/>
      <c r="Y2361" s="583"/>
      <c r="AD2361" s="585"/>
      <c r="AE2361" s="586"/>
      <c r="AF2361" s="587"/>
      <c r="AG2361" s="588"/>
      <c r="AH2361" s="588"/>
      <c r="AI2361" s="588"/>
      <c r="AJ2361" s="589"/>
      <c r="AK2361" s="590"/>
      <c r="AL2361" s="591"/>
      <c r="AM2361" s="592"/>
      <c r="AN2361" s="593"/>
      <c r="AO2361" s="594"/>
      <c r="AP2361" s="595"/>
      <c r="AQ2361" s="595"/>
      <c r="AR2361" s="596"/>
    </row>
    <row r="2362" spans="24:44" s="581" customFormat="1" ht="15" customHeight="1" x14ac:dyDescent="0.35">
      <c r="X2362" s="582"/>
      <c r="Y2362" s="583"/>
      <c r="AD2362" s="585"/>
      <c r="AE2362" s="586"/>
      <c r="AF2362" s="587"/>
      <c r="AG2362" s="588"/>
      <c r="AH2362" s="588"/>
      <c r="AI2362" s="588"/>
      <c r="AJ2362" s="589"/>
      <c r="AK2362" s="590"/>
      <c r="AL2362" s="591"/>
      <c r="AM2362" s="592"/>
      <c r="AN2362" s="593"/>
      <c r="AO2362" s="594"/>
      <c r="AP2362" s="595"/>
      <c r="AQ2362" s="595"/>
      <c r="AR2362" s="596"/>
    </row>
    <row r="2363" spans="24:44" s="581" customFormat="1" ht="15" customHeight="1" x14ac:dyDescent="0.35">
      <c r="X2363" s="582"/>
      <c r="Y2363" s="583"/>
      <c r="AD2363" s="585"/>
      <c r="AE2363" s="586"/>
      <c r="AF2363" s="587"/>
      <c r="AG2363" s="588"/>
      <c r="AH2363" s="588"/>
      <c r="AI2363" s="588"/>
      <c r="AJ2363" s="589"/>
      <c r="AK2363" s="590"/>
      <c r="AL2363" s="591"/>
      <c r="AM2363" s="592"/>
      <c r="AN2363" s="593"/>
      <c r="AO2363" s="594"/>
      <c r="AP2363" s="595"/>
      <c r="AQ2363" s="595"/>
      <c r="AR2363" s="596"/>
    </row>
    <row r="2364" spans="24:44" s="581" customFormat="1" ht="15" customHeight="1" x14ac:dyDescent="0.35">
      <c r="X2364" s="582"/>
      <c r="Y2364" s="583"/>
      <c r="AD2364" s="585"/>
      <c r="AE2364" s="586"/>
      <c r="AF2364" s="587"/>
      <c r="AG2364" s="588"/>
      <c r="AH2364" s="588"/>
      <c r="AI2364" s="588"/>
      <c r="AJ2364" s="589"/>
      <c r="AK2364" s="590"/>
      <c r="AL2364" s="591"/>
      <c r="AM2364" s="592"/>
      <c r="AN2364" s="593"/>
      <c r="AO2364" s="594"/>
      <c r="AP2364" s="595"/>
      <c r="AQ2364" s="595"/>
      <c r="AR2364" s="596"/>
    </row>
    <row r="2365" spans="24:44" s="581" customFormat="1" ht="15" customHeight="1" x14ac:dyDescent="0.35">
      <c r="X2365" s="582"/>
      <c r="Y2365" s="583"/>
      <c r="AD2365" s="585"/>
      <c r="AE2365" s="586"/>
      <c r="AF2365" s="587"/>
      <c r="AG2365" s="588"/>
      <c r="AH2365" s="588"/>
      <c r="AI2365" s="588"/>
      <c r="AJ2365" s="589"/>
      <c r="AK2365" s="590"/>
      <c r="AL2365" s="591"/>
      <c r="AM2365" s="592"/>
      <c r="AN2365" s="593"/>
      <c r="AO2365" s="594"/>
      <c r="AP2365" s="595"/>
      <c r="AQ2365" s="595"/>
      <c r="AR2365" s="596"/>
    </row>
    <row r="2366" spans="24:44" s="581" customFormat="1" ht="15" customHeight="1" x14ac:dyDescent="0.35">
      <c r="X2366" s="582"/>
      <c r="Y2366" s="583"/>
      <c r="AD2366" s="585"/>
      <c r="AE2366" s="586"/>
      <c r="AF2366" s="587"/>
      <c r="AG2366" s="588"/>
      <c r="AH2366" s="588"/>
      <c r="AI2366" s="588"/>
      <c r="AJ2366" s="589"/>
      <c r="AK2366" s="590"/>
      <c r="AL2366" s="591"/>
      <c r="AM2366" s="592"/>
      <c r="AN2366" s="593"/>
      <c r="AO2366" s="594"/>
      <c r="AP2366" s="595"/>
      <c r="AQ2366" s="595"/>
      <c r="AR2366" s="596"/>
    </row>
    <row r="2367" spans="24:44" s="581" customFormat="1" ht="15" customHeight="1" x14ac:dyDescent="0.35">
      <c r="X2367" s="582"/>
      <c r="Y2367" s="583"/>
      <c r="AD2367" s="585"/>
      <c r="AE2367" s="586"/>
      <c r="AF2367" s="587"/>
      <c r="AG2367" s="588"/>
      <c r="AH2367" s="588"/>
      <c r="AI2367" s="588"/>
      <c r="AJ2367" s="589"/>
      <c r="AK2367" s="590"/>
      <c r="AL2367" s="591"/>
      <c r="AM2367" s="592"/>
      <c r="AN2367" s="593"/>
      <c r="AO2367" s="594"/>
      <c r="AP2367" s="595"/>
      <c r="AQ2367" s="595"/>
      <c r="AR2367" s="596"/>
    </row>
    <row r="2368" spans="24:44" s="581" customFormat="1" ht="15" customHeight="1" x14ac:dyDescent="0.35">
      <c r="X2368" s="582"/>
      <c r="Y2368" s="583"/>
      <c r="AD2368" s="585"/>
      <c r="AE2368" s="586"/>
      <c r="AF2368" s="587"/>
      <c r="AG2368" s="588"/>
      <c r="AH2368" s="588"/>
      <c r="AI2368" s="588"/>
      <c r="AJ2368" s="589"/>
      <c r="AK2368" s="590"/>
      <c r="AL2368" s="591"/>
      <c r="AM2368" s="592"/>
      <c r="AN2368" s="593"/>
      <c r="AO2368" s="594"/>
      <c r="AP2368" s="595"/>
      <c r="AQ2368" s="595"/>
      <c r="AR2368" s="596"/>
    </row>
    <row r="2369" spans="24:44" s="581" customFormat="1" ht="15" customHeight="1" x14ac:dyDescent="0.35">
      <c r="X2369" s="582"/>
      <c r="Y2369" s="583"/>
      <c r="AD2369" s="585"/>
      <c r="AE2369" s="586"/>
      <c r="AF2369" s="587"/>
      <c r="AG2369" s="588"/>
      <c r="AH2369" s="588"/>
      <c r="AI2369" s="588"/>
      <c r="AJ2369" s="589"/>
      <c r="AK2369" s="590"/>
      <c r="AL2369" s="591"/>
      <c r="AM2369" s="592"/>
      <c r="AN2369" s="593"/>
      <c r="AO2369" s="594"/>
      <c r="AP2369" s="595"/>
      <c r="AQ2369" s="595"/>
      <c r="AR2369" s="596"/>
    </row>
    <row r="2370" spans="24:44" s="581" customFormat="1" ht="15" customHeight="1" x14ac:dyDescent="0.35">
      <c r="X2370" s="582"/>
      <c r="Y2370" s="583"/>
      <c r="AD2370" s="585"/>
      <c r="AE2370" s="586"/>
      <c r="AF2370" s="587"/>
      <c r="AG2370" s="588"/>
      <c r="AH2370" s="588"/>
      <c r="AI2370" s="588"/>
      <c r="AJ2370" s="589"/>
      <c r="AK2370" s="590"/>
      <c r="AL2370" s="591"/>
      <c r="AM2370" s="592"/>
      <c r="AN2370" s="593"/>
      <c r="AO2370" s="594"/>
      <c r="AP2370" s="595"/>
      <c r="AQ2370" s="595"/>
      <c r="AR2370" s="596"/>
    </row>
    <row r="2371" spans="24:44" s="581" customFormat="1" ht="15" customHeight="1" x14ac:dyDescent="0.35">
      <c r="X2371" s="582"/>
      <c r="Y2371" s="583"/>
      <c r="AD2371" s="585"/>
      <c r="AE2371" s="586"/>
      <c r="AF2371" s="587"/>
      <c r="AG2371" s="588"/>
      <c r="AH2371" s="588"/>
      <c r="AI2371" s="588"/>
      <c r="AJ2371" s="589"/>
      <c r="AK2371" s="590"/>
      <c r="AL2371" s="591"/>
      <c r="AM2371" s="592"/>
      <c r="AN2371" s="593"/>
      <c r="AO2371" s="594"/>
      <c r="AP2371" s="595"/>
      <c r="AQ2371" s="595"/>
      <c r="AR2371" s="596"/>
    </row>
    <row r="2372" spans="24:44" s="581" customFormat="1" ht="15" customHeight="1" x14ac:dyDescent="0.35">
      <c r="X2372" s="582"/>
      <c r="Y2372" s="583"/>
      <c r="AD2372" s="585"/>
      <c r="AE2372" s="586"/>
      <c r="AF2372" s="587"/>
      <c r="AG2372" s="588"/>
      <c r="AH2372" s="588"/>
      <c r="AI2372" s="588"/>
      <c r="AJ2372" s="589"/>
      <c r="AK2372" s="590"/>
      <c r="AL2372" s="591"/>
      <c r="AM2372" s="592"/>
      <c r="AN2372" s="593"/>
      <c r="AO2372" s="594"/>
      <c r="AP2372" s="595"/>
      <c r="AQ2372" s="595"/>
      <c r="AR2372" s="596"/>
    </row>
    <row r="2373" spans="24:44" s="581" customFormat="1" ht="15" customHeight="1" x14ac:dyDescent="0.35">
      <c r="X2373" s="582"/>
      <c r="Y2373" s="583"/>
      <c r="AD2373" s="585"/>
      <c r="AE2373" s="586"/>
      <c r="AF2373" s="587"/>
      <c r="AG2373" s="588"/>
      <c r="AH2373" s="588"/>
      <c r="AI2373" s="588"/>
      <c r="AJ2373" s="589"/>
      <c r="AK2373" s="590"/>
      <c r="AL2373" s="591"/>
      <c r="AM2373" s="592"/>
      <c r="AN2373" s="593"/>
      <c r="AO2373" s="594"/>
      <c r="AP2373" s="595"/>
      <c r="AQ2373" s="595"/>
      <c r="AR2373" s="596"/>
    </row>
    <row r="2374" spans="24:44" s="581" customFormat="1" ht="15" customHeight="1" x14ac:dyDescent="0.35">
      <c r="X2374" s="582"/>
      <c r="Y2374" s="583"/>
      <c r="AD2374" s="585"/>
      <c r="AE2374" s="586"/>
      <c r="AF2374" s="587"/>
      <c r="AG2374" s="588"/>
      <c r="AH2374" s="588"/>
      <c r="AI2374" s="588"/>
      <c r="AJ2374" s="589"/>
      <c r="AK2374" s="590"/>
      <c r="AL2374" s="591"/>
      <c r="AM2374" s="592"/>
      <c r="AN2374" s="593"/>
      <c r="AO2374" s="594"/>
      <c r="AP2374" s="595"/>
      <c r="AQ2374" s="595"/>
      <c r="AR2374" s="596"/>
    </row>
    <row r="2375" spans="24:44" s="581" customFormat="1" ht="15" customHeight="1" x14ac:dyDescent="0.35">
      <c r="X2375" s="582"/>
      <c r="Y2375" s="583"/>
      <c r="AD2375" s="585"/>
      <c r="AE2375" s="586"/>
      <c r="AF2375" s="587"/>
      <c r="AG2375" s="588"/>
      <c r="AH2375" s="588"/>
      <c r="AI2375" s="588"/>
      <c r="AJ2375" s="589"/>
      <c r="AK2375" s="590"/>
      <c r="AL2375" s="591"/>
      <c r="AM2375" s="592"/>
      <c r="AN2375" s="593"/>
      <c r="AO2375" s="594"/>
      <c r="AP2375" s="595"/>
      <c r="AQ2375" s="595"/>
      <c r="AR2375" s="596"/>
    </row>
    <row r="2376" spans="24:44" s="581" customFormat="1" ht="15" customHeight="1" x14ac:dyDescent="0.35">
      <c r="X2376" s="582"/>
      <c r="Y2376" s="583"/>
      <c r="AD2376" s="585"/>
      <c r="AE2376" s="586"/>
      <c r="AF2376" s="587"/>
      <c r="AG2376" s="588"/>
      <c r="AH2376" s="588"/>
      <c r="AI2376" s="588"/>
      <c r="AJ2376" s="589"/>
      <c r="AK2376" s="590"/>
      <c r="AL2376" s="591"/>
      <c r="AM2376" s="592"/>
      <c r="AN2376" s="593"/>
      <c r="AO2376" s="594"/>
      <c r="AP2376" s="595"/>
      <c r="AQ2376" s="595"/>
      <c r="AR2376" s="596"/>
    </row>
    <row r="2377" spans="24:44" s="581" customFormat="1" ht="15" customHeight="1" x14ac:dyDescent="0.35">
      <c r="X2377" s="582"/>
      <c r="Y2377" s="583"/>
      <c r="AD2377" s="585"/>
      <c r="AE2377" s="586"/>
      <c r="AF2377" s="587"/>
      <c r="AG2377" s="588"/>
      <c r="AH2377" s="588"/>
      <c r="AI2377" s="588"/>
      <c r="AJ2377" s="589"/>
      <c r="AK2377" s="590"/>
      <c r="AL2377" s="591"/>
      <c r="AM2377" s="592"/>
      <c r="AN2377" s="593"/>
      <c r="AO2377" s="594"/>
      <c r="AP2377" s="595"/>
      <c r="AQ2377" s="595"/>
      <c r="AR2377" s="596"/>
    </row>
    <row r="2378" spans="24:44" s="581" customFormat="1" ht="15" customHeight="1" x14ac:dyDescent="0.35">
      <c r="X2378" s="582"/>
      <c r="Y2378" s="583"/>
      <c r="AD2378" s="585"/>
      <c r="AE2378" s="586"/>
      <c r="AF2378" s="587"/>
      <c r="AG2378" s="588"/>
      <c r="AH2378" s="588"/>
      <c r="AI2378" s="588"/>
      <c r="AJ2378" s="589"/>
      <c r="AK2378" s="590"/>
      <c r="AL2378" s="591"/>
      <c r="AM2378" s="592"/>
      <c r="AN2378" s="593"/>
      <c r="AO2378" s="594"/>
      <c r="AP2378" s="595"/>
      <c r="AQ2378" s="595"/>
      <c r="AR2378" s="596"/>
    </row>
    <row r="2379" spans="24:44" s="581" customFormat="1" ht="15" customHeight="1" x14ac:dyDescent="0.35">
      <c r="X2379" s="582"/>
      <c r="Y2379" s="583"/>
      <c r="AD2379" s="585"/>
      <c r="AE2379" s="586"/>
      <c r="AF2379" s="587"/>
      <c r="AG2379" s="588"/>
      <c r="AH2379" s="588"/>
      <c r="AI2379" s="588"/>
      <c r="AJ2379" s="589"/>
      <c r="AK2379" s="590"/>
      <c r="AL2379" s="591"/>
      <c r="AM2379" s="592"/>
      <c r="AN2379" s="593"/>
      <c r="AO2379" s="594"/>
      <c r="AP2379" s="595"/>
      <c r="AQ2379" s="595"/>
      <c r="AR2379" s="596"/>
    </row>
    <row r="2380" spans="24:44" s="581" customFormat="1" ht="15" customHeight="1" x14ac:dyDescent="0.35">
      <c r="X2380" s="582"/>
      <c r="Y2380" s="583"/>
      <c r="AD2380" s="585"/>
      <c r="AE2380" s="586"/>
      <c r="AF2380" s="587"/>
      <c r="AG2380" s="588"/>
      <c r="AH2380" s="588"/>
      <c r="AI2380" s="588"/>
      <c r="AJ2380" s="589"/>
      <c r="AK2380" s="590"/>
      <c r="AL2380" s="591"/>
      <c r="AM2380" s="592"/>
      <c r="AN2380" s="593"/>
      <c r="AO2380" s="594"/>
      <c r="AP2380" s="595"/>
      <c r="AQ2380" s="595"/>
      <c r="AR2380" s="596"/>
    </row>
    <row r="2381" spans="24:44" s="581" customFormat="1" ht="15" customHeight="1" x14ac:dyDescent="0.35">
      <c r="X2381" s="582"/>
      <c r="Y2381" s="583"/>
      <c r="AD2381" s="585"/>
      <c r="AE2381" s="586"/>
      <c r="AF2381" s="587"/>
      <c r="AG2381" s="588"/>
      <c r="AH2381" s="588"/>
      <c r="AI2381" s="588"/>
      <c r="AJ2381" s="589"/>
      <c r="AK2381" s="590"/>
      <c r="AL2381" s="591"/>
      <c r="AM2381" s="592"/>
      <c r="AN2381" s="593"/>
      <c r="AO2381" s="594"/>
      <c r="AP2381" s="595"/>
      <c r="AQ2381" s="595"/>
      <c r="AR2381" s="596"/>
    </row>
    <row r="2382" spans="24:44" s="581" customFormat="1" ht="15" customHeight="1" x14ac:dyDescent="0.35">
      <c r="X2382" s="582"/>
      <c r="Y2382" s="583"/>
      <c r="AD2382" s="585"/>
      <c r="AE2382" s="586"/>
      <c r="AF2382" s="587"/>
      <c r="AG2382" s="588"/>
      <c r="AH2382" s="588"/>
      <c r="AI2382" s="588"/>
      <c r="AJ2382" s="589"/>
      <c r="AK2382" s="590"/>
      <c r="AL2382" s="591"/>
      <c r="AM2382" s="592"/>
      <c r="AN2382" s="593"/>
      <c r="AO2382" s="594"/>
      <c r="AP2382" s="595"/>
      <c r="AQ2382" s="595"/>
      <c r="AR2382" s="596"/>
    </row>
    <row r="2383" spans="24:44" s="581" customFormat="1" ht="15" customHeight="1" x14ac:dyDescent="0.35">
      <c r="X2383" s="582"/>
      <c r="Y2383" s="583"/>
      <c r="AD2383" s="585"/>
      <c r="AE2383" s="586"/>
      <c r="AF2383" s="587"/>
      <c r="AG2383" s="588"/>
      <c r="AH2383" s="588"/>
      <c r="AI2383" s="588"/>
      <c r="AJ2383" s="589"/>
      <c r="AK2383" s="590"/>
      <c r="AL2383" s="591"/>
      <c r="AM2383" s="592"/>
      <c r="AN2383" s="593"/>
      <c r="AO2383" s="594"/>
      <c r="AP2383" s="595"/>
      <c r="AQ2383" s="595"/>
      <c r="AR2383" s="596"/>
    </row>
    <row r="2384" spans="24:44" s="581" customFormat="1" ht="15" customHeight="1" x14ac:dyDescent="0.35">
      <c r="X2384" s="582"/>
      <c r="Y2384" s="583"/>
      <c r="AD2384" s="585"/>
      <c r="AE2384" s="586"/>
      <c r="AF2384" s="587"/>
      <c r="AG2384" s="588"/>
      <c r="AH2384" s="588"/>
      <c r="AI2384" s="588"/>
      <c r="AJ2384" s="589"/>
      <c r="AK2384" s="590"/>
      <c r="AL2384" s="591"/>
      <c r="AM2384" s="592"/>
      <c r="AN2384" s="593"/>
      <c r="AO2384" s="594"/>
      <c r="AP2384" s="595"/>
      <c r="AQ2384" s="595"/>
      <c r="AR2384" s="596"/>
    </row>
    <row r="2385" spans="24:44" s="581" customFormat="1" ht="15" customHeight="1" x14ac:dyDescent="0.35">
      <c r="X2385" s="582"/>
      <c r="Y2385" s="583"/>
      <c r="AD2385" s="585"/>
      <c r="AE2385" s="586"/>
      <c r="AF2385" s="587"/>
      <c r="AG2385" s="588"/>
      <c r="AH2385" s="588"/>
      <c r="AI2385" s="588"/>
      <c r="AJ2385" s="589"/>
      <c r="AK2385" s="590"/>
      <c r="AL2385" s="591"/>
      <c r="AM2385" s="592"/>
      <c r="AN2385" s="593"/>
      <c r="AO2385" s="594"/>
      <c r="AP2385" s="595"/>
      <c r="AQ2385" s="595"/>
      <c r="AR2385" s="596"/>
    </row>
    <row r="2386" spans="24:44" s="581" customFormat="1" ht="15" customHeight="1" x14ac:dyDescent="0.35">
      <c r="X2386" s="582"/>
      <c r="Y2386" s="583"/>
      <c r="AD2386" s="585"/>
      <c r="AE2386" s="586"/>
      <c r="AF2386" s="587"/>
      <c r="AG2386" s="588"/>
      <c r="AH2386" s="588"/>
      <c r="AI2386" s="588"/>
      <c r="AJ2386" s="589"/>
      <c r="AK2386" s="590"/>
      <c r="AL2386" s="591"/>
      <c r="AM2386" s="592"/>
      <c r="AN2386" s="593"/>
      <c r="AO2386" s="594"/>
      <c r="AP2386" s="595"/>
      <c r="AQ2386" s="595"/>
      <c r="AR2386" s="596"/>
    </row>
    <row r="2387" spans="24:44" s="581" customFormat="1" ht="15" customHeight="1" x14ac:dyDescent="0.35">
      <c r="X2387" s="582"/>
      <c r="Y2387" s="583"/>
      <c r="AD2387" s="585"/>
      <c r="AE2387" s="586"/>
      <c r="AF2387" s="587"/>
      <c r="AG2387" s="588"/>
      <c r="AH2387" s="588"/>
      <c r="AI2387" s="588"/>
      <c r="AJ2387" s="589"/>
      <c r="AK2387" s="590"/>
      <c r="AL2387" s="591"/>
      <c r="AM2387" s="592"/>
      <c r="AN2387" s="593"/>
      <c r="AO2387" s="594"/>
      <c r="AP2387" s="595"/>
      <c r="AQ2387" s="595"/>
      <c r="AR2387" s="596"/>
    </row>
    <row r="2388" spans="24:44" s="581" customFormat="1" ht="15" customHeight="1" x14ac:dyDescent="0.35">
      <c r="X2388" s="582"/>
      <c r="Y2388" s="583"/>
      <c r="AD2388" s="585"/>
      <c r="AE2388" s="586"/>
      <c r="AF2388" s="587"/>
      <c r="AG2388" s="588"/>
      <c r="AH2388" s="588"/>
      <c r="AI2388" s="588"/>
      <c r="AJ2388" s="589"/>
      <c r="AK2388" s="590"/>
      <c r="AL2388" s="591"/>
      <c r="AM2388" s="592"/>
      <c r="AN2388" s="593"/>
      <c r="AO2388" s="594"/>
      <c r="AP2388" s="595"/>
      <c r="AQ2388" s="595"/>
      <c r="AR2388" s="596"/>
    </row>
    <row r="2389" spans="24:44" s="581" customFormat="1" ht="15" customHeight="1" x14ac:dyDescent="0.35">
      <c r="X2389" s="582"/>
      <c r="Y2389" s="583"/>
      <c r="AD2389" s="585"/>
      <c r="AE2389" s="586"/>
      <c r="AF2389" s="587"/>
      <c r="AG2389" s="588"/>
      <c r="AH2389" s="588"/>
      <c r="AI2389" s="588"/>
      <c r="AJ2389" s="589"/>
      <c r="AK2389" s="590"/>
      <c r="AL2389" s="591"/>
      <c r="AM2389" s="592"/>
      <c r="AN2389" s="593"/>
      <c r="AO2389" s="594"/>
      <c r="AP2389" s="595"/>
      <c r="AQ2389" s="595"/>
      <c r="AR2389" s="596"/>
    </row>
    <row r="2390" spans="24:44" s="581" customFormat="1" ht="15" customHeight="1" x14ac:dyDescent="0.35">
      <c r="X2390" s="582"/>
      <c r="Y2390" s="583"/>
      <c r="AD2390" s="585"/>
      <c r="AE2390" s="586"/>
      <c r="AF2390" s="587"/>
      <c r="AG2390" s="588"/>
      <c r="AH2390" s="588"/>
      <c r="AI2390" s="588"/>
      <c r="AJ2390" s="589"/>
      <c r="AK2390" s="590"/>
      <c r="AL2390" s="591"/>
      <c r="AM2390" s="592"/>
      <c r="AN2390" s="593"/>
      <c r="AO2390" s="594"/>
      <c r="AP2390" s="595"/>
      <c r="AQ2390" s="595"/>
      <c r="AR2390" s="596"/>
    </row>
    <row r="2391" spans="24:44" s="581" customFormat="1" ht="15" customHeight="1" x14ac:dyDescent="0.35">
      <c r="X2391" s="582"/>
      <c r="Y2391" s="583"/>
      <c r="AD2391" s="585"/>
      <c r="AE2391" s="586"/>
      <c r="AF2391" s="587"/>
      <c r="AG2391" s="588"/>
      <c r="AH2391" s="588"/>
      <c r="AI2391" s="588"/>
      <c r="AJ2391" s="589"/>
      <c r="AK2391" s="590"/>
      <c r="AL2391" s="591"/>
      <c r="AM2391" s="592"/>
      <c r="AN2391" s="593"/>
      <c r="AO2391" s="594"/>
      <c r="AP2391" s="595"/>
      <c r="AQ2391" s="595"/>
      <c r="AR2391" s="596"/>
    </row>
    <row r="2392" spans="24:44" s="581" customFormat="1" ht="15" customHeight="1" x14ac:dyDescent="0.35">
      <c r="X2392" s="582"/>
      <c r="Y2392" s="583"/>
      <c r="AD2392" s="585"/>
      <c r="AE2392" s="586"/>
      <c r="AF2392" s="587"/>
      <c r="AG2392" s="588"/>
      <c r="AH2392" s="588"/>
      <c r="AI2392" s="588"/>
      <c r="AJ2392" s="589"/>
      <c r="AK2392" s="590"/>
      <c r="AL2392" s="591"/>
      <c r="AM2392" s="592"/>
      <c r="AN2392" s="593"/>
      <c r="AO2392" s="594"/>
      <c r="AP2392" s="595"/>
      <c r="AQ2392" s="595"/>
      <c r="AR2392" s="596"/>
    </row>
    <row r="2393" spans="24:44" s="581" customFormat="1" ht="15" customHeight="1" x14ac:dyDescent="0.35">
      <c r="X2393" s="582"/>
      <c r="Y2393" s="583"/>
      <c r="AD2393" s="585"/>
      <c r="AE2393" s="586"/>
      <c r="AF2393" s="587"/>
      <c r="AG2393" s="588"/>
      <c r="AH2393" s="588"/>
      <c r="AI2393" s="588"/>
      <c r="AJ2393" s="589"/>
      <c r="AK2393" s="590"/>
      <c r="AL2393" s="591"/>
      <c r="AM2393" s="592"/>
      <c r="AN2393" s="593"/>
      <c r="AO2393" s="594"/>
      <c r="AP2393" s="595"/>
      <c r="AQ2393" s="595"/>
      <c r="AR2393" s="596"/>
    </row>
    <row r="2394" spans="24:44" s="581" customFormat="1" ht="15" customHeight="1" x14ac:dyDescent="0.35">
      <c r="X2394" s="582"/>
      <c r="Y2394" s="583"/>
      <c r="AD2394" s="585"/>
      <c r="AE2394" s="586"/>
      <c r="AF2394" s="587"/>
      <c r="AG2394" s="588"/>
      <c r="AH2394" s="588"/>
      <c r="AI2394" s="588"/>
      <c r="AJ2394" s="589"/>
      <c r="AK2394" s="590"/>
      <c r="AL2394" s="591"/>
      <c r="AM2394" s="592"/>
      <c r="AN2394" s="593"/>
      <c r="AO2394" s="594"/>
      <c r="AP2394" s="595"/>
      <c r="AQ2394" s="595"/>
      <c r="AR2394" s="596"/>
    </row>
    <row r="2395" spans="24:44" s="581" customFormat="1" ht="15" customHeight="1" x14ac:dyDescent="0.35">
      <c r="X2395" s="582"/>
      <c r="Y2395" s="583"/>
      <c r="AD2395" s="585"/>
      <c r="AE2395" s="586"/>
      <c r="AF2395" s="587"/>
      <c r="AG2395" s="588"/>
      <c r="AH2395" s="588"/>
      <c r="AI2395" s="588"/>
      <c r="AJ2395" s="589"/>
      <c r="AK2395" s="590"/>
      <c r="AL2395" s="591"/>
      <c r="AM2395" s="592"/>
      <c r="AN2395" s="593"/>
      <c r="AO2395" s="594"/>
      <c r="AP2395" s="595"/>
      <c r="AQ2395" s="595"/>
      <c r="AR2395" s="596"/>
    </row>
    <row r="2396" spans="24:44" s="581" customFormat="1" ht="15" customHeight="1" x14ac:dyDescent="0.35">
      <c r="X2396" s="582"/>
      <c r="Y2396" s="583"/>
      <c r="AD2396" s="585"/>
      <c r="AE2396" s="586"/>
      <c r="AF2396" s="587"/>
      <c r="AG2396" s="588"/>
      <c r="AH2396" s="588"/>
      <c r="AI2396" s="588"/>
      <c r="AJ2396" s="589"/>
      <c r="AK2396" s="590"/>
      <c r="AL2396" s="591"/>
      <c r="AM2396" s="592"/>
      <c r="AN2396" s="593"/>
      <c r="AO2396" s="594"/>
      <c r="AP2396" s="595"/>
      <c r="AQ2396" s="595"/>
      <c r="AR2396" s="596"/>
    </row>
    <row r="2397" spans="24:44" s="581" customFormat="1" ht="15" customHeight="1" x14ac:dyDescent="0.35">
      <c r="X2397" s="582"/>
      <c r="Y2397" s="583"/>
      <c r="AD2397" s="585"/>
      <c r="AE2397" s="586"/>
      <c r="AF2397" s="587"/>
      <c r="AG2397" s="588"/>
      <c r="AH2397" s="588"/>
      <c r="AI2397" s="588"/>
      <c r="AJ2397" s="589"/>
      <c r="AK2397" s="590"/>
      <c r="AL2397" s="591"/>
      <c r="AM2397" s="592"/>
      <c r="AN2397" s="593"/>
      <c r="AO2397" s="594"/>
      <c r="AP2397" s="595"/>
      <c r="AQ2397" s="595"/>
      <c r="AR2397" s="596"/>
    </row>
    <row r="2398" spans="24:44" s="581" customFormat="1" ht="15" customHeight="1" x14ac:dyDescent="0.35">
      <c r="X2398" s="582"/>
      <c r="Y2398" s="583"/>
      <c r="AD2398" s="585"/>
      <c r="AE2398" s="586"/>
      <c r="AF2398" s="587"/>
      <c r="AG2398" s="588"/>
      <c r="AH2398" s="588"/>
      <c r="AI2398" s="588"/>
      <c r="AJ2398" s="589"/>
      <c r="AK2398" s="590"/>
      <c r="AL2398" s="591"/>
      <c r="AM2398" s="592"/>
      <c r="AN2398" s="593"/>
      <c r="AO2398" s="594"/>
      <c r="AP2398" s="595"/>
      <c r="AQ2398" s="595"/>
      <c r="AR2398" s="596"/>
    </row>
    <row r="2399" spans="24:44" s="581" customFormat="1" ht="15" customHeight="1" x14ac:dyDescent="0.35">
      <c r="X2399" s="582"/>
      <c r="Y2399" s="583"/>
      <c r="AD2399" s="585"/>
      <c r="AE2399" s="586"/>
      <c r="AF2399" s="587"/>
      <c r="AG2399" s="588"/>
      <c r="AH2399" s="588"/>
      <c r="AI2399" s="588"/>
      <c r="AJ2399" s="589"/>
      <c r="AK2399" s="590"/>
      <c r="AL2399" s="591"/>
      <c r="AM2399" s="592"/>
      <c r="AN2399" s="593"/>
      <c r="AO2399" s="594"/>
      <c r="AP2399" s="595"/>
      <c r="AQ2399" s="595"/>
      <c r="AR2399" s="596"/>
    </row>
    <row r="2400" spans="24:44" s="581" customFormat="1" ht="15" customHeight="1" x14ac:dyDescent="0.35">
      <c r="X2400" s="582"/>
      <c r="Y2400" s="583"/>
      <c r="AD2400" s="585"/>
      <c r="AE2400" s="586"/>
      <c r="AF2400" s="587"/>
      <c r="AG2400" s="588"/>
      <c r="AH2400" s="588"/>
      <c r="AI2400" s="588"/>
      <c r="AJ2400" s="589"/>
      <c r="AK2400" s="590"/>
      <c r="AL2400" s="591"/>
      <c r="AM2400" s="592"/>
      <c r="AN2400" s="593"/>
      <c r="AO2400" s="594"/>
      <c r="AP2400" s="595"/>
      <c r="AQ2400" s="595"/>
      <c r="AR2400" s="596"/>
    </row>
    <row r="2401" spans="24:44" s="581" customFormat="1" ht="15" customHeight="1" x14ac:dyDescent="0.35">
      <c r="X2401" s="582"/>
      <c r="Y2401" s="583"/>
      <c r="AD2401" s="585"/>
      <c r="AE2401" s="586"/>
      <c r="AF2401" s="587"/>
      <c r="AG2401" s="588"/>
      <c r="AH2401" s="588"/>
      <c r="AI2401" s="588"/>
      <c r="AJ2401" s="589"/>
      <c r="AK2401" s="590"/>
      <c r="AL2401" s="591"/>
      <c r="AM2401" s="592"/>
      <c r="AN2401" s="593"/>
      <c r="AO2401" s="594"/>
      <c r="AP2401" s="595"/>
      <c r="AQ2401" s="595"/>
      <c r="AR2401" s="596"/>
    </row>
    <row r="2402" spans="24:44" s="581" customFormat="1" ht="15" customHeight="1" x14ac:dyDescent="0.35">
      <c r="X2402" s="582"/>
      <c r="Y2402" s="583"/>
      <c r="AD2402" s="585"/>
      <c r="AE2402" s="586"/>
      <c r="AF2402" s="587"/>
      <c r="AG2402" s="588"/>
      <c r="AH2402" s="588"/>
      <c r="AI2402" s="588"/>
      <c r="AJ2402" s="589"/>
      <c r="AK2402" s="590"/>
      <c r="AL2402" s="591"/>
      <c r="AM2402" s="592"/>
      <c r="AN2402" s="593"/>
      <c r="AO2402" s="594"/>
      <c r="AP2402" s="595"/>
      <c r="AQ2402" s="595"/>
      <c r="AR2402" s="596"/>
    </row>
    <row r="2403" spans="24:44" s="581" customFormat="1" ht="15" customHeight="1" x14ac:dyDescent="0.35">
      <c r="X2403" s="582"/>
      <c r="Y2403" s="583"/>
      <c r="AD2403" s="585"/>
      <c r="AE2403" s="586"/>
      <c r="AF2403" s="587"/>
      <c r="AG2403" s="588"/>
      <c r="AH2403" s="588"/>
      <c r="AI2403" s="588"/>
      <c r="AJ2403" s="589"/>
      <c r="AK2403" s="590"/>
      <c r="AL2403" s="591"/>
      <c r="AM2403" s="592"/>
      <c r="AN2403" s="593"/>
      <c r="AO2403" s="594"/>
      <c r="AP2403" s="595"/>
      <c r="AQ2403" s="595"/>
      <c r="AR2403" s="596"/>
    </row>
    <row r="2404" spans="24:44" s="581" customFormat="1" ht="15" customHeight="1" x14ac:dyDescent="0.35">
      <c r="X2404" s="582"/>
      <c r="Y2404" s="583"/>
      <c r="AD2404" s="585"/>
      <c r="AE2404" s="586"/>
      <c r="AF2404" s="587"/>
      <c r="AG2404" s="588"/>
      <c r="AH2404" s="588"/>
      <c r="AI2404" s="588"/>
      <c r="AJ2404" s="589"/>
      <c r="AK2404" s="590"/>
      <c r="AL2404" s="591"/>
      <c r="AM2404" s="592"/>
      <c r="AN2404" s="593"/>
      <c r="AO2404" s="594"/>
      <c r="AP2404" s="595"/>
      <c r="AQ2404" s="595"/>
      <c r="AR2404" s="596"/>
    </row>
    <row r="2405" spans="24:44" s="581" customFormat="1" ht="15" customHeight="1" x14ac:dyDescent="0.35">
      <c r="X2405" s="582"/>
      <c r="Y2405" s="583"/>
      <c r="AD2405" s="585"/>
      <c r="AE2405" s="586"/>
      <c r="AF2405" s="587"/>
      <c r="AG2405" s="588"/>
      <c r="AH2405" s="588"/>
      <c r="AI2405" s="588"/>
      <c r="AJ2405" s="589"/>
      <c r="AK2405" s="590"/>
      <c r="AL2405" s="591"/>
      <c r="AM2405" s="592"/>
      <c r="AN2405" s="593"/>
      <c r="AO2405" s="594"/>
      <c r="AP2405" s="595"/>
      <c r="AQ2405" s="595"/>
      <c r="AR2405" s="596"/>
    </row>
    <row r="2406" spans="24:44" s="581" customFormat="1" ht="15" customHeight="1" x14ac:dyDescent="0.35">
      <c r="X2406" s="582"/>
      <c r="Y2406" s="583"/>
      <c r="AD2406" s="585"/>
      <c r="AE2406" s="586"/>
      <c r="AF2406" s="587"/>
      <c r="AG2406" s="588"/>
      <c r="AH2406" s="588"/>
      <c r="AI2406" s="588"/>
      <c r="AJ2406" s="589"/>
      <c r="AK2406" s="590"/>
      <c r="AL2406" s="591"/>
      <c r="AM2406" s="592"/>
      <c r="AN2406" s="593"/>
      <c r="AO2406" s="594"/>
      <c r="AP2406" s="595"/>
      <c r="AQ2406" s="595"/>
      <c r="AR2406" s="596"/>
    </row>
    <row r="2407" spans="24:44" s="581" customFormat="1" ht="15" customHeight="1" x14ac:dyDescent="0.35">
      <c r="X2407" s="582"/>
      <c r="Y2407" s="583"/>
      <c r="AD2407" s="585"/>
      <c r="AE2407" s="586"/>
      <c r="AF2407" s="587"/>
      <c r="AG2407" s="588"/>
      <c r="AH2407" s="588"/>
      <c r="AI2407" s="588"/>
      <c r="AJ2407" s="589"/>
      <c r="AK2407" s="590"/>
      <c r="AL2407" s="591"/>
      <c r="AM2407" s="592"/>
      <c r="AN2407" s="593"/>
      <c r="AO2407" s="594"/>
      <c r="AP2407" s="595"/>
      <c r="AQ2407" s="595"/>
      <c r="AR2407" s="596"/>
    </row>
    <row r="2408" spans="24:44" s="581" customFormat="1" ht="15" customHeight="1" x14ac:dyDescent="0.35">
      <c r="X2408" s="582"/>
      <c r="Y2408" s="583"/>
      <c r="AD2408" s="585"/>
      <c r="AE2408" s="586"/>
      <c r="AF2408" s="587"/>
      <c r="AG2408" s="588"/>
      <c r="AH2408" s="588"/>
      <c r="AI2408" s="588"/>
      <c r="AJ2408" s="589"/>
      <c r="AK2408" s="590"/>
      <c r="AL2408" s="591"/>
      <c r="AM2408" s="592"/>
      <c r="AN2408" s="593"/>
      <c r="AO2408" s="594"/>
      <c r="AP2408" s="595"/>
      <c r="AQ2408" s="595"/>
      <c r="AR2408" s="596"/>
    </row>
    <row r="2409" spans="24:44" s="581" customFormat="1" ht="15" customHeight="1" x14ac:dyDescent="0.35">
      <c r="X2409" s="582"/>
      <c r="Y2409" s="583"/>
      <c r="AD2409" s="585"/>
      <c r="AE2409" s="586"/>
      <c r="AF2409" s="587"/>
      <c r="AG2409" s="588"/>
      <c r="AH2409" s="588"/>
      <c r="AI2409" s="588"/>
      <c r="AJ2409" s="589"/>
      <c r="AK2409" s="590"/>
      <c r="AL2409" s="591"/>
      <c r="AM2409" s="592"/>
      <c r="AN2409" s="593"/>
      <c r="AO2409" s="594"/>
      <c r="AP2409" s="595"/>
      <c r="AQ2409" s="595"/>
      <c r="AR2409" s="596"/>
    </row>
    <row r="2410" spans="24:44" s="581" customFormat="1" ht="15" customHeight="1" x14ac:dyDescent="0.35">
      <c r="X2410" s="582"/>
      <c r="Y2410" s="583"/>
      <c r="AD2410" s="585"/>
      <c r="AE2410" s="586"/>
      <c r="AF2410" s="587"/>
      <c r="AG2410" s="588"/>
      <c r="AH2410" s="588"/>
      <c r="AI2410" s="588"/>
      <c r="AJ2410" s="589"/>
      <c r="AK2410" s="590"/>
      <c r="AL2410" s="591"/>
      <c r="AM2410" s="592"/>
      <c r="AN2410" s="593"/>
      <c r="AO2410" s="594"/>
      <c r="AP2410" s="595"/>
      <c r="AQ2410" s="595"/>
      <c r="AR2410" s="596"/>
    </row>
    <row r="2411" spans="24:44" s="581" customFormat="1" ht="15" customHeight="1" x14ac:dyDescent="0.35">
      <c r="X2411" s="582"/>
      <c r="Y2411" s="583"/>
      <c r="AD2411" s="585"/>
      <c r="AE2411" s="586"/>
      <c r="AF2411" s="587"/>
      <c r="AG2411" s="588"/>
      <c r="AH2411" s="588"/>
      <c r="AI2411" s="588"/>
      <c r="AJ2411" s="589"/>
      <c r="AK2411" s="590"/>
      <c r="AL2411" s="591"/>
      <c r="AM2411" s="592"/>
      <c r="AN2411" s="593"/>
      <c r="AO2411" s="594"/>
      <c r="AP2411" s="595"/>
      <c r="AQ2411" s="595"/>
      <c r="AR2411" s="596"/>
    </row>
    <row r="2412" spans="24:44" s="581" customFormat="1" ht="15" customHeight="1" x14ac:dyDescent="0.35">
      <c r="X2412" s="582"/>
      <c r="Y2412" s="583"/>
      <c r="AD2412" s="585"/>
      <c r="AE2412" s="586"/>
      <c r="AF2412" s="587"/>
      <c r="AG2412" s="588"/>
      <c r="AH2412" s="588"/>
      <c r="AI2412" s="588"/>
      <c r="AJ2412" s="589"/>
      <c r="AK2412" s="590"/>
      <c r="AL2412" s="591"/>
      <c r="AM2412" s="592"/>
      <c r="AN2412" s="593"/>
      <c r="AO2412" s="594"/>
      <c r="AP2412" s="595"/>
      <c r="AQ2412" s="595"/>
      <c r="AR2412" s="596"/>
    </row>
    <row r="2413" spans="24:44" s="581" customFormat="1" ht="15" customHeight="1" x14ac:dyDescent="0.35">
      <c r="X2413" s="582"/>
      <c r="Y2413" s="583"/>
      <c r="AD2413" s="585"/>
      <c r="AE2413" s="586"/>
      <c r="AF2413" s="587"/>
      <c r="AG2413" s="588"/>
      <c r="AH2413" s="588"/>
      <c r="AI2413" s="588"/>
      <c r="AJ2413" s="589"/>
      <c r="AK2413" s="590"/>
      <c r="AL2413" s="591"/>
      <c r="AM2413" s="592"/>
      <c r="AN2413" s="593"/>
      <c r="AO2413" s="594"/>
      <c r="AP2413" s="595"/>
      <c r="AQ2413" s="595"/>
      <c r="AR2413" s="596"/>
    </row>
    <row r="2414" spans="24:44" s="581" customFormat="1" ht="15" customHeight="1" x14ac:dyDescent="0.35">
      <c r="X2414" s="582"/>
      <c r="Y2414" s="583"/>
      <c r="AD2414" s="585"/>
      <c r="AE2414" s="586"/>
      <c r="AF2414" s="587"/>
      <c r="AG2414" s="588"/>
      <c r="AH2414" s="588"/>
      <c r="AI2414" s="588"/>
      <c r="AJ2414" s="589"/>
      <c r="AK2414" s="590"/>
      <c r="AL2414" s="591"/>
      <c r="AM2414" s="592"/>
      <c r="AN2414" s="593"/>
      <c r="AO2414" s="594"/>
      <c r="AP2414" s="595"/>
      <c r="AQ2414" s="595"/>
      <c r="AR2414" s="596"/>
    </row>
    <row r="2415" spans="24:44" s="581" customFormat="1" ht="15" customHeight="1" x14ac:dyDescent="0.35">
      <c r="X2415" s="582"/>
      <c r="Y2415" s="583"/>
      <c r="AD2415" s="585"/>
      <c r="AE2415" s="586"/>
      <c r="AF2415" s="587"/>
      <c r="AG2415" s="588"/>
      <c r="AH2415" s="588"/>
      <c r="AI2415" s="588"/>
      <c r="AJ2415" s="589"/>
      <c r="AK2415" s="590"/>
      <c r="AL2415" s="591"/>
      <c r="AM2415" s="592"/>
      <c r="AN2415" s="593"/>
      <c r="AO2415" s="594"/>
      <c r="AP2415" s="595"/>
      <c r="AQ2415" s="595"/>
      <c r="AR2415" s="596"/>
    </row>
    <row r="2416" spans="24:44" s="581" customFormat="1" ht="15" customHeight="1" x14ac:dyDescent="0.35">
      <c r="X2416" s="582"/>
      <c r="Y2416" s="583"/>
      <c r="AD2416" s="585"/>
      <c r="AE2416" s="586"/>
      <c r="AF2416" s="587"/>
      <c r="AG2416" s="588"/>
      <c r="AH2416" s="588"/>
      <c r="AI2416" s="588"/>
      <c r="AJ2416" s="589"/>
      <c r="AK2416" s="590"/>
      <c r="AL2416" s="591"/>
      <c r="AM2416" s="592"/>
      <c r="AN2416" s="593"/>
      <c r="AO2416" s="594"/>
      <c r="AP2416" s="595"/>
      <c r="AQ2416" s="595"/>
      <c r="AR2416" s="596"/>
    </row>
    <row r="2417" spans="24:44" s="581" customFormat="1" ht="15" customHeight="1" x14ac:dyDescent="0.35">
      <c r="X2417" s="582"/>
      <c r="Y2417" s="583"/>
      <c r="AD2417" s="585"/>
      <c r="AE2417" s="586"/>
      <c r="AF2417" s="587"/>
      <c r="AG2417" s="588"/>
      <c r="AH2417" s="588"/>
      <c r="AI2417" s="588"/>
      <c r="AJ2417" s="589"/>
      <c r="AK2417" s="590"/>
      <c r="AL2417" s="591"/>
      <c r="AM2417" s="592"/>
      <c r="AN2417" s="593"/>
      <c r="AO2417" s="594"/>
      <c r="AP2417" s="595"/>
      <c r="AQ2417" s="595"/>
      <c r="AR2417" s="596"/>
    </row>
    <row r="2418" spans="24:44" s="581" customFormat="1" ht="15" customHeight="1" x14ac:dyDescent="0.35">
      <c r="X2418" s="582"/>
      <c r="Y2418" s="583"/>
      <c r="AD2418" s="585"/>
      <c r="AE2418" s="586"/>
      <c r="AF2418" s="587"/>
      <c r="AG2418" s="588"/>
      <c r="AH2418" s="588"/>
      <c r="AI2418" s="588"/>
      <c r="AJ2418" s="589"/>
      <c r="AK2418" s="590"/>
      <c r="AL2418" s="591"/>
      <c r="AM2418" s="592"/>
      <c r="AN2418" s="593"/>
      <c r="AO2418" s="594"/>
      <c r="AP2418" s="595"/>
      <c r="AQ2418" s="595"/>
      <c r="AR2418" s="596"/>
    </row>
    <row r="2419" spans="24:44" s="581" customFormat="1" ht="15" customHeight="1" x14ac:dyDescent="0.35">
      <c r="X2419" s="582"/>
      <c r="Y2419" s="583"/>
      <c r="AD2419" s="585"/>
      <c r="AE2419" s="586"/>
      <c r="AF2419" s="587"/>
      <c r="AG2419" s="588"/>
      <c r="AH2419" s="588"/>
      <c r="AI2419" s="588"/>
      <c r="AJ2419" s="589"/>
      <c r="AK2419" s="590"/>
      <c r="AL2419" s="591"/>
      <c r="AM2419" s="592"/>
      <c r="AN2419" s="593"/>
      <c r="AO2419" s="594"/>
      <c r="AP2419" s="595"/>
      <c r="AQ2419" s="595"/>
      <c r="AR2419" s="596"/>
    </row>
    <row r="2420" spans="24:44" s="581" customFormat="1" ht="15" customHeight="1" x14ac:dyDescent="0.35">
      <c r="X2420" s="582"/>
      <c r="Y2420" s="583"/>
      <c r="AD2420" s="585"/>
      <c r="AE2420" s="586"/>
      <c r="AF2420" s="587"/>
      <c r="AG2420" s="588"/>
      <c r="AH2420" s="588"/>
      <c r="AI2420" s="588"/>
      <c r="AJ2420" s="589"/>
      <c r="AK2420" s="590"/>
      <c r="AL2420" s="591"/>
      <c r="AM2420" s="592"/>
      <c r="AN2420" s="593"/>
      <c r="AO2420" s="594"/>
      <c r="AP2420" s="595"/>
      <c r="AQ2420" s="595"/>
      <c r="AR2420" s="596"/>
    </row>
    <row r="2421" spans="24:44" s="581" customFormat="1" ht="15" customHeight="1" x14ac:dyDescent="0.35">
      <c r="X2421" s="582"/>
      <c r="Y2421" s="583"/>
      <c r="AD2421" s="585"/>
      <c r="AE2421" s="586"/>
      <c r="AF2421" s="587"/>
      <c r="AG2421" s="588"/>
      <c r="AH2421" s="588"/>
      <c r="AI2421" s="588"/>
      <c r="AJ2421" s="589"/>
      <c r="AK2421" s="590"/>
      <c r="AL2421" s="591"/>
      <c r="AM2421" s="592"/>
      <c r="AN2421" s="593"/>
      <c r="AO2421" s="594"/>
      <c r="AP2421" s="595"/>
      <c r="AQ2421" s="595"/>
      <c r="AR2421" s="596"/>
    </row>
    <row r="2422" spans="24:44" s="581" customFormat="1" ht="15" customHeight="1" x14ac:dyDescent="0.35">
      <c r="X2422" s="582"/>
      <c r="Y2422" s="583"/>
      <c r="AD2422" s="585"/>
      <c r="AE2422" s="586"/>
      <c r="AF2422" s="587"/>
      <c r="AG2422" s="588"/>
      <c r="AH2422" s="588"/>
      <c r="AI2422" s="588"/>
      <c r="AJ2422" s="589"/>
      <c r="AK2422" s="590"/>
      <c r="AL2422" s="591"/>
      <c r="AM2422" s="592"/>
      <c r="AN2422" s="593"/>
      <c r="AO2422" s="594"/>
      <c r="AP2422" s="595"/>
      <c r="AQ2422" s="595"/>
      <c r="AR2422" s="596"/>
    </row>
    <row r="2423" spans="24:44" s="581" customFormat="1" ht="15" customHeight="1" x14ac:dyDescent="0.35">
      <c r="X2423" s="582"/>
      <c r="Y2423" s="583"/>
      <c r="AD2423" s="585"/>
      <c r="AE2423" s="586"/>
      <c r="AF2423" s="587"/>
      <c r="AG2423" s="588"/>
      <c r="AH2423" s="588"/>
      <c r="AI2423" s="588"/>
      <c r="AJ2423" s="589"/>
      <c r="AK2423" s="590"/>
      <c r="AL2423" s="591"/>
      <c r="AM2423" s="592"/>
      <c r="AN2423" s="593"/>
      <c r="AO2423" s="594"/>
      <c r="AP2423" s="595"/>
      <c r="AQ2423" s="595"/>
      <c r="AR2423" s="596"/>
    </row>
    <row r="2424" spans="24:44" s="581" customFormat="1" ht="15" customHeight="1" x14ac:dyDescent="0.35">
      <c r="X2424" s="582"/>
      <c r="Y2424" s="583"/>
      <c r="AD2424" s="585"/>
      <c r="AE2424" s="586"/>
      <c r="AF2424" s="587"/>
      <c r="AG2424" s="588"/>
      <c r="AH2424" s="588"/>
      <c r="AI2424" s="588"/>
      <c r="AJ2424" s="589"/>
      <c r="AK2424" s="590"/>
      <c r="AL2424" s="591"/>
      <c r="AM2424" s="592"/>
      <c r="AN2424" s="593"/>
      <c r="AO2424" s="594"/>
      <c r="AP2424" s="595"/>
      <c r="AQ2424" s="595"/>
      <c r="AR2424" s="596"/>
    </row>
    <row r="2425" spans="24:44" s="581" customFormat="1" ht="15" customHeight="1" x14ac:dyDescent="0.35">
      <c r="X2425" s="582"/>
      <c r="Y2425" s="583"/>
      <c r="AD2425" s="585"/>
      <c r="AE2425" s="586"/>
      <c r="AF2425" s="587"/>
      <c r="AG2425" s="588"/>
      <c r="AH2425" s="588"/>
      <c r="AI2425" s="588"/>
      <c r="AJ2425" s="589"/>
      <c r="AK2425" s="590"/>
      <c r="AL2425" s="591"/>
      <c r="AM2425" s="592"/>
      <c r="AN2425" s="593"/>
      <c r="AO2425" s="594"/>
      <c r="AP2425" s="595"/>
      <c r="AQ2425" s="595"/>
      <c r="AR2425" s="596"/>
    </row>
    <row r="2426" spans="24:44" s="581" customFormat="1" ht="15" customHeight="1" x14ac:dyDescent="0.35">
      <c r="X2426" s="582"/>
      <c r="Y2426" s="583"/>
      <c r="AD2426" s="585"/>
      <c r="AE2426" s="586"/>
      <c r="AF2426" s="587"/>
      <c r="AG2426" s="588"/>
      <c r="AH2426" s="588"/>
      <c r="AI2426" s="588"/>
      <c r="AJ2426" s="589"/>
      <c r="AK2426" s="590"/>
      <c r="AL2426" s="591"/>
      <c r="AM2426" s="592"/>
      <c r="AN2426" s="593"/>
      <c r="AO2426" s="594"/>
      <c r="AP2426" s="595"/>
      <c r="AQ2426" s="595"/>
      <c r="AR2426" s="596"/>
    </row>
    <row r="2427" spans="24:44" s="581" customFormat="1" ht="15" customHeight="1" x14ac:dyDescent="0.35">
      <c r="X2427" s="582"/>
      <c r="Y2427" s="583"/>
      <c r="AD2427" s="585"/>
      <c r="AE2427" s="586"/>
      <c r="AF2427" s="587"/>
      <c r="AG2427" s="588"/>
      <c r="AH2427" s="588"/>
      <c r="AI2427" s="588"/>
      <c r="AJ2427" s="589"/>
      <c r="AK2427" s="590"/>
      <c r="AL2427" s="591"/>
      <c r="AM2427" s="592"/>
      <c r="AN2427" s="593"/>
      <c r="AO2427" s="594"/>
      <c r="AP2427" s="595"/>
      <c r="AQ2427" s="595"/>
      <c r="AR2427" s="596"/>
    </row>
    <row r="2428" spans="24:44" s="581" customFormat="1" ht="15" customHeight="1" x14ac:dyDescent="0.35">
      <c r="X2428" s="582"/>
      <c r="Y2428" s="583"/>
      <c r="AD2428" s="585"/>
      <c r="AE2428" s="586"/>
      <c r="AF2428" s="587"/>
      <c r="AG2428" s="588"/>
      <c r="AH2428" s="588"/>
      <c r="AI2428" s="588"/>
      <c r="AJ2428" s="589"/>
      <c r="AK2428" s="590"/>
      <c r="AL2428" s="591"/>
      <c r="AM2428" s="592"/>
      <c r="AN2428" s="593"/>
      <c r="AO2428" s="594"/>
      <c r="AP2428" s="595"/>
      <c r="AQ2428" s="595"/>
      <c r="AR2428" s="596"/>
    </row>
    <row r="2429" spans="24:44" s="581" customFormat="1" ht="15" customHeight="1" x14ac:dyDescent="0.35">
      <c r="X2429" s="582"/>
      <c r="Y2429" s="583"/>
      <c r="AD2429" s="585"/>
      <c r="AE2429" s="586"/>
      <c r="AF2429" s="587"/>
      <c r="AG2429" s="588"/>
      <c r="AH2429" s="588"/>
      <c r="AI2429" s="588"/>
      <c r="AJ2429" s="589"/>
      <c r="AK2429" s="590"/>
      <c r="AL2429" s="591"/>
      <c r="AM2429" s="592"/>
      <c r="AN2429" s="593"/>
      <c r="AO2429" s="594"/>
      <c r="AP2429" s="595"/>
      <c r="AQ2429" s="595"/>
      <c r="AR2429" s="596"/>
    </row>
    <row r="2430" spans="24:44" s="581" customFormat="1" ht="15" customHeight="1" x14ac:dyDescent="0.35">
      <c r="X2430" s="582"/>
      <c r="Y2430" s="583"/>
      <c r="AD2430" s="585"/>
      <c r="AE2430" s="586"/>
      <c r="AF2430" s="587"/>
      <c r="AG2430" s="588"/>
      <c r="AH2430" s="588"/>
      <c r="AI2430" s="588"/>
      <c r="AJ2430" s="589"/>
      <c r="AK2430" s="590"/>
      <c r="AL2430" s="591"/>
      <c r="AM2430" s="592"/>
      <c r="AN2430" s="593"/>
      <c r="AO2430" s="594"/>
      <c r="AP2430" s="595"/>
      <c r="AQ2430" s="595"/>
      <c r="AR2430" s="596"/>
    </row>
    <row r="2431" spans="24:44" s="581" customFormat="1" ht="15" customHeight="1" x14ac:dyDescent="0.35">
      <c r="X2431" s="582"/>
      <c r="Y2431" s="583"/>
      <c r="AD2431" s="585"/>
      <c r="AE2431" s="586"/>
      <c r="AF2431" s="587"/>
      <c r="AG2431" s="588"/>
      <c r="AH2431" s="588"/>
      <c r="AI2431" s="588"/>
      <c r="AJ2431" s="589"/>
      <c r="AK2431" s="590"/>
      <c r="AL2431" s="591"/>
      <c r="AM2431" s="592"/>
      <c r="AN2431" s="593"/>
      <c r="AO2431" s="594"/>
      <c r="AP2431" s="595"/>
      <c r="AQ2431" s="595"/>
      <c r="AR2431" s="596"/>
    </row>
    <row r="2432" spans="24:44" s="581" customFormat="1" ht="15" customHeight="1" x14ac:dyDescent="0.35">
      <c r="X2432" s="582"/>
      <c r="Y2432" s="583"/>
      <c r="AD2432" s="585"/>
      <c r="AE2432" s="586"/>
      <c r="AF2432" s="587"/>
      <c r="AG2432" s="588"/>
      <c r="AH2432" s="588"/>
      <c r="AI2432" s="588"/>
      <c r="AJ2432" s="589"/>
      <c r="AK2432" s="590"/>
      <c r="AL2432" s="591"/>
      <c r="AM2432" s="592"/>
      <c r="AN2432" s="593"/>
      <c r="AO2432" s="594"/>
      <c r="AP2432" s="595"/>
      <c r="AQ2432" s="595"/>
      <c r="AR2432" s="596"/>
    </row>
    <row r="2433" spans="24:44" s="581" customFormat="1" ht="15" customHeight="1" x14ac:dyDescent="0.35">
      <c r="X2433" s="582"/>
      <c r="Y2433" s="583"/>
      <c r="AD2433" s="585"/>
      <c r="AE2433" s="586"/>
      <c r="AF2433" s="587"/>
      <c r="AG2433" s="588"/>
      <c r="AH2433" s="588"/>
      <c r="AI2433" s="588"/>
      <c r="AJ2433" s="589"/>
      <c r="AK2433" s="590"/>
      <c r="AL2433" s="591"/>
      <c r="AM2433" s="592"/>
      <c r="AN2433" s="593"/>
      <c r="AO2433" s="594"/>
      <c r="AP2433" s="595"/>
      <c r="AQ2433" s="595"/>
      <c r="AR2433" s="596"/>
    </row>
    <row r="2434" spans="24:44" s="581" customFormat="1" ht="15" customHeight="1" x14ac:dyDescent="0.35">
      <c r="X2434" s="582"/>
      <c r="Y2434" s="583"/>
      <c r="AD2434" s="585"/>
      <c r="AE2434" s="586"/>
      <c r="AF2434" s="587"/>
      <c r="AG2434" s="588"/>
      <c r="AH2434" s="588"/>
      <c r="AI2434" s="588"/>
      <c r="AJ2434" s="589"/>
      <c r="AK2434" s="590"/>
      <c r="AL2434" s="591"/>
      <c r="AM2434" s="592"/>
      <c r="AN2434" s="593"/>
      <c r="AO2434" s="594"/>
      <c r="AP2434" s="595"/>
      <c r="AQ2434" s="595"/>
      <c r="AR2434" s="596"/>
    </row>
    <row r="2435" spans="24:44" s="581" customFormat="1" ht="15" customHeight="1" x14ac:dyDescent="0.35">
      <c r="X2435" s="582"/>
      <c r="Y2435" s="583"/>
      <c r="AD2435" s="585"/>
      <c r="AE2435" s="586"/>
      <c r="AF2435" s="587"/>
      <c r="AG2435" s="588"/>
      <c r="AH2435" s="588"/>
      <c r="AI2435" s="588"/>
      <c r="AJ2435" s="589"/>
      <c r="AK2435" s="590"/>
      <c r="AL2435" s="591"/>
      <c r="AM2435" s="592"/>
      <c r="AN2435" s="593"/>
      <c r="AO2435" s="594"/>
      <c r="AP2435" s="595"/>
      <c r="AQ2435" s="595"/>
      <c r="AR2435" s="596"/>
    </row>
    <row r="2436" spans="24:44" s="581" customFormat="1" ht="15" customHeight="1" x14ac:dyDescent="0.35">
      <c r="X2436" s="582"/>
      <c r="Y2436" s="583"/>
      <c r="AD2436" s="585"/>
      <c r="AE2436" s="586"/>
      <c r="AF2436" s="587"/>
      <c r="AG2436" s="588"/>
      <c r="AH2436" s="588"/>
      <c r="AI2436" s="588"/>
      <c r="AJ2436" s="589"/>
      <c r="AK2436" s="590"/>
      <c r="AL2436" s="591"/>
      <c r="AM2436" s="592"/>
      <c r="AN2436" s="593"/>
      <c r="AO2436" s="594"/>
      <c r="AP2436" s="595"/>
      <c r="AQ2436" s="595"/>
      <c r="AR2436" s="596"/>
    </row>
    <row r="2437" spans="24:44" s="581" customFormat="1" ht="15" customHeight="1" x14ac:dyDescent="0.35">
      <c r="X2437" s="582"/>
      <c r="Y2437" s="583"/>
      <c r="AD2437" s="585"/>
      <c r="AE2437" s="586"/>
      <c r="AF2437" s="587"/>
      <c r="AG2437" s="588"/>
      <c r="AH2437" s="588"/>
      <c r="AI2437" s="588"/>
      <c r="AJ2437" s="589"/>
      <c r="AK2437" s="590"/>
      <c r="AL2437" s="591"/>
      <c r="AM2437" s="592"/>
      <c r="AN2437" s="593"/>
      <c r="AO2437" s="594"/>
      <c r="AP2437" s="595"/>
      <c r="AQ2437" s="595"/>
      <c r="AR2437" s="596"/>
    </row>
    <row r="2438" spans="24:44" s="581" customFormat="1" ht="15" customHeight="1" x14ac:dyDescent="0.35">
      <c r="X2438" s="582"/>
      <c r="Y2438" s="583"/>
      <c r="AD2438" s="585"/>
      <c r="AE2438" s="586"/>
      <c r="AF2438" s="587"/>
      <c r="AG2438" s="588"/>
      <c r="AH2438" s="588"/>
      <c r="AI2438" s="588"/>
      <c r="AJ2438" s="589"/>
      <c r="AK2438" s="590"/>
      <c r="AL2438" s="591"/>
      <c r="AM2438" s="592"/>
      <c r="AN2438" s="593"/>
      <c r="AO2438" s="594"/>
      <c r="AP2438" s="595"/>
      <c r="AQ2438" s="595"/>
      <c r="AR2438" s="596"/>
    </row>
    <row r="2439" spans="24:44" s="581" customFormat="1" ht="15" customHeight="1" x14ac:dyDescent="0.35">
      <c r="X2439" s="582"/>
      <c r="Y2439" s="583"/>
      <c r="AD2439" s="585"/>
      <c r="AE2439" s="586"/>
      <c r="AF2439" s="587"/>
      <c r="AG2439" s="588"/>
      <c r="AH2439" s="588"/>
      <c r="AI2439" s="588"/>
      <c r="AJ2439" s="589"/>
      <c r="AK2439" s="590"/>
      <c r="AL2439" s="591"/>
      <c r="AM2439" s="592"/>
      <c r="AN2439" s="593"/>
      <c r="AO2439" s="594"/>
      <c r="AP2439" s="595"/>
      <c r="AQ2439" s="595"/>
      <c r="AR2439" s="596"/>
    </row>
    <row r="2440" spans="24:44" s="581" customFormat="1" ht="15" customHeight="1" x14ac:dyDescent="0.35">
      <c r="X2440" s="582"/>
      <c r="Y2440" s="583"/>
      <c r="AD2440" s="585"/>
      <c r="AE2440" s="586"/>
      <c r="AF2440" s="587"/>
      <c r="AG2440" s="588"/>
      <c r="AH2440" s="588"/>
      <c r="AI2440" s="588"/>
      <c r="AJ2440" s="589"/>
      <c r="AK2440" s="590"/>
      <c r="AL2440" s="591"/>
      <c r="AM2440" s="592"/>
      <c r="AN2440" s="593"/>
      <c r="AO2440" s="594"/>
      <c r="AP2440" s="595"/>
      <c r="AQ2440" s="595"/>
      <c r="AR2440" s="596"/>
    </row>
    <row r="2441" spans="24:44" s="581" customFormat="1" ht="15" customHeight="1" x14ac:dyDescent="0.35">
      <c r="X2441" s="582"/>
      <c r="Y2441" s="583"/>
      <c r="AD2441" s="585"/>
      <c r="AE2441" s="586"/>
      <c r="AF2441" s="587"/>
      <c r="AG2441" s="588"/>
      <c r="AH2441" s="588"/>
      <c r="AI2441" s="588"/>
      <c r="AJ2441" s="589"/>
      <c r="AK2441" s="590"/>
      <c r="AL2441" s="591"/>
      <c r="AM2441" s="592"/>
      <c r="AN2441" s="593"/>
      <c r="AO2441" s="594"/>
      <c r="AP2441" s="595"/>
      <c r="AQ2441" s="595"/>
      <c r="AR2441" s="596"/>
    </row>
    <row r="2442" spans="24:44" s="581" customFormat="1" ht="15" customHeight="1" x14ac:dyDescent="0.35">
      <c r="X2442" s="582"/>
      <c r="Y2442" s="583"/>
      <c r="AD2442" s="585"/>
      <c r="AE2442" s="586"/>
      <c r="AF2442" s="587"/>
      <c r="AG2442" s="588"/>
      <c r="AH2442" s="588"/>
      <c r="AI2442" s="588"/>
      <c r="AJ2442" s="589"/>
      <c r="AK2442" s="590"/>
      <c r="AL2442" s="591"/>
      <c r="AM2442" s="592"/>
      <c r="AN2442" s="593"/>
      <c r="AO2442" s="594"/>
      <c r="AP2442" s="595"/>
      <c r="AQ2442" s="595"/>
      <c r="AR2442" s="596"/>
    </row>
    <row r="2443" spans="24:44" s="581" customFormat="1" ht="15" customHeight="1" x14ac:dyDescent="0.35">
      <c r="X2443" s="582"/>
      <c r="Y2443" s="583"/>
      <c r="AD2443" s="585"/>
      <c r="AE2443" s="586"/>
      <c r="AF2443" s="587"/>
      <c r="AG2443" s="588"/>
      <c r="AH2443" s="588"/>
      <c r="AI2443" s="588"/>
      <c r="AJ2443" s="589"/>
      <c r="AK2443" s="590"/>
      <c r="AL2443" s="591"/>
      <c r="AM2443" s="592"/>
      <c r="AN2443" s="593"/>
      <c r="AO2443" s="594"/>
      <c r="AP2443" s="595"/>
      <c r="AQ2443" s="595"/>
      <c r="AR2443" s="596"/>
    </row>
    <row r="2444" spans="24:44" s="581" customFormat="1" ht="15" customHeight="1" x14ac:dyDescent="0.35">
      <c r="X2444" s="582"/>
      <c r="Y2444" s="583"/>
      <c r="AD2444" s="585"/>
      <c r="AE2444" s="586"/>
      <c r="AF2444" s="587"/>
      <c r="AG2444" s="588"/>
      <c r="AH2444" s="588"/>
      <c r="AI2444" s="588"/>
      <c r="AJ2444" s="589"/>
      <c r="AK2444" s="590"/>
      <c r="AL2444" s="591"/>
      <c r="AM2444" s="592"/>
      <c r="AN2444" s="593"/>
      <c r="AO2444" s="594"/>
      <c r="AP2444" s="595"/>
      <c r="AQ2444" s="595"/>
      <c r="AR2444" s="596"/>
    </row>
    <row r="2445" spans="24:44" s="581" customFormat="1" ht="15" customHeight="1" x14ac:dyDescent="0.35">
      <c r="X2445" s="582"/>
      <c r="Y2445" s="583"/>
      <c r="AD2445" s="585"/>
      <c r="AE2445" s="586"/>
      <c r="AF2445" s="587"/>
      <c r="AG2445" s="588"/>
      <c r="AH2445" s="588"/>
      <c r="AI2445" s="588"/>
      <c r="AJ2445" s="589"/>
      <c r="AK2445" s="590"/>
      <c r="AL2445" s="591"/>
      <c r="AM2445" s="592"/>
      <c r="AN2445" s="593"/>
      <c r="AO2445" s="594"/>
      <c r="AP2445" s="595"/>
      <c r="AQ2445" s="595"/>
      <c r="AR2445" s="596"/>
    </row>
    <row r="2446" spans="24:44" s="581" customFormat="1" ht="15" customHeight="1" x14ac:dyDescent="0.35">
      <c r="X2446" s="582"/>
      <c r="Y2446" s="583"/>
      <c r="AD2446" s="585"/>
      <c r="AE2446" s="586"/>
      <c r="AF2446" s="587"/>
      <c r="AG2446" s="588"/>
      <c r="AH2446" s="588"/>
      <c r="AI2446" s="588"/>
      <c r="AJ2446" s="589"/>
      <c r="AK2446" s="590"/>
      <c r="AL2446" s="591"/>
      <c r="AM2446" s="592"/>
      <c r="AN2446" s="593"/>
      <c r="AO2446" s="594"/>
      <c r="AP2446" s="595"/>
      <c r="AQ2446" s="595"/>
      <c r="AR2446" s="596"/>
    </row>
    <row r="2447" spans="24:44" s="581" customFormat="1" ht="15" customHeight="1" x14ac:dyDescent="0.35">
      <c r="X2447" s="582"/>
      <c r="Y2447" s="583"/>
      <c r="AD2447" s="585"/>
      <c r="AE2447" s="586"/>
      <c r="AF2447" s="587"/>
      <c r="AG2447" s="588"/>
      <c r="AH2447" s="588"/>
      <c r="AI2447" s="588"/>
      <c r="AJ2447" s="589"/>
      <c r="AK2447" s="590"/>
      <c r="AL2447" s="591"/>
      <c r="AM2447" s="592"/>
      <c r="AN2447" s="593"/>
      <c r="AO2447" s="594"/>
      <c r="AP2447" s="595"/>
      <c r="AQ2447" s="595"/>
      <c r="AR2447" s="596"/>
    </row>
    <row r="2448" spans="24:44" s="581" customFormat="1" ht="15" customHeight="1" x14ac:dyDescent="0.35">
      <c r="X2448" s="582"/>
      <c r="Y2448" s="583"/>
      <c r="AD2448" s="585"/>
      <c r="AE2448" s="586"/>
      <c r="AF2448" s="587"/>
      <c r="AG2448" s="588"/>
      <c r="AH2448" s="588"/>
      <c r="AI2448" s="588"/>
      <c r="AJ2448" s="589"/>
      <c r="AK2448" s="590"/>
      <c r="AL2448" s="591"/>
      <c r="AM2448" s="592"/>
      <c r="AN2448" s="593"/>
      <c r="AO2448" s="594"/>
      <c r="AP2448" s="595"/>
      <c r="AQ2448" s="595"/>
      <c r="AR2448" s="596"/>
    </row>
    <row r="2449" spans="24:44" s="581" customFormat="1" ht="15" customHeight="1" x14ac:dyDescent="0.35">
      <c r="X2449" s="582"/>
      <c r="Y2449" s="583"/>
      <c r="AD2449" s="585"/>
      <c r="AE2449" s="586"/>
      <c r="AF2449" s="587"/>
      <c r="AG2449" s="588"/>
      <c r="AH2449" s="588"/>
      <c r="AI2449" s="588"/>
      <c r="AJ2449" s="589"/>
      <c r="AK2449" s="590"/>
      <c r="AL2449" s="591"/>
      <c r="AM2449" s="592"/>
      <c r="AN2449" s="593"/>
      <c r="AO2449" s="594"/>
      <c r="AP2449" s="595"/>
      <c r="AQ2449" s="595"/>
      <c r="AR2449" s="596"/>
    </row>
    <row r="2450" spans="24:44" s="581" customFormat="1" ht="15" customHeight="1" x14ac:dyDescent="0.35">
      <c r="X2450" s="582"/>
      <c r="Y2450" s="583"/>
      <c r="AD2450" s="585"/>
      <c r="AE2450" s="586"/>
      <c r="AF2450" s="587"/>
      <c r="AG2450" s="588"/>
      <c r="AH2450" s="588"/>
      <c r="AI2450" s="588"/>
      <c r="AJ2450" s="589"/>
      <c r="AK2450" s="590"/>
      <c r="AL2450" s="591"/>
      <c r="AM2450" s="592"/>
      <c r="AN2450" s="593"/>
      <c r="AO2450" s="594"/>
      <c r="AP2450" s="595"/>
      <c r="AQ2450" s="595"/>
      <c r="AR2450" s="596"/>
    </row>
    <row r="2451" spans="24:44" s="581" customFormat="1" ht="15" customHeight="1" x14ac:dyDescent="0.35">
      <c r="X2451" s="582"/>
      <c r="Y2451" s="583"/>
      <c r="AD2451" s="585"/>
      <c r="AE2451" s="586"/>
      <c r="AF2451" s="587"/>
      <c r="AG2451" s="588"/>
      <c r="AH2451" s="588"/>
      <c r="AI2451" s="588"/>
      <c r="AJ2451" s="589"/>
      <c r="AK2451" s="590"/>
      <c r="AL2451" s="591"/>
      <c r="AM2451" s="592"/>
      <c r="AN2451" s="593"/>
      <c r="AO2451" s="594"/>
      <c r="AP2451" s="595"/>
      <c r="AQ2451" s="595"/>
      <c r="AR2451" s="596"/>
    </row>
    <row r="2452" spans="24:44" s="581" customFormat="1" ht="15" customHeight="1" x14ac:dyDescent="0.35">
      <c r="X2452" s="582"/>
      <c r="Y2452" s="583"/>
      <c r="AD2452" s="585"/>
      <c r="AE2452" s="586"/>
      <c r="AF2452" s="587"/>
      <c r="AG2452" s="588"/>
      <c r="AH2452" s="588"/>
      <c r="AI2452" s="588"/>
      <c r="AJ2452" s="589"/>
      <c r="AK2452" s="590"/>
      <c r="AL2452" s="591"/>
      <c r="AM2452" s="592"/>
      <c r="AN2452" s="593"/>
      <c r="AO2452" s="594"/>
      <c r="AP2452" s="595"/>
      <c r="AQ2452" s="595"/>
      <c r="AR2452" s="596"/>
    </row>
    <row r="2453" spans="24:44" s="581" customFormat="1" ht="15" customHeight="1" x14ac:dyDescent="0.35">
      <c r="X2453" s="582"/>
      <c r="Y2453" s="583"/>
      <c r="AD2453" s="585"/>
      <c r="AE2453" s="586"/>
      <c r="AF2453" s="587"/>
      <c r="AG2453" s="588"/>
      <c r="AH2453" s="588"/>
      <c r="AI2453" s="588"/>
      <c r="AJ2453" s="589"/>
      <c r="AK2453" s="590"/>
      <c r="AL2453" s="591"/>
      <c r="AM2453" s="592"/>
      <c r="AN2453" s="593"/>
      <c r="AO2453" s="594"/>
      <c r="AP2453" s="595"/>
      <c r="AQ2453" s="595"/>
      <c r="AR2453" s="596"/>
    </row>
    <row r="2454" spans="24:44" s="581" customFormat="1" ht="15" customHeight="1" x14ac:dyDescent="0.35">
      <c r="X2454" s="582"/>
      <c r="Y2454" s="583"/>
      <c r="AD2454" s="585"/>
      <c r="AE2454" s="586"/>
      <c r="AF2454" s="587"/>
      <c r="AG2454" s="588"/>
      <c r="AH2454" s="588"/>
      <c r="AI2454" s="588"/>
      <c r="AJ2454" s="589"/>
      <c r="AK2454" s="590"/>
      <c r="AL2454" s="591"/>
      <c r="AM2454" s="592"/>
      <c r="AN2454" s="593"/>
      <c r="AO2454" s="594"/>
      <c r="AP2454" s="595"/>
      <c r="AQ2454" s="595"/>
      <c r="AR2454" s="596"/>
    </row>
    <row r="2455" spans="24:44" s="581" customFormat="1" ht="15" customHeight="1" x14ac:dyDescent="0.35">
      <c r="X2455" s="582"/>
      <c r="Y2455" s="583"/>
      <c r="AD2455" s="585"/>
      <c r="AE2455" s="586"/>
      <c r="AF2455" s="587"/>
      <c r="AG2455" s="588"/>
      <c r="AH2455" s="588"/>
      <c r="AI2455" s="588"/>
      <c r="AJ2455" s="589"/>
      <c r="AK2455" s="590"/>
      <c r="AL2455" s="591"/>
      <c r="AM2455" s="592"/>
      <c r="AN2455" s="593"/>
      <c r="AO2455" s="594"/>
      <c r="AP2455" s="595"/>
      <c r="AQ2455" s="595"/>
      <c r="AR2455" s="596"/>
    </row>
    <row r="2456" spans="24:44" s="581" customFormat="1" ht="15" customHeight="1" x14ac:dyDescent="0.35">
      <c r="X2456" s="582"/>
      <c r="Y2456" s="583"/>
      <c r="AD2456" s="585"/>
      <c r="AE2456" s="586"/>
      <c r="AF2456" s="587"/>
      <c r="AG2456" s="588"/>
      <c r="AH2456" s="588"/>
      <c r="AI2456" s="588"/>
      <c r="AJ2456" s="589"/>
      <c r="AK2456" s="590"/>
      <c r="AL2456" s="591"/>
      <c r="AM2456" s="592"/>
      <c r="AN2456" s="593"/>
      <c r="AO2456" s="594"/>
      <c r="AP2456" s="595"/>
      <c r="AQ2456" s="595"/>
      <c r="AR2456" s="596"/>
    </row>
    <row r="2457" spans="24:44" s="581" customFormat="1" ht="15" customHeight="1" x14ac:dyDescent="0.35">
      <c r="X2457" s="582"/>
      <c r="Y2457" s="583"/>
      <c r="AD2457" s="585"/>
      <c r="AE2457" s="586"/>
      <c r="AF2457" s="587"/>
      <c r="AG2457" s="588"/>
      <c r="AH2457" s="588"/>
      <c r="AI2457" s="588"/>
      <c r="AJ2457" s="589"/>
      <c r="AK2457" s="590"/>
      <c r="AL2457" s="591"/>
      <c r="AM2457" s="592"/>
      <c r="AN2457" s="593"/>
      <c r="AO2457" s="594"/>
      <c r="AP2457" s="595"/>
      <c r="AQ2457" s="595"/>
      <c r="AR2457" s="596"/>
    </row>
    <row r="2458" spans="24:44" s="581" customFormat="1" ht="15" customHeight="1" x14ac:dyDescent="0.35">
      <c r="X2458" s="582"/>
      <c r="Y2458" s="583"/>
      <c r="AD2458" s="585"/>
      <c r="AE2458" s="586"/>
      <c r="AF2458" s="587"/>
      <c r="AG2458" s="588"/>
      <c r="AH2458" s="588"/>
      <c r="AI2458" s="588"/>
      <c r="AJ2458" s="589"/>
      <c r="AK2458" s="590"/>
      <c r="AL2458" s="591"/>
      <c r="AM2458" s="592"/>
      <c r="AN2458" s="593"/>
      <c r="AO2458" s="594"/>
      <c r="AP2458" s="595"/>
      <c r="AQ2458" s="595"/>
      <c r="AR2458" s="596"/>
    </row>
    <row r="2459" spans="24:44" s="581" customFormat="1" ht="15" customHeight="1" x14ac:dyDescent="0.35">
      <c r="X2459" s="582"/>
      <c r="Y2459" s="583"/>
      <c r="AD2459" s="585"/>
      <c r="AE2459" s="586"/>
      <c r="AF2459" s="587"/>
      <c r="AG2459" s="588"/>
      <c r="AH2459" s="588"/>
      <c r="AI2459" s="588"/>
      <c r="AJ2459" s="589"/>
      <c r="AK2459" s="590"/>
      <c r="AL2459" s="591"/>
      <c r="AM2459" s="592"/>
      <c r="AN2459" s="593"/>
      <c r="AO2459" s="594"/>
      <c r="AP2459" s="595"/>
      <c r="AQ2459" s="595"/>
      <c r="AR2459" s="596"/>
    </row>
    <row r="2460" spans="24:44" s="581" customFormat="1" ht="15" customHeight="1" x14ac:dyDescent="0.35">
      <c r="X2460" s="582"/>
      <c r="Y2460" s="583"/>
      <c r="AD2460" s="585"/>
      <c r="AE2460" s="586"/>
      <c r="AF2460" s="587"/>
      <c r="AG2460" s="588"/>
      <c r="AH2460" s="588"/>
      <c r="AI2460" s="588"/>
      <c r="AJ2460" s="589"/>
      <c r="AK2460" s="590"/>
      <c r="AL2460" s="591"/>
      <c r="AM2460" s="592"/>
      <c r="AN2460" s="593"/>
      <c r="AO2460" s="594"/>
      <c r="AP2460" s="595"/>
      <c r="AQ2460" s="595"/>
      <c r="AR2460" s="596"/>
    </row>
    <row r="2461" spans="24:44" s="581" customFormat="1" ht="15" customHeight="1" x14ac:dyDescent="0.35">
      <c r="X2461" s="582"/>
      <c r="Y2461" s="583"/>
      <c r="AD2461" s="585"/>
      <c r="AE2461" s="586"/>
      <c r="AF2461" s="587"/>
      <c r="AG2461" s="588"/>
      <c r="AH2461" s="588"/>
      <c r="AI2461" s="588"/>
      <c r="AJ2461" s="589"/>
      <c r="AK2461" s="590"/>
      <c r="AL2461" s="591"/>
      <c r="AM2461" s="592"/>
      <c r="AN2461" s="593"/>
      <c r="AO2461" s="594"/>
      <c r="AP2461" s="595"/>
      <c r="AQ2461" s="595"/>
      <c r="AR2461" s="596"/>
    </row>
    <row r="2462" spans="24:44" s="581" customFormat="1" ht="15" customHeight="1" x14ac:dyDescent="0.35">
      <c r="X2462" s="582"/>
      <c r="Y2462" s="583"/>
      <c r="AD2462" s="585"/>
      <c r="AE2462" s="586"/>
      <c r="AF2462" s="587"/>
      <c r="AG2462" s="588"/>
      <c r="AH2462" s="588"/>
      <c r="AI2462" s="588"/>
      <c r="AJ2462" s="589"/>
      <c r="AK2462" s="590"/>
      <c r="AL2462" s="591"/>
      <c r="AM2462" s="592"/>
      <c r="AN2462" s="593"/>
      <c r="AO2462" s="594"/>
      <c r="AP2462" s="595"/>
      <c r="AQ2462" s="595"/>
      <c r="AR2462" s="596"/>
    </row>
    <row r="2463" spans="24:44" s="581" customFormat="1" ht="15" customHeight="1" x14ac:dyDescent="0.35">
      <c r="X2463" s="582"/>
      <c r="Y2463" s="583"/>
      <c r="AD2463" s="585"/>
      <c r="AE2463" s="586"/>
      <c r="AF2463" s="587"/>
      <c r="AG2463" s="588"/>
      <c r="AH2463" s="588"/>
      <c r="AI2463" s="588"/>
      <c r="AJ2463" s="589"/>
      <c r="AK2463" s="590"/>
      <c r="AL2463" s="591"/>
      <c r="AM2463" s="592"/>
      <c r="AN2463" s="593"/>
      <c r="AO2463" s="594"/>
      <c r="AP2463" s="595"/>
      <c r="AQ2463" s="595"/>
      <c r="AR2463" s="596"/>
    </row>
    <row r="2464" spans="24:44" s="581" customFormat="1" ht="15" customHeight="1" x14ac:dyDescent="0.35">
      <c r="X2464" s="582"/>
      <c r="Y2464" s="583"/>
      <c r="AD2464" s="585"/>
      <c r="AE2464" s="586"/>
      <c r="AF2464" s="587"/>
      <c r="AG2464" s="588"/>
      <c r="AH2464" s="588"/>
      <c r="AI2464" s="588"/>
      <c r="AJ2464" s="589"/>
      <c r="AK2464" s="590"/>
      <c r="AL2464" s="591"/>
      <c r="AM2464" s="592"/>
      <c r="AN2464" s="593"/>
      <c r="AO2464" s="594"/>
      <c r="AP2464" s="595"/>
      <c r="AQ2464" s="595"/>
      <c r="AR2464" s="596"/>
    </row>
    <row r="2465" spans="24:44" s="581" customFormat="1" ht="15" customHeight="1" x14ac:dyDescent="0.35">
      <c r="X2465" s="582"/>
      <c r="Y2465" s="583"/>
      <c r="AD2465" s="585"/>
      <c r="AE2465" s="586"/>
      <c r="AF2465" s="587"/>
      <c r="AG2465" s="588"/>
      <c r="AH2465" s="588"/>
      <c r="AI2465" s="588"/>
      <c r="AJ2465" s="589"/>
      <c r="AK2465" s="590"/>
      <c r="AL2465" s="591"/>
      <c r="AM2465" s="592"/>
      <c r="AN2465" s="593"/>
      <c r="AO2465" s="594"/>
      <c r="AP2465" s="595"/>
      <c r="AQ2465" s="595"/>
      <c r="AR2465" s="596"/>
    </row>
    <row r="2466" spans="24:44" s="581" customFormat="1" ht="15" customHeight="1" x14ac:dyDescent="0.35">
      <c r="X2466" s="582"/>
      <c r="Y2466" s="583"/>
      <c r="AD2466" s="585"/>
      <c r="AE2466" s="586"/>
      <c r="AF2466" s="587"/>
      <c r="AG2466" s="588"/>
      <c r="AH2466" s="588"/>
      <c r="AI2466" s="588"/>
      <c r="AJ2466" s="589"/>
      <c r="AK2466" s="590"/>
      <c r="AL2466" s="591"/>
      <c r="AM2466" s="592"/>
      <c r="AN2466" s="593"/>
      <c r="AO2466" s="594"/>
      <c r="AP2466" s="595"/>
      <c r="AQ2466" s="595"/>
      <c r="AR2466" s="596"/>
    </row>
    <row r="2467" spans="24:44" s="581" customFormat="1" ht="15" customHeight="1" x14ac:dyDescent="0.35">
      <c r="X2467" s="582"/>
      <c r="Y2467" s="583"/>
      <c r="AD2467" s="585"/>
      <c r="AE2467" s="586"/>
      <c r="AF2467" s="587"/>
      <c r="AG2467" s="588"/>
      <c r="AH2467" s="588"/>
      <c r="AI2467" s="588"/>
      <c r="AJ2467" s="589"/>
      <c r="AK2467" s="590"/>
      <c r="AL2467" s="591"/>
      <c r="AM2467" s="592"/>
      <c r="AN2467" s="593"/>
      <c r="AO2467" s="594"/>
      <c r="AP2467" s="595"/>
      <c r="AQ2467" s="595"/>
      <c r="AR2467" s="596"/>
    </row>
    <row r="2468" spans="24:44" s="581" customFormat="1" ht="15" customHeight="1" x14ac:dyDescent="0.35">
      <c r="X2468" s="582"/>
      <c r="Y2468" s="583"/>
      <c r="AD2468" s="585"/>
      <c r="AE2468" s="586"/>
      <c r="AF2468" s="587"/>
      <c r="AG2468" s="588"/>
      <c r="AH2468" s="588"/>
      <c r="AI2468" s="588"/>
      <c r="AJ2468" s="589"/>
      <c r="AK2468" s="590"/>
      <c r="AL2468" s="591"/>
      <c r="AM2468" s="592"/>
      <c r="AN2468" s="593"/>
      <c r="AO2468" s="594"/>
      <c r="AP2468" s="595"/>
      <c r="AQ2468" s="595"/>
      <c r="AR2468" s="596"/>
    </row>
    <row r="2469" spans="24:44" s="581" customFormat="1" ht="15" customHeight="1" x14ac:dyDescent="0.35">
      <c r="X2469" s="582"/>
      <c r="Y2469" s="583"/>
      <c r="AD2469" s="585"/>
      <c r="AE2469" s="586"/>
      <c r="AF2469" s="587"/>
      <c r="AG2469" s="588"/>
      <c r="AH2469" s="588"/>
      <c r="AI2469" s="588"/>
      <c r="AJ2469" s="589"/>
      <c r="AK2469" s="590"/>
      <c r="AL2469" s="591"/>
      <c r="AM2469" s="592"/>
      <c r="AN2469" s="593"/>
      <c r="AO2469" s="594"/>
      <c r="AP2469" s="595"/>
      <c r="AQ2469" s="595"/>
      <c r="AR2469" s="596"/>
    </row>
    <row r="2470" spans="24:44" s="581" customFormat="1" ht="15" customHeight="1" x14ac:dyDescent="0.35">
      <c r="X2470" s="582"/>
      <c r="Y2470" s="583"/>
      <c r="AD2470" s="585"/>
      <c r="AE2470" s="586"/>
      <c r="AF2470" s="587"/>
      <c r="AG2470" s="588"/>
      <c r="AH2470" s="588"/>
      <c r="AI2470" s="588"/>
      <c r="AJ2470" s="589"/>
      <c r="AK2470" s="590"/>
      <c r="AL2470" s="591"/>
      <c r="AM2470" s="592"/>
      <c r="AN2470" s="593"/>
      <c r="AO2470" s="594"/>
      <c r="AP2470" s="595"/>
      <c r="AQ2470" s="595"/>
      <c r="AR2470" s="596"/>
    </row>
    <row r="2471" spans="24:44" s="581" customFormat="1" ht="15" customHeight="1" x14ac:dyDescent="0.35">
      <c r="X2471" s="582"/>
      <c r="Y2471" s="583"/>
      <c r="AD2471" s="585"/>
      <c r="AE2471" s="586"/>
      <c r="AF2471" s="587"/>
      <c r="AG2471" s="588"/>
      <c r="AH2471" s="588"/>
      <c r="AI2471" s="588"/>
      <c r="AJ2471" s="589"/>
      <c r="AK2471" s="590"/>
      <c r="AL2471" s="591"/>
      <c r="AM2471" s="592"/>
      <c r="AN2471" s="593"/>
      <c r="AO2471" s="594"/>
      <c r="AP2471" s="595"/>
      <c r="AQ2471" s="595"/>
      <c r="AR2471" s="596"/>
    </row>
    <row r="2472" spans="24:44" s="581" customFormat="1" ht="15" customHeight="1" x14ac:dyDescent="0.35">
      <c r="X2472" s="582"/>
      <c r="Y2472" s="583"/>
      <c r="AD2472" s="585"/>
      <c r="AE2472" s="586"/>
      <c r="AF2472" s="587"/>
      <c r="AG2472" s="588"/>
      <c r="AH2472" s="588"/>
      <c r="AI2472" s="588"/>
      <c r="AJ2472" s="589"/>
      <c r="AK2472" s="590"/>
      <c r="AL2472" s="591"/>
      <c r="AM2472" s="592"/>
      <c r="AN2472" s="593"/>
      <c r="AO2472" s="594"/>
      <c r="AP2472" s="595"/>
      <c r="AQ2472" s="595"/>
      <c r="AR2472" s="596"/>
    </row>
    <row r="2473" spans="24:44" s="581" customFormat="1" ht="15" customHeight="1" x14ac:dyDescent="0.35">
      <c r="X2473" s="582"/>
      <c r="Y2473" s="583"/>
      <c r="AD2473" s="585"/>
      <c r="AE2473" s="586"/>
      <c r="AF2473" s="587"/>
      <c r="AG2473" s="588"/>
      <c r="AH2473" s="588"/>
      <c r="AI2473" s="588"/>
      <c r="AJ2473" s="589"/>
      <c r="AK2473" s="590"/>
      <c r="AL2473" s="591"/>
      <c r="AM2473" s="592"/>
      <c r="AN2473" s="593"/>
      <c r="AO2473" s="594"/>
      <c r="AP2473" s="595"/>
      <c r="AQ2473" s="595"/>
      <c r="AR2473" s="596"/>
    </row>
    <row r="2474" spans="24:44" s="581" customFormat="1" ht="15" customHeight="1" x14ac:dyDescent="0.35">
      <c r="X2474" s="582"/>
      <c r="Y2474" s="583"/>
      <c r="AD2474" s="585"/>
      <c r="AE2474" s="586"/>
      <c r="AF2474" s="587"/>
      <c r="AG2474" s="588"/>
      <c r="AH2474" s="588"/>
      <c r="AI2474" s="588"/>
      <c r="AJ2474" s="589"/>
      <c r="AK2474" s="590"/>
      <c r="AL2474" s="591"/>
      <c r="AM2474" s="592"/>
      <c r="AN2474" s="593"/>
      <c r="AO2474" s="594"/>
      <c r="AP2474" s="595"/>
      <c r="AQ2474" s="595"/>
      <c r="AR2474" s="596"/>
    </row>
    <row r="2475" spans="24:44" s="581" customFormat="1" ht="15" customHeight="1" x14ac:dyDescent="0.35">
      <c r="X2475" s="582"/>
      <c r="Y2475" s="583"/>
      <c r="AD2475" s="585"/>
      <c r="AE2475" s="586"/>
      <c r="AF2475" s="587"/>
      <c r="AG2475" s="588"/>
      <c r="AH2475" s="588"/>
      <c r="AI2475" s="588"/>
      <c r="AJ2475" s="589"/>
      <c r="AK2475" s="590"/>
      <c r="AL2475" s="591"/>
      <c r="AM2475" s="592"/>
      <c r="AN2475" s="593"/>
      <c r="AO2475" s="594"/>
      <c r="AP2475" s="595"/>
      <c r="AQ2475" s="595"/>
      <c r="AR2475" s="596"/>
    </row>
    <row r="2476" spans="24:44" s="581" customFormat="1" ht="15" customHeight="1" x14ac:dyDescent="0.35">
      <c r="X2476" s="582"/>
      <c r="Y2476" s="583"/>
      <c r="AD2476" s="585"/>
      <c r="AE2476" s="586"/>
      <c r="AF2476" s="587"/>
      <c r="AG2476" s="588"/>
      <c r="AH2476" s="588"/>
      <c r="AI2476" s="588"/>
      <c r="AJ2476" s="589"/>
      <c r="AK2476" s="590"/>
      <c r="AL2476" s="591"/>
      <c r="AM2476" s="592"/>
      <c r="AN2476" s="593"/>
      <c r="AO2476" s="594"/>
      <c r="AP2476" s="595"/>
      <c r="AQ2476" s="595"/>
      <c r="AR2476" s="596"/>
    </row>
    <row r="2477" spans="24:44" s="581" customFormat="1" ht="15" customHeight="1" x14ac:dyDescent="0.35">
      <c r="X2477" s="582"/>
      <c r="Y2477" s="583"/>
      <c r="AD2477" s="585"/>
      <c r="AE2477" s="586"/>
      <c r="AF2477" s="587"/>
      <c r="AG2477" s="588"/>
      <c r="AH2477" s="588"/>
      <c r="AI2477" s="588"/>
      <c r="AJ2477" s="589"/>
      <c r="AK2477" s="590"/>
      <c r="AL2477" s="591"/>
      <c r="AM2477" s="592"/>
      <c r="AN2477" s="593"/>
      <c r="AO2477" s="594"/>
      <c r="AP2477" s="595"/>
      <c r="AQ2477" s="595"/>
      <c r="AR2477" s="596"/>
    </row>
    <row r="2478" spans="24:44" s="581" customFormat="1" ht="15" customHeight="1" x14ac:dyDescent="0.35">
      <c r="X2478" s="582"/>
      <c r="Y2478" s="583"/>
      <c r="AD2478" s="585"/>
      <c r="AE2478" s="586"/>
      <c r="AF2478" s="587"/>
      <c r="AG2478" s="588"/>
      <c r="AH2478" s="588"/>
      <c r="AI2478" s="588"/>
      <c r="AJ2478" s="589"/>
      <c r="AK2478" s="590"/>
      <c r="AL2478" s="591"/>
      <c r="AM2478" s="592"/>
      <c r="AN2478" s="593"/>
      <c r="AO2478" s="594"/>
      <c r="AP2478" s="595"/>
      <c r="AQ2478" s="595"/>
      <c r="AR2478" s="596"/>
    </row>
    <row r="2479" spans="24:44" s="581" customFormat="1" ht="15" customHeight="1" x14ac:dyDescent="0.35">
      <c r="X2479" s="582"/>
      <c r="Y2479" s="583"/>
      <c r="AD2479" s="585"/>
      <c r="AE2479" s="586"/>
      <c r="AF2479" s="587"/>
      <c r="AG2479" s="588"/>
      <c r="AH2479" s="588"/>
      <c r="AI2479" s="588"/>
      <c r="AJ2479" s="589"/>
      <c r="AK2479" s="590"/>
      <c r="AL2479" s="591"/>
      <c r="AM2479" s="592"/>
      <c r="AN2479" s="593"/>
      <c r="AO2479" s="594"/>
      <c r="AP2479" s="595"/>
      <c r="AQ2479" s="595"/>
      <c r="AR2479" s="596"/>
    </row>
    <row r="2480" spans="24:44" s="581" customFormat="1" ht="15" customHeight="1" x14ac:dyDescent="0.35">
      <c r="X2480" s="582"/>
      <c r="Y2480" s="583"/>
      <c r="AD2480" s="585"/>
      <c r="AE2480" s="586"/>
      <c r="AF2480" s="587"/>
      <c r="AG2480" s="588"/>
      <c r="AH2480" s="588"/>
      <c r="AI2480" s="588"/>
      <c r="AJ2480" s="589"/>
      <c r="AK2480" s="590"/>
      <c r="AL2480" s="591"/>
      <c r="AM2480" s="592"/>
      <c r="AN2480" s="593"/>
      <c r="AO2480" s="594"/>
      <c r="AP2480" s="595"/>
      <c r="AQ2480" s="595"/>
      <c r="AR2480" s="596"/>
    </row>
    <row r="2481" spans="24:44" s="581" customFormat="1" ht="15" customHeight="1" x14ac:dyDescent="0.35">
      <c r="X2481" s="582"/>
      <c r="Y2481" s="583"/>
      <c r="AD2481" s="585"/>
      <c r="AE2481" s="586"/>
      <c r="AF2481" s="587"/>
      <c r="AG2481" s="588"/>
      <c r="AH2481" s="588"/>
      <c r="AI2481" s="588"/>
      <c r="AJ2481" s="589"/>
      <c r="AK2481" s="590"/>
      <c r="AL2481" s="591"/>
      <c r="AM2481" s="592"/>
      <c r="AN2481" s="593"/>
      <c r="AO2481" s="594"/>
      <c r="AP2481" s="595"/>
      <c r="AQ2481" s="595"/>
      <c r="AR2481" s="596"/>
    </row>
    <row r="2482" spans="24:44" s="581" customFormat="1" ht="15" customHeight="1" x14ac:dyDescent="0.35">
      <c r="X2482" s="582"/>
      <c r="Y2482" s="583"/>
      <c r="AD2482" s="585"/>
      <c r="AE2482" s="586"/>
      <c r="AF2482" s="587"/>
      <c r="AG2482" s="588"/>
      <c r="AH2482" s="588"/>
      <c r="AI2482" s="588"/>
      <c r="AJ2482" s="589"/>
      <c r="AK2482" s="590"/>
      <c r="AL2482" s="591"/>
      <c r="AM2482" s="592"/>
      <c r="AN2482" s="593"/>
      <c r="AO2482" s="594"/>
      <c r="AP2482" s="595"/>
      <c r="AQ2482" s="595"/>
      <c r="AR2482" s="596"/>
    </row>
    <row r="2483" spans="24:44" s="581" customFormat="1" ht="15" customHeight="1" x14ac:dyDescent="0.35">
      <c r="X2483" s="582"/>
      <c r="Y2483" s="583"/>
      <c r="AD2483" s="585"/>
      <c r="AE2483" s="586"/>
      <c r="AF2483" s="587"/>
      <c r="AG2483" s="588"/>
      <c r="AH2483" s="588"/>
      <c r="AI2483" s="588"/>
      <c r="AJ2483" s="589"/>
      <c r="AK2483" s="590"/>
      <c r="AL2483" s="591"/>
      <c r="AM2483" s="592"/>
      <c r="AN2483" s="593"/>
      <c r="AO2483" s="594"/>
      <c r="AP2483" s="595"/>
      <c r="AQ2483" s="595"/>
      <c r="AR2483" s="596"/>
    </row>
    <row r="2484" spans="24:44" s="581" customFormat="1" ht="15" customHeight="1" x14ac:dyDescent="0.35">
      <c r="X2484" s="582"/>
      <c r="Y2484" s="583"/>
      <c r="AD2484" s="585"/>
      <c r="AE2484" s="586"/>
      <c r="AF2484" s="587"/>
      <c r="AG2484" s="588"/>
      <c r="AH2484" s="588"/>
      <c r="AI2484" s="588"/>
      <c r="AJ2484" s="589"/>
      <c r="AK2484" s="590"/>
      <c r="AL2484" s="591"/>
      <c r="AM2484" s="592"/>
      <c r="AN2484" s="593"/>
      <c r="AO2484" s="594"/>
      <c r="AP2484" s="595"/>
      <c r="AQ2484" s="595"/>
      <c r="AR2484" s="596"/>
    </row>
    <row r="2485" spans="24:44" s="581" customFormat="1" ht="15" customHeight="1" x14ac:dyDescent="0.35">
      <c r="X2485" s="582"/>
      <c r="Y2485" s="583"/>
      <c r="AD2485" s="585"/>
      <c r="AE2485" s="586"/>
      <c r="AF2485" s="587"/>
      <c r="AG2485" s="588"/>
      <c r="AH2485" s="588"/>
      <c r="AI2485" s="588"/>
      <c r="AJ2485" s="589"/>
      <c r="AK2485" s="590"/>
      <c r="AL2485" s="591"/>
      <c r="AM2485" s="592"/>
      <c r="AN2485" s="593"/>
      <c r="AO2485" s="594"/>
      <c r="AP2485" s="595"/>
      <c r="AQ2485" s="595"/>
      <c r="AR2485" s="596"/>
    </row>
    <row r="2486" spans="24:44" s="581" customFormat="1" ht="15" customHeight="1" x14ac:dyDescent="0.35">
      <c r="X2486" s="582"/>
      <c r="Y2486" s="583"/>
      <c r="AD2486" s="585"/>
      <c r="AE2486" s="586"/>
      <c r="AF2486" s="587"/>
      <c r="AG2486" s="588"/>
      <c r="AH2486" s="588"/>
      <c r="AI2486" s="588"/>
      <c r="AJ2486" s="589"/>
      <c r="AK2486" s="590"/>
      <c r="AL2486" s="591"/>
      <c r="AM2486" s="592"/>
      <c r="AN2486" s="593"/>
      <c r="AO2486" s="594"/>
      <c r="AP2486" s="595"/>
      <c r="AQ2486" s="595"/>
      <c r="AR2486" s="596"/>
    </row>
    <row r="2487" spans="24:44" s="581" customFormat="1" ht="15" customHeight="1" x14ac:dyDescent="0.35">
      <c r="X2487" s="582"/>
      <c r="Y2487" s="583"/>
      <c r="AD2487" s="585"/>
      <c r="AE2487" s="586"/>
      <c r="AF2487" s="587"/>
      <c r="AG2487" s="588"/>
      <c r="AH2487" s="588"/>
      <c r="AI2487" s="588"/>
      <c r="AJ2487" s="589"/>
      <c r="AK2487" s="590"/>
      <c r="AL2487" s="591"/>
      <c r="AM2487" s="592"/>
      <c r="AN2487" s="593"/>
      <c r="AO2487" s="594"/>
      <c r="AP2487" s="595"/>
      <c r="AQ2487" s="595"/>
      <c r="AR2487" s="596"/>
    </row>
    <row r="2488" spans="24:44" s="581" customFormat="1" ht="15" customHeight="1" x14ac:dyDescent="0.35">
      <c r="X2488" s="582"/>
      <c r="Y2488" s="583"/>
      <c r="AD2488" s="585"/>
      <c r="AE2488" s="586"/>
      <c r="AF2488" s="587"/>
      <c r="AG2488" s="588"/>
      <c r="AH2488" s="588"/>
      <c r="AI2488" s="588"/>
      <c r="AJ2488" s="589"/>
      <c r="AK2488" s="590"/>
      <c r="AL2488" s="591"/>
      <c r="AM2488" s="592"/>
      <c r="AN2488" s="593"/>
      <c r="AO2488" s="594"/>
      <c r="AP2488" s="595"/>
      <c r="AQ2488" s="595"/>
      <c r="AR2488" s="596"/>
    </row>
    <row r="2489" spans="24:44" s="581" customFormat="1" ht="15" customHeight="1" x14ac:dyDescent="0.35">
      <c r="X2489" s="582"/>
      <c r="Y2489" s="583"/>
      <c r="AD2489" s="585"/>
      <c r="AE2489" s="586"/>
      <c r="AF2489" s="587"/>
      <c r="AG2489" s="588"/>
      <c r="AH2489" s="588"/>
      <c r="AI2489" s="588"/>
      <c r="AJ2489" s="589"/>
      <c r="AK2489" s="590"/>
      <c r="AL2489" s="591"/>
      <c r="AM2489" s="592"/>
      <c r="AN2489" s="593"/>
      <c r="AO2489" s="594"/>
      <c r="AP2489" s="595"/>
      <c r="AQ2489" s="595"/>
      <c r="AR2489" s="596"/>
    </row>
    <row r="2490" spans="24:44" s="581" customFormat="1" ht="15" customHeight="1" x14ac:dyDescent="0.35">
      <c r="X2490" s="582"/>
      <c r="Y2490" s="583"/>
      <c r="AD2490" s="585"/>
      <c r="AE2490" s="586"/>
      <c r="AF2490" s="587"/>
      <c r="AG2490" s="588"/>
      <c r="AH2490" s="588"/>
      <c r="AI2490" s="588"/>
      <c r="AJ2490" s="589"/>
      <c r="AK2490" s="590"/>
      <c r="AL2490" s="591"/>
      <c r="AM2490" s="592"/>
      <c r="AN2490" s="593"/>
      <c r="AO2490" s="594"/>
      <c r="AP2490" s="595"/>
      <c r="AQ2490" s="595"/>
      <c r="AR2490" s="596"/>
    </row>
    <row r="2491" spans="24:44" s="581" customFormat="1" ht="15" customHeight="1" x14ac:dyDescent="0.35">
      <c r="X2491" s="582"/>
      <c r="Y2491" s="583"/>
      <c r="AD2491" s="585"/>
      <c r="AE2491" s="586"/>
      <c r="AF2491" s="587"/>
      <c r="AG2491" s="588"/>
      <c r="AH2491" s="588"/>
      <c r="AI2491" s="588"/>
      <c r="AJ2491" s="589"/>
      <c r="AK2491" s="590"/>
      <c r="AL2491" s="591"/>
      <c r="AM2491" s="592"/>
      <c r="AN2491" s="593"/>
      <c r="AO2491" s="594"/>
      <c r="AP2491" s="595"/>
      <c r="AQ2491" s="595"/>
      <c r="AR2491" s="596"/>
    </row>
    <row r="2492" spans="24:44" s="581" customFormat="1" ht="15" customHeight="1" x14ac:dyDescent="0.35">
      <c r="X2492" s="582"/>
      <c r="Y2492" s="583"/>
      <c r="AD2492" s="585"/>
      <c r="AE2492" s="586"/>
      <c r="AF2492" s="587"/>
      <c r="AG2492" s="588"/>
      <c r="AH2492" s="588"/>
      <c r="AI2492" s="588"/>
      <c r="AJ2492" s="589"/>
      <c r="AK2492" s="590"/>
      <c r="AL2492" s="591"/>
      <c r="AM2492" s="592"/>
      <c r="AN2492" s="593"/>
      <c r="AO2492" s="594"/>
      <c r="AP2492" s="595"/>
      <c r="AQ2492" s="595"/>
      <c r="AR2492" s="596"/>
    </row>
    <row r="2493" spans="24:44" s="581" customFormat="1" ht="15" customHeight="1" x14ac:dyDescent="0.35">
      <c r="X2493" s="582"/>
      <c r="Y2493" s="583"/>
      <c r="AD2493" s="585"/>
      <c r="AE2493" s="586"/>
      <c r="AF2493" s="587"/>
      <c r="AG2493" s="588"/>
      <c r="AH2493" s="588"/>
      <c r="AI2493" s="588"/>
      <c r="AJ2493" s="589"/>
      <c r="AK2493" s="590"/>
      <c r="AL2493" s="591"/>
      <c r="AM2493" s="592"/>
      <c r="AN2493" s="593"/>
      <c r="AO2493" s="594"/>
      <c r="AP2493" s="595"/>
      <c r="AQ2493" s="595"/>
      <c r="AR2493" s="596"/>
    </row>
    <row r="2494" spans="24:44" s="581" customFormat="1" ht="15" customHeight="1" x14ac:dyDescent="0.35">
      <c r="X2494" s="582"/>
      <c r="Y2494" s="583"/>
      <c r="AD2494" s="585"/>
      <c r="AE2494" s="586"/>
      <c r="AF2494" s="587"/>
      <c r="AG2494" s="588"/>
      <c r="AH2494" s="588"/>
      <c r="AI2494" s="588"/>
      <c r="AJ2494" s="589"/>
      <c r="AK2494" s="590"/>
      <c r="AL2494" s="591"/>
      <c r="AM2494" s="592"/>
      <c r="AN2494" s="593"/>
      <c r="AO2494" s="594"/>
      <c r="AP2494" s="595"/>
      <c r="AQ2494" s="595"/>
      <c r="AR2494" s="596"/>
    </row>
    <row r="2495" spans="24:44" s="581" customFormat="1" ht="15" customHeight="1" x14ac:dyDescent="0.35">
      <c r="X2495" s="582"/>
      <c r="Y2495" s="583"/>
      <c r="AD2495" s="585"/>
      <c r="AE2495" s="586"/>
      <c r="AF2495" s="587"/>
      <c r="AG2495" s="588"/>
      <c r="AH2495" s="588"/>
      <c r="AI2495" s="588"/>
      <c r="AJ2495" s="589"/>
      <c r="AK2495" s="590"/>
      <c r="AL2495" s="591"/>
      <c r="AM2495" s="592"/>
      <c r="AN2495" s="593"/>
      <c r="AO2495" s="594"/>
      <c r="AP2495" s="595"/>
      <c r="AQ2495" s="595"/>
      <c r="AR2495" s="596"/>
    </row>
    <row r="2496" spans="24:44" s="581" customFormat="1" ht="15" customHeight="1" x14ac:dyDescent="0.35">
      <c r="X2496" s="582"/>
      <c r="Y2496" s="583"/>
      <c r="AD2496" s="585"/>
      <c r="AE2496" s="586"/>
      <c r="AF2496" s="587"/>
      <c r="AG2496" s="588"/>
      <c r="AH2496" s="588"/>
      <c r="AI2496" s="588"/>
      <c r="AJ2496" s="589"/>
      <c r="AK2496" s="590"/>
      <c r="AL2496" s="591"/>
      <c r="AM2496" s="592"/>
      <c r="AN2496" s="593"/>
      <c r="AO2496" s="594"/>
      <c r="AP2496" s="595"/>
      <c r="AQ2496" s="595"/>
      <c r="AR2496" s="596"/>
    </row>
    <row r="2497" spans="24:44" s="581" customFormat="1" ht="15" customHeight="1" x14ac:dyDescent="0.35">
      <c r="X2497" s="582"/>
      <c r="Y2497" s="583"/>
      <c r="AD2497" s="585"/>
      <c r="AE2497" s="586"/>
      <c r="AF2497" s="587"/>
      <c r="AG2497" s="588"/>
      <c r="AH2497" s="588"/>
      <c r="AI2497" s="588"/>
      <c r="AJ2497" s="589"/>
      <c r="AK2497" s="590"/>
      <c r="AL2497" s="591"/>
      <c r="AM2497" s="592"/>
      <c r="AN2497" s="593"/>
      <c r="AO2497" s="594"/>
      <c r="AP2497" s="595"/>
      <c r="AQ2497" s="595"/>
      <c r="AR2497" s="596"/>
    </row>
    <row r="2498" spans="24:44" s="581" customFormat="1" ht="15" customHeight="1" x14ac:dyDescent="0.35">
      <c r="X2498" s="582"/>
      <c r="Y2498" s="583"/>
      <c r="AD2498" s="585"/>
      <c r="AE2498" s="586"/>
      <c r="AF2498" s="587"/>
      <c r="AG2498" s="588"/>
      <c r="AH2498" s="588"/>
      <c r="AI2498" s="588"/>
      <c r="AJ2498" s="589"/>
      <c r="AK2498" s="590"/>
      <c r="AL2498" s="591"/>
      <c r="AM2498" s="592"/>
      <c r="AN2498" s="593"/>
      <c r="AO2498" s="594"/>
      <c r="AP2498" s="595"/>
      <c r="AQ2498" s="595"/>
      <c r="AR2498" s="596"/>
    </row>
    <row r="2499" spans="24:44" s="581" customFormat="1" ht="15" customHeight="1" x14ac:dyDescent="0.35">
      <c r="X2499" s="582"/>
      <c r="Y2499" s="583"/>
      <c r="AD2499" s="585"/>
      <c r="AE2499" s="586"/>
      <c r="AF2499" s="587"/>
      <c r="AG2499" s="588"/>
      <c r="AH2499" s="588"/>
      <c r="AI2499" s="588"/>
      <c r="AJ2499" s="589"/>
      <c r="AK2499" s="590"/>
      <c r="AL2499" s="591"/>
      <c r="AM2499" s="592"/>
      <c r="AN2499" s="593"/>
      <c r="AO2499" s="594"/>
      <c r="AP2499" s="595"/>
      <c r="AQ2499" s="595"/>
      <c r="AR2499" s="596"/>
    </row>
    <row r="2500" spans="24:44" s="581" customFormat="1" ht="15" customHeight="1" x14ac:dyDescent="0.35">
      <c r="X2500" s="582"/>
      <c r="Y2500" s="583"/>
      <c r="AD2500" s="585"/>
      <c r="AE2500" s="586"/>
      <c r="AF2500" s="587"/>
      <c r="AG2500" s="588"/>
      <c r="AH2500" s="588"/>
      <c r="AI2500" s="588"/>
      <c r="AJ2500" s="589"/>
      <c r="AK2500" s="590"/>
      <c r="AL2500" s="591"/>
      <c r="AM2500" s="592"/>
      <c r="AN2500" s="593"/>
      <c r="AO2500" s="594"/>
      <c r="AP2500" s="595"/>
      <c r="AQ2500" s="595"/>
      <c r="AR2500" s="596"/>
    </row>
    <row r="2501" spans="24:44" s="581" customFormat="1" ht="15" customHeight="1" x14ac:dyDescent="0.35">
      <c r="X2501" s="582"/>
      <c r="Y2501" s="583"/>
      <c r="AD2501" s="585"/>
      <c r="AE2501" s="586"/>
      <c r="AF2501" s="587"/>
      <c r="AG2501" s="588"/>
      <c r="AH2501" s="588"/>
      <c r="AI2501" s="588"/>
      <c r="AJ2501" s="589"/>
      <c r="AK2501" s="590"/>
      <c r="AL2501" s="591"/>
      <c r="AM2501" s="592"/>
      <c r="AN2501" s="593"/>
      <c r="AO2501" s="594"/>
      <c r="AP2501" s="595"/>
      <c r="AQ2501" s="595"/>
      <c r="AR2501" s="596"/>
    </row>
    <row r="2502" spans="24:44" s="581" customFormat="1" ht="15" customHeight="1" x14ac:dyDescent="0.35">
      <c r="X2502" s="582"/>
      <c r="Y2502" s="583"/>
      <c r="AD2502" s="585"/>
      <c r="AE2502" s="586"/>
      <c r="AF2502" s="587"/>
      <c r="AG2502" s="588"/>
      <c r="AH2502" s="588"/>
      <c r="AI2502" s="588"/>
      <c r="AJ2502" s="589"/>
      <c r="AK2502" s="590"/>
      <c r="AL2502" s="591"/>
      <c r="AM2502" s="592"/>
      <c r="AN2502" s="593"/>
      <c r="AO2502" s="594"/>
      <c r="AP2502" s="595"/>
      <c r="AQ2502" s="595"/>
      <c r="AR2502" s="596"/>
    </row>
    <row r="2503" spans="24:44" s="581" customFormat="1" ht="15" customHeight="1" x14ac:dyDescent="0.35">
      <c r="X2503" s="582"/>
      <c r="Y2503" s="583"/>
      <c r="AD2503" s="585"/>
      <c r="AE2503" s="586"/>
      <c r="AF2503" s="587"/>
      <c r="AG2503" s="588"/>
      <c r="AH2503" s="588"/>
      <c r="AI2503" s="588"/>
      <c r="AJ2503" s="589"/>
      <c r="AK2503" s="590"/>
      <c r="AL2503" s="591"/>
      <c r="AM2503" s="592"/>
      <c r="AN2503" s="593"/>
      <c r="AO2503" s="594"/>
      <c r="AP2503" s="595"/>
      <c r="AQ2503" s="595"/>
      <c r="AR2503" s="596"/>
    </row>
    <row r="2504" spans="24:44" s="581" customFormat="1" ht="15" customHeight="1" x14ac:dyDescent="0.35">
      <c r="X2504" s="582"/>
      <c r="Y2504" s="583"/>
      <c r="AD2504" s="585"/>
      <c r="AE2504" s="586"/>
      <c r="AF2504" s="587"/>
      <c r="AG2504" s="588"/>
      <c r="AH2504" s="588"/>
      <c r="AI2504" s="588"/>
      <c r="AJ2504" s="589"/>
      <c r="AK2504" s="590"/>
      <c r="AL2504" s="591"/>
      <c r="AM2504" s="592"/>
      <c r="AN2504" s="593"/>
      <c r="AO2504" s="594"/>
      <c r="AP2504" s="595"/>
      <c r="AQ2504" s="595"/>
      <c r="AR2504" s="596"/>
    </row>
    <row r="2505" spans="24:44" s="581" customFormat="1" ht="15" customHeight="1" x14ac:dyDescent="0.35">
      <c r="X2505" s="582"/>
      <c r="Y2505" s="583"/>
      <c r="AD2505" s="585"/>
      <c r="AE2505" s="586"/>
      <c r="AF2505" s="587"/>
      <c r="AG2505" s="588"/>
      <c r="AH2505" s="588"/>
      <c r="AI2505" s="588"/>
      <c r="AJ2505" s="589"/>
      <c r="AK2505" s="590"/>
      <c r="AL2505" s="591"/>
      <c r="AM2505" s="592"/>
      <c r="AN2505" s="593"/>
      <c r="AO2505" s="594"/>
      <c r="AP2505" s="595"/>
      <c r="AQ2505" s="595"/>
      <c r="AR2505" s="596"/>
    </row>
    <row r="2506" spans="24:44" s="581" customFormat="1" ht="15" customHeight="1" x14ac:dyDescent="0.35">
      <c r="X2506" s="582"/>
      <c r="Y2506" s="583"/>
      <c r="AD2506" s="585"/>
      <c r="AE2506" s="586"/>
      <c r="AF2506" s="587"/>
      <c r="AG2506" s="588"/>
      <c r="AH2506" s="588"/>
      <c r="AI2506" s="588"/>
      <c r="AJ2506" s="589"/>
      <c r="AK2506" s="590"/>
      <c r="AL2506" s="591"/>
      <c r="AM2506" s="592"/>
      <c r="AN2506" s="593"/>
      <c r="AO2506" s="594"/>
      <c r="AP2506" s="595"/>
      <c r="AQ2506" s="595"/>
      <c r="AR2506" s="596"/>
    </row>
    <row r="2507" spans="24:44" s="581" customFormat="1" ht="15" customHeight="1" x14ac:dyDescent="0.35">
      <c r="X2507" s="582"/>
      <c r="Y2507" s="583"/>
      <c r="AD2507" s="585"/>
      <c r="AE2507" s="586"/>
      <c r="AF2507" s="587"/>
      <c r="AG2507" s="588"/>
      <c r="AH2507" s="588"/>
      <c r="AI2507" s="588"/>
      <c r="AJ2507" s="589"/>
      <c r="AK2507" s="590"/>
      <c r="AL2507" s="591"/>
      <c r="AM2507" s="592"/>
      <c r="AN2507" s="593"/>
      <c r="AO2507" s="594"/>
      <c r="AP2507" s="595"/>
      <c r="AQ2507" s="595"/>
      <c r="AR2507" s="596"/>
    </row>
    <row r="2508" spans="24:44" s="581" customFormat="1" ht="15" customHeight="1" x14ac:dyDescent="0.35">
      <c r="X2508" s="582"/>
      <c r="Y2508" s="583"/>
      <c r="AD2508" s="585"/>
      <c r="AE2508" s="586"/>
      <c r="AF2508" s="587"/>
      <c r="AG2508" s="588"/>
      <c r="AH2508" s="588"/>
      <c r="AI2508" s="588"/>
      <c r="AJ2508" s="589"/>
      <c r="AK2508" s="590"/>
      <c r="AL2508" s="591"/>
      <c r="AM2508" s="592"/>
      <c r="AN2508" s="593"/>
      <c r="AO2508" s="594"/>
      <c r="AP2508" s="595"/>
      <c r="AQ2508" s="595"/>
      <c r="AR2508" s="596"/>
    </row>
    <row r="2509" spans="24:44" s="581" customFormat="1" ht="15" customHeight="1" x14ac:dyDescent="0.35">
      <c r="X2509" s="582"/>
      <c r="Y2509" s="583"/>
      <c r="AD2509" s="585"/>
      <c r="AE2509" s="586"/>
      <c r="AF2509" s="587"/>
      <c r="AG2509" s="588"/>
      <c r="AH2509" s="588"/>
      <c r="AI2509" s="588"/>
      <c r="AJ2509" s="589"/>
      <c r="AK2509" s="590"/>
      <c r="AL2509" s="591"/>
      <c r="AM2509" s="592"/>
      <c r="AN2509" s="593"/>
      <c r="AO2509" s="594"/>
      <c r="AP2509" s="595"/>
      <c r="AQ2509" s="595"/>
      <c r="AR2509" s="596"/>
    </row>
    <row r="2510" spans="24:44" s="581" customFormat="1" ht="15" customHeight="1" x14ac:dyDescent="0.35">
      <c r="X2510" s="582"/>
      <c r="Y2510" s="583"/>
      <c r="AD2510" s="585"/>
      <c r="AE2510" s="586"/>
      <c r="AF2510" s="587"/>
      <c r="AG2510" s="588"/>
      <c r="AH2510" s="588"/>
      <c r="AI2510" s="588"/>
      <c r="AJ2510" s="589"/>
      <c r="AK2510" s="590"/>
      <c r="AL2510" s="591"/>
      <c r="AM2510" s="592"/>
      <c r="AN2510" s="593"/>
      <c r="AO2510" s="594"/>
      <c r="AP2510" s="595"/>
      <c r="AQ2510" s="595"/>
      <c r="AR2510" s="596"/>
    </row>
    <row r="2511" spans="24:44" s="581" customFormat="1" ht="15" customHeight="1" x14ac:dyDescent="0.35">
      <c r="X2511" s="582"/>
      <c r="Y2511" s="583"/>
      <c r="AD2511" s="585"/>
      <c r="AE2511" s="586"/>
      <c r="AF2511" s="587"/>
      <c r="AG2511" s="588"/>
      <c r="AH2511" s="588"/>
      <c r="AI2511" s="588"/>
      <c r="AJ2511" s="589"/>
      <c r="AK2511" s="590"/>
      <c r="AL2511" s="591"/>
      <c r="AM2511" s="592"/>
      <c r="AN2511" s="593"/>
      <c r="AO2511" s="594"/>
      <c r="AP2511" s="595"/>
      <c r="AQ2511" s="595"/>
      <c r="AR2511" s="596"/>
    </row>
    <row r="2512" spans="24:44" s="581" customFormat="1" ht="15" customHeight="1" x14ac:dyDescent="0.35">
      <c r="X2512" s="582"/>
      <c r="Y2512" s="583"/>
      <c r="AD2512" s="585"/>
      <c r="AE2512" s="586"/>
      <c r="AF2512" s="587"/>
      <c r="AG2512" s="588"/>
      <c r="AH2512" s="588"/>
      <c r="AI2512" s="588"/>
      <c r="AJ2512" s="589"/>
      <c r="AK2512" s="590"/>
      <c r="AL2512" s="591"/>
      <c r="AM2512" s="592"/>
      <c r="AN2512" s="593"/>
      <c r="AO2512" s="594"/>
      <c r="AP2512" s="595"/>
      <c r="AQ2512" s="595"/>
      <c r="AR2512" s="596"/>
    </row>
    <row r="2513" spans="24:44" s="581" customFormat="1" ht="15" customHeight="1" x14ac:dyDescent="0.35">
      <c r="X2513" s="582"/>
      <c r="Y2513" s="583"/>
      <c r="AD2513" s="585"/>
      <c r="AE2513" s="586"/>
      <c r="AF2513" s="587"/>
      <c r="AG2513" s="588"/>
      <c r="AH2513" s="588"/>
      <c r="AI2513" s="588"/>
      <c r="AJ2513" s="589"/>
      <c r="AK2513" s="590"/>
      <c r="AL2513" s="591"/>
      <c r="AM2513" s="592"/>
      <c r="AN2513" s="593"/>
      <c r="AO2513" s="594"/>
      <c r="AP2513" s="595"/>
      <c r="AQ2513" s="595"/>
      <c r="AR2513" s="596"/>
    </row>
    <row r="2514" spans="24:44" s="581" customFormat="1" ht="15" customHeight="1" x14ac:dyDescent="0.35">
      <c r="X2514" s="582"/>
      <c r="Y2514" s="583"/>
      <c r="AD2514" s="585"/>
      <c r="AE2514" s="586"/>
      <c r="AF2514" s="587"/>
      <c r="AG2514" s="588"/>
      <c r="AH2514" s="588"/>
      <c r="AI2514" s="588"/>
      <c r="AJ2514" s="589"/>
      <c r="AK2514" s="590"/>
      <c r="AL2514" s="591"/>
      <c r="AM2514" s="592"/>
      <c r="AN2514" s="593"/>
      <c r="AO2514" s="594"/>
      <c r="AP2514" s="595"/>
      <c r="AQ2514" s="595"/>
      <c r="AR2514" s="596"/>
    </row>
    <row r="2515" spans="24:44" s="581" customFormat="1" ht="15" customHeight="1" x14ac:dyDescent="0.35">
      <c r="X2515" s="582"/>
      <c r="Y2515" s="583"/>
      <c r="AD2515" s="585"/>
      <c r="AE2515" s="586"/>
      <c r="AF2515" s="587"/>
      <c r="AG2515" s="588"/>
      <c r="AH2515" s="588"/>
      <c r="AI2515" s="588"/>
      <c r="AJ2515" s="589"/>
      <c r="AK2515" s="590"/>
      <c r="AL2515" s="591"/>
      <c r="AM2515" s="592"/>
      <c r="AN2515" s="593"/>
      <c r="AO2515" s="594"/>
      <c r="AP2515" s="595"/>
      <c r="AQ2515" s="595"/>
      <c r="AR2515" s="596"/>
    </row>
    <row r="2516" spans="24:44" s="581" customFormat="1" ht="15" customHeight="1" x14ac:dyDescent="0.35">
      <c r="X2516" s="582"/>
      <c r="Y2516" s="583"/>
      <c r="AD2516" s="585"/>
      <c r="AE2516" s="586"/>
      <c r="AF2516" s="587"/>
      <c r="AG2516" s="588"/>
      <c r="AH2516" s="588"/>
      <c r="AI2516" s="588"/>
      <c r="AJ2516" s="589"/>
      <c r="AK2516" s="590"/>
      <c r="AL2516" s="591"/>
      <c r="AM2516" s="592"/>
      <c r="AN2516" s="593"/>
      <c r="AO2516" s="594"/>
      <c r="AP2516" s="595"/>
      <c r="AQ2516" s="595"/>
      <c r="AR2516" s="596"/>
    </row>
    <row r="2517" spans="24:44" s="581" customFormat="1" ht="15" customHeight="1" x14ac:dyDescent="0.35">
      <c r="X2517" s="582"/>
      <c r="Y2517" s="583"/>
      <c r="AD2517" s="585"/>
      <c r="AE2517" s="586"/>
      <c r="AF2517" s="587"/>
      <c r="AG2517" s="588"/>
      <c r="AH2517" s="588"/>
      <c r="AI2517" s="588"/>
      <c r="AJ2517" s="589"/>
      <c r="AK2517" s="590"/>
      <c r="AL2517" s="591"/>
      <c r="AM2517" s="592"/>
      <c r="AN2517" s="593"/>
      <c r="AO2517" s="594"/>
      <c r="AP2517" s="595"/>
      <c r="AQ2517" s="595"/>
      <c r="AR2517" s="596"/>
    </row>
    <row r="2518" spans="24:44" s="581" customFormat="1" ht="15" customHeight="1" x14ac:dyDescent="0.35">
      <c r="X2518" s="582"/>
      <c r="Y2518" s="583"/>
      <c r="AD2518" s="585"/>
      <c r="AE2518" s="586"/>
      <c r="AF2518" s="587"/>
      <c r="AG2518" s="588"/>
      <c r="AH2518" s="588"/>
      <c r="AI2518" s="588"/>
      <c r="AJ2518" s="589"/>
      <c r="AK2518" s="590"/>
      <c r="AL2518" s="591"/>
      <c r="AM2518" s="592"/>
      <c r="AN2518" s="593"/>
      <c r="AO2518" s="594"/>
      <c r="AP2518" s="595"/>
      <c r="AQ2518" s="595"/>
      <c r="AR2518" s="596"/>
    </row>
    <row r="2519" spans="24:44" s="581" customFormat="1" ht="15" customHeight="1" x14ac:dyDescent="0.35">
      <c r="X2519" s="582"/>
      <c r="Y2519" s="583"/>
      <c r="AD2519" s="585"/>
      <c r="AE2519" s="586"/>
      <c r="AF2519" s="587"/>
      <c r="AG2519" s="588"/>
      <c r="AH2519" s="588"/>
      <c r="AI2519" s="588"/>
      <c r="AJ2519" s="589"/>
      <c r="AK2519" s="590"/>
      <c r="AL2519" s="591"/>
      <c r="AM2519" s="592"/>
      <c r="AN2519" s="593"/>
      <c r="AO2519" s="594"/>
      <c r="AP2519" s="595"/>
      <c r="AQ2519" s="595"/>
      <c r="AR2519" s="596"/>
    </row>
    <row r="2520" spans="24:44" s="581" customFormat="1" ht="15" customHeight="1" x14ac:dyDescent="0.35">
      <c r="X2520" s="582"/>
      <c r="Y2520" s="583"/>
      <c r="AD2520" s="585"/>
      <c r="AE2520" s="586"/>
      <c r="AF2520" s="587"/>
      <c r="AG2520" s="588"/>
      <c r="AH2520" s="588"/>
      <c r="AI2520" s="588"/>
      <c r="AJ2520" s="589"/>
      <c r="AK2520" s="590"/>
      <c r="AL2520" s="591"/>
      <c r="AM2520" s="592"/>
      <c r="AN2520" s="593"/>
      <c r="AO2520" s="594"/>
      <c r="AP2520" s="595"/>
      <c r="AQ2520" s="595"/>
      <c r="AR2520" s="596"/>
    </row>
    <row r="2521" spans="24:44" s="581" customFormat="1" ht="15" customHeight="1" x14ac:dyDescent="0.35">
      <c r="X2521" s="582"/>
      <c r="Y2521" s="583"/>
      <c r="AD2521" s="585"/>
      <c r="AE2521" s="586"/>
      <c r="AF2521" s="587"/>
      <c r="AG2521" s="588"/>
      <c r="AH2521" s="588"/>
      <c r="AI2521" s="588"/>
      <c r="AJ2521" s="589"/>
      <c r="AK2521" s="590"/>
      <c r="AL2521" s="591"/>
      <c r="AM2521" s="592"/>
      <c r="AN2521" s="593"/>
      <c r="AO2521" s="594"/>
      <c r="AP2521" s="595"/>
      <c r="AQ2521" s="595"/>
      <c r="AR2521" s="596"/>
    </row>
    <row r="2522" spans="24:44" s="581" customFormat="1" ht="15" customHeight="1" x14ac:dyDescent="0.35">
      <c r="X2522" s="582"/>
      <c r="Y2522" s="583"/>
      <c r="AD2522" s="585"/>
      <c r="AE2522" s="586"/>
      <c r="AF2522" s="587"/>
      <c r="AG2522" s="588"/>
      <c r="AH2522" s="588"/>
      <c r="AI2522" s="588"/>
      <c r="AJ2522" s="589"/>
      <c r="AK2522" s="590"/>
      <c r="AL2522" s="591"/>
      <c r="AM2522" s="592"/>
      <c r="AN2522" s="593"/>
      <c r="AO2522" s="594"/>
      <c r="AP2522" s="595"/>
      <c r="AQ2522" s="595"/>
      <c r="AR2522" s="596"/>
    </row>
    <row r="2523" spans="24:44" s="581" customFormat="1" ht="15" customHeight="1" x14ac:dyDescent="0.35">
      <c r="X2523" s="582"/>
      <c r="Y2523" s="583"/>
      <c r="AD2523" s="585"/>
      <c r="AE2523" s="586"/>
      <c r="AF2523" s="587"/>
      <c r="AG2523" s="588"/>
      <c r="AH2523" s="588"/>
      <c r="AI2523" s="588"/>
      <c r="AJ2523" s="589"/>
      <c r="AK2523" s="590"/>
      <c r="AL2523" s="591"/>
      <c r="AM2523" s="592"/>
      <c r="AN2523" s="593"/>
      <c r="AO2523" s="594"/>
      <c r="AP2523" s="595"/>
      <c r="AQ2523" s="595"/>
      <c r="AR2523" s="596"/>
    </row>
    <row r="2524" spans="24:44" s="581" customFormat="1" ht="15" customHeight="1" x14ac:dyDescent="0.35">
      <c r="X2524" s="582"/>
      <c r="Y2524" s="583"/>
      <c r="AD2524" s="585"/>
      <c r="AE2524" s="586"/>
      <c r="AF2524" s="587"/>
      <c r="AG2524" s="588"/>
      <c r="AH2524" s="588"/>
      <c r="AI2524" s="588"/>
      <c r="AJ2524" s="589"/>
      <c r="AK2524" s="590"/>
      <c r="AL2524" s="591"/>
      <c r="AM2524" s="592"/>
      <c r="AN2524" s="593"/>
      <c r="AO2524" s="594"/>
      <c r="AP2524" s="595"/>
      <c r="AQ2524" s="595"/>
      <c r="AR2524" s="596"/>
    </row>
    <row r="2525" spans="24:44" s="581" customFormat="1" ht="15" customHeight="1" x14ac:dyDescent="0.35">
      <c r="X2525" s="582"/>
      <c r="Y2525" s="583"/>
      <c r="AD2525" s="585"/>
      <c r="AE2525" s="586"/>
      <c r="AF2525" s="587"/>
      <c r="AG2525" s="588"/>
      <c r="AH2525" s="588"/>
      <c r="AI2525" s="588"/>
      <c r="AJ2525" s="589"/>
      <c r="AK2525" s="590"/>
      <c r="AL2525" s="591"/>
      <c r="AM2525" s="592"/>
      <c r="AN2525" s="593"/>
      <c r="AO2525" s="594"/>
      <c r="AP2525" s="595"/>
      <c r="AQ2525" s="595"/>
      <c r="AR2525" s="596"/>
    </row>
    <row r="2526" spans="24:44" s="581" customFormat="1" ht="15" customHeight="1" x14ac:dyDescent="0.35">
      <c r="X2526" s="582"/>
      <c r="Y2526" s="583"/>
      <c r="AD2526" s="585"/>
      <c r="AE2526" s="586"/>
      <c r="AF2526" s="587"/>
      <c r="AG2526" s="588"/>
      <c r="AH2526" s="588"/>
      <c r="AI2526" s="588"/>
      <c r="AJ2526" s="589"/>
      <c r="AK2526" s="590"/>
      <c r="AL2526" s="591"/>
      <c r="AM2526" s="592"/>
      <c r="AN2526" s="593"/>
      <c r="AO2526" s="594"/>
      <c r="AP2526" s="595"/>
      <c r="AQ2526" s="595"/>
      <c r="AR2526" s="596"/>
    </row>
    <row r="2527" spans="24:44" s="581" customFormat="1" ht="15" customHeight="1" x14ac:dyDescent="0.35">
      <c r="X2527" s="582"/>
      <c r="Y2527" s="583"/>
      <c r="AD2527" s="585"/>
      <c r="AE2527" s="586"/>
      <c r="AF2527" s="587"/>
      <c r="AG2527" s="588"/>
      <c r="AH2527" s="588"/>
      <c r="AI2527" s="588"/>
      <c r="AJ2527" s="589"/>
      <c r="AK2527" s="590"/>
      <c r="AL2527" s="591"/>
      <c r="AM2527" s="592"/>
      <c r="AN2527" s="593"/>
      <c r="AO2527" s="594"/>
      <c r="AP2527" s="595"/>
      <c r="AQ2527" s="595"/>
      <c r="AR2527" s="596"/>
    </row>
    <row r="2528" spans="24:44" s="581" customFormat="1" ht="15" customHeight="1" x14ac:dyDescent="0.35">
      <c r="X2528" s="582"/>
      <c r="Y2528" s="583"/>
      <c r="AD2528" s="585"/>
      <c r="AE2528" s="586"/>
      <c r="AF2528" s="587"/>
      <c r="AG2528" s="588"/>
      <c r="AH2528" s="588"/>
      <c r="AI2528" s="588"/>
      <c r="AJ2528" s="589"/>
      <c r="AK2528" s="590"/>
      <c r="AL2528" s="591"/>
      <c r="AM2528" s="592"/>
      <c r="AN2528" s="593"/>
      <c r="AO2528" s="594"/>
      <c r="AP2528" s="595"/>
      <c r="AQ2528" s="595"/>
      <c r="AR2528" s="596"/>
    </row>
    <row r="2529" spans="24:44" s="581" customFormat="1" ht="15" customHeight="1" x14ac:dyDescent="0.35">
      <c r="X2529" s="582"/>
      <c r="Y2529" s="583"/>
      <c r="AD2529" s="585"/>
      <c r="AE2529" s="586"/>
      <c r="AF2529" s="587"/>
      <c r="AG2529" s="588"/>
      <c r="AH2529" s="588"/>
      <c r="AI2529" s="588"/>
      <c r="AJ2529" s="589"/>
      <c r="AK2529" s="590"/>
      <c r="AL2529" s="591"/>
      <c r="AM2529" s="592"/>
      <c r="AN2529" s="593"/>
      <c r="AO2529" s="594"/>
      <c r="AP2529" s="595"/>
      <c r="AQ2529" s="595"/>
      <c r="AR2529" s="596"/>
    </row>
    <row r="2530" spans="24:44" s="581" customFormat="1" ht="15" customHeight="1" x14ac:dyDescent="0.35">
      <c r="X2530" s="582"/>
      <c r="Y2530" s="583"/>
      <c r="AD2530" s="585"/>
      <c r="AE2530" s="586"/>
      <c r="AF2530" s="587"/>
      <c r="AG2530" s="588"/>
      <c r="AH2530" s="588"/>
      <c r="AI2530" s="588"/>
      <c r="AJ2530" s="589"/>
      <c r="AK2530" s="590"/>
      <c r="AL2530" s="591"/>
      <c r="AM2530" s="592"/>
      <c r="AN2530" s="593"/>
      <c r="AO2530" s="594"/>
      <c r="AP2530" s="595"/>
      <c r="AQ2530" s="595"/>
      <c r="AR2530" s="596"/>
    </row>
    <row r="2531" spans="24:44" s="581" customFormat="1" ht="15" customHeight="1" x14ac:dyDescent="0.35">
      <c r="X2531" s="582"/>
      <c r="Y2531" s="583"/>
      <c r="AD2531" s="585"/>
      <c r="AE2531" s="586"/>
      <c r="AF2531" s="587"/>
      <c r="AG2531" s="588"/>
      <c r="AH2531" s="588"/>
      <c r="AI2531" s="588"/>
      <c r="AJ2531" s="589"/>
      <c r="AK2531" s="590"/>
      <c r="AL2531" s="591"/>
      <c r="AM2531" s="592"/>
      <c r="AN2531" s="593"/>
      <c r="AO2531" s="594"/>
      <c r="AP2531" s="595"/>
      <c r="AQ2531" s="595"/>
      <c r="AR2531" s="596"/>
    </row>
    <row r="2532" spans="24:44" s="581" customFormat="1" ht="15" customHeight="1" x14ac:dyDescent="0.35">
      <c r="X2532" s="582"/>
      <c r="Y2532" s="583"/>
      <c r="AD2532" s="585"/>
      <c r="AE2532" s="586"/>
      <c r="AF2532" s="587"/>
      <c r="AG2532" s="588"/>
      <c r="AH2532" s="588"/>
      <c r="AI2532" s="588"/>
      <c r="AJ2532" s="589"/>
      <c r="AK2532" s="590"/>
      <c r="AL2532" s="591"/>
      <c r="AM2532" s="592"/>
      <c r="AN2532" s="593"/>
      <c r="AO2532" s="594"/>
      <c r="AP2532" s="595"/>
      <c r="AQ2532" s="595"/>
      <c r="AR2532" s="596"/>
    </row>
    <row r="2533" spans="24:44" s="581" customFormat="1" ht="15" customHeight="1" x14ac:dyDescent="0.35">
      <c r="X2533" s="582"/>
      <c r="Y2533" s="583"/>
      <c r="AD2533" s="585"/>
      <c r="AE2533" s="586"/>
      <c r="AF2533" s="587"/>
      <c r="AG2533" s="588"/>
      <c r="AH2533" s="588"/>
      <c r="AI2533" s="588"/>
      <c r="AJ2533" s="589"/>
      <c r="AK2533" s="590"/>
      <c r="AL2533" s="591"/>
      <c r="AM2533" s="592"/>
      <c r="AN2533" s="593"/>
      <c r="AO2533" s="594"/>
      <c r="AP2533" s="595"/>
      <c r="AQ2533" s="595"/>
      <c r="AR2533" s="596"/>
    </row>
    <row r="2534" spans="24:44" s="581" customFormat="1" ht="15" customHeight="1" x14ac:dyDescent="0.35">
      <c r="X2534" s="582"/>
      <c r="Y2534" s="583"/>
      <c r="AD2534" s="585"/>
      <c r="AE2534" s="586"/>
      <c r="AF2534" s="587"/>
      <c r="AG2534" s="588"/>
      <c r="AH2534" s="588"/>
      <c r="AI2534" s="588"/>
      <c r="AJ2534" s="589"/>
      <c r="AK2534" s="590"/>
      <c r="AL2534" s="591"/>
      <c r="AM2534" s="592"/>
      <c r="AN2534" s="593"/>
      <c r="AO2534" s="594"/>
      <c r="AP2534" s="595"/>
      <c r="AQ2534" s="595"/>
      <c r="AR2534" s="596"/>
    </row>
    <row r="2535" spans="24:44" s="581" customFormat="1" ht="15" customHeight="1" x14ac:dyDescent="0.35">
      <c r="X2535" s="582"/>
      <c r="Y2535" s="583"/>
      <c r="AD2535" s="585"/>
      <c r="AE2535" s="586"/>
      <c r="AF2535" s="587"/>
      <c r="AG2535" s="588"/>
      <c r="AH2535" s="588"/>
      <c r="AI2535" s="588"/>
      <c r="AJ2535" s="589"/>
      <c r="AK2535" s="590"/>
      <c r="AL2535" s="591"/>
      <c r="AM2535" s="592"/>
      <c r="AN2535" s="593"/>
      <c r="AO2535" s="594"/>
      <c r="AP2535" s="595"/>
      <c r="AQ2535" s="595"/>
      <c r="AR2535" s="596"/>
    </row>
    <row r="2536" spans="24:44" s="581" customFormat="1" ht="15" customHeight="1" x14ac:dyDescent="0.35">
      <c r="X2536" s="582"/>
      <c r="Y2536" s="583"/>
      <c r="AD2536" s="585"/>
      <c r="AE2536" s="586"/>
      <c r="AF2536" s="587"/>
      <c r="AG2536" s="588"/>
      <c r="AH2536" s="588"/>
      <c r="AI2536" s="588"/>
      <c r="AJ2536" s="589"/>
      <c r="AK2536" s="590"/>
      <c r="AL2536" s="591"/>
      <c r="AM2536" s="592"/>
      <c r="AN2536" s="593"/>
      <c r="AO2536" s="594"/>
      <c r="AP2536" s="595"/>
      <c r="AQ2536" s="595"/>
      <c r="AR2536" s="596"/>
    </row>
    <row r="2537" spans="24:44" s="581" customFormat="1" ht="15" customHeight="1" x14ac:dyDescent="0.35">
      <c r="X2537" s="582"/>
      <c r="Y2537" s="583"/>
      <c r="AD2537" s="585"/>
      <c r="AE2537" s="586"/>
      <c r="AF2537" s="587"/>
      <c r="AG2537" s="588"/>
      <c r="AH2537" s="588"/>
      <c r="AI2537" s="588"/>
      <c r="AJ2537" s="589"/>
      <c r="AK2537" s="590"/>
      <c r="AL2537" s="591"/>
      <c r="AM2537" s="592"/>
      <c r="AN2537" s="593"/>
      <c r="AO2537" s="594"/>
      <c r="AP2537" s="595"/>
      <c r="AQ2537" s="595"/>
      <c r="AR2537" s="596"/>
    </row>
    <row r="2538" spans="24:44" s="581" customFormat="1" ht="15" customHeight="1" x14ac:dyDescent="0.35">
      <c r="X2538" s="582"/>
      <c r="Y2538" s="583"/>
      <c r="AD2538" s="585"/>
      <c r="AE2538" s="586"/>
      <c r="AF2538" s="587"/>
      <c r="AG2538" s="588"/>
      <c r="AH2538" s="588"/>
      <c r="AI2538" s="588"/>
      <c r="AJ2538" s="589"/>
      <c r="AK2538" s="590"/>
      <c r="AL2538" s="591"/>
      <c r="AM2538" s="592"/>
      <c r="AN2538" s="593"/>
      <c r="AO2538" s="594"/>
      <c r="AP2538" s="595"/>
      <c r="AQ2538" s="595"/>
      <c r="AR2538" s="596"/>
    </row>
    <row r="2539" spans="24:44" s="581" customFormat="1" ht="15" customHeight="1" x14ac:dyDescent="0.35">
      <c r="X2539" s="582"/>
      <c r="Y2539" s="583"/>
      <c r="AD2539" s="585"/>
      <c r="AE2539" s="586"/>
      <c r="AF2539" s="587"/>
      <c r="AG2539" s="588"/>
      <c r="AH2539" s="588"/>
      <c r="AI2539" s="588"/>
      <c r="AJ2539" s="589"/>
      <c r="AK2539" s="590"/>
      <c r="AL2539" s="591"/>
      <c r="AM2539" s="592"/>
      <c r="AN2539" s="593"/>
      <c r="AO2539" s="594"/>
      <c r="AP2539" s="595"/>
      <c r="AQ2539" s="595"/>
      <c r="AR2539" s="596"/>
    </row>
    <row r="2540" spans="24:44" s="581" customFormat="1" ht="15" customHeight="1" x14ac:dyDescent="0.35">
      <c r="X2540" s="582"/>
      <c r="Y2540" s="583"/>
      <c r="AD2540" s="585"/>
      <c r="AE2540" s="586"/>
      <c r="AF2540" s="587"/>
      <c r="AG2540" s="588"/>
      <c r="AH2540" s="588"/>
      <c r="AI2540" s="588"/>
      <c r="AJ2540" s="589"/>
      <c r="AK2540" s="590"/>
      <c r="AL2540" s="591"/>
      <c r="AM2540" s="592"/>
      <c r="AN2540" s="593"/>
      <c r="AO2540" s="594"/>
      <c r="AP2540" s="595"/>
      <c r="AQ2540" s="595"/>
      <c r="AR2540" s="596"/>
    </row>
    <row r="2541" spans="24:44" s="581" customFormat="1" ht="15" customHeight="1" x14ac:dyDescent="0.35">
      <c r="X2541" s="582"/>
      <c r="Y2541" s="583"/>
      <c r="AD2541" s="585"/>
      <c r="AE2541" s="586"/>
      <c r="AF2541" s="587"/>
      <c r="AG2541" s="588"/>
      <c r="AH2541" s="588"/>
      <c r="AI2541" s="588"/>
      <c r="AJ2541" s="589"/>
      <c r="AK2541" s="590"/>
      <c r="AL2541" s="591"/>
      <c r="AM2541" s="592"/>
      <c r="AN2541" s="593"/>
      <c r="AO2541" s="594"/>
      <c r="AP2541" s="595"/>
      <c r="AQ2541" s="595"/>
      <c r="AR2541" s="596"/>
    </row>
    <row r="2542" spans="24:44" s="581" customFormat="1" ht="15" customHeight="1" x14ac:dyDescent="0.35">
      <c r="X2542" s="582"/>
      <c r="Y2542" s="583"/>
      <c r="AD2542" s="585"/>
      <c r="AE2542" s="586"/>
      <c r="AF2542" s="587"/>
      <c r="AG2542" s="588"/>
      <c r="AH2542" s="588"/>
      <c r="AI2542" s="588"/>
      <c r="AJ2542" s="589"/>
      <c r="AK2542" s="590"/>
      <c r="AL2542" s="591"/>
      <c r="AM2542" s="592"/>
      <c r="AN2542" s="593"/>
      <c r="AO2542" s="594"/>
      <c r="AP2542" s="595"/>
      <c r="AQ2542" s="595"/>
      <c r="AR2542" s="596"/>
    </row>
    <row r="2543" spans="24:44" s="581" customFormat="1" ht="15" customHeight="1" x14ac:dyDescent="0.35">
      <c r="X2543" s="582"/>
      <c r="Y2543" s="583"/>
      <c r="AD2543" s="585"/>
      <c r="AE2543" s="586"/>
      <c r="AF2543" s="587"/>
      <c r="AG2543" s="588"/>
      <c r="AH2543" s="588"/>
      <c r="AI2543" s="588"/>
      <c r="AJ2543" s="589"/>
      <c r="AK2543" s="590"/>
      <c r="AL2543" s="591"/>
      <c r="AM2543" s="592"/>
      <c r="AN2543" s="593"/>
      <c r="AO2543" s="594"/>
      <c r="AP2543" s="595"/>
      <c r="AQ2543" s="595"/>
      <c r="AR2543" s="596"/>
    </row>
    <row r="2544" spans="24:44" s="581" customFormat="1" ht="15" customHeight="1" x14ac:dyDescent="0.35">
      <c r="X2544" s="582"/>
      <c r="Y2544" s="583"/>
      <c r="AD2544" s="585"/>
      <c r="AE2544" s="586"/>
      <c r="AF2544" s="587"/>
      <c r="AG2544" s="588"/>
      <c r="AH2544" s="588"/>
      <c r="AI2544" s="588"/>
      <c r="AJ2544" s="589"/>
      <c r="AK2544" s="590"/>
      <c r="AL2544" s="591"/>
      <c r="AM2544" s="592"/>
      <c r="AN2544" s="593"/>
      <c r="AO2544" s="594"/>
      <c r="AP2544" s="595"/>
      <c r="AQ2544" s="595"/>
      <c r="AR2544" s="596"/>
    </row>
    <row r="2545" spans="24:44" s="581" customFormat="1" ht="15" customHeight="1" x14ac:dyDescent="0.35">
      <c r="X2545" s="582"/>
      <c r="Y2545" s="583"/>
      <c r="AD2545" s="585"/>
      <c r="AE2545" s="586"/>
      <c r="AF2545" s="587"/>
      <c r="AG2545" s="588"/>
      <c r="AH2545" s="588"/>
      <c r="AI2545" s="588"/>
      <c r="AJ2545" s="589"/>
      <c r="AK2545" s="590"/>
      <c r="AL2545" s="591"/>
      <c r="AM2545" s="592"/>
      <c r="AN2545" s="593"/>
      <c r="AO2545" s="594"/>
      <c r="AP2545" s="595"/>
      <c r="AQ2545" s="595"/>
      <c r="AR2545" s="596"/>
    </row>
    <row r="2546" spans="24:44" s="581" customFormat="1" ht="15" customHeight="1" x14ac:dyDescent="0.35">
      <c r="X2546" s="582"/>
      <c r="Y2546" s="583"/>
      <c r="AD2546" s="585"/>
      <c r="AE2546" s="586"/>
      <c r="AF2546" s="587"/>
      <c r="AG2546" s="588"/>
      <c r="AH2546" s="588"/>
      <c r="AI2546" s="588"/>
      <c r="AJ2546" s="589"/>
      <c r="AK2546" s="590"/>
      <c r="AL2546" s="591"/>
      <c r="AM2546" s="592"/>
      <c r="AN2546" s="593"/>
      <c r="AO2546" s="594"/>
      <c r="AP2546" s="595"/>
      <c r="AQ2546" s="595"/>
      <c r="AR2546" s="596"/>
    </row>
    <row r="2547" spans="24:44" s="581" customFormat="1" ht="15" customHeight="1" x14ac:dyDescent="0.35">
      <c r="X2547" s="582"/>
      <c r="Y2547" s="583"/>
      <c r="AD2547" s="585"/>
      <c r="AE2547" s="586"/>
      <c r="AF2547" s="587"/>
      <c r="AG2547" s="588"/>
      <c r="AH2547" s="588"/>
      <c r="AI2547" s="588"/>
      <c r="AJ2547" s="589"/>
      <c r="AK2547" s="590"/>
      <c r="AL2547" s="591"/>
      <c r="AM2547" s="592"/>
      <c r="AN2547" s="593"/>
      <c r="AO2547" s="594"/>
      <c r="AP2547" s="595"/>
      <c r="AQ2547" s="595"/>
      <c r="AR2547" s="596"/>
    </row>
    <row r="2548" spans="24:44" s="581" customFormat="1" ht="15" customHeight="1" x14ac:dyDescent="0.35">
      <c r="X2548" s="582"/>
      <c r="Y2548" s="583"/>
      <c r="AD2548" s="585"/>
      <c r="AE2548" s="586"/>
      <c r="AF2548" s="587"/>
      <c r="AG2548" s="588"/>
      <c r="AH2548" s="588"/>
      <c r="AI2548" s="588"/>
      <c r="AJ2548" s="589"/>
      <c r="AK2548" s="590"/>
      <c r="AL2548" s="591"/>
      <c r="AM2548" s="592"/>
      <c r="AN2548" s="593"/>
      <c r="AO2548" s="594"/>
      <c r="AP2548" s="595"/>
      <c r="AQ2548" s="595"/>
      <c r="AR2548" s="596"/>
    </row>
    <row r="2549" spans="24:44" s="581" customFormat="1" ht="15" customHeight="1" x14ac:dyDescent="0.35">
      <c r="X2549" s="582"/>
      <c r="Y2549" s="583"/>
      <c r="AD2549" s="585"/>
      <c r="AE2549" s="586"/>
      <c r="AF2549" s="587"/>
      <c r="AG2549" s="588"/>
      <c r="AH2549" s="588"/>
      <c r="AI2549" s="588"/>
      <c r="AJ2549" s="589"/>
      <c r="AK2549" s="590"/>
      <c r="AL2549" s="591"/>
      <c r="AM2549" s="592"/>
      <c r="AN2549" s="593"/>
      <c r="AO2549" s="594"/>
      <c r="AP2549" s="595"/>
      <c r="AQ2549" s="595"/>
      <c r="AR2549" s="596"/>
    </row>
    <row r="2550" spans="24:44" s="581" customFormat="1" ht="15" customHeight="1" x14ac:dyDescent="0.35">
      <c r="X2550" s="582"/>
      <c r="Y2550" s="583"/>
      <c r="AD2550" s="585"/>
      <c r="AE2550" s="586"/>
      <c r="AF2550" s="587"/>
      <c r="AG2550" s="588"/>
      <c r="AH2550" s="588"/>
      <c r="AI2550" s="588"/>
      <c r="AJ2550" s="589"/>
      <c r="AK2550" s="590"/>
      <c r="AL2550" s="591"/>
      <c r="AM2550" s="592"/>
      <c r="AN2550" s="593"/>
      <c r="AO2550" s="594"/>
      <c r="AP2550" s="595"/>
      <c r="AQ2550" s="595"/>
      <c r="AR2550" s="596"/>
    </row>
    <row r="2551" spans="24:44" s="581" customFormat="1" ht="15" customHeight="1" x14ac:dyDescent="0.35">
      <c r="X2551" s="582"/>
      <c r="Y2551" s="583"/>
      <c r="AD2551" s="585"/>
      <c r="AE2551" s="586"/>
      <c r="AF2551" s="587"/>
      <c r="AG2551" s="588"/>
      <c r="AH2551" s="588"/>
      <c r="AI2551" s="588"/>
      <c r="AJ2551" s="589"/>
      <c r="AK2551" s="590"/>
      <c r="AL2551" s="591"/>
      <c r="AM2551" s="592"/>
      <c r="AN2551" s="593"/>
      <c r="AO2551" s="594"/>
      <c r="AP2551" s="595"/>
      <c r="AQ2551" s="595"/>
      <c r="AR2551" s="596"/>
    </row>
    <row r="2552" spans="24:44" s="581" customFormat="1" ht="15" customHeight="1" x14ac:dyDescent="0.35">
      <c r="X2552" s="582"/>
      <c r="Y2552" s="583"/>
      <c r="AD2552" s="585"/>
      <c r="AE2552" s="586"/>
      <c r="AF2552" s="587"/>
      <c r="AG2552" s="588"/>
      <c r="AH2552" s="588"/>
      <c r="AI2552" s="588"/>
      <c r="AJ2552" s="589"/>
      <c r="AK2552" s="590"/>
      <c r="AL2552" s="591"/>
      <c r="AM2552" s="592"/>
      <c r="AN2552" s="593"/>
      <c r="AO2552" s="594"/>
      <c r="AP2552" s="595"/>
      <c r="AQ2552" s="595"/>
      <c r="AR2552" s="596"/>
    </row>
    <row r="2553" spans="24:44" s="581" customFormat="1" ht="15" customHeight="1" x14ac:dyDescent="0.35">
      <c r="X2553" s="582"/>
      <c r="Y2553" s="583"/>
      <c r="AD2553" s="585"/>
      <c r="AE2553" s="586"/>
      <c r="AF2553" s="587"/>
      <c r="AG2553" s="588"/>
      <c r="AH2553" s="588"/>
      <c r="AI2553" s="588"/>
      <c r="AJ2553" s="589"/>
      <c r="AK2553" s="590"/>
      <c r="AL2553" s="591"/>
      <c r="AM2553" s="592"/>
      <c r="AN2553" s="593"/>
      <c r="AO2553" s="594"/>
      <c r="AP2553" s="595"/>
      <c r="AQ2553" s="595"/>
      <c r="AR2553" s="596"/>
    </row>
    <row r="2554" spans="24:44" s="581" customFormat="1" ht="15" customHeight="1" x14ac:dyDescent="0.35">
      <c r="X2554" s="582"/>
      <c r="Y2554" s="583"/>
      <c r="AD2554" s="585"/>
      <c r="AE2554" s="586"/>
      <c r="AF2554" s="587"/>
      <c r="AG2554" s="588"/>
      <c r="AH2554" s="588"/>
      <c r="AI2554" s="588"/>
      <c r="AJ2554" s="589"/>
      <c r="AK2554" s="590"/>
      <c r="AL2554" s="591"/>
      <c r="AM2554" s="592"/>
      <c r="AN2554" s="593"/>
      <c r="AO2554" s="594"/>
      <c r="AP2554" s="595"/>
      <c r="AQ2554" s="595"/>
      <c r="AR2554" s="596"/>
    </row>
    <row r="2555" spans="24:44" s="581" customFormat="1" ht="15" customHeight="1" x14ac:dyDescent="0.35">
      <c r="X2555" s="582"/>
      <c r="Y2555" s="583"/>
      <c r="AD2555" s="585"/>
      <c r="AE2555" s="586"/>
      <c r="AF2555" s="587"/>
      <c r="AG2555" s="588"/>
      <c r="AH2555" s="588"/>
      <c r="AI2555" s="588"/>
      <c r="AJ2555" s="589"/>
      <c r="AK2555" s="590"/>
      <c r="AL2555" s="591"/>
      <c r="AM2555" s="592"/>
      <c r="AN2555" s="593"/>
      <c r="AO2555" s="594"/>
      <c r="AP2555" s="595"/>
      <c r="AQ2555" s="595"/>
      <c r="AR2555" s="596"/>
    </row>
    <row r="2556" spans="24:44" s="581" customFormat="1" ht="15" customHeight="1" x14ac:dyDescent="0.35">
      <c r="X2556" s="582"/>
      <c r="Y2556" s="583"/>
      <c r="AD2556" s="585"/>
      <c r="AE2556" s="586"/>
      <c r="AF2556" s="587"/>
      <c r="AG2556" s="588"/>
      <c r="AH2556" s="588"/>
      <c r="AI2556" s="588"/>
      <c r="AJ2556" s="589"/>
      <c r="AK2556" s="590"/>
      <c r="AL2556" s="591"/>
      <c r="AM2556" s="592"/>
      <c r="AN2556" s="593"/>
      <c r="AO2556" s="594"/>
      <c r="AP2556" s="595"/>
      <c r="AQ2556" s="595"/>
      <c r="AR2556" s="596"/>
    </row>
    <row r="2557" spans="24:44" s="581" customFormat="1" ht="15" customHeight="1" x14ac:dyDescent="0.35">
      <c r="X2557" s="582"/>
      <c r="Y2557" s="583"/>
      <c r="AD2557" s="585"/>
      <c r="AE2557" s="586"/>
      <c r="AF2557" s="587"/>
      <c r="AG2557" s="588"/>
      <c r="AH2557" s="588"/>
      <c r="AI2557" s="588"/>
      <c r="AJ2557" s="589"/>
      <c r="AK2557" s="590"/>
      <c r="AL2557" s="591"/>
      <c r="AM2557" s="592"/>
      <c r="AN2557" s="593"/>
      <c r="AO2557" s="594"/>
      <c r="AP2557" s="595"/>
      <c r="AQ2557" s="595"/>
      <c r="AR2557" s="596"/>
    </row>
    <row r="2558" spans="24:44" s="581" customFormat="1" ht="15" customHeight="1" x14ac:dyDescent="0.35">
      <c r="X2558" s="582"/>
      <c r="Y2558" s="583"/>
      <c r="AD2558" s="585"/>
      <c r="AE2558" s="586"/>
      <c r="AF2558" s="587"/>
      <c r="AG2558" s="588"/>
      <c r="AH2558" s="588"/>
      <c r="AI2558" s="588"/>
      <c r="AJ2558" s="589"/>
      <c r="AK2558" s="590"/>
      <c r="AL2558" s="591"/>
      <c r="AM2558" s="592"/>
      <c r="AN2558" s="593"/>
      <c r="AO2558" s="594"/>
      <c r="AP2558" s="595"/>
      <c r="AQ2558" s="595"/>
      <c r="AR2558" s="596"/>
    </row>
    <row r="2559" spans="24:44" s="581" customFormat="1" ht="15" customHeight="1" x14ac:dyDescent="0.35">
      <c r="X2559" s="582"/>
      <c r="Y2559" s="583"/>
      <c r="AD2559" s="585"/>
      <c r="AE2559" s="586"/>
      <c r="AF2559" s="587"/>
      <c r="AG2559" s="588"/>
      <c r="AH2559" s="588"/>
      <c r="AI2559" s="588"/>
      <c r="AJ2559" s="589"/>
      <c r="AK2559" s="590"/>
      <c r="AL2559" s="591"/>
      <c r="AM2559" s="592"/>
      <c r="AN2559" s="593"/>
      <c r="AO2559" s="594"/>
      <c r="AP2559" s="595"/>
      <c r="AQ2559" s="595"/>
      <c r="AR2559" s="596"/>
    </row>
    <row r="2560" spans="24:44" s="581" customFormat="1" ht="15" customHeight="1" x14ac:dyDescent="0.35">
      <c r="X2560" s="582"/>
      <c r="Y2560" s="583"/>
      <c r="AD2560" s="585"/>
      <c r="AE2560" s="586"/>
      <c r="AF2560" s="587"/>
      <c r="AG2560" s="588"/>
      <c r="AH2560" s="588"/>
      <c r="AI2560" s="588"/>
      <c r="AJ2560" s="589"/>
      <c r="AK2560" s="590"/>
      <c r="AL2560" s="591"/>
      <c r="AM2560" s="592"/>
      <c r="AN2560" s="593"/>
      <c r="AO2560" s="594"/>
      <c r="AP2560" s="595"/>
      <c r="AQ2560" s="595"/>
      <c r="AR2560" s="596"/>
    </row>
    <row r="2561" spans="24:44" s="581" customFormat="1" ht="15" customHeight="1" x14ac:dyDescent="0.35">
      <c r="X2561" s="582"/>
      <c r="Y2561" s="583"/>
      <c r="AD2561" s="585"/>
      <c r="AE2561" s="586"/>
      <c r="AF2561" s="587"/>
      <c r="AG2561" s="588"/>
      <c r="AH2561" s="588"/>
      <c r="AI2561" s="588"/>
      <c r="AJ2561" s="589"/>
      <c r="AK2561" s="590"/>
      <c r="AL2561" s="591"/>
      <c r="AM2561" s="592"/>
      <c r="AN2561" s="593"/>
      <c r="AO2561" s="594"/>
      <c r="AP2561" s="595"/>
      <c r="AQ2561" s="595"/>
      <c r="AR2561" s="596"/>
    </row>
    <row r="2562" spans="24:44" s="581" customFormat="1" ht="15" customHeight="1" x14ac:dyDescent="0.35">
      <c r="X2562" s="582"/>
      <c r="Y2562" s="583"/>
      <c r="AD2562" s="585"/>
      <c r="AE2562" s="586"/>
      <c r="AF2562" s="587"/>
      <c r="AG2562" s="588"/>
      <c r="AH2562" s="588"/>
      <c r="AI2562" s="588"/>
      <c r="AJ2562" s="589"/>
      <c r="AK2562" s="590"/>
      <c r="AL2562" s="591"/>
      <c r="AM2562" s="592"/>
      <c r="AN2562" s="593"/>
      <c r="AO2562" s="594"/>
      <c r="AP2562" s="595"/>
      <c r="AQ2562" s="595"/>
      <c r="AR2562" s="596"/>
    </row>
    <row r="2563" spans="24:44" s="581" customFormat="1" ht="15" customHeight="1" x14ac:dyDescent="0.35">
      <c r="X2563" s="582"/>
      <c r="Y2563" s="583"/>
      <c r="AD2563" s="585"/>
      <c r="AE2563" s="586"/>
      <c r="AF2563" s="587"/>
      <c r="AG2563" s="588"/>
      <c r="AH2563" s="588"/>
      <c r="AI2563" s="588"/>
      <c r="AJ2563" s="589"/>
      <c r="AK2563" s="590"/>
      <c r="AL2563" s="591"/>
      <c r="AM2563" s="592"/>
      <c r="AN2563" s="593"/>
      <c r="AO2563" s="594"/>
      <c r="AP2563" s="595"/>
      <c r="AQ2563" s="595"/>
      <c r="AR2563" s="596"/>
    </row>
    <row r="2564" spans="24:44" s="581" customFormat="1" ht="15" customHeight="1" x14ac:dyDescent="0.35">
      <c r="X2564" s="582"/>
      <c r="Y2564" s="583"/>
      <c r="AD2564" s="585"/>
      <c r="AE2564" s="586"/>
      <c r="AF2564" s="587"/>
      <c r="AG2564" s="588"/>
      <c r="AH2564" s="588"/>
      <c r="AI2564" s="588"/>
      <c r="AJ2564" s="589"/>
      <c r="AK2564" s="590"/>
      <c r="AL2564" s="591"/>
      <c r="AM2564" s="592"/>
      <c r="AN2564" s="593"/>
      <c r="AO2564" s="594"/>
      <c r="AP2564" s="595"/>
      <c r="AQ2564" s="595"/>
      <c r="AR2564" s="596"/>
    </row>
    <row r="2565" spans="24:44" s="581" customFormat="1" ht="15" customHeight="1" x14ac:dyDescent="0.35">
      <c r="X2565" s="582"/>
      <c r="Y2565" s="583"/>
      <c r="AD2565" s="585"/>
      <c r="AE2565" s="586"/>
      <c r="AF2565" s="587"/>
      <c r="AG2565" s="588"/>
      <c r="AH2565" s="588"/>
      <c r="AI2565" s="588"/>
      <c r="AJ2565" s="589"/>
      <c r="AK2565" s="590"/>
      <c r="AL2565" s="591"/>
      <c r="AM2565" s="592"/>
      <c r="AN2565" s="593"/>
      <c r="AO2565" s="594"/>
      <c r="AP2565" s="595"/>
      <c r="AQ2565" s="595"/>
      <c r="AR2565" s="596"/>
    </row>
    <row r="2566" spans="24:44" s="581" customFormat="1" ht="15" customHeight="1" x14ac:dyDescent="0.35">
      <c r="X2566" s="582"/>
      <c r="Y2566" s="583"/>
      <c r="AD2566" s="585"/>
      <c r="AE2566" s="586"/>
      <c r="AF2566" s="587"/>
      <c r="AG2566" s="588"/>
      <c r="AH2566" s="588"/>
      <c r="AI2566" s="588"/>
      <c r="AJ2566" s="589"/>
      <c r="AK2566" s="590"/>
      <c r="AL2566" s="591"/>
      <c r="AM2566" s="592"/>
      <c r="AN2566" s="593"/>
      <c r="AO2566" s="594"/>
      <c r="AP2566" s="595"/>
      <c r="AQ2566" s="595"/>
      <c r="AR2566" s="596"/>
    </row>
    <row r="2567" spans="24:44" s="581" customFormat="1" ht="15" customHeight="1" x14ac:dyDescent="0.35">
      <c r="X2567" s="582"/>
      <c r="Y2567" s="583"/>
      <c r="AD2567" s="585"/>
      <c r="AE2567" s="586"/>
      <c r="AF2567" s="587"/>
      <c r="AG2567" s="588"/>
      <c r="AH2567" s="588"/>
      <c r="AI2567" s="588"/>
      <c r="AJ2567" s="589"/>
      <c r="AK2567" s="590"/>
      <c r="AL2567" s="591"/>
      <c r="AM2567" s="592"/>
      <c r="AN2567" s="593"/>
      <c r="AO2567" s="594"/>
      <c r="AP2567" s="595"/>
      <c r="AQ2567" s="595"/>
      <c r="AR2567" s="596"/>
    </row>
    <row r="2568" spans="24:44" s="581" customFormat="1" ht="15" customHeight="1" x14ac:dyDescent="0.35">
      <c r="X2568" s="582"/>
      <c r="Y2568" s="583"/>
      <c r="AD2568" s="585"/>
      <c r="AE2568" s="586"/>
      <c r="AF2568" s="587"/>
      <c r="AG2568" s="588"/>
      <c r="AH2568" s="588"/>
      <c r="AI2568" s="588"/>
      <c r="AJ2568" s="589"/>
      <c r="AK2568" s="590"/>
      <c r="AL2568" s="591"/>
      <c r="AM2568" s="592"/>
      <c r="AN2568" s="593"/>
      <c r="AO2568" s="594"/>
      <c r="AP2568" s="595"/>
      <c r="AQ2568" s="595"/>
      <c r="AR2568" s="596"/>
    </row>
    <row r="2569" spans="24:44" s="581" customFormat="1" ht="15" customHeight="1" x14ac:dyDescent="0.35">
      <c r="X2569" s="582"/>
      <c r="Y2569" s="583"/>
      <c r="AD2569" s="585"/>
      <c r="AE2569" s="586"/>
      <c r="AF2569" s="587"/>
      <c r="AG2569" s="588"/>
      <c r="AH2569" s="588"/>
      <c r="AI2569" s="588"/>
      <c r="AJ2569" s="589"/>
      <c r="AK2569" s="590"/>
      <c r="AL2569" s="591"/>
      <c r="AM2569" s="592"/>
      <c r="AN2569" s="593"/>
      <c r="AO2569" s="594"/>
      <c r="AP2569" s="595"/>
      <c r="AQ2569" s="595"/>
      <c r="AR2569" s="596"/>
    </row>
    <row r="2570" spans="24:44" s="581" customFormat="1" ht="15" customHeight="1" x14ac:dyDescent="0.35">
      <c r="X2570" s="582"/>
      <c r="Y2570" s="583"/>
      <c r="AD2570" s="585"/>
      <c r="AE2570" s="586"/>
      <c r="AF2570" s="587"/>
      <c r="AG2570" s="588"/>
      <c r="AH2570" s="588"/>
      <c r="AI2570" s="588"/>
      <c r="AJ2570" s="589"/>
      <c r="AK2570" s="590"/>
      <c r="AL2570" s="591"/>
      <c r="AM2570" s="592"/>
      <c r="AN2570" s="593"/>
      <c r="AO2570" s="594"/>
      <c r="AP2570" s="595"/>
      <c r="AQ2570" s="595"/>
      <c r="AR2570" s="596"/>
    </row>
    <row r="2571" spans="24:44" s="581" customFormat="1" ht="15" customHeight="1" x14ac:dyDescent="0.35">
      <c r="X2571" s="582"/>
      <c r="Y2571" s="583"/>
      <c r="AD2571" s="585"/>
      <c r="AE2571" s="586"/>
      <c r="AF2571" s="587"/>
      <c r="AG2571" s="588"/>
      <c r="AH2571" s="588"/>
      <c r="AI2571" s="588"/>
      <c r="AJ2571" s="589"/>
      <c r="AK2571" s="590"/>
      <c r="AL2571" s="591"/>
      <c r="AM2571" s="592"/>
      <c r="AN2571" s="593"/>
      <c r="AO2571" s="594"/>
      <c r="AP2571" s="595"/>
      <c r="AQ2571" s="595"/>
      <c r="AR2571" s="596"/>
    </row>
    <row r="2572" spans="24:44" s="581" customFormat="1" ht="15" customHeight="1" x14ac:dyDescent="0.35">
      <c r="X2572" s="582"/>
      <c r="Y2572" s="583"/>
      <c r="AD2572" s="585"/>
      <c r="AE2572" s="586"/>
      <c r="AF2572" s="587"/>
      <c r="AG2572" s="588"/>
      <c r="AH2572" s="588"/>
      <c r="AI2572" s="588"/>
      <c r="AJ2572" s="589"/>
      <c r="AK2572" s="590"/>
      <c r="AL2572" s="591"/>
      <c r="AM2572" s="592"/>
      <c r="AN2572" s="593"/>
      <c r="AO2572" s="594"/>
      <c r="AP2572" s="595"/>
      <c r="AQ2572" s="595"/>
      <c r="AR2572" s="596"/>
    </row>
    <row r="2573" spans="24:44" s="581" customFormat="1" ht="15" customHeight="1" x14ac:dyDescent="0.35">
      <c r="X2573" s="582"/>
      <c r="Y2573" s="583"/>
      <c r="AD2573" s="585"/>
      <c r="AE2573" s="586"/>
      <c r="AF2573" s="587"/>
      <c r="AG2573" s="588"/>
      <c r="AH2573" s="588"/>
      <c r="AI2573" s="588"/>
      <c r="AJ2573" s="589"/>
      <c r="AK2573" s="590"/>
      <c r="AL2573" s="591"/>
      <c r="AM2573" s="592"/>
      <c r="AN2573" s="593"/>
      <c r="AO2573" s="594"/>
      <c r="AP2573" s="595"/>
      <c r="AQ2573" s="595"/>
      <c r="AR2573" s="596"/>
    </row>
    <row r="2574" spans="24:44" s="581" customFormat="1" ht="15" customHeight="1" x14ac:dyDescent="0.35">
      <c r="X2574" s="582"/>
      <c r="Y2574" s="583"/>
      <c r="AD2574" s="585"/>
      <c r="AE2574" s="586"/>
      <c r="AF2574" s="587"/>
      <c r="AG2574" s="588"/>
      <c r="AH2574" s="588"/>
      <c r="AI2574" s="588"/>
      <c r="AJ2574" s="589"/>
      <c r="AK2574" s="590"/>
      <c r="AL2574" s="591"/>
      <c r="AM2574" s="592"/>
      <c r="AN2574" s="593"/>
      <c r="AO2574" s="594"/>
      <c r="AP2574" s="595"/>
      <c r="AQ2574" s="595"/>
      <c r="AR2574" s="596"/>
    </row>
    <row r="2575" spans="24:44" s="581" customFormat="1" ht="15" customHeight="1" x14ac:dyDescent="0.35">
      <c r="X2575" s="582"/>
      <c r="Y2575" s="583"/>
      <c r="AD2575" s="585"/>
      <c r="AE2575" s="586"/>
      <c r="AF2575" s="587"/>
      <c r="AG2575" s="588"/>
      <c r="AH2575" s="588"/>
      <c r="AI2575" s="588"/>
      <c r="AJ2575" s="589"/>
      <c r="AK2575" s="590"/>
      <c r="AL2575" s="591"/>
      <c r="AM2575" s="592"/>
      <c r="AN2575" s="593"/>
      <c r="AO2575" s="594"/>
      <c r="AP2575" s="595"/>
      <c r="AQ2575" s="595"/>
      <c r="AR2575" s="596"/>
    </row>
    <row r="2576" spans="24:44" s="581" customFormat="1" ht="15" customHeight="1" x14ac:dyDescent="0.35">
      <c r="X2576" s="582"/>
      <c r="Y2576" s="583"/>
      <c r="AD2576" s="585"/>
      <c r="AE2576" s="586"/>
      <c r="AF2576" s="587"/>
      <c r="AG2576" s="588"/>
      <c r="AH2576" s="588"/>
      <c r="AI2576" s="588"/>
      <c r="AJ2576" s="589"/>
      <c r="AK2576" s="590"/>
      <c r="AL2576" s="591"/>
      <c r="AM2576" s="592"/>
      <c r="AN2576" s="593"/>
      <c r="AO2576" s="594"/>
      <c r="AP2576" s="595"/>
      <c r="AQ2576" s="595"/>
      <c r="AR2576" s="596"/>
    </row>
    <row r="2577" spans="24:44" s="581" customFormat="1" ht="15" customHeight="1" x14ac:dyDescent="0.35">
      <c r="X2577" s="582"/>
      <c r="Y2577" s="583"/>
      <c r="AD2577" s="585"/>
      <c r="AE2577" s="586"/>
      <c r="AF2577" s="587"/>
      <c r="AG2577" s="588"/>
      <c r="AH2577" s="588"/>
      <c r="AI2577" s="588"/>
      <c r="AJ2577" s="589"/>
      <c r="AK2577" s="590"/>
      <c r="AL2577" s="591"/>
      <c r="AM2577" s="592"/>
      <c r="AN2577" s="593"/>
      <c r="AO2577" s="594"/>
      <c r="AP2577" s="595"/>
      <c r="AQ2577" s="595"/>
      <c r="AR2577" s="596"/>
    </row>
    <row r="2578" spans="24:44" s="581" customFormat="1" ht="15" customHeight="1" x14ac:dyDescent="0.35">
      <c r="X2578" s="582"/>
      <c r="Y2578" s="583"/>
      <c r="AD2578" s="585"/>
      <c r="AE2578" s="586"/>
      <c r="AF2578" s="587"/>
      <c r="AG2578" s="588"/>
      <c r="AH2578" s="588"/>
      <c r="AI2578" s="588"/>
      <c r="AJ2578" s="589"/>
      <c r="AK2578" s="590"/>
      <c r="AL2578" s="591"/>
      <c r="AM2578" s="592"/>
      <c r="AN2578" s="593"/>
      <c r="AO2578" s="594"/>
      <c r="AP2578" s="595"/>
      <c r="AQ2578" s="595"/>
      <c r="AR2578" s="596"/>
    </row>
    <row r="2579" spans="24:44" s="581" customFormat="1" ht="15" customHeight="1" x14ac:dyDescent="0.35">
      <c r="X2579" s="582"/>
      <c r="Y2579" s="583"/>
      <c r="AD2579" s="585"/>
      <c r="AE2579" s="586"/>
      <c r="AF2579" s="587"/>
      <c r="AG2579" s="588"/>
      <c r="AH2579" s="588"/>
      <c r="AI2579" s="588"/>
      <c r="AJ2579" s="589"/>
      <c r="AK2579" s="590"/>
      <c r="AL2579" s="591"/>
      <c r="AM2579" s="592"/>
      <c r="AN2579" s="593"/>
      <c r="AO2579" s="594"/>
      <c r="AP2579" s="595"/>
      <c r="AQ2579" s="595"/>
      <c r="AR2579" s="596"/>
    </row>
    <row r="2580" spans="24:44" s="581" customFormat="1" ht="15" customHeight="1" x14ac:dyDescent="0.35">
      <c r="X2580" s="582"/>
      <c r="Y2580" s="583"/>
      <c r="AD2580" s="585"/>
      <c r="AE2580" s="586"/>
      <c r="AF2580" s="587"/>
      <c r="AG2580" s="588"/>
      <c r="AH2580" s="588"/>
      <c r="AI2580" s="588"/>
      <c r="AJ2580" s="589"/>
      <c r="AK2580" s="590"/>
      <c r="AL2580" s="591"/>
      <c r="AM2580" s="592"/>
      <c r="AN2580" s="593"/>
      <c r="AO2580" s="594"/>
      <c r="AP2580" s="595"/>
      <c r="AQ2580" s="595"/>
      <c r="AR2580" s="596"/>
    </row>
    <row r="2581" spans="24:44" s="581" customFormat="1" ht="15" customHeight="1" x14ac:dyDescent="0.35">
      <c r="X2581" s="582"/>
      <c r="Y2581" s="583"/>
      <c r="AD2581" s="585"/>
      <c r="AE2581" s="586"/>
      <c r="AF2581" s="587"/>
      <c r="AG2581" s="588"/>
      <c r="AH2581" s="588"/>
      <c r="AI2581" s="588"/>
      <c r="AJ2581" s="589"/>
      <c r="AK2581" s="590"/>
      <c r="AL2581" s="591"/>
      <c r="AM2581" s="592"/>
      <c r="AN2581" s="593"/>
      <c r="AO2581" s="594"/>
      <c r="AP2581" s="595"/>
      <c r="AQ2581" s="595"/>
      <c r="AR2581" s="596"/>
    </row>
    <row r="2582" spans="24:44" s="581" customFormat="1" ht="15" customHeight="1" x14ac:dyDescent="0.35">
      <c r="X2582" s="582"/>
      <c r="Y2582" s="583"/>
      <c r="AD2582" s="585"/>
      <c r="AE2582" s="586"/>
      <c r="AF2582" s="587"/>
      <c r="AG2582" s="588"/>
      <c r="AH2582" s="588"/>
      <c r="AI2582" s="588"/>
      <c r="AJ2582" s="589"/>
      <c r="AK2582" s="590"/>
      <c r="AL2582" s="591"/>
      <c r="AM2582" s="592"/>
      <c r="AN2582" s="593"/>
      <c r="AO2582" s="594"/>
      <c r="AP2582" s="595"/>
      <c r="AQ2582" s="595"/>
      <c r="AR2582" s="596"/>
    </row>
    <row r="2583" spans="24:44" s="581" customFormat="1" ht="15" customHeight="1" x14ac:dyDescent="0.35">
      <c r="X2583" s="582"/>
      <c r="Y2583" s="583"/>
      <c r="AD2583" s="585"/>
      <c r="AE2583" s="586"/>
      <c r="AF2583" s="587"/>
      <c r="AG2583" s="588"/>
      <c r="AH2583" s="588"/>
      <c r="AI2583" s="588"/>
      <c r="AJ2583" s="589"/>
      <c r="AK2583" s="590"/>
      <c r="AL2583" s="591"/>
      <c r="AM2583" s="592"/>
      <c r="AN2583" s="593"/>
      <c r="AO2583" s="594"/>
      <c r="AP2583" s="595"/>
      <c r="AQ2583" s="595"/>
      <c r="AR2583" s="596"/>
    </row>
    <row r="2584" spans="24:44" s="581" customFormat="1" ht="15" customHeight="1" x14ac:dyDescent="0.35">
      <c r="X2584" s="582"/>
      <c r="Y2584" s="583"/>
      <c r="AD2584" s="585"/>
      <c r="AE2584" s="586"/>
      <c r="AF2584" s="587"/>
      <c r="AG2584" s="588"/>
      <c r="AH2584" s="588"/>
      <c r="AI2584" s="588"/>
      <c r="AJ2584" s="589"/>
      <c r="AK2584" s="590"/>
      <c r="AL2584" s="591"/>
      <c r="AM2584" s="592"/>
      <c r="AN2584" s="593"/>
      <c r="AO2584" s="594"/>
      <c r="AP2584" s="595"/>
      <c r="AQ2584" s="595"/>
      <c r="AR2584" s="596"/>
    </row>
    <row r="2585" spans="24:44" s="581" customFormat="1" ht="15" customHeight="1" x14ac:dyDescent="0.35">
      <c r="X2585" s="582"/>
      <c r="Y2585" s="583"/>
      <c r="AD2585" s="585"/>
      <c r="AE2585" s="586"/>
      <c r="AF2585" s="587"/>
      <c r="AG2585" s="588"/>
      <c r="AH2585" s="588"/>
      <c r="AI2585" s="588"/>
      <c r="AJ2585" s="589"/>
      <c r="AK2585" s="590"/>
      <c r="AL2585" s="591"/>
      <c r="AM2585" s="592"/>
      <c r="AN2585" s="593"/>
      <c r="AO2585" s="594"/>
      <c r="AP2585" s="595"/>
      <c r="AQ2585" s="595"/>
      <c r="AR2585" s="596"/>
    </row>
    <row r="2586" spans="24:44" s="581" customFormat="1" ht="15" customHeight="1" x14ac:dyDescent="0.35">
      <c r="X2586" s="582"/>
      <c r="Y2586" s="583"/>
      <c r="AD2586" s="585"/>
      <c r="AE2586" s="586"/>
      <c r="AF2586" s="587"/>
      <c r="AG2586" s="588"/>
      <c r="AH2586" s="588"/>
      <c r="AI2586" s="588"/>
      <c r="AJ2586" s="589"/>
      <c r="AK2586" s="590"/>
      <c r="AL2586" s="591"/>
      <c r="AM2586" s="592"/>
      <c r="AN2586" s="593"/>
      <c r="AO2586" s="594"/>
      <c r="AP2586" s="595"/>
      <c r="AQ2586" s="595"/>
      <c r="AR2586" s="596"/>
    </row>
    <row r="2587" spans="24:44" s="581" customFormat="1" ht="15" customHeight="1" x14ac:dyDescent="0.35">
      <c r="X2587" s="582"/>
      <c r="Y2587" s="583"/>
      <c r="AD2587" s="585"/>
      <c r="AE2587" s="586"/>
      <c r="AF2587" s="587"/>
      <c r="AG2587" s="588"/>
      <c r="AH2587" s="588"/>
      <c r="AI2587" s="588"/>
      <c r="AJ2587" s="589"/>
      <c r="AK2587" s="590"/>
      <c r="AL2587" s="591"/>
      <c r="AM2587" s="592"/>
      <c r="AN2587" s="593"/>
      <c r="AO2587" s="594"/>
      <c r="AP2587" s="595"/>
      <c r="AQ2587" s="595"/>
      <c r="AR2587" s="596"/>
    </row>
    <row r="2588" spans="24:44" s="581" customFormat="1" ht="15" customHeight="1" x14ac:dyDescent="0.35">
      <c r="X2588" s="582"/>
      <c r="Y2588" s="583"/>
      <c r="AD2588" s="585"/>
      <c r="AE2588" s="586"/>
      <c r="AF2588" s="587"/>
      <c r="AG2588" s="588"/>
      <c r="AH2588" s="588"/>
      <c r="AI2588" s="588"/>
      <c r="AJ2588" s="589"/>
      <c r="AK2588" s="590"/>
      <c r="AL2588" s="591"/>
      <c r="AM2588" s="592"/>
      <c r="AN2588" s="593"/>
      <c r="AO2588" s="594"/>
      <c r="AP2588" s="595"/>
      <c r="AQ2588" s="595"/>
      <c r="AR2588" s="596"/>
    </row>
    <row r="2589" spans="24:44" s="581" customFormat="1" ht="15" customHeight="1" x14ac:dyDescent="0.35">
      <c r="X2589" s="582"/>
      <c r="Y2589" s="583"/>
      <c r="AD2589" s="585"/>
      <c r="AE2589" s="586"/>
      <c r="AF2589" s="587"/>
      <c r="AG2589" s="588"/>
      <c r="AH2589" s="588"/>
      <c r="AI2589" s="588"/>
      <c r="AJ2589" s="589"/>
      <c r="AK2589" s="590"/>
      <c r="AL2589" s="591"/>
      <c r="AM2589" s="592"/>
      <c r="AN2589" s="593"/>
      <c r="AO2589" s="594"/>
      <c r="AP2589" s="595"/>
      <c r="AQ2589" s="595"/>
      <c r="AR2589" s="596"/>
    </row>
    <row r="2590" spans="24:44" s="581" customFormat="1" ht="15" customHeight="1" x14ac:dyDescent="0.35">
      <c r="X2590" s="582"/>
      <c r="Y2590" s="583"/>
      <c r="AD2590" s="585"/>
      <c r="AE2590" s="586"/>
      <c r="AF2590" s="587"/>
      <c r="AG2590" s="588"/>
      <c r="AH2590" s="588"/>
      <c r="AI2590" s="588"/>
      <c r="AJ2590" s="589"/>
      <c r="AK2590" s="590"/>
      <c r="AL2590" s="591"/>
      <c r="AM2590" s="592"/>
      <c r="AN2590" s="593"/>
      <c r="AO2590" s="594"/>
      <c r="AP2590" s="595"/>
      <c r="AQ2590" s="595"/>
      <c r="AR2590" s="596"/>
    </row>
    <row r="2591" spans="24:44" s="581" customFormat="1" ht="15" customHeight="1" x14ac:dyDescent="0.35">
      <c r="X2591" s="582"/>
      <c r="Y2591" s="583"/>
      <c r="AD2591" s="585"/>
      <c r="AE2591" s="586"/>
      <c r="AF2591" s="587"/>
      <c r="AG2591" s="588"/>
      <c r="AH2591" s="588"/>
      <c r="AI2591" s="588"/>
      <c r="AJ2591" s="589"/>
      <c r="AK2591" s="590"/>
      <c r="AL2591" s="591"/>
      <c r="AM2591" s="592"/>
      <c r="AN2591" s="593"/>
      <c r="AO2591" s="594"/>
      <c r="AP2591" s="595"/>
      <c r="AQ2591" s="595"/>
      <c r="AR2591" s="596"/>
    </row>
    <row r="2592" spans="24:44" s="581" customFormat="1" ht="15" customHeight="1" x14ac:dyDescent="0.35">
      <c r="X2592" s="582"/>
      <c r="Y2592" s="583"/>
      <c r="AD2592" s="585"/>
      <c r="AE2592" s="586"/>
      <c r="AF2592" s="587"/>
      <c r="AG2592" s="588"/>
      <c r="AH2592" s="588"/>
      <c r="AI2592" s="588"/>
      <c r="AJ2592" s="589"/>
      <c r="AK2592" s="590"/>
      <c r="AL2592" s="591"/>
      <c r="AM2592" s="592"/>
      <c r="AN2592" s="593"/>
      <c r="AO2592" s="594"/>
      <c r="AP2592" s="595"/>
      <c r="AQ2592" s="595"/>
      <c r="AR2592" s="596"/>
    </row>
    <row r="2593" spans="24:44" s="581" customFormat="1" ht="15" customHeight="1" x14ac:dyDescent="0.35">
      <c r="X2593" s="582"/>
      <c r="Y2593" s="583"/>
      <c r="AD2593" s="585"/>
      <c r="AE2593" s="586"/>
      <c r="AF2593" s="587"/>
      <c r="AG2593" s="588"/>
      <c r="AH2593" s="588"/>
      <c r="AI2593" s="588"/>
      <c r="AJ2593" s="589"/>
      <c r="AK2593" s="590"/>
      <c r="AL2593" s="591"/>
      <c r="AM2593" s="592"/>
      <c r="AN2593" s="593"/>
      <c r="AO2593" s="594"/>
      <c r="AP2593" s="595"/>
      <c r="AQ2593" s="595"/>
      <c r="AR2593" s="596"/>
    </row>
    <row r="2594" spans="24:44" s="581" customFormat="1" ht="15" customHeight="1" x14ac:dyDescent="0.35">
      <c r="X2594" s="582"/>
      <c r="Y2594" s="583"/>
      <c r="AD2594" s="585"/>
      <c r="AE2594" s="586"/>
      <c r="AF2594" s="587"/>
      <c r="AG2594" s="588"/>
      <c r="AH2594" s="588"/>
      <c r="AI2594" s="588"/>
      <c r="AJ2594" s="589"/>
      <c r="AK2594" s="590"/>
      <c r="AL2594" s="591"/>
      <c r="AM2594" s="592"/>
      <c r="AN2594" s="593"/>
      <c r="AO2594" s="594"/>
      <c r="AP2594" s="595"/>
      <c r="AQ2594" s="595"/>
      <c r="AR2594" s="596"/>
    </row>
    <row r="2595" spans="24:44" s="581" customFormat="1" ht="15" customHeight="1" x14ac:dyDescent="0.35">
      <c r="X2595" s="582"/>
      <c r="Y2595" s="583"/>
      <c r="AD2595" s="585"/>
      <c r="AE2595" s="586"/>
      <c r="AF2595" s="587"/>
      <c r="AG2595" s="588"/>
      <c r="AH2595" s="588"/>
      <c r="AI2595" s="588"/>
      <c r="AJ2595" s="589"/>
      <c r="AK2595" s="590"/>
      <c r="AL2595" s="591"/>
      <c r="AM2595" s="592"/>
      <c r="AN2595" s="593"/>
      <c r="AO2595" s="594"/>
      <c r="AP2595" s="595"/>
      <c r="AQ2595" s="595"/>
      <c r="AR2595" s="596"/>
    </row>
    <row r="2596" spans="24:44" s="581" customFormat="1" ht="15" customHeight="1" x14ac:dyDescent="0.35">
      <c r="X2596" s="582"/>
      <c r="Y2596" s="583"/>
      <c r="AD2596" s="585"/>
      <c r="AE2596" s="586"/>
      <c r="AF2596" s="587"/>
      <c r="AG2596" s="588"/>
      <c r="AH2596" s="588"/>
      <c r="AI2596" s="588"/>
      <c r="AJ2596" s="589"/>
      <c r="AK2596" s="590"/>
      <c r="AL2596" s="591"/>
      <c r="AM2596" s="592"/>
      <c r="AN2596" s="593"/>
      <c r="AO2596" s="594"/>
      <c r="AP2596" s="595"/>
      <c r="AQ2596" s="595"/>
      <c r="AR2596" s="596"/>
    </row>
    <row r="2597" spans="24:44" s="581" customFormat="1" ht="15" customHeight="1" x14ac:dyDescent="0.35">
      <c r="X2597" s="582"/>
      <c r="Y2597" s="583"/>
      <c r="AD2597" s="585"/>
      <c r="AE2597" s="586"/>
      <c r="AF2597" s="587"/>
      <c r="AG2597" s="588"/>
      <c r="AH2597" s="588"/>
      <c r="AI2597" s="588"/>
      <c r="AJ2597" s="589"/>
      <c r="AK2597" s="590"/>
      <c r="AL2597" s="591"/>
      <c r="AM2597" s="592"/>
      <c r="AN2597" s="593"/>
      <c r="AO2597" s="594"/>
      <c r="AP2597" s="595"/>
      <c r="AQ2597" s="595"/>
      <c r="AR2597" s="596"/>
    </row>
    <row r="2598" spans="24:44" s="581" customFormat="1" ht="15" customHeight="1" x14ac:dyDescent="0.35">
      <c r="X2598" s="582"/>
      <c r="Y2598" s="583"/>
      <c r="AD2598" s="585"/>
      <c r="AE2598" s="586"/>
      <c r="AF2598" s="587"/>
      <c r="AG2598" s="588"/>
      <c r="AH2598" s="588"/>
      <c r="AI2598" s="588"/>
      <c r="AJ2598" s="589"/>
      <c r="AK2598" s="590"/>
      <c r="AL2598" s="591"/>
      <c r="AM2598" s="592"/>
      <c r="AN2598" s="593"/>
      <c r="AO2598" s="594"/>
      <c r="AP2598" s="595"/>
      <c r="AQ2598" s="595"/>
      <c r="AR2598" s="596"/>
    </row>
    <row r="2599" spans="24:44" s="581" customFormat="1" ht="15" customHeight="1" x14ac:dyDescent="0.35">
      <c r="X2599" s="582"/>
      <c r="Y2599" s="583"/>
      <c r="AD2599" s="585"/>
      <c r="AE2599" s="586"/>
      <c r="AF2599" s="587"/>
      <c r="AG2599" s="588"/>
      <c r="AH2599" s="588"/>
      <c r="AI2599" s="588"/>
      <c r="AJ2599" s="589"/>
      <c r="AK2599" s="590"/>
      <c r="AL2599" s="591"/>
      <c r="AM2599" s="592"/>
      <c r="AN2599" s="593"/>
      <c r="AO2599" s="594"/>
      <c r="AP2599" s="595"/>
      <c r="AQ2599" s="595"/>
      <c r="AR2599" s="596"/>
    </row>
    <row r="2600" spans="24:44" s="581" customFormat="1" ht="15" customHeight="1" x14ac:dyDescent="0.35">
      <c r="X2600" s="582"/>
      <c r="Y2600" s="583"/>
      <c r="AD2600" s="585"/>
      <c r="AE2600" s="586"/>
      <c r="AF2600" s="587"/>
      <c r="AG2600" s="588"/>
      <c r="AH2600" s="588"/>
      <c r="AI2600" s="588"/>
      <c r="AJ2600" s="589"/>
      <c r="AK2600" s="590"/>
      <c r="AL2600" s="591"/>
      <c r="AM2600" s="592"/>
      <c r="AN2600" s="593"/>
      <c r="AO2600" s="594"/>
      <c r="AP2600" s="595"/>
      <c r="AQ2600" s="595"/>
      <c r="AR2600" s="596"/>
    </row>
    <row r="2601" spans="24:44" s="581" customFormat="1" ht="15" customHeight="1" x14ac:dyDescent="0.35">
      <c r="X2601" s="582"/>
      <c r="Y2601" s="583"/>
      <c r="AD2601" s="585"/>
      <c r="AE2601" s="586"/>
      <c r="AF2601" s="587"/>
      <c r="AG2601" s="588"/>
      <c r="AH2601" s="588"/>
      <c r="AI2601" s="588"/>
      <c r="AJ2601" s="589"/>
      <c r="AK2601" s="590"/>
      <c r="AL2601" s="591"/>
      <c r="AM2601" s="592"/>
      <c r="AN2601" s="593"/>
      <c r="AO2601" s="594"/>
      <c r="AP2601" s="595"/>
      <c r="AQ2601" s="595"/>
      <c r="AR2601" s="596"/>
    </row>
    <row r="2602" spans="24:44" s="581" customFormat="1" ht="15" customHeight="1" x14ac:dyDescent="0.35">
      <c r="X2602" s="582"/>
      <c r="Y2602" s="583"/>
      <c r="AD2602" s="585"/>
      <c r="AE2602" s="586"/>
      <c r="AF2602" s="587"/>
      <c r="AG2602" s="588"/>
      <c r="AH2602" s="588"/>
      <c r="AI2602" s="588"/>
      <c r="AJ2602" s="589"/>
      <c r="AK2602" s="590"/>
      <c r="AL2602" s="591"/>
      <c r="AM2602" s="592"/>
      <c r="AN2602" s="593"/>
      <c r="AO2602" s="594"/>
      <c r="AP2602" s="595"/>
      <c r="AQ2602" s="595"/>
      <c r="AR2602" s="596"/>
    </row>
    <row r="2603" spans="24:44" s="581" customFormat="1" ht="15" customHeight="1" x14ac:dyDescent="0.35">
      <c r="X2603" s="582"/>
      <c r="Y2603" s="583"/>
      <c r="AD2603" s="585"/>
      <c r="AE2603" s="586"/>
      <c r="AF2603" s="587"/>
      <c r="AG2603" s="588"/>
      <c r="AH2603" s="588"/>
      <c r="AI2603" s="588"/>
      <c r="AJ2603" s="589"/>
      <c r="AK2603" s="590"/>
      <c r="AL2603" s="591"/>
      <c r="AM2603" s="592"/>
      <c r="AN2603" s="593"/>
      <c r="AO2603" s="594"/>
      <c r="AP2603" s="595"/>
      <c r="AQ2603" s="595"/>
      <c r="AR2603" s="596"/>
    </row>
    <row r="2604" spans="24:44" s="581" customFormat="1" ht="15" customHeight="1" x14ac:dyDescent="0.35">
      <c r="X2604" s="582"/>
      <c r="Y2604" s="583"/>
      <c r="AD2604" s="585"/>
      <c r="AE2604" s="586"/>
      <c r="AF2604" s="587"/>
      <c r="AG2604" s="588"/>
      <c r="AH2604" s="588"/>
      <c r="AI2604" s="588"/>
      <c r="AJ2604" s="589"/>
      <c r="AK2604" s="590"/>
      <c r="AL2604" s="591"/>
      <c r="AM2604" s="592"/>
      <c r="AN2604" s="593"/>
      <c r="AO2604" s="594"/>
      <c r="AP2604" s="595"/>
      <c r="AQ2604" s="595"/>
      <c r="AR2604" s="596"/>
    </row>
    <row r="2605" spans="24:44" s="581" customFormat="1" ht="15" customHeight="1" x14ac:dyDescent="0.35">
      <c r="X2605" s="582"/>
      <c r="Y2605" s="583"/>
      <c r="AD2605" s="585"/>
      <c r="AE2605" s="586"/>
      <c r="AF2605" s="587"/>
      <c r="AG2605" s="588"/>
      <c r="AH2605" s="588"/>
      <c r="AI2605" s="588"/>
      <c r="AJ2605" s="589"/>
      <c r="AK2605" s="590"/>
      <c r="AL2605" s="591"/>
      <c r="AM2605" s="592"/>
      <c r="AN2605" s="593"/>
      <c r="AO2605" s="594"/>
      <c r="AP2605" s="595"/>
      <c r="AQ2605" s="595"/>
      <c r="AR2605" s="596"/>
    </row>
    <row r="2606" spans="24:44" s="581" customFormat="1" ht="15" customHeight="1" x14ac:dyDescent="0.35">
      <c r="X2606" s="582"/>
      <c r="Y2606" s="583"/>
      <c r="AD2606" s="585"/>
      <c r="AE2606" s="586"/>
      <c r="AF2606" s="587"/>
      <c r="AG2606" s="588"/>
      <c r="AH2606" s="588"/>
      <c r="AI2606" s="588"/>
      <c r="AJ2606" s="589"/>
      <c r="AK2606" s="590"/>
      <c r="AL2606" s="591"/>
      <c r="AM2606" s="592"/>
      <c r="AN2606" s="593"/>
      <c r="AO2606" s="594"/>
      <c r="AP2606" s="595"/>
      <c r="AQ2606" s="595"/>
      <c r="AR2606" s="596"/>
    </row>
    <row r="2607" spans="24:44" s="581" customFormat="1" ht="15" customHeight="1" x14ac:dyDescent="0.35">
      <c r="X2607" s="582"/>
      <c r="Y2607" s="583"/>
      <c r="AD2607" s="585"/>
      <c r="AE2607" s="586"/>
      <c r="AF2607" s="587"/>
      <c r="AG2607" s="588"/>
      <c r="AH2607" s="588"/>
      <c r="AI2607" s="588"/>
      <c r="AJ2607" s="589"/>
      <c r="AK2607" s="590"/>
      <c r="AL2607" s="591"/>
      <c r="AM2607" s="592"/>
      <c r="AN2607" s="593"/>
      <c r="AO2607" s="594"/>
      <c r="AP2607" s="595"/>
      <c r="AQ2607" s="595"/>
      <c r="AR2607" s="596"/>
    </row>
    <row r="2608" spans="24:44" s="581" customFormat="1" ht="15" customHeight="1" x14ac:dyDescent="0.35">
      <c r="X2608" s="582"/>
      <c r="Y2608" s="583"/>
      <c r="AD2608" s="585"/>
      <c r="AE2608" s="586"/>
      <c r="AF2608" s="587"/>
      <c r="AG2608" s="588"/>
      <c r="AH2608" s="588"/>
      <c r="AI2608" s="588"/>
      <c r="AJ2608" s="589"/>
      <c r="AK2608" s="590"/>
      <c r="AL2608" s="591"/>
      <c r="AM2608" s="592"/>
      <c r="AN2608" s="593"/>
      <c r="AO2608" s="594"/>
      <c r="AP2608" s="595"/>
      <c r="AQ2608" s="595"/>
      <c r="AR2608" s="596"/>
    </row>
    <row r="2609" spans="24:44" s="581" customFormat="1" ht="15" customHeight="1" x14ac:dyDescent="0.35">
      <c r="X2609" s="582"/>
      <c r="Y2609" s="583"/>
      <c r="AD2609" s="585"/>
      <c r="AE2609" s="586"/>
      <c r="AF2609" s="587"/>
      <c r="AG2609" s="588"/>
      <c r="AH2609" s="588"/>
      <c r="AI2609" s="588"/>
      <c r="AJ2609" s="589"/>
      <c r="AK2609" s="590"/>
      <c r="AL2609" s="591"/>
      <c r="AM2609" s="592"/>
      <c r="AN2609" s="593"/>
      <c r="AO2609" s="594"/>
      <c r="AP2609" s="595"/>
      <c r="AQ2609" s="595"/>
      <c r="AR2609" s="596"/>
    </row>
    <row r="2610" spans="24:44" s="581" customFormat="1" ht="15" customHeight="1" x14ac:dyDescent="0.35">
      <c r="X2610" s="582"/>
      <c r="Y2610" s="583"/>
      <c r="AD2610" s="585"/>
      <c r="AE2610" s="586"/>
      <c r="AF2610" s="587"/>
      <c r="AG2610" s="588"/>
      <c r="AH2610" s="588"/>
      <c r="AI2610" s="588"/>
      <c r="AJ2610" s="589"/>
      <c r="AK2610" s="590"/>
      <c r="AL2610" s="591"/>
      <c r="AM2610" s="592"/>
      <c r="AN2610" s="593"/>
      <c r="AO2610" s="594"/>
      <c r="AP2610" s="595"/>
      <c r="AQ2610" s="595"/>
      <c r="AR2610" s="596"/>
    </row>
    <row r="2611" spans="24:44" s="581" customFormat="1" ht="15" customHeight="1" x14ac:dyDescent="0.35">
      <c r="X2611" s="582"/>
      <c r="Y2611" s="583"/>
      <c r="AD2611" s="585"/>
      <c r="AE2611" s="586"/>
      <c r="AF2611" s="587"/>
      <c r="AG2611" s="588"/>
      <c r="AH2611" s="588"/>
      <c r="AI2611" s="588"/>
      <c r="AJ2611" s="589"/>
      <c r="AK2611" s="590"/>
      <c r="AL2611" s="591"/>
      <c r="AM2611" s="592"/>
      <c r="AN2611" s="593"/>
      <c r="AO2611" s="594"/>
      <c r="AP2611" s="595"/>
      <c r="AQ2611" s="595"/>
      <c r="AR2611" s="596"/>
    </row>
    <row r="2612" spans="24:44" s="581" customFormat="1" ht="15" customHeight="1" x14ac:dyDescent="0.35">
      <c r="X2612" s="582"/>
      <c r="Y2612" s="583"/>
      <c r="AD2612" s="585"/>
      <c r="AE2612" s="586"/>
      <c r="AF2612" s="587"/>
      <c r="AG2612" s="588"/>
      <c r="AH2612" s="588"/>
      <c r="AI2612" s="588"/>
      <c r="AJ2612" s="589"/>
      <c r="AK2612" s="590"/>
      <c r="AL2612" s="591"/>
      <c r="AM2612" s="592"/>
      <c r="AN2612" s="593"/>
      <c r="AO2612" s="594"/>
      <c r="AP2612" s="595"/>
      <c r="AQ2612" s="595"/>
      <c r="AR2612" s="596"/>
    </row>
    <row r="2613" spans="24:44" s="581" customFormat="1" ht="15" customHeight="1" x14ac:dyDescent="0.35">
      <c r="X2613" s="582"/>
      <c r="Y2613" s="583"/>
      <c r="AD2613" s="585"/>
      <c r="AE2613" s="586"/>
      <c r="AF2613" s="587"/>
      <c r="AG2613" s="588"/>
      <c r="AH2613" s="588"/>
      <c r="AI2613" s="588"/>
      <c r="AJ2613" s="589"/>
      <c r="AK2613" s="590"/>
      <c r="AL2613" s="591"/>
      <c r="AM2613" s="592"/>
      <c r="AN2613" s="593"/>
      <c r="AO2613" s="594"/>
      <c r="AP2613" s="595"/>
      <c r="AQ2613" s="595"/>
      <c r="AR2613" s="596"/>
    </row>
    <row r="2614" spans="24:44" s="581" customFormat="1" ht="15" customHeight="1" x14ac:dyDescent="0.35">
      <c r="X2614" s="582"/>
      <c r="Y2614" s="583"/>
      <c r="AD2614" s="585"/>
      <c r="AE2614" s="586"/>
      <c r="AF2614" s="587"/>
      <c r="AG2614" s="588"/>
      <c r="AH2614" s="588"/>
      <c r="AI2614" s="588"/>
      <c r="AJ2614" s="589"/>
      <c r="AK2614" s="590"/>
      <c r="AL2614" s="591"/>
      <c r="AM2614" s="592"/>
      <c r="AN2614" s="593"/>
      <c r="AO2614" s="594"/>
      <c r="AP2614" s="595"/>
      <c r="AQ2614" s="595"/>
      <c r="AR2614" s="596"/>
    </row>
    <row r="2615" spans="24:44" s="581" customFormat="1" ht="15" customHeight="1" x14ac:dyDescent="0.35">
      <c r="X2615" s="582"/>
      <c r="Y2615" s="583"/>
      <c r="AD2615" s="585"/>
      <c r="AE2615" s="586"/>
      <c r="AF2615" s="587"/>
      <c r="AG2615" s="588"/>
      <c r="AH2615" s="588"/>
      <c r="AI2615" s="588"/>
      <c r="AJ2615" s="589"/>
      <c r="AK2615" s="590"/>
      <c r="AL2615" s="591"/>
      <c r="AM2615" s="592"/>
      <c r="AN2615" s="593"/>
      <c r="AO2615" s="594"/>
      <c r="AP2615" s="595"/>
      <c r="AQ2615" s="595"/>
      <c r="AR2615" s="596"/>
    </row>
    <row r="2616" spans="24:44" s="581" customFormat="1" ht="15" customHeight="1" x14ac:dyDescent="0.35">
      <c r="X2616" s="582"/>
      <c r="Y2616" s="583"/>
      <c r="AD2616" s="585"/>
      <c r="AE2616" s="586"/>
      <c r="AF2616" s="587"/>
      <c r="AG2616" s="588"/>
      <c r="AH2616" s="588"/>
      <c r="AI2616" s="588"/>
      <c r="AJ2616" s="589"/>
      <c r="AK2616" s="590"/>
      <c r="AL2616" s="591"/>
      <c r="AM2616" s="592"/>
      <c r="AN2616" s="593"/>
      <c r="AO2616" s="594"/>
      <c r="AP2616" s="595"/>
      <c r="AQ2616" s="595"/>
      <c r="AR2616" s="596"/>
    </row>
    <row r="2617" spans="24:44" s="581" customFormat="1" ht="15" customHeight="1" x14ac:dyDescent="0.35">
      <c r="X2617" s="582"/>
      <c r="Y2617" s="583"/>
      <c r="AD2617" s="585"/>
      <c r="AE2617" s="586"/>
      <c r="AF2617" s="587"/>
      <c r="AG2617" s="588"/>
      <c r="AH2617" s="588"/>
      <c r="AI2617" s="588"/>
      <c r="AJ2617" s="589"/>
      <c r="AK2617" s="590"/>
      <c r="AL2617" s="591"/>
      <c r="AM2617" s="592"/>
      <c r="AN2617" s="593"/>
      <c r="AO2617" s="594"/>
      <c r="AP2617" s="595"/>
      <c r="AQ2617" s="595"/>
      <c r="AR2617" s="596"/>
    </row>
    <row r="2618" spans="24:44" s="581" customFormat="1" ht="15" customHeight="1" x14ac:dyDescent="0.35">
      <c r="X2618" s="582"/>
      <c r="Y2618" s="583"/>
      <c r="AD2618" s="585"/>
      <c r="AE2618" s="586"/>
      <c r="AF2618" s="587"/>
      <c r="AG2618" s="588"/>
      <c r="AH2618" s="588"/>
      <c r="AI2618" s="588"/>
      <c r="AJ2618" s="589"/>
      <c r="AK2618" s="590"/>
      <c r="AL2618" s="591"/>
      <c r="AM2618" s="592"/>
      <c r="AN2618" s="593"/>
      <c r="AO2618" s="594"/>
      <c r="AP2618" s="595"/>
      <c r="AQ2618" s="595"/>
      <c r="AR2618" s="596"/>
    </row>
    <row r="2619" spans="24:44" s="581" customFormat="1" ht="15" customHeight="1" x14ac:dyDescent="0.35">
      <c r="X2619" s="582"/>
      <c r="Y2619" s="583"/>
      <c r="AD2619" s="585"/>
      <c r="AE2619" s="586"/>
      <c r="AF2619" s="587"/>
      <c r="AG2619" s="588"/>
      <c r="AH2619" s="588"/>
      <c r="AI2619" s="588"/>
      <c r="AJ2619" s="589"/>
      <c r="AK2619" s="590"/>
      <c r="AL2619" s="591"/>
      <c r="AM2619" s="592"/>
      <c r="AN2619" s="593"/>
      <c r="AO2619" s="594"/>
      <c r="AP2619" s="595"/>
      <c r="AQ2619" s="595"/>
      <c r="AR2619" s="596"/>
    </row>
    <row r="2620" spans="24:44" s="581" customFormat="1" ht="15" customHeight="1" x14ac:dyDescent="0.35">
      <c r="X2620" s="582"/>
      <c r="Y2620" s="583"/>
      <c r="AD2620" s="585"/>
      <c r="AE2620" s="586"/>
      <c r="AF2620" s="587"/>
      <c r="AG2620" s="588"/>
      <c r="AH2620" s="588"/>
      <c r="AI2620" s="588"/>
      <c r="AJ2620" s="589"/>
      <c r="AK2620" s="590"/>
      <c r="AL2620" s="591"/>
      <c r="AM2620" s="592"/>
      <c r="AN2620" s="593"/>
      <c r="AO2620" s="594"/>
      <c r="AP2620" s="595"/>
      <c r="AQ2620" s="595"/>
      <c r="AR2620" s="596"/>
    </row>
    <row r="2621" spans="24:44" s="581" customFormat="1" ht="15" customHeight="1" x14ac:dyDescent="0.35">
      <c r="X2621" s="582"/>
      <c r="Y2621" s="583"/>
      <c r="AD2621" s="585"/>
      <c r="AE2621" s="586"/>
      <c r="AF2621" s="587"/>
      <c r="AG2621" s="588"/>
      <c r="AH2621" s="588"/>
      <c r="AI2621" s="588"/>
      <c r="AJ2621" s="589"/>
      <c r="AK2621" s="590"/>
      <c r="AL2621" s="591"/>
      <c r="AM2621" s="592"/>
      <c r="AN2621" s="593"/>
      <c r="AO2621" s="594"/>
      <c r="AP2621" s="595"/>
      <c r="AQ2621" s="595"/>
      <c r="AR2621" s="596"/>
    </row>
    <row r="2622" spans="24:44" s="581" customFormat="1" ht="15" customHeight="1" x14ac:dyDescent="0.35">
      <c r="X2622" s="582"/>
      <c r="Y2622" s="583"/>
      <c r="AD2622" s="585"/>
      <c r="AE2622" s="586"/>
      <c r="AF2622" s="587"/>
      <c r="AG2622" s="588"/>
      <c r="AH2622" s="588"/>
      <c r="AI2622" s="588"/>
      <c r="AJ2622" s="589"/>
      <c r="AK2622" s="590"/>
      <c r="AL2622" s="591"/>
      <c r="AM2622" s="592"/>
      <c r="AN2622" s="593"/>
      <c r="AO2622" s="594"/>
      <c r="AP2622" s="595"/>
      <c r="AQ2622" s="595"/>
      <c r="AR2622" s="596"/>
    </row>
    <row r="2623" spans="24:44" s="581" customFormat="1" ht="15" customHeight="1" x14ac:dyDescent="0.35">
      <c r="X2623" s="582"/>
      <c r="Y2623" s="583"/>
      <c r="AD2623" s="585"/>
      <c r="AE2623" s="586"/>
      <c r="AF2623" s="587"/>
      <c r="AG2623" s="588"/>
      <c r="AH2623" s="588"/>
      <c r="AI2623" s="588"/>
      <c r="AJ2623" s="589"/>
      <c r="AK2623" s="590"/>
      <c r="AL2623" s="591"/>
      <c r="AM2623" s="592"/>
      <c r="AN2623" s="593"/>
      <c r="AO2623" s="594"/>
      <c r="AP2623" s="595"/>
      <c r="AQ2623" s="595"/>
      <c r="AR2623" s="596"/>
    </row>
    <row r="2624" spans="24:44" s="581" customFormat="1" ht="15" customHeight="1" x14ac:dyDescent="0.35">
      <c r="X2624" s="582"/>
      <c r="Y2624" s="583"/>
      <c r="AD2624" s="585"/>
      <c r="AE2624" s="586"/>
      <c r="AF2624" s="587"/>
      <c r="AG2624" s="588"/>
      <c r="AH2624" s="588"/>
      <c r="AI2624" s="588"/>
      <c r="AJ2624" s="589"/>
      <c r="AK2624" s="590"/>
      <c r="AL2624" s="591"/>
      <c r="AM2624" s="592"/>
      <c r="AN2624" s="593"/>
      <c r="AO2624" s="594"/>
      <c r="AP2624" s="595"/>
      <c r="AQ2624" s="595"/>
      <c r="AR2624" s="596"/>
    </row>
    <row r="2625" spans="24:44" s="581" customFormat="1" ht="15" customHeight="1" x14ac:dyDescent="0.35">
      <c r="X2625" s="582"/>
      <c r="Y2625" s="583"/>
      <c r="AD2625" s="585"/>
      <c r="AE2625" s="586"/>
      <c r="AF2625" s="587"/>
      <c r="AG2625" s="588"/>
      <c r="AH2625" s="588"/>
      <c r="AI2625" s="588"/>
      <c r="AJ2625" s="589"/>
      <c r="AK2625" s="590"/>
      <c r="AL2625" s="591"/>
      <c r="AM2625" s="592"/>
      <c r="AN2625" s="593"/>
      <c r="AO2625" s="594"/>
      <c r="AP2625" s="595"/>
      <c r="AQ2625" s="595"/>
      <c r="AR2625" s="596"/>
    </row>
    <row r="2626" spans="24:44" s="581" customFormat="1" ht="15" customHeight="1" x14ac:dyDescent="0.35">
      <c r="X2626" s="582"/>
      <c r="Y2626" s="583"/>
      <c r="AD2626" s="585"/>
      <c r="AE2626" s="586"/>
      <c r="AF2626" s="587"/>
      <c r="AG2626" s="588"/>
      <c r="AH2626" s="588"/>
      <c r="AI2626" s="588"/>
      <c r="AJ2626" s="589"/>
      <c r="AK2626" s="590"/>
      <c r="AL2626" s="591"/>
      <c r="AM2626" s="592"/>
      <c r="AN2626" s="593"/>
      <c r="AO2626" s="594"/>
      <c r="AP2626" s="595"/>
      <c r="AQ2626" s="595"/>
      <c r="AR2626" s="596"/>
    </row>
    <row r="2627" spans="24:44" s="581" customFormat="1" ht="15" customHeight="1" x14ac:dyDescent="0.35">
      <c r="X2627" s="582"/>
      <c r="Y2627" s="583"/>
      <c r="AD2627" s="585"/>
      <c r="AE2627" s="586"/>
      <c r="AF2627" s="587"/>
      <c r="AG2627" s="588"/>
      <c r="AH2627" s="588"/>
      <c r="AI2627" s="588"/>
      <c r="AJ2627" s="589"/>
      <c r="AK2627" s="590"/>
      <c r="AL2627" s="591"/>
      <c r="AM2627" s="592"/>
      <c r="AN2627" s="593"/>
      <c r="AO2627" s="594"/>
      <c r="AP2627" s="595"/>
      <c r="AQ2627" s="595"/>
      <c r="AR2627" s="596"/>
    </row>
    <row r="2628" spans="24:44" s="581" customFormat="1" ht="15" customHeight="1" x14ac:dyDescent="0.35">
      <c r="X2628" s="582"/>
      <c r="Y2628" s="583"/>
      <c r="AD2628" s="585"/>
      <c r="AE2628" s="586"/>
      <c r="AF2628" s="587"/>
      <c r="AG2628" s="588"/>
      <c r="AH2628" s="588"/>
      <c r="AI2628" s="588"/>
      <c r="AJ2628" s="589"/>
      <c r="AK2628" s="590"/>
      <c r="AL2628" s="591"/>
      <c r="AM2628" s="592"/>
      <c r="AN2628" s="593"/>
      <c r="AO2628" s="594"/>
      <c r="AP2628" s="595"/>
      <c r="AQ2628" s="595"/>
      <c r="AR2628" s="596"/>
    </row>
    <row r="2629" spans="24:44" s="581" customFormat="1" ht="15" customHeight="1" x14ac:dyDescent="0.35">
      <c r="X2629" s="582"/>
      <c r="Y2629" s="583"/>
      <c r="AD2629" s="585"/>
      <c r="AE2629" s="586"/>
      <c r="AF2629" s="587"/>
      <c r="AG2629" s="588"/>
      <c r="AH2629" s="588"/>
      <c r="AI2629" s="588"/>
      <c r="AJ2629" s="589"/>
      <c r="AK2629" s="590"/>
      <c r="AL2629" s="591"/>
      <c r="AM2629" s="592"/>
      <c r="AN2629" s="593"/>
      <c r="AO2629" s="594"/>
      <c r="AP2629" s="595"/>
      <c r="AQ2629" s="595"/>
      <c r="AR2629" s="596"/>
    </row>
    <row r="2630" spans="24:44" s="581" customFormat="1" ht="15" customHeight="1" x14ac:dyDescent="0.35">
      <c r="X2630" s="582"/>
      <c r="Y2630" s="583"/>
      <c r="AD2630" s="585"/>
      <c r="AE2630" s="586"/>
      <c r="AF2630" s="587"/>
      <c r="AG2630" s="588"/>
      <c r="AH2630" s="588"/>
      <c r="AI2630" s="588"/>
      <c r="AJ2630" s="589"/>
      <c r="AK2630" s="590"/>
      <c r="AL2630" s="591"/>
      <c r="AM2630" s="592"/>
      <c r="AN2630" s="593"/>
      <c r="AO2630" s="594"/>
      <c r="AP2630" s="595"/>
      <c r="AQ2630" s="595"/>
      <c r="AR2630" s="596"/>
    </row>
    <row r="2631" spans="24:44" s="581" customFormat="1" ht="15" customHeight="1" x14ac:dyDescent="0.35">
      <c r="X2631" s="582"/>
      <c r="Y2631" s="583"/>
      <c r="AD2631" s="585"/>
      <c r="AE2631" s="586"/>
      <c r="AF2631" s="587"/>
      <c r="AG2631" s="588"/>
      <c r="AH2631" s="588"/>
      <c r="AI2631" s="588"/>
      <c r="AJ2631" s="589"/>
      <c r="AK2631" s="590"/>
      <c r="AL2631" s="591"/>
      <c r="AM2631" s="592"/>
      <c r="AN2631" s="593"/>
      <c r="AO2631" s="594"/>
      <c r="AP2631" s="595"/>
      <c r="AQ2631" s="595"/>
      <c r="AR2631" s="596"/>
    </row>
    <row r="2632" spans="24:44" s="581" customFormat="1" ht="15" customHeight="1" x14ac:dyDescent="0.35">
      <c r="X2632" s="582"/>
      <c r="Y2632" s="583"/>
      <c r="AD2632" s="585"/>
      <c r="AE2632" s="586"/>
      <c r="AF2632" s="587"/>
      <c r="AG2632" s="588"/>
      <c r="AH2632" s="588"/>
      <c r="AI2632" s="588"/>
      <c r="AJ2632" s="589"/>
      <c r="AK2632" s="590"/>
      <c r="AL2632" s="591"/>
      <c r="AM2632" s="592"/>
      <c r="AN2632" s="593"/>
      <c r="AO2632" s="594"/>
      <c r="AP2632" s="595"/>
      <c r="AQ2632" s="595"/>
      <c r="AR2632" s="596"/>
    </row>
    <row r="2633" spans="24:44" s="581" customFormat="1" ht="15" customHeight="1" x14ac:dyDescent="0.35">
      <c r="X2633" s="582"/>
      <c r="Y2633" s="583"/>
      <c r="AD2633" s="585"/>
      <c r="AE2633" s="586"/>
      <c r="AF2633" s="587"/>
      <c r="AG2633" s="588"/>
      <c r="AH2633" s="588"/>
      <c r="AI2633" s="588"/>
      <c r="AJ2633" s="589"/>
      <c r="AK2633" s="590"/>
      <c r="AL2633" s="591"/>
      <c r="AM2633" s="592"/>
      <c r="AN2633" s="593"/>
      <c r="AO2633" s="594"/>
      <c r="AP2633" s="595"/>
      <c r="AQ2633" s="595"/>
      <c r="AR2633" s="596"/>
    </row>
    <row r="2634" spans="24:44" s="581" customFormat="1" ht="15" customHeight="1" x14ac:dyDescent="0.35">
      <c r="X2634" s="582"/>
      <c r="Y2634" s="583"/>
      <c r="AD2634" s="585"/>
      <c r="AE2634" s="586"/>
      <c r="AF2634" s="587"/>
      <c r="AG2634" s="588"/>
      <c r="AH2634" s="588"/>
      <c r="AI2634" s="588"/>
      <c r="AJ2634" s="589"/>
      <c r="AK2634" s="590"/>
      <c r="AL2634" s="591"/>
      <c r="AM2634" s="592"/>
      <c r="AN2634" s="593"/>
      <c r="AO2634" s="594"/>
      <c r="AP2634" s="595"/>
      <c r="AQ2634" s="595"/>
      <c r="AR2634" s="596"/>
    </row>
    <row r="2635" spans="24:44" s="581" customFormat="1" ht="15" customHeight="1" x14ac:dyDescent="0.35">
      <c r="X2635" s="582"/>
      <c r="Y2635" s="583"/>
      <c r="AD2635" s="585"/>
      <c r="AE2635" s="586"/>
      <c r="AF2635" s="587"/>
      <c r="AG2635" s="588"/>
      <c r="AH2635" s="588"/>
      <c r="AI2635" s="588"/>
      <c r="AJ2635" s="589"/>
      <c r="AK2635" s="590"/>
      <c r="AL2635" s="591"/>
      <c r="AM2635" s="592"/>
      <c r="AN2635" s="593"/>
      <c r="AO2635" s="594"/>
      <c r="AP2635" s="595"/>
      <c r="AQ2635" s="595"/>
      <c r="AR2635" s="596"/>
    </row>
    <row r="2636" spans="24:44" s="581" customFormat="1" ht="15" customHeight="1" x14ac:dyDescent="0.35">
      <c r="X2636" s="582"/>
      <c r="Y2636" s="583"/>
      <c r="AD2636" s="585"/>
      <c r="AE2636" s="586"/>
      <c r="AF2636" s="587"/>
      <c r="AG2636" s="588"/>
      <c r="AH2636" s="588"/>
      <c r="AI2636" s="588"/>
      <c r="AJ2636" s="589"/>
      <c r="AK2636" s="590"/>
      <c r="AL2636" s="591"/>
      <c r="AM2636" s="592"/>
      <c r="AN2636" s="593"/>
      <c r="AO2636" s="594"/>
      <c r="AP2636" s="595"/>
      <c r="AQ2636" s="595"/>
      <c r="AR2636" s="596"/>
    </row>
    <row r="2637" spans="24:44" s="581" customFormat="1" ht="15" customHeight="1" x14ac:dyDescent="0.35">
      <c r="X2637" s="582"/>
      <c r="Y2637" s="583"/>
      <c r="AD2637" s="585"/>
      <c r="AE2637" s="586"/>
      <c r="AF2637" s="587"/>
      <c r="AG2637" s="588"/>
      <c r="AH2637" s="588"/>
      <c r="AI2637" s="588"/>
      <c r="AJ2637" s="589"/>
      <c r="AK2637" s="590"/>
      <c r="AL2637" s="591"/>
      <c r="AM2637" s="592"/>
      <c r="AN2637" s="593"/>
      <c r="AO2637" s="594"/>
      <c r="AP2637" s="595"/>
      <c r="AQ2637" s="595"/>
      <c r="AR2637" s="596"/>
    </row>
    <row r="2638" spans="24:44" s="581" customFormat="1" ht="15" customHeight="1" x14ac:dyDescent="0.35">
      <c r="X2638" s="582"/>
      <c r="Y2638" s="583"/>
      <c r="AD2638" s="585"/>
      <c r="AE2638" s="586"/>
      <c r="AF2638" s="587"/>
      <c r="AG2638" s="588"/>
      <c r="AH2638" s="588"/>
      <c r="AI2638" s="588"/>
      <c r="AJ2638" s="589"/>
      <c r="AK2638" s="590"/>
      <c r="AL2638" s="591"/>
      <c r="AM2638" s="592"/>
      <c r="AN2638" s="593"/>
      <c r="AO2638" s="594"/>
      <c r="AP2638" s="595"/>
      <c r="AQ2638" s="595"/>
      <c r="AR2638" s="596"/>
    </row>
    <row r="2639" spans="24:44" s="581" customFormat="1" ht="15" customHeight="1" x14ac:dyDescent="0.35">
      <c r="X2639" s="582"/>
      <c r="Y2639" s="583"/>
      <c r="AD2639" s="585"/>
      <c r="AE2639" s="586"/>
      <c r="AF2639" s="587"/>
      <c r="AG2639" s="588"/>
      <c r="AH2639" s="588"/>
      <c r="AI2639" s="588"/>
      <c r="AJ2639" s="589"/>
      <c r="AK2639" s="590"/>
      <c r="AL2639" s="591"/>
      <c r="AM2639" s="592"/>
      <c r="AN2639" s="593"/>
      <c r="AO2639" s="594"/>
      <c r="AP2639" s="595"/>
      <c r="AQ2639" s="595"/>
      <c r="AR2639" s="596"/>
    </row>
    <row r="2640" spans="24:44" s="581" customFormat="1" ht="15" customHeight="1" x14ac:dyDescent="0.35">
      <c r="X2640" s="582"/>
      <c r="Y2640" s="583"/>
      <c r="AD2640" s="585"/>
      <c r="AE2640" s="586"/>
      <c r="AF2640" s="587"/>
      <c r="AG2640" s="588"/>
      <c r="AH2640" s="588"/>
      <c r="AI2640" s="588"/>
      <c r="AJ2640" s="589"/>
      <c r="AK2640" s="590"/>
      <c r="AL2640" s="591"/>
      <c r="AM2640" s="592"/>
      <c r="AN2640" s="593"/>
      <c r="AO2640" s="594"/>
      <c r="AP2640" s="595"/>
      <c r="AQ2640" s="595"/>
      <c r="AR2640" s="596"/>
    </row>
    <row r="2641" spans="24:44" s="581" customFormat="1" ht="15" customHeight="1" x14ac:dyDescent="0.35">
      <c r="X2641" s="582"/>
      <c r="Y2641" s="583"/>
      <c r="AD2641" s="585"/>
      <c r="AE2641" s="586"/>
      <c r="AF2641" s="587"/>
      <c r="AG2641" s="588"/>
      <c r="AH2641" s="588"/>
      <c r="AI2641" s="588"/>
      <c r="AJ2641" s="589"/>
      <c r="AK2641" s="590"/>
      <c r="AL2641" s="591"/>
      <c r="AM2641" s="592"/>
      <c r="AN2641" s="593"/>
      <c r="AO2641" s="594"/>
      <c r="AP2641" s="595"/>
      <c r="AQ2641" s="595"/>
      <c r="AR2641" s="596"/>
    </row>
    <row r="2642" spans="24:44" s="581" customFormat="1" ht="15" customHeight="1" x14ac:dyDescent="0.35">
      <c r="X2642" s="582"/>
      <c r="Y2642" s="583"/>
      <c r="AD2642" s="585"/>
      <c r="AE2642" s="586"/>
      <c r="AF2642" s="587"/>
      <c r="AG2642" s="588"/>
      <c r="AH2642" s="588"/>
      <c r="AI2642" s="588"/>
      <c r="AJ2642" s="589"/>
      <c r="AK2642" s="590"/>
      <c r="AL2642" s="591"/>
      <c r="AM2642" s="592"/>
      <c r="AN2642" s="593"/>
      <c r="AO2642" s="594"/>
      <c r="AP2642" s="595"/>
      <c r="AQ2642" s="595"/>
      <c r="AR2642" s="596"/>
    </row>
    <row r="2643" spans="24:44" s="581" customFormat="1" ht="15" customHeight="1" x14ac:dyDescent="0.35">
      <c r="X2643" s="582"/>
      <c r="Y2643" s="583"/>
      <c r="AD2643" s="585"/>
      <c r="AE2643" s="586"/>
      <c r="AF2643" s="587"/>
      <c r="AG2643" s="588"/>
      <c r="AH2643" s="588"/>
      <c r="AI2643" s="588"/>
      <c r="AJ2643" s="589"/>
      <c r="AK2643" s="590"/>
      <c r="AL2643" s="591"/>
      <c r="AM2643" s="592"/>
      <c r="AN2643" s="593"/>
      <c r="AO2643" s="594"/>
      <c r="AP2643" s="595"/>
      <c r="AQ2643" s="595"/>
      <c r="AR2643" s="596"/>
    </row>
    <row r="2644" spans="24:44" s="581" customFormat="1" ht="15" customHeight="1" x14ac:dyDescent="0.35">
      <c r="X2644" s="582"/>
      <c r="Y2644" s="583"/>
      <c r="AD2644" s="585"/>
      <c r="AE2644" s="586"/>
      <c r="AF2644" s="587"/>
      <c r="AG2644" s="588"/>
      <c r="AH2644" s="588"/>
      <c r="AI2644" s="588"/>
      <c r="AJ2644" s="589"/>
      <c r="AK2644" s="590"/>
      <c r="AL2644" s="591"/>
      <c r="AM2644" s="592"/>
      <c r="AN2644" s="593"/>
      <c r="AO2644" s="594"/>
      <c r="AP2644" s="595"/>
      <c r="AQ2644" s="595"/>
      <c r="AR2644" s="596"/>
    </row>
    <row r="2645" spans="24:44" s="581" customFormat="1" ht="15" customHeight="1" x14ac:dyDescent="0.35">
      <c r="X2645" s="582"/>
      <c r="Y2645" s="583"/>
      <c r="AD2645" s="585"/>
      <c r="AE2645" s="586"/>
      <c r="AF2645" s="587"/>
      <c r="AG2645" s="588"/>
      <c r="AH2645" s="588"/>
      <c r="AI2645" s="588"/>
      <c r="AJ2645" s="589"/>
      <c r="AK2645" s="590"/>
      <c r="AL2645" s="591"/>
      <c r="AM2645" s="592"/>
      <c r="AN2645" s="593"/>
      <c r="AO2645" s="594"/>
      <c r="AP2645" s="595"/>
      <c r="AQ2645" s="595"/>
      <c r="AR2645" s="596"/>
    </row>
    <row r="2646" spans="24:44" s="581" customFormat="1" ht="15" customHeight="1" x14ac:dyDescent="0.35">
      <c r="X2646" s="582"/>
      <c r="Y2646" s="583"/>
      <c r="AD2646" s="585"/>
      <c r="AE2646" s="586"/>
      <c r="AF2646" s="587"/>
      <c r="AG2646" s="588"/>
      <c r="AH2646" s="588"/>
      <c r="AI2646" s="588"/>
      <c r="AJ2646" s="589"/>
      <c r="AK2646" s="590"/>
      <c r="AL2646" s="591"/>
      <c r="AM2646" s="592"/>
      <c r="AN2646" s="593"/>
      <c r="AO2646" s="594"/>
      <c r="AP2646" s="595"/>
      <c r="AQ2646" s="595"/>
      <c r="AR2646" s="596"/>
    </row>
    <row r="2647" spans="24:44" s="581" customFormat="1" ht="15" customHeight="1" x14ac:dyDescent="0.35">
      <c r="X2647" s="582"/>
      <c r="Y2647" s="583"/>
      <c r="AD2647" s="585"/>
      <c r="AE2647" s="586"/>
      <c r="AF2647" s="587"/>
      <c r="AG2647" s="588"/>
      <c r="AH2647" s="588"/>
      <c r="AI2647" s="588"/>
      <c r="AJ2647" s="589"/>
      <c r="AK2647" s="590"/>
      <c r="AL2647" s="591"/>
      <c r="AM2647" s="592"/>
      <c r="AN2647" s="593"/>
      <c r="AO2647" s="594"/>
      <c r="AP2647" s="595"/>
      <c r="AQ2647" s="595"/>
      <c r="AR2647" s="596"/>
    </row>
    <row r="2648" spans="24:44" s="581" customFormat="1" ht="15" customHeight="1" x14ac:dyDescent="0.35">
      <c r="X2648" s="582"/>
      <c r="Y2648" s="583"/>
      <c r="AD2648" s="585"/>
      <c r="AE2648" s="586"/>
      <c r="AF2648" s="587"/>
      <c r="AG2648" s="588"/>
      <c r="AH2648" s="588"/>
      <c r="AI2648" s="588"/>
      <c r="AJ2648" s="589"/>
      <c r="AK2648" s="590"/>
      <c r="AL2648" s="591"/>
      <c r="AM2648" s="592"/>
      <c r="AN2648" s="593"/>
      <c r="AO2648" s="594"/>
      <c r="AP2648" s="595"/>
      <c r="AQ2648" s="595"/>
      <c r="AR2648" s="596"/>
    </row>
    <row r="2649" spans="24:44" s="581" customFormat="1" ht="15" customHeight="1" x14ac:dyDescent="0.35">
      <c r="X2649" s="582"/>
      <c r="Y2649" s="583"/>
      <c r="AD2649" s="585"/>
      <c r="AE2649" s="586"/>
      <c r="AF2649" s="587"/>
      <c r="AG2649" s="588"/>
      <c r="AH2649" s="588"/>
      <c r="AI2649" s="588"/>
      <c r="AJ2649" s="589"/>
      <c r="AK2649" s="590"/>
      <c r="AL2649" s="591"/>
      <c r="AM2649" s="592"/>
      <c r="AN2649" s="593"/>
      <c r="AO2649" s="594"/>
      <c r="AP2649" s="595"/>
      <c r="AQ2649" s="595"/>
      <c r="AR2649" s="596"/>
    </row>
    <row r="2650" spans="24:44" s="581" customFormat="1" ht="15" customHeight="1" x14ac:dyDescent="0.35">
      <c r="X2650" s="582"/>
      <c r="Y2650" s="583"/>
      <c r="AD2650" s="585"/>
      <c r="AE2650" s="586"/>
      <c r="AF2650" s="587"/>
      <c r="AG2650" s="588"/>
      <c r="AH2650" s="588"/>
      <c r="AI2650" s="588"/>
      <c r="AJ2650" s="589"/>
      <c r="AK2650" s="590"/>
      <c r="AL2650" s="591"/>
      <c r="AM2650" s="592"/>
      <c r="AN2650" s="593"/>
      <c r="AO2650" s="594"/>
      <c r="AP2650" s="595"/>
      <c r="AQ2650" s="595"/>
      <c r="AR2650" s="596"/>
    </row>
    <row r="2651" spans="24:44" s="581" customFormat="1" ht="15" customHeight="1" x14ac:dyDescent="0.35">
      <c r="X2651" s="582"/>
      <c r="Y2651" s="583"/>
      <c r="AD2651" s="585"/>
      <c r="AE2651" s="586"/>
      <c r="AF2651" s="587"/>
      <c r="AG2651" s="588"/>
      <c r="AH2651" s="588"/>
      <c r="AI2651" s="588"/>
      <c r="AJ2651" s="589"/>
      <c r="AK2651" s="590"/>
      <c r="AL2651" s="591"/>
      <c r="AM2651" s="592"/>
      <c r="AN2651" s="593"/>
      <c r="AO2651" s="594"/>
      <c r="AP2651" s="595"/>
      <c r="AQ2651" s="595"/>
      <c r="AR2651" s="596"/>
    </row>
    <row r="2652" spans="24:44" s="581" customFormat="1" ht="15" customHeight="1" x14ac:dyDescent="0.35">
      <c r="X2652" s="582"/>
      <c r="Y2652" s="583"/>
      <c r="AD2652" s="585"/>
      <c r="AE2652" s="586"/>
      <c r="AF2652" s="587"/>
      <c r="AG2652" s="588"/>
      <c r="AH2652" s="588"/>
      <c r="AI2652" s="588"/>
      <c r="AJ2652" s="589"/>
      <c r="AK2652" s="590"/>
      <c r="AL2652" s="591"/>
      <c r="AM2652" s="592"/>
      <c r="AN2652" s="593"/>
      <c r="AO2652" s="594"/>
      <c r="AP2652" s="595"/>
      <c r="AQ2652" s="595"/>
      <c r="AR2652" s="596"/>
    </row>
    <row r="2653" spans="24:44" s="581" customFormat="1" ht="15" customHeight="1" x14ac:dyDescent="0.35">
      <c r="X2653" s="582"/>
      <c r="Y2653" s="583"/>
      <c r="AD2653" s="585"/>
      <c r="AE2653" s="586"/>
      <c r="AF2653" s="587"/>
      <c r="AG2653" s="588"/>
      <c r="AH2653" s="588"/>
      <c r="AI2653" s="588"/>
      <c r="AJ2653" s="589"/>
      <c r="AK2653" s="590"/>
      <c r="AL2653" s="591"/>
      <c r="AM2653" s="592"/>
      <c r="AN2653" s="593"/>
      <c r="AO2653" s="594"/>
      <c r="AP2653" s="595"/>
      <c r="AQ2653" s="595"/>
      <c r="AR2653" s="596"/>
    </row>
    <row r="2654" spans="24:44" s="581" customFormat="1" ht="15" customHeight="1" x14ac:dyDescent="0.35">
      <c r="X2654" s="582"/>
      <c r="Y2654" s="583"/>
      <c r="AD2654" s="585"/>
      <c r="AE2654" s="586"/>
      <c r="AF2654" s="587"/>
      <c r="AG2654" s="588"/>
      <c r="AH2654" s="588"/>
      <c r="AI2654" s="588"/>
      <c r="AJ2654" s="589"/>
      <c r="AK2654" s="590"/>
      <c r="AL2654" s="591"/>
      <c r="AM2654" s="592"/>
      <c r="AN2654" s="593"/>
      <c r="AO2654" s="594"/>
      <c r="AP2654" s="595"/>
      <c r="AQ2654" s="595"/>
      <c r="AR2654" s="596"/>
    </row>
    <row r="2655" spans="24:44" s="581" customFormat="1" ht="15" customHeight="1" x14ac:dyDescent="0.35">
      <c r="X2655" s="582"/>
      <c r="Y2655" s="583"/>
      <c r="AD2655" s="585"/>
      <c r="AE2655" s="586"/>
      <c r="AF2655" s="587"/>
      <c r="AG2655" s="588"/>
      <c r="AH2655" s="588"/>
      <c r="AI2655" s="588"/>
      <c r="AJ2655" s="589"/>
      <c r="AK2655" s="590"/>
      <c r="AL2655" s="591"/>
      <c r="AM2655" s="592"/>
      <c r="AN2655" s="593"/>
      <c r="AO2655" s="594"/>
      <c r="AP2655" s="595"/>
      <c r="AQ2655" s="595"/>
      <c r="AR2655" s="596"/>
    </row>
    <row r="2656" spans="24:44" s="581" customFormat="1" ht="15" customHeight="1" x14ac:dyDescent="0.35">
      <c r="X2656" s="582"/>
      <c r="Y2656" s="583"/>
      <c r="AD2656" s="585"/>
      <c r="AE2656" s="586"/>
      <c r="AF2656" s="587"/>
      <c r="AG2656" s="588"/>
      <c r="AH2656" s="588"/>
      <c r="AI2656" s="588"/>
      <c r="AJ2656" s="589"/>
      <c r="AK2656" s="590"/>
      <c r="AL2656" s="591"/>
      <c r="AM2656" s="592"/>
      <c r="AN2656" s="593"/>
      <c r="AO2656" s="594"/>
      <c r="AP2656" s="595"/>
      <c r="AQ2656" s="595"/>
      <c r="AR2656" s="596"/>
    </row>
    <row r="2657" spans="24:44" s="581" customFormat="1" ht="15" customHeight="1" x14ac:dyDescent="0.35">
      <c r="X2657" s="582"/>
      <c r="Y2657" s="583"/>
      <c r="AD2657" s="585"/>
      <c r="AE2657" s="586"/>
      <c r="AF2657" s="587"/>
      <c r="AG2657" s="588"/>
      <c r="AH2657" s="588"/>
      <c r="AI2657" s="588"/>
      <c r="AJ2657" s="589"/>
      <c r="AK2657" s="590"/>
      <c r="AL2657" s="591"/>
      <c r="AM2657" s="592"/>
      <c r="AN2657" s="593"/>
      <c r="AO2657" s="594"/>
      <c r="AP2657" s="595"/>
      <c r="AQ2657" s="595"/>
      <c r="AR2657" s="596"/>
    </row>
    <row r="2658" spans="24:44" s="581" customFormat="1" ht="15" customHeight="1" x14ac:dyDescent="0.35">
      <c r="X2658" s="582"/>
      <c r="Y2658" s="583"/>
      <c r="AD2658" s="585"/>
      <c r="AE2658" s="586"/>
      <c r="AF2658" s="587"/>
      <c r="AG2658" s="588"/>
      <c r="AH2658" s="588"/>
      <c r="AI2658" s="588"/>
      <c r="AJ2658" s="589"/>
      <c r="AK2658" s="590"/>
      <c r="AL2658" s="591"/>
      <c r="AM2658" s="592"/>
      <c r="AN2658" s="593"/>
      <c r="AO2658" s="594"/>
      <c r="AP2658" s="595"/>
      <c r="AQ2658" s="595"/>
      <c r="AR2658" s="596"/>
    </row>
    <row r="2659" spans="24:44" s="581" customFormat="1" ht="15" customHeight="1" x14ac:dyDescent="0.35">
      <c r="X2659" s="582"/>
      <c r="Y2659" s="583"/>
      <c r="AD2659" s="585"/>
      <c r="AE2659" s="586"/>
      <c r="AF2659" s="587"/>
      <c r="AG2659" s="588"/>
      <c r="AH2659" s="588"/>
      <c r="AI2659" s="588"/>
      <c r="AJ2659" s="589"/>
      <c r="AK2659" s="590"/>
      <c r="AL2659" s="591"/>
      <c r="AM2659" s="592"/>
      <c r="AN2659" s="593"/>
      <c r="AO2659" s="594"/>
      <c r="AP2659" s="595"/>
      <c r="AQ2659" s="595"/>
      <c r="AR2659" s="596"/>
    </row>
    <row r="2660" spans="24:44" s="581" customFormat="1" ht="15" customHeight="1" x14ac:dyDescent="0.35">
      <c r="X2660" s="582"/>
      <c r="Y2660" s="583"/>
      <c r="AD2660" s="585"/>
      <c r="AE2660" s="586"/>
      <c r="AF2660" s="587"/>
      <c r="AG2660" s="588"/>
      <c r="AH2660" s="588"/>
      <c r="AI2660" s="588"/>
      <c r="AJ2660" s="589"/>
      <c r="AK2660" s="590"/>
      <c r="AL2660" s="591"/>
      <c r="AM2660" s="592"/>
      <c r="AN2660" s="593"/>
      <c r="AO2660" s="594"/>
      <c r="AP2660" s="595"/>
      <c r="AQ2660" s="595"/>
      <c r="AR2660" s="596"/>
    </row>
    <row r="2661" spans="24:44" s="581" customFormat="1" ht="15" customHeight="1" x14ac:dyDescent="0.35">
      <c r="X2661" s="582"/>
      <c r="Y2661" s="583"/>
      <c r="AD2661" s="585"/>
      <c r="AE2661" s="586"/>
      <c r="AF2661" s="587"/>
      <c r="AG2661" s="588"/>
      <c r="AH2661" s="588"/>
      <c r="AI2661" s="588"/>
      <c r="AJ2661" s="589"/>
      <c r="AK2661" s="590"/>
      <c r="AL2661" s="591"/>
      <c r="AM2661" s="592"/>
      <c r="AN2661" s="593"/>
      <c r="AO2661" s="594"/>
      <c r="AP2661" s="595"/>
      <c r="AQ2661" s="595"/>
      <c r="AR2661" s="596"/>
    </row>
    <row r="2662" spans="24:44" s="581" customFormat="1" ht="15" customHeight="1" x14ac:dyDescent="0.35">
      <c r="X2662" s="582"/>
      <c r="Y2662" s="583"/>
      <c r="AD2662" s="585"/>
      <c r="AE2662" s="586"/>
      <c r="AF2662" s="587"/>
      <c r="AG2662" s="588"/>
      <c r="AH2662" s="588"/>
      <c r="AI2662" s="588"/>
      <c r="AJ2662" s="589"/>
      <c r="AK2662" s="590"/>
      <c r="AL2662" s="591"/>
      <c r="AM2662" s="592"/>
      <c r="AN2662" s="593"/>
      <c r="AO2662" s="594"/>
      <c r="AP2662" s="595"/>
      <c r="AQ2662" s="595"/>
      <c r="AR2662" s="596"/>
    </row>
    <row r="2663" spans="24:44" s="581" customFormat="1" ht="15" customHeight="1" x14ac:dyDescent="0.35">
      <c r="X2663" s="582"/>
      <c r="Y2663" s="583"/>
      <c r="AD2663" s="585"/>
      <c r="AE2663" s="586"/>
      <c r="AF2663" s="587"/>
      <c r="AG2663" s="588"/>
      <c r="AH2663" s="588"/>
      <c r="AI2663" s="588"/>
      <c r="AJ2663" s="589"/>
      <c r="AK2663" s="590"/>
      <c r="AL2663" s="591"/>
      <c r="AM2663" s="592"/>
      <c r="AN2663" s="593"/>
      <c r="AO2663" s="594"/>
      <c r="AP2663" s="595"/>
      <c r="AQ2663" s="595"/>
      <c r="AR2663" s="596"/>
    </row>
    <row r="2664" spans="24:44" s="581" customFormat="1" ht="15" customHeight="1" x14ac:dyDescent="0.35">
      <c r="X2664" s="582"/>
      <c r="Y2664" s="583"/>
      <c r="AD2664" s="585"/>
      <c r="AE2664" s="586"/>
      <c r="AF2664" s="587"/>
      <c r="AG2664" s="588"/>
      <c r="AH2664" s="588"/>
      <c r="AI2664" s="588"/>
      <c r="AJ2664" s="589"/>
      <c r="AK2664" s="590"/>
      <c r="AL2664" s="591"/>
      <c r="AM2664" s="592"/>
      <c r="AN2664" s="593"/>
      <c r="AO2664" s="594"/>
      <c r="AP2664" s="595"/>
      <c r="AQ2664" s="595"/>
      <c r="AR2664" s="596"/>
    </row>
    <row r="2665" spans="24:44" s="581" customFormat="1" ht="15" customHeight="1" x14ac:dyDescent="0.35">
      <c r="X2665" s="582"/>
      <c r="Y2665" s="583"/>
      <c r="AD2665" s="585"/>
      <c r="AE2665" s="586"/>
      <c r="AF2665" s="587"/>
      <c r="AG2665" s="588"/>
      <c r="AH2665" s="588"/>
      <c r="AI2665" s="588"/>
      <c r="AJ2665" s="589"/>
      <c r="AK2665" s="590"/>
      <c r="AL2665" s="591"/>
      <c r="AM2665" s="592"/>
      <c r="AN2665" s="593"/>
      <c r="AO2665" s="594"/>
      <c r="AP2665" s="595"/>
      <c r="AQ2665" s="595"/>
      <c r="AR2665" s="596"/>
    </row>
    <row r="2666" spans="24:44" s="581" customFormat="1" ht="15" customHeight="1" x14ac:dyDescent="0.35">
      <c r="X2666" s="582"/>
      <c r="Y2666" s="583"/>
      <c r="AD2666" s="585"/>
      <c r="AE2666" s="586"/>
      <c r="AF2666" s="587"/>
      <c r="AG2666" s="588"/>
      <c r="AH2666" s="588"/>
      <c r="AI2666" s="588"/>
      <c r="AJ2666" s="589"/>
      <c r="AK2666" s="590"/>
      <c r="AL2666" s="591"/>
      <c r="AM2666" s="592"/>
      <c r="AN2666" s="593"/>
      <c r="AO2666" s="594"/>
      <c r="AP2666" s="595"/>
      <c r="AQ2666" s="595"/>
      <c r="AR2666" s="596"/>
    </row>
    <row r="2667" spans="24:44" s="581" customFormat="1" ht="15" customHeight="1" x14ac:dyDescent="0.35">
      <c r="X2667" s="582"/>
      <c r="Y2667" s="583"/>
      <c r="AD2667" s="585"/>
      <c r="AE2667" s="586"/>
      <c r="AF2667" s="587"/>
      <c r="AG2667" s="588"/>
      <c r="AH2667" s="588"/>
      <c r="AI2667" s="588"/>
      <c r="AJ2667" s="589"/>
      <c r="AK2667" s="590"/>
      <c r="AL2667" s="591"/>
      <c r="AM2667" s="592"/>
      <c r="AN2667" s="593"/>
      <c r="AO2667" s="594"/>
      <c r="AP2667" s="595"/>
      <c r="AQ2667" s="595"/>
      <c r="AR2667" s="596"/>
    </row>
    <row r="2668" spans="24:44" s="581" customFormat="1" ht="15" customHeight="1" x14ac:dyDescent="0.35">
      <c r="X2668" s="582"/>
      <c r="Y2668" s="583"/>
      <c r="AD2668" s="585"/>
      <c r="AE2668" s="586"/>
      <c r="AF2668" s="587"/>
      <c r="AG2668" s="588"/>
      <c r="AH2668" s="588"/>
      <c r="AI2668" s="588"/>
      <c r="AJ2668" s="589"/>
      <c r="AK2668" s="590"/>
      <c r="AL2668" s="591"/>
      <c r="AM2668" s="592"/>
      <c r="AN2668" s="593"/>
      <c r="AO2668" s="594"/>
      <c r="AP2668" s="595"/>
      <c r="AQ2668" s="595"/>
      <c r="AR2668" s="596"/>
    </row>
    <row r="2669" spans="24:44" s="581" customFormat="1" ht="15" customHeight="1" x14ac:dyDescent="0.35">
      <c r="X2669" s="582"/>
      <c r="Y2669" s="583"/>
      <c r="AD2669" s="585"/>
      <c r="AE2669" s="586"/>
      <c r="AF2669" s="587"/>
      <c r="AG2669" s="588"/>
      <c r="AH2669" s="588"/>
      <c r="AI2669" s="588"/>
      <c r="AJ2669" s="589"/>
      <c r="AK2669" s="590"/>
      <c r="AL2669" s="591"/>
      <c r="AM2669" s="592"/>
      <c r="AN2669" s="593"/>
      <c r="AO2669" s="594"/>
      <c r="AP2669" s="595"/>
      <c r="AQ2669" s="595"/>
      <c r="AR2669" s="596"/>
    </row>
    <row r="2670" spans="24:44" s="581" customFormat="1" ht="15" customHeight="1" x14ac:dyDescent="0.35">
      <c r="X2670" s="582"/>
      <c r="Y2670" s="583"/>
      <c r="AD2670" s="585"/>
      <c r="AE2670" s="586"/>
      <c r="AF2670" s="587"/>
      <c r="AG2670" s="588"/>
      <c r="AH2670" s="588"/>
      <c r="AI2670" s="588"/>
      <c r="AJ2670" s="589"/>
      <c r="AK2670" s="590"/>
      <c r="AL2670" s="591"/>
      <c r="AM2670" s="592"/>
      <c r="AN2670" s="593"/>
      <c r="AO2670" s="594"/>
      <c r="AP2670" s="595"/>
      <c r="AQ2670" s="595"/>
      <c r="AR2670" s="596"/>
    </row>
    <row r="2671" spans="24:44" s="581" customFormat="1" ht="15" customHeight="1" x14ac:dyDescent="0.35">
      <c r="X2671" s="582"/>
      <c r="Y2671" s="583"/>
      <c r="AD2671" s="585"/>
      <c r="AE2671" s="586"/>
      <c r="AF2671" s="587"/>
      <c r="AG2671" s="588"/>
      <c r="AH2671" s="588"/>
      <c r="AI2671" s="588"/>
      <c r="AJ2671" s="589"/>
      <c r="AK2671" s="590"/>
      <c r="AL2671" s="591"/>
      <c r="AM2671" s="592"/>
      <c r="AN2671" s="593"/>
      <c r="AO2671" s="594"/>
      <c r="AP2671" s="595"/>
      <c r="AQ2671" s="595"/>
      <c r="AR2671" s="596"/>
    </row>
    <row r="2672" spans="24:44" s="581" customFormat="1" ht="15" customHeight="1" x14ac:dyDescent="0.35">
      <c r="X2672" s="582"/>
      <c r="Y2672" s="583"/>
      <c r="AD2672" s="585"/>
      <c r="AE2672" s="586"/>
      <c r="AF2672" s="587"/>
      <c r="AG2672" s="588"/>
      <c r="AH2672" s="588"/>
      <c r="AI2672" s="588"/>
      <c r="AJ2672" s="589"/>
      <c r="AK2672" s="590"/>
      <c r="AL2672" s="591"/>
      <c r="AM2672" s="592"/>
      <c r="AN2672" s="593"/>
      <c r="AO2672" s="594"/>
      <c r="AP2672" s="595"/>
      <c r="AQ2672" s="595"/>
      <c r="AR2672" s="596"/>
    </row>
    <row r="2673" spans="24:44" s="581" customFormat="1" ht="15" customHeight="1" x14ac:dyDescent="0.35">
      <c r="X2673" s="582"/>
      <c r="Y2673" s="583"/>
      <c r="AD2673" s="585"/>
      <c r="AE2673" s="586"/>
      <c r="AF2673" s="587"/>
      <c r="AG2673" s="588"/>
      <c r="AH2673" s="588"/>
      <c r="AI2673" s="588"/>
      <c r="AJ2673" s="589"/>
      <c r="AK2673" s="590"/>
      <c r="AL2673" s="591"/>
      <c r="AM2673" s="592"/>
      <c r="AN2673" s="593"/>
      <c r="AO2673" s="594"/>
      <c r="AP2673" s="595"/>
      <c r="AQ2673" s="595"/>
      <c r="AR2673" s="596"/>
    </row>
    <row r="2674" spans="24:44" s="581" customFormat="1" ht="15" customHeight="1" x14ac:dyDescent="0.35">
      <c r="X2674" s="582"/>
      <c r="Y2674" s="583"/>
      <c r="AD2674" s="585"/>
      <c r="AE2674" s="586"/>
      <c r="AF2674" s="587"/>
      <c r="AG2674" s="588"/>
      <c r="AH2674" s="588"/>
      <c r="AI2674" s="588"/>
      <c r="AJ2674" s="589"/>
      <c r="AK2674" s="590"/>
      <c r="AL2674" s="591"/>
      <c r="AM2674" s="592"/>
      <c r="AN2674" s="593"/>
      <c r="AO2674" s="594"/>
      <c r="AP2674" s="595"/>
      <c r="AQ2674" s="595"/>
      <c r="AR2674" s="596"/>
    </row>
    <row r="2675" spans="24:44" s="581" customFormat="1" ht="15" customHeight="1" x14ac:dyDescent="0.35">
      <c r="X2675" s="582"/>
      <c r="Y2675" s="583"/>
      <c r="AD2675" s="585"/>
      <c r="AE2675" s="586"/>
      <c r="AF2675" s="587"/>
      <c r="AG2675" s="588"/>
      <c r="AH2675" s="588"/>
      <c r="AI2675" s="588"/>
      <c r="AJ2675" s="589"/>
      <c r="AK2675" s="590"/>
      <c r="AL2675" s="591"/>
      <c r="AM2675" s="592"/>
      <c r="AN2675" s="593"/>
      <c r="AO2675" s="594"/>
      <c r="AP2675" s="595"/>
      <c r="AQ2675" s="595"/>
      <c r="AR2675" s="596"/>
    </row>
    <row r="2676" spans="24:44" s="581" customFormat="1" ht="15" customHeight="1" x14ac:dyDescent="0.35">
      <c r="X2676" s="582"/>
      <c r="Y2676" s="583"/>
      <c r="AD2676" s="585"/>
      <c r="AE2676" s="586"/>
      <c r="AF2676" s="587"/>
      <c r="AG2676" s="588"/>
      <c r="AH2676" s="588"/>
      <c r="AI2676" s="588"/>
      <c r="AJ2676" s="589"/>
      <c r="AK2676" s="590"/>
      <c r="AL2676" s="591"/>
      <c r="AM2676" s="592"/>
      <c r="AN2676" s="593"/>
      <c r="AO2676" s="594"/>
      <c r="AP2676" s="595"/>
      <c r="AQ2676" s="595"/>
      <c r="AR2676" s="596"/>
    </row>
    <row r="2677" spans="24:44" s="581" customFormat="1" ht="15" customHeight="1" x14ac:dyDescent="0.35">
      <c r="X2677" s="582"/>
      <c r="Y2677" s="583"/>
      <c r="AD2677" s="585"/>
      <c r="AE2677" s="586"/>
      <c r="AF2677" s="587"/>
      <c r="AG2677" s="588"/>
      <c r="AH2677" s="588"/>
      <c r="AI2677" s="588"/>
      <c r="AJ2677" s="589"/>
      <c r="AK2677" s="590"/>
      <c r="AL2677" s="591"/>
      <c r="AM2677" s="592"/>
      <c r="AN2677" s="593"/>
      <c r="AO2677" s="594"/>
      <c r="AP2677" s="595"/>
      <c r="AQ2677" s="595"/>
      <c r="AR2677" s="596"/>
    </row>
    <row r="2678" spans="24:44" s="581" customFormat="1" ht="15" customHeight="1" x14ac:dyDescent="0.35">
      <c r="X2678" s="582"/>
      <c r="Y2678" s="583"/>
      <c r="AD2678" s="585"/>
      <c r="AE2678" s="586"/>
      <c r="AF2678" s="587"/>
      <c r="AG2678" s="588"/>
      <c r="AH2678" s="588"/>
      <c r="AI2678" s="588"/>
      <c r="AJ2678" s="589"/>
      <c r="AK2678" s="590"/>
      <c r="AL2678" s="591"/>
      <c r="AM2678" s="592"/>
      <c r="AN2678" s="593"/>
      <c r="AO2678" s="594"/>
      <c r="AP2678" s="595"/>
      <c r="AQ2678" s="595"/>
      <c r="AR2678" s="596"/>
    </row>
    <row r="2679" spans="24:44" s="581" customFormat="1" ht="15" customHeight="1" x14ac:dyDescent="0.35">
      <c r="X2679" s="582"/>
      <c r="Y2679" s="583"/>
      <c r="AD2679" s="585"/>
      <c r="AE2679" s="586"/>
      <c r="AF2679" s="587"/>
      <c r="AG2679" s="588"/>
      <c r="AH2679" s="588"/>
      <c r="AI2679" s="588"/>
      <c r="AJ2679" s="589"/>
      <c r="AK2679" s="590"/>
      <c r="AL2679" s="591"/>
      <c r="AM2679" s="592"/>
      <c r="AN2679" s="593"/>
      <c r="AO2679" s="594"/>
      <c r="AP2679" s="595"/>
      <c r="AQ2679" s="595"/>
      <c r="AR2679" s="596"/>
    </row>
    <row r="2680" spans="24:44" s="581" customFormat="1" ht="15" customHeight="1" x14ac:dyDescent="0.35">
      <c r="X2680" s="582"/>
      <c r="Y2680" s="583"/>
      <c r="AD2680" s="585"/>
      <c r="AE2680" s="586"/>
      <c r="AF2680" s="587"/>
      <c r="AG2680" s="588"/>
      <c r="AH2680" s="588"/>
      <c r="AI2680" s="588"/>
      <c r="AJ2680" s="589"/>
      <c r="AK2680" s="590"/>
      <c r="AL2680" s="591"/>
      <c r="AM2680" s="592"/>
      <c r="AN2680" s="593"/>
      <c r="AO2680" s="594"/>
      <c r="AP2680" s="595"/>
      <c r="AQ2680" s="595"/>
      <c r="AR2680" s="596"/>
    </row>
    <row r="2681" spans="24:44" s="581" customFormat="1" ht="15" customHeight="1" x14ac:dyDescent="0.35">
      <c r="X2681" s="582"/>
      <c r="Y2681" s="583"/>
      <c r="AD2681" s="585"/>
      <c r="AE2681" s="586"/>
      <c r="AF2681" s="587"/>
      <c r="AG2681" s="588"/>
      <c r="AH2681" s="588"/>
      <c r="AI2681" s="588"/>
      <c r="AJ2681" s="589"/>
      <c r="AK2681" s="590"/>
      <c r="AL2681" s="591"/>
      <c r="AM2681" s="592"/>
      <c r="AN2681" s="593"/>
      <c r="AO2681" s="594"/>
      <c r="AP2681" s="595"/>
      <c r="AQ2681" s="595"/>
      <c r="AR2681" s="596"/>
    </row>
    <row r="2682" spans="24:44" s="581" customFormat="1" ht="15" customHeight="1" x14ac:dyDescent="0.35">
      <c r="X2682" s="582"/>
      <c r="Y2682" s="583"/>
      <c r="AD2682" s="585"/>
      <c r="AE2682" s="586"/>
      <c r="AF2682" s="587"/>
      <c r="AG2682" s="588"/>
      <c r="AH2682" s="588"/>
      <c r="AI2682" s="588"/>
      <c r="AJ2682" s="589"/>
      <c r="AK2682" s="590"/>
      <c r="AL2682" s="591"/>
      <c r="AM2682" s="592"/>
      <c r="AN2682" s="593"/>
      <c r="AO2682" s="594"/>
      <c r="AP2682" s="595"/>
      <c r="AQ2682" s="595"/>
      <c r="AR2682" s="596"/>
    </row>
    <row r="2683" spans="24:44" s="581" customFormat="1" ht="15" customHeight="1" x14ac:dyDescent="0.35">
      <c r="X2683" s="582"/>
      <c r="Y2683" s="583"/>
      <c r="AD2683" s="585"/>
      <c r="AE2683" s="586"/>
      <c r="AF2683" s="587"/>
      <c r="AG2683" s="588"/>
      <c r="AH2683" s="588"/>
      <c r="AI2683" s="588"/>
      <c r="AJ2683" s="589"/>
      <c r="AK2683" s="590"/>
      <c r="AL2683" s="591"/>
      <c r="AM2683" s="592"/>
      <c r="AN2683" s="593"/>
      <c r="AO2683" s="594"/>
      <c r="AP2683" s="595"/>
      <c r="AQ2683" s="595"/>
      <c r="AR2683" s="596"/>
    </row>
    <row r="2684" spans="24:44" s="581" customFormat="1" ht="15" customHeight="1" x14ac:dyDescent="0.35">
      <c r="X2684" s="582"/>
      <c r="Y2684" s="583"/>
      <c r="AD2684" s="585"/>
      <c r="AE2684" s="586"/>
      <c r="AF2684" s="587"/>
      <c r="AG2684" s="588"/>
      <c r="AH2684" s="588"/>
      <c r="AI2684" s="588"/>
      <c r="AJ2684" s="589"/>
      <c r="AK2684" s="590"/>
      <c r="AL2684" s="591"/>
      <c r="AM2684" s="592"/>
      <c r="AN2684" s="593"/>
      <c r="AO2684" s="594"/>
      <c r="AP2684" s="595"/>
      <c r="AQ2684" s="595"/>
      <c r="AR2684" s="596"/>
    </row>
    <row r="2685" spans="24:44" s="581" customFormat="1" ht="15" customHeight="1" x14ac:dyDescent="0.35">
      <c r="X2685" s="582"/>
      <c r="Y2685" s="583"/>
      <c r="AD2685" s="585"/>
      <c r="AE2685" s="586"/>
      <c r="AF2685" s="587"/>
      <c r="AG2685" s="588"/>
      <c r="AH2685" s="588"/>
      <c r="AI2685" s="588"/>
      <c r="AJ2685" s="589"/>
      <c r="AK2685" s="590"/>
      <c r="AL2685" s="591"/>
      <c r="AM2685" s="592"/>
      <c r="AN2685" s="593"/>
      <c r="AO2685" s="594"/>
      <c r="AP2685" s="595"/>
      <c r="AQ2685" s="595"/>
      <c r="AR2685" s="596"/>
    </row>
    <row r="2686" spans="24:44" s="581" customFormat="1" ht="15" customHeight="1" x14ac:dyDescent="0.35">
      <c r="X2686" s="582"/>
      <c r="Y2686" s="583"/>
      <c r="AD2686" s="585"/>
      <c r="AE2686" s="586"/>
      <c r="AF2686" s="587"/>
      <c r="AG2686" s="588"/>
      <c r="AH2686" s="588"/>
      <c r="AI2686" s="588"/>
      <c r="AJ2686" s="589"/>
      <c r="AK2686" s="590"/>
      <c r="AL2686" s="591"/>
      <c r="AM2686" s="592"/>
      <c r="AN2686" s="593"/>
      <c r="AO2686" s="594"/>
      <c r="AP2686" s="595"/>
      <c r="AQ2686" s="595"/>
      <c r="AR2686" s="596"/>
    </row>
    <row r="2687" spans="24:44" s="581" customFormat="1" ht="15" customHeight="1" x14ac:dyDescent="0.35">
      <c r="X2687" s="582"/>
      <c r="Y2687" s="583"/>
      <c r="AD2687" s="585"/>
      <c r="AE2687" s="586"/>
      <c r="AF2687" s="587"/>
      <c r="AG2687" s="588"/>
      <c r="AH2687" s="588"/>
      <c r="AI2687" s="588"/>
      <c r="AJ2687" s="589"/>
      <c r="AK2687" s="590"/>
      <c r="AL2687" s="591"/>
      <c r="AM2687" s="592"/>
      <c r="AN2687" s="593"/>
      <c r="AO2687" s="594"/>
      <c r="AP2687" s="595"/>
      <c r="AQ2687" s="595"/>
      <c r="AR2687" s="596"/>
    </row>
    <row r="2688" spans="24:44" s="581" customFormat="1" ht="15" customHeight="1" x14ac:dyDescent="0.35">
      <c r="X2688" s="582"/>
      <c r="Y2688" s="583"/>
      <c r="AD2688" s="585"/>
      <c r="AE2688" s="586"/>
      <c r="AF2688" s="587"/>
      <c r="AG2688" s="588"/>
      <c r="AH2688" s="588"/>
      <c r="AI2688" s="588"/>
      <c r="AJ2688" s="589"/>
      <c r="AK2688" s="590"/>
      <c r="AL2688" s="591"/>
      <c r="AM2688" s="592"/>
      <c r="AN2688" s="593"/>
      <c r="AO2688" s="594"/>
      <c r="AP2688" s="595"/>
      <c r="AQ2688" s="595"/>
      <c r="AR2688" s="596"/>
    </row>
    <row r="2689" spans="24:44" s="581" customFormat="1" ht="15" customHeight="1" x14ac:dyDescent="0.35">
      <c r="X2689" s="582"/>
      <c r="Y2689" s="583"/>
      <c r="AD2689" s="585"/>
      <c r="AE2689" s="586"/>
      <c r="AF2689" s="587"/>
      <c r="AG2689" s="588"/>
      <c r="AH2689" s="588"/>
      <c r="AI2689" s="588"/>
      <c r="AJ2689" s="589"/>
      <c r="AK2689" s="590"/>
      <c r="AL2689" s="591"/>
      <c r="AM2689" s="592"/>
      <c r="AN2689" s="593"/>
      <c r="AO2689" s="594"/>
      <c r="AP2689" s="595"/>
      <c r="AQ2689" s="595"/>
      <c r="AR2689" s="596"/>
    </row>
    <row r="2690" spans="24:44" s="581" customFormat="1" ht="15" customHeight="1" x14ac:dyDescent="0.35">
      <c r="X2690" s="582"/>
      <c r="Y2690" s="583"/>
      <c r="AD2690" s="585"/>
      <c r="AE2690" s="586"/>
      <c r="AF2690" s="587"/>
      <c r="AG2690" s="588"/>
      <c r="AH2690" s="588"/>
      <c r="AI2690" s="588"/>
      <c r="AJ2690" s="589"/>
      <c r="AK2690" s="590"/>
      <c r="AL2690" s="591"/>
      <c r="AM2690" s="592"/>
      <c r="AN2690" s="593"/>
      <c r="AO2690" s="594"/>
      <c r="AP2690" s="595"/>
      <c r="AQ2690" s="595"/>
      <c r="AR2690" s="596"/>
    </row>
    <row r="2691" spans="24:44" s="581" customFormat="1" ht="15" customHeight="1" x14ac:dyDescent="0.35">
      <c r="X2691" s="582"/>
      <c r="Y2691" s="583"/>
      <c r="AD2691" s="585"/>
      <c r="AE2691" s="586"/>
      <c r="AF2691" s="587"/>
      <c r="AG2691" s="588"/>
      <c r="AH2691" s="588"/>
      <c r="AI2691" s="588"/>
      <c r="AJ2691" s="589"/>
      <c r="AK2691" s="590"/>
      <c r="AL2691" s="591"/>
      <c r="AM2691" s="592"/>
      <c r="AN2691" s="593"/>
      <c r="AO2691" s="594"/>
      <c r="AP2691" s="595"/>
      <c r="AQ2691" s="595"/>
      <c r="AR2691" s="596"/>
    </row>
    <row r="2692" spans="24:44" s="581" customFormat="1" ht="15" customHeight="1" x14ac:dyDescent="0.35">
      <c r="X2692" s="582"/>
      <c r="Y2692" s="583"/>
      <c r="AD2692" s="585"/>
      <c r="AE2692" s="586"/>
      <c r="AF2692" s="587"/>
      <c r="AG2692" s="588"/>
      <c r="AH2692" s="588"/>
      <c r="AI2692" s="588"/>
      <c r="AJ2692" s="589"/>
      <c r="AK2692" s="590"/>
      <c r="AL2692" s="591"/>
      <c r="AM2692" s="592"/>
      <c r="AN2692" s="593"/>
      <c r="AO2692" s="594"/>
      <c r="AP2692" s="595"/>
      <c r="AQ2692" s="595"/>
      <c r="AR2692" s="596"/>
    </row>
    <row r="2693" spans="24:44" s="581" customFormat="1" ht="15" customHeight="1" x14ac:dyDescent="0.35">
      <c r="X2693" s="582"/>
      <c r="Y2693" s="583"/>
      <c r="AD2693" s="585"/>
      <c r="AE2693" s="586"/>
      <c r="AF2693" s="587"/>
      <c r="AG2693" s="588"/>
      <c r="AH2693" s="588"/>
      <c r="AI2693" s="588"/>
      <c r="AJ2693" s="589"/>
      <c r="AK2693" s="590"/>
      <c r="AL2693" s="591"/>
      <c r="AM2693" s="592"/>
      <c r="AN2693" s="593"/>
      <c r="AO2693" s="594"/>
      <c r="AP2693" s="595"/>
      <c r="AQ2693" s="595"/>
      <c r="AR2693" s="596"/>
    </row>
    <row r="2694" spans="24:44" s="581" customFormat="1" ht="15" customHeight="1" x14ac:dyDescent="0.35">
      <c r="X2694" s="582"/>
      <c r="Y2694" s="583"/>
      <c r="AD2694" s="585"/>
      <c r="AE2694" s="586"/>
      <c r="AF2694" s="587"/>
      <c r="AG2694" s="588"/>
      <c r="AH2694" s="588"/>
      <c r="AI2694" s="588"/>
      <c r="AJ2694" s="589"/>
      <c r="AK2694" s="590"/>
      <c r="AL2694" s="591"/>
      <c r="AM2694" s="592"/>
      <c r="AN2694" s="593"/>
      <c r="AO2694" s="594"/>
      <c r="AP2694" s="595"/>
      <c r="AQ2694" s="595"/>
      <c r="AR2694" s="596"/>
    </row>
    <row r="2695" spans="24:44" s="581" customFormat="1" ht="15" customHeight="1" x14ac:dyDescent="0.35">
      <c r="X2695" s="582"/>
      <c r="Y2695" s="583"/>
      <c r="AD2695" s="585"/>
      <c r="AE2695" s="586"/>
      <c r="AF2695" s="587"/>
      <c r="AG2695" s="588"/>
      <c r="AH2695" s="588"/>
      <c r="AI2695" s="588"/>
      <c r="AJ2695" s="589"/>
      <c r="AK2695" s="590"/>
      <c r="AL2695" s="591"/>
      <c r="AM2695" s="592"/>
      <c r="AN2695" s="593"/>
      <c r="AO2695" s="594"/>
      <c r="AP2695" s="595"/>
      <c r="AQ2695" s="595"/>
      <c r="AR2695" s="596"/>
    </row>
    <row r="2696" spans="24:44" s="581" customFormat="1" ht="15" customHeight="1" x14ac:dyDescent="0.35">
      <c r="X2696" s="582"/>
      <c r="Y2696" s="583"/>
      <c r="AD2696" s="585"/>
      <c r="AE2696" s="586"/>
      <c r="AF2696" s="587"/>
      <c r="AG2696" s="588"/>
      <c r="AH2696" s="588"/>
      <c r="AI2696" s="588"/>
      <c r="AJ2696" s="589"/>
      <c r="AK2696" s="590"/>
      <c r="AL2696" s="591"/>
      <c r="AM2696" s="592"/>
      <c r="AN2696" s="593"/>
      <c r="AO2696" s="594"/>
      <c r="AP2696" s="595"/>
      <c r="AQ2696" s="595"/>
      <c r="AR2696" s="596"/>
    </row>
    <row r="2697" spans="24:44" s="581" customFormat="1" ht="15" customHeight="1" x14ac:dyDescent="0.35">
      <c r="X2697" s="582"/>
      <c r="Y2697" s="583"/>
      <c r="AD2697" s="585"/>
      <c r="AE2697" s="586"/>
      <c r="AF2697" s="587"/>
      <c r="AG2697" s="588"/>
      <c r="AH2697" s="588"/>
      <c r="AI2697" s="588"/>
      <c r="AJ2697" s="589"/>
      <c r="AK2697" s="590"/>
      <c r="AL2697" s="591"/>
      <c r="AM2697" s="592"/>
      <c r="AN2697" s="593"/>
      <c r="AO2697" s="594"/>
      <c r="AP2697" s="595"/>
      <c r="AQ2697" s="595"/>
      <c r="AR2697" s="596"/>
    </row>
    <row r="2698" spans="24:44" s="581" customFormat="1" ht="15" customHeight="1" x14ac:dyDescent="0.35">
      <c r="X2698" s="582"/>
      <c r="Y2698" s="583"/>
      <c r="AD2698" s="585"/>
      <c r="AE2698" s="586"/>
      <c r="AF2698" s="587"/>
      <c r="AG2698" s="588"/>
      <c r="AH2698" s="588"/>
      <c r="AI2698" s="588"/>
      <c r="AJ2698" s="589"/>
      <c r="AK2698" s="590"/>
      <c r="AL2698" s="591"/>
      <c r="AM2698" s="592"/>
      <c r="AN2698" s="593"/>
      <c r="AO2698" s="594"/>
      <c r="AP2698" s="595"/>
      <c r="AQ2698" s="595"/>
      <c r="AR2698" s="596"/>
    </row>
    <row r="2699" spans="24:44" s="581" customFormat="1" ht="15" customHeight="1" x14ac:dyDescent="0.35">
      <c r="X2699" s="582"/>
      <c r="Y2699" s="583"/>
      <c r="AD2699" s="585"/>
      <c r="AE2699" s="586"/>
      <c r="AF2699" s="587"/>
      <c r="AG2699" s="588"/>
      <c r="AH2699" s="588"/>
      <c r="AI2699" s="588"/>
      <c r="AJ2699" s="589"/>
      <c r="AK2699" s="590"/>
      <c r="AL2699" s="591"/>
      <c r="AM2699" s="592"/>
      <c r="AN2699" s="593"/>
      <c r="AO2699" s="594"/>
      <c r="AP2699" s="595"/>
      <c r="AQ2699" s="595"/>
      <c r="AR2699" s="596"/>
    </row>
    <row r="2700" spans="24:44" s="581" customFormat="1" ht="15" customHeight="1" x14ac:dyDescent="0.35">
      <c r="X2700" s="582"/>
      <c r="Y2700" s="583"/>
      <c r="AD2700" s="585"/>
      <c r="AE2700" s="586"/>
      <c r="AF2700" s="587"/>
      <c r="AG2700" s="588"/>
      <c r="AH2700" s="588"/>
      <c r="AI2700" s="588"/>
      <c r="AJ2700" s="589"/>
      <c r="AK2700" s="590"/>
      <c r="AL2700" s="591"/>
      <c r="AM2700" s="592"/>
      <c r="AN2700" s="593"/>
      <c r="AO2700" s="594"/>
      <c r="AP2700" s="595"/>
      <c r="AQ2700" s="595"/>
      <c r="AR2700" s="596"/>
    </row>
    <row r="2701" spans="24:44" s="581" customFormat="1" ht="15" customHeight="1" x14ac:dyDescent="0.35">
      <c r="X2701" s="582"/>
      <c r="Y2701" s="583"/>
      <c r="AD2701" s="585"/>
      <c r="AE2701" s="586"/>
      <c r="AF2701" s="587"/>
      <c r="AG2701" s="588"/>
      <c r="AH2701" s="588"/>
      <c r="AI2701" s="588"/>
      <c r="AJ2701" s="589"/>
      <c r="AK2701" s="590"/>
      <c r="AL2701" s="591"/>
      <c r="AM2701" s="592"/>
      <c r="AN2701" s="593"/>
      <c r="AO2701" s="594"/>
      <c r="AP2701" s="595"/>
      <c r="AQ2701" s="595"/>
      <c r="AR2701" s="596"/>
    </row>
    <row r="2702" spans="24:44" s="581" customFormat="1" ht="15" customHeight="1" x14ac:dyDescent="0.35">
      <c r="X2702" s="582"/>
      <c r="Y2702" s="583"/>
      <c r="AD2702" s="585"/>
      <c r="AE2702" s="586"/>
      <c r="AF2702" s="587"/>
      <c r="AG2702" s="588"/>
      <c r="AH2702" s="588"/>
      <c r="AI2702" s="588"/>
      <c r="AJ2702" s="589"/>
      <c r="AK2702" s="590"/>
      <c r="AL2702" s="591"/>
      <c r="AM2702" s="592"/>
      <c r="AN2702" s="593"/>
      <c r="AO2702" s="594"/>
      <c r="AP2702" s="595"/>
      <c r="AQ2702" s="595"/>
      <c r="AR2702" s="596"/>
    </row>
    <row r="2703" spans="24:44" s="581" customFormat="1" ht="15" customHeight="1" x14ac:dyDescent="0.35">
      <c r="X2703" s="582"/>
      <c r="Y2703" s="583"/>
      <c r="AD2703" s="585"/>
      <c r="AE2703" s="586"/>
      <c r="AF2703" s="587"/>
      <c r="AG2703" s="588"/>
      <c r="AH2703" s="588"/>
      <c r="AI2703" s="588"/>
      <c r="AJ2703" s="589"/>
      <c r="AK2703" s="590"/>
      <c r="AL2703" s="591"/>
      <c r="AM2703" s="592"/>
      <c r="AN2703" s="593"/>
      <c r="AO2703" s="594"/>
      <c r="AP2703" s="595"/>
      <c r="AQ2703" s="595"/>
      <c r="AR2703" s="596"/>
    </row>
    <row r="2704" spans="24:44" s="581" customFormat="1" ht="15" customHeight="1" x14ac:dyDescent="0.35">
      <c r="X2704" s="582"/>
      <c r="Y2704" s="583"/>
      <c r="AD2704" s="585"/>
      <c r="AE2704" s="586"/>
      <c r="AF2704" s="587"/>
      <c r="AG2704" s="588"/>
      <c r="AH2704" s="588"/>
      <c r="AI2704" s="588"/>
      <c r="AJ2704" s="589"/>
      <c r="AK2704" s="590"/>
      <c r="AL2704" s="591"/>
      <c r="AM2704" s="592"/>
      <c r="AN2704" s="593"/>
      <c r="AO2704" s="594"/>
      <c r="AP2704" s="595"/>
      <c r="AQ2704" s="595"/>
      <c r="AR2704" s="596"/>
    </row>
    <row r="2705" spans="24:44" s="581" customFormat="1" ht="15" customHeight="1" x14ac:dyDescent="0.35">
      <c r="X2705" s="582"/>
      <c r="Y2705" s="583"/>
      <c r="AD2705" s="585"/>
      <c r="AE2705" s="586"/>
      <c r="AF2705" s="587"/>
      <c r="AG2705" s="588"/>
      <c r="AH2705" s="588"/>
      <c r="AI2705" s="588"/>
      <c r="AJ2705" s="589"/>
      <c r="AK2705" s="590"/>
      <c r="AL2705" s="591"/>
      <c r="AM2705" s="592"/>
      <c r="AN2705" s="593"/>
      <c r="AO2705" s="594"/>
      <c r="AP2705" s="595"/>
      <c r="AQ2705" s="595"/>
      <c r="AR2705" s="596"/>
    </row>
    <row r="2706" spans="24:44" s="581" customFormat="1" ht="15" customHeight="1" x14ac:dyDescent="0.35">
      <c r="X2706" s="582"/>
      <c r="Y2706" s="583"/>
      <c r="AD2706" s="585"/>
      <c r="AE2706" s="586"/>
      <c r="AF2706" s="587"/>
      <c r="AG2706" s="588"/>
      <c r="AH2706" s="588"/>
      <c r="AI2706" s="588"/>
      <c r="AJ2706" s="589"/>
      <c r="AK2706" s="590"/>
      <c r="AL2706" s="591"/>
      <c r="AM2706" s="592"/>
      <c r="AN2706" s="593"/>
      <c r="AO2706" s="594"/>
      <c r="AP2706" s="595"/>
      <c r="AQ2706" s="595"/>
      <c r="AR2706" s="596"/>
    </row>
    <row r="2707" spans="24:44" s="581" customFormat="1" ht="15" customHeight="1" x14ac:dyDescent="0.35">
      <c r="X2707" s="582"/>
      <c r="Y2707" s="583"/>
      <c r="AD2707" s="585"/>
      <c r="AE2707" s="586"/>
      <c r="AF2707" s="587"/>
      <c r="AG2707" s="588"/>
      <c r="AH2707" s="588"/>
      <c r="AI2707" s="588"/>
      <c r="AJ2707" s="589"/>
      <c r="AK2707" s="590"/>
      <c r="AL2707" s="591"/>
      <c r="AM2707" s="592"/>
      <c r="AN2707" s="593"/>
      <c r="AO2707" s="594"/>
      <c r="AP2707" s="595"/>
      <c r="AQ2707" s="595"/>
      <c r="AR2707" s="596"/>
    </row>
    <row r="2708" spans="24:44" s="581" customFormat="1" ht="15" customHeight="1" x14ac:dyDescent="0.35">
      <c r="X2708" s="582"/>
      <c r="Y2708" s="583"/>
      <c r="AD2708" s="585"/>
      <c r="AE2708" s="586"/>
      <c r="AF2708" s="587"/>
      <c r="AG2708" s="588"/>
      <c r="AH2708" s="588"/>
      <c r="AI2708" s="588"/>
      <c r="AJ2708" s="589"/>
      <c r="AK2708" s="590"/>
      <c r="AL2708" s="591"/>
      <c r="AM2708" s="592"/>
      <c r="AN2708" s="593"/>
      <c r="AO2708" s="594"/>
      <c r="AP2708" s="595"/>
      <c r="AQ2708" s="595"/>
      <c r="AR2708" s="596"/>
    </row>
    <row r="2709" spans="24:44" s="581" customFormat="1" ht="15" customHeight="1" x14ac:dyDescent="0.35">
      <c r="X2709" s="582"/>
      <c r="Y2709" s="583"/>
      <c r="AD2709" s="585"/>
      <c r="AE2709" s="586"/>
      <c r="AF2709" s="587"/>
      <c r="AG2709" s="588"/>
      <c r="AH2709" s="588"/>
      <c r="AI2709" s="588"/>
      <c r="AJ2709" s="589"/>
      <c r="AK2709" s="590"/>
      <c r="AL2709" s="591"/>
      <c r="AM2709" s="592"/>
      <c r="AN2709" s="593"/>
      <c r="AO2709" s="594"/>
      <c r="AP2709" s="595"/>
      <c r="AQ2709" s="595"/>
      <c r="AR2709" s="596"/>
    </row>
    <row r="2710" spans="24:44" s="581" customFormat="1" ht="15" customHeight="1" x14ac:dyDescent="0.35">
      <c r="X2710" s="582"/>
      <c r="Y2710" s="583"/>
      <c r="AD2710" s="585"/>
      <c r="AE2710" s="586"/>
      <c r="AF2710" s="587"/>
      <c r="AG2710" s="588"/>
      <c r="AH2710" s="588"/>
      <c r="AI2710" s="588"/>
      <c r="AJ2710" s="589"/>
      <c r="AK2710" s="590"/>
      <c r="AL2710" s="591"/>
      <c r="AM2710" s="592"/>
      <c r="AN2710" s="593"/>
      <c r="AO2710" s="594"/>
      <c r="AP2710" s="595"/>
      <c r="AQ2710" s="595"/>
      <c r="AR2710" s="596"/>
    </row>
    <row r="2711" spans="24:44" s="581" customFormat="1" ht="15" customHeight="1" x14ac:dyDescent="0.35">
      <c r="X2711" s="582"/>
      <c r="Y2711" s="583"/>
      <c r="AD2711" s="585"/>
      <c r="AE2711" s="586"/>
      <c r="AF2711" s="587"/>
      <c r="AG2711" s="588"/>
      <c r="AH2711" s="588"/>
      <c r="AI2711" s="588"/>
      <c r="AJ2711" s="589"/>
      <c r="AK2711" s="590"/>
      <c r="AL2711" s="591"/>
      <c r="AM2711" s="592"/>
      <c r="AN2711" s="593"/>
      <c r="AO2711" s="594"/>
      <c r="AP2711" s="595"/>
      <c r="AQ2711" s="595"/>
      <c r="AR2711" s="596"/>
    </row>
    <row r="2712" spans="24:44" s="581" customFormat="1" ht="15" customHeight="1" x14ac:dyDescent="0.35">
      <c r="X2712" s="582"/>
      <c r="Y2712" s="583"/>
      <c r="AD2712" s="585"/>
      <c r="AE2712" s="586"/>
      <c r="AF2712" s="587"/>
      <c r="AG2712" s="588"/>
      <c r="AH2712" s="588"/>
      <c r="AI2712" s="588"/>
      <c r="AJ2712" s="589"/>
      <c r="AK2712" s="590"/>
      <c r="AL2712" s="591"/>
      <c r="AM2712" s="592"/>
      <c r="AN2712" s="593"/>
      <c r="AO2712" s="594"/>
      <c r="AP2712" s="595"/>
      <c r="AQ2712" s="595"/>
      <c r="AR2712" s="596"/>
    </row>
    <row r="2713" spans="24:44" s="581" customFormat="1" ht="15" customHeight="1" x14ac:dyDescent="0.35">
      <c r="X2713" s="582"/>
      <c r="Y2713" s="583"/>
      <c r="AD2713" s="585"/>
      <c r="AE2713" s="586"/>
      <c r="AF2713" s="587"/>
      <c r="AG2713" s="588"/>
      <c r="AH2713" s="588"/>
      <c r="AI2713" s="588"/>
      <c r="AJ2713" s="589"/>
      <c r="AK2713" s="590"/>
      <c r="AL2713" s="591"/>
      <c r="AM2713" s="592"/>
      <c r="AN2713" s="593"/>
      <c r="AO2713" s="594"/>
      <c r="AP2713" s="595"/>
      <c r="AQ2713" s="595"/>
      <c r="AR2713" s="596"/>
    </row>
    <row r="2714" spans="24:44" s="581" customFormat="1" ht="15" customHeight="1" x14ac:dyDescent="0.35">
      <c r="X2714" s="582"/>
      <c r="Y2714" s="583"/>
      <c r="AD2714" s="585"/>
      <c r="AE2714" s="586"/>
      <c r="AF2714" s="587"/>
      <c r="AG2714" s="588"/>
      <c r="AH2714" s="588"/>
      <c r="AI2714" s="588"/>
      <c r="AJ2714" s="589"/>
      <c r="AK2714" s="590"/>
      <c r="AL2714" s="591"/>
      <c r="AM2714" s="592"/>
      <c r="AN2714" s="593"/>
      <c r="AO2714" s="594"/>
      <c r="AP2714" s="595"/>
      <c r="AQ2714" s="595"/>
      <c r="AR2714" s="596"/>
    </row>
    <row r="2715" spans="24:44" s="581" customFormat="1" ht="15" customHeight="1" x14ac:dyDescent="0.35">
      <c r="X2715" s="582"/>
      <c r="Y2715" s="583"/>
      <c r="AD2715" s="585"/>
      <c r="AE2715" s="586"/>
      <c r="AF2715" s="587"/>
      <c r="AG2715" s="588"/>
      <c r="AH2715" s="588"/>
      <c r="AI2715" s="588"/>
      <c r="AJ2715" s="589"/>
      <c r="AK2715" s="590"/>
      <c r="AL2715" s="591"/>
      <c r="AM2715" s="592"/>
      <c r="AN2715" s="593"/>
      <c r="AO2715" s="594"/>
      <c r="AP2715" s="595"/>
      <c r="AQ2715" s="595"/>
      <c r="AR2715" s="596"/>
    </row>
    <row r="2716" spans="24:44" s="581" customFormat="1" ht="15" customHeight="1" x14ac:dyDescent="0.35">
      <c r="X2716" s="582"/>
      <c r="Y2716" s="583"/>
      <c r="AD2716" s="585"/>
      <c r="AE2716" s="586"/>
      <c r="AF2716" s="587"/>
      <c r="AG2716" s="588"/>
      <c r="AH2716" s="588"/>
      <c r="AI2716" s="588"/>
      <c r="AJ2716" s="589"/>
      <c r="AK2716" s="590"/>
      <c r="AL2716" s="591"/>
      <c r="AM2716" s="592"/>
      <c r="AN2716" s="593"/>
      <c r="AO2716" s="594"/>
      <c r="AP2716" s="595"/>
      <c r="AQ2716" s="595"/>
      <c r="AR2716" s="596"/>
    </row>
    <row r="2717" spans="24:44" s="581" customFormat="1" ht="15" customHeight="1" x14ac:dyDescent="0.35">
      <c r="X2717" s="582"/>
      <c r="Y2717" s="583"/>
      <c r="AD2717" s="585"/>
      <c r="AE2717" s="586"/>
      <c r="AF2717" s="587"/>
      <c r="AG2717" s="588"/>
      <c r="AH2717" s="588"/>
      <c r="AI2717" s="588"/>
      <c r="AJ2717" s="589"/>
      <c r="AK2717" s="590"/>
      <c r="AL2717" s="591"/>
      <c r="AM2717" s="592"/>
      <c r="AN2717" s="593"/>
      <c r="AO2717" s="594"/>
      <c r="AP2717" s="595"/>
      <c r="AQ2717" s="595"/>
      <c r="AR2717" s="596"/>
    </row>
    <row r="2718" spans="24:44" s="581" customFormat="1" ht="15" customHeight="1" x14ac:dyDescent="0.35">
      <c r="X2718" s="582"/>
      <c r="Y2718" s="583"/>
      <c r="AD2718" s="585"/>
      <c r="AE2718" s="586"/>
      <c r="AF2718" s="587"/>
      <c r="AG2718" s="588"/>
      <c r="AH2718" s="588"/>
      <c r="AI2718" s="588"/>
      <c r="AJ2718" s="589"/>
      <c r="AK2718" s="590"/>
      <c r="AL2718" s="591"/>
      <c r="AM2718" s="592"/>
      <c r="AN2718" s="593"/>
      <c r="AO2718" s="594"/>
      <c r="AP2718" s="595"/>
      <c r="AQ2718" s="595"/>
      <c r="AR2718" s="596"/>
    </row>
    <row r="2719" spans="24:44" s="581" customFormat="1" ht="15" customHeight="1" x14ac:dyDescent="0.35">
      <c r="X2719" s="582"/>
      <c r="Y2719" s="583"/>
      <c r="AD2719" s="585"/>
      <c r="AE2719" s="586"/>
      <c r="AF2719" s="587"/>
      <c r="AG2719" s="588"/>
      <c r="AH2719" s="588"/>
      <c r="AI2719" s="588"/>
      <c r="AJ2719" s="589"/>
      <c r="AK2719" s="590"/>
      <c r="AL2719" s="591"/>
      <c r="AM2719" s="592"/>
      <c r="AN2719" s="593"/>
      <c r="AO2719" s="594"/>
      <c r="AP2719" s="595"/>
      <c r="AQ2719" s="595"/>
      <c r="AR2719" s="596"/>
    </row>
    <row r="2720" spans="24:44" s="581" customFormat="1" ht="15" customHeight="1" x14ac:dyDescent="0.35">
      <c r="X2720" s="582"/>
      <c r="Y2720" s="583"/>
      <c r="AD2720" s="585"/>
      <c r="AE2720" s="586"/>
      <c r="AF2720" s="587"/>
      <c r="AG2720" s="588"/>
      <c r="AH2720" s="588"/>
      <c r="AI2720" s="588"/>
      <c r="AJ2720" s="589"/>
      <c r="AK2720" s="590"/>
      <c r="AL2720" s="591"/>
      <c r="AM2720" s="592"/>
      <c r="AN2720" s="593"/>
      <c r="AO2720" s="594"/>
      <c r="AP2720" s="595"/>
      <c r="AQ2720" s="595"/>
      <c r="AR2720" s="596"/>
    </row>
    <row r="2721" spans="24:44" s="581" customFormat="1" ht="15" customHeight="1" x14ac:dyDescent="0.35">
      <c r="X2721" s="582"/>
      <c r="Y2721" s="583"/>
      <c r="AD2721" s="585"/>
      <c r="AE2721" s="586"/>
      <c r="AF2721" s="587"/>
      <c r="AG2721" s="588"/>
      <c r="AH2721" s="588"/>
      <c r="AI2721" s="588"/>
      <c r="AJ2721" s="589"/>
      <c r="AK2721" s="590"/>
      <c r="AL2721" s="591"/>
      <c r="AM2721" s="592"/>
      <c r="AN2721" s="593"/>
      <c r="AO2721" s="594"/>
      <c r="AP2721" s="595"/>
      <c r="AQ2721" s="595"/>
      <c r="AR2721" s="596"/>
    </row>
    <row r="2722" spans="24:44" s="581" customFormat="1" ht="15" customHeight="1" x14ac:dyDescent="0.35">
      <c r="X2722" s="582"/>
      <c r="Y2722" s="583"/>
      <c r="AD2722" s="585"/>
      <c r="AE2722" s="586"/>
      <c r="AF2722" s="587"/>
      <c r="AG2722" s="588"/>
      <c r="AH2722" s="588"/>
      <c r="AI2722" s="588"/>
      <c r="AJ2722" s="589"/>
      <c r="AK2722" s="590"/>
      <c r="AL2722" s="591"/>
      <c r="AM2722" s="592"/>
      <c r="AN2722" s="593"/>
      <c r="AO2722" s="594"/>
      <c r="AP2722" s="595"/>
      <c r="AQ2722" s="595"/>
      <c r="AR2722" s="596"/>
    </row>
    <row r="2723" spans="24:44" s="581" customFormat="1" ht="15" customHeight="1" x14ac:dyDescent="0.35">
      <c r="X2723" s="582"/>
      <c r="Y2723" s="583"/>
      <c r="AD2723" s="585"/>
      <c r="AE2723" s="586"/>
      <c r="AF2723" s="587"/>
      <c r="AG2723" s="588"/>
      <c r="AH2723" s="588"/>
      <c r="AI2723" s="588"/>
      <c r="AJ2723" s="589"/>
      <c r="AK2723" s="590"/>
      <c r="AL2723" s="591"/>
      <c r="AM2723" s="592"/>
      <c r="AN2723" s="593"/>
      <c r="AO2723" s="594"/>
      <c r="AP2723" s="595"/>
      <c r="AQ2723" s="595"/>
      <c r="AR2723" s="596"/>
    </row>
    <row r="2724" spans="24:44" s="581" customFormat="1" ht="15" customHeight="1" x14ac:dyDescent="0.35">
      <c r="X2724" s="582"/>
      <c r="Y2724" s="583"/>
      <c r="AD2724" s="585"/>
      <c r="AE2724" s="586"/>
      <c r="AF2724" s="587"/>
      <c r="AG2724" s="588"/>
      <c r="AH2724" s="588"/>
      <c r="AI2724" s="588"/>
      <c r="AJ2724" s="589"/>
      <c r="AK2724" s="590"/>
      <c r="AL2724" s="591"/>
      <c r="AM2724" s="592"/>
      <c r="AN2724" s="593"/>
      <c r="AO2724" s="594"/>
      <c r="AP2724" s="595"/>
      <c r="AQ2724" s="595"/>
      <c r="AR2724" s="596"/>
    </row>
    <row r="2725" spans="24:44" s="581" customFormat="1" ht="15" customHeight="1" x14ac:dyDescent="0.35">
      <c r="X2725" s="582"/>
      <c r="Y2725" s="583"/>
      <c r="AD2725" s="585"/>
      <c r="AE2725" s="586"/>
      <c r="AF2725" s="587"/>
      <c r="AG2725" s="588"/>
      <c r="AH2725" s="588"/>
      <c r="AI2725" s="588"/>
      <c r="AJ2725" s="589"/>
      <c r="AK2725" s="590"/>
      <c r="AL2725" s="591"/>
      <c r="AM2725" s="592"/>
      <c r="AN2725" s="593"/>
      <c r="AO2725" s="594"/>
      <c r="AP2725" s="595"/>
      <c r="AQ2725" s="595"/>
      <c r="AR2725" s="596"/>
    </row>
    <row r="2726" spans="24:44" s="581" customFormat="1" ht="15" customHeight="1" x14ac:dyDescent="0.35">
      <c r="X2726" s="582"/>
      <c r="Y2726" s="583"/>
      <c r="AD2726" s="585"/>
      <c r="AE2726" s="586"/>
      <c r="AF2726" s="587"/>
      <c r="AG2726" s="588"/>
      <c r="AH2726" s="588"/>
      <c r="AI2726" s="588"/>
      <c r="AJ2726" s="589"/>
      <c r="AK2726" s="590"/>
      <c r="AL2726" s="591"/>
      <c r="AM2726" s="592"/>
      <c r="AN2726" s="593"/>
      <c r="AO2726" s="594"/>
      <c r="AP2726" s="595"/>
      <c r="AQ2726" s="595"/>
      <c r="AR2726" s="596"/>
    </row>
    <row r="2727" spans="24:44" s="581" customFormat="1" ht="15" customHeight="1" x14ac:dyDescent="0.35">
      <c r="X2727" s="582"/>
      <c r="Y2727" s="583"/>
      <c r="AD2727" s="585"/>
      <c r="AE2727" s="586"/>
      <c r="AF2727" s="587"/>
      <c r="AG2727" s="588"/>
      <c r="AH2727" s="588"/>
      <c r="AI2727" s="588"/>
      <c r="AJ2727" s="589"/>
      <c r="AK2727" s="590"/>
      <c r="AL2727" s="591"/>
      <c r="AM2727" s="592"/>
      <c r="AN2727" s="593"/>
      <c r="AO2727" s="594"/>
      <c r="AP2727" s="595"/>
      <c r="AQ2727" s="595"/>
      <c r="AR2727" s="596"/>
    </row>
    <row r="2728" spans="24:44" s="581" customFormat="1" ht="15" customHeight="1" x14ac:dyDescent="0.35">
      <c r="X2728" s="582"/>
      <c r="Y2728" s="583"/>
      <c r="AD2728" s="585"/>
      <c r="AE2728" s="586"/>
      <c r="AF2728" s="587"/>
      <c r="AG2728" s="588"/>
      <c r="AH2728" s="588"/>
      <c r="AI2728" s="588"/>
      <c r="AJ2728" s="589"/>
      <c r="AK2728" s="590"/>
      <c r="AL2728" s="591"/>
      <c r="AM2728" s="592"/>
      <c r="AN2728" s="593"/>
      <c r="AO2728" s="594"/>
      <c r="AP2728" s="595"/>
      <c r="AQ2728" s="595"/>
      <c r="AR2728" s="596"/>
    </row>
    <row r="2729" spans="24:44" s="581" customFormat="1" ht="15" customHeight="1" x14ac:dyDescent="0.35">
      <c r="X2729" s="582"/>
      <c r="Y2729" s="583"/>
      <c r="AD2729" s="585"/>
      <c r="AE2729" s="586"/>
      <c r="AF2729" s="587"/>
      <c r="AG2729" s="588"/>
      <c r="AH2729" s="588"/>
      <c r="AI2729" s="588"/>
      <c r="AJ2729" s="589"/>
      <c r="AK2729" s="590"/>
      <c r="AL2729" s="591"/>
      <c r="AM2729" s="592"/>
      <c r="AN2729" s="593"/>
      <c r="AO2729" s="594"/>
      <c r="AP2729" s="595"/>
      <c r="AQ2729" s="595"/>
      <c r="AR2729" s="596"/>
    </row>
    <row r="2730" spans="24:44" s="581" customFormat="1" ht="15" customHeight="1" x14ac:dyDescent="0.35">
      <c r="X2730" s="582"/>
      <c r="Y2730" s="583"/>
      <c r="AD2730" s="585"/>
      <c r="AE2730" s="586"/>
      <c r="AF2730" s="587"/>
      <c r="AG2730" s="588"/>
      <c r="AH2730" s="588"/>
      <c r="AI2730" s="588"/>
      <c r="AJ2730" s="589"/>
      <c r="AK2730" s="590"/>
      <c r="AL2730" s="591"/>
      <c r="AM2730" s="592"/>
      <c r="AN2730" s="593"/>
      <c r="AO2730" s="594"/>
      <c r="AP2730" s="595"/>
      <c r="AQ2730" s="595"/>
      <c r="AR2730" s="596"/>
    </row>
    <row r="2731" spans="24:44" s="581" customFormat="1" ht="15" customHeight="1" x14ac:dyDescent="0.35">
      <c r="X2731" s="582"/>
      <c r="Y2731" s="583"/>
      <c r="AD2731" s="585"/>
      <c r="AE2731" s="586"/>
      <c r="AF2731" s="587"/>
      <c r="AG2731" s="588"/>
      <c r="AH2731" s="588"/>
      <c r="AI2731" s="588"/>
      <c r="AJ2731" s="589"/>
      <c r="AK2731" s="590"/>
      <c r="AL2731" s="591"/>
      <c r="AM2731" s="592"/>
      <c r="AN2731" s="593"/>
      <c r="AO2731" s="594"/>
      <c r="AP2731" s="595"/>
      <c r="AQ2731" s="595"/>
      <c r="AR2731" s="596"/>
    </row>
    <row r="2732" spans="24:44" s="581" customFormat="1" ht="15" customHeight="1" x14ac:dyDescent="0.35">
      <c r="X2732" s="582"/>
      <c r="Y2732" s="583"/>
      <c r="AD2732" s="585"/>
      <c r="AE2732" s="586"/>
      <c r="AF2732" s="587"/>
      <c r="AG2732" s="588"/>
      <c r="AH2732" s="588"/>
      <c r="AI2732" s="588"/>
      <c r="AJ2732" s="589"/>
      <c r="AK2732" s="590"/>
      <c r="AL2732" s="591"/>
      <c r="AM2732" s="592"/>
      <c r="AN2732" s="593"/>
      <c r="AO2732" s="594"/>
      <c r="AP2732" s="595"/>
      <c r="AQ2732" s="595"/>
      <c r="AR2732" s="596"/>
    </row>
    <row r="2733" spans="24:44" s="581" customFormat="1" ht="15" customHeight="1" x14ac:dyDescent="0.35">
      <c r="X2733" s="582"/>
      <c r="Y2733" s="583"/>
      <c r="AD2733" s="585"/>
      <c r="AE2733" s="586"/>
      <c r="AF2733" s="587"/>
      <c r="AG2733" s="588"/>
      <c r="AH2733" s="588"/>
      <c r="AI2733" s="588"/>
      <c r="AJ2733" s="589"/>
      <c r="AK2733" s="590"/>
      <c r="AL2733" s="591"/>
      <c r="AM2733" s="592"/>
      <c r="AN2733" s="593"/>
      <c r="AO2733" s="594"/>
      <c r="AP2733" s="595"/>
      <c r="AQ2733" s="595"/>
      <c r="AR2733" s="596"/>
    </row>
    <row r="2734" spans="24:44" s="581" customFormat="1" ht="15" customHeight="1" x14ac:dyDescent="0.35">
      <c r="X2734" s="582"/>
      <c r="Y2734" s="583"/>
      <c r="AD2734" s="585"/>
      <c r="AE2734" s="586"/>
      <c r="AF2734" s="587"/>
      <c r="AG2734" s="588"/>
      <c r="AH2734" s="588"/>
      <c r="AI2734" s="588"/>
      <c r="AJ2734" s="589"/>
      <c r="AK2734" s="590"/>
      <c r="AL2734" s="591"/>
      <c r="AM2734" s="592"/>
      <c r="AN2734" s="593"/>
      <c r="AO2734" s="594"/>
      <c r="AP2734" s="595"/>
      <c r="AQ2734" s="595"/>
      <c r="AR2734" s="596"/>
    </row>
    <row r="2735" spans="24:44" s="581" customFormat="1" ht="15" customHeight="1" x14ac:dyDescent="0.35">
      <c r="X2735" s="582"/>
      <c r="Y2735" s="583"/>
      <c r="AD2735" s="585"/>
      <c r="AE2735" s="586"/>
      <c r="AF2735" s="587"/>
      <c r="AG2735" s="588"/>
      <c r="AH2735" s="588"/>
      <c r="AI2735" s="588"/>
      <c r="AJ2735" s="589"/>
      <c r="AK2735" s="590"/>
      <c r="AL2735" s="591"/>
      <c r="AM2735" s="592"/>
      <c r="AN2735" s="593"/>
      <c r="AO2735" s="594"/>
      <c r="AP2735" s="595"/>
      <c r="AQ2735" s="595"/>
      <c r="AR2735" s="596"/>
    </row>
    <row r="2736" spans="24:44" s="581" customFormat="1" ht="15" customHeight="1" x14ac:dyDescent="0.35">
      <c r="X2736" s="582"/>
      <c r="Y2736" s="583"/>
      <c r="AD2736" s="585"/>
      <c r="AE2736" s="586"/>
      <c r="AF2736" s="587"/>
      <c r="AG2736" s="588"/>
      <c r="AH2736" s="588"/>
      <c r="AI2736" s="588"/>
      <c r="AJ2736" s="589"/>
      <c r="AK2736" s="590"/>
      <c r="AL2736" s="591"/>
      <c r="AM2736" s="592"/>
      <c r="AN2736" s="593"/>
      <c r="AO2736" s="594"/>
      <c r="AP2736" s="595"/>
      <c r="AQ2736" s="595"/>
      <c r="AR2736" s="596"/>
    </row>
    <row r="2737" spans="24:44" s="581" customFormat="1" ht="15" customHeight="1" x14ac:dyDescent="0.35">
      <c r="X2737" s="582"/>
      <c r="Y2737" s="583"/>
      <c r="AD2737" s="585"/>
      <c r="AE2737" s="586"/>
      <c r="AF2737" s="587"/>
      <c r="AG2737" s="588"/>
      <c r="AH2737" s="588"/>
      <c r="AI2737" s="588"/>
      <c r="AJ2737" s="589"/>
      <c r="AK2737" s="590"/>
      <c r="AL2737" s="591"/>
      <c r="AM2737" s="592"/>
      <c r="AN2737" s="593"/>
      <c r="AO2737" s="594"/>
      <c r="AP2737" s="595"/>
      <c r="AQ2737" s="595"/>
      <c r="AR2737" s="596"/>
    </row>
    <row r="2738" spans="24:44" s="581" customFormat="1" ht="15" customHeight="1" x14ac:dyDescent="0.35">
      <c r="X2738" s="582"/>
      <c r="Y2738" s="583"/>
      <c r="AD2738" s="585"/>
      <c r="AE2738" s="586"/>
      <c r="AF2738" s="587"/>
      <c r="AG2738" s="588"/>
      <c r="AH2738" s="588"/>
      <c r="AI2738" s="588"/>
      <c r="AJ2738" s="589"/>
      <c r="AK2738" s="590"/>
      <c r="AL2738" s="591"/>
      <c r="AM2738" s="592"/>
      <c r="AN2738" s="593"/>
      <c r="AO2738" s="594"/>
      <c r="AP2738" s="595"/>
      <c r="AQ2738" s="595"/>
      <c r="AR2738" s="596"/>
    </row>
    <row r="2739" spans="24:44" s="581" customFormat="1" ht="15" customHeight="1" x14ac:dyDescent="0.35">
      <c r="X2739" s="582"/>
      <c r="Y2739" s="583"/>
      <c r="AD2739" s="585"/>
      <c r="AE2739" s="586"/>
      <c r="AF2739" s="587"/>
      <c r="AG2739" s="588"/>
      <c r="AH2739" s="588"/>
      <c r="AI2739" s="588"/>
      <c r="AJ2739" s="589"/>
      <c r="AK2739" s="590"/>
      <c r="AL2739" s="591"/>
      <c r="AM2739" s="592"/>
      <c r="AN2739" s="593"/>
      <c r="AO2739" s="594"/>
      <c r="AP2739" s="595"/>
      <c r="AQ2739" s="595"/>
      <c r="AR2739" s="596"/>
    </row>
    <row r="2740" spans="24:44" s="581" customFormat="1" ht="15" customHeight="1" x14ac:dyDescent="0.35">
      <c r="X2740" s="582"/>
      <c r="Y2740" s="583"/>
      <c r="AD2740" s="585"/>
      <c r="AE2740" s="586"/>
      <c r="AF2740" s="587"/>
      <c r="AG2740" s="588"/>
      <c r="AH2740" s="588"/>
      <c r="AI2740" s="588"/>
      <c r="AJ2740" s="589"/>
      <c r="AK2740" s="590"/>
      <c r="AL2740" s="591"/>
      <c r="AM2740" s="592"/>
      <c r="AN2740" s="593"/>
      <c r="AO2740" s="594"/>
      <c r="AP2740" s="595"/>
      <c r="AQ2740" s="595"/>
      <c r="AR2740" s="596"/>
    </row>
    <row r="2741" spans="24:44" s="581" customFormat="1" ht="15" customHeight="1" x14ac:dyDescent="0.35">
      <c r="X2741" s="582"/>
      <c r="Y2741" s="583"/>
      <c r="AD2741" s="585"/>
      <c r="AE2741" s="586"/>
      <c r="AF2741" s="587"/>
      <c r="AG2741" s="588"/>
      <c r="AH2741" s="588"/>
      <c r="AI2741" s="588"/>
      <c r="AJ2741" s="589"/>
      <c r="AK2741" s="590"/>
      <c r="AL2741" s="591"/>
      <c r="AM2741" s="592"/>
      <c r="AN2741" s="593"/>
      <c r="AO2741" s="594"/>
      <c r="AP2741" s="595"/>
      <c r="AQ2741" s="595"/>
      <c r="AR2741" s="596"/>
    </row>
    <row r="2742" spans="24:44" s="581" customFormat="1" ht="15" customHeight="1" x14ac:dyDescent="0.35">
      <c r="X2742" s="582"/>
      <c r="Y2742" s="583"/>
      <c r="AD2742" s="585"/>
      <c r="AE2742" s="586"/>
      <c r="AF2742" s="587"/>
      <c r="AG2742" s="588"/>
      <c r="AH2742" s="588"/>
      <c r="AI2742" s="588"/>
      <c r="AJ2742" s="589"/>
      <c r="AK2742" s="590"/>
      <c r="AL2742" s="591"/>
      <c r="AM2742" s="592"/>
      <c r="AN2742" s="593"/>
      <c r="AO2742" s="594"/>
      <c r="AP2742" s="595"/>
      <c r="AQ2742" s="595"/>
      <c r="AR2742" s="596"/>
    </row>
    <row r="2743" spans="24:44" s="581" customFormat="1" ht="15" customHeight="1" x14ac:dyDescent="0.35">
      <c r="X2743" s="582"/>
      <c r="Y2743" s="583"/>
      <c r="AD2743" s="585"/>
      <c r="AE2743" s="586"/>
      <c r="AF2743" s="587"/>
      <c r="AG2743" s="588"/>
      <c r="AH2743" s="588"/>
      <c r="AI2743" s="588"/>
      <c r="AJ2743" s="589"/>
      <c r="AK2743" s="590"/>
      <c r="AL2743" s="591"/>
      <c r="AM2743" s="592"/>
      <c r="AN2743" s="593"/>
      <c r="AO2743" s="594"/>
      <c r="AP2743" s="595"/>
      <c r="AQ2743" s="595"/>
      <c r="AR2743" s="596"/>
    </row>
    <row r="2744" spans="24:44" s="581" customFormat="1" ht="15" customHeight="1" x14ac:dyDescent="0.35">
      <c r="X2744" s="582"/>
      <c r="Y2744" s="583"/>
      <c r="AD2744" s="585"/>
      <c r="AE2744" s="586"/>
      <c r="AF2744" s="587"/>
      <c r="AG2744" s="588"/>
      <c r="AH2744" s="588"/>
      <c r="AI2744" s="588"/>
      <c r="AJ2744" s="589"/>
      <c r="AK2744" s="590"/>
      <c r="AL2744" s="591"/>
      <c r="AM2744" s="592"/>
      <c r="AN2744" s="593"/>
      <c r="AO2744" s="594"/>
      <c r="AP2744" s="595"/>
      <c r="AQ2744" s="595"/>
      <c r="AR2744" s="596"/>
    </row>
    <row r="2745" spans="24:44" s="581" customFormat="1" ht="15" customHeight="1" x14ac:dyDescent="0.35">
      <c r="X2745" s="582"/>
      <c r="Y2745" s="583"/>
      <c r="AD2745" s="585"/>
      <c r="AE2745" s="586"/>
      <c r="AF2745" s="587"/>
      <c r="AG2745" s="588"/>
      <c r="AH2745" s="588"/>
      <c r="AI2745" s="588"/>
      <c r="AJ2745" s="589"/>
      <c r="AK2745" s="590"/>
      <c r="AL2745" s="591"/>
      <c r="AM2745" s="592"/>
      <c r="AN2745" s="593"/>
      <c r="AO2745" s="594"/>
      <c r="AP2745" s="595"/>
      <c r="AQ2745" s="595"/>
      <c r="AR2745" s="596"/>
    </row>
    <row r="2746" spans="24:44" s="581" customFormat="1" ht="15" customHeight="1" x14ac:dyDescent="0.35">
      <c r="X2746" s="582"/>
      <c r="Y2746" s="583"/>
      <c r="AD2746" s="585"/>
      <c r="AE2746" s="586"/>
      <c r="AF2746" s="587"/>
      <c r="AG2746" s="588"/>
      <c r="AH2746" s="588"/>
      <c r="AI2746" s="588"/>
      <c r="AJ2746" s="589"/>
      <c r="AK2746" s="590"/>
      <c r="AL2746" s="591"/>
      <c r="AM2746" s="592"/>
      <c r="AN2746" s="593"/>
      <c r="AO2746" s="594"/>
      <c r="AP2746" s="595"/>
      <c r="AQ2746" s="595"/>
      <c r="AR2746" s="596"/>
    </row>
    <row r="2747" spans="24:44" s="581" customFormat="1" ht="15" customHeight="1" x14ac:dyDescent="0.35">
      <c r="X2747" s="582"/>
      <c r="Y2747" s="583"/>
      <c r="AD2747" s="585"/>
      <c r="AE2747" s="586"/>
      <c r="AF2747" s="587"/>
      <c r="AG2747" s="588"/>
      <c r="AH2747" s="588"/>
      <c r="AI2747" s="588"/>
      <c r="AJ2747" s="589"/>
      <c r="AK2747" s="590"/>
      <c r="AL2747" s="591"/>
      <c r="AM2747" s="592"/>
      <c r="AN2747" s="593"/>
      <c r="AO2747" s="594"/>
      <c r="AP2747" s="595"/>
      <c r="AQ2747" s="595"/>
      <c r="AR2747" s="596"/>
    </row>
    <row r="2748" spans="24:44" s="581" customFormat="1" ht="15" customHeight="1" x14ac:dyDescent="0.35">
      <c r="X2748" s="582"/>
      <c r="Y2748" s="583"/>
      <c r="AD2748" s="585"/>
      <c r="AE2748" s="586"/>
      <c r="AF2748" s="587"/>
      <c r="AG2748" s="588"/>
      <c r="AH2748" s="588"/>
      <c r="AI2748" s="588"/>
      <c r="AJ2748" s="589"/>
      <c r="AK2748" s="590"/>
      <c r="AL2748" s="591"/>
      <c r="AM2748" s="592"/>
      <c r="AN2748" s="593"/>
      <c r="AO2748" s="594"/>
      <c r="AP2748" s="595"/>
      <c r="AQ2748" s="595"/>
      <c r="AR2748" s="596"/>
    </row>
    <row r="2749" spans="24:44" s="581" customFormat="1" ht="15" customHeight="1" x14ac:dyDescent="0.35">
      <c r="X2749" s="582"/>
      <c r="Y2749" s="583"/>
      <c r="AD2749" s="585"/>
      <c r="AE2749" s="586"/>
      <c r="AF2749" s="587"/>
      <c r="AG2749" s="588"/>
      <c r="AH2749" s="588"/>
      <c r="AI2749" s="588"/>
      <c r="AJ2749" s="589"/>
      <c r="AK2749" s="590"/>
      <c r="AL2749" s="591"/>
      <c r="AM2749" s="592"/>
      <c r="AN2749" s="593"/>
      <c r="AO2749" s="594"/>
      <c r="AP2749" s="595"/>
      <c r="AQ2749" s="595"/>
      <c r="AR2749" s="596"/>
    </row>
    <row r="2750" spans="24:44" s="581" customFormat="1" ht="15" customHeight="1" x14ac:dyDescent="0.35">
      <c r="X2750" s="582"/>
      <c r="Y2750" s="583"/>
      <c r="AD2750" s="585"/>
      <c r="AE2750" s="586"/>
      <c r="AF2750" s="587"/>
      <c r="AG2750" s="588"/>
      <c r="AH2750" s="588"/>
      <c r="AI2750" s="588"/>
      <c r="AJ2750" s="589"/>
      <c r="AK2750" s="590"/>
      <c r="AL2750" s="591"/>
      <c r="AM2750" s="592"/>
      <c r="AN2750" s="593"/>
      <c r="AO2750" s="594"/>
      <c r="AP2750" s="595"/>
      <c r="AQ2750" s="595"/>
      <c r="AR2750" s="596"/>
    </row>
    <row r="2751" spans="24:44" s="581" customFormat="1" ht="15" customHeight="1" x14ac:dyDescent="0.35">
      <c r="X2751" s="582"/>
      <c r="Y2751" s="583"/>
      <c r="AD2751" s="585"/>
      <c r="AE2751" s="586"/>
      <c r="AF2751" s="587"/>
      <c r="AG2751" s="588"/>
      <c r="AH2751" s="588"/>
      <c r="AI2751" s="588"/>
      <c r="AJ2751" s="589"/>
      <c r="AK2751" s="590"/>
      <c r="AL2751" s="591"/>
      <c r="AM2751" s="592"/>
      <c r="AN2751" s="593"/>
      <c r="AO2751" s="594"/>
      <c r="AP2751" s="595"/>
      <c r="AQ2751" s="595"/>
      <c r="AR2751" s="596"/>
    </row>
    <row r="2752" spans="24:44" s="581" customFormat="1" ht="15" customHeight="1" x14ac:dyDescent="0.35">
      <c r="X2752" s="582"/>
      <c r="Y2752" s="583"/>
      <c r="AD2752" s="585"/>
      <c r="AE2752" s="586"/>
      <c r="AF2752" s="587"/>
      <c r="AG2752" s="588"/>
      <c r="AH2752" s="588"/>
      <c r="AI2752" s="588"/>
      <c r="AJ2752" s="589"/>
      <c r="AK2752" s="590"/>
      <c r="AL2752" s="591"/>
      <c r="AM2752" s="592"/>
      <c r="AN2752" s="593"/>
      <c r="AO2752" s="594"/>
      <c r="AP2752" s="595"/>
      <c r="AQ2752" s="595"/>
      <c r="AR2752" s="596"/>
    </row>
    <row r="2753" spans="24:44" s="581" customFormat="1" ht="15" customHeight="1" x14ac:dyDescent="0.35">
      <c r="X2753" s="582"/>
      <c r="Y2753" s="583"/>
      <c r="AD2753" s="585"/>
      <c r="AE2753" s="586"/>
      <c r="AF2753" s="587"/>
      <c r="AG2753" s="588"/>
      <c r="AH2753" s="588"/>
      <c r="AI2753" s="588"/>
      <c r="AJ2753" s="589"/>
      <c r="AK2753" s="590"/>
      <c r="AL2753" s="591"/>
      <c r="AM2753" s="592"/>
      <c r="AN2753" s="593"/>
      <c r="AO2753" s="594"/>
      <c r="AP2753" s="595"/>
      <c r="AQ2753" s="595"/>
      <c r="AR2753" s="596"/>
    </row>
    <row r="2754" spans="24:44" s="581" customFormat="1" ht="15" customHeight="1" x14ac:dyDescent="0.35">
      <c r="X2754" s="582"/>
      <c r="Y2754" s="583"/>
      <c r="AD2754" s="585"/>
      <c r="AE2754" s="586"/>
      <c r="AF2754" s="587"/>
      <c r="AG2754" s="588"/>
      <c r="AH2754" s="588"/>
      <c r="AI2754" s="588"/>
      <c r="AJ2754" s="589"/>
      <c r="AK2754" s="590"/>
      <c r="AL2754" s="591"/>
      <c r="AM2754" s="592"/>
      <c r="AN2754" s="593"/>
      <c r="AO2754" s="594"/>
      <c r="AP2754" s="595"/>
      <c r="AQ2754" s="595"/>
      <c r="AR2754" s="596"/>
    </row>
    <row r="2755" spans="24:44" s="581" customFormat="1" ht="15" customHeight="1" x14ac:dyDescent="0.35">
      <c r="X2755" s="582"/>
      <c r="Y2755" s="583"/>
      <c r="AD2755" s="585"/>
      <c r="AE2755" s="586"/>
      <c r="AF2755" s="587"/>
      <c r="AG2755" s="588"/>
      <c r="AH2755" s="588"/>
      <c r="AI2755" s="588"/>
      <c r="AJ2755" s="589"/>
      <c r="AK2755" s="590"/>
      <c r="AL2755" s="591"/>
      <c r="AM2755" s="592"/>
      <c r="AN2755" s="593"/>
      <c r="AO2755" s="594"/>
      <c r="AP2755" s="595"/>
      <c r="AQ2755" s="595"/>
      <c r="AR2755" s="596"/>
    </row>
    <row r="2756" spans="24:44" s="581" customFormat="1" ht="15" customHeight="1" x14ac:dyDescent="0.35">
      <c r="X2756" s="582"/>
      <c r="Y2756" s="583"/>
      <c r="AD2756" s="585"/>
      <c r="AE2756" s="586"/>
      <c r="AF2756" s="587"/>
      <c r="AG2756" s="588"/>
      <c r="AH2756" s="588"/>
      <c r="AI2756" s="588"/>
      <c r="AJ2756" s="589"/>
      <c r="AK2756" s="590"/>
      <c r="AL2756" s="591"/>
      <c r="AM2756" s="592"/>
      <c r="AN2756" s="593"/>
      <c r="AO2756" s="594"/>
      <c r="AP2756" s="595"/>
      <c r="AQ2756" s="595"/>
      <c r="AR2756" s="596"/>
    </row>
    <row r="2757" spans="24:44" s="581" customFormat="1" ht="15" customHeight="1" x14ac:dyDescent="0.35">
      <c r="X2757" s="582"/>
      <c r="Y2757" s="583"/>
      <c r="AD2757" s="585"/>
      <c r="AE2757" s="586"/>
      <c r="AF2757" s="587"/>
      <c r="AG2757" s="588"/>
      <c r="AH2757" s="588"/>
      <c r="AI2757" s="588"/>
      <c r="AJ2757" s="589"/>
      <c r="AK2757" s="590"/>
      <c r="AL2757" s="591"/>
      <c r="AM2757" s="592"/>
      <c r="AN2757" s="593"/>
      <c r="AO2757" s="594"/>
      <c r="AP2757" s="595"/>
      <c r="AQ2757" s="595"/>
      <c r="AR2757" s="596"/>
    </row>
    <row r="2758" spans="24:44" s="581" customFormat="1" ht="15" customHeight="1" x14ac:dyDescent="0.35">
      <c r="X2758" s="582"/>
      <c r="Y2758" s="583"/>
      <c r="AD2758" s="585"/>
      <c r="AE2758" s="586"/>
      <c r="AF2758" s="587"/>
      <c r="AG2758" s="588"/>
      <c r="AH2758" s="588"/>
      <c r="AI2758" s="588"/>
      <c r="AJ2758" s="589"/>
      <c r="AK2758" s="590"/>
      <c r="AL2758" s="591"/>
      <c r="AM2758" s="592"/>
      <c r="AN2758" s="593"/>
      <c r="AO2758" s="594"/>
      <c r="AP2758" s="595"/>
      <c r="AQ2758" s="595"/>
      <c r="AR2758" s="596"/>
    </row>
    <row r="2759" spans="24:44" s="581" customFormat="1" ht="15" customHeight="1" x14ac:dyDescent="0.35">
      <c r="X2759" s="582"/>
      <c r="Y2759" s="583"/>
      <c r="AD2759" s="585"/>
      <c r="AE2759" s="586"/>
      <c r="AF2759" s="587"/>
      <c r="AG2759" s="588"/>
      <c r="AH2759" s="588"/>
      <c r="AI2759" s="588"/>
      <c r="AJ2759" s="589"/>
      <c r="AK2759" s="590"/>
      <c r="AL2759" s="591"/>
      <c r="AM2759" s="592"/>
      <c r="AN2759" s="593"/>
      <c r="AO2759" s="594"/>
      <c r="AP2759" s="595"/>
      <c r="AQ2759" s="595"/>
      <c r="AR2759" s="596"/>
    </row>
    <row r="2760" spans="24:44" s="581" customFormat="1" ht="15" customHeight="1" x14ac:dyDescent="0.35">
      <c r="X2760" s="582"/>
      <c r="Y2760" s="583"/>
      <c r="AD2760" s="585"/>
      <c r="AE2760" s="586"/>
      <c r="AF2760" s="587"/>
      <c r="AG2760" s="588"/>
      <c r="AH2760" s="588"/>
      <c r="AI2760" s="588"/>
      <c r="AJ2760" s="589"/>
      <c r="AK2760" s="590"/>
      <c r="AL2760" s="591"/>
      <c r="AM2760" s="592"/>
      <c r="AN2760" s="593"/>
      <c r="AO2760" s="594"/>
      <c r="AP2760" s="595"/>
      <c r="AQ2760" s="595"/>
      <c r="AR2760" s="596"/>
    </row>
    <row r="2761" spans="24:44" s="581" customFormat="1" ht="15" customHeight="1" x14ac:dyDescent="0.35">
      <c r="X2761" s="582"/>
      <c r="Y2761" s="583"/>
      <c r="AD2761" s="585"/>
      <c r="AE2761" s="586"/>
      <c r="AF2761" s="587"/>
      <c r="AG2761" s="588"/>
      <c r="AH2761" s="588"/>
      <c r="AI2761" s="588"/>
      <c r="AJ2761" s="589"/>
      <c r="AK2761" s="590"/>
      <c r="AL2761" s="591"/>
      <c r="AM2761" s="592"/>
      <c r="AN2761" s="593"/>
      <c r="AO2761" s="594"/>
      <c r="AP2761" s="595"/>
      <c r="AQ2761" s="595"/>
      <c r="AR2761" s="596"/>
    </row>
    <row r="2762" spans="24:44" s="581" customFormat="1" ht="15" customHeight="1" x14ac:dyDescent="0.35">
      <c r="X2762" s="582"/>
      <c r="Y2762" s="583"/>
      <c r="AD2762" s="585"/>
      <c r="AE2762" s="586"/>
      <c r="AF2762" s="587"/>
      <c r="AG2762" s="588"/>
      <c r="AH2762" s="588"/>
      <c r="AI2762" s="588"/>
      <c r="AJ2762" s="589"/>
      <c r="AK2762" s="590"/>
      <c r="AL2762" s="591"/>
      <c r="AM2762" s="592"/>
      <c r="AN2762" s="593"/>
      <c r="AO2762" s="594"/>
      <c r="AP2762" s="595"/>
      <c r="AQ2762" s="595"/>
      <c r="AR2762" s="596"/>
    </row>
    <row r="2763" spans="24:44" s="581" customFormat="1" ht="15" customHeight="1" x14ac:dyDescent="0.35">
      <c r="X2763" s="582"/>
      <c r="Y2763" s="583"/>
      <c r="AD2763" s="585"/>
      <c r="AE2763" s="586"/>
      <c r="AF2763" s="587"/>
      <c r="AG2763" s="588"/>
      <c r="AH2763" s="588"/>
      <c r="AI2763" s="588"/>
      <c r="AJ2763" s="589"/>
      <c r="AK2763" s="590"/>
      <c r="AL2763" s="591"/>
      <c r="AM2763" s="592"/>
      <c r="AN2763" s="593"/>
      <c r="AO2763" s="594"/>
      <c r="AP2763" s="595"/>
      <c r="AQ2763" s="595"/>
      <c r="AR2763" s="596"/>
    </row>
    <row r="2764" spans="24:44" s="581" customFormat="1" ht="15" customHeight="1" x14ac:dyDescent="0.35">
      <c r="X2764" s="582"/>
      <c r="Y2764" s="583"/>
      <c r="AD2764" s="585"/>
      <c r="AE2764" s="586"/>
      <c r="AF2764" s="587"/>
      <c r="AG2764" s="588"/>
      <c r="AH2764" s="588"/>
      <c r="AI2764" s="588"/>
      <c r="AJ2764" s="589"/>
      <c r="AK2764" s="590"/>
      <c r="AL2764" s="591"/>
      <c r="AM2764" s="592"/>
      <c r="AN2764" s="593"/>
      <c r="AO2764" s="594"/>
      <c r="AP2764" s="595"/>
      <c r="AQ2764" s="595"/>
      <c r="AR2764" s="596"/>
    </row>
    <row r="2765" spans="24:44" s="581" customFormat="1" ht="15" customHeight="1" x14ac:dyDescent="0.35">
      <c r="X2765" s="582"/>
      <c r="Y2765" s="583"/>
      <c r="AD2765" s="585"/>
      <c r="AE2765" s="586"/>
      <c r="AF2765" s="587"/>
      <c r="AG2765" s="588"/>
      <c r="AH2765" s="588"/>
      <c r="AI2765" s="588"/>
      <c r="AJ2765" s="589"/>
      <c r="AK2765" s="590"/>
      <c r="AL2765" s="591"/>
      <c r="AM2765" s="592"/>
      <c r="AN2765" s="593"/>
      <c r="AO2765" s="594"/>
      <c r="AP2765" s="595"/>
      <c r="AQ2765" s="595"/>
      <c r="AR2765" s="596"/>
    </row>
    <row r="2766" spans="24:44" s="581" customFormat="1" ht="15" customHeight="1" x14ac:dyDescent="0.35">
      <c r="X2766" s="582"/>
      <c r="Y2766" s="583"/>
      <c r="AD2766" s="585"/>
      <c r="AE2766" s="586"/>
      <c r="AF2766" s="587"/>
      <c r="AG2766" s="588"/>
      <c r="AH2766" s="588"/>
      <c r="AI2766" s="588"/>
      <c r="AJ2766" s="589"/>
      <c r="AK2766" s="590"/>
      <c r="AL2766" s="591"/>
      <c r="AM2766" s="592"/>
      <c r="AN2766" s="593"/>
      <c r="AO2766" s="594"/>
      <c r="AP2766" s="595"/>
      <c r="AQ2766" s="595"/>
      <c r="AR2766" s="596"/>
    </row>
    <row r="2767" spans="24:44" s="581" customFormat="1" ht="15" customHeight="1" x14ac:dyDescent="0.35">
      <c r="X2767" s="582"/>
      <c r="Y2767" s="583"/>
      <c r="AD2767" s="585"/>
      <c r="AE2767" s="586"/>
      <c r="AF2767" s="587"/>
      <c r="AG2767" s="588"/>
      <c r="AH2767" s="588"/>
      <c r="AI2767" s="588"/>
      <c r="AJ2767" s="589"/>
      <c r="AK2767" s="590"/>
      <c r="AL2767" s="591"/>
      <c r="AM2767" s="592"/>
      <c r="AN2767" s="593"/>
      <c r="AO2767" s="594"/>
      <c r="AP2767" s="595"/>
      <c r="AQ2767" s="595"/>
      <c r="AR2767" s="596"/>
    </row>
    <row r="2768" spans="24:44" s="581" customFormat="1" ht="15" customHeight="1" x14ac:dyDescent="0.35">
      <c r="X2768" s="582"/>
      <c r="Y2768" s="583"/>
      <c r="AD2768" s="585"/>
      <c r="AE2768" s="586"/>
      <c r="AF2768" s="587"/>
      <c r="AG2768" s="588"/>
      <c r="AH2768" s="588"/>
      <c r="AI2768" s="588"/>
      <c r="AJ2768" s="589"/>
      <c r="AK2768" s="590"/>
      <c r="AL2768" s="591"/>
      <c r="AM2768" s="592"/>
      <c r="AN2768" s="593"/>
      <c r="AO2768" s="594"/>
      <c r="AP2768" s="595"/>
      <c r="AQ2768" s="595"/>
      <c r="AR2768" s="596"/>
    </row>
    <row r="2769" spans="24:44" s="581" customFormat="1" ht="15" customHeight="1" x14ac:dyDescent="0.35">
      <c r="X2769" s="582"/>
      <c r="Y2769" s="583"/>
      <c r="AD2769" s="585"/>
      <c r="AE2769" s="586"/>
      <c r="AF2769" s="587"/>
      <c r="AG2769" s="588"/>
      <c r="AH2769" s="588"/>
      <c r="AI2769" s="588"/>
      <c r="AJ2769" s="589"/>
      <c r="AK2769" s="590"/>
      <c r="AL2769" s="591"/>
      <c r="AM2769" s="592"/>
      <c r="AN2769" s="593"/>
      <c r="AO2769" s="594"/>
      <c r="AP2769" s="595"/>
      <c r="AQ2769" s="595"/>
      <c r="AR2769" s="596"/>
    </row>
    <row r="2770" spans="24:44" s="581" customFormat="1" ht="15" customHeight="1" x14ac:dyDescent="0.35">
      <c r="X2770" s="582"/>
      <c r="Y2770" s="583"/>
      <c r="AD2770" s="585"/>
      <c r="AE2770" s="586"/>
      <c r="AF2770" s="587"/>
      <c r="AG2770" s="588"/>
      <c r="AH2770" s="588"/>
      <c r="AI2770" s="588"/>
      <c r="AJ2770" s="589"/>
      <c r="AK2770" s="590"/>
      <c r="AL2770" s="591"/>
      <c r="AM2770" s="592"/>
      <c r="AN2770" s="593"/>
      <c r="AO2770" s="594"/>
      <c r="AP2770" s="595"/>
      <c r="AQ2770" s="595"/>
      <c r="AR2770" s="596"/>
    </row>
    <row r="2771" spans="24:44" s="581" customFormat="1" ht="15" customHeight="1" x14ac:dyDescent="0.35">
      <c r="X2771" s="582"/>
      <c r="Y2771" s="583"/>
      <c r="AD2771" s="585"/>
      <c r="AE2771" s="586"/>
      <c r="AF2771" s="587"/>
      <c r="AG2771" s="588"/>
      <c r="AH2771" s="588"/>
      <c r="AI2771" s="588"/>
      <c r="AJ2771" s="589"/>
      <c r="AK2771" s="590"/>
      <c r="AL2771" s="591"/>
      <c r="AM2771" s="592"/>
      <c r="AN2771" s="593"/>
      <c r="AO2771" s="594"/>
      <c r="AP2771" s="595"/>
      <c r="AQ2771" s="595"/>
      <c r="AR2771" s="596"/>
    </row>
    <row r="2772" spans="24:44" s="581" customFormat="1" ht="15" customHeight="1" x14ac:dyDescent="0.35">
      <c r="X2772" s="582"/>
      <c r="Y2772" s="583"/>
      <c r="AD2772" s="585"/>
      <c r="AE2772" s="586"/>
      <c r="AF2772" s="587"/>
      <c r="AG2772" s="588"/>
      <c r="AH2772" s="588"/>
      <c r="AI2772" s="588"/>
      <c r="AJ2772" s="589"/>
      <c r="AK2772" s="590"/>
      <c r="AL2772" s="591"/>
      <c r="AM2772" s="592"/>
      <c r="AN2772" s="593"/>
      <c r="AO2772" s="594"/>
      <c r="AP2772" s="595"/>
      <c r="AQ2772" s="595"/>
      <c r="AR2772" s="596"/>
    </row>
    <row r="2773" spans="24:44" s="581" customFormat="1" ht="15" customHeight="1" x14ac:dyDescent="0.35">
      <c r="X2773" s="582"/>
      <c r="Y2773" s="583"/>
      <c r="AD2773" s="585"/>
      <c r="AE2773" s="586"/>
      <c r="AF2773" s="587"/>
      <c r="AG2773" s="588"/>
      <c r="AH2773" s="588"/>
      <c r="AI2773" s="588"/>
      <c r="AJ2773" s="589"/>
      <c r="AK2773" s="590"/>
      <c r="AL2773" s="591"/>
      <c r="AM2773" s="592"/>
      <c r="AN2773" s="593"/>
      <c r="AO2773" s="594"/>
      <c r="AP2773" s="595"/>
      <c r="AQ2773" s="595"/>
      <c r="AR2773" s="596"/>
    </row>
    <row r="2774" spans="24:44" s="581" customFormat="1" ht="15" customHeight="1" x14ac:dyDescent="0.35">
      <c r="X2774" s="582"/>
      <c r="Y2774" s="583"/>
      <c r="AD2774" s="585"/>
      <c r="AE2774" s="586"/>
      <c r="AF2774" s="587"/>
      <c r="AG2774" s="588"/>
      <c r="AH2774" s="588"/>
      <c r="AI2774" s="588"/>
      <c r="AJ2774" s="589"/>
      <c r="AK2774" s="590"/>
      <c r="AL2774" s="591"/>
      <c r="AM2774" s="592"/>
      <c r="AN2774" s="593"/>
      <c r="AO2774" s="594"/>
      <c r="AP2774" s="595"/>
      <c r="AQ2774" s="595"/>
      <c r="AR2774" s="596"/>
    </row>
    <row r="2775" spans="24:44" s="581" customFormat="1" ht="15" customHeight="1" x14ac:dyDescent="0.35">
      <c r="X2775" s="582"/>
      <c r="Y2775" s="583"/>
      <c r="AD2775" s="585"/>
      <c r="AE2775" s="586"/>
      <c r="AF2775" s="587"/>
      <c r="AG2775" s="588"/>
      <c r="AH2775" s="588"/>
      <c r="AI2775" s="588"/>
      <c r="AJ2775" s="589"/>
      <c r="AK2775" s="590"/>
      <c r="AL2775" s="591"/>
      <c r="AM2775" s="592"/>
      <c r="AN2775" s="593"/>
      <c r="AO2775" s="594"/>
      <c r="AP2775" s="595"/>
      <c r="AQ2775" s="595"/>
      <c r="AR2775" s="596"/>
    </row>
    <row r="2776" spans="24:44" s="581" customFormat="1" ht="15" customHeight="1" x14ac:dyDescent="0.35">
      <c r="X2776" s="582"/>
      <c r="Y2776" s="583"/>
      <c r="AD2776" s="585"/>
      <c r="AE2776" s="586"/>
      <c r="AF2776" s="587"/>
      <c r="AG2776" s="588"/>
      <c r="AH2776" s="588"/>
      <c r="AI2776" s="588"/>
      <c r="AJ2776" s="589"/>
      <c r="AK2776" s="590"/>
      <c r="AL2776" s="591"/>
      <c r="AM2776" s="592"/>
      <c r="AN2776" s="593"/>
      <c r="AO2776" s="594"/>
      <c r="AP2776" s="595"/>
      <c r="AQ2776" s="595"/>
      <c r="AR2776" s="596"/>
    </row>
    <row r="2777" spans="24:44" s="581" customFormat="1" ht="15" customHeight="1" x14ac:dyDescent="0.35">
      <c r="X2777" s="582"/>
      <c r="Y2777" s="583"/>
      <c r="AD2777" s="585"/>
      <c r="AE2777" s="586"/>
      <c r="AF2777" s="587"/>
      <c r="AG2777" s="588"/>
      <c r="AH2777" s="588"/>
      <c r="AI2777" s="588"/>
      <c r="AJ2777" s="589"/>
      <c r="AK2777" s="590"/>
      <c r="AL2777" s="591"/>
      <c r="AM2777" s="592"/>
      <c r="AN2777" s="593"/>
      <c r="AO2777" s="594"/>
      <c r="AP2777" s="595"/>
      <c r="AQ2777" s="595"/>
      <c r="AR2777" s="596"/>
    </row>
    <row r="2778" spans="24:44" s="581" customFormat="1" ht="15" customHeight="1" x14ac:dyDescent="0.35">
      <c r="X2778" s="582"/>
      <c r="Y2778" s="583"/>
      <c r="AD2778" s="585"/>
      <c r="AE2778" s="586"/>
      <c r="AF2778" s="587"/>
      <c r="AG2778" s="588"/>
      <c r="AH2778" s="588"/>
      <c r="AI2778" s="588"/>
      <c r="AJ2778" s="589"/>
      <c r="AK2778" s="590"/>
      <c r="AL2778" s="591"/>
      <c r="AM2778" s="592"/>
      <c r="AN2778" s="593"/>
      <c r="AO2778" s="594"/>
      <c r="AP2778" s="595"/>
      <c r="AQ2778" s="595"/>
      <c r="AR2778" s="596"/>
    </row>
    <row r="2779" spans="24:44" s="581" customFormat="1" ht="15" customHeight="1" x14ac:dyDescent="0.35">
      <c r="X2779" s="582"/>
      <c r="Y2779" s="583"/>
      <c r="AD2779" s="585"/>
      <c r="AE2779" s="586"/>
      <c r="AF2779" s="587"/>
      <c r="AG2779" s="588"/>
      <c r="AH2779" s="588"/>
      <c r="AI2779" s="588"/>
      <c r="AJ2779" s="589"/>
      <c r="AK2779" s="590"/>
      <c r="AL2779" s="591"/>
      <c r="AM2779" s="592"/>
      <c r="AN2779" s="593"/>
      <c r="AO2779" s="594"/>
      <c r="AP2779" s="595"/>
      <c r="AQ2779" s="595"/>
      <c r="AR2779" s="596"/>
    </row>
    <row r="2780" spans="24:44" s="581" customFormat="1" ht="15" customHeight="1" x14ac:dyDescent="0.35">
      <c r="X2780" s="582"/>
      <c r="Y2780" s="583"/>
      <c r="AD2780" s="585"/>
      <c r="AE2780" s="586"/>
      <c r="AF2780" s="587"/>
      <c r="AG2780" s="588"/>
      <c r="AH2780" s="588"/>
      <c r="AI2780" s="588"/>
      <c r="AJ2780" s="589"/>
      <c r="AK2780" s="590"/>
      <c r="AL2780" s="591"/>
      <c r="AM2780" s="592"/>
      <c r="AN2780" s="593"/>
      <c r="AO2780" s="594"/>
      <c r="AP2780" s="595"/>
      <c r="AQ2780" s="595"/>
      <c r="AR2780" s="596"/>
    </row>
    <row r="2781" spans="24:44" s="581" customFormat="1" ht="15" customHeight="1" x14ac:dyDescent="0.35">
      <c r="X2781" s="582"/>
      <c r="Y2781" s="583"/>
      <c r="AD2781" s="585"/>
      <c r="AE2781" s="586"/>
      <c r="AF2781" s="587"/>
      <c r="AG2781" s="588"/>
      <c r="AH2781" s="588"/>
      <c r="AI2781" s="588"/>
      <c r="AJ2781" s="589"/>
      <c r="AK2781" s="590"/>
      <c r="AL2781" s="591"/>
      <c r="AM2781" s="592"/>
      <c r="AN2781" s="593"/>
      <c r="AO2781" s="594"/>
      <c r="AP2781" s="595"/>
      <c r="AQ2781" s="595"/>
      <c r="AR2781" s="596"/>
    </row>
    <row r="2782" spans="24:44" s="581" customFormat="1" ht="15" customHeight="1" x14ac:dyDescent="0.35">
      <c r="X2782" s="582"/>
      <c r="Y2782" s="583"/>
      <c r="AD2782" s="585"/>
      <c r="AE2782" s="586"/>
      <c r="AF2782" s="587"/>
      <c r="AG2782" s="588"/>
      <c r="AH2782" s="588"/>
      <c r="AI2782" s="588"/>
      <c r="AJ2782" s="589"/>
      <c r="AK2782" s="590"/>
      <c r="AL2782" s="591"/>
      <c r="AM2782" s="592"/>
      <c r="AN2782" s="593"/>
      <c r="AO2782" s="594"/>
      <c r="AP2782" s="595"/>
      <c r="AQ2782" s="595"/>
      <c r="AR2782" s="596"/>
    </row>
    <row r="2783" spans="24:44" s="581" customFormat="1" ht="15" customHeight="1" x14ac:dyDescent="0.35">
      <c r="X2783" s="582"/>
      <c r="Y2783" s="583"/>
      <c r="AD2783" s="585"/>
      <c r="AE2783" s="586"/>
      <c r="AF2783" s="587"/>
      <c r="AG2783" s="588"/>
      <c r="AH2783" s="588"/>
      <c r="AI2783" s="588"/>
      <c r="AJ2783" s="589"/>
      <c r="AK2783" s="590"/>
      <c r="AL2783" s="591"/>
      <c r="AM2783" s="592"/>
      <c r="AN2783" s="593"/>
      <c r="AO2783" s="594"/>
      <c r="AP2783" s="595"/>
      <c r="AQ2783" s="595"/>
      <c r="AR2783" s="596"/>
    </row>
    <row r="2784" spans="24:44" s="581" customFormat="1" ht="15" customHeight="1" x14ac:dyDescent="0.35">
      <c r="X2784" s="582"/>
      <c r="Y2784" s="583"/>
      <c r="AD2784" s="585"/>
      <c r="AE2784" s="586"/>
      <c r="AF2784" s="587"/>
      <c r="AG2784" s="588"/>
      <c r="AH2784" s="588"/>
      <c r="AI2784" s="588"/>
      <c r="AJ2784" s="589"/>
      <c r="AK2784" s="590"/>
      <c r="AL2784" s="591"/>
      <c r="AM2784" s="592"/>
      <c r="AN2784" s="593"/>
      <c r="AO2784" s="594"/>
      <c r="AP2784" s="595"/>
      <c r="AQ2784" s="595"/>
      <c r="AR2784" s="596"/>
    </row>
    <row r="2785" spans="24:44" s="581" customFormat="1" ht="15" customHeight="1" x14ac:dyDescent="0.35">
      <c r="X2785" s="582"/>
      <c r="Y2785" s="583"/>
      <c r="AD2785" s="585"/>
      <c r="AE2785" s="586"/>
      <c r="AF2785" s="587"/>
      <c r="AG2785" s="588"/>
      <c r="AH2785" s="588"/>
      <c r="AI2785" s="588"/>
      <c r="AJ2785" s="589"/>
      <c r="AK2785" s="590"/>
      <c r="AL2785" s="591"/>
      <c r="AM2785" s="592"/>
      <c r="AN2785" s="593"/>
      <c r="AO2785" s="594"/>
      <c r="AP2785" s="595"/>
      <c r="AQ2785" s="595"/>
      <c r="AR2785" s="596"/>
    </row>
    <row r="2786" spans="24:44" s="581" customFormat="1" ht="15" customHeight="1" x14ac:dyDescent="0.35">
      <c r="X2786" s="582"/>
      <c r="Y2786" s="583"/>
      <c r="AD2786" s="585"/>
      <c r="AE2786" s="586"/>
      <c r="AF2786" s="587"/>
      <c r="AG2786" s="588"/>
      <c r="AH2786" s="588"/>
      <c r="AI2786" s="588"/>
      <c r="AJ2786" s="589"/>
      <c r="AK2786" s="590"/>
      <c r="AL2786" s="591"/>
      <c r="AM2786" s="592"/>
      <c r="AN2786" s="593"/>
      <c r="AO2786" s="594"/>
      <c r="AP2786" s="595"/>
      <c r="AQ2786" s="595"/>
      <c r="AR2786" s="596"/>
    </row>
    <row r="2787" spans="24:44" s="581" customFormat="1" ht="15" customHeight="1" x14ac:dyDescent="0.35">
      <c r="X2787" s="582"/>
      <c r="Y2787" s="583"/>
      <c r="AD2787" s="585"/>
      <c r="AE2787" s="586"/>
      <c r="AF2787" s="587"/>
      <c r="AG2787" s="588"/>
      <c r="AH2787" s="588"/>
      <c r="AI2787" s="588"/>
      <c r="AJ2787" s="589"/>
      <c r="AK2787" s="590"/>
      <c r="AL2787" s="591"/>
      <c r="AM2787" s="592"/>
      <c r="AN2787" s="593"/>
      <c r="AO2787" s="594"/>
      <c r="AP2787" s="595"/>
      <c r="AQ2787" s="595"/>
      <c r="AR2787" s="596"/>
    </row>
    <row r="2788" spans="24:44" s="581" customFormat="1" ht="15" customHeight="1" x14ac:dyDescent="0.35">
      <c r="X2788" s="582"/>
      <c r="Y2788" s="583"/>
      <c r="AD2788" s="585"/>
      <c r="AE2788" s="586"/>
      <c r="AF2788" s="587"/>
      <c r="AG2788" s="588"/>
      <c r="AH2788" s="588"/>
      <c r="AI2788" s="588"/>
      <c r="AJ2788" s="589"/>
      <c r="AK2788" s="590"/>
      <c r="AL2788" s="591"/>
      <c r="AM2788" s="592"/>
      <c r="AN2788" s="593"/>
      <c r="AO2788" s="594"/>
      <c r="AP2788" s="595"/>
      <c r="AQ2788" s="595"/>
      <c r="AR2788" s="596"/>
    </row>
    <row r="2789" spans="24:44" s="581" customFormat="1" ht="15" customHeight="1" x14ac:dyDescent="0.35">
      <c r="X2789" s="582"/>
      <c r="Y2789" s="583"/>
      <c r="AD2789" s="585"/>
      <c r="AE2789" s="586"/>
      <c r="AF2789" s="587"/>
      <c r="AG2789" s="588"/>
      <c r="AH2789" s="588"/>
      <c r="AI2789" s="588"/>
      <c r="AJ2789" s="589"/>
      <c r="AK2789" s="590"/>
      <c r="AL2789" s="591"/>
      <c r="AM2789" s="592"/>
      <c r="AN2789" s="593"/>
      <c r="AO2789" s="594"/>
      <c r="AP2789" s="595"/>
      <c r="AQ2789" s="595"/>
      <c r="AR2789" s="596"/>
    </row>
    <row r="2790" spans="24:44" s="581" customFormat="1" ht="15" customHeight="1" x14ac:dyDescent="0.35">
      <c r="X2790" s="582"/>
      <c r="Y2790" s="583"/>
      <c r="AD2790" s="585"/>
      <c r="AE2790" s="586"/>
      <c r="AF2790" s="587"/>
      <c r="AG2790" s="588"/>
      <c r="AH2790" s="588"/>
      <c r="AI2790" s="588"/>
      <c r="AJ2790" s="589"/>
      <c r="AK2790" s="590"/>
      <c r="AL2790" s="591"/>
      <c r="AM2790" s="592"/>
      <c r="AN2790" s="593"/>
      <c r="AO2790" s="594"/>
      <c r="AP2790" s="595"/>
      <c r="AQ2790" s="595"/>
      <c r="AR2790" s="596"/>
    </row>
    <row r="2791" spans="24:44" s="581" customFormat="1" ht="15" customHeight="1" x14ac:dyDescent="0.35">
      <c r="X2791" s="582"/>
      <c r="Y2791" s="583"/>
      <c r="AD2791" s="585"/>
      <c r="AE2791" s="586"/>
      <c r="AF2791" s="587"/>
      <c r="AG2791" s="588"/>
      <c r="AH2791" s="588"/>
      <c r="AI2791" s="588"/>
      <c r="AJ2791" s="589"/>
      <c r="AK2791" s="590"/>
      <c r="AL2791" s="591"/>
      <c r="AM2791" s="592"/>
      <c r="AN2791" s="593"/>
      <c r="AO2791" s="594"/>
      <c r="AP2791" s="595"/>
      <c r="AQ2791" s="595"/>
      <c r="AR2791" s="596"/>
    </row>
    <row r="2792" spans="24:44" s="581" customFormat="1" ht="15" customHeight="1" x14ac:dyDescent="0.35">
      <c r="X2792" s="582"/>
      <c r="Y2792" s="583"/>
      <c r="AD2792" s="585"/>
      <c r="AE2792" s="586"/>
      <c r="AF2792" s="587"/>
      <c r="AG2792" s="588"/>
      <c r="AH2792" s="588"/>
      <c r="AI2792" s="588"/>
      <c r="AJ2792" s="589"/>
      <c r="AK2792" s="590"/>
      <c r="AL2792" s="591"/>
      <c r="AM2792" s="592"/>
      <c r="AN2792" s="593"/>
      <c r="AO2792" s="594"/>
      <c r="AP2792" s="595"/>
      <c r="AQ2792" s="595"/>
      <c r="AR2792" s="596"/>
    </row>
    <row r="2793" spans="24:44" s="581" customFormat="1" ht="15" customHeight="1" x14ac:dyDescent="0.35">
      <c r="X2793" s="582"/>
      <c r="Y2793" s="583"/>
      <c r="AD2793" s="585"/>
      <c r="AE2793" s="586"/>
      <c r="AF2793" s="587"/>
      <c r="AG2793" s="588"/>
      <c r="AH2793" s="588"/>
      <c r="AI2793" s="588"/>
      <c r="AJ2793" s="589"/>
      <c r="AK2793" s="590"/>
      <c r="AL2793" s="591"/>
      <c r="AM2793" s="592"/>
      <c r="AN2793" s="593"/>
      <c r="AO2793" s="594"/>
      <c r="AP2793" s="595"/>
      <c r="AQ2793" s="595"/>
      <c r="AR2793" s="596"/>
    </row>
    <row r="2794" spans="24:44" s="581" customFormat="1" ht="15" customHeight="1" x14ac:dyDescent="0.35">
      <c r="X2794" s="582"/>
      <c r="Y2794" s="583"/>
      <c r="AD2794" s="585"/>
      <c r="AE2794" s="586"/>
      <c r="AF2794" s="587"/>
      <c r="AG2794" s="588"/>
      <c r="AH2794" s="588"/>
      <c r="AI2794" s="588"/>
      <c r="AJ2794" s="589"/>
      <c r="AK2794" s="590"/>
      <c r="AL2794" s="591"/>
      <c r="AM2794" s="592"/>
      <c r="AN2794" s="593"/>
      <c r="AO2794" s="594"/>
      <c r="AP2794" s="595"/>
      <c r="AQ2794" s="595"/>
      <c r="AR2794" s="596"/>
    </row>
    <row r="2795" spans="24:44" s="581" customFormat="1" ht="15" customHeight="1" x14ac:dyDescent="0.35">
      <c r="X2795" s="582"/>
      <c r="Y2795" s="583"/>
      <c r="AD2795" s="585"/>
      <c r="AE2795" s="586"/>
      <c r="AF2795" s="587"/>
      <c r="AG2795" s="588"/>
      <c r="AH2795" s="588"/>
      <c r="AI2795" s="588"/>
      <c r="AJ2795" s="589"/>
      <c r="AK2795" s="590"/>
      <c r="AL2795" s="591"/>
      <c r="AM2795" s="592"/>
      <c r="AN2795" s="593"/>
      <c r="AO2795" s="594"/>
      <c r="AP2795" s="595"/>
      <c r="AQ2795" s="595"/>
      <c r="AR2795" s="596"/>
    </row>
    <row r="2796" spans="24:44" s="581" customFormat="1" ht="15" customHeight="1" x14ac:dyDescent="0.35">
      <c r="X2796" s="582"/>
      <c r="Y2796" s="583"/>
      <c r="AD2796" s="585"/>
      <c r="AE2796" s="586"/>
      <c r="AF2796" s="587"/>
      <c r="AG2796" s="588"/>
      <c r="AH2796" s="588"/>
      <c r="AI2796" s="588"/>
      <c r="AJ2796" s="589"/>
      <c r="AK2796" s="590"/>
      <c r="AL2796" s="591"/>
      <c r="AM2796" s="592"/>
      <c r="AN2796" s="593"/>
      <c r="AO2796" s="594"/>
      <c r="AP2796" s="595"/>
      <c r="AQ2796" s="595"/>
      <c r="AR2796" s="596"/>
    </row>
    <row r="2797" spans="24:44" s="581" customFormat="1" ht="15" customHeight="1" x14ac:dyDescent="0.35">
      <c r="X2797" s="582"/>
      <c r="Y2797" s="583"/>
      <c r="AD2797" s="585"/>
      <c r="AE2797" s="586"/>
      <c r="AF2797" s="587"/>
      <c r="AG2797" s="588"/>
      <c r="AH2797" s="588"/>
      <c r="AI2797" s="588"/>
      <c r="AJ2797" s="589"/>
      <c r="AK2797" s="590"/>
      <c r="AL2797" s="591"/>
      <c r="AM2797" s="592"/>
      <c r="AN2797" s="593"/>
      <c r="AO2797" s="594"/>
      <c r="AP2797" s="595"/>
      <c r="AQ2797" s="595"/>
      <c r="AR2797" s="596"/>
    </row>
    <row r="2798" spans="24:44" s="581" customFormat="1" ht="15" customHeight="1" x14ac:dyDescent="0.35">
      <c r="X2798" s="582"/>
      <c r="Y2798" s="583"/>
      <c r="AD2798" s="585"/>
      <c r="AE2798" s="586"/>
      <c r="AF2798" s="587"/>
      <c r="AG2798" s="588"/>
      <c r="AH2798" s="588"/>
      <c r="AI2798" s="588"/>
      <c r="AJ2798" s="589"/>
      <c r="AK2798" s="590"/>
      <c r="AL2798" s="591"/>
      <c r="AM2798" s="592"/>
      <c r="AN2798" s="593"/>
      <c r="AO2798" s="594"/>
      <c r="AP2798" s="595"/>
      <c r="AQ2798" s="595"/>
      <c r="AR2798" s="596"/>
    </row>
    <row r="2799" spans="24:44" s="581" customFormat="1" ht="15" customHeight="1" x14ac:dyDescent="0.35">
      <c r="X2799" s="582"/>
      <c r="Y2799" s="583"/>
      <c r="AD2799" s="585"/>
      <c r="AE2799" s="586"/>
      <c r="AF2799" s="587"/>
      <c r="AG2799" s="588"/>
      <c r="AH2799" s="588"/>
      <c r="AI2799" s="588"/>
      <c r="AJ2799" s="589"/>
      <c r="AK2799" s="590"/>
      <c r="AL2799" s="591"/>
      <c r="AM2799" s="592"/>
      <c r="AN2799" s="593"/>
      <c r="AO2799" s="594"/>
      <c r="AP2799" s="595"/>
      <c r="AQ2799" s="595"/>
      <c r="AR2799" s="596"/>
    </row>
    <row r="2800" spans="24:44" s="581" customFormat="1" ht="15" customHeight="1" x14ac:dyDescent="0.35">
      <c r="X2800" s="582"/>
      <c r="Y2800" s="583"/>
      <c r="AD2800" s="585"/>
      <c r="AE2800" s="586"/>
      <c r="AF2800" s="587"/>
      <c r="AG2800" s="588"/>
      <c r="AH2800" s="588"/>
      <c r="AI2800" s="588"/>
      <c r="AJ2800" s="589"/>
      <c r="AK2800" s="590"/>
      <c r="AL2800" s="591"/>
      <c r="AM2800" s="592"/>
      <c r="AN2800" s="593"/>
      <c r="AO2800" s="594"/>
      <c r="AP2800" s="595"/>
      <c r="AQ2800" s="595"/>
      <c r="AR2800" s="596"/>
    </row>
    <row r="2801" spans="24:44" s="581" customFormat="1" ht="15" customHeight="1" x14ac:dyDescent="0.35">
      <c r="X2801" s="582"/>
      <c r="Y2801" s="583"/>
      <c r="AD2801" s="585"/>
      <c r="AE2801" s="586"/>
      <c r="AF2801" s="587"/>
      <c r="AG2801" s="588"/>
      <c r="AH2801" s="588"/>
      <c r="AI2801" s="588"/>
      <c r="AJ2801" s="589"/>
      <c r="AK2801" s="590"/>
      <c r="AL2801" s="591"/>
      <c r="AM2801" s="592"/>
      <c r="AN2801" s="593"/>
      <c r="AO2801" s="594"/>
      <c r="AP2801" s="595"/>
      <c r="AQ2801" s="595"/>
      <c r="AR2801" s="596"/>
    </row>
    <row r="2802" spans="24:44" s="581" customFormat="1" ht="15" customHeight="1" x14ac:dyDescent="0.35">
      <c r="X2802" s="582"/>
      <c r="Y2802" s="583"/>
      <c r="AD2802" s="585"/>
      <c r="AE2802" s="586"/>
      <c r="AF2802" s="587"/>
      <c r="AG2802" s="588"/>
      <c r="AH2802" s="588"/>
      <c r="AI2802" s="588"/>
      <c r="AJ2802" s="589"/>
      <c r="AK2802" s="590"/>
      <c r="AL2802" s="591"/>
      <c r="AM2802" s="592"/>
      <c r="AN2802" s="593"/>
      <c r="AO2802" s="594"/>
      <c r="AP2802" s="595"/>
      <c r="AQ2802" s="595"/>
      <c r="AR2802" s="596"/>
    </row>
    <row r="2803" spans="24:44" s="581" customFormat="1" ht="15" customHeight="1" x14ac:dyDescent="0.35">
      <c r="X2803" s="582"/>
      <c r="Y2803" s="583"/>
      <c r="AD2803" s="585"/>
      <c r="AE2803" s="586"/>
      <c r="AF2803" s="587"/>
      <c r="AG2803" s="588"/>
      <c r="AH2803" s="588"/>
      <c r="AI2803" s="588"/>
      <c r="AJ2803" s="589"/>
      <c r="AK2803" s="590"/>
      <c r="AL2803" s="591"/>
      <c r="AM2803" s="592"/>
      <c r="AN2803" s="593"/>
      <c r="AO2803" s="594"/>
      <c r="AP2803" s="595"/>
      <c r="AQ2803" s="595"/>
      <c r="AR2803" s="596"/>
    </row>
    <row r="2804" spans="24:44" s="581" customFormat="1" ht="15" customHeight="1" x14ac:dyDescent="0.35">
      <c r="X2804" s="582"/>
      <c r="Y2804" s="583"/>
      <c r="AD2804" s="585"/>
      <c r="AE2804" s="586"/>
      <c r="AF2804" s="587"/>
      <c r="AG2804" s="588"/>
      <c r="AH2804" s="588"/>
      <c r="AI2804" s="588"/>
      <c r="AJ2804" s="589"/>
      <c r="AK2804" s="590"/>
      <c r="AL2804" s="591"/>
      <c r="AM2804" s="592"/>
      <c r="AN2804" s="593"/>
      <c r="AO2804" s="594"/>
      <c r="AP2804" s="595"/>
      <c r="AQ2804" s="595"/>
      <c r="AR2804" s="596"/>
    </row>
    <row r="2805" spans="24:44" s="581" customFormat="1" ht="15" customHeight="1" x14ac:dyDescent="0.35">
      <c r="X2805" s="582"/>
      <c r="Y2805" s="583"/>
      <c r="AD2805" s="585"/>
      <c r="AE2805" s="586"/>
      <c r="AF2805" s="587"/>
      <c r="AG2805" s="588"/>
      <c r="AH2805" s="588"/>
      <c r="AI2805" s="588"/>
      <c r="AJ2805" s="589"/>
      <c r="AK2805" s="590"/>
      <c r="AL2805" s="591"/>
      <c r="AM2805" s="592"/>
      <c r="AN2805" s="593"/>
      <c r="AO2805" s="594"/>
      <c r="AP2805" s="595"/>
      <c r="AQ2805" s="595"/>
      <c r="AR2805" s="596"/>
    </row>
    <row r="2806" spans="24:44" s="581" customFormat="1" ht="15" customHeight="1" x14ac:dyDescent="0.35">
      <c r="X2806" s="582"/>
      <c r="Y2806" s="583"/>
      <c r="AD2806" s="585"/>
      <c r="AE2806" s="586"/>
      <c r="AF2806" s="587"/>
      <c r="AG2806" s="588"/>
      <c r="AH2806" s="588"/>
      <c r="AI2806" s="588"/>
      <c r="AJ2806" s="589"/>
      <c r="AK2806" s="590"/>
      <c r="AL2806" s="591"/>
      <c r="AM2806" s="592"/>
      <c r="AN2806" s="593"/>
      <c r="AO2806" s="594"/>
      <c r="AP2806" s="595"/>
      <c r="AQ2806" s="595"/>
      <c r="AR2806" s="596"/>
    </row>
    <row r="2807" spans="24:44" s="581" customFormat="1" ht="15" customHeight="1" x14ac:dyDescent="0.35">
      <c r="X2807" s="582"/>
      <c r="Y2807" s="583"/>
      <c r="AD2807" s="585"/>
      <c r="AE2807" s="586"/>
      <c r="AF2807" s="587"/>
      <c r="AG2807" s="588"/>
      <c r="AH2807" s="588"/>
      <c r="AI2807" s="588"/>
      <c r="AJ2807" s="589"/>
      <c r="AK2807" s="590"/>
      <c r="AL2807" s="591"/>
      <c r="AM2807" s="592"/>
      <c r="AN2807" s="593"/>
      <c r="AO2807" s="594"/>
      <c r="AP2807" s="595"/>
      <c r="AQ2807" s="595"/>
      <c r="AR2807" s="596"/>
    </row>
    <row r="2808" spans="24:44" s="581" customFormat="1" ht="15" customHeight="1" x14ac:dyDescent="0.35">
      <c r="X2808" s="582"/>
      <c r="Y2808" s="583"/>
      <c r="AD2808" s="585"/>
      <c r="AE2808" s="586"/>
      <c r="AF2808" s="587"/>
      <c r="AG2808" s="588"/>
      <c r="AH2808" s="588"/>
      <c r="AI2808" s="588"/>
      <c r="AJ2808" s="589"/>
      <c r="AK2808" s="590"/>
      <c r="AL2808" s="591"/>
      <c r="AM2808" s="592"/>
      <c r="AN2808" s="593"/>
      <c r="AO2808" s="594"/>
      <c r="AP2808" s="595"/>
      <c r="AQ2808" s="595"/>
      <c r="AR2808" s="596"/>
    </row>
    <row r="2809" spans="24:44" s="581" customFormat="1" ht="15" customHeight="1" x14ac:dyDescent="0.35">
      <c r="X2809" s="582"/>
      <c r="Y2809" s="583"/>
      <c r="AD2809" s="585"/>
      <c r="AE2809" s="586"/>
      <c r="AF2809" s="587"/>
      <c r="AG2809" s="588"/>
      <c r="AH2809" s="588"/>
      <c r="AI2809" s="588"/>
      <c r="AJ2809" s="589"/>
      <c r="AK2809" s="590"/>
      <c r="AL2809" s="591"/>
      <c r="AM2809" s="592"/>
      <c r="AN2809" s="593"/>
      <c r="AO2809" s="594"/>
      <c r="AP2809" s="595"/>
      <c r="AQ2809" s="595"/>
      <c r="AR2809" s="596"/>
    </row>
    <row r="2810" spans="24:44" s="581" customFormat="1" ht="15" customHeight="1" x14ac:dyDescent="0.35">
      <c r="X2810" s="582"/>
      <c r="Y2810" s="583"/>
      <c r="AD2810" s="585"/>
      <c r="AE2810" s="586"/>
      <c r="AF2810" s="587"/>
      <c r="AG2810" s="588"/>
      <c r="AH2810" s="588"/>
      <c r="AI2810" s="588"/>
      <c r="AJ2810" s="589"/>
      <c r="AK2810" s="590"/>
      <c r="AL2810" s="591"/>
      <c r="AM2810" s="592"/>
      <c r="AN2810" s="593"/>
      <c r="AO2810" s="594"/>
      <c r="AP2810" s="595"/>
      <c r="AQ2810" s="595"/>
      <c r="AR2810" s="596"/>
    </row>
    <row r="2811" spans="24:44" s="581" customFormat="1" ht="15" customHeight="1" x14ac:dyDescent="0.35">
      <c r="X2811" s="582"/>
      <c r="Y2811" s="583"/>
      <c r="AD2811" s="585"/>
      <c r="AE2811" s="586"/>
      <c r="AF2811" s="587"/>
      <c r="AG2811" s="588"/>
      <c r="AH2811" s="588"/>
      <c r="AI2811" s="588"/>
      <c r="AJ2811" s="589"/>
      <c r="AK2811" s="590"/>
      <c r="AL2811" s="591"/>
      <c r="AM2811" s="592"/>
      <c r="AN2811" s="593"/>
      <c r="AO2811" s="594"/>
      <c r="AP2811" s="595"/>
      <c r="AQ2811" s="595"/>
      <c r="AR2811" s="596"/>
    </row>
    <row r="2812" spans="24:44" s="581" customFormat="1" ht="15" customHeight="1" x14ac:dyDescent="0.35">
      <c r="X2812" s="582"/>
      <c r="Y2812" s="583"/>
      <c r="AD2812" s="585"/>
      <c r="AE2812" s="586"/>
      <c r="AF2812" s="587"/>
      <c r="AG2812" s="588"/>
      <c r="AH2812" s="588"/>
      <c r="AI2812" s="588"/>
      <c r="AJ2812" s="589"/>
      <c r="AK2812" s="590"/>
      <c r="AL2812" s="591"/>
      <c r="AM2812" s="592"/>
      <c r="AN2812" s="593"/>
      <c r="AO2812" s="594"/>
      <c r="AP2812" s="595"/>
      <c r="AQ2812" s="595"/>
      <c r="AR2812" s="596"/>
    </row>
    <row r="2813" spans="24:44" s="581" customFormat="1" ht="15" customHeight="1" x14ac:dyDescent="0.35">
      <c r="X2813" s="582"/>
      <c r="Y2813" s="583"/>
      <c r="AD2813" s="585"/>
      <c r="AE2813" s="586"/>
      <c r="AF2813" s="587"/>
      <c r="AG2813" s="588"/>
      <c r="AH2813" s="588"/>
      <c r="AI2813" s="588"/>
      <c r="AJ2813" s="589"/>
      <c r="AK2813" s="590"/>
      <c r="AL2813" s="591"/>
      <c r="AM2813" s="592"/>
      <c r="AN2813" s="593"/>
      <c r="AO2813" s="594"/>
      <c r="AP2813" s="595"/>
      <c r="AQ2813" s="595"/>
      <c r="AR2813" s="596"/>
    </row>
    <row r="2814" spans="24:44" s="581" customFormat="1" ht="15" customHeight="1" x14ac:dyDescent="0.35">
      <c r="X2814" s="582"/>
      <c r="Y2814" s="583"/>
      <c r="AD2814" s="585"/>
      <c r="AE2814" s="586"/>
      <c r="AF2814" s="587"/>
      <c r="AG2814" s="588"/>
      <c r="AH2814" s="588"/>
      <c r="AI2814" s="588"/>
      <c r="AJ2814" s="589"/>
      <c r="AK2814" s="590"/>
      <c r="AL2814" s="591"/>
      <c r="AM2814" s="592"/>
      <c r="AN2814" s="593"/>
      <c r="AO2814" s="594"/>
      <c r="AP2814" s="595"/>
      <c r="AQ2814" s="595"/>
      <c r="AR2814" s="596"/>
    </row>
    <row r="2815" spans="24:44" s="581" customFormat="1" ht="15" customHeight="1" x14ac:dyDescent="0.35">
      <c r="X2815" s="582"/>
      <c r="Y2815" s="583"/>
      <c r="AD2815" s="585"/>
      <c r="AE2815" s="586"/>
      <c r="AF2815" s="587"/>
      <c r="AG2815" s="588"/>
      <c r="AH2815" s="588"/>
      <c r="AI2815" s="588"/>
      <c r="AJ2815" s="589"/>
      <c r="AK2815" s="590"/>
      <c r="AL2815" s="591"/>
      <c r="AM2815" s="592"/>
      <c r="AN2815" s="593"/>
      <c r="AO2815" s="594"/>
      <c r="AP2815" s="595"/>
      <c r="AQ2815" s="595"/>
      <c r="AR2815" s="596"/>
    </row>
    <row r="2816" spans="24:44" s="581" customFormat="1" ht="15" customHeight="1" x14ac:dyDescent="0.35">
      <c r="X2816" s="582"/>
      <c r="Y2816" s="583"/>
      <c r="AD2816" s="585"/>
      <c r="AE2816" s="586"/>
      <c r="AF2816" s="587"/>
      <c r="AG2816" s="588"/>
      <c r="AH2816" s="588"/>
      <c r="AI2816" s="588"/>
      <c r="AJ2816" s="589"/>
      <c r="AK2816" s="590"/>
      <c r="AL2816" s="591"/>
      <c r="AM2816" s="592"/>
      <c r="AN2816" s="593"/>
      <c r="AO2816" s="594"/>
      <c r="AP2816" s="595"/>
      <c r="AQ2816" s="595"/>
      <c r="AR2816" s="596"/>
    </row>
    <row r="2817" spans="24:44" s="581" customFormat="1" ht="15" customHeight="1" x14ac:dyDescent="0.35">
      <c r="X2817" s="582"/>
      <c r="Y2817" s="583"/>
      <c r="AD2817" s="585"/>
      <c r="AE2817" s="586"/>
      <c r="AF2817" s="587"/>
      <c r="AG2817" s="588"/>
      <c r="AH2817" s="588"/>
      <c r="AI2817" s="588"/>
      <c r="AJ2817" s="589"/>
      <c r="AK2817" s="590"/>
      <c r="AL2817" s="591"/>
      <c r="AM2817" s="592"/>
      <c r="AN2817" s="593"/>
      <c r="AO2817" s="594"/>
      <c r="AP2817" s="595"/>
      <c r="AQ2817" s="595"/>
      <c r="AR2817" s="596"/>
    </row>
    <row r="2818" spans="24:44" s="581" customFormat="1" ht="15" customHeight="1" x14ac:dyDescent="0.35">
      <c r="X2818" s="582"/>
      <c r="Y2818" s="583"/>
      <c r="AD2818" s="585"/>
      <c r="AE2818" s="586"/>
      <c r="AF2818" s="587"/>
      <c r="AG2818" s="588"/>
      <c r="AH2818" s="588"/>
      <c r="AI2818" s="588"/>
      <c r="AJ2818" s="589"/>
      <c r="AK2818" s="590"/>
      <c r="AL2818" s="591"/>
      <c r="AM2818" s="592"/>
      <c r="AN2818" s="593"/>
      <c r="AO2818" s="594"/>
      <c r="AP2818" s="595"/>
      <c r="AQ2818" s="595"/>
      <c r="AR2818" s="596"/>
    </row>
    <row r="2819" spans="24:44" s="581" customFormat="1" ht="15" customHeight="1" x14ac:dyDescent="0.35">
      <c r="X2819" s="582"/>
      <c r="Y2819" s="583"/>
      <c r="AD2819" s="585"/>
      <c r="AE2819" s="586"/>
      <c r="AF2819" s="587"/>
      <c r="AG2819" s="588"/>
      <c r="AH2819" s="588"/>
      <c r="AI2819" s="588"/>
      <c r="AJ2819" s="589"/>
      <c r="AK2819" s="590"/>
      <c r="AL2819" s="591"/>
      <c r="AM2819" s="592"/>
      <c r="AN2819" s="593"/>
      <c r="AO2819" s="594"/>
      <c r="AP2819" s="595"/>
      <c r="AQ2819" s="595"/>
      <c r="AR2819" s="596"/>
    </row>
    <row r="2820" spans="24:44" s="581" customFormat="1" ht="15" customHeight="1" x14ac:dyDescent="0.35">
      <c r="X2820" s="582"/>
      <c r="Y2820" s="583"/>
      <c r="AD2820" s="585"/>
      <c r="AE2820" s="586"/>
      <c r="AF2820" s="587"/>
      <c r="AG2820" s="588"/>
      <c r="AH2820" s="588"/>
      <c r="AI2820" s="588"/>
      <c r="AJ2820" s="589"/>
      <c r="AK2820" s="590"/>
      <c r="AL2820" s="591"/>
      <c r="AM2820" s="592"/>
      <c r="AN2820" s="593"/>
      <c r="AO2820" s="594"/>
      <c r="AP2820" s="595"/>
      <c r="AQ2820" s="595"/>
      <c r="AR2820" s="596"/>
    </row>
    <row r="2821" spans="24:44" s="581" customFormat="1" ht="15" customHeight="1" x14ac:dyDescent="0.35">
      <c r="X2821" s="582"/>
      <c r="Y2821" s="583"/>
      <c r="AD2821" s="585"/>
      <c r="AE2821" s="586"/>
      <c r="AF2821" s="587"/>
      <c r="AG2821" s="588"/>
      <c r="AH2821" s="588"/>
      <c r="AI2821" s="588"/>
      <c r="AJ2821" s="589"/>
      <c r="AK2821" s="590"/>
      <c r="AL2821" s="591"/>
      <c r="AM2821" s="592"/>
      <c r="AN2821" s="593"/>
      <c r="AO2821" s="594"/>
      <c r="AP2821" s="595"/>
      <c r="AQ2821" s="595"/>
      <c r="AR2821" s="596"/>
    </row>
    <row r="2822" spans="24:44" s="581" customFormat="1" ht="15" customHeight="1" x14ac:dyDescent="0.35">
      <c r="X2822" s="582"/>
      <c r="Y2822" s="583"/>
      <c r="AD2822" s="585"/>
      <c r="AE2822" s="586"/>
      <c r="AF2822" s="587"/>
      <c r="AG2822" s="588"/>
      <c r="AH2822" s="588"/>
      <c r="AI2822" s="588"/>
      <c r="AJ2822" s="589"/>
      <c r="AK2822" s="590"/>
      <c r="AL2822" s="591"/>
      <c r="AM2822" s="592"/>
      <c r="AN2822" s="593"/>
      <c r="AO2822" s="594"/>
      <c r="AP2822" s="595"/>
      <c r="AQ2822" s="595"/>
      <c r="AR2822" s="596"/>
    </row>
    <row r="2823" spans="24:44" s="581" customFormat="1" ht="15" customHeight="1" x14ac:dyDescent="0.35">
      <c r="X2823" s="582"/>
      <c r="Y2823" s="583"/>
      <c r="AD2823" s="585"/>
      <c r="AE2823" s="586"/>
      <c r="AF2823" s="587"/>
      <c r="AG2823" s="588"/>
      <c r="AH2823" s="588"/>
      <c r="AI2823" s="588"/>
      <c r="AJ2823" s="589"/>
      <c r="AK2823" s="590"/>
      <c r="AL2823" s="591"/>
      <c r="AM2823" s="592"/>
      <c r="AN2823" s="593"/>
      <c r="AO2823" s="594"/>
      <c r="AP2823" s="595"/>
      <c r="AQ2823" s="595"/>
      <c r="AR2823" s="596"/>
    </row>
    <row r="2824" spans="24:44" s="581" customFormat="1" ht="15" customHeight="1" x14ac:dyDescent="0.35">
      <c r="X2824" s="582"/>
      <c r="Y2824" s="583"/>
      <c r="AD2824" s="585"/>
      <c r="AE2824" s="586"/>
      <c r="AF2824" s="587"/>
      <c r="AG2824" s="588"/>
      <c r="AH2824" s="588"/>
      <c r="AI2824" s="588"/>
      <c r="AJ2824" s="589"/>
      <c r="AK2824" s="590"/>
      <c r="AL2824" s="591"/>
      <c r="AM2824" s="592"/>
      <c r="AN2824" s="593"/>
      <c r="AO2824" s="594"/>
      <c r="AP2824" s="595"/>
      <c r="AQ2824" s="595"/>
      <c r="AR2824" s="596"/>
    </row>
    <row r="2825" spans="24:44" s="581" customFormat="1" ht="15" customHeight="1" x14ac:dyDescent="0.35">
      <c r="X2825" s="582"/>
      <c r="Y2825" s="583"/>
      <c r="AD2825" s="585"/>
      <c r="AE2825" s="586"/>
      <c r="AF2825" s="587"/>
      <c r="AG2825" s="588"/>
      <c r="AH2825" s="588"/>
      <c r="AI2825" s="588"/>
      <c r="AJ2825" s="589"/>
      <c r="AK2825" s="590"/>
      <c r="AL2825" s="591"/>
      <c r="AM2825" s="592"/>
      <c r="AN2825" s="593"/>
      <c r="AO2825" s="594"/>
      <c r="AP2825" s="595"/>
      <c r="AQ2825" s="595"/>
      <c r="AR2825" s="596"/>
    </row>
    <row r="2826" spans="24:44" s="581" customFormat="1" ht="15" customHeight="1" x14ac:dyDescent="0.35">
      <c r="X2826" s="582"/>
      <c r="Y2826" s="583"/>
      <c r="AD2826" s="585"/>
      <c r="AE2826" s="586"/>
      <c r="AF2826" s="587"/>
      <c r="AG2826" s="588"/>
      <c r="AH2826" s="588"/>
      <c r="AI2826" s="588"/>
      <c r="AJ2826" s="589"/>
      <c r="AK2826" s="590"/>
      <c r="AL2826" s="591"/>
      <c r="AM2826" s="592"/>
      <c r="AN2826" s="593"/>
      <c r="AO2826" s="594"/>
      <c r="AP2826" s="595"/>
      <c r="AQ2826" s="595"/>
      <c r="AR2826" s="596"/>
    </row>
    <row r="2827" spans="24:44" s="581" customFormat="1" ht="15" customHeight="1" x14ac:dyDescent="0.35">
      <c r="X2827" s="582"/>
      <c r="Y2827" s="583"/>
      <c r="AD2827" s="585"/>
      <c r="AE2827" s="586"/>
      <c r="AF2827" s="587"/>
      <c r="AG2827" s="588"/>
      <c r="AH2827" s="588"/>
      <c r="AI2827" s="588"/>
      <c r="AJ2827" s="589"/>
      <c r="AK2827" s="590"/>
      <c r="AL2827" s="591"/>
      <c r="AM2827" s="592"/>
      <c r="AN2827" s="593"/>
      <c r="AO2827" s="594"/>
      <c r="AP2827" s="595"/>
      <c r="AQ2827" s="595"/>
      <c r="AR2827" s="596"/>
    </row>
    <row r="2828" spans="24:44" s="581" customFormat="1" ht="15" customHeight="1" x14ac:dyDescent="0.35">
      <c r="X2828" s="582"/>
      <c r="Y2828" s="583"/>
      <c r="AD2828" s="585"/>
      <c r="AE2828" s="586"/>
      <c r="AF2828" s="587"/>
      <c r="AG2828" s="588"/>
      <c r="AH2828" s="588"/>
      <c r="AI2828" s="588"/>
      <c r="AJ2828" s="589"/>
      <c r="AK2828" s="590"/>
      <c r="AL2828" s="591"/>
      <c r="AM2828" s="592"/>
      <c r="AN2828" s="593"/>
      <c r="AO2828" s="594"/>
      <c r="AP2828" s="595"/>
      <c r="AQ2828" s="595"/>
      <c r="AR2828" s="596"/>
    </row>
    <row r="2829" spans="24:44" s="581" customFormat="1" ht="15" customHeight="1" x14ac:dyDescent="0.35">
      <c r="X2829" s="582"/>
      <c r="Y2829" s="583"/>
      <c r="AD2829" s="585"/>
      <c r="AE2829" s="586"/>
      <c r="AF2829" s="587"/>
      <c r="AG2829" s="588"/>
      <c r="AH2829" s="588"/>
      <c r="AI2829" s="588"/>
      <c r="AJ2829" s="589"/>
      <c r="AK2829" s="590"/>
      <c r="AL2829" s="591"/>
      <c r="AM2829" s="592"/>
      <c r="AN2829" s="593"/>
      <c r="AO2829" s="594"/>
      <c r="AP2829" s="595"/>
      <c r="AQ2829" s="595"/>
      <c r="AR2829" s="596"/>
    </row>
    <row r="2830" spans="24:44" s="581" customFormat="1" ht="15" customHeight="1" x14ac:dyDescent="0.35">
      <c r="X2830" s="582"/>
      <c r="Y2830" s="583"/>
      <c r="AD2830" s="585"/>
      <c r="AE2830" s="586"/>
      <c r="AF2830" s="587"/>
      <c r="AG2830" s="588"/>
      <c r="AH2830" s="588"/>
      <c r="AI2830" s="588"/>
      <c r="AJ2830" s="589"/>
      <c r="AK2830" s="590"/>
      <c r="AL2830" s="591"/>
      <c r="AM2830" s="592"/>
      <c r="AN2830" s="593"/>
      <c r="AO2830" s="594"/>
      <c r="AP2830" s="595"/>
      <c r="AQ2830" s="595"/>
      <c r="AR2830" s="596"/>
    </row>
    <row r="2831" spans="24:44" s="581" customFormat="1" ht="15" customHeight="1" x14ac:dyDescent="0.35">
      <c r="X2831" s="582"/>
      <c r="Y2831" s="583"/>
      <c r="AD2831" s="585"/>
      <c r="AE2831" s="586"/>
      <c r="AF2831" s="587"/>
      <c r="AG2831" s="588"/>
      <c r="AH2831" s="588"/>
      <c r="AI2831" s="588"/>
      <c r="AJ2831" s="589"/>
      <c r="AK2831" s="590"/>
      <c r="AL2831" s="591"/>
      <c r="AM2831" s="592"/>
      <c r="AN2831" s="593"/>
      <c r="AO2831" s="594"/>
      <c r="AP2831" s="595"/>
      <c r="AQ2831" s="595"/>
      <c r="AR2831" s="596"/>
    </row>
    <row r="2832" spans="24:44" s="581" customFormat="1" ht="15" customHeight="1" x14ac:dyDescent="0.35">
      <c r="X2832" s="582"/>
      <c r="Y2832" s="583"/>
      <c r="AD2832" s="585"/>
      <c r="AE2832" s="586"/>
      <c r="AF2832" s="587"/>
      <c r="AG2832" s="588"/>
      <c r="AH2832" s="588"/>
      <c r="AI2832" s="588"/>
      <c r="AJ2832" s="589"/>
      <c r="AK2832" s="590"/>
      <c r="AL2832" s="591"/>
      <c r="AM2832" s="592"/>
      <c r="AN2832" s="593"/>
      <c r="AO2832" s="594"/>
      <c r="AP2832" s="595"/>
      <c r="AQ2832" s="595"/>
      <c r="AR2832" s="596"/>
    </row>
    <row r="2833" spans="24:44" s="581" customFormat="1" ht="15" customHeight="1" x14ac:dyDescent="0.35">
      <c r="X2833" s="582"/>
      <c r="Y2833" s="583"/>
      <c r="AD2833" s="585"/>
      <c r="AE2833" s="586"/>
      <c r="AF2833" s="587"/>
      <c r="AG2833" s="588"/>
      <c r="AH2833" s="588"/>
      <c r="AI2833" s="588"/>
      <c r="AJ2833" s="589"/>
      <c r="AK2833" s="590"/>
      <c r="AL2833" s="591"/>
      <c r="AM2833" s="592"/>
      <c r="AN2833" s="593"/>
      <c r="AO2833" s="594"/>
      <c r="AP2833" s="595"/>
      <c r="AQ2833" s="595"/>
      <c r="AR2833" s="596"/>
    </row>
    <row r="2834" spans="24:44" s="581" customFormat="1" ht="15" customHeight="1" x14ac:dyDescent="0.35">
      <c r="X2834" s="582"/>
      <c r="Y2834" s="583"/>
      <c r="AD2834" s="585"/>
      <c r="AE2834" s="586"/>
      <c r="AF2834" s="587"/>
      <c r="AG2834" s="588"/>
      <c r="AH2834" s="588"/>
      <c r="AI2834" s="588"/>
      <c r="AJ2834" s="589"/>
      <c r="AK2834" s="590"/>
      <c r="AL2834" s="591"/>
      <c r="AM2834" s="592"/>
      <c r="AN2834" s="593"/>
      <c r="AO2834" s="594"/>
      <c r="AP2834" s="595"/>
      <c r="AQ2834" s="595"/>
      <c r="AR2834" s="596"/>
    </row>
    <row r="2835" spans="24:44" s="581" customFormat="1" ht="15" customHeight="1" x14ac:dyDescent="0.35">
      <c r="X2835" s="582"/>
      <c r="Y2835" s="583"/>
      <c r="AD2835" s="585"/>
      <c r="AE2835" s="586"/>
      <c r="AF2835" s="587"/>
      <c r="AG2835" s="588"/>
      <c r="AH2835" s="588"/>
      <c r="AI2835" s="588"/>
      <c r="AJ2835" s="589"/>
      <c r="AK2835" s="590"/>
      <c r="AL2835" s="591"/>
      <c r="AM2835" s="592"/>
      <c r="AN2835" s="593"/>
      <c r="AO2835" s="594"/>
      <c r="AP2835" s="595"/>
      <c r="AQ2835" s="595"/>
      <c r="AR2835" s="596"/>
    </row>
    <row r="2836" spans="24:44" s="581" customFormat="1" ht="15" customHeight="1" x14ac:dyDescent="0.35">
      <c r="X2836" s="582"/>
      <c r="Y2836" s="583"/>
      <c r="AD2836" s="585"/>
      <c r="AE2836" s="586"/>
      <c r="AF2836" s="587"/>
      <c r="AG2836" s="588"/>
      <c r="AH2836" s="588"/>
      <c r="AI2836" s="588"/>
      <c r="AJ2836" s="589"/>
      <c r="AK2836" s="590"/>
      <c r="AL2836" s="591"/>
      <c r="AM2836" s="592"/>
      <c r="AN2836" s="593"/>
      <c r="AO2836" s="594"/>
      <c r="AP2836" s="595"/>
      <c r="AQ2836" s="595"/>
      <c r="AR2836" s="596"/>
    </row>
    <row r="2837" spans="24:44" s="581" customFormat="1" ht="15" customHeight="1" x14ac:dyDescent="0.35">
      <c r="X2837" s="582"/>
      <c r="Y2837" s="583"/>
      <c r="AD2837" s="585"/>
      <c r="AE2837" s="586"/>
      <c r="AF2837" s="587"/>
      <c r="AG2837" s="588"/>
      <c r="AH2837" s="588"/>
      <c r="AI2837" s="588"/>
      <c r="AJ2837" s="589"/>
      <c r="AK2837" s="590"/>
      <c r="AL2837" s="591"/>
      <c r="AM2837" s="592"/>
      <c r="AN2837" s="593"/>
      <c r="AO2837" s="594"/>
      <c r="AP2837" s="595"/>
      <c r="AQ2837" s="595"/>
      <c r="AR2837" s="596"/>
    </row>
    <row r="2838" spans="24:44" s="581" customFormat="1" ht="15" customHeight="1" x14ac:dyDescent="0.35">
      <c r="X2838" s="582"/>
      <c r="Y2838" s="583"/>
      <c r="AD2838" s="585"/>
      <c r="AE2838" s="586"/>
      <c r="AF2838" s="587"/>
      <c r="AG2838" s="588"/>
      <c r="AH2838" s="588"/>
      <c r="AI2838" s="588"/>
      <c r="AJ2838" s="589"/>
      <c r="AK2838" s="590"/>
      <c r="AL2838" s="591"/>
      <c r="AM2838" s="592"/>
      <c r="AN2838" s="593"/>
      <c r="AO2838" s="594"/>
      <c r="AP2838" s="595"/>
      <c r="AQ2838" s="595"/>
      <c r="AR2838" s="596"/>
    </row>
    <row r="2839" spans="24:44" s="581" customFormat="1" ht="15" customHeight="1" x14ac:dyDescent="0.35">
      <c r="X2839" s="582"/>
      <c r="Y2839" s="583"/>
      <c r="AD2839" s="585"/>
      <c r="AE2839" s="586"/>
      <c r="AF2839" s="587"/>
      <c r="AG2839" s="588"/>
      <c r="AH2839" s="588"/>
      <c r="AI2839" s="588"/>
      <c r="AJ2839" s="589"/>
      <c r="AK2839" s="590"/>
      <c r="AL2839" s="591"/>
      <c r="AM2839" s="592"/>
      <c r="AN2839" s="593"/>
      <c r="AO2839" s="594"/>
      <c r="AP2839" s="595"/>
      <c r="AQ2839" s="595"/>
      <c r="AR2839" s="596"/>
    </row>
    <row r="2840" spans="24:44" s="581" customFormat="1" ht="15" customHeight="1" x14ac:dyDescent="0.35">
      <c r="X2840" s="582"/>
      <c r="Y2840" s="583"/>
      <c r="AD2840" s="585"/>
      <c r="AE2840" s="586"/>
      <c r="AF2840" s="587"/>
      <c r="AG2840" s="588"/>
      <c r="AH2840" s="588"/>
      <c r="AI2840" s="588"/>
      <c r="AJ2840" s="589"/>
      <c r="AK2840" s="590"/>
      <c r="AL2840" s="591"/>
      <c r="AM2840" s="592"/>
      <c r="AN2840" s="593"/>
      <c r="AO2840" s="594"/>
      <c r="AP2840" s="595"/>
      <c r="AQ2840" s="595"/>
      <c r="AR2840" s="596"/>
    </row>
    <row r="2841" spans="24:44" s="581" customFormat="1" ht="15" customHeight="1" x14ac:dyDescent="0.35">
      <c r="X2841" s="582"/>
      <c r="Y2841" s="583"/>
      <c r="AD2841" s="585"/>
      <c r="AE2841" s="586"/>
      <c r="AF2841" s="587"/>
      <c r="AG2841" s="588"/>
      <c r="AH2841" s="588"/>
      <c r="AI2841" s="588"/>
      <c r="AJ2841" s="589"/>
      <c r="AK2841" s="590"/>
      <c r="AL2841" s="591"/>
      <c r="AM2841" s="592"/>
      <c r="AN2841" s="593"/>
      <c r="AO2841" s="594"/>
      <c r="AP2841" s="595"/>
      <c r="AQ2841" s="595"/>
      <c r="AR2841" s="596"/>
    </row>
    <row r="2842" spans="24:44" s="581" customFormat="1" ht="15" customHeight="1" x14ac:dyDescent="0.35">
      <c r="X2842" s="582"/>
      <c r="Y2842" s="583"/>
      <c r="AD2842" s="585"/>
      <c r="AE2842" s="586"/>
      <c r="AF2842" s="587"/>
      <c r="AG2842" s="588"/>
      <c r="AH2842" s="588"/>
      <c r="AI2842" s="588"/>
      <c r="AJ2842" s="589"/>
      <c r="AK2842" s="590"/>
      <c r="AL2842" s="591"/>
      <c r="AM2842" s="592"/>
      <c r="AN2842" s="593"/>
      <c r="AO2842" s="594"/>
      <c r="AP2842" s="595"/>
      <c r="AQ2842" s="595"/>
      <c r="AR2842" s="596"/>
    </row>
    <row r="2843" spans="24:44" s="581" customFormat="1" ht="15" customHeight="1" x14ac:dyDescent="0.35">
      <c r="X2843" s="582"/>
      <c r="Y2843" s="583"/>
      <c r="AD2843" s="585"/>
      <c r="AE2843" s="586"/>
      <c r="AF2843" s="587"/>
      <c r="AG2843" s="588"/>
      <c r="AH2843" s="588"/>
      <c r="AI2843" s="588"/>
      <c r="AJ2843" s="589"/>
      <c r="AK2843" s="590"/>
      <c r="AL2843" s="591"/>
      <c r="AM2843" s="592"/>
      <c r="AN2843" s="593"/>
      <c r="AO2843" s="594"/>
      <c r="AP2843" s="595"/>
      <c r="AQ2843" s="595"/>
      <c r="AR2843" s="596"/>
    </row>
    <row r="2844" spans="24:44" s="581" customFormat="1" ht="15" customHeight="1" x14ac:dyDescent="0.35">
      <c r="X2844" s="582"/>
      <c r="Y2844" s="583"/>
      <c r="AD2844" s="585"/>
      <c r="AE2844" s="586"/>
      <c r="AF2844" s="587"/>
      <c r="AG2844" s="588"/>
      <c r="AH2844" s="588"/>
      <c r="AI2844" s="588"/>
      <c r="AJ2844" s="589"/>
      <c r="AK2844" s="590"/>
      <c r="AL2844" s="591"/>
      <c r="AM2844" s="592"/>
      <c r="AN2844" s="593"/>
      <c r="AO2844" s="594"/>
      <c r="AP2844" s="595"/>
      <c r="AQ2844" s="595"/>
      <c r="AR2844" s="596"/>
    </row>
    <row r="2845" spans="24:44" s="581" customFormat="1" ht="15" customHeight="1" x14ac:dyDescent="0.35">
      <c r="X2845" s="582"/>
      <c r="Y2845" s="583"/>
      <c r="AD2845" s="585"/>
      <c r="AE2845" s="586"/>
      <c r="AF2845" s="587"/>
      <c r="AG2845" s="588"/>
      <c r="AH2845" s="588"/>
      <c r="AI2845" s="588"/>
      <c r="AJ2845" s="589"/>
      <c r="AK2845" s="590"/>
      <c r="AL2845" s="591"/>
      <c r="AM2845" s="592"/>
      <c r="AN2845" s="593"/>
      <c r="AO2845" s="594"/>
      <c r="AP2845" s="595"/>
      <c r="AQ2845" s="595"/>
      <c r="AR2845" s="596"/>
    </row>
    <row r="2846" spans="24:44" s="581" customFormat="1" ht="15" customHeight="1" x14ac:dyDescent="0.35">
      <c r="X2846" s="582"/>
      <c r="Y2846" s="583"/>
      <c r="AD2846" s="585"/>
      <c r="AE2846" s="586"/>
      <c r="AF2846" s="587"/>
      <c r="AG2846" s="588"/>
      <c r="AH2846" s="588"/>
      <c r="AI2846" s="588"/>
      <c r="AJ2846" s="589"/>
      <c r="AK2846" s="590"/>
      <c r="AL2846" s="591"/>
      <c r="AM2846" s="592"/>
      <c r="AN2846" s="593"/>
      <c r="AO2846" s="594"/>
      <c r="AP2846" s="595"/>
      <c r="AQ2846" s="595"/>
      <c r="AR2846" s="596"/>
    </row>
    <row r="2847" spans="24:44" s="581" customFormat="1" ht="15" customHeight="1" x14ac:dyDescent="0.35">
      <c r="X2847" s="582"/>
      <c r="Y2847" s="583"/>
      <c r="AD2847" s="585"/>
      <c r="AE2847" s="586"/>
      <c r="AF2847" s="587"/>
      <c r="AG2847" s="588"/>
      <c r="AH2847" s="588"/>
      <c r="AI2847" s="588"/>
      <c r="AJ2847" s="589"/>
      <c r="AK2847" s="590"/>
      <c r="AL2847" s="591"/>
      <c r="AM2847" s="592"/>
      <c r="AN2847" s="593"/>
      <c r="AO2847" s="594"/>
      <c r="AP2847" s="595"/>
      <c r="AQ2847" s="595"/>
      <c r="AR2847" s="596"/>
    </row>
    <row r="2848" spans="24:44" s="581" customFormat="1" ht="15" customHeight="1" x14ac:dyDescent="0.35">
      <c r="X2848" s="582"/>
      <c r="Y2848" s="583"/>
      <c r="AD2848" s="585"/>
      <c r="AE2848" s="586"/>
      <c r="AF2848" s="587"/>
      <c r="AG2848" s="588"/>
      <c r="AH2848" s="588"/>
      <c r="AI2848" s="588"/>
      <c r="AJ2848" s="589"/>
      <c r="AK2848" s="590"/>
      <c r="AL2848" s="591"/>
      <c r="AM2848" s="592"/>
      <c r="AN2848" s="593"/>
      <c r="AO2848" s="594"/>
      <c r="AP2848" s="595"/>
      <c r="AQ2848" s="595"/>
      <c r="AR2848" s="596"/>
    </row>
    <row r="2849" spans="24:44" s="581" customFormat="1" ht="15" customHeight="1" x14ac:dyDescent="0.35">
      <c r="X2849" s="582"/>
      <c r="Y2849" s="583"/>
      <c r="AD2849" s="585"/>
      <c r="AE2849" s="586"/>
      <c r="AF2849" s="587"/>
      <c r="AG2849" s="588"/>
      <c r="AH2849" s="588"/>
      <c r="AI2849" s="588"/>
      <c r="AJ2849" s="589"/>
      <c r="AK2849" s="590"/>
      <c r="AL2849" s="591"/>
      <c r="AM2849" s="592"/>
      <c r="AN2849" s="593"/>
      <c r="AO2849" s="594"/>
      <c r="AP2849" s="595"/>
      <c r="AQ2849" s="595"/>
      <c r="AR2849" s="596"/>
    </row>
    <row r="2850" spans="24:44" s="581" customFormat="1" ht="15" customHeight="1" x14ac:dyDescent="0.35">
      <c r="X2850" s="582"/>
      <c r="Y2850" s="583"/>
      <c r="AD2850" s="585"/>
      <c r="AE2850" s="586"/>
      <c r="AF2850" s="587"/>
      <c r="AG2850" s="588"/>
      <c r="AH2850" s="588"/>
      <c r="AI2850" s="588"/>
      <c r="AJ2850" s="589"/>
      <c r="AK2850" s="590"/>
      <c r="AL2850" s="591"/>
      <c r="AM2850" s="592"/>
      <c r="AN2850" s="593"/>
      <c r="AO2850" s="594"/>
      <c r="AP2850" s="595"/>
      <c r="AQ2850" s="595"/>
      <c r="AR2850" s="596"/>
    </row>
    <row r="2851" spans="24:44" s="581" customFormat="1" ht="15" customHeight="1" x14ac:dyDescent="0.35">
      <c r="X2851" s="582"/>
      <c r="Y2851" s="583"/>
      <c r="AD2851" s="585"/>
      <c r="AE2851" s="586"/>
      <c r="AF2851" s="587"/>
      <c r="AG2851" s="588"/>
      <c r="AH2851" s="588"/>
      <c r="AI2851" s="588"/>
      <c r="AJ2851" s="589"/>
      <c r="AK2851" s="590"/>
      <c r="AL2851" s="591"/>
      <c r="AM2851" s="592"/>
      <c r="AN2851" s="593"/>
      <c r="AO2851" s="594"/>
      <c r="AP2851" s="595"/>
      <c r="AQ2851" s="595"/>
      <c r="AR2851" s="596"/>
    </row>
    <row r="2852" spans="24:44" s="581" customFormat="1" ht="15" customHeight="1" x14ac:dyDescent="0.35">
      <c r="X2852" s="582"/>
      <c r="Y2852" s="583"/>
      <c r="AD2852" s="585"/>
      <c r="AE2852" s="586"/>
      <c r="AF2852" s="587"/>
      <c r="AG2852" s="588"/>
      <c r="AH2852" s="588"/>
      <c r="AI2852" s="588"/>
      <c r="AJ2852" s="589"/>
      <c r="AK2852" s="590"/>
      <c r="AL2852" s="591"/>
      <c r="AM2852" s="592"/>
      <c r="AN2852" s="593"/>
      <c r="AO2852" s="594"/>
      <c r="AP2852" s="595"/>
      <c r="AQ2852" s="595"/>
      <c r="AR2852" s="596"/>
    </row>
    <row r="2853" spans="24:44" s="581" customFormat="1" ht="15" customHeight="1" x14ac:dyDescent="0.35">
      <c r="X2853" s="582"/>
      <c r="Y2853" s="583"/>
      <c r="AD2853" s="585"/>
      <c r="AE2853" s="586"/>
      <c r="AF2853" s="587"/>
      <c r="AG2853" s="588"/>
      <c r="AH2853" s="588"/>
      <c r="AI2853" s="588"/>
      <c r="AJ2853" s="589"/>
      <c r="AK2853" s="590"/>
      <c r="AL2853" s="591"/>
      <c r="AM2853" s="592"/>
      <c r="AN2853" s="593"/>
      <c r="AO2853" s="594"/>
      <c r="AP2853" s="595"/>
      <c r="AQ2853" s="595"/>
      <c r="AR2853" s="596"/>
    </row>
    <row r="2854" spans="24:44" s="581" customFormat="1" ht="15" customHeight="1" x14ac:dyDescent="0.35">
      <c r="X2854" s="582"/>
      <c r="Y2854" s="583"/>
      <c r="AD2854" s="585"/>
      <c r="AE2854" s="586"/>
      <c r="AF2854" s="587"/>
      <c r="AG2854" s="588"/>
      <c r="AH2854" s="588"/>
      <c r="AI2854" s="588"/>
      <c r="AJ2854" s="589"/>
      <c r="AK2854" s="590"/>
      <c r="AL2854" s="591"/>
      <c r="AM2854" s="592"/>
      <c r="AN2854" s="593"/>
      <c r="AO2854" s="594"/>
      <c r="AP2854" s="595"/>
      <c r="AQ2854" s="595"/>
      <c r="AR2854" s="596"/>
    </row>
    <row r="2855" spans="24:44" s="581" customFormat="1" ht="15" customHeight="1" x14ac:dyDescent="0.35">
      <c r="X2855" s="582"/>
      <c r="Y2855" s="583"/>
      <c r="AD2855" s="585"/>
      <c r="AE2855" s="586"/>
      <c r="AF2855" s="587"/>
      <c r="AG2855" s="588"/>
      <c r="AH2855" s="588"/>
      <c r="AI2855" s="588"/>
      <c r="AJ2855" s="589"/>
      <c r="AK2855" s="590"/>
      <c r="AL2855" s="591"/>
      <c r="AM2855" s="592"/>
      <c r="AN2855" s="593"/>
      <c r="AO2855" s="594"/>
      <c r="AP2855" s="595"/>
      <c r="AQ2855" s="595"/>
      <c r="AR2855" s="596"/>
    </row>
    <row r="2856" spans="24:44" s="581" customFormat="1" ht="15" customHeight="1" x14ac:dyDescent="0.35">
      <c r="X2856" s="582"/>
      <c r="Y2856" s="583"/>
      <c r="AD2856" s="585"/>
      <c r="AE2856" s="586"/>
      <c r="AF2856" s="587"/>
      <c r="AG2856" s="588"/>
      <c r="AH2856" s="588"/>
      <c r="AI2856" s="588"/>
      <c r="AJ2856" s="589"/>
      <c r="AK2856" s="590"/>
      <c r="AL2856" s="591"/>
      <c r="AM2856" s="592"/>
      <c r="AN2856" s="593"/>
      <c r="AO2856" s="594"/>
      <c r="AP2856" s="595"/>
      <c r="AQ2856" s="595"/>
      <c r="AR2856" s="596"/>
    </row>
    <row r="2857" spans="24:44" s="581" customFormat="1" ht="15" customHeight="1" x14ac:dyDescent="0.35">
      <c r="X2857" s="582"/>
      <c r="Y2857" s="583"/>
      <c r="AD2857" s="585"/>
      <c r="AE2857" s="586"/>
      <c r="AF2857" s="587"/>
      <c r="AG2857" s="588"/>
      <c r="AH2857" s="588"/>
      <c r="AI2857" s="588"/>
      <c r="AJ2857" s="589"/>
      <c r="AK2857" s="590"/>
      <c r="AL2857" s="591"/>
      <c r="AM2857" s="592"/>
      <c r="AN2857" s="593"/>
      <c r="AO2857" s="594"/>
      <c r="AP2857" s="595"/>
      <c r="AQ2857" s="595"/>
      <c r="AR2857" s="596"/>
    </row>
    <row r="2858" spans="24:44" s="581" customFormat="1" ht="15" customHeight="1" x14ac:dyDescent="0.35">
      <c r="X2858" s="582"/>
      <c r="Y2858" s="583"/>
      <c r="AD2858" s="585"/>
      <c r="AE2858" s="586"/>
      <c r="AF2858" s="587"/>
      <c r="AG2858" s="588"/>
      <c r="AH2858" s="588"/>
      <c r="AI2858" s="588"/>
      <c r="AJ2858" s="589"/>
      <c r="AK2858" s="590"/>
      <c r="AL2858" s="591"/>
      <c r="AM2858" s="592"/>
      <c r="AN2858" s="593"/>
      <c r="AO2858" s="594"/>
      <c r="AP2858" s="595"/>
      <c r="AQ2858" s="595"/>
      <c r="AR2858" s="596"/>
    </row>
    <row r="2859" spans="24:44" s="581" customFormat="1" ht="15" customHeight="1" x14ac:dyDescent="0.35">
      <c r="X2859" s="582"/>
      <c r="Y2859" s="583"/>
      <c r="AD2859" s="585"/>
      <c r="AE2859" s="586"/>
      <c r="AF2859" s="587"/>
      <c r="AG2859" s="588"/>
      <c r="AH2859" s="588"/>
      <c r="AI2859" s="588"/>
      <c r="AJ2859" s="589"/>
      <c r="AK2859" s="590"/>
      <c r="AL2859" s="591"/>
      <c r="AM2859" s="592"/>
      <c r="AN2859" s="593"/>
      <c r="AO2859" s="594"/>
      <c r="AP2859" s="595"/>
      <c r="AQ2859" s="595"/>
      <c r="AR2859" s="596"/>
    </row>
    <row r="2860" spans="24:44" s="581" customFormat="1" ht="15" customHeight="1" x14ac:dyDescent="0.35">
      <c r="X2860" s="582"/>
      <c r="Y2860" s="583"/>
      <c r="AD2860" s="585"/>
      <c r="AE2860" s="586"/>
      <c r="AF2860" s="587"/>
      <c r="AG2860" s="588"/>
      <c r="AH2860" s="588"/>
      <c r="AI2860" s="588"/>
      <c r="AJ2860" s="589"/>
      <c r="AK2860" s="590"/>
      <c r="AL2860" s="591"/>
      <c r="AM2860" s="592"/>
      <c r="AN2860" s="593"/>
      <c r="AO2860" s="594"/>
      <c r="AP2860" s="595"/>
      <c r="AQ2860" s="595"/>
      <c r="AR2860" s="596"/>
    </row>
    <row r="2861" spans="24:44" s="581" customFormat="1" ht="15" customHeight="1" x14ac:dyDescent="0.35">
      <c r="X2861" s="582"/>
      <c r="Y2861" s="583"/>
      <c r="AD2861" s="585"/>
      <c r="AE2861" s="586"/>
      <c r="AF2861" s="587"/>
      <c r="AG2861" s="588"/>
      <c r="AH2861" s="588"/>
      <c r="AI2861" s="588"/>
      <c r="AJ2861" s="589"/>
      <c r="AK2861" s="590"/>
      <c r="AL2861" s="591"/>
      <c r="AM2861" s="592"/>
      <c r="AN2861" s="593"/>
      <c r="AO2861" s="594"/>
      <c r="AP2861" s="595"/>
      <c r="AQ2861" s="595"/>
      <c r="AR2861" s="596"/>
    </row>
    <row r="2862" spans="24:44" s="581" customFormat="1" ht="15" customHeight="1" x14ac:dyDescent="0.35">
      <c r="X2862" s="582"/>
      <c r="Y2862" s="583"/>
      <c r="AD2862" s="585"/>
      <c r="AE2862" s="586"/>
      <c r="AF2862" s="587"/>
      <c r="AG2862" s="588"/>
      <c r="AH2862" s="588"/>
      <c r="AI2862" s="588"/>
      <c r="AJ2862" s="589"/>
      <c r="AK2862" s="590"/>
      <c r="AL2862" s="591"/>
      <c r="AM2862" s="592"/>
      <c r="AN2862" s="593"/>
      <c r="AO2862" s="594"/>
      <c r="AP2862" s="595"/>
      <c r="AQ2862" s="595"/>
      <c r="AR2862" s="596"/>
    </row>
    <row r="2863" spans="24:44" s="581" customFormat="1" ht="15" customHeight="1" x14ac:dyDescent="0.35">
      <c r="X2863" s="582"/>
      <c r="Y2863" s="583"/>
      <c r="AD2863" s="585"/>
      <c r="AE2863" s="586"/>
      <c r="AF2863" s="587"/>
      <c r="AG2863" s="588"/>
      <c r="AH2863" s="588"/>
      <c r="AI2863" s="588"/>
      <c r="AJ2863" s="589"/>
      <c r="AK2863" s="590"/>
      <c r="AL2863" s="591"/>
      <c r="AM2863" s="592"/>
      <c r="AN2863" s="593"/>
      <c r="AO2863" s="594"/>
      <c r="AP2863" s="595"/>
      <c r="AQ2863" s="595"/>
      <c r="AR2863" s="596"/>
    </row>
    <row r="2864" spans="24:44" s="581" customFormat="1" ht="15" customHeight="1" x14ac:dyDescent="0.35">
      <c r="X2864" s="582"/>
      <c r="Y2864" s="583"/>
      <c r="AD2864" s="585"/>
      <c r="AE2864" s="586"/>
      <c r="AF2864" s="587"/>
      <c r="AG2864" s="588"/>
      <c r="AH2864" s="588"/>
      <c r="AI2864" s="588"/>
      <c r="AJ2864" s="589"/>
      <c r="AK2864" s="590"/>
      <c r="AL2864" s="591"/>
      <c r="AM2864" s="592"/>
      <c r="AN2864" s="593"/>
      <c r="AO2864" s="594"/>
      <c r="AP2864" s="595"/>
      <c r="AQ2864" s="595"/>
      <c r="AR2864" s="596"/>
    </row>
    <row r="2865" spans="24:44" s="581" customFormat="1" ht="15" customHeight="1" x14ac:dyDescent="0.35">
      <c r="X2865" s="582"/>
      <c r="Y2865" s="583"/>
      <c r="AD2865" s="585"/>
      <c r="AE2865" s="586"/>
      <c r="AF2865" s="587"/>
      <c r="AG2865" s="588"/>
      <c r="AH2865" s="588"/>
      <c r="AI2865" s="588"/>
      <c r="AJ2865" s="589"/>
      <c r="AK2865" s="590"/>
      <c r="AL2865" s="591"/>
      <c r="AM2865" s="592"/>
      <c r="AN2865" s="593"/>
      <c r="AO2865" s="594"/>
      <c r="AP2865" s="595"/>
      <c r="AQ2865" s="595"/>
      <c r="AR2865" s="596"/>
    </row>
    <row r="2866" spans="24:44" s="581" customFormat="1" ht="15" customHeight="1" x14ac:dyDescent="0.35">
      <c r="X2866" s="582"/>
      <c r="Y2866" s="583"/>
      <c r="AD2866" s="585"/>
      <c r="AE2866" s="586"/>
      <c r="AF2866" s="587"/>
      <c r="AG2866" s="588"/>
      <c r="AH2866" s="588"/>
      <c r="AI2866" s="588"/>
      <c r="AJ2866" s="589"/>
      <c r="AK2866" s="590"/>
      <c r="AL2866" s="591"/>
      <c r="AM2866" s="592"/>
      <c r="AN2866" s="593"/>
      <c r="AO2866" s="594"/>
      <c r="AP2866" s="595"/>
      <c r="AQ2866" s="595"/>
      <c r="AR2866" s="596"/>
    </row>
    <row r="2867" spans="24:44" s="581" customFormat="1" ht="15" customHeight="1" x14ac:dyDescent="0.35">
      <c r="X2867" s="582"/>
      <c r="Y2867" s="583"/>
      <c r="AD2867" s="585"/>
      <c r="AE2867" s="586"/>
      <c r="AF2867" s="587"/>
      <c r="AG2867" s="588"/>
      <c r="AH2867" s="588"/>
      <c r="AI2867" s="588"/>
      <c r="AJ2867" s="589"/>
      <c r="AK2867" s="590"/>
      <c r="AL2867" s="591"/>
      <c r="AM2867" s="592"/>
      <c r="AN2867" s="593"/>
      <c r="AO2867" s="594"/>
      <c r="AP2867" s="595"/>
      <c r="AQ2867" s="595"/>
      <c r="AR2867" s="596"/>
    </row>
    <row r="2868" spans="24:44" s="581" customFormat="1" ht="15" customHeight="1" x14ac:dyDescent="0.35">
      <c r="X2868" s="582"/>
      <c r="Y2868" s="583"/>
      <c r="AD2868" s="585"/>
      <c r="AE2868" s="586"/>
      <c r="AF2868" s="587"/>
      <c r="AG2868" s="588"/>
      <c r="AH2868" s="588"/>
      <c r="AI2868" s="588"/>
      <c r="AJ2868" s="589"/>
      <c r="AK2868" s="590"/>
      <c r="AL2868" s="591"/>
      <c r="AM2868" s="592"/>
      <c r="AN2868" s="593"/>
      <c r="AO2868" s="594"/>
      <c r="AP2868" s="595"/>
      <c r="AQ2868" s="595"/>
      <c r="AR2868" s="596"/>
    </row>
    <row r="2869" spans="24:44" s="581" customFormat="1" ht="15" customHeight="1" x14ac:dyDescent="0.35">
      <c r="X2869" s="582"/>
      <c r="Y2869" s="583"/>
      <c r="AD2869" s="585"/>
      <c r="AE2869" s="586"/>
      <c r="AF2869" s="587"/>
      <c r="AG2869" s="588"/>
      <c r="AH2869" s="588"/>
      <c r="AI2869" s="588"/>
      <c r="AJ2869" s="589"/>
      <c r="AK2869" s="590"/>
      <c r="AL2869" s="591"/>
      <c r="AM2869" s="592"/>
      <c r="AN2869" s="593"/>
      <c r="AO2869" s="594"/>
      <c r="AP2869" s="595"/>
      <c r="AQ2869" s="595"/>
      <c r="AR2869" s="596"/>
    </row>
    <row r="2870" spans="24:44" s="581" customFormat="1" ht="15" customHeight="1" x14ac:dyDescent="0.35">
      <c r="X2870" s="582"/>
      <c r="Y2870" s="583"/>
      <c r="AD2870" s="585"/>
      <c r="AE2870" s="586"/>
      <c r="AF2870" s="587"/>
      <c r="AG2870" s="588"/>
      <c r="AH2870" s="588"/>
      <c r="AI2870" s="588"/>
      <c r="AJ2870" s="589"/>
      <c r="AK2870" s="590"/>
      <c r="AL2870" s="591"/>
      <c r="AM2870" s="592"/>
      <c r="AN2870" s="593"/>
      <c r="AO2870" s="594"/>
      <c r="AP2870" s="595"/>
      <c r="AQ2870" s="595"/>
      <c r="AR2870" s="596"/>
    </row>
    <row r="2871" spans="24:44" s="581" customFormat="1" ht="15" customHeight="1" x14ac:dyDescent="0.35">
      <c r="X2871" s="582"/>
      <c r="Y2871" s="583"/>
      <c r="AD2871" s="585"/>
      <c r="AE2871" s="586"/>
      <c r="AF2871" s="587"/>
      <c r="AG2871" s="588"/>
      <c r="AH2871" s="588"/>
      <c r="AI2871" s="588"/>
      <c r="AJ2871" s="589"/>
      <c r="AK2871" s="590"/>
      <c r="AL2871" s="591"/>
      <c r="AM2871" s="592"/>
      <c r="AN2871" s="593"/>
      <c r="AO2871" s="594"/>
      <c r="AP2871" s="595"/>
      <c r="AQ2871" s="595"/>
      <c r="AR2871" s="596"/>
    </row>
    <row r="2872" spans="24:44" s="581" customFormat="1" ht="15" customHeight="1" x14ac:dyDescent="0.35">
      <c r="X2872" s="582"/>
      <c r="Y2872" s="583"/>
      <c r="AD2872" s="585"/>
      <c r="AE2872" s="586"/>
      <c r="AF2872" s="587"/>
      <c r="AG2872" s="588"/>
      <c r="AH2872" s="588"/>
      <c r="AI2872" s="588"/>
      <c r="AJ2872" s="589"/>
      <c r="AK2872" s="590"/>
      <c r="AL2872" s="591"/>
      <c r="AM2872" s="592"/>
      <c r="AN2872" s="593"/>
      <c r="AO2872" s="594"/>
      <c r="AP2872" s="595"/>
      <c r="AQ2872" s="595"/>
      <c r="AR2872" s="596"/>
    </row>
    <row r="2873" spans="24:44" s="581" customFormat="1" ht="15" customHeight="1" x14ac:dyDescent="0.35">
      <c r="X2873" s="582"/>
      <c r="Y2873" s="583"/>
      <c r="AD2873" s="585"/>
      <c r="AE2873" s="586"/>
      <c r="AF2873" s="587"/>
      <c r="AG2873" s="588"/>
      <c r="AH2873" s="588"/>
      <c r="AI2873" s="588"/>
      <c r="AJ2873" s="589"/>
      <c r="AK2873" s="590"/>
      <c r="AL2873" s="591"/>
      <c r="AM2873" s="592"/>
      <c r="AN2873" s="593"/>
      <c r="AO2873" s="594"/>
      <c r="AP2873" s="595"/>
      <c r="AQ2873" s="595"/>
      <c r="AR2873" s="596"/>
    </row>
    <row r="2874" spans="24:44" s="581" customFormat="1" ht="15" customHeight="1" x14ac:dyDescent="0.35">
      <c r="X2874" s="582"/>
      <c r="Y2874" s="583"/>
      <c r="AD2874" s="585"/>
      <c r="AE2874" s="586"/>
      <c r="AF2874" s="587"/>
      <c r="AG2874" s="588"/>
      <c r="AH2874" s="588"/>
      <c r="AI2874" s="588"/>
      <c r="AJ2874" s="589"/>
      <c r="AK2874" s="590"/>
      <c r="AL2874" s="591"/>
      <c r="AM2874" s="592"/>
      <c r="AN2874" s="593"/>
      <c r="AO2874" s="594"/>
      <c r="AP2874" s="595"/>
      <c r="AQ2874" s="595"/>
      <c r="AR2874" s="596"/>
    </row>
    <row r="2875" spans="24:44" s="581" customFormat="1" ht="15" customHeight="1" x14ac:dyDescent="0.35">
      <c r="X2875" s="582"/>
      <c r="Y2875" s="583"/>
      <c r="AD2875" s="585"/>
      <c r="AE2875" s="586"/>
      <c r="AF2875" s="587"/>
      <c r="AG2875" s="588"/>
      <c r="AH2875" s="588"/>
      <c r="AI2875" s="588"/>
      <c r="AJ2875" s="589"/>
      <c r="AK2875" s="590"/>
      <c r="AL2875" s="591"/>
      <c r="AM2875" s="592"/>
      <c r="AN2875" s="593"/>
      <c r="AO2875" s="594"/>
      <c r="AP2875" s="595"/>
      <c r="AQ2875" s="595"/>
      <c r="AR2875" s="596"/>
    </row>
    <row r="2876" spans="24:44" s="581" customFormat="1" ht="15" customHeight="1" x14ac:dyDescent="0.35">
      <c r="X2876" s="582"/>
      <c r="Y2876" s="583"/>
      <c r="AD2876" s="585"/>
      <c r="AE2876" s="586"/>
      <c r="AF2876" s="587"/>
      <c r="AG2876" s="588"/>
      <c r="AH2876" s="588"/>
      <c r="AI2876" s="588"/>
      <c r="AJ2876" s="589"/>
      <c r="AK2876" s="590"/>
      <c r="AL2876" s="591"/>
      <c r="AM2876" s="592"/>
      <c r="AN2876" s="593"/>
      <c r="AO2876" s="594"/>
      <c r="AP2876" s="595"/>
      <c r="AQ2876" s="595"/>
      <c r="AR2876" s="596"/>
    </row>
    <row r="2877" spans="24:44" s="581" customFormat="1" ht="15" customHeight="1" x14ac:dyDescent="0.35">
      <c r="X2877" s="582"/>
      <c r="Y2877" s="583"/>
      <c r="AD2877" s="585"/>
      <c r="AE2877" s="586"/>
      <c r="AF2877" s="587"/>
      <c r="AG2877" s="588"/>
      <c r="AH2877" s="588"/>
      <c r="AI2877" s="588"/>
      <c r="AJ2877" s="589"/>
      <c r="AK2877" s="590"/>
      <c r="AL2877" s="591"/>
      <c r="AM2877" s="592"/>
      <c r="AN2877" s="593"/>
      <c r="AO2877" s="594"/>
      <c r="AP2877" s="595"/>
      <c r="AQ2877" s="595"/>
      <c r="AR2877" s="596"/>
    </row>
    <row r="2878" spans="24:44" s="581" customFormat="1" ht="15" customHeight="1" x14ac:dyDescent="0.35">
      <c r="X2878" s="582"/>
      <c r="Y2878" s="583"/>
      <c r="AD2878" s="585"/>
      <c r="AE2878" s="586"/>
      <c r="AF2878" s="587"/>
      <c r="AG2878" s="588"/>
      <c r="AH2878" s="588"/>
      <c r="AI2878" s="588"/>
      <c r="AJ2878" s="589"/>
      <c r="AK2878" s="590"/>
      <c r="AL2878" s="591"/>
      <c r="AM2878" s="592"/>
      <c r="AN2878" s="593"/>
      <c r="AO2878" s="594"/>
      <c r="AP2878" s="595"/>
      <c r="AQ2878" s="595"/>
      <c r="AR2878" s="596"/>
    </row>
    <row r="2879" spans="24:44" s="581" customFormat="1" ht="15" customHeight="1" x14ac:dyDescent="0.35">
      <c r="X2879" s="582"/>
      <c r="Y2879" s="583"/>
      <c r="AD2879" s="585"/>
      <c r="AE2879" s="586"/>
      <c r="AF2879" s="587"/>
      <c r="AG2879" s="588"/>
      <c r="AH2879" s="588"/>
      <c r="AI2879" s="588"/>
      <c r="AJ2879" s="589"/>
      <c r="AK2879" s="590"/>
      <c r="AL2879" s="591"/>
      <c r="AM2879" s="592"/>
      <c r="AN2879" s="593"/>
      <c r="AO2879" s="594"/>
      <c r="AP2879" s="595"/>
      <c r="AQ2879" s="595"/>
      <c r="AR2879" s="596"/>
    </row>
    <row r="2880" spans="24:44" s="581" customFormat="1" ht="15" customHeight="1" x14ac:dyDescent="0.35">
      <c r="X2880" s="582"/>
      <c r="Y2880" s="583"/>
      <c r="AD2880" s="585"/>
      <c r="AE2880" s="586"/>
      <c r="AF2880" s="587"/>
      <c r="AG2880" s="588"/>
      <c r="AH2880" s="588"/>
      <c r="AI2880" s="588"/>
      <c r="AJ2880" s="589"/>
      <c r="AK2880" s="590"/>
      <c r="AL2880" s="591"/>
      <c r="AM2880" s="592"/>
      <c r="AN2880" s="593"/>
      <c r="AO2880" s="594"/>
      <c r="AP2880" s="595"/>
      <c r="AQ2880" s="595"/>
      <c r="AR2880" s="596"/>
    </row>
    <row r="2881" spans="24:44" s="581" customFormat="1" ht="15" customHeight="1" x14ac:dyDescent="0.35">
      <c r="X2881" s="582"/>
      <c r="Y2881" s="583"/>
      <c r="AD2881" s="585"/>
      <c r="AE2881" s="586"/>
      <c r="AF2881" s="587"/>
      <c r="AG2881" s="588"/>
      <c r="AH2881" s="588"/>
      <c r="AI2881" s="588"/>
      <c r="AJ2881" s="589"/>
      <c r="AK2881" s="590"/>
      <c r="AL2881" s="591"/>
      <c r="AM2881" s="592"/>
      <c r="AN2881" s="593"/>
      <c r="AO2881" s="594"/>
      <c r="AP2881" s="595"/>
      <c r="AQ2881" s="595"/>
      <c r="AR2881" s="596"/>
    </row>
    <row r="2882" spans="24:44" s="581" customFormat="1" ht="15" customHeight="1" x14ac:dyDescent="0.35">
      <c r="X2882" s="582"/>
      <c r="Y2882" s="583"/>
      <c r="AD2882" s="585"/>
      <c r="AE2882" s="586"/>
      <c r="AF2882" s="587"/>
      <c r="AG2882" s="588"/>
      <c r="AH2882" s="588"/>
      <c r="AI2882" s="588"/>
      <c r="AJ2882" s="589"/>
      <c r="AK2882" s="590"/>
      <c r="AL2882" s="591"/>
      <c r="AM2882" s="592"/>
      <c r="AN2882" s="593"/>
      <c r="AO2882" s="594"/>
      <c r="AP2882" s="595"/>
      <c r="AQ2882" s="595"/>
      <c r="AR2882" s="596"/>
    </row>
    <row r="2883" spans="24:44" s="581" customFormat="1" ht="15" customHeight="1" x14ac:dyDescent="0.35">
      <c r="X2883" s="582"/>
      <c r="Y2883" s="583"/>
      <c r="AD2883" s="585"/>
      <c r="AE2883" s="586"/>
      <c r="AF2883" s="587"/>
      <c r="AG2883" s="588"/>
      <c r="AH2883" s="588"/>
      <c r="AI2883" s="588"/>
      <c r="AJ2883" s="589"/>
      <c r="AK2883" s="590"/>
      <c r="AL2883" s="591"/>
      <c r="AM2883" s="592"/>
      <c r="AN2883" s="593"/>
      <c r="AO2883" s="594"/>
      <c r="AP2883" s="595"/>
      <c r="AQ2883" s="595"/>
      <c r="AR2883" s="596"/>
    </row>
    <row r="2884" spans="24:44" s="581" customFormat="1" ht="15" customHeight="1" x14ac:dyDescent="0.35">
      <c r="X2884" s="582"/>
      <c r="Y2884" s="583"/>
      <c r="AD2884" s="585"/>
      <c r="AE2884" s="586"/>
      <c r="AF2884" s="587"/>
      <c r="AG2884" s="588"/>
      <c r="AH2884" s="588"/>
      <c r="AI2884" s="588"/>
      <c r="AJ2884" s="589"/>
      <c r="AK2884" s="590"/>
      <c r="AL2884" s="591"/>
      <c r="AM2884" s="592"/>
      <c r="AN2884" s="593"/>
      <c r="AO2884" s="594"/>
      <c r="AP2884" s="595"/>
      <c r="AQ2884" s="595"/>
      <c r="AR2884" s="596"/>
    </row>
    <row r="2885" spans="24:44" s="581" customFormat="1" ht="15" customHeight="1" x14ac:dyDescent="0.35">
      <c r="X2885" s="582"/>
      <c r="Y2885" s="583"/>
      <c r="AD2885" s="585"/>
      <c r="AE2885" s="586"/>
      <c r="AF2885" s="587"/>
      <c r="AG2885" s="588"/>
      <c r="AH2885" s="588"/>
      <c r="AI2885" s="588"/>
      <c r="AJ2885" s="589"/>
      <c r="AK2885" s="590"/>
      <c r="AL2885" s="591"/>
      <c r="AM2885" s="592"/>
      <c r="AN2885" s="593"/>
      <c r="AO2885" s="594"/>
      <c r="AP2885" s="595"/>
      <c r="AQ2885" s="595"/>
      <c r="AR2885" s="596"/>
    </row>
    <row r="2886" spans="24:44" s="581" customFormat="1" ht="15" customHeight="1" x14ac:dyDescent="0.35">
      <c r="X2886" s="582"/>
      <c r="Y2886" s="583"/>
      <c r="AD2886" s="585"/>
      <c r="AE2886" s="586"/>
      <c r="AF2886" s="587"/>
      <c r="AG2886" s="588"/>
      <c r="AH2886" s="588"/>
      <c r="AI2886" s="588"/>
      <c r="AJ2886" s="589"/>
      <c r="AK2886" s="590"/>
      <c r="AL2886" s="591"/>
      <c r="AM2886" s="592"/>
      <c r="AN2886" s="593"/>
      <c r="AO2886" s="594"/>
      <c r="AP2886" s="595"/>
      <c r="AQ2886" s="595"/>
      <c r="AR2886" s="596"/>
    </row>
    <row r="2887" spans="24:44" s="581" customFormat="1" ht="15" customHeight="1" x14ac:dyDescent="0.35">
      <c r="X2887" s="582"/>
      <c r="Y2887" s="583"/>
      <c r="AD2887" s="585"/>
      <c r="AE2887" s="586"/>
      <c r="AF2887" s="587"/>
      <c r="AG2887" s="588"/>
      <c r="AH2887" s="588"/>
      <c r="AI2887" s="588"/>
      <c r="AJ2887" s="589"/>
      <c r="AK2887" s="590"/>
      <c r="AL2887" s="591"/>
      <c r="AM2887" s="592"/>
      <c r="AN2887" s="593"/>
      <c r="AO2887" s="594"/>
      <c r="AP2887" s="595"/>
      <c r="AQ2887" s="595"/>
      <c r="AR2887" s="596"/>
    </row>
    <row r="2888" spans="24:44" s="581" customFormat="1" ht="15" customHeight="1" x14ac:dyDescent="0.35">
      <c r="X2888" s="582"/>
      <c r="Y2888" s="583"/>
      <c r="AD2888" s="585"/>
      <c r="AE2888" s="586"/>
      <c r="AF2888" s="587"/>
      <c r="AG2888" s="588"/>
      <c r="AH2888" s="588"/>
      <c r="AI2888" s="588"/>
      <c r="AJ2888" s="589"/>
      <c r="AK2888" s="590"/>
      <c r="AL2888" s="591"/>
      <c r="AM2888" s="592"/>
      <c r="AN2888" s="593"/>
      <c r="AO2888" s="594"/>
      <c r="AP2888" s="595"/>
      <c r="AQ2888" s="595"/>
      <c r="AR2888" s="596"/>
    </row>
    <row r="2889" spans="24:44" s="581" customFormat="1" ht="15" customHeight="1" x14ac:dyDescent="0.35">
      <c r="X2889" s="582"/>
      <c r="Y2889" s="583"/>
      <c r="AD2889" s="585"/>
      <c r="AE2889" s="586"/>
      <c r="AF2889" s="587"/>
      <c r="AG2889" s="588"/>
      <c r="AH2889" s="588"/>
      <c r="AI2889" s="588"/>
      <c r="AJ2889" s="589"/>
      <c r="AK2889" s="590"/>
      <c r="AL2889" s="591"/>
      <c r="AM2889" s="592"/>
      <c r="AN2889" s="593"/>
      <c r="AO2889" s="594"/>
      <c r="AP2889" s="595"/>
      <c r="AQ2889" s="595"/>
      <c r="AR2889" s="596"/>
    </row>
    <row r="2890" spans="24:44" s="581" customFormat="1" ht="15" customHeight="1" x14ac:dyDescent="0.35">
      <c r="X2890" s="582"/>
      <c r="Y2890" s="583"/>
      <c r="AD2890" s="585"/>
      <c r="AE2890" s="586"/>
      <c r="AF2890" s="587"/>
      <c r="AG2890" s="588"/>
      <c r="AH2890" s="588"/>
      <c r="AI2890" s="588"/>
      <c r="AJ2890" s="589"/>
      <c r="AK2890" s="590"/>
      <c r="AL2890" s="591"/>
      <c r="AM2890" s="592"/>
      <c r="AN2890" s="593"/>
      <c r="AO2890" s="594"/>
      <c r="AP2890" s="595"/>
      <c r="AQ2890" s="595"/>
      <c r="AR2890" s="596"/>
    </row>
    <row r="2891" spans="24:44" s="581" customFormat="1" ht="15" customHeight="1" x14ac:dyDescent="0.35">
      <c r="X2891" s="582"/>
      <c r="Y2891" s="583"/>
      <c r="AD2891" s="585"/>
      <c r="AE2891" s="586"/>
      <c r="AF2891" s="587"/>
      <c r="AG2891" s="588"/>
      <c r="AH2891" s="588"/>
      <c r="AI2891" s="588"/>
      <c r="AJ2891" s="589"/>
      <c r="AK2891" s="590"/>
      <c r="AL2891" s="591"/>
      <c r="AM2891" s="592"/>
      <c r="AN2891" s="593"/>
      <c r="AO2891" s="594"/>
      <c r="AP2891" s="595"/>
      <c r="AQ2891" s="595"/>
      <c r="AR2891" s="596"/>
    </row>
    <row r="2892" spans="24:44" s="581" customFormat="1" ht="15" customHeight="1" x14ac:dyDescent="0.35">
      <c r="X2892" s="582"/>
      <c r="Y2892" s="583"/>
      <c r="AD2892" s="585"/>
      <c r="AE2892" s="586"/>
      <c r="AF2892" s="587"/>
      <c r="AG2892" s="588"/>
      <c r="AH2892" s="588"/>
      <c r="AI2892" s="588"/>
      <c r="AJ2892" s="589"/>
      <c r="AK2892" s="590"/>
      <c r="AL2892" s="591"/>
      <c r="AM2892" s="592"/>
      <c r="AN2892" s="593"/>
      <c r="AO2892" s="594"/>
      <c r="AP2892" s="595"/>
      <c r="AQ2892" s="595"/>
      <c r="AR2892" s="596"/>
    </row>
    <row r="2893" spans="24:44" s="581" customFormat="1" ht="15" customHeight="1" x14ac:dyDescent="0.35">
      <c r="X2893" s="582"/>
      <c r="Y2893" s="583"/>
      <c r="AD2893" s="585"/>
      <c r="AE2893" s="586"/>
      <c r="AF2893" s="587"/>
      <c r="AG2893" s="588"/>
      <c r="AH2893" s="588"/>
      <c r="AI2893" s="588"/>
      <c r="AJ2893" s="589"/>
      <c r="AK2893" s="590"/>
      <c r="AL2893" s="591"/>
      <c r="AM2893" s="592"/>
      <c r="AN2893" s="593"/>
      <c r="AO2893" s="594"/>
      <c r="AP2893" s="595"/>
      <c r="AQ2893" s="595"/>
      <c r="AR2893" s="596"/>
    </row>
    <row r="2894" spans="24:44" s="581" customFormat="1" ht="15" customHeight="1" x14ac:dyDescent="0.35">
      <c r="X2894" s="582"/>
      <c r="Y2894" s="583"/>
      <c r="AD2894" s="585"/>
      <c r="AE2894" s="586"/>
      <c r="AF2894" s="587"/>
      <c r="AG2894" s="588"/>
      <c r="AH2894" s="588"/>
      <c r="AI2894" s="588"/>
      <c r="AJ2894" s="589"/>
      <c r="AK2894" s="590"/>
      <c r="AL2894" s="591"/>
      <c r="AM2894" s="592"/>
      <c r="AN2894" s="593"/>
      <c r="AO2894" s="594"/>
      <c r="AP2894" s="595"/>
      <c r="AQ2894" s="595"/>
      <c r="AR2894" s="596"/>
    </row>
    <row r="2895" spans="24:44" s="581" customFormat="1" ht="15" customHeight="1" x14ac:dyDescent="0.35">
      <c r="X2895" s="582"/>
      <c r="Y2895" s="583"/>
      <c r="AD2895" s="585"/>
      <c r="AE2895" s="586"/>
      <c r="AF2895" s="587"/>
      <c r="AG2895" s="588"/>
      <c r="AH2895" s="588"/>
      <c r="AI2895" s="588"/>
      <c r="AJ2895" s="589"/>
      <c r="AK2895" s="590"/>
      <c r="AL2895" s="591"/>
      <c r="AM2895" s="592"/>
      <c r="AN2895" s="593"/>
      <c r="AO2895" s="594"/>
      <c r="AP2895" s="595"/>
      <c r="AQ2895" s="595"/>
      <c r="AR2895" s="596"/>
    </row>
    <row r="2896" spans="24:44" s="581" customFormat="1" ht="15" customHeight="1" x14ac:dyDescent="0.35">
      <c r="X2896" s="582"/>
      <c r="Y2896" s="583"/>
      <c r="AD2896" s="585"/>
      <c r="AE2896" s="586"/>
      <c r="AF2896" s="587"/>
      <c r="AG2896" s="588"/>
      <c r="AH2896" s="588"/>
      <c r="AI2896" s="588"/>
      <c r="AJ2896" s="589"/>
      <c r="AK2896" s="590"/>
      <c r="AL2896" s="591"/>
      <c r="AM2896" s="592"/>
      <c r="AN2896" s="593"/>
      <c r="AO2896" s="594"/>
      <c r="AP2896" s="595"/>
      <c r="AQ2896" s="595"/>
      <c r="AR2896" s="596"/>
    </row>
    <row r="2897" spans="24:44" s="581" customFormat="1" ht="15" customHeight="1" x14ac:dyDescent="0.35">
      <c r="X2897" s="582"/>
      <c r="Y2897" s="583"/>
      <c r="AD2897" s="585"/>
      <c r="AE2897" s="586"/>
      <c r="AF2897" s="587"/>
      <c r="AG2897" s="588"/>
      <c r="AH2897" s="588"/>
      <c r="AI2897" s="588"/>
      <c r="AJ2897" s="589"/>
      <c r="AK2897" s="590"/>
      <c r="AL2897" s="591"/>
      <c r="AM2897" s="592"/>
      <c r="AN2897" s="593"/>
      <c r="AO2897" s="594"/>
      <c r="AP2897" s="595"/>
      <c r="AQ2897" s="595"/>
      <c r="AR2897" s="596"/>
    </row>
    <row r="2898" spans="24:44" s="581" customFormat="1" ht="15" customHeight="1" x14ac:dyDescent="0.35">
      <c r="X2898" s="582"/>
      <c r="Y2898" s="583"/>
      <c r="AD2898" s="585"/>
      <c r="AE2898" s="586"/>
      <c r="AF2898" s="587"/>
      <c r="AG2898" s="588"/>
      <c r="AH2898" s="588"/>
      <c r="AI2898" s="588"/>
      <c r="AJ2898" s="589"/>
      <c r="AK2898" s="590"/>
      <c r="AL2898" s="591"/>
      <c r="AM2898" s="592"/>
      <c r="AN2898" s="593"/>
      <c r="AO2898" s="594"/>
      <c r="AP2898" s="595"/>
      <c r="AQ2898" s="595"/>
      <c r="AR2898" s="596"/>
    </row>
    <row r="2899" spans="24:44" s="581" customFormat="1" ht="15" customHeight="1" x14ac:dyDescent="0.35">
      <c r="X2899" s="582"/>
      <c r="Y2899" s="583"/>
      <c r="AD2899" s="585"/>
      <c r="AE2899" s="586"/>
      <c r="AF2899" s="587"/>
      <c r="AG2899" s="588"/>
      <c r="AH2899" s="588"/>
      <c r="AI2899" s="588"/>
      <c r="AJ2899" s="589"/>
      <c r="AK2899" s="590"/>
      <c r="AL2899" s="591"/>
      <c r="AM2899" s="592"/>
      <c r="AN2899" s="593"/>
      <c r="AO2899" s="594"/>
      <c r="AP2899" s="595"/>
      <c r="AQ2899" s="595"/>
      <c r="AR2899" s="596"/>
    </row>
    <row r="2900" spans="24:44" s="581" customFormat="1" ht="15" customHeight="1" x14ac:dyDescent="0.35">
      <c r="X2900" s="582"/>
      <c r="Y2900" s="583"/>
      <c r="AD2900" s="585"/>
      <c r="AE2900" s="586"/>
      <c r="AF2900" s="587"/>
      <c r="AG2900" s="588"/>
      <c r="AH2900" s="588"/>
      <c r="AI2900" s="588"/>
      <c r="AJ2900" s="589"/>
      <c r="AK2900" s="590"/>
      <c r="AL2900" s="591"/>
      <c r="AM2900" s="592"/>
      <c r="AN2900" s="593"/>
      <c r="AO2900" s="594"/>
      <c r="AP2900" s="595"/>
      <c r="AQ2900" s="595"/>
      <c r="AR2900" s="596"/>
    </row>
    <row r="2901" spans="24:44" s="581" customFormat="1" ht="15" customHeight="1" x14ac:dyDescent="0.35">
      <c r="X2901" s="582"/>
      <c r="Y2901" s="583"/>
      <c r="AD2901" s="585"/>
      <c r="AE2901" s="586"/>
      <c r="AF2901" s="587"/>
      <c r="AG2901" s="588"/>
      <c r="AH2901" s="588"/>
      <c r="AI2901" s="588"/>
      <c r="AJ2901" s="589"/>
      <c r="AK2901" s="590"/>
      <c r="AL2901" s="591"/>
      <c r="AM2901" s="592"/>
      <c r="AN2901" s="593"/>
      <c r="AO2901" s="594"/>
      <c r="AP2901" s="595"/>
      <c r="AQ2901" s="595"/>
      <c r="AR2901" s="596"/>
    </row>
    <row r="2902" spans="24:44" s="581" customFormat="1" ht="15" customHeight="1" x14ac:dyDescent="0.35">
      <c r="X2902" s="582"/>
      <c r="Y2902" s="583"/>
      <c r="AD2902" s="585"/>
      <c r="AE2902" s="586"/>
      <c r="AF2902" s="587"/>
      <c r="AG2902" s="588"/>
      <c r="AH2902" s="588"/>
      <c r="AI2902" s="588"/>
      <c r="AJ2902" s="589"/>
      <c r="AK2902" s="590"/>
      <c r="AL2902" s="591"/>
      <c r="AM2902" s="592"/>
      <c r="AN2902" s="593"/>
      <c r="AO2902" s="594"/>
      <c r="AP2902" s="595"/>
      <c r="AQ2902" s="595"/>
      <c r="AR2902" s="596"/>
    </row>
    <row r="2903" spans="24:44" s="581" customFormat="1" ht="15" customHeight="1" x14ac:dyDescent="0.35">
      <c r="X2903" s="582"/>
      <c r="Y2903" s="583"/>
      <c r="AD2903" s="585"/>
      <c r="AE2903" s="586"/>
      <c r="AF2903" s="587"/>
      <c r="AG2903" s="588"/>
      <c r="AH2903" s="588"/>
      <c r="AI2903" s="588"/>
      <c r="AJ2903" s="589"/>
      <c r="AK2903" s="590"/>
      <c r="AL2903" s="591"/>
      <c r="AM2903" s="592"/>
      <c r="AN2903" s="593"/>
      <c r="AO2903" s="594"/>
      <c r="AP2903" s="595"/>
      <c r="AQ2903" s="595"/>
      <c r="AR2903" s="596"/>
    </row>
    <row r="2904" spans="24:44" s="581" customFormat="1" ht="15" customHeight="1" x14ac:dyDescent="0.35">
      <c r="X2904" s="582"/>
      <c r="Y2904" s="583"/>
      <c r="AD2904" s="585"/>
      <c r="AE2904" s="586"/>
      <c r="AF2904" s="587"/>
      <c r="AG2904" s="588"/>
      <c r="AH2904" s="588"/>
      <c r="AI2904" s="588"/>
      <c r="AJ2904" s="589"/>
      <c r="AK2904" s="590"/>
      <c r="AL2904" s="591"/>
      <c r="AM2904" s="592"/>
      <c r="AN2904" s="593"/>
      <c r="AO2904" s="594"/>
      <c r="AP2904" s="595"/>
      <c r="AQ2904" s="595"/>
      <c r="AR2904" s="596"/>
    </row>
    <row r="2905" spans="24:44" s="581" customFormat="1" ht="15" customHeight="1" x14ac:dyDescent="0.35">
      <c r="X2905" s="582"/>
      <c r="Y2905" s="583"/>
      <c r="AD2905" s="585"/>
      <c r="AE2905" s="586"/>
      <c r="AF2905" s="587"/>
      <c r="AG2905" s="588"/>
      <c r="AH2905" s="588"/>
      <c r="AI2905" s="588"/>
      <c r="AJ2905" s="589"/>
      <c r="AK2905" s="590"/>
      <c r="AL2905" s="591"/>
      <c r="AM2905" s="592"/>
      <c r="AN2905" s="593"/>
      <c r="AO2905" s="594"/>
      <c r="AP2905" s="595"/>
      <c r="AQ2905" s="595"/>
      <c r="AR2905" s="596"/>
    </row>
    <row r="2906" spans="24:44" s="581" customFormat="1" ht="15" customHeight="1" x14ac:dyDescent="0.35">
      <c r="X2906" s="582"/>
      <c r="Y2906" s="583"/>
      <c r="AD2906" s="585"/>
      <c r="AE2906" s="586"/>
      <c r="AF2906" s="587"/>
      <c r="AG2906" s="588"/>
      <c r="AH2906" s="588"/>
      <c r="AI2906" s="588"/>
      <c r="AJ2906" s="589"/>
      <c r="AK2906" s="590"/>
      <c r="AL2906" s="591"/>
      <c r="AM2906" s="592"/>
      <c r="AN2906" s="593"/>
      <c r="AO2906" s="594"/>
      <c r="AP2906" s="595"/>
      <c r="AQ2906" s="595"/>
      <c r="AR2906" s="596"/>
    </row>
    <row r="2907" spans="24:44" s="581" customFormat="1" ht="15" customHeight="1" x14ac:dyDescent="0.35">
      <c r="X2907" s="582"/>
      <c r="Y2907" s="583"/>
      <c r="AD2907" s="585"/>
      <c r="AE2907" s="586"/>
      <c r="AF2907" s="587"/>
      <c r="AG2907" s="588"/>
      <c r="AH2907" s="588"/>
      <c r="AI2907" s="588"/>
      <c r="AJ2907" s="589"/>
      <c r="AK2907" s="590"/>
      <c r="AL2907" s="591"/>
      <c r="AM2907" s="592"/>
      <c r="AN2907" s="593"/>
      <c r="AO2907" s="594"/>
      <c r="AP2907" s="595"/>
      <c r="AQ2907" s="595"/>
      <c r="AR2907" s="596"/>
    </row>
    <row r="2908" spans="24:44" s="581" customFormat="1" ht="15" customHeight="1" x14ac:dyDescent="0.35">
      <c r="X2908" s="582"/>
      <c r="Y2908" s="583"/>
      <c r="AD2908" s="585"/>
      <c r="AE2908" s="586"/>
      <c r="AF2908" s="587"/>
      <c r="AG2908" s="588"/>
      <c r="AH2908" s="588"/>
      <c r="AI2908" s="588"/>
      <c r="AJ2908" s="589"/>
      <c r="AK2908" s="590"/>
      <c r="AL2908" s="591"/>
      <c r="AM2908" s="592"/>
      <c r="AN2908" s="593"/>
      <c r="AO2908" s="594"/>
      <c r="AP2908" s="595"/>
      <c r="AQ2908" s="595"/>
      <c r="AR2908" s="596"/>
    </row>
    <row r="2909" spans="24:44" s="581" customFormat="1" ht="15" customHeight="1" x14ac:dyDescent="0.35">
      <c r="X2909" s="582"/>
      <c r="Y2909" s="583"/>
      <c r="AD2909" s="585"/>
      <c r="AE2909" s="586"/>
      <c r="AF2909" s="587"/>
      <c r="AG2909" s="588"/>
      <c r="AH2909" s="588"/>
      <c r="AI2909" s="588"/>
      <c r="AJ2909" s="589"/>
      <c r="AK2909" s="590"/>
      <c r="AL2909" s="591"/>
      <c r="AM2909" s="592"/>
      <c r="AN2909" s="593"/>
      <c r="AO2909" s="594"/>
      <c r="AP2909" s="595"/>
      <c r="AQ2909" s="595"/>
      <c r="AR2909" s="596"/>
    </row>
    <row r="2910" spans="24:44" s="581" customFormat="1" ht="15" customHeight="1" x14ac:dyDescent="0.35">
      <c r="X2910" s="582"/>
      <c r="Y2910" s="583"/>
      <c r="AD2910" s="585"/>
      <c r="AE2910" s="586"/>
      <c r="AF2910" s="587"/>
      <c r="AG2910" s="588"/>
      <c r="AH2910" s="588"/>
      <c r="AI2910" s="588"/>
      <c r="AJ2910" s="589"/>
      <c r="AK2910" s="590"/>
      <c r="AL2910" s="591"/>
      <c r="AM2910" s="592"/>
      <c r="AN2910" s="593"/>
      <c r="AO2910" s="594"/>
      <c r="AP2910" s="595"/>
      <c r="AQ2910" s="595"/>
      <c r="AR2910" s="596"/>
    </row>
    <row r="2911" spans="24:44" s="581" customFormat="1" ht="15" customHeight="1" x14ac:dyDescent="0.35">
      <c r="X2911" s="582"/>
      <c r="Y2911" s="583"/>
      <c r="AD2911" s="585"/>
      <c r="AE2911" s="586"/>
      <c r="AF2911" s="587"/>
      <c r="AG2911" s="588"/>
      <c r="AH2911" s="588"/>
      <c r="AI2911" s="588"/>
      <c r="AJ2911" s="589"/>
      <c r="AK2911" s="590"/>
      <c r="AL2911" s="591"/>
      <c r="AM2911" s="592"/>
      <c r="AN2911" s="593"/>
      <c r="AO2911" s="594"/>
      <c r="AP2911" s="595"/>
      <c r="AQ2911" s="595"/>
      <c r="AR2911" s="596"/>
    </row>
    <row r="2912" spans="24:44" s="581" customFormat="1" ht="15" customHeight="1" x14ac:dyDescent="0.35">
      <c r="X2912" s="582"/>
      <c r="Y2912" s="583"/>
      <c r="AD2912" s="585"/>
      <c r="AE2912" s="586"/>
      <c r="AF2912" s="587"/>
      <c r="AG2912" s="588"/>
      <c r="AH2912" s="588"/>
      <c r="AI2912" s="588"/>
      <c r="AJ2912" s="589"/>
      <c r="AK2912" s="590"/>
      <c r="AL2912" s="591"/>
      <c r="AM2912" s="592"/>
      <c r="AN2912" s="593"/>
      <c r="AO2912" s="594"/>
      <c r="AP2912" s="595"/>
      <c r="AQ2912" s="595"/>
      <c r="AR2912" s="596"/>
    </row>
    <row r="2913" spans="24:44" s="581" customFormat="1" ht="15" customHeight="1" x14ac:dyDescent="0.35">
      <c r="X2913" s="582"/>
      <c r="Y2913" s="583"/>
      <c r="AD2913" s="585"/>
      <c r="AE2913" s="586"/>
      <c r="AF2913" s="587"/>
      <c r="AG2913" s="588"/>
      <c r="AH2913" s="588"/>
      <c r="AI2913" s="588"/>
      <c r="AJ2913" s="589"/>
      <c r="AK2913" s="590"/>
      <c r="AL2913" s="591"/>
      <c r="AM2913" s="592"/>
      <c r="AN2913" s="593"/>
      <c r="AO2913" s="594"/>
      <c r="AP2913" s="595"/>
      <c r="AQ2913" s="595"/>
      <c r="AR2913" s="596"/>
    </row>
    <row r="2914" spans="24:44" s="581" customFormat="1" ht="15" customHeight="1" x14ac:dyDescent="0.35">
      <c r="X2914" s="582"/>
      <c r="Y2914" s="583"/>
      <c r="AD2914" s="585"/>
      <c r="AE2914" s="586"/>
      <c r="AF2914" s="587"/>
      <c r="AG2914" s="588"/>
      <c r="AH2914" s="588"/>
      <c r="AI2914" s="588"/>
      <c r="AJ2914" s="589"/>
      <c r="AK2914" s="590"/>
      <c r="AL2914" s="591"/>
      <c r="AM2914" s="592"/>
      <c r="AN2914" s="593"/>
      <c r="AO2914" s="594"/>
      <c r="AP2914" s="595"/>
      <c r="AQ2914" s="595"/>
      <c r="AR2914" s="596"/>
    </row>
    <row r="2915" spans="24:44" s="581" customFormat="1" ht="15" customHeight="1" x14ac:dyDescent="0.35">
      <c r="X2915" s="582"/>
      <c r="Y2915" s="583"/>
      <c r="AD2915" s="585"/>
      <c r="AE2915" s="586"/>
      <c r="AF2915" s="587"/>
      <c r="AG2915" s="588"/>
      <c r="AH2915" s="588"/>
      <c r="AI2915" s="588"/>
      <c r="AJ2915" s="589"/>
      <c r="AK2915" s="590"/>
      <c r="AL2915" s="591"/>
      <c r="AM2915" s="592"/>
      <c r="AN2915" s="593"/>
      <c r="AO2915" s="594"/>
      <c r="AP2915" s="595"/>
      <c r="AQ2915" s="595"/>
      <c r="AR2915" s="596"/>
    </row>
    <row r="2916" spans="24:44" s="581" customFormat="1" ht="15" customHeight="1" x14ac:dyDescent="0.35">
      <c r="X2916" s="582"/>
      <c r="Y2916" s="583"/>
      <c r="AD2916" s="585"/>
      <c r="AE2916" s="586"/>
      <c r="AF2916" s="587"/>
      <c r="AG2916" s="588"/>
      <c r="AH2916" s="588"/>
      <c r="AI2916" s="588"/>
      <c r="AJ2916" s="589"/>
      <c r="AK2916" s="590"/>
      <c r="AL2916" s="591"/>
      <c r="AM2916" s="592"/>
      <c r="AN2916" s="593"/>
      <c r="AO2916" s="594"/>
      <c r="AP2916" s="595"/>
      <c r="AQ2916" s="595"/>
      <c r="AR2916" s="596"/>
    </row>
    <row r="2917" spans="24:44" s="581" customFormat="1" ht="15" customHeight="1" x14ac:dyDescent="0.35">
      <c r="X2917" s="582"/>
      <c r="Y2917" s="583"/>
      <c r="AD2917" s="585"/>
      <c r="AE2917" s="586"/>
      <c r="AF2917" s="587"/>
      <c r="AG2917" s="588"/>
      <c r="AH2917" s="588"/>
      <c r="AI2917" s="588"/>
      <c r="AJ2917" s="589"/>
      <c r="AK2917" s="590"/>
      <c r="AL2917" s="591"/>
      <c r="AM2917" s="592"/>
      <c r="AN2917" s="593"/>
      <c r="AO2917" s="594"/>
      <c r="AP2917" s="595"/>
      <c r="AQ2917" s="595"/>
      <c r="AR2917" s="596"/>
    </row>
    <row r="2918" spans="24:44" s="581" customFormat="1" ht="15" customHeight="1" x14ac:dyDescent="0.35">
      <c r="X2918" s="582"/>
      <c r="Y2918" s="583"/>
      <c r="AD2918" s="585"/>
      <c r="AE2918" s="586"/>
      <c r="AF2918" s="587"/>
      <c r="AG2918" s="588"/>
      <c r="AH2918" s="588"/>
      <c r="AI2918" s="588"/>
      <c r="AJ2918" s="589"/>
      <c r="AK2918" s="590"/>
      <c r="AL2918" s="591"/>
      <c r="AM2918" s="592"/>
      <c r="AN2918" s="593"/>
      <c r="AO2918" s="594"/>
      <c r="AP2918" s="595"/>
      <c r="AQ2918" s="595"/>
      <c r="AR2918" s="596"/>
    </row>
    <row r="2919" spans="24:44" s="581" customFormat="1" ht="15" customHeight="1" x14ac:dyDescent="0.35">
      <c r="X2919" s="582"/>
      <c r="Y2919" s="583"/>
      <c r="AD2919" s="585"/>
      <c r="AE2919" s="586"/>
      <c r="AF2919" s="587"/>
      <c r="AG2919" s="588"/>
      <c r="AH2919" s="588"/>
      <c r="AI2919" s="588"/>
      <c r="AJ2919" s="589"/>
      <c r="AK2919" s="590"/>
      <c r="AL2919" s="591"/>
      <c r="AM2919" s="592"/>
      <c r="AN2919" s="593"/>
      <c r="AO2919" s="594"/>
      <c r="AP2919" s="595"/>
      <c r="AQ2919" s="595"/>
      <c r="AR2919" s="596"/>
    </row>
    <row r="2920" spans="24:44" s="581" customFormat="1" ht="15" customHeight="1" x14ac:dyDescent="0.35">
      <c r="X2920" s="582"/>
      <c r="Y2920" s="583"/>
      <c r="AD2920" s="585"/>
      <c r="AE2920" s="586"/>
      <c r="AF2920" s="587"/>
      <c r="AG2920" s="588"/>
      <c r="AH2920" s="588"/>
      <c r="AI2920" s="588"/>
      <c r="AJ2920" s="589"/>
      <c r="AK2920" s="590"/>
      <c r="AL2920" s="591"/>
      <c r="AM2920" s="592"/>
      <c r="AN2920" s="593"/>
      <c r="AO2920" s="594"/>
      <c r="AP2920" s="595"/>
      <c r="AQ2920" s="595"/>
      <c r="AR2920" s="596"/>
    </row>
    <row r="2921" spans="24:44" s="581" customFormat="1" ht="15" customHeight="1" x14ac:dyDescent="0.35">
      <c r="X2921" s="582"/>
      <c r="Y2921" s="583"/>
      <c r="AD2921" s="585"/>
      <c r="AE2921" s="586"/>
      <c r="AF2921" s="587"/>
      <c r="AG2921" s="588"/>
      <c r="AH2921" s="588"/>
      <c r="AI2921" s="588"/>
      <c r="AJ2921" s="589"/>
      <c r="AK2921" s="590"/>
      <c r="AL2921" s="591"/>
      <c r="AM2921" s="592"/>
      <c r="AN2921" s="593"/>
      <c r="AO2921" s="594"/>
      <c r="AP2921" s="595"/>
      <c r="AQ2921" s="595"/>
      <c r="AR2921" s="596"/>
    </row>
    <row r="2922" spans="24:44" s="581" customFormat="1" ht="15" customHeight="1" x14ac:dyDescent="0.35">
      <c r="X2922" s="582"/>
      <c r="Y2922" s="583"/>
      <c r="AD2922" s="585"/>
      <c r="AE2922" s="586"/>
      <c r="AF2922" s="587"/>
      <c r="AG2922" s="588"/>
      <c r="AH2922" s="588"/>
      <c r="AI2922" s="588"/>
      <c r="AJ2922" s="589"/>
      <c r="AK2922" s="590"/>
      <c r="AL2922" s="591"/>
      <c r="AM2922" s="592"/>
      <c r="AN2922" s="593"/>
      <c r="AO2922" s="594"/>
      <c r="AP2922" s="595"/>
      <c r="AQ2922" s="595"/>
      <c r="AR2922" s="596"/>
    </row>
    <row r="2923" spans="24:44" s="581" customFormat="1" ht="15" customHeight="1" x14ac:dyDescent="0.35">
      <c r="X2923" s="582"/>
      <c r="Y2923" s="583"/>
      <c r="AD2923" s="585"/>
      <c r="AE2923" s="586"/>
      <c r="AF2923" s="587"/>
      <c r="AG2923" s="588"/>
      <c r="AH2923" s="588"/>
      <c r="AI2923" s="588"/>
      <c r="AJ2923" s="589"/>
      <c r="AK2923" s="590"/>
      <c r="AL2923" s="591"/>
      <c r="AM2923" s="592"/>
      <c r="AN2923" s="593"/>
      <c r="AO2923" s="594"/>
      <c r="AP2923" s="595"/>
      <c r="AQ2923" s="595"/>
      <c r="AR2923" s="596"/>
    </row>
    <row r="2924" spans="24:44" s="581" customFormat="1" ht="15" customHeight="1" x14ac:dyDescent="0.35">
      <c r="X2924" s="582"/>
      <c r="Y2924" s="583"/>
      <c r="AD2924" s="585"/>
      <c r="AE2924" s="586"/>
      <c r="AF2924" s="587"/>
      <c r="AG2924" s="588"/>
      <c r="AH2924" s="588"/>
      <c r="AI2924" s="588"/>
      <c r="AJ2924" s="589"/>
      <c r="AK2924" s="590"/>
      <c r="AL2924" s="591"/>
      <c r="AM2924" s="592"/>
      <c r="AN2924" s="593"/>
      <c r="AO2924" s="594"/>
      <c r="AP2924" s="595"/>
      <c r="AQ2924" s="595"/>
      <c r="AR2924" s="596"/>
    </row>
    <row r="2925" spans="24:44" s="581" customFormat="1" ht="15" customHeight="1" x14ac:dyDescent="0.35">
      <c r="X2925" s="582"/>
      <c r="Y2925" s="583"/>
      <c r="AD2925" s="585"/>
      <c r="AE2925" s="586"/>
      <c r="AF2925" s="587"/>
      <c r="AG2925" s="588"/>
      <c r="AH2925" s="588"/>
      <c r="AI2925" s="588"/>
      <c r="AJ2925" s="589"/>
      <c r="AK2925" s="590"/>
      <c r="AL2925" s="591"/>
      <c r="AM2925" s="592"/>
      <c r="AN2925" s="593"/>
      <c r="AO2925" s="594"/>
      <c r="AP2925" s="595"/>
      <c r="AQ2925" s="595"/>
      <c r="AR2925" s="596"/>
    </row>
    <row r="2926" spans="24:44" s="581" customFormat="1" ht="15" customHeight="1" x14ac:dyDescent="0.35">
      <c r="X2926" s="582"/>
      <c r="Y2926" s="583"/>
      <c r="AD2926" s="585"/>
      <c r="AE2926" s="586"/>
      <c r="AF2926" s="587"/>
      <c r="AG2926" s="588"/>
      <c r="AH2926" s="588"/>
      <c r="AI2926" s="588"/>
      <c r="AJ2926" s="589"/>
      <c r="AK2926" s="590"/>
      <c r="AL2926" s="591"/>
      <c r="AM2926" s="592"/>
      <c r="AN2926" s="593"/>
      <c r="AO2926" s="594"/>
      <c r="AP2926" s="595"/>
      <c r="AQ2926" s="595"/>
      <c r="AR2926" s="596"/>
    </row>
    <row r="2927" spans="24:44" s="581" customFormat="1" ht="15" customHeight="1" x14ac:dyDescent="0.35">
      <c r="X2927" s="582"/>
      <c r="Y2927" s="583"/>
      <c r="AD2927" s="585"/>
      <c r="AE2927" s="586"/>
      <c r="AF2927" s="587"/>
      <c r="AG2927" s="588"/>
      <c r="AH2927" s="588"/>
      <c r="AI2927" s="588"/>
      <c r="AJ2927" s="589"/>
      <c r="AK2927" s="590"/>
      <c r="AL2927" s="591"/>
      <c r="AM2927" s="592"/>
      <c r="AN2927" s="593"/>
      <c r="AO2927" s="594"/>
      <c r="AP2927" s="595"/>
      <c r="AQ2927" s="595"/>
      <c r="AR2927" s="596"/>
    </row>
    <row r="2928" spans="24:44" s="581" customFormat="1" ht="15" customHeight="1" x14ac:dyDescent="0.35">
      <c r="X2928" s="582"/>
      <c r="Y2928" s="583"/>
      <c r="AD2928" s="585"/>
      <c r="AE2928" s="586"/>
      <c r="AF2928" s="587"/>
      <c r="AG2928" s="588"/>
      <c r="AH2928" s="588"/>
      <c r="AI2928" s="588"/>
      <c r="AJ2928" s="589"/>
      <c r="AK2928" s="590"/>
      <c r="AL2928" s="591"/>
      <c r="AM2928" s="592"/>
      <c r="AN2928" s="593"/>
      <c r="AO2928" s="594"/>
      <c r="AP2928" s="595"/>
      <c r="AQ2928" s="595"/>
      <c r="AR2928" s="596"/>
    </row>
    <row r="2929" spans="24:44" s="581" customFormat="1" ht="15" customHeight="1" x14ac:dyDescent="0.35">
      <c r="X2929" s="582"/>
      <c r="Y2929" s="583"/>
      <c r="AD2929" s="585"/>
      <c r="AE2929" s="586"/>
      <c r="AF2929" s="587"/>
      <c r="AG2929" s="588"/>
      <c r="AH2929" s="588"/>
      <c r="AI2929" s="588"/>
      <c r="AJ2929" s="589"/>
      <c r="AK2929" s="590"/>
      <c r="AL2929" s="591"/>
      <c r="AM2929" s="592"/>
      <c r="AN2929" s="593"/>
      <c r="AO2929" s="594"/>
      <c r="AP2929" s="595"/>
      <c r="AQ2929" s="595"/>
      <c r="AR2929" s="596"/>
    </row>
    <row r="2930" spans="24:44" s="581" customFormat="1" ht="15" customHeight="1" x14ac:dyDescent="0.35">
      <c r="X2930" s="582"/>
      <c r="Y2930" s="583"/>
      <c r="AD2930" s="585"/>
      <c r="AE2930" s="586"/>
      <c r="AF2930" s="587"/>
      <c r="AG2930" s="588"/>
      <c r="AH2930" s="588"/>
      <c r="AI2930" s="588"/>
      <c r="AJ2930" s="589"/>
      <c r="AK2930" s="590"/>
      <c r="AL2930" s="591"/>
      <c r="AM2930" s="592"/>
      <c r="AN2930" s="593"/>
      <c r="AO2930" s="594"/>
      <c r="AP2930" s="595"/>
      <c r="AQ2930" s="595"/>
      <c r="AR2930" s="596"/>
    </row>
    <row r="2931" spans="24:44" s="581" customFormat="1" ht="15" customHeight="1" x14ac:dyDescent="0.35">
      <c r="X2931" s="582"/>
      <c r="Y2931" s="583"/>
      <c r="AD2931" s="585"/>
      <c r="AE2931" s="586"/>
      <c r="AF2931" s="587"/>
      <c r="AG2931" s="588"/>
      <c r="AH2931" s="588"/>
      <c r="AI2931" s="588"/>
      <c r="AJ2931" s="589"/>
      <c r="AK2931" s="590"/>
      <c r="AL2931" s="591"/>
      <c r="AM2931" s="592"/>
      <c r="AN2931" s="593"/>
      <c r="AO2931" s="594"/>
      <c r="AP2931" s="595"/>
      <c r="AQ2931" s="595"/>
      <c r="AR2931" s="596"/>
    </row>
    <row r="2932" spans="24:44" s="581" customFormat="1" ht="15" customHeight="1" x14ac:dyDescent="0.35">
      <c r="X2932" s="582"/>
      <c r="Y2932" s="583"/>
      <c r="AD2932" s="585"/>
      <c r="AE2932" s="586"/>
      <c r="AF2932" s="587"/>
      <c r="AG2932" s="588"/>
      <c r="AH2932" s="588"/>
      <c r="AI2932" s="588"/>
      <c r="AJ2932" s="589"/>
      <c r="AK2932" s="590"/>
      <c r="AL2932" s="591"/>
      <c r="AM2932" s="592"/>
      <c r="AN2932" s="593"/>
      <c r="AO2932" s="594"/>
      <c r="AP2932" s="595"/>
      <c r="AQ2932" s="595"/>
      <c r="AR2932" s="596"/>
    </row>
    <row r="2933" spans="24:44" s="581" customFormat="1" ht="15" customHeight="1" x14ac:dyDescent="0.35">
      <c r="X2933" s="582"/>
      <c r="Y2933" s="583"/>
      <c r="AD2933" s="585"/>
      <c r="AE2933" s="586"/>
      <c r="AF2933" s="587"/>
      <c r="AG2933" s="588"/>
      <c r="AH2933" s="588"/>
      <c r="AI2933" s="588"/>
      <c r="AJ2933" s="589"/>
      <c r="AK2933" s="590"/>
      <c r="AL2933" s="591"/>
      <c r="AM2933" s="592"/>
      <c r="AN2933" s="593"/>
      <c r="AO2933" s="594"/>
      <c r="AP2933" s="595"/>
      <c r="AQ2933" s="595"/>
      <c r="AR2933" s="596"/>
    </row>
    <row r="2934" spans="24:44" s="581" customFormat="1" ht="15" customHeight="1" x14ac:dyDescent="0.35">
      <c r="X2934" s="582"/>
      <c r="Y2934" s="583"/>
      <c r="AD2934" s="585"/>
      <c r="AE2934" s="586"/>
      <c r="AF2934" s="587"/>
      <c r="AG2934" s="588"/>
      <c r="AH2934" s="588"/>
      <c r="AI2934" s="588"/>
      <c r="AJ2934" s="589"/>
      <c r="AK2934" s="590"/>
      <c r="AL2934" s="591"/>
      <c r="AM2934" s="592"/>
      <c r="AN2934" s="593"/>
      <c r="AO2934" s="594"/>
      <c r="AP2934" s="595"/>
      <c r="AQ2934" s="595"/>
      <c r="AR2934" s="596"/>
    </row>
    <row r="2935" spans="24:44" s="581" customFormat="1" ht="15" customHeight="1" x14ac:dyDescent="0.35">
      <c r="X2935" s="582"/>
      <c r="Y2935" s="583"/>
      <c r="AD2935" s="585"/>
      <c r="AE2935" s="586"/>
      <c r="AF2935" s="587"/>
      <c r="AG2935" s="588"/>
      <c r="AH2935" s="588"/>
      <c r="AI2935" s="588"/>
      <c r="AJ2935" s="589"/>
      <c r="AK2935" s="590"/>
      <c r="AL2935" s="591"/>
      <c r="AM2935" s="592"/>
      <c r="AN2935" s="593"/>
      <c r="AO2935" s="594"/>
      <c r="AP2935" s="595"/>
      <c r="AQ2935" s="595"/>
      <c r="AR2935" s="596"/>
    </row>
    <row r="2936" spans="24:44" s="581" customFormat="1" ht="15" customHeight="1" x14ac:dyDescent="0.35">
      <c r="X2936" s="582"/>
      <c r="Y2936" s="583"/>
      <c r="AD2936" s="585"/>
      <c r="AE2936" s="586"/>
      <c r="AF2936" s="587"/>
      <c r="AG2936" s="588"/>
      <c r="AH2936" s="588"/>
      <c r="AI2936" s="588"/>
      <c r="AJ2936" s="589"/>
      <c r="AK2936" s="590"/>
      <c r="AL2936" s="591"/>
      <c r="AM2936" s="592"/>
      <c r="AN2936" s="593"/>
      <c r="AO2936" s="594"/>
      <c r="AP2936" s="595"/>
      <c r="AQ2936" s="595"/>
      <c r="AR2936" s="596"/>
    </row>
    <row r="2937" spans="24:44" s="581" customFormat="1" ht="15" customHeight="1" x14ac:dyDescent="0.35">
      <c r="X2937" s="582"/>
      <c r="Y2937" s="583"/>
      <c r="AD2937" s="585"/>
      <c r="AE2937" s="586"/>
      <c r="AF2937" s="587"/>
      <c r="AG2937" s="588"/>
      <c r="AH2937" s="588"/>
      <c r="AI2937" s="588"/>
      <c r="AJ2937" s="589"/>
      <c r="AK2937" s="590"/>
      <c r="AL2937" s="591"/>
      <c r="AM2937" s="592"/>
      <c r="AN2937" s="593"/>
      <c r="AO2937" s="594"/>
      <c r="AP2937" s="595"/>
      <c r="AQ2937" s="595"/>
      <c r="AR2937" s="596"/>
    </row>
    <row r="2938" spans="24:44" s="581" customFormat="1" ht="15" customHeight="1" x14ac:dyDescent="0.35">
      <c r="X2938" s="582"/>
      <c r="Y2938" s="583"/>
      <c r="AD2938" s="585"/>
      <c r="AE2938" s="586"/>
      <c r="AF2938" s="587"/>
      <c r="AG2938" s="588"/>
      <c r="AH2938" s="588"/>
      <c r="AI2938" s="588"/>
      <c r="AJ2938" s="589"/>
      <c r="AK2938" s="590"/>
      <c r="AL2938" s="591"/>
      <c r="AM2938" s="592"/>
      <c r="AN2938" s="593"/>
      <c r="AO2938" s="594"/>
      <c r="AP2938" s="595"/>
      <c r="AQ2938" s="595"/>
      <c r="AR2938" s="596"/>
    </row>
    <row r="2939" spans="24:44" s="581" customFormat="1" ht="15" customHeight="1" x14ac:dyDescent="0.35">
      <c r="X2939" s="582"/>
      <c r="Y2939" s="583"/>
      <c r="AD2939" s="585"/>
      <c r="AE2939" s="586"/>
      <c r="AF2939" s="587"/>
      <c r="AG2939" s="588"/>
      <c r="AH2939" s="588"/>
      <c r="AI2939" s="588"/>
      <c r="AJ2939" s="589"/>
      <c r="AK2939" s="590"/>
      <c r="AL2939" s="591"/>
      <c r="AM2939" s="592"/>
      <c r="AN2939" s="593"/>
      <c r="AO2939" s="594"/>
      <c r="AP2939" s="595"/>
      <c r="AQ2939" s="595"/>
      <c r="AR2939" s="596"/>
    </row>
    <row r="2940" spans="24:44" s="581" customFormat="1" ht="15" customHeight="1" x14ac:dyDescent="0.35">
      <c r="X2940" s="582"/>
      <c r="Y2940" s="583"/>
      <c r="AD2940" s="585"/>
      <c r="AE2940" s="586"/>
      <c r="AF2940" s="587"/>
      <c r="AG2940" s="588"/>
      <c r="AH2940" s="588"/>
      <c r="AI2940" s="588"/>
      <c r="AJ2940" s="589"/>
      <c r="AK2940" s="590"/>
      <c r="AL2940" s="591"/>
      <c r="AM2940" s="592"/>
      <c r="AN2940" s="593"/>
      <c r="AO2940" s="594"/>
      <c r="AP2940" s="595"/>
      <c r="AQ2940" s="595"/>
      <c r="AR2940" s="596"/>
    </row>
    <row r="2941" spans="24:44" s="581" customFormat="1" ht="15" customHeight="1" x14ac:dyDescent="0.35">
      <c r="X2941" s="582"/>
      <c r="Y2941" s="583"/>
      <c r="AD2941" s="585"/>
      <c r="AE2941" s="586"/>
      <c r="AF2941" s="587"/>
      <c r="AG2941" s="588"/>
      <c r="AH2941" s="588"/>
      <c r="AI2941" s="588"/>
      <c r="AJ2941" s="589"/>
      <c r="AK2941" s="590"/>
      <c r="AL2941" s="591"/>
      <c r="AM2941" s="592"/>
      <c r="AN2941" s="593"/>
      <c r="AO2941" s="594"/>
      <c r="AP2941" s="595"/>
      <c r="AQ2941" s="595"/>
      <c r="AR2941" s="596"/>
    </row>
    <row r="2942" spans="24:44" s="581" customFormat="1" ht="15" customHeight="1" x14ac:dyDescent="0.35">
      <c r="X2942" s="582"/>
      <c r="Y2942" s="583"/>
      <c r="AD2942" s="585"/>
      <c r="AE2942" s="586"/>
      <c r="AF2942" s="587"/>
      <c r="AG2942" s="588"/>
      <c r="AH2942" s="588"/>
      <c r="AI2942" s="588"/>
      <c r="AJ2942" s="589"/>
      <c r="AK2942" s="590"/>
      <c r="AL2942" s="591"/>
      <c r="AM2942" s="592"/>
      <c r="AN2942" s="593"/>
      <c r="AO2942" s="594"/>
      <c r="AP2942" s="595"/>
      <c r="AQ2942" s="595"/>
      <c r="AR2942" s="596"/>
    </row>
    <row r="2943" spans="24:44" s="581" customFormat="1" ht="15" customHeight="1" x14ac:dyDescent="0.35">
      <c r="X2943" s="582"/>
      <c r="Y2943" s="583"/>
      <c r="AD2943" s="585"/>
      <c r="AE2943" s="586"/>
      <c r="AF2943" s="587"/>
      <c r="AG2943" s="588"/>
      <c r="AH2943" s="588"/>
      <c r="AI2943" s="588"/>
      <c r="AJ2943" s="589"/>
      <c r="AK2943" s="590"/>
      <c r="AL2943" s="591"/>
      <c r="AM2943" s="592"/>
      <c r="AN2943" s="593"/>
      <c r="AO2943" s="594"/>
      <c r="AP2943" s="595"/>
      <c r="AQ2943" s="595"/>
      <c r="AR2943" s="596"/>
    </row>
    <row r="2944" spans="24:44" s="581" customFormat="1" ht="15" customHeight="1" x14ac:dyDescent="0.35">
      <c r="X2944" s="582"/>
      <c r="Y2944" s="583"/>
      <c r="AD2944" s="585"/>
      <c r="AE2944" s="586"/>
      <c r="AF2944" s="587"/>
      <c r="AG2944" s="588"/>
      <c r="AH2944" s="588"/>
      <c r="AI2944" s="588"/>
      <c r="AJ2944" s="589"/>
      <c r="AK2944" s="590"/>
      <c r="AL2944" s="591"/>
      <c r="AM2944" s="592"/>
      <c r="AN2944" s="593"/>
      <c r="AO2944" s="594"/>
      <c r="AP2944" s="595"/>
      <c r="AQ2944" s="595"/>
      <c r="AR2944" s="596"/>
    </row>
    <row r="2945" spans="24:44" s="581" customFormat="1" ht="15" customHeight="1" x14ac:dyDescent="0.35">
      <c r="X2945" s="582"/>
      <c r="Y2945" s="583"/>
      <c r="AD2945" s="585"/>
      <c r="AE2945" s="586"/>
      <c r="AF2945" s="587"/>
      <c r="AG2945" s="588"/>
      <c r="AH2945" s="588"/>
      <c r="AI2945" s="588"/>
      <c r="AJ2945" s="589"/>
      <c r="AK2945" s="590"/>
      <c r="AL2945" s="591"/>
      <c r="AM2945" s="592"/>
      <c r="AN2945" s="593"/>
      <c r="AO2945" s="594"/>
      <c r="AP2945" s="595"/>
      <c r="AQ2945" s="595"/>
      <c r="AR2945" s="596"/>
    </row>
    <row r="2946" spans="24:44" s="581" customFormat="1" ht="15" customHeight="1" x14ac:dyDescent="0.35">
      <c r="X2946" s="582"/>
      <c r="Y2946" s="583"/>
      <c r="AD2946" s="585"/>
      <c r="AE2946" s="586"/>
      <c r="AF2946" s="587"/>
      <c r="AG2946" s="588"/>
      <c r="AH2946" s="588"/>
      <c r="AI2946" s="588"/>
      <c r="AJ2946" s="589"/>
      <c r="AK2946" s="590"/>
      <c r="AL2946" s="591"/>
      <c r="AM2946" s="592"/>
      <c r="AN2946" s="593"/>
      <c r="AO2946" s="594"/>
      <c r="AP2946" s="595"/>
      <c r="AQ2946" s="595"/>
      <c r="AR2946" s="596"/>
    </row>
    <row r="2947" spans="24:44" s="581" customFormat="1" ht="15" customHeight="1" x14ac:dyDescent="0.35">
      <c r="X2947" s="582"/>
      <c r="Y2947" s="583"/>
      <c r="AD2947" s="585"/>
      <c r="AE2947" s="586"/>
      <c r="AF2947" s="587"/>
      <c r="AG2947" s="588"/>
      <c r="AH2947" s="588"/>
      <c r="AI2947" s="588"/>
      <c r="AJ2947" s="589"/>
      <c r="AK2947" s="590"/>
      <c r="AL2947" s="591"/>
      <c r="AM2947" s="592"/>
      <c r="AN2947" s="593"/>
      <c r="AO2947" s="594"/>
      <c r="AP2947" s="595"/>
      <c r="AQ2947" s="595"/>
      <c r="AR2947" s="596"/>
    </row>
    <row r="2948" spans="24:44" s="581" customFormat="1" ht="15" customHeight="1" x14ac:dyDescent="0.35">
      <c r="X2948" s="582"/>
      <c r="Y2948" s="583"/>
      <c r="AD2948" s="585"/>
      <c r="AE2948" s="586"/>
      <c r="AF2948" s="587"/>
      <c r="AG2948" s="588"/>
      <c r="AH2948" s="588"/>
      <c r="AI2948" s="588"/>
      <c r="AJ2948" s="589"/>
      <c r="AK2948" s="590"/>
      <c r="AL2948" s="591"/>
      <c r="AM2948" s="592"/>
      <c r="AN2948" s="593"/>
      <c r="AO2948" s="594"/>
      <c r="AP2948" s="595"/>
      <c r="AQ2948" s="595"/>
      <c r="AR2948" s="596"/>
    </row>
    <row r="2949" spans="24:44" s="581" customFormat="1" ht="15" customHeight="1" x14ac:dyDescent="0.35">
      <c r="X2949" s="582"/>
      <c r="Y2949" s="583"/>
      <c r="AD2949" s="585"/>
      <c r="AE2949" s="586"/>
      <c r="AF2949" s="587"/>
      <c r="AG2949" s="588"/>
      <c r="AH2949" s="588"/>
      <c r="AI2949" s="588"/>
      <c r="AJ2949" s="589"/>
      <c r="AK2949" s="590"/>
      <c r="AL2949" s="591"/>
      <c r="AM2949" s="592"/>
      <c r="AN2949" s="593"/>
      <c r="AO2949" s="594"/>
      <c r="AP2949" s="595"/>
      <c r="AQ2949" s="595"/>
      <c r="AR2949" s="596"/>
    </row>
    <row r="2950" spans="24:44" s="581" customFormat="1" ht="15" customHeight="1" x14ac:dyDescent="0.35">
      <c r="X2950" s="582"/>
      <c r="Y2950" s="583"/>
      <c r="AD2950" s="585"/>
      <c r="AE2950" s="586"/>
      <c r="AF2950" s="587"/>
      <c r="AG2950" s="588"/>
      <c r="AH2950" s="588"/>
      <c r="AI2950" s="588"/>
      <c r="AJ2950" s="589"/>
      <c r="AK2950" s="590"/>
      <c r="AL2950" s="591"/>
      <c r="AM2950" s="592"/>
      <c r="AN2950" s="593"/>
      <c r="AO2950" s="594"/>
      <c r="AP2950" s="595"/>
      <c r="AQ2950" s="595"/>
      <c r="AR2950" s="596"/>
    </row>
    <row r="2951" spans="24:44" s="581" customFormat="1" ht="15" customHeight="1" x14ac:dyDescent="0.35">
      <c r="X2951" s="582"/>
      <c r="Y2951" s="583"/>
      <c r="AD2951" s="585"/>
      <c r="AE2951" s="586"/>
      <c r="AF2951" s="587"/>
      <c r="AG2951" s="588"/>
      <c r="AH2951" s="588"/>
      <c r="AI2951" s="588"/>
      <c r="AJ2951" s="589"/>
      <c r="AK2951" s="590"/>
      <c r="AL2951" s="591"/>
      <c r="AM2951" s="592"/>
      <c r="AN2951" s="593"/>
      <c r="AO2951" s="594"/>
      <c r="AP2951" s="595"/>
      <c r="AQ2951" s="595"/>
      <c r="AR2951" s="596"/>
    </row>
    <row r="2952" spans="24:44" s="581" customFormat="1" ht="15" customHeight="1" x14ac:dyDescent="0.35">
      <c r="X2952" s="582"/>
      <c r="Y2952" s="583"/>
      <c r="AD2952" s="585"/>
      <c r="AE2952" s="586"/>
      <c r="AF2952" s="587"/>
      <c r="AG2952" s="588"/>
      <c r="AH2952" s="588"/>
      <c r="AI2952" s="588"/>
      <c r="AJ2952" s="589"/>
      <c r="AK2952" s="590"/>
      <c r="AL2952" s="591"/>
      <c r="AM2952" s="592"/>
      <c r="AN2952" s="593"/>
      <c r="AO2952" s="594"/>
      <c r="AP2952" s="595"/>
      <c r="AQ2952" s="595"/>
      <c r="AR2952" s="596"/>
    </row>
    <row r="2953" spans="24:44" s="581" customFormat="1" ht="15" customHeight="1" x14ac:dyDescent="0.35">
      <c r="X2953" s="582"/>
      <c r="Y2953" s="583"/>
      <c r="AD2953" s="585"/>
      <c r="AE2953" s="586"/>
      <c r="AF2953" s="587"/>
      <c r="AG2953" s="588"/>
      <c r="AH2953" s="588"/>
      <c r="AI2953" s="588"/>
      <c r="AJ2953" s="589"/>
      <c r="AK2953" s="590"/>
      <c r="AL2953" s="591"/>
      <c r="AM2953" s="592"/>
      <c r="AN2953" s="593"/>
      <c r="AO2953" s="594"/>
      <c r="AP2953" s="595"/>
      <c r="AQ2953" s="595"/>
      <c r="AR2953" s="596"/>
    </row>
    <row r="2954" spans="24:44" s="581" customFormat="1" ht="15" customHeight="1" x14ac:dyDescent="0.35">
      <c r="X2954" s="582"/>
      <c r="Y2954" s="583"/>
      <c r="AD2954" s="585"/>
      <c r="AE2954" s="586"/>
      <c r="AF2954" s="587"/>
      <c r="AG2954" s="588"/>
      <c r="AH2954" s="588"/>
      <c r="AI2954" s="588"/>
      <c r="AJ2954" s="589"/>
      <c r="AK2954" s="590"/>
      <c r="AL2954" s="591"/>
      <c r="AM2954" s="592"/>
      <c r="AN2954" s="593"/>
      <c r="AO2954" s="594"/>
      <c r="AP2954" s="595"/>
      <c r="AQ2954" s="595"/>
      <c r="AR2954" s="596"/>
    </row>
    <row r="2955" spans="24:44" s="581" customFormat="1" ht="15" customHeight="1" x14ac:dyDescent="0.35">
      <c r="X2955" s="582"/>
      <c r="Y2955" s="583"/>
      <c r="AD2955" s="585"/>
      <c r="AE2955" s="586"/>
      <c r="AF2955" s="587"/>
      <c r="AG2955" s="588"/>
      <c r="AH2955" s="588"/>
      <c r="AI2955" s="588"/>
      <c r="AJ2955" s="589"/>
      <c r="AK2955" s="590"/>
      <c r="AL2955" s="591"/>
      <c r="AM2955" s="592"/>
      <c r="AN2955" s="593"/>
      <c r="AO2955" s="594"/>
      <c r="AP2955" s="595"/>
      <c r="AQ2955" s="595"/>
      <c r="AR2955" s="596"/>
    </row>
    <row r="2956" spans="24:44" s="581" customFormat="1" ht="15" customHeight="1" x14ac:dyDescent="0.35">
      <c r="X2956" s="582"/>
      <c r="Y2956" s="583"/>
      <c r="AD2956" s="585"/>
      <c r="AE2956" s="586"/>
      <c r="AF2956" s="587"/>
      <c r="AG2956" s="588"/>
      <c r="AH2956" s="588"/>
      <c r="AI2956" s="588"/>
      <c r="AJ2956" s="589"/>
      <c r="AK2956" s="590"/>
      <c r="AL2956" s="591"/>
      <c r="AM2956" s="592"/>
      <c r="AN2956" s="593"/>
      <c r="AO2956" s="594"/>
      <c r="AP2956" s="595"/>
      <c r="AQ2956" s="595"/>
      <c r="AR2956" s="596"/>
    </row>
    <row r="2957" spans="24:44" s="581" customFormat="1" ht="15" customHeight="1" x14ac:dyDescent="0.35">
      <c r="X2957" s="582"/>
      <c r="Y2957" s="583"/>
      <c r="AD2957" s="585"/>
      <c r="AE2957" s="586"/>
      <c r="AF2957" s="587"/>
      <c r="AG2957" s="588"/>
      <c r="AH2957" s="588"/>
      <c r="AI2957" s="588"/>
      <c r="AJ2957" s="589"/>
      <c r="AK2957" s="590"/>
      <c r="AL2957" s="591"/>
      <c r="AM2957" s="592"/>
      <c r="AN2957" s="593"/>
      <c r="AO2957" s="594"/>
      <c r="AP2957" s="595"/>
      <c r="AQ2957" s="595"/>
      <c r="AR2957" s="596"/>
    </row>
    <row r="2958" spans="24:44" s="581" customFormat="1" ht="15" customHeight="1" x14ac:dyDescent="0.35">
      <c r="X2958" s="582"/>
      <c r="Y2958" s="583"/>
      <c r="AD2958" s="585"/>
      <c r="AE2958" s="586"/>
      <c r="AF2958" s="587"/>
      <c r="AG2958" s="588"/>
      <c r="AH2958" s="588"/>
      <c r="AI2958" s="588"/>
      <c r="AJ2958" s="589"/>
      <c r="AK2958" s="590"/>
      <c r="AL2958" s="591"/>
      <c r="AM2958" s="592"/>
      <c r="AN2958" s="593"/>
      <c r="AO2958" s="594"/>
      <c r="AP2958" s="595"/>
      <c r="AQ2958" s="595"/>
      <c r="AR2958" s="596"/>
    </row>
    <row r="2959" spans="24:44" s="581" customFormat="1" ht="15" customHeight="1" x14ac:dyDescent="0.35">
      <c r="X2959" s="582"/>
      <c r="Y2959" s="583"/>
      <c r="AD2959" s="585"/>
      <c r="AE2959" s="586"/>
      <c r="AF2959" s="587"/>
      <c r="AG2959" s="588"/>
      <c r="AH2959" s="588"/>
      <c r="AI2959" s="588"/>
      <c r="AJ2959" s="589"/>
      <c r="AK2959" s="590"/>
      <c r="AL2959" s="591"/>
      <c r="AM2959" s="592"/>
      <c r="AN2959" s="593"/>
      <c r="AO2959" s="594"/>
      <c r="AP2959" s="595"/>
      <c r="AQ2959" s="595"/>
      <c r="AR2959" s="596"/>
    </row>
    <row r="2960" spans="24:44" s="581" customFormat="1" ht="15" customHeight="1" x14ac:dyDescent="0.35">
      <c r="X2960" s="582"/>
      <c r="Y2960" s="583"/>
      <c r="AD2960" s="585"/>
      <c r="AE2960" s="586"/>
      <c r="AF2960" s="587"/>
      <c r="AG2960" s="588"/>
      <c r="AH2960" s="588"/>
      <c r="AI2960" s="588"/>
      <c r="AJ2960" s="589"/>
      <c r="AK2960" s="590"/>
      <c r="AL2960" s="591"/>
      <c r="AM2960" s="592"/>
      <c r="AN2960" s="593"/>
      <c r="AO2960" s="594"/>
      <c r="AP2960" s="595"/>
      <c r="AQ2960" s="595"/>
      <c r="AR2960" s="596"/>
    </row>
    <row r="2961" spans="24:44" s="581" customFormat="1" ht="15" customHeight="1" x14ac:dyDescent="0.35">
      <c r="X2961" s="582"/>
      <c r="Y2961" s="583"/>
      <c r="AD2961" s="585"/>
      <c r="AE2961" s="586"/>
      <c r="AF2961" s="587"/>
      <c r="AG2961" s="588"/>
      <c r="AH2961" s="588"/>
      <c r="AI2961" s="588"/>
      <c r="AJ2961" s="589"/>
      <c r="AK2961" s="590"/>
      <c r="AL2961" s="591"/>
      <c r="AM2961" s="592"/>
      <c r="AN2961" s="593"/>
      <c r="AO2961" s="594"/>
      <c r="AP2961" s="595"/>
      <c r="AQ2961" s="595"/>
      <c r="AR2961" s="596"/>
    </row>
    <row r="2962" spans="24:44" s="581" customFormat="1" ht="15" customHeight="1" x14ac:dyDescent="0.35">
      <c r="X2962" s="582"/>
      <c r="Y2962" s="583"/>
      <c r="AD2962" s="585"/>
      <c r="AE2962" s="586"/>
      <c r="AF2962" s="587"/>
      <c r="AG2962" s="588"/>
      <c r="AH2962" s="588"/>
      <c r="AI2962" s="588"/>
      <c r="AJ2962" s="589"/>
      <c r="AK2962" s="590"/>
      <c r="AL2962" s="591"/>
      <c r="AM2962" s="592"/>
      <c r="AN2962" s="593"/>
      <c r="AO2962" s="594"/>
      <c r="AP2962" s="595"/>
      <c r="AQ2962" s="595"/>
      <c r="AR2962" s="596"/>
    </row>
    <row r="2963" spans="24:44" s="581" customFormat="1" ht="15" customHeight="1" x14ac:dyDescent="0.35">
      <c r="X2963" s="582"/>
      <c r="Y2963" s="583"/>
      <c r="AD2963" s="585"/>
      <c r="AE2963" s="586"/>
      <c r="AF2963" s="587"/>
      <c r="AG2963" s="588"/>
      <c r="AH2963" s="588"/>
      <c r="AI2963" s="588"/>
      <c r="AJ2963" s="589"/>
      <c r="AK2963" s="590"/>
      <c r="AL2963" s="591"/>
      <c r="AM2963" s="592"/>
      <c r="AN2963" s="593"/>
      <c r="AO2963" s="594"/>
      <c r="AP2963" s="595"/>
      <c r="AQ2963" s="595"/>
      <c r="AR2963" s="596"/>
    </row>
    <row r="2964" spans="24:44" s="581" customFormat="1" ht="15" customHeight="1" x14ac:dyDescent="0.35">
      <c r="X2964" s="582"/>
      <c r="Y2964" s="583"/>
      <c r="AD2964" s="585"/>
      <c r="AE2964" s="586"/>
      <c r="AF2964" s="587"/>
      <c r="AG2964" s="588"/>
      <c r="AH2964" s="588"/>
      <c r="AI2964" s="588"/>
      <c r="AJ2964" s="589"/>
      <c r="AK2964" s="590"/>
      <c r="AL2964" s="591"/>
      <c r="AM2964" s="592"/>
      <c r="AN2964" s="593"/>
      <c r="AO2964" s="594"/>
      <c r="AP2964" s="595"/>
      <c r="AQ2964" s="595"/>
      <c r="AR2964" s="596"/>
    </row>
    <row r="2965" spans="24:44" s="581" customFormat="1" ht="15" customHeight="1" x14ac:dyDescent="0.35">
      <c r="X2965" s="582"/>
      <c r="Y2965" s="583"/>
      <c r="AD2965" s="585"/>
      <c r="AE2965" s="586"/>
      <c r="AF2965" s="587"/>
      <c r="AG2965" s="588"/>
      <c r="AH2965" s="588"/>
      <c r="AI2965" s="588"/>
      <c r="AJ2965" s="589"/>
      <c r="AK2965" s="590"/>
      <c r="AL2965" s="591"/>
      <c r="AM2965" s="592"/>
      <c r="AN2965" s="593"/>
      <c r="AO2965" s="594"/>
      <c r="AP2965" s="595"/>
      <c r="AQ2965" s="595"/>
      <c r="AR2965" s="596"/>
    </row>
    <row r="2966" spans="24:44" s="581" customFormat="1" ht="15" customHeight="1" x14ac:dyDescent="0.35">
      <c r="X2966" s="582"/>
      <c r="Y2966" s="583"/>
      <c r="AD2966" s="585"/>
      <c r="AE2966" s="586"/>
      <c r="AF2966" s="587"/>
      <c r="AG2966" s="588"/>
      <c r="AH2966" s="588"/>
      <c r="AI2966" s="588"/>
      <c r="AJ2966" s="589"/>
      <c r="AK2966" s="590"/>
      <c r="AL2966" s="591"/>
      <c r="AM2966" s="592"/>
      <c r="AN2966" s="593"/>
      <c r="AO2966" s="594"/>
      <c r="AP2966" s="595"/>
      <c r="AQ2966" s="595"/>
      <c r="AR2966" s="596"/>
    </row>
    <row r="2967" spans="24:44" s="581" customFormat="1" ht="15" customHeight="1" x14ac:dyDescent="0.35">
      <c r="X2967" s="582"/>
      <c r="Y2967" s="583"/>
      <c r="AD2967" s="585"/>
      <c r="AE2967" s="586"/>
      <c r="AF2967" s="587"/>
      <c r="AG2967" s="588"/>
      <c r="AH2967" s="588"/>
      <c r="AI2967" s="588"/>
      <c r="AJ2967" s="589"/>
      <c r="AK2967" s="590"/>
      <c r="AL2967" s="591"/>
      <c r="AM2967" s="592"/>
      <c r="AN2967" s="593"/>
      <c r="AO2967" s="594"/>
      <c r="AP2967" s="595"/>
      <c r="AQ2967" s="595"/>
      <c r="AR2967" s="596"/>
    </row>
    <row r="2968" spans="24:44" s="581" customFormat="1" ht="15" customHeight="1" x14ac:dyDescent="0.35">
      <c r="X2968" s="582"/>
      <c r="Y2968" s="583"/>
      <c r="AD2968" s="585"/>
      <c r="AE2968" s="586"/>
      <c r="AF2968" s="587"/>
      <c r="AG2968" s="588"/>
      <c r="AH2968" s="588"/>
      <c r="AI2968" s="588"/>
      <c r="AJ2968" s="589"/>
      <c r="AK2968" s="590"/>
      <c r="AL2968" s="591"/>
      <c r="AM2968" s="592"/>
      <c r="AN2968" s="593"/>
      <c r="AO2968" s="594"/>
      <c r="AP2968" s="595"/>
      <c r="AQ2968" s="595"/>
      <c r="AR2968" s="596"/>
    </row>
    <row r="2969" spans="24:44" s="581" customFormat="1" ht="15" customHeight="1" x14ac:dyDescent="0.35">
      <c r="X2969" s="582"/>
      <c r="Y2969" s="583"/>
      <c r="AD2969" s="585"/>
      <c r="AE2969" s="586"/>
      <c r="AF2969" s="587"/>
      <c r="AG2969" s="588"/>
      <c r="AH2969" s="588"/>
      <c r="AI2969" s="588"/>
      <c r="AJ2969" s="589"/>
      <c r="AK2969" s="590"/>
      <c r="AL2969" s="591"/>
      <c r="AM2969" s="592"/>
      <c r="AN2969" s="593"/>
      <c r="AO2969" s="594"/>
      <c r="AP2969" s="595"/>
      <c r="AQ2969" s="595"/>
      <c r="AR2969" s="596"/>
    </row>
    <row r="2970" spans="24:44" s="581" customFormat="1" ht="15" customHeight="1" x14ac:dyDescent="0.35">
      <c r="X2970" s="582"/>
      <c r="Y2970" s="583"/>
      <c r="AD2970" s="585"/>
      <c r="AE2970" s="586"/>
      <c r="AF2970" s="587"/>
      <c r="AG2970" s="588"/>
      <c r="AH2970" s="588"/>
      <c r="AI2970" s="588"/>
      <c r="AJ2970" s="589"/>
      <c r="AK2970" s="590"/>
      <c r="AL2970" s="591"/>
      <c r="AM2970" s="592"/>
      <c r="AN2970" s="593"/>
      <c r="AO2970" s="594"/>
      <c r="AP2970" s="595"/>
      <c r="AQ2970" s="595"/>
      <c r="AR2970" s="596"/>
    </row>
    <row r="2971" spans="24:44" s="581" customFormat="1" ht="15" customHeight="1" x14ac:dyDescent="0.35">
      <c r="X2971" s="582"/>
      <c r="Y2971" s="583"/>
      <c r="AD2971" s="585"/>
      <c r="AE2971" s="586"/>
      <c r="AF2971" s="587"/>
      <c r="AG2971" s="588"/>
      <c r="AH2971" s="588"/>
      <c r="AI2971" s="588"/>
      <c r="AJ2971" s="589"/>
      <c r="AK2971" s="590"/>
      <c r="AL2971" s="591"/>
      <c r="AM2971" s="592"/>
      <c r="AN2971" s="593"/>
      <c r="AO2971" s="594"/>
      <c r="AP2971" s="595"/>
      <c r="AQ2971" s="595"/>
      <c r="AR2971" s="596"/>
    </row>
    <row r="2972" spans="24:44" s="581" customFormat="1" ht="15" customHeight="1" x14ac:dyDescent="0.35">
      <c r="X2972" s="582"/>
      <c r="Y2972" s="583"/>
      <c r="AD2972" s="585"/>
      <c r="AE2972" s="586"/>
      <c r="AF2972" s="587"/>
      <c r="AG2972" s="588"/>
      <c r="AH2972" s="588"/>
      <c r="AI2972" s="588"/>
      <c r="AJ2972" s="589"/>
      <c r="AK2972" s="590"/>
      <c r="AL2972" s="591"/>
      <c r="AM2972" s="592"/>
      <c r="AN2972" s="593"/>
      <c r="AO2972" s="594"/>
      <c r="AP2972" s="595"/>
      <c r="AQ2972" s="595"/>
      <c r="AR2972" s="596"/>
    </row>
    <row r="2973" spans="24:44" s="581" customFormat="1" ht="15" customHeight="1" x14ac:dyDescent="0.35">
      <c r="X2973" s="582"/>
      <c r="Y2973" s="583"/>
      <c r="AD2973" s="585"/>
      <c r="AE2973" s="586"/>
      <c r="AF2973" s="587"/>
      <c r="AG2973" s="588"/>
      <c r="AH2973" s="588"/>
      <c r="AI2973" s="588"/>
      <c r="AJ2973" s="589"/>
      <c r="AK2973" s="590"/>
      <c r="AL2973" s="591"/>
      <c r="AM2973" s="592"/>
      <c r="AN2973" s="593"/>
      <c r="AO2973" s="594"/>
      <c r="AP2973" s="595"/>
      <c r="AQ2973" s="595"/>
      <c r="AR2973" s="596"/>
    </row>
    <row r="2974" spans="24:44" s="581" customFormat="1" ht="15" customHeight="1" x14ac:dyDescent="0.35">
      <c r="X2974" s="582"/>
      <c r="Y2974" s="583"/>
      <c r="AD2974" s="585"/>
      <c r="AE2974" s="586"/>
      <c r="AF2974" s="587"/>
      <c r="AG2974" s="588"/>
      <c r="AH2974" s="588"/>
      <c r="AI2974" s="588"/>
      <c r="AJ2974" s="589"/>
      <c r="AK2974" s="590"/>
      <c r="AL2974" s="591"/>
      <c r="AM2974" s="592"/>
      <c r="AN2974" s="593"/>
      <c r="AO2974" s="594"/>
      <c r="AP2974" s="595"/>
      <c r="AQ2974" s="595"/>
      <c r="AR2974" s="596"/>
    </row>
    <row r="2975" spans="24:44" s="581" customFormat="1" ht="15" customHeight="1" x14ac:dyDescent="0.35">
      <c r="X2975" s="582"/>
      <c r="Y2975" s="583"/>
      <c r="AD2975" s="585"/>
      <c r="AE2975" s="586"/>
      <c r="AF2975" s="587"/>
      <c r="AG2975" s="588"/>
      <c r="AH2975" s="588"/>
      <c r="AI2975" s="588"/>
      <c r="AJ2975" s="589"/>
      <c r="AK2975" s="590"/>
      <c r="AL2975" s="591"/>
      <c r="AM2975" s="592"/>
      <c r="AN2975" s="593"/>
      <c r="AO2975" s="594"/>
      <c r="AP2975" s="595"/>
      <c r="AQ2975" s="595"/>
      <c r="AR2975" s="596"/>
    </row>
    <row r="2976" spans="24:44" s="581" customFormat="1" ht="15" customHeight="1" x14ac:dyDescent="0.35">
      <c r="X2976" s="582"/>
      <c r="Y2976" s="583"/>
      <c r="AD2976" s="585"/>
      <c r="AE2976" s="586"/>
      <c r="AF2976" s="587"/>
      <c r="AG2976" s="588"/>
      <c r="AH2976" s="588"/>
      <c r="AI2976" s="588"/>
      <c r="AJ2976" s="589"/>
      <c r="AK2976" s="590"/>
      <c r="AL2976" s="591"/>
      <c r="AM2976" s="592"/>
      <c r="AN2976" s="593"/>
      <c r="AO2976" s="594"/>
      <c r="AP2976" s="595"/>
      <c r="AQ2976" s="595"/>
      <c r="AR2976" s="596"/>
    </row>
    <row r="2977" spans="24:44" s="581" customFormat="1" ht="15" customHeight="1" x14ac:dyDescent="0.35">
      <c r="X2977" s="582"/>
      <c r="Y2977" s="583"/>
      <c r="AD2977" s="585"/>
      <c r="AE2977" s="586"/>
      <c r="AF2977" s="587"/>
      <c r="AG2977" s="588"/>
      <c r="AH2977" s="588"/>
      <c r="AI2977" s="588"/>
      <c r="AJ2977" s="589"/>
      <c r="AK2977" s="590"/>
      <c r="AL2977" s="591"/>
      <c r="AM2977" s="592"/>
      <c r="AN2977" s="593"/>
      <c r="AO2977" s="594"/>
      <c r="AP2977" s="595"/>
      <c r="AQ2977" s="595"/>
      <c r="AR2977" s="596"/>
    </row>
    <row r="2978" spans="24:44" s="581" customFormat="1" ht="15" customHeight="1" x14ac:dyDescent="0.35">
      <c r="X2978" s="582"/>
      <c r="Y2978" s="583"/>
      <c r="AD2978" s="585"/>
      <c r="AE2978" s="586"/>
      <c r="AF2978" s="587"/>
      <c r="AG2978" s="588"/>
      <c r="AH2978" s="588"/>
      <c r="AI2978" s="588"/>
      <c r="AJ2978" s="589"/>
      <c r="AK2978" s="590"/>
      <c r="AL2978" s="591"/>
      <c r="AM2978" s="592"/>
      <c r="AN2978" s="593"/>
      <c r="AO2978" s="594"/>
      <c r="AP2978" s="595"/>
      <c r="AQ2978" s="595"/>
      <c r="AR2978" s="596"/>
    </row>
    <row r="2979" spans="24:44" s="581" customFormat="1" ht="15" customHeight="1" x14ac:dyDescent="0.35">
      <c r="X2979" s="582"/>
      <c r="Y2979" s="583"/>
      <c r="AD2979" s="585"/>
      <c r="AE2979" s="586"/>
      <c r="AF2979" s="587"/>
      <c r="AG2979" s="588"/>
      <c r="AH2979" s="588"/>
      <c r="AI2979" s="588"/>
      <c r="AJ2979" s="589"/>
      <c r="AK2979" s="590"/>
      <c r="AL2979" s="591"/>
      <c r="AM2979" s="592"/>
      <c r="AN2979" s="593"/>
      <c r="AO2979" s="594"/>
      <c r="AP2979" s="595"/>
      <c r="AQ2979" s="595"/>
      <c r="AR2979" s="596"/>
    </row>
    <row r="2980" spans="24:44" s="581" customFormat="1" ht="15" customHeight="1" x14ac:dyDescent="0.35">
      <c r="X2980" s="582"/>
      <c r="Y2980" s="583"/>
      <c r="AD2980" s="585"/>
      <c r="AE2980" s="586"/>
      <c r="AF2980" s="587"/>
      <c r="AG2980" s="588"/>
      <c r="AH2980" s="588"/>
      <c r="AI2980" s="588"/>
      <c r="AJ2980" s="589"/>
      <c r="AK2980" s="590"/>
      <c r="AL2980" s="591"/>
      <c r="AM2980" s="592"/>
      <c r="AN2980" s="593"/>
      <c r="AO2980" s="594"/>
      <c r="AP2980" s="595"/>
      <c r="AQ2980" s="595"/>
      <c r="AR2980" s="596"/>
    </row>
    <row r="2981" spans="24:44" s="581" customFormat="1" ht="15" customHeight="1" x14ac:dyDescent="0.35">
      <c r="X2981" s="582"/>
      <c r="Y2981" s="583"/>
      <c r="AD2981" s="585"/>
      <c r="AE2981" s="586"/>
      <c r="AF2981" s="587"/>
      <c r="AG2981" s="588"/>
      <c r="AH2981" s="588"/>
      <c r="AI2981" s="588"/>
      <c r="AJ2981" s="589"/>
      <c r="AK2981" s="590"/>
      <c r="AL2981" s="591"/>
      <c r="AM2981" s="592"/>
      <c r="AN2981" s="593"/>
      <c r="AO2981" s="594"/>
      <c r="AP2981" s="595"/>
      <c r="AQ2981" s="595"/>
      <c r="AR2981" s="596"/>
    </row>
    <row r="2982" spans="24:44" s="581" customFormat="1" ht="15" customHeight="1" x14ac:dyDescent="0.35">
      <c r="X2982" s="582"/>
      <c r="Y2982" s="583"/>
      <c r="AD2982" s="585"/>
      <c r="AE2982" s="586"/>
      <c r="AF2982" s="587"/>
      <c r="AG2982" s="588"/>
      <c r="AH2982" s="588"/>
      <c r="AI2982" s="588"/>
      <c r="AJ2982" s="589"/>
      <c r="AK2982" s="590"/>
      <c r="AL2982" s="591"/>
      <c r="AM2982" s="592"/>
      <c r="AN2982" s="593"/>
      <c r="AO2982" s="594"/>
      <c r="AP2982" s="595"/>
      <c r="AQ2982" s="595"/>
      <c r="AR2982" s="596"/>
    </row>
    <row r="2983" spans="24:44" s="581" customFormat="1" ht="15" customHeight="1" x14ac:dyDescent="0.35">
      <c r="X2983" s="582"/>
      <c r="Y2983" s="583"/>
      <c r="AD2983" s="585"/>
      <c r="AE2983" s="586"/>
      <c r="AF2983" s="587"/>
      <c r="AG2983" s="588"/>
      <c r="AH2983" s="588"/>
      <c r="AI2983" s="588"/>
      <c r="AJ2983" s="589"/>
      <c r="AK2983" s="590"/>
      <c r="AL2983" s="591"/>
      <c r="AM2983" s="592"/>
      <c r="AN2983" s="593"/>
      <c r="AO2983" s="594"/>
      <c r="AP2983" s="595"/>
      <c r="AQ2983" s="595"/>
      <c r="AR2983" s="596"/>
    </row>
    <row r="2984" spans="24:44" s="581" customFormat="1" ht="15" customHeight="1" x14ac:dyDescent="0.35">
      <c r="X2984" s="582"/>
      <c r="Y2984" s="583"/>
      <c r="AD2984" s="585"/>
      <c r="AE2984" s="586"/>
      <c r="AF2984" s="587"/>
      <c r="AG2984" s="588"/>
      <c r="AH2984" s="588"/>
      <c r="AI2984" s="588"/>
      <c r="AJ2984" s="589"/>
      <c r="AK2984" s="590"/>
      <c r="AL2984" s="591"/>
      <c r="AM2984" s="592"/>
      <c r="AN2984" s="593"/>
      <c r="AO2984" s="594"/>
      <c r="AP2984" s="595"/>
      <c r="AQ2984" s="595"/>
      <c r="AR2984" s="596"/>
    </row>
    <row r="2985" spans="24:44" s="581" customFormat="1" ht="15" customHeight="1" x14ac:dyDescent="0.35">
      <c r="X2985" s="582"/>
      <c r="Y2985" s="583"/>
      <c r="AD2985" s="585"/>
      <c r="AE2985" s="586"/>
      <c r="AF2985" s="587"/>
      <c r="AG2985" s="588"/>
      <c r="AH2985" s="588"/>
      <c r="AI2985" s="588"/>
      <c r="AJ2985" s="589"/>
      <c r="AK2985" s="590"/>
      <c r="AL2985" s="591"/>
      <c r="AM2985" s="592"/>
      <c r="AN2985" s="593"/>
      <c r="AO2985" s="594"/>
      <c r="AP2985" s="595"/>
      <c r="AQ2985" s="595"/>
      <c r="AR2985" s="596"/>
    </row>
    <row r="2986" spans="24:44" s="581" customFormat="1" ht="15" customHeight="1" x14ac:dyDescent="0.35">
      <c r="X2986" s="582"/>
      <c r="Y2986" s="583"/>
      <c r="AD2986" s="585"/>
      <c r="AE2986" s="586"/>
      <c r="AF2986" s="587"/>
      <c r="AG2986" s="588"/>
      <c r="AH2986" s="588"/>
      <c r="AI2986" s="588"/>
      <c r="AJ2986" s="589"/>
      <c r="AK2986" s="590"/>
      <c r="AL2986" s="591"/>
      <c r="AM2986" s="592"/>
      <c r="AN2986" s="593"/>
      <c r="AO2986" s="594"/>
      <c r="AP2986" s="595"/>
      <c r="AQ2986" s="595"/>
      <c r="AR2986" s="596"/>
    </row>
    <row r="2987" spans="24:44" s="581" customFormat="1" ht="15" customHeight="1" x14ac:dyDescent="0.35">
      <c r="X2987" s="582"/>
      <c r="Y2987" s="583"/>
      <c r="AD2987" s="585"/>
      <c r="AE2987" s="586"/>
      <c r="AF2987" s="587"/>
      <c r="AG2987" s="588"/>
      <c r="AH2987" s="588"/>
      <c r="AI2987" s="588"/>
      <c r="AJ2987" s="589"/>
      <c r="AK2987" s="590"/>
      <c r="AL2987" s="591"/>
      <c r="AM2987" s="592"/>
      <c r="AN2987" s="593"/>
      <c r="AO2987" s="594"/>
      <c r="AP2987" s="595"/>
      <c r="AQ2987" s="595"/>
      <c r="AR2987" s="596"/>
    </row>
    <row r="2988" spans="24:44" s="581" customFormat="1" ht="15" customHeight="1" x14ac:dyDescent="0.35">
      <c r="X2988" s="582"/>
      <c r="Y2988" s="583"/>
      <c r="AD2988" s="585"/>
      <c r="AE2988" s="586"/>
      <c r="AF2988" s="587"/>
      <c r="AG2988" s="588"/>
      <c r="AH2988" s="588"/>
      <c r="AI2988" s="588"/>
      <c r="AJ2988" s="589"/>
      <c r="AK2988" s="590"/>
      <c r="AL2988" s="591"/>
      <c r="AM2988" s="592"/>
      <c r="AN2988" s="593"/>
      <c r="AO2988" s="594"/>
      <c r="AP2988" s="595"/>
      <c r="AQ2988" s="595"/>
      <c r="AR2988" s="596"/>
    </row>
    <row r="2989" spans="24:44" s="581" customFormat="1" ht="15" customHeight="1" x14ac:dyDescent="0.35">
      <c r="X2989" s="582"/>
      <c r="Y2989" s="583"/>
      <c r="AD2989" s="585"/>
      <c r="AE2989" s="586"/>
      <c r="AF2989" s="587"/>
      <c r="AG2989" s="588"/>
      <c r="AH2989" s="588"/>
      <c r="AI2989" s="588"/>
      <c r="AJ2989" s="589"/>
      <c r="AK2989" s="590"/>
      <c r="AL2989" s="591"/>
      <c r="AM2989" s="592"/>
      <c r="AN2989" s="593"/>
      <c r="AO2989" s="594"/>
      <c r="AP2989" s="595"/>
      <c r="AQ2989" s="595"/>
      <c r="AR2989" s="596"/>
    </row>
    <row r="2990" spans="24:44" s="581" customFormat="1" ht="15" customHeight="1" x14ac:dyDescent="0.35">
      <c r="X2990" s="582"/>
      <c r="Y2990" s="583"/>
      <c r="AD2990" s="585"/>
      <c r="AE2990" s="586"/>
      <c r="AF2990" s="587"/>
      <c r="AG2990" s="588"/>
      <c r="AH2990" s="588"/>
      <c r="AI2990" s="588"/>
      <c r="AJ2990" s="589"/>
      <c r="AK2990" s="590"/>
      <c r="AL2990" s="591"/>
      <c r="AM2990" s="592"/>
      <c r="AN2990" s="593"/>
      <c r="AO2990" s="594"/>
      <c r="AP2990" s="595"/>
      <c r="AQ2990" s="595"/>
      <c r="AR2990" s="596"/>
    </row>
    <row r="2991" spans="24:44" s="581" customFormat="1" ht="15" customHeight="1" x14ac:dyDescent="0.35">
      <c r="X2991" s="582"/>
      <c r="Y2991" s="583"/>
      <c r="AD2991" s="585"/>
      <c r="AE2991" s="586"/>
      <c r="AF2991" s="587"/>
      <c r="AG2991" s="588"/>
      <c r="AH2991" s="588"/>
      <c r="AI2991" s="588"/>
      <c r="AJ2991" s="589"/>
      <c r="AK2991" s="590"/>
      <c r="AL2991" s="591"/>
      <c r="AM2991" s="592"/>
      <c r="AN2991" s="593"/>
      <c r="AO2991" s="594"/>
      <c r="AP2991" s="595"/>
      <c r="AQ2991" s="595"/>
      <c r="AR2991" s="596"/>
    </row>
    <row r="2992" spans="24:44" s="581" customFormat="1" ht="15" customHeight="1" x14ac:dyDescent="0.35">
      <c r="X2992" s="582"/>
      <c r="Y2992" s="583"/>
      <c r="AD2992" s="585"/>
      <c r="AE2992" s="586"/>
      <c r="AF2992" s="587"/>
      <c r="AG2992" s="588"/>
      <c r="AH2992" s="588"/>
      <c r="AI2992" s="588"/>
      <c r="AJ2992" s="589"/>
      <c r="AK2992" s="590"/>
      <c r="AL2992" s="591"/>
      <c r="AM2992" s="592"/>
      <c r="AN2992" s="593"/>
      <c r="AO2992" s="594"/>
      <c r="AP2992" s="595"/>
      <c r="AQ2992" s="595"/>
      <c r="AR2992" s="596"/>
    </row>
    <row r="2993" spans="24:44" s="581" customFormat="1" ht="15" customHeight="1" x14ac:dyDescent="0.35">
      <c r="X2993" s="582"/>
      <c r="Y2993" s="583"/>
      <c r="AD2993" s="585"/>
      <c r="AE2993" s="586"/>
      <c r="AF2993" s="587"/>
      <c r="AG2993" s="588"/>
      <c r="AH2993" s="588"/>
      <c r="AI2993" s="588"/>
      <c r="AJ2993" s="589"/>
      <c r="AK2993" s="590"/>
      <c r="AL2993" s="591"/>
      <c r="AM2993" s="592"/>
      <c r="AN2993" s="593"/>
      <c r="AO2993" s="594"/>
      <c r="AP2993" s="595"/>
      <c r="AQ2993" s="595"/>
      <c r="AR2993" s="596"/>
    </row>
    <row r="2994" spans="24:44" s="581" customFormat="1" ht="15" customHeight="1" x14ac:dyDescent="0.35">
      <c r="X2994" s="582"/>
      <c r="Y2994" s="583"/>
      <c r="AD2994" s="585"/>
      <c r="AE2994" s="586"/>
      <c r="AF2994" s="587"/>
      <c r="AG2994" s="588"/>
      <c r="AH2994" s="588"/>
      <c r="AI2994" s="588"/>
      <c r="AJ2994" s="589"/>
      <c r="AK2994" s="590"/>
      <c r="AL2994" s="591"/>
      <c r="AM2994" s="592"/>
      <c r="AN2994" s="593"/>
      <c r="AO2994" s="594"/>
      <c r="AP2994" s="595"/>
      <c r="AQ2994" s="595"/>
      <c r="AR2994" s="596"/>
    </row>
    <row r="2995" spans="24:44" s="581" customFormat="1" ht="15" customHeight="1" x14ac:dyDescent="0.35">
      <c r="X2995" s="582"/>
      <c r="Y2995" s="583"/>
      <c r="AD2995" s="585"/>
      <c r="AE2995" s="586"/>
      <c r="AF2995" s="587"/>
      <c r="AG2995" s="588"/>
      <c r="AH2995" s="588"/>
      <c r="AI2995" s="588"/>
      <c r="AJ2995" s="589"/>
      <c r="AK2995" s="590"/>
      <c r="AL2995" s="591"/>
      <c r="AM2995" s="592"/>
      <c r="AN2995" s="593"/>
      <c r="AO2995" s="594"/>
      <c r="AP2995" s="595"/>
      <c r="AQ2995" s="595"/>
      <c r="AR2995" s="596"/>
    </row>
    <row r="2996" spans="24:44" s="581" customFormat="1" ht="15" customHeight="1" x14ac:dyDescent="0.35">
      <c r="X2996" s="582"/>
      <c r="Y2996" s="583"/>
      <c r="AD2996" s="585"/>
      <c r="AE2996" s="586"/>
      <c r="AF2996" s="587"/>
      <c r="AG2996" s="588"/>
      <c r="AH2996" s="588"/>
      <c r="AI2996" s="588"/>
      <c r="AJ2996" s="589"/>
      <c r="AK2996" s="590"/>
      <c r="AL2996" s="591"/>
      <c r="AM2996" s="592"/>
      <c r="AN2996" s="593"/>
      <c r="AO2996" s="594"/>
      <c r="AP2996" s="595"/>
      <c r="AQ2996" s="595"/>
      <c r="AR2996" s="596"/>
    </row>
    <row r="2997" spans="24:44" s="581" customFormat="1" ht="15" customHeight="1" x14ac:dyDescent="0.35">
      <c r="X2997" s="582"/>
      <c r="Y2997" s="583"/>
      <c r="AD2997" s="585"/>
      <c r="AE2997" s="586"/>
      <c r="AF2997" s="587"/>
      <c r="AG2997" s="588"/>
      <c r="AH2997" s="588"/>
      <c r="AI2997" s="588"/>
      <c r="AJ2997" s="589"/>
      <c r="AK2997" s="590"/>
      <c r="AL2997" s="591"/>
      <c r="AM2997" s="592"/>
      <c r="AN2997" s="593"/>
      <c r="AO2997" s="594"/>
      <c r="AP2997" s="595"/>
      <c r="AQ2997" s="595"/>
      <c r="AR2997" s="596"/>
    </row>
    <row r="2998" spans="24:44" s="581" customFormat="1" ht="15" customHeight="1" x14ac:dyDescent="0.35">
      <c r="X2998" s="582"/>
      <c r="Y2998" s="583"/>
      <c r="AD2998" s="585"/>
      <c r="AE2998" s="586"/>
      <c r="AF2998" s="587"/>
      <c r="AG2998" s="588"/>
      <c r="AH2998" s="588"/>
      <c r="AI2998" s="588"/>
      <c r="AJ2998" s="589"/>
      <c r="AK2998" s="590"/>
      <c r="AL2998" s="591"/>
      <c r="AM2998" s="592"/>
      <c r="AN2998" s="593"/>
      <c r="AO2998" s="594"/>
      <c r="AP2998" s="595"/>
      <c r="AQ2998" s="595"/>
      <c r="AR2998" s="596"/>
    </row>
    <row r="2999" spans="24:44" s="581" customFormat="1" ht="15" customHeight="1" x14ac:dyDescent="0.35">
      <c r="X2999" s="582"/>
      <c r="Y2999" s="583"/>
      <c r="AD2999" s="585"/>
      <c r="AE2999" s="586"/>
      <c r="AF2999" s="587"/>
      <c r="AG2999" s="588"/>
      <c r="AH2999" s="588"/>
      <c r="AI2999" s="588"/>
      <c r="AJ2999" s="589"/>
      <c r="AK2999" s="590"/>
      <c r="AL2999" s="591"/>
      <c r="AM2999" s="592"/>
      <c r="AN2999" s="593"/>
      <c r="AO2999" s="594"/>
      <c r="AP2999" s="595"/>
      <c r="AQ2999" s="595"/>
      <c r="AR2999" s="596"/>
    </row>
    <row r="3000" spans="24:44" s="581" customFormat="1" ht="15" customHeight="1" x14ac:dyDescent="0.35">
      <c r="X3000" s="582"/>
      <c r="Y3000" s="583"/>
      <c r="AD3000" s="585"/>
      <c r="AE3000" s="586"/>
      <c r="AF3000" s="587"/>
      <c r="AG3000" s="588"/>
      <c r="AH3000" s="588"/>
      <c r="AI3000" s="588"/>
      <c r="AJ3000" s="589"/>
      <c r="AK3000" s="590"/>
      <c r="AL3000" s="591"/>
      <c r="AM3000" s="592"/>
      <c r="AN3000" s="593"/>
      <c r="AO3000" s="594"/>
      <c r="AP3000" s="595"/>
      <c r="AQ3000" s="595"/>
      <c r="AR3000" s="596"/>
    </row>
    <row r="3001" spans="24:44" s="581" customFormat="1" ht="15" customHeight="1" x14ac:dyDescent="0.35">
      <c r="X3001" s="582"/>
      <c r="Y3001" s="583"/>
      <c r="AD3001" s="585"/>
      <c r="AE3001" s="586"/>
      <c r="AF3001" s="587"/>
      <c r="AG3001" s="588"/>
      <c r="AH3001" s="588"/>
      <c r="AI3001" s="588"/>
      <c r="AJ3001" s="589"/>
      <c r="AK3001" s="590"/>
      <c r="AL3001" s="591"/>
      <c r="AM3001" s="592"/>
      <c r="AN3001" s="593"/>
      <c r="AO3001" s="594"/>
      <c r="AP3001" s="595"/>
      <c r="AQ3001" s="595"/>
      <c r="AR3001" s="596"/>
    </row>
    <row r="3002" spans="24:44" s="581" customFormat="1" ht="15" customHeight="1" x14ac:dyDescent="0.35">
      <c r="X3002" s="582"/>
      <c r="Y3002" s="583"/>
      <c r="AD3002" s="585"/>
      <c r="AE3002" s="586"/>
      <c r="AF3002" s="587"/>
      <c r="AG3002" s="588"/>
      <c r="AH3002" s="588"/>
      <c r="AI3002" s="588"/>
      <c r="AJ3002" s="589"/>
      <c r="AK3002" s="590"/>
      <c r="AL3002" s="591"/>
      <c r="AM3002" s="592"/>
      <c r="AN3002" s="593"/>
      <c r="AO3002" s="594"/>
      <c r="AP3002" s="595"/>
      <c r="AQ3002" s="595"/>
      <c r="AR3002" s="596"/>
    </row>
    <row r="3003" spans="24:44" s="581" customFormat="1" ht="15" customHeight="1" x14ac:dyDescent="0.35">
      <c r="X3003" s="582"/>
      <c r="Y3003" s="583"/>
      <c r="AD3003" s="585"/>
      <c r="AE3003" s="586"/>
      <c r="AF3003" s="587"/>
      <c r="AG3003" s="588"/>
      <c r="AH3003" s="588"/>
      <c r="AI3003" s="588"/>
      <c r="AJ3003" s="589"/>
      <c r="AK3003" s="590"/>
      <c r="AL3003" s="591"/>
      <c r="AM3003" s="592"/>
      <c r="AN3003" s="593"/>
      <c r="AO3003" s="594"/>
      <c r="AP3003" s="595"/>
      <c r="AQ3003" s="595"/>
      <c r="AR3003" s="596"/>
    </row>
    <row r="3004" spans="24:44" s="581" customFormat="1" ht="15" customHeight="1" x14ac:dyDescent="0.35">
      <c r="X3004" s="582"/>
      <c r="Y3004" s="583"/>
      <c r="AD3004" s="585"/>
      <c r="AE3004" s="586"/>
      <c r="AF3004" s="587"/>
      <c r="AG3004" s="588"/>
      <c r="AH3004" s="588"/>
      <c r="AI3004" s="588"/>
      <c r="AJ3004" s="589"/>
      <c r="AK3004" s="590"/>
      <c r="AL3004" s="591"/>
      <c r="AM3004" s="592"/>
      <c r="AN3004" s="593"/>
      <c r="AO3004" s="594"/>
      <c r="AP3004" s="595"/>
      <c r="AQ3004" s="595"/>
      <c r="AR3004" s="596"/>
    </row>
    <row r="3005" spans="24:44" s="581" customFormat="1" ht="15" customHeight="1" x14ac:dyDescent="0.35">
      <c r="X3005" s="582"/>
      <c r="Y3005" s="583"/>
      <c r="AD3005" s="585"/>
      <c r="AE3005" s="586"/>
      <c r="AF3005" s="587"/>
      <c r="AG3005" s="588"/>
      <c r="AH3005" s="588"/>
      <c r="AI3005" s="588"/>
      <c r="AJ3005" s="589"/>
      <c r="AK3005" s="590"/>
      <c r="AL3005" s="591"/>
      <c r="AM3005" s="592"/>
      <c r="AN3005" s="593"/>
      <c r="AO3005" s="594"/>
      <c r="AP3005" s="595"/>
      <c r="AQ3005" s="595"/>
      <c r="AR3005" s="596"/>
    </row>
    <row r="3006" spans="24:44" s="581" customFormat="1" ht="15" customHeight="1" x14ac:dyDescent="0.35">
      <c r="X3006" s="582"/>
      <c r="Y3006" s="583"/>
      <c r="AD3006" s="585"/>
      <c r="AE3006" s="586"/>
      <c r="AF3006" s="587"/>
      <c r="AG3006" s="588"/>
      <c r="AH3006" s="588"/>
      <c r="AI3006" s="588"/>
      <c r="AJ3006" s="589"/>
      <c r="AK3006" s="590"/>
      <c r="AL3006" s="591"/>
      <c r="AM3006" s="592"/>
      <c r="AN3006" s="593"/>
      <c r="AO3006" s="594"/>
      <c r="AP3006" s="595"/>
      <c r="AQ3006" s="595"/>
      <c r="AR3006" s="596"/>
    </row>
    <row r="3007" spans="24:44" s="581" customFormat="1" ht="15" customHeight="1" x14ac:dyDescent="0.35">
      <c r="X3007" s="582"/>
      <c r="Y3007" s="583"/>
      <c r="AD3007" s="585"/>
      <c r="AE3007" s="586"/>
      <c r="AF3007" s="587"/>
      <c r="AG3007" s="588"/>
      <c r="AH3007" s="588"/>
      <c r="AI3007" s="588"/>
      <c r="AJ3007" s="589"/>
      <c r="AK3007" s="590"/>
      <c r="AL3007" s="591"/>
      <c r="AM3007" s="592"/>
      <c r="AN3007" s="593"/>
      <c r="AO3007" s="594"/>
      <c r="AP3007" s="595"/>
      <c r="AQ3007" s="595"/>
      <c r="AR3007" s="596"/>
    </row>
    <row r="3008" spans="24:44" s="581" customFormat="1" ht="15" customHeight="1" x14ac:dyDescent="0.35">
      <c r="X3008" s="582"/>
      <c r="Y3008" s="583"/>
      <c r="AD3008" s="585"/>
      <c r="AE3008" s="586"/>
      <c r="AF3008" s="587"/>
      <c r="AG3008" s="588"/>
      <c r="AH3008" s="588"/>
      <c r="AI3008" s="588"/>
      <c r="AJ3008" s="589"/>
      <c r="AK3008" s="590"/>
      <c r="AL3008" s="591"/>
      <c r="AM3008" s="592"/>
      <c r="AN3008" s="593"/>
      <c r="AO3008" s="594"/>
      <c r="AP3008" s="595"/>
      <c r="AQ3008" s="595"/>
      <c r="AR3008" s="596"/>
    </row>
    <row r="3009" spans="24:44" s="581" customFormat="1" ht="15" customHeight="1" x14ac:dyDescent="0.35">
      <c r="X3009" s="582"/>
      <c r="Y3009" s="583"/>
      <c r="AD3009" s="585"/>
      <c r="AE3009" s="586"/>
      <c r="AF3009" s="587"/>
      <c r="AG3009" s="588"/>
      <c r="AH3009" s="588"/>
      <c r="AI3009" s="588"/>
      <c r="AJ3009" s="589"/>
      <c r="AK3009" s="590"/>
      <c r="AL3009" s="591"/>
      <c r="AM3009" s="592"/>
      <c r="AN3009" s="593"/>
      <c r="AO3009" s="594"/>
      <c r="AP3009" s="595"/>
      <c r="AQ3009" s="595"/>
      <c r="AR3009" s="596"/>
    </row>
    <row r="3010" spans="24:44" s="581" customFormat="1" ht="15" customHeight="1" x14ac:dyDescent="0.35">
      <c r="X3010" s="582"/>
      <c r="Y3010" s="583"/>
      <c r="AD3010" s="585"/>
      <c r="AE3010" s="586"/>
      <c r="AF3010" s="587"/>
      <c r="AG3010" s="588"/>
      <c r="AH3010" s="588"/>
      <c r="AI3010" s="588"/>
      <c r="AJ3010" s="589"/>
      <c r="AK3010" s="590"/>
      <c r="AL3010" s="591"/>
      <c r="AM3010" s="592"/>
      <c r="AN3010" s="593"/>
      <c r="AO3010" s="594"/>
      <c r="AP3010" s="595"/>
      <c r="AQ3010" s="595"/>
      <c r="AR3010" s="596"/>
    </row>
    <row r="3011" spans="24:44" s="581" customFormat="1" ht="15" customHeight="1" x14ac:dyDescent="0.35">
      <c r="X3011" s="582"/>
      <c r="Y3011" s="583"/>
      <c r="AD3011" s="585"/>
      <c r="AE3011" s="586"/>
      <c r="AF3011" s="587"/>
      <c r="AG3011" s="588"/>
      <c r="AH3011" s="588"/>
      <c r="AI3011" s="588"/>
      <c r="AJ3011" s="589"/>
      <c r="AK3011" s="590"/>
      <c r="AL3011" s="591"/>
      <c r="AM3011" s="592"/>
      <c r="AN3011" s="593"/>
      <c r="AO3011" s="594"/>
      <c r="AP3011" s="595"/>
      <c r="AQ3011" s="595"/>
      <c r="AR3011" s="596"/>
    </row>
    <row r="3012" spans="24:44" s="581" customFormat="1" ht="15" customHeight="1" x14ac:dyDescent="0.35">
      <c r="X3012" s="582"/>
      <c r="Y3012" s="583"/>
      <c r="AD3012" s="585"/>
      <c r="AE3012" s="586"/>
      <c r="AF3012" s="587"/>
      <c r="AG3012" s="588"/>
      <c r="AH3012" s="588"/>
      <c r="AI3012" s="588"/>
      <c r="AJ3012" s="589"/>
      <c r="AK3012" s="590"/>
      <c r="AL3012" s="591"/>
      <c r="AM3012" s="592"/>
      <c r="AN3012" s="593"/>
      <c r="AO3012" s="594"/>
      <c r="AP3012" s="595"/>
      <c r="AQ3012" s="595"/>
      <c r="AR3012" s="596"/>
    </row>
    <row r="3013" spans="24:44" s="581" customFormat="1" ht="15" customHeight="1" x14ac:dyDescent="0.35">
      <c r="X3013" s="582"/>
      <c r="Y3013" s="583"/>
      <c r="AD3013" s="585"/>
      <c r="AE3013" s="586"/>
      <c r="AF3013" s="587"/>
      <c r="AG3013" s="588"/>
      <c r="AH3013" s="588"/>
      <c r="AI3013" s="588"/>
      <c r="AJ3013" s="589"/>
      <c r="AK3013" s="590"/>
      <c r="AL3013" s="591"/>
      <c r="AM3013" s="592"/>
      <c r="AN3013" s="593"/>
      <c r="AO3013" s="594"/>
      <c r="AP3013" s="595"/>
      <c r="AQ3013" s="595"/>
      <c r="AR3013" s="596"/>
    </row>
    <row r="3014" spans="24:44" s="581" customFormat="1" ht="15" customHeight="1" x14ac:dyDescent="0.35">
      <c r="X3014" s="582"/>
      <c r="Y3014" s="583"/>
      <c r="AD3014" s="585"/>
      <c r="AE3014" s="586"/>
      <c r="AF3014" s="587"/>
      <c r="AG3014" s="588"/>
      <c r="AH3014" s="588"/>
      <c r="AI3014" s="588"/>
      <c r="AJ3014" s="589"/>
      <c r="AK3014" s="590"/>
      <c r="AL3014" s="591"/>
      <c r="AM3014" s="592"/>
      <c r="AN3014" s="593"/>
      <c r="AO3014" s="594"/>
      <c r="AP3014" s="595"/>
      <c r="AQ3014" s="595"/>
      <c r="AR3014" s="596"/>
    </row>
    <row r="3015" spans="24:44" s="581" customFormat="1" ht="15" customHeight="1" x14ac:dyDescent="0.35">
      <c r="X3015" s="582"/>
      <c r="Y3015" s="583"/>
      <c r="AD3015" s="585"/>
      <c r="AE3015" s="586"/>
      <c r="AF3015" s="587"/>
      <c r="AG3015" s="588"/>
      <c r="AH3015" s="588"/>
      <c r="AI3015" s="588"/>
      <c r="AJ3015" s="589"/>
      <c r="AK3015" s="590"/>
      <c r="AL3015" s="591"/>
      <c r="AM3015" s="592"/>
      <c r="AN3015" s="593"/>
      <c r="AO3015" s="594"/>
      <c r="AP3015" s="595"/>
      <c r="AQ3015" s="595"/>
      <c r="AR3015" s="596"/>
    </row>
    <row r="3016" spans="24:44" s="581" customFormat="1" ht="15" customHeight="1" x14ac:dyDescent="0.35">
      <c r="X3016" s="582"/>
      <c r="Y3016" s="583"/>
      <c r="AD3016" s="585"/>
      <c r="AE3016" s="586"/>
      <c r="AF3016" s="587"/>
      <c r="AG3016" s="588"/>
      <c r="AH3016" s="588"/>
      <c r="AI3016" s="588"/>
      <c r="AJ3016" s="589"/>
      <c r="AK3016" s="590"/>
      <c r="AL3016" s="591"/>
      <c r="AM3016" s="592"/>
      <c r="AN3016" s="593"/>
      <c r="AO3016" s="594"/>
      <c r="AP3016" s="595"/>
      <c r="AQ3016" s="595"/>
      <c r="AR3016" s="596"/>
    </row>
    <row r="3017" spans="24:44" s="581" customFormat="1" ht="15" customHeight="1" x14ac:dyDescent="0.35">
      <c r="X3017" s="582"/>
      <c r="Y3017" s="583"/>
      <c r="AD3017" s="585"/>
      <c r="AE3017" s="586"/>
      <c r="AF3017" s="587"/>
      <c r="AG3017" s="588"/>
      <c r="AH3017" s="588"/>
      <c r="AI3017" s="588"/>
      <c r="AJ3017" s="589"/>
      <c r="AK3017" s="590"/>
      <c r="AL3017" s="591"/>
      <c r="AM3017" s="592"/>
      <c r="AN3017" s="593"/>
      <c r="AO3017" s="594"/>
      <c r="AP3017" s="595"/>
      <c r="AQ3017" s="595"/>
      <c r="AR3017" s="596"/>
    </row>
    <row r="3018" spans="24:44" s="581" customFormat="1" ht="15" customHeight="1" x14ac:dyDescent="0.35">
      <c r="X3018" s="582"/>
      <c r="Y3018" s="583"/>
      <c r="AD3018" s="585"/>
      <c r="AE3018" s="586"/>
      <c r="AF3018" s="587"/>
      <c r="AG3018" s="588"/>
      <c r="AH3018" s="588"/>
      <c r="AI3018" s="588"/>
      <c r="AJ3018" s="589"/>
      <c r="AK3018" s="590"/>
      <c r="AL3018" s="591"/>
      <c r="AM3018" s="592"/>
      <c r="AN3018" s="593"/>
      <c r="AO3018" s="594"/>
      <c r="AP3018" s="595"/>
      <c r="AQ3018" s="595"/>
      <c r="AR3018" s="596"/>
    </row>
    <row r="3019" spans="24:44" s="581" customFormat="1" ht="15" customHeight="1" x14ac:dyDescent="0.35">
      <c r="X3019" s="582"/>
      <c r="Y3019" s="583"/>
      <c r="AD3019" s="585"/>
      <c r="AE3019" s="586"/>
      <c r="AF3019" s="587"/>
      <c r="AG3019" s="588"/>
      <c r="AH3019" s="588"/>
      <c r="AI3019" s="588"/>
      <c r="AJ3019" s="589"/>
      <c r="AK3019" s="590"/>
      <c r="AL3019" s="591"/>
      <c r="AM3019" s="592"/>
      <c r="AN3019" s="593"/>
      <c r="AO3019" s="594"/>
      <c r="AP3019" s="595"/>
      <c r="AQ3019" s="595"/>
      <c r="AR3019" s="596"/>
    </row>
    <row r="3020" spans="24:44" s="581" customFormat="1" ht="15" customHeight="1" x14ac:dyDescent="0.35">
      <c r="X3020" s="582"/>
      <c r="Y3020" s="583"/>
      <c r="AD3020" s="585"/>
      <c r="AE3020" s="586"/>
      <c r="AF3020" s="587"/>
      <c r="AG3020" s="588"/>
      <c r="AH3020" s="588"/>
      <c r="AI3020" s="588"/>
      <c r="AJ3020" s="589"/>
      <c r="AK3020" s="590"/>
      <c r="AL3020" s="591"/>
      <c r="AM3020" s="592"/>
      <c r="AN3020" s="593"/>
      <c r="AO3020" s="594"/>
      <c r="AP3020" s="595"/>
      <c r="AQ3020" s="595"/>
      <c r="AR3020" s="596"/>
    </row>
    <row r="3021" spans="24:44" s="581" customFormat="1" ht="15" customHeight="1" x14ac:dyDescent="0.35">
      <c r="X3021" s="582"/>
      <c r="Y3021" s="583"/>
      <c r="AD3021" s="585"/>
      <c r="AE3021" s="586"/>
      <c r="AF3021" s="587"/>
      <c r="AG3021" s="588"/>
      <c r="AH3021" s="588"/>
      <c r="AI3021" s="588"/>
      <c r="AJ3021" s="589"/>
      <c r="AK3021" s="590"/>
      <c r="AL3021" s="591"/>
      <c r="AM3021" s="592"/>
      <c r="AN3021" s="593"/>
      <c r="AO3021" s="594"/>
      <c r="AP3021" s="595"/>
      <c r="AQ3021" s="595"/>
      <c r="AR3021" s="596"/>
    </row>
    <row r="3022" spans="24:44" s="581" customFormat="1" ht="15" customHeight="1" x14ac:dyDescent="0.35">
      <c r="X3022" s="582"/>
      <c r="Y3022" s="583"/>
      <c r="AD3022" s="585"/>
      <c r="AE3022" s="586"/>
      <c r="AF3022" s="587"/>
      <c r="AG3022" s="588"/>
      <c r="AH3022" s="588"/>
      <c r="AI3022" s="588"/>
      <c r="AJ3022" s="589"/>
      <c r="AK3022" s="590"/>
      <c r="AL3022" s="591"/>
      <c r="AM3022" s="592"/>
      <c r="AN3022" s="593"/>
      <c r="AO3022" s="594"/>
      <c r="AP3022" s="595"/>
      <c r="AQ3022" s="595"/>
      <c r="AR3022" s="596"/>
    </row>
    <row r="3023" spans="24:44" s="581" customFormat="1" ht="15" customHeight="1" x14ac:dyDescent="0.35">
      <c r="X3023" s="582"/>
      <c r="Y3023" s="583"/>
      <c r="AD3023" s="585"/>
      <c r="AE3023" s="586"/>
      <c r="AF3023" s="587"/>
      <c r="AG3023" s="588"/>
      <c r="AH3023" s="588"/>
      <c r="AI3023" s="588"/>
      <c r="AJ3023" s="589"/>
      <c r="AK3023" s="590"/>
      <c r="AL3023" s="591"/>
      <c r="AM3023" s="592"/>
      <c r="AN3023" s="593"/>
      <c r="AO3023" s="594"/>
      <c r="AP3023" s="595"/>
      <c r="AQ3023" s="595"/>
      <c r="AR3023" s="596"/>
    </row>
    <row r="3024" spans="24:44" s="581" customFormat="1" ht="15" customHeight="1" x14ac:dyDescent="0.35">
      <c r="X3024" s="582"/>
      <c r="Y3024" s="583"/>
      <c r="AD3024" s="585"/>
      <c r="AE3024" s="586"/>
      <c r="AF3024" s="587"/>
      <c r="AG3024" s="588"/>
      <c r="AH3024" s="588"/>
      <c r="AI3024" s="588"/>
      <c r="AJ3024" s="589"/>
      <c r="AK3024" s="590"/>
      <c r="AL3024" s="591"/>
      <c r="AM3024" s="592"/>
      <c r="AN3024" s="593"/>
      <c r="AO3024" s="594"/>
      <c r="AP3024" s="595"/>
      <c r="AQ3024" s="595"/>
      <c r="AR3024" s="596"/>
    </row>
    <row r="3025" spans="24:44" s="581" customFormat="1" ht="15" customHeight="1" x14ac:dyDescent="0.35">
      <c r="X3025" s="582"/>
      <c r="Y3025" s="583"/>
      <c r="AD3025" s="585"/>
      <c r="AE3025" s="586"/>
      <c r="AF3025" s="587"/>
      <c r="AG3025" s="588"/>
      <c r="AH3025" s="588"/>
      <c r="AI3025" s="588"/>
      <c r="AJ3025" s="589"/>
      <c r="AK3025" s="590"/>
      <c r="AL3025" s="591"/>
      <c r="AM3025" s="592"/>
      <c r="AN3025" s="593"/>
      <c r="AO3025" s="594"/>
      <c r="AP3025" s="595"/>
      <c r="AQ3025" s="595"/>
      <c r="AR3025" s="596"/>
    </row>
    <row r="3026" spans="24:44" s="581" customFormat="1" ht="15" customHeight="1" x14ac:dyDescent="0.35">
      <c r="X3026" s="582"/>
      <c r="Y3026" s="583"/>
      <c r="AD3026" s="585"/>
      <c r="AE3026" s="586"/>
      <c r="AF3026" s="587"/>
      <c r="AG3026" s="588"/>
      <c r="AH3026" s="588"/>
      <c r="AI3026" s="588"/>
      <c r="AJ3026" s="589"/>
      <c r="AK3026" s="590"/>
      <c r="AL3026" s="591"/>
      <c r="AM3026" s="592"/>
      <c r="AN3026" s="593"/>
      <c r="AO3026" s="594"/>
      <c r="AP3026" s="595"/>
      <c r="AQ3026" s="595"/>
      <c r="AR3026" s="596"/>
    </row>
    <row r="3027" spans="24:44" s="581" customFormat="1" ht="15" customHeight="1" x14ac:dyDescent="0.35">
      <c r="X3027" s="582"/>
      <c r="Y3027" s="583"/>
      <c r="AD3027" s="585"/>
      <c r="AE3027" s="586"/>
      <c r="AF3027" s="587"/>
      <c r="AG3027" s="588"/>
      <c r="AH3027" s="588"/>
      <c r="AI3027" s="588"/>
      <c r="AJ3027" s="589"/>
      <c r="AK3027" s="590"/>
      <c r="AL3027" s="591"/>
      <c r="AM3027" s="592"/>
      <c r="AN3027" s="593"/>
      <c r="AO3027" s="594"/>
      <c r="AP3027" s="595"/>
      <c r="AQ3027" s="595"/>
      <c r="AR3027" s="596"/>
    </row>
    <row r="3028" spans="24:44" s="581" customFormat="1" ht="15" customHeight="1" x14ac:dyDescent="0.35">
      <c r="X3028" s="582"/>
      <c r="Y3028" s="583"/>
      <c r="AD3028" s="585"/>
      <c r="AE3028" s="586"/>
      <c r="AF3028" s="587"/>
      <c r="AG3028" s="588"/>
      <c r="AH3028" s="588"/>
      <c r="AI3028" s="588"/>
      <c r="AJ3028" s="589"/>
      <c r="AK3028" s="590"/>
      <c r="AL3028" s="591"/>
      <c r="AM3028" s="592"/>
      <c r="AN3028" s="593"/>
      <c r="AO3028" s="594"/>
      <c r="AP3028" s="595"/>
      <c r="AQ3028" s="595"/>
      <c r="AR3028" s="596"/>
    </row>
    <row r="3029" spans="24:44" s="581" customFormat="1" ht="15" customHeight="1" x14ac:dyDescent="0.35">
      <c r="X3029" s="582"/>
      <c r="Y3029" s="583"/>
      <c r="AD3029" s="585"/>
      <c r="AE3029" s="586"/>
      <c r="AF3029" s="587"/>
      <c r="AG3029" s="588"/>
      <c r="AH3029" s="588"/>
      <c r="AI3029" s="588"/>
      <c r="AJ3029" s="589"/>
      <c r="AK3029" s="590"/>
      <c r="AL3029" s="591"/>
      <c r="AM3029" s="592"/>
      <c r="AN3029" s="593"/>
      <c r="AO3029" s="594"/>
      <c r="AP3029" s="595"/>
      <c r="AQ3029" s="595"/>
      <c r="AR3029" s="596"/>
    </row>
    <row r="3030" spans="24:44" s="581" customFormat="1" ht="15" customHeight="1" x14ac:dyDescent="0.35">
      <c r="X3030" s="582"/>
      <c r="Y3030" s="583"/>
      <c r="AD3030" s="585"/>
      <c r="AE3030" s="586"/>
      <c r="AF3030" s="587"/>
      <c r="AG3030" s="588"/>
      <c r="AH3030" s="588"/>
      <c r="AI3030" s="588"/>
      <c r="AJ3030" s="589"/>
      <c r="AK3030" s="590"/>
      <c r="AL3030" s="591"/>
      <c r="AM3030" s="592"/>
      <c r="AN3030" s="593"/>
      <c r="AO3030" s="594"/>
      <c r="AP3030" s="595"/>
      <c r="AQ3030" s="595"/>
      <c r="AR3030" s="596"/>
    </row>
    <row r="3031" spans="24:44" s="581" customFormat="1" ht="15" customHeight="1" x14ac:dyDescent="0.35">
      <c r="X3031" s="582"/>
      <c r="Y3031" s="583"/>
      <c r="AD3031" s="585"/>
      <c r="AE3031" s="586"/>
      <c r="AF3031" s="587"/>
      <c r="AG3031" s="588"/>
      <c r="AH3031" s="588"/>
      <c r="AI3031" s="588"/>
      <c r="AJ3031" s="589"/>
      <c r="AK3031" s="590"/>
      <c r="AL3031" s="591"/>
      <c r="AM3031" s="592"/>
      <c r="AN3031" s="593"/>
      <c r="AO3031" s="594"/>
      <c r="AP3031" s="595"/>
      <c r="AQ3031" s="595"/>
      <c r="AR3031" s="596"/>
    </row>
    <row r="3032" spans="24:44" s="581" customFormat="1" ht="15" customHeight="1" x14ac:dyDescent="0.35">
      <c r="X3032" s="582"/>
      <c r="Y3032" s="583"/>
      <c r="AD3032" s="585"/>
      <c r="AE3032" s="586"/>
      <c r="AF3032" s="587"/>
      <c r="AG3032" s="588"/>
      <c r="AH3032" s="588"/>
      <c r="AI3032" s="588"/>
      <c r="AJ3032" s="589"/>
      <c r="AK3032" s="590"/>
      <c r="AL3032" s="591"/>
      <c r="AM3032" s="592"/>
      <c r="AN3032" s="593"/>
      <c r="AO3032" s="594"/>
      <c r="AP3032" s="595"/>
      <c r="AQ3032" s="595"/>
      <c r="AR3032" s="596"/>
    </row>
    <row r="3033" spans="24:44" s="581" customFormat="1" ht="15" customHeight="1" x14ac:dyDescent="0.35">
      <c r="X3033" s="582"/>
      <c r="Y3033" s="583"/>
      <c r="AD3033" s="585"/>
      <c r="AE3033" s="586"/>
      <c r="AF3033" s="587"/>
      <c r="AG3033" s="588"/>
      <c r="AH3033" s="588"/>
      <c r="AI3033" s="588"/>
      <c r="AJ3033" s="589"/>
      <c r="AK3033" s="590"/>
      <c r="AL3033" s="591"/>
      <c r="AM3033" s="592"/>
      <c r="AN3033" s="593"/>
      <c r="AO3033" s="594"/>
      <c r="AP3033" s="595"/>
      <c r="AQ3033" s="595"/>
      <c r="AR3033" s="596"/>
    </row>
    <row r="3034" spans="24:44" s="581" customFormat="1" ht="15" customHeight="1" x14ac:dyDescent="0.35">
      <c r="X3034" s="582"/>
      <c r="Y3034" s="583"/>
      <c r="AD3034" s="585"/>
      <c r="AE3034" s="586"/>
      <c r="AF3034" s="587"/>
      <c r="AG3034" s="588"/>
      <c r="AH3034" s="588"/>
      <c r="AI3034" s="588"/>
      <c r="AJ3034" s="589"/>
      <c r="AK3034" s="590"/>
      <c r="AL3034" s="591"/>
      <c r="AM3034" s="592"/>
      <c r="AN3034" s="593"/>
      <c r="AO3034" s="594"/>
      <c r="AP3034" s="595"/>
      <c r="AQ3034" s="595"/>
      <c r="AR3034" s="596"/>
    </row>
    <row r="3035" spans="24:44" s="581" customFormat="1" ht="15" customHeight="1" x14ac:dyDescent="0.35">
      <c r="X3035" s="582"/>
      <c r="Y3035" s="583"/>
      <c r="AD3035" s="585"/>
      <c r="AE3035" s="586"/>
      <c r="AF3035" s="587"/>
      <c r="AG3035" s="588"/>
      <c r="AH3035" s="588"/>
      <c r="AI3035" s="588"/>
      <c r="AJ3035" s="589"/>
      <c r="AK3035" s="590"/>
      <c r="AL3035" s="591"/>
      <c r="AM3035" s="592"/>
      <c r="AN3035" s="593"/>
      <c r="AO3035" s="594"/>
      <c r="AP3035" s="595"/>
      <c r="AQ3035" s="595"/>
      <c r="AR3035" s="596"/>
    </row>
    <row r="3036" spans="24:44" s="581" customFormat="1" ht="15" customHeight="1" x14ac:dyDescent="0.35">
      <c r="X3036" s="582"/>
      <c r="Y3036" s="583"/>
      <c r="AD3036" s="585"/>
      <c r="AE3036" s="586"/>
      <c r="AF3036" s="587"/>
      <c r="AG3036" s="588"/>
      <c r="AH3036" s="588"/>
      <c r="AI3036" s="588"/>
      <c r="AJ3036" s="589"/>
      <c r="AK3036" s="590"/>
      <c r="AL3036" s="591"/>
      <c r="AM3036" s="592"/>
      <c r="AN3036" s="593"/>
      <c r="AO3036" s="594"/>
      <c r="AP3036" s="595"/>
      <c r="AQ3036" s="595"/>
      <c r="AR3036" s="596"/>
    </row>
    <row r="3037" spans="24:44" s="581" customFormat="1" ht="15" customHeight="1" x14ac:dyDescent="0.35">
      <c r="X3037" s="582"/>
      <c r="Y3037" s="583"/>
      <c r="AD3037" s="585"/>
      <c r="AE3037" s="586"/>
      <c r="AF3037" s="587"/>
      <c r="AG3037" s="588"/>
      <c r="AH3037" s="588"/>
      <c r="AI3037" s="588"/>
      <c r="AJ3037" s="589"/>
      <c r="AK3037" s="590"/>
      <c r="AL3037" s="591"/>
      <c r="AM3037" s="592"/>
      <c r="AN3037" s="593"/>
      <c r="AO3037" s="594"/>
      <c r="AP3037" s="595"/>
      <c r="AQ3037" s="595"/>
      <c r="AR3037" s="596"/>
    </row>
    <row r="3038" spans="24:44" s="581" customFormat="1" ht="15" customHeight="1" x14ac:dyDescent="0.35">
      <c r="X3038" s="582"/>
      <c r="Y3038" s="583"/>
      <c r="AD3038" s="585"/>
      <c r="AE3038" s="586"/>
      <c r="AF3038" s="587"/>
      <c r="AG3038" s="588"/>
      <c r="AH3038" s="588"/>
      <c r="AI3038" s="588"/>
      <c r="AJ3038" s="589"/>
      <c r="AK3038" s="590"/>
      <c r="AL3038" s="591"/>
      <c r="AM3038" s="592"/>
      <c r="AN3038" s="593"/>
      <c r="AO3038" s="594"/>
      <c r="AP3038" s="595"/>
      <c r="AQ3038" s="595"/>
      <c r="AR3038" s="596"/>
    </row>
    <row r="3039" spans="24:44" s="581" customFormat="1" ht="15" customHeight="1" x14ac:dyDescent="0.35">
      <c r="X3039" s="582"/>
      <c r="Y3039" s="583"/>
      <c r="AD3039" s="585"/>
      <c r="AE3039" s="586"/>
      <c r="AF3039" s="587"/>
      <c r="AG3039" s="588"/>
      <c r="AH3039" s="588"/>
      <c r="AI3039" s="588"/>
      <c r="AJ3039" s="589"/>
      <c r="AK3039" s="590"/>
      <c r="AL3039" s="591"/>
      <c r="AM3039" s="592"/>
      <c r="AN3039" s="593"/>
      <c r="AO3039" s="594"/>
      <c r="AP3039" s="595"/>
      <c r="AQ3039" s="595"/>
      <c r="AR3039" s="596"/>
    </row>
    <row r="3040" spans="24:44" s="581" customFormat="1" ht="15" customHeight="1" x14ac:dyDescent="0.35">
      <c r="X3040" s="582"/>
      <c r="Y3040" s="583"/>
      <c r="AD3040" s="585"/>
      <c r="AE3040" s="586"/>
      <c r="AF3040" s="587"/>
      <c r="AG3040" s="588"/>
      <c r="AH3040" s="588"/>
      <c r="AI3040" s="588"/>
      <c r="AJ3040" s="589"/>
      <c r="AK3040" s="590"/>
      <c r="AL3040" s="591"/>
      <c r="AM3040" s="592"/>
      <c r="AN3040" s="593"/>
      <c r="AO3040" s="594"/>
      <c r="AP3040" s="595"/>
      <c r="AQ3040" s="595"/>
      <c r="AR3040" s="596"/>
    </row>
    <row r="3041" spans="24:44" s="581" customFormat="1" ht="15" customHeight="1" x14ac:dyDescent="0.35">
      <c r="X3041" s="582"/>
      <c r="Y3041" s="583"/>
      <c r="AD3041" s="585"/>
      <c r="AE3041" s="586"/>
      <c r="AF3041" s="587"/>
      <c r="AG3041" s="588"/>
      <c r="AH3041" s="588"/>
      <c r="AI3041" s="588"/>
      <c r="AJ3041" s="589"/>
      <c r="AK3041" s="590"/>
      <c r="AL3041" s="591"/>
      <c r="AM3041" s="592"/>
      <c r="AN3041" s="593"/>
      <c r="AO3041" s="594"/>
      <c r="AP3041" s="595"/>
      <c r="AQ3041" s="595"/>
      <c r="AR3041" s="596"/>
    </row>
    <row r="3042" spans="24:44" s="581" customFormat="1" ht="15" customHeight="1" x14ac:dyDescent="0.35">
      <c r="X3042" s="582"/>
      <c r="Y3042" s="583"/>
      <c r="AD3042" s="585"/>
      <c r="AE3042" s="586"/>
      <c r="AF3042" s="587"/>
      <c r="AG3042" s="588"/>
      <c r="AH3042" s="588"/>
      <c r="AI3042" s="588"/>
      <c r="AJ3042" s="589"/>
      <c r="AK3042" s="590"/>
      <c r="AL3042" s="591"/>
      <c r="AM3042" s="592"/>
      <c r="AN3042" s="593"/>
      <c r="AO3042" s="594"/>
      <c r="AP3042" s="595"/>
      <c r="AQ3042" s="595"/>
      <c r="AR3042" s="596"/>
    </row>
    <row r="3043" spans="24:44" s="581" customFormat="1" ht="15" customHeight="1" x14ac:dyDescent="0.35">
      <c r="X3043" s="582"/>
      <c r="Y3043" s="583"/>
      <c r="AD3043" s="585"/>
      <c r="AE3043" s="586"/>
      <c r="AF3043" s="587"/>
      <c r="AG3043" s="588"/>
      <c r="AH3043" s="588"/>
      <c r="AI3043" s="588"/>
      <c r="AJ3043" s="589"/>
      <c r="AK3043" s="590"/>
      <c r="AL3043" s="591"/>
      <c r="AM3043" s="592"/>
      <c r="AN3043" s="593"/>
      <c r="AO3043" s="594"/>
      <c r="AP3043" s="595"/>
      <c r="AQ3043" s="595"/>
      <c r="AR3043" s="596"/>
    </row>
    <row r="3044" spans="24:44" s="581" customFormat="1" ht="15" customHeight="1" x14ac:dyDescent="0.35">
      <c r="X3044" s="582"/>
      <c r="Y3044" s="583"/>
      <c r="AD3044" s="585"/>
      <c r="AE3044" s="586"/>
      <c r="AF3044" s="587"/>
      <c r="AG3044" s="588"/>
      <c r="AH3044" s="588"/>
      <c r="AI3044" s="588"/>
      <c r="AJ3044" s="589"/>
      <c r="AK3044" s="590"/>
      <c r="AL3044" s="591"/>
      <c r="AM3044" s="592"/>
      <c r="AN3044" s="593"/>
      <c r="AO3044" s="594"/>
      <c r="AP3044" s="595"/>
      <c r="AQ3044" s="595"/>
      <c r="AR3044" s="596"/>
    </row>
    <row r="3045" spans="24:44" s="581" customFormat="1" ht="15" customHeight="1" x14ac:dyDescent="0.35">
      <c r="X3045" s="582"/>
      <c r="Y3045" s="583"/>
      <c r="AD3045" s="585"/>
      <c r="AE3045" s="586"/>
      <c r="AF3045" s="587"/>
      <c r="AG3045" s="588"/>
      <c r="AH3045" s="588"/>
      <c r="AI3045" s="588"/>
      <c r="AJ3045" s="589"/>
      <c r="AK3045" s="590"/>
      <c r="AL3045" s="591"/>
      <c r="AM3045" s="592"/>
      <c r="AN3045" s="593"/>
      <c r="AO3045" s="594"/>
      <c r="AP3045" s="595"/>
      <c r="AQ3045" s="595"/>
      <c r="AR3045" s="596"/>
    </row>
    <row r="3046" spans="24:44" s="581" customFormat="1" ht="15" customHeight="1" x14ac:dyDescent="0.35">
      <c r="X3046" s="582"/>
      <c r="Y3046" s="583"/>
      <c r="AD3046" s="585"/>
      <c r="AE3046" s="586"/>
      <c r="AF3046" s="587"/>
      <c r="AG3046" s="588"/>
      <c r="AH3046" s="588"/>
      <c r="AI3046" s="588"/>
      <c r="AJ3046" s="589"/>
      <c r="AK3046" s="590"/>
      <c r="AL3046" s="591"/>
      <c r="AM3046" s="592"/>
      <c r="AN3046" s="593"/>
      <c r="AO3046" s="594"/>
      <c r="AP3046" s="595"/>
      <c r="AQ3046" s="595"/>
      <c r="AR3046" s="596"/>
    </row>
    <row r="3047" spans="24:44" s="581" customFormat="1" ht="15" customHeight="1" x14ac:dyDescent="0.35">
      <c r="X3047" s="582"/>
      <c r="Y3047" s="583"/>
      <c r="AD3047" s="585"/>
      <c r="AE3047" s="586"/>
      <c r="AF3047" s="587"/>
      <c r="AG3047" s="588"/>
      <c r="AH3047" s="588"/>
      <c r="AI3047" s="588"/>
      <c r="AJ3047" s="589"/>
      <c r="AK3047" s="590"/>
      <c r="AL3047" s="591"/>
      <c r="AM3047" s="592"/>
      <c r="AN3047" s="593"/>
      <c r="AO3047" s="594"/>
      <c r="AP3047" s="595"/>
      <c r="AQ3047" s="595"/>
      <c r="AR3047" s="596"/>
    </row>
    <row r="3048" spans="24:44" s="581" customFormat="1" ht="15" customHeight="1" x14ac:dyDescent="0.35">
      <c r="X3048" s="582"/>
      <c r="Y3048" s="583"/>
      <c r="AD3048" s="585"/>
      <c r="AE3048" s="586"/>
      <c r="AF3048" s="587"/>
      <c r="AG3048" s="588"/>
      <c r="AH3048" s="588"/>
      <c r="AI3048" s="588"/>
      <c r="AJ3048" s="589"/>
      <c r="AK3048" s="590"/>
      <c r="AL3048" s="591"/>
      <c r="AM3048" s="592"/>
      <c r="AN3048" s="593"/>
      <c r="AO3048" s="594"/>
      <c r="AP3048" s="595"/>
      <c r="AQ3048" s="595"/>
      <c r="AR3048" s="596"/>
    </row>
    <row r="3049" spans="24:44" s="581" customFormat="1" ht="15" customHeight="1" x14ac:dyDescent="0.35">
      <c r="X3049" s="582"/>
      <c r="Y3049" s="583"/>
      <c r="AD3049" s="585"/>
      <c r="AE3049" s="586"/>
      <c r="AF3049" s="587"/>
      <c r="AG3049" s="588"/>
      <c r="AH3049" s="588"/>
      <c r="AI3049" s="588"/>
      <c r="AJ3049" s="589"/>
      <c r="AK3049" s="590"/>
      <c r="AL3049" s="591"/>
      <c r="AM3049" s="592"/>
      <c r="AN3049" s="593"/>
      <c r="AO3049" s="594"/>
      <c r="AP3049" s="595"/>
      <c r="AQ3049" s="595"/>
      <c r="AR3049" s="596"/>
    </row>
    <row r="3050" spans="24:44" s="581" customFormat="1" ht="15" customHeight="1" x14ac:dyDescent="0.35">
      <c r="X3050" s="582"/>
      <c r="Y3050" s="583"/>
      <c r="AD3050" s="585"/>
      <c r="AE3050" s="586"/>
      <c r="AF3050" s="587"/>
      <c r="AG3050" s="588"/>
      <c r="AH3050" s="588"/>
      <c r="AI3050" s="588"/>
      <c r="AJ3050" s="589"/>
      <c r="AK3050" s="590"/>
      <c r="AL3050" s="591"/>
      <c r="AM3050" s="592"/>
      <c r="AN3050" s="593"/>
      <c r="AO3050" s="594"/>
      <c r="AP3050" s="595"/>
      <c r="AQ3050" s="595"/>
      <c r="AR3050" s="596"/>
    </row>
    <row r="3051" spans="24:44" s="581" customFormat="1" ht="15" customHeight="1" x14ac:dyDescent="0.35">
      <c r="X3051" s="582"/>
      <c r="Y3051" s="583"/>
      <c r="AD3051" s="585"/>
      <c r="AE3051" s="586"/>
      <c r="AF3051" s="587"/>
      <c r="AG3051" s="588"/>
      <c r="AH3051" s="588"/>
      <c r="AI3051" s="588"/>
      <c r="AJ3051" s="589"/>
      <c r="AK3051" s="590"/>
      <c r="AL3051" s="591"/>
      <c r="AM3051" s="592"/>
      <c r="AN3051" s="593"/>
      <c r="AO3051" s="594"/>
      <c r="AP3051" s="595"/>
      <c r="AQ3051" s="595"/>
      <c r="AR3051" s="596"/>
    </row>
    <row r="3052" spans="24:44" s="581" customFormat="1" ht="15" customHeight="1" x14ac:dyDescent="0.35">
      <c r="X3052" s="582"/>
      <c r="Y3052" s="583"/>
      <c r="AD3052" s="585"/>
      <c r="AE3052" s="586"/>
      <c r="AF3052" s="587"/>
      <c r="AG3052" s="588"/>
      <c r="AH3052" s="588"/>
      <c r="AI3052" s="588"/>
      <c r="AJ3052" s="589"/>
      <c r="AK3052" s="590"/>
      <c r="AL3052" s="591"/>
      <c r="AM3052" s="592"/>
      <c r="AN3052" s="593"/>
      <c r="AO3052" s="594"/>
      <c r="AP3052" s="595"/>
      <c r="AQ3052" s="595"/>
      <c r="AR3052" s="596"/>
    </row>
    <row r="3053" spans="24:44" s="581" customFormat="1" ht="15" customHeight="1" x14ac:dyDescent="0.35">
      <c r="X3053" s="582"/>
      <c r="Y3053" s="583"/>
      <c r="AD3053" s="585"/>
      <c r="AE3053" s="586"/>
      <c r="AF3053" s="587"/>
      <c r="AG3053" s="588"/>
      <c r="AH3053" s="588"/>
      <c r="AI3053" s="588"/>
      <c r="AJ3053" s="589"/>
      <c r="AK3053" s="590"/>
      <c r="AL3053" s="591"/>
      <c r="AM3053" s="592"/>
      <c r="AN3053" s="593"/>
      <c r="AO3053" s="594"/>
      <c r="AP3053" s="595"/>
      <c r="AQ3053" s="595"/>
      <c r="AR3053" s="596"/>
    </row>
    <row r="3054" spans="24:44" s="581" customFormat="1" ht="15" customHeight="1" x14ac:dyDescent="0.35">
      <c r="X3054" s="582"/>
      <c r="Y3054" s="583"/>
      <c r="AD3054" s="585"/>
      <c r="AE3054" s="586"/>
      <c r="AF3054" s="587"/>
      <c r="AG3054" s="588"/>
      <c r="AH3054" s="588"/>
      <c r="AI3054" s="588"/>
      <c r="AJ3054" s="589"/>
      <c r="AK3054" s="590"/>
      <c r="AL3054" s="591"/>
      <c r="AM3054" s="592"/>
      <c r="AN3054" s="593"/>
      <c r="AO3054" s="594"/>
      <c r="AP3054" s="595"/>
      <c r="AQ3054" s="595"/>
      <c r="AR3054" s="596"/>
    </row>
    <row r="3055" spans="24:44" s="581" customFormat="1" ht="15" customHeight="1" x14ac:dyDescent="0.35">
      <c r="X3055" s="582"/>
      <c r="Y3055" s="583"/>
      <c r="AD3055" s="585"/>
      <c r="AE3055" s="586"/>
      <c r="AF3055" s="587"/>
      <c r="AG3055" s="588"/>
      <c r="AH3055" s="588"/>
      <c r="AI3055" s="588"/>
      <c r="AJ3055" s="589"/>
      <c r="AK3055" s="590"/>
      <c r="AL3055" s="591"/>
      <c r="AM3055" s="592"/>
      <c r="AN3055" s="593"/>
      <c r="AO3055" s="594"/>
      <c r="AP3055" s="595"/>
      <c r="AQ3055" s="595"/>
      <c r="AR3055" s="596"/>
    </row>
    <row r="3056" spans="24:44" s="581" customFormat="1" ht="15" customHeight="1" x14ac:dyDescent="0.35">
      <c r="X3056" s="582"/>
      <c r="Y3056" s="583"/>
      <c r="AD3056" s="585"/>
      <c r="AE3056" s="586"/>
      <c r="AF3056" s="587"/>
      <c r="AG3056" s="588"/>
      <c r="AH3056" s="588"/>
      <c r="AI3056" s="588"/>
      <c r="AJ3056" s="589"/>
      <c r="AK3056" s="590"/>
      <c r="AL3056" s="591"/>
      <c r="AM3056" s="592"/>
      <c r="AN3056" s="593"/>
      <c r="AO3056" s="594"/>
      <c r="AP3056" s="595"/>
      <c r="AQ3056" s="595"/>
      <c r="AR3056" s="596"/>
    </row>
    <row r="3057" spans="24:44" s="581" customFormat="1" ht="15" customHeight="1" x14ac:dyDescent="0.35">
      <c r="X3057" s="582"/>
      <c r="Y3057" s="583"/>
      <c r="AD3057" s="585"/>
      <c r="AE3057" s="586"/>
      <c r="AF3057" s="587"/>
      <c r="AG3057" s="588"/>
      <c r="AH3057" s="588"/>
      <c r="AI3057" s="588"/>
      <c r="AJ3057" s="589"/>
      <c r="AK3057" s="590"/>
      <c r="AL3057" s="591"/>
      <c r="AM3057" s="592"/>
      <c r="AN3057" s="593"/>
      <c r="AO3057" s="594"/>
      <c r="AP3057" s="595"/>
      <c r="AQ3057" s="595"/>
      <c r="AR3057" s="596"/>
    </row>
    <row r="3058" spans="24:44" s="581" customFormat="1" ht="15" customHeight="1" x14ac:dyDescent="0.35">
      <c r="X3058" s="582"/>
      <c r="Y3058" s="583"/>
      <c r="AD3058" s="585"/>
      <c r="AE3058" s="586"/>
      <c r="AF3058" s="587"/>
      <c r="AG3058" s="588"/>
      <c r="AH3058" s="588"/>
      <c r="AI3058" s="588"/>
      <c r="AJ3058" s="589"/>
      <c r="AK3058" s="590"/>
      <c r="AL3058" s="591"/>
      <c r="AM3058" s="592"/>
      <c r="AN3058" s="593"/>
      <c r="AO3058" s="594"/>
      <c r="AP3058" s="595"/>
      <c r="AQ3058" s="595"/>
      <c r="AR3058" s="596"/>
    </row>
    <row r="3059" spans="24:44" s="581" customFormat="1" ht="15" customHeight="1" x14ac:dyDescent="0.35">
      <c r="X3059" s="582"/>
      <c r="Y3059" s="583"/>
      <c r="AD3059" s="585"/>
      <c r="AE3059" s="586"/>
      <c r="AF3059" s="587"/>
      <c r="AG3059" s="588"/>
      <c r="AH3059" s="588"/>
      <c r="AI3059" s="588"/>
      <c r="AJ3059" s="589"/>
      <c r="AK3059" s="590"/>
      <c r="AL3059" s="591"/>
      <c r="AM3059" s="592"/>
      <c r="AN3059" s="593"/>
      <c r="AO3059" s="594"/>
      <c r="AP3059" s="595"/>
      <c r="AQ3059" s="595"/>
      <c r="AR3059" s="596"/>
    </row>
    <row r="3060" spans="24:44" s="581" customFormat="1" ht="15" customHeight="1" x14ac:dyDescent="0.35">
      <c r="X3060" s="582"/>
      <c r="Y3060" s="583"/>
      <c r="AD3060" s="585"/>
      <c r="AE3060" s="586"/>
      <c r="AF3060" s="587"/>
      <c r="AG3060" s="588"/>
      <c r="AH3060" s="588"/>
      <c r="AI3060" s="588"/>
      <c r="AJ3060" s="589"/>
      <c r="AK3060" s="590"/>
      <c r="AL3060" s="591"/>
      <c r="AM3060" s="592"/>
      <c r="AN3060" s="593"/>
      <c r="AO3060" s="594"/>
      <c r="AP3060" s="595"/>
      <c r="AQ3060" s="595"/>
      <c r="AR3060" s="596"/>
    </row>
    <row r="3061" spans="24:44" s="581" customFormat="1" ht="15" customHeight="1" x14ac:dyDescent="0.35">
      <c r="X3061" s="582"/>
      <c r="Y3061" s="583"/>
      <c r="AD3061" s="585"/>
      <c r="AE3061" s="586"/>
      <c r="AF3061" s="587"/>
      <c r="AG3061" s="588"/>
      <c r="AH3061" s="588"/>
      <c r="AI3061" s="588"/>
      <c r="AJ3061" s="589"/>
      <c r="AK3061" s="590"/>
      <c r="AL3061" s="591"/>
      <c r="AM3061" s="592"/>
      <c r="AN3061" s="593"/>
      <c r="AO3061" s="594"/>
      <c r="AP3061" s="595"/>
      <c r="AQ3061" s="595"/>
      <c r="AR3061" s="596"/>
    </row>
    <row r="3062" spans="24:44" s="581" customFormat="1" ht="15" customHeight="1" x14ac:dyDescent="0.35">
      <c r="X3062" s="582"/>
      <c r="Y3062" s="583"/>
      <c r="AD3062" s="585"/>
      <c r="AE3062" s="586"/>
      <c r="AF3062" s="587"/>
      <c r="AG3062" s="588"/>
      <c r="AH3062" s="588"/>
      <c r="AI3062" s="588"/>
      <c r="AJ3062" s="589"/>
      <c r="AK3062" s="590"/>
      <c r="AL3062" s="591"/>
      <c r="AM3062" s="592"/>
      <c r="AN3062" s="593"/>
      <c r="AO3062" s="594"/>
      <c r="AP3062" s="595"/>
      <c r="AQ3062" s="595"/>
      <c r="AR3062" s="596"/>
    </row>
    <row r="3063" spans="24:44" s="581" customFormat="1" ht="15" customHeight="1" x14ac:dyDescent="0.35">
      <c r="X3063" s="582"/>
      <c r="Y3063" s="583"/>
      <c r="AD3063" s="585"/>
      <c r="AE3063" s="586"/>
      <c r="AF3063" s="587"/>
      <c r="AG3063" s="588"/>
      <c r="AH3063" s="588"/>
      <c r="AI3063" s="588"/>
      <c r="AJ3063" s="589"/>
      <c r="AK3063" s="590"/>
      <c r="AL3063" s="591"/>
      <c r="AM3063" s="592"/>
      <c r="AN3063" s="593"/>
      <c r="AO3063" s="594"/>
      <c r="AP3063" s="595"/>
      <c r="AQ3063" s="595"/>
      <c r="AR3063" s="596"/>
    </row>
    <row r="3064" spans="24:44" s="581" customFormat="1" ht="15" customHeight="1" x14ac:dyDescent="0.35">
      <c r="X3064" s="582"/>
      <c r="Y3064" s="583"/>
      <c r="AD3064" s="585"/>
      <c r="AE3064" s="586"/>
      <c r="AF3064" s="587"/>
      <c r="AG3064" s="588"/>
      <c r="AH3064" s="588"/>
      <c r="AI3064" s="588"/>
      <c r="AJ3064" s="589"/>
      <c r="AK3064" s="590"/>
      <c r="AL3064" s="591"/>
      <c r="AM3064" s="592"/>
      <c r="AN3064" s="593"/>
      <c r="AO3064" s="594"/>
      <c r="AP3064" s="595"/>
      <c r="AQ3064" s="595"/>
      <c r="AR3064" s="596"/>
    </row>
    <row r="3065" spans="24:44" s="581" customFormat="1" ht="15" customHeight="1" x14ac:dyDescent="0.35">
      <c r="X3065" s="582"/>
      <c r="Y3065" s="583"/>
      <c r="AD3065" s="585"/>
      <c r="AE3065" s="586"/>
      <c r="AF3065" s="587"/>
      <c r="AG3065" s="588"/>
      <c r="AH3065" s="588"/>
      <c r="AI3065" s="588"/>
      <c r="AJ3065" s="589"/>
      <c r="AK3065" s="590"/>
      <c r="AL3065" s="591"/>
      <c r="AM3065" s="592"/>
      <c r="AN3065" s="593"/>
      <c r="AO3065" s="594"/>
      <c r="AP3065" s="595"/>
      <c r="AQ3065" s="595"/>
      <c r="AR3065" s="596"/>
    </row>
    <row r="3066" spans="24:44" s="581" customFormat="1" ht="15" customHeight="1" x14ac:dyDescent="0.35">
      <c r="X3066" s="582"/>
      <c r="Y3066" s="583"/>
      <c r="AD3066" s="585"/>
      <c r="AE3066" s="586"/>
      <c r="AF3066" s="587"/>
      <c r="AG3066" s="588"/>
      <c r="AH3066" s="588"/>
      <c r="AI3066" s="588"/>
      <c r="AJ3066" s="589"/>
      <c r="AK3066" s="590"/>
      <c r="AL3066" s="591"/>
      <c r="AM3066" s="592"/>
      <c r="AN3066" s="593"/>
      <c r="AO3066" s="594"/>
      <c r="AP3066" s="595"/>
      <c r="AQ3066" s="595"/>
      <c r="AR3066" s="596"/>
    </row>
    <row r="3067" spans="24:44" s="581" customFormat="1" ht="15" customHeight="1" x14ac:dyDescent="0.35">
      <c r="X3067" s="582"/>
      <c r="Y3067" s="583"/>
      <c r="AD3067" s="585"/>
      <c r="AE3067" s="586"/>
      <c r="AF3067" s="587"/>
      <c r="AG3067" s="588"/>
      <c r="AH3067" s="588"/>
      <c r="AI3067" s="588"/>
      <c r="AJ3067" s="589"/>
      <c r="AK3067" s="590"/>
      <c r="AL3067" s="591"/>
      <c r="AM3067" s="592"/>
      <c r="AN3067" s="593"/>
      <c r="AO3067" s="594"/>
      <c r="AP3067" s="595"/>
      <c r="AQ3067" s="595"/>
      <c r="AR3067" s="596"/>
    </row>
    <row r="3068" spans="24:44" s="581" customFormat="1" ht="15" customHeight="1" x14ac:dyDescent="0.35">
      <c r="X3068" s="582"/>
      <c r="Y3068" s="583"/>
      <c r="AD3068" s="585"/>
      <c r="AE3068" s="586"/>
      <c r="AF3068" s="587"/>
      <c r="AG3068" s="588"/>
      <c r="AH3068" s="588"/>
      <c r="AI3068" s="588"/>
      <c r="AJ3068" s="589"/>
      <c r="AK3068" s="590"/>
      <c r="AL3068" s="591"/>
      <c r="AM3068" s="592"/>
      <c r="AN3068" s="593"/>
      <c r="AO3068" s="594"/>
      <c r="AP3068" s="595"/>
      <c r="AQ3068" s="595"/>
      <c r="AR3068" s="596"/>
    </row>
    <row r="3069" spans="24:44" s="581" customFormat="1" ht="15" customHeight="1" x14ac:dyDescent="0.35">
      <c r="X3069" s="582"/>
      <c r="Y3069" s="583"/>
      <c r="AD3069" s="585"/>
      <c r="AE3069" s="586"/>
      <c r="AF3069" s="587"/>
      <c r="AG3069" s="588"/>
      <c r="AH3069" s="588"/>
      <c r="AI3069" s="588"/>
      <c r="AJ3069" s="589"/>
      <c r="AK3069" s="590"/>
      <c r="AL3069" s="591"/>
      <c r="AM3069" s="592"/>
      <c r="AN3069" s="593"/>
      <c r="AO3069" s="594"/>
      <c r="AP3069" s="595"/>
      <c r="AQ3069" s="595"/>
      <c r="AR3069" s="596"/>
    </row>
    <row r="3070" spans="24:44" s="581" customFormat="1" ht="15" customHeight="1" x14ac:dyDescent="0.35">
      <c r="X3070" s="582"/>
      <c r="Y3070" s="583"/>
      <c r="AD3070" s="585"/>
      <c r="AE3070" s="586"/>
      <c r="AF3070" s="587"/>
      <c r="AG3070" s="588"/>
      <c r="AH3070" s="588"/>
      <c r="AI3070" s="588"/>
      <c r="AJ3070" s="589"/>
      <c r="AK3070" s="590"/>
      <c r="AL3070" s="591"/>
      <c r="AM3070" s="592"/>
      <c r="AN3070" s="593"/>
      <c r="AO3070" s="594"/>
      <c r="AP3070" s="595"/>
      <c r="AQ3070" s="595"/>
      <c r="AR3070" s="596"/>
    </row>
    <row r="3071" spans="24:44" s="581" customFormat="1" ht="15" customHeight="1" x14ac:dyDescent="0.35">
      <c r="X3071" s="582"/>
      <c r="Y3071" s="583"/>
      <c r="AD3071" s="585"/>
      <c r="AE3071" s="586"/>
      <c r="AF3071" s="587"/>
      <c r="AG3071" s="588"/>
      <c r="AH3071" s="588"/>
      <c r="AI3071" s="588"/>
      <c r="AJ3071" s="589"/>
      <c r="AK3071" s="590"/>
      <c r="AL3071" s="591"/>
      <c r="AM3071" s="592"/>
      <c r="AN3071" s="593"/>
      <c r="AO3071" s="594"/>
      <c r="AP3071" s="595"/>
      <c r="AQ3071" s="595"/>
      <c r="AR3071" s="596"/>
    </row>
    <row r="3072" spans="24:44" s="581" customFormat="1" ht="15" customHeight="1" x14ac:dyDescent="0.35">
      <c r="X3072" s="582"/>
      <c r="Y3072" s="583"/>
      <c r="AD3072" s="585"/>
      <c r="AE3072" s="586"/>
      <c r="AF3072" s="587"/>
      <c r="AG3072" s="588"/>
      <c r="AH3072" s="588"/>
      <c r="AI3072" s="588"/>
      <c r="AJ3072" s="589"/>
      <c r="AK3072" s="590"/>
      <c r="AL3072" s="591"/>
      <c r="AM3072" s="592"/>
      <c r="AN3072" s="593"/>
      <c r="AO3072" s="594"/>
      <c r="AP3072" s="595"/>
      <c r="AQ3072" s="595"/>
      <c r="AR3072" s="596"/>
    </row>
    <row r="3073" spans="24:44" s="581" customFormat="1" ht="15" customHeight="1" x14ac:dyDescent="0.35">
      <c r="X3073" s="582"/>
      <c r="Y3073" s="583"/>
      <c r="AD3073" s="585"/>
      <c r="AE3073" s="586"/>
      <c r="AF3073" s="587"/>
      <c r="AG3073" s="588"/>
      <c r="AH3073" s="588"/>
      <c r="AI3073" s="588"/>
      <c r="AJ3073" s="589"/>
      <c r="AK3073" s="590"/>
      <c r="AL3073" s="591"/>
      <c r="AM3073" s="592"/>
      <c r="AN3073" s="593"/>
      <c r="AO3073" s="594"/>
      <c r="AP3073" s="595"/>
      <c r="AQ3073" s="595"/>
      <c r="AR3073" s="596"/>
    </row>
    <row r="3074" spans="24:44" s="581" customFormat="1" ht="15" customHeight="1" x14ac:dyDescent="0.35">
      <c r="X3074" s="582"/>
      <c r="Y3074" s="583"/>
      <c r="AD3074" s="585"/>
      <c r="AE3074" s="586"/>
      <c r="AF3074" s="587"/>
      <c r="AG3074" s="588"/>
      <c r="AH3074" s="588"/>
      <c r="AI3074" s="588"/>
      <c r="AJ3074" s="589"/>
      <c r="AK3074" s="590"/>
      <c r="AL3074" s="591"/>
      <c r="AM3074" s="592"/>
      <c r="AN3074" s="593"/>
      <c r="AO3074" s="594"/>
      <c r="AP3074" s="595"/>
      <c r="AQ3074" s="595"/>
      <c r="AR3074" s="596"/>
    </row>
    <row r="3075" spans="24:44" s="581" customFormat="1" ht="15" customHeight="1" x14ac:dyDescent="0.35">
      <c r="X3075" s="582"/>
      <c r="Y3075" s="583"/>
      <c r="AD3075" s="585"/>
      <c r="AE3075" s="586"/>
      <c r="AF3075" s="587"/>
      <c r="AG3075" s="588"/>
      <c r="AH3075" s="588"/>
      <c r="AI3075" s="588"/>
      <c r="AJ3075" s="589"/>
      <c r="AK3075" s="590"/>
      <c r="AL3075" s="591"/>
      <c r="AM3075" s="592"/>
      <c r="AN3075" s="593"/>
      <c r="AO3075" s="594"/>
      <c r="AP3075" s="595"/>
      <c r="AQ3075" s="595"/>
      <c r="AR3075" s="596"/>
    </row>
    <row r="3076" spans="24:44" s="581" customFormat="1" ht="15" customHeight="1" x14ac:dyDescent="0.35">
      <c r="X3076" s="582"/>
      <c r="Y3076" s="583"/>
      <c r="AD3076" s="585"/>
      <c r="AE3076" s="586"/>
      <c r="AF3076" s="587"/>
      <c r="AG3076" s="588"/>
      <c r="AH3076" s="588"/>
      <c r="AI3076" s="588"/>
      <c r="AJ3076" s="589"/>
      <c r="AK3076" s="590"/>
      <c r="AL3076" s="591"/>
      <c r="AM3076" s="592"/>
      <c r="AN3076" s="593"/>
      <c r="AO3076" s="594"/>
      <c r="AP3076" s="595"/>
      <c r="AQ3076" s="595"/>
      <c r="AR3076" s="596"/>
    </row>
    <row r="3077" spans="24:44" s="581" customFormat="1" ht="15" customHeight="1" x14ac:dyDescent="0.35">
      <c r="X3077" s="582"/>
      <c r="Y3077" s="583"/>
      <c r="AD3077" s="585"/>
      <c r="AE3077" s="586"/>
      <c r="AF3077" s="587"/>
      <c r="AG3077" s="588"/>
      <c r="AH3077" s="588"/>
      <c r="AI3077" s="588"/>
      <c r="AJ3077" s="589"/>
      <c r="AK3077" s="590"/>
      <c r="AL3077" s="591"/>
      <c r="AM3077" s="592"/>
      <c r="AN3077" s="593"/>
      <c r="AO3077" s="594"/>
      <c r="AP3077" s="595"/>
      <c r="AQ3077" s="595"/>
      <c r="AR3077" s="596"/>
    </row>
    <row r="3078" spans="24:44" s="581" customFormat="1" ht="15" customHeight="1" x14ac:dyDescent="0.35">
      <c r="X3078" s="582"/>
      <c r="Y3078" s="583"/>
      <c r="AD3078" s="585"/>
      <c r="AE3078" s="586"/>
      <c r="AF3078" s="587"/>
      <c r="AG3078" s="588"/>
      <c r="AH3078" s="588"/>
      <c r="AI3078" s="588"/>
      <c r="AJ3078" s="589"/>
      <c r="AK3078" s="590"/>
      <c r="AL3078" s="591"/>
      <c r="AM3078" s="592"/>
      <c r="AN3078" s="593"/>
      <c r="AO3078" s="594"/>
      <c r="AP3078" s="595"/>
      <c r="AQ3078" s="595"/>
      <c r="AR3078" s="596"/>
    </row>
    <row r="3079" spans="24:44" s="581" customFormat="1" ht="15" customHeight="1" x14ac:dyDescent="0.35">
      <c r="X3079" s="582"/>
      <c r="Y3079" s="583"/>
      <c r="AD3079" s="585"/>
      <c r="AE3079" s="586"/>
      <c r="AF3079" s="587"/>
      <c r="AG3079" s="588"/>
      <c r="AH3079" s="588"/>
      <c r="AI3079" s="588"/>
      <c r="AJ3079" s="589"/>
      <c r="AK3079" s="590"/>
      <c r="AL3079" s="591"/>
      <c r="AM3079" s="592"/>
      <c r="AN3079" s="593"/>
      <c r="AO3079" s="594"/>
      <c r="AP3079" s="595"/>
      <c r="AQ3079" s="595"/>
      <c r="AR3079" s="596"/>
    </row>
    <row r="3080" spans="24:44" s="581" customFormat="1" ht="15" customHeight="1" x14ac:dyDescent="0.35">
      <c r="X3080" s="582"/>
      <c r="Y3080" s="583"/>
      <c r="AD3080" s="585"/>
      <c r="AE3080" s="586"/>
      <c r="AF3080" s="587"/>
      <c r="AG3080" s="588"/>
      <c r="AH3080" s="588"/>
      <c r="AI3080" s="588"/>
      <c r="AJ3080" s="589"/>
      <c r="AK3080" s="590"/>
      <c r="AL3080" s="591"/>
      <c r="AM3080" s="592"/>
      <c r="AN3080" s="593"/>
      <c r="AO3080" s="594"/>
      <c r="AP3080" s="595"/>
      <c r="AQ3080" s="595"/>
      <c r="AR3080" s="596"/>
    </row>
    <row r="3081" spans="24:44" s="581" customFormat="1" ht="15" customHeight="1" x14ac:dyDescent="0.35">
      <c r="X3081" s="582"/>
      <c r="Y3081" s="583"/>
      <c r="AD3081" s="585"/>
      <c r="AE3081" s="586"/>
      <c r="AF3081" s="587"/>
      <c r="AG3081" s="588"/>
      <c r="AH3081" s="588"/>
      <c r="AI3081" s="588"/>
      <c r="AJ3081" s="589"/>
      <c r="AK3081" s="590"/>
      <c r="AL3081" s="591"/>
      <c r="AM3081" s="592"/>
      <c r="AN3081" s="593"/>
      <c r="AO3081" s="594"/>
      <c r="AP3081" s="595"/>
      <c r="AQ3081" s="595"/>
      <c r="AR3081" s="596"/>
    </row>
    <row r="3082" spans="24:44" s="581" customFormat="1" ht="15" customHeight="1" x14ac:dyDescent="0.35">
      <c r="X3082" s="582"/>
      <c r="Y3082" s="583"/>
      <c r="AD3082" s="585"/>
      <c r="AE3082" s="586"/>
      <c r="AF3082" s="587"/>
      <c r="AG3082" s="588"/>
      <c r="AH3082" s="588"/>
      <c r="AI3082" s="588"/>
      <c r="AJ3082" s="589"/>
      <c r="AK3082" s="590"/>
      <c r="AL3082" s="591"/>
      <c r="AM3082" s="592"/>
      <c r="AN3082" s="593"/>
      <c r="AO3082" s="594"/>
      <c r="AP3082" s="595"/>
      <c r="AQ3082" s="595"/>
      <c r="AR3082" s="596"/>
    </row>
    <row r="3083" spans="24:44" s="581" customFormat="1" ht="15" customHeight="1" x14ac:dyDescent="0.35">
      <c r="X3083" s="582"/>
      <c r="Y3083" s="583"/>
      <c r="AD3083" s="585"/>
      <c r="AE3083" s="586"/>
      <c r="AF3083" s="587"/>
      <c r="AG3083" s="588"/>
      <c r="AH3083" s="588"/>
      <c r="AI3083" s="588"/>
      <c r="AJ3083" s="589"/>
      <c r="AK3083" s="590"/>
      <c r="AL3083" s="591"/>
      <c r="AM3083" s="592"/>
      <c r="AN3083" s="593"/>
      <c r="AO3083" s="594"/>
      <c r="AP3083" s="595"/>
      <c r="AQ3083" s="595"/>
      <c r="AR3083" s="596"/>
    </row>
    <row r="3084" spans="24:44" s="581" customFormat="1" ht="15" customHeight="1" x14ac:dyDescent="0.35">
      <c r="X3084" s="582"/>
      <c r="Y3084" s="583"/>
      <c r="AD3084" s="585"/>
      <c r="AE3084" s="586"/>
      <c r="AF3084" s="587"/>
      <c r="AG3084" s="588"/>
      <c r="AH3084" s="588"/>
      <c r="AI3084" s="588"/>
      <c r="AJ3084" s="589"/>
      <c r="AK3084" s="590"/>
      <c r="AL3084" s="591"/>
      <c r="AM3084" s="592"/>
      <c r="AN3084" s="593"/>
      <c r="AO3084" s="594"/>
      <c r="AP3084" s="595"/>
      <c r="AQ3084" s="595"/>
      <c r="AR3084" s="596"/>
    </row>
    <row r="3085" spans="24:44" s="581" customFormat="1" ht="15" customHeight="1" x14ac:dyDescent="0.35">
      <c r="X3085" s="582"/>
      <c r="Y3085" s="583"/>
      <c r="AD3085" s="585"/>
      <c r="AE3085" s="586"/>
      <c r="AF3085" s="587"/>
      <c r="AG3085" s="588"/>
      <c r="AH3085" s="588"/>
      <c r="AI3085" s="588"/>
      <c r="AJ3085" s="589"/>
      <c r="AK3085" s="590"/>
      <c r="AL3085" s="591"/>
      <c r="AM3085" s="592"/>
      <c r="AN3085" s="593"/>
      <c r="AO3085" s="594"/>
      <c r="AP3085" s="595"/>
      <c r="AQ3085" s="595"/>
      <c r="AR3085" s="596"/>
    </row>
    <row r="3086" spans="24:44" s="581" customFormat="1" ht="15" customHeight="1" x14ac:dyDescent="0.35">
      <c r="X3086" s="582"/>
      <c r="Y3086" s="583"/>
      <c r="AD3086" s="585"/>
      <c r="AE3086" s="586"/>
      <c r="AF3086" s="587"/>
      <c r="AG3086" s="588"/>
      <c r="AH3086" s="588"/>
      <c r="AI3086" s="588"/>
      <c r="AJ3086" s="589"/>
      <c r="AK3086" s="590"/>
      <c r="AL3086" s="591"/>
      <c r="AM3086" s="592"/>
      <c r="AN3086" s="593"/>
      <c r="AO3086" s="594"/>
      <c r="AP3086" s="595"/>
      <c r="AQ3086" s="595"/>
      <c r="AR3086" s="596"/>
    </row>
    <row r="3087" spans="24:44" s="581" customFormat="1" ht="15" customHeight="1" x14ac:dyDescent="0.35">
      <c r="X3087" s="582"/>
      <c r="Y3087" s="583"/>
      <c r="AD3087" s="585"/>
      <c r="AE3087" s="586"/>
      <c r="AF3087" s="587"/>
      <c r="AG3087" s="588"/>
      <c r="AH3087" s="588"/>
      <c r="AI3087" s="588"/>
      <c r="AJ3087" s="589"/>
      <c r="AK3087" s="590"/>
      <c r="AL3087" s="591"/>
      <c r="AM3087" s="592"/>
      <c r="AN3087" s="593"/>
      <c r="AO3087" s="594"/>
      <c r="AP3087" s="595"/>
      <c r="AQ3087" s="595"/>
      <c r="AR3087" s="596"/>
    </row>
    <row r="3088" spans="24:44" s="581" customFormat="1" ht="15" customHeight="1" x14ac:dyDescent="0.35">
      <c r="X3088" s="582"/>
      <c r="Y3088" s="583"/>
      <c r="AD3088" s="585"/>
      <c r="AE3088" s="586"/>
      <c r="AF3088" s="587"/>
      <c r="AG3088" s="588"/>
      <c r="AH3088" s="588"/>
      <c r="AI3088" s="588"/>
      <c r="AJ3088" s="589"/>
      <c r="AK3088" s="590"/>
      <c r="AL3088" s="591"/>
      <c r="AM3088" s="592"/>
      <c r="AN3088" s="593"/>
      <c r="AO3088" s="594"/>
      <c r="AP3088" s="595"/>
      <c r="AQ3088" s="595"/>
      <c r="AR3088" s="596"/>
    </row>
    <row r="3089" spans="24:44" s="581" customFormat="1" ht="15" customHeight="1" x14ac:dyDescent="0.35">
      <c r="X3089" s="582"/>
      <c r="Y3089" s="583"/>
      <c r="AD3089" s="585"/>
      <c r="AE3089" s="586"/>
      <c r="AF3089" s="587"/>
      <c r="AG3089" s="588"/>
      <c r="AH3089" s="588"/>
      <c r="AI3089" s="588"/>
      <c r="AJ3089" s="589"/>
      <c r="AK3089" s="590"/>
      <c r="AL3089" s="591"/>
      <c r="AM3089" s="592"/>
      <c r="AN3089" s="593"/>
      <c r="AO3089" s="594"/>
      <c r="AP3089" s="595"/>
      <c r="AQ3089" s="595"/>
      <c r="AR3089" s="596"/>
    </row>
    <row r="3090" spans="24:44" s="581" customFormat="1" ht="15" customHeight="1" x14ac:dyDescent="0.35">
      <c r="X3090" s="582"/>
      <c r="Y3090" s="583"/>
      <c r="AD3090" s="585"/>
      <c r="AE3090" s="586"/>
      <c r="AF3090" s="587"/>
      <c r="AG3090" s="588"/>
      <c r="AH3090" s="588"/>
      <c r="AI3090" s="588"/>
      <c r="AJ3090" s="589"/>
      <c r="AK3090" s="590"/>
      <c r="AL3090" s="591"/>
      <c r="AM3090" s="592"/>
      <c r="AN3090" s="593"/>
      <c r="AO3090" s="594"/>
      <c r="AP3090" s="595"/>
      <c r="AQ3090" s="595"/>
      <c r="AR3090" s="596"/>
    </row>
    <row r="3091" spans="24:44" s="581" customFormat="1" ht="15" customHeight="1" x14ac:dyDescent="0.35">
      <c r="X3091" s="582"/>
      <c r="Y3091" s="583"/>
      <c r="AD3091" s="585"/>
      <c r="AE3091" s="586"/>
      <c r="AF3091" s="587"/>
      <c r="AG3091" s="588"/>
      <c r="AH3091" s="588"/>
      <c r="AI3091" s="588"/>
      <c r="AJ3091" s="589"/>
      <c r="AK3091" s="590"/>
      <c r="AL3091" s="591"/>
      <c r="AM3091" s="592"/>
      <c r="AN3091" s="593"/>
      <c r="AO3091" s="594"/>
      <c r="AP3091" s="595"/>
      <c r="AQ3091" s="595"/>
      <c r="AR3091" s="596"/>
    </row>
    <row r="3092" spans="24:44" s="581" customFormat="1" ht="15" customHeight="1" x14ac:dyDescent="0.35">
      <c r="X3092" s="582"/>
      <c r="Y3092" s="583"/>
      <c r="AD3092" s="585"/>
      <c r="AE3092" s="586"/>
      <c r="AF3092" s="587"/>
      <c r="AG3092" s="588"/>
      <c r="AH3092" s="588"/>
      <c r="AI3092" s="588"/>
      <c r="AJ3092" s="589"/>
      <c r="AK3092" s="590"/>
      <c r="AL3092" s="591"/>
      <c r="AM3092" s="592"/>
      <c r="AN3092" s="593"/>
      <c r="AO3092" s="594"/>
      <c r="AP3092" s="595"/>
      <c r="AQ3092" s="595"/>
      <c r="AR3092" s="596"/>
    </row>
    <row r="3093" spans="24:44" s="581" customFormat="1" ht="15" customHeight="1" x14ac:dyDescent="0.35">
      <c r="X3093" s="582"/>
      <c r="Y3093" s="583"/>
      <c r="AD3093" s="585"/>
      <c r="AE3093" s="586"/>
      <c r="AF3093" s="587"/>
      <c r="AG3093" s="588"/>
      <c r="AH3093" s="588"/>
      <c r="AI3093" s="588"/>
      <c r="AJ3093" s="589"/>
      <c r="AK3093" s="590"/>
      <c r="AL3093" s="591"/>
      <c r="AM3093" s="592"/>
      <c r="AN3093" s="593"/>
      <c r="AO3093" s="594"/>
      <c r="AP3093" s="595"/>
      <c r="AQ3093" s="595"/>
      <c r="AR3093" s="596"/>
    </row>
    <row r="3094" spans="24:44" s="581" customFormat="1" ht="15" customHeight="1" x14ac:dyDescent="0.35">
      <c r="X3094" s="582"/>
      <c r="Y3094" s="583"/>
      <c r="AD3094" s="585"/>
      <c r="AE3094" s="586"/>
      <c r="AF3094" s="587"/>
      <c r="AG3094" s="588"/>
      <c r="AH3094" s="588"/>
      <c r="AI3094" s="588"/>
      <c r="AJ3094" s="589"/>
      <c r="AK3094" s="590"/>
      <c r="AL3094" s="591"/>
      <c r="AM3094" s="592"/>
      <c r="AN3094" s="593"/>
      <c r="AO3094" s="594"/>
      <c r="AP3094" s="595"/>
      <c r="AQ3094" s="595"/>
      <c r="AR3094" s="596"/>
    </row>
    <row r="3095" spans="24:44" s="581" customFormat="1" ht="15" customHeight="1" x14ac:dyDescent="0.35">
      <c r="X3095" s="582"/>
      <c r="Y3095" s="583"/>
      <c r="AD3095" s="585"/>
      <c r="AE3095" s="586"/>
      <c r="AF3095" s="587"/>
      <c r="AG3095" s="588"/>
      <c r="AH3095" s="588"/>
      <c r="AI3095" s="588"/>
      <c r="AJ3095" s="589"/>
      <c r="AK3095" s="590"/>
      <c r="AL3095" s="591"/>
      <c r="AM3095" s="592"/>
      <c r="AN3095" s="593"/>
      <c r="AO3095" s="594"/>
      <c r="AP3095" s="595"/>
      <c r="AQ3095" s="595"/>
      <c r="AR3095" s="596"/>
    </row>
    <row r="3096" spans="24:44" s="581" customFormat="1" ht="15" customHeight="1" x14ac:dyDescent="0.35">
      <c r="X3096" s="582"/>
      <c r="Y3096" s="583"/>
      <c r="AD3096" s="585"/>
      <c r="AE3096" s="586"/>
      <c r="AF3096" s="587"/>
      <c r="AG3096" s="588"/>
      <c r="AH3096" s="588"/>
      <c r="AI3096" s="588"/>
      <c r="AJ3096" s="589"/>
      <c r="AK3096" s="590"/>
      <c r="AL3096" s="591"/>
      <c r="AM3096" s="592"/>
      <c r="AN3096" s="593"/>
      <c r="AO3096" s="594"/>
      <c r="AP3096" s="595"/>
      <c r="AQ3096" s="595"/>
      <c r="AR3096" s="596"/>
    </row>
    <row r="3097" spans="24:44" s="581" customFormat="1" ht="15" customHeight="1" x14ac:dyDescent="0.35">
      <c r="X3097" s="582"/>
      <c r="Y3097" s="583"/>
      <c r="AD3097" s="585"/>
      <c r="AE3097" s="586"/>
      <c r="AF3097" s="587"/>
      <c r="AG3097" s="588"/>
      <c r="AH3097" s="588"/>
      <c r="AI3097" s="588"/>
      <c r="AJ3097" s="589"/>
      <c r="AK3097" s="590"/>
      <c r="AL3097" s="591"/>
      <c r="AM3097" s="592"/>
      <c r="AN3097" s="593"/>
      <c r="AO3097" s="594"/>
      <c r="AP3097" s="595"/>
      <c r="AQ3097" s="595"/>
      <c r="AR3097" s="596"/>
    </row>
    <row r="3098" spans="24:44" s="581" customFormat="1" ht="15" customHeight="1" x14ac:dyDescent="0.35">
      <c r="X3098" s="582"/>
      <c r="Y3098" s="583"/>
      <c r="AD3098" s="585"/>
      <c r="AE3098" s="586"/>
      <c r="AF3098" s="587"/>
      <c r="AG3098" s="588"/>
      <c r="AH3098" s="588"/>
      <c r="AI3098" s="588"/>
      <c r="AJ3098" s="589"/>
      <c r="AK3098" s="590"/>
      <c r="AL3098" s="591"/>
      <c r="AM3098" s="592"/>
      <c r="AN3098" s="593"/>
      <c r="AO3098" s="594"/>
      <c r="AP3098" s="595"/>
      <c r="AQ3098" s="595"/>
      <c r="AR3098" s="596"/>
    </row>
    <row r="3099" spans="24:44" s="581" customFormat="1" ht="15" customHeight="1" x14ac:dyDescent="0.35">
      <c r="X3099" s="582"/>
      <c r="Y3099" s="583"/>
      <c r="AD3099" s="585"/>
      <c r="AE3099" s="586"/>
      <c r="AF3099" s="587"/>
      <c r="AG3099" s="588"/>
      <c r="AH3099" s="588"/>
      <c r="AI3099" s="588"/>
      <c r="AJ3099" s="589"/>
      <c r="AK3099" s="590"/>
      <c r="AL3099" s="591"/>
      <c r="AM3099" s="592"/>
      <c r="AN3099" s="593"/>
      <c r="AO3099" s="594"/>
      <c r="AP3099" s="595"/>
      <c r="AQ3099" s="595"/>
      <c r="AR3099" s="596"/>
    </row>
    <row r="3100" spans="24:44" s="581" customFormat="1" ht="15" customHeight="1" x14ac:dyDescent="0.35">
      <c r="X3100" s="582"/>
      <c r="Y3100" s="583"/>
      <c r="AD3100" s="585"/>
      <c r="AE3100" s="586"/>
      <c r="AF3100" s="587"/>
      <c r="AG3100" s="588"/>
      <c r="AH3100" s="588"/>
      <c r="AI3100" s="588"/>
      <c r="AJ3100" s="589"/>
      <c r="AK3100" s="590"/>
      <c r="AL3100" s="591"/>
      <c r="AM3100" s="592"/>
      <c r="AN3100" s="593"/>
      <c r="AO3100" s="594"/>
      <c r="AP3100" s="595"/>
      <c r="AQ3100" s="595"/>
      <c r="AR3100" s="596"/>
    </row>
    <row r="3101" spans="24:44" s="581" customFormat="1" ht="15" customHeight="1" x14ac:dyDescent="0.35">
      <c r="X3101" s="582"/>
      <c r="Y3101" s="583"/>
      <c r="AD3101" s="585"/>
      <c r="AE3101" s="586"/>
      <c r="AF3101" s="587"/>
      <c r="AG3101" s="588"/>
      <c r="AH3101" s="588"/>
      <c r="AI3101" s="588"/>
      <c r="AJ3101" s="589"/>
      <c r="AK3101" s="590"/>
      <c r="AL3101" s="591"/>
      <c r="AM3101" s="592"/>
      <c r="AN3101" s="593"/>
      <c r="AO3101" s="594"/>
      <c r="AP3101" s="595"/>
      <c r="AQ3101" s="595"/>
      <c r="AR3101" s="596"/>
    </row>
    <row r="3102" spans="24:44" s="581" customFormat="1" ht="15" customHeight="1" x14ac:dyDescent="0.35">
      <c r="X3102" s="582"/>
      <c r="Y3102" s="583"/>
      <c r="AD3102" s="585"/>
      <c r="AE3102" s="586"/>
      <c r="AF3102" s="587"/>
      <c r="AG3102" s="588"/>
      <c r="AH3102" s="588"/>
      <c r="AI3102" s="588"/>
      <c r="AJ3102" s="589"/>
      <c r="AK3102" s="590"/>
      <c r="AL3102" s="591"/>
      <c r="AM3102" s="592"/>
      <c r="AN3102" s="593"/>
      <c r="AO3102" s="594"/>
      <c r="AP3102" s="595"/>
      <c r="AQ3102" s="595"/>
      <c r="AR3102" s="596"/>
    </row>
    <row r="3103" spans="24:44" s="581" customFormat="1" ht="15" customHeight="1" x14ac:dyDescent="0.35">
      <c r="X3103" s="582"/>
      <c r="Y3103" s="583"/>
      <c r="AD3103" s="585"/>
      <c r="AE3103" s="586"/>
      <c r="AF3103" s="587"/>
      <c r="AG3103" s="588"/>
      <c r="AH3103" s="588"/>
      <c r="AI3103" s="588"/>
      <c r="AJ3103" s="589"/>
      <c r="AK3103" s="590"/>
      <c r="AL3103" s="591"/>
      <c r="AM3103" s="592"/>
      <c r="AN3103" s="593"/>
      <c r="AO3103" s="594"/>
      <c r="AP3103" s="595"/>
      <c r="AQ3103" s="595"/>
      <c r="AR3103" s="596"/>
    </row>
    <row r="3104" spans="24:44" s="581" customFormat="1" ht="15" customHeight="1" x14ac:dyDescent="0.35">
      <c r="X3104" s="582"/>
      <c r="Y3104" s="583"/>
      <c r="AD3104" s="585"/>
      <c r="AE3104" s="586"/>
      <c r="AF3104" s="587"/>
      <c r="AG3104" s="588"/>
      <c r="AH3104" s="588"/>
      <c r="AI3104" s="588"/>
      <c r="AJ3104" s="589"/>
      <c r="AK3104" s="590"/>
      <c r="AL3104" s="591"/>
      <c r="AM3104" s="592"/>
      <c r="AN3104" s="593"/>
      <c r="AO3104" s="594"/>
      <c r="AP3104" s="595"/>
      <c r="AQ3104" s="595"/>
      <c r="AR3104" s="596"/>
    </row>
    <row r="3105" spans="24:44" s="581" customFormat="1" ht="15" customHeight="1" x14ac:dyDescent="0.35">
      <c r="X3105" s="582"/>
      <c r="Y3105" s="583"/>
      <c r="AD3105" s="585"/>
      <c r="AE3105" s="586"/>
      <c r="AF3105" s="587"/>
      <c r="AG3105" s="588"/>
      <c r="AH3105" s="588"/>
      <c r="AI3105" s="588"/>
      <c r="AJ3105" s="589"/>
      <c r="AK3105" s="590"/>
      <c r="AL3105" s="591"/>
      <c r="AM3105" s="592"/>
      <c r="AN3105" s="593"/>
      <c r="AO3105" s="594"/>
      <c r="AP3105" s="595"/>
      <c r="AQ3105" s="595"/>
      <c r="AR3105" s="596"/>
    </row>
    <row r="3106" spans="24:44" s="581" customFormat="1" ht="15" customHeight="1" x14ac:dyDescent="0.35">
      <c r="X3106" s="582"/>
      <c r="Y3106" s="583"/>
      <c r="AD3106" s="585"/>
      <c r="AE3106" s="586"/>
      <c r="AF3106" s="587"/>
      <c r="AG3106" s="588"/>
      <c r="AH3106" s="588"/>
      <c r="AI3106" s="588"/>
      <c r="AJ3106" s="589"/>
      <c r="AK3106" s="590"/>
      <c r="AL3106" s="591"/>
      <c r="AM3106" s="592"/>
      <c r="AN3106" s="593"/>
      <c r="AO3106" s="594"/>
      <c r="AP3106" s="595"/>
      <c r="AQ3106" s="595"/>
      <c r="AR3106" s="596"/>
    </row>
    <row r="3107" spans="24:44" s="581" customFormat="1" ht="15" customHeight="1" x14ac:dyDescent="0.35">
      <c r="X3107" s="582"/>
      <c r="Y3107" s="583"/>
      <c r="AD3107" s="585"/>
      <c r="AE3107" s="586"/>
      <c r="AF3107" s="587"/>
      <c r="AG3107" s="588"/>
      <c r="AH3107" s="588"/>
      <c r="AI3107" s="588"/>
      <c r="AJ3107" s="589"/>
      <c r="AK3107" s="590"/>
      <c r="AL3107" s="591"/>
      <c r="AM3107" s="592"/>
      <c r="AN3107" s="593"/>
      <c r="AO3107" s="594"/>
      <c r="AP3107" s="595"/>
      <c r="AQ3107" s="595"/>
      <c r="AR3107" s="596"/>
    </row>
    <row r="3108" spans="24:44" s="581" customFormat="1" ht="15" customHeight="1" x14ac:dyDescent="0.35">
      <c r="X3108" s="582"/>
      <c r="Y3108" s="583"/>
      <c r="AD3108" s="585"/>
      <c r="AE3108" s="586"/>
      <c r="AF3108" s="587"/>
      <c r="AG3108" s="588"/>
      <c r="AH3108" s="588"/>
      <c r="AI3108" s="588"/>
      <c r="AJ3108" s="589"/>
      <c r="AK3108" s="590"/>
      <c r="AL3108" s="591"/>
      <c r="AM3108" s="592"/>
      <c r="AN3108" s="593"/>
      <c r="AO3108" s="594"/>
      <c r="AP3108" s="595"/>
      <c r="AQ3108" s="595"/>
      <c r="AR3108" s="596"/>
    </row>
    <row r="3109" spans="24:44" s="581" customFormat="1" ht="15" customHeight="1" x14ac:dyDescent="0.35">
      <c r="X3109" s="582"/>
      <c r="Y3109" s="583"/>
      <c r="AD3109" s="585"/>
      <c r="AE3109" s="586"/>
      <c r="AF3109" s="587"/>
      <c r="AG3109" s="588"/>
      <c r="AH3109" s="588"/>
      <c r="AI3109" s="588"/>
      <c r="AJ3109" s="589"/>
      <c r="AK3109" s="590"/>
      <c r="AL3109" s="591"/>
      <c r="AM3109" s="592"/>
      <c r="AN3109" s="593"/>
      <c r="AO3109" s="594"/>
      <c r="AP3109" s="595"/>
      <c r="AQ3109" s="595"/>
      <c r="AR3109" s="596"/>
    </row>
    <row r="3110" spans="24:44" s="581" customFormat="1" ht="15" customHeight="1" x14ac:dyDescent="0.35">
      <c r="X3110" s="582"/>
      <c r="Y3110" s="583"/>
      <c r="AD3110" s="585"/>
      <c r="AE3110" s="586"/>
      <c r="AF3110" s="587"/>
      <c r="AG3110" s="588"/>
      <c r="AH3110" s="588"/>
      <c r="AI3110" s="588"/>
      <c r="AJ3110" s="589"/>
      <c r="AK3110" s="590"/>
      <c r="AL3110" s="591"/>
      <c r="AM3110" s="592"/>
      <c r="AN3110" s="593"/>
      <c r="AO3110" s="594"/>
      <c r="AP3110" s="595"/>
      <c r="AQ3110" s="595"/>
      <c r="AR3110" s="596"/>
    </row>
    <row r="3111" spans="24:44" s="581" customFormat="1" ht="15" customHeight="1" x14ac:dyDescent="0.35">
      <c r="X3111" s="582"/>
      <c r="Y3111" s="583"/>
      <c r="AD3111" s="585"/>
      <c r="AE3111" s="586"/>
      <c r="AF3111" s="587"/>
      <c r="AG3111" s="588"/>
      <c r="AH3111" s="588"/>
      <c r="AI3111" s="588"/>
      <c r="AJ3111" s="589"/>
      <c r="AK3111" s="590"/>
      <c r="AL3111" s="591"/>
      <c r="AM3111" s="592"/>
      <c r="AN3111" s="593"/>
      <c r="AO3111" s="594"/>
      <c r="AP3111" s="595"/>
      <c r="AQ3111" s="595"/>
      <c r="AR3111" s="596"/>
    </row>
    <row r="3112" spans="24:44" s="581" customFormat="1" ht="15" customHeight="1" x14ac:dyDescent="0.35">
      <c r="X3112" s="582"/>
      <c r="Y3112" s="583"/>
      <c r="AD3112" s="585"/>
      <c r="AE3112" s="586"/>
      <c r="AF3112" s="587"/>
      <c r="AG3112" s="588"/>
      <c r="AH3112" s="588"/>
      <c r="AI3112" s="588"/>
      <c r="AJ3112" s="589"/>
      <c r="AK3112" s="590"/>
      <c r="AL3112" s="591"/>
      <c r="AM3112" s="592"/>
      <c r="AN3112" s="593"/>
      <c r="AO3112" s="594"/>
      <c r="AP3112" s="595"/>
      <c r="AQ3112" s="595"/>
      <c r="AR3112" s="596"/>
    </row>
    <row r="3113" spans="24:44" s="581" customFormat="1" ht="15" customHeight="1" x14ac:dyDescent="0.35">
      <c r="X3113" s="582"/>
      <c r="Y3113" s="583"/>
      <c r="AD3113" s="585"/>
      <c r="AE3113" s="586"/>
      <c r="AF3113" s="587"/>
      <c r="AG3113" s="588"/>
      <c r="AH3113" s="588"/>
      <c r="AI3113" s="588"/>
      <c r="AJ3113" s="589"/>
      <c r="AK3113" s="590"/>
      <c r="AL3113" s="591"/>
      <c r="AM3113" s="592"/>
      <c r="AN3113" s="593"/>
      <c r="AO3113" s="594"/>
      <c r="AP3113" s="595"/>
      <c r="AQ3113" s="595"/>
      <c r="AR3113" s="596"/>
    </row>
    <row r="3114" spans="24:44" s="581" customFormat="1" ht="15" customHeight="1" x14ac:dyDescent="0.35">
      <c r="X3114" s="582"/>
      <c r="Y3114" s="583"/>
      <c r="AD3114" s="585"/>
      <c r="AE3114" s="586"/>
      <c r="AF3114" s="587"/>
      <c r="AG3114" s="588"/>
      <c r="AH3114" s="588"/>
      <c r="AI3114" s="588"/>
      <c r="AJ3114" s="589"/>
      <c r="AK3114" s="590"/>
      <c r="AL3114" s="591"/>
      <c r="AM3114" s="592"/>
      <c r="AN3114" s="593"/>
      <c r="AO3114" s="594"/>
      <c r="AP3114" s="595"/>
      <c r="AQ3114" s="595"/>
      <c r="AR3114" s="596"/>
    </row>
    <row r="3115" spans="24:44" s="581" customFormat="1" ht="15" customHeight="1" x14ac:dyDescent="0.35">
      <c r="X3115" s="582"/>
      <c r="Y3115" s="583"/>
      <c r="AD3115" s="585"/>
      <c r="AE3115" s="586"/>
      <c r="AF3115" s="587"/>
      <c r="AG3115" s="588"/>
      <c r="AH3115" s="588"/>
      <c r="AI3115" s="588"/>
      <c r="AJ3115" s="589"/>
      <c r="AK3115" s="590"/>
      <c r="AL3115" s="591"/>
      <c r="AM3115" s="592"/>
      <c r="AN3115" s="593"/>
      <c r="AO3115" s="594"/>
      <c r="AP3115" s="595"/>
      <c r="AQ3115" s="595"/>
      <c r="AR3115" s="596"/>
    </row>
    <row r="3116" spans="24:44" s="581" customFormat="1" ht="15" customHeight="1" x14ac:dyDescent="0.35">
      <c r="X3116" s="582"/>
      <c r="Y3116" s="583"/>
      <c r="AD3116" s="585"/>
      <c r="AE3116" s="586"/>
      <c r="AF3116" s="587"/>
      <c r="AG3116" s="588"/>
      <c r="AH3116" s="588"/>
      <c r="AI3116" s="588"/>
      <c r="AJ3116" s="589"/>
      <c r="AK3116" s="590"/>
      <c r="AL3116" s="591"/>
      <c r="AM3116" s="592"/>
      <c r="AN3116" s="593"/>
      <c r="AO3116" s="594"/>
      <c r="AP3116" s="595"/>
      <c r="AQ3116" s="595"/>
      <c r="AR3116" s="596"/>
    </row>
    <row r="3117" spans="24:44" s="581" customFormat="1" ht="15" customHeight="1" x14ac:dyDescent="0.35">
      <c r="X3117" s="582"/>
      <c r="Y3117" s="583"/>
      <c r="AD3117" s="585"/>
      <c r="AE3117" s="586"/>
      <c r="AF3117" s="587"/>
      <c r="AG3117" s="588"/>
      <c r="AH3117" s="588"/>
      <c r="AI3117" s="588"/>
      <c r="AJ3117" s="589"/>
      <c r="AK3117" s="590"/>
      <c r="AL3117" s="591"/>
      <c r="AM3117" s="592"/>
      <c r="AN3117" s="593"/>
      <c r="AO3117" s="594"/>
      <c r="AP3117" s="595"/>
      <c r="AQ3117" s="595"/>
      <c r="AR3117" s="596"/>
    </row>
    <row r="3118" spans="24:44" s="581" customFormat="1" ht="15" customHeight="1" x14ac:dyDescent="0.35">
      <c r="X3118" s="582"/>
      <c r="Y3118" s="583"/>
      <c r="AD3118" s="585"/>
      <c r="AE3118" s="586"/>
      <c r="AF3118" s="587"/>
      <c r="AG3118" s="588"/>
      <c r="AH3118" s="588"/>
      <c r="AI3118" s="588"/>
      <c r="AJ3118" s="589"/>
      <c r="AK3118" s="590"/>
      <c r="AL3118" s="591"/>
      <c r="AM3118" s="592"/>
      <c r="AN3118" s="593"/>
      <c r="AO3118" s="594"/>
      <c r="AP3118" s="595"/>
      <c r="AQ3118" s="595"/>
      <c r="AR3118" s="596"/>
    </row>
    <row r="3119" spans="24:44" s="581" customFormat="1" ht="15" customHeight="1" x14ac:dyDescent="0.35">
      <c r="X3119" s="582"/>
      <c r="Y3119" s="583"/>
      <c r="AD3119" s="585"/>
      <c r="AE3119" s="586"/>
      <c r="AF3119" s="587"/>
      <c r="AG3119" s="588"/>
      <c r="AH3119" s="588"/>
      <c r="AI3119" s="588"/>
      <c r="AJ3119" s="589"/>
      <c r="AK3119" s="590"/>
      <c r="AL3119" s="591"/>
      <c r="AM3119" s="592"/>
      <c r="AN3119" s="593"/>
      <c r="AO3119" s="594"/>
      <c r="AP3119" s="595"/>
      <c r="AQ3119" s="595"/>
      <c r="AR3119" s="596"/>
    </row>
    <row r="3120" spans="24:44" s="581" customFormat="1" ht="15" customHeight="1" x14ac:dyDescent="0.35">
      <c r="X3120" s="582"/>
      <c r="Y3120" s="583"/>
      <c r="AD3120" s="585"/>
      <c r="AE3120" s="586"/>
      <c r="AF3120" s="587"/>
      <c r="AG3120" s="588"/>
      <c r="AH3120" s="588"/>
      <c r="AI3120" s="588"/>
      <c r="AJ3120" s="589"/>
      <c r="AK3120" s="590"/>
      <c r="AL3120" s="591"/>
      <c r="AM3120" s="592"/>
      <c r="AN3120" s="593"/>
      <c r="AO3120" s="594"/>
      <c r="AP3120" s="595"/>
      <c r="AQ3120" s="595"/>
      <c r="AR3120" s="596"/>
    </row>
    <row r="3121" spans="24:44" s="581" customFormat="1" ht="15" customHeight="1" x14ac:dyDescent="0.35">
      <c r="X3121" s="582"/>
      <c r="Y3121" s="583"/>
      <c r="AD3121" s="585"/>
      <c r="AE3121" s="586"/>
      <c r="AF3121" s="587"/>
      <c r="AG3121" s="588"/>
      <c r="AH3121" s="588"/>
      <c r="AI3121" s="588"/>
      <c r="AJ3121" s="589"/>
      <c r="AK3121" s="590"/>
      <c r="AL3121" s="591"/>
      <c r="AM3121" s="592"/>
      <c r="AN3121" s="593"/>
      <c r="AO3121" s="594"/>
      <c r="AP3121" s="595"/>
      <c r="AQ3121" s="595"/>
      <c r="AR3121" s="596"/>
    </row>
    <row r="3122" spans="24:44" s="581" customFormat="1" ht="15" customHeight="1" x14ac:dyDescent="0.35">
      <c r="X3122" s="582"/>
      <c r="Y3122" s="583"/>
      <c r="AD3122" s="585"/>
      <c r="AE3122" s="586"/>
      <c r="AF3122" s="587"/>
      <c r="AG3122" s="588"/>
      <c r="AH3122" s="588"/>
      <c r="AI3122" s="588"/>
      <c r="AJ3122" s="589"/>
      <c r="AK3122" s="590"/>
      <c r="AL3122" s="591"/>
      <c r="AM3122" s="592"/>
      <c r="AN3122" s="593"/>
      <c r="AO3122" s="594"/>
      <c r="AP3122" s="595"/>
      <c r="AQ3122" s="595"/>
      <c r="AR3122" s="596"/>
    </row>
    <row r="3123" spans="24:44" s="581" customFormat="1" ht="15" customHeight="1" x14ac:dyDescent="0.35">
      <c r="X3123" s="582"/>
      <c r="Y3123" s="583"/>
      <c r="AD3123" s="585"/>
      <c r="AE3123" s="586"/>
      <c r="AF3123" s="587"/>
      <c r="AG3123" s="588"/>
      <c r="AH3123" s="588"/>
      <c r="AI3123" s="588"/>
      <c r="AJ3123" s="589"/>
      <c r="AK3123" s="590"/>
      <c r="AL3123" s="591"/>
      <c r="AM3123" s="592"/>
      <c r="AN3123" s="593"/>
      <c r="AO3123" s="594"/>
      <c r="AP3123" s="595"/>
      <c r="AQ3123" s="595"/>
      <c r="AR3123" s="596"/>
    </row>
    <row r="3124" spans="24:44" s="581" customFormat="1" ht="15" customHeight="1" x14ac:dyDescent="0.35">
      <c r="X3124" s="582"/>
      <c r="Y3124" s="583"/>
      <c r="AD3124" s="585"/>
      <c r="AE3124" s="586"/>
      <c r="AF3124" s="587"/>
      <c r="AG3124" s="588"/>
      <c r="AH3124" s="588"/>
      <c r="AI3124" s="588"/>
      <c r="AJ3124" s="589"/>
      <c r="AK3124" s="590"/>
      <c r="AL3124" s="591"/>
      <c r="AM3124" s="592"/>
      <c r="AN3124" s="593"/>
      <c r="AO3124" s="594"/>
      <c r="AP3124" s="595"/>
      <c r="AQ3124" s="595"/>
      <c r="AR3124" s="596"/>
    </row>
    <row r="3125" spans="24:44" s="581" customFormat="1" ht="15" customHeight="1" x14ac:dyDescent="0.35">
      <c r="X3125" s="582"/>
      <c r="Y3125" s="583"/>
      <c r="AD3125" s="585"/>
      <c r="AE3125" s="586"/>
      <c r="AF3125" s="587"/>
      <c r="AG3125" s="588"/>
      <c r="AH3125" s="588"/>
      <c r="AI3125" s="588"/>
      <c r="AJ3125" s="589"/>
      <c r="AK3125" s="590"/>
      <c r="AL3125" s="591"/>
      <c r="AM3125" s="592"/>
      <c r="AN3125" s="593"/>
      <c r="AO3125" s="594"/>
      <c r="AP3125" s="595"/>
      <c r="AQ3125" s="595"/>
      <c r="AR3125" s="596"/>
    </row>
    <row r="3126" spans="24:44" s="581" customFormat="1" ht="15" customHeight="1" x14ac:dyDescent="0.35">
      <c r="X3126" s="582"/>
      <c r="Y3126" s="583"/>
      <c r="AD3126" s="585"/>
      <c r="AE3126" s="586"/>
      <c r="AF3126" s="587"/>
      <c r="AG3126" s="588"/>
      <c r="AH3126" s="588"/>
      <c r="AI3126" s="588"/>
      <c r="AJ3126" s="589"/>
      <c r="AK3126" s="590"/>
      <c r="AL3126" s="591"/>
      <c r="AM3126" s="592"/>
      <c r="AN3126" s="593"/>
      <c r="AO3126" s="594"/>
      <c r="AP3126" s="595"/>
      <c r="AQ3126" s="595"/>
      <c r="AR3126" s="596"/>
    </row>
    <row r="3127" spans="24:44" s="581" customFormat="1" ht="15" customHeight="1" x14ac:dyDescent="0.35">
      <c r="X3127" s="582"/>
      <c r="Y3127" s="583"/>
      <c r="AD3127" s="585"/>
      <c r="AE3127" s="586"/>
      <c r="AF3127" s="587"/>
      <c r="AG3127" s="588"/>
      <c r="AH3127" s="588"/>
      <c r="AI3127" s="588"/>
      <c r="AJ3127" s="589"/>
      <c r="AK3127" s="590"/>
      <c r="AL3127" s="591"/>
      <c r="AM3127" s="592"/>
      <c r="AN3127" s="593"/>
      <c r="AO3127" s="594"/>
      <c r="AP3127" s="595"/>
      <c r="AQ3127" s="595"/>
      <c r="AR3127" s="596"/>
    </row>
    <row r="3128" spans="24:44" s="581" customFormat="1" ht="15" customHeight="1" x14ac:dyDescent="0.35">
      <c r="X3128" s="582"/>
      <c r="Y3128" s="583"/>
      <c r="AD3128" s="585"/>
      <c r="AE3128" s="586"/>
      <c r="AF3128" s="587"/>
      <c r="AG3128" s="588"/>
      <c r="AH3128" s="588"/>
      <c r="AI3128" s="588"/>
      <c r="AJ3128" s="589"/>
      <c r="AK3128" s="590"/>
      <c r="AL3128" s="591"/>
      <c r="AM3128" s="592"/>
      <c r="AN3128" s="593"/>
      <c r="AO3128" s="594"/>
      <c r="AP3128" s="595"/>
      <c r="AQ3128" s="595"/>
      <c r="AR3128" s="596"/>
    </row>
    <row r="3129" spans="24:44" s="581" customFormat="1" ht="15" customHeight="1" x14ac:dyDescent="0.35">
      <c r="X3129" s="582"/>
      <c r="Y3129" s="583"/>
      <c r="AD3129" s="585"/>
      <c r="AE3129" s="586"/>
      <c r="AF3129" s="587"/>
      <c r="AG3129" s="588"/>
      <c r="AH3129" s="588"/>
      <c r="AI3129" s="588"/>
      <c r="AJ3129" s="589"/>
      <c r="AK3129" s="590"/>
      <c r="AL3129" s="591"/>
      <c r="AM3129" s="592"/>
      <c r="AN3129" s="593"/>
      <c r="AO3129" s="594"/>
      <c r="AP3129" s="595"/>
      <c r="AQ3129" s="595"/>
      <c r="AR3129" s="596"/>
    </row>
    <row r="3130" spans="24:44" s="581" customFormat="1" ht="15" customHeight="1" x14ac:dyDescent="0.35">
      <c r="X3130" s="582"/>
      <c r="Y3130" s="583"/>
      <c r="AD3130" s="585"/>
      <c r="AE3130" s="586"/>
      <c r="AF3130" s="587"/>
      <c r="AG3130" s="588"/>
      <c r="AH3130" s="588"/>
      <c r="AI3130" s="588"/>
      <c r="AJ3130" s="589"/>
      <c r="AK3130" s="590"/>
      <c r="AL3130" s="591"/>
      <c r="AM3130" s="592"/>
      <c r="AN3130" s="593"/>
      <c r="AO3130" s="594"/>
      <c r="AP3130" s="595"/>
      <c r="AQ3130" s="595"/>
      <c r="AR3130" s="596"/>
    </row>
    <row r="3131" spans="24:44" s="581" customFormat="1" ht="15" customHeight="1" x14ac:dyDescent="0.35">
      <c r="X3131" s="582"/>
      <c r="Y3131" s="583"/>
      <c r="AD3131" s="585"/>
      <c r="AE3131" s="586"/>
      <c r="AF3131" s="587"/>
      <c r="AG3131" s="588"/>
      <c r="AH3131" s="588"/>
      <c r="AI3131" s="588"/>
      <c r="AJ3131" s="589"/>
      <c r="AK3131" s="590"/>
      <c r="AL3131" s="591"/>
      <c r="AM3131" s="592"/>
      <c r="AN3131" s="593"/>
      <c r="AO3131" s="594"/>
      <c r="AP3131" s="595"/>
      <c r="AQ3131" s="595"/>
      <c r="AR3131" s="596"/>
    </row>
    <row r="3132" spans="24:44" s="581" customFormat="1" ht="15" customHeight="1" x14ac:dyDescent="0.35">
      <c r="X3132" s="582"/>
      <c r="Y3132" s="583"/>
      <c r="AD3132" s="585"/>
      <c r="AE3132" s="586"/>
      <c r="AF3132" s="587"/>
      <c r="AG3132" s="588"/>
      <c r="AH3132" s="588"/>
      <c r="AI3132" s="588"/>
      <c r="AJ3132" s="589"/>
      <c r="AK3132" s="590"/>
      <c r="AL3132" s="591"/>
      <c r="AM3132" s="592"/>
      <c r="AN3132" s="593"/>
      <c r="AO3132" s="594"/>
      <c r="AP3132" s="595"/>
      <c r="AQ3132" s="595"/>
      <c r="AR3132" s="596"/>
    </row>
    <row r="3133" spans="24:44" s="581" customFormat="1" ht="15" customHeight="1" x14ac:dyDescent="0.35">
      <c r="X3133" s="582"/>
      <c r="Y3133" s="583"/>
      <c r="AD3133" s="585"/>
      <c r="AE3133" s="586"/>
      <c r="AF3133" s="587"/>
      <c r="AG3133" s="588"/>
      <c r="AH3133" s="588"/>
      <c r="AI3133" s="588"/>
      <c r="AJ3133" s="589"/>
      <c r="AK3133" s="590"/>
      <c r="AL3133" s="591"/>
      <c r="AM3133" s="592"/>
      <c r="AN3133" s="593"/>
      <c r="AO3133" s="594"/>
      <c r="AP3133" s="595"/>
      <c r="AQ3133" s="595"/>
      <c r="AR3133" s="596"/>
    </row>
    <row r="3134" spans="24:44" s="581" customFormat="1" ht="15" customHeight="1" x14ac:dyDescent="0.35">
      <c r="X3134" s="582"/>
      <c r="Y3134" s="583"/>
      <c r="AD3134" s="585"/>
      <c r="AE3134" s="586"/>
      <c r="AF3134" s="587"/>
      <c r="AG3134" s="588"/>
      <c r="AH3134" s="588"/>
      <c r="AI3134" s="588"/>
      <c r="AJ3134" s="589"/>
      <c r="AK3134" s="590"/>
      <c r="AL3134" s="591"/>
      <c r="AM3134" s="592"/>
      <c r="AN3134" s="593"/>
      <c r="AO3134" s="594"/>
      <c r="AP3134" s="595"/>
      <c r="AQ3134" s="595"/>
      <c r="AR3134" s="596"/>
    </row>
    <row r="3135" spans="24:44" s="581" customFormat="1" ht="15" customHeight="1" x14ac:dyDescent="0.35">
      <c r="X3135" s="582"/>
      <c r="Y3135" s="583"/>
      <c r="AD3135" s="585"/>
      <c r="AE3135" s="586"/>
      <c r="AF3135" s="587"/>
      <c r="AG3135" s="588"/>
      <c r="AH3135" s="588"/>
      <c r="AI3135" s="588"/>
      <c r="AJ3135" s="589"/>
      <c r="AK3135" s="590"/>
      <c r="AL3135" s="591"/>
      <c r="AM3135" s="592"/>
      <c r="AN3135" s="593"/>
      <c r="AO3135" s="594"/>
      <c r="AP3135" s="595"/>
      <c r="AQ3135" s="595"/>
      <c r="AR3135" s="596"/>
    </row>
    <row r="3136" spans="24:44" s="581" customFormat="1" ht="15" customHeight="1" x14ac:dyDescent="0.35">
      <c r="X3136" s="582"/>
      <c r="Y3136" s="583"/>
      <c r="AD3136" s="585"/>
      <c r="AE3136" s="586"/>
      <c r="AF3136" s="587"/>
      <c r="AG3136" s="588"/>
      <c r="AH3136" s="588"/>
      <c r="AI3136" s="588"/>
      <c r="AJ3136" s="589"/>
      <c r="AK3136" s="590"/>
      <c r="AL3136" s="591"/>
      <c r="AM3136" s="592"/>
      <c r="AN3136" s="593"/>
      <c r="AO3136" s="594"/>
      <c r="AP3136" s="595"/>
      <c r="AQ3136" s="595"/>
      <c r="AR3136" s="596"/>
    </row>
    <row r="3137" spans="24:44" s="581" customFormat="1" ht="15" customHeight="1" x14ac:dyDescent="0.35">
      <c r="X3137" s="582"/>
      <c r="Y3137" s="583"/>
      <c r="AD3137" s="585"/>
      <c r="AE3137" s="586"/>
      <c r="AF3137" s="587"/>
      <c r="AG3137" s="588"/>
      <c r="AH3137" s="588"/>
      <c r="AI3137" s="588"/>
      <c r="AJ3137" s="589"/>
      <c r="AK3137" s="590"/>
      <c r="AL3137" s="591"/>
      <c r="AM3137" s="592"/>
      <c r="AN3137" s="593"/>
      <c r="AO3137" s="594"/>
      <c r="AP3137" s="595"/>
      <c r="AQ3137" s="595"/>
      <c r="AR3137" s="596"/>
    </row>
    <row r="3138" spans="24:44" s="581" customFormat="1" ht="15" customHeight="1" x14ac:dyDescent="0.35">
      <c r="X3138" s="582"/>
      <c r="Y3138" s="583"/>
      <c r="AD3138" s="585"/>
      <c r="AE3138" s="586"/>
      <c r="AF3138" s="587"/>
      <c r="AG3138" s="588"/>
      <c r="AH3138" s="588"/>
      <c r="AI3138" s="588"/>
      <c r="AJ3138" s="589"/>
      <c r="AK3138" s="590"/>
      <c r="AL3138" s="591"/>
      <c r="AM3138" s="592"/>
      <c r="AN3138" s="593"/>
      <c r="AO3138" s="594"/>
      <c r="AP3138" s="595"/>
      <c r="AQ3138" s="595"/>
      <c r="AR3138" s="596"/>
    </row>
    <row r="3139" spans="24:44" s="581" customFormat="1" ht="15" customHeight="1" x14ac:dyDescent="0.35">
      <c r="X3139" s="582"/>
      <c r="Y3139" s="583"/>
      <c r="AD3139" s="585"/>
      <c r="AE3139" s="586"/>
      <c r="AF3139" s="587"/>
      <c r="AG3139" s="588"/>
      <c r="AH3139" s="588"/>
      <c r="AI3139" s="588"/>
      <c r="AJ3139" s="589"/>
      <c r="AK3139" s="590"/>
      <c r="AL3139" s="591"/>
      <c r="AM3139" s="592"/>
      <c r="AN3139" s="593"/>
      <c r="AO3139" s="594"/>
      <c r="AP3139" s="595"/>
      <c r="AQ3139" s="595"/>
      <c r="AR3139" s="596"/>
    </row>
    <row r="3140" spans="24:44" s="581" customFormat="1" ht="15" customHeight="1" x14ac:dyDescent="0.35">
      <c r="X3140" s="582"/>
      <c r="Y3140" s="583"/>
      <c r="AD3140" s="585"/>
      <c r="AE3140" s="586"/>
      <c r="AF3140" s="587"/>
      <c r="AG3140" s="588"/>
      <c r="AH3140" s="588"/>
      <c r="AI3140" s="588"/>
      <c r="AJ3140" s="589"/>
      <c r="AK3140" s="590"/>
      <c r="AL3140" s="591"/>
      <c r="AM3140" s="592"/>
      <c r="AN3140" s="593"/>
      <c r="AO3140" s="594"/>
      <c r="AP3140" s="595"/>
      <c r="AQ3140" s="595"/>
      <c r="AR3140" s="596"/>
    </row>
    <row r="3141" spans="24:44" s="581" customFormat="1" ht="15" customHeight="1" x14ac:dyDescent="0.35">
      <c r="X3141" s="582"/>
      <c r="Y3141" s="583"/>
      <c r="AD3141" s="585"/>
      <c r="AE3141" s="586"/>
      <c r="AF3141" s="587"/>
      <c r="AG3141" s="588"/>
      <c r="AH3141" s="588"/>
      <c r="AI3141" s="588"/>
      <c r="AJ3141" s="589"/>
      <c r="AK3141" s="590"/>
      <c r="AL3141" s="591"/>
      <c r="AM3141" s="592"/>
      <c r="AN3141" s="593"/>
      <c r="AO3141" s="594"/>
      <c r="AP3141" s="595"/>
      <c r="AQ3141" s="595"/>
      <c r="AR3141" s="596"/>
    </row>
    <row r="3142" spans="24:44" s="581" customFormat="1" ht="15" customHeight="1" x14ac:dyDescent="0.35">
      <c r="X3142" s="582"/>
      <c r="Y3142" s="583"/>
      <c r="AD3142" s="585"/>
      <c r="AE3142" s="586"/>
      <c r="AF3142" s="587"/>
      <c r="AG3142" s="588"/>
      <c r="AH3142" s="588"/>
      <c r="AI3142" s="588"/>
      <c r="AJ3142" s="589"/>
      <c r="AK3142" s="590"/>
      <c r="AL3142" s="591"/>
      <c r="AM3142" s="592"/>
      <c r="AN3142" s="593"/>
      <c r="AO3142" s="594"/>
      <c r="AP3142" s="595"/>
      <c r="AQ3142" s="595"/>
      <c r="AR3142" s="596"/>
    </row>
    <row r="3143" spans="24:44" s="581" customFormat="1" ht="15" customHeight="1" x14ac:dyDescent="0.35">
      <c r="X3143" s="582"/>
      <c r="Y3143" s="583"/>
      <c r="AD3143" s="585"/>
      <c r="AE3143" s="586"/>
      <c r="AF3143" s="587"/>
      <c r="AG3143" s="588"/>
      <c r="AH3143" s="588"/>
      <c r="AI3143" s="588"/>
      <c r="AJ3143" s="589"/>
      <c r="AK3143" s="590"/>
      <c r="AL3143" s="591"/>
      <c r="AM3143" s="592"/>
      <c r="AN3143" s="593"/>
      <c r="AO3143" s="594"/>
      <c r="AP3143" s="595"/>
      <c r="AQ3143" s="595"/>
      <c r="AR3143" s="596"/>
    </row>
    <row r="3144" spans="24:44" s="581" customFormat="1" ht="15" customHeight="1" x14ac:dyDescent="0.35">
      <c r="X3144" s="582"/>
      <c r="Y3144" s="583"/>
      <c r="AD3144" s="585"/>
      <c r="AE3144" s="586"/>
      <c r="AF3144" s="587"/>
      <c r="AG3144" s="588"/>
      <c r="AH3144" s="588"/>
      <c r="AI3144" s="588"/>
      <c r="AJ3144" s="589"/>
      <c r="AK3144" s="590"/>
      <c r="AL3144" s="591"/>
      <c r="AM3144" s="592"/>
      <c r="AN3144" s="593"/>
      <c r="AO3144" s="594"/>
      <c r="AP3144" s="595"/>
      <c r="AQ3144" s="595"/>
      <c r="AR3144" s="596"/>
    </row>
    <row r="3145" spans="24:44" s="581" customFormat="1" ht="15" customHeight="1" x14ac:dyDescent="0.35">
      <c r="X3145" s="582"/>
      <c r="Y3145" s="583"/>
      <c r="AD3145" s="585"/>
      <c r="AE3145" s="586"/>
      <c r="AF3145" s="587"/>
      <c r="AG3145" s="588"/>
      <c r="AH3145" s="588"/>
      <c r="AI3145" s="588"/>
      <c r="AJ3145" s="589"/>
      <c r="AK3145" s="590"/>
      <c r="AL3145" s="591"/>
      <c r="AM3145" s="592"/>
      <c r="AN3145" s="593"/>
      <c r="AO3145" s="594"/>
      <c r="AP3145" s="595"/>
      <c r="AQ3145" s="595"/>
      <c r="AR3145" s="596"/>
    </row>
    <row r="3146" spans="24:44" s="581" customFormat="1" ht="15" customHeight="1" x14ac:dyDescent="0.35">
      <c r="X3146" s="582"/>
      <c r="Y3146" s="583"/>
      <c r="AD3146" s="585"/>
      <c r="AE3146" s="586"/>
      <c r="AF3146" s="587"/>
      <c r="AG3146" s="588"/>
      <c r="AH3146" s="588"/>
      <c r="AI3146" s="588"/>
      <c r="AJ3146" s="589"/>
      <c r="AK3146" s="590"/>
      <c r="AL3146" s="591"/>
      <c r="AM3146" s="592"/>
      <c r="AN3146" s="593"/>
      <c r="AO3146" s="594"/>
      <c r="AP3146" s="595"/>
      <c r="AQ3146" s="595"/>
      <c r="AR3146" s="596"/>
    </row>
    <row r="3147" spans="24:44" s="581" customFormat="1" ht="15" customHeight="1" x14ac:dyDescent="0.35">
      <c r="X3147" s="582"/>
      <c r="Y3147" s="583"/>
      <c r="AD3147" s="585"/>
      <c r="AE3147" s="586"/>
      <c r="AF3147" s="587"/>
      <c r="AG3147" s="588"/>
      <c r="AH3147" s="588"/>
      <c r="AI3147" s="588"/>
      <c r="AJ3147" s="589"/>
      <c r="AK3147" s="590"/>
      <c r="AL3147" s="591"/>
      <c r="AM3147" s="592"/>
      <c r="AN3147" s="593"/>
      <c r="AO3147" s="594"/>
      <c r="AP3147" s="595"/>
      <c r="AQ3147" s="595"/>
      <c r="AR3147" s="596"/>
    </row>
    <row r="3148" spans="24:44" s="581" customFormat="1" ht="15" customHeight="1" x14ac:dyDescent="0.35">
      <c r="X3148" s="582"/>
      <c r="Y3148" s="583"/>
      <c r="AD3148" s="585"/>
      <c r="AE3148" s="586"/>
      <c r="AF3148" s="587"/>
      <c r="AG3148" s="588"/>
      <c r="AH3148" s="588"/>
      <c r="AI3148" s="588"/>
      <c r="AJ3148" s="589"/>
      <c r="AK3148" s="590"/>
      <c r="AL3148" s="591"/>
      <c r="AM3148" s="592"/>
      <c r="AN3148" s="593"/>
      <c r="AO3148" s="594"/>
      <c r="AP3148" s="595"/>
      <c r="AQ3148" s="595"/>
      <c r="AR3148" s="596"/>
    </row>
    <row r="3149" spans="24:44" s="581" customFormat="1" ht="15" customHeight="1" x14ac:dyDescent="0.35">
      <c r="X3149" s="582"/>
      <c r="Y3149" s="583"/>
      <c r="AD3149" s="585"/>
      <c r="AE3149" s="586"/>
      <c r="AF3149" s="587"/>
      <c r="AG3149" s="588"/>
      <c r="AH3149" s="588"/>
      <c r="AI3149" s="588"/>
      <c r="AJ3149" s="589"/>
      <c r="AK3149" s="590"/>
      <c r="AL3149" s="591"/>
      <c r="AM3149" s="592"/>
      <c r="AN3149" s="593"/>
      <c r="AO3149" s="594"/>
      <c r="AP3149" s="595"/>
      <c r="AQ3149" s="595"/>
      <c r="AR3149" s="596"/>
    </row>
    <row r="3150" spans="24:44" s="581" customFormat="1" ht="15" customHeight="1" x14ac:dyDescent="0.35">
      <c r="X3150" s="582"/>
      <c r="Y3150" s="583"/>
      <c r="AD3150" s="585"/>
      <c r="AE3150" s="586"/>
      <c r="AF3150" s="587"/>
      <c r="AG3150" s="588"/>
      <c r="AH3150" s="588"/>
      <c r="AI3150" s="588"/>
      <c r="AJ3150" s="589"/>
      <c r="AK3150" s="590"/>
      <c r="AL3150" s="591"/>
      <c r="AM3150" s="592"/>
      <c r="AN3150" s="593"/>
      <c r="AO3150" s="594"/>
      <c r="AP3150" s="595"/>
      <c r="AQ3150" s="595"/>
      <c r="AR3150" s="596"/>
    </row>
    <row r="3151" spans="24:44" s="581" customFormat="1" ht="15" customHeight="1" x14ac:dyDescent="0.35">
      <c r="X3151" s="582"/>
      <c r="Y3151" s="583"/>
      <c r="AD3151" s="585"/>
      <c r="AE3151" s="586"/>
      <c r="AF3151" s="587"/>
      <c r="AG3151" s="588"/>
      <c r="AH3151" s="588"/>
      <c r="AI3151" s="588"/>
      <c r="AJ3151" s="589"/>
      <c r="AK3151" s="590"/>
      <c r="AL3151" s="591"/>
      <c r="AM3151" s="592"/>
      <c r="AN3151" s="593"/>
      <c r="AO3151" s="594"/>
      <c r="AP3151" s="595"/>
      <c r="AQ3151" s="595"/>
      <c r="AR3151" s="596"/>
    </row>
    <row r="3152" spans="24:44" s="581" customFormat="1" ht="15" customHeight="1" x14ac:dyDescent="0.35">
      <c r="X3152" s="582"/>
      <c r="Y3152" s="583"/>
      <c r="AD3152" s="585"/>
      <c r="AE3152" s="586"/>
      <c r="AF3152" s="587"/>
      <c r="AG3152" s="588"/>
      <c r="AH3152" s="588"/>
      <c r="AI3152" s="588"/>
      <c r="AJ3152" s="589"/>
      <c r="AK3152" s="590"/>
      <c r="AL3152" s="591"/>
      <c r="AM3152" s="592"/>
      <c r="AN3152" s="593"/>
      <c r="AO3152" s="594"/>
      <c r="AP3152" s="595"/>
      <c r="AQ3152" s="595"/>
      <c r="AR3152" s="596"/>
    </row>
    <row r="3153" spans="24:44" s="581" customFormat="1" ht="15" customHeight="1" x14ac:dyDescent="0.35">
      <c r="X3153" s="582"/>
      <c r="Y3153" s="583"/>
      <c r="AD3153" s="585"/>
      <c r="AE3153" s="586"/>
      <c r="AF3153" s="587"/>
      <c r="AG3153" s="588"/>
      <c r="AH3153" s="588"/>
      <c r="AI3153" s="588"/>
      <c r="AJ3153" s="589"/>
      <c r="AK3153" s="590"/>
      <c r="AL3153" s="591"/>
      <c r="AM3153" s="592"/>
      <c r="AN3153" s="593"/>
      <c r="AO3153" s="594"/>
      <c r="AP3153" s="595"/>
      <c r="AQ3153" s="595"/>
      <c r="AR3153" s="596"/>
    </row>
    <row r="3154" spans="24:44" s="581" customFormat="1" ht="15" customHeight="1" x14ac:dyDescent="0.35">
      <c r="X3154" s="582"/>
      <c r="Y3154" s="583"/>
      <c r="AD3154" s="585"/>
      <c r="AE3154" s="586"/>
      <c r="AF3154" s="587"/>
      <c r="AG3154" s="588"/>
      <c r="AH3154" s="588"/>
      <c r="AI3154" s="588"/>
      <c r="AJ3154" s="589"/>
      <c r="AK3154" s="590"/>
      <c r="AL3154" s="591"/>
      <c r="AM3154" s="592"/>
      <c r="AN3154" s="593"/>
      <c r="AO3154" s="594"/>
      <c r="AP3154" s="595"/>
      <c r="AQ3154" s="595"/>
      <c r="AR3154" s="596"/>
    </row>
    <row r="3155" spans="24:44" s="581" customFormat="1" ht="15" customHeight="1" x14ac:dyDescent="0.35">
      <c r="X3155" s="582"/>
      <c r="Y3155" s="583"/>
      <c r="AD3155" s="585"/>
      <c r="AE3155" s="586"/>
      <c r="AF3155" s="587"/>
      <c r="AG3155" s="588"/>
      <c r="AH3155" s="588"/>
      <c r="AI3155" s="588"/>
      <c r="AJ3155" s="589"/>
      <c r="AK3155" s="590"/>
      <c r="AL3155" s="591"/>
      <c r="AM3155" s="592"/>
      <c r="AN3155" s="593"/>
      <c r="AO3155" s="594"/>
      <c r="AP3155" s="595"/>
      <c r="AQ3155" s="595"/>
      <c r="AR3155" s="596"/>
    </row>
    <row r="3156" spans="24:44" s="581" customFormat="1" ht="15" customHeight="1" x14ac:dyDescent="0.35">
      <c r="X3156" s="582"/>
      <c r="Y3156" s="583"/>
      <c r="AD3156" s="585"/>
      <c r="AE3156" s="586"/>
      <c r="AF3156" s="587"/>
      <c r="AG3156" s="588"/>
      <c r="AH3156" s="588"/>
      <c r="AI3156" s="588"/>
      <c r="AJ3156" s="589"/>
      <c r="AK3156" s="590"/>
      <c r="AL3156" s="591"/>
      <c r="AM3156" s="592"/>
      <c r="AN3156" s="593"/>
      <c r="AO3156" s="594"/>
      <c r="AP3156" s="595"/>
      <c r="AQ3156" s="595"/>
      <c r="AR3156" s="596"/>
    </row>
    <row r="3157" spans="24:44" s="581" customFormat="1" ht="15" customHeight="1" x14ac:dyDescent="0.35">
      <c r="X3157" s="582"/>
      <c r="Y3157" s="583"/>
      <c r="AD3157" s="585"/>
      <c r="AE3157" s="586"/>
      <c r="AF3157" s="587"/>
      <c r="AG3157" s="588"/>
      <c r="AH3157" s="588"/>
      <c r="AI3157" s="588"/>
      <c r="AJ3157" s="589"/>
      <c r="AK3157" s="590"/>
      <c r="AL3157" s="591"/>
      <c r="AM3157" s="592"/>
      <c r="AN3157" s="593"/>
      <c r="AO3157" s="594"/>
      <c r="AP3157" s="595"/>
      <c r="AQ3157" s="595"/>
      <c r="AR3157" s="596"/>
    </row>
    <row r="3158" spans="24:44" s="581" customFormat="1" ht="15" customHeight="1" x14ac:dyDescent="0.35">
      <c r="X3158" s="582"/>
      <c r="Y3158" s="583"/>
      <c r="AD3158" s="585"/>
      <c r="AE3158" s="586"/>
      <c r="AF3158" s="587"/>
      <c r="AG3158" s="588"/>
      <c r="AH3158" s="588"/>
      <c r="AI3158" s="588"/>
      <c r="AJ3158" s="589"/>
      <c r="AK3158" s="590"/>
      <c r="AL3158" s="591"/>
      <c r="AM3158" s="592"/>
      <c r="AN3158" s="593"/>
      <c r="AO3158" s="594"/>
      <c r="AP3158" s="595"/>
      <c r="AQ3158" s="595"/>
      <c r="AR3158" s="596"/>
    </row>
    <row r="3159" spans="24:44" s="581" customFormat="1" ht="15" customHeight="1" x14ac:dyDescent="0.35">
      <c r="X3159" s="582"/>
      <c r="Y3159" s="583"/>
      <c r="AD3159" s="585"/>
      <c r="AE3159" s="586"/>
      <c r="AF3159" s="587"/>
      <c r="AG3159" s="588"/>
      <c r="AH3159" s="588"/>
      <c r="AI3159" s="588"/>
      <c r="AJ3159" s="589"/>
      <c r="AK3159" s="590"/>
      <c r="AL3159" s="591"/>
      <c r="AM3159" s="592"/>
      <c r="AN3159" s="593"/>
      <c r="AO3159" s="594"/>
      <c r="AP3159" s="595"/>
      <c r="AQ3159" s="595"/>
      <c r="AR3159" s="596"/>
    </row>
    <row r="3160" spans="24:44" s="581" customFormat="1" ht="15" customHeight="1" x14ac:dyDescent="0.35">
      <c r="X3160" s="582"/>
      <c r="Y3160" s="583"/>
      <c r="AD3160" s="585"/>
      <c r="AE3160" s="586"/>
      <c r="AF3160" s="587"/>
      <c r="AG3160" s="588"/>
      <c r="AH3160" s="588"/>
      <c r="AI3160" s="588"/>
      <c r="AJ3160" s="589"/>
      <c r="AK3160" s="590"/>
      <c r="AL3160" s="591"/>
      <c r="AM3160" s="592"/>
      <c r="AN3160" s="593"/>
      <c r="AO3160" s="594"/>
      <c r="AP3160" s="595"/>
      <c r="AQ3160" s="595"/>
      <c r="AR3160" s="596"/>
    </row>
    <row r="3161" spans="24:44" s="581" customFormat="1" ht="15" customHeight="1" x14ac:dyDescent="0.35">
      <c r="X3161" s="582"/>
      <c r="Y3161" s="583"/>
      <c r="AD3161" s="585"/>
      <c r="AE3161" s="586"/>
      <c r="AF3161" s="587"/>
      <c r="AG3161" s="588"/>
      <c r="AH3161" s="588"/>
      <c r="AI3161" s="588"/>
      <c r="AJ3161" s="589"/>
      <c r="AK3161" s="590"/>
      <c r="AL3161" s="591"/>
      <c r="AM3161" s="592"/>
      <c r="AN3161" s="593"/>
      <c r="AO3161" s="594"/>
      <c r="AP3161" s="595"/>
      <c r="AQ3161" s="595"/>
      <c r="AR3161" s="596"/>
    </row>
    <row r="3162" spans="24:44" s="581" customFormat="1" ht="15" customHeight="1" x14ac:dyDescent="0.35">
      <c r="X3162" s="582"/>
      <c r="Y3162" s="583"/>
      <c r="AD3162" s="585"/>
      <c r="AE3162" s="586"/>
      <c r="AF3162" s="587"/>
      <c r="AG3162" s="588"/>
      <c r="AH3162" s="588"/>
      <c r="AI3162" s="588"/>
      <c r="AJ3162" s="589"/>
      <c r="AK3162" s="590"/>
      <c r="AL3162" s="591"/>
      <c r="AM3162" s="592"/>
      <c r="AN3162" s="593"/>
      <c r="AO3162" s="594"/>
      <c r="AP3162" s="595"/>
      <c r="AQ3162" s="595"/>
      <c r="AR3162" s="596"/>
    </row>
    <row r="3163" spans="24:44" s="581" customFormat="1" ht="15" customHeight="1" x14ac:dyDescent="0.35">
      <c r="X3163" s="582"/>
      <c r="Y3163" s="583"/>
      <c r="AD3163" s="585"/>
      <c r="AE3163" s="586"/>
      <c r="AF3163" s="587"/>
      <c r="AG3163" s="588"/>
      <c r="AH3163" s="588"/>
      <c r="AI3163" s="588"/>
      <c r="AJ3163" s="589"/>
      <c r="AK3163" s="590"/>
      <c r="AL3163" s="591"/>
      <c r="AM3163" s="592"/>
      <c r="AN3163" s="593"/>
      <c r="AO3163" s="594"/>
      <c r="AP3163" s="595"/>
      <c r="AQ3163" s="595"/>
      <c r="AR3163" s="596"/>
    </row>
    <row r="3164" spans="24:44" s="581" customFormat="1" ht="15" customHeight="1" x14ac:dyDescent="0.35">
      <c r="X3164" s="582"/>
      <c r="Y3164" s="583"/>
      <c r="AD3164" s="585"/>
      <c r="AE3164" s="586"/>
      <c r="AF3164" s="587"/>
      <c r="AG3164" s="588"/>
      <c r="AH3164" s="588"/>
      <c r="AI3164" s="588"/>
      <c r="AJ3164" s="589"/>
      <c r="AK3164" s="590"/>
      <c r="AL3164" s="591"/>
      <c r="AM3164" s="592"/>
      <c r="AN3164" s="593"/>
      <c r="AO3164" s="594"/>
      <c r="AP3164" s="595"/>
      <c r="AQ3164" s="595"/>
      <c r="AR3164" s="596"/>
    </row>
    <row r="3165" spans="24:44" s="581" customFormat="1" ht="15" customHeight="1" x14ac:dyDescent="0.35">
      <c r="X3165" s="582"/>
      <c r="Y3165" s="583"/>
      <c r="AD3165" s="585"/>
      <c r="AE3165" s="586"/>
      <c r="AF3165" s="587"/>
      <c r="AG3165" s="588"/>
      <c r="AH3165" s="588"/>
      <c r="AI3165" s="588"/>
      <c r="AJ3165" s="589"/>
      <c r="AK3165" s="590"/>
      <c r="AL3165" s="591"/>
      <c r="AM3165" s="592"/>
      <c r="AN3165" s="593"/>
      <c r="AO3165" s="594"/>
      <c r="AP3165" s="595"/>
      <c r="AQ3165" s="595"/>
      <c r="AR3165" s="596"/>
    </row>
    <row r="3166" spans="24:44" s="581" customFormat="1" ht="15" customHeight="1" x14ac:dyDescent="0.35">
      <c r="X3166" s="582"/>
      <c r="Y3166" s="583"/>
      <c r="AD3166" s="585"/>
      <c r="AE3166" s="586"/>
      <c r="AF3166" s="587"/>
      <c r="AG3166" s="588"/>
      <c r="AH3166" s="588"/>
      <c r="AI3166" s="588"/>
      <c r="AJ3166" s="589"/>
      <c r="AK3166" s="590"/>
      <c r="AL3166" s="591"/>
      <c r="AM3166" s="592"/>
      <c r="AN3166" s="593"/>
      <c r="AO3166" s="594"/>
      <c r="AP3166" s="595"/>
      <c r="AQ3166" s="595"/>
      <c r="AR3166" s="596"/>
    </row>
    <row r="3167" spans="24:44" s="581" customFormat="1" ht="15" customHeight="1" x14ac:dyDescent="0.35">
      <c r="X3167" s="582"/>
      <c r="Y3167" s="583"/>
      <c r="AD3167" s="585"/>
      <c r="AE3167" s="586"/>
      <c r="AF3167" s="587"/>
      <c r="AG3167" s="588"/>
      <c r="AH3167" s="588"/>
      <c r="AI3167" s="588"/>
      <c r="AJ3167" s="589"/>
      <c r="AK3167" s="590"/>
      <c r="AL3167" s="591"/>
      <c r="AM3167" s="592"/>
      <c r="AN3167" s="593"/>
      <c r="AO3167" s="594"/>
      <c r="AP3167" s="595"/>
      <c r="AQ3167" s="595"/>
      <c r="AR3167" s="596"/>
    </row>
    <row r="3168" spans="24:44" s="581" customFormat="1" ht="15" customHeight="1" x14ac:dyDescent="0.35">
      <c r="X3168" s="582"/>
      <c r="Y3168" s="583"/>
      <c r="AD3168" s="585"/>
      <c r="AE3168" s="586"/>
      <c r="AF3168" s="587"/>
      <c r="AG3168" s="588"/>
      <c r="AH3168" s="588"/>
      <c r="AI3168" s="588"/>
      <c r="AJ3168" s="589"/>
      <c r="AK3168" s="590"/>
      <c r="AL3168" s="591"/>
      <c r="AM3168" s="592"/>
      <c r="AN3168" s="593"/>
      <c r="AO3168" s="594"/>
      <c r="AP3168" s="595"/>
      <c r="AQ3168" s="595"/>
      <c r="AR3168" s="596"/>
    </row>
    <row r="3169" spans="24:44" s="581" customFormat="1" ht="15" customHeight="1" x14ac:dyDescent="0.35">
      <c r="X3169" s="582"/>
      <c r="Y3169" s="583"/>
      <c r="AD3169" s="585"/>
      <c r="AE3169" s="586"/>
      <c r="AF3169" s="587"/>
      <c r="AG3169" s="588"/>
      <c r="AH3169" s="588"/>
      <c r="AI3169" s="588"/>
      <c r="AJ3169" s="589"/>
      <c r="AK3169" s="590"/>
      <c r="AL3169" s="591"/>
      <c r="AM3169" s="592"/>
      <c r="AN3169" s="593"/>
      <c r="AO3169" s="594"/>
      <c r="AP3169" s="595"/>
      <c r="AQ3169" s="595"/>
      <c r="AR3169" s="596"/>
    </row>
    <row r="3170" spans="24:44" s="581" customFormat="1" ht="15" customHeight="1" x14ac:dyDescent="0.35">
      <c r="X3170" s="582"/>
      <c r="Y3170" s="583"/>
      <c r="AD3170" s="585"/>
      <c r="AE3170" s="586"/>
      <c r="AF3170" s="587"/>
      <c r="AG3170" s="588"/>
      <c r="AH3170" s="588"/>
      <c r="AI3170" s="588"/>
      <c r="AJ3170" s="589"/>
      <c r="AK3170" s="590"/>
      <c r="AL3170" s="591"/>
      <c r="AM3170" s="592"/>
      <c r="AN3170" s="593"/>
      <c r="AO3170" s="594"/>
      <c r="AP3170" s="595"/>
      <c r="AQ3170" s="595"/>
      <c r="AR3170" s="596"/>
    </row>
    <row r="3171" spans="24:44" s="581" customFormat="1" ht="15" customHeight="1" x14ac:dyDescent="0.35">
      <c r="X3171" s="582"/>
      <c r="Y3171" s="583"/>
      <c r="AD3171" s="585"/>
      <c r="AE3171" s="586"/>
      <c r="AF3171" s="587"/>
      <c r="AG3171" s="588"/>
      <c r="AH3171" s="588"/>
      <c r="AI3171" s="588"/>
      <c r="AJ3171" s="589"/>
      <c r="AK3171" s="590"/>
      <c r="AL3171" s="591"/>
      <c r="AM3171" s="592"/>
      <c r="AN3171" s="593"/>
      <c r="AO3171" s="594"/>
      <c r="AP3171" s="595"/>
      <c r="AQ3171" s="595"/>
      <c r="AR3171" s="596"/>
    </row>
    <row r="3172" spans="24:44" s="581" customFormat="1" ht="15" customHeight="1" x14ac:dyDescent="0.35">
      <c r="X3172" s="582"/>
      <c r="Y3172" s="583"/>
      <c r="AD3172" s="585"/>
      <c r="AE3172" s="586"/>
      <c r="AF3172" s="587"/>
      <c r="AG3172" s="588"/>
      <c r="AH3172" s="588"/>
      <c r="AI3172" s="588"/>
      <c r="AJ3172" s="589"/>
      <c r="AK3172" s="590"/>
      <c r="AL3172" s="591"/>
      <c r="AM3172" s="592"/>
      <c r="AN3172" s="593"/>
      <c r="AO3172" s="594"/>
      <c r="AP3172" s="595"/>
      <c r="AQ3172" s="595"/>
      <c r="AR3172" s="596"/>
    </row>
    <row r="3173" spans="24:44" s="581" customFormat="1" ht="15" customHeight="1" x14ac:dyDescent="0.35">
      <c r="X3173" s="582"/>
      <c r="Y3173" s="583"/>
      <c r="AD3173" s="585"/>
      <c r="AE3173" s="586"/>
      <c r="AF3173" s="587"/>
      <c r="AG3173" s="588"/>
      <c r="AH3173" s="588"/>
      <c r="AI3173" s="588"/>
      <c r="AJ3173" s="589"/>
      <c r="AK3173" s="590"/>
      <c r="AL3173" s="591"/>
      <c r="AM3173" s="592"/>
      <c r="AN3173" s="593"/>
      <c r="AO3173" s="594"/>
      <c r="AP3173" s="595"/>
      <c r="AQ3173" s="595"/>
      <c r="AR3173" s="596"/>
    </row>
    <row r="3174" spans="24:44" s="581" customFormat="1" ht="15" customHeight="1" x14ac:dyDescent="0.35">
      <c r="X3174" s="582"/>
      <c r="Y3174" s="583"/>
      <c r="AD3174" s="585"/>
      <c r="AE3174" s="586"/>
      <c r="AF3174" s="587"/>
      <c r="AG3174" s="588"/>
      <c r="AH3174" s="588"/>
      <c r="AI3174" s="588"/>
      <c r="AJ3174" s="589"/>
      <c r="AK3174" s="590"/>
      <c r="AL3174" s="591"/>
      <c r="AM3174" s="592"/>
      <c r="AN3174" s="593"/>
      <c r="AO3174" s="594"/>
      <c r="AP3174" s="595"/>
      <c r="AQ3174" s="595"/>
      <c r="AR3174" s="596"/>
    </row>
    <row r="3175" spans="24:44" s="581" customFormat="1" ht="15" customHeight="1" x14ac:dyDescent="0.35">
      <c r="X3175" s="582"/>
      <c r="Y3175" s="583"/>
      <c r="AD3175" s="585"/>
      <c r="AE3175" s="586"/>
      <c r="AF3175" s="587"/>
      <c r="AG3175" s="588"/>
      <c r="AH3175" s="588"/>
      <c r="AI3175" s="588"/>
      <c r="AJ3175" s="589"/>
      <c r="AK3175" s="590"/>
      <c r="AL3175" s="591"/>
      <c r="AM3175" s="592"/>
      <c r="AN3175" s="593"/>
      <c r="AO3175" s="594"/>
      <c r="AP3175" s="595"/>
      <c r="AQ3175" s="595"/>
      <c r="AR3175" s="596"/>
    </row>
    <row r="3176" spans="24:44" s="581" customFormat="1" ht="15" customHeight="1" x14ac:dyDescent="0.35">
      <c r="X3176" s="582"/>
      <c r="Y3176" s="583"/>
      <c r="AD3176" s="585"/>
      <c r="AE3176" s="586"/>
      <c r="AF3176" s="587"/>
      <c r="AG3176" s="588"/>
      <c r="AH3176" s="588"/>
      <c r="AI3176" s="588"/>
      <c r="AJ3176" s="589"/>
      <c r="AK3176" s="590"/>
      <c r="AL3176" s="591"/>
      <c r="AM3176" s="592"/>
      <c r="AN3176" s="593"/>
      <c r="AO3176" s="594"/>
      <c r="AP3176" s="595"/>
      <c r="AQ3176" s="595"/>
      <c r="AR3176" s="596"/>
    </row>
    <row r="3177" spans="24:44" s="581" customFormat="1" ht="15" customHeight="1" x14ac:dyDescent="0.35">
      <c r="X3177" s="582"/>
      <c r="Y3177" s="583"/>
      <c r="AD3177" s="585"/>
      <c r="AE3177" s="586"/>
      <c r="AF3177" s="587"/>
      <c r="AG3177" s="588"/>
      <c r="AH3177" s="588"/>
      <c r="AI3177" s="588"/>
      <c r="AJ3177" s="589"/>
      <c r="AK3177" s="590"/>
      <c r="AL3177" s="591"/>
      <c r="AM3177" s="592"/>
      <c r="AN3177" s="593"/>
      <c r="AO3177" s="594"/>
      <c r="AP3177" s="595"/>
      <c r="AQ3177" s="595"/>
      <c r="AR3177" s="596"/>
    </row>
    <row r="3178" spans="24:44" s="581" customFormat="1" ht="15" customHeight="1" x14ac:dyDescent="0.35">
      <c r="X3178" s="582"/>
      <c r="Y3178" s="583"/>
      <c r="AD3178" s="585"/>
      <c r="AE3178" s="586"/>
      <c r="AF3178" s="587"/>
      <c r="AG3178" s="588"/>
      <c r="AH3178" s="588"/>
      <c r="AI3178" s="588"/>
      <c r="AJ3178" s="589"/>
      <c r="AK3178" s="590"/>
      <c r="AL3178" s="591"/>
      <c r="AM3178" s="592"/>
      <c r="AN3178" s="593"/>
      <c r="AO3178" s="594"/>
      <c r="AP3178" s="595"/>
      <c r="AQ3178" s="595"/>
      <c r="AR3178" s="596"/>
    </row>
    <row r="3179" spans="24:44" s="581" customFormat="1" ht="15" customHeight="1" x14ac:dyDescent="0.35">
      <c r="X3179" s="582"/>
      <c r="Y3179" s="583"/>
      <c r="AD3179" s="585"/>
      <c r="AE3179" s="586"/>
      <c r="AF3179" s="587"/>
      <c r="AG3179" s="588"/>
      <c r="AH3179" s="588"/>
      <c r="AI3179" s="588"/>
      <c r="AJ3179" s="589"/>
      <c r="AK3179" s="590"/>
      <c r="AL3179" s="591"/>
      <c r="AM3179" s="592"/>
      <c r="AN3179" s="593"/>
      <c r="AO3179" s="594"/>
      <c r="AP3179" s="595"/>
      <c r="AQ3179" s="595"/>
      <c r="AR3179" s="596"/>
    </row>
    <row r="3180" spans="24:44" s="581" customFormat="1" ht="15" customHeight="1" x14ac:dyDescent="0.35">
      <c r="X3180" s="582"/>
      <c r="Y3180" s="583"/>
      <c r="AD3180" s="585"/>
      <c r="AE3180" s="586"/>
      <c r="AF3180" s="587"/>
      <c r="AG3180" s="588"/>
      <c r="AH3180" s="588"/>
      <c r="AI3180" s="588"/>
      <c r="AJ3180" s="589"/>
      <c r="AK3180" s="590"/>
      <c r="AL3180" s="591"/>
      <c r="AM3180" s="592"/>
      <c r="AN3180" s="593"/>
      <c r="AO3180" s="594"/>
      <c r="AP3180" s="595"/>
      <c r="AQ3180" s="595"/>
      <c r="AR3180" s="596"/>
    </row>
    <row r="3181" spans="24:44" s="581" customFormat="1" ht="15" customHeight="1" x14ac:dyDescent="0.35">
      <c r="X3181" s="582"/>
      <c r="Y3181" s="583"/>
      <c r="AD3181" s="585"/>
      <c r="AE3181" s="586"/>
      <c r="AF3181" s="587"/>
      <c r="AG3181" s="588"/>
      <c r="AH3181" s="588"/>
      <c r="AI3181" s="588"/>
      <c r="AJ3181" s="589"/>
      <c r="AK3181" s="590"/>
      <c r="AL3181" s="591"/>
      <c r="AM3181" s="592"/>
      <c r="AN3181" s="593"/>
      <c r="AO3181" s="594"/>
      <c r="AP3181" s="595"/>
      <c r="AQ3181" s="595"/>
      <c r="AR3181" s="596"/>
    </row>
    <row r="3182" spans="24:44" s="581" customFormat="1" ht="15" customHeight="1" x14ac:dyDescent="0.35">
      <c r="X3182" s="582"/>
      <c r="Y3182" s="583"/>
      <c r="AD3182" s="585"/>
      <c r="AE3182" s="586"/>
      <c r="AF3182" s="587"/>
      <c r="AG3182" s="588"/>
      <c r="AH3182" s="588"/>
      <c r="AI3182" s="588"/>
      <c r="AJ3182" s="589"/>
      <c r="AK3182" s="590"/>
      <c r="AL3182" s="591"/>
      <c r="AM3182" s="592"/>
      <c r="AN3182" s="593"/>
      <c r="AO3182" s="594"/>
      <c r="AP3182" s="595"/>
      <c r="AQ3182" s="595"/>
      <c r="AR3182" s="596"/>
    </row>
    <row r="3183" spans="24:44" s="581" customFormat="1" ht="15" customHeight="1" x14ac:dyDescent="0.35">
      <c r="X3183" s="582"/>
      <c r="Y3183" s="583"/>
      <c r="AD3183" s="585"/>
      <c r="AE3183" s="586"/>
      <c r="AF3183" s="587"/>
      <c r="AG3183" s="588"/>
      <c r="AH3183" s="588"/>
      <c r="AI3183" s="588"/>
      <c r="AJ3183" s="589"/>
      <c r="AK3183" s="590"/>
      <c r="AL3183" s="591"/>
      <c r="AM3183" s="592"/>
      <c r="AN3183" s="593"/>
      <c r="AO3183" s="594"/>
      <c r="AP3183" s="595"/>
      <c r="AQ3183" s="595"/>
      <c r="AR3183" s="596"/>
    </row>
    <row r="3184" spans="24:44" s="581" customFormat="1" ht="15" customHeight="1" x14ac:dyDescent="0.35">
      <c r="X3184" s="582"/>
      <c r="Y3184" s="583"/>
      <c r="AD3184" s="585"/>
      <c r="AE3184" s="586"/>
      <c r="AF3184" s="587"/>
      <c r="AG3184" s="588"/>
      <c r="AH3184" s="588"/>
      <c r="AI3184" s="588"/>
      <c r="AJ3184" s="589"/>
      <c r="AK3184" s="590"/>
      <c r="AL3184" s="591"/>
      <c r="AM3184" s="592"/>
      <c r="AN3184" s="593"/>
      <c r="AO3184" s="594"/>
      <c r="AP3184" s="595"/>
      <c r="AQ3184" s="595"/>
      <c r="AR3184" s="596"/>
    </row>
    <row r="3185" spans="24:44" s="581" customFormat="1" ht="15" customHeight="1" x14ac:dyDescent="0.35">
      <c r="X3185" s="582"/>
      <c r="Y3185" s="583"/>
      <c r="AD3185" s="585"/>
      <c r="AE3185" s="586"/>
      <c r="AF3185" s="587"/>
      <c r="AG3185" s="588"/>
      <c r="AH3185" s="588"/>
      <c r="AI3185" s="588"/>
      <c r="AJ3185" s="589"/>
      <c r="AK3185" s="590"/>
      <c r="AL3185" s="591"/>
      <c r="AM3185" s="592"/>
      <c r="AN3185" s="593"/>
      <c r="AO3185" s="594"/>
      <c r="AP3185" s="595"/>
      <c r="AQ3185" s="595"/>
      <c r="AR3185" s="596"/>
    </row>
    <row r="3186" spans="24:44" s="581" customFormat="1" ht="15" customHeight="1" x14ac:dyDescent="0.35">
      <c r="X3186" s="582"/>
      <c r="Y3186" s="583"/>
      <c r="AD3186" s="585"/>
      <c r="AE3186" s="586"/>
      <c r="AF3186" s="587"/>
      <c r="AG3186" s="588"/>
      <c r="AH3186" s="588"/>
      <c r="AI3186" s="588"/>
      <c r="AJ3186" s="589"/>
      <c r="AK3186" s="590"/>
      <c r="AL3186" s="591"/>
      <c r="AM3186" s="592"/>
      <c r="AN3186" s="593"/>
      <c r="AO3186" s="594"/>
      <c r="AP3186" s="595"/>
      <c r="AQ3186" s="595"/>
      <c r="AR3186" s="596"/>
    </row>
    <row r="3187" spans="24:44" s="581" customFormat="1" ht="15" customHeight="1" x14ac:dyDescent="0.35">
      <c r="X3187" s="582"/>
      <c r="Y3187" s="583"/>
      <c r="AD3187" s="585"/>
      <c r="AE3187" s="586"/>
      <c r="AF3187" s="587"/>
      <c r="AG3187" s="588"/>
      <c r="AH3187" s="588"/>
      <c r="AI3187" s="588"/>
      <c r="AJ3187" s="589"/>
      <c r="AK3187" s="590"/>
      <c r="AL3187" s="591"/>
      <c r="AM3187" s="592"/>
      <c r="AN3187" s="593"/>
      <c r="AO3187" s="594"/>
      <c r="AP3187" s="595"/>
      <c r="AQ3187" s="595"/>
      <c r="AR3187" s="596"/>
    </row>
    <row r="3188" spans="24:44" s="581" customFormat="1" ht="15" customHeight="1" x14ac:dyDescent="0.35">
      <c r="X3188" s="582"/>
      <c r="Y3188" s="583"/>
      <c r="AD3188" s="585"/>
      <c r="AE3188" s="586"/>
      <c r="AF3188" s="587"/>
      <c r="AG3188" s="588"/>
      <c r="AH3188" s="588"/>
      <c r="AI3188" s="588"/>
      <c r="AJ3188" s="589"/>
      <c r="AK3188" s="590"/>
      <c r="AL3188" s="591"/>
      <c r="AM3188" s="592"/>
      <c r="AN3188" s="593"/>
      <c r="AO3188" s="594"/>
      <c r="AP3188" s="595"/>
      <c r="AQ3188" s="595"/>
      <c r="AR3188" s="596"/>
    </row>
    <row r="3189" spans="24:44" s="581" customFormat="1" ht="15" customHeight="1" x14ac:dyDescent="0.35">
      <c r="X3189" s="582"/>
      <c r="Y3189" s="583"/>
      <c r="AD3189" s="585"/>
      <c r="AE3189" s="586"/>
      <c r="AF3189" s="587"/>
      <c r="AG3189" s="588"/>
      <c r="AH3189" s="588"/>
      <c r="AI3189" s="588"/>
      <c r="AJ3189" s="589"/>
      <c r="AK3189" s="590"/>
      <c r="AL3189" s="591"/>
      <c r="AM3189" s="592"/>
      <c r="AN3189" s="593"/>
      <c r="AO3189" s="594"/>
      <c r="AP3189" s="595"/>
      <c r="AQ3189" s="595"/>
      <c r="AR3189" s="596"/>
    </row>
    <row r="3190" spans="24:44" s="581" customFormat="1" ht="15" customHeight="1" x14ac:dyDescent="0.35">
      <c r="X3190" s="582"/>
      <c r="Y3190" s="583"/>
      <c r="AD3190" s="585"/>
      <c r="AE3190" s="586"/>
      <c r="AF3190" s="587"/>
      <c r="AG3190" s="588"/>
      <c r="AH3190" s="588"/>
      <c r="AI3190" s="588"/>
      <c r="AJ3190" s="589"/>
      <c r="AK3190" s="590"/>
      <c r="AL3190" s="591"/>
      <c r="AM3190" s="592"/>
      <c r="AN3190" s="593"/>
      <c r="AO3190" s="594"/>
      <c r="AP3190" s="595"/>
      <c r="AQ3190" s="595"/>
      <c r="AR3190" s="596"/>
    </row>
    <row r="3191" spans="24:44" s="581" customFormat="1" ht="15" customHeight="1" x14ac:dyDescent="0.35">
      <c r="X3191" s="582"/>
      <c r="Y3191" s="583"/>
      <c r="AD3191" s="585"/>
      <c r="AE3191" s="586"/>
      <c r="AF3191" s="587"/>
      <c r="AG3191" s="588"/>
      <c r="AH3191" s="588"/>
      <c r="AI3191" s="588"/>
      <c r="AJ3191" s="589"/>
      <c r="AK3191" s="590"/>
      <c r="AL3191" s="591"/>
      <c r="AM3191" s="592"/>
      <c r="AN3191" s="593"/>
      <c r="AO3191" s="594"/>
      <c r="AP3191" s="595"/>
      <c r="AQ3191" s="595"/>
      <c r="AR3191" s="596"/>
    </row>
    <row r="3192" spans="24:44" s="581" customFormat="1" ht="15" customHeight="1" x14ac:dyDescent="0.35">
      <c r="X3192" s="582"/>
      <c r="Y3192" s="583"/>
      <c r="AD3192" s="585"/>
      <c r="AE3192" s="586"/>
      <c r="AF3192" s="587"/>
      <c r="AG3192" s="588"/>
      <c r="AH3192" s="588"/>
      <c r="AI3192" s="588"/>
      <c r="AJ3192" s="589"/>
      <c r="AK3192" s="590"/>
      <c r="AL3192" s="591"/>
      <c r="AM3192" s="592"/>
      <c r="AN3192" s="593"/>
      <c r="AO3192" s="594"/>
      <c r="AP3192" s="595"/>
      <c r="AQ3192" s="595"/>
      <c r="AR3192" s="596"/>
    </row>
    <row r="3193" spans="24:44" s="581" customFormat="1" ht="15" customHeight="1" x14ac:dyDescent="0.35">
      <c r="X3193" s="582"/>
      <c r="Y3193" s="583"/>
      <c r="AD3193" s="585"/>
      <c r="AE3193" s="586"/>
      <c r="AF3193" s="587"/>
      <c r="AG3193" s="588"/>
      <c r="AH3193" s="588"/>
      <c r="AI3193" s="588"/>
      <c r="AJ3193" s="589"/>
      <c r="AK3193" s="590"/>
      <c r="AL3193" s="591"/>
      <c r="AM3193" s="592"/>
      <c r="AN3193" s="593"/>
      <c r="AO3193" s="594"/>
      <c r="AP3193" s="595"/>
      <c r="AQ3193" s="595"/>
      <c r="AR3193" s="596"/>
    </row>
    <row r="3194" spans="24:44" s="581" customFormat="1" ht="15" customHeight="1" x14ac:dyDescent="0.35">
      <c r="X3194" s="582"/>
      <c r="Y3194" s="583"/>
      <c r="AD3194" s="585"/>
      <c r="AE3194" s="586"/>
      <c r="AF3194" s="587"/>
      <c r="AG3194" s="588"/>
      <c r="AH3194" s="588"/>
      <c r="AI3194" s="588"/>
      <c r="AJ3194" s="589"/>
      <c r="AK3194" s="590"/>
      <c r="AL3194" s="591"/>
      <c r="AM3194" s="592"/>
      <c r="AN3194" s="593"/>
      <c r="AO3194" s="594"/>
      <c r="AP3194" s="595"/>
      <c r="AQ3194" s="595"/>
      <c r="AR3194" s="596"/>
    </row>
    <row r="3195" spans="24:44" s="581" customFormat="1" ht="15" customHeight="1" x14ac:dyDescent="0.35">
      <c r="X3195" s="582"/>
      <c r="Y3195" s="583"/>
      <c r="AD3195" s="585"/>
      <c r="AE3195" s="586"/>
      <c r="AF3195" s="587"/>
      <c r="AG3195" s="588"/>
      <c r="AH3195" s="588"/>
      <c r="AI3195" s="588"/>
      <c r="AJ3195" s="589"/>
      <c r="AK3195" s="590"/>
      <c r="AL3195" s="591"/>
      <c r="AM3195" s="592"/>
      <c r="AN3195" s="593"/>
      <c r="AO3195" s="594"/>
      <c r="AP3195" s="595"/>
      <c r="AQ3195" s="595"/>
      <c r="AR3195" s="596"/>
    </row>
    <row r="3196" spans="24:44" s="581" customFormat="1" ht="15" customHeight="1" x14ac:dyDescent="0.35">
      <c r="X3196" s="582"/>
      <c r="Y3196" s="583"/>
      <c r="AD3196" s="585"/>
      <c r="AE3196" s="586"/>
      <c r="AF3196" s="587"/>
      <c r="AG3196" s="588"/>
      <c r="AH3196" s="588"/>
      <c r="AI3196" s="588"/>
      <c r="AJ3196" s="589"/>
      <c r="AK3196" s="590"/>
      <c r="AL3196" s="591"/>
      <c r="AM3196" s="592"/>
      <c r="AN3196" s="593"/>
      <c r="AO3196" s="594"/>
      <c r="AP3196" s="595"/>
      <c r="AQ3196" s="595"/>
      <c r="AR3196" s="596"/>
    </row>
    <row r="3197" spans="24:44" s="581" customFormat="1" ht="15" customHeight="1" x14ac:dyDescent="0.35">
      <c r="X3197" s="582"/>
      <c r="Y3197" s="583"/>
      <c r="AD3197" s="585"/>
      <c r="AE3197" s="586"/>
      <c r="AF3197" s="587"/>
      <c r="AG3197" s="588"/>
      <c r="AH3197" s="588"/>
      <c r="AI3197" s="588"/>
      <c r="AJ3197" s="589"/>
      <c r="AK3197" s="590"/>
      <c r="AL3197" s="591"/>
      <c r="AM3197" s="592"/>
      <c r="AN3197" s="593"/>
      <c r="AO3197" s="594"/>
      <c r="AP3197" s="595"/>
      <c r="AQ3197" s="595"/>
      <c r="AR3197" s="596"/>
    </row>
    <row r="3198" spans="24:44" s="581" customFormat="1" ht="15" customHeight="1" x14ac:dyDescent="0.35">
      <c r="X3198" s="582"/>
      <c r="Y3198" s="583"/>
      <c r="AD3198" s="585"/>
      <c r="AE3198" s="586"/>
      <c r="AF3198" s="587"/>
      <c r="AG3198" s="588"/>
      <c r="AH3198" s="588"/>
      <c r="AI3198" s="588"/>
      <c r="AJ3198" s="589"/>
      <c r="AK3198" s="590"/>
      <c r="AL3198" s="591"/>
      <c r="AM3198" s="592"/>
      <c r="AN3198" s="593"/>
      <c r="AO3198" s="594"/>
      <c r="AP3198" s="595"/>
      <c r="AQ3198" s="595"/>
      <c r="AR3198" s="596"/>
    </row>
    <row r="3199" spans="24:44" s="581" customFormat="1" ht="15" customHeight="1" x14ac:dyDescent="0.35">
      <c r="X3199" s="582"/>
      <c r="Y3199" s="583"/>
      <c r="AD3199" s="585"/>
      <c r="AE3199" s="586"/>
      <c r="AF3199" s="587"/>
      <c r="AG3199" s="588"/>
      <c r="AH3199" s="588"/>
      <c r="AI3199" s="588"/>
      <c r="AJ3199" s="589"/>
      <c r="AK3199" s="590"/>
      <c r="AL3199" s="591"/>
      <c r="AM3199" s="592"/>
      <c r="AN3199" s="593"/>
      <c r="AO3199" s="594"/>
      <c r="AP3199" s="595"/>
      <c r="AQ3199" s="595"/>
      <c r="AR3199" s="596"/>
    </row>
    <row r="3200" spans="24:44" s="581" customFormat="1" ht="15" customHeight="1" x14ac:dyDescent="0.35">
      <c r="X3200" s="582"/>
      <c r="Y3200" s="583"/>
      <c r="AD3200" s="585"/>
      <c r="AE3200" s="586"/>
      <c r="AF3200" s="587"/>
      <c r="AG3200" s="588"/>
      <c r="AH3200" s="588"/>
      <c r="AI3200" s="588"/>
      <c r="AJ3200" s="589"/>
      <c r="AK3200" s="590"/>
      <c r="AL3200" s="591"/>
      <c r="AM3200" s="592"/>
      <c r="AN3200" s="593"/>
      <c r="AO3200" s="594"/>
      <c r="AP3200" s="595"/>
      <c r="AQ3200" s="595"/>
      <c r="AR3200" s="596"/>
    </row>
    <row r="3201" spans="24:44" s="581" customFormat="1" ht="15" customHeight="1" x14ac:dyDescent="0.35">
      <c r="X3201" s="582"/>
      <c r="Y3201" s="583"/>
      <c r="AD3201" s="585"/>
      <c r="AE3201" s="586"/>
      <c r="AF3201" s="587"/>
      <c r="AG3201" s="588"/>
      <c r="AH3201" s="588"/>
      <c r="AI3201" s="588"/>
      <c r="AJ3201" s="589"/>
      <c r="AK3201" s="590"/>
      <c r="AL3201" s="591"/>
      <c r="AM3201" s="592"/>
      <c r="AN3201" s="593"/>
      <c r="AO3201" s="594"/>
      <c r="AP3201" s="595"/>
      <c r="AQ3201" s="595"/>
      <c r="AR3201" s="596"/>
    </row>
    <row r="3202" spans="24:44" s="581" customFormat="1" ht="15" customHeight="1" x14ac:dyDescent="0.35">
      <c r="X3202" s="582"/>
      <c r="Y3202" s="583"/>
      <c r="AD3202" s="585"/>
      <c r="AE3202" s="586"/>
      <c r="AF3202" s="587"/>
      <c r="AG3202" s="588"/>
      <c r="AH3202" s="588"/>
      <c r="AI3202" s="588"/>
      <c r="AJ3202" s="589"/>
      <c r="AK3202" s="590"/>
      <c r="AL3202" s="591"/>
      <c r="AM3202" s="592"/>
      <c r="AN3202" s="593"/>
      <c r="AO3202" s="594"/>
      <c r="AP3202" s="595"/>
      <c r="AQ3202" s="595"/>
      <c r="AR3202" s="596"/>
    </row>
    <row r="3203" spans="24:44" s="581" customFormat="1" ht="15" customHeight="1" x14ac:dyDescent="0.35">
      <c r="X3203" s="582"/>
      <c r="Y3203" s="583"/>
      <c r="AD3203" s="585"/>
      <c r="AE3203" s="586"/>
      <c r="AF3203" s="587"/>
      <c r="AG3203" s="588"/>
      <c r="AH3203" s="588"/>
      <c r="AI3203" s="588"/>
      <c r="AJ3203" s="589"/>
      <c r="AK3203" s="590"/>
      <c r="AL3203" s="591"/>
      <c r="AM3203" s="592"/>
      <c r="AN3203" s="593"/>
      <c r="AO3203" s="594"/>
      <c r="AP3203" s="595"/>
      <c r="AQ3203" s="595"/>
      <c r="AR3203" s="596"/>
    </row>
    <row r="3204" spans="24:44" s="581" customFormat="1" ht="15" customHeight="1" x14ac:dyDescent="0.35">
      <c r="X3204" s="582"/>
      <c r="Y3204" s="583"/>
      <c r="AD3204" s="585"/>
      <c r="AE3204" s="586"/>
      <c r="AF3204" s="587"/>
      <c r="AG3204" s="588"/>
      <c r="AH3204" s="588"/>
      <c r="AI3204" s="588"/>
      <c r="AJ3204" s="589"/>
      <c r="AK3204" s="590"/>
      <c r="AL3204" s="591"/>
      <c r="AM3204" s="592"/>
      <c r="AN3204" s="593"/>
      <c r="AO3204" s="594"/>
      <c r="AP3204" s="595"/>
      <c r="AQ3204" s="595"/>
      <c r="AR3204" s="596"/>
    </row>
    <row r="3205" spans="24:44" s="581" customFormat="1" ht="15" customHeight="1" x14ac:dyDescent="0.35">
      <c r="X3205" s="582"/>
      <c r="Y3205" s="583"/>
      <c r="AD3205" s="585"/>
      <c r="AE3205" s="586"/>
      <c r="AF3205" s="587"/>
      <c r="AG3205" s="588"/>
      <c r="AH3205" s="588"/>
      <c r="AI3205" s="588"/>
      <c r="AJ3205" s="589"/>
      <c r="AK3205" s="590"/>
      <c r="AL3205" s="591"/>
      <c r="AM3205" s="592"/>
      <c r="AN3205" s="593"/>
      <c r="AO3205" s="594"/>
      <c r="AP3205" s="595"/>
      <c r="AQ3205" s="595"/>
      <c r="AR3205" s="596"/>
    </row>
    <row r="3206" spans="24:44" s="581" customFormat="1" ht="15" customHeight="1" x14ac:dyDescent="0.35">
      <c r="X3206" s="582"/>
      <c r="Y3206" s="583"/>
      <c r="AD3206" s="585"/>
      <c r="AE3206" s="586"/>
      <c r="AF3206" s="587"/>
      <c r="AG3206" s="588"/>
      <c r="AH3206" s="588"/>
      <c r="AI3206" s="588"/>
      <c r="AJ3206" s="589"/>
      <c r="AK3206" s="590"/>
      <c r="AL3206" s="591"/>
      <c r="AM3206" s="592"/>
      <c r="AN3206" s="593"/>
      <c r="AO3206" s="594"/>
      <c r="AP3206" s="595"/>
      <c r="AQ3206" s="595"/>
      <c r="AR3206" s="596"/>
    </row>
    <row r="3207" spans="24:44" s="581" customFormat="1" ht="15" customHeight="1" x14ac:dyDescent="0.35">
      <c r="X3207" s="582"/>
      <c r="Y3207" s="583"/>
      <c r="AD3207" s="585"/>
      <c r="AE3207" s="586"/>
      <c r="AF3207" s="587"/>
      <c r="AG3207" s="588"/>
      <c r="AH3207" s="588"/>
      <c r="AI3207" s="588"/>
      <c r="AJ3207" s="589"/>
      <c r="AK3207" s="590"/>
      <c r="AL3207" s="591"/>
      <c r="AM3207" s="592"/>
      <c r="AN3207" s="593"/>
      <c r="AO3207" s="594"/>
      <c r="AP3207" s="595"/>
      <c r="AQ3207" s="595"/>
      <c r="AR3207" s="596"/>
    </row>
    <row r="3208" spans="24:44" s="581" customFormat="1" ht="15" customHeight="1" x14ac:dyDescent="0.35">
      <c r="X3208" s="582"/>
      <c r="Y3208" s="583"/>
      <c r="AD3208" s="585"/>
      <c r="AE3208" s="586"/>
      <c r="AF3208" s="587"/>
      <c r="AG3208" s="588"/>
      <c r="AH3208" s="588"/>
      <c r="AI3208" s="588"/>
      <c r="AJ3208" s="589"/>
      <c r="AK3208" s="590"/>
      <c r="AL3208" s="591"/>
      <c r="AM3208" s="592"/>
      <c r="AN3208" s="593"/>
      <c r="AO3208" s="594"/>
      <c r="AP3208" s="595"/>
      <c r="AQ3208" s="595"/>
      <c r="AR3208" s="596"/>
    </row>
    <row r="3209" spans="24:44" s="581" customFormat="1" ht="15" customHeight="1" x14ac:dyDescent="0.35">
      <c r="X3209" s="582"/>
      <c r="Y3209" s="583"/>
      <c r="AD3209" s="585"/>
      <c r="AE3209" s="586"/>
      <c r="AF3209" s="587"/>
      <c r="AG3209" s="588"/>
      <c r="AH3209" s="588"/>
      <c r="AI3209" s="588"/>
      <c r="AJ3209" s="589"/>
      <c r="AK3209" s="590"/>
      <c r="AL3209" s="591"/>
      <c r="AM3209" s="592"/>
      <c r="AN3209" s="593"/>
      <c r="AO3209" s="594"/>
      <c r="AP3209" s="595"/>
      <c r="AQ3209" s="595"/>
      <c r="AR3209" s="596"/>
    </row>
    <row r="3210" spans="24:44" s="581" customFormat="1" ht="15" customHeight="1" x14ac:dyDescent="0.35">
      <c r="X3210" s="582"/>
      <c r="Y3210" s="583"/>
      <c r="AD3210" s="585"/>
      <c r="AE3210" s="586"/>
      <c r="AF3210" s="587"/>
      <c r="AG3210" s="588"/>
      <c r="AH3210" s="588"/>
      <c r="AI3210" s="588"/>
      <c r="AJ3210" s="589"/>
      <c r="AK3210" s="590"/>
      <c r="AL3210" s="591"/>
      <c r="AM3210" s="592"/>
      <c r="AN3210" s="593"/>
      <c r="AO3210" s="594"/>
      <c r="AP3210" s="595"/>
      <c r="AQ3210" s="595"/>
      <c r="AR3210" s="596"/>
    </row>
    <row r="3211" spans="24:44" s="581" customFormat="1" ht="15" customHeight="1" x14ac:dyDescent="0.35">
      <c r="X3211" s="582"/>
      <c r="Y3211" s="583"/>
      <c r="AD3211" s="585"/>
      <c r="AE3211" s="586"/>
      <c r="AF3211" s="587"/>
      <c r="AG3211" s="588"/>
      <c r="AH3211" s="588"/>
      <c r="AI3211" s="588"/>
      <c r="AJ3211" s="589"/>
      <c r="AK3211" s="590"/>
      <c r="AL3211" s="591"/>
      <c r="AM3211" s="592"/>
      <c r="AN3211" s="593"/>
      <c r="AO3211" s="594"/>
      <c r="AP3211" s="595"/>
      <c r="AQ3211" s="595"/>
      <c r="AR3211" s="596"/>
    </row>
    <row r="3212" spans="24:44" s="581" customFormat="1" ht="15" customHeight="1" x14ac:dyDescent="0.35">
      <c r="X3212" s="582"/>
      <c r="Y3212" s="583"/>
      <c r="AD3212" s="585"/>
      <c r="AE3212" s="586"/>
      <c r="AF3212" s="587"/>
      <c r="AG3212" s="588"/>
      <c r="AH3212" s="588"/>
      <c r="AI3212" s="588"/>
      <c r="AJ3212" s="589"/>
      <c r="AK3212" s="590"/>
      <c r="AL3212" s="591"/>
      <c r="AM3212" s="592"/>
      <c r="AN3212" s="593"/>
      <c r="AO3212" s="594"/>
      <c r="AP3212" s="595"/>
      <c r="AQ3212" s="595"/>
      <c r="AR3212" s="596"/>
    </row>
    <row r="3213" spans="24:44" s="581" customFormat="1" ht="15" customHeight="1" x14ac:dyDescent="0.35">
      <c r="X3213" s="582"/>
      <c r="Y3213" s="583"/>
      <c r="AD3213" s="585"/>
      <c r="AE3213" s="586"/>
      <c r="AF3213" s="587"/>
      <c r="AG3213" s="588"/>
      <c r="AH3213" s="588"/>
      <c r="AI3213" s="588"/>
      <c r="AJ3213" s="589"/>
      <c r="AK3213" s="590"/>
      <c r="AL3213" s="591"/>
      <c r="AM3213" s="592"/>
      <c r="AN3213" s="593"/>
      <c r="AO3213" s="594"/>
      <c r="AP3213" s="595"/>
      <c r="AQ3213" s="595"/>
      <c r="AR3213" s="596"/>
    </row>
    <row r="3214" spans="24:44" s="581" customFormat="1" ht="15" customHeight="1" x14ac:dyDescent="0.35">
      <c r="X3214" s="582"/>
      <c r="Y3214" s="583"/>
      <c r="AD3214" s="585"/>
      <c r="AE3214" s="586"/>
      <c r="AF3214" s="587"/>
      <c r="AG3214" s="588"/>
      <c r="AH3214" s="588"/>
      <c r="AI3214" s="588"/>
      <c r="AJ3214" s="589"/>
      <c r="AK3214" s="590"/>
      <c r="AL3214" s="591"/>
      <c r="AM3214" s="592"/>
      <c r="AN3214" s="593"/>
      <c r="AO3214" s="594"/>
      <c r="AP3214" s="595"/>
      <c r="AQ3214" s="595"/>
      <c r="AR3214" s="596"/>
    </row>
    <row r="3215" spans="24:44" s="581" customFormat="1" ht="15" customHeight="1" x14ac:dyDescent="0.35">
      <c r="X3215" s="582"/>
      <c r="Y3215" s="583"/>
      <c r="AD3215" s="585"/>
      <c r="AE3215" s="586"/>
      <c r="AF3215" s="587"/>
      <c r="AG3215" s="588"/>
      <c r="AH3215" s="588"/>
      <c r="AI3215" s="588"/>
      <c r="AJ3215" s="589"/>
      <c r="AK3215" s="590"/>
      <c r="AL3215" s="591"/>
      <c r="AM3215" s="592"/>
      <c r="AN3215" s="593"/>
      <c r="AO3215" s="594"/>
      <c r="AP3215" s="595"/>
      <c r="AQ3215" s="595"/>
      <c r="AR3215" s="596"/>
    </row>
    <row r="3216" spans="24:44" s="581" customFormat="1" ht="15" customHeight="1" x14ac:dyDescent="0.35">
      <c r="X3216" s="582"/>
      <c r="Y3216" s="583"/>
      <c r="AD3216" s="585"/>
      <c r="AE3216" s="586"/>
      <c r="AF3216" s="587"/>
      <c r="AG3216" s="588"/>
      <c r="AH3216" s="588"/>
      <c r="AI3216" s="588"/>
      <c r="AJ3216" s="589"/>
      <c r="AK3216" s="590"/>
      <c r="AL3216" s="591"/>
      <c r="AM3216" s="592"/>
      <c r="AN3216" s="593"/>
      <c r="AO3216" s="594"/>
      <c r="AP3216" s="595"/>
      <c r="AQ3216" s="595"/>
      <c r="AR3216" s="596"/>
    </row>
    <row r="3217" spans="24:44" s="581" customFormat="1" ht="15" customHeight="1" x14ac:dyDescent="0.35">
      <c r="X3217" s="582"/>
      <c r="Y3217" s="583"/>
      <c r="AD3217" s="585"/>
      <c r="AE3217" s="586"/>
      <c r="AF3217" s="587"/>
      <c r="AG3217" s="588"/>
      <c r="AH3217" s="588"/>
      <c r="AI3217" s="588"/>
      <c r="AJ3217" s="589"/>
      <c r="AK3217" s="590"/>
      <c r="AL3217" s="591"/>
      <c r="AM3217" s="592"/>
      <c r="AN3217" s="593"/>
      <c r="AO3217" s="594"/>
      <c r="AP3217" s="595"/>
      <c r="AQ3217" s="595"/>
      <c r="AR3217" s="596"/>
    </row>
    <row r="3218" spans="24:44" s="581" customFormat="1" ht="15" customHeight="1" x14ac:dyDescent="0.35">
      <c r="X3218" s="582"/>
      <c r="Y3218" s="583"/>
      <c r="AD3218" s="585"/>
      <c r="AE3218" s="586"/>
      <c r="AF3218" s="587"/>
      <c r="AG3218" s="588"/>
      <c r="AH3218" s="588"/>
      <c r="AI3218" s="588"/>
      <c r="AJ3218" s="589"/>
      <c r="AK3218" s="590"/>
      <c r="AL3218" s="591"/>
      <c r="AM3218" s="592"/>
      <c r="AN3218" s="593"/>
      <c r="AO3218" s="594"/>
      <c r="AP3218" s="595"/>
      <c r="AQ3218" s="595"/>
      <c r="AR3218" s="596"/>
    </row>
    <row r="3219" spans="24:44" s="581" customFormat="1" ht="15" customHeight="1" x14ac:dyDescent="0.35">
      <c r="X3219" s="582"/>
      <c r="Y3219" s="583"/>
      <c r="AD3219" s="585"/>
      <c r="AE3219" s="586"/>
      <c r="AF3219" s="587"/>
      <c r="AG3219" s="588"/>
      <c r="AH3219" s="588"/>
      <c r="AI3219" s="588"/>
      <c r="AJ3219" s="589"/>
      <c r="AK3219" s="590"/>
      <c r="AL3219" s="591"/>
      <c r="AM3219" s="592"/>
      <c r="AN3219" s="593"/>
      <c r="AO3219" s="594"/>
      <c r="AP3219" s="595"/>
      <c r="AQ3219" s="595"/>
      <c r="AR3219" s="596"/>
    </row>
    <row r="3220" spans="24:44" s="581" customFormat="1" ht="15" customHeight="1" x14ac:dyDescent="0.35">
      <c r="X3220" s="582"/>
      <c r="Y3220" s="583"/>
      <c r="AD3220" s="585"/>
      <c r="AE3220" s="586"/>
      <c r="AF3220" s="587"/>
      <c r="AG3220" s="588"/>
      <c r="AH3220" s="588"/>
      <c r="AI3220" s="588"/>
      <c r="AJ3220" s="589"/>
      <c r="AK3220" s="590"/>
      <c r="AL3220" s="591"/>
      <c r="AM3220" s="592"/>
      <c r="AN3220" s="593"/>
      <c r="AO3220" s="594"/>
      <c r="AP3220" s="595"/>
      <c r="AQ3220" s="595"/>
      <c r="AR3220" s="596"/>
    </row>
    <row r="3221" spans="24:44" s="581" customFormat="1" ht="15" customHeight="1" x14ac:dyDescent="0.35">
      <c r="X3221" s="582"/>
      <c r="Y3221" s="583"/>
      <c r="AD3221" s="585"/>
      <c r="AE3221" s="586"/>
      <c r="AF3221" s="587"/>
      <c r="AG3221" s="588"/>
      <c r="AH3221" s="588"/>
      <c r="AI3221" s="588"/>
      <c r="AJ3221" s="589"/>
      <c r="AK3221" s="590"/>
      <c r="AL3221" s="591"/>
      <c r="AM3221" s="592"/>
      <c r="AN3221" s="593"/>
      <c r="AO3221" s="594"/>
      <c r="AP3221" s="595"/>
      <c r="AQ3221" s="595"/>
      <c r="AR3221" s="596"/>
    </row>
    <row r="3222" spans="24:44" s="581" customFormat="1" ht="15" customHeight="1" x14ac:dyDescent="0.35">
      <c r="X3222" s="582"/>
      <c r="Y3222" s="583"/>
      <c r="AD3222" s="585"/>
      <c r="AE3222" s="586"/>
      <c r="AF3222" s="587"/>
      <c r="AG3222" s="588"/>
      <c r="AH3222" s="588"/>
      <c r="AI3222" s="588"/>
      <c r="AJ3222" s="589"/>
      <c r="AK3222" s="590"/>
      <c r="AL3222" s="591"/>
      <c r="AM3222" s="592"/>
      <c r="AN3222" s="593"/>
      <c r="AO3222" s="594"/>
      <c r="AP3222" s="595"/>
      <c r="AQ3222" s="595"/>
      <c r="AR3222" s="596"/>
    </row>
    <row r="3223" spans="24:44" s="581" customFormat="1" ht="15" customHeight="1" x14ac:dyDescent="0.35">
      <c r="X3223" s="582"/>
      <c r="Y3223" s="583"/>
      <c r="AD3223" s="585"/>
      <c r="AE3223" s="586"/>
      <c r="AF3223" s="587"/>
      <c r="AG3223" s="588"/>
      <c r="AH3223" s="588"/>
      <c r="AI3223" s="588"/>
      <c r="AJ3223" s="589"/>
      <c r="AK3223" s="590"/>
      <c r="AL3223" s="591"/>
      <c r="AM3223" s="592"/>
      <c r="AN3223" s="593"/>
      <c r="AO3223" s="594"/>
      <c r="AP3223" s="595"/>
      <c r="AQ3223" s="595"/>
      <c r="AR3223" s="596"/>
    </row>
    <row r="3224" spans="24:44" s="581" customFormat="1" ht="15" customHeight="1" x14ac:dyDescent="0.35">
      <c r="X3224" s="582"/>
      <c r="Y3224" s="583"/>
      <c r="AD3224" s="585"/>
      <c r="AE3224" s="586"/>
      <c r="AF3224" s="587"/>
      <c r="AG3224" s="588"/>
      <c r="AH3224" s="588"/>
      <c r="AI3224" s="588"/>
      <c r="AJ3224" s="589"/>
      <c r="AK3224" s="590"/>
      <c r="AL3224" s="591"/>
      <c r="AM3224" s="592"/>
      <c r="AN3224" s="593"/>
      <c r="AO3224" s="594"/>
      <c r="AP3224" s="595"/>
      <c r="AQ3224" s="595"/>
      <c r="AR3224" s="596"/>
    </row>
    <row r="3225" spans="24:44" s="581" customFormat="1" ht="15" customHeight="1" x14ac:dyDescent="0.35">
      <c r="X3225" s="582"/>
      <c r="Y3225" s="583"/>
      <c r="AD3225" s="585"/>
      <c r="AE3225" s="586"/>
      <c r="AF3225" s="587"/>
      <c r="AG3225" s="588"/>
      <c r="AH3225" s="588"/>
      <c r="AI3225" s="588"/>
      <c r="AJ3225" s="589"/>
      <c r="AK3225" s="590"/>
      <c r="AL3225" s="591"/>
      <c r="AM3225" s="592"/>
      <c r="AN3225" s="593"/>
      <c r="AO3225" s="594"/>
      <c r="AP3225" s="595"/>
      <c r="AQ3225" s="595"/>
      <c r="AR3225" s="596"/>
    </row>
    <row r="3226" spans="24:44" s="581" customFormat="1" ht="15" customHeight="1" x14ac:dyDescent="0.35">
      <c r="X3226" s="582"/>
      <c r="Y3226" s="583"/>
      <c r="AD3226" s="585"/>
      <c r="AE3226" s="586"/>
      <c r="AF3226" s="587"/>
      <c r="AG3226" s="588"/>
      <c r="AH3226" s="588"/>
      <c r="AI3226" s="588"/>
      <c r="AJ3226" s="589"/>
      <c r="AK3226" s="590"/>
      <c r="AL3226" s="591"/>
      <c r="AM3226" s="592"/>
      <c r="AN3226" s="593"/>
      <c r="AO3226" s="594"/>
      <c r="AP3226" s="595"/>
      <c r="AQ3226" s="595"/>
      <c r="AR3226" s="596"/>
    </row>
    <row r="3227" spans="24:44" s="581" customFormat="1" ht="15" customHeight="1" x14ac:dyDescent="0.35">
      <c r="X3227" s="582"/>
      <c r="Y3227" s="583"/>
      <c r="AD3227" s="585"/>
      <c r="AE3227" s="586"/>
      <c r="AF3227" s="587"/>
      <c r="AG3227" s="588"/>
      <c r="AH3227" s="588"/>
      <c r="AI3227" s="588"/>
      <c r="AJ3227" s="589"/>
      <c r="AK3227" s="590"/>
      <c r="AL3227" s="591"/>
      <c r="AM3227" s="592"/>
      <c r="AN3227" s="593"/>
      <c r="AO3227" s="594"/>
      <c r="AP3227" s="595"/>
      <c r="AQ3227" s="595"/>
      <c r="AR3227" s="596"/>
    </row>
    <row r="3228" spans="24:44" s="581" customFormat="1" ht="15" customHeight="1" x14ac:dyDescent="0.35">
      <c r="X3228" s="582"/>
      <c r="Y3228" s="583"/>
      <c r="AD3228" s="585"/>
      <c r="AE3228" s="586"/>
      <c r="AF3228" s="587"/>
      <c r="AG3228" s="588"/>
      <c r="AH3228" s="588"/>
      <c r="AI3228" s="588"/>
      <c r="AJ3228" s="589"/>
      <c r="AK3228" s="590"/>
      <c r="AL3228" s="591"/>
      <c r="AM3228" s="592"/>
      <c r="AN3228" s="593"/>
      <c r="AO3228" s="594"/>
      <c r="AP3228" s="595"/>
      <c r="AQ3228" s="595"/>
      <c r="AR3228" s="596"/>
    </row>
    <row r="3229" spans="24:44" s="581" customFormat="1" ht="15" customHeight="1" x14ac:dyDescent="0.35">
      <c r="X3229" s="582"/>
      <c r="Y3229" s="583"/>
      <c r="AD3229" s="585"/>
      <c r="AE3229" s="586"/>
      <c r="AF3229" s="587"/>
      <c r="AG3229" s="588"/>
      <c r="AH3229" s="588"/>
      <c r="AI3229" s="588"/>
      <c r="AJ3229" s="589"/>
      <c r="AK3229" s="590"/>
      <c r="AL3229" s="591"/>
      <c r="AM3229" s="592"/>
      <c r="AN3229" s="593"/>
      <c r="AO3229" s="594"/>
      <c r="AP3229" s="595"/>
      <c r="AQ3229" s="595"/>
      <c r="AR3229" s="596"/>
    </row>
    <row r="3230" spans="24:44" s="581" customFormat="1" ht="15" customHeight="1" x14ac:dyDescent="0.35">
      <c r="X3230" s="582"/>
      <c r="Y3230" s="583"/>
      <c r="AD3230" s="585"/>
      <c r="AE3230" s="586"/>
      <c r="AF3230" s="587"/>
      <c r="AG3230" s="588"/>
      <c r="AH3230" s="588"/>
      <c r="AI3230" s="588"/>
      <c r="AJ3230" s="589"/>
      <c r="AK3230" s="590"/>
      <c r="AL3230" s="591"/>
      <c r="AM3230" s="592"/>
      <c r="AN3230" s="593"/>
      <c r="AO3230" s="594"/>
      <c r="AP3230" s="595"/>
      <c r="AQ3230" s="595"/>
      <c r="AR3230" s="596"/>
    </row>
    <row r="3231" spans="24:44" s="581" customFormat="1" ht="15" customHeight="1" x14ac:dyDescent="0.35">
      <c r="X3231" s="582"/>
      <c r="Y3231" s="583"/>
      <c r="AD3231" s="585"/>
      <c r="AE3231" s="586"/>
      <c r="AF3231" s="587"/>
      <c r="AG3231" s="588"/>
      <c r="AH3231" s="588"/>
      <c r="AI3231" s="588"/>
      <c r="AJ3231" s="589"/>
      <c r="AK3231" s="590"/>
      <c r="AL3231" s="591"/>
      <c r="AM3231" s="592"/>
      <c r="AN3231" s="593"/>
      <c r="AO3231" s="594"/>
      <c r="AP3231" s="595"/>
      <c r="AQ3231" s="595"/>
      <c r="AR3231" s="596"/>
    </row>
    <row r="3232" spans="24:44" s="581" customFormat="1" ht="15" customHeight="1" x14ac:dyDescent="0.35">
      <c r="X3232" s="582"/>
      <c r="Y3232" s="583"/>
      <c r="AD3232" s="585"/>
      <c r="AE3232" s="586"/>
      <c r="AF3232" s="587"/>
      <c r="AG3232" s="588"/>
      <c r="AH3232" s="588"/>
      <c r="AI3232" s="588"/>
      <c r="AJ3232" s="589"/>
      <c r="AK3232" s="590"/>
      <c r="AL3232" s="591"/>
      <c r="AM3232" s="592"/>
      <c r="AN3232" s="593"/>
      <c r="AO3232" s="594"/>
      <c r="AP3232" s="595"/>
      <c r="AQ3232" s="595"/>
      <c r="AR3232" s="596"/>
    </row>
    <row r="3233" spans="24:44" s="581" customFormat="1" ht="15" customHeight="1" x14ac:dyDescent="0.35">
      <c r="X3233" s="582"/>
      <c r="Y3233" s="583"/>
      <c r="AD3233" s="585"/>
      <c r="AE3233" s="586"/>
      <c r="AF3233" s="587"/>
      <c r="AG3233" s="588"/>
      <c r="AH3233" s="588"/>
      <c r="AI3233" s="588"/>
      <c r="AJ3233" s="589"/>
      <c r="AK3233" s="590"/>
      <c r="AL3233" s="591"/>
      <c r="AM3233" s="592"/>
      <c r="AN3233" s="593"/>
      <c r="AO3233" s="594"/>
      <c r="AP3233" s="595"/>
      <c r="AQ3233" s="595"/>
      <c r="AR3233" s="596"/>
    </row>
    <row r="3234" spans="24:44" s="581" customFormat="1" ht="15" customHeight="1" x14ac:dyDescent="0.35">
      <c r="X3234" s="582"/>
      <c r="Y3234" s="583"/>
      <c r="AD3234" s="585"/>
      <c r="AE3234" s="586"/>
      <c r="AF3234" s="587"/>
      <c r="AG3234" s="588"/>
      <c r="AH3234" s="588"/>
      <c r="AI3234" s="588"/>
      <c r="AJ3234" s="589"/>
      <c r="AK3234" s="590"/>
      <c r="AL3234" s="591"/>
      <c r="AM3234" s="592"/>
      <c r="AN3234" s="593"/>
      <c r="AO3234" s="594"/>
      <c r="AP3234" s="595"/>
      <c r="AQ3234" s="595"/>
      <c r="AR3234" s="596"/>
    </row>
    <row r="3235" spans="24:44" s="581" customFormat="1" ht="15" customHeight="1" x14ac:dyDescent="0.35">
      <c r="X3235" s="582"/>
      <c r="Y3235" s="583"/>
      <c r="AD3235" s="585"/>
      <c r="AE3235" s="586"/>
      <c r="AF3235" s="587"/>
      <c r="AG3235" s="588"/>
      <c r="AH3235" s="588"/>
      <c r="AI3235" s="588"/>
      <c r="AJ3235" s="589"/>
      <c r="AK3235" s="590"/>
      <c r="AL3235" s="591"/>
      <c r="AM3235" s="592"/>
      <c r="AN3235" s="593"/>
      <c r="AO3235" s="594"/>
      <c r="AP3235" s="595"/>
      <c r="AQ3235" s="595"/>
      <c r="AR3235" s="596"/>
    </row>
    <row r="3236" spans="24:44" s="581" customFormat="1" ht="15" customHeight="1" x14ac:dyDescent="0.35">
      <c r="X3236" s="582"/>
      <c r="Y3236" s="583"/>
      <c r="AD3236" s="585"/>
      <c r="AE3236" s="586"/>
      <c r="AF3236" s="587"/>
      <c r="AG3236" s="588"/>
      <c r="AH3236" s="588"/>
      <c r="AI3236" s="588"/>
      <c r="AJ3236" s="589"/>
      <c r="AK3236" s="590"/>
      <c r="AL3236" s="591"/>
      <c r="AM3236" s="592"/>
      <c r="AN3236" s="593"/>
      <c r="AO3236" s="594"/>
      <c r="AP3236" s="595"/>
      <c r="AQ3236" s="595"/>
      <c r="AR3236" s="596"/>
    </row>
    <row r="3237" spans="24:44" s="581" customFormat="1" ht="15" customHeight="1" x14ac:dyDescent="0.35">
      <c r="X3237" s="582"/>
      <c r="Y3237" s="583"/>
      <c r="AD3237" s="585"/>
      <c r="AE3237" s="586"/>
      <c r="AF3237" s="587"/>
      <c r="AG3237" s="588"/>
      <c r="AH3237" s="588"/>
      <c r="AI3237" s="588"/>
      <c r="AJ3237" s="589"/>
      <c r="AK3237" s="590"/>
      <c r="AL3237" s="591"/>
      <c r="AM3237" s="592"/>
      <c r="AN3237" s="593"/>
      <c r="AO3237" s="594"/>
      <c r="AP3237" s="595"/>
      <c r="AQ3237" s="595"/>
      <c r="AR3237" s="596"/>
    </row>
    <row r="3238" spans="24:44" s="581" customFormat="1" ht="15" customHeight="1" x14ac:dyDescent="0.35">
      <c r="X3238" s="582"/>
      <c r="Y3238" s="583"/>
      <c r="AD3238" s="585"/>
      <c r="AE3238" s="586"/>
      <c r="AF3238" s="587"/>
      <c r="AG3238" s="588"/>
      <c r="AH3238" s="588"/>
      <c r="AI3238" s="588"/>
      <c r="AJ3238" s="589"/>
      <c r="AK3238" s="590"/>
      <c r="AL3238" s="591"/>
      <c r="AM3238" s="592"/>
      <c r="AN3238" s="593"/>
      <c r="AO3238" s="594"/>
      <c r="AP3238" s="595"/>
      <c r="AQ3238" s="595"/>
      <c r="AR3238" s="596"/>
    </row>
    <row r="3239" spans="24:44" s="581" customFormat="1" ht="15" customHeight="1" x14ac:dyDescent="0.35">
      <c r="X3239" s="582"/>
      <c r="Y3239" s="583"/>
      <c r="AD3239" s="585"/>
      <c r="AE3239" s="586"/>
      <c r="AF3239" s="587"/>
      <c r="AG3239" s="588"/>
      <c r="AH3239" s="588"/>
      <c r="AI3239" s="588"/>
      <c r="AJ3239" s="589"/>
      <c r="AK3239" s="590"/>
      <c r="AL3239" s="591"/>
      <c r="AM3239" s="592"/>
      <c r="AN3239" s="593"/>
      <c r="AO3239" s="594"/>
      <c r="AP3239" s="595"/>
      <c r="AQ3239" s="595"/>
      <c r="AR3239" s="596"/>
    </row>
    <row r="3240" spans="24:44" s="581" customFormat="1" ht="15" customHeight="1" x14ac:dyDescent="0.35">
      <c r="X3240" s="582"/>
      <c r="Y3240" s="583"/>
      <c r="AD3240" s="585"/>
      <c r="AE3240" s="586"/>
      <c r="AF3240" s="587"/>
      <c r="AG3240" s="588"/>
      <c r="AH3240" s="588"/>
      <c r="AI3240" s="588"/>
      <c r="AJ3240" s="589"/>
      <c r="AK3240" s="590"/>
      <c r="AL3240" s="591"/>
      <c r="AM3240" s="592"/>
      <c r="AN3240" s="593"/>
      <c r="AO3240" s="594"/>
      <c r="AP3240" s="595"/>
      <c r="AQ3240" s="595"/>
      <c r="AR3240" s="596"/>
    </row>
    <row r="3241" spans="24:44" s="581" customFormat="1" ht="15" customHeight="1" x14ac:dyDescent="0.35">
      <c r="X3241" s="582"/>
      <c r="Y3241" s="583"/>
      <c r="AD3241" s="585"/>
      <c r="AE3241" s="586"/>
      <c r="AF3241" s="587"/>
      <c r="AG3241" s="588"/>
      <c r="AH3241" s="588"/>
      <c r="AI3241" s="588"/>
      <c r="AJ3241" s="589"/>
      <c r="AK3241" s="590"/>
      <c r="AL3241" s="591"/>
      <c r="AM3241" s="592"/>
      <c r="AN3241" s="593"/>
      <c r="AO3241" s="594"/>
      <c r="AP3241" s="595"/>
      <c r="AQ3241" s="595"/>
      <c r="AR3241" s="596"/>
    </row>
    <row r="3242" spans="24:44" s="581" customFormat="1" ht="15" customHeight="1" x14ac:dyDescent="0.35">
      <c r="X3242" s="582"/>
      <c r="Y3242" s="583"/>
      <c r="AD3242" s="585"/>
      <c r="AE3242" s="586"/>
      <c r="AF3242" s="587"/>
      <c r="AG3242" s="588"/>
      <c r="AH3242" s="588"/>
      <c r="AI3242" s="588"/>
      <c r="AJ3242" s="589"/>
      <c r="AK3242" s="590"/>
      <c r="AL3242" s="591"/>
      <c r="AM3242" s="592"/>
      <c r="AN3242" s="593"/>
      <c r="AO3242" s="594"/>
      <c r="AP3242" s="595"/>
      <c r="AQ3242" s="595"/>
      <c r="AR3242" s="596"/>
    </row>
    <row r="3243" spans="24:44" s="581" customFormat="1" ht="15" customHeight="1" x14ac:dyDescent="0.35">
      <c r="X3243" s="582"/>
      <c r="Y3243" s="583"/>
      <c r="AD3243" s="585"/>
      <c r="AE3243" s="586"/>
      <c r="AF3243" s="587"/>
      <c r="AG3243" s="588"/>
      <c r="AH3243" s="588"/>
      <c r="AI3243" s="588"/>
      <c r="AJ3243" s="589"/>
      <c r="AK3243" s="590"/>
      <c r="AL3243" s="591"/>
      <c r="AM3243" s="592"/>
      <c r="AN3243" s="593"/>
      <c r="AO3243" s="594"/>
      <c r="AP3243" s="595"/>
      <c r="AQ3243" s="595"/>
      <c r="AR3243" s="596"/>
    </row>
    <row r="3244" spans="24:44" s="581" customFormat="1" ht="15" customHeight="1" x14ac:dyDescent="0.35">
      <c r="X3244" s="582"/>
      <c r="Y3244" s="583"/>
      <c r="AD3244" s="585"/>
      <c r="AE3244" s="586"/>
      <c r="AF3244" s="587"/>
      <c r="AG3244" s="588"/>
      <c r="AH3244" s="588"/>
      <c r="AI3244" s="588"/>
      <c r="AJ3244" s="589"/>
      <c r="AK3244" s="590"/>
      <c r="AL3244" s="591"/>
      <c r="AM3244" s="592"/>
      <c r="AN3244" s="593"/>
      <c r="AO3244" s="594"/>
      <c r="AP3244" s="595"/>
      <c r="AQ3244" s="595"/>
      <c r="AR3244" s="596"/>
    </row>
    <row r="3245" spans="24:44" s="581" customFormat="1" ht="15" customHeight="1" x14ac:dyDescent="0.35">
      <c r="X3245" s="582"/>
      <c r="Y3245" s="583"/>
      <c r="AD3245" s="585"/>
      <c r="AE3245" s="586"/>
      <c r="AF3245" s="587"/>
      <c r="AG3245" s="588"/>
      <c r="AH3245" s="588"/>
      <c r="AI3245" s="588"/>
      <c r="AJ3245" s="589"/>
      <c r="AK3245" s="590"/>
      <c r="AL3245" s="591"/>
      <c r="AM3245" s="592"/>
      <c r="AN3245" s="593"/>
      <c r="AO3245" s="594"/>
      <c r="AP3245" s="595"/>
      <c r="AQ3245" s="595"/>
      <c r="AR3245" s="596"/>
    </row>
    <row r="3246" spans="24:44" s="581" customFormat="1" ht="15" customHeight="1" x14ac:dyDescent="0.35">
      <c r="X3246" s="582"/>
      <c r="Y3246" s="583"/>
      <c r="AD3246" s="585"/>
      <c r="AE3246" s="586"/>
      <c r="AF3246" s="587"/>
      <c r="AG3246" s="588"/>
      <c r="AH3246" s="588"/>
      <c r="AI3246" s="588"/>
      <c r="AJ3246" s="589"/>
      <c r="AK3246" s="590"/>
      <c r="AL3246" s="591"/>
      <c r="AM3246" s="592"/>
      <c r="AN3246" s="593"/>
      <c r="AO3246" s="594"/>
      <c r="AP3246" s="595"/>
      <c r="AQ3246" s="595"/>
      <c r="AR3246" s="596"/>
    </row>
    <row r="3247" spans="24:44" s="581" customFormat="1" ht="15" customHeight="1" x14ac:dyDescent="0.35">
      <c r="X3247" s="582"/>
      <c r="Y3247" s="583"/>
      <c r="AD3247" s="585"/>
      <c r="AE3247" s="586"/>
      <c r="AF3247" s="587"/>
      <c r="AG3247" s="588"/>
      <c r="AH3247" s="588"/>
      <c r="AI3247" s="588"/>
      <c r="AJ3247" s="589"/>
      <c r="AK3247" s="590"/>
      <c r="AL3247" s="591"/>
      <c r="AM3247" s="592"/>
      <c r="AN3247" s="593"/>
      <c r="AO3247" s="594"/>
      <c r="AP3247" s="595"/>
      <c r="AQ3247" s="595"/>
      <c r="AR3247" s="596"/>
    </row>
    <row r="3248" spans="24:44" s="581" customFormat="1" ht="15" customHeight="1" x14ac:dyDescent="0.35">
      <c r="X3248" s="582"/>
      <c r="Y3248" s="583"/>
      <c r="AD3248" s="585"/>
      <c r="AE3248" s="586"/>
      <c r="AF3248" s="587"/>
      <c r="AG3248" s="588"/>
      <c r="AH3248" s="588"/>
      <c r="AI3248" s="588"/>
      <c r="AJ3248" s="589"/>
      <c r="AK3248" s="590"/>
      <c r="AL3248" s="591"/>
      <c r="AM3248" s="592"/>
      <c r="AN3248" s="593"/>
      <c r="AO3248" s="594"/>
      <c r="AP3248" s="595"/>
      <c r="AQ3248" s="595"/>
      <c r="AR3248" s="596"/>
    </row>
    <row r="3249" spans="24:44" s="581" customFormat="1" ht="15" customHeight="1" x14ac:dyDescent="0.35">
      <c r="X3249" s="582"/>
      <c r="Y3249" s="583"/>
      <c r="AD3249" s="585"/>
      <c r="AE3249" s="586"/>
      <c r="AF3249" s="587"/>
      <c r="AG3249" s="588"/>
      <c r="AH3249" s="588"/>
      <c r="AI3249" s="588"/>
      <c r="AJ3249" s="589"/>
      <c r="AK3249" s="590"/>
      <c r="AL3249" s="591"/>
      <c r="AM3249" s="592"/>
      <c r="AN3249" s="593"/>
      <c r="AO3249" s="594"/>
      <c r="AP3249" s="595"/>
      <c r="AQ3249" s="595"/>
      <c r="AR3249" s="596"/>
    </row>
    <row r="3250" spans="24:44" s="581" customFormat="1" ht="15" customHeight="1" x14ac:dyDescent="0.35">
      <c r="X3250" s="582"/>
      <c r="Y3250" s="583"/>
      <c r="AD3250" s="585"/>
      <c r="AE3250" s="586"/>
      <c r="AF3250" s="587"/>
      <c r="AG3250" s="588"/>
      <c r="AH3250" s="588"/>
      <c r="AI3250" s="588"/>
      <c r="AJ3250" s="589"/>
      <c r="AK3250" s="590"/>
      <c r="AL3250" s="591"/>
      <c r="AM3250" s="592"/>
      <c r="AN3250" s="593"/>
      <c r="AO3250" s="594"/>
      <c r="AP3250" s="595"/>
      <c r="AQ3250" s="595"/>
      <c r="AR3250" s="596"/>
    </row>
    <row r="3251" spans="24:44" s="581" customFormat="1" ht="15" customHeight="1" x14ac:dyDescent="0.35">
      <c r="X3251" s="582"/>
      <c r="Y3251" s="583"/>
      <c r="AD3251" s="585"/>
      <c r="AE3251" s="586"/>
      <c r="AF3251" s="587"/>
      <c r="AG3251" s="588"/>
      <c r="AH3251" s="588"/>
      <c r="AI3251" s="588"/>
      <c r="AJ3251" s="589"/>
      <c r="AK3251" s="590"/>
      <c r="AL3251" s="591"/>
      <c r="AM3251" s="592"/>
      <c r="AN3251" s="593"/>
      <c r="AO3251" s="594"/>
      <c r="AP3251" s="595"/>
      <c r="AQ3251" s="595"/>
      <c r="AR3251" s="596"/>
    </row>
    <row r="3252" spans="24:44" s="581" customFormat="1" ht="15" customHeight="1" x14ac:dyDescent="0.35">
      <c r="X3252" s="582"/>
      <c r="Y3252" s="583"/>
      <c r="AD3252" s="585"/>
      <c r="AE3252" s="586"/>
      <c r="AF3252" s="587"/>
      <c r="AG3252" s="588"/>
      <c r="AH3252" s="588"/>
      <c r="AI3252" s="588"/>
      <c r="AJ3252" s="589"/>
      <c r="AK3252" s="590"/>
      <c r="AL3252" s="591"/>
      <c r="AM3252" s="592"/>
      <c r="AN3252" s="593"/>
      <c r="AO3252" s="594"/>
      <c r="AP3252" s="595"/>
      <c r="AQ3252" s="595"/>
      <c r="AR3252" s="596"/>
    </row>
    <row r="3253" spans="24:44" s="581" customFormat="1" ht="15" customHeight="1" x14ac:dyDescent="0.35">
      <c r="X3253" s="582"/>
      <c r="Y3253" s="583"/>
      <c r="AD3253" s="585"/>
      <c r="AE3253" s="586"/>
      <c r="AF3253" s="587"/>
      <c r="AG3253" s="588"/>
      <c r="AH3253" s="588"/>
      <c r="AI3253" s="588"/>
      <c r="AJ3253" s="589"/>
      <c r="AK3253" s="590"/>
      <c r="AL3253" s="591"/>
      <c r="AM3253" s="592"/>
      <c r="AN3253" s="593"/>
      <c r="AO3253" s="594"/>
      <c r="AP3253" s="595"/>
      <c r="AQ3253" s="595"/>
      <c r="AR3253" s="596"/>
    </row>
    <row r="3254" spans="24:44" s="581" customFormat="1" ht="15" customHeight="1" x14ac:dyDescent="0.35">
      <c r="X3254" s="582"/>
      <c r="Y3254" s="583"/>
      <c r="AD3254" s="585"/>
      <c r="AE3254" s="586"/>
      <c r="AF3254" s="587"/>
      <c r="AG3254" s="588"/>
      <c r="AH3254" s="588"/>
      <c r="AI3254" s="588"/>
      <c r="AJ3254" s="589"/>
      <c r="AK3254" s="590"/>
      <c r="AL3254" s="591"/>
      <c r="AM3254" s="592"/>
      <c r="AN3254" s="593"/>
      <c r="AO3254" s="594"/>
      <c r="AP3254" s="595"/>
      <c r="AQ3254" s="595"/>
      <c r="AR3254" s="596"/>
    </row>
    <row r="3255" spans="24:44" s="581" customFormat="1" ht="15" customHeight="1" x14ac:dyDescent="0.35">
      <c r="X3255" s="582"/>
      <c r="Y3255" s="583"/>
      <c r="AD3255" s="585"/>
      <c r="AE3255" s="586"/>
      <c r="AF3255" s="587"/>
      <c r="AG3255" s="588"/>
      <c r="AH3255" s="588"/>
      <c r="AI3255" s="588"/>
      <c r="AJ3255" s="589"/>
      <c r="AK3255" s="590"/>
      <c r="AL3255" s="591"/>
      <c r="AM3255" s="592"/>
      <c r="AN3255" s="593"/>
      <c r="AO3255" s="594"/>
      <c r="AP3255" s="595"/>
      <c r="AQ3255" s="595"/>
      <c r="AR3255" s="596"/>
    </row>
    <row r="3256" spans="24:44" s="581" customFormat="1" ht="15" customHeight="1" x14ac:dyDescent="0.35">
      <c r="X3256" s="582"/>
      <c r="Y3256" s="583"/>
      <c r="AD3256" s="585"/>
      <c r="AE3256" s="586"/>
      <c r="AF3256" s="587"/>
      <c r="AG3256" s="588"/>
      <c r="AH3256" s="588"/>
      <c r="AI3256" s="588"/>
      <c r="AJ3256" s="589"/>
      <c r="AK3256" s="590"/>
      <c r="AL3256" s="591"/>
      <c r="AM3256" s="592"/>
      <c r="AN3256" s="593"/>
      <c r="AO3256" s="594"/>
      <c r="AP3256" s="595"/>
      <c r="AQ3256" s="595"/>
      <c r="AR3256" s="596"/>
    </row>
    <row r="3257" spans="24:44" s="581" customFormat="1" ht="15" customHeight="1" x14ac:dyDescent="0.35">
      <c r="X3257" s="582"/>
      <c r="Y3257" s="583"/>
      <c r="AD3257" s="585"/>
      <c r="AE3257" s="586"/>
      <c r="AF3257" s="587"/>
      <c r="AG3257" s="588"/>
      <c r="AH3257" s="588"/>
      <c r="AI3257" s="588"/>
      <c r="AJ3257" s="589"/>
      <c r="AK3257" s="590"/>
      <c r="AL3257" s="591"/>
      <c r="AM3257" s="592"/>
      <c r="AN3257" s="593"/>
      <c r="AO3257" s="594"/>
      <c r="AP3257" s="595"/>
      <c r="AQ3257" s="595"/>
      <c r="AR3257" s="596"/>
    </row>
    <row r="3258" spans="24:44" s="581" customFormat="1" ht="15" customHeight="1" x14ac:dyDescent="0.35">
      <c r="X3258" s="582"/>
      <c r="Y3258" s="583"/>
      <c r="AD3258" s="585"/>
      <c r="AE3258" s="586"/>
      <c r="AF3258" s="587"/>
      <c r="AG3258" s="588"/>
      <c r="AH3258" s="588"/>
      <c r="AI3258" s="588"/>
      <c r="AJ3258" s="589"/>
      <c r="AK3258" s="590"/>
      <c r="AL3258" s="591"/>
      <c r="AM3258" s="592"/>
      <c r="AN3258" s="593"/>
      <c r="AO3258" s="594"/>
      <c r="AP3258" s="595"/>
      <c r="AQ3258" s="595"/>
      <c r="AR3258" s="596"/>
    </row>
    <row r="3259" spans="24:44" s="581" customFormat="1" ht="15" customHeight="1" x14ac:dyDescent="0.35">
      <c r="X3259" s="582"/>
      <c r="Y3259" s="583"/>
      <c r="AD3259" s="585"/>
      <c r="AE3259" s="586"/>
      <c r="AF3259" s="587"/>
      <c r="AG3259" s="588"/>
      <c r="AH3259" s="588"/>
      <c r="AI3259" s="588"/>
      <c r="AJ3259" s="589"/>
      <c r="AK3259" s="590"/>
      <c r="AL3259" s="591"/>
      <c r="AM3259" s="592"/>
      <c r="AN3259" s="593"/>
      <c r="AO3259" s="594"/>
      <c r="AP3259" s="595"/>
      <c r="AQ3259" s="595"/>
      <c r="AR3259" s="596"/>
    </row>
    <row r="3260" spans="24:44" s="581" customFormat="1" ht="15" customHeight="1" x14ac:dyDescent="0.35">
      <c r="X3260" s="582"/>
      <c r="Y3260" s="583"/>
      <c r="AD3260" s="585"/>
      <c r="AE3260" s="586"/>
      <c r="AF3260" s="587"/>
      <c r="AG3260" s="588"/>
      <c r="AH3260" s="588"/>
      <c r="AI3260" s="588"/>
      <c r="AJ3260" s="589"/>
      <c r="AK3260" s="590"/>
      <c r="AL3260" s="591"/>
      <c r="AM3260" s="592"/>
      <c r="AN3260" s="593"/>
      <c r="AO3260" s="594"/>
      <c r="AP3260" s="595"/>
      <c r="AQ3260" s="595"/>
      <c r="AR3260" s="596"/>
    </row>
    <row r="3261" spans="24:44" s="581" customFormat="1" ht="15" customHeight="1" x14ac:dyDescent="0.35">
      <c r="X3261" s="582"/>
      <c r="Y3261" s="583"/>
      <c r="AD3261" s="585"/>
      <c r="AE3261" s="586"/>
      <c r="AF3261" s="587"/>
      <c r="AG3261" s="588"/>
      <c r="AH3261" s="588"/>
      <c r="AI3261" s="588"/>
      <c r="AJ3261" s="589"/>
      <c r="AK3261" s="590"/>
      <c r="AL3261" s="591"/>
      <c r="AM3261" s="592"/>
      <c r="AN3261" s="593"/>
      <c r="AO3261" s="594"/>
      <c r="AP3261" s="595"/>
      <c r="AQ3261" s="595"/>
      <c r="AR3261" s="596"/>
    </row>
    <row r="3262" spans="24:44" s="581" customFormat="1" ht="15" customHeight="1" x14ac:dyDescent="0.35">
      <c r="X3262" s="582"/>
      <c r="Y3262" s="583"/>
      <c r="AD3262" s="585"/>
      <c r="AE3262" s="586"/>
      <c r="AF3262" s="587"/>
      <c r="AG3262" s="588"/>
      <c r="AH3262" s="588"/>
      <c r="AI3262" s="588"/>
      <c r="AJ3262" s="589"/>
      <c r="AK3262" s="590"/>
      <c r="AL3262" s="591"/>
      <c r="AM3262" s="592"/>
      <c r="AN3262" s="593"/>
      <c r="AO3262" s="594"/>
      <c r="AP3262" s="595"/>
      <c r="AQ3262" s="595"/>
      <c r="AR3262" s="596"/>
    </row>
    <row r="3263" spans="24:44" s="581" customFormat="1" ht="15" customHeight="1" x14ac:dyDescent="0.35">
      <c r="X3263" s="582"/>
      <c r="Y3263" s="583"/>
      <c r="AD3263" s="585"/>
      <c r="AE3263" s="586"/>
      <c r="AF3263" s="587"/>
      <c r="AG3263" s="588"/>
      <c r="AH3263" s="588"/>
      <c r="AI3263" s="588"/>
      <c r="AJ3263" s="589"/>
      <c r="AK3263" s="590"/>
      <c r="AL3263" s="591"/>
      <c r="AM3263" s="592"/>
      <c r="AN3263" s="593"/>
      <c r="AO3263" s="594"/>
      <c r="AP3263" s="595"/>
      <c r="AQ3263" s="595"/>
      <c r="AR3263" s="596"/>
    </row>
    <row r="3264" spans="24:44" s="581" customFormat="1" ht="15" customHeight="1" x14ac:dyDescent="0.35">
      <c r="X3264" s="582"/>
      <c r="Y3264" s="583"/>
      <c r="AD3264" s="585"/>
      <c r="AE3264" s="586"/>
      <c r="AF3264" s="587"/>
      <c r="AG3264" s="588"/>
      <c r="AH3264" s="588"/>
      <c r="AI3264" s="588"/>
      <c r="AJ3264" s="589"/>
      <c r="AK3264" s="590"/>
      <c r="AL3264" s="591"/>
      <c r="AM3264" s="592"/>
      <c r="AN3264" s="593"/>
      <c r="AO3264" s="594"/>
      <c r="AP3264" s="595"/>
      <c r="AQ3264" s="595"/>
      <c r="AR3264" s="596"/>
    </row>
    <row r="3265" spans="24:44" s="581" customFormat="1" ht="15" customHeight="1" x14ac:dyDescent="0.35">
      <c r="X3265" s="582"/>
      <c r="Y3265" s="583"/>
      <c r="AD3265" s="585"/>
      <c r="AE3265" s="586"/>
      <c r="AF3265" s="587"/>
      <c r="AG3265" s="588"/>
      <c r="AH3265" s="588"/>
      <c r="AI3265" s="588"/>
      <c r="AJ3265" s="589"/>
      <c r="AK3265" s="590"/>
      <c r="AL3265" s="591"/>
      <c r="AM3265" s="592"/>
      <c r="AN3265" s="593"/>
      <c r="AO3265" s="594"/>
      <c r="AP3265" s="595"/>
      <c r="AQ3265" s="595"/>
      <c r="AR3265" s="596"/>
    </row>
    <row r="3266" spans="24:44" s="581" customFormat="1" ht="15" customHeight="1" x14ac:dyDescent="0.35">
      <c r="X3266" s="582"/>
      <c r="Y3266" s="583"/>
      <c r="AD3266" s="585"/>
      <c r="AE3266" s="586"/>
      <c r="AF3266" s="587"/>
      <c r="AG3266" s="588"/>
      <c r="AH3266" s="588"/>
      <c r="AI3266" s="588"/>
      <c r="AJ3266" s="589"/>
      <c r="AK3266" s="590"/>
      <c r="AL3266" s="591"/>
      <c r="AM3266" s="592"/>
      <c r="AN3266" s="593"/>
      <c r="AO3266" s="594"/>
      <c r="AP3266" s="595"/>
      <c r="AQ3266" s="595"/>
      <c r="AR3266" s="596"/>
    </row>
    <row r="3267" spans="24:44" s="581" customFormat="1" ht="15" customHeight="1" x14ac:dyDescent="0.35">
      <c r="X3267" s="582"/>
      <c r="Y3267" s="583"/>
      <c r="AD3267" s="585"/>
      <c r="AE3267" s="586"/>
      <c r="AF3267" s="587"/>
      <c r="AG3267" s="588"/>
      <c r="AH3267" s="588"/>
      <c r="AI3267" s="588"/>
      <c r="AJ3267" s="589"/>
      <c r="AK3267" s="590"/>
      <c r="AL3267" s="591"/>
      <c r="AM3267" s="592"/>
      <c r="AN3267" s="593"/>
      <c r="AO3267" s="594"/>
      <c r="AP3267" s="595"/>
      <c r="AQ3267" s="595"/>
      <c r="AR3267" s="596"/>
    </row>
    <row r="3268" spans="24:44" s="581" customFormat="1" ht="15" customHeight="1" x14ac:dyDescent="0.35">
      <c r="X3268" s="582"/>
      <c r="Y3268" s="583"/>
      <c r="AD3268" s="585"/>
      <c r="AE3268" s="586"/>
      <c r="AF3268" s="587"/>
      <c r="AG3268" s="588"/>
      <c r="AH3268" s="588"/>
      <c r="AI3268" s="588"/>
      <c r="AJ3268" s="589"/>
      <c r="AK3268" s="590"/>
      <c r="AL3268" s="591"/>
      <c r="AM3268" s="592"/>
      <c r="AN3268" s="593"/>
      <c r="AO3268" s="594"/>
      <c r="AP3268" s="595"/>
      <c r="AQ3268" s="595"/>
      <c r="AR3268" s="596"/>
    </row>
    <row r="3269" spans="24:44" s="581" customFormat="1" ht="15" customHeight="1" x14ac:dyDescent="0.35">
      <c r="X3269" s="582"/>
      <c r="Y3269" s="583"/>
      <c r="AD3269" s="585"/>
      <c r="AE3269" s="586"/>
      <c r="AF3269" s="587"/>
      <c r="AG3269" s="588"/>
      <c r="AH3269" s="588"/>
      <c r="AI3269" s="588"/>
      <c r="AJ3269" s="589"/>
      <c r="AK3269" s="590"/>
      <c r="AL3269" s="591"/>
      <c r="AM3269" s="592"/>
      <c r="AN3269" s="593"/>
      <c r="AO3269" s="594"/>
      <c r="AP3269" s="595"/>
      <c r="AQ3269" s="595"/>
      <c r="AR3269" s="596"/>
    </row>
    <row r="3270" spans="24:44" s="581" customFormat="1" ht="15" customHeight="1" x14ac:dyDescent="0.35">
      <c r="X3270" s="582"/>
      <c r="Y3270" s="583"/>
      <c r="AD3270" s="585"/>
      <c r="AE3270" s="586"/>
      <c r="AF3270" s="587"/>
      <c r="AG3270" s="588"/>
      <c r="AH3270" s="588"/>
      <c r="AI3270" s="588"/>
      <c r="AJ3270" s="589"/>
      <c r="AK3270" s="590"/>
      <c r="AL3270" s="591"/>
      <c r="AM3270" s="592"/>
      <c r="AN3270" s="593"/>
      <c r="AO3270" s="594"/>
      <c r="AP3270" s="595"/>
      <c r="AQ3270" s="595"/>
      <c r="AR3270" s="596"/>
    </row>
    <row r="3271" spans="24:44" s="581" customFormat="1" ht="15" customHeight="1" x14ac:dyDescent="0.35">
      <c r="X3271" s="582"/>
      <c r="Y3271" s="583"/>
      <c r="AD3271" s="585"/>
      <c r="AE3271" s="586"/>
      <c r="AF3271" s="587"/>
      <c r="AG3271" s="588"/>
      <c r="AH3271" s="588"/>
      <c r="AI3271" s="588"/>
      <c r="AJ3271" s="589"/>
      <c r="AK3271" s="590"/>
      <c r="AL3271" s="591"/>
      <c r="AM3271" s="592"/>
      <c r="AN3271" s="593"/>
      <c r="AO3271" s="594"/>
      <c r="AP3271" s="595"/>
      <c r="AQ3271" s="595"/>
      <c r="AR3271" s="596"/>
    </row>
    <row r="3272" spans="24:44" s="581" customFormat="1" ht="15" customHeight="1" x14ac:dyDescent="0.35">
      <c r="X3272" s="582"/>
      <c r="Y3272" s="583"/>
      <c r="AD3272" s="585"/>
      <c r="AE3272" s="586"/>
      <c r="AF3272" s="587"/>
      <c r="AG3272" s="588"/>
      <c r="AH3272" s="588"/>
      <c r="AI3272" s="588"/>
      <c r="AJ3272" s="589"/>
      <c r="AK3272" s="590"/>
      <c r="AL3272" s="591"/>
      <c r="AM3272" s="592"/>
      <c r="AN3272" s="593"/>
      <c r="AO3272" s="594"/>
      <c r="AP3272" s="595"/>
      <c r="AQ3272" s="595"/>
      <c r="AR3272" s="596"/>
    </row>
    <row r="3273" spans="24:44" s="581" customFormat="1" ht="15" customHeight="1" x14ac:dyDescent="0.35">
      <c r="X3273" s="582"/>
      <c r="Y3273" s="583"/>
      <c r="AD3273" s="585"/>
      <c r="AE3273" s="586"/>
      <c r="AF3273" s="587"/>
      <c r="AG3273" s="588"/>
      <c r="AH3273" s="588"/>
      <c r="AI3273" s="588"/>
      <c r="AJ3273" s="589"/>
      <c r="AK3273" s="590"/>
      <c r="AL3273" s="591"/>
      <c r="AM3273" s="592"/>
      <c r="AN3273" s="593"/>
      <c r="AO3273" s="594"/>
      <c r="AP3273" s="595"/>
      <c r="AQ3273" s="595"/>
      <c r="AR3273" s="596"/>
    </row>
    <row r="3274" spans="24:44" s="581" customFormat="1" ht="15" customHeight="1" x14ac:dyDescent="0.35">
      <c r="X3274" s="582"/>
      <c r="Y3274" s="583"/>
      <c r="AD3274" s="585"/>
      <c r="AE3274" s="586"/>
      <c r="AF3274" s="587"/>
      <c r="AG3274" s="588"/>
      <c r="AH3274" s="588"/>
      <c r="AI3274" s="588"/>
      <c r="AJ3274" s="589"/>
      <c r="AK3274" s="590"/>
      <c r="AL3274" s="591"/>
      <c r="AM3274" s="592"/>
      <c r="AN3274" s="593"/>
      <c r="AO3274" s="594"/>
      <c r="AP3274" s="595"/>
      <c r="AQ3274" s="595"/>
      <c r="AR3274" s="596"/>
    </row>
    <row r="3275" spans="24:44" s="581" customFormat="1" ht="15" customHeight="1" x14ac:dyDescent="0.35">
      <c r="X3275" s="582"/>
      <c r="Y3275" s="583"/>
      <c r="AD3275" s="585"/>
      <c r="AE3275" s="586"/>
      <c r="AF3275" s="587"/>
      <c r="AG3275" s="588"/>
      <c r="AH3275" s="588"/>
      <c r="AI3275" s="588"/>
      <c r="AJ3275" s="589"/>
      <c r="AK3275" s="590"/>
      <c r="AL3275" s="591"/>
      <c r="AM3275" s="592"/>
      <c r="AN3275" s="593"/>
      <c r="AO3275" s="594"/>
      <c r="AP3275" s="595"/>
      <c r="AQ3275" s="595"/>
      <c r="AR3275" s="596"/>
    </row>
    <row r="3276" spans="24:44" s="581" customFormat="1" ht="15" customHeight="1" x14ac:dyDescent="0.35">
      <c r="X3276" s="582"/>
      <c r="Y3276" s="583"/>
      <c r="AD3276" s="585"/>
      <c r="AE3276" s="586"/>
      <c r="AF3276" s="587"/>
      <c r="AG3276" s="588"/>
      <c r="AH3276" s="588"/>
      <c r="AI3276" s="588"/>
      <c r="AJ3276" s="589"/>
      <c r="AK3276" s="590"/>
      <c r="AL3276" s="591"/>
      <c r="AM3276" s="592"/>
      <c r="AN3276" s="593"/>
      <c r="AO3276" s="594"/>
      <c r="AP3276" s="595"/>
      <c r="AQ3276" s="595"/>
      <c r="AR3276" s="596"/>
    </row>
    <row r="3277" spans="24:44" s="581" customFormat="1" ht="15" customHeight="1" x14ac:dyDescent="0.35">
      <c r="X3277" s="582"/>
      <c r="Y3277" s="583"/>
      <c r="AD3277" s="585"/>
      <c r="AE3277" s="586"/>
      <c r="AF3277" s="587"/>
      <c r="AG3277" s="588"/>
      <c r="AH3277" s="588"/>
      <c r="AI3277" s="588"/>
      <c r="AJ3277" s="589"/>
      <c r="AK3277" s="590"/>
      <c r="AL3277" s="591"/>
      <c r="AM3277" s="592"/>
      <c r="AN3277" s="593"/>
      <c r="AO3277" s="594"/>
      <c r="AP3277" s="595"/>
      <c r="AQ3277" s="595"/>
      <c r="AR3277" s="596"/>
    </row>
    <row r="3278" spans="24:44" s="581" customFormat="1" ht="15" customHeight="1" x14ac:dyDescent="0.35">
      <c r="X3278" s="582"/>
      <c r="Y3278" s="583"/>
      <c r="AD3278" s="585"/>
      <c r="AE3278" s="586"/>
      <c r="AF3278" s="587"/>
      <c r="AG3278" s="588"/>
      <c r="AH3278" s="588"/>
      <c r="AI3278" s="588"/>
      <c r="AJ3278" s="589"/>
      <c r="AK3278" s="590"/>
      <c r="AL3278" s="591"/>
      <c r="AM3278" s="592"/>
      <c r="AN3278" s="593"/>
      <c r="AO3278" s="594"/>
      <c r="AP3278" s="595"/>
      <c r="AQ3278" s="595"/>
      <c r="AR3278" s="596"/>
    </row>
    <row r="3279" spans="24:44" s="581" customFormat="1" ht="15" customHeight="1" x14ac:dyDescent="0.35">
      <c r="X3279" s="582"/>
      <c r="Y3279" s="583"/>
      <c r="AD3279" s="585"/>
      <c r="AE3279" s="586"/>
      <c r="AF3279" s="587"/>
      <c r="AG3279" s="588"/>
      <c r="AH3279" s="588"/>
      <c r="AI3279" s="588"/>
      <c r="AJ3279" s="589"/>
      <c r="AK3279" s="590"/>
      <c r="AL3279" s="591"/>
      <c r="AM3279" s="592"/>
      <c r="AN3279" s="593"/>
      <c r="AO3279" s="594"/>
      <c r="AP3279" s="595"/>
      <c r="AQ3279" s="595"/>
      <c r="AR3279" s="596"/>
    </row>
    <row r="3280" spans="24:44" s="581" customFormat="1" ht="15" customHeight="1" x14ac:dyDescent="0.35">
      <c r="X3280" s="582"/>
      <c r="Y3280" s="583"/>
      <c r="AD3280" s="585"/>
      <c r="AE3280" s="586"/>
      <c r="AF3280" s="587"/>
      <c r="AG3280" s="588"/>
      <c r="AH3280" s="588"/>
      <c r="AI3280" s="588"/>
      <c r="AJ3280" s="589"/>
      <c r="AK3280" s="590"/>
      <c r="AL3280" s="591"/>
      <c r="AM3280" s="592"/>
      <c r="AN3280" s="593"/>
      <c r="AO3280" s="594"/>
      <c r="AP3280" s="595"/>
      <c r="AQ3280" s="595"/>
      <c r="AR3280" s="596"/>
    </row>
    <row r="3281" spans="24:44" s="581" customFormat="1" ht="15" customHeight="1" x14ac:dyDescent="0.35">
      <c r="X3281" s="582"/>
      <c r="Y3281" s="583"/>
      <c r="AD3281" s="585"/>
      <c r="AE3281" s="586"/>
      <c r="AF3281" s="587"/>
      <c r="AG3281" s="588"/>
      <c r="AH3281" s="588"/>
      <c r="AI3281" s="588"/>
      <c r="AJ3281" s="589"/>
      <c r="AK3281" s="590"/>
      <c r="AL3281" s="591"/>
      <c r="AM3281" s="592"/>
      <c r="AN3281" s="593"/>
      <c r="AO3281" s="594"/>
      <c r="AP3281" s="595"/>
      <c r="AQ3281" s="595"/>
      <c r="AR3281" s="596"/>
    </row>
    <row r="3282" spans="24:44" s="581" customFormat="1" ht="15" customHeight="1" x14ac:dyDescent="0.35">
      <c r="X3282" s="582"/>
      <c r="Y3282" s="583"/>
      <c r="AD3282" s="585"/>
      <c r="AE3282" s="586"/>
      <c r="AF3282" s="587"/>
      <c r="AG3282" s="588"/>
      <c r="AH3282" s="588"/>
      <c r="AI3282" s="588"/>
      <c r="AJ3282" s="589"/>
      <c r="AK3282" s="590"/>
      <c r="AL3282" s="591"/>
      <c r="AM3282" s="592"/>
      <c r="AN3282" s="593"/>
      <c r="AO3282" s="594"/>
      <c r="AP3282" s="595"/>
      <c r="AQ3282" s="595"/>
      <c r="AR3282" s="596"/>
    </row>
    <row r="3283" spans="24:44" s="581" customFormat="1" ht="15" customHeight="1" x14ac:dyDescent="0.35">
      <c r="X3283" s="582"/>
      <c r="Y3283" s="583"/>
      <c r="AD3283" s="585"/>
      <c r="AE3283" s="586"/>
      <c r="AF3283" s="587"/>
      <c r="AG3283" s="588"/>
      <c r="AH3283" s="588"/>
      <c r="AI3283" s="588"/>
      <c r="AJ3283" s="589"/>
      <c r="AK3283" s="590"/>
      <c r="AL3283" s="591"/>
      <c r="AM3283" s="592"/>
      <c r="AN3283" s="593"/>
      <c r="AO3283" s="594"/>
      <c r="AP3283" s="595"/>
      <c r="AQ3283" s="595"/>
      <c r="AR3283" s="596"/>
    </row>
    <row r="3284" spans="24:44" s="581" customFormat="1" ht="15" customHeight="1" x14ac:dyDescent="0.35">
      <c r="X3284" s="582"/>
      <c r="Y3284" s="583"/>
      <c r="AD3284" s="585"/>
      <c r="AE3284" s="586"/>
      <c r="AF3284" s="587"/>
      <c r="AG3284" s="588"/>
      <c r="AH3284" s="588"/>
      <c r="AI3284" s="588"/>
      <c r="AJ3284" s="589"/>
      <c r="AK3284" s="590"/>
      <c r="AL3284" s="591"/>
      <c r="AM3284" s="592"/>
      <c r="AN3284" s="593"/>
      <c r="AO3284" s="594"/>
      <c r="AP3284" s="595"/>
      <c r="AQ3284" s="595"/>
      <c r="AR3284" s="596"/>
    </row>
    <row r="3285" spans="24:44" s="581" customFormat="1" ht="15" customHeight="1" x14ac:dyDescent="0.35">
      <c r="X3285" s="582"/>
      <c r="Y3285" s="583"/>
      <c r="AD3285" s="585"/>
      <c r="AE3285" s="586"/>
      <c r="AF3285" s="587"/>
      <c r="AG3285" s="588"/>
      <c r="AH3285" s="588"/>
      <c r="AI3285" s="588"/>
      <c r="AJ3285" s="589"/>
      <c r="AK3285" s="590"/>
      <c r="AL3285" s="591"/>
      <c r="AM3285" s="592"/>
      <c r="AN3285" s="593"/>
      <c r="AO3285" s="594"/>
      <c r="AP3285" s="595"/>
      <c r="AQ3285" s="595"/>
      <c r="AR3285" s="596"/>
    </row>
    <row r="3286" spans="24:44" s="581" customFormat="1" ht="15" customHeight="1" x14ac:dyDescent="0.35">
      <c r="X3286" s="582"/>
      <c r="Y3286" s="583"/>
      <c r="AD3286" s="585"/>
      <c r="AE3286" s="586"/>
      <c r="AF3286" s="587"/>
      <c r="AG3286" s="588"/>
      <c r="AH3286" s="588"/>
      <c r="AI3286" s="588"/>
      <c r="AJ3286" s="589"/>
      <c r="AK3286" s="590"/>
      <c r="AL3286" s="591"/>
      <c r="AM3286" s="592"/>
      <c r="AN3286" s="593"/>
      <c r="AO3286" s="594"/>
      <c r="AP3286" s="595"/>
      <c r="AQ3286" s="595"/>
      <c r="AR3286" s="596"/>
    </row>
    <row r="3287" spans="24:44" s="581" customFormat="1" ht="15" customHeight="1" x14ac:dyDescent="0.35">
      <c r="X3287" s="582"/>
      <c r="Y3287" s="583"/>
      <c r="AD3287" s="585"/>
      <c r="AE3287" s="586"/>
      <c r="AF3287" s="587"/>
      <c r="AG3287" s="588"/>
      <c r="AH3287" s="588"/>
      <c r="AI3287" s="588"/>
      <c r="AJ3287" s="589"/>
      <c r="AK3287" s="590"/>
      <c r="AL3287" s="591"/>
      <c r="AM3287" s="592"/>
      <c r="AN3287" s="593"/>
      <c r="AO3287" s="594"/>
      <c r="AP3287" s="595"/>
      <c r="AQ3287" s="595"/>
      <c r="AR3287" s="596"/>
    </row>
    <row r="3288" spans="24:44" s="581" customFormat="1" ht="15" customHeight="1" x14ac:dyDescent="0.35">
      <c r="X3288" s="582"/>
      <c r="Y3288" s="583"/>
      <c r="AD3288" s="585"/>
      <c r="AE3288" s="586"/>
      <c r="AF3288" s="587"/>
      <c r="AG3288" s="588"/>
      <c r="AH3288" s="588"/>
      <c r="AI3288" s="588"/>
      <c r="AJ3288" s="589"/>
      <c r="AK3288" s="590"/>
      <c r="AL3288" s="591"/>
      <c r="AM3288" s="592"/>
      <c r="AN3288" s="593"/>
      <c r="AO3288" s="594"/>
      <c r="AP3288" s="595"/>
      <c r="AQ3288" s="595"/>
      <c r="AR3288" s="596"/>
    </row>
    <row r="3289" spans="24:44" s="581" customFormat="1" ht="15" customHeight="1" x14ac:dyDescent="0.35">
      <c r="X3289" s="582"/>
      <c r="Y3289" s="583"/>
      <c r="AD3289" s="585"/>
      <c r="AE3289" s="586"/>
      <c r="AF3289" s="587"/>
      <c r="AG3289" s="588"/>
      <c r="AH3289" s="588"/>
      <c r="AI3289" s="588"/>
      <c r="AJ3289" s="589"/>
      <c r="AK3289" s="590"/>
      <c r="AL3289" s="591"/>
      <c r="AM3289" s="592"/>
      <c r="AN3289" s="593"/>
      <c r="AO3289" s="594"/>
      <c r="AP3289" s="595"/>
      <c r="AQ3289" s="595"/>
      <c r="AR3289" s="596"/>
    </row>
    <row r="3290" spans="24:44" s="581" customFormat="1" ht="15" customHeight="1" x14ac:dyDescent="0.35">
      <c r="X3290" s="582"/>
      <c r="Y3290" s="583"/>
      <c r="AD3290" s="585"/>
      <c r="AE3290" s="586"/>
      <c r="AF3290" s="587"/>
      <c r="AG3290" s="588"/>
      <c r="AH3290" s="588"/>
      <c r="AI3290" s="588"/>
      <c r="AJ3290" s="589"/>
      <c r="AK3290" s="590"/>
      <c r="AL3290" s="591"/>
      <c r="AM3290" s="592"/>
      <c r="AN3290" s="593"/>
      <c r="AO3290" s="594"/>
      <c r="AP3290" s="595"/>
      <c r="AQ3290" s="595"/>
      <c r="AR3290" s="596"/>
    </row>
    <row r="3291" spans="24:44" s="581" customFormat="1" ht="15" customHeight="1" x14ac:dyDescent="0.35">
      <c r="X3291" s="582"/>
      <c r="Y3291" s="583"/>
      <c r="AD3291" s="585"/>
      <c r="AE3291" s="586"/>
      <c r="AF3291" s="587"/>
      <c r="AG3291" s="588"/>
      <c r="AH3291" s="588"/>
      <c r="AI3291" s="588"/>
      <c r="AJ3291" s="589"/>
      <c r="AK3291" s="590"/>
      <c r="AL3291" s="591"/>
      <c r="AM3291" s="592"/>
      <c r="AN3291" s="593"/>
      <c r="AO3291" s="594"/>
      <c r="AP3291" s="595"/>
      <c r="AQ3291" s="595"/>
      <c r="AR3291" s="596"/>
    </row>
    <row r="3292" spans="24:44" s="581" customFormat="1" ht="15" customHeight="1" x14ac:dyDescent="0.35">
      <c r="X3292" s="582"/>
      <c r="Y3292" s="583"/>
      <c r="AD3292" s="585"/>
      <c r="AE3292" s="586"/>
      <c r="AF3292" s="587"/>
      <c r="AG3292" s="588"/>
      <c r="AH3292" s="588"/>
      <c r="AI3292" s="588"/>
      <c r="AJ3292" s="589"/>
      <c r="AK3292" s="590"/>
      <c r="AL3292" s="591"/>
      <c r="AM3292" s="592"/>
      <c r="AN3292" s="593"/>
      <c r="AO3292" s="594"/>
      <c r="AP3292" s="595"/>
      <c r="AQ3292" s="595"/>
      <c r="AR3292" s="596"/>
    </row>
    <row r="3293" spans="24:44" s="581" customFormat="1" ht="15" customHeight="1" x14ac:dyDescent="0.35">
      <c r="X3293" s="582"/>
      <c r="Y3293" s="583"/>
      <c r="AD3293" s="585"/>
      <c r="AE3293" s="586"/>
      <c r="AF3293" s="587"/>
      <c r="AG3293" s="588"/>
      <c r="AH3293" s="588"/>
      <c r="AI3293" s="588"/>
      <c r="AJ3293" s="589"/>
      <c r="AK3293" s="590"/>
      <c r="AL3293" s="591"/>
      <c r="AM3293" s="592"/>
      <c r="AN3293" s="593"/>
      <c r="AO3293" s="594"/>
      <c r="AP3293" s="595"/>
      <c r="AQ3293" s="595"/>
      <c r="AR3293" s="596"/>
    </row>
    <row r="3294" spans="24:44" s="581" customFormat="1" ht="15" customHeight="1" x14ac:dyDescent="0.35">
      <c r="X3294" s="582"/>
      <c r="Y3294" s="583"/>
      <c r="AD3294" s="585"/>
      <c r="AE3294" s="586"/>
      <c r="AF3294" s="587"/>
      <c r="AG3294" s="588"/>
      <c r="AH3294" s="588"/>
      <c r="AI3294" s="588"/>
      <c r="AJ3294" s="589"/>
      <c r="AK3294" s="590"/>
      <c r="AL3294" s="591"/>
      <c r="AM3294" s="592"/>
      <c r="AN3294" s="593"/>
      <c r="AO3294" s="594"/>
      <c r="AP3294" s="595"/>
      <c r="AQ3294" s="595"/>
      <c r="AR3294" s="596"/>
    </row>
    <row r="3295" spans="24:44" s="581" customFormat="1" ht="15" customHeight="1" x14ac:dyDescent="0.35">
      <c r="X3295" s="582"/>
      <c r="Y3295" s="583"/>
      <c r="AD3295" s="585"/>
      <c r="AE3295" s="586"/>
      <c r="AF3295" s="587"/>
      <c r="AG3295" s="588"/>
      <c r="AH3295" s="588"/>
      <c r="AI3295" s="588"/>
      <c r="AJ3295" s="589"/>
      <c r="AK3295" s="590"/>
      <c r="AL3295" s="591"/>
      <c r="AM3295" s="592"/>
      <c r="AN3295" s="593"/>
      <c r="AO3295" s="594"/>
      <c r="AP3295" s="595"/>
      <c r="AQ3295" s="595"/>
      <c r="AR3295" s="596"/>
    </row>
    <row r="3296" spans="24:44" s="581" customFormat="1" ht="15" customHeight="1" x14ac:dyDescent="0.35">
      <c r="X3296" s="582"/>
      <c r="Y3296" s="583"/>
      <c r="AD3296" s="585"/>
      <c r="AE3296" s="586"/>
      <c r="AF3296" s="587"/>
      <c r="AG3296" s="588"/>
      <c r="AH3296" s="588"/>
      <c r="AI3296" s="588"/>
      <c r="AJ3296" s="589"/>
      <c r="AK3296" s="590"/>
      <c r="AL3296" s="591"/>
      <c r="AM3296" s="592"/>
      <c r="AN3296" s="593"/>
      <c r="AO3296" s="594"/>
      <c r="AP3296" s="595"/>
      <c r="AQ3296" s="595"/>
      <c r="AR3296" s="596"/>
    </row>
    <row r="3297" spans="24:44" s="581" customFormat="1" ht="15" customHeight="1" x14ac:dyDescent="0.35">
      <c r="X3297" s="582"/>
      <c r="Y3297" s="583"/>
      <c r="AD3297" s="585"/>
      <c r="AE3297" s="586"/>
      <c r="AF3297" s="587"/>
      <c r="AG3297" s="588"/>
      <c r="AH3297" s="588"/>
      <c r="AI3297" s="588"/>
      <c r="AJ3297" s="589"/>
      <c r="AK3297" s="590"/>
      <c r="AL3297" s="591"/>
      <c r="AM3297" s="592"/>
      <c r="AN3297" s="593"/>
      <c r="AO3297" s="594"/>
      <c r="AP3297" s="595"/>
      <c r="AQ3297" s="595"/>
      <c r="AR3297" s="596"/>
    </row>
    <row r="3298" spans="24:44" s="581" customFormat="1" ht="15" customHeight="1" x14ac:dyDescent="0.35">
      <c r="X3298" s="582"/>
      <c r="Y3298" s="583"/>
      <c r="AD3298" s="585"/>
      <c r="AE3298" s="586"/>
      <c r="AF3298" s="587"/>
      <c r="AG3298" s="588"/>
      <c r="AH3298" s="588"/>
      <c r="AI3298" s="588"/>
      <c r="AJ3298" s="589"/>
      <c r="AK3298" s="590"/>
      <c r="AL3298" s="591"/>
      <c r="AM3298" s="592"/>
      <c r="AN3298" s="593"/>
      <c r="AO3298" s="594"/>
      <c r="AP3298" s="595"/>
      <c r="AQ3298" s="595"/>
      <c r="AR3298" s="596"/>
    </row>
    <row r="3299" spans="24:44" s="581" customFormat="1" ht="15" customHeight="1" x14ac:dyDescent="0.35">
      <c r="X3299" s="582"/>
      <c r="Y3299" s="583"/>
      <c r="AD3299" s="585"/>
      <c r="AE3299" s="586"/>
      <c r="AF3299" s="587"/>
      <c r="AG3299" s="588"/>
      <c r="AH3299" s="588"/>
      <c r="AI3299" s="588"/>
      <c r="AJ3299" s="589"/>
      <c r="AK3299" s="590"/>
      <c r="AL3299" s="591"/>
      <c r="AM3299" s="592"/>
      <c r="AN3299" s="593"/>
      <c r="AO3299" s="594"/>
      <c r="AP3299" s="595"/>
      <c r="AQ3299" s="595"/>
      <c r="AR3299" s="596"/>
    </row>
    <row r="3300" spans="24:44" s="581" customFormat="1" ht="15" customHeight="1" x14ac:dyDescent="0.35">
      <c r="X3300" s="582"/>
      <c r="Y3300" s="583"/>
      <c r="AD3300" s="585"/>
      <c r="AE3300" s="586"/>
      <c r="AF3300" s="587"/>
      <c r="AG3300" s="588"/>
      <c r="AH3300" s="588"/>
      <c r="AI3300" s="588"/>
      <c r="AJ3300" s="589"/>
      <c r="AK3300" s="590"/>
      <c r="AL3300" s="591"/>
      <c r="AM3300" s="592"/>
      <c r="AN3300" s="593"/>
      <c r="AO3300" s="594"/>
      <c r="AP3300" s="595"/>
      <c r="AQ3300" s="595"/>
      <c r="AR3300" s="596"/>
    </row>
    <row r="3301" spans="24:44" s="581" customFormat="1" ht="15" customHeight="1" x14ac:dyDescent="0.35">
      <c r="X3301" s="582"/>
      <c r="Y3301" s="583"/>
      <c r="AD3301" s="585"/>
      <c r="AE3301" s="586"/>
      <c r="AF3301" s="587"/>
      <c r="AG3301" s="588"/>
      <c r="AH3301" s="588"/>
      <c r="AI3301" s="588"/>
      <c r="AJ3301" s="589"/>
      <c r="AK3301" s="590"/>
      <c r="AL3301" s="591"/>
      <c r="AM3301" s="592"/>
      <c r="AN3301" s="593"/>
      <c r="AO3301" s="594"/>
      <c r="AP3301" s="595"/>
      <c r="AQ3301" s="595"/>
      <c r="AR3301" s="596"/>
    </row>
    <row r="3302" spans="24:44" s="581" customFormat="1" ht="15" customHeight="1" x14ac:dyDescent="0.35">
      <c r="X3302" s="582"/>
      <c r="Y3302" s="583"/>
      <c r="AD3302" s="585"/>
      <c r="AE3302" s="586"/>
      <c r="AF3302" s="587"/>
      <c r="AG3302" s="588"/>
      <c r="AH3302" s="588"/>
      <c r="AI3302" s="588"/>
      <c r="AJ3302" s="589"/>
      <c r="AK3302" s="590"/>
      <c r="AL3302" s="591"/>
      <c r="AM3302" s="592"/>
      <c r="AN3302" s="593"/>
      <c r="AO3302" s="594"/>
      <c r="AP3302" s="595"/>
      <c r="AQ3302" s="595"/>
      <c r="AR3302" s="596"/>
    </row>
    <row r="3303" spans="24:44" s="581" customFormat="1" ht="15" customHeight="1" x14ac:dyDescent="0.35">
      <c r="X3303" s="582"/>
      <c r="Y3303" s="583"/>
      <c r="AD3303" s="585"/>
      <c r="AE3303" s="586"/>
      <c r="AF3303" s="587"/>
      <c r="AG3303" s="588"/>
      <c r="AH3303" s="588"/>
      <c r="AI3303" s="588"/>
      <c r="AJ3303" s="589"/>
      <c r="AK3303" s="590"/>
      <c r="AL3303" s="591"/>
      <c r="AM3303" s="592"/>
      <c r="AN3303" s="593"/>
      <c r="AO3303" s="594"/>
      <c r="AP3303" s="595"/>
      <c r="AQ3303" s="595"/>
      <c r="AR3303" s="596"/>
    </row>
    <row r="3304" spans="24:44" s="581" customFormat="1" ht="15" customHeight="1" x14ac:dyDescent="0.35">
      <c r="X3304" s="582"/>
      <c r="Y3304" s="583"/>
      <c r="AD3304" s="585"/>
      <c r="AE3304" s="586"/>
      <c r="AF3304" s="587"/>
      <c r="AG3304" s="588"/>
      <c r="AH3304" s="588"/>
      <c r="AI3304" s="588"/>
      <c r="AJ3304" s="589"/>
      <c r="AK3304" s="590"/>
      <c r="AL3304" s="591"/>
      <c r="AM3304" s="592"/>
      <c r="AN3304" s="593"/>
      <c r="AO3304" s="594"/>
      <c r="AP3304" s="595"/>
      <c r="AQ3304" s="595"/>
      <c r="AR3304" s="596"/>
    </row>
    <row r="3305" spans="24:44" s="581" customFormat="1" ht="15" customHeight="1" x14ac:dyDescent="0.35">
      <c r="X3305" s="582"/>
      <c r="Y3305" s="583"/>
      <c r="AD3305" s="585"/>
      <c r="AE3305" s="586"/>
      <c r="AF3305" s="587"/>
      <c r="AG3305" s="588"/>
      <c r="AH3305" s="588"/>
      <c r="AI3305" s="588"/>
      <c r="AJ3305" s="589"/>
      <c r="AK3305" s="590"/>
      <c r="AL3305" s="591"/>
      <c r="AM3305" s="592"/>
      <c r="AN3305" s="593"/>
      <c r="AO3305" s="594"/>
      <c r="AP3305" s="595"/>
      <c r="AQ3305" s="595"/>
      <c r="AR3305" s="596"/>
    </row>
    <row r="3306" spans="24:44" s="581" customFormat="1" ht="15" customHeight="1" x14ac:dyDescent="0.35">
      <c r="X3306" s="582"/>
      <c r="Y3306" s="583"/>
      <c r="AD3306" s="585"/>
      <c r="AE3306" s="586"/>
      <c r="AF3306" s="587"/>
      <c r="AG3306" s="588"/>
      <c r="AH3306" s="588"/>
      <c r="AI3306" s="588"/>
      <c r="AJ3306" s="589"/>
      <c r="AK3306" s="590"/>
      <c r="AL3306" s="591"/>
      <c r="AM3306" s="592"/>
      <c r="AN3306" s="593"/>
      <c r="AO3306" s="594"/>
      <c r="AP3306" s="595"/>
      <c r="AQ3306" s="595"/>
      <c r="AR3306" s="596"/>
    </row>
    <row r="3307" spans="24:44" s="581" customFormat="1" ht="15" customHeight="1" x14ac:dyDescent="0.35">
      <c r="X3307" s="582"/>
      <c r="Y3307" s="583"/>
      <c r="AD3307" s="585"/>
      <c r="AE3307" s="586"/>
      <c r="AF3307" s="587"/>
      <c r="AG3307" s="588"/>
      <c r="AH3307" s="588"/>
      <c r="AI3307" s="588"/>
      <c r="AJ3307" s="589"/>
      <c r="AK3307" s="590"/>
      <c r="AL3307" s="591"/>
      <c r="AM3307" s="592"/>
      <c r="AN3307" s="593"/>
      <c r="AO3307" s="594"/>
      <c r="AP3307" s="595"/>
      <c r="AQ3307" s="595"/>
      <c r="AR3307" s="596"/>
    </row>
    <row r="3308" spans="24:44" s="581" customFormat="1" ht="15" customHeight="1" x14ac:dyDescent="0.35">
      <c r="X3308" s="582"/>
      <c r="Y3308" s="583"/>
      <c r="AD3308" s="585"/>
      <c r="AE3308" s="586"/>
      <c r="AF3308" s="587"/>
      <c r="AG3308" s="588"/>
      <c r="AH3308" s="588"/>
      <c r="AI3308" s="588"/>
      <c r="AJ3308" s="589"/>
      <c r="AK3308" s="590"/>
      <c r="AL3308" s="591"/>
      <c r="AM3308" s="592"/>
      <c r="AN3308" s="593"/>
      <c r="AO3308" s="594"/>
      <c r="AP3308" s="595"/>
      <c r="AQ3308" s="595"/>
      <c r="AR3308" s="596"/>
    </row>
    <row r="3309" spans="24:44" s="581" customFormat="1" ht="15" customHeight="1" x14ac:dyDescent="0.35">
      <c r="X3309" s="582"/>
      <c r="Y3309" s="583"/>
      <c r="AD3309" s="585"/>
      <c r="AE3309" s="586"/>
      <c r="AF3309" s="587"/>
      <c r="AG3309" s="588"/>
      <c r="AH3309" s="588"/>
      <c r="AI3309" s="588"/>
      <c r="AJ3309" s="589"/>
      <c r="AK3309" s="590"/>
      <c r="AL3309" s="591"/>
      <c r="AM3309" s="592"/>
      <c r="AN3309" s="593"/>
      <c r="AO3309" s="594"/>
      <c r="AP3309" s="595"/>
      <c r="AQ3309" s="595"/>
      <c r="AR3309" s="596"/>
    </row>
    <row r="3310" spans="24:44" s="581" customFormat="1" ht="15" customHeight="1" x14ac:dyDescent="0.35">
      <c r="X3310" s="582"/>
      <c r="Y3310" s="583"/>
      <c r="AD3310" s="585"/>
      <c r="AE3310" s="586"/>
      <c r="AF3310" s="587"/>
      <c r="AG3310" s="588"/>
      <c r="AH3310" s="588"/>
      <c r="AI3310" s="588"/>
      <c r="AJ3310" s="589"/>
      <c r="AK3310" s="590"/>
      <c r="AL3310" s="591"/>
      <c r="AM3310" s="592"/>
      <c r="AN3310" s="593"/>
      <c r="AO3310" s="594"/>
      <c r="AP3310" s="595"/>
      <c r="AQ3310" s="595"/>
      <c r="AR3310" s="596"/>
    </row>
    <row r="3311" spans="24:44" s="581" customFormat="1" ht="15" customHeight="1" x14ac:dyDescent="0.35">
      <c r="X3311" s="582"/>
      <c r="Y3311" s="583"/>
      <c r="AD3311" s="585"/>
      <c r="AE3311" s="586"/>
      <c r="AF3311" s="587"/>
      <c r="AG3311" s="588"/>
      <c r="AH3311" s="588"/>
      <c r="AI3311" s="588"/>
      <c r="AJ3311" s="589"/>
      <c r="AK3311" s="590"/>
      <c r="AL3311" s="591"/>
      <c r="AM3311" s="592"/>
      <c r="AN3311" s="593"/>
      <c r="AO3311" s="594"/>
      <c r="AP3311" s="595"/>
      <c r="AQ3311" s="595"/>
      <c r="AR3311" s="596"/>
    </row>
    <row r="3312" spans="24:44" s="581" customFormat="1" ht="15" customHeight="1" x14ac:dyDescent="0.35">
      <c r="X3312" s="582"/>
      <c r="Y3312" s="583"/>
      <c r="AD3312" s="585"/>
      <c r="AE3312" s="586"/>
      <c r="AF3312" s="587"/>
      <c r="AG3312" s="588"/>
      <c r="AH3312" s="588"/>
      <c r="AI3312" s="588"/>
      <c r="AJ3312" s="589"/>
      <c r="AK3312" s="590"/>
      <c r="AL3312" s="591"/>
      <c r="AM3312" s="592"/>
      <c r="AN3312" s="593"/>
      <c r="AO3312" s="594"/>
      <c r="AP3312" s="595"/>
      <c r="AQ3312" s="595"/>
      <c r="AR3312" s="596"/>
    </row>
    <row r="3313" spans="24:44" s="581" customFormat="1" ht="15" customHeight="1" x14ac:dyDescent="0.35">
      <c r="X3313" s="582"/>
      <c r="Y3313" s="583"/>
      <c r="AD3313" s="585"/>
      <c r="AE3313" s="586"/>
      <c r="AF3313" s="587"/>
      <c r="AG3313" s="588"/>
      <c r="AH3313" s="588"/>
      <c r="AI3313" s="588"/>
      <c r="AJ3313" s="589"/>
      <c r="AK3313" s="590"/>
      <c r="AL3313" s="591"/>
      <c r="AM3313" s="592"/>
      <c r="AN3313" s="593"/>
      <c r="AO3313" s="594"/>
      <c r="AP3313" s="595"/>
      <c r="AQ3313" s="595"/>
      <c r="AR3313" s="596"/>
    </row>
    <row r="3314" spans="24:44" s="581" customFormat="1" ht="15" customHeight="1" x14ac:dyDescent="0.35">
      <c r="X3314" s="582"/>
      <c r="Y3314" s="583"/>
      <c r="AD3314" s="585"/>
      <c r="AE3314" s="586"/>
      <c r="AF3314" s="587"/>
      <c r="AG3314" s="588"/>
      <c r="AH3314" s="588"/>
      <c r="AI3314" s="588"/>
      <c r="AJ3314" s="589"/>
      <c r="AK3314" s="590"/>
      <c r="AL3314" s="591"/>
      <c r="AM3314" s="592"/>
      <c r="AN3314" s="593"/>
      <c r="AO3314" s="594"/>
      <c r="AP3314" s="595"/>
      <c r="AQ3314" s="595"/>
      <c r="AR3314" s="596"/>
    </row>
    <row r="3315" spans="24:44" s="581" customFormat="1" ht="15" customHeight="1" x14ac:dyDescent="0.35">
      <c r="X3315" s="582"/>
      <c r="Y3315" s="583"/>
      <c r="AD3315" s="585"/>
      <c r="AE3315" s="586"/>
      <c r="AF3315" s="587"/>
      <c r="AG3315" s="588"/>
      <c r="AH3315" s="588"/>
      <c r="AI3315" s="588"/>
      <c r="AJ3315" s="589"/>
      <c r="AK3315" s="590"/>
      <c r="AL3315" s="591"/>
      <c r="AM3315" s="592"/>
      <c r="AN3315" s="593"/>
      <c r="AO3315" s="594"/>
      <c r="AP3315" s="595"/>
      <c r="AQ3315" s="595"/>
      <c r="AR3315" s="596"/>
    </row>
    <row r="3316" spans="24:44" s="581" customFormat="1" ht="15" customHeight="1" x14ac:dyDescent="0.35">
      <c r="X3316" s="582"/>
      <c r="Y3316" s="583"/>
      <c r="AD3316" s="585"/>
      <c r="AE3316" s="586"/>
      <c r="AF3316" s="587"/>
      <c r="AG3316" s="588"/>
      <c r="AH3316" s="588"/>
      <c r="AI3316" s="588"/>
      <c r="AJ3316" s="589"/>
      <c r="AK3316" s="590"/>
      <c r="AL3316" s="591"/>
      <c r="AM3316" s="592"/>
      <c r="AN3316" s="593"/>
      <c r="AO3316" s="594"/>
      <c r="AP3316" s="595"/>
      <c r="AQ3316" s="595"/>
      <c r="AR3316" s="596"/>
    </row>
    <row r="3317" spans="24:44" s="581" customFormat="1" ht="15" customHeight="1" x14ac:dyDescent="0.35">
      <c r="X3317" s="582"/>
      <c r="Y3317" s="583"/>
      <c r="AD3317" s="585"/>
      <c r="AE3317" s="586"/>
      <c r="AF3317" s="587"/>
      <c r="AG3317" s="588"/>
      <c r="AH3317" s="588"/>
      <c r="AI3317" s="588"/>
      <c r="AJ3317" s="589"/>
      <c r="AK3317" s="590"/>
      <c r="AL3317" s="591"/>
      <c r="AM3317" s="592"/>
      <c r="AN3317" s="593"/>
      <c r="AO3317" s="594"/>
      <c r="AP3317" s="595"/>
      <c r="AQ3317" s="595"/>
      <c r="AR3317" s="596"/>
    </row>
    <row r="3318" spans="24:44" s="581" customFormat="1" ht="15" customHeight="1" x14ac:dyDescent="0.35">
      <c r="X3318" s="582"/>
      <c r="Y3318" s="583"/>
      <c r="AD3318" s="585"/>
      <c r="AE3318" s="586"/>
      <c r="AF3318" s="587"/>
      <c r="AG3318" s="588"/>
      <c r="AH3318" s="588"/>
      <c r="AI3318" s="588"/>
      <c r="AJ3318" s="589"/>
      <c r="AK3318" s="590"/>
      <c r="AL3318" s="591"/>
      <c r="AM3318" s="592"/>
      <c r="AN3318" s="593"/>
      <c r="AO3318" s="594"/>
      <c r="AP3318" s="595"/>
      <c r="AQ3318" s="595"/>
      <c r="AR3318" s="596"/>
    </row>
    <row r="3319" spans="24:44" s="581" customFormat="1" ht="15" customHeight="1" x14ac:dyDescent="0.35">
      <c r="X3319" s="582"/>
      <c r="Y3319" s="583"/>
      <c r="AD3319" s="585"/>
      <c r="AE3319" s="586"/>
      <c r="AF3319" s="587"/>
      <c r="AG3319" s="588"/>
      <c r="AH3319" s="588"/>
      <c r="AI3319" s="588"/>
      <c r="AJ3319" s="589"/>
      <c r="AK3319" s="590"/>
      <c r="AL3319" s="591"/>
      <c r="AM3319" s="592"/>
      <c r="AN3319" s="593"/>
      <c r="AO3319" s="594"/>
      <c r="AP3319" s="595"/>
      <c r="AQ3319" s="595"/>
      <c r="AR3319" s="596"/>
    </row>
    <row r="3320" spans="24:44" s="581" customFormat="1" ht="15" customHeight="1" x14ac:dyDescent="0.35">
      <c r="X3320" s="582"/>
      <c r="Y3320" s="583"/>
      <c r="AD3320" s="585"/>
      <c r="AE3320" s="586"/>
      <c r="AF3320" s="587"/>
      <c r="AG3320" s="588"/>
      <c r="AH3320" s="588"/>
      <c r="AI3320" s="588"/>
      <c r="AJ3320" s="589"/>
      <c r="AK3320" s="590"/>
      <c r="AL3320" s="591"/>
      <c r="AM3320" s="592"/>
      <c r="AN3320" s="593"/>
      <c r="AO3320" s="594"/>
      <c r="AP3320" s="595"/>
      <c r="AQ3320" s="595"/>
      <c r="AR3320" s="596"/>
    </row>
    <row r="3321" spans="24:44" s="581" customFormat="1" ht="15" customHeight="1" x14ac:dyDescent="0.35">
      <c r="X3321" s="582"/>
      <c r="Y3321" s="583"/>
      <c r="AD3321" s="585"/>
      <c r="AE3321" s="586"/>
      <c r="AF3321" s="587"/>
      <c r="AG3321" s="588"/>
      <c r="AH3321" s="588"/>
      <c r="AI3321" s="588"/>
      <c r="AJ3321" s="589"/>
      <c r="AK3321" s="590"/>
      <c r="AL3321" s="591"/>
      <c r="AM3321" s="592"/>
      <c r="AN3321" s="593"/>
      <c r="AO3321" s="594"/>
      <c r="AP3321" s="595"/>
      <c r="AQ3321" s="595"/>
      <c r="AR3321" s="596"/>
    </row>
    <row r="3322" spans="24:44" s="581" customFormat="1" ht="15" customHeight="1" x14ac:dyDescent="0.35">
      <c r="X3322" s="582"/>
      <c r="Y3322" s="583"/>
      <c r="AD3322" s="585"/>
      <c r="AE3322" s="586"/>
      <c r="AF3322" s="587"/>
      <c r="AG3322" s="588"/>
      <c r="AH3322" s="588"/>
      <c r="AI3322" s="588"/>
      <c r="AJ3322" s="589"/>
      <c r="AK3322" s="590"/>
      <c r="AL3322" s="591"/>
      <c r="AM3322" s="592"/>
      <c r="AN3322" s="593"/>
      <c r="AO3322" s="594"/>
      <c r="AP3322" s="595"/>
      <c r="AQ3322" s="595"/>
      <c r="AR3322" s="596"/>
    </row>
    <row r="3323" spans="24:44" s="581" customFormat="1" ht="15" customHeight="1" x14ac:dyDescent="0.35">
      <c r="X3323" s="582"/>
      <c r="Y3323" s="583"/>
      <c r="AD3323" s="585"/>
      <c r="AE3323" s="586"/>
      <c r="AF3323" s="587"/>
      <c r="AG3323" s="588"/>
      <c r="AH3323" s="588"/>
      <c r="AI3323" s="588"/>
      <c r="AJ3323" s="589"/>
      <c r="AK3323" s="590"/>
      <c r="AL3323" s="591"/>
      <c r="AM3323" s="592"/>
      <c r="AN3323" s="593"/>
      <c r="AO3323" s="594"/>
      <c r="AP3323" s="595"/>
      <c r="AQ3323" s="595"/>
      <c r="AR3323" s="596"/>
    </row>
    <row r="3324" spans="24:44" s="581" customFormat="1" ht="15" customHeight="1" x14ac:dyDescent="0.35">
      <c r="X3324" s="582"/>
      <c r="Y3324" s="583"/>
      <c r="AD3324" s="585"/>
      <c r="AE3324" s="586"/>
      <c r="AF3324" s="587"/>
      <c r="AG3324" s="588"/>
      <c r="AH3324" s="588"/>
      <c r="AI3324" s="588"/>
      <c r="AJ3324" s="589"/>
      <c r="AK3324" s="590"/>
      <c r="AL3324" s="591"/>
      <c r="AM3324" s="592"/>
      <c r="AN3324" s="593"/>
      <c r="AO3324" s="594"/>
      <c r="AP3324" s="595"/>
      <c r="AQ3324" s="595"/>
      <c r="AR3324" s="596"/>
    </row>
    <row r="3325" spans="24:44" s="581" customFormat="1" ht="15" customHeight="1" x14ac:dyDescent="0.35">
      <c r="X3325" s="582"/>
      <c r="Y3325" s="583"/>
      <c r="AD3325" s="585"/>
      <c r="AE3325" s="586"/>
      <c r="AF3325" s="587"/>
      <c r="AG3325" s="588"/>
      <c r="AH3325" s="588"/>
      <c r="AI3325" s="588"/>
      <c r="AJ3325" s="589"/>
      <c r="AK3325" s="590"/>
      <c r="AL3325" s="591"/>
      <c r="AM3325" s="592"/>
      <c r="AN3325" s="593"/>
      <c r="AO3325" s="594"/>
      <c r="AP3325" s="595"/>
      <c r="AQ3325" s="595"/>
      <c r="AR3325" s="596"/>
    </row>
    <row r="3326" spans="24:44" s="581" customFormat="1" ht="15" customHeight="1" x14ac:dyDescent="0.35">
      <c r="X3326" s="582"/>
      <c r="Y3326" s="583"/>
      <c r="AD3326" s="585"/>
      <c r="AE3326" s="586"/>
      <c r="AF3326" s="587"/>
      <c r="AG3326" s="588"/>
      <c r="AH3326" s="588"/>
      <c r="AI3326" s="588"/>
      <c r="AJ3326" s="589"/>
      <c r="AK3326" s="590"/>
      <c r="AL3326" s="591"/>
      <c r="AM3326" s="592"/>
      <c r="AN3326" s="593"/>
      <c r="AO3326" s="594"/>
      <c r="AP3326" s="595"/>
      <c r="AQ3326" s="595"/>
      <c r="AR3326" s="596"/>
    </row>
    <row r="3327" spans="24:44" s="581" customFormat="1" ht="15" customHeight="1" x14ac:dyDescent="0.35">
      <c r="X3327" s="582"/>
      <c r="Y3327" s="583"/>
      <c r="AD3327" s="585"/>
      <c r="AE3327" s="586"/>
      <c r="AF3327" s="587"/>
      <c r="AG3327" s="588"/>
      <c r="AH3327" s="588"/>
      <c r="AI3327" s="588"/>
      <c r="AJ3327" s="589"/>
      <c r="AK3327" s="590"/>
      <c r="AL3327" s="591"/>
      <c r="AM3327" s="592"/>
      <c r="AN3327" s="593"/>
      <c r="AO3327" s="594"/>
      <c r="AP3327" s="595"/>
      <c r="AQ3327" s="595"/>
      <c r="AR3327" s="596"/>
    </row>
    <row r="3328" spans="24:44" s="581" customFormat="1" ht="15" customHeight="1" x14ac:dyDescent="0.35">
      <c r="X3328" s="582"/>
      <c r="Y3328" s="583"/>
      <c r="AD3328" s="585"/>
      <c r="AE3328" s="586"/>
      <c r="AF3328" s="587"/>
      <c r="AG3328" s="588"/>
      <c r="AH3328" s="588"/>
      <c r="AI3328" s="588"/>
      <c r="AJ3328" s="589"/>
      <c r="AK3328" s="590"/>
      <c r="AL3328" s="591"/>
      <c r="AM3328" s="592"/>
      <c r="AN3328" s="593"/>
      <c r="AO3328" s="594"/>
      <c r="AP3328" s="595"/>
      <c r="AQ3328" s="595"/>
      <c r="AR3328" s="596"/>
    </row>
    <row r="3329" spans="24:44" s="581" customFormat="1" ht="15" customHeight="1" x14ac:dyDescent="0.35">
      <c r="X3329" s="582"/>
      <c r="Y3329" s="583"/>
      <c r="AD3329" s="585"/>
      <c r="AE3329" s="586"/>
      <c r="AF3329" s="587"/>
      <c r="AG3329" s="588"/>
      <c r="AH3329" s="588"/>
      <c r="AI3329" s="588"/>
      <c r="AJ3329" s="589"/>
      <c r="AK3329" s="590"/>
      <c r="AL3329" s="591"/>
      <c r="AM3329" s="592"/>
      <c r="AN3329" s="593"/>
      <c r="AO3329" s="594"/>
      <c r="AP3329" s="595"/>
      <c r="AQ3329" s="595"/>
      <c r="AR3329" s="596"/>
    </row>
    <row r="3330" spans="24:44" s="581" customFormat="1" ht="15" customHeight="1" x14ac:dyDescent="0.35">
      <c r="X3330" s="582"/>
      <c r="Y3330" s="583"/>
      <c r="AD3330" s="585"/>
      <c r="AE3330" s="586"/>
      <c r="AF3330" s="587"/>
      <c r="AG3330" s="588"/>
      <c r="AH3330" s="588"/>
      <c r="AI3330" s="588"/>
      <c r="AJ3330" s="589"/>
      <c r="AK3330" s="590"/>
      <c r="AL3330" s="591"/>
      <c r="AM3330" s="592"/>
      <c r="AN3330" s="593"/>
      <c r="AO3330" s="594"/>
      <c r="AP3330" s="595"/>
      <c r="AQ3330" s="595"/>
      <c r="AR3330" s="596"/>
    </row>
    <row r="3331" spans="24:44" s="581" customFormat="1" ht="15" customHeight="1" x14ac:dyDescent="0.35">
      <c r="X3331" s="582"/>
      <c r="Y3331" s="583"/>
      <c r="AD3331" s="585"/>
      <c r="AE3331" s="586"/>
      <c r="AF3331" s="587"/>
      <c r="AG3331" s="588"/>
      <c r="AH3331" s="588"/>
      <c r="AI3331" s="588"/>
      <c r="AJ3331" s="589"/>
      <c r="AK3331" s="590"/>
      <c r="AL3331" s="591"/>
      <c r="AM3331" s="592"/>
      <c r="AN3331" s="593"/>
      <c r="AO3331" s="594"/>
      <c r="AP3331" s="595"/>
      <c r="AQ3331" s="595"/>
      <c r="AR3331" s="596"/>
    </row>
    <row r="3332" spans="24:44" s="581" customFormat="1" ht="15" customHeight="1" x14ac:dyDescent="0.35">
      <c r="X3332" s="582"/>
      <c r="Y3332" s="583"/>
      <c r="AD3332" s="585"/>
      <c r="AE3332" s="586"/>
      <c r="AF3332" s="587"/>
      <c r="AG3332" s="588"/>
      <c r="AH3332" s="588"/>
      <c r="AI3332" s="588"/>
      <c r="AJ3332" s="589"/>
      <c r="AK3332" s="590"/>
      <c r="AL3332" s="591"/>
      <c r="AM3332" s="592"/>
      <c r="AN3332" s="593"/>
      <c r="AO3332" s="594"/>
      <c r="AP3332" s="595"/>
      <c r="AQ3332" s="595"/>
      <c r="AR3332" s="596"/>
    </row>
    <row r="3333" spans="24:44" s="581" customFormat="1" ht="15" customHeight="1" x14ac:dyDescent="0.35">
      <c r="X3333" s="582"/>
      <c r="Y3333" s="583"/>
      <c r="AD3333" s="585"/>
      <c r="AE3333" s="586"/>
      <c r="AF3333" s="587"/>
      <c r="AG3333" s="588"/>
      <c r="AH3333" s="588"/>
      <c r="AI3333" s="588"/>
      <c r="AJ3333" s="589"/>
      <c r="AK3333" s="590"/>
      <c r="AL3333" s="591"/>
      <c r="AM3333" s="592"/>
      <c r="AN3333" s="593"/>
      <c r="AO3333" s="594"/>
      <c r="AP3333" s="595"/>
      <c r="AQ3333" s="595"/>
      <c r="AR3333" s="596"/>
    </row>
    <row r="3334" spans="24:44" s="581" customFormat="1" ht="15" customHeight="1" x14ac:dyDescent="0.35">
      <c r="X3334" s="582"/>
      <c r="Y3334" s="583"/>
      <c r="AD3334" s="585"/>
      <c r="AE3334" s="586"/>
      <c r="AF3334" s="587"/>
      <c r="AG3334" s="588"/>
      <c r="AH3334" s="588"/>
      <c r="AI3334" s="588"/>
      <c r="AJ3334" s="589"/>
      <c r="AK3334" s="590"/>
      <c r="AL3334" s="591"/>
      <c r="AM3334" s="592"/>
      <c r="AN3334" s="593"/>
      <c r="AO3334" s="594"/>
      <c r="AP3334" s="595"/>
      <c r="AQ3334" s="595"/>
      <c r="AR3334" s="596"/>
    </row>
    <row r="3335" spans="24:44" s="581" customFormat="1" ht="15" customHeight="1" x14ac:dyDescent="0.35">
      <c r="X3335" s="582"/>
      <c r="Y3335" s="583"/>
      <c r="AD3335" s="585"/>
      <c r="AE3335" s="586"/>
      <c r="AF3335" s="587"/>
      <c r="AG3335" s="588"/>
      <c r="AH3335" s="588"/>
      <c r="AI3335" s="588"/>
      <c r="AJ3335" s="589"/>
      <c r="AK3335" s="590"/>
      <c r="AL3335" s="591"/>
      <c r="AM3335" s="592"/>
      <c r="AN3335" s="593"/>
      <c r="AO3335" s="594"/>
      <c r="AP3335" s="595"/>
      <c r="AQ3335" s="595"/>
      <c r="AR3335" s="596"/>
    </row>
    <row r="3336" spans="24:44" s="581" customFormat="1" ht="15" customHeight="1" x14ac:dyDescent="0.35">
      <c r="X3336" s="582"/>
      <c r="Y3336" s="583"/>
      <c r="AD3336" s="585"/>
      <c r="AE3336" s="586"/>
      <c r="AF3336" s="587"/>
      <c r="AG3336" s="588"/>
      <c r="AH3336" s="588"/>
      <c r="AI3336" s="588"/>
      <c r="AJ3336" s="589"/>
      <c r="AK3336" s="590"/>
      <c r="AL3336" s="591"/>
      <c r="AM3336" s="592"/>
      <c r="AN3336" s="593"/>
      <c r="AO3336" s="594"/>
      <c r="AP3336" s="595"/>
      <c r="AQ3336" s="595"/>
      <c r="AR3336" s="596"/>
    </row>
    <row r="3337" spans="24:44" s="581" customFormat="1" ht="15" customHeight="1" x14ac:dyDescent="0.35">
      <c r="X3337" s="582"/>
      <c r="Y3337" s="583"/>
      <c r="AD3337" s="585"/>
      <c r="AE3337" s="586"/>
      <c r="AF3337" s="587"/>
      <c r="AG3337" s="588"/>
      <c r="AH3337" s="588"/>
      <c r="AI3337" s="588"/>
      <c r="AJ3337" s="589"/>
      <c r="AK3337" s="590"/>
      <c r="AL3337" s="591"/>
      <c r="AM3337" s="592"/>
      <c r="AN3337" s="593"/>
      <c r="AO3337" s="594"/>
      <c r="AP3337" s="595"/>
      <c r="AQ3337" s="595"/>
      <c r="AR3337" s="596"/>
    </row>
    <row r="3338" spans="24:44" s="581" customFormat="1" ht="15" customHeight="1" x14ac:dyDescent="0.35">
      <c r="X3338" s="582"/>
      <c r="Y3338" s="583"/>
      <c r="AD3338" s="585"/>
      <c r="AE3338" s="586"/>
      <c r="AF3338" s="587"/>
      <c r="AG3338" s="588"/>
      <c r="AH3338" s="588"/>
      <c r="AI3338" s="588"/>
      <c r="AJ3338" s="589"/>
      <c r="AK3338" s="590"/>
      <c r="AL3338" s="591"/>
      <c r="AM3338" s="592"/>
      <c r="AN3338" s="593"/>
      <c r="AO3338" s="594"/>
      <c r="AP3338" s="595"/>
      <c r="AQ3338" s="595"/>
      <c r="AR3338" s="596"/>
    </row>
    <row r="3339" spans="24:44" s="581" customFormat="1" ht="15" customHeight="1" x14ac:dyDescent="0.35">
      <c r="X3339" s="582"/>
      <c r="Y3339" s="583"/>
      <c r="AD3339" s="585"/>
      <c r="AE3339" s="586"/>
      <c r="AF3339" s="587"/>
      <c r="AG3339" s="588"/>
      <c r="AH3339" s="588"/>
      <c r="AI3339" s="588"/>
      <c r="AJ3339" s="589"/>
      <c r="AK3339" s="590"/>
      <c r="AL3339" s="591"/>
      <c r="AM3339" s="592"/>
      <c r="AN3339" s="593"/>
      <c r="AO3339" s="594"/>
      <c r="AP3339" s="595"/>
      <c r="AQ3339" s="595"/>
      <c r="AR3339" s="596"/>
    </row>
    <row r="3340" spans="24:44" s="581" customFormat="1" ht="15" customHeight="1" x14ac:dyDescent="0.35">
      <c r="X3340" s="582"/>
      <c r="Y3340" s="583"/>
      <c r="AD3340" s="585"/>
      <c r="AE3340" s="586"/>
      <c r="AF3340" s="587"/>
      <c r="AG3340" s="588"/>
      <c r="AH3340" s="588"/>
      <c r="AI3340" s="588"/>
      <c r="AJ3340" s="589"/>
      <c r="AK3340" s="590"/>
      <c r="AL3340" s="591"/>
      <c r="AM3340" s="592"/>
      <c r="AN3340" s="593"/>
      <c r="AO3340" s="594"/>
      <c r="AP3340" s="595"/>
      <c r="AQ3340" s="595"/>
      <c r="AR3340" s="596"/>
    </row>
    <row r="3341" spans="24:44" s="581" customFormat="1" ht="15" customHeight="1" x14ac:dyDescent="0.35">
      <c r="X3341" s="582"/>
      <c r="Y3341" s="583"/>
      <c r="AD3341" s="585"/>
      <c r="AE3341" s="586"/>
      <c r="AF3341" s="587"/>
      <c r="AG3341" s="588"/>
      <c r="AH3341" s="588"/>
      <c r="AI3341" s="588"/>
      <c r="AJ3341" s="589"/>
      <c r="AK3341" s="590"/>
      <c r="AL3341" s="591"/>
      <c r="AM3341" s="592"/>
      <c r="AN3341" s="593"/>
      <c r="AO3341" s="594"/>
      <c r="AP3341" s="595"/>
      <c r="AQ3341" s="595"/>
      <c r="AR3341" s="596"/>
    </row>
    <row r="3342" spans="24:44" s="581" customFormat="1" ht="15" customHeight="1" x14ac:dyDescent="0.35">
      <c r="X3342" s="582"/>
      <c r="Y3342" s="583"/>
      <c r="AD3342" s="585"/>
      <c r="AE3342" s="586"/>
      <c r="AF3342" s="587"/>
      <c r="AG3342" s="588"/>
      <c r="AH3342" s="588"/>
      <c r="AI3342" s="588"/>
      <c r="AJ3342" s="589"/>
      <c r="AK3342" s="590"/>
      <c r="AL3342" s="591"/>
      <c r="AM3342" s="592"/>
      <c r="AN3342" s="593"/>
      <c r="AO3342" s="594"/>
      <c r="AP3342" s="595"/>
      <c r="AQ3342" s="595"/>
      <c r="AR3342" s="596"/>
    </row>
    <row r="3343" spans="24:44" s="581" customFormat="1" ht="15" customHeight="1" x14ac:dyDescent="0.35">
      <c r="X3343" s="582"/>
      <c r="Y3343" s="583"/>
      <c r="AD3343" s="585"/>
      <c r="AE3343" s="586"/>
      <c r="AF3343" s="587"/>
      <c r="AG3343" s="588"/>
      <c r="AH3343" s="588"/>
      <c r="AI3343" s="588"/>
      <c r="AJ3343" s="589"/>
      <c r="AK3343" s="590"/>
      <c r="AL3343" s="591"/>
      <c r="AM3343" s="592"/>
      <c r="AN3343" s="593"/>
      <c r="AO3343" s="594"/>
      <c r="AP3343" s="595"/>
      <c r="AQ3343" s="595"/>
      <c r="AR3343" s="596"/>
    </row>
    <row r="3344" spans="24:44" s="581" customFormat="1" ht="15" customHeight="1" x14ac:dyDescent="0.35">
      <c r="X3344" s="582"/>
      <c r="Y3344" s="583"/>
      <c r="AD3344" s="585"/>
      <c r="AE3344" s="586"/>
      <c r="AF3344" s="587"/>
      <c r="AG3344" s="588"/>
      <c r="AH3344" s="588"/>
      <c r="AI3344" s="588"/>
      <c r="AJ3344" s="589"/>
      <c r="AK3344" s="590"/>
      <c r="AL3344" s="591"/>
      <c r="AM3344" s="592"/>
      <c r="AN3344" s="593"/>
      <c r="AO3344" s="594"/>
      <c r="AP3344" s="595"/>
      <c r="AQ3344" s="595"/>
      <c r="AR3344" s="596"/>
    </row>
    <row r="3345" spans="24:44" s="581" customFormat="1" ht="15" customHeight="1" x14ac:dyDescent="0.35">
      <c r="X3345" s="582"/>
      <c r="Y3345" s="583"/>
      <c r="AD3345" s="585"/>
      <c r="AE3345" s="586"/>
      <c r="AF3345" s="587"/>
      <c r="AG3345" s="588"/>
      <c r="AH3345" s="588"/>
      <c r="AI3345" s="588"/>
      <c r="AJ3345" s="589"/>
      <c r="AK3345" s="590"/>
      <c r="AL3345" s="591"/>
      <c r="AM3345" s="592"/>
      <c r="AN3345" s="593"/>
      <c r="AO3345" s="594"/>
      <c r="AP3345" s="595"/>
      <c r="AQ3345" s="595"/>
      <c r="AR3345" s="596"/>
    </row>
    <row r="3346" spans="24:44" s="581" customFormat="1" ht="15" customHeight="1" x14ac:dyDescent="0.35">
      <c r="X3346" s="582"/>
      <c r="Y3346" s="583"/>
      <c r="AD3346" s="585"/>
      <c r="AE3346" s="586"/>
      <c r="AF3346" s="587"/>
      <c r="AG3346" s="588"/>
      <c r="AH3346" s="588"/>
      <c r="AI3346" s="588"/>
      <c r="AJ3346" s="589"/>
      <c r="AK3346" s="590"/>
      <c r="AL3346" s="591"/>
      <c r="AM3346" s="592"/>
      <c r="AN3346" s="593"/>
      <c r="AO3346" s="594"/>
      <c r="AP3346" s="595"/>
      <c r="AQ3346" s="595"/>
      <c r="AR3346" s="596"/>
    </row>
    <row r="3347" spans="24:44" s="581" customFormat="1" ht="15" customHeight="1" x14ac:dyDescent="0.35">
      <c r="X3347" s="582"/>
      <c r="Y3347" s="583"/>
      <c r="AD3347" s="585"/>
      <c r="AE3347" s="586"/>
      <c r="AF3347" s="587"/>
      <c r="AG3347" s="588"/>
      <c r="AH3347" s="588"/>
      <c r="AI3347" s="588"/>
      <c r="AJ3347" s="589"/>
      <c r="AK3347" s="590"/>
      <c r="AL3347" s="591"/>
      <c r="AM3347" s="592"/>
      <c r="AN3347" s="593"/>
      <c r="AO3347" s="594"/>
      <c r="AP3347" s="595"/>
      <c r="AQ3347" s="595"/>
      <c r="AR3347" s="596"/>
    </row>
    <row r="3348" spans="24:44" s="581" customFormat="1" ht="15" customHeight="1" x14ac:dyDescent="0.35">
      <c r="X3348" s="582"/>
      <c r="Y3348" s="583"/>
      <c r="AD3348" s="585"/>
      <c r="AE3348" s="586"/>
      <c r="AF3348" s="587"/>
      <c r="AG3348" s="588"/>
      <c r="AH3348" s="588"/>
      <c r="AI3348" s="588"/>
      <c r="AJ3348" s="589"/>
      <c r="AK3348" s="590"/>
      <c r="AL3348" s="591"/>
      <c r="AM3348" s="592"/>
      <c r="AN3348" s="593"/>
      <c r="AO3348" s="594"/>
      <c r="AP3348" s="595"/>
      <c r="AQ3348" s="595"/>
      <c r="AR3348" s="596"/>
    </row>
    <row r="3349" spans="24:44" s="581" customFormat="1" ht="15" customHeight="1" x14ac:dyDescent="0.35">
      <c r="X3349" s="582"/>
      <c r="Y3349" s="583"/>
      <c r="AD3349" s="585"/>
      <c r="AE3349" s="586"/>
      <c r="AF3349" s="587"/>
      <c r="AG3349" s="588"/>
      <c r="AH3349" s="588"/>
      <c r="AI3349" s="588"/>
      <c r="AJ3349" s="589"/>
      <c r="AK3349" s="590"/>
      <c r="AL3349" s="591"/>
      <c r="AM3349" s="592"/>
      <c r="AN3349" s="593"/>
      <c r="AO3349" s="594"/>
      <c r="AP3349" s="595"/>
      <c r="AQ3349" s="595"/>
      <c r="AR3349" s="596"/>
    </row>
    <row r="3350" spans="24:44" s="581" customFormat="1" ht="15" customHeight="1" x14ac:dyDescent="0.35">
      <c r="X3350" s="582"/>
      <c r="Y3350" s="583"/>
      <c r="AD3350" s="585"/>
      <c r="AE3350" s="586"/>
      <c r="AF3350" s="587"/>
      <c r="AG3350" s="588"/>
      <c r="AH3350" s="588"/>
      <c r="AI3350" s="588"/>
      <c r="AJ3350" s="589"/>
      <c r="AK3350" s="590"/>
      <c r="AL3350" s="591"/>
      <c r="AM3350" s="592"/>
      <c r="AN3350" s="593"/>
      <c r="AO3350" s="594"/>
      <c r="AP3350" s="595"/>
      <c r="AQ3350" s="595"/>
      <c r="AR3350" s="596"/>
    </row>
    <row r="3351" spans="24:44" s="581" customFormat="1" ht="15" customHeight="1" x14ac:dyDescent="0.35">
      <c r="X3351" s="582"/>
      <c r="Y3351" s="583"/>
      <c r="AD3351" s="585"/>
      <c r="AE3351" s="586"/>
      <c r="AF3351" s="587"/>
      <c r="AG3351" s="588"/>
      <c r="AH3351" s="588"/>
      <c r="AI3351" s="588"/>
      <c r="AJ3351" s="589"/>
      <c r="AK3351" s="590"/>
      <c r="AL3351" s="591"/>
      <c r="AM3351" s="592"/>
      <c r="AN3351" s="593"/>
      <c r="AO3351" s="594"/>
      <c r="AP3351" s="595"/>
      <c r="AQ3351" s="595"/>
      <c r="AR3351" s="596"/>
    </row>
    <row r="3352" spans="24:44" s="581" customFormat="1" ht="15" customHeight="1" x14ac:dyDescent="0.35">
      <c r="X3352" s="582"/>
      <c r="Y3352" s="583"/>
      <c r="AD3352" s="585"/>
      <c r="AE3352" s="586"/>
      <c r="AF3352" s="587"/>
      <c r="AG3352" s="588"/>
      <c r="AH3352" s="588"/>
      <c r="AI3352" s="588"/>
      <c r="AJ3352" s="589"/>
      <c r="AK3352" s="590"/>
      <c r="AL3352" s="591"/>
      <c r="AM3352" s="592"/>
      <c r="AN3352" s="593"/>
      <c r="AO3352" s="594"/>
      <c r="AP3352" s="595"/>
      <c r="AQ3352" s="595"/>
      <c r="AR3352" s="596"/>
    </row>
    <row r="3353" spans="24:44" s="581" customFormat="1" ht="15" customHeight="1" x14ac:dyDescent="0.35">
      <c r="X3353" s="582"/>
      <c r="Y3353" s="583"/>
      <c r="AD3353" s="585"/>
      <c r="AE3353" s="586"/>
      <c r="AF3353" s="587"/>
      <c r="AG3353" s="588"/>
      <c r="AH3353" s="588"/>
      <c r="AI3353" s="588"/>
      <c r="AJ3353" s="589"/>
      <c r="AK3353" s="590"/>
      <c r="AL3353" s="591"/>
      <c r="AM3353" s="592"/>
      <c r="AN3353" s="593"/>
      <c r="AO3353" s="594"/>
      <c r="AP3353" s="595"/>
      <c r="AQ3353" s="595"/>
      <c r="AR3353" s="596"/>
    </row>
    <row r="3354" spans="24:44" s="581" customFormat="1" ht="15" customHeight="1" x14ac:dyDescent="0.35">
      <c r="X3354" s="582"/>
      <c r="Y3354" s="583"/>
      <c r="AD3354" s="585"/>
      <c r="AE3354" s="586"/>
      <c r="AF3354" s="587"/>
      <c r="AG3354" s="588"/>
      <c r="AH3354" s="588"/>
      <c r="AI3354" s="588"/>
      <c r="AJ3354" s="589"/>
      <c r="AK3354" s="590"/>
      <c r="AL3354" s="591"/>
      <c r="AM3354" s="592"/>
      <c r="AN3354" s="593"/>
      <c r="AO3354" s="594"/>
      <c r="AP3354" s="595"/>
      <c r="AQ3354" s="595"/>
      <c r="AR3354" s="596"/>
    </row>
    <row r="3355" spans="24:44" s="581" customFormat="1" ht="15" customHeight="1" x14ac:dyDescent="0.35">
      <c r="X3355" s="582"/>
      <c r="Y3355" s="583"/>
      <c r="AD3355" s="585"/>
      <c r="AE3355" s="586"/>
      <c r="AF3355" s="587"/>
      <c r="AG3355" s="588"/>
      <c r="AH3355" s="588"/>
      <c r="AI3355" s="588"/>
      <c r="AJ3355" s="589"/>
      <c r="AK3355" s="590"/>
      <c r="AL3355" s="591"/>
      <c r="AM3355" s="592"/>
      <c r="AN3355" s="593"/>
      <c r="AO3355" s="594"/>
      <c r="AP3355" s="595"/>
      <c r="AQ3355" s="595"/>
      <c r="AR3355" s="596"/>
    </row>
    <row r="3356" spans="24:44" s="581" customFormat="1" ht="15" customHeight="1" x14ac:dyDescent="0.35">
      <c r="X3356" s="582"/>
      <c r="Y3356" s="583"/>
      <c r="AD3356" s="585"/>
      <c r="AE3356" s="586"/>
      <c r="AF3356" s="587"/>
      <c r="AG3356" s="588"/>
      <c r="AH3356" s="588"/>
      <c r="AI3356" s="588"/>
      <c r="AJ3356" s="589"/>
      <c r="AK3356" s="590"/>
      <c r="AL3356" s="591"/>
      <c r="AM3356" s="592"/>
      <c r="AN3356" s="593"/>
      <c r="AO3356" s="594"/>
      <c r="AP3356" s="595"/>
      <c r="AQ3356" s="595"/>
      <c r="AR3356" s="596"/>
    </row>
    <row r="3357" spans="24:44" s="581" customFormat="1" ht="15" customHeight="1" x14ac:dyDescent="0.35">
      <c r="X3357" s="582"/>
      <c r="Y3357" s="583"/>
      <c r="AD3357" s="585"/>
      <c r="AE3357" s="586"/>
      <c r="AF3357" s="587"/>
      <c r="AG3357" s="588"/>
      <c r="AH3357" s="588"/>
      <c r="AI3357" s="588"/>
      <c r="AJ3357" s="589"/>
      <c r="AK3357" s="590"/>
      <c r="AL3357" s="591"/>
      <c r="AM3357" s="592"/>
      <c r="AN3357" s="593"/>
      <c r="AO3357" s="594"/>
      <c r="AP3357" s="595"/>
      <c r="AQ3357" s="595"/>
      <c r="AR3357" s="596"/>
    </row>
    <row r="3358" spans="24:44" s="581" customFormat="1" ht="15" customHeight="1" x14ac:dyDescent="0.35">
      <c r="X3358" s="582"/>
      <c r="Y3358" s="583"/>
      <c r="AD3358" s="585"/>
      <c r="AE3358" s="586"/>
      <c r="AF3358" s="587"/>
      <c r="AG3358" s="588"/>
      <c r="AH3358" s="588"/>
      <c r="AI3358" s="588"/>
      <c r="AJ3358" s="589"/>
      <c r="AK3358" s="590"/>
      <c r="AL3358" s="591"/>
      <c r="AM3358" s="592"/>
      <c r="AN3358" s="593"/>
      <c r="AO3358" s="594"/>
      <c r="AP3358" s="595"/>
      <c r="AQ3358" s="595"/>
      <c r="AR3358" s="596"/>
    </row>
    <row r="3359" spans="24:44" s="581" customFormat="1" ht="15" customHeight="1" x14ac:dyDescent="0.35">
      <c r="X3359" s="582"/>
      <c r="Y3359" s="583"/>
      <c r="AD3359" s="585"/>
      <c r="AE3359" s="586"/>
      <c r="AF3359" s="587"/>
      <c r="AG3359" s="588"/>
      <c r="AH3359" s="588"/>
      <c r="AI3359" s="588"/>
      <c r="AJ3359" s="589"/>
      <c r="AK3359" s="590"/>
      <c r="AL3359" s="591"/>
      <c r="AM3359" s="592"/>
      <c r="AN3359" s="593"/>
      <c r="AO3359" s="594"/>
      <c r="AP3359" s="595"/>
      <c r="AQ3359" s="595"/>
      <c r="AR3359" s="596"/>
    </row>
    <row r="3360" spans="24:44" s="581" customFormat="1" ht="15" customHeight="1" x14ac:dyDescent="0.35">
      <c r="X3360" s="582"/>
      <c r="Y3360" s="583"/>
      <c r="AD3360" s="585"/>
      <c r="AE3360" s="586"/>
      <c r="AF3360" s="587"/>
      <c r="AG3360" s="588"/>
      <c r="AH3360" s="588"/>
      <c r="AI3360" s="588"/>
      <c r="AJ3360" s="589"/>
      <c r="AK3360" s="590"/>
      <c r="AL3360" s="591"/>
      <c r="AM3360" s="592"/>
      <c r="AN3360" s="593"/>
      <c r="AO3360" s="594"/>
      <c r="AP3360" s="595"/>
      <c r="AQ3360" s="595"/>
      <c r="AR3360" s="596"/>
    </row>
    <row r="3361" spans="24:44" s="581" customFormat="1" ht="15" customHeight="1" x14ac:dyDescent="0.35">
      <c r="X3361" s="582"/>
      <c r="Y3361" s="583"/>
      <c r="AD3361" s="585"/>
      <c r="AE3361" s="586"/>
      <c r="AF3361" s="587"/>
      <c r="AG3361" s="588"/>
      <c r="AH3361" s="588"/>
      <c r="AI3361" s="588"/>
      <c r="AJ3361" s="589"/>
      <c r="AK3361" s="590"/>
      <c r="AL3361" s="591"/>
      <c r="AM3361" s="592"/>
      <c r="AN3361" s="593"/>
      <c r="AO3361" s="594"/>
      <c r="AP3361" s="595"/>
      <c r="AQ3361" s="595"/>
      <c r="AR3361" s="596"/>
    </row>
    <row r="3362" spans="24:44" s="581" customFormat="1" ht="15" customHeight="1" x14ac:dyDescent="0.35">
      <c r="X3362" s="582"/>
      <c r="Y3362" s="583"/>
      <c r="AD3362" s="585"/>
      <c r="AE3362" s="586"/>
      <c r="AF3362" s="587"/>
      <c r="AG3362" s="588"/>
      <c r="AH3362" s="588"/>
      <c r="AI3362" s="588"/>
      <c r="AJ3362" s="589"/>
      <c r="AK3362" s="590"/>
      <c r="AL3362" s="591"/>
      <c r="AM3362" s="592"/>
      <c r="AN3362" s="593"/>
      <c r="AO3362" s="594"/>
      <c r="AP3362" s="595"/>
      <c r="AQ3362" s="595"/>
      <c r="AR3362" s="596"/>
    </row>
    <row r="3363" spans="24:44" s="581" customFormat="1" ht="15" customHeight="1" x14ac:dyDescent="0.35">
      <c r="X3363" s="582"/>
      <c r="Y3363" s="583"/>
      <c r="AD3363" s="585"/>
      <c r="AE3363" s="586"/>
      <c r="AF3363" s="587"/>
      <c r="AG3363" s="588"/>
      <c r="AH3363" s="588"/>
      <c r="AI3363" s="588"/>
      <c r="AJ3363" s="589"/>
      <c r="AK3363" s="590"/>
      <c r="AL3363" s="591"/>
      <c r="AM3363" s="592"/>
      <c r="AN3363" s="593"/>
      <c r="AO3363" s="594"/>
      <c r="AP3363" s="595"/>
      <c r="AQ3363" s="595"/>
      <c r="AR3363" s="596"/>
    </row>
    <row r="3364" spans="24:44" s="581" customFormat="1" ht="15" customHeight="1" x14ac:dyDescent="0.35">
      <c r="X3364" s="582"/>
      <c r="Y3364" s="583"/>
      <c r="AD3364" s="585"/>
      <c r="AE3364" s="586"/>
      <c r="AF3364" s="587"/>
      <c r="AG3364" s="588"/>
      <c r="AH3364" s="588"/>
      <c r="AI3364" s="588"/>
      <c r="AJ3364" s="589"/>
      <c r="AK3364" s="590"/>
      <c r="AL3364" s="591"/>
      <c r="AM3364" s="592"/>
      <c r="AN3364" s="593"/>
      <c r="AO3364" s="594"/>
      <c r="AP3364" s="595"/>
      <c r="AQ3364" s="595"/>
      <c r="AR3364" s="596"/>
    </row>
    <row r="3365" spans="24:44" s="581" customFormat="1" ht="15" customHeight="1" x14ac:dyDescent="0.35">
      <c r="X3365" s="582"/>
      <c r="Y3365" s="583"/>
      <c r="AD3365" s="585"/>
      <c r="AE3365" s="586"/>
      <c r="AF3365" s="587"/>
      <c r="AG3365" s="588"/>
      <c r="AH3365" s="588"/>
      <c r="AI3365" s="588"/>
      <c r="AJ3365" s="589"/>
      <c r="AK3365" s="590"/>
      <c r="AL3365" s="591"/>
      <c r="AM3365" s="592"/>
      <c r="AN3365" s="593"/>
      <c r="AO3365" s="594"/>
      <c r="AP3365" s="595"/>
      <c r="AQ3365" s="595"/>
      <c r="AR3365" s="596"/>
    </row>
    <row r="3366" spans="24:44" s="581" customFormat="1" ht="15" customHeight="1" x14ac:dyDescent="0.35">
      <c r="X3366" s="582"/>
      <c r="Y3366" s="583"/>
      <c r="AD3366" s="585"/>
      <c r="AE3366" s="586"/>
      <c r="AF3366" s="587"/>
      <c r="AG3366" s="588"/>
      <c r="AH3366" s="588"/>
      <c r="AI3366" s="588"/>
      <c r="AJ3366" s="589"/>
      <c r="AK3366" s="590"/>
      <c r="AL3366" s="591"/>
      <c r="AM3366" s="592"/>
      <c r="AN3366" s="593"/>
      <c r="AO3366" s="594"/>
      <c r="AP3366" s="595"/>
      <c r="AQ3366" s="595"/>
      <c r="AR3366" s="596"/>
    </row>
    <row r="3367" spans="24:44" s="581" customFormat="1" ht="15" customHeight="1" x14ac:dyDescent="0.35">
      <c r="X3367" s="582"/>
      <c r="Y3367" s="583"/>
      <c r="AD3367" s="585"/>
      <c r="AE3367" s="586"/>
      <c r="AF3367" s="587"/>
      <c r="AG3367" s="588"/>
      <c r="AH3367" s="588"/>
      <c r="AI3367" s="588"/>
      <c r="AJ3367" s="589"/>
      <c r="AK3367" s="590"/>
      <c r="AL3367" s="591"/>
      <c r="AM3367" s="592"/>
      <c r="AN3367" s="593"/>
      <c r="AO3367" s="594"/>
      <c r="AP3367" s="595"/>
      <c r="AQ3367" s="595"/>
      <c r="AR3367" s="596"/>
    </row>
    <row r="3368" spans="24:44" s="581" customFormat="1" ht="15" customHeight="1" x14ac:dyDescent="0.35">
      <c r="X3368" s="582"/>
      <c r="Y3368" s="583"/>
      <c r="AD3368" s="585"/>
      <c r="AE3368" s="586"/>
      <c r="AF3368" s="587"/>
      <c r="AG3368" s="588"/>
      <c r="AH3368" s="588"/>
      <c r="AI3368" s="588"/>
      <c r="AJ3368" s="589"/>
      <c r="AK3368" s="590"/>
      <c r="AL3368" s="591"/>
      <c r="AM3368" s="592"/>
      <c r="AN3368" s="593"/>
      <c r="AO3368" s="594"/>
      <c r="AP3368" s="595"/>
      <c r="AQ3368" s="595"/>
      <c r="AR3368" s="596"/>
    </row>
    <row r="3369" spans="24:44" s="581" customFormat="1" ht="15" customHeight="1" x14ac:dyDescent="0.35">
      <c r="X3369" s="582"/>
      <c r="Y3369" s="583"/>
      <c r="AD3369" s="585"/>
      <c r="AE3369" s="586"/>
      <c r="AF3369" s="587"/>
      <c r="AG3369" s="588"/>
      <c r="AH3369" s="588"/>
      <c r="AI3369" s="588"/>
      <c r="AJ3369" s="589"/>
      <c r="AK3369" s="590"/>
      <c r="AL3369" s="591"/>
      <c r="AM3369" s="592"/>
      <c r="AN3369" s="593"/>
      <c r="AO3369" s="594"/>
      <c r="AP3369" s="595"/>
      <c r="AQ3369" s="595"/>
      <c r="AR3369" s="596"/>
    </row>
    <row r="3370" spans="24:44" s="581" customFormat="1" ht="15" customHeight="1" x14ac:dyDescent="0.35">
      <c r="X3370" s="582"/>
      <c r="Y3370" s="583"/>
      <c r="AD3370" s="585"/>
      <c r="AE3370" s="586"/>
      <c r="AF3370" s="587"/>
      <c r="AG3370" s="588"/>
      <c r="AH3370" s="588"/>
      <c r="AI3370" s="588"/>
      <c r="AJ3370" s="589"/>
      <c r="AK3370" s="590"/>
      <c r="AL3370" s="591"/>
      <c r="AM3370" s="592"/>
      <c r="AN3370" s="593"/>
      <c r="AO3370" s="594"/>
      <c r="AP3370" s="595"/>
      <c r="AQ3370" s="595"/>
      <c r="AR3370" s="596"/>
    </row>
    <row r="3371" spans="24:44" s="581" customFormat="1" ht="15" customHeight="1" x14ac:dyDescent="0.35">
      <c r="X3371" s="582"/>
      <c r="Y3371" s="583"/>
      <c r="AD3371" s="585"/>
      <c r="AE3371" s="586"/>
      <c r="AF3371" s="587"/>
      <c r="AG3371" s="588"/>
      <c r="AH3371" s="588"/>
      <c r="AI3371" s="588"/>
      <c r="AJ3371" s="589"/>
      <c r="AK3371" s="590"/>
      <c r="AL3371" s="591"/>
      <c r="AM3371" s="592"/>
      <c r="AN3371" s="593"/>
      <c r="AO3371" s="594"/>
      <c r="AP3371" s="595"/>
      <c r="AQ3371" s="595"/>
      <c r="AR3371" s="596"/>
    </row>
    <row r="3372" spans="24:44" s="581" customFormat="1" ht="15" customHeight="1" x14ac:dyDescent="0.35">
      <c r="X3372" s="582"/>
      <c r="Y3372" s="583"/>
      <c r="AD3372" s="585"/>
      <c r="AE3372" s="586"/>
      <c r="AF3372" s="587"/>
      <c r="AG3372" s="588"/>
      <c r="AH3372" s="588"/>
      <c r="AI3372" s="588"/>
      <c r="AJ3372" s="589"/>
      <c r="AK3372" s="590"/>
      <c r="AL3372" s="591"/>
      <c r="AM3372" s="592"/>
      <c r="AN3372" s="593"/>
      <c r="AO3372" s="594"/>
      <c r="AP3372" s="595"/>
      <c r="AQ3372" s="595"/>
      <c r="AR3372" s="596"/>
    </row>
    <row r="3373" spans="24:44" s="581" customFormat="1" ht="15" customHeight="1" x14ac:dyDescent="0.35">
      <c r="X3373" s="582"/>
      <c r="Y3373" s="583"/>
      <c r="AD3373" s="585"/>
      <c r="AE3373" s="586"/>
      <c r="AF3373" s="587"/>
      <c r="AG3373" s="588"/>
      <c r="AH3373" s="588"/>
      <c r="AI3373" s="588"/>
      <c r="AJ3373" s="589"/>
      <c r="AK3373" s="590"/>
      <c r="AL3373" s="591"/>
      <c r="AM3373" s="592"/>
      <c r="AN3373" s="593"/>
      <c r="AO3373" s="594"/>
      <c r="AP3373" s="595"/>
      <c r="AQ3373" s="595"/>
      <c r="AR3373" s="596"/>
    </row>
    <row r="3374" spans="24:44" s="581" customFormat="1" ht="15" customHeight="1" x14ac:dyDescent="0.35">
      <c r="X3374" s="582"/>
      <c r="Y3374" s="583"/>
      <c r="AD3374" s="585"/>
      <c r="AE3374" s="586"/>
      <c r="AF3374" s="587"/>
      <c r="AG3374" s="588"/>
      <c r="AH3374" s="588"/>
      <c r="AI3374" s="588"/>
      <c r="AJ3374" s="589"/>
      <c r="AK3374" s="590"/>
      <c r="AL3374" s="591"/>
      <c r="AM3374" s="592"/>
      <c r="AN3374" s="593"/>
      <c r="AO3374" s="594"/>
      <c r="AP3374" s="595"/>
      <c r="AQ3374" s="595"/>
      <c r="AR3374" s="596"/>
    </row>
    <row r="3375" spans="24:44" s="581" customFormat="1" ht="15" customHeight="1" x14ac:dyDescent="0.35">
      <c r="X3375" s="582"/>
      <c r="Y3375" s="583"/>
      <c r="AD3375" s="585"/>
      <c r="AE3375" s="586"/>
      <c r="AF3375" s="587"/>
      <c r="AG3375" s="588"/>
      <c r="AH3375" s="588"/>
      <c r="AI3375" s="588"/>
      <c r="AJ3375" s="589"/>
      <c r="AK3375" s="590"/>
      <c r="AL3375" s="591"/>
      <c r="AM3375" s="592"/>
      <c r="AN3375" s="593"/>
      <c r="AO3375" s="594"/>
      <c r="AP3375" s="595"/>
      <c r="AQ3375" s="595"/>
      <c r="AR3375" s="596"/>
    </row>
    <row r="3376" spans="24:44" s="581" customFormat="1" ht="15" customHeight="1" x14ac:dyDescent="0.35">
      <c r="X3376" s="582"/>
      <c r="Y3376" s="583"/>
      <c r="AD3376" s="585"/>
      <c r="AE3376" s="586"/>
      <c r="AF3376" s="587"/>
      <c r="AG3376" s="588"/>
      <c r="AH3376" s="588"/>
      <c r="AI3376" s="588"/>
      <c r="AJ3376" s="589"/>
      <c r="AK3376" s="590"/>
      <c r="AL3376" s="591"/>
      <c r="AM3376" s="592"/>
      <c r="AN3376" s="593"/>
      <c r="AO3376" s="594"/>
      <c r="AP3376" s="595"/>
      <c r="AQ3376" s="595"/>
      <c r="AR3376" s="596"/>
    </row>
    <row r="3377" spans="24:44" s="581" customFormat="1" ht="15" customHeight="1" x14ac:dyDescent="0.35">
      <c r="X3377" s="582"/>
      <c r="Y3377" s="583"/>
      <c r="AD3377" s="585"/>
      <c r="AE3377" s="586"/>
      <c r="AF3377" s="587"/>
      <c r="AG3377" s="588"/>
      <c r="AH3377" s="588"/>
      <c r="AI3377" s="588"/>
      <c r="AJ3377" s="589"/>
      <c r="AK3377" s="590"/>
      <c r="AL3377" s="591"/>
      <c r="AM3377" s="592"/>
      <c r="AN3377" s="593"/>
      <c r="AO3377" s="594"/>
      <c r="AP3377" s="595"/>
      <c r="AQ3377" s="595"/>
      <c r="AR3377" s="596"/>
    </row>
    <row r="3378" spans="24:44" s="581" customFormat="1" ht="15" customHeight="1" x14ac:dyDescent="0.35">
      <c r="X3378" s="582"/>
      <c r="Y3378" s="583"/>
      <c r="AD3378" s="585"/>
      <c r="AE3378" s="586"/>
      <c r="AF3378" s="587"/>
      <c r="AG3378" s="588"/>
      <c r="AH3378" s="588"/>
      <c r="AI3378" s="588"/>
      <c r="AJ3378" s="589"/>
      <c r="AK3378" s="590"/>
      <c r="AL3378" s="591"/>
      <c r="AM3378" s="592"/>
      <c r="AN3378" s="593"/>
      <c r="AO3378" s="594"/>
      <c r="AP3378" s="595"/>
      <c r="AQ3378" s="595"/>
      <c r="AR3378" s="596"/>
    </row>
    <row r="3379" spans="24:44" s="581" customFormat="1" ht="15" customHeight="1" x14ac:dyDescent="0.35">
      <c r="X3379" s="582"/>
      <c r="Y3379" s="583"/>
      <c r="AD3379" s="585"/>
      <c r="AE3379" s="586"/>
      <c r="AF3379" s="587"/>
      <c r="AG3379" s="588"/>
      <c r="AH3379" s="588"/>
      <c r="AI3379" s="588"/>
      <c r="AJ3379" s="589"/>
      <c r="AK3379" s="590"/>
      <c r="AL3379" s="591"/>
      <c r="AM3379" s="592"/>
      <c r="AN3379" s="593"/>
      <c r="AO3379" s="594"/>
      <c r="AP3379" s="595"/>
      <c r="AQ3379" s="595"/>
      <c r="AR3379" s="596"/>
    </row>
    <row r="3380" spans="24:44" s="581" customFormat="1" ht="15" customHeight="1" x14ac:dyDescent="0.35">
      <c r="X3380" s="582"/>
      <c r="Y3380" s="583"/>
      <c r="AD3380" s="585"/>
      <c r="AE3380" s="586"/>
      <c r="AF3380" s="587"/>
      <c r="AG3380" s="588"/>
      <c r="AH3380" s="588"/>
      <c r="AI3380" s="588"/>
      <c r="AJ3380" s="589"/>
      <c r="AK3380" s="590"/>
      <c r="AL3380" s="591"/>
      <c r="AM3380" s="592"/>
      <c r="AN3380" s="593"/>
      <c r="AO3380" s="594"/>
      <c r="AP3380" s="595"/>
      <c r="AQ3380" s="595"/>
      <c r="AR3380" s="596"/>
    </row>
    <row r="3381" spans="24:44" s="581" customFormat="1" ht="15" customHeight="1" x14ac:dyDescent="0.35">
      <c r="X3381" s="582"/>
      <c r="Y3381" s="583"/>
      <c r="AD3381" s="585"/>
      <c r="AE3381" s="586"/>
      <c r="AF3381" s="587"/>
      <c r="AG3381" s="588"/>
      <c r="AH3381" s="588"/>
      <c r="AI3381" s="588"/>
      <c r="AJ3381" s="589"/>
      <c r="AK3381" s="590"/>
      <c r="AL3381" s="591"/>
      <c r="AM3381" s="592"/>
      <c r="AN3381" s="593"/>
      <c r="AO3381" s="594"/>
      <c r="AP3381" s="595"/>
      <c r="AQ3381" s="595"/>
      <c r="AR3381" s="596"/>
    </row>
    <row r="3382" spans="24:44" s="581" customFormat="1" ht="15" customHeight="1" x14ac:dyDescent="0.35">
      <c r="X3382" s="582"/>
      <c r="Y3382" s="583"/>
      <c r="AD3382" s="585"/>
      <c r="AE3382" s="586"/>
      <c r="AF3382" s="587"/>
      <c r="AG3382" s="588"/>
      <c r="AH3382" s="588"/>
      <c r="AI3382" s="588"/>
      <c r="AJ3382" s="589"/>
      <c r="AK3382" s="590"/>
      <c r="AL3382" s="591"/>
      <c r="AM3382" s="592"/>
      <c r="AN3382" s="593"/>
      <c r="AO3382" s="594"/>
      <c r="AP3382" s="595"/>
      <c r="AQ3382" s="595"/>
      <c r="AR3382" s="596"/>
    </row>
    <row r="3383" spans="24:44" s="581" customFormat="1" ht="15" customHeight="1" x14ac:dyDescent="0.35">
      <c r="X3383" s="582"/>
      <c r="Y3383" s="583"/>
      <c r="AD3383" s="585"/>
      <c r="AE3383" s="586"/>
      <c r="AF3383" s="587"/>
      <c r="AG3383" s="588"/>
      <c r="AH3383" s="588"/>
      <c r="AI3383" s="588"/>
      <c r="AJ3383" s="589"/>
      <c r="AK3383" s="590"/>
      <c r="AL3383" s="591"/>
      <c r="AM3383" s="592"/>
      <c r="AN3383" s="593"/>
      <c r="AO3383" s="594"/>
      <c r="AP3383" s="595"/>
      <c r="AQ3383" s="595"/>
      <c r="AR3383" s="596"/>
    </row>
    <row r="3384" spans="24:44" s="581" customFormat="1" ht="15" customHeight="1" x14ac:dyDescent="0.35">
      <c r="X3384" s="582"/>
      <c r="Y3384" s="583"/>
      <c r="AD3384" s="585"/>
      <c r="AE3384" s="586"/>
      <c r="AF3384" s="587"/>
      <c r="AG3384" s="588"/>
      <c r="AH3384" s="588"/>
      <c r="AI3384" s="588"/>
      <c r="AJ3384" s="589"/>
      <c r="AK3384" s="590"/>
      <c r="AL3384" s="591"/>
      <c r="AM3384" s="592"/>
      <c r="AN3384" s="593"/>
      <c r="AO3384" s="594"/>
      <c r="AP3384" s="595"/>
      <c r="AQ3384" s="595"/>
      <c r="AR3384" s="596"/>
    </row>
    <row r="3385" spans="24:44" s="581" customFormat="1" ht="15" customHeight="1" x14ac:dyDescent="0.35">
      <c r="X3385" s="582"/>
      <c r="Y3385" s="583"/>
      <c r="AD3385" s="585"/>
      <c r="AE3385" s="586"/>
      <c r="AF3385" s="587"/>
      <c r="AG3385" s="588"/>
      <c r="AH3385" s="588"/>
      <c r="AI3385" s="588"/>
      <c r="AJ3385" s="589"/>
      <c r="AK3385" s="590"/>
      <c r="AL3385" s="591"/>
      <c r="AM3385" s="592"/>
      <c r="AN3385" s="593"/>
      <c r="AO3385" s="594"/>
      <c r="AP3385" s="595"/>
      <c r="AQ3385" s="595"/>
      <c r="AR3385" s="596"/>
    </row>
    <row r="3386" spans="24:44" s="581" customFormat="1" ht="15" customHeight="1" x14ac:dyDescent="0.35">
      <c r="X3386" s="582"/>
      <c r="Y3386" s="583"/>
      <c r="AD3386" s="585"/>
      <c r="AE3386" s="586"/>
      <c r="AF3386" s="587"/>
      <c r="AG3386" s="588"/>
      <c r="AH3386" s="588"/>
      <c r="AI3386" s="588"/>
      <c r="AJ3386" s="589"/>
      <c r="AK3386" s="590"/>
      <c r="AL3386" s="591"/>
      <c r="AM3386" s="592"/>
      <c r="AN3386" s="593"/>
      <c r="AO3386" s="594"/>
      <c r="AP3386" s="595"/>
      <c r="AQ3386" s="595"/>
      <c r="AR3386" s="596"/>
    </row>
    <row r="3387" spans="24:44" s="581" customFormat="1" ht="15" customHeight="1" x14ac:dyDescent="0.35">
      <c r="X3387" s="582"/>
      <c r="Y3387" s="583"/>
      <c r="AD3387" s="585"/>
      <c r="AE3387" s="586"/>
      <c r="AF3387" s="587"/>
      <c r="AG3387" s="588"/>
      <c r="AH3387" s="588"/>
      <c r="AI3387" s="588"/>
      <c r="AJ3387" s="589"/>
      <c r="AK3387" s="590"/>
      <c r="AL3387" s="591"/>
      <c r="AM3387" s="592"/>
      <c r="AN3387" s="593"/>
      <c r="AO3387" s="594"/>
      <c r="AP3387" s="595"/>
      <c r="AQ3387" s="595"/>
      <c r="AR3387" s="596"/>
    </row>
    <row r="3388" spans="24:44" s="581" customFormat="1" ht="15" customHeight="1" x14ac:dyDescent="0.35">
      <c r="X3388" s="582"/>
      <c r="Y3388" s="583"/>
      <c r="AD3388" s="585"/>
      <c r="AE3388" s="586"/>
      <c r="AF3388" s="587"/>
      <c r="AG3388" s="588"/>
      <c r="AH3388" s="588"/>
      <c r="AI3388" s="588"/>
      <c r="AJ3388" s="589"/>
      <c r="AK3388" s="590"/>
      <c r="AL3388" s="591"/>
      <c r="AM3388" s="592"/>
      <c r="AN3388" s="593"/>
      <c r="AO3388" s="594"/>
      <c r="AP3388" s="595"/>
      <c r="AQ3388" s="595"/>
      <c r="AR3388" s="596"/>
    </row>
    <row r="3389" spans="24:44" s="581" customFormat="1" ht="15" customHeight="1" x14ac:dyDescent="0.35">
      <c r="X3389" s="582"/>
      <c r="Y3389" s="583"/>
      <c r="AD3389" s="585"/>
      <c r="AE3389" s="586"/>
      <c r="AF3389" s="587"/>
      <c r="AG3389" s="588"/>
      <c r="AH3389" s="588"/>
      <c r="AI3389" s="588"/>
      <c r="AJ3389" s="589"/>
      <c r="AK3389" s="590"/>
      <c r="AL3389" s="591"/>
      <c r="AM3389" s="592"/>
      <c r="AN3389" s="593"/>
      <c r="AO3389" s="594"/>
      <c r="AP3389" s="595"/>
      <c r="AQ3389" s="595"/>
      <c r="AR3389" s="596"/>
    </row>
    <row r="3390" spans="24:44" s="581" customFormat="1" ht="15" customHeight="1" x14ac:dyDescent="0.35">
      <c r="X3390" s="582"/>
      <c r="Y3390" s="583"/>
      <c r="AD3390" s="585"/>
      <c r="AE3390" s="586"/>
      <c r="AF3390" s="587"/>
      <c r="AG3390" s="588"/>
      <c r="AH3390" s="588"/>
      <c r="AI3390" s="588"/>
      <c r="AJ3390" s="589"/>
      <c r="AK3390" s="590"/>
      <c r="AL3390" s="591"/>
      <c r="AM3390" s="592"/>
      <c r="AN3390" s="593"/>
      <c r="AO3390" s="594"/>
      <c r="AP3390" s="595"/>
      <c r="AQ3390" s="595"/>
      <c r="AR3390" s="596"/>
    </row>
    <row r="3391" spans="24:44" s="581" customFormat="1" ht="15" customHeight="1" x14ac:dyDescent="0.35">
      <c r="X3391" s="582"/>
      <c r="Y3391" s="583"/>
      <c r="AD3391" s="585"/>
      <c r="AE3391" s="586"/>
      <c r="AF3391" s="587"/>
      <c r="AG3391" s="588"/>
      <c r="AH3391" s="588"/>
      <c r="AI3391" s="588"/>
      <c r="AJ3391" s="589"/>
      <c r="AK3391" s="590"/>
      <c r="AL3391" s="591"/>
      <c r="AM3391" s="592"/>
      <c r="AN3391" s="593"/>
      <c r="AO3391" s="594"/>
      <c r="AP3391" s="595"/>
      <c r="AQ3391" s="595"/>
      <c r="AR3391" s="596"/>
    </row>
    <row r="3392" spans="24:44" s="581" customFormat="1" ht="15" customHeight="1" x14ac:dyDescent="0.35">
      <c r="X3392" s="582"/>
      <c r="Y3392" s="583"/>
      <c r="AD3392" s="585"/>
      <c r="AE3392" s="586"/>
      <c r="AF3392" s="587"/>
      <c r="AG3392" s="588"/>
      <c r="AH3392" s="588"/>
      <c r="AI3392" s="588"/>
      <c r="AJ3392" s="589"/>
      <c r="AK3392" s="590"/>
      <c r="AL3392" s="591"/>
      <c r="AM3392" s="592"/>
      <c r="AN3392" s="593"/>
      <c r="AO3392" s="594"/>
      <c r="AP3392" s="595"/>
      <c r="AQ3392" s="595"/>
      <c r="AR3392" s="596"/>
    </row>
    <row r="3393" spans="24:44" s="581" customFormat="1" ht="15" customHeight="1" x14ac:dyDescent="0.35">
      <c r="X3393" s="582"/>
      <c r="Y3393" s="583"/>
      <c r="AD3393" s="585"/>
      <c r="AE3393" s="586"/>
      <c r="AF3393" s="587"/>
      <c r="AG3393" s="588"/>
      <c r="AH3393" s="588"/>
      <c r="AI3393" s="588"/>
      <c r="AJ3393" s="589"/>
      <c r="AK3393" s="590"/>
      <c r="AL3393" s="591"/>
      <c r="AM3393" s="592"/>
      <c r="AN3393" s="593"/>
      <c r="AO3393" s="594"/>
      <c r="AP3393" s="595"/>
      <c r="AQ3393" s="595"/>
      <c r="AR3393" s="596"/>
    </row>
    <row r="3394" spans="24:44" s="581" customFormat="1" ht="15" customHeight="1" x14ac:dyDescent="0.35">
      <c r="X3394" s="582"/>
      <c r="Y3394" s="583"/>
      <c r="AD3394" s="585"/>
      <c r="AE3394" s="586"/>
      <c r="AF3394" s="587"/>
      <c r="AG3394" s="588"/>
      <c r="AH3394" s="588"/>
      <c r="AI3394" s="588"/>
      <c r="AJ3394" s="589"/>
      <c r="AK3394" s="590"/>
      <c r="AL3394" s="591"/>
      <c r="AM3394" s="592"/>
      <c r="AN3394" s="593"/>
      <c r="AO3394" s="594"/>
      <c r="AP3394" s="595"/>
      <c r="AQ3394" s="595"/>
      <c r="AR3394" s="596"/>
    </row>
    <row r="3395" spans="24:44" s="581" customFormat="1" ht="15" customHeight="1" x14ac:dyDescent="0.35">
      <c r="X3395" s="582"/>
      <c r="Y3395" s="583"/>
      <c r="AD3395" s="585"/>
      <c r="AE3395" s="586"/>
      <c r="AF3395" s="587"/>
      <c r="AG3395" s="588"/>
      <c r="AH3395" s="588"/>
      <c r="AI3395" s="588"/>
      <c r="AJ3395" s="589"/>
      <c r="AK3395" s="590"/>
      <c r="AL3395" s="591"/>
      <c r="AM3395" s="592"/>
      <c r="AN3395" s="593"/>
      <c r="AO3395" s="594"/>
      <c r="AP3395" s="595"/>
      <c r="AQ3395" s="595"/>
      <c r="AR3395" s="596"/>
    </row>
    <row r="3396" spans="24:44" s="581" customFormat="1" ht="15" customHeight="1" x14ac:dyDescent="0.35">
      <c r="X3396" s="582"/>
      <c r="Y3396" s="583"/>
      <c r="AD3396" s="585"/>
      <c r="AE3396" s="586"/>
      <c r="AF3396" s="587"/>
      <c r="AG3396" s="588"/>
      <c r="AH3396" s="588"/>
      <c r="AI3396" s="588"/>
      <c r="AJ3396" s="589"/>
      <c r="AK3396" s="590"/>
      <c r="AL3396" s="591"/>
      <c r="AM3396" s="592"/>
      <c r="AN3396" s="593"/>
      <c r="AO3396" s="594"/>
      <c r="AP3396" s="595"/>
      <c r="AQ3396" s="595"/>
      <c r="AR3396" s="596"/>
    </row>
    <row r="3397" spans="24:44" s="581" customFormat="1" ht="15" customHeight="1" x14ac:dyDescent="0.35">
      <c r="X3397" s="582"/>
      <c r="Y3397" s="583"/>
      <c r="AD3397" s="585"/>
      <c r="AE3397" s="586"/>
      <c r="AF3397" s="587"/>
      <c r="AG3397" s="588"/>
      <c r="AH3397" s="588"/>
      <c r="AI3397" s="588"/>
      <c r="AJ3397" s="589"/>
      <c r="AK3397" s="590"/>
      <c r="AL3397" s="591"/>
      <c r="AM3397" s="592"/>
      <c r="AN3397" s="593"/>
      <c r="AO3397" s="594"/>
      <c r="AP3397" s="595"/>
      <c r="AQ3397" s="595"/>
      <c r="AR3397" s="596"/>
    </row>
    <row r="3398" spans="24:44" s="581" customFormat="1" ht="15" customHeight="1" x14ac:dyDescent="0.35">
      <c r="X3398" s="582"/>
      <c r="Y3398" s="583"/>
      <c r="AD3398" s="585"/>
      <c r="AE3398" s="586"/>
      <c r="AF3398" s="587"/>
      <c r="AG3398" s="588"/>
      <c r="AH3398" s="588"/>
      <c r="AI3398" s="588"/>
      <c r="AJ3398" s="589"/>
      <c r="AK3398" s="590"/>
      <c r="AL3398" s="591"/>
      <c r="AM3398" s="592"/>
      <c r="AN3398" s="593"/>
      <c r="AO3398" s="594"/>
      <c r="AP3398" s="595"/>
      <c r="AQ3398" s="595"/>
      <c r="AR3398" s="596"/>
    </row>
    <row r="3399" spans="24:44" s="581" customFormat="1" ht="15" customHeight="1" x14ac:dyDescent="0.35">
      <c r="X3399" s="582"/>
      <c r="Y3399" s="583"/>
      <c r="AD3399" s="585"/>
      <c r="AE3399" s="586"/>
      <c r="AF3399" s="587"/>
      <c r="AG3399" s="588"/>
      <c r="AH3399" s="588"/>
      <c r="AI3399" s="588"/>
      <c r="AJ3399" s="589"/>
      <c r="AK3399" s="590"/>
      <c r="AL3399" s="591"/>
      <c r="AM3399" s="592"/>
      <c r="AN3399" s="593"/>
      <c r="AO3399" s="594"/>
      <c r="AP3399" s="595"/>
      <c r="AQ3399" s="595"/>
      <c r="AR3399" s="596"/>
    </row>
    <row r="3400" spans="24:44" s="581" customFormat="1" ht="15" customHeight="1" x14ac:dyDescent="0.35">
      <c r="X3400" s="582"/>
      <c r="Y3400" s="583"/>
      <c r="AD3400" s="585"/>
      <c r="AE3400" s="586"/>
      <c r="AF3400" s="587"/>
      <c r="AG3400" s="588"/>
      <c r="AH3400" s="588"/>
      <c r="AI3400" s="588"/>
      <c r="AJ3400" s="589"/>
      <c r="AK3400" s="590"/>
      <c r="AL3400" s="591"/>
      <c r="AM3400" s="592"/>
      <c r="AN3400" s="593"/>
      <c r="AO3400" s="594"/>
      <c r="AP3400" s="595"/>
      <c r="AQ3400" s="595"/>
      <c r="AR3400" s="596"/>
    </row>
    <row r="3401" spans="24:44" s="581" customFormat="1" ht="15" customHeight="1" x14ac:dyDescent="0.35">
      <c r="X3401" s="582"/>
      <c r="Y3401" s="583"/>
      <c r="AD3401" s="585"/>
      <c r="AE3401" s="586"/>
      <c r="AF3401" s="587"/>
      <c r="AG3401" s="588"/>
      <c r="AH3401" s="588"/>
      <c r="AI3401" s="588"/>
      <c r="AJ3401" s="589"/>
      <c r="AK3401" s="590"/>
      <c r="AL3401" s="591"/>
      <c r="AM3401" s="592"/>
      <c r="AN3401" s="593"/>
      <c r="AO3401" s="594"/>
      <c r="AP3401" s="595"/>
      <c r="AQ3401" s="595"/>
      <c r="AR3401" s="596"/>
    </row>
    <row r="3402" spans="24:44" s="581" customFormat="1" ht="15" customHeight="1" x14ac:dyDescent="0.35">
      <c r="X3402" s="582"/>
      <c r="Y3402" s="583"/>
      <c r="AD3402" s="585"/>
      <c r="AE3402" s="586"/>
      <c r="AF3402" s="587"/>
      <c r="AG3402" s="588"/>
      <c r="AH3402" s="588"/>
      <c r="AI3402" s="588"/>
      <c r="AJ3402" s="589"/>
      <c r="AK3402" s="590"/>
      <c r="AL3402" s="591"/>
      <c r="AM3402" s="592"/>
      <c r="AN3402" s="593"/>
      <c r="AO3402" s="594"/>
      <c r="AP3402" s="595"/>
      <c r="AQ3402" s="595"/>
      <c r="AR3402" s="596"/>
    </row>
    <row r="3403" spans="24:44" s="581" customFormat="1" ht="15" customHeight="1" x14ac:dyDescent="0.35">
      <c r="X3403" s="582"/>
      <c r="Y3403" s="583"/>
      <c r="AD3403" s="585"/>
      <c r="AE3403" s="586"/>
      <c r="AF3403" s="587"/>
      <c r="AG3403" s="588"/>
      <c r="AH3403" s="588"/>
      <c r="AI3403" s="588"/>
      <c r="AJ3403" s="589"/>
      <c r="AK3403" s="590"/>
      <c r="AL3403" s="591"/>
      <c r="AM3403" s="592"/>
      <c r="AN3403" s="593"/>
      <c r="AO3403" s="594"/>
      <c r="AP3403" s="595"/>
      <c r="AQ3403" s="595"/>
      <c r="AR3403" s="596"/>
    </row>
    <row r="3404" spans="24:44" s="581" customFormat="1" ht="15" customHeight="1" x14ac:dyDescent="0.35">
      <c r="X3404" s="582"/>
      <c r="Y3404" s="583"/>
      <c r="AD3404" s="585"/>
      <c r="AE3404" s="586"/>
      <c r="AF3404" s="587"/>
      <c r="AG3404" s="588"/>
      <c r="AH3404" s="588"/>
      <c r="AI3404" s="588"/>
      <c r="AJ3404" s="589"/>
      <c r="AK3404" s="590"/>
      <c r="AL3404" s="591"/>
      <c r="AM3404" s="592"/>
      <c r="AN3404" s="593"/>
      <c r="AO3404" s="594"/>
      <c r="AP3404" s="595"/>
      <c r="AQ3404" s="595"/>
      <c r="AR3404" s="596"/>
    </row>
    <row r="3405" spans="24:44" s="581" customFormat="1" ht="15" customHeight="1" x14ac:dyDescent="0.35">
      <c r="X3405" s="582"/>
      <c r="Y3405" s="583"/>
      <c r="AD3405" s="585"/>
      <c r="AE3405" s="586"/>
      <c r="AF3405" s="587"/>
      <c r="AG3405" s="588"/>
      <c r="AH3405" s="588"/>
      <c r="AI3405" s="588"/>
      <c r="AJ3405" s="589"/>
      <c r="AK3405" s="590"/>
      <c r="AL3405" s="591"/>
      <c r="AM3405" s="592"/>
      <c r="AN3405" s="593"/>
      <c r="AO3405" s="594"/>
      <c r="AP3405" s="595"/>
      <c r="AQ3405" s="595"/>
      <c r="AR3405" s="596"/>
    </row>
    <row r="3406" spans="24:44" s="581" customFormat="1" ht="15" customHeight="1" x14ac:dyDescent="0.35">
      <c r="X3406" s="582"/>
      <c r="Y3406" s="583"/>
      <c r="AD3406" s="585"/>
      <c r="AE3406" s="586"/>
      <c r="AF3406" s="587"/>
      <c r="AG3406" s="588"/>
      <c r="AH3406" s="588"/>
      <c r="AI3406" s="588"/>
      <c r="AJ3406" s="589"/>
      <c r="AK3406" s="590"/>
      <c r="AL3406" s="591"/>
      <c r="AM3406" s="592"/>
      <c r="AN3406" s="593"/>
      <c r="AO3406" s="594"/>
      <c r="AP3406" s="595"/>
      <c r="AQ3406" s="595"/>
      <c r="AR3406" s="596"/>
    </row>
    <row r="3407" spans="24:44" s="581" customFormat="1" ht="15" customHeight="1" x14ac:dyDescent="0.35">
      <c r="X3407" s="582"/>
      <c r="Y3407" s="583"/>
      <c r="AD3407" s="585"/>
      <c r="AE3407" s="586"/>
      <c r="AF3407" s="587"/>
      <c r="AG3407" s="588"/>
      <c r="AH3407" s="588"/>
      <c r="AI3407" s="588"/>
      <c r="AJ3407" s="589"/>
      <c r="AK3407" s="590"/>
      <c r="AL3407" s="591"/>
      <c r="AM3407" s="592"/>
      <c r="AN3407" s="593"/>
      <c r="AO3407" s="594"/>
      <c r="AP3407" s="595"/>
      <c r="AQ3407" s="595"/>
      <c r="AR3407" s="596"/>
    </row>
    <row r="3408" spans="24:44" s="581" customFormat="1" ht="15" customHeight="1" x14ac:dyDescent="0.35">
      <c r="X3408" s="582"/>
      <c r="Y3408" s="583"/>
      <c r="AD3408" s="585"/>
      <c r="AE3408" s="586"/>
      <c r="AF3408" s="587"/>
      <c r="AG3408" s="588"/>
      <c r="AH3408" s="588"/>
      <c r="AI3408" s="588"/>
      <c r="AJ3408" s="589"/>
      <c r="AK3408" s="590"/>
      <c r="AL3408" s="591"/>
      <c r="AM3408" s="592"/>
      <c r="AN3408" s="593"/>
      <c r="AO3408" s="594"/>
      <c r="AP3408" s="595"/>
      <c r="AQ3408" s="595"/>
      <c r="AR3408" s="596"/>
    </row>
    <row r="3409" spans="24:44" s="581" customFormat="1" ht="15" customHeight="1" x14ac:dyDescent="0.35">
      <c r="X3409" s="582"/>
      <c r="Y3409" s="583"/>
      <c r="AD3409" s="585"/>
      <c r="AE3409" s="586"/>
      <c r="AF3409" s="587"/>
      <c r="AG3409" s="588"/>
      <c r="AH3409" s="588"/>
      <c r="AI3409" s="588"/>
      <c r="AJ3409" s="589"/>
      <c r="AK3409" s="590"/>
      <c r="AL3409" s="591"/>
      <c r="AM3409" s="592"/>
      <c r="AN3409" s="593"/>
      <c r="AO3409" s="594"/>
      <c r="AP3409" s="595"/>
      <c r="AQ3409" s="595"/>
      <c r="AR3409" s="596"/>
    </row>
    <row r="3410" spans="24:44" s="581" customFormat="1" ht="15" customHeight="1" x14ac:dyDescent="0.35">
      <c r="X3410" s="582"/>
      <c r="Y3410" s="583"/>
      <c r="AD3410" s="585"/>
      <c r="AE3410" s="586"/>
      <c r="AF3410" s="587"/>
      <c r="AG3410" s="588"/>
      <c r="AH3410" s="588"/>
      <c r="AI3410" s="588"/>
      <c r="AJ3410" s="589"/>
      <c r="AK3410" s="590"/>
      <c r="AL3410" s="591"/>
      <c r="AM3410" s="592"/>
      <c r="AN3410" s="593"/>
      <c r="AO3410" s="594"/>
      <c r="AP3410" s="595"/>
      <c r="AQ3410" s="595"/>
      <c r="AR3410" s="596"/>
    </row>
    <row r="3411" spans="24:44" s="581" customFormat="1" ht="15" customHeight="1" x14ac:dyDescent="0.35">
      <c r="X3411" s="582"/>
      <c r="Y3411" s="583"/>
      <c r="AD3411" s="585"/>
      <c r="AE3411" s="586"/>
      <c r="AF3411" s="587"/>
      <c r="AG3411" s="588"/>
      <c r="AH3411" s="588"/>
      <c r="AI3411" s="588"/>
      <c r="AJ3411" s="589"/>
      <c r="AK3411" s="590"/>
      <c r="AL3411" s="591"/>
      <c r="AM3411" s="592"/>
      <c r="AN3411" s="593"/>
      <c r="AO3411" s="594"/>
      <c r="AP3411" s="595"/>
      <c r="AQ3411" s="595"/>
      <c r="AR3411" s="596"/>
    </row>
    <row r="3412" spans="24:44" s="581" customFormat="1" ht="15" customHeight="1" x14ac:dyDescent="0.35">
      <c r="X3412" s="582"/>
      <c r="Y3412" s="583"/>
      <c r="AD3412" s="585"/>
      <c r="AE3412" s="586"/>
      <c r="AF3412" s="587"/>
      <c r="AG3412" s="588"/>
      <c r="AH3412" s="588"/>
      <c r="AI3412" s="588"/>
      <c r="AJ3412" s="589"/>
      <c r="AK3412" s="590"/>
      <c r="AL3412" s="591"/>
      <c r="AM3412" s="592"/>
      <c r="AN3412" s="593"/>
      <c r="AO3412" s="594"/>
      <c r="AP3412" s="595"/>
      <c r="AQ3412" s="595"/>
      <c r="AR3412" s="596"/>
    </row>
    <row r="3413" spans="24:44" s="581" customFormat="1" ht="15" customHeight="1" x14ac:dyDescent="0.35">
      <c r="X3413" s="582"/>
      <c r="Y3413" s="583"/>
      <c r="AD3413" s="585"/>
      <c r="AE3413" s="586"/>
      <c r="AF3413" s="587"/>
      <c r="AG3413" s="588"/>
      <c r="AH3413" s="588"/>
      <c r="AI3413" s="588"/>
      <c r="AJ3413" s="589"/>
      <c r="AK3413" s="590"/>
      <c r="AL3413" s="591"/>
      <c r="AM3413" s="592"/>
      <c r="AN3413" s="593"/>
      <c r="AO3413" s="594"/>
      <c r="AP3413" s="595"/>
      <c r="AQ3413" s="595"/>
      <c r="AR3413" s="596"/>
    </row>
    <row r="3414" spans="24:44" s="581" customFormat="1" ht="15" customHeight="1" x14ac:dyDescent="0.35">
      <c r="X3414" s="582"/>
      <c r="Y3414" s="583"/>
      <c r="AD3414" s="585"/>
      <c r="AE3414" s="586"/>
      <c r="AF3414" s="587"/>
      <c r="AG3414" s="588"/>
      <c r="AH3414" s="588"/>
      <c r="AI3414" s="588"/>
      <c r="AJ3414" s="589"/>
      <c r="AK3414" s="590"/>
      <c r="AL3414" s="591"/>
      <c r="AM3414" s="592"/>
      <c r="AN3414" s="593"/>
      <c r="AO3414" s="594"/>
      <c r="AP3414" s="595"/>
      <c r="AQ3414" s="595"/>
      <c r="AR3414" s="596"/>
    </row>
    <row r="3415" spans="24:44" s="581" customFormat="1" ht="15" customHeight="1" x14ac:dyDescent="0.35">
      <c r="X3415" s="582"/>
      <c r="Y3415" s="583"/>
      <c r="AD3415" s="585"/>
      <c r="AE3415" s="586"/>
      <c r="AF3415" s="587"/>
      <c r="AG3415" s="588"/>
      <c r="AH3415" s="588"/>
      <c r="AI3415" s="588"/>
      <c r="AJ3415" s="589"/>
      <c r="AK3415" s="590"/>
      <c r="AL3415" s="591"/>
      <c r="AM3415" s="592"/>
      <c r="AN3415" s="593"/>
      <c r="AO3415" s="594"/>
      <c r="AP3415" s="595"/>
      <c r="AQ3415" s="595"/>
      <c r="AR3415" s="596"/>
    </row>
    <row r="3416" spans="24:44" s="581" customFormat="1" ht="15" customHeight="1" x14ac:dyDescent="0.35">
      <c r="X3416" s="582"/>
      <c r="Y3416" s="583"/>
      <c r="AD3416" s="585"/>
      <c r="AE3416" s="586"/>
      <c r="AF3416" s="587"/>
      <c r="AG3416" s="588"/>
      <c r="AH3416" s="588"/>
      <c r="AI3416" s="588"/>
      <c r="AJ3416" s="589"/>
      <c r="AK3416" s="590"/>
      <c r="AL3416" s="591"/>
      <c r="AM3416" s="592"/>
      <c r="AN3416" s="593"/>
      <c r="AO3416" s="594"/>
      <c r="AP3416" s="595"/>
      <c r="AQ3416" s="595"/>
      <c r="AR3416" s="596"/>
    </row>
    <row r="3417" spans="24:44" s="581" customFormat="1" ht="15" customHeight="1" x14ac:dyDescent="0.35">
      <c r="X3417" s="582"/>
      <c r="Y3417" s="583"/>
      <c r="AD3417" s="585"/>
      <c r="AE3417" s="586"/>
      <c r="AF3417" s="587"/>
      <c r="AG3417" s="588"/>
      <c r="AH3417" s="588"/>
      <c r="AI3417" s="588"/>
      <c r="AJ3417" s="589"/>
      <c r="AK3417" s="590"/>
      <c r="AL3417" s="591"/>
      <c r="AM3417" s="592"/>
      <c r="AN3417" s="593"/>
      <c r="AO3417" s="594"/>
      <c r="AP3417" s="595"/>
      <c r="AQ3417" s="595"/>
      <c r="AR3417" s="596"/>
    </row>
    <row r="3418" spans="24:44" s="581" customFormat="1" ht="15" customHeight="1" x14ac:dyDescent="0.35">
      <c r="X3418" s="582"/>
      <c r="Y3418" s="583"/>
      <c r="AD3418" s="585"/>
      <c r="AE3418" s="586"/>
      <c r="AF3418" s="587"/>
      <c r="AG3418" s="588"/>
      <c r="AH3418" s="588"/>
      <c r="AI3418" s="588"/>
      <c r="AJ3418" s="589"/>
      <c r="AK3418" s="590"/>
      <c r="AL3418" s="591"/>
      <c r="AM3418" s="592"/>
      <c r="AN3418" s="593"/>
      <c r="AO3418" s="594"/>
      <c r="AP3418" s="595"/>
      <c r="AQ3418" s="595"/>
      <c r="AR3418" s="596"/>
    </row>
    <row r="3419" spans="24:44" s="581" customFormat="1" ht="15" customHeight="1" x14ac:dyDescent="0.35">
      <c r="X3419" s="582"/>
      <c r="Y3419" s="583"/>
      <c r="AD3419" s="585"/>
      <c r="AE3419" s="586"/>
      <c r="AF3419" s="587"/>
      <c r="AG3419" s="588"/>
      <c r="AH3419" s="588"/>
      <c r="AI3419" s="588"/>
      <c r="AJ3419" s="589"/>
      <c r="AK3419" s="590"/>
      <c r="AL3419" s="591"/>
      <c r="AM3419" s="592"/>
      <c r="AN3419" s="593"/>
      <c r="AO3419" s="594"/>
      <c r="AP3419" s="595"/>
      <c r="AQ3419" s="595"/>
      <c r="AR3419" s="596"/>
    </row>
    <row r="3420" spans="24:44" s="581" customFormat="1" ht="15" customHeight="1" x14ac:dyDescent="0.35">
      <c r="X3420" s="582"/>
      <c r="Y3420" s="583"/>
      <c r="AD3420" s="585"/>
      <c r="AE3420" s="586"/>
      <c r="AF3420" s="587"/>
      <c r="AG3420" s="588"/>
      <c r="AH3420" s="588"/>
      <c r="AI3420" s="588"/>
      <c r="AJ3420" s="589"/>
      <c r="AK3420" s="590"/>
      <c r="AL3420" s="591"/>
      <c r="AM3420" s="592"/>
      <c r="AN3420" s="593"/>
      <c r="AO3420" s="594"/>
      <c r="AP3420" s="595"/>
      <c r="AQ3420" s="595"/>
      <c r="AR3420" s="596"/>
    </row>
    <row r="3421" spans="24:44" s="581" customFormat="1" ht="15" customHeight="1" x14ac:dyDescent="0.35">
      <c r="X3421" s="582"/>
      <c r="Y3421" s="583"/>
      <c r="AD3421" s="585"/>
      <c r="AE3421" s="586"/>
      <c r="AF3421" s="587"/>
      <c r="AG3421" s="588"/>
      <c r="AH3421" s="588"/>
      <c r="AI3421" s="588"/>
      <c r="AJ3421" s="589"/>
      <c r="AK3421" s="590"/>
      <c r="AL3421" s="591"/>
      <c r="AM3421" s="592"/>
      <c r="AN3421" s="593"/>
      <c r="AO3421" s="594"/>
      <c r="AP3421" s="595"/>
      <c r="AQ3421" s="595"/>
      <c r="AR3421" s="596"/>
    </row>
    <row r="3422" spans="24:44" s="581" customFormat="1" ht="15" customHeight="1" x14ac:dyDescent="0.35">
      <c r="X3422" s="582"/>
      <c r="Y3422" s="583"/>
      <c r="AD3422" s="585"/>
      <c r="AE3422" s="586"/>
      <c r="AF3422" s="587"/>
      <c r="AG3422" s="588"/>
      <c r="AH3422" s="588"/>
      <c r="AI3422" s="588"/>
      <c r="AJ3422" s="589"/>
      <c r="AK3422" s="590"/>
      <c r="AL3422" s="591"/>
      <c r="AM3422" s="592"/>
      <c r="AN3422" s="593"/>
      <c r="AO3422" s="594"/>
      <c r="AP3422" s="595"/>
      <c r="AQ3422" s="595"/>
      <c r="AR3422" s="596"/>
    </row>
    <row r="3423" spans="24:44" s="581" customFormat="1" ht="15" customHeight="1" x14ac:dyDescent="0.35">
      <c r="X3423" s="582"/>
      <c r="Y3423" s="583"/>
      <c r="AD3423" s="585"/>
      <c r="AE3423" s="586"/>
      <c r="AF3423" s="587"/>
      <c r="AG3423" s="588"/>
      <c r="AH3423" s="588"/>
      <c r="AI3423" s="588"/>
      <c r="AJ3423" s="589"/>
      <c r="AK3423" s="590"/>
      <c r="AL3423" s="591"/>
      <c r="AM3423" s="592"/>
      <c r="AN3423" s="593"/>
      <c r="AO3423" s="594"/>
      <c r="AP3423" s="595"/>
      <c r="AQ3423" s="595"/>
      <c r="AR3423" s="596"/>
    </row>
    <row r="3424" spans="24:44" s="581" customFormat="1" ht="15" customHeight="1" x14ac:dyDescent="0.35">
      <c r="X3424" s="582"/>
      <c r="Y3424" s="583"/>
      <c r="AD3424" s="585"/>
      <c r="AE3424" s="586"/>
      <c r="AF3424" s="587"/>
      <c r="AG3424" s="588"/>
      <c r="AH3424" s="588"/>
      <c r="AI3424" s="588"/>
      <c r="AJ3424" s="589"/>
      <c r="AK3424" s="590"/>
      <c r="AL3424" s="591"/>
      <c r="AM3424" s="592"/>
      <c r="AN3424" s="593"/>
      <c r="AO3424" s="594"/>
      <c r="AP3424" s="595"/>
      <c r="AQ3424" s="595"/>
      <c r="AR3424" s="596"/>
    </row>
    <row r="3425" spans="24:44" s="581" customFormat="1" ht="15" customHeight="1" x14ac:dyDescent="0.35">
      <c r="X3425" s="582"/>
      <c r="Y3425" s="583"/>
      <c r="AD3425" s="585"/>
      <c r="AE3425" s="586"/>
      <c r="AF3425" s="587"/>
      <c r="AG3425" s="588"/>
      <c r="AH3425" s="588"/>
      <c r="AI3425" s="588"/>
      <c r="AJ3425" s="589"/>
      <c r="AK3425" s="590"/>
      <c r="AL3425" s="591"/>
      <c r="AM3425" s="592"/>
      <c r="AN3425" s="593"/>
      <c r="AO3425" s="594"/>
      <c r="AP3425" s="595"/>
      <c r="AQ3425" s="595"/>
      <c r="AR3425" s="596"/>
    </row>
    <row r="3426" spans="24:44" s="581" customFormat="1" ht="15" customHeight="1" x14ac:dyDescent="0.35">
      <c r="X3426" s="582"/>
      <c r="Y3426" s="583"/>
      <c r="AD3426" s="585"/>
      <c r="AE3426" s="586"/>
      <c r="AF3426" s="587"/>
      <c r="AG3426" s="588"/>
      <c r="AH3426" s="588"/>
      <c r="AI3426" s="588"/>
      <c r="AJ3426" s="589"/>
      <c r="AK3426" s="590"/>
      <c r="AL3426" s="591"/>
      <c r="AM3426" s="592"/>
      <c r="AN3426" s="593"/>
      <c r="AO3426" s="594"/>
      <c r="AP3426" s="595"/>
      <c r="AQ3426" s="595"/>
      <c r="AR3426" s="596"/>
    </row>
    <row r="3427" spans="24:44" s="581" customFormat="1" ht="15" customHeight="1" x14ac:dyDescent="0.35">
      <c r="X3427" s="582"/>
      <c r="Y3427" s="583"/>
      <c r="AD3427" s="585"/>
      <c r="AE3427" s="586"/>
      <c r="AF3427" s="587"/>
      <c r="AG3427" s="588"/>
      <c r="AH3427" s="588"/>
      <c r="AI3427" s="588"/>
      <c r="AJ3427" s="589"/>
      <c r="AK3427" s="590"/>
      <c r="AL3427" s="591"/>
      <c r="AM3427" s="592"/>
      <c r="AN3427" s="593"/>
      <c r="AO3427" s="594"/>
      <c r="AP3427" s="595"/>
      <c r="AQ3427" s="595"/>
      <c r="AR3427" s="596"/>
    </row>
    <row r="3428" spans="24:44" s="581" customFormat="1" ht="15" customHeight="1" x14ac:dyDescent="0.35">
      <c r="X3428" s="582"/>
      <c r="Y3428" s="583"/>
      <c r="AD3428" s="585"/>
      <c r="AE3428" s="586"/>
      <c r="AF3428" s="587"/>
      <c r="AG3428" s="588"/>
      <c r="AH3428" s="588"/>
      <c r="AI3428" s="588"/>
      <c r="AJ3428" s="589"/>
      <c r="AK3428" s="590"/>
      <c r="AL3428" s="591"/>
      <c r="AM3428" s="592"/>
      <c r="AN3428" s="593"/>
      <c r="AO3428" s="594"/>
      <c r="AP3428" s="595"/>
      <c r="AQ3428" s="595"/>
      <c r="AR3428" s="596"/>
    </row>
    <row r="3429" spans="24:44" s="581" customFormat="1" ht="15" customHeight="1" x14ac:dyDescent="0.35">
      <c r="X3429" s="582"/>
      <c r="Y3429" s="583"/>
      <c r="AD3429" s="585"/>
      <c r="AE3429" s="586"/>
      <c r="AF3429" s="587"/>
      <c r="AG3429" s="588"/>
      <c r="AH3429" s="588"/>
      <c r="AI3429" s="588"/>
      <c r="AJ3429" s="589"/>
      <c r="AK3429" s="590"/>
      <c r="AL3429" s="591"/>
      <c r="AM3429" s="592"/>
      <c r="AN3429" s="593"/>
      <c r="AO3429" s="594"/>
      <c r="AP3429" s="595"/>
      <c r="AQ3429" s="595"/>
      <c r="AR3429" s="596"/>
    </row>
    <row r="3430" spans="24:44" s="581" customFormat="1" ht="15" customHeight="1" x14ac:dyDescent="0.35">
      <c r="X3430" s="582"/>
      <c r="Y3430" s="583"/>
      <c r="AD3430" s="585"/>
      <c r="AE3430" s="586"/>
      <c r="AF3430" s="587"/>
      <c r="AG3430" s="588"/>
      <c r="AH3430" s="588"/>
      <c r="AI3430" s="588"/>
      <c r="AJ3430" s="589"/>
      <c r="AK3430" s="590"/>
      <c r="AL3430" s="591"/>
      <c r="AM3430" s="592"/>
      <c r="AN3430" s="593"/>
      <c r="AO3430" s="594"/>
      <c r="AP3430" s="595"/>
      <c r="AQ3430" s="595"/>
      <c r="AR3430" s="596"/>
    </row>
    <row r="3431" spans="24:44" s="581" customFormat="1" ht="15" customHeight="1" x14ac:dyDescent="0.35">
      <c r="X3431" s="582"/>
      <c r="Y3431" s="583"/>
      <c r="AD3431" s="585"/>
      <c r="AE3431" s="586"/>
      <c r="AF3431" s="587"/>
      <c r="AG3431" s="588"/>
      <c r="AH3431" s="588"/>
      <c r="AI3431" s="588"/>
      <c r="AJ3431" s="589"/>
      <c r="AK3431" s="590"/>
      <c r="AL3431" s="591"/>
      <c r="AM3431" s="592"/>
      <c r="AN3431" s="593"/>
      <c r="AO3431" s="594"/>
      <c r="AP3431" s="595"/>
      <c r="AQ3431" s="595"/>
      <c r="AR3431" s="596"/>
    </row>
    <row r="3432" spans="24:44" s="581" customFormat="1" ht="15" customHeight="1" x14ac:dyDescent="0.35">
      <c r="X3432" s="582"/>
      <c r="Y3432" s="583"/>
      <c r="AD3432" s="585"/>
      <c r="AE3432" s="586"/>
      <c r="AF3432" s="587"/>
      <c r="AG3432" s="588"/>
      <c r="AH3432" s="588"/>
      <c r="AI3432" s="588"/>
      <c r="AJ3432" s="589"/>
      <c r="AK3432" s="590"/>
      <c r="AL3432" s="591"/>
      <c r="AM3432" s="592"/>
      <c r="AN3432" s="593"/>
      <c r="AO3432" s="594"/>
      <c r="AP3432" s="595"/>
      <c r="AQ3432" s="595"/>
      <c r="AR3432" s="596"/>
    </row>
    <row r="3433" spans="24:44" s="581" customFormat="1" ht="15" customHeight="1" x14ac:dyDescent="0.35">
      <c r="X3433" s="582"/>
      <c r="Y3433" s="583"/>
      <c r="AD3433" s="585"/>
      <c r="AE3433" s="586"/>
      <c r="AF3433" s="587"/>
      <c r="AG3433" s="588"/>
      <c r="AH3433" s="588"/>
      <c r="AI3433" s="588"/>
      <c r="AJ3433" s="589"/>
      <c r="AK3433" s="590"/>
      <c r="AL3433" s="591"/>
      <c r="AM3433" s="592"/>
      <c r="AN3433" s="593"/>
      <c r="AO3433" s="594"/>
      <c r="AP3433" s="595"/>
      <c r="AQ3433" s="595"/>
      <c r="AR3433" s="596"/>
    </row>
    <row r="3434" spans="24:44" s="581" customFormat="1" ht="15" customHeight="1" x14ac:dyDescent="0.35">
      <c r="X3434" s="582"/>
      <c r="Y3434" s="583"/>
      <c r="AD3434" s="585"/>
      <c r="AE3434" s="586"/>
      <c r="AF3434" s="587"/>
      <c r="AG3434" s="588"/>
      <c r="AH3434" s="588"/>
      <c r="AI3434" s="588"/>
      <c r="AJ3434" s="589"/>
      <c r="AK3434" s="590"/>
      <c r="AL3434" s="591"/>
      <c r="AM3434" s="592"/>
      <c r="AN3434" s="593"/>
      <c r="AO3434" s="594"/>
      <c r="AP3434" s="595"/>
      <c r="AQ3434" s="595"/>
      <c r="AR3434" s="596"/>
    </row>
    <row r="3435" spans="24:44" s="581" customFormat="1" ht="15" customHeight="1" x14ac:dyDescent="0.35">
      <c r="X3435" s="582"/>
      <c r="Y3435" s="583"/>
      <c r="AD3435" s="585"/>
      <c r="AE3435" s="586"/>
      <c r="AF3435" s="587"/>
      <c r="AG3435" s="588"/>
      <c r="AH3435" s="588"/>
      <c r="AI3435" s="588"/>
      <c r="AJ3435" s="589"/>
      <c r="AK3435" s="590"/>
      <c r="AL3435" s="591"/>
      <c r="AM3435" s="592"/>
      <c r="AN3435" s="593"/>
      <c r="AO3435" s="594"/>
      <c r="AP3435" s="595"/>
      <c r="AQ3435" s="595"/>
      <c r="AR3435" s="596"/>
    </row>
    <row r="3436" spans="24:44" s="581" customFormat="1" ht="15" customHeight="1" x14ac:dyDescent="0.35">
      <c r="X3436" s="582"/>
      <c r="Y3436" s="583"/>
      <c r="AD3436" s="585"/>
      <c r="AE3436" s="586"/>
      <c r="AF3436" s="587"/>
      <c r="AG3436" s="588"/>
      <c r="AH3436" s="588"/>
      <c r="AI3436" s="588"/>
      <c r="AJ3436" s="589"/>
      <c r="AK3436" s="590"/>
      <c r="AL3436" s="591"/>
      <c r="AM3436" s="592"/>
      <c r="AN3436" s="593"/>
      <c r="AO3436" s="594"/>
      <c r="AP3436" s="595"/>
      <c r="AQ3436" s="595"/>
      <c r="AR3436" s="596"/>
    </row>
    <row r="3437" spans="24:44" s="581" customFormat="1" ht="15" customHeight="1" x14ac:dyDescent="0.35">
      <c r="X3437" s="582"/>
      <c r="Y3437" s="583"/>
      <c r="AD3437" s="585"/>
      <c r="AE3437" s="586"/>
      <c r="AF3437" s="587"/>
      <c r="AG3437" s="588"/>
      <c r="AH3437" s="588"/>
      <c r="AI3437" s="588"/>
      <c r="AJ3437" s="589"/>
      <c r="AK3437" s="590"/>
      <c r="AL3437" s="591"/>
      <c r="AM3437" s="592"/>
      <c r="AN3437" s="593"/>
      <c r="AO3437" s="594"/>
      <c r="AP3437" s="595"/>
      <c r="AQ3437" s="595"/>
      <c r="AR3437" s="596"/>
    </row>
    <row r="3438" spans="24:44" s="581" customFormat="1" ht="15" customHeight="1" x14ac:dyDescent="0.35">
      <c r="X3438" s="582"/>
      <c r="Y3438" s="583"/>
      <c r="AD3438" s="585"/>
      <c r="AE3438" s="586"/>
      <c r="AF3438" s="587"/>
      <c r="AG3438" s="588"/>
      <c r="AH3438" s="588"/>
      <c r="AI3438" s="588"/>
      <c r="AJ3438" s="589"/>
      <c r="AK3438" s="590"/>
      <c r="AL3438" s="591"/>
      <c r="AM3438" s="592"/>
      <c r="AN3438" s="593"/>
      <c r="AO3438" s="594"/>
      <c r="AP3438" s="595"/>
      <c r="AQ3438" s="595"/>
      <c r="AR3438" s="596"/>
    </row>
    <row r="3439" spans="24:44" s="581" customFormat="1" ht="15" customHeight="1" x14ac:dyDescent="0.35">
      <c r="X3439" s="582"/>
      <c r="Y3439" s="583"/>
      <c r="AD3439" s="585"/>
      <c r="AE3439" s="586"/>
      <c r="AF3439" s="587"/>
      <c r="AG3439" s="588"/>
      <c r="AH3439" s="588"/>
      <c r="AI3439" s="588"/>
      <c r="AJ3439" s="589"/>
      <c r="AK3439" s="590"/>
      <c r="AL3439" s="591"/>
      <c r="AM3439" s="592"/>
      <c r="AN3439" s="593"/>
      <c r="AO3439" s="594"/>
      <c r="AP3439" s="595"/>
      <c r="AQ3439" s="595"/>
      <c r="AR3439" s="596"/>
    </row>
    <row r="3440" spans="24:44" s="581" customFormat="1" ht="15" customHeight="1" x14ac:dyDescent="0.35">
      <c r="X3440" s="582"/>
      <c r="Y3440" s="583"/>
      <c r="AD3440" s="585"/>
      <c r="AE3440" s="586"/>
      <c r="AF3440" s="587"/>
      <c r="AG3440" s="588"/>
      <c r="AH3440" s="588"/>
      <c r="AI3440" s="588"/>
      <c r="AJ3440" s="589"/>
      <c r="AK3440" s="590"/>
      <c r="AL3440" s="591"/>
      <c r="AM3440" s="592"/>
      <c r="AN3440" s="593"/>
      <c r="AO3440" s="594"/>
      <c r="AP3440" s="595"/>
      <c r="AQ3440" s="595"/>
      <c r="AR3440" s="596"/>
    </row>
    <row r="3441" spans="24:44" s="581" customFormat="1" ht="15" customHeight="1" x14ac:dyDescent="0.35">
      <c r="X3441" s="582"/>
      <c r="Y3441" s="583"/>
      <c r="AD3441" s="585"/>
      <c r="AE3441" s="586"/>
      <c r="AF3441" s="587"/>
      <c r="AG3441" s="588"/>
      <c r="AH3441" s="588"/>
      <c r="AI3441" s="588"/>
      <c r="AJ3441" s="589"/>
      <c r="AK3441" s="590"/>
      <c r="AL3441" s="591"/>
      <c r="AM3441" s="592"/>
      <c r="AN3441" s="593"/>
      <c r="AO3441" s="594"/>
      <c r="AP3441" s="595"/>
      <c r="AQ3441" s="595"/>
      <c r="AR3441" s="596"/>
    </row>
    <row r="3442" spans="24:44" s="581" customFormat="1" ht="15" customHeight="1" x14ac:dyDescent="0.35">
      <c r="X3442" s="582"/>
      <c r="Y3442" s="583"/>
      <c r="AD3442" s="585"/>
      <c r="AE3442" s="586"/>
      <c r="AF3442" s="587"/>
      <c r="AG3442" s="588"/>
      <c r="AH3442" s="588"/>
      <c r="AI3442" s="588"/>
      <c r="AJ3442" s="589"/>
      <c r="AK3442" s="590"/>
      <c r="AL3442" s="591"/>
      <c r="AM3442" s="592"/>
      <c r="AN3442" s="593"/>
      <c r="AO3442" s="594"/>
      <c r="AP3442" s="595"/>
      <c r="AQ3442" s="595"/>
      <c r="AR3442" s="596"/>
    </row>
    <row r="3443" spans="24:44" s="581" customFormat="1" ht="15" customHeight="1" x14ac:dyDescent="0.35">
      <c r="X3443" s="582"/>
      <c r="Y3443" s="583"/>
      <c r="AD3443" s="585"/>
      <c r="AE3443" s="586"/>
      <c r="AF3443" s="587"/>
      <c r="AG3443" s="588"/>
      <c r="AH3443" s="588"/>
      <c r="AI3443" s="588"/>
      <c r="AJ3443" s="589"/>
      <c r="AK3443" s="590"/>
      <c r="AL3443" s="591"/>
      <c r="AM3443" s="592"/>
      <c r="AN3443" s="593"/>
      <c r="AO3443" s="594"/>
      <c r="AP3443" s="595"/>
      <c r="AQ3443" s="595"/>
      <c r="AR3443" s="596"/>
    </row>
    <row r="3444" spans="24:44" s="581" customFormat="1" ht="15" customHeight="1" x14ac:dyDescent="0.35">
      <c r="X3444" s="582"/>
      <c r="Y3444" s="583"/>
      <c r="AD3444" s="585"/>
      <c r="AE3444" s="586"/>
      <c r="AF3444" s="587"/>
      <c r="AG3444" s="588"/>
      <c r="AH3444" s="588"/>
      <c r="AI3444" s="588"/>
      <c r="AJ3444" s="589"/>
      <c r="AK3444" s="590"/>
      <c r="AL3444" s="591"/>
      <c r="AM3444" s="592"/>
      <c r="AN3444" s="593"/>
      <c r="AO3444" s="594"/>
      <c r="AP3444" s="595"/>
      <c r="AQ3444" s="595"/>
      <c r="AR3444" s="596"/>
    </row>
    <row r="3445" spans="24:44" s="581" customFormat="1" ht="15" customHeight="1" x14ac:dyDescent="0.35">
      <c r="X3445" s="582"/>
      <c r="Y3445" s="583"/>
      <c r="AD3445" s="585"/>
      <c r="AE3445" s="586"/>
      <c r="AF3445" s="587"/>
      <c r="AG3445" s="588"/>
      <c r="AH3445" s="588"/>
      <c r="AI3445" s="588"/>
      <c r="AJ3445" s="589"/>
      <c r="AK3445" s="590"/>
      <c r="AL3445" s="591"/>
      <c r="AM3445" s="592"/>
      <c r="AN3445" s="593"/>
      <c r="AO3445" s="594"/>
      <c r="AP3445" s="595"/>
      <c r="AQ3445" s="595"/>
      <c r="AR3445" s="596"/>
    </row>
    <row r="3446" spans="24:44" s="581" customFormat="1" ht="15" customHeight="1" x14ac:dyDescent="0.35">
      <c r="X3446" s="582"/>
      <c r="Y3446" s="583"/>
      <c r="AD3446" s="585"/>
      <c r="AE3446" s="586"/>
      <c r="AF3446" s="587"/>
      <c r="AG3446" s="588"/>
      <c r="AH3446" s="588"/>
      <c r="AI3446" s="588"/>
      <c r="AJ3446" s="589"/>
      <c r="AK3446" s="590"/>
      <c r="AL3446" s="591"/>
      <c r="AM3446" s="592"/>
      <c r="AN3446" s="593"/>
      <c r="AO3446" s="594"/>
      <c r="AP3446" s="595"/>
      <c r="AQ3446" s="595"/>
      <c r="AR3446" s="596"/>
    </row>
    <row r="3447" spans="24:44" s="581" customFormat="1" ht="15" customHeight="1" x14ac:dyDescent="0.35">
      <c r="X3447" s="582"/>
      <c r="Y3447" s="583"/>
      <c r="AD3447" s="585"/>
      <c r="AE3447" s="586"/>
      <c r="AF3447" s="587"/>
      <c r="AG3447" s="588"/>
      <c r="AH3447" s="588"/>
      <c r="AI3447" s="588"/>
      <c r="AJ3447" s="589"/>
      <c r="AK3447" s="590"/>
      <c r="AL3447" s="591"/>
      <c r="AM3447" s="592"/>
      <c r="AN3447" s="593"/>
      <c r="AO3447" s="594"/>
      <c r="AP3447" s="595"/>
      <c r="AQ3447" s="595"/>
      <c r="AR3447" s="596"/>
    </row>
    <row r="3448" spans="24:44" s="581" customFormat="1" ht="15" customHeight="1" x14ac:dyDescent="0.35">
      <c r="X3448" s="582"/>
      <c r="Y3448" s="583"/>
      <c r="AD3448" s="585"/>
      <c r="AE3448" s="586"/>
      <c r="AF3448" s="587"/>
      <c r="AG3448" s="588"/>
      <c r="AH3448" s="588"/>
      <c r="AI3448" s="588"/>
      <c r="AJ3448" s="589"/>
      <c r="AK3448" s="590"/>
      <c r="AL3448" s="591"/>
      <c r="AM3448" s="592"/>
      <c r="AN3448" s="593"/>
      <c r="AO3448" s="594"/>
      <c r="AP3448" s="595"/>
      <c r="AQ3448" s="595"/>
      <c r="AR3448" s="596"/>
    </row>
    <row r="3449" spans="24:44" s="581" customFormat="1" ht="15" customHeight="1" x14ac:dyDescent="0.35">
      <c r="X3449" s="582"/>
      <c r="Y3449" s="583"/>
      <c r="AD3449" s="585"/>
      <c r="AE3449" s="586"/>
      <c r="AF3449" s="587"/>
      <c r="AG3449" s="588"/>
      <c r="AH3449" s="588"/>
      <c r="AI3449" s="588"/>
      <c r="AJ3449" s="589"/>
      <c r="AK3449" s="590"/>
      <c r="AL3449" s="591"/>
      <c r="AM3449" s="592"/>
      <c r="AN3449" s="593"/>
      <c r="AO3449" s="594"/>
      <c r="AP3449" s="595"/>
      <c r="AQ3449" s="595"/>
      <c r="AR3449" s="596"/>
    </row>
    <row r="3450" spans="24:44" s="581" customFormat="1" ht="15" customHeight="1" x14ac:dyDescent="0.35">
      <c r="X3450" s="582"/>
      <c r="Y3450" s="583"/>
      <c r="AD3450" s="585"/>
      <c r="AE3450" s="586"/>
      <c r="AF3450" s="587"/>
      <c r="AG3450" s="588"/>
      <c r="AH3450" s="588"/>
      <c r="AI3450" s="588"/>
      <c r="AJ3450" s="589"/>
      <c r="AK3450" s="590"/>
      <c r="AL3450" s="591"/>
      <c r="AM3450" s="592"/>
      <c r="AN3450" s="593"/>
      <c r="AO3450" s="594"/>
      <c r="AP3450" s="595"/>
      <c r="AQ3450" s="595"/>
      <c r="AR3450" s="596"/>
    </row>
    <row r="3451" spans="24:44" s="581" customFormat="1" ht="15" customHeight="1" x14ac:dyDescent="0.35">
      <c r="X3451" s="582"/>
      <c r="Y3451" s="583"/>
      <c r="AD3451" s="585"/>
      <c r="AE3451" s="586"/>
      <c r="AF3451" s="587"/>
      <c r="AG3451" s="588"/>
      <c r="AH3451" s="588"/>
      <c r="AI3451" s="588"/>
      <c r="AJ3451" s="589"/>
      <c r="AK3451" s="590"/>
      <c r="AL3451" s="591"/>
      <c r="AM3451" s="592"/>
      <c r="AN3451" s="593"/>
      <c r="AO3451" s="594"/>
      <c r="AP3451" s="595"/>
      <c r="AQ3451" s="595"/>
      <c r="AR3451" s="596"/>
    </row>
    <row r="3452" spans="24:44" s="581" customFormat="1" ht="15" customHeight="1" x14ac:dyDescent="0.35">
      <c r="X3452" s="582"/>
      <c r="Y3452" s="583"/>
      <c r="AD3452" s="585"/>
      <c r="AE3452" s="586"/>
      <c r="AF3452" s="587"/>
      <c r="AG3452" s="588"/>
      <c r="AH3452" s="588"/>
      <c r="AI3452" s="588"/>
      <c r="AJ3452" s="589"/>
      <c r="AK3452" s="590"/>
      <c r="AL3452" s="591"/>
      <c r="AM3452" s="592"/>
      <c r="AN3452" s="593"/>
      <c r="AO3452" s="594"/>
      <c r="AP3452" s="595"/>
      <c r="AQ3452" s="595"/>
      <c r="AR3452" s="596"/>
    </row>
    <row r="3453" spans="24:44" s="581" customFormat="1" ht="15" customHeight="1" x14ac:dyDescent="0.35">
      <c r="X3453" s="582"/>
      <c r="Y3453" s="583"/>
      <c r="AD3453" s="585"/>
      <c r="AE3453" s="586"/>
      <c r="AF3453" s="587"/>
      <c r="AG3453" s="588"/>
      <c r="AH3453" s="588"/>
      <c r="AI3453" s="588"/>
      <c r="AJ3453" s="589"/>
      <c r="AK3453" s="590"/>
      <c r="AL3453" s="591"/>
      <c r="AM3453" s="592"/>
      <c r="AN3453" s="593"/>
      <c r="AO3453" s="594"/>
      <c r="AP3453" s="595"/>
      <c r="AQ3453" s="595"/>
      <c r="AR3453" s="596"/>
    </row>
    <row r="3454" spans="24:44" s="581" customFormat="1" ht="15" customHeight="1" x14ac:dyDescent="0.35">
      <c r="X3454" s="582"/>
      <c r="Y3454" s="583"/>
      <c r="AD3454" s="585"/>
      <c r="AE3454" s="586"/>
      <c r="AF3454" s="587"/>
      <c r="AG3454" s="588"/>
      <c r="AH3454" s="588"/>
      <c r="AI3454" s="588"/>
      <c r="AJ3454" s="589"/>
      <c r="AK3454" s="590"/>
      <c r="AL3454" s="591"/>
      <c r="AM3454" s="592"/>
      <c r="AN3454" s="593"/>
      <c r="AO3454" s="594"/>
      <c r="AP3454" s="595"/>
      <c r="AQ3454" s="595"/>
      <c r="AR3454" s="596"/>
    </row>
    <row r="3455" spans="24:44" s="581" customFormat="1" ht="15" customHeight="1" x14ac:dyDescent="0.35">
      <c r="X3455" s="582"/>
      <c r="Y3455" s="583"/>
      <c r="AD3455" s="585"/>
      <c r="AE3455" s="586"/>
      <c r="AF3455" s="587"/>
      <c r="AG3455" s="588"/>
      <c r="AH3455" s="588"/>
      <c r="AI3455" s="588"/>
      <c r="AJ3455" s="589"/>
      <c r="AK3455" s="590"/>
      <c r="AL3455" s="591"/>
      <c r="AM3455" s="592"/>
      <c r="AN3455" s="593"/>
      <c r="AO3455" s="594"/>
      <c r="AP3455" s="595"/>
      <c r="AQ3455" s="595"/>
      <c r="AR3455" s="596"/>
    </row>
    <row r="3456" spans="24:44" s="581" customFormat="1" ht="15" customHeight="1" x14ac:dyDescent="0.35">
      <c r="X3456" s="582"/>
      <c r="Y3456" s="583"/>
      <c r="AD3456" s="585"/>
      <c r="AE3456" s="586"/>
      <c r="AF3456" s="587"/>
      <c r="AG3456" s="588"/>
      <c r="AH3456" s="588"/>
      <c r="AI3456" s="588"/>
      <c r="AJ3456" s="589"/>
      <c r="AK3456" s="590"/>
      <c r="AL3456" s="591"/>
      <c r="AM3456" s="592"/>
      <c r="AN3456" s="593"/>
      <c r="AO3456" s="594"/>
      <c r="AP3456" s="595"/>
      <c r="AQ3456" s="595"/>
      <c r="AR3456" s="596"/>
    </row>
    <row r="3457" spans="24:44" s="581" customFormat="1" ht="15" customHeight="1" x14ac:dyDescent="0.35">
      <c r="X3457" s="582"/>
      <c r="Y3457" s="583"/>
      <c r="AD3457" s="585"/>
      <c r="AE3457" s="586"/>
      <c r="AF3457" s="587"/>
      <c r="AG3457" s="588"/>
      <c r="AH3457" s="588"/>
      <c r="AI3457" s="588"/>
      <c r="AJ3457" s="589"/>
      <c r="AK3457" s="590"/>
      <c r="AL3457" s="591"/>
      <c r="AM3457" s="592"/>
      <c r="AN3457" s="593"/>
      <c r="AO3457" s="594"/>
      <c r="AP3457" s="595"/>
      <c r="AQ3457" s="595"/>
      <c r="AR3457" s="596"/>
    </row>
    <row r="3458" spans="24:44" s="581" customFormat="1" ht="15" customHeight="1" x14ac:dyDescent="0.35">
      <c r="X3458" s="582"/>
      <c r="Y3458" s="583"/>
      <c r="AD3458" s="585"/>
      <c r="AE3458" s="586"/>
      <c r="AF3458" s="587"/>
      <c r="AG3458" s="588"/>
      <c r="AH3458" s="588"/>
      <c r="AI3458" s="588"/>
      <c r="AJ3458" s="589"/>
      <c r="AK3458" s="590"/>
      <c r="AL3458" s="591"/>
      <c r="AM3458" s="592"/>
      <c r="AN3458" s="593"/>
      <c r="AO3458" s="594"/>
      <c r="AP3458" s="595"/>
      <c r="AQ3458" s="595"/>
      <c r="AR3458" s="596"/>
    </row>
    <row r="3459" spans="24:44" s="581" customFormat="1" ht="15" customHeight="1" x14ac:dyDescent="0.35">
      <c r="X3459" s="582"/>
      <c r="Y3459" s="583"/>
      <c r="AD3459" s="585"/>
      <c r="AE3459" s="586"/>
      <c r="AF3459" s="587"/>
      <c r="AG3459" s="588"/>
      <c r="AH3459" s="588"/>
      <c r="AI3459" s="588"/>
      <c r="AJ3459" s="589"/>
      <c r="AK3459" s="590"/>
      <c r="AL3459" s="591"/>
      <c r="AM3459" s="592"/>
      <c r="AN3459" s="593"/>
      <c r="AO3459" s="594"/>
      <c r="AP3459" s="595"/>
      <c r="AQ3459" s="595"/>
      <c r="AR3459" s="596"/>
    </row>
    <row r="3460" spans="24:44" s="581" customFormat="1" ht="15" customHeight="1" x14ac:dyDescent="0.35">
      <c r="X3460" s="582"/>
      <c r="Y3460" s="583"/>
      <c r="AD3460" s="585"/>
      <c r="AE3460" s="586"/>
      <c r="AF3460" s="587"/>
      <c r="AG3460" s="588"/>
      <c r="AH3460" s="588"/>
      <c r="AI3460" s="588"/>
      <c r="AJ3460" s="589"/>
      <c r="AK3460" s="590"/>
      <c r="AL3460" s="591"/>
      <c r="AM3460" s="592"/>
      <c r="AN3460" s="593"/>
      <c r="AO3460" s="594"/>
      <c r="AP3460" s="595"/>
      <c r="AQ3460" s="595"/>
      <c r="AR3460" s="596"/>
    </row>
    <row r="3461" spans="24:44" s="581" customFormat="1" ht="15" customHeight="1" x14ac:dyDescent="0.35">
      <c r="X3461" s="582"/>
      <c r="Y3461" s="583"/>
      <c r="AD3461" s="585"/>
      <c r="AE3461" s="586"/>
      <c r="AF3461" s="587"/>
      <c r="AG3461" s="588"/>
      <c r="AH3461" s="588"/>
      <c r="AI3461" s="588"/>
      <c r="AJ3461" s="589"/>
      <c r="AK3461" s="590"/>
      <c r="AL3461" s="591"/>
      <c r="AM3461" s="592"/>
      <c r="AN3461" s="593"/>
      <c r="AO3461" s="594"/>
      <c r="AP3461" s="595"/>
      <c r="AQ3461" s="595"/>
      <c r="AR3461" s="596"/>
    </row>
    <row r="3462" spans="24:44" s="581" customFormat="1" ht="15" x14ac:dyDescent="0.25">
      <c r="Y3462" s="583"/>
      <c r="AD3462" s="585"/>
      <c r="AE3462" s="586"/>
      <c r="AF3462" s="587"/>
      <c r="AG3462" s="588"/>
      <c r="AH3462" s="588"/>
      <c r="AI3462" s="588"/>
      <c r="AJ3462" s="589"/>
      <c r="AK3462" s="590"/>
      <c r="AL3462" s="591"/>
      <c r="AM3462" s="592"/>
      <c r="AN3462" s="593"/>
      <c r="AO3462" s="594"/>
      <c r="AP3462" s="595"/>
      <c r="AQ3462" s="595"/>
      <c r="AR3462" s="596"/>
    </row>
    <row r="3463" spans="24:44" s="581" customFormat="1" ht="15" x14ac:dyDescent="0.25">
      <c r="Y3463" s="583"/>
      <c r="AD3463" s="585"/>
      <c r="AE3463" s="586"/>
      <c r="AF3463" s="587"/>
      <c r="AG3463" s="588"/>
      <c r="AH3463" s="588"/>
      <c r="AI3463" s="588"/>
      <c r="AJ3463" s="589"/>
      <c r="AK3463" s="590"/>
      <c r="AL3463" s="591"/>
      <c r="AM3463" s="592"/>
      <c r="AN3463" s="593"/>
      <c r="AO3463" s="594"/>
      <c r="AP3463" s="595"/>
      <c r="AQ3463" s="595"/>
      <c r="AR3463" s="596"/>
    </row>
    <row r="3464" spans="24:44" s="581" customFormat="1" ht="15" x14ac:dyDescent="0.25">
      <c r="Y3464" s="583"/>
      <c r="AD3464" s="585"/>
      <c r="AE3464" s="586"/>
      <c r="AF3464" s="587"/>
      <c r="AG3464" s="588"/>
      <c r="AH3464" s="588"/>
      <c r="AI3464" s="588"/>
      <c r="AJ3464" s="589"/>
      <c r="AK3464" s="590"/>
      <c r="AL3464" s="591"/>
      <c r="AM3464" s="592"/>
      <c r="AN3464" s="593"/>
      <c r="AO3464" s="594"/>
      <c r="AP3464" s="595"/>
      <c r="AQ3464" s="595"/>
      <c r="AR3464" s="596"/>
    </row>
    <row r="3465" spans="24:44" s="581" customFormat="1" ht="15" x14ac:dyDescent="0.25">
      <c r="Y3465" s="583"/>
      <c r="AD3465" s="585"/>
      <c r="AE3465" s="586"/>
      <c r="AF3465" s="587"/>
      <c r="AG3465" s="588"/>
      <c r="AH3465" s="588"/>
      <c r="AI3465" s="588"/>
      <c r="AJ3465" s="589"/>
      <c r="AK3465" s="590"/>
      <c r="AL3465" s="591"/>
      <c r="AM3465" s="592"/>
      <c r="AN3465" s="593"/>
      <c r="AO3465" s="594"/>
      <c r="AP3465" s="595"/>
      <c r="AQ3465" s="595"/>
      <c r="AR3465" s="596"/>
    </row>
  </sheetData>
  <sheetProtection selectLockedCells="1"/>
  <autoFilter ref="F4:AW1000"/>
  <sortState ref="F5:Y34">
    <sortCondition ref="F5"/>
  </sortState>
  <mergeCells count="5">
    <mergeCell ref="AD7:AE7"/>
    <mergeCell ref="AD3:AF3"/>
    <mergeCell ref="P3:S3"/>
    <mergeCell ref="U3:V3"/>
    <mergeCell ref="L3:O3"/>
  </mergeCells>
  <pageMargins left="0.7" right="0.7" top="0.75" bottom="0.75" header="0.3" footer="0.3"/>
  <pageSetup paperSize="9"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Module3.searchq">
                <anchor moveWithCells="1" sizeWithCells="1">
                  <from>
                    <xdr:col>29</xdr:col>
                    <xdr:colOff>104775</xdr:colOff>
                    <xdr:row>7</xdr:row>
                    <xdr:rowOff>104775</xdr:rowOff>
                  </from>
                  <to>
                    <xdr:col>35</xdr:col>
                    <xdr:colOff>133350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K1000"/>
  <sheetViews>
    <sheetView zoomScaleNormal="100" workbookViewId="0">
      <pane xSplit="13" ySplit="3" topLeftCell="N729" activePane="bottomRight" state="frozen"/>
      <selection activeCell="G1" sqref="G1"/>
      <selection pane="topRight" activeCell="N1" sqref="N1"/>
      <selection pane="bottomLeft" activeCell="G4" sqref="G4"/>
      <selection pane="bottomRight" activeCell="K750" sqref="K750"/>
    </sheetView>
  </sheetViews>
  <sheetFormatPr defaultColWidth="9.140625" defaultRowHeight="23.25" x14ac:dyDescent="0.35"/>
  <cols>
    <col min="1" max="2" width="13.42578125" style="344" hidden="1" customWidth="1"/>
    <col min="3" max="6" width="9.140625" style="344" hidden="1" customWidth="1"/>
    <col min="7" max="7" width="9.42578125" style="344" customWidth="1"/>
    <col min="8" max="8" width="15.5703125" style="375" customWidth="1"/>
    <col min="9" max="9" width="15" style="344" customWidth="1"/>
    <col min="10" max="10" width="14.7109375" style="344" customWidth="1"/>
    <col min="11" max="12" width="16.42578125" style="344" customWidth="1"/>
    <col min="13" max="13" width="16.42578125" style="348" customWidth="1"/>
    <col min="14" max="14" width="21.5703125" style="351" customWidth="1"/>
    <col min="15" max="16" width="21.5703125" style="350" customWidth="1"/>
    <col min="17" max="18" width="21.5703125" style="351" customWidth="1"/>
    <col min="19" max="24" width="21.5703125" style="350" customWidth="1"/>
    <col min="25" max="27" width="21.5703125" style="351" customWidth="1"/>
    <col min="28" max="28" width="21.5703125" style="350" customWidth="1"/>
    <col min="29" max="29" width="5.5703125" style="344" customWidth="1"/>
    <col min="30" max="30" width="21.42578125" style="344" customWidth="1"/>
    <col min="31" max="31" width="13.42578125" style="344" customWidth="1"/>
    <col min="32" max="16384" width="9.140625" style="344"/>
  </cols>
  <sheetData>
    <row r="1" spans="1:37" ht="30.75" thickBot="1" x14ac:dyDescent="0.5">
      <c r="A1" s="340" t="s">
        <v>267</v>
      </c>
      <c r="B1" s="341">
        <v>1708075</v>
      </c>
      <c r="C1" s="342" t="s">
        <v>243</v>
      </c>
      <c r="D1" s="343">
        <f>IFERROR(VLOOKUP(B1,A3:B1000,2,FALSE),"X")</f>
        <v>681</v>
      </c>
      <c r="G1" s="345" t="s">
        <v>228</v>
      </c>
      <c r="H1" s="345"/>
      <c r="I1" s="346" t="s">
        <v>2318</v>
      </c>
      <c r="J1" s="347">
        <f>IF(N1="",IF(INDEX!R5="",INDEX(BILL_LIST!D:D,MATCH(999999999999999,BILL_LIST!D:D)),INDEX!T9),N1)</f>
        <v>1707039</v>
      </c>
      <c r="N1" s="349">
        <v>1707039</v>
      </c>
      <c r="AK1" s="344">
        <v>45</v>
      </c>
    </row>
    <row r="2" spans="1:37" x14ac:dyDescent="0.35">
      <c r="G2" s="352" t="s">
        <v>756</v>
      </c>
      <c r="H2" s="353" t="s">
        <v>229</v>
      </c>
      <c r="I2" s="354" t="s">
        <v>351</v>
      </c>
      <c r="J2" s="355" t="s">
        <v>133</v>
      </c>
      <c r="K2" s="354" t="s">
        <v>2</v>
      </c>
      <c r="L2" s="354" t="s">
        <v>0</v>
      </c>
      <c r="M2" s="356" t="s">
        <v>1</v>
      </c>
      <c r="N2" s="357" t="s">
        <v>234</v>
      </c>
      <c r="O2" s="358" t="s">
        <v>236</v>
      </c>
      <c r="P2" s="359" t="s">
        <v>236</v>
      </c>
      <c r="Q2" s="360" t="s">
        <v>237</v>
      </c>
      <c r="R2" s="360" t="s">
        <v>284</v>
      </c>
      <c r="S2" s="898" t="s">
        <v>230</v>
      </c>
      <c r="T2" s="899"/>
      <c r="U2" s="899"/>
      <c r="V2" s="899"/>
      <c r="W2" s="899"/>
      <c r="X2" s="900"/>
      <c r="Y2" s="357" t="s">
        <v>231</v>
      </c>
      <c r="Z2" s="357" t="s">
        <v>281</v>
      </c>
      <c r="AA2" s="357" t="s">
        <v>233</v>
      </c>
      <c r="AB2" s="358" t="s">
        <v>76</v>
      </c>
      <c r="AD2" s="344" t="s">
        <v>270</v>
      </c>
    </row>
    <row r="3" spans="1:37" x14ac:dyDescent="0.35">
      <c r="A3" s="344" t="s">
        <v>242</v>
      </c>
      <c r="B3" s="344" t="s">
        <v>180</v>
      </c>
      <c r="G3" s="361"/>
      <c r="H3" s="362"/>
      <c r="I3" s="363"/>
      <c r="J3" s="363"/>
      <c r="K3" s="363"/>
      <c r="L3" s="363"/>
      <c r="M3" s="364"/>
      <c r="N3" s="365" t="s">
        <v>235</v>
      </c>
      <c r="O3" s="366" t="s">
        <v>29</v>
      </c>
      <c r="P3" s="366" t="s">
        <v>578</v>
      </c>
      <c r="Q3" s="365" t="s">
        <v>238</v>
      </c>
      <c r="R3" s="365" t="s">
        <v>285</v>
      </c>
      <c r="S3" s="367" t="s">
        <v>20</v>
      </c>
      <c r="T3" s="367" t="s">
        <v>125</v>
      </c>
      <c r="U3" s="367" t="s">
        <v>21</v>
      </c>
      <c r="V3" s="367" t="s">
        <v>22</v>
      </c>
      <c r="W3" s="367" t="s">
        <v>443</v>
      </c>
      <c r="X3" s="367" t="s">
        <v>76</v>
      </c>
      <c r="Y3" s="365"/>
      <c r="Z3" s="365"/>
      <c r="AA3" s="365"/>
      <c r="AB3" s="366" t="s">
        <v>442</v>
      </c>
      <c r="AD3" s="344" t="s">
        <v>271</v>
      </c>
      <c r="AE3" s="351">
        <v>500</v>
      </c>
    </row>
    <row r="4" spans="1:37" x14ac:dyDescent="0.35">
      <c r="A4" s="344">
        <f>VALUE(H4)</f>
        <v>1701001</v>
      </c>
      <c r="B4" s="344">
        <v>4</v>
      </c>
      <c r="G4" s="361" t="str">
        <f>IFERROR(VLOOKUP(A4,PROFILE!$B$6:$P$1000,11,FALSE),"")</f>
        <v>OUT</v>
      </c>
      <c r="H4" s="368">
        <f>IF(PROFILE!H6="","",PROFILE!B6)</f>
        <v>1701001</v>
      </c>
      <c r="I4" s="369" t="str">
        <f>IF(H4="","",VLOOKUP(H4,PROFILE!$B$6:$AC$1000,18,FALSE))</f>
        <v>ธนชาต</v>
      </c>
      <c r="J4" s="369" t="str">
        <f>IF(H4="","",VLOOKUP(H4,PROFILE!$B$6:$AC$1000,17,FALSE))</f>
        <v>กลาง</v>
      </c>
      <c r="K4" s="369" t="str">
        <f>IF(H4="","",VLOOKUP(H4,PROFILE!$B$6:$AC$1000,23,FALSE))</f>
        <v>1ฒพ6139</v>
      </c>
      <c r="L4" s="369" t="str">
        <f>IF(H4="","",VLOOKUP(H4,PROFILE!$B$6:$AC$1000,24,FALSE))</f>
        <v>ISUZU</v>
      </c>
      <c r="M4" s="370" t="str">
        <f>IF(H4="","",VLOOKUP(H4,PROFILE!$B$6:$AC$1000,25,FALSE))</f>
        <v>DMAX</v>
      </c>
      <c r="N4" s="371">
        <f>SUM(S4:AB4)</f>
        <v>675</v>
      </c>
      <c r="O4" s="372">
        <v>4675</v>
      </c>
      <c r="P4" s="372"/>
      <c r="Q4" s="371">
        <f>IF(P4="",0,P4-N4)</f>
        <v>0</v>
      </c>
      <c r="R4" s="371">
        <f>Q4</f>
        <v>0</v>
      </c>
      <c r="S4" s="372">
        <f>IFERROR((VLOOKUP(A4,QUEUE!$F$5:$AW$1000,27,FALSE)-VLOOKUP(A4,QUEUE!$F$5:$AW$1000,26,FALSE))*500,0)</f>
        <v>0</v>
      </c>
      <c r="T4" s="372">
        <f>IFERROR((VLOOKUP(A4,QUEUE!$F$5:$AW$1000,30,FALSE)-VLOOKUP(A4,QUEUE!$F$5:$AW$1000,29,FALSE))*850,0)</f>
        <v>0</v>
      </c>
      <c r="U4" s="372">
        <f>IFERROR((VLOOKUP(A4,QUEUE!$F$5:$AW$1000,33,FALSE)-VLOOKUP(A4,QUEUE!$F$5:$AW$1000,32,FALSE))*600,0)</f>
        <v>0</v>
      </c>
      <c r="V4" s="372">
        <f>IFERROR((VLOOKUP(A4,QUEUE!$F$5:$AW$1000,36,FALSE)-VLOOKUP(A4,QUEUE!$F$5:$AW$1000,35,FALSE))*750,0)</f>
        <v>0</v>
      </c>
      <c r="W4" s="372">
        <f>IFERROR((VLOOKUP(A4,QUEUE!$F$5:$AW$1000,39,FALSE)-VLOOKUP(A4,QUEUE!$F$5:$AW$1000,38,FALSE))*600,0)</f>
        <v>0</v>
      </c>
      <c r="X4" s="373"/>
      <c r="Y4" s="371">
        <f>IFERROR(VLOOKUP(A4,PROFILE!$B$6:$DG$1000,109,FALSE),0)</f>
        <v>0</v>
      </c>
      <c r="Z4" s="371">
        <f>IFERROR((VLOOKUP(A4,PROFILE!$B$6:$DG$1000,110,FALSE)*900)+((VLOOKUP(A4,PROFILE!$B$6:$DG$1000,110,FALSE)*900)*0.5),0)</f>
        <v>675</v>
      </c>
      <c r="AA4" s="371">
        <f t="shared" ref="AA4:AA13" si="0">IFERROR(0.1*(P4-Y4),0)</f>
        <v>0</v>
      </c>
      <c r="AB4" s="373">
        <f>IF(PROFILE!R6="รอบคัน",1500,IF(PROFILE!R6="โคม่า",2000,PROFILE!DJ6*100))</f>
        <v>0</v>
      </c>
      <c r="AD4" s="344" t="s">
        <v>272</v>
      </c>
      <c r="AE4" s="351">
        <v>850</v>
      </c>
    </row>
    <row r="5" spans="1:37" x14ac:dyDescent="0.35">
      <c r="A5" s="344">
        <f>VALUE(H5)</f>
        <v>1701002</v>
      </c>
      <c r="B5" s="344">
        <v>5</v>
      </c>
      <c r="G5" s="374" t="str">
        <f>IFERROR(VLOOKUP(A5,PROFILE!$B$6:$P$1000,11,FALSE),"")</f>
        <v>OUT</v>
      </c>
      <c r="H5" s="368">
        <f>IF(PROFILE!H7="","",PROFILE!B7)</f>
        <v>1701002</v>
      </c>
      <c r="I5" s="369" t="str">
        <f>IF(H5="","",VLOOKUP(H5,PROFILE!$B$6:$AC$1000,18,FALSE))</f>
        <v>ธนชาต</v>
      </c>
      <c r="J5" s="369" t="str">
        <f>IF(H5="","",VLOOKUP(H5,PROFILE!$B$6:$AC$1000,17,FALSE))</f>
        <v>เบา</v>
      </c>
      <c r="K5" s="369" t="str">
        <f>IF(H5="","",VLOOKUP(H5,PROFILE!$B$6:$AC$1000,23,FALSE))</f>
        <v>บล8031</v>
      </c>
      <c r="L5" s="369" t="str">
        <f>IF(H5="","",VLOOKUP(H5,PROFILE!$B$6:$AC$1000,24,FALSE))</f>
        <v>MITSUBISHI</v>
      </c>
      <c r="M5" s="370" t="str">
        <f>IF(H5="","",VLOOKUP(H5,PROFILE!$B$6:$AC$1000,25,FALSE))</f>
        <v>TRIRON</v>
      </c>
      <c r="N5" s="371">
        <f>SUM(S5:AB5)</f>
        <v>675</v>
      </c>
      <c r="O5" s="372">
        <v>9318.5499999999993</v>
      </c>
      <c r="P5" s="372"/>
      <c r="Q5" s="371">
        <f t="shared" ref="Q5:Q14" si="1">IF(P5="",0,P5-N5)</f>
        <v>0</v>
      </c>
      <c r="R5" s="371">
        <f t="shared" ref="R5:R14" si="2">Q5</f>
        <v>0</v>
      </c>
      <c r="S5" s="372">
        <f>IFERROR((VLOOKUP(A5,QUEUE!$F$5:$AW$1000,27,FALSE)-VLOOKUP(A5,QUEUE!$F$5:$AW$1000,26,FALSE))*500,0)</f>
        <v>0</v>
      </c>
      <c r="T5" s="372">
        <f>IFERROR((VLOOKUP(A5,QUEUE!$F$5:$AW$1000,30,FALSE)-VLOOKUP(A5,QUEUE!$F$5:$AW$1000,29,FALSE))*850,0)</f>
        <v>0</v>
      </c>
      <c r="U5" s="372">
        <f>IFERROR((VLOOKUP(A5,QUEUE!$F$5:$AW$1000,33,FALSE)-VLOOKUP(A5,QUEUE!$F$5:$AW$1000,32,FALSE))*600,0)</f>
        <v>0</v>
      </c>
      <c r="V5" s="372">
        <f>IFERROR((VLOOKUP(A5,QUEUE!$F$5:$AW$1000,36,FALSE)-VLOOKUP(A5,QUEUE!$F$5:$AW$1000,35,FALSE))*750,0)</f>
        <v>0</v>
      </c>
      <c r="W5" s="372">
        <f>IFERROR((VLOOKUP(A5,QUEUE!$F$5:$AW$1000,39,FALSE)-VLOOKUP(A5,QUEUE!$F$5:$AW$1000,38,FALSE))*600,0)</f>
        <v>0</v>
      </c>
      <c r="X5" s="373"/>
      <c r="Y5" s="371">
        <f>IFERROR(VLOOKUP(A5,PROFILE!$B$6:$DG$1000,109,FALSE),0)</f>
        <v>0</v>
      </c>
      <c r="Z5" s="371">
        <f>IFERROR((VLOOKUP(A5,PROFILE!$B$6:$DG$1000,110,FALSE)*900)+((VLOOKUP(A5,PROFILE!$B$6:$DG$1000,110,FALSE)*900)*0.5),0)</f>
        <v>675</v>
      </c>
      <c r="AA5" s="371">
        <f t="shared" si="0"/>
        <v>0</v>
      </c>
      <c r="AB5" s="373">
        <f>IF(PROFILE!R7="รอบคัน",1500,IF(PROFILE!R7="โคม่า",2000,PROFILE!DJ7*100))</f>
        <v>0</v>
      </c>
      <c r="AD5" s="344" t="s">
        <v>273</v>
      </c>
      <c r="AE5" s="351">
        <v>600</v>
      </c>
    </row>
    <row r="6" spans="1:37" x14ac:dyDescent="0.35">
      <c r="A6" s="344">
        <f>VALUE(H6)</f>
        <v>1701003</v>
      </c>
      <c r="B6" s="344">
        <v>6</v>
      </c>
      <c r="G6" s="374" t="str">
        <f>IFERROR(VLOOKUP(A6,PROFILE!$B$6:$P$1000,11,FALSE),"")</f>
        <v>OUT</v>
      </c>
      <c r="H6" s="368">
        <f>IF(PROFILE!H8="","",PROFILE!B8)</f>
        <v>1701003</v>
      </c>
      <c r="I6" s="369" t="str">
        <f>IF(H6="","",VLOOKUP(H6,PROFILE!$B$6:$AC$1000,18,FALSE))</f>
        <v>ธนชาต</v>
      </c>
      <c r="J6" s="369" t="e">
        <f>IF(H6="","",VLOOKUP(H6,PROFILE!$B$6:$AC$1000,17,FALSE))</f>
        <v>#N/A</v>
      </c>
      <c r="K6" s="369" t="str">
        <f>IF(H6="","",VLOOKUP(H6,PROFILE!$B$6:$AC$1000,23,FALSE))</f>
        <v>ฌข6051</v>
      </c>
      <c r="L6" s="369" t="str">
        <f>IF(H6="","",VLOOKUP(H6,PROFILE!$B$6:$AC$1000,24,FALSE))</f>
        <v>ISUZU</v>
      </c>
      <c r="M6" s="370" t="str">
        <f>IF(H6="","",VLOOKUP(H6,PROFILE!$B$6:$AC$1000,25,FALSE))</f>
        <v>CAB-4</v>
      </c>
      <c r="N6" s="371" t="e">
        <f>SUM(S6:AB6)</f>
        <v>#N/A</v>
      </c>
      <c r="O6" s="372">
        <v>4760</v>
      </c>
      <c r="P6" s="372"/>
      <c r="Q6" s="371">
        <f t="shared" si="1"/>
        <v>0</v>
      </c>
      <c r="R6" s="371">
        <f t="shared" si="2"/>
        <v>0</v>
      </c>
      <c r="S6" s="372">
        <f>IFERROR((VLOOKUP(A6,QUEUE!$F$5:$AW$1000,27,FALSE)-VLOOKUP(A6,QUEUE!$F$5:$AW$1000,26,FALSE))*500,0)</f>
        <v>0</v>
      </c>
      <c r="T6" s="372">
        <f>IFERROR((VLOOKUP(A6,QUEUE!$F$5:$AW$1000,30,FALSE)-VLOOKUP(A6,QUEUE!$F$5:$AW$1000,29,FALSE))*850,0)</f>
        <v>0</v>
      </c>
      <c r="U6" s="372">
        <f>IFERROR((VLOOKUP(A6,QUEUE!$F$5:$AW$1000,33,FALSE)-VLOOKUP(A6,QUEUE!$F$5:$AW$1000,32,FALSE))*600,0)</f>
        <v>0</v>
      </c>
      <c r="V6" s="372">
        <f>IFERROR((VLOOKUP(A6,QUEUE!$F$5:$AW$1000,36,FALSE)-VLOOKUP(A6,QUEUE!$F$5:$AW$1000,35,FALSE))*750,0)</f>
        <v>0</v>
      </c>
      <c r="W6" s="372">
        <f>IFERROR((VLOOKUP(A6,QUEUE!$F$5:$AW$1000,39,FALSE)-VLOOKUP(A6,QUEUE!$F$5:$AW$1000,38,FALSE))*600,0)</f>
        <v>0</v>
      </c>
      <c r="X6" s="373"/>
      <c r="Y6" s="371">
        <f>IFERROR(VLOOKUP(A6,PROFILE!$B$6:$DG$1000,109,FALSE),0)</f>
        <v>0</v>
      </c>
      <c r="Z6" s="371">
        <f>IFERROR((VLOOKUP(A6,PROFILE!$B$6:$DG$1000,110,FALSE)*900)+((VLOOKUP(A6,PROFILE!$B$6:$DG$1000,110,FALSE)*900)*0.5),0)</f>
        <v>675</v>
      </c>
      <c r="AA6" s="371">
        <f t="shared" si="0"/>
        <v>0</v>
      </c>
      <c r="AB6" s="373" t="e">
        <f>IF(PROFILE!R8="รอบคัน",1500,IF(PROFILE!R8="โคม่า",2000,PROFILE!DJ8*100))</f>
        <v>#N/A</v>
      </c>
      <c r="AD6" s="344" t="s">
        <v>274</v>
      </c>
      <c r="AE6" s="351">
        <v>750</v>
      </c>
    </row>
    <row r="7" spans="1:37" x14ac:dyDescent="0.35">
      <c r="A7" s="344">
        <f>VALUE(H7)</f>
        <v>1701004</v>
      </c>
      <c r="B7" s="344">
        <v>7</v>
      </c>
      <c r="G7" s="374" t="str">
        <f>IFERROR(VLOOKUP(A7,PROFILE!$B$6:$P$1000,11,FALSE),"")</f>
        <v>OUT</v>
      </c>
      <c r="H7" s="368">
        <f>IF(PROFILE!H9="","",PROFILE!B9)</f>
        <v>1701004</v>
      </c>
      <c r="I7" s="369" t="str">
        <f>IF(H7="","",VLOOKUP(H7,PROFILE!$B$6:$AC$1000,18,FALSE))</f>
        <v>เทเวศ</v>
      </c>
      <c r="J7" s="369" t="str">
        <f>IF(H7="","",VLOOKUP(H7,PROFILE!$B$6:$AC$1000,17,FALSE))</f>
        <v>เบา</v>
      </c>
      <c r="K7" s="369" t="str">
        <f>IF(H7="","",VLOOKUP(H7,PROFILE!$B$6:$AC$1000,23,FALSE))</f>
        <v>ชส9724</v>
      </c>
      <c r="L7" s="369" t="str">
        <f>IF(H7="","",VLOOKUP(H7,PROFILE!$B$6:$AC$1000,24,FALSE))</f>
        <v>TOYOTA</v>
      </c>
      <c r="M7" s="370" t="str">
        <f>IF(H7="","",VLOOKUP(H7,PROFILE!$B$6:$AC$1000,25,FALSE))</f>
        <v>CAMRY</v>
      </c>
      <c r="N7" s="371">
        <f>SUM(S7:AB7)</f>
        <v>675</v>
      </c>
      <c r="O7" s="372">
        <v>9432.0499999999993</v>
      </c>
      <c r="P7" s="372"/>
      <c r="Q7" s="371">
        <f t="shared" si="1"/>
        <v>0</v>
      </c>
      <c r="R7" s="371">
        <f t="shared" si="2"/>
        <v>0</v>
      </c>
      <c r="S7" s="372">
        <f>IFERROR((VLOOKUP(A7,QUEUE!$F$5:$AW$1000,27,FALSE)-VLOOKUP(A7,QUEUE!$F$5:$AW$1000,26,FALSE))*500,0)</f>
        <v>0</v>
      </c>
      <c r="T7" s="372">
        <f>IFERROR((VLOOKUP(A7,QUEUE!$F$5:$AW$1000,30,FALSE)-VLOOKUP(A7,QUEUE!$F$5:$AW$1000,29,FALSE))*850,0)</f>
        <v>0</v>
      </c>
      <c r="U7" s="372">
        <f>IFERROR((VLOOKUP(A7,QUEUE!$F$5:$AW$1000,33,FALSE)-VLOOKUP(A7,QUEUE!$F$5:$AW$1000,32,FALSE))*600,0)</f>
        <v>0</v>
      </c>
      <c r="V7" s="372">
        <f>IFERROR((VLOOKUP(A7,QUEUE!$F$5:$AW$1000,36,FALSE)-VLOOKUP(A7,QUEUE!$F$5:$AW$1000,35,FALSE))*750,0)</f>
        <v>0</v>
      </c>
      <c r="W7" s="372">
        <f>IFERROR((VLOOKUP(A7,QUEUE!$F$5:$AW$1000,39,FALSE)-VLOOKUP(A7,QUEUE!$F$5:$AW$1000,38,FALSE))*600,0)</f>
        <v>0</v>
      </c>
      <c r="X7" s="373"/>
      <c r="Y7" s="371">
        <f>IFERROR(VLOOKUP(A7,PROFILE!$B$6:$DG$1000,109,FALSE),0)</f>
        <v>0</v>
      </c>
      <c r="Z7" s="371">
        <f>IFERROR((VLOOKUP(A7,PROFILE!$B$6:$DG$1000,110,FALSE)*900)+((VLOOKUP(A7,PROFILE!$B$6:$DG$1000,110,FALSE)*900)*0.5),0)</f>
        <v>675</v>
      </c>
      <c r="AA7" s="371">
        <f t="shared" si="0"/>
        <v>0</v>
      </c>
      <c r="AB7" s="373">
        <f>IF(PROFILE!R9="รอบคัน",1500,IF(PROFILE!R9="โคม่า",2000,PROFILE!DJ9*100))</f>
        <v>0</v>
      </c>
      <c r="AD7" s="344" t="s">
        <v>275</v>
      </c>
      <c r="AE7" s="351">
        <v>600</v>
      </c>
    </row>
    <row r="8" spans="1:37" x14ac:dyDescent="0.35">
      <c r="A8" s="344">
        <f t="shared" ref="A8:A71" si="3">VALUE(H8)</f>
        <v>1701005</v>
      </c>
      <c r="B8" s="344">
        <v>8</v>
      </c>
      <c r="G8" s="374" t="str">
        <f>IFERROR(VLOOKUP(A8,PROFILE!$B$6:$P$1000,11,FALSE),"")</f>
        <v>OUT</v>
      </c>
      <c r="H8" s="368">
        <f>IF(PROFILE!H10="","",PROFILE!B10)</f>
        <v>1701005</v>
      </c>
      <c r="I8" s="369" t="str">
        <f>IF(H8="","",VLOOKUP(H8,PROFILE!$B$6:$AC$1000,18,FALSE))</f>
        <v>ธนชาต</v>
      </c>
      <c r="J8" s="369" t="str">
        <f>IF(H8="","",VLOOKUP(H8,PROFILE!$B$6:$AC$1000,17,FALSE))</f>
        <v>หนัก</v>
      </c>
      <c r="K8" s="369" t="str">
        <f>IF(H8="","",VLOOKUP(H8,PROFILE!$B$6:$AC$1000,23,FALSE))</f>
        <v>4กฆ5093</v>
      </c>
      <c r="L8" s="369" t="str">
        <f>IF(H8="","",VLOOKUP(H8,PROFILE!$B$6:$AC$1000,24,FALSE))</f>
        <v>HONDA</v>
      </c>
      <c r="M8" s="370" t="str">
        <f>IF(H8="","",VLOOKUP(H8,PROFILE!$B$6:$AC$1000,25,FALSE))</f>
        <v>CITY</v>
      </c>
      <c r="N8" s="371">
        <f t="shared" ref="N8:N15" si="4">SUM(S8:AB8)</f>
        <v>0</v>
      </c>
      <c r="O8" s="372">
        <v>8024.35</v>
      </c>
      <c r="P8" s="372"/>
      <c r="Q8" s="371">
        <f t="shared" si="1"/>
        <v>0</v>
      </c>
      <c r="R8" s="371">
        <f t="shared" si="2"/>
        <v>0</v>
      </c>
      <c r="S8" s="372">
        <f>IFERROR((VLOOKUP(A8,QUEUE!$F$5:$AW$1000,27,FALSE)-VLOOKUP(A8,QUEUE!$F$5:$AW$1000,26,FALSE))*500,0)</f>
        <v>0</v>
      </c>
      <c r="T8" s="372">
        <f>IFERROR((VLOOKUP(A8,QUEUE!$F$5:$AW$1000,30,FALSE)-VLOOKUP(A8,QUEUE!$F$5:$AW$1000,29,FALSE))*850,0)</f>
        <v>0</v>
      </c>
      <c r="U8" s="372">
        <f>IFERROR((VLOOKUP(A8,QUEUE!$F$5:$AW$1000,33,FALSE)-VLOOKUP(A8,QUEUE!$F$5:$AW$1000,32,FALSE))*600,0)</f>
        <v>0</v>
      </c>
      <c r="V8" s="372">
        <f>IFERROR((VLOOKUP(A8,QUEUE!$F$5:$AW$1000,36,FALSE)-VLOOKUP(A8,QUEUE!$F$5:$AW$1000,35,FALSE))*750,0)</f>
        <v>0</v>
      </c>
      <c r="W8" s="372">
        <f>IFERROR((VLOOKUP(A8,QUEUE!$F$5:$AW$1000,39,FALSE)-VLOOKUP(A8,QUEUE!$F$5:$AW$1000,38,FALSE))*600,0)</f>
        <v>0</v>
      </c>
      <c r="X8" s="373"/>
      <c r="Y8" s="371">
        <f>IFERROR(VLOOKUP(A8,PROFILE!$B$6:$DG$1000,109,FALSE),0)</f>
        <v>0</v>
      </c>
      <c r="Z8" s="371">
        <f>IFERROR((VLOOKUP(A8,PROFILE!$B$6:$DG$1000,110,FALSE)*900)+((VLOOKUP(A8,PROFILE!$B$6:$DG$1000,110,FALSE)*900)*0.5),0)</f>
        <v>0</v>
      </c>
      <c r="AA8" s="371">
        <f t="shared" si="0"/>
        <v>0</v>
      </c>
      <c r="AB8" s="373">
        <f>IF(PROFILE!R10="รอบคัน",1500,IF(PROFILE!R10="โคม่า",2000,PROFILE!DJ10*100))</f>
        <v>0</v>
      </c>
      <c r="AD8" s="344" t="s">
        <v>231</v>
      </c>
      <c r="AE8" s="344" t="s">
        <v>279</v>
      </c>
    </row>
    <row r="9" spans="1:37" x14ac:dyDescent="0.35">
      <c r="A9" s="344">
        <f t="shared" si="3"/>
        <v>1701006</v>
      </c>
      <c r="B9" s="344">
        <v>9</v>
      </c>
      <c r="G9" s="374" t="str">
        <f>IFERROR(VLOOKUP(A9,PROFILE!$B$6:$P$1000,11,FALSE),"")</f>
        <v>OUT</v>
      </c>
      <c r="H9" s="368">
        <f>IF(PROFILE!H11="","",PROFILE!B11)</f>
        <v>1701006</v>
      </c>
      <c r="I9" s="369" t="str">
        <f>IF(H9="","",VLOOKUP(H9,PROFILE!$B$6:$AC$1000,18,FALSE))</f>
        <v>เทเวศ</v>
      </c>
      <c r="J9" s="369" t="str">
        <f>IF(H9="","",VLOOKUP(H9,PROFILE!$B$6:$AC$1000,17,FALSE))</f>
        <v>กลาง</v>
      </c>
      <c r="K9" s="369" t="str">
        <f>IF(H9="","",VLOOKUP(H9,PROFILE!$B$6:$AC$1000,23,FALSE))</f>
        <v>ฎบ4333</v>
      </c>
      <c r="L9" s="369" t="str">
        <f>IF(H9="","",VLOOKUP(H9,PROFILE!$B$6:$AC$1000,24,FALSE))</f>
        <v>HONDA</v>
      </c>
      <c r="M9" s="370" t="str">
        <f>IF(H9="","",VLOOKUP(H9,PROFILE!$B$6:$AC$1000,25,FALSE))</f>
        <v>CITY</v>
      </c>
      <c r="N9" s="371">
        <f t="shared" si="4"/>
        <v>1950</v>
      </c>
      <c r="O9" s="372">
        <v>10486</v>
      </c>
      <c r="P9" s="372"/>
      <c r="Q9" s="371">
        <f t="shared" si="1"/>
        <v>0</v>
      </c>
      <c r="R9" s="371">
        <f t="shared" si="2"/>
        <v>0</v>
      </c>
      <c r="S9" s="372">
        <f>IFERROR((VLOOKUP(A9,QUEUE!$F$5:$AW$1000,27,FALSE)-VLOOKUP(A9,QUEUE!$F$5:$AW$1000,26,FALSE))*500,0)</f>
        <v>0</v>
      </c>
      <c r="T9" s="372">
        <f>IFERROR((VLOOKUP(A9,QUEUE!$F$5:$AW$1000,30,FALSE)-VLOOKUP(A9,QUEUE!$F$5:$AW$1000,29,FALSE))*850,0)</f>
        <v>0</v>
      </c>
      <c r="U9" s="372">
        <f>IFERROR((VLOOKUP(A9,QUEUE!$F$5:$AW$1000,33,FALSE)-VLOOKUP(A9,QUEUE!$F$5:$AW$1000,32,FALSE))*600,0)</f>
        <v>600</v>
      </c>
      <c r="V9" s="372">
        <f>IFERROR((VLOOKUP(A9,QUEUE!$F$5:$AW$1000,36,FALSE)-VLOOKUP(A9,QUEUE!$F$5:$AW$1000,35,FALSE))*750,0)</f>
        <v>0</v>
      </c>
      <c r="W9" s="372">
        <f>IFERROR((VLOOKUP(A9,QUEUE!$F$5:$AW$1000,39,FALSE)-VLOOKUP(A9,QUEUE!$F$5:$AW$1000,38,FALSE))*600,0)</f>
        <v>0</v>
      </c>
      <c r="X9" s="373"/>
      <c r="Y9" s="371">
        <f>IFERROR(VLOOKUP(A9,PROFILE!$B$6:$DG$1000,109,FALSE),0)</f>
        <v>0</v>
      </c>
      <c r="Z9" s="371">
        <f>IFERROR((VLOOKUP(A9,PROFILE!$B$6:$DG$1000,110,FALSE)*900)+((VLOOKUP(A9,PROFILE!$B$6:$DG$1000,110,FALSE)*900)*0.5),0)</f>
        <v>1350</v>
      </c>
      <c r="AA9" s="371">
        <f t="shared" si="0"/>
        <v>0</v>
      </c>
      <c r="AB9" s="373">
        <f>IF(PROFILE!R11="รอบคัน",1500,IF(PROFILE!R11="โคม่า",2000,PROFILE!DJ11*100))</f>
        <v>0</v>
      </c>
      <c r="AD9" s="344" t="s">
        <v>232</v>
      </c>
      <c r="AE9" s="344" t="s">
        <v>279</v>
      </c>
    </row>
    <row r="10" spans="1:37" x14ac:dyDescent="0.35">
      <c r="A10" s="344">
        <f t="shared" si="3"/>
        <v>1701007</v>
      </c>
      <c r="B10" s="344">
        <v>10</v>
      </c>
      <c r="G10" s="374" t="str">
        <f>IFERROR(VLOOKUP(A10,PROFILE!$B$6:$P$1000,11,FALSE),"")</f>
        <v>OUT</v>
      </c>
      <c r="H10" s="368">
        <f>IF(PROFILE!H12="","",PROFILE!B12)</f>
        <v>1701007</v>
      </c>
      <c r="I10" s="369" t="str">
        <f>IF(H10="","",VLOOKUP(H10,PROFILE!$B$6:$AC$1000,18,FALSE))</f>
        <v>เมืองไทย</v>
      </c>
      <c r="J10" s="369" t="str">
        <f>IF(H10="","",VLOOKUP(H10,PROFILE!$B$6:$AC$1000,17,FALSE))</f>
        <v>กลาง</v>
      </c>
      <c r="K10" s="369" t="str">
        <f>IF(H10="","",VLOOKUP(H10,PROFILE!$B$6:$AC$1000,23,FALSE))</f>
        <v>ชต5641</v>
      </c>
      <c r="L10" s="369" t="str">
        <f>IF(H10="","",VLOOKUP(H10,PROFILE!$B$6:$AC$1000,24,FALSE))</f>
        <v>MAZDA</v>
      </c>
      <c r="M10" s="370">
        <f>IF(H10="","",VLOOKUP(H10,PROFILE!$B$6:$AC$1000,25,FALSE))</f>
        <v>3</v>
      </c>
      <c r="N10" s="371">
        <f t="shared" si="4"/>
        <v>0</v>
      </c>
      <c r="O10" s="372">
        <v>16773.400000000001</v>
      </c>
      <c r="P10" s="372"/>
      <c r="Q10" s="371">
        <f t="shared" si="1"/>
        <v>0</v>
      </c>
      <c r="R10" s="371">
        <f t="shared" si="2"/>
        <v>0</v>
      </c>
      <c r="S10" s="372">
        <f>IFERROR((VLOOKUP(A10,QUEUE!$F$5:$AW$1000,27,FALSE)-VLOOKUP(A10,QUEUE!$F$5:$AW$1000,26,FALSE))*500,0)</f>
        <v>0</v>
      </c>
      <c r="T10" s="372">
        <f>IFERROR((VLOOKUP(A10,QUEUE!$F$5:$AW$1000,30,FALSE)-VLOOKUP(A10,QUEUE!$F$5:$AW$1000,29,FALSE))*850,0)</f>
        <v>0</v>
      </c>
      <c r="U10" s="372">
        <f>IFERROR((VLOOKUP(A10,QUEUE!$F$5:$AW$1000,33,FALSE)-VLOOKUP(A10,QUEUE!$F$5:$AW$1000,32,FALSE))*600,0)</f>
        <v>0</v>
      </c>
      <c r="V10" s="372">
        <f>IFERROR((VLOOKUP(A10,QUEUE!$F$5:$AW$1000,36,FALSE)-VLOOKUP(A10,QUEUE!$F$5:$AW$1000,35,FALSE))*750,0)</f>
        <v>0</v>
      </c>
      <c r="W10" s="372">
        <f>IFERROR((VLOOKUP(A10,QUEUE!$F$5:$AW$1000,39,FALSE)-VLOOKUP(A10,QUEUE!$F$5:$AW$1000,38,FALSE))*600,0)</f>
        <v>0</v>
      </c>
      <c r="X10" s="373"/>
      <c r="Y10" s="371">
        <f>IFERROR(VLOOKUP(A10,PROFILE!$B$6:$DG$1000,109,FALSE),0)</f>
        <v>0</v>
      </c>
      <c r="Z10" s="371">
        <f>IFERROR((VLOOKUP(A10,PROFILE!$B$6:$DG$1000,110,FALSE)*900)+((VLOOKUP(A10,PROFILE!$B$6:$DG$1000,110,FALSE)*900)*0.5),0)</f>
        <v>0</v>
      </c>
      <c r="AA10" s="371">
        <f t="shared" si="0"/>
        <v>0</v>
      </c>
      <c r="AB10" s="373">
        <f>IF(PROFILE!R12="รอบคัน",1500,IF(PROFILE!R12="โคม่า",2000,PROFILE!DJ12*100))</f>
        <v>0</v>
      </c>
      <c r="AD10" s="344" t="s">
        <v>282</v>
      </c>
      <c r="AE10" s="344" t="s">
        <v>283</v>
      </c>
    </row>
    <row r="11" spans="1:37" x14ac:dyDescent="0.35">
      <c r="A11" s="344">
        <f t="shared" si="3"/>
        <v>1701008</v>
      </c>
      <c r="B11" s="344">
        <v>11</v>
      </c>
      <c r="G11" s="374" t="str">
        <f>IFERROR(VLOOKUP(A11,PROFILE!$B$6:$P$1000,11,FALSE),"")</f>
        <v>OUT</v>
      </c>
      <c r="H11" s="368">
        <f>IF(PROFILE!H13="","",PROFILE!B13)</f>
        <v>1701008</v>
      </c>
      <c r="I11" s="369" t="str">
        <f>IF(H11="","",VLOOKUP(H11,PROFILE!$B$6:$AC$1000,18,FALSE))</f>
        <v>กรุงไทย</v>
      </c>
      <c r="J11" s="369" t="str">
        <f>IF(H11="","",VLOOKUP(H11,PROFILE!$B$6:$AC$1000,17,FALSE))</f>
        <v>เบา</v>
      </c>
      <c r="K11" s="369" t="str">
        <f>IF(H11="","",VLOOKUP(H11,PROFILE!$B$6:$AC$1000,23,FALSE))</f>
        <v>ตษ1703</v>
      </c>
      <c r="L11" s="369" t="str">
        <f>IF(H11="","",VLOOKUP(H11,PROFILE!$B$6:$AC$1000,24,FALSE))</f>
        <v>NISSAN</v>
      </c>
      <c r="M11" s="370" t="str">
        <f>IF(H11="","",VLOOKUP(H11,PROFILE!$B$6:$AC$1000,25,FALSE))</f>
        <v>FRONTIER</v>
      </c>
      <c r="N11" s="371">
        <f t="shared" si="4"/>
        <v>0</v>
      </c>
      <c r="O11" s="372">
        <v>2354</v>
      </c>
      <c r="P11" s="372"/>
      <c r="Q11" s="371">
        <f t="shared" si="1"/>
        <v>0</v>
      </c>
      <c r="R11" s="371">
        <f t="shared" si="2"/>
        <v>0</v>
      </c>
      <c r="S11" s="372">
        <f>IFERROR((VLOOKUP(A11,QUEUE!$F$5:$AW$1000,27,FALSE)-VLOOKUP(A11,QUEUE!$F$5:$AW$1000,26,FALSE))*500,0)</f>
        <v>0</v>
      </c>
      <c r="T11" s="372">
        <f>IFERROR((VLOOKUP(A11,QUEUE!$F$5:$AW$1000,30,FALSE)-VLOOKUP(A11,QUEUE!$F$5:$AW$1000,29,FALSE))*850,0)</f>
        <v>0</v>
      </c>
      <c r="U11" s="372">
        <f>IFERROR((VLOOKUP(A11,QUEUE!$F$5:$AW$1000,33,FALSE)-VLOOKUP(A11,QUEUE!$F$5:$AW$1000,32,FALSE))*600,0)</f>
        <v>0</v>
      </c>
      <c r="V11" s="372">
        <f>IFERROR((VLOOKUP(A11,QUEUE!$F$5:$AW$1000,36,FALSE)-VLOOKUP(A11,QUEUE!$F$5:$AW$1000,35,FALSE))*750,0)</f>
        <v>0</v>
      </c>
      <c r="W11" s="372">
        <f>IFERROR((VLOOKUP(A11,QUEUE!$F$5:$AW$1000,39,FALSE)-VLOOKUP(A11,QUEUE!$F$5:$AW$1000,38,FALSE))*600,0)</f>
        <v>0</v>
      </c>
      <c r="X11" s="373"/>
      <c r="Y11" s="371">
        <f>IFERROR(VLOOKUP(A11,PROFILE!$B$6:$DG$1000,109,FALSE),0)</f>
        <v>0</v>
      </c>
      <c r="Z11" s="371">
        <f>IFERROR((VLOOKUP(A11,PROFILE!$B$6:$DG$1000,110,FALSE)*900)+((VLOOKUP(A11,PROFILE!$B$6:$DG$1000,110,FALSE)*900)*0.5),0)</f>
        <v>0</v>
      </c>
      <c r="AA11" s="371">
        <f t="shared" si="0"/>
        <v>0</v>
      </c>
      <c r="AB11" s="373">
        <f>IF(PROFILE!R13="รอบคัน",1500,IF(PROFILE!R13="โคม่า",2000,PROFILE!DJ13*100))</f>
        <v>0</v>
      </c>
      <c r="AD11" s="344" t="s">
        <v>233</v>
      </c>
      <c r="AE11" s="344" t="s">
        <v>280</v>
      </c>
    </row>
    <row r="12" spans="1:37" x14ac:dyDescent="0.35">
      <c r="A12" s="344">
        <f t="shared" si="3"/>
        <v>1701009</v>
      </c>
      <c r="B12" s="344">
        <v>12</v>
      </c>
      <c r="G12" s="374" t="str">
        <f>IFERROR(VLOOKUP(A12,PROFILE!$B$6:$P$1000,11,FALSE),"")</f>
        <v>OUT</v>
      </c>
      <c r="H12" s="368">
        <f>IF(PROFILE!H14="","",PROFILE!B14)</f>
        <v>1701009</v>
      </c>
      <c r="I12" s="369" t="str">
        <f>IF(H12="","",VLOOKUP(H12,PROFILE!$B$6:$AC$1000,18,FALSE))</f>
        <v>กรุงไทย</v>
      </c>
      <c r="J12" s="369" t="str">
        <f>IF(H12="","",VLOOKUP(H12,PROFILE!$B$6:$AC$1000,17,FALSE))</f>
        <v>รอบคัน</v>
      </c>
      <c r="K12" s="369" t="str">
        <f>IF(H12="","",VLOOKUP(H12,PROFILE!$B$6:$AC$1000,23,FALSE))</f>
        <v>4กธ3446</v>
      </c>
      <c r="L12" s="369" t="str">
        <f>IF(H12="","",VLOOKUP(H12,PROFILE!$B$6:$AC$1000,24,FALSE))</f>
        <v>HONDA</v>
      </c>
      <c r="M12" s="370" t="str">
        <f>IF(H12="","",VLOOKUP(H12,PROFILE!$B$6:$AC$1000,25,FALSE))</f>
        <v>CIVIC</v>
      </c>
      <c r="N12" s="371">
        <f t="shared" si="4"/>
        <v>7950</v>
      </c>
      <c r="O12" s="372">
        <v>41403.1</v>
      </c>
      <c r="P12" s="372">
        <v>24000</v>
      </c>
      <c r="Q12" s="371">
        <f t="shared" si="1"/>
        <v>16050</v>
      </c>
      <c r="R12" s="371">
        <f t="shared" si="2"/>
        <v>16050</v>
      </c>
      <c r="S12" s="372">
        <f>IFERROR((VLOOKUP(A12,QUEUE!$F$5:$AW$1000,27,FALSE)-VLOOKUP(A12,QUEUE!$F$5:$AW$1000,26,FALSE))*500,0)</f>
        <v>0</v>
      </c>
      <c r="T12" s="372">
        <f>IFERROR((VLOOKUP(A12,QUEUE!$F$5:$AW$1000,30,FALSE)-VLOOKUP(A12,QUEUE!$F$5:$AW$1000,29,FALSE))*850,0)</f>
        <v>0</v>
      </c>
      <c r="U12" s="372">
        <f>IFERROR((VLOOKUP(A12,QUEUE!$F$5:$AW$1000,33,FALSE)-VLOOKUP(A12,QUEUE!$F$5:$AW$1000,32,FALSE))*600,0)</f>
        <v>0</v>
      </c>
      <c r="V12" s="372">
        <f>IFERROR((VLOOKUP(A12,QUEUE!$F$5:$AW$1000,36,FALSE)-VLOOKUP(A12,QUEUE!$F$5:$AW$1000,35,FALSE))*750,0)</f>
        <v>0</v>
      </c>
      <c r="W12" s="372">
        <f>IFERROR((VLOOKUP(A12,QUEUE!$F$5:$AW$1000,39,FALSE)-VLOOKUP(A12,QUEUE!$F$5:$AW$1000,38,FALSE))*600,0)</f>
        <v>0</v>
      </c>
      <c r="X12" s="373"/>
      <c r="Y12" s="371">
        <f>IFERROR(VLOOKUP(A12,PROFILE!$B$6:$DG$1000,109,FALSE),0)</f>
        <v>0</v>
      </c>
      <c r="Z12" s="371">
        <f>IFERROR((VLOOKUP(A12,PROFILE!$B$6:$DG$1000,110,FALSE)*900)+((VLOOKUP(A12,PROFILE!$B$6:$DG$1000,110,FALSE)*900)*0.5),0)</f>
        <v>4050</v>
      </c>
      <c r="AA12" s="371">
        <f t="shared" si="0"/>
        <v>2400</v>
      </c>
      <c r="AB12" s="373">
        <f>IF(PROFILE!R14="รอบคัน",1500,IF(PROFILE!R14="โคม่า",2000,PROFILE!DJ14*100))</f>
        <v>1500</v>
      </c>
    </row>
    <row r="13" spans="1:37" x14ac:dyDescent="0.35">
      <c r="A13" s="344">
        <f t="shared" si="3"/>
        <v>1701010</v>
      </c>
      <c r="B13" s="344">
        <v>13</v>
      </c>
      <c r="G13" s="374" t="str">
        <f>IFERROR(VLOOKUP(A13,PROFILE!$B$6:$P$1000,11,FALSE),"")</f>
        <v>OUT</v>
      </c>
      <c r="H13" s="368">
        <f>IF(PROFILE!H15="","",PROFILE!B15)</f>
        <v>1701010</v>
      </c>
      <c r="I13" s="369" t="str">
        <f>IF(H13="","",VLOOKUP(H13,PROFILE!$B$6:$AC$1000,18,FALSE))</f>
        <v>เทเวศ</v>
      </c>
      <c r="J13" s="369" t="str">
        <f>IF(H13="","",VLOOKUP(H13,PROFILE!$B$6:$AC$1000,17,FALSE))</f>
        <v>รอบคัน</v>
      </c>
      <c r="K13" s="369" t="str">
        <f>IF(H13="","",VLOOKUP(H13,PROFILE!$B$6:$AC$1000,23,FALSE))</f>
        <v>ถง846</v>
      </c>
      <c r="L13" s="369" t="str">
        <f>IF(H13="","",VLOOKUP(H13,PROFILE!$B$6:$AC$1000,24,FALSE))</f>
        <v>TOYOTA</v>
      </c>
      <c r="M13" s="370" t="str">
        <f>IF(H13="","",VLOOKUP(H13,PROFILE!$B$6:$AC$1000,25,FALSE))</f>
        <v>VIGO</v>
      </c>
      <c r="N13" s="371">
        <f t="shared" si="4"/>
        <v>5550</v>
      </c>
      <c r="O13" s="372">
        <v>2000</v>
      </c>
      <c r="P13" s="372"/>
      <c r="Q13" s="371">
        <f t="shared" si="1"/>
        <v>0</v>
      </c>
      <c r="R13" s="371">
        <f t="shared" si="2"/>
        <v>0</v>
      </c>
      <c r="S13" s="372">
        <f>IFERROR((VLOOKUP(A13,QUEUE!$F$5:$AW$1000,27,FALSE)-VLOOKUP(A13,QUEUE!$F$5:$AW$1000,26,FALSE))*500,0)</f>
        <v>0</v>
      </c>
      <c r="T13" s="372">
        <f>IFERROR((VLOOKUP(A13,QUEUE!$F$5:$AW$1000,30,FALSE)-VLOOKUP(A13,QUEUE!$F$5:$AW$1000,29,FALSE))*850,0)</f>
        <v>0</v>
      </c>
      <c r="U13" s="372">
        <f>IFERROR((VLOOKUP(A13,QUEUE!$F$5:$AW$1000,33,FALSE)-VLOOKUP(A13,QUEUE!$F$5:$AW$1000,32,FALSE))*600,0)</f>
        <v>0</v>
      </c>
      <c r="V13" s="372">
        <f>IFERROR((VLOOKUP(A13,QUEUE!$F$5:$AW$1000,36,FALSE)-VLOOKUP(A13,QUEUE!$F$5:$AW$1000,35,FALSE))*750,0)</f>
        <v>0</v>
      </c>
      <c r="W13" s="372">
        <f>IFERROR((VLOOKUP(A13,QUEUE!$F$5:$AW$1000,39,FALSE)-VLOOKUP(A13,QUEUE!$F$5:$AW$1000,38,FALSE))*600,0)</f>
        <v>0</v>
      </c>
      <c r="X13" s="373"/>
      <c r="Y13" s="371">
        <f>IFERROR(VLOOKUP(A13,PROFILE!$B$6:$DG$1000,109,FALSE),0)</f>
        <v>0</v>
      </c>
      <c r="Z13" s="371">
        <f>IFERROR((VLOOKUP(A13,PROFILE!$B$6:$DG$1000,110,FALSE)*900)+((VLOOKUP(A13,PROFILE!$B$6:$DG$1000,110,FALSE)*900)*0.5),0)</f>
        <v>4050</v>
      </c>
      <c r="AA13" s="371">
        <f t="shared" si="0"/>
        <v>0</v>
      </c>
      <c r="AB13" s="373">
        <f>IF(PROFILE!R15="รอบคัน",1500,IF(PROFILE!R15="โคม่า",2000,PROFILE!DJ15*100))</f>
        <v>1500</v>
      </c>
    </row>
    <row r="14" spans="1:37" x14ac:dyDescent="0.35">
      <c r="A14" s="344">
        <f t="shared" si="3"/>
        <v>1701011</v>
      </c>
      <c r="B14" s="344">
        <v>14</v>
      </c>
      <c r="G14" s="374" t="str">
        <f>IFERROR(VLOOKUP(A14,PROFILE!$B$6:$P$1000,11,FALSE),"")</f>
        <v>OUT</v>
      </c>
      <c r="H14" s="368">
        <f>IF(PROFILE!H16="","",PROFILE!B16)</f>
        <v>1701011</v>
      </c>
      <c r="I14" s="369" t="str">
        <f>IF(H14="","",VLOOKUP(H14,PROFILE!$B$6:$AC$1000,18,FALSE))</f>
        <v>โตเกียว</v>
      </c>
      <c r="J14" s="369" t="str">
        <f>IF(H14="","",VLOOKUP(H14,PROFILE!$B$6:$AC$1000,17,FALSE))</f>
        <v>รอบคัน</v>
      </c>
      <c r="K14" s="369" t="str">
        <f>IF(H14="","",VLOOKUP(H14,PROFILE!$B$6:$AC$1000,23,FALSE))</f>
        <v>1กศ5076</v>
      </c>
      <c r="L14" s="369" t="str">
        <f>IF(H14="","",VLOOKUP(H14,PROFILE!$B$6:$AC$1000,24,FALSE))</f>
        <v>MAZDA</v>
      </c>
      <c r="M14" s="370">
        <f>IF(H14="","",VLOOKUP(H14,PROFILE!$B$6:$AC$1000,25,FALSE))</f>
        <v>2</v>
      </c>
      <c r="N14" s="371">
        <f>SUM(S14:AB14)</f>
        <v>28770</v>
      </c>
      <c r="O14" s="372">
        <v>0</v>
      </c>
      <c r="P14" s="372"/>
      <c r="Q14" s="371">
        <f t="shared" si="1"/>
        <v>0</v>
      </c>
      <c r="R14" s="371">
        <f t="shared" si="2"/>
        <v>0</v>
      </c>
      <c r="S14" s="372">
        <f>IFERROR((VLOOKUP(A14,QUEUE!$F$5:$AW$1000,27,FALSE)-VLOOKUP(A14,QUEUE!$F$5:$AW$1000,26,FALSE))*500,0)</f>
        <v>0</v>
      </c>
      <c r="T14" s="372">
        <f>IFERROR((VLOOKUP(A14,QUEUE!$F$5:$AW$1000,30,FALSE)-VLOOKUP(A14,QUEUE!$F$5:$AW$1000,29,FALSE))*850,0)</f>
        <v>0</v>
      </c>
      <c r="U14" s="372">
        <f>IFERROR((VLOOKUP(A14,QUEUE!$F$5:$AW$1000,33,FALSE)-VLOOKUP(A14,QUEUE!$F$5:$AW$1000,32,FALSE))*600,0)</f>
        <v>0</v>
      </c>
      <c r="V14" s="372">
        <f>IFERROR((VLOOKUP(A14,QUEUE!$F$5:$AW$1000,36,FALSE)-VLOOKUP(A14,QUEUE!$F$5:$AW$1000,35,FALSE))*750,0)</f>
        <v>0</v>
      </c>
      <c r="W14" s="372">
        <f>IFERROR((VLOOKUP(A14,QUEUE!$F$5:$AW$1000,39,FALSE)-VLOOKUP(A14,QUEUE!$F$5:$AW$1000,38,FALSE))*600,0)</f>
        <v>0</v>
      </c>
      <c r="X14" s="373"/>
      <c r="Y14" s="371">
        <f>IFERROR(VLOOKUP(A14,PROFILE!$B$6:$DG$1000,109,FALSE),0)</f>
        <v>30300</v>
      </c>
      <c r="Z14" s="371">
        <f>IFERROR((VLOOKUP(A14,PROFILE!$B$6:$DG$1000,110,FALSE)*900)+((VLOOKUP(A14,PROFILE!$B$6:$DG$1000,110,FALSE)*900)*0.5),0)</f>
        <v>0</v>
      </c>
      <c r="AA14" s="371">
        <f>IFERROR(0.1*(P14-Y14),0)</f>
        <v>-3030</v>
      </c>
      <c r="AB14" s="373">
        <f>IF(PROFILE!R16="รอบคัน",1500,IF(PROFILE!R16="โคม่า",2000,PROFILE!DJ16*100))</f>
        <v>1500</v>
      </c>
    </row>
    <row r="15" spans="1:37" x14ac:dyDescent="0.35">
      <c r="A15" s="344">
        <f t="shared" si="3"/>
        <v>1701012</v>
      </c>
      <c r="B15" s="344">
        <v>15</v>
      </c>
      <c r="G15" s="374" t="str">
        <f>IFERROR(VLOOKUP(A15,PROFILE!$B$6:$P$1000,11,FALSE),"")</f>
        <v>OUT</v>
      </c>
      <c r="H15" s="368">
        <f>IF(PROFILE!H17="","",PROFILE!B17)</f>
        <v>1701012</v>
      </c>
      <c r="I15" s="369" t="str">
        <f>IF(H15="","",VLOOKUP(H15,PROFILE!$B$6:$AC$1000,18,FALSE))</f>
        <v>กรุงไทย</v>
      </c>
      <c r="J15" s="369" t="str">
        <f>IF(H15="","",VLOOKUP(H15,PROFILE!$B$6:$AC$1000,17,FALSE))</f>
        <v>กลาง</v>
      </c>
      <c r="K15" s="369" t="str">
        <f>IF(H15="","",VLOOKUP(H15,PROFILE!$B$6:$AC$1000,23,FALSE))</f>
        <v>1กร 6299</v>
      </c>
      <c r="L15" s="369" t="str">
        <f>IF(H15="","",VLOOKUP(H15,PROFILE!$B$6:$AC$1000,24,FALSE))</f>
        <v>MAZDA</v>
      </c>
      <c r="M15" s="370">
        <f>IF(H15="","",VLOOKUP(H15,PROFILE!$B$6:$AC$1000,25,FALSE))</f>
        <v>3</v>
      </c>
      <c r="N15" s="371">
        <f t="shared" si="4"/>
        <v>2230</v>
      </c>
      <c r="O15" s="372">
        <v>3000</v>
      </c>
      <c r="P15" s="372">
        <v>3800</v>
      </c>
      <c r="Q15" s="371">
        <f t="shared" ref="Q15" si="5">IF(P15="",0,P15-N15)</f>
        <v>1570</v>
      </c>
      <c r="R15" s="371">
        <f t="shared" ref="R15:R68" si="6">Q15</f>
        <v>1570</v>
      </c>
      <c r="S15" s="372">
        <f>IFERROR((VLOOKUP(A15,QUEUE!$F$5:$AW$1000,27,FALSE)-VLOOKUP(A15,QUEUE!$F$5:$AW$1000,26,FALSE))*500,0)</f>
        <v>0</v>
      </c>
      <c r="T15" s="372">
        <f>IFERROR((VLOOKUP(A15,QUEUE!$F$5:$AW$1000,30,FALSE)-VLOOKUP(A15,QUEUE!$F$5:$AW$1000,29,FALSE))*850,0)</f>
        <v>0</v>
      </c>
      <c r="U15" s="372">
        <f>IFERROR((VLOOKUP(A15,QUEUE!$F$5:$AW$1000,33,FALSE)-VLOOKUP(A15,QUEUE!$F$5:$AW$1000,32,FALSE))*600,0)</f>
        <v>0</v>
      </c>
      <c r="V15" s="372">
        <f>IFERROR((VLOOKUP(A15,QUEUE!$F$5:$AW$1000,36,FALSE)-VLOOKUP(A15,QUEUE!$F$5:$AW$1000,35,FALSE))*750,0)</f>
        <v>0</v>
      </c>
      <c r="W15" s="372">
        <f>IFERROR((VLOOKUP(A15,QUEUE!$F$5:$AW$1000,39,FALSE)-VLOOKUP(A15,QUEUE!$F$5:$AW$1000,38,FALSE))*600,0)</f>
        <v>0</v>
      </c>
      <c r="X15" s="373"/>
      <c r="Y15" s="371">
        <f>IFERROR(VLOOKUP(A15,PROFILE!$B$6:$DG$1000,109,FALSE),0)</f>
        <v>0</v>
      </c>
      <c r="Z15" s="371">
        <f>IFERROR((VLOOKUP(A15,PROFILE!$B$6:$DG$1000,110,FALSE)*900)+((VLOOKUP(A15,PROFILE!$B$6:$DG$1000,110,FALSE)*900)*0.5),0)</f>
        <v>1350</v>
      </c>
      <c r="AA15" s="371">
        <f t="shared" ref="AA15:AA78" si="7">IFERROR(0.1*(P15-Y15),0)</f>
        <v>380</v>
      </c>
      <c r="AB15" s="373">
        <f>IF(PROFILE!R17="รอบคัน",1500,IF(PROFILE!R17="โคม่า",2000,PROFILE!DJ17*100))</f>
        <v>500</v>
      </c>
    </row>
    <row r="16" spans="1:37" x14ac:dyDescent="0.35">
      <c r="A16" s="344">
        <f t="shared" si="3"/>
        <v>1701013</v>
      </c>
      <c r="B16" s="344">
        <v>16</v>
      </c>
      <c r="G16" s="374" t="str">
        <f>IFERROR(VLOOKUP(A16,PROFILE!$B$6:$P$1000,11,FALSE),"")</f>
        <v>OUT</v>
      </c>
      <c r="H16" s="368">
        <f>IF(PROFILE!H18="","",PROFILE!B18)</f>
        <v>1701013</v>
      </c>
      <c r="I16" s="369" t="str">
        <f>IF(H16="","",VLOOKUP(H16,PROFILE!$B$6:$AC$1000,18,FALSE))</f>
        <v>ไทยวิวัฒน์</v>
      </c>
      <c r="J16" s="369" t="str">
        <f>IF(H16="","",VLOOKUP(H16,PROFILE!$B$6:$AC$1000,17,FALSE))</f>
        <v>เบา</v>
      </c>
      <c r="K16" s="369" t="str">
        <f>IF(H16="","",VLOOKUP(H16,PROFILE!$B$6:$AC$1000,23,FALSE))</f>
        <v>5กฎ8642</v>
      </c>
      <c r="L16" s="369" t="str">
        <f>IF(H16="","",VLOOKUP(H16,PROFILE!$B$6:$AC$1000,24,FALSE))</f>
        <v>TOYOTA</v>
      </c>
      <c r="M16" s="370" t="str">
        <f>IF(H16="","",VLOOKUP(H16,PROFILE!$B$6:$AC$1000,25,FALSE))</f>
        <v>AVANZA</v>
      </c>
      <c r="N16" s="371">
        <f t="shared" ref="N16:N79" si="8">SUM(S16:AB16)</f>
        <v>975</v>
      </c>
      <c r="O16" s="372"/>
      <c r="P16" s="372"/>
      <c r="Q16" s="371">
        <f t="shared" ref="Q16:Q79" si="9">IF(P16="",0,P16-N16)</f>
        <v>0</v>
      </c>
      <c r="R16" s="371">
        <f t="shared" si="6"/>
        <v>0</v>
      </c>
      <c r="S16" s="372">
        <f>IFERROR((VLOOKUP(A16,QUEUE!$F$5:$AW$1000,27,FALSE)-VLOOKUP(A16,QUEUE!$F$5:$AW$1000,26,FALSE))*500,0)</f>
        <v>0</v>
      </c>
      <c r="T16" s="372">
        <f>IFERROR((VLOOKUP(A16,QUEUE!$F$5:$AW$1000,30,FALSE)-VLOOKUP(A16,QUEUE!$F$5:$AW$1000,29,FALSE))*850,0)</f>
        <v>0</v>
      </c>
      <c r="U16" s="372">
        <f>IFERROR((VLOOKUP(A16,QUEUE!$F$5:$AW$1000,33,FALSE)-VLOOKUP(A16,QUEUE!$F$5:$AW$1000,32,FALSE))*600,0)</f>
        <v>0</v>
      </c>
      <c r="V16" s="372">
        <f>IFERROR((VLOOKUP(A16,QUEUE!$F$5:$AW$1000,36,FALSE)-VLOOKUP(A16,QUEUE!$F$5:$AW$1000,35,FALSE))*750,0)</f>
        <v>0</v>
      </c>
      <c r="W16" s="372">
        <f>IFERROR((VLOOKUP(A16,QUEUE!$F$5:$AW$1000,39,FALSE)-VLOOKUP(A16,QUEUE!$F$5:$AW$1000,38,FALSE))*600,0)</f>
        <v>0</v>
      </c>
      <c r="X16" s="373"/>
      <c r="Y16" s="371">
        <f>IFERROR(VLOOKUP(A16,PROFILE!$B$6:$DG$1000,109,FALSE),0)</f>
        <v>0</v>
      </c>
      <c r="Z16" s="371">
        <f>IFERROR((VLOOKUP(A16,PROFILE!$B$6:$DG$1000,110,FALSE)*900)+((VLOOKUP(A16,PROFILE!$B$6:$DG$1000,110,FALSE)*900)*0.5),0)</f>
        <v>675</v>
      </c>
      <c r="AA16" s="371">
        <f t="shared" si="7"/>
        <v>0</v>
      </c>
      <c r="AB16" s="373">
        <f>IF(PROFILE!R18="รอบคัน",1500,IF(PROFILE!R18="โคม่า",2000,PROFILE!DJ18*100))</f>
        <v>300</v>
      </c>
    </row>
    <row r="17" spans="1:28" x14ac:dyDescent="0.35">
      <c r="A17" s="344">
        <f t="shared" si="3"/>
        <v>1701014</v>
      </c>
      <c r="B17" s="344">
        <v>17</v>
      </c>
      <c r="G17" s="374" t="str">
        <f>IFERROR(VLOOKUP(A17,PROFILE!$B$6:$P$1000,11,FALSE),"")</f>
        <v>No fix</v>
      </c>
      <c r="H17" s="368">
        <f>IF(PROFILE!H19="","",PROFILE!B19)</f>
        <v>1701014</v>
      </c>
      <c r="I17" s="369" t="str">
        <f>IF(H17="","",VLOOKUP(H17,PROFILE!$B$6:$AC$1000,18,FALSE))</f>
        <v>ธนชาต</v>
      </c>
      <c r="J17" s="369" t="str">
        <f>IF(H17="","",VLOOKUP(H17,PROFILE!$B$6:$AC$1000,17,FALSE))</f>
        <v>กลาง</v>
      </c>
      <c r="K17" s="369" t="str">
        <f>IF(H17="","",VLOOKUP(H17,PROFILE!$B$6:$AC$1000,23,FALSE))</f>
        <v>2กศ4570</v>
      </c>
      <c r="L17" s="369" t="str">
        <f>IF(H17="","",VLOOKUP(H17,PROFILE!$B$6:$AC$1000,24,FALSE))</f>
        <v>MITSUBISHI</v>
      </c>
      <c r="M17" s="370" t="str">
        <f>IF(H17="","",VLOOKUP(H17,PROFILE!$B$6:$AC$1000,25,FALSE))</f>
        <v>MIRAGE</v>
      </c>
      <c r="N17" s="371">
        <f t="shared" si="8"/>
        <v>1200.4670000000001</v>
      </c>
      <c r="O17" s="372"/>
      <c r="P17" s="372">
        <v>5004.67</v>
      </c>
      <c r="Q17" s="371">
        <f t="shared" si="9"/>
        <v>3804.203</v>
      </c>
      <c r="R17" s="371">
        <f t="shared" si="6"/>
        <v>3804.203</v>
      </c>
      <c r="S17" s="372">
        <f>IFERROR((VLOOKUP(A17,QUEUE!$F$5:$AW$1000,27,FALSE)-VLOOKUP(A17,QUEUE!$F$5:$AW$1000,26,FALSE))*500,0)</f>
        <v>0</v>
      </c>
      <c r="T17" s="372">
        <f>IFERROR((VLOOKUP(A17,QUEUE!$F$5:$AW$1000,30,FALSE)-VLOOKUP(A17,QUEUE!$F$5:$AW$1000,29,FALSE))*850,0)</f>
        <v>0</v>
      </c>
      <c r="U17" s="372">
        <f>IFERROR((VLOOKUP(A17,QUEUE!$F$5:$AW$1000,33,FALSE)-VLOOKUP(A17,QUEUE!$F$5:$AW$1000,32,FALSE))*600,0)</f>
        <v>0</v>
      </c>
      <c r="V17" s="372">
        <f>IFERROR((VLOOKUP(A17,QUEUE!$F$5:$AW$1000,36,FALSE)-VLOOKUP(A17,QUEUE!$F$5:$AW$1000,35,FALSE))*750,0)</f>
        <v>0</v>
      </c>
      <c r="W17" s="372">
        <f>IFERROR((VLOOKUP(A17,QUEUE!$F$5:$AW$1000,39,FALSE)-VLOOKUP(A17,QUEUE!$F$5:$AW$1000,38,FALSE))*600,0)</f>
        <v>0</v>
      </c>
      <c r="X17" s="373"/>
      <c r="Y17" s="371">
        <f>IFERROR(VLOOKUP(A17,PROFILE!$B$6:$DG$1000,109,FALSE),0)</f>
        <v>0</v>
      </c>
      <c r="Z17" s="371">
        <f>IFERROR((VLOOKUP(A17,PROFILE!$B$6:$DG$1000,110,FALSE)*900)+((VLOOKUP(A17,PROFILE!$B$6:$DG$1000,110,FALSE)*900)*0.5),0)</f>
        <v>0</v>
      </c>
      <c r="AA17" s="371">
        <f t="shared" si="7"/>
        <v>500.46700000000004</v>
      </c>
      <c r="AB17" s="373">
        <f>IF(PROFILE!R19="รอบคัน",1500,IF(PROFILE!R19="โคม่า",2000,PROFILE!DJ19*100))</f>
        <v>700</v>
      </c>
    </row>
    <row r="18" spans="1:28" x14ac:dyDescent="0.35">
      <c r="A18" s="344">
        <f t="shared" si="3"/>
        <v>1701015</v>
      </c>
      <c r="B18" s="344">
        <v>18</v>
      </c>
      <c r="G18" s="374" t="str">
        <f>IFERROR(VLOOKUP(A18,PROFILE!$B$6:$P$1000,11,FALSE),"")</f>
        <v>OUT</v>
      </c>
      <c r="H18" s="368">
        <f>IF(PROFILE!H20="","",PROFILE!B20)</f>
        <v>1701015</v>
      </c>
      <c r="I18" s="369" t="str">
        <f>IF(H18="","",VLOOKUP(H18,PROFILE!$B$6:$AC$1000,18,FALSE))</f>
        <v>ธนชาต</v>
      </c>
      <c r="J18" s="369" t="str">
        <f>IF(H18="","",VLOOKUP(H18,PROFILE!$B$6:$AC$1000,17,FALSE))</f>
        <v>กลาง</v>
      </c>
      <c r="K18" s="369" t="str">
        <f>IF(H18="","",VLOOKUP(H18,PROFILE!$B$6:$AC$1000,23,FALSE))</f>
        <v>ถจ4467</v>
      </c>
      <c r="L18" s="369" t="str">
        <f>IF(H18="","",VLOOKUP(H18,PROFILE!$B$6:$AC$1000,24,FALSE))</f>
        <v>MITSUBISHI</v>
      </c>
      <c r="M18" s="370" t="str">
        <f>IF(H18="","",VLOOKUP(H18,PROFILE!$B$6:$AC$1000,25,FALSE))</f>
        <v>TRITON</v>
      </c>
      <c r="N18" s="371">
        <f t="shared" si="8"/>
        <v>1650</v>
      </c>
      <c r="O18" s="372"/>
      <c r="P18" s="372"/>
      <c r="Q18" s="371">
        <f t="shared" si="9"/>
        <v>0</v>
      </c>
      <c r="R18" s="371">
        <f t="shared" si="6"/>
        <v>0</v>
      </c>
      <c r="S18" s="372">
        <f>IFERROR((VLOOKUP(A18,QUEUE!$F$5:$AW$1000,27,FALSE)-VLOOKUP(A18,QUEUE!$F$5:$AW$1000,26,FALSE))*500,0)</f>
        <v>0</v>
      </c>
      <c r="T18" s="372">
        <f>IFERROR((VLOOKUP(A18,QUEUE!$F$5:$AW$1000,30,FALSE)-VLOOKUP(A18,QUEUE!$F$5:$AW$1000,29,FALSE))*850,0)</f>
        <v>0</v>
      </c>
      <c r="U18" s="372">
        <f>IFERROR((VLOOKUP(A18,QUEUE!$F$5:$AW$1000,33,FALSE)-VLOOKUP(A18,QUEUE!$F$5:$AW$1000,32,FALSE))*600,0)</f>
        <v>0</v>
      </c>
      <c r="V18" s="372">
        <f>IFERROR((VLOOKUP(A18,QUEUE!$F$5:$AW$1000,36,FALSE)-VLOOKUP(A18,QUEUE!$F$5:$AW$1000,35,FALSE))*750,0)</f>
        <v>0</v>
      </c>
      <c r="W18" s="372">
        <f>IFERROR((VLOOKUP(A18,QUEUE!$F$5:$AW$1000,39,FALSE)-VLOOKUP(A18,QUEUE!$F$5:$AW$1000,38,FALSE))*600,0)</f>
        <v>0</v>
      </c>
      <c r="X18" s="373"/>
      <c r="Y18" s="371">
        <f>IFERROR(VLOOKUP(A18,PROFILE!$B$6:$DG$1000,109,FALSE),0)</f>
        <v>0</v>
      </c>
      <c r="Z18" s="371">
        <f>IFERROR((VLOOKUP(A18,PROFILE!$B$6:$DG$1000,110,FALSE)*900)+((VLOOKUP(A18,PROFILE!$B$6:$DG$1000,110,FALSE)*900)*0.5),0)</f>
        <v>1350</v>
      </c>
      <c r="AA18" s="371">
        <f t="shared" si="7"/>
        <v>0</v>
      </c>
      <c r="AB18" s="373">
        <f>IF(PROFILE!R20="รอบคัน",1500,IF(PROFILE!R20="โคม่า",2000,PROFILE!DJ20*100))</f>
        <v>300</v>
      </c>
    </row>
    <row r="19" spans="1:28" x14ac:dyDescent="0.35">
      <c r="A19" s="344">
        <f t="shared" si="3"/>
        <v>1701016</v>
      </c>
      <c r="B19" s="344">
        <v>19</v>
      </c>
      <c r="G19" s="374" t="str">
        <f>IFERROR(VLOOKUP(A19,PROFILE!$B$6:$P$1000,11,FALSE),"")</f>
        <v>OUT</v>
      </c>
      <c r="H19" s="368">
        <f>IF(PROFILE!H21="","",PROFILE!B21)</f>
        <v>1701016</v>
      </c>
      <c r="I19" s="369" t="str">
        <f>IF(H19="","",VLOOKUP(H19,PROFILE!$B$6:$AC$1000,18,FALSE))</f>
        <v>ธนชาต</v>
      </c>
      <c r="J19" s="369" t="str">
        <f>IF(H19="","",VLOOKUP(H19,PROFILE!$B$6:$AC$1000,17,FALSE))</f>
        <v>เบา</v>
      </c>
      <c r="K19" s="369" t="str">
        <f>IF(H19="","",VLOOKUP(H19,PROFILE!$B$6:$AC$1000,23,FALSE))</f>
        <v>ฒห6913</v>
      </c>
      <c r="L19" s="369" t="str">
        <f>IF(H19="","",VLOOKUP(H19,PROFILE!$B$6:$AC$1000,24,FALSE))</f>
        <v>MITSUBISHI</v>
      </c>
      <c r="M19" s="370" t="str">
        <f>IF(H19="","",VLOOKUP(H19,PROFILE!$B$6:$AC$1000,25,FALSE))</f>
        <v>TRITON</v>
      </c>
      <c r="N19" s="371">
        <f t="shared" si="8"/>
        <v>0</v>
      </c>
      <c r="O19" s="372"/>
      <c r="P19" s="372"/>
      <c r="Q19" s="371">
        <f t="shared" si="9"/>
        <v>0</v>
      </c>
      <c r="R19" s="371">
        <f t="shared" si="6"/>
        <v>0</v>
      </c>
      <c r="S19" s="372">
        <f>IFERROR((VLOOKUP(A19,QUEUE!$F$5:$AW$1000,27,FALSE)-VLOOKUP(A19,QUEUE!$F$5:$AW$1000,26,FALSE))*500,0)</f>
        <v>0</v>
      </c>
      <c r="T19" s="372">
        <f>IFERROR((VLOOKUP(A19,QUEUE!$F$5:$AW$1000,30,FALSE)-VLOOKUP(A19,QUEUE!$F$5:$AW$1000,29,FALSE))*850,0)</f>
        <v>0</v>
      </c>
      <c r="U19" s="372">
        <f>IFERROR((VLOOKUP(A19,QUEUE!$F$5:$AW$1000,33,FALSE)-VLOOKUP(A19,QUEUE!$F$5:$AW$1000,32,FALSE))*600,0)</f>
        <v>0</v>
      </c>
      <c r="V19" s="372">
        <f>IFERROR((VLOOKUP(A19,QUEUE!$F$5:$AW$1000,36,FALSE)-VLOOKUP(A19,QUEUE!$F$5:$AW$1000,35,FALSE))*750,0)</f>
        <v>0</v>
      </c>
      <c r="W19" s="372">
        <f>IFERROR((VLOOKUP(A19,QUEUE!$F$5:$AW$1000,39,FALSE)-VLOOKUP(A19,QUEUE!$F$5:$AW$1000,38,FALSE))*600,0)</f>
        <v>0</v>
      </c>
      <c r="X19" s="373"/>
      <c r="Y19" s="371">
        <f>IFERROR(VLOOKUP(A19,PROFILE!$B$6:$DG$1000,109,FALSE),0)</f>
        <v>0</v>
      </c>
      <c r="Z19" s="371">
        <f>IFERROR((VLOOKUP(A19,PROFILE!$B$6:$DG$1000,110,FALSE)*900)+((VLOOKUP(A19,PROFILE!$B$6:$DG$1000,110,FALSE)*900)*0.5),0)</f>
        <v>0</v>
      </c>
      <c r="AA19" s="371">
        <f t="shared" si="7"/>
        <v>0</v>
      </c>
      <c r="AB19" s="373">
        <f>IF(PROFILE!R21="รอบคัน",1500,IF(PROFILE!R21="โคม่า",2000,PROFILE!DJ21*100))</f>
        <v>0</v>
      </c>
    </row>
    <row r="20" spans="1:28" x14ac:dyDescent="0.35">
      <c r="A20" s="344">
        <f t="shared" si="3"/>
        <v>1701017</v>
      </c>
      <c r="B20" s="344">
        <v>20</v>
      </c>
      <c r="G20" s="374" t="str">
        <f>IFERROR(VLOOKUP(A20,PROFILE!$B$6:$P$1000,11,FALSE),"")</f>
        <v>No fix</v>
      </c>
      <c r="H20" s="368">
        <f>IF(PROFILE!H22="","",PROFILE!B22)</f>
        <v>1701017</v>
      </c>
      <c r="I20" s="369" t="str">
        <f>IF(H20="","",VLOOKUP(H20,PROFILE!$B$6:$AC$1000,18,FALSE))</f>
        <v>เทเวศ</v>
      </c>
      <c r="J20" s="369" t="str">
        <f>IF(H20="","",VLOOKUP(H20,PROFILE!$B$6:$AC$1000,17,FALSE))</f>
        <v>เบา</v>
      </c>
      <c r="K20" s="369" t="str">
        <f>IF(H20="","",VLOOKUP(H20,PROFILE!$B$6:$AC$1000,23,FALSE))</f>
        <v>ญค3395</v>
      </c>
      <c r="L20" s="369" t="str">
        <f>IF(H20="","",VLOOKUP(H20,PROFILE!$B$6:$AC$1000,24,FALSE))</f>
        <v>TOYOTA</v>
      </c>
      <c r="M20" s="370" t="str">
        <f>IF(H20="","",VLOOKUP(H20,PROFILE!$B$6:$AC$1000,25,FALSE))</f>
        <v>ALTIS</v>
      </c>
      <c r="N20" s="371">
        <f t="shared" si="8"/>
        <v>1065</v>
      </c>
      <c r="O20" s="372"/>
      <c r="P20" s="372">
        <v>1900</v>
      </c>
      <c r="Q20" s="371">
        <f t="shared" si="9"/>
        <v>835</v>
      </c>
      <c r="R20" s="371">
        <f t="shared" si="6"/>
        <v>835</v>
      </c>
      <c r="S20" s="372">
        <f>IFERROR((VLOOKUP(A20,QUEUE!$F$5:$AW$1000,27,FALSE)-VLOOKUP(A20,QUEUE!$F$5:$AW$1000,26,FALSE))*500,0)</f>
        <v>0</v>
      </c>
      <c r="T20" s="372">
        <f>IFERROR((VLOOKUP(A20,QUEUE!$F$5:$AW$1000,30,FALSE)-VLOOKUP(A20,QUEUE!$F$5:$AW$1000,29,FALSE))*850,0)</f>
        <v>0</v>
      </c>
      <c r="U20" s="372">
        <f>IFERROR((VLOOKUP(A20,QUEUE!$F$5:$AW$1000,33,FALSE)-VLOOKUP(A20,QUEUE!$F$5:$AW$1000,32,FALSE))*600,0)</f>
        <v>0</v>
      </c>
      <c r="V20" s="372">
        <f>IFERROR((VLOOKUP(A20,QUEUE!$F$5:$AW$1000,36,FALSE)-VLOOKUP(A20,QUEUE!$F$5:$AW$1000,35,FALSE))*750,0)</f>
        <v>0</v>
      </c>
      <c r="W20" s="372">
        <f>IFERROR((VLOOKUP(A20,QUEUE!$F$5:$AW$1000,39,FALSE)-VLOOKUP(A20,QUEUE!$F$5:$AW$1000,38,FALSE))*600,0)</f>
        <v>0</v>
      </c>
      <c r="X20" s="373"/>
      <c r="Y20" s="371">
        <f>IFERROR(VLOOKUP(A20,PROFILE!$B$6:$DG$1000,109,FALSE),0)</f>
        <v>0</v>
      </c>
      <c r="Z20" s="371">
        <f>IFERROR((VLOOKUP(A20,PROFILE!$B$6:$DG$1000,110,FALSE)*900)+((VLOOKUP(A20,PROFILE!$B$6:$DG$1000,110,FALSE)*900)*0.5),0)</f>
        <v>675</v>
      </c>
      <c r="AA20" s="371">
        <f t="shared" si="7"/>
        <v>190</v>
      </c>
      <c r="AB20" s="373">
        <f>IF(PROFILE!R22="รอบคัน",1500,IF(PROFILE!R22="โคม่า",2000,PROFILE!DJ22*100))</f>
        <v>200</v>
      </c>
    </row>
    <row r="21" spans="1:28" x14ac:dyDescent="0.35">
      <c r="A21" s="344">
        <f t="shared" si="3"/>
        <v>1701018</v>
      </c>
      <c r="B21" s="344">
        <v>21</v>
      </c>
      <c r="G21" s="374" t="str">
        <f>IFERROR(VLOOKUP(A21,PROFILE!$B$6:$P$1000,11,FALSE),"")</f>
        <v>OUT</v>
      </c>
      <c r="H21" s="368">
        <f>IF(PROFILE!H23="","",PROFILE!B23)</f>
        <v>1701018</v>
      </c>
      <c r="I21" s="369" t="str">
        <f>IF(H21="","",VLOOKUP(H21,PROFILE!$B$6:$AC$1000,18,FALSE))</f>
        <v>ธนชาต</v>
      </c>
      <c r="J21" s="369" t="str">
        <f>IF(H21="","",VLOOKUP(H21,PROFILE!$B$6:$AC$1000,17,FALSE))</f>
        <v>เบา</v>
      </c>
      <c r="K21" s="369" t="str">
        <f>IF(H21="","",VLOOKUP(H21,PROFILE!$B$6:$AC$1000,23,FALSE))</f>
        <v>ฒว649</v>
      </c>
      <c r="L21" s="369" t="str">
        <f>IF(H21="","",VLOOKUP(H21,PROFILE!$B$6:$AC$1000,24,FALSE))</f>
        <v>ISUZU</v>
      </c>
      <c r="M21" s="370" t="str">
        <f>IF(H21="","",VLOOKUP(H21,PROFILE!$B$6:$AC$1000,25,FALSE))</f>
        <v>SPACECAB</v>
      </c>
      <c r="N21" s="371">
        <f t="shared" si="8"/>
        <v>893.43000000000006</v>
      </c>
      <c r="O21" s="372"/>
      <c r="P21" s="372">
        <v>7934.3</v>
      </c>
      <c r="Q21" s="371">
        <f t="shared" si="9"/>
        <v>7040.87</v>
      </c>
      <c r="R21" s="371">
        <f t="shared" si="6"/>
        <v>7040.87</v>
      </c>
      <c r="S21" s="372">
        <f>IFERROR((VLOOKUP(A21,QUEUE!$F$5:$AW$1000,27,FALSE)-VLOOKUP(A21,QUEUE!$F$5:$AW$1000,26,FALSE))*500,0)</f>
        <v>0</v>
      </c>
      <c r="T21" s="372">
        <f>IFERROR((VLOOKUP(A21,QUEUE!$F$5:$AW$1000,30,FALSE)-VLOOKUP(A21,QUEUE!$F$5:$AW$1000,29,FALSE))*850,0)</f>
        <v>0</v>
      </c>
      <c r="U21" s="372">
        <f>IFERROR((VLOOKUP(A21,QUEUE!$F$5:$AW$1000,33,FALSE)-VLOOKUP(A21,QUEUE!$F$5:$AW$1000,32,FALSE))*600,0)</f>
        <v>0</v>
      </c>
      <c r="V21" s="372">
        <f>IFERROR((VLOOKUP(A21,QUEUE!$F$5:$AW$1000,36,FALSE)-VLOOKUP(A21,QUEUE!$F$5:$AW$1000,35,FALSE))*750,0)</f>
        <v>0</v>
      </c>
      <c r="W21" s="372">
        <f>IFERROR((VLOOKUP(A21,QUEUE!$F$5:$AW$1000,39,FALSE)-VLOOKUP(A21,QUEUE!$F$5:$AW$1000,38,FALSE))*600,0)</f>
        <v>0</v>
      </c>
      <c r="X21" s="373"/>
      <c r="Y21" s="371">
        <f>IFERROR(VLOOKUP(A21,PROFILE!$B$6:$DG$1000,109,FALSE),0)</f>
        <v>0</v>
      </c>
      <c r="Z21" s="371">
        <f>IFERROR((VLOOKUP(A21,PROFILE!$B$6:$DG$1000,110,FALSE)*900)+((VLOOKUP(A21,PROFILE!$B$6:$DG$1000,110,FALSE)*900)*0.5),0)</f>
        <v>0</v>
      </c>
      <c r="AA21" s="371">
        <f t="shared" si="7"/>
        <v>793.43000000000006</v>
      </c>
      <c r="AB21" s="373">
        <f>IF(PROFILE!R23="รอบคัน",1500,IF(PROFILE!R23="โคม่า",2000,PROFILE!DJ23*100))</f>
        <v>100</v>
      </c>
    </row>
    <row r="22" spans="1:28" x14ac:dyDescent="0.35">
      <c r="A22" s="344">
        <f t="shared" si="3"/>
        <v>1701019</v>
      </c>
      <c r="B22" s="344">
        <v>22</v>
      </c>
      <c r="G22" s="374" t="str">
        <f>IFERROR(VLOOKUP(A22,PROFILE!$B$6:$P$1000,11,FALSE),"")</f>
        <v>OUT</v>
      </c>
      <c r="H22" s="368">
        <f>IF(PROFILE!H24="","",PROFILE!B24)</f>
        <v>1701019</v>
      </c>
      <c r="I22" s="369" t="str">
        <f>IF(H22="","",VLOOKUP(H22,PROFILE!$B$6:$AC$1000,18,FALSE))</f>
        <v>เจ้าพระยา</v>
      </c>
      <c r="J22" s="369" t="str">
        <f>IF(H22="","",VLOOKUP(H22,PROFILE!$B$6:$AC$1000,17,FALSE))</f>
        <v>กลาง</v>
      </c>
      <c r="K22" s="369" t="str">
        <f>IF(H22="","",VLOOKUP(H22,PROFILE!$B$6:$AC$1000,23,FALSE))</f>
        <v>ฆฒ1995</v>
      </c>
      <c r="L22" s="369" t="str">
        <f>IF(H22="","",VLOOKUP(H22,PROFILE!$B$6:$AC$1000,24,FALSE))</f>
        <v>HONDA</v>
      </c>
      <c r="M22" s="370" t="str">
        <f>IF(H22="","",VLOOKUP(H22,PROFILE!$B$6:$AC$1000,25,FALSE))</f>
        <v>CIVIC</v>
      </c>
      <c r="N22" s="371">
        <f t="shared" si="8"/>
        <v>1483.6</v>
      </c>
      <c r="O22" s="372"/>
      <c r="P22" s="372">
        <v>6086</v>
      </c>
      <c r="Q22" s="371">
        <f t="shared" si="9"/>
        <v>4602.3999999999996</v>
      </c>
      <c r="R22" s="371">
        <f t="shared" si="6"/>
        <v>4602.3999999999996</v>
      </c>
      <c r="S22" s="372">
        <f>IFERROR((VLOOKUP(A22,QUEUE!$F$5:$AW$1000,27,FALSE)-VLOOKUP(A22,QUEUE!$F$5:$AW$1000,26,FALSE))*500,0)</f>
        <v>0</v>
      </c>
      <c r="T22" s="372">
        <f>IFERROR((VLOOKUP(A22,QUEUE!$F$5:$AW$1000,30,FALSE)-VLOOKUP(A22,QUEUE!$F$5:$AW$1000,29,FALSE))*850,0)</f>
        <v>0</v>
      </c>
      <c r="U22" s="372">
        <f>IFERROR((VLOOKUP(A22,QUEUE!$F$5:$AW$1000,33,FALSE)-VLOOKUP(A22,QUEUE!$F$5:$AW$1000,32,FALSE))*600,0)</f>
        <v>0</v>
      </c>
      <c r="V22" s="372">
        <f>IFERROR((VLOOKUP(A22,QUEUE!$F$5:$AW$1000,36,FALSE)-VLOOKUP(A22,QUEUE!$F$5:$AW$1000,35,FALSE))*750,0)</f>
        <v>0</v>
      </c>
      <c r="W22" s="372">
        <f>IFERROR((VLOOKUP(A22,QUEUE!$F$5:$AW$1000,39,FALSE)-VLOOKUP(A22,QUEUE!$F$5:$AW$1000,38,FALSE))*600,0)</f>
        <v>0</v>
      </c>
      <c r="X22" s="373"/>
      <c r="Y22" s="371">
        <f>IFERROR(VLOOKUP(A22,PROFILE!$B$6:$DG$1000,109,FALSE),0)</f>
        <v>0</v>
      </c>
      <c r="Z22" s="371">
        <f>IFERROR((VLOOKUP(A22,PROFILE!$B$6:$DG$1000,110,FALSE)*900)+((VLOOKUP(A22,PROFILE!$B$6:$DG$1000,110,FALSE)*900)*0.5),0)</f>
        <v>675</v>
      </c>
      <c r="AA22" s="371">
        <f t="shared" si="7"/>
        <v>608.6</v>
      </c>
      <c r="AB22" s="373">
        <f>IF(PROFILE!R24="รอบคัน",1500,IF(PROFILE!R24="โคม่า",2000,PROFILE!DJ24*100))</f>
        <v>200</v>
      </c>
    </row>
    <row r="23" spans="1:28" x14ac:dyDescent="0.35">
      <c r="A23" s="344">
        <f t="shared" si="3"/>
        <v>1701020</v>
      </c>
      <c r="B23" s="344">
        <v>23</v>
      </c>
      <c r="G23" s="374" t="str">
        <f>IFERROR(VLOOKUP(A23,PROFILE!$B$6:$P$1000,11,FALSE),"")</f>
        <v>OUT</v>
      </c>
      <c r="H23" s="368">
        <f>IF(PROFILE!H25="","",PROFILE!B25)</f>
        <v>1701020</v>
      </c>
      <c r="I23" s="369" t="str">
        <f>IF(H23="","",VLOOKUP(H23,PROFILE!$B$6:$AC$1000,18,FALSE))</f>
        <v>กรุงไทย</v>
      </c>
      <c r="J23" s="369" t="str">
        <f>IF(H23="","",VLOOKUP(H23,PROFILE!$B$6:$AC$1000,17,FALSE))</f>
        <v>รอบคัน</v>
      </c>
      <c r="K23" s="369" t="str">
        <f>IF(H23="","",VLOOKUP(H23,PROFILE!$B$6:$AC$1000,23,FALSE))</f>
        <v>ถฎ1867</v>
      </c>
      <c r="L23" s="369" t="str">
        <f>IF(H23="","",VLOOKUP(H23,PROFILE!$B$6:$AC$1000,24,FALSE))</f>
        <v>ISUZU</v>
      </c>
      <c r="M23" s="370" t="str">
        <f>IF(H23="","",VLOOKUP(H23,PROFILE!$B$6:$AC$1000,25,FALSE))</f>
        <v>SPACE CAB</v>
      </c>
      <c r="N23" s="371">
        <f t="shared" si="8"/>
        <v>1910</v>
      </c>
      <c r="O23" s="372">
        <v>7800</v>
      </c>
      <c r="P23" s="372">
        <v>4100</v>
      </c>
      <c r="Q23" s="371">
        <f t="shared" si="9"/>
        <v>2190</v>
      </c>
      <c r="R23" s="371">
        <f t="shared" si="6"/>
        <v>2190</v>
      </c>
      <c r="S23" s="372">
        <f>IFERROR((VLOOKUP(A23,QUEUE!$F$5:$AW$1000,27,FALSE)-VLOOKUP(A23,QUEUE!$F$5:$AW$1000,26,FALSE))*500,0)</f>
        <v>0</v>
      </c>
      <c r="T23" s="372">
        <f>IFERROR((VLOOKUP(A23,QUEUE!$F$5:$AW$1000,30,FALSE)-VLOOKUP(A23,QUEUE!$F$5:$AW$1000,29,FALSE))*850,0)</f>
        <v>0</v>
      </c>
      <c r="U23" s="372">
        <f>IFERROR((VLOOKUP(A23,QUEUE!$F$5:$AW$1000,33,FALSE)-VLOOKUP(A23,QUEUE!$F$5:$AW$1000,32,FALSE))*600,0)</f>
        <v>0</v>
      </c>
      <c r="V23" s="372">
        <f>IFERROR((VLOOKUP(A23,QUEUE!$F$5:$AW$1000,36,FALSE)-VLOOKUP(A23,QUEUE!$F$5:$AW$1000,35,FALSE))*750,0)</f>
        <v>0</v>
      </c>
      <c r="W23" s="372">
        <f>IFERROR((VLOOKUP(A23,QUEUE!$F$5:$AW$1000,39,FALSE)-VLOOKUP(A23,QUEUE!$F$5:$AW$1000,38,FALSE))*600,0)</f>
        <v>0</v>
      </c>
      <c r="X23" s="373"/>
      <c r="Y23" s="371">
        <f>IFERROR(VLOOKUP(A23,PROFILE!$B$6:$DG$1000,109,FALSE),0)</f>
        <v>0</v>
      </c>
      <c r="Z23" s="371">
        <f>IFERROR((VLOOKUP(A23,PROFILE!$B$6:$DG$1000,110,FALSE)*900)+((VLOOKUP(A23,PROFILE!$B$6:$DG$1000,110,FALSE)*900)*0.5),0)</f>
        <v>0</v>
      </c>
      <c r="AA23" s="371">
        <f t="shared" si="7"/>
        <v>410</v>
      </c>
      <c r="AB23" s="373">
        <f>IF(PROFILE!R25="รอบคัน",1500,IF(PROFILE!R25="โคม่า",2000,PROFILE!DJ25*100))</f>
        <v>1500</v>
      </c>
    </row>
    <row r="24" spans="1:28" x14ac:dyDescent="0.35">
      <c r="A24" s="344">
        <f t="shared" si="3"/>
        <v>1701021</v>
      </c>
      <c r="B24" s="344">
        <v>24</v>
      </c>
      <c r="G24" s="374">
        <f>IFERROR(VLOOKUP(A24,PROFILE!$B$6:$P$1000,11,FALSE),"")</f>
        <v>6.5859664351883112</v>
      </c>
      <c r="H24" s="368">
        <f>IF(PROFILE!H26="","",PROFILE!B26)</f>
        <v>1701021</v>
      </c>
      <c r="I24" s="369" t="str">
        <f>IF(H24="","",VLOOKUP(H24,PROFILE!$B$6:$AC$1000,18,FALSE))</f>
        <v>ไทยวิวัฒน์</v>
      </c>
      <c r="J24" s="369" t="str">
        <f>IF(H24="","",VLOOKUP(H24,PROFILE!$B$6:$AC$1000,17,FALSE))</f>
        <v>เบา</v>
      </c>
      <c r="K24" s="369" t="str">
        <f>IF(H24="","",VLOOKUP(H24,PROFILE!$B$6:$AC$1000,23,FALSE))</f>
        <v>ฏอ4104</v>
      </c>
      <c r="L24" s="369" t="str">
        <f>IF(H24="","",VLOOKUP(H24,PROFILE!$B$6:$AC$1000,24,FALSE))</f>
        <v>TOYOTA</v>
      </c>
      <c r="M24" s="370" t="str">
        <f>IF(H24="","",VLOOKUP(H24,PROFILE!$B$6:$AC$1000,25,FALSE))</f>
        <v>VIOS</v>
      </c>
      <c r="N24" s="371">
        <f t="shared" si="8"/>
        <v>1530.268</v>
      </c>
      <c r="O24" s="372"/>
      <c r="P24" s="372">
        <v>7552.68</v>
      </c>
      <c r="Q24" s="371">
        <f t="shared" si="9"/>
        <v>6022.4120000000003</v>
      </c>
      <c r="R24" s="371">
        <f t="shared" si="6"/>
        <v>6022.4120000000003</v>
      </c>
      <c r="S24" s="372">
        <f>IFERROR((VLOOKUP(A24,QUEUE!$F$5:$AW$1000,27,FALSE)-VLOOKUP(A24,QUEUE!$F$5:$AW$1000,26,FALSE))*500,0)</f>
        <v>0</v>
      </c>
      <c r="T24" s="372">
        <f>IFERROR((VLOOKUP(A24,QUEUE!$F$5:$AW$1000,30,FALSE)-VLOOKUP(A24,QUEUE!$F$5:$AW$1000,29,FALSE))*850,0)</f>
        <v>0</v>
      </c>
      <c r="U24" s="372">
        <f>IFERROR((VLOOKUP(A24,QUEUE!$F$5:$AW$1000,33,FALSE)-VLOOKUP(A24,QUEUE!$F$5:$AW$1000,32,FALSE))*600,0)</f>
        <v>0</v>
      </c>
      <c r="V24" s="372">
        <f>IFERROR((VLOOKUP(A24,QUEUE!$F$5:$AW$1000,36,FALSE)-VLOOKUP(A24,QUEUE!$F$5:$AW$1000,35,FALSE))*750,0)</f>
        <v>0</v>
      </c>
      <c r="W24" s="372">
        <f>IFERROR((VLOOKUP(A24,QUEUE!$F$5:$AW$1000,39,FALSE)-VLOOKUP(A24,QUEUE!$F$5:$AW$1000,38,FALSE))*600,0)</f>
        <v>0</v>
      </c>
      <c r="X24" s="373"/>
      <c r="Y24" s="371">
        <f>IFERROR(VLOOKUP(A24,PROFILE!$B$6:$DG$1000,109,FALSE),0)</f>
        <v>0</v>
      </c>
      <c r="Z24" s="371">
        <f>IFERROR((VLOOKUP(A24,PROFILE!$B$6:$DG$1000,110,FALSE)*900)+((VLOOKUP(A24,PROFILE!$B$6:$DG$1000,110,FALSE)*900)*0.5),0)</f>
        <v>675</v>
      </c>
      <c r="AA24" s="371">
        <f t="shared" si="7"/>
        <v>755.26800000000003</v>
      </c>
      <c r="AB24" s="373">
        <f>IF(PROFILE!R26="รอบคัน",1500,IF(PROFILE!R26="โคม่า",2000,PROFILE!DJ26*100))</f>
        <v>100</v>
      </c>
    </row>
    <row r="25" spans="1:28" x14ac:dyDescent="0.35">
      <c r="A25" s="344">
        <f t="shared" si="3"/>
        <v>1701022</v>
      </c>
      <c r="B25" s="344">
        <v>25</v>
      </c>
      <c r="G25" s="374" t="str">
        <f>IFERROR(VLOOKUP(A25,PROFILE!$B$6:$P$1000,11,FALSE),"")</f>
        <v>OUT</v>
      </c>
      <c r="H25" s="368">
        <f>IF(PROFILE!H27="","",PROFILE!B27)</f>
        <v>1701022</v>
      </c>
      <c r="I25" s="369" t="str">
        <f>IF(H25="","",VLOOKUP(H25,PROFILE!$B$6:$AC$1000,18,FALSE))</f>
        <v>ธนชาต</v>
      </c>
      <c r="J25" s="369" t="str">
        <f>IF(H25="","",VLOOKUP(H25,PROFILE!$B$6:$AC$1000,17,FALSE))</f>
        <v>กลาง</v>
      </c>
      <c r="K25" s="369" t="str">
        <f>IF(H25="","",VLOOKUP(H25,PROFILE!$B$6:$AC$1000,23,FALSE))</f>
        <v>บย9580</v>
      </c>
      <c r="L25" s="369" t="str">
        <f>IF(H25="","",VLOOKUP(H25,PROFILE!$B$6:$AC$1000,24,FALSE))</f>
        <v>CHEVROLET</v>
      </c>
      <c r="M25" s="370" t="str">
        <f>IF(H25="","",VLOOKUP(H25,PROFILE!$B$6:$AC$1000,25,FALSE))</f>
        <v>COLORADO</v>
      </c>
      <c r="N25" s="371">
        <f t="shared" si="8"/>
        <v>1194.393</v>
      </c>
      <c r="O25" s="372"/>
      <c r="P25" s="372">
        <v>7943.93</v>
      </c>
      <c r="Q25" s="371">
        <f t="shared" si="9"/>
        <v>6749.5370000000003</v>
      </c>
      <c r="R25" s="371">
        <f t="shared" si="6"/>
        <v>6749.5370000000003</v>
      </c>
      <c r="S25" s="372">
        <f>IFERROR((VLOOKUP(A25,QUEUE!$F$5:$AW$1000,27,FALSE)-VLOOKUP(A25,QUEUE!$F$5:$AW$1000,26,FALSE))*500,0)</f>
        <v>0</v>
      </c>
      <c r="T25" s="372">
        <f>IFERROR((VLOOKUP(A25,QUEUE!$F$5:$AW$1000,30,FALSE)-VLOOKUP(A25,QUEUE!$F$5:$AW$1000,29,FALSE))*850,0)</f>
        <v>0</v>
      </c>
      <c r="U25" s="372">
        <f>IFERROR((VLOOKUP(A25,QUEUE!$F$5:$AW$1000,33,FALSE)-VLOOKUP(A25,QUEUE!$F$5:$AW$1000,32,FALSE))*600,0)</f>
        <v>0</v>
      </c>
      <c r="V25" s="372">
        <f>IFERROR((VLOOKUP(A25,QUEUE!$F$5:$AW$1000,36,FALSE)-VLOOKUP(A25,QUEUE!$F$5:$AW$1000,35,FALSE))*750,0)</f>
        <v>0</v>
      </c>
      <c r="W25" s="372">
        <f>IFERROR((VLOOKUP(A25,QUEUE!$F$5:$AW$1000,39,FALSE)-VLOOKUP(A25,QUEUE!$F$5:$AW$1000,38,FALSE))*600,0)</f>
        <v>0</v>
      </c>
      <c r="X25" s="373"/>
      <c r="Y25" s="371">
        <f>IFERROR(VLOOKUP(A25,PROFILE!$B$6:$DG$1000,109,FALSE),0)</f>
        <v>0</v>
      </c>
      <c r="Z25" s="371">
        <f>IFERROR((VLOOKUP(A25,PROFILE!$B$6:$DG$1000,110,FALSE)*900)+((VLOOKUP(A25,PROFILE!$B$6:$DG$1000,110,FALSE)*900)*0.5),0)</f>
        <v>0</v>
      </c>
      <c r="AA25" s="371">
        <f t="shared" si="7"/>
        <v>794.39300000000003</v>
      </c>
      <c r="AB25" s="373">
        <f>IF(PROFILE!R27="รอบคัน",1500,IF(PROFILE!R27="โคม่า",2000,PROFILE!DJ27*100))</f>
        <v>400</v>
      </c>
    </row>
    <row r="26" spans="1:28" x14ac:dyDescent="0.35">
      <c r="A26" s="344">
        <f t="shared" si="3"/>
        <v>1701023</v>
      </c>
      <c r="B26" s="344">
        <v>26</v>
      </c>
      <c r="G26" s="374" t="str">
        <f>IFERROR(VLOOKUP(A26,PROFILE!$B$6:$P$1000,11,FALSE),"")</f>
        <v>OUT</v>
      </c>
      <c r="H26" s="368">
        <f>IF(PROFILE!H28="","",PROFILE!B28)</f>
        <v>1701023</v>
      </c>
      <c r="I26" s="369" t="str">
        <f>IF(H26="","",VLOOKUP(H26,PROFILE!$B$6:$AC$1000,18,FALSE))</f>
        <v>เทเวศ</v>
      </c>
      <c r="J26" s="369" t="str">
        <f>IF(H26="","",VLOOKUP(H26,PROFILE!$B$6:$AC$1000,17,FALSE))</f>
        <v>กลาง</v>
      </c>
      <c r="K26" s="369" t="str">
        <f>IF(H26="","",VLOOKUP(H26,PROFILE!$B$6:$AC$1000,23,FALSE))</f>
        <v>บว4324</v>
      </c>
      <c r="L26" s="369" t="str">
        <f>IF(H26="","",VLOOKUP(H26,PROFILE!$B$6:$AC$1000,24,FALSE))</f>
        <v>MITSUBISHI</v>
      </c>
      <c r="M26" s="370" t="str">
        <f>IF(H26="","",VLOOKUP(H26,PROFILE!$B$6:$AC$1000,25,FALSE))</f>
        <v>TRITON</v>
      </c>
      <c r="N26" s="371">
        <f t="shared" si="8"/>
        <v>2831.0749999999998</v>
      </c>
      <c r="O26" s="372">
        <v>1000</v>
      </c>
      <c r="P26" s="372">
        <v>10810.75</v>
      </c>
      <c r="Q26" s="371">
        <f t="shared" si="9"/>
        <v>7979.6750000000002</v>
      </c>
      <c r="R26" s="371">
        <f t="shared" si="6"/>
        <v>7979.6750000000002</v>
      </c>
      <c r="S26" s="372">
        <f>IFERROR((VLOOKUP(A26,QUEUE!$F$5:$AW$1000,27,FALSE)-VLOOKUP(A26,QUEUE!$F$5:$AW$1000,26,FALSE))*500,0)</f>
        <v>0</v>
      </c>
      <c r="T26" s="372">
        <f>IFERROR((VLOOKUP(A26,QUEUE!$F$5:$AW$1000,30,FALSE)-VLOOKUP(A26,QUEUE!$F$5:$AW$1000,29,FALSE))*850,0)</f>
        <v>0</v>
      </c>
      <c r="U26" s="372">
        <f>IFERROR((VLOOKUP(A26,QUEUE!$F$5:$AW$1000,33,FALSE)-VLOOKUP(A26,QUEUE!$F$5:$AW$1000,32,FALSE))*600,0)</f>
        <v>0</v>
      </c>
      <c r="V26" s="372">
        <f>IFERROR((VLOOKUP(A26,QUEUE!$F$5:$AW$1000,36,FALSE)-VLOOKUP(A26,QUEUE!$F$5:$AW$1000,35,FALSE))*750,0)</f>
        <v>0</v>
      </c>
      <c r="W26" s="372">
        <f>IFERROR((VLOOKUP(A26,QUEUE!$F$5:$AW$1000,39,FALSE)-VLOOKUP(A26,QUEUE!$F$5:$AW$1000,38,FALSE))*600,0)</f>
        <v>0</v>
      </c>
      <c r="X26" s="373"/>
      <c r="Y26" s="371">
        <f>IFERROR(VLOOKUP(A26,PROFILE!$B$6:$DG$1000,109,FALSE),0)</f>
        <v>0</v>
      </c>
      <c r="Z26" s="371">
        <f>IFERROR((VLOOKUP(A26,PROFILE!$B$6:$DG$1000,110,FALSE)*900)+((VLOOKUP(A26,PROFILE!$B$6:$DG$1000,110,FALSE)*900)*0.5),0)</f>
        <v>1350</v>
      </c>
      <c r="AA26" s="371">
        <f t="shared" si="7"/>
        <v>1081.075</v>
      </c>
      <c r="AB26" s="373">
        <f>IF(PROFILE!R28="รอบคัน",1500,IF(PROFILE!R28="โคม่า",2000,PROFILE!DJ28*100))</f>
        <v>400</v>
      </c>
    </row>
    <row r="27" spans="1:28" x14ac:dyDescent="0.35">
      <c r="A27" s="344">
        <f t="shared" si="3"/>
        <v>1701024</v>
      </c>
      <c r="B27" s="344">
        <v>27</v>
      </c>
      <c r="G27" s="374" t="str">
        <f>IFERROR(VLOOKUP(A27,PROFILE!$B$6:$P$1000,11,FALSE),"")</f>
        <v>OUT</v>
      </c>
      <c r="H27" s="368">
        <f>IF(PROFILE!H29="","",PROFILE!B29)</f>
        <v>1701024</v>
      </c>
      <c r="I27" s="369" t="str">
        <f>IF(H27="","",VLOOKUP(H27,PROFILE!$B$6:$AC$1000,18,FALSE))</f>
        <v>เอเซีย</v>
      </c>
      <c r="J27" s="369" t="str">
        <f>IF(H27="","",VLOOKUP(H27,PROFILE!$B$6:$AC$1000,17,FALSE))</f>
        <v>กลาง</v>
      </c>
      <c r="K27" s="369" t="str">
        <f>IF(H27="","",VLOOKUP(H27,PROFILE!$B$6:$AC$1000,23,FALSE))</f>
        <v>กฉ2420</v>
      </c>
      <c r="L27" s="369" t="str">
        <f>IF(H27="","",VLOOKUP(H27,PROFILE!$B$6:$AC$1000,24,FALSE))</f>
        <v>HONDA</v>
      </c>
      <c r="M27" s="370" t="str">
        <f>IF(H27="","",VLOOKUP(H27,PROFILE!$B$6:$AC$1000,25,FALSE))</f>
        <v>JAZZ</v>
      </c>
      <c r="N27" s="371">
        <f t="shared" si="8"/>
        <v>0</v>
      </c>
      <c r="O27" s="372">
        <v>6457.45</v>
      </c>
      <c r="P27" s="372"/>
      <c r="Q27" s="371">
        <f t="shared" si="9"/>
        <v>0</v>
      </c>
      <c r="R27" s="371">
        <f t="shared" si="6"/>
        <v>0</v>
      </c>
      <c r="S27" s="372">
        <f>IFERROR((VLOOKUP(A27,QUEUE!$F$5:$AW$1000,27,FALSE)-VLOOKUP(A27,QUEUE!$F$5:$AW$1000,26,FALSE))*500,0)</f>
        <v>0</v>
      </c>
      <c r="T27" s="372">
        <f>IFERROR((VLOOKUP(A27,QUEUE!$F$5:$AW$1000,30,FALSE)-VLOOKUP(A27,QUEUE!$F$5:$AW$1000,29,FALSE))*850,0)</f>
        <v>0</v>
      </c>
      <c r="U27" s="372">
        <f>IFERROR((VLOOKUP(A27,QUEUE!$F$5:$AW$1000,33,FALSE)-VLOOKUP(A27,QUEUE!$F$5:$AW$1000,32,FALSE))*600,0)</f>
        <v>0</v>
      </c>
      <c r="V27" s="372">
        <f>IFERROR((VLOOKUP(A27,QUEUE!$F$5:$AW$1000,36,FALSE)-VLOOKUP(A27,QUEUE!$F$5:$AW$1000,35,FALSE))*750,0)</f>
        <v>0</v>
      </c>
      <c r="W27" s="372">
        <f>IFERROR((VLOOKUP(A27,QUEUE!$F$5:$AW$1000,39,FALSE)-VLOOKUP(A27,QUEUE!$F$5:$AW$1000,38,FALSE))*600,0)</f>
        <v>0</v>
      </c>
      <c r="X27" s="373"/>
      <c r="Y27" s="371">
        <f>IFERROR(VLOOKUP(A27,PROFILE!$B$6:$DG$1000,109,FALSE),0)</f>
        <v>0</v>
      </c>
      <c r="Z27" s="371">
        <f>IFERROR((VLOOKUP(A27,PROFILE!$B$6:$DG$1000,110,FALSE)*900)+((VLOOKUP(A27,PROFILE!$B$6:$DG$1000,110,FALSE)*900)*0.5),0)</f>
        <v>0</v>
      </c>
      <c r="AA27" s="371">
        <f t="shared" si="7"/>
        <v>0</v>
      </c>
      <c r="AB27" s="373">
        <f>IF(PROFILE!R29="รอบคัน",1500,IF(PROFILE!R29="โคม่า",2000,PROFILE!DJ29*100))</f>
        <v>0</v>
      </c>
    </row>
    <row r="28" spans="1:28" x14ac:dyDescent="0.35">
      <c r="A28" s="344">
        <f t="shared" si="3"/>
        <v>1701025</v>
      </c>
      <c r="B28" s="344">
        <v>28</v>
      </c>
      <c r="G28" s="374" t="str">
        <f>IFERROR(VLOOKUP(A28,PROFILE!$B$6:$P$1000,11,FALSE),"")</f>
        <v>No fix</v>
      </c>
      <c r="H28" s="368">
        <f>IF(PROFILE!H30="","",PROFILE!B30)</f>
        <v>1701025</v>
      </c>
      <c r="I28" s="369" t="str">
        <f>IF(H28="","",VLOOKUP(H28,PROFILE!$B$6:$AC$1000,18,FALSE))</f>
        <v>ธนชาต</v>
      </c>
      <c r="J28" s="369" t="str">
        <f>IF(H28="","",VLOOKUP(H28,PROFILE!$B$6:$AC$1000,17,FALSE))</f>
        <v>รอบคัน</v>
      </c>
      <c r="K28" s="369" t="str">
        <f>IF(H28="","",VLOOKUP(H28,PROFILE!$B$6:$AC$1000,23,FALSE))</f>
        <v>ชช5609</v>
      </c>
      <c r="L28" s="369" t="str">
        <f>IF(H28="","",VLOOKUP(H28,PROFILE!$B$6:$AC$1000,24,FALSE))</f>
        <v>TOYOTA</v>
      </c>
      <c r="M28" s="370" t="str">
        <f>IF(H28="","",VLOOKUP(H28,PROFILE!$B$6:$AC$1000,25,FALSE))</f>
        <v>VIGO</v>
      </c>
      <c r="N28" s="371">
        <f t="shared" si="8"/>
        <v>1500</v>
      </c>
      <c r="O28" s="372">
        <v>20570.02</v>
      </c>
      <c r="P28" s="372"/>
      <c r="Q28" s="371">
        <f t="shared" si="9"/>
        <v>0</v>
      </c>
      <c r="R28" s="371">
        <f t="shared" si="6"/>
        <v>0</v>
      </c>
      <c r="S28" s="372">
        <f>IFERROR((VLOOKUP(A28,QUEUE!$F$5:$AW$1000,27,FALSE)-VLOOKUP(A28,QUEUE!$F$5:$AW$1000,26,FALSE))*500,0)</f>
        <v>0</v>
      </c>
      <c r="T28" s="372">
        <f>IFERROR((VLOOKUP(A28,QUEUE!$F$5:$AW$1000,30,FALSE)-VLOOKUP(A28,QUEUE!$F$5:$AW$1000,29,FALSE))*850,0)</f>
        <v>0</v>
      </c>
      <c r="U28" s="372">
        <f>IFERROR((VLOOKUP(A28,QUEUE!$F$5:$AW$1000,33,FALSE)-VLOOKUP(A28,QUEUE!$F$5:$AW$1000,32,FALSE))*600,0)</f>
        <v>0</v>
      </c>
      <c r="V28" s="372">
        <f>IFERROR((VLOOKUP(A28,QUEUE!$F$5:$AW$1000,36,FALSE)-VLOOKUP(A28,QUEUE!$F$5:$AW$1000,35,FALSE))*750,0)</f>
        <v>0</v>
      </c>
      <c r="W28" s="372">
        <f>IFERROR((VLOOKUP(A28,QUEUE!$F$5:$AW$1000,39,FALSE)-VLOOKUP(A28,QUEUE!$F$5:$AW$1000,38,FALSE))*600,0)</f>
        <v>0</v>
      </c>
      <c r="X28" s="373"/>
      <c r="Y28" s="371">
        <f>IFERROR(VLOOKUP(A28,PROFILE!$B$6:$DG$1000,109,FALSE),0)</f>
        <v>0</v>
      </c>
      <c r="Z28" s="371">
        <f>IFERROR((VLOOKUP(A28,PROFILE!$B$6:$DG$1000,110,FALSE)*900)+((VLOOKUP(A28,PROFILE!$B$6:$DG$1000,110,FALSE)*900)*0.5),0)</f>
        <v>0</v>
      </c>
      <c r="AA28" s="371">
        <f t="shared" si="7"/>
        <v>0</v>
      </c>
      <c r="AB28" s="373">
        <f>IF(PROFILE!R30="รอบคัน",1500,IF(PROFILE!R30="โคม่า",2000,PROFILE!DJ30*100))</f>
        <v>1500</v>
      </c>
    </row>
    <row r="29" spans="1:28" x14ac:dyDescent="0.35">
      <c r="A29" s="344">
        <f t="shared" si="3"/>
        <v>1701026</v>
      </c>
      <c r="B29" s="344">
        <v>29</v>
      </c>
      <c r="G29" s="374" t="str">
        <f>IFERROR(VLOOKUP(A29,PROFILE!$B$6:$P$1000,11,FALSE),"")</f>
        <v>OUT</v>
      </c>
      <c r="H29" s="368">
        <f>IF(PROFILE!H31="","",PROFILE!B31)</f>
        <v>1701026</v>
      </c>
      <c r="I29" s="369" t="str">
        <f>IF(H29="","",VLOOKUP(H29,PROFILE!$B$6:$AC$1000,18,FALSE))</f>
        <v>ธนชาต</v>
      </c>
      <c r="J29" s="369" t="str">
        <f>IF(H29="","",VLOOKUP(H29,PROFILE!$B$6:$AC$1000,17,FALSE))</f>
        <v>รอบคัน</v>
      </c>
      <c r="K29" s="369" t="str">
        <f>IF(H29="","",VLOOKUP(H29,PROFILE!$B$6:$AC$1000,23,FALSE))</f>
        <v>ญว6994</v>
      </c>
      <c r="L29" s="369" t="str">
        <f>IF(H29="","",VLOOKUP(H29,PROFILE!$B$6:$AC$1000,24,FALSE))</f>
        <v>TOYOTA</v>
      </c>
      <c r="M29" s="370" t="str">
        <f>IF(H29="","",VLOOKUP(H29,PROFILE!$B$6:$AC$1000,25,FALSE))</f>
        <v>VIGO</v>
      </c>
      <c r="N29" s="371">
        <f t="shared" si="8"/>
        <v>1528.037</v>
      </c>
      <c r="O29" s="372">
        <v>28838.49</v>
      </c>
      <c r="P29" s="372">
        <v>280.37</v>
      </c>
      <c r="Q29" s="371">
        <f t="shared" si="9"/>
        <v>-1247.6669999999999</v>
      </c>
      <c r="R29" s="371">
        <f t="shared" si="6"/>
        <v>-1247.6669999999999</v>
      </c>
      <c r="S29" s="372">
        <f>IFERROR((VLOOKUP(A29,QUEUE!$F$5:$AW$1000,27,FALSE)-VLOOKUP(A29,QUEUE!$F$5:$AW$1000,26,FALSE))*500,0)</f>
        <v>0</v>
      </c>
      <c r="T29" s="372">
        <f>IFERROR((VLOOKUP(A29,QUEUE!$F$5:$AW$1000,30,FALSE)-VLOOKUP(A29,QUEUE!$F$5:$AW$1000,29,FALSE))*850,0)</f>
        <v>0</v>
      </c>
      <c r="U29" s="372">
        <f>IFERROR((VLOOKUP(A29,QUEUE!$F$5:$AW$1000,33,FALSE)-VLOOKUP(A29,QUEUE!$F$5:$AW$1000,32,FALSE))*600,0)</f>
        <v>0</v>
      </c>
      <c r="V29" s="372">
        <f>IFERROR((VLOOKUP(A29,QUEUE!$F$5:$AW$1000,36,FALSE)-VLOOKUP(A29,QUEUE!$F$5:$AW$1000,35,FALSE))*750,0)</f>
        <v>0</v>
      </c>
      <c r="W29" s="372">
        <f>IFERROR((VLOOKUP(A29,QUEUE!$F$5:$AW$1000,39,FALSE)-VLOOKUP(A29,QUEUE!$F$5:$AW$1000,38,FALSE))*600,0)</f>
        <v>0</v>
      </c>
      <c r="X29" s="373"/>
      <c r="Y29" s="371">
        <f>IFERROR(VLOOKUP(A29,PROFILE!$B$6:$DG$1000,109,FALSE),0)</f>
        <v>0</v>
      </c>
      <c r="Z29" s="371">
        <f>IFERROR((VLOOKUP(A29,PROFILE!$B$6:$DG$1000,110,FALSE)*900)+((VLOOKUP(A29,PROFILE!$B$6:$DG$1000,110,FALSE)*900)*0.5),0)</f>
        <v>0</v>
      </c>
      <c r="AA29" s="371">
        <f t="shared" si="7"/>
        <v>28.037000000000003</v>
      </c>
      <c r="AB29" s="373">
        <f>IF(PROFILE!R31="รอบคัน",1500,IF(PROFILE!R31="โคม่า",2000,PROFILE!DJ31*100))</f>
        <v>1500</v>
      </c>
    </row>
    <row r="30" spans="1:28" x14ac:dyDescent="0.35">
      <c r="A30" s="344">
        <f t="shared" si="3"/>
        <v>1701027</v>
      </c>
      <c r="B30" s="344">
        <v>30</v>
      </c>
      <c r="G30" s="374" t="str">
        <f>IFERROR(VLOOKUP(A30,PROFILE!$B$6:$P$1000,11,FALSE),"")</f>
        <v>No fix</v>
      </c>
      <c r="H30" s="368">
        <f>IF(PROFILE!H32="","",PROFILE!B32)</f>
        <v>1701027</v>
      </c>
      <c r="I30" s="369" t="str">
        <f>IF(H30="","",VLOOKUP(H30,PROFILE!$B$6:$AC$1000,18,FALSE))</f>
        <v>ธนชาต</v>
      </c>
      <c r="J30" s="369" t="str">
        <f>IF(H30="","",VLOOKUP(H30,PROFILE!$B$6:$AC$1000,17,FALSE))</f>
        <v>เบา</v>
      </c>
      <c r="K30" s="369" t="str">
        <f>IF(H30="","",VLOOKUP(H30,PROFILE!$B$6:$AC$1000,23,FALSE))</f>
        <v>ฆฐ1607</v>
      </c>
      <c r="L30" s="369" t="str">
        <f>IF(H30="","",VLOOKUP(H30,PROFILE!$B$6:$AC$1000,24,FALSE))</f>
        <v>TOYOTA</v>
      </c>
      <c r="M30" s="370" t="str">
        <f>IF(H30="","",VLOOKUP(H30,PROFILE!$B$6:$AC$1000,25,FALSE))</f>
        <v>FORTUNER</v>
      </c>
      <c r="N30" s="371">
        <f t="shared" si="8"/>
        <v>200</v>
      </c>
      <c r="O30" s="372">
        <v>6975.01</v>
      </c>
      <c r="P30" s="372"/>
      <c r="Q30" s="371">
        <f t="shared" si="9"/>
        <v>0</v>
      </c>
      <c r="R30" s="371">
        <f t="shared" si="6"/>
        <v>0</v>
      </c>
      <c r="S30" s="372">
        <f>IFERROR((VLOOKUP(A30,QUEUE!$F$5:$AW$1000,27,FALSE)-VLOOKUP(A30,QUEUE!$F$5:$AW$1000,26,FALSE))*500,0)</f>
        <v>0</v>
      </c>
      <c r="T30" s="372">
        <f>IFERROR((VLOOKUP(A30,QUEUE!$F$5:$AW$1000,30,FALSE)-VLOOKUP(A30,QUEUE!$F$5:$AW$1000,29,FALSE))*850,0)</f>
        <v>0</v>
      </c>
      <c r="U30" s="372">
        <f>IFERROR((VLOOKUP(A30,QUEUE!$F$5:$AW$1000,33,FALSE)-VLOOKUP(A30,QUEUE!$F$5:$AW$1000,32,FALSE))*600,0)</f>
        <v>0</v>
      </c>
      <c r="V30" s="372">
        <f>IFERROR((VLOOKUP(A30,QUEUE!$F$5:$AW$1000,36,FALSE)-VLOOKUP(A30,QUEUE!$F$5:$AW$1000,35,FALSE))*750,0)</f>
        <v>0</v>
      </c>
      <c r="W30" s="372">
        <f>IFERROR((VLOOKUP(A30,QUEUE!$F$5:$AW$1000,39,FALSE)-VLOOKUP(A30,QUEUE!$F$5:$AW$1000,38,FALSE))*600,0)</f>
        <v>0</v>
      </c>
      <c r="X30" s="373"/>
      <c r="Y30" s="371">
        <f>IFERROR(VLOOKUP(A30,PROFILE!$B$6:$DG$1000,109,FALSE),0)</f>
        <v>0</v>
      </c>
      <c r="Z30" s="371">
        <f>IFERROR((VLOOKUP(A30,PROFILE!$B$6:$DG$1000,110,FALSE)*900)+((VLOOKUP(A30,PROFILE!$B$6:$DG$1000,110,FALSE)*900)*0.5),0)</f>
        <v>0</v>
      </c>
      <c r="AA30" s="371">
        <f t="shared" si="7"/>
        <v>0</v>
      </c>
      <c r="AB30" s="373">
        <f>IF(PROFILE!R32="รอบคัน",1500,IF(PROFILE!R32="โคม่า",2000,PROFILE!DJ32*100))</f>
        <v>200</v>
      </c>
    </row>
    <row r="31" spans="1:28" x14ac:dyDescent="0.35">
      <c r="A31" s="344">
        <f t="shared" si="3"/>
        <v>1701028</v>
      </c>
      <c r="B31" s="344">
        <v>31</v>
      </c>
      <c r="G31" s="374" t="str">
        <f>IFERROR(VLOOKUP(A31,PROFILE!$B$6:$P$1000,11,FALSE),"")</f>
        <v>OUT</v>
      </c>
      <c r="H31" s="368">
        <f>IF(PROFILE!H33="","",PROFILE!B33)</f>
        <v>1701028</v>
      </c>
      <c r="I31" s="369" t="str">
        <f>IF(H31="","",VLOOKUP(H31,PROFILE!$B$6:$AC$1000,18,FALSE))</f>
        <v>ธนชาต</v>
      </c>
      <c r="J31" s="369" t="str">
        <f>IF(H31="","",VLOOKUP(H31,PROFILE!$B$6:$AC$1000,17,FALSE))</f>
        <v>เบา</v>
      </c>
      <c r="K31" s="369" t="str">
        <f>IF(H31="","",VLOOKUP(H31,PROFILE!$B$6:$AC$1000,23,FALSE))</f>
        <v>ญณ9645</v>
      </c>
      <c r="L31" s="369" t="str">
        <f>IF(H31="","",VLOOKUP(H31,PROFILE!$B$6:$AC$1000,24,FALSE))</f>
        <v>TOYOTA</v>
      </c>
      <c r="M31" s="370" t="str">
        <f>IF(H31="","",VLOOKUP(H31,PROFILE!$B$6:$AC$1000,25,FALSE))</f>
        <v>ALTIS</v>
      </c>
      <c r="N31" s="371">
        <f t="shared" si="8"/>
        <v>100</v>
      </c>
      <c r="O31" s="372">
        <v>1275</v>
      </c>
      <c r="P31" s="372"/>
      <c r="Q31" s="371">
        <f t="shared" si="9"/>
        <v>0</v>
      </c>
      <c r="R31" s="371">
        <f t="shared" si="6"/>
        <v>0</v>
      </c>
      <c r="S31" s="372">
        <f>IFERROR((VLOOKUP(A31,QUEUE!$F$5:$AW$1000,27,FALSE)-VLOOKUP(A31,QUEUE!$F$5:$AW$1000,26,FALSE))*500,0)</f>
        <v>0</v>
      </c>
      <c r="T31" s="372">
        <f>IFERROR((VLOOKUP(A31,QUEUE!$F$5:$AW$1000,30,FALSE)-VLOOKUP(A31,QUEUE!$F$5:$AW$1000,29,FALSE))*850,0)</f>
        <v>0</v>
      </c>
      <c r="U31" s="372">
        <f>IFERROR((VLOOKUP(A31,QUEUE!$F$5:$AW$1000,33,FALSE)-VLOOKUP(A31,QUEUE!$F$5:$AW$1000,32,FALSE))*600,0)</f>
        <v>0</v>
      </c>
      <c r="V31" s="372">
        <f>IFERROR((VLOOKUP(A31,QUEUE!$F$5:$AW$1000,36,FALSE)-VLOOKUP(A31,QUEUE!$F$5:$AW$1000,35,FALSE))*750,0)</f>
        <v>0</v>
      </c>
      <c r="W31" s="372">
        <f>IFERROR((VLOOKUP(A31,QUEUE!$F$5:$AW$1000,39,FALSE)-VLOOKUP(A31,QUEUE!$F$5:$AW$1000,38,FALSE))*600,0)</f>
        <v>0</v>
      </c>
      <c r="X31" s="373"/>
      <c r="Y31" s="371">
        <f>IFERROR(VLOOKUP(A31,PROFILE!$B$6:$DG$1000,109,FALSE),0)</f>
        <v>0</v>
      </c>
      <c r="Z31" s="371">
        <f>IFERROR((VLOOKUP(A31,PROFILE!$B$6:$DG$1000,110,FALSE)*900)+((VLOOKUP(A31,PROFILE!$B$6:$DG$1000,110,FALSE)*900)*0.5),0)</f>
        <v>0</v>
      </c>
      <c r="AA31" s="371">
        <f t="shared" si="7"/>
        <v>0</v>
      </c>
      <c r="AB31" s="373">
        <f>IF(PROFILE!R33="รอบคัน",1500,IF(PROFILE!R33="โคม่า",2000,PROFILE!DJ33*100))</f>
        <v>100</v>
      </c>
    </row>
    <row r="32" spans="1:28" x14ac:dyDescent="0.35">
      <c r="A32" s="344">
        <f t="shared" si="3"/>
        <v>1701029</v>
      </c>
      <c r="B32" s="344">
        <v>32</v>
      </c>
      <c r="G32" s="374" t="str">
        <f>IFERROR(VLOOKUP(A32,PROFILE!$B$6:$P$1000,11,FALSE),"")</f>
        <v>OUT</v>
      </c>
      <c r="H32" s="368">
        <f>IF(PROFILE!H34="","",PROFILE!B34)</f>
        <v>1701029</v>
      </c>
      <c r="I32" s="369" t="str">
        <f>IF(H32="","",VLOOKUP(H32,PROFILE!$B$6:$AC$1000,18,FALSE))</f>
        <v>ธนชาต</v>
      </c>
      <c r="J32" s="369" t="str">
        <f>IF(H32="","",VLOOKUP(H32,PROFILE!$B$6:$AC$1000,17,FALSE))</f>
        <v>กลาง</v>
      </c>
      <c r="K32" s="369" t="str">
        <f>IF(H32="","",VLOOKUP(H32,PROFILE!$B$6:$AC$1000,23,FALSE))</f>
        <v>ฎร1106</v>
      </c>
      <c r="L32" s="369" t="str">
        <f>IF(H32="","",VLOOKUP(H32,PROFILE!$B$6:$AC$1000,24,FALSE))</f>
        <v>HONDA</v>
      </c>
      <c r="M32" s="370" t="str">
        <f>IF(H32="","",VLOOKUP(H32,PROFILE!$B$6:$AC$1000,25,FALSE))</f>
        <v>CITY</v>
      </c>
      <c r="N32" s="371">
        <f t="shared" si="8"/>
        <v>900</v>
      </c>
      <c r="O32" s="372">
        <v>6826.6</v>
      </c>
      <c r="P32" s="372"/>
      <c r="Q32" s="371">
        <f t="shared" si="9"/>
        <v>0</v>
      </c>
      <c r="R32" s="371">
        <f t="shared" si="6"/>
        <v>0</v>
      </c>
      <c r="S32" s="372">
        <f>IFERROR((VLOOKUP(A32,QUEUE!$F$5:$AW$1000,27,FALSE)-VLOOKUP(A32,QUEUE!$F$5:$AW$1000,26,FALSE))*500,0)</f>
        <v>0</v>
      </c>
      <c r="T32" s="372">
        <f>IFERROR((VLOOKUP(A32,QUEUE!$F$5:$AW$1000,30,FALSE)-VLOOKUP(A32,QUEUE!$F$5:$AW$1000,29,FALSE))*850,0)</f>
        <v>0</v>
      </c>
      <c r="U32" s="372">
        <f>IFERROR((VLOOKUP(A32,QUEUE!$F$5:$AW$1000,33,FALSE)-VLOOKUP(A32,QUEUE!$F$5:$AW$1000,32,FALSE))*600,0)</f>
        <v>600</v>
      </c>
      <c r="V32" s="372">
        <f>IFERROR((VLOOKUP(A32,QUEUE!$F$5:$AW$1000,36,FALSE)-VLOOKUP(A32,QUEUE!$F$5:$AW$1000,35,FALSE))*750,0)</f>
        <v>0</v>
      </c>
      <c r="W32" s="372">
        <f>IFERROR((VLOOKUP(A32,QUEUE!$F$5:$AW$1000,39,FALSE)-VLOOKUP(A32,QUEUE!$F$5:$AW$1000,38,FALSE))*600,0)</f>
        <v>0</v>
      </c>
      <c r="X32" s="373"/>
      <c r="Y32" s="371">
        <f>IFERROR(VLOOKUP(A32,PROFILE!$B$6:$DG$1000,109,FALSE),0)</f>
        <v>0</v>
      </c>
      <c r="Z32" s="371">
        <f>IFERROR((VLOOKUP(A32,PROFILE!$B$6:$DG$1000,110,FALSE)*900)+((VLOOKUP(A32,PROFILE!$B$6:$DG$1000,110,FALSE)*900)*0.5),0)</f>
        <v>0</v>
      </c>
      <c r="AA32" s="371">
        <f t="shared" si="7"/>
        <v>0</v>
      </c>
      <c r="AB32" s="373">
        <f>IF(PROFILE!R34="รอบคัน",1500,IF(PROFILE!R34="โคม่า",2000,PROFILE!DJ34*100))</f>
        <v>300</v>
      </c>
    </row>
    <row r="33" spans="1:28" x14ac:dyDescent="0.35">
      <c r="A33" s="344">
        <f t="shared" si="3"/>
        <v>1701030</v>
      </c>
      <c r="B33" s="344">
        <v>33</v>
      </c>
      <c r="G33" s="374" t="str">
        <f>IFERROR(VLOOKUP(A33,PROFILE!$B$6:$P$1000,11,FALSE),"")</f>
        <v>No fix</v>
      </c>
      <c r="H33" s="368">
        <f>IF(PROFILE!H35="","",PROFILE!B35)</f>
        <v>1701030</v>
      </c>
      <c r="I33" s="369" t="str">
        <f>IF(H33="","",VLOOKUP(H33,PROFILE!$B$6:$AC$1000,18,FALSE))</f>
        <v>ธนชาต</v>
      </c>
      <c r="J33" s="369" t="str">
        <f>IF(H33="","",VLOOKUP(H33,PROFILE!$B$6:$AC$1000,17,FALSE))</f>
        <v>โคม่า</v>
      </c>
      <c r="K33" s="369" t="str">
        <f>IF(H33="","",VLOOKUP(H33,PROFILE!$B$6:$AC$1000,23,FALSE))</f>
        <v>ตณ2810</v>
      </c>
      <c r="L33" s="369" t="str">
        <f>IF(H33="","",VLOOKUP(H33,PROFILE!$B$6:$AC$1000,24,FALSE))</f>
        <v>MITSUBISHI</v>
      </c>
      <c r="M33" s="370" t="str">
        <f>IF(H33="","",VLOOKUP(H33,PROFILE!$B$6:$AC$1000,25,FALSE))</f>
        <v>TRITON</v>
      </c>
      <c r="N33" s="371">
        <f t="shared" si="8"/>
        <v>2675</v>
      </c>
      <c r="O33" s="372"/>
      <c r="P33" s="372"/>
      <c r="Q33" s="371">
        <f t="shared" si="9"/>
        <v>0</v>
      </c>
      <c r="R33" s="371">
        <f t="shared" si="6"/>
        <v>0</v>
      </c>
      <c r="S33" s="372">
        <f>IFERROR((VLOOKUP(A33,QUEUE!$F$5:$AW$1000,27,FALSE)-VLOOKUP(A33,QUEUE!$F$5:$AW$1000,26,FALSE))*500,0)</f>
        <v>0</v>
      </c>
      <c r="T33" s="372">
        <f>IFERROR((VLOOKUP(A33,QUEUE!$F$5:$AW$1000,30,FALSE)-VLOOKUP(A33,QUEUE!$F$5:$AW$1000,29,FALSE))*850,0)</f>
        <v>0</v>
      </c>
      <c r="U33" s="372">
        <f>IFERROR((VLOOKUP(A33,QUEUE!$F$5:$AW$1000,33,FALSE)-VLOOKUP(A33,QUEUE!$F$5:$AW$1000,32,FALSE))*600,0)</f>
        <v>0</v>
      </c>
      <c r="V33" s="372">
        <f>IFERROR((VLOOKUP(A33,QUEUE!$F$5:$AW$1000,36,FALSE)-VLOOKUP(A33,QUEUE!$F$5:$AW$1000,35,FALSE))*750,0)</f>
        <v>0</v>
      </c>
      <c r="W33" s="372">
        <f>IFERROR((VLOOKUP(A33,QUEUE!$F$5:$AW$1000,39,FALSE)-VLOOKUP(A33,QUEUE!$F$5:$AW$1000,38,FALSE))*600,0)</f>
        <v>0</v>
      </c>
      <c r="X33" s="373"/>
      <c r="Y33" s="371">
        <f>IFERROR(VLOOKUP(A33,PROFILE!$B$6:$DG$1000,109,FALSE),0)</f>
        <v>0</v>
      </c>
      <c r="Z33" s="371">
        <f>IFERROR((VLOOKUP(A33,PROFILE!$B$6:$DG$1000,110,FALSE)*900)+((VLOOKUP(A33,PROFILE!$B$6:$DG$1000,110,FALSE)*900)*0.5),0)</f>
        <v>675</v>
      </c>
      <c r="AA33" s="371">
        <f t="shared" si="7"/>
        <v>0</v>
      </c>
      <c r="AB33" s="373">
        <f>IF(PROFILE!R35="รอบคัน",1500,IF(PROFILE!R35="โคม่า",2000,PROFILE!DJ35*100))</f>
        <v>2000</v>
      </c>
    </row>
    <row r="34" spans="1:28" x14ac:dyDescent="0.35">
      <c r="A34" s="344">
        <f t="shared" si="3"/>
        <v>1701031</v>
      </c>
      <c r="B34" s="344">
        <v>34</v>
      </c>
      <c r="G34" s="374" t="str">
        <f>IFERROR(VLOOKUP(A34,PROFILE!$B$6:$P$1000,11,FALSE),"")</f>
        <v>No fix</v>
      </c>
      <c r="H34" s="368">
        <f>IF(PROFILE!H36="","",PROFILE!B36)</f>
        <v>1701031</v>
      </c>
      <c r="I34" s="369" t="str">
        <f>IF(H34="","",VLOOKUP(H34,PROFILE!$B$6:$AC$1000,18,FALSE))</f>
        <v>ธนชาต</v>
      </c>
      <c r="J34" s="369" t="str">
        <f>IF(H34="","",VLOOKUP(H34,PROFILE!$B$6:$AC$1000,17,FALSE))</f>
        <v>โคม่า</v>
      </c>
      <c r="K34" s="369" t="str">
        <f>IF(H34="","",VLOOKUP(H34,PROFILE!$B$6:$AC$1000,23,FALSE))</f>
        <v>2กช9411</v>
      </c>
      <c r="L34" s="369" t="str">
        <f>IF(H34="","",VLOOKUP(H34,PROFILE!$B$6:$AC$1000,24,FALSE))</f>
        <v>MITSUBISHI</v>
      </c>
      <c r="M34" s="370" t="str">
        <f>IF(H34="","",VLOOKUP(H34,PROFILE!$B$6:$AC$1000,25,FALSE))</f>
        <v>MIRAGE</v>
      </c>
      <c r="N34" s="371">
        <f t="shared" si="8"/>
        <v>4025</v>
      </c>
      <c r="O34" s="372">
        <v>4000</v>
      </c>
      <c r="P34" s="372"/>
      <c r="Q34" s="371">
        <f t="shared" si="9"/>
        <v>0</v>
      </c>
      <c r="R34" s="371">
        <f t="shared" si="6"/>
        <v>0</v>
      </c>
      <c r="S34" s="372">
        <f>IFERROR((VLOOKUP(A34,QUEUE!$F$5:$AW$1000,27,FALSE)-VLOOKUP(A34,QUEUE!$F$5:$AW$1000,26,FALSE))*500,0)</f>
        <v>0</v>
      </c>
      <c r="T34" s="372">
        <f>IFERROR((VLOOKUP(A34,QUEUE!$F$5:$AW$1000,30,FALSE)-VLOOKUP(A34,QUEUE!$F$5:$AW$1000,29,FALSE))*850,0)</f>
        <v>0</v>
      </c>
      <c r="U34" s="372">
        <f>IFERROR((VLOOKUP(A34,QUEUE!$F$5:$AW$1000,33,FALSE)-VLOOKUP(A34,QUEUE!$F$5:$AW$1000,32,FALSE))*600,0)</f>
        <v>0</v>
      </c>
      <c r="V34" s="372">
        <f>IFERROR((VLOOKUP(A34,QUEUE!$F$5:$AW$1000,36,FALSE)-VLOOKUP(A34,QUEUE!$F$5:$AW$1000,35,FALSE))*750,0)</f>
        <v>0</v>
      </c>
      <c r="W34" s="372">
        <f>IFERROR((VLOOKUP(A34,QUEUE!$F$5:$AW$1000,39,FALSE)-VLOOKUP(A34,QUEUE!$F$5:$AW$1000,38,FALSE))*600,0)</f>
        <v>0</v>
      </c>
      <c r="X34" s="373"/>
      <c r="Y34" s="371">
        <f>IFERROR(VLOOKUP(A34,PROFILE!$B$6:$DG$1000,109,FALSE),0)</f>
        <v>0</v>
      </c>
      <c r="Z34" s="371">
        <f>IFERROR((VLOOKUP(A34,PROFILE!$B$6:$DG$1000,110,FALSE)*900)+((VLOOKUP(A34,PROFILE!$B$6:$DG$1000,110,FALSE)*900)*0.5),0)</f>
        <v>2025</v>
      </c>
      <c r="AA34" s="371">
        <f t="shared" si="7"/>
        <v>0</v>
      </c>
      <c r="AB34" s="373">
        <f>IF(PROFILE!R36="รอบคัน",1500,IF(PROFILE!R36="โคม่า",2000,PROFILE!DJ36*100))</f>
        <v>2000</v>
      </c>
    </row>
    <row r="35" spans="1:28" x14ac:dyDescent="0.35">
      <c r="A35" s="344">
        <f t="shared" si="3"/>
        <v>1701032</v>
      </c>
      <c r="B35" s="344">
        <v>35</v>
      </c>
      <c r="G35" s="374" t="str">
        <f>IFERROR(VLOOKUP(A35,PROFILE!$B$6:$P$1000,11,FALSE),"")</f>
        <v>No fix</v>
      </c>
      <c r="H35" s="368">
        <f>IF(PROFILE!H37="","",PROFILE!B37)</f>
        <v>1701032</v>
      </c>
      <c r="I35" s="369" t="str">
        <f>IF(H35="","",VLOOKUP(H35,PROFILE!$B$6:$AC$1000,18,FALSE))</f>
        <v>เมืองไทย</v>
      </c>
      <c r="J35" s="369" t="str">
        <f>IF(H35="","",VLOOKUP(H35,PROFILE!$B$6:$AC$1000,17,FALSE))</f>
        <v>โคม่า</v>
      </c>
      <c r="K35" s="369" t="str">
        <f>IF(H35="","",VLOOKUP(H35,PROFILE!$B$6:$AC$1000,23,FALSE))</f>
        <v>2กธ4613</v>
      </c>
      <c r="L35" s="369" t="str">
        <f>IF(H35="","",VLOOKUP(H35,PROFILE!$B$6:$AC$1000,24,FALSE))</f>
        <v>TOYOTA</v>
      </c>
      <c r="M35" s="370" t="str">
        <f>IF(H35="","",VLOOKUP(H35,PROFILE!$B$6:$AC$1000,25,FALSE))</f>
        <v>YARIS</v>
      </c>
      <c r="N35" s="371">
        <f t="shared" si="8"/>
        <v>2000</v>
      </c>
      <c r="O35" s="372"/>
      <c r="P35" s="372"/>
      <c r="Q35" s="371">
        <f t="shared" si="9"/>
        <v>0</v>
      </c>
      <c r="R35" s="371">
        <f t="shared" si="6"/>
        <v>0</v>
      </c>
      <c r="S35" s="372">
        <f>IFERROR((VLOOKUP(A35,QUEUE!$F$5:$AW$1000,27,FALSE)-VLOOKUP(A35,QUEUE!$F$5:$AW$1000,26,FALSE))*500,0)</f>
        <v>0</v>
      </c>
      <c r="T35" s="372">
        <f>IFERROR((VLOOKUP(A35,QUEUE!$F$5:$AW$1000,30,FALSE)-VLOOKUP(A35,QUEUE!$F$5:$AW$1000,29,FALSE))*850,0)</f>
        <v>0</v>
      </c>
      <c r="U35" s="372">
        <f>IFERROR((VLOOKUP(A35,QUEUE!$F$5:$AW$1000,33,FALSE)-VLOOKUP(A35,QUEUE!$F$5:$AW$1000,32,FALSE))*600,0)</f>
        <v>0</v>
      </c>
      <c r="V35" s="372">
        <f>IFERROR((VLOOKUP(A35,QUEUE!$F$5:$AW$1000,36,FALSE)-VLOOKUP(A35,QUEUE!$F$5:$AW$1000,35,FALSE))*750,0)</f>
        <v>0</v>
      </c>
      <c r="W35" s="372">
        <f>IFERROR((VLOOKUP(A35,QUEUE!$F$5:$AW$1000,39,FALSE)-VLOOKUP(A35,QUEUE!$F$5:$AW$1000,38,FALSE))*600,0)</f>
        <v>0</v>
      </c>
      <c r="X35" s="373"/>
      <c r="Y35" s="371">
        <f>IFERROR(VLOOKUP(A35,PROFILE!$B$6:$DG$1000,109,FALSE),0)</f>
        <v>0</v>
      </c>
      <c r="Z35" s="371">
        <f>IFERROR((VLOOKUP(A35,PROFILE!$B$6:$DG$1000,110,FALSE)*900)+((VLOOKUP(A35,PROFILE!$B$6:$DG$1000,110,FALSE)*900)*0.5),0)</f>
        <v>0</v>
      </c>
      <c r="AA35" s="371">
        <f t="shared" si="7"/>
        <v>0</v>
      </c>
      <c r="AB35" s="373">
        <f>IF(PROFILE!R37="รอบคัน",1500,IF(PROFILE!R37="โคม่า",2000,PROFILE!DJ37*100))</f>
        <v>2000</v>
      </c>
    </row>
    <row r="36" spans="1:28" x14ac:dyDescent="0.35">
      <c r="A36" s="344">
        <f t="shared" si="3"/>
        <v>1701033</v>
      </c>
      <c r="B36" s="344">
        <v>36</v>
      </c>
      <c r="G36" s="374" t="str">
        <f>IFERROR(VLOOKUP(A36,PROFILE!$B$6:$P$1000,11,FALSE),"")</f>
        <v>No fix</v>
      </c>
      <c r="H36" s="368">
        <f>IF(PROFILE!H38="","",PROFILE!B38)</f>
        <v>1701033</v>
      </c>
      <c r="I36" s="369" t="str">
        <f>IF(H36="","",VLOOKUP(H36,PROFILE!$B$6:$AC$1000,18,FALSE))</f>
        <v>เมืองไทย</v>
      </c>
      <c r="J36" s="369" t="str">
        <f>IF(H36="","",VLOOKUP(H36,PROFILE!$B$6:$AC$1000,17,FALSE))</f>
        <v>โคม่า</v>
      </c>
      <c r="K36" s="369" t="str">
        <f>IF(H36="","",VLOOKUP(H36,PROFILE!$B$6:$AC$1000,23,FALSE))</f>
        <v>กท2312</v>
      </c>
      <c r="L36" s="369" t="str">
        <f>IF(H36="","",VLOOKUP(H36,PROFILE!$B$6:$AC$1000,24,FALSE))</f>
        <v>TOYOTA</v>
      </c>
      <c r="M36" s="370" t="str">
        <f>IF(H36="","",VLOOKUP(H36,PROFILE!$B$6:$AC$1000,25,FALSE))</f>
        <v>VIOS</v>
      </c>
      <c r="N36" s="371">
        <f t="shared" si="8"/>
        <v>12124.766</v>
      </c>
      <c r="O36" s="372">
        <v>1600</v>
      </c>
      <c r="P36" s="372">
        <v>60747.66</v>
      </c>
      <c r="Q36" s="371">
        <f t="shared" si="9"/>
        <v>48622.894</v>
      </c>
      <c r="R36" s="371">
        <f t="shared" si="6"/>
        <v>48622.894</v>
      </c>
      <c r="S36" s="372">
        <f>IFERROR((VLOOKUP(A36,QUEUE!$F$5:$AW$1000,27,FALSE)-VLOOKUP(A36,QUEUE!$F$5:$AW$1000,26,FALSE))*500,0)</f>
        <v>0</v>
      </c>
      <c r="T36" s="372">
        <f>IFERROR((VLOOKUP(A36,QUEUE!$F$5:$AW$1000,30,FALSE)-VLOOKUP(A36,QUEUE!$F$5:$AW$1000,29,FALSE))*850,0)</f>
        <v>0</v>
      </c>
      <c r="U36" s="372">
        <f>IFERROR((VLOOKUP(A36,QUEUE!$F$5:$AW$1000,33,FALSE)-VLOOKUP(A36,QUEUE!$F$5:$AW$1000,32,FALSE))*600,0)</f>
        <v>0</v>
      </c>
      <c r="V36" s="372">
        <f>IFERROR((VLOOKUP(A36,QUEUE!$F$5:$AW$1000,36,FALSE)-VLOOKUP(A36,QUEUE!$F$5:$AW$1000,35,FALSE))*750,0)</f>
        <v>0</v>
      </c>
      <c r="W36" s="372">
        <f>IFERROR((VLOOKUP(A36,QUEUE!$F$5:$AW$1000,39,FALSE)-VLOOKUP(A36,QUEUE!$F$5:$AW$1000,38,FALSE))*600,0)</f>
        <v>0</v>
      </c>
      <c r="X36" s="373"/>
      <c r="Y36" s="371">
        <f>IFERROR(VLOOKUP(A36,PROFILE!$B$6:$DG$1000,109,FALSE),0)</f>
        <v>0</v>
      </c>
      <c r="Z36" s="371">
        <f>IFERROR((VLOOKUP(A36,PROFILE!$B$6:$DG$1000,110,FALSE)*900)+((VLOOKUP(A36,PROFILE!$B$6:$DG$1000,110,FALSE)*900)*0.5),0)</f>
        <v>4050</v>
      </c>
      <c r="AA36" s="371">
        <f t="shared" si="7"/>
        <v>6074.7660000000005</v>
      </c>
      <c r="AB36" s="373">
        <f>IF(PROFILE!R38="รอบคัน",1500,IF(PROFILE!R38="โคม่า",2000,PROFILE!DJ38*100))</f>
        <v>2000</v>
      </c>
    </row>
    <row r="37" spans="1:28" x14ac:dyDescent="0.35">
      <c r="A37" s="344">
        <f t="shared" si="3"/>
        <v>1701034</v>
      </c>
      <c r="B37" s="344">
        <v>37</v>
      </c>
      <c r="G37" s="374" t="str">
        <f>IFERROR(VLOOKUP(A37,PROFILE!$B$6:$P$1000,11,FALSE),"")</f>
        <v>No fix</v>
      </c>
      <c r="H37" s="368">
        <f>IF(PROFILE!H39="","",PROFILE!B39)</f>
        <v>1701034</v>
      </c>
      <c r="I37" s="369" t="str">
        <f>IF(H37="","",VLOOKUP(H37,PROFILE!$B$6:$AC$1000,18,FALSE))</f>
        <v>เมืองไทย</v>
      </c>
      <c r="J37" s="369" t="str">
        <f>IF(H37="","",VLOOKUP(H37,PROFILE!$B$6:$AC$1000,17,FALSE))</f>
        <v>โคม่า</v>
      </c>
      <c r="K37" s="369" t="str">
        <f>IF(H37="","",VLOOKUP(H37,PROFILE!$B$6:$AC$1000,23,FALSE))</f>
        <v>ฎฮ1450</v>
      </c>
      <c r="L37" s="369" t="str">
        <f>IF(H37="","",VLOOKUP(H37,PROFILE!$B$6:$AC$1000,24,FALSE))</f>
        <v>TOYOTA</v>
      </c>
      <c r="M37" s="370" t="str">
        <f>IF(H37="","",VLOOKUP(H37,PROFILE!$B$6:$AC$1000,25,FALSE))</f>
        <v>SOLUNA</v>
      </c>
      <c r="N37" s="371">
        <f t="shared" si="8"/>
        <v>5271.0280000000002</v>
      </c>
      <c r="O37" s="372"/>
      <c r="P37" s="372">
        <v>32710.28</v>
      </c>
      <c r="Q37" s="371">
        <f t="shared" si="9"/>
        <v>27439.252</v>
      </c>
      <c r="R37" s="371">
        <f t="shared" si="6"/>
        <v>27439.252</v>
      </c>
      <c r="S37" s="372">
        <f>IFERROR((VLOOKUP(A37,QUEUE!$F$5:$AW$1000,27,FALSE)-VLOOKUP(A37,QUEUE!$F$5:$AW$1000,26,FALSE))*500,0)</f>
        <v>0</v>
      </c>
      <c r="T37" s="372">
        <f>IFERROR((VLOOKUP(A37,QUEUE!$F$5:$AW$1000,30,FALSE)-VLOOKUP(A37,QUEUE!$F$5:$AW$1000,29,FALSE))*850,0)</f>
        <v>0</v>
      </c>
      <c r="U37" s="372">
        <f>IFERROR((VLOOKUP(A37,QUEUE!$F$5:$AW$1000,33,FALSE)-VLOOKUP(A37,QUEUE!$F$5:$AW$1000,32,FALSE))*600,0)</f>
        <v>0</v>
      </c>
      <c r="V37" s="372">
        <f>IFERROR((VLOOKUP(A37,QUEUE!$F$5:$AW$1000,36,FALSE)-VLOOKUP(A37,QUEUE!$F$5:$AW$1000,35,FALSE))*750,0)</f>
        <v>0</v>
      </c>
      <c r="W37" s="372">
        <f>IFERROR((VLOOKUP(A37,QUEUE!$F$5:$AW$1000,39,FALSE)-VLOOKUP(A37,QUEUE!$F$5:$AW$1000,38,FALSE))*600,0)</f>
        <v>0</v>
      </c>
      <c r="X37" s="373"/>
      <c r="Y37" s="371">
        <f>IFERROR(VLOOKUP(A37,PROFILE!$B$6:$DG$1000,109,FALSE),0)</f>
        <v>0</v>
      </c>
      <c r="Z37" s="371">
        <f>IFERROR((VLOOKUP(A37,PROFILE!$B$6:$DG$1000,110,FALSE)*900)+((VLOOKUP(A37,PROFILE!$B$6:$DG$1000,110,FALSE)*900)*0.5),0)</f>
        <v>0</v>
      </c>
      <c r="AA37" s="371">
        <f t="shared" si="7"/>
        <v>3271.0280000000002</v>
      </c>
      <c r="AB37" s="373">
        <f>IF(PROFILE!R39="รอบคัน",1500,IF(PROFILE!R39="โคม่า",2000,PROFILE!DJ39*100))</f>
        <v>2000</v>
      </c>
    </row>
    <row r="38" spans="1:28" x14ac:dyDescent="0.35">
      <c r="A38" s="344">
        <f t="shared" si="3"/>
        <v>1701035</v>
      </c>
      <c r="B38" s="344">
        <v>38</v>
      </c>
      <c r="G38" s="374" t="str">
        <f>IFERROR(VLOOKUP(A38,PROFILE!$B$6:$P$1000,11,FALSE),"")</f>
        <v>No fix</v>
      </c>
      <c r="H38" s="368">
        <f>IF(PROFILE!H40="","",PROFILE!B40)</f>
        <v>1701035</v>
      </c>
      <c r="I38" s="369" t="str">
        <f>IF(H38="","",VLOOKUP(H38,PROFILE!$B$6:$AC$1000,18,FALSE))</f>
        <v>ธนชาต</v>
      </c>
      <c r="J38" s="369" t="str">
        <f>IF(H38="","",VLOOKUP(H38,PROFILE!$B$6:$AC$1000,17,FALSE))</f>
        <v>โคม่า</v>
      </c>
      <c r="K38" s="369" t="str">
        <f>IF(H38="","",VLOOKUP(H38,PROFILE!$B$6:$AC$1000,23,FALSE))</f>
        <v>ฌถ3979</v>
      </c>
      <c r="L38" s="369" t="str">
        <f>IF(H38="","",VLOOKUP(H38,PROFILE!$B$6:$AC$1000,24,FALSE))</f>
        <v>TOYOTA</v>
      </c>
      <c r="M38" s="370" t="str">
        <f>IF(H38="","",VLOOKUP(H38,PROFILE!$B$6:$AC$1000,25,FALSE))</f>
        <v>VIOS</v>
      </c>
      <c r="N38" s="371">
        <f t="shared" si="8"/>
        <v>3350</v>
      </c>
      <c r="O38" s="372">
        <v>5500</v>
      </c>
      <c r="P38" s="372"/>
      <c r="Q38" s="371">
        <f t="shared" si="9"/>
        <v>0</v>
      </c>
      <c r="R38" s="371">
        <f t="shared" si="6"/>
        <v>0</v>
      </c>
      <c r="S38" s="372">
        <f>IFERROR((VLOOKUP(A38,QUEUE!$F$5:$AW$1000,27,FALSE)-VLOOKUP(A38,QUEUE!$F$5:$AW$1000,26,FALSE))*500,0)</f>
        <v>0</v>
      </c>
      <c r="T38" s="372">
        <f>IFERROR((VLOOKUP(A38,QUEUE!$F$5:$AW$1000,30,FALSE)-VLOOKUP(A38,QUEUE!$F$5:$AW$1000,29,FALSE))*850,0)</f>
        <v>0</v>
      </c>
      <c r="U38" s="372">
        <f>IFERROR((VLOOKUP(A38,QUEUE!$F$5:$AW$1000,33,FALSE)-VLOOKUP(A38,QUEUE!$F$5:$AW$1000,32,FALSE))*600,0)</f>
        <v>0</v>
      </c>
      <c r="V38" s="372">
        <f>IFERROR((VLOOKUP(A38,QUEUE!$F$5:$AW$1000,36,FALSE)-VLOOKUP(A38,QUEUE!$F$5:$AW$1000,35,FALSE))*750,0)</f>
        <v>0</v>
      </c>
      <c r="W38" s="372">
        <f>IFERROR((VLOOKUP(A38,QUEUE!$F$5:$AW$1000,39,FALSE)-VLOOKUP(A38,QUEUE!$F$5:$AW$1000,38,FALSE))*600,0)</f>
        <v>0</v>
      </c>
      <c r="X38" s="373"/>
      <c r="Y38" s="371">
        <f>IFERROR(VLOOKUP(A38,PROFILE!$B$6:$DG$1000,109,FALSE),0)</f>
        <v>0</v>
      </c>
      <c r="Z38" s="371">
        <f>IFERROR((VLOOKUP(A38,PROFILE!$B$6:$DG$1000,110,FALSE)*900)+((VLOOKUP(A38,PROFILE!$B$6:$DG$1000,110,FALSE)*900)*0.5),0)</f>
        <v>1350</v>
      </c>
      <c r="AA38" s="371">
        <f t="shared" si="7"/>
        <v>0</v>
      </c>
      <c r="AB38" s="373">
        <f>IF(PROFILE!R40="รอบคัน",1500,IF(PROFILE!R40="โคม่า",2000,PROFILE!DJ40*100))</f>
        <v>2000</v>
      </c>
    </row>
    <row r="39" spans="1:28" x14ac:dyDescent="0.35">
      <c r="A39" s="344">
        <f t="shared" si="3"/>
        <v>1701036</v>
      </c>
      <c r="B39" s="344">
        <v>39</v>
      </c>
      <c r="G39" s="374" t="str">
        <f>IFERROR(VLOOKUP(A39,PROFILE!$B$6:$P$1000,11,FALSE),"")</f>
        <v>OUT</v>
      </c>
      <c r="H39" s="368">
        <f>IF(PROFILE!H41="","",PROFILE!B41)</f>
        <v>1701036</v>
      </c>
      <c r="I39" s="369" t="str">
        <f>IF(H39="","",VLOOKUP(H39,PROFILE!$B$6:$AC$1000,18,FALSE))</f>
        <v>ธนชาต</v>
      </c>
      <c r="J39" s="369" t="str">
        <f>IF(H39="","",VLOOKUP(H39,PROFILE!$B$6:$AC$1000,17,FALSE))</f>
        <v>โคม่า</v>
      </c>
      <c r="K39" s="369" t="str">
        <f>IF(H39="","",VLOOKUP(H39,PROFILE!$B$6:$AC$1000,23,FALSE))</f>
        <v>ชฮ6962</v>
      </c>
      <c r="L39" s="369" t="str">
        <f>IF(H39="","",VLOOKUP(H39,PROFILE!$B$6:$AC$1000,24,FALSE))</f>
        <v>HONDA</v>
      </c>
      <c r="M39" s="370" t="str">
        <f>IF(H39="","",VLOOKUP(H39,PROFILE!$B$6:$AC$1000,25,FALSE))</f>
        <v>CITY</v>
      </c>
      <c r="N39" s="371">
        <f t="shared" si="8"/>
        <v>14149.533000000001</v>
      </c>
      <c r="O39" s="372">
        <v>4990</v>
      </c>
      <c r="P39" s="372">
        <v>121495.33</v>
      </c>
      <c r="Q39" s="371">
        <f t="shared" si="9"/>
        <v>107345.79700000001</v>
      </c>
      <c r="R39" s="371">
        <f t="shared" si="6"/>
        <v>107345.79700000001</v>
      </c>
      <c r="S39" s="372">
        <f>IFERROR((VLOOKUP(A39,QUEUE!$F$5:$AW$1000,27,FALSE)-VLOOKUP(A39,QUEUE!$F$5:$AW$1000,26,FALSE))*500,0)</f>
        <v>0</v>
      </c>
      <c r="T39" s="372">
        <f>IFERROR((VLOOKUP(A39,QUEUE!$F$5:$AW$1000,30,FALSE)-VLOOKUP(A39,QUEUE!$F$5:$AW$1000,29,FALSE))*850,0)</f>
        <v>0</v>
      </c>
      <c r="U39" s="372">
        <f>IFERROR((VLOOKUP(A39,QUEUE!$F$5:$AW$1000,33,FALSE)-VLOOKUP(A39,QUEUE!$F$5:$AW$1000,32,FALSE))*600,0)</f>
        <v>0</v>
      </c>
      <c r="V39" s="372">
        <f>IFERROR((VLOOKUP(A39,QUEUE!$F$5:$AW$1000,36,FALSE)-VLOOKUP(A39,QUEUE!$F$5:$AW$1000,35,FALSE))*750,0)</f>
        <v>0</v>
      </c>
      <c r="W39" s="372">
        <f>IFERROR((VLOOKUP(A39,QUEUE!$F$5:$AW$1000,39,FALSE)-VLOOKUP(A39,QUEUE!$F$5:$AW$1000,38,FALSE))*600,0)</f>
        <v>0</v>
      </c>
      <c r="X39" s="373"/>
      <c r="Y39" s="371">
        <f>IFERROR(VLOOKUP(A39,PROFILE!$B$6:$DG$1000,109,FALSE),0)</f>
        <v>0</v>
      </c>
      <c r="Z39" s="371">
        <f>IFERROR((VLOOKUP(A39,PROFILE!$B$6:$DG$1000,110,FALSE)*900)+((VLOOKUP(A39,PROFILE!$B$6:$DG$1000,110,FALSE)*900)*0.5),0)</f>
        <v>0</v>
      </c>
      <c r="AA39" s="371">
        <f t="shared" si="7"/>
        <v>12149.533000000001</v>
      </c>
      <c r="AB39" s="373">
        <f>IF(PROFILE!R41="รอบคัน",1500,IF(PROFILE!R41="โคม่า",2000,PROFILE!DJ41*100))</f>
        <v>2000</v>
      </c>
    </row>
    <row r="40" spans="1:28" x14ac:dyDescent="0.35">
      <c r="A40" s="344">
        <f t="shared" si="3"/>
        <v>1701037</v>
      </c>
      <c r="B40" s="344">
        <v>40</v>
      </c>
      <c r="G40" s="374" t="str">
        <f>IFERROR(VLOOKUP(A40,PROFILE!$B$6:$P$1000,11,FALSE),"")</f>
        <v>OUT</v>
      </c>
      <c r="H40" s="368">
        <f>IF(PROFILE!H42="","",PROFILE!B42)</f>
        <v>1701037</v>
      </c>
      <c r="I40" s="369" t="str">
        <f>IF(H40="","",VLOOKUP(H40,PROFILE!$B$6:$AC$1000,18,FALSE))</f>
        <v>ธนชาต</v>
      </c>
      <c r="J40" s="369" t="str">
        <f>IF(H40="","",VLOOKUP(H40,PROFILE!$B$6:$AC$1000,17,FALSE))</f>
        <v>โคม่า</v>
      </c>
      <c r="K40" s="369" t="str">
        <f>IF(H40="","",VLOOKUP(H40,PROFILE!$B$6:$AC$1000,23,FALSE))</f>
        <v>บต2350</v>
      </c>
      <c r="L40" s="369" t="str">
        <f>IF(H40="","",VLOOKUP(H40,PROFILE!$B$6:$AC$1000,24,FALSE))</f>
        <v>TOYOTA</v>
      </c>
      <c r="M40" s="370" t="str">
        <f>IF(H40="","",VLOOKUP(H40,PROFILE!$B$6:$AC$1000,25,FALSE))</f>
        <v>TIGER</v>
      </c>
      <c r="N40" s="371">
        <f t="shared" si="8"/>
        <v>8074.7660000000005</v>
      </c>
      <c r="O40" s="372">
        <v>1600</v>
      </c>
      <c r="P40" s="372">
        <v>60747.66</v>
      </c>
      <c r="Q40" s="371">
        <f t="shared" si="9"/>
        <v>52672.894</v>
      </c>
      <c r="R40" s="371">
        <f t="shared" si="6"/>
        <v>52672.894</v>
      </c>
      <c r="S40" s="372">
        <f>IFERROR((VLOOKUP(A40,QUEUE!$F$5:$AW$1000,27,FALSE)-VLOOKUP(A40,QUEUE!$F$5:$AW$1000,26,FALSE))*500,0)</f>
        <v>0</v>
      </c>
      <c r="T40" s="372">
        <f>IFERROR((VLOOKUP(A40,QUEUE!$F$5:$AW$1000,30,FALSE)-VLOOKUP(A40,QUEUE!$F$5:$AW$1000,29,FALSE))*850,0)</f>
        <v>0</v>
      </c>
      <c r="U40" s="372">
        <f>IFERROR((VLOOKUP(A40,QUEUE!$F$5:$AW$1000,33,FALSE)-VLOOKUP(A40,QUEUE!$F$5:$AW$1000,32,FALSE))*600,0)</f>
        <v>0</v>
      </c>
      <c r="V40" s="372">
        <f>IFERROR((VLOOKUP(A40,QUEUE!$F$5:$AW$1000,36,FALSE)-VLOOKUP(A40,QUEUE!$F$5:$AW$1000,35,FALSE))*750,0)</f>
        <v>0</v>
      </c>
      <c r="W40" s="372">
        <f>IFERROR((VLOOKUP(A40,QUEUE!$F$5:$AW$1000,39,FALSE)-VLOOKUP(A40,QUEUE!$F$5:$AW$1000,38,FALSE))*600,0)</f>
        <v>0</v>
      </c>
      <c r="X40" s="373"/>
      <c r="Y40" s="371">
        <f>IFERROR(VLOOKUP(A40,PROFILE!$B$6:$DG$1000,109,FALSE),0)</f>
        <v>0</v>
      </c>
      <c r="Z40" s="371">
        <f>IFERROR((VLOOKUP(A40,PROFILE!$B$6:$DG$1000,110,FALSE)*900)+((VLOOKUP(A40,PROFILE!$B$6:$DG$1000,110,FALSE)*900)*0.5),0)</f>
        <v>0</v>
      </c>
      <c r="AA40" s="371">
        <f t="shared" si="7"/>
        <v>6074.7660000000005</v>
      </c>
      <c r="AB40" s="373">
        <f>IF(PROFILE!R42="รอบคัน",1500,IF(PROFILE!R42="โคม่า",2000,PROFILE!DJ42*100))</f>
        <v>2000</v>
      </c>
    </row>
    <row r="41" spans="1:28" x14ac:dyDescent="0.35">
      <c r="A41" s="344">
        <f t="shared" si="3"/>
        <v>1701038</v>
      </c>
      <c r="B41" s="344">
        <v>41</v>
      </c>
      <c r="G41" s="374" t="str">
        <f>IFERROR(VLOOKUP(A41,PROFILE!$B$6:$P$1000,11,FALSE),"")</f>
        <v>OUT</v>
      </c>
      <c r="H41" s="368">
        <f>IF(PROFILE!H43="","",PROFILE!B43)</f>
        <v>1701038</v>
      </c>
      <c r="I41" s="369" t="str">
        <f>IF(H41="","",VLOOKUP(H41,PROFILE!$B$6:$AC$1000,18,FALSE))</f>
        <v>เมืองไทย</v>
      </c>
      <c r="J41" s="369" t="str">
        <f>IF(H41="","",VLOOKUP(H41,PROFILE!$B$6:$AC$1000,17,FALSE))</f>
        <v>โคม่า</v>
      </c>
      <c r="K41" s="369" t="str">
        <f>IF(H41="","",VLOOKUP(H41,PROFILE!$B$6:$AC$1000,23,FALSE))</f>
        <v>4กจ3890</v>
      </c>
      <c r="L41" s="369" t="str">
        <f>IF(H41="","",VLOOKUP(H41,PROFILE!$B$6:$AC$1000,24,FALSE))</f>
        <v>SUZUKI</v>
      </c>
      <c r="M41" s="370" t="str">
        <f>IF(H41="","",VLOOKUP(H41,PROFILE!$B$6:$AC$1000,25,FALSE))</f>
        <v>SWITF</v>
      </c>
      <c r="N41" s="371">
        <f t="shared" si="8"/>
        <v>22976.168000000001</v>
      </c>
      <c r="O41" s="372">
        <v>4150</v>
      </c>
      <c r="P41" s="372">
        <v>196261.68</v>
      </c>
      <c r="Q41" s="371">
        <f t="shared" si="9"/>
        <v>173285.51199999999</v>
      </c>
      <c r="R41" s="371">
        <f t="shared" si="6"/>
        <v>173285.51199999999</v>
      </c>
      <c r="S41" s="372">
        <f>IFERROR((VLOOKUP(A41,QUEUE!$F$5:$AW$1000,27,FALSE)-VLOOKUP(A41,QUEUE!$F$5:$AW$1000,26,FALSE))*500,0)</f>
        <v>0</v>
      </c>
      <c r="T41" s="372">
        <f>IFERROR((VLOOKUP(A41,QUEUE!$F$5:$AW$1000,30,FALSE)-VLOOKUP(A41,QUEUE!$F$5:$AW$1000,29,FALSE))*850,0)</f>
        <v>0</v>
      </c>
      <c r="U41" s="372">
        <f>IFERROR((VLOOKUP(A41,QUEUE!$F$5:$AW$1000,33,FALSE)-VLOOKUP(A41,QUEUE!$F$5:$AW$1000,32,FALSE))*600,0)</f>
        <v>0</v>
      </c>
      <c r="V41" s="372">
        <f>IFERROR((VLOOKUP(A41,QUEUE!$F$5:$AW$1000,36,FALSE)-VLOOKUP(A41,QUEUE!$F$5:$AW$1000,35,FALSE))*750,0)</f>
        <v>0</v>
      </c>
      <c r="W41" s="372">
        <f>IFERROR((VLOOKUP(A41,QUEUE!$F$5:$AW$1000,39,FALSE)-VLOOKUP(A41,QUEUE!$F$5:$AW$1000,38,FALSE))*600,0)</f>
        <v>0</v>
      </c>
      <c r="X41" s="373"/>
      <c r="Y41" s="371">
        <f>IFERROR(VLOOKUP(A41,PROFILE!$B$6:$DG$1000,109,FALSE),0)</f>
        <v>0</v>
      </c>
      <c r="Z41" s="371">
        <f>IFERROR((VLOOKUP(A41,PROFILE!$B$6:$DG$1000,110,FALSE)*900)+((VLOOKUP(A41,PROFILE!$B$6:$DG$1000,110,FALSE)*900)*0.5),0)</f>
        <v>1350</v>
      </c>
      <c r="AA41" s="371">
        <f t="shared" si="7"/>
        <v>19626.168000000001</v>
      </c>
      <c r="AB41" s="373">
        <f>IF(PROFILE!R43="รอบคัน",1500,IF(PROFILE!R43="โคม่า",2000,PROFILE!DJ43*100))</f>
        <v>2000</v>
      </c>
    </row>
    <row r="42" spans="1:28" x14ac:dyDescent="0.35">
      <c r="A42" s="344">
        <f t="shared" si="3"/>
        <v>1701039</v>
      </c>
      <c r="B42" s="344">
        <v>42</v>
      </c>
      <c r="G42" s="374" t="str">
        <f>IFERROR(VLOOKUP(A42,PROFILE!$B$6:$P$1000,11,FALSE),"")</f>
        <v>OUT</v>
      </c>
      <c r="H42" s="368">
        <f>IF(PROFILE!H44="","",PROFILE!B44)</f>
        <v>1701039</v>
      </c>
      <c r="I42" s="369" t="str">
        <f>IF(H42="","",VLOOKUP(H42,PROFILE!$B$6:$AC$1000,18,FALSE))</f>
        <v>ธนชาต</v>
      </c>
      <c r="J42" s="369" t="str">
        <f>IF(H42="","",VLOOKUP(H42,PROFILE!$B$6:$AC$1000,17,FALSE))</f>
        <v>โคม่า</v>
      </c>
      <c r="K42" s="369" t="str">
        <f>IF(H42="","",VLOOKUP(H42,PROFILE!$B$6:$AC$1000,23,FALSE))</f>
        <v>สห4188</v>
      </c>
      <c r="L42" s="369" t="str">
        <f>IF(H42="","",VLOOKUP(H42,PROFILE!$B$6:$AC$1000,24,FALSE))</f>
        <v>HONDA</v>
      </c>
      <c r="M42" s="370" t="str">
        <f>IF(H42="","",VLOOKUP(H42,PROFILE!$B$6:$AC$1000,25,FALSE))</f>
        <v>JAZZ</v>
      </c>
      <c r="N42" s="371">
        <f t="shared" si="8"/>
        <v>2210</v>
      </c>
      <c r="O42" s="372">
        <v>8125</v>
      </c>
      <c r="P42" s="372">
        <v>2100</v>
      </c>
      <c r="Q42" s="371">
        <f t="shared" si="9"/>
        <v>-110</v>
      </c>
      <c r="R42" s="371">
        <f t="shared" si="6"/>
        <v>-110</v>
      </c>
      <c r="S42" s="372">
        <f>IFERROR((VLOOKUP(A42,QUEUE!$F$5:$AW$1000,27,FALSE)-VLOOKUP(A42,QUEUE!$F$5:$AW$1000,26,FALSE))*500,0)</f>
        <v>0</v>
      </c>
      <c r="T42" s="372">
        <f>IFERROR((VLOOKUP(A42,QUEUE!$F$5:$AW$1000,30,FALSE)-VLOOKUP(A42,QUEUE!$F$5:$AW$1000,29,FALSE))*850,0)</f>
        <v>0</v>
      </c>
      <c r="U42" s="372">
        <f>IFERROR((VLOOKUP(A42,QUEUE!$F$5:$AW$1000,33,FALSE)-VLOOKUP(A42,QUEUE!$F$5:$AW$1000,32,FALSE))*600,0)</f>
        <v>0</v>
      </c>
      <c r="V42" s="372">
        <f>IFERROR((VLOOKUP(A42,QUEUE!$F$5:$AW$1000,36,FALSE)-VLOOKUP(A42,QUEUE!$F$5:$AW$1000,35,FALSE))*750,0)</f>
        <v>0</v>
      </c>
      <c r="W42" s="372">
        <f>IFERROR((VLOOKUP(A42,QUEUE!$F$5:$AW$1000,39,FALSE)-VLOOKUP(A42,QUEUE!$F$5:$AW$1000,38,FALSE))*600,0)</f>
        <v>0</v>
      </c>
      <c r="X42" s="373"/>
      <c r="Y42" s="371">
        <f>IFERROR(VLOOKUP(A42,PROFILE!$B$6:$DG$1000,109,FALSE),0)</f>
        <v>0</v>
      </c>
      <c r="Z42" s="371">
        <f>IFERROR((VLOOKUP(A42,PROFILE!$B$6:$DG$1000,110,FALSE)*900)+((VLOOKUP(A42,PROFILE!$B$6:$DG$1000,110,FALSE)*900)*0.5),0)</f>
        <v>0</v>
      </c>
      <c r="AA42" s="371">
        <f t="shared" si="7"/>
        <v>210</v>
      </c>
      <c r="AB42" s="373">
        <f>IF(PROFILE!R44="รอบคัน",1500,IF(PROFILE!R44="โคม่า",2000,PROFILE!DJ44*100))</f>
        <v>2000</v>
      </c>
    </row>
    <row r="43" spans="1:28" x14ac:dyDescent="0.35">
      <c r="A43" s="344">
        <f t="shared" si="3"/>
        <v>1701040</v>
      </c>
      <c r="B43" s="344">
        <v>43</v>
      </c>
      <c r="G43" s="374" t="str">
        <f>IFERROR(VLOOKUP(A43,PROFILE!$B$6:$P$1000,11,FALSE),"")</f>
        <v>OUT</v>
      </c>
      <c r="H43" s="368">
        <f>IF(PROFILE!H45="","",PROFILE!B45)</f>
        <v>1701040</v>
      </c>
      <c r="I43" s="369" t="str">
        <f>IF(H43="","",VLOOKUP(H43,PROFILE!$B$6:$AC$1000,18,FALSE))</f>
        <v>เมืองไทย</v>
      </c>
      <c r="J43" s="369" t="str">
        <f>IF(H43="","",VLOOKUP(H43,PROFILE!$B$6:$AC$1000,17,FALSE))</f>
        <v>โคม่า</v>
      </c>
      <c r="K43" s="369" t="str">
        <f>IF(H43="","",VLOOKUP(H43,PROFILE!$B$6:$AC$1000,23,FALSE))</f>
        <v>ฆค3065</v>
      </c>
      <c r="L43" s="369" t="str">
        <f>IF(H43="","",VLOOKUP(H43,PROFILE!$B$6:$AC$1000,24,FALSE))</f>
        <v>MAZDA</v>
      </c>
      <c r="M43" s="370">
        <f>IF(H43="","",VLOOKUP(H43,PROFILE!$B$6:$AC$1000,25,FALSE))</f>
        <v>2</v>
      </c>
      <c r="N43" s="371">
        <f t="shared" si="8"/>
        <v>8870.5619999999999</v>
      </c>
      <c r="O43" s="372"/>
      <c r="P43" s="372">
        <v>28205.62</v>
      </c>
      <c r="Q43" s="371">
        <f t="shared" si="9"/>
        <v>19335.057999999997</v>
      </c>
      <c r="R43" s="371">
        <f t="shared" si="6"/>
        <v>19335.057999999997</v>
      </c>
      <c r="S43" s="372">
        <f>IFERROR((VLOOKUP(A43,QUEUE!$F$5:$AW$1000,27,FALSE)-VLOOKUP(A43,QUEUE!$F$5:$AW$1000,26,FALSE))*500,0)</f>
        <v>0</v>
      </c>
      <c r="T43" s="372">
        <f>IFERROR((VLOOKUP(A43,QUEUE!$F$5:$AW$1000,30,FALSE)-VLOOKUP(A43,QUEUE!$F$5:$AW$1000,29,FALSE))*850,0)</f>
        <v>0</v>
      </c>
      <c r="U43" s="372">
        <f>IFERROR((VLOOKUP(A43,QUEUE!$F$5:$AW$1000,33,FALSE)-VLOOKUP(A43,QUEUE!$F$5:$AW$1000,32,FALSE))*600,0)</f>
        <v>0</v>
      </c>
      <c r="V43" s="372">
        <f>IFERROR((VLOOKUP(A43,QUEUE!$F$5:$AW$1000,36,FALSE)-VLOOKUP(A43,QUEUE!$F$5:$AW$1000,35,FALSE))*750,0)</f>
        <v>0</v>
      </c>
      <c r="W43" s="372">
        <f>IFERROR((VLOOKUP(A43,QUEUE!$F$5:$AW$1000,39,FALSE)-VLOOKUP(A43,QUEUE!$F$5:$AW$1000,38,FALSE))*600,0)</f>
        <v>0</v>
      </c>
      <c r="X43" s="373"/>
      <c r="Y43" s="371">
        <f>IFERROR(VLOOKUP(A43,PROFILE!$B$6:$DG$1000,109,FALSE),0)</f>
        <v>0</v>
      </c>
      <c r="Z43" s="371">
        <f>IFERROR((VLOOKUP(A43,PROFILE!$B$6:$DG$1000,110,FALSE)*900)+((VLOOKUP(A43,PROFILE!$B$6:$DG$1000,110,FALSE)*900)*0.5),0)</f>
        <v>4050</v>
      </c>
      <c r="AA43" s="371">
        <f t="shared" si="7"/>
        <v>2820.5619999999999</v>
      </c>
      <c r="AB43" s="373">
        <f>IF(PROFILE!R45="รอบคัน",1500,IF(PROFILE!R45="โคม่า",2000,PROFILE!DJ45*100))</f>
        <v>2000</v>
      </c>
    </row>
    <row r="44" spans="1:28" x14ac:dyDescent="0.35">
      <c r="A44" s="344">
        <f t="shared" si="3"/>
        <v>1701041</v>
      </c>
      <c r="B44" s="344">
        <v>44</v>
      </c>
      <c r="G44" s="374" t="str">
        <f>IFERROR(VLOOKUP(A44,PROFILE!$B$6:$P$1000,11,FALSE),"")</f>
        <v>OUT</v>
      </c>
      <c r="H44" s="368">
        <f>IF(PROFILE!H46="","",PROFILE!B46)</f>
        <v>1701041</v>
      </c>
      <c r="I44" s="369" t="str">
        <f>IF(H44="","",VLOOKUP(H44,PROFILE!$B$6:$AC$1000,18,FALSE))</f>
        <v>กรุงไทย</v>
      </c>
      <c r="J44" s="369" t="str">
        <f>IF(H44="","",VLOOKUP(H44,PROFILE!$B$6:$AC$1000,17,FALSE))</f>
        <v>โคม่า</v>
      </c>
      <c r="K44" s="369" t="str">
        <f>IF(H44="","",VLOOKUP(H44,PROFILE!$B$6:$AC$1000,23,FALSE))</f>
        <v>1กญ7104</v>
      </c>
      <c r="L44" s="369" t="str">
        <f>IF(H44="","",VLOOKUP(H44,PROFILE!$B$6:$AC$1000,24,FALSE))</f>
        <v>NISSAN</v>
      </c>
      <c r="M44" s="370" t="str">
        <f>IF(H44="","",VLOOKUP(H44,PROFILE!$B$6:$AC$1000,25,FALSE))</f>
        <v>ALMERA</v>
      </c>
      <c r="N44" s="371">
        <f t="shared" si="8"/>
        <v>15499.533000000001</v>
      </c>
      <c r="O44" s="372"/>
      <c r="P44" s="372">
        <v>121495.33</v>
      </c>
      <c r="Q44" s="371">
        <f t="shared" si="9"/>
        <v>105995.79700000001</v>
      </c>
      <c r="R44" s="371">
        <f t="shared" si="6"/>
        <v>105995.79700000001</v>
      </c>
      <c r="S44" s="372">
        <f>IFERROR((VLOOKUP(A44,QUEUE!$F$5:$AW$1000,27,FALSE)-VLOOKUP(A44,QUEUE!$F$5:$AW$1000,26,FALSE))*500,0)</f>
        <v>0</v>
      </c>
      <c r="T44" s="372">
        <f>IFERROR((VLOOKUP(A44,QUEUE!$F$5:$AW$1000,30,FALSE)-VLOOKUP(A44,QUEUE!$F$5:$AW$1000,29,FALSE))*850,0)</f>
        <v>0</v>
      </c>
      <c r="U44" s="372">
        <f>IFERROR((VLOOKUP(A44,QUEUE!$F$5:$AW$1000,33,FALSE)-VLOOKUP(A44,QUEUE!$F$5:$AW$1000,32,FALSE))*600,0)</f>
        <v>0</v>
      </c>
      <c r="V44" s="372">
        <f>IFERROR((VLOOKUP(A44,QUEUE!$F$5:$AW$1000,36,FALSE)-VLOOKUP(A44,QUEUE!$F$5:$AW$1000,35,FALSE))*750,0)</f>
        <v>0</v>
      </c>
      <c r="W44" s="372">
        <f>IFERROR((VLOOKUP(A44,QUEUE!$F$5:$AW$1000,39,FALSE)-VLOOKUP(A44,QUEUE!$F$5:$AW$1000,38,FALSE))*600,0)</f>
        <v>0</v>
      </c>
      <c r="X44" s="373"/>
      <c r="Y44" s="371">
        <f>IFERROR(VLOOKUP(A44,PROFILE!$B$6:$DG$1000,109,FALSE),0)</f>
        <v>0</v>
      </c>
      <c r="Z44" s="371">
        <f>IFERROR((VLOOKUP(A44,PROFILE!$B$6:$DG$1000,110,FALSE)*900)+((VLOOKUP(A44,PROFILE!$B$6:$DG$1000,110,FALSE)*900)*0.5),0)</f>
        <v>1350</v>
      </c>
      <c r="AA44" s="371">
        <f t="shared" si="7"/>
        <v>12149.533000000001</v>
      </c>
      <c r="AB44" s="373">
        <f>IF(PROFILE!R46="รอบคัน",1500,IF(PROFILE!R46="โคม่า",2000,PROFILE!DJ46*100))</f>
        <v>2000</v>
      </c>
    </row>
    <row r="45" spans="1:28" x14ac:dyDescent="0.35">
      <c r="A45" s="344">
        <f t="shared" si="3"/>
        <v>1701042</v>
      </c>
      <c r="B45" s="344">
        <v>45</v>
      </c>
      <c r="G45" s="374" t="str">
        <f>IFERROR(VLOOKUP(A45,PROFILE!$B$6:$P$1000,11,FALSE),"")</f>
        <v>OUT</v>
      </c>
      <c r="H45" s="368">
        <f>IF(PROFILE!H47="","",PROFILE!B47)</f>
        <v>1701042</v>
      </c>
      <c r="I45" s="369" t="str">
        <f>IF(H45="","",VLOOKUP(H45,PROFILE!$B$6:$AC$1000,18,FALSE))</f>
        <v>ธนชาต</v>
      </c>
      <c r="J45" s="369" t="str">
        <f>IF(H45="","",VLOOKUP(H45,PROFILE!$B$6:$AC$1000,17,FALSE))</f>
        <v>โคม่า</v>
      </c>
      <c r="K45" s="369" t="str">
        <f>IF(H45="","",VLOOKUP(H45,PROFILE!$B$6:$AC$1000,23,FALSE))</f>
        <v>ถฮ764</v>
      </c>
      <c r="L45" s="369" t="str">
        <f>IF(H45="","",VLOOKUP(H45,PROFILE!$B$6:$AC$1000,24,FALSE))</f>
        <v>ISUZU</v>
      </c>
      <c r="M45" s="370" t="str">
        <f>IF(H45="","",VLOOKUP(H45,PROFILE!$B$6:$AC$1000,25,FALSE))</f>
        <v>SPACECAB</v>
      </c>
      <c r="N45" s="371">
        <f t="shared" si="8"/>
        <v>12176.636</v>
      </c>
      <c r="O45" s="372"/>
      <c r="P45" s="372">
        <v>74766.36</v>
      </c>
      <c r="Q45" s="371">
        <f t="shared" si="9"/>
        <v>62589.724000000002</v>
      </c>
      <c r="R45" s="371">
        <f t="shared" si="6"/>
        <v>62589.724000000002</v>
      </c>
      <c r="S45" s="372">
        <f>IFERROR((VLOOKUP(A45,QUEUE!$F$5:$AW$1000,27,FALSE)-VLOOKUP(A45,QUEUE!$F$5:$AW$1000,26,FALSE))*500,0)</f>
        <v>0</v>
      </c>
      <c r="T45" s="372">
        <f>IFERROR((VLOOKUP(A45,QUEUE!$F$5:$AW$1000,30,FALSE)-VLOOKUP(A45,QUEUE!$F$5:$AW$1000,29,FALSE))*850,0)</f>
        <v>0</v>
      </c>
      <c r="U45" s="372">
        <f>IFERROR((VLOOKUP(A45,QUEUE!$F$5:$AW$1000,33,FALSE)-VLOOKUP(A45,QUEUE!$F$5:$AW$1000,32,FALSE))*600,0)</f>
        <v>0</v>
      </c>
      <c r="V45" s="372">
        <f>IFERROR((VLOOKUP(A45,QUEUE!$F$5:$AW$1000,36,FALSE)-VLOOKUP(A45,QUEUE!$F$5:$AW$1000,35,FALSE))*750,0)</f>
        <v>0</v>
      </c>
      <c r="W45" s="372">
        <f>IFERROR((VLOOKUP(A45,QUEUE!$F$5:$AW$1000,39,FALSE)-VLOOKUP(A45,QUEUE!$F$5:$AW$1000,38,FALSE))*600,0)</f>
        <v>0</v>
      </c>
      <c r="X45" s="373"/>
      <c r="Y45" s="371">
        <f>IFERROR(VLOOKUP(A45,PROFILE!$B$6:$DG$1000,109,FALSE),0)</f>
        <v>0</v>
      </c>
      <c r="Z45" s="371">
        <f>IFERROR((VLOOKUP(A45,PROFILE!$B$6:$DG$1000,110,FALSE)*900)+((VLOOKUP(A45,PROFILE!$B$6:$DG$1000,110,FALSE)*900)*0.5),0)</f>
        <v>2700</v>
      </c>
      <c r="AA45" s="371">
        <f t="shared" si="7"/>
        <v>7476.6360000000004</v>
      </c>
      <c r="AB45" s="373">
        <f>IF(PROFILE!R47="รอบคัน",1500,IF(PROFILE!R47="โคม่า",2000,PROFILE!DJ47*100))</f>
        <v>2000</v>
      </c>
    </row>
    <row r="46" spans="1:28" x14ac:dyDescent="0.35">
      <c r="A46" s="344">
        <f t="shared" si="3"/>
        <v>1701043</v>
      </c>
      <c r="B46" s="344">
        <v>46</v>
      </c>
      <c r="G46" s="374" t="str">
        <f>IFERROR(VLOOKUP(A46,PROFILE!$B$6:$P$1000,11,FALSE),"")</f>
        <v>OUT</v>
      </c>
      <c r="H46" s="368">
        <f>IF(PROFILE!H48="","",PROFILE!B48)</f>
        <v>1701043</v>
      </c>
      <c r="I46" s="369" t="str">
        <f>IF(H46="","",VLOOKUP(H46,PROFILE!$B$6:$AC$1000,18,FALSE))</f>
        <v>ธนชาต</v>
      </c>
      <c r="J46" s="369" t="str">
        <f>IF(H46="","",VLOOKUP(H46,PROFILE!$B$6:$AC$1000,17,FALSE))</f>
        <v>โคม่า</v>
      </c>
      <c r="K46" s="369" t="str">
        <f>IF(H46="","",VLOOKUP(H46,PROFILE!$B$6:$AC$1000,23,FALSE))</f>
        <v>ถล8994</v>
      </c>
      <c r="L46" s="369" t="str">
        <f>IF(H46="","",VLOOKUP(H46,PROFILE!$B$6:$AC$1000,24,FALSE))</f>
        <v>ISUZU</v>
      </c>
      <c r="M46" s="370" t="str">
        <f>IF(H46="","",VLOOKUP(H46,PROFILE!$B$6:$AC$1000,25,FALSE))</f>
        <v>SPACECAB</v>
      </c>
      <c r="N46" s="371">
        <f t="shared" si="8"/>
        <v>3350</v>
      </c>
      <c r="O46" s="372">
        <v>1600</v>
      </c>
      <c r="P46" s="372"/>
      <c r="Q46" s="371">
        <f t="shared" si="9"/>
        <v>0</v>
      </c>
      <c r="R46" s="371">
        <f t="shared" si="6"/>
        <v>0</v>
      </c>
      <c r="S46" s="372">
        <f>IFERROR((VLOOKUP(A46,QUEUE!$F$5:$AW$1000,27,FALSE)-VLOOKUP(A46,QUEUE!$F$5:$AW$1000,26,FALSE))*500,0)</f>
        <v>0</v>
      </c>
      <c r="T46" s="372">
        <f>IFERROR((VLOOKUP(A46,QUEUE!$F$5:$AW$1000,30,FALSE)-VLOOKUP(A46,QUEUE!$F$5:$AW$1000,29,FALSE))*850,0)</f>
        <v>0</v>
      </c>
      <c r="U46" s="372">
        <f>IFERROR((VLOOKUP(A46,QUEUE!$F$5:$AW$1000,33,FALSE)-VLOOKUP(A46,QUEUE!$F$5:$AW$1000,32,FALSE))*600,0)</f>
        <v>0</v>
      </c>
      <c r="V46" s="372">
        <f>IFERROR((VLOOKUP(A46,QUEUE!$F$5:$AW$1000,36,FALSE)-VLOOKUP(A46,QUEUE!$F$5:$AW$1000,35,FALSE))*750,0)</f>
        <v>0</v>
      </c>
      <c r="W46" s="372">
        <f>IFERROR((VLOOKUP(A46,QUEUE!$F$5:$AW$1000,39,FALSE)-VLOOKUP(A46,QUEUE!$F$5:$AW$1000,38,FALSE))*600,0)</f>
        <v>0</v>
      </c>
      <c r="X46" s="373"/>
      <c r="Y46" s="371">
        <f>IFERROR(VLOOKUP(A46,PROFILE!$B$6:$DG$1000,109,FALSE),0)</f>
        <v>0</v>
      </c>
      <c r="Z46" s="371">
        <f>IFERROR((VLOOKUP(A46,PROFILE!$B$6:$DG$1000,110,FALSE)*900)+((VLOOKUP(A46,PROFILE!$B$6:$DG$1000,110,FALSE)*900)*0.5),0)</f>
        <v>1350</v>
      </c>
      <c r="AA46" s="371">
        <f t="shared" si="7"/>
        <v>0</v>
      </c>
      <c r="AB46" s="373">
        <f>IF(PROFILE!R48="รอบคัน",1500,IF(PROFILE!R48="โคม่า",2000,PROFILE!DJ48*100))</f>
        <v>2000</v>
      </c>
    </row>
    <row r="47" spans="1:28" x14ac:dyDescent="0.35">
      <c r="A47" s="344">
        <f t="shared" si="3"/>
        <v>1701044</v>
      </c>
      <c r="B47" s="344">
        <v>47</v>
      </c>
      <c r="G47" s="374" t="str">
        <f>IFERROR(VLOOKUP(A47,PROFILE!$B$6:$P$1000,11,FALSE),"")</f>
        <v>OUT</v>
      </c>
      <c r="H47" s="368">
        <f>IF(PROFILE!H49="","",PROFILE!B49)</f>
        <v>1701044</v>
      </c>
      <c r="I47" s="369" t="str">
        <f>IF(H47="","",VLOOKUP(H47,PROFILE!$B$6:$AC$1000,18,FALSE))</f>
        <v>ธนชาต</v>
      </c>
      <c r="J47" s="369" t="str">
        <f>IF(H47="","",VLOOKUP(H47,PROFILE!$B$6:$AC$1000,17,FALSE))</f>
        <v>โคม่า</v>
      </c>
      <c r="K47" s="369" t="str">
        <f>IF(H47="","",VLOOKUP(H47,PROFILE!$B$6:$AC$1000,23,FALSE))</f>
        <v>ตส5776</v>
      </c>
      <c r="L47" s="369" t="str">
        <f>IF(H47="","",VLOOKUP(H47,PROFILE!$B$6:$AC$1000,24,FALSE))</f>
        <v>ISUZU</v>
      </c>
      <c r="M47" s="370" t="str">
        <f>IF(H47="","",VLOOKUP(H47,PROFILE!$B$6:$AC$1000,25,FALSE))</f>
        <v>SPACECAB</v>
      </c>
      <c r="N47" s="371">
        <f t="shared" si="8"/>
        <v>37046.165000000001</v>
      </c>
      <c r="O47" s="372"/>
      <c r="P47" s="372">
        <v>112249.65</v>
      </c>
      <c r="Q47" s="371">
        <f t="shared" si="9"/>
        <v>75203.484999999986</v>
      </c>
      <c r="R47" s="371">
        <f t="shared" si="6"/>
        <v>75203.484999999986</v>
      </c>
      <c r="S47" s="372">
        <f>IFERROR((VLOOKUP(A47,QUEUE!$F$5:$AW$1000,27,FALSE)-VLOOKUP(A47,QUEUE!$F$5:$AW$1000,26,FALSE))*500,0)</f>
        <v>0</v>
      </c>
      <c r="T47" s="372">
        <f>IFERROR((VLOOKUP(A47,QUEUE!$F$5:$AW$1000,30,FALSE)-VLOOKUP(A47,QUEUE!$F$5:$AW$1000,29,FALSE))*850,0)</f>
        <v>0</v>
      </c>
      <c r="U47" s="372">
        <f>IFERROR((VLOOKUP(A47,QUEUE!$F$5:$AW$1000,33,FALSE)-VLOOKUP(A47,QUEUE!$F$5:$AW$1000,32,FALSE))*600,0)</f>
        <v>0</v>
      </c>
      <c r="V47" s="372">
        <f>IFERROR((VLOOKUP(A47,QUEUE!$F$5:$AW$1000,36,FALSE)-VLOOKUP(A47,QUEUE!$F$5:$AW$1000,35,FALSE))*750,0)</f>
        <v>0</v>
      </c>
      <c r="W47" s="372">
        <f>IFERROR((VLOOKUP(A47,QUEUE!$F$5:$AW$1000,39,FALSE)-VLOOKUP(A47,QUEUE!$F$5:$AW$1000,38,FALSE))*600,0)</f>
        <v>0</v>
      </c>
      <c r="X47" s="373"/>
      <c r="Y47" s="371">
        <f>IFERROR(VLOOKUP(A47,PROFILE!$B$6:$DG$1000,109,FALSE),0)</f>
        <v>26468</v>
      </c>
      <c r="Z47" s="371">
        <f>IFERROR((VLOOKUP(A47,PROFILE!$B$6:$DG$1000,110,FALSE)*900)+((VLOOKUP(A47,PROFILE!$B$6:$DG$1000,110,FALSE)*900)*0.5),0)</f>
        <v>0</v>
      </c>
      <c r="AA47" s="371">
        <f t="shared" si="7"/>
        <v>8578.1649999999991</v>
      </c>
      <c r="AB47" s="373">
        <f>IF(PROFILE!R49="รอบคัน",1500,IF(PROFILE!R49="โคม่า",2000,PROFILE!DJ49*100))</f>
        <v>2000</v>
      </c>
    </row>
    <row r="48" spans="1:28" x14ac:dyDescent="0.35">
      <c r="A48" s="344">
        <f t="shared" si="3"/>
        <v>1701045</v>
      </c>
      <c r="B48" s="344">
        <v>48</v>
      </c>
      <c r="G48" s="374" t="str">
        <f>IFERROR(VLOOKUP(A48,PROFILE!$B$6:$P$1000,11,FALSE),"")</f>
        <v>OUT</v>
      </c>
      <c r="H48" s="368">
        <f>IF(PROFILE!H50="","",PROFILE!B50)</f>
        <v>1701045</v>
      </c>
      <c r="I48" s="369" t="str">
        <f>IF(H48="","",VLOOKUP(H48,PROFILE!$B$6:$AC$1000,18,FALSE))</f>
        <v>เมืองไทย</v>
      </c>
      <c r="J48" s="369" t="str">
        <f>IF(H48="","",VLOOKUP(H48,PROFILE!$B$6:$AC$1000,17,FALSE))</f>
        <v>โคม่า</v>
      </c>
      <c r="K48" s="369" t="str">
        <f>IF(H48="","",VLOOKUP(H48,PROFILE!$B$6:$AC$1000,23,FALSE))</f>
        <v>2กญ6637</v>
      </c>
      <c r="L48" s="369" t="str">
        <f>IF(H48="","",VLOOKUP(H48,PROFILE!$B$6:$AC$1000,24,FALSE))</f>
        <v>HONDA</v>
      </c>
      <c r="M48" s="370" t="str">
        <f>IF(H48="","",VLOOKUP(H48,PROFILE!$B$6:$AC$1000,25,FALSE))</f>
        <v>CITY</v>
      </c>
      <c r="N48" s="371">
        <f t="shared" si="8"/>
        <v>8957.476999999999</v>
      </c>
      <c r="O48" s="372">
        <v>900</v>
      </c>
      <c r="P48" s="372">
        <v>56074.77</v>
      </c>
      <c r="Q48" s="371">
        <f t="shared" si="9"/>
        <v>47117.292999999998</v>
      </c>
      <c r="R48" s="371">
        <f t="shared" si="6"/>
        <v>47117.292999999998</v>
      </c>
      <c r="S48" s="372">
        <f>IFERROR((VLOOKUP(A48,QUEUE!$F$5:$AW$1000,27,FALSE)-VLOOKUP(A48,QUEUE!$F$5:$AW$1000,26,FALSE))*500,0)</f>
        <v>0</v>
      </c>
      <c r="T48" s="372">
        <f>IFERROR((VLOOKUP(A48,QUEUE!$F$5:$AW$1000,30,FALSE)-VLOOKUP(A48,QUEUE!$F$5:$AW$1000,29,FALSE))*850,0)</f>
        <v>0</v>
      </c>
      <c r="U48" s="372">
        <f>IFERROR((VLOOKUP(A48,QUEUE!$F$5:$AW$1000,33,FALSE)-VLOOKUP(A48,QUEUE!$F$5:$AW$1000,32,FALSE))*600,0)</f>
        <v>0</v>
      </c>
      <c r="V48" s="372">
        <f>IFERROR((VLOOKUP(A48,QUEUE!$F$5:$AW$1000,36,FALSE)-VLOOKUP(A48,QUEUE!$F$5:$AW$1000,35,FALSE))*750,0)</f>
        <v>0</v>
      </c>
      <c r="W48" s="372">
        <f>IFERROR((VLOOKUP(A48,QUEUE!$F$5:$AW$1000,39,FALSE)-VLOOKUP(A48,QUEUE!$F$5:$AW$1000,38,FALSE))*600,0)</f>
        <v>0</v>
      </c>
      <c r="X48" s="373"/>
      <c r="Y48" s="371">
        <f>IFERROR(VLOOKUP(A48,PROFILE!$B$6:$DG$1000,109,FALSE),0)</f>
        <v>0</v>
      </c>
      <c r="Z48" s="371">
        <f>IFERROR((VLOOKUP(A48,PROFILE!$B$6:$DG$1000,110,FALSE)*900)+((VLOOKUP(A48,PROFILE!$B$6:$DG$1000,110,FALSE)*900)*0.5),0)</f>
        <v>1350</v>
      </c>
      <c r="AA48" s="371">
        <f t="shared" si="7"/>
        <v>5607.4769999999999</v>
      </c>
      <c r="AB48" s="373">
        <f>IF(PROFILE!R50="รอบคัน",1500,IF(PROFILE!R50="โคม่า",2000,PROFILE!DJ50*100))</f>
        <v>2000</v>
      </c>
    </row>
    <row r="49" spans="1:28" x14ac:dyDescent="0.35">
      <c r="A49" s="344">
        <f t="shared" si="3"/>
        <v>1701046</v>
      </c>
      <c r="B49" s="344">
        <v>49</v>
      </c>
      <c r="G49" s="374" t="str">
        <f>IFERROR(VLOOKUP(A49,PROFILE!$B$6:$P$1000,11,FALSE),"")</f>
        <v>OUT</v>
      </c>
      <c r="H49" s="368">
        <f>IF(PROFILE!H51="","",PROFILE!B51)</f>
        <v>1701046</v>
      </c>
      <c r="I49" s="369" t="str">
        <f>IF(H49="","",VLOOKUP(H49,PROFILE!$B$6:$AC$1000,18,FALSE))</f>
        <v>เมืองไทย</v>
      </c>
      <c r="J49" s="369" t="str">
        <f>IF(H49="","",VLOOKUP(H49,PROFILE!$B$6:$AC$1000,17,FALSE))</f>
        <v>โคม่า</v>
      </c>
      <c r="K49" s="369" t="str">
        <f>IF(H49="","",VLOOKUP(H49,PROFILE!$B$6:$AC$1000,23,FALSE))</f>
        <v>ฎฮ1450</v>
      </c>
      <c r="L49" s="369" t="str">
        <f>IF(H49="","",VLOOKUP(H49,PROFILE!$B$6:$AC$1000,24,FALSE))</f>
        <v>TOYOTA</v>
      </c>
      <c r="M49" s="370" t="str">
        <f>IF(H49="","",VLOOKUP(H49,PROFILE!$B$6:$AC$1000,25,FALSE))</f>
        <v>SOLUNA</v>
      </c>
      <c r="N49" s="371">
        <f t="shared" si="8"/>
        <v>3350</v>
      </c>
      <c r="O49" s="372"/>
      <c r="P49" s="372"/>
      <c r="Q49" s="371">
        <f t="shared" si="9"/>
        <v>0</v>
      </c>
      <c r="R49" s="371">
        <f t="shared" si="6"/>
        <v>0</v>
      </c>
      <c r="S49" s="372">
        <f>IFERROR((VLOOKUP(A49,QUEUE!$F$5:$AW$1000,27,FALSE)-VLOOKUP(A49,QUEUE!$F$5:$AW$1000,26,FALSE))*500,0)</f>
        <v>0</v>
      </c>
      <c r="T49" s="372">
        <f>IFERROR((VLOOKUP(A49,QUEUE!$F$5:$AW$1000,30,FALSE)-VLOOKUP(A49,QUEUE!$F$5:$AW$1000,29,FALSE))*850,0)</f>
        <v>0</v>
      </c>
      <c r="U49" s="372">
        <f>IFERROR((VLOOKUP(A49,QUEUE!$F$5:$AW$1000,33,FALSE)-VLOOKUP(A49,QUEUE!$F$5:$AW$1000,32,FALSE))*600,0)</f>
        <v>0</v>
      </c>
      <c r="V49" s="372">
        <f>IFERROR((VLOOKUP(A49,QUEUE!$F$5:$AW$1000,36,FALSE)-VLOOKUP(A49,QUEUE!$F$5:$AW$1000,35,FALSE))*750,0)</f>
        <v>0</v>
      </c>
      <c r="W49" s="372">
        <f>IFERROR((VLOOKUP(A49,QUEUE!$F$5:$AW$1000,39,FALSE)-VLOOKUP(A49,QUEUE!$F$5:$AW$1000,38,FALSE))*600,0)</f>
        <v>0</v>
      </c>
      <c r="X49" s="373"/>
      <c r="Y49" s="371">
        <f>IFERROR(VLOOKUP(A49,PROFILE!$B$6:$DG$1000,109,FALSE),0)</f>
        <v>0</v>
      </c>
      <c r="Z49" s="371">
        <f>IFERROR((VLOOKUP(A49,PROFILE!$B$6:$DG$1000,110,FALSE)*900)+((VLOOKUP(A49,PROFILE!$B$6:$DG$1000,110,FALSE)*900)*0.5),0)</f>
        <v>1350</v>
      </c>
      <c r="AA49" s="371">
        <f t="shared" si="7"/>
        <v>0</v>
      </c>
      <c r="AB49" s="373">
        <f>IF(PROFILE!R51="รอบคัน",1500,IF(PROFILE!R51="โคม่า",2000,PROFILE!DJ51*100))</f>
        <v>2000</v>
      </c>
    </row>
    <row r="50" spans="1:28" x14ac:dyDescent="0.35">
      <c r="A50" s="344">
        <f t="shared" si="3"/>
        <v>1701047</v>
      </c>
      <c r="B50" s="344">
        <v>50</v>
      </c>
      <c r="G50" s="374" t="str">
        <f>IFERROR(VLOOKUP(A50,PROFILE!$B$6:$P$1000,11,FALSE),"")</f>
        <v>OUT</v>
      </c>
      <c r="H50" s="368">
        <f>IF(PROFILE!H52="","",PROFILE!B52)</f>
        <v>1701047</v>
      </c>
      <c r="I50" s="369" t="str">
        <f>IF(H50="","",VLOOKUP(H50,PROFILE!$B$6:$AC$1000,18,FALSE))</f>
        <v>ธนชาต</v>
      </c>
      <c r="J50" s="369" t="str">
        <f>IF(H50="","",VLOOKUP(H50,PROFILE!$B$6:$AC$1000,17,FALSE))</f>
        <v>โคม่า</v>
      </c>
      <c r="K50" s="369" t="str">
        <f>IF(H50="","",VLOOKUP(H50,PROFILE!$B$6:$AC$1000,23,FALSE))</f>
        <v>ภท1042</v>
      </c>
      <c r="L50" s="369" t="str">
        <f>IF(H50="","",VLOOKUP(H50,PROFILE!$B$6:$AC$1000,24,FALSE))</f>
        <v>HONDA</v>
      </c>
      <c r="M50" s="370" t="str">
        <f>IF(H50="","",VLOOKUP(H50,PROFILE!$B$6:$AC$1000,25,FALSE))</f>
        <v>ACCORD</v>
      </c>
      <c r="N50" s="371">
        <f t="shared" si="8"/>
        <v>3633</v>
      </c>
      <c r="O50" s="372">
        <v>1000</v>
      </c>
      <c r="P50" s="372">
        <v>16330</v>
      </c>
      <c r="Q50" s="371">
        <f t="shared" si="9"/>
        <v>12697</v>
      </c>
      <c r="R50" s="371">
        <f t="shared" si="6"/>
        <v>12697</v>
      </c>
      <c r="S50" s="372">
        <f>IFERROR((VLOOKUP(A50,QUEUE!$F$5:$AW$1000,27,FALSE)-VLOOKUP(A50,QUEUE!$F$5:$AW$1000,26,FALSE))*500,0)</f>
        <v>0</v>
      </c>
      <c r="T50" s="372">
        <f>IFERROR((VLOOKUP(A50,QUEUE!$F$5:$AW$1000,30,FALSE)-VLOOKUP(A50,QUEUE!$F$5:$AW$1000,29,FALSE))*850,0)</f>
        <v>0</v>
      </c>
      <c r="U50" s="372">
        <f>IFERROR((VLOOKUP(A50,QUEUE!$F$5:$AW$1000,33,FALSE)-VLOOKUP(A50,QUEUE!$F$5:$AW$1000,32,FALSE))*600,0)</f>
        <v>0</v>
      </c>
      <c r="V50" s="372">
        <f>IFERROR((VLOOKUP(A50,QUEUE!$F$5:$AW$1000,36,FALSE)-VLOOKUP(A50,QUEUE!$F$5:$AW$1000,35,FALSE))*750,0)</f>
        <v>0</v>
      </c>
      <c r="W50" s="372">
        <f>IFERROR((VLOOKUP(A50,QUEUE!$F$5:$AW$1000,39,FALSE)-VLOOKUP(A50,QUEUE!$F$5:$AW$1000,38,FALSE))*600,0)</f>
        <v>0</v>
      </c>
      <c r="X50" s="373"/>
      <c r="Y50" s="371">
        <f>IFERROR(VLOOKUP(A50,PROFILE!$B$6:$DG$1000,109,FALSE),0)</f>
        <v>0</v>
      </c>
      <c r="Z50" s="371">
        <f>IFERROR((VLOOKUP(A50,PROFILE!$B$6:$DG$1000,110,FALSE)*900)+((VLOOKUP(A50,PROFILE!$B$6:$DG$1000,110,FALSE)*900)*0.5),0)</f>
        <v>0</v>
      </c>
      <c r="AA50" s="371">
        <f t="shared" si="7"/>
        <v>1633</v>
      </c>
      <c r="AB50" s="373">
        <f>IF(PROFILE!R52="รอบคัน",1500,IF(PROFILE!R52="โคม่า",2000,PROFILE!DJ52*100))</f>
        <v>2000</v>
      </c>
    </row>
    <row r="51" spans="1:28" x14ac:dyDescent="0.35">
      <c r="A51" s="344">
        <f t="shared" si="3"/>
        <v>1701048</v>
      </c>
      <c r="B51" s="344">
        <v>51</v>
      </c>
      <c r="G51" s="374" t="str">
        <f>IFERROR(VLOOKUP(A51,PROFILE!$B$6:$P$1000,11,FALSE),"")</f>
        <v>OUT</v>
      </c>
      <c r="H51" s="368">
        <f>IF(PROFILE!H53="","",PROFILE!B53)</f>
        <v>1701048</v>
      </c>
      <c r="I51" s="369" t="str">
        <f>IF(H51="","",VLOOKUP(H51,PROFILE!$B$6:$AC$1000,18,FALSE))</f>
        <v>เทเวศ</v>
      </c>
      <c r="J51" s="369" t="str">
        <f>IF(H51="","",VLOOKUP(H51,PROFILE!$B$6:$AC$1000,17,FALSE))</f>
        <v>โคม่า</v>
      </c>
      <c r="K51" s="369" t="str">
        <f>IF(H51="","",VLOOKUP(H51,PROFILE!$B$6:$AC$1000,23,FALSE))</f>
        <v>ชภ7512</v>
      </c>
      <c r="L51" s="369" t="str">
        <f>IF(H51="","",VLOOKUP(H51,PROFILE!$B$6:$AC$1000,24,FALSE))</f>
        <v>TOYOTA</v>
      </c>
      <c r="M51" s="370" t="str">
        <f>IF(H51="","",VLOOKUP(H51,PROFILE!$B$6:$AC$1000,25,FALSE))</f>
        <v>VIOS</v>
      </c>
      <c r="N51" s="371">
        <f t="shared" si="8"/>
        <v>7083.4</v>
      </c>
      <c r="O51" s="372"/>
      <c r="P51" s="372">
        <v>23834</v>
      </c>
      <c r="Q51" s="371">
        <f t="shared" si="9"/>
        <v>16750.599999999999</v>
      </c>
      <c r="R51" s="371">
        <f t="shared" si="6"/>
        <v>16750.599999999999</v>
      </c>
      <c r="S51" s="372">
        <f>IFERROR((VLOOKUP(A51,QUEUE!$F$5:$AW$1000,27,FALSE)-VLOOKUP(A51,QUEUE!$F$5:$AW$1000,26,FALSE))*500,0)</f>
        <v>0</v>
      </c>
      <c r="T51" s="372">
        <f>IFERROR((VLOOKUP(A51,QUEUE!$F$5:$AW$1000,30,FALSE)-VLOOKUP(A51,QUEUE!$F$5:$AW$1000,29,FALSE))*850,0)</f>
        <v>0</v>
      </c>
      <c r="U51" s="372">
        <f>IFERROR((VLOOKUP(A51,QUEUE!$F$5:$AW$1000,33,FALSE)-VLOOKUP(A51,QUEUE!$F$5:$AW$1000,32,FALSE))*600,0)</f>
        <v>0</v>
      </c>
      <c r="V51" s="372">
        <f>IFERROR((VLOOKUP(A51,QUEUE!$F$5:$AW$1000,36,FALSE)-VLOOKUP(A51,QUEUE!$F$5:$AW$1000,35,FALSE))*750,0)</f>
        <v>0</v>
      </c>
      <c r="W51" s="372">
        <f>IFERROR((VLOOKUP(A51,QUEUE!$F$5:$AW$1000,39,FALSE)-VLOOKUP(A51,QUEUE!$F$5:$AW$1000,38,FALSE))*600,0)</f>
        <v>0</v>
      </c>
      <c r="X51" s="373"/>
      <c r="Y51" s="371">
        <f>IFERROR(VLOOKUP(A51,PROFILE!$B$6:$DG$1000,109,FALSE),0)</f>
        <v>0</v>
      </c>
      <c r="Z51" s="371">
        <f>IFERROR((VLOOKUP(A51,PROFILE!$B$6:$DG$1000,110,FALSE)*900)+((VLOOKUP(A51,PROFILE!$B$6:$DG$1000,110,FALSE)*900)*0.5),0)</f>
        <v>2700</v>
      </c>
      <c r="AA51" s="371">
        <f t="shared" si="7"/>
        <v>2383.4</v>
      </c>
      <c r="AB51" s="373">
        <f>IF(PROFILE!R53="รอบคัน",1500,IF(PROFILE!R53="โคม่า",2000,PROFILE!DJ53*100))</f>
        <v>2000</v>
      </c>
    </row>
    <row r="52" spans="1:28" x14ac:dyDescent="0.35">
      <c r="A52" s="344">
        <f t="shared" si="3"/>
        <v>1701049</v>
      </c>
      <c r="B52" s="344">
        <v>52</v>
      </c>
      <c r="G52" s="374" t="str">
        <f>IFERROR(VLOOKUP(A52,PROFILE!$B$6:$P$1000,11,FALSE),"")</f>
        <v>OUT</v>
      </c>
      <c r="H52" s="368">
        <f>IF(PROFILE!H54="","",PROFILE!B54)</f>
        <v>1701049</v>
      </c>
      <c r="I52" s="369" t="str">
        <f>IF(H52="","",VLOOKUP(H52,PROFILE!$B$6:$AC$1000,18,FALSE))</f>
        <v>ไทยวิวัฒน์</v>
      </c>
      <c r="J52" s="369" t="str">
        <f>IF(H52="","",VLOOKUP(H52,PROFILE!$B$6:$AC$1000,17,FALSE))</f>
        <v>โคม่า</v>
      </c>
      <c r="K52" s="369" t="str">
        <f>IF(H52="","",VLOOKUP(H52,PROFILE!$B$6:$AC$1000,23,FALSE))</f>
        <v>3กภ6310</v>
      </c>
      <c r="L52" s="369" t="str">
        <f>IF(H52="","",VLOOKUP(H52,PROFILE!$B$6:$AC$1000,24,FALSE))</f>
        <v>TOYOTA</v>
      </c>
      <c r="M52" s="370" t="str">
        <f>IF(H52="","",VLOOKUP(H52,PROFILE!$B$6:$AC$1000,25,FALSE))</f>
        <v>VIOS</v>
      </c>
      <c r="N52" s="371">
        <f t="shared" si="8"/>
        <v>18822.43</v>
      </c>
      <c r="O52" s="372"/>
      <c r="P52" s="372">
        <v>168224.3</v>
      </c>
      <c r="Q52" s="371">
        <f t="shared" si="9"/>
        <v>149401.87</v>
      </c>
      <c r="R52" s="371">
        <f t="shared" si="6"/>
        <v>149401.87</v>
      </c>
      <c r="S52" s="372">
        <f>IFERROR((VLOOKUP(A52,QUEUE!$F$5:$AW$1000,27,FALSE)-VLOOKUP(A52,QUEUE!$F$5:$AW$1000,26,FALSE))*500,0)</f>
        <v>0</v>
      </c>
      <c r="T52" s="372">
        <f>IFERROR((VLOOKUP(A52,QUEUE!$F$5:$AW$1000,30,FALSE)-VLOOKUP(A52,QUEUE!$F$5:$AW$1000,29,FALSE))*850,0)</f>
        <v>0</v>
      </c>
      <c r="U52" s="372">
        <f>IFERROR((VLOOKUP(A52,QUEUE!$F$5:$AW$1000,33,FALSE)-VLOOKUP(A52,QUEUE!$F$5:$AW$1000,32,FALSE))*600,0)</f>
        <v>0</v>
      </c>
      <c r="V52" s="372">
        <f>IFERROR((VLOOKUP(A52,QUEUE!$F$5:$AW$1000,36,FALSE)-VLOOKUP(A52,QUEUE!$F$5:$AW$1000,35,FALSE))*750,0)</f>
        <v>0</v>
      </c>
      <c r="W52" s="372">
        <f>IFERROR((VLOOKUP(A52,QUEUE!$F$5:$AW$1000,39,FALSE)-VLOOKUP(A52,QUEUE!$F$5:$AW$1000,38,FALSE))*600,0)</f>
        <v>0</v>
      </c>
      <c r="X52" s="373"/>
      <c r="Y52" s="371">
        <f>IFERROR(VLOOKUP(A52,PROFILE!$B$6:$DG$1000,109,FALSE),0)</f>
        <v>0</v>
      </c>
      <c r="Z52" s="371">
        <f>IFERROR((VLOOKUP(A52,PROFILE!$B$6:$DG$1000,110,FALSE)*900)+((VLOOKUP(A52,PROFILE!$B$6:$DG$1000,110,FALSE)*900)*0.5),0)</f>
        <v>0</v>
      </c>
      <c r="AA52" s="371">
        <f t="shared" si="7"/>
        <v>16822.43</v>
      </c>
      <c r="AB52" s="373">
        <f>IF(PROFILE!R54="รอบคัน",1500,IF(PROFILE!R54="โคม่า",2000,PROFILE!DJ54*100))</f>
        <v>2000</v>
      </c>
    </row>
    <row r="53" spans="1:28" x14ac:dyDescent="0.35">
      <c r="A53" s="344">
        <f t="shared" si="3"/>
        <v>1701050</v>
      </c>
      <c r="B53" s="344">
        <v>53</v>
      </c>
      <c r="G53" s="374" t="str">
        <f>IFERROR(VLOOKUP(A53,PROFILE!$B$6:$P$1000,11,FALSE),"")</f>
        <v>No fix</v>
      </c>
      <c r="H53" s="368">
        <f>IF(PROFILE!H55="","",PROFILE!B55)</f>
        <v>1701050</v>
      </c>
      <c r="I53" s="369" t="str">
        <f>IF(H53="","",VLOOKUP(H53,PROFILE!$B$6:$AC$1000,18,FALSE))</f>
        <v>ธนชาต</v>
      </c>
      <c r="J53" s="369" t="str">
        <f>IF(H53="","",VLOOKUP(H53,PROFILE!$B$6:$AC$1000,17,FALSE))</f>
        <v>กลาง</v>
      </c>
      <c r="K53" s="369" t="str">
        <f>IF(H53="","",VLOOKUP(H53,PROFILE!$B$6:$AC$1000,23,FALSE))</f>
        <v>1ฒฌ1401</v>
      </c>
      <c r="L53" s="369" t="str">
        <f>IF(H53="","",VLOOKUP(H53,PROFILE!$B$6:$AC$1000,24,FALSE))</f>
        <v>MTISUBISHI</v>
      </c>
      <c r="M53" s="370" t="str">
        <f>IF(H53="","",VLOOKUP(H53,PROFILE!$B$6:$AC$1000,25,FALSE))</f>
        <v>TRITON</v>
      </c>
      <c r="N53" s="371">
        <f t="shared" si="8"/>
        <v>2655.5509999999999</v>
      </c>
      <c r="O53" s="372"/>
      <c r="P53" s="372">
        <v>17805.509999999998</v>
      </c>
      <c r="Q53" s="371">
        <f t="shared" si="9"/>
        <v>15149.958999999999</v>
      </c>
      <c r="R53" s="371">
        <f t="shared" si="6"/>
        <v>15149.958999999999</v>
      </c>
      <c r="S53" s="372">
        <f>IFERROR((VLOOKUP(A53,QUEUE!$F$5:$AW$1000,27,FALSE)-VLOOKUP(A53,QUEUE!$F$5:$AW$1000,26,FALSE))*500,0)</f>
        <v>0</v>
      </c>
      <c r="T53" s="372">
        <f>IFERROR((VLOOKUP(A53,QUEUE!$F$5:$AW$1000,30,FALSE)-VLOOKUP(A53,QUEUE!$F$5:$AW$1000,29,FALSE))*850,0)</f>
        <v>0</v>
      </c>
      <c r="U53" s="372">
        <f>IFERROR((VLOOKUP(A53,QUEUE!$F$5:$AW$1000,33,FALSE)-VLOOKUP(A53,QUEUE!$F$5:$AW$1000,32,FALSE))*600,0)</f>
        <v>0</v>
      </c>
      <c r="V53" s="372">
        <f>IFERROR((VLOOKUP(A53,QUEUE!$F$5:$AW$1000,36,FALSE)-VLOOKUP(A53,QUEUE!$F$5:$AW$1000,35,FALSE))*750,0)</f>
        <v>0</v>
      </c>
      <c r="W53" s="372">
        <f>IFERROR((VLOOKUP(A53,QUEUE!$F$5:$AW$1000,39,FALSE)-VLOOKUP(A53,QUEUE!$F$5:$AW$1000,38,FALSE))*600,0)</f>
        <v>0</v>
      </c>
      <c r="X53" s="373"/>
      <c r="Y53" s="371">
        <f>IFERROR(VLOOKUP(A53,PROFILE!$B$6:$DG$1000,109,FALSE),0)</f>
        <v>0</v>
      </c>
      <c r="Z53" s="371">
        <f>IFERROR((VLOOKUP(A53,PROFILE!$B$6:$DG$1000,110,FALSE)*900)+((VLOOKUP(A53,PROFILE!$B$6:$DG$1000,110,FALSE)*900)*0.5),0)</f>
        <v>675</v>
      </c>
      <c r="AA53" s="371">
        <f t="shared" si="7"/>
        <v>1780.5509999999999</v>
      </c>
      <c r="AB53" s="373">
        <f>IF(PROFILE!R55="รอบคัน",1500,IF(PROFILE!R55="โคม่า",2000,PROFILE!DJ55*100))</f>
        <v>200</v>
      </c>
    </row>
    <row r="54" spans="1:28" x14ac:dyDescent="0.35">
      <c r="A54" s="344">
        <f t="shared" si="3"/>
        <v>1701051</v>
      </c>
      <c r="B54" s="344">
        <v>54</v>
      </c>
      <c r="G54" s="374" t="str">
        <f>IFERROR(VLOOKUP(A54,PROFILE!$B$6:$P$1000,11,FALSE),"")</f>
        <v>OUT</v>
      </c>
      <c r="H54" s="368">
        <f>IF(PROFILE!H56="","",PROFILE!B56)</f>
        <v>1701051</v>
      </c>
      <c r="I54" s="369" t="str">
        <f>IF(H54="","",VLOOKUP(H54,PROFILE!$B$6:$AC$1000,18,FALSE))</f>
        <v>ธนชาต</v>
      </c>
      <c r="J54" s="369" t="str">
        <f>IF(H54="","",VLOOKUP(H54,PROFILE!$B$6:$AC$1000,17,FALSE))</f>
        <v>รอบคัน</v>
      </c>
      <c r="K54" s="369" t="str">
        <f>IF(H54="","",VLOOKUP(H54,PROFILE!$B$6:$AC$1000,23,FALSE))</f>
        <v>3กฌ9475</v>
      </c>
      <c r="L54" s="369" t="str">
        <f>IF(H54="","",VLOOKUP(H54,PROFILE!$B$6:$AC$1000,24,FALSE))</f>
        <v>HONDA</v>
      </c>
      <c r="M54" s="370" t="str">
        <f>IF(H54="","",VLOOKUP(H54,PROFILE!$B$6:$AC$1000,25,FALSE))</f>
        <v>BRIO</v>
      </c>
      <c r="N54" s="371">
        <f t="shared" si="8"/>
        <v>13026.636</v>
      </c>
      <c r="O54" s="372">
        <v>2600</v>
      </c>
      <c r="P54" s="372">
        <v>74766.36</v>
      </c>
      <c r="Q54" s="371">
        <f t="shared" si="9"/>
        <v>61739.724000000002</v>
      </c>
      <c r="R54" s="371">
        <f t="shared" si="6"/>
        <v>61739.724000000002</v>
      </c>
      <c r="S54" s="372">
        <f>IFERROR((VLOOKUP(A54,QUEUE!$F$5:$AW$1000,27,FALSE)-VLOOKUP(A54,QUEUE!$F$5:$AW$1000,26,FALSE))*500,0)</f>
        <v>0</v>
      </c>
      <c r="T54" s="372">
        <f>IFERROR((VLOOKUP(A54,QUEUE!$F$5:$AW$1000,30,FALSE)-VLOOKUP(A54,QUEUE!$F$5:$AW$1000,29,FALSE))*850,0)</f>
        <v>0</v>
      </c>
      <c r="U54" s="372">
        <f>IFERROR((VLOOKUP(A54,QUEUE!$F$5:$AW$1000,33,FALSE)-VLOOKUP(A54,QUEUE!$F$5:$AW$1000,32,FALSE))*600,0)</f>
        <v>0</v>
      </c>
      <c r="V54" s="372">
        <f>IFERROR((VLOOKUP(A54,QUEUE!$F$5:$AW$1000,36,FALSE)-VLOOKUP(A54,QUEUE!$F$5:$AW$1000,35,FALSE))*750,0)</f>
        <v>0</v>
      </c>
      <c r="W54" s="372">
        <f>IFERROR((VLOOKUP(A54,QUEUE!$F$5:$AW$1000,39,FALSE)-VLOOKUP(A54,QUEUE!$F$5:$AW$1000,38,FALSE))*600,0)</f>
        <v>0</v>
      </c>
      <c r="X54" s="373"/>
      <c r="Y54" s="371">
        <f>IFERROR(VLOOKUP(A54,PROFILE!$B$6:$DG$1000,109,FALSE),0)</f>
        <v>0</v>
      </c>
      <c r="Z54" s="371">
        <f>IFERROR((VLOOKUP(A54,PROFILE!$B$6:$DG$1000,110,FALSE)*900)+((VLOOKUP(A54,PROFILE!$B$6:$DG$1000,110,FALSE)*900)*0.5),0)</f>
        <v>4050</v>
      </c>
      <c r="AA54" s="371">
        <f t="shared" si="7"/>
        <v>7476.6360000000004</v>
      </c>
      <c r="AB54" s="373">
        <f>IF(PROFILE!R56="รอบคัน",1500,IF(PROFILE!R56="โคม่า",2000,PROFILE!DJ56*100))</f>
        <v>1500</v>
      </c>
    </row>
    <row r="55" spans="1:28" x14ac:dyDescent="0.35">
      <c r="A55" s="344">
        <f t="shared" si="3"/>
        <v>1701052</v>
      </c>
      <c r="B55" s="344">
        <v>55</v>
      </c>
      <c r="G55" s="374" t="str">
        <f>IFERROR(VLOOKUP(A55,PROFILE!$B$6:$P$1000,11,FALSE),"")</f>
        <v>OUT</v>
      </c>
      <c r="H55" s="368">
        <f>IF(PROFILE!H57="","",PROFILE!B57)</f>
        <v>1701052</v>
      </c>
      <c r="I55" s="369" t="str">
        <f>IF(H55="","",VLOOKUP(H55,PROFILE!$B$6:$AC$1000,18,FALSE))</f>
        <v>ธนชาต</v>
      </c>
      <c r="J55" s="369" t="str">
        <f>IF(H55="","",VLOOKUP(H55,PROFILE!$B$6:$AC$1000,17,FALSE))</f>
        <v>กลาง</v>
      </c>
      <c r="K55" s="369" t="str">
        <f>IF(H55="","",VLOOKUP(H55,PROFILE!$B$6:$AC$1000,23,FALSE))</f>
        <v>1ฒฆ5821</v>
      </c>
      <c r="L55" s="369" t="str">
        <f>IF(H55="","",VLOOKUP(H55,PROFILE!$B$6:$AC$1000,24,FALSE))</f>
        <v>ISUZU</v>
      </c>
      <c r="M55" s="370" t="str">
        <f>IF(H55="","",VLOOKUP(H55,PROFILE!$B$6:$AC$1000,25,FALSE))</f>
        <v>D-MAX SPACECAB</v>
      </c>
      <c r="N55" s="371">
        <f t="shared" si="8"/>
        <v>3295.83</v>
      </c>
      <c r="O55" s="372">
        <v>6850</v>
      </c>
      <c r="P55" s="372">
        <v>23208.3</v>
      </c>
      <c r="Q55" s="371">
        <f t="shared" si="9"/>
        <v>19912.47</v>
      </c>
      <c r="R55" s="371">
        <f t="shared" si="6"/>
        <v>19912.47</v>
      </c>
      <c r="S55" s="372">
        <f>IFERROR((VLOOKUP(A55,QUEUE!$F$5:$AW$1000,27,FALSE)-VLOOKUP(A55,QUEUE!$F$5:$AW$1000,26,FALSE))*500,0)</f>
        <v>0</v>
      </c>
      <c r="T55" s="372">
        <f>IFERROR((VLOOKUP(A55,QUEUE!$F$5:$AW$1000,30,FALSE)-VLOOKUP(A55,QUEUE!$F$5:$AW$1000,29,FALSE))*850,0)</f>
        <v>0</v>
      </c>
      <c r="U55" s="372">
        <f>IFERROR((VLOOKUP(A55,QUEUE!$F$5:$AW$1000,33,FALSE)-VLOOKUP(A55,QUEUE!$F$5:$AW$1000,32,FALSE))*600,0)</f>
        <v>0</v>
      </c>
      <c r="V55" s="372">
        <f>IFERROR((VLOOKUP(A55,QUEUE!$F$5:$AW$1000,36,FALSE)-VLOOKUP(A55,QUEUE!$F$5:$AW$1000,35,FALSE))*750,0)</f>
        <v>0</v>
      </c>
      <c r="W55" s="372">
        <f>IFERROR((VLOOKUP(A55,QUEUE!$F$5:$AW$1000,39,FALSE)-VLOOKUP(A55,QUEUE!$F$5:$AW$1000,38,FALSE))*600,0)</f>
        <v>0</v>
      </c>
      <c r="X55" s="373"/>
      <c r="Y55" s="371">
        <f>IFERROR(VLOOKUP(A55,PROFILE!$B$6:$DG$1000,109,FALSE),0)</f>
        <v>0</v>
      </c>
      <c r="Z55" s="371">
        <f>IFERROR((VLOOKUP(A55,PROFILE!$B$6:$DG$1000,110,FALSE)*900)+((VLOOKUP(A55,PROFILE!$B$6:$DG$1000,110,FALSE)*900)*0.5),0)</f>
        <v>675</v>
      </c>
      <c r="AA55" s="371">
        <f t="shared" si="7"/>
        <v>2320.83</v>
      </c>
      <c r="AB55" s="373">
        <f>IF(PROFILE!R57="รอบคัน",1500,IF(PROFILE!R57="โคม่า",2000,PROFILE!DJ57*100))</f>
        <v>300</v>
      </c>
    </row>
    <row r="56" spans="1:28" x14ac:dyDescent="0.35">
      <c r="A56" s="344">
        <f t="shared" si="3"/>
        <v>1701053</v>
      </c>
      <c r="B56" s="344">
        <v>56</v>
      </c>
      <c r="G56" s="374" t="str">
        <f>IFERROR(VLOOKUP(A56,PROFILE!$B$6:$P$1000,11,FALSE),"")</f>
        <v>No fix</v>
      </c>
      <c r="H56" s="368">
        <f>IF(PROFILE!H58="","",PROFILE!B58)</f>
        <v>1701053</v>
      </c>
      <c r="I56" s="369" t="str">
        <f>IF(H56="","",VLOOKUP(H56,PROFILE!$B$6:$AC$1000,18,FALSE))</f>
        <v>เมืองไทย</v>
      </c>
      <c r="J56" s="369" t="str">
        <f>IF(H56="","",VLOOKUP(H56,PROFILE!$B$6:$AC$1000,17,FALSE))</f>
        <v>หนัก</v>
      </c>
      <c r="K56" s="369" t="str">
        <f>IF(H56="","",VLOOKUP(H56,PROFILE!$B$6:$AC$1000,23,FALSE))</f>
        <v>ฆอ7539</v>
      </c>
      <c r="L56" s="369" t="str">
        <f>IF(H56="","",VLOOKUP(H56,PROFILE!$B$6:$AC$1000,24,FALSE))</f>
        <v>TOYOTA</v>
      </c>
      <c r="M56" s="370" t="str">
        <f>IF(H56="","",VLOOKUP(H56,PROFILE!$B$6:$AC$1000,25,FALSE))</f>
        <v>VIOS</v>
      </c>
      <c r="N56" s="371">
        <f t="shared" si="8"/>
        <v>620</v>
      </c>
      <c r="O56" s="372">
        <v>20000</v>
      </c>
      <c r="P56" s="372">
        <v>6200</v>
      </c>
      <c r="Q56" s="371">
        <f t="shared" si="9"/>
        <v>5580</v>
      </c>
      <c r="R56" s="371">
        <f t="shared" si="6"/>
        <v>5580</v>
      </c>
      <c r="S56" s="372">
        <f>IFERROR((VLOOKUP(A56,QUEUE!$F$5:$AW$1000,27,FALSE)-VLOOKUP(A56,QUEUE!$F$5:$AW$1000,26,FALSE))*500,0)</f>
        <v>0</v>
      </c>
      <c r="T56" s="372">
        <f>IFERROR((VLOOKUP(A56,QUEUE!$F$5:$AW$1000,30,FALSE)-VLOOKUP(A56,QUEUE!$F$5:$AW$1000,29,FALSE))*850,0)</f>
        <v>0</v>
      </c>
      <c r="U56" s="372">
        <f>IFERROR((VLOOKUP(A56,QUEUE!$F$5:$AW$1000,33,FALSE)-VLOOKUP(A56,QUEUE!$F$5:$AW$1000,32,FALSE))*600,0)</f>
        <v>0</v>
      </c>
      <c r="V56" s="372">
        <f>IFERROR((VLOOKUP(A56,QUEUE!$F$5:$AW$1000,36,FALSE)-VLOOKUP(A56,QUEUE!$F$5:$AW$1000,35,FALSE))*750,0)</f>
        <v>0</v>
      </c>
      <c r="W56" s="372">
        <f>IFERROR((VLOOKUP(A56,QUEUE!$F$5:$AW$1000,39,FALSE)-VLOOKUP(A56,QUEUE!$F$5:$AW$1000,38,FALSE))*600,0)</f>
        <v>0</v>
      </c>
      <c r="X56" s="373"/>
      <c r="Y56" s="371">
        <f>IFERROR(VLOOKUP(A56,PROFILE!$B$6:$DG$1000,109,FALSE),0)</f>
        <v>0</v>
      </c>
      <c r="Z56" s="371">
        <f>IFERROR((VLOOKUP(A56,PROFILE!$B$6:$DG$1000,110,FALSE)*900)+((VLOOKUP(A56,PROFILE!$B$6:$DG$1000,110,FALSE)*900)*0.5),0)</f>
        <v>0</v>
      </c>
      <c r="AA56" s="371">
        <f t="shared" si="7"/>
        <v>620</v>
      </c>
      <c r="AB56" s="373">
        <f>IF(PROFILE!R58="รอบคัน",1500,IF(PROFILE!R58="โคม่า",2000,PROFILE!DJ58*100))</f>
        <v>0</v>
      </c>
    </row>
    <row r="57" spans="1:28" x14ac:dyDescent="0.35">
      <c r="A57" s="344">
        <f t="shared" si="3"/>
        <v>1701054</v>
      </c>
      <c r="B57" s="344">
        <v>57</v>
      </c>
      <c r="G57" s="374" t="str">
        <f>IFERROR(VLOOKUP(A57,PROFILE!$B$6:$P$1000,11,FALSE),"")</f>
        <v>No fix</v>
      </c>
      <c r="H57" s="368">
        <f>IF(PROFILE!H59="","",PROFILE!B59)</f>
        <v>1701054</v>
      </c>
      <c r="I57" s="369" t="str">
        <f>IF(H57="","",VLOOKUP(H57,PROFILE!$B$6:$AC$1000,18,FALSE))</f>
        <v>ธนชาต</v>
      </c>
      <c r="J57" s="369" t="str">
        <f>IF(H57="","",VLOOKUP(H57,PROFILE!$B$6:$AC$1000,17,FALSE))</f>
        <v>กลาง</v>
      </c>
      <c r="K57" s="369" t="str">
        <f>IF(H57="","",VLOOKUP(H57,PROFILE!$B$6:$AC$1000,23,FALSE))</f>
        <v>ฆธ5948</v>
      </c>
      <c r="L57" s="369" t="str">
        <f>IF(H57="","",VLOOKUP(H57,PROFILE!$B$6:$AC$1000,24,FALSE))</f>
        <v>HONDA</v>
      </c>
      <c r="M57" s="370" t="str">
        <f>IF(H57="","",VLOOKUP(H57,PROFILE!$B$6:$AC$1000,25,FALSE))</f>
        <v>JAZZ</v>
      </c>
      <c r="N57" s="371">
        <f t="shared" si="8"/>
        <v>1303</v>
      </c>
      <c r="O57" s="372"/>
      <c r="P57" s="372">
        <v>4280</v>
      </c>
      <c r="Q57" s="371">
        <f t="shared" si="9"/>
        <v>2977</v>
      </c>
      <c r="R57" s="371">
        <f t="shared" si="6"/>
        <v>2977</v>
      </c>
      <c r="S57" s="372">
        <f>IFERROR((VLOOKUP(A57,QUEUE!$F$5:$AW$1000,27,FALSE)-VLOOKUP(A57,QUEUE!$F$5:$AW$1000,26,FALSE))*500,0)</f>
        <v>0</v>
      </c>
      <c r="T57" s="372">
        <f>IFERROR((VLOOKUP(A57,QUEUE!$F$5:$AW$1000,30,FALSE)-VLOOKUP(A57,QUEUE!$F$5:$AW$1000,29,FALSE))*850,0)</f>
        <v>0</v>
      </c>
      <c r="U57" s="372">
        <f>IFERROR((VLOOKUP(A57,QUEUE!$F$5:$AW$1000,33,FALSE)-VLOOKUP(A57,QUEUE!$F$5:$AW$1000,32,FALSE))*600,0)</f>
        <v>0</v>
      </c>
      <c r="V57" s="372">
        <f>IFERROR((VLOOKUP(A57,QUEUE!$F$5:$AW$1000,36,FALSE)-VLOOKUP(A57,QUEUE!$F$5:$AW$1000,35,FALSE))*750,0)</f>
        <v>0</v>
      </c>
      <c r="W57" s="372">
        <f>IFERROR((VLOOKUP(A57,QUEUE!$F$5:$AW$1000,39,FALSE)-VLOOKUP(A57,QUEUE!$F$5:$AW$1000,38,FALSE))*600,0)</f>
        <v>0</v>
      </c>
      <c r="X57" s="373"/>
      <c r="Y57" s="371">
        <f>IFERROR(VLOOKUP(A57,PROFILE!$B$6:$DG$1000,109,FALSE),0)</f>
        <v>0</v>
      </c>
      <c r="Z57" s="371">
        <f>IFERROR((VLOOKUP(A57,PROFILE!$B$6:$DG$1000,110,FALSE)*900)+((VLOOKUP(A57,PROFILE!$B$6:$DG$1000,110,FALSE)*900)*0.5),0)</f>
        <v>675</v>
      </c>
      <c r="AA57" s="371">
        <f t="shared" si="7"/>
        <v>428</v>
      </c>
      <c r="AB57" s="373">
        <f>IF(PROFILE!R59="รอบคัน",1500,IF(PROFILE!R59="โคม่า",2000,PROFILE!DJ59*100))</f>
        <v>200</v>
      </c>
    </row>
    <row r="58" spans="1:28" x14ac:dyDescent="0.35">
      <c r="A58" s="344">
        <f t="shared" si="3"/>
        <v>1701055</v>
      </c>
      <c r="B58" s="344">
        <v>58</v>
      </c>
      <c r="G58" s="374" t="str">
        <f>IFERROR(VLOOKUP(A58,PROFILE!$B$6:$P$1000,11,FALSE),"")</f>
        <v>OUT</v>
      </c>
      <c r="H58" s="368">
        <f>IF(PROFILE!H60="","",PROFILE!B60)</f>
        <v>1701055</v>
      </c>
      <c r="I58" s="369" t="str">
        <f>IF(H58="","",VLOOKUP(H58,PROFILE!$B$6:$AC$1000,18,FALSE))</f>
        <v>เทเวศ</v>
      </c>
      <c r="J58" s="369" t="str">
        <f>IF(H58="","",VLOOKUP(H58,PROFILE!$B$6:$AC$1000,17,FALSE))</f>
        <v>กลาง</v>
      </c>
      <c r="K58" s="369" t="str">
        <f>IF(H58="","",VLOOKUP(H58,PROFILE!$B$6:$AC$1000,23,FALSE))</f>
        <v>ถษ1439</v>
      </c>
      <c r="L58" s="369" t="str">
        <f>IF(H58="","",VLOOKUP(H58,PROFILE!$B$6:$AC$1000,24,FALSE))</f>
        <v>TOYOTA</v>
      </c>
      <c r="M58" s="370" t="str">
        <f>IF(H58="","",VLOOKUP(H58,PROFILE!$B$6:$AC$1000,25,FALSE))</f>
        <v>VIGO</v>
      </c>
      <c r="N58" s="371">
        <f t="shared" si="8"/>
        <v>1095</v>
      </c>
      <c r="O58" s="372"/>
      <c r="P58" s="372">
        <v>3200</v>
      </c>
      <c r="Q58" s="371">
        <f t="shared" si="9"/>
        <v>2105</v>
      </c>
      <c r="R58" s="371">
        <f t="shared" si="6"/>
        <v>2105</v>
      </c>
      <c r="S58" s="372">
        <f>IFERROR((VLOOKUP(A58,QUEUE!$F$5:$AW$1000,27,FALSE)-VLOOKUP(A58,QUEUE!$F$5:$AW$1000,26,FALSE))*500,0)</f>
        <v>0</v>
      </c>
      <c r="T58" s="372">
        <f>IFERROR((VLOOKUP(A58,QUEUE!$F$5:$AW$1000,30,FALSE)-VLOOKUP(A58,QUEUE!$F$5:$AW$1000,29,FALSE))*850,0)</f>
        <v>0</v>
      </c>
      <c r="U58" s="372">
        <f>IFERROR((VLOOKUP(A58,QUEUE!$F$5:$AW$1000,33,FALSE)-VLOOKUP(A58,QUEUE!$F$5:$AW$1000,32,FALSE))*600,0)</f>
        <v>0</v>
      </c>
      <c r="V58" s="372">
        <f>IFERROR((VLOOKUP(A58,QUEUE!$F$5:$AW$1000,36,FALSE)-VLOOKUP(A58,QUEUE!$F$5:$AW$1000,35,FALSE))*750,0)</f>
        <v>0</v>
      </c>
      <c r="W58" s="372">
        <f>IFERROR((VLOOKUP(A58,QUEUE!$F$5:$AW$1000,39,FALSE)-VLOOKUP(A58,QUEUE!$F$5:$AW$1000,38,FALSE))*600,0)</f>
        <v>0</v>
      </c>
      <c r="X58" s="373"/>
      <c r="Y58" s="371">
        <f>IFERROR(VLOOKUP(A58,PROFILE!$B$6:$DG$1000,109,FALSE),0)</f>
        <v>0</v>
      </c>
      <c r="Z58" s="371">
        <f>IFERROR((VLOOKUP(A58,PROFILE!$B$6:$DG$1000,110,FALSE)*900)+((VLOOKUP(A58,PROFILE!$B$6:$DG$1000,110,FALSE)*900)*0.5),0)</f>
        <v>675</v>
      </c>
      <c r="AA58" s="371">
        <f t="shared" si="7"/>
        <v>320</v>
      </c>
      <c r="AB58" s="373">
        <f>IF(PROFILE!R60="รอบคัน",1500,IF(PROFILE!R60="โคม่า",2000,PROFILE!DJ60*100))</f>
        <v>100</v>
      </c>
    </row>
    <row r="59" spans="1:28" x14ac:dyDescent="0.35">
      <c r="A59" s="344">
        <f t="shared" si="3"/>
        <v>1701056</v>
      </c>
      <c r="B59" s="344">
        <v>59</v>
      </c>
      <c r="G59" s="374" t="str">
        <f>IFERROR(VLOOKUP(A59,PROFILE!$B$6:$P$1000,11,FALSE),"")</f>
        <v/>
      </c>
      <c r="H59" s="368">
        <f>IF(PROFILE!H61="","",PROFILE!B61)</f>
        <v>1701056</v>
      </c>
      <c r="I59" s="369" t="str">
        <f>IF(H59="","",VLOOKUP(H59,PROFILE!$B$6:$AC$1000,18,FALSE))</f>
        <v>เทเวศ</v>
      </c>
      <c r="J59" s="369" t="str">
        <f>IF(H59="","",VLOOKUP(H59,PROFILE!$B$6:$AC$1000,17,FALSE))</f>
        <v>เบา</v>
      </c>
      <c r="K59" s="369" t="str">
        <f>IF(H59="","",VLOOKUP(H59,PROFILE!$B$6:$AC$1000,23,FALSE))</f>
        <v>ฆธ4652</v>
      </c>
      <c r="L59" s="369" t="str">
        <f>IF(H59="","",VLOOKUP(H59,PROFILE!$B$6:$AC$1000,24,FALSE))</f>
        <v>FORD</v>
      </c>
      <c r="M59" s="370" t="str">
        <f>IF(H59="","",VLOOKUP(H59,PROFILE!$B$6:$AC$1000,25,FALSE))</f>
        <v>RANGER</v>
      </c>
      <c r="N59" s="371">
        <f t="shared" si="8"/>
        <v>0</v>
      </c>
      <c r="O59" s="372"/>
      <c r="P59" s="372"/>
      <c r="Q59" s="371">
        <f t="shared" si="9"/>
        <v>0</v>
      </c>
      <c r="R59" s="371">
        <f t="shared" si="6"/>
        <v>0</v>
      </c>
      <c r="S59" s="372">
        <f>IFERROR((VLOOKUP(A59,QUEUE!$F$5:$AW$1000,27,FALSE)-VLOOKUP(A59,QUEUE!$F$5:$AW$1000,26,FALSE))*500,0)</f>
        <v>0</v>
      </c>
      <c r="T59" s="372">
        <f>IFERROR((VLOOKUP(A59,QUEUE!$F$5:$AW$1000,30,FALSE)-VLOOKUP(A59,QUEUE!$F$5:$AW$1000,29,FALSE))*850,0)</f>
        <v>0</v>
      </c>
      <c r="U59" s="372">
        <f>IFERROR((VLOOKUP(A59,QUEUE!$F$5:$AW$1000,33,FALSE)-VLOOKUP(A59,QUEUE!$F$5:$AW$1000,32,FALSE))*600,0)</f>
        <v>0</v>
      </c>
      <c r="V59" s="372">
        <f>IFERROR((VLOOKUP(A59,QUEUE!$F$5:$AW$1000,36,FALSE)-VLOOKUP(A59,QUEUE!$F$5:$AW$1000,35,FALSE))*750,0)</f>
        <v>0</v>
      </c>
      <c r="W59" s="372">
        <f>IFERROR((VLOOKUP(A59,QUEUE!$F$5:$AW$1000,39,FALSE)-VLOOKUP(A59,QUEUE!$F$5:$AW$1000,38,FALSE))*600,0)</f>
        <v>0</v>
      </c>
      <c r="X59" s="373"/>
      <c r="Y59" s="371">
        <f>IFERROR(VLOOKUP(A59,PROFILE!$B$6:$DG$1000,109,FALSE),0)</f>
        <v>0</v>
      </c>
      <c r="Z59" s="371">
        <f>IFERROR((VLOOKUP(A59,PROFILE!$B$6:$DG$1000,110,FALSE)*900)+((VLOOKUP(A59,PROFILE!$B$6:$DG$1000,110,FALSE)*900)*0.5),0)</f>
        <v>0</v>
      </c>
      <c r="AA59" s="371">
        <f t="shared" si="7"/>
        <v>0</v>
      </c>
      <c r="AB59" s="373">
        <f>IF(PROFILE!R61="รอบคัน",1500,IF(PROFILE!R61="โคม่า",2000,PROFILE!DJ61*100))</f>
        <v>0</v>
      </c>
    </row>
    <row r="60" spans="1:28" x14ac:dyDescent="0.35">
      <c r="A60" s="344">
        <f t="shared" si="3"/>
        <v>1701057</v>
      </c>
      <c r="B60" s="344">
        <v>60</v>
      </c>
      <c r="G60" s="374" t="str">
        <f>IFERROR(VLOOKUP(A60,PROFILE!$B$6:$P$1000,11,FALSE),"")</f>
        <v>No fix</v>
      </c>
      <c r="H60" s="368">
        <f>IF(PROFILE!H62="","",PROFILE!B62)</f>
        <v>1701057</v>
      </c>
      <c r="I60" s="369" t="str">
        <f>IF(H60="","",VLOOKUP(H60,PROFILE!$B$6:$AC$1000,18,FALSE))</f>
        <v>ธนชาต</v>
      </c>
      <c r="J60" s="369" t="str">
        <f>IF(H60="","",VLOOKUP(H60,PROFILE!$B$6:$AC$1000,17,FALSE))</f>
        <v>เบา</v>
      </c>
      <c r="K60" s="369" t="str">
        <f>IF(H60="","",VLOOKUP(H60,PROFILE!$B$6:$AC$1000,23,FALSE))</f>
        <v>ถส1578</v>
      </c>
      <c r="L60" s="369" t="str">
        <f>IF(H60="","",VLOOKUP(H60,PROFILE!$B$6:$AC$1000,24,FALSE))</f>
        <v>NISSAN</v>
      </c>
      <c r="M60" s="370" t="str">
        <f>IF(H60="","",VLOOKUP(H60,PROFILE!$B$6:$AC$1000,25,FALSE))</f>
        <v>FRONTIER</v>
      </c>
      <c r="N60" s="371">
        <f t="shared" si="8"/>
        <v>1229.1979999999999</v>
      </c>
      <c r="O60" s="372"/>
      <c r="P60" s="372">
        <v>4541.9799999999996</v>
      </c>
      <c r="Q60" s="371">
        <f t="shared" si="9"/>
        <v>3312.7819999999997</v>
      </c>
      <c r="R60" s="371">
        <f t="shared" si="6"/>
        <v>3312.7819999999997</v>
      </c>
      <c r="S60" s="372">
        <f>IFERROR((VLOOKUP(A60,QUEUE!$F$5:$AW$1000,27,FALSE)-VLOOKUP(A60,QUEUE!$F$5:$AW$1000,26,FALSE))*500,0)</f>
        <v>0</v>
      </c>
      <c r="T60" s="372">
        <f>IFERROR((VLOOKUP(A60,QUEUE!$F$5:$AW$1000,30,FALSE)-VLOOKUP(A60,QUEUE!$F$5:$AW$1000,29,FALSE))*850,0)</f>
        <v>0</v>
      </c>
      <c r="U60" s="372">
        <f>IFERROR((VLOOKUP(A60,QUEUE!$F$5:$AW$1000,33,FALSE)-VLOOKUP(A60,QUEUE!$F$5:$AW$1000,32,FALSE))*600,0)</f>
        <v>0</v>
      </c>
      <c r="V60" s="372">
        <f>IFERROR((VLOOKUP(A60,QUEUE!$F$5:$AW$1000,36,FALSE)-VLOOKUP(A60,QUEUE!$F$5:$AW$1000,35,FALSE))*750,0)</f>
        <v>0</v>
      </c>
      <c r="W60" s="372">
        <f>IFERROR((VLOOKUP(A60,QUEUE!$F$5:$AW$1000,39,FALSE)-VLOOKUP(A60,QUEUE!$F$5:$AW$1000,38,FALSE))*600,0)</f>
        <v>0</v>
      </c>
      <c r="X60" s="373"/>
      <c r="Y60" s="371">
        <f>IFERROR(VLOOKUP(A60,PROFILE!$B$6:$DG$1000,109,FALSE),0)</f>
        <v>0</v>
      </c>
      <c r="Z60" s="371">
        <f>IFERROR((VLOOKUP(A60,PROFILE!$B$6:$DG$1000,110,FALSE)*900)+((VLOOKUP(A60,PROFILE!$B$6:$DG$1000,110,FALSE)*900)*0.5),0)</f>
        <v>675</v>
      </c>
      <c r="AA60" s="371">
        <f t="shared" si="7"/>
        <v>454.19799999999998</v>
      </c>
      <c r="AB60" s="373">
        <f>IF(PROFILE!R62="รอบคัน",1500,IF(PROFILE!R62="โคม่า",2000,PROFILE!DJ62*100))</f>
        <v>100</v>
      </c>
    </row>
    <row r="61" spans="1:28" x14ac:dyDescent="0.35">
      <c r="A61" s="344">
        <f t="shared" si="3"/>
        <v>1701058</v>
      </c>
      <c r="B61" s="344">
        <v>61</v>
      </c>
      <c r="G61" s="374" t="str">
        <f>IFERROR(VLOOKUP(A61,PROFILE!$B$6:$P$1000,11,FALSE),"")</f>
        <v>No fix</v>
      </c>
      <c r="H61" s="368">
        <f>IF(PROFILE!H63="","",PROFILE!B63)</f>
        <v>1701058</v>
      </c>
      <c r="I61" s="369" t="str">
        <f>IF(H61="","",VLOOKUP(H61,PROFILE!$B$6:$AC$1000,18,FALSE))</f>
        <v>ธนชาต</v>
      </c>
      <c r="J61" s="369" t="str">
        <f>IF(H61="","",VLOOKUP(H61,PROFILE!$B$6:$AC$1000,17,FALSE))</f>
        <v>โคม่า</v>
      </c>
      <c r="K61" s="369" t="str">
        <f>IF(H61="","",VLOOKUP(H61,PROFILE!$B$6:$AC$1000,23,FALSE))</f>
        <v>ฆช1310</v>
      </c>
      <c r="L61" s="369" t="str">
        <f>IF(H61="","",VLOOKUP(H61,PROFILE!$B$6:$AC$1000,24,FALSE))</f>
        <v>TOYOTA</v>
      </c>
      <c r="M61" s="370" t="str">
        <f>IF(H61="","",VLOOKUP(H61,PROFILE!$B$6:$AC$1000,25,FALSE))</f>
        <v>YARIS</v>
      </c>
      <c r="N61" s="371">
        <f t="shared" si="8"/>
        <v>2000</v>
      </c>
      <c r="O61" s="372">
        <v>0</v>
      </c>
      <c r="P61" s="372"/>
      <c r="Q61" s="371">
        <f t="shared" si="9"/>
        <v>0</v>
      </c>
      <c r="R61" s="371">
        <f t="shared" si="6"/>
        <v>0</v>
      </c>
      <c r="S61" s="372">
        <f>IFERROR((VLOOKUP(A61,QUEUE!$F$5:$AW$1000,27,FALSE)-VLOOKUP(A61,QUEUE!$F$5:$AW$1000,26,FALSE))*500,0)</f>
        <v>0</v>
      </c>
      <c r="T61" s="372">
        <f>IFERROR((VLOOKUP(A61,QUEUE!$F$5:$AW$1000,30,FALSE)-VLOOKUP(A61,QUEUE!$F$5:$AW$1000,29,FALSE))*850,0)</f>
        <v>0</v>
      </c>
      <c r="U61" s="372">
        <f>IFERROR((VLOOKUP(A61,QUEUE!$F$5:$AW$1000,33,FALSE)-VLOOKUP(A61,QUEUE!$F$5:$AW$1000,32,FALSE))*600,0)</f>
        <v>0</v>
      </c>
      <c r="V61" s="372">
        <f>IFERROR((VLOOKUP(A61,QUEUE!$F$5:$AW$1000,36,FALSE)-VLOOKUP(A61,QUEUE!$F$5:$AW$1000,35,FALSE))*750,0)</f>
        <v>0</v>
      </c>
      <c r="W61" s="372">
        <f>IFERROR((VLOOKUP(A61,QUEUE!$F$5:$AW$1000,39,FALSE)-VLOOKUP(A61,QUEUE!$F$5:$AW$1000,38,FALSE))*600,0)</f>
        <v>0</v>
      </c>
      <c r="X61" s="373"/>
      <c r="Y61" s="371">
        <f>IFERROR(VLOOKUP(A61,PROFILE!$B$6:$DG$1000,109,FALSE),0)</f>
        <v>0</v>
      </c>
      <c r="Z61" s="371">
        <f>IFERROR((VLOOKUP(A61,PROFILE!$B$6:$DG$1000,110,FALSE)*900)+((VLOOKUP(A61,PROFILE!$B$6:$DG$1000,110,FALSE)*900)*0.5),0)</f>
        <v>0</v>
      </c>
      <c r="AA61" s="371">
        <f t="shared" si="7"/>
        <v>0</v>
      </c>
      <c r="AB61" s="373">
        <f>IF(PROFILE!R63="รอบคัน",1500,IF(PROFILE!R63="โคม่า",2000,PROFILE!DJ63*100))</f>
        <v>2000</v>
      </c>
    </row>
    <row r="62" spans="1:28" x14ac:dyDescent="0.35">
      <c r="A62" s="344">
        <f t="shared" si="3"/>
        <v>1701059</v>
      </c>
      <c r="B62" s="344">
        <v>62</v>
      </c>
      <c r="G62" s="374" t="str">
        <f>IFERROR(VLOOKUP(A62,PROFILE!$B$6:$P$1000,11,FALSE),"")</f>
        <v>OUT</v>
      </c>
      <c r="H62" s="368">
        <f>IF(PROFILE!H64="","",PROFILE!B64)</f>
        <v>1701059</v>
      </c>
      <c r="I62" s="369" t="str">
        <f>IF(H62="","",VLOOKUP(H62,PROFILE!$B$6:$AC$1000,18,FALSE))</f>
        <v>ธนชาต</v>
      </c>
      <c r="J62" s="369" t="str">
        <f>IF(H62="","",VLOOKUP(H62,PROFILE!$B$6:$AC$1000,17,FALSE))</f>
        <v>โคม่า</v>
      </c>
      <c r="K62" s="369" t="str">
        <f>IF(H62="","",VLOOKUP(H62,PROFILE!$B$6:$AC$1000,23,FALSE))</f>
        <v>4กฬ6729</v>
      </c>
      <c r="L62" s="369" t="str">
        <f>IF(H62="","",VLOOKUP(H62,PROFILE!$B$6:$AC$1000,24,FALSE))</f>
        <v>NISSAN</v>
      </c>
      <c r="M62" s="370" t="str">
        <f>IF(H62="","",VLOOKUP(H62,PROFILE!$B$6:$AC$1000,25,FALSE))</f>
        <v>ALMERA</v>
      </c>
      <c r="N62" s="371">
        <f t="shared" si="8"/>
        <v>4160.8060000000005</v>
      </c>
      <c r="O62" s="372"/>
      <c r="P62" s="372">
        <v>21608.06</v>
      </c>
      <c r="Q62" s="371">
        <f t="shared" si="9"/>
        <v>17447.254000000001</v>
      </c>
      <c r="R62" s="371">
        <f t="shared" si="6"/>
        <v>17447.254000000001</v>
      </c>
      <c r="S62" s="372">
        <f>IFERROR((VLOOKUP(A62,QUEUE!$F$5:$AW$1000,27,FALSE)-VLOOKUP(A62,QUEUE!$F$5:$AW$1000,26,FALSE))*500,0)</f>
        <v>0</v>
      </c>
      <c r="T62" s="372">
        <f>IFERROR((VLOOKUP(A62,QUEUE!$F$5:$AW$1000,30,FALSE)-VLOOKUP(A62,QUEUE!$F$5:$AW$1000,29,FALSE))*850,0)</f>
        <v>0</v>
      </c>
      <c r="U62" s="372">
        <f>IFERROR((VLOOKUP(A62,QUEUE!$F$5:$AW$1000,33,FALSE)-VLOOKUP(A62,QUEUE!$F$5:$AW$1000,32,FALSE))*600,0)</f>
        <v>0</v>
      </c>
      <c r="V62" s="372">
        <f>IFERROR((VLOOKUP(A62,QUEUE!$F$5:$AW$1000,36,FALSE)-VLOOKUP(A62,QUEUE!$F$5:$AW$1000,35,FALSE))*750,0)</f>
        <v>0</v>
      </c>
      <c r="W62" s="372">
        <f>IFERROR((VLOOKUP(A62,QUEUE!$F$5:$AW$1000,39,FALSE)-VLOOKUP(A62,QUEUE!$F$5:$AW$1000,38,FALSE))*600,0)</f>
        <v>0</v>
      </c>
      <c r="X62" s="373"/>
      <c r="Y62" s="371">
        <f>IFERROR(VLOOKUP(A62,PROFILE!$B$6:$DG$1000,109,FALSE),0)</f>
        <v>0</v>
      </c>
      <c r="Z62" s="371">
        <f>IFERROR((VLOOKUP(A62,PROFILE!$B$6:$DG$1000,110,FALSE)*900)+((VLOOKUP(A62,PROFILE!$B$6:$DG$1000,110,FALSE)*900)*0.5),0)</f>
        <v>0</v>
      </c>
      <c r="AA62" s="371">
        <f t="shared" si="7"/>
        <v>2160.806</v>
      </c>
      <c r="AB62" s="373">
        <f>IF(PROFILE!R64="รอบคัน",1500,IF(PROFILE!R64="โคม่า",2000,PROFILE!DJ64*100))</f>
        <v>2000</v>
      </c>
    </row>
    <row r="63" spans="1:28" x14ac:dyDescent="0.35">
      <c r="A63" s="344">
        <f t="shared" si="3"/>
        <v>1701060</v>
      </c>
      <c r="B63" s="344">
        <v>63</v>
      </c>
      <c r="G63" s="374" t="str">
        <f>IFERROR(VLOOKUP(A63,PROFILE!$B$6:$P$1000,11,FALSE),"")</f>
        <v>OUT</v>
      </c>
      <c r="H63" s="368">
        <f>IF(PROFILE!H65="","",PROFILE!B65)</f>
        <v>1701060</v>
      </c>
      <c r="I63" s="369" t="str">
        <f>IF(H63="","",VLOOKUP(H63,PROFILE!$B$6:$AC$1000,18,FALSE))</f>
        <v>ไทยวิวัฒน์</v>
      </c>
      <c r="J63" s="369" t="str">
        <f>IF(H63="","",VLOOKUP(H63,PROFILE!$B$6:$AC$1000,17,FALSE))</f>
        <v>โคม่า</v>
      </c>
      <c r="K63" s="369" t="str">
        <f>IF(H63="","",VLOOKUP(H63,PROFILE!$B$6:$AC$1000,23,FALSE))</f>
        <v>ภม6402</v>
      </c>
      <c r="L63" s="369" t="str">
        <f>IF(H63="","",VLOOKUP(H63,PROFILE!$B$6:$AC$1000,24,FALSE))</f>
        <v>TOYOTA</v>
      </c>
      <c r="M63" s="370" t="str">
        <f>IF(H63="","",VLOOKUP(H63,PROFILE!$B$6:$AC$1000,25,FALSE))</f>
        <v>ALTIS</v>
      </c>
      <c r="N63" s="371">
        <f t="shared" si="8"/>
        <v>2000</v>
      </c>
      <c r="O63" s="372"/>
      <c r="P63" s="372"/>
      <c r="Q63" s="371">
        <f t="shared" si="9"/>
        <v>0</v>
      </c>
      <c r="R63" s="371">
        <f t="shared" si="6"/>
        <v>0</v>
      </c>
      <c r="S63" s="372">
        <f>IFERROR((VLOOKUP(A63,QUEUE!$F$5:$AW$1000,27,FALSE)-VLOOKUP(A63,QUEUE!$F$5:$AW$1000,26,FALSE))*500,0)</f>
        <v>0</v>
      </c>
      <c r="T63" s="372">
        <f>IFERROR((VLOOKUP(A63,QUEUE!$F$5:$AW$1000,30,FALSE)-VLOOKUP(A63,QUEUE!$F$5:$AW$1000,29,FALSE))*850,0)</f>
        <v>0</v>
      </c>
      <c r="U63" s="372">
        <f>IFERROR((VLOOKUP(A63,QUEUE!$F$5:$AW$1000,33,FALSE)-VLOOKUP(A63,QUEUE!$F$5:$AW$1000,32,FALSE))*600,0)</f>
        <v>0</v>
      </c>
      <c r="V63" s="372">
        <f>IFERROR((VLOOKUP(A63,QUEUE!$F$5:$AW$1000,36,FALSE)-VLOOKUP(A63,QUEUE!$F$5:$AW$1000,35,FALSE))*750,0)</f>
        <v>0</v>
      </c>
      <c r="W63" s="372">
        <f>IFERROR((VLOOKUP(A63,QUEUE!$F$5:$AW$1000,39,FALSE)-VLOOKUP(A63,QUEUE!$F$5:$AW$1000,38,FALSE))*600,0)</f>
        <v>0</v>
      </c>
      <c r="X63" s="373"/>
      <c r="Y63" s="371">
        <f>IFERROR(VLOOKUP(A63,PROFILE!$B$6:$DG$1000,109,FALSE),0)</f>
        <v>0</v>
      </c>
      <c r="Z63" s="371">
        <f>IFERROR((VLOOKUP(A63,PROFILE!$B$6:$DG$1000,110,FALSE)*900)+((VLOOKUP(A63,PROFILE!$B$6:$DG$1000,110,FALSE)*900)*0.5),0)</f>
        <v>0</v>
      </c>
      <c r="AA63" s="371">
        <f t="shared" si="7"/>
        <v>0</v>
      </c>
      <c r="AB63" s="373">
        <f>IF(PROFILE!R65="รอบคัน",1500,IF(PROFILE!R65="โคม่า",2000,PROFILE!DJ65*100))</f>
        <v>2000</v>
      </c>
    </row>
    <row r="64" spans="1:28" x14ac:dyDescent="0.35">
      <c r="A64" s="344">
        <f t="shared" si="3"/>
        <v>1701061</v>
      </c>
      <c r="B64" s="344">
        <v>64</v>
      </c>
      <c r="G64" s="374" t="str">
        <f>IFERROR(VLOOKUP(A64,PROFILE!$B$6:$P$1000,11,FALSE),"")</f>
        <v>OUT</v>
      </c>
      <c r="H64" s="368">
        <f>IF(PROFILE!H66="","",PROFILE!B66)</f>
        <v>1701061</v>
      </c>
      <c r="I64" s="369" t="str">
        <f>IF(H64="","",VLOOKUP(H64,PROFILE!$B$6:$AC$1000,18,FALSE))</f>
        <v>เมืองไทย</v>
      </c>
      <c r="J64" s="369" t="str">
        <f>IF(H64="","",VLOOKUP(H64,PROFILE!$B$6:$AC$1000,17,FALSE))</f>
        <v>โคม่า</v>
      </c>
      <c r="K64" s="369" t="str">
        <f>IF(H64="","",VLOOKUP(H64,PROFILE!$B$6:$AC$1000,23,FALSE))</f>
        <v>1ฒณ8987</v>
      </c>
      <c r="L64" s="369" t="str">
        <f>IF(H64="","",VLOOKUP(H64,PROFILE!$B$6:$AC$1000,24,FALSE))</f>
        <v>TOYOTA</v>
      </c>
      <c r="M64" s="370" t="str">
        <f>IF(H64="","",VLOOKUP(H64,PROFILE!$B$6:$AC$1000,25,FALSE))</f>
        <v>VIGO</v>
      </c>
      <c r="N64" s="371">
        <f t="shared" si="8"/>
        <v>7684.8950000000004</v>
      </c>
      <c r="O64" s="372">
        <v>1000</v>
      </c>
      <c r="P64" s="372">
        <v>56848.95</v>
      </c>
      <c r="Q64" s="371">
        <f t="shared" si="9"/>
        <v>49164.054999999993</v>
      </c>
      <c r="R64" s="371">
        <f t="shared" si="6"/>
        <v>49164.054999999993</v>
      </c>
      <c r="S64" s="372">
        <f>IFERROR((VLOOKUP(A64,QUEUE!$F$5:$AW$1000,27,FALSE)-VLOOKUP(A64,QUEUE!$F$5:$AW$1000,26,FALSE))*500,0)</f>
        <v>0</v>
      </c>
      <c r="T64" s="372">
        <f>IFERROR((VLOOKUP(A64,QUEUE!$F$5:$AW$1000,30,FALSE)-VLOOKUP(A64,QUEUE!$F$5:$AW$1000,29,FALSE))*850,0)</f>
        <v>0</v>
      </c>
      <c r="U64" s="372">
        <f>IFERROR((VLOOKUP(A64,QUEUE!$F$5:$AW$1000,33,FALSE)-VLOOKUP(A64,QUEUE!$F$5:$AW$1000,32,FALSE))*600,0)</f>
        <v>0</v>
      </c>
      <c r="V64" s="372">
        <f>IFERROR((VLOOKUP(A64,QUEUE!$F$5:$AW$1000,36,FALSE)-VLOOKUP(A64,QUEUE!$F$5:$AW$1000,35,FALSE))*750,0)</f>
        <v>0</v>
      </c>
      <c r="W64" s="372">
        <f>IFERROR((VLOOKUP(A64,QUEUE!$F$5:$AW$1000,39,FALSE)-VLOOKUP(A64,QUEUE!$F$5:$AW$1000,38,FALSE))*600,0)</f>
        <v>0</v>
      </c>
      <c r="X64" s="373"/>
      <c r="Y64" s="371">
        <f>IFERROR(VLOOKUP(A64,PROFILE!$B$6:$DG$1000,109,FALSE),0)</f>
        <v>0</v>
      </c>
      <c r="Z64" s="371">
        <f>IFERROR((VLOOKUP(A64,PROFILE!$B$6:$DG$1000,110,FALSE)*900)+((VLOOKUP(A64,PROFILE!$B$6:$DG$1000,110,FALSE)*900)*0.5),0)</f>
        <v>0</v>
      </c>
      <c r="AA64" s="371">
        <f t="shared" si="7"/>
        <v>5684.8950000000004</v>
      </c>
      <c r="AB64" s="373">
        <f>IF(PROFILE!R66="รอบคัน",1500,IF(PROFILE!R66="โคม่า",2000,PROFILE!DJ66*100))</f>
        <v>2000</v>
      </c>
    </row>
    <row r="65" spans="1:28" x14ac:dyDescent="0.35">
      <c r="A65" s="344">
        <f t="shared" si="3"/>
        <v>1701062</v>
      </c>
      <c r="B65" s="344">
        <v>65</v>
      </c>
      <c r="G65" s="374">
        <f>IFERROR(VLOOKUP(A65,PROFILE!$B$6:$P$1000,11,FALSE),"")</f>
        <v>-0.6712211805570405</v>
      </c>
      <c r="H65" s="368">
        <f>IF(PROFILE!H67="","",PROFILE!B67)</f>
        <v>1701062</v>
      </c>
      <c r="I65" s="369" t="str">
        <f>IF(H65="","",VLOOKUP(H65,PROFILE!$B$6:$AC$1000,18,FALSE))</f>
        <v>ธนชาต</v>
      </c>
      <c r="J65" s="369" t="str">
        <f>IF(H65="","",VLOOKUP(H65,PROFILE!$B$6:$AC$1000,17,FALSE))</f>
        <v>เบา</v>
      </c>
      <c r="K65" s="369" t="str">
        <f>IF(H65="","",VLOOKUP(H65,PROFILE!$B$6:$AC$1000,23,FALSE))</f>
        <v>1ฒท9647</v>
      </c>
      <c r="L65" s="369" t="str">
        <f>IF(H65="","",VLOOKUP(H65,PROFILE!$B$6:$AC$1000,24,FALSE))</f>
        <v>FORD</v>
      </c>
      <c r="M65" s="370" t="str">
        <f>IF(H65="","",VLOOKUP(H65,PROFILE!$B$6:$AC$1000,25,FALSE))</f>
        <v>RANGER</v>
      </c>
      <c r="N65" s="371">
        <f t="shared" si="8"/>
        <v>0</v>
      </c>
      <c r="O65" s="372"/>
      <c r="P65" s="372"/>
      <c r="Q65" s="371">
        <f t="shared" si="9"/>
        <v>0</v>
      </c>
      <c r="R65" s="371">
        <f t="shared" si="6"/>
        <v>0</v>
      </c>
      <c r="S65" s="372">
        <f>IFERROR((VLOOKUP(A65,QUEUE!$F$5:$AW$1000,27,FALSE)-VLOOKUP(A65,QUEUE!$F$5:$AW$1000,26,FALSE))*500,0)</f>
        <v>0</v>
      </c>
      <c r="T65" s="372">
        <f>IFERROR((VLOOKUP(A65,QUEUE!$F$5:$AW$1000,30,FALSE)-VLOOKUP(A65,QUEUE!$F$5:$AW$1000,29,FALSE))*850,0)</f>
        <v>0</v>
      </c>
      <c r="U65" s="372">
        <f>IFERROR((VLOOKUP(A65,QUEUE!$F$5:$AW$1000,33,FALSE)-VLOOKUP(A65,QUEUE!$F$5:$AW$1000,32,FALSE))*600,0)</f>
        <v>0</v>
      </c>
      <c r="V65" s="372">
        <f>IFERROR((VLOOKUP(A65,QUEUE!$F$5:$AW$1000,36,FALSE)-VLOOKUP(A65,QUEUE!$F$5:$AW$1000,35,FALSE))*750,0)</f>
        <v>0</v>
      </c>
      <c r="W65" s="372">
        <f>IFERROR((VLOOKUP(A65,QUEUE!$F$5:$AW$1000,39,FALSE)-VLOOKUP(A65,QUEUE!$F$5:$AW$1000,38,FALSE))*600,0)</f>
        <v>0</v>
      </c>
      <c r="X65" s="373"/>
      <c r="Y65" s="371">
        <f>IFERROR(VLOOKUP(A65,PROFILE!$B$6:$DG$1000,109,FALSE),0)</f>
        <v>0</v>
      </c>
      <c r="Z65" s="371">
        <f>IFERROR((VLOOKUP(A65,PROFILE!$B$6:$DG$1000,110,FALSE)*900)+((VLOOKUP(A65,PROFILE!$B$6:$DG$1000,110,FALSE)*900)*0.5),0)</f>
        <v>0</v>
      </c>
      <c r="AA65" s="371">
        <f t="shared" si="7"/>
        <v>0</v>
      </c>
      <c r="AB65" s="373">
        <f>IF(PROFILE!R67="รอบคัน",1500,IF(PROFILE!R67="โคม่า",2000,PROFILE!DJ67*100))</f>
        <v>0</v>
      </c>
    </row>
    <row r="66" spans="1:28" x14ac:dyDescent="0.35">
      <c r="A66" s="344">
        <f t="shared" si="3"/>
        <v>1701063</v>
      </c>
      <c r="B66" s="344">
        <v>66</v>
      </c>
      <c r="G66" s="374" t="str">
        <f>IFERROR(VLOOKUP(A66,PROFILE!$B$6:$P$1000,11,FALSE),"")</f>
        <v>OUT</v>
      </c>
      <c r="H66" s="368">
        <f>IF(PROFILE!H68="","",PROFILE!B68)</f>
        <v>1701063</v>
      </c>
      <c r="I66" s="369" t="str">
        <f>IF(H66="","",VLOOKUP(H66,PROFILE!$B$6:$AC$1000,18,FALSE))</f>
        <v>เจ้าพระยา</v>
      </c>
      <c r="J66" s="369" t="str">
        <f>IF(H66="","",VLOOKUP(H66,PROFILE!$B$6:$AC$1000,17,FALSE))</f>
        <v>โคม่า</v>
      </c>
      <c r="K66" s="369" t="str">
        <f>IF(H66="","",VLOOKUP(H66,PROFILE!$B$6:$AC$1000,23,FALSE))</f>
        <v>ตษ2890</v>
      </c>
      <c r="L66" s="369" t="str">
        <f>IF(H66="","",VLOOKUP(H66,PROFILE!$B$6:$AC$1000,24,FALSE))</f>
        <v>TOYOTA</v>
      </c>
      <c r="M66" s="370" t="str">
        <f>IF(H66="","",VLOOKUP(H66,PROFILE!$B$6:$AC$1000,25,FALSE))</f>
        <v>VIGO</v>
      </c>
      <c r="N66" s="371">
        <f t="shared" si="8"/>
        <v>8957.476999999999</v>
      </c>
      <c r="O66" s="372"/>
      <c r="P66" s="372">
        <v>56074.77</v>
      </c>
      <c r="Q66" s="371">
        <f t="shared" si="9"/>
        <v>47117.292999999998</v>
      </c>
      <c r="R66" s="371">
        <f t="shared" si="6"/>
        <v>47117.292999999998</v>
      </c>
      <c r="S66" s="372">
        <f>IFERROR((VLOOKUP(A66,QUEUE!$F$5:$AW$1000,27,FALSE)-VLOOKUP(A66,QUEUE!$F$5:$AW$1000,26,FALSE))*500,0)</f>
        <v>0</v>
      </c>
      <c r="T66" s="372">
        <f>IFERROR((VLOOKUP(A66,QUEUE!$F$5:$AW$1000,30,FALSE)-VLOOKUP(A66,QUEUE!$F$5:$AW$1000,29,FALSE))*850,0)</f>
        <v>0</v>
      </c>
      <c r="U66" s="372">
        <f>IFERROR((VLOOKUP(A66,QUEUE!$F$5:$AW$1000,33,FALSE)-VLOOKUP(A66,QUEUE!$F$5:$AW$1000,32,FALSE))*600,0)</f>
        <v>0</v>
      </c>
      <c r="V66" s="372">
        <f>IFERROR((VLOOKUP(A66,QUEUE!$F$5:$AW$1000,36,FALSE)-VLOOKUP(A66,QUEUE!$F$5:$AW$1000,35,FALSE))*750,0)</f>
        <v>0</v>
      </c>
      <c r="W66" s="372">
        <f>IFERROR((VLOOKUP(A66,QUEUE!$F$5:$AW$1000,39,FALSE)-VLOOKUP(A66,QUEUE!$F$5:$AW$1000,38,FALSE))*600,0)</f>
        <v>0</v>
      </c>
      <c r="X66" s="373"/>
      <c r="Y66" s="371">
        <f>IFERROR(VLOOKUP(A66,PROFILE!$B$6:$DG$1000,109,FALSE),0)</f>
        <v>0</v>
      </c>
      <c r="Z66" s="371">
        <f>IFERROR((VLOOKUP(A66,PROFILE!$B$6:$DG$1000,110,FALSE)*900)+((VLOOKUP(A66,PROFILE!$B$6:$DG$1000,110,FALSE)*900)*0.5),0)</f>
        <v>1350</v>
      </c>
      <c r="AA66" s="371">
        <f t="shared" si="7"/>
        <v>5607.4769999999999</v>
      </c>
      <c r="AB66" s="373">
        <f>IF(PROFILE!R68="รอบคัน",1500,IF(PROFILE!R68="โคม่า",2000,PROFILE!DJ68*100))</f>
        <v>2000</v>
      </c>
    </row>
    <row r="67" spans="1:28" x14ac:dyDescent="0.35">
      <c r="A67" s="344">
        <f t="shared" si="3"/>
        <v>1701064</v>
      </c>
      <c r="B67" s="344">
        <v>67</v>
      </c>
      <c r="G67" s="374">
        <f>IFERROR(VLOOKUP(A67,PROFILE!$B$6:$P$1000,11,FALSE),"")</f>
        <v>3.3377981481462484</v>
      </c>
      <c r="H67" s="368">
        <f>IF(PROFILE!H69="","",PROFILE!B69)</f>
        <v>1701064</v>
      </c>
      <c r="I67" s="369" t="str">
        <f>IF(H67="","",VLOOKUP(H67,PROFILE!$B$6:$AC$1000,18,FALSE))</f>
        <v>ธนชาต</v>
      </c>
      <c r="J67" s="369" t="str">
        <f>IF(H67="","",VLOOKUP(H67,PROFILE!$B$6:$AC$1000,17,FALSE))</f>
        <v>เบา</v>
      </c>
      <c r="K67" s="369" t="str">
        <f>IF(H67="","",VLOOKUP(H67,PROFILE!$B$6:$AC$1000,23,FALSE))</f>
        <v>ฒม9087</v>
      </c>
      <c r="L67" s="369" t="str">
        <f>IF(H67="","",VLOOKUP(H67,PROFILE!$B$6:$AC$1000,24,FALSE))</f>
        <v>TOYOTA</v>
      </c>
      <c r="M67" s="370" t="str">
        <f>IF(H67="","",VLOOKUP(H67,PROFILE!$B$6:$AC$1000,25,FALSE))</f>
        <v>VIGO</v>
      </c>
      <c r="N67" s="371">
        <f t="shared" si="8"/>
        <v>775</v>
      </c>
      <c r="O67" s="372"/>
      <c r="P67" s="372"/>
      <c r="Q67" s="371">
        <f t="shared" si="9"/>
        <v>0</v>
      </c>
      <c r="R67" s="371">
        <f t="shared" si="6"/>
        <v>0</v>
      </c>
      <c r="S67" s="372">
        <f>IFERROR((VLOOKUP(A67,QUEUE!$F$5:$AW$1000,27,FALSE)-VLOOKUP(A67,QUEUE!$F$5:$AW$1000,26,FALSE))*500,0)</f>
        <v>0</v>
      </c>
      <c r="T67" s="372">
        <f>IFERROR((VLOOKUP(A67,QUEUE!$F$5:$AW$1000,30,FALSE)-VLOOKUP(A67,QUEUE!$F$5:$AW$1000,29,FALSE))*850,0)</f>
        <v>0</v>
      </c>
      <c r="U67" s="372">
        <f>IFERROR((VLOOKUP(A67,QUEUE!$F$5:$AW$1000,33,FALSE)-VLOOKUP(A67,QUEUE!$F$5:$AW$1000,32,FALSE))*600,0)</f>
        <v>0</v>
      </c>
      <c r="V67" s="372">
        <f>IFERROR((VLOOKUP(A67,QUEUE!$F$5:$AW$1000,36,FALSE)-VLOOKUP(A67,QUEUE!$F$5:$AW$1000,35,FALSE))*750,0)</f>
        <v>0</v>
      </c>
      <c r="W67" s="372">
        <f>IFERROR((VLOOKUP(A67,QUEUE!$F$5:$AW$1000,39,FALSE)-VLOOKUP(A67,QUEUE!$F$5:$AW$1000,38,FALSE))*600,0)</f>
        <v>0</v>
      </c>
      <c r="X67" s="373"/>
      <c r="Y67" s="371">
        <f>IFERROR(VLOOKUP(A67,PROFILE!$B$6:$DG$1000,109,FALSE),0)</f>
        <v>0</v>
      </c>
      <c r="Z67" s="371">
        <f>IFERROR((VLOOKUP(A67,PROFILE!$B$6:$DG$1000,110,FALSE)*900)+((VLOOKUP(A67,PROFILE!$B$6:$DG$1000,110,FALSE)*900)*0.5),0)</f>
        <v>675</v>
      </c>
      <c r="AA67" s="371">
        <f t="shared" si="7"/>
        <v>0</v>
      </c>
      <c r="AB67" s="373">
        <f>IF(PROFILE!R69="รอบคัน",1500,IF(PROFILE!R69="โคม่า",2000,PROFILE!DJ69*100))</f>
        <v>100</v>
      </c>
    </row>
    <row r="68" spans="1:28" x14ac:dyDescent="0.35">
      <c r="A68" s="344">
        <f t="shared" si="3"/>
        <v>1701065</v>
      </c>
      <c r="B68" s="344">
        <v>68</v>
      </c>
      <c r="G68" s="374" t="str">
        <f>IFERROR(VLOOKUP(A68,PROFILE!$B$6:$P$1000,11,FALSE),"")</f>
        <v>OUT</v>
      </c>
      <c r="H68" s="368">
        <f>IF(PROFILE!H70="","",PROFILE!B70)</f>
        <v>1701065</v>
      </c>
      <c r="I68" s="369" t="str">
        <f>IF(H68="","",VLOOKUP(H68,PROFILE!$B$6:$AC$1000,18,FALSE))</f>
        <v>เจ้าพระยา</v>
      </c>
      <c r="J68" s="369" t="str">
        <f>IF(H68="","",VLOOKUP(H68,PROFILE!$B$6:$AC$1000,17,FALSE))</f>
        <v>เบา</v>
      </c>
      <c r="K68" s="369" t="str">
        <f>IF(H68="","",VLOOKUP(H68,PROFILE!$B$6:$AC$1000,23,FALSE))</f>
        <v>ญผ2407</v>
      </c>
      <c r="L68" s="369" t="str">
        <f>IF(H68="","",VLOOKUP(H68,PROFILE!$B$6:$AC$1000,24,FALSE))</f>
        <v>TOYOTA</v>
      </c>
      <c r="M68" s="370" t="str">
        <f>IF(H68="","",VLOOKUP(H68,PROFILE!$B$6:$AC$1000,25,FALSE))</f>
        <v>VIOS</v>
      </c>
      <c r="N68" s="371">
        <f t="shared" si="8"/>
        <v>532.68399999999997</v>
      </c>
      <c r="O68" s="372">
        <v>3649.6</v>
      </c>
      <c r="P68" s="372">
        <v>3326.84</v>
      </c>
      <c r="Q68" s="371">
        <f t="shared" si="9"/>
        <v>2794.1559999999999</v>
      </c>
      <c r="R68" s="371">
        <f t="shared" si="6"/>
        <v>2794.1559999999999</v>
      </c>
      <c r="S68" s="372">
        <f>IFERROR((VLOOKUP(A68,QUEUE!$F$5:$AW$1000,27,FALSE)-VLOOKUP(A68,QUEUE!$F$5:$AW$1000,26,FALSE))*500,0)</f>
        <v>0</v>
      </c>
      <c r="T68" s="372">
        <f>IFERROR((VLOOKUP(A68,QUEUE!$F$5:$AW$1000,30,FALSE)-VLOOKUP(A68,QUEUE!$F$5:$AW$1000,29,FALSE))*850,0)</f>
        <v>0</v>
      </c>
      <c r="U68" s="372">
        <f>IFERROR((VLOOKUP(A68,QUEUE!$F$5:$AW$1000,33,FALSE)-VLOOKUP(A68,QUEUE!$F$5:$AW$1000,32,FALSE))*600,0)</f>
        <v>0</v>
      </c>
      <c r="V68" s="372">
        <f>IFERROR((VLOOKUP(A68,QUEUE!$F$5:$AW$1000,36,FALSE)-VLOOKUP(A68,QUEUE!$F$5:$AW$1000,35,FALSE))*750,0)</f>
        <v>0</v>
      </c>
      <c r="W68" s="372">
        <f>IFERROR((VLOOKUP(A68,QUEUE!$F$5:$AW$1000,39,FALSE)-VLOOKUP(A68,QUEUE!$F$5:$AW$1000,38,FALSE))*600,0)</f>
        <v>0</v>
      </c>
      <c r="X68" s="373"/>
      <c r="Y68" s="371">
        <f>IFERROR(VLOOKUP(A68,PROFILE!$B$6:$DG$1000,109,FALSE),0)</f>
        <v>0</v>
      </c>
      <c r="Z68" s="371">
        <f>IFERROR((VLOOKUP(A68,PROFILE!$B$6:$DG$1000,110,FALSE)*900)+((VLOOKUP(A68,PROFILE!$B$6:$DG$1000,110,FALSE)*900)*0.5),0)</f>
        <v>0</v>
      </c>
      <c r="AA68" s="371">
        <f t="shared" si="7"/>
        <v>332.68400000000003</v>
      </c>
      <c r="AB68" s="373">
        <f>IF(PROFILE!R70="รอบคัน",1500,IF(PROFILE!R70="โคม่า",2000,PROFILE!DJ70*100))</f>
        <v>200</v>
      </c>
    </row>
    <row r="69" spans="1:28" x14ac:dyDescent="0.35">
      <c r="A69" s="344">
        <f t="shared" si="3"/>
        <v>1701066</v>
      </c>
      <c r="B69" s="344">
        <v>69</v>
      </c>
      <c r="G69" s="374" t="str">
        <f>IFERROR(VLOOKUP(A69,PROFILE!$B$6:$P$1000,11,FALSE),"")</f>
        <v>OUT</v>
      </c>
      <c r="H69" s="368">
        <f>IF(PROFILE!H71="","",PROFILE!B71)</f>
        <v>1701066</v>
      </c>
      <c r="I69" s="369" t="str">
        <f>IF(H69="","",VLOOKUP(H69,PROFILE!$B$6:$AC$1000,18,FALSE))</f>
        <v/>
      </c>
      <c r="J69" s="369" t="str">
        <f>IF(H69="","",VLOOKUP(H69,PROFILE!$B$6:$AC$1000,17,FALSE))</f>
        <v>กลาง</v>
      </c>
      <c r="K69" s="369" t="str">
        <f>IF(H69="","",VLOOKUP(H69,PROFILE!$B$6:$AC$1000,23,FALSE))</f>
        <v>2กต2665</v>
      </c>
      <c r="L69" s="369" t="str">
        <f>IF(H69="","",VLOOKUP(H69,PROFILE!$B$6:$AC$1000,24,FALSE))</f>
        <v>MAZDA</v>
      </c>
      <c r="M69" s="370">
        <f>IF(H69="","",VLOOKUP(H69,PROFILE!$B$6:$AC$1000,25,FALSE))</f>
        <v>3</v>
      </c>
      <c r="N69" s="371">
        <f t="shared" si="8"/>
        <v>775</v>
      </c>
      <c r="O69" s="372">
        <v>5000</v>
      </c>
      <c r="P69" s="372"/>
      <c r="Q69" s="371">
        <f t="shared" si="9"/>
        <v>0</v>
      </c>
      <c r="R69" s="371">
        <f t="shared" ref="R69:R132" si="10">Q69</f>
        <v>0</v>
      </c>
      <c r="S69" s="372">
        <f>IFERROR((VLOOKUP(A69,QUEUE!$F$5:$AW$1000,27,FALSE)-VLOOKUP(A69,QUEUE!$F$5:$AW$1000,26,FALSE))*500,0)</f>
        <v>0</v>
      </c>
      <c r="T69" s="372">
        <f>IFERROR((VLOOKUP(A69,QUEUE!$F$5:$AW$1000,30,FALSE)-VLOOKUP(A69,QUEUE!$F$5:$AW$1000,29,FALSE))*850,0)</f>
        <v>0</v>
      </c>
      <c r="U69" s="372">
        <f>IFERROR((VLOOKUP(A69,QUEUE!$F$5:$AW$1000,33,FALSE)-VLOOKUP(A69,QUEUE!$F$5:$AW$1000,32,FALSE))*600,0)</f>
        <v>0</v>
      </c>
      <c r="V69" s="372">
        <f>IFERROR((VLOOKUP(A69,QUEUE!$F$5:$AW$1000,36,FALSE)-VLOOKUP(A69,QUEUE!$F$5:$AW$1000,35,FALSE))*750,0)</f>
        <v>0</v>
      </c>
      <c r="W69" s="372">
        <f>IFERROR((VLOOKUP(A69,QUEUE!$F$5:$AW$1000,39,FALSE)-VLOOKUP(A69,QUEUE!$F$5:$AW$1000,38,FALSE))*600,0)</f>
        <v>0</v>
      </c>
      <c r="X69" s="373"/>
      <c r="Y69" s="371">
        <f>IFERROR(VLOOKUP(A69,PROFILE!$B$6:$DG$1000,109,FALSE),0)</f>
        <v>0</v>
      </c>
      <c r="Z69" s="371">
        <f>IFERROR((VLOOKUP(A69,PROFILE!$B$6:$DG$1000,110,FALSE)*900)+((VLOOKUP(A69,PROFILE!$B$6:$DG$1000,110,FALSE)*900)*0.5),0)</f>
        <v>675</v>
      </c>
      <c r="AA69" s="371">
        <f t="shared" si="7"/>
        <v>0</v>
      </c>
      <c r="AB69" s="373">
        <f>IF(PROFILE!R71="รอบคัน",1500,IF(PROFILE!R71="โคม่า",2000,PROFILE!DJ71*100))</f>
        <v>100</v>
      </c>
    </row>
    <row r="70" spans="1:28" x14ac:dyDescent="0.35">
      <c r="A70" s="344">
        <f t="shared" si="3"/>
        <v>1701067</v>
      </c>
      <c r="B70" s="344">
        <v>70</v>
      </c>
      <c r="G70" s="374" t="str">
        <f>IFERROR(VLOOKUP(A70,PROFILE!$B$6:$P$1000,11,FALSE),"")</f>
        <v/>
      </c>
      <c r="H70" s="368">
        <f>IF(PROFILE!H72="","",PROFILE!B72)</f>
        <v>1701067</v>
      </c>
      <c r="I70" s="369" t="str">
        <f>IF(H70="","",VLOOKUP(H70,PROFILE!$B$6:$AC$1000,18,FALSE))</f>
        <v>ธนชาต</v>
      </c>
      <c r="J70" s="369" t="str">
        <f>IF(H70="","",VLOOKUP(H70,PROFILE!$B$6:$AC$1000,17,FALSE))</f>
        <v>หนัก</v>
      </c>
      <c r="K70" s="369" t="str">
        <f>IF(H70="","",VLOOKUP(H70,PROFILE!$B$6:$AC$1000,23,FALSE))</f>
        <v>5กฉ8506</v>
      </c>
      <c r="L70" s="369" t="str">
        <f>IF(H70="","",VLOOKUP(H70,PROFILE!$B$6:$AC$1000,24,FALSE))</f>
        <v>TOYOTA</v>
      </c>
      <c r="M70" s="370" t="str">
        <f>IF(H70="","",VLOOKUP(H70,PROFILE!$B$6:$AC$1000,25,FALSE))</f>
        <v>VIOS</v>
      </c>
      <c r="N70" s="371">
        <f t="shared" si="8"/>
        <v>0</v>
      </c>
      <c r="O70" s="372"/>
      <c r="P70" s="372"/>
      <c r="Q70" s="371">
        <f t="shared" si="9"/>
        <v>0</v>
      </c>
      <c r="R70" s="371">
        <f t="shared" si="10"/>
        <v>0</v>
      </c>
      <c r="S70" s="372">
        <f>IFERROR((VLOOKUP(A70,QUEUE!$F$5:$AW$1000,27,FALSE)-VLOOKUP(A70,QUEUE!$F$5:$AW$1000,26,FALSE))*500,0)</f>
        <v>0</v>
      </c>
      <c r="T70" s="372">
        <f>IFERROR((VLOOKUP(A70,QUEUE!$F$5:$AW$1000,30,FALSE)-VLOOKUP(A70,QUEUE!$F$5:$AW$1000,29,FALSE))*850,0)</f>
        <v>0</v>
      </c>
      <c r="U70" s="372">
        <f>IFERROR((VLOOKUP(A70,QUEUE!$F$5:$AW$1000,33,FALSE)-VLOOKUP(A70,QUEUE!$F$5:$AW$1000,32,FALSE))*600,0)</f>
        <v>0</v>
      </c>
      <c r="V70" s="372">
        <f>IFERROR((VLOOKUP(A70,QUEUE!$F$5:$AW$1000,36,FALSE)-VLOOKUP(A70,QUEUE!$F$5:$AW$1000,35,FALSE))*750,0)</f>
        <v>0</v>
      </c>
      <c r="W70" s="372">
        <f>IFERROR((VLOOKUP(A70,QUEUE!$F$5:$AW$1000,39,FALSE)-VLOOKUP(A70,QUEUE!$F$5:$AW$1000,38,FALSE))*600,0)</f>
        <v>0</v>
      </c>
      <c r="X70" s="373"/>
      <c r="Y70" s="371">
        <f>IFERROR(VLOOKUP(A70,PROFILE!$B$6:$DG$1000,109,FALSE),0)</f>
        <v>0</v>
      </c>
      <c r="Z70" s="371">
        <f>IFERROR((VLOOKUP(A70,PROFILE!$B$6:$DG$1000,110,FALSE)*900)+((VLOOKUP(A70,PROFILE!$B$6:$DG$1000,110,FALSE)*900)*0.5),0)</f>
        <v>0</v>
      </c>
      <c r="AA70" s="371">
        <f t="shared" si="7"/>
        <v>0</v>
      </c>
      <c r="AB70" s="373">
        <f>IF(PROFILE!R72="รอบคัน",1500,IF(PROFILE!R72="โคม่า",2000,PROFILE!DJ72*100))</f>
        <v>0</v>
      </c>
    </row>
    <row r="71" spans="1:28" x14ac:dyDescent="0.35">
      <c r="A71" s="344">
        <f t="shared" si="3"/>
        <v>1701068</v>
      </c>
      <c r="B71" s="344">
        <v>71</v>
      </c>
      <c r="G71" s="374" t="str">
        <f>IFERROR(VLOOKUP(A71,PROFILE!$B$6:$P$1000,11,FALSE),"")</f>
        <v>OUT</v>
      </c>
      <c r="H71" s="368">
        <f>IF(PROFILE!H73="","",PROFILE!B73)</f>
        <v>1701068</v>
      </c>
      <c r="I71" s="369" t="str">
        <f>IF(H71="","",VLOOKUP(H71,PROFILE!$B$6:$AC$1000,18,FALSE))</f>
        <v>เมืองไทย</v>
      </c>
      <c r="J71" s="369" t="str">
        <f>IF(H71="","",VLOOKUP(H71,PROFILE!$B$6:$AC$1000,17,FALSE))</f>
        <v>กลาง</v>
      </c>
      <c r="K71" s="369" t="str">
        <f>IF(H71="","",VLOOKUP(H71,PROFILE!$B$6:$AC$1000,23,FALSE))</f>
        <v>ชห565</v>
      </c>
      <c r="L71" s="369" t="str">
        <f>IF(H71="","",VLOOKUP(H71,PROFILE!$B$6:$AC$1000,24,FALSE))</f>
        <v>TOYOTA</v>
      </c>
      <c r="M71" s="370" t="str">
        <f>IF(H71="","",VLOOKUP(H71,PROFILE!$B$6:$AC$1000,25,FALSE))</f>
        <v>YARIS</v>
      </c>
      <c r="N71" s="371">
        <f t="shared" si="8"/>
        <v>3474.0950000000003</v>
      </c>
      <c r="O71" s="372"/>
      <c r="P71" s="372">
        <v>4100</v>
      </c>
      <c r="Q71" s="371">
        <f t="shared" si="9"/>
        <v>625.90499999999975</v>
      </c>
      <c r="R71" s="371">
        <f t="shared" si="10"/>
        <v>625.90499999999975</v>
      </c>
      <c r="S71" s="372">
        <f>IFERROR((VLOOKUP(A71,QUEUE!$F$5:$AW$1000,27,FALSE)-VLOOKUP(A71,QUEUE!$F$5:$AW$1000,26,FALSE))*500,0)</f>
        <v>0</v>
      </c>
      <c r="T71" s="372">
        <f>IFERROR((VLOOKUP(A71,QUEUE!$F$5:$AW$1000,30,FALSE)-VLOOKUP(A71,QUEUE!$F$5:$AW$1000,29,FALSE))*850,0)</f>
        <v>0</v>
      </c>
      <c r="U71" s="372">
        <f>IFERROR((VLOOKUP(A71,QUEUE!$F$5:$AW$1000,33,FALSE)-VLOOKUP(A71,QUEUE!$F$5:$AW$1000,32,FALSE))*600,0)</f>
        <v>0</v>
      </c>
      <c r="V71" s="372">
        <f>IFERROR((VLOOKUP(A71,QUEUE!$F$5:$AW$1000,36,FALSE)-VLOOKUP(A71,QUEUE!$F$5:$AW$1000,35,FALSE))*750,0)</f>
        <v>0</v>
      </c>
      <c r="W71" s="372">
        <f>IFERROR((VLOOKUP(A71,QUEUE!$F$5:$AW$1000,39,FALSE)-VLOOKUP(A71,QUEUE!$F$5:$AW$1000,38,FALSE))*600,0)</f>
        <v>0</v>
      </c>
      <c r="X71" s="373"/>
      <c r="Y71" s="371">
        <f>IFERROR(VLOOKUP(A71,PROFILE!$B$6:$DG$1000,109,FALSE),0)</f>
        <v>3404.55</v>
      </c>
      <c r="Z71" s="371">
        <f>IFERROR((VLOOKUP(A71,PROFILE!$B$6:$DG$1000,110,FALSE)*900)+((VLOOKUP(A71,PROFILE!$B$6:$DG$1000,110,FALSE)*900)*0.5),0)</f>
        <v>0</v>
      </c>
      <c r="AA71" s="371">
        <f t="shared" si="7"/>
        <v>69.544999999999987</v>
      </c>
      <c r="AB71" s="373">
        <f>IF(PROFILE!R73="รอบคัน",1500,IF(PROFILE!R73="โคม่า",2000,PROFILE!DJ73*100))</f>
        <v>0</v>
      </c>
    </row>
    <row r="72" spans="1:28" x14ac:dyDescent="0.35">
      <c r="A72" s="344">
        <f t="shared" ref="A72:A135" si="11">VALUE(H72)</f>
        <v>1701069</v>
      </c>
      <c r="B72" s="344">
        <v>72</v>
      </c>
      <c r="G72" s="374" t="str">
        <f>IFERROR(VLOOKUP(A72,PROFILE!$B$6:$P$1000,11,FALSE),"")</f>
        <v>No fix</v>
      </c>
      <c r="H72" s="368">
        <f>IF(PROFILE!H74="","",PROFILE!B74)</f>
        <v>1701069</v>
      </c>
      <c r="I72" s="369" t="str">
        <f>IF(H72="","",VLOOKUP(H72,PROFILE!$B$6:$AC$1000,18,FALSE))</f>
        <v/>
      </c>
      <c r="J72" s="369" t="str">
        <f>IF(H72="","",VLOOKUP(H72,PROFILE!$B$6:$AC$1000,17,FALSE))</f>
        <v>กลาง</v>
      </c>
      <c r="K72" s="369" t="str">
        <f>IF(H72="","",VLOOKUP(H72,PROFILE!$B$6:$AC$1000,23,FALSE))</f>
        <v>1กบ2617</v>
      </c>
      <c r="L72" s="369" t="str">
        <f>IF(H72="","",VLOOKUP(H72,PROFILE!$B$6:$AC$1000,24,FALSE))</f>
        <v>NISSAN</v>
      </c>
      <c r="M72" s="370" t="str">
        <f>IF(H72="","",VLOOKUP(H72,PROFILE!$B$6:$AC$1000,25,FALSE))</f>
        <v>ALMERA</v>
      </c>
      <c r="N72" s="371">
        <f t="shared" si="8"/>
        <v>1350</v>
      </c>
      <c r="O72" s="372"/>
      <c r="P72" s="372"/>
      <c r="Q72" s="371">
        <f t="shared" si="9"/>
        <v>0</v>
      </c>
      <c r="R72" s="371">
        <f t="shared" si="10"/>
        <v>0</v>
      </c>
      <c r="S72" s="372">
        <f>IFERROR((VLOOKUP(A72,QUEUE!$F$5:$AW$1000,27,FALSE)-VLOOKUP(A72,QUEUE!$F$5:$AW$1000,26,FALSE))*500,0)</f>
        <v>0</v>
      </c>
      <c r="T72" s="372">
        <f>IFERROR((VLOOKUP(A72,QUEUE!$F$5:$AW$1000,30,FALSE)-VLOOKUP(A72,QUEUE!$F$5:$AW$1000,29,FALSE))*850,0)</f>
        <v>0</v>
      </c>
      <c r="U72" s="372">
        <f>IFERROR((VLOOKUP(A72,QUEUE!$F$5:$AW$1000,33,FALSE)-VLOOKUP(A72,QUEUE!$F$5:$AW$1000,32,FALSE))*600,0)</f>
        <v>0</v>
      </c>
      <c r="V72" s="372">
        <f>IFERROR((VLOOKUP(A72,QUEUE!$F$5:$AW$1000,36,FALSE)-VLOOKUP(A72,QUEUE!$F$5:$AW$1000,35,FALSE))*750,0)</f>
        <v>0</v>
      </c>
      <c r="W72" s="372">
        <f>IFERROR((VLOOKUP(A72,QUEUE!$F$5:$AW$1000,39,FALSE)-VLOOKUP(A72,QUEUE!$F$5:$AW$1000,38,FALSE))*600,0)</f>
        <v>0</v>
      </c>
      <c r="X72" s="373"/>
      <c r="Y72" s="371">
        <f>IFERROR(VLOOKUP(A72,PROFILE!$B$6:$DG$1000,109,FALSE),0)</f>
        <v>0</v>
      </c>
      <c r="Z72" s="371">
        <f>IFERROR((VLOOKUP(A72,PROFILE!$B$6:$DG$1000,110,FALSE)*900)+((VLOOKUP(A72,PROFILE!$B$6:$DG$1000,110,FALSE)*900)*0.5),0)</f>
        <v>1350</v>
      </c>
      <c r="AA72" s="371">
        <f t="shared" si="7"/>
        <v>0</v>
      </c>
      <c r="AB72" s="373">
        <f>IF(PROFILE!R74="รอบคัน",1500,IF(PROFILE!R74="โคม่า",2000,PROFILE!DJ74*100))</f>
        <v>0</v>
      </c>
    </row>
    <row r="73" spans="1:28" x14ac:dyDescent="0.35">
      <c r="A73" s="344">
        <f t="shared" si="11"/>
        <v>1701070</v>
      </c>
      <c r="B73" s="344">
        <v>73</v>
      </c>
      <c r="G73" s="374">
        <f>IFERROR(VLOOKUP(A73,PROFILE!$B$6:$P$1000,11,FALSE),"")</f>
        <v>7.5064960648160195</v>
      </c>
      <c r="H73" s="368">
        <f>IF(PROFILE!H75="","",PROFILE!B75)</f>
        <v>1701070</v>
      </c>
      <c r="I73" s="369" t="str">
        <f>IF(H73="","",VLOOKUP(H73,PROFILE!$B$6:$AC$1000,18,FALSE))</f>
        <v>ธนชาต</v>
      </c>
      <c r="J73" s="369" t="str">
        <f>IF(H73="","",VLOOKUP(H73,PROFILE!$B$6:$AC$1000,17,FALSE))</f>
        <v>กลาง</v>
      </c>
      <c r="K73" s="369" t="str">
        <f>IF(H73="","",VLOOKUP(H73,PROFILE!$B$6:$AC$1000,23,FALSE))</f>
        <v>ศช325</v>
      </c>
      <c r="L73" s="369" t="str">
        <f>IF(H73="","",VLOOKUP(H73,PROFILE!$B$6:$AC$1000,24,FALSE))</f>
        <v>TOYOTA</v>
      </c>
      <c r="M73" s="370" t="str">
        <f>IF(H73="","",VLOOKUP(H73,PROFILE!$B$6:$AC$1000,25,FALSE))</f>
        <v>VIOS</v>
      </c>
      <c r="N73" s="371">
        <f t="shared" si="8"/>
        <v>975</v>
      </c>
      <c r="O73" s="372"/>
      <c r="P73" s="372"/>
      <c r="Q73" s="371">
        <f t="shared" si="9"/>
        <v>0</v>
      </c>
      <c r="R73" s="371">
        <f t="shared" si="10"/>
        <v>0</v>
      </c>
      <c r="S73" s="372">
        <f>IFERROR((VLOOKUP(A73,QUEUE!$F$5:$AW$1000,27,FALSE)-VLOOKUP(A73,QUEUE!$F$5:$AW$1000,26,FALSE))*500,0)</f>
        <v>0</v>
      </c>
      <c r="T73" s="372">
        <f>IFERROR((VLOOKUP(A73,QUEUE!$F$5:$AW$1000,30,FALSE)-VLOOKUP(A73,QUEUE!$F$5:$AW$1000,29,FALSE))*850,0)</f>
        <v>0</v>
      </c>
      <c r="U73" s="372">
        <f>IFERROR((VLOOKUP(A73,QUEUE!$F$5:$AW$1000,33,FALSE)-VLOOKUP(A73,QUEUE!$F$5:$AW$1000,32,FALSE))*600,0)</f>
        <v>0</v>
      </c>
      <c r="V73" s="372">
        <f>IFERROR((VLOOKUP(A73,QUEUE!$F$5:$AW$1000,36,FALSE)-VLOOKUP(A73,QUEUE!$F$5:$AW$1000,35,FALSE))*750,0)</f>
        <v>0</v>
      </c>
      <c r="W73" s="372">
        <f>IFERROR((VLOOKUP(A73,QUEUE!$F$5:$AW$1000,39,FALSE)-VLOOKUP(A73,QUEUE!$F$5:$AW$1000,38,FALSE))*600,0)</f>
        <v>0</v>
      </c>
      <c r="X73" s="373"/>
      <c r="Y73" s="371">
        <f>IFERROR(VLOOKUP(A73,PROFILE!$B$6:$DG$1000,109,FALSE),0)</f>
        <v>0</v>
      </c>
      <c r="Z73" s="371">
        <f>IFERROR((VLOOKUP(A73,PROFILE!$B$6:$DG$1000,110,FALSE)*900)+((VLOOKUP(A73,PROFILE!$B$6:$DG$1000,110,FALSE)*900)*0.5),0)</f>
        <v>675</v>
      </c>
      <c r="AA73" s="371">
        <f t="shared" si="7"/>
        <v>0</v>
      </c>
      <c r="AB73" s="373">
        <f>IF(PROFILE!R75="รอบคัน",1500,IF(PROFILE!R75="โคม่า",2000,PROFILE!DJ75*100))</f>
        <v>300</v>
      </c>
    </row>
    <row r="74" spans="1:28" x14ac:dyDescent="0.35">
      <c r="A74" s="344">
        <f t="shared" si="11"/>
        <v>1701071</v>
      </c>
      <c r="B74" s="344">
        <v>74</v>
      </c>
      <c r="G74" s="374" t="str">
        <f>IFERROR(VLOOKUP(A74,PROFILE!$B$6:$P$1000,11,FALSE),"")</f>
        <v>OUT</v>
      </c>
      <c r="H74" s="368">
        <f>IF(PROFILE!H76="","",PROFILE!B76)</f>
        <v>1701071</v>
      </c>
      <c r="I74" s="369" t="str">
        <f>IF(H74="","",VLOOKUP(H74,PROFILE!$B$6:$AC$1000,18,FALSE))</f>
        <v>เมืองไทย</v>
      </c>
      <c r="J74" s="369" t="str">
        <f>IF(H74="","",VLOOKUP(H74,PROFILE!$B$6:$AC$1000,17,FALSE))</f>
        <v>เบา</v>
      </c>
      <c r="K74" s="369" t="str">
        <f>IF(H74="","",VLOOKUP(H74,PROFILE!$B$6:$AC$1000,23,FALSE))</f>
        <v>ฒฐ8043</v>
      </c>
      <c r="L74" s="369" t="str">
        <f>IF(H74="","",VLOOKUP(H74,PROFILE!$B$6:$AC$1000,24,FALSE))</f>
        <v>ISUZU</v>
      </c>
      <c r="M74" s="370" t="str">
        <f>IF(H74="","",VLOOKUP(H74,PROFILE!$B$6:$AC$1000,25,FALSE))</f>
        <v>D-MAX</v>
      </c>
      <c r="N74" s="371">
        <f t="shared" si="8"/>
        <v>978.65499999999997</v>
      </c>
      <c r="O74" s="372"/>
      <c r="P74" s="372">
        <v>2036.55</v>
      </c>
      <c r="Q74" s="371">
        <f t="shared" si="9"/>
        <v>1057.895</v>
      </c>
      <c r="R74" s="371">
        <f t="shared" si="10"/>
        <v>1057.895</v>
      </c>
      <c r="S74" s="372">
        <f>IFERROR((VLOOKUP(A74,QUEUE!$F$5:$AW$1000,27,FALSE)-VLOOKUP(A74,QUEUE!$F$5:$AW$1000,26,FALSE))*500,0)</f>
        <v>0</v>
      </c>
      <c r="T74" s="372">
        <f>IFERROR((VLOOKUP(A74,QUEUE!$F$5:$AW$1000,30,FALSE)-VLOOKUP(A74,QUEUE!$F$5:$AW$1000,29,FALSE))*850,0)</f>
        <v>0</v>
      </c>
      <c r="U74" s="372">
        <f>IFERROR((VLOOKUP(A74,QUEUE!$F$5:$AW$1000,33,FALSE)-VLOOKUP(A74,QUEUE!$F$5:$AW$1000,32,FALSE))*600,0)</f>
        <v>0</v>
      </c>
      <c r="V74" s="372">
        <f>IFERROR((VLOOKUP(A74,QUEUE!$F$5:$AW$1000,36,FALSE)-VLOOKUP(A74,QUEUE!$F$5:$AW$1000,35,FALSE))*750,0)</f>
        <v>0</v>
      </c>
      <c r="W74" s="372">
        <f>IFERROR((VLOOKUP(A74,QUEUE!$F$5:$AW$1000,39,FALSE)-VLOOKUP(A74,QUEUE!$F$5:$AW$1000,38,FALSE))*600,0)</f>
        <v>0</v>
      </c>
      <c r="X74" s="373"/>
      <c r="Y74" s="371">
        <f>IFERROR(VLOOKUP(A74,PROFILE!$B$6:$DG$1000,109,FALSE),0)</f>
        <v>0</v>
      </c>
      <c r="Z74" s="371">
        <f>IFERROR((VLOOKUP(A74,PROFILE!$B$6:$DG$1000,110,FALSE)*900)+((VLOOKUP(A74,PROFILE!$B$6:$DG$1000,110,FALSE)*900)*0.5),0)</f>
        <v>675</v>
      </c>
      <c r="AA74" s="371">
        <f t="shared" si="7"/>
        <v>203.655</v>
      </c>
      <c r="AB74" s="373">
        <f>IF(PROFILE!R76="รอบคัน",1500,IF(PROFILE!R76="โคม่า",2000,PROFILE!DJ76*100))</f>
        <v>100</v>
      </c>
    </row>
    <row r="75" spans="1:28" x14ac:dyDescent="0.35">
      <c r="A75" s="344">
        <f t="shared" si="11"/>
        <v>1701072</v>
      </c>
      <c r="B75" s="344">
        <v>75</v>
      </c>
      <c r="G75" s="374" t="str">
        <f>IFERROR(VLOOKUP(A75,PROFILE!$B$6:$P$1000,11,FALSE),"")</f>
        <v>OUT</v>
      </c>
      <c r="H75" s="368">
        <f>IF(PROFILE!H77="","",PROFILE!B77)</f>
        <v>1701072</v>
      </c>
      <c r="I75" s="369" t="str">
        <f>IF(H75="","",VLOOKUP(H75,PROFILE!$B$6:$AC$1000,18,FALSE))</f>
        <v>ธนชาต</v>
      </c>
      <c r="J75" s="369" t="str">
        <f>IF(H75="","",VLOOKUP(H75,PROFILE!$B$6:$AC$1000,17,FALSE))</f>
        <v>เบา</v>
      </c>
      <c r="K75" s="369" t="str">
        <f>IF(H75="","",VLOOKUP(H75,PROFILE!$B$6:$AC$1000,23,FALSE))</f>
        <v>3กย9176</v>
      </c>
      <c r="L75" s="369" t="str">
        <f>IF(H75="","",VLOOKUP(H75,PROFILE!$B$6:$AC$1000,24,FALSE))</f>
        <v>ISUZU</v>
      </c>
      <c r="M75" s="370" t="str">
        <f>IF(H75="","",VLOOKUP(H75,PROFILE!$B$6:$AC$1000,25,FALSE))</f>
        <v>CAB-4</v>
      </c>
      <c r="N75" s="371">
        <f t="shared" si="8"/>
        <v>1450</v>
      </c>
      <c r="O75" s="372"/>
      <c r="P75" s="372"/>
      <c r="Q75" s="371">
        <f t="shared" si="9"/>
        <v>0</v>
      </c>
      <c r="R75" s="371">
        <f t="shared" si="10"/>
        <v>0</v>
      </c>
      <c r="S75" s="372">
        <f>IFERROR((VLOOKUP(A75,QUEUE!$F$5:$AW$1000,27,FALSE)-VLOOKUP(A75,QUEUE!$F$5:$AW$1000,26,FALSE))*500,0)</f>
        <v>0</v>
      </c>
      <c r="T75" s="372">
        <f>IFERROR((VLOOKUP(A75,QUEUE!$F$5:$AW$1000,30,FALSE)-VLOOKUP(A75,QUEUE!$F$5:$AW$1000,29,FALSE))*850,0)</f>
        <v>0</v>
      </c>
      <c r="U75" s="372">
        <f>IFERROR((VLOOKUP(A75,QUEUE!$F$5:$AW$1000,33,FALSE)-VLOOKUP(A75,QUEUE!$F$5:$AW$1000,32,FALSE))*600,0)</f>
        <v>0</v>
      </c>
      <c r="V75" s="372">
        <f>IFERROR((VLOOKUP(A75,QUEUE!$F$5:$AW$1000,36,FALSE)-VLOOKUP(A75,QUEUE!$F$5:$AW$1000,35,FALSE))*750,0)</f>
        <v>0</v>
      </c>
      <c r="W75" s="372">
        <f>IFERROR((VLOOKUP(A75,QUEUE!$F$5:$AW$1000,39,FALSE)-VLOOKUP(A75,QUEUE!$F$5:$AW$1000,38,FALSE))*600,0)</f>
        <v>0</v>
      </c>
      <c r="X75" s="373"/>
      <c r="Y75" s="371">
        <f>IFERROR(VLOOKUP(A75,PROFILE!$B$6:$DG$1000,109,FALSE),0)</f>
        <v>0</v>
      </c>
      <c r="Z75" s="371">
        <f>IFERROR((VLOOKUP(A75,PROFILE!$B$6:$DG$1000,110,FALSE)*900)+((VLOOKUP(A75,PROFILE!$B$6:$DG$1000,110,FALSE)*900)*0.5),0)</f>
        <v>1350</v>
      </c>
      <c r="AA75" s="371">
        <f t="shared" si="7"/>
        <v>0</v>
      </c>
      <c r="AB75" s="373">
        <f>IF(PROFILE!R77="รอบคัน",1500,IF(PROFILE!R77="โคม่า",2000,PROFILE!DJ77*100))</f>
        <v>100</v>
      </c>
    </row>
    <row r="76" spans="1:28" x14ac:dyDescent="0.35">
      <c r="A76" s="344">
        <f t="shared" si="11"/>
        <v>1701073</v>
      </c>
      <c r="B76" s="344">
        <v>76</v>
      </c>
      <c r="G76" s="374" t="str">
        <f>IFERROR(VLOOKUP(A76,PROFILE!$B$6:$P$1000,11,FALSE),"")</f>
        <v>OUT</v>
      </c>
      <c r="H76" s="368">
        <f>IF(PROFILE!H78="","",PROFILE!B78)</f>
        <v>1701073</v>
      </c>
      <c r="I76" s="369" t="str">
        <f>IF(H76="","",VLOOKUP(H76,PROFILE!$B$6:$AC$1000,18,FALSE))</f>
        <v>โตเกียว</v>
      </c>
      <c r="J76" s="369" t="str">
        <f>IF(H76="","",VLOOKUP(H76,PROFILE!$B$6:$AC$1000,17,FALSE))</f>
        <v>เบา</v>
      </c>
      <c r="K76" s="369" t="str">
        <f>IF(H76="","",VLOOKUP(H76,PROFILE!$B$6:$AC$1000,23,FALSE))</f>
        <v>1กม3976</v>
      </c>
      <c r="L76" s="369" t="str">
        <f>IF(H76="","",VLOOKUP(H76,PROFILE!$B$6:$AC$1000,24,FALSE))</f>
        <v>NISSAN</v>
      </c>
      <c r="M76" s="370" t="str">
        <f>IF(H76="","",VLOOKUP(H76,PROFILE!$B$6:$AC$1000,25,FALSE))</f>
        <v>MARCH</v>
      </c>
      <c r="N76" s="371">
        <f t="shared" si="8"/>
        <v>1600</v>
      </c>
      <c r="O76" s="372"/>
      <c r="P76" s="372">
        <v>10000</v>
      </c>
      <c r="Q76" s="371">
        <f t="shared" si="9"/>
        <v>8400</v>
      </c>
      <c r="R76" s="371">
        <f t="shared" si="10"/>
        <v>8400</v>
      </c>
      <c r="S76" s="372">
        <f>IFERROR((VLOOKUP(A76,QUEUE!$F$5:$AW$1000,27,FALSE)-VLOOKUP(A76,QUEUE!$F$5:$AW$1000,26,FALSE))*500,0)</f>
        <v>0</v>
      </c>
      <c r="T76" s="372">
        <f>IFERROR((VLOOKUP(A76,QUEUE!$F$5:$AW$1000,30,FALSE)-VLOOKUP(A76,QUEUE!$F$5:$AW$1000,29,FALSE))*850,0)</f>
        <v>0</v>
      </c>
      <c r="U76" s="372">
        <f>IFERROR((VLOOKUP(A76,QUEUE!$F$5:$AW$1000,33,FALSE)-VLOOKUP(A76,QUEUE!$F$5:$AW$1000,32,FALSE))*600,0)</f>
        <v>0</v>
      </c>
      <c r="V76" s="372">
        <f>IFERROR((VLOOKUP(A76,QUEUE!$F$5:$AW$1000,36,FALSE)-VLOOKUP(A76,QUEUE!$F$5:$AW$1000,35,FALSE))*750,0)</f>
        <v>0</v>
      </c>
      <c r="W76" s="372">
        <f>IFERROR((VLOOKUP(A76,QUEUE!$F$5:$AW$1000,39,FALSE)-VLOOKUP(A76,QUEUE!$F$5:$AW$1000,38,FALSE))*600,0)</f>
        <v>0</v>
      </c>
      <c r="X76" s="373"/>
      <c r="Y76" s="371">
        <f>IFERROR(VLOOKUP(A76,PROFILE!$B$6:$DG$1000,109,FALSE),0)</f>
        <v>0</v>
      </c>
      <c r="Z76" s="371">
        <f>IFERROR((VLOOKUP(A76,PROFILE!$B$6:$DG$1000,110,FALSE)*900)+((VLOOKUP(A76,PROFILE!$B$6:$DG$1000,110,FALSE)*900)*0.5),0)</f>
        <v>0</v>
      </c>
      <c r="AA76" s="371">
        <f t="shared" si="7"/>
        <v>1000</v>
      </c>
      <c r="AB76" s="373">
        <f>IF(PROFILE!R78="รอบคัน",1500,IF(PROFILE!R78="โคม่า",2000,PROFILE!DJ78*100))</f>
        <v>600</v>
      </c>
    </row>
    <row r="77" spans="1:28" x14ac:dyDescent="0.35">
      <c r="A77" s="344">
        <f t="shared" si="11"/>
        <v>1701074</v>
      </c>
      <c r="B77" s="344">
        <v>77</v>
      </c>
      <c r="G77" s="374" t="str">
        <f>IFERROR(VLOOKUP(A77,PROFILE!$B$6:$P$1000,11,FALSE),"")</f>
        <v>OUT</v>
      </c>
      <c r="H77" s="368">
        <f>IF(PROFILE!H79="","",PROFILE!B79)</f>
        <v>1701074</v>
      </c>
      <c r="I77" s="369" t="str">
        <f>IF(H77="","",VLOOKUP(H77,PROFILE!$B$6:$AC$1000,18,FALSE))</f>
        <v>ธนชาต</v>
      </c>
      <c r="J77" s="369" t="str">
        <f>IF(H77="","",VLOOKUP(H77,PROFILE!$B$6:$AC$1000,17,FALSE))</f>
        <v>เบา</v>
      </c>
      <c r="K77" s="369" t="str">
        <f>IF(H77="","",VLOOKUP(H77,PROFILE!$B$6:$AC$1000,23,FALSE))</f>
        <v>บฉ9670</v>
      </c>
      <c r="L77" s="369" t="str">
        <f>IF(H77="","",VLOOKUP(H77,PROFILE!$B$6:$AC$1000,24,FALSE))</f>
        <v>ISUZU</v>
      </c>
      <c r="M77" s="370" t="str">
        <f>IF(H77="","",VLOOKUP(H77,PROFILE!$B$6:$AC$1000,25,FALSE))</f>
        <v>D-MAX</v>
      </c>
      <c r="N77" s="371">
        <f t="shared" si="8"/>
        <v>219.05900000000003</v>
      </c>
      <c r="O77" s="372"/>
      <c r="P77" s="372">
        <v>2190.59</v>
      </c>
      <c r="Q77" s="371">
        <f t="shared" si="9"/>
        <v>1971.5310000000002</v>
      </c>
      <c r="R77" s="371">
        <f t="shared" si="10"/>
        <v>1971.5310000000002</v>
      </c>
      <c r="S77" s="372">
        <f>IFERROR((VLOOKUP(A77,QUEUE!$F$5:$AW$1000,27,FALSE)-VLOOKUP(A77,QUEUE!$F$5:$AW$1000,26,FALSE))*500,0)</f>
        <v>0</v>
      </c>
      <c r="T77" s="372">
        <f>IFERROR((VLOOKUP(A77,QUEUE!$F$5:$AW$1000,30,FALSE)-VLOOKUP(A77,QUEUE!$F$5:$AW$1000,29,FALSE))*850,0)</f>
        <v>0</v>
      </c>
      <c r="U77" s="372">
        <f>IFERROR((VLOOKUP(A77,QUEUE!$F$5:$AW$1000,33,FALSE)-VLOOKUP(A77,QUEUE!$F$5:$AW$1000,32,FALSE))*600,0)</f>
        <v>0</v>
      </c>
      <c r="V77" s="372">
        <f>IFERROR((VLOOKUP(A77,QUEUE!$F$5:$AW$1000,36,FALSE)-VLOOKUP(A77,QUEUE!$F$5:$AW$1000,35,FALSE))*750,0)</f>
        <v>0</v>
      </c>
      <c r="W77" s="372">
        <f>IFERROR((VLOOKUP(A77,QUEUE!$F$5:$AW$1000,39,FALSE)-VLOOKUP(A77,QUEUE!$F$5:$AW$1000,38,FALSE))*600,0)</f>
        <v>0</v>
      </c>
      <c r="X77" s="373"/>
      <c r="Y77" s="371">
        <f>IFERROR(VLOOKUP(A77,PROFILE!$B$6:$DG$1000,109,FALSE),0)</f>
        <v>0</v>
      </c>
      <c r="Z77" s="371">
        <f>IFERROR((VLOOKUP(A77,PROFILE!$B$6:$DG$1000,110,FALSE)*900)+((VLOOKUP(A77,PROFILE!$B$6:$DG$1000,110,FALSE)*900)*0.5),0)</f>
        <v>0</v>
      </c>
      <c r="AA77" s="371">
        <f t="shared" si="7"/>
        <v>219.05900000000003</v>
      </c>
      <c r="AB77" s="373">
        <f>IF(PROFILE!R79="รอบคัน",1500,IF(PROFILE!R79="โคม่า",2000,PROFILE!DJ79*100))</f>
        <v>0</v>
      </c>
    </row>
    <row r="78" spans="1:28" x14ac:dyDescent="0.35">
      <c r="A78" s="344">
        <f t="shared" si="11"/>
        <v>1701075</v>
      </c>
      <c r="B78" s="344">
        <v>78</v>
      </c>
      <c r="G78" s="374" t="str">
        <f>IFERROR(VLOOKUP(A78,PROFILE!$B$6:$P$1000,11,FALSE),"")</f>
        <v>OUT</v>
      </c>
      <c r="H78" s="368">
        <f>IF(PROFILE!H80="","",PROFILE!B80)</f>
        <v>1701075</v>
      </c>
      <c r="I78" s="369" t="str">
        <f>IF(H78="","",VLOOKUP(H78,PROFILE!$B$6:$AC$1000,18,FALSE))</f>
        <v>ธนชาต</v>
      </c>
      <c r="J78" s="369" t="str">
        <f>IF(H78="","",VLOOKUP(H78,PROFILE!$B$6:$AC$1000,17,FALSE))</f>
        <v>เบา</v>
      </c>
      <c r="K78" s="369" t="str">
        <f>IF(H78="","",VLOOKUP(H78,PROFILE!$B$6:$AC$1000,23,FALSE))</f>
        <v>ผพ8222</v>
      </c>
      <c r="L78" s="369" t="str">
        <f>IF(H78="","",VLOOKUP(H78,PROFILE!$B$6:$AC$1000,24,FALSE))</f>
        <v>ISUZU</v>
      </c>
      <c r="M78" s="370" t="str">
        <f>IF(H78="","",VLOOKUP(H78,PROFILE!$B$6:$AC$1000,25,FALSE))</f>
        <v>SPACECAB</v>
      </c>
      <c r="N78" s="371">
        <f t="shared" si="8"/>
        <v>2080.3739999999998</v>
      </c>
      <c r="O78" s="372"/>
      <c r="P78" s="372">
        <v>5303.74</v>
      </c>
      <c r="Q78" s="371">
        <f t="shared" si="9"/>
        <v>3223.366</v>
      </c>
      <c r="R78" s="371">
        <f t="shared" si="10"/>
        <v>3223.366</v>
      </c>
      <c r="S78" s="372">
        <f>IFERROR((VLOOKUP(A78,QUEUE!$F$5:$AW$1000,27,FALSE)-VLOOKUP(A78,QUEUE!$F$5:$AW$1000,26,FALSE))*500,0)</f>
        <v>0</v>
      </c>
      <c r="T78" s="372">
        <f>IFERROR((VLOOKUP(A78,QUEUE!$F$5:$AW$1000,30,FALSE)-VLOOKUP(A78,QUEUE!$F$5:$AW$1000,29,FALSE))*850,0)</f>
        <v>0</v>
      </c>
      <c r="U78" s="372">
        <f>IFERROR((VLOOKUP(A78,QUEUE!$F$5:$AW$1000,33,FALSE)-VLOOKUP(A78,QUEUE!$F$5:$AW$1000,32,FALSE))*600,0)</f>
        <v>0</v>
      </c>
      <c r="V78" s="372">
        <f>IFERROR((VLOOKUP(A78,QUEUE!$F$5:$AW$1000,36,FALSE)-VLOOKUP(A78,QUEUE!$F$5:$AW$1000,35,FALSE))*750,0)</f>
        <v>0</v>
      </c>
      <c r="W78" s="372">
        <f>IFERROR((VLOOKUP(A78,QUEUE!$F$5:$AW$1000,39,FALSE)-VLOOKUP(A78,QUEUE!$F$5:$AW$1000,38,FALSE))*600,0)</f>
        <v>0</v>
      </c>
      <c r="X78" s="373"/>
      <c r="Y78" s="371">
        <f>IFERROR(VLOOKUP(A78,PROFILE!$B$6:$DG$1000,109,FALSE),0)</f>
        <v>0</v>
      </c>
      <c r="Z78" s="371">
        <f>IFERROR((VLOOKUP(A78,PROFILE!$B$6:$DG$1000,110,FALSE)*900)+((VLOOKUP(A78,PROFILE!$B$6:$DG$1000,110,FALSE)*900)*0.5),0)</f>
        <v>1350</v>
      </c>
      <c r="AA78" s="371">
        <f t="shared" si="7"/>
        <v>530.37400000000002</v>
      </c>
      <c r="AB78" s="373">
        <f>IF(PROFILE!R80="รอบคัน",1500,IF(PROFILE!R80="โคม่า",2000,PROFILE!DJ80*100))</f>
        <v>200</v>
      </c>
    </row>
    <row r="79" spans="1:28" x14ac:dyDescent="0.35">
      <c r="A79" s="344">
        <f t="shared" si="11"/>
        <v>1701076</v>
      </c>
      <c r="B79" s="344">
        <v>79</v>
      </c>
      <c r="G79" s="374" t="str">
        <f>IFERROR(VLOOKUP(A79,PROFILE!$B$6:$P$1000,11,FALSE),"")</f>
        <v>OUT</v>
      </c>
      <c r="H79" s="368">
        <f>IF(PROFILE!H81="","",PROFILE!B81)</f>
        <v>1701076</v>
      </c>
      <c r="I79" s="369" t="str">
        <f>IF(H79="","",VLOOKUP(H79,PROFILE!$B$6:$AC$1000,18,FALSE))</f>
        <v>อาคเนย์</v>
      </c>
      <c r="J79" s="369" t="str">
        <f>IF(H79="","",VLOOKUP(H79,PROFILE!$B$6:$AC$1000,17,FALSE))</f>
        <v>กลาง</v>
      </c>
      <c r="K79" s="369" t="str">
        <f>IF(H79="","",VLOOKUP(H79,PROFILE!$B$6:$AC$1000,23,FALSE))</f>
        <v>3กค7607</v>
      </c>
      <c r="L79" s="369" t="str">
        <f>IF(H79="","",VLOOKUP(H79,PROFILE!$B$6:$AC$1000,24,FALSE))</f>
        <v>TOYOTA</v>
      </c>
      <c r="M79" s="370" t="str">
        <f>IF(H79="","",VLOOKUP(H79,PROFILE!$B$6:$AC$1000,25,FALSE))</f>
        <v>VIOS</v>
      </c>
      <c r="N79" s="371">
        <f t="shared" si="8"/>
        <v>875</v>
      </c>
      <c r="O79" s="372"/>
      <c r="P79" s="372"/>
      <c r="Q79" s="371">
        <f t="shared" si="9"/>
        <v>0</v>
      </c>
      <c r="R79" s="371">
        <f t="shared" si="10"/>
        <v>0</v>
      </c>
      <c r="S79" s="372">
        <f>IFERROR((VLOOKUP(A79,QUEUE!$F$5:$AW$1000,27,FALSE)-VLOOKUP(A79,QUEUE!$F$5:$AW$1000,26,FALSE))*500,0)</f>
        <v>0</v>
      </c>
      <c r="T79" s="372">
        <f>IFERROR((VLOOKUP(A79,QUEUE!$F$5:$AW$1000,30,FALSE)-VLOOKUP(A79,QUEUE!$F$5:$AW$1000,29,FALSE))*850,0)</f>
        <v>0</v>
      </c>
      <c r="U79" s="372">
        <f>IFERROR((VLOOKUP(A79,QUEUE!$F$5:$AW$1000,33,FALSE)-VLOOKUP(A79,QUEUE!$F$5:$AW$1000,32,FALSE))*600,0)</f>
        <v>0</v>
      </c>
      <c r="V79" s="372">
        <f>IFERROR((VLOOKUP(A79,QUEUE!$F$5:$AW$1000,36,FALSE)-VLOOKUP(A79,QUEUE!$F$5:$AW$1000,35,FALSE))*750,0)</f>
        <v>0</v>
      </c>
      <c r="W79" s="372">
        <f>IFERROR((VLOOKUP(A79,QUEUE!$F$5:$AW$1000,39,FALSE)-VLOOKUP(A79,QUEUE!$F$5:$AW$1000,38,FALSE))*600,0)</f>
        <v>0</v>
      </c>
      <c r="X79" s="373"/>
      <c r="Y79" s="371">
        <f>IFERROR(VLOOKUP(A79,PROFILE!$B$6:$DG$1000,109,FALSE),0)</f>
        <v>0</v>
      </c>
      <c r="Z79" s="371">
        <f>IFERROR((VLOOKUP(A79,PROFILE!$B$6:$DG$1000,110,FALSE)*900)+((VLOOKUP(A79,PROFILE!$B$6:$DG$1000,110,FALSE)*900)*0.5),0)</f>
        <v>675</v>
      </c>
      <c r="AA79" s="371">
        <f t="shared" ref="AA79:AA142" si="12">IFERROR(0.1*(P79-Y79),0)</f>
        <v>0</v>
      </c>
      <c r="AB79" s="373">
        <f>IF(PROFILE!R81="รอบคัน",1500,IF(PROFILE!R81="โคม่า",2000,PROFILE!DJ81*100))</f>
        <v>200</v>
      </c>
    </row>
    <row r="80" spans="1:28" x14ac:dyDescent="0.35">
      <c r="A80" s="344">
        <f t="shared" si="11"/>
        <v>1701077</v>
      </c>
      <c r="B80" s="344">
        <v>80</v>
      </c>
      <c r="G80" s="374">
        <f>IFERROR(VLOOKUP(A80,PROFILE!$B$6:$P$1000,11,FALSE),"")</f>
        <v>24.273954166666954</v>
      </c>
      <c r="H80" s="368">
        <f>IF(PROFILE!H82="","",PROFILE!B82)</f>
        <v>1701077</v>
      </c>
      <c r="I80" s="369" t="str">
        <f>IF(H80="","",VLOOKUP(H80,PROFILE!$B$6:$AC$1000,18,FALSE))</f>
        <v>ธนชาต</v>
      </c>
      <c r="J80" s="369" t="str">
        <f>IF(H80="","",VLOOKUP(H80,PROFILE!$B$6:$AC$1000,17,FALSE))</f>
        <v>รอบคัน</v>
      </c>
      <c r="K80" s="369" t="str">
        <f>IF(H80="","",VLOOKUP(H80,PROFILE!$B$6:$AC$1000,23,FALSE))</f>
        <v>ฆศ5217</v>
      </c>
      <c r="L80" s="369" t="str">
        <f>IF(H80="","",VLOOKUP(H80,PROFILE!$B$6:$AC$1000,24,FALSE))</f>
        <v>TOYOTA</v>
      </c>
      <c r="M80" s="370" t="str">
        <f>IF(H80="","",VLOOKUP(H80,PROFILE!$B$6:$AC$1000,25,FALSE))</f>
        <v>VIOS</v>
      </c>
      <c r="N80" s="371">
        <f t="shared" ref="N80:N143" si="13">SUM(S80:AB80)</f>
        <v>1500</v>
      </c>
      <c r="O80" s="372"/>
      <c r="P80" s="372"/>
      <c r="Q80" s="371">
        <f t="shared" ref="Q80:Q143" si="14">IF(P80="",0,P80-N80)</f>
        <v>0</v>
      </c>
      <c r="R80" s="371">
        <f t="shared" si="10"/>
        <v>0</v>
      </c>
      <c r="S80" s="372">
        <f>IFERROR((VLOOKUP(A80,QUEUE!$F$5:$AW$1000,27,FALSE)-VLOOKUP(A80,QUEUE!$F$5:$AW$1000,26,FALSE))*500,0)</f>
        <v>0</v>
      </c>
      <c r="T80" s="372">
        <f>IFERROR((VLOOKUP(A80,QUEUE!$F$5:$AW$1000,30,FALSE)-VLOOKUP(A80,QUEUE!$F$5:$AW$1000,29,FALSE))*850,0)</f>
        <v>0</v>
      </c>
      <c r="U80" s="372">
        <f>IFERROR((VLOOKUP(A80,QUEUE!$F$5:$AW$1000,33,FALSE)-VLOOKUP(A80,QUEUE!$F$5:$AW$1000,32,FALSE))*600,0)</f>
        <v>0</v>
      </c>
      <c r="V80" s="372">
        <f>IFERROR((VLOOKUP(A80,QUEUE!$F$5:$AW$1000,36,FALSE)-VLOOKUP(A80,QUEUE!$F$5:$AW$1000,35,FALSE))*750,0)</f>
        <v>0</v>
      </c>
      <c r="W80" s="372">
        <f>IFERROR((VLOOKUP(A80,QUEUE!$F$5:$AW$1000,39,FALSE)-VLOOKUP(A80,QUEUE!$F$5:$AW$1000,38,FALSE))*600,0)</f>
        <v>0</v>
      </c>
      <c r="X80" s="373"/>
      <c r="Y80" s="371">
        <f>IFERROR(VLOOKUP(A80,PROFILE!$B$6:$DG$1000,109,FALSE),0)</f>
        <v>0</v>
      </c>
      <c r="Z80" s="371">
        <f>IFERROR((VLOOKUP(A80,PROFILE!$B$6:$DG$1000,110,FALSE)*900)+((VLOOKUP(A80,PROFILE!$B$6:$DG$1000,110,FALSE)*900)*0.5),0)</f>
        <v>0</v>
      </c>
      <c r="AA80" s="371">
        <f t="shared" si="12"/>
        <v>0</v>
      </c>
      <c r="AB80" s="373">
        <f>IF(PROFILE!R82="รอบคัน",1500,IF(PROFILE!R82="โคม่า",2000,PROFILE!DJ82*100))</f>
        <v>1500</v>
      </c>
    </row>
    <row r="81" spans="1:28" x14ac:dyDescent="0.35">
      <c r="A81" s="344">
        <f t="shared" si="11"/>
        <v>1701078</v>
      </c>
      <c r="B81" s="344">
        <v>81</v>
      </c>
      <c r="G81" s="374" t="str">
        <f>IFERROR(VLOOKUP(A81,PROFILE!$B$6:$P$1000,11,FALSE),"")</f>
        <v>OUT</v>
      </c>
      <c r="H81" s="368">
        <f>IF(PROFILE!H83="","",PROFILE!B83)</f>
        <v>1701078</v>
      </c>
      <c r="I81" s="369" t="str">
        <f>IF(H81="","",VLOOKUP(H81,PROFILE!$B$6:$AC$1000,18,FALSE))</f>
        <v>เทเวศ</v>
      </c>
      <c r="J81" s="369" t="str">
        <f>IF(H81="","",VLOOKUP(H81,PROFILE!$B$6:$AC$1000,17,FALSE))</f>
        <v>เบา</v>
      </c>
      <c r="K81" s="369" t="str">
        <f>IF(H81="","",VLOOKUP(H81,PROFILE!$B$6:$AC$1000,23,FALSE))</f>
        <v>ภข2047</v>
      </c>
      <c r="L81" s="369" t="str">
        <f>IF(H81="","",VLOOKUP(H81,PROFILE!$B$6:$AC$1000,24,FALSE))</f>
        <v>HONDA</v>
      </c>
      <c r="M81" s="370" t="str">
        <f>IF(H81="","",VLOOKUP(H81,PROFILE!$B$6:$AC$1000,25,FALSE))</f>
        <v>CIVIC</v>
      </c>
      <c r="N81" s="371">
        <f t="shared" si="13"/>
        <v>875</v>
      </c>
      <c r="O81" s="372">
        <v>2800</v>
      </c>
      <c r="P81" s="372"/>
      <c r="Q81" s="371">
        <f t="shared" si="14"/>
        <v>0</v>
      </c>
      <c r="R81" s="371">
        <f t="shared" si="10"/>
        <v>0</v>
      </c>
      <c r="S81" s="372">
        <f>IFERROR((VLOOKUP(A81,QUEUE!$F$5:$AW$1000,27,FALSE)-VLOOKUP(A81,QUEUE!$F$5:$AW$1000,26,FALSE))*500,0)</f>
        <v>0</v>
      </c>
      <c r="T81" s="372">
        <f>IFERROR((VLOOKUP(A81,QUEUE!$F$5:$AW$1000,30,FALSE)-VLOOKUP(A81,QUEUE!$F$5:$AW$1000,29,FALSE))*850,0)</f>
        <v>0</v>
      </c>
      <c r="U81" s="372">
        <f>IFERROR((VLOOKUP(A81,QUEUE!$F$5:$AW$1000,33,FALSE)-VLOOKUP(A81,QUEUE!$F$5:$AW$1000,32,FALSE))*600,0)</f>
        <v>0</v>
      </c>
      <c r="V81" s="372">
        <f>IFERROR((VLOOKUP(A81,QUEUE!$F$5:$AW$1000,36,FALSE)-VLOOKUP(A81,QUEUE!$F$5:$AW$1000,35,FALSE))*750,0)</f>
        <v>0</v>
      </c>
      <c r="W81" s="372">
        <f>IFERROR((VLOOKUP(A81,QUEUE!$F$5:$AW$1000,39,FALSE)-VLOOKUP(A81,QUEUE!$F$5:$AW$1000,38,FALSE))*600,0)</f>
        <v>0</v>
      </c>
      <c r="X81" s="373"/>
      <c r="Y81" s="371">
        <f>IFERROR(VLOOKUP(A81,PROFILE!$B$6:$DG$1000,109,FALSE),0)</f>
        <v>0</v>
      </c>
      <c r="Z81" s="371">
        <f>IFERROR((VLOOKUP(A81,PROFILE!$B$6:$DG$1000,110,FALSE)*900)+((VLOOKUP(A81,PROFILE!$B$6:$DG$1000,110,FALSE)*900)*0.5),0)</f>
        <v>675</v>
      </c>
      <c r="AA81" s="371">
        <f t="shared" si="12"/>
        <v>0</v>
      </c>
      <c r="AB81" s="373">
        <f>IF(PROFILE!R83="รอบคัน",1500,IF(PROFILE!R83="โคม่า",2000,PROFILE!DJ83*100))</f>
        <v>200</v>
      </c>
    </row>
    <row r="82" spans="1:28" x14ac:dyDescent="0.35">
      <c r="A82" s="344">
        <f t="shared" si="11"/>
        <v>1701079</v>
      </c>
      <c r="B82" s="344">
        <v>82</v>
      </c>
      <c r="G82" s="374" t="str">
        <f>IFERROR(VLOOKUP(A82,PROFILE!$B$6:$P$1000,11,FALSE),"")</f>
        <v>OUT</v>
      </c>
      <c r="H82" s="368">
        <f>IF(PROFILE!H84="","",PROFILE!B84)</f>
        <v>1701079</v>
      </c>
      <c r="I82" s="369" t="str">
        <f>IF(H82="","",VLOOKUP(H82,PROFILE!$B$6:$AC$1000,18,FALSE))</f>
        <v>ธนชาต</v>
      </c>
      <c r="J82" s="369" t="str">
        <f>IF(H82="","",VLOOKUP(H82,PROFILE!$B$6:$AC$1000,17,FALSE))</f>
        <v>เบา</v>
      </c>
      <c r="K82" s="369" t="str">
        <f>IF(H82="","",VLOOKUP(H82,PROFILE!$B$6:$AC$1000,23,FALSE))</f>
        <v>ฒท8048</v>
      </c>
      <c r="L82" s="369" t="str">
        <f>IF(H82="","",VLOOKUP(H82,PROFILE!$B$6:$AC$1000,24,FALSE))</f>
        <v>TOYOTA</v>
      </c>
      <c r="M82" s="370" t="str">
        <f>IF(H82="","",VLOOKUP(H82,PROFILE!$B$6:$AC$1000,25,FALSE))</f>
        <v>VIGO</v>
      </c>
      <c r="N82" s="371">
        <f t="shared" si="13"/>
        <v>1092.7570000000001</v>
      </c>
      <c r="O82" s="372">
        <v>0</v>
      </c>
      <c r="P82" s="372">
        <v>3177.57</v>
      </c>
      <c r="Q82" s="371">
        <f t="shared" si="14"/>
        <v>2084.8130000000001</v>
      </c>
      <c r="R82" s="371">
        <f t="shared" si="10"/>
        <v>2084.8130000000001</v>
      </c>
      <c r="S82" s="372">
        <f>IFERROR((VLOOKUP(A82,QUEUE!$F$5:$AW$1000,27,FALSE)-VLOOKUP(A82,QUEUE!$F$5:$AW$1000,26,FALSE))*500,0)</f>
        <v>0</v>
      </c>
      <c r="T82" s="372">
        <f>IFERROR((VLOOKUP(A82,QUEUE!$F$5:$AW$1000,30,FALSE)-VLOOKUP(A82,QUEUE!$F$5:$AW$1000,29,FALSE))*850,0)</f>
        <v>0</v>
      </c>
      <c r="U82" s="372">
        <f>IFERROR((VLOOKUP(A82,QUEUE!$F$5:$AW$1000,33,FALSE)-VLOOKUP(A82,QUEUE!$F$5:$AW$1000,32,FALSE))*600,0)</f>
        <v>0</v>
      </c>
      <c r="V82" s="372">
        <f>IFERROR((VLOOKUP(A82,QUEUE!$F$5:$AW$1000,36,FALSE)-VLOOKUP(A82,QUEUE!$F$5:$AW$1000,35,FALSE))*750,0)</f>
        <v>0</v>
      </c>
      <c r="W82" s="372">
        <f>IFERROR((VLOOKUP(A82,QUEUE!$F$5:$AW$1000,39,FALSE)-VLOOKUP(A82,QUEUE!$F$5:$AW$1000,38,FALSE))*600,0)</f>
        <v>0</v>
      </c>
      <c r="X82" s="373"/>
      <c r="Y82" s="371">
        <f>IFERROR(VLOOKUP(A82,PROFILE!$B$6:$DG$1000,109,FALSE),0)</f>
        <v>0</v>
      </c>
      <c r="Z82" s="371">
        <f>IFERROR((VLOOKUP(A82,PROFILE!$B$6:$DG$1000,110,FALSE)*900)+((VLOOKUP(A82,PROFILE!$B$6:$DG$1000,110,FALSE)*900)*0.5),0)</f>
        <v>675</v>
      </c>
      <c r="AA82" s="371">
        <f t="shared" si="12"/>
        <v>317.75700000000006</v>
      </c>
      <c r="AB82" s="373">
        <f>IF(PROFILE!R84="รอบคัน",1500,IF(PROFILE!R84="โคม่า",2000,PROFILE!DJ84*100))</f>
        <v>100</v>
      </c>
    </row>
    <row r="83" spans="1:28" x14ac:dyDescent="0.35">
      <c r="A83" s="344">
        <f t="shared" si="11"/>
        <v>1701080</v>
      </c>
      <c r="B83" s="344">
        <v>83</v>
      </c>
      <c r="G83" s="374" t="str">
        <f>IFERROR(VLOOKUP(A83,PROFILE!$B$6:$P$1000,11,FALSE),"")</f>
        <v>OUT</v>
      </c>
      <c r="H83" s="368">
        <f>IF(PROFILE!H85="","",PROFILE!B85)</f>
        <v>1701080</v>
      </c>
      <c r="I83" s="369" t="str">
        <f>IF(H83="","",VLOOKUP(H83,PROFILE!$B$6:$AC$1000,18,FALSE))</f>
        <v>กรุงไทย</v>
      </c>
      <c r="J83" s="369" t="str">
        <f>IF(H83="","",VLOOKUP(H83,PROFILE!$B$6:$AC$1000,17,FALSE))</f>
        <v>เบา</v>
      </c>
      <c r="K83" s="369" t="str">
        <f>IF(H83="","",VLOOKUP(H83,PROFILE!$B$6:$AC$1000,23,FALSE))</f>
        <v>ฒณ3969</v>
      </c>
      <c r="L83" s="369" t="str">
        <f>IF(H83="","",VLOOKUP(H83,PROFILE!$B$6:$AC$1000,24,FALSE))</f>
        <v>ISUZU</v>
      </c>
      <c r="M83" s="370" t="str">
        <f>IF(H83="","",VLOOKUP(H83,PROFILE!$B$6:$AC$1000,25,FALSE))</f>
        <v>DMAX</v>
      </c>
      <c r="N83" s="371">
        <f t="shared" si="13"/>
        <v>1211</v>
      </c>
      <c r="O83" s="372"/>
      <c r="P83" s="372">
        <v>3360</v>
      </c>
      <c r="Q83" s="371">
        <f t="shared" si="14"/>
        <v>2149</v>
      </c>
      <c r="R83" s="371">
        <f t="shared" si="10"/>
        <v>2149</v>
      </c>
      <c r="S83" s="372">
        <f>IFERROR((VLOOKUP(A83,QUEUE!$F$5:$AW$1000,27,FALSE)-VLOOKUP(A83,QUEUE!$F$5:$AW$1000,26,FALSE))*500,0)</f>
        <v>0</v>
      </c>
      <c r="T83" s="372">
        <f>IFERROR((VLOOKUP(A83,QUEUE!$F$5:$AW$1000,30,FALSE)-VLOOKUP(A83,QUEUE!$F$5:$AW$1000,29,FALSE))*850,0)</f>
        <v>0</v>
      </c>
      <c r="U83" s="372">
        <f>IFERROR((VLOOKUP(A83,QUEUE!$F$5:$AW$1000,33,FALSE)-VLOOKUP(A83,QUEUE!$F$5:$AW$1000,32,FALSE))*600,0)</f>
        <v>0</v>
      </c>
      <c r="V83" s="372">
        <f>IFERROR((VLOOKUP(A83,QUEUE!$F$5:$AW$1000,36,FALSE)-VLOOKUP(A83,QUEUE!$F$5:$AW$1000,35,FALSE))*750,0)</f>
        <v>0</v>
      </c>
      <c r="W83" s="372">
        <f>IFERROR((VLOOKUP(A83,QUEUE!$F$5:$AW$1000,39,FALSE)-VLOOKUP(A83,QUEUE!$F$5:$AW$1000,38,FALSE))*600,0)</f>
        <v>0</v>
      </c>
      <c r="X83" s="373"/>
      <c r="Y83" s="371">
        <f>IFERROR(VLOOKUP(A83,PROFILE!$B$6:$DG$1000,109,FALSE),0)</f>
        <v>0</v>
      </c>
      <c r="Z83" s="371">
        <f>IFERROR((VLOOKUP(A83,PROFILE!$B$6:$DG$1000,110,FALSE)*900)+((VLOOKUP(A83,PROFILE!$B$6:$DG$1000,110,FALSE)*900)*0.5),0)</f>
        <v>675</v>
      </c>
      <c r="AA83" s="371">
        <f t="shared" si="12"/>
        <v>336</v>
      </c>
      <c r="AB83" s="373">
        <f>IF(PROFILE!R85="รอบคัน",1500,IF(PROFILE!R85="โคม่า",2000,PROFILE!DJ85*100))</f>
        <v>200</v>
      </c>
    </row>
    <row r="84" spans="1:28" x14ac:dyDescent="0.35">
      <c r="A84" s="344">
        <f t="shared" si="11"/>
        <v>1701081</v>
      </c>
      <c r="B84" s="344">
        <v>84</v>
      </c>
      <c r="G84" s="374">
        <f>IFERROR(VLOOKUP(A84,PROFILE!$B$6:$P$1000,11,FALSE),"")</f>
        <v>8.5100252314805402</v>
      </c>
      <c r="H84" s="368">
        <f>IF(PROFILE!H86="","",PROFILE!B86)</f>
        <v>1701081</v>
      </c>
      <c r="I84" s="369" t="str">
        <f>IF(H84="","",VLOOKUP(H84,PROFILE!$B$6:$AC$1000,18,FALSE))</f>
        <v>ยกเลิก</v>
      </c>
      <c r="J84" s="369" t="str">
        <f>IF(H84="","",VLOOKUP(H84,PROFILE!$B$6:$AC$1000,17,FALSE))</f>
        <v>ยกเลิก</v>
      </c>
      <c r="K84" s="369" t="str">
        <f>IF(H84="","",VLOOKUP(H84,PROFILE!$B$6:$AC$1000,23,FALSE))</f>
        <v>ยกเลิก</v>
      </c>
      <c r="L84" s="369" t="str">
        <f>IF(H84="","",VLOOKUP(H84,PROFILE!$B$6:$AC$1000,24,FALSE))</f>
        <v>ยกเลิก</v>
      </c>
      <c r="M84" s="370" t="str">
        <f>IF(H84="","",VLOOKUP(H84,PROFILE!$B$6:$AC$1000,25,FALSE))</f>
        <v>ยกเลิก</v>
      </c>
      <c r="N84" s="371">
        <f t="shared" si="13"/>
        <v>200</v>
      </c>
      <c r="O84" s="372"/>
      <c r="P84" s="372"/>
      <c r="Q84" s="371">
        <f t="shared" si="14"/>
        <v>0</v>
      </c>
      <c r="R84" s="371">
        <f t="shared" si="10"/>
        <v>0</v>
      </c>
      <c r="S84" s="372">
        <f>IFERROR((VLOOKUP(A84,QUEUE!$F$5:$AW$1000,27,FALSE)-VLOOKUP(A84,QUEUE!$F$5:$AW$1000,26,FALSE))*500,0)</f>
        <v>0</v>
      </c>
      <c r="T84" s="372">
        <f>IFERROR((VLOOKUP(A84,QUEUE!$F$5:$AW$1000,30,FALSE)-VLOOKUP(A84,QUEUE!$F$5:$AW$1000,29,FALSE))*850,0)</f>
        <v>0</v>
      </c>
      <c r="U84" s="372">
        <f>IFERROR((VLOOKUP(A84,QUEUE!$F$5:$AW$1000,33,FALSE)-VLOOKUP(A84,QUEUE!$F$5:$AW$1000,32,FALSE))*600,0)</f>
        <v>0</v>
      </c>
      <c r="V84" s="372">
        <f>IFERROR((VLOOKUP(A84,QUEUE!$F$5:$AW$1000,36,FALSE)-VLOOKUP(A84,QUEUE!$F$5:$AW$1000,35,FALSE))*750,0)</f>
        <v>0</v>
      </c>
      <c r="W84" s="372">
        <f>IFERROR((VLOOKUP(A84,QUEUE!$F$5:$AW$1000,39,FALSE)-VLOOKUP(A84,QUEUE!$F$5:$AW$1000,38,FALSE))*600,0)</f>
        <v>0</v>
      </c>
      <c r="X84" s="373"/>
      <c r="Y84" s="371">
        <f>IFERROR(VLOOKUP(A84,PROFILE!$B$6:$DG$1000,109,FALSE),0)</f>
        <v>0</v>
      </c>
      <c r="Z84" s="371">
        <f>IFERROR((VLOOKUP(A84,PROFILE!$B$6:$DG$1000,110,FALSE)*900)+((VLOOKUP(A84,PROFILE!$B$6:$DG$1000,110,FALSE)*900)*0.5),0)</f>
        <v>0</v>
      </c>
      <c r="AA84" s="371">
        <f t="shared" si="12"/>
        <v>0</v>
      </c>
      <c r="AB84" s="373">
        <f>IF(PROFILE!R86="รอบคัน",1500,IF(PROFILE!R86="โคม่า",2000,PROFILE!DJ86*100))</f>
        <v>200</v>
      </c>
    </row>
    <row r="85" spans="1:28" x14ac:dyDescent="0.35">
      <c r="A85" s="344">
        <f t="shared" si="11"/>
        <v>1701082</v>
      </c>
      <c r="B85" s="344">
        <v>85</v>
      </c>
      <c r="G85" s="374" t="str">
        <f>IFERROR(VLOOKUP(A85,PROFILE!$B$6:$P$1000,11,FALSE),"")</f>
        <v>OUT</v>
      </c>
      <c r="H85" s="368">
        <f>IF(PROFILE!H87="","",PROFILE!B87)</f>
        <v>1701082</v>
      </c>
      <c r="I85" s="369" t="str">
        <f>IF(H85="","",VLOOKUP(H85,PROFILE!$B$6:$AC$1000,18,FALSE))</f>
        <v>อาคเนย์</v>
      </c>
      <c r="J85" s="369" t="str">
        <f>IF(H85="","",VLOOKUP(H85,PROFILE!$B$6:$AC$1000,17,FALSE))</f>
        <v>เบา</v>
      </c>
      <c r="K85" s="369" t="str">
        <f>IF(H85="","",VLOOKUP(H85,PROFILE!$B$6:$AC$1000,23,FALSE))</f>
        <v>ฮพ3158</v>
      </c>
      <c r="L85" s="369" t="str">
        <f>IF(H85="","",VLOOKUP(H85,PROFILE!$B$6:$AC$1000,24,FALSE))</f>
        <v>MITSUBISHI</v>
      </c>
      <c r="M85" s="370" t="str">
        <f>IF(H85="","",VLOOKUP(H85,PROFILE!$B$6:$AC$1000,25,FALSE))</f>
        <v>TRITON</v>
      </c>
      <c r="N85" s="371">
        <f t="shared" si="13"/>
        <v>1662</v>
      </c>
      <c r="O85" s="372"/>
      <c r="P85" s="372">
        <v>1120</v>
      </c>
      <c r="Q85" s="371">
        <f t="shared" si="14"/>
        <v>-542</v>
      </c>
      <c r="R85" s="371">
        <f t="shared" si="10"/>
        <v>-542</v>
      </c>
      <c r="S85" s="372">
        <f>IFERROR((VLOOKUP(A85,QUEUE!$F$5:$AW$1000,27,FALSE)-VLOOKUP(A85,QUEUE!$F$5:$AW$1000,26,FALSE))*500,0)</f>
        <v>0</v>
      </c>
      <c r="T85" s="372">
        <f>IFERROR((VLOOKUP(A85,QUEUE!$F$5:$AW$1000,30,FALSE)-VLOOKUP(A85,QUEUE!$F$5:$AW$1000,29,FALSE))*850,0)</f>
        <v>0</v>
      </c>
      <c r="U85" s="372">
        <f>IFERROR((VLOOKUP(A85,QUEUE!$F$5:$AW$1000,33,FALSE)-VLOOKUP(A85,QUEUE!$F$5:$AW$1000,32,FALSE))*600,0)</f>
        <v>0</v>
      </c>
      <c r="V85" s="372">
        <f>IFERROR((VLOOKUP(A85,QUEUE!$F$5:$AW$1000,36,FALSE)-VLOOKUP(A85,QUEUE!$F$5:$AW$1000,35,FALSE))*750,0)</f>
        <v>0</v>
      </c>
      <c r="W85" s="372">
        <f>IFERROR((VLOOKUP(A85,QUEUE!$F$5:$AW$1000,39,FALSE)-VLOOKUP(A85,QUEUE!$F$5:$AW$1000,38,FALSE))*600,0)</f>
        <v>0</v>
      </c>
      <c r="X85" s="373"/>
      <c r="Y85" s="371">
        <f>IFERROR(VLOOKUP(A85,PROFILE!$B$6:$DG$1000,109,FALSE),0)</f>
        <v>0</v>
      </c>
      <c r="Z85" s="371">
        <f>IFERROR((VLOOKUP(A85,PROFILE!$B$6:$DG$1000,110,FALSE)*900)+((VLOOKUP(A85,PROFILE!$B$6:$DG$1000,110,FALSE)*900)*0.5),0)</f>
        <v>1350</v>
      </c>
      <c r="AA85" s="371">
        <f t="shared" si="12"/>
        <v>112</v>
      </c>
      <c r="AB85" s="373">
        <f>IF(PROFILE!R87="รอบคัน",1500,IF(PROFILE!R87="โคม่า",2000,PROFILE!DJ87*100))</f>
        <v>200</v>
      </c>
    </row>
    <row r="86" spans="1:28" x14ac:dyDescent="0.35">
      <c r="A86" s="344">
        <f t="shared" si="11"/>
        <v>1701083</v>
      </c>
      <c r="B86" s="344">
        <v>86</v>
      </c>
      <c r="G86" s="374" t="str">
        <f>IFERROR(VLOOKUP(A86,PROFILE!$B$6:$P$1000,11,FALSE),"")</f>
        <v>OUT</v>
      </c>
      <c r="H86" s="368">
        <f>IF(PROFILE!H88="","",PROFILE!B88)</f>
        <v>1701083</v>
      </c>
      <c r="I86" s="369" t="str">
        <f>IF(H86="","",VLOOKUP(H86,PROFILE!$B$6:$AC$1000,18,FALSE))</f>
        <v>ธนชาต</v>
      </c>
      <c r="J86" s="369" t="str">
        <f>IF(H86="","",VLOOKUP(H86,PROFILE!$B$6:$AC$1000,17,FALSE))</f>
        <v>กลาง</v>
      </c>
      <c r="K86" s="369" t="str">
        <f>IF(H86="","",VLOOKUP(H86,PROFILE!$B$6:$AC$1000,23,FALSE))</f>
        <v>ษต6242</v>
      </c>
      <c r="L86" s="369" t="str">
        <f>IF(H86="","",VLOOKUP(H86,PROFILE!$B$6:$AC$1000,24,FALSE))</f>
        <v>NISSAN</v>
      </c>
      <c r="M86" s="370" t="str">
        <f>IF(H86="","",VLOOKUP(H86,PROFILE!$B$6:$AC$1000,25,FALSE))</f>
        <v>SUNNY NEO</v>
      </c>
      <c r="N86" s="371">
        <f t="shared" si="13"/>
        <v>400</v>
      </c>
      <c r="O86" s="372"/>
      <c r="P86" s="372"/>
      <c r="Q86" s="371">
        <f t="shared" si="14"/>
        <v>0</v>
      </c>
      <c r="R86" s="371">
        <f t="shared" si="10"/>
        <v>0</v>
      </c>
      <c r="S86" s="372">
        <f>IFERROR((VLOOKUP(A86,QUEUE!$F$5:$AW$1000,27,FALSE)-VLOOKUP(A86,QUEUE!$F$5:$AW$1000,26,FALSE))*500,0)</f>
        <v>0</v>
      </c>
      <c r="T86" s="372">
        <f>IFERROR((VLOOKUP(A86,QUEUE!$F$5:$AW$1000,30,FALSE)-VLOOKUP(A86,QUEUE!$F$5:$AW$1000,29,FALSE))*850,0)</f>
        <v>0</v>
      </c>
      <c r="U86" s="372">
        <f>IFERROR((VLOOKUP(A86,QUEUE!$F$5:$AW$1000,33,FALSE)-VLOOKUP(A86,QUEUE!$F$5:$AW$1000,32,FALSE))*600,0)</f>
        <v>0</v>
      </c>
      <c r="V86" s="372">
        <f>IFERROR((VLOOKUP(A86,QUEUE!$F$5:$AW$1000,36,FALSE)-VLOOKUP(A86,QUEUE!$F$5:$AW$1000,35,FALSE))*750,0)</f>
        <v>0</v>
      </c>
      <c r="W86" s="372">
        <f>IFERROR((VLOOKUP(A86,QUEUE!$F$5:$AW$1000,39,FALSE)-VLOOKUP(A86,QUEUE!$F$5:$AW$1000,38,FALSE))*600,0)</f>
        <v>0</v>
      </c>
      <c r="X86" s="373"/>
      <c r="Y86" s="371">
        <f>IFERROR(VLOOKUP(A86,PROFILE!$B$6:$DG$1000,109,FALSE),0)</f>
        <v>0</v>
      </c>
      <c r="Z86" s="371">
        <f>IFERROR((VLOOKUP(A86,PROFILE!$B$6:$DG$1000,110,FALSE)*900)+((VLOOKUP(A86,PROFILE!$B$6:$DG$1000,110,FALSE)*900)*0.5),0)</f>
        <v>0</v>
      </c>
      <c r="AA86" s="371">
        <f t="shared" si="12"/>
        <v>0</v>
      </c>
      <c r="AB86" s="373">
        <f>IF(PROFILE!R88="รอบคัน",1500,IF(PROFILE!R88="โคม่า",2000,PROFILE!DJ88*100))</f>
        <v>400</v>
      </c>
    </row>
    <row r="87" spans="1:28" x14ac:dyDescent="0.35">
      <c r="A87" s="344">
        <f t="shared" si="11"/>
        <v>1701084</v>
      </c>
      <c r="B87" s="344">
        <v>87</v>
      </c>
      <c r="G87" s="374">
        <f>IFERROR(VLOOKUP(A87,PROFILE!$B$6:$P$1000,11,FALSE),"")</f>
        <v>24.340349305552081</v>
      </c>
      <c r="H87" s="368">
        <f>IF(PROFILE!H89="","",PROFILE!B89)</f>
        <v>1701084</v>
      </c>
      <c r="I87" s="369" t="str">
        <f>IF(H87="","",VLOOKUP(H87,PROFILE!$B$6:$AC$1000,18,FALSE))</f>
        <v>ธนชาต</v>
      </c>
      <c r="J87" s="369" t="str">
        <f>IF(H87="","",VLOOKUP(H87,PROFILE!$B$6:$AC$1000,17,FALSE))</f>
        <v>รอบคัน</v>
      </c>
      <c r="K87" s="369" t="str">
        <f>IF(H87="","",VLOOKUP(H87,PROFILE!$B$6:$AC$1000,23,FALSE))</f>
        <v>1ฒล8412</v>
      </c>
      <c r="L87" s="369" t="str">
        <f>IF(H87="","",VLOOKUP(H87,PROFILE!$B$6:$AC$1000,24,FALSE))</f>
        <v>NISSAN</v>
      </c>
      <c r="M87" s="370" t="str">
        <f>IF(H87="","",VLOOKUP(H87,PROFILE!$B$6:$AC$1000,25,FALSE))</f>
        <v>NAVARA</v>
      </c>
      <c r="N87" s="371">
        <f t="shared" si="13"/>
        <v>1500</v>
      </c>
      <c r="O87" s="372"/>
      <c r="P87" s="372"/>
      <c r="Q87" s="371">
        <f t="shared" si="14"/>
        <v>0</v>
      </c>
      <c r="R87" s="371">
        <f t="shared" si="10"/>
        <v>0</v>
      </c>
      <c r="S87" s="372">
        <f>IFERROR((VLOOKUP(A87,QUEUE!$F$5:$AW$1000,27,FALSE)-VLOOKUP(A87,QUEUE!$F$5:$AW$1000,26,FALSE))*500,0)</f>
        <v>0</v>
      </c>
      <c r="T87" s="372">
        <f>IFERROR((VLOOKUP(A87,QUEUE!$F$5:$AW$1000,30,FALSE)-VLOOKUP(A87,QUEUE!$F$5:$AW$1000,29,FALSE))*850,0)</f>
        <v>0</v>
      </c>
      <c r="U87" s="372">
        <f>IFERROR((VLOOKUP(A87,QUEUE!$F$5:$AW$1000,33,FALSE)-VLOOKUP(A87,QUEUE!$F$5:$AW$1000,32,FALSE))*600,0)</f>
        <v>0</v>
      </c>
      <c r="V87" s="372">
        <f>IFERROR((VLOOKUP(A87,QUEUE!$F$5:$AW$1000,36,FALSE)-VLOOKUP(A87,QUEUE!$F$5:$AW$1000,35,FALSE))*750,0)</f>
        <v>0</v>
      </c>
      <c r="W87" s="372">
        <f>IFERROR((VLOOKUP(A87,QUEUE!$F$5:$AW$1000,39,FALSE)-VLOOKUP(A87,QUEUE!$F$5:$AW$1000,38,FALSE))*600,0)</f>
        <v>0</v>
      </c>
      <c r="X87" s="373"/>
      <c r="Y87" s="371">
        <f>IFERROR(VLOOKUP(A87,PROFILE!$B$6:$DG$1000,109,FALSE),0)</f>
        <v>0</v>
      </c>
      <c r="Z87" s="371">
        <f>IFERROR((VLOOKUP(A87,PROFILE!$B$6:$DG$1000,110,FALSE)*900)+((VLOOKUP(A87,PROFILE!$B$6:$DG$1000,110,FALSE)*900)*0.5),0)</f>
        <v>0</v>
      </c>
      <c r="AA87" s="371">
        <f t="shared" si="12"/>
        <v>0</v>
      </c>
      <c r="AB87" s="373">
        <f>IF(PROFILE!R89="รอบคัน",1500,IF(PROFILE!R89="โคม่า",2000,PROFILE!DJ89*100))</f>
        <v>1500</v>
      </c>
    </row>
    <row r="88" spans="1:28" x14ac:dyDescent="0.35">
      <c r="A88" s="344">
        <f t="shared" si="11"/>
        <v>1701085</v>
      </c>
      <c r="B88" s="344">
        <v>88</v>
      </c>
      <c r="G88" s="374" t="str">
        <f>IFERROR(VLOOKUP(A88,PROFILE!$B$6:$P$1000,11,FALSE),"")</f>
        <v>OUT</v>
      </c>
      <c r="H88" s="368">
        <f>IF(PROFILE!H90="","",PROFILE!B90)</f>
        <v>1701085</v>
      </c>
      <c r="I88" s="369" t="str">
        <f>IF(H88="","",VLOOKUP(H88,PROFILE!$B$6:$AC$1000,18,FALSE))</f>
        <v>เมืองไทย</v>
      </c>
      <c r="J88" s="369" t="str">
        <f>IF(H88="","",VLOOKUP(H88,PROFILE!$B$6:$AC$1000,17,FALSE))</f>
        <v>กลาง</v>
      </c>
      <c r="K88" s="369" t="str">
        <f>IF(H88="","",VLOOKUP(H88,PROFILE!$B$6:$AC$1000,23,FALSE))</f>
        <v>3กช3180</v>
      </c>
      <c r="L88" s="369" t="str">
        <f>IF(H88="","",VLOOKUP(H88,PROFILE!$B$6:$AC$1000,24,FALSE))</f>
        <v>TOYOTA</v>
      </c>
      <c r="M88" s="370" t="str">
        <f>IF(H88="","",VLOOKUP(H88,PROFILE!$B$6:$AC$1000,25,FALSE))</f>
        <v>VIOS</v>
      </c>
      <c r="N88" s="371">
        <f t="shared" si="13"/>
        <v>1550</v>
      </c>
      <c r="O88" s="372"/>
      <c r="P88" s="372"/>
      <c r="Q88" s="371">
        <f t="shared" si="14"/>
        <v>0</v>
      </c>
      <c r="R88" s="371">
        <f t="shared" si="10"/>
        <v>0</v>
      </c>
      <c r="S88" s="372">
        <f>IFERROR((VLOOKUP(A88,QUEUE!$F$5:$AW$1000,27,FALSE)-VLOOKUP(A88,QUEUE!$F$5:$AW$1000,26,FALSE))*500,0)</f>
        <v>0</v>
      </c>
      <c r="T88" s="372">
        <f>IFERROR((VLOOKUP(A88,QUEUE!$F$5:$AW$1000,30,FALSE)-VLOOKUP(A88,QUEUE!$F$5:$AW$1000,29,FALSE))*850,0)</f>
        <v>0</v>
      </c>
      <c r="U88" s="372">
        <f>IFERROR((VLOOKUP(A88,QUEUE!$F$5:$AW$1000,33,FALSE)-VLOOKUP(A88,QUEUE!$F$5:$AW$1000,32,FALSE))*600,0)</f>
        <v>0</v>
      </c>
      <c r="V88" s="372">
        <f>IFERROR((VLOOKUP(A88,QUEUE!$F$5:$AW$1000,36,FALSE)-VLOOKUP(A88,QUEUE!$F$5:$AW$1000,35,FALSE))*750,0)</f>
        <v>0</v>
      </c>
      <c r="W88" s="372">
        <f>IFERROR((VLOOKUP(A88,QUEUE!$F$5:$AW$1000,39,FALSE)-VLOOKUP(A88,QUEUE!$F$5:$AW$1000,38,FALSE))*600,0)</f>
        <v>0</v>
      </c>
      <c r="X88" s="373"/>
      <c r="Y88" s="371">
        <f>IFERROR(VLOOKUP(A88,PROFILE!$B$6:$DG$1000,109,FALSE),0)</f>
        <v>1500</v>
      </c>
      <c r="Z88" s="371">
        <f>IFERROR((VLOOKUP(A88,PROFILE!$B$6:$DG$1000,110,FALSE)*900)+((VLOOKUP(A88,PROFILE!$B$6:$DG$1000,110,FALSE)*900)*0.5),0)</f>
        <v>0</v>
      </c>
      <c r="AA88" s="371">
        <f t="shared" si="12"/>
        <v>-150</v>
      </c>
      <c r="AB88" s="373">
        <f>IF(PROFILE!R90="รอบคัน",1500,IF(PROFILE!R90="โคม่า",2000,PROFILE!DJ90*100))</f>
        <v>200</v>
      </c>
    </row>
    <row r="89" spans="1:28" x14ac:dyDescent="0.35">
      <c r="A89" s="344">
        <f t="shared" si="11"/>
        <v>1701086</v>
      </c>
      <c r="B89" s="344">
        <v>89</v>
      </c>
      <c r="G89" s="374" t="str">
        <f>IFERROR(VLOOKUP(A89,PROFILE!$B$6:$P$1000,11,FALSE),"")</f>
        <v>OUT</v>
      </c>
      <c r="H89" s="368">
        <f>IF(PROFILE!H91="","",PROFILE!B91)</f>
        <v>1701086</v>
      </c>
      <c r="I89" s="369" t="str">
        <f>IF(H89="","",VLOOKUP(H89,PROFILE!$B$6:$AC$1000,18,FALSE))</f>
        <v>เทเวศ</v>
      </c>
      <c r="J89" s="369" t="str">
        <f>IF(H89="","",VLOOKUP(H89,PROFILE!$B$6:$AC$1000,17,FALSE))</f>
        <v>โคม่า</v>
      </c>
      <c r="K89" s="369" t="str">
        <f>IF(H89="","",VLOOKUP(H89,PROFILE!$B$6:$AC$1000,23,FALSE))</f>
        <v>ผล138</v>
      </c>
      <c r="L89" s="369" t="str">
        <f>IF(H89="","",VLOOKUP(H89,PROFILE!$B$6:$AC$1000,24,FALSE))</f>
        <v>NISSAN</v>
      </c>
      <c r="M89" s="370" t="str">
        <f>IF(H89="","",VLOOKUP(H89,PROFILE!$B$6:$AC$1000,25,FALSE))</f>
        <v>NAVARA</v>
      </c>
      <c r="N89" s="371">
        <f t="shared" si="13"/>
        <v>10567.056</v>
      </c>
      <c r="O89" s="372"/>
      <c r="P89" s="372">
        <v>65420.56</v>
      </c>
      <c r="Q89" s="371">
        <f t="shared" si="14"/>
        <v>54853.504000000001</v>
      </c>
      <c r="R89" s="371">
        <f t="shared" si="10"/>
        <v>54853.504000000001</v>
      </c>
      <c r="S89" s="372">
        <f>IFERROR((VLOOKUP(A89,QUEUE!$F$5:$AW$1000,27,FALSE)-VLOOKUP(A89,QUEUE!$F$5:$AW$1000,26,FALSE))*500,0)</f>
        <v>0</v>
      </c>
      <c r="T89" s="372">
        <f>IFERROR((VLOOKUP(A89,QUEUE!$F$5:$AW$1000,30,FALSE)-VLOOKUP(A89,QUEUE!$F$5:$AW$1000,29,FALSE))*850,0)</f>
        <v>0</v>
      </c>
      <c r="U89" s="372">
        <f>IFERROR((VLOOKUP(A89,QUEUE!$F$5:$AW$1000,33,FALSE)-VLOOKUP(A89,QUEUE!$F$5:$AW$1000,32,FALSE))*600,0)</f>
        <v>0</v>
      </c>
      <c r="V89" s="372">
        <f>IFERROR((VLOOKUP(A89,QUEUE!$F$5:$AW$1000,36,FALSE)-VLOOKUP(A89,QUEUE!$F$5:$AW$1000,35,FALSE))*750,0)</f>
        <v>0</v>
      </c>
      <c r="W89" s="372">
        <f>IFERROR((VLOOKUP(A89,QUEUE!$F$5:$AW$1000,39,FALSE)-VLOOKUP(A89,QUEUE!$F$5:$AW$1000,38,FALSE))*600,0)</f>
        <v>0</v>
      </c>
      <c r="X89" s="373"/>
      <c r="Y89" s="371">
        <f>IFERROR(VLOOKUP(A89,PROFILE!$B$6:$DG$1000,109,FALSE),0)</f>
        <v>0</v>
      </c>
      <c r="Z89" s="371">
        <f>IFERROR((VLOOKUP(A89,PROFILE!$B$6:$DG$1000,110,FALSE)*900)+((VLOOKUP(A89,PROFILE!$B$6:$DG$1000,110,FALSE)*900)*0.5),0)</f>
        <v>2025</v>
      </c>
      <c r="AA89" s="371">
        <f t="shared" si="12"/>
        <v>6542.0560000000005</v>
      </c>
      <c r="AB89" s="373">
        <f>IF(PROFILE!R91="รอบคัน",1500,IF(PROFILE!R91="โคม่า",2000,PROFILE!DJ91*100))</f>
        <v>2000</v>
      </c>
    </row>
    <row r="90" spans="1:28" x14ac:dyDescent="0.35">
      <c r="A90" s="344">
        <f t="shared" si="11"/>
        <v>1701087</v>
      </c>
      <c r="B90" s="344">
        <v>90</v>
      </c>
      <c r="G90" s="374" t="str">
        <f>IFERROR(VLOOKUP(A90,PROFILE!$B$6:$P$1000,11,FALSE),"")</f>
        <v>OUT</v>
      </c>
      <c r="H90" s="368">
        <f>IF(PROFILE!H92="","",PROFILE!B92)</f>
        <v>1701087</v>
      </c>
      <c r="I90" s="369" t="str">
        <f>IF(H90="","",VLOOKUP(H90,PROFILE!$B$6:$AC$1000,18,FALSE))</f>
        <v>ธนชาต</v>
      </c>
      <c r="J90" s="369" t="str">
        <f>IF(H90="","",VLOOKUP(H90,PROFILE!$B$6:$AC$1000,17,FALSE))</f>
        <v>กลาง</v>
      </c>
      <c r="K90" s="369" t="str">
        <f>IF(H90="","",VLOOKUP(H90,PROFILE!$B$6:$AC$1000,23,FALSE))</f>
        <v>1ฒภ8482</v>
      </c>
      <c r="L90" s="369" t="str">
        <f>IF(H90="","",VLOOKUP(H90,PROFILE!$B$6:$AC$1000,24,FALSE))</f>
        <v>NISSAN</v>
      </c>
      <c r="M90" s="370" t="str">
        <f>IF(H90="","",VLOOKUP(H90,PROFILE!$B$6:$AC$1000,25,FALSE))</f>
        <v>NAVARA</v>
      </c>
      <c r="N90" s="371">
        <f t="shared" si="13"/>
        <v>2402.3200000000002</v>
      </c>
      <c r="O90" s="372"/>
      <c r="P90" s="372">
        <v>6523.2</v>
      </c>
      <c r="Q90" s="371">
        <f t="shared" si="14"/>
        <v>4120.8799999999992</v>
      </c>
      <c r="R90" s="371">
        <f t="shared" si="10"/>
        <v>4120.8799999999992</v>
      </c>
      <c r="S90" s="372">
        <f>IFERROR((VLOOKUP(A90,QUEUE!$F$5:$AW$1000,27,FALSE)-VLOOKUP(A90,QUEUE!$F$5:$AW$1000,26,FALSE))*500,0)</f>
        <v>0</v>
      </c>
      <c r="T90" s="372">
        <f>IFERROR((VLOOKUP(A90,QUEUE!$F$5:$AW$1000,30,FALSE)-VLOOKUP(A90,QUEUE!$F$5:$AW$1000,29,FALSE))*850,0)</f>
        <v>0</v>
      </c>
      <c r="U90" s="372">
        <f>IFERROR((VLOOKUP(A90,QUEUE!$F$5:$AW$1000,33,FALSE)-VLOOKUP(A90,QUEUE!$F$5:$AW$1000,32,FALSE))*600,0)</f>
        <v>0</v>
      </c>
      <c r="V90" s="372">
        <f>IFERROR((VLOOKUP(A90,QUEUE!$F$5:$AW$1000,36,FALSE)-VLOOKUP(A90,QUEUE!$F$5:$AW$1000,35,FALSE))*750,0)</f>
        <v>0</v>
      </c>
      <c r="W90" s="372">
        <f>IFERROR((VLOOKUP(A90,QUEUE!$F$5:$AW$1000,39,FALSE)-VLOOKUP(A90,QUEUE!$F$5:$AW$1000,38,FALSE))*600,0)</f>
        <v>0</v>
      </c>
      <c r="X90" s="373"/>
      <c r="Y90" s="371">
        <f>IFERROR(VLOOKUP(A90,PROFILE!$B$6:$DG$1000,109,FALSE),0)</f>
        <v>0</v>
      </c>
      <c r="Z90" s="371">
        <f>IFERROR((VLOOKUP(A90,PROFILE!$B$6:$DG$1000,110,FALSE)*900)+((VLOOKUP(A90,PROFILE!$B$6:$DG$1000,110,FALSE)*900)*0.5),0)</f>
        <v>1350</v>
      </c>
      <c r="AA90" s="371">
        <f t="shared" si="12"/>
        <v>652.32000000000005</v>
      </c>
      <c r="AB90" s="373">
        <f>IF(PROFILE!R92="รอบคัน",1500,IF(PROFILE!R92="โคม่า",2000,PROFILE!DJ92*100))</f>
        <v>400</v>
      </c>
    </row>
    <row r="91" spans="1:28" x14ac:dyDescent="0.35">
      <c r="A91" s="344">
        <f t="shared" si="11"/>
        <v>1701088</v>
      </c>
      <c r="B91" s="344">
        <v>91</v>
      </c>
      <c r="G91" s="374" t="str">
        <f>IFERROR(VLOOKUP(A91,PROFILE!$B$6:$P$1000,11,FALSE),"")</f>
        <v>OUT</v>
      </c>
      <c r="H91" s="368">
        <f>IF(PROFILE!H93="","",PROFILE!B93)</f>
        <v>1701088</v>
      </c>
      <c r="I91" s="369" t="str">
        <f>IF(H91="","",VLOOKUP(H91,PROFILE!$B$6:$AC$1000,18,FALSE))</f>
        <v>กรุงไทย</v>
      </c>
      <c r="J91" s="369" t="str">
        <f>IF(H91="","",VLOOKUP(H91,PROFILE!$B$6:$AC$1000,17,FALSE))</f>
        <v>รอบคัน</v>
      </c>
      <c r="K91" s="369" t="str">
        <f>IF(H91="","",VLOOKUP(H91,PROFILE!$B$6:$AC$1000,23,FALSE))</f>
        <v>ฌต7387</v>
      </c>
      <c r="L91" s="369" t="str">
        <f>IF(H91="","",VLOOKUP(H91,PROFILE!$B$6:$AC$1000,24,FALSE))</f>
        <v>HONDA</v>
      </c>
      <c r="M91" s="370" t="str">
        <f>IF(H91="","",VLOOKUP(H91,PROFILE!$B$6:$AC$1000,25,FALSE))</f>
        <v>CIVIC</v>
      </c>
      <c r="N91" s="371">
        <f t="shared" si="13"/>
        <v>4000</v>
      </c>
      <c r="O91" s="372"/>
      <c r="P91" s="372">
        <v>25000</v>
      </c>
      <c r="Q91" s="371">
        <f t="shared" si="14"/>
        <v>21000</v>
      </c>
      <c r="R91" s="371">
        <f t="shared" si="10"/>
        <v>21000</v>
      </c>
      <c r="S91" s="372">
        <f>IFERROR((VLOOKUP(A91,QUEUE!$F$5:$AW$1000,27,FALSE)-VLOOKUP(A91,QUEUE!$F$5:$AW$1000,26,FALSE))*500,0)</f>
        <v>0</v>
      </c>
      <c r="T91" s="372">
        <f>IFERROR((VLOOKUP(A91,QUEUE!$F$5:$AW$1000,30,FALSE)-VLOOKUP(A91,QUEUE!$F$5:$AW$1000,29,FALSE))*850,0)</f>
        <v>0</v>
      </c>
      <c r="U91" s="372">
        <f>IFERROR((VLOOKUP(A91,QUEUE!$F$5:$AW$1000,33,FALSE)-VLOOKUP(A91,QUEUE!$F$5:$AW$1000,32,FALSE))*600,0)</f>
        <v>0</v>
      </c>
      <c r="V91" s="372">
        <f>IFERROR((VLOOKUP(A91,QUEUE!$F$5:$AW$1000,36,FALSE)-VLOOKUP(A91,QUEUE!$F$5:$AW$1000,35,FALSE))*750,0)</f>
        <v>0</v>
      </c>
      <c r="W91" s="372">
        <f>IFERROR((VLOOKUP(A91,QUEUE!$F$5:$AW$1000,39,FALSE)-VLOOKUP(A91,QUEUE!$F$5:$AW$1000,38,FALSE))*600,0)</f>
        <v>0</v>
      </c>
      <c r="X91" s="373"/>
      <c r="Y91" s="371">
        <f>IFERROR(VLOOKUP(A91,PROFILE!$B$6:$DG$1000,109,FALSE),0)</f>
        <v>0</v>
      </c>
      <c r="Z91" s="371">
        <f>IFERROR((VLOOKUP(A91,PROFILE!$B$6:$DG$1000,110,FALSE)*900)+((VLOOKUP(A91,PROFILE!$B$6:$DG$1000,110,FALSE)*900)*0.5),0)</f>
        <v>0</v>
      </c>
      <c r="AA91" s="371">
        <f t="shared" si="12"/>
        <v>2500</v>
      </c>
      <c r="AB91" s="373">
        <f>IF(PROFILE!R93="รอบคัน",1500,IF(PROFILE!R93="โคม่า",2000,PROFILE!DJ93*100))</f>
        <v>1500</v>
      </c>
    </row>
    <row r="92" spans="1:28" x14ac:dyDescent="0.35">
      <c r="A92" s="344">
        <f t="shared" si="11"/>
        <v>1701089</v>
      </c>
      <c r="B92" s="344">
        <v>92</v>
      </c>
      <c r="G92" s="374" t="str">
        <f>IFERROR(VLOOKUP(A92,PROFILE!$B$6:$P$1000,11,FALSE),"")</f>
        <v>OUT</v>
      </c>
      <c r="H92" s="368">
        <f>IF(PROFILE!H94="","",PROFILE!B94)</f>
        <v>1701089</v>
      </c>
      <c r="I92" s="369" t="str">
        <f>IF(H92="","",VLOOKUP(H92,PROFILE!$B$6:$AC$1000,18,FALSE))</f>
        <v>ธนชาต</v>
      </c>
      <c r="J92" s="369" t="str">
        <f>IF(H92="","",VLOOKUP(H92,PROFILE!$B$6:$AC$1000,17,FALSE))</f>
        <v>กลาง</v>
      </c>
      <c r="K92" s="369" t="str">
        <f>IF(H92="","",VLOOKUP(H92,PROFILE!$B$6:$AC$1000,23,FALSE))</f>
        <v>ษห7082</v>
      </c>
      <c r="L92" s="369" t="str">
        <f>IF(H92="","",VLOOKUP(H92,PROFILE!$B$6:$AC$1000,24,FALSE))</f>
        <v>TOYOTA</v>
      </c>
      <c r="M92" s="370" t="str">
        <f>IF(H92="","",VLOOKUP(H92,PROFILE!$B$6:$AC$1000,25,FALSE))</f>
        <v>VIOS</v>
      </c>
      <c r="N92" s="371">
        <f t="shared" si="13"/>
        <v>1550</v>
      </c>
      <c r="O92" s="372"/>
      <c r="P92" s="372"/>
      <c r="Q92" s="371">
        <f t="shared" si="14"/>
        <v>0</v>
      </c>
      <c r="R92" s="371">
        <f t="shared" si="10"/>
        <v>0</v>
      </c>
      <c r="S92" s="372">
        <f>IFERROR((VLOOKUP(A92,QUEUE!$F$5:$AW$1000,27,FALSE)-VLOOKUP(A92,QUEUE!$F$5:$AW$1000,26,FALSE))*500,0)</f>
        <v>0</v>
      </c>
      <c r="T92" s="372">
        <f>IFERROR((VLOOKUP(A92,QUEUE!$F$5:$AW$1000,30,FALSE)-VLOOKUP(A92,QUEUE!$F$5:$AW$1000,29,FALSE))*850,0)</f>
        <v>0</v>
      </c>
      <c r="U92" s="372">
        <f>IFERROR((VLOOKUP(A92,QUEUE!$F$5:$AW$1000,33,FALSE)-VLOOKUP(A92,QUEUE!$F$5:$AW$1000,32,FALSE))*600,0)</f>
        <v>0</v>
      </c>
      <c r="V92" s="372">
        <f>IFERROR((VLOOKUP(A92,QUEUE!$F$5:$AW$1000,36,FALSE)-VLOOKUP(A92,QUEUE!$F$5:$AW$1000,35,FALSE))*750,0)</f>
        <v>0</v>
      </c>
      <c r="W92" s="372">
        <f>IFERROR((VLOOKUP(A92,QUEUE!$F$5:$AW$1000,39,FALSE)-VLOOKUP(A92,QUEUE!$F$5:$AW$1000,38,FALSE))*600,0)</f>
        <v>0</v>
      </c>
      <c r="X92" s="373"/>
      <c r="Y92" s="371">
        <f>IFERROR(VLOOKUP(A92,PROFILE!$B$6:$DG$1000,109,FALSE),0)</f>
        <v>0</v>
      </c>
      <c r="Z92" s="371">
        <f>IFERROR((VLOOKUP(A92,PROFILE!$B$6:$DG$1000,110,FALSE)*900)+((VLOOKUP(A92,PROFILE!$B$6:$DG$1000,110,FALSE)*900)*0.5),0)</f>
        <v>1350</v>
      </c>
      <c r="AA92" s="371">
        <f t="shared" si="12"/>
        <v>0</v>
      </c>
      <c r="AB92" s="373">
        <f>IF(PROFILE!R94="รอบคัน",1500,IF(PROFILE!R94="โคม่า",2000,PROFILE!DJ94*100))</f>
        <v>200</v>
      </c>
    </row>
    <row r="93" spans="1:28" x14ac:dyDescent="0.35">
      <c r="A93" s="344">
        <f t="shared" si="11"/>
        <v>1701090</v>
      </c>
      <c r="B93" s="344">
        <v>93</v>
      </c>
      <c r="G93" s="374" t="str">
        <f>IFERROR(VLOOKUP(A93,PROFILE!$B$6:$P$1000,11,FALSE),"")</f>
        <v>No fix</v>
      </c>
      <c r="H93" s="368">
        <f>IF(PROFILE!H95="","",PROFILE!B95)</f>
        <v>1701090</v>
      </c>
      <c r="I93" s="369" t="str">
        <f>IF(H93="","",VLOOKUP(H93,PROFILE!$B$6:$AC$1000,18,FALSE))</f>
        <v>ธนชาต</v>
      </c>
      <c r="J93" s="369" t="str">
        <f>IF(H93="","",VLOOKUP(H93,PROFILE!$B$6:$AC$1000,17,FALSE))</f>
        <v>เบา</v>
      </c>
      <c r="K93" s="369" t="str">
        <f>IF(H93="","",VLOOKUP(H93,PROFILE!$B$6:$AC$1000,23,FALSE))</f>
        <v>ฆญ6645</v>
      </c>
      <c r="L93" s="369" t="str">
        <f>IF(H93="","",VLOOKUP(H93,PROFILE!$B$6:$AC$1000,24,FALSE))</f>
        <v>MITSUBISHI</v>
      </c>
      <c r="M93" s="370" t="str">
        <f>IF(H93="","",VLOOKUP(H93,PROFILE!$B$6:$AC$1000,25,FALSE))</f>
        <v>LANCER</v>
      </c>
      <c r="N93" s="371">
        <f t="shared" si="13"/>
        <v>1097.43</v>
      </c>
      <c r="O93" s="372"/>
      <c r="P93" s="372">
        <v>2224.3000000000002</v>
      </c>
      <c r="Q93" s="371">
        <f t="shared" si="14"/>
        <v>1126.8700000000001</v>
      </c>
      <c r="R93" s="371">
        <f t="shared" si="10"/>
        <v>1126.8700000000001</v>
      </c>
      <c r="S93" s="372">
        <f>IFERROR((VLOOKUP(A93,QUEUE!$F$5:$AW$1000,27,FALSE)-VLOOKUP(A93,QUEUE!$F$5:$AW$1000,26,FALSE))*500,0)</f>
        <v>0</v>
      </c>
      <c r="T93" s="372">
        <f>IFERROR((VLOOKUP(A93,QUEUE!$F$5:$AW$1000,30,FALSE)-VLOOKUP(A93,QUEUE!$F$5:$AW$1000,29,FALSE))*850,0)</f>
        <v>0</v>
      </c>
      <c r="U93" s="372">
        <f>IFERROR((VLOOKUP(A93,QUEUE!$F$5:$AW$1000,33,FALSE)-VLOOKUP(A93,QUEUE!$F$5:$AW$1000,32,FALSE))*600,0)</f>
        <v>0</v>
      </c>
      <c r="V93" s="372">
        <f>IFERROR((VLOOKUP(A93,QUEUE!$F$5:$AW$1000,36,FALSE)-VLOOKUP(A93,QUEUE!$F$5:$AW$1000,35,FALSE))*750,0)</f>
        <v>0</v>
      </c>
      <c r="W93" s="372">
        <f>IFERROR((VLOOKUP(A93,QUEUE!$F$5:$AW$1000,39,FALSE)-VLOOKUP(A93,QUEUE!$F$5:$AW$1000,38,FALSE))*600,0)</f>
        <v>0</v>
      </c>
      <c r="X93" s="373"/>
      <c r="Y93" s="371">
        <f>IFERROR(VLOOKUP(A93,PROFILE!$B$6:$DG$1000,109,FALSE),0)</f>
        <v>0</v>
      </c>
      <c r="Z93" s="371">
        <f>IFERROR((VLOOKUP(A93,PROFILE!$B$6:$DG$1000,110,FALSE)*900)+((VLOOKUP(A93,PROFILE!$B$6:$DG$1000,110,FALSE)*900)*0.5),0)</f>
        <v>675</v>
      </c>
      <c r="AA93" s="371">
        <f t="shared" si="12"/>
        <v>222.43000000000004</v>
      </c>
      <c r="AB93" s="373">
        <f>IF(PROFILE!R95="รอบคัน",1500,IF(PROFILE!R95="โคม่า",2000,PROFILE!DJ95*100))</f>
        <v>200</v>
      </c>
    </row>
    <row r="94" spans="1:28" x14ac:dyDescent="0.35">
      <c r="A94" s="344">
        <f t="shared" si="11"/>
        <v>1701091</v>
      </c>
      <c r="B94" s="344">
        <v>94</v>
      </c>
      <c r="G94" s="374" t="str">
        <f>IFERROR(VLOOKUP(A94,PROFILE!$B$6:$P$1000,11,FALSE),"")</f>
        <v>No fix</v>
      </c>
      <c r="H94" s="368">
        <f>IF(PROFILE!H96="","",PROFILE!B96)</f>
        <v>1701091</v>
      </c>
      <c r="I94" s="369" t="str">
        <f>IF(H94="","",VLOOKUP(H94,PROFILE!$B$6:$AC$1000,18,FALSE))</f>
        <v>ธนชาต</v>
      </c>
      <c r="J94" s="369" t="str">
        <f>IF(H94="","",VLOOKUP(H94,PROFILE!$B$6:$AC$1000,17,FALSE))</f>
        <v>กลาง</v>
      </c>
      <c r="K94" s="369" t="str">
        <f>IF(H94="","",VLOOKUP(H94,PROFILE!$B$6:$AC$1000,23,FALSE))</f>
        <v>ฒษ956</v>
      </c>
      <c r="L94" s="369" t="str">
        <f>IF(H94="","",VLOOKUP(H94,PROFILE!$B$6:$AC$1000,24,FALSE))</f>
        <v>ISUZU</v>
      </c>
      <c r="M94" s="370" t="str">
        <f>IF(H94="","",VLOOKUP(H94,PROFILE!$B$6:$AC$1000,25,FALSE))</f>
        <v>SPACECAB</v>
      </c>
      <c r="N94" s="371">
        <f t="shared" si="13"/>
        <v>46.729000000000006</v>
      </c>
      <c r="O94" s="372"/>
      <c r="P94" s="372">
        <v>467.29</v>
      </c>
      <c r="Q94" s="371">
        <f t="shared" si="14"/>
        <v>420.56100000000004</v>
      </c>
      <c r="R94" s="371">
        <f t="shared" si="10"/>
        <v>420.56100000000004</v>
      </c>
      <c r="S94" s="372">
        <f>IFERROR((VLOOKUP(A94,QUEUE!$F$5:$AW$1000,27,FALSE)-VLOOKUP(A94,QUEUE!$F$5:$AW$1000,26,FALSE))*500,0)</f>
        <v>0</v>
      </c>
      <c r="T94" s="372">
        <f>IFERROR((VLOOKUP(A94,QUEUE!$F$5:$AW$1000,30,FALSE)-VLOOKUP(A94,QUEUE!$F$5:$AW$1000,29,FALSE))*850,0)</f>
        <v>0</v>
      </c>
      <c r="U94" s="372">
        <f>IFERROR((VLOOKUP(A94,QUEUE!$F$5:$AW$1000,33,FALSE)-VLOOKUP(A94,QUEUE!$F$5:$AW$1000,32,FALSE))*600,0)</f>
        <v>0</v>
      </c>
      <c r="V94" s="372">
        <f>IFERROR((VLOOKUP(A94,QUEUE!$F$5:$AW$1000,36,FALSE)-VLOOKUP(A94,QUEUE!$F$5:$AW$1000,35,FALSE))*750,0)</f>
        <v>0</v>
      </c>
      <c r="W94" s="372">
        <f>IFERROR((VLOOKUP(A94,QUEUE!$F$5:$AW$1000,39,FALSE)-VLOOKUP(A94,QUEUE!$F$5:$AW$1000,38,FALSE))*600,0)</f>
        <v>0</v>
      </c>
      <c r="X94" s="373"/>
      <c r="Y94" s="371">
        <f>IFERROR(VLOOKUP(A94,PROFILE!$B$6:$DG$1000,109,FALSE),0)</f>
        <v>0</v>
      </c>
      <c r="Z94" s="371">
        <f>IFERROR((VLOOKUP(A94,PROFILE!$B$6:$DG$1000,110,FALSE)*900)+((VLOOKUP(A94,PROFILE!$B$6:$DG$1000,110,FALSE)*900)*0.5),0)</f>
        <v>0</v>
      </c>
      <c r="AA94" s="371">
        <f t="shared" si="12"/>
        <v>46.729000000000006</v>
      </c>
      <c r="AB94" s="373">
        <f>IF(PROFILE!R96="รอบคัน",1500,IF(PROFILE!R96="โคม่า",2000,PROFILE!DJ96*100))</f>
        <v>0</v>
      </c>
    </row>
    <row r="95" spans="1:28" x14ac:dyDescent="0.35">
      <c r="A95" s="344">
        <f t="shared" si="11"/>
        <v>1701092</v>
      </c>
      <c r="B95" s="344">
        <v>95</v>
      </c>
      <c r="G95" s="374" t="str">
        <f>IFERROR(VLOOKUP(A95,PROFILE!$B$6:$P$1000,11,FALSE),"")</f>
        <v>OUT</v>
      </c>
      <c r="H95" s="368">
        <f>IF(PROFILE!H97="","",PROFILE!B97)</f>
        <v>1701092</v>
      </c>
      <c r="I95" s="369" t="str">
        <f>IF(H95="","",VLOOKUP(H95,PROFILE!$B$6:$AC$1000,18,FALSE))</f>
        <v>ธนชาต</v>
      </c>
      <c r="J95" s="369" t="str">
        <f>IF(H95="","",VLOOKUP(H95,PROFILE!$B$6:$AC$1000,17,FALSE))</f>
        <v>โคม่า</v>
      </c>
      <c r="K95" s="369" t="str">
        <f>IF(H95="","",VLOOKUP(H95,PROFILE!$B$6:$AC$1000,23,FALSE))</f>
        <v>2กภ9105</v>
      </c>
      <c r="L95" s="369" t="str">
        <f>IF(H95="","",VLOOKUP(H95,PROFILE!$B$6:$AC$1000,24,FALSE))</f>
        <v>ISUZU</v>
      </c>
      <c r="M95" s="370" t="str">
        <f>IF(H95="","",VLOOKUP(H95,PROFILE!$B$6:$AC$1000,25,FALSE))</f>
        <v>HILANDER</v>
      </c>
      <c r="N95" s="371">
        <f t="shared" si="13"/>
        <v>7006.9960000000001</v>
      </c>
      <c r="O95" s="372"/>
      <c r="P95" s="372">
        <v>23069.96</v>
      </c>
      <c r="Q95" s="371">
        <f t="shared" si="14"/>
        <v>16062.964</v>
      </c>
      <c r="R95" s="371">
        <f t="shared" si="10"/>
        <v>16062.964</v>
      </c>
      <c r="S95" s="372">
        <f>IFERROR((VLOOKUP(A95,QUEUE!$F$5:$AW$1000,27,FALSE)-VLOOKUP(A95,QUEUE!$F$5:$AW$1000,26,FALSE))*500,0)</f>
        <v>0</v>
      </c>
      <c r="T95" s="372">
        <f>IFERROR((VLOOKUP(A95,QUEUE!$F$5:$AW$1000,30,FALSE)-VLOOKUP(A95,QUEUE!$F$5:$AW$1000,29,FALSE))*850,0)</f>
        <v>0</v>
      </c>
      <c r="U95" s="372">
        <f>IFERROR((VLOOKUP(A95,QUEUE!$F$5:$AW$1000,33,FALSE)-VLOOKUP(A95,QUEUE!$F$5:$AW$1000,32,FALSE))*600,0)</f>
        <v>0</v>
      </c>
      <c r="V95" s="372">
        <f>IFERROR((VLOOKUP(A95,QUEUE!$F$5:$AW$1000,36,FALSE)-VLOOKUP(A95,QUEUE!$F$5:$AW$1000,35,FALSE))*750,0)</f>
        <v>0</v>
      </c>
      <c r="W95" s="372">
        <f>IFERROR((VLOOKUP(A95,QUEUE!$F$5:$AW$1000,39,FALSE)-VLOOKUP(A95,QUEUE!$F$5:$AW$1000,38,FALSE))*600,0)</f>
        <v>0</v>
      </c>
      <c r="X95" s="373"/>
      <c r="Y95" s="371">
        <f>IFERROR(VLOOKUP(A95,PROFILE!$B$6:$DG$1000,109,FALSE),0)</f>
        <v>0</v>
      </c>
      <c r="Z95" s="371">
        <f>IFERROR((VLOOKUP(A95,PROFILE!$B$6:$DG$1000,110,FALSE)*900)+((VLOOKUP(A95,PROFILE!$B$6:$DG$1000,110,FALSE)*900)*0.5),0)</f>
        <v>2700</v>
      </c>
      <c r="AA95" s="371">
        <f t="shared" si="12"/>
        <v>2306.9960000000001</v>
      </c>
      <c r="AB95" s="373">
        <f>IF(PROFILE!R97="รอบคัน",1500,IF(PROFILE!R97="โคม่า",2000,PROFILE!DJ97*100))</f>
        <v>2000</v>
      </c>
    </row>
    <row r="96" spans="1:28" x14ac:dyDescent="0.35">
      <c r="A96" s="344">
        <f t="shared" si="11"/>
        <v>1701093</v>
      </c>
      <c r="B96" s="344">
        <v>96</v>
      </c>
      <c r="G96" s="374">
        <f>IFERROR(VLOOKUP(A96,PROFILE!$B$6:$P$1000,11,FALSE),"")</f>
        <v>0.60200717592670117</v>
      </c>
      <c r="H96" s="368">
        <f>IF(PROFILE!H98="","",PROFILE!B98)</f>
        <v>1701093</v>
      </c>
      <c r="I96" s="369" t="str">
        <f>IF(H96="","",VLOOKUP(H96,PROFILE!$B$6:$AC$1000,18,FALSE))</f>
        <v>มิตรแท้</v>
      </c>
      <c r="J96" s="369" t="str">
        <f>IF(H96="","",VLOOKUP(H96,PROFILE!$B$6:$AC$1000,17,FALSE))</f>
        <v>เบา</v>
      </c>
      <c r="K96" s="369" t="str">
        <f>IF(H96="","",VLOOKUP(H96,PROFILE!$B$6:$AC$1000,23,FALSE))</f>
        <v>3กน5366</v>
      </c>
      <c r="L96" s="369" t="str">
        <f>IF(H96="","",VLOOKUP(H96,PROFILE!$B$6:$AC$1000,24,FALSE))</f>
        <v>MITSUBISHI</v>
      </c>
      <c r="M96" s="370" t="str">
        <f>IF(H96="","",VLOOKUP(H96,PROFILE!$B$6:$AC$1000,25,FALSE))</f>
        <v>PAJERO</v>
      </c>
      <c r="N96" s="371">
        <f t="shared" si="13"/>
        <v>200</v>
      </c>
      <c r="O96" s="372"/>
      <c r="P96" s="372"/>
      <c r="Q96" s="371">
        <f t="shared" si="14"/>
        <v>0</v>
      </c>
      <c r="R96" s="371">
        <f t="shared" si="10"/>
        <v>0</v>
      </c>
      <c r="S96" s="372">
        <f>IFERROR((VLOOKUP(A96,QUEUE!$F$5:$AW$1000,27,FALSE)-VLOOKUP(A96,QUEUE!$F$5:$AW$1000,26,FALSE))*500,0)</f>
        <v>0</v>
      </c>
      <c r="T96" s="372">
        <f>IFERROR((VLOOKUP(A96,QUEUE!$F$5:$AW$1000,30,FALSE)-VLOOKUP(A96,QUEUE!$F$5:$AW$1000,29,FALSE))*850,0)</f>
        <v>0</v>
      </c>
      <c r="U96" s="372">
        <f>IFERROR((VLOOKUP(A96,QUEUE!$F$5:$AW$1000,33,FALSE)-VLOOKUP(A96,QUEUE!$F$5:$AW$1000,32,FALSE))*600,0)</f>
        <v>0</v>
      </c>
      <c r="V96" s="372">
        <f>IFERROR((VLOOKUP(A96,QUEUE!$F$5:$AW$1000,36,FALSE)-VLOOKUP(A96,QUEUE!$F$5:$AW$1000,35,FALSE))*750,0)</f>
        <v>0</v>
      </c>
      <c r="W96" s="372">
        <f>IFERROR((VLOOKUP(A96,QUEUE!$F$5:$AW$1000,39,FALSE)-VLOOKUP(A96,QUEUE!$F$5:$AW$1000,38,FALSE))*600,0)</f>
        <v>0</v>
      </c>
      <c r="X96" s="373"/>
      <c r="Y96" s="371">
        <f>IFERROR(VLOOKUP(A96,PROFILE!$B$6:$DG$1000,109,FALSE),0)</f>
        <v>0</v>
      </c>
      <c r="Z96" s="371">
        <f>IFERROR((VLOOKUP(A96,PROFILE!$B$6:$DG$1000,110,FALSE)*900)+((VLOOKUP(A96,PROFILE!$B$6:$DG$1000,110,FALSE)*900)*0.5),0)</f>
        <v>0</v>
      </c>
      <c r="AA96" s="371">
        <f t="shared" si="12"/>
        <v>0</v>
      </c>
      <c r="AB96" s="373">
        <f>IF(PROFILE!R98="รอบคัน",1500,IF(PROFILE!R98="โคม่า",2000,PROFILE!DJ98*100))</f>
        <v>200</v>
      </c>
    </row>
    <row r="97" spans="1:28" x14ac:dyDescent="0.35">
      <c r="A97" s="344">
        <f t="shared" si="11"/>
        <v>1701094</v>
      </c>
      <c r="B97" s="344">
        <v>97</v>
      </c>
      <c r="G97" s="374" t="str">
        <f>IFERROR(VLOOKUP(A97,PROFILE!$B$6:$P$1000,11,FALSE),"")</f>
        <v>OUT</v>
      </c>
      <c r="H97" s="368">
        <f>IF(PROFILE!H99="","",PROFILE!B99)</f>
        <v>1701094</v>
      </c>
      <c r="I97" s="369" t="str">
        <f>IF(H97="","",VLOOKUP(H97,PROFILE!$B$6:$AC$1000,18,FALSE))</f>
        <v>เจ้าพระยา</v>
      </c>
      <c r="J97" s="369" t="str">
        <f>IF(H97="","",VLOOKUP(H97,PROFILE!$B$6:$AC$1000,17,FALSE))</f>
        <v>เบา</v>
      </c>
      <c r="K97" s="369" t="str">
        <f>IF(H97="","",VLOOKUP(H97,PROFILE!$B$6:$AC$1000,23,FALSE))</f>
        <v>ฒฮ3078</v>
      </c>
      <c r="L97" s="369" t="str">
        <f>IF(H97="","",VLOOKUP(H97,PROFILE!$B$6:$AC$1000,24,FALSE))</f>
        <v>TOYOTA</v>
      </c>
      <c r="M97" s="370" t="str">
        <f>IF(H97="","",VLOOKUP(H97,PROFILE!$B$6:$AC$1000,25,FALSE))</f>
        <v>VIGO</v>
      </c>
      <c r="N97" s="371">
        <f t="shared" si="13"/>
        <v>330.63000000000005</v>
      </c>
      <c r="O97" s="372"/>
      <c r="P97" s="372">
        <v>3306.3</v>
      </c>
      <c r="Q97" s="371">
        <f t="shared" si="14"/>
        <v>2975.67</v>
      </c>
      <c r="R97" s="371">
        <f t="shared" si="10"/>
        <v>2975.67</v>
      </c>
      <c r="S97" s="372">
        <f>IFERROR((VLOOKUP(A97,QUEUE!$F$5:$AW$1000,27,FALSE)-VLOOKUP(A97,QUEUE!$F$5:$AW$1000,26,FALSE))*500,0)</f>
        <v>0</v>
      </c>
      <c r="T97" s="372">
        <f>IFERROR((VLOOKUP(A97,QUEUE!$F$5:$AW$1000,30,FALSE)-VLOOKUP(A97,QUEUE!$F$5:$AW$1000,29,FALSE))*850,0)</f>
        <v>0</v>
      </c>
      <c r="U97" s="372">
        <f>IFERROR((VLOOKUP(A97,QUEUE!$F$5:$AW$1000,33,FALSE)-VLOOKUP(A97,QUEUE!$F$5:$AW$1000,32,FALSE))*600,0)</f>
        <v>0</v>
      </c>
      <c r="V97" s="372">
        <f>IFERROR((VLOOKUP(A97,QUEUE!$F$5:$AW$1000,36,FALSE)-VLOOKUP(A97,QUEUE!$F$5:$AW$1000,35,FALSE))*750,0)</f>
        <v>0</v>
      </c>
      <c r="W97" s="372">
        <f>IFERROR((VLOOKUP(A97,QUEUE!$F$5:$AW$1000,39,FALSE)-VLOOKUP(A97,QUEUE!$F$5:$AW$1000,38,FALSE))*600,0)</f>
        <v>0</v>
      </c>
      <c r="X97" s="373"/>
      <c r="Y97" s="371">
        <f>IFERROR(VLOOKUP(A97,PROFILE!$B$6:$DG$1000,109,FALSE),0)</f>
        <v>0</v>
      </c>
      <c r="Z97" s="371">
        <f>IFERROR((VLOOKUP(A97,PROFILE!$B$6:$DG$1000,110,FALSE)*900)+((VLOOKUP(A97,PROFILE!$B$6:$DG$1000,110,FALSE)*900)*0.5),0)</f>
        <v>0</v>
      </c>
      <c r="AA97" s="371">
        <f t="shared" si="12"/>
        <v>330.63000000000005</v>
      </c>
      <c r="AB97" s="373">
        <f>IF(PROFILE!R99="รอบคัน",1500,IF(PROFILE!R99="โคม่า",2000,PROFILE!DJ99*100))</f>
        <v>0</v>
      </c>
    </row>
    <row r="98" spans="1:28" x14ac:dyDescent="0.35">
      <c r="A98" s="344">
        <f t="shared" si="11"/>
        <v>1701095</v>
      </c>
      <c r="B98" s="344">
        <v>98</v>
      </c>
      <c r="G98" s="374" t="str">
        <f>IFERROR(VLOOKUP(A98,PROFILE!$B$6:$P$1000,11,FALSE),"")</f>
        <v>OUT</v>
      </c>
      <c r="H98" s="368">
        <f>IF(PROFILE!H100="","",PROFILE!B100)</f>
        <v>1701095</v>
      </c>
      <c r="I98" s="369" t="str">
        <f>IF(H98="","",VLOOKUP(H98,PROFILE!$B$6:$AC$1000,18,FALSE))</f>
        <v>ธนชาต</v>
      </c>
      <c r="J98" s="369" t="str">
        <f>IF(H98="","",VLOOKUP(H98,PROFILE!$B$6:$AC$1000,17,FALSE))</f>
        <v>กลาง</v>
      </c>
      <c r="K98" s="369" t="str">
        <f>IF(H98="","",VLOOKUP(H98,PROFILE!$B$6:$AC$1000,23,FALSE))</f>
        <v>ชฎ6014</v>
      </c>
      <c r="L98" s="369" t="str">
        <f>IF(H98="","",VLOOKUP(H98,PROFILE!$B$6:$AC$1000,24,FALSE))</f>
        <v>HONDA</v>
      </c>
      <c r="M98" s="370" t="str">
        <f>IF(H98="","",VLOOKUP(H98,PROFILE!$B$6:$AC$1000,25,FALSE))</f>
        <v>CIVIC</v>
      </c>
      <c r="N98" s="371">
        <f t="shared" si="13"/>
        <v>1075</v>
      </c>
      <c r="O98" s="372"/>
      <c r="P98" s="372"/>
      <c r="Q98" s="371">
        <f t="shared" si="14"/>
        <v>0</v>
      </c>
      <c r="R98" s="371">
        <f t="shared" si="10"/>
        <v>0</v>
      </c>
      <c r="S98" s="372">
        <f>IFERROR((VLOOKUP(A98,QUEUE!$F$5:$AW$1000,27,FALSE)-VLOOKUP(A98,QUEUE!$F$5:$AW$1000,26,FALSE))*500,0)</f>
        <v>0</v>
      </c>
      <c r="T98" s="372">
        <f>IFERROR((VLOOKUP(A98,QUEUE!$F$5:$AW$1000,30,FALSE)-VLOOKUP(A98,QUEUE!$F$5:$AW$1000,29,FALSE))*850,0)</f>
        <v>0</v>
      </c>
      <c r="U98" s="372">
        <f>IFERROR((VLOOKUP(A98,QUEUE!$F$5:$AW$1000,33,FALSE)-VLOOKUP(A98,QUEUE!$F$5:$AW$1000,32,FALSE))*600,0)</f>
        <v>0</v>
      </c>
      <c r="V98" s="372">
        <f>IFERROR((VLOOKUP(A98,QUEUE!$F$5:$AW$1000,36,FALSE)-VLOOKUP(A98,QUEUE!$F$5:$AW$1000,35,FALSE))*750,0)</f>
        <v>0</v>
      </c>
      <c r="W98" s="372">
        <f>IFERROR((VLOOKUP(A98,QUEUE!$F$5:$AW$1000,39,FALSE)-VLOOKUP(A98,QUEUE!$F$5:$AW$1000,38,FALSE))*600,0)</f>
        <v>0</v>
      </c>
      <c r="X98" s="373"/>
      <c r="Y98" s="371">
        <f>IFERROR(VLOOKUP(A98,PROFILE!$B$6:$DG$1000,109,FALSE),0)</f>
        <v>0</v>
      </c>
      <c r="Z98" s="371">
        <f>IFERROR((VLOOKUP(A98,PROFILE!$B$6:$DG$1000,110,FALSE)*900)+((VLOOKUP(A98,PROFILE!$B$6:$DG$1000,110,FALSE)*900)*0.5),0)</f>
        <v>675</v>
      </c>
      <c r="AA98" s="371">
        <f t="shared" si="12"/>
        <v>0</v>
      </c>
      <c r="AB98" s="373">
        <f>IF(PROFILE!R100="รอบคัน",1500,IF(PROFILE!R100="โคม่า",2000,PROFILE!DJ100*100))</f>
        <v>400</v>
      </c>
    </row>
    <row r="99" spans="1:28" x14ac:dyDescent="0.35">
      <c r="A99" s="344">
        <f t="shared" si="11"/>
        <v>1701096</v>
      </c>
      <c r="B99" s="344">
        <v>99</v>
      </c>
      <c r="G99" s="374">
        <f>IFERROR(VLOOKUP(A99,PROFILE!$B$6:$P$1000,11,FALSE),"")</f>
        <v>-42752.634860763887</v>
      </c>
      <c r="H99" s="368">
        <f>IF(PROFILE!H101="","",PROFILE!B101)</f>
        <v>1701096</v>
      </c>
      <c r="I99" s="369" t="str">
        <f>IF(H99="","",VLOOKUP(H99,PROFILE!$B$6:$AC$1000,18,FALSE))</f>
        <v/>
      </c>
      <c r="J99" s="369" t="str">
        <f>IF(H99="","",VLOOKUP(H99,PROFILE!$B$6:$AC$1000,17,FALSE))</f>
        <v>กลาง</v>
      </c>
      <c r="K99" s="369" t="str">
        <f>IF(H99="","",VLOOKUP(H99,PROFILE!$B$6:$AC$1000,23,FALSE))</f>
        <v>5กผ5412</v>
      </c>
      <c r="L99" s="369" t="str">
        <f>IF(H99="","",VLOOKUP(H99,PROFILE!$B$6:$AC$1000,24,FALSE))</f>
        <v>ISUZU</v>
      </c>
      <c r="M99" s="370" t="str">
        <f>IF(H99="","",VLOOKUP(H99,PROFILE!$B$6:$AC$1000,25,FALSE))</f>
        <v>CAB-4</v>
      </c>
      <c r="N99" s="371">
        <f t="shared" si="13"/>
        <v>675</v>
      </c>
      <c r="O99" s="372"/>
      <c r="P99" s="372"/>
      <c r="Q99" s="371">
        <f t="shared" si="14"/>
        <v>0</v>
      </c>
      <c r="R99" s="371">
        <f t="shared" si="10"/>
        <v>0</v>
      </c>
      <c r="S99" s="372">
        <f>IFERROR((VLOOKUP(A99,QUEUE!$F$5:$AW$1000,27,FALSE)-VLOOKUP(A99,QUEUE!$F$5:$AW$1000,26,FALSE))*500,0)</f>
        <v>0</v>
      </c>
      <c r="T99" s="372">
        <f>IFERROR((VLOOKUP(A99,QUEUE!$F$5:$AW$1000,30,FALSE)-VLOOKUP(A99,QUEUE!$F$5:$AW$1000,29,FALSE))*850,0)</f>
        <v>0</v>
      </c>
      <c r="U99" s="372">
        <f>IFERROR((VLOOKUP(A99,QUEUE!$F$5:$AW$1000,33,FALSE)-VLOOKUP(A99,QUEUE!$F$5:$AW$1000,32,FALSE))*600,0)</f>
        <v>0</v>
      </c>
      <c r="V99" s="372">
        <f>IFERROR((VLOOKUP(A99,QUEUE!$F$5:$AW$1000,36,FALSE)-VLOOKUP(A99,QUEUE!$F$5:$AW$1000,35,FALSE))*750,0)</f>
        <v>0</v>
      </c>
      <c r="W99" s="372">
        <f>IFERROR((VLOOKUP(A99,QUEUE!$F$5:$AW$1000,39,FALSE)-VLOOKUP(A99,QUEUE!$F$5:$AW$1000,38,FALSE))*600,0)</f>
        <v>0</v>
      </c>
      <c r="X99" s="373"/>
      <c r="Y99" s="371">
        <f>IFERROR(VLOOKUP(A99,PROFILE!$B$6:$DG$1000,109,FALSE),0)</f>
        <v>0</v>
      </c>
      <c r="Z99" s="371">
        <f>IFERROR((VLOOKUP(A99,PROFILE!$B$6:$DG$1000,110,FALSE)*900)+((VLOOKUP(A99,PROFILE!$B$6:$DG$1000,110,FALSE)*900)*0.5),0)</f>
        <v>675</v>
      </c>
      <c r="AA99" s="371">
        <f t="shared" si="12"/>
        <v>0</v>
      </c>
      <c r="AB99" s="373">
        <f>IF(PROFILE!R101="รอบคัน",1500,IF(PROFILE!R101="โคม่า",2000,PROFILE!DJ101*100))</f>
        <v>0</v>
      </c>
    </row>
    <row r="100" spans="1:28" x14ac:dyDescent="0.35">
      <c r="A100" s="344">
        <f t="shared" si="11"/>
        <v>1701097</v>
      </c>
      <c r="B100" s="344">
        <v>100</v>
      </c>
      <c r="G100" s="374" t="str">
        <f>IFERROR(VLOOKUP(A100,PROFILE!$B$6:$P$1000,11,FALSE),"")</f>
        <v>OUT</v>
      </c>
      <c r="H100" s="368">
        <f>IF(PROFILE!H102="","",PROFILE!B102)</f>
        <v>1701097</v>
      </c>
      <c r="I100" s="369" t="str">
        <f>IF(H100="","",VLOOKUP(H100,PROFILE!$B$6:$AC$1000,18,FALSE))</f>
        <v>ธนชาต</v>
      </c>
      <c r="J100" s="369" t="str">
        <f>IF(H100="","",VLOOKUP(H100,PROFILE!$B$6:$AC$1000,17,FALSE))</f>
        <v>กลาง</v>
      </c>
      <c r="K100" s="369" t="str">
        <f>IF(H100="","",VLOOKUP(H100,PROFILE!$B$6:$AC$1000,23,FALSE))</f>
        <v>1ฒย6588</v>
      </c>
      <c r="L100" s="369" t="str">
        <f>IF(H100="","",VLOOKUP(H100,PROFILE!$B$6:$AC$1000,24,FALSE))</f>
        <v>MITSUBISHI</v>
      </c>
      <c r="M100" s="370" t="str">
        <f>IF(H100="","",VLOOKUP(H100,PROFILE!$B$6:$AC$1000,25,FALSE))</f>
        <v>STRADA</v>
      </c>
      <c r="N100" s="371">
        <f t="shared" si="13"/>
        <v>2099.0659999999998</v>
      </c>
      <c r="O100" s="372"/>
      <c r="P100" s="372">
        <v>5490.66</v>
      </c>
      <c r="Q100" s="371">
        <f t="shared" si="14"/>
        <v>3391.5940000000001</v>
      </c>
      <c r="R100" s="371">
        <f t="shared" si="10"/>
        <v>3391.5940000000001</v>
      </c>
      <c r="S100" s="372">
        <f>IFERROR((VLOOKUP(A100,QUEUE!$F$5:$AW$1000,27,FALSE)-VLOOKUP(A100,QUEUE!$F$5:$AW$1000,26,FALSE))*500,0)</f>
        <v>0</v>
      </c>
      <c r="T100" s="372">
        <f>IFERROR((VLOOKUP(A100,QUEUE!$F$5:$AW$1000,30,FALSE)-VLOOKUP(A100,QUEUE!$F$5:$AW$1000,29,FALSE))*850,0)</f>
        <v>0</v>
      </c>
      <c r="U100" s="372">
        <f>IFERROR((VLOOKUP(A100,QUEUE!$F$5:$AW$1000,33,FALSE)-VLOOKUP(A100,QUEUE!$F$5:$AW$1000,32,FALSE))*600,0)</f>
        <v>0</v>
      </c>
      <c r="V100" s="372">
        <f>IFERROR((VLOOKUP(A100,QUEUE!$F$5:$AW$1000,36,FALSE)-VLOOKUP(A100,QUEUE!$F$5:$AW$1000,35,FALSE))*750,0)</f>
        <v>0</v>
      </c>
      <c r="W100" s="372">
        <f>IFERROR((VLOOKUP(A100,QUEUE!$F$5:$AW$1000,39,FALSE)-VLOOKUP(A100,QUEUE!$F$5:$AW$1000,38,FALSE))*600,0)</f>
        <v>0</v>
      </c>
      <c r="X100" s="373"/>
      <c r="Y100" s="371">
        <f>IFERROR(VLOOKUP(A100,PROFILE!$B$6:$DG$1000,109,FALSE),0)</f>
        <v>0</v>
      </c>
      <c r="Z100" s="371">
        <f>IFERROR((VLOOKUP(A100,PROFILE!$B$6:$DG$1000,110,FALSE)*900)+((VLOOKUP(A100,PROFILE!$B$6:$DG$1000,110,FALSE)*900)*0.5),0)</f>
        <v>1350</v>
      </c>
      <c r="AA100" s="371">
        <f t="shared" si="12"/>
        <v>549.06600000000003</v>
      </c>
      <c r="AB100" s="373">
        <f>IF(PROFILE!R102="รอบคัน",1500,IF(PROFILE!R102="โคม่า",2000,PROFILE!DJ102*100))</f>
        <v>200</v>
      </c>
    </row>
    <row r="101" spans="1:28" x14ac:dyDescent="0.35">
      <c r="A101" s="344">
        <f t="shared" si="11"/>
        <v>1701098</v>
      </c>
      <c r="B101" s="344">
        <v>101</v>
      </c>
      <c r="G101" s="374" t="str">
        <f>IFERROR(VLOOKUP(A101,PROFILE!$B$6:$P$1000,11,FALSE),"")</f>
        <v>OUT</v>
      </c>
      <c r="H101" s="368">
        <f>IF(PROFILE!H103="","",PROFILE!B103)</f>
        <v>1701098</v>
      </c>
      <c r="I101" s="369" t="str">
        <f>IF(H101="","",VLOOKUP(H101,PROFILE!$B$6:$AC$1000,18,FALSE))</f>
        <v>กรุงไทย</v>
      </c>
      <c r="J101" s="369" t="str">
        <f>IF(H101="","",VLOOKUP(H101,PROFILE!$B$6:$AC$1000,17,FALSE))</f>
        <v>กลาง</v>
      </c>
      <c r="K101" s="369" t="str">
        <f>IF(H101="","",VLOOKUP(H101,PROFILE!$B$6:$AC$1000,23,FALSE))</f>
        <v>1กธ5891</v>
      </c>
      <c r="L101" s="369" t="str">
        <f>IF(H101="","",VLOOKUP(H101,PROFILE!$B$6:$AC$1000,24,FALSE))</f>
        <v>MITSUBISHI</v>
      </c>
      <c r="M101" s="370" t="str">
        <f>IF(H101="","",VLOOKUP(H101,PROFILE!$B$6:$AC$1000,25,FALSE))</f>
        <v>PAJERO</v>
      </c>
      <c r="N101" s="371">
        <f t="shared" si="13"/>
        <v>854.43899999999996</v>
      </c>
      <c r="O101" s="372"/>
      <c r="P101" s="372">
        <v>794.39</v>
      </c>
      <c r="Q101" s="371">
        <f t="shared" si="14"/>
        <v>-60.048999999999978</v>
      </c>
      <c r="R101" s="371">
        <f t="shared" si="10"/>
        <v>-60.048999999999978</v>
      </c>
      <c r="S101" s="372">
        <f>IFERROR((VLOOKUP(A101,QUEUE!$F$5:$AW$1000,27,FALSE)-VLOOKUP(A101,QUEUE!$F$5:$AW$1000,26,FALSE))*500,0)</f>
        <v>0</v>
      </c>
      <c r="T101" s="372">
        <f>IFERROR((VLOOKUP(A101,QUEUE!$F$5:$AW$1000,30,FALSE)-VLOOKUP(A101,QUEUE!$F$5:$AW$1000,29,FALSE))*850,0)</f>
        <v>0</v>
      </c>
      <c r="U101" s="372">
        <f>IFERROR((VLOOKUP(A101,QUEUE!$F$5:$AW$1000,33,FALSE)-VLOOKUP(A101,QUEUE!$F$5:$AW$1000,32,FALSE))*600,0)</f>
        <v>0</v>
      </c>
      <c r="V101" s="372">
        <f>IFERROR((VLOOKUP(A101,QUEUE!$F$5:$AW$1000,36,FALSE)-VLOOKUP(A101,QUEUE!$F$5:$AW$1000,35,FALSE))*750,0)</f>
        <v>0</v>
      </c>
      <c r="W101" s="372">
        <f>IFERROR((VLOOKUP(A101,QUEUE!$F$5:$AW$1000,39,FALSE)-VLOOKUP(A101,QUEUE!$F$5:$AW$1000,38,FALSE))*600,0)</f>
        <v>0</v>
      </c>
      <c r="X101" s="373"/>
      <c r="Y101" s="371">
        <f>IFERROR(VLOOKUP(A101,PROFILE!$B$6:$DG$1000,109,FALSE),0)</f>
        <v>0</v>
      </c>
      <c r="Z101" s="371">
        <f>IFERROR((VLOOKUP(A101,PROFILE!$B$6:$DG$1000,110,FALSE)*900)+((VLOOKUP(A101,PROFILE!$B$6:$DG$1000,110,FALSE)*900)*0.5),0)</f>
        <v>675</v>
      </c>
      <c r="AA101" s="371">
        <f t="shared" si="12"/>
        <v>79.439000000000007</v>
      </c>
      <c r="AB101" s="373">
        <f>IF(PROFILE!R103="รอบคัน",1500,IF(PROFILE!R103="โคม่า",2000,PROFILE!DJ103*100))</f>
        <v>100</v>
      </c>
    </row>
    <row r="102" spans="1:28" x14ac:dyDescent="0.35">
      <c r="A102" s="344">
        <f t="shared" si="11"/>
        <v>1701099</v>
      </c>
      <c r="B102" s="344">
        <v>102</v>
      </c>
      <c r="G102" s="374" t="str">
        <f>IFERROR(VLOOKUP(A102,PROFILE!$B$6:$P$1000,11,FALSE),"")</f>
        <v>OUT</v>
      </c>
      <c r="H102" s="368">
        <f>IF(PROFILE!H104="","",PROFILE!B104)</f>
        <v>1701099</v>
      </c>
      <c r="I102" s="369" t="str">
        <f>IF(H102="","",VLOOKUP(H102,PROFILE!$B$6:$AC$1000,18,FALSE))</f>
        <v>ธนชาต</v>
      </c>
      <c r="J102" s="369" t="str">
        <f>IF(H102="","",VLOOKUP(H102,PROFILE!$B$6:$AC$1000,17,FALSE))</f>
        <v>เบา</v>
      </c>
      <c r="K102" s="369" t="str">
        <f>IF(H102="","",VLOOKUP(H102,PROFILE!$B$6:$AC$1000,23,FALSE))</f>
        <v>ถจ3961</v>
      </c>
      <c r="L102" s="369" t="str">
        <f>IF(H102="","",VLOOKUP(H102,PROFILE!$B$6:$AC$1000,24,FALSE))</f>
        <v>TOYOTA</v>
      </c>
      <c r="M102" s="370" t="str">
        <f>IF(H102="","",VLOOKUP(H102,PROFILE!$B$6:$AC$1000,25,FALSE))</f>
        <v>VIGO</v>
      </c>
      <c r="N102" s="371">
        <f t="shared" si="13"/>
        <v>413.55100000000004</v>
      </c>
      <c r="O102" s="372"/>
      <c r="P102" s="372">
        <v>4135.51</v>
      </c>
      <c r="Q102" s="371">
        <f t="shared" si="14"/>
        <v>3721.9590000000003</v>
      </c>
      <c r="R102" s="371">
        <f t="shared" si="10"/>
        <v>3721.9590000000003</v>
      </c>
      <c r="S102" s="372">
        <f>IFERROR((VLOOKUP(A102,QUEUE!$F$5:$AW$1000,27,FALSE)-VLOOKUP(A102,QUEUE!$F$5:$AW$1000,26,FALSE))*500,0)</f>
        <v>0</v>
      </c>
      <c r="T102" s="372">
        <f>IFERROR((VLOOKUP(A102,QUEUE!$F$5:$AW$1000,30,FALSE)-VLOOKUP(A102,QUEUE!$F$5:$AW$1000,29,FALSE))*850,0)</f>
        <v>0</v>
      </c>
      <c r="U102" s="372">
        <f>IFERROR((VLOOKUP(A102,QUEUE!$F$5:$AW$1000,33,FALSE)-VLOOKUP(A102,QUEUE!$F$5:$AW$1000,32,FALSE))*600,0)</f>
        <v>0</v>
      </c>
      <c r="V102" s="372">
        <f>IFERROR((VLOOKUP(A102,QUEUE!$F$5:$AW$1000,36,FALSE)-VLOOKUP(A102,QUEUE!$F$5:$AW$1000,35,FALSE))*750,0)</f>
        <v>0</v>
      </c>
      <c r="W102" s="372">
        <f>IFERROR((VLOOKUP(A102,QUEUE!$F$5:$AW$1000,39,FALSE)-VLOOKUP(A102,QUEUE!$F$5:$AW$1000,38,FALSE))*600,0)</f>
        <v>0</v>
      </c>
      <c r="X102" s="373"/>
      <c r="Y102" s="371">
        <f>IFERROR(VLOOKUP(A102,PROFILE!$B$6:$DG$1000,109,FALSE),0)</f>
        <v>0</v>
      </c>
      <c r="Z102" s="371">
        <f>IFERROR((VLOOKUP(A102,PROFILE!$B$6:$DG$1000,110,FALSE)*900)+((VLOOKUP(A102,PROFILE!$B$6:$DG$1000,110,FALSE)*900)*0.5),0)</f>
        <v>0</v>
      </c>
      <c r="AA102" s="371">
        <f t="shared" si="12"/>
        <v>413.55100000000004</v>
      </c>
      <c r="AB102" s="373">
        <f>IF(PROFILE!R104="รอบคัน",1500,IF(PROFILE!R104="โคม่า",2000,PROFILE!DJ104*100))</f>
        <v>0</v>
      </c>
    </row>
    <row r="103" spans="1:28" x14ac:dyDescent="0.35">
      <c r="A103" s="344">
        <f t="shared" si="11"/>
        <v>1701100</v>
      </c>
      <c r="B103" s="344">
        <v>103</v>
      </c>
      <c r="G103" s="374" t="str">
        <f>IFERROR(VLOOKUP(A103,PROFILE!$B$6:$P$1000,11,FALSE),"")</f>
        <v>No fix</v>
      </c>
      <c r="H103" s="368">
        <f>IF(PROFILE!H105="","",PROFILE!B105)</f>
        <v>1701100</v>
      </c>
      <c r="I103" s="369" t="str">
        <f>IF(H103="","",VLOOKUP(H103,PROFILE!$B$6:$AC$1000,18,FALSE))</f>
        <v>ธนชาต</v>
      </c>
      <c r="J103" s="369" t="str">
        <f>IF(H103="","",VLOOKUP(H103,PROFILE!$B$6:$AC$1000,17,FALSE))</f>
        <v>เบา</v>
      </c>
      <c r="K103" s="369" t="str">
        <f>IF(H103="","",VLOOKUP(H103,PROFILE!$B$6:$AC$1000,23,FALSE))</f>
        <v>ญฮ4948</v>
      </c>
      <c r="L103" s="369" t="str">
        <f>IF(H103="","",VLOOKUP(H103,PROFILE!$B$6:$AC$1000,24,FALSE))</f>
        <v>HONDA</v>
      </c>
      <c r="M103" s="370" t="str">
        <f>IF(H103="","",VLOOKUP(H103,PROFILE!$B$6:$AC$1000,25,FALSE))</f>
        <v>JAZZ</v>
      </c>
      <c r="N103" s="371">
        <f t="shared" si="13"/>
        <v>2685.7470000000003</v>
      </c>
      <c r="O103" s="372"/>
      <c r="P103" s="372">
        <v>4607.47</v>
      </c>
      <c r="Q103" s="371">
        <f t="shared" si="14"/>
        <v>1921.723</v>
      </c>
      <c r="R103" s="371">
        <f t="shared" si="10"/>
        <v>1921.723</v>
      </c>
      <c r="S103" s="372">
        <f>IFERROR((VLOOKUP(A103,QUEUE!$F$5:$AW$1000,27,FALSE)-VLOOKUP(A103,QUEUE!$F$5:$AW$1000,26,FALSE))*500,0)</f>
        <v>0</v>
      </c>
      <c r="T103" s="372">
        <f>IFERROR((VLOOKUP(A103,QUEUE!$F$5:$AW$1000,30,FALSE)-VLOOKUP(A103,QUEUE!$F$5:$AW$1000,29,FALSE))*850,0)</f>
        <v>0</v>
      </c>
      <c r="U103" s="372">
        <f>IFERROR((VLOOKUP(A103,QUEUE!$F$5:$AW$1000,33,FALSE)-VLOOKUP(A103,QUEUE!$F$5:$AW$1000,32,FALSE))*600,0)</f>
        <v>0</v>
      </c>
      <c r="V103" s="372">
        <f>IFERROR((VLOOKUP(A103,QUEUE!$F$5:$AW$1000,36,FALSE)-VLOOKUP(A103,QUEUE!$F$5:$AW$1000,35,FALSE))*750,0)</f>
        <v>0</v>
      </c>
      <c r="W103" s="372">
        <f>IFERROR((VLOOKUP(A103,QUEUE!$F$5:$AW$1000,39,FALSE)-VLOOKUP(A103,QUEUE!$F$5:$AW$1000,38,FALSE))*600,0)</f>
        <v>0</v>
      </c>
      <c r="X103" s="373"/>
      <c r="Y103" s="371">
        <f>IFERROR(VLOOKUP(A103,PROFILE!$B$6:$DG$1000,109,FALSE),0)</f>
        <v>0</v>
      </c>
      <c r="Z103" s="371">
        <f>IFERROR((VLOOKUP(A103,PROFILE!$B$6:$DG$1000,110,FALSE)*900)+((VLOOKUP(A103,PROFILE!$B$6:$DG$1000,110,FALSE)*900)*0.5),0)</f>
        <v>2025</v>
      </c>
      <c r="AA103" s="371">
        <f t="shared" si="12"/>
        <v>460.74700000000007</v>
      </c>
      <c r="AB103" s="373">
        <f>IF(PROFILE!R105="รอบคัน",1500,IF(PROFILE!R105="โคม่า",2000,PROFILE!DJ105*100))</f>
        <v>200</v>
      </c>
    </row>
    <row r="104" spans="1:28" x14ac:dyDescent="0.35">
      <c r="A104" s="344">
        <f t="shared" si="11"/>
        <v>1701101</v>
      </c>
      <c r="B104" s="344">
        <v>104</v>
      </c>
      <c r="G104" s="374" t="str">
        <f>IFERROR(VLOOKUP(A104,PROFILE!$B$6:$P$1000,11,FALSE),"")</f>
        <v>OUT</v>
      </c>
      <c r="H104" s="368">
        <f>IF(PROFILE!H106="","",PROFILE!B106)</f>
        <v>1701101</v>
      </c>
      <c r="I104" s="369" t="str">
        <f>IF(H104="","",VLOOKUP(H104,PROFILE!$B$6:$AC$1000,18,FALSE))</f>
        <v>ธนชาต</v>
      </c>
      <c r="J104" s="369" t="str">
        <f>IF(H104="","",VLOOKUP(H104,PROFILE!$B$6:$AC$1000,17,FALSE))</f>
        <v>เบา</v>
      </c>
      <c r="K104" s="369" t="str">
        <f>IF(H104="","",VLOOKUP(H104,PROFILE!$B$6:$AC$1000,23,FALSE))</f>
        <v>กฉ2552</v>
      </c>
      <c r="L104" s="369" t="str">
        <f>IF(H104="","",VLOOKUP(H104,PROFILE!$B$6:$AC$1000,24,FALSE))</f>
        <v>TOYOTA</v>
      </c>
      <c r="M104" s="370" t="str">
        <f>IF(H104="","",VLOOKUP(H104,PROFILE!$B$6:$AC$1000,25,FALSE))</f>
        <v>CAMRY</v>
      </c>
      <c r="N104" s="371">
        <f t="shared" si="13"/>
        <v>981.54200000000003</v>
      </c>
      <c r="O104" s="372"/>
      <c r="P104" s="372">
        <v>2065.42</v>
      </c>
      <c r="Q104" s="371">
        <f t="shared" si="14"/>
        <v>1083.8780000000002</v>
      </c>
      <c r="R104" s="371">
        <f t="shared" si="10"/>
        <v>1083.8780000000002</v>
      </c>
      <c r="S104" s="372">
        <f>IFERROR((VLOOKUP(A104,QUEUE!$F$5:$AW$1000,27,FALSE)-VLOOKUP(A104,QUEUE!$F$5:$AW$1000,26,FALSE))*500,0)</f>
        <v>0</v>
      </c>
      <c r="T104" s="372">
        <f>IFERROR((VLOOKUP(A104,QUEUE!$F$5:$AW$1000,30,FALSE)-VLOOKUP(A104,QUEUE!$F$5:$AW$1000,29,FALSE))*850,0)</f>
        <v>0</v>
      </c>
      <c r="U104" s="372">
        <f>IFERROR((VLOOKUP(A104,QUEUE!$F$5:$AW$1000,33,FALSE)-VLOOKUP(A104,QUEUE!$F$5:$AW$1000,32,FALSE))*600,0)</f>
        <v>0</v>
      </c>
      <c r="V104" s="372">
        <f>IFERROR((VLOOKUP(A104,QUEUE!$F$5:$AW$1000,36,FALSE)-VLOOKUP(A104,QUEUE!$F$5:$AW$1000,35,FALSE))*750,0)</f>
        <v>0</v>
      </c>
      <c r="W104" s="372">
        <f>IFERROR((VLOOKUP(A104,QUEUE!$F$5:$AW$1000,39,FALSE)-VLOOKUP(A104,QUEUE!$F$5:$AW$1000,38,FALSE))*600,0)</f>
        <v>0</v>
      </c>
      <c r="X104" s="373"/>
      <c r="Y104" s="371">
        <f>IFERROR(VLOOKUP(A104,PROFILE!$B$6:$DG$1000,109,FALSE),0)</f>
        <v>0</v>
      </c>
      <c r="Z104" s="371">
        <f>IFERROR((VLOOKUP(A104,PROFILE!$B$6:$DG$1000,110,FALSE)*900)+((VLOOKUP(A104,PROFILE!$B$6:$DG$1000,110,FALSE)*900)*0.5),0)</f>
        <v>675</v>
      </c>
      <c r="AA104" s="371">
        <f t="shared" si="12"/>
        <v>206.54200000000003</v>
      </c>
      <c r="AB104" s="373">
        <f>IF(PROFILE!R106="รอบคัน",1500,IF(PROFILE!R106="โคม่า",2000,PROFILE!DJ106*100))</f>
        <v>100</v>
      </c>
    </row>
    <row r="105" spans="1:28" x14ac:dyDescent="0.35">
      <c r="A105" s="344">
        <f t="shared" si="11"/>
        <v>1701102</v>
      </c>
      <c r="B105" s="344">
        <v>105</v>
      </c>
      <c r="G105" s="374">
        <f>IFERROR(VLOOKUP(A105,PROFILE!$B$6:$P$1000,11,FALSE),"")</f>
        <v>12.340733101853402</v>
      </c>
      <c r="H105" s="368">
        <f>IF(PROFILE!H107="","",PROFILE!B107)</f>
        <v>1701102</v>
      </c>
      <c r="I105" s="369" t="str">
        <f>IF(H105="","",VLOOKUP(H105,PROFILE!$B$6:$AC$1000,18,FALSE))</f>
        <v>ธนชาต</v>
      </c>
      <c r="J105" s="369" t="str">
        <f>IF(H105="","",VLOOKUP(H105,PROFILE!$B$6:$AC$1000,17,FALSE))</f>
        <v>เบา</v>
      </c>
      <c r="K105" s="369" t="str">
        <f>IF(H105="","",VLOOKUP(H105,PROFILE!$B$6:$AC$1000,23,FALSE))</f>
        <v>3กฒ6468</v>
      </c>
      <c r="L105" s="369" t="str">
        <f>IF(H105="","",VLOOKUP(H105,PROFILE!$B$6:$AC$1000,24,FALSE))</f>
        <v>TOYOTA</v>
      </c>
      <c r="M105" s="370" t="str">
        <f>IF(H105="","",VLOOKUP(H105,PROFILE!$B$6:$AC$1000,25,FALSE))</f>
        <v>YARIS</v>
      </c>
      <c r="N105" s="371">
        <f t="shared" si="13"/>
        <v>1332.943</v>
      </c>
      <c r="O105" s="372"/>
      <c r="P105" s="372">
        <v>3579.43</v>
      </c>
      <c r="Q105" s="371">
        <f t="shared" si="14"/>
        <v>2246.4870000000001</v>
      </c>
      <c r="R105" s="371">
        <f t="shared" si="10"/>
        <v>2246.4870000000001</v>
      </c>
      <c r="S105" s="372">
        <f>IFERROR((VLOOKUP(A105,QUEUE!$F$5:$AW$1000,27,FALSE)-VLOOKUP(A105,QUEUE!$F$5:$AW$1000,26,FALSE))*500,0)</f>
        <v>0</v>
      </c>
      <c r="T105" s="372">
        <f>IFERROR((VLOOKUP(A105,QUEUE!$F$5:$AW$1000,30,FALSE)-VLOOKUP(A105,QUEUE!$F$5:$AW$1000,29,FALSE))*850,0)</f>
        <v>0</v>
      </c>
      <c r="U105" s="372">
        <f>IFERROR((VLOOKUP(A105,QUEUE!$F$5:$AW$1000,33,FALSE)-VLOOKUP(A105,QUEUE!$F$5:$AW$1000,32,FALSE))*600,0)</f>
        <v>0</v>
      </c>
      <c r="V105" s="372">
        <f>IFERROR((VLOOKUP(A105,QUEUE!$F$5:$AW$1000,36,FALSE)-VLOOKUP(A105,QUEUE!$F$5:$AW$1000,35,FALSE))*750,0)</f>
        <v>0</v>
      </c>
      <c r="W105" s="372">
        <f>IFERROR((VLOOKUP(A105,QUEUE!$F$5:$AW$1000,39,FALSE)-VLOOKUP(A105,QUEUE!$F$5:$AW$1000,38,FALSE))*600,0)</f>
        <v>0</v>
      </c>
      <c r="X105" s="373"/>
      <c r="Y105" s="371">
        <f>IFERROR(VLOOKUP(A105,PROFILE!$B$6:$DG$1000,109,FALSE),0)</f>
        <v>0</v>
      </c>
      <c r="Z105" s="371">
        <f>IFERROR((VLOOKUP(A105,PROFILE!$B$6:$DG$1000,110,FALSE)*900)+((VLOOKUP(A105,PROFILE!$B$6:$DG$1000,110,FALSE)*900)*0.5),0)</f>
        <v>675</v>
      </c>
      <c r="AA105" s="371">
        <f t="shared" si="12"/>
        <v>357.94299999999998</v>
      </c>
      <c r="AB105" s="373">
        <f>IF(PROFILE!R107="รอบคัน",1500,IF(PROFILE!R107="โคม่า",2000,PROFILE!DJ107*100))</f>
        <v>300</v>
      </c>
    </row>
    <row r="106" spans="1:28" x14ac:dyDescent="0.35">
      <c r="A106" s="344">
        <f t="shared" si="11"/>
        <v>1701103</v>
      </c>
      <c r="B106" s="344">
        <v>106</v>
      </c>
      <c r="G106" s="374">
        <f>IFERROR(VLOOKUP(A106,PROFILE!$B$6:$P$1000,11,FALSE),"")</f>
        <v>6.3504371527742478</v>
      </c>
      <c r="H106" s="368">
        <f>IF(PROFILE!H108="","",PROFILE!B108)</f>
        <v>1701103</v>
      </c>
      <c r="I106" s="369" t="str">
        <f>IF(H106="","",VLOOKUP(H106,PROFILE!$B$6:$AC$1000,18,FALSE))</f>
        <v>ธนชาต</v>
      </c>
      <c r="J106" s="369" t="str">
        <f>IF(H106="","",VLOOKUP(H106,PROFILE!$B$6:$AC$1000,17,FALSE))</f>
        <v>กลาง</v>
      </c>
      <c r="K106" s="369" t="str">
        <f>IF(H106="","",VLOOKUP(H106,PROFILE!$B$6:$AC$1000,23,FALSE))</f>
        <v>1กผ3064</v>
      </c>
      <c r="L106" s="369" t="str">
        <f>IF(H106="","",VLOOKUP(H106,PROFILE!$B$6:$AC$1000,24,FALSE))</f>
        <v>TOYOTA</v>
      </c>
      <c r="M106" s="370" t="str">
        <f>IF(H106="","",VLOOKUP(H106,PROFILE!$B$6:$AC$1000,25,FALSE))</f>
        <v>ALTIS</v>
      </c>
      <c r="N106" s="371">
        <f t="shared" si="13"/>
        <v>200</v>
      </c>
      <c r="O106" s="372"/>
      <c r="P106" s="372"/>
      <c r="Q106" s="371">
        <f t="shared" si="14"/>
        <v>0</v>
      </c>
      <c r="R106" s="371">
        <f t="shared" si="10"/>
        <v>0</v>
      </c>
      <c r="S106" s="372">
        <f>IFERROR((VLOOKUP(A106,QUEUE!$F$5:$AW$1000,27,FALSE)-VLOOKUP(A106,QUEUE!$F$5:$AW$1000,26,FALSE))*500,0)</f>
        <v>0</v>
      </c>
      <c r="T106" s="372">
        <f>IFERROR((VLOOKUP(A106,QUEUE!$F$5:$AW$1000,30,FALSE)-VLOOKUP(A106,QUEUE!$F$5:$AW$1000,29,FALSE))*850,0)</f>
        <v>0</v>
      </c>
      <c r="U106" s="372">
        <f>IFERROR((VLOOKUP(A106,QUEUE!$F$5:$AW$1000,33,FALSE)-VLOOKUP(A106,QUEUE!$F$5:$AW$1000,32,FALSE))*600,0)</f>
        <v>0</v>
      </c>
      <c r="V106" s="372">
        <f>IFERROR((VLOOKUP(A106,QUEUE!$F$5:$AW$1000,36,FALSE)-VLOOKUP(A106,QUEUE!$F$5:$AW$1000,35,FALSE))*750,0)</f>
        <v>0</v>
      </c>
      <c r="W106" s="372">
        <f>IFERROR((VLOOKUP(A106,QUEUE!$F$5:$AW$1000,39,FALSE)-VLOOKUP(A106,QUEUE!$F$5:$AW$1000,38,FALSE))*600,0)</f>
        <v>0</v>
      </c>
      <c r="X106" s="373"/>
      <c r="Y106" s="371">
        <f>IFERROR(VLOOKUP(A106,PROFILE!$B$6:$DG$1000,109,FALSE),0)</f>
        <v>0</v>
      </c>
      <c r="Z106" s="371">
        <f>IFERROR((VLOOKUP(A106,PROFILE!$B$6:$DG$1000,110,FALSE)*900)+((VLOOKUP(A106,PROFILE!$B$6:$DG$1000,110,FALSE)*900)*0.5),0)</f>
        <v>0</v>
      </c>
      <c r="AA106" s="371">
        <f t="shared" si="12"/>
        <v>0</v>
      </c>
      <c r="AB106" s="373">
        <f>IF(PROFILE!R108="รอบคัน",1500,IF(PROFILE!R108="โคม่า",2000,PROFILE!DJ108*100))</f>
        <v>200</v>
      </c>
    </row>
    <row r="107" spans="1:28" x14ac:dyDescent="0.35">
      <c r="A107" s="344">
        <f t="shared" si="11"/>
        <v>1701104</v>
      </c>
      <c r="B107" s="344">
        <v>107</v>
      </c>
      <c r="G107" s="374" t="str">
        <f>IFERROR(VLOOKUP(A107,PROFILE!$B$6:$P$1000,11,FALSE),"")</f>
        <v>OUT</v>
      </c>
      <c r="H107" s="368">
        <f>IF(PROFILE!H109="","",PROFILE!B109)</f>
        <v>1701104</v>
      </c>
      <c r="I107" s="369" t="str">
        <f>IF(H107="","",VLOOKUP(H107,PROFILE!$B$6:$AC$1000,18,FALSE))</f>
        <v>เมืองไทย</v>
      </c>
      <c r="J107" s="369" t="str">
        <f>IF(H107="","",VLOOKUP(H107,PROFILE!$B$6:$AC$1000,17,FALSE))</f>
        <v>เบา</v>
      </c>
      <c r="K107" s="369" t="str">
        <f>IF(H107="","",VLOOKUP(H107,PROFILE!$B$6:$AC$1000,23,FALSE))</f>
        <v>ญต7124</v>
      </c>
      <c r="L107" s="369" t="str">
        <f>IF(H107="","",VLOOKUP(H107,PROFILE!$B$6:$AC$1000,24,FALSE))</f>
        <v>SUZUKI</v>
      </c>
      <c r="M107" s="370" t="str">
        <f>IF(H107="","",VLOOKUP(H107,PROFILE!$B$6:$AC$1000,25,FALSE))</f>
        <v>SWIFT</v>
      </c>
      <c r="N107" s="371">
        <f t="shared" si="13"/>
        <v>2452.5</v>
      </c>
      <c r="O107" s="372"/>
      <c r="P107" s="372">
        <v>5025</v>
      </c>
      <c r="Q107" s="371">
        <f t="shared" si="14"/>
        <v>2572.5</v>
      </c>
      <c r="R107" s="371">
        <f t="shared" si="10"/>
        <v>2572.5</v>
      </c>
      <c r="S107" s="372">
        <f>IFERROR((VLOOKUP(A107,QUEUE!$F$5:$AW$1000,27,FALSE)-VLOOKUP(A107,QUEUE!$F$5:$AW$1000,26,FALSE))*500,0)</f>
        <v>0</v>
      </c>
      <c r="T107" s="372">
        <f>IFERROR((VLOOKUP(A107,QUEUE!$F$5:$AW$1000,30,FALSE)-VLOOKUP(A107,QUEUE!$F$5:$AW$1000,29,FALSE))*850,0)</f>
        <v>0</v>
      </c>
      <c r="U107" s="372">
        <f>IFERROR((VLOOKUP(A107,QUEUE!$F$5:$AW$1000,33,FALSE)-VLOOKUP(A107,QUEUE!$F$5:$AW$1000,32,FALSE))*600,0)</f>
        <v>0</v>
      </c>
      <c r="V107" s="372">
        <f>IFERROR((VLOOKUP(A107,QUEUE!$F$5:$AW$1000,36,FALSE)-VLOOKUP(A107,QUEUE!$F$5:$AW$1000,35,FALSE))*750,0)</f>
        <v>0</v>
      </c>
      <c r="W107" s="372">
        <f>IFERROR((VLOOKUP(A107,QUEUE!$F$5:$AW$1000,39,FALSE)-VLOOKUP(A107,QUEUE!$F$5:$AW$1000,38,FALSE))*600,0)</f>
        <v>0</v>
      </c>
      <c r="X107" s="373"/>
      <c r="Y107" s="371">
        <f>IFERROR(VLOOKUP(A107,PROFILE!$B$6:$DG$1000,109,FALSE),0)</f>
        <v>0</v>
      </c>
      <c r="Z107" s="371">
        <f>IFERROR((VLOOKUP(A107,PROFILE!$B$6:$DG$1000,110,FALSE)*900)+((VLOOKUP(A107,PROFILE!$B$6:$DG$1000,110,FALSE)*900)*0.5),0)</f>
        <v>1350</v>
      </c>
      <c r="AA107" s="371">
        <f t="shared" si="12"/>
        <v>502.5</v>
      </c>
      <c r="AB107" s="373">
        <f>IF(PROFILE!R109="รอบคัน",1500,IF(PROFILE!R109="โคม่า",2000,PROFILE!DJ109*100))</f>
        <v>600</v>
      </c>
    </row>
    <row r="108" spans="1:28" x14ac:dyDescent="0.35">
      <c r="A108" s="344">
        <f t="shared" si="11"/>
        <v>1701105</v>
      </c>
      <c r="B108" s="344">
        <v>108</v>
      </c>
      <c r="G108" s="374" t="str">
        <f>IFERROR(VLOOKUP(A108,PROFILE!$B$6:$P$1000,11,FALSE),"")</f>
        <v>OUT</v>
      </c>
      <c r="H108" s="368">
        <f>IF(PROFILE!H110="","",PROFILE!B110)</f>
        <v>1701105</v>
      </c>
      <c r="I108" s="369" t="str">
        <f>IF(H108="","",VLOOKUP(H108,PROFILE!$B$6:$AC$1000,18,FALSE))</f>
        <v>เมืองไทย</v>
      </c>
      <c r="J108" s="369" t="str">
        <f>IF(H108="","",VLOOKUP(H108,PROFILE!$B$6:$AC$1000,17,FALSE))</f>
        <v>หนัก</v>
      </c>
      <c r="K108" s="369" t="str">
        <f>IF(H108="","",VLOOKUP(H108,PROFILE!$B$6:$AC$1000,23,FALSE))</f>
        <v>ชธ2651</v>
      </c>
      <c r="L108" s="369" t="str">
        <f>IF(H108="","",VLOOKUP(H108,PROFILE!$B$6:$AC$1000,24,FALSE))</f>
        <v>HONDA</v>
      </c>
      <c r="M108" s="370" t="str">
        <f>IF(H108="","",VLOOKUP(H108,PROFILE!$B$6:$AC$1000,25,FALSE))</f>
        <v>JAZZ</v>
      </c>
      <c r="N108" s="371">
        <f t="shared" si="13"/>
        <v>875</v>
      </c>
      <c r="O108" s="372"/>
      <c r="P108" s="372"/>
      <c r="Q108" s="371">
        <f t="shared" si="14"/>
        <v>0</v>
      </c>
      <c r="R108" s="371">
        <f t="shared" si="10"/>
        <v>0</v>
      </c>
      <c r="S108" s="372">
        <f>IFERROR((VLOOKUP(A108,QUEUE!$F$5:$AW$1000,27,FALSE)-VLOOKUP(A108,QUEUE!$F$5:$AW$1000,26,FALSE))*500,0)</f>
        <v>0</v>
      </c>
      <c r="T108" s="372">
        <f>IFERROR((VLOOKUP(A108,QUEUE!$F$5:$AW$1000,30,FALSE)-VLOOKUP(A108,QUEUE!$F$5:$AW$1000,29,FALSE))*850,0)</f>
        <v>0</v>
      </c>
      <c r="U108" s="372">
        <f>IFERROR((VLOOKUP(A108,QUEUE!$F$5:$AW$1000,33,FALSE)-VLOOKUP(A108,QUEUE!$F$5:$AW$1000,32,FALSE))*600,0)</f>
        <v>0</v>
      </c>
      <c r="V108" s="372">
        <f>IFERROR((VLOOKUP(A108,QUEUE!$F$5:$AW$1000,36,FALSE)-VLOOKUP(A108,QUEUE!$F$5:$AW$1000,35,FALSE))*750,0)</f>
        <v>0</v>
      </c>
      <c r="W108" s="372">
        <f>IFERROR((VLOOKUP(A108,QUEUE!$F$5:$AW$1000,39,FALSE)-VLOOKUP(A108,QUEUE!$F$5:$AW$1000,38,FALSE))*600,0)</f>
        <v>0</v>
      </c>
      <c r="X108" s="373"/>
      <c r="Y108" s="371">
        <f>IFERROR(VLOOKUP(A108,PROFILE!$B$6:$DG$1000,109,FALSE),0)</f>
        <v>0</v>
      </c>
      <c r="Z108" s="371">
        <f>IFERROR((VLOOKUP(A108,PROFILE!$B$6:$DG$1000,110,FALSE)*900)+((VLOOKUP(A108,PROFILE!$B$6:$DG$1000,110,FALSE)*900)*0.5),0)</f>
        <v>675</v>
      </c>
      <c r="AA108" s="371">
        <f t="shared" si="12"/>
        <v>0</v>
      </c>
      <c r="AB108" s="373">
        <f>IF(PROFILE!R110="รอบคัน",1500,IF(PROFILE!R110="โคม่า",2000,PROFILE!DJ110*100))</f>
        <v>200</v>
      </c>
    </row>
    <row r="109" spans="1:28" x14ac:dyDescent="0.35">
      <c r="A109" s="344">
        <f t="shared" si="11"/>
        <v>1701106</v>
      </c>
      <c r="B109" s="344">
        <v>109</v>
      </c>
      <c r="G109" s="374" t="str">
        <f>IFERROR(VLOOKUP(A109,PROFILE!$B$6:$P$1000,11,FALSE),"")</f>
        <v/>
      </c>
      <c r="H109" s="368">
        <f>IF(PROFILE!H111="","",PROFILE!B111)</f>
        <v>1701106</v>
      </c>
      <c r="I109" s="369" t="str">
        <f>IF(H109="","",VLOOKUP(H109,PROFILE!$B$6:$AC$1000,18,FALSE))</f>
        <v>เมืองไทย</v>
      </c>
      <c r="J109" s="369" t="str">
        <f>IF(H109="","",VLOOKUP(H109,PROFILE!$B$6:$AC$1000,17,FALSE))</f>
        <v>เบา</v>
      </c>
      <c r="K109" s="369" t="str">
        <f>IF(H109="","",VLOOKUP(H109,PROFILE!$B$6:$AC$1000,23,FALSE))</f>
        <v>ผข8181</v>
      </c>
      <c r="L109" s="369" t="str">
        <f>IF(H109="","",VLOOKUP(H109,PROFILE!$B$6:$AC$1000,24,FALSE))</f>
        <v>ISUZU</v>
      </c>
      <c r="M109" s="370" t="str">
        <f>IF(H109="","",VLOOKUP(H109,PROFILE!$B$6:$AC$1000,25,FALSE))</f>
        <v>D-MAX</v>
      </c>
      <c r="N109" s="371">
        <f t="shared" si="13"/>
        <v>0</v>
      </c>
      <c r="O109" s="372"/>
      <c r="P109" s="372"/>
      <c r="Q109" s="371">
        <f t="shared" si="14"/>
        <v>0</v>
      </c>
      <c r="R109" s="371">
        <f t="shared" si="10"/>
        <v>0</v>
      </c>
      <c r="S109" s="372">
        <f>IFERROR((VLOOKUP(A109,QUEUE!$F$5:$AW$1000,27,FALSE)-VLOOKUP(A109,QUEUE!$F$5:$AW$1000,26,FALSE))*500,0)</f>
        <v>0</v>
      </c>
      <c r="T109" s="372">
        <f>IFERROR((VLOOKUP(A109,QUEUE!$F$5:$AW$1000,30,FALSE)-VLOOKUP(A109,QUEUE!$F$5:$AW$1000,29,FALSE))*850,0)</f>
        <v>0</v>
      </c>
      <c r="U109" s="372">
        <f>IFERROR((VLOOKUP(A109,QUEUE!$F$5:$AW$1000,33,FALSE)-VLOOKUP(A109,QUEUE!$F$5:$AW$1000,32,FALSE))*600,0)</f>
        <v>0</v>
      </c>
      <c r="V109" s="372">
        <f>IFERROR((VLOOKUP(A109,QUEUE!$F$5:$AW$1000,36,FALSE)-VLOOKUP(A109,QUEUE!$F$5:$AW$1000,35,FALSE))*750,0)</f>
        <v>0</v>
      </c>
      <c r="W109" s="372">
        <f>IFERROR((VLOOKUP(A109,QUEUE!$F$5:$AW$1000,39,FALSE)-VLOOKUP(A109,QUEUE!$F$5:$AW$1000,38,FALSE))*600,0)</f>
        <v>0</v>
      </c>
      <c r="X109" s="373"/>
      <c r="Y109" s="371">
        <f>IFERROR(VLOOKUP(A109,PROFILE!$B$6:$DG$1000,109,FALSE),0)</f>
        <v>0</v>
      </c>
      <c r="Z109" s="371">
        <f>IFERROR((VLOOKUP(A109,PROFILE!$B$6:$DG$1000,110,FALSE)*900)+((VLOOKUP(A109,PROFILE!$B$6:$DG$1000,110,FALSE)*900)*0.5),0)</f>
        <v>0</v>
      </c>
      <c r="AA109" s="371">
        <f t="shared" si="12"/>
        <v>0</v>
      </c>
      <c r="AB109" s="373">
        <f>IF(PROFILE!R111="รอบคัน",1500,IF(PROFILE!R111="โคม่า",2000,PROFILE!DJ111*100))</f>
        <v>0</v>
      </c>
    </row>
    <row r="110" spans="1:28" x14ac:dyDescent="0.35">
      <c r="A110" s="344">
        <f t="shared" si="11"/>
        <v>1701107</v>
      </c>
      <c r="B110" s="344">
        <v>110</v>
      </c>
      <c r="G110" s="374">
        <f>IFERROR(VLOOKUP(A110,PROFILE!$B$6:$P$1000,11,FALSE),"")</f>
        <v>12.595216550922487</v>
      </c>
      <c r="H110" s="368">
        <f>IF(PROFILE!H112="","",PROFILE!B112)</f>
        <v>1701107</v>
      </c>
      <c r="I110" s="369" t="str">
        <f>IF(H110="","",VLOOKUP(H110,PROFILE!$B$6:$AC$1000,18,FALSE))</f>
        <v>คิวบีอี</v>
      </c>
      <c r="J110" s="369" t="str">
        <f>IF(H110="","",VLOOKUP(H110,PROFILE!$B$6:$AC$1000,17,FALSE))</f>
        <v>หนัก</v>
      </c>
      <c r="K110" s="369" t="str">
        <f>IF(H110="","",VLOOKUP(H110,PROFILE!$B$6:$AC$1000,23,FALSE))</f>
        <v>ฌจ3858</v>
      </c>
      <c r="L110" s="369" t="str">
        <f>IF(H110="","",VLOOKUP(H110,PROFILE!$B$6:$AC$1000,24,FALSE))</f>
        <v>ISUZU</v>
      </c>
      <c r="M110" s="370" t="str">
        <f>IF(H110="","",VLOOKUP(H110,PROFILE!$B$6:$AC$1000,25,FALSE))</f>
        <v>MU-7</v>
      </c>
      <c r="N110" s="371">
        <f t="shared" si="13"/>
        <v>1228.038</v>
      </c>
      <c r="O110" s="372"/>
      <c r="P110" s="372">
        <v>12280.38</v>
      </c>
      <c r="Q110" s="371">
        <f t="shared" si="14"/>
        <v>11052.341999999999</v>
      </c>
      <c r="R110" s="371">
        <f t="shared" si="10"/>
        <v>11052.341999999999</v>
      </c>
      <c r="S110" s="372">
        <f>IFERROR((VLOOKUP(A110,QUEUE!$F$5:$AW$1000,27,FALSE)-VLOOKUP(A110,QUEUE!$F$5:$AW$1000,26,FALSE))*500,0)</f>
        <v>0</v>
      </c>
      <c r="T110" s="372">
        <f>IFERROR((VLOOKUP(A110,QUEUE!$F$5:$AW$1000,30,FALSE)-VLOOKUP(A110,QUEUE!$F$5:$AW$1000,29,FALSE))*850,0)</f>
        <v>0</v>
      </c>
      <c r="U110" s="372">
        <f>IFERROR((VLOOKUP(A110,QUEUE!$F$5:$AW$1000,33,FALSE)-VLOOKUP(A110,QUEUE!$F$5:$AW$1000,32,FALSE))*600,0)</f>
        <v>0</v>
      </c>
      <c r="V110" s="372">
        <f>IFERROR((VLOOKUP(A110,QUEUE!$F$5:$AW$1000,36,FALSE)-VLOOKUP(A110,QUEUE!$F$5:$AW$1000,35,FALSE))*750,0)</f>
        <v>0</v>
      </c>
      <c r="W110" s="372">
        <f>IFERROR((VLOOKUP(A110,QUEUE!$F$5:$AW$1000,39,FALSE)-VLOOKUP(A110,QUEUE!$F$5:$AW$1000,38,FALSE))*600,0)</f>
        <v>0</v>
      </c>
      <c r="X110" s="373"/>
      <c r="Y110" s="371">
        <f>IFERROR(VLOOKUP(A110,PROFILE!$B$6:$DG$1000,109,FALSE),0)</f>
        <v>0</v>
      </c>
      <c r="Z110" s="371">
        <f>IFERROR((VLOOKUP(A110,PROFILE!$B$6:$DG$1000,110,FALSE)*900)+((VLOOKUP(A110,PROFILE!$B$6:$DG$1000,110,FALSE)*900)*0.5),0)</f>
        <v>0</v>
      </c>
      <c r="AA110" s="371">
        <f t="shared" si="12"/>
        <v>1228.038</v>
      </c>
      <c r="AB110" s="373">
        <f>IF(PROFILE!R112="รอบคัน",1500,IF(PROFILE!R112="โคม่า",2000,PROFILE!DJ112*100))</f>
        <v>0</v>
      </c>
    </row>
    <row r="111" spans="1:28" x14ac:dyDescent="0.35">
      <c r="A111" s="344">
        <f t="shared" si="11"/>
        <v>1701108</v>
      </c>
      <c r="B111" s="344">
        <v>111</v>
      </c>
      <c r="G111" s="374" t="str">
        <f>IFERROR(VLOOKUP(A111,PROFILE!$B$6:$P$1000,11,FALSE),"")</f>
        <v>OUT</v>
      </c>
      <c r="H111" s="368">
        <f>IF(PROFILE!H113="","",PROFILE!B113)</f>
        <v>1701108</v>
      </c>
      <c r="I111" s="369" t="str">
        <f>IF(H111="","",VLOOKUP(H111,PROFILE!$B$6:$AC$1000,18,FALSE))</f>
        <v>โตเกียว</v>
      </c>
      <c r="J111" s="369" t="str">
        <f>IF(H111="","",VLOOKUP(H111,PROFILE!$B$6:$AC$1000,17,FALSE))</f>
        <v>กลาง</v>
      </c>
      <c r="K111" s="369" t="str">
        <f>IF(H111="","",VLOOKUP(H111,PROFILE!$B$6:$AC$1000,23,FALSE))</f>
        <v>ฎธ4725</v>
      </c>
      <c r="L111" s="369" t="str">
        <f>IF(H111="","",VLOOKUP(H111,PROFILE!$B$6:$AC$1000,24,FALSE))</f>
        <v>MITSUBISHI</v>
      </c>
      <c r="M111" s="370" t="str">
        <f>IF(H111="","",VLOOKUP(H111,PROFILE!$B$6:$AC$1000,25,FALSE))</f>
        <v>TRIRON</v>
      </c>
      <c r="N111" s="371">
        <f t="shared" si="13"/>
        <v>4240</v>
      </c>
      <c r="O111" s="372"/>
      <c r="P111" s="372">
        <v>2400</v>
      </c>
      <c r="Q111" s="371">
        <f t="shared" si="14"/>
        <v>-1840</v>
      </c>
      <c r="R111" s="371">
        <f t="shared" si="10"/>
        <v>-1840</v>
      </c>
      <c r="S111" s="372">
        <f>IFERROR((VLOOKUP(A111,QUEUE!$F$5:$AW$1000,27,FALSE)-VLOOKUP(A111,QUEUE!$F$5:$AW$1000,26,FALSE))*500,0)</f>
        <v>0</v>
      </c>
      <c r="T111" s="372">
        <f>IFERROR((VLOOKUP(A111,QUEUE!$F$5:$AW$1000,30,FALSE)-VLOOKUP(A111,QUEUE!$F$5:$AW$1000,29,FALSE))*850,0)</f>
        <v>0</v>
      </c>
      <c r="U111" s="372">
        <f>IFERROR((VLOOKUP(A111,QUEUE!$F$5:$AW$1000,33,FALSE)-VLOOKUP(A111,QUEUE!$F$5:$AW$1000,32,FALSE))*600,0)</f>
        <v>0</v>
      </c>
      <c r="V111" s="372">
        <f>IFERROR((VLOOKUP(A111,QUEUE!$F$5:$AW$1000,36,FALSE)-VLOOKUP(A111,QUEUE!$F$5:$AW$1000,35,FALSE))*750,0)</f>
        <v>0</v>
      </c>
      <c r="W111" s="372">
        <f>IFERROR((VLOOKUP(A111,QUEUE!$F$5:$AW$1000,39,FALSE)-VLOOKUP(A111,QUEUE!$F$5:$AW$1000,38,FALSE))*600,0)</f>
        <v>0</v>
      </c>
      <c r="X111" s="373"/>
      <c r="Y111" s="371">
        <f>IFERROR(VLOOKUP(A111,PROFILE!$B$6:$DG$1000,109,FALSE),0)</f>
        <v>2500</v>
      </c>
      <c r="Z111" s="371">
        <f>IFERROR((VLOOKUP(A111,PROFILE!$B$6:$DG$1000,110,FALSE)*900)+((VLOOKUP(A111,PROFILE!$B$6:$DG$1000,110,FALSE)*900)*0.5),0)</f>
        <v>1350</v>
      </c>
      <c r="AA111" s="371">
        <f t="shared" si="12"/>
        <v>-10</v>
      </c>
      <c r="AB111" s="373">
        <f>IF(PROFILE!R113="รอบคัน",1500,IF(PROFILE!R113="โคม่า",2000,PROFILE!DJ113*100))</f>
        <v>400</v>
      </c>
    </row>
    <row r="112" spans="1:28" x14ac:dyDescent="0.35">
      <c r="A112" s="344">
        <f t="shared" si="11"/>
        <v>1701109</v>
      </c>
      <c r="B112" s="344">
        <v>112</v>
      </c>
      <c r="G112" s="374" t="str">
        <f>IFERROR(VLOOKUP(A112,PROFILE!$B$6:$P$1000,11,FALSE),"")</f>
        <v>OUT</v>
      </c>
      <c r="H112" s="368">
        <f>IF(PROFILE!H114="","",PROFILE!B114)</f>
        <v>1701109</v>
      </c>
      <c r="I112" s="369" t="str">
        <f>IF(H112="","",VLOOKUP(H112,PROFILE!$B$6:$AC$1000,18,FALSE))</f>
        <v>กรุงไทย</v>
      </c>
      <c r="J112" s="369" t="str">
        <f>IF(H112="","",VLOOKUP(H112,PROFILE!$B$6:$AC$1000,17,FALSE))</f>
        <v>โคม่า</v>
      </c>
      <c r="K112" s="369" t="str">
        <f>IF(H112="","",VLOOKUP(H112,PROFILE!$B$6:$AC$1000,23,FALSE))</f>
        <v>ญภ6367</v>
      </c>
      <c r="L112" s="369" t="str">
        <f>IF(H112="","",VLOOKUP(H112,PROFILE!$B$6:$AC$1000,24,FALSE))</f>
        <v>MITSUBISHI</v>
      </c>
      <c r="M112" s="370" t="str">
        <f>IF(H112="","",VLOOKUP(H112,PROFILE!$B$6:$AC$1000,25,FALSE))</f>
        <v>PAJERO SPORT</v>
      </c>
      <c r="N112" s="371">
        <f t="shared" si="13"/>
        <v>5049.5</v>
      </c>
      <c r="O112" s="372">
        <v>6000</v>
      </c>
      <c r="P112" s="372">
        <v>16995</v>
      </c>
      <c r="Q112" s="371">
        <f t="shared" si="14"/>
        <v>11945.5</v>
      </c>
      <c r="R112" s="371">
        <f t="shared" si="10"/>
        <v>11945.5</v>
      </c>
      <c r="S112" s="372">
        <f>IFERROR((VLOOKUP(A112,QUEUE!$F$5:$AW$1000,27,FALSE)-VLOOKUP(A112,QUEUE!$F$5:$AW$1000,26,FALSE))*500,0)</f>
        <v>0</v>
      </c>
      <c r="T112" s="372">
        <f>IFERROR((VLOOKUP(A112,QUEUE!$F$5:$AW$1000,30,FALSE)-VLOOKUP(A112,QUEUE!$F$5:$AW$1000,29,FALSE))*850,0)</f>
        <v>0</v>
      </c>
      <c r="U112" s="372">
        <f>IFERROR((VLOOKUP(A112,QUEUE!$F$5:$AW$1000,33,FALSE)-VLOOKUP(A112,QUEUE!$F$5:$AW$1000,32,FALSE))*600,0)</f>
        <v>0</v>
      </c>
      <c r="V112" s="372">
        <f>IFERROR((VLOOKUP(A112,QUEUE!$F$5:$AW$1000,36,FALSE)-VLOOKUP(A112,QUEUE!$F$5:$AW$1000,35,FALSE))*750,0)</f>
        <v>0</v>
      </c>
      <c r="W112" s="372">
        <f>IFERROR((VLOOKUP(A112,QUEUE!$F$5:$AW$1000,39,FALSE)-VLOOKUP(A112,QUEUE!$F$5:$AW$1000,38,FALSE))*600,0)</f>
        <v>0</v>
      </c>
      <c r="X112" s="373"/>
      <c r="Y112" s="371">
        <f>IFERROR(VLOOKUP(A112,PROFILE!$B$6:$DG$1000,109,FALSE),0)</f>
        <v>0</v>
      </c>
      <c r="Z112" s="371">
        <f>IFERROR((VLOOKUP(A112,PROFILE!$B$6:$DG$1000,110,FALSE)*900)+((VLOOKUP(A112,PROFILE!$B$6:$DG$1000,110,FALSE)*900)*0.5),0)</f>
        <v>1350</v>
      </c>
      <c r="AA112" s="371">
        <f t="shared" si="12"/>
        <v>1699.5</v>
      </c>
      <c r="AB112" s="373">
        <f>IF(PROFILE!R114="รอบคัน",1500,IF(PROFILE!R114="โคม่า",2000,PROFILE!DJ114*100))</f>
        <v>2000</v>
      </c>
    </row>
    <row r="113" spans="1:28" x14ac:dyDescent="0.35">
      <c r="A113" s="344">
        <f t="shared" si="11"/>
        <v>1701110</v>
      </c>
      <c r="B113" s="344">
        <v>113</v>
      </c>
      <c r="G113" s="374" t="str">
        <f>IFERROR(VLOOKUP(A113,PROFILE!$B$6:$P$1000,11,FALSE),"")</f>
        <v>OUT</v>
      </c>
      <c r="H113" s="368">
        <f>IF(PROFILE!H115="","",PROFILE!B115)</f>
        <v>1701110</v>
      </c>
      <c r="I113" s="369" t="str">
        <f>IF(H113="","",VLOOKUP(H113,PROFILE!$B$6:$AC$1000,18,FALSE))</f>
        <v>กรุงไทย</v>
      </c>
      <c r="J113" s="369" t="str">
        <f>IF(H113="","",VLOOKUP(H113,PROFILE!$B$6:$AC$1000,17,FALSE))</f>
        <v>เบา</v>
      </c>
      <c r="K113" s="369" t="str">
        <f>IF(H113="","",VLOOKUP(H113,PROFILE!$B$6:$AC$1000,23,FALSE))</f>
        <v>ฒฉ6472</v>
      </c>
      <c r="L113" s="369" t="str">
        <f>IF(H113="","",VLOOKUP(H113,PROFILE!$B$6:$AC$1000,24,FALSE))</f>
        <v>TOYOTA</v>
      </c>
      <c r="M113" s="370" t="str">
        <f>IF(H113="","",VLOOKUP(H113,PROFILE!$B$6:$AC$1000,25,FALSE))</f>
        <v>VIGO</v>
      </c>
      <c r="N113" s="371">
        <f t="shared" si="13"/>
        <v>790</v>
      </c>
      <c r="O113" s="372"/>
      <c r="P113" s="372">
        <v>7900</v>
      </c>
      <c r="Q113" s="371">
        <f t="shared" si="14"/>
        <v>7110</v>
      </c>
      <c r="R113" s="371">
        <f t="shared" si="10"/>
        <v>7110</v>
      </c>
      <c r="S113" s="372">
        <f>IFERROR((VLOOKUP(A113,QUEUE!$F$5:$AW$1000,27,FALSE)-VLOOKUP(A113,QUEUE!$F$5:$AW$1000,26,FALSE))*500,0)</f>
        <v>0</v>
      </c>
      <c r="T113" s="372">
        <f>IFERROR((VLOOKUP(A113,QUEUE!$F$5:$AW$1000,30,FALSE)-VLOOKUP(A113,QUEUE!$F$5:$AW$1000,29,FALSE))*850,0)</f>
        <v>0</v>
      </c>
      <c r="U113" s="372">
        <f>IFERROR((VLOOKUP(A113,QUEUE!$F$5:$AW$1000,33,FALSE)-VLOOKUP(A113,QUEUE!$F$5:$AW$1000,32,FALSE))*600,0)</f>
        <v>0</v>
      </c>
      <c r="V113" s="372">
        <f>IFERROR((VLOOKUP(A113,QUEUE!$F$5:$AW$1000,36,FALSE)-VLOOKUP(A113,QUEUE!$F$5:$AW$1000,35,FALSE))*750,0)</f>
        <v>0</v>
      </c>
      <c r="W113" s="372">
        <f>IFERROR((VLOOKUP(A113,QUEUE!$F$5:$AW$1000,39,FALSE)-VLOOKUP(A113,QUEUE!$F$5:$AW$1000,38,FALSE))*600,0)</f>
        <v>0</v>
      </c>
      <c r="X113" s="373"/>
      <c r="Y113" s="371">
        <f>IFERROR(VLOOKUP(A113,PROFILE!$B$6:$DG$1000,109,FALSE),0)</f>
        <v>0</v>
      </c>
      <c r="Z113" s="371">
        <f>IFERROR((VLOOKUP(A113,PROFILE!$B$6:$DG$1000,110,FALSE)*900)+((VLOOKUP(A113,PROFILE!$B$6:$DG$1000,110,FALSE)*900)*0.5),0)</f>
        <v>0</v>
      </c>
      <c r="AA113" s="371">
        <f t="shared" si="12"/>
        <v>790</v>
      </c>
      <c r="AB113" s="373">
        <f>IF(PROFILE!R115="รอบคัน",1500,IF(PROFILE!R115="โคม่า",2000,PROFILE!DJ115*100))</f>
        <v>0</v>
      </c>
    </row>
    <row r="114" spans="1:28" x14ac:dyDescent="0.35">
      <c r="A114" s="344">
        <f t="shared" si="11"/>
        <v>1701111</v>
      </c>
      <c r="B114" s="344">
        <v>114</v>
      </c>
      <c r="G114" s="374" t="str">
        <f>IFERROR(VLOOKUP(A114,PROFILE!$B$6:$P$1000,11,FALSE),"")</f>
        <v>No fix</v>
      </c>
      <c r="H114" s="368">
        <f>IF(PROFILE!H116="","",PROFILE!B116)</f>
        <v>1701111</v>
      </c>
      <c r="I114" s="369" t="str">
        <f>IF(H114="","",VLOOKUP(H114,PROFILE!$B$6:$AC$1000,18,FALSE))</f>
        <v>ธนชาต</v>
      </c>
      <c r="J114" s="369" t="str">
        <f>IF(H114="","",VLOOKUP(H114,PROFILE!$B$6:$AC$1000,17,FALSE))</f>
        <v>เบา</v>
      </c>
      <c r="K114" s="369" t="str">
        <f>IF(H114="","",VLOOKUP(H114,PROFILE!$B$6:$AC$1000,23,FALSE))</f>
        <v>กร2247</v>
      </c>
      <c r="L114" s="369" t="str">
        <f>IF(H114="","",VLOOKUP(H114,PROFILE!$B$6:$AC$1000,24,FALSE))</f>
        <v>TOYOTA</v>
      </c>
      <c r="M114" s="370" t="str">
        <f>IF(H114="","",VLOOKUP(H114,PROFILE!$B$6:$AC$1000,25,FALSE))</f>
        <v>VIOS</v>
      </c>
      <c r="N114" s="371">
        <f t="shared" si="13"/>
        <v>0</v>
      </c>
      <c r="O114" s="372"/>
      <c r="P114" s="372"/>
      <c r="Q114" s="371">
        <f t="shared" si="14"/>
        <v>0</v>
      </c>
      <c r="R114" s="371">
        <f t="shared" si="10"/>
        <v>0</v>
      </c>
      <c r="S114" s="372">
        <f>IFERROR((VLOOKUP(A114,QUEUE!$F$5:$AW$1000,27,FALSE)-VLOOKUP(A114,QUEUE!$F$5:$AW$1000,26,FALSE))*500,0)</f>
        <v>0</v>
      </c>
      <c r="T114" s="372">
        <f>IFERROR((VLOOKUP(A114,QUEUE!$F$5:$AW$1000,30,FALSE)-VLOOKUP(A114,QUEUE!$F$5:$AW$1000,29,FALSE))*850,0)</f>
        <v>0</v>
      </c>
      <c r="U114" s="372">
        <f>IFERROR((VLOOKUP(A114,QUEUE!$F$5:$AW$1000,33,FALSE)-VLOOKUP(A114,QUEUE!$F$5:$AW$1000,32,FALSE))*600,0)</f>
        <v>0</v>
      </c>
      <c r="V114" s="372">
        <f>IFERROR((VLOOKUP(A114,QUEUE!$F$5:$AW$1000,36,FALSE)-VLOOKUP(A114,QUEUE!$F$5:$AW$1000,35,FALSE))*750,0)</f>
        <v>0</v>
      </c>
      <c r="W114" s="372">
        <f>IFERROR((VLOOKUP(A114,QUEUE!$F$5:$AW$1000,39,FALSE)-VLOOKUP(A114,QUEUE!$F$5:$AW$1000,38,FALSE))*600,0)</f>
        <v>0</v>
      </c>
      <c r="X114" s="373"/>
      <c r="Y114" s="371">
        <f>IFERROR(VLOOKUP(A114,PROFILE!$B$6:$DG$1000,109,FALSE),0)</f>
        <v>0</v>
      </c>
      <c r="Z114" s="371">
        <f>IFERROR((VLOOKUP(A114,PROFILE!$B$6:$DG$1000,110,FALSE)*900)+((VLOOKUP(A114,PROFILE!$B$6:$DG$1000,110,FALSE)*900)*0.5),0)</f>
        <v>0</v>
      </c>
      <c r="AA114" s="371">
        <f t="shared" si="12"/>
        <v>0</v>
      </c>
      <c r="AB114" s="373">
        <f>IF(PROFILE!R116="รอบคัน",1500,IF(PROFILE!R116="โคม่า",2000,PROFILE!DJ116*100))</f>
        <v>0</v>
      </c>
    </row>
    <row r="115" spans="1:28" x14ac:dyDescent="0.35">
      <c r="A115" s="344">
        <f t="shared" si="11"/>
        <v>1701112</v>
      </c>
      <c r="B115" s="344">
        <v>115</v>
      </c>
      <c r="G115" s="374" t="str">
        <f>IFERROR(VLOOKUP(A115,PROFILE!$B$6:$P$1000,11,FALSE),"")</f>
        <v>OUT</v>
      </c>
      <c r="H115" s="368">
        <f>IF(PROFILE!H117="","",PROFILE!B117)</f>
        <v>1701112</v>
      </c>
      <c r="I115" s="369" t="str">
        <f>IF(H115="","",VLOOKUP(H115,PROFILE!$B$6:$AC$1000,18,FALSE))</f>
        <v/>
      </c>
      <c r="J115" s="369" t="str">
        <f>IF(H115="","",VLOOKUP(H115,PROFILE!$B$6:$AC$1000,17,FALSE))</f>
        <v/>
      </c>
      <c r="K115" s="369" t="str">
        <f>IF(H115="","",VLOOKUP(H115,PROFILE!$B$6:$AC$1000,23,FALSE))</f>
        <v>5กจ7450</v>
      </c>
      <c r="L115" s="369" t="str">
        <f>IF(H115="","",VLOOKUP(H115,PROFILE!$B$6:$AC$1000,24,FALSE))</f>
        <v>TOYOTA</v>
      </c>
      <c r="M115" s="370" t="str">
        <f>IF(H115="","",VLOOKUP(H115,PROFILE!$B$6:$AC$1000,25,FALSE))</f>
        <v>VIOS</v>
      </c>
      <c r="N115" s="371">
        <f t="shared" si="13"/>
        <v>875</v>
      </c>
      <c r="O115" s="372"/>
      <c r="P115" s="372"/>
      <c r="Q115" s="371">
        <f t="shared" si="14"/>
        <v>0</v>
      </c>
      <c r="R115" s="371">
        <f t="shared" si="10"/>
        <v>0</v>
      </c>
      <c r="S115" s="372">
        <f>IFERROR((VLOOKUP(A115,QUEUE!$F$5:$AW$1000,27,FALSE)-VLOOKUP(A115,QUEUE!$F$5:$AW$1000,26,FALSE))*500,0)</f>
        <v>0</v>
      </c>
      <c r="T115" s="372">
        <f>IFERROR((VLOOKUP(A115,QUEUE!$F$5:$AW$1000,30,FALSE)-VLOOKUP(A115,QUEUE!$F$5:$AW$1000,29,FALSE))*850,0)</f>
        <v>0</v>
      </c>
      <c r="U115" s="372">
        <f>IFERROR((VLOOKUP(A115,QUEUE!$F$5:$AW$1000,33,FALSE)-VLOOKUP(A115,QUEUE!$F$5:$AW$1000,32,FALSE))*600,0)</f>
        <v>0</v>
      </c>
      <c r="V115" s="372">
        <f>IFERROR((VLOOKUP(A115,QUEUE!$F$5:$AW$1000,36,FALSE)-VLOOKUP(A115,QUEUE!$F$5:$AW$1000,35,FALSE))*750,0)</f>
        <v>0</v>
      </c>
      <c r="W115" s="372">
        <f>IFERROR((VLOOKUP(A115,QUEUE!$F$5:$AW$1000,39,FALSE)-VLOOKUP(A115,QUEUE!$F$5:$AW$1000,38,FALSE))*600,0)</f>
        <v>0</v>
      </c>
      <c r="X115" s="373"/>
      <c r="Y115" s="371">
        <f>IFERROR(VLOOKUP(A115,PROFILE!$B$6:$DG$1000,109,FALSE),0)</f>
        <v>0</v>
      </c>
      <c r="Z115" s="371">
        <f>IFERROR((VLOOKUP(A115,PROFILE!$B$6:$DG$1000,110,FALSE)*900)+((VLOOKUP(A115,PROFILE!$B$6:$DG$1000,110,FALSE)*900)*0.5),0)</f>
        <v>675</v>
      </c>
      <c r="AA115" s="371">
        <f t="shared" si="12"/>
        <v>0</v>
      </c>
      <c r="AB115" s="373">
        <f>IF(PROFILE!R117="รอบคัน",1500,IF(PROFILE!R117="โคม่า",2000,PROFILE!DJ117*100))</f>
        <v>200</v>
      </c>
    </row>
    <row r="116" spans="1:28" x14ac:dyDescent="0.35">
      <c r="A116" s="344">
        <f t="shared" si="11"/>
        <v>1701113</v>
      </c>
      <c r="B116" s="344">
        <v>116</v>
      </c>
      <c r="G116" s="374" t="str">
        <f>IFERROR(VLOOKUP(A116,PROFILE!$B$6:$P$1000,11,FALSE),"")</f>
        <v>OUT</v>
      </c>
      <c r="H116" s="368">
        <f>IF(PROFILE!H118="","",PROFILE!B118)</f>
        <v>1701113</v>
      </c>
      <c r="I116" s="369" t="str">
        <f>IF(H116="","",VLOOKUP(H116,PROFILE!$B$6:$AC$1000,18,FALSE))</f>
        <v>เทเวศ</v>
      </c>
      <c r="J116" s="369" t="str">
        <f>IF(H116="","",VLOOKUP(H116,PROFILE!$B$6:$AC$1000,17,FALSE))</f>
        <v>กลาง</v>
      </c>
      <c r="K116" s="369" t="str">
        <f>IF(H116="","",VLOOKUP(H116,PROFILE!$B$6:$AC$1000,23,FALSE))</f>
        <v>ฆฒ1310</v>
      </c>
      <c r="L116" s="369" t="str">
        <f>IF(H116="","",VLOOKUP(H116,PROFILE!$B$6:$AC$1000,24,FALSE))</f>
        <v>NISSAN</v>
      </c>
      <c r="M116" s="370" t="str">
        <f>IF(H116="","",VLOOKUP(H116,PROFILE!$B$6:$AC$1000,25,FALSE))</f>
        <v>ALMERA</v>
      </c>
      <c r="N116" s="371">
        <f t="shared" si="13"/>
        <v>5080.6080000000002</v>
      </c>
      <c r="O116" s="372"/>
      <c r="P116" s="372">
        <v>42056.08</v>
      </c>
      <c r="Q116" s="371">
        <f t="shared" si="14"/>
        <v>36975.472000000002</v>
      </c>
      <c r="R116" s="371">
        <f t="shared" si="10"/>
        <v>36975.472000000002</v>
      </c>
      <c r="S116" s="372">
        <f>IFERROR((VLOOKUP(A116,QUEUE!$F$5:$AW$1000,27,FALSE)-VLOOKUP(A116,QUEUE!$F$5:$AW$1000,26,FALSE))*500,0)</f>
        <v>0</v>
      </c>
      <c r="T116" s="372">
        <f>IFERROR((VLOOKUP(A116,QUEUE!$F$5:$AW$1000,30,FALSE)-VLOOKUP(A116,QUEUE!$F$5:$AW$1000,29,FALSE))*850,0)</f>
        <v>0</v>
      </c>
      <c r="U116" s="372">
        <f>IFERROR((VLOOKUP(A116,QUEUE!$F$5:$AW$1000,33,FALSE)-VLOOKUP(A116,QUEUE!$F$5:$AW$1000,32,FALSE))*600,0)</f>
        <v>0</v>
      </c>
      <c r="V116" s="372">
        <f>IFERROR((VLOOKUP(A116,QUEUE!$F$5:$AW$1000,36,FALSE)-VLOOKUP(A116,QUEUE!$F$5:$AW$1000,35,FALSE))*750,0)</f>
        <v>0</v>
      </c>
      <c r="W116" s="372">
        <f>IFERROR((VLOOKUP(A116,QUEUE!$F$5:$AW$1000,39,FALSE)-VLOOKUP(A116,QUEUE!$F$5:$AW$1000,38,FALSE))*600,0)</f>
        <v>0</v>
      </c>
      <c r="X116" s="373"/>
      <c r="Y116" s="371">
        <f>IFERROR(VLOOKUP(A116,PROFILE!$B$6:$DG$1000,109,FALSE),0)</f>
        <v>0</v>
      </c>
      <c r="Z116" s="371">
        <f>IFERROR((VLOOKUP(A116,PROFILE!$B$6:$DG$1000,110,FALSE)*900)+((VLOOKUP(A116,PROFILE!$B$6:$DG$1000,110,FALSE)*900)*0.5),0)</f>
        <v>675</v>
      </c>
      <c r="AA116" s="371">
        <f t="shared" si="12"/>
        <v>4205.6080000000002</v>
      </c>
      <c r="AB116" s="373">
        <f>IF(PROFILE!R118="รอบคัน",1500,IF(PROFILE!R118="โคม่า",2000,PROFILE!DJ118*100))</f>
        <v>200</v>
      </c>
    </row>
    <row r="117" spans="1:28" x14ac:dyDescent="0.35">
      <c r="A117" s="344">
        <f t="shared" si="11"/>
        <v>1701114</v>
      </c>
      <c r="B117" s="344">
        <v>117</v>
      </c>
      <c r="G117" s="374" t="str">
        <f>IFERROR(VLOOKUP(A117,PROFILE!$B$6:$P$1000,11,FALSE),"")</f>
        <v>OUT</v>
      </c>
      <c r="H117" s="368">
        <f>IF(PROFILE!H119="","",PROFILE!B119)</f>
        <v>1701114</v>
      </c>
      <c r="I117" s="369" t="str">
        <f>IF(H117="","",VLOOKUP(H117,PROFILE!$B$6:$AC$1000,18,FALSE))</f>
        <v>เมืองไทย</v>
      </c>
      <c r="J117" s="369" t="str">
        <f>IF(H117="","",VLOOKUP(H117,PROFILE!$B$6:$AC$1000,17,FALSE))</f>
        <v>เบา</v>
      </c>
      <c r="K117" s="369" t="str">
        <f>IF(H117="","",VLOOKUP(H117,PROFILE!$B$6:$AC$1000,23,FALSE))</f>
        <v>1กล7595</v>
      </c>
      <c r="L117" s="369" t="str">
        <f>IF(H117="","",VLOOKUP(H117,PROFILE!$B$6:$AC$1000,24,FALSE))</f>
        <v>FORD</v>
      </c>
      <c r="M117" s="370" t="str">
        <f>IF(H117="","",VLOOKUP(H117,PROFILE!$B$6:$AC$1000,25,FALSE))</f>
        <v>RANGER</v>
      </c>
      <c r="N117" s="371">
        <f t="shared" si="13"/>
        <v>975</v>
      </c>
      <c r="O117" s="372"/>
      <c r="P117" s="372">
        <v>2000</v>
      </c>
      <c r="Q117" s="371">
        <f t="shared" si="14"/>
        <v>1025</v>
      </c>
      <c r="R117" s="371">
        <f t="shared" si="10"/>
        <v>1025</v>
      </c>
      <c r="S117" s="372">
        <f>IFERROR((VLOOKUP(A117,QUEUE!$F$5:$AW$1000,27,FALSE)-VLOOKUP(A117,QUEUE!$F$5:$AW$1000,26,FALSE))*500,0)</f>
        <v>0</v>
      </c>
      <c r="T117" s="372">
        <f>IFERROR((VLOOKUP(A117,QUEUE!$F$5:$AW$1000,30,FALSE)-VLOOKUP(A117,QUEUE!$F$5:$AW$1000,29,FALSE))*850,0)</f>
        <v>0</v>
      </c>
      <c r="U117" s="372">
        <f>IFERROR((VLOOKUP(A117,QUEUE!$F$5:$AW$1000,33,FALSE)-VLOOKUP(A117,QUEUE!$F$5:$AW$1000,32,FALSE))*600,0)</f>
        <v>0</v>
      </c>
      <c r="V117" s="372">
        <f>IFERROR((VLOOKUP(A117,QUEUE!$F$5:$AW$1000,36,FALSE)-VLOOKUP(A117,QUEUE!$F$5:$AW$1000,35,FALSE))*750,0)</f>
        <v>0</v>
      </c>
      <c r="W117" s="372">
        <f>IFERROR((VLOOKUP(A117,QUEUE!$F$5:$AW$1000,39,FALSE)-VLOOKUP(A117,QUEUE!$F$5:$AW$1000,38,FALSE))*600,0)</f>
        <v>0</v>
      </c>
      <c r="X117" s="373"/>
      <c r="Y117" s="371">
        <f>IFERROR(VLOOKUP(A117,PROFILE!$B$6:$DG$1000,109,FALSE),0)</f>
        <v>0</v>
      </c>
      <c r="Z117" s="371">
        <f>IFERROR((VLOOKUP(A117,PROFILE!$B$6:$DG$1000,110,FALSE)*900)+((VLOOKUP(A117,PROFILE!$B$6:$DG$1000,110,FALSE)*900)*0.5),0)</f>
        <v>675</v>
      </c>
      <c r="AA117" s="371">
        <f t="shared" si="12"/>
        <v>200</v>
      </c>
      <c r="AB117" s="373">
        <f>IF(PROFILE!R119="รอบคัน",1500,IF(PROFILE!R119="โคม่า",2000,PROFILE!DJ119*100))</f>
        <v>100</v>
      </c>
    </row>
    <row r="118" spans="1:28" x14ac:dyDescent="0.35">
      <c r="A118" s="344">
        <f t="shared" si="11"/>
        <v>1701115</v>
      </c>
      <c r="B118" s="344">
        <v>118</v>
      </c>
      <c r="G118" s="374" t="str">
        <f>IFERROR(VLOOKUP(A118,PROFILE!$B$6:$P$1000,11,FALSE),"")</f>
        <v>OUT</v>
      </c>
      <c r="H118" s="368">
        <f>IF(PROFILE!H120="","",PROFILE!B120)</f>
        <v>1701115</v>
      </c>
      <c r="I118" s="369" t="str">
        <f>IF(H118="","",VLOOKUP(H118,PROFILE!$B$6:$AC$1000,18,FALSE))</f>
        <v>ธนชาต</v>
      </c>
      <c r="J118" s="369" t="str">
        <f>IF(H118="","",VLOOKUP(H118,PROFILE!$B$6:$AC$1000,17,FALSE))</f>
        <v>เบา</v>
      </c>
      <c r="K118" s="369" t="str">
        <f>IF(H118="","",VLOOKUP(H118,PROFILE!$B$6:$AC$1000,23,FALSE))</f>
        <v>ฒง9672</v>
      </c>
      <c r="L118" s="369" t="str">
        <f>IF(H118="","",VLOOKUP(H118,PROFILE!$B$6:$AC$1000,24,FALSE))</f>
        <v>ISUZU</v>
      </c>
      <c r="M118" s="370" t="str">
        <f>IF(H118="","",VLOOKUP(H118,PROFILE!$B$6:$AC$1000,25,FALSE))</f>
        <v>SPACECAB</v>
      </c>
      <c r="N118" s="371">
        <f t="shared" si="13"/>
        <v>249.53200000000001</v>
      </c>
      <c r="O118" s="372"/>
      <c r="P118" s="372">
        <v>1495.32</v>
      </c>
      <c r="Q118" s="371">
        <f t="shared" si="14"/>
        <v>1245.788</v>
      </c>
      <c r="R118" s="371">
        <f t="shared" si="10"/>
        <v>1245.788</v>
      </c>
      <c r="S118" s="372">
        <f>IFERROR((VLOOKUP(A118,QUEUE!$F$5:$AW$1000,27,FALSE)-VLOOKUP(A118,QUEUE!$F$5:$AW$1000,26,FALSE))*500,0)</f>
        <v>0</v>
      </c>
      <c r="T118" s="372">
        <f>IFERROR((VLOOKUP(A118,QUEUE!$F$5:$AW$1000,30,FALSE)-VLOOKUP(A118,QUEUE!$F$5:$AW$1000,29,FALSE))*850,0)</f>
        <v>0</v>
      </c>
      <c r="U118" s="372">
        <f>IFERROR((VLOOKUP(A118,QUEUE!$F$5:$AW$1000,33,FALSE)-VLOOKUP(A118,QUEUE!$F$5:$AW$1000,32,FALSE))*600,0)</f>
        <v>0</v>
      </c>
      <c r="V118" s="372">
        <f>IFERROR((VLOOKUP(A118,QUEUE!$F$5:$AW$1000,36,FALSE)-VLOOKUP(A118,QUEUE!$F$5:$AW$1000,35,FALSE))*750,0)</f>
        <v>0</v>
      </c>
      <c r="W118" s="372">
        <f>IFERROR((VLOOKUP(A118,QUEUE!$F$5:$AW$1000,39,FALSE)-VLOOKUP(A118,QUEUE!$F$5:$AW$1000,38,FALSE))*600,0)</f>
        <v>0</v>
      </c>
      <c r="X118" s="373"/>
      <c r="Y118" s="371">
        <f>IFERROR(VLOOKUP(A118,PROFILE!$B$6:$DG$1000,109,FALSE),0)</f>
        <v>0</v>
      </c>
      <c r="Z118" s="371">
        <f>IFERROR((VLOOKUP(A118,PROFILE!$B$6:$DG$1000,110,FALSE)*900)+((VLOOKUP(A118,PROFILE!$B$6:$DG$1000,110,FALSE)*900)*0.5),0)</f>
        <v>0</v>
      </c>
      <c r="AA118" s="371">
        <f t="shared" si="12"/>
        <v>149.53200000000001</v>
      </c>
      <c r="AB118" s="373">
        <f>IF(PROFILE!R120="รอบคัน",1500,IF(PROFILE!R120="โคม่า",2000,PROFILE!DJ120*100))</f>
        <v>100</v>
      </c>
    </row>
    <row r="119" spans="1:28" x14ac:dyDescent="0.35">
      <c r="A119" s="344">
        <f t="shared" si="11"/>
        <v>1701116</v>
      </c>
      <c r="B119" s="344">
        <v>119</v>
      </c>
      <c r="G119" s="374" t="str">
        <f>IFERROR(VLOOKUP(A119,PROFILE!$B$6:$P$1000,11,FALSE),"")</f>
        <v>OUT</v>
      </c>
      <c r="H119" s="368">
        <f>IF(PROFILE!H121="","",PROFILE!B121)</f>
        <v>1701116</v>
      </c>
      <c r="I119" s="369" t="str">
        <f>IF(H119="","",VLOOKUP(H119,PROFILE!$B$6:$AC$1000,18,FALSE))</f>
        <v>เอเซีย</v>
      </c>
      <c r="J119" s="369" t="str">
        <f>IF(H119="","",VLOOKUP(H119,PROFILE!$B$6:$AC$1000,17,FALSE))</f>
        <v>กลาง</v>
      </c>
      <c r="K119" s="369" t="str">
        <f>IF(H119="","",VLOOKUP(H119,PROFILE!$B$6:$AC$1000,23,FALSE))</f>
        <v>2กฒ8201</v>
      </c>
      <c r="L119" s="369" t="str">
        <f>IF(H119="","",VLOOKUP(H119,PROFILE!$B$6:$AC$1000,24,FALSE))</f>
        <v>MAZDA</v>
      </c>
      <c r="M119" s="370">
        <f>IF(H119="","",VLOOKUP(H119,PROFILE!$B$6:$AC$1000,25,FALSE))</f>
        <v>2</v>
      </c>
      <c r="N119" s="371">
        <f t="shared" si="13"/>
        <v>875</v>
      </c>
      <c r="O119" s="372"/>
      <c r="P119" s="372"/>
      <c r="Q119" s="371">
        <f t="shared" si="14"/>
        <v>0</v>
      </c>
      <c r="R119" s="371">
        <f t="shared" si="10"/>
        <v>0</v>
      </c>
      <c r="S119" s="372">
        <f>IFERROR((VLOOKUP(A119,QUEUE!$F$5:$AW$1000,27,FALSE)-VLOOKUP(A119,QUEUE!$F$5:$AW$1000,26,FALSE))*500,0)</f>
        <v>0</v>
      </c>
      <c r="T119" s="372">
        <f>IFERROR((VLOOKUP(A119,QUEUE!$F$5:$AW$1000,30,FALSE)-VLOOKUP(A119,QUEUE!$F$5:$AW$1000,29,FALSE))*850,0)</f>
        <v>0</v>
      </c>
      <c r="U119" s="372">
        <f>IFERROR((VLOOKUP(A119,QUEUE!$F$5:$AW$1000,33,FALSE)-VLOOKUP(A119,QUEUE!$F$5:$AW$1000,32,FALSE))*600,0)</f>
        <v>0</v>
      </c>
      <c r="V119" s="372">
        <f>IFERROR((VLOOKUP(A119,QUEUE!$F$5:$AW$1000,36,FALSE)-VLOOKUP(A119,QUEUE!$F$5:$AW$1000,35,FALSE))*750,0)</f>
        <v>0</v>
      </c>
      <c r="W119" s="372">
        <f>IFERROR((VLOOKUP(A119,QUEUE!$F$5:$AW$1000,39,FALSE)-VLOOKUP(A119,QUEUE!$F$5:$AW$1000,38,FALSE))*600,0)</f>
        <v>0</v>
      </c>
      <c r="X119" s="373"/>
      <c r="Y119" s="371">
        <f>IFERROR(VLOOKUP(A119,PROFILE!$B$6:$DG$1000,109,FALSE),0)</f>
        <v>0</v>
      </c>
      <c r="Z119" s="371">
        <f>IFERROR((VLOOKUP(A119,PROFILE!$B$6:$DG$1000,110,FALSE)*900)+((VLOOKUP(A119,PROFILE!$B$6:$DG$1000,110,FALSE)*900)*0.5),0)</f>
        <v>675</v>
      </c>
      <c r="AA119" s="371">
        <f t="shared" si="12"/>
        <v>0</v>
      </c>
      <c r="AB119" s="373">
        <f>IF(PROFILE!R121="รอบคัน",1500,IF(PROFILE!R121="โคม่า",2000,PROFILE!DJ121*100))</f>
        <v>200</v>
      </c>
    </row>
    <row r="120" spans="1:28" x14ac:dyDescent="0.35">
      <c r="A120" s="344">
        <f t="shared" si="11"/>
        <v>1701117</v>
      </c>
      <c r="B120" s="344">
        <v>120</v>
      </c>
      <c r="G120" s="374" t="str">
        <f>IFERROR(VLOOKUP(A120,PROFILE!$B$6:$P$1000,11,FALSE),"")</f>
        <v>No fix</v>
      </c>
      <c r="H120" s="368">
        <f>IF(PROFILE!H122="","",PROFILE!B122)</f>
        <v>1701117</v>
      </c>
      <c r="I120" s="369" t="str">
        <f>IF(H120="","",VLOOKUP(H120,PROFILE!$B$6:$AC$1000,18,FALSE))</f>
        <v>ธนชาต</v>
      </c>
      <c r="J120" s="369" t="str">
        <f>IF(H120="","",VLOOKUP(H120,PROFILE!$B$6:$AC$1000,17,FALSE))</f>
        <v>เบา</v>
      </c>
      <c r="K120" s="369" t="str">
        <f>IF(H120="","",VLOOKUP(H120,PROFILE!$B$6:$AC$1000,23,FALSE))</f>
        <v>ฒญ4290</v>
      </c>
      <c r="L120" s="369" t="str">
        <f>IF(H120="","",VLOOKUP(H120,PROFILE!$B$6:$AC$1000,24,FALSE))</f>
        <v>ISUZU</v>
      </c>
      <c r="M120" s="370" t="str">
        <f>IF(H120="","",VLOOKUP(H120,PROFILE!$B$6:$AC$1000,25,FALSE))</f>
        <v>SPACECAB</v>
      </c>
      <c r="N120" s="371">
        <f t="shared" si="13"/>
        <v>386.91199999999998</v>
      </c>
      <c r="O120" s="372"/>
      <c r="P120" s="372">
        <v>2869.12</v>
      </c>
      <c r="Q120" s="371">
        <f t="shared" si="14"/>
        <v>2482.2080000000001</v>
      </c>
      <c r="R120" s="371">
        <f t="shared" si="10"/>
        <v>2482.2080000000001</v>
      </c>
      <c r="S120" s="372">
        <f>IFERROR((VLOOKUP(A120,QUEUE!$F$5:$AW$1000,27,FALSE)-VLOOKUP(A120,QUEUE!$F$5:$AW$1000,26,FALSE))*500,0)</f>
        <v>0</v>
      </c>
      <c r="T120" s="372">
        <f>IFERROR((VLOOKUP(A120,QUEUE!$F$5:$AW$1000,30,FALSE)-VLOOKUP(A120,QUEUE!$F$5:$AW$1000,29,FALSE))*850,0)</f>
        <v>0</v>
      </c>
      <c r="U120" s="372">
        <f>IFERROR((VLOOKUP(A120,QUEUE!$F$5:$AW$1000,33,FALSE)-VLOOKUP(A120,QUEUE!$F$5:$AW$1000,32,FALSE))*600,0)</f>
        <v>0</v>
      </c>
      <c r="V120" s="372">
        <f>IFERROR((VLOOKUP(A120,QUEUE!$F$5:$AW$1000,36,FALSE)-VLOOKUP(A120,QUEUE!$F$5:$AW$1000,35,FALSE))*750,0)</f>
        <v>0</v>
      </c>
      <c r="W120" s="372">
        <f>IFERROR((VLOOKUP(A120,QUEUE!$F$5:$AW$1000,39,FALSE)-VLOOKUP(A120,QUEUE!$F$5:$AW$1000,38,FALSE))*600,0)</f>
        <v>0</v>
      </c>
      <c r="X120" s="373"/>
      <c r="Y120" s="371">
        <f>IFERROR(VLOOKUP(A120,PROFILE!$B$6:$DG$1000,109,FALSE),0)</f>
        <v>0</v>
      </c>
      <c r="Z120" s="371">
        <f>IFERROR((VLOOKUP(A120,PROFILE!$B$6:$DG$1000,110,FALSE)*900)+((VLOOKUP(A120,PROFILE!$B$6:$DG$1000,110,FALSE)*900)*0.5),0)</f>
        <v>0</v>
      </c>
      <c r="AA120" s="371">
        <f t="shared" si="12"/>
        <v>286.91199999999998</v>
      </c>
      <c r="AB120" s="373">
        <f>IF(PROFILE!R122="รอบคัน",1500,IF(PROFILE!R122="โคม่า",2000,PROFILE!DJ122*100))</f>
        <v>100</v>
      </c>
    </row>
    <row r="121" spans="1:28" x14ac:dyDescent="0.35">
      <c r="A121" s="344">
        <f t="shared" si="11"/>
        <v>1701118</v>
      </c>
      <c r="B121" s="344">
        <v>121</v>
      </c>
      <c r="G121" s="374" t="str">
        <f>IFERROR(VLOOKUP(A121,PROFILE!$B$6:$P$1000,11,FALSE),"")</f>
        <v>OUT</v>
      </c>
      <c r="H121" s="368">
        <f>IF(PROFILE!H123="","",PROFILE!B123)</f>
        <v>1701118</v>
      </c>
      <c r="I121" s="369" t="str">
        <f>IF(H121="","",VLOOKUP(H121,PROFILE!$B$6:$AC$1000,18,FALSE))</f>
        <v>ไทยวิวัฒน์</v>
      </c>
      <c r="J121" s="369" t="str">
        <f>IF(H121="","",VLOOKUP(H121,PROFILE!$B$6:$AC$1000,17,FALSE))</f>
        <v>กลาง</v>
      </c>
      <c r="K121" s="369" t="str">
        <f>IF(H121="","",VLOOKUP(H121,PROFILE!$B$6:$AC$1000,23,FALSE))</f>
        <v>5กณ9002</v>
      </c>
      <c r="L121" s="369" t="str">
        <f>IF(H121="","",VLOOKUP(H121,PROFILE!$B$6:$AC$1000,24,FALSE))</f>
        <v>MAZDA</v>
      </c>
      <c r="M121" s="370">
        <f>IF(H121="","",VLOOKUP(H121,PROFILE!$B$6:$AC$1000,25,FALSE))</f>
        <v>3</v>
      </c>
      <c r="N121" s="371">
        <f t="shared" si="13"/>
        <v>1550</v>
      </c>
      <c r="O121" s="372"/>
      <c r="P121" s="372"/>
      <c r="Q121" s="371">
        <f t="shared" si="14"/>
        <v>0</v>
      </c>
      <c r="R121" s="371">
        <f t="shared" si="10"/>
        <v>0</v>
      </c>
      <c r="S121" s="372">
        <f>IFERROR((VLOOKUP(A121,QUEUE!$F$5:$AW$1000,27,FALSE)-VLOOKUP(A121,QUEUE!$F$5:$AW$1000,26,FALSE))*500,0)</f>
        <v>0</v>
      </c>
      <c r="T121" s="372">
        <f>IFERROR((VLOOKUP(A121,QUEUE!$F$5:$AW$1000,30,FALSE)-VLOOKUP(A121,QUEUE!$F$5:$AW$1000,29,FALSE))*850,0)</f>
        <v>0</v>
      </c>
      <c r="U121" s="372">
        <f>IFERROR((VLOOKUP(A121,QUEUE!$F$5:$AW$1000,33,FALSE)-VLOOKUP(A121,QUEUE!$F$5:$AW$1000,32,FALSE))*600,0)</f>
        <v>0</v>
      </c>
      <c r="V121" s="372">
        <f>IFERROR((VLOOKUP(A121,QUEUE!$F$5:$AW$1000,36,FALSE)-VLOOKUP(A121,QUEUE!$F$5:$AW$1000,35,FALSE))*750,0)</f>
        <v>0</v>
      </c>
      <c r="W121" s="372">
        <f>IFERROR((VLOOKUP(A121,QUEUE!$F$5:$AW$1000,39,FALSE)-VLOOKUP(A121,QUEUE!$F$5:$AW$1000,38,FALSE))*600,0)</f>
        <v>0</v>
      </c>
      <c r="X121" s="373"/>
      <c r="Y121" s="371">
        <f>IFERROR(VLOOKUP(A121,PROFILE!$B$6:$DG$1000,109,FALSE),0)</f>
        <v>0</v>
      </c>
      <c r="Z121" s="371">
        <f>IFERROR((VLOOKUP(A121,PROFILE!$B$6:$DG$1000,110,FALSE)*900)+((VLOOKUP(A121,PROFILE!$B$6:$DG$1000,110,FALSE)*900)*0.5),0)</f>
        <v>1350</v>
      </c>
      <c r="AA121" s="371">
        <f t="shared" si="12"/>
        <v>0</v>
      </c>
      <c r="AB121" s="373">
        <f>IF(PROFILE!R123="รอบคัน",1500,IF(PROFILE!R123="โคม่า",2000,PROFILE!DJ123*100))</f>
        <v>200</v>
      </c>
    </row>
    <row r="122" spans="1:28" x14ac:dyDescent="0.35">
      <c r="A122" s="344">
        <f t="shared" si="11"/>
        <v>1701119</v>
      </c>
      <c r="B122" s="344">
        <v>122</v>
      </c>
      <c r="G122" s="374">
        <f>IFERROR(VLOOKUP(A122,PROFILE!$B$6:$P$1000,11,FALSE),"")</f>
        <v>4.3694803240723559</v>
      </c>
      <c r="H122" s="368">
        <f>IF(PROFILE!H124="","",PROFILE!B124)</f>
        <v>1701119</v>
      </c>
      <c r="I122" s="369" t="str">
        <f>IF(H122="","",VLOOKUP(H122,PROFILE!$B$6:$AC$1000,18,FALSE))</f>
        <v>เมืองไทย</v>
      </c>
      <c r="J122" s="369" t="str">
        <f>IF(H122="","",VLOOKUP(H122,PROFILE!$B$6:$AC$1000,17,FALSE))</f>
        <v>เบา</v>
      </c>
      <c r="K122" s="369" t="str">
        <f>IF(H122="","",VLOOKUP(H122,PROFILE!$B$6:$AC$1000,23,FALSE))</f>
        <v>วต2115</v>
      </c>
      <c r="L122" s="369" t="str">
        <f>IF(H122="","",VLOOKUP(H122,PROFILE!$B$6:$AC$1000,24,FALSE))</f>
        <v>NISSAN</v>
      </c>
      <c r="M122" s="370" t="str">
        <f>IF(H122="","",VLOOKUP(H122,PROFILE!$B$6:$AC$1000,25,FALSE))</f>
        <v>CEFIRO</v>
      </c>
      <c r="N122" s="371">
        <f t="shared" si="13"/>
        <v>775</v>
      </c>
      <c r="O122" s="372"/>
      <c r="P122" s="372"/>
      <c r="Q122" s="371">
        <f t="shared" si="14"/>
        <v>0</v>
      </c>
      <c r="R122" s="371">
        <f t="shared" si="10"/>
        <v>0</v>
      </c>
      <c r="S122" s="372">
        <f>IFERROR((VLOOKUP(A122,QUEUE!$F$5:$AW$1000,27,FALSE)-VLOOKUP(A122,QUEUE!$F$5:$AW$1000,26,FALSE))*500,0)</f>
        <v>0</v>
      </c>
      <c r="T122" s="372">
        <f>IFERROR((VLOOKUP(A122,QUEUE!$F$5:$AW$1000,30,FALSE)-VLOOKUP(A122,QUEUE!$F$5:$AW$1000,29,FALSE))*850,0)</f>
        <v>0</v>
      </c>
      <c r="U122" s="372">
        <f>IFERROR((VLOOKUP(A122,QUEUE!$F$5:$AW$1000,33,FALSE)-VLOOKUP(A122,QUEUE!$F$5:$AW$1000,32,FALSE))*600,0)</f>
        <v>0</v>
      </c>
      <c r="V122" s="372">
        <f>IFERROR((VLOOKUP(A122,QUEUE!$F$5:$AW$1000,36,FALSE)-VLOOKUP(A122,QUEUE!$F$5:$AW$1000,35,FALSE))*750,0)</f>
        <v>0</v>
      </c>
      <c r="W122" s="372">
        <f>IFERROR((VLOOKUP(A122,QUEUE!$F$5:$AW$1000,39,FALSE)-VLOOKUP(A122,QUEUE!$F$5:$AW$1000,38,FALSE))*600,0)</f>
        <v>0</v>
      </c>
      <c r="X122" s="373"/>
      <c r="Y122" s="371">
        <f>IFERROR(VLOOKUP(A122,PROFILE!$B$6:$DG$1000,109,FALSE),0)</f>
        <v>0</v>
      </c>
      <c r="Z122" s="371">
        <f>IFERROR((VLOOKUP(A122,PROFILE!$B$6:$DG$1000,110,FALSE)*900)+((VLOOKUP(A122,PROFILE!$B$6:$DG$1000,110,FALSE)*900)*0.5),0)</f>
        <v>675</v>
      </c>
      <c r="AA122" s="371">
        <f t="shared" si="12"/>
        <v>0</v>
      </c>
      <c r="AB122" s="373">
        <f>IF(PROFILE!R124="รอบคัน",1500,IF(PROFILE!R124="โคม่า",2000,PROFILE!DJ124*100))</f>
        <v>100</v>
      </c>
    </row>
    <row r="123" spans="1:28" x14ac:dyDescent="0.35">
      <c r="A123" s="344">
        <f t="shared" si="11"/>
        <v>1701120</v>
      </c>
      <c r="B123" s="344">
        <v>123</v>
      </c>
      <c r="G123" s="374">
        <f>IFERROR(VLOOKUP(A123,PROFILE!$B$6:$P$1000,11,FALSE),"")</f>
        <v>8.3022621527779847</v>
      </c>
      <c r="H123" s="368">
        <f>IF(PROFILE!H125="","",PROFILE!B125)</f>
        <v>1701120</v>
      </c>
      <c r="I123" s="369" t="str">
        <f>IF(H123="","",VLOOKUP(H123,PROFILE!$B$6:$AC$1000,18,FALSE))</f>
        <v/>
      </c>
      <c r="J123" s="369" t="str">
        <f>IF(H123="","",VLOOKUP(H123,PROFILE!$B$6:$AC$1000,17,FALSE))</f>
        <v>กลาง</v>
      </c>
      <c r="K123" s="369" t="str">
        <f>IF(H123="","",VLOOKUP(H123,PROFILE!$B$6:$AC$1000,23,FALSE))</f>
        <v>ญธ4088</v>
      </c>
      <c r="L123" s="369" t="str">
        <f>IF(H123="","",VLOOKUP(H123,PROFILE!$B$6:$AC$1000,24,FALSE))</f>
        <v>TOYOTA</v>
      </c>
      <c r="M123" s="370" t="str">
        <f>IF(H123="","",VLOOKUP(H123,PROFILE!$B$6:$AC$1000,25,FALSE))</f>
        <v>VIOS</v>
      </c>
      <c r="N123" s="371">
        <f t="shared" si="13"/>
        <v>200</v>
      </c>
      <c r="O123" s="372"/>
      <c r="P123" s="372"/>
      <c r="Q123" s="371">
        <f t="shared" si="14"/>
        <v>0</v>
      </c>
      <c r="R123" s="371">
        <f t="shared" si="10"/>
        <v>0</v>
      </c>
      <c r="S123" s="372">
        <f>IFERROR((VLOOKUP(A123,QUEUE!$F$5:$AW$1000,27,FALSE)-VLOOKUP(A123,QUEUE!$F$5:$AW$1000,26,FALSE))*500,0)</f>
        <v>0</v>
      </c>
      <c r="T123" s="372">
        <f>IFERROR((VLOOKUP(A123,QUEUE!$F$5:$AW$1000,30,FALSE)-VLOOKUP(A123,QUEUE!$F$5:$AW$1000,29,FALSE))*850,0)</f>
        <v>0</v>
      </c>
      <c r="U123" s="372">
        <f>IFERROR((VLOOKUP(A123,QUEUE!$F$5:$AW$1000,33,FALSE)-VLOOKUP(A123,QUEUE!$F$5:$AW$1000,32,FALSE))*600,0)</f>
        <v>0</v>
      </c>
      <c r="V123" s="372">
        <f>IFERROR((VLOOKUP(A123,QUEUE!$F$5:$AW$1000,36,FALSE)-VLOOKUP(A123,QUEUE!$F$5:$AW$1000,35,FALSE))*750,0)</f>
        <v>0</v>
      </c>
      <c r="W123" s="372">
        <f>IFERROR((VLOOKUP(A123,QUEUE!$F$5:$AW$1000,39,FALSE)-VLOOKUP(A123,QUEUE!$F$5:$AW$1000,38,FALSE))*600,0)</f>
        <v>0</v>
      </c>
      <c r="X123" s="373"/>
      <c r="Y123" s="371">
        <f>IFERROR(VLOOKUP(A123,PROFILE!$B$6:$DG$1000,109,FALSE),0)</f>
        <v>0</v>
      </c>
      <c r="Z123" s="371">
        <f>IFERROR((VLOOKUP(A123,PROFILE!$B$6:$DG$1000,110,FALSE)*900)+((VLOOKUP(A123,PROFILE!$B$6:$DG$1000,110,FALSE)*900)*0.5),0)</f>
        <v>0</v>
      </c>
      <c r="AA123" s="371">
        <f t="shared" si="12"/>
        <v>0</v>
      </c>
      <c r="AB123" s="373">
        <f>IF(PROFILE!R125="รอบคัน",1500,IF(PROFILE!R125="โคม่า",2000,PROFILE!DJ125*100))</f>
        <v>200</v>
      </c>
    </row>
    <row r="124" spans="1:28" x14ac:dyDescent="0.35">
      <c r="A124" s="344">
        <f t="shared" si="11"/>
        <v>1701121</v>
      </c>
      <c r="B124" s="344">
        <v>124</v>
      </c>
      <c r="G124" s="374">
        <f>IFERROR(VLOOKUP(A124,PROFILE!$B$6:$P$1000,11,FALSE),"")</f>
        <v>13.273323263885686</v>
      </c>
      <c r="H124" s="368">
        <f>IF(PROFILE!H126="","",PROFILE!B126)</f>
        <v>1701121</v>
      </c>
      <c r="I124" s="369" t="str">
        <f>IF(H124="","",VLOOKUP(H124,PROFILE!$B$6:$AC$1000,18,FALSE))</f>
        <v>เทเวศ</v>
      </c>
      <c r="J124" s="369" t="str">
        <f>IF(H124="","",VLOOKUP(H124,PROFILE!$B$6:$AC$1000,17,FALSE))</f>
        <v>กลาง</v>
      </c>
      <c r="K124" s="369" t="str">
        <f>IF(H124="","",VLOOKUP(H124,PROFILE!$B$6:$AC$1000,23,FALSE))</f>
        <v>ถร8075</v>
      </c>
      <c r="L124" s="369" t="str">
        <f>IF(H124="","",VLOOKUP(H124,PROFILE!$B$6:$AC$1000,24,FALSE))</f>
        <v>TOYOTA</v>
      </c>
      <c r="M124" s="370" t="str">
        <f>IF(H124="","",VLOOKUP(H124,PROFILE!$B$6:$AC$1000,25,FALSE))</f>
        <v>VIGO</v>
      </c>
      <c r="N124" s="371">
        <f t="shared" si="13"/>
        <v>700</v>
      </c>
      <c r="O124" s="372"/>
      <c r="P124" s="372"/>
      <c r="Q124" s="371">
        <f t="shared" si="14"/>
        <v>0</v>
      </c>
      <c r="R124" s="371">
        <f t="shared" si="10"/>
        <v>0</v>
      </c>
      <c r="S124" s="372">
        <f>IFERROR((VLOOKUP(A124,QUEUE!$F$5:$AW$1000,27,FALSE)-VLOOKUP(A124,QUEUE!$F$5:$AW$1000,26,FALSE))*500,0)</f>
        <v>0</v>
      </c>
      <c r="T124" s="372">
        <f>IFERROR((VLOOKUP(A124,QUEUE!$F$5:$AW$1000,30,FALSE)-VLOOKUP(A124,QUEUE!$F$5:$AW$1000,29,FALSE))*850,0)</f>
        <v>0</v>
      </c>
      <c r="U124" s="372">
        <f>IFERROR((VLOOKUP(A124,QUEUE!$F$5:$AW$1000,33,FALSE)-VLOOKUP(A124,QUEUE!$F$5:$AW$1000,32,FALSE))*600,0)</f>
        <v>0</v>
      </c>
      <c r="V124" s="372">
        <f>IFERROR((VLOOKUP(A124,QUEUE!$F$5:$AW$1000,36,FALSE)-VLOOKUP(A124,QUEUE!$F$5:$AW$1000,35,FALSE))*750,0)</f>
        <v>0</v>
      </c>
      <c r="W124" s="372">
        <f>IFERROR((VLOOKUP(A124,QUEUE!$F$5:$AW$1000,39,FALSE)-VLOOKUP(A124,QUEUE!$F$5:$AW$1000,38,FALSE))*600,0)</f>
        <v>0</v>
      </c>
      <c r="X124" s="373"/>
      <c r="Y124" s="371">
        <f>IFERROR(VLOOKUP(A124,PROFILE!$B$6:$DG$1000,109,FALSE),0)</f>
        <v>0</v>
      </c>
      <c r="Z124" s="371">
        <f>IFERROR((VLOOKUP(A124,PROFILE!$B$6:$DG$1000,110,FALSE)*900)+((VLOOKUP(A124,PROFILE!$B$6:$DG$1000,110,FALSE)*900)*0.5),0)</f>
        <v>0</v>
      </c>
      <c r="AA124" s="371">
        <f t="shared" si="12"/>
        <v>0</v>
      </c>
      <c r="AB124" s="373">
        <f>IF(PROFILE!R126="รอบคัน",1500,IF(PROFILE!R126="โคม่า",2000,PROFILE!DJ126*100))</f>
        <v>700</v>
      </c>
    </row>
    <row r="125" spans="1:28" x14ac:dyDescent="0.35">
      <c r="A125" s="344">
        <f t="shared" si="11"/>
        <v>1701122</v>
      </c>
      <c r="B125" s="344">
        <v>125</v>
      </c>
      <c r="G125" s="374" t="str">
        <f>IFERROR(VLOOKUP(A125,PROFILE!$B$6:$P$1000,11,FALSE),"")</f>
        <v>OUT</v>
      </c>
      <c r="H125" s="368">
        <f>IF(PROFILE!H127="","",PROFILE!B127)</f>
        <v>1701122</v>
      </c>
      <c r="I125" s="369" t="str">
        <f>IF(H125="","",VLOOKUP(H125,PROFILE!$B$6:$AC$1000,18,FALSE))</f>
        <v>อินทร</v>
      </c>
      <c r="J125" s="369" t="str">
        <f>IF(H125="","",VLOOKUP(H125,PROFILE!$B$6:$AC$1000,17,FALSE))</f>
        <v>โคม่า</v>
      </c>
      <c r="K125" s="369" t="str">
        <f>IF(H125="","",VLOOKUP(H125,PROFILE!$B$6:$AC$1000,23,FALSE))</f>
        <v>ษธ885</v>
      </c>
      <c r="L125" s="369" t="str">
        <f>IF(H125="","",VLOOKUP(H125,PROFILE!$B$6:$AC$1000,24,FALSE))</f>
        <v>BENZ</v>
      </c>
      <c r="M125" s="370" t="str">
        <f>IF(H125="","",VLOOKUP(H125,PROFILE!$B$6:$AC$1000,25,FALSE))</f>
        <v>E220</v>
      </c>
      <c r="N125" s="371">
        <f t="shared" si="13"/>
        <v>7088.3180000000002</v>
      </c>
      <c r="O125" s="372"/>
      <c r="P125" s="372">
        <v>37383.18</v>
      </c>
      <c r="Q125" s="371">
        <f t="shared" si="14"/>
        <v>30294.862000000001</v>
      </c>
      <c r="R125" s="371">
        <f t="shared" si="10"/>
        <v>30294.862000000001</v>
      </c>
      <c r="S125" s="372">
        <f>IFERROR((VLOOKUP(A125,QUEUE!$F$5:$AW$1000,27,FALSE)-VLOOKUP(A125,QUEUE!$F$5:$AW$1000,26,FALSE))*500,0)</f>
        <v>0</v>
      </c>
      <c r="T125" s="372">
        <f>IFERROR((VLOOKUP(A125,QUEUE!$F$5:$AW$1000,30,FALSE)-VLOOKUP(A125,QUEUE!$F$5:$AW$1000,29,FALSE))*850,0)</f>
        <v>0</v>
      </c>
      <c r="U125" s="372">
        <f>IFERROR((VLOOKUP(A125,QUEUE!$F$5:$AW$1000,33,FALSE)-VLOOKUP(A125,QUEUE!$F$5:$AW$1000,32,FALSE))*600,0)</f>
        <v>0</v>
      </c>
      <c r="V125" s="372">
        <f>IFERROR((VLOOKUP(A125,QUEUE!$F$5:$AW$1000,36,FALSE)-VLOOKUP(A125,QUEUE!$F$5:$AW$1000,35,FALSE))*750,0)</f>
        <v>0</v>
      </c>
      <c r="W125" s="372">
        <f>IFERROR((VLOOKUP(A125,QUEUE!$F$5:$AW$1000,39,FALSE)-VLOOKUP(A125,QUEUE!$F$5:$AW$1000,38,FALSE))*600,0)</f>
        <v>0</v>
      </c>
      <c r="X125" s="373"/>
      <c r="Y125" s="371">
        <f>IFERROR(VLOOKUP(A125,PROFILE!$B$6:$DG$1000,109,FALSE),0)</f>
        <v>0</v>
      </c>
      <c r="Z125" s="371">
        <f>IFERROR((VLOOKUP(A125,PROFILE!$B$6:$DG$1000,110,FALSE)*900)+((VLOOKUP(A125,PROFILE!$B$6:$DG$1000,110,FALSE)*900)*0.5),0)</f>
        <v>1350</v>
      </c>
      <c r="AA125" s="371">
        <f t="shared" si="12"/>
        <v>3738.3180000000002</v>
      </c>
      <c r="AB125" s="373">
        <f>IF(PROFILE!R127="รอบคัน",1500,IF(PROFILE!R127="โคม่า",2000,PROFILE!DJ127*100))</f>
        <v>2000</v>
      </c>
    </row>
    <row r="126" spans="1:28" x14ac:dyDescent="0.35">
      <c r="A126" s="344">
        <f t="shared" si="11"/>
        <v>1701123</v>
      </c>
      <c r="B126" s="344">
        <v>126</v>
      </c>
      <c r="G126" s="374" t="str">
        <f>IFERROR(VLOOKUP(A126,PROFILE!$B$6:$P$1000,11,FALSE),"")</f>
        <v>OUT</v>
      </c>
      <c r="H126" s="368">
        <f>IF(PROFILE!H128="","",PROFILE!B128)</f>
        <v>1701123</v>
      </c>
      <c r="I126" s="369" t="str">
        <f>IF(H126="","",VLOOKUP(H126,PROFILE!$B$6:$AC$1000,18,FALSE))</f>
        <v>ธนชาต</v>
      </c>
      <c r="J126" s="369" t="str">
        <f>IF(H126="","",VLOOKUP(H126,PROFILE!$B$6:$AC$1000,17,FALSE))</f>
        <v>กลาง</v>
      </c>
      <c r="K126" s="369" t="str">
        <f>IF(H126="","",VLOOKUP(H126,PROFILE!$B$6:$AC$1000,23,FALSE))</f>
        <v>ฒค2586</v>
      </c>
      <c r="L126" s="369" t="str">
        <f>IF(H126="","",VLOOKUP(H126,PROFILE!$B$6:$AC$1000,24,FALSE))</f>
        <v>ISUZU</v>
      </c>
      <c r="M126" s="370" t="str">
        <f>IF(H126="","",VLOOKUP(H126,PROFILE!$B$6:$AC$1000,25,FALSE))</f>
        <v>DMAX</v>
      </c>
      <c r="N126" s="371">
        <f t="shared" si="13"/>
        <v>1850</v>
      </c>
      <c r="O126" s="372"/>
      <c r="P126" s="372"/>
      <c r="Q126" s="371">
        <f t="shared" si="14"/>
        <v>0</v>
      </c>
      <c r="R126" s="371">
        <f t="shared" si="10"/>
        <v>0</v>
      </c>
      <c r="S126" s="372">
        <f>IFERROR((VLOOKUP(A126,QUEUE!$F$5:$AW$1000,27,FALSE)-VLOOKUP(A126,QUEUE!$F$5:$AW$1000,26,FALSE))*500,0)</f>
        <v>0</v>
      </c>
      <c r="T126" s="372">
        <f>IFERROR((VLOOKUP(A126,QUEUE!$F$5:$AW$1000,30,FALSE)-VLOOKUP(A126,QUEUE!$F$5:$AW$1000,29,FALSE))*850,0)</f>
        <v>0</v>
      </c>
      <c r="U126" s="372">
        <f>IFERROR((VLOOKUP(A126,QUEUE!$F$5:$AW$1000,33,FALSE)-VLOOKUP(A126,QUEUE!$F$5:$AW$1000,32,FALSE))*600,0)</f>
        <v>0</v>
      </c>
      <c r="V126" s="372">
        <f>IFERROR((VLOOKUP(A126,QUEUE!$F$5:$AW$1000,36,FALSE)-VLOOKUP(A126,QUEUE!$F$5:$AW$1000,35,FALSE))*750,0)</f>
        <v>0</v>
      </c>
      <c r="W126" s="372">
        <f>IFERROR((VLOOKUP(A126,QUEUE!$F$5:$AW$1000,39,FALSE)-VLOOKUP(A126,QUEUE!$F$5:$AW$1000,38,FALSE))*600,0)</f>
        <v>0</v>
      </c>
      <c r="X126" s="373"/>
      <c r="Y126" s="371">
        <f>IFERROR(VLOOKUP(A126,PROFILE!$B$6:$DG$1000,109,FALSE),0)</f>
        <v>0</v>
      </c>
      <c r="Z126" s="371">
        <f>IFERROR((VLOOKUP(A126,PROFILE!$B$6:$DG$1000,110,FALSE)*900)+((VLOOKUP(A126,PROFILE!$B$6:$DG$1000,110,FALSE)*900)*0.5),0)</f>
        <v>1350</v>
      </c>
      <c r="AA126" s="371">
        <f t="shared" si="12"/>
        <v>0</v>
      </c>
      <c r="AB126" s="373">
        <f>IF(PROFILE!R128="รอบคัน",1500,IF(PROFILE!R128="โคม่า",2000,PROFILE!DJ128*100))</f>
        <v>500</v>
      </c>
    </row>
    <row r="127" spans="1:28" x14ac:dyDescent="0.35">
      <c r="A127" s="344">
        <f t="shared" si="11"/>
        <v>1701124</v>
      </c>
      <c r="B127" s="344">
        <v>127</v>
      </c>
      <c r="G127" s="374" t="str">
        <f>IFERROR(VLOOKUP(A127,PROFILE!$B$6:$P$1000,11,FALSE),"")</f>
        <v>OUT</v>
      </c>
      <c r="H127" s="368">
        <f>IF(PROFILE!H129="","",PROFILE!B129)</f>
        <v>1701124</v>
      </c>
      <c r="I127" s="369" t="str">
        <f>IF(H127="","",VLOOKUP(H127,PROFILE!$B$6:$AC$1000,18,FALSE))</f>
        <v>กรุงไทย</v>
      </c>
      <c r="J127" s="369" t="str">
        <f>IF(H127="","",VLOOKUP(H127,PROFILE!$B$6:$AC$1000,17,FALSE))</f>
        <v>กลาง</v>
      </c>
      <c r="K127" s="369" t="str">
        <f>IF(H127="","",VLOOKUP(H127,PROFILE!$B$6:$AC$1000,23,FALSE))</f>
        <v>ณข1099</v>
      </c>
      <c r="L127" s="369" t="str">
        <f>IF(H127="","",VLOOKUP(H127,PROFILE!$B$6:$AC$1000,24,FALSE))</f>
        <v>MITSUBISHI</v>
      </c>
      <c r="M127" s="370" t="str">
        <f>IF(H127="","",VLOOKUP(H127,PROFILE!$B$6:$AC$1000,25,FALSE))</f>
        <v>STRADA</v>
      </c>
      <c r="N127" s="371">
        <f t="shared" si="13"/>
        <v>875</v>
      </c>
      <c r="O127" s="372"/>
      <c r="P127" s="372"/>
      <c r="Q127" s="371">
        <f t="shared" si="14"/>
        <v>0</v>
      </c>
      <c r="R127" s="371">
        <f t="shared" si="10"/>
        <v>0</v>
      </c>
      <c r="S127" s="372">
        <f>IFERROR((VLOOKUP(A127,QUEUE!$F$5:$AW$1000,27,FALSE)-VLOOKUP(A127,QUEUE!$F$5:$AW$1000,26,FALSE))*500,0)</f>
        <v>0</v>
      </c>
      <c r="T127" s="372">
        <f>IFERROR((VLOOKUP(A127,QUEUE!$F$5:$AW$1000,30,FALSE)-VLOOKUP(A127,QUEUE!$F$5:$AW$1000,29,FALSE))*850,0)</f>
        <v>0</v>
      </c>
      <c r="U127" s="372">
        <f>IFERROR((VLOOKUP(A127,QUEUE!$F$5:$AW$1000,33,FALSE)-VLOOKUP(A127,QUEUE!$F$5:$AW$1000,32,FALSE))*600,0)</f>
        <v>0</v>
      </c>
      <c r="V127" s="372">
        <f>IFERROR((VLOOKUP(A127,QUEUE!$F$5:$AW$1000,36,FALSE)-VLOOKUP(A127,QUEUE!$F$5:$AW$1000,35,FALSE))*750,0)</f>
        <v>0</v>
      </c>
      <c r="W127" s="372">
        <f>IFERROR((VLOOKUP(A127,QUEUE!$F$5:$AW$1000,39,FALSE)-VLOOKUP(A127,QUEUE!$F$5:$AW$1000,38,FALSE))*600,0)</f>
        <v>0</v>
      </c>
      <c r="X127" s="373"/>
      <c r="Y127" s="371">
        <f>IFERROR(VLOOKUP(A127,PROFILE!$B$6:$DG$1000,109,FALSE),0)</f>
        <v>0</v>
      </c>
      <c r="Z127" s="371">
        <f>IFERROR((VLOOKUP(A127,PROFILE!$B$6:$DG$1000,110,FALSE)*900)+((VLOOKUP(A127,PROFILE!$B$6:$DG$1000,110,FALSE)*900)*0.5),0)</f>
        <v>675</v>
      </c>
      <c r="AA127" s="371">
        <f t="shared" si="12"/>
        <v>0</v>
      </c>
      <c r="AB127" s="373">
        <f>IF(PROFILE!R129="รอบคัน",1500,IF(PROFILE!R129="โคม่า",2000,PROFILE!DJ129*100))</f>
        <v>200</v>
      </c>
    </row>
    <row r="128" spans="1:28" x14ac:dyDescent="0.35">
      <c r="A128" s="344">
        <f t="shared" si="11"/>
        <v>1701125</v>
      </c>
      <c r="B128" s="344">
        <v>128</v>
      </c>
      <c r="G128" s="374">
        <f>IFERROR(VLOOKUP(A128,PROFILE!$B$6:$P$1000,11,FALSE),"")</f>
        <v>4.5043893518522964</v>
      </c>
      <c r="H128" s="368">
        <f>IF(PROFILE!H130="","",PROFILE!B130)</f>
        <v>1701125</v>
      </c>
      <c r="I128" s="369" t="str">
        <f>IF(H128="","",VLOOKUP(H128,PROFILE!$B$6:$AC$1000,18,FALSE))</f>
        <v>ธนชาต</v>
      </c>
      <c r="J128" s="369" t="str">
        <f>IF(H128="","",VLOOKUP(H128,PROFILE!$B$6:$AC$1000,17,FALSE))</f>
        <v>กลาง</v>
      </c>
      <c r="K128" s="369" t="str">
        <f>IF(H128="","",VLOOKUP(H128,PROFILE!$B$6:$AC$1000,23,FALSE))</f>
        <v>วว1088</v>
      </c>
      <c r="L128" s="369" t="str">
        <f>IF(H128="","",VLOOKUP(H128,PROFILE!$B$6:$AC$1000,24,FALSE))</f>
        <v>HONDA</v>
      </c>
      <c r="M128" s="370" t="str">
        <f>IF(H128="","",VLOOKUP(H128,PROFILE!$B$6:$AC$1000,25,FALSE))</f>
        <v>CITY</v>
      </c>
      <c r="N128" s="371">
        <f t="shared" si="13"/>
        <v>1914.1180000000002</v>
      </c>
      <c r="O128" s="372"/>
      <c r="P128" s="372">
        <v>10391.18</v>
      </c>
      <c r="Q128" s="371">
        <f t="shared" si="14"/>
        <v>8477.0619999999999</v>
      </c>
      <c r="R128" s="371">
        <f t="shared" si="10"/>
        <v>8477.0619999999999</v>
      </c>
      <c r="S128" s="372">
        <f>IFERROR((VLOOKUP(A128,QUEUE!$F$5:$AW$1000,27,FALSE)-VLOOKUP(A128,QUEUE!$F$5:$AW$1000,26,FALSE))*500,0)</f>
        <v>0</v>
      </c>
      <c r="T128" s="372">
        <f>IFERROR((VLOOKUP(A128,QUEUE!$F$5:$AW$1000,30,FALSE)-VLOOKUP(A128,QUEUE!$F$5:$AW$1000,29,FALSE))*850,0)</f>
        <v>0</v>
      </c>
      <c r="U128" s="372">
        <f>IFERROR((VLOOKUP(A128,QUEUE!$F$5:$AW$1000,33,FALSE)-VLOOKUP(A128,QUEUE!$F$5:$AW$1000,32,FALSE))*600,0)</f>
        <v>0</v>
      </c>
      <c r="V128" s="372">
        <f>IFERROR((VLOOKUP(A128,QUEUE!$F$5:$AW$1000,36,FALSE)-VLOOKUP(A128,QUEUE!$F$5:$AW$1000,35,FALSE))*750,0)</f>
        <v>0</v>
      </c>
      <c r="W128" s="372">
        <f>IFERROR((VLOOKUP(A128,QUEUE!$F$5:$AW$1000,39,FALSE)-VLOOKUP(A128,QUEUE!$F$5:$AW$1000,38,FALSE))*600,0)</f>
        <v>0</v>
      </c>
      <c r="X128" s="373"/>
      <c r="Y128" s="371">
        <f>IFERROR(VLOOKUP(A128,PROFILE!$B$6:$DG$1000,109,FALSE),0)</f>
        <v>0</v>
      </c>
      <c r="Z128" s="371">
        <f>IFERROR((VLOOKUP(A128,PROFILE!$B$6:$DG$1000,110,FALSE)*900)+((VLOOKUP(A128,PROFILE!$B$6:$DG$1000,110,FALSE)*900)*0.5),0)</f>
        <v>675</v>
      </c>
      <c r="AA128" s="371">
        <f t="shared" si="12"/>
        <v>1039.1180000000002</v>
      </c>
      <c r="AB128" s="373">
        <f>IF(PROFILE!R130="รอบคัน",1500,IF(PROFILE!R130="โคม่า",2000,PROFILE!DJ130*100))</f>
        <v>200</v>
      </c>
    </row>
    <row r="129" spans="1:28" x14ac:dyDescent="0.35">
      <c r="A129" s="344">
        <f t="shared" si="11"/>
        <v>1701126</v>
      </c>
      <c r="B129" s="344">
        <v>129</v>
      </c>
      <c r="G129" s="374" t="str">
        <f>IFERROR(VLOOKUP(A129,PROFILE!$B$6:$P$1000,11,FALSE),"")</f>
        <v>No fix</v>
      </c>
      <c r="H129" s="368">
        <f>IF(PROFILE!H131="","",PROFILE!B131)</f>
        <v>1701126</v>
      </c>
      <c r="I129" s="369" t="str">
        <f>IF(H129="","",VLOOKUP(H129,PROFILE!$B$6:$AC$1000,18,FALSE))</f>
        <v>เจ้าพระยา</v>
      </c>
      <c r="J129" s="369" t="str">
        <f>IF(H129="","",VLOOKUP(H129,PROFILE!$B$6:$AC$1000,17,FALSE))</f>
        <v>เบา</v>
      </c>
      <c r="K129" s="369" t="str">
        <f>IF(H129="","",VLOOKUP(H129,PROFILE!$B$6:$AC$1000,23,FALSE))</f>
        <v>สศ1829</v>
      </c>
      <c r="L129" s="369" t="str">
        <f>IF(H129="","",VLOOKUP(H129,PROFILE!$B$6:$AC$1000,24,FALSE))</f>
        <v>MITSUBISHI</v>
      </c>
      <c r="M129" s="370" t="str">
        <f>IF(H129="","",VLOOKUP(H129,PROFILE!$B$6:$AC$1000,25,FALSE))</f>
        <v>TRIRON</v>
      </c>
      <c r="N129" s="371">
        <f t="shared" si="13"/>
        <v>348.25</v>
      </c>
      <c r="O129" s="372"/>
      <c r="P129" s="372">
        <v>2482.5</v>
      </c>
      <c r="Q129" s="371">
        <f t="shared" si="14"/>
        <v>2134.25</v>
      </c>
      <c r="R129" s="371">
        <f t="shared" si="10"/>
        <v>2134.25</v>
      </c>
      <c r="S129" s="372">
        <f>IFERROR((VLOOKUP(A129,QUEUE!$F$5:$AW$1000,27,FALSE)-VLOOKUP(A129,QUEUE!$F$5:$AW$1000,26,FALSE))*500,0)</f>
        <v>0</v>
      </c>
      <c r="T129" s="372">
        <f>IFERROR((VLOOKUP(A129,QUEUE!$F$5:$AW$1000,30,FALSE)-VLOOKUP(A129,QUEUE!$F$5:$AW$1000,29,FALSE))*850,0)</f>
        <v>0</v>
      </c>
      <c r="U129" s="372">
        <f>IFERROR((VLOOKUP(A129,QUEUE!$F$5:$AW$1000,33,FALSE)-VLOOKUP(A129,QUEUE!$F$5:$AW$1000,32,FALSE))*600,0)</f>
        <v>0</v>
      </c>
      <c r="V129" s="372">
        <f>IFERROR((VLOOKUP(A129,QUEUE!$F$5:$AW$1000,36,FALSE)-VLOOKUP(A129,QUEUE!$F$5:$AW$1000,35,FALSE))*750,0)</f>
        <v>0</v>
      </c>
      <c r="W129" s="372">
        <f>IFERROR((VLOOKUP(A129,QUEUE!$F$5:$AW$1000,39,FALSE)-VLOOKUP(A129,QUEUE!$F$5:$AW$1000,38,FALSE))*600,0)</f>
        <v>0</v>
      </c>
      <c r="X129" s="373"/>
      <c r="Y129" s="371">
        <f>IFERROR(VLOOKUP(A129,PROFILE!$B$6:$DG$1000,109,FALSE),0)</f>
        <v>0</v>
      </c>
      <c r="Z129" s="371">
        <f>IFERROR((VLOOKUP(A129,PROFILE!$B$6:$DG$1000,110,FALSE)*900)+((VLOOKUP(A129,PROFILE!$B$6:$DG$1000,110,FALSE)*900)*0.5),0)</f>
        <v>0</v>
      </c>
      <c r="AA129" s="371">
        <f t="shared" si="12"/>
        <v>248.25</v>
      </c>
      <c r="AB129" s="373">
        <f>IF(PROFILE!R131="รอบคัน",1500,IF(PROFILE!R131="โคม่า",2000,PROFILE!DJ131*100))</f>
        <v>100</v>
      </c>
    </row>
    <row r="130" spans="1:28" x14ac:dyDescent="0.35">
      <c r="A130" s="344">
        <f t="shared" si="11"/>
        <v>1701127</v>
      </c>
      <c r="B130" s="344">
        <v>130</v>
      </c>
      <c r="G130" s="374" t="str">
        <f>IFERROR(VLOOKUP(A130,PROFILE!$B$6:$P$1000,11,FALSE),"")</f>
        <v>OUT</v>
      </c>
      <c r="H130" s="368">
        <f>IF(PROFILE!H132="","",PROFILE!B132)</f>
        <v>1701127</v>
      </c>
      <c r="I130" s="369" t="str">
        <f>IF(H130="","",VLOOKUP(H130,PROFILE!$B$6:$AC$1000,18,FALSE))</f>
        <v>เอเซีย</v>
      </c>
      <c r="J130" s="369" t="str">
        <f>IF(H130="","",VLOOKUP(H130,PROFILE!$B$6:$AC$1000,17,FALSE))</f>
        <v>โคม่า</v>
      </c>
      <c r="K130" s="369" t="str">
        <f>IF(H130="","",VLOOKUP(H130,PROFILE!$B$6:$AC$1000,23,FALSE))</f>
        <v>วพ4053</v>
      </c>
      <c r="L130" s="369" t="str">
        <f>IF(H130="","",VLOOKUP(H130,PROFILE!$B$6:$AC$1000,24,FALSE))</f>
        <v>NISSAN</v>
      </c>
      <c r="M130" s="370" t="str">
        <f>IF(H130="","",VLOOKUP(H130,PROFILE!$B$6:$AC$1000,25,FALSE))</f>
        <v>SUNNY</v>
      </c>
      <c r="N130" s="371">
        <f t="shared" si="13"/>
        <v>2000</v>
      </c>
      <c r="O130" s="372"/>
      <c r="P130" s="372"/>
      <c r="Q130" s="371">
        <f t="shared" si="14"/>
        <v>0</v>
      </c>
      <c r="R130" s="371">
        <f t="shared" si="10"/>
        <v>0</v>
      </c>
      <c r="S130" s="372">
        <f>IFERROR((VLOOKUP(A130,QUEUE!$F$5:$AW$1000,27,FALSE)-VLOOKUP(A130,QUEUE!$F$5:$AW$1000,26,FALSE))*500,0)</f>
        <v>0</v>
      </c>
      <c r="T130" s="372">
        <f>IFERROR((VLOOKUP(A130,QUEUE!$F$5:$AW$1000,30,FALSE)-VLOOKUP(A130,QUEUE!$F$5:$AW$1000,29,FALSE))*850,0)</f>
        <v>0</v>
      </c>
      <c r="U130" s="372">
        <f>IFERROR((VLOOKUP(A130,QUEUE!$F$5:$AW$1000,33,FALSE)-VLOOKUP(A130,QUEUE!$F$5:$AW$1000,32,FALSE))*600,0)</f>
        <v>0</v>
      </c>
      <c r="V130" s="372">
        <f>IFERROR((VLOOKUP(A130,QUEUE!$F$5:$AW$1000,36,FALSE)-VLOOKUP(A130,QUEUE!$F$5:$AW$1000,35,FALSE))*750,0)</f>
        <v>0</v>
      </c>
      <c r="W130" s="372">
        <f>IFERROR((VLOOKUP(A130,QUEUE!$F$5:$AW$1000,39,FALSE)-VLOOKUP(A130,QUEUE!$F$5:$AW$1000,38,FALSE))*600,0)</f>
        <v>0</v>
      </c>
      <c r="X130" s="373"/>
      <c r="Y130" s="371">
        <f>IFERROR(VLOOKUP(A130,PROFILE!$B$6:$DG$1000,109,FALSE),0)</f>
        <v>0</v>
      </c>
      <c r="Z130" s="371">
        <f>IFERROR((VLOOKUP(A130,PROFILE!$B$6:$DG$1000,110,FALSE)*900)+((VLOOKUP(A130,PROFILE!$B$6:$DG$1000,110,FALSE)*900)*0.5),0)</f>
        <v>0</v>
      </c>
      <c r="AA130" s="371">
        <f t="shared" si="12"/>
        <v>0</v>
      </c>
      <c r="AB130" s="373">
        <f>IF(PROFILE!R132="รอบคัน",1500,IF(PROFILE!R132="โคม่า",2000,PROFILE!DJ132*100))</f>
        <v>2000</v>
      </c>
    </row>
    <row r="131" spans="1:28" x14ac:dyDescent="0.35">
      <c r="A131" s="344">
        <f t="shared" si="11"/>
        <v>1701128</v>
      </c>
      <c r="B131" s="344">
        <v>131</v>
      </c>
      <c r="G131" s="374" t="str">
        <f>IFERROR(VLOOKUP(A131,PROFILE!$B$6:$P$1000,11,FALSE),"")</f>
        <v>OUT</v>
      </c>
      <c r="H131" s="368">
        <f>IF(PROFILE!H133="","",PROFILE!B133)</f>
        <v>1701128</v>
      </c>
      <c r="I131" s="369" t="str">
        <f>IF(H131="","",VLOOKUP(H131,PROFILE!$B$6:$AC$1000,18,FALSE))</f>
        <v>เทเวศ</v>
      </c>
      <c r="J131" s="369" t="str">
        <f>IF(H131="","",VLOOKUP(H131,PROFILE!$B$6:$AC$1000,17,FALSE))</f>
        <v>โคม่า</v>
      </c>
      <c r="K131" s="369" t="str">
        <f>IF(H131="","",VLOOKUP(H131,PROFILE!$B$6:$AC$1000,23,FALSE))</f>
        <v>ชฉ2232</v>
      </c>
      <c r="L131" s="369" t="str">
        <f>IF(H131="","",VLOOKUP(H131,PROFILE!$B$6:$AC$1000,24,FALSE))</f>
        <v>TOYOTA</v>
      </c>
      <c r="M131" s="370" t="str">
        <f>IF(H131="","",VLOOKUP(H131,PROFILE!$B$6:$AC$1000,25,FALSE))</f>
        <v>ALTIS</v>
      </c>
      <c r="N131" s="371">
        <f t="shared" si="13"/>
        <v>3615</v>
      </c>
      <c r="O131" s="372">
        <v>2800</v>
      </c>
      <c r="P131" s="372">
        <v>2650</v>
      </c>
      <c r="Q131" s="371">
        <f t="shared" si="14"/>
        <v>-965</v>
      </c>
      <c r="R131" s="371">
        <f t="shared" si="10"/>
        <v>-965</v>
      </c>
      <c r="S131" s="372">
        <f>IFERROR((VLOOKUP(A131,QUEUE!$F$5:$AW$1000,27,FALSE)-VLOOKUP(A131,QUEUE!$F$5:$AW$1000,26,FALSE))*500,0)</f>
        <v>0</v>
      </c>
      <c r="T131" s="372">
        <f>IFERROR((VLOOKUP(A131,QUEUE!$F$5:$AW$1000,30,FALSE)-VLOOKUP(A131,QUEUE!$F$5:$AW$1000,29,FALSE))*850,0)</f>
        <v>0</v>
      </c>
      <c r="U131" s="372">
        <f>IFERROR((VLOOKUP(A131,QUEUE!$F$5:$AW$1000,33,FALSE)-VLOOKUP(A131,QUEUE!$F$5:$AW$1000,32,FALSE))*600,0)</f>
        <v>0</v>
      </c>
      <c r="V131" s="372">
        <f>IFERROR((VLOOKUP(A131,QUEUE!$F$5:$AW$1000,36,FALSE)-VLOOKUP(A131,QUEUE!$F$5:$AW$1000,35,FALSE))*750,0)</f>
        <v>0</v>
      </c>
      <c r="W131" s="372">
        <f>IFERROR((VLOOKUP(A131,QUEUE!$F$5:$AW$1000,39,FALSE)-VLOOKUP(A131,QUEUE!$F$5:$AW$1000,38,FALSE))*600,0)</f>
        <v>0</v>
      </c>
      <c r="X131" s="373"/>
      <c r="Y131" s="371">
        <f>IFERROR(VLOOKUP(A131,PROFILE!$B$6:$DG$1000,109,FALSE),0)</f>
        <v>0</v>
      </c>
      <c r="Z131" s="371">
        <f>IFERROR((VLOOKUP(A131,PROFILE!$B$6:$DG$1000,110,FALSE)*900)+((VLOOKUP(A131,PROFILE!$B$6:$DG$1000,110,FALSE)*900)*0.5),0)</f>
        <v>1350</v>
      </c>
      <c r="AA131" s="371">
        <f t="shared" si="12"/>
        <v>265</v>
      </c>
      <c r="AB131" s="373">
        <f>IF(PROFILE!R133="รอบคัน",1500,IF(PROFILE!R133="โคม่า",2000,PROFILE!DJ133*100))</f>
        <v>2000</v>
      </c>
    </row>
    <row r="132" spans="1:28" x14ac:dyDescent="0.35">
      <c r="A132" s="344">
        <f t="shared" si="11"/>
        <v>1701129</v>
      </c>
      <c r="B132" s="344">
        <v>132</v>
      </c>
      <c r="G132" s="374" t="str">
        <f>IFERROR(VLOOKUP(A132,PROFILE!$B$6:$P$1000,11,FALSE),"")</f>
        <v>OUT</v>
      </c>
      <c r="H132" s="368">
        <f>IF(PROFILE!H134="","",PROFILE!B134)</f>
        <v>1701129</v>
      </c>
      <c r="I132" s="369" t="str">
        <f>IF(H132="","",VLOOKUP(H132,PROFILE!$B$6:$AC$1000,18,FALSE))</f>
        <v>ธนชาต</v>
      </c>
      <c r="J132" s="369" t="str">
        <f>IF(H132="","",VLOOKUP(H132,PROFILE!$B$6:$AC$1000,17,FALSE))</f>
        <v>เบา</v>
      </c>
      <c r="K132" s="369" t="str">
        <f>IF(H132="","",VLOOKUP(H132,PROFILE!$B$6:$AC$1000,23,FALSE))</f>
        <v>ถน7643</v>
      </c>
      <c r="L132" s="369" t="str">
        <f>IF(H132="","",VLOOKUP(H132,PROFILE!$B$6:$AC$1000,24,FALSE))</f>
        <v>ISUZU</v>
      </c>
      <c r="M132" s="370" t="str">
        <f>IF(H132="","",VLOOKUP(H132,PROFILE!$B$6:$AC$1000,25,FALSE))</f>
        <v>SPACECAB</v>
      </c>
      <c r="N132" s="371">
        <f t="shared" si="13"/>
        <v>675</v>
      </c>
      <c r="O132" s="372"/>
      <c r="P132" s="372"/>
      <c r="Q132" s="371">
        <f t="shared" si="14"/>
        <v>0</v>
      </c>
      <c r="R132" s="371">
        <f t="shared" si="10"/>
        <v>0</v>
      </c>
      <c r="S132" s="372">
        <f>IFERROR((VLOOKUP(A132,QUEUE!$F$5:$AW$1000,27,FALSE)-VLOOKUP(A132,QUEUE!$F$5:$AW$1000,26,FALSE))*500,0)</f>
        <v>0</v>
      </c>
      <c r="T132" s="372">
        <f>IFERROR((VLOOKUP(A132,QUEUE!$F$5:$AW$1000,30,FALSE)-VLOOKUP(A132,QUEUE!$F$5:$AW$1000,29,FALSE))*850,0)</f>
        <v>0</v>
      </c>
      <c r="U132" s="372">
        <f>IFERROR((VLOOKUP(A132,QUEUE!$F$5:$AW$1000,33,FALSE)-VLOOKUP(A132,QUEUE!$F$5:$AW$1000,32,FALSE))*600,0)</f>
        <v>0</v>
      </c>
      <c r="V132" s="372">
        <f>IFERROR((VLOOKUP(A132,QUEUE!$F$5:$AW$1000,36,FALSE)-VLOOKUP(A132,QUEUE!$F$5:$AW$1000,35,FALSE))*750,0)</f>
        <v>0</v>
      </c>
      <c r="W132" s="372">
        <f>IFERROR((VLOOKUP(A132,QUEUE!$F$5:$AW$1000,39,FALSE)-VLOOKUP(A132,QUEUE!$F$5:$AW$1000,38,FALSE))*600,0)</f>
        <v>0</v>
      </c>
      <c r="X132" s="373"/>
      <c r="Y132" s="371">
        <f>IFERROR(VLOOKUP(A132,PROFILE!$B$6:$DG$1000,109,FALSE),0)</f>
        <v>0</v>
      </c>
      <c r="Z132" s="371">
        <f>IFERROR((VLOOKUP(A132,PROFILE!$B$6:$DG$1000,110,FALSE)*900)+((VLOOKUP(A132,PROFILE!$B$6:$DG$1000,110,FALSE)*900)*0.5),0)</f>
        <v>675</v>
      </c>
      <c r="AA132" s="371">
        <f t="shared" si="12"/>
        <v>0</v>
      </c>
      <c r="AB132" s="373">
        <f>IF(PROFILE!R134="รอบคัน",1500,IF(PROFILE!R134="โคม่า",2000,PROFILE!DJ134*100))</f>
        <v>0</v>
      </c>
    </row>
    <row r="133" spans="1:28" x14ac:dyDescent="0.35">
      <c r="A133" s="344">
        <f t="shared" si="11"/>
        <v>1701130</v>
      </c>
      <c r="B133" s="344">
        <v>133</v>
      </c>
      <c r="G133" s="374" t="str">
        <f>IFERROR(VLOOKUP(A133,PROFILE!$B$6:$P$1000,11,FALSE),"")</f>
        <v>OUT</v>
      </c>
      <c r="H133" s="368">
        <f>IF(PROFILE!H135="","",PROFILE!B135)</f>
        <v>1701130</v>
      </c>
      <c r="I133" s="369" t="str">
        <f>IF(H133="","",VLOOKUP(H133,PROFILE!$B$6:$AC$1000,18,FALSE))</f>
        <v>อาคเนย์</v>
      </c>
      <c r="J133" s="369" t="str">
        <f>IF(H133="","",VLOOKUP(H133,PROFILE!$B$6:$AC$1000,17,FALSE))</f>
        <v>หนัก</v>
      </c>
      <c r="K133" s="369" t="str">
        <f>IF(H133="","",VLOOKUP(H133,PROFILE!$B$6:$AC$1000,23,FALSE))</f>
        <v>บท6173</v>
      </c>
      <c r="L133" s="369" t="str">
        <f>IF(H133="","",VLOOKUP(H133,PROFILE!$B$6:$AC$1000,24,FALSE))</f>
        <v>TOYOTA</v>
      </c>
      <c r="M133" s="370" t="str">
        <f>IF(H133="","",VLOOKUP(H133,PROFILE!$B$6:$AC$1000,25,FALSE))</f>
        <v>VIGO</v>
      </c>
      <c r="N133" s="371">
        <f t="shared" si="13"/>
        <v>1068</v>
      </c>
      <c r="O133" s="372"/>
      <c r="P133" s="372">
        <v>7680</v>
      </c>
      <c r="Q133" s="371">
        <f t="shared" si="14"/>
        <v>6612</v>
      </c>
      <c r="R133" s="371">
        <f t="shared" ref="R133:R196" si="15">Q133</f>
        <v>6612</v>
      </c>
      <c r="S133" s="372">
        <f>IFERROR((VLOOKUP(A133,QUEUE!$F$5:$AW$1000,27,FALSE)-VLOOKUP(A133,QUEUE!$F$5:$AW$1000,26,FALSE))*500,0)</f>
        <v>0</v>
      </c>
      <c r="T133" s="372">
        <f>IFERROR((VLOOKUP(A133,QUEUE!$F$5:$AW$1000,30,FALSE)-VLOOKUP(A133,QUEUE!$F$5:$AW$1000,29,FALSE))*850,0)</f>
        <v>0</v>
      </c>
      <c r="U133" s="372">
        <f>IFERROR((VLOOKUP(A133,QUEUE!$F$5:$AW$1000,33,FALSE)-VLOOKUP(A133,QUEUE!$F$5:$AW$1000,32,FALSE))*600,0)</f>
        <v>0</v>
      </c>
      <c r="V133" s="372">
        <f>IFERROR((VLOOKUP(A133,QUEUE!$F$5:$AW$1000,36,FALSE)-VLOOKUP(A133,QUEUE!$F$5:$AW$1000,35,FALSE))*750,0)</f>
        <v>0</v>
      </c>
      <c r="W133" s="372">
        <f>IFERROR((VLOOKUP(A133,QUEUE!$F$5:$AW$1000,39,FALSE)-VLOOKUP(A133,QUEUE!$F$5:$AW$1000,38,FALSE))*600,0)</f>
        <v>0</v>
      </c>
      <c r="X133" s="373"/>
      <c r="Y133" s="371">
        <f>IFERROR(VLOOKUP(A133,PROFILE!$B$6:$DG$1000,109,FALSE),0)</f>
        <v>0</v>
      </c>
      <c r="Z133" s="371">
        <f>IFERROR((VLOOKUP(A133,PROFILE!$B$6:$DG$1000,110,FALSE)*900)+((VLOOKUP(A133,PROFILE!$B$6:$DG$1000,110,FALSE)*900)*0.5),0)</f>
        <v>0</v>
      </c>
      <c r="AA133" s="371">
        <f t="shared" si="12"/>
        <v>768</v>
      </c>
      <c r="AB133" s="373">
        <f>IF(PROFILE!R135="รอบคัน",1500,IF(PROFILE!R135="โคม่า",2000,PROFILE!DJ135*100))</f>
        <v>300</v>
      </c>
    </row>
    <row r="134" spans="1:28" x14ac:dyDescent="0.35">
      <c r="A134" s="344">
        <f t="shared" si="11"/>
        <v>1701131</v>
      </c>
      <c r="B134" s="344">
        <v>134</v>
      </c>
      <c r="G134" s="374">
        <f>IFERROR(VLOOKUP(A134,PROFILE!$B$6:$P$1000,11,FALSE),"")</f>
        <v>8.2986899305542465</v>
      </c>
      <c r="H134" s="368">
        <f>IF(PROFILE!H136="","",PROFILE!B136)</f>
        <v>1701131</v>
      </c>
      <c r="I134" s="369" t="str">
        <f>IF(H134="","",VLOOKUP(H134,PROFILE!$B$6:$AC$1000,18,FALSE))</f>
        <v>กรุงไทย</v>
      </c>
      <c r="J134" s="369" t="str">
        <f>IF(H134="","",VLOOKUP(H134,PROFILE!$B$6:$AC$1000,17,FALSE))</f>
        <v>กลาง</v>
      </c>
      <c r="K134" s="369" t="str">
        <f>IF(H134="","",VLOOKUP(H134,PROFILE!$B$6:$AC$1000,23,FALSE))</f>
        <v>ฒถ7932</v>
      </c>
      <c r="L134" s="369" t="str">
        <f>IF(H134="","",VLOOKUP(H134,PROFILE!$B$6:$AC$1000,24,FALSE))</f>
        <v>MAZDA</v>
      </c>
      <c r="M134" s="370" t="str">
        <f>IF(H134="","",VLOOKUP(H134,PROFILE!$B$6:$AC$1000,25,FALSE))</f>
        <v>BT-50</v>
      </c>
      <c r="N134" s="371">
        <f t="shared" si="13"/>
        <v>875</v>
      </c>
      <c r="O134" s="372"/>
      <c r="P134" s="372"/>
      <c r="Q134" s="371">
        <f t="shared" si="14"/>
        <v>0</v>
      </c>
      <c r="R134" s="371">
        <f t="shared" si="15"/>
        <v>0</v>
      </c>
      <c r="S134" s="372">
        <f>IFERROR((VLOOKUP(A134,QUEUE!$F$5:$AW$1000,27,FALSE)-VLOOKUP(A134,QUEUE!$F$5:$AW$1000,26,FALSE))*500,0)</f>
        <v>0</v>
      </c>
      <c r="T134" s="372">
        <f>IFERROR((VLOOKUP(A134,QUEUE!$F$5:$AW$1000,30,FALSE)-VLOOKUP(A134,QUEUE!$F$5:$AW$1000,29,FALSE))*850,0)</f>
        <v>0</v>
      </c>
      <c r="U134" s="372">
        <f>IFERROR((VLOOKUP(A134,QUEUE!$F$5:$AW$1000,33,FALSE)-VLOOKUP(A134,QUEUE!$F$5:$AW$1000,32,FALSE))*600,0)</f>
        <v>0</v>
      </c>
      <c r="V134" s="372">
        <f>IFERROR((VLOOKUP(A134,QUEUE!$F$5:$AW$1000,36,FALSE)-VLOOKUP(A134,QUEUE!$F$5:$AW$1000,35,FALSE))*750,0)</f>
        <v>0</v>
      </c>
      <c r="W134" s="372">
        <f>IFERROR((VLOOKUP(A134,QUEUE!$F$5:$AW$1000,39,FALSE)-VLOOKUP(A134,QUEUE!$F$5:$AW$1000,38,FALSE))*600,0)</f>
        <v>0</v>
      </c>
      <c r="X134" s="373"/>
      <c r="Y134" s="371">
        <f>IFERROR(VLOOKUP(A134,PROFILE!$B$6:$DG$1000,109,FALSE),0)</f>
        <v>0</v>
      </c>
      <c r="Z134" s="371">
        <f>IFERROR((VLOOKUP(A134,PROFILE!$B$6:$DG$1000,110,FALSE)*900)+((VLOOKUP(A134,PROFILE!$B$6:$DG$1000,110,FALSE)*900)*0.5),0)</f>
        <v>675</v>
      </c>
      <c r="AA134" s="371">
        <f t="shared" si="12"/>
        <v>0</v>
      </c>
      <c r="AB134" s="373">
        <f>IF(PROFILE!R136="รอบคัน",1500,IF(PROFILE!R136="โคม่า",2000,PROFILE!DJ136*100))</f>
        <v>200</v>
      </c>
    </row>
    <row r="135" spans="1:28" x14ac:dyDescent="0.35">
      <c r="A135" s="344">
        <f t="shared" si="11"/>
        <v>1701132</v>
      </c>
      <c r="B135" s="344">
        <v>135</v>
      </c>
      <c r="G135" s="374">
        <f>IFERROR(VLOOKUP(A135,PROFILE!$B$6:$P$1000,11,FALSE),"")</f>
        <v>11.292009374999907</v>
      </c>
      <c r="H135" s="368">
        <f>IF(PROFILE!H137="","",PROFILE!B137)</f>
        <v>1701132</v>
      </c>
      <c r="I135" s="369" t="str">
        <f>IF(H135="","",VLOOKUP(H135,PROFILE!$B$6:$AC$1000,18,FALSE))</f>
        <v>เทเวศ</v>
      </c>
      <c r="J135" s="369" t="str">
        <f>IF(H135="","",VLOOKUP(H135,PROFILE!$B$6:$AC$1000,17,FALSE))</f>
        <v>กลาง</v>
      </c>
      <c r="K135" s="369" t="str">
        <f>IF(H135="","",VLOOKUP(H135,PROFILE!$B$6:$AC$1000,23,FALSE))</f>
        <v>ฎป8538</v>
      </c>
      <c r="L135" s="369" t="str">
        <f>IF(H135="","",VLOOKUP(H135,PROFILE!$B$6:$AC$1000,24,FALSE))</f>
        <v>MAZDA</v>
      </c>
      <c r="M135" s="370">
        <f>IF(H135="","",VLOOKUP(H135,PROFILE!$B$6:$AC$1000,25,FALSE))</f>
        <v>3</v>
      </c>
      <c r="N135" s="371">
        <f t="shared" si="13"/>
        <v>1650</v>
      </c>
      <c r="O135" s="372"/>
      <c r="P135" s="372"/>
      <c r="Q135" s="371">
        <f t="shared" si="14"/>
        <v>0</v>
      </c>
      <c r="R135" s="371">
        <f t="shared" si="15"/>
        <v>0</v>
      </c>
      <c r="S135" s="372">
        <f>IFERROR((VLOOKUP(A135,QUEUE!$F$5:$AW$1000,27,FALSE)-VLOOKUP(A135,QUEUE!$F$5:$AW$1000,26,FALSE))*500,0)</f>
        <v>0</v>
      </c>
      <c r="T135" s="372">
        <f>IFERROR((VLOOKUP(A135,QUEUE!$F$5:$AW$1000,30,FALSE)-VLOOKUP(A135,QUEUE!$F$5:$AW$1000,29,FALSE))*850,0)</f>
        <v>0</v>
      </c>
      <c r="U135" s="372">
        <f>IFERROR((VLOOKUP(A135,QUEUE!$F$5:$AW$1000,33,FALSE)-VLOOKUP(A135,QUEUE!$F$5:$AW$1000,32,FALSE))*600,0)</f>
        <v>0</v>
      </c>
      <c r="V135" s="372">
        <f>IFERROR((VLOOKUP(A135,QUEUE!$F$5:$AW$1000,36,FALSE)-VLOOKUP(A135,QUEUE!$F$5:$AW$1000,35,FALSE))*750,0)</f>
        <v>0</v>
      </c>
      <c r="W135" s="372">
        <f>IFERROR((VLOOKUP(A135,QUEUE!$F$5:$AW$1000,39,FALSE)-VLOOKUP(A135,QUEUE!$F$5:$AW$1000,38,FALSE))*600,0)</f>
        <v>0</v>
      </c>
      <c r="X135" s="373"/>
      <c r="Y135" s="371">
        <f>IFERROR(VLOOKUP(A135,PROFILE!$B$6:$DG$1000,109,FALSE),0)</f>
        <v>0</v>
      </c>
      <c r="Z135" s="371">
        <f>IFERROR((VLOOKUP(A135,PROFILE!$B$6:$DG$1000,110,FALSE)*900)+((VLOOKUP(A135,PROFILE!$B$6:$DG$1000,110,FALSE)*900)*0.5),0)</f>
        <v>1350</v>
      </c>
      <c r="AA135" s="371">
        <f t="shared" si="12"/>
        <v>0</v>
      </c>
      <c r="AB135" s="373">
        <f>IF(PROFILE!R137="รอบคัน",1500,IF(PROFILE!R137="โคม่า",2000,PROFILE!DJ137*100))</f>
        <v>300</v>
      </c>
    </row>
    <row r="136" spans="1:28" x14ac:dyDescent="0.35">
      <c r="A136" s="344">
        <f t="shared" ref="A136:A199" si="16">VALUE(H136)</f>
        <v>1701133</v>
      </c>
      <c r="B136" s="344">
        <v>136</v>
      </c>
      <c r="G136" s="374" t="str">
        <f>IFERROR(VLOOKUP(A136,PROFILE!$B$6:$P$1000,11,FALSE),"")</f>
        <v>OUT</v>
      </c>
      <c r="H136" s="368">
        <f>IF(PROFILE!H138="","",PROFILE!B138)</f>
        <v>1701133</v>
      </c>
      <c r="I136" s="369" t="str">
        <f>IF(H136="","",VLOOKUP(H136,PROFILE!$B$6:$AC$1000,18,FALSE))</f>
        <v>เมืองไทย</v>
      </c>
      <c r="J136" s="369" t="str">
        <f>IF(H136="","",VLOOKUP(H136,PROFILE!$B$6:$AC$1000,17,FALSE))</f>
        <v>เบา</v>
      </c>
      <c r="K136" s="369" t="str">
        <f>IF(H136="","",VLOOKUP(H136,PROFILE!$B$6:$AC$1000,23,FALSE))</f>
        <v>1ฒฒ4721</v>
      </c>
      <c r="L136" s="369" t="str">
        <f>IF(H136="","",VLOOKUP(H136,PROFILE!$B$6:$AC$1000,24,FALSE))</f>
        <v>FORD</v>
      </c>
      <c r="M136" s="370" t="str">
        <f>IF(H136="","",VLOOKUP(H136,PROFILE!$B$6:$AC$1000,25,FALSE))</f>
        <v>RANGER</v>
      </c>
      <c r="N136" s="371">
        <f t="shared" si="13"/>
        <v>775</v>
      </c>
      <c r="O136" s="372"/>
      <c r="P136" s="372"/>
      <c r="Q136" s="371">
        <f t="shared" si="14"/>
        <v>0</v>
      </c>
      <c r="R136" s="371">
        <f t="shared" si="15"/>
        <v>0</v>
      </c>
      <c r="S136" s="372">
        <f>IFERROR((VLOOKUP(A136,QUEUE!$F$5:$AW$1000,27,FALSE)-VLOOKUP(A136,QUEUE!$F$5:$AW$1000,26,FALSE))*500,0)</f>
        <v>0</v>
      </c>
      <c r="T136" s="372">
        <f>IFERROR((VLOOKUP(A136,QUEUE!$F$5:$AW$1000,30,FALSE)-VLOOKUP(A136,QUEUE!$F$5:$AW$1000,29,FALSE))*850,0)</f>
        <v>0</v>
      </c>
      <c r="U136" s="372">
        <f>IFERROR((VLOOKUP(A136,QUEUE!$F$5:$AW$1000,33,FALSE)-VLOOKUP(A136,QUEUE!$F$5:$AW$1000,32,FALSE))*600,0)</f>
        <v>0</v>
      </c>
      <c r="V136" s="372">
        <f>IFERROR((VLOOKUP(A136,QUEUE!$F$5:$AW$1000,36,FALSE)-VLOOKUP(A136,QUEUE!$F$5:$AW$1000,35,FALSE))*750,0)</f>
        <v>0</v>
      </c>
      <c r="W136" s="372">
        <f>IFERROR((VLOOKUP(A136,QUEUE!$F$5:$AW$1000,39,FALSE)-VLOOKUP(A136,QUEUE!$F$5:$AW$1000,38,FALSE))*600,0)</f>
        <v>0</v>
      </c>
      <c r="X136" s="373"/>
      <c r="Y136" s="371">
        <f>IFERROR(VLOOKUP(A136,PROFILE!$B$6:$DG$1000,109,FALSE),0)</f>
        <v>0</v>
      </c>
      <c r="Z136" s="371">
        <f>IFERROR((VLOOKUP(A136,PROFILE!$B$6:$DG$1000,110,FALSE)*900)+((VLOOKUP(A136,PROFILE!$B$6:$DG$1000,110,FALSE)*900)*0.5),0)</f>
        <v>675</v>
      </c>
      <c r="AA136" s="371">
        <f t="shared" si="12"/>
        <v>0</v>
      </c>
      <c r="AB136" s="373">
        <f>IF(PROFILE!R138="รอบคัน",1500,IF(PROFILE!R138="โคม่า",2000,PROFILE!DJ138*100))</f>
        <v>100</v>
      </c>
    </row>
    <row r="137" spans="1:28" x14ac:dyDescent="0.35">
      <c r="A137" s="344">
        <f t="shared" si="16"/>
        <v>1701134</v>
      </c>
      <c r="B137" s="344">
        <v>137</v>
      </c>
      <c r="G137" s="374">
        <f>IFERROR(VLOOKUP(A137,PROFILE!$B$6:$P$1000,11,FALSE),"")</f>
        <v>-42759.406921875001</v>
      </c>
      <c r="H137" s="368">
        <f>IF(PROFILE!H139="","",PROFILE!B139)</f>
        <v>1701134</v>
      </c>
      <c r="I137" s="369" t="str">
        <f>IF(H137="","",VLOOKUP(H137,PROFILE!$B$6:$AC$1000,18,FALSE))</f>
        <v/>
      </c>
      <c r="J137" s="369" t="str">
        <f>IF(H137="","",VLOOKUP(H137,PROFILE!$B$6:$AC$1000,17,FALSE))</f>
        <v>เบา</v>
      </c>
      <c r="K137" s="369" t="str">
        <f>IF(H137="","",VLOOKUP(H137,PROFILE!$B$6:$AC$1000,23,FALSE))</f>
        <v>สฎ3396</v>
      </c>
      <c r="L137" s="369" t="str">
        <f>IF(H137="","",VLOOKUP(H137,PROFILE!$B$6:$AC$1000,24,FALSE))</f>
        <v>TOYOTA</v>
      </c>
      <c r="M137" s="370" t="str">
        <f>IF(H137="","",VLOOKUP(H137,PROFILE!$B$6:$AC$1000,25,FALSE))</f>
        <v>VIOS</v>
      </c>
      <c r="N137" s="371">
        <f t="shared" si="13"/>
        <v>675</v>
      </c>
      <c r="O137" s="372"/>
      <c r="P137" s="372"/>
      <c r="Q137" s="371">
        <f t="shared" si="14"/>
        <v>0</v>
      </c>
      <c r="R137" s="371">
        <f t="shared" si="15"/>
        <v>0</v>
      </c>
      <c r="S137" s="372">
        <f>IFERROR((VLOOKUP(A137,QUEUE!$F$5:$AW$1000,27,FALSE)-VLOOKUP(A137,QUEUE!$F$5:$AW$1000,26,FALSE))*500,0)</f>
        <v>0</v>
      </c>
      <c r="T137" s="372">
        <f>IFERROR((VLOOKUP(A137,QUEUE!$F$5:$AW$1000,30,FALSE)-VLOOKUP(A137,QUEUE!$F$5:$AW$1000,29,FALSE))*850,0)</f>
        <v>0</v>
      </c>
      <c r="U137" s="372">
        <f>IFERROR((VLOOKUP(A137,QUEUE!$F$5:$AW$1000,33,FALSE)-VLOOKUP(A137,QUEUE!$F$5:$AW$1000,32,FALSE))*600,0)</f>
        <v>0</v>
      </c>
      <c r="V137" s="372">
        <f>IFERROR((VLOOKUP(A137,QUEUE!$F$5:$AW$1000,36,FALSE)-VLOOKUP(A137,QUEUE!$F$5:$AW$1000,35,FALSE))*750,0)</f>
        <v>0</v>
      </c>
      <c r="W137" s="372">
        <f>IFERROR((VLOOKUP(A137,QUEUE!$F$5:$AW$1000,39,FALSE)-VLOOKUP(A137,QUEUE!$F$5:$AW$1000,38,FALSE))*600,0)</f>
        <v>0</v>
      </c>
      <c r="X137" s="373"/>
      <c r="Y137" s="371">
        <f>IFERROR(VLOOKUP(A137,PROFILE!$B$6:$DG$1000,109,FALSE),0)</f>
        <v>0</v>
      </c>
      <c r="Z137" s="371">
        <f>IFERROR((VLOOKUP(A137,PROFILE!$B$6:$DG$1000,110,FALSE)*900)+((VLOOKUP(A137,PROFILE!$B$6:$DG$1000,110,FALSE)*900)*0.5),0)</f>
        <v>675</v>
      </c>
      <c r="AA137" s="371">
        <f t="shared" si="12"/>
        <v>0</v>
      </c>
      <c r="AB137" s="373">
        <f>IF(PROFILE!R139="รอบคัน",1500,IF(PROFILE!R139="โคม่า",2000,PROFILE!DJ139*100))</f>
        <v>0</v>
      </c>
    </row>
    <row r="138" spans="1:28" x14ac:dyDescent="0.35">
      <c r="A138" s="344">
        <f t="shared" si="16"/>
        <v>1701135</v>
      </c>
      <c r="B138" s="344">
        <v>138</v>
      </c>
      <c r="G138" s="374" t="str">
        <f>IFERROR(VLOOKUP(A138,PROFILE!$B$6:$P$1000,11,FALSE),"")</f>
        <v>OUT</v>
      </c>
      <c r="H138" s="368">
        <f>IF(PROFILE!H140="","",PROFILE!B140)</f>
        <v>1701135</v>
      </c>
      <c r="I138" s="369" t="str">
        <f>IF(H138="","",VLOOKUP(H138,PROFILE!$B$6:$AC$1000,18,FALSE))</f>
        <v>ไทยวิวัฒน์</v>
      </c>
      <c r="J138" s="369" t="str">
        <f>IF(H138="","",VLOOKUP(H138,PROFILE!$B$6:$AC$1000,17,FALSE))</f>
        <v>กลาง</v>
      </c>
      <c r="K138" s="369" t="str">
        <f>IF(H138="","",VLOOKUP(H138,PROFILE!$B$6:$AC$1000,23,FALSE))</f>
        <v>2กค4169</v>
      </c>
      <c r="L138" s="369" t="str">
        <f>IF(H138="","",VLOOKUP(H138,PROFILE!$B$6:$AC$1000,24,FALSE))</f>
        <v>TOYOTA</v>
      </c>
      <c r="M138" s="370" t="str">
        <f>IF(H138="","",VLOOKUP(H138,PROFILE!$B$6:$AC$1000,25,FALSE))</f>
        <v>VIOS</v>
      </c>
      <c r="N138" s="371">
        <f t="shared" si="13"/>
        <v>975</v>
      </c>
      <c r="O138" s="372"/>
      <c r="P138" s="372"/>
      <c r="Q138" s="371">
        <f t="shared" si="14"/>
        <v>0</v>
      </c>
      <c r="R138" s="371">
        <f t="shared" si="15"/>
        <v>0</v>
      </c>
      <c r="S138" s="372">
        <f>IFERROR((VLOOKUP(A138,QUEUE!$F$5:$AW$1000,27,FALSE)-VLOOKUP(A138,QUEUE!$F$5:$AW$1000,26,FALSE))*500,0)</f>
        <v>0</v>
      </c>
      <c r="T138" s="372">
        <f>IFERROR((VLOOKUP(A138,QUEUE!$F$5:$AW$1000,30,FALSE)-VLOOKUP(A138,QUEUE!$F$5:$AW$1000,29,FALSE))*850,0)</f>
        <v>0</v>
      </c>
      <c r="U138" s="372">
        <f>IFERROR((VLOOKUP(A138,QUEUE!$F$5:$AW$1000,33,FALSE)-VLOOKUP(A138,QUEUE!$F$5:$AW$1000,32,FALSE))*600,0)</f>
        <v>0</v>
      </c>
      <c r="V138" s="372">
        <f>IFERROR((VLOOKUP(A138,QUEUE!$F$5:$AW$1000,36,FALSE)-VLOOKUP(A138,QUEUE!$F$5:$AW$1000,35,FALSE))*750,0)</f>
        <v>0</v>
      </c>
      <c r="W138" s="372">
        <f>IFERROR((VLOOKUP(A138,QUEUE!$F$5:$AW$1000,39,FALSE)-VLOOKUP(A138,QUEUE!$F$5:$AW$1000,38,FALSE))*600,0)</f>
        <v>0</v>
      </c>
      <c r="X138" s="373"/>
      <c r="Y138" s="371">
        <f>IFERROR(VLOOKUP(A138,PROFILE!$B$6:$DG$1000,109,FALSE),0)</f>
        <v>0</v>
      </c>
      <c r="Z138" s="371">
        <f>IFERROR((VLOOKUP(A138,PROFILE!$B$6:$DG$1000,110,FALSE)*900)+((VLOOKUP(A138,PROFILE!$B$6:$DG$1000,110,FALSE)*900)*0.5),0)</f>
        <v>675</v>
      </c>
      <c r="AA138" s="371">
        <f t="shared" si="12"/>
        <v>0</v>
      </c>
      <c r="AB138" s="373">
        <f>IF(PROFILE!R140="รอบคัน",1500,IF(PROFILE!R140="โคม่า",2000,PROFILE!DJ140*100))</f>
        <v>300</v>
      </c>
    </row>
    <row r="139" spans="1:28" x14ac:dyDescent="0.35">
      <c r="A139" s="344">
        <f t="shared" si="16"/>
        <v>1701136</v>
      </c>
      <c r="B139" s="344">
        <v>139</v>
      </c>
      <c r="G139" s="374" t="str">
        <f>IFERROR(VLOOKUP(A139,PROFILE!$B$6:$P$1000,11,FALSE),"")</f>
        <v>OUT</v>
      </c>
      <c r="H139" s="368">
        <f>IF(PROFILE!H141="","",PROFILE!B141)</f>
        <v>1701136</v>
      </c>
      <c r="I139" s="369" t="str">
        <f>IF(H139="","",VLOOKUP(H139,PROFILE!$B$6:$AC$1000,18,FALSE))</f>
        <v>เมืองไทย</v>
      </c>
      <c r="J139" s="369" t="str">
        <f>IF(H139="","",VLOOKUP(H139,PROFILE!$B$6:$AC$1000,17,FALSE))</f>
        <v>กลาง</v>
      </c>
      <c r="K139" s="369" t="str">
        <f>IF(H139="","",VLOOKUP(H139,PROFILE!$B$6:$AC$1000,23,FALSE))</f>
        <v>ฆง1162</v>
      </c>
      <c r="L139" s="369" t="str">
        <f>IF(H139="","",VLOOKUP(H139,PROFILE!$B$6:$AC$1000,24,FALSE))</f>
        <v>FORD</v>
      </c>
      <c r="M139" s="370" t="str">
        <f>IF(H139="","",VLOOKUP(H139,PROFILE!$B$6:$AC$1000,25,FALSE))</f>
        <v>FIESTA</v>
      </c>
      <c r="N139" s="371">
        <f t="shared" si="13"/>
        <v>4050</v>
      </c>
      <c r="O139" s="372"/>
      <c r="P139" s="372"/>
      <c r="Q139" s="371">
        <f t="shared" si="14"/>
        <v>0</v>
      </c>
      <c r="R139" s="371">
        <f t="shared" si="15"/>
        <v>0</v>
      </c>
      <c r="S139" s="372">
        <f>IFERROR((VLOOKUP(A139,QUEUE!$F$5:$AW$1000,27,FALSE)-VLOOKUP(A139,QUEUE!$F$5:$AW$1000,26,FALSE))*500,0)</f>
        <v>0</v>
      </c>
      <c r="T139" s="372">
        <f>IFERROR((VLOOKUP(A139,QUEUE!$F$5:$AW$1000,30,FALSE)-VLOOKUP(A139,QUEUE!$F$5:$AW$1000,29,FALSE))*850,0)</f>
        <v>0</v>
      </c>
      <c r="U139" s="372">
        <f>IFERROR((VLOOKUP(A139,QUEUE!$F$5:$AW$1000,33,FALSE)-VLOOKUP(A139,QUEUE!$F$5:$AW$1000,32,FALSE))*600,0)</f>
        <v>0</v>
      </c>
      <c r="V139" s="372">
        <f>IFERROR((VLOOKUP(A139,QUEUE!$F$5:$AW$1000,36,FALSE)-VLOOKUP(A139,QUEUE!$F$5:$AW$1000,35,FALSE))*750,0)</f>
        <v>0</v>
      </c>
      <c r="W139" s="372">
        <f>IFERROR((VLOOKUP(A139,QUEUE!$F$5:$AW$1000,39,FALSE)-VLOOKUP(A139,QUEUE!$F$5:$AW$1000,38,FALSE))*600,0)</f>
        <v>0</v>
      </c>
      <c r="X139" s="373"/>
      <c r="Y139" s="371">
        <f>IFERROR(VLOOKUP(A139,PROFILE!$B$6:$DG$1000,109,FALSE),0)</f>
        <v>0</v>
      </c>
      <c r="Z139" s="371">
        <f>IFERROR((VLOOKUP(A139,PROFILE!$B$6:$DG$1000,110,FALSE)*900)+((VLOOKUP(A139,PROFILE!$B$6:$DG$1000,110,FALSE)*900)*0.5),0)</f>
        <v>4050</v>
      </c>
      <c r="AA139" s="371">
        <f t="shared" si="12"/>
        <v>0</v>
      </c>
      <c r="AB139" s="373">
        <f>IF(PROFILE!R141="รอบคัน",1500,IF(PROFILE!R141="โคม่า",2000,PROFILE!DJ141*100))</f>
        <v>0</v>
      </c>
    </row>
    <row r="140" spans="1:28" x14ac:dyDescent="0.35">
      <c r="A140" s="344">
        <f t="shared" si="16"/>
        <v>1701137</v>
      </c>
      <c r="B140" s="344">
        <v>140</v>
      </c>
      <c r="G140" s="374">
        <f>IFERROR(VLOOKUP(A140,PROFILE!$B$6:$P$1000,11,FALSE),"")</f>
        <v>24.431718518520938</v>
      </c>
      <c r="H140" s="368">
        <f>IF(PROFILE!H142="","",PROFILE!B142)</f>
        <v>1701137</v>
      </c>
      <c r="I140" s="369" t="str">
        <f>IF(H140="","",VLOOKUP(H140,PROFILE!$B$6:$AC$1000,18,FALSE))</f>
        <v>เทเวศ</v>
      </c>
      <c r="J140" s="369" t="str">
        <f>IF(H140="","",VLOOKUP(H140,PROFILE!$B$6:$AC$1000,17,FALSE))</f>
        <v>รอบคัน</v>
      </c>
      <c r="K140" s="369" t="str">
        <f>IF(H140="","",VLOOKUP(H140,PROFILE!$B$6:$AC$1000,23,FALSE))</f>
        <v>กท9320</v>
      </c>
      <c r="L140" s="369" t="str">
        <f>IF(H140="","",VLOOKUP(H140,PROFILE!$B$6:$AC$1000,24,FALSE))</f>
        <v>HONDA</v>
      </c>
      <c r="M140" s="370" t="str">
        <f>IF(H140="","",VLOOKUP(H140,PROFILE!$B$6:$AC$1000,25,FALSE))</f>
        <v>CITY</v>
      </c>
      <c r="N140" s="371">
        <f t="shared" si="13"/>
        <v>1500</v>
      </c>
      <c r="O140" s="372"/>
      <c r="P140" s="372"/>
      <c r="Q140" s="371">
        <f t="shared" si="14"/>
        <v>0</v>
      </c>
      <c r="R140" s="371">
        <f t="shared" si="15"/>
        <v>0</v>
      </c>
      <c r="S140" s="372">
        <f>IFERROR((VLOOKUP(A140,QUEUE!$F$5:$AW$1000,27,FALSE)-VLOOKUP(A140,QUEUE!$F$5:$AW$1000,26,FALSE))*500,0)</f>
        <v>0</v>
      </c>
      <c r="T140" s="372">
        <f>IFERROR((VLOOKUP(A140,QUEUE!$F$5:$AW$1000,30,FALSE)-VLOOKUP(A140,QUEUE!$F$5:$AW$1000,29,FALSE))*850,0)</f>
        <v>0</v>
      </c>
      <c r="U140" s="372">
        <f>IFERROR((VLOOKUP(A140,QUEUE!$F$5:$AW$1000,33,FALSE)-VLOOKUP(A140,QUEUE!$F$5:$AW$1000,32,FALSE))*600,0)</f>
        <v>0</v>
      </c>
      <c r="V140" s="372">
        <f>IFERROR((VLOOKUP(A140,QUEUE!$F$5:$AW$1000,36,FALSE)-VLOOKUP(A140,QUEUE!$F$5:$AW$1000,35,FALSE))*750,0)</f>
        <v>0</v>
      </c>
      <c r="W140" s="372">
        <f>IFERROR((VLOOKUP(A140,QUEUE!$F$5:$AW$1000,39,FALSE)-VLOOKUP(A140,QUEUE!$F$5:$AW$1000,38,FALSE))*600,0)</f>
        <v>0</v>
      </c>
      <c r="X140" s="373"/>
      <c r="Y140" s="371">
        <f>IFERROR(VLOOKUP(A140,PROFILE!$B$6:$DG$1000,109,FALSE),0)</f>
        <v>0</v>
      </c>
      <c r="Z140" s="371">
        <f>IFERROR((VLOOKUP(A140,PROFILE!$B$6:$DG$1000,110,FALSE)*900)+((VLOOKUP(A140,PROFILE!$B$6:$DG$1000,110,FALSE)*900)*0.5),0)</f>
        <v>0</v>
      </c>
      <c r="AA140" s="371">
        <f t="shared" si="12"/>
        <v>0</v>
      </c>
      <c r="AB140" s="373">
        <f>IF(PROFILE!R142="รอบคัน",1500,IF(PROFILE!R142="โคม่า",2000,PROFILE!DJ142*100))</f>
        <v>1500</v>
      </c>
    </row>
    <row r="141" spans="1:28" x14ac:dyDescent="0.35">
      <c r="A141" s="344">
        <f t="shared" si="16"/>
        <v>1701138</v>
      </c>
      <c r="B141" s="344">
        <v>141</v>
      </c>
      <c r="G141" s="374" t="str">
        <f>IFERROR(VLOOKUP(A141,PROFILE!$B$6:$P$1000,11,FALSE),"")</f>
        <v>OUT</v>
      </c>
      <c r="H141" s="368">
        <f>IF(PROFILE!H143="","",PROFILE!B143)</f>
        <v>1701138</v>
      </c>
      <c r="I141" s="369" t="str">
        <f>IF(H141="","",VLOOKUP(H141,PROFILE!$B$6:$AC$1000,18,FALSE))</f>
        <v>ธนชาต</v>
      </c>
      <c r="J141" s="369" t="str">
        <f>IF(H141="","",VLOOKUP(H141,PROFILE!$B$6:$AC$1000,17,FALSE))</f>
        <v>เบา</v>
      </c>
      <c r="K141" s="369" t="str">
        <f>IF(H141="","",VLOOKUP(H141,PROFILE!$B$6:$AC$1000,23,FALSE))</f>
        <v>ฒล9414</v>
      </c>
      <c r="L141" s="369" t="str">
        <f>IF(H141="","",VLOOKUP(H141,PROFILE!$B$6:$AC$1000,24,FALSE))</f>
        <v>TOYOTA</v>
      </c>
      <c r="M141" s="370" t="str">
        <f>IF(H141="","",VLOOKUP(H141,PROFILE!$B$6:$AC$1000,25,FALSE))</f>
        <v>VIGO</v>
      </c>
      <c r="N141" s="371">
        <f t="shared" si="13"/>
        <v>1224.5320000000002</v>
      </c>
      <c r="O141" s="372"/>
      <c r="P141" s="372">
        <v>3495.32</v>
      </c>
      <c r="Q141" s="371">
        <f t="shared" si="14"/>
        <v>2270.788</v>
      </c>
      <c r="R141" s="371">
        <f t="shared" si="15"/>
        <v>2270.788</v>
      </c>
      <c r="S141" s="372">
        <f>IFERROR((VLOOKUP(A141,QUEUE!$F$5:$AW$1000,27,FALSE)-VLOOKUP(A141,QUEUE!$F$5:$AW$1000,26,FALSE))*500,0)</f>
        <v>0</v>
      </c>
      <c r="T141" s="372">
        <f>IFERROR((VLOOKUP(A141,QUEUE!$F$5:$AW$1000,30,FALSE)-VLOOKUP(A141,QUEUE!$F$5:$AW$1000,29,FALSE))*850,0)</f>
        <v>0</v>
      </c>
      <c r="U141" s="372">
        <f>IFERROR((VLOOKUP(A141,QUEUE!$F$5:$AW$1000,33,FALSE)-VLOOKUP(A141,QUEUE!$F$5:$AW$1000,32,FALSE))*600,0)</f>
        <v>0</v>
      </c>
      <c r="V141" s="372">
        <f>IFERROR((VLOOKUP(A141,QUEUE!$F$5:$AW$1000,36,FALSE)-VLOOKUP(A141,QUEUE!$F$5:$AW$1000,35,FALSE))*750,0)</f>
        <v>0</v>
      </c>
      <c r="W141" s="372">
        <f>IFERROR((VLOOKUP(A141,QUEUE!$F$5:$AW$1000,39,FALSE)-VLOOKUP(A141,QUEUE!$F$5:$AW$1000,38,FALSE))*600,0)</f>
        <v>0</v>
      </c>
      <c r="X141" s="373"/>
      <c r="Y141" s="371">
        <f>IFERROR(VLOOKUP(A141,PROFILE!$B$6:$DG$1000,109,FALSE),0)</f>
        <v>0</v>
      </c>
      <c r="Z141" s="371">
        <f>IFERROR((VLOOKUP(A141,PROFILE!$B$6:$DG$1000,110,FALSE)*900)+((VLOOKUP(A141,PROFILE!$B$6:$DG$1000,110,FALSE)*900)*0.5),0)</f>
        <v>675</v>
      </c>
      <c r="AA141" s="371">
        <f t="shared" si="12"/>
        <v>349.53200000000004</v>
      </c>
      <c r="AB141" s="373">
        <f>IF(PROFILE!R143="รอบคัน",1500,IF(PROFILE!R143="โคม่า",2000,PROFILE!DJ143*100))</f>
        <v>200</v>
      </c>
    </row>
    <row r="142" spans="1:28" x14ac:dyDescent="0.35">
      <c r="A142" s="344">
        <f t="shared" si="16"/>
        <v>1701139</v>
      </c>
      <c r="B142" s="344">
        <v>142</v>
      </c>
      <c r="G142" s="374" t="str">
        <f>IFERROR(VLOOKUP(A142,PROFILE!$B$6:$P$1000,11,FALSE),"")</f>
        <v/>
      </c>
      <c r="H142" s="368">
        <f>IF(PROFILE!H144="","",PROFILE!B144)</f>
        <v>1701139</v>
      </c>
      <c r="I142" s="369" t="str">
        <f>IF(H142="","",VLOOKUP(H142,PROFILE!$B$6:$AC$1000,18,FALSE))</f>
        <v>ธนชาต</v>
      </c>
      <c r="J142" s="369" t="str">
        <f>IF(H142="","",VLOOKUP(H142,PROFILE!$B$6:$AC$1000,17,FALSE))</f>
        <v>เบา</v>
      </c>
      <c r="K142" s="369" t="str">
        <f>IF(H142="","",VLOOKUP(H142,PROFILE!$B$6:$AC$1000,23,FALSE))</f>
        <v>ญร 7864</v>
      </c>
      <c r="L142" s="369" t="str">
        <f>IF(H142="","",VLOOKUP(H142,PROFILE!$B$6:$AC$1000,24,FALSE))</f>
        <v>TOYOTA</v>
      </c>
      <c r="M142" s="370" t="str">
        <f>IF(H142="","",VLOOKUP(H142,PROFILE!$B$6:$AC$1000,25,FALSE))</f>
        <v>FORTUNER</v>
      </c>
      <c r="N142" s="371">
        <f t="shared" si="13"/>
        <v>0</v>
      </c>
      <c r="O142" s="372"/>
      <c r="P142" s="372"/>
      <c r="Q142" s="371">
        <f t="shared" si="14"/>
        <v>0</v>
      </c>
      <c r="R142" s="371">
        <f t="shared" si="15"/>
        <v>0</v>
      </c>
      <c r="S142" s="372">
        <f>IFERROR((VLOOKUP(A142,QUEUE!$F$5:$AW$1000,27,FALSE)-VLOOKUP(A142,QUEUE!$F$5:$AW$1000,26,FALSE))*500,0)</f>
        <v>0</v>
      </c>
      <c r="T142" s="372">
        <f>IFERROR((VLOOKUP(A142,QUEUE!$F$5:$AW$1000,30,FALSE)-VLOOKUP(A142,QUEUE!$F$5:$AW$1000,29,FALSE))*850,0)</f>
        <v>0</v>
      </c>
      <c r="U142" s="372">
        <f>IFERROR((VLOOKUP(A142,QUEUE!$F$5:$AW$1000,33,FALSE)-VLOOKUP(A142,QUEUE!$F$5:$AW$1000,32,FALSE))*600,0)</f>
        <v>0</v>
      </c>
      <c r="V142" s="372">
        <f>IFERROR((VLOOKUP(A142,QUEUE!$F$5:$AW$1000,36,FALSE)-VLOOKUP(A142,QUEUE!$F$5:$AW$1000,35,FALSE))*750,0)</f>
        <v>0</v>
      </c>
      <c r="W142" s="372">
        <f>IFERROR((VLOOKUP(A142,QUEUE!$F$5:$AW$1000,39,FALSE)-VLOOKUP(A142,QUEUE!$F$5:$AW$1000,38,FALSE))*600,0)</f>
        <v>0</v>
      </c>
      <c r="X142" s="373"/>
      <c r="Y142" s="371">
        <f>IFERROR(VLOOKUP(A142,PROFILE!$B$6:$DG$1000,109,FALSE),0)</f>
        <v>0</v>
      </c>
      <c r="Z142" s="371">
        <f>IFERROR((VLOOKUP(A142,PROFILE!$B$6:$DG$1000,110,FALSE)*900)+((VLOOKUP(A142,PROFILE!$B$6:$DG$1000,110,FALSE)*900)*0.5),0)</f>
        <v>0</v>
      </c>
      <c r="AA142" s="371">
        <f t="shared" si="12"/>
        <v>0</v>
      </c>
      <c r="AB142" s="373">
        <f>IF(PROFILE!R144="รอบคัน",1500,IF(PROFILE!R144="โคม่า",2000,PROFILE!DJ144*100))</f>
        <v>0</v>
      </c>
    </row>
    <row r="143" spans="1:28" x14ac:dyDescent="0.35">
      <c r="A143" s="344">
        <f t="shared" si="16"/>
        <v>1701140</v>
      </c>
      <c r="B143" s="344">
        <v>143</v>
      </c>
      <c r="G143" s="374" t="str">
        <f>IFERROR(VLOOKUP(A143,PROFILE!$B$6:$P$1000,11,FALSE),"")</f>
        <v/>
      </c>
      <c r="H143" s="368">
        <f>IF(PROFILE!H145="","",PROFILE!B145)</f>
        <v>1701140</v>
      </c>
      <c r="I143" s="369" t="str">
        <f>IF(H143="","",VLOOKUP(H143,PROFILE!$B$6:$AC$1000,18,FALSE))</f>
        <v>ธนชาต</v>
      </c>
      <c r="J143" s="369" t="str">
        <f>IF(H143="","",VLOOKUP(H143,PROFILE!$B$6:$AC$1000,17,FALSE))</f>
        <v>กลาง</v>
      </c>
      <c r="K143" s="369" t="str">
        <f>IF(H143="","",VLOOKUP(H143,PROFILE!$B$6:$AC$1000,23,FALSE))</f>
        <v>ตน4687</v>
      </c>
      <c r="L143" s="369" t="str">
        <f>IF(H143="","",VLOOKUP(H143,PROFILE!$B$6:$AC$1000,24,FALSE))</f>
        <v>TOYOTA</v>
      </c>
      <c r="M143" s="370" t="str">
        <f>IF(H143="","",VLOOKUP(H143,PROFILE!$B$6:$AC$1000,25,FALSE))</f>
        <v>VIGO</v>
      </c>
      <c r="N143" s="371">
        <f t="shared" si="13"/>
        <v>0</v>
      </c>
      <c r="O143" s="372"/>
      <c r="P143" s="372"/>
      <c r="Q143" s="371">
        <f t="shared" si="14"/>
        <v>0</v>
      </c>
      <c r="R143" s="371">
        <f t="shared" si="15"/>
        <v>0</v>
      </c>
      <c r="S143" s="372">
        <f>IFERROR((VLOOKUP(A143,QUEUE!$F$5:$AW$1000,27,FALSE)-VLOOKUP(A143,QUEUE!$F$5:$AW$1000,26,FALSE))*500,0)</f>
        <v>0</v>
      </c>
      <c r="T143" s="372">
        <f>IFERROR((VLOOKUP(A143,QUEUE!$F$5:$AW$1000,30,FALSE)-VLOOKUP(A143,QUEUE!$F$5:$AW$1000,29,FALSE))*850,0)</f>
        <v>0</v>
      </c>
      <c r="U143" s="372">
        <f>IFERROR((VLOOKUP(A143,QUEUE!$F$5:$AW$1000,33,FALSE)-VLOOKUP(A143,QUEUE!$F$5:$AW$1000,32,FALSE))*600,0)</f>
        <v>0</v>
      </c>
      <c r="V143" s="372">
        <f>IFERROR((VLOOKUP(A143,QUEUE!$F$5:$AW$1000,36,FALSE)-VLOOKUP(A143,QUEUE!$F$5:$AW$1000,35,FALSE))*750,0)</f>
        <v>0</v>
      </c>
      <c r="W143" s="372">
        <f>IFERROR((VLOOKUP(A143,QUEUE!$F$5:$AW$1000,39,FALSE)-VLOOKUP(A143,QUEUE!$F$5:$AW$1000,38,FALSE))*600,0)</f>
        <v>0</v>
      </c>
      <c r="X143" s="373"/>
      <c r="Y143" s="371">
        <f>IFERROR(VLOOKUP(A143,PROFILE!$B$6:$DG$1000,109,FALSE),0)</f>
        <v>0</v>
      </c>
      <c r="Z143" s="371">
        <f>IFERROR((VLOOKUP(A143,PROFILE!$B$6:$DG$1000,110,FALSE)*900)+((VLOOKUP(A143,PROFILE!$B$6:$DG$1000,110,FALSE)*900)*0.5),0)</f>
        <v>0</v>
      </c>
      <c r="AA143" s="371">
        <f t="shared" ref="AA143:AA206" si="17">IFERROR(0.1*(P143-Y143),0)</f>
        <v>0</v>
      </c>
      <c r="AB143" s="373">
        <f>IF(PROFILE!R145="รอบคัน",1500,IF(PROFILE!R145="โคม่า",2000,PROFILE!DJ145*100))</f>
        <v>0</v>
      </c>
    </row>
    <row r="144" spans="1:28" x14ac:dyDescent="0.35">
      <c r="A144" s="344">
        <f t="shared" si="16"/>
        <v>1701141</v>
      </c>
      <c r="B144" s="344">
        <v>144</v>
      </c>
      <c r="G144" s="374" t="str">
        <f>IFERROR(VLOOKUP(A144,PROFILE!$B$6:$P$1000,11,FALSE),"")</f>
        <v>OUT</v>
      </c>
      <c r="H144" s="368">
        <f>IF(PROFILE!H146="","",PROFILE!B146)</f>
        <v>1701141</v>
      </c>
      <c r="I144" s="369" t="str">
        <f>IF(H144="","",VLOOKUP(H144,PROFILE!$B$6:$AC$1000,18,FALSE))</f>
        <v>ธนชาต</v>
      </c>
      <c r="J144" s="369" t="str">
        <f>IF(H144="","",VLOOKUP(H144,PROFILE!$B$6:$AC$1000,17,FALSE))</f>
        <v>กลาง</v>
      </c>
      <c r="K144" s="369" t="str">
        <f>IF(H144="","",VLOOKUP(H144,PROFILE!$B$6:$AC$1000,23,FALSE))</f>
        <v>1กภ6437</v>
      </c>
      <c r="L144" s="369" t="str">
        <f>IF(H144="","",VLOOKUP(H144,PROFILE!$B$6:$AC$1000,24,FALSE))</f>
        <v>MITSUBISHI</v>
      </c>
      <c r="M144" s="370" t="str">
        <f>IF(H144="","",VLOOKUP(H144,PROFILE!$B$6:$AC$1000,25,FALSE))</f>
        <v>MIRAGE</v>
      </c>
      <c r="N144" s="371">
        <f t="shared" ref="N144:N207" si="18">SUM(S144:AB144)</f>
        <v>2110.7489999999998</v>
      </c>
      <c r="O144" s="372">
        <v>1000</v>
      </c>
      <c r="P144" s="372">
        <v>4607.49</v>
      </c>
      <c r="Q144" s="371">
        <f t="shared" ref="Q144:Q207" si="19">IF(P144="",0,P144-N144)</f>
        <v>2496.741</v>
      </c>
      <c r="R144" s="371">
        <f t="shared" si="15"/>
        <v>2496.741</v>
      </c>
      <c r="S144" s="372">
        <f>IFERROR((VLOOKUP(A144,QUEUE!$F$5:$AW$1000,27,FALSE)-VLOOKUP(A144,QUEUE!$F$5:$AW$1000,26,FALSE))*500,0)</f>
        <v>0</v>
      </c>
      <c r="T144" s="372">
        <f>IFERROR((VLOOKUP(A144,QUEUE!$F$5:$AW$1000,30,FALSE)-VLOOKUP(A144,QUEUE!$F$5:$AW$1000,29,FALSE))*850,0)</f>
        <v>0</v>
      </c>
      <c r="U144" s="372">
        <f>IFERROR((VLOOKUP(A144,QUEUE!$F$5:$AW$1000,33,FALSE)-VLOOKUP(A144,QUEUE!$F$5:$AW$1000,32,FALSE))*600,0)</f>
        <v>0</v>
      </c>
      <c r="V144" s="372">
        <f>IFERROR((VLOOKUP(A144,QUEUE!$F$5:$AW$1000,36,FALSE)-VLOOKUP(A144,QUEUE!$F$5:$AW$1000,35,FALSE))*750,0)</f>
        <v>0</v>
      </c>
      <c r="W144" s="372">
        <f>IFERROR((VLOOKUP(A144,QUEUE!$F$5:$AW$1000,39,FALSE)-VLOOKUP(A144,QUEUE!$F$5:$AW$1000,38,FALSE))*600,0)</f>
        <v>0</v>
      </c>
      <c r="X144" s="373"/>
      <c r="Y144" s="371">
        <f>IFERROR(VLOOKUP(A144,PROFILE!$B$6:$DG$1000,109,FALSE),0)</f>
        <v>0</v>
      </c>
      <c r="Z144" s="371">
        <f>IFERROR((VLOOKUP(A144,PROFILE!$B$6:$DG$1000,110,FALSE)*900)+((VLOOKUP(A144,PROFILE!$B$6:$DG$1000,110,FALSE)*900)*0.5),0)</f>
        <v>1350</v>
      </c>
      <c r="AA144" s="371">
        <f t="shared" si="17"/>
        <v>460.74900000000002</v>
      </c>
      <c r="AB144" s="373">
        <f>IF(PROFILE!R146="รอบคัน",1500,IF(PROFILE!R146="โคม่า",2000,PROFILE!DJ146*100))</f>
        <v>300</v>
      </c>
    </row>
    <row r="145" spans="1:28" x14ac:dyDescent="0.35">
      <c r="A145" s="344">
        <f t="shared" si="16"/>
        <v>1701142</v>
      </c>
      <c r="B145" s="344">
        <v>145</v>
      </c>
      <c r="G145" s="374" t="str">
        <f>IFERROR(VLOOKUP(A145,PROFILE!$B$6:$P$1000,11,FALSE),"")</f>
        <v>OUT</v>
      </c>
      <c r="H145" s="368">
        <f>IF(PROFILE!H147="","",PROFILE!B147)</f>
        <v>1701142</v>
      </c>
      <c r="I145" s="369" t="str">
        <f>IF(H145="","",VLOOKUP(H145,PROFILE!$B$6:$AC$1000,18,FALSE))</f>
        <v>กรุงไทย</v>
      </c>
      <c r="J145" s="369" t="str">
        <f>IF(H145="","",VLOOKUP(H145,PROFILE!$B$6:$AC$1000,17,FALSE))</f>
        <v>กลาง</v>
      </c>
      <c r="K145" s="369" t="str">
        <f>IF(H145="","",VLOOKUP(H145,PROFILE!$B$6:$AC$1000,23,FALSE))</f>
        <v>ฌฬ2810</v>
      </c>
      <c r="L145" s="369" t="str">
        <f>IF(H145="","",VLOOKUP(H145,PROFILE!$B$6:$AC$1000,24,FALSE))</f>
        <v>TOYOTA</v>
      </c>
      <c r="M145" s="370" t="str">
        <f>IF(H145="","",VLOOKUP(H145,PROFILE!$B$6:$AC$1000,25,FALSE))</f>
        <v>YARIS</v>
      </c>
      <c r="N145" s="371">
        <f t="shared" si="18"/>
        <v>1910</v>
      </c>
      <c r="O145" s="372"/>
      <c r="P145" s="372">
        <v>12350</v>
      </c>
      <c r="Q145" s="371">
        <f t="shared" si="19"/>
        <v>10440</v>
      </c>
      <c r="R145" s="371">
        <f t="shared" si="15"/>
        <v>10440</v>
      </c>
      <c r="S145" s="372">
        <f>IFERROR((VLOOKUP(A145,QUEUE!$F$5:$AW$1000,27,FALSE)-VLOOKUP(A145,QUEUE!$F$5:$AW$1000,26,FALSE))*500,0)</f>
        <v>0</v>
      </c>
      <c r="T145" s="372">
        <f>IFERROR((VLOOKUP(A145,QUEUE!$F$5:$AW$1000,30,FALSE)-VLOOKUP(A145,QUEUE!$F$5:$AW$1000,29,FALSE))*850,0)</f>
        <v>0</v>
      </c>
      <c r="U145" s="372">
        <f>IFERROR((VLOOKUP(A145,QUEUE!$F$5:$AW$1000,33,FALSE)-VLOOKUP(A145,QUEUE!$F$5:$AW$1000,32,FALSE))*600,0)</f>
        <v>0</v>
      </c>
      <c r="V145" s="372">
        <f>IFERROR((VLOOKUP(A145,QUEUE!$F$5:$AW$1000,36,FALSE)-VLOOKUP(A145,QUEUE!$F$5:$AW$1000,35,FALSE))*750,0)</f>
        <v>0</v>
      </c>
      <c r="W145" s="372">
        <f>IFERROR((VLOOKUP(A145,QUEUE!$F$5:$AW$1000,39,FALSE)-VLOOKUP(A145,QUEUE!$F$5:$AW$1000,38,FALSE))*600,0)</f>
        <v>0</v>
      </c>
      <c r="X145" s="373"/>
      <c r="Y145" s="371">
        <f>IFERROR(VLOOKUP(A145,PROFILE!$B$6:$DG$1000,109,FALSE),0)</f>
        <v>0</v>
      </c>
      <c r="Z145" s="371">
        <f>IFERROR((VLOOKUP(A145,PROFILE!$B$6:$DG$1000,110,FALSE)*900)+((VLOOKUP(A145,PROFILE!$B$6:$DG$1000,110,FALSE)*900)*0.5),0)</f>
        <v>675</v>
      </c>
      <c r="AA145" s="371">
        <f t="shared" si="17"/>
        <v>1235</v>
      </c>
      <c r="AB145" s="373">
        <f>IF(PROFILE!R147="รอบคัน",1500,IF(PROFILE!R147="โคม่า",2000,PROFILE!DJ147*100))</f>
        <v>0</v>
      </c>
    </row>
    <row r="146" spans="1:28" x14ac:dyDescent="0.35">
      <c r="A146" s="344">
        <f t="shared" si="16"/>
        <v>1701143</v>
      </c>
      <c r="B146" s="344">
        <v>146</v>
      </c>
      <c r="G146" s="374" t="str">
        <f>IFERROR(VLOOKUP(A146,PROFILE!$B$6:$P$1000,11,FALSE),"")</f>
        <v>No fix</v>
      </c>
      <c r="H146" s="368">
        <f>IF(PROFILE!H148="","",PROFILE!B148)</f>
        <v>1701143</v>
      </c>
      <c r="I146" s="369" t="str">
        <f>IF(H146="","",VLOOKUP(H146,PROFILE!$B$6:$AC$1000,18,FALSE))</f>
        <v>เทเวศ</v>
      </c>
      <c r="J146" s="369" t="str">
        <f>IF(H146="","",VLOOKUP(H146,PROFILE!$B$6:$AC$1000,17,FALSE))</f>
        <v>รอบคัน</v>
      </c>
      <c r="K146" s="369" t="str">
        <f>IF(H146="","",VLOOKUP(H146,PROFILE!$B$6:$AC$1000,23,FALSE))</f>
        <v>5กค174</v>
      </c>
      <c r="L146" s="369" t="str">
        <f>IF(H146="","",VLOOKUP(H146,PROFILE!$B$6:$AC$1000,24,FALSE))</f>
        <v>TOYOTA</v>
      </c>
      <c r="M146" s="370" t="str">
        <f>IF(H146="","",VLOOKUP(H146,PROFILE!$B$6:$AC$1000,25,FALSE))</f>
        <v>VIGO</v>
      </c>
      <c r="N146" s="371">
        <f t="shared" si="18"/>
        <v>19863.519</v>
      </c>
      <c r="O146" s="372">
        <v>6000</v>
      </c>
      <c r="P146" s="372"/>
      <c r="Q146" s="371">
        <f t="shared" si="19"/>
        <v>0</v>
      </c>
      <c r="R146" s="371">
        <f t="shared" si="15"/>
        <v>0</v>
      </c>
      <c r="S146" s="372">
        <f>IFERROR((VLOOKUP(A146,QUEUE!$F$5:$AW$1000,27,FALSE)-VLOOKUP(A146,QUEUE!$F$5:$AW$1000,26,FALSE))*500,0)</f>
        <v>0</v>
      </c>
      <c r="T146" s="372">
        <f>IFERROR((VLOOKUP(A146,QUEUE!$F$5:$AW$1000,30,FALSE)-VLOOKUP(A146,QUEUE!$F$5:$AW$1000,29,FALSE))*850,0)</f>
        <v>0</v>
      </c>
      <c r="U146" s="372">
        <f>IFERROR((VLOOKUP(A146,QUEUE!$F$5:$AW$1000,33,FALSE)-VLOOKUP(A146,QUEUE!$F$5:$AW$1000,32,FALSE))*600,0)</f>
        <v>0</v>
      </c>
      <c r="V146" s="372">
        <f>IFERROR((VLOOKUP(A146,QUEUE!$F$5:$AW$1000,36,FALSE)-VLOOKUP(A146,QUEUE!$F$5:$AW$1000,35,FALSE))*750,0)</f>
        <v>0</v>
      </c>
      <c r="W146" s="372">
        <f>IFERROR((VLOOKUP(A146,QUEUE!$F$5:$AW$1000,39,FALSE)-VLOOKUP(A146,QUEUE!$F$5:$AW$1000,38,FALSE))*600,0)</f>
        <v>0</v>
      </c>
      <c r="X146" s="373"/>
      <c r="Y146" s="371">
        <f>IFERROR(VLOOKUP(A146,PROFILE!$B$6:$DG$1000,109,FALSE),0)</f>
        <v>14403.91</v>
      </c>
      <c r="Z146" s="371">
        <f>IFERROR((VLOOKUP(A146,PROFILE!$B$6:$DG$1000,110,FALSE)*900)+((VLOOKUP(A146,PROFILE!$B$6:$DG$1000,110,FALSE)*900)*0.5),0)</f>
        <v>5400</v>
      </c>
      <c r="AA146" s="371">
        <f t="shared" si="17"/>
        <v>-1440.3910000000001</v>
      </c>
      <c r="AB146" s="373">
        <f>IF(PROFILE!R148="รอบคัน",1500,IF(PROFILE!R148="โคม่า",2000,PROFILE!DJ148*100))</f>
        <v>1500</v>
      </c>
    </row>
    <row r="147" spans="1:28" x14ac:dyDescent="0.35">
      <c r="A147" s="344">
        <f t="shared" si="16"/>
        <v>1701144</v>
      </c>
      <c r="B147" s="344">
        <v>147</v>
      </c>
      <c r="G147" s="374">
        <f>IFERROR(VLOOKUP(A147,PROFILE!$B$6:$P$1000,11,FALSE),"")</f>
        <v>8.3593280092609348</v>
      </c>
      <c r="H147" s="368">
        <f>IF(PROFILE!H149="","",PROFILE!B149)</f>
        <v>1701144</v>
      </c>
      <c r="I147" s="369" t="str">
        <f>IF(H147="","",VLOOKUP(H147,PROFILE!$B$6:$AC$1000,18,FALSE))</f>
        <v>ธนชาต</v>
      </c>
      <c r="J147" s="369" t="str">
        <f>IF(H147="","",VLOOKUP(H147,PROFILE!$B$6:$AC$1000,17,FALSE))</f>
        <v>เบา</v>
      </c>
      <c r="K147" s="369" t="str">
        <f>IF(H147="","",VLOOKUP(H147,PROFILE!$B$6:$AC$1000,23,FALSE))</f>
        <v>4กม6439</v>
      </c>
      <c r="L147" s="369" t="str">
        <f>IF(H147="","",VLOOKUP(H147,PROFILE!$B$6:$AC$1000,24,FALSE))</f>
        <v>PROTON</v>
      </c>
      <c r="M147" s="370" t="str">
        <f>IF(H147="","",VLOOKUP(H147,PROFILE!$B$6:$AC$1000,25,FALSE))</f>
        <v>PERSONA</v>
      </c>
      <c r="N147" s="371">
        <f t="shared" si="18"/>
        <v>775</v>
      </c>
      <c r="O147" s="372"/>
      <c r="P147" s="372"/>
      <c r="Q147" s="371">
        <f t="shared" si="19"/>
        <v>0</v>
      </c>
      <c r="R147" s="371">
        <f t="shared" si="15"/>
        <v>0</v>
      </c>
      <c r="S147" s="372">
        <f>IFERROR((VLOOKUP(A147,QUEUE!$F$5:$AW$1000,27,FALSE)-VLOOKUP(A147,QUEUE!$F$5:$AW$1000,26,FALSE))*500,0)</f>
        <v>0</v>
      </c>
      <c r="T147" s="372">
        <f>IFERROR((VLOOKUP(A147,QUEUE!$F$5:$AW$1000,30,FALSE)-VLOOKUP(A147,QUEUE!$F$5:$AW$1000,29,FALSE))*850,0)</f>
        <v>0</v>
      </c>
      <c r="U147" s="372">
        <f>IFERROR((VLOOKUP(A147,QUEUE!$F$5:$AW$1000,33,FALSE)-VLOOKUP(A147,QUEUE!$F$5:$AW$1000,32,FALSE))*600,0)</f>
        <v>0</v>
      </c>
      <c r="V147" s="372">
        <f>IFERROR((VLOOKUP(A147,QUEUE!$F$5:$AW$1000,36,FALSE)-VLOOKUP(A147,QUEUE!$F$5:$AW$1000,35,FALSE))*750,0)</f>
        <v>0</v>
      </c>
      <c r="W147" s="372">
        <f>IFERROR((VLOOKUP(A147,QUEUE!$F$5:$AW$1000,39,FALSE)-VLOOKUP(A147,QUEUE!$F$5:$AW$1000,38,FALSE))*600,0)</f>
        <v>0</v>
      </c>
      <c r="X147" s="373"/>
      <c r="Y147" s="371">
        <f>IFERROR(VLOOKUP(A147,PROFILE!$B$6:$DG$1000,109,FALSE),0)</f>
        <v>0</v>
      </c>
      <c r="Z147" s="371">
        <f>IFERROR((VLOOKUP(A147,PROFILE!$B$6:$DG$1000,110,FALSE)*900)+((VLOOKUP(A147,PROFILE!$B$6:$DG$1000,110,FALSE)*900)*0.5),0)</f>
        <v>675</v>
      </c>
      <c r="AA147" s="371">
        <f t="shared" si="17"/>
        <v>0</v>
      </c>
      <c r="AB147" s="373">
        <f>IF(PROFILE!R149="รอบคัน",1500,IF(PROFILE!R149="โคม่า",2000,PROFILE!DJ149*100))</f>
        <v>100</v>
      </c>
    </row>
    <row r="148" spans="1:28" x14ac:dyDescent="0.35">
      <c r="A148" s="344">
        <f t="shared" si="16"/>
        <v>1701145</v>
      </c>
      <c r="B148" s="344">
        <v>148</v>
      </c>
      <c r="G148" s="374" t="str">
        <f>IFERROR(VLOOKUP(A148,PROFILE!$B$6:$P$1000,11,FALSE),"")</f>
        <v>OUT</v>
      </c>
      <c r="H148" s="368">
        <f>IF(PROFILE!H150="","",PROFILE!B150)</f>
        <v>1701145</v>
      </c>
      <c r="I148" s="369" t="str">
        <f>IF(H148="","",VLOOKUP(H148,PROFILE!$B$6:$AC$1000,18,FALSE))</f>
        <v>ไทยวิวัฒน์</v>
      </c>
      <c r="J148" s="369" t="str">
        <f>IF(H148="","",VLOOKUP(H148,PROFILE!$B$6:$AC$1000,17,FALSE))</f>
        <v>โคม่า</v>
      </c>
      <c r="K148" s="369" t="str">
        <f>IF(H148="","",VLOOKUP(H148,PROFILE!$B$6:$AC$1000,23,FALSE))</f>
        <v>1กฆ8286</v>
      </c>
      <c r="L148" s="369" t="str">
        <f>IF(H148="","",VLOOKUP(H148,PROFILE!$B$6:$AC$1000,24,FALSE))</f>
        <v>TOYOTA</v>
      </c>
      <c r="M148" s="370" t="str">
        <f>IF(H148="","",VLOOKUP(H148,PROFILE!$B$6:$AC$1000,25,FALSE))</f>
        <v>ALTIS</v>
      </c>
      <c r="N148" s="371">
        <f t="shared" si="18"/>
        <v>4025</v>
      </c>
      <c r="O148" s="372"/>
      <c r="P148" s="372"/>
      <c r="Q148" s="371">
        <f t="shared" si="19"/>
        <v>0</v>
      </c>
      <c r="R148" s="371">
        <f t="shared" si="15"/>
        <v>0</v>
      </c>
      <c r="S148" s="372">
        <f>IFERROR((VLOOKUP(A148,QUEUE!$F$5:$AW$1000,27,FALSE)-VLOOKUP(A148,QUEUE!$F$5:$AW$1000,26,FALSE))*500,0)</f>
        <v>0</v>
      </c>
      <c r="T148" s="372">
        <f>IFERROR((VLOOKUP(A148,QUEUE!$F$5:$AW$1000,30,FALSE)-VLOOKUP(A148,QUEUE!$F$5:$AW$1000,29,FALSE))*850,0)</f>
        <v>0</v>
      </c>
      <c r="U148" s="372">
        <f>IFERROR((VLOOKUP(A148,QUEUE!$F$5:$AW$1000,33,FALSE)-VLOOKUP(A148,QUEUE!$F$5:$AW$1000,32,FALSE))*600,0)</f>
        <v>0</v>
      </c>
      <c r="V148" s="372">
        <f>IFERROR((VLOOKUP(A148,QUEUE!$F$5:$AW$1000,36,FALSE)-VLOOKUP(A148,QUEUE!$F$5:$AW$1000,35,FALSE))*750,0)</f>
        <v>0</v>
      </c>
      <c r="W148" s="372">
        <f>IFERROR((VLOOKUP(A148,QUEUE!$F$5:$AW$1000,39,FALSE)-VLOOKUP(A148,QUEUE!$F$5:$AW$1000,38,FALSE))*600,0)</f>
        <v>0</v>
      </c>
      <c r="X148" s="373"/>
      <c r="Y148" s="371">
        <f>IFERROR(VLOOKUP(A148,PROFILE!$B$6:$DG$1000,109,FALSE),0)</f>
        <v>0</v>
      </c>
      <c r="Z148" s="371">
        <f>IFERROR((VLOOKUP(A148,PROFILE!$B$6:$DG$1000,110,FALSE)*900)+((VLOOKUP(A148,PROFILE!$B$6:$DG$1000,110,FALSE)*900)*0.5),0)</f>
        <v>2025</v>
      </c>
      <c r="AA148" s="371">
        <f t="shared" si="17"/>
        <v>0</v>
      </c>
      <c r="AB148" s="373">
        <f>IF(PROFILE!R150="รอบคัน",1500,IF(PROFILE!R150="โคม่า",2000,PROFILE!DJ150*100))</f>
        <v>2000</v>
      </c>
    </row>
    <row r="149" spans="1:28" x14ac:dyDescent="0.35">
      <c r="A149" s="344">
        <f t="shared" si="16"/>
        <v>1701146</v>
      </c>
      <c r="B149" s="344">
        <v>149</v>
      </c>
      <c r="G149" s="374" t="str">
        <f>IFERROR(VLOOKUP(A149,PROFILE!$B$6:$P$1000,11,FALSE),"")</f>
        <v>OUT</v>
      </c>
      <c r="H149" s="368">
        <f>IF(PROFILE!H151="","",PROFILE!B151)</f>
        <v>1701146</v>
      </c>
      <c r="I149" s="369" t="str">
        <f>IF(H149="","",VLOOKUP(H149,PROFILE!$B$6:$AC$1000,18,FALSE))</f>
        <v>เมืองไทย</v>
      </c>
      <c r="J149" s="369" t="str">
        <f>IF(H149="","",VLOOKUP(H149,PROFILE!$B$6:$AC$1000,17,FALSE))</f>
        <v>หนัก</v>
      </c>
      <c r="K149" s="369" t="str">
        <f>IF(H149="","",VLOOKUP(H149,PROFILE!$B$6:$AC$1000,23,FALSE))</f>
        <v>ถห3834</v>
      </c>
      <c r="L149" s="369" t="str">
        <f>IF(H149="","",VLOOKUP(H149,PROFILE!$B$6:$AC$1000,24,FALSE))</f>
        <v>TOYOTA</v>
      </c>
      <c r="M149" s="370" t="str">
        <f>IF(H149="","",VLOOKUP(H149,PROFILE!$B$6:$AC$1000,25,FALSE))</f>
        <v>VIGO</v>
      </c>
      <c r="N149" s="371">
        <f t="shared" si="18"/>
        <v>5136.18</v>
      </c>
      <c r="O149" s="372"/>
      <c r="P149" s="372">
        <v>37861.800000000003</v>
      </c>
      <c r="Q149" s="371">
        <f t="shared" si="19"/>
        <v>32725.620000000003</v>
      </c>
      <c r="R149" s="371">
        <f t="shared" si="15"/>
        <v>32725.620000000003</v>
      </c>
      <c r="S149" s="372">
        <f>IFERROR((VLOOKUP(A149,QUEUE!$F$5:$AW$1000,27,FALSE)-VLOOKUP(A149,QUEUE!$F$5:$AW$1000,26,FALSE))*500,0)</f>
        <v>0</v>
      </c>
      <c r="T149" s="372">
        <f>IFERROR((VLOOKUP(A149,QUEUE!$F$5:$AW$1000,30,FALSE)-VLOOKUP(A149,QUEUE!$F$5:$AW$1000,29,FALSE))*850,0)</f>
        <v>0</v>
      </c>
      <c r="U149" s="372">
        <f>IFERROR((VLOOKUP(A149,QUEUE!$F$5:$AW$1000,33,FALSE)-VLOOKUP(A149,QUEUE!$F$5:$AW$1000,32,FALSE))*600,0)</f>
        <v>0</v>
      </c>
      <c r="V149" s="372">
        <f>IFERROR((VLOOKUP(A149,QUEUE!$F$5:$AW$1000,36,FALSE)-VLOOKUP(A149,QUEUE!$F$5:$AW$1000,35,FALSE))*750,0)</f>
        <v>0</v>
      </c>
      <c r="W149" s="372">
        <f>IFERROR((VLOOKUP(A149,QUEUE!$F$5:$AW$1000,39,FALSE)-VLOOKUP(A149,QUEUE!$F$5:$AW$1000,38,FALSE))*600,0)</f>
        <v>0</v>
      </c>
      <c r="X149" s="373"/>
      <c r="Y149" s="371">
        <f>IFERROR(VLOOKUP(A149,PROFILE!$B$6:$DG$1000,109,FALSE),0)</f>
        <v>0</v>
      </c>
      <c r="Z149" s="371">
        <f>IFERROR((VLOOKUP(A149,PROFILE!$B$6:$DG$1000,110,FALSE)*900)+((VLOOKUP(A149,PROFILE!$B$6:$DG$1000,110,FALSE)*900)*0.5),0)</f>
        <v>1350</v>
      </c>
      <c r="AA149" s="371">
        <f t="shared" si="17"/>
        <v>3786.1800000000003</v>
      </c>
      <c r="AB149" s="373">
        <f>IF(PROFILE!R151="รอบคัน",1500,IF(PROFILE!R151="โคม่า",2000,PROFILE!DJ151*100))</f>
        <v>0</v>
      </c>
    </row>
    <row r="150" spans="1:28" x14ac:dyDescent="0.35">
      <c r="A150" s="344">
        <f t="shared" si="16"/>
        <v>1701147</v>
      </c>
      <c r="B150" s="344">
        <v>150</v>
      </c>
      <c r="G150" s="374" t="str">
        <f>IFERROR(VLOOKUP(A150,PROFILE!$B$6:$P$1000,11,FALSE),"")</f>
        <v/>
      </c>
      <c r="H150" s="368">
        <f>IF(PROFILE!H152="","",PROFILE!B152)</f>
        <v>1701147</v>
      </c>
      <c r="I150" s="369" t="str">
        <f>IF(H150="","",VLOOKUP(H150,PROFILE!$B$6:$AC$1000,18,FALSE))</f>
        <v>ธนชาต</v>
      </c>
      <c r="J150" s="369" t="str">
        <f>IF(H150="","",VLOOKUP(H150,PROFILE!$B$6:$AC$1000,17,FALSE))</f>
        <v>กลาง</v>
      </c>
      <c r="K150" s="369" t="str">
        <f>IF(H150="","",VLOOKUP(H150,PROFILE!$B$6:$AC$1000,23,FALSE))</f>
        <v>1ฒธ5449</v>
      </c>
      <c r="L150" s="369" t="str">
        <f>IF(H150="","",VLOOKUP(H150,PROFILE!$B$6:$AC$1000,24,FALSE))</f>
        <v>TOYOTA</v>
      </c>
      <c r="M150" s="370" t="str">
        <f>IF(H150="","",VLOOKUP(H150,PROFILE!$B$6:$AC$1000,25,FALSE))</f>
        <v>VIGO</v>
      </c>
      <c r="N150" s="371">
        <f t="shared" si="18"/>
        <v>0</v>
      </c>
      <c r="O150" s="372"/>
      <c r="P150" s="372"/>
      <c r="Q150" s="371">
        <f t="shared" si="19"/>
        <v>0</v>
      </c>
      <c r="R150" s="371">
        <f t="shared" si="15"/>
        <v>0</v>
      </c>
      <c r="S150" s="372">
        <f>IFERROR((VLOOKUP(A150,QUEUE!$F$5:$AW$1000,27,FALSE)-VLOOKUP(A150,QUEUE!$F$5:$AW$1000,26,FALSE))*500,0)</f>
        <v>0</v>
      </c>
      <c r="T150" s="372">
        <f>IFERROR((VLOOKUP(A150,QUEUE!$F$5:$AW$1000,30,FALSE)-VLOOKUP(A150,QUEUE!$F$5:$AW$1000,29,FALSE))*850,0)</f>
        <v>0</v>
      </c>
      <c r="U150" s="372">
        <f>IFERROR((VLOOKUP(A150,QUEUE!$F$5:$AW$1000,33,FALSE)-VLOOKUP(A150,QUEUE!$F$5:$AW$1000,32,FALSE))*600,0)</f>
        <v>0</v>
      </c>
      <c r="V150" s="372">
        <f>IFERROR((VLOOKUP(A150,QUEUE!$F$5:$AW$1000,36,FALSE)-VLOOKUP(A150,QUEUE!$F$5:$AW$1000,35,FALSE))*750,0)</f>
        <v>0</v>
      </c>
      <c r="W150" s="372">
        <f>IFERROR((VLOOKUP(A150,QUEUE!$F$5:$AW$1000,39,FALSE)-VLOOKUP(A150,QUEUE!$F$5:$AW$1000,38,FALSE))*600,0)</f>
        <v>0</v>
      </c>
      <c r="X150" s="373"/>
      <c r="Y150" s="371">
        <f>IFERROR(VLOOKUP(A150,PROFILE!$B$6:$DG$1000,109,FALSE),0)</f>
        <v>0</v>
      </c>
      <c r="Z150" s="371">
        <f>IFERROR((VLOOKUP(A150,PROFILE!$B$6:$DG$1000,110,FALSE)*900)+((VLOOKUP(A150,PROFILE!$B$6:$DG$1000,110,FALSE)*900)*0.5),0)</f>
        <v>0</v>
      </c>
      <c r="AA150" s="371">
        <f t="shared" si="17"/>
        <v>0</v>
      </c>
      <c r="AB150" s="373">
        <f>IF(PROFILE!R152="รอบคัน",1500,IF(PROFILE!R152="โคม่า",2000,PROFILE!DJ152*100))</f>
        <v>0</v>
      </c>
    </row>
    <row r="151" spans="1:28" x14ac:dyDescent="0.35">
      <c r="A151" s="344">
        <f t="shared" si="16"/>
        <v>1701148</v>
      </c>
      <c r="B151" s="344">
        <v>151</v>
      </c>
      <c r="G151" s="374" t="str">
        <f>IFERROR(VLOOKUP(A151,PROFILE!$B$6:$P$1000,11,FALSE),"")</f>
        <v>OUT</v>
      </c>
      <c r="H151" s="368">
        <f>IF(PROFILE!H153="","",PROFILE!B153)</f>
        <v>1701148</v>
      </c>
      <c r="I151" s="369" t="str">
        <f>IF(H151="","",VLOOKUP(H151,PROFILE!$B$6:$AC$1000,18,FALSE))</f>
        <v>ไทยวิวัฒน์</v>
      </c>
      <c r="J151" s="369" t="str">
        <f>IF(H151="","",VLOOKUP(H151,PROFILE!$B$6:$AC$1000,17,FALSE))</f>
        <v>กลาง</v>
      </c>
      <c r="K151" s="369" t="str">
        <f>IF(H151="","",VLOOKUP(H151,PROFILE!$B$6:$AC$1000,23,FALSE))</f>
        <v>1ฒต5953</v>
      </c>
      <c r="L151" s="369" t="str">
        <f>IF(H151="","",VLOOKUP(H151,PROFILE!$B$6:$AC$1000,24,FALSE))</f>
        <v>ISUZU</v>
      </c>
      <c r="M151" s="370" t="str">
        <f>IF(H151="","",VLOOKUP(H151,PROFILE!$B$6:$AC$1000,25,FALSE))</f>
        <v>D-MAX</v>
      </c>
      <c r="N151" s="371">
        <f t="shared" si="18"/>
        <v>3300</v>
      </c>
      <c r="O151" s="372">
        <v>3800</v>
      </c>
      <c r="P151" s="372"/>
      <c r="Q151" s="371">
        <f t="shared" si="19"/>
        <v>0</v>
      </c>
      <c r="R151" s="371">
        <f t="shared" si="15"/>
        <v>0</v>
      </c>
      <c r="S151" s="372">
        <f>IFERROR((VLOOKUP(A151,QUEUE!$F$5:$AW$1000,27,FALSE)-VLOOKUP(A151,QUEUE!$F$5:$AW$1000,26,FALSE))*500,0)</f>
        <v>0</v>
      </c>
      <c r="T151" s="372">
        <f>IFERROR((VLOOKUP(A151,QUEUE!$F$5:$AW$1000,30,FALSE)-VLOOKUP(A151,QUEUE!$F$5:$AW$1000,29,FALSE))*850,0)</f>
        <v>0</v>
      </c>
      <c r="U151" s="372">
        <f>IFERROR((VLOOKUP(A151,QUEUE!$F$5:$AW$1000,33,FALSE)-VLOOKUP(A151,QUEUE!$F$5:$AW$1000,32,FALSE))*600,0)</f>
        <v>0</v>
      </c>
      <c r="V151" s="372">
        <f>IFERROR((VLOOKUP(A151,QUEUE!$F$5:$AW$1000,36,FALSE)-VLOOKUP(A151,QUEUE!$F$5:$AW$1000,35,FALSE))*750,0)</f>
        <v>0</v>
      </c>
      <c r="W151" s="372">
        <f>IFERROR((VLOOKUP(A151,QUEUE!$F$5:$AW$1000,39,FALSE)-VLOOKUP(A151,QUEUE!$F$5:$AW$1000,38,FALSE))*600,0)</f>
        <v>0</v>
      </c>
      <c r="X151" s="373"/>
      <c r="Y151" s="371">
        <f>IFERROR(VLOOKUP(A151,PROFILE!$B$6:$DG$1000,109,FALSE),0)</f>
        <v>0</v>
      </c>
      <c r="Z151" s="371">
        <f>IFERROR((VLOOKUP(A151,PROFILE!$B$6:$DG$1000,110,FALSE)*900)+((VLOOKUP(A151,PROFILE!$B$6:$DG$1000,110,FALSE)*900)*0.5),0)</f>
        <v>2700</v>
      </c>
      <c r="AA151" s="371">
        <f t="shared" si="17"/>
        <v>0</v>
      </c>
      <c r="AB151" s="373">
        <f>IF(PROFILE!R153="รอบคัน",1500,IF(PROFILE!R153="โคม่า",2000,PROFILE!DJ153*100))</f>
        <v>600</v>
      </c>
    </row>
    <row r="152" spans="1:28" x14ac:dyDescent="0.35">
      <c r="A152" s="344">
        <f t="shared" si="16"/>
        <v>1701149</v>
      </c>
      <c r="B152" s="344">
        <v>152</v>
      </c>
      <c r="G152" s="374" t="str">
        <f>IFERROR(VLOOKUP(A152,PROFILE!$B$6:$P$1000,11,FALSE),"")</f>
        <v>OUT</v>
      </c>
      <c r="H152" s="368">
        <f>IF(PROFILE!H154="","",PROFILE!B154)</f>
        <v>1701149</v>
      </c>
      <c r="I152" s="369" t="str">
        <f>IF(H152="","",VLOOKUP(H152,PROFILE!$B$6:$AC$1000,18,FALSE))</f>
        <v>เมืองไทย</v>
      </c>
      <c r="J152" s="369" t="str">
        <f>IF(H152="","",VLOOKUP(H152,PROFILE!$B$6:$AC$1000,17,FALSE))</f>
        <v>กลาง</v>
      </c>
      <c r="K152" s="369" t="str">
        <f>IF(H152="","",VLOOKUP(H152,PROFILE!$B$6:$AC$1000,23,FALSE))</f>
        <v>3กอ1773</v>
      </c>
      <c r="L152" s="369" t="str">
        <f>IF(H152="","",VLOOKUP(H152,PROFILE!$B$6:$AC$1000,24,FALSE))</f>
        <v>ISUZU</v>
      </c>
      <c r="M152" s="370" t="str">
        <f>IF(H152="","",VLOOKUP(H152,PROFILE!$B$6:$AC$1000,25,FALSE))</f>
        <v>MU-X</v>
      </c>
      <c r="N152" s="371">
        <f t="shared" si="18"/>
        <v>1495</v>
      </c>
      <c r="O152" s="372"/>
      <c r="P152" s="372">
        <v>5200</v>
      </c>
      <c r="Q152" s="371">
        <f t="shared" si="19"/>
        <v>3705</v>
      </c>
      <c r="R152" s="371">
        <f t="shared" si="15"/>
        <v>3705</v>
      </c>
      <c r="S152" s="372">
        <f>IFERROR((VLOOKUP(A152,QUEUE!$F$5:$AW$1000,27,FALSE)-VLOOKUP(A152,QUEUE!$F$5:$AW$1000,26,FALSE))*500,0)</f>
        <v>0</v>
      </c>
      <c r="T152" s="372">
        <f>IFERROR((VLOOKUP(A152,QUEUE!$F$5:$AW$1000,30,FALSE)-VLOOKUP(A152,QUEUE!$F$5:$AW$1000,29,FALSE))*850,0)</f>
        <v>0</v>
      </c>
      <c r="U152" s="372">
        <f>IFERROR((VLOOKUP(A152,QUEUE!$F$5:$AW$1000,33,FALSE)-VLOOKUP(A152,QUEUE!$F$5:$AW$1000,32,FALSE))*600,0)</f>
        <v>0</v>
      </c>
      <c r="V152" s="372">
        <f>IFERROR((VLOOKUP(A152,QUEUE!$F$5:$AW$1000,36,FALSE)-VLOOKUP(A152,QUEUE!$F$5:$AW$1000,35,FALSE))*750,0)</f>
        <v>0</v>
      </c>
      <c r="W152" s="372">
        <f>IFERROR((VLOOKUP(A152,QUEUE!$F$5:$AW$1000,39,FALSE)-VLOOKUP(A152,QUEUE!$F$5:$AW$1000,38,FALSE))*600,0)</f>
        <v>0</v>
      </c>
      <c r="X152" s="373"/>
      <c r="Y152" s="371">
        <f>IFERROR(VLOOKUP(A152,PROFILE!$B$6:$DG$1000,109,FALSE),0)</f>
        <v>0</v>
      </c>
      <c r="Z152" s="371">
        <f>IFERROR((VLOOKUP(A152,PROFILE!$B$6:$DG$1000,110,FALSE)*900)+((VLOOKUP(A152,PROFILE!$B$6:$DG$1000,110,FALSE)*900)*0.5),0)</f>
        <v>675</v>
      </c>
      <c r="AA152" s="371">
        <f t="shared" si="17"/>
        <v>520</v>
      </c>
      <c r="AB152" s="373">
        <f>IF(PROFILE!R154="รอบคัน",1500,IF(PROFILE!R154="โคม่า",2000,PROFILE!DJ154*100))</f>
        <v>300</v>
      </c>
    </row>
    <row r="153" spans="1:28" x14ac:dyDescent="0.35">
      <c r="A153" s="344">
        <f t="shared" si="16"/>
        <v>1701150</v>
      </c>
      <c r="B153" s="344">
        <v>153</v>
      </c>
      <c r="G153" s="374">
        <f>IFERROR(VLOOKUP(A153,PROFILE!$B$6:$P$1000,11,FALSE),"")</f>
        <v>4.5333388888902846</v>
      </c>
      <c r="H153" s="368">
        <f>IF(PROFILE!H155="","",PROFILE!B155)</f>
        <v>1701150</v>
      </c>
      <c r="I153" s="369" t="str">
        <f>IF(H153="","",VLOOKUP(H153,PROFILE!$B$6:$AC$1000,18,FALSE))</f>
        <v>ธนชาต</v>
      </c>
      <c r="J153" s="369" t="str">
        <f>IF(H153="","",VLOOKUP(H153,PROFILE!$B$6:$AC$1000,17,FALSE))</f>
        <v>เบา</v>
      </c>
      <c r="K153" s="369" t="str">
        <f>IF(H153="","",VLOOKUP(H153,PROFILE!$B$6:$AC$1000,23,FALSE))</f>
        <v>1ฒศ3239</v>
      </c>
      <c r="L153" s="369" t="str">
        <f>IF(H153="","",VLOOKUP(H153,PROFILE!$B$6:$AC$1000,24,FALSE))</f>
        <v>CHEVROLET</v>
      </c>
      <c r="M153" s="370" t="str">
        <f>IF(H153="","",VLOOKUP(H153,PROFILE!$B$6:$AC$1000,25,FALSE))</f>
        <v>COLORADO</v>
      </c>
      <c r="N153" s="371">
        <f t="shared" si="18"/>
        <v>775</v>
      </c>
      <c r="O153" s="372"/>
      <c r="P153" s="372"/>
      <c r="Q153" s="371">
        <f t="shared" si="19"/>
        <v>0</v>
      </c>
      <c r="R153" s="371">
        <f t="shared" si="15"/>
        <v>0</v>
      </c>
      <c r="S153" s="372">
        <f>IFERROR((VLOOKUP(A153,QUEUE!$F$5:$AW$1000,27,FALSE)-VLOOKUP(A153,QUEUE!$F$5:$AW$1000,26,FALSE))*500,0)</f>
        <v>0</v>
      </c>
      <c r="T153" s="372">
        <f>IFERROR((VLOOKUP(A153,QUEUE!$F$5:$AW$1000,30,FALSE)-VLOOKUP(A153,QUEUE!$F$5:$AW$1000,29,FALSE))*850,0)</f>
        <v>0</v>
      </c>
      <c r="U153" s="372">
        <f>IFERROR((VLOOKUP(A153,QUEUE!$F$5:$AW$1000,33,FALSE)-VLOOKUP(A153,QUEUE!$F$5:$AW$1000,32,FALSE))*600,0)</f>
        <v>0</v>
      </c>
      <c r="V153" s="372">
        <f>IFERROR((VLOOKUP(A153,QUEUE!$F$5:$AW$1000,36,FALSE)-VLOOKUP(A153,QUEUE!$F$5:$AW$1000,35,FALSE))*750,0)</f>
        <v>0</v>
      </c>
      <c r="W153" s="372">
        <f>IFERROR((VLOOKUP(A153,QUEUE!$F$5:$AW$1000,39,FALSE)-VLOOKUP(A153,QUEUE!$F$5:$AW$1000,38,FALSE))*600,0)</f>
        <v>0</v>
      </c>
      <c r="X153" s="373"/>
      <c r="Y153" s="371">
        <f>IFERROR(VLOOKUP(A153,PROFILE!$B$6:$DG$1000,109,FALSE),0)</f>
        <v>0</v>
      </c>
      <c r="Z153" s="371">
        <f>IFERROR((VLOOKUP(A153,PROFILE!$B$6:$DG$1000,110,FALSE)*900)+((VLOOKUP(A153,PROFILE!$B$6:$DG$1000,110,FALSE)*900)*0.5),0)</f>
        <v>675</v>
      </c>
      <c r="AA153" s="371">
        <f t="shared" si="17"/>
        <v>0</v>
      </c>
      <c r="AB153" s="373">
        <f>IF(PROFILE!R155="รอบคัน",1500,IF(PROFILE!R155="โคม่า",2000,PROFILE!DJ155*100))</f>
        <v>100</v>
      </c>
    </row>
    <row r="154" spans="1:28" x14ac:dyDescent="0.35">
      <c r="A154" s="344">
        <f t="shared" si="16"/>
        <v>1701151</v>
      </c>
      <c r="B154" s="344">
        <v>154</v>
      </c>
      <c r="G154" s="374" t="str">
        <f>IFERROR(VLOOKUP(A154,PROFILE!$B$6:$P$1000,11,FALSE),"")</f>
        <v>OUT</v>
      </c>
      <c r="H154" s="368">
        <f>IF(PROFILE!H156="","",PROFILE!B156)</f>
        <v>1701151</v>
      </c>
      <c r="I154" s="369" t="str">
        <f>IF(H154="","",VLOOKUP(H154,PROFILE!$B$6:$AC$1000,18,FALSE))</f>
        <v>ซมโปะ</v>
      </c>
      <c r="J154" s="369" t="str">
        <f>IF(H154="","",VLOOKUP(H154,PROFILE!$B$6:$AC$1000,17,FALSE))</f>
        <v>เบา</v>
      </c>
      <c r="K154" s="369" t="str">
        <f>IF(H154="","",VLOOKUP(H154,PROFILE!$B$6:$AC$1000,23,FALSE))</f>
        <v>ญณ1134</v>
      </c>
      <c r="L154" s="369" t="str">
        <f>IF(H154="","",VLOOKUP(H154,PROFILE!$B$6:$AC$1000,24,FALSE))</f>
        <v>TOYOTA</v>
      </c>
      <c r="M154" s="370" t="str">
        <f>IF(H154="","",VLOOKUP(H154,PROFILE!$B$6:$AC$1000,25,FALSE))</f>
        <v>AVANZA</v>
      </c>
      <c r="N154" s="371">
        <f t="shared" si="18"/>
        <v>975</v>
      </c>
      <c r="O154" s="372"/>
      <c r="P154" s="372"/>
      <c r="Q154" s="371">
        <f t="shared" si="19"/>
        <v>0</v>
      </c>
      <c r="R154" s="371">
        <f t="shared" si="15"/>
        <v>0</v>
      </c>
      <c r="S154" s="372">
        <f>IFERROR((VLOOKUP(A154,QUEUE!$F$5:$AW$1000,27,FALSE)-VLOOKUP(A154,QUEUE!$F$5:$AW$1000,26,FALSE))*500,0)</f>
        <v>0</v>
      </c>
      <c r="T154" s="372">
        <f>IFERROR((VLOOKUP(A154,QUEUE!$F$5:$AW$1000,30,FALSE)-VLOOKUP(A154,QUEUE!$F$5:$AW$1000,29,FALSE))*850,0)</f>
        <v>0</v>
      </c>
      <c r="U154" s="372">
        <f>IFERROR((VLOOKUP(A154,QUEUE!$F$5:$AW$1000,33,FALSE)-VLOOKUP(A154,QUEUE!$F$5:$AW$1000,32,FALSE))*600,0)</f>
        <v>0</v>
      </c>
      <c r="V154" s="372">
        <f>IFERROR((VLOOKUP(A154,QUEUE!$F$5:$AW$1000,36,FALSE)-VLOOKUP(A154,QUEUE!$F$5:$AW$1000,35,FALSE))*750,0)</f>
        <v>0</v>
      </c>
      <c r="W154" s="372">
        <f>IFERROR((VLOOKUP(A154,QUEUE!$F$5:$AW$1000,39,FALSE)-VLOOKUP(A154,QUEUE!$F$5:$AW$1000,38,FALSE))*600,0)</f>
        <v>0</v>
      </c>
      <c r="X154" s="373"/>
      <c r="Y154" s="371">
        <f>IFERROR(VLOOKUP(A154,PROFILE!$B$6:$DG$1000,109,FALSE),0)</f>
        <v>0</v>
      </c>
      <c r="Z154" s="371">
        <f>IFERROR((VLOOKUP(A154,PROFILE!$B$6:$DG$1000,110,FALSE)*900)+((VLOOKUP(A154,PROFILE!$B$6:$DG$1000,110,FALSE)*900)*0.5),0)</f>
        <v>675</v>
      </c>
      <c r="AA154" s="371">
        <f t="shared" si="17"/>
        <v>0</v>
      </c>
      <c r="AB154" s="373">
        <f>IF(PROFILE!R156="รอบคัน",1500,IF(PROFILE!R156="โคม่า",2000,PROFILE!DJ156*100))</f>
        <v>300</v>
      </c>
    </row>
    <row r="155" spans="1:28" x14ac:dyDescent="0.35">
      <c r="A155" s="344">
        <f t="shared" si="16"/>
        <v>1701152</v>
      </c>
      <c r="B155" s="344">
        <v>155</v>
      </c>
      <c r="G155" s="374" t="str">
        <f>IFERROR(VLOOKUP(A155,PROFILE!$B$6:$P$1000,11,FALSE),"")</f>
        <v>OUT</v>
      </c>
      <c r="H155" s="368">
        <f>IF(PROFILE!H157="","",PROFILE!B157)</f>
        <v>1701152</v>
      </c>
      <c r="I155" s="369" t="str">
        <f>IF(H155="","",VLOOKUP(H155,PROFILE!$B$6:$AC$1000,18,FALSE))</f>
        <v>เมืองไทย</v>
      </c>
      <c r="J155" s="369" t="str">
        <f>IF(H155="","",VLOOKUP(H155,PROFILE!$B$6:$AC$1000,17,FALSE))</f>
        <v>กลาง</v>
      </c>
      <c r="K155" s="369" t="str">
        <f>IF(H155="","",VLOOKUP(H155,PROFILE!$B$6:$AC$1000,23,FALSE))</f>
        <v>กฉ3913</v>
      </c>
      <c r="L155" s="369" t="str">
        <f>IF(H155="","",VLOOKUP(H155,PROFILE!$B$6:$AC$1000,24,FALSE))</f>
        <v>TOYOTA</v>
      </c>
      <c r="M155" s="370" t="str">
        <f>IF(H155="","",VLOOKUP(H155,PROFILE!$B$6:$AC$1000,25,FALSE))</f>
        <v>CAMRY</v>
      </c>
      <c r="N155" s="371">
        <f t="shared" si="18"/>
        <v>980</v>
      </c>
      <c r="O155" s="372">
        <v>26000</v>
      </c>
      <c r="P155" s="372">
        <v>7800</v>
      </c>
      <c r="Q155" s="371">
        <f t="shared" si="19"/>
        <v>6820</v>
      </c>
      <c r="R155" s="371">
        <f t="shared" si="15"/>
        <v>6820</v>
      </c>
      <c r="S155" s="372">
        <f>IFERROR((VLOOKUP(A155,QUEUE!$F$5:$AW$1000,27,FALSE)-VLOOKUP(A155,QUEUE!$F$5:$AW$1000,26,FALSE))*500,0)</f>
        <v>0</v>
      </c>
      <c r="T155" s="372">
        <f>IFERROR((VLOOKUP(A155,QUEUE!$F$5:$AW$1000,30,FALSE)-VLOOKUP(A155,QUEUE!$F$5:$AW$1000,29,FALSE))*850,0)</f>
        <v>0</v>
      </c>
      <c r="U155" s="372">
        <f>IFERROR((VLOOKUP(A155,QUEUE!$F$5:$AW$1000,33,FALSE)-VLOOKUP(A155,QUEUE!$F$5:$AW$1000,32,FALSE))*600,0)</f>
        <v>0</v>
      </c>
      <c r="V155" s="372">
        <f>IFERROR((VLOOKUP(A155,QUEUE!$F$5:$AW$1000,36,FALSE)-VLOOKUP(A155,QUEUE!$F$5:$AW$1000,35,FALSE))*750,0)</f>
        <v>0</v>
      </c>
      <c r="W155" s="372">
        <f>IFERROR((VLOOKUP(A155,QUEUE!$F$5:$AW$1000,39,FALSE)-VLOOKUP(A155,QUEUE!$F$5:$AW$1000,38,FALSE))*600,0)</f>
        <v>0</v>
      </c>
      <c r="X155" s="373"/>
      <c r="Y155" s="371">
        <f>IFERROR(VLOOKUP(A155,PROFILE!$B$6:$DG$1000,109,FALSE),0)</f>
        <v>0</v>
      </c>
      <c r="Z155" s="371">
        <f>IFERROR((VLOOKUP(A155,PROFILE!$B$6:$DG$1000,110,FALSE)*900)+((VLOOKUP(A155,PROFILE!$B$6:$DG$1000,110,FALSE)*900)*0.5),0)</f>
        <v>0</v>
      </c>
      <c r="AA155" s="371">
        <f t="shared" si="17"/>
        <v>780</v>
      </c>
      <c r="AB155" s="373">
        <f>IF(PROFILE!R157="รอบคัน",1500,IF(PROFILE!R157="โคม่า",2000,PROFILE!DJ157*100))</f>
        <v>200</v>
      </c>
    </row>
    <row r="156" spans="1:28" x14ac:dyDescent="0.35">
      <c r="A156" s="344">
        <f t="shared" si="16"/>
        <v>1701153</v>
      </c>
      <c r="B156" s="344">
        <v>156</v>
      </c>
      <c r="G156" s="374" t="str">
        <f>IFERROR(VLOOKUP(A156,PROFILE!$B$6:$P$1000,11,FALSE),"")</f>
        <v>OUT</v>
      </c>
      <c r="H156" s="368">
        <f>IF(PROFILE!H158="","",PROFILE!B158)</f>
        <v>1701153</v>
      </c>
      <c r="I156" s="369" t="str">
        <f>IF(H156="","",VLOOKUP(H156,PROFILE!$B$6:$AC$1000,18,FALSE))</f>
        <v>ไทยวิวัฒน์</v>
      </c>
      <c r="J156" s="369" t="str">
        <f>IF(H156="","",VLOOKUP(H156,PROFILE!$B$6:$AC$1000,17,FALSE))</f>
        <v>กลาง</v>
      </c>
      <c r="K156" s="369" t="str">
        <f>IF(H156="","",VLOOKUP(H156,PROFILE!$B$6:$AC$1000,23,FALSE))</f>
        <v>3กจ9405</v>
      </c>
      <c r="L156" s="369" t="str">
        <f>IF(H156="","",VLOOKUP(H156,PROFILE!$B$6:$AC$1000,24,FALSE))</f>
        <v>TOYOTA</v>
      </c>
      <c r="M156" s="370" t="str">
        <f>IF(H156="","",VLOOKUP(H156,PROFILE!$B$6:$AC$1000,25,FALSE))</f>
        <v>VIGO</v>
      </c>
      <c r="N156" s="371">
        <f t="shared" si="18"/>
        <v>1350</v>
      </c>
      <c r="O156" s="372"/>
      <c r="P156" s="372"/>
      <c r="Q156" s="371">
        <f t="shared" si="19"/>
        <v>0</v>
      </c>
      <c r="R156" s="371">
        <f t="shared" si="15"/>
        <v>0</v>
      </c>
      <c r="S156" s="372">
        <f>IFERROR((VLOOKUP(A156,QUEUE!$F$5:$AW$1000,27,FALSE)-VLOOKUP(A156,QUEUE!$F$5:$AW$1000,26,FALSE))*500,0)</f>
        <v>0</v>
      </c>
      <c r="T156" s="372">
        <f>IFERROR((VLOOKUP(A156,QUEUE!$F$5:$AW$1000,30,FALSE)-VLOOKUP(A156,QUEUE!$F$5:$AW$1000,29,FALSE))*850,0)</f>
        <v>0</v>
      </c>
      <c r="U156" s="372">
        <f>IFERROR((VLOOKUP(A156,QUEUE!$F$5:$AW$1000,33,FALSE)-VLOOKUP(A156,QUEUE!$F$5:$AW$1000,32,FALSE))*600,0)</f>
        <v>0</v>
      </c>
      <c r="V156" s="372">
        <f>IFERROR((VLOOKUP(A156,QUEUE!$F$5:$AW$1000,36,FALSE)-VLOOKUP(A156,QUEUE!$F$5:$AW$1000,35,FALSE))*750,0)</f>
        <v>0</v>
      </c>
      <c r="W156" s="372">
        <f>IFERROR((VLOOKUP(A156,QUEUE!$F$5:$AW$1000,39,FALSE)-VLOOKUP(A156,QUEUE!$F$5:$AW$1000,38,FALSE))*600,0)</f>
        <v>0</v>
      </c>
      <c r="X156" s="373"/>
      <c r="Y156" s="371">
        <f>IFERROR(VLOOKUP(A156,PROFILE!$B$6:$DG$1000,109,FALSE),0)</f>
        <v>0</v>
      </c>
      <c r="Z156" s="371">
        <f>IFERROR((VLOOKUP(A156,PROFILE!$B$6:$DG$1000,110,FALSE)*900)+((VLOOKUP(A156,PROFILE!$B$6:$DG$1000,110,FALSE)*900)*0.5),0)</f>
        <v>1350</v>
      </c>
      <c r="AA156" s="371">
        <f t="shared" si="17"/>
        <v>0</v>
      </c>
      <c r="AB156" s="373">
        <f>IF(PROFILE!R158="รอบคัน",1500,IF(PROFILE!R158="โคม่า",2000,PROFILE!DJ158*100))</f>
        <v>0</v>
      </c>
    </row>
    <row r="157" spans="1:28" x14ac:dyDescent="0.35">
      <c r="A157" s="344">
        <f t="shared" si="16"/>
        <v>1701154</v>
      </c>
      <c r="B157" s="344">
        <v>157</v>
      </c>
      <c r="G157" s="374" t="str">
        <f>IFERROR(VLOOKUP(A157,PROFILE!$B$6:$P$1000,11,FALSE),"")</f>
        <v>OUT</v>
      </c>
      <c r="H157" s="368">
        <f>IF(PROFILE!H159="","",PROFILE!B159)</f>
        <v>1701154</v>
      </c>
      <c r="I157" s="369" t="str">
        <f>IF(H157="","",VLOOKUP(H157,PROFILE!$B$6:$AC$1000,18,FALSE))</f>
        <v>ไทยวิวัฒน์</v>
      </c>
      <c r="J157" s="369" t="str">
        <f>IF(H157="","",VLOOKUP(H157,PROFILE!$B$6:$AC$1000,17,FALSE))</f>
        <v>หนัก</v>
      </c>
      <c r="K157" s="369" t="str">
        <f>IF(H157="","",VLOOKUP(H157,PROFILE!$B$6:$AC$1000,23,FALSE))</f>
        <v>ชล9582</v>
      </c>
      <c r="L157" s="369" t="str">
        <f>IF(H157="","",VLOOKUP(H157,PROFILE!$B$6:$AC$1000,24,FALSE))</f>
        <v>TOYOTA</v>
      </c>
      <c r="M157" s="370" t="str">
        <f>IF(H157="","",VLOOKUP(H157,PROFILE!$B$6:$AC$1000,25,FALSE))</f>
        <v>VIOS</v>
      </c>
      <c r="N157" s="371">
        <f t="shared" si="18"/>
        <v>2529.3020000000001</v>
      </c>
      <c r="O157" s="372"/>
      <c r="P157" s="372">
        <v>25293.02</v>
      </c>
      <c r="Q157" s="371">
        <f t="shared" si="19"/>
        <v>22763.718000000001</v>
      </c>
      <c r="R157" s="371">
        <f t="shared" si="15"/>
        <v>22763.718000000001</v>
      </c>
      <c r="S157" s="372">
        <f>IFERROR((VLOOKUP(A157,QUEUE!$F$5:$AW$1000,27,FALSE)-VLOOKUP(A157,QUEUE!$F$5:$AW$1000,26,FALSE))*500,0)</f>
        <v>0</v>
      </c>
      <c r="T157" s="372">
        <f>IFERROR((VLOOKUP(A157,QUEUE!$F$5:$AW$1000,30,FALSE)-VLOOKUP(A157,QUEUE!$F$5:$AW$1000,29,FALSE))*850,0)</f>
        <v>0</v>
      </c>
      <c r="U157" s="372">
        <f>IFERROR((VLOOKUP(A157,QUEUE!$F$5:$AW$1000,33,FALSE)-VLOOKUP(A157,QUEUE!$F$5:$AW$1000,32,FALSE))*600,0)</f>
        <v>0</v>
      </c>
      <c r="V157" s="372">
        <f>IFERROR((VLOOKUP(A157,QUEUE!$F$5:$AW$1000,36,FALSE)-VLOOKUP(A157,QUEUE!$F$5:$AW$1000,35,FALSE))*750,0)</f>
        <v>0</v>
      </c>
      <c r="W157" s="372">
        <f>IFERROR((VLOOKUP(A157,QUEUE!$F$5:$AW$1000,39,FALSE)-VLOOKUP(A157,QUEUE!$F$5:$AW$1000,38,FALSE))*600,0)</f>
        <v>0</v>
      </c>
      <c r="X157" s="373"/>
      <c r="Y157" s="371">
        <f>IFERROR(VLOOKUP(A157,PROFILE!$B$6:$DG$1000,109,FALSE),0)</f>
        <v>0</v>
      </c>
      <c r="Z157" s="371">
        <f>IFERROR((VLOOKUP(A157,PROFILE!$B$6:$DG$1000,110,FALSE)*900)+((VLOOKUP(A157,PROFILE!$B$6:$DG$1000,110,FALSE)*900)*0.5),0)</f>
        <v>0</v>
      </c>
      <c r="AA157" s="371">
        <f t="shared" si="17"/>
        <v>2529.3020000000001</v>
      </c>
      <c r="AB157" s="373">
        <f>IF(PROFILE!R159="รอบคัน",1500,IF(PROFILE!R159="โคม่า",2000,PROFILE!DJ159*100))</f>
        <v>0</v>
      </c>
    </row>
    <row r="158" spans="1:28" x14ac:dyDescent="0.35">
      <c r="A158" s="344">
        <f t="shared" si="16"/>
        <v>1701155</v>
      </c>
      <c r="B158" s="344">
        <v>158</v>
      </c>
      <c r="G158" s="374" t="str">
        <f>IFERROR(VLOOKUP(A158,PROFILE!$B$6:$P$1000,11,FALSE),"")</f>
        <v>OUT</v>
      </c>
      <c r="H158" s="368">
        <f>IF(PROFILE!H160="","",PROFILE!B160)</f>
        <v>1701155</v>
      </c>
      <c r="I158" s="369" t="str">
        <f>IF(H158="","",VLOOKUP(H158,PROFILE!$B$6:$AC$1000,18,FALSE))</f>
        <v>ธนชาต</v>
      </c>
      <c r="J158" s="369" t="str">
        <f>IF(H158="","",VLOOKUP(H158,PROFILE!$B$6:$AC$1000,17,FALSE))</f>
        <v>เบา</v>
      </c>
      <c r="K158" s="369" t="str">
        <f>IF(H158="","",VLOOKUP(H158,PROFILE!$B$6:$AC$1000,23,FALSE))</f>
        <v>3กม5321</v>
      </c>
      <c r="L158" s="369" t="str">
        <f>IF(H158="","",VLOOKUP(H158,PROFILE!$B$6:$AC$1000,24,FALSE))</f>
        <v>CHEVROLEY</v>
      </c>
      <c r="M158" s="370" t="str">
        <f>IF(H158="","",VLOOKUP(H158,PROFILE!$B$6:$AC$1000,25,FALSE))</f>
        <v>COLORADO</v>
      </c>
      <c r="N158" s="371">
        <f t="shared" si="18"/>
        <v>100</v>
      </c>
      <c r="O158" s="372">
        <v>1000</v>
      </c>
      <c r="P158" s="372"/>
      <c r="Q158" s="371">
        <f t="shared" si="19"/>
        <v>0</v>
      </c>
      <c r="R158" s="371">
        <f t="shared" si="15"/>
        <v>0</v>
      </c>
      <c r="S158" s="372">
        <f>IFERROR((VLOOKUP(A158,QUEUE!$F$5:$AW$1000,27,FALSE)-VLOOKUP(A158,QUEUE!$F$5:$AW$1000,26,FALSE))*500,0)</f>
        <v>0</v>
      </c>
      <c r="T158" s="372">
        <f>IFERROR((VLOOKUP(A158,QUEUE!$F$5:$AW$1000,30,FALSE)-VLOOKUP(A158,QUEUE!$F$5:$AW$1000,29,FALSE))*850,0)</f>
        <v>0</v>
      </c>
      <c r="U158" s="372">
        <f>IFERROR((VLOOKUP(A158,QUEUE!$F$5:$AW$1000,33,FALSE)-VLOOKUP(A158,QUEUE!$F$5:$AW$1000,32,FALSE))*600,0)</f>
        <v>0</v>
      </c>
      <c r="V158" s="372">
        <f>IFERROR((VLOOKUP(A158,QUEUE!$F$5:$AW$1000,36,FALSE)-VLOOKUP(A158,QUEUE!$F$5:$AW$1000,35,FALSE))*750,0)</f>
        <v>0</v>
      </c>
      <c r="W158" s="372">
        <f>IFERROR((VLOOKUP(A158,QUEUE!$F$5:$AW$1000,39,FALSE)-VLOOKUP(A158,QUEUE!$F$5:$AW$1000,38,FALSE))*600,0)</f>
        <v>0</v>
      </c>
      <c r="X158" s="373"/>
      <c r="Y158" s="371">
        <f>IFERROR(VLOOKUP(A158,PROFILE!$B$6:$DG$1000,109,FALSE),0)</f>
        <v>0</v>
      </c>
      <c r="Z158" s="371">
        <f>IFERROR((VLOOKUP(A158,PROFILE!$B$6:$DG$1000,110,FALSE)*900)+((VLOOKUP(A158,PROFILE!$B$6:$DG$1000,110,FALSE)*900)*0.5),0)</f>
        <v>0</v>
      </c>
      <c r="AA158" s="371">
        <f t="shared" si="17"/>
        <v>0</v>
      </c>
      <c r="AB158" s="373">
        <f>IF(PROFILE!R160="รอบคัน",1500,IF(PROFILE!R160="โคม่า",2000,PROFILE!DJ160*100))</f>
        <v>100</v>
      </c>
    </row>
    <row r="159" spans="1:28" x14ac:dyDescent="0.35">
      <c r="A159" s="344">
        <f t="shared" si="16"/>
        <v>1701156</v>
      </c>
      <c r="B159" s="344">
        <v>159</v>
      </c>
      <c r="G159" s="374">
        <f>IFERROR(VLOOKUP(A159,PROFILE!$B$6:$P$1000,11,FALSE),"")</f>
        <v>2.5492390046274522</v>
      </c>
      <c r="H159" s="368">
        <f>IF(PROFILE!H161="","",PROFILE!B161)</f>
        <v>1701156</v>
      </c>
      <c r="I159" s="369" t="str">
        <f>IF(H159="","",VLOOKUP(H159,PROFILE!$B$6:$AC$1000,18,FALSE))</f>
        <v>เทเวศ</v>
      </c>
      <c r="J159" s="369" t="str">
        <f>IF(H159="","",VLOOKUP(H159,PROFILE!$B$6:$AC$1000,17,FALSE))</f>
        <v>กลาง</v>
      </c>
      <c r="K159" s="369" t="str">
        <f>IF(H159="","",VLOOKUP(H159,PROFILE!$B$6:$AC$1000,23,FALSE))</f>
        <v>3กต3262</v>
      </c>
      <c r="L159" s="369" t="str">
        <f>IF(H159="","",VLOOKUP(H159,PROFILE!$B$6:$AC$1000,24,FALSE))</f>
        <v>TOYOTA</v>
      </c>
      <c r="M159" s="370" t="str">
        <f>IF(H159="","",VLOOKUP(H159,PROFILE!$B$6:$AC$1000,25,FALSE))</f>
        <v>VIOS</v>
      </c>
      <c r="N159" s="371">
        <f t="shared" si="18"/>
        <v>1650</v>
      </c>
      <c r="O159" s="372"/>
      <c r="P159" s="372"/>
      <c r="Q159" s="371">
        <f t="shared" si="19"/>
        <v>0</v>
      </c>
      <c r="R159" s="371">
        <f t="shared" si="15"/>
        <v>0</v>
      </c>
      <c r="S159" s="372">
        <f>IFERROR((VLOOKUP(A159,QUEUE!$F$5:$AW$1000,27,FALSE)-VLOOKUP(A159,QUEUE!$F$5:$AW$1000,26,FALSE))*500,0)</f>
        <v>0</v>
      </c>
      <c r="T159" s="372">
        <f>IFERROR((VLOOKUP(A159,QUEUE!$F$5:$AW$1000,30,FALSE)-VLOOKUP(A159,QUEUE!$F$5:$AW$1000,29,FALSE))*850,0)</f>
        <v>0</v>
      </c>
      <c r="U159" s="372">
        <f>IFERROR((VLOOKUP(A159,QUEUE!$F$5:$AW$1000,33,FALSE)-VLOOKUP(A159,QUEUE!$F$5:$AW$1000,32,FALSE))*600,0)</f>
        <v>0</v>
      </c>
      <c r="V159" s="372">
        <f>IFERROR((VLOOKUP(A159,QUEUE!$F$5:$AW$1000,36,FALSE)-VLOOKUP(A159,QUEUE!$F$5:$AW$1000,35,FALSE))*750,0)</f>
        <v>0</v>
      </c>
      <c r="W159" s="372">
        <f>IFERROR((VLOOKUP(A159,QUEUE!$F$5:$AW$1000,39,FALSE)-VLOOKUP(A159,QUEUE!$F$5:$AW$1000,38,FALSE))*600,0)</f>
        <v>0</v>
      </c>
      <c r="X159" s="373"/>
      <c r="Y159" s="371">
        <f>IFERROR(VLOOKUP(A159,PROFILE!$B$6:$DG$1000,109,FALSE),0)</f>
        <v>0</v>
      </c>
      <c r="Z159" s="371">
        <f>IFERROR((VLOOKUP(A159,PROFILE!$B$6:$DG$1000,110,FALSE)*900)+((VLOOKUP(A159,PROFILE!$B$6:$DG$1000,110,FALSE)*900)*0.5),0)</f>
        <v>1350</v>
      </c>
      <c r="AA159" s="371">
        <f t="shared" si="17"/>
        <v>0</v>
      </c>
      <c r="AB159" s="373">
        <f>IF(PROFILE!R161="รอบคัน",1500,IF(PROFILE!R161="โคม่า",2000,PROFILE!DJ161*100))</f>
        <v>300</v>
      </c>
    </row>
    <row r="160" spans="1:28" x14ac:dyDescent="0.35">
      <c r="A160" s="344">
        <f t="shared" si="16"/>
        <v>1701157</v>
      </c>
      <c r="B160" s="344">
        <v>160</v>
      </c>
      <c r="G160" s="374" t="str">
        <f>IFERROR(VLOOKUP(A160,PROFILE!$B$6:$P$1000,11,FALSE),"")</f>
        <v>OUT</v>
      </c>
      <c r="H160" s="368">
        <f>IF(PROFILE!H162="","",PROFILE!B162)</f>
        <v>1701157</v>
      </c>
      <c r="I160" s="369" t="str">
        <f>IF(H160="","",VLOOKUP(H160,PROFILE!$B$6:$AC$1000,18,FALSE))</f>
        <v>มิตรแท้</v>
      </c>
      <c r="J160" s="369" t="str">
        <f>IF(H160="","",VLOOKUP(H160,PROFILE!$B$6:$AC$1000,17,FALSE))</f>
        <v>กลาง</v>
      </c>
      <c r="K160" s="369" t="str">
        <f>IF(H160="","",VLOOKUP(H160,PROFILE!$B$6:$AC$1000,23,FALSE))</f>
        <v>ฎฐ8725</v>
      </c>
      <c r="L160" s="369" t="str">
        <f>IF(H160="","",VLOOKUP(H160,PROFILE!$B$6:$AC$1000,24,FALSE))</f>
        <v>HONDA</v>
      </c>
      <c r="M160" s="370" t="str">
        <f>IF(H160="","",VLOOKUP(H160,PROFILE!$B$6:$AC$1000,25,FALSE))</f>
        <v>CITY</v>
      </c>
      <c r="N160" s="371">
        <f t="shared" si="18"/>
        <v>775</v>
      </c>
      <c r="O160" s="372"/>
      <c r="P160" s="372"/>
      <c r="Q160" s="371">
        <f t="shared" si="19"/>
        <v>0</v>
      </c>
      <c r="R160" s="371">
        <f t="shared" si="15"/>
        <v>0</v>
      </c>
      <c r="S160" s="372">
        <f>IFERROR((VLOOKUP(A160,QUEUE!$F$5:$AW$1000,27,FALSE)-VLOOKUP(A160,QUEUE!$F$5:$AW$1000,26,FALSE))*500,0)</f>
        <v>0</v>
      </c>
      <c r="T160" s="372">
        <f>IFERROR((VLOOKUP(A160,QUEUE!$F$5:$AW$1000,30,FALSE)-VLOOKUP(A160,QUEUE!$F$5:$AW$1000,29,FALSE))*850,0)</f>
        <v>0</v>
      </c>
      <c r="U160" s="372">
        <f>IFERROR((VLOOKUP(A160,QUEUE!$F$5:$AW$1000,33,FALSE)-VLOOKUP(A160,QUEUE!$F$5:$AW$1000,32,FALSE))*600,0)</f>
        <v>0</v>
      </c>
      <c r="V160" s="372">
        <f>IFERROR((VLOOKUP(A160,QUEUE!$F$5:$AW$1000,36,FALSE)-VLOOKUP(A160,QUEUE!$F$5:$AW$1000,35,FALSE))*750,0)</f>
        <v>0</v>
      </c>
      <c r="W160" s="372">
        <f>IFERROR((VLOOKUP(A160,QUEUE!$F$5:$AW$1000,39,FALSE)-VLOOKUP(A160,QUEUE!$F$5:$AW$1000,38,FALSE))*600,0)</f>
        <v>0</v>
      </c>
      <c r="X160" s="373"/>
      <c r="Y160" s="371">
        <f>IFERROR(VLOOKUP(A160,PROFILE!$B$6:$DG$1000,109,FALSE),0)</f>
        <v>0</v>
      </c>
      <c r="Z160" s="371">
        <f>IFERROR((VLOOKUP(A160,PROFILE!$B$6:$DG$1000,110,FALSE)*900)+((VLOOKUP(A160,PROFILE!$B$6:$DG$1000,110,FALSE)*900)*0.5),0)</f>
        <v>675</v>
      </c>
      <c r="AA160" s="371">
        <f t="shared" si="17"/>
        <v>0</v>
      </c>
      <c r="AB160" s="373">
        <f>IF(PROFILE!R162="รอบคัน",1500,IF(PROFILE!R162="โคม่า",2000,PROFILE!DJ162*100))</f>
        <v>100</v>
      </c>
    </row>
    <row r="161" spans="1:28" x14ac:dyDescent="0.35">
      <c r="A161" s="344">
        <f t="shared" si="16"/>
        <v>1701158</v>
      </c>
      <c r="B161" s="344">
        <v>161</v>
      </c>
      <c r="G161" s="374">
        <f>IFERROR(VLOOKUP(A161,PROFILE!$B$6:$P$1000,11,FALSE),"")</f>
        <v>-42765.720161458332</v>
      </c>
      <c r="H161" s="368">
        <f>IF(PROFILE!H163="","",PROFILE!B163)</f>
        <v>1701158</v>
      </c>
      <c r="I161" s="369" t="str">
        <f>IF(H161="","",VLOOKUP(H161,PROFILE!$B$6:$AC$1000,18,FALSE))</f>
        <v>ธนชาต</v>
      </c>
      <c r="J161" s="369" t="str">
        <f>IF(H161="","",VLOOKUP(H161,PROFILE!$B$6:$AC$1000,17,FALSE))</f>
        <v>หนัก</v>
      </c>
      <c r="K161" s="369" t="str">
        <f>IF(H161="","",VLOOKUP(H161,PROFILE!$B$6:$AC$1000,23,FALSE))</f>
        <v>กฉ4881</v>
      </c>
      <c r="L161" s="369" t="str">
        <f>IF(H161="","",VLOOKUP(H161,PROFILE!$B$6:$AC$1000,24,FALSE))</f>
        <v>HONDA</v>
      </c>
      <c r="M161" s="370" t="str">
        <f>IF(H161="","",VLOOKUP(H161,PROFILE!$B$6:$AC$1000,25,FALSE))</f>
        <v>CIVIC</v>
      </c>
      <c r="N161" s="371">
        <f t="shared" si="18"/>
        <v>849.99900000000002</v>
      </c>
      <c r="O161" s="372"/>
      <c r="P161" s="372">
        <v>8499.99</v>
      </c>
      <c r="Q161" s="371">
        <f t="shared" si="19"/>
        <v>7649.991</v>
      </c>
      <c r="R161" s="371">
        <f t="shared" si="15"/>
        <v>7649.991</v>
      </c>
      <c r="S161" s="372">
        <f>IFERROR((VLOOKUP(A161,QUEUE!$F$5:$AW$1000,27,FALSE)-VLOOKUP(A161,QUEUE!$F$5:$AW$1000,26,FALSE))*500,0)</f>
        <v>0</v>
      </c>
      <c r="T161" s="372">
        <f>IFERROR((VLOOKUP(A161,QUEUE!$F$5:$AW$1000,30,FALSE)-VLOOKUP(A161,QUEUE!$F$5:$AW$1000,29,FALSE))*850,0)</f>
        <v>0</v>
      </c>
      <c r="U161" s="372">
        <f>IFERROR((VLOOKUP(A161,QUEUE!$F$5:$AW$1000,33,FALSE)-VLOOKUP(A161,QUEUE!$F$5:$AW$1000,32,FALSE))*600,0)</f>
        <v>0</v>
      </c>
      <c r="V161" s="372">
        <f>IFERROR((VLOOKUP(A161,QUEUE!$F$5:$AW$1000,36,FALSE)-VLOOKUP(A161,QUEUE!$F$5:$AW$1000,35,FALSE))*750,0)</f>
        <v>0</v>
      </c>
      <c r="W161" s="372">
        <f>IFERROR((VLOOKUP(A161,QUEUE!$F$5:$AW$1000,39,FALSE)-VLOOKUP(A161,QUEUE!$F$5:$AW$1000,38,FALSE))*600,0)</f>
        <v>0</v>
      </c>
      <c r="X161" s="373"/>
      <c r="Y161" s="371">
        <f>IFERROR(VLOOKUP(A161,PROFILE!$B$6:$DG$1000,109,FALSE),0)</f>
        <v>0</v>
      </c>
      <c r="Z161" s="371">
        <f>IFERROR((VLOOKUP(A161,PROFILE!$B$6:$DG$1000,110,FALSE)*900)+((VLOOKUP(A161,PROFILE!$B$6:$DG$1000,110,FALSE)*900)*0.5),0)</f>
        <v>0</v>
      </c>
      <c r="AA161" s="371">
        <f t="shared" si="17"/>
        <v>849.99900000000002</v>
      </c>
      <c r="AB161" s="373">
        <f>IF(PROFILE!R163="รอบคัน",1500,IF(PROFILE!R163="โคม่า",2000,PROFILE!DJ163*100))</f>
        <v>0</v>
      </c>
    </row>
    <row r="162" spans="1:28" x14ac:dyDescent="0.35">
      <c r="A162" s="344">
        <f t="shared" si="16"/>
        <v>1701159</v>
      </c>
      <c r="B162" s="344">
        <v>162</v>
      </c>
      <c r="G162" s="374">
        <f>IFERROR(VLOOKUP(A162,PROFILE!$B$6:$P$1000,11,FALSE),"")</f>
        <v>10.273958564815985</v>
      </c>
      <c r="H162" s="368">
        <f>IF(PROFILE!H164="","",PROFILE!B164)</f>
        <v>1701159</v>
      </c>
      <c r="I162" s="369" t="str">
        <f>IF(H162="","",VLOOKUP(H162,PROFILE!$B$6:$AC$1000,18,FALSE))</f>
        <v>เทเวศ</v>
      </c>
      <c r="J162" s="369" t="str">
        <f>IF(H162="","",VLOOKUP(H162,PROFILE!$B$6:$AC$1000,17,FALSE))</f>
        <v>กลาง</v>
      </c>
      <c r="K162" s="369" t="str">
        <f>IF(H162="","",VLOOKUP(H162,PROFILE!$B$6:$AC$1000,23,FALSE))</f>
        <v>ถห5340</v>
      </c>
      <c r="L162" s="369" t="str">
        <f>IF(H162="","",VLOOKUP(H162,PROFILE!$B$6:$AC$1000,24,FALSE))</f>
        <v>TOYOTA</v>
      </c>
      <c r="M162" s="370" t="str">
        <f>IF(H162="","",VLOOKUP(H162,PROFILE!$B$6:$AC$1000,25,FALSE))</f>
        <v>VIGO</v>
      </c>
      <c r="N162" s="371">
        <f t="shared" si="18"/>
        <v>2625</v>
      </c>
      <c r="O162" s="372"/>
      <c r="P162" s="372"/>
      <c r="Q162" s="371">
        <f t="shared" si="19"/>
        <v>0</v>
      </c>
      <c r="R162" s="371">
        <f t="shared" si="15"/>
        <v>0</v>
      </c>
      <c r="S162" s="372">
        <f>IFERROR((VLOOKUP(A162,QUEUE!$F$5:$AW$1000,27,FALSE)-VLOOKUP(A162,QUEUE!$F$5:$AW$1000,26,FALSE))*500,0)</f>
        <v>0</v>
      </c>
      <c r="T162" s="372">
        <f>IFERROR((VLOOKUP(A162,QUEUE!$F$5:$AW$1000,30,FALSE)-VLOOKUP(A162,QUEUE!$F$5:$AW$1000,29,FALSE))*850,0)</f>
        <v>0</v>
      </c>
      <c r="U162" s="372">
        <f>IFERROR((VLOOKUP(A162,QUEUE!$F$5:$AW$1000,33,FALSE)-VLOOKUP(A162,QUEUE!$F$5:$AW$1000,32,FALSE))*600,0)</f>
        <v>0</v>
      </c>
      <c r="V162" s="372">
        <f>IFERROR((VLOOKUP(A162,QUEUE!$F$5:$AW$1000,36,FALSE)-VLOOKUP(A162,QUEUE!$F$5:$AW$1000,35,FALSE))*750,0)</f>
        <v>0</v>
      </c>
      <c r="W162" s="372">
        <f>IFERROR((VLOOKUP(A162,QUEUE!$F$5:$AW$1000,39,FALSE)-VLOOKUP(A162,QUEUE!$F$5:$AW$1000,38,FALSE))*600,0)</f>
        <v>0</v>
      </c>
      <c r="X162" s="373"/>
      <c r="Y162" s="371">
        <f>IFERROR(VLOOKUP(A162,PROFILE!$B$6:$DG$1000,109,FALSE),0)</f>
        <v>0</v>
      </c>
      <c r="Z162" s="371">
        <f>IFERROR((VLOOKUP(A162,PROFILE!$B$6:$DG$1000,110,FALSE)*900)+((VLOOKUP(A162,PROFILE!$B$6:$DG$1000,110,FALSE)*900)*0.5),0)</f>
        <v>2025</v>
      </c>
      <c r="AA162" s="371">
        <f t="shared" si="17"/>
        <v>0</v>
      </c>
      <c r="AB162" s="373">
        <f>IF(PROFILE!R164="รอบคัน",1500,IF(PROFILE!R164="โคม่า",2000,PROFILE!DJ164*100))</f>
        <v>600</v>
      </c>
    </row>
    <row r="163" spans="1:28" x14ac:dyDescent="0.35">
      <c r="A163" s="344">
        <f t="shared" si="16"/>
        <v>1701160</v>
      </c>
      <c r="B163" s="344">
        <v>163</v>
      </c>
      <c r="G163" s="374">
        <f>IFERROR(VLOOKUP(A163,PROFILE!$B$6:$P$1000,11,FALSE),"")</f>
        <v>7.2688922453671694</v>
      </c>
      <c r="H163" s="368">
        <f>IF(PROFILE!H165="","",PROFILE!B165)</f>
        <v>1701160</v>
      </c>
      <c r="I163" s="369" t="str">
        <f>IF(H163="","",VLOOKUP(H163,PROFILE!$B$6:$AC$1000,18,FALSE))</f>
        <v>ธนชาต</v>
      </c>
      <c r="J163" s="369" t="str">
        <f>IF(H163="","",VLOOKUP(H163,PROFILE!$B$6:$AC$1000,17,FALSE))</f>
        <v>เบา</v>
      </c>
      <c r="K163" s="369" t="str">
        <f>IF(H163="","",VLOOKUP(H163,PROFILE!$B$6:$AC$1000,23,FALSE))</f>
        <v>1ฒฉ3770</v>
      </c>
      <c r="L163" s="369" t="str">
        <f>IF(H163="","",VLOOKUP(H163,PROFILE!$B$6:$AC$1000,24,FALSE))</f>
        <v>TOYOTA</v>
      </c>
      <c r="M163" s="370" t="str">
        <f>IF(H163="","",VLOOKUP(H163,PROFILE!$B$6:$AC$1000,25,FALSE))</f>
        <v>VIGO</v>
      </c>
      <c r="N163" s="371">
        <f t="shared" si="18"/>
        <v>875</v>
      </c>
      <c r="O163" s="372"/>
      <c r="P163" s="372"/>
      <c r="Q163" s="371">
        <f t="shared" si="19"/>
        <v>0</v>
      </c>
      <c r="R163" s="371">
        <f t="shared" si="15"/>
        <v>0</v>
      </c>
      <c r="S163" s="372">
        <f>IFERROR((VLOOKUP(A163,QUEUE!$F$5:$AW$1000,27,FALSE)-VLOOKUP(A163,QUEUE!$F$5:$AW$1000,26,FALSE))*500,0)</f>
        <v>0</v>
      </c>
      <c r="T163" s="372">
        <f>IFERROR((VLOOKUP(A163,QUEUE!$F$5:$AW$1000,30,FALSE)-VLOOKUP(A163,QUEUE!$F$5:$AW$1000,29,FALSE))*850,0)</f>
        <v>0</v>
      </c>
      <c r="U163" s="372">
        <f>IFERROR((VLOOKUP(A163,QUEUE!$F$5:$AW$1000,33,FALSE)-VLOOKUP(A163,QUEUE!$F$5:$AW$1000,32,FALSE))*600,0)</f>
        <v>0</v>
      </c>
      <c r="V163" s="372">
        <f>IFERROR((VLOOKUP(A163,QUEUE!$F$5:$AW$1000,36,FALSE)-VLOOKUP(A163,QUEUE!$F$5:$AW$1000,35,FALSE))*750,0)</f>
        <v>0</v>
      </c>
      <c r="W163" s="372">
        <f>IFERROR((VLOOKUP(A163,QUEUE!$F$5:$AW$1000,39,FALSE)-VLOOKUP(A163,QUEUE!$F$5:$AW$1000,38,FALSE))*600,0)</f>
        <v>0</v>
      </c>
      <c r="X163" s="373"/>
      <c r="Y163" s="371">
        <f>IFERROR(VLOOKUP(A163,PROFILE!$B$6:$DG$1000,109,FALSE),0)</f>
        <v>0</v>
      </c>
      <c r="Z163" s="371">
        <f>IFERROR((VLOOKUP(A163,PROFILE!$B$6:$DG$1000,110,FALSE)*900)+((VLOOKUP(A163,PROFILE!$B$6:$DG$1000,110,FALSE)*900)*0.5),0)</f>
        <v>675</v>
      </c>
      <c r="AA163" s="371">
        <f t="shared" si="17"/>
        <v>0</v>
      </c>
      <c r="AB163" s="373">
        <f>IF(PROFILE!R165="รอบคัน",1500,IF(PROFILE!R165="โคม่า",2000,PROFILE!DJ165*100))</f>
        <v>200</v>
      </c>
    </row>
    <row r="164" spans="1:28" x14ac:dyDescent="0.35">
      <c r="A164" s="344">
        <f t="shared" si="16"/>
        <v>1701161</v>
      </c>
      <c r="B164" s="344">
        <v>164</v>
      </c>
      <c r="G164" s="374" t="str">
        <f>IFERROR(VLOOKUP(A164,PROFILE!$B$6:$P$1000,11,FALSE),"")</f>
        <v>OUT</v>
      </c>
      <c r="H164" s="368">
        <f>IF(PROFILE!H166="","",PROFILE!B166)</f>
        <v>1701161</v>
      </c>
      <c r="I164" s="369" t="str">
        <f>IF(H164="","",VLOOKUP(H164,PROFILE!$B$6:$AC$1000,18,FALSE))</f>
        <v>เมืองไทย</v>
      </c>
      <c r="J164" s="369" t="str">
        <f>IF(H164="","",VLOOKUP(H164,PROFILE!$B$6:$AC$1000,17,FALSE))</f>
        <v>หนัก</v>
      </c>
      <c r="K164" s="369" t="str">
        <f>IF(H164="","",VLOOKUP(H164,PROFILE!$B$6:$AC$1000,23,FALSE))</f>
        <v>ฎป8239</v>
      </c>
      <c r="L164" s="369" t="str">
        <f>IF(H164="","",VLOOKUP(H164,PROFILE!$B$6:$AC$1000,24,FALSE))</f>
        <v>HONDA</v>
      </c>
      <c r="M164" s="370" t="str">
        <f>IF(H164="","",VLOOKUP(H164,PROFILE!$B$6:$AC$1000,25,FALSE))</f>
        <v>CITY</v>
      </c>
      <c r="N164" s="371">
        <f t="shared" si="18"/>
        <v>3117.5</v>
      </c>
      <c r="O164" s="372"/>
      <c r="P164" s="372">
        <v>3925</v>
      </c>
      <c r="Q164" s="371">
        <f t="shared" si="19"/>
        <v>807.5</v>
      </c>
      <c r="R164" s="371">
        <f t="shared" si="15"/>
        <v>807.5</v>
      </c>
      <c r="S164" s="372">
        <f>IFERROR((VLOOKUP(A164,QUEUE!$F$5:$AW$1000,27,FALSE)-VLOOKUP(A164,QUEUE!$F$5:$AW$1000,26,FALSE))*500,0)</f>
        <v>0</v>
      </c>
      <c r="T164" s="372">
        <f>IFERROR((VLOOKUP(A164,QUEUE!$F$5:$AW$1000,30,FALSE)-VLOOKUP(A164,QUEUE!$F$5:$AW$1000,29,FALSE))*850,0)</f>
        <v>0</v>
      </c>
      <c r="U164" s="372">
        <f>IFERROR((VLOOKUP(A164,QUEUE!$F$5:$AW$1000,33,FALSE)-VLOOKUP(A164,QUEUE!$F$5:$AW$1000,32,FALSE))*600,0)</f>
        <v>0</v>
      </c>
      <c r="V164" s="372">
        <f>IFERROR((VLOOKUP(A164,QUEUE!$F$5:$AW$1000,36,FALSE)-VLOOKUP(A164,QUEUE!$F$5:$AW$1000,35,FALSE))*750,0)</f>
        <v>0</v>
      </c>
      <c r="W164" s="372">
        <f>IFERROR((VLOOKUP(A164,QUEUE!$F$5:$AW$1000,39,FALSE)-VLOOKUP(A164,QUEUE!$F$5:$AW$1000,38,FALSE))*600,0)</f>
        <v>0</v>
      </c>
      <c r="X164" s="373"/>
      <c r="Y164" s="371">
        <f>IFERROR(VLOOKUP(A164,PROFILE!$B$6:$DG$1000,109,FALSE),0)</f>
        <v>0</v>
      </c>
      <c r="Z164" s="371">
        <f>IFERROR((VLOOKUP(A164,PROFILE!$B$6:$DG$1000,110,FALSE)*900)+((VLOOKUP(A164,PROFILE!$B$6:$DG$1000,110,FALSE)*900)*0.5),0)</f>
        <v>2025</v>
      </c>
      <c r="AA164" s="371">
        <f t="shared" si="17"/>
        <v>392.5</v>
      </c>
      <c r="AB164" s="373">
        <f>IF(PROFILE!R166="รอบคัน",1500,IF(PROFILE!R166="โคม่า",2000,PROFILE!DJ166*100))</f>
        <v>700</v>
      </c>
    </row>
    <row r="165" spans="1:28" x14ac:dyDescent="0.35">
      <c r="A165" s="344">
        <f t="shared" si="16"/>
        <v>1701162</v>
      </c>
      <c r="B165" s="344">
        <v>165</v>
      </c>
      <c r="G165" s="374">
        <f>IFERROR(VLOOKUP(A165,PROFILE!$B$6:$P$1000,11,FALSE),"")</f>
        <v>14.243477083335165</v>
      </c>
      <c r="H165" s="368">
        <f>IF(PROFILE!H167="","",PROFILE!B167)</f>
        <v>1701162</v>
      </c>
      <c r="I165" s="369" t="str">
        <f>IF(H165="","",VLOOKUP(H165,PROFILE!$B$6:$AC$1000,18,FALSE))</f>
        <v>ธนชาต</v>
      </c>
      <c r="J165" s="369" t="str">
        <f>IF(H165="","",VLOOKUP(H165,PROFILE!$B$6:$AC$1000,17,FALSE))</f>
        <v>กลาง</v>
      </c>
      <c r="K165" s="369" t="str">
        <f>IF(H165="","",VLOOKUP(H165,PROFILE!$B$6:$AC$1000,23,FALSE))</f>
        <v>5กฉ8506</v>
      </c>
      <c r="L165" s="369" t="str">
        <f>IF(H165="","",VLOOKUP(H165,PROFILE!$B$6:$AC$1000,24,FALSE))</f>
        <v>TOYOTA</v>
      </c>
      <c r="M165" s="370" t="str">
        <f>IF(H165="","",VLOOKUP(H165,PROFILE!$B$6:$AC$1000,25,FALSE))</f>
        <v>VIOS</v>
      </c>
      <c r="N165" s="371">
        <f t="shared" si="18"/>
        <v>1750</v>
      </c>
      <c r="O165" s="372"/>
      <c r="P165" s="372"/>
      <c r="Q165" s="371">
        <f t="shared" si="19"/>
        <v>0</v>
      </c>
      <c r="R165" s="371">
        <f t="shared" si="15"/>
        <v>0</v>
      </c>
      <c r="S165" s="372">
        <f>IFERROR((VLOOKUP(A165,QUEUE!$F$5:$AW$1000,27,FALSE)-VLOOKUP(A165,QUEUE!$F$5:$AW$1000,26,FALSE))*500,0)</f>
        <v>0</v>
      </c>
      <c r="T165" s="372">
        <f>IFERROR((VLOOKUP(A165,QUEUE!$F$5:$AW$1000,30,FALSE)-VLOOKUP(A165,QUEUE!$F$5:$AW$1000,29,FALSE))*850,0)</f>
        <v>0</v>
      </c>
      <c r="U165" s="372">
        <f>IFERROR((VLOOKUP(A165,QUEUE!$F$5:$AW$1000,33,FALSE)-VLOOKUP(A165,QUEUE!$F$5:$AW$1000,32,FALSE))*600,0)</f>
        <v>0</v>
      </c>
      <c r="V165" s="372">
        <f>IFERROR((VLOOKUP(A165,QUEUE!$F$5:$AW$1000,36,FALSE)-VLOOKUP(A165,QUEUE!$F$5:$AW$1000,35,FALSE))*750,0)</f>
        <v>0</v>
      </c>
      <c r="W165" s="372">
        <f>IFERROR((VLOOKUP(A165,QUEUE!$F$5:$AW$1000,39,FALSE)-VLOOKUP(A165,QUEUE!$F$5:$AW$1000,38,FALSE))*600,0)</f>
        <v>0</v>
      </c>
      <c r="X165" s="373"/>
      <c r="Y165" s="371">
        <f>IFERROR(VLOOKUP(A165,PROFILE!$B$6:$DG$1000,109,FALSE),0)</f>
        <v>0</v>
      </c>
      <c r="Z165" s="371">
        <f>IFERROR((VLOOKUP(A165,PROFILE!$B$6:$DG$1000,110,FALSE)*900)+((VLOOKUP(A165,PROFILE!$B$6:$DG$1000,110,FALSE)*900)*0.5),0)</f>
        <v>1350</v>
      </c>
      <c r="AA165" s="371">
        <f t="shared" si="17"/>
        <v>0</v>
      </c>
      <c r="AB165" s="373">
        <f>IF(PROFILE!R167="รอบคัน",1500,IF(PROFILE!R167="โคม่า",2000,PROFILE!DJ167*100))</f>
        <v>400</v>
      </c>
    </row>
    <row r="166" spans="1:28" x14ac:dyDescent="0.35">
      <c r="A166" s="344">
        <f t="shared" si="16"/>
        <v>1701163</v>
      </c>
      <c r="B166" s="344">
        <v>166</v>
      </c>
      <c r="G166" s="374" t="str">
        <f>IFERROR(VLOOKUP(A166,PROFILE!$B$6:$P$1000,11,FALSE),"")</f>
        <v>OUT</v>
      </c>
      <c r="H166" s="368">
        <f>IF(PROFILE!H168="","",PROFILE!B168)</f>
        <v>1701163</v>
      </c>
      <c r="I166" s="369" t="str">
        <f>IF(H166="","",VLOOKUP(H166,PROFILE!$B$6:$AC$1000,18,FALSE))</f>
        <v>เทเวศ</v>
      </c>
      <c r="J166" s="369" t="str">
        <f>IF(H166="","",VLOOKUP(H166,PROFILE!$B$6:$AC$1000,17,FALSE))</f>
        <v>กลาง</v>
      </c>
      <c r="K166" s="369" t="str">
        <f>IF(H166="","",VLOOKUP(H166,PROFILE!$B$6:$AC$1000,23,FALSE))</f>
        <v>ฎร6818</v>
      </c>
      <c r="L166" s="369" t="str">
        <f>IF(H166="","",VLOOKUP(H166,PROFILE!$B$6:$AC$1000,24,FALSE))</f>
        <v>HONDA</v>
      </c>
      <c r="M166" s="370" t="str">
        <f>IF(H166="","",VLOOKUP(H166,PROFILE!$B$6:$AC$1000,25,FALSE))</f>
        <v>ACCORD</v>
      </c>
      <c r="N166" s="371">
        <f t="shared" si="18"/>
        <v>1324.5823</v>
      </c>
      <c r="O166" s="372">
        <v>2200</v>
      </c>
      <c r="P166" s="372">
        <v>9245.8230000000003</v>
      </c>
      <c r="Q166" s="371">
        <f t="shared" si="19"/>
        <v>7921.2407000000003</v>
      </c>
      <c r="R166" s="371">
        <f t="shared" si="15"/>
        <v>7921.2407000000003</v>
      </c>
      <c r="S166" s="372">
        <f>IFERROR((VLOOKUP(A166,QUEUE!$F$5:$AW$1000,27,FALSE)-VLOOKUP(A166,QUEUE!$F$5:$AW$1000,26,FALSE))*500,0)</f>
        <v>0</v>
      </c>
      <c r="T166" s="372">
        <f>IFERROR((VLOOKUP(A166,QUEUE!$F$5:$AW$1000,30,FALSE)-VLOOKUP(A166,QUEUE!$F$5:$AW$1000,29,FALSE))*850,0)</f>
        <v>0</v>
      </c>
      <c r="U166" s="372">
        <f>IFERROR((VLOOKUP(A166,QUEUE!$F$5:$AW$1000,33,FALSE)-VLOOKUP(A166,QUEUE!$F$5:$AW$1000,32,FALSE))*600,0)</f>
        <v>0</v>
      </c>
      <c r="V166" s="372">
        <f>IFERROR((VLOOKUP(A166,QUEUE!$F$5:$AW$1000,36,FALSE)-VLOOKUP(A166,QUEUE!$F$5:$AW$1000,35,FALSE))*750,0)</f>
        <v>0</v>
      </c>
      <c r="W166" s="372">
        <f>IFERROR((VLOOKUP(A166,QUEUE!$F$5:$AW$1000,39,FALSE)-VLOOKUP(A166,QUEUE!$F$5:$AW$1000,38,FALSE))*600,0)</f>
        <v>0</v>
      </c>
      <c r="X166" s="373"/>
      <c r="Y166" s="371">
        <f>IFERROR(VLOOKUP(A166,PROFILE!$B$6:$DG$1000,109,FALSE),0)</f>
        <v>0</v>
      </c>
      <c r="Z166" s="371">
        <f>IFERROR((VLOOKUP(A166,PROFILE!$B$6:$DG$1000,110,FALSE)*900)+((VLOOKUP(A166,PROFILE!$B$6:$DG$1000,110,FALSE)*900)*0.5),0)</f>
        <v>0</v>
      </c>
      <c r="AA166" s="371">
        <f t="shared" si="17"/>
        <v>924.58230000000003</v>
      </c>
      <c r="AB166" s="373">
        <f>IF(PROFILE!R168="รอบคัน",1500,IF(PROFILE!R168="โคม่า",2000,PROFILE!DJ168*100))</f>
        <v>400</v>
      </c>
    </row>
    <row r="167" spans="1:28" x14ac:dyDescent="0.35">
      <c r="A167" s="344">
        <f t="shared" si="16"/>
        <v>1701164</v>
      </c>
      <c r="B167" s="344">
        <v>167</v>
      </c>
      <c r="G167" s="374" t="str">
        <f>IFERROR(VLOOKUP(A167,PROFILE!$B$6:$P$1000,11,FALSE),"")</f>
        <v>OUT</v>
      </c>
      <c r="H167" s="368">
        <f>IF(PROFILE!H169="","",PROFILE!B169)</f>
        <v>1701164</v>
      </c>
      <c r="I167" s="369" t="str">
        <f>IF(H167="","",VLOOKUP(H167,PROFILE!$B$6:$AC$1000,18,FALSE))</f>
        <v>กรุงไทย</v>
      </c>
      <c r="J167" s="369" t="str">
        <f>IF(H167="","",VLOOKUP(H167,PROFILE!$B$6:$AC$1000,17,FALSE))</f>
        <v>รอบคัน</v>
      </c>
      <c r="K167" s="369" t="str">
        <f>IF(H167="","",VLOOKUP(H167,PROFILE!$B$6:$AC$1000,23,FALSE))</f>
        <v>ตต3318</v>
      </c>
      <c r="L167" s="369" t="str">
        <f>IF(H167="","",VLOOKUP(H167,PROFILE!$B$6:$AC$1000,24,FALSE))</f>
        <v>TOYOTA</v>
      </c>
      <c r="M167" s="370" t="str">
        <f>IF(H167="","",VLOOKUP(H167,PROFILE!$B$6:$AC$1000,25,FALSE))</f>
        <v>VIGO</v>
      </c>
      <c r="N167" s="371">
        <f t="shared" si="18"/>
        <v>9196.6</v>
      </c>
      <c r="O167" s="372">
        <v>6000</v>
      </c>
      <c r="P167" s="372">
        <v>22966</v>
      </c>
      <c r="Q167" s="371">
        <f t="shared" si="19"/>
        <v>13769.4</v>
      </c>
      <c r="R167" s="371">
        <f t="shared" si="15"/>
        <v>13769.4</v>
      </c>
      <c r="S167" s="372">
        <f>IFERROR((VLOOKUP(A167,QUEUE!$F$5:$AW$1000,27,FALSE)-VLOOKUP(A167,QUEUE!$F$5:$AW$1000,26,FALSE))*500,0)</f>
        <v>0</v>
      </c>
      <c r="T167" s="372">
        <f>IFERROR((VLOOKUP(A167,QUEUE!$F$5:$AW$1000,30,FALSE)-VLOOKUP(A167,QUEUE!$F$5:$AW$1000,29,FALSE))*850,0)</f>
        <v>0</v>
      </c>
      <c r="U167" s="372">
        <f>IFERROR((VLOOKUP(A167,QUEUE!$F$5:$AW$1000,33,FALSE)-VLOOKUP(A167,QUEUE!$F$5:$AW$1000,32,FALSE))*600,0)</f>
        <v>0</v>
      </c>
      <c r="V167" s="372">
        <f>IFERROR((VLOOKUP(A167,QUEUE!$F$5:$AW$1000,36,FALSE)-VLOOKUP(A167,QUEUE!$F$5:$AW$1000,35,FALSE))*750,0)</f>
        <v>0</v>
      </c>
      <c r="W167" s="372">
        <f>IFERROR((VLOOKUP(A167,QUEUE!$F$5:$AW$1000,39,FALSE)-VLOOKUP(A167,QUEUE!$F$5:$AW$1000,38,FALSE))*600,0)</f>
        <v>0</v>
      </c>
      <c r="X167" s="373"/>
      <c r="Y167" s="371">
        <f>IFERROR(VLOOKUP(A167,PROFILE!$B$6:$DG$1000,109,FALSE),0)</f>
        <v>0</v>
      </c>
      <c r="Z167" s="371">
        <f>IFERROR((VLOOKUP(A167,PROFILE!$B$6:$DG$1000,110,FALSE)*900)+((VLOOKUP(A167,PROFILE!$B$6:$DG$1000,110,FALSE)*900)*0.5),0)</f>
        <v>5400</v>
      </c>
      <c r="AA167" s="371">
        <f t="shared" si="17"/>
        <v>2296.6</v>
      </c>
      <c r="AB167" s="373">
        <f>IF(PROFILE!R169="รอบคัน",1500,IF(PROFILE!R169="โคม่า",2000,PROFILE!DJ169*100))</f>
        <v>1500</v>
      </c>
    </row>
    <row r="168" spans="1:28" x14ac:dyDescent="0.35">
      <c r="A168" s="344">
        <f t="shared" si="16"/>
        <v>1701165</v>
      </c>
      <c r="B168" s="344">
        <v>168</v>
      </c>
      <c r="G168" s="374" t="str">
        <f>IFERROR(VLOOKUP(A168,PROFILE!$B$6:$P$1000,11,FALSE),"")</f>
        <v>OUT</v>
      </c>
      <c r="H168" s="368">
        <f>IF(PROFILE!H170="","",PROFILE!B170)</f>
        <v>1701165</v>
      </c>
      <c r="I168" s="369" t="str">
        <f>IF(H168="","",VLOOKUP(H168,PROFILE!$B$6:$AC$1000,18,FALSE))</f>
        <v>มิตรแท้</v>
      </c>
      <c r="J168" s="369" t="str">
        <f>IF(H168="","",VLOOKUP(H168,PROFILE!$B$6:$AC$1000,17,FALSE))</f>
        <v>เบา</v>
      </c>
      <c r="K168" s="369" t="str">
        <f>IF(H168="","",VLOOKUP(H168,PROFILE!$B$6:$AC$1000,23,FALSE))</f>
        <v>1กฐ6883</v>
      </c>
      <c r="L168" s="369" t="str">
        <f>IF(H168="","",VLOOKUP(H168,PROFILE!$B$6:$AC$1000,24,FALSE))</f>
        <v>HONDA</v>
      </c>
      <c r="M168" s="370" t="str">
        <f>IF(H168="","",VLOOKUP(H168,PROFILE!$B$6:$AC$1000,25,FALSE))</f>
        <v>CITY</v>
      </c>
      <c r="N168" s="371">
        <f t="shared" si="18"/>
        <v>1185.28</v>
      </c>
      <c r="O168" s="372"/>
      <c r="P168" s="372">
        <v>2102.8000000000002</v>
      </c>
      <c r="Q168" s="371">
        <f t="shared" si="19"/>
        <v>917.52000000000021</v>
      </c>
      <c r="R168" s="371">
        <f t="shared" si="15"/>
        <v>917.52000000000021</v>
      </c>
      <c r="S168" s="372">
        <f>IFERROR((VLOOKUP(A168,QUEUE!$F$5:$AW$1000,27,FALSE)-VLOOKUP(A168,QUEUE!$F$5:$AW$1000,26,FALSE))*500,0)</f>
        <v>0</v>
      </c>
      <c r="T168" s="372">
        <f>IFERROR((VLOOKUP(A168,QUEUE!$F$5:$AW$1000,30,FALSE)-VLOOKUP(A168,QUEUE!$F$5:$AW$1000,29,FALSE))*850,0)</f>
        <v>0</v>
      </c>
      <c r="U168" s="372">
        <f>IFERROR((VLOOKUP(A168,QUEUE!$F$5:$AW$1000,33,FALSE)-VLOOKUP(A168,QUEUE!$F$5:$AW$1000,32,FALSE))*600,0)</f>
        <v>0</v>
      </c>
      <c r="V168" s="372">
        <f>IFERROR((VLOOKUP(A168,QUEUE!$F$5:$AW$1000,36,FALSE)-VLOOKUP(A168,QUEUE!$F$5:$AW$1000,35,FALSE))*750,0)</f>
        <v>0</v>
      </c>
      <c r="W168" s="372">
        <f>IFERROR((VLOOKUP(A168,QUEUE!$F$5:$AW$1000,39,FALSE)-VLOOKUP(A168,QUEUE!$F$5:$AW$1000,38,FALSE))*600,0)</f>
        <v>0</v>
      </c>
      <c r="X168" s="373"/>
      <c r="Y168" s="371">
        <f>IFERROR(VLOOKUP(A168,PROFILE!$B$6:$DG$1000,109,FALSE),0)</f>
        <v>0</v>
      </c>
      <c r="Z168" s="371">
        <f>IFERROR((VLOOKUP(A168,PROFILE!$B$6:$DG$1000,110,FALSE)*900)+((VLOOKUP(A168,PROFILE!$B$6:$DG$1000,110,FALSE)*900)*0.5),0)</f>
        <v>675</v>
      </c>
      <c r="AA168" s="371">
        <f t="shared" si="17"/>
        <v>210.28000000000003</v>
      </c>
      <c r="AB168" s="373">
        <f>IF(PROFILE!R170="รอบคัน",1500,IF(PROFILE!R170="โคม่า",2000,PROFILE!DJ170*100))</f>
        <v>300</v>
      </c>
    </row>
    <row r="169" spans="1:28" x14ac:dyDescent="0.35">
      <c r="A169" s="344">
        <f t="shared" si="16"/>
        <v>1701166</v>
      </c>
      <c r="B169" s="344">
        <v>169</v>
      </c>
      <c r="G169" s="374" t="str">
        <f>IFERROR(VLOOKUP(A169,PROFILE!$B$6:$P$1000,11,FALSE),"")</f>
        <v>OUT</v>
      </c>
      <c r="H169" s="368">
        <f>IF(PROFILE!H171="","",PROFILE!B171)</f>
        <v>1701166</v>
      </c>
      <c r="I169" s="369" t="str">
        <f>IF(H169="","",VLOOKUP(H169,PROFILE!$B$6:$AC$1000,18,FALSE))</f>
        <v>ธนชาต</v>
      </c>
      <c r="J169" s="369" t="str">
        <f>IF(H169="","",VLOOKUP(H169,PROFILE!$B$6:$AC$1000,17,FALSE))</f>
        <v>เบา</v>
      </c>
      <c r="K169" s="369" t="str">
        <f>IF(H169="","",VLOOKUP(H169,PROFILE!$B$6:$AC$1000,23,FALSE))</f>
        <v>ญถ5500</v>
      </c>
      <c r="L169" s="369" t="str">
        <f>IF(H169="","",VLOOKUP(H169,PROFILE!$B$6:$AC$1000,24,FALSE))</f>
        <v>CHEVROLET</v>
      </c>
      <c r="M169" s="370" t="str">
        <f>IF(H169="","",VLOOKUP(H169,PROFILE!$B$6:$AC$1000,25,FALSE))</f>
        <v>CAPTIVA</v>
      </c>
      <c r="N169" s="371">
        <f t="shared" si="18"/>
        <v>1666.123</v>
      </c>
      <c r="O169" s="372">
        <v>3000</v>
      </c>
      <c r="P169" s="372">
        <v>6911.23</v>
      </c>
      <c r="Q169" s="371">
        <f t="shared" si="19"/>
        <v>5245.107</v>
      </c>
      <c r="R169" s="371">
        <f t="shared" si="15"/>
        <v>5245.107</v>
      </c>
      <c r="S169" s="372">
        <f>IFERROR((VLOOKUP(A169,QUEUE!$F$5:$AW$1000,27,FALSE)-VLOOKUP(A169,QUEUE!$F$5:$AW$1000,26,FALSE))*500,0)</f>
        <v>0</v>
      </c>
      <c r="T169" s="372">
        <f>IFERROR((VLOOKUP(A169,QUEUE!$F$5:$AW$1000,30,FALSE)-VLOOKUP(A169,QUEUE!$F$5:$AW$1000,29,FALSE))*850,0)</f>
        <v>0</v>
      </c>
      <c r="U169" s="372">
        <f>IFERROR((VLOOKUP(A169,QUEUE!$F$5:$AW$1000,33,FALSE)-VLOOKUP(A169,QUEUE!$F$5:$AW$1000,32,FALSE))*600,0)</f>
        <v>0</v>
      </c>
      <c r="V169" s="372">
        <f>IFERROR((VLOOKUP(A169,QUEUE!$F$5:$AW$1000,36,FALSE)-VLOOKUP(A169,QUEUE!$F$5:$AW$1000,35,FALSE))*750,0)</f>
        <v>0</v>
      </c>
      <c r="W169" s="372">
        <f>IFERROR((VLOOKUP(A169,QUEUE!$F$5:$AW$1000,39,FALSE)-VLOOKUP(A169,QUEUE!$F$5:$AW$1000,38,FALSE))*600,0)</f>
        <v>0</v>
      </c>
      <c r="X169" s="373"/>
      <c r="Y169" s="371">
        <f>IFERROR(VLOOKUP(A169,PROFILE!$B$6:$DG$1000,109,FALSE),0)</f>
        <v>0</v>
      </c>
      <c r="Z169" s="371">
        <f>IFERROR((VLOOKUP(A169,PROFILE!$B$6:$DG$1000,110,FALSE)*900)+((VLOOKUP(A169,PROFILE!$B$6:$DG$1000,110,FALSE)*900)*0.5),0)</f>
        <v>675</v>
      </c>
      <c r="AA169" s="371">
        <f t="shared" si="17"/>
        <v>691.12300000000005</v>
      </c>
      <c r="AB169" s="373">
        <f>IF(PROFILE!R171="รอบคัน",1500,IF(PROFILE!R171="โคม่า",2000,PROFILE!DJ171*100))</f>
        <v>300</v>
      </c>
    </row>
    <row r="170" spans="1:28" x14ac:dyDescent="0.35">
      <c r="A170" s="344">
        <f t="shared" si="16"/>
        <v>1701167</v>
      </c>
      <c r="B170" s="344">
        <v>170</v>
      </c>
      <c r="G170" s="374" t="str">
        <f>IFERROR(VLOOKUP(A170,PROFILE!$B$6:$P$1000,11,FALSE),"")</f>
        <v/>
      </c>
      <c r="H170" s="368">
        <f>IF(PROFILE!H172="","",PROFILE!B172)</f>
        <v>1701167</v>
      </c>
      <c r="I170" s="369" t="str">
        <f>IF(H170="","",VLOOKUP(H170,PROFILE!$B$6:$AC$1000,18,FALSE))</f>
        <v>โตเกียว</v>
      </c>
      <c r="J170" s="369" t="str">
        <f>IF(H170="","",VLOOKUP(H170,PROFILE!$B$6:$AC$1000,17,FALSE))</f>
        <v>เบา</v>
      </c>
      <c r="K170" s="369" t="str">
        <f>IF(H170="","",VLOOKUP(H170,PROFILE!$B$6:$AC$1000,23,FALSE))</f>
        <v>กฉ5337</v>
      </c>
      <c r="L170" s="369" t="str">
        <f>IF(H170="","",VLOOKUP(H170,PROFILE!$B$6:$AC$1000,24,FALSE))</f>
        <v>MITSUBISHI</v>
      </c>
      <c r="M170" s="370" t="str">
        <f>IF(H170="","",VLOOKUP(H170,PROFILE!$B$6:$AC$1000,25,FALSE))</f>
        <v>LANCER</v>
      </c>
      <c r="N170" s="371">
        <f t="shared" si="18"/>
        <v>0</v>
      </c>
      <c r="O170" s="372"/>
      <c r="P170" s="372"/>
      <c r="Q170" s="371">
        <f t="shared" si="19"/>
        <v>0</v>
      </c>
      <c r="R170" s="371">
        <f t="shared" si="15"/>
        <v>0</v>
      </c>
      <c r="S170" s="372">
        <f>IFERROR((VLOOKUP(A170,QUEUE!$F$5:$AW$1000,27,FALSE)-VLOOKUP(A170,QUEUE!$F$5:$AW$1000,26,FALSE))*500,0)</f>
        <v>0</v>
      </c>
      <c r="T170" s="372">
        <f>IFERROR((VLOOKUP(A170,QUEUE!$F$5:$AW$1000,30,FALSE)-VLOOKUP(A170,QUEUE!$F$5:$AW$1000,29,FALSE))*850,0)</f>
        <v>0</v>
      </c>
      <c r="U170" s="372">
        <f>IFERROR((VLOOKUP(A170,QUEUE!$F$5:$AW$1000,33,FALSE)-VLOOKUP(A170,QUEUE!$F$5:$AW$1000,32,FALSE))*600,0)</f>
        <v>0</v>
      </c>
      <c r="V170" s="372">
        <f>IFERROR((VLOOKUP(A170,QUEUE!$F$5:$AW$1000,36,FALSE)-VLOOKUP(A170,QUEUE!$F$5:$AW$1000,35,FALSE))*750,0)</f>
        <v>0</v>
      </c>
      <c r="W170" s="372">
        <f>IFERROR((VLOOKUP(A170,QUEUE!$F$5:$AW$1000,39,FALSE)-VLOOKUP(A170,QUEUE!$F$5:$AW$1000,38,FALSE))*600,0)</f>
        <v>0</v>
      </c>
      <c r="X170" s="373"/>
      <c r="Y170" s="371">
        <f>IFERROR(VLOOKUP(A170,PROFILE!$B$6:$DG$1000,109,FALSE),0)</f>
        <v>0</v>
      </c>
      <c r="Z170" s="371">
        <f>IFERROR((VLOOKUP(A170,PROFILE!$B$6:$DG$1000,110,FALSE)*900)+((VLOOKUP(A170,PROFILE!$B$6:$DG$1000,110,FALSE)*900)*0.5),0)</f>
        <v>0</v>
      </c>
      <c r="AA170" s="371">
        <f t="shared" si="17"/>
        <v>0</v>
      </c>
      <c r="AB170" s="373">
        <f>IF(PROFILE!R172="รอบคัน",1500,IF(PROFILE!R172="โคม่า",2000,PROFILE!DJ172*100))</f>
        <v>0</v>
      </c>
    </row>
    <row r="171" spans="1:28" x14ac:dyDescent="0.35">
      <c r="A171" s="344">
        <f t="shared" si="16"/>
        <v>1701168</v>
      </c>
      <c r="B171" s="344">
        <v>171</v>
      </c>
      <c r="G171" s="374" t="str">
        <f>IFERROR(VLOOKUP(A171,PROFILE!$B$6:$P$1000,11,FALSE),"")</f>
        <v>OUT</v>
      </c>
      <c r="H171" s="368">
        <f>IF(PROFILE!H173="","",PROFILE!B173)</f>
        <v>1701168</v>
      </c>
      <c r="I171" s="369" t="str">
        <f>IF(H171="","",VLOOKUP(H171,PROFILE!$B$6:$AC$1000,18,FALSE))</f>
        <v>อาคเนย์</v>
      </c>
      <c r="J171" s="369" t="str">
        <f>IF(H171="","",VLOOKUP(H171,PROFILE!$B$6:$AC$1000,17,FALSE))</f>
        <v>เบา</v>
      </c>
      <c r="K171" s="369" t="str">
        <f>IF(H171="","",VLOOKUP(H171,PROFILE!$B$6:$AC$1000,23,FALSE))</f>
        <v>1ฒฒ6855</v>
      </c>
      <c r="L171" s="369" t="str">
        <f>IF(H171="","",VLOOKUP(H171,PROFILE!$B$6:$AC$1000,24,FALSE))</f>
        <v>TOYOTA</v>
      </c>
      <c r="M171" s="370" t="str">
        <f>IF(H171="","",VLOOKUP(H171,PROFILE!$B$6:$AC$1000,25,FALSE))</f>
        <v>VIGO</v>
      </c>
      <c r="N171" s="371">
        <f t="shared" si="18"/>
        <v>1039</v>
      </c>
      <c r="O171" s="372"/>
      <c r="P171" s="372">
        <v>2640</v>
      </c>
      <c r="Q171" s="371">
        <f t="shared" si="19"/>
        <v>1601</v>
      </c>
      <c r="R171" s="371">
        <f t="shared" si="15"/>
        <v>1601</v>
      </c>
      <c r="S171" s="372">
        <f>IFERROR((VLOOKUP(A171,QUEUE!$F$5:$AW$1000,27,FALSE)-VLOOKUP(A171,QUEUE!$F$5:$AW$1000,26,FALSE))*500,0)</f>
        <v>0</v>
      </c>
      <c r="T171" s="372">
        <f>IFERROR((VLOOKUP(A171,QUEUE!$F$5:$AW$1000,30,FALSE)-VLOOKUP(A171,QUEUE!$F$5:$AW$1000,29,FALSE))*850,0)</f>
        <v>0</v>
      </c>
      <c r="U171" s="372">
        <f>IFERROR((VLOOKUP(A171,QUEUE!$F$5:$AW$1000,33,FALSE)-VLOOKUP(A171,QUEUE!$F$5:$AW$1000,32,FALSE))*600,0)</f>
        <v>0</v>
      </c>
      <c r="V171" s="372">
        <f>IFERROR((VLOOKUP(A171,QUEUE!$F$5:$AW$1000,36,FALSE)-VLOOKUP(A171,QUEUE!$F$5:$AW$1000,35,FALSE))*750,0)</f>
        <v>0</v>
      </c>
      <c r="W171" s="372">
        <f>IFERROR((VLOOKUP(A171,QUEUE!$F$5:$AW$1000,39,FALSE)-VLOOKUP(A171,QUEUE!$F$5:$AW$1000,38,FALSE))*600,0)</f>
        <v>0</v>
      </c>
      <c r="X171" s="373"/>
      <c r="Y171" s="371">
        <f>IFERROR(VLOOKUP(A171,PROFILE!$B$6:$DG$1000,109,FALSE),0)</f>
        <v>0</v>
      </c>
      <c r="Z171" s="371">
        <f>IFERROR((VLOOKUP(A171,PROFILE!$B$6:$DG$1000,110,FALSE)*900)+((VLOOKUP(A171,PROFILE!$B$6:$DG$1000,110,FALSE)*900)*0.5),0)</f>
        <v>675</v>
      </c>
      <c r="AA171" s="371">
        <f t="shared" si="17"/>
        <v>264</v>
      </c>
      <c r="AB171" s="373">
        <f>IF(PROFILE!R173="รอบคัน",1500,IF(PROFILE!R173="โคม่า",2000,PROFILE!DJ173*100))</f>
        <v>100</v>
      </c>
    </row>
    <row r="172" spans="1:28" x14ac:dyDescent="0.35">
      <c r="A172" s="344">
        <f t="shared" si="16"/>
        <v>1701169</v>
      </c>
      <c r="B172" s="344">
        <v>172</v>
      </c>
      <c r="G172" s="374" t="str">
        <f>IFERROR(VLOOKUP(A172,PROFILE!$B$6:$P$1000,11,FALSE),"")</f>
        <v/>
      </c>
      <c r="H172" s="368">
        <f>IF(PROFILE!H174="","",PROFILE!B174)</f>
        <v>1701169</v>
      </c>
      <c r="I172" s="369" t="str">
        <f>IF(H172="","",VLOOKUP(H172,PROFILE!$B$6:$AC$1000,18,FALSE))</f>
        <v>เจ้าพระยา</v>
      </c>
      <c r="J172" s="369" t="str">
        <f>IF(H172="","",VLOOKUP(H172,PROFILE!$B$6:$AC$1000,17,FALSE))</f>
        <v>เบา</v>
      </c>
      <c r="K172" s="369" t="str">
        <f>IF(H172="","",VLOOKUP(H172,PROFILE!$B$6:$AC$1000,23,FALSE))</f>
        <v>ศง9055</v>
      </c>
      <c r="L172" s="369" t="str">
        <f>IF(H172="","",VLOOKUP(H172,PROFILE!$B$6:$AC$1000,24,FALSE))</f>
        <v>TOYOTA</v>
      </c>
      <c r="M172" s="370" t="str">
        <f>IF(H172="","",VLOOKUP(H172,PROFILE!$B$6:$AC$1000,25,FALSE))</f>
        <v>WISH</v>
      </c>
      <c r="N172" s="371">
        <f t="shared" si="18"/>
        <v>0</v>
      </c>
      <c r="O172" s="372"/>
      <c r="P172" s="372"/>
      <c r="Q172" s="371">
        <f t="shared" si="19"/>
        <v>0</v>
      </c>
      <c r="R172" s="371">
        <f t="shared" si="15"/>
        <v>0</v>
      </c>
      <c r="S172" s="372">
        <f>IFERROR((VLOOKUP(A172,QUEUE!$F$5:$AW$1000,27,FALSE)-VLOOKUP(A172,QUEUE!$F$5:$AW$1000,26,FALSE))*500,0)</f>
        <v>0</v>
      </c>
      <c r="T172" s="372">
        <f>IFERROR((VLOOKUP(A172,QUEUE!$F$5:$AW$1000,30,FALSE)-VLOOKUP(A172,QUEUE!$F$5:$AW$1000,29,FALSE))*850,0)</f>
        <v>0</v>
      </c>
      <c r="U172" s="372">
        <f>IFERROR((VLOOKUP(A172,QUEUE!$F$5:$AW$1000,33,FALSE)-VLOOKUP(A172,QUEUE!$F$5:$AW$1000,32,FALSE))*600,0)</f>
        <v>0</v>
      </c>
      <c r="V172" s="372">
        <f>IFERROR((VLOOKUP(A172,QUEUE!$F$5:$AW$1000,36,FALSE)-VLOOKUP(A172,QUEUE!$F$5:$AW$1000,35,FALSE))*750,0)</f>
        <v>0</v>
      </c>
      <c r="W172" s="372">
        <f>IFERROR((VLOOKUP(A172,QUEUE!$F$5:$AW$1000,39,FALSE)-VLOOKUP(A172,QUEUE!$F$5:$AW$1000,38,FALSE))*600,0)</f>
        <v>0</v>
      </c>
      <c r="X172" s="373"/>
      <c r="Y172" s="371">
        <f>IFERROR(VLOOKUP(A172,PROFILE!$B$6:$DG$1000,109,FALSE),0)</f>
        <v>0</v>
      </c>
      <c r="Z172" s="371">
        <f>IFERROR((VLOOKUP(A172,PROFILE!$B$6:$DG$1000,110,FALSE)*900)+((VLOOKUP(A172,PROFILE!$B$6:$DG$1000,110,FALSE)*900)*0.5),0)</f>
        <v>0</v>
      </c>
      <c r="AA172" s="371">
        <f t="shared" si="17"/>
        <v>0</v>
      </c>
      <c r="AB172" s="373">
        <f>IF(PROFILE!R174="รอบคัน",1500,IF(PROFILE!R174="โคม่า",2000,PROFILE!DJ174*100))</f>
        <v>0</v>
      </c>
    </row>
    <row r="173" spans="1:28" x14ac:dyDescent="0.35">
      <c r="A173" s="344">
        <f t="shared" si="16"/>
        <v>1701170</v>
      </c>
      <c r="B173" s="344">
        <v>173</v>
      </c>
      <c r="G173" s="374" t="str">
        <f>IFERROR(VLOOKUP(A173,PROFILE!$B$6:$P$1000,11,FALSE),"")</f>
        <v>OUT</v>
      </c>
      <c r="H173" s="368">
        <f>IF(PROFILE!H175="","",PROFILE!B175)</f>
        <v>1701170</v>
      </c>
      <c r="I173" s="369" t="str">
        <f>IF(H173="","",VLOOKUP(H173,PROFILE!$B$6:$AC$1000,18,FALSE))</f>
        <v>เทเวศ</v>
      </c>
      <c r="J173" s="369" t="str">
        <f>IF(H173="","",VLOOKUP(H173,PROFILE!$B$6:$AC$1000,17,FALSE))</f>
        <v>รอบคัน</v>
      </c>
      <c r="K173" s="369" t="str">
        <f>IF(H173="","",VLOOKUP(H173,PROFILE!$B$6:$AC$1000,23,FALSE))</f>
        <v>2กจ8863</v>
      </c>
      <c r="L173" s="369" t="str">
        <f>IF(H173="","",VLOOKUP(H173,PROFILE!$B$6:$AC$1000,24,FALSE))</f>
        <v>TOYOTA</v>
      </c>
      <c r="M173" s="370" t="str">
        <f>IF(H173="","",VLOOKUP(H173,PROFILE!$B$6:$AC$1000,25,FALSE))</f>
        <v>VIOS</v>
      </c>
      <c r="N173" s="371">
        <f t="shared" si="18"/>
        <v>2248.0841</v>
      </c>
      <c r="O173" s="372"/>
      <c r="P173" s="372">
        <v>7480.8410000000003</v>
      </c>
      <c r="Q173" s="371">
        <f t="shared" si="19"/>
        <v>5232.7569000000003</v>
      </c>
      <c r="R173" s="371">
        <f t="shared" si="15"/>
        <v>5232.7569000000003</v>
      </c>
      <c r="S173" s="372">
        <f>IFERROR((VLOOKUP(A173,QUEUE!$F$5:$AW$1000,27,FALSE)-VLOOKUP(A173,QUEUE!$F$5:$AW$1000,26,FALSE))*500,0)</f>
        <v>0</v>
      </c>
      <c r="T173" s="372">
        <f>IFERROR((VLOOKUP(A173,QUEUE!$F$5:$AW$1000,30,FALSE)-VLOOKUP(A173,QUEUE!$F$5:$AW$1000,29,FALSE))*850,0)</f>
        <v>0</v>
      </c>
      <c r="U173" s="372">
        <f>IFERROR((VLOOKUP(A173,QUEUE!$F$5:$AW$1000,33,FALSE)-VLOOKUP(A173,QUEUE!$F$5:$AW$1000,32,FALSE))*600,0)</f>
        <v>0</v>
      </c>
      <c r="V173" s="372">
        <f>IFERROR((VLOOKUP(A173,QUEUE!$F$5:$AW$1000,36,FALSE)-VLOOKUP(A173,QUEUE!$F$5:$AW$1000,35,FALSE))*750,0)</f>
        <v>0</v>
      </c>
      <c r="W173" s="372">
        <f>IFERROR((VLOOKUP(A173,QUEUE!$F$5:$AW$1000,39,FALSE)-VLOOKUP(A173,QUEUE!$F$5:$AW$1000,38,FALSE))*600,0)</f>
        <v>0</v>
      </c>
      <c r="X173" s="373"/>
      <c r="Y173" s="371">
        <f>IFERROR(VLOOKUP(A173,PROFILE!$B$6:$DG$1000,109,FALSE),0)</f>
        <v>0</v>
      </c>
      <c r="Z173" s="371">
        <f>IFERROR((VLOOKUP(A173,PROFILE!$B$6:$DG$1000,110,FALSE)*900)+((VLOOKUP(A173,PROFILE!$B$6:$DG$1000,110,FALSE)*900)*0.5),0)</f>
        <v>0</v>
      </c>
      <c r="AA173" s="371">
        <f t="shared" si="17"/>
        <v>748.08410000000003</v>
      </c>
      <c r="AB173" s="373">
        <f>IF(PROFILE!R175="รอบคัน",1500,IF(PROFILE!R175="โคม่า",2000,PROFILE!DJ175*100))</f>
        <v>1500</v>
      </c>
    </row>
    <row r="174" spans="1:28" x14ac:dyDescent="0.35">
      <c r="A174" s="344">
        <f t="shared" si="16"/>
        <v>1701171</v>
      </c>
      <c r="B174" s="344">
        <v>174</v>
      </c>
      <c r="G174" s="374">
        <f>IFERROR(VLOOKUP(A174,PROFILE!$B$6:$P$1000,11,FALSE),"")</f>
        <v>18.608756250003353</v>
      </c>
      <c r="H174" s="368">
        <f>IF(PROFILE!H176="","",PROFILE!B176)</f>
        <v>1701171</v>
      </c>
      <c r="I174" s="369" t="str">
        <f>IF(H174="","",VLOOKUP(H174,PROFILE!$B$6:$AC$1000,18,FALSE))</f>
        <v>เทเวศ</v>
      </c>
      <c r="J174" s="369" t="str">
        <f>IF(H174="","",VLOOKUP(H174,PROFILE!$B$6:$AC$1000,17,FALSE))</f>
        <v>รอบคัน</v>
      </c>
      <c r="K174" s="369" t="str">
        <f>IF(H174="","",VLOOKUP(H174,PROFILE!$B$6:$AC$1000,23,FALSE))</f>
        <v>ตร1644</v>
      </c>
      <c r="L174" s="369" t="str">
        <f>IF(H174="","",VLOOKUP(H174,PROFILE!$B$6:$AC$1000,24,FALSE))</f>
        <v>TOYOTA</v>
      </c>
      <c r="M174" s="370" t="str">
        <f>IF(H174="","",VLOOKUP(H174,PROFILE!$B$6:$AC$1000,25,FALSE))</f>
        <v>VIGO</v>
      </c>
      <c r="N174" s="371">
        <f t="shared" si="18"/>
        <v>6900</v>
      </c>
      <c r="O174" s="372"/>
      <c r="P174" s="372"/>
      <c r="Q174" s="371">
        <f t="shared" si="19"/>
        <v>0</v>
      </c>
      <c r="R174" s="371">
        <f t="shared" si="15"/>
        <v>0</v>
      </c>
      <c r="S174" s="372">
        <f>IFERROR((VLOOKUP(A174,QUEUE!$F$5:$AW$1000,27,FALSE)-VLOOKUP(A174,QUEUE!$F$5:$AW$1000,26,FALSE))*500,0)</f>
        <v>0</v>
      </c>
      <c r="T174" s="372">
        <f>IFERROR((VLOOKUP(A174,QUEUE!$F$5:$AW$1000,30,FALSE)-VLOOKUP(A174,QUEUE!$F$5:$AW$1000,29,FALSE))*850,0)</f>
        <v>0</v>
      </c>
      <c r="U174" s="372">
        <f>IFERROR((VLOOKUP(A174,QUEUE!$F$5:$AW$1000,33,FALSE)-VLOOKUP(A174,QUEUE!$F$5:$AW$1000,32,FALSE))*600,0)</f>
        <v>0</v>
      </c>
      <c r="V174" s="372">
        <f>IFERROR((VLOOKUP(A174,QUEUE!$F$5:$AW$1000,36,FALSE)-VLOOKUP(A174,QUEUE!$F$5:$AW$1000,35,FALSE))*750,0)</f>
        <v>0</v>
      </c>
      <c r="W174" s="372">
        <f>IFERROR((VLOOKUP(A174,QUEUE!$F$5:$AW$1000,39,FALSE)-VLOOKUP(A174,QUEUE!$F$5:$AW$1000,38,FALSE))*600,0)</f>
        <v>0</v>
      </c>
      <c r="X174" s="373"/>
      <c r="Y174" s="371">
        <f>IFERROR(VLOOKUP(A174,PROFILE!$B$6:$DG$1000,109,FALSE),0)</f>
        <v>0</v>
      </c>
      <c r="Z174" s="371">
        <f>IFERROR((VLOOKUP(A174,PROFILE!$B$6:$DG$1000,110,FALSE)*900)+((VLOOKUP(A174,PROFILE!$B$6:$DG$1000,110,FALSE)*900)*0.5),0)</f>
        <v>5400</v>
      </c>
      <c r="AA174" s="371">
        <f t="shared" si="17"/>
        <v>0</v>
      </c>
      <c r="AB174" s="373">
        <f>IF(PROFILE!R176="รอบคัน",1500,IF(PROFILE!R176="โคม่า",2000,PROFILE!DJ176*100))</f>
        <v>1500</v>
      </c>
    </row>
    <row r="175" spans="1:28" x14ac:dyDescent="0.35">
      <c r="A175" s="344">
        <f t="shared" si="16"/>
        <v>1701172</v>
      </c>
      <c r="B175" s="344">
        <v>175</v>
      </c>
      <c r="G175" s="374">
        <f>IFERROR(VLOOKUP(A175,PROFILE!$B$6:$P$1000,11,FALSE),"")</f>
        <v>8.6035819444441586</v>
      </c>
      <c r="H175" s="368">
        <f>IF(PROFILE!H177="","",PROFILE!B177)</f>
        <v>1701172</v>
      </c>
      <c r="I175" s="369" t="str">
        <f>IF(H175="","",VLOOKUP(H175,PROFILE!$B$6:$AC$1000,18,FALSE))</f>
        <v>ธนชาต</v>
      </c>
      <c r="J175" s="369" t="str">
        <f>IF(H175="","",VLOOKUP(H175,PROFILE!$B$6:$AC$1000,17,FALSE))</f>
        <v>เบา</v>
      </c>
      <c r="K175" s="369" t="str">
        <f>IF(H175="","",VLOOKUP(H175,PROFILE!$B$6:$AC$1000,23,FALSE))</f>
        <v>ญญ2226</v>
      </c>
      <c r="L175" s="369" t="str">
        <f>IF(H175="","",VLOOKUP(H175,PROFILE!$B$6:$AC$1000,24,FALSE))</f>
        <v>TOYOTA</v>
      </c>
      <c r="M175" s="370" t="str">
        <f>IF(H175="","",VLOOKUP(H175,PROFILE!$B$6:$AC$1000,25,FALSE))</f>
        <v>VIOS</v>
      </c>
      <c r="N175" s="371">
        <f t="shared" si="18"/>
        <v>1650</v>
      </c>
      <c r="O175" s="372"/>
      <c r="P175" s="372"/>
      <c r="Q175" s="371">
        <f t="shared" si="19"/>
        <v>0</v>
      </c>
      <c r="R175" s="371">
        <f t="shared" si="15"/>
        <v>0</v>
      </c>
      <c r="S175" s="372">
        <f>IFERROR((VLOOKUP(A175,QUEUE!$F$5:$AW$1000,27,FALSE)-VLOOKUP(A175,QUEUE!$F$5:$AW$1000,26,FALSE))*500,0)</f>
        <v>0</v>
      </c>
      <c r="T175" s="372">
        <f>IFERROR((VLOOKUP(A175,QUEUE!$F$5:$AW$1000,30,FALSE)-VLOOKUP(A175,QUEUE!$F$5:$AW$1000,29,FALSE))*850,0)</f>
        <v>0</v>
      </c>
      <c r="U175" s="372">
        <f>IFERROR((VLOOKUP(A175,QUEUE!$F$5:$AW$1000,33,FALSE)-VLOOKUP(A175,QUEUE!$F$5:$AW$1000,32,FALSE))*600,0)</f>
        <v>0</v>
      </c>
      <c r="V175" s="372">
        <f>IFERROR((VLOOKUP(A175,QUEUE!$F$5:$AW$1000,36,FALSE)-VLOOKUP(A175,QUEUE!$F$5:$AW$1000,35,FALSE))*750,0)</f>
        <v>0</v>
      </c>
      <c r="W175" s="372">
        <f>IFERROR((VLOOKUP(A175,QUEUE!$F$5:$AW$1000,39,FALSE)-VLOOKUP(A175,QUEUE!$F$5:$AW$1000,38,FALSE))*600,0)</f>
        <v>0</v>
      </c>
      <c r="X175" s="373"/>
      <c r="Y175" s="371">
        <f>IFERROR(VLOOKUP(A175,PROFILE!$B$6:$DG$1000,109,FALSE),0)</f>
        <v>0</v>
      </c>
      <c r="Z175" s="371">
        <f>IFERROR((VLOOKUP(A175,PROFILE!$B$6:$DG$1000,110,FALSE)*900)+((VLOOKUP(A175,PROFILE!$B$6:$DG$1000,110,FALSE)*900)*0.5),0)</f>
        <v>1350</v>
      </c>
      <c r="AA175" s="371">
        <f t="shared" si="17"/>
        <v>0</v>
      </c>
      <c r="AB175" s="373">
        <f>IF(PROFILE!R177="รอบคัน",1500,IF(PROFILE!R177="โคม่า",2000,PROFILE!DJ177*100))</f>
        <v>300</v>
      </c>
    </row>
    <row r="176" spans="1:28" x14ac:dyDescent="0.35">
      <c r="A176" s="344">
        <f t="shared" si="16"/>
        <v>1702001</v>
      </c>
      <c r="B176" s="344">
        <v>176</v>
      </c>
      <c r="G176" s="374">
        <f>IFERROR(VLOOKUP(A176,PROFILE!$B$6:$P$1000,11,FALSE),"")</f>
        <v>7.5819679398118751</v>
      </c>
      <c r="H176" s="368">
        <f>IF(PROFILE!H178="","",PROFILE!B178)</f>
        <v>1702001</v>
      </c>
      <c r="I176" s="369" t="str">
        <f>IF(H176="","",VLOOKUP(H176,PROFILE!$B$6:$AC$1000,18,FALSE))</f>
        <v>เทเวศ</v>
      </c>
      <c r="J176" s="369" t="str">
        <f>IF(H176="","",VLOOKUP(H176,PROFILE!$B$6:$AC$1000,17,FALSE))</f>
        <v>เบา</v>
      </c>
      <c r="K176" s="369" t="str">
        <f>IF(H176="","",VLOOKUP(H176,PROFILE!$B$6:$AC$1000,23,FALSE))</f>
        <v>ลย1225</v>
      </c>
      <c r="L176" s="369" t="str">
        <f>IF(H176="","",VLOOKUP(H176,PROFILE!$B$6:$AC$1000,24,FALSE))</f>
        <v>ISUZU</v>
      </c>
      <c r="M176" s="370" t="str">
        <f>IF(H176="","",VLOOKUP(H176,PROFILE!$B$6:$AC$1000,25,FALSE))</f>
        <v>D-MAX</v>
      </c>
      <c r="N176" s="371">
        <f t="shared" si="18"/>
        <v>100</v>
      </c>
      <c r="O176" s="372"/>
      <c r="P176" s="372"/>
      <c r="Q176" s="371">
        <f t="shared" si="19"/>
        <v>0</v>
      </c>
      <c r="R176" s="371">
        <f t="shared" si="15"/>
        <v>0</v>
      </c>
      <c r="S176" s="372">
        <f>IFERROR((VLOOKUP(A176,QUEUE!$F$5:$AW$1000,27,FALSE)-VLOOKUP(A176,QUEUE!$F$5:$AW$1000,26,FALSE))*500,0)</f>
        <v>0</v>
      </c>
      <c r="T176" s="372">
        <f>IFERROR((VLOOKUP(A176,QUEUE!$F$5:$AW$1000,30,FALSE)-VLOOKUP(A176,QUEUE!$F$5:$AW$1000,29,FALSE))*850,0)</f>
        <v>0</v>
      </c>
      <c r="U176" s="372">
        <f>IFERROR((VLOOKUP(A176,QUEUE!$F$5:$AW$1000,33,FALSE)-VLOOKUP(A176,QUEUE!$F$5:$AW$1000,32,FALSE))*600,0)</f>
        <v>0</v>
      </c>
      <c r="V176" s="372">
        <f>IFERROR((VLOOKUP(A176,QUEUE!$F$5:$AW$1000,36,FALSE)-VLOOKUP(A176,QUEUE!$F$5:$AW$1000,35,FALSE))*750,0)</f>
        <v>0</v>
      </c>
      <c r="W176" s="372">
        <f>IFERROR((VLOOKUP(A176,QUEUE!$F$5:$AW$1000,39,FALSE)-VLOOKUP(A176,QUEUE!$F$5:$AW$1000,38,FALSE))*600,0)</f>
        <v>0</v>
      </c>
      <c r="X176" s="373"/>
      <c r="Y176" s="371">
        <f>IFERROR(VLOOKUP(A176,PROFILE!$B$6:$DG$1000,109,FALSE),0)</f>
        <v>0</v>
      </c>
      <c r="Z176" s="371">
        <f>IFERROR((VLOOKUP(A176,PROFILE!$B$6:$DG$1000,110,FALSE)*900)+((VLOOKUP(A176,PROFILE!$B$6:$DG$1000,110,FALSE)*900)*0.5),0)</f>
        <v>0</v>
      </c>
      <c r="AA176" s="371">
        <f t="shared" si="17"/>
        <v>0</v>
      </c>
      <c r="AB176" s="373">
        <f>IF(PROFILE!R178="รอบคัน",1500,IF(PROFILE!R178="โคม่า",2000,PROFILE!DJ178*100))</f>
        <v>100</v>
      </c>
    </row>
    <row r="177" spans="1:28" x14ac:dyDescent="0.35">
      <c r="A177" s="344">
        <f t="shared" si="16"/>
        <v>1702002</v>
      </c>
      <c r="B177" s="344">
        <v>177</v>
      </c>
      <c r="G177" s="374">
        <f>IFERROR(VLOOKUP(A177,PROFILE!$B$6:$P$1000,11,FALSE),"")</f>
        <v>7.5791644675919088</v>
      </c>
      <c r="H177" s="368">
        <f>IF(PROFILE!H179="","",PROFILE!B179)</f>
        <v>1702002</v>
      </c>
      <c r="I177" s="369" t="str">
        <f>IF(H177="","",VLOOKUP(H177,PROFILE!$B$6:$AC$1000,18,FALSE))</f>
        <v>ธนชาต</v>
      </c>
      <c r="J177" s="369" t="str">
        <f>IF(H177="","",VLOOKUP(H177,PROFILE!$B$6:$AC$1000,17,FALSE))</f>
        <v>รอบคัน</v>
      </c>
      <c r="K177" s="369" t="str">
        <f>IF(H177="","",VLOOKUP(H177,PROFILE!$B$6:$AC$1000,23,FALSE))</f>
        <v>ลย1225</v>
      </c>
      <c r="L177" s="369" t="str">
        <f>IF(H177="","",VLOOKUP(H177,PROFILE!$B$6:$AC$1000,24,FALSE))</f>
        <v>ISUZU</v>
      </c>
      <c r="M177" s="370" t="str">
        <f>IF(H177="","",VLOOKUP(H177,PROFILE!$B$6:$AC$1000,25,FALSE))</f>
        <v>D-MAX</v>
      </c>
      <c r="N177" s="371">
        <f t="shared" si="18"/>
        <v>2175</v>
      </c>
      <c r="O177" s="372"/>
      <c r="P177" s="372"/>
      <c r="Q177" s="371">
        <f t="shared" si="19"/>
        <v>0</v>
      </c>
      <c r="R177" s="371">
        <f t="shared" si="15"/>
        <v>0</v>
      </c>
      <c r="S177" s="372">
        <f>IFERROR((VLOOKUP(A177,QUEUE!$F$5:$AW$1000,27,FALSE)-VLOOKUP(A177,QUEUE!$F$5:$AW$1000,26,FALSE))*500,0)</f>
        <v>0</v>
      </c>
      <c r="T177" s="372">
        <f>IFERROR((VLOOKUP(A177,QUEUE!$F$5:$AW$1000,30,FALSE)-VLOOKUP(A177,QUEUE!$F$5:$AW$1000,29,FALSE))*850,0)</f>
        <v>0</v>
      </c>
      <c r="U177" s="372">
        <f>IFERROR((VLOOKUP(A177,QUEUE!$F$5:$AW$1000,33,FALSE)-VLOOKUP(A177,QUEUE!$F$5:$AW$1000,32,FALSE))*600,0)</f>
        <v>0</v>
      </c>
      <c r="V177" s="372">
        <f>IFERROR((VLOOKUP(A177,QUEUE!$F$5:$AW$1000,36,FALSE)-VLOOKUP(A177,QUEUE!$F$5:$AW$1000,35,FALSE))*750,0)</f>
        <v>0</v>
      </c>
      <c r="W177" s="372">
        <f>IFERROR((VLOOKUP(A177,QUEUE!$F$5:$AW$1000,39,FALSE)-VLOOKUP(A177,QUEUE!$F$5:$AW$1000,38,FALSE))*600,0)</f>
        <v>0</v>
      </c>
      <c r="X177" s="373"/>
      <c r="Y177" s="371">
        <f>IFERROR(VLOOKUP(A177,PROFILE!$B$6:$DG$1000,109,FALSE),0)</f>
        <v>0</v>
      </c>
      <c r="Z177" s="371">
        <f>IFERROR((VLOOKUP(A177,PROFILE!$B$6:$DG$1000,110,FALSE)*900)+((VLOOKUP(A177,PROFILE!$B$6:$DG$1000,110,FALSE)*900)*0.5),0)</f>
        <v>675</v>
      </c>
      <c r="AA177" s="371">
        <f t="shared" si="17"/>
        <v>0</v>
      </c>
      <c r="AB177" s="373">
        <f>IF(PROFILE!R179="รอบคัน",1500,IF(PROFILE!R179="โคม่า",2000,PROFILE!DJ179*100))</f>
        <v>1500</v>
      </c>
    </row>
    <row r="178" spans="1:28" x14ac:dyDescent="0.35">
      <c r="A178" s="344">
        <f t="shared" si="16"/>
        <v>1702003</v>
      </c>
      <c r="B178" s="344">
        <v>178</v>
      </c>
      <c r="G178" s="374">
        <f>IFERROR(VLOOKUP(A178,PROFILE!$B$6:$P$1000,11,FALSE),"")</f>
        <v>11.549147569443448</v>
      </c>
      <c r="H178" s="368">
        <f>IF(PROFILE!H180="","",PROFILE!B180)</f>
        <v>1702003</v>
      </c>
      <c r="I178" s="369" t="str">
        <f>IF(H178="","",VLOOKUP(H178,PROFILE!$B$6:$AC$1000,18,FALSE))</f>
        <v>กรุงไทย</v>
      </c>
      <c r="J178" s="369" t="str">
        <f>IF(H178="","",VLOOKUP(H178,PROFILE!$B$6:$AC$1000,17,FALSE))</f>
        <v>กลาง</v>
      </c>
      <c r="K178" s="369" t="str">
        <f>IF(H178="","",VLOOKUP(H178,PROFILE!$B$6:$AC$1000,23,FALSE))</f>
        <v>ศว9499</v>
      </c>
      <c r="L178" s="369" t="str">
        <f>IF(H178="","",VLOOKUP(H178,PROFILE!$B$6:$AC$1000,24,FALSE))</f>
        <v>NISSAN</v>
      </c>
      <c r="M178" s="370" t="str">
        <f>IF(H178="","",VLOOKUP(H178,PROFILE!$B$6:$AC$1000,25,FALSE))</f>
        <v>SUNNY</v>
      </c>
      <c r="N178" s="371">
        <f t="shared" si="18"/>
        <v>1350</v>
      </c>
      <c r="O178" s="372"/>
      <c r="P178" s="372"/>
      <c r="Q178" s="371">
        <f t="shared" si="19"/>
        <v>0</v>
      </c>
      <c r="R178" s="371">
        <f t="shared" si="15"/>
        <v>0</v>
      </c>
      <c r="S178" s="372">
        <f>IFERROR((VLOOKUP(A178,QUEUE!$F$5:$AW$1000,27,FALSE)-VLOOKUP(A178,QUEUE!$F$5:$AW$1000,26,FALSE))*500,0)</f>
        <v>0</v>
      </c>
      <c r="T178" s="372">
        <f>IFERROR((VLOOKUP(A178,QUEUE!$F$5:$AW$1000,30,FALSE)-VLOOKUP(A178,QUEUE!$F$5:$AW$1000,29,FALSE))*850,0)</f>
        <v>0</v>
      </c>
      <c r="U178" s="372">
        <f>IFERROR((VLOOKUP(A178,QUEUE!$F$5:$AW$1000,33,FALSE)-VLOOKUP(A178,QUEUE!$F$5:$AW$1000,32,FALSE))*600,0)</f>
        <v>0</v>
      </c>
      <c r="V178" s="372">
        <f>IFERROR((VLOOKUP(A178,QUEUE!$F$5:$AW$1000,36,FALSE)-VLOOKUP(A178,QUEUE!$F$5:$AW$1000,35,FALSE))*750,0)</f>
        <v>0</v>
      </c>
      <c r="W178" s="372">
        <f>IFERROR((VLOOKUP(A178,QUEUE!$F$5:$AW$1000,39,FALSE)-VLOOKUP(A178,QUEUE!$F$5:$AW$1000,38,FALSE))*600,0)</f>
        <v>0</v>
      </c>
      <c r="X178" s="373"/>
      <c r="Y178" s="371">
        <f>IFERROR(VLOOKUP(A178,PROFILE!$B$6:$DG$1000,109,FALSE),0)</f>
        <v>0</v>
      </c>
      <c r="Z178" s="371">
        <f>IFERROR((VLOOKUP(A178,PROFILE!$B$6:$DG$1000,110,FALSE)*900)+((VLOOKUP(A178,PROFILE!$B$6:$DG$1000,110,FALSE)*900)*0.5),0)</f>
        <v>1350</v>
      </c>
      <c r="AA178" s="371">
        <f t="shared" si="17"/>
        <v>0</v>
      </c>
      <c r="AB178" s="373">
        <f>IF(PROFILE!R180="รอบคัน",1500,IF(PROFILE!R180="โคม่า",2000,PROFILE!DJ180*100))</f>
        <v>0</v>
      </c>
    </row>
    <row r="179" spans="1:28" x14ac:dyDescent="0.35">
      <c r="A179" s="344">
        <f t="shared" si="16"/>
        <v>1702004</v>
      </c>
      <c r="B179" s="344">
        <v>179</v>
      </c>
      <c r="G179" s="374" t="str">
        <f>IFERROR(VLOOKUP(A179,PROFILE!$B$6:$P$1000,11,FALSE),"")</f>
        <v>OUT</v>
      </c>
      <c r="H179" s="368">
        <f>IF(PROFILE!H181="","",PROFILE!B181)</f>
        <v>1702004</v>
      </c>
      <c r="I179" s="369" t="str">
        <f>IF(H179="","",VLOOKUP(H179,PROFILE!$B$6:$AC$1000,18,FALSE))</f>
        <v>เทเวศ</v>
      </c>
      <c r="J179" s="369" t="str">
        <f>IF(H179="","",VLOOKUP(H179,PROFILE!$B$6:$AC$1000,17,FALSE))</f>
        <v>กลาง</v>
      </c>
      <c r="K179" s="369" t="str">
        <f>IF(H179="","",VLOOKUP(H179,PROFILE!$B$6:$AC$1000,23,FALSE))</f>
        <v>ฎฐ4297</v>
      </c>
      <c r="L179" s="369" t="str">
        <f>IF(H179="","",VLOOKUP(H179,PROFILE!$B$6:$AC$1000,24,FALSE))</f>
        <v>TOYOTA</v>
      </c>
      <c r="M179" s="370" t="str">
        <f>IF(H179="","",VLOOKUP(H179,PROFILE!$B$6:$AC$1000,25,FALSE))</f>
        <v>FORTUNER</v>
      </c>
      <c r="N179" s="371">
        <f t="shared" si="18"/>
        <v>650</v>
      </c>
      <c r="O179" s="372">
        <v>7000</v>
      </c>
      <c r="P179" s="372">
        <v>6500</v>
      </c>
      <c r="Q179" s="371">
        <f t="shared" si="19"/>
        <v>5850</v>
      </c>
      <c r="R179" s="371">
        <f t="shared" si="15"/>
        <v>5850</v>
      </c>
      <c r="S179" s="372">
        <f>IFERROR((VLOOKUP(A179,QUEUE!$F$5:$AW$1000,27,FALSE)-VLOOKUP(A179,QUEUE!$F$5:$AW$1000,26,FALSE))*500,0)</f>
        <v>0</v>
      </c>
      <c r="T179" s="372">
        <f>IFERROR((VLOOKUP(A179,QUEUE!$F$5:$AW$1000,30,FALSE)-VLOOKUP(A179,QUEUE!$F$5:$AW$1000,29,FALSE))*850,0)</f>
        <v>0</v>
      </c>
      <c r="U179" s="372">
        <f>IFERROR((VLOOKUP(A179,QUEUE!$F$5:$AW$1000,33,FALSE)-VLOOKUP(A179,QUEUE!$F$5:$AW$1000,32,FALSE))*600,0)</f>
        <v>0</v>
      </c>
      <c r="V179" s="372">
        <f>IFERROR((VLOOKUP(A179,QUEUE!$F$5:$AW$1000,36,FALSE)-VLOOKUP(A179,QUEUE!$F$5:$AW$1000,35,FALSE))*750,0)</f>
        <v>0</v>
      </c>
      <c r="W179" s="372">
        <f>IFERROR((VLOOKUP(A179,QUEUE!$F$5:$AW$1000,39,FALSE)-VLOOKUP(A179,QUEUE!$F$5:$AW$1000,38,FALSE))*600,0)</f>
        <v>0</v>
      </c>
      <c r="X179" s="373"/>
      <c r="Y179" s="371">
        <f>IFERROR(VLOOKUP(A179,PROFILE!$B$6:$DG$1000,109,FALSE),0)</f>
        <v>0</v>
      </c>
      <c r="Z179" s="371">
        <f>IFERROR((VLOOKUP(A179,PROFILE!$B$6:$DG$1000,110,FALSE)*900)+((VLOOKUP(A179,PROFILE!$B$6:$DG$1000,110,FALSE)*900)*0.5),0)</f>
        <v>0</v>
      </c>
      <c r="AA179" s="371">
        <f t="shared" si="17"/>
        <v>650</v>
      </c>
      <c r="AB179" s="373">
        <f>IF(PROFILE!R181="รอบคัน",1500,IF(PROFILE!R181="โคม่า",2000,PROFILE!DJ181*100))</f>
        <v>0</v>
      </c>
    </row>
    <row r="180" spans="1:28" x14ac:dyDescent="0.35">
      <c r="A180" s="344">
        <f t="shared" si="16"/>
        <v>1702005</v>
      </c>
      <c r="B180" s="344">
        <v>180</v>
      </c>
      <c r="G180" s="374" t="str">
        <f>IFERROR(VLOOKUP(A180,PROFILE!$B$6:$P$1000,11,FALSE),"")</f>
        <v>OUT</v>
      </c>
      <c r="H180" s="368">
        <f>IF(PROFILE!H182="","",PROFILE!B182)</f>
        <v>1702005</v>
      </c>
      <c r="I180" s="369" t="str">
        <f>IF(H180="","",VLOOKUP(H180,PROFILE!$B$6:$AC$1000,18,FALSE))</f>
        <v>ธนชาต</v>
      </c>
      <c r="J180" s="369" t="str">
        <f>IF(H180="","",VLOOKUP(H180,PROFILE!$B$6:$AC$1000,17,FALSE))</f>
        <v>กลาง</v>
      </c>
      <c r="K180" s="369" t="str">
        <f>IF(H180="","",VLOOKUP(H180,PROFILE!$B$6:$AC$1000,23,FALSE))</f>
        <v>ษฐ2513</v>
      </c>
      <c r="L180" s="369" t="str">
        <f>IF(H180="","",VLOOKUP(H180,PROFILE!$B$6:$AC$1000,24,FALSE))</f>
        <v>TOYOTA</v>
      </c>
      <c r="M180" s="370" t="str">
        <f>IF(H180="","",VLOOKUP(H180,PROFILE!$B$6:$AC$1000,25,FALSE))</f>
        <v>CAMRY</v>
      </c>
      <c r="N180" s="371">
        <f t="shared" si="18"/>
        <v>9172.6630000000005</v>
      </c>
      <c r="O180" s="372"/>
      <c r="P180" s="372">
        <v>8976.6299999999992</v>
      </c>
      <c r="Q180" s="371">
        <f t="shared" si="19"/>
        <v>-196.03300000000127</v>
      </c>
      <c r="R180" s="371">
        <f t="shared" si="15"/>
        <v>-196.03300000000127</v>
      </c>
      <c r="S180" s="372">
        <f>IFERROR((VLOOKUP(A180,QUEUE!$F$5:$AW$1000,27,FALSE)-VLOOKUP(A180,QUEUE!$F$5:$AW$1000,26,FALSE))*500,0)</f>
        <v>0</v>
      </c>
      <c r="T180" s="372">
        <f>IFERROR((VLOOKUP(A180,QUEUE!$F$5:$AW$1000,30,FALSE)-VLOOKUP(A180,QUEUE!$F$5:$AW$1000,29,FALSE))*850,0)</f>
        <v>0</v>
      </c>
      <c r="U180" s="372">
        <f>IFERROR((VLOOKUP(A180,QUEUE!$F$5:$AW$1000,33,FALSE)-VLOOKUP(A180,QUEUE!$F$5:$AW$1000,32,FALSE))*600,0)</f>
        <v>0</v>
      </c>
      <c r="V180" s="372">
        <f>IFERROR((VLOOKUP(A180,QUEUE!$F$5:$AW$1000,36,FALSE)-VLOOKUP(A180,QUEUE!$F$5:$AW$1000,35,FALSE))*750,0)</f>
        <v>0</v>
      </c>
      <c r="W180" s="372">
        <f>IFERROR((VLOOKUP(A180,QUEUE!$F$5:$AW$1000,39,FALSE)-VLOOKUP(A180,QUEUE!$F$5:$AW$1000,38,FALSE))*600,0)</f>
        <v>0</v>
      </c>
      <c r="X180" s="373"/>
      <c r="Y180" s="371">
        <f>IFERROR(VLOOKUP(A180,PROFILE!$B$6:$DG$1000,109,FALSE),0)</f>
        <v>6500</v>
      </c>
      <c r="Z180" s="371">
        <f>IFERROR((VLOOKUP(A180,PROFILE!$B$6:$DG$1000,110,FALSE)*900)+((VLOOKUP(A180,PROFILE!$B$6:$DG$1000,110,FALSE)*900)*0.5),0)</f>
        <v>2025</v>
      </c>
      <c r="AA180" s="371">
        <f t="shared" si="17"/>
        <v>247.66299999999993</v>
      </c>
      <c r="AB180" s="373">
        <f>IF(PROFILE!R182="รอบคัน",1500,IF(PROFILE!R182="โคม่า",2000,PROFILE!DJ182*100))</f>
        <v>400</v>
      </c>
    </row>
    <row r="181" spans="1:28" x14ac:dyDescent="0.35">
      <c r="A181" s="344">
        <f t="shared" si="16"/>
        <v>1702006</v>
      </c>
      <c r="B181" s="344">
        <v>181</v>
      </c>
      <c r="G181" s="374" t="str">
        <f>IFERROR(VLOOKUP(A181,PROFILE!$B$6:$P$1000,11,FALSE),"")</f>
        <v>OUT</v>
      </c>
      <c r="H181" s="368">
        <f>IF(PROFILE!H183="","",PROFILE!B183)</f>
        <v>1702006</v>
      </c>
      <c r="I181" s="369" t="str">
        <f>IF(H181="","",VLOOKUP(H181,PROFILE!$B$6:$AC$1000,18,FALSE))</f>
        <v>เมืองไทย</v>
      </c>
      <c r="J181" s="369" t="str">
        <f>IF(H181="","",VLOOKUP(H181,PROFILE!$B$6:$AC$1000,17,FALSE))</f>
        <v>กลาง</v>
      </c>
      <c r="K181" s="369" t="str">
        <f>IF(H181="","",VLOOKUP(H181,PROFILE!$B$6:$AC$1000,23,FALSE))</f>
        <v>ฌฬ9213</v>
      </c>
      <c r="L181" s="369" t="str">
        <f>IF(H181="","",VLOOKUP(H181,PROFILE!$B$6:$AC$1000,24,FALSE))</f>
        <v>TOYOTA</v>
      </c>
      <c r="M181" s="370" t="str">
        <f>IF(H181="","",VLOOKUP(H181,PROFILE!$B$6:$AC$1000,25,FALSE))</f>
        <v>VIOS</v>
      </c>
      <c r="N181" s="371">
        <f t="shared" si="18"/>
        <v>2992.3649999999998</v>
      </c>
      <c r="O181" s="372">
        <v>1000</v>
      </c>
      <c r="P181" s="372">
        <v>13423.65</v>
      </c>
      <c r="Q181" s="371">
        <f t="shared" si="19"/>
        <v>10431.285</v>
      </c>
      <c r="R181" s="371">
        <f t="shared" si="15"/>
        <v>10431.285</v>
      </c>
      <c r="S181" s="372">
        <f>IFERROR((VLOOKUP(A181,QUEUE!$F$5:$AW$1000,27,FALSE)-VLOOKUP(A181,QUEUE!$F$5:$AW$1000,26,FALSE))*500,0)</f>
        <v>0</v>
      </c>
      <c r="T181" s="372">
        <f>IFERROR((VLOOKUP(A181,QUEUE!$F$5:$AW$1000,30,FALSE)-VLOOKUP(A181,QUEUE!$F$5:$AW$1000,29,FALSE))*850,0)</f>
        <v>0</v>
      </c>
      <c r="U181" s="372">
        <f>IFERROR((VLOOKUP(A181,QUEUE!$F$5:$AW$1000,33,FALSE)-VLOOKUP(A181,QUEUE!$F$5:$AW$1000,32,FALSE))*600,0)</f>
        <v>0</v>
      </c>
      <c r="V181" s="372">
        <f>IFERROR((VLOOKUP(A181,QUEUE!$F$5:$AW$1000,36,FALSE)-VLOOKUP(A181,QUEUE!$F$5:$AW$1000,35,FALSE))*750,0)</f>
        <v>0</v>
      </c>
      <c r="W181" s="372">
        <f>IFERROR((VLOOKUP(A181,QUEUE!$F$5:$AW$1000,39,FALSE)-VLOOKUP(A181,QUEUE!$F$5:$AW$1000,38,FALSE))*600,0)</f>
        <v>0</v>
      </c>
      <c r="X181" s="373"/>
      <c r="Y181" s="371">
        <f>IFERROR(VLOOKUP(A181,PROFILE!$B$6:$DG$1000,109,FALSE),0)</f>
        <v>0</v>
      </c>
      <c r="Z181" s="371">
        <f>IFERROR((VLOOKUP(A181,PROFILE!$B$6:$DG$1000,110,FALSE)*900)+((VLOOKUP(A181,PROFILE!$B$6:$DG$1000,110,FALSE)*900)*0.5),0)</f>
        <v>1350</v>
      </c>
      <c r="AA181" s="371">
        <f t="shared" si="17"/>
        <v>1342.365</v>
      </c>
      <c r="AB181" s="373">
        <f>IF(PROFILE!R183="รอบคัน",1500,IF(PROFILE!R183="โคม่า",2000,PROFILE!DJ183*100))</f>
        <v>300</v>
      </c>
    </row>
    <row r="182" spans="1:28" x14ac:dyDescent="0.35">
      <c r="A182" s="344">
        <f t="shared" si="16"/>
        <v>1702007</v>
      </c>
      <c r="B182" s="344">
        <v>182</v>
      </c>
      <c r="G182" s="374" t="str">
        <f>IFERROR(VLOOKUP(A182,PROFILE!$B$6:$P$1000,11,FALSE),"")</f>
        <v>OUT</v>
      </c>
      <c r="H182" s="368">
        <f>IF(PROFILE!H184="","",PROFILE!B184)</f>
        <v>1702007</v>
      </c>
      <c r="I182" s="369" t="str">
        <f>IF(H182="","",VLOOKUP(H182,PROFILE!$B$6:$AC$1000,18,FALSE))</f>
        <v>เทเวศ</v>
      </c>
      <c r="J182" s="369" t="str">
        <f>IF(H182="","",VLOOKUP(H182,PROFILE!$B$6:$AC$1000,17,FALSE))</f>
        <v>กลาง</v>
      </c>
      <c r="K182" s="369" t="str">
        <f>IF(H182="","",VLOOKUP(H182,PROFILE!$B$6:$AC$1000,23,FALSE))</f>
        <v>1ฒถ6042</v>
      </c>
      <c r="L182" s="369" t="str">
        <f>IF(H182="","",VLOOKUP(H182,PROFILE!$B$6:$AC$1000,24,FALSE))</f>
        <v>TOYOTA</v>
      </c>
      <c r="M182" s="370" t="str">
        <f>IF(H182="","",VLOOKUP(H182,PROFILE!$B$6:$AC$1000,25,FALSE))</f>
        <v>VIGO</v>
      </c>
      <c r="N182" s="371">
        <f t="shared" si="18"/>
        <v>3314.5250000000001</v>
      </c>
      <c r="O182" s="372"/>
      <c r="P182" s="372">
        <v>8895.25</v>
      </c>
      <c r="Q182" s="371">
        <f t="shared" si="19"/>
        <v>5580.7250000000004</v>
      </c>
      <c r="R182" s="371">
        <f t="shared" si="15"/>
        <v>5580.7250000000004</v>
      </c>
      <c r="S182" s="372">
        <f>IFERROR((VLOOKUP(A182,QUEUE!$F$5:$AW$1000,27,FALSE)-VLOOKUP(A182,QUEUE!$F$5:$AW$1000,26,FALSE))*500,0)</f>
        <v>0</v>
      </c>
      <c r="T182" s="372">
        <f>IFERROR((VLOOKUP(A182,QUEUE!$F$5:$AW$1000,30,FALSE)-VLOOKUP(A182,QUEUE!$F$5:$AW$1000,29,FALSE))*850,0)</f>
        <v>0</v>
      </c>
      <c r="U182" s="372">
        <f>IFERROR((VLOOKUP(A182,QUEUE!$F$5:$AW$1000,33,FALSE)-VLOOKUP(A182,QUEUE!$F$5:$AW$1000,32,FALSE))*600,0)</f>
        <v>0</v>
      </c>
      <c r="V182" s="372">
        <f>IFERROR((VLOOKUP(A182,QUEUE!$F$5:$AW$1000,36,FALSE)-VLOOKUP(A182,QUEUE!$F$5:$AW$1000,35,FALSE))*750,0)</f>
        <v>0</v>
      </c>
      <c r="W182" s="372">
        <f>IFERROR((VLOOKUP(A182,QUEUE!$F$5:$AW$1000,39,FALSE)-VLOOKUP(A182,QUEUE!$F$5:$AW$1000,38,FALSE))*600,0)</f>
        <v>0</v>
      </c>
      <c r="X182" s="373"/>
      <c r="Y182" s="371">
        <f>IFERROR(VLOOKUP(A182,PROFILE!$B$6:$DG$1000,109,FALSE),0)</f>
        <v>0</v>
      </c>
      <c r="Z182" s="371">
        <f>IFERROR((VLOOKUP(A182,PROFILE!$B$6:$DG$1000,110,FALSE)*900)+((VLOOKUP(A182,PROFILE!$B$6:$DG$1000,110,FALSE)*900)*0.5),0)</f>
        <v>2025</v>
      </c>
      <c r="AA182" s="371">
        <f t="shared" si="17"/>
        <v>889.52500000000009</v>
      </c>
      <c r="AB182" s="373">
        <f>IF(PROFILE!R184="รอบคัน",1500,IF(PROFILE!R184="โคม่า",2000,PROFILE!DJ184*100))</f>
        <v>400</v>
      </c>
    </row>
    <row r="183" spans="1:28" x14ac:dyDescent="0.35">
      <c r="A183" s="344">
        <f t="shared" si="16"/>
        <v>1702008</v>
      </c>
      <c r="B183" s="344">
        <v>183</v>
      </c>
      <c r="G183" s="374" t="str">
        <f>IFERROR(VLOOKUP(A183,PROFILE!$B$6:$P$1000,11,FALSE),"")</f>
        <v>OUT</v>
      </c>
      <c r="H183" s="368">
        <f>IF(PROFILE!H185="","",PROFILE!B185)</f>
        <v>1702008</v>
      </c>
      <c r="I183" s="369" t="str">
        <f>IF(H183="","",VLOOKUP(H183,PROFILE!$B$6:$AC$1000,18,FALSE))</f>
        <v>เมืองไทย</v>
      </c>
      <c r="J183" s="369" t="str">
        <f>IF(H183="","",VLOOKUP(H183,PROFILE!$B$6:$AC$1000,17,FALSE))</f>
        <v>เบา</v>
      </c>
      <c r="K183" s="369" t="str">
        <f>IF(H183="","",VLOOKUP(H183,PROFILE!$B$6:$AC$1000,23,FALSE))</f>
        <v>กท1083</v>
      </c>
      <c r="L183" s="369" t="str">
        <f>IF(H183="","",VLOOKUP(H183,PROFILE!$B$6:$AC$1000,24,FALSE))</f>
        <v>SUZUKI</v>
      </c>
      <c r="M183" s="370" t="str">
        <f>IF(H183="","",VLOOKUP(H183,PROFILE!$B$6:$AC$1000,25,FALSE))</f>
        <v>SWIFT</v>
      </c>
      <c r="N183" s="371">
        <f t="shared" si="18"/>
        <v>1345</v>
      </c>
      <c r="O183" s="372"/>
      <c r="P183" s="372">
        <v>4700</v>
      </c>
      <c r="Q183" s="371">
        <f t="shared" si="19"/>
        <v>3355</v>
      </c>
      <c r="R183" s="371">
        <f t="shared" si="15"/>
        <v>3355</v>
      </c>
      <c r="S183" s="372">
        <f>IFERROR((VLOOKUP(A183,QUEUE!$F$5:$AW$1000,27,FALSE)-VLOOKUP(A183,QUEUE!$F$5:$AW$1000,26,FALSE))*500,0)</f>
        <v>0</v>
      </c>
      <c r="T183" s="372">
        <f>IFERROR((VLOOKUP(A183,QUEUE!$F$5:$AW$1000,30,FALSE)-VLOOKUP(A183,QUEUE!$F$5:$AW$1000,29,FALSE))*850,0)</f>
        <v>0</v>
      </c>
      <c r="U183" s="372">
        <f>IFERROR((VLOOKUP(A183,QUEUE!$F$5:$AW$1000,33,FALSE)-VLOOKUP(A183,QUEUE!$F$5:$AW$1000,32,FALSE))*600,0)</f>
        <v>0</v>
      </c>
      <c r="V183" s="372">
        <f>IFERROR((VLOOKUP(A183,QUEUE!$F$5:$AW$1000,36,FALSE)-VLOOKUP(A183,QUEUE!$F$5:$AW$1000,35,FALSE))*750,0)</f>
        <v>0</v>
      </c>
      <c r="W183" s="372">
        <f>IFERROR((VLOOKUP(A183,QUEUE!$F$5:$AW$1000,39,FALSE)-VLOOKUP(A183,QUEUE!$F$5:$AW$1000,38,FALSE))*600,0)</f>
        <v>0</v>
      </c>
      <c r="X183" s="373"/>
      <c r="Y183" s="371">
        <f>IFERROR(VLOOKUP(A183,PROFILE!$B$6:$DG$1000,109,FALSE),0)</f>
        <v>0</v>
      </c>
      <c r="Z183" s="371">
        <f>IFERROR((VLOOKUP(A183,PROFILE!$B$6:$DG$1000,110,FALSE)*900)+((VLOOKUP(A183,PROFILE!$B$6:$DG$1000,110,FALSE)*900)*0.5),0)</f>
        <v>675</v>
      </c>
      <c r="AA183" s="371">
        <f t="shared" si="17"/>
        <v>470</v>
      </c>
      <c r="AB183" s="373">
        <f>IF(PROFILE!R185="รอบคัน",1500,IF(PROFILE!R185="โคม่า",2000,PROFILE!DJ185*100))</f>
        <v>200</v>
      </c>
    </row>
    <row r="184" spans="1:28" x14ac:dyDescent="0.35">
      <c r="A184" s="344">
        <f t="shared" si="16"/>
        <v>1702009</v>
      </c>
      <c r="B184" s="344">
        <v>184</v>
      </c>
      <c r="G184" s="374" t="str">
        <f>IFERROR(VLOOKUP(A184,PROFILE!$B$6:$P$1000,11,FALSE),"")</f>
        <v>OUT</v>
      </c>
      <c r="H184" s="368">
        <f>IF(PROFILE!H186="","",PROFILE!B186)</f>
        <v>1702009</v>
      </c>
      <c r="I184" s="369" t="str">
        <f>IF(H184="","",VLOOKUP(H184,PROFILE!$B$6:$AC$1000,18,FALSE))</f>
        <v>กรุงไทย</v>
      </c>
      <c r="J184" s="369" t="str">
        <f>IF(H184="","",VLOOKUP(H184,PROFILE!$B$6:$AC$1000,17,FALSE))</f>
        <v>กลาง</v>
      </c>
      <c r="K184" s="369" t="str">
        <f>IF(H184="","",VLOOKUP(H184,PROFILE!$B$6:$AC$1000,23,FALSE))</f>
        <v>ภน643</v>
      </c>
      <c r="L184" s="369" t="str">
        <f>IF(H184="","",VLOOKUP(H184,PROFILE!$B$6:$AC$1000,24,FALSE))</f>
        <v>TOYOTA</v>
      </c>
      <c r="M184" s="370" t="str">
        <f>IF(H184="","",VLOOKUP(H184,PROFILE!$B$6:$AC$1000,25,FALSE))</f>
        <v>CAMRY</v>
      </c>
      <c r="N184" s="371">
        <f t="shared" si="18"/>
        <v>2705</v>
      </c>
      <c r="O184" s="372"/>
      <c r="P184" s="372">
        <v>15300</v>
      </c>
      <c r="Q184" s="371">
        <f t="shared" si="19"/>
        <v>12595</v>
      </c>
      <c r="R184" s="371">
        <f t="shared" si="15"/>
        <v>12595</v>
      </c>
      <c r="S184" s="372">
        <f>IFERROR((VLOOKUP(A184,QUEUE!$F$5:$AW$1000,27,FALSE)-VLOOKUP(A184,QUEUE!$F$5:$AW$1000,26,FALSE))*500,0)</f>
        <v>0</v>
      </c>
      <c r="T184" s="372">
        <f>IFERROR((VLOOKUP(A184,QUEUE!$F$5:$AW$1000,30,FALSE)-VLOOKUP(A184,QUEUE!$F$5:$AW$1000,29,FALSE))*850,0)</f>
        <v>0</v>
      </c>
      <c r="U184" s="372">
        <f>IFERROR((VLOOKUP(A184,QUEUE!$F$5:$AW$1000,33,FALSE)-VLOOKUP(A184,QUEUE!$F$5:$AW$1000,32,FALSE))*600,0)</f>
        <v>0</v>
      </c>
      <c r="V184" s="372">
        <f>IFERROR((VLOOKUP(A184,QUEUE!$F$5:$AW$1000,36,FALSE)-VLOOKUP(A184,QUEUE!$F$5:$AW$1000,35,FALSE))*750,0)</f>
        <v>0</v>
      </c>
      <c r="W184" s="372">
        <f>IFERROR((VLOOKUP(A184,QUEUE!$F$5:$AW$1000,39,FALSE)-VLOOKUP(A184,QUEUE!$F$5:$AW$1000,38,FALSE))*600,0)</f>
        <v>0</v>
      </c>
      <c r="X184" s="373"/>
      <c r="Y184" s="371">
        <f>IFERROR(VLOOKUP(A184,PROFILE!$B$6:$DG$1000,109,FALSE),0)</f>
        <v>0</v>
      </c>
      <c r="Z184" s="371">
        <f>IFERROR((VLOOKUP(A184,PROFILE!$B$6:$DG$1000,110,FALSE)*900)+((VLOOKUP(A184,PROFILE!$B$6:$DG$1000,110,FALSE)*900)*0.5),0)</f>
        <v>675</v>
      </c>
      <c r="AA184" s="371">
        <f t="shared" si="17"/>
        <v>1530</v>
      </c>
      <c r="AB184" s="373">
        <f>IF(PROFILE!R186="รอบคัน",1500,IF(PROFILE!R186="โคม่า",2000,PROFILE!DJ186*100))</f>
        <v>500</v>
      </c>
    </row>
    <row r="185" spans="1:28" x14ac:dyDescent="0.35">
      <c r="A185" s="344">
        <f t="shared" si="16"/>
        <v>1702010</v>
      </c>
      <c r="B185" s="344">
        <v>185</v>
      </c>
      <c r="G185" s="374">
        <f>IFERROR(VLOOKUP(A185,PROFILE!$B$6:$P$1000,11,FALSE),"")</f>
        <v>4.5132924768549856</v>
      </c>
      <c r="H185" s="368">
        <f>IF(PROFILE!H187="","",PROFILE!B187)</f>
        <v>1702010</v>
      </c>
      <c r="I185" s="369" t="str">
        <f>IF(H185="","",VLOOKUP(H185,PROFILE!$B$6:$AC$1000,18,FALSE))</f>
        <v>ธนชาต</v>
      </c>
      <c r="J185" s="369" t="str">
        <f>IF(H185="","",VLOOKUP(H185,PROFILE!$B$6:$AC$1000,17,FALSE))</f>
        <v>กลาง</v>
      </c>
      <c r="K185" s="369" t="str">
        <f>IF(H185="","",VLOOKUP(H185,PROFILE!$B$6:$AC$1000,23,FALSE))</f>
        <v>ฒษ2411</v>
      </c>
      <c r="L185" s="369" t="str">
        <f>IF(H185="","",VLOOKUP(H185,PROFILE!$B$6:$AC$1000,24,FALSE))</f>
        <v>TOYOTA</v>
      </c>
      <c r="M185" s="370" t="str">
        <f>IF(H185="","",VLOOKUP(H185,PROFILE!$B$6:$AC$1000,25,FALSE))</f>
        <v>VIGO</v>
      </c>
      <c r="N185" s="371">
        <f t="shared" si="18"/>
        <v>805.84199999999998</v>
      </c>
      <c r="O185" s="372"/>
      <c r="P185" s="372">
        <v>1308.42</v>
      </c>
      <c r="Q185" s="371">
        <f t="shared" si="19"/>
        <v>502.57800000000009</v>
      </c>
      <c r="R185" s="371">
        <f t="shared" si="15"/>
        <v>502.57800000000009</v>
      </c>
      <c r="S185" s="372">
        <f>IFERROR((VLOOKUP(A185,QUEUE!$F$5:$AW$1000,27,FALSE)-VLOOKUP(A185,QUEUE!$F$5:$AW$1000,26,FALSE))*500,0)</f>
        <v>0</v>
      </c>
      <c r="T185" s="372">
        <f>IFERROR((VLOOKUP(A185,QUEUE!$F$5:$AW$1000,30,FALSE)-VLOOKUP(A185,QUEUE!$F$5:$AW$1000,29,FALSE))*850,0)</f>
        <v>0</v>
      </c>
      <c r="U185" s="372">
        <f>IFERROR((VLOOKUP(A185,QUEUE!$F$5:$AW$1000,33,FALSE)-VLOOKUP(A185,QUEUE!$F$5:$AW$1000,32,FALSE))*600,0)</f>
        <v>0</v>
      </c>
      <c r="V185" s="372">
        <f>IFERROR((VLOOKUP(A185,QUEUE!$F$5:$AW$1000,36,FALSE)-VLOOKUP(A185,QUEUE!$F$5:$AW$1000,35,FALSE))*750,0)</f>
        <v>0</v>
      </c>
      <c r="W185" s="372">
        <f>IFERROR((VLOOKUP(A185,QUEUE!$F$5:$AW$1000,39,FALSE)-VLOOKUP(A185,QUEUE!$F$5:$AW$1000,38,FALSE))*600,0)</f>
        <v>0</v>
      </c>
      <c r="X185" s="373"/>
      <c r="Y185" s="371">
        <f>IFERROR(VLOOKUP(A185,PROFILE!$B$6:$DG$1000,109,FALSE),0)</f>
        <v>0</v>
      </c>
      <c r="Z185" s="371">
        <f>IFERROR((VLOOKUP(A185,PROFILE!$B$6:$DG$1000,110,FALSE)*900)+((VLOOKUP(A185,PROFILE!$B$6:$DG$1000,110,FALSE)*900)*0.5),0)</f>
        <v>675</v>
      </c>
      <c r="AA185" s="371">
        <f t="shared" si="17"/>
        <v>130.84200000000001</v>
      </c>
      <c r="AB185" s="373">
        <f>IF(PROFILE!R187="รอบคัน",1500,IF(PROFILE!R187="โคม่า",2000,PROFILE!DJ187*100))</f>
        <v>0</v>
      </c>
    </row>
    <row r="186" spans="1:28" x14ac:dyDescent="0.35">
      <c r="A186" s="344">
        <f t="shared" si="16"/>
        <v>1702011</v>
      </c>
      <c r="B186" s="344">
        <v>186</v>
      </c>
      <c r="G186" s="374" t="str">
        <f>IFERROR(VLOOKUP(A186,PROFILE!$B$6:$P$1000,11,FALSE),"")</f>
        <v>OUT</v>
      </c>
      <c r="H186" s="368">
        <f>IF(PROFILE!H188="","",PROFILE!B188)</f>
        <v>1702011</v>
      </c>
      <c r="I186" s="369" t="str">
        <f>IF(H186="","",VLOOKUP(H186,PROFILE!$B$6:$AC$1000,18,FALSE))</f>
        <v>กรุงไทย</v>
      </c>
      <c r="J186" s="369" t="str">
        <f>IF(H186="","",VLOOKUP(H186,PROFILE!$B$6:$AC$1000,17,FALSE))</f>
        <v>รอบคัน</v>
      </c>
      <c r="K186" s="369" t="str">
        <f>IF(H186="","",VLOOKUP(H186,PROFILE!$B$6:$AC$1000,23,FALSE))</f>
        <v>ฌจ7073</v>
      </c>
      <c r="L186" s="369" t="str">
        <f>IF(H186="","",VLOOKUP(H186,PROFILE!$B$6:$AC$1000,24,FALSE))</f>
        <v>TOYOTA</v>
      </c>
      <c r="M186" s="370" t="str">
        <f>IF(H186="","",VLOOKUP(H186,PROFILE!$B$6:$AC$1000,25,FALSE))</f>
        <v>VIOS</v>
      </c>
      <c r="N186" s="371">
        <f t="shared" si="18"/>
        <v>7300</v>
      </c>
      <c r="O186" s="372">
        <v>4000</v>
      </c>
      <c r="P186" s="372">
        <v>4000</v>
      </c>
      <c r="Q186" s="371">
        <f t="shared" si="19"/>
        <v>-3300</v>
      </c>
      <c r="R186" s="371">
        <f t="shared" si="15"/>
        <v>-3300</v>
      </c>
      <c r="S186" s="372">
        <f>IFERROR((VLOOKUP(A186,QUEUE!$F$5:$AW$1000,27,FALSE)-VLOOKUP(A186,QUEUE!$F$5:$AW$1000,26,FALSE))*500,0)</f>
        <v>0</v>
      </c>
      <c r="T186" s="372">
        <f>IFERROR((VLOOKUP(A186,QUEUE!$F$5:$AW$1000,30,FALSE)-VLOOKUP(A186,QUEUE!$F$5:$AW$1000,29,FALSE))*850,0)</f>
        <v>0</v>
      </c>
      <c r="U186" s="372">
        <f>IFERROR((VLOOKUP(A186,QUEUE!$F$5:$AW$1000,33,FALSE)-VLOOKUP(A186,QUEUE!$F$5:$AW$1000,32,FALSE))*600,0)</f>
        <v>0</v>
      </c>
      <c r="V186" s="372">
        <f>IFERROR((VLOOKUP(A186,QUEUE!$F$5:$AW$1000,36,FALSE)-VLOOKUP(A186,QUEUE!$F$5:$AW$1000,35,FALSE))*750,0)</f>
        <v>0</v>
      </c>
      <c r="W186" s="372">
        <f>IFERROR((VLOOKUP(A186,QUEUE!$F$5:$AW$1000,39,FALSE)-VLOOKUP(A186,QUEUE!$F$5:$AW$1000,38,FALSE))*600,0)</f>
        <v>0</v>
      </c>
      <c r="X186" s="373"/>
      <c r="Y186" s="371">
        <f>IFERROR(VLOOKUP(A186,PROFILE!$B$6:$DG$1000,109,FALSE),0)</f>
        <v>0</v>
      </c>
      <c r="Z186" s="371">
        <f>IFERROR((VLOOKUP(A186,PROFILE!$B$6:$DG$1000,110,FALSE)*900)+((VLOOKUP(A186,PROFILE!$B$6:$DG$1000,110,FALSE)*900)*0.5),0)</f>
        <v>5400</v>
      </c>
      <c r="AA186" s="371">
        <f t="shared" si="17"/>
        <v>400</v>
      </c>
      <c r="AB186" s="373">
        <f>IF(PROFILE!R188="รอบคัน",1500,IF(PROFILE!R188="โคม่า",2000,PROFILE!DJ188*100))</f>
        <v>1500</v>
      </c>
    </row>
    <row r="187" spans="1:28" x14ac:dyDescent="0.35">
      <c r="A187" s="344">
        <f t="shared" si="16"/>
        <v>1702012</v>
      </c>
      <c r="B187" s="344">
        <v>187</v>
      </c>
      <c r="G187" s="374" t="str">
        <f>IFERROR(VLOOKUP(A187,PROFILE!$B$6:$P$1000,11,FALSE),"")</f>
        <v>OUT</v>
      </c>
      <c r="H187" s="368">
        <f>IF(PROFILE!H189="","",PROFILE!B189)</f>
        <v>1702012</v>
      </c>
      <c r="I187" s="369" t="str">
        <f>IF(H187="","",VLOOKUP(H187,PROFILE!$B$6:$AC$1000,18,FALSE))</f>
        <v>กรุงไทย</v>
      </c>
      <c r="J187" s="369" t="str">
        <f>IF(H187="","",VLOOKUP(H187,PROFILE!$B$6:$AC$1000,17,FALSE))</f>
        <v>รอบคัน</v>
      </c>
      <c r="K187" s="369" t="str">
        <f>IF(H187="","",VLOOKUP(H187,PROFILE!$B$6:$AC$1000,23,FALSE))</f>
        <v>ชท4008</v>
      </c>
      <c r="L187" s="369" t="str">
        <f>IF(H187="","",VLOOKUP(H187,PROFILE!$B$6:$AC$1000,24,FALSE))</f>
        <v>TOYOTA</v>
      </c>
      <c r="M187" s="370" t="str">
        <f>IF(H187="","",VLOOKUP(H187,PROFILE!$B$6:$AC$1000,25,FALSE))</f>
        <v>VIOS</v>
      </c>
      <c r="N187" s="371">
        <f t="shared" si="18"/>
        <v>8900</v>
      </c>
      <c r="O187" s="372">
        <v>2000</v>
      </c>
      <c r="P187" s="372">
        <v>20000</v>
      </c>
      <c r="Q187" s="371">
        <f t="shared" si="19"/>
        <v>11100</v>
      </c>
      <c r="R187" s="371">
        <f t="shared" si="15"/>
        <v>11100</v>
      </c>
      <c r="S187" s="372">
        <f>IFERROR((VLOOKUP(A187,QUEUE!$F$5:$AW$1000,27,FALSE)-VLOOKUP(A187,QUEUE!$F$5:$AW$1000,26,FALSE))*500,0)</f>
        <v>0</v>
      </c>
      <c r="T187" s="372">
        <f>IFERROR((VLOOKUP(A187,QUEUE!$F$5:$AW$1000,30,FALSE)-VLOOKUP(A187,QUEUE!$F$5:$AW$1000,29,FALSE))*850,0)</f>
        <v>0</v>
      </c>
      <c r="U187" s="372">
        <f>IFERROR((VLOOKUP(A187,QUEUE!$F$5:$AW$1000,33,FALSE)-VLOOKUP(A187,QUEUE!$F$5:$AW$1000,32,FALSE))*600,0)</f>
        <v>0</v>
      </c>
      <c r="V187" s="372">
        <f>IFERROR((VLOOKUP(A187,QUEUE!$F$5:$AW$1000,36,FALSE)-VLOOKUP(A187,QUEUE!$F$5:$AW$1000,35,FALSE))*750,0)</f>
        <v>0</v>
      </c>
      <c r="W187" s="372">
        <f>IFERROR((VLOOKUP(A187,QUEUE!$F$5:$AW$1000,39,FALSE)-VLOOKUP(A187,QUEUE!$F$5:$AW$1000,38,FALSE))*600,0)</f>
        <v>0</v>
      </c>
      <c r="X187" s="373"/>
      <c r="Y187" s="371">
        <f>IFERROR(VLOOKUP(A187,PROFILE!$B$6:$DG$1000,109,FALSE),0)</f>
        <v>0</v>
      </c>
      <c r="Z187" s="371">
        <f>IFERROR((VLOOKUP(A187,PROFILE!$B$6:$DG$1000,110,FALSE)*900)+((VLOOKUP(A187,PROFILE!$B$6:$DG$1000,110,FALSE)*900)*0.5),0)</f>
        <v>5400</v>
      </c>
      <c r="AA187" s="371">
        <f t="shared" si="17"/>
        <v>2000</v>
      </c>
      <c r="AB187" s="373">
        <f>IF(PROFILE!R189="รอบคัน",1500,IF(PROFILE!R189="โคม่า",2000,PROFILE!DJ189*100))</f>
        <v>1500</v>
      </c>
    </row>
    <row r="188" spans="1:28" x14ac:dyDescent="0.35">
      <c r="A188" s="344">
        <f t="shared" si="16"/>
        <v>1702013</v>
      </c>
      <c r="B188" s="344">
        <v>188</v>
      </c>
      <c r="G188" s="374" t="str">
        <f>IFERROR(VLOOKUP(A188,PROFILE!$B$6:$P$1000,11,FALSE),"")</f>
        <v>OUT</v>
      </c>
      <c r="H188" s="368">
        <f>IF(PROFILE!H190="","",PROFILE!B190)</f>
        <v>1702013</v>
      </c>
      <c r="I188" s="369" t="str">
        <f>IF(H188="","",VLOOKUP(H188,PROFILE!$B$6:$AC$1000,18,FALSE))</f>
        <v>อาคเนย์</v>
      </c>
      <c r="J188" s="369" t="str">
        <f>IF(H188="","",VLOOKUP(H188,PROFILE!$B$6:$AC$1000,17,FALSE))</f>
        <v>เบา</v>
      </c>
      <c r="K188" s="369" t="str">
        <f>IF(H188="","",VLOOKUP(H188,PROFILE!$B$6:$AC$1000,23,FALSE))</f>
        <v>ษฉ5823</v>
      </c>
      <c r="L188" s="369" t="str">
        <f>IF(H188="","",VLOOKUP(H188,PROFILE!$B$6:$AC$1000,24,FALSE))</f>
        <v>TOYOTA</v>
      </c>
      <c r="M188" s="370" t="str">
        <f>IF(H188="","",VLOOKUP(H188,PROFILE!$B$6:$AC$1000,25,FALSE))</f>
        <v>VIOS</v>
      </c>
      <c r="N188" s="371">
        <f t="shared" si="18"/>
        <v>983</v>
      </c>
      <c r="O188" s="372"/>
      <c r="P188" s="372">
        <v>2080</v>
      </c>
      <c r="Q188" s="371">
        <f t="shared" si="19"/>
        <v>1097</v>
      </c>
      <c r="R188" s="371">
        <f t="shared" si="15"/>
        <v>1097</v>
      </c>
      <c r="S188" s="372">
        <f>IFERROR((VLOOKUP(A188,QUEUE!$F$5:$AW$1000,27,FALSE)-VLOOKUP(A188,QUEUE!$F$5:$AW$1000,26,FALSE))*500,0)</f>
        <v>0</v>
      </c>
      <c r="T188" s="372">
        <f>IFERROR((VLOOKUP(A188,QUEUE!$F$5:$AW$1000,30,FALSE)-VLOOKUP(A188,QUEUE!$F$5:$AW$1000,29,FALSE))*850,0)</f>
        <v>0</v>
      </c>
      <c r="U188" s="372">
        <f>IFERROR((VLOOKUP(A188,QUEUE!$F$5:$AW$1000,33,FALSE)-VLOOKUP(A188,QUEUE!$F$5:$AW$1000,32,FALSE))*600,0)</f>
        <v>0</v>
      </c>
      <c r="V188" s="372">
        <f>IFERROR((VLOOKUP(A188,QUEUE!$F$5:$AW$1000,36,FALSE)-VLOOKUP(A188,QUEUE!$F$5:$AW$1000,35,FALSE))*750,0)</f>
        <v>0</v>
      </c>
      <c r="W188" s="372">
        <f>IFERROR((VLOOKUP(A188,QUEUE!$F$5:$AW$1000,39,FALSE)-VLOOKUP(A188,QUEUE!$F$5:$AW$1000,38,FALSE))*600,0)</f>
        <v>0</v>
      </c>
      <c r="X188" s="373"/>
      <c r="Y188" s="371">
        <f>IFERROR(VLOOKUP(A188,PROFILE!$B$6:$DG$1000,109,FALSE),0)</f>
        <v>0</v>
      </c>
      <c r="Z188" s="371">
        <f>IFERROR((VLOOKUP(A188,PROFILE!$B$6:$DG$1000,110,FALSE)*900)+((VLOOKUP(A188,PROFILE!$B$6:$DG$1000,110,FALSE)*900)*0.5),0)</f>
        <v>675</v>
      </c>
      <c r="AA188" s="371">
        <f t="shared" si="17"/>
        <v>208</v>
      </c>
      <c r="AB188" s="373">
        <f>IF(PROFILE!R190="รอบคัน",1500,IF(PROFILE!R190="โคม่า",2000,PROFILE!DJ190*100))</f>
        <v>100</v>
      </c>
    </row>
    <row r="189" spans="1:28" x14ac:dyDescent="0.35">
      <c r="A189" s="344">
        <f t="shared" si="16"/>
        <v>1702014</v>
      </c>
      <c r="B189" s="344">
        <v>189</v>
      </c>
      <c r="G189" s="374" t="str">
        <f>IFERROR(VLOOKUP(A189,PROFILE!$B$6:$P$1000,11,FALSE),"")</f>
        <v>OUT</v>
      </c>
      <c r="H189" s="368">
        <f>IF(PROFILE!H191="","",PROFILE!B191)</f>
        <v>1702014</v>
      </c>
      <c r="I189" s="369" t="str">
        <f>IF(H189="","",VLOOKUP(H189,PROFILE!$B$6:$AC$1000,18,FALSE))</f>
        <v>เทเวศ</v>
      </c>
      <c r="J189" s="369" t="str">
        <f>IF(H189="","",VLOOKUP(H189,PROFILE!$B$6:$AC$1000,17,FALSE))</f>
        <v>กลาง</v>
      </c>
      <c r="K189" s="369" t="str">
        <f>IF(H189="","",VLOOKUP(H189,PROFILE!$B$6:$AC$1000,23,FALSE))</f>
        <v>ฆอ5396</v>
      </c>
      <c r="L189" s="369" t="str">
        <f>IF(H189="","",VLOOKUP(H189,PROFILE!$B$6:$AC$1000,24,FALSE))</f>
        <v>TOYOTA</v>
      </c>
      <c r="M189" s="370" t="str">
        <f>IF(H189="","",VLOOKUP(H189,PROFILE!$B$6:$AC$1000,25,FALSE))</f>
        <v>ALTIS</v>
      </c>
      <c r="N189" s="371">
        <f t="shared" si="18"/>
        <v>2954</v>
      </c>
      <c r="O189" s="372">
        <v>4000</v>
      </c>
      <c r="P189" s="372">
        <v>10040</v>
      </c>
      <c r="Q189" s="371">
        <f t="shared" si="19"/>
        <v>7086</v>
      </c>
      <c r="R189" s="371">
        <f t="shared" si="15"/>
        <v>7086</v>
      </c>
      <c r="S189" s="372">
        <f>IFERROR((VLOOKUP(A189,QUEUE!$F$5:$AW$1000,27,FALSE)-VLOOKUP(A189,QUEUE!$F$5:$AW$1000,26,FALSE))*500,0)</f>
        <v>0</v>
      </c>
      <c r="T189" s="372">
        <f>IFERROR((VLOOKUP(A189,QUEUE!$F$5:$AW$1000,30,FALSE)-VLOOKUP(A189,QUEUE!$F$5:$AW$1000,29,FALSE))*850,0)</f>
        <v>0</v>
      </c>
      <c r="U189" s="372">
        <f>IFERROR((VLOOKUP(A189,QUEUE!$F$5:$AW$1000,33,FALSE)-VLOOKUP(A189,QUEUE!$F$5:$AW$1000,32,FALSE))*600,0)</f>
        <v>0</v>
      </c>
      <c r="V189" s="372">
        <f>IFERROR((VLOOKUP(A189,QUEUE!$F$5:$AW$1000,36,FALSE)-VLOOKUP(A189,QUEUE!$F$5:$AW$1000,35,FALSE))*750,0)</f>
        <v>0</v>
      </c>
      <c r="W189" s="372">
        <f>IFERROR((VLOOKUP(A189,QUEUE!$F$5:$AW$1000,39,FALSE)-VLOOKUP(A189,QUEUE!$F$5:$AW$1000,38,FALSE))*600,0)</f>
        <v>0</v>
      </c>
      <c r="X189" s="373"/>
      <c r="Y189" s="371">
        <f>IFERROR(VLOOKUP(A189,PROFILE!$B$6:$DG$1000,109,FALSE),0)</f>
        <v>0</v>
      </c>
      <c r="Z189" s="371">
        <f>IFERROR((VLOOKUP(A189,PROFILE!$B$6:$DG$1000,110,FALSE)*900)+((VLOOKUP(A189,PROFILE!$B$6:$DG$1000,110,FALSE)*900)*0.5),0)</f>
        <v>1350</v>
      </c>
      <c r="AA189" s="371">
        <f t="shared" si="17"/>
        <v>1004</v>
      </c>
      <c r="AB189" s="373">
        <f>IF(PROFILE!R191="รอบคัน",1500,IF(PROFILE!R191="โคม่า",2000,PROFILE!DJ191*100))</f>
        <v>600</v>
      </c>
    </row>
    <row r="190" spans="1:28" x14ac:dyDescent="0.35">
      <c r="A190" s="344">
        <f t="shared" si="16"/>
        <v>1702015</v>
      </c>
      <c r="B190" s="344">
        <v>190</v>
      </c>
      <c r="G190" s="374" t="str">
        <f>IFERROR(VLOOKUP(A190,PROFILE!$B$6:$P$1000,11,FALSE),"")</f>
        <v>OUT</v>
      </c>
      <c r="H190" s="368">
        <f>IF(PROFILE!H192="","",PROFILE!B192)</f>
        <v>1702015</v>
      </c>
      <c r="I190" s="369" t="str">
        <f>IF(H190="","",VLOOKUP(H190,PROFILE!$B$6:$AC$1000,18,FALSE))</f>
        <v>เทเวศ</v>
      </c>
      <c r="J190" s="369" t="str">
        <f>IF(H190="","",VLOOKUP(H190,PROFILE!$B$6:$AC$1000,17,FALSE))</f>
        <v>กลาง</v>
      </c>
      <c r="K190" s="369" t="str">
        <f>IF(H190="","",VLOOKUP(H190,PROFILE!$B$6:$AC$1000,23,FALSE))</f>
        <v>ถบ5709</v>
      </c>
      <c r="L190" s="369" t="str">
        <f>IF(H190="","",VLOOKUP(H190,PROFILE!$B$6:$AC$1000,24,FALSE))</f>
        <v>ISUZU</v>
      </c>
      <c r="M190" s="370" t="str">
        <f>IF(H190="","",VLOOKUP(H190,PROFILE!$B$6:$AC$1000,25,FALSE))</f>
        <v>D-MAX</v>
      </c>
      <c r="N190" s="371">
        <f t="shared" si="18"/>
        <v>1350</v>
      </c>
      <c r="O190" s="372"/>
      <c r="P190" s="372"/>
      <c r="Q190" s="371">
        <f t="shared" si="19"/>
        <v>0</v>
      </c>
      <c r="R190" s="371">
        <f t="shared" si="15"/>
        <v>0</v>
      </c>
      <c r="S190" s="372">
        <f>IFERROR((VLOOKUP(A190,QUEUE!$F$5:$AW$1000,27,FALSE)-VLOOKUP(A190,QUEUE!$F$5:$AW$1000,26,FALSE))*500,0)</f>
        <v>0</v>
      </c>
      <c r="T190" s="372">
        <f>IFERROR((VLOOKUP(A190,QUEUE!$F$5:$AW$1000,30,FALSE)-VLOOKUP(A190,QUEUE!$F$5:$AW$1000,29,FALSE))*850,0)</f>
        <v>0</v>
      </c>
      <c r="U190" s="372">
        <f>IFERROR((VLOOKUP(A190,QUEUE!$F$5:$AW$1000,33,FALSE)-VLOOKUP(A190,QUEUE!$F$5:$AW$1000,32,FALSE))*600,0)</f>
        <v>0</v>
      </c>
      <c r="V190" s="372">
        <f>IFERROR((VLOOKUP(A190,QUEUE!$F$5:$AW$1000,36,FALSE)-VLOOKUP(A190,QUEUE!$F$5:$AW$1000,35,FALSE))*750,0)</f>
        <v>0</v>
      </c>
      <c r="W190" s="372">
        <f>IFERROR((VLOOKUP(A190,QUEUE!$F$5:$AW$1000,39,FALSE)-VLOOKUP(A190,QUEUE!$F$5:$AW$1000,38,FALSE))*600,0)</f>
        <v>0</v>
      </c>
      <c r="X190" s="373"/>
      <c r="Y190" s="371">
        <f>IFERROR(VLOOKUP(A190,PROFILE!$B$6:$DG$1000,109,FALSE),0)</f>
        <v>0</v>
      </c>
      <c r="Z190" s="371">
        <f>IFERROR((VLOOKUP(A190,PROFILE!$B$6:$DG$1000,110,FALSE)*900)+((VLOOKUP(A190,PROFILE!$B$6:$DG$1000,110,FALSE)*900)*0.5),0)</f>
        <v>1350</v>
      </c>
      <c r="AA190" s="371">
        <f t="shared" si="17"/>
        <v>0</v>
      </c>
      <c r="AB190" s="373">
        <f>IF(PROFILE!R192="รอบคัน",1500,IF(PROFILE!R192="โคม่า",2000,PROFILE!DJ192*100))</f>
        <v>0</v>
      </c>
    </row>
    <row r="191" spans="1:28" x14ac:dyDescent="0.35">
      <c r="A191" s="344">
        <f t="shared" si="16"/>
        <v>1702016</v>
      </c>
      <c r="B191" s="344">
        <v>191</v>
      </c>
      <c r="G191" s="374" t="str">
        <f>IFERROR(VLOOKUP(A191,PROFILE!$B$6:$P$1000,11,FALSE),"")</f>
        <v>OUT</v>
      </c>
      <c r="H191" s="368">
        <f>IF(PROFILE!H193="","",PROFILE!B193)</f>
        <v>1702016</v>
      </c>
      <c r="I191" s="369" t="str">
        <f>IF(H191="","",VLOOKUP(H191,PROFILE!$B$6:$AC$1000,18,FALSE))</f>
        <v>ธนชาต</v>
      </c>
      <c r="J191" s="369" t="str">
        <f>IF(H191="","",VLOOKUP(H191,PROFILE!$B$6:$AC$1000,17,FALSE))</f>
        <v>เบา</v>
      </c>
      <c r="K191" s="369" t="str">
        <f>IF(H191="","",VLOOKUP(H191,PROFILE!$B$6:$AC$1000,23,FALSE))</f>
        <v>5กก5365</v>
      </c>
      <c r="L191" s="369" t="str">
        <f>IF(H191="","",VLOOKUP(H191,PROFILE!$B$6:$AC$1000,24,FALSE))</f>
        <v>TOYOTA</v>
      </c>
      <c r="M191" s="370">
        <f>IF(H191="","",VLOOKUP(H191,PROFILE!$B$6:$AC$1000,25,FALSE))</f>
        <v>2</v>
      </c>
      <c r="N191" s="371">
        <f t="shared" si="18"/>
        <v>965.654</v>
      </c>
      <c r="O191" s="372">
        <v>8339</v>
      </c>
      <c r="P191" s="372">
        <v>1906.54</v>
      </c>
      <c r="Q191" s="371">
        <f t="shared" si="19"/>
        <v>940.88599999999997</v>
      </c>
      <c r="R191" s="371">
        <f t="shared" si="15"/>
        <v>940.88599999999997</v>
      </c>
      <c r="S191" s="372">
        <f>IFERROR((VLOOKUP(A191,QUEUE!$F$5:$AW$1000,27,FALSE)-VLOOKUP(A191,QUEUE!$F$5:$AW$1000,26,FALSE))*500,0)</f>
        <v>0</v>
      </c>
      <c r="T191" s="372">
        <f>IFERROR((VLOOKUP(A191,QUEUE!$F$5:$AW$1000,30,FALSE)-VLOOKUP(A191,QUEUE!$F$5:$AW$1000,29,FALSE))*850,0)</f>
        <v>0</v>
      </c>
      <c r="U191" s="372">
        <f>IFERROR((VLOOKUP(A191,QUEUE!$F$5:$AW$1000,33,FALSE)-VLOOKUP(A191,QUEUE!$F$5:$AW$1000,32,FALSE))*600,0)</f>
        <v>0</v>
      </c>
      <c r="V191" s="372">
        <f>IFERROR((VLOOKUP(A191,QUEUE!$F$5:$AW$1000,36,FALSE)-VLOOKUP(A191,QUEUE!$F$5:$AW$1000,35,FALSE))*750,0)</f>
        <v>0</v>
      </c>
      <c r="W191" s="372">
        <f>IFERROR((VLOOKUP(A191,QUEUE!$F$5:$AW$1000,39,FALSE)-VLOOKUP(A191,QUEUE!$F$5:$AW$1000,38,FALSE))*600,0)</f>
        <v>0</v>
      </c>
      <c r="X191" s="373"/>
      <c r="Y191" s="371">
        <f>IFERROR(VLOOKUP(A191,PROFILE!$B$6:$DG$1000,109,FALSE),0)</f>
        <v>0</v>
      </c>
      <c r="Z191" s="371">
        <f>IFERROR((VLOOKUP(A191,PROFILE!$B$6:$DG$1000,110,FALSE)*900)+((VLOOKUP(A191,PROFILE!$B$6:$DG$1000,110,FALSE)*900)*0.5),0)</f>
        <v>675</v>
      </c>
      <c r="AA191" s="371">
        <f t="shared" si="17"/>
        <v>190.654</v>
      </c>
      <c r="AB191" s="373">
        <f>IF(PROFILE!R193="รอบคัน",1500,IF(PROFILE!R193="โคม่า",2000,PROFILE!DJ193*100))</f>
        <v>100</v>
      </c>
    </row>
    <row r="192" spans="1:28" x14ac:dyDescent="0.35">
      <c r="A192" s="344">
        <f t="shared" si="16"/>
        <v>1702017</v>
      </c>
      <c r="B192" s="344">
        <v>192</v>
      </c>
      <c r="G192" s="374" t="str">
        <f>IFERROR(VLOOKUP(A192,PROFILE!$B$6:$P$1000,11,FALSE),"")</f>
        <v>OUT</v>
      </c>
      <c r="H192" s="368">
        <f>IF(PROFILE!H194="","",PROFILE!B194)</f>
        <v>1702017</v>
      </c>
      <c r="I192" s="369" t="str">
        <f>IF(H192="","",VLOOKUP(H192,PROFILE!$B$6:$AC$1000,18,FALSE))</f>
        <v>อาคเนย์</v>
      </c>
      <c r="J192" s="369" t="str">
        <f>IF(H192="","",VLOOKUP(H192,PROFILE!$B$6:$AC$1000,17,FALSE))</f>
        <v>กลาง</v>
      </c>
      <c r="K192" s="369" t="str">
        <f>IF(H192="","",VLOOKUP(H192,PROFILE!$B$6:$AC$1000,23,FALSE))</f>
        <v>ชภ1896</v>
      </c>
      <c r="L192" s="369" t="str">
        <f>IF(H192="","",VLOOKUP(H192,PROFILE!$B$6:$AC$1000,24,FALSE))</f>
        <v>TOYOTA</v>
      </c>
      <c r="M192" s="370" t="str">
        <f>IF(H192="","",VLOOKUP(H192,PROFILE!$B$6:$AC$1000,25,FALSE))</f>
        <v>VIGO</v>
      </c>
      <c r="N192" s="371">
        <f t="shared" si="18"/>
        <v>1051</v>
      </c>
      <c r="O192" s="372"/>
      <c r="P192" s="372">
        <v>1760</v>
      </c>
      <c r="Q192" s="371">
        <f t="shared" si="19"/>
        <v>709</v>
      </c>
      <c r="R192" s="371">
        <f t="shared" si="15"/>
        <v>709</v>
      </c>
      <c r="S192" s="372">
        <f>IFERROR((VLOOKUP(A192,QUEUE!$F$5:$AW$1000,27,FALSE)-VLOOKUP(A192,QUEUE!$F$5:$AW$1000,26,FALSE))*500,0)</f>
        <v>0</v>
      </c>
      <c r="T192" s="372">
        <f>IFERROR((VLOOKUP(A192,QUEUE!$F$5:$AW$1000,30,FALSE)-VLOOKUP(A192,QUEUE!$F$5:$AW$1000,29,FALSE))*850,0)</f>
        <v>0</v>
      </c>
      <c r="U192" s="372">
        <f>IFERROR((VLOOKUP(A192,QUEUE!$F$5:$AW$1000,33,FALSE)-VLOOKUP(A192,QUEUE!$F$5:$AW$1000,32,FALSE))*600,0)</f>
        <v>0</v>
      </c>
      <c r="V192" s="372">
        <f>IFERROR((VLOOKUP(A192,QUEUE!$F$5:$AW$1000,36,FALSE)-VLOOKUP(A192,QUEUE!$F$5:$AW$1000,35,FALSE))*750,0)</f>
        <v>0</v>
      </c>
      <c r="W192" s="372">
        <f>IFERROR((VLOOKUP(A192,QUEUE!$F$5:$AW$1000,39,FALSE)-VLOOKUP(A192,QUEUE!$F$5:$AW$1000,38,FALSE))*600,0)</f>
        <v>0</v>
      </c>
      <c r="X192" s="373"/>
      <c r="Y192" s="371">
        <f>IFERROR(VLOOKUP(A192,PROFILE!$B$6:$DG$1000,109,FALSE),0)</f>
        <v>0</v>
      </c>
      <c r="Z192" s="371">
        <f>IFERROR((VLOOKUP(A192,PROFILE!$B$6:$DG$1000,110,FALSE)*900)+((VLOOKUP(A192,PROFILE!$B$6:$DG$1000,110,FALSE)*900)*0.5),0)</f>
        <v>675</v>
      </c>
      <c r="AA192" s="371">
        <f t="shared" si="17"/>
        <v>176</v>
      </c>
      <c r="AB192" s="373">
        <f>IF(PROFILE!R194="รอบคัน",1500,IF(PROFILE!R194="โคม่า",2000,PROFILE!DJ194*100))</f>
        <v>200</v>
      </c>
    </row>
    <row r="193" spans="1:28" x14ac:dyDescent="0.35">
      <c r="A193" s="344">
        <f t="shared" si="16"/>
        <v>1702018</v>
      </c>
      <c r="B193" s="344">
        <v>193</v>
      </c>
      <c r="G193" s="374" t="str">
        <f>IFERROR(VLOOKUP(A193,PROFILE!$B$6:$P$1000,11,FALSE),"")</f>
        <v>OUT</v>
      </c>
      <c r="H193" s="368">
        <f>IF(PROFILE!H195="","",PROFILE!B195)</f>
        <v>1702018</v>
      </c>
      <c r="I193" s="369" t="str">
        <f>IF(H193="","",VLOOKUP(H193,PROFILE!$B$6:$AC$1000,18,FALSE))</f>
        <v>เทเวศ</v>
      </c>
      <c r="J193" s="369" t="str">
        <f>IF(H193="","",VLOOKUP(H193,PROFILE!$B$6:$AC$1000,17,FALSE))</f>
        <v>กลาง</v>
      </c>
      <c r="K193" s="369" t="str">
        <f>IF(H193="","",VLOOKUP(H193,PROFILE!$B$6:$AC$1000,23,FALSE))</f>
        <v>ฌม1812</v>
      </c>
      <c r="L193" s="369" t="str">
        <f>IF(H193="","",VLOOKUP(H193,PROFILE!$B$6:$AC$1000,24,FALSE))</f>
        <v>MITSUBISHI</v>
      </c>
      <c r="M193" s="370" t="str">
        <f>IF(H193="","",VLOOKUP(H193,PROFILE!$B$6:$AC$1000,25,FALSE))</f>
        <v>PAJERO SPORT</v>
      </c>
      <c r="N193" s="371">
        <f t="shared" si="18"/>
        <v>980</v>
      </c>
      <c r="O193" s="372">
        <v>4000</v>
      </c>
      <c r="P193" s="372">
        <v>8800</v>
      </c>
      <c r="Q193" s="371">
        <f t="shared" si="19"/>
        <v>7820</v>
      </c>
      <c r="R193" s="371">
        <f t="shared" si="15"/>
        <v>7820</v>
      </c>
      <c r="S193" s="372">
        <f>IFERROR((VLOOKUP(A193,QUEUE!$F$5:$AW$1000,27,FALSE)-VLOOKUP(A193,QUEUE!$F$5:$AW$1000,26,FALSE))*500,0)</f>
        <v>0</v>
      </c>
      <c r="T193" s="372">
        <f>IFERROR((VLOOKUP(A193,QUEUE!$F$5:$AW$1000,30,FALSE)-VLOOKUP(A193,QUEUE!$F$5:$AW$1000,29,FALSE))*850,0)</f>
        <v>0</v>
      </c>
      <c r="U193" s="372">
        <f>IFERROR((VLOOKUP(A193,QUEUE!$F$5:$AW$1000,33,FALSE)-VLOOKUP(A193,QUEUE!$F$5:$AW$1000,32,FALSE))*600,0)</f>
        <v>0</v>
      </c>
      <c r="V193" s="372">
        <f>IFERROR((VLOOKUP(A193,QUEUE!$F$5:$AW$1000,36,FALSE)-VLOOKUP(A193,QUEUE!$F$5:$AW$1000,35,FALSE))*750,0)</f>
        <v>0</v>
      </c>
      <c r="W193" s="372">
        <f>IFERROR((VLOOKUP(A193,QUEUE!$F$5:$AW$1000,39,FALSE)-VLOOKUP(A193,QUEUE!$F$5:$AW$1000,38,FALSE))*600,0)</f>
        <v>0</v>
      </c>
      <c r="X193" s="373"/>
      <c r="Y193" s="371">
        <f>IFERROR(VLOOKUP(A193,PROFILE!$B$6:$DG$1000,109,FALSE),0)</f>
        <v>0</v>
      </c>
      <c r="Z193" s="371">
        <f>IFERROR((VLOOKUP(A193,PROFILE!$B$6:$DG$1000,110,FALSE)*900)+((VLOOKUP(A193,PROFILE!$B$6:$DG$1000,110,FALSE)*900)*0.5),0)</f>
        <v>0</v>
      </c>
      <c r="AA193" s="371">
        <f t="shared" si="17"/>
        <v>880</v>
      </c>
      <c r="AB193" s="373">
        <f>IF(PROFILE!R195="รอบคัน",1500,IF(PROFILE!R195="โคม่า",2000,PROFILE!DJ195*100))</f>
        <v>100</v>
      </c>
    </row>
    <row r="194" spans="1:28" x14ac:dyDescent="0.35">
      <c r="A194" s="344">
        <f t="shared" si="16"/>
        <v>1702019</v>
      </c>
      <c r="B194" s="344">
        <v>194</v>
      </c>
      <c r="G194" s="374" t="str">
        <f>IFERROR(VLOOKUP(A194,PROFILE!$B$6:$P$1000,11,FALSE),"")</f>
        <v>No fix</v>
      </c>
      <c r="H194" s="368">
        <f>IF(PROFILE!H196="","",PROFILE!B196)</f>
        <v>1702019</v>
      </c>
      <c r="I194" s="369" t="str">
        <f>IF(H194="","",VLOOKUP(H194,PROFILE!$B$6:$AC$1000,18,FALSE))</f>
        <v>อาคเนย์</v>
      </c>
      <c r="J194" s="369" t="str">
        <f>IF(H194="","",VLOOKUP(H194,PROFILE!$B$6:$AC$1000,17,FALSE))</f>
        <v>กลาง</v>
      </c>
      <c r="K194" s="369" t="str">
        <f>IF(H194="","",VLOOKUP(H194,PROFILE!$B$6:$AC$1000,23,FALSE))</f>
        <v>ฒฮ4157</v>
      </c>
      <c r="L194" s="369" t="str">
        <f>IF(H194="","",VLOOKUP(H194,PROFILE!$B$6:$AC$1000,24,FALSE))</f>
        <v>TOYOTA</v>
      </c>
      <c r="M194" s="370" t="str">
        <f>IF(H194="","",VLOOKUP(H194,PROFILE!$B$6:$AC$1000,25,FALSE))</f>
        <v>VIGO</v>
      </c>
      <c r="N194" s="371">
        <f t="shared" si="18"/>
        <v>775</v>
      </c>
      <c r="O194" s="372"/>
      <c r="P194" s="372"/>
      <c r="Q194" s="371">
        <f t="shared" si="19"/>
        <v>0</v>
      </c>
      <c r="R194" s="371">
        <f t="shared" si="15"/>
        <v>0</v>
      </c>
      <c r="S194" s="372">
        <f>IFERROR((VLOOKUP(A194,QUEUE!$F$5:$AW$1000,27,FALSE)-VLOOKUP(A194,QUEUE!$F$5:$AW$1000,26,FALSE))*500,0)</f>
        <v>0</v>
      </c>
      <c r="T194" s="372">
        <f>IFERROR((VLOOKUP(A194,QUEUE!$F$5:$AW$1000,30,FALSE)-VLOOKUP(A194,QUEUE!$F$5:$AW$1000,29,FALSE))*850,0)</f>
        <v>0</v>
      </c>
      <c r="U194" s="372">
        <f>IFERROR((VLOOKUP(A194,QUEUE!$F$5:$AW$1000,33,FALSE)-VLOOKUP(A194,QUEUE!$F$5:$AW$1000,32,FALSE))*600,0)</f>
        <v>0</v>
      </c>
      <c r="V194" s="372">
        <f>IFERROR((VLOOKUP(A194,QUEUE!$F$5:$AW$1000,36,FALSE)-VLOOKUP(A194,QUEUE!$F$5:$AW$1000,35,FALSE))*750,0)</f>
        <v>0</v>
      </c>
      <c r="W194" s="372">
        <f>IFERROR((VLOOKUP(A194,QUEUE!$F$5:$AW$1000,39,FALSE)-VLOOKUP(A194,QUEUE!$F$5:$AW$1000,38,FALSE))*600,0)</f>
        <v>0</v>
      </c>
      <c r="X194" s="373"/>
      <c r="Y194" s="371">
        <f>IFERROR(VLOOKUP(A194,PROFILE!$B$6:$DG$1000,109,FALSE),0)</f>
        <v>0</v>
      </c>
      <c r="Z194" s="371">
        <f>IFERROR((VLOOKUP(A194,PROFILE!$B$6:$DG$1000,110,FALSE)*900)+((VLOOKUP(A194,PROFILE!$B$6:$DG$1000,110,FALSE)*900)*0.5),0)</f>
        <v>675</v>
      </c>
      <c r="AA194" s="371">
        <f t="shared" si="17"/>
        <v>0</v>
      </c>
      <c r="AB194" s="373">
        <f>IF(PROFILE!R196="รอบคัน",1500,IF(PROFILE!R196="โคม่า",2000,PROFILE!DJ196*100))</f>
        <v>100</v>
      </c>
    </row>
    <row r="195" spans="1:28" x14ac:dyDescent="0.35">
      <c r="A195" s="344">
        <f t="shared" si="16"/>
        <v>1702020</v>
      </c>
      <c r="B195" s="344">
        <v>195</v>
      </c>
      <c r="G195" s="374" t="str">
        <f>IFERROR(VLOOKUP(A195,PROFILE!$B$6:$P$1000,11,FALSE),"")</f>
        <v>OUT</v>
      </c>
      <c r="H195" s="368">
        <f>IF(PROFILE!H197="","",PROFILE!B197)</f>
        <v>1702020</v>
      </c>
      <c r="I195" s="369" t="str">
        <f>IF(H195="","",VLOOKUP(H195,PROFILE!$B$6:$AC$1000,18,FALSE))</f>
        <v>เมืองไทย</v>
      </c>
      <c r="J195" s="369" t="str">
        <f>IF(H195="","",VLOOKUP(H195,PROFILE!$B$6:$AC$1000,17,FALSE))</f>
        <v>กลาง</v>
      </c>
      <c r="K195" s="369" t="str">
        <f>IF(H195="","",VLOOKUP(H195,PROFILE!$B$6:$AC$1000,23,FALSE))</f>
        <v>ฆด7869</v>
      </c>
      <c r="L195" s="369" t="str">
        <f>IF(H195="","",VLOOKUP(H195,PROFILE!$B$6:$AC$1000,24,FALSE))</f>
        <v>TOYOTA</v>
      </c>
      <c r="M195" s="370" t="str">
        <f>IF(H195="","",VLOOKUP(H195,PROFILE!$B$6:$AC$1000,25,FALSE))</f>
        <v>VIOS</v>
      </c>
      <c r="N195" s="371">
        <f t="shared" si="18"/>
        <v>3303</v>
      </c>
      <c r="O195" s="372"/>
      <c r="P195" s="372">
        <v>8780</v>
      </c>
      <c r="Q195" s="371">
        <f t="shared" si="19"/>
        <v>5477</v>
      </c>
      <c r="R195" s="371">
        <f t="shared" si="15"/>
        <v>5477</v>
      </c>
      <c r="S195" s="372">
        <f>IFERROR((VLOOKUP(A195,QUEUE!$F$5:$AW$1000,27,FALSE)-VLOOKUP(A195,QUEUE!$F$5:$AW$1000,26,FALSE))*500,0)</f>
        <v>0</v>
      </c>
      <c r="T195" s="372">
        <f>IFERROR((VLOOKUP(A195,QUEUE!$F$5:$AW$1000,30,FALSE)-VLOOKUP(A195,QUEUE!$F$5:$AW$1000,29,FALSE))*850,0)</f>
        <v>0</v>
      </c>
      <c r="U195" s="372">
        <f>IFERROR((VLOOKUP(A195,QUEUE!$F$5:$AW$1000,33,FALSE)-VLOOKUP(A195,QUEUE!$F$5:$AW$1000,32,FALSE))*600,0)</f>
        <v>0</v>
      </c>
      <c r="V195" s="372">
        <f>IFERROR((VLOOKUP(A195,QUEUE!$F$5:$AW$1000,36,FALSE)-VLOOKUP(A195,QUEUE!$F$5:$AW$1000,35,FALSE))*750,0)</f>
        <v>0</v>
      </c>
      <c r="W195" s="372">
        <f>IFERROR((VLOOKUP(A195,QUEUE!$F$5:$AW$1000,39,FALSE)-VLOOKUP(A195,QUEUE!$F$5:$AW$1000,38,FALSE))*600,0)</f>
        <v>0</v>
      </c>
      <c r="X195" s="373"/>
      <c r="Y195" s="371">
        <f>IFERROR(VLOOKUP(A195,PROFILE!$B$6:$DG$1000,109,FALSE),0)</f>
        <v>0</v>
      </c>
      <c r="Z195" s="371">
        <f>IFERROR((VLOOKUP(A195,PROFILE!$B$6:$DG$1000,110,FALSE)*900)+((VLOOKUP(A195,PROFILE!$B$6:$DG$1000,110,FALSE)*900)*0.5),0)</f>
        <v>2025</v>
      </c>
      <c r="AA195" s="371">
        <f t="shared" si="17"/>
        <v>878</v>
      </c>
      <c r="AB195" s="373">
        <f>IF(PROFILE!R197="รอบคัน",1500,IF(PROFILE!R197="โคม่า",2000,PROFILE!DJ197*100))</f>
        <v>400</v>
      </c>
    </row>
    <row r="196" spans="1:28" x14ac:dyDescent="0.35">
      <c r="A196" s="344">
        <f t="shared" si="16"/>
        <v>1702021</v>
      </c>
      <c r="B196" s="344">
        <v>196</v>
      </c>
      <c r="G196" s="374" t="str">
        <f>IFERROR(VLOOKUP(A196,PROFILE!$B$6:$P$1000,11,FALSE),"")</f>
        <v/>
      </c>
      <c r="H196" s="368">
        <f>IF(PROFILE!H198="","",PROFILE!B198)</f>
        <v>1702021</v>
      </c>
      <c r="I196" s="369" t="str">
        <f>IF(H196="","",VLOOKUP(H196,PROFILE!$B$6:$AC$1000,18,FALSE))</f>
        <v>เมืองไทย</v>
      </c>
      <c r="J196" s="369" t="str">
        <f>IF(H196="","",VLOOKUP(H196,PROFILE!$B$6:$AC$1000,17,FALSE))</f>
        <v>เบา</v>
      </c>
      <c r="K196" s="369" t="str">
        <f>IF(H196="","",VLOOKUP(H196,PROFILE!$B$6:$AC$1000,23,FALSE))</f>
        <v>ญฐ1218</v>
      </c>
      <c r="L196" s="369" t="str">
        <f>IF(H196="","",VLOOKUP(H196,PROFILE!$B$6:$AC$1000,24,FALSE))</f>
        <v>TOYOTA</v>
      </c>
      <c r="M196" s="370" t="str">
        <f>IF(H196="","",VLOOKUP(H196,PROFILE!$B$6:$AC$1000,25,FALSE))</f>
        <v>ALTIS</v>
      </c>
      <c r="N196" s="371">
        <f t="shared" si="18"/>
        <v>0</v>
      </c>
      <c r="O196" s="372"/>
      <c r="P196" s="372"/>
      <c r="Q196" s="371">
        <f t="shared" si="19"/>
        <v>0</v>
      </c>
      <c r="R196" s="371">
        <f t="shared" si="15"/>
        <v>0</v>
      </c>
      <c r="S196" s="372">
        <f>IFERROR((VLOOKUP(A196,QUEUE!$F$5:$AW$1000,27,FALSE)-VLOOKUP(A196,QUEUE!$F$5:$AW$1000,26,FALSE))*500,0)</f>
        <v>0</v>
      </c>
      <c r="T196" s="372">
        <f>IFERROR((VLOOKUP(A196,QUEUE!$F$5:$AW$1000,30,FALSE)-VLOOKUP(A196,QUEUE!$F$5:$AW$1000,29,FALSE))*850,0)</f>
        <v>0</v>
      </c>
      <c r="U196" s="372">
        <f>IFERROR((VLOOKUP(A196,QUEUE!$F$5:$AW$1000,33,FALSE)-VLOOKUP(A196,QUEUE!$F$5:$AW$1000,32,FALSE))*600,0)</f>
        <v>0</v>
      </c>
      <c r="V196" s="372">
        <f>IFERROR((VLOOKUP(A196,QUEUE!$F$5:$AW$1000,36,FALSE)-VLOOKUP(A196,QUEUE!$F$5:$AW$1000,35,FALSE))*750,0)</f>
        <v>0</v>
      </c>
      <c r="W196" s="372">
        <f>IFERROR((VLOOKUP(A196,QUEUE!$F$5:$AW$1000,39,FALSE)-VLOOKUP(A196,QUEUE!$F$5:$AW$1000,38,FALSE))*600,0)</f>
        <v>0</v>
      </c>
      <c r="X196" s="373"/>
      <c r="Y196" s="371">
        <f>IFERROR(VLOOKUP(A196,PROFILE!$B$6:$DG$1000,109,FALSE),0)</f>
        <v>0</v>
      </c>
      <c r="Z196" s="371">
        <f>IFERROR((VLOOKUP(A196,PROFILE!$B$6:$DG$1000,110,FALSE)*900)+((VLOOKUP(A196,PROFILE!$B$6:$DG$1000,110,FALSE)*900)*0.5),0)</f>
        <v>0</v>
      </c>
      <c r="AA196" s="371">
        <f t="shared" si="17"/>
        <v>0</v>
      </c>
      <c r="AB196" s="373">
        <f>IF(PROFILE!R198="รอบคัน",1500,IF(PROFILE!R198="โคม่า",2000,PROFILE!DJ198*100))</f>
        <v>0</v>
      </c>
    </row>
    <row r="197" spans="1:28" x14ac:dyDescent="0.35">
      <c r="A197" s="344">
        <f t="shared" si="16"/>
        <v>1702022</v>
      </c>
      <c r="B197" s="344">
        <v>197</v>
      </c>
      <c r="G197" s="374" t="str">
        <f>IFERROR(VLOOKUP(A197,PROFILE!$B$6:$P$1000,11,FALSE),"")</f>
        <v>OUT</v>
      </c>
      <c r="H197" s="368">
        <f>IF(PROFILE!H199="","",PROFILE!B199)</f>
        <v>1702022</v>
      </c>
      <c r="I197" s="369" t="str">
        <f>IF(H197="","",VLOOKUP(H197,PROFILE!$B$6:$AC$1000,18,FALSE))</f>
        <v>ธนชาต</v>
      </c>
      <c r="J197" s="369" t="str">
        <f>IF(H197="","",VLOOKUP(H197,PROFILE!$B$6:$AC$1000,17,FALSE))</f>
        <v>กลาง</v>
      </c>
      <c r="K197" s="369" t="str">
        <f>IF(H197="","",VLOOKUP(H197,PROFILE!$B$6:$AC$1000,23,FALSE))</f>
        <v>ฒต7035</v>
      </c>
      <c r="L197" s="369" t="str">
        <f>IF(H197="","",VLOOKUP(H197,PROFILE!$B$6:$AC$1000,24,FALSE))</f>
        <v>ISUZU</v>
      </c>
      <c r="M197" s="370" t="str">
        <f>IF(H197="","",VLOOKUP(H197,PROFILE!$B$6:$AC$1000,25,FALSE))</f>
        <v>SPACECAB</v>
      </c>
      <c r="N197" s="371">
        <f t="shared" si="18"/>
        <v>2433.1770000000001</v>
      </c>
      <c r="O197" s="372"/>
      <c r="P197" s="372">
        <v>6831.77</v>
      </c>
      <c r="Q197" s="371">
        <f t="shared" si="19"/>
        <v>4398.5930000000008</v>
      </c>
      <c r="R197" s="371">
        <f t="shared" ref="R197:R260" si="20">Q197</f>
        <v>4398.5930000000008</v>
      </c>
      <c r="S197" s="372">
        <f>IFERROR((VLOOKUP(A197,QUEUE!$F$5:$AW$1000,27,FALSE)-VLOOKUP(A197,QUEUE!$F$5:$AW$1000,26,FALSE))*500,0)</f>
        <v>0</v>
      </c>
      <c r="T197" s="372">
        <f>IFERROR((VLOOKUP(A197,QUEUE!$F$5:$AW$1000,30,FALSE)-VLOOKUP(A197,QUEUE!$F$5:$AW$1000,29,FALSE))*850,0)</f>
        <v>0</v>
      </c>
      <c r="U197" s="372">
        <f>IFERROR((VLOOKUP(A197,QUEUE!$F$5:$AW$1000,33,FALSE)-VLOOKUP(A197,QUEUE!$F$5:$AW$1000,32,FALSE))*600,0)</f>
        <v>0</v>
      </c>
      <c r="V197" s="372">
        <f>IFERROR((VLOOKUP(A197,QUEUE!$F$5:$AW$1000,36,FALSE)-VLOOKUP(A197,QUEUE!$F$5:$AW$1000,35,FALSE))*750,0)</f>
        <v>0</v>
      </c>
      <c r="W197" s="372">
        <f>IFERROR((VLOOKUP(A197,QUEUE!$F$5:$AW$1000,39,FALSE)-VLOOKUP(A197,QUEUE!$F$5:$AW$1000,38,FALSE))*600,0)</f>
        <v>0</v>
      </c>
      <c r="X197" s="373"/>
      <c r="Y197" s="371">
        <f>IFERROR(VLOOKUP(A197,PROFILE!$B$6:$DG$1000,109,FALSE),0)</f>
        <v>0</v>
      </c>
      <c r="Z197" s="371">
        <f>IFERROR((VLOOKUP(A197,PROFILE!$B$6:$DG$1000,110,FALSE)*900)+((VLOOKUP(A197,PROFILE!$B$6:$DG$1000,110,FALSE)*900)*0.5),0)</f>
        <v>1350</v>
      </c>
      <c r="AA197" s="371">
        <f t="shared" si="17"/>
        <v>683.17700000000013</v>
      </c>
      <c r="AB197" s="373">
        <f>IF(PROFILE!R199="รอบคัน",1500,IF(PROFILE!R199="โคม่า",2000,PROFILE!DJ199*100))</f>
        <v>400</v>
      </c>
    </row>
    <row r="198" spans="1:28" x14ac:dyDescent="0.35">
      <c r="A198" s="344">
        <f t="shared" si="16"/>
        <v>1702023</v>
      </c>
      <c r="B198" s="344">
        <v>198</v>
      </c>
      <c r="G198" s="374" t="str">
        <f>IFERROR(VLOOKUP(A198,PROFILE!$B$6:$P$1000,11,FALSE),"")</f>
        <v>OUT</v>
      </c>
      <c r="H198" s="368">
        <f>IF(PROFILE!H200="","",PROFILE!B200)</f>
        <v>1702023</v>
      </c>
      <c r="I198" s="369" t="str">
        <f>IF(H198="","",VLOOKUP(H198,PROFILE!$B$6:$AC$1000,18,FALSE))</f>
        <v>เทเวศ</v>
      </c>
      <c r="J198" s="369" t="str">
        <f>IF(H198="","",VLOOKUP(H198,PROFILE!$B$6:$AC$1000,17,FALSE))</f>
        <v>เบา</v>
      </c>
      <c r="K198" s="369" t="str">
        <f>IF(H198="","",VLOOKUP(H198,PROFILE!$B$6:$AC$1000,23,FALSE))</f>
        <v>สฉ7358</v>
      </c>
      <c r="L198" s="369" t="str">
        <f>IF(H198="","",VLOOKUP(H198,PROFILE!$B$6:$AC$1000,24,FALSE))</f>
        <v>ISUZU</v>
      </c>
      <c r="M198" s="370" t="str">
        <f>IF(H198="","",VLOOKUP(H198,PROFILE!$B$6:$AC$1000,25,FALSE))</f>
        <v>MU-7</v>
      </c>
      <c r="N198" s="371">
        <f t="shared" si="18"/>
        <v>177.9</v>
      </c>
      <c r="O198" s="372"/>
      <c r="P198" s="372">
        <v>1779</v>
      </c>
      <c r="Q198" s="371">
        <f t="shared" si="19"/>
        <v>1601.1</v>
      </c>
      <c r="R198" s="371">
        <f t="shared" si="20"/>
        <v>1601.1</v>
      </c>
      <c r="S198" s="372">
        <f>IFERROR((VLOOKUP(A198,QUEUE!$F$5:$AW$1000,27,FALSE)-VLOOKUP(A198,QUEUE!$F$5:$AW$1000,26,FALSE))*500,0)</f>
        <v>0</v>
      </c>
      <c r="T198" s="372">
        <f>IFERROR((VLOOKUP(A198,QUEUE!$F$5:$AW$1000,30,FALSE)-VLOOKUP(A198,QUEUE!$F$5:$AW$1000,29,FALSE))*850,0)</f>
        <v>0</v>
      </c>
      <c r="U198" s="372">
        <f>IFERROR((VLOOKUP(A198,QUEUE!$F$5:$AW$1000,33,FALSE)-VLOOKUP(A198,QUEUE!$F$5:$AW$1000,32,FALSE))*600,0)</f>
        <v>0</v>
      </c>
      <c r="V198" s="372">
        <f>IFERROR((VLOOKUP(A198,QUEUE!$F$5:$AW$1000,36,FALSE)-VLOOKUP(A198,QUEUE!$F$5:$AW$1000,35,FALSE))*750,0)</f>
        <v>0</v>
      </c>
      <c r="W198" s="372">
        <f>IFERROR((VLOOKUP(A198,QUEUE!$F$5:$AW$1000,39,FALSE)-VLOOKUP(A198,QUEUE!$F$5:$AW$1000,38,FALSE))*600,0)</f>
        <v>0</v>
      </c>
      <c r="X198" s="373"/>
      <c r="Y198" s="371">
        <f>IFERROR(VLOOKUP(A198,PROFILE!$B$6:$DG$1000,109,FALSE),0)</f>
        <v>0</v>
      </c>
      <c r="Z198" s="371">
        <f>IFERROR((VLOOKUP(A198,PROFILE!$B$6:$DG$1000,110,FALSE)*900)+((VLOOKUP(A198,PROFILE!$B$6:$DG$1000,110,FALSE)*900)*0.5),0)</f>
        <v>0</v>
      </c>
      <c r="AA198" s="371">
        <f t="shared" si="17"/>
        <v>177.9</v>
      </c>
      <c r="AB198" s="373">
        <f>IF(PROFILE!R200="รอบคัน",1500,IF(PROFILE!R200="โคม่า",2000,PROFILE!DJ200*100))</f>
        <v>0</v>
      </c>
    </row>
    <row r="199" spans="1:28" x14ac:dyDescent="0.35">
      <c r="A199" s="344">
        <f t="shared" si="16"/>
        <v>1702024</v>
      </c>
      <c r="B199" s="344">
        <v>199</v>
      </c>
      <c r="G199" s="374" t="str">
        <f>IFERROR(VLOOKUP(A199,PROFILE!$B$6:$P$1000,11,FALSE),"")</f>
        <v>OUT</v>
      </c>
      <c r="H199" s="368">
        <f>IF(PROFILE!H201="","",PROFILE!B201)</f>
        <v>1702024</v>
      </c>
      <c r="I199" s="369" t="str">
        <f>IF(H199="","",VLOOKUP(H199,PROFILE!$B$6:$AC$1000,18,FALSE))</f>
        <v>เมืองไทย</v>
      </c>
      <c r="J199" s="369" t="str">
        <f>IF(H199="","",VLOOKUP(H199,PROFILE!$B$6:$AC$1000,17,FALSE))</f>
        <v>กลาง</v>
      </c>
      <c r="K199" s="369" t="str">
        <f>IF(H199="","",VLOOKUP(H199,PROFILE!$B$6:$AC$1000,23,FALSE))</f>
        <v>ญค2725</v>
      </c>
      <c r="L199" s="369" t="str">
        <f>IF(H199="","",VLOOKUP(H199,PROFILE!$B$6:$AC$1000,24,FALSE))</f>
        <v>TOYOTA</v>
      </c>
      <c r="M199" s="370" t="str">
        <f>IF(H199="","",VLOOKUP(H199,PROFILE!$B$6:$AC$1000,25,FALSE))</f>
        <v>ALTIS</v>
      </c>
      <c r="N199" s="371">
        <f t="shared" si="18"/>
        <v>2150</v>
      </c>
      <c r="O199" s="372">
        <v>1000</v>
      </c>
      <c r="P199" s="372">
        <v>3000</v>
      </c>
      <c r="Q199" s="371">
        <f t="shared" si="19"/>
        <v>850</v>
      </c>
      <c r="R199" s="371">
        <f t="shared" si="20"/>
        <v>850</v>
      </c>
      <c r="S199" s="372">
        <f>IFERROR((VLOOKUP(A199,QUEUE!$F$5:$AW$1000,27,FALSE)-VLOOKUP(A199,QUEUE!$F$5:$AW$1000,26,FALSE))*500,0)</f>
        <v>0</v>
      </c>
      <c r="T199" s="372">
        <f>IFERROR((VLOOKUP(A199,QUEUE!$F$5:$AW$1000,30,FALSE)-VLOOKUP(A199,QUEUE!$F$5:$AW$1000,29,FALSE))*850,0)</f>
        <v>0</v>
      </c>
      <c r="U199" s="372">
        <f>IFERROR((VLOOKUP(A199,QUEUE!$F$5:$AW$1000,33,FALSE)-VLOOKUP(A199,QUEUE!$F$5:$AW$1000,32,FALSE))*600,0)</f>
        <v>0</v>
      </c>
      <c r="V199" s="372">
        <f>IFERROR((VLOOKUP(A199,QUEUE!$F$5:$AW$1000,36,FALSE)-VLOOKUP(A199,QUEUE!$F$5:$AW$1000,35,FALSE))*750,0)</f>
        <v>0</v>
      </c>
      <c r="W199" s="372">
        <f>IFERROR((VLOOKUP(A199,QUEUE!$F$5:$AW$1000,39,FALSE)-VLOOKUP(A199,QUEUE!$F$5:$AW$1000,38,FALSE))*600,0)</f>
        <v>0</v>
      </c>
      <c r="X199" s="373"/>
      <c r="Y199" s="371">
        <f>IFERROR(VLOOKUP(A199,PROFILE!$B$6:$DG$1000,109,FALSE),0)</f>
        <v>0</v>
      </c>
      <c r="Z199" s="371">
        <f>IFERROR((VLOOKUP(A199,PROFILE!$B$6:$DG$1000,110,FALSE)*900)+((VLOOKUP(A199,PROFILE!$B$6:$DG$1000,110,FALSE)*900)*0.5),0)</f>
        <v>1350</v>
      </c>
      <c r="AA199" s="371">
        <f t="shared" si="17"/>
        <v>300</v>
      </c>
      <c r="AB199" s="373">
        <f>IF(PROFILE!R201="รอบคัน",1500,IF(PROFILE!R201="โคม่า",2000,PROFILE!DJ201*100))</f>
        <v>500</v>
      </c>
    </row>
    <row r="200" spans="1:28" x14ac:dyDescent="0.35">
      <c r="A200" s="344">
        <f t="shared" ref="A200:A263" si="21">VALUE(H200)</f>
        <v>1702025</v>
      </c>
      <c r="B200" s="344">
        <v>200</v>
      </c>
      <c r="G200" s="374" t="str">
        <f>IFERROR(VLOOKUP(A200,PROFILE!$B$6:$P$1000,11,FALSE),"")</f>
        <v>OUT</v>
      </c>
      <c r="H200" s="368">
        <f>IF(PROFILE!H202="","",PROFILE!B202)</f>
        <v>1702025</v>
      </c>
      <c r="I200" s="369" t="str">
        <f>IF(H200="","",VLOOKUP(H200,PROFILE!$B$6:$AC$1000,18,FALSE))</f>
        <v>เทเวศ</v>
      </c>
      <c r="J200" s="369" t="str">
        <f>IF(H200="","",VLOOKUP(H200,PROFILE!$B$6:$AC$1000,17,FALSE))</f>
        <v>กลาง</v>
      </c>
      <c r="K200" s="369" t="str">
        <f>IF(H200="","",VLOOKUP(H200,PROFILE!$B$6:$AC$1000,23,FALSE))</f>
        <v>ญค7406</v>
      </c>
      <c r="L200" s="369" t="str">
        <f>IF(H200="","",VLOOKUP(H200,PROFILE!$B$6:$AC$1000,24,FALSE))</f>
        <v>TOYOTA</v>
      </c>
      <c r="M200" s="370" t="str">
        <f>IF(H200="","",VLOOKUP(H200,PROFILE!$B$6:$AC$1000,25,FALSE))</f>
        <v>VIOS</v>
      </c>
      <c r="N200" s="371">
        <f t="shared" si="18"/>
        <v>1005</v>
      </c>
      <c r="O200" s="372"/>
      <c r="P200" s="372">
        <v>7050</v>
      </c>
      <c r="Q200" s="371">
        <f t="shared" si="19"/>
        <v>6045</v>
      </c>
      <c r="R200" s="371">
        <f t="shared" si="20"/>
        <v>6045</v>
      </c>
      <c r="S200" s="372">
        <f>IFERROR((VLOOKUP(A200,QUEUE!$F$5:$AW$1000,27,FALSE)-VLOOKUP(A200,QUEUE!$F$5:$AW$1000,26,FALSE))*500,0)</f>
        <v>0</v>
      </c>
      <c r="T200" s="372">
        <f>IFERROR((VLOOKUP(A200,QUEUE!$F$5:$AW$1000,30,FALSE)-VLOOKUP(A200,QUEUE!$F$5:$AW$1000,29,FALSE))*850,0)</f>
        <v>0</v>
      </c>
      <c r="U200" s="372">
        <f>IFERROR((VLOOKUP(A200,QUEUE!$F$5:$AW$1000,33,FALSE)-VLOOKUP(A200,QUEUE!$F$5:$AW$1000,32,FALSE))*600,0)</f>
        <v>0</v>
      </c>
      <c r="V200" s="372">
        <f>IFERROR((VLOOKUP(A200,QUEUE!$F$5:$AW$1000,36,FALSE)-VLOOKUP(A200,QUEUE!$F$5:$AW$1000,35,FALSE))*750,0)</f>
        <v>0</v>
      </c>
      <c r="W200" s="372">
        <f>IFERROR((VLOOKUP(A200,QUEUE!$F$5:$AW$1000,39,FALSE)-VLOOKUP(A200,QUEUE!$F$5:$AW$1000,38,FALSE))*600,0)</f>
        <v>0</v>
      </c>
      <c r="X200" s="373"/>
      <c r="Y200" s="371">
        <f>IFERROR(VLOOKUP(A200,PROFILE!$B$6:$DG$1000,109,FALSE),0)</f>
        <v>0</v>
      </c>
      <c r="Z200" s="371">
        <f>IFERROR((VLOOKUP(A200,PROFILE!$B$6:$DG$1000,110,FALSE)*900)+((VLOOKUP(A200,PROFILE!$B$6:$DG$1000,110,FALSE)*900)*0.5),0)</f>
        <v>0</v>
      </c>
      <c r="AA200" s="371">
        <f t="shared" si="17"/>
        <v>705</v>
      </c>
      <c r="AB200" s="373">
        <f>IF(PROFILE!R202="รอบคัน",1500,IF(PROFILE!R202="โคม่า",2000,PROFILE!DJ202*100))</f>
        <v>300</v>
      </c>
    </row>
    <row r="201" spans="1:28" x14ac:dyDescent="0.35">
      <c r="A201" s="344">
        <f t="shared" si="21"/>
        <v>1702026</v>
      </c>
      <c r="B201" s="344">
        <v>201</v>
      </c>
      <c r="G201" s="374" t="str">
        <f>IFERROR(VLOOKUP(A201,PROFILE!$B$6:$P$1000,11,FALSE),"")</f>
        <v>OUT</v>
      </c>
      <c r="H201" s="368">
        <f>IF(PROFILE!H203="","",PROFILE!B203)</f>
        <v>1702026</v>
      </c>
      <c r="I201" s="369" t="str">
        <f>IF(H201="","",VLOOKUP(H201,PROFILE!$B$6:$AC$1000,18,FALSE))</f>
        <v>อาคเนย์</v>
      </c>
      <c r="J201" s="369" t="str">
        <f>IF(H201="","",VLOOKUP(H201,PROFILE!$B$6:$AC$1000,17,FALSE))</f>
        <v>กลาง</v>
      </c>
      <c r="K201" s="369" t="str">
        <f>IF(H201="","",VLOOKUP(H201,PROFILE!$B$6:$AC$1000,23,FALSE))</f>
        <v>1กก7785</v>
      </c>
      <c r="L201" s="369" t="str">
        <f>IF(H201="","",VLOOKUP(H201,PROFILE!$B$6:$AC$1000,24,FALSE))</f>
        <v>HONDA</v>
      </c>
      <c r="M201" s="370" t="str">
        <f>IF(H201="","",VLOOKUP(H201,PROFILE!$B$6:$AC$1000,25,FALSE))</f>
        <v>CITY</v>
      </c>
      <c r="N201" s="371">
        <f t="shared" si="18"/>
        <v>1671</v>
      </c>
      <c r="O201" s="372"/>
      <c r="P201" s="372">
        <v>6960</v>
      </c>
      <c r="Q201" s="371">
        <f t="shared" si="19"/>
        <v>5289</v>
      </c>
      <c r="R201" s="371">
        <f t="shared" si="20"/>
        <v>5289</v>
      </c>
      <c r="S201" s="372">
        <f>IFERROR((VLOOKUP(A201,QUEUE!$F$5:$AW$1000,27,FALSE)-VLOOKUP(A201,QUEUE!$F$5:$AW$1000,26,FALSE))*500,0)</f>
        <v>0</v>
      </c>
      <c r="T201" s="372">
        <f>IFERROR((VLOOKUP(A201,QUEUE!$F$5:$AW$1000,30,FALSE)-VLOOKUP(A201,QUEUE!$F$5:$AW$1000,29,FALSE))*850,0)</f>
        <v>0</v>
      </c>
      <c r="U201" s="372">
        <f>IFERROR((VLOOKUP(A201,QUEUE!$F$5:$AW$1000,33,FALSE)-VLOOKUP(A201,QUEUE!$F$5:$AW$1000,32,FALSE))*600,0)</f>
        <v>0</v>
      </c>
      <c r="V201" s="372">
        <f>IFERROR((VLOOKUP(A201,QUEUE!$F$5:$AW$1000,36,FALSE)-VLOOKUP(A201,QUEUE!$F$5:$AW$1000,35,FALSE))*750,0)</f>
        <v>0</v>
      </c>
      <c r="W201" s="372">
        <f>IFERROR((VLOOKUP(A201,QUEUE!$F$5:$AW$1000,39,FALSE)-VLOOKUP(A201,QUEUE!$F$5:$AW$1000,38,FALSE))*600,0)</f>
        <v>0</v>
      </c>
      <c r="X201" s="373"/>
      <c r="Y201" s="371">
        <f>IFERROR(VLOOKUP(A201,PROFILE!$B$6:$DG$1000,109,FALSE),0)</f>
        <v>0</v>
      </c>
      <c r="Z201" s="371">
        <f>IFERROR((VLOOKUP(A201,PROFILE!$B$6:$DG$1000,110,FALSE)*900)+((VLOOKUP(A201,PROFILE!$B$6:$DG$1000,110,FALSE)*900)*0.5),0)</f>
        <v>675</v>
      </c>
      <c r="AA201" s="371">
        <f t="shared" si="17"/>
        <v>696</v>
      </c>
      <c r="AB201" s="373">
        <f>IF(PROFILE!R203="รอบคัน",1500,IF(PROFILE!R203="โคม่า",2000,PROFILE!DJ203*100))</f>
        <v>300</v>
      </c>
    </row>
    <row r="202" spans="1:28" x14ac:dyDescent="0.35">
      <c r="A202" s="344">
        <f t="shared" si="21"/>
        <v>1702027</v>
      </c>
      <c r="B202" s="344">
        <v>202</v>
      </c>
      <c r="G202" s="374">
        <f>IFERROR(VLOOKUP(A202,PROFILE!$B$6:$P$1000,11,FALSE),"")</f>
        <v>3.3393594907392981</v>
      </c>
      <c r="H202" s="368">
        <f>IF(PROFILE!H204="","",PROFILE!B204)</f>
        <v>1702027</v>
      </c>
      <c r="I202" s="369" t="str">
        <f>IF(H202="","",VLOOKUP(H202,PROFILE!$B$6:$AC$1000,18,FALSE))</f>
        <v>ธนชาต</v>
      </c>
      <c r="J202" s="369" t="str">
        <f>IF(H202="","",VLOOKUP(H202,PROFILE!$B$6:$AC$1000,17,FALSE))</f>
        <v>เบา</v>
      </c>
      <c r="K202" s="369" t="str">
        <f>IF(H202="","",VLOOKUP(H202,PROFILE!$B$6:$AC$1000,23,FALSE))</f>
        <v>ฆว9253</v>
      </c>
      <c r="L202" s="369" t="str">
        <f>IF(H202="","",VLOOKUP(H202,PROFILE!$B$6:$AC$1000,24,FALSE))</f>
        <v>NISSAN</v>
      </c>
      <c r="M202" s="370" t="str">
        <f>IF(H202="","",VLOOKUP(H202,PROFILE!$B$6:$AC$1000,25,FALSE))</f>
        <v>NAVARA</v>
      </c>
      <c r="N202" s="371">
        <f t="shared" si="18"/>
        <v>775</v>
      </c>
      <c r="O202" s="372"/>
      <c r="P202" s="372"/>
      <c r="Q202" s="371">
        <f t="shared" si="19"/>
        <v>0</v>
      </c>
      <c r="R202" s="371">
        <f t="shared" si="20"/>
        <v>0</v>
      </c>
      <c r="S202" s="372">
        <f>IFERROR((VLOOKUP(A202,QUEUE!$F$5:$AW$1000,27,FALSE)-VLOOKUP(A202,QUEUE!$F$5:$AW$1000,26,FALSE))*500,0)</f>
        <v>0</v>
      </c>
      <c r="T202" s="372">
        <f>IFERROR((VLOOKUP(A202,QUEUE!$F$5:$AW$1000,30,FALSE)-VLOOKUP(A202,QUEUE!$F$5:$AW$1000,29,FALSE))*850,0)</f>
        <v>0</v>
      </c>
      <c r="U202" s="372">
        <f>IFERROR((VLOOKUP(A202,QUEUE!$F$5:$AW$1000,33,FALSE)-VLOOKUP(A202,QUEUE!$F$5:$AW$1000,32,FALSE))*600,0)</f>
        <v>0</v>
      </c>
      <c r="V202" s="372">
        <f>IFERROR((VLOOKUP(A202,QUEUE!$F$5:$AW$1000,36,FALSE)-VLOOKUP(A202,QUEUE!$F$5:$AW$1000,35,FALSE))*750,0)</f>
        <v>0</v>
      </c>
      <c r="W202" s="372">
        <f>IFERROR((VLOOKUP(A202,QUEUE!$F$5:$AW$1000,39,FALSE)-VLOOKUP(A202,QUEUE!$F$5:$AW$1000,38,FALSE))*600,0)</f>
        <v>0</v>
      </c>
      <c r="X202" s="373"/>
      <c r="Y202" s="371">
        <f>IFERROR(VLOOKUP(A202,PROFILE!$B$6:$DG$1000,109,FALSE),0)</f>
        <v>0</v>
      </c>
      <c r="Z202" s="371">
        <f>IFERROR((VLOOKUP(A202,PROFILE!$B$6:$DG$1000,110,FALSE)*900)+((VLOOKUP(A202,PROFILE!$B$6:$DG$1000,110,FALSE)*900)*0.5),0)</f>
        <v>675</v>
      </c>
      <c r="AA202" s="371">
        <f t="shared" si="17"/>
        <v>0</v>
      </c>
      <c r="AB202" s="373">
        <f>IF(PROFILE!R204="รอบคัน",1500,IF(PROFILE!R204="โคม่า",2000,PROFILE!DJ204*100))</f>
        <v>100</v>
      </c>
    </row>
    <row r="203" spans="1:28" x14ac:dyDescent="0.35">
      <c r="A203" s="344">
        <f t="shared" si="21"/>
        <v>1702028</v>
      </c>
      <c r="B203" s="344">
        <v>203</v>
      </c>
      <c r="G203" s="374">
        <f>IFERROR(VLOOKUP(A203,PROFILE!$B$6:$P$1000,11,FALSE),"")</f>
        <v>3.3361755787045695</v>
      </c>
      <c r="H203" s="368">
        <f>IF(PROFILE!H205="","",PROFILE!B205)</f>
        <v>1702028</v>
      </c>
      <c r="I203" s="369" t="str">
        <f>IF(H203="","",VLOOKUP(H203,PROFILE!$B$6:$AC$1000,18,FALSE))</f>
        <v>ธนชาต</v>
      </c>
      <c r="J203" s="369" t="str">
        <f>IF(H203="","",VLOOKUP(H203,PROFILE!$B$6:$AC$1000,17,FALSE))</f>
        <v>กลาง</v>
      </c>
      <c r="K203" s="369" t="str">
        <f>IF(H203="","",VLOOKUP(H203,PROFILE!$B$6:$AC$1000,23,FALSE))</f>
        <v>ถฬ1662</v>
      </c>
      <c r="L203" s="369" t="str">
        <f>IF(H203="","",VLOOKUP(H203,PROFILE!$B$6:$AC$1000,24,FALSE))</f>
        <v>ISUZU</v>
      </c>
      <c r="M203" s="370" t="str">
        <f>IF(H203="","",VLOOKUP(H203,PROFILE!$B$6:$AC$1000,25,FALSE))</f>
        <v>SPACECAB</v>
      </c>
      <c r="N203" s="371">
        <f t="shared" si="18"/>
        <v>2206.0740000000001</v>
      </c>
      <c r="O203" s="372"/>
      <c r="P203" s="372">
        <v>5560.74</v>
      </c>
      <c r="Q203" s="371">
        <f t="shared" si="19"/>
        <v>3354.6659999999997</v>
      </c>
      <c r="R203" s="371">
        <f t="shared" si="20"/>
        <v>3354.6659999999997</v>
      </c>
      <c r="S203" s="372">
        <f>IFERROR((VLOOKUP(A203,QUEUE!$F$5:$AW$1000,27,FALSE)-VLOOKUP(A203,QUEUE!$F$5:$AW$1000,26,FALSE))*500,0)</f>
        <v>0</v>
      </c>
      <c r="T203" s="372">
        <f>IFERROR((VLOOKUP(A203,QUEUE!$F$5:$AW$1000,30,FALSE)-VLOOKUP(A203,QUEUE!$F$5:$AW$1000,29,FALSE))*850,0)</f>
        <v>0</v>
      </c>
      <c r="U203" s="372">
        <f>IFERROR((VLOOKUP(A203,QUEUE!$F$5:$AW$1000,33,FALSE)-VLOOKUP(A203,QUEUE!$F$5:$AW$1000,32,FALSE))*600,0)</f>
        <v>0</v>
      </c>
      <c r="V203" s="372">
        <f>IFERROR((VLOOKUP(A203,QUEUE!$F$5:$AW$1000,36,FALSE)-VLOOKUP(A203,QUEUE!$F$5:$AW$1000,35,FALSE))*750,0)</f>
        <v>0</v>
      </c>
      <c r="W203" s="372">
        <f>IFERROR((VLOOKUP(A203,QUEUE!$F$5:$AW$1000,39,FALSE)-VLOOKUP(A203,QUEUE!$F$5:$AW$1000,38,FALSE))*600,0)</f>
        <v>0</v>
      </c>
      <c r="X203" s="373"/>
      <c r="Y203" s="371">
        <f>IFERROR(VLOOKUP(A203,PROFILE!$B$6:$DG$1000,109,FALSE),0)</f>
        <v>0</v>
      </c>
      <c r="Z203" s="371">
        <f>IFERROR((VLOOKUP(A203,PROFILE!$B$6:$DG$1000,110,FALSE)*900)+((VLOOKUP(A203,PROFILE!$B$6:$DG$1000,110,FALSE)*900)*0.5),0)</f>
        <v>1350</v>
      </c>
      <c r="AA203" s="371">
        <f t="shared" si="17"/>
        <v>556.07399999999996</v>
      </c>
      <c r="AB203" s="373">
        <f>IF(PROFILE!R205="รอบคัน",1500,IF(PROFILE!R205="โคม่า",2000,PROFILE!DJ205*100))</f>
        <v>300</v>
      </c>
    </row>
    <row r="204" spans="1:28" x14ac:dyDescent="0.35">
      <c r="A204" s="344">
        <f t="shared" si="21"/>
        <v>1702029</v>
      </c>
      <c r="B204" s="344">
        <v>204</v>
      </c>
      <c r="G204" s="374">
        <f>IFERROR(VLOOKUP(A204,PROFILE!$B$6:$P$1000,11,FALSE),"")</f>
        <v>2.3339612268537167</v>
      </c>
      <c r="H204" s="368">
        <f>IF(PROFILE!H206="","",PROFILE!B206)</f>
        <v>1702029</v>
      </c>
      <c r="I204" s="369" t="str">
        <f>IF(H204="","",VLOOKUP(H204,PROFILE!$B$6:$AC$1000,18,FALSE))</f>
        <v>โตเกียว</v>
      </c>
      <c r="J204" s="369" t="str">
        <f>IF(H204="","",VLOOKUP(H204,PROFILE!$B$6:$AC$1000,17,FALSE))</f>
        <v>เบา</v>
      </c>
      <c r="K204" s="369" t="str">
        <f>IF(H204="","",VLOOKUP(H204,PROFILE!$B$6:$AC$1000,23,FALSE))</f>
        <v>บต8155</v>
      </c>
      <c r="L204" s="369" t="str">
        <f>IF(H204="","",VLOOKUP(H204,PROFILE!$B$6:$AC$1000,24,FALSE))</f>
        <v>NISSAN</v>
      </c>
      <c r="M204" s="370">
        <f>IF(H204="","",VLOOKUP(H204,PROFILE!$B$6:$AC$1000,25,FALSE))</f>
        <v>0</v>
      </c>
      <c r="N204" s="371">
        <f t="shared" si="18"/>
        <v>100</v>
      </c>
      <c r="O204" s="372"/>
      <c r="P204" s="372"/>
      <c r="Q204" s="371">
        <f t="shared" si="19"/>
        <v>0</v>
      </c>
      <c r="R204" s="371">
        <f t="shared" si="20"/>
        <v>0</v>
      </c>
      <c r="S204" s="372">
        <f>IFERROR((VLOOKUP(A204,QUEUE!$F$5:$AW$1000,27,FALSE)-VLOOKUP(A204,QUEUE!$F$5:$AW$1000,26,FALSE))*500,0)</f>
        <v>0</v>
      </c>
      <c r="T204" s="372">
        <f>IFERROR((VLOOKUP(A204,QUEUE!$F$5:$AW$1000,30,FALSE)-VLOOKUP(A204,QUEUE!$F$5:$AW$1000,29,FALSE))*850,0)</f>
        <v>0</v>
      </c>
      <c r="U204" s="372">
        <f>IFERROR((VLOOKUP(A204,QUEUE!$F$5:$AW$1000,33,FALSE)-VLOOKUP(A204,QUEUE!$F$5:$AW$1000,32,FALSE))*600,0)</f>
        <v>0</v>
      </c>
      <c r="V204" s="372">
        <f>IFERROR((VLOOKUP(A204,QUEUE!$F$5:$AW$1000,36,FALSE)-VLOOKUP(A204,QUEUE!$F$5:$AW$1000,35,FALSE))*750,0)</f>
        <v>0</v>
      </c>
      <c r="W204" s="372">
        <f>IFERROR((VLOOKUP(A204,QUEUE!$F$5:$AW$1000,39,FALSE)-VLOOKUP(A204,QUEUE!$F$5:$AW$1000,38,FALSE))*600,0)</f>
        <v>0</v>
      </c>
      <c r="X204" s="373"/>
      <c r="Y204" s="371">
        <f>IFERROR(VLOOKUP(A204,PROFILE!$B$6:$DG$1000,109,FALSE),0)</f>
        <v>0</v>
      </c>
      <c r="Z204" s="371">
        <f>IFERROR((VLOOKUP(A204,PROFILE!$B$6:$DG$1000,110,FALSE)*900)+((VLOOKUP(A204,PROFILE!$B$6:$DG$1000,110,FALSE)*900)*0.5),0)</f>
        <v>0</v>
      </c>
      <c r="AA204" s="371">
        <f t="shared" si="17"/>
        <v>0</v>
      </c>
      <c r="AB204" s="373">
        <f>IF(PROFILE!R206="รอบคัน",1500,IF(PROFILE!R206="โคม่า",2000,PROFILE!DJ206*100))</f>
        <v>100</v>
      </c>
    </row>
    <row r="205" spans="1:28" x14ac:dyDescent="0.35">
      <c r="A205" s="344">
        <f t="shared" si="21"/>
        <v>1702030</v>
      </c>
      <c r="B205" s="344">
        <v>205</v>
      </c>
      <c r="G205" s="374">
        <f>IFERROR(VLOOKUP(A205,PROFILE!$B$6:$P$1000,11,FALSE),"")</f>
        <v>3.2985449074039934</v>
      </c>
      <c r="H205" s="368">
        <f>IF(PROFILE!H207="","",PROFILE!B207)</f>
        <v>1702030</v>
      </c>
      <c r="I205" s="369" t="str">
        <f>IF(H205="","",VLOOKUP(H205,PROFILE!$B$6:$AC$1000,18,FALSE))</f>
        <v>เทเวศ</v>
      </c>
      <c r="J205" s="369" t="str">
        <f>IF(H205="","",VLOOKUP(H205,PROFILE!$B$6:$AC$1000,17,FALSE))</f>
        <v>เบา</v>
      </c>
      <c r="K205" s="369" t="str">
        <f>IF(H205="","",VLOOKUP(H205,PROFILE!$B$6:$AC$1000,23,FALSE))</f>
        <v>2กค7775</v>
      </c>
      <c r="L205" s="369" t="str">
        <f>IF(H205="","",VLOOKUP(H205,PROFILE!$B$6:$AC$1000,24,FALSE))</f>
        <v>SUZUKI</v>
      </c>
      <c r="M205" s="370" t="str">
        <f>IF(H205="","",VLOOKUP(H205,PROFILE!$B$6:$AC$1000,25,FALSE))</f>
        <v>SWIFT</v>
      </c>
      <c r="N205" s="371">
        <f t="shared" si="18"/>
        <v>1100</v>
      </c>
      <c r="O205" s="372"/>
      <c r="P205" s="372">
        <v>3250</v>
      </c>
      <c r="Q205" s="371">
        <f t="shared" si="19"/>
        <v>2150</v>
      </c>
      <c r="R205" s="371">
        <f t="shared" si="20"/>
        <v>2150</v>
      </c>
      <c r="S205" s="372">
        <f>IFERROR((VLOOKUP(A205,QUEUE!$F$5:$AW$1000,27,FALSE)-VLOOKUP(A205,QUEUE!$F$5:$AW$1000,26,FALSE))*500,0)</f>
        <v>0</v>
      </c>
      <c r="T205" s="372">
        <f>IFERROR((VLOOKUP(A205,QUEUE!$F$5:$AW$1000,30,FALSE)-VLOOKUP(A205,QUEUE!$F$5:$AW$1000,29,FALSE))*850,0)</f>
        <v>0</v>
      </c>
      <c r="U205" s="372">
        <f>IFERROR((VLOOKUP(A205,QUEUE!$F$5:$AW$1000,33,FALSE)-VLOOKUP(A205,QUEUE!$F$5:$AW$1000,32,FALSE))*600,0)</f>
        <v>0</v>
      </c>
      <c r="V205" s="372">
        <f>IFERROR((VLOOKUP(A205,QUEUE!$F$5:$AW$1000,36,FALSE)-VLOOKUP(A205,QUEUE!$F$5:$AW$1000,35,FALSE))*750,0)</f>
        <v>0</v>
      </c>
      <c r="W205" s="372">
        <f>IFERROR((VLOOKUP(A205,QUEUE!$F$5:$AW$1000,39,FALSE)-VLOOKUP(A205,QUEUE!$F$5:$AW$1000,38,FALSE))*600,0)</f>
        <v>0</v>
      </c>
      <c r="X205" s="373"/>
      <c r="Y205" s="371">
        <f>IFERROR(VLOOKUP(A205,PROFILE!$B$6:$DG$1000,109,FALSE),0)</f>
        <v>0</v>
      </c>
      <c r="Z205" s="371">
        <f>IFERROR((VLOOKUP(A205,PROFILE!$B$6:$DG$1000,110,FALSE)*900)+((VLOOKUP(A205,PROFILE!$B$6:$DG$1000,110,FALSE)*900)*0.5),0)</f>
        <v>675</v>
      </c>
      <c r="AA205" s="371">
        <f t="shared" si="17"/>
        <v>325</v>
      </c>
      <c r="AB205" s="373">
        <f>IF(PROFILE!R207="รอบคัน",1500,IF(PROFILE!R207="โคม่า",2000,PROFILE!DJ207*100))</f>
        <v>100</v>
      </c>
    </row>
    <row r="206" spans="1:28" x14ac:dyDescent="0.35">
      <c r="A206" s="344">
        <f t="shared" si="21"/>
        <v>1702031</v>
      </c>
      <c r="B206" s="344">
        <v>206</v>
      </c>
      <c r="G206" s="374">
        <f>IFERROR(VLOOKUP(A206,PROFILE!$B$6:$P$1000,11,FALSE),"")</f>
        <v>8.2947596064841491</v>
      </c>
      <c r="H206" s="368">
        <f>IF(PROFILE!H208="","",PROFILE!B208)</f>
        <v>1702031</v>
      </c>
      <c r="I206" s="369" t="str">
        <f>IF(H206="","",VLOOKUP(H206,PROFILE!$B$6:$AC$1000,18,FALSE))</f>
        <v>ธนชาต</v>
      </c>
      <c r="J206" s="369" t="str">
        <f>IF(H206="","",VLOOKUP(H206,PROFILE!$B$6:$AC$1000,17,FALSE))</f>
        <v>เบา</v>
      </c>
      <c r="K206" s="369" t="str">
        <f>IF(H206="","",VLOOKUP(H206,PROFILE!$B$6:$AC$1000,23,FALSE))</f>
        <v>ฒธ8151</v>
      </c>
      <c r="L206" s="369" t="str">
        <f>IF(H206="","",VLOOKUP(H206,PROFILE!$B$6:$AC$1000,24,FALSE))</f>
        <v>MITSUBISHI</v>
      </c>
      <c r="M206" s="370" t="str">
        <f>IF(H206="","",VLOOKUP(H206,PROFILE!$B$6:$AC$1000,25,FALSE))</f>
        <v>TRITON</v>
      </c>
      <c r="N206" s="371">
        <f t="shared" si="18"/>
        <v>1450</v>
      </c>
      <c r="O206" s="372"/>
      <c r="P206" s="372"/>
      <c r="Q206" s="371">
        <f t="shared" si="19"/>
        <v>0</v>
      </c>
      <c r="R206" s="371">
        <f t="shared" si="20"/>
        <v>0</v>
      </c>
      <c r="S206" s="372">
        <f>IFERROR((VLOOKUP(A206,QUEUE!$F$5:$AW$1000,27,FALSE)-VLOOKUP(A206,QUEUE!$F$5:$AW$1000,26,FALSE))*500,0)</f>
        <v>0</v>
      </c>
      <c r="T206" s="372">
        <f>IFERROR((VLOOKUP(A206,QUEUE!$F$5:$AW$1000,30,FALSE)-VLOOKUP(A206,QUEUE!$F$5:$AW$1000,29,FALSE))*850,0)</f>
        <v>0</v>
      </c>
      <c r="U206" s="372">
        <f>IFERROR((VLOOKUP(A206,QUEUE!$F$5:$AW$1000,33,FALSE)-VLOOKUP(A206,QUEUE!$F$5:$AW$1000,32,FALSE))*600,0)</f>
        <v>0</v>
      </c>
      <c r="V206" s="372">
        <f>IFERROR((VLOOKUP(A206,QUEUE!$F$5:$AW$1000,36,FALSE)-VLOOKUP(A206,QUEUE!$F$5:$AW$1000,35,FALSE))*750,0)</f>
        <v>0</v>
      </c>
      <c r="W206" s="372">
        <f>IFERROR((VLOOKUP(A206,QUEUE!$F$5:$AW$1000,39,FALSE)-VLOOKUP(A206,QUEUE!$F$5:$AW$1000,38,FALSE))*600,0)</f>
        <v>0</v>
      </c>
      <c r="X206" s="373"/>
      <c r="Y206" s="371">
        <f>IFERROR(VLOOKUP(A206,PROFILE!$B$6:$DG$1000,109,FALSE),0)</f>
        <v>0</v>
      </c>
      <c r="Z206" s="371">
        <f>IFERROR((VLOOKUP(A206,PROFILE!$B$6:$DG$1000,110,FALSE)*900)+((VLOOKUP(A206,PROFILE!$B$6:$DG$1000,110,FALSE)*900)*0.5),0)</f>
        <v>1350</v>
      </c>
      <c r="AA206" s="371">
        <f t="shared" si="17"/>
        <v>0</v>
      </c>
      <c r="AB206" s="373">
        <f>IF(PROFILE!R208="รอบคัน",1500,IF(PROFILE!R208="โคม่า",2000,PROFILE!DJ208*100))</f>
        <v>100</v>
      </c>
    </row>
    <row r="207" spans="1:28" x14ac:dyDescent="0.35">
      <c r="A207" s="344">
        <f t="shared" si="21"/>
        <v>1702032</v>
      </c>
      <c r="B207" s="344">
        <v>207</v>
      </c>
      <c r="G207" s="374">
        <f>IFERROR(VLOOKUP(A207,PROFILE!$B$6:$P$1000,11,FALSE),"")</f>
        <v>3.2560770833297283</v>
      </c>
      <c r="H207" s="368">
        <f>IF(PROFILE!H209="","",PROFILE!B209)</f>
        <v>1702032</v>
      </c>
      <c r="I207" s="369" t="str">
        <f>IF(H207="","",VLOOKUP(H207,PROFILE!$B$6:$AC$1000,18,FALSE))</f>
        <v>โตเกียว</v>
      </c>
      <c r="J207" s="369" t="str">
        <f>IF(H207="","",VLOOKUP(H207,PROFILE!$B$6:$AC$1000,17,FALSE))</f>
        <v>กลาง</v>
      </c>
      <c r="K207" s="369" t="str">
        <f>IF(H207="","",VLOOKUP(H207,PROFILE!$B$6:$AC$1000,23,FALSE))</f>
        <v>1กผ9867</v>
      </c>
      <c r="L207" s="369" t="str">
        <f>IF(H207="","",VLOOKUP(H207,PROFILE!$B$6:$AC$1000,24,FALSE))</f>
        <v>TOYOTA</v>
      </c>
      <c r="M207" s="370" t="str">
        <f>IF(H207="","",VLOOKUP(H207,PROFILE!$B$6:$AC$1000,25,FALSE))</f>
        <v>CAMRY</v>
      </c>
      <c r="N207" s="371">
        <f t="shared" si="18"/>
        <v>251</v>
      </c>
      <c r="O207" s="372"/>
      <c r="P207" s="372">
        <v>2510</v>
      </c>
      <c r="Q207" s="371">
        <f t="shared" si="19"/>
        <v>2259</v>
      </c>
      <c r="R207" s="371">
        <f t="shared" si="20"/>
        <v>2259</v>
      </c>
      <c r="S207" s="372">
        <f>IFERROR((VLOOKUP(A207,QUEUE!$F$5:$AW$1000,27,FALSE)-VLOOKUP(A207,QUEUE!$F$5:$AW$1000,26,FALSE))*500,0)</f>
        <v>0</v>
      </c>
      <c r="T207" s="372">
        <f>IFERROR((VLOOKUP(A207,QUEUE!$F$5:$AW$1000,30,FALSE)-VLOOKUP(A207,QUEUE!$F$5:$AW$1000,29,FALSE))*850,0)</f>
        <v>0</v>
      </c>
      <c r="U207" s="372">
        <f>IFERROR((VLOOKUP(A207,QUEUE!$F$5:$AW$1000,33,FALSE)-VLOOKUP(A207,QUEUE!$F$5:$AW$1000,32,FALSE))*600,0)</f>
        <v>0</v>
      </c>
      <c r="V207" s="372">
        <f>IFERROR((VLOOKUP(A207,QUEUE!$F$5:$AW$1000,36,FALSE)-VLOOKUP(A207,QUEUE!$F$5:$AW$1000,35,FALSE))*750,0)</f>
        <v>0</v>
      </c>
      <c r="W207" s="372">
        <f>IFERROR((VLOOKUP(A207,QUEUE!$F$5:$AW$1000,39,FALSE)-VLOOKUP(A207,QUEUE!$F$5:$AW$1000,38,FALSE))*600,0)</f>
        <v>0</v>
      </c>
      <c r="X207" s="373"/>
      <c r="Y207" s="371">
        <f>IFERROR(VLOOKUP(A207,PROFILE!$B$6:$DG$1000,109,FALSE),0)</f>
        <v>0</v>
      </c>
      <c r="Z207" s="371">
        <f>IFERROR((VLOOKUP(A207,PROFILE!$B$6:$DG$1000,110,FALSE)*900)+((VLOOKUP(A207,PROFILE!$B$6:$DG$1000,110,FALSE)*900)*0.5),0)</f>
        <v>0</v>
      </c>
      <c r="AA207" s="371">
        <f t="shared" ref="AA207:AA270" si="22">IFERROR(0.1*(P207-Y207),0)</f>
        <v>251</v>
      </c>
      <c r="AB207" s="373">
        <f>IF(PROFILE!R209="รอบคัน",1500,IF(PROFILE!R209="โคม่า",2000,PROFILE!DJ209*100))</f>
        <v>0</v>
      </c>
    </row>
    <row r="208" spans="1:28" x14ac:dyDescent="0.35">
      <c r="A208" s="344">
        <f t="shared" si="21"/>
        <v>1702033</v>
      </c>
      <c r="B208" s="344">
        <v>208</v>
      </c>
      <c r="G208" s="374">
        <f>IFERROR(VLOOKUP(A208,PROFILE!$B$6:$P$1000,11,FALSE),"")</f>
        <v>3.2560770833297283</v>
      </c>
      <c r="H208" s="368">
        <f>IF(PROFILE!H210="","",PROFILE!B210)</f>
        <v>1702033</v>
      </c>
      <c r="I208" s="369" t="str">
        <f>IF(H208="","",VLOOKUP(H208,PROFILE!$B$6:$AC$1000,18,FALSE))</f>
        <v>กรุงไทย</v>
      </c>
      <c r="J208" s="369" t="str">
        <f>IF(H208="","",VLOOKUP(H208,PROFILE!$B$6:$AC$1000,17,FALSE))</f>
        <v>รอบคัน</v>
      </c>
      <c r="K208" s="369" t="str">
        <f>IF(H208="","",VLOOKUP(H208,PROFILE!$B$6:$AC$1000,23,FALSE))</f>
        <v>1กผ9867</v>
      </c>
      <c r="L208" s="369" t="str">
        <f>IF(H208="","",VLOOKUP(H208,PROFILE!$B$6:$AC$1000,24,FALSE))</f>
        <v>TOYOTA</v>
      </c>
      <c r="M208" s="370" t="str">
        <f>IF(H208="","",VLOOKUP(H208,PROFILE!$B$6:$AC$1000,25,FALSE))</f>
        <v>CAMRY</v>
      </c>
      <c r="N208" s="371">
        <f t="shared" ref="N208:N271" si="23">SUM(S208:AB208)</f>
        <v>5085</v>
      </c>
      <c r="O208" s="372">
        <v>2000</v>
      </c>
      <c r="P208" s="372">
        <v>22350</v>
      </c>
      <c r="Q208" s="371">
        <f t="shared" ref="Q208:Q271" si="24">IF(P208="",0,P208-N208)</f>
        <v>17265</v>
      </c>
      <c r="R208" s="371">
        <f t="shared" si="20"/>
        <v>17265</v>
      </c>
      <c r="S208" s="372">
        <f>IFERROR((VLOOKUP(A208,QUEUE!$F$5:$AW$1000,27,FALSE)-VLOOKUP(A208,QUEUE!$F$5:$AW$1000,26,FALSE))*500,0)</f>
        <v>0</v>
      </c>
      <c r="T208" s="372">
        <f>IFERROR((VLOOKUP(A208,QUEUE!$F$5:$AW$1000,30,FALSE)-VLOOKUP(A208,QUEUE!$F$5:$AW$1000,29,FALSE))*850,0)</f>
        <v>0</v>
      </c>
      <c r="U208" s="372">
        <f>IFERROR((VLOOKUP(A208,QUEUE!$F$5:$AW$1000,33,FALSE)-VLOOKUP(A208,QUEUE!$F$5:$AW$1000,32,FALSE))*600,0)</f>
        <v>0</v>
      </c>
      <c r="V208" s="372">
        <f>IFERROR((VLOOKUP(A208,QUEUE!$F$5:$AW$1000,36,FALSE)-VLOOKUP(A208,QUEUE!$F$5:$AW$1000,35,FALSE))*750,0)</f>
        <v>0</v>
      </c>
      <c r="W208" s="372">
        <f>IFERROR((VLOOKUP(A208,QUEUE!$F$5:$AW$1000,39,FALSE)-VLOOKUP(A208,QUEUE!$F$5:$AW$1000,38,FALSE))*600,0)</f>
        <v>0</v>
      </c>
      <c r="X208" s="373"/>
      <c r="Y208" s="371">
        <f>IFERROR(VLOOKUP(A208,PROFILE!$B$6:$DG$1000,109,FALSE),0)</f>
        <v>0</v>
      </c>
      <c r="Z208" s="371">
        <f>IFERROR((VLOOKUP(A208,PROFILE!$B$6:$DG$1000,110,FALSE)*900)+((VLOOKUP(A208,PROFILE!$B$6:$DG$1000,110,FALSE)*900)*0.5),0)</f>
        <v>1350</v>
      </c>
      <c r="AA208" s="371">
        <f t="shared" si="22"/>
        <v>2235</v>
      </c>
      <c r="AB208" s="373">
        <f>IF(PROFILE!R210="รอบคัน",1500,IF(PROFILE!R210="โคม่า",2000,PROFILE!DJ210*100))</f>
        <v>1500</v>
      </c>
    </row>
    <row r="209" spans="1:28" x14ac:dyDescent="0.35">
      <c r="A209" s="344">
        <f t="shared" si="21"/>
        <v>1702034</v>
      </c>
      <c r="B209" s="344">
        <v>209</v>
      </c>
      <c r="G209" s="374" t="str">
        <f>IFERROR(VLOOKUP(A209,PROFILE!$B$6:$P$1000,11,FALSE),"")</f>
        <v>OUT</v>
      </c>
      <c r="H209" s="368">
        <f>IF(PROFILE!H211="","",PROFILE!B211)</f>
        <v>1702034</v>
      </c>
      <c r="I209" s="369" t="str">
        <f>IF(H209="","",VLOOKUP(H209,PROFILE!$B$6:$AC$1000,18,FALSE))</f>
        <v>เทเวศ</v>
      </c>
      <c r="J209" s="369" t="str">
        <f>IF(H209="","",VLOOKUP(H209,PROFILE!$B$6:$AC$1000,17,FALSE))</f>
        <v>กลาง</v>
      </c>
      <c r="K209" s="369" t="str">
        <f>IF(H209="","",VLOOKUP(H209,PROFILE!$B$6:$AC$1000,23,FALSE))</f>
        <v>ฌจ4528</v>
      </c>
      <c r="L209" s="369" t="str">
        <f>IF(H209="","",VLOOKUP(H209,PROFILE!$B$6:$AC$1000,24,FALSE))</f>
        <v>TOYOTA</v>
      </c>
      <c r="M209" s="370" t="str">
        <f>IF(H209="","",VLOOKUP(H209,PROFILE!$B$6:$AC$1000,25,FALSE))</f>
        <v>ALTIS</v>
      </c>
      <c r="N209" s="371">
        <f t="shared" si="23"/>
        <v>2375</v>
      </c>
      <c r="O209" s="372"/>
      <c r="P209" s="372">
        <v>6250</v>
      </c>
      <c r="Q209" s="371">
        <f t="shared" si="24"/>
        <v>3875</v>
      </c>
      <c r="R209" s="371">
        <f t="shared" si="20"/>
        <v>3875</v>
      </c>
      <c r="S209" s="372">
        <f>IFERROR((VLOOKUP(A209,QUEUE!$F$5:$AW$1000,27,FALSE)-VLOOKUP(A209,QUEUE!$F$5:$AW$1000,26,FALSE))*500,0)</f>
        <v>0</v>
      </c>
      <c r="T209" s="372">
        <f>IFERROR((VLOOKUP(A209,QUEUE!$F$5:$AW$1000,30,FALSE)-VLOOKUP(A209,QUEUE!$F$5:$AW$1000,29,FALSE))*850,0)</f>
        <v>0</v>
      </c>
      <c r="U209" s="372">
        <f>IFERROR((VLOOKUP(A209,QUEUE!$F$5:$AW$1000,33,FALSE)-VLOOKUP(A209,QUEUE!$F$5:$AW$1000,32,FALSE))*600,0)</f>
        <v>0</v>
      </c>
      <c r="V209" s="372">
        <f>IFERROR((VLOOKUP(A209,QUEUE!$F$5:$AW$1000,36,FALSE)-VLOOKUP(A209,QUEUE!$F$5:$AW$1000,35,FALSE))*750,0)</f>
        <v>0</v>
      </c>
      <c r="W209" s="372">
        <f>IFERROR((VLOOKUP(A209,QUEUE!$F$5:$AW$1000,39,FALSE)-VLOOKUP(A209,QUEUE!$F$5:$AW$1000,38,FALSE))*600,0)</f>
        <v>0</v>
      </c>
      <c r="X209" s="373"/>
      <c r="Y209" s="371">
        <f>IFERROR(VLOOKUP(A209,PROFILE!$B$6:$DG$1000,109,FALSE),0)</f>
        <v>0</v>
      </c>
      <c r="Z209" s="371">
        <f>IFERROR((VLOOKUP(A209,PROFILE!$B$6:$DG$1000,110,FALSE)*900)+((VLOOKUP(A209,PROFILE!$B$6:$DG$1000,110,FALSE)*900)*0.5),0)</f>
        <v>1350</v>
      </c>
      <c r="AA209" s="371">
        <f t="shared" si="22"/>
        <v>625</v>
      </c>
      <c r="AB209" s="373">
        <f>IF(PROFILE!R211="รอบคัน",1500,IF(PROFILE!R211="โคม่า",2000,PROFILE!DJ211*100))</f>
        <v>400</v>
      </c>
    </row>
    <row r="210" spans="1:28" x14ac:dyDescent="0.35">
      <c r="A210" s="344">
        <f t="shared" si="21"/>
        <v>1702035</v>
      </c>
      <c r="B210" s="344">
        <v>210</v>
      </c>
      <c r="G210" s="374" t="str">
        <f>IFERROR(VLOOKUP(A210,PROFILE!$B$6:$P$1000,11,FALSE),"")</f>
        <v>OUT</v>
      </c>
      <c r="H210" s="368">
        <f>IF(PROFILE!H212="","",PROFILE!B212)</f>
        <v>1702035</v>
      </c>
      <c r="I210" s="369" t="str">
        <f>IF(H210="","",VLOOKUP(H210,PROFILE!$B$6:$AC$1000,18,FALSE))</f>
        <v>ธนชาต</v>
      </c>
      <c r="J210" s="369" t="str">
        <f>IF(H210="","",VLOOKUP(H210,PROFILE!$B$6:$AC$1000,17,FALSE))</f>
        <v>กลาง</v>
      </c>
      <c r="K210" s="369" t="str">
        <f>IF(H210="","",VLOOKUP(H210,PROFILE!$B$6:$AC$1000,23,FALSE))</f>
        <v>ฒถ3689</v>
      </c>
      <c r="L210" s="369" t="str">
        <f>IF(H210="","",VLOOKUP(H210,PROFILE!$B$6:$AC$1000,24,FALSE))</f>
        <v>TOYOTA</v>
      </c>
      <c r="M210" s="370" t="str">
        <f>IF(H210="","",VLOOKUP(H210,PROFILE!$B$6:$AC$1000,25,FALSE))</f>
        <v>VIGO</v>
      </c>
      <c r="N210" s="371">
        <f t="shared" si="23"/>
        <v>2363.0839999999998</v>
      </c>
      <c r="O210" s="372"/>
      <c r="P210" s="372">
        <v>7130.84</v>
      </c>
      <c r="Q210" s="371">
        <f t="shared" si="24"/>
        <v>4767.7560000000003</v>
      </c>
      <c r="R210" s="371">
        <f t="shared" si="20"/>
        <v>4767.7560000000003</v>
      </c>
      <c r="S210" s="372">
        <f>IFERROR((VLOOKUP(A210,QUEUE!$F$5:$AW$1000,27,FALSE)-VLOOKUP(A210,QUEUE!$F$5:$AW$1000,26,FALSE))*500,0)</f>
        <v>0</v>
      </c>
      <c r="T210" s="372">
        <f>IFERROR((VLOOKUP(A210,QUEUE!$F$5:$AW$1000,30,FALSE)-VLOOKUP(A210,QUEUE!$F$5:$AW$1000,29,FALSE))*850,0)</f>
        <v>0</v>
      </c>
      <c r="U210" s="372">
        <f>IFERROR((VLOOKUP(A210,QUEUE!$F$5:$AW$1000,33,FALSE)-VLOOKUP(A210,QUEUE!$F$5:$AW$1000,32,FALSE))*600,0)</f>
        <v>0</v>
      </c>
      <c r="V210" s="372">
        <f>IFERROR((VLOOKUP(A210,QUEUE!$F$5:$AW$1000,36,FALSE)-VLOOKUP(A210,QUEUE!$F$5:$AW$1000,35,FALSE))*750,0)</f>
        <v>0</v>
      </c>
      <c r="W210" s="372">
        <f>IFERROR((VLOOKUP(A210,QUEUE!$F$5:$AW$1000,39,FALSE)-VLOOKUP(A210,QUEUE!$F$5:$AW$1000,38,FALSE))*600,0)</f>
        <v>0</v>
      </c>
      <c r="X210" s="373"/>
      <c r="Y210" s="371">
        <f>IFERROR(VLOOKUP(A210,PROFILE!$B$6:$DG$1000,109,FALSE),0)</f>
        <v>0</v>
      </c>
      <c r="Z210" s="371">
        <f>IFERROR((VLOOKUP(A210,PROFILE!$B$6:$DG$1000,110,FALSE)*900)+((VLOOKUP(A210,PROFILE!$B$6:$DG$1000,110,FALSE)*900)*0.5),0)</f>
        <v>1350</v>
      </c>
      <c r="AA210" s="371">
        <f t="shared" si="22"/>
        <v>713.08400000000006</v>
      </c>
      <c r="AB210" s="373">
        <f>IF(PROFILE!R212="รอบคัน",1500,IF(PROFILE!R212="โคม่า",2000,PROFILE!DJ212*100))</f>
        <v>300</v>
      </c>
    </row>
    <row r="211" spans="1:28" x14ac:dyDescent="0.35">
      <c r="A211" s="344">
        <f t="shared" si="21"/>
        <v>1702036</v>
      </c>
      <c r="B211" s="344">
        <v>211</v>
      </c>
      <c r="G211" s="374" t="str">
        <f>IFERROR(VLOOKUP(A211,PROFILE!$B$6:$P$1000,11,FALSE),"")</f>
        <v>OUT</v>
      </c>
      <c r="H211" s="368">
        <f>IF(PROFILE!H213="","",PROFILE!B213)</f>
        <v>1702036</v>
      </c>
      <c r="I211" s="369" t="str">
        <f>IF(H211="","",VLOOKUP(H211,PROFILE!$B$6:$AC$1000,18,FALSE))</f>
        <v>เจ้าพระยา</v>
      </c>
      <c r="J211" s="369" t="str">
        <f>IF(H211="","",VLOOKUP(H211,PROFILE!$B$6:$AC$1000,17,FALSE))</f>
        <v>โคม่า</v>
      </c>
      <c r="K211" s="369" t="str">
        <f>IF(H211="","",VLOOKUP(H211,PROFILE!$B$6:$AC$1000,23,FALSE))</f>
        <v>กว3526</v>
      </c>
      <c r="L211" s="369" t="str">
        <f>IF(H211="","",VLOOKUP(H211,PROFILE!$B$6:$AC$1000,24,FALSE))</f>
        <v>TOYOTA</v>
      </c>
      <c r="M211" s="370" t="str">
        <f>IF(H211="","",VLOOKUP(H211,PROFILE!$B$6:$AC$1000,25,FALSE))</f>
        <v>COROLLA</v>
      </c>
      <c r="N211" s="371">
        <f t="shared" si="23"/>
        <v>8438.3179999999993</v>
      </c>
      <c r="O211" s="372">
        <v>1000</v>
      </c>
      <c r="P211" s="372">
        <v>37383.18</v>
      </c>
      <c r="Q211" s="371">
        <f t="shared" si="24"/>
        <v>28944.862000000001</v>
      </c>
      <c r="R211" s="371">
        <f t="shared" si="20"/>
        <v>28944.862000000001</v>
      </c>
      <c r="S211" s="372">
        <f>IFERROR((VLOOKUP(A211,QUEUE!$F$5:$AW$1000,27,FALSE)-VLOOKUP(A211,QUEUE!$F$5:$AW$1000,26,FALSE))*500,0)</f>
        <v>0</v>
      </c>
      <c r="T211" s="372">
        <f>IFERROR((VLOOKUP(A211,QUEUE!$F$5:$AW$1000,30,FALSE)-VLOOKUP(A211,QUEUE!$F$5:$AW$1000,29,FALSE))*850,0)</f>
        <v>0</v>
      </c>
      <c r="U211" s="372">
        <f>IFERROR((VLOOKUP(A211,QUEUE!$F$5:$AW$1000,33,FALSE)-VLOOKUP(A211,QUEUE!$F$5:$AW$1000,32,FALSE))*600,0)</f>
        <v>0</v>
      </c>
      <c r="V211" s="372">
        <f>IFERROR((VLOOKUP(A211,QUEUE!$F$5:$AW$1000,36,FALSE)-VLOOKUP(A211,QUEUE!$F$5:$AW$1000,35,FALSE))*750,0)</f>
        <v>0</v>
      </c>
      <c r="W211" s="372">
        <f>IFERROR((VLOOKUP(A211,QUEUE!$F$5:$AW$1000,39,FALSE)-VLOOKUP(A211,QUEUE!$F$5:$AW$1000,38,FALSE))*600,0)</f>
        <v>0</v>
      </c>
      <c r="X211" s="373"/>
      <c r="Y211" s="371">
        <f>IFERROR(VLOOKUP(A211,PROFILE!$B$6:$DG$1000,109,FALSE),0)</f>
        <v>0</v>
      </c>
      <c r="Z211" s="371">
        <f>IFERROR((VLOOKUP(A211,PROFILE!$B$6:$DG$1000,110,FALSE)*900)+((VLOOKUP(A211,PROFILE!$B$6:$DG$1000,110,FALSE)*900)*0.5),0)</f>
        <v>2700</v>
      </c>
      <c r="AA211" s="371">
        <f t="shared" si="22"/>
        <v>3738.3180000000002</v>
      </c>
      <c r="AB211" s="373">
        <f>IF(PROFILE!R213="รอบคัน",1500,IF(PROFILE!R213="โคม่า",2000,PROFILE!DJ213*100))</f>
        <v>2000</v>
      </c>
    </row>
    <row r="212" spans="1:28" x14ac:dyDescent="0.35">
      <c r="A212" s="344">
        <f t="shared" si="21"/>
        <v>1702037</v>
      </c>
      <c r="B212" s="344">
        <v>212</v>
      </c>
      <c r="G212" s="374">
        <f>IFERROR(VLOOKUP(A212,PROFILE!$B$6:$P$1000,11,FALSE),"")</f>
        <v>6.4415635416662553</v>
      </c>
      <c r="H212" s="368">
        <f>IF(PROFILE!H214="","",PROFILE!B214)</f>
        <v>1702037</v>
      </c>
      <c r="I212" s="369" t="str">
        <f>IF(H212="","",VLOOKUP(H212,PROFILE!$B$6:$AC$1000,18,FALSE))</f>
        <v>ธนชาต</v>
      </c>
      <c r="J212" s="369" t="str">
        <f>IF(H212="","",VLOOKUP(H212,PROFILE!$B$6:$AC$1000,17,FALSE))</f>
        <v>กลาง</v>
      </c>
      <c r="K212" s="369" t="str">
        <f>IF(H212="","",VLOOKUP(H212,PROFILE!$B$6:$AC$1000,23,FALSE))</f>
        <v>ฒฬ4980</v>
      </c>
      <c r="L212" s="369" t="str">
        <f>IF(H212="","",VLOOKUP(H212,PROFILE!$B$6:$AC$1000,24,FALSE))</f>
        <v>TOYOTA</v>
      </c>
      <c r="M212" s="370" t="str">
        <f>IF(H212="","",VLOOKUP(H212,PROFILE!$B$6:$AC$1000,25,FALSE))</f>
        <v>VIGO</v>
      </c>
      <c r="N212" s="371">
        <f t="shared" si="23"/>
        <v>775</v>
      </c>
      <c r="O212" s="372"/>
      <c r="P212" s="372"/>
      <c r="Q212" s="371">
        <f t="shared" si="24"/>
        <v>0</v>
      </c>
      <c r="R212" s="371">
        <f t="shared" si="20"/>
        <v>0</v>
      </c>
      <c r="S212" s="372">
        <f>IFERROR((VLOOKUP(A212,QUEUE!$F$5:$AW$1000,27,FALSE)-VLOOKUP(A212,QUEUE!$F$5:$AW$1000,26,FALSE))*500,0)</f>
        <v>0</v>
      </c>
      <c r="T212" s="372">
        <f>IFERROR((VLOOKUP(A212,QUEUE!$F$5:$AW$1000,30,FALSE)-VLOOKUP(A212,QUEUE!$F$5:$AW$1000,29,FALSE))*850,0)</f>
        <v>0</v>
      </c>
      <c r="U212" s="372">
        <f>IFERROR((VLOOKUP(A212,QUEUE!$F$5:$AW$1000,33,FALSE)-VLOOKUP(A212,QUEUE!$F$5:$AW$1000,32,FALSE))*600,0)</f>
        <v>0</v>
      </c>
      <c r="V212" s="372">
        <f>IFERROR((VLOOKUP(A212,QUEUE!$F$5:$AW$1000,36,FALSE)-VLOOKUP(A212,QUEUE!$F$5:$AW$1000,35,FALSE))*750,0)</f>
        <v>0</v>
      </c>
      <c r="W212" s="372">
        <f>IFERROR((VLOOKUP(A212,QUEUE!$F$5:$AW$1000,39,FALSE)-VLOOKUP(A212,QUEUE!$F$5:$AW$1000,38,FALSE))*600,0)</f>
        <v>0</v>
      </c>
      <c r="X212" s="373"/>
      <c r="Y212" s="371">
        <f>IFERROR(VLOOKUP(A212,PROFILE!$B$6:$DG$1000,109,FALSE),0)</f>
        <v>0</v>
      </c>
      <c r="Z212" s="371">
        <f>IFERROR((VLOOKUP(A212,PROFILE!$B$6:$DG$1000,110,FALSE)*900)+((VLOOKUP(A212,PROFILE!$B$6:$DG$1000,110,FALSE)*900)*0.5),0)</f>
        <v>675</v>
      </c>
      <c r="AA212" s="371">
        <f t="shared" si="22"/>
        <v>0</v>
      </c>
      <c r="AB212" s="373">
        <f>IF(PROFILE!R214="รอบคัน",1500,IF(PROFILE!R214="โคม่า",2000,PROFILE!DJ214*100))</f>
        <v>100</v>
      </c>
    </row>
    <row r="213" spans="1:28" x14ac:dyDescent="0.35">
      <c r="A213" s="344">
        <f t="shared" si="21"/>
        <v>1702038</v>
      </c>
      <c r="B213" s="344">
        <v>213</v>
      </c>
      <c r="G213" s="374" t="str">
        <f>IFERROR(VLOOKUP(A213,PROFILE!$B$6:$P$1000,11,FALSE),"")</f>
        <v>OUT</v>
      </c>
      <c r="H213" s="368">
        <f>IF(PROFILE!H215="","",PROFILE!B215)</f>
        <v>1702038</v>
      </c>
      <c r="I213" s="369" t="str">
        <f>IF(H213="","",VLOOKUP(H213,PROFILE!$B$6:$AC$1000,18,FALSE))</f>
        <v>โตเกียว</v>
      </c>
      <c r="J213" s="369" t="str">
        <f>IF(H213="","",VLOOKUP(H213,PROFILE!$B$6:$AC$1000,17,FALSE))</f>
        <v>รอบคัน</v>
      </c>
      <c r="K213" s="369" t="str">
        <f>IF(H213="","",VLOOKUP(H213,PROFILE!$B$6:$AC$1000,23,FALSE))</f>
        <v>ชห590</v>
      </c>
      <c r="L213" s="369" t="str">
        <f>IF(H213="","",VLOOKUP(H213,PROFILE!$B$6:$AC$1000,24,FALSE))</f>
        <v>ISUZU</v>
      </c>
      <c r="M213" s="370" t="str">
        <f>IF(H213="","",VLOOKUP(H213,PROFILE!$B$6:$AC$1000,25,FALSE))</f>
        <v>D-MAX</v>
      </c>
      <c r="N213" s="371">
        <f t="shared" si="23"/>
        <v>1500</v>
      </c>
      <c r="O213" s="372"/>
      <c r="P213" s="372"/>
      <c r="Q213" s="371">
        <f t="shared" si="24"/>
        <v>0</v>
      </c>
      <c r="R213" s="371">
        <f t="shared" si="20"/>
        <v>0</v>
      </c>
      <c r="S213" s="372">
        <f>IFERROR((VLOOKUP(A213,QUEUE!$F$5:$AW$1000,27,FALSE)-VLOOKUP(A213,QUEUE!$F$5:$AW$1000,26,FALSE))*500,0)</f>
        <v>0</v>
      </c>
      <c r="T213" s="372">
        <f>IFERROR((VLOOKUP(A213,QUEUE!$F$5:$AW$1000,30,FALSE)-VLOOKUP(A213,QUEUE!$F$5:$AW$1000,29,FALSE))*850,0)</f>
        <v>0</v>
      </c>
      <c r="U213" s="372">
        <f>IFERROR((VLOOKUP(A213,QUEUE!$F$5:$AW$1000,33,FALSE)-VLOOKUP(A213,QUEUE!$F$5:$AW$1000,32,FALSE))*600,0)</f>
        <v>0</v>
      </c>
      <c r="V213" s="372">
        <f>IFERROR((VLOOKUP(A213,QUEUE!$F$5:$AW$1000,36,FALSE)-VLOOKUP(A213,QUEUE!$F$5:$AW$1000,35,FALSE))*750,0)</f>
        <v>0</v>
      </c>
      <c r="W213" s="372">
        <f>IFERROR((VLOOKUP(A213,QUEUE!$F$5:$AW$1000,39,FALSE)-VLOOKUP(A213,QUEUE!$F$5:$AW$1000,38,FALSE))*600,0)</f>
        <v>0</v>
      </c>
      <c r="X213" s="373"/>
      <c r="Y213" s="371">
        <f>IFERROR(VLOOKUP(A213,PROFILE!$B$6:$DG$1000,109,FALSE),0)</f>
        <v>0</v>
      </c>
      <c r="Z213" s="371">
        <f>IFERROR((VLOOKUP(A213,PROFILE!$B$6:$DG$1000,110,FALSE)*900)+((VLOOKUP(A213,PROFILE!$B$6:$DG$1000,110,FALSE)*900)*0.5),0)</f>
        <v>0</v>
      </c>
      <c r="AA213" s="371">
        <f t="shared" si="22"/>
        <v>0</v>
      </c>
      <c r="AB213" s="373">
        <f>IF(PROFILE!R215="รอบคัน",1500,IF(PROFILE!R215="โคม่า",2000,PROFILE!DJ215*100))</f>
        <v>1500</v>
      </c>
    </row>
    <row r="214" spans="1:28" x14ac:dyDescent="0.35">
      <c r="A214" s="344">
        <f t="shared" si="21"/>
        <v>1702039</v>
      </c>
      <c r="B214" s="344">
        <v>214</v>
      </c>
      <c r="G214" s="374" t="str">
        <f>IFERROR(VLOOKUP(A214,PROFILE!$B$6:$P$1000,11,FALSE),"")</f>
        <v>OUT</v>
      </c>
      <c r="H214" s="368">
        <f>IF(PROFILE!H216="","",PROFILE!B216)</f>
        <v>1702039</v>
      </c>
      <c r="I214" s="369" t="str">
        <f>IF(H214="","",VLOOKUP(H214,PROFILE!$B$6:$AC$1000,18,FALSE))</f>
        <v>ธนชาต</v>
      </c>
      <c r="J214" s="369" t="str">
        <f>IF(H214="","",VLOOKUP(H214,PROFILE!$B$6:$AC$1000,17,FALSE))</f>
        <v>กลาง</v>
      </c>
      <c r="K214" s="369" t="str">
        <f>IF(H214="","",VLOOKUP(H214,PROFILE!$B$6:$AC$1000,23,FALSE))</f>
        <v>ถจ7258</v>
      </c>
      <c r="L214" s="369" t="str">
        <f>IF(H214="","",VLOOKUP(H214,PROFILE!$B$6:$AC$1000,24,FALSE))</f>
        <v>TOYOTA</v>
      </c>
      <c r="M214" s="370" t="str">
        <f>IF(H214="","",VLOOKUP(H214,PROFILE!$B$6:$AC$1000,25,FALSE))</f>
        <v>VIGO</v>
      </c>
      <c r="N214" s="371">
        <f t="shared" si="23"/>
        <v>3174.7660000000001</v>
      </c>
      <c r="O214" s="372"/>
      <c r="P214" s="372">
        <v>1747.66</v>
      </c>
      <c r="Q214" s="371">
        <f t="shared" si="24"/>
        <v>-1427.106</v>
      </c>
      <c r="R214" s="371">
        <f t="shared" si="20"/>
        <v>-1427.106</v>
      </c>
      <c r="S214" s="372">
        <f>IFERROR((VLOOKUP(A214,QUEUE!$F$5:$AW$1000,27,FALSE)-VLOOKUP(A214,QUEUE!$F$5:$AW$1000,26,FALSE))*500,0)</f>
        <v>0</v>
      </c>
      <c r="T214" s="372">
        <f>IFERROR((VLOOKUP(A214,QUEUE!$F$5:$AW$1000,30,FALSE)-VLOOKUP(A214,QUEUE!$F$5:$AW$1000,29,FALSE))*850,0)</f>
        <v>0</v>
      </c>
      <c r="U214" s="372">
        <f>IFERROR((VLOOKUP(A214,QUEUE!$F$5:$AW$1000,33,FALSE)-VLOOKUP(A214,QUEUE!$F$5:$AW$1000,32,FALSE))*600,0)</f>
        <v>0</v>
      </c>
      <c r="V214" s="372">
        <f>IFERROR((VLOOKUP(A214,QUEUE!$F$5:$AW$1000,36,FALSE)-VLOOKUP(A214,QUEUE!$F$5:$AW$1000,35,FALSE))*750,0)</f>
        <v>0</v>
      </c>
      <c r="W214" s="372">
        <f>IFERROR((VLOOKUP(A214,QUEUE!$F$5:$AW$1000,39,FALSE)-VLOOKUP(A214,QUEUE!$F$5:$AW$1000,38,FALSE))*600,0)</f>
        <v>0</v>
      </c>
      <c r="X214" s="373"/>
      <c r="Y214" s="371">
        <f>IFERROR(VLOOKUP(A214,PROFILE!$B$6:$DG$1000,109,FALSE),0)</f>
        <v>0</v>
      </c>
      <c r="Z214" s="371">
        <f>IFERROR((VLOOKUP(A214,PROFILE!$B$6:$DG$1000,110,FALSE)*900)+((VLOOKUP(A214,PROFILE!$B$6:$DG$1000,110,FALSE)*900)*0.5),0)</f>
        <v>2700</v>
      </c>
      <c r="AA214" s="371">
        <f t="shared" si="22"/>
        <v>174.76600000000002</v>
      </c>
      <c r="AB214" s="373">
        <f>IF(PROFILE!R216="รอบคัน",1500,IF(PROFILE!R216="โคม่า",2000,PROFILE!DJ216*100))</f>
        <v>300</v>
      </c>
    </row>
    <row r="215" spans="1:28" x14ac:dyDescent="0.35">
      <c r="A215" s="344">
        <f t="shared" si="21"/>
        <v>1702040</v>
      </c>
      <c r="B215" s="344">
        <v>215</v>
      </c>
      <c r="G215" s="374" t="str">
        <f>IFERROR(VLOOKUP(A215,PROFILE!$B$6:$P$1000,11,FALSE),"")</f>
        <v>OUT</v>
      </c>
      <c r="H215" s="368">
        <f>IF(PROFILE!H217="","",PROFILE!B217)</f>
        <v>1702040</v>
      </c>
      <c r="I215" s="369" t="str">
        <f>IF(H215="","",VLOOKUP(H215,PROFILE!$B$6:$AC$1000,18,FALSE))</f>
        <v>เทเวศ</v>
      </c>
      <c r="J215" s="369" t="str">
        <f>IF(H215="","",VLOOKUP(H215,PROFILE!$B$6:$AC$1000,17,FALSE))</f>
        <v>รอบคัน</v>
      </c>
      <c r="K215" s="369" t="str">
        <f>IF(H215="","",VLOOKUP(H215,PROFILE!$B$6:$AC$1000,23,FALSE))</f>
        <v>1ฒข5065</v>
      </c>
      <c r="L215" s="369" t="str">
        <f>IF(H215="","",VLOOKUP(H215,PROFILE!$B$6:$AC$1000,24,FALSE))</f>
        <v>MAZDA</v>
      </c>
      <c r="M215" s="370" t="str">
        <f>IF(H215="","",VLOOKUP(H215,PROFILE!$B$6:$AC$1000,25,FALSE))</f>
        <v>BT-50</v>
      </c>
      <c r="N215" s="371">
        <f t="shared" si="23"/>
        <v>7406.5420000000004</v>
      </c>
      <c r="O215" s="372"/>
      <c r="P215" s="372">
        <v>5065.42</v>
      </c>
      <c r="Q215" s="371">
        <f t="shared" si="24"/>
        <v>-2341.1220000000003</v>
      </c>
      <c r="R215" s="371">
        <f t="shared" si="20"/>
        <v>-2341.1220000000003</v>
      </c>
      <c r="S215" s="372">
        <f>IFERROR((VLOOKUP(A215,QUEUE!$F$5:$AW$1000,27,FALSE)-VLOOKUP(A215,QUEUE!$F$5:$AW$1000,26,FALSE))*500,0)</f>
        <v>0</v>
      </c>
      <c r="T215" s="372">
        <f>IFERROR((VLOOKUP(A215,QUEUE!$F$5:$AW$1000,30,FALSE)-VLOOKUP(A215,QUEUE!$F$5:$AW$1000,29,FALSE))*850,0)</f>
        <v>0</v>
      </c>
      <c r="U215" s="372">
        <f>IFERROR((VLOOKUP(A215,QUEUE!$F$5:$AW$1000,33,FALSE)-VLOOKUP(A215,QUEUE!$F$5:$AW$1000,32,FALSE))*600,0)</f>
        <v>0</v>
      </c>
      <c r="V215" s="372">
        <f>IFERROR((VLOOKUP(A215,QUEUE!$F$5:$AW$1000,36,FALSE)-VLOOKUP(A215,QUEUE!$F$5:$AW$1000,35,FALSE))*750,0)</f>
        <v>0</v>
      </c>
      <c r="W215" s="372">
        <f>IFERROR((VLOOKUP(A215,QUEUE!$F$5:$AW$1000,39,FALSE)-VLOOKUP(A215,QUEUE!$F$5:$AW$1000,38,FALSE))*600,0)</f>
        <v>0</v>
      </c>
      <c r="X215" s="373"/>
      <c r="Y215" s="371">
        <f>IFERROR(VLOOKUP(A215,PROFILE!$B$6:$DG$1000,109,FALSE),0)</f>
        <v>0</v>
      </c>
      <c r="Z215" s="371">
        <f>IFERROR((VLOOKUP(A215,PROFILE!$B$6:$DG$1000,110,FALSE)*900)+((VLOOKUP(A215,PROFILE!$B$6:$DG$1000,110,FALSE)*900)*0.5),0)</f>
        <v>5400</v>
      </c>
      <c r="AA215" s="371">
        <f t="shared" si="22"/>
        <v>506.54200000000003</v>
      </c>
      <c r="AB215" s="373">
        <f>IF(PROFILE!R217="รอบคัน",1500,IF(PROFILE!R217="โคม่า",2000,PROFILE!DJ217*100))</f>
        <v>1500</v>
      </c>
    </row>
    <row r="216" spans="1:28" x14ac:dyDescent="0.35">
      <c r="A216" s="344">
        <f t="shared" si="21"/>
        <v>1702041</v>
      </c>
      <c r="B216" s="344">
        <v>216</v>
      </c>
      <c r="G216" s="374" t="str">
        <f>IFERROR(VLOOKUP(A216,PROFILE!$B$6:$P$1000,11,FALSE),"")</f>
        <v/>
      </c>
      <c r="H216" s="368">
        <f>IF(PROFILE!H218="","",PROFILE!B218)</f>
        <v>1702041</v>
      </c>
      <c r="I216" s="369" t="str">
        <f>IF(H216="","",VLOOKUP(H216,PROFILE!$B$6:$AC$1000,18,FALSE))</f>
        <v>ธนชาต</v>
      </c>
      <c r="J216" s="369" t="str">
        <f>IF(H216="","",VLOOKUP(H216,PROFILE!$B$6:$AC$1000,17,FALSE))</f>
        <v>เบา</v>
      </c>
      <c r="K216" s="369" t="str">
        <f>IF(H216="","",VLOOKUP(H216,PROFILE!$B$6:$AC$1000,23,FALSE))</f>
        <v>ฒฬ3626</v>
      </c>
      <c r="L216" s="369" t="str">
        <f>IF(H216="","",VLOOKUP(H216,PROFILE!$B$6:$AC$1000,24,FALSE))</f>
        <v>ISUZU</v>
      </c>
      <c r="M216" s="370" t="str">
        <f>IF(H216="","",VLOOKUP(H216,PROFILE!$B$6:$AC$1000,25,FALSE))</f>
        <v>HILANDER</v>
      </c>
      <c r="N216" s="371">
        <f t="shared" si="23"/>
        <v>0</v>
      </c>
      <c r="O216" s="372"/>
      <c r="P216" s="372"/>
      <c r="Q216" s="371">
        <f t="shared" si="24"/>
        <v>0</v>
      </c>
      <c r="R216" s="371">
        <f t="shared" si="20"/>
        <v>0</v>
      </c>
      <c r="S216" s="372">
        <f>IFERROR((VLOOKUP(A216,QUEUE!$F$5:$AW$1000,27,FALSE)-VLOOKUP(A216,QUEUE!$F$5:$AW$1000,26,FALSE))*500,0)</f>
        <v>0</v>
      </c>
      <c r="T216" s="372">
        <f>IFERROR((VLOOKUP(A216,QUEUE!$F$5:$AW$1000,30,FALSE)-VLOOKUP(A216,QUEUE!$F$5:$AW$1000,29,FALSE))*850,0)</f>
        <v>0</v>
      </c>
      <c r="U216" s="372">
        <f>IFERROR((VLOOKUP(A216,QUEUE!$F$5:$AW$1000,33,FALSE)-VLOOKUP(A216,QUEUE!$F$5:$AW$1000,32,FALSE))*600,0)</f>
        <v>0</v>
      </c>
      <c r="V216" s="372">
        <f>IFERROR((VLOOKUP(A216,QUEUE!$F$5:$AW$1000,36,FALSE)-VLOOKUP(A216,QUEUE!$F$5:$AW$1000,35,FALSE))*750,0)</f>
        <v>0</v>
      </c>
      <c r="W216" s="372">
        <f>IFERROR((VLOOKUP(A216,QUEUE!$F$5:$AW$1000,39,FALSE)-VLOOKUP(A216,QUEUE!$F$5:$AW$1000,38,FALSE))*600,0)</f>
        <v>0</v>
      </c>
      <c r="X216" s="373"/>
      <c r="Y216" s="371">
        <f>IFERROR(VLOOKUP(A216,PROFILE!$B$6:$DG$1000,109,FALSE),0)</f>
        <v>0</v>
      </c>
      <c r="Z216" s="371">
        <f>IFERROR((VLOOKUP(A216,PROFILE!$B$6:$DG$1000,110,FALSE)*900)+((VLOOKUP(A216,PROFILE!$B$6:$DG$1000,110,FALSE)*900)*0.5),0)</f>
        <v>0</v>
      </c>
      <c r="AA216" s="371">
        <f t="shared" si="22"/>
        <v>0</v>
      </c>
      <c r="AB216" s="373">
        <f>IF(PROFILE!R218="รอบคัน",1500,IF(PROFILE!R218="โคม่า",2000,PROFILE!DJ218*100))</f>
        <v>0</v>
      </c>
    </row>
    <row r="217" spans="1:28" x14ac:dyDescent="0.35">
      <c r="A217" s="344">
        <f t="shared" si="21"/>
        <v>1702042</v>
      </c>
      <c r="B217" s="344">
        <v>217</v>
      </c>
      <c r="G217" s="374" t="str">
        <f>IFERROR(VLOOKUP(A217,PROFILE!$B$6:$P$1000,11,FALSE),"")</f>
        <v>OUT</v>
      </c>
      <c r="H217" s="368">
        <f>IF(PROFILE!H219="","",PROFILE!B219)</f>
        <v>1702042</v>
      </c>
      <c r="I217" s="369" t="str">
        <f>IF(H217="","",VLOOKUP(H217,PROFILE!$B$6:$AC$1000,18,FALSE))</f>
        <v>อาคเนย์</v>
      </c>
      <c r="J217" s="369" t="str">
        <f>IF(H217="","",VLOOKUP(H217,PROFILE!$B$6:$AC$1000,17,FALSE))</f>
        <v>เบา</v>
      </c>
      <c r="K217" s="369" t="str">
        <f>IF(H217="","",VLOOKUP(H217,PROFILE!$B$6:$AC$1000,23,FALSE))</f>
        <v>ฎช5459</v>
      </c>
      <c r="L217" s="369" t="str">
        <f>IF(H217="","",VLOOKUP(H217,PROFILE!$B$6:$AC$1000,24,FALSE))</f>
        <v>TOYOTA</v>
      </c>
      <c r="M217" s="370" t="str">
        <f>IF(H217="","",VLOOKUP(H217,PROFILE!$B$6:$AC$1000,25,FALSE))</f>
        <v>CAMRY</v>
      </c>
      <c r="N217" s="371">
        <f t="shared" si="23"/>
        <v>288</v>
      </c>
      <c r="O217" s="372"/>
      <c r="P217" s="372">
        <v>2880</v>
      </c>
      <c r="Q217" s="371">
        <f t="shared" si="24"/>
        <v>2592</v>
      </c>
      <c r="R217" s="371">
        <f t="shared" si="20"/>
        <v>2592</v>
      </c>
      <c r="S217" s="372">
        <f>IFERROR((VLOOKUP(A217,QUEUE!$F$5:$AW$1000,27,FALSE)-VLOOKUP(A217,QUEUE!$F$5:$AW$1000,26,FALSE))*500,0)</f>
        <v>0</v>
      </c>
      <c r="T217" s="372">
        <f>IFERROR((VLOOKUP(A217,QUEUE!$F$5:$AW$1000,30,FALSE)-VLOOKUP(A217,QUEUE!$F$5:$AW$1000,29,FALSE))*850,0)</f>
        <v>0</v>
      </c>
      <c r="U217" s="372">
        <f>IFERROR((VLOOKUP(A217,QUEUE!$F$5:$AW$1000,33,FALSE)-VLOOKUP(A217,QUEUE!$F$5:$AW$1000,32,FALSE))*600,0)</f>
        <v>0</v>
      </c>
      <c r="V217" s="372">
        <f>IFERROR((VLOOKUP(A217,QUEUE!$F$5:$AW$1000,36,FALSE)-VLOOKUP(A217,QUEUE!$F$5:$AW$1000,35,FALSE))*750,0)</f>
        <v>0</v>
      </c>
      <c r="W217" s="372">
        <f>IFERROR((VLOOKUP(A217,QUEUE!$F$5:$AW$1000,39,FALSE)-VLOOKUP(A217,QUEUE!$F$5:$AW$1000,38,FALSE))*600,0)</f>
        <v>0</v>
      </c>
      <c r="X217" s="373"/>
      <c r="Y217" s="371">
        <f>IFERROR(VLOOKUP(A217,PROFILE!$B$6:$DG$1000,109,FALSE),0)</f>
        <v>0</v>
      </c>
      <c r="Z217" s="371">
        <f>IFERROR((VLOOKUP(A217,PROFILE!$B$6:$DG$1000,110,FALSE)*900)+((VLOOKUP(A217,PROFILE!$B$6:$DG$1000,110,FALSE)*900)*0.5),0)</f>
        <v>0</v>
      </c>
      <c r="AA217" s="371">
        <f t="shared" si="22"/>
        <v>288</v>
      </c>
      <c r="AB217" s="373">
        <f>IF(PROFILE!R219="รอบคัน",1500,IF(PROFILE!R219="โคม่า",2000,PROFILE!DJ219*100))</f>
        <v>0</v>
      </c>
    </row>
    <row r="218" spans="1:28" x14ac:dyDescent="0.35">
      <c r="A218" s="344">
        <f t="shared" si="21"/>
        <v>1702043</v>
      </c>
      <c r="B218" s="344">
        <v>218</v>
      </c>
      <c r="G218" s="374" t="str">
        <f>IFERROR(VLOOKUP(A218,PROFILE!$B$6:$P$1000,11,FALSE),"")</f>
        <v>OUT</v>
      </c>
      <c r="H218" s="368">
        <f>IF(PROFILE!H220="","",PROFILE!B220)</f>
        <v>1702043</v>
      </c>
      <c r="I218" s="369" t="str">
        <f>IF(H218="","",VLOOKUP(H218,PROFILE!$B$6:$AC$1000,18,FALSE))</f>
        <v>เทเวศ</v>
      </c>
      <c r="J218" s="369" t="str">
        <f>IF(H218="","",VLOOKUP(H218,PROFILE!$B$6:$AC$1000,17,FALSE))</f>
        <v>กลาง</v>
      </c>
      <c r="K218" s="369" t="str">
        <f>IF(H218="","",VLOOKUP(H218,PROFILE!$B$6:$AC$1000,23,FALSE))</f>
        <v>ญฎ6792</v>
      </c>
      <c r="L218" s="369" t="str">
        <f>IF(H218="","",VLOOKUP(H218,PROFILE!$B$6:$AC$1000,24,FALSE))</f>
        <v>ISUZU</v>
      </c>
      <c r="M218" s="370" t="str">
        <f>IF(H218="","",VLOOKUP(H218,PROFILE!$B$6:$AC$1000,25,FALSE))</f>
        <v>MU-7</v>
      </c>
      <c r="N218" s="371">
        <f t="shared" si="23"/>
        <v>2155.4</v>
      </c>
      <c r="O218" s="372"/>
      <c r="P218" s="372">
        <v>7054</v>
      </c>
      <c r="Q218" s="371">
        <f t="shared" si="24"/>
        <v>4898.6000000000004</v>
      </c>
      <c r="R218" s="371">
        <f t="shared" si="20"/>
        <v>4898.6000000000004</v>
      </c>
      <c r="S218" s="372">
        <f>IFERROR((VLOOKUP(A218,QUEUE!$F$5:$AW$1000,27,FALSE)-VLOOKUP(A218,QUEUE!$F$5:$AW$1000,26,FALSE))*500,0)</f>
        <v>0</v>
      </c>
      <c r="T218" s="372">
        <f>IFERROR((VLOOKUP(A218,QUEUE!$F$5:$AW$1000,30,FALSE)-VLOOKUP(A218,QUEUE!$F$5:$AW$1000,29,FALSE))*850,0)</f>
        <v>0</v>
      </c>
      <c r="U218" s="372">
        <f>IFERROR((VLOOKUP(A218,QUEUE!$F$5:$AW$1000,33,FALSE)-VLOOKUP(A218,QUEUE!$F$5:$AW$1000,32,FALSE))*600,0)</f>
        <v>0</v>
      </c>
      <c r="V218" s="372">
        <f>IFERROR((VLOOKUP(A218,QUEUE!$F$5:$AW$1000,36,FALSE)-VLOOKUP(A218,QUEUE!$F$5:$AW$1000,35,FALSE))*750,0)</f>
        <v>0</v>
      </c>
      <c r="W218" s="372">
        <f>IFERROR((VLOOKUP(A218,QUEUE!$F$5:$AW$1000,39,FALSE)-VLOOKUP(A218,QUEUE!$F$5:$AW$1000,38,FALSE))*600,0)</f>
        <v>0</v>
      </c>
      <c r="X218" s="373"/>
      <c r="Y218" s="371">
        <f>IFERROR(VLOOKUP(A218,PROFILE!$B$6:$DG$1000,109,FALSE),0)</f>
        <v>0</v>
      </c>
      <c r="Z218" s="371">
        <f>IFERROR((VLOOKUP(A218,PROFILE!$B$6:$DG$1000,110,FALSE)*900)+((VLOOKUP(A218,PROFILE!$B$6:$DG$1000,110,FALSE)*900)*0.5),0)</f>
        <v>1350</v>
      </c>
      <c r="AA218" s="371">
        <f t="shared" si="22"/>
        <v>705.40000000000009</v>
      </c>
      <c r="AB218" s="373">
        <f>IF(PROFILE!R220="รอบคัน",1500,IF(PROFILE!R220="โคม่า",2000,PROFILE!DJ220*100))</f>
        <v>100</v>
      </c>
    </row>
    <row r="219" spans="1:28" x14ac:dyDescent="0.35">
      <c r="A219" s="344">
        <f t="shared" si="21"/>
        <v>1702044</v>
      </c>
      <c r="B219" s="344">
        <v>219</v>
      </c>
      <c r="G219" s="374" t="str">
        <f>IFERROR(VLOOKUP(A219,PROFILE!$B$6:$P$1000,11,FALSE),"")</f>
        <v>OUT</v>
      </c>
      <c r="H219" s="368">
        <f>IF(PROFILE!H221="","",PROFILE!B221)</f>
        <v>1702044</v>
      </c>
      <c r="I219" s="369" t="str">
        <f>IF(H219="","",VLOOKUP(H219,PROFILE!$B$6:$AC$1000,18,FALSE))</f>
        <v>เทเวศ</v>
      </c>
      <c r="J219" s="369" t="str">
        <f>IF(H219="","",VLOOKUP(H219,PROFILE!$B$6:$AC$1000,17,FALSE))</f>
        <v>เบา</v>
      </c>
      <c r="K219" s="369" t="str">
        <f>IF(H219="","",VLOOKUP(H219,PROFILE!$B$6:$AC$1000,23,FALSE))</f>
        <v>ญน533</v>
      </c>
      <c r="L219" s="369" t="str">
        <f>IF(H219="","",VLOOKUP(H219,PROFILE!$B$6:$AC$1000,24,FALSE))</f>
        <v>TOYOTA</v>
      </c>
      <c r="M219" s="370" t="str">
        <f>IF(H219="","",VLOOKUP(H219,PROFILE!$B$6:$AC$1000,25,FALSE))</f>
        <v>VIGO</v>
      </c>
      <c r="N219" s="371">
        <f t="shared" si="23"/>
        <v>875</v>
      </c>
      <c r="O219" s="372"/>
      <c r="P219" s="372"/>
      <c r="Q219" s="371">
        <f t="shared" si="24"/>
        <v>0</v>
      </c>
      <c r="R219" s="371">
        <f t="shared" si="20"/>
        <v>0</v>
      </c>
      <c r="S219" s="372">
        <f>IFERROR((VLOOKUP(A219,QUEUE!$F$5:$AW$1000,27,FALSE)-VLOOKUP(A219,QUEUE!$F$5:$AW$1000,26,FALSE))*500,0)</f>
        <v>0</v>
      </c>
      <c r="T219" s="372">
        <f>IFERROR((VLOOKUP(A219,QUEUE!$F$5:$AW$1000,30,FALSE)-VLOOKUP(A219,QUEUE!$F$5:$AW$1000,29,FALSE))*850,0)</f>
        <v>0</v>
      </c>
      <c r="U219" s="372">
        <f>IFERROR((VLOOKUP(A219,QUEUE!$F$5:$AW$1000,33,FALSE)-VLOOKUP(A219,QUEUE!$F$5:$AW$1000,32,FALSE))*600,0)</f>
        <v>0</v>
      </c>
      <c r="V219" s="372">
        <f>IFERROR((VLOOKUP(A219,QUEUE!$F$5:$AW$1000,36,FALSE)-VLOOKUP(A219,QUEUE!$F$5:$AW$1000,35,FALSE))*750,0)</f>
        <v>0</v>
      </c>
      <c r="W219" s="372">
        <f>IFERROR((VLOOKUP(A219,QUEUE!$F$5:$AW$1000,39,FALSE)-VLOOKUP(A219,QUEUE!$F$5:$AW$1000,38,FALSE))*600,0)</f>
        <v>0</v>
      </c>
      <c r="X219" s="373"/>
      <c r="Y219" s="371">
        <f>IFERROR(VLOOKUP(A219,PROFILE!$B$6:$DG$1000,109,FALSE),0)</f>
        <v>0</v>
      </c>
      <c r="Z219" s="371">
        <f>IFERROR((VLOOKUP(A219,PROFILE!$B$6:$DG$1000,110,FALSE)*900)+((VLOOKUP(A219,PROFILE!$B$6:$DG$1000,110,FALSE)*900)*0.5),0)</f>
        <v>675</v>
      </c>
      <c r="AA219" s="371">
        <f t="shared" si="22"/>
        <v>0</v>
      </c>
      <c r="AB219" s="373">
        <f>IF(PROFILE!R221="รอบคัน",1500,IF(PROFILE!R221="โคม่า",2000,PROFILE!DJ221*100))</f>
        <v>200</v>
      </c>
    </row>
    <row r="220" spans="1:28" x14ac:dyDescent="0.35">
      <c r="A220" s="344">
        <f t="shared" si="21"/>
        <v>1702045</v>
      </c>
      <c r="B220" s="344">
        <v>220</v>
      </c>
      <c r="G220" s="374" t="str">
        <f>IFERROR(VLOOKUP(A220,PROFILE!$B$6:$P$1000,11,FALSE),"")</f>
        <v/>
      </c>
      <c r="H220" s="368">
        <f>IF(PROFILE!H222="","",PROFILE!B222)</f>
        <v>1702045</v>
      </c>
      <c r="I220" s="369" t="str">
        <f>IF(H220="","",VLOOKUP(H220,PROFILE!$B$6:$AC$1000,18,FALSE))</f>
        <v>เจ้าพระยา</v>
      </c>
      <c r="J220" s="369" t="str">
        <f>IF(H220="","",VLOOKUP(H220,PROFILE!$B$6:$AC$1000,17,FALSE))</f>
        <v>กลาง</v>
      </c>
      <c r="K220" s="369" t="str">
        <f>IF(H220="","",VLOOKUP(H220,PROFILE!$B$6:$AC$1000,23,FALSE))</f>
        <v>สฮ9365</v>
      </c>
      <c r="L220" s="369" t="str">
        <f>IF(H220="","",VLOOKUP(H220,PROFILE!$B$6:$AC$1000,24,FALSE))</f>
        <v>NISSAN</v>
      </c>
      <c r="M220" s="370" t="str">
        <f>IF(H220="","",VLOOKUP(H220,PROFILE!$B$6:$AC$1000,25,FALSE))</f>
        <v>NV</v>
      </c>
      <c r="N220" s="371">
        <f t="shared" si="23"/>
        <v>0</v>
      </c>
      <c r="O220" s="372"/>
      <c r="P220" s="372"/>
      <c r="Q220" s="371">
        <f t="shared" si="24"/>
        <v>0</v>
      </c>
      <c r="R220" s="371">
        <f t="shared" si="20"/>
        <v>0</v>
      </c>
      <c r="S220" s="372">
        <f>IFERROR((VLOOKUP(A220,QUEUE!$F$5:$AW$1000,27,FALSE)-VLOOKUP(A220,QUEUE!$F$5:$AW$1000,26,FALSE))*500,0)</f>
        <v>0</v>
      </c>
      <c r="T220" s="372">
        <f>IFERROR((VLOOKUP(A220,QUEUE!$F$5:$AW$1000,30,FALSE)-VLOOKUP(A220,QUEUE!$F$5:$AW$1000,29,FALSE))*850,0)</f>
        <v>0</v>
      </c>
      <c r="U220" s="372">
        <f>IFERROR((VLOOKUP(A220,QUEUE!$F$5:$AW$1000,33,FALSE)-VLOOKUP(A220,QUEUE!$F$5:$AW$1000,32,FALSE))*600,0)</f>
        <v>0</v>
      </c>
      <c r="V220" s="372">
        <f>IFERROR((VLOOKUP(A220,QUEUE!$F$5:$AW$1000,36,FALSE)-VLOOKUP(A220,QUEUE!$F$5:$AW$1000,35,FALSE))*750,0)</f>
        <v>0</v>
      </c>
      <c r="W220" s="372">
        <f>IFERROR((VLOOKUP(A220,QUEUE!$F$5:$AW$1000,39,FALSE)-VLOOKUP(A220,QUEUE!$F$5:$AW$1000,38,FALSE))*600,0)</f>
        <v>0</v>
      </c>
      <c r="X220" s="373"/>
      <c r="Y220" s="371">
        <f>IFERROR(VLOOKUP(A220,PROFILE!$B$6:$DG$1000,109,FALSE),0)</f>
        <v>0</v>
      </c>
      <c r="Z220" s="371">
        <f>IFERROR((VLOOKUP(A220,PROFILE!$B$6:$DG$1000,110,FALSE)*900)+((VLOOKUP(A220,PROFILE!$B$6:$DG$1000,110,FALSE)*900)*0.5),0)</f>
        <v>0</v>
      </c>
      <c r="AA220" s="371">
        <f t="shared" si="22"/>
        <v>0</v>
      </c>
      <c r="AB220" s="373">
        <f>IF(PROFILE!R222="รอบคัน",1500,IF(PROFILE!R222="โคม่า",2000,PROFILE!DJ222*100))</f>
        <v>0</v>
      </c>
    </row>
    <row r="221" spans="1:28" x14ac:dyDescent="0.35">
      <c r="A221" s="344">
        <f t="shared" si="21"/>
        <v>1702046</v>
      </c>
      <c r="B221" s="344">
        <v>221</v>
      </c>
      <c r="G221" s="374" t="str">
        <f>IFERROR(VLOOKUP(A221,PROFILE!$B$6:$P$1000,11,FALSE),"")</f>
        <v>OUT</v>
      </c>
      <c r="H221" s="368">
        <f>IF(PROFILE!H223="","",PROFILE!B223)</f>
        <v>1702046</v>
      </c>
      <c r="I221" s="369" t="str">
        <f>IF(H221="","",VLOOKUP(H221,PROFILE!$B$6:$AC$1000,18,FALSE))</f>
        <v>ธนชาต</v>
      </c>
      <c r="J221" s="369" t="str">
        <f>IF(H221="","",VLOOKUP(H221,PROFILE!$B$6:$AC$1000,17,FALSE))</f>
        <v>กลาง</v>
      </c>
      <c r="K221" s="369" t="str">
        <f>IF(H221="","",VLOOKUP(H221,PROFILE!$B$6:$AC$1000,23,FALSE))</f>
        <v>กฉ455</v>
      </c>
      <c r="L221" s="369" t="str">
        <f>IF(H221="","",VLOOKUP(H221,PROFILE!$B$6:$AC$1000,24,FALSE))</f>
        <v>MAZDA</v>
      </c>
      <c r="M221" s="370">
        <f>IF(H221="","",VLOOKUP(H221,PROFILE!$B$6:$AC$1000,25,FALSE))</f>
        <v>2</v>
      </c>
      <c r="N221" s="371">
        <f t="shared" si="23"/>
        <v>597.19600000000003</v>
      </c>
      <c r="O221" s="372"/>
      <c r="P221" s="372">
        <v>3971.96</v>
      </c>
      <c r="Q221" s="371">
        <f t="shared" si="24"/>
        <v>3374.7640000000001</v>
      </c>
      <c r="R221" s="371">
        <f t="shared" si="20"/>
        <v>3374.7640000000001</v>
      </c>
      <c r="S221" s="372">
        <f>IFERROR((VLOOKUP(A221,QUEUE!$F$5:$AW$1000,27,FALSE)-VLOOKUP(A221,QUEUE!$F$5:$AW$1000,26,FALSE))*500,0)</f>
        <v>0</v>
      </c>
      <c r="T221" s="372">
        <f>IFERROR((VLOOKUP(A221,QUEUE!$F$5:$AW$1000,30,FALSE)-VLOOKUP(A221,QUEUE!$F$5:$AW$1000,29,FALSE))*850,0)</f>
        <v>0</v>
      </c>
      <c r="U221" s="372">
        <f>IFERROR((VLOOKUP(A221,QUEUE!$F$5:$AW$1000,33,FALSE)-VLOOKUP(A221,QUEUE!$F$5:$AW$1000,32,FALSE))*600,0)</f>
        <v>0</v>
      </c>
      <c r="V221" s="372">
        <f>IFERROR((VLOOKUP(A221,QUEUE!$F$5:$AW$1000,36,FALSE)-VLOOKUP(A221,QUEUE!$F$5:$AW$1000,35,FALSE))*750,0)</f>
        <v>0</v>
      </c>
      <c r="W221" s="372">
        <f>IFERROR((VLOOKUP(A221,QUEUE!$F$5:$AW$1000,39,FALSE)-VLOOKUP(A221,QUEUE!$F$5:$AW$1000,38,FALSE))*600,0)</f>
        <v>0</v>
      </c>
      <c r="X221" s="373"/>
      <c r="Y221" s="371">
        <f>IFERROR(VLOOKUP(A221,PROFILE!$B$6:$DG$1000,109,FALSE),0)</f>
        <v>0</v>
      </c>
      <c r="Z221" s="371">
        <f>IFERROR((VLOOKUP(A221,PROFILE!$B$6:$DG$1000,110,FALSE)*900)+((VLOOKUP(A221,PROFILE!$B$6:$DG$1000,110,FALSE)*900)*0.5),0)</f>
        <v>0</v>
      </c>
      <c r="AA221" s="371">
        <f t="shared" si="22"/>
        <v>397.19600000000003</v>
      </c>
      <c r="AB221" s="373">
        <f>IF(PROFILE!R223="รอบคัน",1500,IF(PROFILE!R223="โคม่า",2000,PROFILE!DJ223*100))</f>
        <v>200</v>
      </c>
    </row>
    <row r="222" spans="1:28" x14ac:dyDescent="0.35">
      <c r="A222" s="344">
        <f t="shared" si="21"/>
        <v>1702047</v>
      </c>
      <c r="B222" s="344">
        <v>222</v>
      </c>
      <c r="G222" s="374" t="str">
        <f>IFERROR(VLOOKUP(A222,PROFILE!$B$6:$P$1000,11,FALSE),"")</f>
        <v>OUT</v>
      </c>
      <c r="H222" s="368">
        <f>IF(PROFILE!H224="","",PROFILE!B224)</f>
        <v>1702047</v>
      </c>
      <c r="I222" s="369" t="str">
        <f>IF(H222="","",VLOOKUP(H222,PROFILE!$B$6:$AC$1000,18,FALSE))</f>
        <v>ธนชาต</v>
      </c>
      <c r="J222" s="369" t="str">
        <f>IF(H222="","",VLOOKUP(H222,PROFILE!$B$6:$AC$1000,17,FALSE))</f>
        <v>กลาง</v>
      </c>
      <c r="K222" s="369" t="str">
        <f>IF(H222="","",VLOOKUP(H222,PROFILE!$B$6:$AC$1000,23,FALSE))</f>
        <v>2กฐ6034</v>
      </c>
      <c r="L222" s="369" t="str">
        <f>IF(H222="","",VLOOKUP(H222,PROFILE!$B$6:$AC$1000,24,FALSE))</f>
        <v>HONDA</v>
      </c>
      <c r="M222" s="370" t="str">
        <f>IF(H222="","",VLOOKUP(H222,PROFILE!$B$6:$AC$1000,25,FALSE))</f>
        <v>CR-V</v>
      </c>
      <c r="N222" s="371">
        <f t="shared" si="23"/>
        <v>1454.9070000000002</v>
      </c>
      <c r="O222" s="372"/>
      <c r="P222" s="372">
        <v>5799.07</v>
      </c>
      <c r="Q222" s="371">
        <f t="shared" si="24"/>
        <v>4344.1629999999996</v>
      </c>
      <c r="R222" s="371">
        <f t="shared" si="20"/>
        <v>4344.1629999999996</v>
      </c>
      <c r="S222" s="372">
        <f>IFERROR((VLOOKUP(A222,QUEUE!$F$5:$AW$1000,27,FALSE)-VLOOKUP(A222,QUEUE!$F$5:$AW$1000,26,FALSE))*500,0)</f>
        <v>0</v>
      </c>
      <c r="T222" s="372">
        <f>IFERROR((VLOOKUP(A222,QUEUE!$F$5:$AW$1000,30,FALSE)-VLOOKUP(A222,QUEUE!$F$5:$AW$1000,29,FALSE))*850,0)</f>
        <v>0</v>
      </c>
      <c r="U222" s="372">
        <f>IFERROR((VLOOKUP(A222,QUEUE!$F$5:$AW$1000,33,FALSE)-VLOOKUP(A222,QUEUE!$F$5:$AW$1000,32,FALSE))*600,0)</f>
        <v>0</v>
      </c>
      <c r="V222" s="372">
        <f>IFERROR((VLOOKUP(A222,QUEUE!$F$5:$AW$1000,36,FALSE)-VLOOKUP(A222,QUEUE!$F$5:$AW$1000,35,FALSE))*750,0)</f>
        <v>0</v>
      </c>
      <c r="W222" s="372">
        <f>IFERROR((VLOOKUP(A222,QUEUE!$F$5:$AW$1000,39,FALSE)-VLOOKUP(A222,QUEUE!$F$5:$AW$1000,38,FALSE))*600,0)</f>
        <v>0</v>
      </c>
      <c r="X222" s="373"/>
      <c r="Y222" s="371">
        <f>IFERROR(VLOOKUP(A222,PROFILE!$B$6:$DG$1000,109,FALSE),0)</f>
        <v>0</v>
      </c>
      <c r="Z222" s="371">
        <f>IFERROR((VLOOKUP(A222,PROFILE!$B$6:$DG$1000,110,FALSE)*900)+((VLOOKUP(A222,PROFILE!$B$6:$DG$1000,110,FALSE)*900)*0.5),0)</f>
        <v>675</v>
      </c>
      <c r="AA222" s="371">
        <f t="shared" si="22"/>
        <v>579.90700000000004</v>
      </c>
      <c r="AB222" s="373">
        <f>IF(PROFILE!R224="รอบคัน",1500,IF(PROFILE!R224="โคม่า",2000,PROFILE!DJ224*100))</f>
        <v>200</v>
      </c>
    </row>
    <row r="223" spans="1:28" x14ac:dyDescent="0.35">
      <c r="A223" s="344">
        <f t="shared" si="21"/>
        <v>1702048</v>
      </c>
      <c r="B223" s="344">
        <v>223</v>
      </c>
      <c r="G223" s="374" t="str">
        <f>IFERROR(VLOOKUP(A223,PROFILE!$B$6:$P$1000,11,FALSE),"")</f>
        <v>OUT</v>
      </c>
      <c r="H223" s="368">
        <f>IF(PROFILE!H225="","",PROFILE!B225)</f>
        <v>1702048</v>
      </c>
      <c r="I223" s="369" t="str">
        <f>IF(H223="","",VLOOKUP(H223,PROFILE!$B$6:$AC$1000,18,FALSE))</f>
        <v>ธนชาต</v>
      </c>
      <c r="J223" s="369" t="str">
        <f>IF(H223="","",VLOOKUP(H223,PROFILE!$B$6:$AC$1000,17,FALSE))</f>
        <v>กลาง</v>
      </c>
      <c r="K223" s="369" t="str">
        <f>IF(H223="","",VLOOKUP(H223,PROFILE!$B$6:$AC$1000,23,FALSE))</f>
        <v>ถจ8390</v>
      </c>
      <c r="L223" s="369" t="str">
        <f>IF(H223="","",VLOOKUP(H223,PROFILE!$B$6:$AC$1000,24,FALSE))</f>
        <v>ISUZU</v>
      </c>
      <c r="M223" s="370" t="str">
        <f>IF(H223="","",VLOOKUP(H223,PROFILE!$B$6:$AC$1000,25,FALSE))</f>
        <v>SPACECAB</v>
      </c>
      <c r="N223" s="371">
        <f t="shared" si="23"/>
        <v>1485.982</v>
      </c>
      <c r="O223" s="372">
        <v>2250</v>
      </c>
      <c r="P223" s="372">
        <v>7109.82</v>
      </c>
      <c r="Q223" s="371">
        <f t="shared" si="24"/>
        <v>5623.8379999999997</v>
      </c>
      <c r="R223" s="371">
        <f t="shared" si="20"/>
        <v>5623.8379999999997</v>
      </c>
      <c r="S223" s="372">
        <f>IFERROR((VLOOKUP(A223,QUEUE!$F$5:$AW$1000,27,FALSE)-VLOOKUP(A223,QUEUE!$F$5:$AW$1000,26,FALSE))*500,0)</f>
        <v>0</v>
      </c>
      <c r="T223" s="372">
        <f>IFERROR((VLOOKUP(A223,QUEUE!$F$5:$AW$1000,30,FALSE)-VLOOKUP(A223,QUEUE!$F$5:$AW$1000,29,FALSE))*850,0)</f>
        <v>0</v>
      </c>
      <c r="U223" s="372">
        <f>IFERROR((VLOOKUP(A223,QUEUE!$F$5:$AW$1000,33,FALSE)-VLOOKUP(A223,QUEUE!$F$5:$AW$1000,32,FALSE))*600,0)</f>
        <v>0</v>
      </c>
      <c r="V223" s="372">
        <f>IFERROR((VLOOKUP(A223,QUEUE!$F$5:$AW$1000,36,FALSE)-VLOOKUP(A223,QUEUE!$F$5:$AW$1000,35,FALSE))*750,0)</f>
        <v>0</v>
      </c>
      <c r="W223" s="372">
        <f>IFERROR((VLOOKUP(A223,QUEUE!$F$5:$AW$1000,39,FALSE)-VLOOKUP(A223,QUEUE!$F$5:$AW$1000,38,FALSE))*600,0)</f>
        <v>0</v>
      </c>
      <c r="X223" s="373"/>
      <c r="Y223" s="371">
        <f>IFERROR(VLOOKUP(A223,PROFILE!$B$6:$DG$1000,109,FALSE),0)</f>
        <v>0</v>
      </c>
      <c r="Z223" s="371">
        <f>IFERROR((VLOOKUP(A223,PROFILE!$B$6:$DG$1000,110,FALSE)*900)+((VLOOKUP(A223,PROFILE!$B$6:$DG$1000,110,FALSE)*900)*0.5),0)</f>
        <v>675</v>
      </c>
      <c r="AA223" s="371">
        <f t="shared" si="22"/>
        <v>710.98199999999997</v>
      </c>
      <c r="AB223" s="373">
        <f>IF(PROFILE!R225="รอบคัน",1500,IF(PROFILE!R225="โคม่า",2000,PROFILE!DJ225*100))</f>
        <v>100</v>
      </c>
    </row>
    <row r="224" spans="1:28" x14ac:dyDescent="0.35">
      <c r="A224" s="344">
        <f t="shared" si="21"/>
        <v>1702049</v>
      </c>
      <c r="B224" s="344">
        <v>224</v>
      </c>
      <c r="G224" s="374" t="str">
        <f>IFERROR(VLOOKUP(A224,PROFILE!$B$6:$P$1000,11,FALSE),"")</f>
        <v>OUT</v>
      </c>
      <c r="H224" s="368">
        <f>IF(PROFILE!H226="","",PROFILE!B226)</f>
        <v>1702049</v>
      </c>
      <c r="I224" s="369" t="str">
        <f>IF(H224="","",VLOOKUP(H224,PROFILE!$B$6:$AC$1000,18,FALSE))</f>
        <v>ธนชาต</v>
      </c>
      <c r="J224" s="369" t="str">
        <f>IF(H224="","",VLOOKUP(H224,PROFILE!$B$6:$AC$1000,17,FALSE))</f>
        <v>กลาง</v>
      </c>
      <c r="K224" s="369" t="str">
        <f>IF(H224="","",VLOOKUP(H224,PROFILE!$B$6:$AC$1000,23,FALSE))</f>
        <v>ศง1685</v>
      </c>
      <c r="L224" s="369" t="str">
        <f>IF(H224="","",VLOOKUP(H224,PROFILE!$B$6:$AC$1000,24,FALSE))</f>
        <v>TOYOTA</v>
      </c>
      <c r="M224" s="370" t="str">
        <f>IF(H224="","",VLOOKUP(H224,PROFILE!$B$6:$AC$1000,25,FALSE))</f>
        <v>VIOS</v>
      </c>
      <c r="N224" s="371">
        <f t="shared" si="23"/>
        <v>1819.0219999999999</v>
      </c>
      <c r="O224" s="372"/>
      <c r="P224" s="372">
        <v>8440.2199999999993</v>
      </c>
      <c r="Q224" s="371">
        <f t="shared" si="24"/>
        <v>6621.1979999999994</v>
      </c>
      <c r="R224" s="371">
        <f t="shared" si="20"/>
        <v>6621.1979999999994</v>
      </c>
      <c r="S224" s="372">
        <f>IFERROR((VLOOKUP(A224,QUEUE!$F$5:$AW$1000,27,FALSE)-VLOOKUP(A224,QUEUE!$F$5:$AW$1000,26,FALSE))*500,0)</f>
        <v>0</v>
      </c>
      <c r="T224" s="372">
        <f>IFERROR((VLOOKUP(A224,QUEUE!$F$5:$AW$1000,30,FALSE)-VLOOKUP(A224,QUEUE!$F$5:$AW$1000,29,FALSE))*850,0)</f>
        <v>0</v>
      </c>
      <c r="U224" s="372">
        <f>IFERROR((VLOOKUP(A224,QUEUE!$F$5:$AW$1000,33,FALSE)-VLOOKUP(A224,QUEUE!$F$5:$AW$1000,32,FALSE))*600,0)</f>
        <v>0</v>
      </c>
      <c r="V224" s="372">
        <f>IFERROR((VLOOKUP(A224,QUEUE!$F$5:$AW$1000,36,FALSE)-VLOOKUP(A224,QUEUE!$F$5:$AW$1000,35,FALSE))*750,0)</f>
        <v>0</v>
      </c>
      <c r="W224" s="372">
        <f>IFERROR((VLOOKUP(A224,QUEUE!$F$5:$AW$1000,39,FALSE)-VLOOKUP(A224,QUEUE!$F$5:$AW$1000,38,FALSE))*600,0)</f>
        <v>0</v>
      </c>
      <c r="X224" s="373"/>
      <c r="Y224" s="371">
        <f>IFERROR(VLOOKUP(A224,PROFILE!$B$6:$DG$1000,109,FALSE),0)</f>
        <v>0</v>
      </c>
      <c r="Z224" s="371">
        <f>IFERROR((VLOOKUP(A224,PROFILE!$B$6:$DG$1000,110,FALSE)*900)+((VLOOKUP(A224,PROFILE!$B$6:$DG$1000,110,FALSE)*900)*0.5),0)</f>
        <v>675</v>
      </c>
      <c r="AA224" s="371">
        <f t="shared" si="22"/>
        <v>844.02199999999993</v>
      </c>
      <c r="AB224" s="373">
        <f>IF(PROFILE!R226="รอบคัน",1500,IF(PROFILE!R226="โคม่า",2000,PROFILE!DJ226*100))</f>
        <v>300</v>
      </c>
    </row>
    <row r="225" spans="1:28" x14ac:dyDescent="0.35">
      <c r="A225" s="344">
        <f t="shared" si="21"/>
        <v>1702050</v>
      </c>
      <c r="B225" s="344">
        <v>225</v>
      </c>
      <c r="G225" s="374">
        <f>IFERROR(VLOOKUP(A225,PROFILE!$B$6:$P$1000,11,FALSE),"")</f>
        <v>3.4258839120375342</v>
      </c>
      <c r="H225" s="368">
        <f>IF(PROFILE!H227="","",PROFILE!B227)</f>
        <v>1702050</v>
      </c>
      <c r="I225" s="369" t="str">
        <f>IF(H225="","",VLOOKUP(H225,PROFILE!$B$6:$AC$1000,18,FALSE))</f>
        <v/>
      </c>
      <c r="J225" s="369" t="str">
        <f>IF(H225="","",VLOOKUP(H225,PROFILE!$B$6:$AC$1000,17,FALSE))</f>
        <v>กลาง</v>
      </c>
      <c r="K225" s="369" t="str">
        <f>IF(H225="","",VLOOKUP(H225,PROFILE!$B$6:$AC$1000,23,FALSE))</f>
        <v>ณอ2851</v>
      </c>
      <c r="L225" s="369" t="str">
        <f>IF(H225="","",VLOOKUP(H225,PROFILE!$B$6:$AC$1000,24,FALSE))</f>
        <v>ISUZU</v>
      </c>
      <c r="M225" s="370" t="str">
        <f>IF(H225="","",VLOOKUP(H225,PROFILE!$B$6:$AC$1000,25,FALSE))</f>
        <v>D-MAX</v>
      </c>
      <c r="N225" s="371">
        <f t="shared" si="23"/>
        <v>775</v>
      </c>
      <c r="O225" s="372"/>
      <c r="P225" s="372"/>
      <c r="Q225" s="371">
        <f t="shared" si="24"/>
        <v>0</v>
      </c>
      <c r="R225" s="371">
        <f t="shared" si="20"/>
        <v>0</v>
      </c>
      <c r="S225" s="372">
        <f>IFERROR((VLOOKUP(A225,QUEUE!$F$5:$AW$1000,27,FALSE)-VLOOKUP(A225,QUEUE!$F$5:$AW$1000,26,FALSE))*500,0)</f>
        <v>0</v>
      </c>
      <c r="T225" s="372">
        <f>IFERROR((VLOOKUP(A225,QUEUE!$F$5:$AW$1000,30,FALSE)-VLOOKUP(A225,QUEUE!$F$5:$AW$1000,29,FALSE))*850,0)</f>
        <v>0</v>
      </c>
      <c r="U225" s="372">
        <f>IFERROR((VLOOKUP(A225,QUEUE!$F$5:$AW$1000,33,FALSE)-VLOOKUP(A225,QUEUE!$F$5:$AW$1000,32,FALSE))*600,0)</f>
        <v>0</v>
      </c>
      <c r="V225" s="372">
        <f>IFERROR((VLOOKUP(A225,QUEUE!$F$5:$AW$1000,36,FALSE)-VLOOKUP(A225,QUEUE!$F$5:$AW$1000,35,FALSE))*750,0)</f>
        <v>0</v>
      </c>
      <c r="W225" s="372">
        <f>IFERROR((VLOOKUP(A225,QUEUE!$F$5:$AW$1000,39,FALSE)-VLOOKUP(A225,QUEUE!$F$5:$AW$1000,38,FALSE))*600,0)</f>
        <v>0</v>
      </c>
      <c r="X225" s="373"/>
      <c r="Y225" s="371">
        <f>IFERROR(VLOOKUP(A225,PROFILE!$B$6:$DG$1000,109,FALSE),0)</f>
        <v>0</v>
      </c>
      <c r="Z225" s="371">
        <f>IFERROR((VLOOKUP(A225,PROFILE!$B$6:$DG$1000,110,FALSE)*900)+((VLOOKUP(A225,PROFILE!$B$6:$DG$1000,110,FALSE)*900)*0.5),0)</f>
        <v>675</v>
      </c>
      <c r="AA225" s="371">
        <f t="shared" si="22"/>
        <v>0</v>
      </c>
      <c r="AB225" s="373">
        <f>IF(PROFILE!R227="รอบคัน",1500,IF(PROFILE!R227="โคม่า",2000,PROFILE!DJ227*100))</f>
        <v>100</v>
      </c>
    </row>
    <row r="226" spans="1:28" x14ac:dyDescent="0.35">
      <c r="A226" s="344">
        <f t="shared" si="21"/>
        <v>1702051</v>
      </c>
      <c r="B226" s="344">
        <v>226</v>
      </c>
      <c r="G226" s="374">
        <f>IFERROR(VLOOKUP(A226,PROFILE!$B$6:$P$1000,11,FALSE),"")</f>
        <v>1.4211171296265093</v>
      </c>
      <c r="H226" s="368">
        <f>IF(PROFILE!H228="","",PROFILE!B228)</f>
        <v>1702051</v>
      </c>
      <c r="I226" s="369" t="str">
        <f>IF(H226="","",VLOOKUP(H226,PROFILE!$B$6:$AC$1000,18,FALSE))</f>
        <v>กรุงไทย</v>
      </c>
      <c r="J226" s="369" t="str">
        <f>IF(H226="","",VLOOKUP(H226,PROFILE!$B$6:$AC$1000,17,FALSE))</f>
        <v>เบา</v>
      </c>
      <c r="K226" s="369" t="str">
        <f>IF(H226="","",VLOOKUP(H226,PROFILE!$B$6:$AC$1000,23,FALSE))</f>
        <v>ตศ5103</v>
      </c>
      <c r="L226" s="369" t="str">
        <f>IF(H226="","",VLOOKUP(H226,PROFILE!$B$6:$AC$1000,24,FALSE))</f>
        <v>NISSAN</v>
      </c>
      <c r="M226" s="370" t="str">
        <f>IF(H226="","",VLOOKUP(H226,PROFILE!$B$6:$AC$1000,25,FALSE))</f>
        <v>FRONTIER</v>
      </c>
      <c r="N226" s="371">
        <f t="shared" si="23"/>
        <v>875</v>
      </c>
      <c r="O226" s="372"/>
      <c r="P226" s="372"/>
      <c r="Q226" s="371">
        <f t="shared" si="24"/>
        <v>0</v>
      </c>
      <c r="R226" s="371">
        <f t="shared" si="20"/>
        <v>0</v>
      </c>
      <c r="S226" s="372">
        <f>IFERROR((VLOOKUP(A226,QUEUE!$F$5:$AW$1000,27,FALSE)-VLOOKUP(A226,QUEUE!$F$5:$AW$1000,26,FALSE))*500,0)</f>
        <v>0</v>
      </c>
      <c r="T226" s="372">
        <f>IFERROR((VLOOKUP(A226,QUEUE!$F$5:$AW$1000,30,FALSE)-VLOOKUP(A226,QUEUE!$F$5:$AW$1000,29,FALSE))*850,0)</f>
        <v>0</v>
      </c>
      <c r="U226" s="372">
        <f>IFERROR((VLOOKUP(A226,QUEUE!$F$5:$AW$1000,33,FALSE)-VLOOKUP(A226,QUEUE!$F$5:$AW$1000,32,FALSE))*600,0)</f>
        <v>0</v>
      </c>
      <c r="V226" s="372">
        <f>IFERROR((VLOOKUP(A226,QUEUE!$F$5:$AW$1000,36,FALSE)-VLOOKUP(A226,QUEUE!$F$5:$AW$1000,35,FALSE))*750,0)</f>
        <v>0</v>
      </c>
      <c r="W226" s="372">
        <f>IFERROR((VLOOKUP(A226,QUEUE!$F$5:$AW$1000,39,FALSE)-VLOOKUP(A226,QUEUE!$F$5:$AW$1000,38,FALSE))*600,0)</f>
        <v>0</v>
      </c>
      <c r="X226" s="373"/>
      <c r="Y226" s="371">
        <f>IFERROR(VLOOKUP(A226,PROFILE!$B$6:$DG$1000,109,FALSE),0)</f>
        <v>0</v>
      </c>
      <c r="Z226" s="371">
        <f>IFERROR((VLOOKUP(A226,PROFILE!$B$6:$DG$1000,110,FALSE)*900)+((VLOOKUP(A226,PROFILE!$B$6:$DG$1000,110,FALSE)*900)*0.5),0)</f>
        <v>675</v>
      </c>
      <c r="AA226" s="371">
        <f t="shared" si="22"/>
        <v>0</v>
      </c>
      <c r="AB226" s="373">
        <f>IF(PROFILE!R228="รอบคัน",1500,IF(PROFILE!R228="โคม่า",2000,PROFILE!DJ228*100))</f>
        <v>200</v>
      </c>
    </row>
    <row r="227" spans="1:28" x14ac:dyDescent="0.35">
      <c r="A227" s="344">
        <f t="shared" si="21"/>
        <v>1702052</v>
      </c>
      <c r="B227" s="344">
        <v>227</v>
      </c>
      <c r="G227" s="374" t="str">
        <f>IFERROR(VLOOKUP(A227,PROFILE!$B$6:$P$1000,11,FALSE),"")</f>
        <v>OUT</v>
      </c>
      <c r="H227" s="368">
        <f>IF(PROFILE!H229="","",PROFILE!B229)</f>
        <v>1702052</v>
      </c>
      <c r="I227" s="369" t="str">
        <f>IF(H227="","",VLOOKUP(H227,PROFILE!$B$6:$AC$1000,18,FALSE))</f>
        <v>ธนชาต</v>
      </c>
      <c r="J227" s="369" t="str">
        <f>IF(H227="","",VLOOKUP(H227,PROFILE!$B$6:$AC$1000,17,FALSE))</f>
        <v>กลาง</v>
      </c>
      <c r="K227" s="369" t="str">
        <f>IF(H227="","",VLOOKUP(H227,PROFILE!$B$6:$AC$1000,23,FALSE))</f>
        <v>ฒต9608</v>
      </c>
      <c r="L227" s="369" t="str">
        <f>IF(H227="","",VLOOKUP(H227,PROFILE!$B$6:$AC$1000,24,FALSE))</f>
        <v>ISUZU</v>
      </c>
      <c r="M227" s="370" t="str">
        <f>IF(H227="","",VLOOKUP(H227,PROFILE!$B$6:$AC$1000,25,FALSE))</f>
        <v>SPACECAB</v>
      </c>
      <c r="N227" s="371">
        <f t="shared" si="23"/>
        <v>556.07399999999996</v>
      </c>
      <c r="O227" s="372">
        <v>6000</v>
      </c>
      <c r="P227" s="372">
        <v>5560.74</v>
      </c>
      <c r="Q227" s="371">
        <f t="shared" si="24"/>
        <v>5004.6660000000002</v>
      </c>
      <c r="R227" s="371">
        <f t="shared" si="20"/>
        <v>5004.6660000000002</v>
      </c>
      <c r="S227" s="372">
        <f>IFERROR((VLOOKUP(A227,QUEUE!$F$5:$AW$1000,27,FALSE)-VLOOKUP(A227,QUEUE!$F$5:$AW$1000,26,FALSE))*500,0)</f>
        <v>0</v>
      </c>
      <c r="T227" s="372">
        <f>IFERROR((VLOOKUP(A227,QUEUE!$F$5:$AW$1000,30,FALSE)-VLOOKUP(A227,QUEUE!$F$5:$AW$1000,29,FALSE))*850,0)</f>
        <v>0</v>
      </c>
      <c r="U227" s="372">
        <f>IFERROR((VLOOKUP(A227,QUEUE!$F$5:$AW$1000,33,FALSE)-VLOOKUP(A227,QUEUE!$F$5:$AW$1000,32,FALSE))*600,0)</f>
        <v>0</v>
      </c>
      <c r="V227" s="372">
        <f>IFERROR((VLOOKUP(A227,QUEUE!$F$5:$AW$1000,36,FALSE)-VLOOKUP(A227,QUEUE!$F$5:$AW$1000,35,FALSE))*750,0)</f>
        <v>0</v>
      </c>
      <c r="W227" s="372">
        <f>IFERROR((VLOOKUP(A227,QUEUE!$F$5:$AW$1000,39,FALSE)-VLOOKUP(A227,QUEUE!$F$5:$AW$1000,38,FALSE))*600,0)</f>
        <v>0</v>
      </c>
      <c r="X227" s="373"/>
      <c r="Y227" s="371">
        <f>IFERROR(VLOOKUP(A227,PROFILE!$B$6:$DG$1000,109,FALSE),0)</f>
        <v>0</v>
      </c>
      <c r="Z227" s="371">
        <f>IFERROR((VLOOKUP(A227,PROFILE!$B$6:$DG$1000,110,FALSE)*900)+((VLOOKUP(A227,PROFILE!$B$6:$DG$1000,110,FALSE)*900)*0.5),0)</f>
        <v>0</v>
      </c>
      <c r="AA227" s="371">
        <f t="shared" si="22"/>
        <v>556.07399999999996</v>
      </c>
      <c r="AB227" s="373">
        <f>IF(PROFILE!R229="รอบคัน",1500,IF(PROFILE!R229="โคม่า",2000,PROFILE!DJ229*100))</f>
        <v>0</v>
      </c>
    </row>
    <row r="228" spans="1:28" x14ac:dyDescent="0.35">
      <c r="A228" s="344">
        <f t="shared" si="21"/>
        <v>1702053</v>
      </c>
      <c r="B228" s="344">
        <v>228</v>
      </c>
      <c r="G228" s="374">
        <f>IFERROR(VLOOKUP(A228,PROFILE!$B$6:$P$1000,11,FALSE),"")</f>
        <v>6.2839990740758367</v>
      </c>
      <c r="H228" s="368">
        <f>IF(PROFILE!H230="","",PROFILE!B230)</f>
        <v>1702053</v>
      </c>
      <c r="I228" s="369" t="str">
        <f>IF(H228="","",VLOOKUP(H228,PROFILE!$B$6:$AC$1000,18,FALSE))</f>
        <v/>
      </c>
      <c r="J228" s="369" t="str">
        <f>IF(H228="","",VLOOKUP(H228,PROFILE!$B$6:$AC$1000,17,FALSE))</f>
        <v>กลาง</v>
      </c>
      <c r="K228" s="369" t="str">
        <f>IF(H228="","",VLOOKUP(H228,PROFILE!$B$6:$AC$1000,23,FALSE))</f>
        <v>วม533</v>
      </c>
      <c r="L228" s="369" t="str">
        <f>IF(H228="","",VLOOKUP(H228,PROFILE!$B$6:$AC$1000,24,FALSE))</f>
        <v>TOYOTA</v>
      </c>
      <c r="M228" s="370" t="str">
        <f>IF(H228="","",VLOOKUP(H228,PROFILE!$B$6:$AC$1000,25,FALSE))</f>
        <v>ALTIS</v>
      </c>
      <c r="N228" s="371">
        <f t="shared" si="23"/>
        <v>10920</v>
      </c>
      <c r="O228" s="372"/>
      <c r="P228" s="372"/>
      <c r="Q228" s="371">
        <f t="shared" si="24"/>
        <v>0</v>
      </c>
      <c r="R228" s="371">
        <f t="shared" si="20"/>
        <v>0</v>
      </c>
      <c r="S228" s="372">
        <f>IFERROR((VLOOKUP(A228,QUEUE!$F$5:$AW$1000,27,FALSE)-VLOOKUP(A228,QUEUE!$F$5:$AW$1000,26,FALSE))*500,0)</f>
        <v>0</v>
      </c>
      <c r="T228" s="372">
        <f>IFERROR((VLOOKUP(A228,QUEUE!$F$5:$AW$1000,30,FALSE)-VLOOKUP(A228,QUEUE!$F$5:$AW$1000,29,FALSE))*850,0)</f>
        <v>0</v>
      </c>
      <c r="U228" s="372">
        <f>IFERROR((VLOOKUP(A228,QUEUE!$F$5:$AW$1000,33,FALSE)-VLOOKUP(A228,QUEUE!$F$5:$AW$1000,32,FALSE))*600,0)</f>
        <v>0</v>
      </c>
      <c r="V228" s="372">
        <f>IFERROR((VLOOKUP(A228,QUEUE!$F$5:$AW$1000,36,FALSE)-VLOOKUP(A228,QUEUE!$F$5:$AW$1000,35,FALSE))*750,0)</f>
        <v>0</v>
      </c>
      <c r="W228" s="372">
        <f>IFERROR((VLOOKUP(A228,QUEUE!$F$5:$AW$1000,39,FALSE)-VLOOKUP(A228,QUEUE!$F$5:$AW$1000,38,FALSE))*600,0)</f>
        <v>0</v>
      </c>
      <c r="X228" s="373"/>
      <c r="Y228" s="371">
        <f>IFERROR(VLOOKUP(A228,PROFILE!$B$6:$DG$1000,109,FALSE),0)</f>
        <v>11800</v>
      </c>
      <c r="Z228" s="371">
        <f>IFERROR((VLOOKUP(A228,PROFILE!$B$6:$DG$1000,110,FALSE)*900)+((VLOOKUP(A228,PROFILE!$B$6:$DG$1000,110,FALSE)*900)*0.5),0)</f>
        <v>0</v>
      </c>
      <c r="AA228" s="371">
        <f t="shared" si="22"/>
        <v>-1180</v>
      </c>
      <c r="AB228" s="373">
        <f>IF(PROFILE!R230="รอบคัน",1500,IF(PROFILE!R230="โคม่า",2000,PROFILE!DJ230*100))</f>
        <v>300</v>
      </c>
    </row>
    <row r="229" spans="1:28" x14ac:dyDescent="0.35">
      <c r="A229" s="344">
        <f t="shared" si="21"/>
        <v>1702054</v>
      </c>
      <c r="B229" s="344">
        <v>229</v>
      </c>
      <c r="G229" s="374" t="str">
        <f>IFERROR(VLOOKUP(A229,PROFILE!$B$6:$P$1000,11,FALSE),"")</f>
        <v>OUT</v>
      </c>
      <c r="H229" s="368">
        <f>IF(PROFILE!H231="","",PROFILE!B231)</f>
        <v>1702054</v>
      </c>
      <c r="I229" s="369" t="str">
        <f>IF(H229="","",VLOOKUP(H229,PROFILE!$B$6:$AC$1000,18,FALSE))</f>
        <v>อาคเนย์</v>
      </c>
      <c r="J229" s="369" t="str">
        <f>IF(H229="","",VLOOKUP(H229,PROFILE!$B$6:$AC$1000,17,FALSE))</f>
        <v>กลาง</v>
      </c>
      <c r="K229" s="369" t="str">
        <f>IF(H229="","",VLOOKUP(H229,PROFILE!$B$6:$AC$1000,23,FALSE))</f>
        <v>ญบ6348</v>
      </c>
      <c r="L229" s="369" t="str">
        <f>IF(H229="","",VLOOKUP(H229,PROFILE!$B$6:$AC$1000,24,FALSE))</f>
        <v>TOYOTA</v>
      </c>
      <c r="M229" s="370" t="str">
        <f>IF(H229="","",VLOOKUP(H229,PROFILE!$B$6:$AC$1000,25,FALSE))</f>
        <v>VIOS</v>
      </c>
      <c r="N229" s="371">
        <f t="shared" si="23"/>
        <v>1443</v>
      </c>
      <c r="O229" s="372"/>
      <c r="P229" s="372">
        <v>5680</v>
      </c>
      <c r="Q229" s="371">
        <f t="shared" si="24"/>
        <v>4237</v>
      </c>
      <c r="R229" s="371">
        <f t="shared" si="20"/>
        <v>4237</v>
      </c>
      <c r="S229" s="372">
        <f>IFERROR((VLOOKUP(A229,QUEUE!$F$5:$AW$1000,27,FALSE)-VLOOKUP(A229,QUEUE!$F$5:$AW$1000,26,FALSE))*500,0)</f>
        <v>0</v>
      </c>
      <c r="T229" s="372">
        <f>IFERROR((VLOOKUP(A229,QUEUE!$F$5:$AW$1000,30,FALSE)-VLOOKUP(A229,QUEUE!$F$5:$AW$1000,29,FALSE))*850,0)</f>
        <v>0</v>
      </c>
      <c r="U229" s="372">
        <f>IFERROR((VLOOKUP(A229,QUEUE!$F$5:$AW$1000,33,FALSE)-VLOOKUP(A229,QUEUE!$F$5:$AW$1000,32,FALSE))*600,0)</f>
        <v>0</v>
      </c>
      <c r="V229" s="372">
        <f>IFERROR((VLOOKUP(A229,QUEUE!$F$5:$AW$1000,36,FALSE)-VLOOKUP(A229,QUEUE!$F$5:$AW$1000,35,FALSE))*750,0)</f>
        <v>0</v>
      </c>
      <c r="W229" s="372">
        <f>IFERROR((VLOOKUP(A229,QUEUE!$F$5:$AW$1000,39,FALSE)-VLOOKUP(A229,QUEUE!$F$5:$AW$1000,38,FALSE))*600,0)</f>
        <v>0</v>
      </c>
      <c r="X229" s="373"/>
      <c r="Y229" s="371">
        <f>IFERROR(VLOOKUP(A229,PROFILE!$B$6:$DG$1000,109,FALSE),0)</f>
        <v>0</v>
      </c>
      <c r="Z229" s="371">
        <f>IFERROR((VLOOKUP(A229,PROFILE!$B$6:$DG$1000,110,FALSE)*900)+((VLOOKUP(A229,PROFILE!$B$6:$DG$1000,110,FALSE)*900)*0.5),0)</f>
        <v>675</v>
      </c>
      <c r="AA229" s="371">
        <f t="shared" si="22"/>
        <v>568</v>
      </c>
      <c r="AB229" s="373">
        <f>IF(PROFILE!R231="รอบคัน",1500,IF(PROFILE!R231="โคม่า",2000,PROFILE!DJ231*100))</f>
        <v>200</v>
      </c>
    </row>
    <row r="230" spans="1:28" x14ac:dyDescent="0.35">
      <c r="A230" s="344">
        <f t="shared" si="21"/>
        <v>1702055</v>
      </c>
      <c r="B230" s="344">
        <v>230</v>
      </c>
      <c r="G230" s="374">
        <f>IFERROR(VLOOKUP(A230,PROFILE!$B$6:$P$1000,11,FALSE),"")</f>
        <v>-42780.628701504633</v>
      </c>
      <c r="H230" s="368">
        <f>IF(PROFILE!H232="","",PROFILE!B232)</f>
        <v>1702055</v>
      </c>
      <c r="I230" s="369" t="str">
        <f>IF(H230="","",VLOOKUP(H230,PROFILE!$B$6:$AC$1000,18,FALSE))</f>
        <v>อาคเนย์</v>
      </c>
      <c r="J230" s="369" t="str">
        <f>IF(H230="","",VLOOKUP(H230,PROFILE!$B$6:$AC$1000,17,FALSE))</f>
        <v>โคม่า</v>
      </c>
      <c r="K230" s="369" t="str">
        <f>IF(H230="","",VLOOKUP(H230,PROFILE!$B$6:$AC$1000,23,FALSE))</f>
        <v>ตจ8097</v>
      </c>
      <c r="L230" s="369" t="str">
        <f>IF(H230="","",VLOOKUP(H230,PROFILE!$B$6:$AC$1000,24,FALSE))</f>
        <v>CHEVROLET</v>
      </c>
      <c r="M230" s="370" t="str">
        <f>IF(H230="","",VLOOKUP(H230,PROFILE!$B$6:$AC$1000,25,FALSE))</f>
        <v>COLORADO</v>
      </c>
      <c r="N230" s="371">
        <f t="shared" si="23"/>
        <v>8282.476999999999</v>
      </c>
      <c r="O230" s="372"/>
      <c r="P230" s="372">
        <v>56074.77</v>
      </c>
      <c r="Q230" s="371">
        <f t="shared" si="24"/>
        <v>47792.292999999998</v>
      </c>
      <c r="R230" s="371">
        <f t="shared" si="20"/>
        <v>47792.292999999998</v>
      </c>
      <c r="S230" s="372">
        <f>IFERROR((VLOOKUP(A230,QUEUE!$F$5:$AW$1000,27,FALSE)-VLOOKUP(A230,QUEUE!$F$5:$AW$1000,26,FALSE))*500,0)</f>
        <v>0</v>
      </c>
      <c r="T230" s="372">
        <f>IFERROR((VLOOKUP(A230,QUEUE!$F$5:$AW$1000,30,FALSE)-VLOOKUP(A230,QUEUE!$F$5:$AW$1000,29,FALSE))*850,0)</f>
        <v>0</v>
      </c>
      <c r="U230" s="372">
        <f>IFERROR((VLOOKUP(A230,QUEUE!$F$5:$AW$1000,33,FALSE)-VLOOKUP(A230,QUEUE!$F$5:$AW$1000,32,FALSE))*600,0)</f>
        <v>0</v>
      </c>
      <c r="V230" s="372">
        <f>IFERROR((VLOOKUP(A230,QUEUE!$F$5:$AW$1000,36,FALSE)-VLOOKUP(A230,QUEUE!$F$5:$AW$1000,35,FALSE))*750,0)</f>
        <v>0</v>
      </c>
      <c r="W230" s="372">
        <f>IFERROR((VLOOKUP(A230,QUEUE!$F$5:$AW$1000,39,FALSE)-VLOOKUP(A230,QUEUE!$F$5:$AW$1000,38,FALSE))*600,0)</f>
        <v>0</v>
      </c>
      <c r="X230" s="373"/>
      <c r="Y230" s="371">
        <f>IFERROR(VLOOKUP(A230,PROFILE!$B$6:$DG$1000,109,FALSE),0)</f>
        <v>0</v>
      </c>
      <c r="Z230" s="371">
        <f>IFERROR((VLOOKUP(A230,PROFILE!$B$6:$DG$1000,110,FALSE)*900)+((VLOOKUP(A230,PROFILE!$B$6:$DG$1000,110,FALSE)*900)*0.5),0)</f>
        <v>675</v>
      </c>
      <c r="AA230" s="371">
        <f t="shared" si="22"/>
        <v>5607.4769999999999</v>
      </c>
      <c r="AB230" s="373">
        <f>IF(PROFILE!R232="รอบคัน",1500,IF(PROFILE!R232="โคม่า",2000,PROFILE!DJ232*100))</f>
        <v>2000</v>
      </c>
    </row>
    <row r="231" spans="1:28" x14ac:dyDescent="0.35">
      <c r="A231" s="344">
        <f t="shared" si="21"/>
        <v>1702056</v>
      </c>
      <c r="B231" s="344">
        <v>231</v>
      </c>
      <c r="G231" s="374">
        <f>IFERROR(VLOOKUP(A231,PROFILE!$B$6:$P$1000,11,FALSE),"")</f>
        <v>0.38860092592949513</v>
      </c>
      <c r="H231" s="368">
        <f>IF(PROFILE!H233="","",PROFILE!B233)</f>
        <v>1702056</v>
      </c>
      <c r="I231" s="369" t="str">
        <f>IF(H231="","",VLOOKUP(H231,PROFILE!$B$6:$AC$1000,18,FALSE))</f>
        <v>ธนชาต</v>
      </c>
      <c r="J231" s="369" t="str">
        <f>IF(H231="","",VLOOKUP(H231,PROFILE!$B$6:$AC$1000,17,FALSE))</f>
        <v>เบา</v>
      </c>
      <c r="K231" s="369" t="str">
        <f>IF(H231="","",VLOOKUP(H231,PROFILE!$B$6:$AC$1000,23,FALSE))</f>
        <v>1ฒห5790</v>
      </c>
      <c r="L231" s="369" t="str">
        <f>IF(H231="","",VLOOKUP(H231,PROFILE!$B$6:$AC$1000,24,FALSE))</f>
        <v>CHEVROLET</v>
      </c>
      <c r="M231" s="370" t="str">
        <f>IF(H231="","",VLOOKUP(H231,PROFILE!$B$6:$AC$1000,25,FALSE))</f>
        <v>COLORADO</v>
      </c>
      <c r="N231" s="371">
        <f t="shared" si="23"/>
        <v>324</v>
      </c>
      <c r="O231" s="372"/>
      <c r="P231" s="372">
        <v>3240</v>
      </c>
      <c r="Q231" s="371">
        <f t="shared" si="24"/>
        <v>2916</v>
      </c>
      <c r="R231" s="371">
        <f t="shared" si="20"/>
        <v>2916</v>
      </c>
      <c r="S231" s="372">
        <f>IFERROR((VLOOKUP(A231,QUEUE!$F$5:$AW$1000,27,FALSE)-VLOOKUP(A231,QUEUE!$F$5:$AW$1000,26,FALSE))*500,0)</f>
        <v>0</v>
      </c>
      <c r="T231" s="372">
        <f>IFERROR((VLOOKUP(A231,QUEUE!$F$5:$AW$1000,30,FALSE)-VLOOKUP(A231,QUEUE!$F$5:$AW$1000,29,FALSE))*850,0)</f>
        <v>0</v>
      </c>
      <c r="U231" s="372">
        <f>IFERROR((VLOOKUP(A231,QUEUE!$F$5:$AW$1000,33,FALSE)-VLOOKUP(A231,QUEUE!$F$5:$AW$1000,32,FALSE))*600,0)</f>
        <v>0</v>
      </c>
      <c r="V231" s="372">
        <f>IFERROR((VLOOKUP(A231,QUEUE!$F$5:$AW$1000,36,FALSE)-VLOOKUP(A231,QUEUE!$F$5:$AW$1000,35,FALSE))*750,0)</f>
        <v>0</v>
      </c>
      <c r="W231" s="372">
        <f>IFERROR((VLOOKUP(A231,QUEUE!$F$5:$AW$1000,39,FALSE)-VLOOKUP(A231,QUEUE!$F$5:$AW$1000,38,FALSE))*600,0)</f>
        <v>0</v>
      </c>
      <c r="X231" s="373"/>
      <c r="Y231" s="371">
        <f>IFERROR(VLOOKUP(A231,PROFILE!$B$6:$DG$1000,109,FALSE),0)</f>
        <v>0</v>
      </c>
      <c r="Z231" s="371">
        <f>IFERROR((VLOOKUP(A231,PROFILE!$B$6:$DG$1000,110,FALSE)*900)+((VLOOKUP(A231,PROFILE!$B$6:$DG$1000,110,FALSE)*900)*0.5),0)</f>
        <v>0</v>
      </c>
      <c r="AA231" s="371">
        <f t="shared" si="22"/>
        <v>324</v>
      </c>
      <c r="AB231" s="373">
        <f>IF(PROFILE!R233="รอบคัน",1500,IF(PROFILE!R233="โคม่า",2000,PROFILE!DJ233*100))</f>
        <v>0</v>
      </c>
    </row>
    <row r="232" spans="1:28" x14ac:dyDescent="0.35">
      <c r="A232" s="344">
        <f t="shared" si="21"/>
        <v>1702057</v>
      </c>
      <c r="B232" s="344">
        <v>232</v>
      </c>
      <c r="G232" s="374" t="str">
        <f>IFERROR(VLOOKUP(A232,PROFILE!$B$6:$P$1000,11,FALSE),"")</f>
        <v>OUT</v>
      </c>
      <c r="H232" s="368">
        <f>IF(PROFILE!H234="","",PROFILE!B234)</f>
        <v>1702057</v>
      </c>
      <c r="I232" s="369" t="str">
        <f>IF(H232="","",VLOOKUP(H232,PROFILE!$B$6:$AC$1000,18,FALSE))</f>
        <v>โตเกียว</v>
      </c>
      <c r="J232" s="369" t="str">
        <f>IF(H232="","",VLOOKUP(H232,PROFILE!$B$6:$AC$1000,17,FALSE))</f>
        <v>รอบคัน</v>
      </c>
      <c r="K232" s="369" t="str">
        <f>IF(H232="","",VLOOKUP(H232,PROFILE!$B$6:$AC$1000,23,FALSE))</f>
        <v>ถอ6587</v>
      </c>
      <c r="L232" s="369" t="str">
        <f>IF(H232="","",VLOOKUP(H232,PROFILE!$B$6:$AC$1000,24,FALSE))</f>
        <v>MITSUBISHI</v>
      </c>
      <c r="M232" s="370" t="str">
        <f>IF(H232="","",VLOOKUP(H232,PROFILE!$B$6:$AC$1000,25,FALSE))</f>
        <v>TRITON</v>
      </c>
      <c r="N232" s="371">
        <f t="shared" si="23"/>
        <v>8632.875</v>
      </c>
      <c r="O232" s="372">
        <v>3000</v>
      </c>
      <c r="P232" s="372">
        <v>17328.75</v>
      </c>
      <c r="Q232" s="371">
        <f t="shared" si="24"/>
        <v>8695.875</v>
      </c>
      <c r="R232" s="371">
        <f t="shared" si="20"/>
        <v>8695.875</v>
      </c>
      <c r="S232" s="372">
        <f>IFERROR((VLOOKUP(A232,QUEUE!$F$5:$AW$1000,27,FALSE)-VLOOKUP(A232,QUEUE!$F$5:$AW$1000,26,FALSE))*500,0)</f>
        <v>0</v>
      </c>
      <c r="T232" s="372">
        <f>IFERROR((VLOOKUP(A232,QUEUE!$F$5:$AW$1000,30,FALSE)-VLOOKUP(A232,QUEUE!$F$5:$AW$1000,29,FALSE))*850,0)</f>
        <v>0</v>
      </c>
      <c r="U232" s="372">
        <f>IFERROR((VLOOKUP(A232,QUEUE!$F$5:$AW$1000,33,FALSE)-VLOOKUP(A232,QUEUE!$F$5:$AW$1000,32,FALSE))*600,0)</f>
        <v>0</v>
      </c>
      <c r="V232" s="372">
        <f>IFERROR((VLOOKUP(A232,QUEUE!$F$5:$AW$1000,36,FALSE)-VLOOKUP(A232,QUEUE!$F$5:$AW$1000,35,FALSE))*750,0)</f>
        <v>0</v>
      </c>
      <c r="W232" s="372">
        <f>IFERROR((VLOOKUP(A232,QUEUE!$F$5:$AW$1000,39,FALSE)-VLOOKUP(A232,QUEUE!$F$5:$AW$1000,38,FALSE))*600,0)</f>
        <v>0</v>
      </c>
      <c r="X232" s="373"/>
      <c r="Y232" s="371">
        <f>IFERROR(VLOOKUP(A232,PROFILE!$B$6:$DG$1000,109,FALSE),0)</f>
        <v>0</v>
      </c>
      <c r="Z232" s="371">
        <f>IFERROR((VLOOKUP(A232,PROFILE!$B$6:$DG$1000,110,FALSE)*900)+((VLOOKUP(A232,PROFILE!$B$6:$DG$1000,110,FALSE)*900)*0.5),0)</f>
        <v>5400</v>
      </c>
      <c r="AA232" s="371">
        <f t="shared" si="22"/>
        <v>1732.875</v>
      </c>
      <c r="AB232" s="373">
        <f>IF(PROFILE!R234="รอบคัน",1500,IF(PROFILE!R234="โคม่า",2000,PROFILE!DJ234*100))</f>
        <v>1500</v>
      </c>
    </row>
    <row r="233" spans="1:28" x14ac:dyDescent="0.35">
      <c r="A233" s="344">
        <f t="shared" si="21"/>
        <v>1702058</v>
      </c>
      <c r="B233" s="344">
        <v>233</v>
      </c>
      <c r="G233" s="374" t="str">
        <f>IFERROR(VLOOKUP(A233,PROFILE!$B$6:$P$1000,11,FALSE),"")</f>
        <v>OUT</v>
      </c>
      <c r="H233" s="368">
        <f>IF(PROFILE!H235="","",PROFILE!B235)</f>
        <v>1702058</v>
      </c>
      <c r="I233" s="369" t="str">
        <f>IF(H233="","",VLOOKUP(H233,PROFILE!$B$6:$AC$1000,18,FALSE))</f>
        <v>เทเวศ</v>
      </c>
      <c r="J233" s="369" t="str">
        <f>IF(H233="","",VLOOKUP(H233,PROFILE!$B$6:$AC$1000,17,FALSE))</f>
        <v>กลาง</v>
      </c>
      <c r="K233" s="369" t="str">
        <f>IF(H233="","",VLOOKUP(H233,PROFILE!$B$6:$AC$1000,23,FALSE))</f>
        <v>ฒฒ2395</v>
      </c>
      <c r="L233" s="369" t="str">
        <f>IF(H233="","",VLOOKUP(H233,PROFILE!$B$6:$AC$1000,24,FALSE))</f>
        <v>ISUZU</v>
      </c>
      <c r="M233" s="370" t="str">
        <f>IF(H233="","",VLOOKUP(H233,PROFILE!$B$6:$AC$1000,25,FALSE))</f>
        <v>D-MAX</v>
      </c>
      <c r="N233" s="371">
        <f t="shared" si="23"/>
        <v>5206.5420000000004</v>
      </c>
      <c r="O233" s="372">
        <v>1000</v>
      </c>
      <c r="P233" s="372">
        <v>3565.42</v>
      </c>
      <c r="Q233" s="371">
        <f t="shared" si="24"/>
        <v>-1641.1220000000003</v>
      </c>
      <c r="R233" s="371">
        <f t="shared" si="20"/>
        <v>-1641.1220000000003</v>
      </c>
      <c r="S233" s="372">
        <f>IFERROR((VLOOKUP(A233,QUEUE!$F$5:$AW$1000,27,FALSE)-VLOOKUP(A233,QUEUE!$F$5:$AW$1000,26,FALSE))*500,0)</f>
        <v>0</v>
      </c>
      <c r="T233" s="372">
        <f>IFERROR((VLOOKUP(A233,QUEUE!$F$5:$AW$1000,30,FALSE)-VLOOKUP(A233,QUEUE!$F$5:$AW$1000,29,FALSE))*850,0)</f>
        <v>0</v>
      </c>
      <c r="U233" s="372">
        <f>IFERROR((VLOOKUP(A233,QUEUE!$F$5:$AW$1000,33,FALSE)-VLOOKUP(A233,QUEUE!$F$5:$AW$1000,32,FALSE))*600,0)</f>
        <v>0</v>
      </c>
      <c r="V233" s="372">
        <f>IFERROR((VLOOKUP(A233,QUEUE!$F$5:$AW$1000,36,FALSE)-VLOOKUP(A233,QUEUE!$F$5:$AW$1000,35,FALSE))*750,0)</f>
        <v>0</v>
      </c>
      <c r="W233" s="372">
        <f>IFERROR((VLOOKUP(A233,QUEUE!$F$5:$AW$1000,39,FALSE)-VLOOKUP(A233,QUEUE!$F$5:$AW$1000,38,FALSE))*600,0)</f>
        <v>0</v>
      </c>
      <c r="X233" s="373"/>
      <c r="Y233" s="371">
        <f>IFERROR(VLOOKUP(A233,PROFILE!$B$6:$DG$1000,109,FALSE),0)</f>
        <v>0</v>
      </c>
      <c r="Z233" s="371">
        <f>IFERROR((VLOOKUP(A233,PROFILE!$B$6:$DG$1000,110,FALSE)*900)+((VLOOKUP(A233,PROFILE!$B$6:$DG$1000,110,FALSE)*900)*0.5),0)</f>
        <v>4050</v>
      </c>
      <c r="AA233" s="371">
        <f t="shared" si="22"/>
        <v>356.54200000000003</v>
      </c>
      <c r="AB233" s="373">
        <f>IF(PROFILE!R235="รอบคัน",1500,IF(PROFILE!R235="โคม่า",2000,PROFILE!DJ235*100))</f>
        <v>800</v>
      </c>
    </row>
    <row r="234" spans="1:28" x14ac:dyDescent="0.35">
      <c r="A234" s="344">
        <f t="shared" si="21"/>
        <v>1702059</v>
      </c>
      <c r="B234" s="344">
        <v>234</v>
      </c>
      <c r="G234" s="374">
        <f>IFERROR(VLOOKUP(A234,PROFILE!$B$6:$P$1000,11,FALSE),"")</f>
        <v>-0.66976770833571209</v>
      </c>
      <c r="H234" s="368">
        <f>IF(PROFILE!H236="","",PROFILE!B236)</f>
        <v>1702059</v>
      </c>
      <c r="I234" s="369" t="str">
        <f>IF(H234="","",VLOOKUP(H234,PROFILE!$B$6:$AC$1000,18,FALSE))</f>
        <v>กรุงไทย</v>
      </c>
      <c r="J234" s="369" t="str">
        <f>IF(H234="","",VLOOKUP(H234,PROFILE!$B$6:$AC$1000,17,FALSE))</f>
        <v>เบา</v>
      </c>
      <c r="K234" s="369" t="str">
        <f>IF(H234="","",VLOOKUP(H234,PROFILE!$B$6:$AC$1000,23,FALSE))</f>
        <v>ฒจ3146</v>
      </c>
      <c r="L234" s="369" t="str">
        <f>IF(H234="","",VLOOKUP(H234,PROFILE!$B$6:$AC$1000,24,FALSE))</f>
        <v>TOYOTA</v>
      </c>
      <c r="M234" s="370" t="str">
        <f>IF(H234="","",VLOOKUP(H234,PROFILE!$B$6:$AC$1000,25,FALSE))</f>
        <v>VIGO</v>
      </c>
      <c r="N234" s="371">
        <f t="shared" si="23"/>
        <v>0</v>
      </c>
      <c r="O234" s="372"/>
      <c r="P234" s="372"/>
      <c r="Q234" s="371">
        <f t="shared" si="24"/>
        <v>0</v>
      </c>
      <c r="R234" s="371">
        <f t="shared" si="20"/>
        <v>0</v>
      </c>
      <c r="S234" s="372">
        <f>IFERROR((VLOOKUP(A234,QUEUE!$F$5:$AW$1000,27,FALSE)-VLOOKUP(A234,QUEUE!$F$5:$AW$1000,26,FALSE))*500,0)</f>
        <v>0</v>
      </c>
      <c r="T234" s="372">
        <f>IFERROR((VLOOKUP(A234,QUEUE!$F$5:$AW$1000,30,FALSE)-VLOOKUP(A234,QUEUE!$F$5:$AW$1000,29,FALSE))*850,0)</f>
        <v>0</v>
      </c>
      <c r="U234" s="372">
        <f>IFERROR((VLOOKUP(A234,QUEUE!$F$5:$AW$1000,33,FALSE)-VLOOKUP(A234,QUEUE!$F$5:$AW$1000,32,FALSE))*600,0)</f>
        <v>0</v>
      </c>
      <c r="V234" s="372">
        <f>IFERROR((VLOOKUP(A234,QUEUE!$F$5:$AW$1000,36,FALSE)-VLOOKUP(A234,QUEUE!$F$5:$AW$1000,35,FALSE))*750,0)</f>
        <v>0</v>
      </c>
      <c r="W234" s="372">
        <f>IFERROR((VLOOKUP(A234,QUEUE!$F$5:$AW$1000,39,FALSE)-VLOOKUP(A234,QUEUE!$F$5:$AW$1000,38,FALSE))*600,0)</f>
        <v>0</v>
      </c>
      <c r="X234" s="373"/>
      <c r="Y234" s="371">
        <f>IFERROR(VLOOKUP(A234,PROFILE!$B$6:$DG$1000,109,FALSE),0)</f>
        <v>0</v>
      </c>
      <c r="Z234" s="371">
        <f>IFERROR((VLOOKUP(A234,PROFILE!$B$6:$DG$1000,110,FALSE)*900)+((VLOOKUP(A234,PROFILE!$B$6:$DG$1000,110,FALSE)*900)*0.5),0)</f>
        <v>0</v>
      </c>
      <c r="AA234" s="371">
        <f t="shared" si="22"/>
        <v>0</v>
      </c>
      <c r="AB234" s="373">
        <f>IF(PROFILE!R236="รอบคัน",1500,IF(PROFILE!R236="โคม่า",2000,PROFILE!DJ236*100))</f>
        <v>0</v>
      </c>
    </row>
    <row r="235" spans="1:28" x14ac:dyDescent="0.35">
      <c r="A235" s="344">
        <f t="shared" si="21"/>
        <v>1702060</v>
      </c>
      <c r="B235" s="344">
        <v>235</v>
      </c>
      <c r="G235" s="374" t="str">
        <f>IFERROR(VLOOKUP(A235,PROFILE!$B$6:$P$1000,11,FALSE),"")</f>
        <v>OUT</v>
      </c>
      <c r="H235" s="368">
        <f>IF(PROFILE!H237="","",PROFILE!B237)</f>
        <v>1702060</v>
      </c>
      <c r="I235" s="369" t="str">
        <f>IF(H235="","",VLOOKUP(H235,PROFILE!$B$6:$AC$1000,18,FALSE))</f>
        <v>เจ้าพระยา</v>
      </c>
      <c r="J235" s="369" t="str">
        <f>IF(H235="","",VLOOKUP(H235,PROFILE!$B$6:$AC$1000,17,FALSE))</f>
        <v>กลาง</v>
      </c>
      <c r="K235" s="369" t="str">
        <f>IF(H235="","",VLOOKUP(H235,PROFILE!$B$6:$AC$1000,23,FALSE))</f>
        <v>ฎถ5553</v>
      </c>
      <c r="L235" s="369" t="str">
        <f>IF(H235="","",VLOOKUP(H235,PROFILE!$B$6:$AC$1000,24,FALSE))</f>
        <v>HONDA</v>
      </c>
      <c r="M235" s="370" t="str">
        <f>IF(H235="","",VLOOKUP(H235,PROFILE!$B$6:$AC$1000,25,FALSE))</f>
        <v>CIVIC</v>
      </c>
      <c r="N235" s="371">
        <f t="shared" si="23"/>
        <v>938</v>
      </c>
      <c r="O235" s="372"/>
      <c r="P235" s="372">
        <v>6380</v>
      </c>
      <c r="Q235" s="371">
        <f t="shared" si="24"/>
        <v>5442</v>
      </c>
      <c r="R235" s="371">
        <f t="shared" si="20"/>
        <v>5442</v>
      </c>
      <c r="S235" s="372">
        <f>IFERROR((VLOOKUP(A235,QUEUE!$F$5:$AW$1000,27,FALSE)-VLOOKUP(A235,QUEUE!$F$5:$AW$1000,26,FALSE))*500,0)</f>
        <v>0</v>
      </c>
      <c r="T235" s="372">
        <f>IFERROR((VLOOKUP(A235,QUEUE!$F$5:$AW$1000,30,FALSE)-VLOOKUP(A235,QUEUE!$F$5:$AW$1000,29,FALSE))*850,0)</f>
        <v>0</v>
      </c>
      <c r="U235" s="372">
        <f>IFERROR((VLOOKUP(A235,QUEUE!$F$5:$AW$1000,33,FALSE)-VLOOKUP(A235,QUEUE!$F$5:$AW$1000,32,FALSE))*600,0)</f>
        <v>0</v>
      </c>
      <c r="V235" s="372">
        <f>IFERROR((VLOOKUP(A235,QUEUE!$F$5:$AW$1000,36,FALSE)-VLOOKUP(A235,QUEUE!$F$5:$AW$1000,35,FALSE))*750,0)</f>
        <v>0</v>
      </c>
      <c r="W235" s="372">
        <f>IFERROR((VLOOKUP(A235,QUEUE!$F$5:$AW$1000,39,FALSE)-VLOOKUP(A235,QUEUE!$F$5:$AW$1000,38,FALSE))*600,0)</f>
        <v>0</v>
      </c>
      <c r="X235" s="373"/>
      <c r="Y235" s="371">
        <f>IFERROR(VLOOKUP(A235,PROFILE!$B$6:$DG$1000,109,FALSE),0)</f>
        <v>0</v>
      </c>
      <c r="Z235" s="371">
        <f>IFERROR((VLOOKUP(A235,PROFILE!$B$6:$DG$1000,110,FALSE)*900)+((VLOOKUP(A235,PROFILE!$B$6:$DG$1000,110,FALSE)*900)*0.5),0)</f>
        <v>0</v>
      </c>
      <c r="AA235" s="371">
        <f t="shared" si="22"/>
        <v>638</v>
      </c>
      <c r="AB235" s="373">
        <f>IF(PROFILE!R237="รอบคัน",1500,IF(PROFILE!R237="โคม่า",2000,PROFILE!DJ237*100))</f>
        <v>300</v>
      </c>
    </row>
    <row r="236" spans="1:28" x14ac:dyDescent="0.35">
      <c r="A236" s="344">
        <f t="shared" si="21"/>
        <v>1702061</v>
      </c>
      <c r="B236" s="344">
        <v>236</v>
      </c>
      <c r="G236" s="374" t="str">
        <f>IFERROR(VLOOKUP(A236,PROFILE!$B$6:$P$1000,11,FALSE),"")</f>
        <v>OUT</v>
      </c>
      <c r="H236" s="368">
        <f>IF(PROFILE!H238="","",PROFILE!B238)</f>
        <v>1702061</v>
      </c>
      <c r="I236" s="369" t="str">
        <f>IF(H236="","",VLOOKUP(H236,PROFILE!$B$6:$AC$1000,18,FALSE))</f>
        <v>ธนชาต</v>
      </c>
      <c r="J236" s="369" t="str">
        <f>IF(H236="","",VLOOKUP(H236,PROFILE!$B$6:$AC$1000,17,FALSE))</f>
        <v>โคม่า</v>
      </c>
      <c r="K236" s="369" t="str">
        <f>IF(H236="","",VLOOKUP(H236,PROFILE!$B$6:$AC$1000,23,FALSE))</f>
        <v>1ฒว1183</v>
      </c>
      <c r="L236" s="369" t="str">
        <f>IF(H236="","",VLOOKUP(H236,PROFILE!$B$6:$AC$1000,24,FALSE))</f>
        <v>TOOYTA</v>
      </c>
      <c r="M236" s="370" t="str">
        <f>IF(H236="","",VLOOKUP(H236,PROFILE!$B$6:$AC$1000,25,FALSE))</f>
        <v>VIGO</v>
      </c>
      <c r="N236" s="371">
        <f t="shared" si="23"/>
        <v>9892.0560000000005</v>
      </c>
      <c r="O236" s="372"/>
      <c r="P236" s="372">
        <v>65420.56</v>
      </c>
      <c r="Q236" s="371">
        <f t="shared" si="24"/>
        <v>55528.504000000001</v>
      </c>
      <c r="R236" s="371">
        <f t="shared" si="20"/>
        <v>55528.504000000001</v>
      </c>
      <c r="S236" s="372">
        <f>IFERROR((VLOOKUP(A236,QUEUE!$F$5:$AW$1000,27,FALSE)-VLOOKUP(A236,QUEUE!$F$5:$AW$1000,26,FALSE))*500,0)</f>
        <v>0</v>
      </c>
      <c r="T236" s="372">
        <f>IFERROR((VLOOKUP(A236,QUEUE!$F$5:$AW$1000,30,FALSE)-VLOOKUP(A236,QUEUE!$F$5:$AW$1000,29,FALSE))*850,0)</f>
        <v>0</v>
      </c>
      <c r="U236" s="372">
        <f>IFERROR((VLOOKUP(A236,QUEUE!$F$5:$AW$1000,33,FALSE)-VLOOKUP(A236,QUEUE!$F$5:$AW$1000,32,FALSE))*600,0)</f>
        <v>0</v>
      </c>
      <c r="V236" s="372">
        <f>IFERROR((VLOOKUP(A236,QUEUE!$F$5:$AW$1000,36,FALSE)-VLOOKUP(A236,QUEUE!$F$5:$AW$1000,35,FALSE))*750,0)</f>
        <v>0</v>
      </c>
      <c r="W236" s="372">
        <f>IFERROR((VLOOKUP(A236,QUEUE!$F$5:$AW$1000,39,FALSE)-VLOOKUP(A236,QUEUE!$F$5:$AW$1000,38,FALSE))*600,0)</f>
        <v>0</v>
      </c>
      <c r="X236" s="373"/>
      <c r="Y236" s="371">
        <f>IFERROR(VLOOKUP(A236,PROFILE!$B$6:$DG$1000,109,FALSE),0)</f>
        <v>0</v>
      </c>
      <c r="Z236" s="371">
        <f>IFERROR((VLOOKUP(A236,PROFILE!$B$6:$DG$1000,110,FALSE)*900)+((VLOOKUP(A236,PROFILE!$B$6:$DG$1000,110,FALSE)*900)*0.5),0)</f>
        <v>1350</v>
      </c>
      <c r="AA236" s="371">
        <f t="shared" si="22"/>
        <v>6542.0560000000005</v>
      </c>
      <c r="AB236" s="373">
        <f>IF(PROFILE!R238="รอบคัน",1500,IF(PROFILE!R238="โคม่า",2000,PROFILE!DJ238*100))</f>
        <v>2000</v>
      </c>
    </row>
    <row r="237" spans="1:28" x14ac:dyDescent="0.35">
      <c r="A237" s="344">
        <f t="shared" si="21"/>
        <v>1702062</v>
      </c>
      <c r="B237" s="344">
        <v>237</v>
      </c>
      <c r="G237" s="374" t="str">
        <f>IFERROR(VLOOKUP(A237,PROFILE!$B$6:$P$1000,11,FALSE),"")</f>
        <v>OUT</v>
      </c>
      <c r="H237" s="368">
        <f>IF(PROFILE!H239="","",PROFILE!B239)</f>
        <v>1702062</v>
      </c>
      <c r="I237" s="369" t="str">
        <f>IF(H237="","",VLOOKUP(H237,PROFILE!$B$6:$AC$1000,18,FALSE))</f>
        <v>เจ้าพระยา</v>
      </c>
      <c r="J237" s="369" t="str">
        <f>IF(H237="","",VLOOKUP(H237,PROFILE!$B$6:$AC$1000,17,FALSE))</f>
        <v>รอบคัน</v>
      </c>
      <c r="K237" s="369" t="str">
        <f>IF(H237="","",VLOOKUP(H237,PROFILE!$B$6:$AC$1000,23,FALSE))</f>
        <v>4กฉ4821</v>
      </c>
      <c r="L237" s="369" t="str">
        <f>IF(H237="","",VLOOKUP(H237,PROFILE!$B$6:$AC$1000,24,FALSE))</f>
        <v>HONDA</v>
      </c>
      <c r="M237" s="370" t="str">
        <f>IF(H237="","",VLOOKUP(H237,PROFILE!$B$6:$AC$1000,25,FALSE))</f>
        <v>CITY</v>
      </c>
      <c r="N237" s="371">
        <f t="shared" si="23"/>
        <v>8395.3270000000011</v>
      </c>
      <c r="O237" s="372">
        <v>7000</v>
      </c>
      <c r="P237" s="372">
        <v>14953.27</v>
      </c>
      <c r="Q237" s="371">
        <f t="shared" si="24"/>
        <v>6557.9429999999993</v>
      </c>
      <c r="R237" s="371">
        <f t="shared" si="20"/>
        <v>6557.9429999999993</v>
      </c>
      <c r="S237" s="372">
        <f>IFERROR((VLOOKUP(A237,QUEUE!$F$5:$AW$1000,27,FALSE)-VLOOKUP(A237,QUEUE!$F$5:$AW$1000,26,FALSE))*500,0)</f>
        <v>0</v>
      </c>
      <c r="T237" s="372">
        <f>IFERROR((VLOOKUP(A237,QUEUE!$F$5:$AW$1000,30,FALSE)-VLOOKUP(A237,QUEUE!$F$5:$AW$1000,29,FALSE))*850,0)</f>
        <v>0</v>
      </c>
      <c r="U237" s="372">
        <f>IFERROR((VLOOKUP(A237,QUEUE!$F$5:$AW$1000,33,FALSE)-VLOOKUP(A237,QUEUE!$F$5:$AW$1000,32,FALSE))*600,0)</f>
        <v>0</v>
      </c>
      <c r="V237" s="372">
        <f>IFERROR((VLOOKUP(A237,QUEUE!$F$5:$AW$1000,36,FALSE)-VLOOKUP(A237,QUEUE!$F$5:$AW$1000,35,FALSE))*750,0)</f>
        <v>0</v>
      </c>
      <c r="W237" s="372">
        <f>IFERROR((VLOOKUP(A237,QUEUE!$F$5:$AW$1000,39,FALSE)-VLOOKUP(A237,QUEUE!$F$5:$AW$1000,38,FALSE))*600,0)</f>
        <v>0</v>
      </c>
      <c r="X237" s="373"/>
      <c r="Y237" s="371">
        <f>IFERROR(VLOOKUP(A237,PROFILE!$B$6:$DG$1000,109,FALSE),0)</f>
        <v>0</v>
      </c>
      <c r="Z237" s="371">
        <f>IFERROR((VLOOKUP(A237,PROFILE!$B$6:$DG$1000,110,FALSE)*900)+((VLOOKUP(A237,PROFILE!$B$6:$DG$1000,110,FALSE)*900)*0.5),0)</f>
        <v>5400</v>
      </c>
      <c r="AA237" s="371">
        <f t="shared" si="22"/>
        <v>1495.3270000000002</v>
      </c>
      <c r="AB237" s="373">
        <f>IF(PROFILE!R239="รอบคัน",1500,IF(PROFILE!R239="โคม่า",2000,PROFILE!DJ239*100))</f>
        <v>1500</v>
      </c>
    </row>
    <row r="238" spans="1:28" x14ac:dyDescent="0.35">
      <c r="A238" s="344">
        <f t="shared" si="21"/>
        <v>1702063</v>
      </c>
      <c r="B238" s="344">
        <v>238</v>
      </c>
      <c r="G238" s="374" t="str">
        <f>IFERROR(VLOOKUP(A238,PROFILE!$B$6:$P$1000,11,FALSE),"")</f>
        <v>OUT</v>
      </c>
      <c r="H238" s="368">
        <f>IF(PROFILE!H240="","",PROFILE!B240)</f>
        <v>1702063</v>
      </c>
      <c r="I238" s="369" t="str">
        <f>IF(H238="","",VLOOKUP(H238,PROFILE!$B$6:$AC$1000,18,FALSE))</f>
        <v>เมืองไทย</v>
      </c>
      <c r="J238" s="369" t="str">
        <f>IF(H238="","",VLOOKUP(H238,PROFILE!$B$6:$AC$1000,17,FALSE))</f>
        <v>กลาง</v>
      </c>
      <c r="K238" s="369" t="str">
        <f>IF(H238="","",VLOOKUP(H238,PROFILE!$B$6:$AC$1000,23,FALSE))</f>
        <v>ญน6975</v>
      </c>
      <c r="L238" s="369" t="str">
        <f>IF(H238="","",VLOOKUP(H238,PROFILE!$B$6:$AC$1000,24,FALSE))</f>
        <v>TOYOTA</v>
      </c>
      <c r="M238" s="370" t="str">
        <f>IF(H238="","",VLOOKUP(H238,PROFILE!$B$6:$AC$1000,25,FALSE))</f>
        <v>VIOS</v>
      </c>
      <c r="N238" s="371">
        <f t="shared" si="23"/>
        <v>1075</v>
      </c>
      <c r="O238" s="372"/>
      <c r="P238" s="372"/>
      <c r="Q238" s="371">
        <f t="shared" si="24"/>
        <v>0</v>
      </c>
      <c r="R238" s="371">
        <f t="shared" si="20"/>
        <v>0</v>
      </c>
      <c r="S238" s="372">
        <f>IFERROR((VLOOKUP(A238,QUEUE!$F$5:$AW$1000,27,FALSE)-VLOOKUP(A238,QUEUE!$F$5:$AW$1000,26,FALSE))*500,0)</f>
        <v>0</v>
      </c>
      <c r="T238" s="372">
        <f>IFERROR((VLOOKUP(A238,QUEUE!$F$5:$AW$1000,30,FALSE)-VLOOKUP(A238,QUEUE!$F$5:$AW$1000,29,FALSE))*850,0)</f>
        <v>0</v>
      </c>
      <c r="U238" s="372">
        <f>IFERROR((VLOOKUP(A238,QUEUE!$F$5:$AW$1000,33,FALSE)-VLOOKUP(A238,QUEUE!$F$5:$AW$1000,32,FALSE))*600,0)</f>
        <v>0</v>
      </c>
      <c r="V238" s="372">
        <f>IFERROR((VLOOKUP(A238,QUEUE!$F$5:$AW$1000,36,FALSE)-VLOOKUP(A238,QUEUE!$F$5:$AW$1000,35,FALSE))*750,0)</f>
        <v>0</v>
      </c>
      <c r="W238" s="372">
        <f>IFERROR((VLOOKUP(A238,QUEUE!$F$5:$AW$1000,39,FALSE)-VLOOKUP(A238,QUEUE!$F$5:$AW$1000,38,FALSE))*600,0)</f>
        <v>0</v>
      </c>
      <c r="X238" s="373"/>
      <c r="Y238" s="371">
        <f>IFERROR(VLOOKUP(A238,PROFILE!$B$6:$DG$1000,109,FALSE),0)</f>
        <v>0</v>
      </c>
      <c r="Z238" s="371">
        <f>IFERROR((VLOOKUP(A238,PROFILE!$B$6:$DG$1000,110,FALSE)*900)+((VLOOKUP(A238,PROFILE!$B$6:$DG$1000,110,FALSE)*900)*0.5),0)</f>
        <v>675</v>
      </c>
      <c r="AA238" s="371">
        <f t="shared" si="22"/>
        <v>0</v>
      </c>
      <c r="AB238" s="373">
        <f>IF(PROFILE!R240="รอบคัน",1500,IF(PROFILE!R240="โคม่า",2000,PROFILE!DJ240*100))</f>
        <v>400</v>
      </c>
    </row>
    <row r="239" spans="1:28" x14ac:dyDescent="0.35">
      <c r="A239" s="344">
        <f t="shared" si="21"/>
        <v>1702064</v>
      </c>
      <c r="B239" s="344">
        <v>239</v>
      </c>
      <c r="G239" s="374" t="str">
        <f>IFERROR(VLOOKUP(A239,PROFILE!$B$6:$P$1000,11,FALSE),"")</f>
        <v/>
      </c>
      <c r="H239" s="368">
        <f>IF(PROFILE!H241="","",PROFILE!B241)</f>
        <v>1702064</v>
      </c>
      <c r="I239" s="369" t="str">
        <f>IF(H239="","",VLOOKUP(H239,PROFILE!$B$6:$AC$1000,18,FALSE))</f>
        <v>ธนชาต</v>
      </c>
      <c r="J239" s="369" t="str">
        <f>IF(H239="","",VLOOKUP(H239,PROFILE!$B$6:$AC$1000,17,FALSE))</f>
        <v>กลาง</v>
      </c>
      <c r="K239" s="369" t="str">
        <f>IF(H239="","",VLOOKUP(H239,PROFILE!$B$6:$AC$1000,23,FALSE))</f>
        <v>ฌบ9646</v>
      </c>
      <c r="L239" s="369" t="str">
        <f>IF(H239="","",VLOOKUP(H239,PROFILE!$B$6:$AC$1000,24,FALSE))</f>
        <v>TOYOTA</v>
      </c>
      <c r="M239" s="370" t="str">
        <f>IF(H239="","",VLOOKUP(H239,PROFILE!$B$6:$AC$1000,25,FALSE))</f>
        <v>YIOS</v>
      </c>
      <c r="N239" s="371">
        <f t="shared" si="23"/>
        <v>0</v>
      </c>
      <c r="O239" s="372"/>
      <c r="P239" s="372"/>
      <c r="Q239" s="371">
        <f t="shared" si="24"/>
        <v>0</v>
      </c>
      <c r="R239" s="371">
        <f t="shared" si="20"/>
        <v>0</v>
      </c>
      <c r="S239" s="372">
        <f>IFERROR((VLOOKUP(A239,QUEUE!$F$5:$AW$1000,27,FALSE)-VLOOKUP(A239,QUEUE!$F$5:$AW$1000,26,FALSE))*500,0)</f>
        <v>0</v>
      </c>
      <c r="T239" s="372">
        <f>IFERROR((VLOOKUP(A239,QUEUE!$F$5:$AW$1000,30,FALSE)-VLOOKUP(A239,QUEUE!$F$5:$AW$1000,29,FALSE))*850,0)</f>
        <v>0</v>
      </c>
      <c r="U239" s="372">
        <f>IFERROR((VLOOKUP(A239,QUEUE!$F$5:$AW$1000,33,FALSE)-VLOOKUP(A239,QUEUE!$F$5:$AW$1000,32,FALSE))*600,0)</f>
        <v>0</v>
      </c>
      <c r="V239" s="372">
        <f>IFERROR((VLOOKUP(A239,QUEUE!$F$5:$AW$1000,36,FALSE)-VLOOKUP(A239,QUEUE!$F$5:$AW$1000,35,FALSE))*750,0)</f>
        <v>0</v>
      </c>
      <c r="W239" s="372">
        <f>IFERROR((VLOOKUP(A239,QUEUE!$F$5:$AW$1000,39,FALSE)-VLOOKUP(A239,QUEUE!$F$5:$AW$1000,38,FALSE))*600,0)</f>
        <v>0</v>
      </c>
      <c r="X239" s="373"/>
      <c r="Y239" s="371">
        <f>IFERROR(VLOOKUP(A239,PROFILE!$B$6:$DG$1000,109,FALSE),0)</f>
        <v>0</v>
      </c>
      <c r="Z239" s="371">
        <f>IFERROR((VLOOKUP(A239,PROFILE!$B$6:$DG$1000,110,FALSE)*900)+((VLOOKUP(A239,PROFILE!$B$6:$DG$1000,110,FALSE)*900)*0.5),0)</f>
        <v>0</v>
      </c>
      <c r="AA239" s="371">
        <f t="shared" si="22"/>
        <v>0</v>
      </c>
      <c r="AB239" s="373">
        <f>IF(PROFILE!R241="รอบคัน",1500,IF(PROFILE!R241="โคม่า",2000,PROFILE!DJ241*100))</f>
        <v>0</v>
      </c>
    </row>
    <row r="240" spans="1:28" x14ac:dyDescent="0.35">
      <c r="A240" s="344">
        <f t="shared" si="21"/>
        <v>1702065</v>
      </c>
      <c r="B240" s="344">
        <v>240</v>
      </c>
      <c r="G240" s="374" t="str">
        <f>IFERROR(VLOOKUP(A240,PROFILE!$B$6:$P$1000,11,FALSE),"")</f>
        <v>OUT</v>
      </c>
      <c r="H240" s="368">
        <f>IF(PROFILE!H242="","",PROFILE!B242)</f>
        <v>1702065</v>
      </c>
      <c r="I240" s="369" t="str">
        <f>IF(H240="","",VLOOKUP(H240,PROFILE!$B$6:$AC$1000,18,FALSE))</f>
        <v>กรุงไทย</v>
      </c>
      <c r="J240" s="369" t="str">
        <f>IF(H240="","",VLOOKUP(H240,PROFILE!$B$6:$AC$1000,17,FALSE))</f>
        <v>กลาง</v>
      </c>
      <c r="K240" s="369" t="str">
        <f>IF(H240="","",VLOOKUP(H240,PROFILE!$B$6:$AC$1000,23,FALSE))</f>
        <v>ญฐ3793</v>
      </c>
      <c r="L240" s="369" t="str">
        <f>IF(H240="","",VLOOKUP(H240,PROFILE!$B$6:$AC$1000,24,FALSE))</f>
        <v>TOYOTA</v>
      </c>
      <c r="M240" s="370" t="str">
        <f>IF(H240="","",VLOOKUP(H240,PROFILE!$B$6:$AC$1000,25,FALSE))</f>
        <v>VIOS</v>
      </c>
      <c r="N240" s="371">
        <f t="shared" si="23"/>
        <v>1740</v>
      </c>
      <c r="O240" s="372"/>
      <c r="P240" s="372">
        <v>7650</v>
      </c>
      <c r="Q240" s="371">
        <f t="shared" si="24"/>
        <v>5910</v>
      </c>
      <c r="R240" s="371">
        <f t="shared" si="20"/>
        <v>5910</v>
      </c>
      <c r="S240" s="372">
        <f>IFERROR((VLOOKUP(A240,QUEUE!$F$5:$AW$1000,27,FALSE)-VLOOKUP(A240,QUEUE!$F$5:$AW$1000,26,FALSE))*500,0)</f>
        <v>0</v>
      </c>
      <c r="T240" s="372">
        <f>IFERROR((VLOOKUP(A240,QUEUE!$F$5:$AW$1000,30,FALSE)-VLOOKUP(A240,QUEUE!$F$5:$AW$1000,29,FALSE))*850,0)</f>
        <v>0</v>
      </c>
      <c r="U240" s="372">
        <f>IFERROR((VLOOKUP(A240,QUEUE!$F$5:$AW$1000,33,FALSE)-VLOOKUP(A240,QUEUE!$F$5:$AW$1000,32,FALSE))*600,0)</f>
        <v>0</v>
      </c>
      <c r="V240" s="372">
        <f>IFERROR((VLOOKUP(A240,QUEUE!$F$5:$AW$1000,36,FALSE)-VLOOKUP(A240,QUEUE!$F$5:$AW$1000,35,FALSE))*750,0)</f>
        <v>0</v>
      </c>
      <c r="W240" s="372">
        <f>IFERROR((VLOOKUP(A240,QUEUE!$F$5:$AW$1000,39,FALSE)-VLOOKUP(A240,QUEUE!$F$5:$AW$1000,38,FALSE))*600,0)</f>
        <v>0</v>
      </c>
      <c r="X240" s="373"/>
      <c r="Y240" s="371">
        <f>IFERROR(VLOOKUP(A240,PROFILE!$B$6:$DG$1000,109,FALSE),0)</f>
        <v>0</v>
      </c>
      <c r="Z240" s="371">
        <f>IFERROR((VLOOKUP(A240,PROFILE!$B$6:$DG$1000,110,FALSE)*900)+((VLOOKUP(A240,PROFILE!$B$6:$DG$1000,110,FALSE)*900)*0.5),0)</f>
        <v>675</v>
      </c>
      <c r="AA240" s="371">
        <f t="shared" si="22"/>
        <v>765</v>
      </c>
      <c r="AB240" s="373">
        <f>IF(PROFILE!R242="รอบคัน",1500,IF(PROFILE!R242="โคม่า",2000,PROFILE!DJ242*100))</f>
        <v>300</v>
      </c>
    </row>
    <row r="241" spans="1:28" x14ac:dyDescent="0.35">
      <c r="A241" s="344">
        <f t="shared" si="21"/>
        <v>1702066</v>
      </c>
      <c r="B241" s="344">
        <v>241</v>
      </c>
      <c r="G241" s="374" t="str">
        <f>IFERROR(VLOOKUP(A241,PROFILE!$B$6:$P$1000,11,FALSE),"")</f>
        <v>OUT</v>
      </c>
      <c r="H241" s="368">
        <f>IF(PROFILE!H243="","",PROFILE!B243)</f>
        <v>1702066</v>
      </c>
      <c r="I241" s="369" t="str">
        <f>IF(H241="","",VLOOKUP(H241,PROFILE!$B$6:$AC$1000,18,FALSE))</f>
        <v>ธนชาต</v>
      </c>
      <c r="J241" s="369" t="str">
        <f>IF(H241="","",VLOOKUP(H241,PROFILE!$B$6:$AC$1000,17,FALSE))</f>
        <v>กลาง</v>
      </c>
      <c r="K241" s="369" t="str">
        <f>IF(H241="","",VLOOKUP(H241,PROFILE!$B$6:$AC$1000,23,FALSE))</f>
        <v>ชษ5638</v>
      </c>
      <c r="L241" s="369" t="str">
        <f>IF(H241="","",VLOOKUP(H241,PROFILE!$B$6:$AC$1000,24,FALSE))</f>
        <v>TOYOTA</v>
      </c>
      <c r="M241" s="370" t="str">
        <f>IF(H241="","",VLOOKUP(H241,PROFILE!$B$6:$AC$1000,25,FALSE))</f>
        <v>VIGO</v>
      </c>
      <c r="N241" s="371">
        <f t="shared" si="23"/>
        <v>2405.94</v>
      </c>
      <c r="O241" s="372"/>
      <c r="P241" s="372">
        <v>8559.4</v>
      </c>
      <c r="Q241" s="371">
        <f t="shared" si="24"/>
        <v>6153.4599999999991</v>
      </c>
      <c r="R241" s="371">
        <f t="shared" si="20"/>
        <v>6153.4599999999991</v>
      </c>
      <c r="S241" s="372">
        <f>IFERROR((VLOOKUP(A241,QUEUE!$F$5:$AW$1000,27,FALSE)-VLOOKUP(A241,QUEUE!$F$5:$AW$1000,26,FALSE))*500,0)</f>
        <v>0</v>
      </c>
      <c r="T241" s="372">
        <f>IFERROR((VLOOKUP(A241,QUEUE!$F$5:$AW$1000,30,FALSE)-VLOOKUP(A241,QUEUE!$F$5:$AW$1000,29,FALSE))*850,0)</f>
        <v>0</v>
      </c>
      <c r="U241" s="372">
        <f>IFERROR((VLOOKUP(A241,QUEUE!$F$5:$AW$1000,33,FALSE)-VLOOKUP(A241,QUEUE!$F$5:$AW$1000,32,FALSE))*600,0)</f>
        <v>0</v>
      </c>
      <c r="V241" s="372">
        <f>IFERROR((VLOOKUP(A241,QUEUE!$F$5:$AW$1000,36,FALSE)-VLOOKUP(A241,QUEUE!$F$5:$AW$1000,35,FALSE))*750,0)</f>
        <v>0</v>
      </c>
      <c r="W241" s="372">
        <f>IFERROR((VLOOKUP(A241,QUEUE!$F$5:$AW$1000,39,FALSE)-VLOOKUP(A241,QUEUE!$F$5:$AW$1000,38,FALSE))*600,0)</f>
        <v>0</v>
      </c>
      <c r="X241" s="373"/>
      <c r="Y241" s="371">
        <f>IFERROR(VLOOKUP(A241,PROFILE!$B$6:$DG$1000,109,FALSE),0)</f>
        <v>0</v>
      </c>
      <c r="Z241" s="371">
        <f>IFERROR((VLOOKUP(A241,PROFILE!$B$6:$DG$1000,110,FALSE)*900)+((VLOOKUP(A241,PROFILE!$B$6:$DG$1000,110,FALSE)*900)*0.5),0)</f>
        <v>1350</v>
      </c>
      <c r="AA241" s="371">
        <f t="shared" si="22"/>
        <v>855.94</v>
      </c>
      <c r="AB241" s="373">
        <f>IF(PROFILE!R243="รอบคัน",1500,IF(PROFILE!R243="โคม่า",2000,PROFILE!DJ243*100))</f>
        <v>200</v>
      </c>
    </row>
    <row r="242" spans="1:28" x14ac:dyDescent="0.35">
      <c r="A242" s="344">
        <f t="shared" si="21"/>
        <v>1702067</v>
      </c>
      <c r="B242" s="344">
        <v>242</v>
      </c>
      <c r="G242" s="374" t="str">
        <f>IFERROR(VLOOKUP(A242,PROFILE!$B$6:$P$1000,11,FALSE),"")</f>
        <v>OUT</v>
      </c>
      <c r="H242" s="368">
        <f>IF(PROFILE!H244="","",PROFILE!B244)</f>
        <v>1702067</v>
      </c>
      <c r="I242" s="369" t="str">
        <f>IF(H242="","",VLOOKUP(H242,PROFILE!$B$6:$AC$1000,18,FALSE))</f>
        <v>ธนชาต</v>
      </c>
      <c r="J242" s="369" t="str">
        <f>IF(H242="","",VLOOKUP(H242,PROFILE!$B$6:$AC$1000,17,FALSE))</f>
        <v>กลาง</v>
      </c>
      <c r="K242" s="369" t="str">
        <f>IF(H242="","",VLOOKUP(H242,PROFILE!$B$6:$AC$1000,23,FALSE))</f>
        <v>3กต270</v>
      </c>
      <c r="L242" s="369" t="str">
        <f>IF(H242="","",VLOOKUP(H242,PROFILE!$B$6:$AC$1000,24,FALSE))</f>
        <v>NISSAN</v>
      </c>
      <c r="M242" s="370" t="str">
        <f>IF(H242="","",VLOOKUP(H242,PROFILE!$B$6:$AC$1000,25,FALSE))</f>
        <v>ALMERA</v>
      </c>
      <c r="N242" s="371">
        <f t="shared" si="23"/>
        <v>1805.375</v>
      </c>
      <c r="O242" s="372">
        <v>750</v>
      </c>
      <c r="P242" s="372">
        <v>8303.75</v>
      </c>
      <c r="Q242" s="371">
        <f t="shared" si="24"/>
        <v>6498.375</v>
      </c>
      <c r="R242" s="371">
        <f t="shared" si="20"/>
        <v>6498.375</v>
      </c>
      <c r="S242" s="372">
        <f>IFERROR((VLOOKUP(A242,QUEUE!$F$5:$AW$1000,27,FALSE)-VLOOKUP(A242,QUEUE!$F$5:$AW$1000,26,FALSE))*500,0)</f>
        <v>0</v>
      </c>
      <c r="T242" s="372">
        <f>IFERROR((VLOOKUP(A242,QUEUE!$F$5:$AW$1000,30,FALSE)-VLOOKUP(A242,QUEUE!$F$5:$AW$1000,29,FALSE))*850,0)</f>
        <v>0</v>
      </c>
      <c r="U242" s="372">
        <f>IFERROR((VLOOKUP(A242,QUEUE!$F$5:$AW$1000,33,FALSE)-VLOOKUP(A242,QUEUE!$F$5:$AW$1000,32,FALSE))*600,0)</f>
        <v>0</v>
      </c>
      <c r="V242" s="372">
        <f>IFERROR((VLOOKUP(A242,QUEUE!$F$5:$AW$1000,36,FALSE)-VLOOKUP(A242,QUEUE!$F$5:$AW$1000,35,FALSE))*750,0)</f>
        <v>0</v>
      </c>
      <c r="W242" s="372">
        <f>IFERROR((VLOOKUP(A242,QUEUE!$F$5:$AW$1000,39,FALSE)-VLOOKUP(A242,QUEUE!$F$5:$AW$1000,38,FALSE))*600,0)</f>
        <v>0</v>
      </c>
      <c r="X242" s="373"/>
      <c r="Y242" s="371">
        <f>IFERROR(VLOOKUP(A242,PROFILE!$B$6:$DG$1000,109,FALSE),0)</f>
        <v>0</v>
      </c>
      <c r="Z242" s="371">
        <f>IFERROR((VLOOKUP(A242,PROFILE!$B$6:$DG$1000,110,FALSE)*900)+((VLOOKUP(A242,PROFILE!$B$6:$DG$1000,110,FALSE)*900)*0.5),0)</f>
        <v>675</v>
      </c>
      <c r="AA242" s="371">
        <f t="shared" si="22"/>
        <v>830.375</v>
      </c>
      <c r="AB242" s="373">
        <f>IF(PROFILE!R244="รอบคัน",1500,IF(PROFILE!R244="โคม่า",2000,PROFILE!DJ244*100))</f>
        <v>300</v>
      </c>
    </row>
    <row r="243" spans="1:28" x14ac:dyDescent="0.35">
      <c r="A243" s="344">
        <f t="shared" si="21"/>
        <v>1702068</v>
      </c>
      <c r="B243" s="344">
        <v>243</v>
      </c>
      <c r="G243" s="374" t="str">
        <f>IFERROR(VLOOKUP(A243,PROFILE!$B$6:$P$1000,11,FALSE),"")</f>
        <v>OUT</v>
      </c>
      <c r="H243" s="368">
        <f>IF(PROFILE!H245="","",PROFILE!B245)</f>
        <v>1702068</v>
      </c>
      <c r="I243" s="369" t="str">
        <f>IF(H243="","",VLOOKUP(H243,PROFILE!$B$6:$AC$1000,18,FALSE))</f>
        <v>ธนชาต</v>
      </c>
      <c r="J243" s="369" t="str">
        <f>IF(H243="","",VLOOKUP(H243,PROFILE!$B$6:$AC$1000,17,FALSE))</f>
        <v>เบา</v>
      </c>
      <c r="K243" s="369" t="str">
        <f>IF(H243="","",VLOOKUP(H243,PROFILE!$B$6:$AC$1000,23,FALSE))</f>
        <v>ญง1656</v>
      </c>
      <c r="L243" s="369" t="str">
        <f>IF(H243="","",VLOOKUP(H243,PROFILE!$B$6:$AC$1000,24,FALSE))</f>
        <v>HONDA</v>
      </c>
      <c r="M243" s="370" t="str">
        <f>IF(H243="","",VLOOKUP(H243,PROFILE!$B$6:$AC$1000,25,FALSE))</f>
        <v>CITY</v>
      </c>
      <c r="N243" s="371">
        <f t="shared" si="23"/>
        <v>329.43900000000002</v>
      </c>
      <c r="O243" s="372"/>
      <c r="P243" s="372">
        <v>3294.39</v>
      </c>
      <c r="Q243" s="371">
        <f t="shared" si="24"/>
        <v>2964.951</v>
      </c>
      <c r="R243" s="371">
        <f t="shared" si="20"/>
        <v>2964.951</v>
      </c>
      <c r="S243" s="372">
        <f>IFERROR((VLOOKUP(A243,QUEUE!$F$5:$AW$1000,27,FALSE)-VLOOKUP(A243,QUEUE!$F$5:$AW$1000,26,FALSE))*500,0)</f>
        <v>0</v>
      </c>
      <c r="T243" s="372">
        <f>IFERROR((VLOOKUP(A243,QUEUE!$F$5:$AW$1000,30,FALSE)-VLOOKUP(A243,QUEUE!$F$5:$AW$1000,29,FALSE))*850,0)</f>
        <v>0</v>
      </c>
      <c r="U243" s="372">
        <f>IFERROR((VLOOKUP(A243,QUEUE!$F$5:$AW$1000,33,FALSE)-VLOOKUP(A243,QUEUE!$F$5:$AW$1000,32,FALSE))*600,0)</f>
        <v>0</v>
      </c>
      <c r="V243" s="372">
        <f>IFERROR((VLOOKUP(A243,QUEUE!$F$5:$AW$1000,36,FALSE)-VLOOKUP(A243,QUEUE!$F$5:$AW$1000,35,FALSE))*750,0)</f>
        <v>0</v>
      </c>
      <c r="W243" s="372">
        <f>IFERROR((VLOOKUP(A243,QUEUE!$F$5:$AW$1000,39,FALSE)-VLOOKUP(A243,QUEUE!$F$5:$AW$1000,38,FALSE))*600,0)</f>
        <v>0</v>
      </c>
      <c r="X243" s="373"/>
      <c r="Y243" s="371">
        <f>IFERROR(VLOOKUP(A243,PROFILE!$B$6:$DG$1000,109,FALSE),0)</f>
        <v>0</v>
      </c>
      <c r="Z243" s="371">
        <f>IFERROR((VLOOKUP(A243,PROFILE!$B$6:$DG$1000,110,FALSE)*900)+((VLOOKUP(A243,PROFILE!$B$6:$DG$1000,110,FALSE)*900)*0.5),0)</f>
        <v>0</v>
      </c>
      <c r="AA243" s="371">
        <f t="shared" si="22"/>
        <v>329.43900000000002</v>
      </c>
      <c r="AB243" s="373">
        <f>IF(PROFILE!R245="รอบคัน",1500,IF(PROFILE!R245="โคม่า",2000,PROFILE!DJ245*100))</f>
        <v>0</v>
      </c>
    </row>
    <row r="244" spans="1:28" x14ac:dyDescent="0.35">
      <c r="A244" s="344">
        <f t="shared" si="21"/>
        <v>1702069</v>
      </c>
      <c r="B244" s="344">
        <v>244</v>
      </c>
      <c r="G244" s="374" t="str">
        <f>IFERROR(VLOOKUP(A244,PROFILE!$B$6:$P$1000,11,FALSE),"")</f>
        <v>OUT</v>
      </c>
      <c r="H244" s="368">
        <f>IF(PROFILE!H246="","",PROFILE!B246)</f>
        <v>1702069</v>
      </c>
      <c r="I244" s="369" t="str">
        <f>IF(H244="","",VLOOKUP(H244,PROFILE!$B$6:$AC$1000,18,FALSE))</f>
        <v>ธนชาต</v>
      </c>
      <c r="J244" s="369" t="str">
        <f>IF(H244="","",VLOOKUP(H244,PROFILE!$B$6:$AC$1000,17,FALSE))</f>
        <v>กลาง</v>
      </c>
      <c r="K244" s="369" t="str">
        <f>IF(H244="","",VLOOKUP(H244,PROFILE!$B$6:$AC$1000,23,FALSE))</f>
        <v>ฒบ8391</v>
      </c>
      <c r="L244" s="369" t="str">
        <f>IF(H244="","",VLOOKUP(H244,PROFILE!$B$6:$AC$1000,24,FALSE))</f>
        <v>ISUZU</v>
      </c>
      <c r="M244" s="370" t="str">
        <f>IF(H244="","",VLOOKUP(H244,PROFILE!$B$6:$AC$1000,25,FALSE))</f>
        <v>HILANDER</v>
      </c>
      <c r="N244" s="371">
        <f t="shared" si="23"/>
        <v>2537.85</v>
      </c>
      <c r="O244" s="372"/>
      <c r="P244" s="372">
        <v>5878.5</v>
      </c>
      <c r="Q244" s="371">
        <f t="shared" si="24"/>
        <v>3340.65</v>
      </c>
      <c r="R244" s="371">
        <f t="shared" si="20"/>
        <v>3340.65</v>
      </c>
      <c r="S244" s="372">
        <f>IFERROR((VLOOKUP(A244,QUEUE!$F$5:$AW$1000,27,FALSE)-VLOOKUP(A244,QUEUE!$F$5:$AW$1000,26,FALSE))*500,0)</f>
        <v>0</v>
      </c>
      <c r="T244" s="372">
        <f>IFERROR((VLOOKUP(A244,QUEUE!$F$5:$AW$1000,30,FALSE)-VLOOKUP(A244,QUEUE!$F$5:$AW$1000,29,FALSE))*850,0)</f>
        <v>0</v>
      </c>
      <c r="U244" s="372">
        <f>IFERROR((VLOOKUP(A244,QUEUE!$F$5:$AW$1000,33,FALSE)-VLOOKUP(A244,QUEUE!$F$5:$AW$1000,32,FALSE))*600,0)</f>
        <v>0</v>
      </c>
      <c r="V244" s="372">
        <f>IFERROR((VLOOKUP(A244,QUEUE!$F$5:$AW$1000,36,FALSE)-VLOOKUP(A244,QUEUE!$F$5:$AW$1000,35,FALSE))*750,0)</f>
        <v>0</v>
      </c>
      <c r="W244" s="372">
        <f>IFERROR((VLOOKUP(A244,QUEUE!$F$5:$AW$1000,39,FALSE)-VLOOKUP(A244,QUEUE!$F$5:$AW$1000,38,FALSE))*600,0)</f>
        <v>0</v>
      </c>
      <c r="X244" s="373"/>
      <c r="Y244" s="371">
        <f>IFERROR(VLOOKUP(A244,PROFILE!$B$6:$DG$1000,109,FALSE),0)</f>
        <v>0</v>
      </c>
      <c r="Z244" s="371">
        <f>IFERROR((VLOOKUP(A244,PROFILE!$B$6:$DG$1000,110,FALSE)*900)+((VLOOKUP(A244,PROFILE!$B$6:$DG$1000,110,FALSE)*900)*0.5),0)</f>
        <v>1350</v>
      </c>
      <c r="AA244" s="371">
        <f t="shared" si="22"/>
        <v>587.85</v>
      </c>
      <c r="AB244" s="373">
        <f>IF(PROFILE!R246="รอบคัน",1500,IF(PROFILE!R246="โคม่า",2000,PROFILE!DJ246*100))</f>
        <v>600</v>
      </c>
    </row>
    <row r="245" spans="1:28" x14ac:dyDescent="0.35">
      <c r="A245" s="344">
        <f t="shared" si="21"/>
        <v>1702070</v>
      </c>
      <c r="B245" s="344">
        <v>245</v>
      </c>
      <c r="G245" s="374" t="str">
        <f>IFERROR(VLOOKUP(A245,PROFILE!$B$6:$P$1000,11,FALSE),"")</f>
        <v>No fix</v>
      </c>
      <c r="H245" s="368">
        <f>IF(PROFILE!H247="","",PROFILE!B247)</f>
        <v>1702070</v>
      </c>
      <c r="I245" s="369" t="str">
        <f>IF(H245="","",VLOOKUP(H245,PROFILE!$B$6:$AC$1000,18,FALSE))</f>
        <v>เทเวศ</v>
      </c>
      <c r="J245" s="369" t="str">
        <f>IF(H245="","",VLOOKUP(H245,PROFILE!$B$6:$AC$1000,17,FALSE))</f>
        <v>รอบคัน</v>
      </c>
      <c r="K245" s="369" t="str">
        <f>IF(H245="","",VLOOKUP(H245,PROFILE!$B$6:$AC$1000,23,FALSE))</f>
        <v>1กฒ9038</v>
      </c>
      <c r="L245" s="369" t="str">
        <f>IF(H245="","",VLOOKUP(H245,PROFILE!$B$6:$AC$1000,24,FALSE))</f>
        <v>TOYOTA</v>
      </c>
      <c r="M245" s="370" t="str">
        <f>IF(H245="","",VLOOKUP(H245,PROFILE!$B$6:$AC$1000,25,FALSE))</f>
        <v>VIOS</v>
      </c>
      <c r="N245" s="371">
        <f t="shared" si="23"/>
        <v>2683.0842000000002</v>
      </c>
      <c r="O245" s="372"/>
      <c r="P245" s="372">
        <v>11830.842000000001</v>
      </c>
      <c r="Q245" s="371">
        <f t="shared" si="24"/>
        <v>9147.7577999999994</v>
      </c>
      <c r="R245" s="371">
        <f t="shared" si="20"/>
        <v>9147.7577999999994</v>
      </c>
      <c r="S245" s="372">
        <f>IFERROR((VLOOKUP(A245,QUEUE!$F$5:$AW$1000,27,FALSE)-VLOOKUP(A245,QUEUE!$F$5:$AW$1000,26,FALSE))*500,0)</f>
        <v>0</v>
      </c>
      <c r="T245" s="372">
        <f>IFERROR((VLOOKUP(A245,QUEUE!$F$5:$AW$1000,30,FALSE)-VLOOKUP(A245,QUEUE!$F$5:$AW$1000,29,FALSE))*850,0)</f>
        <v>0</v>
      </c>
      <c r="U245" s="372">
        <f>IFERROR((VLOOKUP(A245,QUEUE!$F$5:$AW$1000,33,FALSE)-VLOOKUP(A245,QUEUE!$F$5:$AW$1000,32,FALSE))*600,0)</f>
        <v>0</v>
      </c>
      <c r="V245" s="372">
        <f>IFERROR((VLOOKUP(A245,QUEUE!$F$5:$AW$1000,36,FALSE)-VLOOKUP(A245,QUEUE!$F$5:$AW$1000,35,FALSE))*750,0)</f>
        <v>0</v>
      </c>
      <c r="W245" s="372">
        <f>IFERROR((VLOOKUP(A245,QUEUE!$F$5:$AW$1000,39,FALSE)-VLOOKUP(A245,QUEUE!$F$5:$AW$1000,38,FALSE))*600,0)</f>
        <v>0</v>
      </c>
      <c r="X245" s="373"/>
      <c r="Y245" s="371">
        <f>IFERROR(VLOOKUP(A245,PROFILE!$B$6:$DG$1000,109,FALSE),0)</f>
        <v>0</v>
      </c>
      <c r="Z245" s="371">
        <f>IFERROR((VLOOKUP(A245,PROFILE!$B$6:$DG$1000,110,FALSE)*900)+((VLOOKUP(A245,PROFILE!$B$6:$DG$1000,110,FALSE)*900)*0.5),0)</f>
        <v>0</v>
      </c>
      <c r="AA245" s="371">
        <f t="shared" si="22"/>
        <v>1183.0842</v>
      </c>
      <c r="AB245" s="373">
        <f>IF(PROFILE!R247="รอบคัน",1500,IF(PROFILE!R247="โคม่า",2000,PROFILE!DJ247*100))</f>
        <v>1500</v>
      </c>
    </row>
    <row r="246" spans="1:28" x14ac:dyDescent="0.35">
      <c r="A246" s="344">
        <f t="shared" si="21"/>
        <v>1702071</v>
      </c>
      <c r="B246" s="344">
        <v>246</v>
      </c>
      <c r="G246" s="374" t="str">
        <f>IFERROR(VLOOKUP(A246,PROFILE!$B$6:$P$1000,11,FALSE),"")</f>
        <v>OUT</v>
      </c>
      <c r="H246" s="368">
        <f>IF(PROFILE!H248="","",PROFILE!B248)</f>
        <v>1702071</v>
      </c>
      <c r="I246" s="369" t="str">
        <f>IF(H246="","",VLOOKUP(H246,PROFILE!$B$6:$AC$1000,18,FALSE))</f>
        <v>ธนชาต</v>
      </c>
      <c r="J246" s="369" t="str">
        <f>IF(H246="","",VLOOKUP(H246,PROFILE!$B$6:$AC$1000,17,FALSE))</f>
        <v>รอบคัน</v>
      </c>
      <c r="K246" s="369" t="str">
        <f>IF(H246="","",VLOOKUP(H246,PROFILE!$B$6:$AC$1000,23,FALSE))</f>
        <v>กจ4033</v>
      </c>
      <c r="L246" s="369" t="str">
        <f>IF(H246="","",VLOOKUP(H246,PROFILE!$B$6:$AC$1000,24,FALSE))</f>
        <v>MITSUBISHI</v>
      </c>
      <c r="M246" s="370" t="str">
        <f>IF(H246="","",VLOOKUP(H246,PROFILE!$B$6:$AC$1000,25,FALSE))</f>
        <v>TRITON</v>
      </c>
      <c r="N246" s="371">
        <f t="shared" si="23"/>
        <v>3598.375</v>
      </c>
      <c r="O246" s="372">
        <v>4000</v>
      </c>
      <c r="P246" s="372">
        <v>20983.75</v>
      </c>
      <c r="Q246" s="371">
        <f t="shared" si="24"/>
        <v>17385.375</v>
      </c>
      <c r="R246" s="371">
        <f t="shared" si="20"/>
        <v>17385.375</v>
      </c>
      <c r="S246" s="372">
        <f>IFERROR((VLOOKUP(A246,QUEUE!$F$5:$AW$1000,27,FALSE)-VLOOKUP(A246,QUEUE!$F$5:$AW$1000,26,FALSE))*500,0)</f>
        <v>0</v>
      </c>
      <c r="T246" s="372">
        <f>IFERROR((VLOOKUP(A246,QUEUE!$F$5:$AW$1000,30,FALSE)-VLOOKUP(A246,QUEUE!$F$5:$AW$1000,29,FALSE))*850,0)</f>
        <v>0</v>
      </c>
      <c r="U246" s="372">
        <f>IFERROR((VLOOKUP(A246,QUEUE!$F$5:$AW$1000,33,FALSE)-VLOOKUP(A246,QUEUE!$F$5:$AW$1000,32,FALSE))*600,0)</f>
        <v>0</v>
      </c>
      <c r="V246" s="372">
        <f>IFERROR((VLOOKUP(A246,QUEUE!$F$5:$AW$1000,36,FALSE)-VLOOKUP(A246,QUEUE!$F$5:$AW$1000,35,FALSE))*750,0)</f>
        <v>0</v>
      </c>
      <c r="W246" s="372">
        <f>IFERROR((VLOOKUP(A246,QUEUE!$F$5:$AW$1000,39,FALSE)-VLOOKUP(A246,QUEUE!$F$5:$AW$1000,38,FALSE))*600,0)</f>
        <v>0</v>
      </c>
      <c r="X246" s="373"/>
      <c r="Y246" s="371">
        <f>IFERROR(VLOOKUP(A246,PROFILE!$B$6:$DG$1000,109,FALSE),0)</f>
        <v>0</v>
      </c>
      <c r="Z246" s="371">
        <f>IFERROR((VLOOKUP(A246,PROFILE!$B$6:$DG$1000,110,FALSE)*900)+((VLOOKUP(A246,PROFILE!$B$6:$DG$1000,110,FALSE)*900)*0.5),0)</f>
        <v>0</v>
      </c>
      <c r="AA246" s="371">
        <f t="shared" si="22"/>
        <v>2098.375</v>
      </c>
      <c r="AB246" s="373">
        <f>IF(PROFILE!R248="รอบคัน",1500,IF(PROFILE!R248="โคม่า",2000,PROFILE!DJ248*100))</f>
        <v>1500</v>
      </c>
    </row>
    <row r="247" spans="1:28" x14ac:dyDescent="0.35">
      <c r="A247" s="344">
        <f t="shared" si="21"/>
        <v>1702072</v>
      </c>
      <c r="B247" s="344">
        <v>247</v>
      </c>
      <c r="G247" s="374" t="str">
        <f>IFERROR(VLOOKUP(A247,PROFILE!$B$6:$P$1000,11,FALSE),"")</f>
        <v>OUT</v>
      </c>
      <c r="H247" s="368">
        <f>IF(PROFILE!H249="","",PROFILE!B249)</f>
        <v>1702072</v>
      </c>
      <c r="I247" s="369" t="str">
        <f>IF(H247="","",VLOOKUP(H247,PROFILE!$B$6:$AC$1000,18,FALSE))</f>
        <v>ธนชาต</v>
      </c>
      <c r="J247" s="369" t="str">
        <f>IF(H247="","",VLOOKUP(H247,PROFILE!$B$6:$AC$1000,17,FALSE))</f>
        <v>เบา</v>
      </c>
      <c r="K247" s="369" t="str">
        <f>IF(H247="","",VLOOKUP(H247,PROFILE!$B$6:$AC$1000,23,FALSE))</f>
        <v>ฒฬ3626</v>
      </c>
      <c r="L247" s="369" t="str">
        <f>IF(H247="","",VLOOKUP(H247,PROFILE!$B$6:$AC$1000,24,FALSE))</f>
        <v>ISUZU</v>
      </c>
      <c r="M247" s="370" t="str">
        <f>IF(H247="","",VLOOKUP(H247,PROFILE!$B$6:$AC$1000,25,FALSE))</f>
        <v>HILANDER</v>
      </c>
      <c r="N247" s="371">
        <f t="shared" si="23"/>
        <v>198.137</v>
      </c>
      <c r="O247" s="372"/>
      <c r="P247" s="372">
        <v>1981.37</v>
      </c>
      <c r="Q247" s="371">
        <f t="shared" si="24"/>
        <v>1783.2329999999999</v>
      </c>
      <c r="R247" s="371">
        <f t="shared" si="20"/>
        <v>1783.2329999999999</v>
      </c>
      <c r="S247" s="372">
        <f>IFERROR((VLOOKUP(A247,QUEUE!$F$5:$AW$1000,27,FALSE)-VLOOKUP(A247,QUEUE!$F$5:$AW$1000,26,FALSE))*500,0)</f>
        <v>0</v>
      </c>
      <c r="T247" s="372">
        <f>IFERROR((VLOOKUP(A247,QUEUE!$F$5:$AW$1000,30,FALSE)-VLOOKUP(A247,QUEUE!$F$5:$AW$1000,29,FALSE))*850,0)</f>
        <v>0</v>
      </c>
      <c r="U247" s="372">
        <f>IFERROR((VLOOKUP(A247,QUEUE!$F$5:$AW$1000,33,FALSE)-VLOOKUP(A247,QUEUE!$F$5:$AW$1000,32,FALSE))*600,0)</f>
        <v>0</v>
      </c>
      <c r="V247" s="372">
        <f>IFERROR((VLOOKUP(A247,QUEUE!$F$5:$AW$1000,36,FALSE)-VLOOKUP(A247,QUEUE!$F$5:$AW$1000,35,FALSE))*750,0)</f>
        <v>0</v>
      </c>
      <c r="W247" s="372">
        <f>IFERROR((VLOOKUP(A247,QUEUE!$F$5:$AW$1000,39,FALSE)-VLOOKUP(A247,QUEUE!$F$5:$AW$1000,38,FALSE))*600,0)</f>
        <v>0</v>
      </c>
      <c r="X247" s="373"/>
      <c r="Y247" s="371">
        <f>IFERROR(VLOOKUP(A247,PROFILE!$B$6:$DG$1000,109,FALSE),0)</f>
        <v>0</v>
      </c>
      <c r="Z247" s="371">
        <f>IFERROR((VLOOKUP(A247,PROFILE!$B$6:$DG$1000,110,FALSE)*900)+((VLOOKUP(A247,PROFILE!$B$6:$DG$1000,110,FALSE)*900)*0.5),0)</f>
        <v>0</v>
      </c>
      <c r="AA247" s="371">
        <f t="shared" si="22"/>
        <v>198.137</v>
      </c>
      <c r="AB247" s="373">
        <f>IF(PROFILE!R249="รอบคัน",1500,IF(PROFILE!R249="โคม่า",2000,PROFILE!DJ249*100))</f>
        <v>0</v>
      </c>
    </row>
    <row r="248" spans="1:28" x14ac:dyDescent="0.35">
      <c r="A248" s="344">
        <f t="shared" si="21"/>
        <v>1702073</v>
      </c>
      <c r="B248" s="344">
        <v>248</v>
      </c>
      <c r="G248" s="374" t="str">
        <f>IFERROR(VLOOKUP(A248,PROFILE!$B$6:$P$1000,11,FALSE),"")</f>
        <v>OUT</v>
      </c>
      <c r="H248" s="368">
        <f>IF(PROFILE!H250="","",PROFILE!B250)</f>
        <v>1702073</v>
      </c>
      <c r="I248" s="369" t="str">
        <f>IF(H248="","",VLOOKUP(H248,PROFILE!$B$6:$AC$1000,18,FALSE))</f>
        <v>เทเวศ</v>
      </c>
      <c r="J248" s="369" t="str">
        <f>IF(H248="","",VLOOKUP(H248,PROFILE!$B$6:$AC$1000,17,FALSE))</f>
        <v>เบา</v>
      </c>
      <c r="K248" s="369" t="str">
        <f>IF(H248="","",VLOOKUP(H248,PROFILE!$B$6:$AC$1000,23,FALSE))</f>
        <v>ณจ6761</v>
      </c>
      <c r="L248" s="369" t="str">
        <f>IF(H248="","",VLOOKUP(H248,PROFILE!$B$6:$AC$1000,24,FALSE))</f>
        <v>TOYOTA</v>
      </c>
      <c r="M248" s="370" t="str">
        <f>IF(H248="","",VLOOKUP(H248,PROFILE!$B$6:$AC$1000,25,FALSE))</f>
        <v>TIGER</v>
      </c>
      <c r="N248" s="371">
        <f t="shared" si="23"/>
        <v>1763</v>
      </c>
      <c r="O248" s="372"/>
      <c r="P248" s="372">
        <v>6880</v>
      </c>
      <c r="Q248" s="371">
        <f t="shared" si="24"/>
        <v>5117</v>
      </c>
      <c r="R248" s="371">
        <f t="shared" si="20"/>
        <v>5117</v>
      </c>
      <c r="S248" s="372">
        <f>IFERROR((VLOOKUP(A248,QUEUE!$F$5:$AW$1000,27,FALSE)-VLOOKUP(A248,QUEUE!$F$5:$AW$1000,26,FALSE))*500,0)</f>
        <v>0</v>
      </c>
      <c r="T248" s="372">
        <f>IFERROR((VLOOKUP(A248,QUEUE!$F$5:$AW$1000,30,FALSE)-VLOOKUP(A248,QUEUE!$F$5:$AW$1000,29,FALSE))*850,0)</f>
        <v>0</v>
      </c>
      <c r="U248" s="372">
        <f>IFERROR((VLOOKUP(A248,QUEUE!$F$5:$AW$1000,33,FALSE)-VLOOKUP(A248,QUEUE!$F$5:$AW$1000,32,FALSE))*600,0)</f>
        <v>0</v>
      </c>
      <c r="V248" s="372">
        <f>IFERROR((VLOOKUP(A248,QUEUE!$F$5:$AW$1000,36,FALSE)-VLOOKUP(A248,QUEUE!$F$5:$AW$1000,35,FALSE))*750,0)</f>
        <v>0</v>
      </c>
      <c r="W248" s="372">
        <f>IFERROR((VLOOKUP(A248,QUEUE!$F$5:$AW$1000,39,FALSE)-VLOOKUP(A248,QUEUE!$F$5:$AW$1000,38,FALSE))*600,0)</f>
        <v>0</v>
      </c>
      <c r="X248" s="373"/>
      <c r="Y248" s="371">
        <f>IFERROR(VLOOKUP(A248,PROFILE!$B$6:$DG$1000,109,FALSE),0)</f>
        <v>0</v>
      </c>
      <c r="Z248" s="371">
        <f>IFERROR((VLOOKUP(A248,PROFILE!$B$6:$DG$1000,110,FALSE)*900)+((VLOOKUP(A248,PROFILE!$B$6:$DG$1000,110,FALSE)*900)*0.5),0)</f>
        <v>675</v>
      </c>
      <c r="AA248" s="371">
        <f t="shared" si="22"/>
        <v>688</v>
      </c>
      <c r="AB248" s="373">
        <f>IF(PROFILE!R250="รอบคัน",1500,IF(PROFILE!R250="โคม่า",2000,PROFILE!DJ250*100))</f>
        <v>400</v>
      </c>
    </row>
    <row r="249" spans="1:28" x14ac:dyDescent="0.35">
      <c r="A249" s="344">
        <f t="shared" si="21"/>
        <v>1702074</v>
      </c>
      <c r="B249" s="344">
        <v>249</v>
      </c>
      <c r="G249" s="374" t="str">
        <f>IFERROR(VLOOKUP(A249,PROFILE!$B$6:$P$1000,11,FALSE),"")</f>
        <v>OUT</v>
      </c>
      <c r="H249" s="368">
        <f>IF(PROFILE!H251="","",PROFILE!B251)</f>
        <v>1702074</v>
      </c>
      <c r="I249" s="369" t="str">
        <f>IF(H249="","",VLOOKUP(H249,PROFILE!$B$6:$AC$1000,18,FALSE))</f>
        <v>ธนชาต</v>
      </c>
      <c r="J249" s="369" t="str">
        <f>IF(H249="","",VLOOKUP(H249,PROFILE!$B$6:$AC$1000,17,FALSE))</f>
        <v>เบา</v>
      </c>
      <c r="K249" s="369" t="str">
        <f>IF(H249="","",VLOOKUP(H249,PROFILE!$B$6:$AC$1000,23,FALSE))</f>
        <v>1ฒฒ2884</v>
      </c>
      <c r="L249" s="369" t="str">
        <f>IF(H249="","",VLOOKUP(H249,PROFILE!$B$6:$AC$1000,24,FALSE))</f>
        <v>TOYOTA</v>
      </c>
      <c r="M249" s="370" t="str">
        <f>IF(H249="","",VLOOKUP(H249,PROFILE!$B$6:$AC$1000,25,FALSE))</f>
        <v>VIGO</v>
      </c>
      <c r="N249" s="371">
        <f t="shared" si="23"/>
        <v>119.15899999999999</v>
      </c>
      <c r="O249" s="372"/>
      <c r="P249" s="372">
        <v>1191.5899999999999</v>
      </c>
      <c r="Q249" s="371">
        <f t="shared" si="24"/>
        <v>1072.431</v>
      </c>
      <c r="R249" s="371">
        <f t="shared" si="20"/>
        <v>1072.431</v>
      </c>
      <c r="S249" s="372">
        <f>IFERROR((VLOOKUP(A249,QUEUE!$F$5:$AW$1000,27,FALSE)-VLOOKUP(A249,QUEUE!$F$5:$AW$1000,26,FALSE))*500,0)</f>
        <v>0</v>
      </c>
      <c r="T249" s="372">
        <f>IFERROR((VLOOKUP(A249,QUEUE!$F$5:$AW$1000,30,FALSE)-VLOOKUP(A249,QUEUE!$F$5:$AW$1000,29,FALSE))*850,0)</f>
        <v>0</v>
      </c>
      <c r="U249" s="372">
        <f>IFERROR((VLOOKUP(A249,QUEUE!$F$5:$AW$1000,33,FALSE)-VLOOKUP(A249,QUEUE!$F$5:$AW$1000,32,FALSE))*600,0)</f>
        <v>0</v>
      </c>
      <c r="V249" s="372">
        <f>IFERROR((VLOOKUP(A249,QUEUE!$F$5:$AW$1000,36,FALSE)-VLOOKUP(A249,QUEUE!$F$5:$AW$1000,35,FALSE))*750,0)</f>
        <v>0</v>
      </c>
      <c r="W249" s="372">
        <f>IFERROR((VLOOKUP(A249,QUEUE!$F$5:$AW$1000,39,FALSE)-VLOOKUP(A249,QUEUE!$F$5:$AW$1000,38,FALSE))*600,0)</f>
        <v>0</v>
      </c>
      <c r="X249" s="373"/>
      <c r="Y249" s="371">
        <f>IFERROR(VLOOKUP(A249,PROFILE!$B$6:$DG$1000,109,FALSE),0)</f>
        <v>0</v>
      </c>
      <c r="Z249" s="371">
        <f>IFERROR((VLOOKUP(A249,PROFILE!$B$6:$DG$1000,110,FALSE)*900)+((VLOOKUP(A249,PROFILE!$B$6:$DG$1000,110,FALSE)*900)*0.5),0)</f>
        <v>0</v>
      </c>
      <c r="AA249" s="371">
        <f t="shared" si="22"/>
        <v>119.15899999999999</v>
      </c>
      <c r="AB249" s="373">
        <f>IF(PROFILE!R251="รอบคัน",1500,IF(PROFILE!R251="โคม่า",2000,PROFILE!DJ251*100))</f>
        <v>0</v>
      </c>
    </row>
    <row r="250" spans="1:28" x14ac:dyDescent="0.35">
      <c r="A250" s="344">
        <f t="shared" si="21"/>
        <v>1702075</v>
      </c>
      <c r="B250" s="344">
        <v>250</v>
      </c>
      <c r="G250" s="374" t="str">
        <f>IFERROR(VLOOKUP(A250,PROFILE!$B$6:$P$1000,11,FALSE),"")</f>
        <v>OUT</v>
      </c>
      <c r="H250" s="368">
        <f>IF(PROFILE!H252="","",PROFILE!B252)</f>
        <v>1702075</v>
      </c>
      <c r="I250" s="369" t="str">
        <f>IF(H250="","",VLOOKUP(H250,PROFILE!$B$6:$AC$1000,18,FALSE))</f>
        <v>เทเวศ</v>
      </c>
      <c r="J250" s="369" t="str">
        <f>IF(H250="","",VLOOKUP(H250,PROFILE!$B$6:$AC$1000,17,FALSE))</f>
        <v>กลาง</v>
      </c>
      <c r="K250" s="369" t="str">
        <f>IF(H250="","",VLOOKUP(H250,PROFILE!$B$6:$AC$1000,23,FALSE))</f>
        <v>2กท7127</v>
      </c>
      <c r="L250" s="369" t="str">
        <f>IF(H250="","",VLOOKUP(H250,PROFILE!$B$6:$AC$1000,24,FALSE))</f>
        <v>HONDA</v>
      </c>
      <c r="M250" s="370" t="str">
        <f>IF(H250="","",VLOOKUP(H250,PROFILE!$B$6:$AC$1000,25,FALSE))</f>
        <v>CIVIC</v>
      </c>
      <c r="N250" s="371">
        <f t="shared" si="23"/>
        <v>1995</v>
      </c>
      <c r="O250" s="372"/>
      <c r="P250" s="372">
        <v>4450</v>
      </c>
      <c r="Q250" s="371">
        <f t="shared" si="24"/>
        <v>2455</v>
      </c>
      <c r="R250" s="371">
        <f t="shared" si="20"/>
        <v>2455</v>
      </c>
      <c r="S250" s="372">
        <f>IFERROR((VLOOKUP(A250,QUEUE!$F$5:$AW$1000,27,FALSE)-VLOOKUP(A250,QUEUE!$F$5:$AW$1000,26,FALSE))*500,0)</f>
        <v>0</v>
      </c>
      <c r="T250" s="372">
        <f>IFERROR((VLOOKUP(A250,QUEUE!$F$5:$AW$1000,30,FALSE)-VLOOKUP(A250,QUEUE!$F$5:$AW$1000,29,FALSE))*850,0)</f>
        <v>0</v>
      </c>
      <c r="U250" s="372">
        <f>IFERROR((VLOOKUP(A250,QUEUE!$F$5:$AW$1000,33,FALSE)-VLOOKUP(A250,QUEUE!$F$5:$AW$1000,32,FALSE))*600,0)</f>
        <v>0</v>
      </c>
      <c r="V250" s="372">
        <f>IFERROR((VLOOKUP(A250,QUEUE!$F$5:$AW$1000,36,FALSE)-VLOOKUP(A250,QUEUE!$F$5:$AW$1000,35,FALSE))*750,0)</f>
        <v>0</v>
      </c>
      <c r="W250" s="372">
        <f>IFERROR((VLOOKUP(A250,QUEUE!$F$5:$AW$1000,39,FALSE)-VLOOKUP(A250,QUEUE!$F$5:$AW$1000,38,FALSE))*600,0)</f>
        <v>0</v>
      </c>
      <c r="X250" s="373"/>
      <c r="Y250" s="371">
        <f>IFERROR(VLOOKUP(A250,PROFILE!$B$6:$DG$1000,109,FALSE),0)</f>
        <v>0</v>
      </c>
      <c r="Z250" s="371">
        <f>IFERROR((VLOOKUP(A250,PROFILE!$B$6:$DG$1000,110,FALSE)*900)+((VLOOKUP(A250,PROFILE!$B$6:$DG$1000,110,FALSE)*900)*0.5),0)</f>
        <v>1350</v>
      </c>
      <c r="AA250" s="371">
        <f t="shared" si="22"/>
        <v>445</v>
      </c>
      <c r="AB250" s="373">
        <f>IF(PROFILE!R252="รอบคัน",1500,IF(PROFILE!R252="โคม่า",2000,PROFILE!DJ252*100))</f>
        <v>200</v>
      </c>
    </row>
    <row r="251" spans="1:28" x14ac:dyDescent="0.35">
      <c r="A251" s="344">
        <f t="shared" si="21"/>
        <v>1702076</v>
      </c>
      <c r="B251" s="344">
        <v>251</v>
      </c>
      <c r="G251" s="374" t="str">
        <f>IFERROR(VLOOKUP(A251,PROFILE!$B$6:$P$1000,11,FALSE),"")</f>
        <v>OUT</v>
      </c>
      <c r="H251" s="368">
        <f>IF(PROFILE!H253="","",PROFILE!B253)</f>
        <v>1702076</v>
      </c>
      <c r="I251" s="369" t="str">
        <f>IF(H251="","",VLOOKUP(H251,PROFILE!$B$6:$AC$1000,18,FALSE))</f>
        <v>ธนชาต</v>
      </c>
      <c r="J251" s="369" t="str">
        <f>IF(H251="","",VLOOKUP(H251,PROFILE!$B$6:$AC$1000,17,FALSE))</f>
        <v>กลาง</v>
      </c>
      <c r="K251" s="369" t="str">
        <f>IF(H251="","",VLOOKUP(H251,PROFILE!$B$6:$AC$1000,23,FALSE))</f>
        <v>ศน3564</v>
      </c>
      <c r="L251" s="369" t="str">
        <f>IF(H251="","",VLOOKUP(H251,PROFILE!$B$6:$AC$1000,24,FALSE))</f>
        <v>TOYOTA</v>
      </c>
      <c r="M251" s="370" t="str">
        <f>IF(H251="","",VLOOKUP(H251,PROFILE!$B$6:$AC$1000,25,FALSE))</f>
        <v>VIOS</v>
      </c>
      <c r="N251" s="371">
        <f t="shared" si="23"/>
        <v>200</v>
      </c>
      <c r="O251" s="372"/>
      <c r="P251" s="372"/>
      <c r="Q251" s="371">
        <f t="shared" si="24"/>
        <v>0</v>
      </c>
      <c r="R251" s="371">
        <f t="shared" si="20"/>
        <v>0</v>
      </c>
      <c r="S251" s="372">
        <f>IFERROR((VLOOKUP(A251,QUEUE!$F$5:$AW$1000,27,FALSE)-VLOOKUP(A251,QUEUE!$F$5:$AW$1000,26,FALSE))*500,0)</f>
        <v>0</v>
      </c>
      <c r="T251" s="372">
        <f>IFERROR((VLOOKUP(A251,QUEUE!$F$5:$AW$1000,30,FALSE)-VLOOKUP(A251,QUEUE!$F$5:$AW$1000,29,FALSE))*850,0)</f>
        <v>0</v>
      </c>
      <c r="U251" s="372">
        <f>IFERROR((VLOOKUP(A251,QUEUE!$F$5:$AW$1000,33,FALSE)-VLOOKUP(A251,QUEUE!$F$5:$AW$1000,32,FALSE))*600,0)</f>
        <v>0</v>
      </c>
      <c r="V251" s="372">
        <f>IFERROR((VLOOKUP(A251,QUEUE!$F$5:$AW$1000,36,FALSE)-VLOOKUP(A251,QUEUE!$F$5:$AW$1000,35,FALSE))*750,0)</f>
        <v>0</v>
      </c>
      <c r="W251" s="372">
        <f>IFERROR((VLOOKUP(A251,QUEUE!$F$5:$AW$1000,39,FALSE)-VLOOKUP(A251,QUEUE!$F$5:$AW$1000,38,FALSE))*600,0)</f>
        <v>0</v>
      </c>
      <c r="X251" s="373"/>
      <c r="Y251" s="371">
        <f>IFERROR(VLOOKUP(A251,PROFILE!$B$6:$DG$1000,109,FALSE),0)</f>
        <v>0</v>
      </c>
      <c r="Z251" s="371">
        <f>IFERROR((VLOOKUP(A251,PROFILE!$B$6:$DG$1000,110,FALSE)*900)+((VLOOKUP(A251,PROFILE!$B$6:$DG$1000,110,FALSE)*900)*0.5),0)</f>
        <v>0</v>
      </c>
      <c r="AA251" s="371">
        <f t="shared" si="22"/>
        <v>0</v>
      </c>
      <c r="AB251" s="373">
        <f>IF(PROFILE!R253="รอบคัน",1500,IF(PROFILE!R253="โคม่า",2000,PROFILE!DJ253*100))</f>
        <v>200</v>
      </c>
    </row>
    <row r="252" spans="1:28" x14ac:dyDescent="0.35">
      <c r="A252" s="344">
        <f t="shared" si="21"/>
        <v>1702077</v>
      </c>
      <c r="B252" s="344">
        <v>252</v>
      </c>
      <c r="G252" s="374" t="str">
        <f>IFERROR(VLOOKUP(A252,PROFILE!$B$6:$P$1000,11,FALSE),"")</f>
        <v>OUT</v>
      </c>
      <c r="H252" s="368">
        <f>IF(PROFILE!H254="","",PROFILE!B254)</f>
        <v>1702077</v>
      </c>
      <c r="I252" s="369" t="str">
        <f>IF(H252="","",VLOOKUP(H252,PROFILE!$B$6:$AC$1000,18,FALSE))</f>
        <v>กรุงไทย</v>
      </c>
      <c r="J252" s="369" t="str">
        <f>IF(H252="","",VLOOKUP(H252,PROFILE!$B$6:$AC$1000,17,FALSE))</f>
        <v>เบา</v>
      </c>
      <c r="K252" s="369" t="str">
        <f>IF(H252="","",VLOOKUP(H252,PROFILE!$B$6:$AC$1000,23,FALSE))</f>
        <v>ษข3042</v>
      </c>
      <c r="L252" s="369" t="str">
        <f>IF(H252="","",VLOOKUP(H252,PROFILE!$B$6:$AC$1000,24,FALSE))</f>
        <v>TOYOTA</v>
      </c>
      <c r="M252" s="370" t="str">
        <f>IF(H252="","",VLOOKUP(H252,PROFILE!$B$6:$AC$1000,25,FALSE))</f>
        <v>ALTIS</v>
      </c>
      <c r="N252" s="371">
        <f t="shared" si="23"/>
        <v>955</v>
      </c>
      <c r="O252" s="372"/>
      <c r="P252" s="372">
        <v>1800</v>
      </c>
      <c r="Q252" s="371">
        <f t="shared" si="24"/>
        <v>845</v>
      </c>
      <c r="R252" s="371">
        <f t="shared" si="20"/>
        <v>845</v>
      </c>
      <c r="S252" s="372">
        <f>IFERROR((VLOOKUP(A252,QUEUE!$F$5:$AW$1000,27,FALSE)-VLOOKUP(A252,QUEUE!$F$5:$AW$1000,26,FALSE))*500,0)</f>
        <v>0</v>
      </c>
      <c r="T252" s="372">
        <f>IFERROR((VLOOKUP(A252,QUEUE!$F$5:$AW$1000,30,FALSE)-VLOOKUP(A252,QUEUE!$F$5:$AW$1000,29,FALSE))*850,0)</f>
        <v>0</v>
      </c>
      <c r="U252" s="372">
        <f>IFERROR((VLOOKUP(A252,QUEUE!$F$5:$AW$1000,33,FALSE)-VLOOKUP(A252,QUEUE!$F$5:$AW$1000,32,FALSE))*600,0)</f>
        <v>0</v>
      </c>
      <c r="V252" s="372">
        <f>IFERROR((VLOOKUP(A252,QUEUE!$F$5:$AW$1000,36,FALSE)-VLOOKUP(A252,QUEUE!$F$5:$AW$1000,35,FALSE))*750,0)</f>
        <v>0</v>
      </c>
      <c r="W252" s="372">
        <f>IFERROR((VLOOKUP(A252,QUEUE!$F$5:$AW$1000,39,FALSE)-VLOOKUP(A252,QUEUE!$F$5:$AW$1000,38,FALSE))*600,0)</f>
        <v>0</v>
      </c>
      <c r="X252" s="373"/>
      <c r="Y252" s="371">
        <f>IFERROR(VLOOKUP(A252,PROFILE!$B$6:$DG$1000,109,FALSE),0)</f>
        <v>0</v>
      </c>
      <c r="Z252" s="371">
        <f>IFERROR((VLOOKUP(A252,PROFILE!$B$6:$DG$1000,110,FALSE)*900)+((VLOOKUP(A252,PROFILE!$B$6:$DG$1000,110,FALSE)*900)*0.5),0)</f>
        <v>675</v>
      </c>
      <c r="AA252" s="371">
        <f t="shared" si="22"/>
        <v>180</v>
      </c>
      <c r="AB252" s="373">
        <f>IF(PROFILE!R254="รอบคัน",1500,IF(PROFILE!R254="โคม่า",2000,PROFILE!DJ254*100))</f>
        <v>100</v>
      </c>
    </row>
    <row r="253" spans="1:28" x14ac:dyDescent="0.35">
      <c r="A253" s="344">
        <f t="shared" si="21"/>
        <v>1702078</v>
      </c>
      <c r="B253" s="344">
        <v>253</v>
      </c>
      <c r="G253" s="374" t="str">
        <f>IFERROR(VLOOKUP(A253,PROFILE!$B$6:$P$1000,11,FALSE),"")</f>
        <v>OUT</v>
      </c>
      <c r="H253" s="368">
        <f>IF(PROFILE!H255="","",PROFILE!B255)</f>
        <v>1702078</v>
      </c>
      <c r="I253" s="369" t="str">
        <f>IF(H253="","",VLOOKUP(H253,PROFILE!$B$6:$AC$1000,18,FALSE))</f>
        <v>เทเวศ</v>
      </c>
      <c r="J253" s="369" t="str">
        <f>IF(H253="","",VLOOKUP(H253,PROFILE!$B$6:$AC$1000,17,FALSE))</f>
        <v>เบา</v>
      </c>
      <c r="K253" s="369" t="str">
        <f>IF(H253="","",VLOOKUP(H253,PROFILE!$B$6:$AC$1000,23,FALSE))</f>
        <v>สฎ391</v>
      </c>
      <c r="L253" s="369" t="str">
        <f>IF(H253="","",VLOOKUP(H253,PROFILE!$B$6:$AC$1000,24,FALSE))</f>
        <v>FORD</v>
      </c>
      <c r="M253" s="370" t="str">
        <f>IF(H253="","",VLOOKUP(H253,PROFILE!$B$6:$AC$1000,25,FALSE))</f>
        <v>RANGER</v>
      </c>
      <c r="N253" s="371">
        <f t="shared" si="23"/>
        <v>1030</v>
      </c>
      <c r="O253" s="372">
        <v>1337</v>
      </c>
      <c r="P253" s="372">
        <v>2550</v>
      </c>
      <c r="Q253" s="371">
        <f t="shared" si="24"/>
        <v>1520</v>
      </c>
      <c r="R253" s="371">
        <f t="shared" si="20"/>
        <v>1520</v>
      </c>
      <c r="S253" s="372">
        <f>IFERROR((VLOOKUP(A253,QUEUE!$F$5:$AW$1000,27,FALSE)-VLOOKUP(A253,QUEUE!$F$5:$AW$1000,26,FALSE))*500,0)</f>
        <v>0</v>
      </c>
      <c r="T253" s="372">
        <f>IFERROR((VLOOKUP(A253,QUEUE!$F$5:$AW$1000,30,FALSE)-VLOOKUP(A253,QUEUE!$F$5:$AW$1000,29,FALSE))*850,0)</f>
        <v>0</v>
      </c>
      <c r="U253" s="372">
        <f>IFERROR((VLOOKUP(A253,QUEUE!$F$5:$AW$1000,33,FALSE)-VLOOKUP(A253,QUEUE!$F$5:$AW$1000,32,FALSE))*600,0)</f>
        <v>0</v>
      </c>
      <c r="V253" s="372">
        <f>IFERROR((VLOOKUP(A253,QUEUE!$F$5:$AW$1000,36,FALSE)-VLOOKUP(A253,QUEUE!$F$5:$AW$1000,35,FALSE))*750,0)</f>
        <v>0</v>
      </c>
      <c r="W253" s="372">
        <f>IFERROR((VLOOKUP(A253,QUEUE!$F$5:$AW$1000,39,FALSE)-VLOOKUP(A253,QUEUE!$F$5:$AW$1000,38,FALSE))*600,0)</f>
        <v>0</v>
      </c>
      <c r="X253" s="373"/>
      <c r="Y253" s="371">
        <f>IFERROR(VLOOKUP(A253,PROFILE!$B$6:$DG$1000,109,FALSE),0)</f>
        <v>0</v>
      </c>
      <c r="Z253" s="371">
        <f>IFERROR((VLOOKUP(A253,PROFILE!$B$6:$DG$1000,110,FALSE)*900)+((VLOOKUP(A253,PROFILE!$B$6:$DG$1000,110,FALSE)*900)*0.5),0)</f>
        <v>675</v>
      </c>
      <c r="AA253" s="371">
        <f t="shared" si="22"/>
        <v>255</v>
      </c>
      <c r="AB253" s="373">
        <f>IF(PROFILE!R255="รอบคัน",1500,IF(PROFILE!R255="โคม่า",2000,PROFILE!DJ255*100))</f>
        <v>100</v>
      </c>
    </row>
    <row r="254" spans="1:28" x14ac:dyDescent="0.35">
      <c r="A254" s="344">
        <f t="shared" si="21"/>
        <v>1702079</v>
      </c>
      <c r="B254" s="344">
        <v>254</v>
      </c>
      <c r="G254" s="374" t="str">
        <f>IFERROR(VLOOKUP(A254,PROFILE!$B$6:$P$1000,11,FALSE),"")</f>
        <v>OUT</v>
      </c>
      <c r="H254" s="368">
        <f>IF(PROFILE!H256="","",PROFILE!B256)</f>
        <v>1702079</v>
      </c>
      <c r="I254" s="369" t="str">
        <f>IF(H254="","",VLOOKUP(H254,PROFILE!$B$6:$AC$1000,18,FALSE))</f>
        <v>ธนชาต</v>
      </c>
      <c r="J254" s="369" t="str">
        <f>IF(H254="","",VLOOKUP(H254,PROFILE!$B$6:$AC$1000,17,FALSE))</f>
        <v>โคม่า</v>
      </c>
      <c r="K254" s="369" t="str">
        <f>IF(H254="","",VLOOKUP(H254,PROFILE!$B$6:$AC$1000,23,FALSE))</f>
        <v>ฒต2696</v>
      </c>
      <c r="L254" s="369" t="str">
        <f>IF(H254="","",VLOOKUP(H254,PROFILE!$B$6:$AC$1000,24,FALSE))</f>
        <v>ISUZU</v>
      </c>
      <c r="M254" s="370" t="str">
        <f>IF(H254="","",VLOOKUP(H254,PROFILE!$B$6:$AC$1000,25,FALSE))</f>
        <v>SPACECAB</v>
      </c>
      <c r="N254" s="371">
        <f t="shared" si="23"/>
        <v>4875.5169999999998</v>
      </c>
      <c r="O254" s="372"/>
      <c r="P254" s="372">
        <v>15255.17</v>
      </c>
      <c r="Q254" s="371">
        <f t="shared" si="24"/>
        <v>10379.653</v>
      </c>
      <c r="R254" s="371">
        <f t="shared" si="20"/>
        <v>10379.653</v>
      </c>
      <c r="S254" s="372">
        <f>IFERROR((VLOOKUP(A254,QUEUE!$F$5:$AW$1000,27,FALSE)-VLOOKUP(A254,QUEUE!$F$5:$AW$1000,26,FALSE))*500,0)</f>
        <v>0</v>
      </c>
      <c r="T254" s="372">
        <f>IFERROR((VLOOKUP(A254,QUEUE!$F$5:$AW$1000,30,FALSE)-VLOOKUP(A254,QUEUE!$F$5:$AW$1000,29,FALSE))*850,0)</f>
        <v>0</v>
      </c>
      <c r="U254" s="372">
        <f>IFERROR((VLOOKUP(A254,QUEUE!$F$5:$AW$1000,33,FALSE)-VLOOKUP(A254,QUEUE!$F$5:$AW$1000,32,FALSE))*600,0)</f>
        <v>0</v>
      </c>
      <c r="V254" s="372">
        <f>IFERROR((VLOOKUP(A254,QUEUE!$F$5:$AW$1000,36,FALSE)-VLOOKUP(A254,QUEUE!$F$5:$AW$1000,35,FALSE))*750,0)</f>
        <v>0</v>
      </c>
      <c r="W254" s="372">
        <f>IFERROR((VLOOKUP(A254,QUEUE!$F$5:$AW$1000,39,FALSE)-VLOOKUP(A254,QUEUE!$F$5:$AW$1000,38,FALSE))*600,0)</f>
        <v>0</v>
      </c>
      <c r="X254" s="373"/>
      <c r="Y254" s="371">
        <f>IFERROR(VLOOKUP(A254,PROFILE!$B$6:$DG$1000,109,FALSE),0)</f>
        <v>0</v>
      </c>
      <c r="Z254" s="371">
        <f>IFERROR((VLOOKUP(A254,PROFILE!$B$6:$DG$1000,110,FALSE)*900)+((VLOOKUP(A254,PROFILE!$B$6:$DG$1000,110,FALSE)*900)*0.5),0)</f>
        <v>1350</v>
      </c>
      <c r="AA254" s="371">
        <f t="shared" si="22"/>
        <v>1525.5170000000001</v>
      </c>
      <c r="AB254" s="373">
        <f>IF(PROFILE!R256="รอบคัน",1500,IF(PROFILE!R256="โคม่า",2000,PROFILE!DJ256*100))</f>
        <v>2000</v>
      </c>
    </row>
    <row r="255" spans="1:28" x14ac:dyDescent="0.35">
      <c r="A255" s="344">
        <f t="shared" si="21"/>
        <v>1702080</v>
      </c>
      <c r="B255" s="344">
        <v>255</v>
      </c>
      <c r="G255" s="374" t="str">
        <f>IFERROR(VLOOKUP(A255,PROFILE!$B$6:$P$1000,11,FALSE),"")</f>
        <v>OUT</v>
      </c>
      <c r="H255" s="368">
        <f>IF(PROFILE!H257="","",PROFILE!B257)</f>
        <v>1702080</v>
      </c>
      <c r="I255" s="369" t="str">
        <f>IF(H255="","",VLOOKUP(H255,PROFILE!$B$6:$AC$1000,18,FALSE))</f>
        <v>คิวบีอี</v>
      </c>
      <c r="J255" s="369" t="str">
        <f>IF(H255="","",VLOOKUP(H255,PROFILE!$B$6:$AC$1000,17,FALSE))</f>
        <v>เบา</v>
      </c>
      <c r="K255" s="369" t="str">
        <f>IF(H255="","",VLOOKUP(H255,PROFILE!$B$6:$AC$1000,23,FALSE))</f>
        <v>ถม8499</v>
      </c>
      <c r="L255" s="369" t="str">
        <f>IF(H255="","",VLOOKUP(H255,PROFILE!$B$6:$AC$1000,24,FALSE))</f>
        <v>NISSAN</v>
      </c>
      <c r="M255" s="370" t="str">
        <f>IF(H255="","",VLOOKUP(H255,PROFILE!$B$6:$AC$1000,25,FALSE))</f>
        <v>NAVARA</v>
      </c>
      <c r="N255" s="371">
        <f t="shared" si="23"/>
        <v>894.15899999999999</v>
      </c>
      <c r="O255" s="372"/>
      <c r="P255" s="372">
        <v>1191.5899999999999</v>
      </c>
      <c r="Q255" s="371">
        <f t="shared" si="24"/>
        <v>297.43099999999993</v>
      </c>
      <c r="R255" s="371">
        <f t="shared" si="20"/>
        <v>297.43099999999993</v>
      </c>
      <c r="S255" s="372">
        <f>IFERROR((VLOOKUP(A255,QUEUE!$F$5:$AW$1000,27,FALSE)-VLOOKUP(A255,QUEUE!$F$5:$AW$1000,26,FALSE))*500,0)</f>
        <v>0</v>
      </c>
      <c r="T255" s="372">
        <f>IFERROR((VLOOKUP(A255,QUEUE!$F$5:$AW$1000,30,FALSE)-VLOOKUP(A255,QUEUE!$F$5:$AW$1000,29,FALSE))*850,0)</f>
        <v>0</v>
      </c>
      <c r="U255" s="372">
        <f>IFERROR((VLOOKUP(A255,QUEUE!$F$5:$AW$1000,33,FALSE)-VLOOKUP(A255,QUEUE!$F$5:$AW$1000,32,FALSE))*600,0)</f>
        <v>0</v>
      </c>
      <c r="V255" s="372">
        <f>IFERROR((VLOOKUP(A255,QUEUE!$F$5:$AW$1000,36,FALSE)-VLOOKUP(A255,QUEUE!$F$5:$AW$1000,35,FALSE))*750,0)</f>
        <v>0</v>
      </c>
      <c r="W255" s="372">
        <f>IFERROR((VLOOKUP(A255,QUEUE!$F$5:$AW$1000,39,FALSE)-VLOOKUP(A255,QUEUE!$F$5:$AW$1000,38,FALSE))*600,0)</f>
        <v>0</v>
      </c>
      <c r="X255" s="373"/>
      <c r="Y255" s="371">
        <f>IFERROR(VLOOKUP(A255,PROFILE!$B$6:$DG$1000,109,FALSE),0)</f>
        <v>0</v>
      </c>
      <c r="Z255" s="371">
        <f>IFERROR((VLOOKUP(A255,PROFILE!$B$6:$DG$1000,110,FALSE)*900)+((VLOOKUP(A255,PROFILE!$B$6:$DG$1000,110,FALSE)*900)*0.5),0)</f>
        <v>675</v>
      </c>
      <c r="AA255" s="371">
        <f t="shared" si="22"/>
        <v>119.15899999999999</v>
      </c>
      <c r="AB255" s="373">
        <f>IF(PROFILE!R257="รอบคัน",1500,IF(PROFILE!R257="โคม่า",2000,PROFILE!DJ257*100))</f>
        <v>100</v>
      </c>
    </row>
    <row r="256" spans="1:28" x14ac:dyDescent="0.35">
      <c r="A256" s="344">
        <f t="shared" si="21"/>
        <v>1702081</v>
      </c>
      <c r="B256" s="344">
        <v>256</v>
      </c>
      <c r="G256" s="374" t="str">
        <f>IFERROR(VLOOKUP(A256,PROFILE!$B$6:$P$1000,11,FALSE),"")</f>
        <v>OUT</v>
      </c>
      <c r="H256" s="368">
        <f>IF(PROFILE!H258="","",PROFILE!B258)</f>
        <v>1702081</v>
      </c>
      <c r="I256" s="369" t="str">
        <f>IF(H256="","",VLOOKUP(H256,PROFILE!$B$6:$AC$1000,18,FALSE))</f>
        <v>อาคเนย์</v>
      </c>
      <c r="J256" s="369" t="str">
        <f>IF(H256="","",VLOOKUP(H256,PROFILE!$B$6:$AC$1000,17,FALSE))</f>
        <v>เบา</v>
      </c>
      <c r="K256" s="369" t="str">
        <f>IF(H256="","",VLOOKUP(H256,PROFILE!$B$6:$AC$1000,23,FALSE))</f>
        <v>4กฒ2859</v>
      </c>
      <c r="L256" s="369" t="str">
        <f>IF(H256="","",VLOOKUP(H256,PROFILE!$B$6:$AC$1000,24,FALSE))</f>
        <v>TOYOTA</v>
      </c>
      <c r="M256" s="370" t="str">
        <f>IF(H256="","",VLOOKUP(H256,PROFILE!$B$6:$AC$1000,25,FALSE))</f>
        <v>VIGO</v>
      </c>
      <c r="N256" s="371">
        <f t="shared" si="23"/>
        <v>0</v>
      </c>
      <c r="O256" s="372"/>
      <c r="P256" s="372"/>
      <c r="Q256" s="371">
        <f t="shared" si="24"/>
        <v>0</v>
      </c>
      <c r="R256" s="371">
        <f t="shared" si="20"/>
        <v>0</v>
      </c>
      <c r="S256" s="372">
        <f>IFERROR((VLOOKUP(A256,QUEUE!$F$5:$AW$1000,27,FALSE)-VLOOKUP(A256,QUEUE!$F$5:$AW$1000,26,FALSE))*500,0)</f>
        <v>0</v>
      </c>
      <c r="T256" s="372">
        <f>IFERROR((VLOOKUP(A256,QUEUE!$F$5:$AW$1000,30,FALSE)-VLOOKUP(A256,QUEUE!$F$5:$AW$1000,29,FALSE))*850,0)</f>
        <v>0</v>
      </c>
      <c r="U256" s="372">
        <f>IFERROR((VLOOKUP(A256,QUEUE!$F$5:$AW$1000,33,FALSE)-VLOOKUP(A256,QUEUE!$F$5:$AW$1000,32,FALSE))*600,0)</f>
        <v>0</v>
      </c>
      <c r="V256" s="372">
        <f>IFERROR((VLOOKUP(A256,QUEUE!$F$5:$AW$1000,36,FALSE)-VLOOKUP(A256,QUEUE!$F$5:$AW$1000,35,FALSE))*750,0)</f>
        <v>0</v>
      </c>
      <c r="W256" s="372">
        <f>IFERROR((VLOOKUP(A256,QUEUE!$F$5:$AW$1000,39,FALSE)-VLOOKUP(A256,QUEUE!$F$5:$AW$1000,38,FALSE))*600,0)</f>
        <v>0</v>
      </c>
      <c r="X256" s="373"/>
      <c r="Y256" s="371">
        <f>IFERROR(VLOOKUP(A256,PROFILE!$B$6:$DG$1000,109,FALSE),0)</f>
        <v>0</v>
      </c>
      <c r="Z256" s="371">
        <f>IFERROR((VLOOKUP(A256,PROFILE!$B$6:$DG$1000,110,FALSE)*900)+((VLOOKUP(A256,PROFILE!$B$6:$DG$1000,110,FALSE)*900)*0.5),0)</f>
        <v>0</v>
      </c>
      <c r="AA256" s="371">
        <f t="shared" si="22"/>
        <v>0</v>
      </c>
      <c r="AB256" s="373">
        <f>IF(PROFILE!R258="รอบคัน",1500,IF(PROFILE!R258="โคม่า",2000,PROFILE!DJ258*100))</f>
        <v>0</v>
      </c>
    </row>
    <row r="257" spans="1:28" x14ac:dyDescent="0.35">
      <c r="A257" s="344">
        <f t="shared" si="21"/>
        <v>1702082</v>
      </c>
      <c r="B257" s="344">
        <v>257</v>
      </c>
      <c r="G257" s="374" t="str">
        <f>IFERROR(VLOOKUP(A257,PROFILE!$B$6:$P$1000,11,FALSE),"")</f>
        <v>OUT</v>
      </c>
      <c r="H257" s="368">
        <f>IF(PROFILE!H259="","",PROFILE!B259)</f>
        <v>1702082</v>
      </c>
      <c r="I257" s="369" t="str">
        <f>IF(H257="","",VLOOKUP(H257,PROFILE!$B$6:$AC$1000,18,FALSE))</f>
        <v>เทเวศ</v>
      </c>
      <c r="J257" s="369" t="str">
        <f>IF(H257="","",VLOOKUP(H257,PROFILE!$B$6:$AC$1000,17,FALSE))</f>
        <v>รอบคัน</v>
      </c>
      <c r="K257" s="369" t="str">
        <f>IF(H257="","",VLOOKUP(H257,PROFILE!$B$6:$AC$1000,23,FALSE))</f>
        <v>1กจ8275</v>
      </c>
      <c r="L257" s="369" t="str">
        <f>IF(H257="","",VLOOKUP(H257,PROFILE!$B$6:$AC$1000,24,FALSE))</f>
        <v>TOYOTA</v>
      </c>
      <c r="M257" s="370" t="str">
        <f>IF(H257="","",VLOOKUP(H257,PROFILE!$B$6:$AC$1000,25,FALSE))</f>
        <v>CAMRY</v>
      </c>
      <c r="N257" s="371">
        <f t="shared" si="23"/>
        <v>2050</v>
      </c>
      <c r="O257" s="372">
        <v>5300</v>
      </c>
      <c r="P257" s="372">
        <v>5500</v>
      </c>
      <c r="Q257" s="371">
        <f t="shared" si="24"/>
        <v>3450</v>
      </c>
      <c r="R257" s="371">
        <f t="shared" si="20"/>
        <v>3450</v>
      </c>
      <c r="S257" s="372">
        <f>IFERROR((VLOOKUP(A257,QUEUE!$F$5:$AW$1000,27,FALSE)-VLOOKUP(A257,QUEUE!$F$5:$AW$1000,26,FALSE))*500,0)</f>
        <v>0</v>
      </c>
      <c r="T257" s="372">
        <f>IFERROR((VLOOKUP(A257,QUEUE!$F$5:$AW$1000,30,FALSE)-VLOOKUP(A257,QUEUE!$F$5:$AW$1000,29,FALSE))*850,0)</f>
        <v>0</v>
      </c>
      <c r="U257" s="372">
        <f>IFERROR((VLOOKUP(A257,QUEUE!$F$5:$AW$1000,33,FALSE)-VLOOKUP(A257,QUEUE!$F$5:$AW$1000,32,FALSE))*600,0)</f>
        <v>0</v>
      </c>
      <c r="V257" s="372">
        <f>IFERROR((VLOOKUP(A257,QUEUE!$F$5:$AW$1000,36,FALSE)-VLOOKUP(A257,QUEUE!$F$5:$AW$1000,35,FALSE))*750,0)</f>
        <v>0</v>
      </c>
      <c r="W257" s="372">
        <f>IFERROR((VLOOKUP(A257,QUEUE!$F$5:$AW$1000,39,FALSE)-VLOOKUP(A257,QUEUE!$F$5:$AW$1000,38,FALSE))*600,0)</f>
        <v>0</v>
      </c>
      <c r="X257" s="373"/>
      <c r="Y257" s="371">
        <f>IFERROR(VLOOKUP(A257,PROFILE!$B$6:$DG$1000,109,FALSE),0)</f>
        <v>0</v>
      </c>
      <c r="Z257" s="371">
        <f>IFERROR((VLOOKUP(A257,PROFILE!$B$6:$DG$1000,110,FALSE)*900)+((VLOOKUP(A257,PROFILE!$B$6:$DG$1000,110,FALSE)*900)*0.5),0)</f>
        <v>0</v>
      </c>
      <c r="AA257" s="371">
        <f t="shared" si="22"/>
        <v>550</v>
      </c>
      <c r="AB257" s="373">
        <f>IF(PROFILE!R259="รอบคัน",1500,IF(PROFILE!R259="โคม่า",2000,PROFILE!DJ259*100))</f>
        <v>1500</v>
      </c>
    </row>
    <row r="258" spans="1:28" x14ac:dyDescent="0.35">
      <c r="A258" s="344">
        <f t="shared" si="21"/>
        <v>1702083</v>
      </c>
      <c r="B258" s="344">
        <v>258</v>
      </c>
      <c r="G258" s="374" t="str">
        <f>IFERROR(VLOOKUP(A258,PROFILE!$B$6:$P$1000,11,FALSE),"")</f>
        <v>OUT</v>
      </c>
      <c r="H258" s="368">
        <f>IF(PROFILE!H260="","",PROFILE!B260)</f>
        <v>1702083</v>
      </c>
      <c r="I258" s="369" t="str">
        <f>IF(H258="","",VLOOKUP(H258,PROFILE!$B$6:$AC$1000,18,FALSE))</f>
        <v>ธนชาต</v>
      </c>
      <c r="J258" s="369" t="str">
        <f>IF(H258="","",VLOOKUP(H258,PROFILE!$B$6:$AC$1000,17,FALSE))</f>
        <v>เบา</v>
      </c>
      <c r="K258" s="369" t="str">
        <f>IF(H258="","",VLOOKUP(H258,PROFILE!$B$6:$AC$1000,23,FALSE))</f>
        <v>ฒง5605</v>
      </c>
      <c r="L258" s="369" t="str">
        <f>IF(H258="","",VLOOKUP(H258,PROFILE!$B$6:$AC$1000,24,FALSE))</f>
        <v>MITSUBISHI</v>
      </c>
      <c r="M258" s="370" t="str">
        <f>IF(H258="","",VLOOKUP(H258,PROFILE!$B$6:$AC$1000,25,FALSE))</f>
        <v>STRADA</v>
      </c>
      <c r="N258" s="371">
        <f t="shared" si="23"/>
        <v>1085.7470000000001</v>
      </c>
      <c r="O258" s="372"/>
      <c r="P258" s="372">
        <v>3107.47</v>
      </c>
      <c r="Q258" s="371">
        <f t="shared" si="24"/>
        <v>2021.7229999999997</v>
      </c>
      <c r="R258" s="371">
        <f t="shared" si="20"/>
        <v>2021.7229999999997</v>
      </c>
      <c r="S258" s="372">
        <f>IFERROR((VLOOKUP(A258,QUEUE!$F$5:$AW$1000,27,FALSE)-VLOOKUP(A258,QUEUE!$F$5:$AW$1000,26,FALSE))*500,0)</f>
        <v>0</v>
      </c>
      <c r="T258" s="372">
        <f>IFERROR((VLOOKUP(A258,QUEUE!$F$5:$AW$1000,30,FALSE)-VLOOKUP(A258,QUEUE!$F$5:$AW$1000,29,FALSE))*850,0)</f>
        <v>0</v>
      </c>
      <c r="U258" s="372">
        <f>IFERROR((VLOOKUP(A258,QUEUE!$F$5:$AW$1000,33,FALSE)-VLOOKUP(A258,QUEUE!$F$5:$AW$1000,32,FALSE))*600,0)</f>
        <v>0</v>
      </c>
      <c r="V258" s="372">
        <f>IFERROR((VLOOKUP(A258,QUEUE!$F$5:$AW$1000,36,FALSE)-VLOOKUP(A258,QUEUE!$F$5:$AW$1000,35,FALSE))*750,0)</f>
        <v>0</v>
      </c>
      <c r="W258" s="372">
        <f>IFERROR((VLOOKUP(A258,QUEUE!$F$5:$AW$1000,39,FALSE)-VLOOKUP(A258,QUEUE!$F$5:$AW$1000,38,FALSE))*600,0)</f>
        <v>0</v>
      </c>
      <c r="X258" s="373"/>
      <c r="Y258" s="371">
        <f>IFERROR(VLOOKUP(A258,PROFILE!$B$6:$DG$1000,109,FALSE),0)</f>
        <v>0</v>
      </c>
      <c r="Z258" s="371">
        <f>IFERROR((VLOOKUP(A258,PROFILE!$B$6:$DG$1000,110,FALSE)*900)+((VLOOKUP(A258,PROFILE!$B$6:$DG$1000,110,FALSE)*900)*0.5),0)</f>
        <v>675</v>
      </c>
      <c r="AA258" s="371">
        <f t="shared" si="22"/>
        <v>310.74700000000001</v>
      </c>
      <c r="AB258" s="373">
        <f>IF(PROFILE!R260="รอบคัน",1500,IF(PROFILE!R260="โคม่า",2000,PROFILE!DJ260*100))</f>
        <v>100</v>
      </c>
    </row>
    <row r="259" spans="1:28" x14ac:dyDescent="0.35">
      <c r="A259" s="344">
        <f t="shared" si="21"/>
        <v>1702084</v>
      </c>
      <c r="B259" s="344">
        <v>259</v>
      </c>
      <c r="G259" s="374">
        <f>IFERROR(VLOOKUP(A259,PROFILE!$B$6:$P$1000,11,FALSE),"")</f>
        <v>22.595235300927015</v>
      </c>
      <c r="H259" s="368">
        <f>IF(PROFILE!H261="","",PROFILE!B261)</f>
        <v>1702084</v>
      </c>
      <c r="I259" s="369" t="str">
        <f>IF(H259="","",VLOOKUP(H259,PROFILE!$B$6:$AC$1000,18,FALSE))</f>
        <v>เทเวศ</v>
      </c>
      <c r="J259" s="369" t="str">
        <f>IF(H259="","",VLOOKUP(H259,PROFILE!$B$6:$AC$1000,17,FALSE))</f>
        <v>รอบคัน</v>
      </c>
      <c r="K259" s="369" t="str">
        <f>IF(H259="","",VLOOKUP(H259,PROFILE!$B$6:$AC$1000,23,FALSE))</f>
        <v>ญม9612</v>
      </c>
      <c r="L259" s="369" t="str">
        <f>IF(H259="","",VLOOKUP(H259,PROFILE!$B$6:$AC$1000,24,FALSE))</f>
        <v>HONDA</v>
      </c>
      <c r="M259" s="370" t="str">
        <f>IF(H259="","",VLOOKUP(H259,PROFILE!$B$6:$AC$1000,25,FALSE))</f>
        <v>CIVIC</v>
      </c>
      <c r="N259" s="371">
        <f t="shared" si="23"/>
        <v>2215.02</v>
      </c>
      <c r="O259" s="372">
        <v>4000</v>
      </c>
      <c r="P259" s="372">
        <v>7150.2</v>
      </c>
      <c r="Q259" s="371">
        <f t="shared" si="24"/>
        <v>4935.18</v>
      </c>
      <c r="R259" s="371">
        <f t="shared" si="20"/>
        <v>4935.18</v>
      </c>
      <c r="S259" s="372">
        <f>IFERROR((VLOOKUP(A259,QUEUE!$F$5:$AW$1000,27,FALSE)-VLOOKUP(A259,QUEUE!$F$5:$AW$1000,26,FALSE))*500,0)</f>
        <v>0</v>
      </c>
      <c r="T259" s="372">
        <f>IFERROR((VLOOKUP(A259,QUEUE!$F$5:$AW$1000,30,FALSE)-VLOOKUP(A259,QUEUE!$F$5:$AW$1000,29,FALSE))*850,0)</f>
        <v>0</v>
      </c>
      <c r="U259" s="372">
        <f>IFERROR((VLOOKUP(A259,QUEUE!$F$5:$AW$1000,33,FALSE)-VLOOKUP(A259,QUEUE!$F$5:$AW$1000,32,FALSE))*600,0)</f>
        <v>0</v>
      </c>
      <c r="V259" s="372">
        <f>IFERROR((VLOOKUP(A259,QUEUE!$F$5:$AW$1000,36,FALSE)-VLOOKUP(A259,QUEUE!$F$5:$AW$1000,35,FALSE))*750,0)</f>
        <v>0</v>
      </c>
      <c r="W259" s="372">
        <f>IFERROR((VLOOKUP(A259,QUEUE!$F$5:$AW$1000,39,FALSE)-VLOOKUP(A259,QUEUE!$F$5:$AW$1000,38,FALSE))*600,0)</f>
        <v>0</v>
      </c>
      <c r="X259" s="373"/>
      <c r="Y259" s="371">
        <f>IFERROR(VLOOKUP(A259,PROFILE!$B$6:$DG$1000,109,FALSE),0)</f>
        <v>0</v>
      </c>
      <c r="Z259" s="371">
        <f>IFERROR((VLOOKUP(A259,PROFILE!$B$6:$DG$1000,110,FALSE)*900)+((VLOOKUP(A259,PROFILE!$B$6:$DG$1000,110,FALSE)*900)*0.5),0)</f>
        <v>0</v>
      </c>
      <c r="AA259" s="371">
        <f t="shared" si="22"/>
        <v>715.02</v>
      </c>
      <c r="AB259" s="373">
        <f>IF(PROFILE!R261="รอบคัน",1500,IF(PROFILE!R261="โคม่า",2000,PROFILE!DJ261*100))</f>
        <v>1500</v>
      </c>
    </row>
    <row r="260" spans="1:28" x14ac:dyDescent="0.35">
      <c r="A260" s="344">
        <f t="shared" si="21"/>
        <v>1702085</v>
      </c>
      <c r="B260" s="344">
        <v>260</v>
      </c>
      <c r="G260" s="374" t="str">
        <f>IFERROR(VLOOKUP(A260,PROFILE!$B$6:$P$1000,11,FALSE),"")</f>
        <v>OUT</v>
      </c>
      <c r="H260" s="368">
        <f>IF(PROFILE!H262="","",PROFILE!B262)</f>
        <v>1702085</v>
      </c>
      <c r="I260" s="369" t="str">
        <f>IF(H260="","",VLOOKUP(H260,PROFILE!$B$6:$AC$1000,18,FALSE))</f>
        <v>ธนชาต</v>
      </c>
      <c r="J260" s="369" t="str">
        <f>IF(H260="","",VLOOKUP(H260,PROFILE!$B$6:$AC$1000,17,FALSE))</f>
        <v>กลาง</v>
      </c>
      <c r="K260" s="369" t="str">
        <f>IF(H260="","",VLOOKUP(H260,PROFILE!$B$6:$AC$1000,23,FALSE))</f>
        <v>ฆค7823</v>
      </c>
      <c r="L260" s="369" t="str">
        <f>IF(H260="","",VLOOKUP(H260,PROFILE!$B$6:$AC$1000,24,FALSE))</f>
        <v>MAZDA</v>
      </c>
      <c r="M260" s="370">
        <f>IF(H260="","",VLOOKUP(H260,PROFILE!$B$6:$AC$1000,25,FALSE))</f>
        <v>2</v>
      </c>
      <c r="N260" s="371">
        <f t="shared" si="23"/>
        <v>1550</v>
      </c>
      <c r="O260" s="372"/>
      <c r="P260" s="372"/>
      <c r="Q260" s="371">
        <f t="shared" si="24"/>
        <v>0</v>
      </c>
      <c r="R260" s="371">
        <f t="shared" si="20"/>
        <v>0</v>
      </c>
      <c r="S260" s="372">
        <f>IFERROR((VLOOKUP(A260,QUEUE!$F$5:$AW$1000,27,FALSE)-VLOOKUP(A260,QUEUE!$F$5:$AW$1000,26,FALSE))*500,0)</f>
        <v>0</v>
      </c>
      <c r="T260" s="372">
        <f>IFERROR((VLOOKUP(A260,QUEUE!$F$5:$AW$1000,30,FALSE)-VLOOKUP(A260,QUEUE!$F$5:$AW$1000,29,FALSE))*850,0)</f>
        <v>0</v>
      </c>
      <c r="U260" s="372">
        <f>IFERROR((VLOOKUP(A260,QUEUE!$F$5:$AW$1000,33,FALSE)-VLOOKUP(A260,QUEUE!$F$5:$AW$1000,32,FALSE))*600,0)</f>
        <v>0</v>
      </c>
      <c r="V260" s="372">
        <f>IFERROR((VLOOKUP(A260,QUEUE!$F$5:$AW$1000,36,FALSE)-VLOOKUP(A260,QUEUE!$F$5:$AW$1000,35,FALSE))*750,0)</f>
        <v>0</v>
      </c>
      <c r="W260" s="372">
        <f>IFERROR((VLOOKUP(A260,QUEUE!$F$5:$AW$1000,39,FALSE)-VLOOKUP(A260,QUEUE!$F$5:$AW$1000,38,FALSE))*600,0)</f>
        <v>0</v>
      </c>
      <c r="X260" s="373"/>
      <c r="Y260" s="371">
        <f>IFERROR(VLOOKUP(A260,PROFILE!$B$6:$DG$1000,109,FALSE),0)</f>
        <v>0</v>
      </c>
      <c r="Z260" s="371">
        <f>IFERROR((VLOOKUP(A260,PROFILE!$B$6:$DG$1000,110,FALSE)*900)+((VLOOKUP(A260,PROFILE!$B$6:$DG$1000,110,FALSE)*900)*0.5),0)</f>
        <v>1350</v>
      </c>
      <c r="AA260" s="371">
        <f t="shared" si="22"/>
        <v>0</v>
      </c>
      <c r="AB260" s="373">
        <f>IF(PROFILE!R262="รอบคัน",1500,IF(PROFILE!R262="โคม่า",2000,PROFILE!DJ262*100))</f>
        <v>200</v>
      </c>
    </row>
    <row r="261" spans="1:28" x14ac:dyDescent="0.35">
      <c r="A261" s="344">
        <f t="shared" si="21"/>
        <v>1702086</v>
      </c>
      <c r="B261" s="344">
        <v>261</v>
      </c>
      <c r="G261" s="374" t="str">
        <f>IFERROR(VLOOKUP(A261,PROFILE!$B$6:$P$1000,11,FALSE),"")</f>
        <v>OUT</v>
      </c>
      <c r="H261" s="368">
        <f>IF(PROFILE!H263="","",PROFILE!B263)</f>
        <v>1702086</v>
      </c>
      <c r="I261" s="369" t="str">
        <f>IF(H261="","",VLOOKUP(H261,PROFILE!$B$6:$AC$1000,18,FALSE))</f>
        <v/>
      </c>
      <c r="J261" s="369" t="str">
        <f>IF(H261="","",VLOOKUP(H261,PROFILE!$B$6:$AC$1000,17,FALSE))</f>
        <v>เบา</v>
      </c>
      <c r="K261" s="369" t="str">
        <f>IF(H261="","",VLOOKUP(H261,PROFILE!$B$6:$AC$1000,23,FALSE))</f>
        <v>5กฏ8215</v>
      </c>
      <c r="L261" s="369" t="str">
        <f>IF(H261="","",VLOOKUP(H261,PROFILE!$B$6:$AC$1000,24,FALSE))</f>
        <v>TOYOTA</v>
      </c>
      <c r="M261" s="370" t="str">
        <f>IF(H261="","",VLOOKUP(H261,PROFILE!$B$6:$AC$1000,25,FALSE))</f>
        <v>FORTUNER</v>
      </c>
      <c r="N261" s="371">
        <f t="shared" si="23"/>
        <v>0</v>
      </c>
      <c r="O261" s="372"/>
      <c r="P261" s="372"/>
      <c r="Q261" s="371">
        <f t="shared" si="24"/>
        <v>0</v>
      </c>
      <c r="R261" s="371">
        <f t="shared" ref="R261:R324" si="25">Q261</f>
        <v>0</v>
      </c>
      <c r="S261" s="372">
        <f>IFERROR((VLOOKUP(A261,QUEUE!$F$5:$AW$1000,27,FALSE)-VLOOKUP(A261,QUEUE!$F$5:$AW$1000,26,FALSE))*500,0)</f>
        <v>0</v>
      </c>
      <c r="T261" s="372">
        <f>IFERROR((VLOOKUP(A261,QUEUE!$F$5:$AW$1000,30,FALSE)-VLOOKUP(A261,QUEUE!$F$5:$AW$1000,29,FALSE))*850,0)</f>
        <v>0</v>
      </c>
      <c r="U261" s="372">
        <f>IFERROR((VLOOKUP(A261,QUEUE!$F$5:$AW$1000,33,FALSE)-VLOOKUP(A261,QUEUE!$F$5:$AW$1000,32,FALSE))*600,0)</f>
        <v>0</v>
      </c>
      <c r="V261" s="372">
        <f>IFERROR((VLOOKUP(A261,QUEUE!$F$5:$AW$1000,36,FALSE)-VLOOKUP(A261,QUEUE!$F$5:$AW$1000,35,FALSE))*750,0)</f>
        <v>0</v>
      </c>
      <c r="W261" s="372">
        <f>IFERROR((VLOOKUP(A261,QUEUE!$F$5:$AW$1000,39,FALSE)-VLOOKUP(A261,QUEUE!$F$5:$AW$1000,38,FALSE))*600,0)</f>
        <v>0</v>
      </c>
      <c r="X261" s="373"/>
      <c r="Y261" s="371">
        <f>IFERROR(VLOOKUP(A261,PROFILE!$B$6:$DG$1000,109,FALSE),0)</f>
        <v>0</v>
      </c>
      <c r="Z261" s="371">
        <f>IFERROR((VLOOKUP(A261,PROFILE!$B$6:$DG$1000,110,FALSE)*900)+((VLOOKUP(A261,PROFILE!$B$6:$DG$1000,110,FALSE)*900)*0.5),0)</f>
        <v>0</v>
      </c>
      <c r="AA261" s="371">
        <f t="shared" si="22"/>
        <v>0</v>
      </c>
      <c r="AB261" s="373">
        <f>IF(PROFILE!R263="รอบคัน",1500,IF(PROFILE!R263="โคม่า",2000,PROFILE!DJ263*100))</f>
        <v>0</v>
      </c>
    </row>
    <row r="262" spans="1:28" x14ac:dyDescent="0.35">
      <c r="A262" s="344">
        <f t="shared" si="21"/>
        <v>1702087</v>
      </c>
      <c r="B262" s="344">
        <v>262</v>
      </c>
      <c r="G262" s="374" t="str">
        <f>IFERROR(VLOOKUP(A262,PROFILE!$B$6:$P$1000,11,FALSE),"")</f>
        <v>OUT</v>
      </c>
      <c r="H262" s="368">
        <f>IF(PROFILE!H264="","",PROFILE!B264)</f>
        <v>1702087</v>
      </c>
      <c r="I262" s="369" t="str">
        <f>IF(H262="","",VLOOKUP(H262,PROFILE!$B$6:$AC$1000,18,FALSE))</f>
        <v>เมืองไทย</v>
      </c>
      <c r="J262" s="369" t="str">
        <f>IF(H262="","",VLOOKUP(H262,PROFILE!$B$6:$AC$1000,17,FALSE))</f>
        <v>กลาง</v>
      </c>
      <c r="K262" s="369" t="str">
        <f>IF(H262="","",VLOOKUP(H262,PROFILE!$B$6:$AC$1000,23,FALSE))</f>
        <v>ญล4108</v>
      </c>
      <c r="L262" s="369" t="str">
        <f>IF(H262="","",VLOOKUP(H262,PROFILE!$B$6:$AC$1000,24,FALSE))</f>
        <v>TOYOTA</v>
      </c>
      <c r="M262" s="370" t="str">
        <f>IF(H262="","",VLOOKUP(H262,PROFILE!$B$6:$AC$1000,25,FALSE))</f>
        <v>VIOS</v>
      </c>
      <c r="N262" s="371">
        <f t="shared" si="23"/>
        <v>1360</v>
      </c>
      <c r="O262" s="372"/>
      <c r="P262" s="372">
        <v>4850</v>
      </c>
      <c r="Q262" s="371">
        <f t="shared" si="24"/>
        <v>3490</v>
      </c>
      <c r="R262" s="371">
        <f t="shared" si="25"/>
        <v>3490</v>
      </c>
      <c r="S262" s="372">
        <f>IFERROR((VLOOKUP(A262,QUEUE!$F$5:$AW$1000,27,FALSE)-VLOOKUP(A262,QUEUE!$F$5:$AW$1000,26,FALSE))*500,0)</f>
        <v>0</v>
      </c>
      <c r="T262" s="372">
        <f>IFERROR((VLOOKUP(A262,QUEUE!$F$5:$AW$1000,30,FALSE)-VLOOKUP(A262,QUEUE!$F$5:$AW$1000,29,FALSE))*850,0)</f>
        <v>0</v>
      </c>
      <c r="U262" s="372">
        <f>IFERROR((VLOOKUP(A262,QUEUE!$F$5:$AW$1000,33,FALSE)-VLOOKUP(A262,QUEUE!$F$5:$AW$1000,32,FALSE))*600,0)</f>
        <v>0</v>
      </c>
      <c r="V262" s="372">
        <f>IFERROR((VLOOKUP(A262,QUEUE!$F$5:$AW$1000,36,FALSE)-VLOOKUP(A262,QUEUE!$F$5:$AW$1000,35,FALSE))*750,0)</f>
        <v>0</v>
      </c>
      <c r="W262" s="372">
        <f>IFERROR((VLOOKUP(A262,QUEUE!$F$5:$AW$1000,39,FALSE)-VLOOKUP(A262,QUEUE!$F$5:$AW$1000,38,FALSE))*600,0)</f>
        <v>0</v>
      </c>
      <c r="X262" s="373"/>
      <c r="Y262" s="371">
        <f>IFERROR(VLOOKUP(A262,PROFILE!$B$6:$DG$1000,109,FALSE),0)</f>
        <v>0</v>
      </c>
      <c r="Z262" s="371">
        <f>IFERROR((VLOOKUP(A262,PROFILE!$B$6:$DG$1000,110,FALSE)*900)+((VLOOKUP(A262,PROFILE!$B$6:$DG$1000,110,FALSE)*900)*0.5),0)</f>
        <v>675</v>
      </c>
      <c r="AA262" s="371">
        <f t="shared" si="22"/>
        <v>485</v>
      </c>
      <c r="AB262" s="373">
        <f>IF(PROFILE!R264="รอบคัน",1500,IF(PROFILE!R264="โคม่า",2000,PROFILE!DJ264*100))</f>
        <v>200</v>
      </c>
    </row>
    <row r="263" spans="1:28" x14ac:dyDescent="0.35">
      <c r="A263" s="344">
        <f t="shared" si="21"/>
        <v>1702088</v>
      </c>
      <c r="B263" s="344">
        <v>263</v>
      </c>
      <c r="G263" s="374" t="str">
        <f>IFERROR(VLOOKUP(A263,PROFILE!$B$6:$P$1000,11,FALSE),"")</f>
        <v>OUT</v>
      </c>
      <c r="H263" s="368">
        <f>IF(PROFILE!H265="","",PROFILE!B265)</f>
        <v>1702088</v>
      </c>
      <c r="I263" s="369" t="str">
        <f>IF(H263="","",VLOOKUP(H263,PROFILE!$B$6:$AC$1000,18,FALSE))</f>
        <v>ธนชาต</v>
      </c>
      <c r="J263" s="369" t="str">
        <f>IF(H263="","",VLOOKUP(H263,PROFILE!$B$6:$AC$1000,17,FALSE))</f>
        <v>กลาง</v>
      </c>
      <c r="K263" s="369" t="str">
        <f>IF(H263="","",VLOOKUP(H263,PROFILE!$B$6:$AC$1000,23,FALSE))</f>
        <v>3กฒ6468</v>
      </c>
      <c r="L263" s="369" t="str">
        <f>IF(H263="","",VLOOKUP(H263,PROFILE!$B$6:$AC$1000,24,FALSE))</f>
        <v>TOYOTA</v>
      </c>
      <c r="M263" s="370" t="str">
        <f>IF(H263="","",VLOOKUP(H263,PROFILE!$B$6:$AC$1000,25,FALSE))</f>
        <v>YARIS</v>
      </c>
      <c r="N263" s="371">
        <f t="shared" si="23"/>
        <v>0</v>
      </c>
      <c r="O263" s="372"/>
      <c r="P263" s="372"/>
      <c r="Q263" s="371">
        <f t="shared" si="24"/>
        <v>0</v>
      </c>
      <c r="R263" s="371">
        <f t="shared" si="25"/>
        <v>0</v>
      </c>
      <c r="S263" s="372">
        <f>IFERROR((VLOOKUP(A263,QUEUE!$F$5:$AW$1000,27,FALSE)-VLOOKUP(A263,QUEUE!$F$5:$AW$1000,26,FALSE))*500,0)</f>
        <v>0</v>
      </c>
      <c r="T263" s="372">
        <f>IFERROR((VLOOKUP(A263,QUEUE!$F$5:$AW$1000,30,FALSE)-VLOOKUP(A263,QUEUE!$F$5:$AW$1000,29,FALSE))*850,0)</f>
        <v>0</v>
      </c>
      <c r="U263" s="372">
        <f>IFERROR((VLOOKUP(A263,QUEUE!$F$5:$AW$1000,33,FALSE)-VLOOKUP(A263,QUEUE!$F$5:$AW$1000,32,FALSE))*600,0)</f>
        <v>0</v>
      </c>
      <c r="V263" s="372">
        <f>IFERROR((VLOOKUP(A263,QUEUE!$F$5:$AW$1000,36,FALSE)-VLOOKUP(A263,QUEUE!$F$5:$AW$1000,35,FALSE))*750,0)</f>
        <v>0</v>
      </c>
      <c r="W263" s="372">
        <f>IFERROR((VLOOKUP(A263,QUEUE!$F$5:$AW$1000,39,FALSE)-VLOOKUP(A263,QUEUE!$F$5:$AW$1000,38,FALSE))*600,0)</f>
        <v>0</v>
      </c>
      <c r="X263" s="373"/>
      <c r="Y263" s="371">
        <f>IFERROR(VLOOKUP(A263,PROFILE!$B$6:$DG$1000,109,FALSE),0)</f>
        <v>0</v>
      </c>
      <c r="Z263" s="371">
        <f>IFERROR((VLOOKUP(A263,PROFILE!$B$6:$DG$1000,110,FALSE)*900)+((VLOOKUP(A263,PROFILE!$B$6:$DG$1000,110,FALSE)*900)*0.5),0)</f>
        <v>0</v>
      </c>
      <c r="AA263" s="371">
        <f t="shared" si="22"/>
        <v>0</v>
      </c>
      <c r="AB263" s="373">
        <f>IF(PROFILE!R265="รอบคัน",1500,IF(PROFILE!R265="โคม่า",2000,PROFILE!DJ265*100))</f>
        <v>0</v>
      </c>
    </row>
    <row r="264" spans="1:28" x14ac:dyDescent="0.35">
      <c r="A264" s="344">
        <f t="shared" ref="A264:A327" si="26">VALUE(H264)</f>
        <v>1702089</v>
      </c>
      <c r="B264" s="344">
        <v>264</v>
      </c>
      <c r="G264" s="374" t="str">
        <f>IFERROR(VLOOKUP(A264,PROFILE!$B$6:$P$1000,11,FALSE),"")</f>
        <v/>
      </c>
      <c r="H264" s="368">
        <f>IF(PROFILE!H266="","",PROFILE!B266)</f>
        <v>1702089</v>
      </c>
      <c r="I264" s="369" t="str">
        <f>IF(H264="","",VLOOKUP(H264,PROFILE!$B$6:$AC$1000,18,FALSE))</f>
        <v>เทเวศ</v>
      </c>
      <c r="J264" s="369" t="str">
        <f>IF(H264="","",VLOOKUP(H264,PROFILE!$B$6:$AC$1000,17,FALSE))</f>
        <v>กลาง</v>
      </c>
      <c r="K264" s="369" t="str">
        <f>IF(H264="","",VLOOKUP(H264,PROFILE!$B$6:$AC$1000,23,FALSE))</f>
        <v>ฎร5300</v>
      </c>
      <c r="L264" s="369" t="str">
        <f>IF(H264="","",VLOOKUP(H264,PROFILE!$B$6:$AC$1000,24,FALSE))</f>
        <v>HONDA</v>
      </c>
      <c r="M264" s="370" t="str">
        <f>IF(H264="","",VLOOKUP(H264,PROFILE!$B$6:$AC$1000,25,FALSE))</f>
        <v>CITY</v>
      </c>
      <c r="N264" s="371">
        <f t="shared" si="23"/>
        <v>0</v>
      </c>
      <c r="O264" s="372"/>
      <c r="P264" s="372"/>
      <c r="Q264" s="371">
        <f t="shared" si="24"/>
        <v>0</v>
      </c>
      <c r="R264" s="371">
        <f t="shared" si="25"/>
        <v>0</v>
      </c>
      <c r="S264" s="372">
        <f>IFERROR((VLOOKUP(A264,QUEUE!$F$5:$AW$1000,27,FALSE)-VLOOKUP(A264,QUEUE!$F$5:$AW$1000,26,FALSE))*500,0)</f>
        <v>0</v>
      </c>
      <c r="T264" s="372">
        <f>IFERROR((VLOOKUP(A264,QUEUE!$F$5:$AW$1000,30,FALSE)-VLOOKUP(A264,QUEUE!$F$5:$AW$1000,29,FALSE))*850,0)</f>
        <v>0</v>
      </c>
      <c r="U264" s="372">
        <f>IFERROR((VLOOKUP(A264,QUEUE!$F$5:$AW$1000,33,FALSE)-VLOOKUP(A264,QUEUE!$F$5:$AW$1000,32,FALSE))*600,0)</f>
        <v>0</v>
      </c>
      <c r="V264" s="372">
        <f>IFERROR((VLOOKUP(A264,QUEUE!$F$5:$AW$1000,36,FALSE)-VLOOKUP(A264,QUEUE!$F$5:$AW$1000,35,FALSE))*750,0)</f>
        <v>0</v>
      </c>
      <c r="W264" s="372">
        <f>IFERROR((VLOOKUP(A264,QUEUE!$F$5:$AW$1000,39,FALSE)-VLOOKUP(A264,QUEUE!$F$5:$AW$1000,38,FALSE))*600,0)</f>
        <v>0</v>
      </c>
      <c r="X264" s="373"/>
      <c r="Y264" s="371">
        <f>IFERROR(VLOOKUP(A264,PROFILE!$B$6:$DG$1000,109,FALSE),0)</f>
        <v>0</v>
      </c>
      <c r="Z264" s="371">
        <f>IFERROR((VLOOKUP(A264,PROFILE!$B$6:$DG$1000,110,FALSE)*900)+((VLOOKUP(A264,PROFILE!$B$6:$DG$1000,110,FALSE)*900)*0.5),0)</f>
        <v>0</v>
      </c>
      <c r="AA264" s="371">
        <f t="shared" si="22"/>
        <v>0</v>
      </c>
      <c r="AB264" s="373">
        <f>IF(PROFILE!R266="รอบคัน",1500,IF(PROFILE!R266="โคม่า",2000,PROFILE!DJ266*100))</f>
        <v>0</v>
      </c>
    </row>
    <row r="265" spans="1:28" x14ac:dyDescent="0.35">
      <c r="A265" s="344">
        <f t="shared" si="26"/>
        <v>1702090</v>
      </c>
      <c r="B265" s="344">
        <v>265</v>
      </c>
      <c r="G265" s="374" t="str">
        <f>IFERROR(VLOOKUP(A265,PROFILE!$B$6:$P$1000,11,FALSE),"")</f>
        <v>OUT</v>
      </c>
      <c r="H265" s="368">
        <f>IF(PROFILE!H267="","",PROFILE!B267)</f>
        <v>1702090</v>
      </c>
      <c r="I265" s="369" t="str">
        <f>IF(H265="","",VLOOKUP(H265,PROFILE!$B$6:$AC$1000,18,FALSE))</f>
        <v>ธนชาต</v>
      </c>
      <c r="J265" s="369" t="str">
        <f>IF(H265="","",VLOOKUP(H265,PROFILE!$B$6:$AC$1000,17,FALSE))</f>
        <v>เบา</v>
      </c>
      <c r="K265" s="369" t="str">
        <f>IF(H265="","",VLOOKUP(H265,PROFILE!$B$6:$AC$1000,23,FALSE))</f>
        <v>ฒอ2812</v>
      </c>
      <c r="L265" s="369" t="str">
        <f>IF(H265="","",VLOOKUP(H265,PROFILE!$B$6:$AC$1000,24,FALSE))</f>
        <v>ISUZU</v>
      </c>
      <c r="M265" s="370" t="str">
        <f>IF(H265="","",VLOOKUP(H265,PROFILE!$B$6:$AC$1000,25,FALSE))</f>
        <v>SPACECAB</v>
      </c>
      <c r="N265" s="371">
        <f t="shared" si="23"/>
        <v>803.03700000000003</v>
      </c>
      <c r="O265" s="372"/>
      <c r="P265" s="372">
        <v>280.37</v>
      </c>
      <c r="Q265" s="371">
        <f t="shared" si="24"/>
        <v>-522.66700000000003</v>
      </c>
      <c r="R265" s="371">
        <f t="shared" si="25"/>
        <v>-522.66700000000003</v>
      </c>
      <c r="S265" s="372">
        <f>IFERROR((VLOOKUP(A265,QUEUE!$F$5:$AW$1000,27,FALSE)-VLOOKUP(A265,QUEUE!$F$5:$AW$1000,26,FALSE))*500,0)</f>
        <v>0</v>
      </c>
      <c r="T265" s="372">
        <f>IFERROR((VLOOKUP(A265,QUEUE!$F$5:$AW$1000,30,FALSE)-VLOOKUP(A265,QUEUE!$F$5:$AW$1000,29,FALSE))*850,0)</f>
        <v>0</v>
      </c>
      <c r="U265" s="372">
        <f>IFERROR((VLOOKUP(A265,QUEUE!$F$5:$AW$1000,33,FALSE)-VLOOKUP(A265,QUEUE!$F$5:$AW$1000,32,FALSE))*600,0)</f>
        <v>0</v>
      </c>
      <c r="V265" s="372">
        <f>IFERROR((VLOOKUP(A265,QUEUE!$F$5:$AW$1000,36,FALSE)-VLOOKUP(A265,QUEUE!$F$5:$AW$1000,35,FALSE))*750,0)</f>
        <v>0</v>
      </c>
      <c r="W265" s="372">
        <f>IFERROR((VLOOKUP(A265,QUEUE!$F$5:$AW$1000,39,FALSE)-VLOOKUP(A265,QUEUE!$F$5:$AW$1000,38,FALSE))*600,0)</f>
        <v>0</v>
      </c>
      <c r="X265" s="373"/>
      <c r="Y265" s="371">
        <f>IFERROR(VLOOKUP(A265,PROFILE!$B$6:$DG$1000,109,FALSE),0)</f>
        <v>0</v>
      </c>
      <c r="Z265" s="371">
        <f>IFERROR((VLOOKUP(A265,PROFILE!$B$6:$DG$1000,110,FALSE)*900)+((VLOOKUP(A265,PROFILE!$B$6:$DG$1000,110,FALSE)*900)*0.5),0)</f>
        <v>675</v>
      </c>
      <c r="AA265" s="371">
        <f t="shared" si="22"/>
        <v>28.037000000000003</v>
      </c>
      <c r="AB265" s="373">
        <f>IF(PROFILE!R267="รอบคัน",1500,IF(PROFILE!R267="โคม่า",2000,PROFILE!DJ267*100))</f>
        <v>100</v>
      </c>
    </row>
    <row r="266" spans="1:28" x14ac:dyDescent="0.35">
      <c r="A266" s="344">
        <f t="shared" si="26"/>
        <v>1702091</v>
      </c>
      <c r="B266" s="344">
        <v>266</v>
      </c>
      <c r="G266" s="374" t="str">
        <f>IFERROR(VLOOKUP(A266,PROFILE!$B$6:$P$1000,11,FALSE),"")</f>
        <v>OUT</v>
      </c>
      <c r="H266" s="368">
        <f>IF(PROFILE!H268="","",PROFILE!B268)</f>
        <v>1702091</v>
      </c>
      <c r="I266" s="369" t="str">
        <f>IF(H266="","",VLOOKUP(H266,PROFILE!$B$6:$AC$1000,18,FALSE))</f>
        <v>ธนชาต</v>
      </c>
      <c r="J266" s="369" t="str">
        <f>IF(H266="","",VLOOKUP(H266,PROFILE!$B$6:$AC$1000,17,FALSE))</f>
        <v>เบา</v>
      </c>
      <c r="K266" s="369" t="str">
        <f>IF(H266="","",VLOOKUP(H266,PROFILE!$B$6:$AC$1000,23,FALSE))</f>
        <v>ฒม9754</v>
      </c>
      <c r="L266" s="369" t="str">
        <f>IF(H266="","",VLOOKUP(H266,PROFILE!$B$6:$AC$1000,24,FALSE))</f>
        <v>ISUZU</v>
      </c>
      <c r="M266" s="370" t="str">
        <f>IF(H266="","",VLOOKUP(H266,PROFILE!$B$6:$AC$1000,25,FALSE))</f>
        <v>D-MAX</v>
      </c>
      <c r="N266" s="371">
        <f t="shared" si="23"/>
        <v>1049.7660000000001</v>
      </c>
      <c r="O266" s="372">
        <v>2500</v>
      </c>
      <c r="P266" s="372">
        <v>1747.66</v>
      </c>
      <c r="Q266" s="371">
        <f t="shared" si="24"/>
        <v>697.89400000000001</v>
      </c>
      <c r="R266" s="371">
        <f t="shared" si="25"/>
        <v>697.89400000000001</v>
      </c>
      <c r="S266" s="372">
        <f>IFERROR((VLOOKUP(A266,QUEUE!$F$5:$AW$1000,27,FALSE)-VLOOKUP(A266,QUEUE!$F$5:$AW$1000,26,FALSE))*500,0)</f>
        <v>0</v>
      </c>
      <c r="T266" s="372">
        <f>IFERROR((VLOOKUP(A266,QUEUE!$F$5:$AW$1000,30,FALSE)-VLOOKUP(A266,QUEUE!$F$5:$AW$1000,29,FALSE))*850,0)</f>
        <v>0</v>
      </c>
      <c r="U266" s="372">
        <f>IFERROR((VLOOKUP(A266,QUEUE!$F$5:$AW$1000,33,FALSE)-VLOOKUP(A266,QUEUE!$F$5:$AW$1000,32,FALSE))*600,0)</f>
        <v>0</v>
      </c>
      <c r="V266" s="372">
        <f>IFERROR((VLOOKUP(A266,QUEUE!$F$5:$AW$1000,36,FALSE)-VLOOKUP(A266,QUEUE!$F$5:$AW$1000,35,FALSE))*750,0)</f>
        <v>0</v>
      </c>
      <c r="W266" s="372">
        <f>IFERROR((VLOOKUP(A266,QUEUE!$F$5:$AW$1000,39,FALSE)-VLOOKUP(A266,QUEUE!$F$5:$AW$1000,38,FALSE))*600,0)</f>
        <v>0</v>
      </c>
      <c r="X266" s="373"/>
      <c r="Y266" s="371">
        <f>IFERROR(VLOOKUP(A266,PROFILE!$B$6:$DG$1000,109,FALSE),0)</f>
        <v>0</v>
      </c>
      <c r="Z266" s="371">
        <f>IFERROR((VLOOKUP(A266,PROFILE!$B$6:$DG$1000,110,FALSE)*900)+((VLOOKUP(A266,PROFILE!$B$6:$DG$1000,110,FALSE)*900)*0.5),0)</f>
        <v>675</v>
      </c>
      <c r="AA266" s="371">
        <f t="shared" si="22"/>
        <v>174.76600000000002</v>
      </c>
      <c r="AB266" s="373">
        <f>IF(PROFILE!R268="รอบคัน",1500,IF(PROFILE!R268="โคม่า",2000,PROFILE!DJ268*100))</f>
        <v>200</v>
      </c>
    </row>
    <row r="267" spans="1:28" x14ac:dyDescent="0.35">
      <c r="A267" s="344">
        <f t="shared" si="26"/>
        <v>1702092</v>
      </c>
      <c r="B267" s="344">
        <v>267</v>
      </c>
      <c r="G267" s="374" t="str">
        <f>IFERROR(VLOOKUP(A267,PROFILE!$B$6:$P$1000,11,FALSE),"")</f>
        <v>OUT</v>
      </c>
      <c r="H267" s="368">
        <f>IF(PROFILE!H269="","",PROFILE!B269)</f>
        <v>1702092</v>
      </c>
      <c r="I267" s="369" t="str">
        <f>IF(H267="","",VLOOKUP(H267,PROFILE!$B$6:$AC$1000,18,FALSE))</f>
        <v>เทเวศ</v>
      </c>
      <c r="J267" s="369" t="str">
        <f>IF(H267="","",VLOOKUP(H267,PROFILE!$B$6:$AC$1000,17,FALSE))</f>
        <v>เบา</v>
      </c>
      <c r="K267" s="369" t="str">
        <f>IF(H267="","",VLOOKUP(H267,PROFILE!$B$6:$AC$1000,23,FALSE))</f>
        <v>กฉ9322</v>
      </c>
      <c r="L267" s="369" t="str">
        <f>IF(H267="","",VLOOKUP(H267,PROFILE!$B$6:$AC$1000,24,FALSE))</f>
        <v>TOYOTA</v>
      </c>
      <c r="M267" s="370" t="str">
        <f>IF(H267="","",VLOOKUP(H267,PROFILE!$B$6:$AC$1000,25,FALSE))</f>
        <v>VIGO</v>
      </c>
      <c r="N267" s="371">
        <f t="shared" si="23"/>
        <v>100</v>
      </c>
      <c r="O267" s="372"/>
      <c r="P267" s="372"/>
      <c r="Q267" s="371">
        <f t="shared" si="24"/>
        <v>0</v>
      </c>
      <c r="R267" s="371">
        <f t="shared" si="25"/>
        <v>0</v>
      </c>
      <c r="S267" s="372">
        <f>IFERROR((VLOOKUP(A267,QUEUE!$F$5:$AW$1000,27,FALSE)-VLOOKUP(A267,QUEUE!$F$5:$AW$1000,26,FALSE))*500,0)</f>
        <v>0</v>
      </c>
      <c r="T267" s="372">
        <f>IFERROR((VLOOKUP(A267,QUEUE!$F$5:$AW$1000,30,FALSE)-VLOOKUP(A267,QUEUE!$F$5:$AW$1000,29,FALSE))*850,0)</f>
        <v>0</v>
      </c>
      <c r="U267" s="372">
        <f>IFERROR((VLOOKUP(A267,QUEUE!$F$5:$AW$1000,33,FALSE)-VLOOKUP(A267,QUEUE!$F$5:$AW$1000,32,FALSE))*600,0)</f>
        <v>0</v>
      </c>
      <c r="V267" s="372">
        <f>IFERROR((VLOOKUP(A267,QUEUE!$F$5:$AW$1000,36,FALSE)-VLOOKUP(A267,QUEUE!$F$5:$AW$1000,35,FALSE))*750,0)</f>
        <v>0</v>
      </c>
      <c r="W267" s="372">
        <f>IFERROR((VLOOKUP(A267,QUEUE!$F$5:$AW$1000,39,FALSE)-VLOOKUP(A267,QUEUE!$F$5:$AW$1000,38,FALSE))*600,0)</f>
        <v>0</v>
      </c>
      <c r="X267" s="373"/>
      <c r="Y267" s="371">
        <f>IFERROR(VLOOKUP(A267,PROFILE!$B$6:$DG$1000,109,FALSE),0)</f>
        <v>0</v>
      </c>
      <c r="Z267" s="371">
        <f>IFERROR((VLOOKUP(A267,PROFILE!$B$6:$DG$1000,110,FALSE)*900)+((VLOOKUP(A267,PROFILE!$B$6:$DG$1000,110,FALSE)*900)*0.5),0)</f>
        <v>0</v>
      </c>
      <c r="AA267" s="371">
        <f t="shared" si="22"/>
        <v>0</v>
      </c>
      <c r="AB267" s="373">
        <f>IF(PROFILE!R269="รอบคัน",1500,IF(PROFILE!R269="โคม่า",2000,PROFILE!DJ269*100))</f>
        <v>100</v>
      </c>
    </row>
    <row r="268" spans="1:28" x14ac:dyDescent="0.35">
      <c r="A268" s="344">
        <f t="shared" si="26"/>
        <v>1702093</v>
      </c>
      <c r="B268" s="344">
        <v>268</v>
      </c>
      <c r="G268" s="374" t="str">
        <f>IFERROR(VLOOKUP(A268,PROFILE!$B$6:$P$1000,11,FALSE),"")</f>
        <v>OUT</v>
      </c>
      <c r="H268" s="368">
        <f>IF(PROFILE!H270="","",PROFILE!B270)</f>
        <v>1702093</v>
      </c>
      <c r="I268" s="369" t="str">
        <f>IF(H268="","",VLOOKUP(H268,PROFILE!$B$6:$AC$1000,18,FALSE))</f>
        <v>ธนชาต</v>
      </c>
      <c r="J268" s="369" t="str">
        <f>IF(H268="","",VLOOKUP(H268,PROFILE!$B$6:$AC$1000,17,FALSE))</f>
        <v>เบา</v>
      </c>
      <c r="K268" s="369" t="str">
        <f>IF(H268="","",VLOOKUP(H268,PROFILE!$B$6:$AC$1000,23,FALSE))</f>
        <v>3กฐ6543</v>
      </c>
      <c r="L268" s="369" t="str">
        <f>IF(H268="","",VLOOKUP(H268,PROFILE!$B$6:$AC$1000,24,FALSE))</f>
        <v>HONDA</v>
      </c>
      <c r="M268" s="370" t="str">
        <f>IF(H268="","",VLOOKUP(H268,PROFILE!$B$6:$AC$1000,25,FALSE))</f>
        <v>BRIO</v>
      </c>
      <c r="N268" s="371">
        <f t="shared" si="23"/>
        <v>997.43000000000006</v>
      </c>
      <c r="O268" s="372"/>
      <c r="P268" s="372">
        <v>2224.3000000000002</v>
      </c>
      <c r="Q268" s="371">
        <f t="shared" si="24"/>
        <v>1226.8700000000001</v>
      </c>
      <c r="R268" s="371">
        <f t="shared" si="25"/>
        <v>1226.8700000000001</v>
      </c>
      <c r="S268" s="372">
        <f>IFERROR((VLOOKUP(A268,QUEUE!$F$5:$AW$1000,27,FALSE)-VLOOKUP(A268,QUEUE!$F$5:$AW$1000,26,FALSE))*500,0)</f>
        <v>0</v>
      </c>
      <c r="T268" s="372">
        <f>IFERROR((VLOOKUP(A268,QUEUE!$F$5:$AW$1000,30,FALSE)-VLOOKUP(A268,QUEUE!$F$5:$AW$1000,29,FALSE))*850,0)</f>
        <v>0</v>
      </c>
      <c r="U268" s="372">
        <f>IFERROR((VLOOKUP(A268,QUEUE!$F$5:$AW$1000,33,FALSE)-VLOOKUP(A268,QUEUE!$F$5:$AW$1000,32,FALSE))*600,0)</f>
        <v>0</v>
      </c>
      <c r="V268" s="372">
        <f>IFERROR((VLOOKUP(A268,QUEUE!$F$5:$AW$1000,36,FALSE)-VLOOKUP(A268,QUEUE!$F$5:$AW$1000,35,FALSE))*750,0)</f>
        <v>0</v>
      </c>
      <c r="W268" s="372">
        <f>IFERROR((VLOOKUP(A268,QUEUE!$F$5:$AW$1000,39,FALSE)-VLOOKUP(A268,QUEUE!$F$5:$AW$1000,38,FALSE))*600,0)</f>
        <v>0</v>
      </c>
      <c r="X268" s="373"/>
      <c r="Y268" s="371">
        <f>IFERROR(VLOOKUP(A268,PROFILE!$B$6:$DG$1000,109,FALSE),0)</f>
        <v>0</v>
      </c>
      <c r="Z268" s="371">
        <f>IFERROR((VLOOKUP(A268,PROFILE!$B$6:$DG$1000,110,FALSE)*900)+((VLOOKUP(A268,PROFILE!$B$6:$DG$1000,110,FALSE)*900)*0.5),0)</f>
        <v>675</v>
      </c>
      <c r="AA268" s="371">
        <f t="shared" si="22"/>
        <v>222.43000000000004</v>
      </c>
      <c r="AB268" s="373">
        <f>IF(PROFILE!R270="รอบคัน",1500,IF(PROFILE!R270="โคม่า",2000,PROFILE!DJ270*100))</f>
        <v>100</v>
      </c>
    </row>
    <row r="269" spans="1:28" x14ac:dyDescent="0.35">
      <c r="A269" s="344">
        <f t="shared" si="26"/>
        <v>1702094</v>
      </c>
      <c r="B269" s="344">
        <v>269</v>
      </c>
      <c r="G269" s="374" t="str">
        <f>IFERROR(VLOOKUP(A269,PROFILE!$B$6:$P$1000,11,FALSE),"")</f>
        <v>OUT</v>
      </c>
      <c r="H269" s="368">
        <f>IF(PROFILE!H271="","",PROFILE!B271)</f>
        <v>1702094</v>
      </c>
      <c r="I269" s="369" t="str">
        <f>IF(H269="","",VLOOKUP(H269,PROFILE!$B$6:$AC$1000,18,FALSE))</f>
        <v>กรุงไทย</v>
      </c>
      <c r="J269" s="369" t="str">
        <f>IF(H269="","",VLOOKUP(H269,PROFILE!$B$6:$AC$1000,17,FALSE))</f>
        <v>กลาง</v>
      </c>
      <c r="K269" s="369" t="str">
        <f>IF(H269="","",VLOOKUP(H269,PROFILE!$B$6:$AC$1000,23,FALSE))</f>
        <v>ฆร4635</v>
      </c>
      <c r="L269" s="369" t="str">
        <f>IF(H269="","",VLOOKUP(H269,PROFILE!$B$6:$AC$1000,24,FALSE))</f>
        <v>HONDA</v>
      </c>
      <c r="M269" s="370" t="str">
        <f>IF(H269="","",VLOOKUP(H269,PROFILE!$B$6:$AC$1000,25,FALSE))</f>
        <v>CITY</v>
      </c>
      <c r="N269" s="371">
        <f t="shared" si="23"/>
        <v>960</v>
      </c>
      <c r="O269" s="372"/>
      <c r="P269" s="372">
        <v>850</v>
      </c>
      <c r="Q269" s="371">
        <f t="shared" si="24"/>
        <v>-110</v>
      </c>
      <c r="R269" s="371">
        <f t="shared" si="25"/>
        <v>-110</v>
      </c>
      <c r="S269" s="372">
        <f>IFERROR((VLOOKUP(A269,QUEUE!$F$5:$AW$1000,27,FALSE)-VLOOKUP(A269,QUEUE!$F$5:$AW$1000,26,FALSE))*500,0)</f>
        <v>0</v>
      </c>
      <c r="T269" s="372">
        <f>IFERROR((VLOOKUP(A269,QUEUE!$F$5:$AW$1000,30,FALSE)-VLOOKUP(A269,QUEUE!$F$5:$AW$1000,29,FALSE))*850,0)</f>
        <v>0</v>
      </c>
      <c r="U269" s="372">
        <f>IFERROR((VLOOKUP(A269,QUEUE!$F$5:$AW$1000,33,FALSE)-VLOOKUP(A269,QUEUE!$F$5:$AW$1000,32,FALSE))*600,0)</f>
        <v>0</v>
      </c>
      <c r="V269" s="372">
        <f>IFERROR((VLOOKUP(A269,QUEUE!$F$5:$AW$1000,36,FALSE)-VLOOKUP(A269,QUEUE!$F$5:$AW$1000,35,FALSE))*750,0)</f>
        <v>0</v>
      </c>
      <c r="W269" s="372">
        <f>IFERROR((VLOOKUP(A269,QUEUE!$F$5:$AW$1000,39,FALSE)-VLOOKUP(A269,QUEUE!$F$5:$AW$1000,38,FALSE))*600,0)</f>
        <v>0</v>
      </c>
      <c r="X269" s="373"/>
      <c r="Y269" s="371">
        <f>IFERROR(VLOOKUP(A269,PROFILE!$B$6:$DG$1000,109,FALSE),0)</f>
        <v>0</v>
      </c>
      <c r="Z269" s="371">
        <f>IFERROR((VLOOKUP(A269,PROFILE!$B$6:$DG$1000,110,FALSE)*900)+((VLOOKUP(A269,PROFILE!$B$6:$DG$1000,110,FALSE)*900)*0.5),0)</f>
        <v>675</v>
      </c>
      <c r="AA269" s="371">
        <f t="shared" si="22"/>
        <v>85</v>
      </c>
      <c r="AB269" s="373">
        <f>IF(PROFILE!R271="รอบคัน",1500,IF(PROFILE!R271="โคม่า",2000,PROFILE!DJ271*100))</f>
        <v>200</v>
      </c>
    </row>
    <row r="270" spans="1:28" x14ac:dyDescent="0.35">
      <c r="A270" s="344">
        <f t="shared" si="26"/>
        <v>1702095</v>
      </c>
      <c r="B270" s="344">
        <v>270</v>
      </c>
      <c r="G270" s="374" t="str">
        <f>IFERROR(VLOOKUP(A270,PROFILE!$B$6:$P$1000,11,FALSE),"")</f>
        <v>OUT</v>
      </c>
      <c r="H270" s="368">
        <f>IF(PROFILE!H272="","",PROFILE!B272)</f>
        <v>1702095</v>
      </c>
      <c r="I270" s="369" t="str">
        <f>IF(H270="","",VLOOKUP(H270,PROFILE!$B$6:$AC$1000,18,FALSE))</f>
        <v>อาคเนย์</v>
      </c>
      <c r="J270" s="369" t="str">
        <f>IF(H270="","",VLOOKUP(H270,PROFILE!$B$6:$AC$1000,17,FALSE))</f>
        <v>กลาง</v>
      </c>
      <c r="K270" s="369" t="str">
        <f>IF(H270="","",VLOOKUP(H270,PROFILE!$B$6:$AC$1000,23,FALSE))</f>
        <v>ศฉ8658</v>
      </c>
      <c r="L270" s="369" t="str">
        <f>IF(H270="","",VLOOKUP(H270,PROFILE!$B$6:$AC$1000,24,FALSE))</f>
        <v>CHEVROLET</v>
      </c>
      <c r="M270" s="370" t="str">
        <f>IF(H270="","",VLOOKUP(H270,PROFILE!$B$6:$AC$1000,25,FALSE))</f>
        <v>OPTRA</v>
      </c>
      <c r="N270" s="371">
        <f t="shared" si="23"/>
        <v>1599</v>
      </c>
      <c r="O270" s="372"/>
      <c r="P270" s="372">
        <v>6240</v>
      </c>
      <c r="Q270" s="371">
        <f t="shared" si="24"/>
        <v>4641</v>
      </c>
      <c r="R270" s="371">
        <f t="shared" si="25"/>
        <v>4641</v>
      </c>
      <c r="S270" s="372">
        <f>IFERROR((VLOOKUP(A270,QUEUE!$F$5:$AW$1000,27,FALSE)-VLOOKUP(A270,QUEUE!$F$5:$AW$1000,26,FALSE))*500,0)</f>
        <v>0</v>
      </c>
      <c r="T270" s="372">
        <f>IFERROR((VLOOKUP(A270,QUEUE!$F$5:$AW$1000,30,FALSE)-VLOOKUP(A270,QUEUE!$F$5:$AW$1000,29,FALSE))*850,0)</f>
        <v>0</v>
      </c>
      <c r="U270" s="372">
        <f>IFERROR((VLOOKUP(A270,QUEUE!$F$5:$AW$1000,33,FALSE)-VLOOKUP(A270,QUEUE!$F$5:$AW$1000,32,FALSE))*600,0)</f>
        <v>0</v>
      </c>
      <c r="V270" s="372">
        <f>IFERROR((VLOOKUP(A270,QUEUE!$F$5:$AW$1000,36,FALSE)-VLOOKUP(A270,QUEUE!$F$5:$AW$1000,35,FALSE))*750,0)</f>
        <v>0</v>
      </c>
      <c r="W270" s="372">
        <f>IFERROR((VLOOKUP(A270,QUEUE!$F$5:$AW$1000,39,FALSE)-VLOOKUP(A270,QUEUE!$F$5:$AW$1000,38,FALSE))*600,0)</f>
        <v>0</v>
      </c>
      <c r="X270" s="373"/>
      <c r="Y270" s="371">
        <f>IFERROR(VLOOKUP(A270,PROFILE!$B$6:$DG$1000,109,FALSE),0)</f>
        <v>0</v>
      </c>
      <c r="Z270" s="371">
        <f>IFERROR((VLOOKUP(A270,PROFILE!$B$6:$DG$1000,110,FALSE)*900)+((VLOOKUP(A270,PROFILE!$B$6:$DG$1000,110,FALSE)*900)*0.5),0)</f>
        <v>675</v>
      </c>
      <c r="AA270" s="371">
        <f t="shared" si="22"/>
        <v>624</v>
      </c>
      <c r="AB270" s="373">
        <f>IF(PROFILE!R272="รอบคัน",1500,IF(PROFILE!R272="โคม่า",2000,PROFILE!DJ272*100))</f>
        <v>300</v>
      </c>
    </row>
    <row r="271" spans="1:28" x14ac:dyDescent="0.35">
      <c r="A271" s="344">
        <f t="shared" si="26"/>
        <v>1702096</v>
      </c>
      <c r="B271" s="344">
        <v>271</v>
      </c>
      <c r="G271" s="374">
        <f>IFERROR(VLOOKUP(A271,PROFILE!$B$6:$P$1000,11,FALSE),"")</f>
        <v>11.27339583333378</v>
      </c>
      <c r="H271" s="368">
        <f>IF(PROFILE!H273="","",PROFILE!B273)</f>
        <v>1702096</v>
      </c>
      <c r="I271" s="369" t="str">
        <f>IF(H271="","",VLOOKUP(H271,PROFILE!$B$6:$AC$1000,18,FALSE))</f>
        <v>อาคเนย์</v>
      </c>
      <c r="J271" s="369" t="str">
        <f>IF(H271="","",VLOOKUP(H271,PROFILE!$B$6:$AC$1000,17,FALSE))</f>
        <v>กลาง</v>
      </c>
      <c r="K271" s="369" t="str">
        <f>IF(H271="","",VLOOKUP(H271,PROFILE!$B$6:$AC$1000,23,FALSE))</f>
        <v>ภก5058</v>
      </c>
      <c r="L271" s="369" t="str">
        <f>IF(H271="","",VLOOKUP(H271,PROFILE!$B$6:$AC$1000,24,FALSE))</f>
        <v>TOYOTA</v>
      </c>
      <c r="M271" s="370" t="str">
        <f>IF(H271="","",VLOOKUP(H271,PROFILE!$B$6:$AC$1000,25,FALSE))</f>
        <v>SOLUNA</v>
      </c>
      <c r="N271" s="371">
        <f t="shared" si="23"/>
        <v>2094.701</v>
      </c>
      <c r="O271" s="372"/>
      <c r="P271" s="372">
        <v>11197.01</v>
      </c>
      <c r="Q271" s="371">
        <f t="shared" si="24"/>
        <v>9102.3090000000011</v>
      </c>
      <c r="R271" s="371">
        <f t="shared" si="25"/>
        <v>9102.3090000000011</v>
      </c>
      <c r="S271" s="372">
        <f>IFERROR((VLOOKUP(A271,QUEUE!$F$5:$AW$1000,27,FALSE)-VLOOKUP(A271,QUEUE!$F$5:$AW$1000,26,FALSE))*500,0)</f>
        <v>0</v>
      </c>
      <c r="T271" s="372">
        <f>IFERROR((VLOOKUP(A271,QUEUE!$F$5:$AW$1000,30,FALSE)-VLOOKUP(A271,QUEUE!$F$5:$AW$1000,29,FALSE))*850,0)</f>
        <v>0</v>
      </c>
      <c r="U271" s="372">
        <f>IFERROR((VLOOKUP(A271,QUEUE!$F$5:$AW$1000,33,FALSE)-VLOOKUP(A271,QUEUE!$F$5:$AW$1000,32,FALSE))*600,0)</f>
        <v>0</v>
      </c>
      <c r="V271" s="372">
        <f>IFERROR((VLOOKUP(A271,QUEUE!$F$5:$AW$1000,36,FALSE)-VLOOKUP(A271,QUEUE!$F$5:$AW$1000,35,FALSE))*750,0)</f>
        <v>0</v>
      </c>
      <c r="W271" s="372">
        <f>IFERROR((VLOOKUP(A271,QUEUE!$F$5:$AW$1000,39,FALSE)-VLOOKUP(A271,QUEUE!$F$5:$AW$1000,38,FALSE))*600,0)</f>
        <v>0</v>
      </c>
      <c r="X271" s="373"/>
      <c r="Y271" s="371">
        <f>IFERROR(VLOOKUP(A271,PROFILE!$B$6:$DG$1000,109,FALSE),0)</f>
        <v>0</v>
      </c>
      <c r="Z271" s="371">
        <f>IFERROR((VLOOKUP(A271,PROFILE!$B$6:$DG$1000,110,FALSE)*900)+((VLOOKUP(A271,PROFILE!$B$6:$DG$1000,110,FALSE)*900)*0.5),0)</f>
        <v>675</v>
      </c>
      <c r="AA271" s="371">
        <f t="shared" ref="AA271:AA334" si="27">IFERROR(0.1*(P271-Y271),0)</f>
        <v>1119.701</v>
      </c>
      <c r="AB271" s="373">
        <f>IF(PROFILE!R273="รอบคัน",1500,IF(PROFILE!R273="โคม่า",2000,PROFILE!DJ273*100))</f>
        <v>300</v>
      </c>
    </row>
    <row r="272" spans="1:28" x14ac:dyDescent="0.35">
      <c r="A272" s="344">
        <f t="shared" si="26"/>
        <v>1702097</v>
      </c>
      <c r="B272" s="344">
        <v>272</v>
      </c>
      <c r="G272" s="374" t="str">
        <f>IFERROR(VLOOKUP(A272,PROFILE!$B$6:$P$1000,11,FALSE),"")</f>
        <v>OUT</v>
      </c>
      <c r="H272" s="368">
        <f>IF(PROFILE!H274="","",PROFILE!B274)</f>
        <v>1702097</v>
      </c>
      <c r="I272" s="369" t="str">
        <f>IF(H272="","",VLOOKUP(H272,PROFILE!$B$6:$AC$1000,18,FALSE))</f>
        <v>โตเกียว</v>
      </c>
      <c r="J272" s="369" t="str">
        <f>IF(H272="","",VLOOKUP(H272,PROFILE!$B$6:$AC$1000,17,FALSE))</f>
        <v>เบา</v>
      </c>
      <c r="K272" s="369" t="str">
        <f>IF(H272="","",VLOOKUP(H272,PROFILE!$B$6:$AC$1000,23,FALSE))</f>
        <v>ฆพ1257</v>
      </c>
      <c r="L272" s="369" t="str">
        <f>IF(H272="","",VLOOKUP(H272,PROFILE!$B$6:$AC$1000,24,FALSE))</f>
        <v>HONDA</v>
      </c>
      <c r="M272" s="370" t="str">
        <f>IF(H272="","",VLOOKUP(H272,PROFILE!$B$6:$AC$1000,25,FALSE))</f>
        <v>BRIO</v>
      </c>
      <c r="N272" s="371">
        <f t="shared" ref="N272:N335" si="28">SUM(S272:AB272)</f>
        <v>815</v>
      </c>
      <c r="O272" s="372"/>
      <c r="P272" s="372">
        <v>400</v>
      </c>
      <c r="Q272" s="371">
        <f t="shared" ref="Q272:Q335" si="29">IF(P272="",0,P272-N272)</f>
        <v>-415</v>
      </c>
      <c r="R272" s="371">
        <f t="shared" si="25"/>
        <v>-415</v>
      </c>
      <c r="S272" s="372">
        <f>IFERROR((VLOOKUP(A272,QUEUE!$F$5:$AW$1000,27,FALSE)-VLOOKUP(A272,QUEUE!$F$5:$AW$1000,26,FALSE))*500,0)</f>
        <v>0</v>
      </c>
      <c r="T272" s="372">
        <f>IFERROR((VLOOKUP(A272,QUEUE!$F$5:$AW$1000,30,FALSE)-VLOOKUP(A272,QUEUE!$F$5:$AW$1000,29,FALSE))*850,0)</f>
        <v>0</v>
      </c>
      <c r="U272" s="372">
        <f>IFERROR((VLOOKUP(A272,QUEUE!$F$5:$AW$1000,33,FALSE)-VLOOKUP(A272,QUEUE!$F$5:$AW$1000,32,FALSE))*600,0)</f>
        <v>0</v>
      </c>
      <c r="V272" s="372">
        <f>IFERROR((VLOOKUP(A272,QUEUE!$F$5:$AW$1000,36,FALSE)-VLOOKUP(A272,QUEUE!$F$5:$AW$1000,35,FALSE))*750,0)</f>
        <v>0</v>
      </c>
      <c r="W272" s="372">
        <f>IFERROR((VLOOKUP(A272,QUEUE!$F$5:$AW$1000,39,FALSE)-VLOOKUP(A272,QUEUE!$F$5:$AW$1000,38,FALSE))*600,0)</f>
        <v>0</v>
      </c>
      <c r="X272" s="373"/>
      <c r="Y272" s="371">
        <f>IFERROR(VLOOKUP(A272,PROFILE!$B$6:$DG$1000,109,FALSE),0)</f>
        <v>0</v>
      </c>
      <c r="Z272" s="371">
        <f>IFERROR((VLOOKUP(A272,PROFILE!$B$6:$DG$1000,110,FALSE)*900)+((VLOOKUP(A272,PROFILE!$B$6:$DG$1000,110,FALSE)*900)*0.5),0)</f>
        <v>675</v>
      </c>
      <c r="AA272" s="371">
        <f t="shared" si="27"/>
        <v>40</v>
      </c>
      <c r="AB272" s="373">
        <f>IF(PROFILE!R274="รอบคัน",1500,IF(PROFILE!R274="โคม่า",2000,PROFILE!DJ274*100))</f>
        <v>100</v>
      </c>
    </row>
    <row r="273" spans="1:28" x14ac:dyDescent="0.35">
      <c r="A273" s="344">
        <f t="shared" si="26"/>
        <v>1702098</v>
      </c>
      <c r="B273" s="344">
        <v>273</v>
      </c>
      <c r="G273" s="374" t="str">
        <f>IFERROR(VLOOKUP(A273,PROFILE!$B$6:$P$1000,11,FALSE),"")</f>
        <v/>
      </c>
      <c r="H273" s="368">
        <f>IF(PROFILE!H275="","",PROFILE!B275)</f>
        <v>1702098</v>
      </c>
      <c r="I273" s="369" t="str">
        <f>IF(H273="","",VLOOKUP(H273,PROFILE!$B$6:$AC$1000,18,FALSE))</f>
        <v>อาคเนย์</v>
      </c>
      <c r="J273" s="369" t="str">
        <f>IF(H273="","",VLOOKUP(H273,PROFILE!$B$6:$AC$1000,17,FALSE))</f>
        <v>กลาง</v>
      </c>
      <c r="K273" s="369" t="str">
        <f>IF(H273="","",VLOOKUP(H273,PROFILE!$B$6:$AC$1000,23,FALSE))</f>
        <v>2กฆ7056</v>
      </c>
      <c r="L273" s="369" t="str">
        <f>IF(H273="","",VLOOKUP(H273,PROFILE!$B$6:$AC$1000,24,FALSE))</f>
        <v>HONDA</v>
      </c>
      <c r="M273" s="370" t="str">
        <f>IF(H273="","",VLOOKUP(H273,PROFILE!$B$6:$AC$1000,25,FALSE))</f>
        <v>JAZZ</v>
      </c>
      <c r="N273" s="371">
        <f t="shared" si="28"/>
        <v>0</v>
      </c>
      <c r="O273" s="372"/>
      <c r="P273" s="372"/>
      <c r="Q273" s="371">
        <f t="shared" si="29"/>
        <v>0</v>
      </c>
      <c r="R273" s="371">
        <f t="shared" si="25"/>
        <v>0</v>
      </c>
      <c r="S273" s="372">
        <f>IFERROR((VLOOKUP(A273,QUEUE!$F$5:$AW$1000,27,FALSE)-VLOOKUP(A273,QUEUE!$F$5:$AW$1000,26,FALSE))*500,0)</f>
        <v>0</v>
      </c>
      <c r="T273" s="372">
        <f>IFERROR((VLOOKUP(A273,QUEUE!$F$5:$AW$1000,30,FALSE)-VLOOKUP(A273,QUEUE!$F$5:$AW$1000,29,FALSE))*850,0)</f>
        <v>0</v>
      </c>
      <c r="U273" s="372">
        <f>IFERROR((VLOOKUP(A273,QUEUE!$F$5:$AW$1000,33,FALSE)-VLOOKUP(A273,QUEUE!$F$5:$AW$1000,32,FALSE))*600,0)</f>
        <v>0</v>
      </c>
      <c r="V273" s="372">
        <f>IFERROR((VLOOKUP(A273,QUEUE!$F$5:$AW$1000,36,FALSE)-VLOOKUP(A273,QUEUE!$F$5:$AW$1000,35,FALSE))*750,0)</f>
        <v>0</v>
      </c>
      <c r="W273" s="372">
        <f>IFERROR((VLOOKUP(A273,QUEUE!$F$5:$AW$1000,39,FALSE)-VLOOKUP(A273,QUEUE!$F$5:$AW$1000,38,FALSE))*600,0)</f>
        <v>0</v>
      </c>
      <c r="X273" s="373"/>
      <c r="Y273" s="371">
        <f>IFERROR(VLOOKUP(A273,PROFILE!$B$6:$DG$1000,109,FALSE),0)</f>
        <v>0</v>
      </c>
      <c r="Z273" s="371">
        <f>IFERROR((VLOOKUP(A273,PROFILE!$B$6:$DG$1000,110,FALSE)*900)+((VLOOKUP(A273,PROFILE!$B$6:$DG$1000,110,FALSE)*900)*0.5),0)</f>
        <v>0</v>
      </c>
      <c r="AA273" s="371">
        <f t="shared" si="27"/>
        <v>0</v>
      </c>
      <c r="AB273" s="373">
        <f>IF(PROFILE!R275="รอบคัน",1500,IF(PROFILE!R275="โคม่า",2000,PROFILE!DJ275*100))</f>
        <v>0</v>
      </c>
    </row>
    <row r="274" spans="1:28" x14ac:dyDescent="0.35">
      <c r="A274" s="344">
        <f t="shared" si="26"/>
        <v>1702099</v>
      </c>
      <c r="B274" s="344">
        <v>274</v>
      </c>
      <c r="G274" s="374" t="str">
        <f>IFERROR(VLOOKUP(A274,PROFILE!$B$6:$P$1000,11,FALSE),"")</f>
        <v>OUT</v>
      </c>
      <c r="H274" s="368">
        <f>IF(PROFILE!H276="","",PROFILE!B276)</f>
        <v>1702099</v>
      </c>
      <c r="I274" s="369" t="str">
        <f>IF(H274="","",VLOOKUP(H274,PROFILE!$B$6:$AC$1000,18,FALSE))</f>
        <v>เทเวศ</v>
      </c>
      <c r="J274" s="369" t="str">
        <f>IF(H274="","",VLOOKUP(H274,PROFILE!$B$6:$AC$1000,17,FALSE))</f>
        <v>เบา</v>
      </c>
      <c r="K274" s="369" t="str">
        <f>IF(H274="","",VLOOKUP(H274,PROFILE!$B$6:$AC$1000,23,FALSE))</f>
        <v>ถม3133</v>
      </c>
      <c r="L274" s="369" t="str">
        <f>IF(H274="","",VLOOKUP(H274,PROFILE!$B$6:$AC$1000,24,FALSE))</f>
        <v>ISUZU</v>
      </c>
      <c r="M274" s="370" t="str">
        <f>IF(H274="","",VLOOKUP(H274,PROFILE!$B$6:$AC$1000,25,FALSE))</f>
        <v>D-MAX</v>
      </c>
      <c r="N274" s="371">
        <f t="shared" si="28"/>
        <v>1068.0842</v>
      </c>
      <c r="O274" s="372"/>
      <c r="P274" s="372">
        <v>1930.8420000000001</v>
      </c>
      <c r="Q274" s="371">
        <f t="shared" si="29"/>
        <v>862.75780000000009</v>
      </c>
      <c r="R274" s="371">
        <f t="shared" si="25"/>
        <v>862.75780000000009</v>
      </c>
      <c r="S274" s="372">
        <f>IFERROR((VLOOKUP(A274,QUEUE!$F$5:$AW$1000,27,FALSE)-VLOOKUP(A274,QUEUE!$F$5:$AW$1000,26,FALSE))*500,0)</f>
        <v>0</v>
      </c>
      <c r="T274" s="372">
        <f>IFERROR((VLOOKUP(A274,QUEUE!$F$5:$AW$1000,30,FALSE)-VLOOKUP(A274,QUEUE!$F$5:$AW$1000,29,FALSE))*850,0)</f>
        <v>0</v>
      </c>
      <c r="U274" s="372">
        <f>IFERROR((VLOOKUP(A274,QUEUE!$F$5:$AW$1000,33,FALSE)-VLOOKUP(A274,QUEUE!$F$5:$AW$1000,32,FALSE))*600,0)</f>
        <v>0</v>
      </c>
      <c r="V274" s="372">
        <f>IFERROR((VLOOKUP(A274,QUEUE!$F$5:$AW$1000,36,FALSE)-VLOOKUP(A274,QUEUE!$F$5:$AW$1000,35,FALSE))*750,0)</f>
        <v>0</v>
      </c>
      <c r="W274" s="372">
        <f>IFERROR((VLOOKUP(A274,QUEUE!$F$5:$AW$1000,39,FALSE)-VLOOKUP(A274,QUEUE!$F$5:$AW$1000,38,FALSE))*600,0)</f>
        <v>0</v>
      </c>
      <c r="X274" s="373"/>
      <c r="Y274" s="371">
        <f>IFERROR(VLOOKUP(A274,PROFILE!$B$6:$DG$1000,109,FALSE),0)</f>
        <v>0</v>
      </c>
      <c r="Z274" s="371">
        <f>IFERROR((VLOOKUP(A274,PROFILE!$B$6:$DG$1000,110,FALSE)*900)+((VLOOKUP(A274,PROFILE!$B$6:$DG$1000,110,FALSE)*900)*0.5),0)</f>
        <v>675</v>
      </c>
      <c r="AA274" s="371">
        <f t="shared" si="27"/>
        <v>193.08420000000001</v>
      </c>
      <c r="AB274" s="373">
        <f>IF(PROFILE!R276="รอบคัน",1500,IF(PROFILE!R276="โคม่า",2000,PROFILE!DJ276*100))</f>
        <v>200</v>
      </c>
    </row>
    <row r="275" spans="1:28" x14ac:dyDescent="0.35">
      <c r="A275" s="344">
        <f t="shared" si="26"/>
        <v>1702100</v>
      </c>
      <c r="B275" s="344">
        <v>275</v>
      </c>
      <c r="G275" s="374" t="str">
        <f>IFERROR(VLOOKUP(A275,PROFILE!$B$6:$P$1000,11,FALSE),"")</f>
        <v>OUT</v>
      </c>
      <c r="H275" s="368">
        <f>IF(PROFILE!H277="","",PROFILE!B277)</f>
        <v>1702100</v>
      </c>
      <c r="I275" s="369" t="str">
        <f>IF(H275="","",VLOOKUP(H275,PROFILE!$B$6:$AC$1000,18,FALSE))</f>
        <v>กรุงไทย</v>
      </c>
      <c r="J275" s="369" t="str">
        <f>IF(H275="","",VLOOKUP(H275,PROFILE!$B$6:$AC$1000,17,FALSE))</f>
        <v>รอบคัน</v>
      </c>
      <c r="K275" s="369" t="str">
        <f>IF(H275="","",VLOOKUP(H275,PROFILE!$B$6:$AC$1000,23,FALSE))</f>
        <v>ฎง5091</v>
      </c>
      <c r="L275" s="369" t="str">
        <f>IF(H275="","",VLOOKUP(H275,PROFILE!$B$6:$AC$1000,24,FALSE))</f>
        <v>TOYOTA</v>
      </c>
      <c r="M275" s="370" t="str">
        <f>IF(H275="","",VLOOKUP(H275,PROFILE!$B$6:$AC$1000,25,FALSE))</f>
        <v>VIOS</v>
      </c>
      <c r="N275" s="371">
        <f t="shared" si="28"/>
        <v>3900</v>
      </c>
      <c r="O275" s="372">
        <v>6000</v>
      </c>
      <c r="P275" s="372">
        <v>24000</v>
      </c>
      <c r="Q275" s="371">
        <f t="shared" si="29"/>
        <v>20100</v>
      </c>
      <c r="R275" s="371">
        <f t="shared" si="25"/>
        <v>20100</v>
      </c>
      <c r="S275" s="372">
        <f>IFERROR((VLOOKUP(A275,QUEUE!$F$5:$AW$1000,27,FALSE)-VLOOKUP(A275,QUEUE!$F$5:$AW$1000,26,FALSE))*500,0)</f>
        <v>0</v>
      </c>
      <c r="T275" s="372">
        <f>IFERROR((VLOOKUP(A275,QUEUE!$F$5:$AW$1000,30,FALSE)-VLOOKUP(A275,QUEUE!$F$5:$AW$1000,29,FALSE))*850,0)</f>
        <v>0</v>
      </c>
      <c r="U275" s="372">
        <f>IFERROR((VLOOKUP(A275,QUEUE!$F$5:$AW$1000,33,FALSE)-VLOOKUP(A275,QUEUE!$F$5:$AW$1000,32,FALSE))*600,0)</f>
        <v>0</v>
      </c>
      <c r="V275" s="372">
        <f>IFERROR((VLOOKUP(A275,QUEUE!$F$5:$AW$1000,36,FALSE)-VLOOKUP(A275,QUEUE!$F$5:$AW$1000,35,FALSE))*750,0)</f>
        <v>0</v>
      </c>
      <c r="W275" s="372">
        <f>IFERROR((VLOOKUP(A275,QUEUE!$F$5:$AW$1000,39,FALSE)-VLOOKUP(A275,QUEUE!$F$5:$AW$1000,38,FALSE))*600,0)</f>
        <v>0</v>
      </c>
      <c r="X275" s="373"/>
      <c r="Y275" s="371">
        <f>IFERROR(VLOOKUP(A275,PROFILE!$B$6:$DG$1000,109,FALSE),0)</f>
        <v>0</v>
      </c>
      <c r="Z275" s="371">
        <f>IFERROR((VLOOKUP(A275,PROFILE!$B$6:$DG$1000,110,FALSE)*900)+((VLOOKUP(A275,PROFILE!$B$6:$DG$1000,110,FALSE)*900)*0.5),0)</f>
        <v>0</v>
      </c>
      <c r="AA275" s="371">
        <f t="shared" si="27"/>
        <v>2400</v>
      </c>
      <c r="AB275" s="373">
        <f>IF(PROFILE!R277="รอบคัน",1500,IF(PROFILE!R277="โคม่า",2000,PROFILE!DJ277*100))</f>
        <v>1500</v>
      </c>
    </row>
    <row r="276" spans="1:28" x14ac:dyDescent="0.35">
      <c r="A276" s="344">
        <f t="shared" si="26"/>
        <v>1702101</v>
      </c>
      <c r="B276" s="344">
        <v>276</v>
      </c>
      <c r="G276" s="374" t="str">
        <f>IFERROR(VLOOKUP(A276,PROFILE!$B$6:$P$1000,11,FALSE),"")</f>
        <v/>
      </c>
      <c r="H276" s="368">
        <f>IF(PROFILE!H278="","",PROFILE!B278)</f>
        <v>1702101</v>
      </c>
      <c r="I276" s="369" t="str">
        <f>IF(H276="","",VLOOKUP(H276,PROFILE!$B$6:$AC$1000,18,FALSE))</f>
        <v>เมืองไทย</v>
      </c>
      <c r="J276" s="369" t="str">
        <f>IF(H276="","",VLOOKUP(H276,PROFILE!$B$6:$AC$1000,17,FALSE))</f>
        <v>โคม่า</v>
      </c>
      <c r="K276" s="369" t="str">
        <f>IF(H276="","",VLOOKUP(H276,PROFILE!$B$6:$AC$1000,23,FALSE))</f>
        <v>ฌอ411</v>
      </c>
      <c r="L276" s="369" t="str">
        <f>IF(H276="","",VLOOKUP(H276,PROFILE!$B$6:$AC$1000,24,FALSE))</f>
        <v>NISSAN</v>
      </c>
      <c r="M276" s="370" t="str">
        <f>IF(H276="","",VLOOKUP(H276,PROFILE!$B$6:$AC$1000,25,FALSE))</f>
        <v>TIIDA</v>
      </c>
      <c r="N276" s="371">
        <f t="shared" si="28"/>
        <v>2000</v>
      </c>
      <c r="O276" s="372"/>
      <c r="P276" s="372"/>
      <c r="Q276" s="371">
        <f t="shared" si="29"/>
        <v>0</v>
      </c>
      <c r="R276" s="371">
        <f t="shared" si="25"/>
        <v>0</v>
      </c>
      <c r="S276" s="372">
        <f>IFERROR((VLOOKUP(A276,QUEUE!$F$5:$AW$1000,27,FALSE)-VLOOKUP(A276,QUEUE!$F$5:$AW$1000,26,FALSE))*500,0)</f>
        <v>0</v>
      </c>
      <c r="T276" s="372">
        <f>IFERROR((VLOOKUP(A276,QUEUE!$F$5:$AW$1000,30,FALSE)-VLOOKUP(A276,QUEUE!$F$5:$AW$1000,29,FALSE))*850,0)</f>
        <v>0</v>
      </c>
      <c r="U276" s="372">
        <f>IFERROR((VLOOKUP(A276,QUEUE!$F$5:$AW$1000,33,FALSE)-VLOOKUP(A276,QUEUE!$F$5:$AW$1000,32,FALSE))*600,0)</f>
        <v>0</v>
      </c>
      <c r="V276" s="372">
        <f>IFERROR((VLOOKUP(A276,QUEUE!$F$5:$AW$1000,36,FALSE)-VLOOKUP(A276,QUEUE!$F$5:$AW$1000,35,FALSE))*750,0)</f>
        <v>0</v>
      </c>
      <c r="W276" s="372">
        <f>IFERROR((VLOOKUP(A276,QUEUE!$F$5:$AW$1000,39,FALSE)-VLOOKUP(A276,QUEUE!$F$5:$AW$1000,38,FALSE))*600,0)</f>
        <v>0</v>
      </c>
      <c r="X276" s="373"/>
      <c r="Y276" s="371">
        <f>IFERROR(VLOOKUP(A276,PROFILE!$B$6:$DG$1000,109,FALSE),0)</f>
        <v>0</v>
      </c>
      <c r="Z276" s="371">
        <f>IFERROR((VLOOKUP(A276,PROFILE!$B$6:$DG$1000,110,FALSE)*900)+((VLOOKUP(A276,PROFILE!$B$6:$DG$1000,110,FALSE)*900)*0.5),0)</f>
        <v>0</v>
      </c>
      <c r="AA276" s="371">
        <f t="shared" si="27"/>
        <v>0</v>
      </c>
      <c r="AB276" s="373">
        <f>IF(PROFILE!R278="รอบคัน",1500,IF(PROFILE!R278="โคม่า",2000,PROFILE!DJ278*100))</f>
        <v>2000</v>
      </c>
    </row>
    <row r="277" spans="1:28" x14ac:dyDescent="0.35">
      <c r="A277" s="344">
        <f t="shared" si="26"/>
        <v>1703001</v>
      </c>
      <c r="B277" s="344">
        <v>277</v>
      </c>
      <c r="G277" s="374" t="str">
        <f>IFERROR(VLOOKUP(A277,PROFILE!$B$6:$P$1000,11,FALSE),"")</f>
        <v>No fix</v>
      </c>
      <c r="H277" s="368">
        <f>IF(PROFILE!H279="","",PROFILE!B279)</f>
        <v>1703001</v>
      </c>
      <c r="I277" s="369" t="str">
        <f>IF(H277="","",VLOOKUP(H277,PROFILE!$B$6:$AC$1000,18,FALSE))</f>
        <v/>
      </c>
      <c r="J277" s="369" t="str">
        <f>IF(H277="","",VLOOKUP(H277,PROFILE!$B$6:$AC$1000,17,FALSE))</f>
        <v>กลาง</v>
      </c>
      <c r="K277" s="369" t="str">
        <f>IF(H277="","",VLOOKUP(H277,PROFILE!$B$6:$AC$1000,23,FALSE))</f>
        <v>ชม1385</v>
      </c>
      <c r="L277" s="369" t="str">
        <f>IF(H277="","",VLOOKUP(H277,PROFILE!$B$6:$AC$1000,24,FALSE))</f>
        <v>TOYOTA</v>
      </c>
      <c r="M277" s="370" t="str">
        <f>IF(H277="","",VLOOKUP(H277,PROFILE!$B$6:$AC$1000,25,FALSE))</f>
        <v>VIOS</v>
      </c>
      <c r="N277" s="371">
        <f t="shared" si="28"/>
        <v>200</v>
      </c>
      <c r="O277" s="372"/>
      <c r="P277" s="372"/>
      <c r="Q277" s="371">
        <f t="shared" si="29"/>
        <v>0</v>
      </c>
      <c r="R277" s="371">
        <f t="shared" si="25"/>
        <v>0</v>
      </c>
      <c r="S277" s="372">
        <f>IFERROR((VLOOKUP(A277,QUEUE!$F$5:$AW$1000,27,FALSE)-VLOOKUP(A277,QUEUE!$F$5:$AW$1000,26,FALSE))*500,0)</f>
        <v>0</v>
      </c>
      <c r="T277" s="372">
        <f>IFERROR((VLOOKUP(A277,QUEUE!$F$5:$AW$1000,30,FALSE)-VLOOKUP(A277,QUEUE!$F$5:$AW$1000,29,FALSE))*850,0)</f>
        <v>0</v>
      </c>
      <c r="U277" s="372">
        <f>IFERROR((VLOOKUP(A277,QUEUE!$F$5:$AW$1000,33,FALSE)-VLOOKUP(A277,QUEUE!$F$5:$AW$1000,32,FALSE))*600,0)</f>
        <v>0</v>
      </c>
      <c r="V277" s="372">
        <f>IFERROR((VLOOKUP(A277,QUEUE!$F$5:$AW$1000,36,FALSE)-VLOOKUP(A277,QUEUE!$F$5:$AW$1000,35,FALSE))*750,0)</f>
        <v>0</v>
      </c>
      <c r="W277" s="372">
        <f>IFERROR((VLOOKUP(A277,QUEUE!$F$5:$AW$1000,39,FALSE)-VLOOKUP(A277,QUEUE!$F$5:$AW$1000,38,FALSE))*600,0)</f>
        <v>0</v>
      </c>
      <c r="X277" s="373"/>
      <c r="Y277" s="371">
        <f>IFERROR(VLOOKUP(A277,PROFILE!$B$6:$DG$1000,109,FALSE),0)</f>
        <v>0</v>
      </c>
      <c r="Z277" s="371">
        <f>IFERROR((VLOOKUP(A277,PROFILE!$B$6:$DG$1000,110,FALSE)*900)+((VLOOKUP(A277,PROFILE!$B$6:$DG$1000,110,FALSE)*900)*0.5),0)</f>
        <v>0</v>
      </c>
      <c r="AA277" s="371">
        <f t="shared" si="27"/>
        <v>0</v>
      </c>
      <c r="AB277" s="373">
        <f>IF(PROFILE!R279="รอบคัน",1500,IF(PROFILE!R279="โคม่า",2000,PROFILE!DJ279*100))</f>
        <v>200</v>
      </c>
    </row>
    <row r="278" spans="1:28" x14ac:dyDescent="0.35">
      <c r="A278" s="344">
        <f t="shared" si="26"/>
        <v>1703002</v>
      </c>
      <c r="B278" s="344">
        <v>278</v>
      </c>
      <c r="G278" s="374" t="str">
        <f>IFERROR(VLOOKUP(A278,PROFILE!$B$6:$P$1000,11,FALSE),"")</f>
        <v/>
      </c>
      <c r="H278" s="368">
        <f>IF(PROFILE!H280="","",PROFILE!B280)</f>
        <v>1703002</v>
      </c>
      <c r="I278" s="369" t="str">
        <f>IF(H278="","",VLOOKUP(H278,PROFILE!$B$6:$AC$1000,18,FALSE))</f>
        <v>เทเวศ</v>
      </c>
      <c r="J278" s="369" t="str">
        <f>IF(H278="","",VLOOKUP(H278,PROFILE!$B$6:$AC$1000,17,FALSE))</f>
        <v>กลาง</v>
      </c>
      <c r="K278" s="369" t="str">
        <f>IF(H278="","",VLOOKUP(H278,PROFILE!$B$6:$AC$1000,23,FALSE))</f>
        <v>กอ390</v>
      </c>
      <c r="L278" s="369" t="str">
        <f>IF(H278="","",VLOOKUP(H278,PROFILE!$B$6:$AC$1000,24,FALSE))</f>
        <v>TOYOTA</v>
      </c>
      <c r="M278" s="370" t="str">
        <f>IF(H278="","",VLOOKUP(H278,PROFILE!$B$6:$AC$1000,25,FALSE))</f>
        <v>VIOS</v>
      </c>
      <c r="N278" s="371">
        <f t="shared" si="28"/>
        <v>675</v>
      </c>
      <c r="O278" s="372"/>
      <c r="P278" s="372"/>
      <c r="Q278" s="371">
        <f t="shared" si="29"/>
        <v>0</v>
      </c>
      <c r="R278" s="371">
        <f t="shared" si="25"/>
        <v>0</v>
      </c>
      <c r="S278" s="372">
        <f>IFERROR((VLOOKUP(A278,QUEUE!$F$5:$AW$1000,27,FALSE)-VLOOKUP(A278,QUEUE!$F$5:$AW$1000,26,FALSE))*500,0)</f>
        <v>0</v>
      </c>
      <c r="T278" s="372">
        <f>IFERROR((VLOOKUP(A278,QUEUE!$F$5:$AW$1000,30,FALSE)-VLOOKUP(A278,QUEUE!$F$5:$AW$1000,29,FALSE))*850,0)</f>
        <v>0</v>
      </c>
      <c r="U278" s="372">
        <f>IFERROR((VLOOKUP(A278,QUEUE!$F$5:$AW$1000,33,FALSE)-VLOOKUP(A278,QUEUE!$F$5:$AW$1000,32,FALSE))*600,0)</f>
        <v>0</v>
      </c>
      <c r="V278" s="372">
        <f>IFERROR((VLOOKUP(A278,QUEUE!$F$5:$AW$1000,36,FALSE)-VLOOKUP(A278,QUEUE!$F$5:$AW$1000,35,FALSE))*750,0)</f>
        <v>0</v>
      </c>
      <c r="W278" s="372">
        <f>IFERROR((VLOOKUP(A278,QUEUE!$F$5:$AW$1000,39,FALSE)-VLOOKUP(A278,QUEUE!$F$5:$AW$1000,38,FALSE))*600,0)</f>
        <v>0</v>
      </c>
      <c r="X278" s="373"/>
      <c r="Y278" s="371">
        <f>IFERROR(VLOOKUP(A278,PROFILE!$B$6:$DG$1000,109,FALSE),0)</f>
        <v>0</v>
      </c>
      <c r="Z278" s="371">
        <f>IFERROR((VLOOKUP(A278,PROFILE!$B$6:$DG$1000,110,FALSE)*900)+((VLOOKUP(A278,PROFILE!$B$6:$DG$1000,110,FALSE)*900)*0.5),0)</f>
        <v>675</v>
      </c>
      <c r="AA278" s="371">
        <f t="shared" si="27"/>
        <v>0</v>
      </c>
      <c r="AB278" s="373">
        <f>IF(PROFILE!R280="รอบคัน",1500,IF(PROFILE!R280="โคม่า",2000,PROFILE!DJ280*100))</f>
        <v>0</v>
      </c>
    </row>
    <row r="279" spans="1:28" x14ac:dyDescent="0.35">
      <c r="A279" s="344">
        <f t="shared" si="26"/>
        <v>1703003</v>
      </c>
      <c r="B279" s="344">
        <v>279</v>
      </c>
      <c r="G279" s="374" t="str">
        <f>IFERROR(VLOOKUP(A279,PROFILE!$B$6:$P$1000,11,FALSE),"")</f>
        <v>OUT</v>
      </c>
      <c r="H279" s="368">
        <f>IF(PROFILE!H281="","",PROFILE!B281)</f>
        <v>1703003</v>
      </c>
      <c r="I279" s="369" t="str">
        <f>IF(H279="","",VLOOKUP(H279,PROFILE!$B$6:$AC$1000,18,FALSE))</f>
        <v>บางกอกสห</v>
      </c>
      <c r="J279" s="369" t="str">
        <f>IF(H279="","",VLOOKUP(H279,PROFILE!$B$6:$AC$1000,17,FALSE))</f>
        <v>กลาง</v>
      </c>
      <c r="K279" s="369" t="str">
        <f>IF(H279="","",VLOOKUP(H279,PROFILE!$B$6:$AC$1000,23,FALSE))</f>
        <v>ปจ2546</v>
      </c>
      <c r="L279" s="369" t="str">
        <f>IF(H279="","",VLOOKUP(H279,PROFILE!$B$6:$AC$1000,24,FALSE))</f>
        <v>TOYOTA</v>
      </c>
      <c r="M279" s="370" t="str">
        <f>IF(H279="","",VLOOKUP(H279,PROFILE!$B$6:$AC$1000,25,FALSE))</f>
        <v>TIGER</v>
      </c>
      <c r="N279" s="371">
        <f t="shared" si="28"/>
        <v>775</v>
      </c>
      <c r="O279" s="372"/>
      <c r="P279" s="372"/>
      <c r="Q279" s="371">
        <f t="shared" si="29"/>
        <v>0</v>
      </c>
      <c r="R279" s="371">
        <f t="shared" si="25"/>
        <v>0</v>
      </c>
      <c r="S279" s="372">
        <f>IFERROR((VLOOKUP(A279,QUEUE!$F$5:$AW$1000,27,FALSE)-VLOOKUP(A279,QUEUE!$F$5:$AW$1000,26,FALSE))*500,0)</f>
        <v>0</v>
      </c>
      <c r="T279" s="372">
        <f>IFERROR((VLOOKUP(A279,QUEUE!$F$5:$AW$1000,30,FALSE)-VLOOKUP(A279,QUEUE!$F$5:$AW$1000,29,FALSE))*850,0)</f>
        <v>0</v>
      </c>
      <c r="U279" s="372">
        <f>IFERROR((VLOOKUP(A279,QUEUE!$F$5:$AW$1000,33,FALSE)-VLOOKUP(A279,QUEUE!$F$5:$AW$1000,32,FALSE))*600,0)</f>
        <v>0</v>
      </c>
      <c r="V279" s="372">
        <f>IFERROR((VLOOKUP(A279,QUEUE!$F$5:$AW$1000,36,FALSE)-VLOOKUP(A279,QUEUE!$F$5:$AW$1000,35,FALSE))*750,0)</f>
        <v>0</v>
      </c>
      <c r="W279" s="372">
        <f>IFERROR((VLOOKUP(A279,QUEUE!$F$5:$AW$1000,39,FALSE)-VLOOKUP(A279,QUEUE!$F$5:$AW$1000,38,FALSE))*600,0)</f>
        <v>0</v>
      </c>
      <c r="X279" s="373"/>
      <c r="Y279" s="371">
        <f>IFERROR(VLOOKUP(A279,PROFILE!$B$6:$DG$1000,109,FALSE),0)</f>
        <v>0</v>
      </c>
      <c r="Z279" s="371">
        <f>IFERROR((VLOOKUP(A279,PROFILE!$B$6:$DG$1000,110,FALSE)*900)+((VLOOKUP(A279,PROFILE!$B$6:$DG$1000,110,FALSE)*900)*0.5),0)</f>
        <v>675</v>
      </c>
      <c r="AA279" s="371">
        <f t="shared" si="27"/>
        <v>0</v>
      </c>
      <c r="AB279" s="373">
        <f>IF(PROFILE!R281="รอบคัน",1500,IF(PROFILE!R281="โคม่า",2000,PROFILE!DJ281*100))</f>
        <v>100</v>
      </c>
    </row>
    <row r="280" spans="1:28" x14ac:dyDescent="0.35">
      <c r="A280" s="344">
        <f t="shared" si="26"/>
        <v>1703004</v>
      </c>
      <c r="B280" s="344">
        <v>280</v>
      </c>
      <c r="G280" s="374" t="str">
        <f>IFERROR(VLOOKUP(A280,PROFILE!$B$6:$P$1000,11,FALSE),"")</f>
        <v>OUT</v>
      </c>
      <c r="H280" s="368">
        <f>IF(PROFILE!H282="","",PROFILE!B282)</f>
        <v>1703004</v>
      </c>
      <c r="I280" s="369" t="str">
        <f>IF(H280="","",VLOOKUP(H280,PROFILE!$B$6:$AC$1000,18,FALSE))</f>
        <v>ธนชาต</v>
      </c>
      <c r="J280" s="369" t="str">
        <f>IF(H280="","",VLOOKUP(H280,PROFILE!$B$6:$AC$1000,17,FALSE))</f>
        <v>กลาง</v>
      </c>
      <c r="K280" s="369" t="str">
        <f>IF(H280="","",VLOOKUP(H280,PROFILE!$B$6:$AC$1000,23,FALSE))</f>
        <v>4กอ7022</v>
      </c>
      <c r="L280" s="369" t="str">
        <f>IF(H280="","",VLOOKUP(H280,PROFILE!$B$6:$AC$1000,24,FALSE))</f>
        <v>BENZ</v>
      </c>
      <c r="M280" s="370" t="str">
        <f>IF(H280="","",VLOOKUP(H280,PROFILE!$B$6:$AC$1000,25,FALSE))</f>
        <v>E200</v>
      </c>
      <c r="N280" s="371">
        <f t="shared" si="28"/>
        <v>1912.5240000000001</v>
      </c>
      <c r="O280" s="372"/>
      <c r="P280" s="372">
        <v>10375.24</v>
      </c>
      <c r="Q280" s="371">
        <f t="shared" si="29"/>
        <v>8462.7160000000003</v>
      </c>
      <c r="R280" s="371">
        <f t="shared" si="25"/>
        <v>8462.7160000000003</v>
      </c>
      <c r="S280" s="372">
        <f>IFERROR((VLOOKUP(A280,QUEUE!$F$5:$AW$1000,27,FALSE)-VLOOKUP(A280,QUEUE!$F$5:$AW$1000,26,FALSE))*500,0)</f>
        <v>0</v>
      </c>
      <c r="T280" s="372">
        <f>IFERROR((VLOOKUP(A280,QUEUE!$F$5:$AW$1000,30,FALSE)-VLOOKUP(A280,QUEUE!$F$5:$AW$1000,29,FALSE))*850,0)</f>
        <v>0</v>
      </c>
      <c r="U280" s="372">
        <f>IFERROR((VLOOKUP(A280,QUEUE!$F$5:$AW$1000,33,FALSE)-VLOOKUP(A280,QUEUE!$F$5:$AW$1000,32,FALSE))*600,0)</f>
        <v>0</v>
      </c>
      <c r="V280" s="372">
        <f>IFERROR((VLOOKUP(A280,QUEUE!$F$5:$AW$1000,36,FALSE)-VLOOKUP(A280,QUEUE!$F$5:$AW$1000,35,FALSE))*750,0)</f>
        <v>0</v>
      </c>
      <c r="W280" s="372">
        <f>IFERROR((VLOOKUP(A280,QUEUE!$F$5:$AW$1000,39,FALSE)-VLOOKUP(A280,QUEUE!$F$5:$AW$1000,38,FALSE))*600,0)</f>
        <v>0</v>
      </c>
      <c r="X280" s="373"/>
      <c r="Y280" s="371">
        <f>IFERROR(VLOOKUP(A280,PROFILE!$B$6:$DG$1000,109,FALSE),0)</f>
        <v>0</v>
      </c>
      <c r="Z280" s="371">
        <f>IFERROR((VLOOKUP(A280,PROFILE!$B$6:$DG$1000,110,FALSE)*900)+((VLOOKUP(A280,PROFILE!$B$6:$DG$1000,110,FALSE)*900)*0.5),0)</f>
        <v>675</v>
      </c>
      <c r="AA280" s="371">
        <f t="shared" si="27"/>
        <v>1037.5240000000001</v>
      </c>
      <c r="AB280" s="373">
        <f>IF(PROFILE!R282="รอบคัน",1500,IF(PROFILE!R282="โคม่า",2000,PROFILE!DJ282*100))</f>
        <v>200</v>
      </c>
    </row>
    <row r="281" spans="1:28" x14ac:dyDescent="0.35">
      <c r="A281" s="344">
        <f t="shared" si="26"/>
        <v>1703005</v>
      </c>
      <c r="B281" s="344">
        <v>281</v>
      </c>
      <c r="G281" s="374" t="str">
        <f>IFERROR(VLOOKUP(A281,PROFILE!$B$6:$P$1000,11,FALSE),"")</f>
        <v>OUT</v>
      </c>
      <c r="H281" s="368">
        <f>IF(PROFILE!H283="","",PROFILE!B283)</f>
        <v>1703005</v>
      </c>
      <c r="I281" s="369" t="str">
        <f>IF(H281="","",VLOOKUP(H281,PROFILE!$B$6:$AC$1000,18,FALSE))</f>
        <v>เทเวศ</v>
      </c>
      <c r="J281" s="369" t="str">
        <f>IF(H281="","",VLOOKUP(H281,PROFILE!$B$6:$AC$1000,17,FALSE))</f>
        <v>กลาง</v>
      </c>
      <c r="K281" s="369" t="str">
        <f>IF(H281="","",VLOOKUP(H281,PROFILE!$B$6:$AC$1000,23,FALSE))</f>
        <v>ฎง7675</v>
      </c>
      <c r="L281" s="369" t="str">
        <f>IF(H281="","",VLOOKUP(H281,PROFILE!$B$6:$AC$1000,24,FALSE))</f>
        <v>HONDA</v>
      </c>
      <c r="M281" s="370" t="str">
        <f>IF(H281="","",VLOOKUP(H281,PROFILE!$B$6:$AC$1000,25,FALSE))</f>
        <v>CIVIC</v>
      </c>
      <c r="N281" s="371">
        <f t="shared" si="28"/>
        <v>2225</v>
      </c>
      <c r="O281" s="372"/>
      <c r="P281" s="372">
        <v>6750</v>
      </c>
      <c r="Q281" s="371">
        <f t="shared" si="29"/>
        <v>4525</v>
      </c>
      <c r="R281" s="371">
        <f t="shared" si="25"/>
        <v>4525</v>
      </c>
      <c r="S281" s="372">
        <f>IFERROR((VLOOKUP(A281,QUEUE!$F$5:$AW$1000,27,FALSE)-VLOOKUP(A281,QUEUE!$F$5:$AW$1000,26,FALSE))*500,0)</f>
        <v>0</v>
      </c>
      <c r="T281" s="372">
        <f>IFERROR((VLOOKUP(A281,QUEUE!$F$5:$AW$1000,30,FALSE)-VLOOKUP(A281,QUEUE!$F$5:$AW$1000,29,FALSE))*850,0)</f>
        <v>0</v>
      </c>
      <c r="U281" s="372">
        <f>IFERROR((VLOOKUP(A281,QUEUE!$F$5:$AW$1000,33,FALSE)-VLOOKUP(A281,QUEUE!$F$5:$AW$1000,32,FALSE))*600,0)</f>
        <v>0</v>
      </c>
      <c r="V281" s="372">
        <f>IFERROR((VLOOKUP(A281,QUEUE!$F$5:$AW$1000,36,FALSE)-VLOOKUP(A281,QUEUE!$F$5:$AW$1000,35,FALSE))*750,0)</f>
        <v>0</v>
      </c>
      <c r="W281" s="372">
        <f>IFERROR((VLOOKUP(A281,QUEUE!$F$5:$AW$1000,39,FALSE)-VLOOKUP(A281,QUEUE!$F$5:$AW$1000,38,FALSE))*600,0)</f>
        <v>0</v>
      </c>
      <c r="X281" s="373"/>
      <c r="Y281" s="371">
        <f>IFERROR(VLOOKUP(A281,PROFILE!$B$6:$DG$1000,109,FALSE),0)</f>
        <v>0</v>
      </c>
      <c r="Z281" s="371">
        <f>IFERROR((VLOOKUP(A281,PROFILE!$B$6:$DG$1000,110,FALSE)*900)+((VLOOKUP(A281,PROFILE!$B$6:$DG$1000,110,FALSE)*900)*0.5),0)</f>
        <v>1350</v>
      </c>
      <c r="AA281" s="371">
        <f t="shared" si="27"/>
        <v>675</v>
      </c>
      <c r="AB281" s="373">
        <f>IF(PROFILE!R283="รอบคัน",1500,IF(PROFILE!R283="โคม่า",2000,PROFILE!DJ283*100))</f>
        <v>200</v>
      </c>
    </row>
    <row r="282" spans="1:28" x14ac:dyDescent="0.35">
      <c r="A282" s="344">
        <f t="shared" si="26"/>
        <v>1703006</v>
      </c>
      <c r="B282" s="344">
        <v>282</v>
      </c>
      <c r="G282" s="374" t="str">
        <f>IFERROR(VLOOKUP(A282,PROFILE!$B$6:$P$1000,11,FALSE),"")</f>
        <v>OUT</v>
      </c>
      <c r="H282" s="368">
        <f>IF(PROFILE!H284="","",PROFILE!B284)</f>
        <v>1703006</v>
      </c>
      <c r="I282" s="369" t="str">
        <f>IF(H282="","",VLOOKUP(H282,PROFILE!$B$6:$AC$1000,18,FALSE))</f>
        <v>เจ้าพระยา</v>
      </c>
      <c r="J282" s="369" t="str">
        <f>IF(H282="","",VLOOKUP(H282,PROFILE!$B$6:$AC$1000,17,FALSE))</f>
        <v>เบา</v>
      </c>
      <c r="K282" s="369" t="str">
        <f>IF(H282="","",VLOOKUP(H282,PROFILE!$B$6:$AC$1000,23,FALSE))</f>
        <v>ฌพ541</v>
      </c>
      <c r="L282" s="369" t="str">
        <f>IF(H282="","",VLOOKUP(H282,PROFILE!$B$6:$AC$1000,24,FALSE))</f>
        <v>HONDA</v>
      </c>
      <c r="M282" s="370" t="str">
        <f>IF(H282="","",VLOOKUP(H282,PROFILE!$B$6:$AC$1000,25,FALSE))</f>
        <v>CIVIC</v>
      </c>
      <c r="N282" s="371">
        <f t="shared" si="28"/>
        <v>2392.4</v>
      </c>
      <c r="O282" s="372"/>
      <c r="P282" s="372">
        <v>14174</v>
      </c>
      <c r="Q282" s="371">
        <f t="shared" si="29"/>
        <v>11781.6</v>
      </c>
      <c r="R282" s="371">
        <f t="shared" si="25"/>
        <v>11781.6</v>
      </c>
      <c r="S282" s="372">
        <f>IFERROR((VLOOKUP(A282,QUEUE!$F$5:$AW$1000,27,FALSE)-VLOOKUP(A282,QUEUE!$F$5:$AW$1000,26,FALSE))*500,0)</f>
        <v>0</v>
      </c>
      <c r="T282" s="372">
        <f>IFERROR((VLOOKUP(A282,QUEUE!$F$5:$AW$1000,30,FALSE)-VLOOKUP(A282,QUEUE!$F$5:$AW$1000,29,FALSE))*850,0)</f>
        <v>0</v>
      </c>
      <c r="U282" s="372">
        <f>IFERROR((VLOOKUP(A282,QUEUE!$F$5:$AW$1000,33,FALSE)-VLOOKUP(A282,QUEUE!$F$5:$AW$1000,32,FALSE))*600,0)</f>
        <v>0</v>
      </c>
      <c r="V282" s="372">
        <f>IFERROR((VLOOKUP(A282,QUEUE!$F$5:$AW$1000,36,FALSE)-VLOOKUP(A282,QUEUE!$F$5:$AW$1000,35,FALSE))*750,0)</f>
        <v>0</v>
      </c>
      <c r="W282" s="372">
        <f>IFERROR((VLOOKUP(A282,QUEUE!$F$5:$AW$1000,39,FALSE)-VLOOKUP(A282,QUEUE!$F$5:$AW$1000,38,FALSE))*600,0)</f>
        <v>0</v>
      </c>
      <c r="X282" s="373"/>
      <c r="Y282" s="371">
        <f>IFERROR(VLOOKUP(A282,PROFILE!$B$6:$DG$1000,109,FALSE),0)</f>
        <v>0</v>
      </c>
      <c r="Z282" s="371">
        <f>IFERROR((VLOOKUP(A282,PROFILE!$B$6:$DG$1000,110,FALSE)*900)+((VLOOKUP(A282,PROFILE!$B$6:$DG$1000,110,FALSE)*900)*0.5),0)</f>
        <v>675</v>
      </c>
      <c r="AA282" s="371">
        <f t="shared" si="27"/>
        <v>1417.4</v>
      </c>
      <c r="AB282" s="373">
        <f>IF(PROFILE!R284="รอบคัน",1500,IF(PROFILE!R284="โคม่า",2000,PROFILE!DJ284*100))</f>
        <v>300</v>
      </c>
    </row>
    <row r="283" spans="1:28" x14ac:dyDescent="0.35">
      <c r="A283" s="344">
        <f t="shared" si="26"/>
        <v>1703007</v>
      </c>
      <c r="B283" s="344">
        <v>283</v>
      </c>
      <c r="G283" s="374" t="str">
        <f>IFERROR(VLOOKUP(A283,PROFILE!$B$6:$P$1000,11,FALSE),"")</f>
        <v>No fix</v>
      </c>
      <c r="H283" s="368">
        <f>IF(PROFILE!H285="","",PROFILE!B285)</f>
        <v>1703007</v>
      </c>
      <c r="I283" s="369" t="str">
        <f>IF(H283="","",VLOOKUP(H283,PROFILE!$B$6:$AC$1000,18,FALSE))</f>
        <v>เทเวศ</v>
      </c>
      <c r="J283" s="369" t="str">
        <f>IF(H283="","",VLOOKUP(H283,PROFILE!$B$6:$AC$1000,17,FALSE))</f>
        <v>รอบคัน</v>
      </c>
      <c r="K283" s="369" t="str">
        <f>IF(H283="","",VLOOKUP(H283,PROFILE!$B$6:$AC$1000,23,FALSE))</f>
        <v>ญค8378</v>
      </c>
      <c r="L283" s="369" t="str">
        <f>IF(H283="","",VLOOKUP(H283,PROFILE!$B$6:$AC$1000,24,FALSE))</f>
        <v>MITSUBISHI</v>
      </c>
      <c r="M283" s="370" t="str">
        <f>IF(H283="","",VLOOKUP(H283,PROFILE!$B$6:$AC$1000,25,FALSE))</f>
        <v>TRITON</v>
      </c>
      <c r="N283" s="371">
        <f t="shared" si="28"/>
        <v>9183.0839999999989</v>
      </c>
      <c r="O283" s="372">
        <v>4000</v>
      </c>
      <c r="P283" s="372">
        <v>9330.84</v>
      </c>
      <c r="Q283" s="371">
        <f t="shared" si="29"/>
        <v>147.75600000000122</v>
      </c>
      <c r="R283" s="371">
        <f t="shared" si="25"/>
        <v>147.75600000000122</v>
      </c>
      <c r="S283" s="372">
        <f>IFERROR((VLOOKUP(A283,QUEUE!$F$5:$AW$1000,27,FALSE)-VLOOKUP(A283,QUEUE!$F$5:$AW$1000,26,FALSE))*500,0)</f>
        <v>0</v>
      </c>
      <c r="T283" s="372">
        <f>IFERROR((VLOOKUP(A283,QUEUE!$F$5:$AW$1000,30,FALSE)-VLOOKUP(A283,QUEUE!$F$5:$AW$1000,29,FALSE))*850,0)</f>
        <v>0</v>
      </c>
      <c r="U283" s="372">
        <f>IFERROR((VLOOKUP(A283,QUEUE!$F$5:$AW$1000,33,FALSE)-VLOOKUP(A283,QUEUE!$F$5:$AW$1000,32,FALSE))*600,0)</f>
        <v>0</v>
      </c>
      <c r="V283" s="372">
        <f>IFERROR((VLOOKUP(A283,QUEUE!$F$5:$AW$1000,36,FALSE)-VLOOKUP(A283,QUEUE!$F$5:$AW$1000,35,FALSE))*750,0)</f>
        <v>0</v>
      </c>
      <c r="W283" s="372">
        <f>IFERROR((VLOOKUP(A283,QUEUE!$F$5:$AW$1000,39,FALSE)-VLOOKUP(A283,QUEUE!$F$5:$AW$1000,38,FALSE))*600,0)</f>
        <v>0</v>
      </c>
      <c r="X283" s="373"/>
      <c r="Y283" s="371">
        <f>IFERROR(VLOOKUP(A283,PROFILE!$B$6:$DG$1000,109,FALSE),0)</f>
        <v>0</v>
      </c>
      <c r="Z283" s="371">
        <f>IFERROR((VLOOKUP(A283,PROFILE!$B$6:$DG$1000,110,FALSE)*900)+((VLOOKUP(A283,PROFILE!$B$6:$DG$1000,110,FALSE)*900)*0.5),0)</f>
        <v>6750</v>
      </c>
      <c r="AA283" s="371">
        <f t="shared" si="27"/>
        <v>933.08400000000006</v>
      </c>
      <c r="AB283" s="373">
        <f>IF(PROFILE!R285="รอบคัน",1500,IF(PROFILE!R285="โคม่า",2000,PROFILE!DJ285*100))</f>
        <v>1500</v>
      </c>
    </row>
    <row r="284" spans="1:28" x14ac:dyDescent="0.35">
      <c r="A284" s="344">
        <f t="shared" si="26"/>
        <v>1703008</v>
      </c>
      <c r="B284" s="344">
        <v>284</v>
      </c>
      <c r="G284" s="374" t="str">
        <f>IFERROR(VLOOKUP(A284,PROFILE!$B$6:$P$1000,11,FALSE),"")</f>
        <v>OUT</v>
      </c>
      <c r="H284" s="368">
        <f>IF(PROFILE!H286="","",PROFILE!B286)</f>
        <v>1703008</v>
      </c>
      <c r="I284" s="369" t="str">
        <f>IF(H284="","",VLOOKUP(H284,PROFILE!$B$6:$AC$1000,18,FALSE))</f>
        <v>เทเวศ</v>
      </c>
      <c r="J284" s="369" t="str">
        <f>IF(H284="","",VLOOKUP(H284,PROFILE!$B$6:$AC$1000,17,FALSE))</f>
        <v>กลาง</v>
      </c>
      <c r="K284" s="369" t="str">
        <f>IF(H284="","",VLOOKUP(H284,PROFILE!$B$6:$AC$1000,23,FALSE))</f>
        <v>ฎก2821</v>
      </c>
      <c r="L284" s="369" t="str">
        <f>IF(H284="","",VLOOKUP(H284,PROFILE!$B$6:$AC$1000,24,FALSE))</f>
        <v>TOYOTA</v>
      </c>
      <c r="M284" s="370" t="str">
        <f>IF(H284="","",VLOOKUP(H284,PROFILE!$B$6:$AC$1000,25,FALSE))</f>
        <v>VIGO</v>
      </c>
      <c r="N284" s="371">
        <f t="shared" si="28"/>
        <v>1471.5421000000001</v>
      </c>
      <c r="O284" s="372"/>
      <c r="P284" s="372">
        <v>4965.4210000000003</v>
      </c>
      <c r="Q284" s="371">
        <f t="shared" si="29"/>
        <v>3493.8789000000002</v>
      </c>
      <c r="R284" s="371">
        <f t="shared" si="25"/>
        <v>3493.8789000000002</v>
      </c>
      <c r="S284" s="372">
        <f>IFERROR((VLOOKUP(A284,QUEUE!$F$5:$AW$1000,27,FALSE)-VLOOKUP(A284,QUEUE!$F$5:$AW$1000,26,FALSE))*500,0)</f>
        <v>0</v>
      </c>
      <c r="T284" s="372">
        <f>IFERROR((VLOOKUP(A284,QUEUE!$F$5:$AW$1000,30,FALSE)-VLOOKUP(A284,QUEUE!$F$5:$AW$1000,29,FALSE))*850,0)</f>
        <v>0</v>
      </c>
      <c r="U284" s="372">
        <f>IFERROR((VLOOKUP(A284,QUEUE!$F$5:$AW$1000,33,FALSE)-VLOOKUP(A284,QUEUE!$F$5:$AW$1000,32,FALSE))*600,0)</f>
        <v>0</v>
      </c>
      <c r="V284" s="372">
        <f>IFERROR((VLOOKUP(A284,QUEUE!$F$5:$AW$1000,36,FALSE)-VLOOKUP(A284,QUEUE!$F$5:$AW$1000,35,FALSE))*750,0)</f>
        <v>0</v>
      </c>
      <c r="W284" s="372">
        <f>IFERROR((VLOOKUP(A284,QUEUE!$F$5:$AW$1000,39,FALSE)-VLOOKUP(A284,QUEUE!$F$5:$AW$1000,38,FALSE))*600,0)</f>
        <v>0</v>
      </c>
      <c r="X284" s="373"/>
      <c r="Y284" s="371">
        <f>IFERROR(VLOOKUP(A284,PROFILE!$B$6:$DG$1000,109,FALSE),0)</f>
        <v>0</v>
      </c>
      <c r="Z284" s="371">
        <f>IFERROR((VLOOKUP(A284,PROFILE!$B$6:$DG$1000,110,FALSE)*900)+((VLOOKUP(A284,PROFILE!$B$6:$DG$1000,110,FALSE)*900)*0.5),0)</f>
        <v>675</v>
      </c>
      <c r="AA284" s="371">
        <f t="shared" si="27"/>
        <v>496.54210000000006</v>
      </c>
      <c r="AB284" s="373">
        <f>IF(PROFILE!R286="รอบคัน",1500,IF(PROFILE!R286="โคม่า",2000,PROFILE!DJ286*100))</f>
        <v>300</v>
      </c>
    </row>
    <row r="285" spans="1:28" x14ac:dyDescent="0.35">
      <c r="A285" s="344">
        <f t="shared" si="26"/>
        <v>1703009</v>
      </c>
      <c r="B285" s="344">
        <v>285</v>
      </c>
      <c r="G285" s="374" t="str">
        <f>IFERROR(VLOOKUP(A285,PROFILE!$B$6:$P$1000,11,FALSE),"")</f>
        <v/>
      </c>
      <c r="H285" s="368">
        <f>IF(PROFILE!H287="","",PROFILE!B287)</f>
        <v>1703009</v>
      </c>
      <c r="I285" s="369" t="str">
        <f>IF(H285="","",VLOOKUP(H285,PROFILE!$B$6:$AC$1000,18,FALSE))</f>
        <v>ธนชาต</v>
      </c>
      <c r="J285" s="369" t="str">
        <f>IF(H285="","",VLOOKUP(H285,PROFILE!$B$6:$AC$1000,17,FALSE))</f>
        <v>เบา</v>
      </c>
      <c r="K285" s="369" t="str">
        <f>IF(H285="","",VLOOKUP(H285,PROFILE!$B$6:$AC$1000,23,FALSE))</f>
        <v>ฒน112</v>
      </c>
      <c r="L285" s="369" t="str">
        <f>IF(H285="","",VLOOKUP(H285,PROFILE!$B$6:$AC$1000,24,FALSE))</f>
        <v>ISUZU</v>
      </c>
      <c r="M285" s="370" t="str">
        <f>IF(H285="","",VLOOKUP(H285,PROFILE!$B$6:$AC$1000,25,FALSE))</f>
        <v>HI-LANDER</v>
      </c>
      <c r="N285" s="371">
        <f t="shared" si="28"/>
        <v>0</v>
      </c>
      <c r="O285" s="372"/>
      <c r="P285" s="372"/>
      <c r="Q285" s="371">
        <f t="shared" si="29"/>
        <v>0</v>
      </c>
      <c r="R285" s="371">
        <f t="shared" si="25"/>
        <v>0</v>
      </c>
      <c r="S285" s="372">
        <f>IFERROR((VLOOKUP(A285,QUEUE!$F$5:$AW$1000,27,FALSE)-VLOOKUP(A285,QUEUE!$F$5:$AW$1000,26,FALSE))*500,0)</f>
        <v>0</v>
      </c>
      <c r="T285" s="372">
        <f>IFERROR((VLOOKUP(A285,QUEUE!$F$5:$AW$1000,30,FALSE)-VLOOKUP(A285,QUEUE!$F$5:$AW$1000,29,FALSE))*850,0)</f>
        <v>0</v>
      </c>
      <c r="U285" s="372">
        <f>IFERROR((VLOOKUP(A285,QUEUE!$F$5:$AW$1000,33,FALSE)-VLOOKUP(A285,QUEUE!$F$5:$AW$1000,32,FALSE))*600,0)</f>
        <v>0</v>
      </c>
      <c r="V285" s="372">
        <f>IFERROR((VLOOKUP(A285,QUEUE!$F$5:$AW$1000,36,FALSE)-VLOOKUP(A285,QUEUE!$F$5:$AW$1000,35,FALSE))*750,0)</f>
        <v>0</v>
      </c>
      <c r="W285" s="372">
        <f>IFERROR((VLOOKUP(A285,QUEUE!$F$5:$AW$1000,39,FALSE)-VLOOKUP(A285,QUEUE!$F$5:$AW$1000,38,FALSE))*600,0)</f>
        <v>0</v>
      </c>
      <c r="X285" s="373"/>
      <c r="Y285" s="371">
        <f>IFERROR(VLOOKUP(A285,PROFILE!$B$6:$DG$1000,109,FALSE),0)</f>
        <v>0</v>
      </c>
      <c r="Z285" s="371">
        <f>IFERROR((VLOOKUP(A285,PROFILE!$B$6:$DG$1000,110,FALSE)*900)+((VLOOKUP(A285,PROFILE!$B$6:$DG$1000,110,FALSE)*900)*0.5),0)</f>
        <v>0</v>
      </c>
      <c r="AA285" s="371">
        <f t="shared" si="27"/>
        <v>0</v>
      </c>
      <c r="AB285" s="373">
        <f>IF(PROFILE!R287="รอบคัน",1500,IF(PROFILE!R287="โคม่า",2000,PROFILE!DJ287*100))</f>
        <v>0</v>
      </c>
    </row>
    <row r="286" spans="1:28" x14ac:dyDescent="0.35">
      <c r="A286" s="344">
        <f t="shared" si="26"/>
        <v>1703010</v>
      </c>
      <c r="B286" s="344">
        <v>286</v>
      </c>
      <c r="G286" s="374" t="str">
        <f>IFERROR(VLOOKUP(A286,PROFILE!$B$6:$P$1000,11,FALSE),"")</f>
        <v>OUT</v>
      </c>
      <c r="H286" s="368">
        <f>IF(PROFILE!H288="","",PROFILE!B288)</f>
        <v>1703010</v>
      </c>
      <c r="I286" s="369" t="str">
        <f>IF(H286="","",VLOOKUP(H286,PROFILE!$B$6:$AC$1000,18,FALSE))</f>
        <v>อาคเนย์</v>
      </c>
      <c r="J286" s="369" t="str">
        <f>IF(H286="","",VLOOKUP(H286,PROFILE!$B$6:$AC$1000,17,FALSE))</f>
        <v>หนัก</v>
      </c>
      <c r="K286" s="369" t="str">
        <f>IF(H286="","",VLOOKUP(H286,PROFILE!$B$6:$AC$1000,23,FALSE))</f>
        <v>1กร2289</v>
      </c>
      <c r="L286" s="369" t="str">
        <f>IF(H286="","",VLOOKUP(H286,PROFILE!$B$6:$AC$1000,24,FALSE))</f>
        <v>MITSUBISHI</v>
      </c>
      <c r="M286" s="370" t="str">
        <f>IF(H286="","",VLOOKUP(H286,PROFILE!$B$6:$AC$1000,25,FALSE))</f>
        <v>TRITON</v>
      </c>
      <c r="N286" s="371">
        <f t="shared" si="28"/>
        <v>0</v>
      </c>
      <c r="O286" s="372"/>
      <c r="P286" s="372"/>
      <c r="Q286" s="371">
        <f t="shared" si="29"/>
        <v>0</v>
      </c>
      <c r="R286" s="371">
        <f t="shared" si="25"/>
        <v>0</v>
      </c>
      <c r="S286" s="372">
        <f>IFERROR((VLOOKUP(A286,QUEUE!$F$5:$AW$1000,27,FALSE)-VLOOKUP(A286,QUEUE!$F$5:$AW$1000,26,FALSE))*500,0)</f>
        <v>0</v>
      </c>
      <c r="T286" s="372">
        <f>IFERROR((VLOOKUP(A286,QUEUE!$F$5:$AW$1000,30,FALSE)-VLOOKUP(A286,QUEUE!$F$5:$AW$1000,29,FALSE))*850,0)</f>
        <v>0</v>
      </c>
      <c r="U286" s="372">
        <f>IFERROR((VLOOKUP(A286,QUEUE!$F$5:$AW$1000,33,FALSE)-VLOOKUP(A286,QUEUE!$F$5:$AW$1000,32,FALSE))*600,0)</f>
        <v>0</v>
      </c>
      <c r="V286" s="372">
        <f>IFERROR((VLOOKUP(A286,QUEUE!$F$5:$AW$1000,36,FALSE)-VLOOKUP(A286,QUEUE!$F$5:$AW$1000,35,FALSE))*750,0)</f>
        <v>0</v>
      </c>
      <c r="W286" s="372">
        <f>IFERROR((VLOOKUP(A286,QUEUE!$F$5:$AW$1000,39,FALSE)-VLOOKUP(A286,QUEUE!$F$5:$AW$1000,38,FALSE))*600,0)</f>
        <v>0</v>
      </c>
      <c r="X286" s="373"/>
      <c r="Y286" s="371">
        <f>IFERROR(VLOOKUP(A286,PROFILE!$B$6:$DG$1000,109,FALSE),0)</f>
        <v>0</v>
      </c>
      <c r="Z286" s="371">
        <f>IFERROR((VLOOKUP(A286,PROFILE!$B$6:$DG$1000,110,FALSE)*900)+((VLOOKUP(A286,PROFILE!$B$6:$DG$1000,110,FALSE)*900)*0.5),0)</f>
        <v>0</v>
      </c>
      <c r="AA286" s="371">
        <f t="shared" si="27"/>
        <v>0</v>
      </c>
      <c r="AB286" s="373">
        <f>IF(PROFILE!R288="รอบคัน",1500,IF(PROFILE!R288="โคม่า",2000,PROFILE!DJ288*100))</f>
        <v>0</v>
      </c>
    </row>
    <row r="287" spans="1:28" x14ac:dyDescent="0.35">
      <c r="A287" s="344">
        <f t="shared" si="26"/>
        <v>1703011</v>
      </c>
      <c r="B287" s="344">
        <v>287</v>
      </c>
      <c r="G287" s="374" t="str">
        <f>IFERROR(VLOOKUP(A287,PROFILE!$B$6:$P$1000,11,FALSE),"")</f>
        <v/>
      </c>
      <c r="H287" s="368">
        <f>IF(PROFILE!H289="","",PROFILE!B289)</f>
        <v>1703011</v>
      </c>
      <c r="I287" s="369" t="str">
        <f>IF(H287="","",VLOOKUP(H287,PROFILE!$B$6:$AC$1000,18,FALSE))</f>
        <v>กรุงไทย</v>
      </c>
      <c r="J287" s="369" t="str">
        <f>IF(H287="","",VLOOKUP(H287,PROFILE!$B$6:$AC$1000,17,FALSE))</f>
        <v>โคม่า</v>
      </c>
      <c r="K287" s="369" t="str">
        <f>IF(H287="","",VLOOKUP(H287,PROFILE!$B$6:$AC$1000,23,FALSE))</f>
        <v>ญต8787</v>
      </c>
      <c r="L287" s="369" t="str">
        <f>IF(H287="","",VLOOKUP(H287,PROFILE!$B$6:$AC$1000,24,FALSE))</f>
        <v>ISUZU</v>
      </c>
      <c r="M287" s="370" t="str">
        <f>IF(H287="","",VLOOKUP(H287,PROFILE!$B$6:$AC$1000,25,FALSE))</f>
        <v>MU-7</v>
      </c>
      <c r="N287" s="371">
        <f t="shared" si="28"/>
        <v>2000</v>
      </c>
      <c r="O287" s="372"/>
      <c r="P287" s="372"/>
      <c r="Q287" s="371">
        <f t="shared" si="29"/>
        <v>0</v>
      </c>
      <c r="R287" s="371">
        <f t="shared" si="25"/>
        <v>0</v>
      </c>
      <c r="S287" s="372">
        <f>IFERROR((VLOOKUP(A287,QUEUE!$F$5:$AW$1000,27,FALSE)-VLOOKUP(A287,QUEUE!$F$5:$AW$1000,26,FALSE))*500,0)</f>
        <v>0</v>
      </c>
      <c r="T287" s="372">
        <f>IFERROR((VLOOKUP(A287,QUEUE!$F$5:$AW$1000,30,FALSE)-VLOOKUP(A287,QUEUE!$F$5:$AW$1000,29,FALSE))*850,0)</f>
        <v>0</v>
      </c>
      <c r="U287" s="372">
        <f>IFERROR((VLOOKUP(A287,QUEUE!$F$5:$AW$1000,33,FALSE)-VLOOKUP(A287,QUEUE!$F$5:$AW$1000,32,FALSE))*600,0)</f>
        <v>0</v>
      </c>
      <c r="V287" s="372">
        <f>IFERROR((VLOOKUP(A287,QUEUE!$F$5:$AW$1000,36,FALSE)-VLOOKUP(A287,QUEUE!$F$5:$AW$1000,35,FALSE))*750,0)</f>
        <v>0</v>
      </c>
      <c r="W287" s="372">
        <f>IFERROR((VLOOKUP(A287,QUEUE!$F$5:$AW$1000,39,FALSE)-VLOOKUP(A287,QUEUE!$F$5:$AW$1000,38,FALSE))*600,0)</f>
        <v>0</v>
      </c>
      <c r="X287" s="373"/>
      <c r="Y287" s="371">
        <f>IFERROR(VLOOKUP(A287,PROFILE!$B$6:$DG$1000,109,FALSE),0)</f>
        <v>0</v>
      </c>
      <c r="Z287" s="371">
        <f>IFERROR((VLOOKUP(A287,PROFILE!$B$6:$DG$1000,110,FALSE)*900)+((VLOOKUP(A287,PROFILE!$B$6:$DG$1000,110,FALSE)*900)*0.5),0)</f>
        <v>0</v>
      </c>
      <c r="AA287" s="371">
        <f t="shared" si="27"/>
        <v>0</v>
      </c>
      <c r="AB287" s="373">
        <f>IF(PROFILE!R289="รอบคัน",1500,IF(PROFILE!R289="โคม่า",2000,PROFILE!DJ289*100))</f>
        <v>2000</v>
      </c>
    </row>
    <row r="288" spans="1:28" x14ac:dyDescent="0.35">
      <c r="A288" s="344">
        <f t="shared" si="26"/>
        <v>1703012</v>
      </c>
      <c r="B288" s="344">
        <v>288</v>
      </c>
      <c r="G288" s="374">
        <f>IFERROR(VLOOKUP(A288,PROFILE!$B$6:$P$1000,11,FALSE),"")</f>
        <v>8.3746564814791782</v>
      </c>
      <c r="H288" s="368">
        <f>IF(PROFILE!H290="","",PROFILE!B290)</f>
        <v>1703012</v>
      </c>
      <c r="I288" s="369" t="str">
        <f>IF(H288="","",VLOOKUP(H288,PROFILE!$B$6:$AC$1000,18,FALSE))</f>
        <v>ไทยวิวัฒน์</v>
      </c>
      <c r="J288" s="369" t="str">
        <f>IF(H288="","",VLOOKUP(H288,PROFILE!$B$6:$AC$1000,17,FALSE))</f>
        <v>เบา</v>
      </c>
      <c r="K288" s="369" t="str">
        <f>IF(H288="","",VLOOKUP(H288,PROFILE!$B$6:$AC$1000,23,FALSE))</f>
        <v>4กว5355</v>
      </c>
      <c r="L288" s="369" t="str">
        <f>IF(H288="","",VLOOKUP(H288,PROFILE!$B$6:$AC$1000,24,FALSE))</f>
        <v>TOYOTA</v>
      </c>
      <c r="M288" s="370" t="str">
        <f>IF(H288="","",VLOOKUP(H288,PROFILE!$B$6:$AC$1000,25,FALSE))</f>
        <v>HOAH</v>
      </c>
      <c r="N288" s="371">
        <f t="shared" si="28"/>
        <v>1096</v>
      </c>
      <c r="O288" s="372"/>
      <c r="P288" s="372">
        <v>3210</v>
      </c>
      <c r="Q288" s="371">
        <f t="shared" si="29"/>
        <v>2114</v>
      </c>
      <c r="R288" s="371">
        <f t="shared" si="25"/>
        <v>2114</v>
      </c>
      <c r="S288" s="372">
        <f>IFERROR((VLOOKUP(A288,QUEUE!$F$5:$AW$1000,27,FALSE)-VLOOKUP(A288,QUEUE!$F$5:$AW$1000,26,FALSE))*500,0)</f>
        <v>0</v>
      </c>
      <c r="T288" s="372">
        <f>IFERROR((VLOOKUP(A288,QUEUE!$F$5:$AW$1000,30,FALSE)-VLOOKUP(A288,QUEUE!$F$5:$AW$1000,29,FALSE))*850,0)</f>
        <v>0</v>
      </c>
      <c r="U288" s="372">
        <f>IFERROR((VLOOKUP(A288,QUEUE!$F$5:$AW$1000,33,FALSE)-VLOOKUP(A288,QUEUE!$F$5:$AW$1000,32,FALSE))*600,0)</f>
        <v>0</v>
      </c>
      <c r="V288" s="372">
        <f>IFERROR((VLOOKUP(A288,QUEUE!$F$5:$AW$1000,36,FALSE)-VLOOKUP(A288,QUEUE!$F$5:$AW$1000,35,FALSE))*750,0)</f>
        <v>0</v>
      </c>
      <c r="W288" s="372">
        <f>IFERROR((VLOOKUP(A288,QUEUE!$F$5:$AW$1000,39,FALSE)-VLOOKUP(A288,QUEUE!$F$5:$AW$1000,38,FALSE))*600,0)</f>
        <v>0</v>
      </c>
      <c r="X288" s="373"/>
      <c r="Y288" s="371">
        <f>IFERROR(VLOOKUP(A288,PROFILE!$B$6:$DG$1000,109,FALSE),0)</f>
        <v>0</v>
      </c>
      <c r="Z288" s="371">
        <f>IFERROR((VLOOKUP(A288,PROFILE!$B$6:$DG$1000,110,FALSE)*900)+((VLOOKUP(A288,PROFILE!$B$6:$DG$1000,110,FALSE)*900)*0.5),0)</f>
        <v>675</v>
      </c>
      <c r="AA288" s="371">
        <f t="shared" si="27"/>
        <v>321</v>
      </c>
      <c r="AB288" s="373">
        <f>IF(PROFILE!R290="รอบคัน",1500,IF(PROFILE!R290="โคม่า",2000,PROFILE!DJ290*100))</f>
        <v>100</v>
      </c>
    </row>
    <row r="289" spans="1:28" x14ac:dyDescent="0.35">
      <c r="A289" s="344">
        <f t="shared" si="26"/>
        <v>1703013</v>
      </c>
      <c r="B289" s="344">
        <v>289</v>
      </c>
      <c r="G289" s="374" t="str">
        <f>IFERROR(VLOOKUP(A289,PROFILE!$B$6:$P$1000,11,FALSE),"")</f>
        <v>OUT</v>
      </c>
      <c r="H289" s="368">
        <f>IF(PROFILE!H291="","",PROFILE!B291)</f>
        <v>1703013</v>
      </c>
      <c r="I289" s="369" t="str">
        <f>IF(H289="","",VLOOKUP(H289,PROFILE!$B$6:$AC$1000,18,FALSE))</f>
        <v>ธนชาต</v>
      </c>
      <c r="J289" s="369" t="str">
        <f>IF(H289="","",VLOOKUP(H289,PROFILE!$B$6:$AC$1000,17,FALSE))</f>
        <v>รอบคัน</v>
      </c>
      <c r="K289" s="369" t="str">
        <f>IF(H289="","",VLOOKUP(H289,PROFILE!$B$6:$AC$1000,23,FALSE))</f>
        <v>3กฮ5950</v>
      </c>
      <c r="L289" s="369" t="str">
        <f>IF(H289="","",VLOOKUP(H289,PROFILE!$B$6:$AC$1000,24,FALSE))</f>
        <v>SUZUKI</v>
      </c>
      <c r="M289" s="370" t="str">
        <f>IF(H289="","",VLOOKUP(H289,PROFILE!$B$6:$AC$1000,25,FALSE))</f>
        <v>SWIFT</v>
      </c>
      <c r="N289" s="371">
        <f t="shared" si="28"/>
        <v>8769.1589999999997</v>
      </c>
      <c r="O289" s="372"/>
      <c r="P289" s="372">
        <v>18691.59</v>
      </c>
      <c r="Q289" s="371">
        <f t="shared" si="29"/>
        <v>9922.4310000000005</v>
      </c>
      <c r="R289" s="371">
        <f t="shared" si="25"/>
        <v>9922.4310000000005</v>
      </c>
      <c r="S289" s="372">
        <f>IFERROR((VLOOKUP(A289,QUEUE!$F$5:$AW$1000,27,FALSE)-VLOOKUP(A289,QUEUE!$F$5:$AW$1000,26,FALSE))*500,0)</f>
        <v>0</v>
      </c>
      <c r="T289" s="372">
        <f>IFERROR((VLOOKUP(A289,QUEUE!$F$5:$AW$1000,30,FALSE)-VLOOKUP(A289,QUEUE!$F$5:$AW$1000,29,FALSE))*850,0)</f>
        <v>0</v>
      </c>
      <c r="U289" s="372">
        <f>IFERROR((VLOOKUP(A289,QUEUE!$F$5:$AW$1000,33,FALSE)-VLOOKUP(A289,QUEUE!$F$5:$AW$1000,32,FALSE))*600,0)</f>
        <v>0</v>
      </c>
      <c r="V289" s="372">
        <f>IFERROR((VLOOKUP(A289,QUEUE!$F$5:$AW$1000,36,FALSE)-VLOOKUP(A289,QUEUE!$F$5:$AW$1000,35,FALSE))*750,0)</f>
        <v>0</v>
      </c>
      <c r="W289" s="372">
        <f>IFERROR((VLOOKUP(A289,QUEUE!$F$5:$AW$1000,39,FALSE)-VLOOKUP(A289,QUEUE!$F$5:$AW$1000,38,FALSE))*600,0)</f>
        <v>0</v>
      </c>
      <c r="X289" s="373"/>
      <c r="Y289" s="371">
        <f>IFERROR(VLOOKUP(A289,PROFILE!$B$6:$DG$1000,109,FALSE),0)</f>
        <v>0</v>
      </c>
      <c r="Z289" s="371">
        <f>IFERROR((VLOOKUP(A289,PROFILE!$B$6:$DG$1000,110,FALSE)*900)+((VLOOKUP(A289,PROFILE!$B$6:$DG$1000,110,FALSE)*900)*0.5),0)</f>
        <v>5400</v>
      </c>
      <c r="AA289" s="371">
        <f t="shared" si="27"/>
        <v>1869.1590000000001</v>
      </c>
      <c r="AB289" s="373">
        <f>IF(PROFILE!R291="รอบคัน",1500,IF(PROFILE!R291="โคม่า",2000,PROFILE!DJ291*100))</f>
        <v>1500</v>
      </c>
    </row>
    <row r="290" spans="1:28" x14ac:dyDescent="0.35">
      <c r="A290" s="344">
        <f t="shared" si="26"/>
        <v>1703014</v>
      </c>
      <c r="B290" s="344">
        <v>290</v>
      </c>
      <c r="G290" s="374" t="str">
        <f>IFERROR(VLOOKUP(A290,PROFILE!$B$6:$P$1000,11,FALSE),"")</f>
        <v>OUT</v>
      </c>
      <c r="H290" s="368">
        <f>IF(PROFILE!H292="","",PROFILE!B292)</f>
        <v>1703014</v>
      </c>
      <c r="I290" s="369" t="str">
        <f>IF(H290="","",VLOOKUP(H290,PROFILE!$B$6:$AC$1000,18,FALSE))</f>
        <v>โตเกียว</v>
      </c>
      <c r="J290" s="369" t="str">
        <f>IF(H290="","",VLOOKUP(H290,PROFILE!$B$6:$AC$1000,17,FALSE))</f>
        <v>กลาง</v>
      </c>
      <c r="K290" s="369" t="str">
        <f>IF(H290="","",VLOOKUP(H290,PROFILE!$B$6:$AC$1000,23,FALSE))</f>
        <v>ฆญ7180</v>
      </c>
      <c r="L290" s="369" t="str">
        <f>IF(H290="","",VLOOKUP(H290,PROFILE!$B$6:$AC$1000,24,FALSE))</f>
        <v>TOYOTA</v>
      </c>
      <c r="M290" s="370" t="str">
        <f>IF(H290="","",VLOOKUP(H290,PROFILE!$B$6:$AC$1000,25,FALSE))</f>
        <v>ALTIS</v>
      </c>
      <c r="N290" s="371">
        <f t="shared" si="28"/>
        <v>2019</v>
      </c>
      <c r="O290" s="372"/>
      <c r="P290" s="372">
        <v>9440</v>
      </c>
      <c r="Q290" s="371">
        <f t="shared" si="29"/>
        <v>7421</v>
      </c>
      <c r="R290" s="371">
        <f t="shared" si="25"/>
        <v>7421</v>
      </c>
      <c r="S290" s="372">
        <f>IFERROR((VLOOKUP(A290,QUEUE!$F$5:$AW$1000,27,FALSE)-VLOOKUP(A290,QUEUE!$F$5:$AW$1000,26,FALSE))*500,0)</f>
        <v>0</v>
      </c>
      <c r="T290" s="372">
        <f>IFERROR((VLOOKUP(A290,QUEUE!$F$5:$AW$1000,30,FALSE)-VLOOKUP(A290,QUEUE!$F$5:$AW$1000,29,FALSE))*850,0)</f>
        <v>0</v>
      </c>
      <c r="U290" s="372">
        <f>IFERROR((VLOOKUP(A290,QUEUE!$F$5:$AW$1000,33,FALSE)-VLOOKUP(A290,QUEUE!$F$5:$AW$1000,32,FALSE))*600,0)</f>
        <v>0</v>
      </c>
      <c r="V290" s="372">
        <f>IFERROR((VLOOKUP(A290,QUEUE!$F$5:$AW$1000,36,FALSE)-VLOOKUP(A290,QUEUE!$F$5:$AW$1000,35,FALSE))*750,0)</f>
        <v>0</v>
      </c>
      <c r="W290" s="372">
        <f>IFERROR((VLOOKUP(A290,QUEUE!$F$5:$AW$1000,39,FALSE)-VLOOKUP(A290,QUEUE!$F$5:$AW$1000,38,FALSE))*600,0)</f>
        <v>0</v>
      </c>
      <c r="X290" s="373"/>
      <c r="Y290" s="371">
        <f>IFERROR(VLOOKUP(A290,PROFILE!$B$6:$DG$1000,109,FALSE),0)</f>
        <v>0</v>
      </c>
      <c r="Z290" s="371">
        <f>IFERROR((VLOOKUP(A290,PROFILE!$B$6:$DG$1000,110,FALSE)*900)+((VLOOKUP(A290,PROFILE!$B$6:$DG$1000,110,FALSE)*900)*0.5),0)</f>
        <v>675</v>
      </c>
      <c r="AA290" s="371">
        <f t="shared" si="27"/>
        <v>944</v>
      </c>
      <c r="AB290" s="373">
        <f>IF(PROFILE!R292="รอบคัน",1500,IF(PROFILE!R292="โคม่า",2000,PROFILE!DJ292*100))</f>
        <v>400</v>
      </c>
    </row>
    <row r="291" spans="1:28" x14ac:dyDescent="0.35">
      <c r="A291" s="344">
        <f t="shared" si="26"/>
        <v>1703015</v>
      </c>
      <c r="B291" s="344">
        <v>291</v>
      </c>
      <c r="G291" s="374" t="str">
        <f>IFERROR(VLOOKUP(A291,PROFILE!$B$6:$P$1000,11,FALSE),"")</f>
        <v>No fix</v>
      </c>
      <c r="H291" s="368">
        <f>IF(PROFILE!H293="","",PROFILE!B293)</f>
        <v>1703015</v>
      </c>
      <c r="I291" s="369" t="str">
        <f>IF(H291="","",VLOOKUP(H291,PROFILE!$B$6:$AC$1000,18,FALSE))</f>
        <v>เทเวศ</v>
      </c>
      <c r="J291" s="369" t="str">
        <f>IF(H291="","",VLOOKUP(H291,PROFILE!$B$6:$AC$1000,17,FALSE))</f>
        <v>กลาง</v>
      </c>
      <c r="K291" s="369" t="str">
        <f>IF(H291="","",VLOOKUP(H291,PROFILE!$B$6:$AC$1000,23,FALSE))</f>
        <v>ศท9580</v>
      </c>
      <c r="L291" s="369" t="str">
        <f>IF(H291="","",VLOOKUP(H291,PROFILE!$B$6:$AC$1000,24,FALSE))</f>
        <v>TOYOTA</v>
      </c>
      <c r="M291" s="370" t="str">
        <f>IF(H291="","",VLOOKUP(H291,PROFILE!$B$6:$AC$1000,25,FALSE))</f>
        <v>ALTIS</v>
      </c>
      <c r="N291" s="371">
        <f t="shared" si="28"/>
        <v>3129</v>
      </c>
      <c r="O291" s="372"/>
      <c r="P291" s="372">
        <v>7040</v>
      </c>
      <c r="Q291" s="371">
        <f t="shared" si="29"/>
        <v>3911</v>
      </c>
      <c r="R291" s="371">
        <f t="shared" si="25"/>
        <v>3911</v>
      </c>
      <c r="S291" s="372">
        <f>IFERROR((VLOOKUP(A291,QUEUE!$F$5:$AW$1000,27,FALSE)-VLOOKUP(A291,QUEUE!$F$5:$AW$1000,26,FALSE))*500,0)</f>
        <v>0</v>
      </c>
      <c r="T291" s="372">
        <f>IFERROR((VLOOKUP(A291,QUEUE!$F$5:$AW$1000,30,FALSE)-VLOOKUP(A291,QUEUE!$F$5:$AW$1000,29,FALSE))*850,0)</f>
        <v>0</v>
      </c>
      <c r="U291" s="372">
        <f>IFERROR((VLOOKUP(A291,QUEUE!$F$5:$AW$1000,33,FALSE)-VLOOKUP(A291,QUEUE!$F$5:$AW$1000,32,FALSE))*600,0)</f>
        <v>0</v>
      </c>
      <c r="V291" s="372">
        <f>IFERROR((VLOOKUP(A291,QUEUE!$F$5:$AW$1000,36,FALSE)-VLOOKUP(A291,QUEUE!$F$5:$AW$1000,35,FALSE))*750,0)</f>
        <v>0</v>
      </c>
      <c r="W291" s="372">
        <f>IFERROR((VLOOKUP(A291,QUEUE!$F$5:$AW$1000,39,FALSE)-VLOOKUP(A291,QUEUE!$F$5:$AW$1000,38,FALSE))*600,0)</f>
        <v>0</v>
      </c>
      <c r="X291" s="373"/>
      <c r="Y291" s="371">
        <f>IFERROR(VLOOKUP(A291,PROFILE!$B$6:$DG$1000,109,FALSE),0)</f>
        <v>0</v>
      </c>
      <c r="Z291" s="371">
        <f>IFERROR((VLOOKUP(A291,PROFILE!$B$6:$DG$1000,110,FALSE)*900)+((VLOOKUP(A291,PROFILE!$B$6:$DG$1000,110,FALSE)*900)*0.5),0)</f>
        <v>2025</v>
      </c>
      <c r="AA291" s="371">
        <f t="shared" si="27"/>
        <v>704</v>
      </c>
      <c r="AB291" s="373">
        <f>IF(PROFILE!R293="รอบคัน",1500,IF(PROFILE!R293="โคม่า",2000,PROFILE!DJ293*100))</f>
        <v>400</v>
      </c>
    </row>
    <row r="292" spans="1:28" x14ac:dyDescent="0.35">
      <c r="A292" s="344">
        <f t="shared" si="26"/>
        <v>1703016</v>
      </c>
      <c r="B292" s="344">
        <v>292</v>
      </c>
      <c r="G292" s="374" t="str">
        <f>IFERROR(VLOOKUP(A292,PROFILE!$B$6:$P$1000,11,FALSE),"")</f>
        <v>OUT</v>
      </c>
      <c r="H292" s="368">
        <f>IF(PROFILE!H294="","",PROFILE!B294)</f>
        <v>1703016</v>
      </c>
      <c r="I292" s="369" t="str">
        <f>IF(H292="","",VLOOKUP(H292,PROFILE!$B$6:$AC$1000,18,FALSE))</f>
        <v>ธนชาต</v>
      </c>
      <c r="J292" s="369" t="str">
        <f>IF(H292="","",VLOOKUP(H292,PROFILE!$B$6:$AC$1000,17,FALSE))</f>
        <v>เบา</v>
      </c>
      <c r="K292" s="369" t="str">
        <f>IF(H292="","",VLOOKUP(H292,PROFILE!$B$6:$AC$1000,23,FALSE))</f>
        <v>ฒบ8391</v>
      </c>
      <c r="L292" s="369" t="str">
        <f>IF(H292="","",VLOOKUP(H292,PROFILE!$B$6:$AC$1000,24,FALSE))</f>
        <v>ISUZU</v>
      </c>
      <c r="M292" s="370" t="str">
        <f>IF(H292="","",VLOOKUP(H292,PROFILE!$B$6:$AC$1000,25,FALSE))</f>
        <v>HI-LANDER</v>
      </c>
      <c r="N292" s="371">
        <f t="shared" si="28"/>
        <v>1343.692</v>
      </c>
      <c r="O292" s="372">
        <v>5300</v>
      </c>
      <c r="P292" s="372">
        <v>4686.92</v>
      </c>
      <c r="Q292" s="371">
        <f t="shared" si="29"/>
        <v>3343.2280000000001</v>
      </c>
      <c r="R292" s="371">
        <f t="shared" si="25"/>
        <v>3343.2280000000001</v>
      </c>
      <c r="S292" s="372">
        <f>IFERROR((VLOOKUP(A292,QUEUE!$F$5:$AW$1000,27,FALSE)-VLOOKUP(A292,QUEUE!$F$5:$AW$1000,26,FALSE))*500,0)</f>
        <v>0</v>
      </c>
      <c r="T292" s="372">
        <f>IFERROR((VLOOKUP(A292,QUEUE!$F$5:$AW$1000,30,FALSE)-VLOOKUP(A292,QUEUE!$F$5:$AW$1000,29,FALSE))*850,0)</f>
        <v>0</v>
      </c>
      <c r="U292" s="372">
        <f>IFERROR((VLOOKUP(A292,QUEUE!$F$5:$AW$1000,33,FALSE)-VLOOKUP(A292,QUEUE!$F$5:$AW$1000,32,FALSE))*600,0)</f>
        <v>0</v>
      </c>
      <c r="V292" s="372">
        <f>IFERROR((VLOOKUP(A292,QUEUE!$F$5:$AW$1000,36,FALSE)-VLOOKUP(A292,QUEUE!$F$5:$AW$1000,35,FALSE))*750,0)</f>
        <v>0</v>
      </c>
      <c r="W292" s="372">
        <f>IFERROR((VLOOKUP(A292,QUEUE!$F$5:$AW$1000,39,FALSE)-VLOOKUP(A292,QUEUE!$F$5:$AW$1000,38,FALSE))*600,0)</f>
        <v>0</v>
      </c>
      <c r="X292" s="373"/>
      <c r="Y292" s="371">
        <f>IFERROR(VLOOKUP(A292,PROFILE!$B$6:$DG$1000,109,FALSE),0)</f>
        <v>0</v>
      </c>
      <c r="Z292" s="371">
        <f>IFERROR((VLOOKUP(A292,PROFILE!$B$6:$DG$1000,110,FALSE)*900)+((VLOOKUP(A292,PROFILE!$B$6:$DG$1000,110,FALSE)*900)*0.5),0)</f>
        <v>675</v>
      </c>
      <c r="AA292" s="371">
        <f t="shared" si="27"/>
        <v>468.69200000000001</v>
      </c>
      <c r="AB292" s="373">
        <f>IF(PROFILE!R294="รอบคัน",1500,IF(PROFILE!R294="โคม่า",2000,PROFILE!DJ294*100))</f>
        <v>200</v>
      </c>
    </row>
    <row r="293" spans="1:28" x14ac:dyDescent="0.35">
      <c r="A293" s="344">
        <f t="shared" si="26"/>
        <v>1703017</v>
      </c>
      <c r="B293" s="344">
        <v>293</v>
      </c>
      <c r="G293" s="374" t="str">
        <f>IFERROR(VLOOKUP(A293,PROFILE!$B$6:$P$1000,11,FALSE),"")</f>
        <v>OUT</v>
      </c>
      <c r="H293" s="368">
        <f>IF(PROFILE!H295="","",PROFILE!B295)</f>
        <v>1703017</v>
      </c>
      <c r="I293" s="369" t="str">
        <f>IF(H293="","",VLOOKUP(H293,PROFILE!$B$6:$AC$1000,18,FALSE))</f>
        <v>ธนชาต</v>
      </c>
      <c r="J293" s="369" t="str">
        <f>IF(H293="","",VLOOKUP(H293,PROFILE!$B$6:$AC$1000,17,FALSE))</f>
        <v>กลาง</v>
      </c>
      <c r="K293" s="369" t="str">
        <f>IF(H293="","",VLOOKUP(H293,PROFILE!$B$6:$AC$1000,23,FALSE))</f>
        <v>3กข1723</v>
      </c>
      <c r="L293" s="369" t="str">
        <f>IF(H293="","",VLOOKUP(H293,PROFILE!$B$6:$AC$1000,24,FALSE))</f>
        <v>FORD</v>
      </c>
      <c r="M293" s="370" t="str">
        <f>IF(H293="","",VLOOKUP(H293,PROFILE!$B$6:$AC$1000,25,FALSE))</f>
        <v>FIESTA</v>
      </c>
      <c r="N293" s="371">
        <f t="shared" si="28"/>
        <v>0</v>
      </c>
      <c r="O293" s="372"/>
      <c r="P293" s="372"/>
      <c r="Q293" s="371">
        <f t="shared" si="29"/>
        <v>0</v>
      </c>
      <c r="R293" s="371">
        <f t="shared" si="25"/>
        <v>0</v>
      </c>
      <c r="S293" s="372">
        <f>IFERROR((VLOOKUP(A293,QUEUE!$F$5:$AW$1000,27,FALSE)-VLOOKUP(A293,QUEUE!$F$5:$AW$1000,26,FALSE))*500,0)</f>
        <v>0</v>
      </c>
      <c r="T293" s="372">
        <f>IFERROR((VLOOKUP(A293,QUEUE!$F$5:$AW$1000,30,FALSE)-VLOOKUP(A293,QUEUE!$F$5:$AW$1000,29,FALSE))*850,0)</f>
        <v>0</v>
      </c>
      <c r="U293" s="372">
        <f>IFERROR((VLOOKUP(A293,QUEUE!$F$5:$AW$1000,33,FALSE)-VLOOKUP(A293,QUEUE!$F$5:$AW$1000,32,FALSE))*600,0)</f>
        <v>0</v>
      </c>
      <c r="V293" s="372">
        <f>IFERROR((VLOOKUP(A293,QUEUE!$F$5:$AW$1000,36,FALSE)-VLOOKUP(A293,QUEUE!$F$5:$AW$1000,35,FALSE))*750,0)</f>
        <v>0</v>
      </c>
      <c r="W293" s="372">
        <f>IFERROR((VLOOKUP(A293,QUEUE!$F$5:$AW$1000,39,FALSE)-VLOOKUP(A293,QUEUE!$F$5:$AW$1000,38,FALSE))*600,0)</f>
        <v>0</v>
      </c>
      <c r="X293" s="373"/>
      <c r="Y293" s="371">
        <f>IFERROR(VLOOKUP(A293,PROFILE!$B$6:$DG$1000,109,FALSE),0)</f>
        <v>0</v>
      </c>
      <c r="Z293" s="371">
        <f>IFERROR((VLOOKUP(A293,PROFILE!$B$6:$DG$1000,110,FALSE)*900)+((VLOOKUP(A293,PROFILE!$B$6:$DG$1000,110,FALSE)*900)*0.5),0)</f>
        <v>0</v>
      </c>
      <c r="AA293" s="371">
        <f t="shared" si="27"/>
        <v>0</v>
      </c>
      <c r="AB293" s="373">
        <f>IF(PROFILE!R295="รอบคัน",1500,IF(PROFILE!R295="โคม่า",2000,PROFILE!DJ295*100))</f>
        <v>0</v>
      </c>
    </row>
    <row r="294" spans="1:28" x14ac:dyDescent="0.35">
      <c r="A294" s="344">
        <f t="shared" si="26"/>
        <v>1703018</v>
      </c>
      <c r="B294" s="344">
        <v>294</v>
      </c>
      <c r="G294" s="374" t="str">
        <f>IFERROR(VLOOKUP(A294,PROFILE!$B$6:$P$1000,11,FALSE),"")</f>
        <v>No fix</v>
      </c>
      <c r="H294" s="368">
        <f>IF(PROFILE!H296="","",PROFILE!B296)</f>
        <v>1703018</v>
      </c>
      <c r="I294" s="369" t="str">
        <f>IF(H294="","",VLOOKUP(H294,PROFILE!$B$6:$AC$1000,18,FALSE))</f>
        <v>เทเวศ</v>
      </c>
      <c r="J294" s="369" t="str">
        <f>IF(H294="","",VLOOKUP(H294,PROFILE!$B$6:$AC$1000,17,FALSE))</f>
        <v>เบา</v>
      </c>
      <c r="K294" s="369" t="str">
        <f>IF(H294="","",VLOOKUP(H294,PROFILE!$B$6:$AC$1000,23,FALSE))</f>
        <v>กท9320</v>
      </c>
      <c r="L294" s="369" t="str">
        <f>IF(H294="","",VLOOKUP(H294,PROFILE!$B$6:$AC$1000,24,FALSE))</f>
        <v>HONDA</v>
      </c>
      <c r="M294" s="370" t="str">
        <f>IF(H294="","",VLOOKUP(H294,PROFILE!$B$6:$AC$1000,25,FALSE))</f>
        <v>CITY</v>
      </c>
      <c r="N294" s="371">
        <f t="shared" si="28"/>
        <v>100</v>
      </c>
      <c r="O294" s="372"/>
      <c r="P294" s="372">
        <v>1000</v>
      </c>
      <c r="Q294" s="371">
        <f t="shared" si="29"/>
        <v>900</v>
      </c>
      <c r="R294" s="371">
        <f t="shared" si="25"/>
        <v>900</v>
      </c>
      <c r="S294" s="372">
        <f>IFERROR((VLOOKUP(A294,QUEUE!$F$5:$AW$1000,27,FALSE)-VLOOKUP(A294,QUEUE!$F$5:$AW$1000,26,FALSE))*500,0)</f>
        <v>0</v>
      </c>
      <c r="T294" s="372">
        <f>IFERROR((VLOOKUP(A294,QUEUE!$F$5:$AW$1000,30,FALSE)-VLOOKUP(A294,QUEUE!$F$5:$AW$1000,29,FALSE))*850,0)</f>
        <v>0</v>
      </c>
      <c r="U294" s="372">
        <f>IFERROR((VLOOKUP(A294,QUEUE!$F$5:$AW$1000,33,FALSE)-VLOOKUP(A294,QUEUE!$F$5:$AW$1000,32,FALSE))*600,0)</f>
        <v>0</v>
      </c>
      <c r="V294" s="372">
        <f>IFERROR((VLOOKUP(A294,QUEUE!$F$5:$AW$1000,36,FALSE)-VLOOKUP(A294,QUEUE!$F$5:$AW$1000,35,FALSE))*750,0)</f>
        <v>0</v>
      </c>
      <c r="W294" s="372">
        <f>IFERROR((VLOOKUP(A294,QUEUE!$F$5:$AW$1000,39,FALSE)-VLOOKUP(A294,QUEUE!$F$5:$AW$1000,38,FALSE))*600,0)</f>
        <v>0</v>
      </c>
      <c r="X294" s="373"/>
      <c r="Y294" s="371">
        <f>IFERROR(VLOOKUP(A294,PROFILE!$B$6:$DG$1000,109,FALSE),0)</f>
        <v>0</v>
      </c>
      <c r="Z294" s="371">
        <f>IFERROR((VLOOKUP(A294,PROFILE!$B$6:$DG$1000,110,FALSE)*900)+((VLOOKUP(A294,PROFILE!$B$6:$DG$1000,110,FALSE)*900)*0.5),0)</f>
        <v>0</v>
      </c>
      <c r="AA294" s="371">
        <f t="shared" si="27"/>
        <v>100</v>
      </c>
      <c r="AB294" s="373">
        <f>IF(PROFILE!R296="รอบคัน",1500,IF(PROFILE!R296="โคม่า",2000,PROFILE!DJ296*100))</f>
        <v>0</v>
      </c>
    </row>
    <row r="295" spans="1:28" x14ac:dyDescent="0.35">
      <c r="A295" s="344">
        <f t="shared" si="26"/>
        <v>1703019</v>
      </c>
      <c r="B295" s="344">
        <v>295</v>
      </c>
      <c r="G295" s="374" t="str">
        <f>IFERROR(VLOOKUP(A295,PROFILE!$B$6:$P$1000,11,FALSE),"")</f>
        <v>OUT</v>
      </c>
      <c r="H295" s="368">
        <f>IF(PROFILE!H297="","",PROFILE!B297)</f>
        <v>1703019</v>
      </c>
      <c r="I295" s="369" t="str">
        <f>IF(H295="","",VLOOKUP(H295,PROFILE!$B$6:$AC$1000,18,FALSE))</f>
        <v>กรุงไทย</v>
      </c>
      <c r="J295" s="369" t="str">
        <f>IF(H295="","",VLOOKUP(H295,PROFILE!$B$6:$AC$1000,17,FALSE))</f>
        <v>กลาง</v>
      </c>
      <c r="K295" s="369" t="str">
        <f>IF(H295="","",VLOOKUP(H295,PROFILE!$B$6:$AC$1000,23,FALSE))</f>
        <v>ชณ3448</v>
      </c>
      <c r="L295" s="369" t="str">
        <f>IF(H295="","",VLOOKUP(H295,PROFILE!$B$6:$AC$1000,24,FALSE))</f>
        <v>HONDA</v>
      </c>
      <c r="M295" s="370" t="str">
        <f>IF(H295="","",VLOOKUP(H295,PROFILE!$B$6:$AC$1000,25,FALSE))</f>
        <v>CIVIC</v>
      </c>
      <c r="N295" s="371">
        <f t="shared" si="28"/>
        <v>1465.4</v>
      </c>
      <c r="O295" s="372"/>
      <c r="P295" s="372">
        <v>5904</v>
      </c>
      <c r="Q295" s="371">
        <f t="shared" si="29"/>
        <v>4438.6000000000004</v>
      </c>
      <c r="R295" s="371">
        <f t="shared" si="25"/>
        <v>4438.6000000000004</v>
      </c>
      <c r="S295" s="372">
        <f>IFERROR((VLOOKUP(A295,QUEUE!$F$5:$AW$1000,27,FALSE)-VLOOKUP(A295,QUEUE!$F$5:$AW$1000,26,FALSE))*500,0)</f>
        <v>0</v>
      </c>
      <c r="T295" s="372">
        <f>IFERROR((VLOOKUP(A295,QUEUE!$F$5:$AW$1000,30,FALSE)-VLOOKUP(A295,QUEUE!$F$5:$AW$1000,29,FALSE))*850,0)</f>
        <v>0</v>
      </c>
      <c r="U295" s="372">
        <f>IFERROR((VLOOKUP(A295,QUEUE!$F$5:$AW$1000,33,FALSE)-VLOOKUP(A295,QUEUE!$F$5:$AW$1000,32,FALSE))*600,0)</f>
        <v>0</v>
      </c>
      <c r="V295" s="372">
        <f>IFERROR((VLOOKUP(A295,QUEUE!$F$5:$AW$1000,36,FALSE)-VLOOKUP(A295,QUEUE!$F$5:$AW$1000,35,FALSE))*750,0)</f>
        <v>0</v>
      </c>
      <c r="W295" s="372">
        <f>IFERROR((VLOOKUP(A295,QUEUE!$F$5:$AW$1000,39,FALSE)-VLOOKUP(A295,QUEUE!$F$5:$AW$1000,38,FALSE))*600,0)</f>
        <v>0</v>
      </c>
      <c r="X295" s="373"/>
      <c r="Y295" s="371">
        <f>IFERROR(VLOOKUP(A295,PROFILE!$B$6:$DG$1000,109,FALSE),0)</f>
        <v>0</v>
      </c>
      <c r="Z295" s="371">
        <f>IFERROR((VLOOKUP(A295,PROFILE!$B$6:$DG$1000,110,FALSE)*900)+((VLOOKUP(A295,PROFILE!$B$6:$DG$1000,110,FALSE)*900)*0.5),0)</f>
        <v>675</v>
      </c>
      <c r="AA295" s="371">
        <f t="shared" si="27"/>
        <v>590.4</v>
      </c>
      <c r="AB295" s="373">
        <f>IF(PROFILE!R297="รอบคัน",1500,IF(PROFILE!R297="โคม่า",2000,PROFILE!DJ297*100))</f>
        <v>200</v>
      </c>
    </row>
    <row r="296" spans="1:28" x14ac:dyDescent="0.35">
      <c r="A296" s="344">
        <f t="shared" si="26"/>
        <v>1703020</v>
      </c>
      <c r="B296" s="344">
        <v>296</v>
      </c>
      <c r="G296" s="374" t="str">
        <f>IFERROR(VLOOKUP(A296,PROFILE!$B$6:$P$1000,11,FALSE),"")</f>
        <v>No fix</v>
      </c>
      <c r="H296" s="368">
        <f>IF(PROFILE!H298="","",PROFILE!B298)</f>
        <v>1703020</v>
      </c>
      <c r="I296" s="369" t="str">
        <f>IF(H296="","",VLOOKUP(H296,PROFILE!$B$6:$AC$1000,18,FALSE))</f>
        <v>ธนชาต</v>
      </c>
      <c r="J296" s="369" t="str">
        <f>IF(H296="","",VLOOKUP(H296,PROFILE!$B$6:$AC$1000,17,FALSE))</f>
        <v>กลาง</v>
      </c>
      <c r="K296" s="369" t="str">
        <f>IF(H296="","",VLOOKUP(H296,PROFILE!$B$6:$AC$1000,23,FALSE))</f>
        <v>2กค6775</v>
      </c>
      <c r="L296" s="369" t="str">
        <f>IF(H296="","",VLOOKUP(H296,PROFILE!$B$6:$AC$1000,24,FALSE))</f>
        <v>HONDA</v>
      </c>
      <c r="M296" s="370" t="str">
        <f>IF(H296="","",VLOOKUP(H296,PROFILE!$B$6:$AC$1000,25,FALSE))</f>
        <v>JAZZ</v>
      </c>
      <c r="N296" s="371">
        <f t="shared" si="28"/>
        <v>1018.4590000000001</v>
      </c>
      <c r="O296" s="372"/>
      <c r="P296" s="372">
        <v>3434.59</v>
      </c>
      <c r="Q296" s="371">
        <f t="shared" si="29"/>
        <v>2416.1310000000003</v>
      </c>
      <c r="R296" s="371">
        <f t="shared" si="25"/>
        <v>2416.1310000000003</v>
      </c>
      <c r="S296" s="372">
        <f>IFERROR((VLOOKUP(A296,QUEUE!$F$5:$AW$1000,27,FALSE)-VLOOKUP(A296,QUEUE!$F$5:$AW$1000,26,FALSE))*500,0)</f>
        <v>0</v>
      </c>
      <c r="T296" s="372">
        <f>IFERROR((VLOOKUP(A296,QUEUE!$F$5:$AW$1000,30,FALSE)-VLOOKUP(A296,QUEUE!$F$5:$AW$1000,29,FALSE))*850,0)</f>
        <v>0</v>
      </c>
      <c r="U296" s="372">
        <f>IFERROR((VLOOKUP(A296,QUEUE!$F$5:$AW$1000,33,FALSE)-VLOOKUP(A296,QUEUE!$F$5:$AW$1000,32,FALSE))*600,0)</f>
        <v>0</v>
      </c>
      <c r="V296" s="372">
        <f>IFERROR((VLOOKUP(A296,QUEUE!$F$5:$AW$1000,36,FALSE)-VLOOKUP(A296,QUEUE!$F$5:$AW$1000,35,FALSE))*750,0)</f>
        <v>0</v>
      </c>
      <c r="W296" s="372">
        <f>IFERROR((VLOOKUP(A296,QUEUE!$F$5:$AW$1000,39,FALSE)-VLOOKUP(A296,QUEUE!$F$5:$AW$1000,38,FALSE))*600,0)</f>
        <v>0</v>
      </c>
      <c r="X296" s="373"/>
      <c r="Y296" s="371">
        <f>IFERROR(VLOOKUP(A296,PROFILE!$B$6:$DG$1000,109,FALSE),0)</f>
        <v>0</v>
      </c>
      <c r="Z296" s="371">
        <f>IFERROR((VLOOKUP(A296,PROFILE!$B$6:$DG$1000,110,FALSE)*900)+((VLOOKUP(A296,PROFILE!$B$6:$DG$1000,110,FALSE)*900)*0.5),0)</f>
        <v>675</v>
      </c>
      <c r="AA296" s="371">
        <f t="shared" si="27"/>
        <v>343.45900000000006</v>
      </c>
      <c r="AB296" s="373">
        <f>IF(PROFILE!R298="รอบคัน",1500,IF(PROFILE!R298="โคม่า",2000,PROFILE!DJ298*100))</f>
        <v>0</v>
      </c>
    </row>
    <row r="297" spans="1:28" x14ac:dyDescent="0.35">
      <c r="A297" s="344">
        <f t="shared" si="26"/>
        <v>1703021</v>
      </c>
      <c r="B297" s="344">
        <v>297</v>
      </c>
      <c r="G297" s="374" t="str">
        <f>IFERROR(VLOOKUP(A297,PROFILE!$B$6:$P$1000,11,FALSE),"")</f>
        <v>OUT</v>
      </c>
      <c r="H297" s="368">
        <f>IF(PROFILE!H299="","",PROFILE!B299)</f>
        <v>1703021</v>
      </c>
      <c r="I297" s="369" t="str">
        <f>IF(H297="","",VLOOKUP(H297,PROFILE!$B$6:$AC$1000,18,FALSE))</f>
        <v>เทเวศ</v>
      </c>
      <c r="J297" s="369" t="str">
        <f>IF(H297="","",VLOOKUP(H297,PROFILE!$B$6:$AC$1000,17,FALSE))</f>
        <v>หนัก</v>
      </c>
      <c r="K297" s="369" t="str">
        <f>IF(H297="","",VLOOKUP(H297,PROFILE!$B$6:$AC$1000,23,FALSE))</f>
        <v>ญฒ4950</v>
      </c>
      <c r="L297" s="369" t="str">
        <f>IF(H297="","",VLOOKUP(H297,PROFILE!$B$6:$AC$1000,24,FALSE))</f>
        <v>CHEVROLET</v>
      </c>
      <c r="M297" s="370" t="str">
        <f>IF(H297="","",VLOOKUP(H297,PROFILE!$B$6:$AC$1000,25,FALSE))</f>
        <v>CAPTIVA</v>
      </c>
      <c r="N297" s="371">
        <f t="shared" si="28"/>
        <v>1432</v>
      </c>
      <c r="O297" s="372">
        <v>220</v>
      </c>
      <c r="P297" s="372">
        <v>7570</v>
      </c>
      <c r="Q297" s="371">
        <f t="shared" si="29"/>
        <v>6138</v>
      </c>
      <c r="R297" s="371">
        <f t="shared" si="25"/>
        <v>6138</v>
      </c>
      <c r="S297" s="372">
        <f>IFERROR((VLOOKUP(A297,QUEUE!$F$5:$AW$1000,27,FALSE)-VLOOKUP(A297,QUEUE!$F$5:$AW$1000,26,FALSE))*500,0)</f>
        <v>0</v>
      </c>
      <c r="T297" s="372">
        <f>IFERROR((VLOOKUP(A297,QUEUE!$F$5:$AW$1000,30,FALSE)-VLOOKUP(A297,QUEUE!$F$5:$AW$1000,29,FALSE))*850,0)</f>
        <v>0</v>
      </c>
      <c r="U297" s="372">
        <f>IFERROR((VLOOKUP(A297,QUEUE!$F$5:$AW$1000,33,FALSE)-VLOOKUP(A297,QUEUE!$F$5:$AW$1000,32,FALSE))*600,0)</f>
        <v>0</v>
      </c>
      <c r="V297" s="372">
        <f>IFERROR((VLOOKUP(A297,QUEUE!$F$5:$AW$1000,36,FALSE)-VLOOKUP(A297,QUEUE!$F$5:$AW$1000,35,FALSE))*750,0)</f>
        <v>0</v>
      </c>
      <c r="W297" s="372">
        <f>IFERROR((VLOOKUP(A297,QUEUE!$F$5:$AW$1000,39,FALSE)-VLOOKUP(A297,QUEUE!$F$5:$AW$1000,38,FALSE))*600,0)</f>
        <v>0</v>
      </c>
      <c r="X297" s="373"/>
      <c r="Y297" s="371">
        <f>IFERROR(VLOOKUP(A297,PROFILE!$B$6:$DG$1000,109,FALSE),0)</f>
        <v>0</v>
      </c>
      <c r="Z297" s="371">
        <f>IFERROR((VLOOKUP(A297,PROFILE!$B$6:$DG$1000,110,FALSE)*900)+((VLOOKUP(A297,PROFILE!$B$6:$DG$1000,110,FALSE)*900)*0.5),0)</f>
        <v>675</v>
      </c>
      <c r="AA297" s="371">
        <f t="shared" si="27"/>
        <v>757</v>
      </c>
      <c r="AB297" s="373">
        <f>IF(PROFILE!R299="รอบคัน",1500,IF(PROFILE!R299="โคม่า",2000,PROFILE!DJ299*100))</f>
        <v>0</v>
      </c>
    </row>
    <row r="298" spans="1:28" x14ac:dyDescent="0.35">
      <c r="A298" s="344">
        <f t="shared" si="26"/>
        <v>1703022</v>
      </c>
      <c r="B298" s="344">
        <v>298</v>
      </c>
      <c r="G298" s="374" t="str">
        <f>IFERROR(VLOOKUP(A298,PROFILE!$B$6:$P$1000,11,FALSE),"")</f>
        <v/>
      </c>
      <c r="H298" s="368">
        <f>IF(PROFILE!H300="","",PROFILE!B300)</f>
        <v>1703022</v>
      </c>
      <c r="I298" s="369" t="str">
        <f>IF(H298="","",VLOOKUP(H298,PROFILE!$B$6:$AC$1000,18,FALSE))</f>
        <v>ธนชาต</v>
      </c>
      <c r="J298" s="369" t="str">
        <f>IF(H298="","",VLOOKUP(H298,PROFILE!$B$6:$AC$1000,17,FALSE))</f>
        <v>กลาง</v>
      </c>
      <c r="K298" s="369" t="str">
        <f>IF(H298="","",VLOOKUP(H298,PROFILE!$B$6:$AC$1000,23,FALSE))</f>
        <v>ญร4625</v>
      </c>
      <c r="L298" s="369" t="str">
        <f>IF(H298="","",VLOOKUP(H298,PROFILE!$B$6:$AC$1000,24,FALSE))</f>
        <v>TOYOTA</v>
      </c>
      <c r="M298" s="370" t="str">
        <f>IF(H298="","",VLOOKUP(H298,PROFILE!$B$6:$AC$1000,25,FALSE))</f>
        <v>VIOS</v>
      </c>
      <c r="N298" s="371">
        <f t="shared" si="28"/>
        <v>0</v>
      </c>
      <c r="O298" s="372"/>
      <c r="P298" s="372"/>
      <c r="Q298" s="371">
        <f t="shared" si="29"/>
        <v>0</v>
      </c>
      <c r="R298" s="371">
        <f t="shared" si="25"/>
        <v>0</v>
      </c>
      <c r="S298" s="372">
        <f>IFERROR((VLOOKUP(A298,QUEUE!$F$5:$AW$1000,27,FALSE)-VLOOKUP(A298,QUEUE!$F$5:$AW$1000,26,FALSE))*500,0)</f>
        <v>0</v>
      </c>
      <c r="T298" s="372">
        <f>IFERROR((VLOOKUP(A298,QUEUE!$F$5:$AW$1000,30,FALSE)-VLOOKUP(A298,QUEUE!$F$5:$AW$1000,29,FALSE))*850,0)</f>
        <v>0</v>
      </c>
      <c r="U298" s="372">
        <f>IFERROR((VLOOKUP(A298,QUEUE!$F$5:$AW$1000,33,FALSE)-VLOOKUP(A298,QUEUE!$F$5:$AW$1000,32,FALSE))*600,0)</f>
        <v>0</v>
      </c>
      <c r="V298" s="372">
        <f>IFERROR((VLOOKUP(A298,QUEUE!$F$5:$AW$1000,36,FALSE)-VLOOKUP(A298,QUEUE!$F$5:$AW$1000,35,FALSE))*750,0)</f>
        <v>0</v>
      </c>
      <c r="W298" s="372">
        <f>IFERROR((VLOOKUP(A298,QUEUE!$F$5:$AW$1000,39,FALSE)-VLOOKUP(A298,QUEUE!$F$5:$AW$1000,38,FALSE))*600,0)</f>
        <v>0</v>
      </c>
      <c r="X298" s="373"/>
      <c r="Y298" s="371">
        <f>IFERROR(VLOOKUP(A298,PROFILE!$B$6:$DG$1000,109,FALSE),0)</f>
        <v>0</v>
      </c>
      <c r="Z298" s="371">
        <f>IFERROR((VLOOKUP(A298,PROFILE!$B$6:$DG$1000,110,FALSE)*900)+((VLOOKUP(A298,PROFILE!$B$6:$DG$1000,110,FALSE)*900)*0.5),0)</f>
        <v>0</v>
      </c>
      <c r="AA298" s="371">
        <f t="shared" si="27"/>
        <v>0</v>
      </c>
      <c r="AB298" s="373">
        <f>IF(PROFILE!R300="รอบคัน",1500,IF(PROFILE!R300="โคม่า",2000,PROFILE!DJ300*100))</f>
        <v>0</v>
      </c>
    </row>
    <row r="299" spans="1:28" x14ac:dyDescent="0.35">
      <c r="A299" s="344">
        <f t="shared" si="26"/>
        <v>1703023</v>
      </c>
      <c r="B299" s="344">
        <v>299</v>
      </c>
      <c r="G299" s="374" t="str">
        <f>IFERROR(VLOOKUP(A299,PROFILE!$B$6:$P$1000,11,FALSE),"")</f>
        <v/>
      </c>
      <c r="H299" s="368">
        <f>IF(PROFILE!H301="","",PROFILE!B301)</f>
        <v>1703023</v>
      </c>
      <c r="I299" s="369" t="str">
        <f>IF(H299="","",VLOOKUP(H299,PROFILE!$B$6:$AC$1000,18,FALSE))</f>
        <v>เทเวศ</v>
      </c>
      <c r="J299" s="369" t="str">
        <f>IF(H299="","",VLOOKUP(H299,PROFILE!$B$6:$AC$1000,17,FALSE))</f>
        <v>เบา</v>
      </c>
      <c r="K299" s="369" t="str">
        <f>IF(H299="","",VLOOKUP(H299,PROFILE!$B$6:$AC$1000,23,FALSE))</f>
        <v>ชข8086</v>
      </c>
      <c r="L299" s="369" t="str">
        <f>IF(H299="","",VLOOKUP(H299,PROFILE!$B$6:$AC$1000,24,FALSE))</f>
        <v>TOYOTA</v>
      </c>
      <c r="M299" s="370" t="str">
        <f>IF(H299="","",VLOOKUP(H299,PROFILE!$B$6:$AC$1000,25,FALSE))</f>
        <v>ALTIS</v>
      </c>
      <c r="N299" s="371">
        <f t="shared" si="28"/>
        <v>0</v>
      </c>
      <c r="O299" s="372"/>
      <c r="P299" s="372"/>
      <c r="Q299" s="371">
        <f t="shared" si="29"/>
        <v>0</v>
      </c>
      <c r="R299" s="371">
        <f t="shared" si="25"/>
        <v>0</v>
      </c>
      <c r="S299" s="372">
        <f>IFERROR((VLOOKUP(A299,QUEUE!$F$5:$AW$1000,27,FALSE)-VLOOKUP(A299,QUEUE!$F$5:$AW$1000,26,FALSE))*500,0)</f>
        <v>0</v>
      </c>
      <c r="T299" s="372">
        <f>IFERROR((VLOOKUP(A299,QUEUE!$F$5:$AW$1000,30,FALSE)-VLOOKUP(A299,QUEUE!$F$5:$AW$1000,29,FALSE))*850,0)</f>
        <v>0</v>
      </c>
      <c r="U299" s="372">
        <f>IFERROR((VLOOKUP(A299,QUEUE!$F$5:$AW$1000,33,FALSE)-VLOOKUP(A299,QUEUE!$F$5:$AW$1000,32,FALSE))*600,0)</f>
        <v>0</v>
      </c>
      <c r="V299" s="372">
        <f>IFERROR((VLOOKUP(A299,QUEUE!$F$5:$AW$1000,36,FALSE)-VLOOKUP(A299,QUEUE!$F$5:$AW$1000,35,FALSE))*750,0)</f>
        <v>0</v>
      </c>
      <c r="W299" s="372">
        <f>IFERROR((VLOOKUP(A299,QUEUE!$F$5:$AW$1000,39,FALSE)-VLOOKUP(A299,QUEUE!$F$5:$AW$1000,38,FALSE))*600,0)</f>
        <v>0</v>
      </c>
      <c r="X299" s="373"/>
      <c r="Y299" s="371">
        <f>IFERROR(VLOOKUP(A299,PROFILE!$B$6:$DG$1000,109,FALSE),0)</f>
        <v>0</v>
      </c>
      <c r="Z299" s="371">
        <f>IFERROR((VLOOKUP(A299,PROFILE!$B$6:$DG$1000,110,FALSE)*900)+((VLOOKUP(A299,PROFILE!$B$6:$DG$1000,110,FALSE)*900)*0.5),0)</f>
        <v>0</v>
      </c>
      <c r="AA299" s="371">
        <f t="shared" si="27"/>
        <v>0</v>
      </c>
      <c r="AB299" s="373">
        <f>IF(PROFILE!R301="รอบคัน",1500,IF(PROFILE!R301="โคม่า",2000,PROFILE!DJ301*100))</f>
        <v>0</v>
      </c>
    </row>
    <row r="300" spans="1:28" x14ac:dyDescent="0.35">
      <c r="A300" s="344">
        <f t="shared" si="26"/>
        <v>1703024</v>
      </c>
      <c r="B300" s="344">
        <v>300</v>
      </c>
      <c r="G300" s="374" t="str">
        <f>IFERROR(VLOOKUP(A300,PROFILE!$B$6:$P$1000,11,FALSE),"")</f>
        <v>OUT</v>
      </c>
      <c r="H300" s="368">
        <f>IF(PROFILE!H302="","",PROFILE!B302)</f>
        <v>1703024</v>
      </c>
      <c r="I300" s="369" t="str">
        <f>IF(H300="","",VLOOKUP(H300,PROFILE!$B$6:$AC$1000,18,FALSE))</f>
        <v>ธนชาต</v>
      </c>
      <c r="J300" s="369" t="str">
        <f>IF(H300="","",VLOOKUP(H300,PROFILE!$B$6:$AC$1000,17,FALSE))</f>
        <v>เบา</v>
      </c>
      <c r="K300" s="369" t="str">
        <f>IF(H300="","",VLOOKUP(H300,PROFILE!$B$6:$AC$1000,23,FALSE))</f>
        <v>1กจ5865</v>
      </c>
      <c r="L300" s="369" t="str">
        <f>IF(H300="","",VLOOKUP(H300,PROFILE!$B$6:$AC$1000,24,FALSE))</f>
        <v>MITSUBISHI</v>
      </c>
      <c r="M300" s="370" t="str">
        <f>IF(H300="","",VLOOKUP(H300,PROFILE!$B$6:$AC$1000,25,FALSE))</f>
        <v>MIRAGE</v>
      </c>
      <c r="N300" s="371">
        <f t="shared" si="28"/>
        <v>1005.374</v>
      </c>
      <c r="O300" s="372"/>
      <c r="P300" s="372">
        <v>2303.7399999999998</v>
      </c>
      <c r="Q300" s="371">
        <f t="shared" si="29"/>
        <v>1298.3659999999998</v>
      </c>
      <c r="R300" s="371">
        <f t="shared" si="25"/>
        <v>1298.3659999999998</v>
      </c>
      <c r="S300" s="372">
        <f>IFERROR((VLOOKUP(A300,QUEUE!$F$5:$AW$1000,27,FALSE)-VLOOKUP(A300,QUEUE!$F$5:$AW$1000,26,FALSE))*500,0)</f>
        <v>0</v>
      </c>
      <c r="T300" s="372">
        <f>IFERROR((VLOOKUP(A300,QUEUE!$F$5:$AW$1000,30,FALSE)-VLOOKUP(A300,QUEUE!$F$5:$AW$1000,29,FALSE))*850,0)</f>
        <v>0</v>
      </c>
      <c r="U300" s="372">
        <f>IFERROR((VLOOKUP(A300,QUEUE!$F$5:$AW$1000,33,FALSE)-VLOOKUP(A300,QUEUE!$F$5:$AW$1000,32,FALSE))*600,0)</f>
        <v>0</v>
      </c>
      <c r="V300" s="372">
        <f>IFERROR((VLOOKUP(A300,QUEUE!$F$5:$AW$1000,36,FALSE)-VLOOKUP(A300,QUEUE!$F$5:$AW$1000,35,FALSE))*750,0)</f>
        <v>0</v>
      </c>
      <c r="W300" s="372">
        <f>IFERROR((VLOOKUP(A300,QUEUE!$F$5:$AW$1000,39,FALSE)-VLOOKUP(A300,QUEUE!$F$5:$AW$1000,38,FALSE))*600,0)</f>
        <v>0</v>
      </c>
      <c r="X300" s="373"/>
      <c r="Y300" s="371">
        <f>IFERROR(VLOOKUP(A300,PROFILE!$B$6:$DG$1000,109,FALSE),0)</f>
        <v>0</v>
      </c>
      <c r="Z300" s="371">
        <f>IFERROR((VLOOKUP(A300,PROFILE!$B$6:$DG$1000,110,FALSE)*900)+((VLOOKUP(A300,PROFILE!$B$6:$DG$1000,110,FALSE)*900)*0.5),0)</f>
        <v>675</v>
      </c>
      <c r="AA300" s="371">
        <f t="shared" si="27"/>
        <v>230.374</v>
      </c>
      <c r="AB300" s="373">
        <f>IF(PROFILE!R302="รอบคัน",1500,IF(PROFILE!R302="โคม่า",2000,PROFILE!DJ302*100))</f>
        <v>100</v>
      </c>
    </row>
    <row r="301" spans="1:28" x14ac:dyDescent="0.35">
      <c r="A301" s="344">
        <f t="shared" si="26"/>
        <v>1703025</v>
      </c>
      <c r="B301" s="344">
        <v>301</v>
      </c>
      <c r="G301" s="374" t="str">
        <f>IFERROR(VLOOKUP(A301,PROFILE!$B$6:$P$1000,11,FALSE),"")</f>
        <v/>
      </c>
      <c r="H301" s="368">
        <f>IF(PROFILE!H303="","",PROFILE!B303)</f>
        <v>1703025</v>
      </c>
      <c r="I301" s="369" t="str">
        <f>IF(H301="","",VLOOKUP(H301,PROFILE!$B$6:$AC$1000,18,FALSE))</f>
        <v>กรุงไทย</v>
      </c>
      <c r="J301" s="369" t="str">
        <f>IF(H301="","",VLOOKUP(H301,PROFILE!$B$6:$AC$1000,17,FALSE))</f>
        <v>หนัก</v>
      </c>
      <c r="K301" s="369" t="str">
        <f>IF(H301="","",VLOOKUP(H301,PROFILE!$B$6:$AC$1000,23,FALSE))</f>
        <v>ฆช8286</v>
      </c>
      <c r="L301" s="369" t="str">
        <f>IF(H301="","",VLOOKUP(H301,PROFILE!$B$6:$AC$1000,24,FALSE))</f>
        <v>ISUZU</v>
      </c>
      <c r="M301" s="370" t="str">
        <f>IF(H301="","",VLOOKUP(H301,PROFILE!$B$6:$AC$1000,25,FALSE))</f>
        <v>D-MAX</v>
      </c>
      <c r="N301" s="371">
        <f t="shared" si="28"/>
        <v>0</v>
      </c>
      <c r="O301" s="372"/>
      <c r="P301" s="372"/>
      <c r="Q301" s="371">
        <f t="shared" si="29"/>
        <v>0</v>
      </c>
      <c r="R301" s="371">
        <f t="shared" si="25"/>
        <v>0</v>
      </c>
      <c r="S301" s="372">
        <f>IFERROR((VLOOKUP(A301,QUEUE!$F$5:$AW$1000,27,FALSE)-VLOOKUP(A301,QUEUE!$F$5:$AW$1000,26,FALSE))*500,0)</f>
        <v>0</v>
      </c>
      <c r="T301" s="372">
        <f>IFERROR((VLOOKUP(A301,QUEUE!$F$5:$AW$1000,30,FALSE)-VLOOKUP(A301,QUEUE!$F$5:$AW$1000,29,FALSE))*850,0)</f>
        <v>0</v>
      </c>
      <c r="U301" s="372">
        <f>IFERROR((VLOOKUP(A301,QUEUE!$F$5:$AW$1000,33,FALSE)-VLOOKUP(A301,QUEUE!$F$5:$AW$1000,32,FALSE))*600,0)</f>
        <v>0</v>
      </c>
      <c r="V301" s="372">
        <f>IFERROR((VLOOKUP(A301,QUEUE!$F$5:$AW$1000,36,FALSE)-VLOOKUP(A301,QUEUE!$F$5:$AW$1000,35,FALSE))*750,0)</f>
        <v>0</v>
      </c>
      <c r="W301" s="372">
        <f>IFERROR((VLOOKUP(A301,QUEUE!$F$5:$AW$1000,39,FALSE)-VLOOKUP(A301,QUEUE!$F$5:$AW$1000,38,FALSE))*600,0)</f>
        <v>0</v>
      </c>
      <c r="X301" s="373"/>
      <c r="Y301" s="371">
        <f>IFERROR(VLOOKUP(A301,PROFILE!$B$6:$DG$1000,109,FALSE),0)</f>
        <v>0</v>
      </c>
      <c r="Z301" s="371">
        <f>IFERROR((VLOOKUP(A301,PROFILE!$B$6:$DG$1000,110,FALSE)*900)+((VLOOKUP(A301,PROFILE!$B$6:$DG$1000,110,FALSE)*900)*0.5),0)</f>
        <v>0</v>
      </c>
      <c r="AA301" s="371">
        <f t="shared" si="27"/>
        <v>0</v>
      </c>
      <c r="AB301" s="373">
        <f>IF(PROFILE!R303="รอบคัน",1500,IF(PROFILE!R303="โคม่า",2000,PROFILE!DJ303*100))</f>
        <v>0</v>
      </c>
    </row>
    <row r="302" spans="1:28" x14ac:dyDescent="0.35">
      <c r="A302" s="344">
        <f t="shared" si="26"/>
        <v>1703026</v>
      </c>
      <c r="B302" s="344">
        <v>302</v>
      </c>
      <c r="G302" s="374" t="str">
        <f>IFERROR(VLOOKUP(A302,PROFILE!$B$6:$P$1000,11,FALSE),"")</f>
        <v>OUT</v>
      </c>
      <c r="H302" s="368">
        <f>IF(PROFILE!H304="","",PROFILE!B304)</f>
        <v>1703026</v>
      </c>
      <c r="I302" s="369" t="str">
        <f>IF(H302="","",VLOOKUP(H302,PROFILE!$B$6:$AC$1000,18,FALSE))</f>
        <v>กรุงไทย</v>
      </c>
      <c r="J302" s="369" t="str">
        <f>IF(H302="","",VLOOKUP(H302,PROFILE!$B$6:$AC$1000,17,FALSE))</f>
        <v>รอบคัน</v>
      </c>
      <c r="K302" s="369" t="str">
        <f>IF(H302="","",VLOOKUP(H302,PROFILE!$B$6:$AC$1000,23,FALSE))</f>
        <v>ฎพ1996</v>
      </c>
      <c r="L302" s="369" t="str">
        <f>IF(H302="","",VLOOKUP(H302,PROFILE!$B$6:$AC$1000,24,FALSE))</f>
        <v>CHEVROLET</v>
      </c>
      <c r="M302" s="370" t="str">
        <f>IF(H302="","",VLOOKUP(H302,PROFILE!$B$6:$AC$1000,25,FALSE))</f>
        <v>OPTRA</v>
      </c>
      <c r="N302" s="371">
        <f t="shared" si="28"/>
        <v>4100</v>
      </c>
      <c r="O302" s="372">
        <v>6000</v>
      </c>
      <c r="P302" s="372">
        <v>26000</v>
      </c>
      <c r="Q302" s="371">
        <f t="shared" si="29"/>
        <v>21900</v>
      </c>
      <c r="R302" s="371">
        <f t="shared" si="25"/>
        <v>21900</v>
      </c>
      <c r="S302" s="372">
        <f>IFERROR((VLOOKUP(A302,QUEUE!$F$5:$AW$1000,27,FALSE)-VLOOKUP(A302,QUEUE!$F$5:$AW$1000,26,FALSE))*500,0)</f>
        <v>0</v>
      </c>
      <c r="T302" s="372">
        <f>IFERROR((VLOOKUP(A302,QUEUE!$F$5:$AW$1000,30,FALSE)-VLOOKUP(A302,QUEUE!$F$5:$AW$1000,29,FALSE))*850,0)</f>
        <v>0</v>
      </c>
      <c r="U302" s="372">
        <f>IFERROR((VLOOKUP(A302,QUEUE!$F$5:$AW$1000,33,FALSE)-VLOOKUP(A302,QUEUE!$F$5:$AW$1000,32,FALSE))*600,0)</f>
        <v>0</v>
      </c>
      <c r="V302" s="372">
        <f>IFERROR((VLOOKUP(A302,QUEUE!$F$5:$AW$1000,36,FALSE)-VLOOKUP(A302,QUEUE!$F$5:$AW$1000,35,FALSE))*750,0)</f>
        <v>0</v>
      </c>
      <c r="W302" s="372">
        <f>IFERROR((VLOOKUP(A302,QUEUE!$F$5:$AW$1000,39,FALSE)-VLOOKUP(A302,QUEUE!$F$5:$AW$1000,38,FALSE))*600,0)</f>
        <v>0</v>
      </c>
      <c r="X302" s="373"/>
      <c r="Y302" s="371">
        <f>IFERROR(VLOOKUP(A302,PROFILE!$B$6:$DG$1000,109,FALSE),0)</f>
        <v>0</v>
      </c>
      <c r="Z302" s="371">
        <f>IFERROR((VLOOKUP(A302,PROFILE!$B$6:$DG$1000,110,FALSE)*900)+((VLOOKUP(A302,PROFILE!$B$6:$DG$1000,110,FALSE)*900)*0.5),0)</f>
        <v>0</v>
      </c>
      <c r="AA302" s="371">
        <f t="shared" si="27"/>
        <v>2600</v>
      </c>
      <c r="AB302" s="373">
        <f>IF(PROFILE!R304="รอบคัน",1500,IF(PROFILE!R304="โคม่า",2000,PROFILE!DJ304*100))</f>
        <v>1500</v>
      </c>
    </row>
    <row r="303" spans="1:28" x14ac:dyDescent="0.35">
      <c r="A303" s="344">
        <f t="shared" si="26"/>
        <v>1703027</v>
      </c>
      <c r="B303" s="344">
        <v>303</v>
      </c>
      <c r="G303" s="374" t="str">
        <f>IFERROR(VLOOKUP(A303,PROFILE!$B$6:$P$1000,11,FALSE),"")</f>
        <v>OUT</v>
      </c>
      <c r="H303" s="368">
        <f>IF(PROFILE!H305="","",PROFILE!B305)</f>
        <v>1703027</v>
      </c>
      <c r="I303" s="369" t="str">
        <f>IF(H303="","",VLOOKUP(H303,PROFILE!$B$6:$AC$1000,18,FALSE))</f>
        <v>เจ้าพระยา</v>
      </c>
      <c r="J303" s="369" t="str">
        <f>IF(H303="","",VLOOKUP(H303,PROFILE!$B$6:$AC$1000,17,FALSE))</f>
        <v>กลาง</v>
      </c>
      <c r="K303" s="369" t="str">
        <f>IF(H303="","",VLOOKUP(H303,PROFILE!$B$6:$AC$1000,23,FALSE))</f>
        <v>1กล3061</v>
      </c>
      <c r="L303" s="369" t="str">
        <f>IF(H303="","",VLOOKUP(H303,PROFILE!$B$6:$AC$1000,24,FALSE))</f>
        <v>TOYOTA</v>
      </c>
      <c r="M303" s="370" t="str">
        <f>IF(H303="","",VLOOKUP(H303,PROFILE!$B$6:$AC$1000,25,FALSE))</f>
        <v>VIGO</v>
      </c>
      <c r="N303" s="371">
        <f t="shared" si="28"/>
        <v>400</v>
      </c>
      <c r="O303" s="372"/>
      <c r="P303" s="372"/>
      <c r="Q303" s="371">
        <f t="shared" si="29"/>
        <v>0</v>
      </c>
      <c r="R303" s="371">
        <f t="shared" si="25"/>
        <v>0</v>
      </c>
      <c r="S303" s="372">
        <f>IFERROR((VLOOKUP(A303,QUEUE!$F$5:$AW$1000,27,FALSE)-VLOOKUP(A303,QUEUE!$F$5:$AW$1000,26,FALSE))*500,0)</f>
        <v>0</v>
      </c>
      <c r="T303" s="372">
        <f>IFERROR((VLOOKUP(A303,QUEUE!$F$5:$AW$1000,30,FALSE)-VLOOKUP(A303,QUEUE!$F$5:$AW$1000,29,FALSE))*850,0)</f>
        <v>0</v>
      </c>
      <c r="U303" s="372">
        <f>IFERROR((VLOOKUP(A303,QUEUE!$F$5:$AW$1000,33,FALSE)-VLOOKUP(A303,QUEUE!$F$5:$AW$1000,32,FALSE))*600,0)</f>
        <v>0</v>
      </c>
      <c r="V303" s="372">
        <f>IFERROR((VLOOKUP(A303,QUEUE!$F$5:$AW$1000,36,FALSE)-VLOOKUP(A303,QUEUE!$F$5:$AW$1000,35,FALSE))*750,0)</f>
        <v>0</v>
      </c>
      <c r="W303" s="372">
        <f>IFERROR((VLOOKUP(A303,QUEUE!$F$5:$AW$1000,39,FALSE)-VLOOKUP(A303,QUEUE!$F$5:$AW$1000,38,FALSE))*600,0)</f>
        <v>0</v>
      </c>
      <c r="X303" s="373"/>
      <c r="Y303" s="371">
        <f>IFERROR(VLOOKUP(A303,PROFILE!$B$6:$DG$1000,109,FALSE),0)</f>
        <v>0</v>
      </c>
      <c r="Z303" s="371">
        <f>IFERROR((VLOOKUP(A303,PROFILE!$B$6:$DG$1000,110,FALSE)*900)+((VLOOKUP(A303,PROFILE!$B$6:$DG$1000,110,FALSE)*900)*0.5),0)</f>
        <v>0</v>
      </c>
      <c r="AA303" s="371">
        <f t="shared" si="27"/>
        <v>0</v>
      </c>
      <c r="AB303" s="373">
        <f>IF(PROFILE!R305="รอบคัน",1500,IF(PROFILE!R305="โคม่า",2000,PROFILE!DJ305*100))</f>
        <v>400</v>
      </c>
    </row>
    <row r="304" spans="1:28" x14ac:dyDescent="0.35">
      <c r="A304" s="344">
        <f t="shared" si="26"/>
        <v>1703028</v>
      </c>
      <c r="B304" s="344">
        <v>304</v>
      </c>
      <c r="G304" s="374" t="str">
        <f>IFERROR(VLOOKUP(A304,PROFILE!$B$6:$P$1000,11,FALSE),"")</f>
        <v>No fix</v>
      </c>
      <c r="H304" s="368">
        <f>IF(PROFILE!H306="","",PROFILE!B306)</f>
        <v>1703028</v>
      </c>
      <c r="I304" s="369" t="str">
        <f>IF(H304="","",VLOOKUP(H304,PROFILE!$B$6:$AC$1000,18,FALSE))</f>
        <v/>
      </c>
      <c r="J304" s="369" t="str">
        <f>IF(H304="","",VLOOKUP(H304,PROFILE!$B$6:$AC$1000,17,FALSE))</f>
        <v>กลาง</v>
      </c>
      <c r="K304" s="369" t="str">
        <f>IF(H304="","",VLOOKUP(H304,PROFILE!$B$6:$AC$1000,23,FALSE))</f>
        <v>2กพ2362</v>
      </c>
      <c r="L304" s="369" t="str">
        <f>IF(H304="","",VLOOKUP(H304,PROFILE!$B$6:$AC$1000,24,FALSE))</f>
        <v>NISSAN</v>
      </c>
      <c r="M304" s="370" t="str">
        <f>IF(H304="","",VLOOKUP(H304,PROFILE!$B$6:$AC$1000,25,FALSE))</f>
        <v>SYLPHY</v>
      </c>
      <c r="N304" s="371">
        <f t="shared" si="28"/>
        <v>1550</v>
      </c>
      <c r="O304" s="372">
        <v>8000</v>
      </c>
      <c r="P304" s="372"/>
      <c r="Q304" s="371">
        <f t="shared" si="29"/>
        <v>0</v>
      </c>
      <c r="R304" s="371">
        <f t="shared" si="25"/>
        <v>0</v>
      </c>
      <c r="S304" s="372">
        <f>IFERROR((VLOOKUP(A304,QUEUE!$F$5:$AW$1000,27,FALSE)-VLOOKUP(A304,QUEUE!$F$5:$AW$1000,26,FALSE))*500,0)</f>
        <v>0</v>
      </c>
      <c r="T304" s="372">
        <f>IFERROR((VLOOKUP(A304,QUEUE!$F$5:$AW$1000,30,FALSE)-VLOOKUP(A304,QUEUE!$F$5:$AW$1000,29,FALSE))*850,0)</f>
        <v>0</v>
      </c>
      <c r="U304" s="372">
        <f>IFERROR((VLOOKUP(A304,QUEUE!$F$5:$AW$1000,33,FALSE)-VLOOKUP(A304,QUEUE!$F$5:$AW$1000,32,FALSE))*600,0)</f>
        <v>0</v>
      </c>
      <c r="V304" s="372">
        <f>IFERROR((VLOOKUP(A304,QUEUE!$F$5:$AW$1000,36,FALSE)-VLOOKUP(A304,QUEUE!$F$5:$AW$1000,35,FALSE))*750,0)</f>
        <v>0</v>
      </c>
      <c r="W304" s="372">
        <f>IFERROR((VLOOKUP(A304,QUEUE!$F$5:$AW$1000,39,FALSE)-VLOOKUP(A304,QUEUE!$F$5:$AW$1000,38,FALSE))*600,0)</f>
        <v>0</v>
      </c>
      <c r="X304" s="373"/>
      <c r="Y304" s="371">
        <f>IFERROR(VLOOKUP(A304,PROFILE!$B$6:$DG$1000,109,FALSE),0)</f>
        <v>0</v>
      </c>
      <c r="Z304" s="371">
        <f>IFERROR((VLOOKUP(A304,PROFILE!$B$6:$DG$1000,110,FALSE)*900)+((VLOOKUP(A304,PROFILE!$B$6:$DG$1000,110,FALSE)*900)*0.5),0)</f>
        <v>1350</v>
      </c>
      <c r="AA304" s="371">
        <f t="shared" si="27"/>
        <v>0</v>
      </c>
      <c r="AB304" s="373">
        <f>IF(PROFILE!R306="รอบคัน",1500,IF(PROFILE!R306="โคม่า",2000,PROFILE!DJ306*100))</f>
        <v>200</v>
      </c>
    </row>
    <row r="305" spans="1:28" x14ac:dyDescent="0.35">
      <c r="A305" s="344">
        <f t="shared" si="26"/>
        <v>1703029</v>
      </c>
      <c r="B305" s="344">
        <v>305</v>
      </c>
      <c r="G305" s="374" t="str">
        <f>IFERROR(VLOOKUP(A305,PROFILE!$B$6:$P$1000,11,FALSE),"")</f>
        <v>OUT</v>
      </c>
      <c r="H305" s="368">
        <f>IF(PROFILE!H307="","",PROFILE!B307)</f>
        <v>1703029</v>
      </c>
      <c r="I305" s="369" t="str">
        <f>IF(H305="","",VLOOKUP(H305,PROFILE!$B$6:$AC$1000,18,FALSE))</f>
        <v>เมืองไทย</v>
      </c>
      <c r="J305" s="369" t="str">
        <f>IF(H305="","",VLOOKUP(H305,PROFILE!$B$6:$AC$1000,17,FALSE))</f>
        <v>ชิ้นส่วน</v>
      </c>
      <c r="K305" s="369" t="str">
        <f>IF(H305="","",VLOOKUP(H305,PROFILE!$B$6:$AC$1000,23,FALSE))</f>
        <v>ญอ8498</v>
      </c>
      <c r="L305" s="369" t="str">
        <f>IF(H305="","",VLOOKUP(H305,PROFILE!$B$6:$AC$1000,24,FALSE))</f>
        <v>TOYOTA</v>
      </c>
      <c r="M305" s="370" t="str">
        <f>IF(H305="","",VLOOKUP(H305,PROFILE!$B$6:$AC$1000,25,FALSE))</f>
        <v>PRIUS</v>
      </c>
      <c r="N305" s="371">
        <f t="shared" si="28"/>
        <v>1095</v>
      </c>
      <c r="O305" s="372"/>
      <c r="P305" s="372">
        <v>2200</v>
      </c>
      <c r="Q305" s="371">
        <f t="shared" si="29"/>
        <v>1105</v>
      </c>
      <c r="R305" s="371">
        <f t="shared" si="25"/>
        <v>1105</v>
      </c>
      <c r="S305" s="372">
        <f>IFERROR((VLOOKUP(A305,QUEUE!$F$5:$AW$1000,27,FALSE)-VLOOKUP(A305,QUEUE!$F$5:$AW$1000,26,FALSE))*500,0)</f>
        <v>0</v>
      </c>
      <c r="T305" s="372">
        <f>IFERROR((VLOOKUP(A305,QUEUE!$F$5:$AW$1000,30,FALSE)-VLOOKUP(A305,QUEUE!$F$5:$AW$1000,29,FALSE))*850,0)</f>
        <v>0</v>
      </c>
      <c r="U305" s="372">
        <f>IFERROR((VLOOKUP(A305,QUEUE!$F$5:$AW$1000,33,FALSE)-VLOOKUP(A305,QUEUE!$F$5:$AW$1000,32,FALSE))*600,0)</f>
        <v>0</v>
      </c>
      <c r="V305" s="372">
        <f>IFERROR((VLOOKUP(A305,QUEUE!$F$5:$AW$1000,36,FALSE)-VLOOKUP(A305,QUEUE!$F$5:$AW$1000,35,FALSE))*750,0)</f>
        <v>0</v>
      </c>
      <c r="W305" s="372">
        <f>IFERROR((VLOOKUP(A305,QUEUE!$F$5:$AW$1000,39,FALSE)-VLOOKUP(A305,QUEUE!$F$5:$AW$1000,38,FALSE))*600,0)</f>
        <v>0</v>
      </c>
      <c r="X305" s="373"/>
      <c r="Y305" s="371">
        <f>IFERROR(VLOOKUP(A305,PROFILE!$B$6:$DG$1000,109,FALSE),0)</f>
        <v>0</v>
      </c>
      <c r="Z305" s="371">
        <f>IFERROR((VLOOKUP(A305,PROFILE!$B$6:$DG$1000,110,FALSE)*900)+((VLOOKUP(A305,PROFILE!$B$6:$DG$1000,110,FALSE)*900)*0.5),0)</f>
        <v>675</v>
      </c>
      <c r="AA305" s="371">
        <f t="shared" si="27"/>
        <v>220</v>
      </c>
      <c r="AB305" s="373">
        <f>IF(PROFILE!R307="รอบคัน",1500,IF(PROFILE!R307="โคม่า",2000,PROFILE!DJ307*100))</f>
        <v>200</v>
      </c>
    </row>
    <row r="306" spans="1:28" x14ac:dyDescent="0.35">
      <c r="A306" s="344">
        <f t="shared" si="26"/>
        <v>1703030</v>
      </c>
      <c r="B306" s="344">
        <v>306</v>
      </c>
      <c r="G306" s="374" t="str">
        <f>IFERROR(VLOOKUP(A306,PROFILE!$B$6:$P$1000,11,FALSE),"")</f>
        <v/>
      </c>
      <c r="H306" s="368">
        <f>IF(PROFILE!H308="","",PROFILE!B308)</f>
        <v>1703030</v>
      </c>
      <c r="I306" s="369" t="str">
        <f>IF(H306="","",VLOOKUP(H306,PROFILE!$B$6:$AC$1000,18,FALSE))</f>
        <v>สยามซิตี้</v>
      </c>
      <c r="J306" s="369" t="str">
        <f>IF(H306="","",VLOOKUP(H306,PROFILE!$B$6:$AC$1000,17,FALSE))</f>
        <v>กลาง</v>
      </c>
      <c r="K306" s="369" t="str">
        <f>IF(H306="","",VLOOKUP(H306,PROFILE!$B$6:$AC$1000,23,FALSE))</f>
        <v>2กฬ6058</v>
      </c>
      <c r="L306" s="369" t="str">
        <f>IF(H306="","",VLOOKUP(H306,PROFILE!$B$6:$AC$1000,24,FALSE))</f>
        <v>CHEVROLET</v>
      </c>
      <c r="M306" s="370" t="str">
        <f>IF(H306="","",VLOOKUP(H306,PROFILE!$B$6:$AC$1000,25,FALSE))</f>
        <v>COLORADO</v>
      </c>
      <c r="N306" s="371">
        <f t="shared" si="28"/>
        <v>0</v>
      </c>
      <c r="O306" s="372"/>
      <c r="P306" s="372"/>
      <c r="Q306" s="371">
        <f t="shared" si="29"/>
        <v>0</v>
      </c>
      <c r="R306" s="371">
        <f t="shared" si="25"/>
        <v>0</v>
      </c>
      <c r="S306" s="372">
        <f>IFERROR((VLOOKUP(A306,QUEUE!$F$5:$AW$1000,27,FALSE)-VLOOKUP(A306,QUEUE!$F$5:$AW$1000,26,FALSE))*500,0)</f>
        <v>0</v>
      </c>
      <c r="T306" s="372">
        <f>IFERROR((VLOOKUP(A306,QUEUE!$F$5:$AW$1000,30,FALSE)-VLOOKUP(A306,QUEUE!$F$5:$AW$1000,29,FALSE))*850,0)</f>
        <v>0</v>
      </c>
      <c r="U306" s="372">
        <f>IFERROR((VLOOKUP(A306,QUEUE!$F$5:$AW$1000,33,FALSE)-VLOOKUP(A306,QUEUE!$F$5:$AW$1000,32,FALSE))*600,0)</f>
        <v>0</v>
      </c>
      <c r="V306" s="372">
        <f>IFERROR((VLOOKUP(A306,QUEUE!$F$5:$AW$1000,36,FALSE)-VLOOKUP(A306,QUEUE!$F$5:$AW$1000,35,FALSE))*750,0)</f>
        <v>0</v>
      </c>
      <c r="W306" s="372">
        <f>IFERROR((VLOOKUP(A306,QUEUE!$F$5:$AW$1000,39,FALSE)-VLOOKUP(A306,QUEUE!$F$5:$AW$1000,38,FALSE))*600,0)</f>
        <v>0</v>
      </c>
      <c r="X306" s="373"/>
      <c r="Y306" s="371">
        <f>IFERROR(VLOOKUP(A306,PROFILE!$B$6:$DG$1000,109,FALSE),0)</f>
        <v>0</v>
      </c>
      <c r="Z306" s="371">
        <f>IFERROR((VLOOKUP(A306,PROFILE!$B$6:$DG$1000,110,FALSE)*900)+((VLOOKUP(A306,PROFILE!$B$6:$DG$1000,110,FALSE)*900)*0.5),0)</f>
        <v>0</v>
      </c>
      <c r="AA306" s="371">
        <f t="shared" si="27"/>
        <v>0</v>
      </c>
      <c r="AB306" s="373">
        <f>IF(PROFILE!R308="รอบคัน",1500,IF(PROFILE!R308="โคม่า",2000,PROFILE!DJ308*100))</f>
        <v>0</v>
      </c>
    </row>
    <row r="307" spans="1:28" x14ac:dyDescent="0.35">
      <c r="A307" s="344">
        <f t="shared" si="26"/>
        <v>1703031</v>
      </c>
      <c r="B307" s="344">
        <v>307</v>
      </c>
      <c r="G307" s="374">
        <f>IFERROR(VLOOKUP(A307,PROFILE!$B$6:$P$1000,11,FALSE),"")</f>
        <v>8.2764837962968159</v>
      </c>
      <c r="H307" s="368">
        <f>IF(PROFILE!H309="","",PROFILE!B309)</f>
        <v>1703031</v>
      </c>
      <c r="I307" s="369" t="str">
        <f>IF(H307="","",VLOOKUP(H307,PROFILE!$B$6:$AC$1000,18,FALSE))</f>
        <v>เมืองไทย</v>
      </c>
      <c r="J307" s="369" t="str">
        <f>IF(H307="","",VLOOKUP(H307,PROFILE!$B$6:$AC$1000,17,FALSE))</f>
        <v>กลาง</v>
      </c>
      <c r="K307" s="369" t="str">
        <f>IF(H307="","",VLOOKUP(H307,PROFILE!$B$6:$AC$1000,23,FALSE))</f>
        <v>4กท7980</v>
      </c>
      <c r="L307" s="369" t="str">
        <f>IF(H307="","",VLOOKUP(H307,PROFILE!$B$6:$AC$1000,24,FALSE))</f>
        <v>HONDA</v>
      </c>
      <c r="M307" s="370" t="str">
        <f>IF(H307="","",VLOOKUP(H307,PROFILE!$B$6:$AC$1000,25,FALSE))</f>
        <v>JAZZ</v>
      </c>
      <c r="N307" s="371">
        <f t="shared" si="28"/>
        <v>1650</v>
      </c>
      <c r="O307" s="372"/>
      <c r="P307" s="372"/>
      <c r="Q307" s="371">
        <f t="shared" si="29"/>
        <v>0</v>
      </c>
      <c r="R307" s="371">
        <f t="shared" si="25"/>
        <v>0</v>
      </c>
      <c r="S307" s="372">
        <f>IFERROR((VLOOKUP(A307,QUEUE!$F$5:$AW$1000,27,FALSE)-VLOOKUP(A307,QUEUE!$F$5:$AW$1000,26,FALSE))*500,0)</f>
        <v>0</v>
      </c>
      <c r="T307" s="372">
        <f>IFERROR((VLOOKUP(A307,QUEUE!$F$5:$AW$1000,30,FALSE)-VLOOKUP(A307,QUEUE!$F$5:$AW$1000,29,FALSE))*850,0)</f>
        <v>0</v>
      </c>
      <c r="U307" s="372">
        <f>IFERROR((VLOOKUP(A307,QUEUE!$F$5:$AW$1000,33,FALSE)-VLOOKUP(A307,QUEUE!$F$5:$AW$1000,32,FALSE))*600,0)</f>
        <v>0</v>
      </c>
      <c r="V307" s="372">
        <f>IFERROR((VLOOKUP(A307,QUEUE!$F$5:$AW$1000,36,FALSE)-VLOOKUP(A307,QUEUE!$F$5:$AW$1000,35,FALSE))*750,0)</f>
        <v>0</v>
      </c>
      <c r="W307" s="372">
        <f>IFERROR((VLOOKUP(A307,QUEUE!$F$5:$AW$1000,39,FALSE)-VLOOKUP(A307,QUEUE!$F$5:$AW$1000,38,FALSE))*600,0)</f>
        <v>0</v>
      </c>
      <c r="X307" s="373"/>
      <c r="Y307" s="371">
        <f>IFERROR(VLOOKUP(A307,PROFILE!$B$6:$DG$1000,109,FALSE),0)</f>
        <v>0</v>
      </c>
      <c r="Z307" s="371">
        <f>IFERROR((VLOOKUP(A307,PROFILE!$B$6:$DG$1000,110,FALSE)*900)+((VLOOKUP(A307,PROFILE!$B$6:$DG$1000,110,FALSE)*900)*0.5),0)</f>
        <v>1350</v>
      </c>
      <c r="AA307" s="371">
        <f t="shared" si="27"/>
        <v>0</v>
      </c>
      <c r="AB307" s="373">
        <f>IF(PROFILE!R309="รอบคัน",1500,IF(PROFILE!R309="โคม่า",2000,PROFILE!DJ309*100))</f>
        <v>300</v>
      </c>
    </row>
    <row r="308" spans="1:28" x14ac:dyDescent="0.35">
      <c r="A308" s="344">
        <f t="shared" si="26"/>
        <v>1703032</v>
      </c>
      <c r="B308" s="344">
        <v>308</v>
      </c>
      <c r="G308" s="374" t="str">
        <f>IFERROR(VLOOKUP(A308,PROFILE!$B$6:$P$1000,11,FALSE),"")</f>
        <v>OUT</v>
      </c>
      <c r="H308" s="368">
        <f>IF(PROFILE!H310="","",PROFILE!B310)</f>
        <v>1703032</v>
      </c>
      <c r="I308" s="369" t="str">
        <f>IF(H308="","",VLOOKUP(H308,PROFILE!$B$6:$AC$1000,18,FALSE))</f>
        <v>เทเวศ</v>
      </c>
      <c r="J308" s="369" t="str">
        <f>IF(H308="","",VLOOKUP(H308,PROFILE!$B$6:$AC$1000,17,FALSE))</f>
        <v>กลาง</v>
      </c>
      <c r="K308" s="369" t="str">
        <f>IF(H308="","",VLOOKUP(H308,PROFILE!$B$6:$AC$1000,23,FALSE))</f>
        <v>ฌก6970</v>
      </c>
      <c r="L308" s="369" t="str">
        <f>IF(H308="","",VLOOKUP(H308,PROFILE!$B$6:$AC$1000,24,FALSE))</f>
        <v>CHEVROLET</v>
      </c>
      <c r="M308" s="370" t="str">
        <f>IF(H308="","",VLOOKUP(H308,PROFILE!$B$6:$AC$1000,25,FALSE))</f>
        <v>OPTRA</v>
      </c>
      <c r="N308" s="371">
        <f t="shared" si="28"/>
        <v>449.40000000000003</v>
      </c>
      <c r="O308" s="372"/>
      <c r="P308" s="372">
        <v>4494</v>
      </c>
      <c r="Q308" s="371">
        <f t="shared" si="29"/>
        <v>4044.6</v>
      </c>
      <c r="R308" s="371">
        <f t="shared" si="25"/>
        <v>4044.6</v>
      </c>
      <c r="S308" s="372">
        <f>IFERROR((VLOOKUP(A308,QUEUE!$F$5:$AW$1000,27,FALSE)-VLOOKUP(A308,QUEUE!$F$5:$AW$1000,26,FALSE))*500,0)</f>
        <v>0</v>
      </c>
      <c r="T308" s="372">
        <f>IFERROR((VLOOKUP(A308,QUEUE!$F$5:$AW$1000,30,FALSE)-VLOOKUP(A308,QUEUE!$F$5:$AW$1000,29,FALSE))*850,0)</f>
        <v>0</v>
      </c>
      <c r="U308" s="372">
        <f>IFERROR((VLOOKUP(A308,QUEUE!$F$5:$AW$1000,33,FALSE)-VLOOKUP(A308,QUEUE!$F$5:$AW$1000,32,FALSE))*600,0)</f>
        <v>0</v>
      </c>
      <c r="V308" s="372">
        <f>IFERROR((VLOOKUP(A308,QUEUE!$F$5:$AW$1000,36,FALSE)-VLOOKUP(A308,QUEUE!$F$5:$AW$1000,35,FALSE))*750,0)</f>
        <v>0</v>
      </c>
      <c r="W308" s="372">
        <f>IFERROR((VLOOKUP(A308,QUEUE!$F$5:$AW$1000,39,FALSE)-VLOOKUP(A308,QUEUE!$F$5:$AW$1000,38,FALSE))*600,0)</f>
        <v>0</v>
      </c>
      <c r="X308" s="373"/>
      <c r="Y308" s="371">
        <f>IFERROR(VLOOKUP(A308,PROFILE!$B$6:$DG$1000,109,FALSE),0)</f>
        <v>0</v>
      </c>
      <c r="Z308" s="371">
        <f>IFERROR((VLOOKUP(A308,PROFILE!$B$6:$DG$1000,110,FALSE)*900)+((VLOOKUP(A308,PROFILE!$B$6:$DG$1000,110,FALSE)*900)*0.5),0)</f>
        <v>0</v>
      </c>
      <c r="AA308" s="371">
        <f t="shared" si="27"/>
        <v>449.40000000000003</v>
      </c>
      <c r="AB308" s="373">
        <f>IF(PROFILE!R310="รอบคัน",1500,IF(PROFILE!R310="โคม่า",2000,PROFILE!DJ310*100))</f>
        <v>0</v>
      </c>
    </row>
    <row r="309" spans="1:28" x14ac:dyDescent="0.35">
      <c r="A309" s="344">
        <f t="shared" si="26"/>
        <v>1703033</v>
      </c>
      <c r="B309" s="344">
        <v>309</v>
      </c>
      <c r="G309" s="374" t="str">
        <f>IFERROR(VLOOKUP(A309,PROFILE!$B$6:$P$1000,11,FALSE),"")</f>
        <v>OUT</v>
      </c>
      <c r="H309" s="368">
        <f>IF(PROFILE!H311="","",PROFILE!B311)</f>
        <v>1703033</v>
      </c>
      <c r="I309" s="369" t="str">
        <f>IF(H309="","",VLOOKUP(H309,PROFILE!$B$6:$AC$1000,18,FALSE))</f>
        <v>ธนชาต</v>
      </c>
      <c r="J309" s="369" t="str">
        <f>IF(H309="","",VLOOKUP(H309,PROFILE!$B$6:$AC$1000,17,FALSE))</f>
        <v>กลาง</v>
      </c>
      <c r="K309" s="369" t="str">
        <f>IF(H309="","",VLOOKUP(H309,PROFILE!$B$6:$AC$1000,23,FALSE))</f>
        <v>ฌถ6970</v>
      </c>
      <c r="L309" s="369" t="str">
        <f>IF(H309="","",VLOOKUP(H309,PROFILE!$B$6:$AC$1000,24,FALSE))</f>
        <v>CHEVROLET</v>
      </c>
      <c r="M309" s="370" t="str">
        <f>IF(H309="","",VLOOKUP(H309,PROFILE!$B$6:$AC$1000,25,FALSE))</f>
        <v>OPTRA</v>
      </c>
      <c r="N309" s="371">
        <f t="shared" si="28"/>
        <v>2391.27</v>
      </c>
      <c r="O309" s="372">
        <v>1000</v>
      </c>
      <c r="P309" s="372">
        <f>2257.7+7905</f>
        <v>10162.700000000001</v>
      </c>
      <c r="Q309" s="371">
        <f t="shared" si="29"/>
        <v>7771.43</v>
      </c>
      <c r="R309" s="371">
        <f t="shared" si="25"/>
        <v>7771.43</v>
      </c>
      <c r="S309" s="372">
        <f>IFERROR((VLOOKUP(A309,QUEUE!$F$5:$AW$1000,27,FALSE)-VLOOKUP(A309,QUEUE!$F$5:$AW$1000,26,FALSE))*500,0)</f>
        <v>0</v>
      </c>
      <c r="T309" s="372">
        <f>IFERROR((VLOOKUP(A309,QUEUE!$F$5:$AW$1000,30,FALSE)-VLOOKUP(A309,QUEUE!$F$5:$AW$1000,29,FALSE))*850,0)</f>
        <v>0</v>
      </c>
      <c r="U309" s="372">
        <f>IFERROR((VLOOKUP(A309,QUEUE!$F$5:$AW$1000,33,FALSE)-VLOOKUP(A309,QUEUE!$F$5:$AW$1000,32,FALSE))*600,0)</f>
        <v>0</v>
      </c>
      <c r="V309" s="372">
        <f>IFERROR((VLOOKUP(A309,QUEUE!$F$5:$AW$1000,36,FALSE)-VLOOKUP(A309,QUEUE!$F$5:$AW$1000,35,FALSE))*750,0)</f>
        <v>0</v>
      </c>
      <c r="W309" s="372">
        <f>IFERROR((VLOOKUP(A309,QUEUE!$F$5:$AW$1000,39,FALSE)-VLOOKUP(A309,QUEUE!$F$5:$AW$1000,38,FALSE))*600,0)</f>
        <v>0</v>
      </c>
      <c r="X309" s="373"/>
      <c r="Y309" s="371">
        <f>IFERROR(VLOOKUP(A309,PROFILE!$B$6:$DG$1000,109,FALSE),0)</f>
        <v>0</v>
      </c>
      <c r="Z309" s="371">
        <f>IFERROR((VLOOKUP(A309,PROFILE!$B$6:$DG$1000,110,FALSE)*900)+((VLOOKUP(A309,PROFILE!$B$6:$DG$1000,110,FALSE)*900)*0.5),0)</f>
        <v>675</v>
      </c>
      <c r="AA309" s="371">
        <f t="shared" si="27"/>
        <v>1016.2700000000001</v>
      </c>
      <c r="AB309" s="373">
        <f>IF(PROFILE!R311="รอบคัน",1500,IF(PROFILE!R311="โคม่า",2000,PROFILE!DJ311*100))</f>
        <v>700</v>
      </c>
    </row>
    <row r="310" spans="1:28" x14ac:dyDescent="0.35">
      <c r="A310" s="344">
        <f t="shared" si="26"/>
        <v>1703034</v>
      </c>
      <c r="B310" s="344">
        <v>310</v>
      </c>
      <c r="G310" s="374" t="str">
        <f>IFERROR(VLOOKUP(A310,PROFILE!$B$6:$P$1000,11,FALSE),"")</f>
        <v>OUT</v>
      </c>
      <c r="H310" s="368">
        <f>IF(PROFILE!H312="","",PROFILE!B312)</f>
        <v>1703034</v>
      </c>
      <c r="I310" s="369" t="str">
        <f>IF(H310="","",VLOOKUP(H310,PROFILE!$B$6:$AC$1000,18,FALSE))</f>
        <v>สยามซิตี้</v>
      </c>
      <c r="J310" s="369" t="str">
        <f>IF(H310="","",VLOOKUP(H310,PROFILE!$B$6:$AC$1000,17,FALSE))</f>
        <v>เบา</v>
      </c>
      <c r="K310" s="369" t="str">
        <f>IF(H310="","",VLOOKUP(H310,PROFILE!$B$6:$AC$1000,23,FALSE))</f>
        <v>4กฉ5548</v>
      </c>
      <c r="L310" s="369" t="str">
        <f>IF(H310="","",VLOOKUP(H310,PROFILE!$B$6:$AC$1000,24,FALSE))</f>
        <v>SUZUKI</v>
      </c>
      <c r="M310" s="370" t="str">
        <f>IF(H310="","",VLOOKUP(H310,PROFILE!$B$6:$AC$1000,25,FALSE))</f>
        <v>ERTIGA</v>
      </c>
      <c r="N310" s="371">
        <f t="shared" si="28"/>
        <v>775</v>
      </c>
      <c r="O310" s="372"/>
      <c r="P310" s="372"/>
      <c r="Q310" s="371">
        <f t="shared" si="29"/>
        <v>0</v>
      </c>
      <c r="R310" s="371">
        <f t="shared" si="25"/>
        <v>0</v>
      </c>
      <c r="S310" s="372">
        <f>IFERROR((VLOOKUP(A310,QUEUE!$F$5:$AW$1000,27,FALSE)-VLOOKUP(A310,QUEUE!$F$5:$AW$1000,26,FALSE))*500,0)</f>
        <v>0</v>
      </c>
      <c r="T310" s="372">
        <f>IFERROR((VLOOKUP(A310,QUEUE!$F$5:$AW$1000,30,FALSE)-VLOOKUP(A310,QUEUE!$F$5:$AW$1000,29,FALSE))*850,0)</f>
        <v>0</v>
      </c>
      <c r="U310" s="372">
        <f>IFERROR((VLOOKUP(A310,QUEUE!$F$5:$AW$1000,33,FALSE)-VLOOKUP(A310,QUEUE!$F$5:$AW$1000,32,FALSE))*600,0)</f>
        <v>0</v>
      </c>
      <c r="V310" s="372">
        <f>IFERROR((VLOOKUP(A310,QUEUE!$F$5:$AW$1000,36,FALSE)-VLOOKUP(A310,QUEUE!$F$5:$AW$1000,35,FALSE))*750,0)</f>
        <v>0</v>
      </c>
      <c r="W310" s="372">
        <f>IFERROR((VLOOKUP(A310,QUEUE!$F$5:$AW$1000,39,FALSE)-VLOOKUP(A310,QUEUE!$F$5:$AW$1000,38,FALSE))*600,0)</f>
        <v>0</v>
      </c>
      <c r="X310" s="373"/>
      <c r="Y310" s="371">
        <f>IFERROR(VLOOKUP(A310,PROFILE!$B$6:$DG$1000,109,FALSE),0)</f>
        <v>0</v>
      </c>
      <c r="Z310" s="371">
        <f>IFERROR((VLOOKUP(A310,PROFILE!$B$6:$DG$1000,110,FALSE)*900)+((VLOOKUP(A310,PROFILE!$B$6:$DG$1000,110,FALSE)*900)*0.5),0)</f>
        <v>675</v>
      </c>
      <c r="AA310" s="371">
        <f t="shared" si="27"/>
        <v>0</v>
      </c>
      <c r="AB310" s="373">
        <f>IF(PROFILE!R312="รอบคัน",1500,IF(PROFILE!R312="โคม่า",2000,PROFILE!DJ312*100))</f>
        <v>100</v>
      </c>
    </row>
    <row r="311" spans="1:28" x14ac:dyDescent="0.35">
      <c r="A311" s="344">
        <f t="shared" si="26"/>
        <v>1703035</v>
      </c>
      <c r="B311" s="344">
        <v>311</v>
      </c>
      <c r="G311" s="374" t="str">
        <f>IFERROR(VLOOKUP(A311,PROFILE!$B$6:$P$1000,11,FALSE),"")</f>
        <v>OUT</v>
      </c>
      <c r="H311" s="368">
        <f>IF(PROFILE!H313="","",PROFILE!B313)</f>
        <v>1703035</v>
      </c>
      <c r="I311" s="369" t="str">
        <f>IF(H311="","",VLOOKUP(H311,PROFILE!$B$6:$AC$1000,18,FALSE))</f>
        <v>เทเวศ</v>
      </c>
      <c r="J311" s="369" t="str">
        <f>IF(H311="","",VLOOKUP(H311,PROFILE!$B$6:$AC$1000,17,FALSE))</f>
        <v>กลาง</v>
      </c>
      <c r="K311" s="369" t="str">
        <f>IF(H311="","",VLOOKUP(H311,PROFILE!$B$6:$AC$1000,23,FALSE))</f>
        <v>ญศ6383</v>
      </c>
      <c r="L311" s="369" t="str">
        <f>IF(H311="","",VLOOKUP(H311,PROFILE!$B$6:$AC$1000,24,FALSE))</f>
        <v>HONDA</v>
      </c>
      <c r="M311" s="370" t="str">
        <f>IF(H311="","",VLOOKUP(H311,PROFILE!$B$6:$AC$1000,25,FALSE))</f>
        <v>CIVIC</v>
      </c>
      <c r="N311" s="371">
        <f t="shared" si="28"/>
        <v>1380</v>
      </c>
      <c r="O311" s="372"/>
      <c r="P311" s="372">
        <v>7050</v>
      </c>
      <c r="Q311" s="371">
        <f t="shared" si="29"/>
        <v>5670</v>
      </c>
      <c r="R311" s="371">
        <f t="shared" si="25"/>
        <v>5670</v>
      </c>
      <c r="S311" s="372">
        <f>IFERROR((VLOOKUP(A311,QUEUE!$F$5:$AW$1000,27,FALSE)-VLOOKUP(A311,QUEUE!$F$5:$AW$1000,26,FALSE))*500,0)</f>
        <v>0</v>
      </c>
      <c r="T311" s="372">
        <f>IFERROR((VLOOKUP(A311,QUEUE!$F$5:$AW$1000,30,FALSE)-VLOOKUP(A311,QUEUE!$F$5:$AW$1000,29,FALSE))*850,0)</f>
        <v>0</v>
      </c>
      <c r="U311" s="372">
        <f>IFERROR((VLOOKUP(A311,QUEUE!$F$5:$AW$1000,33,FALSE)-VLOOKUP(A311,QUEUE!$F$5:$AW$1000,32,FALSE))*600,0)</f>
        <v>0</v>
      </c>
      <c r="V311" s="372">
        <f>IFERROR((VLOOKUP(A311,QUEUE!$F$5:$AW$1000,36,FALSE)-VLOOKUP(A311,QUEUE!$F$5:$AW$1000,35,FALSE))*750,0)</f>
        <v>0</v>
      </c>
      <c r="W311" s="372">
        <f>IFERROR((VLOOKUP(A311,QUEUE!$F$5:$AW$1000,39,FALSE)-VLOOKUP(A311,QUEUE!$F$5:$AW$1000,38,FALSE))*600,0)</f>
        <v>0</v>
      </c>
      <c r="X311" s="373"/>
      <c r="Y311" s="371">
        <f>IFERROR(VLOOKUP(A311,PROFILE!$B$6:$DG$1000,109,FALSE),0)</f>
        <v>0</v>
      </c>
      <c r="Z311" s="371">
        <f>IFERROR((VLOOKUP(A311,PROFILE!$B$6:$DG$1000,110,FALSE)*900)+((VLOOKUP(A311,PROFILE!$B$6:$DG$1000,110,FALSE)*900)*0.5),0)</f>
        <v>675</v>
      </c>
      <c r="AA311" s="371">
        <f t="shared" si="27"/>
        <v>705</v>
      </c>
      <c r="AB311" s="373">
        <f>IF(PROFILE!R313="รอบคัน",1500,IF(PROFILE!R313="โคม่า",2000,PROFILE!DJ313*100))</f>
        <v>0</v>
      </c>
    </row>
    <row r="312" spans="1:28" x14ac:dyDescent="0.35">
      <c r="A312" s="344">
        <f t="shared" si="26"/>
        <v>1703036</v>
      </c>
      <c r="B312" s="344">
        <v>312</v>
      </c>
      <c r="G312" s="374">
        <f>IFERROR(VLOOKUP(A312,PROFILE!$B$6:$P$1000,11,FALSE),"")</f>
        <v>4.2516787037020549</v>
      </c>
      <c r="H312" s="368">
        <f>IF(PROFILE!H314="","",PROFILE!B314)</f>
        <v>1703036</v>
      </c>
      <c r="I312" s="369" t="str">
        <f>IF(H312="","",VLOOKUP(H312,PROFILE!$B$6:$AC$1000,18,FALSE))</f>
        <v>ธนชาต</v>
      </c>
      <c r="J312" s="369" t="str">
        <f>IF(H312="","",VLOOKUP(H312,PROFILE!$B$6:$AC$1000,17,FALSE))</f>
        <v>เบา</v>
      </c>
      <c r="K312" s="369" t="str">
        <f>IF(H312="","",VLOOKUP(H312,PROFILE!$B$6:$AC$1000,23,FALSE))</f>
        <v>5กช5361</v>
      </c>
      <c r="L312" s="369" t="str">
        <f>IF(H312="","",VLOOKUP(H312,PROFILE!$B$6:$AC$1000,24,FALSE))</f>
        <v>MAZDA</v>
      </c>
      <c r="M312" s="370">
        <f>IF(H312="","",VLOOKUP(H312,PROFILE!$B$6:$AC$1000,25,FALSE))</f>
        <v>2</v>
      </c>
      <c r="N312" s="371">
        <f t="shared" si="28"/>
        <v>1256.308</v>
      </c>
      <c r="O312" s="372">
        <v>1000</v>
      </c>
      <c r="P312" s="372">
        <v>3813.08</v>
      </c>
      <c r="Q312" s="371">
        <f t="shared" si="29"/>
        <v>2556.7719999999999</v>
      </c>
      <c r="R312" s="371">
        <f t="shared" si="25"/>
        <v>2556.7719999999999</v>
      </c>
      <c r="S312" s="372">
        <f>IFERROR((VLOOKUP(A312,QUEUE!$F$5:$AW$1000,27,FALSE)-VLOOKUP(A312,QUEUE!$F$5:$AW$1000,26,FALSE))*500,0)</f>
        <v>0</v>
      </c>
      <c r="T312" s="372">
        <f>IFERROR((VLOOKUP(A312,QUEUE!$F$5:$AW$1000,30,FALSE)-VLOOKUP(A312,QUEUE!$F$5:$AW$1000,29,FALSE))*850,0)</f>
        <v>0</v>
      </c>
      <c r="U312" s="372">
        <f>IFERROR((VLOOKUP(A312,QUEUE!$F$5:$AW$1000,33,FALSE)-VLOOKUP(A312,QUEUE!$F$5:$AW$1000,32,FALSE))*600,0)</f>
        <v>0</v>
      </c>
      <c r="V312" s="372">
        <f>IFERROR((VLOOKUP(A312,QUEUE!$F$5:$AW$1000,36,FALSE)-VLOOKUP(A312,QUEUE!$F$5:$AW$1000,35,FALSE))*750,0)</f>
        <v>0</v>
      </c>
      <c r="W312" s="372">
        <f>IFERROR((VLOOKUP(A312,QUEUE!$F$5:$AW$1000,39,FALSE)-VLOOKUP(A312,QUEUE!$F$5:$AW$1000,38,FALSE))*600,0)</f>
        <v>0</v>
      </c>
      <c r="X312" s="373"/>
      <c r="Y312" s="371">
        <f>IFERROR(VLOOKUP(A312,PROFILE!$B$6:$DG$1000,109,FALSE),0)</f>
        <v>0</v>
      </c>
      <c r="Z312" s="371">
        <f>IFERROR((VLOOKUP(A312,PROFILE!$B$6:$DG$1000,110,FALSE)*900)+((VLOOKUP(A312,PROFILE!$B$6:$DG$1000,110,FALSE)*900)*0.5),0)</f>
        <v>675</v>
      </c>
      <c r="AA312" s="371">
        <f t="shared" si="27"/>
        <v>381.30799999999999</v>
      </c>
      <c r="AB312" s="373">
        <f>IF(PROFILE!R314="รอบคัน",1500,IF(PROFILE!R314="โคม่า",2000,PROFILE!DJ314*100))</f>
        <v>200</v>
      </c>
    </row>
    <row r="313" spans="1:28" x14ac:dyDescent="0.35">
      <c r="A313" s="344">
        <f t="shared" si="26"/>
        <v>1703037</v>
      </c>
      <c r="B313" s="344">
        <v>313</v>
      </c>
      <c r="G313" s="374" t="str">
        <f>IFERROR(VLOOKUP(A313,PROFILE!$B$6:$P$1000,11,FALSE),"")</f>
        <v>OUT</v>
      </c>
      <c r="H313" s="368">
        <f>IF(PROFILE!H315="","",PROFILE!B315)</f>
        <v>1703037</v>
      </c>
      <c r="I313" s="369" t="str">
        <f>IF(H313="","",VLOOKUP(H313,PROFILE!$B$6:$AC$1000,18,FALSE))</f>
        <v>เทเวศ</v>
      </c>
      <c r="J313" s="369" t="str">
        <f>IF(H313="","",VLOOKUP(H313,PROFILE!$B$6:$AC$1000,17,FALSE))</f>
        <v>เบา</v>
      </c>
      <c r="K313" s="369" t="str">
        <f>IF(H313="","",VLOOKUP(H313,PROFILE!$B$6:$AC$1000,23,FALSE))</f>
        <v>ชฉ3440</v>
      </c>
      <c r="L313" s="369" t="str">
        <f>IF(H313="","",VLOOKUP(H313,PROFILE!$B$6:$AC$1000,24,FALSE))</f>
        <v>CHEVROLET</v>
      </c>
      <c r="M313" s="370" t="str">
        <f>IF(H313="","",VLOOKUP(H313,PROFILE!$B$6:$AC$1000,25,FALSE))</f>
        <v>AVEO</v>
      </c>
      <c r="N313" s="371">
        <f t="shared" si="28"/>
        <v>965</v>
      </c>
      <c r="O313" s="372"/>
      <c r="P313" s="372">
        <v>1900</v>
      </c>
      <c r="Q313" s="371">
        <f t="shared" si="29"/>
        <v>935</v>
      </c>
      <c r="R313" s="371">
        <f t="shared" si="25"/>
        <v>935</v>
      </c>
      <c r="S313" s="372">
        <f>IFERROR((VLOOKUP(A313,QUEUE!$F$5:$AW$1000,27,FALSE)-VLOOKUP(A313,QUEUE!$F$5:$AW$1000,26,FALSE))*500,0)</f>
        <v>0</v>
      </c>
      <c r="T313" s="372">
        <f>IFERROR((VLOOKUP(A313,QUEUE!$F$5:$AW$1000,30,FALSE)-VLOOKUP(A313,QUEUE!$F$5:$AW$1000,29,FALSE))*850,0)</f>
        <v>0</v>
      </c>
      <c r="U313" s="372">
        <f>IFERROR((VLOOKUP(A313,QUEUE!$F$5:$AW$1000,33,FALSE)-VLOOKUP(A313,QUEUE!$F$5:$AW$1000,32,FALSE))*600,0)</f>
        <v>0</v>
      </c>
      <c r="V313" s="372">
        <f>IFERROR((VLOOKUP(A313,QUEUE!$F$5:$AW$1000,36,FALSE)-VLOOKUP(A313,QUEUE!$F$5:$AW$1000,35,FALSE))*750,0)</f>
        <v>0</v>
      </c>
      <c r="W313" s="372">
        <f>IFERROR((VLOOKUP(A313,QUEUE!$F$5:$AW$1000,39,FALSE)-VLOOKUP(A313,QUEUE!$F$5:$AW$1000,38,FALSE))*600,0)</f>
        <v>0</v>
      </c>
      <c r="X313" s="373"/>
      <c r="Y313" s="371">
        <f>IFERROR(VLOOKUP(A313,PROFILE!$B$6:$DG$1000,109,FALSE),0)</f>
        <v>0</v>
      </c>
      <c r="Z313" s="371">
        <f>IFERROR((VLOOKUP(A313,PROFILE!$B$6:$DG$1000,110,FALSE)*900)+((VLOOKUP(A313,PROFILE!$B$6:$DG$1000,110,FALSE)*900)*0.5),0)</f>
        <v>675</v>
      </c>
      <c r="AA313" s="371">
        <f t="shared" si="27"/>
        <v>190</v>
      </c>
      <c r="AB313" s="373">
        <f>IF(PROFILE!R315="รอบคัน",1500,IF(PROFILE!R315="โคม่า",2000,PROFILE!DJ315*100))</f>
        <v>100</v>
      </c>
    </row>
    <row r="314" spans="1:28" x14ac:dyDescent="0.35">
      <c r="A314" s="344">
        <f t="shared" si="26"/>
        <v>1703038</v>
      </c>
      <c r="B314" s="344">
        <v>314</v>
      </c>
      <c r="G314" s="374" t="str">
        <f>IFERROR(VLOOKUP(A314,PROFILE!$B$6:$P$1000,11,FALSE),"")</f>
        <v>OUT</v>
      </c>
      <c r="H314" s="368">
        <f>IF(PROFILE!H316="","",PROFILE!B316)</f>
        <v>1703038</v>
      </c>
      <c r="I314" s="369" t="str">
        <f>IF(H314="","",VLOOKUP(H314,PROFILE!$B$6:$AC$1000,18,FALSE))</f>
        <v>ธนชาต</v>
      </c>
      <c r="J314" s="369" t="str">
        <f>IF(H314="","",VLOOKUP(H314,PROFILE!$B$6:$AC$1000,17,FALSE))</f>
        <v>กลาง</v>
      </c>
      <c r="K314" s="369" t="str">
        <f>IF(H314="","",VLOOKUP(H314,PROFILE!$B$6:$AC$1000,23,FALSE))</f>
        <v>1กจ4869</v>
      </c>
      <c r="L314" s="369" t="str">
        <f>IF(H314="","",VLOOKUP(H314,PROFILE!$B$6:$AC$1000,24,FALSE))</f>
        <v>HONDA</v>
      </c>
      <c r="M314" s="370" t="str">
        <f>IF(H314="","",VLOOKUP(H314,PROFILE!$B$6:$AC$1000,25,FALSE))</f>
        <v>JAZZ</v>
      </c>
      <c r="N314" s="371">
        <f t="shared" si="28"/>
        <v>973.59799999999996</v>
      </c>
      <c r="O314" s="372"/>
      <c r="P314" s="372">
        <v>1985.98</v>
      </c>
      <c r="Q314" s="371">
        <f t="shared" si="29"/>
        <v>1012.3820000000001</v>
      </c>
      <c r="R314" s="371">
        <f t="shared" si="25"/>
        <v>1012.3820000000001</v>
      </c>
      <c r="S314" s="372">
        <f>IFERROR((VLOOKUP(A314,QUEUE!$F$5:$AW$1000,27,FALSE)-VLOOKUP(A314,QUEUE!$F$5:$AW$1000,26,FALSE))*500,0)</f>
        <v>0</v>
      </c>
      <c r="T314" s="372">
        <f>IFERROR((VLOOKUP(A314,QUEUE!$F$5:$AW$1000,30,FALSE)-VLOOKUP(A314,QUEUE!$F$5:$AW$1000,29,FALSE))*850,0)</f>
        <v>0</v>
      </c>
      <c r="U314" s="372">
        <f>IFERROR((VLOOKUP(A314,QUEUE!$F$5:$AW$1000,33,FALSE)-VLOOKUP(A314,QUEUE!$F$5:$AW$1000,32,FALSE))*600,0)</f>
        <v>0</v>
      </c>
      <c r="V314" s="372">
        <f>IFERROR((VLOOKUP(A314,QUEUE!$F$5:$AW$1000,36,FALSE)-VLOOKUP(A314,QUEUE!$F$5:$AW$1000,35,FALSE))*750,0)</f>
        <v>0</v>
      </c>
      <c r="W314" s="372">
        <f>IFERROR((VLOOKUP(A314,QUEUE!$F$5:$AW$1000,39,FALSE)-VLOOKUP(A314,QUEUE!$F$5:$AW$1000,38,FALSE))*600,0)</f>
        <v>0</v>
      </c>
      <c r="X314" s="373"/>
      <c r="Y314" s="371">
        <f>IFERROR(VLOOKUP(A314,PROFILE!$B$6:$DG$1000,109,FALSE),0)</f>
        <v>0</v>
      </c>
      <c r="Z314" s="371">
        <f>IFERROR((VLOOKUP(A314,PROFILE!$B$6:$DG$1000,110,FALSE)*900)+((VLOOKUP(A314,PROFILE!$B$6:$DG$1000,110,FALSE)*900)*0.5),0)</f>
        <v>675</v>
      </c>
      <c r="AA314" s="371">
        <f t="shared" si="27"/>
        <v>198.59800000000001</v>
      </c>
      <c r="AB314" s="373">
        <f>IF(PROFILE!R316="รอบคัน",1500,IF(PROFILE!R316="โคม่า",2000,PROFILE!DJ316*100))</f>
        <v>100</v>
      </c>
    </row>
    <row r="315" spans="1:28" x14ac:dyDescent="0.35">
      <c r="A315" s="344">
        <f t="shared" si="26"/>
        <v>1703039</v>
      </c>
      <c r="B315" s="344">
        <v>315</v>
      </c>
      <c r="G315" s="374" t="str">
        <f>IFERROR(VLOOKUP(A315,PROFILE!$B$6:$P$1000,11,FALSE),"")</f>
        <v>OUT</v>
      </c>
      <c r="H315" s="368">
        <f>IF(PROFILE!H317="","",PROFILE!B317)</f>
        <v>1703039</v>
      </c>
      <c r="I315" s="369" t="str">
        <f>IF(H315="","",VLOOKUP(H315,PROFILE!$B$6:$AC$1000,18,FALSE))</f>
        <v>อาคเนย์</v>
      </c>
      <c r="J315" s="369" t="str">
        <f>IF(H315="","",VLOOKUP(H315,PROFILE!$B$6:$AC$1000,17,FALSE))</f>
        <v>กลาง</v>
      </c>
      <c r="K315" s="369" t="str">
        <f>IF(H315="","",VLOOKUP(H315,PROFILE!$B$6:$AC$1000,23,FALSE))</f>
        <v>2กย7935</v>
      </c>
      <c r="L315" s="369" t="str">
        <f>IF(H315="","",VLOOKUP(H315,PROFILE!$B$6:$AC$1000,24,FALSE))</f>
        <v>HONDA</v>
      </c>
      <c r="M315" s="370" t="str">
        <f>IF(H315="","",VLOOKUP(H315,PROFILE!$B$6:$AC$1000,25,FALSE))</f>
        <v>CIVIC</v>
      </c>
      <c r="N315" s="371">
        <f t="shared" si="28"/>
        <v>1443</v>
      </c>
      <c r="O315" s="372"/>
      <c r="P315" s="372">
        <v>5680</v>
      </c>
      <c r="Q315" s="371">
        <f t="shared" si="29"/>
        <v>4237</v>
      </c>
      <c r="R315" s="371">
        <f t="shared" si="25"/>
        <v>4237</v>
      </c>
      <c r="S315" s="372">
        <f>IFERROR((VLOOKUP(A315,QUEUE!$F$5:$AW$1000,27,FALSE)-VLOOKUP(A315,QUEUE!$F$5:$AW$1000,26,FALSE))*500,0)</f>
        <v>0</v>
      </c>
      <c r="T315" s="372">
        <f>IFERROR((VLOOKUP(A315,QUEUE!$F$5:$AW$1000,30,FALSE)-VLOOKUP(A315,QUEUE!$F$5:$AW$1000,29,FALSE))*850,0)</f>
        <v>0</v>
      </c>
      <c r="U315" s="372">
        <f>IFERROR((VLOOKUP(A315,QUEUE!$F$5:$AW$1000,33,FALSE)-VLOOKUP(A315,QUEUE!$F$5:$AW$1000,32,FALSE))*600,0)</f>
        <v>0</v>
      </c>
      <c r="V315" s="372">
        <f>IFERROR((VLOOKUP(A315,QUEUE!$F$5:$AW$1000,36,FALSE)-VLOOKUP(A315,QUEUE!$F$5:$AW$1000,35,FALSE))*750,0)</f>
        <v>0</v>
      </c>
      <c r="W315" s="372">
        <f>IFERROR((VLOOKUP(A315,QUEUE!$F$5:$AW$1000,39,FALSE)-VLOOKUP(A315,QUEUE!$F$5:$AW$1000,38,FALSE))*600,0)</f>
        <v>0</v>
      </c>
      <c r="X315" s="373"/>
      <c r="Y315" s="371">
        <f>IFERROR(VLOOKUP(A315,PROFILE!$B$6:$DG$1000,109,FALSE),0)</f>
        <v>0</v>
      </c>
      <c r="Z315" s="371">
        <f>IFERROR((VLOOKUP(A315,PROFILE!$B$6:$DG$1000,110,FALSE)*900)+((VLOOKUP(A315,PROFILE!$B$6:$DG$1000,110,FALSE)*900)*0.5),0)</f>
        <v>675</v>
      </c>
      <c r="AA315" s="371">
        <f t="shared" si="27"/>
        <v>568</v>
      </c>
      <c r="AB315" s="373">
        <f>IF(PROFILE!R317="รอบคัน",1500,IF(PROFILE!R317="โคม่า",2000,PROFILE!DJ317*100))</f>
        <v>200</v>
      </c>
    </row>
    <row r="316" spans="1:28" x14ac:dyDescent="0.35">
      <c r="A316" s="344">
        <f t="shared" si="26"/>
        <v>1703040</v>
      </c>
      <c r="B316" s="344">
        <v>316</v>
      </c>
      <c r="G316" s="374" t="str">
        <f>IFERROR(VLOOKUP(A316,PROFILE!$B$6:$P$1000,11,FALSE),"")</f>
        <v>OUT</v>
      </c>
      <c r="H316" s="368">
        <f>IF(PROFILE!H318="","",PROFILE!B318)</f>
        <v>1703040</v>
      </c>
      <c r="I316" s="369" t="str">
        <f>IF(H316="","",VLOOKUP(H316,PROFILE!$B$6:$AC$1000,18,FALSE))</f>
        <v>เทเวศ</v>
      </c>
      <c r="J316" s="369" t="str">
        <f>IF(H316="","",VLOOKUP(H316,PROFILE!$B$6:$AC$1000,17,FALSE))</f>
        <v>กลาง</v>
      </c>
      <c r="K316" s="369" t="str">
        <f>IF(H316="","",VLOOKUP(H316,PROFILE!$B$6:$AC$1000,23,FALSE))</f>
        <v>กฉ1300</v>
      </c>
      <c r="L316" s="369" t="str">
        <f>IF(H316="","",VLOOKUP(H316,PROFILE!$B$6:$AC$1000,24,FALSE))</f>
        <v>TOYOTA</v>
      </c>
      <c r="M316" s="370" t="str">
        <f>IF(H316="","",VLOOKUP(H316,PROFILE!$B$6:$AC$1000,25,FALSE))</f>
        <v>VIGO</v>
      </c>
      <c r="N316" s="371">
        <f t="shared" si="28"/>
        <v>1968.94</v>
      </c>
      <c r="O316" s="372"/>
      <c r="P316" s="372">
        <v>4189.3999999999996</v>
      </c>
      <c r="Q316" s="371">
        <f t="shared" si="29"/>
        <v>2220.4599999999996</v>
      </c>
      <c r="R316" s="371">
        <f t="shared" si="25"/>
        <v>2220.4599999999996</v>
      </c>
      <c r="S316" s="372">
        <f>IFERROR((VLOOKUP(A316,QUEUE!$F$5:$AW$1000,27,FALSE)-VLOOKUP(A316,QUEUE!$F$5:$AW$1000,26,FALSE))*500,0)</f>
        <v>0</v>
      </c>
      <c r="T316" s="372">
        <f>IFERROR((VLOOKUP(A316,QUEUE!$F$5:$AW$1000,30,FALSE)-VLOOKUP(A316,QUEUE!$F$5:$AW$1000,29,FALSE))*850,0)</f>
        <v>0</v>
      </c>
      <c r="U316" s="372">
        <f>IFERROR((VLOOKUP(A316,QUEUE!$F$5:$AW$1000,33,FALSE)-VLOOKUP(A316,QUEUE!$F$5:$AW$1000,32,FALSE))*600,0)</f>
        <v>0</v>
      </c>
      <c r="V316" s="372">
        <f>IFERROR((VLOOKUP(A316,QUEUE!$F$5:$AW$1000,36,FALSE)-VLOOKUP(A316,QUEUE!$F$5:$AW$1000,35,FALSE))*750,0)</f>
        <v>0</v>
      </c>
      <c r="W316" s="372">
        <f>IFERROR((VLOOKUP(A316,QUEUE!$F$5:$AW$1000,39,FALSE)-VLOOKUP(A316,QUEUE!$F$5:$AW$1000,38,FALSE))*600,0)</f>
        <v>0</v>
      </c>
      <c r="X316" s="373"/>
      <c r="Y316" s="371">
        <f>IFERROR(VLOOKUP(A316,PROFILE!$B$6:$DG$1000,109,FALSE),0)</f>
        <v>0</v>
      </c>
      <c r="Z316" s="371">
        <f>IFERROR((VLOOKUP(A316,PROFILE!$B$6:$DG$1000,110,FALSE)*900)+((VLOOKUP(A316,PROFILE!$B$6:$DG$1000,110,FALSE)*900)*0.5),0)</f>
        <v>1350</v>
      </c>
      <c r="AA316" s="371">
        <f t="shared" si="27"/>
        <v>418.94</v>
      </c>
      <c r="AB316" s="373">
        <f>IF(PROFILE!R318="รอบคัน",1500,IF(PROFILE!R318="โคม่า",2000,PROFILE!DJ318*100))</f>
        <v>200</v>
      </c>
    </row>
    <row r="317" spans="1:28" x14ac:dyDescent="0.35">
      <c r="A317" s="344">
        <f t="shared" si="26"/>
        <v>1703041</v>
      </c>
      <c r="B317" s="344">
        <v>317</v>
      </c>
      <c r="G317" s="374" t="str">
        <f>IFERROR(VLOOKUP(A317,PROFILE!$B$6:$P$1000,11,FALSE),"")</f>
        <v>OUT</v>
      </c>
      <c r="H317" s="368">
        <f>IF(PROFILE!H319="","",PROFILE!B319)</f>
        <v>1703041</v>
      </c>
      <c r="I317" s="369" t="str">
        <f>IF(H317="","",VLOOKUP(H317,PROFILE!$B$6:$AC$1000,18,FALSE))</f>
        <v>ธนชาต</v>
      </c>
      <c r="J317" s="369" t="str">
        <f>IF(H317="","",VLOOKUP(H317,PROFILE!$B$6:$AC$1000,17,FALSE))</f>
        <v>กลาง</v>
      </c>
      <c r="K317" s="369" t="str">
        <f>IF(H317="","",VLOOKUP(H317,PROFILE!$B$6:$AC$1000,23,FALSE))</f>
        <v>1กจ9768</v>
      </c>
      <c r="L317" s="369" t="str">
        <f>IF(H317="","",VLOOKUP(H317,PROFILE!$B$6:$AC$1000,24,FALSE))</f>
        <v>MAZDA</v>
      </c>
      <c r="M317" s="370">
        <f>IF(H317="","",VLOOKUP(H317,PROFILE!$B$6:$AC$1000,25,FALSE))</f>
        <v>2</v>
      </c>
      <c r="N317" s="371">
        <f t="shared" si="28"/>
        <v>1594.6260000000002</v>
      </c>
      <c r="O317" s="372"/>
      <c r="P317" s="372">
        <v>6196.26</v>
      </c>
      <c r="Q317" s="371">
        <f t="shared" si="29"/>
        <v>4601.634</v>
      </c>
      <c r="R317" s="371">
        <f t="shared" si="25"/>
        <v>4601.634</v>
      </c>
      <c r="S317" s="372">
        <f>IFERROR((VLOOKUP(A317,QUEUE!$F$5:$AW$1000,27,FALSE)-VLOOKUP(A317,QUEUE!$F$5:$AW$1000,26,FALSE))*500,0)</f>
        <v>0</v>
      </c>
      <c r="T317" s="372">
        <f>IFERROR((VLOOKUP(A317,QUEUE!$F$5:$AW$1000,30,FALSE)-VLOOKUP(A317,QUEUE!$F$5:$AW$1000,29,FALSE))*850,0)</f>
        <v>0</v>
      </c>
      <c r="U317" s="372">
        <f>IFERROR((VLOOKUP(A317,QUEUE!$F$5:$AW$1000,33,FALSE)-VLOOKUP(A317,QUEUE!$F$5:$AW$1000,32,FALSE))*600,0)</f>
        <v>0</v>
      </c>
      <c r="V317" s="372">
        <f>IFERROR((VLOOKUP(A317,QUEUE!$F$5:$AW$1000,36,FALSE)-VLOOKUP(A317,QUEUE!$F$5:$AW$1000,35,FALSE))*750,0)</f>
        <v>0</v>
      </c>
      <c r="W317" s="372">
        <f>IFERROR((VLOOKUP(A317,QUEUE!$F$5:$AW$1000,39,FALSE)-VLOOKUP(A317,QUEUE!$F$5:$AW$1000,38,FALSE))*600,0)</f>
        <v>0</v>
      </c>
      <c r="X317" s="373"/>
      <c r="Y317" s="371">
        <f>IFERROR(VLOOKUP(A317,PROFILE!$B$6:$DG$1000,109,FALSE),0)</f>
        <v>0</v>
      </c>
      <c r="Z317" s="371">
        <f>IFERROR((VLOOKUP(A317,PROFILE!$B$6:$DG$1000,110,FALSE)*900)+((VLOOKUP(A317,PROFILE!$B$6:$DG$1000,110,FALSE)*900)*0.5),0)</f>
        <v>675</v>
      </c>
      <c r="AA317" s="371">
        <f t="shared" si="27"/>
        <v>619.62600000000009</v>
      </c>
      <c r="AB317" s="373">
        <f>IF(PROFILE!R319="รอบคัน",1500,IF(PROFILE!R319="โคม่า",2000,PROFILE!DJ319*100))</f>
        <v>300</v>
      </c>
    </row>
    <row r="318" spans="1:28" x14ac:dyDescent="0.35">
      <c r="A318" s="344">
        <f t="shared" si="26"/>
        <v>1703042</v>
      </c>
      <c r="B318" s="344">
        <v>318</v>
      </c>
      <c r="G318" s="374" t="str">
        <f>IFERROR(VLOOKUP(A318,PROFILE!$B$6:$P$1000,11,FALSE),"")</f>
        <v>OUT</v>
      </c>
      <c r="H318" s="368">
        <f>IF(PROFILE!H320="","",PROFILE!B320)</f>
        <v>1703042</v>
      </c>
      <c r="I318" s="369" t="str">
        <f>IF(H318="","",VLOOKUP(H318,PROFILE!$B$6:$AC$1000,18,FALSE))</f>
        <v>กรุงไทย</v>
      </c>
      <c r="J318" s="369" t="str">
        <f>IF(H318="","",VLOOKUP(H318,PROFILE!$B$6:$AC$1000,17,FALSE))</f>
        <v>เบา</v>
      </c>
      <c r="K318" s="369" t="str">
        <f>IF(H318="","",VLOOKUP(H318,PROFILE!$B$6:$AC$1000,23,FALSE))</f>
        <v>ญท5554</v>
      </c>
      <c r="L318" s="369" t="str">
        <f>IF(H318="","",VLOOKUP(H318,PROFILE!$B$6:$AC$1000,24,FALSE))</f>
        <v>HONDA</v>
      </c>
      <c r="M318" s="370" t="str">
        <f>IF(H318="","",VLOOKUP(H318,PROFILE!$B$6:$AC$1000,25,FALSE))</f>
        <v>ACCORD</v>
      </c>
      <c r="N318" s="371">
        <f t="shared" si="28"/>
        <v>875</v>
      </c>
      <c r="O318" s="372"/>
      <c r="P318" s="372"/>
      <c r="Q318" s="371">
        <f t="shared" si="29"/>
        <v>0</v>
      </c>
      <c r="R318" s="371">
        <f t="shared" si="25"/>
        <v>0</v>
      </c>
      <c r="S318" s="372">
        <f>IFERROR((VLOOKUP(A318,QUEUE!$F$5:$AW$1000,27,FALSE)-VLOOKUP(A318,QUEUE!$F$5:$AW$1000,26,FALSE))*500,0)</f>
        <v>0</v>
      </c>
      <c r="T318" s="372">
        <f>IFERROR((VLOOKUP(A318,QUEUE!$F$5:$AW$1000,30,FALSE)-VLOOKUP(A318,QUEUE!$F$5:$AW$1000,29,FALSE))*850,0)</f>
        <v>0</v>
      </c>
      <c r="U318" s="372">
        <f>IFERROR((VLOOKUP(A318,QUEUE!$F$5:$AW$1000,33,FALSE)-VLOOKUP(A318,QUEUE!$F$5:$AW$1000,32,FALSE))*600,0)</f>
        <v>0</v>
      </c>
      <c r="V318" s="372">
        <f>IFERROR((VLOOKUP(A318,QUEUE!$F$5:$AW$1000,36,FALSE)-VLOOKUP(A318,QUEUE!$F$5:$AW$1000,35,FALSE))*750,0)</f>
        <v>0</v>
      </c>
      <c r="W318" s="372">
        <f>IFERROR((VLOOKUP(A318,QUEUE!$F$5:$AW$1000,39,FALSE)-VLOOKUP(A318,QUEUE!$F$5:$AW$1000,38,FALSE))*600,0)</f>
        <v>0</v>
      </c>
      <c r="X318" s="373"/>
      <c r="Y318" s="371">
        <f>IFERROR(VLOOKUP(A318,PROFILE!$B$6:$DG$1000,109,FALSE),0)</f>
        <v>0</v>
      </c>
      <c r="Z318" s="371">
        <f>IFERROR((VLOOKUP(A318,PROFILE!$B$6:$DG$1000,110,FALSE)*900)+((VLOOKUP(A318,PROFILE!$B$6:$DG$1000,110,FALSE)*900)*0.5),0)</f>
        <v>675</v>
      </c>
      <c r="AA318" s="371">
        <f t="shared" si="27"/>
        <v>0</v>
      </c>
      <c r="AB318" s="373">
        <f>IF(PROFILE!R320="รอบคัน",1500,IF(PROFILE!R320="โคม่า",2000,PROFILE!DJ320*100))</f>
        <v>200</v>
      </c>
    </row>
    <row r="319" spans="1:28" x14ac:dyDescent="0.35">
      <c r="A319" s="344">
        <f t="shared" si="26"/>
        <v>1703043</v>
      </c>
      <c r="B319" s="344">
        <v>319</v>
      </c>
      <c r="G319" s="374" t="str">
        <f>IFERROR(VLOOKUP(A319,PROFILE!$B$6:$P$1000,11,FALSE),"")</f>
        <v>OUT</v>
      </c>
      <c r="H319" s="368">
        <f>IF(PROFILE!H321="","",PROFILE!B321)</f>
        <v>1703043</v>
      </c>
      <c r="I319" s="369" t="str">
        <f>IF(H319="","",VLOOKUP(H319,PROFILE!$B$6:$AC$1000,18,FALSE))</f>
        <v>ธนชาต</v>
      </c>
      <c r="J319" s="369" t="str">
        <f>IF(H319="","",VLOOKUP(H319,PROFILE!$B$6:$AC$1000,17,FALSE))</f>
        <v>โคม่า</v>
      </c>
      <c r="K319" s="369" t="str">
        <f>IF(H319="","",VLOOKUP(H319,PROFILE!$B$6:$AC$1000,23,FALSE))</f>
        <v>ถร7699</v>
      </c>
      <c r="L319" s="369" t="str">
        <f>IF(H319="","",VLOOKUP(H319,PROFILE!$B$6:$AC$1000,24,FALSE))</f>
        <v>MITSUBISHI</v>
      </c>
      <c r="M319" s="370" t="str">
        <f>IF(H319="","",VLOOKUP(H319,PROFILE!$B$6:$AC$1000,25,FALSE))</f>
        <v>TRITON</v>
      </c>
      <c r="N319" s="371">
        <f t="shared" si="28"/>
        <v>6205.607</v>
      </c>
      <c r="O319" s="372"/>
      <c r="P319" s="372">
        <v>42056.07</v>
      </c>
      <c r="Q319" s="371">
        <f t="shared" si="29"/>
        <v>35850.463000000003</v>
      </c>
      <c r="R319" s="371">
        <f t="shared" si="25"/>
        <v>35850.463000000003</v>
      </c>
      <c r="S319" s="372">
        <f>IFERROR((VLOOKUP(A319,QUEUE!$F$5:$AW$1000,27,FALSE)-VLOOKUP(A319,QUEUE!$F$5:$AW$1000,26,FALSE))*500,0)</f>
        <v>0</v>
      </c>
      <c r="T319" s="372">
        <f>IFERROR((VLOOKUP(A319,QUEUE!$F$5:$AW$1000,30,FALSE)-VLOOKUP(A319,QUEUE!$F$5:$AW$1000,29,FALSE))*850,0)</f>
        <v>0</v>
      </c>
      <c r="U319" s="372">
        <f>IFERROR((VLOOKUP(A319,QUEUE!$F$5:$AW$1000,33,FALSE)-VLOOKUP(A319,QUEUE!$F$5:$AW$1000,32,FALSE))*600,0)</f>
        <v>0</v>
      </c>
      <c r="V319" s="372">
        <f>IFERROR((VLOOKUP(A319,QUEUE!$F$5:$AW$1000,36,FALSE)-VLOOKUP(A319,QUEUE!$F$5:$AW$1000,35,FALSE))*750,0)</f>
        <v>0</v>
      </c>
      <c r="W319" s="372">
        <f>IFERROR((VLOOKUP(A319,QUEUE!$F$5:$AW$1000,39,FALSE)-VLOOKUP(A319,QUEUE!$F$5:$AW$1000,38,FALSE))*600,0)</f>
        <v>0</v>
      </c>
      <c r="X319" s="373"/>
      <c r="Y319" s="371">
        <f>IFERROR(VLOOKUP(A319,PROFILE!$B$6:$DG$1000,109,FALSE),0)</f>
        <v>0</v>
      </c>
      <c r="Z319" s="371">
        <f>IFERROR((VLOOKUP(A319,PROFILE!$B$6:$DG$1000,110,FALSE)*900)+((VLOOKUP(A319,PROFILE!$B$6:$DG$1000,110,FALSE)*900)*0.5),0)</f>
        <v>0</v>
      </c>
      <c r="AA319" s="371">
        <f t="shared" si="27"/>
        <v>4205.607</v>
      </c>
      <c r="AB319" s="373">
        <f>IF(PROFILE!R321="รอบคัน",1500,IF(PROFILE!R321="โคม่า",2000,PROFILE!DJ321*100))</f>
        <v>2000</v>
      </c>
    </row>
    <row r="320" spans="1:28" x14ac:dyDescent="0.35">
      <c r="A320" s="344">
        <f t="shared" si="26"/>
        <v>1703044</v>
      </c>
      <c r="B320" s="344">
        <v>320</v>
      </c>
      <c r="G320" s="374" t="str">
        <f>IFERROR(VLOOKUP(A320,PROFILE!$B$6:$P$1000,11,FALSE),"")</f>
        <v>OUT</v>
      </c>
      <c r="H320" s="368">
        <f>IF(PROFILE!H322="","",PROFILE!B322)</f>
        <v>1703044</v>
      </c>
      <c r="I320" s="369" t="str">
        <f>IF(H320="","",VLOOKUP(H320,PROFILE!$B$6:$AC$1000,18,FALSE))</f>
        <v>ธนชาต</v>
      </c>
      <c r="J320" s="369" t="str">
        <f>IF(H320="","",VLOOKUP(H320,PROFILE!$B$6:$AC$1000,17,FALSE))</f>
        <v>เบา</v>
      </c>
      <c r="K320" s="369" t="str">
        <f>IF(H320="","",VLOOKUP(H320,PROFILE!$B$6:$AC$1000,23,FALSE))</f>
        <v>2กญ6272</v>
      </c>
      <c r="L320" s="369" t="str">
        <f>IF(H320="","",VLOOKUP(H320,PROFILE!$B$6:$AC$1000,24,FALSE))</f>
        <v>CHEVROLET</v>
      </c>
      <c r="M320" s="370" t="str">
        <f>IF(H320="","",VLOOKUP(H320,PROFILE!$B$6:$AC$1000,25,FALSE))</f>
        <v>SONIC</v>
      </c>
      <c r="N320" s="371">
        <f t="shared" si="28"/>
        <v>1081.5419999999999</v>
      </c>
      <c r="O320" s="372"/>
      <c r="P320" s="372">
        <v>2065.42</v>
      </c>
      <c r="Q320" s="371">
        <f t="shared" si="29"/>
        <v>983.87800000000016</v>
      </c>
      <c r="R320" s="371">
        <f t="shared" si="25"/>
        <v>983.87800000000016</v>
      </c>
      <c r="S320" s="372">
        <f>IFERROR((VLOOKUP(A320,QUEUE!$F$5:$AW$1000,27,FALSE)-VLOOKUP(A320,QUEUE!$F$5:$AW$1000,26,FALSE))*500,0)</f>
        <v>0</v>
      </c>
      <c r="T320" s="372">
        <f>IFERROR((VLOOKUP(A320,QUEUE!$F$5:$AW$1000,30,FALSE)-VLOOKUP(A320,QUEUE!$F$5:$AW$1000,29,FALSE))*850,0)</f>
        <v>0</v>
      </c>
      <c r="U320" s="372">
        <f>IFERROR((VLOOKUP(A320,QUEUE!$F$5:$AW$1000,33,FALSE)-VLOOKUP(A320,QUEUE!$F$5:$AW$1000,32,FALSE))*600,0)</f>
        <v>0</v>
      </c>
      <c r="V320" s="372">
        <f>IFERROR((VLOOKUP(A320,QUEUE!$F$5:$AW$1000,36,FALSE)-VLOOKUP(A320,QUEUE!$F$5:$AW$1000,35,FALSE))*750,0)</f>
        <v>0</v>
      </c>
      <c r="W320" s="372">
        <f>IFERROR((VLOOKUP(A320,QUEUE!$F$5:$AW$1000,39,FALSE)-VLOOKUP(A320,QUEUE!$F$5:$AW$1000,38,FALSE))*600,0)</f>
        <v>0</v>
      </c>
      <c r="X320" s="373"/>
      <c r="Y320" s="371">
        <f>IFERROR(VLOOKUP(A320,PROFILE!$B$6:$DG$1000,109,FALSE),0)</f>
        <v>0</v>
      </c>
      <c r="Z320" s="371">
        <f>IFERROR((VLOOKUP(A320,PROFILE!$B$6:$DG$1000,110,FALSE)*900)+((VLOOKUP(A320,PROFILE!$B$6:$DG$1000,110,FALSE)*900)*0.5),0)</f>
        <v>675</v>
      </c>
      <c r="AA320" s="371">
        <f t="shared" si="27"/>
        <v>206.54200000000003</v>
      </c>
      <c r="AB320" s="373">
        <f>IF(PROFILE!R322="รอบคัน",1500,IF(PROFILE!R322="โคม่า",2000,PROFILE!DJ322*100))</f>
        <v>200</v>
      </c>
    </row>
    <row r="321" spans="1:28" x14ac:dyDescent="0.35">
      <c r="A321" s="344">
        <f t="shared" si="26"/>
        <v>1703045</v>
      </c>
      <c r="B321" s="344">
        <v>321</v>
      </c>
      <c r="G321" s="374" t="str">
        <f>IFERROR(VLOOKUP(A321,PROFILE!$B$6:$P$1000,11,FALSE),"")</f>
        <v>OUT</v>
      </c>
      <c r="H321" s="368">
        <f>IF(PROFILE!H323="","",PROFILE!B323)</f>
        <v>1703045</v>
      </c>
      <c r="I321" s="369" t="str">
        <f>IF(H321="","",VLOOKUP(H321,PROFILE!$B$6:$AC$1000,18,FALSE))</f>
        <v>ธนชาต</v>
      </c>
      <c r="J321" s="369" t="str">
        <f>IF(H321="","",VLOOKUP(H321,PROFILE!$B$6:$AC$1000,17,FALSE))</f>
        <v>กลาง</v>
      </c>
      <c r="K321" s="369" t="str">
        <f>IF(H321="","",VLOOKUP(H321,PROFILE!$B$6:$AC$1000,23,FALSE))</f>
        <v>ฆฎ694</v>
      </c>
      <c r="L321" s="369" t="str">
        <f>IF(H321="","",VLOOKUP(H321,PROFILE!$B$6:$AC$1000,24,FALSE))</f>
        <v>TOYOTA</v>
      </c>
      <c r="M321" s="370" t="str">
        <f>IF(H321="","",VLOOKUP(H321,PROFILE!$B$6:$AC$1000,25,FALSE))</f>
        <v>PRIUS</v>
      </c>
      <c r="N321" s="371">
        <f t="shared" si="28"/>
        <v>1093.692</v>
      </c>
      <c r="O321" s="372"/>
      <c r="P321" s="372">
        <v>3186.92</v>
      </c>
      <c r="Q321" s="371">
        <f t="shared" si="29"/>
        <v>2093.2280000000001</v>
      </c>
      <c r="R321" s="371">
        <f t="shared" si="25"/>
        <v>2093.2280000000001</v>
      </c>
      <c r="S321" s="372">
        <f>IFERROR((VLOOKUP(A321,QUEUE!$F$5:$AW$1000,27,FALSE)-VLOOKUP(A321,QUEUE!$F$5:$AW$1000,26,FALSE))*500,0)</f>
        <v>0</v>
      </c>
      <c r="T321" s="372">
        <f>IFERROR((VLOOKUP(A321,QUEUE!$F$5:$AW$1000,30,FALSE)-VLOOKUP(A321,QUEUE!$F$5:$AW$1000,29,FALSE))*850,0)</f>
        <v>0</v>
      </c>
      <c r="U321" s="372">
        <f>IFERROR((VLOOKUP(A321,QUEUE!$F$5:$AW$1000,33,FALSE)-VLOOKUP(A321,QUEUE!$F$5:$AW$1000,32,FALSE))*600,0)</f>
        <v>0</v>
      </c>
      <c r="V321" s="372">
        <f>IFERROR((VLOOKUP(A321,QUEUE!$F$5:$AW$1000,36,FALSE)-VLOOKUP(A321,QUEUE!$F$5:$AW$1000,35,FALSE))*750,0)</f>
        <v>0</v>
      </c>
      <c r="W321" s="372">
        <f>IFERROR((VLOOKUP(A321,QUEUE!$F$5:$AW$1000,39,FALSE)-VLOOKUP(A321,QUEUE!$F$5:$AW$1000,38,FALSE))*600,0)</f>
        <v>0</v>
      </c>
      <c r="X321" s="373"/>
      <c r="Y321" s="371">
        <f>IFERROR(VLOOKUP(A321,PROFILE!$B$6:$DG$1000,109,FALSE),0)</f>
        <v>0</v>
      </c>
      <c r="Z321" s="371">
        <f>IFERROR((VLOOKUP(A321,PROFILE!$B$6:$DG$1000,110,FALSE)*900)+((VLOOKUP(A321,PROFILE!$B$6:$DG$1000,110,FALSE)*900)*0.5),0)</f>
        <v>675</v>
      </c>
      <c r="AA321" s="371">
        <f t="shared" si="27"/>
        <v>318.69200000000001</v>
      </c>
      <c r="AB321" s="373">
        <f>IF(PROFILE!R323="รอบคัน",1500,IF(PROFILE!R323="โคม่า",2000,PROFILE!DJ323*100))</f>
        <v>100</v>
      </c>
    </row>
    <row r="322" spans="1:28" x14ac:dyDescent="0.35">
      <c r="A322" s="344">
        <f t="shared" si="26"/>
        <v>1703046</v>
      </c>
      <c r="B322" s="344">
        <v>322</v>
      </c>
      <c r="G322" s="374" t="str">
        <f>IFERROR(VLOOKUP(A322,PROFILE!$B$6:$P$1000,11,FALSE),"")</f>
        <v>OUT</v>
      </c>
      <c r="H322" s="368">
        <f>IF(PROFILE!H324="","",PROFILE!B324)</f>
        <v>1703046</v>
      </c>
      <c r="I322" s="369" t="str">
        <f>IF(H322="","",VLOOKUP(H322,PROFILE!$B$6:$AC$1000,18,FALSE))</f>
        <v>สยามซิตี้</v>
      </c>
      <c r="J322" s="369" t="str">
        <f>IF(H322="","",VLOOKUP(H322,PROFILE!$B$6:$AC$1000,17,FALSE))</f>
        <v>กลาง</v>
      </c>
      <c r="K322" s="369" t="str">
        <f>IF(H322="","",VLOOKUP(H322,PROFILE!$B$6:$AC$1000,23,FALSE))</f>
        <v>1ฒภ4170</v>
      </c>
      <c r="L322" s="369" t="str">
        <f>IF(H322="","",VLOOKUP(H322,PROFILE!$B$6:$AC$1000,24,FALSE))</f>
        <v>TOYOTA</v>
      </c>
      <c r="M322" s="370" t="str">
        <f>IF(H322="","",VLOOKUP(H322,PROFILE!$B$6:$AC$1000,25,FALSE))</f>
        <v>REVO</v>
      </c>
      <c r="N322" s="371">
        <f t="shared" si="28"/>
        <v>775</v>
      </c>
      <c r="O322" s="372"/>
      <c r="P322" s="372"/>
      <c r="Q322" s="371">
        <f t="shared" si="29"/>
        <v>0</v>
      </c>
      <c r="R322" s="371">
        <f t="shared" si="25"/>
        <v>0</v>
      </c>
      <c r="S322" s="372">
        <f>IFERROR((VLOOKUP(A322,QUEUE!$F$5:$AW$1000,27,FALSE)-VLOOKUP(A322,QUEUE!$F$5:$AW$1000,26,FALSE))*500,0)</f>
        <v>0</v>
      </c>
      <c r="T322" s="372">
        <f>IFERROR((VLOOKUP(A322,QUEUE!$F$5:$AW$1000,30,FALSE)-VLOOKUP(A322,QUEUE!$F$5:$AW$1000,29,FALSE))*850,0)</f>
        <v>0</v>
      </c>
      <c r="U322" s="372">
        <f>IFERROR((VLOOKUP(A322,QUEUE!$F$5:$AW$1000,33,FALSE)-VLOOKUP(A322,QUEUE!$F$5:$AW$1000,32,FALSE))*600,0)</f>
        <v>0</v>
      </c>
      <c r="V322" s="372">
        <f>IFERROR((VLOOKUP(A322,QUEUE!$F$5:$AW$1000,36,FALSE)-VLOOKUP(A322,QUEUE!$F$5:$AW$1000,35,FALSE))*750,0)</f>
        <v>0</v>
      </c>
      <c r="W322" s="372">
        <f>IFERROR((VLOOKUP(A322,QUEUE!$F$5:$AW$1000,39,FALSE)-VLOOKUP(A322,QUEUE!$F$5:$AW$1000,38,FALSE))*600,0)</f>
        <v>0</v>
      </c>
      <c r="X322" s="373"/>
      <c r="Y322" s="371">
        <f>IFERROR(VLOOKUP(A322,PROFILE!$B$6:$DG$1000,109,FALSE),0)</f>
        <v>0</v>
      </c>
      <c r="Z322" s="371">
        <f>IFERROR((VLOOKUP(A322,PROFILE!$B$6:$DG$1000,110,FALSE)*900)+((VLOOKUP(A322,PROFILE!$B$6:$DG$1000,110,FALSE)*900)*0.5),0)</f>
        <v>675</v>
      </c>
      <c r="AA322" s="371">
        <f t="shared" si="27"/>
        <v>0</v>
      </c>
      <c r="AB322" s="373">
        <f>IF(PROFILE!R324="รอบคัน",1500,IF(PROFILE!R324="โคม่า",2000,PROFILE!DJ324*100))</f>
        <v>100</v>
      </c>
    </row>
    <row r="323" spans="1:28" x14ac:dyDescent="0.35">
      <c r="A323" s="344">
        <f t="shared" si="26"/>
        <v>1703047</v>
      </c>
      <c r="B323" s="344">
        <v>323</v>
      </c>
      <c r="G323" s="374" t="str">
        <f>IFERROR(VLOOKUP(A323,PROFILE!$B$6:$P$1000,11,FALSE),"")</f>
        <v>OUT</v>
      </c>
      <c r="H323" s="368">
        <f>IF(PROFILE!H325="","",PROFILE!B325)</f>
        <v>1703047</v>
      </c>
      <c r="I323" s="369" t="str">
        <f>IF(H323="","",VLOOKUP(H323,PROFILE!$B$6:$AC$1000,18,FALSE))</f>
        <v>เจ้าพระยา</v>
      </c>
      <c r="J323" s="369" t="str">
        <f>IF(H323="","",VLOOKUP(H323,PROFILE!$B$6:$AC$1000,17,FALSE))</f>
        <v>กลาง</v>
      </c>
      <c r="K323" s="369" t="str">
        <f>IF(H323="","",VLOOKUP(H323,PROFILE!$B$6:$AC$1000,23,FALSE))</f>
        <v>ชย1256</v>
      </c>
      <c r="L323" s="369" t="str">
        <f>IF(H323="","",VLOOKUP(H323,PROFILE!$B$6:$AC$1000,24,FALSE))</f>
        <v>TOYOTA</v>
      </c>
      <c r="M323" s="370" t="str">
        <f>IF(H323="","",VLOOKUP(H323,PROFILE!$B$6:$AC$1000,25,FALSE))</f>
        <v>VIOS</v>
      </c>
      <c r="N323" s="371">
        <f t="shared" si="28"/>
        <v>1264.5999999999999</v>
      </c>
      <c r="O323" s="372"/>
      <c r="P323" s="372">
        <v>3896</v>
      </c>
      <c r="Q323" s="371">
        <f t="shared" si="29"/>
        <v>2631.4</v>
      </c>
      <c r="R323" s="371">
        <f t="shared" si="25"/>
        <v>2631.4</v>
      </c>
      <c r="S323" s="372">
        <f>IFERROR((VLOOKUP(A323,QUEUE!$F$5:$AW$1000,27,FALSE)-VLOOKUP(A323,QUEUE!$F$5:$AW$1000,26,FALSE))*500,0)</f>
        <v>0</v>
      </c>
      <c r="T323" s="372">
        <f>IFERROR((VLOOKUP(A323,QUEUE!$F$5:$AW$1000,30,FALSE)-VLOOKUP(A323,QUEUE!$F$5:$AW$1000,29,FALSE))*850,0)</f>
        <v>0</v>
      </c>
      <c r="U323" s="372">
        <f>IFERROR((VLOOKUP(A323,QUEUE!$F$5:$AW$1000,33,FALSE)-VLOOKUP(A323,QUEUE!$F$5:$AW$1000,32,FALSE))*600,0)</f>
        <v>0</v>
      </c>
      <c r="V323" s="372">
        <f>IFERROR((VLOOKUP(A323,QUEUE!$F$5:$AW$1000,36,FALSE)-VLOOKUP(A323,QUEUE!$F$5:$AW$1000,35,FALSE))*750,0)</f>
        <v>0</v>
      </c>
      <c r="W323" s="372">
        <f>IFERROR((VLOOKUP(A323,QUEUE!$F$5:$AW$1000,39,FALSE)-VLOOKUP(A323,QUEUE!$F$5:$AW$1000,38,FALSE))*600,0)</f>
        <v>0</v>
      </c>
      <c r="X323" s="373"/>
      <c r="Y323" s="371">
        <f>IFERROR(VLOOKUP(A323,PROFILE!$B$6:$DG$1000,109,FALSE),0)</f>
        <v>0</v>
      </c>
      <c r="Z323" s="371">
        <f>IFERROR((VLOOKUP(A323,PROFILE!$B$6:$DG$1000,110,FALSE)*900)+((VLOOKUP(A323,PROFILE!$B$6:$DG$1000,110,FALSE)*900)*0.5),0)</f>
        <v>675</v>
      </c>
      <c r="AA323" s="371">
        <f t="shared" si="27"/>
        <v>389.6</v>
      </c>
      <c r="AB323" s="373">
        <f>IF(PROFILE!R325="รอบคัน",1500,IF(PROFILE!R325="โคม่า",2000,PROFILE!DJ325*100))</f>
        <v>200</v>
      </c>
    </row>
    <row r="324" spans="1:28" x14ac:dyDescent="0.35">
      <c r="A324" s="344">
        <f t="shared" si="26"/>
        <v>1703048</v>
      </c>
      <c r="B324" s="344">
        <v>324</v>
      </c>
      <c r="G324" s="374" t="str">
        <f>IFERROR(VLOOKUP(A324,PROFILE!$B$6:$P$1000,11,FALSE),"")</f>
        <v>OUT</v>
      </c>
      <c r="H324" s="368">
        <f>IF(PROFILE!H326="","",PROFILE!B326)</f>
        <v>1703048</v>
      </c>
      <c r="I324" s="369" t="str">
        <f>IF(H324="","",VLOOKUP(H324,PROFILE!$B$6:$AC$1000,18,FALSE))</f>
        <v>เมืองไทย</v>
      </c>
      <c r="J324" s="369" t="str">
        <f>IF(H324="","",VLOOKUP(H324,PROFILE!$B$6:$AC$1000,17,FALSE))</f>
        <v>เบา</v>
      </c>
      <c r="K324" s="369" t="str">
        <f>IF(H324="","",VLOOKUP(H324,PROFILE!$B$6:$AC$1000,23,FALSE))</f>
        <v>3กฒ3714</v>
      </c>
      <c r="L324" s="369" t="str">
        <f>IF(H324="","",VLOOKUP(H324,PROFILE!$B$6:$AC$1000,24,FALSE))</f>
        <v>FORD</v>
      </c>
      <c r="M324" s="370" t="str">
        <f>IF(H324="","",VLOOKUP(H324,PROFILE!$B$6:$AC$1000,25,FALSE))</f>
        <v>FIESTA</v>
      </c>
      <c r="N324" s="371">
        <f t="shared" si="28"/>
        <v>1061</v>
      </c>
      <c r="O324" s="372"/>
      <c r="P324" s="372">
        <v>3860</v>
      </c>
      <c r="Q324" s="371">
        <f t="shared" si="29"/>
        <v>2799</v>
      </c>
      <c r="R324" s="371">
        <f t="shared" si="25"/>
        <v>2799</v>
      </c>
      <c r="S324" s="372">
        <f>IFERROR((VLOOKUP(A324,QUEUE!$F$5:$AW$1000,27,FALSE)-VLOOKUP(A324,QUEUE!$F$5:$AW$1000,26,FALSE))*500,0)</f>
        <v>0</v>
      </c>
      <c r="T324" s="372">
        <f>IFERROR((VLOOKUP(A324,QUEUE!$F$5:$AW$1000,30,FALSE)-VLOOKUP(A324,QUEUE!$F$5:$AW$1000,29,FALSE))*850,0)</f>
        <v>0</v>
      </c>
      <c r="U324" s="372">
        <f>IFERROR((VLOOKUP(A324,QUEUE!$F$5:$AW$1000,33,FALSE)-VLOOKUP(A324,QUEUE!$F$5:$AW$1000,32,FALSE))*600,0)</f>
        <v>0</v>
      </c>
      <c r="V324" s="372">
        <f>IFERROR((VLOOKUP(A324,QUEUE!$F$5:$AW$1000,36,FALSE)-VLOOKUP(A324,QUEUE!$F$5:$AW$1000,35,FALSE))*750,0)</f>
        <v>0</v>
      </c>
      <c r="W324" s="372">
        <f>IFERROR((VLOOKUP(A324,QUEUE!$F$5:$AW$1000,39,FALSE)-VLOOKUP(A324,QUEUE!$F$5:$AW$1000,38,FALSE))*600,0)</f>
        <v>0</v>
      </c>
      <c r="X324" s="373"/>
      <c r="Y324" s="371">
        <f>IFERROR(VLOOKUP(A324,PROFILE!$B$6:$DG$1000,109,FALSE),0)</f>
        <v>0</v>
      </c>
      <c r="Z324" s="371">
        <f>IFERROR((VLOOKUP(A324,PROFILE!$B$6:$DG$1000,110,FALSE)*900)+((VLOOKUP(A324,PROFILE!$B$6:$DG$1000,110,FALSE)*900)*0.5),0)</f>
        <v>675</v>
      </c>
      <c r="AA324" s="371">
        <f t="shared" si="27"/>
        <v>386</v>
      </c>
      <c r="AB324" s="373">
        <f>IF(PROFILE!R326="รอบคัน",1500,IF(PROFILE!R326="โคม่า",2000,PROFILE!DJ326*100))</f>
        <v>0</v>
      </c>
    </row>
    <row r="325" spans="1:28" x14ac:dyDescent="0.35">
      <c r="A325" s="344">
        <f t="shared" si="26"/>
        <v>1703049</v>
      </c>
      <c r="B325" s="344">
        <v>325</v>
      </c>
      <c r="G325" s="374" t="str">
        <f>IFERROR(VLOOKUP(A325,PROFILE!$B$6:$P$1000,11,FALSE),"")</f>
        <v>OUT</v>
      </c>
      <c r="H325" s="368">
        <f>IF(PROFILE!H327="","",PROFILE!B327)</f>
        <v>1703049</v>
      </c>
      <c r="I325" s="369" t="str">
        <f>IF(H325="","",VLOOKUP(H325,PROFILE!$B$6:$AC$1000,18,FALSE))</f>
        <v>กรุงไทย</v>
      </c>
      <c r="J325" s="369" t="str">
        <f>IF(H325="","",VLOOKUP(H325,PROFILE!$B$6:$AC$1000,17,FALSE))</f>
        <v>กลาง</v>
      </c>
      <c r="K325" s="369" t="str">
        <f>IF(H325="","",VLOOKUP(H325,PROFILE!$B$6:$AC$1000,23,FALSE))</f>
        <v>ฒว9477</v>
      </c>
      <c r="L325" s="369" t="str">
        <f>IF(H325="","",VLOOKUP(H325,PROFILE!$B$6:$AC$1000,24,FALSE))</f>
        <v>ISUZU</v>
      </c>
      <c r="M325" s="370" t="str">
        <f>IF(H325="","",VLOOKUP(H325,PROFILE!$B$6:$AC$1000,25,FALSE))</f>
        <v>D-MAX</v>
      </c>
      <c r="N325" s="371">
        <f t="shared" si="28"/>
        <v>965.65</v>
      </c>
      <c r="O325" s="372"/>
      <c r="P325" s="372">
        <v>1906.5</v>
      </c>
      <c r="Q325" s="371">
        <f t="shared" si="29"/>
        <v>940.85</v>
      </c>
      <c r="R325" s="371">
        <f t="shared" ref="R325:R388" si="30">Q325</f>
        <v>940.85</v>
      </c>
      <c r="S325" s="372">
        <f>IFERROR((VLOOKUP(A325,QUEUE!$F$5:$AW$1000,27,FALSE)-VLOOKUP(A325,QUEUE!$F$5:$AW$1000,26,FALSE))*500,0)</f>
        <v>0</v>
      </c>
      <c r="T325" s="372">
        <f>IFERROR((VLOOKUP(A325,QUEUE!$F$5:$AW$1000,30,FALSE)-VLOOKUP(A325,QUEUE!$F$5:$AW$1000,29,FALSE))*850,0)</f>
        <v>0</v>
      </c>
      <c r="U325" s="372">
        <f>IFERROR((VLOOKUP(A325,QUEUE!$F$5:$AW$1000,33,FALSE)-VLOOKUP(A325,QUEUE!$F$5:$AW$1000,32,FALSE))*600,0)</f>
        <v>0</v>
      </c>
      <c r="V325" s="372">
        <f>IFERROR((VLOOKUP(A325,QUEUE!$F$5:$AW$1000,36,FALSE)-VLOOKUP(A325,QUEUE!$F$5:$AW$1000,35,FALSE))*750,0)</f>
        <v>0</v>
      </c>
      <c r="W325" s="372">
        <f>IFERROR((VLOOKUP(A325,QUEUE!$F$5:$AW$1000,39,FALSE)-VLOOKUP(A325,QUEUE!$F$5:$AW$1000,38,FALSE))*600,0)</f>
        <v>0</v>
      </c>
      <c r="X325" s="373"/>
      <c r="Y325" s="371">
        <f>IFERROR(VLOOKUP(A325,PROFILE!$B$6:$DG$1000,109,FALSE),0)</f>
        <v>0</v>
      </c>
      <c r="Z325" s="371">
        <f>IFERROR((VLOOKUP(A325,PROFILE!$B$6:$DG$1000,110,FALSE)*900)+((VLOOKUP(A325,PROFILE!$B$6:$DG$1000,110,FALSE)*900)*0.5),0)</f>
        <v>675</v>
      </c>
      <c r="AA325" s="371">
        <f t="shared" si="27"/>
        <v>190.65</v>
      </c>
      <c r="AB325" s="373">
        <f>IF(PROFILE!R327="รอบคัน",1500,IF(PROFILE!R327="โคม่า",2000,PROFILE!DJ327*100))</f>
        <v>100</v>
      </c>
    </row>
    <row r="326" spans="1:28" x14ac:dyDescent="0.35">
      <c r="A326" s="344">
        <f t="shared" si="26"/>
        <v>1703050</v>
      </c>
      <c r="B326" s="344">
        <v>326</v>
      </c>
      <c r="G326" s="374">
        <f>IFERROR(VLOOKUP(A326,PROFILE!$B$6:$P$1000,11,FALSE),"")</f>
        <v>7.3050239583317307</v>
      </c>
      <c r="H326" s="368">
        <f>IF(PROFILE!H328="","",PROFILE!B328)</f>
        <v>1703050</v>
      </c>
      <c r="I326" s="369" t="str">
        <f>IF(H326="","",VLOOKUP(H326,PROFILE!$B$6:$AC$1000,18,FALSE))</f>
        <v>เทเวศ</v>
      </c>
      <c r="J326" s="369" t="str">
        <f>IF(H326="","",VLOOKUP(H326,PROFILE!$B$6:$AC$1000,17,FALSE))</f>
        <v>กลาง</v>
      </c>
      <c r="K326" s="369" t="str">
        <f>IF(H326="","",VLOOKUP(H326,PROFILE!$B$6:$AC$1000,23,FALSE))</f>
        <v>5กณ3290</v>
      </c>
      <c r="L326" s="369" t="str">
        <f>IF(H326="","",VLOOKUP(H326,PROFILE!$B$6:$AC$1000,24,FALSE))</f>
        <v>ISUZU</v>
      </c>
      <c r="M326" s="370" t="str">
        <f>IF(H326="","",VLOOKUP(H326,PROFILE!$B$6:$AC$1000,25,FALSE))</f>
        <v>D-MAX</v>
      </c>
      <c r="N326" s="371">
        <f t="shared" si="28"/>
        <v>2801</v>
      </c>
      <c r="O326" s="372">
        <v>2000</v>
      </c>
      <c r="P326" s="372">
        <v>10510</v>
      </c>
      <c r="Q326" s="371">
        <f t="shared" si="29"/>
        <v>7709</v>
      </c>
      <c r="R326" s="371">
        <f t="shared" si="30"/>
        <v>7709</v>
      </c>
      <c r="S326" s="372">
        <f>IFERROR((VLOOKUP(A326,QUEUE!$F$5:$AW$1000,27,FALSE)-VLOOKUP(A326,QUEUE!$F$5:$AW$1000,26,FALSE))*500,0)</f>
        <v>0</v>
      </c>
      <c r="T326" s="372">
        <f>IFERROR((VLOOKUP(A326,QUEUE!$F$5:$AW$1000,30,FALSE)-VLOOKUP(A326,QUEUE!$F$5:$AW$1000,29,FALSE))*850,0)</f>
        <v>0</v>
      </c>
      <c r="U326" s="372">
        <f>IFERROR((VLOOKUP(A326,QUEUE!$F$5:$AW$1000,33,FALSE)-VLOOKUP(A326,QUEUE!$F$5:$AW$1000,32,FALSE))*600,0)</f>
        <v>0</v>
      </c>
      <c r="V326" s="372">
        <f>IFERROR((VLOOKUP(A326,QUEUE!$F$5:$AW$1000,36,FALSE)-VLOOKUP(A326,QUEUE!$F$5:$AW$1000,35,FALSE))*750,0)</f>
        <v>0</v>
      </c>
      <c r="W326" s="372">
        <f>IFERROR((VLOOKUP(A326,QUEUE!$F$5:$AW$1000,39,FALSE)-VLOOKUP(A326,QUEUE!$F$5:$AW$1000,38,FALSE))*600,0)</f>
        <v>0</v>
      </c>
      <c r="X326" s="373"/>
      <c r="Y326" s="371">
        <f>IFERROR(VLOOKUP(A326,PROFILE!$B$6:$DG$1000,109,FALSE),0)</f>
        <v>0</v>
      </c>
      <c r="Z326" s="371">
        <f>IFERROR((VLOOKUP(A326,PROFILE!$B$6:$DG$1000,110,FALSE)*900)+((VLOOKUP(A326,PROFILE!$B$6:$DG$1000,110,FALSE)*900)*0.5),0)</f>
        <v>1350</v>
      </c>
      <c r="AA326" s="371">
        <f t="shared" si="27"/>
        <v>1051</v>
      </c>
      <c r="AB326" s="373">
        <f>IF(PROFILE!R328="รอบคัน",1500,IF(PROFILE!R328="โคม่า",2000,PROFILE!DJ328*100))</f>
        <v>400</v>
      </c>
    </row>
    <row r="327" spans="1:28" x14ac:dyDescent="0.35">
      <c r="A327" s="344">
        <f t="shared" si="26"/>
        <v>1703051</v>
      </c>
      <c r="B327" s="344">
        <v>327</v>
      </c>
      <c r="G327" s="374" t="str">
        <f>IFERROR(VLOOKUP(A327,PROFILE!$B$6:$P$1000,11,FALSE),"")</f>
        <v>OUT</v>
      </c>
      <c r="H327" s="368">
        <f>IF(PROFILE!H329="","",PROFILE!B329)</f>
        <v>1703051</v>
      </c>
      <c r="I327" s="369" t="str">
        <f>IF(H327="","",VLOOKUP(H327,PROFILE!$B$6:$AC$1000,18,FALSE))</f>
        <v/>
      </c>
      <c r="J327" s="369" t="str">
        <f>IF(H327="","",VLOOKUP(H327,PROFILE!$B$6:$AC$1000,17,FALSE))</f>
        <v>กลาง</v>
      </c>
      <c r="K327" s="369" t="str">
        <f>IF(H327="","",VLOOKUP(H327,PROFILE!$B$6:$AC$1000,23,FALSE))</f>
        <v>รต6785</v>
      </c>
      <c r="L327" s="369" t="str">
        <f>IF(H327="","",VLOOKUP(H327,PROFILE!$B$6:$AC$1000,24,FALSE))</f>
        <v>ISUZU</v>
      </c>
      <c r="M327" s="370">
        <f>IF(H327="","",VLOOKUP(H327,PROFILE!$B$6:$AC$1000,25,FALSE))</f>
        <v>0</v>
      </c>
      <c r="N327" s="371">
        <f t="shared" si="28"/>
        <v>675</v>
      </c>
      <c r="O327" s="372">
        <v>3000</v>
      </c>
      <c r="P327" s="372"/>
      <c r="Q327" s="371">
        <f t="shared" si="29"/>
        <v>0</v>
      </c>
      <c r="R327" s="371">
        <f t="shared" si="30"/>
        <v>0</v>
      </c>
      <c r="S327" s="372">
        <f>IFERROR((VLOOKUP(A327,QUEUE!$F$5:$AW$1000,27,FALSE)-VLOOKUP(A327,QUEUE!$F$5:$AW$1000,26,FALSE))*500,0)</f>
        <v>0</v>
      </c>
      <c r="T327" s="372">
        <f>IFERROR((VLOOKUP(A327,QUEUE!$F$5:$AW$1000,30,FALSE)-VLOOKUP(A327,QUEUE!$F$5:$AW$1000,29,FALSE))*850,0)</f>
        <v>0</v>
      </c>
      <c r="U327" s="372">
        <f>IFERROR((VLOOKUP(A327,QUEUE!$F$5:$AW$1000,33,FALSE)-VLOOKUP(A327,QUEUE!$F$5:$AW$1000,32,FALSE))*600,0)</f>
        <v>0</v>
      </c>
      <c r="V327" s="372">
        <f>IFERROR((VLOOKUP(A327,QUEUE!$F$5:$AW$1000,36,FALSE)-VLOOKUP(A327,QUEUE!$F$5:$AW$1000,35,FALSE))*750,0)</f>
        <v>0</v>
      </c>
      <c r="W327" s="372">
        <f>IFERROR((VLOOKUP(A327,QUEUE!$F$5:$AW$1000,39,FALSE)-VLOOKUP(A327,QUEUE!$F$5:$AW$1000,38,FALSE))*600,0)</f>
        <v>0</v>
      </c>
      <c r="X327" s="373"/>
      <c r="Y327" s="371">
        <f>IFERROR(VLOOKUP(A327,PROFILE!$B$6:$DG$1000,109,FALSE),0)</f>
        <v>0</v>
      </c>
      <c r="Z327" s="371">
        <f>IFERROR((VLOOKUP(A327,PROFILE!$B$6:$DG$1000,110,FALSE)*900)+((VLOOKUP(A327,PROFILE!$B$6:$DG$1000,110,FALSE)*900)*0.5),0)</f>
        <v>675</v>
      </c>
      <c r="AA327" s="371">
        <f t="shared" si="27"/>
        <v>0</v>
      </c>
      <c r="AB327" s="373">
        <f>IF(PROFILE!R329="รอบคัน",1500,IF(PROFILE!R329="โคม่า",2000,PROFILE!DJ329*100))</f>
        <v>0</v>
      </c>
    </row>
    <row r="328" spans="1:28" x14ac:dyDescent="0.35">
      <c r="A328" s="344">
        <f t="shared" ref="A328:A391" si="31">VALUE(H328)</f>
        <v>1703052</v>
      </c>
      <c r="B328" s="344">
        <v>328</v>
      </c>
      <c r="G328" s="374" t="str">
        <f>IFERROR(VLOOKUP(A328,PROFILE!$B$6:$P$1000,11,FALSE),"")</f>
        <v>No fix</v>
      </c>
      <c r="H328" s="368">
        <f>IF(PROFILE!H330="","",PROFILE!B330)</f>
        <v>1703052</v>
      </c>
      <c r="I328" s="369" t="str">
        <f>IF(H328="","",VLOOKUP(H328,PROFILE!$B$6:$AC$1000,18,FALSE))</f>
        <v>เมืองไทย</v>
      </c>
      <c r="J328" s="369" t="str">
        <f>IF(H328="","",VLOOKUP(H328,PROFILE!$B$6:$AC$1000,17,FALSE))</f>
        <v>กลาง</v>
      </c>
      <c r="K328" s="369" t="str">
        <f>IF(H328="","",VLOOKUP(H328,PROFILE!$B$6:$AC$1000,23,FALSE))</f>
        <v>ญฬ9213</v>
      </c>
      <c r="L328" s="369" t="str">
        <f>IF(H328="","",VLOOKUP(H328,PROFILE!$B$6:$AC$1000,24,FALSE))</f>
        <v>TOYOTA</v>
      </c>
      <c r="M328" s="370" t="str">
        <f>IF(H328="","",VLOOKUP(H328,PROFILE!$B$6:$AC$1000,25,FALSE))</f>
        <v>VIOS</v>
      </c>
      <c r="N328" s="371">
        <f t="shared" si="28"/>
        <v>2540</v>
      </c>
      <c r="O328" s="372"/>
      <c r="P328" s="372">
        <v>6900</v>
      </c>
      <c r="Q328" s="371">
        <f t="shared" si="29"/>
        <v>4360</v>
      </c>
      <c r="R328" s="371">
        <f t="shared" si="30"/>
        <v>4360</v>
      </c>
      <c r="S328" s="372">
        <f>IFERROR((VLOOKUP(A328,QUEUE!$F$5:$AW$1000,27,FALSE)-VLOOKUP(A328,QUEUE!$F$5:$AW$1000,26,FALSE))*500,0)</f>
        <v>0</v>
      </c>
      <c r="T328" s="372">
        <f>IFERROR((VLOOKUP(A328,QUEUE!$F$5:$AW$1000,30,FALSE)-VLOOKUP(A328,QUEUE!$F$5:$AW$1000,29,FALSE))*850,0)</f>
        <v>0</v>
      </c>
      <c r="U328" s="372">
        <f>IFERROR((VLOOKUP(A328,QUEUE!$F$5:$AW$1000,33,FALSE)-VLOOKUP(A328,QUEUE!$F$5:$AW$1000,32,FALSE))*600,0)</f>
        <v>0</v>
      </c>
      <c r="V328" s="372">
        <f>IFERROR((VLOOKUP(A328,QUEUE!$F$5:$AW$1000,36,FALSE)-VLOOKUP(A328,QUEUE!$F$5:$AW$1000,35,FALSE))*750,0)</f>
        <v>0</v>
      </c>
      <c r="W328" s="372">
        <f>IFERROR((VLOOKUP(A328,QUEUE!$F$5:$AW$1000,39,FALSE)-VLOOKUP(A328,QUEUE!$F$5:$AW$1000,38,FALSE))*600,0)</f>
        <v>0</v>
      </c>
      <c r="X328" s="373"/>
      <c r="Y328" s="371">
        <f>IFERROR(VLOOKUP(A328,PROFILE!$B$6:$DG$1000,109,FALSE),0)</f>
        <v>0</v>
      </c>
      <c r="Z328" s="371">
        <f>IFERROR((VLOOKUP(A328,PROFILE!$B$6:$DG$1000,110,FALSE)*900)+((VLOOKUP(A328,PROFILE!$B$6:$DG$1000,110,FALSE)*900)*0.5),0)</f>
        <v>1350</v>
      </c>
      <c r="AA328" s="371">
        <f t="shared" si="27"/>
        <v>690</v>
      </c>
      <c r="AB328" s="373">
        <f>IF(PROFILE!R330="รอบคัน",1500,IF(PROFILE!R330="โคม่า",2000,PROFILE!DJ330*100))</f>
        <v>500</v>
      </c>
    </row>
    <row r="329" spans="1:28" x14ac:dyDescent="0.35">
      <c r="A329" s="344">
        <f t="shared" si="31"/>
        <v>1703053</v>
      </c>
      <c r="B329" s="344">
        <v>329</v>
      </c>
      <c r="G329" s="374" t="str">
        <f>IFERROR(VLOOKUP(A329,PROFILE!$B$6:$P$1000,11,FALSE),"")</f>
        <v>OUT</v>
      </c>
      <c r="H329" s="368">
        <f>IF(PROFILE!H331="","",PROFILE!B331)</f>
        <v>1703053</v>
      </c>
      <c r="I329" s="369" t="str">
        <f>IF(H329="","",VLOOKUP(H329,PROFILE!$B$6:$AC$1000,18,FALSE))</f>
        <v>ธนชาต</v>
      </c>
      <c r="J329" s="369" t="str">
        <f>IF(H329="","",VLOOKUP(H329,PROFILE!$B$6:$AC$1000,17,FALSE))</f>
        <v>กลาง</v>
      </c>
      <c r="K329" s="369" t="str">
        <f>IF(H329="","",VLOOKUP(H329,PROFILE!$B$6:$AC$1000,23,FALSE))</f>
        <v>1ฒส3691</v>
      </c>
      <c r="L329" s="369" t="str">
        <f>IF(H329="","",VLOOKUP(H329,PROFILE!$B$6:$AC$1000,24,FALSE))</f>
        <v>ISUZU</v>
      </c>
      <c r="M329" s="370" t="str">
        <f>IF(H329="","",VLOOKUP(H329,PROFILE!$B$6:$AC$1000,25,FALSE))</f>
        <v>D-MAX</v>
      </c>
      <c r="N329" s="371">
        <f t="shared" si="28"/>
        <v>1071.6980000000001</v>
      </c>
      <c r="O329" s="372"/>
      <c r="P329" s="372">
        <v>2966.98</v>
      </c>
      <c r="Q329" s="371">
        <f t="shared" si="29"/>
        <v>1895.2819999999999</v>
      </c>
      <c r="R329" s="371">
        <f t="shared" si="30"/>
        <v>1895.2819999999999</v>
      </c>
      <c r="S329" s="372">
        <f>IFERROR((VLOOKUP(A329,QUEUE!$F$5:$AW$1000,27,FALSE)-VLOOKUP(A329,QUEUE!$F$5:$AW$1000,26,FALSE))*500,0)</f>
        <v>0</v>
      </c>
      <c r="T329" s="372">
        <f>IFERROR((VLOOKUP(A329,QUEUE!$F$5:$AW$1000,30,FALSE)-VLOOKUP(A329,QUEUE!$F$5:$AW$1000,29,FALSE))*850,0)</f>
        <v>0</v>
      </c>
      <c r="U329" s="372">
        <f>IFERROR((VLOOKUP(A329,QUEUE!$F$5:$AW$1000,33,FALSE)-VLOOKUP(A329,QUEUE!$F$5:$AW$1000,32,FALSE))*600,0)</f>
        <v>0</v>
      </c>
      <c r="V329" s="372">
        <f>IFERROR((VLOOKUP(A329,QUEUE!$F$5:$AW$1000,36,FALSE)-VLOOKUP(A329,QUEUE!$F$5:$AW$1000,35,FALSE))*750,0)</f>
        <v>0</v>
      </c>
      <c r="W329" s="372">
        <f>IFERROR((VLOOKUP(A329,QUEUE!$F$5:$AW$1000,39,FALSE)-VLOOKUP(A329,QUEUE!$F$5:$AW$1000,38,FALSE))*600,0)</f>
        <v>0</v>
      </c>
      <c r="X329" s="373"/>
      <c r="Y329" s="371">
        <f>IFERROR(VLOOKUP(A329,PROFILE!$B$6:$DG$1000,109,FALSE),0)</f>
        <v>0</v>
      </c>
      <c r="Z329" s="371">
        <f>IFERROR((VLOOKUP(A329,PROFILE!$B$6:$DG$1000,110,FALSE)*900)+((VLOOKUP(A329,PROFILE!$B$6:$DG$1000,110,FALSE)*900)*0.5),0)</f>
        <v>675</v>
      </c>
      <c r="AA329" s="371">
        <f t="shared" si="27"/>
        <v>296.69800000000004</v>
      </c>
      <c r="AB329" s="373">
        <f>IF(PROFILE!R331="รอบคัน",1500,IF(PROFILE!R331="โคม่า",2000,PROFILE!DJ331*100))</f>
        <v>100</v>
      </c>
    </row>
    <row r="330" spans="1:28" x14ac:dyDescent="0.35">
      <c r="A330" s="344">
        <f t="shared" si="31"/>
        <v>1703054</v>
      </c>
      <c r="B330" s="344">
        <v>330</v>
      </c>
      <c r="G330" s="374" t="str">
        <f>IFERROR(VLOOKUP(A330,PROFILE!$B$6:$P$1000,11,FALSE),"")</f>
        <v>OUT</v>
      </c>
      <c r="H330" s="368">
        <f>IF(PROFILE!H332="","",PROFILE!B332)</f>
        <v>1703054</v>
      </c>
      <c r="I330" s="369" t="str">
        <f>IF(H330="","",VLOOKUP(H330,PROFILE!$B$6:$AC$1000,18,FALSE))</f>
        <v>อาคเนย์</v>
      </c>
      <c r="J330" s="369" t="str">
        <f>IF(H330="","",VLOOKUP(H330,PROFILE!$B$6:$AC$1000,17,FALSE))</f>
        <v>รอบคัน</v>
      </c>
      <c r="K330" s="369" t="str">
        <f>IF(H330="","",VLOOKUP(H330,PROFILE!$B$6:$AC$1000,23,FALSE))</f>
        <v>กจ2310</v>
      </c>
      <c r="L330" s="369" t="str">
        <f>IF(H330="","",VLOOKUP(H330,PROFILE!$B$6:$AC$1000,24,FALSE))</f>
        <v>TOYOTA</v>
      </c>
      <c r="M330" s="370" t="str">
        <f>IF(H330="","",VLOOKUP(H330,PROFILE!$B$6:$AC$1000,25,FALSE))</f>
        <v>ALTIS</v>
      </c>
      <c r="N330" s="371">
        <f t="shared" si="28"/>
        <v>2804</v>
      </c>
      <c r="O330" s="372">
        <v>5000</v>
      </c>
      <c r="P330" s="372">
        <v>13040</v>
      </c>
      <c r="Q330" s="371">
        <f t="shared" si="29"/>
        <v>10236</v>
      </c>
      <c r="R330" s="371">
        <f t="shared" si="30"/>
        <v>10236</v>
      </c>
      <c r="S330" s="372">
        <f>IFERROR((VLOOKUP(A330,QUEUE!$F$5:$AW$1000,27,FALSE)-VLOOKUP(A330,QUEUE!$F$5:$AW$1000,26,FALSE))*500,0)</f>
        <v>0</v>
      </c>
      <c r="T330" s="372">
        <f>IFERROR((VLOOKUP(A330,QUEUE!$F$5:$AW$1000,30,FALSE)-VLOOKUP(A330,QUEUE!$F$5:$AW$1000,29,FALSE))*850,0)</f>
        <v>0</v>
      </c>
      <c r="U330" s="372">
        <f>IFERROR((VLOOKUP(A330,QUEUE!$F$5:$AW$1000,33,FALSE)-VLOOKUP(A330,QUEUE!$F$5:$AW$1000,32,FALSE))*600,0)</f>
        <v>0</v>
      </c>
      <c r="V330" s="372">
        <f>IFERROR((VLOOKUP(A330,QUEUE!$F$5:$AW$1000,36,FALSE)-VLOOKUP(A330,QUEUE!$F$5:$AW$1000,35,FALSE))*750,0)</f>
        <v>0</v>
      </c>
      <c r="W330" s="372">
        <f>IFERROR((VLOOKUP(A330,QUEUE!$F$5:$AW$1000,39,FALSE)-VLOOKUP(A330,QUEUE!$F$5:$AW$1000,38,FALSE))*600,0)</f>
        <v>0</v>
      </c>
      <c r="X330" s="373"/>
      <c r="Y330" s="371">
        <f>IFERROR(VLOOKUP(A330,PROFILE!$B$6:$DG$1000,109,FALSE),0)</f>
        <v>0</v>
      </c>
      <c r="Z330" s="371">
        <f>IFERROR((VLOOKUP(A330,PROFILE!$B$6:$DG$1000,110,FALSE)*900)+((VLOOKUP(A330,PROFILE!$B$6:$DG$1000,110,FALSE)*900)*0.5),0)</f>
        <v>0</v>
      </c>
      <c r="AA330" s="371">
        <f t="shared" si="27"/>
        <v>1304</v>
      </c>
      <c r="AB330" s="373">
        <f>IF(PROFILE!R332="รอบคัน",1500,IF(PROFILE!R332="โคม่า",2000,PROFILE!DJ332*100))</f>
        <v>1500</v>
      </c>
    </row>
    <row r="331" spans="1:28" x14ac:dyDescent="0.35">
      <c r="A331" s="344">
        <f t="shared" si="31"/>
        <v>1703055</v>
      </c>
      <c r="B331" s="344">
        <v>331</v>
      </c>
      <c r="G331" s="374" t="str">
        <f>IFERROR(VLOOKUP(A331,PROFILE!$B$6:$P$1000,11,FALSE),"")</f>
        <v>OUT</v>
      </c>
      <c r="H331" s="368">
        <f>IF(PROFILE!H333="","",PROFILE!B333)</f>
        <v>1703055</v>
      </c>
      <c r="I331" s="369" t="str">
        <f>IF(H331="","",VLOOKUP(H331,PROFILE!$B$6:$AC$1000,18,FALSE))</f>
        <v>โตเกียว</v>
      </c>
      <c r="J331" s="369" t="str">
        <f>IF(H331="","",VLOOKUP(H331,PROFILE!$B$6:$AC$1000,17,FALSE))</f>
        <v>เบา</v>
      </c>
      <c r="K331" s="369" t="str">
        <f>IF(H331="","",VLOOKUP(H331,PROFILE!$B$6:$AC$1000,23,FALSE))</f>
        <v>วข1577</v>
      </c>
      <c r="L331" s="369" t="str">
        <f>IF(H331="","",VLOOKUP(H331,PROFILE!$B$6:$AC$1000,24,FALSE))</f>
        <v>NISSAN</v>
      </c>
      <c r="M331" s="370" t="str">
        <f>IF(H331="","",VLOOKUP(H331,PROFILE!$B$6:$AC$1000,25,FALSE))</f>
        <v>SUNNY</v>
      </c>
      <c r="N331" s="371">
        <f t="shared" si="28"/>
        <v>975</v>
      </c>
      <c r="O331" s="372"/>
      <c r="P331" s="372">
        <v>2000</v>
      </c>
      <c r="Q331" s="371">
        <f t="shared" si="29"/>
        <v>1025</v>
      </c>
      <c r="R331" s="371">
        <f t="shared" si="30"/>
        <v>1025</v>
      </c>
      <c r="S331" s="372">
        <f>IFERROR((VLOOKUP(A331,QUEUE!$F$5:$AW$1000,27,FALSE)-VLOOKUP(A331,QUEUE!$F$5:$AW$1000,26,FALSE))*500,0)</f>
        <v>0</v>
      </c>
      <c r="T331" s="372">
        <f>IFERROR((VLOOKUP(A331,QUEUE!$F$5:$AW$1000,30,FALSE)-VLOOKUP(A331,QUEUE!$F$5:$AW$1000,29,FALSE))*850,0)</f>
        <v>0</v>
      </c>
      <c r="U331" s="372">
        <f>IFERROR((VLOOKUP(A331,QUEUE!$F$5:$AW$1000,33,FALSE)-VLOOKUP(A331,QUEUE!$F$5:$AW$1000,32,FALSE))*600,0)</f>
        <v>0</v>
      </c>
      <c r="V331" s="372">
        <f>IFERROR((VLOOKUP(A331,QUEUE!$F$5:$AW$1000,36,FALSE)-VLOOKUP(A331,QUEUE!$F$5:$AW$1000,35,FALSE))*750,0)</f>
        <v>0</v>
      </c>
      <c r="W331" s="372">
        <f>IFERROR((VLOOKUP(A331,QUEUE!$F$5:$AW$1000,39,FALSE)-VLOOKUP(A331,QUEUE!$F$5:$AW$1000,38,FALSE))*600,0)</f>
        <v>0</v>
      </c>
      <c r="X331" s="373"/>
      <c r="Y331" s="371">
        <f>IFERROR(VLOOKUP(A331,PROFILE!$B$6:$DG$1000,109,FALSE),0)</f>
        <v>0</v>
      </c>
      <c r="Z331" s="371">
        <f>IFERROR((VLOOKUP(A331,PROFILE!$B$6:$DG$1000,110,FALSE)*900)+((VLOOKUP(A331,PROFILE!$B$6:$DG$1000,110,FALSE)*900)*0.5),0)</f>
        <v>675</v>
      </c>
      <c r="AA331" s="371">
        <f t="shared" si="27"/>
        <v>200</v>
      </c>
      <c r="AB331" s="373">
        <f>IF(PROFILE!R333="รอบคัน",1500,IF(PROFILE!R333="โคม่า",2000,PROFILE!DJ333*100))</f>
        <v>100</v>
      </c>
    </row>
    <row r="332" spans="1:28" x14ac:dyDescent="0.35">
      <c r="A332" s="344">
        <f t="shared" si="31"/>
        <v>1703056</v>
      </c>
      <c r="B332" s="344">
        <v>332</v>
      </c>
      <c r="G332" s="374" t="str">
        <f>IFERROR(VLOOKUP(A332,PROFILE!$B$6:$P$1000,11,FALSE),"")</f>
        <v>OUT</v>
      </c>
      <c r="H332" s="368">
        <f>IF(PROFILE!H334="","",PROFILE!B334)</f>
        <v>1703056</v>
      </c>
      <c r="I332" s="369" t="str">
        <f>IF(H332="","",VLOOKUP(H332,PROFILE!$B$6:$AC$1000,18,FALSE))</f>
        <v>กรุงไทย</v>
      </c>
      <c r="J332" s="369" t="str">
        <f>IF(H332="","",VLOOKUP(H332,PROFILE!$B$6:$AC$1000,17,FALSE))</f>
        <v>เบา</v>
      </c>
      <c r="K332" s="369" t="str">
        <f>IF(H332="","",VLOOKUP(H332,PROFILE!$B$6:$AC$1000,23,FALSE))</f>
        <v>กจ5554</v>
      </c>
      <c r="L332" s="369" t="str">
        <f>IF(H332="","",VLOOKUP(H332,PROFILE!$B$6:$AC$1000,24,FALSE))</f>
        <v>TOYOTA</v>
      </c>
      <c r="M332" s="370" t="str">
        <f>IF(H332="","",VLOOKUP(H332,PROFILE!$B$6:$AC$1000,25,FALSE))</f>
        <v>SPORT RIDER</v>
      </c>
      <c r="N332" s="371">
        <f t="shared" si="28"/>
        <v>1135</v>
      </c>
      <c r="O332" s="372"/>
      <c r="P332" s="372">
        <v>3600</v>
      </c>
      <c r="Q332" s="371">
        <f t="shared" si="29"/>
        <v>2465</v>
      </c>
      <c r="R332" s="371">
        <f t="shared" si="30"/>
        <v>2465</v>
      </c>
      <c r="S332" s="372">
        <f>IFERROR((VLOOKUP(A332,QUEUE!$F$5:$AW$1000,27,FALSE)-VLOOKUP(A332,QUEUE!$F$5:$AW$1000,26,FALSE))*500,0)</f>
        <v>0</v>
      </c>
      <c r="T332" s="372">
        <f>IFERROR((VLOOKUP(A332,QUEUE!$F$5:$AW$1000,30,FALSE)-VLOOKUP(A332,QUEUE!$F$5:$AW$1000,29,FALSE))*850,0)</f>
        <v>0</v>
      </c>
      <c r="U332" s="372">
        <f>IFERROR((VLOOKUP(A332,QUEUE!$F$5:$AW$1000,33,FALSE)-VLOOKUP(A332,QUEUE!$F$5:$AW$1000,32,FALSE))*600,0)</f>
        <v>0</v>
      </c>
      <c r="V332" s="372">
        <f>IFERROR((VLOOKUP(A332,QUEUE!$F$5:$AW$1000,36,FALSE)-VLOOKUP(A332,QUEUE!$F$5:$AW$1000,35,FALSE))*750,0)</f>
        <v>0</v>
      </c>
      <c r="W332" s="372">
        <f>IFERROR((VLOOKUP(A332,QUEUE!$F$5:$AW$1000,39,FALSE)-VLOOKUP(A332,QUEUE!$F$5:$AW$1000,38,FALSE))*600,0)</f>
        <v>0</v>
      </c>
      <c r="X332" s="373"/>
      <c r="Y332" s="371">
        <f>IFERROR(VLOOKUP(A332,PROFILE!$B$6:$DG$1000,109,FALSE),0)</f>
        <v>0</v>
      </c>
      <c r="Z332" s="371">
        <f>IFERROR((VLOOKUP(A332,PROFILE!$B$6:$DG$1000,110,FALSE)*900)+((VLOOKUP(A332,PROFILE!$B$6:$DG$1000,110,FALSE)*900)*0.5),0)</f>
        <v>675</v>
      </c>
      <c r="AA332" s="371">
        <f t="shared" si="27"/>
        <v>360</v>
      </c>
      <c r="AB332" s="373">
        <f>IF(PROFILE!R334="รอบคัน",1500,IF(PROFILE!R334="โคม่า",2000,PROFILE!DJ334*100))</f>
        <v>100</v>
      </c>
    </row>
    <row r="333" spans="1:28" x14ac:dyDescent="0.35">
      <c r="A333" s="344">
        <f t="shared" si="31"/>
        <v>1703057</v>
      </c>
      <c r="B333" s="344">
        <v>333</v>
      </c>
      <c r="G333" s="374" t="str">
        <f>IFERROR(VLOOKUP(A333,PROFILE!$B$6:$P$1000,11,FALSE),"")</f>
        <v>OUT</v>
      </c>
      <c r="H333" s="368">
        <f>IF(PROFILE!H335="","",PROFILE!B335)</f>
        <v>1703057</v>
      </c>
      <c r="I333" s="369" t="str">
        <f>IF(H333="","",VLOOKUP(H333,PROFILE!$B$6:$AC$1000,18,FALSE))</f>
        <v>กรุงไทย</v>
      </c>
      <c r="J333" s="369" t="str">
        <f>IF(H333="","",VLOOKUP(H333,PROFILE!$B$6:$AC$1000,17,FALSE))</f>
        <v>กลาง</v>
      </c>
      <c r="K333" s="369" t="str">
        <f>IF(H333="","",VLOOKUP(H333,PROFILE!$B$6:$AC$1000,23,FALSE))</f>
        <v>ฒฉ6472</v>
      </c>
      <c r="L333" s="369" t="str">
        <f>IF(H333="","",VLOOKUP(H333,PROFILE!$B$6:$AC$1000,24,FALSE))</f>
        <v>TOYOTA</v>
      </c>
      <c r="M333" s="370" t="str">
        <f>IF(H333="","",VLOOKUP(H333,PROFILE!$B$6:$AC$1000,25,FALSE))</f>
        <v>VIGO</v>
      </c>
      <c r="N333" s="371">
        <f t="shared" si="28"/>
        <v>975</v>
      </c>
      <c r="O333" s="372"/>
      <c r="P333" s="372"/>
      <c r="Q333" s="371">
        <f t="shared" si="29"/>
        <v>0</v>
      </c>
      <c r="R333" s="371">
        <f t="shared" si="30"/>
        <v>0</v>
      </c>
      <c r="S333" s="372">
        <f>IFERROR((VLOOKUP(A333,QUEUE!$F$5:$AW$1000,27,FALSE)-VLOOKUP(A333,QUEUE!$F$5:$AW$1000,26,FALSE))*500,0)</f>
        <v>0</v>
      </c>
      <c r="T333" s="372">
        <f>IFERROR((VLOOKUP(A333,QUEUE!$F$5:$AW$1000,30,FALSE)-VLOOKUP(A333,QUEUE!$F$5:$AW$1000,29,FALSE))*850,0)</f>
        <v>0</v>
      </c>
      <c r="U333" s="372">
        <f>IFERROR((VLOOKUP(A333,QUEUE!$F$5:$AW$1000,33,FALSE)-VLOOKUP(A333,QUEUE!$F$5:$AW$1000,32,FALSE))*600,0)</f>
        <v>0</v>
      </c>
      <c r="V333" s="372">
        <f>IFERROR((VLOOKUP(A333,QUEUE!$F$5:$AW$1000,36,FALSE)-VLOOKUP(A333,QUEUE!$F$5:$AW$1000,35,FALSE))*750,0)</f>
        <v>0</v>
      </c>
      <c r="W333" s="372">
        <f>IFERROR((VLOOKUP(A333,QUEUE!$F$5:$AW$1000,39,FALSE)-VLOOKUP(A333,QUEUE!$F$5:$AW$1000,38,FALSE))*600,0)</f>
        <v>0</v>
      </c>
      <c r="X333" s="373"/>
      <c r="Y333" s="371">
        <f>IFERROR(VLOOKUP(A333,PROFILE!$B$6:$DG$1000,109,FALSE),0)</f>
        <v>0</v>
      </c>
      <c r="Z333" s="371">
        <f>IFERROR((VLOOKUP(A333,PROFILE!$B$6:$DG$1000,110,FALSE)*900)+((VLOOKUP(A333,PROFILE!$B$6:$DG$1000,110,FALSE)*900)*0.5),0)</f>
        <v>675</v>
      </c>
      <c r="AA333" s="371">
        <f t="shared" si="27"/>
        <v>0</v>
      </c>
      <c r="AB333" s="373">
        <f>IF(PROFILE!R335="รอบคัน",1500,IF(PROFILE!R335="โคม่า",2000,PROFILE!DJ335*100))</f>
        <v>300</v>
      </c>
    </row>
    <row r="334" spans="1:28" x14ac:dyDescent="0.35">
      <c r="A334" s="344">
        <f t="shared" si="31"/>
        <v>1703058</v>
      </c>
      <c r="B334" s="344">
        <v>334</v>
      </c>
      <c r="G334" s="374" t="str">
        <f>IFERROR(VLOOKUP(A334,PROFILE!$B$6:$P$1000,11,FALSE),"")</f>
        <v>OUT</v>
      </c>
      <c r="H334" s="368">
        <f>IF(PROFILE!H336="","",PROFILE!B336)</f>
        <v>1703058</v>
      </c>
      <c r="I334" s="369" t="str">
        <f>IF(H334="","",VLOOKUP(H334,PROFILE!$B$6:$AC$1000,18,FALSE))</f>
        <v>เมืองไทย</v>
      </c>
      <c r="J334" s="369" t="str">
        <f>IF(H334="","",VLOOKUP(H334,PROFILE!$B$6:$AC$1000,17,FALSE))</f>
        <v>กลาง</v>
      </c>
      <c r="K334" s="369" t="str">
        <f>IF(H334="","",VLOOKUP(H334,PROFILE!$B$6:$AC$1000,23,FALSE))</f>
        <v>3กน1534</v>
      </c>
      <c r="L334" s="369" t="str">
        <f>IF(H334="","",VLOOKUP(H334,PROFILE!$B$6:$AC$1000,24,FALSE))</f>
        <v>ISUZU</v>
      </c>
      <c r="M334" s="370" t="str">
        <f>IF(H334="","",VLOOKUP(H334,PROFILE!$B$6:$AC$1000,25,FALSE))</f>
        <v>D-MAX</v>
      </c>
      <c r="N334" s="371">
        <f t="shared" si="28"/>
        <v>1550</v>
      </c>
      <c r="O334" s="372"/>
      <c r="P334" s="372">
        <v>4750</v>
      </c>
      <c r="Q334" s="371">
        <f t="shared" si="29"/>
        <v>3200</v>
      </c>
      <c r="R334" s="371">
        <f t="shared" si="30"/>
        <v>3200</v>
      </c>
      <c r="S334" s="372">
        <f>IFERROR((VLOOKUP(A334,QUEUE!$F$5:$AW$1000,27,FALSE)-VLOOKUP(A334,QUEUE!$F$5:$AW$1000,26,FALSE))*500,0)</f>
        <v>0</v>
      </c>
      <c r="T334" s="372">
        <f>IFERROR((VLOOKUP(A334,QUEUE!$F$5:$AW$1000,30,FALSE)-VLOOKUP(A334,QUEUE!$F$5:$AW$1000,29,FALSE))*850,0)</f>
        <v>0</v>
      </c>
      <c r="U334" s="372">
        <f>IFERROR((VLOOKUP(A334,QUEUE!$F$5:$AW$1000,33,FALSE)-VLOOKUP(A334,QUEUE!$F$5:$AW$1000,32,FALSE))*600,0)</f>
        <v>0</v>
      </c>
      <c r="V334" s="372">
        <f>IFERROR((VLOOKUP(A334,QUEUE!$F$5:$AW$1000,36,FALSE)-VLOOKUP(A334,QUEUE!$F$5:$AW$1000,35,FALSE))*750,0)</f>
        <v>0</v>
      </c>
      <c r="W334" s="372">
        <f>IFERROR((VLOOKUP(A334,QUEUE!$F$5:$AW$1000,39,FALSE)-VLOOKUP(A334,QUEUE!$F$5:$AW$1000,38,FALSE))*600,0)</f>
        <v>0</v>
      </c>
      <c r="X334" s="373"/>
      <c r="Y334" s="371">
        <f>IFERROR(VLOOKUP(A334,PROFILE!$B$6:$DG$1000,109,FALSE),0)</f>
        <v>0</v>
      </c>
      <c r="Z334" s="371">
        <f>IFERROR((VLOOKUP(A334,PROFILE!$B$6:$DG$1000,110,FALSE)*900)+((VLOOKUP(A334,PROFILE!$B$6:$DG$1000,110,FALSE)*900)*0.5),0)</f>
        <v>675</v>
      </c>
      <c r="AA334" s="371">
        <f t="shared" si="27"/>
        <v>475</v>
      </c>
      <c r="AB334" s="373">
        <f>IF(PROFILE!R336="รอบคัน",1500,IF(PROFILE!R336="โคม่า",2000,PROFILE!DJ336*100))</f>
        <v>400</v>
      </c>
    </row>
    <row r="335" spans="1:28" x14ac:dyDescent="0.35">
      <c r="A335" s="344">
        <f t="shared" si="31"/>
        <v>1703059</v>
      </c>
      <c r="B335" s="344">
        <v>335</v>
      </c>
      <c r="G335" s="374" t="str">
        <f>IFERROR(VLOOKUP(A335,PROFILE!$B$6:$P$1000,11,FALSE),"")</f>
        <v>OUT</v>
      </c>
      <c r="H335" s="368">
        <f>IF(PROFILE!H337="","",PROFILE!B337)</f>
        <v>1703059</v>
      </c>
      <c r="I335" s="369" t="str">
        <f>IF(H335="","",VLOOKUP(H335,PROFILE!$B$6:$AC$1000,18,FALSE))</f>
        <v>ธนชาต</v>
      </c>
      <c r="J335" s="369" t="str">
        <f>IF(H335="","",VLOOKUP(H335,PROFILE!$B$6:$AC$1000,17,FALSE))</f>
        <v>กลาง</v>
      </c>
      <c r="K335" s="369" t="str">
        <f>IF(H335="","",VLOOKUP(H335,PROFILE!$B$6:$AC$1000,23,FALSE))</f>
        <v>ฎฐ5338</v>
      </c>
      <c r="L335" s="369" t="str">
        <f>IF(H335="","",VLOOKUP(H335,PROFILE!$B$6:$AC$1000,24,FALSE))</f>
        <v>HONDA</v>
      </c>
      <c r="M335" s="370" t="str">
        <f>IF(H335="","",VLOOKUP(H335,PROFILE!$B$6:$AC$1000,25,FALSE))</f>
        <v>FREED</v>
      </c>
      <c r="N335" s="371">
        <f t="shared" si="28"/>
        <v>1419.8600000000001</v>
      </c>
      <c r="O335" s="372"/>
      <c r="P335" s="372">
        <v>4448.6000000000004</v>
      </c>
      <c r="Q335" s="371">
        <f t="shared" si="29"/>
        <v>3028.7400000000002</v>
      </c>
      <c r="R335" s="371">
        <f t="shared" si="30"/>
        <v>3028.7400000000002</v>
      </c>
      <c r="S335" s="372">
        <f>IFERROR((VLOOKUP(A335,QUEUE!$F$5:$AW$1000,27,FALSE)-VLOOKUP(A335,QUEUE!$F$5:$AW$1000,26,FALSE))*500,0)</f>
        <v>0</v>
      </c>
      <c r="T335" s="372">
        <f>IFERROR((VLOOKUP(A335,QUEUE!$F$5:$AW$1000,30,FALSE)-VLOOKUP(A335,QUEUE!$F$5:$AW$1000,29,FALSE))*850,0)</f>
        <v>0</v>
      </c>
      <c r="U335" s="372">
        <f>IFERROR((VLOOKUP(A335,QUEUE!$F$5:$AW$1000,33,FALSE)-VLOOKUP(A335,QUEUE!$F$5:$AW$1000,32,FALSE))*600,0)</f>
        <v>0</v>
      </c>
      <c r="V335" s="372">
        <f>IFERROR((VLOOKUP(A335,QUEUE!$F$5:$AW$1000,36,FALSE)-VLOOKUP(A335,QUEUE!$F$5:$AW$1000,35,FALSE))*750,0)</f>
        <v>0</v>
      </c>
      <c r="W335" s="372">
        <f>IFERROR((VLOOKUP(A335,QUEUE!$F$5:$AW$1000,39,FALSE)-VLOOKUP(A335,QUEUE!$F$5:$AW$1000,38,FALSE))*600,0)</f>
        <v>0</v>
      </c>
      <c r="X335" s="373"/>
      <c r="Y335" s="371">
        <f>IFERROR(VLOOKUP(A335,PROFILE!$B$6:$DG$1000,109,FALSE),0)</f>
        <v>0</v>
      </c>
      <c r="Z335" s="371">
        <f>IFERROR((VLOOKUP(A335,PROFILE!$B$6:$DG$1000,110,FALSE)*900)+((VLOOKUP(A335,PROFILE!$B$6:$DG$1000,110,FALSE)*900)*0.5),0)</f>
        <v>675</v>
      </c>
      <c r="AA335" s="371">
        <f t="shared" ref="AA335:AA398" si="32">IFERROR(0.1*(P335-Y335),0)</f>
        <v>444.86000000000007</v>
      </c>
      <c r="AB335" s="373">
        <f>IF(PROFILE!R337="รอบคัน",1500,IF(PROFILE!R337="โคม่า",2000,PROFILE!DJ337*100))</f>
        <v>300</v>
      </c>
    </row>
    <row r="336" spans="1:28" x14ac:dyDescent="0.35">
      <c r="A336" s="344">
        <f t="shared" si="31"/>
        <v>1703060</v>
      </c>
      <c r="B336" s="344">
        <v>336</v>
      </c>
      <c r="G336" s="374" t="str">
        <f>IFERROR(VLOOKUP(A336,PROFILE!$B$6:$P$1000,11,FALSE),"")</f>
        <v>OUT</v>
      </c>
      <c r="H336" s="368">
        <f>IF(PROFILE!H338="","",PROFILE!B338)</f>
        <v>1703060</v>
      </c>
      <c r="I336" s="369" t="str">
        <f>IF(H336="","",VLOOKUP(H336,PROFILE!$B$6:$AC$1000,18,FALSE))</f>
        <v>เมืองไทย</v>
      </c>
      <c r="J336" s="369" t="str">
        <f>IF(H336="","",VLOOKUP(H336,PROFILE!$B$6:$AC$1000,17,FALSE))</f>
        <v>กลาง</v>
      </c>
      <c r="K336" s="369" t="str">
        <f>IF(H336="","",VLOOKUP(H336,PROFILE!$B$6:$AC$1000,23,FALSE))</f>
        <v>ฎผ963</v>
      </c>
      <c r="L336" s="369" t="str">
        <f>IF(H336="","",VLOOKUP(H336,PROFILE!$B$6:$AC$1000,24,FALSE))</f>
        <v>HONDA</v>
      </c>
      <c r="M336" s="370" t="str">
        <f>IF(H336="","",VLOOKUP(H336,PROFILE!$B$6:$AC$1000,25,FALSE))</f>
        <v>CITY</v>
      </c>
      <c r="N336" s="371">
        <f t="shared" ref="N336:N399" si="33">SUM(S336:AB336)</f>
        <v>1020</v>
      </c>
      <c r="O336" s="372"/>
      <c r="P336" s="372">
        <v>10200</v>
      </c>
      <c r="Q336" s="371">
        <f t="shared" ref="Q336:Q399" si="34">IF(P336="",0,P336-N336)</f>
        <v>9180</v>
      </c>
      <c r="R336" s="371">
        <f t="shared" si="30"/>
        <v>9180</v>
      </c>
      <c r="S336" s="372">
        <f>IFERROR((VLOOKUP(A336,QUEUE!$F$5:$AW$1000,27,FALSE)-VLOOKUP(A336,QUEUE!$F$5:$AW$1000,26,FALSE))*500,0)</f>
        <v>0</v>
      </c>
      <c r="T336" s="372">
        <f>IFERROR((VLOOKUP(A336,QUEUE!$F$5:$AW$1000,30,FALSE)-VLOOKUP(A336,QUEUE!$F$5:$AW$1000,29,FALSE))*850,0)</f>
        <v>0</v>
      </c>
      <c r="U336" s="372">
        <f>IFERROR((VLOOKUP(A336,QUEUE!$F$5:$AW$1000,33,FALSE)-VLOOKUP(A336,QUEUE!$F$5:$AW$1000,32,FALSE))*600,0)</f>
        <v>0</v>
      </c>
      <c r="V336" s="372">
        <f>IFERROR((VLOOKUP(A336,QUEUE!$F$5:$AW$1000,36,FALSE)-VLOOKUP(A336,QUEUE!$F$5:$AW$1000,35,FALSE))*750,0)</f>
        <v>0</v>
      </c>
      <c r="W336" s="372">
        <f>IFERROR((VLOOKUP(A336,QUEUE!$F$5:$AW$1000,39,FALSE)-VLOOKUP(A336,QUEUE!$F$5:$AW$1000,38,FALSE))*600,0)</f>
        <v>0</v>
      </c>
      <c r="X336" s="373"/>
      <c r="Y336" s="371">
        <f>IFERROR(VLOOKUP(A336,PROFILE!$B$6:$DG$1000,109,FALSE),0)</f>
        <v>0</v>
      </c>
      <c r="Z336" s="371">
        <f>IFERROR((VLOOKUP(A336,PROFILE!$B$6:$DG$1000,110,FALSE)*900)+((VLOOKUP(A336,PROFILE!$B$6:$DG$1000,110,FALSE)*900)*0.5),0)</f>
        <v>0</v>
      </c>
      <c r="AA336" s="371">
        <f t="shared" si="32"/>
        <v>1020</v>
      </c>
      <c r="AB336" s="373">
        <f>IF(PROFILE!R338="รอบคัน",1500,IF(PROFILE!R338="โคม่า",2000,PROFILE!DJ338*100))</f>
        <v>0</v>
      </c>
    </row>
    <row r="337" spans="1:28" x14ac:dyDescent="0.35">
      <c r="A337" s="344">
        <f t="shared" si="31"/>
        <v>1703061</v>
      </c>
      <c r="B337" s="344">
        <v>337</v>
      </c>
      <c r="G337" s="374" t="str">
        <f>IFERROR(VLOOKUP(A337,PROFILE!$B$6:$P$1000,11,FALSE),"")</f>
        <v>OUT</v>
      </c>
      <c r="H337" s="368">
        <f>IF(PROFILE!H339="","",PROFILE!B339)</f>
        <v>1703061</v>
      </c>
      <c r="I337" s="369" t="str">
        <f>IF(H337="","",VLOOKUP(H337,PROFILE!$B$6:$AC$1000,18,FALSE))</f>
        <v>ธนชาต</v>
      </c>
      <c r="J337" s="369" t="str">
        <f>IF(H337="","",VLOOKUP(H337,PROFILE!$B$6:$AC$1000,17,FALSE))</f>
        <v>กลาง</v>
      </c>
      <c r="K337" s="369" t="str">
        <f>IF(H337="","",VLOOKUP(H337,PROFILE!$B$6:$AC$1000,23,FALSE))</f>
        <v>2กฉ8391</v>
      </c>
      <c r="L337" s="369" t="str">
        <f>IF(H337="","",VLOOKUP(H337,PROFILE!$B$6:$AC$1000,24,FALSE))</f>
        <v>TOYOTA</v>
      </c>
      <c r="M337" s="370" t="str">
        <f>IF(H337="","",VLOOKUP(H337,PROFILE!$B$6:$AC$1000,25,FALSE))</f>
        <v>VIGO</v>
      </c>
      <c r="N337" s="371">
        <f t="shared" si="33"/>
        <v>1750</v>
      </c>
      <c r="O337" s="372"/>
      <c r="P337" s="372"/>
      <c r="Q337" s="371">
        <f t="shared" si="34"/>
        <v>0</v>
      </c>
      <c r="R337" s="371">
        <f t="shared" si="30"/>
        <v>0</v>
      </c>
      <c r="S337" s="372">
        <f>IFERROR((VLOOKUP(A337,QUEUE!$F$5:$AW$1000,27,FALSE)-VLOOKUP(A337,QUEUE!$F$5:$AW$1000,26,FALSE))*500,0)</f>
        <v>0</v>
      </c>
      <c r="T337" s="372">
        <f>IFERROR((VLOOKUP(A337,QUEUE!$F$5:$AW$1000,30,FALSE)-VLOOKUP(A337,QUEUE!$F$5:$AW$1000,29,FALSE))*850,0)</f>
        <v>0</v>
      </c>
      <c r="U337" s="372">
        <f>IFERROR((VLOOKUP(A337,QUEUE!$F$5:$AW$1000,33,FALSE)-VLOOKUP(A337,QUEUE!$F$5:$AW$1000,32,FALSE))*600,0)</f>
        <v>0</v>
      </c>
      <c r="V337" s="372">
        <f>IFERROR((VLOOKUP(A337,QUEUE!$F$5:$AW$1000,36,FALSE)-VLOOKUP(A337,QUEUE!$F$5:$AW$1000,35,FALSE))*750,0)</f>
        <v>0</v>
      </c>
      <c r="W337" s="372">
        <f>IFERROR((VLOOKUP(A337,QUEUE!$F$5:$AW$1000,39,FALSE)-VLOOKUP(A337,QUEUE!$F$5:$AW$1000,38,FALSE))*600,0)</f>
        <v>0</v>
      </c>
      <c r="X337" s="373"/>
      <c r="Y337" s="371">
        <f>IFERROR(VLOOKUP(A337,PROFILE!$B$6:$DG$1000,109,FALSE),0)</f>
        <v>0</v>
      </c>
      <c r="Z337" s="371">
        <f>IFERROR((VLOOKUP(A337,PROFILE!$B$6:$DG$1000,110,FALSE)*900)+((VLOOKUP(A337,PROFILE!$B$6:$DG$1000,110,FALSE)*900)*0.5),0)</f>
        <v>1350</v>
      </c>
      <c r="AA337" s="371">
        <f t="shared" si="32"/>
        <v>0</v>
      </c>
      <c r="AB337" s="373">
        <f>IF(PROFILE!R339="รอบคัน",1500,IF(PROFILE!R339="โคม่า",2000,PROFILE!DJ339*100))</f>
        <v>400</v>
      </c>
    </row>
    <row r="338" spans="1:28" x14ac:dyDescent="0.35">
      <c r="A338" s="344">
        <f t="shared" si="31"/>
        <v>1703062</v>
      </c>
      <c r="B338" s="344">
        <v>338</v>
      </c>
      <c r="G338" s="374" t="str">
        <f>IFERROR(VLOOKUP(A338,PROFILE!$B$6:$P$1000,11,FALSE),"")</f>
        <v>OUT</v>
      </c>
      <c r="H338" s="368">
        <f>IF(PROFILE!H340="","",PROFILE!B340)</f>
        <v>1703062</v>
      </c>
      <c r="I338" s="369" t="str">
        <f>IF(H338="","",VLOOKUP(H338,PROFILE!$B$6:$AC$1000,18,FALSE))</f>
        <v>เทเวศ</v>
      </c>
      <c r="J338" s="369" t="str">
        <f>IF(H338="","",VLOOKUP(H338,PROFILE!$B$6:$AC$1000,17,FALSE))</f>
        <v>กลาง</v>
      </c>
      <c r="K338" s="369" t="str">
        <f>IF(H338="","",VLOOKUP(H338,PROFILE!$B$6:$AC$1000,23,FALSE))</f>
        <v>ฒต6034</v>
      </c>
      <c r="L338" s="369" t="str">
        <f>IF(H338="","",VLOOKUP(H338,PROFILE!$B$6:$AC$1000,24,FALSE))</f>
        <v>ISUZU</v>
      </c>
      <c r="M338" s="370" t="str">
        <f>IF(H338="","",VLOOKUP(H338,PROFILE!$B$6:$AC$1000,25,FALSE))</f>
        <v>D-MAX</v>
      </c>
      <c r="N338" s="371">
        <f t="shared" si="33"/>
        <v>1415</v>
      </c>
      <c r="O338" s="372"/>
      <c r="P338" s="372">
        <v>5400</v>
      </c>
      <c r="Q338" s="371">
        <f t="shared" si="34"/>
        <v>3985</v>
      </c>
      <c r="R338" s="371">
        <f t="shared" si="30"/>
        <v>3985</v>
      </c>
      <c r="S338" s="372">
        <f>IFERROR((VLOOKUP(A338,QUEUE!$F$5:$AW$1000,27,FALSE)-VLOOKUP(A338,QUEUE!$F$5:$AW$1000,26,FALSE))*500,0)</f>
        <v>0</v>
      </c>
      <c r="T338" s="372">
        <f>IFERROR((VLOOKUP(A338,QUEUE!$F$5:$AW$1000,30,FALSE)-VLOOKUP(A338,QUEUE!$F$5:$AW$1000,29,FALSE))*850,0)</f>
        <v>0</v>
      </c>
      <c r="U338" s="372">
        <f>IFERROR((VLOOKUP(A338,QUEUE!$F$5:$AW$1000,33,FALSE)-VLOOKUP(A338,QUEUE!$F$5:$AW$1000,32,FALSE))*600,0)</f>
        <v>0</v>
      </c>
      <c r="V338" s="372">
        <f>IFERROR((VLOOKUP(A338,QUEUE!$F$5:$AW$1000,36,FALSE)-VLOOKUP(A338,QUEUE!$F$5:$AW$1000,35,FALSE))*750,0)</f>
        <v>0</v>
      </c>
      <c r="W338" s="372">
        <f>IFERROR((VLOOKUP(A338,QUEUE!$F$5:$AW$1000,39,FALSE)-VLOOKUP(A338,QUEUE!$F$5:$AW$1000,38,FALSE))*600,0)</f>
        <v>0</v>
      </c>
      <c r="X338" s="373"/>
      <c r="Y338" s="371">
        <f>IFERROR(VLOOKUP(A338,PROFILE!$B$6:$DG$1000,109,FALSE),0)</f>
        <v>0</v>
      </c>
      <c r="Z338" s="371">
        <f>IFERROR((VLOOKUP(A338,PROFILE!$B$6:$DG$1000,110,FALSE)*900)+((VLOOKUP(A338,PROFILE!$B$6:$DG$1000,110,FALSE)*900)*0.5),0)</f>
        <v>675</v>
      </c>
      <c r="AA338" s="371">
        <f t="shared" si="32"/>
        <v>540</v>
      </c>
      <c r="AB338" s="373">
        <f>IF(PROFILE!R340="รอบคัน",1500,IF(PROFILE!R340="โคม่า",2000,PROFILE!DJ340*100))</f>
        <v>200</v>
      </c>
    </row>
    <row r="339" spans="1:28" x14ac:dyDescent="0.35">
      <c r="A339" s="344">
        <f t="shared" si="31"/>
        <v>1703063</v>
      </c>
      <c r="B339" s="344">
        <v>339</v>
      </c>
      <c r="G339" s="374" t="str">
        <f>IFERROR(VLOOKUP(A339,PROFILE!$B$6:$P$1000,11,FALSE),"")</f>
        <v>OUT</v>
      </c>
      <c r="H339" s="368">
        <f>IF(PROFILE!H341="","",PROFILE!B341)</f>
        <v>1703063</v>
      </c>
      <c r="I339" s="369" t="str">
        <f>IF(H339="","",VLOOKUP(H339,PROFILE!$B$6:$AC$1000,18,FALSE))</f>
        <v>ธนชาต</v>
      </c>
      <c r="J339" s="369" t="str">
        <f>IF(H339="","",VLOOKUP(H339,PROFILE!$B$6:$AC$1000,17,FALSE))</f>
        <v>โคม่า</v>
      </c>
      <c r="K339" s="369" t="str">
        <f>IF(H339="","",VLOOKUP(H339,PROFILE!$B$6:$AC$1000,23,FALSE))</f>
        <v>ญญ9987</v>
      </c>
      <c r="L339" s="369" t="str">
        <f>IF(H339="","",VLOOKUP(H339,PROFILE!$B$6:$AC$1000,24,FALSE))</f>
        <v>TOYOTA</v>
      </c>
      <c r="M339" s="370" t="str">
        <f>IF(H339="","",VLOOKUP(H339,PROFILE!$B$6:$AC$1000,25,FALSE))</f>
        <v>FORTUNER</v>
      </c>
      <c r="N339" s="371">
        <f t="shared" si="33"/>
        <v>20060.28</v>
      </c>
      <c r="O339" s="372">
        <v>3750</v>
      </c>
      <c r="P339" s="372">
        <v>167102.79999999999</v>
      </c>
      <c r="Q339" s="371">
        <f t="shared" si="34"/>
        <v>147042.51999999999</v>
      </c>
      <c r="R339" s="371">
        <f t="shared" si="30"/>
        <v>147042.51999999999</v>
      </c>
      <c r="S339" s="372">
        <f>IFERROR((VLOOKUP(A339,QUEUE!$F$5:$AW$1000,27,FALSE)-VLOOKUP(A339,QUEUE!$F$5:$AW$1000,26,FALSE))*500,0)</f>
        <v>0</v>
      </c>
      <c r="T339" s="372">
        <f>IFERROR((VLOOKUP(A339,QUEUE!$F$5:$AW$1000,30,FALSE)-VLOOKUP(A339,QUEUE!$F$5:$AW$1000,29,FALSE))*850,0)</f>
        <v>0</v>
      </c>
      <c r="U339" s="372">
        <f>IFERROR((VLOOKUP(A339,QUEUE!$F$5:$AW$1000,33,FALSE)-VLOOKUP(A339,QUEUE!$F$5:$AW$1000,32,FALSE))*600,0)</f>
        <v>0</v>
      </c>
      <c r="V339" s="372">
        <f>IFERROR((VLOOKUP(A339,QUEUE!$F$5:$AW$1000,36,FALSE)-VLOOKUP(A339,QUEUE!$F$5:$AW$1000,35,FALSE))*750,0)</f>
        <v>0</v>
      </c>
      <c r="W339" s="372">
        <f>IFERROR((VLOOKUP(A339,QUEUE!$F$5:$AW$1000,39,FALSE)-VLOOKUP(A339,QUEUE!$F$5:$AW$1000,38,FALSE))*600,0)</f>
        <v>0</v>
      </c>
      <c r="X339" s="373"/>
      <c r="Y339" s="371">
        <f>IFERROR(VLOOKUP(A339,PROFILE!$B$6:$DG$1000,109,FALSE),0)</f>
        <v>0</v>
      </c>
      <c r="Z339" s="371">
        <f>IFERROR((VLOOKUP(A339,PROFILE!$B$6:$DG$1000,110,FALSE)*900)+((VLOOKUP(A339,PROFILE!$B$6:$DG$1000,110,FALSE)*900)*0.5),0)</f>
        <v>1350</v>
      </c>
      <c r="AA339" s="371">
        <f t="shared" si="32"/>
        <v>16710.28</v>
      </c>
      <c r="AB339" s="373">
        <f>IF(PROFILE!R341="รอบคัน",1500,IF(PROFILE!R341="โคม่า",2000,PROFILE!DJ341*100))</f>
        <v>2000</v>
      </c>
    </row>
    <row r="340" spans="1:28" x14ac:dyDescent="0.35">
      <c r="A340" s="344">
        <f t="shared" si="31"/>
        <v>1703064</v>
      </c>
      <c r="B340" s="344">
        <v>340</v>
      </c>
      <c r="G340" s="374" t="str">
        <f>IFERROR(VLOOKUP(A340,PROFILE!$B$6:$P$1000,11,FALSE),"")</f>
        <v>OUT</v>
      </c>
      <c r="H340" s="368">
        <f>IF(PROFILE!H342="","",PROFILE!B342)</f>
        <v>1703064</v>
      </c>
      <c r="I340" s="369" t="str">
        <f>IF(H340="","",VLOOKUP(H340,PROFILE!$B$6:$AC$1000,18,FALSE))</f>
        <v>กรุงไทย</v>
      </c>
      <c r="J340" s="369" t="str">
        <f>IF(H340="","",VLOOKUP(H340,PROFILE!$B$6:$AC$1000,17,FALSE))</f>
        <v>รอบคัน</v>
      </c>
      <c r="K340" s="369" t="str">
        <f>IF(H340="","",VLOOKUP(H340,PROFILE!$B$6:$AC$1000,23,FALSE))</f>
        <v>ตศ7641</v>
      </c>
      <c r="L340" s="369" t="str">
        <f>IF(H340="","",VLOOKUP(H340,PROFILE!$B$6:$AC$1000,24,FALSE))</f>
        <v>FORD</v>
      </c>
      <c r="M340" s="370" t="str">
        <f>IF(H340="","",VLOOKUP(H340,PROFILE!$B$6:$AC$1000,25,FALSE))</f>
        <v>RANGER</v>
      </c>
      <c r="N340" s="371">
        <f t="shared" si="33"/>
        <v>2220</v>
      </c>
      <c r="O340" s="372">
        <v>11000</v>
      </c>
      <c r="P340" s="372">
        <v>7200</v>
      </c>
      <c r="Q340" s="371">
        <f t="shared" si="34"/>
        <v>4980</v>
      </c>
      <c r="R340" s="371">
        <f t="shared" si="30"/>
        <v>4980</v>
      </c>
      <c r="S340" s="372">
        <f>IFERROR((VLOOKUP(A340,QUEUE!$F$5:$AW$1000,27,FALSE)-VLOOKUP(A340,QUEUE!$F$5:$AW$1000,26,FALSE))*500,0)</f>
        <v>0</v>
      </c>
      <c r="T340" s="372">
        <f>IFERROR((VLOOKUP(A340,QUEUE!$F$5:$AW$1000,30,FALSE)-VLOOKUP(A340,QUEUE!$F$5:$AW$1000,29,FALSE))*850,0)</f>
        <v>0</v>
      </c>
      <c r="U340" s="372">
        <f>IFERROR((VLOOKUP(A340,QUEUE!$F$5:$AW$1000,33,FALSE)-VLOOKUP(A340,QUEUE!$F$5:$AW$1000,32,FALSE))*600,0)</f>
        <v>0</v>
      </c>
      <c r="V340" s="372">
        <f>IFERROR((VLOOKUP(A340,QUEUE!$F$5:$AW$1000,36,FALSE)-VLOOKUP(A340,QUEUE!$F$5:$AW$1000,35,FALSE))*750,0)</f>
        <v>0</v>
      </c>
      <c r="W340" s="372">
        <f>IFERROR((VLOOKUP(A340,QUEUE!$F$5:$AW$1000,39,FALSE)-VLOOKUP(A340,QUEUE!$F$5:$AW$1000,38,FALSE))*600,0)</f>
        <v>0</v>
      </c>
      <c r="X340" s="373"/>
      <c r="Y340" s="371">
        <f>IFERROR(VLOOKUP(A340,PROFILE!$B$6:$DG$1000,109,FALSE),0)</f>
        <v>0</v>
      </c>
      <c r="Z340" s="371">
        <f>IFERROR((VLOOKUP(A340,PROFILE!$B$6:$DG$1000,110,FALSE)*900)+((VLOOKUP(A340,PROFILE!$B$6:$DG$1000,110,FALSE)*900)*0.5),0)</f>
        <v>0</v>
      </c>
      <c r="AA340" s="371">
        <f t="shared" si="32"/>
        <v>720</v>
      </c>
      <c r="AB340" s="373">
        <f>IF(PROFILE!R342="รอบคัน",1500,IF(PROFILE!R342="โคม่า",2000,PROFILE!DJ342*100))</f>
        <v>1500</v>
      </c>
    </row>
    <row r="341" spans="1:28" x14ac:dyDescent="0.35">
      <c r="A341" s="344">
        <f t="shared" si="31"/>
        <v>1703065</v>
      </c>
      <c r="B341" s="344">
        <v>341</v>
      </c>
      <c r="G341" s="374" t="str">
        <f>IFERROR(VLOOKUP(A341,PROFILE!$B$6:$P$1000,11,FALSE),"")</f>
        <v>OUT</v>
      </c>
      <c r="H341" s="368">
        <f>IF(PROFILE!H343="","",PROFILE!B343)</f>
        <v>1703065</v>
      </c>
      <c r="I341" s="369" t="str">
        <f>IF(H341="","",VLOOKUP(H341,PROFILE!$B$6:$AC$1000,18,FALSE))</f>
        <v>ธนชาต</v>
      </c>
      <c r="J341" s="369" t="str">
        <f>IF(H341="","",VLOOKUP(H341,PROFILE!$B$6:$AC$1000,17,FALSE))</f>
        <v>เบา</v>
      </c>
      <c r="K341" s="369" t="str">
        <f>IF(H341="","",VLOOKUP(H341,PROFILE!$B$6:$AC$1000,23,FALSE))</f>
        <v>ฆม622</v>
      </c>
      <c r="L341" s="369" t="str">
        <f>IF(H341="","",VLOOKUP(H341,PROFILE!$B$6:$AC$1000,24,FALSE))</f>
        <v>TOYOTA</v>
      </c>
      <c r="M341" s="370" t="str">
        <f>IF(H341="","",VLOOKUP(H341,PROFILE!$B$6:$AC$1000,25,FALSE))</f>
        <v>VIOS</v>
      </c>
      <c r="N341" s="371">
        <f t="shared" si="33"/>
        <v>1259.58</v>
      </c>
      <c r="O341" s="372"/>
      <c r="P341" s="372">
        <v>4845.8</v>
      </c>
      <c r="Q341" s="371">
        <f t="shared" si="34"/>
        <v>3586.2200000000003</v>
      </c>
      <c r="R341" s="371">
        <f t="shared" si="30"/>
        <v>3586.2200000000003</v>
      </c>
      <c r="S341" s="372">
        <f>IFERROR((VLOOKUP(A341,QUEUE!$F$5:$AW$1000,27,FALSE)-VLOOKUP(A341,QUEUE!$F$5:$AW$1000,26,FALSE))*500,0)</f>
        <v>0</v>
      </c>
      <c r="T341" s="372">
        <f>IFERROR((VLOOKUP(A341,QUEUE!$F$5:$AW$1000,30,FALSE)-VLOOKUP(A341,QUEUE!$F$5:$AW$1000,29,FALSE))*850,0)</f>
        <v>0</v>
      </c>
      <c r="U341" s="372">
        <f>IFERROR((VLOOKUP(A341,QUEUE!$F$5:$AW$1000,33,FALSE)-VLOOKUP(A341,QUEUE!$F$5:$AW$1000,32,FALSE))*600,0)</f>
        <v>0</v>
      </c>
      <c r="V341" s="372">
        <f>IFERROR((VLOOKUP(A341,QUEUE!$F$5:$AW$1000,36,FALSE)-VLOOKUP(A341,QUEUE!$F$5:$AW$1000,35,FALSE))*750,0)</f>
        <v>0</v>
      </c>
      <c r="W341" s="372">
        <f>IFERROR((VLOOKUP(A341,QUEUE!$F$5:$AW$1000,39,FALSE)-VLOOKUP(A341,QUEUE!$F$5:$AW$1000,38,FALSE))*600,0)</f>
        <v>0</v>
      </c>
      <c r="X341" s="373"/>
      <c r="Y341" s="371">
        <f>IFERROR(VLOOKUP(A341,PROFILE!$B$6:$DG$1000,109,FALSE),0)</f>
        <v>0</v>
      </c>
      <c r="Z341" s="371">
        <f>IFERROR((VLOOKUP(A341,PROFILE!$B$6:$DG$1000,110,FALSE)*900)+((VLOOKUP(A341,PROFILE!$B$6:$DG$1000,110,FALSE)*900)*0.5),0)</f>
        <v>675</v>
      </c>
      <c r="AA341" s="371">
        <f t="shared" si="32"/>
        <v>484.58000000000004</v>
      </c>
      <c r="AB341" s="373">
        <f>IF(PROFILE!R343="รอบคัน",1500,IF(PROFILE!R343="โคม่า",2000,PROFILE!DJ343*100))</f>
        <v>100</v>
      </c>
    </row>
    <row r="342" spans="1:28" x14ac:dyDescent="0.35">
      <c r="A342" s="344">
        <f t="shared" si="31"/>
        <v>1703066</v>
      </c>
      <c r="B342" s="344">
        <v>342</v>
      </c>
      <c r="G342" s="374" t="str">
        <f>IFERROR(VLOOKUP(A342,PROFILE!$B$6:$P$1000,11,FALSE),"")</f>
        <v/>
      </c>
      <c r="H342" s="368">
        <f>IF(PROFILE!H344="","",PROFILE!B344)</f>
        <v>1703066</v>
      </c>
      <c r="I342" s="369" t="str">
        <f>IF(H342="","",VLOOKUP(H342,PROFILE!$B$6:$AC$1000,18,FALSE))</f>
        <v>เทเวศ</v>
      </c>
      <c r="J342" s="369" t="str">
        <f>IF(H342="","",VLOOKUP(H342,PROFILE!$B$6:$AC$1000,17,FALSE))</f>
        <v>กลาง</v>
      </c>
      <c r="K342" s="369" t="str">
        <f>IF(H342="","",VLOOKUP(H342,PROFILE!$B$6:$AC$1000,23,FALSE))</f>
        <v>5กธ2504</v>
      </c>
      <c r="L342" s="369" t="str">
        <f>IF(H342="","",VLOOKUP(H342,PROFILE!$B$6:$AC$1000,24,FALSE))</f>
        <v>ISUZU</v>
      </c>
      <c r="M342" s="370" t="str">
        <f>IF(H342="","",VLOOKUP(H342,PROFILE!$B$6:$AC$1000,25,FALSE))</f>
        <v>D-MAX</v>
      </c>
      <c r="N342" s="371">
        <f t="shared" si="33"/>
        <v>0</v>
      </c>
      <c r="O342" s="372"/>
      <c r="P342" s="372"/>
      <c r="Q342" s="371">
        <f t="shared" si="34"/>
        <v>0</v>
      </c>
      <c r="R342" s="371">
        <f t="shared" si="30"/>
        <v>0</v>
      </c>
      <c r="S342" s="372">
        <f>IFERROR((VLOOKUP(A342,QUEUE!$F$5:$AW$1000,27,FALSE)-VLOOKUP(A342,QUEUE!$F$5:$AW$1000,26,FALSE))*500,0)</f>
        <v>0</v>
      </c>
      <c r="T342" s="372">
        <f>IFERROR((VLOOKUP(A342,QUEUE!$F$5:$AW$1000,30,FALSE)-VLOOKUP(A342,QUEUE!$F$5:$AW$1000,29,FALSE))*850,0)</f>
        <v>0</v>
      </c>
      <c r="U342" s="372">
        <f>IFERROR((VLOOKUP(A342,QUEUE!$F$5:$AW$1000,33,FALSE)-VLOOKUP(A342,QUEUE!$F$5:$AW$1000,32,FALSE))*600,0)</f>
        <v>0</v>
      </c>
      <c r="V342" s="372">
        <f>IFERROR((VLOOKUP(A342,QUEUE!$F$5:$AW$1000,36,FALSE)-VLOOKUP(A342,QUEUE!$F$5:$AW$1000,35,FALSE))*750,0)</f>
        <v>0</v>
      </c>
      <c r="W342" s="372">
        <f>IFERROR((VLOOKUP(A342,QUEUE!$F$5:$AW$1000,39,FALSE)-VLOOKUP(A342,QUEUE!$F$5:$AW$1000,38,FALSE))*600,0)</f>
        <v>0</v>
      </c>
      <c r="X342" s="373"/>
      <c r="Y342" s="371">
        <f>IFERROR(VLOOKUP(A342,PROFILE!$B$6:$DG$1000,109,FALSE),0)</f>
        <v>0</v>
      </c>
      <c r="Z342" s="371">
        <f>IFERROR((VLOOKUP(A342,PROFILE!$B$6:$DG$1000,110,FALSE)*900)+((VLOOKUP(A342,PROFILE!$B$6:$DG$1000,110,FALSE)*900)*0.5),0)</f>
        <v>0</v>
      </c>
      <c r="AA342" s="371">
        <f t="shared" si="32"/>
        <v>0</v>
      </c>
      <c r="AB342" s="373">
        <f>IF(PROFILE!R344="รอบคัน",1500,IF(PROFILE!R344="โคม่า",2000,PROFILE!DJ344*100))</f>
        <v>0</v>
      </c>
    </row>
    <row r="343" spans="1:28" x14ac:dyDescent="0.35">
      <c r="A343" s="344">
        <f t="shared" si="31"/>
        <v>1703067</v>
      </c>
      <c r="B343" s="344">
        <v>343</v>
      </c>
      <c r="G343" s="374" t="str">
        <f>IFERROR(VLOOKUP(A343,PROFILE!$B$6:$P$1000,11,FALSE),"")</f>
        <v/>
      </c>
      <c r="H343" s="368">
        <f>IF(PROFILE!H345="","",PROFILE!B345)</f>
        <v>1703067</v>
      </c>
      <c r="I343" s="369" t="str">
        <f>IF(H343="","",VLOOKUP(H343,PROFILE!$B$6:$AC$1000,18,FALSE))</f>
        <v>เจ้าพระยา</v>
      </c>
      <c r="J343" s="369" t="str">
        <f>IF(H343="","",VLOOKUP(H343,PROFILE!$B$6:$AC$1000,17,FALSE))</f>
        <v>เบา</v>
      </c>
      <c r="K343" s="369" t="str">
        <f>IF(H343="","",VLOOKUP(H343,PROFILE!$B$6:$AC$1000,23,FALSE))</f>
        <v>1กส640</v>
      </c>
      <c r="L343" s="369" t="str">
        <f>IF(H343="","",VLOOKUP(H343,PROFILE!$B$6:$AC$1000,24,FALSE))</f>
        <v>TOYOTA</v>
      </c>
      <c r="M343" s="370" t="str">
        <f>IF(H343="","",VLOOKUP(H343,PROFILE!$B$6:$AC$1000,25,FALSE))</f>
        <v>VIGO</v>
      </c>
      <c r="N343" s="371">
        <f t="shared" si="33"/>
        <v>0</v>
      </c>
      <c r="O343" s="372"/>
      <c r="P343" s="372"/>
      <c r="Q343" s="371">
        <f t="shared" si="34"/>
        <v>0</v>
      </c>
      <c r="R343" s="371">
        <f t="shared" si="30"/>
        <v>0</v>
      </c>
      <c r="S343" s="372">
        <f>IFERROR((VLOOKUP(A343,QUEUE!$F$5:$AW$1000,27,FALSE)-VLOOKUP(A343,QUEUE!$F$5:$AW$1000,26,FALSE))*500,0)</f>
        <v>0</v>
      </c>
      <c r="T343" s="372">
        <f>IFERROR((VLOOKUP(A343,QUEUE!$F$5:$AW$1000,30,FALSE)-VLOOKUP(A343,QUEUE!$F$5:$AW$1000,29,FALSE))*850,0)</f>
        <v>0</v>
      </c>
      <c r="U343" s="372">
        <f>IFERROR((VLOOKUP(A343,QUEUE!$F$5:$AW$1000,33,FALSE)-VLOOKUP(A343,QUEUE!$F$5:$AW$1000,32,FALSE))*600,0)</f>
        <v>0</v>
      </c>
      <c r="V343" s="372">
        <f>IFERROR((VLOOKUP(A343,QUEUE!$F$5:$AW$1000,36,FALSE)-VLOOKUP(A343,QUEUE!$F$5:$AW$1000,35,FALSE))*750,0)</f>
        <v>0</v>
      </c>
      <c r="W343" s="372">
        <f>IFERROR((VLOOKUP(A343,QUEUE!$F$5:$AW$1000,39,FALSE)-VLOOKUP(A343,QUEUE!$F$5:$AW$1000,38,FALSE))*600,0)</f>
        <v>0</v>
      </c>
      <c r="X343" s="373"/>
      <c r="Y343" s="371">
        <f>IFERROR(VLOOKUP(A343,PROFILE!$B$6:$DG$1000,109,FALSE),0)</f>
        <v>0</v>
      </c>
      <c r="Z343" s="371">
        <f>IFERROR((VLOOKUP(A343,PROFILE!$B$6:$DG$1000,110,FALSE)*900)+((VLOOKUP(A343,PROFILE!$B$6:$DG$1000,110,FALSE)*900)*0.5),0)</f>
        <v>0</v>
      </c>
      <c r="AA343" s="371">
        <f t="shared" si="32"/>
        <v>0</v>
      </c>
      <c r="AB343" s="373">
        <f>IF(PROFILE!R345="รอบคัน",1500,IF(PROFILE!R345="โคม่า",2000,PROFILE!DJ345*100))</f>
        <v>0</v>
      </c>
    </row>
    <row r="344" spans="1:28" x14ac:dyDescent="0.35">
      <c r="A344" s="344">
        <f t="shared" si="31"/>
        <v>1703068</v>
      </c>
      <c r="B344" s="344">
        <v>344</v>
      </c>
      <c r="G344" s="374" t="str">
        <f>IFERROR(VLOOKUP(A344,PROFILE!$B$6:$P$1000,11,FALSE),"")</f>
        <v>OUT</v>
      </c>
      <c r="H344" s="368">
        <f>IF(PROFILE!H346="","",PROFILE!B346)</f>
        <v>1703068</v>
      </c>
      <c r="I344" s="369" t="str">
        <f>IF(H344="","",VLOOKUP(H344,PROFILE!$B$6:$AC$1000,18,FALSE))</f>
        <v>เทเวศ</v>
      </c>
      <c r="J344" s="369" t="str">
        <f>IF(H344="","",VLOOKUP(H344,PROFILE!$B$6:$AC$1000,17,FALSE))</f>
        <v>กลาง</v>
      </c>
      <c r="K344" s="369" t="str">
        <f>IF(H344="","",VLOOKUP(H344,PROFILE!$B$6:$AC$1000,23,FALSE))</f>
        <v>ฆฬ4923</v>
      </c>
      <c r="L344" s="369" t="str">
        <f>IF(H344="","",VLOOKUP(H344,PROFILE!$B$6:$AC$1000,24,FALSE))</f>
        <v>TOYOTA</v>
      </c>
      <c r="M344" s="370" t="str">
        <f>IF(H344="","",VLOOKUP(H344,PROFILE!$B$6:$AC$1000,25,FALSE))</f>
        <v>VIOS</v>
      </c>
      <c r="N344" s="371">
        <f t="shared" si="33"/>
        <v>1204.2</v>
      </c>
      <c r="O344" s="372"/>
      <c r="P344" s="372">
        <v>12042</v>
      </c>
      <c r="Q344" s="371">
        <f t="shared" si="34"/>
        <v>10837.8</v>
      </c>
      <c r="R344" s="371">
        <f t="shared" si="30"/>
        <v>10837.8</v>
      </c>
      <c r="S344" s="372">
        <f>IFERROR((VLOOKUP(A344,QUEUE!$F$5:$AW$1000,27,FALSE)-VLOOKUP(A344,QUEUE!$F$5:$AW$1000,26,FALSE))*500,0)</f>
        <v>0</v>
      </c>
      <c r="T344" s="372">
        <f>IFERROR((VLOOKUP(A344,QUEUE!$F$5:$AW$1000,30,FALSE)-VLOOKUP(A344,QUEUE!$F$5:$AW$1000,29,FALSE))*850,0)</f>
        <v>0</v>
      </c>
      <c r="U344" s="372">
        <f>IFERROR((VLOOKUP(A344,QUEUE!$F$5:$AW$1000,33,FALSE)-VLOOKUP(A344,QUEUE!$F$5:$AW$1000,32,FALSE))*600,0)</f>
        <v>0</v>
      </c>
      <c r="V344" s="372">
        <f>IFERROR((VLOOKUP(A344,QUEUE!$F$5:$AW$1000,36,FALSE)-VLOOKUP(A344,QUEUE!$F$5:$AW$1000,35,FALSE))*750,0)</f>
        <v>0</v>
      </c>
      <c r="W344" s="372">
        <f>IFERROR((VLOOKUP(A344,QUEUE!$F$5:$AW$1000,39,FALSE)-VLOOKUP(A344,QUEUE!$F$5:$AW$1000,38,FALSE))*600,0)</f>
        <v>0</v>
      </c>
      <c r="X344" s="373"/>
      <c r="Y344" s="371">
        <f>IFERROR(VLOOKUP(A344,PROFILE!$B$6:$DG$1000,109,FALSE),0)</f>
        <v>0</v>
      </c>
      <c r="Z344" s="371">
        <f>IFERROR((VLOOKUP(A344,PROFILE!$B$6:$DG$1000,110,FALSE)*900)+((VLOOKUP(A344,PROFILE!$B$6:$DG$1000,110,FALSE)*900)*0.5),0)</f>
        <v>0</v>
      </c>
      <c r="AA344" s="371">
        <f t="shared" si="32"/>
        <v>1204.2</v>
      </c>
      <c r="AB344" s="373">
        <f>IF(PROFILE!R346="รอบคัน",1500,IF(PROFILE!R346="โคม่า",2000,PROFILE!DJ346*100))</f>
        <v>0</v>
      </c>
    </row>
    <row r="345" spans="1:28" x14ac:dyDescent="0.35">
      <c r="A345" s="344">
        <f t="shared" si="31"/>
        <v>1703069</v>
      </c>
      <c r="B345" s="344">
        <v>345</v>
      </c>
      <c r="G345" s="374" t="str">
        <f>IFERROR(VLOOKUP(A345,PROFILE!$B$6:$P$1000,11,FALSE),"")</f>
        <v/>
      </c>
      <c r="H345" s="368">
        <f>IF(PROFILE!H347="","",PROFILE!B347)</f>
        <v>1703069</v>
      </c>
      <c r="I345" s="369" t="str">
        <f>IF(H345="","",VLOOKUP(H345,PROFILE!$B$6:$AC$1000,18,FALSE))</f>
        <v>เทเวศ</v>
      </c>
      <c r="J345" s="369" t="str">
        <f>IF(H345="","",VLOOKUP(H345,PROFILE!$B$6:$AC$1000,17,FALSE))</f>
        <v>กลาง</v>
      </c>
      <c r="K345" s="369" t="str">
        <f>IF(H345="","",VLOOKUP(H345,PROFILE!$B$6:$AC$1000,23,FALSE))</f>
        <v>ฒฌ4669</v>
      </c>
      <c r="L345" s="369" t="str">
        <f>IF(H345="","",VLOOKUP(H345,PROFILE!$B$6:$AC$1000,24,FALSE))</f>
        <v>TOYOTA</v>
      </c>
      <c r="M345" s="370" t="str">
        <f>IF(H345="","",VLOOKUP(H345,PROFILE!$B$6:$AC$1000,25,FALSE))</f>
        <v>VIGO</v>
      </c>
      <c r="N345" s="371">
        <f t="shared" si="33"/>
        <v>0</v>
      </c>
      <c r="O345" s="372"/>
      <c r="P345" s="372"/>
      <c r="Q345" s="371">
        <f t="shared" si="34"/>
        <v>0</v>
      </c>
      <c r="R345" s="371">
        <f t="shared" si="30"/>
        <v>0</v>
      </c>
      <c r="S345" s="372">
        <f>IFERROR((VLOOKUP(A345,QUEUE!$F$5:$AW$1000,27,FALSE)-VLOOKUP(A345,QUEUE!$F$5:$AW$1000,26,FALSE))*500,0)</f>
        <v>0</v>
      </c>
      <c r="T345" s="372">
        <f>IFERROR((VLOOKUP(A345,QUEUE!$F$5:$AW$1000,30,FALSE)-VLOOKUP(A345,QUEUE!$F$5:$AW$1000,29,FALSE))*850,0)</f>
        <v>0</v>
      </c>
      <c r="U345" s="372">
        <f>IFERROR((VLOOKUP(A345,QUEUE!$F$5:$AW$1000,33,FALSE)-VLOOKUP(A345,QUEUE!$F$5:$AW$1000,32,FALSE))*600,0)</f>
        <v>0</v>
      </c>
      <c r="V345" s="372">
        <f>IFERROR((VLOOKUP(A345,QUEUE!$F$5:$AW$1000,36,FALSE)-VLOOKUP(A345,QUEUE!$F$5:$AW$1000,35,FALSE))*750,0)</f>
        <v>0</v>
      </c>
      <c r="W345" s="372">
        <f>IFERROR((VLOOKUP(A345,QUEUE!$F$5:$AW$1000,39,FALSE)-VLOOKUP(A345,QUEUE!$F$5:$AW$1000,38,FALSE))*600,0)</f>
        <v>0</v>
      </c>
      <c r="X345" s="373"/>
      <c r="Y345" s="371">
        <f>IFERROR(VLOOKUP(A345,PROFILE!$B$6:$DG$1000,109,FALSE),0)</f>
        <v>0</v>
      </c>
      <c r="Z345" s="371">
        <f>IFERROR((VLOOKUP(A345,PROFILE!$B$6:$DG$1000,110,FALSE)*900)+((VLOOKUP(A345,PROFILE!$B$6:$DG$1000,110,FALSE)*900)*0.5),0)</f>
        <v>0</v>
      </c>
      <c r="AA345" s="371">
        <f t="shared" si="32"/>
        <v>0</v>
      </c>
      <c r="AB345" s="373">
        <f>IF(PROFILE!R347="รอบคัน",1500,IF(PROFILE!R347="โคม่า",2000,PROFILE!DJ347*100))</f>
        <v>0</v>
      </c>
    </row>
    <row r="346" spans="1:28" x14ac:dyDescent="0.35">
      <c r="A346" s="344">
        <f t="shared" si="31"/>
        <v>1703070</v>
      </c>
      <c r="B346" s="344">
        <v>346</v>
      </c>
      <c r="G346" s="374" t="str">
        <f>IFERROR(VLOOKUP(A346,PROFILE!$B$6:$P$1000,11,FALSE),"")</f>
        <v>No fix</v>
      </c>
      <c r="H346" s="368">
        <f>IF(PROFILE!H348="","",PROFILE!B348)</f>
        <v>1703070</v>
      </c>
      <c r="I346" s="369" t="str">
        <f>IF(H346="","",VLOOKUP(H346,PROFILE!$B$6:$AC$1000,18,FALSE))</f>
        <v>ธนชาต</v>
      </c>
      <c r="J346" s="369" t="str">
        <f>IF(H346="","",VLOOKUP(H346,PROFILE!$B$6:$AC$1000,17,FALSE))</f>
        <v>กลาง</v>
      </c>
      <c r="K346" s="369" t="str">
        <f>IF(H346="","",VLOOKUP(H346,PROFILE!$B$6:$AC$1000,23,FALSE))</f>
        <v>1กจ4869</v>
      </c>
      <c r="L346" s="369" t="str">
        <f>IF(H346="","",VLOOKUP(H346,PROFILE!$B$6:$AC$1000,24,FALSE))</f>
        <v>HONDA</v>
      </c>
      <c r="M346" s="370" t="str">
        <f>IF(H346="","",VLOOKUP(H346,PROFILE!$B$6:$AC$1000,25,FALSE))</f>
        <v>JAZZ</v>
      </c>
      <c r="N346" s="371">
        <f t="shared" si="33"/>
        <v>198.59800000000001</v>
      </c>
      <c r="O346" s="372"/>
      <c r="P346" s="372">
        <v>1985.98</v>
      </c>
      <c r="Q346" s="371">
        <f t="shared" si="34"/>
        <v>1787.3820000000001</v>
      </c>
      <c r="R346" s="371">
        <f t="shared" si="30"/>
        <v>1787.3820000000001</v>
      </c>
      <c r="S346" s="372">
        <f>IFERROR((VLOOKUP(A346,QUEUE!$F$5:$AW$1000,27,FALSE)-VLOOKUP(A346,QUEUE!$F$5:$AW$1000,26,FALSE))*500,0)</f>
        <v>0</v>
      </c>
      <c r="T346" s="372">
        <f>IFERROR((VLOOKUP(A346,QUEUE!$F$5:$AW$1000,30,FALSE)-VLOOKUP(A346,QUEUE!$F$5:$AW$1000,29,FALSE))*850,0)</f>
        <v>0</v>
      </c>
      <c r="U346" s="372">
        <f>IFERROR((VLOOKUP(A346,QUEUE!$F$5:$AW$1000,33,FALSE)-VLOOKUP(A346,QUEUE!$F$5:$AW$1000,32,FALSE))*600,0)</f>
        <v>0</v>
      </c>
      <c r="V346" s="372">
        <f>IFERROR((VLOOKUP(A346,QUEUE!$F$5:$AW$1000,36,FALSE)-VLOOKUP(A346,QUEUE!$F$5:$AW$1000,35,FALSE))*750,0)</f>
        <v>0</v>
      </c>
      <c r="W346" s="372">
        <f>IFERROR((VLOOKUP(A346,QUEUE!$F$5:$AW$1000,39,FALSE)-VLOOKUP(A346,QUEUE!$F$5:$AW$1000,38,FALSE))*600,0)</f>
        <v>0</v>
      </c>
      <c r="X346" s="373"/>
      <c r="Y346" s="371">
        <f>IFERROR(VLOOKUP(A346,PROFILE!$B$6:$DG$1000,109,FALSE),0)</f>
        <v>0</v>
      </c>
      <c r="Z346" s="371">
        <f>IFERROR((VLOOKUP(A346,PROFILE!$B$6:$DG$1000,110,FALSE)*900)+((VLOOKUP(A346,PROFILE!$B$6:$DG$1000,110,FALSE)*900)*0.5),0)</f>
        <v>0</v>
      </c>
      <c r="AA346" s="371">
        <f t="shared" si="32"/>
        <v>198.59800000000001</v>
      </c>
      <c r="AB346" s="373">
        <f>IF(PROFILE!R348="รอบคัน",1500,IF(PROFILE!R348="โคม่า",2000,PROFILE!DJ348*100))</f>
        <v>0</v>
      </c>
    </row>
    <row r="347" spans="1:28" x14ac:dyDescent="0.35">
      <c r="A347" s="344">
        <f t="shared" si="31"/>
        <v>1703071</v>
      </c>
      <c r="B347" s="344">
        <v>347</v>
      </c>
      <c r="G347" s="374" t="str">
        <f>IFERROR(VLOOKUP(A347,PROFILE!$B$6:$P$1000,11,FALSE),"")</f>
        <v>OUT</v>
      </c>
      <c r="H347" s="368">
        <f>IF(PROFILE!H349="","",PROFILE!B349)</f>
        <v>1703071</v>
      </c>
      <c r="I347" s="369" t="str">
        <f>IF(H347="","",VLOOKUP(H347,PROFILE!$B$6:$AC$1000,18,FALSE))</f>
        <v>กรุงไทย</v>
      </c>
      <c r="J347" s="369" t="str">
        <f>IF(H347="","",VLOOKUP(H347,PROFILE!$B$6:$AC$1000,17,FALSE))</f>
        <v>หนัก</v>
      </c>
      <c r="K347" s="369" t="str">
        <f>IF(H347="","",VLOOKUP(H347,PROFILE!$B$6:$AC$1000,23,FALSE))</f>
        <v>กฉ8303</v>
      </c>
      <c r="L347" s="369" t="str">
        <f>IF(H347="","",VLOOKUP(H347,PROFILE!$B$6:$AC$1000,24,FALSE))</f>
        <v>TOYOTA</v>
      </c>
      <c r="M347" s="370" t="str">
        <f>IF(H347="","",VLOOKUP(H347,PROFILE!$B$6:$AC$1000,25,FALSE))</f>
        <v>AVANZA</v>
      </c>
      <c r="N347" s="371">
        <f t="shared" si="33"/>
        <v>943.5</v>
      </c>
      <c r="O347" s="372">
        <v>29000</v>
      </c>
      <c r="P347" s="372">
        <v>9435</v>
      </c>
      <c r="Q347" s="371">
        <f t="shared" si="34"/>
        <v>8491.5</v>
      </c>
      <c r="R347" s="371">
        <f t="shared" si="30"/>
        <v>8491.5</v>
      </c>
      <c r="S347" s="372">
        <f>IFERROR((VLOOKUP(A347,QUEUE!$F$5:$AW$1000,27,FALSE)-VLOOKUP(A347,QUEUE!$F$5:$AW$1000,26,FALSE))*500,0)</f>
        <v>0</v>
      </c>
      <c r="T347" s="372">
        <f>IFERROR((VLOOKUP(A347,QUEUE!$F$5:$AW$1000,30,FALSE)-VLOOKUP(A347,QUEUE!$F$5:$AW$1000,29,FALSE))*850,0)</f>
        <v>0</v>
      </c>
      <c r="U347" s="372">
        <f>IFERROR((VLOOKUP(A347,QUEUE!$F$5:$AW$1000,33,FALSE)-VLOOKUP(A347,QUEUE!$F$5:$AW$1000,32,FALSE))*600,0)</f>
        <v>0</v>
      </c>
      <c r="V347" s="372">
        <f>IFERROR((VLOOKUP(A347,QUEUE!$F$5:$AW$1000,36,FALSE)-VLOOKUP(A347,QUEUE!$F$5:$AW$1000,35,FALSE))*750,0)</f>
        <v>0</v>
      </c>
      <c r="W347" s="372">
        <f>IFERROR((VLOOKUP(A347,QUEUE!$F$5:$AW$1000,39,FALSE)-VLOOKUP(A347,QUEUE!$F$5:$AW$1000,38,FALSE))*600,0)</f>
        <v>0</v>
      </c>
      <c r="X347" s="373"/>
      <c r="Y347" s="371">
        <f>IFERROR(VLOOKUP(A347,PROFILE!$B$6:$DG$1000,109,FALSE),0)</f>
        <v>0</v>
      </c>
      <c r="Z347" s="371">
        <f>IFERROR((VLOOKUP(A347,PROFILE!$B$6:$DG$1000,110,FALSE)*900)+((VLOOKUP(A347,PROFILE!$B$6:$DG$1000,110,FALSE)*900)*0.5),0)</f>
        <v>0</v>
      </c>
      <c r="AA347" s="371">
        <f t="shared" si="32"/>
        <v>943.5</v>
      </c>
      <c r="AB347" s="373">
        <f>IF(PROFILE!R349="รอบคัน",1500,IF(PROFILE!R349="โคม่า",2000,PROFILE!DJ349*100))</f>
        <v>0</v>
      </c>
    </row>
    <row r="348" spans="1:28" x14ac:dyDescent="0.35">
      <c r="A348" s="344">
        <f t="shared" si="31"/>
        <v>1703072</v>
      </c>
      <c r="B348" s="344">
        <v>348</v>
      </c>
      <c r="G348" s="374" t="str">
        <f>IFERROR(VLOOKUP(A348,PROFILE!$B$6:$P$1000,11,FALSE),"")</f>
        <v>OUT</v>
      </c>
      <c r="H348" s="368">
        <f>IF(PROFILE!H350="","",PROFILE!B350)</f>
        <v>1703072</v>
      </c>
      <c r="I348" s="369" t="str">
        <f>IF(H348="","",VLOOKUP(H348,PROFILE!$B$6:$AC$1000,18,FALSE))</f>
        <v>ธนชาต</v>
      </c>
      <c r="J348" s="369" t="str">
        <f>IF(H348="","",VLOOKUP(H348,PROFILE!$B$6:$AC$1000,17,FALSE))</f>
        <v>กลาง</v>
      </c>
      <c r="K348" s="369" t="str">
        <f>IF(H348="","",VLOOKUP(H348,PROFILE!$B$6:$AC$1000,23,FALSE))</f>
        <v>ฌป8770</v>
      </c>
      <c r="L348" s="369" t="str">
        <f>IF(H348="","",VLOOKUP(H348,PROFILE!$B$6:$AC$1000,24,FALSE))</f>
        <v>MAZDA</v>
      </c>
      <c r="M348" s="370">
        <f>IF(H348="","",VLOOKUP(H348,PROFILE!$B$6:$AC$1000,25,FALSE))</f>
        <v>3</v>
      </c>
      <c r="N348" s="371">
        <f t="shared" si="33"/>
        <v>1280.1400000000001</v>
      </c>
      <c r="O348" s="372"/>
      <c r="P348" s="372">
        <v>4051.4</v>
      </c>
      <c r="Q348" s="371">
        <f t="shared" si="34"/>
        <v>2771.26</v>
      </c>
      <c r="R348" s="371">
        <f t="shared" si="30"/>
        <v>2771.26</v>
      </c>
      <c r="S348" s="372">
        <f>IFERROR((VLOOKUP(A348,QUEUE!$F$5:$AW$1000,27,FALSE)-VLOOKUP(A348,QUEUE!$F$5:$AW$1000,26,FALSE))*500,0)</f>
        <v>0</v>
      </c>
      <c r="T348" s="372">
        <f>IFERROR((VLOOKUP(A348,QUEUE!$F$5:$AW$1000,30,FALSE)-VLOOKUP(A348,QUEUE!$F$5:$AW$1000,29,FALSE))*850,0)</f>
        <v>0</v>
      </c>
      <c r="U348" s="372">
        <f>IFERROR((VLOOKUP(A348,QUEUE!$F$5:$AW$1000,33,FALSE)-VLOOKUP(A348,QUEUE!$F$5:$AW$1000,32,FALSE))*600,0)</f>
        <v>0</v>
      </c>
      <c r="V348" s="372">
        <f>IFERROR((VLOOKUP(A348,QUEUE!$F$5:$AW$1000,36,FALSE)-VLOOKUP(A348,QUEUE!$F$5:$AW$1000,35,FALSE))*750,0)</f>
        <v>0</v>
      </c>
      <c r="W348" s="372">
        <f>IFERROR((VLOOKUP(A348,QUEUE!$F$5:$AW$1000,39,FALSE)-VLOOKUP(A348,QUEUE!$F$5:$AW$1000,38,FALSE))*600,0)</f>
        <v>0</v>
      </c>
      <c r="X348" s="373"/>
      <c r="Y348" s="371">
        <f>IFERROR(VLOOKUP(A348,PROFILE!$B$6:$DG$1000,109,FALSE),0)</f>
        <v>0</v>
      </c>
      <c r="Z348" s="371">
        <f>IFERROR((VLOOKUP(A348,PROFILE!$B$6:$DG$1000,110,FALSE)*900)+((VLOOKUP(A348,PROFILE!$B$6:$DG$1000,110,FALSE)*900)*0.5),0)</f>
        <v>675</v>
      </c>
      <c r="AA348" s="371">
        <f t="shared" si="32"/>
        <v>405.14000000000004</v>
      </c>
      <c r="AB348" s="373">
        <f>IF(PROFILE!R350="รอบคัน",1500,IF(PROFILE!R350="โคม่า",2000,PROFILE!DJ350*100))</f>
        <v>200</v>
      </c>
    </row>
    <row r="349" spans="1:28" x14ac:dyDescent="0.35">
      <c r="A349" s="344">
        <f t="shared" si="31"/>
        <v>1703073</v>
      </c>
      <c r="B349" s="344">
        <v>349</v>
      </c>
      <c r="G349" s="374" t="str">
        <f>IFERROR(VLOOKUP(A349,PROFILE!$B$6:$P$1000,11,FALSE),"")</f>
        <v>OUT</v>
      </c>
      <c r="H349" s="368">
        <f>IF(PROFILE!H351="","",PROFILE!B351)</f>
        <v>1703073</v>
      </c>
      <c r="I349" s="369" t="str">
        <f>IF(H349="","",VLOOKUP(H349,PROFILE!$B$6:$AC$1000,18,FALSE))</f>
        <v>ธนชาต</v>
      </c>
      <c r="J349" s="369" t="str">
        <f>IF(H349="","",VLOOKUP(H349,PROFILE!$B$6:$AC$1000,17,FALSE))</f>
        <v>ชิ้นส่วน</v>
      </c>
      <c r="K349" s="369" t="str">
        <f>IF(H349="","",VLOOKUP(H349,PROFILE!$B$6:$AC$1000,23,FALSE))</f>
        <v>ฌฉ2671</v>
      </c>
      <c r="L349" s="369" t="str">
        <f>IF(H349="","",VLOOKUP(H349,PROFILE!$B$6:$AC$1000,24,FALSE))</f>
        <v>HONDA</v>
      </c>
      <c r="M349" s="370" t="str">
        <f>IF(H349="","",VLOOKUP(H349,PROFILE!$B$6:$AC$1000,25,FALSE))</f>
        <v>CIVIC</v>
      </c>
      <c r="N349" s="371">
        <f t="shared" si="33"/>
        <v>1203.972</v>
      </c>
      <c r="O349" s="372"/>
      <c r="P349" s="372">
        <v>4289.72</v>
      </c>
      <c r="Q349" s="371">
        <f t="shared" si="34"/>
        <v>3085.7480000000005</v>
      </c>
      <c r="R349" s="371">
        <f t="shared" si="30"/>
        <v>3085.7480000000005</v>
      </c>
      <c r="S349" s="372">
        <f>IFERROR((VLOOKUP(A349,QUEUE!$F$5:$AW$1000,27,FALSE)-VLOOKUP(A349,QUEUE!$F$5:$AW$1000,26,FALSE))*500,0)</f>
        <v>0</v>
      </c>
      <c r="T349" s="372">
        <f>IFERROR((VLOOKUP(A349,QUEUE!$F$5:$AW$1000,30,FALSE)-VLOOKUP(A349,QUEUE!$F$5:$AW$1000,29,FALSE))*850,0)</f>
        <v>0</v>
      </c>
      <c r="U349" s="372">
        <f>IFERROR((VLOOKUP(A349,QUEUE!$F$5:$AW$1000,33,FALSE)-VLOOKUP(A349,QUEUE!$F$5:$AW$1000,32,FALSE))*600,0)</f>
        <v>0</v>
      </c>
      <c r="V349" s="372">
        <f>IFERROR((VLOOKUP(A349,QUEUE!$F$5:$AW$1000,36,FALSE)-VLOOKUP(A349,QUEUE!$F$5:$AW$1000,35,FALSE))*750,0)</f>
        <v>0</v>
      </c>
      <c r="W349" s="372">
        <f>IFERROR((VLOOKUP(A349,QUEUE!$F$5:$AW$1000,39,FALSE)-VLOOKUP(A349,QUEUE!$F$5:$AW$1000,38,FALSE))*600,0)</f>
        <v>0</v>
      </c>
      <c r="X349" s="373"/>
      <c r="Y349" s="371">
        <f>IFERROR(VLOOKUP(A349,PROFILE!$B$6:$DG$1000,109,FALSE),0)</f>
        <v>0</v>
      </c>
      <c r="Z349" s="371">
        <f>IFERROR((VLOOKUP(A349,PROFILE!$B$6:$DG$1000,110,FALSE)*900)+((VLOOKUP(A349,PROFILE!$B$6:$DG$1000,110,FALSE)*900)*0.5),0)</f>
        <v>675</v>
      </c>
      <c r="AA349" s="371">
        <f t="shared" si="32"/>
        <v>428.97200000000004</v>
      </c>
      <c r="AB349" s="373">
        <f>IF(PROFILE!R351="รอบคัน",1500,IF(PROFILE!R351="โคม่า",2000,PROFILE!DJ351*100))</f>
        <v>100</v>
      </c>
    </row>
    <row r="350" spans="1:28" x14ac:dyDescent="0.35">
      <c r="A350" s="344">
        <f t="shared" si="31"/>
        <v>1703074</v>
      </c>
      <c r="B350" s="344">
        <v>350</v>
      </c>
      <c r="G350" s="374" t="str">
        <f>IFERROR(VLOOKUP(A350,PROFILE!$B$6:$P$1000,11,FALSE),"")</f>
        <v/>
      </c>
      <c r="H350" s="368">
        <f>IF(PROFILE!H352="","",PROFILE!B352)</f>
        <v>1703074</v>
      </c>
      <c r="I350" s="369" t="str">
        <f>IF(H350="","",VLOOKUP(H350,PROFILE!$B$6:$AC$1000,18,FALSE))</f>
        <v>อาคเนย์</v>
      </c>
      <c r="J350" s="369" t="str">
        <f>IF(H350="","",VLOOKUP(H350,PROFILE!$B$6:$AC$1000,17,FALSE))</f>
        <v>ชิ้นส่วน</v>
      </c>
      <c r="K350" s="369" t="str">
        <f>IF(H350="","",VLOOKUP(H350,PROFILE!$B$6:$AC$1000,23,FALSE))</f>
        <v>ฆถ1922</v>
      </c>
      <c r="L350" s="369" t="str">
        <f>IF(H350="","",VLOOKUP(H350,PROFILE!$B$6:$AC$1000,24,FALSE))</f>
        <v>TOYOTA</v>
      </c>
      <c r="M350" s="370" t="str">
        <f>IF(H350="","",VLOOKUP(H350,PROFILE!$B$6:$AC$1000,25,FALSE))</f>
        <v>VIOS</v>
      </c>
      <c r="N350" s="371">
        <f t="shared" si="33"/>
        <v>0</v>
      </c>
      <c r="O350" s="372"/>
      <c r="P350" s="372"/>
      <c r="Q350" s="371">
        <f t="shared" si="34"/>
        <v>0</v>
      </c>
      <c r="R350" s="371">
        <f t="shared" si="30"/>
        <v>0</v>
      </c>
      <c r="S350" s="372">
        <f>IFERROR((VLOOKUP(A350,QUEUE!$F$5:$AW$1000,27,FALSE)-VLOOKUP(A350,QUEUE!$F$5:$AW$1000,26,FALSE))*500,0)</f>
        <v>0</v>
      </c>
      <c r="T350" s="372">
        <f>IFERROR((VLOOKUP(A350,QUEUE!$F$5:$AW$1000,30,FALSE)-VLOOKUP(A350,QUEUE!$F$5:$AW$1000,29,FALSE))*850,0)</f>
        <v>0</v>
      </c>
      <c r="U350" s="372">
        <f>IFERROR((VLOOKUP(A350,QUEUE!$F$5:$AW$1000,33,FALSE)-VLOOKUP(A350,QUEUE!$F$5:$AW$1000,32,FALSE))*600,0)</f>
        <v>0</v>
      </c>
      <c r="V350" s="372">
        <f>IFERROR((VLOOKUP(A350,QUEUE!$F$5:$AW$1000,36,FALSE)-VLOOKUP(A350,QUEUE!$F$5:$AW$1000,35,FALSE))*750,0)</f>
        <v>0</v>
      </c>
      <c r="W350" s="372">
        <f>IFERROR((VLOOKUP(A350,QUEUE!$F$5:$AW$1000,39,FALSE)-VLOOKUP(A350,QUEUE!$F$5:$AW$1000,38,FALSE))*600,0)</f>
        <v>0</v>
      </c>
      <c r="X350" s="373"/>
      <c r="Y350" s="371">
        <f>IFERROR(VLOOKUP(A350,PROFILE!$B$6:$DG$1000,109,FALSE),0)</f>
        <v>0</v>
      </c>
      <c r="Z350" s="371">
        <f>IFERROR((VLOOKUP(A350,PROFILE!$B$6:$DG$1000,110,FALSE)*900)+((VLOOKUP(A350,PROFILE!$B$6:$DG$1000,110,FALSE)*900)*0.5),0)</f>
        <v>0</v>
      </c>
      <c r="AA350" s="371">
        <f t="shared" si="32"/>
        <v>0</v>
      </c>
      <c r="AB350" s="373">
        <f>IF(PROFILE!R352="รอบคัน",1500,IF(PROFILE!R352="โคม่า",2000,PROFILE!DJ352*100))</f>
        <v>0</v>
      </c>
    </row>
    <row r="351" spans="1:28" x14ac:dyDescent="0.35">
      <c r="A351" s="344">
        <f t="shared" si="31"/>
        <v>1703075</v>
      </c>
      <c r="B351" s="344">
        <v>351</v>
      </c>
      <c r="G351" s="374" t="str">
        <f>IFERROR(VLOOKUP(A351,PROFILE!$B$6:$P$1000,11,FALSE),"")</f>
        <v/>
      </c>
      <c r="H351" s="368">
        <f>IF(PROFILE!H353="","",PROFILE!B353)</f>
        <v>1703075</v>
      </c>
      <c r="I351" s="369" t="str">
        <f>IF(H351="","",VLOOKUP(H351,PROFILE!$B$6:$AC$1000,18,FALSE))</f>
        <v>ธนชาต</v>
      </c>
      <c r="J351" s="369" t="str">
        <f>IF(H351="","",VLOOKUP(H351,PROFILE!$B$6:$AC$1000,17,FALSE))</f>
        <v>โคม่า</v>
      </c>
      <c r="K351" s="369" t="str">
        <f>IF(H351="","",VLOOKUP(H351,PROFILE!$B$6:$AC$1000,23,FALSE))</f>
        <v>ฌค5647</v>
      </c>
      <c r="L351" s="369" t="str">
        <f>IF(H351="","",VLOOKUP(H351,PROFILE!$B$6:$AC$1000,24,FALSE))</f>
        <v>NISSAN</v>
      </c>
      <c r="M351" s="370" t="str">
        <f>IF(H351="","",VLOOKUP(H351,PROFILE!$B$6:$AC$1000,25,FALSE))</f>
        <v>TEANA</v>
      </c>
      <c r="N351" s="371">
        <f t="shared" si="33"/>
        <v>17700</v>
      </c>
      <c r="O351" s="372"/>
      <c r="P351" s="372">
        <v>130000</v>
      </c>
      <c r="Q351" s="371">
        <f t="shared" si="34"/>
        <v>112300</v>
      </c>
      <c r="R351" s="371">
        <f t="shared" si="30"/>
        <v>112300</v>
      </c>
      <c r="S351" s="372">
        <f>IFERROR((VLOOKUP(A351,QUEUE!$F$5:$AW$1000,27,FALSE)-VLOOKUP(A351,QUEUE!$F$5:$AW$1000,26,FALSE))*500,0)</f>
        <v>0</v>
      </c>
      <c r="T351" s="372">
        <f>IFERROR((VLOOKUP(A351,QUEUE!$F$5:$AW$1000,30,FALSE)-VLOOKUP(A351,QUEUE!$F$5:$AW$1000,29,FALSE))*850,0)</f>
        <v>0</v>
      </c>
      <c r="U351" s="372">
        <f>IFERROR((VLOOKUP(A351,QUEUE!$F$5:$AW$1000,33,FALSE)-VLOOKUP(A351,QUEUE!$F$5:$AW$1000,32,FALSE))*600,0)</f>
        <v>0</v>
      </c>
      <c r="V351" s="372">
        <f>IFERROR((VLOOKUP(A351,QUEUE!$F$5:$AW$1000,36,FALSE)-VLOOKUP(A351,QUEUE!$F$5:$AW$1000,35,FALSE))*750,0)</f>
        <v>0</v>
      </c>
      <c r="W351" s="372">
        <f>IFERROR((VLOOKUP(A351,QUEUE!$F$5:$AW$1000,39,FALSE)-VLOOKUP(A351,QUEUE!$F$5:$AW$1000,38,FALSE))*600,0)</f>
        <v>0</v>
      </c>
      <c r="X351" s="373"/>
      <c r="Y351" s="371">
        <f>IFERROR(VLOOKUP(A351,PROFILE!$B$6:$DG$1000,109,FALSE),0)</f>
        <v>0</v>
      </c>
      <c r="Z351" s="371">
        <f>IFERROR((VLOOKUP(A351,PROFILE!$B$6:$DG$1000,110,FALSE)*900)+((VLOOKUP(A351,PROFILE!$B$6:$DG$1000,110,FALSE)*900)*0.5),0)</f>
        <v>2700</v>
      </c>
      <c r="AA351" s="371">
        <f t="shared" si="32"/>
        <v>13000</v>
      </c>
      <c r="AB351" s="373">
        <f>IF(PROFILE!R353="รอบคัน",1500,IF(PROFILE!R353="โคม่า",2000,PROFILE!DJ353*100))</f>
        <v>2000</v>
      </c>
    </row>
    <row r="352" spans="1:28" x14ac:dyDescent="0.35">
      <c r="A352" s="344">
        <f t="shared" si="31"/>
        <v>1703076</v>
      </c>
      <c r="B352" s="344">
        <v>352</v>
      </c>
      <c r="G352" s="374" t="str">
        <f>IFERROR(VLOOKUP(A352,PROFILE!$B$6:$P$1000,11,FALSE),"")</f>
        <v>OUT</v>
      </c>
      <c r="H352" s="368">
        <f>IF(PROFILE!H354="","",PROFILE!B354)</f>
        <v>1703076</v>
      </c>
      <c r="I352" s="369" t="str">
        <f>IF(H352="","",VLOOKUP(H352,PROFILE!$B$6:$AC$1000,18,FALSE))</f>
        <v>เทเวศ</v>
      </c>
      <c r="J352" s="369" t="str">
        <f>IF(H352="","",VLOOKUP(H352,PROFILE!$B$6:$AC$1000,17,FALSE))</f>
        <v>กลาง</v>
      </c>
      <c r="K352" s="369" t="str">
        <f>IF(H352="","",VLOOKUP(H352,PROFILE!$B$6:$AC$1000,23,FALSE))</f>
        <v>4กจ7487</v>
      </c>
      <c r="L352" s="369" t="str">
        <f>IF(H352="","",VLOOKUP(H352,PROFILE!$B$6:$AC$1000,24,FALSE))</f>
        <v>FORD</v>
      </c>
      <c r="M352" s="370" t="str">
        <f>IF(H352="","",VLOOKUP(H352,PROFILE!$B$6:$AC$1000,25,FALSE))</f>
        <v>ECOSPORT</v>
      </c>
      <c r="N352" s="371">
        <f t="shared" si="33"/>
        <v>1555</v>
      </c>
      <c r="O352" s="372"/>
      <c r="P352" s="372">
        <v>5800</v>
      </c>
      <c r="Q352" s="371">
        <f t="shared" si="34"/>
        <v>4245</v>
      </c>
      <c r="R352" s="371">
        <f t="shared" si="30"/>
        <v>4245</v>
      </c>
      <c r="S352" s="372">
        <f>IFERROR((VLOOKUP(A352,QUEUE!$F$5:$AW$1000,27,FALSE)-VLOOKUP(A352,QUEUE!$F$5:$AW$1000,26,FALSE))*500,0)</f>
        <v>0</v>
      </c>
      <c r="T352" s="372">
        <f>IFERROR((VLOOKUP(A352,QUEUE!$F$5:$AW$1000,30,FALSE)-VLOOKUP(A352,QUEUE!$F$5:$AW$1000,29,FALSE))*850,0)</f>
        <v>0</v>
      </c>
      <c r="U352" s="372">
        <f>IFERROR((VLOOKUP(A352,QUEUE!$F$5:$AW$1000,33,FALSE)-VLOOKUP(A352,QUEUE!$F$5:$AW$1000,32,FALSE))*600,0)</f>
        <v>0</v>
      </c>
      <c r="V352" s="372">
        <f>IFERROR((VLOOKUP(A352,QUEUE!$F$5:$AW$1000,36,FALSE)-VLOOKUP(A352,QUEUE!$F$5:$AW$1000,35,FALSE))*750,0)</f>
        <v>0</v>
      </c>
      <c r="W352" s="372">
        <f>IFERROR((VLOOKUP(A352,QUEUE!$F$5:$AW$1000,39,FALSE)-VLOOKUP(A352,QUEUE!$F$5:$AW$1000,38,FALSE))*600,0)</f>
        <v>0</v>
      </c>
      <c r="X352" s="373"/>
      <c r="Y352" s="371">
        <f>IFERROR(VLOOKUP(A352,PROFILE!$B$6:$DG$1000,109,FALSE),0)</f>
        <v>0</v>
      </c>
      <c r="Z352" s="371">
        <f>IFERROR((VLOOKUP(A352,PROFILE!$B$6:$DG$1000,110,FALSE)*900)+((VLOOKUP(A352,PROFILE!$B$6:$DG$1000,110,FALSE)*900)*0.5),0)</f>
        <v>675</v>
      </c>
      <c r="AA352" s="371">
        <f t="shared" si="32"/>
        <v>580</v>
      </c>
      <c r="AB352" s="373">
        <f>IF(PROFILE!R354="รอบคัน",1500,IF(PROFILE!R354="โคม่า",2000,PROFILE!DJ354*100))</f>
        <v>300</v>
      </c>
    </row>
    <row r="353" spans="1:28" x14ac:dyDescent="0.35">
      <c r="A353" s="344">
        <f t="shared" si="31"/>
        <v>1703077</v>
      </c>
      <c r="B353" s="344">
        <v>353</v>
      </c>
      <c r="G353" s="374" t="str">
        <f>IFERROR(VLOOKUP(A353,PROFILE!$B$6:$P$1000,11,FALSE),"")</f>
        <v>OUT</v>
      </c>
      <c r="H353" s="368">
        <f>IF(PROFILE!H355="","",PROFILE!B355)</f>
        <v>1703077</v>
      </c>
      <c r="I353" s="369" t="str">
        <f>IF(H353="","",VLOOKUP(H353,PROFILE!$B$6:$AC$1000,18,FALSE))</f>
        <v>ธนชาต</v>
      </c>
      <c r="J353" s="369" t="str">
        <f>IF(H353="","",VLOOKUP(H353,PROFILE!$B$6:$AC$1000,17,FALSE))</f>
        <v>กลาง</v>
      </c>
      <c r="K353" s="369" t="str">
        <f>IF(H353="","",VLOOKUP(H353,PROFILE!$B$6:$AC$1000,23,FALSE))</f>
        <v>1ฒศ4572</v>
      </c>
      <c r="L353" s="369" t="str">
        <f>IF(H353="","",VLOOKUP(H353,PROFILE!$B$6:$AC$1000,24,FALSE))</f>
        <v>ISUZU</v>
      </c>
      <c r="M353" s="370" t="str">
        <f>IF(H353="","",VLOOKUP(H353,PROFILE!$B$6:$AC$1000,25,FALSE))</f>
        <v>D-MAX</v>
      </c>
      <c r="N353" s="371">
        <f t="shared" si="33"/>
        <v>18.692</v>
      </c>
      <c r="O353" s="372"/>
      <c r="P353" s="372">
        <v>186.92</v>
      </c>
      <c r="Q353" s="371">
        <f t="shared" si="34"/>
        <v>168.22799999999998</v>
      </c>
      <c r="R353" s="371">
        <f t="shared" si="30"/>
        <v>168.22799999999998</v>
      </c>
      <c r="S353" s="372">
        <f>IFERROR((VLOOKUP(A353,QUEUE!$F$5:$AW$1000,27,FALSE)-VLOOKUP(A353,QUEUE!$F$5:$AW$1000,26,FALSE))*500,0)</f>
        <v>0</v>
      </c>
      <c r="T353" s="372">
        <f>IFERROR((VLOOKUP(A353,QUEUE!$F$5:$AW$1000,30,FALSE)-VLOOKUP(A353,QUEUE!$F$5:$AW$1000,29,FALSE))*850,0)</f>
        <v>0</v>
      </c>
      <c r="U353" s="372">
        <f>IFERROR((VLOOKUP(A353,QUEUE!$F$5:$AW$1000,33,FALSE)-VLOOKUP(A353,QUEUE!$F$5:$AW$1000,32,FALSE))*600,0)</f>
        <v>0</v>
      </c>
      <c r="V353" s="372">
        <f>IFERROR((VLOOKUP(A353,QUEUE!$F$5:$AW$1000,36,FALSE)-VLOOKUP(A353,QUEUE!$F$5:$AW$1000,35,FALSE))*750,0)</f>
        <v>0</v>
      </c>
      <c r="W353" s="372">
        <f>IFERROR((VLOOKUP(A353,QUEUE!$F$5:$AW$1000,39,FALSE)-VLOOKUP(A353,QUEUE!$F$5:$AW$1000,38,FALSE))*600,0)</f>
        <v>0</v>
      </c>
      <c r="X353" s="373"/>
      <c r="Y353" s="371">
        <f>IFERROR(VLOOKUP(A353,PROFILE!$B$6:$DG$1000,109,FALSE),0)</f>
        <v>0</v>
      </c>
      <c r="Z353" s="371">
        <f>IFERROR((VLOOKUP(A353,PROFILE!$B$6:$DG$1000,110,FALSE)*900)+((VLOOKUP(A353,PROFILE!$B$6:$DG$1000,110,FALSE)*900)*0.5),0)</f>
        <v>0</v>
      </c>
      <c r="AA353" s="371">
        <f t="shared" si="32"/>
        <v>18.692</v>
      </c>
      <c r="AB353" s="373">
        <f>IF(PROFILE!R355="รอบคัน",1500,IF(PROFILE!R355="โคม่า",2000,PROFILE!DJ355*100))</f>
        <v>0</v>
      </c>
    </row>
    <row r="354" spans="1:28" x14ac:dyDescent="0.35">
      <c r="A354" s="344">
        <f t="shared" si="31"/>
        <v>1703078</v>
      </c>
      <c r="B354" s="344">
        <v>354</v>
      </c>
      <c r="G354" s="374" t="str">
        <f>IFERROR(VLOOKUP(A354,PROFILE!$B$6:$P$1000,11,FALSE),"")</f>
        <v>OUT</v>
      </c>
      <c r="H354" s="368">
        <f>IF(PROFILE!H356="","",PROFILE!B356)</f>
        <v>1703078</v>
      </c>
      <c r="I354" s="369" t="str">
        <f>IF(H354="","",VLOOKUP(H354,PROFILE!$B$6:$AC$1000,18,FALSE))</f>
        <v>เมืองไทย</v>
      </c>
      <c r="J354" s="369" t="str">
        <f>IF(H354="","",VLOOKUP(H354,PROFILE!$B$6:$AC$1000,17,FALSE))</f>
        <v>กลาง</v>
      </c>
      <c r="K354" s="369" t="str">
        <f>IF(H354="","",VLOOKUP(H354,PROFILE!$B$6:$AC$1000,23,FALSE))</f>
        <v>ตร6918</v>
      </c>
      <c r="L354" s="369" t="str">
        <f>IF(H354="","",VLOOKUP(H354,PROFILE!$B$6:$AC$1000,24,FALSE))</f>
        <v>ISUZU</v>
      </c>
      <c r="M354" s="370" t="str">
        <f>IF(H354="","",VLOOKUP(H354,PROFILE!$B$6:$AC$1000,25,FALSE))</f>
        <v>D-MAX</v>
      </c>
      <c r="N354" s="371">
        <f t="shared" si="33"/>
        <v>1302.5</v>
      </c>
      <c r="O354" s="372"/>
      <c r="P354" s="372">
        <v>5275</v>
      </c>
      <c r="Q354" s="371">
        <f t="shared" si="34"/>
        <v>3972.5</v>
      </c>
      <c r="R354" s="371">
        <f t="shared" si="30"/>
        <v>3972.5</v>
      </c>
      <c r="S354" s="372">
        <f>IFERROR((VLOOKUP(A354,QUEUE!$F$5:$AW$1000,27,FALSE)-VLOOKUP(A354,QUEUE!$F$5:$AW$1000,26,FALSE))*500,0)</f>
        <v>0</v>
      </c>
      <c r="T354" s="372">
        <f>IFERROR((VLOOKUP(A354,QUEUE!$F$5:$AW$1000,30,FALSE)-VLOOKUP(A354,QUEUE!$F$5:$AW$1000,29,FALSE))*850,0)</f>
        <v>0</v>
      </c>
      <c r="U354" s="372">
        <f>IFERROR((VLOOKUP(A354,QUEUE!$F$5:$AW$1000,33,FALSE)-VLOOKUP(A354,QUEUE!$F$5:$AW$1000,32,FALSE))*600,0)</f>
        <v>0</v>
      </c>
      <c r="V354" s="372">
        <f>IFERROR((VLOOKUP(A354,QUEUE!$F$5:$AW$1000,36,FALSE)-VLOOKUP(A354,QUEUE!$F$5:$AW$1000,35,FALSE))*750,0)</f>
        <v>0</v>
      </c>
      <c r="W354" s="372">
        <f>IFERROR((VLOOKUP(A354,QUEUE!$F$5:$AW$1000,39,FALSE)-VLOOKUP(A354,QUEUE!$F$5:$AW$1000,38,FALSE))*600,0)</f>
        <v>0</v>
      </c>
      <c r="X354" s="373"/>
      <c r="Y354" s="371">
        <f>IFERROR(VLOOKUP(A354,PROFILE!$B$6:$DG$1000,109,FALSE),0)</f>
        <v>0</v>
      </c>
      <c r="Z354" s="371">
        <f>IFERROR((VLOOKUP(A354,PROFILE!$B$6:$DG$1000,110,FALSE)*900)+((VLOOKUP(A354,PROFILE!$B$6:$DG$1000,110,FALSE)*900)*0.5),0)</f>
        <v>675</v>
      </c>
      <c r="AA354" s="371">
        <f t="shared" si="32"/>
        <v>527.5</v>
      </c>
      <c r="AB354" s="373">
        <f>IF(PROFILE!R356="รอบคัน",1500,IF(PROFILE!R356="โคม่า",2000,PROFILE!DJ356*100))</f>
        <v>100</v>
      </c>
    </row>
    <row r="355" spans="1:28" x14ac:dyDescent="0.35">
      <c r="A355" s="344">
        <f t="shared" si="31"/>
        <v>1703079</v>
      </c>
      <c r="B355" s="344">
        <v>355</v>
      </c>
      <c r="G355" s="374" t="str">
        <f>IFERROR(VLOOKUP(A355,PROFILE!$B$6:$P$1000,11,FALSE),"")</f>
        <v>OUT</v>
      </c>
      <c r="H355" s="368">
        <f>IF(PROFILE!H357="","",PROFILE!B357)</f>
        <v>1703079</v>
      </c>
      <c r="I355" s="369" t="str">
        <f>IF(H355="","",VLOOKUP(H355,PROFILE!$B$6:$AC$1000,18,FALSE))</f>
        <v>กรุงไทย</v>
      </c>
      <c r="J355" s="369" t="str">
        <f>IF(H355="","",VLOOKUP(H355,PROFILE!$B$6:$AC$1000,17,FALSE))</f>
        <v>ชิ้นส่วน</v>
      </c>
      <c r="K355" s="369" t="str">
        <f>IF(H355="","",VLOOKUP(H355,PROFILE!$B$6:$AC$1000,23,FALSE))</f>
        <v>ญย7206</v>
      </c>
      <c r="L355" s="369" t="str">
        <f>IF(H355="","",VLOOKUP(H355,PROFILE!$B$6:$AC$1000,24,FALSE))</f>
        <v>TOYOTA</v>
      </c>
      <c r="M355" s="370" t="str">
        <f>IF(H355="","",VLOOKUP(H355,PROFILE!$B$6:$AC$1000,25,FALSE))</f>
        <v>VIOS</v>
      </c>
      <c r="N355" s="371">
        <f t="shared" si="33"/>
        <v>1025</v>
      </c>
      <c r="O355" s="372"/>
      <c r="P355" s="372">
        <v>2500</v>
      </c>
      <c r="Q355" s="371">
        <f t="shared" si="34"/>
        <v>1475</v>
      </c>
      <c r="R355" s="371">
        <f t="shared" si="30"/>
        <v>1475</v>
      </c>
      <c r="S355" s="372">
        <f>IFERROR((VLOOKUP(A355,QUEUE!$F$5:$AW$1000,27,FALSE)-VLOOKUP(A355,QUEUE!$F$5:$AW$1000,26,FALSE))*500,0)</f>
        <v>0</v>
      </c>
      <c r="T355" s="372">
        <f>IFERROR((VLOOKUP(A355,QUEUE!$F$5:$AW$1000,30,FALSE)-VLOOKUP(A355,QUEUE!$F$5:$AW$1000,29,FALSE))*850,0)</f>
        <v>0</v>
      </c>
      <c r="U355" s="372">
        <f>IFERROR((VLOOKUP(A355,QUEUE!$F$5:$AW$1000,33,FALSE)-VLOOKUP(A355,QUEUE!$F$5:$AW$1000,32,FALSE))*600,0)</f>
        <v>0</v>
      </c>
      <c r="V355" s="372">
        <f>IFERROR((VLOOKUP(A355,QUEUE!$F$5:$AW$1000,36,FALSE)-VLOOKUP(A355,QUEUE!$F$5:$AW$1000,35,FALSE))*750,0)</f>
        <v>0</v>
      </c>
      <c r="W355" s="372">
        <f>IFERROR((VLOOKUP(A355,QUEUE!$F$5:$AW$1000,39,FALSE)-VLOOKUP(A355,QUEUE!$F$5:$AW$1000,38,FALSE))*600,0)</f>
        <v>0</v>
      </c>
      <c r="X355" s="373"/>
      <c r="Y355" s="371">
        <f>IFERROR(VLOOKUP(A355,PROFILE!$B$6:$DG$1000,109,FALSE),0)</f>
        <v>0</v>
      </c>
      <c r="Z355" s="371">
        <f>IFERROR((VLOOKUP(A355,PROFILE!$B$6:$DG$1000,110,FALSE)*900)+((VLOOKUP(A355,PROFILE!$B$6:$DG$1000,110,FALSE)*900)*0.5),0)</f>
        <v>675</v>
      </c>
      <c r="AA355" s="371">
        <f t="shared" si="32"/>
        <v>250</v>
      </c>
      <c r="AB355" s="373">
        <f>IF(PROFILE!R357="รอบคัน",1500,IF(PROFILE!R357="โคม่า",2000,PROFILE!DJ357*100))</f>
        <v>100</v>
      </c>
    </row>
    <row r="356" spans="1:28" x14ac:dyDescent="0.35">
      <c r="A356" s="344">
        <f t="shared" si="31"/>
        <v>1703080</v>
      </c>
      <c r="B356" s="344">
        <v>356</v>
      </c>
      <c r="G356" s="374" t="str">
        <f>IFERROR(VLOOKUP(A356,PROFILE!$B$6:$P$1000,11,FALSE),"")</f>
        <v>OUT</v>
      </c>
      <c r="H356" s="368">
        <f>IF(PROFILE!H358="","",PROFILE!B358)</f>
        <v>1703080</v>
      </c>
      <c r="I356" s="369" t="str">
        <f>IF(H356="","",VLOOKUP(H356,PROFILE!$B$6:$AC$1000,18,FALSE))</f>
        <v>กรุงไทย</v>
      </c>
      <c r="J356" s="369" t="str">
        <f>IF(H356="","",VLOOKUP(H356,PROFILE!$B$6:$AC$1000,17,FALSE))</f>
        <v>กลาง</v>
      </c>
      <c r="K356" s="369" t="str">
        <f>IF(H356="","",VLOOKUP(H356,PROFILE!$B$6:$AC$1000,23,FALSE))</f>
        <v>2กฬ5934</v>
      </c>
      <c r="L356" s="369" t="str">
        <f>IF(H356="","",VLOOKUP(H356,PROFILE!$B$6:$AC$1000,24,FALSE))</f>
        <v>FORD</v>
      </c>
      <c r="M356" s="370" t="str">
        <f>IF(H356="","",VLOOKUP(H356,PROFILE!$B$6:$AC$1000,25,FALSE))</f>
        <v>RANGER</v>
      </c>
      <c r="N356" s="371">
        <f t="shared" si="33"/>
        <v>1395</v>
      </c>
      <c r="O356" s="372"/>
      <c r="P356" s="372">
        <v>5200</v>
      </c>
      <c r="Q356" s="371">
        <f t="shared" si="34"/>
        <v>3805</v>
      </c>
      <c r="R356" s="371">
        <f t="shared" si="30"/>
        <v>3805</v>
      </c>
      <c r="S356" s="372">
        <f>IFERROR((VLOOKUP(A356,QUEUE!$F$5:$AW$1000,27,FALSE)-VLOOKUP(A356,QUEUE!$F$5:$AW$1000,26,FALSE))*500,0)</f>
        <v>0</v>
      </c>
      <c r="T356" s="372">
        <f>IFERROR((VLOOKUP(A356,QUEUE!$F$5:$AW$1000,30,FALSE)-VLOOKUP(A356,QUEUE!$F$5:$AW$1000,29,FALSE))*850,0)</f>
        <v>0</v>
      </c>
      <c r="U356" s="372">
        <f>IFERROR((VLOOKUP(A356,QUEUE!$F$5:$AW$1000,33,FALSE)-VLOOKUP(A356,QUEUE!$F$5:$AW$1000,32,FALSE))*600,0)</f>
        <v>0</v>
      </c>
      <c r="V356" s="372">
        <f>IFERROR((VLOOKUP(A356,QUEUE!$F$5:$AW$1000,36,FALSE)-VLOOKUP(A356,QUEUE!$F$5:$AW$1000,35,FALSE))*750,0)</f>
        <v>0</v>
      </c>
      <c r="W356" s="372">
        <f>IFERROR((VLOOKUP(A356,QUEUE!$F$5:$AW$1000,39,FALSE)-VLOOKUP(A356,QUEUE!$F$5:$AW$1000,38,FALSE))*600,0)</f>
        <v>0</v>
      </c>
      <c r="X356" s="373"/>
      <c r="Y356" s="371">
        <f>IFERROR(VLOOKUP(A356,PROFILE!$B$6:$DG$1000,109,FALSE),0)</f>
        <v>0</v>
      </c>
      <c r="Z356" s="371">
        <f>IFERROR((VLOOKUP(A356,PROFILE!$B$6:$DG$1000,110,FALSE)*900)+((VLOOKUP(A356,PROFILE!$B$6:$DG$1000,110,FALSE)*900)*0.5),0)</f>
        <v>675</v>
      </c>
      <c r="AA356" s="371">
        <f t="shared" si="32"/>
        <v>520</v>
      </c>
      <c r="AB356" s="373">
        <f>IF(PROFILE!R358="รอบคัน",1500,IF(PROFILE!R358="โคม่า",2000,PROFILE!DJ358*100))</f>
        <v>200</v>
      </c>
    </row>
    <row r="357" spans="1:28" x14ac:dyDescent="0.35">
      <c r="A357" s="344">
        <f t="shared" si="31"/>
        <v>1703081</v>
      </c>
      <c r="B357" s="344">
        <v>357</v>
      </c>
      <c r="G357" s="374" t="str">
        <f>IFERROR(VLOOKUP(A357,PROFILE!$B$6:$P$1000,11,FALSE),"")</f>
        <v>OUT</v>
      </c>
      <c r="H357" s="368">
        <f>IF(PROFILE!H359="","",PROFILE!B359)</f>
        <v>1703081</v>
      </c>
      <c r="I357" s="369" t="str">
        <f>IF(H357="","",VLOOKUP(H357,PROFILE!$B$6:$AC$1000,18,FALSE))</f>
        <v>เมืองไทย</v>
      </c>
      <c r="J357" s="369" t="str">
        <f>IF(H357="","",VLOOKUP(H357,PROFILE!$B$6:$AC$1000,17,FALSE))</f>
        <v>โคม่า</v>
      </c>
      <c r="K357" s="369" t="str">
        <f>IF(H357="","",VLOOKUP(H357,PROFILE!$B$6:$AC$1000,23,FALSE))</f>
        <v>2กย1134</v>
      </c>
      <c r="L357" s="369" t="str">
        <f>IF(H357="","",VLOOKUP(H357,PROFILE!$B$6:$AC$1000,24,FALSE))</f>
        <v>TOYOTA</v>
      </c>
      <c r="M357" s="370" t="str">
        <f>IF(H357="","",VLOOKUP(H357,PROFILE!$B$6:$AC$1000,25,FALSE))</f>
        <v>AVANZA</v>
      </c>
      <c r="N357" s="371">
        <f t="shared" si="33"/>
        <v>4657</v>
      </c>
      <c r="O357" s="372"/>
      <c r="P357" s="372">
        <v>13070</v>
      </c>
      <c r="Q357" s="371">
        <f t="shared" si="34"/>
        <v>8413</v>
      </c>
      <c r="R357" s="371">
        <f t="shared" si="30"/>
        <v>8413</v>
      </c>
      <c r="S357" s="372">
        <f>IFERROR((VLOOKUP(A357,QUEUE!$F$5:$AW$1000,27,FALSE)-VLOOKUP(A357,QUEUE!$F$5:$AW$1000,26,FALSE))*500,0)</f>
        <v>0</v>
      </c>
      <c r="T357" s="372">
        <f>IFERROR((VLOOKUP(A357,QUEUE!$F$5:$AW$1000,30,FALSE)-VLOOKUP(A357,QUEUE!$F$5:$AW$1000,29,FALSE))*850,0)</f>
        <v>0</v>
      </c>
      <c r="U357" s="372">
        <f>IFERROR((VLOOKUP(A357,QUEUE!$F$5:$AW$1000,33,FALSE)-VLOOKUP(A357,QUEUE!$F$5:$AW$1000,32,FALSE))*600,0)</f>
        <v>0</v>
      </c>
      <c r="V357" s="372">
        <f>IFERROR((VLOOKUP(A357,QUEUE!$F$5:$AW$1000,36,FALSE)-VLOOKUP(A357,QUEUE!$F$5:$AW$1000,35,FALSE))*750,0)</f>
        <v>0</v>
      </c>
      <c r="W357" s="372">
        <f>IFERROR((VLOOKUP(A357,QUEUE!$F$5:$AW$1000,39,FALSE)-VLOOKUP(A357,QUEUE!$F$5:$AW$1000,38,FALSE))*600,0)</f>
        <v>0</v>
      </c>
      <c r="X357" s="373"/>
      <c r="Y357" s="371">
        <f>IFERROR(VLOOKUP(A357,PROFILE!$B$6:$DG$1000,109,FALSE),0)</f>
        <v>0</v>
      </c>
      <c r="Z357" s="371">
        <f>IFERROR((VLOOKUP(A357,PROFILE!$B$6:$DG$1000,110,FALSE)*900)+((VLOOKUP(A357,PROFILE!$B$6:$DG$1000,110,FALSE)*900)*0.5),0)</f>
        <v>1350</v>
      </c>
      <c r="AA357" s="371">
        <f t="shared" si="32"/>
        <v>1307</v>
      </c>
      <c r="AB357" s="373">
        <f>IF(PROFILE!R359="รอบคัน",1500,IF(PROFILE!R359="โคม่า",2000,PROFILE!DJ359*100))</f>
        <v>2000</v>
      </c>
    </row>
    <row r="358" spans="1:28" x14ac:dyDescent="0.35">
      <c r="A358" s="344">
        <f t="shared" si="31"/>
        <v>1703082</v>
      </c>
      <c r="B358" s="344">
        <v>358</v>
      </c>
      <c r="G358" s="374">
        <f>IFERROR(VLOOKUP(A358,PROFILE!$B$6:$P$1000,11,FALSE),"")</f>
        <v>8.3130130787030794</v>
      </c>
      <c r="H358" s="368">
        <f>IF(PROFILE!H360="","",PROFILE!B360)</f>
        <v>1703082</v>
      </c>
      <c r="I358" s="369" t="str">
        <f>IF(H358="","",VLOOKUP(H358,PROFILE!$B$6:$AC$1000,18,FALSE))</f>
        <v>เทเวศ</v>
      </c>
      <c r="J358" s="369" t="str">
        <f>IF(H358="","",VLOOKUP(H358,PROFILE!$B$6:$AC$1000,17,FALSE))</f>
        <v>กลาง</v>
      </c>
      <c r="K358" s="369" t="str">
        <f>IF(H358="","",VLOOKUP(H358,PROFILE!$B$6:$AC$1000,23,FALSE))</f>
        <v>ฒธ192</v>
      </c>
      <c r="L358" s="369" t="str">
        <f>IF(H358="","",VLOOKUP(H358,PROFILE!$B$6:$AC$1000,24,FALSE))</f>
        <v>MITSUBISHI</v>
      </c>
      <c r="M358" s="370" t="str">
        <f>IF(H358="","",VLOOKUP(H358,PROFILE!$B$6:$AC$1000,25,FALSE))</f>
        <v>TRITON</v>
      </c>
      <c r="N358" s="371">
        <f t="shared" si="33"/>
        <v>875</v>
      </c>
      <c r="O358" s="372"/>
      <c r="P358" s="372"/>
      <c r="Q358" s="371">
        <f t="shared" si="34"/>
        <v>0</v>
      </c>
      <c r="R358" s="371">
        <f t="shared" si="30"/>
        <v>0</v>
      </c>
      <c r="S358" s="372">
        <f>IFERROR((VLOOKUP(A358,QUEUE!$F$5:$AW$1000,27,FALSE)-VLOOKUP(A358,QUEUE!$F$5:$AW$1000,26,FALSE))*500,0)</f>
        <v>0</v>
      </c>
      <c r="T358" s="372">
        <f>IFERROR((VLOOKUP(A358,QUEUE!$F$5:$AW$1000,30,FALSE)-VLOOKUP(A358,QUEUE!$F$5:$AW$1000,29,FALSE))*850,0)</f>
        <v>0</v>
      </c>
      <c r="U358" s="372">
        <f>IFERROR((VLOOKUP(A358,QUEUE!$F$5:$AW$1000,33,FALSE)-VLOOKUP(A358,QUEUE!$F$5:$AW$1000,32,FALSE))*600,0)</f>
        <v>0</v>
      </c>
      <c r="V358" s="372">
        <f>IFERROR((VLOOKUP(A358,QUEUE!$F$5:$AW$1000,36,FALSE)-VLOOKUP(A358,QUEUE!$F$5:$AW$1000,35,FALSE))*750,0)</f>
        <v>0</v>
      </c>
      <c r="W358" s="372">
        <f>IFERROR((VLOOKUP(A358,QUEUE!$F$5:$AW$1000,39,FALSE)-VLOOKUP(A358,QUEUE!$F$5:$AW$1000,38,FALSE))*600,0)</f>
        <v>0</v>
      </c>
      <c r="X358" s="373"/>
      <c r="Y358" s="371">
        <f>IFERROR(VLOOKUP(A358,PROFILE!$B$6:$DG$1000,109,FALSE),0)</f>
        <v>0</v>
      </c>
      <c r="Z358" s="371">
        <f>IFERROR((VLOOKUP(A358,PROFILE!$B$6:$DG$1000,110,FALSE)*900)+((VLOOKUP(A358,PROFILE!$B$6:$DG$1000,110,FALSE)*900)*0.5),0)</f>
        <v>675</v>
      </c>
      <c r="AA358" s="371">
        <f t="shared" si="32"/>
        <v>0</v>
      </c>
      <c r="AB358" s="373">
        <f>IF(PROFILE!R360="รอบคัน",1500,IF(PROFILE!R360="โคม่า",2000,PROFILE!DJ360*100))</f>
        <v>200</v>
      </c>
    </row>
    <row r="359" spans="1:28" x14ac:dyDescent="0.35">
      <c r="A359" s="344">
        <f t="shared" si="31"/>
        <v>1703083</v>
      </c>
      <c r="B359" s="344">
        <v>359</v>
      </c>
      <c r="G359" s="374" t="str">
        <f>IFERROR(VLOOKUP(A359,PROFILE!$B$6:$P$1000,11,FALSE),"")</f>
        <v>OUT</v>
      </c>
      <c r="H359" s="368">
        <f>IF(PROFILE!H361="","",PROFILE!B361)</f>
        <v>1703083</v>
      </c>
      <c r="I359" s="369" t="str">
        <f>IF(H359="","",VLOOKUP(H359,PROFILE!$B$6:$AC$1000,18,FALSE))</f>
        <v>เทเวศ</v>
      </c>
      <c r="J359" s="369" t="str">
        <f>IF(H359="","",VLOOKUP(H359,PROFILE!$B$6:$AC$1000,17,FALSE))</f>
        <v>ชิ้นส่วน</v>
      </c>
      <c r="K359" s="369" t="str">
        <f>IF(H359="","",VLOOKUP(H359,PROFILE!$B$6:$AC$1000,23,FALSE))</f>
        <v>ฆฉ8515</v>
      </c>
      <c r="L359" s="369" t="str">
        <f>IF(H359="","",VLOOKUP(H359,PROFILE!$B$6:$AC$1000,24,FALSE))</f>
        <v>TOYOTA</v>
      </c>
      <c r="M359" s="370" t="str">
        <f>IF(H359="","",VLOOKUP(H359,PROFILE!$B$6:$AC$1000,25,FALSE))</f>
        <v>INNOVA</v>
      </c>
      <c r="N359" s="371">
        <f t="shared" si="33"/>
        <v>1584.0500000000002</v>
      </c>
      <c r="O359" s="372"/>
      <c r="P359" s="372">
        <v>8090.5</v>
      </c>
      <c r="Q359" s="371">
        <f t="shared" si="34"/>
        <v>6506.45</v>
      </c>
      <c r="R359" s="371">
        <f t="shared" si="30"/>
        <v>6506.45</v>
      </c>
      <c r="S359" s="372">
        <f>IFERROR((VLOOKUP(A359,QUEUE!$F$5:$AW$1000,27,FALSE)-VLOOKUP(A359,QUEUE!$F$5:$AW$1000,26,FALSE))*500,0)</f>
        <v>0</v>
      </c>
      <c r="T359" s="372">
        <f>IFERROR((VLOOKUP(A359,QUEUE!$F$5:$AW$1000,30,FALSE)-VLOOKUP(A359,QUEUE!$F$5:$AW$1000,29,FALSE))*850,0)</f>
        <v>0</v>
      </c>
      <c r="U359" s="372">
        <f>IFERROR((VLOOKUP(A359,QUEUE!$F$5:$AW$1000,33,FALSE)-VLOOKUP(A359,QUEUE!$F$5:$AW$1000,32,FALSE))*600,0)</f>
        <v>0</v>
      </c>
      <c r="V359" s="372">
        <f>IFERROR((VLOOKUP(A359,QUEUE!$F$5:$AW$1000,36,FALSE)-VLOOKUP(A359,QUEUE!$F$5:$AW$1000,35,FALSE))*750,0)</f>
        <v>0</v>
      </c>
      <c r="W359" s="372">
        <f>IFERROR((VLOOKUP(A359,QUEUE!$F$5:$AW$1000,39,FALSE)-VLOOKUP(A359,QUEUE!$F$5:$AW$1000,38,FALSE))*600,0)</f>
        <v>0</v>
      </c>
      <c r="X359" s="373"/>
      <c r="Y359" s="371">
        <f>IFERROR(VLOOKUP(A359,PROFILE!$B$6:$DG$1000,109,FALSE),0)</f>
        <v>0</v>
      </c>
      <c r="Z359" s="371">
        <f>IFERROR((VLOOKUP(A359,PROFILE!$B$6:$DG$1000,110,FALSE)*900)+((VLOOKUP(A359,PROFILE!$B$6:$DG$1000,110,FALSE)*900)*0.5),0)</f>
        <v>675</v>
      </c>
      <c r="AA359" s="371">
        <f t="shared" si="32"/>
        <v>809.05000000000007</v>
      </c>
      <c r="AB359" s="373">
        <f>IF(PROFILE!R361="รอบคัน",1500,IF(PROFILE!R361="โคม่า",2000,PROFILE!DJ361*100))</f>
        <v>100</v>
      </c>
    </row>
    <row r="360" spans="1:28" x14ac:dyDescent="0.35">
      <c r="A360" s="344">
        <f t="shared" si="31"/>
        <v>1703084</v>
      </c>
      <c r="B360" s="344">
        <v>360</v>
      </c>
      <c r="G360" s="374" t="str">
        <f>IFERROR(VLOOKUP(A360,PROFILE!$B$6:$P$1000,11,FALSE),"")</f>
        <v>OUT</v>
      </c>
      <c r="H360" s="368">
        <f>IF(PROFILE!H362="","",PROFILE!B362)</f>
        <v>1703084</v>
      </c>
      <c r="I360" s="369" t="str">
        <f>IF(H360="","",VLOOKUP(H360,PROFILE!$B$6:$AC$1000,18,FALSE))</f>
        <v>ธนชาต</v>
      </c>
      <c r="J360" s="369" t="str">
        <f>IF(H360="","",VLOOKUP(H360,PROFILE!$B$6:$AC$1000,17,FALSE))</f>
        <v>กลาง</v>
      </c>
      <c r="K360" s="369" t="str">
        <f>IF(H360="","",VLOOKUP(H360,PROFILE!$B$6:$AC$1000,23,FALSE))</f>
        <v>ถห2951</v>
      </c>
      <c r="L360" s="369" t="str">
        <f>IF(H360="","",VLOOKUP(H360,PROFILE!$B$6:$AC$1000,24,FALSE))</f>
        <v>CHEVROLET</v>
      </c>
      <c r="M360" s="370" t="str">
        <f>IF(H360="","",VLOOKUP(H360,PROFILE!$B$6:$AC$1000,25,FALSE))</f>
        <v>COLORADO</v>
      </c>
      <c r="N360" s="371">
        <f t="shared" si="33"/>
        <v>2743.1779999999999</v>
      </c>
      <c r="O360" s="372">
        <v>2000</v>
      </c>
      <c r="P360" s="372">
        <v>8931.7800000000007</v>
      </c>
      <c r="Q360" s="371">
        <f t="shared" si="34"/>
        <v>6188.6020000000008</v>
      </c>
      <c r="R360" s="371">
        <f t="shared" si="30"/>
        <v>6188.6020000000008</v>
      </c>
      <c r="S360" s="372">
        <f>IFERROR((VLOOKUP(A360,QUEUE!$F$5:$AW$1000,27,FALSE)-VLOOKUP(A360,QUEUE!$F$5:$AW$1000,26,FALSE))*500,0)</f>
        <v>0</v>
      </c>
      <c r="T360" s="372">
        <f>IFERROR((VLOOKUP(A360,QUEUE!$F$5:$AW$1000,30,FALSE)-VLOOKUP(A360,QUEUE!$F$5:$AW$1000,29,FALSE))*850,0)</f>
        <v>0</v>
      </c>
      <c r="U360" s="372">
        <f>IFERROR((VLOOKUP(A360,QUEUE!$F$5:$AW$1000,33,FALSE)-VLOOKUP(A360,QUEUE!$F$5:$AW$1000,32,FALSE))*600,0)</f>
        <v>0</v>
      </c>
      <c r="V360" s="372">
        <f>IFERROR((VLOOKUP(A360,QUEUE!$F$5:$AW$1000,36,FALSE)-VLOOKUP(A360,QUEUE!$F$5:$AW$1000,35,FALSE))*750,0)</f>
        <v>0</v>
      </c>
      <c r="W360" s="372">
        <f>IFERROR((VLOOKUP(A360,QUEUE!$F$5:$AW$1000,39,FALSE)-VLOOKUP(A360,QUEUE!$F$5:$AW$1000,38,FALSE))*600,0)</f>
        <v>0</v>
      </c>
      <c r="X360" s="373"/>
      <c r="Y360" s="371">
        <f>IFERROR(VLOOKUP(A360,PROFILE!$B$6:$DG$1000,109,FALSE),0)</f>
        <v>0</v>
      </c>
      <c r="Z360" s="371">
        <f>IFERROR((VLOOKUP(A360,PROFILE!$B$6:$DG$1000,110,FALSE)*900)+((VLOOKUP(A360,PROFILE!$B$6:$DG$1000,110,FALSE)*900)*0.5),0)</f>
        <v>1350</v>
      </c>
      <c r="AA360" s="371">
        <f t="shared" si="32"/>
        <v>893.17800000000011</v>
      </c>
      <c r="AB360" s="373">
        <f>IF(PROFILE!R362="รอบคัน",1500,IF(PROFILE!R362="โคม่า",2000,PROFILE!DJ362*100))</f>
        <v>500</v>
      </c>
    </row>
    <row r="361" spans="1:28" x14ac:dyDescent="0.35">
      <c r="A361" s="344">
        <f t="shared" si="31"/>
        <v>1703085</v>
      </c>
      <c r="B361" s="344">
        <v>361</v>
      </c>
      <c r="G361" s="374" t="str">
        <f>IFERROR(VLOOKUP(A361,PROFILE!$B$6:$P$1000,11,FALSE),"")</f>
        <v>OUT</v>
      </c>
      <c r="H361" s="368">
        <f>IF(PROFILE!H363="","",PROFILE!B363)</f>
        <v>1703085</v>
      </c>
      <c r="I361" s="369" t="str">
        <f>IF(H361="","",VLOOKUP(H361,PROFILE!$B$6:$AC$1000,18,FALSE))</f>
        <v>ธนชาต</v>
      </c>
      <c r="J361" s="369" t="str">
        <f>IF(H361="","",VLOOKUP(H361,PROFILE!$B$6:$AC$1000,17,FALSE))</f>
        <v>ชิ้นส่วน</v>
      </c>
      <c r="K361" s="369" t="str">
        <f>IF(H361="","",VLOOKUP(H361,PROFILE!$B$6:$AC$1000,23,FALSE))</f>
        <v>1ฒพ2129</v>
      </c>
      <c r="L361" s="369" t="str">
        <f>IF(H361="","",VLOOKUP(H361,PROFILE!$B$6:$AC$1000,24,FALSE))</f>
        <v>CHEVROLET</v>
      </c>
      <c r="M361" s="370" t="str">
        <f>IF(H361="","",VLOOKUP(H361,PROFILE!$B$6:$AC$1000,25,FALSE))</f>
        <v>COLORADO</v>
      </c>
      <c r="N361" s="371">
        <f t="shared" si="33"/>
        <v>0</v>
      </c>
      <c r="O361" s="372"/>
      <c r="P361" s="372"/>
      <c r="Q361" s="371">
        <f t="shared" si="34"/>
        <v>0</v>
      </c>
      <c r="R361" s="371">
        <f t="shared" si="30"/>
        <v>0</v>
      </c>
      <c r="S361" s="372">
        <f>IFERROR((VLOOKUP(A361,QUEUE!$F$5:$AW$1000,27,FALSE)-VLOOKUP(A361,QUEUE!$F$5:$AW$1000,26,FALSE))*500,0)</f>
        <v>0</v>
      </c>
      <c r="T361" s="372">
        <f>IFERROR((VLOOKUP(A361,QUEUE!$F$5:$AW$1000,30,FALSE)-VLOOKUP(A361,QUEUE!$F$5:$AW$1000,29,FALSE))*850,0)</f>
        <v>0</v>
      </c>
      <c r="U361" s="372">
        <f>IFERROR((VLOOKUP(A361,QUEUE!$F$5:$AW$1000,33,FALSE)-VLOOKUP(A361,QUEUE!$F$5:$AW$1000,32,FALSE))*600,0)</f>
        <v>0</v>
      </c>
      <c r="V361" s="372">
        <f>IFERROR((VLOOKUP(A361,QUEUE!$F$5:$AW$1000,36,FALSE)-VLOOKUP(A361,QUEUE!$F$5:$AW$1000,35,FALSE))*750,0)</f>
        <v>0</v>
      </c>
      <c r="W361" s="372">
        <f>IFERROR((VLOOKUP(A361,QUEUE!$F$5:$AW$1000,39,FALSE)-VLOOKUP(A361,QUEUE!$F$5:$AW$1000,38,FALSE))*600,0)</f>
        <v>0</v>
      </c>
      <c r="X361" s="373"/>
      <c r="Y361" s="371">
        <f>IFERROR(VLOOKUP(A361,PROFILE!$B$6:$DG$1000,109,FALSE),0)</f>
        <v>0</v>
      </c>
      <c r="Z361" s="371">
        <f>IFERROR((VLOOKUP(A361,PROFILE!$B$6:$DG$1000,110,FALSE)*900)+((VLOOKUP(A361,PROFILE!$B$6:$DG$1000,110,FALSE)*900)*0.5),0)</f>
        <v>0</v>
      </c>
      <c r="AA361" s="371">
        <f t="shared" si="32"/>
        <v>0</v>
      </c>
      <c r="AB361" s="373">
        <f>IF(PROFILE!R363="รอบคัน",1500,IF(PROFILE!R363="โคม่า",2000,PROFILE!DJ363*100))</f>
        <v>0</v>
      </c>
    </row>
    <row r="362" spans="1:28" x14ac:dyDescent="0.35">
      <c r="A362" s="344">
        <f t="shared" si="31"/>
        <v>1704001</v>
      </c>
      <c r="B362" s="344">
        <v>362</v>
      </c>
      <c r="G362" s="374">
        <f>IFERROR(VLOOKUP(A362,PROFILE!$B$6:$P$1000,11,FALSE),"")</f>
        <v>-3.7136974537061178</v>
      </c>
      <c r="H362" s="368">
        <f>IF(PROFILE!H364="","",PROFILE!B364)</f>
        <v>1704001</v>
      </c>
      <c r="I362" s="369" t="str">
        <f>IF(H362="","",VLOOKUP(H362,PROFILE!$B$6:$AC$1000,18,FALSE))</f>
        <v>เทเวศ</v>
      </c>
      <c r="J362" s="369" t="str">
        <f>IF(H362="","",VLOOKUP(H362,PROFILE!$B$6:$AC$1000,17,FALSE))</f>
        <v>โคม่า</v>
      </c>
      <c r="K362" s="369" t="str">
        <f>IF(H362="","",VLOOKUP(H362,PROFILE!$B$6:$AC$1000,23,FALSE))</f>
        <v>2กล614</v>
      </c>
      <c r="L362" s="369" t="str">
        <f>IF(H362="","",VLOOKUP(H362,PROFILE!$B$6:$AC$1000,24,FALSE))</f>
        <v>TOYOTA</v>
      </c>
      <c r="M362" s="370" t="str">
        <f>IF(H362="","",VLOOKUP(H362,PROFILE!$B$6:$AC$1000,25,FALSE))</f>
        <v>FORTUNER</v>
      </c>
      <c r="N362" s="371">
        <f t="shared" si="33"/>
        <v>7347.8969999999999</v>
      </c>
      <c r="O362" s="372"/>
      <c r="P362" s="372">
        <v>46728.97</v>
      </c>
      <c r="Q362" s="371">
        <f t="shared" si="34"/>
        <v>39381.073000000004</v>
      </c>
      <c r="R362" s="371">
        <f t="shared" si="30"/>
        <v>39381.073000000004</v>
      </c>
      <c r="S362" s="372">
        <f>IFERROR((VLOOKUP(A362,QUEUE!$F$5:$AW$1000,27,FALSE)-VLOOKUP(A362,QUEUE!$F$5:$AW$1000,26,FALSE))*500,0)</f>
        <v>0</v>
      </c>
      <c r="T362" s="372">
        <f>IFERROR((VLOOKUP(A362,QUEUE!$F$5:$AW$1000,30,FALSE)-VLOOKUP(A362,QUEUE!$F$5:$AW$1000,29,FALSE))*850,0)</f>
        <v>0</v>
      </c>
      <c r="U362" s="372">
        <f>IFERROR((VLOOKUP(A362,QUEUE!$F$5:$AW$1000,33,FALSE)-VLOOKUP(A362,QUEUE!$F$5:$AW$1000,32,FALSE))*600,0)</f>
        <v>0</v>
      </c>
      <c r="V362" s="372">
        <f>IFERROR((VLOOKUP(A362,QUEUE!$F$5:$AW$1000,36,FALSE)-VLOOKUP(A362,QUEUE!$F$5:$AW$1000,35,FALSE))*750,0)</f>
        <v>0</v>
      </c>
      <c r="W362" s="372">
        <f>IFERROR((VLOOKUP(A362,QUEUE!$F$5:$AW$1000,39,FALSE)-VLOOKUP(A362,QUEUE!$F$5:$AW$1000,38,FALSE))*600,0)</f>
        <v>0</v>
      </c>
      <c r="X362" s="373"/>
      <c r="Y362" s="371">
        <f>IFERROR(VLOOKUP(A362,PROFILE!$B$6:$DG$1000,109,FALSE),0)</f>
        <v>0</v>
      </c>
      <c r="Z362" s="371">
        <f>IFERROR((VLOOKUP(A362,PROFILE!$B$6:$DG$1000,110,FALSE)*900)+((VLOOKUP(A362,PROFILE!$B$6:$DG$1000,110,FALSE)*900)*0.5),0)</f>
        <v>675</v>
      </c>
      <c r="AA362" s="371">
        <f t="shared" si="32"/>
        <v>4672.8969999999999</v>
      </c>
      <c r="AB362" s="373">
        <f>IF(PROFILE!R364="รอบคัน",1500,IF(PROFILE!R364="โคม่า",2000,PROFILE!DJ364*100))</f>
        <v>2000</v>
      </c>
    </row>
    <row r="363" spans="1:28" x14ac:dyDescent="0.35">
      <c r="A363" s="344">
        <f t="shared" si="31"/>
        <v>1704002</v>
      </c>
      <c r="B363" s="344">
        <v>363</v>
      </c>
      <c r="G363" s="374" t="str">
        <f>IFERROR(VLOOKUP(A363,PROFILE!$B$6:$P$1000,11,FALSE),"")</f>
        <v>OUT</v>
      </c>
      <c r="H363" s="368">
        <f>IF(PROFILE!H365="","",PROFILE!B365)</f>
        <v>1704002</v>
      </c>
      <c r="I363" s="369" t="str">
        <f>IF(H363="","",VLOOKUP(H363,PROFILE!$B$6:$AC$1000,18,FALSE))</f>
        <v>เมืองไทย</v>
      </c>
      <c r="J363" s="369" t="str">
        <f>IF(H363="","",VLOOKUP(H363,PROFILE!$B$6:$AC$1000,17,FALSE))</f>
        <v>โคม่า</v>
      </c>
      <c r="K363" s="369" t="str">
        <f>IF(H363="","",VLOOKUP(H363,PROFILE!$B$6:$AC$1000,23,FALSE))</f>
        <v>วว3498</v>
      </c>
      <c r="L363" s="369" t="str">
        <f>IF(H363="","",VLOOKUP(H363,PROFILE!$B$6:$AC$1000,24,FALSE))</f>
        <v>TOYOTA</v>
      </c>
      <c r="M363" s="370" t="str">
        <f>IF(H363="","",VLOOKUP(H363,PROFILE!$B$6:$AC$1000,25,FALSE))</f>
        <v>VIOS</v>
      </c>
      <c r="N363" s="371">
        <f t="shared" si="33"/>
        <v>11345.794</v>
      </c>
      <c r="O363" s="372">
        <v>4600</v>
      </c>
      <c r="P363" s="372">
        <v>93457.94</v>
      </c>
      <c r="Q363" s="371">
        <f t="shared" si="34"/>
        <v>82112.146000000008</v>
      </c>
      <c r="R363" s="371">
        <f t="shared" si="30"/>
        <v>82112.146000000008</v>
      </c>
      <c r="S363" s="372">
        <f>IFERROR((VLOOKUP(A363,QUEUE!$F$5:$AW$1000,27,FALSE)-VLOOKUP(A363,QUEUE!$F$5:$AW$1000,26,FALSE))*500,0)</f>
        <v>0</v>
      </c>
      <c r="T363" s="372">
        <f>IFERROR((VLOOKUP(A363,QUEUE!$F$5:$AW$1000,30,FALSE)-VLOOKUP(A363,QUEUE!$F$5:$AW$1000,29,FALSE))*850,0)</f>
        <v>0</v>
      </c>
      <c r="U363" s="372">
        <f>IFERROR((VLOOKUP(A363,QUEUE!$F$5:$AW$1000,33,FALSE)-VLOOKUP(A363,QUEUE!$F$5:$AW$1000,32,FALSE))*600,0)</f>
        <v>0</v>
      </c>
      <c r="V363" s="372">
        <f>IFERROR((VLOOKUP(A363,QUEUE!$F$5:$AW$1000,36,FALSE)-VLOOKUP(A363,QUEUE!$F$5:$AW$1000,35,FALSE))*750,0)</f>
        <v>0</v>
      </c>
      <c r="W363" s="372">
        <f>IFERROR((VLOOKUP(A363,QUEUE!$F$5:$AW$1000,39,FALSE)-VLOOKUP(A363,QUEUE!$F$5:$AW$1000,38,FALSE))*600,0)</f>
        <v>0</v>
      </c>
      <c r="X363" s="373"/>
      <c r="Y363" s="371">
        <f>IFERROR(VLOOKUP(A363,PROFILE!$B$6:$DG$1000,109,FALSE),0)</f>
        <v>0</v>
      </c>
      <c r="Z363" s="371">
        <f>IFERROR((VLOOKUP(A363,PROFILE!$B$6:$DG$1000,110,FALSE)*900)+((VLOOKUP(A363,PROFILE!$B$6:$DG$1000,110,FALSE)*900)*0.5),0)</f>
        <v>0</v>
      </c>
      <c r="AA363" s="371">
        <f t="shared" si="32"/>
        <v>9345.7939999999999</v>
      </c>
      <c r="AB363" s="373">
        <f>IF(PROFILE!R365="รอบคัน",1500,IF(PROFILE!R365="โคม่า",2000,PROFILE!DJ365*100))</f>
        <v>2000</v>
      </c>
    </row>
    <row r="364" spans="1:28" x14ac:dyDescent="0.35">
      <c r="A364" s="344">
        <f t="shared" si="31"/>
        <v>1704003</v>
      </c>
      <c r="B364" s="344">
        <v>364</v>
      </c>
      <c r="G364" s="374" t="str">
        <f>IFERROR(VLOOKUP(A364,PROFILE!$B$6:$P$1000,11,FALSE),"")</f>
        <v>OUT</v>
      </c>
      <c r="H364" s="368">
        <f>IF(PROFILE!H366="","",PROFILE!B366)</f>
        <v>1704003</v>
      </c>
      <c r="I364" s="369" t="str">
        <f>IF(H364="","",VLOOKUP(H364,PROFILE!$B$6:$AC$1000,18,FALSE))</f>
        <v>อาคเนย์</v>
      </c>
      <c r="J364" s="369" t="str">
        <f>IF(H364="","",VLOOKUP(H364,PROFILE!$B$6:$AC$1000,17,FALSE))</f>
        <v>ชิ้นส่วน</v>
      </c>
      <c r="K364" s="369" t="str">
        <f>IF(H364="","",VLOOKUP(H364,PROFILE!$B$6:$AC$1000,23,FALSE))</f>
        <v>3กฮ9074</v>
      </c>
      <c r="L364" s="369" t="str">
        <f>IF(H364="","",VLOOKUP(H364,PROFILE!$B$6:$AC$1000,24,FALSE))</f>
        <v>MITSUBISHI</v>
      </c>
      <c r="M364" s="370" t="str">
        <f>IF(H364="","",VLOOKUP(H364,PROFILE!$B$6:$AC$1000,25,FALSE))</f>
        <v>TRITON</v>
      </c>
      <c r="N364" s="371">
        <f t="shared" si="33"/>
        <v>1063</v>
      </c>
      <c r="O364" s="372"/>
      <c r="P364" s="372">
        <v>2880</v>
      </c>
      <c r="Q364" s="371">
        <f t="shared" si="34"/>
        <v>1817</v>
      </c>
      <c r="R364" s="371">
        <f t="shared" si="30"/>
        <v>1817</v>
      </c>
      <c r="S364" s="372">
        <f>IFERROR((VLOOKUP(A364,QUEUE!$F$5:$AW$1000,27,FALSE)-VLOOKUP(A364,QUEUE!$F$5:$AW$1000,26,FALSE))*500,0)</f>
        <v>0</v>
      </c>
      <c r="T364" s="372">
        <f>IFERROR((VLOOKUP(A364,QUEUE!$F$5:$AW$1000,30,FALSE)-VLOOKUP(A364,QUEUE!$F$5:$AW$1000,29,FALSE))*850,0)</f>
        <v>0</v>
      </c>
      <c r="U364" s="372">
        <f>IFERROR((VLOOKUP(A364,QUEUE!$F$5:$AW$1000,33,FALSE)-VLOOKUP(A364,QUEUE!$F$5:$AW$1000,32,FALSE))*600,0)</f>
        <v>0</v>
      </c>
      <c r="V364" s="372">
        <f>IFERROR((VLOOKUP(A364,QUEUE!$F$5:$AW$1000,36,FALSE)-VLOOKUP(A364,QUEUE!$F$5:$AW$1000,35,FALSE))*750,0)</f>
        <v>0</v>
      </c>
      <c r="W364" s="372">
        <f>IFERROR((VLOOKUP(A364,QUEUE!$F$5:$AW$1000,39,FALSE)-VLOOKUP(A364,QUEUE!$F$5:$AW$1000,38,FALSE))*600,0)</f>
        <v>0</v>
      </c>
      <c r="X364" s="373"/>
      <c r="Y364" s="371">
        <f>IFERROR(VLOOKUP(A364,PROFILE!$B$6:$DG$1000,109,FALSE),0)</f>
        <v>0</v>
      </c>
      <c r="Z364" s="371">
        <f>IFERROR((VLOOKUP(A364,PROFILE!$B$6:$DG$1000,110,FALSE)*900)+((VLOOKUP(A364,PROFILE!$B$6:$DG$1000,110,FALSE)*900)*0.5),0)</f>
        <v>675</v>
      </c>
      <c r="AA364" s="371">
        <f t="shared" si="32"/>
        <v>288</v>
      </c>
      <c r="AB364" s="373">
        <f>IF(PROFILE!R366="รอบคัน",1500,IF(PROFILE!R366="โคม่า",2000,PROFILE!DJ366*100))</f>
        <v>100</v>
      </c>
    </row>
    <row r="365" spans="1:28" x14ac:dyDescent="0.35">
      <c r="A365" s="344">
        <f t="shared" si="31"/>
        <v>1704004</v>
      </c>
      <c r="B365" s="344">
        <v>365</v>
      </c>
      <c r="G365" s="374" t="str">
        <f>IFERROR(VLOOKUP(A365,PROFILE!$B$6:$P$1000,11,FALSE),"")</f>
        <v>OUT</v>
      </c>
      <c r="H365" s="368">
        <f>IF(PROFILE!H367="","",PROFILE!B367)</f>
        <v>1704004</v>
      </c>
      <c r="I365" s="369" t="str">
        <f>IF(H365="","",VLOOKUP(H365,PROFILE!$B$6:$AC$1000,18,FALSE))</f>
        <v>เทเวศ</v>
      </c>
      <c r="J365" s="369" t="str">
        <f>IF(H365="","",VLOOKUP(H365,PROFILE!$B$6:$AC$1000,17,FALSE))</f>
        <v>โคม่า</v>
      </c>
      <c r="K365" s="369" t="str">
        <f>IF(H365="","",VLOOKUP(H365,PROFILE!$B$6:$AC$1000,23,FALSE))</f>
        <v>ถษ1980</v>
      </c>
      <c r="L365" s="369" t="str">
        <f>IF(H365="","",VLOOKUP(H365,PROFILE!$B$6:$AC$1000,24,FALSE))</f>
        <v>TATA</v>
      </c>
      <c r="M365" s="370" t="str">
        <f>IF(H365="","",VLOOKUP(H365,PROFILE!$B$6:$AC$1000,25,FALSE))</f>
        <v>XENON</v>
      </c>
      <c r="N365" s="371">
        <f t="shared" si="33"/>
        <v>8957.476999999999</v>
      </c>
      <c r="O365" s="372"/>
      <c r="P365" s="372">
        <v>56074.77</v>
      </c>
      <c r="Q365" s="371">
        <f t="shared" si="34"/>
        <v>47117.292999999998</v>
      </c>
      <c r="R365" s="371">
        <f t="shared" si="30"/>
        <v>47117.292999999998</v>
      </c>
      <c r="S365" s="372">
        <f>IFERROR((VLOOKUP(A365,QUEUE!$F$5:$AW$1000,27,FALSE)-VLOOKUP(A365,QUEUE!$F$5:$AW$1000,26,FALSE))*500,0)</f>
        <v>0</v>
      </c>
      <c r="T365" s="372">
        <f>IFERROR((VLOOKUP(A365,QUEUE!$F$5:$AW$1000,30,FALSE)-VLOOKUP(A365,QUEUE!$F$5:$AW$1000,29,FALSE))*850,0)</f>
        <v>0</v>
      </c>
      <c r="U365" s="372">
        <f>IFERROR((VLOOKUP(A365,QUEUE!$F$5:$AW$1000,33,FALSE)-VLOOKUP(A365,QUEUE!$F$5:$AW$1000,32,FALSE))*600,0)</f>
        <v>0</v>
      </c>
      <c r="V365" s="372">
        <f>IFERROR((VLOOKUP(A365,QUEUE!$F$5:$AW$1000,36,FALSE)-VLOOKUP(A365,QUEUE!$F$5:$AW$1000,35,FALSE))*750,0)</f>
        <v>0</v>
      </c>
      <c r="W365" s="372">
        <f>IFERROR((VLOOKUP(A365,QUEUE!$F$5:$AW$1000,39,FALSE)-VLOOKUP(A365,QUEUE!$F$5:$AW$1000,38,FALSE))*600,0)</f>
        <v>0</v>
      </c>
      <c r="X365" s="373"/>
      <c r="Y365" s="371">
        <f>IFERROR(VLOOKUP(A365,PROFILE!$B$6:$DG$1000,109,FALSE),0)</f>
        <v>0</v>
      </c>
      <c r="Z365" s="371">
        <f>IFERROR((VLOOKUP(A365,PROFILE!$B$6:$DG$1000,110,FALSE)*900)+((VLOOKUP(A365,PROFILE!$B$6:$DG$1000,110,FALSE)*900)*0.5),0)</f>
        <v>1350</v>
      </c>
      <c r="AA365" s="371">
        <f t="shared" si="32"/>
        <v>5607.4769999999999</v>
      </c>
      <c r="AB365" s="373">
        <f>IF(PROFILE!R367="รอบคัน",1500,IF(PROFILE!R367="โคม่า",2000,PROFILE!DJ367*100))</f>
        <v>2000</v>
      </c>
    </row>
    <row r="366" spans="1:28" x14ac:dyDescent="0.35">
      <c r="A366" s="344">
        <f t="shared" si="31"/>
        <v>1704005</v>
      </c>
      <c r="B366" s="344">
        <v>366</v>
      </c>
      <c r="G366" s="374">
        <f>IFERROR(VLOOKUP(A366,PROFILE!$B$6:$P$1000,11,FALSE),"")</f>
        <v>-42901.671780555553</v>
      </c>
      <c r="H366" s="368">
        <f>IF(PROFILE!H368="","",PROFILE!B368)</f>
        <v>1704005</v>
      </c>
      <c r="I366" s="369" t="str">
        <f>IF(H366="","",VLOOKUP(H366,PROFILE!$B$6:$AC$1000,18,FALSE))</f>
        <v>เทเวศ</v>
      </c>
      <c r="J366" s="369" t="str">
        <f>IF(H366="","",VLOOKUP(H366,PROFILE!$B$6:$AC$1000,17,FALSE))</f>
        <v>หนัก</v>
      </c>
      <c r="K366" s="369" t="str">
        <f>IF(H366="","",VLOOKUP(H366,PROFILE!$B$6:$AC$1000,23,FALSE))</f>
        <v>ตล3284</v>
      </c>
      <c r="L366" s="369" t="str">
        <f>IF(H366="","",VLOOKUP(H366,PROFILE!$B$6:$AC$1000,24,FALSE))</f>
        <v>FORD</v>
      </c>
      <c r="M366" s="370" t="str">
        <f>IF(H366="","",VLOOKUP(H366,PROFILE!$B$6:$AC$1000,25,FALSE))</f>
        <v>RANGER</v>
      </c>
      <c r="N366" s="371">
        <f t="shared" si="33"/>
        <v>2600.4</v>
      </c>
      <c r="O366" s="372">
        <v>14000</v>
      </c>
      <c r="P366" s="372">
        <v>26004</v>
      </c>
      <c r="Q366" s="371">
        <f t="shared" si="34"/>
        <v>23403.599999999999</v>
      </c>
      <c r="R366" s="371">
        <f t="shared" si="30"/>
        <v>23403.599999999999</v>
      </c>
      <c r="S366" s="372">
        <f>IFERROR((VLOOKUP(A366,QUEUE!$F$5:$AW$1000,27,FALSE)-VLOOKUP(A366,QUEUE!$F$5:$AW$1000,26,FALSE))*500,0)</f>
        <v>0</v>
      </c>
      <c r="T366" s="372">
        <f>IFERROR((VLOOKUP(A366,QUEUE!$F$5:$AW$1000,30,FALSE)-VLOOKUP(A366,QUEUE!$F$5:$AW$1000,29,FALSE))*850,0)</f>
        <v>0</v>
      </c>
      <c r="U366" s="372">
        <f>IFERROR((VLOOKUP(A366,QUEUE!$F$5:$AW$1000,33,FALSE)-VLOOKUP(A366,QUEUE!$F$5:$AW$1000,32,FALSE))*600,0)</f>
        <v>0</v>
      </c>
      <c r="V366" s="372">
        <f>IFERROR((VLOOKUP(A366,QUEUE!$F$5:$AW$1000,36,FALSE)-VLOOKUP(A366,QUEUE!$F$5:$AW$1000,35,FALSE))*750,0)</f>
        <v>0</v>
      </c>
      <c r="W366" s="372">
        <f>IFERROR((VLOOKUP(A366,QUEUE!$F$5:$AW$1000,39,FALSE)-VLOOKUP(A366,QUEUE!$F$5:$AW$1000,38,FALSE))*600,0)</f>
        <v>0</v>
      </c>
      <c r="X366" s="373"/>
      <c r="Y366" s="371">
        <f>IFERROR(VLOOKUP(A366,PROFILE!$B$6:$DG$1000,109,FALSE),0)</f>
        <v>0</v>
      </c>
      <c r="Z366" s="371">
        <f>IFERROR((VLOOKUP(A366,PROFILE!$B$6:$DG$1000,110,FALSE)*900)+((VLOOKUP(A366,PROFILE!$B$6:$DG$1000,110,FALSE)*900)*0.5),0)</f>
        <v>0</v>
      </c>
      <c r="AA366" s="371">
        <f t="shared" si="32"/>
        <v>2600.4</v>
      </c>
      <c r="AB366" s="373">
        <f>IF(PROFILE!R368="รอบคัน",1500,IF(PROFILE!R368="โคม่า",2000,PROFILE!DJ368*100))</f>
        <v>0</v>
      </c>
    </row>
    <row r="367" spans="1:28" x14ac:dyDescent="0.35">
      <c r="A367" s="344">
        <f t="shared" si="31"/>
        <v>1704006</v>
      </c>
      <c r="B367" s="344">
        <v>367</v>
      </c>
      <c r="G367" s="374" t="str">
        <f>IFERROR(VLOOKUP(A367,PROFILE!$B$6:$P$1000,11,FALSE),"")</f>
        <v>OUT</v>
      </c>
      <c r="H367" s="368">
        <f>IF(PROFILE!H369="","",PROFILE!B369)</f>
        <v>1704006</v>
      </c>
      <c r="I367" s="369" t="str">
        <f>IF(H367="","",VLOOKUP(H367,PROFILE!$B$6:$AC$1000,18,FALSE))</f>
        <v/>
      </c>
      <c r="J367" s="369" t="str">
        <f>IF(H367="","",VLOOKUP(H367,PROFILE!$B$6:$AC$1000,17,FALSE))</f>
        <v>รอบคัน</v>
      </c>
      <c r="K367" s="369" t="str">
        <f>IF(H367="","",VLOOKUP(H367,PROFILE!$B$6:$AC$1000,23,FALSE))</f>
        <v>มจ1055</v>
      </c>
      <c r="L367" s="369" t="str">
        <f>IF(H367="","",VLOOKUP(H367,PROFILE!$B$6:$AC$1000,24,FALSE))</f>
        <v>TOYOTA</v>
      </c>
      <c r="M367" s="370" t="str">
        <f>IF(H367="","",VLOOKUP(H367,PROFILE!$B$6:$AC$1000,25,FALSE))</f>
        <v>ALTIS</v>
      </c>
      <c r="N367" s="371">
        <f t="shared" si="33"/>
        <v>1500</v>
      </c>
      <c r="O367" s="372"/>
      <c r="P367" s="372"/>
      <c r="Q367" s="371">
        <f t="shared" si="34"/>
        <v>0</v>
      </c>
      <c r="R367" s="371">
        <f t="shared" si="30"/>
        <v>0</v>
      </c>
      <c r="S367" s="372">
        <f>IFERROR((VLOOKUP(A367,QUEUE!$F$5:$AW$1000,27,FALSE)-VLOOKUP(A367,QUEUE!$F$5:$AW$1000,26,FALSE))*500,0)</f>
        <v>0</v>
      </c>
      <c r="T367" s="372">
        <f>IFERROR((VLOOKUP(A367,QUEUE!$F$5:$AW$1000,30,FALSE)-VLOOKUP(A367,QUEUE!$F$5:$AW$1000,29,FALSE))*850,0)</f>
        <v>0</v>
      </c>
      <c r="U367" s="372">
        <f>IFERROR((VLOOKUP(A367,QUEUE!$F$5:$AW$1000,33,FALSE)-VLOOKUP(A367,QUEUE!$F$5:$AW$1000,32,FALSE))*600,0)</f>
        <v>0</v>
      </c>
      <c r="V367" s="372">
        <f>IFERROR((VLOOKUP(A367,QUEUE!$F$5:$AW$1000,36,FALSE)-VLOOKUP(A367,QUEUE!$F$5:$AW$1000,35,FALSE))*750,0)</f>
        <v>0</v>
      </c>
      <c r="W367" s="372">
        <f>IFERROR((VLOOKUP(A367,QUEUE!$F$5:$AW$1000,39,FALSE)-VLOOKUP(A367,QUEUE!$F$5:$AW$1000,38,FALSE))*600,0)</f>
        <v>0</v>
      </c>
      <c r="X367" s="373"/>
      <c r="Y367" s="371">
        <f>IFERROR(VLOOKUP(A367,PROFILE!$B$6:$DG$1000,109,FALSE),0)</f>
        <v>0</v>
      </c>
      <c r="Z367" s="371">
        <f>IFERROR((VLOOKUP(A367,PROFILE!$B$6:$DG$1000,110,FALSE)*900)+((VLOOKUP(A367,PROFILE!$B$6:$DG$1000,110,FALSE)*900)*0.5),0)</f>
        <v>0</v>
      </c>
      <c r="AA367" s="371">
        <f t="shared" si="32"/>
        <v>0</v>
      </c>
      <c r="AB367" s="373">
        <f>IF(PROFILE!R369="รอบคัน",1500,IF(PROFILE!R369="โคม่า",2000,PROFILE!DJ369*100))</f>
        <v>1500</v>
      </c>
    </row>
    <row r="368" spans="1:28" x14ac:dyDescent="0.35">
      <c r="A368" s="344">
        <f t="shared" si="31"/>
        <v>1704007</v>
      </c>
      <c r="B368" s="344">
        <v>368</v>
      </c>
      <c r="G368" s="374" t="str">
        <f>IFERROR(VLOOKUP(A368,PROFILE!$B$6:$P$1000,11,FALSE),"")</f>
        <v>OUT</v>
      </c>
      <c r="H368" s="368">
        <f>IF(PROFILE!H370="","",PROFILE!B370)</f>
        <v>1704007</v>
      </c>
      <c r="I368" s="369" t="str">
        <f>IF(H368="","",VLOOKUP(H368,PROFILE!$B$6:$AC$1000,18,FALSE))</f>
        <v>ธนชาต</v>
      </c>
      <c r="J368" s="369" t="str">
        <f>IF(H368="","",VLOOKUP(H368,PROFILE!$B$6:$AC$1000,17,FALSE))</f>
        <v>กลาง</v>
      </c>
      <c r="K368" s="369" t="str">
        <f>IF(H368="","",VLOOKUP(H368,PROFILE!$B$6:$AC$1000,23,FALSE))</f>
        <v>2กฆ2242</v>
      </c>
      <c r="L368" s="369" t="str">
        <f>IF(H368="","",VLOOKUP(H368,PROFILE!$B$6:$AC$1000,24,FALSE))</f>
        <v>HONDA</v>
      </c>
      <c r="M368" s="370" t="str">
        <f>IF(H368="","",VLOOKUP(H368,PROFILE!$B$6:$AC$1000,25,FALSE))</f>
        <v>AMAZE</v>
      </c>
      <c r="N368" s="371">
        <f t="shared" si="33"/>
        <v>1265.654</v>
      </c>
      <c r="O368" s="372"/>
      <c r="P368" s="372">
        <v>1906.54</v>
      </c>
      <c r="Q368" s="371">
        <f t="shared" si="34"/>
        <v>640.88599999999997</v>
      </c>
      <c r="R368" s="371">
        <f t="shared" si="30"/>
        <v>640.88599999999997</v>
      </c>
      <c r="S368" s="372">
        <f>IFERROR((VLOOKUP(A368,QUEUE!$F$5:$AW$1000,27,FALSE)-VLOOKUP(A368,QUEUE!$F$5:$AW$1000,26,FALSE))*500,0)</f>
        <v>0</v>
      </c>
      <c r="T368" s="372">
        <f>IFERROR((VLOOKUP(A368,QUEUE!$F$5:$AW$1000,30,FALSE)-VLOOKUP(A368,QUEUE!$F$5:$AW$1000,29,FALSE))*850,0)</f>
        <v>0</v>
      </c>
      <c r="U368" s="372">
        <f>IFERROR((VLOOKUP(A368,QUEUE!$F$5:$AW$1000,33,FALSE)-VLOOKUP(A368,QUEUE!$F$5:$AW$1000,32,FALSE))*600,0)</f>
        <v>0</v>
      </c>
      <c r="V368" s="372">
        <f>IFERROR((VLOOKUP(A368,QUEUE!$F$5:$AW$1000,36,FALSE)-VLOOKUP(A368,QUEUE!$F$5:$AW$1000,35,FALSE))*750,0)</f>
        <v>0</v>
      </c>
      <c r="W368" s="372">
        <f>IFERROR((VLOOKUP(A368,QUEUE!$F$5:$AW$1000,39,FALSE)-VLOOKUP(A368,QUEUE!$F$5:$AW$1000,38,FALSE))*600,0)</f>
        <v>0</v>
      </c>
      <c r="X368" s="373"/>
      <c r="Y368" s="371">
        <f>IFERROR(VLOOKUP(A368,PROFILE!$B$6:$DG$1000,109,FALSE),0)</f>
        <v>0</v>
      </c>
      <c r="Z368" s="371">
        <f>IFERROR((VLOOKUP(A368,PROFILE!$B$6:$DG$1000,110,FALSE)*900)+((VLOOKUP(A368,PROFILE!$B$6:$DG$1000,110,FALSE)*900)*0.5),0)</f>
        <v>675</v>
      </c>
      <c r="AA368" s="371">
        <f t="shared" si="32"/>
        <v>190.654</v>
      </c>
      <c r="AB368" s="373">
        <f>IF(PROFILE!R370="รอบคัน",1500,IF(PROFILE!R370="โคม่า",2000,PROFILE!DJ370*100))</f>
        <v>400</v>
      </c>
    </row>
    <row r="369" spans="1:28" x14ac:dyDescent="0.35">
      <c r="A369" s="344">
        <f t="shared" si="31"/>
        <v>1704008</v>
      </c>
      <c r="B369" s="344">
        <v>369</v>
      </c>
      <c r="G369" s="374" t="str">
        <f>IFERROR(VLOOKUP(A369,PROFILE!$B$6:$P$1000,11,FALSE),"")</f>
        <v/>
      </c>
      <c r="H369" s="368">
        <f>IF(PROFILE!H371="","",PROFILE!B371)</f>
        <v>1704008</v>
      </c>
      <c r="I369" s="369" t="str">
        <f>IF(H369="","",VLOOKUP(H369,PROFILE!$B$6:$AC$1000,18,FALSE))</f>
        <v>เจ้าพระยา</v>
      </c>
      <c r="J369" s="369" t="str">
        <f>IF(H369="","",VLOOKUP(H369,PROFILE!$B$6:$AC$1000,17,FALSE))</f>
        <v>รอบคัน</v>
      </c>
      <c r="K369" s="369" t="str">
        <f>IF(H369="","",VLOOKUP(H369,PROFILE!$B$6:$AC$1000,23,FALSE))</f>
        <v>1กอ9592</v>
      </c>
      <c r="L369" s="369" t="str">
        <f>IF(H369="","",VLOOKUP(H369,PROFILE!$B$6:$AC$1000,24,FALSE))</f>
        <v>HONDA</v>
      </c>
      <c r="M369" s="370" t="str">
        <f>IF(H369="","",VLOOKUP(H369,PROFILE!$B$6:$AC$1000,25,FALSE))</f>
        <v>BRIO</v>
      </c>
      <c r="N369" s="371">
        <f t="shared" si="33"/>
        <v>1500</v>
      </c>
      <c r="O369" s="372"/>
      <c r="P369" s="372"/>
      <c r="Q369" s="371">
        <f t="shared" si="34"/>
        <v>0</v>
      </c>
      <c r="R369" s="371">
        <f t="shared" si="30"/>
        <v>0</v>
      </c>
      <c r="S369" s="372">
        <f>IFERROR((VLOOKUP(A369,QUEUE!$F$5:$AW$1000,27,FALSE)-VLOOKUP(A369,QUEUE!$F$5:$AW$1000,26,FALSE))*500,0)</f>
        <v>0</v>
      </c>
      <c r="T369" s="372">
        <f>IFERROR((VLOOKUP(A369,QUEUE!$F$5:$AW$1000,30,FALSE)-VLOOKUP(A369,QUEUE!$F$5:$AW$1000,29,FALSE))*850,0)</f>
        <v>0</v>
      </c>
      <c r="U369" s="372">
        <f>IFERROR((VLOOKUP(A369,QUEUE!$F$5:$AW$1000,33,FALSE)-VLOOKUP(A369,QUEUE!$F$5:$AW$1000,32,FALSE))*600,0)</f>
        <v>0</v>
      </c>
      <c r="V369" s="372">
        <f>IFERROR((VLOOKUP(A369,QUEUE!$F$5:$AW$1000,36,FALSE)-VLOOKUP(A369,QUEUE!$F$5:$AW$1000,35,FALSE))*750,0)</f>
        <v>0</v>
      </c>
      <c r="W369" s="372">
        <f>IFERROR((VLOOKUP(A369,QUEUE!$F$5:$AW$1000,39,FALSE)-VLOOKUP(A369,QUEUE!$F$5:$AW$1000,38,FALSE))*600,0)</f>
        <v>0</v>
      </c>
      <c r="X369" s="373"/>
      <c r="Y369" s="371">
        <f>IFERROR(VLOOKUP(A369,PROFILE!$B$6:$DG$1000,109,FALSE),0)</f>
        <v>0</v>
      </c>
      <c r="Z369" s="371">
        <f>IFERROR((VLOOKUP(A369,PROFILE!$B$6:$DG$1000,110,FALSE)*900)+((VLOOKUP(A369,PROFILE!$B$6:$DG$1000,110,FALSE)*900)*0.5),0)</f>
        <v>0</v>
      </c>
      <c r="AA369" s="371">
        <f t="shared" si="32"/>
        <v>0</v>
      </c>
      <c r="AB369" s="373">
        <f>IF(PROFILE!R371="รอบคัน",1500,IF(PROFILE!R371="โคม่า",2000,PROFILE!DJ371*100))</f>
        <v>1500</v>
      </c>
    </row>
    <row r="370" spans="1:28" x14ac:dyDescent="0.35">
      <c r="A370" s="344">
        <f t="shared" si="31"/>
        <v>1704009</v>
      </c>
      <c r="B370" s="344">
        <v>370</v>
      </c>
      <c r="G370" s="374" t="str">
        <f>IFERROR(VLOOKUP(A370,PROFILE!$B$6:$P$1000,11,FALSE),"")</f>
        <v>OUT</v>
      </c>
      <c r="H370" s="368">
        <f>IF(PROFILE!H372="","",PROFILE!B372)</f>
        <v>1704009</v>
      </c>
      <c r="I370" s="369" t="str">
        <f>IF(H370="","",VLOOKUP(H370,PROFILE!$B$6:$AC$1000,18,FALSE))</f>
        <v>เทเวศ</v>
      </c>
      <c r="J370" s="369" t="str">
        <f>IF(H370="","",VLOOKUP(H370,PROFILE!$B$6:$AC$1000,17,FALSE))</f>
        <v>ชิ้นส่วน</v>
      </c>
      <c r="K370" s="369" t="str">
        <f>IF(H370="","",VLOOKUP(H370,PROFILE!$B$6:$AC$1000,23,FALSE))</f>
        <v>2กช9870</v>
      </c>
      <c r="L370" s="369" t="str">
        <f>IF(H370="","",VLOOKUP(H370,PROFILE!$B$6:$AC$1000,24,FALSE))</f>
        <v>TOYOTA</v>
      </c>
      <c r="M370" s="370" t="str">
        <f>IF(H370="","",VLOOKUP(H370,PROFILE!$B$6:$AC$1000,25,FALSE))</f>
        <v>FORTUNER</v>
      </c>
      <c r="N370" s="371">
        <f t="shared" si="33"/>
        <v>1045</v>
      </c>
      <c r="O370" s="372"/>
      <c r="P370" s="372">
        <v>2700</v>
      </c>
      <c r="Q370" s="371">
        <f t="shared" si="34"/>
        <v>1655</v>
      </c>
      <c r="R370" s="371">
        <f t="shared" si="30"/>
        <v>1655</v>
      </c>
      <c r="S370" s="372">
        <f>IFERROR((VLOOKUP(A370,QUEUE!$F$5:$AW$1000,27,FALSE)-VLOOKUP(A370,QUEUE!$F$5:$AW$1000,26,FALSE))*500,0)</f>
        <v>0</v>
      </c>
      <c r="T370" s="372">
        <f>IFERROR((VLOOKUP(A370,QUEUE!$F$5:$AW$1000,30,FALSE)-VLOOKUP(A370,QUEUE!$F$5:$AW$1000,29,FALSE))*850,0)</f>
        <v>0</v>
      </c>
      <c r="U370" s="372">
        <f>IFERROR((VLOOKUP(A370,QUEUE!$F$5:$AW$1000,33,FALSE)-VLOOKUP(A370,QUEUE!$F$5:$AW$1000,32,FALSE))*600,0)</f>
        <v>0</v>
      </c>
      <c r="V370" s="372">
        <f>IFERROR((VLOOKUP(A370,QUEUE!$F$5:$AW$1000,36,FALSE)-VLOOKUP(A370,QUEUE!$F$5:$AW$1000,35,FALSE))*750,0)</f>
        <v>0</v>
      </c>
      <c r="W370" s="372">
        <f>IFERROR((VLOOKUP(A370,QUEUE!$F$5:$AW$1000,39,FALSE)-VLOOKUP(A370,QUEUE!$F$5:$AW$1000,38,FALSE))*600,0)</f>
        <v>0</v>
      </c>
      <c r="X370" s="373"/>
      <c r="Y370" s="371">
        <f>IFERROR(VLOOKUP(A370,PROFILE!$B$6:$DG$1000,109,FALSE),0)</f>
        <v>0</v>
      </c>
      <c r="Z370" s="371">
        <f>IFERROR((VLOOKUP(A370,PROFILE!$B$6:$DG$1000,110,FALSE)*900)+((VLOOKUP(A370,PROFILE!$B$6:$DG$1000,110,FALSE)*900)*0.5),0)</f>
        <v>675</v>
      </c>
      <c r="AA370" s="371">
        <f t="shared" si="32"/>
        <v>270</v>
      </c>
      <c r="AB370" s="373">
        <f>IF(PROFILE!R372="รอบคัน",1500,IF(PROFILE!R372="โคม่า",2000,PROFILE!DJ372*100))</f>
        <v>100</v>
      </c>
    </row>
    <row r="371" spans="1:28" x14ac:dyDescent="0.35">
      <c r="A371" s="344">
        <f t="shared" si="31"/>
        <v>1704010</v>
      </c>
      <c r="B371" s="344">
        <v>371</v>
      </c>
      <c r="G371" s="374" t="str">
        <f>IFERROR(VLOOKUP(A371,PROFILE!$B$6:$P$1000,11,FALSE),"")</f>
        <v>OUT</v>
      </c>
      <c r="H371" s="368">
        <f>IF(PROFILE!H373="","",PROFILE!B373)</f>
        <v>1704010</v>
      </c>
      <c r="I371" s="369" t="str">
        <f>IF(H371="","",VLOOKUP(H371,PROFILE!$B$6:$AC$1000,18,FALSE))</f>
        <v>อาคเนย์</v>
      </c>
      <c r="J371" s="369" t="str">
        <f>IF(H371="","",VLOOKUP(H371,PROFILE!$B$6:$AC$1000,17,FALSE))</f>
        <v>หนัก</v>
      </c>
      <c r="K371" s="369" t="str">
        <f>IF(H371="","",VLOOKUP(H371,PROFILE!$B$6:$AC$1000,23,FALSE))</f>
        <v>ตณ8381</v>
      </c>
      <c r="L371" s="369" t="str">
        <f>IF(H371="","",VLOOKUP(H371,PROFILE!$B$6:$AC$1000,24,FALSE))</f>
        <v>NISSAN</v>
      </c>
      <c r="M371" s="370" t="str">
        <f>IF(H371="","",VLOOKUP(H371,PROFILE!$B$6:$AC$1000,25,FALSE))</f>
        <v>FRONTIER</v>
      </c>
      <c r="N371" s="371">
        <f t="shared" si="33"/>
        <v>2334</v>
      </c>
      <c r="O371" s="372"/>
      <c r="P371" s="372">
        <v>9840</v>
      </c>
      <c r="Q371" s="371">
        <f t="shared" si="34"/>
        <v>7506</v>
      </c>
      <c r="R371" s="371">
        <f t="shared" si="30"/>
        <v>7506</v>
      </c>
      <c r="S371" s="372">
        <f>IFERROR((VLOOKUP(A371,QUEUE!$F$5:$AW$1000,27,FALSE)-VLOOKUP(A371,QUEUE!$F$5:$AW$1000,26,FALSE))*500,0)</f>
        <v>0</v>
      </c>
      <c r="T371" s="372">
        <f>IFERROR((VLOOKUP(A371,QUEUE!$F$5:$AW$1000,30,FALSE)-VLOOKUP(A371,QUEUE!$F$5:$AW$1000,29,FALSE))*850,0)</f>
        <v>0</v>
      </c>
      <c r="U371" s="372">
        <f>IFERROR((VLOOKUP(A371,QUEUE!$F$5:$AW$1000,33,FALSE)-VLOOKUP(A371,QUEUE!$F$5:$AW$1000,32,FALSE))*600,0)</f>
        <v>0</v>
      </c>
      <c r="V371" s="372">
        <f>IFERROR((VLOOKUP(A371,QUEUE!$F$5:$AW$1000,36,FALSE)-VLOOKUP(A371,QUEUE!$F$5:$AW$1000,35,FALSE))*750,0)</f>
        <v>0</v>
      </c>
      <c r="W371" s="372">
        <f>IFERROR((VLOOKUP(A371,QUEUE!$F$5:$AW$1000,39,FALSE)-VLOOKUP(A371,QUEUE!$F$5:$AW$1000,38,FALSE))*600,0)</f>
        <v>0</v>
      </c>
      <c r="X371" s="373"/>
      <c r="Y371" s="371">
        <f>IFERROR(VLOOKUP(A371,PROFILE!$B$6:$DG$1000,109,FALSE),0)</f>
        <v>0</v>
      </c>
      <c r="Z371" s="371">
        <f>IFERROR((VLOOKUP(A371,PROFILE!$B$6:$DG$1000,110,FALSE)*900)+((VLOOKUP(A371,PROFILE!$B$6:$DG$1000,110,FALSE)*900)*0.5),0)</f>
        <v>1350</v>
      </c>
      <c r="AA371" s="371">
        <f t="shared" si="32"/>
        <v>984</v>
      </c>
      <c r="AB371" s="373">
        <f>IF(PROFILE!R373="รอบคัน",1500,IF(PROFILE!R373="โคม่า",2000,PROFILE!DJ373*100))</f>
        <v>0</v>
      </c>
    </row>
    <row r="372" spans="1:28" x14ac:dyDescent="0.35">
      <c r="A372" s="344">
        <f t="shared" si="31"/>
        <v>1704011</v>
      </c>
      <c r="B372" s="344">
        <v>372</v>
      </c>
      <c r="G372" s="374">
        <f>IFERROR(VLOOKUP(A372,PROFILE!$B$6:$P$1000,11,FALSE),"")</f>
        <v>9.5393048611076665</v>
      </c>
      <c r="H372" s="368">
        <f>IF(PROFILE!H374="","",PROFILE!B374)</f>
        <v>1704011</v>
      </c>
      <c r="I372" s="369" t="str">
        <f>IF(H372="","",VLOOKUP(H372,PROFILE!$B$6:$AC$1000,18,FALSE))</f>
        <v>กรุงไทย</v>
      </c>
      <c r="J372" s="369" t="str">
        <f>IF(H372="","",VLOOKUP(H372,PROFILE!$B$6:$AC$1000,17,FALSE))</f>
        <v>กลาง</v>
      </c>
      <c r="K372" s="369" t="str">
        <f>IF(H372="","",VLOOKUP(H372,PROFILE!$B$6:$AC$1000,23,FALSE))</f>
        <v>1ฒณ5320</v>
      </c>
      <c r="L372" s="369" t="str">
        <f>IF(H372="","",VLOOKUP(H372,PROFILE!$B$6:$AC$1000,24,FALSE))</f>
        <v>MITSUBISHI</v>
      </c>
      <c r="M372" s="370" t="str">
        <f>IF(H372="","",VLOOKUP(H372,PROFILE!$B$6:$AC$1000,25,FALSE))</f>
        <v>TRITON</v>
      </c>
      <c r="N372" s="371">
        <f t="shared" si="33"/>
        <v>1750</v>
      </c>
      <c r="O372" s="372"/>
      <c r="P372" s="372"/>
      <c r="Q372" s="371">
        <f t="shared" si="34"/>
        <v>0</v>
      </c>
      <c r="R372" s="371">
        <f t="shared" si="30"/>
        <v>0</v>
      </c>
      <c r="S372" s="372">
        <f>IFERROR((VLOOKUP(A372,QUEUE!$F$5:$AW$1000,27,FALSE)-VLOOKUP(A372,QUEUE!$F$5:$AW$1000,26,FALSE))*500,0)</f>
        <v>0</v>
      </c>
      <c r="T372" s="372">
        <f>IFERROR((VLOOKUP(A372,QUEUE!$F$5:$AW$1000,30,FALSE)-VLOOKUP(A372,QUEUE!$F$5:$AW$1000,29,FALSE))*850,0)</f>
        <v>0</v>
      </c>
      <c r="U372" s="372">
        <f>IFERROR((VLOOKUP(A372,QUEUE!$F$5:$AW$1000,33,FALSE)-VLOOKUP(A372,QUEUE!$F$5:$AW$1000,32,FALSE))*600,0)</f>
        <v>0</v>
      </c>
      <c r="V372" s="372">
        <f>IFERROR((VLOOKUP(A372,QUEUE!$F$5:$AW$1000,36,FALSE)-VLOOKUP(A372,QUEUE!$F$5:$AW$1000,35,FALSE))*750,0)</f>
        <v>0</v>
      </c>
      <c r="W372" s="372">
        <f>IFERROR((VLOOKUP(A372,QUEUE!$F$5:$AW$1000,39,FALSE)-VLOOKUP(A372,QUEUE!$F$5:$AW$1000,38,FALSE))*600,0)</f>
        <v>0</v>
      </c>
      <c r="X372" s="373"/>
      <c r="Y372" s="371">
        <f>IFERROR(VLOOKUP(A372,PROFILE!$B$6:$DG$1000,109,FALSE),0)</f>
        <v>0</v>
      </c>
      <c r="Z372" s="371">
        <f>IFERROR((VLOOKUP(A372,PROFILE!$B$6:$DG$1000,110,FALSE)*900)+((VLOOKUP(A372,PROFILE!$B$6:$DG$1000,110,FALSE)*900)*0.5),0)</f>
        <v>1350</v>
      </c>
      <c r="AA372" s="371">
        <f t="shared" si="32"/>
        <v>0</v>
      </c>
      <c r="AB372" s="373">
        <f>IF(PROFILE!R374="รอบคัน",1500,IF(PROFILE!R374="โคม่า",2000,PROFILE!DJ374*100))</f>
        <v>400</v>
      </c>
    </row>
    <row r="373" spans="1:28" x14ac:dyDescent="0.35">
      <c r="A373" s="344">
        <f t="shared" si="31"/>
        <v>1704012</v>
      </c>
      <c r="B373" s="344">
        <v>373</v>
      </c>
      <c r="G373" s="374" t="str">
        <f>IFERROR(VLOOKUP(A373,PROFILE!$B$6:$P$1000,11,FALSE),"")</f>
        <v>OUT</v>
      </c>
      <c r="H373" s="368">
        <f>IF(PROFILE!H375="","",PROFILE!B375)</f>
        <v>1704012</v>
      </c>
      <c r="I373" s="369" t="str">
        <f>IF(H373="","",VLOOKUP(H373,PROFILE!$B$6:$AC$1000,18,FALSE))</f>
        <v>ธนชาต</v>
      </c>
      <c r="J373" s="369" t="str">
        <f>IF(H373="","",VLOOKUP(H373,PROFILE!$B$6:$AC$1000,17,FALSE))</f>
        <v>กลาง</v>
      </c>
      <c r="K373" s="369" t="str">
        <f>IF(H373="","",VLOOKUP(H373,PROFILE!$B$6:$AC$1000,23,FALSE))</f>
        <v>สฬ4291</v>
      </c>
      <c r="L373" s="369" t="str">
        <f>IF(H373="","",VLOOKUP(H373,PROFILE!$B$6:$AC$1000,24,FALSE))</f>
        <v>TOYOTA</v>
      </c>
      <c r="M373" s="370" t="str">
        <f>IF(H373="","",VLOOKUP(H373,PROFILE!$B$6:$AC$1000,25,FALSE))</f>
        <v>FORTUNER</v>
      </c>
      <c r="N373" s="371">
        <f t="shared" si="33"/>
        <v>960</v>
      </c>
      <c r="O373" s="372"/>
      <c r="P373" s="372">
        <v>8600</v>
      </c>
      <c r="Q373" s="371">
        <f t="shared" si="34"/>
        <v>7640</v>
      </c>
      <c r="R373" s="371">
        <f t="shared" si="30"/>
        <v>7640</v>
      </c>
      <c r="S373" s="372">
        <f>IFERROR((VLOOKUP(A373,QUEUE!$F$5:$AW$1000,27,FALSE)-VLOOKUP(A373,QUEUE!$F$5:$AW$1000,26,FALSE))*500,0)</f>
        <v>0</v>
      </c>
      <c r="T373" s="372">
        <f>IFERROR((VLOOKUP(A373,QUEUE!$F$5:$AW$1000,30,FALSE)-VLOOKUP(A373,QUEUE!$F$5:$AW$1000,29,FALSE))*850,0)</f>
        <v>0</v>
      </c>
      <c r="U373" s="372">
        <f>IFERROR((VLOOKUP(A373,QUEUE!$F$5:$AW$1000,33,FALSE)-VLOOKUP(A373,QUEUE!$F$5:$AW$1000,32,FALSE))*600,0)</f>
        <v>0</v>
      </c>
      <c r="V373" s="372">
        <f>IFERROR((VLOOKUP(A373,QUEUE!$F$5:$AW$1000,36,FALSE)-VLOOKUP(A373,QUEUE!$F$5:$AW$1000,35,FALSE))*750,0)</f>
        <v>0</v>
      </c>
      <c r="W373" s="372">
        <f>IFERROR((VLOOKUP(A373,QUEUE!$F$5:$AW$1000,39,FALSE)-VLOOKUP(A373,QUEUE!$F$5:$AW$1000,38,FALSE))*600,0)</f>
        <v>0</v>
      </c>
      <c r="X373" s="373"/>
      <c r="Y373" s="371">
        <f>IFERROR(VLOOKUP(A373,PROFILE!$B$6:$DG$1000,109,FALSE),0)</f>
        <v>0</v>
      </c>
      <c r="Z373" s="371">
        <f>IFERROR((VLOOKUP(A373,PROFILE!$B$6:$DG$1000,110,FALSE)*900)+((VLOOKUP(A373,PROFILE!$B$6:$DG$1000,110,FALSE)*900)*0.5),0)</f>
        <v>0</v>
      </c>
      <c r="AA373" s="371">
        <f t="shared" si="32"/>
        <v>860</v>
      </c>
      <c r="AB373" s="373">
        <f>IF(PROFILE!R375="รอบคัน",1500,IF(PROFILE!R375="โคม่า",2000,PROFILE!DJ375*100))</f>
        <v>100</v>
      </c>
    </row>
    <row r="374" spans="1:28" x14ac:dyDescent="0.35">
      <c r="A374" s="344">
        <f t="shared" si="31"/>
        <v>1704013</v>
      </c>
      <c r="B374" s="344">
        <v>374</v>
      </c>
      <c r="G374" s="374" t="str">
        <f>IFERROR(VLOOKUP(A374,PROFILE!$B$6:$P$1000,11,FALSE),"")</f>
        <v>OUT</v>
      </c>
      <c r="H374" s="368">
        <f>IF(PROFILE!H376="","",PROFILE!B376)</f>
        <v>1704013</v>
      </c>
      <c r="I374" s="369" t="str">
        <f>IF(H374="","",VLOOKUP(H374,PROFILE!$B$6:$AC$1000,18,FALSE))</f>
        <v>เทเวศ</v>
      </c>
      <c r="J374" s="369" t="str">
        <f>IF(H374="","",VLOOKUP(H374,PROFILE!$B$6:$AC$1000,17,FALSE))</f>
        <v>รอบคัน</v>
      </c>
      <c r="K374" s="369" t="str">
        <f>IF(H374="","",VLOOKUP(H374,PROFILE!$B$6:$AC$1000,23,FALSE))</f>
        <v>ญณ5207</v>
      </c>
      <c r="L374" s="369" t="str">
        <f>IF(H374="","",VLOOKUP(H374,PROFILE!$B$6:$AC$1000,24,FALSE))</f>
        <v>MAZDA</v>
      </c>
      <c r="M374" s="370">
        <f>IF(H374="","",VLOOKUP(H374,PROFILE!$B$6:$AC$1000,25,FALSE))</f>
        <v>2</v>
      </c>
      <c r="N374" s="371">
        <f t="shared" si="33"/>
        <v>2496.2550000000001</v>
      </c>
      <c r="O374" s="372">
        <v>4000</v>
      </c>
      <c r="P374" s="372">
        <v>9962.5499999999993</v>
      </c>
      <c r="Q374" s="371">
        <f t="shared" si="34"/>
        <v>7466.2949999999992</v>
      </c>
      <c r="R374" s="371">
        <f t="shared" si="30"/>
        <v>7466.2949999999992</v>
      </c>
      <c r="S374" s="372">
        <f>IFERROR((VLOOKUP(A374,QUEUE!$F$5:$AW$1000,27,FALSE)-VLOOKUP(A374,QUEUE!$F$5:$AW$1000,26,FALSE))*500,0)</f>
        <v>0</v>
      </c>
      <c r="T374" s="372">
        <f>IFERROR((VLOOKUP(A374,QUEUE!$F$5:$AW$1000,30,FALSE)-VLOOKUP(A374,QUEUE!$F$5:$AW$1000,29,FALSE))*850,0)</f>
        <v>0</v>
      </c>
      <c r="U374" s="372">
        <f>IFERROR((VLOOKUP(A374,QUEUE!$F$5:$AW$1000,33,FALSE)-VLOOKUP(A374,QUEUE!$F$5:$AW$1000,32,FALSE))*600,0)</f>
        <v>0</v>
      </c>
      <c r="V374" s="372">
        <f>IFERROR((VLOOKUP(A374,QUEUE!$F$5:$AW$1000,36,FALSE)-VLOOKUP(A374,QUEUE!$F$5:$AW$1000,35,FALSE))*750,0)</f>
        <v>0</v>
      </c>
      <c r="W374" s="372">
        <f>IFERROR((VLOOKUP(A374,QUEUE!$F$5:$AW$1000,39,FALSE)-VLOOKUP(A374,QUEUE!$F$5:$AW$1000,38,FALSE))*600,0)</f>
        <v>0</v>
      </c>
      <c r="X374" s="373"/>
      <c r="Y374" s="371">
        <f>IFERROR(VLOOKUP(A374,PROFILE!$B$6:$DG$1000,109,FALSE),0)</f>
        <v>0</v>
      </c>
      <c r="Z374" s="371">
        <f>IFERROR((VLOOKUP(A374,PROFILE!$B$6:$DG$1000,110,FALSE)*900)+((VLOOKUP(A374,PROFILE!$B$6:$DG$1000,110,FALSE)*900)*0.5),0)</f>
        <v>0</v>
      </c>
      <c r="AA374" s="371">
        <f t="shared" si="32"/>
        <v>996.255</v>
      </c>
      <c r="AB374" s="373">
        <f>IF(PROFILE!R376="รอบคัน",1500,IF(PROFILE!R376="โคม่า",2000,PROFILE!DJ376*100))</f>
        <v>1500</v>
      </c>
    </row>
    <row r="375" spans="1:28" x14ac:dyDescent="0.35">
      <c r="A375" s="344">
        <f t="shared" si="31"/>
        <v>1704014</v>
      </c>
      <c r="B375" s="344">
        <v>375</v>
      </c>
      <c r="G375" s="374" t="str">
        <f>IFERROR(VLOOKUP(A375,PROFILE!$B$6:$P$1000,11,FALSE),"")</f>
        <v>OUT</v>
      </c>
      <c r="H375" s="368">
        <f>IF(PROFILE!H377="","",PROFILE!B377)</f>
        <v>1704014</v>
      </c>
      <c r="I375" s="369" t="str">
        <f>IF(H375="","",VLOOKUP(H375,PROFILE!$B$6:$AC$1000,18,FALSE))</f>
        <v>ธนชาต</v>
      </c>
      <c r="J375" s="369" t="str">
        <f>IF(H375="","",VLOOKUP(H375,PROFILE!$B$6:$AC$1000,17,FALSE))</f>
        <v>กลาง</v>
      </c>
      <c r="K375" s="369" t="str">
        <f>IF(H375="","",VLOOKUP(H375,PROFILE!$B$6:$AC$1000,23,FALSE))</f>
        <v>2กม3110</v>
      </c>
      <c r="L375" s="369" t="str">
        <f>IF(H375="","",VLOOKUP(H375,PROFILE!$B$6:$AC$1000,24,FALSE))</f>
        <v>MAZDA</v>
      </c>
      <c r="M375" s="370">
        <f>IF(H375="","",VLOOKUP(H375,PROFILE!$B$6:$AC$1000,25,FALSE))</f>
        <v>2</v>
      </c>
      <c r="N375" s="371">
        <f t="shared" si="33"/>
        <v>1316.5889999999999</v>
      </c>
      <c r="O375" s="372"/>
      <c r="P375" s="372">
        <v>3415.89</v>
      </c>
      <c r="Q375" s="371">
        <f t="shared" si="34"/>
        <v>2099.3009999999999</v>
      </c>
      <c r="R375" s="371">
        <f t="shared" si="30"/>
        <v>2099.3009999999999</v>
      </c>
      <c r="S375" s="372">
        <f>IFERROR((VLOOKUP(A375,QUEUE!$F$5:$AW$1000,27,FALSE)-VLOOKUP(A375,QUEUE!$F$5:$AW$1000,26,FALSE))*500,0)</f>
        <v>0</v>
      </c>
      <c r="T375" s="372">
        <f>IFERROR((VLOOKUP(A375,QUEUE!$F$5:$AW$1000,30,FALSE)-VLOOKUP(A375,QUEUE!$F$5:$AW$1000,29,FALSE))*850,0)</f>
        <v>0</v>
      </c>
      <c r="U375" s="372">
        <f>IFERROR((VLOOKUP(A375,QUEUE!$F$5:$AW$1000,33,FALSE)-VLOOKUP(A375,QUEUE!$F$5:$AW$1000,32,FALSE))*600,0)</f>
        <v>0</v>
      </c>
      <c r="V375" s="372">
        <f>IFERROR((VLOOKUP(A375,QUEUE!$F$5:$AW$1000,36,FALSE)-VLOOKUP(A375,QUEUE!$F$5:$AW$1000,35,FALSE))*750,0)</f>
        <v>0</v>
      </c>
      <c r="W375" s="372">
        <f>IFERROR((VLOOKUP(A375,QUEUE!$F$5:$AW$1000,39,FALSE)-VLOOKUP(A375,QUEUE!$F$5:$AW$1000,38,FALSE))*600,0)</f>
        <v>0</v>
      </c>
      <c r="X375" s="373"/>
      <c r="Y375" s="371">
        <f>IFERROR(VLOOKUP(A375,PROFILE!$B$6:$DG$1000,109,FALSE),0)</f>
        <v>0</v>
      </c>
      <c r="Z375" s="371">
        <f>IFERROR((VLOOKUP(A375,PROFILE!$B$6:$DG$1000,110,FALSE)*900)+((VLOOKUP(A375,PROFILE!$B$6:$DG$1000,110,FALSE)*900)*0.5),0)</f>
        <v>675</v>
      </c>
      <c r="AA375" s="371">
        <f t="shared" si="32"/>
        <v>341.589</v>
      </c>
      <c r="AB375" s="373">
        <f>IF(PROFILE!R377="รอบคัน",1500,IF(PROFILE!R377="โคม่า",2000,PROFILE!DJ377*100))</f>
        <v>300</v>
      </c>
    </row>
    <row r="376" spans="1:28" x14ac:dyDescent="0.35">
      <c r="A376" s="344">
        <f t="shared" si="31"/>
        <v>1704015</v>
      </c>
      <c r="B376" s="344">
        <v>376</v>
      </c>
      <c r="G376" s="374" t="str">
        <f>IFERROR(VLOOKUP(A376,PROFILE!$B$6:$P$1000,11,FALSE),"")</f>
        <v>OUT</v>
      </c>
      <c r="H376" s="368">
        <f>IF(PROFILE!H378="","",PROFILE!B378)</f>
        <v>1704015</v>
      </c>
      <c r="I376" s="369" t="str">
        <f>IF(H376="","",VLOOKUP(H376,PROFILE!$B$6:$AC$1000,18,FALSE))</f>
        <v>เจ้าพระยา</v>
      </c>
      <c r="J376" s="369" t="str">
        <f>IF(H376="","",VLOOKUP(H376,PROFILE!$B$6:$AC$1000,17,FALSE))</f>
        <v>กลาง</v>
      </c>
      <c r="K376" s="369" t="str">
        <f>IF(H376="","",VLOOKUP(H376,PROFILE!$B$6:$AC$1000,23,FALSE))</f>
        <v>กต9891</v>
      </c>
      <c r="L376" s="369" t="str">
        <f>IF(H376="","",VLOOKUP(H376,PROFILE!$B$6:$AC$1000,24,FALSE))</f>
        <v>HONDA</v>
      </c>
      <c r="M376" s="370" t="str">
        <f>IF(H376="","",VLOOKUP(H376,PROFILE!$B$6:$AC$1000,25,FALSE))</f>
        <v>CR-V</v>
      </c>
      <c r="N376" s="371">
        <f t="shared" si="33"/>
        <v>1459.6370000000002</v>
      </c>
      <c r="O376" s="372"/>
      <c r="P376" s="372">
        <v>5846.37</v>
      </c>
      <c r="Q376" s="371">
        <f t="shared" si="34"/>
        <v>4386.7330000000002</v>
      </c>
      <c r="R376" s="371">
        <f t="shared" si="30"/>
        <v>4386.7330000000002</v>
      </c>
      <c r="S376" s="372">
        <f>IFERROR((VLOOKUP(A376,QUEUE!$F$5:$AW$1000,27,FALSE)-VLOOKUP(A376,QUEUE!$F$5:$AW$1000,26,FALSE))*500,0)</f>
        <v>0</v>
      </c>
      <c r="T376" s="372">
        <f>IFERROR((VLOOKUP(A376,QUEUE!$F$5:$AW$1000,30,FALSE)-VLOOKUP(A376,QUEUE!$F$5:$AW$1000,29,FALSE))*850,0)</f>
        <v>0</v>
      </c>
      <c r="U376" s="372">
        <f>IFERROR((VLOOKUP(A376,QUEUE!$F$5:$AW$1000,33,FALSE)-VLOOKUP(A376,QUEUE!$F$5:$AW$1000,32,FALSE))*600,0)</f>
        <v>0</v>
      </c>
      <c r="V376" s="372">
        <f>IFERROR((VLOOKUP(A376,QUEUE!$F$5:$AW$1000,36,FALSE)-VLOOKUP(A376,QUEUE!$F$5:$AW$1000,35,FALSE))*750,0)</f>
        <v>0</v>
      </c>
      <c r="W376" s="372">
        <f>IFERROR((VLOOKUP(A376,QUEUE!$F$5:$AW$1000,39,FALSE)-VLOOKUP(A376,QUEUE!$F$5:$AW$1000,38,FALSE))*600,0)</f>
        <v>0</v>
      </c>
      <c r="X376" s="373"/>
      <c r="Y376" s="371">
        <f>IFERROR(VLOOKUP(A376,PROFILE!$B$6:$DG$1000,109,FALSE),0)</f>
        <v>0</v>
      </c>
      <c r="Z376" s="371">
        <f>IFERROR((VLOOKUP(A376,PROFILE!$B$6:$DG$1000,110,FALSE)*900)+((VLOOKUP(A376,PROFILE!$B$6:$DG$1000,110,FALSE)*900)*0.5),0)</f>
        <v>675</v>
      </c>
      <c r="AA376" s="371">
        <f t="shared" si="32"/>
        <v>584.63700000000006</v>
      </c>
      <c r="AB376" s="373">
        <f>IF(PROFILE!R378="รอบคัน",1500,IF(PROFILE!R378="โคม่า",2000,PROFILE!DJ378*100))</f>
        <v>200</v>
      </c>
    </row>
    <row r="377" spans="1:28" x14ac:dyDescent="0.35">
      <c r="A377" s="344">
        <f t="shared" si="31"/>
        <v>1704016</v>
      </c>
      <c r="B377" s="344">
        <v>377</v>
      </c>
      <c r="G377" s="374" t="str">
        <f>IFERROR(VLOOKUP(A377,PROFILE!$B$6:$P$1000,11,FALSE),"")</f>
        <v>OUT</v>
      </c>
      <c r="H377" s="368">
        <f>IF(PROFILE!H379="","",PROFILE!B379)</f>
        <v>1704016</v>
      </c>
      <c r="I377" s="369" t="str">
        <f>IF(H377="","",VLOOKUP(H377,PROFILE!$B$6:$AC$1000,18,FALSE))</f>
        <v>ธนชาต</v>
      </c>
      <c r="J377" s="369" t="str">
        <f>IF(H377="","",VLOOKUP(H377,PROFILE!$B$6:$AC$1000,17,FALSE))</f>
        <v>หนัก</v>
      </c>
      <c r="K377" s="369" t="str">
        <f>IF(H377="","",VLOOKUP(H377,PROFILE!$B$6:$AC$1000,23,FALSE))</f>
        <v>ฒก5239</v>
      </c>
      <c r="L377" s="369" t="str">
        <f>IF(H377="","",VLOOKUP(H377,PROFILE!$B$6:$AC$1000,24,FALSE))</f>
        <v>ISUZU</v>
      </c>
      <c r="M377" s="370" t="str">
        <f>IF(H377="","",VLOOKUP(H377,PROFILE!$B$6:$AC$1000,25,FALSE))</f>
        <v>SPACECAB</v>
      </c>
      <c r="N377" s="371">
        <f t="shared" si="33"/>
        <v>1350</v>
      </c>
      <c r="O377" s="372"/>
      <c r="P377" s="372"/>
      <c r="Q377" s="371">
        <f t="shared" si="34"/>
        <v>0</v>
      </c>
      <c r="R377" s="371">
        <f t="shared" si="30"/>
        <v>0</v>
      </c>
      <c r="S377" s="372">
        <f>IFERROR((VLOOKUP(A377,QUEUE!$F$5:$AW$1000,27,FALSE)-VLOOKUP(A377,QUEUE!$F$5:$AW$1000,26,FALSE))*500,0)</f>
        <v>0</v>
      </c>
      <c r="T377" s="372">
        <f>IFERROR((VLOOKUP(A377,QUEUE!$F$5:$AW$1000,30,FALSE)-VLOOKUP(A377,QUEUE!$F$5:$AW$1000,29,FALSE))*850,0)</f>
        <v>0</v>
      </c>
      <c r="U377" s="372">
        <f>IFERROR((VLOOKUP(A377,QUEUE!$F$5:$AW$1000,33,FALSE)-VLOOKUP(A377,QUEUE!$F$5:$AW$1000,32,FALSE))*600,0)</f>
        <v>0</v>
      </c>
      <c r="V377" s="372">
        <f>IFERROR((VLOOKUP(A377,QUEUE!$F$5:$AW$1000,36,FALSE)-VLOOKUP(A377,QUEUE!$F$5:$AW$1000,35,FALSE))*750,0)</f>
        <v>0</v>
      </c>
      <c r="W377" s="372">
        <f>IFERROR((VLOOKUP(A377,QUEUE!$F$5:$AW$1000,39,FALSE)-VLOOKUP(A377,QUEUE!$F$5:$AW$1000,38,FALSE))*600,0)</f>
        <v>0</v>
      </c>
      <c r="X377" s="373"/>
      <c r="Y377" s="371">
        <f>IFERROR(VLOOKUP(A377,PROFILE!$B$6:$DG$1000,109,FALSE),0)</f>
        <v>0</v>
      </c>
      <c r="Z377" s="371">
        <f>IFERROR((VLOOKUP(A377,PROFILE!$B$6:$DG$1000,110,FALSE)*900)+((VLOOKUP(A377,PROFILE!$B$6:$DG$1000,110,FALSE)*900)*0.5),0)</f>
        <v>1350</v>
      </c>
      <c r="AA377" s="371">
        <f t="shared" si="32"/>
        <v>0</v>
      </c>
      <c r="AB377" s="373">
        <f>IF(PROFILE!R379="รอบคัน",1500,IF(PROFILE!R379="โคม่า",2000,PROFILE!DJ379*100))</f>
        <v>0</v>
      </c>
    </row>
    <row r="378" spans="1:28" x14ac:dyDescent="0.35">
      <c r="A378" s="344">
        <f t="shared" si="31"/>
        <v>1704017</v>
      </c>
      <c r="B378" s="344">
        <v>378</v>
      </c>
      <c r="G378" s="374" t="str">
        <f>IFERROR(VLOOKUP(A378,PROFILE!$B$6:$P$1000,11,FALSE),"")</f>
        <v>OUT</v>
      </c>
      <c r="H378" s="368">
        <f>IF(PROFILE!H380="","",PROFILE!B380)</f>
        <v>1704017</v>
      </c>
      <c r="I378" s="369" t="str">
        <f>IF(H378="","",VLOOKUP(H378,PROFILE!$B$6:$AC$1000,18,FALSE))</f>
        <v/>
      </c>
      <c r="J378" s="369" t="str">
        <f>IF(H378="","",VLOOKUP(H378,PROFILE!$B$6:$AC$1000,17,FALSE))</f>
        <v>กลาง</v>
      </c>
      <c r="K378" s="369" t="str">
        <f>IF(H378="","",VLOOKUP(H378,PROFILE!$B$6:$AC$1000,23,FALSE))</f>
        <v>กฉ906</v>
      </c>
      <c r="L378" s="369" t="str">
        <f>IF(H378="","",VLOOKUP(H378,PROFILE!$B$6:$AC$1000,24,FALSE))</f>
        <v>HONDA</v>
      </c>
      <c r="M378" s="370" t="str">
        <f>IF(H378="","",VLOOKUP(H378,PROFILE!$B$6:$AC$1000,25,FALSE))</f>
        <v>CITY</v>
      </c>
      <c r="N378" s="371">
        <f t="shared" si="33"/>
        <v>1750</v>
      </c>
      <c r="O378" s="372"/>
      <c r="P378" s="372"/>
      <c r="Q378" s="371">
        <f t="shared" si="34"/>
        <v>0</v>
      </c>
      <c r="R378" s="371">
        <f t="shared" si="30"/>
        <v>0</v>
      </c>
      <c r="S378" s="372">
        <f>IFERROR((VLOOKUP(A378,QUEUE!$F$5:$AW$1000,27,FALSE)-VLOOKUP(A378,QUEUE!$F$5:$AW$1000,26,FALSE))*500,0)</f>
        <v>0</v>
      </c>
      <c r="T378" s="372">
        <f>IFERROR((VLOOKUP(A378,QUEUE!$F$5:$AW$1000,30,FALSE)-VLOOKUP(A378,QUEUE!$F$5:$AW$1000,29,FALSE))*850,0)</f>
        <v>0</v>
      </c>
      <c r="U378" s="372">
        <f>IFERROR((VLOOKUP(A378,QUEUE!$F$5:$AW$1000,33,FALSE)-VLOOKUP(A378,QUEUE!$F$5:$AW$1000,32,FALSE))*600,0)</f>
        <v>0</v>
      </c>
      <c r="V378" s="372">
        <f>IFERROR((VLOOKUP(A378,QUEUE!$F$5:$AW$1000,36,FALSE)-VLOOKUP(A378,QUEUE!$F$5:$AW$1000,35,FALSE))*750,0)</f>
        <v>0</v>
      </c>
      <c r="W378" s="372">
        <f>IFERROR((VLOOKUP(A378,QUEUE!$F$5:$AW$1000,39,FALSE)-VLOOKUP(A378,QUEUE!$F$5:$AW$1000,38,FALSE))*600,0)</f>
        <v>0</v>
      </c>
      <c r="X378" s="373"/>
      <c r="Y378" s="371">
        <f>IFERROR(VLOOKUP(A378,PROFILE!$B$6:$DG$1000,109,FALSE),0)</f>
        <v>0</v>
      </c>
      <c r="Z378" s="371">
        <f>IFERROR((VLOOKUP(A378,PROFILE!$B$6:$DG$1000,110,FALSE)*900)+((VLOOKUP(A378,PROFILE!$B$6:$DG$1000,110,FALSE)*900)*0.5),0)</f>
        <v>1350</v>
      </c>
      <c r="AA378" s="371">
        <f t="shared" si="32"/>
        <v>0</v>
      </c>
      <c r="AB378" s="373">
        <f>IF(PROFILE!R380="รอบคัน",1500,IF(PROFILE!R380="โคม่า",2000,PROFILE!DJ380*100))</f>
        <v>400</v>
      </c>
    </row>
    <row r="379" spans="1:28" x14ac:dyDescent="0.35">
      <c r="A379" s="344">
        <f t="shared" si="31"/>
        <v>1704018</v>
      </c>
      <c r="B379" s="344">
        <v>379</v>
      </c>
      <c r="G379" s="374" t="str">
        <f>IFERROR(VLOOKUP(A379,PROFILE!$B$6:$P$1000,11,FALSE),"")</f>
        <v>OUT</v>
      </c>
      <c r="H379" s="368">
        <f>IF(PROFILE!H381="","",PROFILE!B381)</f>
        <v>1704018</v>
      </c>
      <c r="I379" s="369" t="str">
        <f>IF(H379="","",VLOOKUP(H379,PROFILE!$B$6:$AC$1000,18,FALSE))</f>
        <v>เทเวศ</v>
      </c>
      <c r="J379" s="369" t="str">
        <f>IF(H379="","",VLOOKUP(H379,PROFILE!$B$6:$AC$1000,17,FALSE))</f>
        <v>กลาง</v>
      </c>
      <c r="K379" s="369" t="str">
        <f>IF(H379="","",VLOOKUP(H379,PROFILE!$B$6:$AC$1000,23,FALSE))</f>
        <v>ศจ9617</v>
      </c>
      <c r="L379" s="369" t="str">
        <f>IF(H379="","",VLOOKUP(H379,PROFILE!$B$6:$AC$1000,24,FALSE))</f>
        <v>TOYOTA</v>
      </c>
      <c r="M379" s="370" t="str">
        <f>IF(H379="","",VLOOKUP(H379,PROFILE!$B$6:$AC$1000,25,FALSE))</f>
        <v>VIOS</v>
      </c>
      <c r="N379" s="371">
        <f t="shared" si="33"/>
        <v>875</v>
      </c>
      <c r="O379" s="372"/>
      <c r="P379" s="372"/>
      <c r="Q379" s="371">
        <f t="shared" si="34"/>
        <v>0</v>
      </c>
      <c r="R379" s="371">
        <f t="shared" si="30"/>
        <v>0</v>
      </c>
      <c r="S379" s="372">
        <f>IFERROR((VLOOKUP(A379,QUEUE!$F$5:$AW$1000,27,FALSE)-VLOOKUP(A379,QUEUE!$F$5:$AW$1000,26,FALSE))*500,0)</f>
        <v>0</v>
      </c>
      <c r="T379" s="372">
        <f>IFERROR((VLOOKUP(A379,QUEUE!$F$5:$AW$1000,30,FALSE)-VLOOKUP(A379,QUEUE!$F$5:$AW$1000,29,FALSE))*850,0)</f>
        <v>0</v>
      </c>
      <c r="U379" s="372">
        <f>IFERROR((VLOOKUP(A379,QUEUE!$F$5:$AW$1000,33,FALSE)-VLOOKUP(A379,QUEUE!$F$5:$AW$1000,32,FALSE))*600,0)</f>
        <v>0</v>
      </c>
      <c r="V379" s="372">
        <f>IFERROR((VLOOKUP(A379,QUEUE!$F$5:$AW$1000,36,FALSE)-VLOOKUP(A379,QUEUE!$F$5:$AW$1000,35,FALSE))*750,0)</f>
        <v>0</v>
      </c>
      <c r="W379" s="372">
        <f>IFERROR((VLOOKUP(A379,QUEUE!$F$5:$AW$1000,39,FALSE)-VLOOKUP(A379,QUEUE!$F$5:$AW$1000,38,FALSE))*600,0)</f>
        <v>0</v>
      </c>
      <c r="X379" s="373"/>
      <c r="Y379" s="371">
        <f>IFERROR(VLOOKUP(A379,PROFILE!$B$6:$DG$1000,109,FALSE),0)</f>
        <v>0</v>
      </c>
      <c r="Z379" s="371">
        <f>IFERROR((VLOOKUP(A379,PROFILE!$B$6:$DG$1000,110,FALSE)*900)+((VLOOKUP(A379,PROFILE!$B$6:$DG$1000,110,FALSE)*900)*0.5),0)</f>
        <v>675</v>
      </c>
      <c r="AA379" s="371">
        <f t="shared" si="32"/>
        <v>0</v>
      </c>
      <c r="AB379" s="373">
        <f>IF(PROFILE!R381="รอบคัน",1500,IF(PROFILE!R381="โคม่า",2000,PROFILE!DJ381*100))</f>
        <v>200</v>
      </c>
    </row>
    <row r="380" spans="1:28" x14ac:dyDescent="0.35">
      <c r="A380" s="344">
        <f t="shared" si="31"/>
        <v>1704019</v>
      </c>
      <c r="B380" s="344">
        <v>380</v>
      </c>
      <c r="G380" s="374" t="str">
        <f>IFERROR(VLOOKUP(A380,PROFILE!$B$6:$P$1000,11,FALSE),"")</f>
        <v>OUT</v>
      </c>
      <c r="H380" s="368">
        <f>IF(PROFILE!H382="","",PROFILE!B382)</f>
        <v>1704019</v>
      </c>
      <c r="I380" s="369" t="str">
        <f>IF(H380="","",VLOOKUP(H380,PROFILE!$B$6:$AC$1000,18,FALSE))</f>
        <v>อาคเนย์</v>
      </c>
      <c r="J380" s="369" t="str">
        <f>IF(H380="","",VLOOKUP(H380,PROFILE!$B$6:$AC$1000,17,FALSE))</f>
        <v>ชิ้นส่วน</v>
      </c>
      <c r="K380" s="369" t="str">
        <f>IF(H380="","",VLOOKUP(H380,PROFILE!$B$6:$AC$1000,23,FALSE))</f>
        <v>4กง4783</v>
      </c>
      <c r="L380" s="369" t="str">
        <f>IF(H380="","",VLOOKUP(H380,PROFILE!$B$6:$AC$1000,24,FALSE))</f>
        <v>ISUZU</v>
      </c>
      <c r="M380" s="370" t="str">
        <f>IF(H380="","",VLOOKUP(H380,PROFILE!$B$6:$AC$1000,25,FALSE))</f>
        <v>D-MAX</v>
      </c>
      <c r="N380" s="371">
        <f t="shared" si="33"/>
        <v>1210</v>
      </c>
      <c r="O380" s="372"/>
      <c r="P380" s="372">
        <v>4350</v>
      </c>
      <c r="Q380" s="371">
        <f t="shared" si="34"/>
        <v>3140</v>
      </c>
      <c r="R380" s="371">
        <f t="shared" si="30"/>
        <v>3140</v>
      </c>
      <c r="S380" s="372">
        <f>IFERROR((VLOOKUP(A380,QUEUE!$F$5:$AW$1000,27,FALSE)-VLOOKUP(A380,QUEUE!$F$5:$AW$1000,26,FALSE))*500,0)</f>
        <v>0</v>
      </c>
      <c r="T380" s="372">
        <f>IFERROR((VLOOKUP(A380,QUEUE!$F$5:$AW$1000,30,FALSE)-VLOOKUP(A380,QUEUE!$F$5:$AW$1000,29,FALSE))*850,0)</f>
        <v>0</v>
      </c>
      <c r="U380" s="372">
        <f>IFERROR((VLOOKUP(A380,QUEUE!$F$5:$AW$1000,33,FALSE)-VLOOKUP(A380,QUEUE!$F$5:$AW$1000,32,FALSE))*600,0)</f>
        <v>0</v>
      </c>
      <c r="V380" s="372">
        <f>IFERROR((VLOOKUP(A380,QUEUE!$F$5:$AW$1000,36,FALSE)-VLOOKUP(A380,QUEUE!$F$5:$AW$1000,35,FALSE))*750,0)</f>
        <v>0</v>
      </c>
      <c r="W380" s="372">
        <f>IFERROR((VLOOKUP(A380,QUEUE!$F$5:$AW$1000,39,FALSE)-VLOOKUP(A380,QUEUE!$F$5:$AW$1000,38,FALSE))*600,0)</f>
        <v>0</v>
      </c>
      <c r="X380" s="373"/>
      <c r="Y380" s="371">
        <f>IFERROR(VLOOKUP(A380,PROFILE!$B$6:$DG$1000,109,FALSE),0)</f>
        <v>0</v>
      </c>
      <c r="Z380" s="371">
        <f>IFERROR((VLOOKUP(A380,PROFILE!$B$6:$DG$1000,110,FALSE)*900)+((VLOOKUP(A380,PROFILE!$B$6:$DG$1000,110,FALSE)*900)*0.5),0)</f>
        <v>675</v>
      </c>
      <c r="AA380" s="371">
        <f t="shared" si="32"/>
        <v>435</v>
      </c>
      <c r="AB380" s="373">
        <f>IF(PROFILE!R382="รอบคัน",1500,IF(PROFILE!R382="โคม่า",2000,PROFILE!DJ382*100))</f>
        <v>100</v>
      </c>
    </row>
    <row r="381" spans="1:28" x14ac:dyDescent="0.35">
      <c r="A381" s="344">
        <f t="shared" si="31"/>
        <v>1704020</v>
      </c>
      <c r="B381" s="344">
        <v>381</v>
      </c>
      <c r="G381" s="374">
        <f>IFERROR(VLOOKUP(A381,PROFILE!$B$6:$P$1000,11,FALSE),"")</f>
        <v>-42843.66252233796</v>
      </c>
      <c r="H381" s="368">
        <f>IF(PROFILE!H383="","",PROFILE!B383)</f>
        <v>1704020</v>
      </c>
      <c r="I381" s="369" t="str">
        <f>IF(H381="","",VLOOKUP(H381,PROFILE!$B$6:$AC$1000,18,FALSE))</f>
        <v/>
      </c>
      <c r="J381" s="369" t="str">
        <f>IF(H381="","",VLOOKUP(H381,PROFILE!$B$6:$AC$1000,17,FALSE))</f>
        <v>รอบคัน</v>
      </c>
      <c r="K381" s="369" t="str">
        <f>IF(H381="","",VLOOKUP(H381,PROFILE!$B$6:$AC$1000,23,FALSE))</f>
        <v>ษว3297</v>
      </c>
      <c r="L381" s="369" t="str">
        <f>IF(H381="","",VLOOKUP(H381,PROFILE!$B$6:$AC$1000,24,FALSE))</f>
        <v>TOYOTA</v>
      </c>
      <c r="M381" s="370" t="str">
        <f>IF(H381="","",VLOOKUP(H381,PROFILE!$B$6:$AC$1000,25,FALSE))</f>
        <v>WISH</v>
      </c>
      <c r="N381" s="371">
        <f t="shared" si="33"/>
        <v>1692</v>
      </c>
      <c r="O381" s="372"/>
      <c r="P381" s="372">
        <v>1920</v>
      </c>
      <c r="Q381" s="371">
        <f t="shared" si="34"/>
        <v>228</v>
      </c>
      <c r="R381" s="371">
        <f t="shared" si="30"/>
        <v>228</v>
      </c>
      <c r="S381" s="372">
        <f>IFERROR((VLOOKUP(A381,QUEUE!$F$5:$AW$1000,27,FALSE)-VLOOKUP(A381,QUEUE!$F$5:$AW$1000,26,FALSE))*500,0)</f>
        <v>0</v>
      </c>
      <c r="T381" s="372">
        <f>IFERROR((VLOOKUP(A381,QUEUE!$F$5:$AW$1000,30,FALSE)-VLOOKUP(A381,QUEUE!$F$5:$AW$1000,29,FALSE))*850,0)</f>
        <v>0</v>
      </c>
      <c r="U381" s="372">
        <f>IFERROR((VLOOKUP(A381,QUEUE!$F$5:$AW$1000,33,FALSE)-VLOOKUP(A381,QUEUE!$F$5:$AW$1000,32,FALSE))*600,0)</f>
        <v>0</v>
      </c>
      <c r="V381" s="372">
        <f>IFERROR((VLOOKUP(A381,QUEUE!$F$5:$AW$1000,36,FALSE)-VLOOKUP(A381,QUEUE!$F$5:$AW$1000,35,FALSE))*750,0)</f>
        <v>0</v>
      </c>
      <c r="W381" s="372">
        <f>IFERROR((VLOOKUP(A381,QUEUE!$F$5:$AW$1000,39,FALSE)-VLOOKUP(A381,QUEUE!$F$5:$AW$1000,38,FALSE))*600,0)</f>
        <v>0</v>
      </c>
      <c r="X381" s="373"/>
      <c r="Y381" s="371">
        <f>IFERROR(VLOOKUP(A381,PROFILE!$B$6:$DG$1000,109,FALSE),0)</f>
        <v>0</v>
      </c>
      <c r="Z381" s="371">
        <f>IFERROR((VLOOKUP(A381,PROFILE!$B$6:$DG$1000,110,FALSE)*900)+((VLOOKUP(A381,PROFILE!$B$6:$DG$1000,110,FALSE)*900)*0.5),0)</f>
        <v>0</v>
      </c>
      <c r="AA381" s="371">
        <f t="shared" si="32"/>
        <v>192</v>
      </c>
      <c r="AB381" s="373">
        <f>IF(PROFILE!R383="รอบคัน",1500,IF(PROFILE!R383="โคม่า",2000,PROFILE!DJ383*100))</f>
        <v>1500</v>
      </c>
    </row>
    <row r="382" spans="1:28" x14ac:dyDescent="0.35">
      <c r="A382" s="344">
        <f t="shared" si="31"/>
        <v>1704021</v>
      </c>
      <c r="B382" s="344">
        <v>382</v>
      </c>
      <c r="G382" s="374" t="str">
        <f>IFERROR(VLOOKUP(A382,PROFILE!$B$6:$P$1000,11,FALSE),"")</f>
        <v>OUT</v>
      </c>
      <c r="H382" s="368">
        <f>IF(PROFILE!H384="","",PROFILE!B384)</f>
        <v>1704021</v>
      </c>
      <c r="I382" s="369" t="str">
        <f>IF(H382="","",VLOOKUP(H382,PROFILE!$B$6:$AC$1000,18,FALSE))</f>
        <v>ธนชาต</v>
      </c>
      <c r="J382" s="369" t="str">
        <f>IF(H382="","",VLOOKUP(H382,PROFILE!$B$6:$AC$1000,17,FALSE))</f>
        <v>ชิ้นส่วน</v>
      </c>
      <c r="K382" s="369" t="str">
        <f>IF(H382="","",VLOOKUP(H382,PROFILE!$B$6:$AC$1000,23,FALSE))</f>
        <v>กบ6391</v>
      </c>
      <c r="L382" s="369" t="str">
        <f>IF(H382="","",VLOOKUP(H382,PROFILE!$B$6:$AC$1000,24,FALSE))</f>
        <v>HONDA</v>
      </c>
      <c r="M382" s="370" t="str">
        <f>IF(H382="","",VLOOKUP(H382,PROFILE!$B$6:$AC$1000,25,FALSE))</f>
        <v>CITY</v>
      </c>
      <c r="N382" s="371">
        <f t="shared" si="33"/>
        <v>775</v>
      </c>
      <c r="O382" s="372"/>
      <c r="P382" s="372"/>
      <c r="Q382" s="371">
        <f t="shared" si="34"/>
        <v>0</v>
      </c>
      <c r="R382" s="371">
        <f t="shared" si="30"/>
        <v>0</v>
      </c>
      <c r="S382" s="372">
        <f>IFERROR((VLOOKUP(A382,QUEUE!$F$5:$AW$1000,27,FALSE)-VLOOKUP(A382,QUEUE!$F$5:$AW$1000,26,FALSE))*500,0)</f>
        <v>0</v>
      </c>
      <c r="T382" s="372">
        <f>IFERROR((VLOOKUP(A382,QUEUE!$F$5:$AW$1000,30,FALSE)-VLOOKUP(A382,QUEUE!$F$5:$AW$1000,29,FALSE))*850,0)</f>
        <v>0</v>
      </c>
      <c r="U382" s="372">
        <f>IFERROR((VLOOKUP(A382,QUEUE!$F$5:$AW$1000,33,FALSE)-VLOOKUP(A382,QUEUE!$F$5:$AW$1000,32,FALSE))*600,0)</f>
        <v>0</v>
      </c>
      <c r="V382" s="372">
        <f>IFERROR((VLOOKUP(A382,QUEUE!$F$5:$AW$1000,36,FALSE)-VLOOKUP(A382,QUEUE!$F$5:$AW$1000,35,FALSE))*750,0)</f>
        <v>0</v>
      </c>
      <c r="W382" s="372">
        <f>IFERROR((VLOOKUP(A382,QUEUE!$F$5:$AW$1000,39,FALSE)-VLOOKUP(A382,QUEUE!$F$5:$AW$1000,38,FALSE))*600,0)</f>
        <v>0</v>
      </c>
      <c r="X382" s="373"/>
      <c r="Y382" s="371">
        <f>IFERROR(VLOOKUP(A382,PROFILE!$B$6:$DG$1000,109,FALSE),0)</f>
        <v>0</v>
      </c>
      <c r="Z382" s="371">
        <f>IFERROR((VLOOKUP(A382,PROFILE!$B$6:$DG$1000,110,FALSE)*900)+((VLOOKUP(A382,PROFILE!$B$6:$DG$1000,110,FALSE)*900)*0.5),0)</f>
        <v>675</v>
      </c>
      <c r="AA382" s="371">
        <f t="shared" si="32"/>
        <v>0</v>
      </c>
      <c r="AB382" s="373">
        <f>IF(PROFILE!R384="รอบคัน",1500,IF(PROFILE!R384="โคม่า",2000,PROFILE!DJ384*100))</f>
        <v>100</v>
      </c>
    </row>
    <row r="383" spans="1:28" x14ac:dyDescent="0.35">
      <c r="A383" s="344">
        <f t="shared" si="31"/>
        <v>1704022</v>
      </c>
      <c r="B383" s="344">
        <v>383</v>
      </c>
      <c r="G383" s="374">
        <f>IFERROR(VLOOKUP(A383,PROFILE!$B$6:$P$1000,11,FALSE),"")</f>
        <v>-42843.699681481485</v>
      </c>
      <c r="H383" s="368">
        <f>IF(PROFILE!H385="","",PROFILE!B385)</f>
        <v>1704022</v>
      </c>
      <c r="I383" s="369" t="str">
        <f>IF(H383="","",VLOOKUP(H383,PROFILE!$B$6:$AC$1000,18,FALSE))</f>
        <v>เจ้าพระยา</v>
      </c>
      <c r="J383" s="369" t="str">
        <f>IF(H383="","",VLOOKUP(H383,PROFILE!$B$6:$AC$1000,17,FALSE))</f>
        <v>ชิ้นส่วน</v>
      </c>
      <c r="K383" s="369" t="str">
        <f>IF(H383="","",VLOOKUP(H383,PROFILE!$B$6:$AC$1000,23,FALSE))</f>
        <v>วจ4860</v>
      </c>
      <c r="L383" s="369" t="str">
        <f>IF(H383="","",VLOOKUP(H383,PROFILE!$B$6:$AC$1000,24,FALSE))</f>
        <v>HONDA</v>
      </c>
      <c r="M383" s="370" t="str">
        <f>IF(H383="","",VLOOKUP(H383,PROFILE!$B$6:$AC$1000,25,FALSE))</f>
        <v>CITY</v>
      </c>
      <c r="N383" s="371">
        <f t="shared" si="33"/>
        <v>490.18800000000005</v>
      </c>
      <c r="O383" s="372"/>
      <c r="P383" s="372">
        <v>3901.88</v>
      </c>
      <c r="Q383" s="371">
        <f t="shared" si="34"/>
        <v>3411.692</v>
      </c>
      <c r="R383" s="371">
        <f t="shared" si="30"/>
        <v>3411.692</v>
      </c>
      <c r="S383" s="372">
        <f>IFERROR((VLOOKUP(A383,QUEUE!$F$5:$AW$1000,27,FALSE)-VLOOKUP(A383,QUEUE!$F$5:$AW$1000,26,FALSE))*500,0)</f>
        <v>0</v>
      </c>
      <c r="T383" s="372">
        <f>IFERROR((VLOOKUP(A383,QUEUE!$F$5:$AW$1000,30,FALSE)-VLOOKUP(A383,QUEUE!$F$5:$AW$1000,29,FALSE))*850,0)</f>
        <v>0</v>
      </c>
      <c r="U383" s="372">
        <f>IFERROR((VLOOKUP(A383,QUEUE!$F$5:$AW$1000,33,FALSE)-VLOOKUP(A383,QUEUE!$F$5:$AW$1000,32,FALSE))*600,0)</f>
        <v>0</v>
      </c>
      <c r="V383" s="372">
        <f>IFERROR((VLOOKUP(A383,QUEUE!$F$5:$AW$1000,36,FALSE)-VLOOKUP(A383,QUEUE!$F$5:$AW$1000,35,FALSE))*750,0)</f>
        <v>0</v>
      </c>
      <c r="W383" s="372">
        <f>IFERROR((VLOOKUP(A383,QUEUE!$F$5:$AW$1000,39,FALSE)-VLOOKUP(A383,QUEUE!$F$5:$AW$1000,38,FALSE))*600,0)</f>
        <v>0</v>
      </c>
      <c r="X383" s="373"/>
      <c r="Y383" s="371">
        <f>IFERROR(VLOOKUP(A383,PROFILE!$B$6:$DG$1000,109,FALSE),0)</f>
        <v>0</v>
      </c>
      <c r="Z383" s="371">
        <f>IFERROR((VLOOKUP(A383,PROFILE!$B$6:$DG$1000,110,FALSE)*900)+((VLOOKUP(A383,PROFILE!$B$6:$DG$1000,110,FALSE)*900)*0.5),0)</f>
        <v>0</v>
      </c>
      <c r="AA383" s="371">
        <f t="shared" si="32"/>
        <v>390.18800000000005</v>
      </c>
      <c r="AB383" s="373">
        <f>IF(PROFILE!R385="รอบคัน",1500,IF(PROFILE!R385="โคม่า",2000,PROFILE!DJ385*100))</f>
        <v>100</v>
      </c>
    </row>
    <row r="384" spans="1:28" x14ac:dyDescent="0.35">
      <c r="A384" s="344">
        <f t="shared" si="31"/>
        <v>1704023</v>
      </c>
      <c r="B384" s="344">
        <v>384</v>
      </c>
      <c r="G384" s="374">
        <f>IFERROR(VLOOKUP(A384,PROFILE!$B$6:$P$1000,11,FALSE),"")</f>
        <v>18.305923958330823</v>
      </c>
      <c r="H384" s="368">
        <f>IF(PROFILE!H386="","",PROFILE!B386)</f>
        <v>1704023</v>
      </c>
      <c r="I384" s="369" t="str">
        <f>IF(H384="","",VLOOKUP(H384,PROFILE!$B$6:$AC$1000,18,FALSE))</f>
        <v>เทเวศ</v>
      </c>
      <c r="J384" s="369" t="str">
        <f>IF(H384="","",VLOOKUP(H384,PROFILE!$B$6:$AC$1000,17,FALSE))</f>
        <v>กลาง</v>
      </c>
      <c r="K384" s="369" t="str">
        <f>IF(H384="","",VLOOKUP(H384,PROFILE!$B$6:$AC$1000,23,FALSE))</f>
        <v>5กศ1012</v>
      </c>
      <c r="L384" s="369" t="str">
        <f>IF(H384="","",VLOOKUP(H384,PROFILE!$B$6:$AC$1000,24,FALSE))</f>
        <v>MITSUBISHI</v>
      </c>
      <c r="M384" s="370" t="str">
        <f>IF(H384="","",VLOOKUP(H384,PROFILE!$B$6:$AC$1000,25,FALSE))</f>
        <v>PAJERO SPORT</v>
      </c>
      <c r="N384" s="371">
        <f t="shared" si="33"/>
        <v>675</v>
      </c>
      <c r="O384" s="372"/>
      <c r="P384" s="372"/>
      <c r="Q384" s="371">
        <f t="shared" si="34"/>
        <v>0</v>
      </c>
      <c r="R384" s="371">
        <f t="shared" si="30"/>
        <v>0</v>
      </c>
      <c r="S384" s="372">
        <f>IFERROR((VLOOKUP(A384,QUEUE!$F$5:$AW$1000,27,FALSE)-VLOOKUP(A384,QUEUE!$F$5:$AW$1000,26,FALSE))*500,0)</f>
        <v>0</v>
      </c>
      <c r="T384" s="372">
        <f>IFERROR((VLOOKUP(A384,QUEUE!$F$5:$AW$1000,30,FALSE)-VLOOKUP(A384,QUEUE!$F$5:$AW$1000,29,FALSE))*850,0)</f>
        <v>0</v>
      </c>
      <c r="U384" s="372">
        <f>IFERROR((VLOOKUP(A384,QUEUE!$F$5:$AW$1000,33,FALSE)-VLOOKUP(A384,QUEUE!$F$5:$AW$1000,32,FALSE))*600,0)</f>
        <v>0</v>
      </c>
      <c r="V384" s="372">
        <f>IFERROR((VLOOKUP(A384,QUEUE!$F$5:$AW$1000,36,FALSE)-VLOOKUP(A384,QUEUE!$F$5:$AW$1000,35,FALSE))*750,0)</f>
        <v>0</v>
      </c>
      <c r="W384" s="372">
        <f>IFERROR((VLOOKUP(A384,QUEUE!$F$5:$AW$1000,39,FALSE)-VLOOKUP(A384,QUEUE!$F$5:$AW$1000,38,FALSE))*600,0)</f>
        <v>0</v>
      </c>
      <c r="X384" s="373"/>
      <c r="Y384" s="371">
        <f>IFERROR(VLOOKUP(A384,PROFILE!$B$6:$DG$1000,109,FALSE),0)</f>
        <v>0</v>
      </c>
      <c r="Z384" s="371">
        <f>IFERROR((VLOOKUP(A384,PROFILE!$B$6:$DG$1000,110,FALSE)*900)+((VLOOKUP(A384,PROFILE!$B$6:$DG$1000,110,FALSE)*900)*0.5),0)</f>
        <v>675</v>
      </c>
      <c r="AA384" s="371">
        <f t="shared" si="32"/>
        <v>0</v>
      </c>
      <c r="AB384" s="373">
        <f>IF(PROFILE!R386="รอบคัน",1500,IF(PROFILE!R386="โคม่า",2000,PROFILE!DJ386*100))</f>
        <v>0</v>
      </c>
    </row>
    <row r="385" spans="1:28" x14ac:dyDescent="0.35">
      <c r="A385" s="344">
        <f t="shared" si="31"/>
        <v>1704024</v>
      </c>
      <c r="B385" s="344">
        <v>385</v>
      </c>
      <c r="G385" s="374" t="str">
        <f>IFERROR(VLOOKUP(A385,PROFILE!$B$6:$P$1000,11,FALSE),"")</f>
        <v>OUT</v>
      </c>
      <c r="H385" s="368">
        <f>IF(PROFILE!H387="","",PROFILE!B387)</f>
        <v>1704024</v>
      </c>
      <c r="I385" s="369" t="str">
        <f>IF(H385="","",VLOOKUP(H385,PROFILE!$B$6:$AC$1000,18,FALSE))</f>
        <v>อาคเนย์</v>
      </c>
      <c r="J385" s="369" t="str">
        <f>IF(H385="","",VLOOKUP(H385,PROFILE!$B$6:$AC$1000,17,FALSE))</f>
        <v>เบา</v>
      </c>
      <c r="K385" s="369" t="str">
        <f>IF(H385="","",VLOOKUP(H385,PROFILE!$B$6:$AC$1000,23,FALSE))</f>
        <v>1ฒผ9746</v>
      </c>
      <c r="L385" s="369" t="str">
        <f>IF(H385="","",VLOOKUP(H385,PROFILE!$B$6:$AC$1000,24,FALSE))</f>
        <v>TOYOTA</v>
      </c>
      <c r="M385" s="370" t="str">
        <f>IF(H385="","",VLOOKUP(H385,PROFILE!$B$6:$AC$1000,25,FALSE))</f>
        <v>VIGO</v>
      </c>
      <c r="N385" s="371">
        <f t="shared" si="33"/>
        <v>1724.925</v>
      </c>
      <c r="O385" s="372"/>
      <c r="P385" s="372">
        <v>10499.25</v>
      </c>
      <c r="Q385" s="371">
        <f t="shared" si="34"/>
        <v>8774.3250000000007</v>
      </c>
      <c r="R385" s="371">
        <f t="shared" si="30"/>
        <v>8774.3250000000007</v>
      </c>
      <c r="S385" s="372">
        <f>IFERROR((VLOOKUP(A385,QUEUE!$F$5:$AW$1000,27,FALSE)-VLOOKUP(A385,QUEUE!$F$5:$AW$1000,26,FALSE))*500,0)</f>
        <v>0</v>
      </c>
      <c r="T385" s="372">
        <f>IFERROR((VLOOKUP(A385,QUEUE!$F$5:$AW$1000,30,FALSE)-VLOOKUP(A385,QUEUE!$F$5:$AW$1000,29,FALSE))*850,0)</f>
        <v>0</v>
      </c>
      <c r="U385" s="372">
        <f>IFERROR((VLOOKUP(A385,QUEUE!$F$5:$AW$1000,33,FALSE)-VLOOKUP(A385,QUEUE!$F$5:$AW$1000,32,FALSE))*600,0)</f>
        <v>0</v>
      </c>
      <c r="V385" s="372">
        <f>IFERROR((VLOOKUP(A385,QUEUE!$F$5:$AW$1000,36,FALSE)-VLOOKUP(A385,QUEUE!$F$5:$AW$1000,35,FALSE))*750,0)</f>
        <v>0</v>
      </c>
      <c r="W385" s="372">
        <f>IFERROR((VLOOKUP(A385,QUEUE!$F$5:$AW$1000,39,FALSE)-VLOOKUP(A385,QUEUE!$F$5:$AW$1000,38,FALSE))*600,0)</f>
        <v>0</v>
      </c>
      <c r="X385" s="373"/>
      <c r="Y385" s="371">
        <f>IFERROR(VLOOKUP(A385,PROFILE!$B$6:$DG$1000,109,FALSE),0)</f>
        <v>0</v>
      </c>
      <c r="Z385" s="371">
        <f>IFERROR((VLOOKUP(A385,PROFILE!$B$6:$DG$1000,110,FALSE)*900)+((VLOOKUP(A385,PROFILE!$B$6:$DG$1000,110,FALSE)*900)*0.5),0)</f>
        <v>675</v>
      </c>
      <c r="AA385" s="371">
        <f t="shared" si="32"/>
        <v>1049.925</v>
      </c>
      <c r="AB385" s="373">
        <f>IF(PROFILE!R387="รอบคัน",1500,IF(PROFILE!R387="โคม่า",2000,PROFILE!DJ387*100))</f>
        <v>0</v>
      </c>
    </row>
    <row r="386" spans="1:28" x14ac:dyDescent="0.35">
      <c r="A386" s="344">
        <f t="shared" si="31"/>
        <v>1704025</v>
      </c>
      <c r="B386" s="344">
        <v>386</v>
      </c>
      <c r="G386" s="374" t="str">
        <f>IFERROR(VLOOKUP(A386,PROFILE!$B$6:$P$1000,11,FALSE),"")</f>
        <v>OUT</v>
      </c>
      <c r="H386" s="368">
        <f>IF(PROFILE!H388="","",PROFILE!B388)</f>
        <v>1704025</v>
      </c>
      <c r="I386" s="369" t="str">
        <f>IF(H386="","",VLOOKUP(H386,PROFILE!$B$6:$AC$1000,18,FALSE))</f>
        <v>ธนชาต</v>
      </c>
      <c r="J386" s="369" t="str">
        <f>IF(H386="","",VLOOKUP(H386,PROFILE!$B$6:$AC$1000,17,FALSE))</f>
        <v>กลาง</v>
      </c>
      <c r="K386" s="369" t="str">
        <f>IF(H386="","",VLOOKUP(H386,PROFILE!$B$6:$AC$1000,23,FALSE))</f>
        <v>7ษ1703</v>
      </c>
      <c r="L386" s="369" t="str">
        <f>IF(H386="","",VLOOKUP(H386,PROFILE!$B$6:$AC$1000,24,FALSE))</f>
        <v>MITSUBISHI</v>
      </c>
      <c r="M386" s="370" t="str">
        <f>IF(H386="","",VLOOKUP(H386,PROFILE!$B$6:$AC$1000,25,FALSE))</f>
        <v>LANCER</v>
      </c>
      <c r="N386" s="371">
        <f t="shared" si="33"/>
        <v>865.125</v>
      </c>
      <c r="O386" s="372"/>
      <c r="P386" s="372">
        <v>1901.25</v>
      </c>
      <c r="Q386" s="371">
        <f t="shared" si="34"/>
        <v>1036.125</v>
      </c>
      <c r="R386" s="371">
        <f t="shared" si="30"/>
        <v>1036.125</v>
      </c>
      <c r="S386" s="372">
        <f>IFERROR((VLOOKUP(A386,QUEUE!$F$5:$AW$1000,27,FALSE)-VLOOKUP(A386,QUEUE!$F$5:$AW$1000,26,FALSE))*500,0)</f>
        <v>0</v>
      </c>
      <c r="T386" s="372">
        <f>IFERROR((VLOOKUP(A386,QUEUE!$F$5:$AW$1000,30,FALSE)-VLOOKUP(A386,QUEUE!$F$5:$AW$1000,29,FALSE))*850,0)</f>
        <v>0</v>
      </c>
      <c r="U386" s="372">
        <f>IFERROR((VLOOKUP(A386,QUEUE!$F$5:$AW$1000,33,FALSE)-VLOOKUP(A386,QUEUE!$F$5:$AW$1000,32,FALSE))*600,0)</f>
        <v>0</v>
      </c>
      <c r="V386" s="372">
        <f>IFERROR((VLOOKUP(A386,QUEUE!$F$5:$AW$1000,36,FALSE)-VLOOKUP(A386,QUEUE!$F$5:$AW$1000,35,FALSE))*750,0)</f>
        <v>0</v>
      </c>
      <c r="W386" s="372">
        <f>IFERROR((VLOOKUP(A386,QUEUE!$F$5:$AW$1000,39,FALSE)-VLOOKUP(A386,QUEUE!$F$5:$AW$1000,38,FALSE))*600,0)</f>
        <v>0</v>
      </c>
      <c r="X386" s="373"/>
      <c r="Y386" s="371">
        <f>IFERROR(VLOOKUP(A386,PROFILE!$B$6:$DG$1000,109,FALSE),0)</f>
        <v>0</v>
      </c>
      <c r="Z386" s="371">
        <f>IFERROR((VLOOKUP(A386,PROFILE!$B$6:$DG$1000,110,FALSE)*900)+((VLOOKUP(A386,PROFILE!$B$6:$DG$1000,110,FALSE)*900)*0.5),0)</f>
        <v>675</v>
      </c>
      <c r="AA386" s="371">
        <f t="shared" si="32"/>
        <v>190.125</v>
      </c>
      <c r="AB386" s="373">
        <f>IF(PROFILE!R388="รอบคัน",1500,IF(PROFILE!R388="โคม่า",2000,PROFILE!DJ388*100))</f>
        <v>0</v>
      </c>
    </row>
    <row r="387" spans="1:28" x14ac:dyDescent="0.35">
      <c r="A387" s="344">
        <f t="shared" si="31"/>
        <v>1704026</v>
      </c>
      <c r="B387" s="344">
        <v>387</v>
      </c>
      <c r="G387" s="374" t="str">
        <f>IFERROR(VLOOKUP(A387,PROFILE!$B$6:$P$1000,11,FALSE),"")</f>
        <v>OUT</v>
      </c>
      <c r="H387" s="368">
        <f>IF(PROFILE!H389="","",PROFILE!B389)</f>
        <v>1704026</v>
      </c>
      <c r="I387" s="369" t="str">
        <f>IF(H387="","",VLOOKUP(H387,PROFILE!$B$6:$AC$1000,18,FALSE))</f>
        <v>เทเวศ</v>
      </c>
      <c r="J387" s="369" t="str">
        <f>IF(H387="","",VLOOKUP(H387,PROFILE!$B$6:$AC$1000,17,FALSE))</f>
        <v>กลาง</v>
      </c>
      <c r="K387" s="369" t="str">
        <f>IF(H387="","",VLOOKUP(H387,PROFILE!$B$6:$AC$1000,23,FALSE))</f>
        <v>สย3990</v>
      </c>
      <c r="L387" s="369" t="str">
        <f>IF(H387="","",VLOOKUP(H387,PROFILE!$B$6:$AC$1000,24,FALSE))</f>
        <v>TOYOTA</v>
      </c>
      <c r="M387" s="370" t="str">
        <f>IF(H387="","",VLOOKUP(H387,PROFILE!$B$6:$AC$1000,25,FALSE))</f>
        <v>VIGO</v>
      </c>
      <c r="N387" s="371">
        <f t="shared" si="33"/>
        <v>1075</v>
      </c>
      <c r="O387" s="372"/>
      <c r="P387" s="372"/>
      <c r="Q387" s="371">
        <f t="shared" si="34"/>
        <v>0</v>
      </c>
      <c r="R387" s="371">
        <f t="shared" si="30"/>
        <v>0</v>
      </c>
      <c r="S387" s="372">
        <f>IFERROR((VLOOKUP(A387,QUEUE!$F$5:$AW$1000,27,FALSE)-VLOOKUP(A387,QUEUE!$F$5:$AW$1000,26,FALSE))*500,0)</f>
        <v>0</v>
      </c>
      <c r="T387" s="372">
        <f>IFERROR((VLOOKUP(A387,QUEUE!$F$5:$AW$1000,30,FALSE)-VLOOKUP(A387,QUEUE!$F$5:$AW$1000,29,FALSE))*850,0)</f>
        <v>0</v>
      </c>
      <c r="U387" s="372">
        <f>IFERROR((VLOOKUP(A387,QUEUE!$F$5:$AW$1000,33,FALSE)-VLOOKUP(A387,QUEUE!$F$5:$AW$1000,32,FALSE))*600,0)</f>
        <v>0</v>
      </c>
      <c r="V387" s="372">
        <f>IFERROR((VLOOKUP(A387,QUEUE!$F$5:$AW$1000,36,FALSE)-VLOOKUP(A387,QUEUE!$F$5:$AW$1000,35,FALSE))*750,0)</f>
        <v>0</v>
      </c>
      <c r="W387" s="372">
        <f>IFERROR((VLOOKUP(A387,QUEUE!$F$5:$AW$1000,39,FALSE)-VLOOKUP(A387,QUEUE!$F$5:$AW$1000,38,FALSE))*600,0)</f>
        <v>0</v>
      </c>
      <c r="X387" s="373"/>
      <c r="Y387" s="371">
        <f>IFERROR(VLOOKUP(A387,PROFILE!$B$6:$DG$1000,109,FALSE),0)</f>
        <v>0</v>
      </c>
      <c r="Z387" s="371">
        <f>IFERROR((VLOOKUP(A387,PROFILE!$B$6:$DG$1000,110,FALSE)*900)+((VLOOKUP(A387,PROFILE!$B$6:$DG$1000,110,FALSE)*900)*0.5),0)</f>
        <v>675</v>
      </c>
      <c r="AA387" s="371">
        <f t="shared" si="32"/>
        <v>0</v>
      </c>
      <c r="AB387" s="373">
        <f>IF(PROFILE!R389="รอบคัน",1500,IF(PROFILE!R389="โคม่า",2000,PROFILE!DJ389*100))</f>
        <v>400</v>
      </c>
    </row>
    <row r="388" spans="1:28" x14ac:dyDescent="0.35">
      <c r="A388" s="344">
        <f t="shared" si="31"/>
        <v>1704027</v>
      </c>
      <c r="B388" s="344">
        <v>388</v>
      </c>
      <c r="G388" s="374" t="str">
        <f>IFERROR(VLOOKUP(A388,PROFILE!$B$6:$P$1000,11,FALSE),"")</f>
        <v>OUT</v>
      </c>
      <c r="H388" s="368">
        <f>IF(PROFILE!H390="","",PROFILE!B390)</f>
        <v>1704027</v>
      </c>
      <c r="I388" s="369" t="str">
        <f>IF(H388="","",VLOOKUP(H388,PROFILE!$B$6:$AC$1000,18,FALSE))</f>
        <v>เทเวศ</v>
      </c>
      <c r="J388" s="369" t="str">
        <f>IF(H388="","",VLOOKUP(H388,PROFILE!$B$6:$AC$1000,17,FALSE))</f>
        <v>กลาง</v>
      </c>
      <c r="K388" s="369" t="str">
        <f>IF(H388="","",VLOOKUP(H388,PROFILE!$B$6:$AC$1000,23,FALSE))</f>
        <v>พย5044</v>
      </c>
      <c r="L388" s="369" t="str">
        <f>IF(H388="","",VLOOKUP(H388,PROFILE!$B$6:$AC$1000,24,FALSE))</f>
        <v>MITSUBISHI</v>
      </c>
      <c r="M388" s="370" t="str">
        <f>IF(H388="","",VLOOKUP(H388,PROFILE!$B$6:$AC$1000,25,FALSE))</f>
        <v>LANCER</v>
      </c>
      <c r="N388" s="371">
        <f t="shared" si="33"/>
        <v>985</v>
      </c>
      <c r="O388" s="372"/>
      <c r="P388" s="372">
        <v>1100</v>
      </c>
      <c r="Q388" s="371">
        <f t="shared" si="34"/>
        <v>115</v>
      </c>
      <c r="R388" s="371">
        <f t="shared" si="30"/>
        <v>115</v>
      </c>
      <c r="S388" s="372">
        <f>IFERROR((VLOOKUP(A388,QUEUE!$F$5:$AW$1000,27,FALSE)-VLOOKUP(A388,QUEUE!$F$5:$AW$1000,26,FALSE))*500,0)</f>
        <v>0</v>
      </c>
      <c r="T388" s="372">
        <f>IFERROR((VLOOKUP(A388,QUEUE!$F$5:$AW$1000,30,FALSE)-VLOOKUP(A388,QUEUE!$F$5:$AW$1000,29,FALSE))*850,0)</f>
        <v>0</v>
      </c>
      <c r="U388" s="372">
        <f>IFERROR((VLOOKUP(A388,QUEUE!$F$5:$AW$1000,33,FALSE)-VLOOKUP(A388,QUEUE!$F$5:$AW$1000,32,FALSE))*600,0)</f>
        <v>0</v>
      </c>
      <c r="V388" s="372">
        <f>IFERROR((VLOOKUP(A388,QUEUE!$F$5:$AW$1000,36,FALSE)-VLOOKUP(A388,QUEUE!$F$5:$AW$1000,35,FALSE))*750,0)</f>
        <v>0</v>
      </c>
      <c r="W388" s="372">
        <f>IFERROR((VLOOKUP(A388,QUEUE!$F$5:$AW$1000,39,FALSE)-VLOOKUP(A388,QUEUE!$F$5:$AW$1000,38,FALSE))*600,0)</f>
        <v>0</v>
      </c>
      <c r="X388" s="373"/>
      <c r="Y388" s="371">
        <f>IFERROR(VLOOKUP(A388,PROFILE!$B$6:$DG$1000,109,FALSE),0)</f>
        <v>0</v>
      </c>
      <c r="Z388" s="371">
        <f>IFERROR((VLOOKUP(A388,PROFILE!$B$6:$DG$1000,110,FALSE)*900)+((VLOOKUP(A388,PROFILE!$B$6:$DG$1000,110,FALSE)*900)*0.5),0)</f>
        <v>675</v>
      </c>
      <c r="AA388" s="371">
        <f t="shared" si="32"/>
        <v>110</v>
      </c>
      <c r="AB388" s="373">
        <f>IF(PROFILE!R390="รอบคัน",1500,IF(PROFILE!R390="โคม่า",2000,PROFILE!DJ390*100))</f>
        <v>200</v>
      </c>
    </row>
    <row r="389" spans="1:28" x14ac:dyDescent="0.35">
      <c r="A389" s="344">
        <f t="shared" si="31"/>
        <v>1704028</v>
      </c>
      <c r="B389" s="344">
        <v>389</v>
      </c>
      <c r="G389" s="374" t="str">
        <f>IFERROR(VLOOKUP(A389,PROFILE!$B$6:$P$1000,11,FALSE),"")</f>
        <v>OUT</v>
      </c>
      <c r="H389" s="368">
        <f>IF(PROFILE!H391="","",PROFILE!B391)</f>
        <v>1704028</v>
      </c>
      <c r="I389" s="369" t="str">
        <f>IF(H389="","",VLOOKUP(H389,PROFILE!$B$6:$AC$1000,18,FALSE))</f>
        <v>อาคเนย์</v>
      </c>
      <c r="J389" s="369" t="str">
        <f>IF(H389="","",VLOOKUP(H389,PROFILE!$B$6:$AC$1000,17,FALSE))</f>
        <v>กลาง</v>
      </c>
      <c r="K389" s="369" t="str">
        <f>IF(H389="","",VLOOKUP(H389,PROFILE!$B$6:$AC$1000,23,FALSE))</f>
        <v>ฌพ634</v>
      </c>
      <c r="L389" s="369" t="str">
        <f>IF(H389="","",VLOOKUP(H389,PROFILE!$B$6:$AC$1000,24,FALSE))</f>
        <v>CHEVROLET</v>
      </c>
      <c r="M389" s="370" t="str">
        <f>IF(H389="","",VLOOKUP(H389,PROFILE!$B$6:$AC$1000,25,FALSE))</f>
        <v>OPTRA</v>
      </c>
      <c r="N389" s="371">
        <f t="shared" si="33"/>
        <v>2481.3249999999998</v>
      </c>
      <c r="O389" s="372"/>
      <c r="P389" s="372">
        <v>16063.25</v>
      </c>
      <c r="Q389" s="371">
        <f t="shared" si="34"/>
        <v>13581.924999999999</v>
      </c>
      <c r="R389" s="371">
        <f t="shared" ref="R389:R452" si="35">Q389</f>
        <v>13581.924999999999</v>
      </c>
      <c r="S389" s="372">
        <f>IFERROR((VLOOKUP(A389,QUEUE!$F$5:$AW$1000,27,FALSE)-VLOOKUP(A389,QUEUE!$F$5:$AW$1000,26,FALSE))*500,0)</f>
        <v>0</v>
      </c>
      <c r="T389" s="372">
        <f>IFERROR((VLOOKUP(A389,QUEUE!$F$5:$AW$1000,30,FALSE)-VLOOKUP(A389,QUEUE!$F$5:$AW$1000,29,FALSE))*850,0)</f>
        <v>0</v>
      </c>
      <c r="U389" s="372">
        <f>IFERROR((VLOOKUP(A389,QUEUE!$F$5:$AW$1000,33,FALSE)-VLOOKUP(A389,QUEUE!$F$5:$AW$1000,32,FALSE))*600,0)</f>
        <v>0</v>
      </c>
      <c r="V389" s="372">
        <f>IFERROR((VLOOKUP(A389,QUEUE!$F$5:$AW$1000,36,FALSE)-VLOOKUP(A389,QUEUE!$F$5:$AW$1000,35,FALSE))*750,0)</f>
        <v>0</v>
      </c>
      <c r="W389" s="372">
        <f>IFERROR((VLOOKUP(A389,QUEUE!$F$5:$AW$1000,39,FALSE)-VLOOKUP(A389,QUEUE!$F$5:$AW$1000,38,FALSE))*600,0)</f>
        <v>0</v>
      </c>
      <c r="X389" s="373"/>
      <c r="Y389" s="371">
        <f>IFERROR(VLOOKUP(A389,PROFILE!$B$6:$DG$1000,109,FALSE),0)</f>
        <v>0</v>
      </c>
      <c r="Z389" s="371">
        <f>IFERROR((VLOOKUP(A389,PROFILE!$B$6:$DG$1000,110,FALSE)*900)+((VLOOKUP(A389,PROFILE!$B$6:$DG$1000,110,FALSE)*900)*0.5),0)</f>
        <v>675</v>
      </c>
      <c r="AA389" s="371">
        <f t="shared" si="32"/>
        <v>1606.325</v>
      </c>
      <c r="AB389" s="373">
        <f>IF(PROFILE!R391="รอบคัน",1500,IF(PROFILE!R391="โคม่า",2000,PROFILE!DJ391*100))</f>
        <v>200</v>
      </c>
    </row>
    <row r="390" spans="1:28" x14ac:dyDescent="0.35">
      <c r="A390" s="344">
        <f t="shared" si="31"/>
        <v>1704029</v>
      </c>
      <c r="B390" s="344">
        <v>390</v>
      </c>
      <c r="G390" s="374" t="str">
        <f>IFERROR(VLOOKUP(A390,PROFILE!$B$6:$P$1000,11,FALSE),"")</f>
        <v>OUT</v>
      </c>
      <c r="H390" s="368">
        <f>IF(PROFILE!H392="","",PROFILE!B392)</f>
        <v>1704029</v>
      </c>
      <c r="I390" s="369" t="str">
        <f>IF(H390="","",VLOOKUP(H390,PROFILE!$B$6:$AC$1000,18,FALSE))</f>
        <v>เทเวศ</v>
      </c>
      <c r="J390" s="369" t="str">
        <f>IF(H390="","",VLOOKUP(H390,PROFILE!$B$6:$AC$1000,17,FALSE))</f>
        <v>กลาง</v>
      </c>
      <c r="K390" s="369" t="str">
        <f>IF(H390="","",VLOOKUP(H390,PROFILE!$B$6:$AC$1000,23,FALSE))</f>
        <v>ฎฉ7499</v>
      </c>
      <c r="L390" s="369" t="str">
        <f>IF(H390="","",VLOOKUP(H390,PROFILE!$B$6:$AC$1000,24,FALSE))</f>
        <v>MAZDA</v>
      </c>
      <c r="M390" s="370">
        <f>IF(H390="","",VLOOKUP(H390,PROFILE!$B$6:$AC$1000,25,FALSE))</f>
        <v>3</v>
      </c>
      <c r="N390" s="371">
        <f t="shared" si="33"/>
        <v>2390</v>
      </c>
      <c r="O390" s="372"/>
      <c r="P390" s="372">
        <v>4400</v>
      </c>
      <c r="Q390" s="371">
        <f t="shared" si="34"/>
        <v>2010</v>
      </c>
      <c r="R390" s="371">
        <f t="shared" si="35"/>
        <v>2010</v>
      </c>
      <c r="S390" s="372">
        <f>IFERROR((VLOOKUP(A390,QUEUE!$F$5:$AW$1000,27,FALSE)-VLOOKUP(A390,QUEUE!$F$5:$AW$1000,26,FALSE))*500,0)</f>
        <v>0</v>
      </c>
      <c r="T390" s="372">
        <f>IFERROR((VLOOKUP(A390,QUEUE!$F$5:$AW$1000,30,FALSE)-VLOOKUP(A390,QUEUE!$F$5:$AW$1000,29,FALSE))*850,0)</f>
        <v>0</v>
      </c>
      <c r="U390" s="372">
        <f>IFERROR((VLOOKUP(A390,QUEUE!$F$5:$AW$1000,33,FALSE)-VLOOKUP(A390,QUEUE!$F$5:$AW$1000,32,FALSE))*600,0)</f>
        <v>0</v>
      </c>
      <c r="V390" s="372">
        <f>IFERROR((VLOOKUP(A390,QUEUE!$F$5:$AW$1000,36,FALSE)-VLOOKUP(A390,QUEUE!$F$5:$AW$1000,35,FALSE))*750,0)</f>
        <v>0</v>
      </c>
      <c r="W390" s="372">
        <f>IFERROR((VLOOKUP(A390,QUEUE!$F$5:$AW$1000,39,FALSE)-VLOOKUP(A390,QUEUE!$F$5:$AW$1000,38,FALSE))*600,0)</f>
        <v>0</v>
      </c>
      <c r="X390" s="373"/>
      <c r="Y390" s="371">
        <f>IFERROR(VLOOKUP(A390,PROFILE!$B$6:$DG$1000,109,FALSE),0)</f>
        <v>0</v>
      </c>
      <c r="Z390" s="371">
        <f>IFERROR((VLOOKUP(A390,PROFILE!$B$6:$DG$1000,110,FALSE)*900)+((VLOOKUP(A390,PROFILE!$B$6:$DG$1000,110,FALSE)*900)*0.5),0)</f>
        <v>1350</v>
      </c>
      <c r="AA390" s="371">
        <f t="shared" si="32"/>
        <v>440</v>
      </c>
      <c r="AB390" s="373">
        <f>IF(PROFILE!R392="รอบคัน",1500,IF(PROFILE!R392="โคม่า",2000,PROFILE!DJ392*100))</f>
        <v>600</v>
      </c>
    </row>
    <row r="391" spans="1:28" x14ac:dyDescent="0.35">
      <c r="A391" s="344">
        <f t="shared" si="31"/>
        <v>1704030</v>
      </c>
      <c r="B391" s="344">
        <v>391</v>
      </c>
      <c r="G391" s="374" t="str">
        <f>IFERROR(VLOOKUP(A391,PROFILE!$B$6:$P$1000,11,FALSE),"")</f>
        <v>OUT</v>
      </c>
      <c r="H391" s="368">
        <f>IF(PROFILE!H393="","",PROFILE!B393)</f>
        <v>1704030</v>
      </c>
      <c r="I391" s="369" t="str">
        <f>IF(H391="","",VLOOKUP(H391,PROFILE!$B$6:$AC$1000,18,FALSE))</f>
        <v>ไทยวิวัฒน์</v>
      </c>
      <c r="J391" s="369" t="str">
        <f>IF(H391="","",VLOOKUP(H391,PROFILE!$B$6:$AC$1000,17,FALSE))</f>
        <v>กลาง</v>
      </c>
      <c r="K391" s="369" t="str">
        <f>IF(H391="","",VLOOKUP(H391,PROFILE!$B$6:$AC$1000,23,FALSE))</f>
        <v>2กค4169</v>
      </c>
      <c r="L391" s="369" t="str">
        <f>IF(H391="","",VLOOKUP(H391,PROFILE!$B$6:$AC$1000,24,FALSE))</f>
        <v>TOYOTA</v>
      </c>
      <c r="M391" s="370" t="str">
        <f>IF(H391="","",VLOOKUP(H391,PROFILE!$B$6:$AC$1000,25,FALSE))</f>
        <v>VIOS</v>
      </c>
      <c r="N391" s="371">
        <f t="shared" si="33"/>
        <v>1340</v>
      </c>
      <c r="O391" s="372"/>
      <c r="P391" s="372">
        <v>5400</v>
      </c>
      <c r="Q391" s="371">
        <f t="shared" si="34"/>
        <v>4060</v>
      </c>
      <c r="R391" s="371">
        <f t="shared" si="35"/>
        <v>4060</v>
      </c>
      <c r="S391" s="372">
        <f>IFERROR((VLOOKUP(A391,QUEUE!$F$5:$AW$1000,27,FALSE)-VLOOKUP(A391,QUEUE!$F$5:$AW$1000,26,FALSE))*500,0)</f>
        <v>0</v>
      </c>
      <c r="T391" s="372">
        <f>IFERROR((VLOOKUP(A391,QUEUE!$F$5:$AW$1000,30,FALSE)-VLOOKUP(A391,QUEUE!$F$5:$AW$1000,29,FALSE))*850,0)</f>
        <v>0</v>
      </c>
      <c r="U391" s="372">
        <f>IFERROR((VLOOKUP(A391,QUEUE!$F$5:$AW$1000,33,FALSE)-VLOOKUP(A391,QUEUE!$F$5:$AW$1000,32,FALSE))*600,0)</f>
        <v>0</v>
      </c>
      <c r="V391" s="372">
        <f>IFERROR((VLOOKUP(A391,QUEUE!$F$5:$AW$1000,36,FALSE)-VLOOKUP(A391,QUEUE!$F$5:$AW$1000,35,FALSE))*750,0)</f>
        <v>0</v>
      </c>
      <c r="W391" s="372">
        <f>IFERROR((VLOOKUP(A391,QUEUE!$F$5:$AW$1000,39,FALSE)-VLOOKUP(A391,QUEUE!$F$5:$AW$1000,38,FALSE))*600,0)</f>
        <v>0</v>
      </c>
      <c r="X391" s="373"/>
      <c r="Y391" s="371">
        <f>IFERROR(VLOOKUP(A391,PROFILE!$B$6:$DG$1000,109,FALSE),0)</f>
        <v>0</v>
      </c>
      <c r="Z391" s="371">
        <f>IFERROR((VLOOKUP(A391,PROFILE!$B$6:$DG$1000,110,FALSE)*900)+((VLOOKUP(A391,PROFILE!$B$6:$DG$1000,110,FALSE)*900)*0.5),0)</f>
        <v>0</v>
      </c>
      <c r="AA391" s="371">
        <f t="shared" si="32"/>
        <v>540</v>
      </c>
      <c r="AB391" s="373">
        <f>IF(PROFILE!R393="รอบคัน",1500,IF(PROFILE!R393="โคม่า",2000,PROFILE!DJ393*100))</f>
        <v>800</v>
      </c>
    </row>
    <row r="392" spans="1:28" x14ac:dyDescent="0.35">
      <c r="A392" s="344">
        <f t="shared" ref="A392:A455" si="36">VALUE(H392)</f>
        <v>1704031</v>
      </c>
      <c r="B392" s="344">
        <v>392</v>
      </c>
      <c r="G392" s="374">
        <f>IFERROR(VLOOKUP(A392,PROFILE!$B$6:$P$1000,11,FALSE),"")</f>
        <v>4.532410185187473</v>
      </c>
      <c r="H392" s="368">
        <f>IF(PROFILE!H394="","",PROFILE!B394)</f>
        <v>1704031</v>
      </c>
      <c r="I392" s="369" t="str">
        <f>IF(H392="","",VLOOKUP(H392,PROFILE!$B$6:$AC$1000,18,FALSE))</f>
        <v>อาคเนย์</v>
      </c>
      <c r="J392" s="369" t="str">
        <f>IF(H392="","",VLOOKUP(H392,PROFILE!$B$6:$AC$1000,17,FALSE))</f>
        <v>กลาง</v>
      </c>
      <c r="K392" s="369" t="str">
        <f>IF(H392="","",VLOOKUP(H392,PROFILE!$B$6:$AC$1000,23,FALSE))</f>
        <v>ฒก764</v>
      </c>
      <c r="L392" s="369" t="str">
        <f>IF(H392="","",VLOOKUP(H392,PROFILE!$B$6:$AC$1000,24,FALSE))</f>
        <v>TOYOTA</v>
      </c>
      <c r="M392" s="370" t="str">
        <f>IF(H392="","",VLOOKUP(H392,PROFILE!$B$6:$AC$1000,25,FALSE))</f>
        <v>VIGO</v>
      </c>
      <c r="N392" s="371">
        <f t="shared" si="33"/>
        <v>975</v>
      </c>
      <c r="O392" s="372">
        <v>3380</v>
      </c>
      <c r="P392" s="372"/>
      <c r="Q392" s="371">
        <f t="shared" si="34"/>
        <v>0</v>
      </c>
      <c r="R392" s="371">
        <f t="shared" si="35"/>
        <v>0</v>
      </c>
      <c r="S392" s="372">
        <f>IFERROR((VLOOKUP(A392,QUEUE!$F$5:$AW$1000,27,FALSE)-VLOOKUP(A392,QUEUE!$F$5:$AW$1000,26,FALSE))*500,0)</f>
        <v>0</v>
      </c>
      <c r="T392" s="372">
        <f>IFERROR((VLOOKUP(A392,QUEUE!$F$5:$AW$1000,30,FALSE)-VLOOKUP(A392,QUEUE!$F$5:$AW$1000,29,FALSE))*850,0)</f>
        <v>0</v>
      </c>
      <c r="U392" s="372">
        <f>IFERROR((VLOOKUP(A392,QUEUE!$F$5:$AW$1000,33,FALSE)-VLOOKUP(A392,QUEUE!$F$5:$AW$1000,32,FALSE))*600,0)</f>
        <v>0</v>
      </c>
      <c r="V392" s="372">
        <f>IFERROR((VLOOKUP(A392,QUEUE!$F$5:$AW$1000,36,FALSE)-VLOOKUP(A392,QUEUE!$F$5:$AW$1000,35,FALSE))*750,0)</f>
        <v>0</v>
      </c>
      <c r="W392" s="372">
        <f>IFERROR((VLOOKUP(A392,QUEUE!$F$5:$AW$1000,39,FALSE)-VLOOKUP(A392,QUEUE!$F$5:$AW$1000,38,FALSE))*600,0)</f>
        <v>0</v>
      </c>
      <c r="X392" s="373"/>
      <c r="Y392" s="371">
        <f>IFERROR(VLOOKUP(A392,PROFILE!$B$6:$DG$1000,109,FALSE),0)</f>
        <v>0</v>
      </c>
      <c r="Z392" s="371">
        <f>IFERROR((VLOOKUP(A392,PROFILE!$B$6:$DG$1000,110,FALSE)*900)+((VLOOKUP(A392,PROFILE!$B$6:$DG$1000,110,FALSE)*900)*0.5),0)</f>
        <v>675</v>
      </c>
      <c r="AA392" s="371">
        <f t="shared" si="32"/>
        <v>0</v>
      </c>
      <c r="AB392" s="373">
        <f>IF(PROFILE!R394="รอบคัน",1500,IF(PROFILE!R394="โคม่า",2000,PROFILE!DJ394*100))</f>
        <v>300</v>
      </c>
    </row>
    <row r="393" spans="1:28" x14ac:dyDescent="0.35">
      <c r="A393" s="344">
        <f t="shared" si="36"/>
        <v>1704032</v>
      </c>
      <c r="B393" s="344">
        <v>393</v>
      </c>
      <c r="G393" s="374" t="str">
        <f>IFERROR(VLOOKUP(A393,PROFILE!$B$6:$P$1000,11,FALSE),"")</f>
        <v>OUT</v>
      </c>
      <c r="H393" s="368">
        <f>IF(PROFILE!H395="","",PROFILE!B395)</f>
        <v>1704032</v>
      </c>
      <c r="I393" s="369" t="str">
        <f>IF(H393="","",VLOOKUP(H393,PROFILE!$B$6:$AC$1000,18,FALSE))</f>
        <v>เทเวศ</v>
      </c>
      <c r="J393" s="369" t="str">
        <f>IF(H393="","",VLOOKUP(H393,PROFILE!$B$6:$AC$1000,17,FALSE))</f>
        <v>ชิ้นส่วน</v>
      </c>
      <c r="K393" s="369" t="str">
        <f>IF(H393="","",VLOOKUP(H393,PROFILE!$B$6:$AC$1000,23,FALSE))</f>
        <v>5กฏ3239</v>
      </c>
      <c r="L393" s="369" t="str">
        <f>IF(H393="","",VLOOKUP(H393,PROFILE!$B$6:$AC$1000,24,FALSE))</f>
        <v>TOYOTA</v>
      </c>
      <c r="M393" s="370" t="str">
        <f>IF(H393="","",VLOOKUP(H393,PROFILE!$B$6:$AC$1000,25,FALSE))</f>
        <v>YARIS</v>
      </c>
      <c r="N393" s="371">
        <f t="shared" si="33"/>
        <v>100</v>
      </c>
      <c r="O393" s="372"/>
      <c r="P393" s="372"/>
      <c r="Q393" s="371">
        <f t="shared" si="34"/>
        <v>0</v>
      </c>
      <c r="R393" s="371">
        <f t="shared" si="35"/>
        <v>0</v>
      </c>
      <c r="S393" s="372">
        <f>IFERROR((VLOOKUP(A393,QUEUE!$F$5:$AW$1000,27,FALSE)-VLOOKUP(A393,QUEUE!$F$5:$AW$1000,26,FALSE))*500,0)</f>
        <v>0</v>
      </c>
      <c r="T393" s="372">
        <f>IFERROR((VLOOKUP(A393,QUEUE!$F$5:$AW$1000,30,FALSE)-VLOOKUP(A393,QUEUE!$F$5:$AW$1000,29,FALSE))*850,0)</f>
        <v>0</v>
      </c>
      <c r="U393" s="372">
        <f>IFERROR((VLOOKUP(A393,QUEUE!$F$5:$AW$1000,33,FALSE)-VLOOKUP(A393,QUEUE!$F$5:$AW$1000,32,FALSE))*600,0)</f>
        <v>0</v>
      </c>
      <c r="V393" s="372">
        <f>IFERROR((VLOOKUP(A393,QUEUE!$F$5:$AW$1000,36,FALSE)-VLOOKUP(A393,QUEUE!$F$5:$AW$1000,35,FALSE))*750,0)</f>
        <v>0</v>
      </c>
      <c r="W393" s="372">
        <f>IFERROR((VLOOKUP(A393,QUEUE!$F$5:$AW$1000,39,FALSE)-VLOOKUP(A393,QUEUE!$F$5:$AW$1000,38,FALSE))*600,0)</f>
        <v>0</v>
      </c>
      <c r="X393" s="373"/>
      <c r="Y393" s="371">
        <f>IFERROR(VLOOKUP(A393,PROFILE!$B$6:$DG$1000,109,FALSE),0)</f>
        <v>0</v>
      </c>
      <c r="Z393" s="371">
        <f>IFERROR((VLOOKUP(A393,PROFILE!$B$6:$DG$1000,110,FALSE)*900)+((VLOOKUP(A393,PROFILE!$B$6:$DG$1000,110,FALSE)*900)*0.5),0)</f>
        <v>0</v>
      </c>
      <c r="AA393" s="371">
        <f t="shared" si="32"/>
        <v>0</v>
      </c>
      <c r="AB393" s="373">
        <f>IF(PROFILE!R395="รอบคัน",1500,IF(PROFILE!R395="โคม่า",2000,PROFILE!DJ395*100))</f>
        <v>100</v>
      </c>
    </row>
    <row r="394" spans="1:28" x14ac:dyDescent="0.35">
      <c r="A394" s="344">
        <f t="shared" si="36"/>
        <v>1704033</v>
      </c>
      <c r="B394" s="344">
        <v>394</v>
      </c>
      <c r="G394" s="374" t="str">
        <f>IFERROR(VLOOKUP(A394,PROFILE!$B$6:$P$1000,11,FALSE),"")</f>
        <v>OUT</v>
      </c>
      <c r="H394" s="368">
        <f>IF(PROFILE!H396="","",PROFILE!B396)</f>
        <v>1704033</v>
      </c>
      <c r="I394" s="369" t="str">
        <f>IF(H394="","",VLOOKUP(H394,PROFILE!$B$6:$AC$1000,18,FALSE))</f>
        <v>ธนชาต</v>
      </c>
      <c r="J394" s="369" t="str">
        <f>IF(H394="","",VLOOKUP(H394,PROFILE!$B$6:$AC$1000,17,FALSE))</f>
        <v>ชิ้นส่วน</v>
      </c>
      <c r="K394" s="369" t="str">
        <f>IF(H394="","",VLOOKUP(H394,PROFILE!$B$6:$AC$1000,23,FALSE))</f>
        <v>1กส2291</v>
      </c>
      <c r="L394" s="369" t="str">
        <f>IF(H394="","",VLOOKUP(H394,PROFILE!$B$6:$AC$1000,24,FALSE))</f>
        <v>ISUZU</v>
      </c>
      <c r="M394" s="370" t="str">
        <f>IF(H394="","",VLOOKUP(H394,PROFILE!$B$6:$AC$1000,25,FALSE))</f>
        <v>SPACECAB</v>
      </c>
      <c r="N394" s="371">
        <f t="shared" si="33"/>
        <v>1347.3430000000001</v>
      </c>
      <c r="O394" s="372">
        <v>2000</v>
      </c>
      <c r="P394" s="372">
        <v>5723.43</v>
      </c>
      <c r="Q394" s="371">
        <f t="shared" si="34"/>
        <v>4376.0870000000004</v>
      </c>
      <c r="R394" s="371">
        <f t="shared" si="35"/>
        <v>4376.0870000000004</v>
      </c>
      <c r="S394" s="372">
        <f>IFERROR((VLOOKUP(A394,QUEUE!$F$5:$AW$1000,27,FALSE)-VLOOKUP(A394,QUEUE!$F$5:$AW$1000,26,FALSE))*500,0)</f>
        <v>0</v>
      </c>
      <c r="T394" s="372">
        <f>IFERROR((VLOOKUP(A394,QUEUE!$F$5:$AW$1000,30,FALSE)-VLOOKUP(A394,QUEUE!$F$5:$AW$1000,29,FALSE))*850,0)</f>
        <v>0</v>
      </c>
      <c r="U394" s="372">
        <f>IFERROR((VLOOKUP(A394,QUEUE!$F$5:$AW$1000,33,FALSE)-VLOOKUP(A394,QUEUE!$F$5:$AW$1000,32,FALSE))*600,0)</f>
        <v>0</v>
      </c>
      <c r="V394" s="372">
        <f>IFERROR((VLOOKUP(A394,QUEUE!$F$5:$AW$1000,36,FALSE)-VLOOKUP(A394,QUEUE!$F$5:$AW$1000,35,FALSE))*750,0)</f>
        <v>0</v>
      </c>
      <c r="W394" s="372">
        <f>IFERROR((VLOOKUP(A394,QUEUE!$F$5:$AW$1000,39,FALSE)-VLOOKUP(A394,QUEUE!$F$5:$AW$1000,38,FALSE))*600,0)</f>
        <v>0</v>
      </c>
      <c r="X394" s="373"/>
      <c r="Y394" s="371">
        <f>IFERROR(VLOOKUP(A394,PROFILE!$B$6:$DG$1000,109,FALSE),0)</f>
        <v>0</v>
      </c>
      <c r="Z394" s="371">
        <f>IFERROR((VLOOKUP(A394,PROFILE!$B$6:$DG$1000,110,FALSE)*900)+((VLOOKUP(A394,PROFILE!$B$6:$DG$1000,110,FALSE)*900)*0.5),0)</f>
        <v>675</v>
      </c>
      <c r="AA394" s="371">
        <f t="shared" si="32"/>
        <v>572.34300000000007</v>
      </c>
      <c r="AB394" s="373">
        <f>IF(PROFILE!R396="รอบคัน",1500,IF(PROFILE!R396="โคม่า",2000,PROFILE!DJ396*100))</f>
        <v>100</v>
      </c>
    </row>
    <row r="395" spans="1:28" x14ac:dyDescent="0.35">
      <c r="A395" s="344">
        <f t="shared" si="36"/>
        <v>1704034</v>
      </c>
      <c r="B395" s="344">
        <v>395</v>
      </c>
      <c r="G395" s="374" t="str">
        <f>IFERROR(VLOOKUP(A395,PROFILE!$B$6:$P$1000,11,FALSE),"")</f>
        <v/>
      </c>
      <c r="H395" s="368">
        <f>IF(PROFILE!H397="","",PROFILE!B397)</f>
        <v>1704034</v>
      </c>
      <c r="I395" s="369" t="str">
        <f>IF(H395="","",VLOOKUP(H395,PROFILE!$B$6:$AC$1000,18,FALSE))</f>
        <v>ธนชาต</v>
      </c>
      <c r="J395" s="369" t="str">
        <f>IF(H395="","",VLOOKUP(H395,PROFILE!$B$6:$AC$1000,17,FALSE))</f>
        <v>ชิ้นส่วน</v>
      </c>
      <c r="K395" s="369" t="str">
        <f>IF(H395="","",VLOOKUP(H395,PROFILE!$B$6:$AC$1000,23,FALSE))</f>
        <v>1ฒช3231</v>
      </c>
      <c r="L395" s="369" t="str">
        <f>IF(H395="","",VLOOKUP(H395,PROFILE!$B$6:$AC$1000,24,FALSE))</f>
        <v>TOYOTA</v>
      </c>
      <c r="M395" s="370" t="str">
        <f>IF(H395="","",VLOOKUP(H395,PROFILE!$B$6:$AC$1000,25,FALSE))</f>
        <v>VIGO</v>
      </c>
      <c r="N395" s="371">
        <f t="shared" si="33"/>
        <v>18.692</v>
      </c>
      <c r="O395" s="372"/>
      <c r="P395" s="372">
        <v>186.92</v>
      </c>
      <c r="Q395" s="371">
        <f t="shared" si="34"/>
        <v>168.22799999999998</v>
      </c>
      <c r="R395" s="371">
        <f t="shared" si="35"/>
        <v>168.22799999999998</v>
      </c>
      <c r="S395" s="372">
        <f>IFERROR((VLOOKUP(A395,QUEUE!$F$5:$AW$1000,27,FALSE)-VLOOKUP(A395,QUEUE!$F$5:$AW$1000,26,FALSE))*500,0)</f>
        <v>0</v>
      </c>
      <c r="T395" s="372">
        <f>IFERROR((VLOOKUP(A395,QUEUE!$F$5:$AW$1000,30,FALSE)-VLOOKUP(A395,QUEUE!$F$5:$AW$1000,29,FALSE))*850,0)</f>
        <v>0</v>
      </c>
      <c r="U395" s="372">
        <f>IFERROR((VLOOKUP(A395,QUEUE!$F$5:$AW$1000,33,FALSE)-VLOOKUP(A395,QUEUE!$F$5:$AW$1000,32,FALSE))*600,0)</f>
        <v>0</v>
      </c>
      <c r="V395" s="372">
        <f>IFERROR((VLOOKUP(A395,QUEUE!$F$5:$AW$1000,36,FALSE)-VLOOKUP(A395,QUEUE!$F$5:$AW$1000,35,FALSE))*750,0)</f>
        <v>0</v>
      </c>
      <c r="W395" s="372">
        <f>IFERROR((VLOOKUP(A395,QUEUE!$F$5:$AW$1000,39,FALSE)-VLOOKUP(A395,QUEUE!$F$5:$AW$1000,38,FALSE))*600,0)</f>
        <v>0</v>
      </c>
      <c r="X395" s="373"/>
      <c r="Y395" s="371">
        <f>IFERROR(VLOOKUP(A395,PROFILE!$B$6:$DG$1000,109,FALSE),0)</f>
        <v>0</v>
      </c>
      <c r="Z395" s="371">
        <f>IFERROR((VLOOKUP(A395,PROFILE!$B$6:$DG$1000,110,FALSE)*900)+((VLOOKUP(A395,PROFILE!$B$6:$DG$1000,110,FALSE)*900)*0.5),0)</f>
        <v>0</v>
      </c>
      <c r="AA395" s="371">
        <f t="shared" si="32"/>
        <v>18.692</v>
      </c>
      <c r="AB395" s="373">
        <f>IF(PROFILE!R397="รอบคัน",1500,IF(PROFILE!R397="โคม่า",2000,PROFILE!DJ397*100))</f>
        <v>0</v>
      </c>
    </row>
    <row r="396" spans="1:28" x14ac:dyDescent="0.35">
      <c r="A396" s="344">
        <f t="shared" si="36"/>
        <v>1704035</v>
      </c>
      <c r="B396" s="344">
        <v>396</v>
      </c>
      <c r="G396" s="374" t="str">
        <f>IFERROR(VLOOKUP(A396,PROFILE!$B$6:$P$1000,11,FALSE),"")</f>
        <v>OUT</v>
      </c>
      <c r="H396" s="368">
        <f>IF(PROFILE!H398="","",PROFILE!B398)</f>
        <v>1704035</v>
      </c>
      <c r="I396" s="369" t="str">
        <f>IF(H396="","",VLOOKUP(H396,PROFILE!$B$6:$AC$1000,18,FALSE))</f>
        <v>กรุงไทย</v>
      </c>
      <c r="J396" s="369" t="str">
        <f>IF(H396="","",VLOOKUP(H396,PROFILE!$B$6:$AC$1000,17,FALSE))</f>
        <v>กลาง</v>
      </c>
      <c r="K396" s="369" t="str">
        <f>IF(H396="","",VLOOKUP(H396,PROFILE!$B$6:$AC$1000,23,FALSE))</f>
        <v>ฌศ7221</v>
      </c>
      <c r="L396" s="369" t="str">
        <f>IF(H396="","",VLOOKUP(H396,PROFILE!$B$6:$AC$1000,24,FALSE))</f>
        <v>ISUZU</v>
      </c>
      <c r="M396" s="370" t="str">
        <f>IF(H396="","",VLOOKUP(H396,PROFILE!$B$6:$AC$1000,25,FALSE))</f>
        <v>HI-LANDER</v>
      </c>
      <c r="N396" s="371">
        <f t="shared" si="33"/>
        <v>0</v>
      </c>
      <c r="O396" s="372"/>
      <c r="P396" s="372"/>
      <c r="Q396" s="371">
        <f t="shared" si="34"/>
        <v>0</v>
      </c>
      <c r="R396" s="371">
        <f t="shared" si="35"/>
        <v>0</v>
      </c>
      <c r="S396" s="372">
        <f>IFERROR((VLOOKUP(A396,QUEUE!$F$5:$AW$1000,27,FALSE)-VLOOKUP(A396,QUEUE!$F$5:$AW$1000,26,FALSE))*500,0)</f>
        <v>0</v>
      </c>
      <c r="T396" s="372">
        <f>IFERROR((VLOOKUP(A396,QUEUE!$F$5:$AW$1000,30,FALSE)-VLOOKUP(A396,QUEUE!$F$5:$AW$1000,29,FALSE))*850,0)</f>
        <v>0</v>
      </c>
      <c r="U396" s="372">
        <f>IFERROR((VLOOKUP(A396,QUEUE!$F$5:$AW$1000,33,FALSE)-VLOOKUP(A396,QUEUE!$F$5:$AW$1000,32,FALSE))*600,0)</f>
        <v>0</v>
      </c>
      <c r="V396" s="372">
        <f>IFERROR((VLOOKUP(A396,QUEUE!$F$5:$AW$1000,36,FALSE)-VLOOKUP(A396,QUEUE!$F$5:$AW$1000,35,FALSE))*750,0)</f>
        <v>0</v>
      </c>
      <c r="W396" s="372">
        <f>IFERROR((VLOOKUP(A396,QUEUE!$F$5:$AW$1000,39,FALSE)-VLOOKUP(A396,QUEUE!$F$5:$AW$1000,38,FALSE))*600,0)</f>
        <v>0</v>
      </c>
      <c r="X396" s="373"/>
      <c r="Y396" s="371">
        <f>IFERROR(VLOOKUP(A396,PROFILE!$B$6:$DG$1000,109,FALSE),0)</f>
        <v>0</v>
      </c>
      <c r="Z396" s="371">
        <f>IFERROR((VLOOKUP(A396,PROFILE!$B$6:$DG$1000,110,FALSE)*900)+((VLOOKUP(A396,PROFILE!$B$6:$DG$1000,110,FALSE)*900)*0.5),0)</f>
        <v>0</v>
      </c>
      <c r="AA396" s="371">
        <f t="shared" si="32"/>
        <v>0</v>
      </c>
      <c r="AB396" s="373">
        <f>IF(PROFILE!R398="รอบคัน",1500,IF(PROFILE!R398="โคม่า",2000,PROFILE!DJ398*100))</f>
        <v>0</v>
      </c>
    </row>
    <row r="397" spans="1:28" x14ac:dyDescent="0.35">
      <c r="A397" s="344">
        <f t="shared" si="36"/>
        <v>1704036</v>
      </c>
      <c r="B397" s="344">
        <v>397</v>
      </c>
      <c r="G397" s="374" t="str">
        <f>IFERROR(VLOOKUP(A397,PROFILE!$B$6:$P$1000,11,FALSE),"")</f>
        <v>OUT</v>
      </c>
      <c r="H397" s="368">
        <f>IF(PROFILE!H399="","",PROFILE!B399)</f>
        <v>1704036</v>
      </c>
      <c r="I397" s="369" t="str">
        <f>IF(H397="","",VLOOKUP(H397,PROFILE!$B$6:$AC$1000,18,FALSE))</f>
        <v>กรุงไทย</v>
      </c>
      <c r="J397" s="369" t="str">
        <f>IF(H397="","",VLOOKUP(H397,PROFILE!$B$6:$AC$1000,17,FALSE))</f>
        <v>กลาง</v>
      </c>
      <c r="K397" s="369" t="str">
        <f>IF(H397="","",VLOOKUP(H397,PROFILE!$B$6:$AC$1000,23,FALSE))</f>
        <v>กจ2155</v>
      </c>
      <c r="L397" s="369" t="str">
        <f>IF(H397="","",VLOOKUP(H397,PROFILE!$B$6:$AC$1000,24,FALSE))</f>
        <v>MITSUBISHI</v>
      </c>
      <c r="M397" s="370" t="str">
        <f>IF(H397="","",VLOOKUP(H397,PROFILE!$B$6:$AC$1000,25,FALSE))</f>
        <v>GRANDIS</v>
      </c>
      <c r="N397" s="371">
        <f t="shared" si="33"/>
        <v>1409.3000000000002</v>
      </c>
      <c r="O397" s="372"/>
      <c r="P397" s="372">
        <v>5343</v>
      </c>
      <c r="Q397" s="371">
        <f t="shared" si="34"/>
        <v>3933.7</v>
      </c>
      <c r="R397" s="371">
        <f t="shared" si="35"/>
        <v>3933.7</v>
      </c>
      <c r="S397" s="372">
        <f>IFERROR((VLOOKUP(A397,QUEUE!$F$5:$AW$1000,27,FALSE)-VLOOKUP(A397,QUEUE!$F$5:$AW$1000,26,FALSE))*500,0)</f>
        <v>0</v>
      </c>
      <c r="T397" s="372">
        <f>IFERROR((VLOOKUP(A397,QUEUE!$F$5:$AW$1000,30,FALSE)-VLOOKUP(A397,QUEUE!$F$5:$AW$1000,29,FALSE))*850,0)</f>
        <v>0</v>
      </c>
      <c r="U397" s="372">
        <f>IFERROR((VLOOKUP(A397,QUEUE!$F$5:$AW$1000,33,FALSE)-VLOOKUP(A397,QUEUE!$F$5:$AW$1000,32,FALSE))*600,0)</f>
        <v>0</v>
      </c>
      <c r="V397" s="372">
        <f>IFERROR((VLOOKUP(A397,QUEUE!$F$5:$AW$1000,36,FALSE)-VLOOKUP(A397,QUEUE!$F$5:$AW$1000,35,FALSE))*750,0)</f>
        <v>0</v>
      </c>
      <c r="W397" s="372">
        <f>IFERROR((VLOOKUP(A397,QUEUE!$F$5:$AW$1000,39,FALSE)-VLOOKUP(A397,QUEUE!$F$5:$AW$1000,38,FALSE))*600,0)</f>
        <v>0</v>
      </c>
      <c r="X397" s="373"/>
      <c r="Y397" s="371">
        <f>IFERROR(VLOOKUP(A397,PROFILE!$B$6:$DG$1000,109,FALSE),0)</f>
        <v>0</v>
      </c>
      <c r="Z397" s="371">
        <f>IFERROR((VLOOKUP(A397,PROFILE!$B$6:$DG$1000,110,FALSE)*900)+((VLOOKUP(A397,PROFILE!$B$6:$DG$1000,110,FALSE)*900)*0.5),0)</f>
        <v>675</v>
      </c>
      <c r="AA397" s="371">
        <f t="shared" si="32"/>
        <v>534.30000000000007</v>
      </c>
      <c r="AB397" s="373">
        <f>IF(PROFILE!R399="รอบคัน",1500,IF(PROFILE!R399="โคม่า",2000,PROFILE!DJ399*100))</f>
        <v>200</v>
      </c>
    </row>
    <row r="398" spans="1:28" x14ac:dyDescent="0.35">
      <c r="A398" s="344">
        <f t="shared" si="36"/>
        <v>1704037</v>
      </c>
      <c r="B398" s="344">
        <v>398</v>
      </c>
      <c r="G398" s="374" t="str">
        <f>IFERROR(VLOOKUP(A398,PROFILE!$B$6:$P$1000,11,FALSE),"")</f>
        <v>OUT</v>
      </c>
      <c r="H398" s="368">
        <f>IF(PROFILE!H400="","",PROFILE!B400)</f>
        <v>1704037</v>
      </c>
      <c r="I398" s="369" t="str">
        <f>IF(H398="","",VLOOKUP(H398,PROFILE!$B$6:$AC$1000,18,FALSE))</f>
        <v>โตเกียว</v>
      </c>
      <c r="J398" s="369" t="str">
        <f>IF(H398="","",VLOOKUP(H398,PROFILE!$B$6:$AC$1000,17,FALSE))</f>
        <v>กลาง</v>
      </c>
      <c r="K398" s="369" t="str">
        <f>IF(H398="","",VLOOKUP(H398,PROFILE!$B$6:$AC$1000,23,FALSE))</f>
        <v>ฒญ9795</v>
      </c>
      <c r="L398" s="369" t="str">
        <f>IF(H398="","",VLOOKUP(H398,PROFILE!$B$6:$AC$1000,24,FALSE))</f>
        <v>ISUZU</v>
      </c>
      <c r="M398" s="370" t="str">
        <f>IF(H398="","",VLOOKUP(H398,PROFILE!$B$6:$AC$1000,25,FALSE))</f>
        <v>D-MAX</v>
      </c>
      <c r="N398" s="371">
        <f t="shared" si="33"/>
        <v>1760</v>
      </c>
      <c r="O398" s="372"/>
      <c r="P398" s="372">
        <v>4100</v>
      </c>
      <c r="Q398" s="371">
        <f t="shared" si="34"/>
        <v>2340</v>
      </c>
      <c r="R398" s="371">
        <f t="shared" si="35"/>
        <v>2340</v>
      </c>
      <c r="S398" s="372">
        <f>IFERROR((VLOOKUP(A398,QUEUE!$F$5:$AW$1000,27,FALSE)-VLOOKUP(A398,QUEUE!$F$5:$AW$1000,26,FALSE))*500,0)</f>
        <v>0</v>
      </c>
      <c r="T398" s="372">
        <f>IFERROR((VLOOKUP(A398,QUEUE!$F$5:$AW$1000,30,FALSE)-VLOOKUP(A398,QUEUE!$F$5:$AW$1000,29,FALSE))*850,0)</f>
        <v>0</v>
      </c>
      <c r="U398" s="372">
        <f>IFERROR((VLOOKUP(A398,QUEUE!$F$5:$AW$1000,33,FALSE)-VLOOKUP(A398,QUEUE!$F$5:$AW$1000,32,FALSE))*600,0)</f>
        <v>0</v>
      </c>
      <c r="V398" s="372">
        <f>IFERROR((VLOOKUP(A398,QUEUE!$F$5:$AW$1000,36,FALSE)-VLOOKUP(A398,QUEUE!$F$5:$AW$1000,35,FALSE))*750,0)</f>
        <v>0</v>
      </c>
      <c r="W398" s="372">
        <f>IFERROR((VLOOKUP(A398,QUEUE!$F$5:$AW$1000,39,FALSE)-VLOOKUP(A398,QUEUE!$F$5:$AW$1000,38,FALSE))*600,0)</f>
        <v>0</v>
      </c>
      <c r="X398" s="373"/>
      <c r="Y398" s="371">
        <f>IFERROR(VLOOKUP(A398,PROFILE!$B$6:$DG$1000,109,FALSE),0)</f>
        <v>0</v>
      </c>
      <c r="Z398" s="371">
        <f>IFERROR((VLOOKUP(A398,PROFILE!$B$6:$DG$1000,110,FALSE)*900)+((VLOOKUP(A398,PROFILE!$B$6:$DG$1000,110,FALSE)*900)*0.5),0)</f>
        <v>1350</v>
      </c>
      <c r="AA398" s="371">
        <f t="shared" si="32"/>
        <v>410</v>
      </c>
      <c r="AB398" s="373">
        <f>IF(PROFILE!R400="รอบคัน",1500,IF(PROFILE!R400="โคม่า",2000,PROFILE!DJ400*100))</f>
        <v>0</v>
      </c>
    </row>
    <row r="399" spans="1:28" x14ac:dyDescent="0.35">
      <c r="A399" s="344">
        <f t="shared" si="36"/>
        <v>1704038</v>
      </c>
      <c r="B399" s="344">
        <v>399</v>
      </c>
      <c r="G399" s="374" t="str">
        <f>IFERROR(VLOOKUP(A399,PROFILE!$B$6:$P$1000,11,FALSE),"")</f>
        <v>OUT</v>
      </c>
      <c r="H399" s="368">
        <f>IF(PROFILE!H401="","",PROFILE!B401)</f>
        <v>1704038</v>
      </c>
      <c r="I399" s="369" t="str">
        <f>IF(H399="","",VLOOKUP(H399,PROFILE!$B$6:$AC$1000,18,FALSE))</f>
        <v>อาคเนย์</v>
      </c>
      <c r="J399" s="369" t="str">
        <f>IF(H399="","",VLOOKUP(H399,PROFILE!$B$6:$AC$1000,17,FALSE))</f>
        <v>กลาง</v>
      </c>
      <c r="K399" s="369" t="str">
        <f>IF(H399="","",VLOOKUP(H399,PROFILE!$B$6:$AC$1000,23,FALSE))</f>
        <v>ญน9450</v>
      </c>
      <c r="L399" s="369" t="str">
        <f>IF(H399="","",VLOOKUP(H399,PROFILE!$B$6:$AC$1000,24,FALSE))</f>
        <v>CHEVROLET</v>
      </c>
      <c r="M399" s="370" t="str">
        <f>IF(H399="","",VLOOKUP(H399,PROFILE!$B$6:$AC$1000,25,FALSE))</f>
        <v>CRUZE</v>
      </c>
      <c r="N399" s="371">
        <f t="shared" si="33"/>
        <v>4407</v>
      </c>
      <c r="O399" s="372"/>
      <c r="P399" s="372">
        <v>33320</v>
      </c>
      <c r="Q399" s="371">
        <f t="shared" si="34"/>
        <v>28913</v>
      </c>
      <c r="R399" s="371">
        <f t="shared" si="35"/>
        <v>28913</v>
      </c>
      <c r="S399" s="372">
        <f>IFERROR((VLOOKUP(A399,QUEUE!$F$5:$AW$1000,27,FALSE)-VLOOKUP(A399,QUEUE!$F$5:$AW$1000,26,FALSE))*500,0)</f>
        <v>0</v>
      </c>
      <c r="T399" s="372">
        <f>IFERROR((VLOOKUP(A399,QUEUE!$F$5:$AW$1000,30,FALSE)-VLOOKUP(A399,QUEUE!$F$5:$AW$1000,29,FALSE))*850,0)</f>
        <v>0</v>
      </c>
      <c r="U399" s="372">
        <f>IFERROR((VLOOKUP(A399,QUEUE!$F$5:$AW$1000,33,FALSE)-VLOOKUP(A399,QUEUE!$F$5:$AW$1000,32,FALSE))*600,0)</f>
        <v>0</v>
      </c>
      <c r="V399" s="372">
        <f>IFERROR((VLOOKUP(A399,QUEUE!$F$5:$AW$1000,36,FALSE)-VLOOKUP(A399,QUEUE!$F$5:$AW$1000,35,FALSE))*750,0)</f>
        <v>0</v>
      </c>
      <c r="W399" s="372">
        <f>IFERROR((VLOOKUP(A399,QUEUE!$F$5:$AW$1000,39,FALSE)-VLOOKUP(A399,QUEUE!$F$5:$AW$1000,38,FALSE))*600,0)</f>
        <v>0</v>
      </c>
      <c r="X399" s="373"/>
      <c r="Y399" s="371">
        <f>IFERROR(VLOOKUP(A399,PROFILE!$B$6:$DG$1000,109,FALSE),0)</f>
        <v>0</v>
      </c>
      <c r="Z399" s="371">
        <f>IFERROR((VLOOKUP(A399,PROFILE!$B$6:$DG$1000,110,FALSE)*900)+((VLOOKUP(A399,PROFILE!$B$6:$DG$1000,110,FALSE)*900)*0.5),0)</f>
        <v>675</v>
      </c>
      <c r="AA399" s="371">
        <f t="shared" ref="AA399:AA462" si="37">IFERROR(0.1*(P399-Y399),0)</f>
        <v>3332</v>
      </c>
      <c r="AB399" s="373">
        <f>IF(PROFILE!R401="รอบคัน",1500,IF(PROFILE!R401="โคม่า",2000,PROFILE!DJ401*100))</f>
        <v>400</v>
      </c>
    </row>
    <row r="400" spans="1:28" x14ac:dyDescent="0.35">
      <c r="A400" s="344">
        <f t="shared" si="36"/>
        <v>1704039</v>
      </c>
      <c r="B400" s="344">
        <v>400</v>
      </c>
      <c r="G400" s="374" t="str">
        <f>IFERROR(VLOOKUP(A400,PROFILE!$B$6:$P$1000,11,FALSE),"")</f>
        <v/>
      </c>
      <c r="H400" s="368">
        <f>IF(PROFILE!H402="","",PROFILE!B402)</f>
        <v>1704039</v>
      </c>
      <c r="I400" s="369" t="str">
        <f>IF(H400="","",VLOOKUP(H400,PROFILE!$B$6:$AC$1000,18,FALSE))</f>
        <v>เอเซีย</v>
      </c>
      <c r="J400" s="369" t="str">
        <f>IF(H400="","",VLOOKUP(H400,PROFILE!$B$6:$AC$1000,17,FALSE))</f>
        <v>กลาง</v>
      </c>
      <c r="K400" s="369" t="str">
        <f>IF(H400="","",VLOOKUP(H400,PROFILE!$B$6:$AC$1000,23,FALSE))</f>
        <v>กฉ2420</v>
      </c>
      <c r="L400" s="369" t="str">
        <f>IF(H400="","",VLOOKUP(H400,PROFILE!$B$6:$AC$1000,24,FALSE))</f>
        <v>HONDA</v>
      </c>
      <c r="M400" s="370" t="str">
        <f>IF(H400="","",VLOOKUP(H400,PROFILE!$B$6:$AC$1000,25,FALSE))</f>
        <v>JAZZ</v>
      </c>
      <c r="N400" s="371">
        <f t="shared" ref="N400:N463" si="38">SUM(S400:AB400)</f>
        <v>504</v>
      </c>
      <c r="O400" s="372"/>
      <c r="P400" s="372">
        <v>5040</v>
      </c>
      <c r="Q400" s="371">
        <f t="shared" ref="Q400:Q463" si="39">IF(P400="",0,P400-N400)</f>
        <v>4536</v>
      </c>
      <c r="R400" s="371">
        <f t="shared" si="35"/>
        <v>4536</v>
      </c>
      <c r="S400" s="372">
        <f>IFERROR((VLOOKUP(A400,QUEUE!$F$5:$AW$1000,27,FALSE)-VLOOKUP(A400,QUEUE!$F$5:$AW$1000,26,FALSE))*500,0)</f>
        <v>0</v>
      </c>
      <c r="T400" s="372">
        <f>IFERROR((VLOOKUP(A400,QUEUE!$F$5:$AW$1000,30,FALSE)-VLOOKUP(A400,QUEUE!$F$5:$AW$1000,29,FALSE))*850,0)</f>
        <v>0</v>
      </c>
      <c r="U400" s="372">
        <f>IFERROR((VLOOKUP(A400,QUEUE!$F$5:$AW$1000,33,FALSE)-VLOOKUP(A400,QUEUE!$F$5:$AW$1000,32,FALSE))*600,0)</f>
        <v>0</v>
      </c>
      <c r="V400" s="372">
        <f>IFERROR((VLOOKUP(A400,QUEUE!$F$5:$AW$1000,36,FALSE)-VLOOKUP(A400,QUEUE!$F$5:$AW$1000,35,FALSE))*750,0)</f>
        <v>0</v>
      </c>
      <c r="W400" s="372">
        <f>IFERROR((VLOOKUP(A400,QUEUE!$F$5:$AW$1000,39,FALSE)-VLOOKUP(A400,QUEUE!$F$5:$AW$1000,38,FALSE))*600,0)</f>
        <v>0</v>
      </c>
      <c r="X400" s="373"/>
      <c r="Y400" s="371">
        <f>IFERROR(VLOOKUP(A400,PROFILE!$B$6:$DG$1000,109,FALSE),0)</f>
        <v>0</v>
      </c>
      <c r="Z400" s="371">
        <f>IFERROR((VLOOKUP(A400,PROFILE!$B$6:$DG$1000,110,FALSE)*900)+((VLOOKUP(A400,PROFILE!$B$6:$DG$1000,110,FALSE)*900)*0.5),0)</f>
        <v>0</v>
      </c>
      <c r="AA400" s="371">
        <f t="shared" si="37"/>
        <v>504</v>
      </c>
      <c r="AB400" s="373">
        <f>IF(PROFILE!R402="รอบคัน",1500,IF(PROFILE!R402="โคม่า",2000,PROFILE!DJ402*100))</f>
        <v>0</v>
      </c>
    </row>
    <row r="401" spans="1:28" x14ac:dyDescent="0.35">
      <c r="A401" s="344">
        <f t="shared" si="36"/>
        <v>1704040</v>
      </c>
      <c r="B401" s="344">
        <v>401</v>
      </c>
      <c r="G401" s="374" t="str">
        <f>IFERROR(VLOOKUP(A401,PROFILE!$B$6:$P$1000,11,FALSE),"")</f>
        <v>OUT</v>
      </c>
      <c r="H401" s="368">
        <f>IF(PROFILE!H403="","",PROFILE!B403)</f>
        <v>1704040</v>
      </c>
      <c r="I401" s="369" t="str">
        <f>IF(H401="","",VLOOKUP(H401,PROFILE!$B$6:$AC$1000,18,FALSE))</f>
        <v>อาคเนย์</v>
      </c>
      <c r="J401" s="369" t="str">
        <f>IF(H401="","",VLOOKUP(H401,PROFILE!$B$6:$AC$1000,17,FALSE))</f>
        <v>ชิ้นส่วน</v>
      </c>
      <c r="K401" s="369" t="str">
        <f>IF(H401="","",VLOOKUP(H401,PROFILE!$B$6:$AC$1000,23,FALSE))</f>
        <v>1ฒต8945</v>
      </c>
      <c r="L401" s="369" t="str">
        <f>IF(H401="","",VLOOKUP(H401,PROFILE!$B$6:$AC$1000,24,FALSE))</f>
        <v>MITSUBISHI</v>
      </c>
      <c r="M401" s="370">
        <f>IF(H401="","",VLOOKUP(H401,PROFILE!$B$6:$AC$1000,25,FALSE))</f>
        <v>0</v>
      </c>
      <c r="N401" s="371">
        <f t="shared" si="38"/>
        <v>364</v>
      </c>
      <c r="O401" s="372"/>
      <c r="P401" s="372">
        <v>2640</v>
      </c>
      <c r="Q401" s="371">
        <f t="shared" si="39"/>
        <v>2276</v>
      </c>
      <c r="R401" s="371">
        <f t="shared" si="35"/>
        <v>2276</v>
      </c>
      <c r="S401" s="372">
        <f>IFERROR((VLOOKUP(A401,QUEUE!$F$5:$AW$1000,27,FALSE)-VLOOKUP(A401,QUEUE!$F$5:$AW$1000,26,FALSE))*500,0)</f>
        <v>0</v>
      </c>
      <c r="T401" s="372">
        <f>IFERROR((VLOOKUP(A401,QUEUE!$F$5:$AW$1000,30,FALSE)-VLOOKUP(A401,QUEUE!$F$5:$AW$1000,29,FALSE))*850,0)</f>
        <v>0</v>
      </c>
      <c r="U401" s="372">
        <f>IFERROR((VLOOKUP(A401,QUEUE!$F$5:$AW$1000,33,FALSE)-VLOOKUP(A401,QUEUE!$F$5:$AW$1000,32,FALSE))*600,0)</f>
        <v>0</v>
      </c>
      <c r="V401" s="372">
        <f>IFERROR((VLOOKUP(A401,QUEUE!$F$5:$AW$1000,36,FALSE)-VLOOKUP(A401,QUEUE!$F$5:$AW$1000,35,FALSE))*750,0)</f>
        <v>0</v>
      </c>
      <c r="W401" s="372">
        <f>IFERROR((VLOOKUP(A401,QUEUE!$F$5:$AW$1000,39,FALSE)-VLOOKUP(A401,QUEUE!$F$5:$AW$1000,38,FALSE))*600,0)</f>
        <v>0</v>
      </c>
      <c r="X401" s="373"/>
      <c r="Y401" s="371">
        <f>IFERROR(VLOOKUP(A401,PROFILE!$B$6:$DG$1000,109,FALSE),0)</f>
        <v>0</v>
      </c>
      <c r="Z401" s="371">
        <f>IFERROR((VLOOKUP(A401,PROFILE!$B$6:$DG$1000,110,FALSE)*900)+((VLOOKUP(A401,PROFILE!$B$6:$DG$1000,110,FALSE)*900)*0.5),0)</f>
        <v>0</v>
      </c>
      <c r="AA401" s="371">
        <f t="shared" si="37"/>
        <v>264</v>
      </c>
      <c r="AB401" s="373">
        <f>IF(PROFILE!R403="รอบคัน",1500,IF(PROFILE!R403="โคม่า",2000,PROFILE!DJ403*100))</f>
        <v>100</v>
      </c>
    </row>
    <row r="402" spans="1:28" x14ac:dyDescent="0.35">
      <c r="A402" s="344">
        <f t="shared" si="36"/>
        <v>1704041</v>
      </c>
      <c r="B402" s="344">
        <v>402</v>
      </c>
      <c r="G402" s="374" t="str">
        <f>IFERROR(VLOOKUP(A402,PROFILE!$B$6:$P$1000,11,FALSE),"")</f>
        <v>OUT</v>
      </c>
      <c r="H402" s="368">
        <f>IF(PROFILE!H404="","",PROFILE!B404)</f>
        <v>1704041</v>
      </c>
      <c r="I402" s="369" t="str">
        <f>IF(H402="","",VLOOKUP(H402,PROFILE!$B$6:$AC$1000,18,FALSE))</f>
        <v>ธนชาต</v>
      </c>
      <c r="J402" s="369" t="str">
        <f>IF(H402="","",VLOOKUP(H402,PROFILE!$B$6:$AC$1000,17,FALSE))</f>
        <v>กลาง</v>
      </c>
      <c r="K402" s="369" t="str">
        <f>IF(H402="","",VLOOKUP(H402,PROFILE!$B$6:$AC$1000,23,FALSE))</f>
        <v>ฒถ2722</v>
      </c>
      <c r="L402" s="369" t="str">
        <f>IF(H402="","",VLOOKUP(H402,PROFILE!$B$6:$AC$1000,24,FALSE))</f>
        <v>MITSUBISHI</v>
      </c>
      <c r="M402" s="370" t="str">
        <f>IF(H402="","",VLOOKUP(H402,PROFILE!$B$6:$AC$1000,25,FALSE))</f>
        <v>TRITON</v>
      </c>
      <c r="N402" s="371">
        <f t="shared" si="38"/>
        <v>2725</v>
      </c>
      <c r="O402" s="372"/>
      <c r="P402" s="372"/>
      <c r="Q402" s="371">
        <f t="shared" si="39"/>
        <v>0</v>
      </c>
      <c r="R402" s="371">
        <f t="shared" si="35"/>
        <v>0</v>
      </c>
      <c r="S402" s="372">
        <f>IFERROR((VLOOKUP(A402,QUEUE!$F$5:$AW$1000,27,FALSE)-VLOOKUP(A402,QUEUE!$F$5:$AW$1000,26,FALSE))*500,0)</f>
        <v>0</v>
      </c>
      <c r="T402" s="372">
        <f>IFERROR((VLOOKUP(A402,QUEUE!$F$5:$AW$1000,30,FALSE)-VLOOKUP(A402,QUEUE!$F$5:$AW$1000,29,FALSE))*850,0)</f>
        <v>0</v>
      </c>
      <c r="U402" s="372">
        <f>IFERROR((VLOOKUP(A402,QUEUE!$F$5:$AW$1000,33,FALSE)-VLOOKUP(A402,QUEUE!$F$5:$AW$1000,32,FALSE))*600,0)</f>
        <v>0</v>
      </c>
      <c r="V402" s="372">
        <f>IFERROR((VLOOKUP(A402,QUEUE!$F$5:$AW$1000,36,FALSE)-VLOOKUP(A402,QUEUE!$F$5:$AW$1000,35,FALSE))*750,0)</f>
        <v>0</v>
      </c>
      <c r="W402" s="372">
        <f>IFERROR((VLOOKUP(A402,QUEUE!$F$5:$AW$1000,39,FALSE)-VLOOKUP(A402,QUEUE!$F$5:$AW$1000,38,FALSE))*600,0)</f>
        <v>0</v>
      </c>
      <c r="X402" s="373"/>
      <c r="Y402" s="371">
        <f>IFERROR(VLOOKUP(A402,PROFILE!$B$6:$DG$1000,109,FALSE),0)</f>
        <v>0</v>
      </c>
      <c r="Z402" s="371">
        <f>IFERROR((VLOOKUP(A402,PROFILE!$B$6:$DG$1000,110,FALSE)*900)+((VLOOKUP(A402,PROFILE!$B$6:$DG$1000,110,FALSE)*900)*0.5),0)</f>
        <v>2025</v>
      </c>
      <c r="AA402" s="371">
        <f t="shared" si="37"/>
        <v>0</v>
      </c>
      <c r="AB402" s="373">
        <f>IF(PROFILE!R404="รอบคัน",1500,IF(PROFILE!R404="โคม่า",2000,PROFILE!DJ404*100))</f>
        <v>700</v>
      </c>
    </row>
    <row r="403" spans="1:28" x14ac:dyDescent="0.35">
      <c r="A403" s="344">
        <f t="shared" si="36"/>
        <v>1705001</v>
      </c>
      <c r="B403" s="344">
        <v>403</v>
      </c>
      <c r="G403" s="374" t="str">
        <f>IFERROR(VLOOKUP(A403,PROFILE!$B$6:$P$1000,11,FALSE),"")</f>
        <v>OUT</v>
      </c>
      <c r="H403" s="368">
        <f>IF(PROFILE!H405="","",PROFILE!B405)</f>
        <v>1705001</v>
      </c>
      <c r="I403" s="369">
        <f>IF(H403="","",VLOOKUP(H403,PROFILE!$B$6:$AC$1000,18,FALSE))</f>
        <v>0</v>
      </c>
      <c r="J403" s="369" t="str">
        <f>IF(H403="","",VLOOKUP(H403,PROFILE!$B$6:$AC$1000,17,FALSE))</f>
        <v>กลาง</v>
      </c>
      <c r="K403" s="369" t="str">
        <f>IF(H403="","",VLOOKUP(H403,PROFILE!$B$6:$AC$1000,23,FALSE))</f>
        <v>ฎส4975</v>
      </c>
      <c r="L403" s="369" t="str">
        <f>IF(H403="","",VLOOKUP(H403,PROFILE!$B$6:$AC$1000,24,FALSE))</f>
        <v>HONDA</v>
      </c>
      <c r="M403" s="370" t="str">
        <f>IF(H403="","",VLOOKUP(H403,PROFILE!$B$6:$AC$1000,25,FALSE))</f>
        <v>CIVIC</v>
      </c>
      <c r="N403" s="371">
        <f t="shared" si="38"/>
        <v>953.31700000000001</v>
      </c>
      <c r="O403" s="372">
        <v>2000</v>
      </c>
      <c r="P403" s="372">
        <v>2783.17</v>
      </c>
      <c r="Q403" s="371">
        <f t="shared" si="39"/>
        <v>1829.8530000000001</v>
      </c>
      <c r="R403" s="371">
        <f t="shared" si="35"/>
        <v>1829.8530000000001</v>
      </c>
      <c r="S403" s="372">
        <f>IFERROR((VLOOKUP(A403,QUEUE!$F$5:$AW$1000,27,FALSE)-VLOOKUP(A403,QUEUE!$F$5:$AW$1000,26,FALSE))*500,0)</f>
        <v>0</v>
      </c>
      <c r="T403" s="372">
        <f>IFERROR((VLOOKUP(A403,QUEUE!$F$5:$AW$1000,30,FALSE)-VLOOKUP(A403,QUEUE!$F$5:$AW$1000,29,FALSE))*850,0)</f>
        <v>0</v>
      </c>
      <c r="U403" s="372">
        <f>IFERROR((VLOOKUP(A403,QUEUE!$F$5:$AW$1000,33,FALSE)-VLOOKUP(A403,QUEUE!$F$5:$AW$1000,32,FALSE))*600,0)</f>
        <v>0</v>
      </c>
      <c r="V403" s="372">
        <f>IFERROR((VLOOKUP(A403,QUEUE!$F$5:$AW$1000,36,FALSE)-VLOOKUP(A403,QUEUE!$F$5:$AW$1000,35,FALSE))*750,0)</f>
        <v>0</v>
      </c>
      <c r="W403" s="372">
        <f>IFERROR((VLOOKUP(A403,QUEUE!$F$5:$AW$1000,39,FALSE)-VLOOKUP(A403,QUEUE!$F$5:$AW$1000,38,FALSE))*600,0)</f>
        <v>0</v>
      </c>
      <c r="X403" s="373"/>
      <c r="Y403" s="371">
        <f>IFERROR(VLOOKUP(A403,PROFILE!$B$6:$DG$1000,109,FALSE),0)</f>
        <v>0</v>
      </c>
      <c r="Z403" s="371">
        <f>IFERROR((VLOOKUP(A403,PROFILE!$B$6:$DG$1000,110,FALSE)*900)+((VLOOKUP(A403,PROFILE!$B$6:$DG$1000,110,FALSE)*900)*0.5),0)</f>
        <v>675</v>
      </c>
      <c r="AA403" s="371">
        <f t="shared" si="37"/>
        <v>278.31700000000001</v>
      </c>
      <c r="AB403" s="373">
        <f>IF(PROFILE!R405="รอบคัน",1500,IF(PROFILE!R405="โคม่า",2000,PROFILE!DJ405*100))</f>
        <v>0</v>
      </c>
    </row>
    <row r="404" spans="1:28" x14ac:dyDescent="0.35">
      <c r="A404" s="344">
        <f t="shared" si="36"/>
        <v>1705002</v>
      </c>
      <c r="B404" s="344">
        <v>404</v>
      </c>
      <c r="G404" s="374" t="str">
        <f>IFERROR(VLOOKUP(A404,PROFILE!$B$6:$P$1000,11,FALSE),"")</f>
        <v>OUT</v>
      </c>
      <c r="H404" s="368">
        <f>IF(PROFILE!H406="","",PROFILE!B406)</f>
        <v>1705002</v>
      </c>
      <c r="I404" s="369" t="str">
        <f>IF(H404="","",VLOOKUP(H404,PROFILE!$B$6:$AC$1000,18,FALSE))</f>
        <v>ไทยวิวัฒน์</v>
      </c>
      <c r="J404" s="369" t="str">
        <f>IF(H404="","",VLOOKUP(H404,PROFILE!$B$6:$AC$1000,17,FALSE))</f>
        <v>กลาง</v>
      </c>
      <c r="K404" s="369" t="str">
        <f>IF(H404="","",VLOOKUP(H404,PROFILE!$B$6:$AC$1000,23,FALSE))</f>
        <v>1กพ3104</v>
      </c>
      <c r="L404" s="369" t="str">
        <f>IF(H404="","",VLOOKUP(H404,PROFILE!$B$6:$AC$1000,24,FALSE))</f>
        <v>NISSAN</v>
      </c>
      <c r="M404" s="370" t="str">
        <f>IF(H404="","",VLOOKUP(H404,PROFILE!$B$6:$AC$1000,25,FALSE))</f>
        <v>SYLPHY</v>
      </c>
      <c r="N404" s="371">
        <f t="shared" si="38"/>
        <v>675</v>
      </c>
      <c r="O404" s="372"/>
      <c r="P404" s="372"/>
      <c r="Q404" s="371">
        <f t="shared" si="39"/>
        <v>0</v>
      </c>
      <c r="R404" s="371">
        <f t="shared" si="35"/>
        <v>0</v>
      </c>
      <c r="S404" s="372">
        <f>IFERROR((VLOOKUP(A404,QUEUE!$F$5:$AW$1000,27,FALSE)-VLOOKUP(A404,QUEUE!$F$5:$AW$1000,26,FALSE))*500,0)</f>
        <v>0</v>
      </c>
      <c r="T404" s="372">
        <f>IFERROR((VLOOKUP(A404,QUEUE!$F$5:$AW$1000,30,FALSE)-VLOOKUP(A404,QUEUE!$F$5:$AW$1000,29,FALSE))*850,0)</f>
        <v>0</v>
      </c>
      <c r="U404" s="372">
        <f>IFERROR((VLOOKUP(A404,QUEUE!$F$5:$AW$1000,33,FALSE)-VLOOKUP(A404,QUEUE!$F$5:$AW$1000,32,FALSE))*600,0)</f>
        <v>0</v>
      </c>
      <c r="V404" s="372">
        <f>IFERROR((VLOOKUP(A404,QUEUE!$F$5:$AW$1000,36,FALSE)-VLOOKUP(A404,QUEUE!$F$5:$AW$1000,35,FALSE))*750,0)</f>
        <v>0</v>
      </c>
      <c r="W404" s="372">
        <f>IFERROR((VLOOKUP(A404,QUEUE!$F$5:$AW$1000,39,FALSE)-VLOOKUP(A404,QUEUE!$F$5:$AW$1000,38,FALSE))*600,0)</f>
        <v>0</v>
      </c>
      <c r="X404" s="373"/>
      <c r="Y404" s="371">
        <f>IFERROR(VLOOKUP(A404,PROFILE!$B$6:$DG$1000,109,FALSE),0)</f>
        <v>0</v>
      </c>
      <c r="Z404" s="371">
        <f>IFERROR((VLOOKUP(A404,PROFILE!$B$6:$DG$1000,110,FALSE)*900)+((VLOOKUP(A404,PROFILE!$B$6:$DG$1000,110,FALSE)*900)*0.5),0)</f>
        <v>675</v>
      </c>
      <c r="AA404" s="371">
        <f t="shared" si="37"/>
        <v>0</v>
      </c>
      <c r="AB404" s="373">
        <f>IF(PROFILE!R406="รอบคัน",1500,IF(PROFILE!R406="โคม่า",2000,PROFILE!DJ406*100))</f>
        <v>0</v>
      </c>
    </row>
    <row r="405" spans="1:28" x14ac:dyDescent="0.35">
      <c r="A405" s="344">
        <f t="shared" si="36"/>
        <v>1705003</v>
      </c>
      <c r="B405" s="344">
        <v>405</v>
      </c>
      <c r="G405" s="374" t="str">
        <f>IFERROR(VLOOKUP(A405,PROFILE!$B$6:$P$1000,11,FALSE),"")</f>
        <v>OUT</v>
      </c>
      <c r="H405" s="368">
        <f>IF(PROFILE!H407="","",PROFILE!B407)</f>
        <v>1705003</v>
      </c>
      <c r="I405" s="369">
        <f>IF(H405="","",VLOOKUP(H405,PROFILE!$B$6:$AC$1000,18,FALSE))</f>
        <v>0</v>
      </c>
      <c r="J405" s="369" t="str">
        <f>IF(H405="","",VLOOKUP(H405,PROFILE!$B$6:$AC$1000,17,FALSE))</f>
        <v>รอบคัน</v>
      </c>
      <c r="K405" s="369" t="str">
        <f>IF(H405="","",VLOOKUP(H405,PROFILE!$B$6:$AC$1000,23,FALSE))</f>
        <v>ฒร3116</v>
      </c>
      <c r="L405" s="369" t="str">
        <f>IF(H405="","",VLOOKUP(H405,PROFILE!$B$6:$AC$1000,24,FALSE))</f>
        <v>NISSAN</v>
      </c>
      <c r="M405" s="370" t="str">
        <f>IF(H405="","",VLOOKUP(H405,PROFILE!$B$6:$AC$1000,25,FALSE))</f>
        <v>FRONTIER</v>
      </c>
      <c r="N405" s="371">
        <f t="shared" si="38"/>
        <v>2869.6000000000004</v>
      </c>
      <c r="O405" s="372"/>
      <c r="P405" s="372">
        <v>13696</v>
      </c>
      <c r="Q405" s="371">
        <f t="shared" si="39"/>
        <v>10826.4</v>
      </c>
      <c r="R405" s="371">
        <f t="shared" si="35"/>
        <v>10826.4</v>
      </c>
      <c r="S405" s="372">
        <f>IFERROR((VLOOKUP(A405,QUEUE!$F$5:$AW$1000,27,FALSE)-VLOOKUP(A405,QUEUE!$F$5:$AW$1000,26,FALSE))*500,0)</f>
        <v>0</v>
      </c>
      <c r="T405" s="372">
        <f>IFERROR((VLOOKUP(A405,QUEUE!$F$5:$AW$1000,30,FALSE)-VLOOKUP(A405,QUEUE!$F$5:$AW$1000,29,FALSE))*850,0)</f>
        <v>0</v>
      </c>
      <c r="U405" s="372">
        <f>IFERROR((VLOOKUP(A405,QUEUE!$F$5:$AW$1000,33,FALSE)-VLOOKUP(A405,QUEUE!$F$5:$AW$1000,32,FALSE))*600,0)</f>
        <v>0</v>
      </c>
      <c r="V405" s="372">
        <f>IFERROR((VLOOKUP(A405,QUEUE!$F$5:$AW$1000,36,FALSE)-VLOOKUP(A405,QUEUE!$F$5:$AW$1000,35,FALSE))*750,0)</f>
        <v>0</v>
      </c>
      <c r="W405" s="372">
        <f>IFERROR((VLOOKUP(A405,QUEUE!$F$5:$AW$1000,39,FALSE)-VLOOKUP(A405,QUEUE!$F$5:$AW$1000,38,FALSE))*600,0)</f>
        <v>0</v>
      </c>
      <c r="X405" s="373"/>
      <c r="Y405" s="371">
        <f>IFERROR(VLOOKUP(A405,PROFILE!$B$6:$DG$1000,109,FALSE),0)</f>
        <v>0</v>
      </c>
      <c r="Z405" s="371">
        <f>IFERROR((VLOOKUP(A405,PROFILE!$B$6:$DG$1000,110,FALSE)*900)+((VLOOKUP(A405,PROFILE!$B$6:$DG$1000,110,FALSE)*900)*0.5),0)</f>
        <v>0</v>
      </c>
      <c r="AA405" s="371">
        <f t="shared" si="37"/>
        <v>1369.6000000000001</v>
      </c>
      <c r="AB405" s="373">
        <f>IF(PROFILE!R407="รอบคัน",1500,IF(PROFILE!R407="โคม่า",2000,PROFILE!DJ407*100))</f>
        <v>1500</v>
      </c>
    </row>
    <row r="406" spans="1:28" x14ac:dyDescent="0.35">
      <c r="A406" s="344">
        <f t="shared" si="36"/>
        <v>1705004</v>
      </c>
      <c r="B406" s="344">
        <v>406</v>
      </c>
      <c r="G406" s="374" t="str">
        <f>IFERROR(VLOOKUP(A406,PROFILE!$B$6:$P$1000,11,FALSE),"")</f>
        <v>OUT</v>
      </c>
      <c r="H406" s="368">
        <f>IF(PROFILE!H408="","",PROFILE!B408)</f>
        <v>1705004</v>
      </c>
      <c r="I406" s="369" t="str">
        <f>IF(H406="","",VLOOKUP(H406,PROFILE!$B$6:$AC$1000,18,FALSE))</f>
        <v>อาคเนย์</v>
      </c>
      <c r="J406" s="369" t="str">
        <f>IF(H406="","",VLOOKUP(H406,PROFILE!$B$6:$AC$1000,17,FALSE))</f>
        <v>กลาง</v>
      </c>
      <c r="K406" s="369" t="str">
        <f>IF(H406="","",VLOOKUP(H406,PROFILE!$B$6:$AC$1000,23,FALSE))</f>
        <v>1ฒข5722</v>
      </c>
      <c r="L406" s="369" t="str">
        <f>IF(H406="","",VLOOKUP(H406,PROFILE!$B$6:$AC$1000,24,FALSE))</f>
        <v>TOYOTA</v>
      </c>
      <c r="M406" s="370" t="str">
        <f>IF(H406="","",VLOOKUP(H406,PROFILE!$B$6:$AC$1000,25,FALSE))</f>
        <v>VIGO</v>
      </c>
      <c r="N406" s="371">
        <f t="shared" si="38"/>
        <v>200</v>
      </c>
      <c r="O406" s="372"/>
      <c r="P406" s="372"/>
      <c r="Q406" s="371">
        <f t="shared" si="39"/>
        <v>0</v>
      </c>
      <c r="R406" s="371">
        <f t="shared" si="35"/>
        <v>0</v>
      </c>
      <c r="S406" s="372">
        <f>IFERROR((VLOOKUP(A406,QUEUE!$F$5:$AW$1000,27,FALSE)-VLOOKUP(A406,QUEUE!$F$5:$AW$1000,26,FALSE))*500,0)</f>
        <v>0</v>
      </c>
      <c r="T406" s="372">
        <f>IFERROR((VLOOKUP(A406,QUEUE!$F$5:$AW$1000,30,FALSE)-VLOOKUP(A406,QUEUE!$F$5:$AW$1000,29,FALSE))*850,0)</f>
        <v>0</v>
      </c>
      <c r="U406" s="372">
        <f>IFERROR((VLOOKUP(A406,QUEUE!$F$5:$AW$1000,33,FALSE)-VLOOKUP(A406,QUEUE!$F$5:$AW$1000,32,FALSE))*600,0)</f>
        <v>0</v>
      </c>
      <c r="V406" s="372">
        <f>IFERROR((VLOOKUP(A406,QUEUE!$F$5:$AW$1000,36,FALSE)-VLOOKUP(A406,QUEUE!$F$5:$AW$1000,35,FALSE))*750,0)</f>
        <v>0</v>
      </c>
      <c r="W406" s="372">
        <f>IFERROR((VLOOKUP(A406,QUEUE!$F$5:$AW$1000,39,FALSE)-VLOOKUP(A406,QUEUE!$F$5:$AW$1000,38,FALSE))*600,0)</f>
        <v>0</v>
      </c>
      <c r="X406" s="373"/>
      <c r="Y406" s="371">
        <f>IFERROR(VLOOKUP(A406,PROFILE!$B$6:$DG$1000,109,FALSE),0)</f>
        <v>0</v>
      </c>
      <c r="Z406" s="371">
        <f>IFERROR((VLOOKUP(A406,PROFILE!$B$6:$DG$1000,110,FALSE)*900)+((VLOOKUP(A406,PROFILE!$B$6:$DG$1000,110,FALSE)*900)*0.5),0)</f>
        <v>0</v>
      </c>
      <c r="AA406" s="371">
        <f t="shared" si="37"/>
        <v>0</v>
      </c>
      <c r="AB406" s="373">
        <f>IF(PROFILE!R408="รอบคัน",1500,IF(PROFILE!R408="โคม่า",2000,PROFILE!DJ408*100))</f>
        <v>200</v>
      </c>
    </row>
    <row r="407" spans="1:28" x14ac:dyDescent="0.35">
      <c r="A407" s="344">
        <f t="shared" si="36"/>
        <v>1705005</v>
      </c>
      <c r="B407" s="344">
        <v>407</v>
      </c>
      <c r="G407" s="374" t="str">
        <f>IFERROR(VLOOKUP(A407,PROFILE!$B$6:$P$1000,11,FALSE),"")</f>
        <v/>
      </c>
      <c r="H407" s="368">
        <f>IF(PROFILE!H409="","",PROFILE!B409)</f>
        <v>1705005</v>
      </c>
      <c r="I407" s="369">
        <f>IF(H407="","",VLOOKUP(H407,PROFILE!$B$6:$AC$1000,18,FALSE))</f>
        <v>0</v>
      </c>
      <c r="J407" s="369" t="str">
        <f>IF(H407="","",VLOOKUP(H407,PROFILE!$B$6:$AC$1000,17,FALSE))</f>
        <v>ชิ้นส่วน</v>
      </c>
      <c r="K407" s="369" t="str">
        <f>IF(H407="","",VLOOKUP(H407,PROFILE!$B$6:$AC$1000,23,FALSE))</f>
        <v>ฒบ8391</v>
      </c>
      <c r="L407" s="369" t="str">
        <f>IF(H407="","",VLOOKUP(H407,PROFILE!$B$6:$AC$1000,24,FALSE))</f>
        <v>ISUZU</v>
      </c>
      <c r="M407" s="370" t="str">
        <f>IF(H407="","",VLOOKUP(H407,PROFILE!$B$6:$AC$1000,25,FALSE))</f>
        <v>HI-LANDER</v>
      </c>
      <c r="N407" s="371">
        <f t="shared" si="38"/>
        <v>0</v>
      </c>
      <c r="O407" s="372"/>
      <c r="P407" s="372"/>
      <c r="Q407" s="371">
        <f t="shared" si="39"/>
        <v>0</v>
      </c>
      <c r="R407" s="371">
        <f t="shared" si="35"/>
        <v>0</v>
      </c>
      <c r="S407" s="372">
        <f>IFERROR((VLOOKUP(A407,QUEUE!$F$5:$AW$1000,27,FALSE)-VLOOKUP(A407,QUEUE!$F$5:$AW$1000,26,FALSE))*500,0)</f>
        <v>0</v>
      </c>
      <c r="T407" s="372">
        <f>IFERROR((VLOOKUP(A407,QUEUE!$F$5:$AW$1000,30,FALSE)-VLOOKUP(A407,QUEUE!$F$5:$AW$1000,29,FALSE))*850,0)</f>
        <v>0</v>
      </c>
      <c r="U407" s="372">
        <f>IFERROR((VLOOKUP(A407,QUEUE!$F$5:$AW$1000,33,FALSE)-VLOOKUP(A407,QUEUE!$F$5:$AW$1000,32,FALSE))*600,0)</f>
        <v>0</v>
      </c>
      <c r="V407" s="372">
        <f>IFERROR((VLOOKUP(A407,QUEUE!$F$5:$AW$1000,36,FALSE)-VLOOKUP(A407,QUEUE!$F$5:$AW$1000,35,FALSE))*750,0)</f>
        <v>0</v>
      </c>
      <c r="W407" s="372">
        <f>IFERROR((VLOOKUP(A407,QUEUE!$F$5:$AW$1000,39,FALSE)-VLOOKUP(A407,QUEUE!$F$5:$AW$1000,38,FALSE))*600,0)</f>
        <v>0</v>
      </c>
      <c r="X407" s="373"/>
      <c r="Y407" s="371">
        <f>IFERROR(VLOOKUP(A407,PROFILE!$B$6:$DG$1000,109,FALSE),0)</f>
        <v>0</v>
      </c>
      <c r="Z407" s="371">
        <f>IFERROR((VLOOKUP(A407,PROFILE!$B$6:$DG$1000,110,FALSE)*900)+((VLOOKUP(A407,PROFILE!$B$6:$DG$1000,110,FALSE)*900)*0.5),0)</f>
        <v>0</v>
      </c>
      <c r="AA407" s="371">
        <f t="shared" si="37"/>
        <v>0</v>
      </c>
      <c r="AB407" s="373">
        <f>IF(PROFILE!R409="รอบคัน",1500,IF(PROFILE!R409="โคม่า",2000,PROFILE!DJ409*100))</f>
        <v>0</v>
      </c>
    </row>
    <row r="408" spans="1:28" x14ac:dyDescent="0.35">
      <c r="A408" s="344">
        <f t="shared" si="36"/>
        <v>1705006</v>
      </c>
      <c r="B408" s="344">
        <v>408</v>
      </c>
      <c r="G408" s="374" t="str">
        <f>IFERROR(VLOOKUP(A408,PROFILE!$B$6:$P$1000,11,FALSE),"")</f>
        <v/>
      </c>
      <c r="H408" s="368">
        <f>IF(PROFILE!H410="","",PROFILE!B410)</f>
        <v>1705006</v>
      </c>
      <c r="I408" s="369">
        <f>IF(H408="","",VLOOKUP(H408,PROFILE!$B$6:$AC$1000,18,FALSE))</f>
        <v>0</v>
      </c>
      <c r="J408" s="369" t="str">
        <f>IF(H408="","",VLOOKUP(H408,PROFILE!$B$6:$AC$1000,17,FALSE))</f>
        <v>กลาง</v>
      </c>
      <c r="K408" s="369" t="str">
        <f>IF(H408="","",VLOOKUP(H408,PROFILE!$B$6:$AC$1000,23,FALSE))</f>
        <v>ฒฒ4534</v>
      </c>
      <c r="L408" s="369" t="str">
        <f>IF(H408="","",VLOOKUP(H408,PROFILE!$B$6:$AC$1000,24,FALSE))</f>
        <v>NISSAN</v>
      </c>
      <c r="M408" s="370" t="str">
        <f>IF(H408="","",VLOOKUP(H408,PROFILE!$B$6:$AC$1000,25,FALSE))</f>
        <v>NAVARA</v>
      </c>
      <c r="N408" s="371">
        <f t="shared" si="38"/>
        <v>0</v>
      </c>
      <c r="O408" s="372"/>
      <c r="P408" s="372"/>
      <c r="Q408" s="371">
        <f t="shared" si="39"/>
        <v>0</v>
      </c>
      <c r="R408" s="371">
        <f t="shared" si="35"/>
        <v>0</v>
      </c>
      <c r="S408" s="372">
        <f>IFERROR((VLOOKUP(A408,QUEUE!$F$5:$AW$1000,27,FALSE)-VLOOKUP(A408,QUEUE!$F$5:$AW$1000,26,FALSE))*500,0)</f>
        <v>0</v>
      </c>
      <c r="T408" s="372">
        <f>IFERROR((VLOOKUP(A408,QUEUE!$F$5:$AW$1000,30,FALSE)-VLOOKUP(A408,QUEUE!$F$5:$AW$1000,29,FALSE))*850,0)</f>
        <v>0</v>
      </c>
      <c r="U408" s="372">
        <f>IFERROR((VLOOKUP(A408,QUEUE!$F$5:$AW$1000,33,FALSE)-VLOOKUP(A408,QUEUE!$F$5:$AW$1000,32,FALSE))*600,0)</f>
        <v>0</v>
      </c>
      <c r="V408" s="372">
        <f>IFERROR((VLOOKUP(A408,QUEUE!$F$5:$AW$1000,36,FALSE)-VLOOKUP(A408,QUEUE!$F$5:$AW$1000,35,FALSE))*750,0)</f>
        <v>0</v>
      </c>
      <c r="W408" s="372">
        <f>IFERROR((VLOOKUP(A408,QUEUE!$F$5:$AW$1000,39,FALSE)-VLOOKUP(A408,QUEUE!$F$5:$AW$1000,38,FALSE))*600,0)</f>
        <v>0</v>
      </c>
      <c r="X408" s="373"/>
      <c r="Y408" s="371">
        <f>IFERROR(VLOOKUP(A408,PROFILE!$B$6:$DG$1000,109,FALSE),0)</f>
        <v>0</v>
      </c>
      <c r="Z408" s="371">
        <f>IFERROR((VLOOKUP(A408,PROFILE!$B$6:$DG$1000,110,FALSE)*900)+((VLOOKUP(A408,PROFILE!$B$6:$DG$1000,110,FALSE)*900)*0.5),0)</f>
        <v>0</v>
      </c>
      <c r="AA408" s="371">
        <f t="shared" si="37"/>
        <v>0</v>
      </c>
      <c r="AB408" s="373">
        <f>IF(PROFILE!R410="รอบคัน",1500,IF(PROFILE!R410="โคม่า",2000,PROFILE!DJ410*100))</f>
        <v>0</v>
      </c>
    </row>
    <row r="409" spans="1:28" x14ac:dyDescent="0.35">
      <c r="A409" s="344">
        <f t="shared" si="36"/>
        <v>1705007</v>
      </c>
      <c r="B409" s="344">
        <v>409</v>
      </c>
      <c r="G409" s="374">
        <f>IFERROR(VLOOKUP(A409,PROFILE!$B$6:$P$1000,11,FALSE),"")</f>
        <v>5</v>
      </c>
      <c r="H409" s="368">
        <f>IF(PROFILE!H411="","",PROFILE!B411)</f>
        <v>1705007</v>
      </c>
      <c r="I409" s="369">
        <f>IF(H409="","",VLOOKUP(H409,PROFILE!$B$6:$AC$1000,18,FALSE))</f>
        <v>0</v>
      </c>
      <c r="J409" s="369" t="str">
        <f>IF(H409="","",VLOOKUP(H409,PROFILE!$B$6:$AC$1000,17,FALSE))</f>
        <v>เบา</v>
      </c>
      <c r="K409" s="369" t="str">
        <f>IF(H409="","",VLOOKUP(H409,PROFILE!$B$6:$AC$1000,23,FALSE))</f>
        <v>ชว4001</v>
      </c>
      <c r="L409" s="369" t="str">
        <f>IF(H409="","",VLOOKUP(H409,PROFILE!$B$6:$AC$1000,24,FALSE))</f>
        <v>TOYOTA</v>
      </c>
      <c r="M409" s="370" t="str">
        <f>IF(H409="","",VLOOKUP(H409,PROFILE!$B$6:$AC$1000,25,FALSE))</f>
        <v>VIGO</v>
      </c>
      <c r="N409" s="371">
        <f t="shared" si="38"/>
        <v>1027</v>
      </c>
      <c r="O409" s="372"/>
      <c r="P409" s="372">
        <v>3520</v>
      </c>
      <c r="Q409" s="371">
        <f t="shared" si="39"/>
        <v>2493</v>
      </c>
      <c r="R409" s="371">
        <f t="shared" si="35"/>
        <v>2493</v>
      </c>
      <c r="S409" s="372">
        <f>IFERROR((VLOOKUP(A409,QUEUE!$F$5:$AW$1000,27,FALSE)-VLOOKUP(A409,QUEUE!$F$5:$AW$1000,26,FALSE))*500,0)</f>
        <v>0</v>
      </c>
      <c r="T409" s="372">
        <f>IFERROR((VLOOKUP(A409,QUEUE!$F$5:$AW$1000,30,FALSE)-VLOOKUP(A409,QUEUE!$F$5:$AW$1000,29,FALSE))*850,0)</f>
        <v>0</v>
      </c>
      <c r="U409" s="372">
        <f>IFERROR((VLOOKUP(A409,QUEUE!$F$5:$AW$1000,33,FALSE)-VLOOKUP(A409,QUEUE!$F$5:$AW$1000,32,FALSE))*600,0)</f>
        <v>0</v>
      </c>
      <c r="V409" s="372">
        <f>IFERROR((VLOOKUP(A409,QUEUE!$F$5:$AW$1000,36,FALSE)-VLOOKUP(A409,QUEUE!$F$5:$AW$1000,35,FALSE))*750,0)</f>
        <v>0</v>
      </c>
      <c r="W409" s="372">
        <f>IFERROR((VLOOKUP(A409,QUEUE!$F$5:$AW$1000,39,FALSE)-VLOOKUP(A409,QUEUE!$F$5:$AW$1000,38,FALSE))*600,0)</f>
        <v>0</v>
      </c>
      <c r="X409" s="373"/>
      <c r="Y409" s="371">
        <f>IFERROR(VLOOKUP(A409,PROFILE!$B$6:$DG$1000,109,FALSE),0)</f>
        <v>0</v>
      </c>
      <c r="Z409" s="371">
        <f>IFERROR((VLOOKUP(A409,PROFILE!$B$6:$DG$1000,110,FALSE)*900)+((VLOOKUP(A409,PROFILE!$B$6:$DG$1000,110,FALSE)*900)*0.5),0)</f>
        <v>675</v>
      </c>
      <c r="AA409" s="371">
        <f t="shared" si="37"/>
        <v>352</v>
      </c>
      <c r="AB409" s="373">
        <f>IF(PROFILE!R411="รอบคัน",1500,IF(PROFILE!R411="โคม่า",2000,PROFILE!DJ411*100))</f>
        <v>0</v>
      </c>
    </row>
    <row r="410" spans="1:28" x14ac:dyDescent="0.35">
      <c r="A410" s="344">
        <f t="shared" si="36"/>
        <v>1705008</v>
      </c>
      <c r="B410" s="344">
        <v>410</v>
      </c>
      <c r="G410" s="374">
        <f>IFERROR(VLOOKUP(A410,PROFILE!$B$6:$P$1000,11,FALSE),"")</f>
        <v>-42855</v>
      </c>
      <c r="H410" s="368">
        <f>IF(PROFILE!H412="","",PROFILE!B412)</f>
        <v>1705008</v>
      </c>
      <c r="I410" s="369">
        <f>IF(H410="","",VLOOKUP(H410,PROFILE!$B$6:$AC$1000,18,FALSE))</f>
        <v>0</v>
      </c>
      <c r="J410" s="369" t="str">
        <f>IF(H410="","",VLOOKUP(H410,PROFILE!$B$6:$AC$1000,17,FALSE))</f>
        <v>โคม่า</v>
      </c>
      <c r="K410" s="369" t="str">
        <f>IF(H410="","",VLOOKUP(H410,PROFILE!$B$6:$AC$1000,23,FALSE))</f>
        <v>5กต2970</v>
      </c>
      <c r="L410" s="369" t="str">
        <f>IF(H410="","",VLOOKUP(H410,PROFILE!$B$6:$AC$1000,24,FALSE))</f>
        <v>HONDA</v>
      </c>
      <c r="M410" s="370" t="str">
        <f>IF(H410="","",VLOOKUP(H410,PROFILE!$B$6:$AC$1000,25,FALSE))</f>
        <v>CIVIC</v>
      </c>
      <c r="N410" s="371">
        <f t="shared" si="38"/>
        <v>2000</v>
      </c>
      <c r="O410" s="372">
        <v>3000</v>
      </c>
      <c r="P410" s="372"/>
      <c r="Q410" s="371">
        <f t="shared" si="39"/>
        <v>0</v>
      </c>
      <c r="R410" s="371">
        <f t="shared" si="35"/>
        <v>0</v>
      </c>
      <c r="S410" s="372">
        <f>IFERROR((VLOOKUP(A410,QUEUE!$F$5:$AW$1000,27,FALSE)-VLOOKUP(A410,QUEUE!$F$5:$AW$1000,26,FALSE))*500,0)</f>
        <v>0</v>
      </c>
      <c r="T410" s="372">
        <f>IFERROR((VLOOKUP(A410,QUEUE!$F$5:$AW$1000,30,FALSE)-VLOOKUP(A410,QUEUE!$F$5:$AW$1000,29,FALSE))*850,0)</f>
        <v>0</v>
      </c>
      <c r="U410" s="372">
        <f>IFERROR((VLOOKUP(A410,QUEUE!$F$5:$AW$1000,33,FALSE)-VLOOKUP(A410,QUEUE!$F$5:$AW$1000,32,FALSE))*600,0)</f>
        <v>0</v>
      </c>
      <c r="V410" s="372">
        <f>IFERROR((VLOOKUP(A410,QUEUE!$F$5:$AW$1000,36,FALSE)-VLOOKUP(A410,QUEUE!$F$5:$AW$1000,35,FALSE))*750,0)</f>
        <v>0</v>
      </c>
      <c r="W410" s="372">
        <f>IFERROR((VLOOKUP(A410,QUEUE!$F$5:$AW$1000,39,FALSE)-VLOOKUP(A410,QUEUE!$F$5:$AW$1000,38,FALSE))*600,0)</f>
        <v>0</v>
      </c>
      <c r="X410" s="373"/>
      <c r="Y410" s="371">
        <f>IFERROR(VLOOKUP(A410,PROFILE!$B$6:$DG$1000,109,FALSE),0)</f>
        <v>0</v>
      </c>
      <c r="Z410" s="371">
        <f>IFERROR((VLOOKUP(A410,PROFILE!$B$6:$DG$1000,110,FALSE)*900)+((VLOOKUP(A410,PROFILE!$B$6:$DG$1000,110,FALSE)*900)*0.5),0)</f>
        <v>0</v>
      </c>
      <c r="AA410" s="371">
        <f t="shared" si="37"/>
        <v>0</v>
      </c>
      <c r="AB410" s="373">
        <f>IF(PROFILE!R412="รอบคัน",1500,IF(PROFILE!R412="โคม่า",2000,PROFILE!DJ412*100))</f>
        <v>2000</v>
      </c>
    </row>
    <row r="411" spans="1:28" x14ac:dyDescent="0.35">
      <c r="A411" s="344">
        <f t="shared" si="36"/>
        <v>1705009</v>
      </c>
      <c r="B411" s="344">
        <v>411</v>
      </c>
      <c r="G411" s="374" t="str">
        <f>IFERROR(VLOOKUP(A411,PROFILE!$B$6:$P$1000,11,FALSE),"")</f>
        <v>OUT</v>
      </c>
      <c r="H411" s="368">
        <f>IF(PROFILE!H413="","",PROFILE!B413)</f>
        <v>1705009</v>
      </c>
      <c r="I411" s="369">
        <f>IF(H411="","",VLOOKUP(H411,PROFILE!$B$6:$AC$1000,18,FALSE))</f>
        <v>0</v>
      </c>
      <c r="J411" s="369" t="str">
        <f>IF(H411="","",VLOOKUP(H411,PROFILE!$B$6:$AC$1000,17,FALSE))</f>
        <v>หนัก</v>
      </c>
      <c r="K411" s="369" t="str">
        <f>IF(H411="","",VLOOKUP(H411,PROFILE!$B$6:$AC$1000,23,FALSE))</f>
        <v>5กค3592</v>
      </c>
      <c r="L411" s="369" t="str">
        <f>IF(H411="","",VLOOKUP(H411,PROFILE!$B$6:$AC$1000,24,FALSE))</f>
        <v>NISSAN</v>
      </c>
      <c r="M411" s="370" t="str">
        <f>IF(H411="","",VLOOKUP(H411,PROFILE!$B$6:$AC$1000,25,FALSE))</f>
        <v>MARCH</v>
      </c>
      <c r="N411" s="371">
        <f t="shared" si="38"/>
        <v>3830.65</v>
      </c>
      <c r="O411" s="372"/>
      <c r="P411" s="372">
        <v>24806.5</v>
      </c>
      <c r="Q411" s="371">
        <f t="shared" si="39"/>
        <v>20975.85</v>
      </c>
      <c r="R411" s="371">
        <f t="shared" si="35"/>
        <v>20975.85</v>
      </c>
      <c r="S411" s="372">
        <f>IFERROR((VLOOKUP(A411,QUEUE!$F$5:$AW$1000,27,FALSE)-VLOOKUP(A411,QUEUE!$F$5:$AW$1000,26,FALSE))*500,0)</f>
        <v>0</v>
      </c>
      <c r="T411" s="372">
        <f>IFERROR((VLOOKUP(A411,QUEUE!$F$5:$AW$1000,30,FALSE)-VLOOKUP(A411,QUEUE!$F$5:$AW$1000,29,FALSE))*850,0)</f>
        <v>0</v>
      </c>
      <c r="U411" s="372">
        <f>IFERROR((VLOOKUP(A411,QUEUE!$F$5:$AW$1000,33,FALSE)-VLOOKUP(A411,QUEUE!$F$5:$AW$1000,32,FALSE))*600,0)</f>
        <v>0</v>
      </c>
      <c r="V411" s="372">
        <f>IFERROR((VLOOKUP(A411,QUEUE!$F$5:$AW$1000,36,FALSE)-VLOOKUP(A411,QUEUE!$F$5:$AW$1000,35,FALSE))*750,0)</f>
        <v>0</v>
      </c>
      <c r="W411" s="372">
        <f>IFERROR((VLOOKUP(A411,QUEUE!$F$5:$AW$1000,39,FALSE)-VLOOKUP(A411,QUEUE!$F$5:$AW$1000,38,FALSE))*600,0)</f>
        <v>0</v>
      </c>
      <c r="X411" s="373"/>
      <c r="Y411" s="371">
        <f>IFERROR(VLOOKUP(A411,PROFILE!$B$6:$DG$1000,109,FALSE),0)</f>
        <v>0</v>
      </c>
      <c r="Z411" s="371">
        <f>IFERROR((VLOOKUP(A411,PROFILE!$B$6:$DG$1000,110,FALSE)*900)+((VLOOKUP(A411,PROFILE!$B$6:$DG$1000,110,FALSE)*900)*0.5),0)</f>
        <v>1350</v>
      </c>
      <c r="AA411" s="371">
        <f t="shared" si="37"/>
        <v>2480.65</v>
      </c>
      <c r="AB411" s="373">
        <f>IF(PROFILE!R413="รอบคัน",1500,IF(PROFILE!R413="โคม่า",2000,PROFILE!DJ413*100))</f>
        <v>0</v>
      </c>
    </row>
    <row r="412" spans="1:28" x14ac:dyDescent="0.35">
      <c r="A412" s="344">
        <f t="shared" si="36"/>
        <v>1705010</v>
      </c>
      <c r="B412" s="344">
        <v>412</v>
      </c>
      <c r="G412" s="374" t="str">
        <f>IFERROR(VLOOKUP(A412,PROFILE!$B$6:$P$1000,11,FALSE),"")</f>
        <v>OUT</v>
      </c>
      <c r="H412" s="368">
        <f>IF(PROFILE!H414="","",PROFILE!B414)</f>
        <v>1705010</v>
      </c>
      <c r="I412" s="369" t="str">
        <f>IF(H412="","",VLOOKUP(H412,PROFILE!$B$6:$AC$1000,18,FALSE))</f>
        <v>ธนชาต</v>
      </c>
      <c r="J412" s="369" t="str">
        <f>IF(H412="","",VLOOKUP(H412,PROFILE!$B$6:$AC$1000,17,FALSE))</f>
        <v>โคม่า</v>
      </c>
      <c r="K412" s="369" t="str">
        <f>IF(H412="","",VLOOKUP(H412,PROFILE!$B$6:$AC$1000,23,FALSE))</f>
        <v>ฎอ8806</v>
      </c>
      <c r="L412" s="369" t="str">
        <f>IF(H412="","",VLOOKUP(H412,PROFILE!$B$6:$AC$1000,24,FALSE))</f>
        <v>TOYOTA</v>
      </c>
      <c r="M412" s="370" t="str">
        <f>IF(H412="","",VLOOKUP(H412,PROFILE!$B$6:$AC$1000,25,FALSE))</f>
        <v>CAMRY</v>
      </c>
      <c r="N412" s="371">
        <f t="shared" si="38"/>
        <v>2000</v>
      </c>
      <c r="O412" s="372"/>
      <c r="P412" s="372"/>
      <c r="Q412" s="371">
        <f t="shared" si="39"/>
        <v>0</v>
      </c>
      <c r="R412" s="371">
        <f t="shared" si="35"/>
        <v>0</v>
      </c>
      <c r="S412" s="372">
        <f>IFERROR((VLOOKUP(A412,QUEUE!$F$5:$AW$1000,27,FALSE)-VLOOKUP(A412,QUEUE!$F$5:$AW$1000,26,FALSE))*500,0)</f>
        <v>0</v>
      </c>
      <c r="T412" s="372">
        <f>IFERROR((VLOOKUP(A412,QUEUE!$F$5:$AW$1000,30,FALSE)-VLOOKUP(A412,QUEUE!$F$5:$AW$1000,29,FALSE))*850,0)</f>
        <v>0</v>
      </c>
      <c r="U412" s="372">
        <f>IFERROR((VLOOKUP(A412,QUEUE!$F$5:$AW$1000,33,FALSE)-VLOOKUP(A412,QUEUE!$F$5:$AW$1000,32,FALSE))*600,0)</f>
        <v>0</v>
      </c>
      <c r="V412" s="372">
        <f>IFERROR((VLOOKUP(A412,QUEUE!$F$5:$AW$1000,36,FALSE)-VLOOKUP(A412,QUEUE!$F$5:$AW$1000,35,FALSE))*750,0)</f>
        <v>0</v>
      </c>
      <c r="W412" s="372">
        <f>IFERROR((VLOOKUP(A412,QUEUE!$F$5:$AW$1000,39,FALSE)-VLOOKUP(A412,QUEUE!$F$5:$AW$1000,38,FALSE))*600,0)</f>
        <v>0</v>
      </c>
      <c r="X412" s="373"/>
      <c r="Y412" s="371">
        <f>IFERROR(VLOOKUP(A412,PROFILE!$B$6:$DG$1000,109,FALSE),0)</f>
        <v>0</v>
      </c>
      <c r="Z412" s="371">
        <f>IFERROR((VLOOKUP(A412,PROFILE!$B$6:$DG$1000,110,FALSE)*900)+((VLOOKUP(A412,PROFILE!$B$6:$DG$1000,110,FALSE)*900)*0.5),0)</f>
        <v>0</v>
      </c>
      <c r="AA412" s="371">
        <f t="shared" si="37"/>
        <v>0</v>
      </c>
      <c r="AB412" s="373">
        <f>IF(PROFILE!R414="รอบคัน",1500,IF(PROFILE!R414="โคม่า",2000,PROFILE!DJ414*100))</f>
        <v>2000</v>
      </c>
    </row>
    <row r="413" spans="1:28" x14ac:dyDescent="0.35">
      <c r="A413" s="344">
        <f t="shared" si="36"/>
        <v>1705011</v>
      </c>
      <c r="B413" s="344">
        <v>413</v>
      </c>
      <c r="G413" s="374" t="str">
        <f>IFERROR(VLOOKUP(A413,PROFILE!$B$6:$P$1000,11,FALSE),"")</f>
        <v>OUT</v>
      </c>
      <c r="H413" s="368">
        <f>IF(PROFILE!H415="","",PROFILE!B415)</f>
        <v>1705011</v>
      </c>
      <c r="I413" s="369">
        <f>IF(H413="","",VLOOKUP(H413,PROFILE!$B$6:$AC$1000,18,FALSE))</f>
        <v>0</v>
      </c>
      <c r="J413" s="369" t="str">
        <f>IF(H413="","",VLOOKUP(H413,PROFILE!$B$6:$AC$1000,17,FALSE))</f>
        <v>กลาง</v>
      </c>
      <c r="K413" s="369" t="str">
        <f>IF(H413="","",VLOOKUP(H413,PROFILE!$B$6:$AC$1000,23,FALSE))</f>
        <v>ญง4188</v>
      </c>
      <c r="L413" s="369" t="str">
        <f>IF(H413="","",VLOOKUP(H413,PROFILE!$B$6:$AC$1000,24,FALSE))</f>
        <v>TOYOTA</v>
      </c>
      <c r="M413" s="370" t="str">
        <f>IF(H413="","",VLOOKUP(H413,PROFILE!$B$6:$AC$1000,25,FALSE))</f>
        <v>CAMRY</v>
      </c>
      <c r="N413" s="371">
        <f t="shared" si="38"/>
        <v>1175</v>
      </c>
      <c r="O413" s="372"/>
      <c r="P413" s="372"/>
      <c r="Q413" s="371">
        <f t="shared" si="39"/>
        <v>0</v>
      </c>
      <c r="R413" s="371">
        <f t="shared" si="35"/>
        <v>0</v>
      </c>
      <c r="S413" s="372">
        <f>IFERROR((VLOOKUP(A413,QUEUE!$F$5:$AW$1000,27,FALSE)-VLOOKUP(A413,QUEUE!$F$5:$AW$1000,26,FALSE))*500,0)</f>
        <v>0</v>
      </c>
      <c r="T413" s="372">
        <f>IFERROR((VLOOKUP(A413,QUEUE!$F$5:$AW$1000,30,FALSE)-VLOOKUP(A413,QUEUE!$F$5:$AW$1000,29,FALSE))*850,0)</f>
        <v>0</v>
      </c>
      <c r="U413" s="372">
        <f>IFERROR((VLOOKUP(A413,QUEUE!$F$5:$AW$1000,33,FALSE)-VLOOKUP(A413,QUEUE!$F$5:$AW$1000,32,FALSE))*600,0)</f>
        <v>0</v>
      </c>
      <c r="V413" s="372">
        <f>IFERROR((VLOOKUP(A413,QUEUE!$F$5:$AW$1000,36,FALSE)-VLOOKUP(A413,QUEUE!$F$5:$AW$1000,35,FALSE))*750,0)</f>
        <v>0</v>
      </c>
      <c r="W413" s="372">
        <f>IFERROR((VLOOKUP(A413,QUEUE!$F$5:$AW$1000,39,FALSE)-VLOOKUP(A413,QUEUE!$F$5:$AW$1000,38,FALSE))*600,0)</f>
        <v>0</v>
      </c>
      <c r="X413" s="373"/>
      <c r="Y413" s="371">
        <f>IFERROR(VLOOKUP(A413,PROFILE!$B$6:$DG$1000,109,FALSE),0)</f>
        <v>0</v>
      </c>
      <c r="Z413" s="371">
        <f>IFERROR((VLOOKUP(A413,PROFILE!$B$6:$DG$1000,110,FALSE)*900)+((VLOOKUP(A413,PROFILE!$B$6:$DG$1000,110,FALSE)*900)*0.5),0)</f>
        <v>675</v>
      </c>
      <c r="AA413" s="371">
        <f t="shared" si="37"/>
        <v>0</v>
      </c>
      <c r="AB413" s="373">
        <f>IF(PROFILE!R415="รอบคัน",1500,IF(PROFILE!R415="โคม่า",2000,PROFILE!DJ415*100))</f>
        <v>500</v>
      </c>
    </row>
    <row r="414" spans="1:28" x14ac:dyDescent="0.35">
      <c r="A414" s="344">
        <f t="shared" si="36"/>
        <v>1705012</v>
      </c>
      <c r="B414" s="344">
        <v>414</v>
      </c>
      <c r="G414" s="374" t="str">
        <f>IFERROR(VLOOKUP(A414,PROFILE!$B$6:$P$1000,11,FALSE),"")</f>
        <v>OUT</v>
      </c>
      <c r="H414" s="368">
        <f>IF(PROFILE!H416="","",PROFILE!B416)</f>
        <v>1705012</v>
      </c>
      <c r="I414" s="369">
        <f>IF(H414="","",VLOOKUP(H414,PROFILE!$B$6:$AC$1000,18,FALSE))</f>
        <v>0</v>
      </c>
      <c r="J414" s="369" t="str">
        <f>IF(H414="","",VLOOKUP(H414,PROFILE!$B$6:$AC$1000,17,FALSE))</f>
        <v>กลาง</v>
      </c>
      <c r="K414" s="369" t="str">
        <f>IF(H414="","",VLOOKUP(H414,PROFILE!$B$6:$AC$1000,23,FALSE))</f>
        <v>กอ390</v>
      </c>
      <c r="L414" s="369" t="str">
        <f>IF(H414="","",VLOOKUP(H414,PROFILE!$B$6:$AC$1000,24,FALSE))</f>
        <v>TOYOTA</v>
      </c>
      <c r="M414" s="370" t="str">
        <f>IF(H414="","",VLOOKUP(H414,PROFILE!$B$6:$AC$1000,25,FALSE))</f>
        <v>VIOS</v>
      </c>
      <c r="N414" s="371">
        <f t="shared" si="38"/>
        <v>10093.458000000001</v>
      </c>
      <c r="O414" s="372">
        <v>15000</v>
      </c>
      <c r="P414" s="372">
        <v>100934.58</v>
      </c>
      <c r="Q414" s="371">
        <f t="shared" si="39"/>
        <v>90841.122000000003</v>
      </c>
      <c r="R414" s="371">
        <f t="shared" si="35"/>
        <v>90841.122000000003</v>
      </c>
      <c r="S414" s="372">
        <f>IFERROR((VLOOKUP(A414,QUEUE!$F$5:$AW$1000,27,FALSE)-VLOOKUP(A414,QUEUE!$F$5:$AW$1000,26,FALSE))*500,0)</f>
        <v>0</v>
      </c>
      <c r="T414" s="372">
        <f>IFERROR((VLOOKUP(A414,QUEUE!$F$5:$AW$1000,30,FALSE)-VLOOKUP(A414,QUEUE!$F$5:$AW$1000,29,FALSE))*850,0)</f>
        <v>0</v>
      </c>
      <c r="U414" s="372">
        <f>IFERROR((VLOOKUP(A414,QUEUE!$F$5:$AW$1000,33,FALSE)-VLOOKUP(A414,QUEUE!$F$5:$AW$1000,32,FALSE))*600,0)</f>
        <v>0</v>
      </c>
      <c r="V414" s="372">
        <f>IFERROR((VLOOKUP(A414,QUEUE!$F$5:$AW$1000,36,FALSE)-VLOOKUP(A414,QUEUE!$F$5:$AW$1000,35,FALSE))*750,0)</f>
        <v>0</v>
      </c>
      <c r="W414" s="372">
        <f>IFERROR((VLOOKUP(A414,QUEUE!$F$5:$AW$1000,39,FALSE)-VLOOKUP(A414,QUEUE!$F$5:$AW$1000,38,FALSE))*600,0)</f>
        <v>0</v>
      </c>
      <c r="X414" s="373"/>
      <c r="Y414" s="371">
        <f>IFERROR(VLOOKUP(A414,PROFILE!$B$6:$DG$1000,109,FALSE),0)</f>
        <v>0</v>
      </c>
      <c r="Z414" s="371">
        <f>IFERROR((VLOOKUP(A414,PROFILE!$B$6:$DG$1000,110,FALSE)*900)+((VLOOKUP(A414,PROFILE!$B$6:$DG$1000,110,FALSE)*900)*0.5),0)</f>
        <v>0</v>
      </c>
      <c r="AA414" s="371">
        <f t="shared" si="37"/>
        <v>10093.458000000001</v>
      </c>
      <c r="AB414" s="373">
        <f>IF(PROFILE!R416="รอบคัน",1500,IF(PROFILE!R416="โคม่า",2000,PROFILE!DJ416*100))</f>
        <v>0</v>
      </c>
    </row>
    <row r="415" spans="1:28" x14ac:dyDescent="0.35">
      <c r="A415" s="344">
        <f t="shared" si="36"/>
        <v>1705013</v>
      </c>
      <c r="B415" s="344">
        <v>415</v>
      </c>
      <c r="G415" s="374" t="str">
        <f>IFERROR(VLOOKUP(A415,PROFILE!$B$6:$P$1000,11,FALSE),"")</f>
        <v/>
      </c>
      <c r="H415" s="368">
        <f>IF(PROFILE!H417="","",PROFILE!B417)</f>
        <v>1705013</v>
      </c>
      <c r="I415" s="369">
        <f>IF(H415="","",VLOOKUP(H415,PROFILE!$B$6:$AC$1000,18,FALSE))</f>
        <v>0</v>
      </c>
      <c r="J415" s="369" t="str">
        <f>IF(H415="","",VLOOKUP(H415,PROFILE!$B$6:$AC$1000,17,FALSE))</f>
        <v>ชิ้นส่วน</v>
      </c>
      <c r="K415" s="369" t="str">
        <f>IF(H415="","",VLOOKUP(H415,PROFILE!$B$6:$AC$1000,23,FALSE))</f>
        <v>ฆห9177</v>
      </c>
      <c r="L415" s="369" t="str">
        <f>IF(H415="","",VLOOKUP(H415,PROFILE!$B$6:$AC$1000,24,FALSE))</f>
        <v>NISSAN</v>
      </c>
      <c r="M415" s="370" t="str">
        <f>IF(H415="","",VLOOKUP(H415,PROFILE!$B$6:$AC$1000,25,FALSE))</f>
        <v>ALMERA</v>
      </c>
      <c r="N415" s="371">
        <f t="shared" si="38"/>
        <v>0</v>
      </c>
      <c r="O415" s="372"/>
      <c r="P415" s="372"/>
      <c r="Q415" s="371">
        <f t="shared" si="39"/>
        <v>0</v>
      </c>
      <c r="R415" s="371">
        <f t="shared" si="35"/>
        <v>0</v>
      </c>
      <c r="S415" s="372">
        <f>IFERROR((VLOOKUP(A415,QUEUE!$F$5:$AW$1000,27,FALSE)-VLOOKUP(A415,QUEUE!$F$5:$AW$1000,26,FALSE))*500,0)</f>
        <v>0</v>
      </c>
      <c r="T415" s="372">
        <f>IFERROR((VLOOKUP(A415,QUEUE!$F$5:$AW$1000,30,FALSE)-VLOOKUP(A415,QUEUE!$F$5:$AW$1000,29,FALSE))*850,0)</f>
        <v>0</v>
      </c>
      <c r="U415" s="372">
        <f>IFERROR((VLOOKUP(A415,QUEUE!$F$5:$AW$1000,33,FALSE)-VLOOKUP(A415,QUEUE!$F$5:$AW$1000,32,FALSE))*600,0)</f>
        <v>0</v>
      </c>
      <c r="V415" s="372">
        <f>IFERROR((VLOOKUP(A415,QUEUE!$F$5:$AW$1000,36,FALSE)-VLOOKUP(A415,QUEUE!$F$5:$AW$1000,35,FALSE))*750,0)</f>
        <v>0</v>
      </c>
      <c r="W415" s="372">
        <f>IFERROR((VLOOKUP(A415,QUEUE!$F$5:$AW$1000,39,FALSE)-VLOOKUP(A415,QUEUE!$F$5:$AW$1000,38,FALSE))*600,0)</f>
        <v>0</v>
      </c>
      <c r="X415" s="373"/>
      <c r="Y415" s="371">
        <f>IFERROR(VLOOKUP(A415,PROFILE!$B$6:$DG$1000,109,FALSE),0)</f>
        <v>0</v>
      </c>
      <c r="Z415" s="371">
        <f>IFERROR((VLOOKUP(A415,PROFILE!$B$6:$DG$1000,110,FALSE)*900)+((VLOOKUP(A415,PROFILE!$B$6:$DG$1000,110,FALSE)*900)*0.5),0)</f>
        <v>0</v>
      </c>
      <c r="AA415" s="371">
        <f t="shared" si="37"/>
        <v>0</v>
      </c>
      <c r="AB415" s="373">
        <f>IF(PROFILE!R417="รอบคัน",1500,IF(PROFILE!R417="โคม่า",2000,PROFILE!DJ417*100))</f>
        <v>0</v>
      </c>
    </row>
    <row r="416" spans="1:28" x14ac:dyDescent="0.35">
      <c r="A416" s="344">
        <f t="shared" si="36"/>
        <v>1705014</v>
      </c>
      <c r="B416" s="344">
        <v>416</v>
      </c>
      <c r="G416" s="374" t="str">
        <f>IFERROR(VLOOKUP(A416,PROFILE!$B$6:$P$1000,11,FALSE),"")</f>
        <v>OUT</v>
      </c>
      <c r="H416" s="368">
        <f>IF(PROFILE!H418="","",PROFILE!B418)</f>
        <v>1705014</v>
      </c>
      <c r="I416" s="369">
        <f>IF(H416="","",VLOOKUP(H416,PROFILE!$B$6:$AC$1000,18,FALSE))</f>
        <v>0</v>
      </c>
      <c r="J416" s="369" t="str">
        <f>IF(H416="","",VLOOKUP(H416,PROFILE!$B$6:$AC$1000,17,FALSE))</f>
        <v>ชิ้นส่วน</v>
      </c>
      <c r="K416" s="369" t="str">
        <f>IF(H416="","",VLOOKUP(H416,PROFILE!$B$6:$AC$1000,23,FALSE))</f>
        <v>ฌอ4437</v>
      </c>
      <c r="L416" s="369" t="str">
        <f>IF(H416="","",VLOOKUP(H416,PROFILE!$B$6:$AC$1000,24,FALSE))</f>
        <v>TOYOTA</v>
      </c>
      <c r="M416" s="370" t="str">
        <f>IF(H416="","",VLOOKUP(H416,PROFILE!$B$6:$AC$1000,25,FALSE))</f>
        <v>ALTIS</v>
      </c>
      <c r="N416" s="371">
        <f t="shared" si="38"/>
        <v>875</v>
      </c>
      <c r="O416" s="372"/>
      <c r="P416" s="372"/>
      <c r="Q416" s="371">
        <f t="shared" si="39"/>
        <v>0</v>
      </c>
      <c r="R416" s="371">
        <f t="shared" si="35"/>
        <v>0</v>
      </c>
      <c r="S416" s="372">
        <f>IFERROR((VLOOKUP(A416,QUEUE!$F$5:$AW$1000,27,FALSE)-VLOOKUP(A416,QUEUE!$F$5:$AW$1000,26,FALSE))*500,0)</f>
        <v>0</v>
      </c>
      <c r="T416" s="372">
        <f>IFERROR((VLOOKUP(A416,QUEUE!$F$5:$AW$1000,30,FALSE)-VLOOKUP(A416,QUEUE!$F$5:$AW$1000,29,FALSE))*850,0)</f>
        <v>0</v>
      </c>
      <c r="U416" s="372">
        <f>IFERROR((VLOOKUP(A416,QUEUE!$F$5:$AW$1000,33,FALSE)-VLOOKUP(A416,QUEUE!$F$5:$AW$1000,32,FALSE))*600,0)</f>
        <v>0</v>
      </c>
      <c r="V416" s="372">
        <f>IFERROR((VLOOKUP(A416,QUEUE!$F$5:$AW$1000,36,FALSE)-VLOOKUP(A416,QUEUE!$F$5:$AW$1000,35,FALSE))*750,0)</f>
        <v>0</v>
      </c>
      <c r="W416" s="372">
        <f>IFERROR((VLOOKUP(A416,QUEUE!$F$5:$AW$1000,39,FALSE)-VLOOKUP(A416,QUEUE!$F$5:$AW$1000,38,FALSE))*600,0)</f>
        <v>0</v>
      </c>
      <c r="X416" s="373"/>
      <c r="Y416" s="371">
        <f>IFERROR(VLOOKUP(A416,PROFILE!$B$6:$DG$1000,109,FALSE),0)</f>
        <v>0</v>
      </c>
      <c r="Z416" s="371">
        <f>IFERROR((VLOOKUP(A416,PROFILE!$B$6:$DG$1000,110,FALSE)*900)+((VLOOKUP(A416,PROFILE!$B$6:$DG$1000,110,FALSE)*900)*0.5),0)</f>
        <v>675</v>
      </c>
      <c r="AA416" s="371">
        <f t="shared" si="37"/>
        <v>0</v>
      </c>
      <c r="AB416" s="373">
        <f>IF(PROFILE!R418="รอบคัน",1500,IF(PROFILE!R418="โคม่า",2000,PROFILE!DJ418*100))</f>
        <v>200</v>
      </c>
    </row>
    <row r="417" spans="1:28" x14ac:dyDescent="0.35">
      <c r="A417" s="344">
        <f t="shared" si="36"/>
        <v>1705015</v>
      </c>
      <c r="B417" s="344">
        <v>417</v>
      </c>
      <c r="G417" s="374" t="str">
        <f>IFERROR(VLOOKUP(A417,PROFILE!$B$6:$P$1000,11,FALSE),"")</f>
        <v>OUT</v>
      </c>
      <c r="H417" s="368">
        <f>IF(PROFILE!H419="","",PROFILE!B419)</f>
        <v>1705015</v>
      </c>
      <c r="I417" s="369" t="str">
        <f>IF(H417="","",VLOOKUP(H417,PROFILE!$B$6:$AC$1000,18,FALSE))</f>
        <v>เทเวศ</v>
      </c>
      <c r="J417" s="369" t="str">
        <f>IF(H417="","",VLOOKUP(H417,PROFILE!$B$6:$AC$1000,17,FALSE))</f>
        <v>เบา</v>
      </c>
      <c r="K417" s="369" t="str">
        <f>IF(H417="","",VLOOKUP(H417,PROFILE!$B$6:$AC$1000,23,FALSE))</f>
        <v>ฆฌ6713</v>
      </c>
      <c r="L417" s="369" t="str">
        <f>IF(H417="","",VLOOKUP(H417,PROFILE!$B$6:$AC$1000,24,FALSE))</f>
        <v>TOYOTA</v>
      </c>
      <c r="M417" s="370" t="str">
        <f>IF(H417="","",VLOOKUP(H417,PROFILE!$B$6:$AC$1000,25,FALSE))</f>
        <v>COROLLA</v>
      </c>
      <c r="N417" s="371">
        <f t="shared" si="38"/>
        <v>975</v>
      </c>
      <c r="O417" s="372"/>
      <c r="P417" s="372"/>
      <c r="Q417" s="371">
        <f t="shared" si="39"/>
        <v>0</v>
      </c>
      <c r="R417" s="371">
        <f t="shared" si="35"/>
        <v>0</v>
      </c>
      <c r="S417" s="372">
        <f>IFERROR((VLOOKUP(A417,QUEUE!$F$5:$AW$1000,27,FALSE)-VLOOKUP(A417,QUEUE!$F$5:$AW$1000,26,FALSE))*500,0)</f>
        <v>0</v>
      </c>
      <c r="T417" s="372">
        <f>IFERROR((VLOOKUP(A417,QUEUE!$F$5:$AW$1000,30,FALSE)-VLOOKUP(A417,QUEUE!$F$5:$AW$1000,29,FALSE))*850,0)</f>
        <v>0</v>
      </c>
      <c r="U417" s="372">
        <f>IFERROR((VLOOKUP(A417,QUEUE!$F$5:$AW$1000,33,FALSE)-VLOOKUP(A417,QUEUE!$F$5:$AW$1000,32,FALSE))*600,0)</f>
        <v>0</v>
      </c>
      <c r="V417" s="372">
        <f>IFERROR((VLOOKUP(A417,QUEUE!$F$5:$AW$1000,36,FALSE)-VLOOKUP(A417,QUEUE!$F$5:$AW$1000,35,FALSE))*750,0)</f>
        <v>0</v>
      </c>
      <c r="W417" s="372">
        <f>IFERROR((VLOOKUP(A417,QUEUE!$F$5:$AW$1000,39,FALSE)-VLOOKUP(A417,QUEUE!$F$5:$AW$1000,38,FALSE))*600,0)</f>
        <v>0</v>
      </c>
      <c r="X417" s="373"/>
      <c r="Y417" s="371">
        <f>IFERROR(VLOOKUP(A417,PROFILE!$B$6:$DG$1000,109,FALSE),0)</f>
        <v>0</v>
      </c>
      <c r="Z417" s="371">
        <f>IFERROR((VLOOKUP(A417,PROFILE!$B$6:$DG$1000,110,FALSE)*900)+((VLOOKUP(A417,PROFILE!$B$6:$DG$1000,110,FALSE)*900)*0.5),0)</f>
        <v>675</v>
      </c>
      <c r="AA417" s="371">
        <f t="shared" si="37"/>
        <v>0</v>
      </c>
      <c r="AB417" s="373">
        <f>IF(PROFILE!R419="รอบคัน",1500,IF(PROFILE!R419="โคม่า",2000,PROFILE!DJ419*100))</f>
        <v>300</v>
      </c>
    </row>
    <row r="418" spans="1:28" x14ac:dyDescent="0.35">
      <c r="A418" s="344">
        <f t="shared" si="36"/>
        <v>1705016</v>
      </c>
      <c r="B418" s="344">
        <v>418</v>
      </c>
      <c r="G418" s="374" t="str">
        <f>IFERROR(VLOOKUP(A418,PROFILE!$B$6:$P$1000,11,FALSE),"")</f>
        <v>OUT</v>
      </c>
      <c r="H418" s="368">
        <f>IF(PROFILE!H420="","",PROFILE!B420)</f>
        <v>1705016</v>
      </c>
      <c r="I418" s="369" t="str">
        <f>IF(H418="","",VLOOKUP(H418,PROFILE!$B$6:$AC$1000,18,FALSE))</f>
        <v/>
      </c>
      <c r="J418" s="369" t="str">
        <f>IF(H418="","",VLOOKUP(H418,PROFILE!$B$6:$AC$1000,17,FALSE))</f>
        <v>กลาง</v>
      </c>
      <c r="K418" s="369" t="str">
        <f>IF(H418="","",VLOOKUP(H418,PROFILE!$B$6:$AC$1000,23,FALSE))</f>
        <v>ผจ2948</v>
      </c>
      <c r="L418" s="369" t="str">
        <f>IF(H418="","",VLOOKUP(H418,PROFILE!$B$6:$AC$1000,24,FALSE))</f>
        <v>ISUZU</v>
      </c>
      <c r="M418" s="370" t="str">
        <f>IF(H418="","",VLOOKUP(H418,PROFILE!$B$6:$AC$1000,25,FALSE))</f>
        <v>D-MAX</v>
      </c>
      <c r="N418" s="371">
        <f t="shared" si="38"/>
        <v>1445</v>
      </c>
      <c r="O418" s="372"/>
      <c r="P418" s="372">
        <v>5700</v>
      </c>
      <c r="Q418" s="371">
        <f t="shared" si="39"/>
        <v>4255</v>
      </c>
      <c r="R418" s="371">
        <f t="shared" si="35"/>
        <v>4255</v>
      </c>
      <c r="S418" s="372">
        <f>IFERROR((VLOOKUP(A418,QUEUE!$F$5:$AW$1000,27,FALSE)-VLOOKUP(A418,QUEUE!$F$5:$AW$1000,26,FALSE))*500,0)</f>
        <v>0</v>
      </c>
      <c r="T418" s="372">
        <f>IFERROR((VLOOKUP(A418,QUEUE!$F$5:$AW$1000,30,FALSE)-VLOOKUP(A418,QUEUE!$F$5:$AW$1000,29,FALSE))*850,0)</f>
        <v>0</v>
      </c>
      <c r="U418" s="372">
        <f>IFERROR((VLOOKUP(A418,QUEUE!$F$5:$AW$1000,33,FALSE)-VLOOKUP(A418,QUEUE!$F$5:$AW$1000,32,FALSE))*600,0)</f>
        <v>0</v>
      </c>
      <c r="V418" s="372">
        <f>IFERROR((VLOOKUP(A418,QUEUE!$F$5:$AW$1000,36,FALSE)-VLOOKUP(A418,QUEUE!$F$5:$AW$1000,35,FALSE))*750,0)</f>
        <v>0</v>
      </c>
      <c r="W418" s="372">
        <f>IFERROR((VLOOKUP(A418,QUEUE!$F$5:$AW$1000,39,FALSE)-VLOOKUP(A418,QUEUE!$F$5:$AW$1000,38,FALSE))*600,0)</f>
        <v>0</v>
      </c>
      <c r="X418" s="373"/>
      <c r="Y418" s="371">
        <f>IFERROR(VLOOKUP(A418,PROFILE!$B$6:$DG$1000,109,FALSE),0)</f>
        <v>0</v>
      </c>
      <c r="Z418" s="371">
        <f>IFERROR((VLOOKUP(A418,PROFILE!$B$6:$DG$1000,110,FALSE)*900)+((VLOOKUP(A418,PROFILE!$B$6:$DG$1000,110,FALSE)*900)*0.5),0)</f>
        <v>675</v>
      </c>
      <c r="AA418" s="371">
        <f t="shared" si="37"/>
        <v>570</v>
      </c>
      <c r="AB418" s="373">
        <f>IF(PROFILE!R420="รอบคัน",1500,IF(PROFILE!R420="โคม่า",2000,PROFILE!DJ420*100))</f>
        <v>200</v>
      </c>
    </row>
    <row r="419" spans="1:28" x14ac:dyDescent="0.35">
      <c r="A419" s="344">
        <f t="shared" si="36"/>
        <v>1705017</v>
      </c>
      <c r="B419" s="344">
        <v>419</v>
      </c>
      <c r="G419" s="374" t="str">
        <f>IFERROR(VLOOKUP(A419,PROFILE!$B$6:$P$1000,11,FALSE),"")</f>
        <v>OUT</v>
      </c>
      <c r="H419" s="368">
        <f>IF(PROFILE!H421="","",PROFILE!B421)</f>
        <v>1705017</v>
      </c>
      <c r="I419" s="369" t="str">
        <f>IF(H419="","",VLOOKUP(H419,PROFILE!$B$6:$AC$1000,18,FALSE))</f>
        <v>อินทร</v>
      </c>
      <c r="J419" s="369" t="str">
        <f>IF(H419="","",VLOOKUP(H419,PROFILE!$B$6:$AC$1000,17,FALSE))</f>
        <v>ชิ้นส่วน</v>
      </c>
      <c r="K419" s="369" t="str">
        <f>IF(H419="","",VLOOKUP(H419,PROFILE!$B$6:$AC$1000,23,FALSE))</f>
        <v>ศฐ5049</v>
      </c>
      <c r="L419" s="369" t="str">
        <f>IF(H419="","",VLOOKUP(H419,PROFILE!$B$6:$AC$1000,24,FALSE))</f>
        <v>NISSAN</v>
      </c>
      <c r="M419" s="370" t="str">
        <f>IF(H419="","",VLOOKUP(H419,PROFILE!$B$6:$AC$1000,25,FALSE))</f>
        <v>VQ 2.0</v>
      </c>
      <c r="N419" s="371">
        <f t="shared" si="38"/>
        <v>775</v>
      </c>
      <c r="O419" s="372"/>
      <c r="P419" s="372"/>
      <c r="Q419" s="371">
        <f t="shared" si="39"/>
        <v>0</v>
      </c>
      <c r="R419" s="371">
        <f t="shared" si="35"/>
        <v>0</v>
      </c>
      <c r="S419" s="372">
        <f>IFERROR((VLOOKUP(A419,QUEUE!$F$5:$AW$1000,27,FALSE)-VLOOKUP(A419,QUEUE!$F$5:$AW$1000,26,FALSE))*500,0)</f>
        <v>0</v>
      </c>
      <c r="T419" s="372">
        <f>IFERROR((VLOOKUP(A419,QUEUE!$F$5:$AW$1000,30,FALSE)-VLOOKUP(A419,QUEUE!$F$5:$AW$1000,29,FALSE))*850,0)</f>
        <v>0</v>
      </c>
      <c r="U419" s="372">
        <f>IFERROR((VLOOKUP(A419,QUEUE!$F$5:$AW$1000,33,FALSE)-VLOOKUP(A419,QUEUE!$F$5:$AW$1000,32,FALSE))*600,0)</f>
        <v>0</v>
      </c>
      <c r="V419" s="372">
        <f>IFERROR((VLOOKUP(A419,QUEUE!$F$5:$AW$1000,36,FALSE)-VLOOKUP(A419,QUEUE!$F$5:$AW$1000,35,FALSE))*750,0)</f>
        <v>0</v>
      </c>
      <c r="W419" s="372">
        <f>IFERROR((VLOOKUP(A419,QUEUE!$F$5:$AW$1000,39,FALSE)-VLOOKUP(A419,QUEUE!$F$5:$AW$1000,38,FALSE))*600,0)</f>
        <v>0</v>
      </c>
      <c r="X419" s="373"/>
      <c r="Y419" s="371">
        <f>IFERROR(VLOOKUP(A419,PROFILE!$B$6:$DG$1000,109,FALSE),0)</f>
        <v>0</v>
      </c>
      <c r="Z419" s="371">
        <f>IFERROR((VLOOKUP(A419,PROFILE!$B$6:$DG$1000,110,FALSE)*900)+((VLOOKUP(A419,PROFILE!$B$6:$DG$1000,110,FALSE)*900)*0.5),0)</f>
        <v>675</v>
      </c>
      <c r="AA419" s="371">
        <f t="shared" si="37"/>
        <v>0</v>
      </c>
      <c r="AB419" s="373">
        <f>IF(PROFILE!R421="รอบคัน",1500,IF(PROFILE!R421="โคม่า",2000,PROFILE!DJ421*100))</f>
        <v>100</v>
      </c>
    </row>
    <row r="420" spans="1:28" x14ac:dyDescent="0.35">
      <c r="A420" s="344">
        <f t="shared" si="36"/>
        <v>1705018</v>
      </c>
      <c r="B420" s="344">
        <v>420</v>
      </c>
      <c r="G420" s="374" t="str">
        <f>IFERROR(VLOOKUP(A420,PROFILE!$B$6:$P$1000,11,FALSE),"")</f>
        <v>OUT</v>
      </c>
      <c r="H420" s="368">
        <f>IF(PROFILE!H422="","",PROFILE!B422)</f>
        <v>1705018</v>
      </c>
      <c r="I420" s="369" t="str">
        <f>IF(H420="","",VLOOKUP(H420,PROFILE!$B$6:$AC$1000,18,FALSE))</f>
        <v>ธนชาต</v>
      </c>
      <c r="J420" s="369" t="str">
        <f>IF(H420="","",VLOOKUP(H420,PROFILE!$B$6:$AC$1000,17,FALSE))</f>
        <v>ชิ้นส่วน</v>
      </c>
      <c r="K420" s="369" t="str">
        <f>IF(H420="","",VLOOKUP(H420,PROFILE!$B$6:$AC$1000,23,FALSE))</f>
        <v>ษฮ1028</v>
      </c>
      <c r="L420" s="369" t="str">
        <f>IF(H420="","",VLOOKUP(H420,PROFILE!$B$6:$AC$1000,24,FALSE))</f>
        <v>HONDA</v>
      </c>
      <c r="M420" s="370" t="str">
        <f>IF(H420="","",VLOOKUP(H420,PROFILE!$B$6:$AC$1000,25,FALSE))</f>
        <v>JAZZ</v>
      </c>
      <c r="N420" s="371">
        <f t="shared" si="38"/>
        <v>775</v>
      </c>
      <c r="O420" s="372"/>
      <c r="P420" s="372"/>
      <c r="Q420" s="371">
        <f t="shared" si="39"/>
        <v>0</v>
      </c>
      <c r="R420" s="371">
        <f t="shared" si="35"/>
        <v>0</v>
      </c>
      <c r="S420" s="372">
        <f>IFERROR((VLOOKUP(A420,QUEUE!$F$5:$AW$1000,27,FALSE)-VLOOKUP(A420,QUEUE!$F$5:$AW$1000,26,FALSE))*500,0)</f>
        <v>0</v>
      </c>
      <c r="T420" s="372">
        <f>IFERROR((VLOOKUP(A420,QUEUE!$F$5:$AW$1000,30,FALSE)-VLOOKUP(A420,QUEUE!$F$5:$AW$1000,29,FALSE))*850,0)</f>
        <v>0</v>
      </c>
      <c r="U420" s="372">
        <f>IFERROR((VLOOKUP(A420,QUEUE!$F$5:$AW$1000,33,FALSE)-VLOOKUP(A420,QUEUE!$F$5:$AW$1000,32,FALSE))*600,0)</f>
        <v>0</v>
      </c>
      <c r="V420" s="372">
        <f>IFERROR((VLOOKUP(A420,QUEUE!$F$5:$AW$1000,36,FALSE)-VLOOKUP(A420,QUEUE!$F$5:$AW$1000,35,FALSE))*750,0)</f>
        <v>0</v>
      </c>
      <c r="W420" s="372">
        <f>IFERROR((VLOOKUP(A420,QUEUE!$F$5:$AW$1000,39,FALSE)-VLOOKUP(A420,QUEUE!$F$5:$AW$1000,38,FALSE))*600,0)</f>
        <v>0</v>
      </c>
      <c r="X420" s="373"/>
      <c r="Y420" s="371">
        <f>IFERROR(VLOOKUP(A420,PROFILE!$B$6:$DG$1000,109,FALSE),0)</f>
        <v>0</v>
      </c>
      <c r="Z420" s="371">
        <f>IFERROR((VLOOKUP(A420,PROFILE!$B$6:$DG$1000,110,FALSE)*900)+((VLOOKUP(A420,PROFILE!$B$6:$DG$1000,110,FALSE)*900)*0.5),0)</f>
        <v>675</v>
      </c>
      <c r="AA420" s="371">
        <f t="shared" si="37"/>
        <v>0</v>
      </c>
      <c r="AB420" s="373">
        <f>IF(PROFILE!R422="รอบคัน",1500,IF(PROFILE!R422="โคม่า",2000,PROFILE!DJ422*100))</f>
        <v>100</v>
      </c>
    </row>
    <row r="421" spans="1:28" x14ac:dyDescent="0.35">
      <c r="A421" s="344">
        <f t="shared" si="36"/>
        <v>1705019</v>
      </c>
      <c r="B421" s="344">
        <v>421</v>
      </c>
      <c r="G421" s="374">
        <f>IFERROR(VLOOKUP(A421,PROFILE!$B$6:$P$1000,11,FALSE),"")</f>
        <v>-0.42697326388588408</v>
      </c>
      <c r="H421" s="368">
        <f>IF(PROFILE!H423="","",PROFILE!B423)</f>
        <v>1705019</v>
      </c>
      <c r="I421" s="369" t="str">
        <f>IF(H421="","",VLOOKUP(H421,PROFILE!$B$6:$AC$1000,18,FALSE))</f>
        <v>เทเวศ</v>
      </c>
      <c r="J421" s="369" t="str">
        <f>IF(H421="","",VLOOKUP(H421,PROFILE!$B$6:$AC$1000,17,FALSE))</f>
        <v>ชิ้นส่วน</v>
      </c>
      <c r="K421" s="369" t="str">
        <f>IF(H421="","",VLOOKUP(H421,PROFILE!$B$6:$AC$1000,23,FALSE))</f>
        <v>3กว112</v>
      </c>
      <c r="L421" s="369" t="str">
        <f>IF(H421="","",VLOOKUP(H421,PROFILE!$B$6:$AC$1000,24,FALSE))</f>
        <v>SUZUKI</v>
      </c>
      <c r="M421" s="370" t="str">
        <f>IF(H421="","",VLOOKUP(H421,PROFILE!$B$6:$AC$1000,25,FALSE))</f>
        <v>SWIFT</v>
      </c>
      <c r="N421" s="371">
        <f t="shared" si="38"/>
        <v>461.52800000000002</v>
      </c>
      <c r="O421" s="372"/>
      <c r="P421" s="372">
        <v>4615.28</v>
      </c>
      <c r="Q421" s="371">
        <f t="shared" si="39"/>
        <v>4153.7519999999995</v>
      </c>
      <c r="R421" s="371">
        <f t="shared" si="35"/>
        <v>4153.7519999999995</v>
      </c>
      <c r="S421" s="372">
        <f>IFERROR((VLOOKUP(A421,QUEUE!$F$5:$AW$1000,27,FALSE)-VLOOKUP(A421,QUEUE!$F$5:$AW$1000,26,FALSE))*500,0)</f>
        <v>0</v>
      </c>
      <c r="T421" s="372">
        <f>IFERROR((VLOOKUP(A421,QUEUE!$F$5:$AW$1000,30,FALSE)-VLOOKUP(A421,QUEUE!$F$5:$AW$1000,29,FALSE))*850,0)</f>
        <v>0</v>
      </c>
      <c r="U421" s="372">
        <f>IFERROR((VLOOKUP(A421,QUEUE!$F$5:$AW$1000,33,FALSE)-VLOOKUP(A421,QUEUE!$F$5:$AW$1000,32,FALSE))*600,0)</f>
        <v>0</v>
      </c>
      <c r="V421" s="372">
        <f>IFERROR((VLOOKUP(A421,QUEUE!$F$5:$AW$1000,36,FALSE)-VLOOKUP(A421,QUEUE!$F$5:$AW$1000,35,FALSE))*750,0)</f>
        <v>0</v>
      </c>
      <c r="W421" s="372">
        <f>IFERROR((VLOOKUP(A421,QUEUE!$F$5:$AW$1000,39,FALSE)-VLOOKUP(A421,QUEUE!$F$5:$AW$1000,38,FALSE))*600,0)</f>
        <v>0</v>
      </c>
      <c r="X421" s="373"/>
      <c r="Y421" s="371">
        <f>IFERROR(VLOOKUP(A421,PROFILE!$B$6:$DG$1000,109,FALSE),0)</f>
        <v>0</v>
      </c>
      <c r="Z421" s="371">
        <f>IFERROR((VLOOKUP(A421,PROFILE!$B$6:$DG$1000,110,FALSE)*900)+((VLOOKUP(A421,PROFILE!$B$6:$DG$1000,110,FALSE)*900)*0.5),0)</f>
        <v>0</v>
      </c>
      <c r="AA421" s="371">
        <f t="shared" si="37"/>
        <v>461.52800000000002</v>
      </c>
      <c r="AB421" s="373">
        <f>IF(PROFILE!R423="รอบคัน",1500,IF(PROFILE!R423="โคม่า",2000,PROFILE!DJ423*100))</f>
        <v>0</v>
      </c>
    </row>
    <row r="422" spans="1:28" x14ac:dyDescent="0.35">
      <c r="A422" s="344">
        <f t="shared" si="36"/>
        <v>1705020</v>
      </c>
      <c r="B422" s="344">
        <v>422</v>
      </c>
      <c r="G422" s="374" t="str">
        <f>IFERROR(VLOOKUP(A422,PROFILE!$B$6:$P$1000,11,FALSE),"")</f>
        <v/>
      </c>
      <c r="H422" s="368">
        <f>IF(PROFILE!H424="","",PROFILE!B424)</f>
        <v>1705020</v>
      </c>
      <c r="I422" s="369" t="str">
        <f>IF(H422="","",VLOOKUP(H422,PROFILE!$B$6:$AC$1000,18,FALSE))</f>
        <v>อาคเนย์</v>
      </c>
      <c r="J422" s="369" t="str">
        <f>IF(H422="","",VLOOKUP(H422,PROFILE!$B$6:$AC$1000,17,FALSE))</f>
        <v>กลาง</v>
      </c>
      <c r="K422" s="369" t="str">
        <f>IF(H422="","",VLOOKUP(H422,PROFILE!$B$6:$AC$1000,23,FALSE))</f>
        <v>กง6860</v>
      </c>
      <c r="L422" s="369" t="str">
        <f>IF(H422="","",VLOOKUP(H422,PROFILE!$B$6:$AC$1000,24,FALSE))</f>
        <v>HONDA</v>
      </c>
      <c r="M422" s="370" t="str">
        <f>IF(H422="","",VLOOKUP(H422,PROFILE!$B$6:$AC$1000,25,FALSE))</f>
        <v>CIVIC</v>
      </c>
      <c r="N422" s="371">
        <f t="shared" si="38"/>
        <v>0</v>
      </c>
      <c r="O422" s="372"/>
      <c r="P422" s="372"/>
      <c r="Q422" s="371">
        <f t="shared" si="39"/>
        <v>0</v>
      </c>
      <c r="R422" s="371">
        <f t="shared" si="35"/>
        <v>0</v>
      </c>
      <c r="S422" s="372">
        <f>IFERROR((VLOOKUP(A422,QUEUE!$F$5:$AW$1000,27,FALSE)-VLOOKUP(A422,QUEUE!$F$5:$AW$1000,26,FALSE))*500,0)</f>
        <v>0</v>
      </c>
      <c r="T422" s="372">
        <f>IFERROR((VLOOKUP(A422,QUEUE!$F$5:$AW$1000,30,FALSE)-VLOOKUP(A422,QUEUE!$F$5:$AW$1000,29,FALSE))*850,0)</f>
        <v>0</v>
      </c>
      <c r="U422" s="372">
        <f>IFERROR((VLOOKUP(A422,QUEUE!$F$5:$AW$1000,33,FALSE)-VLOOKUP(A422,QUEUE!$F$5:$AW$1000,32,FALSE))*600,0)</f>
        <v>0</v>
      </c>
      <c r="V422" s="372">
        <f>IFERROR((VLOOKUP(A422,QUEUE!$F$5:$AW$1000,36,FALSE)-VLOOKUP(A422,QUEUE!$F$5:$AW$1000,35,FALSE))*750,0)</f>
        <v>0</v>
      </c>
      <c r="W422" s="372">
        <f>IFERROR((VLOOKUP(A422,QUEUE!$F$5:$AW$1000,39,FALSE)-VLOOKUP(A422,QUEUE!$F$5:$AW$1000,38,FALSE))*600,0)</f>
        <v>0</v>
      </c>
      <c r="X422" s="373"/>
      <c r="Y422" s="371">
        <f>IFERROR(VLOOKUP(A422,PROFILE!$B$6:$DG$1000,109,FALSE),0)</f>
        <v>0</v>
      </c>
      <c r="Z422" s="371">
        <f>IFERROR((VLOOKUP(A422,PROFILE!$B$6:$DG$1000,110,FALSE)*900)+((VLOOKUP(A422,PROFILE!$B$6:$DG$1000,110,FALSE)*900)*0.5),0)</f>
        <v>0</v>
      </c>
      <c r="AA422" s="371">
        <f t="shared" si="37"/>
        <v>0</v>
      </c>
      <c r="AB422" s="373">
        <f>IF(PROFILE!R424="รอบคัน",1500,IF(PROFILE!R424="โคม่า",2000,PROFILE!DJ424*100))</f>
        <v>0</v>
      </c>
    </row>
    <row r="423" spans="1:28" x14ac:dyDescent="0.35">
      <c r="A423" s="344">
        <f t="shared" si="36"/>
        <v>1705021</v>
      </c>
      <c r="B423" s="344">
        <v>423</v>
      </c>
      <c r="G423" s="374" t="str">
        <f>IFERROR(VLOOKUP(A423,PROFILE!$B$6:$P$1000,11,FALSE),"")</f>
        <v>OUT</v>
      </c>
      <c r="H423" s="368">
        <f>IF(PROFILE!H425="","",PROFILE!B425)</f>
        <v>1705021</v>
      </c>
      <c r="I423" s="369" t="str">
        <f>IF(H423="","",VLOOKUP(H423,PROFILE!$B$6:$AC$1000,18,FALSE))</f>
        <v>ธนชาต</v>
      </c>
      <c r="J423" s="369" t="str">
        <f>IF(H423="","",VLOOKUP(H423,PROFILE!$B$6:$AC$1000,17,FALSE))</f>
        <v>ชิ้นส่วน</v>
      </c>
      <c r="K423" s="369" t="str">
        <f>IF(H423="","",VLOOKUP(H423,PROFILE!$B$6:$AC$1000,23,FALSE))</f>
        <v>ฆธ3643</v>
      </c>
      <c r="L423" s="369" t="str">
        <f>IF(H423="","",VLOOKUP(H423,PROFILE!$B$6:$AC$1000,24,FALSE))</f>
        <v>TOYOTA</v>
      </c>
      <c r="M423" s="370" t="str">
        <f>IF(H423="","",VLOOKUP(H423,PROFILE!$B$6:$AC$1000,25,FALSE))</f>
        <v>VIOS</v>
      </c>
      <c r="N423" s="371">
        <f t="shared" si="38"/>
        <v>775</v>
      </c>
      <c r="O423" s="372"/>
      <c r="P423" s="372"/>
      <c r="Q423" s="371">
        <f t="shared" si="39"/>
        <v>0</v>
      </c>
      <c r="R423" s="371">
        <f t="shared" si="35"/>
        <v>0</v>
      </c>
      <c r="S423" s="372">
        <f>IFERROR((VLOOKUP(A423,QUEUE!$F$5:$AW$1000,27,FALSE)-VLOOKUP(A423,QUEUE!$F$5:$AW$1000,26,FALSE))*500,0)</f>
        <v>0</v>
      </c>
      <c r="T423" s="372">
        <f>IFERROR((VLOOKUP(A423,QUEUE!$F$5:$AW$1000,30,FALSE)-VLOOKUP(A423,QUEUE!$F$5:$AW$1000,29,FALSE))*850,0)</f>
        <v>0</v>
      </c>
      <c r="U423" s="372">
        <f>IFERROR((VLOOKUP(A423,QUEUE!$F$5:$AW$1000,33,FALSE)-VLOOKUP(A423,QUEUE!$F$5:$AW$1000,32,FALSE))*600,0)</f>
        <v>0</v>
      </c>
      <c r="V423" s="372">
        <f>IFERROR((VLOOKUP(A423,QUEUE!$F$5:$AW$1000,36,FALSE)-VLOOKUP(A423,QUEUE!$F$5:$AW$1000,35,FALSE))*750,0)</f>
        <v>0</v>
      </c>
      <c r="W423" s="372">
        <f>IFERROR((VLOOKUP(A423,QUEUE!$F$5:$AW$1000,39,FALSE)-VLOOKUP(A423,QUEUE!$F$5:$AW$1000,38,FALSE))*600,0)</f>
        <v>0</v>
      </c>
      <c r="X423" s="373"/>
      <c r="Y423" s="371">
        <f>IFERROR(VLOOKUP(A423,PROFILE!$B$6:$DG$1000,109,FALSE),0)</f>
        <v>0</v>
      </c>
      <c r="Z423" s="371">
        <f>IFERROR((VLOOKUP(A423,PROFILE!$B$6:$DG$1000,110,FALSE)*900)+((VLOOKUP(A423,PROFILE!$B$6:$DG$1000,110,FALSE)*900)*0.5),0)</f>
        <v>675</v>
      </c>
      <c r="AA423" s="371">
        <f t="shared" si="37"/>
        <v>0</v>
      </c>
      <c r="AB423" s="373">
        <f>IF(PROFILE!R425="รอบคัน",1500,IF(PROFILE!R425="โคม่า",2000,PROFILE!DJ425*100))</f>
        <v>100</v>
      </c>
    </row>
    <row r="424" spans="1:28" x14ac:dyDescent="0.35">
      <c r="A424" s="344">
        <f t="shared" si="36"/>
        <v>1705022</v>
      </c>
      <c r="B424" s="344">
        <v>424</v>
      </c>
      <c r="G424" s="374">
        <f>IFERROR(VLOOKUP(A424,PROFILE!$B$6:$P$1000,11,FALSE),"")</f>
        <v>-6.5619759259279817</v>
      </c>
      <c r="H424" s="368">
        <f>IF(PROFILE!H426="","",PROFILE!B426)</f>
        <v>1705022</v>
      </c>
      <c r="I424" s="369" t="str">
        <f>IF(H424="","",VLOOKUP(H424,PROFILE!$B$6:$AC$1000,18,FALSE))</f>
        <v>อาคเนย์</v>
      </c>
      <c r="J424" s="369" t="str">
        <f>IF(H424="","",VLOOKUP(H424,PROFILE!$B$6:$AC$1000,17,FALSE))</f>
        <v>กลาง</v>
      </c>
      <c r="K424" s="369" t="str">
        <f>IF(H424="","",VLOOKUP(H424,PROFILE!$B$6:$AC$1000,23,FALSE))</f>
        <v>3กฆ8227</v>
      </c>
      <c r="L424" s="369" t="str">
        <f>IF(H424="","",VLOOKUP(H424,PROFILE!$B$6:$AC$1000,24,FALSE))</f>
        <v>MITSUBISHI</v>
      </c>
      <c r="M424" s="370" t="str">
        <f>IF(H424="","",VLOOKUP(H424,PROFILE!$B$6:$AC$1000,25,FALSE))</f>
        <v>EX</v>
      </c>
      <c r="N424" s="371">
        <f t="shared" si="38"/>
        <v>554.20500000000004</v>
      </c>
      <c r="O424" s="372"/>
      <c r="P424" s="372">
        <v>2542.0500000000002</v>
      </c>
      <c r="Q424" s="371">
        <f t="shared" si="39"/>
        <v>1987.8450000000003</v>
      </c>
      <c r="R424" s="371">
        <f t="shared" si="35"/>
        <v>1987.8450000000003</v>
      </c>
      <c r="S424" s="372">
        <f>IFERROR((VLOOKUP(A424,QUEUE!$F$5:$AW$1000,27,FALSE)-VLOOKUP(A424,QUEUE!$F$5:$AW$1000,26,FALSE))*500,0)</f>
        <v>0</v>
      </c>
      <c r="T424" s="372">
        <f>IFERROR((VLOOKUP(A424,QUEUE!$F$5:$AW$1000,30,FALSE)-VLOOKUP(A424,QUEUE!$F$5:$AW$1000,29,FALSE))*850,0)</f>
        <v>0</v>
      </c>
      <c r="U424" s="372">
        <f>IFERROR((VLOOKUP(A424,QUEUE!$F$5:$AW$1000,33,FALSE)-VLOOKUP(A424,QUEUE!$F$5:$AW$1000,32,FALSE))*600,0)</f>
        <v>0</v>
      </c>
      <c r="V424" s="372">
        <f>IFERROR((VLOOKUP(A424,QUEUE!$F$5:$AW$1000,36,FALSE)-VLOOKUP(A424,QUEUE!$F$5:$AW$1000,35,FALSE))*750,0)</f>
        <v>0</v>
      </c>
      <c r="W424" s="372">
        <f>IFERROR((VLOOKUP(A424,QUEUE!$F$5:$AW$1000,39,FALSE)-VLOOKUP(A424,QUEUE!$F$5:$AW$1000,38,FALSE))*600,0)</f>
        <v>0</v>
      </c>
      <c r="X424" s="373"/>
      <c r="Y424" s="371">
        <f>IFERROR(VLOOKUP(A424,PROFILE!$B$6:$DG$1000,109,FALSE),0)</f>
        <v>0</v>
      </c>
      <c r="Z424" s="371">
        <f>IFERROR((VLOOKUP(A424,PROFILE!$B$6:$DG$1000,110,FALSE)*900)+((VLOOKUP(A424,PROFILE!$B$6:$DG$1000,110,FALSE)*900)*0.5),0)</f>
        <v>0</v>
      </c>
      <c r="AA424" s="371">
        <f t="shared" si="37"/>
        <v>254.20500000000004</v>
      </c>
      <c r="AB424" s="373">
        <f>IF(PROFILE!R426="รอบคัน",1500,IF(PROFILE!R426="โคม่า",2000,PROFILE!DJ426*100))</f>
        <v>300</v>
      </c>
    </row>
    <row r="425" spans="1:28" x14ac:dyDescent="0.35">
      <c r="A425" s="344">
        <f t="shared" si="36"/>
        <v>1705023</v>
      </c>
      <c r="B425" s="344">
        <v>425</v>
      </c>
      <c r="G425" s="374" t="str">
        <f>IFERROR(VLOOKUP(A425,PROFILE!$B$6:$P$1000,11,FALSE),"")</f>
        <v>OUT</v>
      </c>
      <c r="H425" s="368">
        <f>IF(PROFILE!H427="","",PROFILE!B427)</f>
        <v>1705023</v>
      </c>
      <c r="I425" s="369" t="str">
        <f>IF(H425="","",VLOOKUP(H425,PROFILE!$B$6:$AC$1000,18,FALSE))</f>
        <v>เทเวศ</v>
      </c>
      <c r="J425" s="369" t="str">
        <f>IF(H425="","",VLOOKUP(H425,PROFILE!$B$6:$AC$1000,17,FALSE))</f>
        <v>รอบคัน</v>
      </c>
      <c r="K425" s="369" t="str">
        <f>IF(H425="","",VLOOKUP(H425,PROFILE!$B$6:$AC$1000,23,FALSE))</f>
        <v>ฆธ436</v>
      </c>
      <c r="L425" s="369" t="str">
        <f>IF(H425="","",VLOOKUP(H425,PROFILE!$B$6:$AC$1000,24,FALSE))</f>
        <v>NISSAN</v>
      </c>
      <c r="M425" s="370" t="str">
        <f>IF(H425="","",VLOOKUP(H425,PROFILE!$B$6:$AC$1000,25,FALSE))</f>
        <v>MARGH</v>
      </c>
      <c r="N425" s="371">
        <f t="shared" si="38"/>
        <v>1500</v>
      </c>
      <c r="O425" s="372"/>
      <c r="P425" s="372"/>
      <c r="Q425" s="371">
        <f t="shared" si="39"/>
        <v>0</v>
      </c>
      <c r="R425" s="371">
        <f t="shared" si="35"/>
        <v>0</v>
      </c>
      <c r="S425" s="372">
        <f>IFERROR((VLOOKUP(A425,QUEUE!$F$5:$AW$1000,27,FALSE)-VLOOKUP(A425,QUEUE!$F$5:$AW$1000,26,FALSE))*500,0)</f>
        <v>0</v>
      </c>
      <c r="T425" s="372">
        <f>IFERROR((VLOOKUP(A425,QUEUE!$F$5:$AW$1000,30,FALSE)-VLOOKUP(A425,QUEUE!$F$5:$AW$1000,29,FALSE))*850,0)</f>
        <v>0</v>
      </c>
      <c r="U425" s="372">
        <f>IFERROR((VLOOKUP(A425,QUEUE!$F$5:$AW$1000,33,FALSE)-VLOOKUP(A425,QUEUE!$F$5:$AW$1000,32,FALSE))*600,0)</f>
        <v>0</v>
      </c>
      <c r="V425" s="372">
        <f>IFERROR((VLOOKUP(A425,QUEUE!$F$5:$AW$1000,36,FALSE)-VLOOKUP(A425,QUEUE!$F$5:$AW$1000,35,FALSE))*750,0)</f>
        <v>0</v>
      </c>
      <c r="W425" s="372">
        <f>IFERROR((VLOOKUP(A425,QUEUE!$F$5:$AW$1000,39,FALSE)-VLOOKUP(A425,QUEUE!$F$5:$AW$1000,38,FALSE))*600,0)</f>
        <v>0</v>
      </c>
      <c r="X425" s="373"/>
      <c r="Y425" s="371">
        <f>IFERROR(VLOOKUP(A425,PROFILE!$B$6:$DG$1000,109,FALSE),0)</f>
        <v>0</v>
      </c>
      <c r="Z425" s="371">
        <f>IFERROR((VLOOKUP(A425,PROFILE!$B$6:$DG$1000,110,FALSE)*900)+((VLOOKUP(A425,PROFILE!$B$6:$DG$1000,110,FALSE)*900)*0.5),0)</f>
        <v>0</v>
      </c>
      <c r="AA425" s="371">
        <f t="shared" si="37"/>
        <v>0</v>
      </c>
      <c r="AB425" s="373">
        <f>IF(PROFILE!R427="รอบคัน",1500,IF(PROFILE!R427="โคม่า",2000,PROFILE!DJ427*100))</f>
        <v>1500</v>
      </c>
    </row>
    <row r="426" spans="1:28" x14ac:dyDescent="0.35">
      <c r="A426" s="344">
        <f t="shared" si="36"/>
        <v>1705024</v>
      </c>
      <c r="B426" s="344">
        <v>426</v>
      </c>
      <c r="G426" s="374" t="str">
        <f>IFERROR(VLOOKUP(A426,PROFILE!$B$6:$P$1000,11,FALSE),"")</f>
        <v>OUT</v>
      </c>
      <c r="H426" s="368">
        <f>IF(PROFILE!H428="","",PROFILE!B428)</f>
        <v>1705024</v>
      </c>
      <c r="I426" s="369" t="str">
        <f>IF(H426="","",VLOOKUP(H426,PROFILE!$B$6:$AC$1000,18,FALSE))</f>
        <v>ธนชาต</v>
      </c>
      <c r="J426" s="369" t="str">
        <f>IF(H426="","",VLOOKUP(H426,PROFILE!$B$6:$AC$1000,17,FALSE))</f>
        <v>กลาง</v>
      </c>
      <c r="K426" s="369" t="str">
        <f>IF(H426="","",VLOOKUP(H426,PROFILE!$B$6:$AC$1000,23,FALSE))</f>
        <v>3กน2666</v>
      </c>
      <c r="L426" s="369" t="str">
        <f>IF(H426="","",VLOOKUP(H426,PROFILE!$B$6:$AC$1000,24,FALSE))</f>
        <v>MITSUBISHI</v>
      </c>
      <c r="M426" s="370" t="str">
        <f>IF(H426="","",VLOOKUP(H426,PROFILE!$B$6:$AC$1000,25,FALSE))</f>
        <v>ATTRAGE</v>
      </c>
      <c r="N426" s="371">
        <f t="shared" si="38"/>
        <v>2960</v>
      </c>
      <c r="O426" s="372">
        <v>4000</v>
      </c>
      <c r="P426" s="372">
        <v>11100</v>
      </c>
      <c r="Q426" s="371">
        <f t="shared" si="39"/>
        <v>8140</v>
      </c>
      <c r="R426" s="371">
        <f t="shared" si="35"/>
        <v>8140</v>
      </c>
      <c r="S426" s="372">
        <f>IFERROR((VLOOKUP(A426,QUEUE!$F$5:$AW$1000,27,FALSE)-VLOOKUP(A426,QUEUE!$F$5:$AW$1000,26,FALSE))*500,0)</f>
        <v>0</v>
      </c>
      <c r="T426" s="372">
        <f>IFERROR((VLOOKUP(A426,QUEUE!$F$5:$AW$1000,30,FALSE)-VLOOKUP(A426,QUEUE!$F$5:$AW$1000,29,FALSE))*850,0)</f>
        <v>0</v>
      </c>
      <c r="U426" s="372">
        <f>IFERROR((VLOOKUP(A426,QUEUE!$F$5:$AW$1000,33,FALSE)-VLOOKUP(A426,QUEUE!$F$5:$AW$1000,32,FALSE))*600,0)</f>
        <v>0</v>
      </c>
      <c r="V426" s="372">
        <f>IFERROR((VLOOKUP(A426,QUEUE!$F$5:$AW$1000,36,FALSE)-VLOOKUP(A426,QUEUE!$F$5:$AW$1000,35,FALSE))*750,0)</f>
        <v>0</v>
      </c>
      <c r="W426" s="372">
        <f>IFERROR((VLOOKUP(A426,QUEUE!$F$5:$AW$1000,39,FALSE)-VLOOKUP(A426,QUEUE!$F$5:$AW$1000,38,FALSE))*600,0)</f>
        <v>0</v>
      </c>
      <c r="X426" s="373"/>
      <c r="Y426" s="371">
        <f>IFERROR(VLOOKUP(A426,PROFILE!$B$6:$DG$1000,109,FALSE),0)</f>
        <v>0</v>
      </c>
      <c r="Z426" s="371">
        <f>IFERROR((VLOOKUP(A426,PROFILE!$B$6:$DG$1000,110,FALSE)*900)+((VLOOKUP(A426,PROFILE!$B$6:$DG$1000,110,FALSE)*900)*0.5),0)</f>
        <v>1350</v>
      </c>
      <c r="AA426" s="371">
        <f t="shared" si="37"/>
        <v>1110</v>
      </c>
      <c r="AB426" s="373">
        <f>IF(PROFILE!R428="รอบคัน",1500,IF(PROFILE!R428="โคม่า",2000,PROFILE!DJ428*100))</f>
        <v>500</v>
      </c>
    </row>
    <row r="427" spans="1:28" x14ac:dyDescent="0.35">
      <c r="A427" s="344">
        <f t="shared" si="36"/>
        <v>1705025</v>
      </c>
      <c r="B427" s="344">
        <v>427</v>
      </c>
      <c r="G427" s="374" t="str">
        <f>IFERROR(VLOOKUP(A427,PROFILE!$B$6:$P$1000,11,FALSE),"")</f>
        <v>OUT</v>
      </c>
      <c r="H427" s="368">
        <f>IF(PROFILE!H429="","",PROFILE!B429)</f>
        <v>1705025</v>
      </c>
      <c r="I427" s="369" t="str">
        <f>IF(H427="","",VLOOKUP(H427,PROFILE!$B$6:$AC$1000,18,FALSE))</f>
        <v>ธนชาต</v>
      </c>
      <c r="J427" s="369" t="str">
        <f>IF(H427="","",VLOOKUP(H427,PROFILE!$B$6:$AC$1000,17,FALSE))</f>
        <v>กลาง</v>
      </c>
      <c r="K427" s="369" t="str">
        <f>IF(H427="","",VLOOKUP(H427,PROFILE!$B$6:$AC$1000,23,FALSE))</f>
        <v>1ฒย2823</v>
      </c>
      <c r="L427" s="369" t="str">
        <f>IF(H427="","",VLOOKUP(H427,PROFILE!$B$6:$AC$1000,24,FALSE))</f>
        <v>ISUZU</v>
      </c>
      <c r="M427" s="370" t="str">
        <f>IF(H427="","",VLOOKUP(H427,PROFILE!$B$6:$AC$1000,25,FALSE))</f>
        <v>SPACECAB</v>
      </c>
      <c r="N427" s="371">
        <f t="shared" si="38"/>
        <v>627.57100000000003</v>
      </c>
      <c r="O427" s="372"/>
      <c r="P427" s="372">
        <v>6275.71</v>
      </c>
      <c r="Q427" s="371">
        <f t="shared" si="39"/>
        <v>5648.1390000000001</v>
      </c>
      <c r="R427" s="371">
        <f t="shared" si="35"/>
        <v>5648.1390000000001</v>
      </c>
      <c r="S427" s="372">
        <f>IFERROR((VLOOKUP(A427,QUEUE!$F$5:$AW$1000,27,FALSE)-VLOOKUP(A427,QUEUE!$F$5:$AW$1000,26,FALSE))*500,0)</f>
        <v>0</v>
      </c>
      <c r="T427" s="372">
        <f>IFERROR((VLOOKUP(A427,QUEUE!$F$5:$AW$1000,30,FALSE)-VLOOKUP(A427,QUEUE!$F$5:$AW$1000,29,FALSE))*850,0)</f>
        <v>0</v>
      </c>
      <c r="U427" s="372">
        <f>IFERROR((VLOOKUP(A427,QUEUE!$F$5:$AW$1000,33,FALSE)-VLOOKUP(A427,QUEUE!$F$5:$AW$1000,32,FALSE))*600,0)</f>
        <v>0</v>
      </c>
      <c r="V427" s="372">
        <f>IFERROR((VLOOKUP(A427,QUEUE!$F$5:$AW$1000,36,FALSE)-VLOOKUP(A427,QUEUE!$F$5:$AW$1000,35,FALSE))*750,0)</f>
        <v>0</v>
      </c>
      <c r="W427" s="372">
        <f>IFERROR((VLOOKUP(A427,QUEUE!$F$5:$AW$1000,39,FALSE)-VLOOKUP(A427,QUEUE!$F$5:$AW$1000,38,FALSE))*600,0)</f>
        <v>0</v>
      </c>
      <c r="X427" s="373"/>
      <c r="Y427" s="371">
        <f>IFERROR(VLOOKUP(A427,PROFILE!$B$6:$DG$1000,109,FALSE),0)</f>
        <v>0</v>
      </c>
      <c r="Z427" s="371">
        <f>IFERROR((VLOOKUP(A427,PROFILE!$B$6:$DG$1000,110,FALSE)*900)+((VLOOKUP(A427,PROFILE!$B$6:$DG$1000,110,FALSE)*900)*0.5),0)</f>
        <v>0</v>
      </c>
      <c r="AA427" s="371">
        <f t="shared" si="37"/>
        <v>627.57100000000003</v>
      </c>
      <c r="AB427" s="373">
        <f>IF(PROFILE!R429="รอบคัน",1500,IF(PROFILE!R429="โคม่า",2000,PROFILE!DJ429*100))</f>
        <v>0</v>
      </c>
    </row>
    <row r="428" spans="1:28" x14ac:dyDescent="0.35">
      <c r="A428" s="344">
        <f t="shared" si="36"/>
        <v>1705026</v>
      </c>
      <c r="B428" s="344">
        <v>428</v>
      </c>
      <c r="G428" s="374" t="str">
        <f>IFERROR(VLOOKUP(A428,PROFILE!$B$6:$P$1000,11,FALSE),"")</f>
        <v>OUT</v>
      </c>
      <c r="H428" s="368">
        <f>IF(PROFILE!H430="","",PROFILE!B430)</f>
        <v>1705026</v>
      </c>
      <c r="I428" s="369" t="str">
        <f>IF(H428="","",VLOOKUP(H428,PROFILE!$B$6:$AC$1000,18,FALSE))</f>
        <v>เมืองไทย</v>
      </c>
      <c r="J428" s="369" t="str">
        <f>IF(H428="","",VLOOKUP(H428,PROFILE!$B$6:$AC$1000,17,FALSE))</f>
        <v>กลาง</v>
      </c>
      <c r="K428" s="369" t="str">
        <f>IF(H428="","",VLOOKUP(H428,PROFILE!$B$6:$AC$1000,23,FALSE))</f>
        <v>ฌศ6371</v>
      </c>
      <c r="L428" s="369" t="str">
        <f>IF(H428="","",VLOOKUP(H428,PROFILE!$B$6:$AC$1000,24,FALSE))</f>
        <v>HONDA</v>
      </c>
      <c r="M428" s="370" t="str">
        <f>IF(H428="","",VLOOKUP(H428,PROFILE!$B$6:$AC$1000,25,FALSE))</f>
        <v>CIVIC</v>
      </c>
      <c r="N428" s="371">
        <f t="shared" si="38"/>
        <v>768.45799999999997</v>
      </c>
      <c r="O428" s="372"/>
      <c r="P428" s="372">
        <v>934.58</v>
      </c>
      <c r="Q428" s="371">
        <f t="shared" si="39"/>
        <v>166.12200000000007</v>
      </c>
      <c r="R428" s="371">
        <f t="shared" si="35"/>
        <v>166.12200000000007</v>
      </c>
      <c r="S428" s="372">
        <f>IFERROR((VLOOKUP(A428,QUEUE!$F$5:$AW$1000,27,FALSE)-VLOOKUP(A428,QUEUE!$F$5:$AW$1000,26,FALSE))*500,0)</f>
        <v>0</v>
      </c>
      <c r="T428" s="372">
        <f>IFERROR((VLOOKUP(A428,QUEUE!$F$5:$AW$1000,30,FALSE)-VLOOKUP(A428,QUEUE!$F$5:$AW$1000,29,FALSE))*850,0)</f>
        <v>0</v>
      </c>
      <c r="U428" s="372">
        <f>IFERROR((VLOOKUP(A428,QUEUE!$F$5:$AW$1000,33,FALSE)-VLOOKUP(A428,QUEUE!$F$5:$AW$1000,32,FALSE))*600,0)</f>
        <v>0</v>
      </c>
      <c r="V428" s="372">
        <f>IFERROR((VLOOKUP(A428,QUEUE!$F$5:$AW$1000,36,FALSE)-VLOOKUP(A428,QUEUE!$F$5:$AW$1000,35,FALSE))*750,0)</f>
        <v>0</v>
      </c>
      <c r="W428" s="372">
        <f>IFERROR((VLOOKUP(A428,QUEUE!$F$5:$AW$1000,39,FALSE)-VLOOKUP(A428,QUEUE!$F$5:$AW$1000,38,FALSE))*600,0)</f>
        <v>0</v>
      </c>
      <c r="X428" s="373"/>
      <c r="Y428" s="371">
        <f>IFERROR(VLOOKUP(A428,PROFILE!$B$6:$DG$1000,109,FALSE),0)</f>
        <v>0</v>
      </c>
      <c r="Z428" s="371">
        <f>IFERROR((VLOOKUP(A428,PROFILE!$B$6:$DG$1000,110,FALSE)*900)+((VLOOKUP(A428,PROFILE!$B$6:$DG$1000,110,FALSE)*900)*0.5),0)</f>
        <v>675</v>
      </c>
      <c r="AA428" s="371">
        <f t="shared" si="37"/>
        <v>93.458000000000013</v>
      </c>
      <c r="AB428" s="373">
        <f>IF(PROFILE!R430="รอบคัน",1500,IF(PROFILE!R430="โคม่า",2000,PROFILE!DJ430*100))</f>
        <v>0</v>
      </c>
    </row>
    <row r="429" spans="1:28" x14ac:dyDescent="0.35">
      <c r="A429" s="344">
        <f t="shared" si="36"/>
        <v>1705027</v>
      </c>
      <c r="B429" s="344">
        <v>429</v>
      </c>
      <c r="G429" s="374" t="str">
        <f>IFERROR(VLOOKUP(A429,PROFILE!$B$6:$P$1000,11,FALSE),"")</f>
        <v>OUT</v>
      </c>
      <c r="H429" s="368">
        <f>IF(PROFILE!H431="","",PROFILE!B431)</f>
        <v>1705027</v>
      </c>
      <c r="I429" s="369" t="str">
        <f>IF(H429="","",VLOOKUP(H429,PROFILE!$B$6:$AC$1000,18,FALSE))</f>
        <v>ธนชาต</v>
      </c>
      <c r="J429" s="369" t="str">
        <f>IF(H429="","",VLOOKUP(H429,PROFILE!$B$6:$AC$1000,17,FALSE))</f>
        <v>ชิ้นส่วน</v>
      </c>
      <c r="K429" s="369" t="str">
        <f>IF(H429="","",VLOOKUP(H429,PROFILE!$B$6:$AC$1000,23,FALSE))</f>
        <v>5กง8262</v>
      </c>
      <c r="L429" s="369" t="str">
        <f>IF(H429="","",VLOOKUP(H429,PROFILE!$B$6:$AC$1000,24,FALSE))</f>
        <v>HONDA</v>
      </c>
      <c r="M429" s="370" t="str">
        <f>IF(H429="","",VLOOKUP(H429,PROFILE!$B$6:$AC$1000,25,FALSE))</f>
        <v>JAZZ</v>
      </c>
      <c r="N429" s="371">
        <f t="shared" si="38"/>
        <v>0</v>
      </c>
      <c r="O429" s="372"/>
      <c r="P429" s="372"/>
      <c r="Q429" s="371">
        <f t="shared" si="39"/>
        <v>0</v>
      </c>
      <c r="R429" s="371">
        <f t="shared" si="35"/>
        <v>0</v>
      </c>
      <c r="S429" s="372">
        <f>IFERROR((VLOOKUP(A429,QUEUE!$F$5:$AW$1000,27,FALSE)-VLOOKUP(A429,QUEUE!$F$5:$AW$1000,26,FALSE))*500,0)</f>
        <v>0</v>
      </c>
      <c r="T429" s="372">
        <f>IFERROR((VLOOKUP(A429,QUEUE!$F$5:$AW$1000,30,FALSE)-VLOOKUP(A429,QUEUE!$F$5:$AW$1000,29,FALSE))*850,0)</f>
        <v>0</v>
      </c>
      <c r="U429" s="372">
        <f>IFERROR((VLOOKUP(A429,QUEUE!$F$5:$AW$1000,33,FALSE)-VLOOKUP(A429,QUEUE!$F$5:$AW$1000,32,FALSE))*600,0)</f>
        <v>0</v>
      </c>
      <c r="V429" s="372">
        <f>IFERROR((VLOOKUP(A429,QUEUE!$F$5:$AW$1000,36,FALSE)-VLOOKUP(A429,QUEUE!$F$5:$AW$1000,35,FALSE))*750,0)</f>
        <v>0</v>
      </c>
      <c r="W429" s="372">
        <f>IFERROR((VLOOKUP(A429,QUEUE!$F$5:$AW$1000,39,FALSE)-VLOOKUP(A429,QUEUE!$F$5:$AW$1000,38,FALSE))*600,0)</f>
        <v>0</v>
      </c>
      <c r="X429" s="373"/>
      <c r="Y429" s="371">
        <f>IFERROR(VLOOKUP(A429,PROFILE!$B$6:$DG$1000,109,FALSE),0)</f>
        <v>0</v>
      </c>
      <c r="Z429" s="371">
        <f>IFERROR((VLOOKUP(A429,PROFILE!$B$6:$DG$1000,110,FALSE)*900)+((VLOOKUP(A429,PROFILE!$B$6:$DG$1000,110,FALSE)*900)*0.5),0)</f>
        <v>0</v>
      </c>
      <c r="AA429" s="371">
        <f t="shared" si="37"/>
        <v>0</v>
      </c>
      <c r="AB429" s="373">
        <f>IF(PROFILE!R431="รอบคัน",1500,IF(PROFILE!R431="โคม่า",2000,PROFILE!DJ431*100))</f>
        <v>0</v>
      </c>
    </row>
    <row r="430" spans="1:28" x14ac:dyDescent="0.35">
      <c r="A430" s="344">
        <f t="shared" si="36"/>
        <v>1705028</v>
      </c>
      <c r="B430" s="344">
        <v>430</v>
      </c>
      <c r="G430" s="374" t="str">
        <f>IFERROR(VLOOKUP(A430,PROFILE!$B$6:$P$1000,11,FALSE),"")</f>
        <v>OUT</v>
      </c>
      <c r="H430" s="368">
        <f>IF(PROFILE!H432="","",PROFILE!B432)</f>
        <v>1705028</v>
      </c>
      <c r="I430" s="369" t="str">
        <f>IF(H430="","",VLOOKUP(H430,PROFILE!$B$6:$AC$1000,18,FALSE))</f>
        <v>ธนชาต</v>
      </c>
      <c r="J430" s="369" t="str">
        <f>IF(H430="","",VLOOKUP(H430,PROFILE!$B$6:$AC$1000,17,FALSE))</f>
        <v>โคม่า</v>
      </c>
      <c r="K430" s="369" t="str">
        <f>IF(H430="","",VLOOKUP(H430,PROFILE!$B$6:$AC$1000,23,FALSE))</f>
        <v>ฒข7222</v>
      </c>
      <c r="L430" s="369" t="str">
        <f>IF(H430="","",VLOOKUP(H430,PROFILE!$B$6:$AC$1000,24,FALSE))</f>
        <v>TOYOTA</v>
      </c>
      <c r="M430" s="370" t="str">
        <f>IF(H430="","",VLOOKUP(H430,PROFILE!$B$6:$AC$1000,25,FALSE))</f>
        <v>VIGO</v>
      </c>
      <c r="N430" s="371">
        <f t="shared" si="38"/>
        <v>3387.3829999999998</v>
      </c>
      <c r="O430" s="372"/>
      <c r="P430" s="372">
        <v>373.83</v>
      </c>
      <c r="Q430" s="371">
        <f t="shared" si="39"/>
        <v>-3013.5529999999999</v>
      </c>
      <c r="R430" s="371">
        <f t="shared" si="35"/>
        <v>-3013.5529999999999</v>
      </c>
      <c r="S430" s="372">
        <f>IFERROR((VLOOKUP(A430,QUEUE!$F$5:$AW$1000,27,FALSE)-VLOOKUP(A430,QUEUE!$F$5:$AW$1000,26,FALSE))*500,0)</f>
        <v>0</v>
      </c>
      <c r="T430" s="372">
        <f>IFERROR((VLOOKUP(A430,QUEUE!$F$5:$AW$1000,30,FALSE)-VLOOKUP(A430,QUEUE!$F$5:$AW$1000,29,FALSE))*850,0)</f>
        <v>0</v>
      </c>
      <c r="U430" s="372">
        <f>IFERROR((VLOOKUP(A430,QUEUE!$F$5:$AW$1000,33,FALSE)-VLOOKUP(A430,QUEUE!$F$5:$AW$1000,32,FALSE))*600,0)</f>
        <v>0</v>
      </c>
      <c r="V430" s="372">
        <f>IFERROR((VLOOKUP(A430,QUEUE!$F$5:$AW$1000,36,FALSE)-VLOOKUP(A430,QUEUE!$F$5:$AW$1000,35,FALSE))*750,0)</f>
        <v>0</v>
      </c>
      <c r="W430" s="372">
        <f>IFERROR((VLOOKUP(A430,QUEUE!$F$5:$AW$1000,39,FALSE)-VLOOKUP(A430,QUEUE!$F$5:$AW$1000,38,FALSE))*600,0)</f>
        <v>0</v>
      </c>
      <c r="X430" s="373"/>
      <c r="Y430" s="371">
        <f>IFERROR(VLOOKUP(A430,PROFILE!$B$6:$DG$1000,109,FALSE),0)</f>
        <v>0</v>
      </c>
      <c r="Z430" s="371">
        <f>IFERROR((VLOOKUP(A430,PROFILE!$B$6:$DG$1000,110,FALSE)*900)+((VLOOKUP(A430,PROFILE!$B$6:$DG$1000,110,FALSE)*900)*0.5),0)</f>
        <v>1350</v>
      </c>
      <c r="AA430" s="371">
        <f t="shared" si="37"/>
        <v>37.383000000000003</v>
      </c>
      <c r="AB430" s="373">
        <f>IF(PROFILE!R432="รอบคัน",1500,IF(PROFILE!R432="โคม่า",2000,PROFILE!DJ432*100))</f>
        <v>2000</v>
      </c>
    </row>
    <row r="431" spans="1:28" x14ac:dyDescent="0.35">
      <c r="A431" s="344">
        <f t="shared" si="36"/>
        <v>1705029</v>
      </c>
      <c r="B431" s="344">
        <v>431</v>
      </c>
      <c r="G431" s="374" t="str">
        <f>IFERROR(VLOOKUP(A431,PROFILE!$B$6:$P$1000,11,FALSE),"")</f>
        <v>OUT</v>
      </c>
      <c r="H431" s="368">
        <f>IF(PROFILE!H433="","",PROFILE!B433)</f>
        <v>1705029</v>
      </c>
      <c r="I431" s="369" t="str">
        <f>IF(H431="","",VLOOKUP(H431,PROFILE!$B$6:$AC$1000,18,FALSE))</f>
        <v>กรุงไทย</v>
      </c>
      <c r="J431" s="369" t="str">
        <f>IF(H431="","",VLOOKUP(H431,PROFILE!$B$6:$AC$1000,17,FALSE))</f>
        <v>รอบคัน</v>
      </c>
      <c r="K431" s="369" t="str">
        <f>IF(H431="","",VLOOKUP(H431,PROFILE!$B$6:$AC$1000,23,FALSE))</f>
        <v>2กฬ5382</v>
      </c>
      <c r="L431" s="369" t="str">
        <f>IF(H431="","",VLOOKUP(H431,PROFILE!$B$6:$AC$1000,24,FALSE))</f>
        <v>TOYOTA</v>
      </c>
      <c r="M431" s="370" t="str">
        <f>IF(H431="","",VLOOKUP(H431,PROFILE!$B$6:$AC$1000,25,FALSE))</f>
        <v>YARIS</v>
      </c>
      <c r="N431" s="371">
        <f t="shared" si="38"/>
        <v>9807.476999999999</v>
      </c>
      <c r="O431" s="372">
        <v>1000</v>
      </c>
      <c r="P431" s="372">
        <v>56074.77</v>
      </c>
      <c r="Q431" s="371">
        <f t="shared" si="39"/>
        <v>46267.292999999998</v>
      </c>
      <c r="R431" s="371">
        <f t="shared" si="35"/>
        <v>46267.292999999998</v>
      </c>
      <c r="S431" s="372">
        <f>IFERROR((VLOOKUP(A431,QUEUE!$F$5:$AW$1000,27,FALSE)-VLOOKUP(A431,QUEUE!$F$5:$AW$1000,26,FALSE))*500,0)</f>
        <v>0</v>
      </c>
      <c r="T431" s="372">
        <f>IFERROR((VLOOKUP(A431,QUEUE!$F$5:$AW$1000,30,FALSE)-VLOOKUP(A431,QUEUE!$F$5:$AW$1000,29,FALSE))*850,0)</f>
        <v>0</v>
      </c>
      <c r="U431" s="372">
        <f>IFERROR((VLOOKUP(A431,QUEUE!$F$5:$AW$1000,33,FALSE)-VLOOKUP(A431,QUEUE!$F$5:$AW$1000,32,FALSE))*600,0)</f>
        <v>0</v>
      </c>
      <c r="V431" s="372">
        <f>IFERROR((VLOOKUP(A431,QUEUE!$F$5:$AW$1000,36,FALSE)-VLOOKUP(A431,QUEUE!$F$5:$AW$1000,35,FALSE))*750,0)</f>
        <v>0</v>
      </c>
      <c r="W431" s="372">
        <f>IFERROR((VLOOKUP(A431,QUEUE!$F$5:$AW$1000,39,FALSE)-VLOOKUP(A431,QUEUE!$F$5:$AW$1000,38,FALSE))*600,0)</f>
        <v>0</v>
      </c>
      <c r="X431" s="373"/>
      <c r="Y431" s="371">
        <f>IFERROR(VLOOKUP(A431,PROFILE!$B$6:$DG$1000,109,FALSE),0)</f>
        <v>0</v>
      </c>
      <c r="Z431" s="371">
        <f>IFERROR((VLOOKUP(A431,PROFILE!$B$6:$DG$1000,110,FALSE)*900)+((VLOOKUP(A431,PROFILE!$B$6:$DG$1000,110,FALSE)*900)*0.5),0)</f>
        <v>2700</v>
      </c>
      <c r="AA431" s="371">
        <f t="shared" si="37"/>
        <v>5607.4769999999999</v>
      </c>
      <c r="AB431" s="373">
        <f>IF(PROFILE!R433="รอบคัน",1500,IF(PROFILE!R433="โคม่า",2000,PROFILE!DJ433*100))</f>
        <v>1500</v>
      </c>
    </row>
    <row r="432" spans="1:28" x14ac:dyDescent="0.35">
      <c r="A432" s="344">
        <f t="shared" si="36"/>
        <v>1705030</v>
      </c>
      <c r="B432" s="344">
        <v>432</v>
      </c>
      <c r="G432" s="374" t="str">
        <f>IFERROR(VLOOKUP(A432,PROFILE!$B$6:$P$1000,11,FALSE),"")</f>
        <v>OUT</v>
      </c>
      <c r="H432" s="368">
        <f>IF(PROFILE!H434="","",PROFILE!B434)</f>
        <v>1705030</v>
      </c>
      <c r="I432" s="369" t="str">
        <f>IF(H432="","",VLOOKUP(H432,PROFILE!$B$6:$AC$1000,18,FALSE))</f>
        <v>ธนชาต</v>
      </c>
      <c r="J432" s="369" t="str">
        <f>IF(H432="","",VLOOKUP(H432,PROFILE!$B$6:$AC$1000,17,FALSE))</f>
        <v>ชิ้นส่วน</v>
      </c>
      <c r="K432" s="369" t="str">
        <f>IF(H432="","",VLOOKUP(H432,PROFILE!$B$6:$AC$1000,23,FALSE))</f>
        <v>ฒอ2812</v>
      </c>
      <c r="L432" s="369" t="str">
        <f>IF(H432="","",VLOOKUP(H432,PROFILE!$B$6:$AC$1000,24,FALSE))</f>
        <v>ISUZU</v>
      </c>
      <c r="M432" s="370" t="str">
        <f>IF(H432="","",VLOOKUP(H432,PROFILE!$B$6:$AC$1000,25,FALSE))</f>
        <v>SPACECAB</v>
      </c>
      <c r="N432" s="371">
        <f t="shared" si="38"/>
        <v>2300</v>
      </c>
      <c r="O432" s="372">
        <v>12000</v>
      </c>
      <c r="P432" s="372">
        <v>23000</v>
      </c>
      <c r="Q432" s="371">
        <f t="shared" si="39"/>
        <v>20700</v>
      </c>
      <c r="R432" s="371">
        <f t="shared" si="35"/>
        <v>20700</v>
      </c>
      <c r="S432" s="372">
        <f>IFERROR((VLOOKUP(A432,QUEUE!$F$5:$AW$1000,27,FALSE)-VLOOKUP(A432,QUEUE!$F$5:$AW$1000,26,FALSE))*500,0)</f>
        <v>0</v>
      </c>
      <c r="T432" s="372">
        <f>IFERROR((VLOOKUP(A432,QUEUE!$F$5:$AW$1000,30,FALSE)-VLOOKUP(A432,QUEUE!$F$5:$AW$1000,29,FALSE))*850,0)</f>
        <v>0</v>
      </c>
      <c r="U432" s="372">
        <f>IFERROR((VLOOKUP(A432,QUEUE!$F$5:$AW$1000,33,FALSE)-VLOOKUP(A432,QUEUE!$F$5:$AW$1000,32,FALSE))*600,0)</f>
        <v>0</v>
      </c>
      <c r="V432" s="372">
        <f>IFERROR((VLOOKUP(A432,QUEUE!$F$5:$AW$1000,36,FALSE)-VLOOKUP(A432,QUEUE!$F$5:$AW$1000,35,FALSE))*750,0)</f>
        <v>0</v>
      </c>
      <c r="W432" s="372">
        <f>IFERROR((VLOOKUP(A432,QUEUE!$F$5:$AW$1000,39,FALSE)-VLOOKUP(A432,QUEUE!$F$5:$AW$1000,38,FALSE))*600,0)</f>
        <v>0</v>
      </c>
      <c r="X432" s="373"/>
      <c r="Y432" s="371">
        <f>IFERROR(VLOOKUP(A432,PROFILE!$B$6:$DG$1000,109,FALSE),0)</f>
        <v>0</v>
      </c>
      <c r="Z432" s="371">
        <f>IFERROR((VLOOKUP(A432,PROFILE!$B$6:$DG$1000,110,FALSE)*900)+((VLOOKUP(A432,PROFILE!$B$6:$DG$1000,110,FALSE)*900)*0.5),0)</f>
        <v>0</v>
      </c>
      <c r="AA432" s="371">
        <f t="shared" si="37"/>
        <v>2300</v>
      </c>
      <c r="AB432" s="373">
        <f>IF(PROFILE!R434="รอบคัน",1500,IF(PROFILE!R434="โคม่า",2000,PROFILE!DJ434*100))</f>
        <v>0</v>
      </c>
    </row>
    <row r="433" spans="1:28" x14ac:dyDescent="0.35">
      <c r="A433" s="344">
        <f t="shared" si="36"/>
        <v>1705031</v>
      </c>
      <c r="B433" s="344">
        <v>433</v>
      </c>
      <c r="G433" s="374" t="str">
        <f>IFERROR(VLOOKUP(A433,PROFILE!$B$6:$P$1000,11,FALSE),"")</f>
        <v>OUT</v>
      </c>
      <c r="H433" s="368">
        <f>IF(PROFILE!H435="","",PROFILE!B435)</f>
        <v>1705031</v>
      </c>
      <c r="I433" s="369" t="str">
        <f>IF(H433="","",VLOOKUP(H433,PROFILE!$B$6:$AC$1000,18,FALSE))</f>
        <v>อาคเนย์</v>
      </c>
      <c r="J433" s="369" t="str">
        <f>IF(H433="","",VLOOKUP(H433,PROFILE!$B$6:$AC$1000,17,FALSE))</f>
        <v>ชิ้นส่วน</v>
      </c>
      <c r="K433" s="369" t="str">
        <f>IF(H433="","",VLOOKUP(H433,PROFILE!$B$6:$AC$1000,23,FALSE))</f>
        <v>2กง2210</v>
      </c>
      <c r="L433" s="369" t="str">
        <f>IF(H433="","",VLOOKUP(H433,PROFILE!$B$6:$AC$1000,24,FALSE))</f>
        <v>ISUZU</v>
      </c>
      <c r="M433" s="370" t="str">
        <f>IF(H433="","",VLOOKUP(H433,PROFILE!$B$6:$AC$1000,25,FALSE))</f>
        <v>D-MAX</v>
      </c>
      <c r="N433" s="371">
        <f t="shared" si="38"/>
        <v>0</v>
      </c>
      <c r="O433" s="372"/>
      <c r="P433" s="372"/>
      <c r="Q433" s="371">
        <f t="shared" si="39"/>
        <v>0</v>
      </c>
      <c r="R433" s="371">
        <f t="shared" si="35"/>
        <v>0</v>
      </c>
      <c r="S433" s="372">
        <f>IFERROR((VLOOKUP(A433,QUEUE!$F$5:$AW$1000,27,FALSE)-VLOOKUP(A433,QUEUE!$F$5:$AW$1000,26,FALSE))*500,0)</f>
        <v>0</v>
      </c>
      <c r="T433" s="372">
        <f>IFERROR((VLOOKUP(A433,QUEUE!$F$5:$AW$1000,30,FALSE)-VLOOKUP(A433,QUEUE!$F$5:$AW$1000,29,FALSE))*850,0)</f>
        <v>0</v>
      </c>
      <c r="U433" s="372">
        <f>IFERROR((VLOOKUP(A433,QUEUE!$F$5:$AW$1000,33,FALSE)-VLOOKUP(A433,QUEUE!$F$5:$AW$1000,32,FALSE))*600,0)</f>
        <v>0</v>
      </c>
      <c r="V433" s="372">
        <f>IFERROR((VLOOKUP(A433,QUEUE!$F$5:$AW$1000,36,FALSE)-VLOOKUP(A433,QUEUE!$F$5:$AW$1000,35,FALSE))*750,0)</f>
        <v>0</v>
      </c>
      <c r="W433" s="372">
        <f>IFERROR((VLOOKUP(A433,QUEUE!$F$5:$AW$1000,39,FALSE)-VLOOKUP(A433,QUEUE!$F$5:$AW$1000,38,FALSE))*600,0)</f>
        <v>0</v>
      </c>
      <c r="X433" s="373"/>
      <c r="Y433" s="371">
        <f>IFERROR(VLOOKUP(A433,PROFILE!$B$6:$DG$1000,109,FALSE),0)</f>
        <v>0</v>
      </c>
      <c r="Z433" s="371">
        <f>IFERROR((VLOOKUP(A433,PROFILE!$B$6:$DG$1000,110,FALSE)*900)+((VLOOKUP(A433,PROFILE!$B$6:$DG$1000,110,FALSE)*900)*0.5),0)</f>
        <v>0</v>
      </c>
      <c r="AA433" s="371">
        <f t="shared" si="37"/>
        <v>0</v>
      </c>
      <c r="AB433" s="373">
        <f>IF(PROFILE!R435="รอบคัน",1500,IF(PROFILE!R435="โคม่า",2000,PROFILE!DJ435*100))</f>
        <v>0</v>
      </c>
    </row>
    <row r="434" spans="1:28" x14ac:dyDescent="0.35">
      <c r="A434" s="344">
        <f t="shared" si="36"/>
        <v>1705032</v>
      </c>
      <c r="B434" s="344">
        <v>434</v>
      </c>
      <c r="G434" s="374" t="str">
        <f>IFERROR(VLOOKUP(A434,PROFILE!$B$6:$P$1000,11,FALSE),"")</f>
        <v>OUT</v>
      </c>
      <c r="H434" s="368">
        <f>IF(PROFILE!H436="","",PROFILE!B436)</f>
        <v>1705032</v>
      </c>
      <c r="I434" s="369" t="str">
        <f>IF(H434="","",VLOOKUP(H434,PROFILE!$B$6:$AC$1000,18,FALSE))</f>
        <v>เมืองไทย</v>
      </c>
      <c r="J434" s="369" t="str">
        <f>IF(H434="","",VLOOKUP(H434,PROFILE!$B$6:$AC$1000,17,FALSE))</f>
        <v>ชิ้นส่วน</v>
      </c>
      <c r="K434" s="369" t="str">
        <f>IF(H434="","",VLOOKUP(H434,PROFILE!$B$6:$AC$1000,23,FALSE))</f>
        <v>ชม1029</v>
      </c>
      <c r="L434" s="369" t="str">
        <f>IF(H434="","",VLOOKUP(H434,PROFILE!$B$6:$AC$1000,24,FALSE))</f>
        <v>FORD</v>
      </c>
      <c r="M434" s="370" t="str">
        <f>IF(H434="","",VLOOKUP(H434,PROFILE!$B$6:$AC$1000,25,FALSE))</f>
        <v>FOCUS</v>
      </c>
      <c r="N434" s="371">
        <f t="shared" si="38"/>
        <v>1175</v>
      </c>
      <c r="O434" s="372"/>
      <c r="P434" s="372">
        <v>2000</v>
      </c>
      <c r="Q434" s="371">
        <f t="shared" si="39"/>
        <v>825</v>
      </c>
      <c r="R434" s="371">
        <f t="shared" si="35"/>
        <v>825</v>
      </c>
      <c r="S434" s="372">
        <f>IFERROR((VLOOKUP(A434,QUEUE!$F$5:$AW$1000,27,FALSE)-VLOOKUP(A434,QUEUE!$F$5:$AW$1000,26,FALSE))*500,0)</f>
        <v>0</v>
      </c>
      <c r="T434" s="372">
        <f>IFERROR((VLOOKUP(A434,QUEUE!$F$5:$AW$1000,30,FALSE)-VLOOKUP(A434,QUEUE!$F$5:$AW$1000,29,FALSE))*850,0)</f>
        <v>0</v>
      </c>
      <c r="U434" s="372">
        <f>IFERROR((VLOOKUP(A434,QUEUE!$F$5:$AW$1000,33,FALSE)-VLOOKUP(A434,QUEUE!$F$5:$AW$1000,32,FALSE))*600,0)</f>
        <v>0</v>
      </c>
      <c r="V434" s="372">
        <f>IFERROR((VLOOKUP(A434,QUEUE!$F$5:$AW$1000,36,FALSE)-VLOOKUP(A434,QUEUE!$F$5:$AW$1000,35,FALSE))*750,0)</f>
        <v>0</v>
      </c>
      <c r="W434" s="372">
        <f>IFERROR((VLOOKUP(A434,QUEUE!$F$5:$AW$1000,39,FALSE)-VLOOKUP(A434,QUEUE!$F$5:$AW$1000,38,FALSE))*600,0)</f>
        <v>0</v>
      </c>
      <c r="X434" s="373"/>
      <c r="Y434" s="371">
        <f>IFERROR(VLOOKUP(A434,PROFILE!$B$6:$DG$1000,109,FALSE),0)</f>
        <v>0</v>
      </c>
      <c r="Z434" s="371">
        <f>IFERROR((VLOOKUP(A434,PROFILE!$B$6:$DG$1000,110,FALSE)*900)+((VLOOKUP(A434,PROFILE!$B$6:$DG$1000,110,FALSE)*900)*0.5),0)</f>
        <v>675</v>
      </c>
      <c r="AA434" s="371">
        <f t="shared" si="37"/>
        <v>200</v>
      </c>
      <c r="AB434" s="373">
        <f>IF(PROFILE!R436="รอบคัน",1500,IF(PROFILE!R436="โคม่า",2000,PROFILE!DJ436*100))</f>
        <v>300</v>
      </c>
    </row>
    <row r="435" spans="1:28" x14ac:dyDescent="0.35">
      <c r="A435" s="344">
        <f t="shared" si="36"/>
        <v>1705033</v>
      </c>
      <c r="B435" s="344">
        <v>435</v>
      </c>
      <c r="G435" s="374" t="str">
        <f>IFERROR(VLOOKUP(A435,PROFILE!$B$6:$P$1000,11,FALSE),"")</f>
        <v>OUT</v>
      </c>
      <c r="H435" s="368">
        <f>IF(PROFILE!H437="","",PROFILE!B437)</f>
        <v>1705033</v>
      </c>
      <c r="I435" s="369" t="str">
        <f>IF(H435="","",VLOOKUP(H435,PROFILE!$B$6:$AC$1000,18,FALSE))</f>
        <v>ธนชาต</v>
      </c>
      <c r="J435" s="369" t="str">
        <f>IF(H435="","",VLOOKUP(H435,PROFILE!$B$6:$AC$1000,17,FALSE))</f>
        <v>กลาง</v>
      </c>
      <c r="K435" s="369" t="str">
        <f>IF(H435="","",VLOOKUP(H435,PROFILE!$B$6:$AC$1000,23,FALSE))</f>
        <v>4กบ2109</v>
      </c>
      <c r="L435" s="369" t="str">
        <f>IF(H435="","",VLOOKUP(H435,PROFILE!$B$6:$AC$1000,24,FALSE))</f>
        <v>TOYOTA</v>
      </c>
      <c r="M435" s="370" t="str">
        <f>IF(H435="","",VLOOKUP(H435,PROFILE!$B$6:$AC$1000,25,FALSE))</f>
        <v>REVO</v>
      </c>
      <c r="N435" s="371">
        <f t="shared" si="38"/>
        <v>1850</v>
      </c>
      <c r="O435" s="372"/>
      <c r="P435" s="372"/>
      <c r="Q435" s="371">
        <f t="shared" si="39"/>
        <v>0</v>
      </c>
      <c r="R435" s="371">
        <f t="shared" si="35"/>
        <v>0</v>
      </c>
      <c r="S435" s="372">
        <f>IFERROR((VLOOKUP(A435,QUEUE!$F$5:$AW$1000,27,FALSE)-VLOOKUP(A435,QUEUE!$F$5:$AW$1000,26,FALSE))*500,0)</f>
        <v>0</v>
      </c>
      <c r="T435" s="372">
        <f>IFERROR((VLOOKUP(A435,QUEUE!$F$5:$AW$1000,30,FALSE)-VLOOKUP(A435,QUEUE!$F$5:$AW$1000,29,FALSE))*850,0)</f>
        <v>0</v>
      </c>
      <c r="U435" s="372">
        <f>IFERROR((VLOOKUP(A435,QUEUE!$F$5:$AW$1000,33,FALSE)-VLOOKUP(A435,QUEUE!$F$5:$AW$1000,32,FALSE))*600,0)</f>
        <v>0</v>
      </c>
      <c r="V435" s="372">
        <f>IFERROR((VLOOKUP(A435,QUEUE!$F$5:$AW$1000,36,FALSE)-VLOOKUP(A435,QUEUE!$F$5:$AW$1000,35,FALSE))*750,0)</f>
        <v>0</v>
      </c>
      <c r="W435" s="372">
        <f>IFERROR((VLOOKUP(A435,QUEUE!$F$5:$AW$1000,39,FALSE)-VLOOKUP(A435,QUEUE!$F$5:$AW$1000,38,FALSE))*600,0)</f>
        <v>0</v>
      </c>
      <c r="X435" s="373"/>
      <c r="Y435" s="371">
        <f>IFERROR(VLOOKUP(A435,PROFILE!$B$6:$DG$1000,109,FALSE),0)</f>
        <v>0</v>
      </c>
      <c r="Z435" s="371">
        <f>IFERROR((VLOOKUP(A435,PROFILE!$B$6:$DG$1000,110,FALSE)*900)+((VLOOKUP(A435,PROFILE!$B$6:$DG$1000,110,FALSE)*900)*0.5),0)</f>
        <v>1350</v>
      </c>
      <c r="AA435" s="371">
        <f t="shared" si="37"/>
        <v>0</v>
      </c>
      <c r="AB435" s="373">
        <f>IF(PROFILE!R437="รอบคัน",1500,IF(PROFILE!R437="โคม่า",2000,PROFILE!DJ437*100))</f>
        <v>500</v>
      </c>
    </row>
    <row r="436" spans="1:28" x14ac:dyDescent="0.35">
      <c r="A436" s="344">
        <f t="shared" si="36"/>
        <v>1705034</v>
      </c>
      <c r="B436" s="344">
        <v>436</v>
      </c>
      <c r="G436" s="374" t="str">
        <f>IFERROR(VLOOKUP(A436,PROFILE!$B$6:$P$1000,11,FALSE),"")</f>
        <v>OUT</v>
      </c>
      <c r="H436" s="368">
        <f>IF(PROFILE!H438="","",PROFILE!B438)</f>
        <v>1705034</v>
      </c>
      <c r="I436" s="369" t="str">
        <f>IF(H436="","",VLOOKUP(H436,PROFILE!$B$6:$AC$1000,18,FALSE))</f>
        <v>เจ้าพระยา</v>
      </c>
      <c r="J436" s="369" t="str">
        <f>IF(H436="","",VLOOKUP(H436,PROFILE!$B$6:$AC$1000,17,FALSE))</f>
        <v>รอบคัน</v>
      </c>
      <c r="K436" s="369" t="str">
        <f>IF(H436="","",VLOOKUP(H436,PROFILE!$B$6:$AC$1000,23,FALSE))</f>
        <v>ปม5152</v>
      </c>
      <c r="L436" s="369" t="str">
        <f>IF(H436="","",VLOOKUP(H436,PROFILE!$B$6:$AC$1000,24,FALSE))</f>
        <v>ISUZU</v>
      </c>
      <c r="M436" s="370" t="str">
        <f>IF(H436="","",VLOOKUP(H436,PROFILE!$B$6:$AC$1000,25,FALSE))</f>
        <v>D-MAX</v>
      </c>
      <c r="N436" s="371">
        <f t="shared" si="38"/>
        <v>1663.0219999999999</v>
      </c>
      <c r="O436" s="372"/>
      <c r="P436" s="372">
        <v>1630.22</v>
      </c>
      <c r="Q436" s="371">
        <f t="shared" si="39"/>
        <v>-32.801999999999907</v>
      </c>
      <c r="R436" s="371">
        <f t="shared" si="35"/>
        <v>-32.801999999999907</v>
      </c>
      <c r="S436" s="372">
        <f>IFERROR((VLOOKUP(A436,QUEUE!$F$5:$AW$1000,27,FALSE)-VLOOKUP(A436,QUEUE!$F$5:$AW$1000,26,FALSE))*500,0)</f>
        <v>0</v>
      </c>
      <c r="T436" s="372">
        <f>IFERROR((VLOOKUP(A436,QUEUE!$F$5:$AW$1000,30,FALSE)-VLOOKUP(A436,QUEUE!$F$5:$AW$1000,29,FALSE))*850,0)</f>
        <v>0</v>
      </c>
      <c r="U436" s="372">
        <f>IFERROR((VLOOKUP(A436,QUEUE!$F$5:$AW$1000,33,FALSE)-VLOOKUP(A436,QUEUE!$F$5:$AW$1000,32,FALSE))*600,0)</f>
        <v>0</v>
      </c>
      <c r="V436" s="372">
        <f>IFERROR((VLOOKUP(A436,QUEUE!$F$5:$AW$1000,36,FALSE)-VLOOKUP(A436,QUEUE!$F$5:$AW$1000,35,FALSE))*750,0)</f>
        <v>0</v>
      </c>
      <c r="W436" s="372">
        <f>IFERROR((VLOOKUP(A436,QUEUE!$F$5:$AW$1000,39,FALSE)-VLOOKUP(A436,QUEUE!$F$5:$AW$1000,38,FALSE))*600,0)</f>
        <v>0</v>
      </c>
      <c r="X436" s="373"/>
      <c r="Y436" s="371">
        <f>IFERROR(VLOOKUP(A436,PROFILE!$B$6:$DG$1000,109,FALSE),0)</f>
        <v>0</v>
      </c>
      <c r="Z436" s="371">
        <f>IFERROR((VLOOKUP(A436,PROFILE!$B$6:$DG$1000,110,FALSE)*900)+((VLOOKUP(A436,PROFILE!$B$6:$DG$1000,110,FALSE)*900)*0.5),0)</f>
        <v>0</v>
      </c>
      <c r="AA436" s="371">
        <f t="shared" si="37"/>
        <v>163.02200000000002</v>
      </c>
      <c r="AB436" s="373">
        <f>IF(PROFILE!R438="รอบคัน",1500,IF(PROFILE!R438="โคม่า",2000,PROFILE!DJ438*100))</f>
        <v>1500</v>
      </c>
    </row>
    <row r="437" spans="1:28" x14ac:dyDescent="0.35">
      <c r="A437" s="344">
        <f t="shared" si="36"/>
        <v>1705035</v>
      </c>
      <c r="B437" s="344">
        <v>437</v>
      </c>
      <c r="G437" s="374" t="str">
        <f>IFERROR(VLOOKUP(A437,PROFILE!$B$6:$P$1000,11,FALSE),"")</f>
        <v>OUT</v>
      </c>
      <c r="H437" s="368">
        <f>IF(PROFILE!H439="","",PROFILE!B439)</f>
        <v>1705035</v>
      </c>
      <c r="I437" s="369" t="str">
        <f>IF(H437="","",VLOOKUP(H437,PROFILE!$B$6:$AC$1000,18,FALSE))</f>
        <v>โตเกียว</v>
      </c>
      <c r="J437" s="369" t="str">
        <f>IF(H437="","",VLOOKUP(H437,PROFILE!$B$6:$AC$1000,17,FALSE))</f>
        <v>รอบคัน</v>
      </c>
      <c r="K437" s="369" t="str">
        <f>IF(H437="","",VLOOKUP(H437,PROFILE!$B$6:$AC$1000,23,FALSE))</f>
        <v>ญฎ6039</v>
      </c>
      <c r="L437" s="369" t="str">
        <f>IF(H437="","",VLOOKUP(H437,PROFILE!$B$6:$AC$1000,24,FALSE))</f>
        <v>MITSUBISHI</v>
      </c>
      <c r="M437" s="370" t="str">
        <f>IF(H437="","",VLOOKUP(H437,PROFILE!$B$6:$AC$1000,25,FALSE))</f>
        <v>TRITON</v>
      </c>
      <c r="N437" s="371">
        <f t="shared" si="38"/>
        <v>1500</v>
      </c>
      <c r="O437" s="372">
        <v>16400</v>
      </c>
      <c r="P437" s="372"/>
      <c r="Q437" s="371">
        <f t="shared" si="39"/>
        <v>0</v>
      </c>
      <c r="R437" s="371">
        <f t="shared" si="35"/>
        <v>0</v>
      </c>
      <c r="S437" s="372">
        <f>IFERROR((VLOOKUP(A437,QUEUE!$F$5:$AW$1000,27,FALSE)-VLOOKUP(A437,QUEUE!$F$5:$AW$1000,26,FALSE))*500,0)</f>
        <v>0</v>
      </c>
      <c r="T437" s="372">
        <f>IFERROR((VLOOKUP(A437,QUEUE!$F$5:$AW$1000,30,FALSE)-VLOOKUP(A437,QUEUE!$F$5:$AW$1000,29,FALSE))*850,0)</f>
        <v>0</v>
      </c>
      <c r="U437" s="372">
        <f>IFERROR((VLOOKUP(A437,QUEUE!$F$5:$AW$1000,33,FALSE)-VLOOKUP(A437,QUEUE!$F$5:$AW$1000,32,FALSE))*600,0)</f>
        <v>0</v>
      </c>
      <c r="V437" s="372">
        <f>IFERROR((VLOOKUP(A437,QUEUE!$F$5:$AW$1000,36,FALSE)-VLOOKUP(A437,QUEUE!$F$5:$AW$1000,35,FALSE))*750,0)</f>
        <v>0</v>
      </c>
      <c r="W437" s="372">
        <f>IFERROR((VLOOKUP(A437,QUEUE!$F$5:$AW$1000,39,FALSE)-VLOOKUP(A437,QUEUE!$F$5:$AW$1000,38,FALSE))*600,0)</f>
        <v>0</v>
      </c>
      <c r="X437" s="373"/>
      <c r="Y437" s="371">
        <f>IFERROR(VLOOKUP(A437,PROFILE!$B$6:$DG$1000,109,FALSE),0)</f>
        <v>0</v>
      </c>
      <c r="Z437" s="371">
        <f>IFERROR((VLOOKUP(A437,PROFILE!$B$6:$DG$1000,110,FALSE)*900)+((VLOOKUP(A437,PROFILE!$B$6:$DG$1000,110,FALSE)*900)*0.5),0)</f>
        <v>0</v>
      </c>
      <c r="AA437" s="371">
        <f t="shared" si="37"/>
        <v>0</v>
      </c>
      <c r="AB437" s="373">
        <f>IF(PROFILE!R439="รอบคัน",1500,IF(PROFILE!R439="โคม่า",2000,PROFILE!DJ439*100))</f>
        <v>1500</v>
      </c>
    </row>
    <row r="438" spans="1:28" x14ac:dyDescent="0.35">
      <c r="A438" s="344">
        <f t="shared" si="36"/>
        <v>1705036</v>
      </c>
      <c r="B438" s="344">
        <v>438</v>
      </c>
      <c r="G438" s="374" t="str">
        <f>IFERROR(VLOOKUP(A438,PROFILE!$B$6:$P$1000,11,FALSE),"")</f>
        <v>OUT</v>
      </c>
      <c r="H438" s="368">
        <f>IF(PROFILE!H440="","",PROFILE!B440)</f>
        <v>1705036</v>
      </c>
      <c r="I438" s="369" t="str">
        <f>IF(H438="","",VLOOKUP(H438,PROFILE!$B$6:$AC$1000,18,FALSE))</f>
        <v>อาคเนย์</v>
      </c>
      <c r="J438" s="369" t="str">
        <f>IF(H438="","",VLOOKUP(H438,PROFILE!$B$6:$AC$1000,17,FALSE))</f>
        <v>หนัก</v>
      </c>
      <c r="K438" s="369" t="str">
        <f>IF(H438="","",VLOOKUP(H438,PROFILE!$B$6:$AC$1000,23,FALSE))</f>
        <v>1ฒณ5463</v>
      </c>
      <c r="L438" s="369" t="str">
        <f>IF(H438="","",VLOOKUP(H438,PROFILE!$B$6:$AC$1000,24,FALSE))</f>
        <v>TOYOTA</v>
      </c>
      <c r="M438" s="370" t="str">
        <f>IF(H438="","",VLOOKUP(H438,PROFILE!$B$6:$AC$1000,25,FALSE))</f>
        <v>VIGO</v>
      </c>
      <c r="N438" s="371">
        <f t="shared" si="38"/>
        <v>1350</v>
      </c>
      <c r="O438" s="372">
        <v>2000</v>
      </c>
      <c r="P438" s="372"/>
      <c r="Q438" s="371">
        <f t="shared" si="39"/>
        <v>0</v>
      </c>
      <c r="R438" s="371">
        <f t="shared" si="35"/>
        <v>0</v>
      </c>
      <c r="S438" s="372">
        <f>IFERROR((VLOOKUP(A438,QUEUE!$F$5:$AW$1000,27,FALSE)-VLOOKUP(A438,QUEUE!$F$5:$AW$1000,26,FALSE))*500,0)</f>
        <v>0</v>
      </c>
      <c r="T438" s="372">
        <f>IFERROR((VLOOKUP(A438,QUEUE!$F$5:$AW$1000,30,FALSE)-VLOOKUP(A438,QUEUE!$F$5:$AW$1000,29,FALSE))*850,0)</f>
        <v>0</v>
      </c>
      <c r="U438" s="372">
        <f>IFERROR((VLOOKUP(A438,QUEUE!$F$5:$AW$1000,33,FALSE)-VLOOKUP(A438,QUEUE!$F$5:$AW$1000,32,FALSE))*600,0)</f>
        <v>0</v>
      </c>
      <c r="V438" s="372">
        <f>IFERROR((VLOOKUP(A438,QUEUE!$F$5:$AW$1000,36,FALSE)-VLOOKUP(A438,QUEUE!$F$5:$AW$1000,35,FALSE))*750,0)</f>
        <v>0</v>
      </c>
      <c r="W438" s="372">
        <f>IFERROR((VLOOKUP(A438,QUEUE!$F$5:$AW$1000,39,FALSE)-VLOOKUP(A438,QUEUE!$F$5:$AW$1000,38,FALSE))*600,0)</f>
        <v>0</v>
      </c>
      <c r="X438" s="373"/>
      <c r="Y438" s="371">
        <f>IFERROR(VLOOKUP(A438,PROFILE!$B$6:$DG$1000,109,FALSE),0)</f>
        <v>0</v>
      </c>
      <c r="Z438" s="371">
        <f>IFERROR((VLOOKUP(A438,PROFILE!$B$6:$DG$1000,110,FALSE)*900)+((VLOOKUP(A438,PROFILE!$B$6:$DG$1000,110,FALSE)*900)*0.5),0)</f>
        <v>1350</v>
      </c>
      <c r="AA438" s="371">
        <f t="shared" si="37"/>
        <v>0</v>
      </c>
      <c r="AB438" s="373">
        <f>IF(PROFILE!R440="รอบคัน",1500,IF(PROFILE!R440="โคม่า",2000,PROFILE!DJ440*100))</f>
        <v>0</v>
      </c>
    </row>
    <row r="439" spans="1:28" x14ac:dyDescent="0.35">
      <c r="A439" s="344">
        <f t="shared" si="36"/>
        <v>1705037</v>
      </c>
      <c r="B439" s="344">
        <v>439</v>
      </c>
      <c r="G439" s="374" t="str">
        <f>IFERROR(VLOOKUP(A439,PROFILE!$B$6:$P$1000,11,FALSE),"")</f>
        <v>OUT</v>
      </c>
      <c r="H439" s="368">
        <f>IF(PROFILE!H441="","",PROFILE!B441)</f>
        <v>1705037</v>
      </c>
      <c r="I439" s="369" t="str">
        <f>IF(H439="","",VLOOKUP(H439,PROFILE!$B$6:$AC$1000,18,FALSE))</f>
        <v>ธนชาต</v>
      </c>
      <c r="J439" s="369" t="str">
        <f>IF(H439="","",VLOOKUP(H439,PROFILE!$B$6:$AC$1000,17,FALSE))</f>
        <v>กลาง</v>
      </c>
      <c r="K439" s="369" t="str">
        <f>IF(H439="","",VLOOKUP(H439,PROFILE!$B$6:$AC$1000,23,FALSE))</f>
        <v>ฒม2156</v>
      </c>
      <c r="L439" s="369" t="str">
        <f>IF(H439="","",VLOOKUP(H439,PROFILE!$B$6:$AC$1000,24,FALSE))</f>
        <v>ISUZU</v>
      </c>
      <c r="M439" s="370" t="str">
        <f>IF(H439="","",VLOOKUP(H439,PROFILE!$B$6:$AC$1000,25,FALSE))</f>
        <v>D-MAX</v>
      </c>
      <c r="N439" s="371">
        <f t="shared" si="38"/>
        <v>1075</v>
      </c>
      <c r="O439" s="372"/>
      <c r="P439" s="372"/>
      <c r="Q439" s="371">
        <f t="shared" si="39"/>
        <v>0</v>
      </c>
      <c r="R439" s="371">
        <f t="shared" si="35"/>
        <v>0</v>
      </c>
      <c r="S439" s="372">
        <f>IFERROR((VLOOKUP(A439,QUEUE!$F$5:$AW$1000,27,FALSE)-VLOOKUP(A439,QUEUE!$F$5:$AW$1000,26,FALSE))*500,0)</f>
        <v>0</v>
      </c>
      <c r="T439" s="372">
        <f>IFERROR((VLOOKUP(A439,QUEUE!$F$5:$AW$1000,30,FALSE)-VLOOKUP(A439,QUEUE!$F$5:$AW$1000,29,FALSE))*850,0)</f>
        <v>0</v>
      </c>
      <c r="U439" s="372">
        <f>IFERROR((VLOOKUP(A439,QUEUE!$F$5:$AW$1000,33,FALSE)-VLOOKUP(A439,QUEUE!$F$5:$AW$1000,32,FALSE))*600,0)</f>
        <v>0</v>
      </c>
      <c r="V439" s="372">
        <f>IFERROR((VLOOKUP(A439,QUEUE!$F$5:$AW$1000,36,FALSE)-VLOOKUP(A439,QUEUE!$F$5:$AW$1000,35,FALSE))*750,0)</f>
        <v>0</v>
      </c>
      <c r="W439" s="372">
        <f>IFERROR((VLOOKUP(A439,QUEUE!$F$5:$AW$1000,39,FALSE)-VLOOKUP(A439,QUEUE!$F$5:$AW$1000,38,FALSE))*600,0)</f>
        <v>0</v>
      </c>
      <c r="X439" s="373"/>
      <c r="Y439" s="371">
        <f>IFERROR(VLOOKUP(A439,PROFILE!$B$6:$DG$1000,109,FALSE),0)</f>
        <v>0</v>
      </c>
      <c r="Z439" s="371">
        <f>IFERROR((VLOOKUP(A439,PROFILE!$B$6:$DG$1000,110,FALSE)*900)+((VLOOKUP(A439,PROFILE!$B$6:$DG$1000,110,FALSE)*900)*0.5),0)</f>
        <v>675</v>
      </c>
      <c r="AA439" s="371">
        <f t="shared" si="37"/>
        <v>0</v>
      </c>
      <c r="AB439" s="373">
        <f>IF(PROFILE!R441="รอบคัน",1500,IF(PROFILE!R441="โคม่า",2000,PROFILE!DJ441*100))</f>
        <v>400</v>
      </c>
    </row>
    <row r="440" spans="1:28" x14ac:dyDescent="0.35">
      <c r="A440" s="344">
        <f t="shared" si="36"/>
        <v>1705038</v>
      </c>
      <c r="B440" s="344">
        <v>440</v>
      </c>
      <c r="G440" s="374" t="str">
        <f>IFERROR(VLOOKUP(A440,PROFILE!$B$6:$P$1000,11,FALSE),"")</f>
        <v>OUT</v>
      </c>
      <c r="H440" s="368">
        <f>IF(PROFILE!H442="","",PROFILE!B442)</f>
        <v>1705038</v>
      </c>
      <c r="I440" s="369" t="str">
        <f>IF(H440="","",VLOOKUP(H440,PROFILE!$B$6:$AC$1000,18,FALSE))</f>
        <v>เทเวศ</v>
      </c>
      <c r="J440" s="369" t="str">
        <f>IF(H440="","",VLOOKUP(H440,PROFILE!$B$6:$AC$1000,17,FALSE))</f>
        <v>เบา</v>
      </c>
      <c r="K440" s="369" t="str">
        <f>IF(H440="","",VLOOKUP(H440,PROFILE!$B$6:$AC$1000,23,FALSE))</f>
        <v>4กพ7960</v>
      </c>
      <c r="L440" s="369" t="str">
        <f>IF(H440="","",VLOOKUP(H440,PROFILE!$B$6:$AC$1000,24,FALSE))</f>
        <v>MITSUBISHI</v>
      </c>
      <c r="M440" s="370" t="str">
        <f>IF(H440="","",VLOOKUP(H440,PROFILE!$B$6:$AC$1000,25,FALSE))</f>
        <v>TRITON</v>
      </c>
      <c r="N440" s="371">
        <f t="shared" si="38"/>
        <v>1738.307</v>
      </c>
      <c r="O440" s="372"/>
      <c r="P440" s="372">
        <v>9633.07</v>
      </c>
      <c r="Q440" s="371">
        <f t="shared" si="39"/>
        <v>7894.7629999999999</v>
      </c>
      <c r="R440" s="371">
        <f t="shared" si="35"/>
        <v>7894.7629999999999</v>
      </c>
      <c r="S440" s="372">
        <f>IFERROR((VLOOKUP(A440,QUEUE!$F$5:$AW$1000,27,FALSE)-VLOOKUP(A440,QUEUE!$F$5:$AW$1000,26,FALSE))*500,0)</f>
        <v>0</v>
      </c>
      <c r="T440" s="372">
        <f>IFERROR((VLOOKUP(A440,QUEUE!$F$5:$AW$1000,30,FALSE)-VLOOKUP(A440,QUEUE!$F$5:$AW$1000,29,FALSE))*850,0)</f>
        <v>0</v>
      </c>
      <c r="U440" s="372">
        <f>IFERROR((VLOOKUP(A440,QUEUE!$F$5:$AW$1000,33,FALSE)-VLOOKUP(A440,QUEUE!$F$5:$AW$1000,32,FALSE))*600,0)</f>
        <v>0</v>
      </c>
      <c r="V440" s="372">
        <f>IFERROR((VLOOKUP(A440,QUEUE!$F$5:$AW$1000,36,FALSE)-VLOOKUP(A440,QUEUE!$F$5:$AW$1000,35,FALSE))*750,0)</f>
        <v>0</v>
      </c>
      <c r="W440" s="372">
        <f>IFERROR((VLOOKUP(A440,QUEUE!$F$5:$AW$1000,39,FALSE)-VLOOKUP(A440,QUEUE!$F$5:$AW$1000,38,FALSE))*600,0)</f>
        <v>0</v>
      </c>
      <c r="X440" s="373"/>
      <c r="Y440" s="371">
        <f>IFERROR(VLOOKUP(A440,PROFILE!$B$6:$DG$1000,109,FALSE),0)</f>
        <v>0</v>
      </c>
      <c r="Z440" s="371">
        <f>IFERROR((VLOOKUP(A440,PROFILE!$B$6:$DG$1000,110,FALSE)*900)+((VLOOKUP(A440,PROFILE!$B$6:$DG$1000,110,FALSE)*900)*0.5),0)</f>
        <v>675</v>
      </c>
      <c r="AA440" s="371">
        <f t="shared" si="37"/>
        <v>963.30700000000002</v>
      </c>
      <c r="AB440" s="373">
        <f>IF(PROFILE!R442="รอบคัน",1500,IF(PROFILE!R442="โคม่า",2000,PROFILE!DJ442*100))</f>
        <v>100</v>
      </c>
    </row>
    <row r="441" spans="1:28" x14ac:dyDescent="0.35">
      <c r="A441" s="344">
        <f t="shared" si="36"/>
        <v>1705039</v>
      </c>
      <c r="B441" s="344">
        <v>441</v>
      </c>
      <c r="G441" s="374" t="str">
        <f>IFERROR(VLOOKUP(A441,PROFILE!$B$6:$P$1000,11,FALSE),"")</f>
        <v>OUT</v>
      </c>
      <c r="H441" s="368">
        <f>IF(PROFILE!H443="","",PROFILE!B443)</f>
        <v>1705039</v>
      </c>
      <c r="I441" s="369" t="str">
        <f>IF(H441="","",VLOOKUP(H441,PROFILE!$B$6:$AC$1000,18,FALSE))</f>
        <v>ธนชาต</v>
      </c>
      <c r="J441" s="369" t="str">
        <f>IF(H441="","",VLOOKUP(H441,PROFILE!$B$6:$AC$1000,17,FALSE))</f>
        <v>กลาง</v>
      </c>
      <c r="K441" s="369" t="str">
        <f>IF(H441="","",VLOOKUP(H441,PROFILE!$B$6:$AC$1000,23,FALSE))</f>
        <v>สจ4329</v>
      </c>
      <c r="L441" s="369" t="str">
        <f>IF(H441="","",VLOOKUP(H441,PROFILE!$B$6:$AC$1000,24,FALSE))</f>
        <v>TOYOTA</v>
      </c>
      <c r="M441" s="370" t="str">
        <f>IF(H441="","",VLOOKUP(H441,PROFILE!$B$6:$AC$1000,25,FALSE))</f>
        <v>FORTUNER</v>
      </c>
      <c r="N441" s="371">
        <f t="shared" si="38"/>
        <v>1267.2249999999999</v>
      </c>
      <c r="O441" s="372"/>
      <c r="P441" s="372">
        <v>2922.25</v>
      </c>
      <c r="Q441" s="371">
        <f t="shared" si="39"/>
        <v>1655.0250000000001</v>
      </c>
      <c r="R441" s="371">
        <f t="shared" si="35"/>
        <v>1655.0250000000001</v>
      </c>
      <c r="S441" s="372">
        <f>IFERROR((VLOOKUP(A441,QUEUE!$F$5:$AW$1000,27,FALSE)-VLOOKUP(A441,QUEUE!$F$5:$AW$1000,26,FALSE))*500,0)</f>
        <v>0</v>
      </c>
      <c r="T441" s="372">
        <f>IFERROR((VLOOKUP(A441,QUEUE!$F$5:$AW$1000,30,FALSE)-VLOOKUP(A441,QUEUE!$F$5:$AW$1000,29,FALSE))*850,0)</f>
        <v>0</v>
      </c>
      <c r="U441" s="372">
        <f>IFERROR((VLOOKUP(A441,QUEUE!$F$5:$AW$1000,33,FALSE)-VLOOKUP(A441,QUEUE!$F$5:$AW$1000,32,FALSE))*600,0)</f>
        <v>0</v>
      </c>
      <c r="V441" s="372">
        <f>IFERROR((VLOOKUP(A441,QUEUE!$F$5:$AW$1000,36,FALSE)-VLOOKUP(A441,QUEUE!$F$5:$AW$1000,35,FALSE))*750,0)</f>
        <v>0</v>
      </c>
      <c r="W441" s="372">
        <f>IFERROR((VLOOKUP(A441,QUEUE!$F$5:$AW$1000,39,FALSE)-VLOOKUP(A441,QUEUE!$F$5:$AW$1000,38,FALSE))*600,0)</f>
        <v>0</v>
      </c>
      <c r="X441" s="373"/>
      <c r="Y441" s="371">
        <f>IFERROR(VLOOKUP(A441,PROFILE!$B$6:$DG$1000,109,FALSE),0)</f>
        <v>0</v>
      </c>
      <c r="Z441" s="371">
        <f>IFERROR((VLOOKUP(A441,PROFILE!$B$6:$DG$1000,110,FALSE)*900)+((VLOOKUP(A441,PROFILE!$B$6:$DG$1000,110,FALSE)*900)*0.5),0)</f>
        <v>675</v>
      </c>
      <c r="AA441" s="371">
        <f t="shared" si="37"/>
        <v>292.22500000000002</v>
      </c>
      <c r="AB441" s="373">
        <f>IF(PROFILE!R443="รอบคัน",1500,IF(PROFILE!R443="โคม่า",2000,PROFILE!DJ443*100))</f>
        <v>300</v>
      </c>
    </row>
    <row r="442" spans="1:28" x14ac:dyDescent="0.35">
      <c r="A442" s="344">
        <f t="shared" si="36"/>
        <v>1705040</v>
      </c>
      <c r="B442" s="344">
        <v>442</v>
      </c>
      <c r="G442" s="374" t="str">
        <f>IFERROR(VLOOKUP(A442,PROFILE!$B$6:$P$1000,11,FALSE),"")</f>
        <v/>
      </c>
      <c r="H442" s="368">
        <f>IF(PROFILE!H444="","",PROFILE!B444)</f>
        <v>1705040</v>
      </c>
      <c r="I442" s="369" t="str">
        <f>IF(H442="","",VLOOKUP(H442,PROFILE!$B$6:$AC$1000,18,FALSE))</f>
        <v>มิตรแท้</v>
      </c>
      <c r="J442" s="369" t="str">
        <f>IF(H442="","",VLOOKUP(H442,PROFILE!$B$6:$AC$1000,17,FALSE))</f>
        <v>ชิ้นส่วน</v>
      </c>
      <c r="K442" s="369" t="str">
        <f>IF(H442="","",VLOOKUP(H442,PROFILE!$B$6:$AC$1000,23,FALSE))</f>
        <v>ฎฐ8725</v>
      </c>
      <c r="L442" s="369" t="str">
        <f>IF(H442="","",VLOOKUP(H442,PROFILE!$B$6:$AC$1000,24,FALSE))</f>
        <v>HONDA</v>
      </c>
      <c r="M442" s="370" t="str">
        <f>IF(H442="","",VLOOKUP(H442,PROFILE!$B$6:$AC$1000,25,FALSE))</f>
        <v>NEW CITY</v>
      </c>
      <c r="N442" s="371">
        <f t="shared" si="38"/>
        <v>1040.6540000000002</v>
      </c>
      <c r="O442" s="372">
        <v>4500</v>
      </c>
      <c r="P442" s="372">
        <v>10406.540000000001</v>
      </c>
      <c r="Q442" s="371">
        <f t="shared" si="39"/>
        <v>9365.8860000000004</v>
      </c>
      <c r="R442" s="371">
        <f t="shared" si="35"/>
        <v>9365.8860000000004</v>
      </c>
      <c r="S442" s="372">
        <f>IFERROR((VLOOKUP(A442,QUEUE!$F$5:$AW$1000,27,FALSE)-VLOOKUP(A442,QUEUE!$F$5:$AW$1000,26,FALSE))*500,0)</f>
        <v>0</v>
      </c>
      <c r="T442" s="372">
        <f>IFERROR((VLOOKUP(A442,QUEUE!$F$5:$AW$1000,30,FALSE)-VLOOKUP(A442,QUEUE!$F$5:$AW$1000,29,FALSE))*850,0)</f>
        <v>0</v>
      </c>
      <c r="U442" s="372">
        <f>IFERROR((VLOOKUP(A442,QUEUE!$F$5:$AW$1000,33,FALSE)-VLOOKUP(A442,QUEUE!$F$5:$AW$1000,32,FALSE))*600,0)</f>
        <v>0</v>
      </c>
      <c r="V442" s="372">
        <f>IFERROR((VLOOKUP(A442,QUEUE!$F$5:$AW$1000,36,FALSE)-VLOOKUP(A442,QUEUE!$F$5:$AW$1000,35,FALSE))*750,0)</f>
        <v>0</v>
      </c>
      <c r="W442" s="372">
        <f>IFERROR((VLOOKUP(A442,QUEUE!$F$5:$AW$1000,39,FALSE)-VLOOKUP(A442,QUEUE!$F$5:$AW$1000,38,FALSE))*600,0)</f>
        <v>0</v>
      </c>
      <c r="X442" s="373"/>
      <c r="Y442" s="371">
        <f>IFERROR(VLOOKUP(A442,PROFILE!$B$6:$DG$1000,109,FALSE),0)</f>
        <v>0</v>
      </c>
      <c r="Z442" s="371">
        <f>IFERROR((VLOOKUP(A442,PROFILE!$B$6:$DG$1000,110,FALSE)*900)+((VLOOKUP(A442,PROFILE!$B$6:$DG$1000,110,FALSE)*900)*0.5),0)</f>
        <v>0</v>
      </c>
      <c r="AA442" s="371">
        <f t="shared" si="37"/>
        <v>1040.6540000000002</v>
      </c>
      <c r="AB442" s="373">
        <f>IF(PROFILE!R444="รอบคัน",1500,IF(PROFILE!R444="โคม่า",2000,PROFILE!DJ444*100))</f>
        <v>0</v>
      </c>
    </row>
    <row r="443" spans="1:28" x14ac:dyDescent="0.35">
      <c r="A443" s="344">
        <f t="shared" si="36"/>
        <v>1705041</v>
      </c>
      <c r="B443" s="344">
        <v>443</v>
      </c>
      <c r="G443" s="374" t="str">
        <f>IFERROR(VLOOKUP(A443,PROFILE!$B$6:$P$1000,11,FALSE),"")</f>
        <v>OUT</v>
      </c>
      <c r="H443" s="368">
        <f>IF(PROFILE!H445="","",PROFILE!B445)</f>
        <v>1705041</v>
      </c>
      <c r="I443" s="369" t="str">
        <f>IF(H443="","",VLOOKUP(H443,PROFILE!$B$6:$AC$1000,18,FALSE))</f>
        <v>เมืองไทย</v>
      </c>
      <c r="J443" s="369" t="str">
        <f>IF(H443="","",VLOOKUP(H443,PROFILE!$B$6:$AC$1000,17,FALSE))</f>
        <v>เบา</v>
      </c>
      <c r="K443" s="369" t="str">
        <f>IF(H443="","",VLOOKUP(H443,PROFILE!$B$6:$AC$1000,23,FALSE))</f>
        <v>3กช3180</v>
      </c>
      <c r="L443" s="369" t="str">
        <f>IF(H443="","",VLOOKUP(H443,PROFILE!$B$6:$AC$1000,24,FALSE))</f>
        <v>TOYOTA</v>
      </c>
      <c r="M443" s="370" t="str">
        <f>IF(H443="","",VLOOKUP(H443,PROFILE!$B$6:$AC$1000,25,FALSE))</f>
        <v>VIOS</v>
      </c>
      <c r="N443" s="371">
        <f t="shared" si="38"/>
        <v>775</v>
      </c>
      <c r="O443" s="372"/>
      <c r="P443" s="372"/>
      <c r="Q443" s="371">
        <f t="shared" si="39"/>
        <v>0</v>
      </c>
      <c r="R443" s="371">
        <f t="shared" si="35"/>
        <v>0</v>
      </c>
      <c r="S443" s="372">
        <f>IFERROR((VLOOKUP(A443,QUEUE!$F$5:$AW$1000,27,FALSE)-VLOOKUP(A443,QUEUE!$F$5:$AW$1000,26,FALSE))*500,0)</f>
        <v>0</v>
      </c>
      <c r="T443" s="372">
        <f>IFERROR((VLOOKUP(A443,QUEUE!$F$5:$AW$1000,30,FALSE)-VLOOKUP(A443,QUEUE!$F$5:$AW$1000,29,FALSE))*850,0)</f>
        <v>0</v>
      </c>
      <c r="U443" s="372">
        <f>IFERROR((VLOOKUP(A443,QUEUE!$F$5:$AW$1000,33,FALSE)-VLOOKUP(A443,QUEUE!$F$5:$AW$1000,32,FALSE))*600,0)</f>
        <v>0</v>
      </c>
      <c r="V443" s="372">
        <f>IFERROR((VLOOKUP(A443,QUEUE!$F$5:$AW$1000,36,FALSE)-VLOOKUP(A443,QUEUE!$F$5:$AW$1000,35,FALSE))*750,0)</f>
        <v>0</v>
      </c>
      <c r="W443" s="372">
        <f>IFERROR((VLOOKUP(A443,QUEUE!$F$5:$AW$1000,39,FALSE)-VLOOKUP(A443,QUEUE!$F$5:$AW$1000,38,FALSE))*600,0)</f>
        <v>0</v>
      </c>
      <c r="X443" s="373"/>
      <c r="Y443" s="371">
        <f>IFERROR(VLOOKUP(A443,PROFILE!$B$6:$DG$1000,109,FALSE),0)</f>
        <v>0</v>
      </c>
      <c r="Z443" s="371">
        <f>IFERROR((VLOOKUP(A443,PROFILE!$B$6:$DG$1000,110,FALSE)*900)+((VLOOKUP(A443,PROFILE!$B$6:$DG$1000,110,FALSE)*900)*0.5),0)</f>
        <v>675</v>
      </c>
      <c r="AA443" s="371">
        <f t="shared" si="37"/>
        <v>0</v>
      </c>
      <c r="AB443" s="373">
        <f>IF(PROFILE!R445="รอบคัน",1500,IF(PROFILE!R445="โคม่า",2000,PROFILE!DJ445*100))</f>
        <v>100</v>
      </c>
    </row>
    <row r="444" spans="1:28" x14ac:dyDescent="0.35">
      <c r="A444" s="344">
        <f t="shared" si="36"/>
        <v>1705042</v>
      </c>
      <c r="B444" s="344">
        <v>444</v>
      </c>
      <c r="G444" s="374" t="str">
        <f>IFERROR(VLOOKUP(A444,PROFILE!$B$6:$P$1000,11,FALSE),"")</f>
        <v>OUT</v>
      </c>
      <c r="H444" s="368">
        <f>IF(PROFILE!H446="","",PROFILE!B446)</f>
        <v>1705042</v>
      </c>
      <c r="I444" s="369" t="str">
        <f>IF(H444="","",VLOOKUP(H444,PROFILE!$B$6:$AC$1000,18,FALSE))</f>
        <v>ธนชาต</v>
      </c>
      <c r="J444" s="369" t="str">
        <f>IF(H444="","",VLOOKUP(H444,PROFILE!$B$6:$AC$1000,17,FALSE))</f>
        <v>กลาง</v>
      </c>
      <c r="K444" s="369" t="str">
        <f>IF(H444="","",VLOOKUP(H444,PROFILE!$B$6:$AC$1000,23,FALSE))</f>
        <v>สอ5053</v>
      </c>
      <c r="L444" s="369" t="str">
        <f>IF(H444="","",VLOOKUP(H444,PROFILE!$B$6:$AC$1000,24,FALSE))</f>
        <v>TOYOTA</v>
      </c>
      <c r="M444" s="370" t="str">
        <f>IF(H444="","",VLOOKUP(H444,PROFILE!$B$6:$AC$1000,25,FALSE))</f>
        <v>CAMRY</v>
      </c>
      <c r="N444" s="371">
        <f t="shared" si="38"/>
        <v>1960</v>
      </c>
      <c r="O444" s="372">
        <v>1200</v>
      </c>
      <c r="P444" s="372">
        <v>2100</v>
      </c>
      <c r="Q444" s="371">
        <f t="shared" si="39"/>
        <v>140</v>
      </c>
      <c r="R444" s="371">
        <f t="shared" si="35"/>
        <v>140</v>
      </c>
      <c r="S444" s="372">
        <f>IFERROR((VLOOKUP(A444,QUEUE!$F$5:$AW$1000,27,FALSE)-VLOOKUP(A444,QUEUE!$F$5:$AW$1000,26,FALSE))*500,0)</f>
        <v>0</v>
      </c>
      <c r="T444" s="372">
        <f>IFERROR((VLOOKUP(A444,QUEUE!$F$5:$AW$1000,30,FALSE)-VLOOKUP(A444,QUEUE!$F$5:$AW$1000,29,FALSE))*850,0)</f>
        <v>0</v>
      </c>
      <c r="U444" s="372">
        <f>IFERROR((VLOOKUP(A444,QUEUE!$F$5:$AW$1000,33,FALSE)-VLOOKUP(A444,QUEUE!$F$5:$AW$1000,32,FALSE))*600,0)</f>
        <v>0</v>
      </c>
      <c r="V444" s="372">
        <f>IFERROR((VLOOKUP(A444,QUEUE!$F$5:$AW$1000,36,FALSE)-VLOOKUP(A444,QUEUE!$F$5:$AW$1000,35,FALSE))*750,0)</f>
        <v>0</v>
      </c>
      <c r="W444" s="372">
        <f>IFERROR((VLOOKUP(A444,QUEUE!$F$5:$AW$1000,39,FALSE)-VLOOKUP(A444,QUEUE!$F$5:$AW$1000,38,FALSE))*600,0)</f>
        <v>0</v>
      </c>
      <c r="X444" s="373"/>
      <c r="Y444" s="371">
        <f>IFERROR(VLOOKUP(A444,PROFILE!$B$6:$DG$1000,109,FALSE),0)</f>
        <v>0</v>
      </c>
      <c r="Z444" s="371">
        <f>IFERROR((VLOOKUP(A444,PROFILE!$B$6:$DG$1000,110,FALSE)*900)+((VLOOKUP(A444,PROFILE!$B$6:$DG$1000,110,FALSE)*900)*0.5),0)</f>
        <v>1350</v>
      </c>
      <c r="AA444" s="371">
        <f t="shared" si="37"/>
        <v>210</v>
      </c>
      <c r="AB444" s="373">
        <f>IF(PROFILE!R446="รอบคัน",1500,IF(PROFILE!R446="โคม่า",2000,PROFILE!DJ446*100))</f>
        <v>400</v>
      </c>
    </row>
    <row r="445" spans="1:28" x14ac:dyDescent="0.35">
      <c r="A445" s="344">
        <f t="shared" si="36"/>
        <v>1705043</v>
      </c>
      <c r="B445" s="344">
        <v>445</v>
      </c>
      <c r="G445" s="374" t="str">
        <f>IFERROR(VLOOKUP(A445,PROFILE!$B$6:$P$1000,11,FALSE),"")</f>
        <v>OUT</v>
      </c>
      <c r="H445" s="368">
        <f>IF(PROFILE!H447="","",PROFILE!B447)</f>
        <v>1705043</v>
      </c>
      <c r="I445" s="369" t="str">
        <f>IF(H445="","",VLOOKUP(H445,PROFILE!$B$6:$AC$1000,18,FALSE))</f>
        <v>โตเกียว</v>
      </c>
      <c r="J445" s="369" t="str">
        <f>IF(H445="","",VLOOKUP(H445,PROFILE!$B$6:$AC$1000,17,FALSE))</f>
        <v>กลาง</v>
      </c>
      <c r="K445" s="369" t="str">
        <f>IF(H445="","",VLOOKUP(H445,PROFILE!$B$6:$AC$1000,23,FALSE))</f>
        <v>ฆฒ4653</v>
      </c>
      <c r="L445" s="369" t="str">
        <f>IF(H445="","",VLOOKUP(H445,PROFILE!$B$6:$AC$1000,24,FALSE))</f>
        <v>MITSUBISHI</v>
      </c>
      <c r="M445" s="370" t="str">
        <f>IF(H445="","",VLOOKUP(H445,PROFILE!$B$6:$AC$1000,25,FALSE))</f>
        <v>TRITON</v>
      </c>
      <c r="N445" s="371">
        <f t="shared" si="38"/>
        <v>1293</v>
      </c>
      <c r="O445" s="372"/>
      <c r="P445" s="372">
        <v>4180</v>
      </c>
      <c r="Q445" s="371">
        <f t="shared" si="39"/>
        <v>2887</v>
      </c>
      <c r="R445" s="371">
        <f t="shared" si="35"/>
        <v>2887</v>
      </c>
      <c r="S445" s="372">
        <f>IFERROR((VLOOKUP(A445,QUEUE!$F$5:$AW$1000,27,FALSE)-VLOOKUP(A445,QUEUE!$F$5:$AW$1000,26,FALSE))*500,0)</f>
        <v>0</v>
      </c>
      <c r="T445" s="372">
        <f>IFERROR((VLOOKUP(A445,QUEUE!$F$5:$AW$1000,30,FALSE)-VLOOKUP(A445,QUEUE!$F$5:$AW$1000,29,FALSE))*850,0)</f>
        <v>0</v>
      </c>
      <c r="U445" s="372">
        <f>IFERROR((VLOOKUP(A445,QUEUE!$F$5:$AW$1000,33,FALSE)-VLOOKUP(A445,QUEUE!$F$5:$AW$1000,32,FALSE))*600,0)</f>
        <v>0</v>
      </c>
      <c r="V445" s="372">
        <f>IFERROR((VLOOKUP(A445,QUEUE!$F$5:$AW$1000,36,FALSE)-VLOOKUP(A445,QUEUE!$F$5:$AW$1000,35,FALSE))*750,0)</f>
        <v>0</v>
      </c>
      <c r="W445" s="372">
        <f>IFERROR((VLOOKUP(A445,QUEUE!$F$5:$AW$1000,39,FALSE)-VLOOKUP(A445,QUEUE!$F$5:$AW$1000,38,FALSE))*600,0)</f>
        <v>0</v>
      </c>
      <c r="X445" s="373"/>
      <c r="Y445" s="371">
        <f>IFERROR(VLOOKUP(A445,PROFILE!$B$6:$DG$1000,109,FALSE),0)</f>
        <v>0</v>
      </c>
      <c r="Z445" s="371">
        <f>IFERROR((VLOOKUP(A445,PROFILE!$B$6:$DG$1000,110,FALSE)*900)+((VLOOKUP(A445,PROFILE!$B$6:$DG$1000,110,FALSE)*900)*0.5),0)</f>
        <v>675</v>
      </c>
      <c r="AA445" s="371">
        <f t="shared" si="37"/>
        <v>418</v>
      </c>
      <c r="AB445" s="373">
        <f>IF(PROFILE!R447="รอบคัน",1500,IF(PROFILE!R447="โคม่า",2000,PROFILE!DJ447*100))</f>
        <v>200</v>
      </c>
    </row>
    <row r="446" spans="1:28" x14ac:dyDescent="0.35">
      <c r="A446" s="344">
        <f t="shared" si="36"/>
        <v>1705044</v>
      </c>
      <c r="B446" s="344">
        <v>446</v>
      </c>
      <c r="G446" s="374" t="str">
        <f>IFERROR(VLOOKUP(A446,PROFILE!$B$6:$P$1000,11,FALSE),"")</f>
        <v>OUT</v>
      </c>
      <c r="H446" s="368">
        <f>IF(PROFILE!H448="","",PROFILE!B448)</f>
        <v>1705044</v>
      </c>
      <c r="I446" s="369" t="str">
        <f>IF(H446="","",VLOOKUP(H446,PROFILE!$B$6:$AC$1000,18,FALSE))</f>
        <v>โตเกียว</v>
      </c>
      <c r="J446" s="369" t="str">
        <f>IF(H446="","",VLOOKUP(H446,PROFILE!$B$6:$AC$1000,17,FALSE))</f>
        <v>กลาง</v>
      </c>
      <c r="K446" s="369" t="str">
        <f>IF(H446="","",VLOOKUP(H446,PROFILE!$B$6:$AC$1000,23,FALSE))</f>
        <v>ถน4956</v>
      </c>
      <c r="L446" s="369" t="str">
        <f>IF(H446="","",VLOOKUP(H446,PROFILE!$B$6:$AC$1000,24,FALSE))</f>
        <v>MITSUBISHI</v>
      </c>
      <c r="M446" s="370" t="str">
        <f>IF(H446="","",VLOOKUP(H446,PROFILE!$B$6:$AC$1000,25,FALSE))</f>
        <v>TRITON</v>
      </c>
      <c r="N446" s="371">
        <f t="shared" si="38"/>
        <v>1650</v>
      </c>
      <c r="O446" s="372"/>
      <c r="P446" s="372"/>
      <c r="Q446" s="371">
        <f t="shared" si="39"/>
        <v>0</v>
      </c>
      <c r="R446" s="371">
        <f t="shared" si="35"/>
        <v>0</v>
      </c>
      <c r="S446" s="372">
        <f>IFERROR((VLOOKUP(A446,QUEUE!$F$5:$AW$1000,27,FALSE)-VLOOKUP(A446,QUEUE!$F$5:$AW$1000,26,FALSE))*500,0)</f>
        <v>0</v>
      </c>
      <c r="T446" s="372">
        <f>IFERROR((VLOOKUP(A446,QUEUE!$F$5:$AW$1000,30,FALSE)-VLOOKUP(A446,QUEUE!$F$5:$AW$1000,29,FALSE))*850,0)</f>
        <v>0</v>
      </c>
      <c r="U446" s="372">
        <f>IFERROR((VLOOKUP(A446,QUEUE!$F$5:$AW$1000,33,FALSE)-VLOOKUP(A446,QUEUE!$F$5:$AW$1000,32,FALSE))*600,0)</f>
        <v>0</v>
      </c>
      <c r="V446" s="372">
        <f>IFERROR((VLOOKUP(A446,QUEUE!$F$5:$AW$1000,36,FALSE)-VLOOKUP(A446,QUEUE!$F$5:$AW$1000,35,FALSE))*750,0)</f>
        <v>0</v>
      </c>
      <c r="W446" s="372">
        <f>IFERROR((VLOOKUP(A446,QUEUE!$F$5:$AW$1000,39,FALSE)-VLOOKUP(A446,QUEUE!$F$5:$AW$1000,38,FALSE))*600,0)</f>
        <v>0</v>
      </c>
      <c r="X446" s="373"/>
      <c r="Y446" s="371">
        <f>IFERROR(VLOOKUP(A446,PROFILE!$B$6:$DG$1000,109,FALSE),0)</f>
        <v>0</v>
      </c>
      <c r="Z446" s="371">
        <f>IFERROR((VLOOKUP(A446,PROFILE!$B$6:$DG$1000,110,FALSE)*900)+((VLOOKUP(A446,PROFILE!$B$6:$DG$1000,110,FALSE)*900)*0.5),0)</f>
        <v>1350</v>
      </c>
      <c r="AA446" s="371">
        <f t="shared" si="37"/>
        <v>0</v>
      </c>
      <c r="AB446" s="373">
        <f>IF(PROFILE!R448="รอบคัน",1500,IF(PROFILE!R448="โคม่า",2000,PROFILE!DJ448*100))</f>
        <v>300</v>
      </c>
    </row>
    <row r="447" spans="1:28" x14ac:dyDescent="0.35">
      <c r="A447" s="344">
        <f t="shared" si="36"/>
        <v>1705045</v>
      </c>
      <c r="B447" s="344">
        <v>447</v>
      </c>
      <c r="G447" s="374" t="str">
        <f>IFERROR(VLOOKUP(A447,PROFILE!$B$6:$P$1000,11,FALSE),"")</f>
        <v>OUT</v>
      </c>
      <c r="H447" s="368">
        <f>IF(PROFILE!H449="","",PROFILE!B449)</f>
        <v>1705045</v>
      </c>
      <c r="I447" s="369" t="str">
        <f>IF(H447="","",VLOOKUP(H447,PROFILE!$B$6:$AC$1000,18,FALSE))</f>
        <v>เมืองไทย</v>
      </c>
      <c r="J447" s="369" t="str">
        <f>IF(H447="","",VLOOKUP(H447,PROFILE!$B$6:$AC$1000,17,FALSE))</f>
        <v>เบา</v>
      </c>
      <c r="K447" s="369" t="str">
        <f>IF(H447="","",VLOOKUP(H447,PROFILE!$B$6:$AC$1000,23,FALSE))</f>
        <v>5กร1078</v>
      </c>
      <c r="L447" s="369" t="str">
        <f>IF(H447="","",VLOOKUP(H447,PROFILE!$B$6:$AC$1000,24,FALSE))</f>
        <v>HONDA</v>
      </c>
      <c r="M447" s="370" t="str">
        <f>IF(H447="","",VLOOKUP(H447,PROFILE!$B$6:$AC$1000,25,FALSE))</f>
        <v>CR-V</v>
      </c>
      <c r="N447" s="371">
        <f t="shared" si="38"/>
        <v>1665</v>
      </c>
      <c r="O447" s="372">
        <v>9350</v>
      </c>
      <c r="P447" s="372">
        <v>6900</v>
      </c>
      <c r="Q447" s="371">
        <f t="shared" si="39"/>
        <v>5235</v>
      </c>
      <c r="R447" s="371">
        <f t="shared" si="35"/>
        <v>5235</v>
      </c>
      <c r="S447" s="372">
        <f>IFERROR((VLOOKUP(A447,QUEUE!$F$5:$AW$1000,27,FALSE)-VLOOKUP(A447,QUEUE!$F$5:$AW$1000,26,FALSE))*500,0)</f>
        <v>0</v>
      </c>
      <c r="T447" s="372">
        <f>IFERROR((VLOOKUP(A447,QUEUE!$F$5:$AW$1000,30,FALSE)-VLOOKUP(A447,QUEUE!$F$5:$AW$1000,29,FALSE))*850,0)</f>
        <v>0</v>
      </c>
      <c r="U447" s="372">
        <f>IFERROR((VLOOKUP(A447,QUEUE!$F$5:$AW$1000,33,FALSE)-VLOOKUP(A447,QUEUE!$F$5:$AW$1000,32,FALSE))*600,0)</f>
        <v>0</v>
      </c>
      <c r="V447" s="372">
        <f>IFERROR((VLOOKUP(A447,QUEUE!$F$5:$AW$1000,36,FALSE)-VLOOKUP(A447,QUEUE!$F$5:$AW$1000,35,FALSE))*750,0)</f>
        <v>0</v>
      </c>
      <c r="W447" s="372">
        <f>IFERROR((VLOOKUP(A447,QUEUE!$F$5:$AW$1000,39,FALSE)-VLOOKUP(A447,QUEUE!$F$5:$AW$1000,38,FALSE))*600,0)</f>
        <v>0</v>
      </c>
      <c r="X447" s="373"/>
      <c r="Y447" s="371">
        <f>IFERROR(VLOOKUP(A447,PROFILE!$B$6:$DG$1000,109,FALSE),0)</f>
        <v>0</v>
      </c>
      <c r="Z447" s="371">
        <f>IFERROR((VLOOKUP(A447,PROFILE!$B$6:$DG$1000,110,FALSE)*900)+((VLOOKUP(A447,PROFILE!$B$6:$DG$1000,110,FALSE)*900)*0.5),0)</f>
        <v>675</v>
      </c>
      <c r="AA447" s="371">
        <f t="shared" si="37"/>
        <v>690</v>
      </c>
      <c r="AB447" s="373">
        <f>IF(PROFILE!R449="รอบคัน",1500,IF(PROFILE!R449="โคม่า",2000,PROFILE!DJ449*100))</f>
        <v>300</v>
      </c>
    </row>
    <row r="448" spans="1:28" x14ac:dyDescent="0.35">
      <c r="A448" s="344">
        <f t="shared" si="36"/>
        <v>1705046</v>
      </c>
      <c r="B448" s="344">
        <v>448</v>
      </c>
      <c r="G448" s="374" t="str">
        <f>IFERROR(VLOOKUP(A448,PROFILE!$B$6:$P$1000,11,FALSE),"")</f>
        <v>OUT</v>
      </c>
      <c r="H448" s="368">
        <f>IF(PROFILE!H450="","",PROFILE!B450)</f>
        <v>1705046</v>
      </c>
      <c r="I448" s="369" t="str">
        <f>IF(H448="","",VLOOKUP(H448,PROFILE!$B$6:$AC$1000,18,FALSE))</f>
        <v>กรุงไทย</v>
      </c>
      <c r="J448" s="369" t="str">
        <f>IF(H448="","",VLOOKUP(H448,PROFILE!$B$6:$AC$1000,17,FALSE))</f>
        <v>เบา</v>
      </c>
      <c r="K448" s="369" t="str">
        <f>IF(H448="","",VLOOKUP(H448,PROFILE!$B$6:$AC$1000,23,FALSE))</f>
        <v>1กร6299</v>
      </c>
      <c r="L448" s="369" t="str">
        <f>IF(H448="","",VLOOKUP(H448,PROFILE!$B$6:$AC$1000,24,FALSE))</f>
        <v>MAZDA</v>
      </c>
      <c r="M448" s="370">
        <f>IF(H448="","",VLOOKUP(H448,PROFILE!$B$6:$AC$1000,25,FALSE))</f>
        <v>3</v>
      </c>
      <c r="N448" s="371">
        <f t="shared" si="38"/>
        <v>975</v>
      </c>
      <c r="O448" s="372"/>
      <c r="P448" s="372"/>
      <c r="Q448" s="371">
        <f t="shared" si="39"/>
        <v>0</v>
      </c>
      <c r="R448" s="371">
        <f t="shared" si="35"/>
        <v>0</v>
      </c>
      <c r="S448" s="372">
        <f>IFERROR((VLOOKUP(A448,QUEUE!$F$5:$AW$1000,27,FALSE)-VLOOKUP(A448,QUEUE!$F$5:$AW$1000,26,FALSE))*500,0)</f>
        <v>0</v>
      </c>
      <c r="T448" s="372">
        <f>IFERROR((VLOOKUP(A448,QUEUE!$F$5:$AW$1000,30,FALSE)-VLOOKUP(A448,QUEUE!$F$5:$AW$1000,29,FALSE))*850,0)</f>
        <v>0</v>
      </c>
      <c r="U448" s="372">
        <f>IFERROR((VLOOKUP(A448,QUEUE!$F$5:$AW$1000,33,FALSE)-VLOOKUP(A448,QUEUE!$F$5:$AW$1000,32,FALSE))*600,0)</f>
        <v>0</v>
      </c>
      <c r="V448" s="372">
        <f>IFERROR((VLOOKUP(A448,QUEUE!$F$5:$AW$1000,36,FALSE)-VLOOKUP(A448,QUEUE!$F$5:$AW$1000,35,FALSE))*750,0)</f>
        <v>0</v>
      </c>
      <c r="W448" s="372">
        <f>IFERROR((VLOOKUP(A448,QUEUE!$F$5:$AW$1000,39,FALSE)-VLOOKUP(A448,QUEUE!$F$5:$AW$1000,38,FALSE))*600,0)</f>
        <v>0</v>
      </c>
      <c r="X448" s="373"/>
      <c r="Y448" s="371">
        <f>IFERROR(VLOOKUP(A448,PROFILE!$B$6:$DG$1000,109,FALSE),0)</f>
        <v>0</v>
      </c>
      <c r="Z448" s="371">
        <f>IFERROR((VLOOKUP(A448,PROFILE!$B$6:$DG$1000,110,FALSE)*900)+((VLOOKUP(A448,PROFILE!$B$6:$DG$1000,110,FALSE)*900)*0.5),0)</f>
        <v>675</v>
      </c>
      <c r="AA448" s="371">
        <f t="shared" si="37"/>
        <v>0</v>
      </c>
      <c r="AB448" s="373">
        <f>IF(PROFILE!R450="รอบคัน",1500,IF(PROFILE!R450="โคม่า",2000,PROFILE!DJ450*100))</f>
        <v>300</v>
      </c>
    </row>
    <row r="449" spans="1:28" x14ac:dyDescent="0.35">
      <c r="A449" s="344">
        <f t="shared" si="36"/>
        <v>1705047</v>
      </c>
      <c r="B449" s="344">
        <v>449</v>
      </c>
      <c r="G449" s="374" t="str">
        <f>IFERROR(VLOOKUP(A449,PROFILE!$B$6:$P$1000,11,FALSE),"")</f>
        <v>OUT</v>
      </c>
      <c r="H449" s="368">
        <f>IF(PROFILE!H451="","",PROFILE!B451)</f>
        <v>1705047</v>
      </c>
      <c r="I449" s="369" t="str">
        <f>IF(H449="","",VLOOKUP(H449,PROFILE!$B$6:$AC$1000,18,FALSE))</f>
        <v>เทเวศ</v>
      </c>
      <c r="J449" s="369" t="str">
        <f>IF(H449="","",VLOOKUP(H449,PROFILE!$B$6:$AC$1000,17,FALSE))</f>
        <v>กลาง</v>
      </c>
      <c r="K449" s="369" t="str">
        <f>IF(H449="","",VLOOKUP(H449,PROFILE!$B$6:$AC$1000,23,FALSE))</f>
        <v>ถท5309</v>
      </c>
      <c r="L449" s="369" t="str">
        <f>IF(H449="","",VLOOKUP(H449,PROFILE!$B$6:$AC$1000,24,FALSE))</f>
        <v>TOYOTA</v>
      </c>
      <c r="M449" s="370" t="str">
        <f>IF(H449="","",VLOOKUP(H449,PROFILE!$B$6:$AC$1000,25,FALSE))</f>
        <v>VIGO</v>
      </c>
      <c r="N449" s="371">
        <f t="shared" si="38"/>
        <v>975</v>
      </c>
      <c r="O449" s="372"/>
      <c r="P449" s="372"/>
      <c r="Q449" s="371">
        <f t="shared" si="39"/>
        <v>0</v>
      </c>
      <c r="R449" s="371">
        <f t="shared" si="35"/>
        <v>0</v>
      </c>
      <c r="S449" s="372">
        <f>IFERROR((VLOOKUP(A449,QUEUE!$F$5:$AW$1000,27,FALSE)-VLOOKUP(A449,QUEUE!$F$5:$AW$1000,26,FALSE))*500,0)</f>
        <v>0</v>
      </c>
      <c r="T449" s="372">
        <f>IFERROR((VLOOKUP(A449,QUEUE!$F$5:$AW$1000,30,FALSE)-VLOOKUP(A449,QUEUE!$F$5:$AW$1000,29,FALSE))*850,0)</f>
        <v>0</v>
      </c>
      <c r="U449" s="372">
        <f>IFERROR((VLOOKUP(A449,QUEUE!$F$5:$AW$1000,33,FALSE)-VLOOKUP(A449,QUEUE!$F$5:$AW$1000,32,FALSE))*600,0)</f>
        <v>0</v>
      </c>
      <c r="V449" s="372">
        <f>IFERROR((VLOOKUP(A449,QUEUE!$F$5:$AW$1000,36,FALSE)-VLOOKUP(A449,QUEUE!$F$5:$AW$1000,35,FALSE))*750,0)</f>
        <v>0</v>
      </c>
      <c r="W449" s="372">
        <f>IFERROR((VLOOKUP(A449,QUEUE!$F$5:$AW$1000,39,FALSE)-VLOOKUP(A449,QUEUE!$F$5:$AW$1000,38,FALSE))*600,0)</f>
        <v>0</v>
      </c>
      <c r="X449" s="373"/>
      <c r="Y449" s="371">
        <f>IFERROR(VLOOKUP(A449,PROFILE!$B$6:$DG$1000,109,FALSE),0)</f>
        <v>0</v>
      </c>
      <c r="Z449" s="371">
        <f>IFERROR((VLOOKUP(A449,PROFILE!$B$6:$DG$1000,110,FALSE)*900)+((VLOOKUP(A449,PROFILE!$B$6:$DG$1000,110,FALSE)*900)*0.5),0)</f>
        <v>675</v>
      </c>
      <c r="AA449" s="371">
        <f t="shared" si="37"/>
        <v>0</v>
      </c>
      <c r="AB449" s="373">
        <f>IF(PROFILE!R451="รอบคัน",1500,IF(PROFILE!R451="โคม่า",2000,PROFILE!DJ451*100))</f>
        <v>300</v>
      </c>
    </row>
    <row r="450" spans="1:28" x14ac:dyDescent="0.35">
      <c r="A450" s="344">
        <f t="shared" si="36"/>
        <v>1705048</v>
      </c>
      <c r="B450" s="344">
        <v>450</v>
      </c>
      <c r="G450" s="374" t="str">
        <f>IFERROR(VLOOKUP(A450,PROFILE!$B$6:$P$1000,11,FALSE),"")</f>
        <v>OUT</v>
      </c>
      <c r="H450" s="368">
        <f>IF(PROFILE!H452="","",PROFILE!B452)</f>
        <v>1705048</v>
      </c>
      <c r="I450" s="369" t="str">
        <f>IF(H450="","",VLOOKUP(H450,PROFILE!$B$6:$AC$1000,18,FALSE))</f>
        <v>ธนชาต</v>
      </c>
      <c r="J450" s="369" t="str">
        <f>IF(H450="","",VLOOKUP(H450,PROFILE!$B$6:$AC$1000,17,FALSE))</f>
        <v>ชิ้นส่วน</v>
      </c>
      <c r="K450" s="369" t="str">
        <f>IF(H450="","",VLOOKUP(H450,PROFILE!$B$6:$AC$1000,23,FALSE))</f>
        <v>ฌศ4793</v>
      </c>
      <c r="L450" s="369" t="str">
        <f>IF(H450="","",VLOOKUP(H450,PROFILE!$B$6:$AC$1000,24,FALSE))</f>
        <v>PROTON</v>
      </c>
      <c r="M450" s="370" t="str">
        <f>IF(H450="","",VLOOKUP(H450,PROFILE!$B$6:$AC$1000,25,FALSE))</f>
        <v>SAVVY</v>
      </c>
      <c r="N450" s="371">
        <f t="shared" si="38"/>
        <v>1275</v>
      </c>
      <c r="O450" s="372"/>
      <c r="P450" s="372">
        <v>4000</v>
      </c>
      <c r="Q450" s="371">
        <f t="shared" si="39"/>
        <v>2725</v>
      </c>
      <c r="R450" s="371">
        <f t="shared" si="35"/>
        <v>2725</v>
      </c>
      <c r="S450" s="372">
        <f>IFERROR((VLOOKUP(A450,QUEUE!$F$5:$AW$1000,27,FALSE)-VLOOKUP(A450,QUEUE!$F$5:$AW$1000,26,FALSE))*500,0)</f>
        <v>0</v>
      </c>
      <c r="T450" s="372">
        <f>IFERROR((VLOOKUP(A450,QUEUE!$F$5:$AW$1000,30,FALSE)-VLOOKUP(A450,QUEUE!$F$5:$AW$1000,29,FALSE))*850,0)</f>
        <v>0</v>
      </c>
      <c r="U450" s="372">
        <f>IFERROR((VLOOKUP(A450,QUEUE!$F$5:$AW$1000,33,FALSE)-VLOOKUP(A450,QUEUE!$F$5:$AW$1000,32,FALSE))*600,0)</f>
        <v>0</v>
      </c>
      <c r="V450" s="372">
        <f>IFERROR((VLOOKUP(A450,QUEUE!$F$5:$AW$1000,36,FALSE)-VLOOKUP(A450,QUEUE!$F$5:$AW$1000,35,FALSE))*750,0)</f>
        <v>0</v>
      </c>
      <c r="W450" s="372">
        <f>IFERROR((VLOOKUP(A450,QUEUE!$F$5:$AW$1000,39,FALSE)-VLOOKUP(A450,QUEUE!$F$5:$AW$1000,38,FALSE))*600,0)</f>
        <v>0</v>
      </c>
      <c r="X450" s="373"/>
      <c r="Y450" s="371">
        <f>IFERROR(VLOOKUP(A450,PROFILE!$B$6:$DG$1000,109,FALSE),0)</f>
        <v>0</v>
      </c>
      <c r="Z450" s="371">
        <f>IFERROR((VLOOKUP(A450,PROFILE!$B$6:$DG$1000,110,FALSE)*900)+((VLOOKUP(A450,PROFILE!$B$6:$DG$1000,110,FALSE)*900)*0.5),0)</f>
        <v>675</v>
      </c>
      <c r="AA450" s="371">
        <f t="shared" si="37"/>
        <v>400</v>
      </c>
      <c r="AB450" s="373">
        <f>IF(PROFILE!R452="รอบคัน",1500,IF(PROFILE!R452="โคม่า",2000,PROFILE!DJ452*100))</f>
        <v>200</v>
      </c>
    </row>
    <row r="451" spans="1:28" x14ac:dyDescent="0.35">
      <c r="A451" s="344">
        <f t="shared" si="36"/>
        <v>1705049</v>
      </c>
      <c r="B451" s="344">
        <v>451</v>
      </c>
      <c r="G451" s="374" t="str">
        <f>IFERROR(VLOOKUP(A451,PROFILE!$B$6:$P$1000,11,FALSE),"")</f>
        <v>OUT</v>
      </c>
      <c r="H451" s="368">
        <f>IF(PROFILE!H453="","",PROFILE!B453)</f>
        <v>1705049</v>
      </c>
      <c r="I451" s="369" t="str">
        <f>IF(H451="","",VLOOKUP(H451,PROFILE!$B$6:$AC$1000,18,FALSE))</f>
        <v>ไทยวิวัฒน์</v>
      </c>
      <c r="J451" s="369" t="str">
        <f>IF(H451="","",VLOOKUP(H451,PROFILE!$B$6:$AC$1000,17,FALSE))</f>
        <v>กลาง</v>
      </c>
      <c r="K451" s="369" t="str">
        <f>IF(H451="","",VLOOKUP(H451,PROFILE!$B$6:$AC$1000,23,FALSE))</f>
        <v>1กศ3063</v>
      </c>
      <c r="L451" s="369" t="str">
        <f>IF(H451="","",VLOOKUP(H451,PROFILE!$B$6:$AC$1000,24,FALSE))</f>
        <v>MAZDA</v>
      </c>
      <c r="M451" s="370">
        <f>IF(H451="","",VLOOKUP(H451,PROFILE!$B$6:$AC$1000,25,FALSE))</f>
        <v>2</v>
      </c>
      <c r="N451" s="371">
        <f t="shared" si="38"/>
        <v>2296.7290000000003</v>
      </c>
      <c r="O451" s="372"/>
      <c r="P451" s="372">
        <v>4467.29</v>
      </c>
      <c r="Q451" s="371">
        <f t="shared" si="39"/>
        <v>2170.5609999999997</v>
      </c>
      <c r="R451" s="371">
        <f t="shared" si="35"/>
        <v>2170.5609999999997</v>
      </c>
      <c r="S451" s="372">
        <f>IFERROR((VLOOKUP(A451,QUEUE!$F$5:$AW$1000,27,FALSE)-VLOOKUP(A451,QUEUE!$F$5:$AW$1000,26,FALSE))*500,0)</f>
        <v>0</v>
      </c>
      <c r="T451" s="372">
        <f>IFERROR((VLOOKUP(A451,QUEUE!$F$5:$AW$1000,30,FALSE)-VLOOKUP(A451,QUEUE!$F$5:$AW$1000,29,FALSE))*850,0)</f>
        <v>0</v>
      </c>
      <c r="U451" s="372">
        <f>IFERROR((VLOOKUP(A451,QUEUE!$F$5:$AW$1000,33,FALSE)-VLOOKUP(A451,QUEUE!$F$5:$AW$1000,32,FALSE))*600,0)</f>
        <v>0</v>
      </c>
      <c r="V451" s="372">
        <f>IFERROR((VLOOKUP(A451,QUEUE!$F$5:$AW$1000,36,FALSE)-VLOOKUP(A451,QUEUE!$F$5:$AW$1000,35,FALSE))*750,0)</f>
        <v>0</v>
      </c>
      <c r="W451" s="372">
        <f>IFERROR((VLOOKUP(A451,QUEUE!$F$5:$AW$1000,39,FALSE)-VLOOKUP(A451,QUEUE!$F$5:$AW$1000,38,FALSE))*600,0)</f>
        <v>0</v>
      </c>
      <c r="X451" s="373"/>
      <c r="Y451" s="371">
        <f>IFERROR(VLOOKUP(A451,PROFILE!$B$6:$DG$1000,109,FALSE),0)</f>
        <v>0</v>
      </c>
      <c r="Z451" s="371">
        <f>IFERROR((VLOOKUP(A451,PROFILE!$B$6:$DG$1000,110,FALSE)*900)+((VLOOKUP(A451,PROFILE!$B$6:$DG$1000,110,FALSE)*900)*0.5),0)</f>
        <v>1350</v>
      </c>
      <c r="AA451" s="371">
        <f t="shared" si="37"/>
        <v>446.72900000000004</v>
      </c>
      <c r="AB451" s="373">
        <f>IF(PROFILE!R453="รอบคัน",1500,IF(PROFILE!R453="โคม่า",2000,PROFILE!DJ453*100))</f>
        <v>500</v>
      </c>
    </row>
    <row r="452" spans="1:28" x14ac:dyDescent="0.35">
      <c r="A452" s="344">
        <f t="shared" si="36"/>
        <v>1705050</v>
      </c>
      <c r="B452" s="344">
        <v>452</v>
      </c>
      <c r="G452" s="374" t="str">
        <f>IFERROR(VLOOKUP(A452,PROFILE!$B$6:$P$1000,11,FALSE),"")</f>
        <v>OUT</v>
      </c>
      <c r="H452" s="368">
        <f>IF(PROFILE!H454="","",PROFILE!B454)</f>
        <v>1705050</v>
      </c>
      <c r="I452" s="369" t="str">
        <f>IF(H452="","",VLOOKUP(H452,PROFILE!$B$6:$AC$1000,18,FALSE))</f>
        <v>กรุงไทย</v>
      </c>
      <c r="J452" s="369" t="str">
        <f>IF(H452="","",VLOOKUP(H452,PROFILE!$B$6:$AC$1000,17,FALSE))</f>
        <v>เบา</v>
      </c>
      <c r="K452" s="369" t="str">
        <f>IF(H452="","",VLOOKUP(H452,PROFILE!$B$6:$AC$1000,23,FALSE))</f>
        <v>1ฒค4167</v>
      </c>
      <c r="L452" s="369" t="str">
        <f>IF(H452="","",VLOOKUP(H452,PROFILE!$B$6:$AC$1000,24,FALSE))</f>
        <v>TOYOTA</v>
      </c>
      <c r="M452" s="370" t="str">
        <f>IF(H452="","",VLOOKUP(H452,PROFILE!$B$6:$AC$1000,25,FALSE))</f>
        <v>VIGO</v>
      </c>
      <c r="N452" s="371">
        <f t="shared" si="38"/>
        <v>2055</v>
      </c>
      <c r="O452" s="372"/>
      <c r="P452" s="372">
        <v>10800</v>
      </c>
      <c r="Q452" s="371">
        <f t="shared" si="39"/>
        <v>8745</v>
      </c>
      <c r="R452" s="371">
        <f t="shared" si="35"/>
        <v>8745</v>
      </c>
      <c r="S452" s="372">
        <f>IFERROR((VLOOKUP(A452,QUEUE!$F$5:$AW$1000,27,FALSE)-VLOOKUP(A452,QUEUE!$F$5:$AW$1000,26,FALSE))*500,0)</f>
        <v>0</v>
      </c>
      <c r="T452" s="372">
        <f>IFERROR((VLOOKUP(A452,QUEUE!$F$5:$AW$1000,30,FALSE)-VLOOKUP(A452,QUEUE!$F$5:$AW$1000,29,FALSE))*850,0)</f>
        <v>0</v>
      </c>
      <c r="U452" s="372">
        <f>IFERROR((VLOOKUP(A452,QUEUE!$F$5:$AW$1000,33,FALSE)-VLOOKUP(A452,QUEUE!$F$5:$AW$1000,32,FALSE))*600,0)</f>
        <v>0</v>
      </c>
      <c r="V452" s="372">
        <f>IFERROR((VLOOKUP(A452,QUEUE!$F$5:$AW$1000,36,FALSE)-VLOOKUP(A452,QUEUE!$F$5:$AW$1000,35,FALSE))*750,0)</f>
        <v>0</v>
      </c>
      <c r="W452" s="372">
        <f>IFERROR((VLOOKUP(A452,QUEUE!$F$5:$AW$1000,39,FALSE)-VLOOKUP(A452,QUEUE!$F$5:$AW$1000,38,FALSE))*600,0)</f>
        <v>0</v>
      </c>
      <c r="X452" s="373"/>
      <c r="Y452" s="371">
        <f>IFERROR(VLOOKUP(A452,PROFILE!$B$6:$DG$1000,109,FALSE),0)</f>
        <v>0</v>
      </c>
      <c r="Z452" s="371">
        <f>IFERROR((VLOOKUP(A452,PROFILE!$B$6:$DG$1000,110,FALSE)*900)+((VLOOKUP(A452,PROFILE!$B$6:$DG$1000,110,FALSE)*900)*0.5),0)</f>
        <v>675</v>
      </c>
      <c r="AA452" s="371">
        <f t="shared" si="37"/>
        <v>1080</v>
      </c>
      <c r="AB452" s="373">
        <f>IF(PROFILE!R454="รอบคัน",1500,IF(PROFILE!R454="โคม่า",2000,PROFILE!DJ454*100))</f>
        <v>300</v>
      </c>
    </row>
    <row r="453" spans="1:28" x14ac:dyDescent="0.35">
      <c r="A453" s="344">
        <f t="shared" si="36"/>
        <v>1705051</v>
      </c>
      <c r="B453" s="344">
        <v>453</v>
      </c>
      <c r="G453" s="374" t="str">
        <f>IFERROR(VLOOKUP(A453,PROFILE!$B$6:$P$1000,11,FALSE),"")</f>
        <v>OUT</v>
      </c>
      <c r="H453" s="368">
        <f>IF(PROFILE!H455="","",PROFILE!B455)</f>
        <v>1705051</v>
      </c>
      <c r="I453" s="369" t="str">
        <f>IF(H453="","",VLOOKUP(H453,PROFILE!$B$6:$AC$1000,18,FALSE))</f>
        <v>ธนชาต</v>
      </c>
      <c r="J453" s="369" t="str">
        <f>IF(H453="","",VLOOKUP(H453,PROFILE!$B$6:$AC$1000,17,FALSE))</f>
        <v>เบา</v>
      </c>
      <c r="K453" s="369" t="str">
        <f>IF(H453="","",VLOOKUP(H453,PROFILE!$B$6:$AC$1000,23,FALSE))</f>
        <v>1ฒม5346</v>
      </c>
      <c r="L453" s="369" t="str">
        <f>IF(H453="","",VLOOKUP(H453,PROFILE!$B$6:$AC$1000,24,FALSE))</f>
        <v>MITSUBISHI</v>
      </c>
      <c r="M453" s="370" t="str">
        <f>IF(H453="","",VLOOKUP(H453,PROFILE!$B$6:$AC$1000,25,FALSE))</f>
        <v>TRITON</v>
      </c>
      <c r="N453" s="371">
        <f t="shared" si="38"/>
        <v>1415</v>
      </c>
      <c r="O453" s="372"/>
      <c r="P453" s="372">
        <v>5400</v>
      </c>
      <c r="Q453" s="371">
        <f t="shared" si="39"/>
        <v>3985</v>
      </c>
      <c r="R453" s="371">
        <f t="shared" ref="R453:R516" si="40">Q453</f>
        <v>3985</v>
      </c>
      <c r="S453" s="372">
        <f>IFERROR((VLOOKUP(A453,QUEUE!$F$5:$AW$1000,27,FALSE)-VLOOKUP(A453,QUEUE!$F$5:$AW$1000,26,FALSE))*500,0)</f>
        <v>0</v>
      </c>
      <c r="T453" s="372">
        <f>IFERROR((VLOOKUP(A453,QUEUE!$F$5:$AW$1000,30,FALSE)-VLOOKUP(A453,QUEUE!$F$5:$AW$1000,29,FALSE))*850,0)</f>
        <v>0</v>
      </c>
      <c r="U453" s="372">
        <f>IFERROR((VLOOKUP(A453,QUEUE!$F$5:$AW$1000,33,FALSE)-VLOOKUP(A453,QUEUE!$F$5:$AW$1000,32,FALSE))*600,0)</f>
        <v>0</v>
      </c>
      <c r="V453" s="372">
        <f>IFERROR((VLOOKUP(A453,QUEUE!$F$5:$AW$1000,36,FALSE)-VLOOKUP(A453,QUEUE!$F$5:$AW$1000,35,FALSE))*750,0)</f>
        <v>0</v>
      </c>
      <c r="W453" s="372">
        <f>IFERROR((VLOOKUP(A453,QUEUE!$F$5:$AW$1000,39,FALSE)-VLOOKUP(A453,QUEUE!$F$5:$AW$1000,38,FALSE))*600,0)</f>
        <v>0</v>
      </c>
      <c r="X453" s="373"/>
      <c r="Y453" s="371">
        <f>IFERROR(VLOOKUP(A453,PROFILE!$B$6:$DG$1000,109,FALSE),0)</f>
        <v>0</v>
      </c>
      <c r="Z453" s="371">
        <f>IFERROR((VLOOKUP(A453,PROFILE!$B$6:$DG$1000,110,FALSE)*900)+((VLOOKUP(A453,PROFILE!$B$6:$DG$1000,110,FALSE)*900)*0.5),0)</f>
        <v>675</v>
      </c>
      <c r="AA453" s="371">
        <f t="shared" si="37"/>
        <v>540</v>
      </c>
      <c r="AB453" s="373">
        <f>IF(PROFILE!R455="รอบคัน",1500,IF(PROFILE!R455="โคม่า",2000,PROFILE!DJ455*100))</f>
        <v>200</v>
      </c>
    </row>
    <row r="454" spans="1:28" x14ac:dyDescent="0.35">
      <c r="A454" s="344">
        <f t="shared" si="36"/>
        <v>1705052</v>
      </c>
      <c r="B454" s="344">
        <v>454</v>
      </c>
      <c r="G454" s="374" t="str">
        <f>IFERROR(VLOOKUP(A454,PROFILE!$B$6:$P$1000,11,FALSE),"")</f>
        <v>OUT</v>
      </c>
      <c r="H454" s="368">
        <f>IF(PROFILE!H456="","",PROFILE!B456)</f>
        <v>1705052</v>
      </c>
      <c r="I454" s="369" t="str">
        <f>IF(H454="","",VLOOKUP(H454,PROFILE!$B$6:$AC$1000,18,FALSE))</f>
        <v>เทเวศ</v>
      </c>
      <c r="J454" s="369" t="str">
        <f>IF(H454="","",VLOOKUP(H454,PROFILE!$B$6:$AC$1000,17,FALSE))</f>
        <v>รอบคัน</v>
      </c>
      <c r="K454" s="369" t="str">
        <f>IF(H454="","",VLOOKUP(H454,PROFILE!$B$6:$AC$1000,23,FALSE))</f>
        <v>สช9042</v>
      </c>
      <c r="L454" s="369" t="str">
        <f>IF(H454="","",VLOOKUP(H454,PROFILE!$B$6:$AC$1000,24,FALSE))</f>
        <v>HONDA</v>
      </c>
      <c r="M454" s="370" t="str">
        <f>IF(H454="","",VLOOKUP(H454,PROFILE!$B$6:$AC$1000,25,FALSE))</f>
        <v>CITY</v>
      </c>
      <c r="N454" s="371">
        <f t="shared" si="38"/>
        <v>1832.17</v>
      </c>
      <c r="O454" s="372"/>
      <c r="P454" s="372">
        <v>3321.7</v>
      </c>
      <c r="Q454" s="371">
        <f t="shared" si="39"/>
        <v>1489.5299999999997</v>
      </c>
      <c r="R454" s="371">
        <f t="shared" si="40"/>
        <v>1489.5299999999997</v>
      </c>
      <c r="S454" s="372">
        <f>IFERROR((VLOOKUP(A454,QUEUE!$F$5:$AW$1000,27,FALSE)-VLOOKUP(A454,QUEUE!$F$5:$AW$1000,26,FALSE))*500,0)</f>
        <v>0</v>
      </c>
      <c r="T454" s="372">
        <f>IFERROR((VLOOKUP(A454,QUEUE!$F$5:$AW$1000,30,FALSE)-VLOOKUP(A454,QUEUE!$F$5:$AW$1000,29,FALSE))*850,0)</f>
        <v>0</v>
      </c>
      <c r="U454" s="372">
        <f>IFERROR((VLOOKUP(A454,QUEUE!$F$5:$AW$1000,33,FALSE)-VLOOKUP(A454,QUEUE!$F$5:$AW$1000,32,FALSE))*600,0)</f>
        <v>0</v>
      </c>
      <c r="V454" s="372">
        <f>IFERROR((VLOOKUP(A454,QUEUE!$F$5:$AW$1000,36,FALSE)-VLOOKUP(A454,QUEUE!$F$5:$AW$1000,35,FALSE))*750,0)</f>
        <v>0</v>
      </c>
      <c r="W454" s="372">
        <f>IFERROR((VLOOKUP(A454,QUEUE!$F$5:$AW$1000,39,FALSE)-VLOOKUP(A454,QUEUE!$F$5:$AW$1000,38,FALSE))*600,0)</f>
        <v>0</v>
      </c>
      <c r="X454" s="373"/>
      <c r="Y454" s="371">
        <f>IFERROR(VLOOKUP(A454,PROFILE!$B$6:$DG$1000,109,FALSE),0)</f>
        <v>0</v>
      </c>
      <c r="Z454" s="371">
        <f>IFERROR((VLOOKUP(A454,PROFILE!$B$6:$DG$1000,110,FALSE)*900)+((VLOOKUP(A454,PROFILE!$B$6:$DG$1000,110,FALSE)*900)*0.5),0)</f>
        <v>0</v>
      </c>
      <c r="AA454" s="371">
        <f t="shared" si="37"/>
        <v>332.17</v>
      </c>
      <c r="AB454" s="373">
        <f>IF(PROFILE!R456="รอบคัน",1500,IF(PROFILE!R456="โคม่า",2000,PROFILE!DJ456*100))</f>
        <v>1500</v>
      </c>
    </row>
    <row r="455" spans="1:28" x14ac:dyDescent="0.35">
      <c r="A455" s="344">
        <f t="shared" si="36"/>
        <v>1705053</v>
      </c>
      <c r="B455" s="344">
        <v>455</v>
      </c>
      <c r="G455" s="374" t="str">
        <f>IFERROR(VLOOKUP(A455,PROFILE!$B$6:$P$1000,11,FALSE),"")</f>
        <v>OUT</v>
      </c>
      <c r="H455" s="368">
        <f>IF(PROFILE!H457="","",PROFILE!B457)</f>
        <v>1705053</v>
      </c>
      <c r="I455" s="369" t="str">
        <f>IF(H455="","",VLOOKUP(H455,PROFILE!$B$6:$AC$1000,18,FALSE))</f>
        <v>เทเวศ</v>
      </c>
      <c r="J455" s="369" t="str">
        <f>IF(H455="","",VLOOKUP(H455,PROFILE!$B$6:$AC$1000,17,FALSE))</f>
        <v>ชิ้นส่วน</v>
      </c>
      <c r="K455" s="369" t="str">
        <f>IF(H455="","",VLOOKUP(H455,PROFILE!$B$6:$AC$1000,23,FALSE))</f>
        <v>4กฬ7434</v>
      </c>
      <c r="L455" s="369" t="str">
        <f>IF(H455="","",VLOOKUP(H455,PROFILE!$B$6:$AC$1000,24,FALSE))</f>
        <v>FORD</v>
      </c>
      <c r="M455" s="370" t="str">
        <f>IF(H455="","",VLOOKUP(H455,PROFILE!$B$6:$AC$1000,25,FALSE))</f>
        <v>ECO SPORT</v>
      </c>
      <c r="N455" s="371">
        <f t="shared" si="38"/>
        <v>2225</v>
      </c>
      <c r="O455" s="372">
        <v>3000</v>
      </c>
      <c r="P455" s="372">
        <f>8239+4167+9844</f>
        <v>22250</v>
      </c>
      <c r="Q455" s="371">
        <f t="shared" si="39"/>
        <v>20025</v>
      </c>
      <c r="R455" s="371">
        <f t="shared" si="40"/>
        <v>20025</v>
      </c>
      <c r="S455" s="372">
        <f>IFERROR((VLOOKUP(A455,QUEUE!$F$5:$AW$1000,27,FALSE)-VLOOKUP(A455,QUEUE!$F$5:$AW$1000,26,FALSE))*500,0)</f>
        <v>0</v>
      </c>
      <c r="T455" s="372">
        <f>IFERROR((VLOOKUP(A455,QUEUE!$F$5:$AW$1000,30,FALSE)-VLOOKUP(A455,QUEUE!$F$5:$AW$1000,29,FALSE))*850,0)</f>
        <v>0</v>
      </c>
      <c r="U455" s="372">
        <f>IFERROR((VLOOKUP(A455,QUEUE!$F$5:$AW$1000,33,FALSE)-VLOOKUP(A455,QUEUE!$F$5:$AW$1000,32,FALSE))*600,0)</f>
        <v>0</v>
      </c>
      <c r="V455" s="372">
        <f>IFERROR((VLOOKUP(A455,QUEUE!$F$5:$AW$1000,36,FALSE)-VLOOKUP(A455,QUEUE!$F$5:$AW$1000,35,FALSE))*750,0)</f>
        <v>0</v>
      </c>
      <c r="W455" s="372">
        <f>IFERROR((VLOOKUP(A455,QUEUE!$F$5:$AW$1000,39,FALSE)-VLOOKUP(A455,QUEUE!$F$5:$AW$1000,38,FALSE))*600,0)</f>
        <v>0</v>
      </c>
      <c r="X455" s="373"/>
      <c r="Y455" s="371">
        <f>IFERROR(VLOOKUP(A455,PROFILE!$B$6:$DG$1000,109,FALSE),0)</f>
        <v>0</v>
      </c>
      <c r="Z455" s="371">
        <f>IFERROR((VLOOKUP(A455,PROFILE!$B$6:$DG$1000,110,FALSE)*900)+((VLOOKUP(A455,PROFILE!$B$6:$DG$1000,110,FALSE)*900)*0.5),0)</f>
        <v>0</v>
      </c>
      <c r="AA455" s="371">
        <f t="shared" si="37"/>
        <v>2225</v>
      </c>
      <c r="AB455" s="373">
        <f>IF(PROFILE!R457="รอบคัน",1500,IF(PROFILE!R457="โคม่า",2000,PROFILE!DJ457*100))</f>
        <v>0</v>
      </c>
    </row>
    <row r="456" spans="1:28" x14ac:dyDescent="0.35">
      <c r="A456" s="344">
        <f t="shared" ref="A456:A519" si="41">VALUE(H456)</f>
        <v>1705054</v>
      </c>
      <c r="B456" s="344">
        <v>456</v>
      </c>
      <c r="G456" s="374" t="str">
        <f>IFERROR(VLOOKUP(A456,PROFILE!$B$6:$P$1000,11,FALSE),"")</f>
        <v>OUT</v>
      </c>
      <c r="H456" s="368">
        <f>IF(PROFILE!H458="","",PROFILE!B458)</f>
        <v>1705054</v>
      </c>
      <c r="I456" s="369" t="str">
        <f>IF(H456="","",VLOOKUP(H456,PROFILE!$B$6:$AC$1000,18,FALSE))</f>
        <v>เจ้าพระยา</v>
      </c>
      <c r="J456" s="369" t="str">
        <f>IF(H456="","",VLOOKUP(H456,PROFILE!$B$6:$AC$1000,17,FALSE))</f>
        <v>กลาง</v>
      </c>
      <c r="K456" s="369" t="str">
        <f>IF(H456="","",VLOOKUP(H456,PROFILE!$B$6:$AC$1000,23,FALSE))</f>
        <v>ญต9771</v>
      </c>
      <c r="L456" s="369" t="str">
        <f>IF(H456="","",VLOOKUP(H456,PROFILE!$B$6:$AC$1000,24,FALSE))</f>
        <v>HONDA</v>
      </c>
      <c r="M456" s="370" t="str">
        <f>IF(H456="","",VLOOKUP(H456,PROFILE!$B$6:$AC$1000,25,FALSE))</f>
        <v>CITY</v>
      </c>
      <c r="N456" s="371">
        <f t="shared" si="38"/>
        <v>905</v>
      </c>
      <c r="O456" s="372"/>
      <c r="P456" s="372">
        <v>300</v>
      </c>
      <c r="Q456" s="371">
        <f t="shared" si="39"/>
        <v>-605</v>
      </c>
      <c r="R456" s="371">
        <f t="shared" si="40"/>
        <v>-605</v>
      </c>
      <c r="S456" s="372">
        <f>IFERROR((VLOOKUP(A456,QUEUE!$F$5:$AW$1000,27,FALSE)-VLOOKUP(A456,QUEUE!$F$5:$AW$1000,26,FALSE))*500,0)</f>
        <v>0</v>
      </c>
      <c r="T456" s="372">
        <f>IFERROR((VLOOKUP(A456,QUEUE!$F$5:$AW$1000,30,FALSE)-VLOOKUP(A456,QUEUE!$F$5:$AW$1000,29,FALSE))*850,0)</f>
        <v>0</v>
      </c>
      <c r="U456" s="372">
        <f>IFERROR((VLOOKUP(A456,QUEUE!$F$5:$AW$1000,33,FALSE)-VLOOKUP(A456,QUEUE!$F$5:$AW$1000,32,FALSE))*600,0)</f>
        <v>0</v>
      </c>
      <c r="V456" s="372">
        <f>IFERROR((VLOOKUP(A456,QUEUE!$F$5:$AW$1000,36,FALSE)-VLOOKUP(A456,QUEUE!$F$5:$AW$1000,35,FALSE))*750,0)</f>
        <v>0</v>
      </c>
      <c r="W456" s="372">
        <f>IFERROR((VLOOKUP(A456,QUEUE!$F$5:$AW$1000,39,FALSE)-VLOOKUP(A456,QUEUE!$F$5:$AW$1000,38,FALSE))*600,0)</f>
        <v>0</v>
      </c>
      <c r="X456" s="373"/>
      <c r="Y456" s="371">
        <f>IFERROR(VLOOKUP(A456,PROFILE!$B$6:$DG$1000,109,FALSE),0)</f>
        <v>0</v>
      </c>
      <c r="Z456" s="371">
        <f>IFERROR((VLOOKUP(A456,PROFILE!$B$6:$DG$1000,110,FALSE)*900)+((VLOOKUP(A456,PROFILE!$B$6:$DG$1000,110,FALSE)*900)*0.5),0)</f>
        <v>675</v>
      </c>
      <c r="AA456" s="371">
        <f t="shared" si="37"/>
        <v>30</v>
      </c>
      <c r="AB456" s="373">
        <f>IF(PROFILE!R458="รอบคัน",1500,IF(PROFILE!R458="โคม่า",2000,PROFILE!DJ458*100))</f>
        <v>200</v>
      </c>
    </row>
    <row r="457" spans="1:28" x14ac:dyDescent="0.35">
      <c r="A457" s="344">
        <f t="shared" si="41"/>
        <v>1705055</v>
      </c>
      <c r="B457" s="344">
        <v>457</v>
      </c>
      <c r="G457" s="374" t="str">
        <f>IFERROR(VLOOKUP(A457,PROFILE!$B$6:$P$1000,11,FALSE),"")</f>
        <v>OUT</v>
      </c>
      <c r="H457" s="368">
        <f>IF(PROFILE!H459="","",PROFILE!B459)</f>
        <v>1705055</v>
      </c>
      <c r="I457" s="369" t="str">
        <f>IF(H457="","",VLOOKUP(H457,PROFILE!$B$6:$AC$1000,18,FALSE))</f>
        <v>ไทยวิวัฒน์</v>
      </c>
      <c r="J457" s="369" t="str">
        <f>IF(H457="","",VLOOKUP(H457,PROFILE!$B$6:$AC$1000,17,FALSE))</f>
        <v>เบา</v>
      </c>
      <c r="K457" s="369" t="str">
        <f>IF(H457="","",VLOOKUP(H457,PROFILE!$B$6:$AC$1000,23,FALSE))</f>
        <v>ฎษ1733</v>
      </c>
      <c r="L457" s="369" t="str">
        <f>IF(H457="","",VLOOKUP(H457,PROFILE!$B$6:$AC$1000,24,FALSE))</f>
        <v>TOYOTA</v>
      </c>
      <c r="M457" s="370" t="str">
        <f>IF(H457="","",VLOOKUP(H457,PROFILE!$B$6:$AC$1000,25,FALSE))</f>
        <v>ALTIS</v>
      </c>
      <c r="N457" s="371">
        <f t="shared" si="38"/>
        <v>100</v>
      </c>
      <c r="O457" s="372"/>
      <c r="P457" s="372"/>
      <c r="Q457" s="371">
        <f t="shared" si="39"/>
        <v>0</v>
      </c>
      <c r="R457" s="371">
        <f t="shared" si="40"/>
        <v>0</v>
      </c>
      <c r="S457" s="372">
        <f>IFERROR((VLOOKUP(A457,QUEUE!$F$5:$AW$1000,27,FALSE)-VLOOKUP(A457,QUEUE!$F$5:$AW$1000,26,FALSE))*500,0)</f>
        <v>0</v>
      </c>
      <c r="T457" s="372">
        <f>IFERROR((VLOOKUP(A457,QUEUE!$F$5:$AW$1000,30,FALSE)-VLOOKUP(A457,QUEUE!$F$5:$AW$1000,29,FALSE))*850,0)</f>
        <v>0</v>
      </c>
      <c r="U457" s="372">
        <f>IFERROR((VLOOKUP(A457,QUEUE!$F$5:$AW$1000,33,FALSE)-VLOOKUP(A457,QUEUE!$F$5:$AW$1000,32,FALSE))*600,0)</f>
        <v>0</v>
      </c>
      <c r="V457" s="372">
        <f>IFERROR((VLOOKUP(A457,QUEUE!$F$5:$AW$1000,36,FALSE)-VLOOKUP(A457,QUEUE!$F$5:$AW$1000,35,FALSE))*750,0)</f>
        <v>0</v>
      </c>
      <c r="W457" s="372">
        <f>IFERROR((VLOOKUP(A457,QUEUE!$F$5:$AW$1000,39,FALSE)-VLOOKUP(A457,QUEUE!$F$5:$AW$1000,38,FALSE))*600,0)</f>
        <v>0</v>
      </c>
      <c r="X457" s="373"/>
      <c r="Y457" s="371">
        <f>IFERROR(VLOOKUP(A457,PROFILE!$B$6:$DG$1000,109,FALSE),0)</f>
        <v>0</v>
      </c>
      <c r="Z457" s="371">
        <f>IFERROR((VLOOKUP(A457,PROFILE!$B$6:$DG$1000,110,FALSE)*900)+((VLOOKUP(A457,PROFILE!$B$6:$DG$1000,110,FALSE)*900)*0.5),0)</f>
        <v>0</v>
      </c>
      <c r="AA457" s="371">
        <f t="shared" si="37"/>
        <v>0</v>
      </c>
      <c r="AB457" s="373">
        <f>IF(PROFILE!R459="รอบคัน",1500,IF(PROFILE!R459="โคม่า",2000,PROFILE!DJ459*100))</f>
        <v>100</v>
      </c>
    </row>
    <row r="458" spans="1:28" x14ac:dyDescent="0.35">
      <c r="A458" s="344">
        <f t="shared" si="41"/>
        <v>1705056</v>
      </c>
      <c r="B458" s="344">
        <v>458</v>
      </c>
      <c r="G458" s="374" t="str">
        <f>IFERROR(VLOOKUP(A458,PROFILE!$B$6:$P$1000,11,FALSE),"")</f>
        <v>OUT</v>
      </c>
      <c r="H458" s="368">
        <f>IF(PROFILE!H460="","",PROFILE!B460)</f>
        <v>1705056</v>
      </c>
      <c r="I458" s="369" t="str">
        <f>IF(H458="","",VLOOKUP(H458,PROFILE!$B$6:$AC$1000,18,FALSE))</f>
        <v>ธนชาต</v>
      </c>
      <c r="J458" s="369" t="str">
        <f>IF(H458="","",VLOOKUP(H458,PROFILE!$B$6:$AC$1000,17,FALSE))</f>
        <v>ชิ้นส่วน</v>
      </c>
      <c r="K458" s="369" t="str">
        <f>IF(H458="","",VLOOKUP(H458,PROFILE!$B$6:$AC$1000,23,FALSE))</f>
        <v>ษล4002</v>
      </c>
      <c r="L458" s="369" t="str">
        <f>IF(H458="","",VLOOKUP(H458,PROFILE!$B$6:$AC$1000,24,FALSE))</f>
        <v>TOYOTA</v>
      </c>
      <c r="M458" s="370" t="str">
        <f>IF(H458="","",VLOOKUP(H458,PROFILE!$B$6:$AC$1000,25,FALSE))</f>
        <v>ALTIS</v>
      </c>
      <c r="N458" s="371">
        <f t="shared" si="38"/>
        <v>267.5</v>
      </c>
      <c r="O458" s="372"/>
      <c r="P458" s="372">
        <v>2675</v>
      </c>
      <c r="Q458" s="371">
        <f t="shared" si="39"/>
        <v>2407.5</v>
      </c>
      <c r="R458" s="371">
        <f t="shared" si="40"/>
        <v>2407.5</v>
      </c>
      <c r="S458" s="372">
        <f>IFERROR((VLOOKUP(A458,QUEUE!$F$5:$AW$1000,27,FALSE)-VLOOKUP(A458,QUEUE!$F$5:$AW$1000,26,FALSE))*500,0)</f>
        <v>0</v>
      </c>
      <c r="T458" s="372">
        <f>IFERROR((VLOOKUP(A458,QUEUE!$F$5:$AW$1000,30,FALSE)-VLOOKUP(A458,QUEUE!$F$5:$AW$1000,29,FALSE))*850,0)</f>
        <v>0</v>
      </c>
      <c r="U458" s="372">
        <f>IFERROR((VLOOKUP(A458,QUEUE!$F$5:$AW$1000,33,FALSE)-VLOOKUP(A458,QUEUE!$F$5:$AW$1000,32,FALSE))*600,0)</f>
        <v>0</v>
      </c>
      <c r="V458" s="372">
        <f>IFERROR((VLOOKUP(A458,QUEUE!$F$5:$AW$1000,36,FALSE)-VLOOKUP(A458,QUEUE!$F$5:$AW$1000,35,FALSE))*750,0)</f>
        <v>0</v>
      </c>
      <c r="W458" s="372">
        <f>IFERROR((VLOOKUP(A458,QUEUE!$F$5:$AW$1000,39,FALSE)-VLOOKUP(A458,QUEUE!$F$5:$AW$1000,38,FALSE))*600,0)</f>
        <v>0</v>
      </c>
      <c r="X458" s="373"/>
      <c r="Y458" s="371">
        <f>IFERROR(VLOOKUP(A458,PROFILE!$B$6:$DG$1000,109,FALSE),0)</f>
        <v>0</v>
      </c>
      <c r="Z458" s="371">
        <f>IFERROR((VLOOKUP(A458,PROFILE!$B$6:$DG$1000,110,FALSE)*900)+((VLOOKUP(A458,PROFILE!$B$6:$DG$1000,110,FALSE)*900)*0.5),0)</f>
        <v>0</v>
      </c>
      <c r="AA458" s="371">
        <f t="shared" si="37"/>
        <v>267.5</v>
      </c>
      <c r="AB458" s="373">
        <f>IF(PROFILE!R460="รอบคัน",1500,IF(PROFILE!R460="โคม่า",2000,PROFILE!DJ460*100))</f>
        <v>0</v>
      </c>
    </row>
    <row r="459" spans="1:28" x14ac:dyDescent="0.35">
      <c r="A459" s="344">
        <f t="shared" si="41"/>
        <v>1705057</v>
      </c>
      <c r="B459" s="344">
        <v>459</v>
      </c>
      <c r="G459" s="374" t="str">
        <f>IFERROR(VLOOKUP(A459,PROFILE!$B$6:$P$1000,11,FALSE),"")</f>
        <v>OUT</v>
      </c>
      <c r="H459" s="368">
        <f>IF(PROFILE!H461="","",PROFILE!B461)</f>
        <v>1705057</v>
      </c>
      <c r="I459" s="369" t="str">
        <f>IF(H459="","",VLOOKUP(H459,PROFILE!$B$6:$AC$1000,18,FALSE))</f>
        <v>กรุงไทย</v>
      </c>
      <c r="J459" s="369" t="str">
        <f>IF(H459="","",VLOOKUP(H459,PROFILE!$B$6:$AC$1000,17,FALSE))</f>
        <v>ชิ้นส่วน</v>
      </c>
      <c r="K459" s="369" t="str">
        <f>IF(H459="","",VLOOKUP(H459,PROFILE!$B$6:$AC$1000,23,FALSE))</f>
        <v>ผว3445</v>
      </c>
      <c r="L459" s="369" t="str">
        <f>IF(H459="","",VLOOKUP(H459,PROFILE!$B$6:$AC$1000,24,FALSE))</f>
        <v>TOYOTA</v>
      </c>
      <c r="M459" s="370" t="str">
        <f>IF(H459="","",VLOOKUP(H459,PROFILE!$B$6:$AC$1000,25,FALSE))</f>
        <v>VIGO</v>
      </c>
      <c r="N459" s="371">
        <f t="shared" si="38"/>
        <v>2555</v>
      </c>
      <c r="O459" s="372"/>
      <c r="P459" s="372">
        <v>300</v>
      </c>
      <c r="Q459" s="371">
        <f t="shared" si="39"/>
        <v>-2255</v>
      </c>
      <c r="R459" s="371">
        <f t="shared" si="40"/>
        <v>-2255</v>
      </c>
      <c r="S459" s="372">
        <f>IFERROR((VLOOKUP(A459,QUEUE!$F$5:$AW$1000,27,FALSE)-VLOOKUP(A459,QUEUE!$F$5:$AW$1000,26,FALSE))*500,0)</f>
        <v>0</v>
      </c>
      <c r="T459" s="372">
        <f>IFERROR((VLOOKUP(A459,QUEUE!$F$5:$AW$1000,30,FALSE)-VLOOKUP(A459,QUEUE!$F$5:$AW$1000,29,FALSE))*850,0)</f>
        <v>0</v>
      </c>
      <c r="U459" s="372">
        <f>IFERROR((VLOOKUP(A459,QUEUE!$F$5:$AW$1000,33,FALSE)-VLOOKUP(A459,QUEUE!$F$5:$AW$1000,32,FALSE))*600,0)</f>
        <v>0</v>
      </c>
      <c r="V459" s="372">
        <f>IFERROR((VLOOKUP(A459,QUEUE!$F$5:$AW$1000,36,FALSE)-VLOOKUP(A459,QUEUE!$F$5:$AW$1000,35,FALSE))*750,0)</f>
        <v>0</v>
      </c>
      <c r="W459" s="372">
        <f>IFERROR((VLOOKUP(A459,QUEUE!$F$5:$AW$1000,39,FALSE)-VLOOKUP(A459,QUEUE!$F$5:$AW$1000,38,FALSE))*600,0)</f>
        <v>0</v>
      </c>
      <c r="X459" s="373"/>
      <c r="Y459" s="371">
        <f>IFERROR(VLOOKUP(A459,PROFILE!$B$6:$DG$1000,109,FALSE),0)</f>
        <v>0</v>
      </c>
      <c r="Z459" s="371">
        <f>IFERROR((VLOOKUP(A459,PROFILE!$B$6:$DG$1000,110,FALSE)*900)+((VLOOKUP(A459,PROFILE!$B$6:$DG$1000,110,FALSE)*900)*0.5),0)</f>
        <v>2025</v>
      </c>
      <c r="AA459" s="371">
        <f t="shared" si="37"/>
        <v>30</v>
      </c>
      <c r="AB459" s="373">
        <f>IF(PROFILE!R461="รอบคัน",1500,IF(PROFILE!R461="โคม่า",2000,PROFILE!DJ461*100))</f>
        <v>500</v>
      </c>
    </row>
    <row r="460" spans="1:28" x14ac:dyDescent="0.35">
      <c r="A460" s="344">
        <f t="shared" si="41"/>
        <v>1705058</v>
      </c>
      <c r="B460" s="344">
        <v>460</v>
      </c>
      <c r="G460" s="374" t="str">
        <f>IFERROR(VLOOKUP(A460,PROFILE!$B$6:$P$1000,11,FALSE),"")</f>
        <v>OUT</v>
      </c>
      <c r="H460" s="368">
        <f>IF(PROFILE!H462="","",PROFILE!B462)</f>
        <v>1705058</v>
      </c>
      <c r="I460" s="369" t="str">
        <f>IF(H460="","",VLOOKUP(H460,PROFILE!$B$6:$AC$1000,18,FALSE))</f>
        <v>เทเวศ</v>
      </c>
      <c r="J460" s="369" t="str">
        <f>IF(H460="","",VLOOKUP(H460,PROFILE!$B$6:$AC$1000,17,FALSE))</f>
        <v>ชิ้นส่วน</v>
      </c>
      <c r="K460" s="369" t="str">
        <f>IF(H460="","",VLOOKUP(H460,PROFILE!$B$6:$AC$1000,23,FALSE))</f>
        <v>ฎบ2237</v>
      </c>
      <c r="L460" s="369" t="str">
        <f>IF(H460="","",VLOOKUP(H460,PROFILE!$B$6:$AC$1000,24,FALSE))</f>
        <v>TOYOTA</v>
      </c>
      <c r="M460" s="370" t="str">
        <f>IF(H460="","",VLOOKUP(H460,PROFILE!$B$6:$AC$1000,25,FALSE))</f>
        <v>CAMRY</v>
      </c>
      <c r="N460" s="371">
        <f t="shared" si="38"/>
        <v>726.36</v>
      </c>
      <c r="O460" s="372"/>
      <c r="P460" s="372">
        <v>5263.6</v>
      </c>
      <c r="Q460" s="371">
        <f t="shared" si="39"/>
        <v>4537.2400000000007</v>
      </c>
      <c r="R460" s="371">
        <f t="shared" si="40"/>
        <v>4537.2400000000007</v>
      </c>
      <c r="S460" s="372">
        <f>IFERROR((VLOOKUP(A460,QUEUE!$F$5:$AW$1000,27,FALSE)-VLOOKUP(A460,QUEUE!$F$5:$AW$1000,26,FALSE))*500,0)</f>
        <v>0</v>
      </c>
      <c r="T460" s="372">
        <f>IFERROR((VLOOKUP(A460,QUEUE!$F$5:$AW$1000,30,FALSE)-VLOOKUP(A460,QUEUE!$F$5:$AW$1000,29,FALSE))*850,0)</f>
        <v>0</v>
      </c>
      <c r="U460" s="372">
        <f>IFERROR((VLOOKUP(A460,QUEUE!$F$5:$AW$1000,33,FALSE)-VLOOKUP(A460,QUEUE!$F$5:$AW$1000,32,FALSE))*600,0)</f>
        <v>0</v>
      </c>
      <c r="V460" s="372">
        <f>IFERROR((VLOOKUP(A460,QUEUE!$F$5:$AW$1000,36,FALSE)-VLOOKUP(A460,QUEUE!$F$5:$AW$1000,35,FALSE))*750,0)</f>
        <v>0</v>
      </c>
      <c r="W460" s="372">
        <f>IFERROR((VLOOKUP(A460,QUEUE!$F$5:$AW$1000,39,FALSE)-VLOOKUP(A460,QUEUE!$F$5:$AW$1000,38,FALSE))*600,0)</f>
        <v>0</v>
      </c>
      <c r="X460" s="373"/>
      <c r="Y460" s="371">
        <f>IFERROR(VLOOKUP(A460,PROFILE!$B$6:$DG$1000,109,FALSE),0)</f>
        <v>0</v>
      </c>
      <c r="Z460" s="371">
        <f>IFERROR((VLOOKUP(A460,PROFILE!$B$6:$DG$1000,110,FALSE)*900)+((VLOOKUP(A460,PROFILE!$B$6:$DG$1000,110,FALSE)*900)*0.5),0)</f>
        <v>0</v>
      </c>
      <c r="AA460" s="371">
        <f t="shared" si="37"/>
        <v>526.36</v>
      </c>
      <c r="AB460" s="373">
        <f>IF(PROFILE!R462="รอบคัน",1500,IF(PROFILE!R462="โคม่า",2000,PROFILE!DJ462*100))</f>
        <v>200</v>
      </c>
    </row>
    <row r="461" spans="1:28" x14ac:dyDescent="0.35">
      <c r="A461" s="344">
        <f t="shared" si="41"/>
        <v>1705059</v>
      </c>
      <c r="B461" s="344">
        <v>461</v>
      </c>
      <c r="G461" s="374" t="str">
        <f>IFERROR(VLOOKUP(A461,PROFILE!$B$6:$P$1000,11,FALSE),"")</f>
        <v>OUT</v>
      </c>
      <c r="H461" s="368">
        <f>IF(PROFILE!H463="","",PROFILE!B463)</f>
        <v>1705059</v>
      </c>
      <c r="I461" s="369" t="str">
        <f>IF(H461="","",VLOOKUP(H461,PROFILE!$B$6:$AC$1000,18,FALSE))</f>
        <v>อาคเนย์</v>
      </c>
      <c r="J461" s="369" t="str">
        <f>IF(H461="","",VLOOKUP(H461,PROFILE!$B$6:$AC$1000,17,FALSE))</f>
        <v>เบา</v>
      </c>
      <c r="K461" s="369" t="str">
        <f>IF(H461="","",VLOOKUP(H461,PROFILE!$B$6:$AC$1000,23,FALSE))</f>
        <v>ชธ6932</v>
      </c>
      <c r="L461" s="369" t="str">
        <f>IF(H461="","",VLOOKUP(H461,PROFILE!$B$6:$AC$1000,24,FALSE))</f>
        <v>ISUZU</v>
      </c>
      <c r="M461" s="370" t="str">
        <f>IF(H461="","",VLOOKUP(H461,PROFILE!$B$6:$AC$1000,25,FALSE))</f>
        <v>D-MAX</v>
      </c>
      <c r="N461" s="371">
        <f t="shared" si="38"/>
        <v>1375</v>
      </c>
      <c r="O461" s="372"/>
      <c r="P461" s="372">
        <v>5000</v>
      </c>
      <c r="Q461" s="371">
        <f t="shared" si="39"/>
        <v>3625</v>
      </c>
      <c r="R461" s="371">
        <f t="shared" si="40"/>
        <v>3625</v>
      </c>
      <c r="S461" s="372">
        <f>IFERROR((VLOOKUP(A461,QUEUE!$F$5:$AW$1000,27,FALSE)-VLOOKUP(A461,QUEUE!$F$5:$AW$1000,26,FALSE))*500,0)</f>
        <v>0</v>
      </c>
      <c r="T461" s="372">
        <f>IFERROR((VLOOKUP(A461,QUEUE!$F$5:$AW$1000,30,FALSE)-VLOOKUP(A461,QUEUE!$F$5:$AW$1000,29,FALSE))*850,0)</f>
        <v>0</v>
      </c>
      <c r="U461" s="372">
        <f>IFERROR((VLOOKUP(A461,QUEUE!$F$5:$AW$1000,33,FALSE)-VLOOKUP(A461,QUEUE!$F$5:$AW$1000,32,FALSE))*600,0)</f>
        <v>0</v>
      </c>
      <c r="V461" s="372">
        <f>IFERROR((VLOOKUP(A461,QUEUE!$F$5:$AW$1000,36,FALSE)-VLOOKUP(A461,QUEUE!$F$5:$AW$1000,35,FALSE))*750,0)</f>
        <v>0</v>
      </c>
      <c r="W461" s="372">
        <f>IFERROR((VLOOKUP(A461,QUEUE!$F$5:$AW$1000,39,FALSE)-VLOOKUP(A461,QUEUE!$F$5:$AW$1000,38,FALSE))*600,0)</f>
        <v>0</v>
      </c>
      <c r="X461" s="373"/>
      <c r="Y461" s="371">
        <f>IFERROR(VLOOKUP(A461,PROFILE!$B$6:$DG$1000,109,FALSE),0)</f>
        <v>0</v>
      </c>
      <c r="Z461" s="371">
        <f>IFERROR((VLOOKUP(A461,PROFILE!$B$6:$DG$1000,110,FALSE)*900)+((VLOOKUP(A461,PROFILE!$B$6:$DG$1000,110,FALSE)*900)*0.5),0)</f>
        <v>675</v>
      </c>
      <c r="AA461" s="371">
        <f t="shared" si="37"/>
        <v>500</v>
      </c>
      <c r="AB461" s="373">
        <f>IF(PROFILE!R463="รอบคัน",1500,IF(PROFILE!R463="โคม่า",2000,PROFILE!DJ463*100))</f>
        <v>200</v>
      </c>
    </row>
    <row r="462" spans="1:28" x14ac:dyDescent="0.35">
      <c r="A462" s="344">
        <f t="shared" si="41"/>
        <v>1705060</v>
      </c>
      <c r="B462" s="344">
        <v>462</v>
      </c>
      <c r="G462" s="374" t="str">
        <f>IFERROR(VLOOKUP(A462,PROFILE!$B$6:$P$1000,11,FALSE),"")</f>
        <v>OUT</v>
      </c>
      <c r="H462" s="368">
        <f>IF(PROFILE!H464="","",PROFILE!B464)</f>
        <v>1705060</v>
      </c>
      <c r="I462" s="369" t="str">
        <f>IF(H462="","",VLOOKUP(H462,PROFILE!$B$6:$AC$1000,18,FALSE))</f>
        <v>กรุงไทย</v>
      </c>
      <c r="J462" s="369" t="str">
        <f>IF(H462="","",VLOOKUP(H462,PROFILE!$B$6:$AC$1000,17,FALSE))</f>
        <v>กลาง</v>
      </c>
      <c r="K462" s="369" t="str">
        <f>IF(H462="","",VLOOKUP(H462,PROFILE!$B$6:$AC$1000,23,FALSE))</f>
        <v>ชฬ4632</v>
      </c>
      <c r="L462" s="369" t="str">
        <f>IF(H462="","",VLOOKUP(H462,PROFILE!$B$6:$AC$1000,24,FALSE))</f>
        <v>TOYOTA</v>
      </c>
      <c r="M462" s="370" t="str">
        <f>IF(H462="","",VLOOKUP(H462,PROFILE!$B$6:$AC$1000,25,FALSE))</f>
        <v>ALTIS</v>
      </c>
      <c r="N462" s="371">
        <f t="shared" si="38"/>
        <v>2418</v>
      </c>
      <c r="O462" s="372"/>
      <c r="P462" s="372">
        <v>3680</v>
      </c>
      <c r="Q462" s="371">
        <f t="shared" si="39"/>
        <v>1262</v>
      </c>
      <c r="R462" s="371">
        <f t="shared" si="40"/>
        <v>1262</v>
      </c>
      <c r="S462" s="372">
        <f>IFERROR((VLOOKUP(A462,QUEUE!$F$5:$AW$1000,27,FALSE)-VLOOKUP(A462,QUEUE!$F$5:$AW$1000,26,FALSE))*500,0)</f>
        <v>0</v>
      </c>
      <c r="T462" s="372">
        <f>IFERROR((VLOOKUP(A462,QUEUE!$F$5:$AW$1000,30,FALSE)-VLOOKUP(A462,QUEUE!$F$5:$AW$1000,29,FALSE))*850,0)</f>
        <v>0</v>
      </c>
      <c r="U462" s="372">
        <f>IFERROR((VLOOKUP(A462,QUEUE!$F$5:$AW$1000,33,FALSE)-VLOOKUP(A462,QUEUE!$F$5:$AW$1000,32,FALSE))*600,0)</f>
        <v>0</v>
      </c>
      <c r="V462" s="372">
        <f>IFERROR((VLOOKUP(A462,QUEUE!$F$5:$AW$1000,36,FALSE)-VLOOKUP(A462,QUEUE!$F$5:$AW$1000,35,FALSE))*750,0)</f>
        <v>0</v>
      </c>
      <c r="W462" s="372">
        <f>IFERROR((VLOOKUP(A462,QUEUE!$F$5:$AW$1000,39,FALSE)-VLOOKUP(A462,QUEUE!$F$5:$AW$1000,38,FALSE))*600,0)</f>
        <v>0</v>
      </c>
      <c r="X462" s="373"/>
      <c r="Y462" s="371">
        <f>IFERROR(VLOOKUP(A462,PROFILE!$B$6:$DG$1000,109,FALSE),0)</f>
        <v>0</v>
      </c>
      <c r="Z462" s="371">
        <f>IFERROR((VLOOKUP(A462,PROFILE!$B$6:$DG$1000,110,FALSE)*900)+((VLOOKUP(A462,PROFILE!$B$6:$DG$1000,110,FALSE)*900)*0.5),0)</f>
        <v>1350</v>
      </c>
      <c r="AA462" s="371">
        <f t="shared" si="37"/>
        <v>368</v>
      </c>
      <c r="AB462" s="373">
        <f>IF(PROFILE!R464="รอบคัน",1500,IF(PROFILE!R464="โคม่า",2000,PROFILE!DJ464*100))</f>
        <v>700</v>
      </c>
    </row>
    <row r="463" spans="1:28" x14ac:dyDescent="0.35">
      <c r="A463" s="344">
        <f t="shared" si="41"/>
        <v>1705061</v>
      </c>
      <c r="B463" s="344">
        <v>463</v>
      </c>
      <c r="G463" s="374" t="str">
        <f>IFERROR(VLOOKUP(A463,PROFILE!$B$6:$P$1000,11,FALSE),"")</f>
        <v>OUT</v>
      </c>
      <c r="H463" s="368">
        <f>IF(PROFILE!H465="","",PROFILE!B465)</f>
        <v>1705061</v>
      </c>
      <c r="I463" s="369" t="str">
        <f>IF(H463="","",VLOOKUP(H463,PROFILE!$B$6:$AC$1000,18,FALSE))</f>
        <v>เทเวศ</v>
      </c>
      <c r="J463" s="369" t="str">
        <f>IF(H463="","",VLOOKUP(H463,PROFILE!$B$6:$AC$1000,17,FALSE))</f>
        <v>เบา</v>
      </c>
      <c r="K463" s="369" t="str">
        <f>IF(H463="","",VLOOKUP(H463,PROFILE!$B$6:$AC$1000,23,FALSE))</f>
        <v>1กภ6473</v>
      </c>
      <c r="L463" s="369" t="str">
        <f>IF(H463="","",VLOOKUP(H463,PROFILE!$B$6:$AC$1000,24,FALSE))</f>
        <v>TOYOTA</v>
      </c>
      <c r="M463" s="370" t="str">
        <f>IF(H463="","",VLOOKUP(H463,PROFILE!$B$6:$AC$1000,25,FALSE))</f>
        <v>CAMRY</v>
      </c>
      <c r="N463" s="371">
        <f t="shared" si="38"/>
        <v>1550.5</v>
      </c>
      <c r="O463" s="372">
        <v>150</v>
      </c>
      <c r="P463" s="372">
        <v>5755</v>
      </c>
      <c r="Q463" s="371">
        <f t="shared" si="39"/>
        <v>4204.5</v>
      </c>
      <c r="R463" s="371">
        <f t="shared" si="40"/>
        <v>4204.5</v>
      </c>
      <c r="S463" s="372">
        <f>IFERROR((VLOOKUP(A463,QUEUE!$F$5:$AW$1000,27,FALSE)-VLOOKUP(A463,QUEUE!$F$5:$AW$1000,26,FALSE))*500,0)</f>
        <v>0</v>
      </c>
      <c r="T463" s="372">
        <f>IFERROR((VLOOKUP(A463,QUEUE!$F$5:$AW$1000,30,FALSE)-VLOOKUP(A463,QUEUE!$F$5:$AW$1000,29,FALSE))*850,0)</f>
        <v>0</v>
      </c>
      <c r="U463" s="372">
        <f>IFERROR((VLOOKUP(A463,QUEUE!$F$5:$AW$1000,33,FALSE)-VLOOKUP(A463,QUEUE!$F$5:$AW$1000,32,FALSE))*600,0)</f>
        <v>0</v>
      </c>
      <c r="V463" s="372">
        <f>IFERROR((VLOOKUP(A463,QUEUE!$F$5:$AW$1000,36,FALSE)-VLOOKUP(A463,QUEUE!$F$5:$AW$1000,35,FALSE))*750,0)</f>
        <v>0</v>
      </c>
      <c r="W463" s="372">
        <f>IFERROR((VLOOKUP(A463,QUEUE!$F$5:$AW$1000,39,FALSE)-VLOOKUP(A463,QUEUE!$F$5:$AW$1000,38,FALSE))*600,0)</f>
        <v>0</v>
      </c>
      <c r="X463" s="373"/>
      <c r="Y463" s="371">
        <f>IFERROR(VLOOKUP(A463,PROFILE!$B$6:$DG$1000,109,FALSE),0)</f>
        <v>0</v>
      </c>
      <c r="Z463" s="371">
        <f>IFERROR((VLOOKUP(A463,PROFILE!$B$6:$DG$1000,110,FALSE)*900)+((VLOOKUP(A463,PROFILE!$B$6:$DG$1000,110,FALSE)*900)*0.5),0)</f>
        <v>675</v>
      </c>
      <c r="AA463" s="371">
        <f t="shared" ref="AA463:AA526" si="42">IFERROR(0.1*(P463-Y463),0)</f>
        <v>575.5</v>
      </c>
      <c r="AB463" s="373">
        <f>IF(PROFILE!R465="รอบคัน",1500,IF(PROFILE!R465="โคม่า",2000,PROFILE!DJ465*100))</f>
        <v>300</v>
      </c>
    </row>
    <row r="464" spans="1:28" x14ac:dyDescent="0.35">
      <c r="A464" s="344">
        <f t="shared" si="41"/>
        <v>1705062</v>
      </c>
      <c r="B464" s="344">
        <v>464</v>
      </c>
      <c r="G464" s="374" t="str">
        <f>IFERROR(VLOOKUP(A464,PROFILE!$B$6:$P$1000,11,FALSE),"")</f>
        <v/>
      </c>
      <c r="H464" s="368">
        <f>IF(PROFILE!H466="","",PROFILE!B466)</f>
        <v>1705062</v>
      </c>
      <c r="I464" s="369" t="str">
        <f>IF(H464="","",VLOOKUP(H464,PROFILE!$B$6:$AC$1000,18,FALSE))</f>
        <v>เทเวศ</v>
      </c>
      <c r="J464" s="369" t="str">
        <f>IF(H464="","",VLOOKUP(H464,PROFILE!$B$6:$AC$1000,17,FALSE))</f>
        <v>กลาง</v>
      </c>
      <c r="K464" s="369" t="str">
        <f>IF(H464="","",VLOOKUP(H464,PROFILE!$B$6:$AC$1000,23,FALSE))</f>
        <v>4กท</v>
      </c>
      <c r="L464" s="369" t="str">
        <f>IF(H464="","",VLOOKUP(H464,PROFILE!$B$6:$AC$1000,24,FALSE))</f>
        <v>HONDA</v>
      </c>
      <c r="M464" s="370" t="str">
        <f>IF(H464="","",VLOOKUP(H464,PROFILE!$B$6:$AC$1000,25,FALSE))</f>
        <v>MOBILIO</v>
      </c>
      <c r="N464" s="371">
        <f t="shared" ref="N464:N527" si="43">SUM(S464:AB464)</f>
        <v>570</v>
      </c>
      <c r="O464" s="372">
        <v>1300</v>
      </c>
      <c r="P464" s="372">
        <v>5700</v>
      </c>
      <c r="Q464" s="371">
        <f t="shared" ref="Q464:Q527" si="44">IF(P464="",0,P464-N464)</f>
        <v>5130</v>
      </c>
      <c r="R464" s="371">
        <f t="shared" si="40"/>
        <v>5130</v>
      </c>
      <c r="S464" s="372">
        <f>IFERROR((VLOOKUP(A464,QUEUE!$F$5:$AW$1000,27,FALSE)-VLOOKUP(A464,QUEUE!$F$5:$AW$1000,26,FALSE))*500,0)</f>
        <v>0</v>
      </c>
      <c r="T464" s="372">
        <f>IFERROR((VLOOKUP(A464,QUEUE!$F$5:$AW$1000,30,FALSE)-VLOOKUP(A464,QUEUE!$F$5:$AW$1000,29,FALSE))*850,0)</f>
        <v>0</v>
      </c>
      <c r="U464" s="372">
        <f>IFERROR((VLOOKUP(A464,QUEUE!$F$5:$AW$1000,33,FALSE)-VLOOKUP(A464,QUEUE!$F$5:$AW$1000,32,FALSE))*600,0)</f>
        <v>0</v>
      </c>
      <c r="V464" s="372">
        <f>IFERROR((VLOOKUP(A464,QUEUE!$F$5:$AW$1000,36,FALSE)-VLOOKUP(A464,QUEUE!$F$5:$AW$1000,35,FALSE))*750,0)</f>
        <v>0</v>
      </c>
      <c r="W464" s="372">
        <f>IFERROR((VLOOKUP(A464,QUEUE!$F$5:$AW$1000,39,FALSE)-VLOOKUP(A464,QUEUE!$F$5:$AW$1000,38,FALSE))*600,0)</f>
        <v>0</v>
      </c>
      <c r="X464" s="373"/>
      <c r="Y464" s="371">
        <f>IFERROR(VLOOKUP(A464,PROFILE!$B$6:$DG$1000,109,FALSE),0)</f>
        <v>0</v>
      </c>
      <c r="Z464" s="371">
        <f>IFERROR((VLOOKUP(A464,PROFILE!$B$6:$DG$1000,110,FALSE)*900)+((VLOOKUP(A464,PROFILE!$B$6:$DG$1000,110,FALSE)*900)*0.5),0)</f>
        <v>0</v>
      </c>
      <c r="AA464" s="371">
        <f t="shared" si="42"/>
        <v>570</v>
      </c>
      <c r="AB464" s="373">
        <f>IF(PROFILE!R466="รอบคัน",1500,IF(PROFILE!R466="โคม่า",2000,PROFILE!DJ466*100))</f>
        <v>0</v>
      </c>
    </row>
    <row r="465" spans="1:28" x14ac:dyDescent="0.35">
      <c r="A465" s="344">
        <f t="shared" si="41"/>
        <v>1705063</v>
      </c>
      <c r="B465" s="344">
        <v>465</v>
      </c>
      <c r="G465" s="374" t="str">
        <f>IFERROR(VLOOKUP(A465,PROFILE!$B$6:$P$1000,11,FALSE),"")</f>
        <v>OUT</v>
      </c>
      <c r="H465" s="368">
        <f>IF(PROFILE!H467="","",PROFILE!B467)</f>
        <v>1705063</v>
      </c>
      <c r="I465" s="369" t="str">
        <f>IF(H465="","",VLOOKUP(H465,PROFILE!$B$6:$AC$1000,18,FALSE))</f>
        <v>เจ้าพระยา</v>
      </c>
      <c r="J465" s="369" t="str">
        <f>IF(H465="","",VLOOKUP(H465,PROFILE!$B$6:$AC$1000,17,FALSE))</f>
        <v>เบา</v>
      </c>
      <c r="K465" s="369" t="str">
        <f>IF(H465="","",VLOOKUP(H465,PROFILE!$B$6:$AC$1000,23,FALSE))</f>
        <v>ฒจ7656</v>
      </c>
      <c r="L465" s="369" t="str">
        <f>IF(H465="","",VLOOKUP(H465,PROFILE!$B$6:$AC$1000,24,FALSE))</f>
        <v>NISSAN</v>
      </c>
      <c r="M465" s="370" t="str">
        <f>IF(H465="","",VLOOKUP(H465,PROFILE!$B$6:$AC$1000,25,FALSE))</f>
        <v>NAVARA</v>
      </c>
      <c r="N465" s="371">
        <f t="shared" si="43"/>
        <v>1255</v>
      </c>
      <c r="O465" s="372"/>
      <c r="P465" s="372">
        <v>2800</v>
      </c>
      <c r="Q465" s="371">
        <f t="shared" si="44"/>
        <v>1545</v>
      </c>
      <c r="R465" s="371">
        <f t="shared" si="40"/>
        <v>1545</v>
      </c>
      <c r="S465" s="372">
        <f>IFERROR((VLOOKUP(A465,QUEUE!$F$5:$AW$1000,27,FALSE)-VLOOKUP(A465,QUEUE!$F$5:$AW$1000,26,FALSE))*500,0)</f>
        <v>0</v>
      </c>
      <c r="T465" s="372">
        <f>IFERROR((VLOOKUP(A465,QUEUE!$F$5:$AW$1000,30,FALSE)-VLOOKUP(A465,QUEUE!$F$5:$AW$1000,29,FALSE))*850,0)</f>
        <v>0</v>
      </c>
      <c r="U465" s="372">
        <f>IFERROR((VLOOKUP(A465,QUEUE!$F$5:$AW$1000,33,FALSE)-VLOOKUP(A465,QUEUE!$F$5:$AW$1000,32,FALSE))*600,0)</f>
        <v>0</v>
      </c>
      <c r="V465" s="372">
        <f>IFERROR((VLOOKUP(A465,QUEUE!$F$5:$AW$1000,36,FALSE)-VLOOKUP(A465,QUEUE!$F$5:$AW$1000,35,FALSE))*750,0)</f>
        <v>0</v>
      </c>
      <c r="W465" s="372">
        <f>IFERROR((VLOOKUP(A465,QUEUE!$F$5:$AW$1000,39,FALSE)-VLOOKUP(A465,QUEUE!$F$5:$AW$1000,38,FALSE))*600,0)</f>
        <v>0</v>
      </c>
      <c r="X465" s="373"/>
      <c r="Y465" s="371">
        <f>IFERROR(VLOOKUP(A465,PROFILE!$B$6:$DG$1000,109,FALSE),0)</f>
        <v>0</v>
      </c>
      <c r="Z465" s="371">
        <f>IFERROR((VLOOKUP(A465,PROFILE!$B$6:$DG$1000,110,FALSE)*900)+((VLOOKUP(A465,PROFILE!$B$6:$DG$1000,110,FALSE)*900)*0.5),0)</f>
        <v>675</v>
      </c>
      <c r="AA465" s="371">
        <f t="shared" si="42"/>
        <v>280</v>
      </c>
      <c r="AB465" s="373">
        <f>IF(PROFILE!R467="รอบคัน",1500,IF(PROFILE!R467="โคม่า",2000,PROFILE!DJ467*100))</f>
        <v>300</v>
      </c>
    </row>
    <row r="466" spans="1:28" x14ac:dyDescent="0.35">
      <c r="A466" s="344">
        <f t="shared" si="41"/>
        <v>1706001</v>
      </c>
      <c r="B466" s="344">
        <v>466</v>
      </c>
      <c r="G466" s="374" t="str">
        <f>IFERROR(VLOOKUP(A466,PROFILE!$B$6:$P$1000,11,FALSE),"")</f>
        <v>OUT</v>
      </c>
      <c r="H466" s="368">
        <f>IF(PROFILE!H468="","",PROFILE!B468)</f>
        <v>1706001</v>
      </c>
      <c r="I466" s="369" t="str">
        <f>IF(H466="","",VLOOKUP(H466,PROFILE!$B$6:$AC$1000,18,FALSE))</f>
        <v>ธนชาต</v>
      </c>
      <c r="J466" s="369" t="str">
        <f>IF(H466="","",VLOOKUP(H466,PROFILE!$B$6:$AC$1000,17,FALSE))</f>
        <v>ชิ้นส่วน</v>
      </c>
      <c r="K466" s="369" t="str">
        <f>IF(H466="","",VLOOKUP(H466,PROFILE!$B$6:$AC$1000,23,FALSE))</f>
        <v>ฒถ3102</v>
      </c>
      <c r="L466" s="369" t="str">
        <f>IF(H466="","",VLOOKUP(H466,PROFILE!$B$6:$AC$1000,24,FALSE))</f>
        <v>TOYOTA</v>
      </c>
      <c r="M466" s="370" t="str">
        <f>IF(H466="","",VLOOKUP(H466,PROFILE!$B$6:$AC$1000,25,FALSE))</f>
        <v>VIGO</v>
      </c>
      <c r="N466" s="371">
        <f t="shared" si="43"/>
        <v>0</v>
      </c>
      <c r="O466" s="372"/>
      <c r="P466" s="372"/>
      <c r="Q466" s="371">
        <f t="shared" si="44"/>
        <v>0</v>
      </c>
      <c r="R466" s="371">
        <f t="shared" si="40"/>
        <v>0</v>
      </c>
      <c r="S466" s="372">
        <f>IFERROR((VLOOKUP(A466,QUEUE!$F$5:$AW$1000,27,FALSE)-VLOOKUP(A466,QUEUE!$F$5:$AW$1000,26,FALSE))*500,0)</f>
        <v>0</v>
      </c>
      <c r="T466" s="372">
        <f>IFERROR((VLOOKUP(A466,QUEUE!$F$5:$AW$1000,30,FALSE)-VLOOKUP(A466,QUEUE!$F$5:$AW$1000,29,FALSE))*850,0)</f>
        <v>0</v>
      </c>
      <c r="U466" s="372">
        <f>IFERROR((VLOOKUP(A466,QUEUE!$F$5:$AW$1000,33,FALSE)-VLOOKUP(A466,QUEUE!$F$5:$AW$1000,32,FALSE))*600,0)</f>
        <v>0</v>
      </c>
      <c r="V466" s="372">
        <f>IFERROR((VLOOKUP(A466,QUEUE!$F$5:$AW$1000,36,FALSE)-VLOOKUP(A466,QUEUE!$F$5:$AW$1000,35,FALSE))*750,0)</f>
        <v>0</v>
      </c>
      <c r="W466" s="372">
        <f>IFERROR((VLOOKUP(A466,QUEUE!$F$5:$AW$1000,39,FALSE)-VLOOKUP(A466,QUEUE!$F$5:$AW$1000,38,FALSE))*600,0)</f>
        <v>0</v>
      </c>
      <c r="X466" s="373"/>
      <c r="Y466" s="371">
        <f>IFERROR(VLOOKUP(A466,PROFILE!$B$6:$DG$1000,109,FALSE),0)</f>
        <v>0</v>
      </c>
      <c r="Z466" s="371">
        <f>IFERROR((VLOOKUP(A466,PROFILE!$B$6:$DG$1000,110,FALSE)*900)+((VLOOKUP(A466,PROFILE!$B$6:$DG$1000,110,FALSE)*900)*0.5),0)</f>
        <v>0</v>
      </c>
      <c r="AA466" s="371">
        <f t="shared" si="42"/>
        <v>0</v>
      </c>
      <c r="AB466" s="373">
        <f>IF(PROFILE!R468="รอบคัน",1500,IF(PROFILE!R468="โคม่า",2000,PROFILE!DJ468*100))</f>
        <v>0</v>
      </c>
    </row>
    <row r="467" spans="1:28" x14ac:dyDescent="0.35">
      <c r="A467" s="344">
        <f t="shared" si="41"/>
        <v>1706002</v>
      </c>
      <c r="B467" s="344">
        <v>467</v>
      </c>
      <c r="G467" s="374" t="str">
        <f>IFERROR(VLOOKUP(A467,PROFILE!$B$6:$P$1000,11,FALSE),"")</f>
        <v>OUT</v>
      </c>
      <c r="H467" s="368">
        <f>IF(PROFILE!H469="","",PROFILE!B469)</f>
        <v>1706002</v>
      </c>
      <c r="I467" s="369" t="str">
        <f>IF(H467="","",VLOOKUP(H467,PROFILE!$B$6:$AC$1000,18,FALSE))</f>
        <v>ธนชาต</v>
      </c>
      <c r="J467" s="369" t="str">
        <f>IF(H467="","",VLOOKUP(H467,PROFILE!$B$6:$AC$1000,17,FALSE))</f>
        <v>เบา</v>
      </c>
      <c r="K467" s="369" t="str">
        <f>IF(H467="","",VLOOKUP(H467,PROFILE!$B$6:$AC$1000,23,FALSE))</f>
        <v>บท3484</v>
      </c>
      <c r="L467" s="369" t="str">
        <f>IF(H467="","",VLOOKUP(H467,PROFILE!$B$6:$AC$1000,24,FALSE))</f>
        <v>MITSUBISHI</v>
      </c>
      <c r="M467" s="370" t="str">
        <f>IF(H467="","",VLOOKUP(H467,PROFILE!$B$6:$AC$1000,25,FALSE))</f>
        <v>STRADA</v>
      </c>
      <c r="N467" s="371">
        <f t="shared" si="43"/>
        <v>928.5</v>
      </c>
      <c r="O467" s="372"/>
      <c r="P467" s="372">
        <v>535</v>
      </c>
      <c r="Q467" s="371">
        <f t="shared" si="44"/>
        <v>-393.5</v>
      </c>
      <c r="R467" s="371">
        <f t="shared" si="40"/>
        <v>-393.5</v>
      </c>
      <c r="S467" s="372">
        <f>IFERROR((VLOOKUP(A467,QUEUE!$F$5:$AW$1000,27,FALSE)-VLOOKUP(A467,QUEUE!$F$5:$AW$1000,26,FALSE))*500,0)</f>
        <v>0</v>
      </c>
      <c r="T467" s="372">
        <f>IFERROR((VLOOKUP(A467,QUEUE!$F$5:$AW$1000,30,FALSE)-VLOOKUP(A467,QUEUE!$F$5:$AW$1000,29,FALSE))*850,0)</f>
        <v>0</v>
      </c>
      <c r="U467" s="372">
        <f>IFERROR((VLOOKUP(A467,QUEUE!$F$5:$AW$1000,33,FALSE)-VLOOKUP(A467,QUEUE!$F$5:$AW$1000,32,FALSE))*600,0)</f>
        <v>0</v>
      </c>
      <c r="V467" s="372">
        <f>IFERROR((VLOOKUP(A467,QUEUE!$F$5:$AW$1000,36,FALSE)-VLOOKUP(A467,QUEUE!$F$5:$AW$1000,35,FALSE))*750,0)</f>
        <v>0</v>
      </c>
      <c r="W467" s="372">
        <f>IFERROR((VLOOKUP(A467,QUEUE!$F$5:$AW$1000,39,FALSE)-VLOOKUP(A467,QUEUE!$F$5:$AW$1000,38,FALSE))*600,0)</f>
        <v>0</v>
      </c>
      <c r="X467" s="373"/>
      <c r="Y467" s="371">
        <f>IFERROR(VLOOKUP(A467,PROFILE!$B$6:$DG$1000,109,FALSE),0)</f>
        <v>0</v>
      </c>
      <c r="Z467" s="371">
        <f>IFERROR((VLOOKUP(A467,PROFILE!$B$6:$DG$1000,110,FALSE)*900)+((VLOOKUP(A467,PROFILE!$B$6:$DG$1000,110,FALSE)*900)*0.5),0)</f>
        <v>675</v>
      </c>
      <c r="AA467" s="371">
        <f t="shared" si="42"/>
        <v>53.5</v>
      </c>
      <c r="AB467" s="373">
        <f>IF(PROFILE!R469="รอบคัน",1500,IF(PROFILE!R469="โคม่า",2000,PROFILE!DJ469*100))</f>
        <v>200</v>
      </c>
    </row>
    <row r="468" spans="1:28" x14ac:dyDescent="0.35">
      <c r="A468" s="344">
        <f t="shared" si="41"/>
        <v>1706003</v>
      </c>
      <c r="B468" s="344">
        <v>468</v>
      </c>
      <c r="G468" s="374" t="str">
        <f>IFERROR(VLOOKUP(A468,PROFILE!$B$6:$P$1000,11,FALSE),"")</f>
        <v/>
      </c>
      <c r="H468" s="368">
        <f>IF(PROFILE!H470="","",PROFILE!B470)</f>
        <v>1706003</v>
      </c>
      <c r="I468" s="369" t="str">
        <f>IF(H468="","",VLOOKUP(H468,PROFILE!$B$6:$AC$1000,18,FALSE))</f>
        <v>ธนชาต</v>
      </c>
      <c r="J468" s="369" t="str">
        <f>IF(H468="","",VLOOKUP(H468,PROFILE!$B$6:$AC$1000,17,FALSE))</f>
        <v>ชิ้นส่วน</v>
      </c>
      <c r="K468" s="369" t="str">
        <f>IF(H468="","",VLOOKUP(H468,PROFILE!$B$6:$AC$1000,23,FALSE))</f>
        <v>ขพ1464</v>
      </c>
      <c r="L468" s="369" t="str">
        <f>IF(H468="","",VLOOKUP(H468,PROFILE!$B$6:$AC$1000,24,FALSE))</f>
        <v>NISSAN</v>
      </c>
      <c r="M468" s="370" t="str">
        <f>IF(H468="","",VLOOKUP(H468,PROFILE!$B$6:$AC$1000,25,FALSE))</f>
        <v>ALMERA</v>
      </c>
      <c r="N468" s="371">
        <f t="shared" si="43"/>
        <v>458.07700000000006</v>
      </c>
      <c r="O468" s="372"/>
      <c r="P468" s="372">
        <v>4580.7700000000004</v>
      </c>
      <c r="Q468" s="371">
        <f t="shared" si="44"/>
        <v>4122.6930000000002</v>
      </c>
      <c r="R468" s="371">
        <f t="shared" si="40"/>
        <v>4122.6930000000002</v>
      </c>
      <c r="S468" s="372">
        <f>IFERROR((VLOOKUP(A468,QUEUE!$F$5:$AW$1000,27,FALSE)-VLOOKUP(A468,QUEUE!$F$5:$AW$1000,26,FALSE))*500,0)</f>
        <v>0</v>
      </c>
      <c r="T468" s="372">
        <f>IFERROR((VLOOKUP(A468,QUEUE!$F$5:$AW$1000,30,FALSE)-VLOOKUP(A468,QUEUE!$F$5:$AW$1000,29,FALSE))*850,0)</f>
        <v>0</v>
      </c>
      <c r="U468" s="372">
        <f>IFERROR((VLOOKUP(A468,QUEUE!$F$5:$AW$1000,33,FALSE)-VLOOKUP(A468,QUEUE!$F$5:$AW$1000,32,FALSE))*600,0)</f>
        <v>0</v>
      </c>
      <c r="V468" s="372">
        <f>IFERROR((VLOOKUP(A468,QUEUE!$F$5:$AW$1000,36,FALSE)-VLOOKUP(A468,QUEUE!$F$5:$AW$1000,35,FALSE))*750,0)</f>
        <v>0</v>
      </c>
      <c r="W468" s="372">
        <f>IFERROR((VLOOKUP(A468,QUEUE!$F$5:$AW$1000,39,FALSE)-VLOOKUP(A468,QUEUE!$F$5:$AW$1000,38,FALSE))*600,0)</f>
        <v>0</v>
      </c>
      <c r="X468" s="373"/>
      <c r="Y468" s="371">
        <f>IFERROR(VLOOKUP(A468,PROFILE!$B$6:$DG$1000,109,FALSE),0)</f>
        <v>0</v>
      </c>
      <c r="Z468" s="371">
        <f>IFERROR((VLOOKUP(A468,PROFILE!$B$6:$DG$1000,110,FALSE)*900)+((VLOOKUP(A468,PROFILE!$B$6:$DG$1000,110,FALSE)*900)*0.5),0)</f>
        <v>0</v>
      </c>
      <c r="AA468" s="371">
        <f t="shared" si="42"/>
        <v>458.07700000000006</v>
      </c>
      <c r="AB468" s="373">
        <f>IF(PROFILE!R470="รอบคัน",1500,IF(PROFILE!R470="โคม่า",2000,PROFILE!DJ470*100))</f>
        <v>0</v>
      </c>
    </row>
    <row r="469" spans="1:28" x14ac:dyDescent="0.35">
      <c r="A469" s="344">
        <f t="shared" si="41"/>
        <v>1706004</v>
      </c>
      <c r="B469" s="344">
        <v>469</v>
      </c>
      <c r="G469" s="374" t="str">
        <f>IFERROR(VLOOKUP(A469,PROFILE!$B$6:$P$1000,11,FALSE),"")</f>
        <v>OUT</v>
      </c>
      <c r="H469" s="368">
        <f>IF(PROFILE!H471="","",PROFILE!B471)</f>
        <v>1706004</v>
      </c>
      <c r="I469" s="369" t="str">
        <f>IF(H469="","",VLOOKUP(H469,PROFILE!$B$6:$AC$1000,18,FALSE))</f>
        <v>ธนชาต</v>
      </c>
      <c r="J469" s="369" t="str">
        <f>IF(H469="","",VLOOKUP(H469,PROFILE!$B$6:$AC$1000,17,FALSE))</f>
        <v>ชิ้นส่วน</v>
      </c>
      <c r="K469" s="369" t="str">
        <f>IF(H469="","",VLOOKUP(H469,PROFILE!$B$6:$AC$1000,23,FALSE))</f>
        <v>4กฮ3545</v>
      </c>
      <c r="L469" s="369" t="str">
        <f>IF(H469="","",VLOOKUP(H469,PROFILE!$B$6:$AC$1000,24,FALSE))</f>
        <v>MAZDA</v>
      </c>
      <c r="M469" s="370" t="str">
        <f>IF(H469="","",VLOOKUP(H469,PROFILE!$B$6:$AC$1000,25,FALSE))</f>
        <v>BT-50</v>
      </c>
      <c r="N469" s="371">
        <f t="shared" si="43"/>
        <v>0</v>
      </c>
      <c r="O469" s="372"/>
      <c r="P469" s="372"/>
      <c r="Q469" s="371">
        <f t="shared" si="44"/>
        <v>0</v>
      </c>
      <c r="R469" s="371">
        <f t="shared" si="40"/>
        <v>0</v>
      </c>
      <c r="S469" s="372">
        <f>IFERROR((VLOOKUP(A469,QUEUE!$F$5:$AW$1000,27,FALSE)-VLOOKUP(A469,QUEUE!$F$5:$AW$1000,26,FALSE))*500,0)</f>
        <v>0</v>
      </c>
      <c r="T469" s="372">
        <f>IFERROR((VLOOKUP(A469,QUEUE!$F$5:$AW$1000,30,FALSE)-VLOOKUP(A469,QUEUE!$F$5:$AW$1000,29,FALSE))*850,0)</f>
        <v>0</v>
      </c>
      <c r="U469" s="372">
        <f>IFERROR((VLOOKUP(A469,QUEUE!$F$5:$AW$1000,33,FALSE)-VLOOKUP(A469,QUEUE!$F$5:$AW$1000,32,FALSE))*600,0)</f>
        <v>0</v>
      </c>
      <c r="V469" s="372">
        <f>IFERROR((VLOOKUP(A469,QUEUE!$F$5:$AW$1000,36,FALSE)-VLOOKUP(A469,QUEUE!$F$5:$AW$1000,35,FALSE))*750,0)</f>
        <v>0</v>
      </c>
      <c r="W469" s="372">
        <f>IFERROR((VLOOKUP(A469,QUEUE!$F$5:$AW$1000,39,FALSE)-VLOOKUP(A469,QUEUE!$F$5:$AW$1000,38,FALSE))*600,0)</f>
        <v>0</v>
      </c>
      <c r="X469" s="373"/>
      <c r="Y469" s="371">
        <f>IFERROR(VLOOKUP(A469,PROFILE!$B$6:$DG$1000,109,FALSE),0)</f>
        <v>0</v>
      </c>
      <c r="Z469" s="371">
        <f>IFERROR((VLOOKUP(A469,PROFILE!$B$6:$DG$1000,110,FALSE)*900)+((VLOOKUP(A469,PROFILE!$B$6:$DG$1000,110,FALSE)*900)*0.5),0)</f>
        <v>0</v>
      </c>
      <c r="AA469" s="371">
        <f t="shared" si="42"/>
        <v>0</v>
      </c>
      <c r="AB469" s="373">
        <f>IF(PROFILE!R471="รอบคัน",1500,IF(PROFILE!R471="โคม่า",2000,PROFILE!DJ471*100))</f>
        <v>0</v>
      </c>
    </row>
    <row r="470" spans="1:28" x14ac:dyDescent="0.35">
      <c r="A470" s="344">
        <f t="shared" si="41"/>
        <v>1706005</v>
      </c>
      <c r="B470" s="344">
        <v>470</v>
      </c>
      <c r="G470" s="374" t="str">
        <f>IFERROR(VLOOKUP(A470,PROFILE!$B$6:$P$1000,11,FALSE),"")</f>
        <v/>
      </c>
      <c r="H470" s="368">
        <f>IF(PROFILE!H472="","",PROFILE!B472)</f>
        <v>1706005</v>
      </c>
      <c r="I470" s="369" t="str">
        <f>IF(H470="","",VLOOKUP(H470,PROFILE!$B$6:$AC$1000,18,FALSE))</f>
        <v>อาคเนย์</v>
      </c>
      <c r="J470" s="369" t="str">
        <f>IF(H470="","",VLOOKUP(H470,PROFILE!$B$6:$AC$1000,17,FALSE))</f>
        <v>เบา</v>
      </c>
      <c r="K470" s="369" t="str">
        <f>IF(H470="","",VLOOKUP(H470,PROFILE!$B$6:$AC$1000,23,FALSE))</f>
        <v>บพ5315</v>
      </c>
      <c r="L470" s="369" t="str">
        <f>IF(H470="","",VLOOKUP(H470,PROFILE!$B$6:$AC$1000,24,FALSE))</f>
        <v>MITSUBISHI</v>
      </c>
      <c r="M470" s="370" t="str">
        <f>IF(H470="","",VLOOKUP(H470,PROFILE!$B$6:$AC$1000,25,FALSE))</f>
        <v>TRITON</v>
      </c>
      <c r="N470" s="371">
        <f t="shared" si="43"/>
        <v>0</v>
      </c>
      <c r="O470" s="372"/>
      <c r="P470" s="372"/>
      <c r="Q470" s="371">
        <f t="shared" si="44"/>
        <v>0</v>
      </c>
      <c r="R470" s="371">
        <f t="shared" si="40"/>
        <v>0</v>
      </c>
      <c r="S470" s="372">
        <f>IFERROR((VLOOKUP(A470,QUEUE!$F$5:$AW$1000,27,FALSE)-VLOOKUP(A470,QUEUE!$F$5:$AW$1000,26,FALSE))*500,0)</f>
        <v>0</v>
      </c>
      <c r="T470" s="372">
        <f>IFERROR((VLOOKUP(A470,QUEUE!$F$5:$AW$1000,30,FALSE)-VLOOKUP(A470,QUEUE!$F$5:$AW$1000,29,FALSE))*850,0)</f>
        <v>0</v>
      </c>
      <c r="U470" s="372">
        <f>IFERROR((VLOOKUP(A470,QUEUE!$F$5:$AW$1000,33,FALSE)-VLOOKUP(A470,QUEUE!$F$5:$AW$1000,32,FALSE))*600,0)</f>
        <v>0</v>
      </c>
      <c r="V470" s="372">
        <f>IFERROR((VLOOKUP(A470,QUEUE!$F$5:$AW$1000,36,FALSE)-VLOOKUP(A470,QUEUE!$F$5:$AW$1000,35,FALSE))*750,0)</f>
        <v>0</v>
      </c>
      <c r="W470" s="372">
        <f>IFERROR((VLOOKUP(A470,QUEUE!$F$5:$AW$1000,39,FALSE)-VLOOKUP(A470,QUEUE!$F$5:$AW$1000,38,FALSE))*600,0)</f>
        <v>0</v>
      </c>
      <c r="X470" s="373"/>
      <c r="Y470" s="371">
        <f>IFERROR(VLOOKUP(A470,PROFILE!$B$6:$DG$1000,109,FALSE),0)</f>
        <v>0</v>
      </c>
      <c r="Z470" s="371">
        <f>IFERROR((VLOOKUP(A470,PROFILE!$B$6:$DG$1000,110,FALSE)*900)+((VLOOKUP(A470,PROFILE!$B$6:$DG$1000,110,FALSE)*900)*0.5),0)</f>
        <v>0</v>
      </c>
      <c r="AA470" s="371">
        <f t="shared" si="42"/>
        <v>0</v>
      </c>
      <c r="AB470" s="373">
        <f>IF(PROFILE!R472="รอบคัน",1500,IF(PROFILE!R472="โคม่า",2000,PROFILE!DJ472*100))</f>
        <v>0</v>
      </c>
    </row>
    <row r="471" spans="1:28" x14ac:dyDescent="0.35">
      <c r="A471" s="344">
        <f t="shared" si="41"/>
        <v>1706006</v>
      </c>
      <c r="B471" s="344">
        <v>471</v>
      </c>
      <c r="G471" s="374" t="str">
        <f>IFERROR(VLOOKUP(A471,PROFILE!$B$6:$P$1000,11,FALSE),"")</f>
        <v>OUT</v>
      </c>
      <c r="H471" s="368">
        <f>IF(PROFILE!H473="","",PROFILE!B473)</f>
        <v>1706006</v>
      </c>
      <c r="I471" s="369" t="str">
        <f>IF(H471="","",VLOOKUP(H471,PROFILE!$B$6:$AC$1000,18,FALSE))</f>
        <v>ธนชาต</v>
      </c>
      <c r="J471" s="369" t="str">
        <f>IF(H471="","",VLOOKUP(H471,PROFILE!$B$6:$AC$1000,17,FALSE))</f>
        <v>รอบคัน</v>
      </c>
      <c r="K471" s="369" t="str">
        <f>IF(H471="","",VLOOKUP(H471,PROFILE!$B$6:$AC$1000,23,FALSE))</f>
        <v>ฒต4084</v>
      </c>
      <c r="L471" s="369" t="str">
        <f>IF(H471="","",VLOOKUP(H471,PROFILE!$B$6:$AC$1000,24,FALSE))</f>
        <v>MITSUBISHI</v>
      </c>
      <c r="M471" s="370" t="str">
        <f>IF(H471="","",VLOOKUP(H471,PROFILE!$B$6:$AC$1000,25,FALSE))</f>
        <v>TRITON</v>
      </c>
      <c r="N471" s="371">
        <f t="shared" si="43"/>
        <v>1500</v>
      </c>
      <c r="O471" s="372"/>
      <c r="P471" s="372"/>
      <c r="Q471" s="371">
        <f t="shared" si="44"/>
        <v>0</v>
      </c>
      <c r="R471" s="371">
        <f t="shared" si="40"/>
        <v>0</v>
      </c>
      <c r="S471" s="372">
        <f>IFERROR((VLOOKUP(A471,QUEUE!$F$5:$AW$1000,27,FALSE)-VLOOKUP(A471,QUEUE!$F$5:$AW$1000,26,FALSE))*500,0)</f>
        <v>0</v>
      </c>
      <c r="T471" s="372">
        <f>IFERROR((VLOOKUP(A471,QUEUE!$F$5:$AW$1000,30,FALSE)-VLOOKUP(A471,QUEUE!$F$5:$AW$1000,29,FALSE))*850,0)</f>
        <v>0</v>
      </c>
      <c r="U471" s="372">
        <f>IFERROR((VLOOKUP(A471,QUEUE!$F$5:$AW$1000,33,FALSE)-VLOOKUP(A471,QUEUE!$F$5:$AW$1000,32,FALSE))*600,0)</f>
        <v>0</v>
      </c>
      <c r="V471" s="372">
        <f>IFERROR((VLOOKUP(A471,QUEUE!$F$5:$AW$1000,36,FALSE)-VLOOKUP(A471,QUEUE!$F$5:$AW$1000,35,FALSE))*750,0)</f>
        <v>0</v>
      </c>
      <c r="W471" s="372">
        <f>IFERROR((VLOOKUP(A471,QUEUE!$F$5:$AW$1000,39,FALSE)-VLOOKUP(A471,QUEUE!$F$5:$AW$1000,38,FALSE))*600,0)</f>
        <v>0</v>
      </c>
      <c r="X471" s="373"/>
      <c r="Y471" s="371">
        <f>IFERROR(VLOOKUP(A471,PROFILE!$B$6:$DG$1000,109,FALSE),0)</f>
        <v>0</v>
      </c>
      <c r="Z471" s="371">
        <f>IFERROR((VLOOKUP(A471,PROFILE!$B$6:$DG$1000,110,FALSE)*900)+((VLOOKUP(A471,PROFILE!$B$6:$DG$1000,110,FALSE)*900)*0.5),0)</f>
        <v>0</v>
      </c>
      <c r="AA471" s="371">
        <f t="shared" si="42"/>
        <v>0</v>
      </c>
      <c r="AB471" s="373">
        <f>IF(PROFILE!R473="รอบคัน",1500,IF(PROFILE!R473="โคม่า",2000,PROFILE!DJ473*100))</f>
        <v>1500</v>
      </c>
    </row>
    <row r="472" spans="1:28" x14ac:dyDescent="0.35">
      <c r="A472" s="344">
        <f t="shared" si="41"/>
        <v>1706007</v>
      </c>
      <c r="B472" s="344">
        <v>472</v>
      </c>
      <c r="G472" s="374" t="str">
        <f>IFERROR(VLOOKUP(A472,PROFILE!$B$6:$P$1000,11,FALSE),"")</f>
        <v>OUT</v>
      </c>
      <c r="H472" s="368">
        <f>IF(PROFILE!H474="","",PROFILE!B474)</f>
        <v>1706007</v>
      </c>
      <c r="I472" s="369" t="str">
        <f>IF(H472="","",VLOOKUP(H472,PROFILE!$B$6:$AC$1000,18,FALSE))</f>
        <v>เทเวศ</v>
      </c>
      <c r="J472" s="369" t="str">
        <f>IF(H472="","",VLOOKUP(H472,PROFILE!$B$6:$AC$1000,17,FALSE))</f>
        <v>กลาง</v>
      </c>
      <c r="K472" s="369" t="str">
        <f>IF(H472="","",VLOOKUP(H472,PROFILE!$B$6:$AC$1000,23,FALSE))</f>
        <v>1ฒฉ6516</v>
      </c>
      <c r="L472" s="369" t="str">
        <f>IF(H472="","",VLOOKUP(H472,PROFILE!$B$6:$AC$1000,24,FALSE))</f>
        <v>TOYOTA</v>
      </c>
      <c r="M472" s="370" t="str">
        <f>IF(H472="","",VLOOKUP(H472,PROFILE!$B$6:$AC$1000,25,FALSE))</f>
        <v>VIGO</v>
      </c>
      <c r="N472" s="371">
        <f t="shared" si="43"/>
        <v>1957.71</v>
      </c>
      <c r="O472" s="372">
        <v>2000</v>
      </c>
      <c r="P472" s="372">
        <v>9827.1</v>
      </c>
      <c r="Q472" s="371">
        <f t="shared" si="44"/>
        <v>7869.39</v>
      </c>
      <c r="R472" s="371">
        <f t="shared" si="40"/>
        <v>7869.39</v>
      </c>
      <c r="S472" s="372">
        <f>IFERROR((VLOOKUP(A472,QUEUE!$F$5:$AW$1000,27,FALSE)-VLOOKUP(A472,QUEUE!$F$5:$AW$1000,26,FALSE))*500,0)</f>
        <v>0</v>
      </c>
      <c r="T472" s="372">
        <f>IFERROR((VLOOKUP(A472,QUEUE!$F$5:$AW$1000,30,FALSE)-VLOOKUP(A472,QUEUE!$F$5:$AW$1000,29,FALSE))*850,0)</f>
        <v>0</v>
      </c>
      <c r="U472" s="372">
        <f>IFERROR((VLOOKUP(A472,QUEUE!$F$5:$AW$1000,33,FALSE)-VLOOKUP(A472,QUEUE!$F$5:$AW$1000,32,FALSE))*600,0)</f>
        <v>0</v>
      </c>
      <c r="V472" s="372">
        <f>IFERROR((VLOOKUP(A472,QUEUE!$F$5:$AW$1000,36,FALSE)-VLOOKUP(A472,QUEUE!$F$5:$AW$1000,35,FALSE))*750,0)</f>
        <v>0</v>
      </c>
      <c r="W472" s="372">
        <f>IFERROR((VLOOKUP(A472,QUEUE!$F$5:$AW$1000,39,FALSE)-VLOOKUP(A472,QUEUE!$F$5:$AW$1000,38,FALSE))*600,0)</f>
        <v>0</v>
      </c>
      <c r="X472" s="373"/>
      <c r="Y472" s="371">
        <f>IFERROR(VLOOKUP(A472,PROFILE!$B$6:$DG$1000,109,FALSE),0)</f>
        <v>0</v>
      </c>
      <c r="Z472" s="371">
        <f>IFERROR((VLOOKUP(A472,PROFILE!$B$6:$DG$1000,110,FALSE)*900)+((VLOOKUP(A472,PROFILE!$B$6:$DG$1000,110,FALSE)*900)*0.5),0)</f>
        <v>675</v>
      </c>
      <c r="AA472" s="371">
        <f t="shared" si="42"/>
        <v>982.71</v>
      </c>
      <c r="AB472" s="373">
        <f>IF(PROFILE!R474="รอบคัน",1500,IF(PROFILE!R474="โคม่า",2000,PROFILE!DJ474*100))</f>
        <v>300</v>
      </c>
    </row>
    <row r="473" spans="1:28" x14ac:dyDescent="0.35">
      <c r="A473" s="344">
        <f t="shared" si="41"/>
        <v>1706008</v>
      </c>
      <c r="B473" s="344">
        <v>473</v>
      </c>
      <c r="G473" s="374" t="str">
        <f>IFERROR(VLOOKUP(A473,PROFILE!$B$6:$P$1000,11,FALSE),"")</f>
        <v>OUT</v>
      </c>
      <c r="H473" s="368">
        <f>IF(PROFILE!H475="","",PROFILE!B475)</f>
        <v>1706008</v>
      </c>
      <c r="I473" s="369" t="str">
        <f>IF(H473="","",VLOOKUP(H473,PROFILE!$B$6:$AC$1000,18,FALSE))</f>
        <v>เมืองไทย</v>
      </c>
      <c r="J473" s="369" t="str">
        <f>IF(H473="","",VLOOKUP(H473,PROFILE!$B$6:$AC$1000,17,FALSE))</f>
        <v>กลาง</v>
      </c>
      <c r="K473" s="369" t="str">
        <f>IF(H473="","",VLOOKUP(H473,PROFILE!$B$6:$AC$1000,23,FALSE))</f>
        <v>1กภ2149</v>
      </c>
      <c r="L473" s="369" t="str">
        <f>IF(H473="","",VLOOKUP(H473,PROFILE!$B$6:$AC$1000,24,FALSE))</f>
        <v>MAZDA</v>
      </c>
      <c r="M473" s="370">
        <f>IF(H473="","",VLOOKUP(H473,PROFILE!$B$6:$AC$1000,25,FALSE))</f>
        <v>2</v>
      </c>
      <c r="N473" s="371">
        <f t="shared" si="43"/>
        <v>1605</v>
      </c>
      <c r="O473" s="372"/>
      <c r="P473" s="372">
        <v>6300</v>
      </c>
      <c r="Q473" s="371">
        <f t="shared" si="44"/>
        <v>4695</v>
      </c>
      <c r="R473" s="371">
        <f t="shared" si="40"/>
        <v>4695</v>
      </c>
      <c r="S473" s="372">
        <f>IFERROR((VLOOKUP(A473,QUEUE!$F$5:$AW$1000,27,FALSE)-VLOOKUP(A473,QUEUE!$F$5:$AW$1000,26,FALSE))*500,0)</f>
        <v>0</v>
      </c>
      <c r="T473" s="372">
        <f>IFERROR((VLOOKUP(A473,QUEUE!$F$5:$AW$1000,30,FALSE)-VLOOKUP(A473,QUEUE!$F$5:$AW$1000,29,FALSE))*850,0)</f>
        <v>0</v>
      </c>
      <c r="U473" s="372">
        <f>IFERROR((VLOOKUP(A473,QUEUE!$F$5:$AW$1000,33,FALSE)-VLOOKUP(A473,QUEUE!$F$5:$AW$1000,32,FALSE))*600,0)</f>
        <v>0</v>
      </c>
      <c r="V473" s="372">
        <f>IFERROR((VLOOKUP(A473,QUEUE!$F$5:$AW$1000,36,FALSE)-VLOOKUP(A473,QUEUE!$F$5:$AW$1000,35,FALSE))*750,0)</f>
        <v>0</v>
      </c>
      <c r="W473" s="372">
        <f>IFERROR((VLOOKUP(A473,QUEUE!$F$5:$AW$1000,39,FALSE)-VLOOKUP(A473,QUEUE!$F$5:$AW$1000,38,FALSE))*600,0)</f>
        <v>0</v>
      </c>
      <c r="X473" s="373"/>
      <c r="Y473" s="371">
        <f>IFERROR(VLOOKUP(A473,PROFILE!$B$6:$DG$1000,109,FALSE),0)</f>
        <v>0</v>
      </c>
      <c r="Z473" s="371">
        <f>IFERROR((VLOOKUP(A473,PROFILE!$B$6:$DG$1000,110,FALSE)*900)+((VLOOKUP(A473,PROFILE!$B$6:$DG$1000,110,FALSE)*900)*0.5),0)</f>
        <v>675</v>
      </c>
      <c r="AA473" s="371">
        <f t="shared" si="42"/>
        <v>630</v>
      </c>
      <c r="AB473" s="373">
        <f>IF(PROFILE!R475="รอบคัน",1500,IF(PROFILE!R475="โคม่า",2000,PROFILE!DJ475*100))</f>
        <v>300</v>
      </c>
    </row>
    <row r="474" spans="1:28" x14ac:dyDescent="0.35">
      <c r="A474" s="344">
        <f t="shared" si="41"/>
        <v>1706009</v>
      </c>
      <c r="B474" s="344">
        <v>474</v>
      </c>
      <c r="G474" s="374" t="str">
        <f>IFERROR(VLOOKUP(A474,PROFILE!$B$6:$P$1000,11,FALSE),"")</f>
        <v/>
      </c>
      <c r="H474" s="368">
        <f>IF(PROFILE!H476="","",PROFILE!B476)</f>
        <v>1706009</v>
      </c>
      <c r="I474" s="369" t="str">
        <f>IF(H474="","",VLOOKUP(H474,PROFILE!$B$6:$AC$1000,18,FALSE))</f>
        <v>กรุงไทย</v>
      </c>
      <c r="J474" s="369" t="str">
        <f>IF(H474="","",VLOOKUP(H474,PROFILE!$B$6:$AC$1000,17,FALSE))</f>
        <v>เบา</v>
      </c>
      <c r="K474" s="369" t="str">
        <f>IF(H474="","",VLOOKUP(H474,PROFILE!$B$6:$AC$1000,23,FALSE))</f>
        <v>1ฒข3690</v>
      </c>
      <c r="L474" s="369" t="str">
        <f>IF(H474="","",VLOOKUP(H474,PROFILE!$B$6:$AC$1000,24,FALSE))</f>
        <v>TOYOTA</v>
      </c>
      <c r="M474" s="370" t="str">
        <f>IF(H474="","",VLOOKUP(H474,PROFILE!$B$6:$AC$1000,25,FALSE))</f>
        <v>VIGO</v>
      </c>
      <c r="N474" s="371">
        <f t="shared" si="43"/>
        <v>1000</v>
      </c>
      <c r="O474" s="372"/>
      <c r="P474" s="372">
        <v>10000</v>
      </c>
      <c r="Q474" s="371">
        <f t="shared" si="44"/>
        <v>9000</v>
      </c>
      <c r="R474" s="371">
        <f t="shared" si="40"/>
        <v>9000</v>
      </c>
      <c r="S474" s="372">
        <f>IFERROR((VLOOKUP(A474,QUEUE!$F$5:$AW$1000,27,FALSE)-VLOOKUP(A474,QUEUE!$F$5:$AW$1000,26,FALSE))*500,0)</f>
        <v>0</v>
      </c>
      <c r="T474" s="372">
        <f>IFERROR((VLOOKUP(A474,QUEUE!$F$5:$AW$1000,30,FALSE)-VLOOKUP(A474,QUEUE!$F$5:$AW$1000,29,FALSE))*850,0)</f>
        <v>0</v>
      </c>
      <c r="U474" s="372">
        <f>IFERROR((VLOOKUP(A474,QUEUE!$F$5:$AW$1000,33,FALSE)-VLOOKUP(A474,QUEUE!$F$5:$AW$1000,32,FALSE))*600,0)</f>
        <v>0</v>
      </c>
      <c r="V474" s="372">
        <f>IFERROR((VLOOKUP(A474,QUEUE!$F$5:$AW$1000,36,FALSE)-VLOOKUP(A474,QUEUE!$F$5:$AW$1000,35,FALSE))*750,0)</f>
        <v>0</v>
      </c>
      <c r="W474" s="372">
        <f>IFERROR((VLOOKUP(A474,QUEUE!$F$5:$AW$1000,39,FALSE)-VLOOKUP(A474,QUEUE!$F$5:$AW$1000,38,FALSE))*600,0)</f>
        <v>0</v>
      </c>
      <c r="X474" s="373"/>
      <c r="Y474" s="371">
        <f>IFERROR(VLOOKUP(A474,PROFILE!$B$6:$DG$1000,109,FALSE),0)</f>
        <v>0</v>
      </c>
      <c r="Z474" s="371">
        <f>IFERROR((VLOOKUP(A474,PROFILE!$B$6:$DG$1000,110,FALSE)*900)+((VLOOKUP(A474,PROFILE!$B$6:$DG$1000,110,FALSE)*900)*0.5),0)</f>
        <v>0</v>
      </c>
      <c r="AA474" s="371">
        <f t="shared" si="42"/>
        <v>1000</v>
      </c>
      <c r="AB474" s="373">
        <f>IF(PROFILE!R476="รอบคัน",1500,IF(PROFILE!R476="โคม่า",2000,PROFILE!DJ476*100))</f>
        <v>0</v>
      </c>
    </row>
    <row r="475" spans="1:28" x14ac:dyDescent="0.35">
      <c r="A475" s="344">
        <f t="shared" si="41"/>
        <v>1706010</v>
      </c>
      <c r="B475" s="344">
        <v>475</v>
      </c>
      <c r="G475" s="374" t="str">
        <f>IFERROR(VLOOKUP(A475,PROFILE!$B$6:$P$1000,11,FALSE),"")</f>
        <v>OUT</v>
      </c>
      <c r="H475" s="368">
        <f>IF(PROFILE!H477="","",PROFILE!B477)</f>
        <v>1706010</v>
      </c>
      <c r="I475" s="369" t="str">
        <f>IF(H475="","",VLOOKUP(H475,PROFILE!$B$6:$AC$1000,18,FALSE))</f>
        <v>เทเวศ</v>
      </c>
      <c r="J475" s="369" t="str">
        <f>IF(H475="","",VLOOKUP(H475,PROFILE!$B$6:$AC$1000,17,FALSE))</f>
        <v>เบา</v>
      </c>
      <c r="K475" s="369" t="str">
        <f>IF(H475="","",VLOOKUP(H475,PROFILE!$B$6:$AC$1000,23,FALSE))</f>
        <v>บค6023</v>
      </c>
      <c r="L475" s="369" t="str">
        <f>IF(H475="","",VLOOKUP(H475,PROFILE!$B$6:$AC$1000,24,FALSE))</f>
        <v>TOYOTA</v>
      </c>
      <c r="M475" s="370" t="str">
        <f>IF(H475="","",VLOOKUP(H475,PROFILE!$B$6:$AC$1000,25,FALSE))</f>
        <v>TIGER</v>
      </c>
      <c r="N475" s="371">
        <f t="shared" si="43"/>
        <v>775</v>
      </c>
      <c r="O475" s="372"/>
      <c r="P475" s="372"/>
      <c r="Q475" s="371">
        <f t="shared" si="44"/>
        <v>0</v>
      </c>
      <c r="R475" s="371">
        <f t="shared" si="40"/>
        <v>0</v>
      </c>
      <c r="S475" s="372">
        <f>IFERROR((VLOOKUP(A475,QUEUE!$F$5:$AW$1000,27,FALSE)-VLOOKUP(A475,QUEUE!$F$5:$AW$1000,26,FALSE))*500,0)</f>
        <v>0</v>
      </c>
      <c r="T475" s="372">
        <f>IFERROR((VLOOKUP(A475,QUEUE!$F$5:$AW$1000,30,FALSE)-VLOOKUP(A475,QUEUE!$F$5:$AW$1000,29,FALSE))*850,0)</f>
        <v>0</v>
      </c>
      <c r="U475" s="372">
        <f>IFERROR((VLOOKUP(A475,QUEUE!$F$5:$AW$1000,33,FALSE)-VLOOKUP(A475,QUEUE!$F$5:$AW$1000,32,FALSE))*600,0)</f>
        <v>0</v>
      </c>
      <c r="V475" s="372">
        <f>IFERROR((VLOOKUP(A475,QUEUE!$F$5:$AW$1000,36,FALSE)-VLOOKUP(A475,QUEUE!$F$5:$AW$1000,35,FALSE))*750,0)</f>
        <v>0</v>
      </c>
      <c r="W475" s="372">
        <f>IFERROR((VLOOKUP(A475,QUEUE!$F$5:$AW$1000,39,FALSE)-VLOOKUP(A475,QUEUE!$F$5:$AW$1000,38,FALSE))*600,0)</f>
        <v>0</v>
      </c>
      <c r="X475" s="373"/>
      <c r="Y475" s="371">
        <f>IFERROR(VLOOKUP(A475,PROFILE!$B$6:$DG$1000,109,FALSE),0)</f>
        <v>0</v>
      </c>
      <c r="Z475" s="371">
        <f>IFERROR((VLOOKUP(A475,PROFILE!$B$6:$DG$1000,110,FALSE)*900)+((VLOOKUP(A475,PROFILE!$B$6:$DG$1000,110,FALSE)*900)*0.5),0)</f>
        <v>675</v>
      </c>
      <c r="AA475" s="371">
        <f t="shared" si="42"/>
        <v>0</v>
      </c>
      <c r="AB475" s="373">
        <f>IF(PROFILE!R477="รอบคัน",1500,IF(PROFILE!R477="โคม่า",2000,PROFILE!DJ477*100))</f>
        <v>100</v>
      </c>
    </row>
    <row r="476" spans="1:28" x14ac:dyDescent="0.35">
      <c r="A476" s="344">
        <f t="shared" si="41"/>
        <v>1706011</v>
      </c>
      <c r="B476" s="344">
        <v>476</v>
      </c>
      <c r="G476" s="374" t="str">
        <f>IFERROR(VLOOKUP(A476,PROFILE!$B$6:$P$1000,11,FALSE),"")</f>
        <v>OUT</v>
      </c>
      <c r="H476" s="368">
        <f>IF(PROFILE!H478="","",PROFILE!B478)</f>
        <v>1706011</v>
      </c>
      <c r="I476" s="369" t="str">
        <f>IF(H476="","",VLOOKUP(H476,PROFILE!$B$6:$AC$1000,18,FALSE))</f>
        <v>ธนชาต</v>
      </c>
      <c r="J476" s="369" t="str">
        <f>IF(H476="","",VLOOKUP(H476,PROFILE!$B$6:$AC$1000,17,FALSE))</f>
        <v>รอบคัน</v>
      </c>
      <c r="K476" s="369" t="str">
        <f>IF(H476="","",VLOOKUP(H476,PROFILE!$B$6:$AC$1000,23,FALSE))</f>
        <v>3กษ3865</v>
      </c>
      <c r="L476" s="369" t="str">
        <f>IF(H476="","",VLOOKUP(H476,PROFILE!$B$6:$AC$1000,24,FALSE))</f>
        <v>MAZDA</v>
      </c>
      <c r="M476" s="370">
        <f>IF(H476="","",VLOOKUP(H476,PROFILE!$B$6:$AC$1000,25,FALSE))</f>
        <v>3</v>
      </c>
      <c r="N476" s="371">
        <f t="shared" si="43"/>
        <v>1660</v>
      </c>
      <c r="O476" s="372"/>
      <c r="P476" s="372">
        <v>1600</v>
      </c>
      <c r="Q476" s="371">
        <f t="shared" si="44"/>
        <v>-60</v>
      </c>
      <c r="R476" s="371">
        <f t="shared" si="40"/>
        <v>-60</v>
      </c>
      <c r="S476" s="372">
        <f>IFERROR((VLOOKUP(A476,QUEUE!$F$5:$AW$1000,27,FALSE)-VLOOKUP(A476,QUEUE!$F$5:$AW$1000,26,FALSE))*500,0)</f>
        <v>0</v>
      </c>
      <c r="T476" s="372">
        <f>IFERROR((VLOOKUP(A476,QUEUE!$F$5:$AW$1000,30,FALSE)-VLOOKUP(A476,QUEUE!$F$5:$AW$1000,29,FALSE))*850,0)</f>
        <v>0</v>
      </c>
      <c r="U476" s="372">
        <f>IFERROR((VLOOKUP(A476,QUEUE!$F$5:$AW$1000,33,FALSE)-VLOOKUP(A476,QUEUE!$F$5:$AW$1000,32,FALSE))*600,0)</f>
        <v>0</v>
      </c>
      <c r="V476" s="372">
        <f>IFERROR((VLOOKUP(A476,QUEUE!$F$5:$AW$1000,36,FALSE)-VLOOKUP(A476,QUEUE!$F$5:$AW$1000,35,FALSE))*750,0)</f>
        <v>0</v>
      </c>
      <c r="W476" s="372">
        <f>IFERROR((VLOOKUP(A476,QUEUE!$F$5:$AW$1000,39,FALSE)-VLOOKUP(A476,QUEUE!$F$5:$AW$1000,38,FALSE))*600,0)</f>
        <v>0</v>
      </c>
      <c r="X476" s="373"/>
      <c r="Y476" s="371">
        <f>IFERROR(VLOOKUP(A476,PROFILE!$B$6:$DG$1000,109,FALSE),0)</f>
        <v>0</v>
      </c>
      <c r="Z476" s="371">
        <f>IFERROR((VLOOKUP(A476,PROFILE!$B$6:$DG$1000,110,FALSE)*900)+((VLOOKUP(A476,PROFILE!$B$6:$DG$1000,110,FALSE)*900)*0.5),0)</f>
        <v>0</v>
      </c>
      <c r="AA476" s="371">
        <f t="shared" si="42"/>
        <v>160</v>
      </c>
      <c r="AB476" s="373">
        <f>IF(PROFILE!R478="รอบคัน",1500,IF(PROFILE!R478="โคม่า",2000,PROFILE!DJ478*100))</f>
        <v>1500</v>
      </c>
    </row>
    <row r="477" spans="1:28" x14ac:dyDescent="0.35">
      <c r="A477" s="344">
        <f t="shared" si="41"/>
        <v>1706012</v>
      </c>
      <c r="B477" s="344">
        <v>477</v>
      </c>
      <c r="G477" s="374" t="str">
        <f>IFERROR(VLOOKUP(A477,PROFILE!$B$6:$P$1000,11,FALSE),"")</f>
        <v>OUT</v>
      </c>
      <c r="H477" s="368">
        <f>IF(PROFILE!H479="","",PROFILE!B479)</f>
        <v>1706012</v>
      </c>
      <c r="I477" s="369" t="str">
        <f>IF(H477="","",VLOOKUP(H477,PROFILE!$B$6:$AC$1000,18,FALSE))</f>
        <v>เมืองไทย</v>
      </c>
      <c r="J477" s="369" t="str">
        <f>IF(H477="","",VLOOKUP(H477,PROFILE!$B$6:$AC$1000,17,FALSE))</f>
        <v>กลาง</v>
      </c>
      <c r="K477" s="369" t="str">
        <f>IF(H477="","",VLOOKUP(H477,PROFILE!$B$6:$AC$1000,23,FALSE))</f>
        <v>ถจ4237</v>
      </c>
      <c r="L477" s="369" t="str">
        <f>IF(H477="","",VLOOKUP(H477,PROFILE!$B$6:$AC$1000,24,FALSE))</f>
        <v>TOYOTA</v>
      </c>
      <c r="M477" s="370" t="str">
        <f>IF(H477="","",VLOOKUP(H477,PROFILE!$B$6:$AC$1000,25,FALSE))</f>
        <v>VIGO</v>
      </c>
      <c r="N477" s="371">
        <f t="shared" si="43"/>
        <v>2875</v>
      </c>
      <c r="O477" s="372"/>
      <c r="P477" s="372">
        <v>20000</v>
      </c>
      <c r="Q477" s="371">
        <f t="shared" si="44"/>
        <v>17125</v>
      </c>
      <c r="R477" s="371">
        <f t="shared" si="40"/>
        <v>17125</v>
      </c>
      <c r="S477" s="372">
        <f>IFERROR((VLOOKUP(A477,QUEUE!$F$5:$AW$1000,27,FALSE)-VLOOKUP(A477,QUEUE!$F$5:$AW$1000,26,FALSE))*500,0)</f>
        <v>0</v>
      </c>
      <c r="T477" s="372">
        <f>IFERROR((VLOOKUP(A477,QUEUE!$F$5:$AW$1000,30,FALSE)-VLOOKUP(A477,QUEUE!$F$5:$AW$1000,29,FALSE))*850,0)</f>
        <v>0</v>
      </c>
      <c r="U477" s="372">
        <f>IFERROR((VLOOKUP(A477,QUEUE!$F$5:$AW$1000,33,FALSE)-VLOOKUP(A477,QUEUE!$F$5:$AW$1000,32,FALSE))*600,0)</f>
        <v>0</v>
      </c>
      <c r="V477" s="372">
        <f>IFERROR((VLOOKUP(A477,QUEUE!$F$5:$AW$1000,36,FALSE)-VLOOKUP(A477,QUEUE!$F$5:$AW$1000,35,FALSE))*750,0)</f>
        <v>0</v>
      </c>
      <c r="W477" s="372">
        <f>IFERROR((VLOOKUP(A477,QUEUE!$F$5:$AW$1000,39,FALSE)-VLOOKUP(A477,QUEUE!$F$5:$AW$1000,38,FALSE))*600,0)</f>
        <v>0</v>
      </c>
      <c r="X477" s="373"/>
      <c r="Y477" s="371">
        <f>IFERROR(VLOOKUP(A477,PROFILE!$B$6:$DG$1000,109,FALSE),0)</f>
        <v>0</v>
      </c>
      <c r="Z477" s="371">
        <f>IFERROR((VLOOKUP(A477,PROFILE!$B$6:$DG$1000,110,FALSE)*900)+((VLOOKUP(A477,PROFILE!$B$6:$DG$1000,110,FALSE)*900)*0.5),0)</f>
        <v>675</v>
      </c>
      <c r="AA477" s="371">
        <f t="shared" si="42"/>
        <v>2000</v>
      </c>
      <c r="AB477" s="373">
        <f>IF(PROFILE!R479="รอบคัน",1500,IF(PROFILE!R479="โคม่า",2000,PROFILE!DJ479*100))</f>
        <v>200</v>
      </c>
    </row>
    <row r="478" spans="1:28" x14ac:dyDescent="0.35">
      <c r="A478" s="344">
        <f t="shared" si="41"/>
        <v>1706013</v>
      </c>
      <c r="B478" s="344">
        <v>478</v>
      </c>
      <c r="G478" s="374" t="str">
        <f>IFERROR(VLOOKUP(A478,PROFILE!$B$6:$P$1000,11,FALSE),"")</f>
        <v>OUT</v>
      </c>
      <c r="H478" s="368">
        <f>IF(PROFILE!H480="","",PROFILE!B480)</f>
        <v>1706013</v>
      </c>
      <c r="I478" s="369" t="str">
        <f>IF(H478="","",VLOOKUP(H478,PROFILE!$B$6:$AC$1000,18,FALSE))</f>
        <v>อินทร</v>
      </c>
      <c r="J478" s="369" t="str">
        <f>IF(H478="","",VLOOKUP(H478,PROFILE!$B$6:$AC$1000,17,FALSE))</f>
        <v>กลาง</v>
      </c>
      <c r="K478" s="369" t="str">
        <f>IF(H478="","",VLOOKUP(H478,PROFILE!$B$6:$AC$1000,23,FALSE))</f>
        <v>ฒส9861</v>
      </c>
      <c r="L478" s="369" t="str">
        <f>IF(H478="","",VLOOKUP(H478,PROFILE!$B$6:$AC$1000,24,FALSE))</f>
        <v>TOYOTA</v>
      </c>
      <c r="M478" s="370" t="str">
        <f>IF(H478="","",VLOOKUP(H478,PROFILE!$B$6:$AC$1000,25,FALSE))</f>
        <v>VIGO</v>
      </c>
      <c r="N478" s="371">
        <f t="shared" si="43"/>
        <v>1647</v>
      </c>
      <c r="O478" s="372"/>
      <c r="P478" s="372">
        <v>5720</v>
      </c>
      <c r="Q478" s="371">
        <f t="shared" si="44"/>
        <v>4073</v>
      </c>
      <c r="R478" s="371">
        <f t="shared" si="40"/>
        <v>4073</v>
      </c>
      <c r="S478" s="372">
        <f>IFERROR((VLOOKUP(A478,QUEUE!$F$5:$AW$1000,27,FALSE)-VLOOKUP(A478,QUEUE!$F$5:$AW$1000,26,FALSE))*500,0)</f>
        <v>0</v>
      </c>
      <c r="T478" s="372">
        <f>IFERROR((VLOOKUP(A478,QUEUE!$F$5:$AW$1000,30,FALSE)-VLOOKUP(A478,QUEUE!$F$5:$AW$1000,29,FALSE))*850,0)</f>
        <v>0</v>
      </c>
      <c r="U478" s="372">
        <f>IFERROR((VLOOKUP(A478,QUEUE!$F$5:$AW$1000,33,FALSE)-VLOOKUP(A478,QUEUE!$F$5:$AW$1000,32,FALSE))*600,0)</f>
        <v>0</v>
      </c>
      <c r="V478" s="372">
        <f>IFERROR((VLOOKUP(A478,QUEUE!$F$5:$AW$1000,36,FALSE)-VLOOKUP(A478,QUEUE!$F$5:$AW$1000,35,FALSE))*750,0)</f>
        <v>0</v>
      </c>
      <c r="W478" s="372">
        <f>IFERROR((VLOOKUP(A478,QUEUE!$F$5:$AW$1000,39,FALSE)-VLOOKUP(A478,QUEUE!$F$5:$AW$1000,38,FALSE))*600,0)</f>
        <v>0</v>
      </c>
      <c r="X478" s="373"/>
      <c r="Y478" s="371">
        <f>IFERROR(VLOOKUP(A478,PROFILE!$B$6:$DG$1000,109,FALSE),0)</f>
        <v>0</v>
      </c>
      <c r="Z478" s="371">
        <f>IFERROR((VLOOKUP(A478,PROFILE!$B$6:$DG$1000,110,FALSE)*900)+((VLOOKUP(A478,PROFILE!$B$6:$DG$1000,110,FALSE)*900)*0.5),0)</f>
        <v>675</v>
      </c>
      <c r="AA478" s="371">
        <f t="shared" si="42"/>
        <v>572</v>
      </c>
      <c r="AB478" s="373">
        <f>IF(PROFILE!R480="รอบคัน",1500,IF(PROFILE!R480="โคม่า",2000,PROFILE!DJ480*100))</f>
        <v>400</v>
      </c>
    </row>
    <row r="479" spans="1:28" x14ac:dyDescent="0.35">
      <c r="A479" s="344">
        <f t="shared" si="41"/>
        <v>1706014</v>
      </c>
      <c r="B479" s="344">
        <v>479</v>
      </c>
      <c r="G479" s="374" t="str">
        <f>IFERROR(VLOOKUP(A479,PROFILE!$B$6:$P$1000,11,FALSE),"")</f>
        <v>OUT</v>
      </c>
      <c r="H479" s="368">
        <f>IF(PROFILE!H481="","",PROFILE!B481)</f>
        <v>1706014</v>
      </c>
      <c r="I479" s="369" t="str">
        <f>IF(H479="","",VLOOKUP(H479,PROFILE!$B$6:$AC$1000,18,FALSE))</f>
        <v>เมืองไทย</v>
      </c>
      <c r="J479" s="369" t="str">
        <f>IF(H479="","",VLOOKUP(H479,PROFILE!$B$6:$AC$1000,17,FALSE))</f>
        <v>เบา</v>
      </c>
      <c r="K479" s="369" t="str">
        <f>IF(H479="","",VLOOKUP(H479,PROFILE!$B$6:$AC$1000,23,FALSE))</f>
        <v>สย708</v>
      </c>
      <c r="L479" s="369" t="str">
        <f>IF(H479="","",VLOOKUP(H479,PROFILE!$B$6:$AC$1000,24,FALSE))</f>
        <v>TOYOTA</v>
      </c>
      <c r="M479" s="370" t="str">
        <f>IF(H479="","",VLOOKUP(H479,PROFILE!$B$6:$AC$1000,25,FALSE))</f>
        <v>VIGO</v>
      </c>
      <c r="N479" s="371">
        <f t="shared" si="43"/>
        <v>0</v>
      </c>
      <c r="O479" s="372"/>
      <c r="P479" s="372"/>
      <c r="Q479" s="371">
        <f t="shared" si="44"/>
        <v>0</v>
      </c>
      <c r="R479" s="371">
        <f t="shared" si="40"/>
        <v>0</v>
      </c>
      <c r="S479" s="372">
        <f>IFERROR((VLOOKUP(A479,QUEUE!$F$5:$AW$1000,27,FALSE)-VLOOKUP(A479,QUEUE!$F$5:$AW$1000,26,FALSE))*500,0)</f>
        <v>0</v>
      </c>
      <c r="T479" s="372">
        <f>IFERROR((VLOOKUP(A479,QUEUE!$F$5:$AW$1000,30,FALSE)-VLOOKUP(A479,QUEUE!$F$5:$AW$1000,29,FALSE))*850,0)</f>
        <v>0</v>
      </c>
      <c r="U479" s="372">
        <f>IFERROR((VLOOKUP(A479,QUEUE!$F$5:$AW$1000,33,FALSE)-VLOOKUP(A479,QUEUE!$F$5:$AW$1000,32,FALSE))*600,0)</f>
        <v>0</v>
      </c>
      <c r="V479" s="372">
        <f>IFERROR((VLOOKUP(A479,QUEUE!$F$5:$AW$1000,36,FALSE)-VLOOKUP(A479,QUEUE!$F$5:$AW$1000,35,FALSE))*750,0)</f>
        <v>0</v>
      </c>
      <c r="W479" s="372">
        <f>IFERROR((VLOOKUP(A479,QUEUE!$F$5:$AW$1000,39,FALSE)-VLOOKUP(A479,QUEUE!$F$5:$AW$1000,38,FALSE))*600,0)</f>
        <v>0</v>
      </c>
      <c r="X479" s="373"/>
      <c r="Y479" s="371">
        <f>IFERROR(VLOOKUP(A479,PROFILE!$B$6:$DG$1000,109,FALSE),0)</f>
        <v>0</v>
      </c>
      <c r="Z479" s="371">
        <f>IFERROR((VLOOKUP(A479,PROFILE!$B$6:$DG$1000,110,FALSE)*900)+((VLOOKUP(A479,PROFILE!$B$6:$DG$1000,110,FALSE)*900)*0.5),0)</f>
        <v>0</v>
      </c>
      <c r="AA479" s="371">
        <f t="shared" si="42"/>
        <v>0</v>
      </c>
      <c r="AB479" s="373">
        <f>IF(PROFILE!R481="รอบคัน",1500,IF(PROFILE!R481="โคม่า",2000,PROFILE!DJ481*100))</f>
        <v>0</v>
      </c>
    </row>
    <row r="480" spans="1:28" x14ac:dyDescent="0.35">
      <c r="A480" s="344">
        <f t="shared" si="41"/>
        <v>1706015</v>
      </c>
      <c r="B480" s="344">
        <v>480</v>
      </c>
      <c r="G480" s="374">
        <f>IFERROR(VLOOKUP(A480,PROFILE!$B$6:$P$1000,11,FALSE),"")</f>
        <v>7.6148656250006752</v>
      </c>
      <c r="H480" s="368">
        <f>IF(PROFILE!H482="","",PROFILE!B482)</f>
        <v>1706015</v>
      </c>
      <c r="I480" s="369" t="str">
        <f>IF(H480="","",VLOOKUP(H480,PROFILE!$B$6:$AC$1000,18,FALSE))</f>
        <v>ธนชาต</v>
      </c>
      <c r="J480" s="369" t="str">
        <f>IF(H480="","",VLOOKUP(H480,PROFILE!$B$6:$AC$1000,17,FALSE))</f>
        <v>กลาง</v>
      </c>
      <c r="K480" s="369" t="str">
        <f>IF(H480="","",VLOOKUP(H480,PROFILE!$B$6:$AC$1000,23,FALSE))</f>
        <v>ชฐ7560</v>
      </c>
      <c r="L480" s="369" t="str">
        <f>IF(H480="","",VLOOKUP(H480,PROFILE!$B$6:$AC$1000,24,FALSE))</f>
        <v>HONDA</v>
      </c>
      <c r="M480" s="370" t="str">
        <f>IF(H480="","",VLOOKUP(H480,PROFILE!$B$6:$AC$1000,25,FALSE))</f>
        <v>CR-V</v>
      </c>
      <c r="N480" s="371">
        <f t="shared" si="43"/>
        <v>1083</v>
      </c>
      <c r="O480" s="372"/>
      <c r="P480" s="372">
        <v>1080</v>
      </c>
      <c r="Q480" s="371">
        <f t="shared" si="44"/>
        <v>-3</v>
      </c>
      <c r="R480" s="371">
        <f t="shared" si="40"/>
        <v>-3</v>
      </c>
      <c r="S480" s="372">
        <f>IFERROR((VLOOKUP(A480,QUEUE!$F$5:$AW$1000,27,FALSE)-VLOOKUP(A480,QUEUE!$F$5:$AW$1000,26,FALSE))*500,0)</f>
        <v>0</v>
      </c>
      <c r="T480" s="372">
        <f>IFERROR((VLOOKUP(A480,QUEUE!$F$5:$AW$1000,30,FALSE)-VLOOKUP(A480,QUEUE!$F$5:$AW$1000,29,FALSE))*850,0)</f>
        <v>0</v>
      </c>
      <c r="U480" s="372">
        <f>IFERROR((VLOOKUP(A480,QUEUE!$F$5:$AW$1000,33,FALSE)-VLOOKUP(A480,QUEUE!$F$5:$AW$1000,32,FALSE))*600,0)</f>
        <v>0</v>
      </c>
      <c r="V480" s="372">
        <f>IFERROR((VLOOKUP(A480,QUEUE!$F$5:$AW$1000,36,FALSE)-VLOOKUP(A480,QUEUE!$F$5:$AW$1000,35,FALSE))*750,0)</f>
        <v>0</v>
      </c>
      <c r="W480" s="372">
        <f>IFERROR((VLOOKUP(A480,QUEUE!$F$5:$AW$1000,39,FALSE)-VLOOKUP(A480,QUEUE!$F$5:$AW$1000,38,FALSE))*600,0)</f>
        <v>0</v>
      </c>
      <c r="X480" s="373"/>
      <c r="Y480" s="371">
        <f>IFERROR(VLOOKUP(A480,PROFILE!$B$6:$DG$1000,109,FALSE),0)</f>
        <v>0</v>
      </c>
      <c r="Z480" s="371">
        <f>IFERROR((VLOOKUP(A480,PROFILE!$B$6:$DG$1000,110,FALSE)*900)+((VLOOKUP(A480,PROFILE!$B$6:$DG$1000,110,FALSE)*900)*0.5),0)</f>
        <v>675</v>
      </c>
      <c r="AA480" s="371">
        <f t="shared" si="42"/>
        <v>108</v>
      </c>
      <c r="AB480" s="373">
        <f>IF(PROFILE!R482="รอบคัน",1500,IF(PROFILE!R482="โคม่า",2000,PROFILE!DJ482*100))</f>
        <v>300</v>
      </c>
    </row>
    <row r="481" spans="1:28" x14ac:dyDescent="0.35">
      <c r="A481" s="344">
        <f t="shared" si="41"/>
        <v>1706016</v>
      </c>
      <c r="B481" s="344">
        <v>481</v>
      </c>
      <c r="G481" s="374" t="str">
        <f>IFERROR(VLOOKUP(A481,PROFILE!$B$6:$P$1000,11,FALSE),"")</f>
        <v>OUT</v>
      </c>
      <c r="H481" s="368">
        <f>IF(PROFILE!H483="","",PROFILE!B483)</f>
        <v>1706016</v>
      </c>
      <c r="I481" s="369" t="str">
        <f>IF(H481="","",VLOOKUP(H481,PROFILE!$B$6:$AC$1000,18,FALSE))</f>
        <v>เมืองไทย</v>
      </c>
      <c r="J481" s="369" t="str">
        <f>IF(H481="","",VLOOKUP(H481,PROFILE!$B$6:$AC$1000,17,FALSE))</f>
        <v>กลาง</v>
      </c>
      <c r="K481" s="369" t="str">
        <f>IF(H481="","",VLOOKUP(H481,PROFILE!$B$6:$AC$1000,23,FALSE))</f>
        <v>ฒผ4547</v>
      </c>
      <c r="L481" s="369" t="str">
        <f>IF(H481="","",VLOOKUP(H481,PROFILE!$B$6:$AC$1000,24,FALSE))</f>
        <v>TOYOTA</v>
      </c>
      <c r="M481" s="370" t="str">
        <f>IF(H481="","",VLOOKUP(H481,PROFILE!$B$6:$AC$1000,25,FALSE))</f>
        <v>VIGO</v>
      </c>
      <c r="N481" s="371">
        <f t="shared" si="43"/>
        <v>1910</v>
      </c>
      <c r="O481" s="372">
        <v>874</v>
      </c>
      <c r="P481" s="372">
        <v>1600</v>
      </c>
      <c r="Q481" s="371">
        <f t="shared" si="44"/>
        <v>-310</v>
      </c>
      <c r="R481" s="371">
        <f t="shared" si="40"/>
        <v>-310</v>
      </c>
      <c r="S481" s="372">
        <f>IFERROR((VLOOKUP(A481,QUEUE!$F$5:$AW$1000,27,FALSE)-VLOOKUP(A481,QUEUE!$F$5:$AW$1000,26,FALSE))*500,0)</f>
        <v>0</v>
      </c>
      <c r="T481" s="372">
        <f>IFERROR((VLOOKUP(A481,QUEUE!$F$5:$AW$1000,30,FALSE)-VLOOKUP(A481,QUEUE!$F$5:$AW$1000,29,FALSE))*850,0)</f>
        <v>0</v>
      </c>
      <c r="U481" s="372">
        <f>IFERROR((VLOOKUP(A481,QUEUE!$F$5:$AW$1000,33,FALSE)-VLOOKUP(A481,QUEUE!$F$5:$AW$1000,32,FALSE))*600,0)</f>
        <v>0</v>
      </c>
      <c r="V481" s="372">
        <f>IFERROR((VLOOKUP(A481,QUEUE!$F$5:$AW$1000,36,FALSE)-VLOOKUP(A481,QUEUE!$F$5:$AW$1000,35,FALSE))*750,0)</f>
        <v>0</v>
      </c>
      <c r="W481" s="372">
        <f>IFERROR((VLOOKUP(A481,QUEUE!$F$5:$AW$1000,39,FALSE)-VLOOKUP(A481,QUEUE!$F$5:$AW$1000,38,FALSE))*600,0)</f>
        <v>0</v>
      </c>
      <c r="X481" s="373"/>
      <c r="Y481" s="371">
        <f>IFERROR(VLOOKUP(A481,PROFILE!$B$6:$DG$1000,109,FALSE),0)</f>
        <v>0</v>
      </c>
      <c r="Z481" s="371">
        <f>IFERROR((VLOOKUP(A481,PROFILE!$B$6:$DG$1000,110,FALSE)*900)+((VLOOKUP(A481,PROFILE!$B$6:$DG$1000,110,FALSE)*900)*0.5),0)</f>
        <v>1350</v>
      </c>
      <c r="AA481" s="371">
        <f t="shared" si="42"/>
        <v>160</v>
      </c>
      <c r="AB481" s="373">
        <f>IF(PROFILE!R483="รอบคัน",1500,IF(PROFILE!R483="โคม่า",2000,PROFILE!DJ483*100))</f>
        <v>400</v>
      </c>
    </row>
    <row r="482" spans="1:28" x14ac:dyDescent="0.35">
      <c r="A482" s="344">
        <f t="shared" si="41"/>
        <v>1706017</v>
      </c>
      <c r="B482" s="344">
        <v>482</v>
      </c>
      <c r="G482" s="374" t="str">
        <f>IFERROR(VLOOKUP(A482,PROFILE!$B$6:$P$1000,11,FALSE),"")</f>
        <v>OUT</v>
      </c>
      <c r="H482" s="368">
        <f>IF(PROFILE!H484="","",PROFILE!B484)</f>
        <v>1706017</v>
      </c>
      <c r="I482" s="369" t="str">
        <f>IF(H482="","",VLOOKUP(H482,PROFILE!$B$6:$AC$1000,18,FALSE))</f>
        <v>กรุงไทย</v>
      </c>
      <c r="J482" s="369" t="str">
        <f>IF(H482="","",VLOOKUP(H482,PROFILE!$B$6:$AC$1000,17,FALSE))</f>
        <v>รอบคัน</v>
      </c>
      <c r="K482" s="369" t="str">
        <f>IF(H482="","",VLOOKUP(H482,PROFILE!$B$6:$AC$1000,23,FALSE))</f>
        <v>1กถ8128</v>
      </c>
      <c r="L482" s="369" t="str">
        <f>IF(H482="","",VLOOKUP(H482,PROFILE!$B$6:$AC$1000,24,FALSE))</f>
        <v>CHEVROLET</v>
      </c>
      <c r="M482" s="370" t="str">
        <f>IF(H482="","",VLOOKUP(H482,PROFILE!$B$6:$AC$1000,25,FALSE))</f>
        <v>CRUZE</v>
      </c>
      <c r="N482" s="371">
        <f t="shared" si="43"/>
        <v>1500</v>
      </c>
      <c r="O482" s="372"/>
      <c r="P482" s="372"/>
      <c r="Q482" s="371">
        <f t="shared" si="44"/>
        <v>0</v>
      </c>
      <c r="R482" s="371">
        <f t="shared" si="40"/>
        <v>0</v>
      </c>
      <c r="S482" s="372">
        <f>IFERROR((VLOOKUP(A482,QUEUE!$F$5:$AW$1000,27,FALSE)-VLOOKUP(A482,QUEUE!$F$5:$AW$1000,26,FALSE))*500,0)</f>
        <v>0</v>
      </c>
      <c r="T482" s="372">
        <f>IFERROR((VLOOKUP(A482,QUEUE!$F$5:$AW$1000,30,FALSE)-VLOOKUP(A482,QUEUE!$F$5:$AW$1000,29,FALSE))*850,0)</f>
        <v>0</v>
      </c>
      <c r="U482" s="372">
        <f>IFERROR((VLOOKUP(A482,QUEUE!$F$5:$AW$1000,33,FALSE)-VLOOKUP(A482,QUEUE!$F$5:$AW$1000,32,FALSE))*600,0)</f>
        <v>0</v>
      </c>
      <c r="V482" s="372">
        <f>IFERROR((VLOOKUP(A482,QUEUE!$F$5:$AW$1000,36,FALSE)-VLOOKUP(A482,QUEUE!$F$5:$AW$1000,35,FALSE))*750,0)</f>
        <v>0</v>
      </c>
      <c r="W482" s="372">
        <f>IFERROR((VLOOKUP(A482,QUEUE!$F$5:$AW$1000,39,FALSE)-VLOOKUP(A482,QUEUE!$F$5:$AW$1000,38,FALSE))*600,0)</f>
        <v>0</v>
      </c>
      <c r="X482" s="373"/>
      <c r="Y482" s="371">
        <f>IFERROR(VLOOKUP(A482,PROFILE!$B$6:$DG$1000,109,FALSE),0)</f>
        <v>0</v>
      </c>
      <c r="Z482" s="371">
        <f>IFERROR((VLOOKUP(A482,PROFILE!$B$6:$DG$1000,110,FALSE)*900)+((VLOOKUP(A482,PROFILE!$B$6:$DG$1000,110,FALSE)*900)*0.5),0)</f>
        <v>0</v>
      </c>
      <c r="AA482" s="371">
        <f t="shared" si="42"/>
        <v>0</v>
      </c>
      <c r="AB482" s="373">
        <f>IF(PROFILE!R484="รอบคัน",1500,IF(PROFILE!R484="โคม่า",2000,PROFILE!DJ484*100))</f>
        <v>1500</v>
      </c>
    </row>
    <row r="483" spans="1:28" x14ac:dyDescent="0.35">
      <c r="A483" s="344">
        <f t="shared" si="41"/>
        <v>1706018</v>
      </c>
      <c r="B483" s="344">
        <v>483</v>
      </c>
      <c r="G483" s="374" t="str">
        <f>IFERROR(VLOOKUP(A483,PROFILE!$B$6:$P$1000,11,FALSE),"")</f>
        <v/>
      </c>
      <c r="H483" s="368">
        <f>IF(PROFILE!H485="","",PROFILE!B485)</f>
        <v>1706018</v>
      </c>
      <c r="I483" s="369" t="str">
        <f>IF(H483="","",VLOOKUP(H483,PROFILE!$B$6:$AC$1000,18,FALSE))</f>
        <v>เมืองไทย</v>
      </c>
      <c r="J483" s="369" t="str">
        <f>IF(H483="","",VLOOKUP(H483,PROFILE!$B$6:$AC$1000,17,FALSE))</f>
        <v>โคม่า</v>
      </c>
      <c r="K483" s="369" t="str">
        <f>IF(H483="","",VLOOKUP(H483,PROFILE!$B$6:$AC$1000,23,FALSE))</f>
        <v>2กด309</v>
      </c>
      <c r="L483" s="369" t="str">
        <f>IF(H483="","",VLOOKUP(H483,PROFILE!$B$6:$AC$1000,24,FALSE))</f>
        <v>MAZDA</v>
      </c>
      <c r="M483" s="370">
        <f>IF(H483="","",VLOOKUP(H483,PROFILE!$B$6:$AC$1000,25,FALSE))</f>
        <v>2</v>
      </c>
      <c r="N483" s="371">
        <f t="shared" si="43"/>
        <v>5503</v>
      </c>
      <c r="O483" s="372">
        <v>9000</v>
      </c>
      <c r="P483" s="372">
        <v>21530</v>
      </c>
      <c r="Q483" s="371">
        <f t="shared" si="44"/>
        <v>16027</v>
      </c>
      <c r="R483" s="371">
        <f t="shared" si="40"/>
        <v>16027</v>
      </c>
      <c r="S483" s="372">
        <f>IFERROR((VLOOKUP(A483,QUEUE!$F$5:$AW$1000,27,FALSE)-VLOOKUP(A483,QUEUE!$F$5:$AW$1000,26,FALSE))*500,0)</f>
        <v>0</v>
      </c>
      <c r="T483" s="372">
        <f>IFERROR((VLOOKUP(A483,QUEUE!$F$5:$AW$1000,30,FALSE)-VLOOKUP(A483,QUEUE!$F$5:$AW$1000,29,FALSE))*850,0)</f>
        <v>0</v>
      </c>
      <c r="U483" s="372">
        <f>IFERROR((VLOOKUP(A483,QUEUE!$F$5:$AW$1000,33,FALSE)-VLOOKUP(A483,QUEUE!$F$5:$AW$1000,32,FALSE))*600,0)</f>
        <v>0</v>
      </c>
      <c r="V483" s="372">
        <f>IFERROR((VLOOKUP(A483,QUEUE!$F$5:$AW$1000,36,FALSE)-VLOOKUP(A483,QUEUE!$F$5:$AW$1000,35,FALSE))*750,0)</f>
        <v>0</v>
      </c>
      <c r="W483" s="372">
        <f>IFERROR((VLOOKUP(A483,QUEUE!$F$5:$AW$1000,39,FALSE)-VLOOKUP(A483,QUEUE!$F$5:$AW$1000,38,FALSE))*600,0)</f>
        <v>0</v>
      </c>
      <c r="X483" s="373"/>
      <c r="Y483" s="371">
        <f>IFERROR(VLOOKUP(A483,PROFILE!$B$6:$DG$1000,109,FALSE),0)</f>
        <v>0</v>
      </c>
      <c r="Z483" s="371">
        <f>IFERROR((VLOOKUP(A483,PROFILE!$B$6:$DG$1000,110,FALSE)*900)+((VLOOKUP(A483,PROFILE!$B$6:$DG$1000,110,FALSE)*900)*0.5),0)</f>
        <v>1350</v>
      </c>
      <c r="AA483" s="371">
        <f t="shared" si="42"/>
        <v>2153</v>
      </c>
      <c r="AB483" s="373">
        <f>IF(PROFILE!R485="รอบคัน",1500,IF(PROFILE!R485="โคม่า",2000,PROFILE!DJ485*100))</f>
        <v>2000</v>
      </c>
    </row>
    <row r="484" spans="1:28" x14ac:dyDescent="0.35">
      <c r="A484" s="344">
        <f t="shared" si="41"/>
        <v>1706019</v>
      </c>
      <c r="B484" s="344">
        <v>484</v>
      </c>
      <c r="G484" s="374" t="str">
        <f>IFERROR(VLOOKUP(A484,PROFILE!$B$6:$P$1000,11,FALSE),"")</f>
        <v>OUT</v>
      </c>
      <c r="H484" s="368">
        <f>IF(PROFILE!H486="","",PROFILE!B486)</f>
        <v>1706019</v>
      </c>
      <c r="I484" s="369" t="str">
        <f>IF(H484="","",VLOOKUP(H484,PROFILE!$B$6:$AC$1000,18,FALSE))</f>
        <v>ธนชาต</v>
      </c>
      <c r="J484" s="369" t="str">
        <f>IF(H484="","",VLOOKUP(H484,PROFILE!$B$6:$AC$1000,17,FALSE))</f>
        <v>เบา</v>
      </c>
      <c r="K484" s="369" t="str">
        <f>IF(H484="","",VLOOKUP(H484,PROFILE!$B$6:$AC$1000,23,FALSE))</f>
        <v>ฆฮ4695</v>
      </c>
      <c r="L484" s="369" t="str">
        <f>IF(H484="","",VLOOKUP(H484,PROFILE!$B$6:$AC$1000,24,FALSE))</f>
        <v>CHEVROLET</v>
      </c>
      <c r="M484" s="370" t="str">
        <f>IF(H484="","",VLOOKUP(H484,PROFILE!$B$6:$AC$1000,25,FALSE))</f>
        <v>TRAILBLAZER</v>
      </c>
      <c r="N484" s="371">
        <f t="shared" si="43"/>
        <v>1075</v>
      </c>
      <c r="O484" s="372"/>
      <c r="P484" s="372"/>
      <c r="Q484" s="371">
        <f t="shared" si="44"/>
        <v>0</v>
      </c>
      <c r="R484" s="371">
        <f t="shared" si="40"/>
        <v>0</v>
      </c>
      <c r="S484" s="372">
        <f>IFERROR((VLOOKUP(A484,QUEUE!$F$5:$AW$1000,27,FALSE)-VLOOKUP(A484,QUEUE!$F$5:$AW$1000,26,FALSE))*500,0)</f>
        <v>0</v>
      </c>
      <c r="T484" s="372">
        <f>IFERROR((VLOOKUP(A484,QUEUE!$F$5:$AW$1000,30,FALSE)-VLOOKUP(A484,QUEUE!$F$5:$AW$1000,29,FALSE))*850,0)</f>
        <v>0</v>
      </c>
      <c r="U484" s="372">
        <f>IFERROR((VLOOKUP(A484,QUEUE!$F$5:$AW$1000,33,FALSE)-VLOOKUP(A484,QUEUE!$F$5:$AW$1000,32,FALSE))*600,0)</f>
        <v>0</v>
      </c>
      <c r="V484" s="372">
        <f>IFERROR((VLOOKUP(A484,QUEUE!$F$5:$AW$1000,36,FALSE)-VLOOKUP(A484,QUEUE!$F$5:$AW$1000,35,FALSE))*750,0)</f>
        <v>0</v>
      </c>
      <c r="W484" s="372">
        <f>IFERROR((VLOOKUP(A484,QUEUE!$F$5:$AW$1000,39,FALSE)-VLOOKUP(A484,QUEUE!$F$5:$AW$1000,38,FALSE))*600,0)</f>
        <v>0</v>
      </c>
      <c r="X484" s="373"/>
      <c r="Y484" s="371">
        <f>IFERROR(VLOOKUP(A484,PROFILE!$B$6:$DG$1000,109,FALSE),0)</f>
        <v>0</v>
      </c>
      <c r="Z484" s="371">
        <f>IFERROR((VLOOKUP(A484,PROFILE!$B$6:$DG$1000,110,FALSE)*900)+((VLOOKUP(A484,PROFILE!$B$6:$DG$1000,110,FALSE)*900)*0.5),0)</f>
        <v>675</v>
      </c>
      <c r="AA484" s="371">
        <f t="shared" si="42"/>
        <v>0</v>
      </c>
      <c r="AB484" s="373">
        <f>IF(PROFILE!R486="รอบคัน",1500,IF(PROFILE!R486="โคม่า",2000,PROFILE!DJ486*100))</f>
        <v>400</v>
      </c>
    </row>
    <row r="485" spans="1:28" x14ac:dyDescent="0.35">
      <c r="A485" s="344">
        <f t="shared" si="41"/>
        <v>1706020</v>
      </c>
      <c r="B485" s="344">
        <v>485</v>
      </c>
      <c r="G485" s="374" t="str">
        <f>IFERROR(VLOOKUP(A485,PROFILE!$B$6:$P$1000,11,FALSE),"")</f>
        <v>OUT</v>
      </c>
      <c r="H485" s="368">
        <f>IF(PROFILE!H487="","",PROFILE!B487)</f>
        <v>1706020</v>
      </c>
      <c r="I485" s="369" t="str">
        <f>IF(H485="","",VLOOKUP(H485,PROFILE!$B$6:$AC$1000,18,FALSE))</f>
        <v>อาคเนย์</v>
      </c>
      <c r="J485" s="369" t="str">
        <f>IF(H485="","",VLOOKUP(H485,PROFILE!$B$6:$AC$1000,17,FALSE))</f>
        <v>กลาง</v>
      </c>
      <c r="K485" s="369" t="str">
        <f>IF(H485="","",VLOOKUP(H485,PROFILE!$B$6:$AC$1000,23,FALSE))</f>
        <v>ฒฐ9168</v>
      </c>
      <c r="L485" s="369" t="str">
        <f>IF(H485="","",VLOOKUP(H485,PROFILE!$B$6:$AC$1000,24,FALSE))</f>
        <v>ISUZU</v>
      </c>
      <c r="M485" s="370" t="str">
        <f>IF(H485="","",VLOOKUP(H485,PROFILE!$B$6:$AC$1000,25,FALSE))</f>
        <v>D-MAX</v>
      </c>
      <c r="N485" s="371">
        <f t="shared" si="43"/>
        <v>3069</v>
      </c>
      <c r="O485" s="372"/>
      <c r="P485" s="372">
        <v>5440</v>
      </c>
      <c r="Q485" s="371">
        <f t="shared" si="44"/>
        <v>2371</v>
      </c>
      <c r="R485" s="371">
        <f t="shared" si="40"/>
        <v>2371</v>
      </c>
      <c r="S485" s="372">
        <f>IFERROR((VLOOKUP(A485,QUEUE!$F$5:$AW$1000,27,FALSE)-VLOOKUP(A485,QUEUE!$F$5:$AW$1000,26,FALSE))*500,0)</f>
        <v>0</v>
      </c>
      <c r="T485" s="372">
        <f>IFERROR((VLOOKUP(A485,QUEUE!$F$5:$AW$1000,30,FALSE)-VLOOKUP(A485,QUEUE!$F$5:$AW$1000,29,FALSE))*850,0)</f>
        <v>0</v>
      </c>
      <c r="U485" s="372">
        <f>IFERROR((VLOOKUP(A485,QUEUE!$F$5:$AW$1000,33,FALSE)-VLOOKUP(A485,QUEUE!$F$5:$AW$1000,32,FALSE))*600,0)</f>
        <v>0</v>
      </c>
      <c r="V485" s="372">
        <f>IFERROR((VLOOKUP(A485,QUEUE!$F$5:$AW$1000,36,FALSE)-VLOOKUP(A485,QUEUE!$F$5:$AW$1000,35,FALSE))*750,0)</f>
        <v>0</v>
      </c>
      <c r="W485" s="372">
        <f>IFERROR((VLOOKUP(A485,QUEUE!$F$5:$AW$1000,39,FALSE)-VLOOKUP(A485,QUEUE!$F$5:$AW$1000,38,FALSE))*600,0)</f>
        <v>0</v>
      </c>
      <c r="X485" s="373"/>
      <c r="Y485" s="371">
        <f>IFERROR(VLOOKUP(A485,PROFILE!$B$6:$DG$1000,109,FALSE),0)</f>
        <v>0</v>
      </c>
      <c r="Z485" s="371">
        <f>IFERROR((VLOOKUP(A485,PROFILE!$B$6:$DG$1000,110,FALSE)*900)+((VLOOKUP(A485,PROFILE!$B$6:$DG$1000,110,FALSE)*900)*0.5),0)</f>
        <v>2025</v>
      </c>
      <c r="AA485" s="371">
        <f t="shared" si="42"/>
        <v>544</v>
      </c>
      <c r="AB485" s="373">
        <f>IF(PROFILE!R487="รอบคัน",1500,IF(PROFILE!R487="โคม่า",2000,PROFILE!DJ487*100))</f>
        <v>500</v>
      </c>
    </row>
    <row r="486" spans="1:28" x14ac:dyDescent="0.35">
      <c r="A486" s="344">
        <f t="shared" si="41"/>
        <v>1706021</v>
      </c>
      <c r="B486" s="344">
        <v>486</v>
      </c>
      <c r="G486" s="374" t="str">
        <f>IFERROR(VLOOKUP(A486,PROFILE!$B$6:$P$1000,11,FALSE),"")</f>
        <v/>
      </c>
      <c r="H486" s="368">
        <f>IF(PROFILE!H488="","",PROFILE!B488)</f>
        <v>1706021</v>
      </c>
      <c r="I486" s="369" t="str">
        <f>IF(H486="","",VLOOKUP(H486,PROFILE!$B$6:$AC$1000,18,FALSE))</f>
        <v>ธนชาต</v>
      </c>
      <c r="J486" s="369" t="str">
        <f>IF(H486="","",VLOOKUP(H486,PROFILE!$B$6:$AC$1000,17,FALSE))</f>
        <v>ชิ้นส่วน</v>
      </c>
      <c r="K486" s="369" t="str">
        <f>IF(H486="","",VLOOKUP(H486,PROFILE!$B$6:$AC$1000,23,FALSE))</f>
        <v>10 6614</v>
      </c>
      <c r="L486" s="369" t="str">
        <f>IF(H486="","",VLOOKUP(H486,PROFILE!$B$6:$AC$1000,24,FALSE))</f>
        <v>TOYOTA</v>
      </c>
      <c r="M486" s="370" t="str">
        <f>IF(H486="","",VLOOKUP(H486,PROFILE!$B$6:$AC$1000,25,FALSE))</f>
        <v>VIGO</v>
      </c>
      <c r="N486" s="371">
        <f t="shared" si="43"/>
        <v>0</v>
      </c>
      <c r="O486" s="372"/>
      <c r="P486" s="372"/>
      <c r="Q486" s="371">
        <f t="shared" si="44"/>
        <v>0</v>
      </c>
      <c r="R486" s="371">
        <f t="shared" si="40"/>
        <v>0</v>
      </c>
      <c r="S486" s="372">
        <f>IFERROR((VLOOKUP(A486,QUEUE!$F$5:$AW$1000,27,FALSE)-VLOOKUP(A486,QUEUE!$F$5:$AW$1000,26,FALSE))*500,0)</f>
        <v>0</v>
      </c>
      <c r="T486" s="372">
        <f>IFERROR((VLOOKUP(A486,QUEUE!$F$5:$AW$1000,30,FALSE)-VLOOKUP(A486,QUEUE!$F$5:$AW$1000,29,FALSE))*850,0)</f>
        <v>0</v>
      </c>
      <c r="U486" s="372">
        <f>IFERROR((VLOOKUP(A486,QUEUE!$F$5:$AW$1000,33,FALSE)-VLOOKUP(A486,QUEUE!$F$5:$AW$1000,32,FALSE))*600,0)</f>
        <v>0</v>
      </c>
      <c r="V486" s="372">
        <f>IFERROR((VLOOKUP(A486,QUEUE!$F$5:$AW$1000,36,FALSE)-VLOOKUP(A486,QUEUE!$F$5:$AW$1000,35,FALSE))*750,0)</f>
        <v>0</v>
      </c>
      <c r="W486" s="372">
        <f>IFERROR((VLOOKUP(A486,QUEUE!$F$5:$AW$1000,39,FALSE)-VLOOKUP(A486,QUEUE!$F$5:$AW$1000,38,FALSE))*600,0)</f>
        <v>0</v>
      </c>
      <c r="X486" s="373"/>
      <c r="Y486" s="371">
        <f>IFERROR(VLOOKUP(A486,PROFILE!$B$6:$DG$1000,109,FALSE),0)</f>
        <v>0</v>
      </c>
      <c r="Z486" s="371">
        <f>IFERROR((VLOOKUP(A486,PROFILE!$B$6:$DG$1000,110,FALSE)*900)+((VLOOKUP(A486,PROFILE!$B$6:$DG$1000,110,FALSE)*900)*0.5),0)</f>
        <v>0</v>
      </c>
      <c r="AA486" s="371">
        <f t="shared" si="42"/>
        <v>0</v>
      </c>
      <c r="AB486" s="373">
        <f>IF(PROFILE!R488="รอบคัน",1500,IF(PROFILE!R488="โคม่า",2000,PROFILE!DJ488*100))</f>
        <v>0</v>
      </c>
    </row>
    <row r="487" spans="1:28" x14ac:dyDescent="0.35">
      <c r="A487" s="344">
        <f t="shared" si="41"/>
        <v>1706022</v>
      </c>
      <c r="B487" s="344">
        <v>487</v>
      </c>
      <c r="G487" s="374" t="str">
        <f>IFERROR(VLOOKUP(A487,PROFILE!$B$6:$P$1000,11,FALSE),"")</f>
        <v>OUT</v>
      </c>
      <c r="H487" s="368">
        <f>IF(PROFILE!H489="","",PROFILE!B489)</f>
        <v>1706022</v>
      </c>
      <c r="I487" s="369" t="str">
        <f>IF(H487="","",VLOOKUP(H487,PROFILE!$B$6:$AC$1000,18,FALSE))</f>
        <v>ไทยวิวัฒน์</v>
      </c>
      <c r="J487" s="369" t="str">
        <f>IF(H487="","",VLOOKUP(H487,PROFILE!$B$6:$AC$1000,17,FALSE))</f>
        <v>กลาง</v>
      </c>
      <c r="K487" s="369" t="str">
        <f>IF(H487="","",VLOOKUP(H487,PROFILE!$B$6:$AC$1000,23,FALSE))</f>
        <v>ฒฉ9468</v>
      </c>
      <c r="L487" s="369" t="str">
        <f>IF(H487="","",VLOOKUP(H487,PROFILE!$B$6:$AC$1000,24,FALSE))</f>
        <v>TOYOTA</v>
      </c>
      <c r="M487" s="370" t="str">
        <f>IF(H487="","",VLOOKUP(H487,PROFILE!$B$6:$AC$1000,25,FALSE))</f>
        <v>VIGO</v>
      </c>
      <c r="N487" s="371">
        <f t="shared" si="43"/>
        <v>1844.963</v>
      </c>
      <c r="O487" s="372"/>
      <c r="P487" s="372">
        <v>949.63</v>
      </c>
      <c r="Q487" s="371">
        <f t="shared" si="44"/>
        <v>-895.33299999999997</v>
      </c>
      <c r="R487" s="371">
        <f t="shared" si="40"/>
        <v>-895.33299999999997</v>
      </c>
      <c r="S487" s="372">
        <f>IFERROR((VLOOKUP(A487,QUEUE!$F$5:$AW$1000,27,FALSE)-VLOOKUP(A487,QUEUE!$F$5:$AW$1000,26,FALSE))*500,0)</f>
        <v>0</v>
      </c>
      <c r="T487" s="372">
        <f>IFERROR((VLOOKUP(A487,QUEUE!$F$5:$AW$1000,30,FALSE)-VLOOKUP(A487,QUEUE!$F$5:$AW$1000,29,FALSE))*850,0)</f>
        <v>0</v>
      </c>
      <c r="U487" s="372">
        <f>IFERROR((VLOOKUP(A487,QUEUE!$F$5:$AW$1000,33,FALSE)-VLOOKUP(A487,QUEUE!$F$5:$AW$1000,32,FALSE))*600,0)</f>
        <v>0</v>
      </c>
      <c r="V487" s="372">
        <f>IFERROR((VLOOKUP(A487,QUEUE!$F$5:$AW$1000,36,FALSE)-VLOOKUP(A487,QUEUE!$F$5:$AW$1000,35,FALSE))*750,0)</f>
        <v>0</v>
      </c>
      <c r="W487" s="372">
        <f>IFERROR((VLOOKUP(A487,QUEUE!$F$5:$AW$1000,39,FALSE)-VLOOKUP(A487,QUEUE!$F$5:$AW$1000,38,FALSE))*600,0)</f>
        <v>0</v>
      </c>
      <c r="X487" s="373"/>
      <c r="Y487" s="371">
        <f>IFERROR(VLOOKUP(A487,PROFILE!$B$6:$DG$1000,109,FALSE),0)</f>
        <v>0</v>
      </c>
      <c r="Z487" s="371">
        <f>IFERROR((VLOOKUP(A487,PROFILE!$B$6:$DG$1000,110,FALSE)*900)+((VLOOKUP(A487,PROFILE!$B$6:$DG$1000,110,FALSE)*900)*0.5),0)</f>
        <v>1350</v>
      </c>
      <c r="AA487" s="371">
        <f t="shared" si="42"/>
        <v>94.963000000000008</v>
      </c>
      <c r="AB487" s="373">
        <f>IF(PROFILE!R489="รอบคัน",1500,IF(PROFILE!R489="โคม่า",2000,PROFILE!DJ489*100))</f>
        <v>400</v>
      </c>
    </row>
    <row r="488" spans="1:28" x14ac:dyDescent="0.35">
      <c r="A488" s="344">
        <f t="shared" si="41"/>
        <v>1706023</v>
      </c>
      <c r="B488" s="344">
        <v>488</v>
      </c>
      <c r="G488" s="374" t="str">
        <f>IFERROR(VLOOKUP(A488,PROFILE!$B$6:$P$1000,11,FALSE),"")</f>
        <v/>
      </c>
      <c r="H488" s="368">
        <f>IF(PROFILE!H490="","",PROFILE!B490)</f>
        <v>1706023</v>
      </c>
      <c r="I488" s="369" t="str">
        <f>IF(H488="","",VLOOKUP(H488,PROFILE!$B$6:$AC$1000,18,FALSE))</f>
        <v>ธนชาต</v>
      </c>
      <c r="J488" s="369" t="str">
        <f>IF(H488="","",VLOOKUP(H488,PROFILE!$B$6:$AC$1000,17,FALSE))</f>
        <v>กลาง</v>
      </c>
      <c r="K488" s="369" t="str">
        <f>IF(H488="","",VLOOKUP(H488,PROFILE!$B$6:$AC$1000,23,FALSE))</f>
        <v>3กข7481</v>
      </c>
      <c r="L488" s="369" t="str">
        <f>IF(H488="","",VLOOKUP(H488,PROFILE!$B$6:$AC$1000,24,FALSE))</f>
        <v>TOYOTA</v>
      </c>
      <c r="M488" s="370" t="str">
        <f>IF(H488="","",VLOOKUP(H488,PROFILE!$B$6:$AC$1000,25,FALSE))</f>
        <v>YARIS</v>
      </c>
      <c r="N488" s="371">
        <f t="shared" si="43"/>
        <v>1177</v>
      </c>
      <c r="O488" s="372"/>
      <c r="P488" s="372">
        <v>11770</v>
      </c>
      <c r="Q488" s="371">
        <f t="shared" si="44"/>
        <v>10593</v>
      </c>
      <c r="R488" s="371">
        <f t="shared" si="40"/>
        <v>10593</v>
      </c>
      <c r="S488" s="372">
        <f>IFERROR((VLOOKUP(A488,QUEUE!$F$5:$AW$1000,27,FALSE)-VLOOKUP(A488,QUEUE!$F$5:$AW$1000,26,FALSE))*500,0)</f>
        <v>0</v>
      </c>
      <c r="T488" s="372">
        <f>IFERROR((VLOOKUP(A488,QUEUE!$F$5:$AW$1000,30,FALSE)-VLOOKUP(A488,QUEUE!$F$5:$AW$1000,29,FALSE))*850,0)</f>
        <v>0</v>
      </c>
      <c r="U488" s="372">
        <f>IFERROR((VLOOKUP(A488,QUEUE!$F$5:$AW$1000,33,FALSE)-VLOOKUP(A488,QUEUE!$F$5:$AW$1000,32,FALSE))*600,0)</f>
        <v>0</v>
      </c>
      <c r="V488" s="372">
        <f>IFERROR((VLOOKUP(A488,QUEUE!$F$5:$AW$1000,36,FALSE)-VLOOKUP(A488,QUEUE!$F$5:$AW$1000,35,FALSE))*750,0)</f>
        <v>0</v>
      </c>
      <c r="W488" s="372">
        <f>IFERROR((VLOOKUP(A488,QUEUE!$F$5:$AW$1000,39,FALSE)-VLOOKUP(A488,QUEUE!$F$5:$AW$1000,38,FALSE))*600,0)</f>
        <v>0</v>
      </c>
      <c r="X488" s="373"/>
      <c r="Y488" s="371">
        <f>IFERROR(VLOOKUP(A488,PROFILE!$B$6:$DG$1000,109,FALSE),0)</f>
        <v>0</v>
      </c>
      <c r="Z488" s="371">
        <f>IFERROR((VLOOKUP(A488,PROFILE!$B$6:$DG$1000,110,FALSE)*900)+((VLOOKUP(A488,PROFILE!$B$6:$DG$1000,110,FALSE)*900)*0.5),0)</f>
        <v>0</v>
      </c>
      <c r="AA488" s="371">
        <f t="shared" si="42"/>
        <v>1177</v>
      </c>
      <c r="AB488" s="373">
        <f>IF(PROFILE!R490="รอบคัน",1500,IF(PROFILE!R490="โคม่า",2000,PROFILE!DJ490*100))</f>
        <v>0</v>
      </c>
    </row>
    <row r="489" spans="1:28" x14ac:dyDescent="0.35">
      <c r="A489" s="344">
        <f t="shared" si="41"/>
        <v>1706024</v>
      </c>
      <c r="B489" s="344">
        <v>489</v>
      </c>
      <c r="G489" s="374" t="str">
        <f>IFERROR(VLOOKUP(A489,PROFILE!$B$6:$P$1000,11,FALSE),"")</f>
        <v/>
      </c>
      <c r="H489" s="368">
        <f>IF(PROFILE!H491="","",PROFILE!B491)</f>
        <v>1706024</v>
      </c>
      <c r="I489" s="369" t="str">
        <f>IF(H489="","",VLOOKUP(H489,PROFILE!$B$6:$AC$1000,18,FALSE))</f>
        <v>อาคเนย์</v>
      </c>
      <c r="J489" s="369" t="str">
        <f>IF(H489="","",VLOOKUP(H489,PROFILE!$B$6:$AC$1000,17,FALSE))</f>
        <v>รอบคัน</v>
      </c>
      <c r="K489" s="369" t="str">
        <f>IF(H489="","",VLOOKUP(H489,PROFILE!$B$6:$AC$1000,23,FALSE))</f>
        <v>1กอ3262</v>
      </c>
      <c r="L489" s="369" t="str">
        <f>IF(H489="","",VLOOKUP(H489,PROFILE!$B$6:$AC$1000,24,FALSE))</f>
        <v>MITSUBISHI</v>
      </c>
      <c r="M489" s="370" t="str">
        <f>IF(H489="","",VLOOKUP(H489,PROFILE!$B$6:$AC$1000,25,FALSE))</f>
        <v>TRITON</v>
      </c>
      <c r="N489" s="371">
        <f t="shared" si="43"/>
        <v>1500</v>
      </c>
      <c r="O489" s="372"/>
      <c r="P489" s="372"/>
      <c r="Q489" s="371">
        <f t="shared" si="44"/>
        <v>0</v>
      </c>
      <c r="R489" s="371">
        <f t="shared" si="40"/>
        <v>0</v>
      </c>
      <c r="S489" s="372">
        <f>IFERROR((VLOOKUP(A489,QUEUE!$F$5:$AW$1000,27,FALSE)-VLOOKUP(A489,QUEUE!$F$5:$AW$1000,26,FALSE))*500,0)</f>
        <v>0</v>
      </c>
      <c r="T489" s="372">
        <f>IFERROR((VLOOKUP(A489,QUEUE!$F$5:$AW$1000,30,FALSE)-VLOOKUP(A489,QUEUE!$F$5:$AW$1000,29,FALSE))*850,0)</f>
        <v>0</v>
      </c>
      <c r="U489" s="372">
        <f>IFERROR((VLOOKUP(A489,QUEUE!$F$5:$AW$1000,33,FALSE)-VLOOKUP(A489,QUEUE!$F$5:$AW$1000,32,FALSE))*600,0)</f>
        <v>0</v>
      </c>
      <c r="V489" s="372">
        <f>IFERROR((VLOOKUP(A489,QUEUE!$F$5:$AW$1000,36,FALSE)-VLOOKUP(A489,QUEUE!$F$5:$AW$1000,35,FALSE))*750,0)</f>
        <v>0</v>
      </c>
      <c r="W489" s="372">
        <f>IFERROR((VLOOKUP(A489,QUEUE!$F$5:$AW$1000,39,FALSE)-VLOOKUP(A489,QUEUE!$F$5:$AW$1000,38,FALSE))*600,0)</f>
        <v>0</v>
      </c>
      <c r="X489" s="373"/>
      <c r="Y489" s="371">
        <f>IFERROR(VLOOKUP(A489,PROFILE!$B$6:$DG$1000,109,FALSE),0)</f>
        <v>0</v>
      </c>
      <c r="Z489" s="371">
        <f>IFERROR((VLOOKUP(A489,PROFILE!$B$6:$DG$1000,110,FALSE)*900)+((VLOOKUP(A489,PROFILE!$B$6:$DG$1000,110,FALSE)*900)*0.5),0)</f>
        <v>0</v>
      </c>
      <c r="AA489" s="371">
        <f t="shared" si="42"/>
        <v>0</v>
      </c>
      <c r="AB489" s="373">
        <f>IF(PROFILE!R491="รอบคัน",1500,IF(PROFILE!R491="โคม่า",2000,PROFILE!DJ491*100))</f>
        <v>1500</v>
      </c>
    </row>
    <row r="490" spans="1:28" x14ac:dyDescent="0.35">
      <c r="A490" s="344">
        <f t="shared" si="41"/>
        <v>1706025</v>
      </c>
      <c r="B490" s="344">
        <v>490</v>
      </c>
      <c r="G490" s="374" t="str">
        <f>IFERROR(VLOOKUP(A490,PROFILE!$B$6:$P$1000,11,FALSE),"")</f>
        <v>OUT</v>
      </c>
      <c r="H490" s="368">
        <f>IF(PROFILE!H492="","",PROFILE!B492)</f>
        <v>1706025</v>
      </c>
      <c r="I490" s="369" t="str">
        <f>IF(H490="","",VLOOKUP(H490,PROFILE!$B$6:$AC$1000,18,FALSE))</f>
        <v>เมืองไทย</v>
      </c>
      <c r="J490" s="369" t="str">
        <f>IF(H490="","",VLOOKUP(H490,PROFILE!$B$6:$AC$1000,17,FALSE))</f>
        <v>กลาง</v>
      </c>
      <c r="K490" s="369" t="str">
        <f>IF(H490="","",VLOOKUP(H490,PROFILE!$B$6:$AC$1000,23,FALSE))</f>
        <v>5กญ9872</v>
      </c>
      <c r="L490" s="369" t="str">
        <f>IF(H490="","",VLOOKUP(H490,PROFILE!$B$6:$AC$1000,24,FALSE))</f>
        <v>TOYOTA</v>
      </c>
      <c r="M490" s="370" t="str">
        <f>IF(H490="","",VLOOKUP(H490,PROFILE!$B$6:$AC$1000,25,FALSE))</f>
        <v>YARIS</v>
      </c>
      <c r="N490" s="371">
        <f t="shared" si="43"/>
        <v>1075</v>
      </c>
      <c r="O490" s="372"/>
      <c r="P490" s="372"/>
      <c r="Q490" s="371">
        <f t="shared" si="44"/>
        <v>0</v>
      </c>
      <c r="R490" s="371">
        <f t="shared" si="40"/>
        <v>0</v>
      </c>
      <c r="S490" s="372">
        <f>IFERROR((VLOOKUP(A490,QUEUE!$F$5:$AW$1000,27,FALSE)-VLOOKUP(A490,QUEUE!$F$5:$AW$1000,26,FALSE))*500,0)</f>
        <v>0</v>
      </c>
      <c r="T490" s="372">
        <f>IFERROR((VLOOKUP(A490,QUEUE!$F$5:$AW$1000,30,FALSE)-VLOOKUP(A490,QUEUE!$F$5:$AW$1000,29,FALSE))*850,0)</f>
        <v>0</v>
      </c>
      <c r="U490" s="372">
        <f>IFERROR((VLOOKUP(A490,QUEUE!$F$5:$AW$1000,33,FALSE)-VLOOKUP(A490,QUEUE!$F$5:$AW$1000,32,FALSE))*600,0)</f>
        <v>0</v>
      </c>
      <c r="V490" s="372">
        <f>IFERROR((VLOOKUP(A490,QUEUE!$F$5:$AW$1000,36,FALSE)-VLOOKUP(A490,QUEUE!$F$5:$AW$1000,35,FALSE))*750,0)</f>
        <v>0</v>
      </c>
      <c r="W490" s="372">
        <f>IFERROR((VLOOKUP(A490,QUEUE!$F$5:$AW$1000,39,FALSE)-VLOOKUP(A490,QUEUE!$F$5:$AW$1000,38,FALSE))*600,0)</f>
        <v>0</v>
      </c>
      <c r="X490" s="373"/>
      <c r="Y490" s="371">
        <f>IFERROR(VLOOKUP(A490,PROFILE!$B$6:$DG$1000,109,FALSE),0)</f>
        <v>0</v>
      </c>
      <c r="Z490" s="371">
        <f>IFERROR((VLOOKUP(A490,PROFILE!$B$6:$DG$1000,110,FALSE)*900)+((VLOOKUP(A490,PROFILE!$B$6:$DG$1000,110,FALSE)*900)*0.5),0)</f>
        <v>675</v>
      </c>
      <c r="AA490" s="371">
        <f t="shared" si="42"/>
        <v>0</v>
      </c>
      <c r="AB490" s="373">
        <f>IF(PROFILE!R492="รอบคัน",1500,IF(PROFILE!R492="โคม่า",2000,PROFILE!DJ492*100))</f>
        <v>400</v>
      </c>
    </row>
    <row r="491" spans="1:28" x14ac:dyDescent="0.35">
      <c r="A491" s="344">
        <f t="shared" si="41"/>
        <v>1706026</v>
      </c>
      <c r="B491" s="344">
        <v>491</v>
      </c>
      <c r="G491" s="374" t="str">
        <f>IFERROR(VLOOKUP(A491,PROFILE!$B$6:$P$1000,11,FALSE),"")</f>
        <v>OUT</v>
      </c>
      <c r="H491" s="368">
        <f>IF(PROFILE!H493="","",PROFILE!B493)</f>
        <v>1706026</v>
      </c>
      <c r="I491" s="369" t="str">
        <f>IF(H491="","",VLOOKUP(H491,PROFILE!$B$6:$AC$1000,18,FALSE))</f>
        <v>ธนชาต</v>
      </c>
      <c r="J491" s="369" t="str">
        <f>IF(H491="","",VLOOKUP(H491,PROFILE!$B$6:$AC$1000,17,FALSE))</f>
        <v>เบา</v>
      </c>
      <c r="K491" s="369" t="str">
        <f>IF(H491="","",VLOOKUP(H491,PROFILE!$B$6:$AC$1000,23,FALSE))</f>
        <v>ญฮ8081</v>
      </c>
      <c r="L491" s="369" t="str">
        <f>IF(H491="","",VLOOKUP(H491,PROFILE!$B$6:$AC$1000,24,FALSE))</f>
        <v>MITSUBISHI</v>
      </c>
      <c r="M491" s="370" t="str">
        <f>IF(H491="","",VLOOKUP(H491,PROFILE!$B$6:$AC$1000,25,FALSE))</f>
        <v>PAJERO</v>
      </c>
      <c r="N491" s="371">
        <f t="shared" si="43"/>
        <v>1840</v>
      </c>
      <c r="O491" s="372"/>
      <c r="P491" s="372">
        <v>9650</v>
      </c>
      <c r="Q491" s="371">
        <f t="shared" si="44"/>
        <v>7810</v>
      </c>
      <c r="R491" s="371">
        <f t="shared" si="40"/>
        <v>7810</v>
      </c>
      <c r="S491" s="372">
        <f>IFERROR((VLOOKUP(A491,QUEUE!$F$5:$AW$1000,27,FALSE)-VLOOKUP(A491,QUEUE!$F$5:$AW$1000,26,FALSE))*500,0)</f>
        <v>0</v>
      </c>
      <c r="T491" s="372">
        <f>IFERROR((VLOOKUP(A491,QUEUE!$F$5:$AW$1000,30,FALSE)-VLOOKUP(A491,QUEUE!$F$5:$AW$1000,29,FALSE))*850,0)</f>
        <v>0</v>
      </c>
      <c r="U491" s="372">
        <f>IFERROR((VLOOKUP(A491,QUEUE!$F$5:$AW$1000,33,FALSE)-VLOOKUP(A491,QUEUE!$F$5:$AW$1000,32,FALSE))*600,0)</f>
        <v>0</v>
      </c>
      <c r="V491" s="372">
        <f>IFERROR((VLOOKUP(A491,QUEUE!$F$5:$AW$1000,36,FALSE)-VLOOKUP(A491,QUEUE!$F$5:$AW$1000,35,FALSE))*750,0)</f>
        <v>0</v>
      </c>
      <c r="W491" s="372">
        <f>IFERROR((VLOOKUP(A491,QUEUE!$F$5:$AW$1000,39,FALSE)-VLOOKUP(A491,QUEUE!$F$5:$AW$1000,38,FALSE))*600,0)</f>
        <v>0</v>
      </c>
      <c r="X491" s="373"/>
      <c r="Y491" s="371">
        <f>IFERROR(VLOOKUP(A491,PROFILE!$B$6:$DG$1000,109,FALSE),0)</f>
        <v>0</v>
      </c>
      <c r="Z491" s="371">
        <f>IFERROR((VLOOKUP(A491,PROFILE!$B$6:$DG$1000,110,FALSE)*900)+((VLOOKUP(A491,PROFILE!$B$6:$DG$1000,110,FALSE)*900)*0.5),0)</f>
        <v>675</v>
      </c>
      <c r="AA491" s="371">
        <f t="shared" si="42"/>
        <v>965</v>
      </c>
      <c r="AB491" s="373">
        <f>IF(PROFILE!R493="รอบคัน",1500,IF(PROFILE!R493="โคม่า",2000,PROFILE!DJ493*100))</f>
        <v>200</v>
      </c>
    </row>
    <row r="492" spans="1:28" x14ac:dyDescent="0.35">
      <c r="A492" s="344">
        <f t="shared" si="41"/>
        <v>1706027</v>
      </c>
      <c r="B492" s="344">
        <v>492</v>
      </c>
      <c r="G492" s="374" t="str">
        <f>IFERROR(VLOOKUP(A492,PROFILE!$B$6:$P$1000,11,FALSE),"")</f>
        <v/>
      </c>
      <c r="H492" s="368">
        <f>IF(PROFILE!H494="","",PROFILE!B494)</f>
        <v>1706027</v>
      </c>
      <c r="I492" s="369" t="str">
        <f>IF(H492="","",VLOOKUP(H492,PROFILE!$B$6:$AC$1000,18,FALSE))</f>
        <v>ธนชาต</v>
      </c>
      <c r="J492" s="369" t="str">
        <f>IF(H492="","",VLOOKUP(H492,PROFILE!$B$6:$AC$1000,17,FALSE))</f>
        <v>รอบคัน</v>
      </c>
      <c r="K492" s="369" t="str">
        <f>IF(H492="","",VLOOKUP(H492,PROFILE!$B$6:$AC$1000,23,FALSE))</f>
        <v>ฎฟ276</v>
      </c>
      <c r="L492" s="369" t="str">
        <f>IF(H492="","",VLOOKUP(H492,PROFILE!$B$6:$AC$1000,24,FALSE))</f>
        <v>PROTON</v>
      </c>
      <c r="M492" s="370" t="str">
        <f>IF(H492="","",VLOOKUP(H492,PROFILE!$B$6:$AC$1000,25,FALSE))</f>
        <v>EXORA</v>
      </c>
      <c r="N492" s="371">
        <f t="shared" si="43"/>
        <v>1817.7570000000001</v>
      </c>
      <c r="O492" s="372"/>
      <c r="P492" s="372">
        <v>3177.57</v>
      </c>
      <c r="Q492" s="371">
        <f t="shared" si="44"/>
        <v>1359.8130000000001</v>
      </c>
      <c r="R492" s="371">
        <f t="shared" si="40"/>
        <v>1359.8130000000001</v>
      </c>
      <c r="S492" s="372">
        <f>IFERROR((VLOOKUP(A492,QUEUE!$F$5:$AW$1000,27,FALSE)-VLOOKUP(A492,QUEUE!$F$5:$AW$1000,26,FALSE))*500,0)</f>
        <v>0</v>
      </c>
      <c r="T492" s="372">
        <f>IFERROR((VLOOKUP(A492,QUEUE!$F$5:$AW$1000,30,FALSE)-VLOOKUP(A492,QUEUE!$F$5:$AW$1000,29,FALSE))*850,0)</f>
        <v>0</v>
      </c>
      <c r="U492" s="372">
        <f>IFERROR((VLOOKUP(A492,QUEUE!$F$5:$AW$1000,33,FALSE)-VLOOKUP(A492,QUEUE!$F$5:$AW$1000,32,FALSE))*600,0)</f>
        <v>0</v>
      </c>
      <c r="V492" s="372">
        <f>IFERROR((VLOOKUP(A492,QUEUE!$F$5:$AW$1000,36,FALSE)-VLOOKUP(A492,QUEUE!$F$5:$AW$1000,35,FALSE))*750,0)</f>
        <v>0</v>
      </c>
      <c r="W492" s="372">
        <f>IFERROR((VLOOKUP(A492,QUEUE!$F$5:$AW$1000,39,FALSE)-VLOOKUP(A492,QUEUE!$F$5:$AW$1000,38,FALSE))*600,0)</f>
        <v>0</v>
      </c>
      <c r="X492" s="373"/>
      <c r="Y492" s="371">
        <f>IFERROR(VLOOKUP(A492,PROFILE!$B$6:$DG$1000,109,FALSE),0)</f>
        <v>0</v>
      </c>
      <c r="Z492" s="371">
        <f>IFERROR((VLOOKUP(A492,PROFILE!$B$6:$DG$1000,110,FALSE)*900)+((VLOOKUP(A492,PROFILE!$B$6:$DG$1000,110,FALSE)*900)*0.5),0)</f>
        <v>0</v>
      </c>
      <c r="AA492" s="371">
        <f t="shared" si="42"/>
        <v>317.75700000000006</v>
      </c>
      <c r="AB492" s="373">
        <f>IF(PROFILE!R494="รอบคัน",1500,IF(PROFILE!R494="โคม่า",2000,PROFILE!DJ494*100))</f>
        <v>1500</v>
      </c>
    </row>
    <row r="493" spans="1:28" x14ac:dyDescent="0.35">
      <c r="A493" s="344">
        <f t="shared" si="41"/>
        <v>1706028</v>
      </c>
      <c r="B493" s="344">
        <v>493</v>
      </c>
      <c r="G493" s="374" t="str">
        <f>IFERROR(VLOOKUP(A493,PROFILE!$B$6:$P$1000,11,FALSE),"")</f>
        <v>OUT</v>
      </c>
      <c r="H493" s="368">
        <f>IF(PROFILE!H495="","",PROFILE!B495)</f>
        <v>1706028</v>
      </c>
      <c r="I493" s="369" t="str">
        <f>IF(H493="","",VLOOKUP(H493,PROFILE!$B$6:$AC$1000,18,FALSE))</f>
        <v>ธนชาต</v>
      </c>
      <c r="J493" s="369" t="str">
        <f>IF(H493="","",VLOOKUP(H493,PROFILE!$B$6:$AC$1000,17,FALSE))</f>
        <v>กลาง</v>
      </c>
      <c r="K493" s="369" t="str">
        <f>IF(H493="","",VLOOKUP(H493,PROFILE!$B$6:$AC$1000,23,FALSE))</f>
        <v>พร4052</v>
      </c>
      <c r="L493" s="369" t="str">
        <f>IF(H493="","",VLOOKUP(H493,PROFILE!$B$6:$AC$1000,24,FALSE))</f>
        <v>TOYOTA</v>
      </c>
      <c r="M493" s="370" t="str">
        <f>IF(H493="","",VLOOKUP(H493,PROFILE!$B$6:$AC$1000,25,FALSE))</f>
        <v>SOLUNA</v>
      </c>
      <c r="N493" s="371">
        <f t="shared" si="43"/>
        <v>875</v>
      </c>
      <c r="O493" s="372"/>
      <c r="P493" s="372"/>
      <c r="Q493" s="371">
        <f t="shared" si="44"/>
        <v>0</v>
      </c>
      <c r="R493" s="371">
        <f t="shared" si="40"/>
        <v>0</v>
      </c>
      <c r="S493" s="372">
        <f>IFERROR((VLOOKUP(A493,QUEUE!$F$5:$AW$1000,27,FALSE)-VLOOKUP(A493,QUEUE!$F$5:$AW$1000,26,FALSE))*500,0)</f>
        <v>0</v>
      </c>
      <c r="T493" s="372">
        <f>IFERROR((VLOOKUP(A493,QUEUE!$F$5:$AW$1000,30,FALSE)-VLOOKUP(A493,QUEUE!$F$5:$AW$1000,29,FALSE))*850,0)</f>
        <v>0</v>
      </c>
      <c r="U493" s="372">
        <f>IFERROR((VLOOKUP(A493,QUEUE!$F$5:$AW$1000,33,FALSE)-VLOOKUP(A493,QUEUE!$F$5:$AW$1000,32,FALSE))*600,0)</f>
        <v>0</v>
      </c>
      <c r="V493" s="372">
        <f>IFERROR((VLOOKUP(A493,QUEUE!$F$5:$AW$1000,36,FALSE)-VLOOKUP(A493,QUEUE!$F$5:$AW$1000,35,FALSE))*750,0)</f>
        <v>0</v>
      </c>
      <c r="W493" s="372">
        <f>IFERROR((VLOOKUP(A493,QUEUE!$F$5:$AW$1000,39,FALSE)-VLOOKUP(A493,QUEUE!$F$5:$AW$1000,38,FALSE))*600,0)</f>
        <v>0</v>
      </c>
      <c r="X493" s="373"/>
      <c r="Y493" s="371">
        <f>IFERROR(VLOOKUP(A493,PROFILE!$B$6:$DG$1000,109,FALSE),0)</f>
        <v>0</v>
      </c>
      <c r="Z493" s="371">
        <f>IFERROR((VLOOKUP(A493,PROFILE!$B$6:$DG$1000,110,FALSE)*900)+((VLOOKUP(A493,PROFILE!$B$6:$DG$1000,110,FALSE)*900)*0.5),0)</f>
        <v>675</v>
      </c>
      <c r="AA493" s="371">
        <f t="shared" si="42"/>
        <v>0</v>
      </c>
      <c r="AB493" s="373">
        <f>IF(PROFILE!R495="รอบคัน",1500,IF(PROFILE!R495="โคม่า",2000,PROFILE!DJ495*100))</f>
        <v>200</v>
      </c>
    </row>
    <row r="494" spans="1:28" x14ac:dyDescent="0.35">
      <c r="A494" s="344">
        <f t="shared" si="41"/>
        <v>1706029</v>
      </c>
      <c r="B494" s="344">
        <v>494</v>
      </c>
      <c r="G494" s="374" t="str">
        <f>IFERROR(VLOOKUP(A494,PROFILE!$B$6:$P$1000,11,FALSE),"")</f>
        <v/>
      </c>
      <c r="H494" s="368">
        <f>IF(PROFILE!H496="","",PROFILE!B496)</f>
        <v>1706029</v>
      </c>
      <c r="I494" s="369" t="str">
        <f>IF(H494="","",VLOOKUP(H494,PROFILE!$B$6:$AC$1000,18,FALSE))</f>
        <v>อาคเนย์</v>
      </c>
      <c r="J494" s="369" t="str">
        <f>IF(H494="","",VLOOKUP(H494,PROFILE!$B$6:$AC$1000,17,FALSE))</f>
        <v>กลาง</v>
      </c>
      <c r="K494" s="369" t="str">
        <f>IF(H494="","",VLOOKUP(H494,PROFILE!$B$6:$AC$1000,23,FALSE))</f>
        <v>ฎช5459</v>
      </c>
      <c r="L494" s="369" t="str">
        <f>IF(H494="","",VLOOKUP(H494,PROFILE!$B$6:$AC$1000,24,FALSE))</f>
        <v>TOYOTA</v>
      </c>
      <c r="M494" s="370" t="str">
        <f>IF(H494="","",VLOOKUP(H494,PROFILE!$B$6:$AC$1000,25,FALSE))</f>
        <v>CAMRY</v>
      </c>
      <c r="N494" s="371">
        <f t="shared" si="43"/>
        <v>922.15700000000004</v>
      </c>
      <c r="O494" s="372"/>
      <c r="P494" s="372">
        <v>9221.57</v>
      </c>
      <c r="Q494" s="371">
        <f t="shared" si="44"/>
        <v>8299.4130000000005</v>
      </c>
      <c r="R494" s="371">
        <f t="shared" si="40"/>
        <v>8299.4130000000005</v>
      </c>
      <c r="S494" s="372">
        <f>IFERROR((VLOOKUP(A494,QUEUE!$F$5:$AW$1000,27,FALSE)-VLOOKUP(A494,QUEUE!$F$5:$AW$1000,26,FALSE))*500,0)</f>
        <v>0</v>
      </c>
      <c r="T494" s="372">
        <f>IFERROR((VLOOKUP(A494,QUEUE!$F$5:$AW$1000,30,FALSE)-VLOOKUP(A494,QUEUE!$F$5:$AW$1000,29,FALSE))*850,0)</f>
        <v>0</v>
      </c>
      <c r="U494" s="372">
        <f>IFERROR((VLOOKUP(A494,QUEUE!$F$5:$AW$1000,33,FALSE)-VLOOKUP(A494,QUEUE!$F$5:$AW$1000,32,FALSE))*600,0)</f>
        <v>0</v>
      </c>
      <c r="V494" s="372">
        <f>IFERROR((VLOOKUP(A494,QUEUE!$F$5:$AW$1000,36,FALSE)-VLOOKUP(A494,QUEUE!$F$5:$AW$1000,35,FALSE))*750,0)</f>
        <v>0</v>
      </c>
      <c r="W494" s="372">
        <f>IFERROR((VLOOKUP(A494,QUEUE!$F$5:$AW$1000,39,FALSE)-VLOOKUP(A494,QUEUE!$F$5:$AW$1000,38,FALSE))*600,0)</f>
        <v>0</v>
      </c>
      <c r="X494" s="373"/>
      <c r="Y494" s="371">
        <f>IFERROR(VLOOKUP(A494,PROFILE!$B$6:$DG$1000,109,FALSE),0)</f>
        <v>0</v>
      </c>
      <c r="Z494" s="371">
        <f>IFERROR((VLOOKUP(A494,PROFILE!$B$6:$DG$1000,110,FALSE)*900)+((VLOOKUP(A494,PROFILE!$B$6:$DG$1000,110,FALSE)*900)*0.5),0)</f>
        <v>0</v>
      </c>
      <c r="AA494" s="371">
        <f t="shared" si="42"/>
        <v>922.15700000000004</v>
      </c>
      <c r="AB494" s="373">
        <f>IF(PROFILE!R496="รอบคัน",1500,IF(PROFILE!R496="โคม่า",2000,PROFILE!DJ496*100))</f>
        <v>0</v>
      </c>
    </row>
    <row r="495" spans="1:28" x14ac:dyDescent="0.35">
      <c r="A495" s="344">
        <f t="shared" si="41"/>
        <v>1706030</v>
      </c>
      <c r="B495" s="344">
        <v>495</v>
      </c>
      <c r="G495" s="374" t="str">
        <f>IFERROR(VLOOKUP(A495,PROFILE!$B$6:$P$1000,11,FALSE),"")</f>
        <v/>
      </c>
      <c r="H495" s="368">
        <f>IF(PROFILE!H497="","",PROFILE!B497)</f>
        <v>1706030</v>
      </c>
      <c r="I495" s="369" t="str">
        <f>IF(H495="","",VLOOKUP(H495,PROFILE!$B$6:$AC$1000,18,FALSE))</f>
        <v>ธนชาต</v>
      </c>
      <c r="J495" s="369" t="str">
        <f>IF(H495="","",VLOOKUP(H495,PROFILE!$B$6:$AC$1000,17,FALSE))</f>
        <v>ชิ้นส่วน</v>
      </c>
      <c r="K495" s="369" t="str">
        <f>IF(H495="","",VLOOKUP(H495,PROFILE!$B$6:$AC$1000,23,FALSE))</f>
        <v>3กส3271</v>
      </c>
      <c r="L495" s="369" t="str">
        <f>IF(H495="","",VLOOKUP(H495,PROFILE!$B$6:$AC$1000,24,FALSE))</f>
        <v>HONDA</v>
      </c>
      <c r="M495" s="370" t="str">
        <f>IF(H495="","",VLOOKUP(H495,PROFILE!$B$6:$AC$1000,25,FALSE))</f>
        <v>JAZZ</v>
      </c>
      <c r="N495" s="371">
        <f t="shared" si="43"/>
        <v>0</v>
      </c>
      <c r="O495" s="372"/>
      <c r="P495" s="372"/>
      <c r="Q495" s="371">
        <f t="shared" si="44"/>
        <v>0</v>
      </c>
      <c r="R495" s="371">
        <f t="shared" si="40"/>
        <v>0</v>
      </c>
      <c r="S495" s="372">
        <f>IFERROR((VLOOKUP(A495,QUEUE!$F$5:$AW$1000,27,FALSE)-VLOOKUP(A495,QUEUE!$F$5:$AW$1000,26,FALSE))*500,0)</f>
        <v>0</v>
      </c>
      <c r="T495" s="372">
        <f>IFERROR((VLOOKUP(A495,QUEUE!$F$5:$AW$1000,30,FALSE)-VLOOKUP(A495,QUEUE!$F$5:$AW$1000,29,FALSE))*850,0)</f>
        <v>0</v>
      </c>
      <c r="U495" s="372">
        <f>IFERROR((VLOOKUP(A495,QUEUE!$F$5:$AW$1000,33,FALSE)-VLOOKUP(A495,QUEUE!$F$5:$AW$1000,32,FALSE))*600,0)</f>
        <v>0</v>
      </c>
      <c r="V495" s="372">
        <f>IFERROR((VLOOKUP(A495,QUEUE!$F$5:$AW$1000,36,FALSE)-VLOOKUP(A495,QUEUE!$F$5:$AW$1000,35,FALSE))*750,0)</f>
        <v>0</v>
      </c>
      <c r="W495" s="372">
        <f>IFERROR((VLOOKUP(A495,QUEUE!$F$5:$AW$1000,39,FALSE)-VLOOKUP(A495,QUEUE!$F$5:$AW$1000,38,FALSE))*600,0)</f>
        <v>0</v>
      </c>
      <c r="X495" s="373"/>
      <c r="Y495" s="371">
        <f>IFERROR(VLOOKUP(A495,PROFILE!$B$6:$DG$1000,109,FALSE),0)</f>
        <v>0</v>
      </c>
      <c r="Z495" s="371">
        <f>IFERROR((VLOOKUP(A495,PROFILE!$B$6:$DG$1000,110,FALSE)*900)+((VLOOKUP(A495,PROFILE!$B$6:$DG$1000,110,FALSE)*900)*0.5),0)</f>
        <v>0</v>
      </c>
      <c r="AA495" s="371">
        <f t="shared" si="42"/>
        <v>0</v>
      </c>
      <c r="AB495" s="373">
        <f>IF(PROFILE!R497="รอบคัน",1500,IF(PROFILE!R497="โคม่า",2000,PROFILE!DJ497*100))</f>
        <v>0</v>
      </c>
    </row>
    <row r="496" spans="1:28" x14ac:dyDescent="0.35">
      <c r="A496" s="344">
        <f t="shared" si="41"/>
        <v>1706031</v>
      </c>
      <c r="B496" s="344">
        <v>496</v>
      </c>
      <c r="G496" s="374" t="str">
        <f>IFERROR(VLOOKUP(A496,PROFILE!$B$6:$P$1000,11,FALSE),"")</f>
        <v>OUT</v>
      </c>
      <c r="H496" s="368">
        <f>IF(PROFILE!H498="","",PROFILE!B498)</f>
        <v>1706031</v>
      </c>
      <c r="I496" s="369" t="str">
        <f>IF(H496="","",VLOOKUP(H496,PROFILE!$B$6:$AC$1000,18,FALSE))</f>
        <v>เทเวศ</v>
      </c>
      <c r="J496" s="369" t="str">
        <f>IF(H496="","",VLOOKUP(H496,PROFILE!$B$6:$AC$1000,17,FALSE))</f>
        <v>รอบคัน</v>
      </c>
      <c r="K496" s="369" t="str">
        <f>IF(H496="","",VLOOKUP(H496,PROFILE!$B$6:$AC$1000,23,FALSE))</f>
        <v>กฉ7948</v>
      </c>
      <c r="L496" s="369" t="str">
        <f>IF(H496="","",VLOOKUP(H496,PROFILE!$B$6:$AC$1000,24,FALSE))</f>
        <v>TOYOTA</v>
      </c>
      <c r="M496" s="370" t="str">
        <f>IF(H496="","",VLOOKUP(H496,PROFILE!$B$6:$AC$1000,25,FALSE))</f>
        <v>FORTUNER</v>
      </c>
      <c r="N496" s="371">
        <f t="shared" si="43"/>
        <v>1500</v>
      </c>
      <c r="O496" s="372"/>
      <c r="P496" s="372"/>
      <c r="Q496" s="371">
        <f t="shared" si="44"/>
        <v>0</v>
      </c>
      <c r="R496" s="371">
        <f t="shared" si="40"/>
        <v>0</v>
      </c>
      <c r="S496" s="372">
        <f>IFERROR((VLOOKUP(A496,QUEUE!$F$5:$AW$1000,27,FALSE)-VLOOKUP(A496,QUEUE!$F$5:$AW$1000,26,FALSE))*500,0)</f>
        <v>0</v>
      </c>
      <c r="T496" s="372">
        <f>IFERROR((VLOOKUP(A496,QUEUE!$F$5:$AW$1000,30,FALSE)-VLOOKUP(A496,QUEUE!$F$5:$AW$1000,29,FALSE))*850,0)</f>
        <v>0</v>
      </c>
      <c r="U496" s="372">
        <f>IFERROR((VLOOKUP(A496,QUEUE!$F$5:$AW$1000,33,FALSE)-VLOOKUP(A496,QUEUE!$F$5:$AW$1000,32,FALSE))*600,0)</f>
        <v>0</v>
      </c>
      <c r="V496" s="372">
        <f>IFERROR((VLOOKUP(A496,QUEUE!$F$5:$AW$1000,36,FALSE)-VLOOKUP(A496,QUEUE!$F$5:$AW$1000,35,FALSE))*750,0)</f>
        <v>0</v>
      </c>
      <c r="W496" s="372">
        <f>IFERROR((VLOOKUP(A496,QUEUE!$F$5:$AW$1000,39,FALSE)-VLOOKUP(A496,QUEUE!$F$5:$AW$1000,38,FALSE))*600,0)</f>
        <v>0</v>
      </c>
      <c r="X496" s="373"/>
      <c r="Y496" s="371">
        <f>IFERROR(VLOOKUP(A496,PROFILE!$B$6:$DG$1000,109,FALSE),0)</f>
        <v>0</v>
      </c>
      <c r="Z496" s="371">
        <f>IFERROR((VLOOKUP(A496,PROFILE!$B$6:$DG$1000,110,FALSE)*900)+((VLOOKUP(A496,PROFILE!$B$6:$DG$1000,110,FALSE)*900)*0.5),0)</f>
        <v>0</v>
      </c>
      <c r="AA496" s="371">
        <f t="shared" si="42"/>
        <v>0</v>
      </c>
      <c r="AB496" s="373">
        <f>IF(PROFILE!R498="รอบคัน",1500,IF(PROFILE!R498="โคม่า",2000,PROFILE!DJ498*100))</f>
        <v>1500</v>
      </c>
    </row>
    <row r="497" spans="1:28" x14ac:dyDescent="0.35">
      <c r="A497" s="344">
        <f t="shared" si="41"/>
        <v>1706032</v>
      </c>
      <c r="B497" s="344">
        <v>497</v>
      </c>
      <c r="G497" s="374" t="str">
        <f>IFERROR(VLOOKUP(A497,PROFILE!$B$6:$P$1000,11,FALSE),"")</f>
        <v>OUT</v>
      </c>
      <c r="H497" s="368">
        <f>IF(PROFILE!H499="","",PROFILE!B499)</f>
        <v>1706032</v>
      </c>
      <c r="I497" s="369" t="str">
        <f>IF(H497="","",VLOOKUP(H497,PROFILE!$B$6:$AC$1000,18,FALSE))</f>
        <v>ธนชาต</v>
      </c>
      <c r="J497" s="369" t="str">
        <f>IF(H497="","",VLOOKUP(H497,PROFILE!$B$6:$AC$1000,17,FALSE))</f>
        <v/>
      </c>
      <c r="K497" s="369" t="str">
        <f>IF(H497="","",VLOOKUP(H497,PROFILE!$B$6:$AC$1000,23,FALSE))</f>
        <v>1ฒฉ9938</v>
      </c>
      <c r="L497" s="369" t="str">
        <f>IF(H497="","",VLOOKUP(H497,PROFILE!$B$6:$AC$1000,24,FALSE))</f>
        <v>TOYOTA</v>
      </c>
      <c r="M497" s="370" t="str">
        <f>IF(H497="","",VLOOKUP(H497,PROFILE!$B$6:$AC$1000,25,FALSE))</f>
        <v>VIGO</v>
      </c>
      <c r="N497" s="371">
        <f t="shared" si="43"/>
        <v>2120</v>
      </c>
      <c r="O497" s="372">
        <v>8500</v>
      </c>
      <c r="P497" s="372">
        <v>12450</v>
      </c>
      <c r="Q497" s="371">
        <f t="shared" si="44"/>
        <v>10330</v>
      </c>
      <c r="R497" s="371">
        <f t="shared" si="40"/>
        <v>10330</v>
      </c>
      <c r="S497" s="372">
        <f>IFERROR((VLOOKUP(A497,QUEUE!$F$5:$AW$1000,27,FALSE)-VLOOKUP(A497,QUEUE!$F$5:$AW$1000,26,FALSE))*500,0)</f>
        <v>0</v>
      </c>
      <c r="T497" s="372">
        <f>IFERROR((VLOOKUP(A497,QUEUE!$F$5:$AW$1000,30,FALSE)-VLOOKUP(A497,QUEUE!$F$5:$AW$1000,29,FALSE))*850,0)</f>
        <v>0</v>
      </c>
      <c r="U497" s="372">
        <f>IFERROR((VLOOKUP(A497,QUEUE!$F$5:$AW$1000,33,FALSE)-VLOOKUP(A497,QUEUE!$F$5:$AW$1000,32,FALSE))*600,0)</f>
        <v>0</v>
      </c>
      <c r="V497" s="372">
        <f>IFERROR((VLOOKUP(A497,QUEUE!$F$5:$AW$1000,36,FALSE)-VLOOKUP(A497,QUEUE!$F$5:$AW$1000,35,FALSE))*750,0)</f>
        <v>0</v>
      </c>
      <c r="W497" s="372">
        <f>IFERROR((VLOOKUP(A497,QUEUE!$F$5:$AW$1000,39,FALSE)-VLOOKUP(A497,QUEUE!$F$5:$AW$1000,38,FALSE))*600,0)</f>
        <v>0</v>
      </c>
      <c r="X497" s="373"/>
      <c r="Y497" s="371">
        <f>IFERROR(VLOOKUP(A497,PROFILE!$B$6:$DG$1000,109,FALSE),0)</f>
        <v>0</v>
      </c>
      <c r="Z497" s="371">
        <f>IFERROR((VLOOKUP(A497,PROFILE!$B$6:$DG$1000,110,FALSE)*900)+((VLOOKUP(A497,PROFILE!$B$6:$DG$1000,110,FALSE)*900)*0.5),0)</f>
        <v>675</v>
      </c>
      <c r="AA497" s="371">
        <f t="shared" si="42"/>
        <v>1245</v>
      </c>
      <c r="AB497" s="373">
        <f>IF(PROFILE!R499="รอบคัน",1500,IF(PROFILE!R499="โคม่า",2000,PROFILE!DJ499*100))</f>
        <v>200</v>
      </c>
    </row>
    <row r="498" spans="1:28" x14ac:dyDescent="0.35">
      <c r="A498" s="344">
        <f t="shared" si="41"/>
        <v>1706033</v>
      </c>
      <c r="B498" s="344">
        <v>498</v>
      </c>
      <c r="G498" s="374" t="str">
        <f>IFERROR(VLOOKUP(A498,PROFILE!$B$6:$P$1000,11,FALSE),"")</f>
        <v>OUT</v>
      </c>
      <c r="H498" s="368">
        <f>IF(PROFILE!H500="","",PROFILE!B500)</f>
        <v>1706033</v>
      </c>
      <c r="I498" s="369" t="str">
        <f>IF(H498="","",VLOOKUP(H498,PROFILE!$B$6:$AC$1000,18,FALSE))</f>
        <v>ธนชาต</v>
      </c>
      <c r="J498" s="369" t="str">
        <f>IF(H498="","",VLOOKUP(H498,PROFILE!$B$6:$AC$1000,17,FALSE))</f>
        <v>เบา</v>
      </c>
      <c r="K498" s="369" t="str">
        <f>IF(H498="","",VLOOKUP(H498,PROFILE!$B$6:$AC$1000,23,FALSE))</f>
        <v>กจ6306</v>
      </c>
      <c r="L498" s="369" t="str">
        <f>IF(H498="","",VLOOKUP(H498,PROFILE!$B$6:$AC$1000,24,FALSE))</f>
        <v>ISUZU</v>
      </c>
      <c r="M498" s="370" t="str">
        <f>IF(H498="","",VLOOKUP(H498,PROFILE!$B$6:$AC$1000,25,FALSE))</f>
        <v>D-MAX</v>
      </c>
      <c r="N498" s="371">
        <f t="shared" si="43"/>
        <v>1365.7090000000001</v>
      </c>
      <c r="O498" s="372"/>
      <c r="P498" s="372">
        <v>6907.09</v>
      </c>
      <c r="Q498" s="371">
        <f t="shared" si="44"/>
        <v>5541.3810000000003</v>
      </c>
      <c r="R498" s="371">
        <f t="shared" si="40"/>
        <v>5541.3810000000003</v>
      </c>
      <c r="S498" s="372">
        <f>IFERROR((VLOOKUP(A498,QUEUE!$F$5:$AW$1000,27,FALSE)-VLOOKUP(A498,QUEUE!$F$5:$AW$1000,26,FALSE))*500,0)</f>
        <v>0</v>
      </c>
      <c r="T498" s="372">
        <f>IFERROR((VLOOKUP(A498,QUEUE!$F$5:$AW$1000,30,FALSE)-VLOOKUP(A498,QUEUE!$F$5:$AW$1000,29,FALSE))*850,0)</f>
        <v>0</v>
      </c>
      <c r="U498" s="372">
        <f>IFERROR((VLOOKUP(A498,QUEUE!$F$5:$AW$1000,33,FALSE)-VLOOKUP(A498,QUEUE!$F$5:$AW$1000,32,FALSE))*600,0)</f>
        <v>0</v>
      </c>
      <c r="V498" s="372">
        <f>IFERROR((VLOOKUP(A498,QUEUE!$F$5:$AW$1000,36,FALSE)-VLOOKUP(A498,QUEUE!$F$5:$AW$1000,35,FALSE))*750,0)</f>
        <v>0</v>
      </c>
      <c r="W498" s="372">
        <f>IFERROR((VLOOKUP(A498,QUEUE!$F$5:$AW$1000,39,FALSE)-VLOOKUP(A498,QUEUE!$F$5:$AW$1000,38,FALSE))*600,0)</f>
        <v>0</v>
      </c>
      <c r="X498" s="373"/>
      <c r="Y498" s="371">
        <f>IFERROR(VLOOKUP(A498,PROFILE!$B$6:$DG$1000,109,FALSE),0)</f>
        <v>0</v>
      </c>
      <c r="Z498" s="371">
        <f>IFERROR((VLOOKUP(A498,PROFILE!$B$6:$DG$1000,110,FALSE)*900)+((VLOOKUP(A498,PROFILE!$B$6:$DG$1000,110,FALSE)*900)*0.5),0)</f>
        <v>675</v>
      </c>
      <c r="AA498" s="371">
        <f t="shared" si="42"/>
        <v>690.70900000000006</v>
      </c>
      <c r="AB498" s="373">
        <f>IF(PROFILE!R500="รอบคัน",1500,IF(PROFILE!R500="โคม่า",2000,PROFILE!DJ500*100))</f>
        <v>0</v>
      </c>
    </row>
    <row r="499" spans="1:28" x14ac:dyDescent="0.35">
      <c r="A499" s="344">
        <f t="shared" si="41"/>
        <v>1706034</v>
      </c>
      <c r="B499" s="344">
        <v>499</v>
      </c>
      <c r="G499" s="374" t="str">
        <f>IFERROR(VLOOKUP(A499,PROFILE!$B$6:$P$1000,11,FALSE),"")</f>
        <v>OUT</v>
      </c>
      <c r="H499" s="368">
        <f>IF(PROFILE!H501="","",PROFILE!B501)</f>
        <v>1706034</v>
      </c>
      <c r="I499" s="369" t="str">
        <f>IF(H499="","",VLOOKUP(H499,PROFILE!$B$6:$AC$1000,18,FALSE))</f>
        <v>ธนชาต</v>
      </c>
      <c r="J499" s="369" t="str">
        <f>IF(H499="","",VLOOKUP(H499,PROFILE!$B$6:$AC$1000,17,FALSE))</f>
        <v>ชิ้นส่วน</v>
      </c>
      <c r="K499" s="369" t="str">
        <f>IF(H499="","",VLOOKUP(H499,PROFILE!$B$6:$AC$1000,23,FALSE))</f>
        <v>ภบ2593</v>
      </c>
      <c r="L499" s="369" t="str">
        <f>IF(H499="","",VLOOKUP(H499,PROFILE!$B$6:$AC$1000,24,FALSE))</f>
        <v>HONDA</v>
      </c>
      <c r="M499" s="370" t="str">
        <f>IF(H499="","",VLOOKUP(H499,PROFILE!$B$6:$AC$1000,25,FALSE))</f>
        <v>CITY</v>
      </c>
      <c r="N499" s="371">
        <f t="shared" si="43"/>
        <v>1088.0840000000001</v>
      </c>
      <c r="O499" s="372"/>
      <c r="P499" s="372">
        <v>3130.84</v>
      </c>
      <c r="Q499" s="371">
        <f t="shared" si="44"/>
        <v>2042.7560000000001</v>
      </c>
      <c r="R499" s="371">
        <f t="shared" si="40"/>
        <v>2042.7560000000001</v>
      </c>
      <c r="S499" s="372">
        <f>IFERROR((VLOOKUP(A499,QUEUE!$F$5:$AW$1000,27,FALSE)-VLOOKUP(A499,QUEUE!$F$5:$AW$1000,26,FALSE))*500,0)</f>
        <v>0</v>
      </c>
      <c r="T499" s="372">
        <f>IFERROR((VLOOKUP(A499,QUEUE!$F$5:$AW$1000,30,FALSE)-VLOOKUP(A499,QUEUE!$F$5:$AW$1000,29,FALSE))*850,0)</f>
        <v>0</v>
      </c>
      <c r="U499" s="372">
        <f>IFERROR((VLOOKUP(A499,QUEUE!$F$5:$AW$1000,33,FALSE)-VLOOKUP(A499,QUEUE!$F$5:$AW$1000,32,FALSE))*600,0)</f>
        <v>0</v>
      </c>
      <c r="V499" s="372">
        <f>IFERROR((VLOOKUP(A499,QUEUE!$F$5:$AW$1000,36,FALSE)-VLOOKUP(A499,QUEUE!$F$5:$AW$1000,35,FALSE))*750,0)</f>
        <v>0</v>
      </c>
      <c r="W499" s="372">
        <f>IFERROR((VLOOKUP(A499,QUEUE!$F$5:$AW$1000,39,FALSE)-VLOOKUP(A499,QUEUE!$F$5:$AW$1000,38,FALSE))*600,0)</f>
        <v>0</v>
      </c>
      <c r="X499" s="373"/>
      <c r="Y499" s="371">
        <f>IFERROR(VLOOKUP(A499,PROFILE!$B$6:$DG$1000,109,FALSE),0)</f>
        <v>0</v>
      </c>
      <c r="Z499" s="371">
        <f>IFERROR((VLOOKUP(A499,PROFILE!$B$6:$DG$1000,110,FALSE)*900)+((VLOOKUP(A499,PROFILE!$B$6:$DG$1000,110,FALSE)*900)*0.5),0)</f>
        <v>675</v>
      </c>
      <c r="AA499" s="371">
        <f t="shared" si="42"/>
        <v>313.08400000000006</v>
      </c>
      <c r="AB499" s="373">
        <f>IF(PROFILE!R501="รอบคัน",1500,IF(PROFILE!R501="โคม่า",2000,PROFILE!DJ501*100))</f>
        <v>100</v>
      </c>
    </row>
    <row r="500" spans="1:28" x14ac:dyDescent="0.35">
      <c r="A500" s="344">
        <f t="shared" si="41"/>
        <v>1706035</v>
      </c>
      <c r="B500" s="344">
        <v>500</v>
      </c>
      <c r="G500" s="374" t="str">
        <f>IFERROR(VLOOKUP(A500,PROFILE!$B$6:$P$1000,11,FALSE),"")</f>
        <v/>
      </c>
      <c r="H500" s="368">
        <f>IF(PROFILE!H502="","",PROFILE!B502)</f>
        <v>1706035</v>
      </c>
      <c r="I500" s="369" t="str">
        <f>IF(H500="","",VLOOKUP(H500,PROFILE!$B$6:$AC$1000,18,FALSE))</f>
        <v>ธนชาต</v>
      </c>
      <c r="J500" s="369" t="str">
        <f>IF(H500="","",VLOOKUP(H500,PROFILE!$B$6:$AC$1000,17,FALSE))</f>
        <v>กลาง</v>
      </c>
      <c r="K500" s="369" t="str">
        <f>IF(H500="","",VLOOKUP(H500,PROFILE!$B$6:$AC$1000,23,FALSE))</f>
        <v>ฒฎ4702</v>
      </c>
      <c r="L500" s="369" t="str">
        <f>IF(H500="","",VLOOKUP(H500,PROFILE!$B$6:$AC$1000,24,FALSE))</f>
        <v>NISSAN</v>
      </c>
      <c r="M500" s="370" t="str">
        <f>IF(H500="","",VLOOKUP(H500,PROFILE!$B$6:$AC$1000,25,FALSE))</f>
        <v>NV</v>
      </c>
      <c r="N500" s="371">
        <f t="shared" si="43"/>
        <v>276.86900000000003</v>
      </c>
      <c r="O500" s="372"/>
      <c r="P500" s="372">
        <v>2768.69</v>
      </c>
      <c r="Q500" s="371">
        <f t="shared" si="44"/>
        <v>2491.8209999999999</v>
      </c>
      <c r="R500" s="371">
        <f t="shared" si="40"/>
        <v>2491.8209999999999</v>
      </c>
      <c r="S500" s="372">
        <f>IFERROR((VLOOKUP(A500,QUEUE!$F$5:$AW$1000,27,FALSE)-VLOOKUP(A500,QUEUE!$F$5:$AW$1000,26,FALSE))*500,0)</f>
        <v>0</v>
      </c>
      <c r="T500" s="372">
        <f>IFERROR((VLOOKUP(A500,QUEUE!$F$5:$AW$1000,30,FALSE)-VLOOKUP(A500,QUEUE!$F$5:$AW$1000,29,FALSE))*850,0)</f>
        <v>0</v>
      </c>
      <c r="U500" s="372">
        <f>IFERROR((VLOOKUP(A500,QUEUE!$F$5:$AW$1000,33,FALSE)-VLOOKUP(A500,QUEUE!$F$5:$AW$1000,32,FALSE))*600,0)</f>
        <v>0</v>
      </c>
      <c r="V500" s="372">
        <f>IFERROR((VLOOKUP(A500,QUEUE!$F$5:$AW$1000,36,FALSE)-VLOOKUP(A500,QUEUE!$F$5:$AW$1000,35,FALSE))*750,0)</f>
        <v>0</v>
      </c>
      <c r="W500" s="372">
        <f>IFERROR((VLOOKUP(A500,QUEUE!$F$5:$AW$1000,39,FALSE)-VLOOKUP(A500,QUEUE!$F$5:$AW$1000,38,FALSE))*600,0)</f>
        <v>0</v>
      </c>
      <c r="X500" s="373"/>
      <c r="Y500" s="371">
        <f>IFERROR(VLOOKUP(A500,PROFILE!$B$6:$DG$1000,109,FALSE),0)</f>
        <v>0</v>
      </c>
      <c r="Z500" s="371">
        <f>IFERROR((VLOOKUP(A500,PROFILE!$B$6:$DG$1000,110,FALSE)*900)+((VLOOKUP(A500,PROFILE!$B$6:$DG$1000,110,FALSE)*900)*0.5),0)</f>
        <v>0</v>
      </c>
      <c r="AA500" s="371">
        <f t="shared" si="42"/>
        <v>276.86900000000003</v>
      </c>
      <c r="AB500" s="373">
        <f>IF(PROFILE!R502="รอบคัน",1500,IF(PROFILE!R502="โคม่า",2000,PROFILE!DJ502*100))</f>
        <v>0</v>
      </c>
    </row>
    <row r="501" spans="1:28" x14ac:dyDescent="0.35">
      <c r="A501" s="344">
        <f t="shared" si="41"/>
        <v>1706036</v>
      </c>
      <c r="B501" s="344">
        <v>501</v>
      </c>
      <c r="G501" s="374" t="str">
        <f>IFERROR(VLOOKUP(A501,PROFILE!$B$6:$P$1000,11,FALSE),"")</f>
        <v>OUT</v>
      </c>
      <c r="H501" s="368">
        <f>IF(PROFILE!H503="","",PROFILE!B503)</f>
        <v>1706036</v>
      </c>
      <c r="I501" s="369" t="str">
        <f>IF(H501="","",VLOOKUP(H501,PROFILE!$B$6:$AC$1000,18,FALSE))</f>
        <v>เทเวศ</v>
      </c>
      <c r="J501" s="369" t="str">
        <f>IF(H501="","",VLOOKUP(H501,PROFILE!$B$6:$AC$1000,17,FALSE))</f>
        <v>กลาง</v>
      </c>
      <c r="K501" s="369" t="str">
        <f>IF(H501="","",VLOOKUP(H501,PROFILE!$B$6:$AC$1000,23,FALSE))</f>
        <v>4กท8083</v>
      </c>
      <c r="L501" s="369" t="str">
        <f>IF(H501="","",VLOOKUP(H501,PROFILE!$B$6:$AC$1000,24,FALSE))</f>
        <v>HONDA</v>
      </c>
      <c r="M501" s="370" t="str">
        <f>IF(H501="","",VLOOKUP(H501,PROFILE!$B$6:$AC$1000,25,FALSE))</f>
        <v>MOBILIO</v>
      </c>
      <c r="N501" s="371">
        <f t="shared" si="43"/>
        <v>1075</v>
      </c>
      <c r="O501" s="372"/>
      <c r="P501" s="372"/>
      <c r="Q501" s="371">
        <f t="shared" si="44"/>
        <v>0</v>
      </c>
      <c r="R501" s="371">
        <f t="shared" si="40"/>
        <v>0</v>
      </c>
      <c r="S501" s="372">
        <f>IFERROR((VLOOKUP(A501,QUEUE!$F$5:$AW$1000,27,FALSE)-VLOOKUP(A501,QUEUE!$F$5:$AW$1000,26,FALSE))*500,0)</f>
        <v>0</v>
      </c>
      <c r="T501" s="372">
        <f>IFERROR((VLOOKUP(A501,QUEUE!$F$5:$AW$1000,30,FALSE)-VLOOKUP(A501,QUEUE!$F$5:$AW$1000,29,FALSE))*850,0)</f>
        <v>0</v>
      </c>
      <c r="U501" s="372">
        <f>IFERROR((VLOOKUP(A501,QUEUE!$F$5:$AW$1000,33,FALSE)-VLOOKUP(A501,QUEUE!$F$5:$AW$1000,32,FALSE))*600,0)</f>
        <v>0</v>
      </c>
      <c r="V501" s="372">
        <f>IFERROR((VLOOKUP(A501,QUEUE!$F$5:$AW$1000,36,FALSE)-VLOOKUP(A501,QUEUE!$F$5:$AW$1000,35,FALSE))*750,0)</f>
        <v>0</v>
      </c>
      <c r="W501" s="372">
        <f>IFERROR((VLOOKUP(A501,QUEUE!$F$5:$AW$1000,39,FALSE)-VLOOKUP(A501,QUEUE!$F$5:$AW$1000,38,FALSE))*600,0)</f>
        <v>0</v>
      </c>
      <c r="X501" s="373"/>
      <c r="Y501" s="371">
        <f>IFERROR(VLOOKUP(A501,PROFILE!$B$6:$DG$1000,109,FALSE),0)</f>
        <v>0</v>
      </c>
      <c r="Z501" s="371">
        <f>IFERROR((VLOOKUP(A501,PROFILE!$B$6:$DG$1000,110,FALSE)*900)+((VLOOKUP(A501,PROFILE!$B$6:$DG$1000,110,FALSE)*900)*0.5),0)</f>
        <v>675</v>
      </c>
      <c r="AA501" s="371">
        <f t="shared" si="42"/>
        <v>0</v>
      </c>
      <c r="AB501" s="373">
        <f>IF(PROFILE!R503="รอบคัน",1500,IF(PROFILE!R503="โคม่า",2000,PROFILE!DJ503*100))</f>
        <v>400</v>
      </c>
    </row>
    <row r="502" spans="1:28" x14ac:dyDescent="0.35">
      <c r="A502" s="344">
        <f t="shared" si="41"/>
        <v>1706037</v>
      </c>
      <c r="B502" s="344">
        <v>502</v>
      </c>
      <c r="G502" s="374" t="str">
        <f>IFERROR(VLOOKUP(A502,PROFILE!$B$6:$P$1000,11,FALSE),"")</f>
        <v>OUT</v>
      </c>
      <c r="H502" s="368">
        <f>IF(PROFILE!H504="","",PROFILE!B504)</f>
        <v>1706037</v>
      </c>
      <c r="I502" s="369" t="str">
        <f>IF(H502="","",VLOOKUP(H502,PROFILE!$B$6:$AC$1000,18,FALSE))</f>
        <v>อาคเนย์</v>
      </c>
      <c r="J502" s="369" t="str">
        <f>IF(H502="","",VLOOKUP(H502,PROFILE!$B$6:$AC$1000,17,FALSE))</f>
        <v>กลาง</v>
      </c>
      <c r="K502" s="369" t="str">
        <f>IF(H502="","",VLOOKUP(H502,PROFILE!$B$6:$AC$1000,23,FALSE))</f>
        <v>3กฬ1095</v>
      </c>
      <c r="L502" s="369" t="str">
        <f>IF(H502="","",VLOOKUP(H502,PROFILE!$B$6:$AC$1000,24,FALSE))</f>
        <v>HONDA</v>
      </c>
      <c r="M502" s="370" t="str">
        <f>IF(H502="","",VLOOKUP(H502,PROFILE!$B$6:$AC$1000,25,FALSE))</f>
        <v>MOBILIO</v>
      </c>
      <c r="N502" s="371">
        <f t="shared" si="43"/>
        <v>1843</v>
      </c>
      <c r="O502" s="372"/>
      <c r="P502" s="372">
        <v>7680</v>
      </c>
      <c r="Q502" s="371">
        <f t="shared" si="44"/>
        <v>5837</v>
      </c>
      <c r="R502" s="371">
        <f t="shared" si="40"/>
        <v>5837</v>
      </c>
      <c r="S502" s="372">
        <f>IFERROR((VLOOKUP(A502,QUEUE!$F$5:$AW$1000,27,FALSE)-VLOOKUP(A502,QUEUE!$F$5:$AW$1000,26,FALSE))*500,0)</f>
        <v>0</v>
      </c>
      <c r="T502" s="372">
        <f>IFERROR((VLOOKUP(A502,QUEUE!$F$5:$AW$1000,30,FALSE)-VLOOKUP(A502,QUEUE!$F$5:$AW$1000,29,FALSE))*850,0)</f>
        <v>0</v>
      </c>
      <c r="U502" s="372">
        <f>IFERROR((VLOOKUP(A502,QUEUE!$F$5:$AW$1000,33,FALSE)-VLOOKUP(A502,QUEUE!$F$5:$AW$1000,32,FALSE))*600,0)</f>
        <v>0</v>
      </c>
      <c r="V502" s="372">
        <f>IFERROR((VLOOKUP(A502,QUEUE!$F$5:$AW$1000,36,FALSE)-VLOOKUP(A502,QUEUE!$F$5:$AW$1000,35,FALSE))*750,0)</f>
        <v>0</v>
      </c>
      <c r="W502" s="372">
        <f>IFERROR((VLOOKUP(A502,QUEUE!$F$5:$AW$1000,39,FALSE)-VLOOKUP(A502,QUEUE!$F$5:$AW$1000,38,FALSE))*600,0)</f>
        <v>0</v>
      </c>
      <c r="X502" s="373"/>
      <c r="Y502" s="371">
        <f>IFERROR(VLOOKUP(A502,PROFILE!$B$6:$DG$1000,109,FALSE),0)</f>
        <v>0</v>
      </c>
      <c r="Z502" s="371">
        <f>IFERROR((VLOOKUP(A502,PROFILE!$B$6:$DG$1000,110,FALSE)*900)+((VLOOKUP(A502,PROFILE!$B$6:$DG$1000,110,FALSE)*900)*0.5),0)</f>
        <v>675</v>
      </c>
      <c r="AA502" s="371">
        <f t="shared" si="42"/>
        <v>768</v>
      </c>
      <c r="AB502" s="373">
        <f>IF(PROFILE!R504="รอบคัน",1500,IF(PROFILE!R504="โคม่า",2000,PROFILE!DJ504*100))</f>
        <v>400</v>
      </c>
    </row>
    <row r="503" spans="1:28" x14ac:dyDescent="0.35">
      <c r="A503" s="344">
        <f t="shared" si="41"/>
        <v>1706038</v>
      </c>
      <c r="B503" s="344">
        <v>503</v>
      </c>
      <c r="G503" s="374" t="str">
        <f>IFERROR(VLOOKUP(A503,PROFILE!$B$6:$P$1000,11,FALSE),"")</f>
        <v>OUT</v>
      </c>
      <c r="H503" s="368">
        <f>IF(PROFILE!H505="","",PROFILE!B505)</f>
        <v>1706038</v>
      </c>
      <c r="I503" s="369" t="str">
        <f>IF(H503="","",VLOOKUP(H503,PROFILE!$B$6:$AC$1000,18,FALSE))</f>
        <v>ธนชาต</v>
      </c>
      <c r="J503" s="369" t="str">
        <f>IF(H503="","",VLOOKUP(H503,PROFILE!$B$6:$AC$1000,17,FALSE))</f>
        <v>หนัก</v>
      </c>
      <c r="K503" s="369" t="str">
        <f>IF(H503="","",VLOOKUP(H503,PROFILE!$B$6:$AC$1000,23,FALSE))</f>
        <v>ชบ529</v>
      </c>
      <c r="L503" s="369" t="str">
        <f>IF(H503="","",VLOOKUP(H503,PROFILE!$B$6:$AC$1000,24,FALSE))</f>
        <v>TOYOTA</v>
      </c>
      <c r="M503" s="370" t="str">
        <f>IF(H503="","",VLOOKUP(H503,PROFILE!$B$6:$AC$1000,25,FALSE))</f>
        <v>VIOS</v>
      </c>
      <c r="N503" s="371">
        <f t="shared" si="43"/>
        <v>1350</v>
      </c>
      <c r="O503" s="372"/>
      <c r="P503" s="372"/>
      <c r="Q503" s="371">
        <f t="shared" si="44"/>
        <v>0</v>
      </c>
      <c r="R503" s="371">
        <f t="shared" si="40"/>
        <v>0</v>
      </c>
      <c r="S503" s="372">
        <f>IFERROR((VLOOKUP(A503,QUEUE!$F$5:$AW$1000,27,FALSE)-VLOOKUP(A503,QUEUE!$F$5:$AW$1000,26,FALSE))*500,0)</f>
        <v>0</v>
      </c>
      <c r="T503" s="372">
        <f>IFERROR((VLOOKUP(A503,QUEUE!$F$5:$AW$1000,30,FALSE)-VLOOKUP(A503,QUEUE!$F$5:$AW$1000,29,FALSE))*850,0)</f>
        <v>0</v>
      </c>
      <c r="U503" s="372">
        <f>IFERROR((VLOOKUP(A503,QUEUE!$F$5:$AW$1000,33,FALSE)-VLOOKUP(A503,QUEUE!$F$5:$AW$1000,32,FALSE))*600,0)</f>
        <v>0</v>
      </c>
      <c r="V503" s="372">
        <f>IFERROR((VLOOKUP(A503,QUEUE!$F$5:$AW$1000,36,FALSE)-VLOOKUP(A503,QUEUE!$F$5:$AW$1000,35,FALSE))*750,0)</f>
        <v>0</v>
      </c>
      <c r="W503" s="372">
        <f>IFERROR((VLOOKUP(A503,QUEUE!$F$5:$AW$1000,39,FALSE)-VLOOKUP(A503,QUEUE!$F$5:$AW$1000,38,FALSE))*600,0)</f>
        <v>0</v>
      </c>
      <c r="X503" s="373"/>
      <c r="Y503" s="371">
        <f>IFERROR(VLOOKUP(A503,PROFILE!$B$6:$DG$1000,109,FALSE),0)</f>
        <v>0</v>
      </c>
      <c r="Z503" s="371">
        <f>IFERROR((VLOOKUP(A503,PROFILE!$B$6:$DG$1000,110,FALSE)*900)+((VLOOKUP(A503,PROFILE!$B$6:$DG$1000,110,FALSE)*900)*0.5),0)</f>
        <v>1350</v>
      </c>
      <c r="AA503" s="371">
        <f t="shared" si="42"/>
        <v>0</v>
      </c>
      <c r="AB503" s="373">
        <f>IF(PROFILE!R505="รอบคัน",1500,IF(PROFILE!R505="โคม่า",2000,PROFILE!DJ505*100))</f>
        <v>0</v>
      </c>
    </row>
    <row r="504" spans="1:28" x14ac:dyDescent="0.35">
      <c r="A504" s="344">
        <f t="shared" si="41"/>
        <v>1706039</v>
      </c>
      <c r="B504" s="344">
        <v>504</v>
      </c>
      <c r="G504" s="374" t="str">
        <f>IFERROR(VLOOKUP(A504,PROFILE!$B$6:$P$1000,11,FALSE),"")</f>
        <v/>
      </c>
      <c r="H504" s="368">
        <f>IF(PROFILE!H506="","",PROFILE!B506)</f>
        <v>1706039</v>
      </c>
      <c r="I504" s="369" t="str">
        <f>IF(H504="","",VLOOKUP(H504,PROFILE!$B$6:$AC$1000,18,FALSE))</f>
        <v>เจ้าพระยา</v>
      </c>
      <c r="J504" s="369" t="str">
        <f>IF(H504="","",VLOOKUP(H504,PROFILE!$B$6:$AC$1000,17,FALSE))</f>
        <v>ชิ้นส่วน</v>
      </c>
      <c r="K504" s="369" t="str">
        <f>IF(H504="","",VLOOKUP(H504,PROFILE!$B$6:$AC$1000,23,FALSE))</f>
        <v>ชท3546</v>
      </c>
      <c r="L504" s="369" t="str">
        <f>IF(H504="","",VLOOKUP(H504,PROFILE!$B$6:$AC$1000,24,FALSE))</f>
        <v>TOYOTA</v>
      </c>
      <c r="M504" s="370" t="str">
        <f>IF(H504="","",VLOOKUP(H504,PROFILE!$B$6:$AC$1000,25,FALSE))</f>
        <v>WISH</v>
      </c>
      <c r="N504" s="371">
        <f t="shared" si="43"/>
        <v>0</v>
      </c>
      <c r="O504" s="372">
        <v>200</v>
      </c>
      <c r="P504" s="372"/>
      <c r="Q504" s="371">
        <f t="shared" si="44"/>
        <v>0</v>
      </c>
      <c r="R504" s="371">
        <f t="shared" si="40"/>
        <v>0</v>
      </c>
      <c r="S504" s="372">
        <f>IFERROR((VLOOKUP(A504,QUEUE!$F$5:$AW$1000,27,FALSE)-VLOOKUP(A504,QUEUE!$F$5:$AW$1000,26,FALSE))*500,0)</f>
        <v>0</v>
      </c>
      <c r="T504" s="372">
        <f>IFERROR((VLOOKUP(A504,QUEUE!$F$5:$AW$1000,30,FALSE)-VLOOKUP(A504,QUEUE!$F$5:$AW$1000,29,FALSE))*850,0)</f>
        <v>0</v>
      </c>
      <c r="U504" s="372">
        <f>IFERROR((VLOOKUP(A504,QUEUE!$F$5:$AW$1000,33,FALSE)-VLOOKUP(A504,QUEUE!$F$5:$AW$1000,32,FALSE))*600,0)</f>
        <v>0</v>
      </c>
      <c r="V504" s="372">
        <f>IFERROR((VLOOKUP(A504,QUEUE!$F$5:$AW$1000,36,FALSE)-VLOOKUP(A504,QUEUE!$F$5:$AW$1000,35,FALSE))*750,0)</f>
        <v>0</v>
      </c>
      <c r="W504" s="372">
        <f>IFERROR((VLOOKUP(A504,QUEUE!$F$5:$AW$1000,39,FALSE)-VLOOKUP(A504,QUEUE!$F$5:$AW$1000,38,FALSE))*600,0)</f>
        <v>0</v>
      </c>
      <c r="X504" s="373"/>
      <c r="Y504" s="371">
        <f>IFERROR(VLOOKUP(A504,PROFILE!$B$6:$DG$1000,109,FALSE),0)</f>
        <v>0</v>
      </c>
      <c r="Z504" s="371">
        <f>IFERROR((VLOOKUP(A504,PROFILE!$B$6:$DG$1000,110,FALSE)*900)+((VLOOKUP(A504,PROFILE!$B$6:$DG$1000,110,FALSE)*900)*0.5),0)</f>
        <v>0</v>
      </c>
      <c r="AA504" s="371">
        <f t="shared" si="42"/>
        <v>0</v>
      </c>
      <c r="AB504" s="373">
        <f>IF(PROFILE!R506="รอบคัน",1500,IF(PROFILE!R506="โคม่า",2000,PROFILE!DJ506*100))</f>
        <v>0</v>
      </c>
    </row>
    <row r="505" spans="1:28" x14ac:dyDescent="0.35">
      <c r="A505" s="344">
        <f t="shared" si="41"/>
        <v>1706040</v>
      </c>
      <c r="B505" s="344">
        <v>505</v>
      </c>
      <c r="G505" s="374" t="str">
        <f>IFERROR(VLOOKUP(A505,PROFILE!$B$6:$P$1000,11,FALSE),"")</f>
        <v>OUT</v>
      </c>
      <c r="H505" s="368">
        <f>IF(PROFILE!H507="","",PROFILE!B507)</f>
        <v>1706040</v>
      </c>
      <c r="I505" s="369" t="str">
        <f>IF(H505="","",VLOOKUP(H505,PROFILE!$B$6:$AC$1000,18,FALSE))</f>
        <v>อาคเนย์</v>
      </c>
      <c r="J505" s="369" t="str">
        <f>IF(H505="","",VLOOKUP(H505,PROFILE!$B$6:$AC$1000,17,FALSE))</f>
        <v>กลาง</v>
      </c>
      <c r="K505" s="369" t="str">
        <f>IF(H505="","",VLOOKUP(H505,PROFILE!$B$6:$AC$1000,23,FALSE))</f>
        <v>ฎล7458</v>
      </c>
      <c r="L505" s="369" t="str">
        <f>IF(H505="","",VLOOKUP(H505,PROFILE!$B$6:$AC$1000,24,FALSE))</f>
        <v>TOYOTA</v>
      </c>
      <c r="M505" s="370" t="str">
        <f>IF(H505="","",VLOOKUP(H505,PROFILE!$B$6:$AC$1000,25,FALSE))</f>
        <v>VIOS</v>
      </c>
      <c r="N505" s="371">
        <f t="shared" si="43"/>
        <v>1625</v>
      </c>
      <c r="O505" s="372"/>
      <c r="P505" s="372">
        <v>7500</v>
      </c>
      <c r="Q505" s="371">
        <f t="shared" si="44"/>
        <v>5875</v>
      </c>
      <c r="R505" s="371">
        <f t="shared" si="40"/>
        <v>5875</v>
      </c>
      <c r="S505" s="372">
        <f>IFERROR((VLOOKUP(A505,QUEUE!$F$5:$AW$1000,27,FALSE)-VLOOKUP(A505,QUEUE!$F$5:$AW$1000,26,FALSE))*500,0)</f>
        <v>0</v>
      </c>
      <c r="T505" s="372">
        <f>IFERROR((VLOOKUP(A505,QUEUE!$F$5:$AW$1000,30,FALSE)-VLOOKUP(A505,QUEUE!$F$5:$AW$1000,29,FALSE))*850,0)</f>
        <v>0</v>
      </c>
      <c r="U505" s="372">
        <f>IFERROR((VLOOKUP(A505,QUEUE!$F$5:$AW$1000,33,FALSE)-VLOOKUP(A505,QUEUE!$F$5:$AW$1000,32,FALSE))*600,0)</f>
        <v>0</v>
      </c>
      <c r="V505" s="372">
        <f>IFERROR((VLOOKUP(A505,QUEUE!$F$5:$AW$1000,36,FALSE)-VLOOKUP(A505,QUEUE!$F$5:$AW$1000,35,FALSE))*750,0)</f>
        <v>0</v>
      </c>
      <c r="W505" s="372">
        <f>IFERROR((VLOOKUP(A505,QUEUE!$F$5:$AW$1000,39,FALSE)-VLOOKUP(A505,QUEUE!$F$5:$AW$1000,38,FALSE))*600,0)</f>
        <v>0</v>
      </c>
      <c r="X505" s="373"/>
      <c r="Y505" s="371">
        <f>IFERROR(VLOOKUP(A505,PROFILE!$B$6:$DG$1000,109,FALSE),0)</f>
        <v>0</v>
      </c>
      <c r="Z505" s="371">
        <f>IFERROR((VLOOKUP(A505,PROFILE!$B$6:$DG$1000,110,FALSE)*900)+((VLOOKUP(A505,PROFILE!$B$6:$DG$1000,110,FALSE)*900)*0.5),0)</f>
        <v>675</v>
      </c>
      <c r="AA505" s="371">
        <f t="shared" si="42"/>
        <v>750</v>
      </c>
      <c r="AB505" s="373">
        <f>IF(PROFILE!R507="รอบคัน",1500,IF(PROFILE!R507="โคม่า",2000,PROFILE!DJ507*100))</f>
        <v>200</v>
      </c>
    </row>
    <row r="506" spans="1:28" x14ac:dyDescent="0.35">
      <c r="A506" s="344">
        <f t="shared" si="41"/>
        <v>1706041</v>
      </c>
      <c r="B506" s="344">
        <v>506</v>
      </c>
      <c r="G506" s="374" t="str">
        <f>IFERROR(VLOOKUP(A506,PROFILE!$B$6:$P$1000,11,FALSE),"")</f>
        <v/>
      </c>
      <c r="H506" s="368">
        <f>IF(PROFILE!H508="","",PROFILE!B508)</f>
        <v>1706041</v>
      </c>
      <c r="I506" s="369" t="str">
        <f>IF(H506="","",VLOOKUP(H506,PROFILE!$B$6:$AC$1000,18,FALSE))</f>
        <v>ธนชาต</v>
      </c>
      <c r="J506" s="369" t="str">
        <f>IF(H506="","",VLOOKUP(H506,PROFILE!$B$6:$AC$1000,17,FALSE))</f>
        <v>เบา</v>
      </c>
      <c r="K506" s="369" t="str">
        <f>IF(H506="","",VLOOKUP(H506,PROFILE!$B$6:$AC$1000,23,FALSE))</f>
        <v>ฆฬ2703</v>
      </c>
      <c r="L506" s="369" t="str">
        <f>IF(H506="","",VLOOKUP(H506,PROFILE!$B$6:$AC$1000,24,FALSE))</f>
        <v>NISSAN</v>
      </c>
      <c r="M506" s="370" t="str">
        <f>IF(H506="","",VLOOKUP(H506,PROFILE!$B$6:$AC$1000,25,FALSE))</f>
        <v>ALMERA</v>
      </c>
      <c r="N506" s="371">
        <f t="shared" si="43"/>
        <v>0</v>
      </c>
      <c r="O506" s="372"/>
      <c r="P506" s="372"/>
      <c r="Q506" s="371">
        <f t="shared" si="44"/>
        <v>0</v>
      </c>
      <c r="R506" s="371">
        <f t="shared" si="40"/>
        <v>0</v>
      </c>
      <c r="S506" s="372">
        <f>IFERROR((VLOOKUP(A506,QUEUE!$F$5:$AW$1000,27,FALSE)-VLOOKUP(A506,QUEUE!$F$5:$AW$1000,26,FALSE))*500,0)</f>
        <v>0</v>
      </c>
      <c r="T506" s="372">
        <f>IFERROR((VLOOKUP(A506,QUEUE!$F$5:$AW$1000,30,FALSE)-VLOOKUP(A506,QUEUE!$F$5:$AW$1000,29,FALSE))*850,0)</f>
        <v>0</v>
      </c>
      <c r="U506" s="372">
        <f>IFERROR((VLOOKUP(A506,QUEUE!$F$5:$AW$1000,33,FALSE)-VLOOKUP(A506,QUEUE!$F$5:$AW$1000,32,FALSE))*600,0)</f>
        <v>0</v>
      </c>
      <c r="V506" s="372">
        <f>IFERROR((VLOOKUP(A506,QUEUE!$F$5:$AW$1000,36,FALSE)-VLOOKUP(A506,QUEUE!$F$5:$AW$1000,35,FALSE))*750,0)</f>
        <v>0</v>
      </c>
      <c r="W506" s="372">
        <f>IFERROR((VLOOKUP(A506,QUEUE!$F$5:$AW$1000,39,FALSE)-VLOOKUP(A506,QUEUE!$F$5:$AW$1000,38,FALSE))*600,0)</f>
        <v>0</v>
      </c>
      <c r="X506" s="373"/>
      <c r="Y506" s="371">
        <f>IFERROR(VLOOKUP(A506,PROFILE!$B$6:$DG$1000,109,FALSE),0)</f>
        <v>0</v>
      </c>
      <c r="Z506" s="371">
        <f>IFERROR((VLOOKUP(A506,PROFILE!$B$6:$DG$1000,110,FALSE)*900)+((VLOOKUP(A506,PROFILE!$B$6:$DG$1000,110,FALSE)*900)*0.5),0)</f>
        <v>0</v>
      </c>
      <c r="AA506" s="371">
        <f t="shared" si="42"/>
        <v>0</v>
      </c>
      <c r="AB506" s="373">
        <f>IF(PROFILE!R508="รอบคัน",1500,IF(PROFILE!R508="โคม่า",2000,PROFILE!DJ508*100))</f>
        <v>0</v>
      </c>
    </row>
    <row r="507" spans="1:28" x14ac:dyDescent="0.35">
      <c r="A507" s="344">
        <f t="shared" si="41"/>
        <v>1706042</v>
      </c>
      <c r="B507" s="344">
        <v>507</v>
      </c>
      <c r="G507" s="374" t="str">
        <f>IFERROR(VLOOKUP(A507,PROFILE!$B$6:$P$1000,11,FALSE),"")</f>
        <v/>
      </c>
      <c r="H507" s="368">
        <f>IF(PROFILE!H509="","",PROFILE!B509)</f>
        <v>1706042</v>
      </c>
      <c r="I507" s="369" t="str">
        <f>IF(H507="","",VLOOKUP(H507,PROFILE!$B$6:$AC$1000,18,FALSE))</f>
        <v>กรุงไทย</v>
      </c>
      <c r="J507" s="369" t="str">
        <f>IF(H507="","",VLOOKUP(H507,PROFILE!$B$6:$AC$1000,17,FALSE))</f>
        <v>เบา</v>
      </c>
      <c r="K507" s="369" t="str">
        <f>IF(H507="","",VLOOKUP(H507,PROFILE!$B$6:$AC$1000,23,FALSE))</f>
        <v>ชท4008</v>
      </c>
      <c r="L507" s="369" t="str">
        <f>IF(H507="","",VLOOKUP(H507,PROFILE!$B$6:$AC$1000,24,FALSE))</f>
        <v>TOYOTA</v>
      </c>
      <c r="M507" s="370" t="str">
        <f>IF(H507="","",VLOOKUP(H507,PROFILE!$B$6:$AC$1000,25,FALSE))</f>
        <v>VIOS</v>
      </c>
      <c r="N507" s="371">
        <f t="shared" si="43"/>
        <v>0</v>
      </c>
      <c r="O507" s="372"/>
      <c r="P507" s="372"/>
      <c r="Q507" s="371">
        <f t="shared" si="44"/>
        <v>0</v>
      </c>
      <c r="R507" s="371">
        <f t="shared" si="40"/>
        <v>0</v>
      </c>
      <c r="S507" s="372">
        <f>IFERROR((VLOOKUP(A507,QUEUE!$F$5:$AW$1000,27,FALSE)-VLOOKUP(A507,QUEUE!$F$5:$AW$1000,26,FALSE))*500,0)</f>
        <v>0</v>
      </c>
      <c r="T507" s="372">
        <f>IFERROR((VLOOKUP(A507,QUEUE!$F$5:$AW$1000,30,FALSE)-VLOOKUP(A507,QUEUE!$F$5:$AW$1000,29,FALSE))*850,0)</f>
        <v>0</v>
      </c>
      <c r="U507" s="372">
        <f>IFERROR((VLOOKUP(A507,QUEUE!$F$5:$AW$1000,33,FALSE)-VLOOKUP(A507,QUEUE!$F$5:$AW$1000,32,FALSE))*600,0)</f>
        <v>0</v>
      </c>
      <c r="V507" s="372">
        <f>IFERROR((VLOOKUP(A507,QUEUE!$F$5:$AW$1000,36,FALSE)-VLOOKUP(A507,QUEUE!$F$5:$AW$1000,35,FALSE))*750,0)</f>
        <v>0</v>
      </c>
      <c r="W507" s="372">
        <f>IFERROR((VLOOKUP(A507,QUEUE!$F$5:$AW$1000,39,FALSE)-VLOOKUP(A507,QUEUE!$F$5:$AW$1000,38,FALSE))*600,0)</f>
        <v>0</v>
      </c>
      <c r="X507" s="373"/>
      <c r="Y507" s="371">
        <f>IFERROR(VLOOKUP(A507,PROFILE!$B$6:$DG$1000,109,FALSE),0)</f>
        <v>0</v>
      </c>
      <c r="Z507" s="371">
        <f>IFERROR((VLOOKUP(A507,PROFILE!$B$6:$DG$1000,110,FALSE)*900)+((VLOOKUP(A507,PROFILE!$B$6:$DG$1000,110,FALSE)*900)*0.5),0)</f>
        <v>0</v>
      </c>
      <c r="AA507" s="371">
        <f t="shared" si="42"/>
        <v>0</v>
      </c>
      <c r="AB507" s="373">
        <f>IF(PROFILE!R509="รอบคัน",1500,IF(PROFILE!R509="โคม่า",2000,PROFILE!DJ509*100))</f>
        <v>0</v>
      </c>
    </row>
    <row r="508" spans="1:28" x14ac:dyDescent="0.35">
      <c r="A508" s="344">
        <f t="shared" si="41"/>
        <v>1706043</v>
      </c>
      <c r="B508" s="344">
        <v>508</v>
      </c>
      <c r="G508" s="374" t="str">
        <f>IFERROR(VLOOKUP(A508,PROFILE!$B$6:$P$1000,11,FALSE),"")</f>
        <v>OUT</v>
      </c>
      <c r="H508" s="368">
        <f>IF(PROFILE!H510="","",PROFILE!B510)</f>
        <v>1706043</v>
      </c>
      <c r="I508" s="369" t="str">
        <f>IF(H508="","",VLOOKUP(H508,PROFILE!$B$6:$AC$1000,18,FALSE))</f>
        <v>เทเวศ</v>
      </c>
      <c r="J508" s="369" t="str">
        <f>IF(H508="","",VLOOKUP(H508,PROFILE!$B$6:$AC$1000,17,FALSE))</f>
        <v>รอบคัน</v>
      </c>
      <c r="K508" s="369" t="str">
        <f>IF(H508="","",VLOOKUP(H508,PROFILE!$B$6:$AC$1000,23,FALSE))</f>
        <v>ตฮ1006</v>
      </c>
      <c r="L508" s="369" t="str">
        <f>IF(H508="","",VLOOKUP(H508,PROFILE!$B$6:$AC$1000,24,FALSE))</f>
        <v>ISUZU</v>
      </c>
      <c r="M508" s="370" t="str">
        <f>IF(H508="","",VLOOKUP(H508,PROFILE!$B$6:$AC$1000,25,FALSE))</f>
        <v>SPACECAB</v>
      </c>
      <c r="N508" s="371">
        <f t="shared" si="43"/>
        <v>1500</v>
      </c>
      <c r="O508" s="372"/>
      <c r="P508" s="372"/>
      <c r="Q508" s="371">
        <f t="shared" si="44"/>
        <v>0</v>
      </c>
      <c r="R508" s="371">
        <f t="shared" si="40"/>
        <v>0</v>
      </c>
      <c r="S508" s="372">
        <f>IFERROR((VLOOKUP(A508,QUEUE!$F$5:$AW$1000,27,FALSE)-VLOOKUP(A508,QUEUE!$F$5:$AW$1000,26,FALSE))*500,0)</f>
        <v>0</v>
      </c>
      <c r="T508" s="372">
        <f>IFERROR((VLOOKUP(A508,QUEUE!$F$5:$AW$1000,30,FALSE)-VLOOKUP(A508,QUEUE!$F$5:$AW$1000,29,FALSE))*850,0)</f>
        <v>0</v>
      </c>
      <c r="U508" s="372">
        <f>IFERROR((VLOOKUP(A508,QUEUE!$F$5:$AW$1000,33,FALSE)-VLOOKUP(A508,QUEUE!$F$5:$AW$1000,32,FALSE))*600,0)</f>
        <v>0</v>
      </c>
      <c r="V508" s="372">
        <f>IFERROR((VLOOKUP(A508,QUEUE!$F$5:$AW$1000,36,FALSE)-VLOOKUP(A508,QUEUE!$F$5:$AW$1000,35,FALSE))*750,0)</f>
        <v>0</v>
      </c>
      <c r="W508" s="372">
        <f>IFERROR((VLOOKUP(A508,QUEUE!$F$5:$AW$1000,39,FALSE)-VLOOKUP(A508,QUEUE!$F$5:$AW$1000,38,FALSE))*600,0)</f>
        <v>0</v>
      </c>
      <c r="X508" s="373"/>
      <c r="Y508" s="371">
        <f>IFERROR(VLOOKUP(A508,PROFILE!$B$6:$DG$1000,109,FALSE),0)</f>
        <v>0</v>
      </c>
      <c r="Z508" s="371">
        <f>IFERROR((VLOOKUP(A508,PROFILE!$B$6:$DG$1000,110,FALSE)*900)+((VLOOKUP(A508,PROFILE!$B$6:$DG$1000,110,FALSE)*900)*0.5),0)</f>
        <v>0</v>
      </c>
      <c r="AA508" s="371">
        <f t="shared" si="42"/>
        <v>0</v>
      </c>
      <c r="AB508" s="373">
        <f>IF(PROFILE!R510="รอบคัน",1500,IF(PROFILE!R510="โคม่า",2000,PROFILE!DJ510*100))</f>
        <v>1500</v>
      </c>
    </row>
    <row r="509" spans="1:28" x14ac:dyDescent="0.35">
      <c r="A509" s="344">
        <f t="shared" si="41"/>
        <v>1706044</v>
      </c>
      <c r="B509" s="344">
        <v>509</v>
      </c>
      <c r="G509" s="374" t="str">
        <f>IFERROR(VLOOKUP(A509,PROFILE!$B$6:$P$1000,11,FALSE),"")</f>
        <v>OUT</v>
      </c>
      <c r="H509" s="368">
        <f>IF(PROFILE!H511="","",PROFILE!B511)</f>
        <v>1706044</v>
      </c>
      <c r="I509" s="369" t="str">
        <f>IF(H509="","",VLOOKUP(H509,PROFILE!$B$6:$AC$1000,18,FALSE))</f>
        <v>ธนชาต</v>
      </c>
      <c r="J509" s="369" t="str">
        <f>IF(H509="","",VLOOKUP(H509,PROFILE!$B$6:$AC$1000,17,FALSE))</f>
        <v>เบา</v>
      </c>
      <c r="K509" s="369" t="str">
        <f>IF(H509="","",VLOOKUP(H509,PROFILE!$B$6:$AC$1000,23,FALSE))</f>
        <v>ชฉ2769</v>
      </c>
      <c r="L509" s="369" t="str">
        <f>IF(H509="","",VLOOKUP(H509,PROFILE!$B$6:$AC$1000,24,FALSE))</f>
        <v>MAZDA</v>
      </c>
      <c r="M509" s="370">
        <f>IF(H509="","",VLOOKUP(H509,PROFILE!$B$6:$AC$1000,25,FALSE))</f>
        <v>3</v>
      </c>
      <c r="N509" s="371">
        <f t="shared" si="43"/>
        <v>6028.9</v>
      </c>
      <c r="O509" s="372"/>
      <c r="P509" s="372">
        <v>7223</v>
      </c>
      <c r="Q509" s="371">
        <f t="shared" si="44"/>
        <v>1194.1000000000004</v>
      </c>
      <c r="R509" s="371">
        <f t="shared" si="40"/>
        <v>1194.1000000000004</v>
      </c>
      <c r="S509" s="372">
        <f>IFERROR((VLOOKUP(A509,QUEUE!$F$5:$AW$1000,27,FALSE)-VLOOKUP(A509,QUEUE!$F$5:$AW$1000,26,FALSE))*500,0)</f>
        <v>0</v>
      </c>
      <c r="T509" s="372">
        <f>IFERROR((VLOOKUP(A509,QUEUE!$F$5:$AW$1000,30,FALSE)-VLOOKUP(A509,QUEUE!$F$5:$AW$1000,29,FALSE))*850,0)</f>
        <v>0</v>
      </c>
      <c r="U509" s="372">
        <f>IFERROR((VLOOKUP(A509,QUEUE!$F$5:$AW$1000,33,FALSE)-VLOOKUP(A509,QUEUE!$F$5:$AW$1000,32,FALSE))*600,0)</f>
        <v>0</v>
      </c>
      <c r="V509" s="372">
        <f>IFERROR((VLOOKUP(A509,QUEUE!$F$5:$AW$1000,36,FALSE)-VLOOKUP(A509,QUEUE!$F$5:$AW$1000,35,FALSE))*750,0)</f>
        <v>0</v>
      </c>
      <c r="W509" s="372">
        <f>IFERROR((VLOOKUP(A509,QUEUE!$F$5:$AW$1000,39,FALSE)-VLOOKUP(A509,QUEUE!$F$5:$AW$1000,38,FALSE))*600,0)</f>
        <v>0</v>
      </c>
      <c r="X509" s="373"/>
      <c r="Y509" s="371">
        <f>1400+1752+1752+20</f>
        <v>4924</v>
      </c>
      <c r="Z509" s="371">
        <f>IFERROR((VLOOKUP(A509,PROFILE!$B$6:$DG$1000,110,FALSE)*900)+((VLOOKUP(A509,PROFILE!$B$6:$DG$1000,110,FALSE)*900)*0.5),0)</f>
        <v>675</v>
      </c>
      <c r="AA509" s="371">
        <f t="shared" si="42"/>
        <v>229.9</v>
      </c>
      <c r="AB509" s="373">
        <f>IF(PROFILE!R511="รอบคัน",1500,IF(PROFILE!R511="โคม่า",2000,PROFILE!DJ511*100))</f>
        <v>200</v>
      </c>
    </row>
    <row r="510" spans="1:28" x14ac:dyDescent="0.35">
      <c r="A510" s="344">
        <f t="shared" si="41"/>
        <v>1706045</v>
      </c>
      <c r="B510" s="344">
        <v>510</v>
      </c>
      <c r="G510" s="374" t="str">
        <f>IFERROR(VLOOKUP(A510,PROFILE!$B$6:$P$1000,11,FALSE),"")</f>
        <v>OUT</v>
      </c>
      <c r="H510" s="368">
        <f>IF(PROFILE!H512="","",PROFILE!B512)</f>
        <v>1706045</v>
      </c>
      <c r="I510" s="369" t="str">
        <f>IF(H510="","",VLOOKUP(H510,PROFILE!$B$6:$AC$1000,18,FALSE))</f>
        <v>เทเวศ</v>
      </c>
      <c r="J510" s="369" t="str">
        <f>IF(H510="","",VLOOKUP(H510,PROFILE!$B$6:$AC$1000,17,FALSE))</f>
        <v>เบา</v>
      </c>
      <c r="K510" s="369" t="str">
        <f>IF(H510="","",VLOOKUP(H510,PROFILE!$B$6:$AC$1000,23,FALSE))</f>
        <v>ญข4858</v>
      </c>
      <c r="L510" s="369" t="str">
        <f>IF(H510="","",VLOOKUP(H510,PROFILE!$B$6:$AC$1000,24,FALSE))</f>
        <v>HONDA</v>
      </c>
      <c r="M510" s="370" t="str">
        <f>IF(H510="","",VLOOKUP(H510,PROFILE!$B$6:$AC$1000,25,FALSE))</f>
        <v>CIVIC</v>
      </c>
      <c r="N510" s="371">
        <f t="shared" si="43"/>
        <v>333.64499999999998</v>
      </c>
      <c r="O510" s="372"/>
      <c r="P510" s="372">
        <v>3336.45</v>
      </c>
      <c r="Q510" s="371">
        <f t="shared" si="44"/>
        <v>3002.8049999999998</v>
      </c>
      <c r="R510" s="371">
        <f t="shared" si="40"/>
        <v>3002.8049999999998</v>
      </c>
      <c r="S510" s="372">
        <f>IFERROR((VLOOKUP(A510,QUEUE!$F$5:$AW$1000,27,FALSE)-VLOOKUP(A510,QUEUE!$F$5:$AW$1000,26,FALSE))*500,0)</f>
        <v>0</v>
      </c>
      <c r="T510" s="372">
        <f>IFERROR((VLOOKUP(A510,QUEUE!$F$5:$AW$1000,30,FALSE)-VLOOKUP(A510,QUEUE!$F$5:$AW$1000,29,FALSE))*850,0)</f>
        <v>0</v>
      </c>
      <c r="U510" s="372">
        <f>IFERROR((VLOOKUP(A510,QUEUE!$F$5:$AW$1000,33,FALSE)-VLOOKUP(A510,QUEUE!$F$5:$AW$1000,32,FALSE))*600,0)</f>
        <v>0</v>
      </c>
      <c r="V510" s="372">
        <f>IFERROR((VLOOKUP(A510,QUEUE!$F$5:$AW$1000,36,FALSE)-VLOOKUP(A510,QUEUE!$F$5:$AW$1000,35,FALSE))*750,0)</f>
        <v>0</v>
      </c>
      <c r="W510" s="372">
        <f>IFERROR((VLOOKUP(A510,QUEUE!$F$5:$AW$1000,39,FALSE)-VLOOKUP(A510,QUEUE!$F$5:$AW$1000,38,FALSE))*600,0)</f>
        <v>0</v>
      </c>
      <c r="X510" s="373"/>
      <c r="Y510" s="371">
        <f>IFERROR(VLOOKUP(A510,PROFILE!$B$6:$DG$1000,109,FALSE),0)</f>
        <v>0</v>
      </c>
      <c r="Z510" s="371">
        <f>IFERROR((VLOOKUP(A510,PROFILE!$B$6:$DG$1000,110,FALSE)*900)+((VLOOKUP(A510,PROFILE!$B$6:$DG$1000,110,FALSE)*900)*0.5),0)</f>
        <v>0</v>
      </c>
      <c r="AA510" s="371">
        <f t="shared" si="42"/>
        <v>333.64499999999998</v>
      </c>
      <c r="AB510" s="373">
        <f>IF(PROFILE!R512="รอบคัน",1500,IF(PROFILE!R512="โคม่า",2000,PROFILE!DJ512*100))</f>
        <v>0</v>
      </c>
    </row>
    <row r="511" spans="1:28" x14ac:dyDescent="0.35">
      <c r="A511" s="344">
        <f t="shared" si="41"/>
        <v>1706046</v>
      </c>
      <c r="B511" s="344">
        <v>511</v>
      </c>
      <c r="G511" s="374" t="str">
        <f>IFERROR(VLOOKUP(A511,PROFILE!$B$6:$P$1000,11,FALSE),"")</f>
        <v>OUT</v>
      </c>
      <c r="H511" s="368">
        <f>IF(PROFILE!H513="","",PROFILE!B513)</f>
        <v>1706046</v>
      </c>
      <c r="I511" s="369" t="str">
        <f>IF(H511="","",VLOOKUP(H511,PROFILE!$B$6:$AC$1000,18,FALSE))</f>
        <v>เทเวศ</v>
      </c>
      <c r="J511" s="369" t="str">
        <f>IF(H511="","",VLOOKUP(H511,PROFILE!$B$6:$AC$1000,17,FALSE))</f>
        <v>กลาง</v>
      </c>
      <c r="K511" s="369" t="str">
        <f>IF(H511="","",VLOOKUP(H511,PROFILE!$B$6:$AC$1000,23,FALSE))</f>
        <v>ฒพ5630</v>
      </c>
      <c r="L511" s="369" t="str">
        <f>IF(H511="","",VLOOKUP(H511,PROFILE!$B$6:$AC$1000,24,FALSE))</f>
        <v>TOYOTA</v>
      </c>
      <c r="M511" s="370" t="str">
        <f>IF(H511="","",VLOOKUP(H511,PROFILE!$B$6:$AC$1000,25,FALSE))</f>
        <v>VIGO</v>
      </c>
      <c r="N511" s="371">
        <f t="shared" si="43"/>
        <v>1355</v>
      </c>
      <c r="O511" s="372"/>
      <c r="P511" s="372">
        <v>2800</v>
      </c>
      <c r="Q511" s="371">
        <f t="shared" si="44"/>
        <v>1445</v>
      </c>
      <c r="R511" s="371">
        <f t="shared" si="40"/>
        <v>1445</v>
      </c>
      <c r="S511" s="372">
        <f>IFERROR((VLOOKUP(A511,QUEUE!$F$5:$AW$1000,27,FALSE)-VLOOKUP(A511,QUEUE!$F$5:$AW$1000,26,FALSE))*500,0)</f>
        <v>0</v>
      </c>
      <c r="T511" s="372">
        <f>IFERROR((VLOOKUP(A511,QUEUE!$F$5:$AW$1000,30,FALSE)-VLOOKUP(A511,QUEUE!$F$5:$AW$1000,29,FALSE))*850,0)</f>
        <v>0</v>
      </c>
      <c r="U511" s="372">
        <f>IFERROR((VLOOKUP(A511,QUEUE!$F$5:$AW$1000,33,FALSE)-VLOOKUP(A511,QUEUE!$F$5:$AW$1000,32,FALSE))*600,0)</f>
        <v>0</v>
      </c>
      <c r="V511" s="372">
        <f>IFERROR((VLOOKUP(A511,QUEUE!$F$5:$AW$1000,36,FALSE)-VLOOKUP(A511,QUEUE!$F$5:$AW$1000,35,FALSE))*750,0)</f>
        <v>0</v>
      </c>
      <c r="W511" s="372">
        <f>IFERROR((VLOOKUP(A511,QUEUE!$F$5:$AW$1000,39,FALSE)-VLOOKUP(A511,QUEUE!$F$5:$AW$1000,38,FALSE))*600,0)</f>
        <v>0</v>
      </c>
      <c r="X511" s="373"/>
      <c r="Y511" s="371">
        <f>IFERROR(VLOOKUP(A511,PROFILE!$B$6:$DG$1000,109,FALSE),0)</f>
        <v>0</v>
      </c>
      <c r="Z511" s="371">
        <f>IFERROR((VLOOKUP(A511,PROFILE!$B$6:$DG$1000,110,FALSE)*900)+((VLOOKUP(A511,PROFILE!$B$6:$DG$1000,110,FALSE)*900)*0.5),0)</f>
        <v>675</v>
      </c>
      <c r="AA511" s="371">
        <f t="shared" si="42"/>
        <v>280</v>
      </c>
      <c r="AB511" s="373">
        <f>IF(PROFILE!R513="รอบคัน",1500,IF(PROFILE!R513="โคม่า",2000,PROFILE!DJ513*100))</f>
        <v>400</v>
      </c>
    </row>
    <row r="512" spans="1:28" x14ac:dyDescent="0.35">
      <c r="A512" s="344">
        <f t="shared" si="41"/>
        <v>1706047</v>
      </c>
      <c r="B512" s="344">
        <v>512</v>
      </c>
      <c r="G512" s="374" t="str">
        <f>IFERROR(VLOOKUP(A512,PROFILE!$B$6:$P$1000,11,FALSE),"")</f>
        <v>OUT</v>
      </c>
      <c r="H512" s="368">
        <f>IF(PROFILE!H514="","",PROFILE!B514)</f>
        <v>1706047</v>
      </c>
      <c r="I512" s="369" t="str">
        <f>IF(H512="","",VLOOKUP(H512,PROFILE!$B$6:$AC$1000,18,FALSE))</f>
        <v>ธนชาต</v>
      </c>
      <c r="J512" s="369" t="str">
        <f>IF(H512="","",VLOOKUP(H512,PROFILE!$B$6:$AC$1000,17,FALSE))</f>
        <v>กลาง</v>
      </c>
      <c r="K512" s="369" t="str">
        <f>IF(H512="","",VLOOKUP(H512,PROFILE!$B$6:$AC$1000,23,FALSE))</f>
        <v>ฒช34</v>
      </c>
      <c r="L512" s="369" t="str">
        <f>IF(H512="","",VLOOKUP(H512,PROFILE!$B$6:$AC$1000,24,FALSE))</f>
        <v>TOYOTA</v>
      </c>
      <c r="M512" s="370" t="str">
        <f>IF(H512="","",VLOOKUP(H512,PROFILE!$B$6:$AC$1000,25,FALSE))</f>
        <v>VIGO</v>
      </c>
      <c r="N512" s="371">
        <f t="shared" si="43"/>
        <v>2342.0819999999999</v>
      </c>
      <c r="O512" s="372"/>
      <c r="P512" s="372">
        <v>5920.82</v>
      </c>
      <c r="Q512" s="371">
        <f t="shared" si="44"/>
        <v>3578.7379999999998</v>
      </c>
      <c r="R512" s="371">
        <f t="shared" si="40"/>
        <v>3578.7379999999998</v>
      </c>
      <c r="S512" s="372">
        <f>IFERROR((VLOOKUP(A512,QUEUE!$F$5:$AW$1000,27,FALSE)-VLOOKUP(A512,QUEUE!$F$5:$AW$1000,26,FALSE))*500,0)</f>
        <v>0</v>
      </c>
      <c r="T512" s="372">
        <f>IFERROR((VLOOKUP(A512,QUEUE!$F$5:$AW$1000,30,FALSE)-VLOOKUP(A512,QUEUE!$F$5:$AW$1000,29,FALSE))*850,0)</f>
        <v>0</v>
      </c>
      <c r="U512" s="372">
        <f>IFERROR((VLOOKUP(A512,QUEUE!$F$5:$AW$1000,33,FALSE)-VLOOKUP(A512,QUEUE!$F$5:$AW$1000,32,FALSE))*600,0)</f>
        <v>0</v>
      </c>
      <c r="V512" s="372">
        <f>IFERROR((VLOOKUP(A512,QUEUE!$F$5:$AW$1000,36,FALSE)-VLOOKUP(A512,QUEUE!$F$5:$AW$1000,35,FALSE))*750,0)</f>
        <v>0</v>
      </c>
      <c r="W512" s="372">
        <f>IFERROR((VLOOKUP(A512,QUEUE!$F$5:$AW$1000,39,FALSE)-VLOOKUP(A512,QUEUE!$F$5:$AW$1000,38,FALSE))*600,0)</f>
        <v>0</v>
      </c>
      <c r="X512" s="373"/>
      <c r="Y512" s="371">
        <f>IFERROR(VLOOKUP(A512,PROFILE!$B$6:$DG$1000,109,FALSE),0)</f>
        <v>0</v>
      </c>
      <c r="Z512" s="371">
        <f>IFERROR((VLOOKUP(A512,PROFILE!$B$6:$DG$1000,110,FALSE)*900)+((VLOOKUP(A512,PROFILE!$B$6:$DG$1000,110,FALSE)*900)*0.5),0)</f>
        <v>1350</v>
      </c>
      <c r="AA512" s="371">
        <f t="shared" si="42"/>
        <v>592.08199999999999</v>
      </c>
      <c r="AB512" s="373">
        <f>IF(PROFILE!R514="รอบคัน",1500,IF(PROFILE!R514="โคม่า",2000,PROFILE!DJ514*100))</f>
        <v>400</v>
      </c>
    </row>
    <row r="513" spans="1:28" x14ac:dyDescent="0.35">
      <c r="A513" s="344">
        <f t="shared" si="41"/>
        <v>1706048</v>
      </c>
      <c r="B513" s="344">
        <v>513</v>
      </c>
      <c r="G513" s="374" t="str">
        <f>IFERROR(VLOOKUP(A513,PROFILE!$B$6:$P$1000,11,FALSE),"")</f>
        <v>OUT</v>
      </c>
      <c r="H513" s="368">
        <f>IF(PROFILE!H515="","",PROFILE!B515)</f>
        <v>1706048</v>
      </c>
      <c r="I513" s="369" t="str">
        <f>IF(H513="","",VLOOKUP(H513,PROFILE!$B$6:$AC$1000,18,FALSE))</f>
        <v>ธนชาต</v>
      </c>
      <c r="J513" s="369" t="str">
        <f>IF(H513="","",VLOOKUP(H513,PROFILE!$B$6:$AC$1000,17,FALSE))</f>
        <v>เบา</v>
      </c>
      <c r="K513" s="369" t="str">
        <f>IF(H513="","",VLOOKUP(H513,PROFILE!$B$6:$AC$1000,23,FALSE))</f>
        <v>6กช3015</v>
      </c>
      <c r="L513" s="369" t="str">
        <f>IF(H513="","",VLOOKUP(H513,PROFILE!$B$6:$AC$1000,24,FALSE))</f>
        <v>CHEVROLET</v>
      </c>
      <c r="M513" s="370" t="str">
        <f>IF(H513="","",VLOOKUP(H513,PROFILE!$B$6:$AC$1000,25,FALSE))</f>
        <v>COLORADO</v>
      </c>
      <c r="N513" s="371">
        <f t="shared" si="43"/>
        <v>1240.42</v>
      </c>
      <c r="O513" s="372"/>
      <c r="P513" s="372">
        <v>3654.2</v>
      </c>
      <c r="Q513" s="371">
        <f t="shared" si="44"/>
        <v>2413.7799999999997</v>
      </c>
      <c r="R513" s="371">
        <f t="shared" si="40"/>
        <v>2413.7799999999997</v>
      </c>
      <c r="S513" s="372">
        <f>IFERROR((VLOOKUP(A513,QUEUE!$F$5:$AW$1000,27,FALSE)-VLOOKUP(A513,QUEUE!$F$5:$AW$1000,26,FALSE))*500,0)</f>
        <v>0</v>
      </c>
      <c r="T513" s="372">
        <f>IFERROR((VLOOKUP(A513,QUEUE!$F$5:$AW$1000,30,FALSE)-VLOOKUP(A513,QUEUE!$F$5:$AW$1000,29,FALSE))*850,0)</f>
        <v>0</v>
      </c>
      <c r="U513" s="372">
        <f>IFERROR((VLOOKUP(A513,QUEUE!$F$5:$AW$1000,33,FALSE)-VLOOKUP(A513,QUEUE!$F$5:$AW$1000,32,FALSE))*600,0)</f>
        <v>0</v>
      </c>
      <c r="V513" s="372">
        <f>IFERROR((VLOOKUP(A513,QUEUE!$F$5:$AW$1000,36,FALSE)-VLOOKUP(A513,QUEUE!$F$5:$AW$1000,35,FALSE))*750,0)</f>
        <v>0</v>
      </c>
      <c r="W513" s="372">
        <f>IFERROR((VLOOKUP(A513,QUEUE!$F$5:$AW$1000,39,FALSE)-VLOOKUP(A513,QUEUE!$F$5:$AW$1000,38,FALSE))*600,0)</f>
        <v>0</v>
      </c>
      <c r="X513" s="373"/>
      <c r="Y513" s="371">
        <f>IFERROR(VLOOKUP(A513,PROFILE!$B$6:$DG$1000,109,FALSE),0)</f>
        <v>0</v>
      </c>
      <c r="Z513" s="371">
        <f>IFERROR((VLOOKUP(A513,PROFILE!$B$6:$DG$1000,110,FALSE)*900)+((VLOOKUP(A513,PROFILE!$B$6:$DG$1000,110,FALSE)*900)*0.5),0)</f>
        <v>675</v>
      </c>
      <c r="AA513" s="371">
        <f t="shared" si="42"/>
        <v>365.42</v>
      </c>
      <c r="AB513" s="373">
        <f>IF(PROFILE!R515="รอบคัน",1500,IF(PROFILE!R515="โคม่า",2000,PROFILE!DJ515*100))</f>
        <v>200</v>
      </c>
    </row>
    <row r="514" spans="1:28" x14ac:dyDescent="0.35">
      <c r="A514" s="344">
        <f t="shared" si="41"/>
        <v>1706049</v>
      </c>
      <c r="B514" s="344">
        <v>514</v>
      </c>
      <c r="G514" s="374" t="str">
        <f>IFERROR(VLOOKUP(A514,PROFILE!$B$6:$P$1000,11,FALSE),"")</f>
        <v>OUT</v>
      </c>
      <c r="H514" s="368">
        <f>IF(PROFILE!H516="","",PROFILE!B516)</f>
        <v>1706049</v>
      </c>
      <c r="I514" s="369" t="str">
        <f>IF(H514="","",VLOOKUP(H514,PROFILE!$B$6:$AC$1000,18,FALSE))</f>
        <v>ธนชาต</v>
      </c>
      <c r="J514" s="369" t="str">
        <f>IF(H514="","",VLOOKUP(H514,PROFILE!$B$6:$AC$1000,17,FALSE))</f>
        <v>โคม่า</v>
      </c>
      <c r="K514" s="369" t="str">
        <f>IF(H514="","",VLOOKUP(H514,PROFILE!$B$6:$AC$1000,23,FALSE))</f>
        <v>3กฆ2850</v>
      </c>
      <c r="L514" s="369" t="str">
        <f>IF(H514="","",VLOOKUP(H514,PROFILE!$B$6:$AC$1000,24,FALSE))</f>
        <v>HONDA</v>
      </c>
      <c r="M514" s="370" t="str">
        <f>IF(H514="","",VLOOKUP(H514,PROFILE!$B$6:$AC$1000,25,FALSE))</f>
        <v>CITY</v>
      </c>
      <c r="N514" s="371">
        <f t="shared" si="43"/>
        <v>9892.0560000000005</v>
      </c>
      <c r="O514" s="372"/>
      <c r="P514" s="372">
        <v>65420.56</v>
      </c>
      <c r="Q514" s="371">
        <f t="shared" si="44"/>
        <v>55528.504000000001</v>
      </c>
      <c r="R514" s="371">
        <f t="shared" si="40"/>
        <v>55528.504000000001</v>
      </c>
      <c r="S514" s="372">
        <f>IFERROR((VLOOKUP(A514,QUEUE!$F$5:$AW$1000,27,FALSE)-VLOOKUP(A514,QUEUE!$F$5:$AW$1000,26,FALSE))*500,0)</f>
        <v>0</v>
      </c>
      <c r="T514" s="372">
        <f>IFERROR((VLOOKUP(A514,QUEUE!$F$5:$AW$1000,30,FALSE)-VLOOKUP(A514,QUEUE!$F$5:$AW$1000,29,FALSE))*850,0)</f>
        <v>0</v>
      </c>
      <c r="U514" s="372">
        <f>IFERROR((VLOOKUP(A514,QUEUE!$F$5:$AW$1000,33,FALSE)-VLOOKUP(A514,QUEUE!$F$5:$AW$1000,32,FALSE))*600,0)</f>
        <v>0</v>
      </c>
      <c r="V514" s="372">
        <f>IFERROR((VLOOKUP(A514,QUEUE!$F$5:$AW$1000,36,FALSE)-VLOOKUP(A514,QUEUE!$F$5:$AW$1000,35,FALSE))*750,0)</f>
        <v>0</v>
      </c>
      <c r="W514" s="372">
        <f>IFERROR((VLOOKUP(A514,QUEUE!$F$5:$AW$1000,39,FALSE)-VLOOKUP(A514,QUEUE!$F$5:$AW$1000,38,FALSE))*600,0)</f>
        <v>0</v>
      </c>
      <c r="X514" s="373"/>
      <c r="Y514" s="371">
        <f>IFERROR(VLOOKUP(A514,PROFILE!$B$6:$DG$1000,109,FALSE),0)</f>
        <v>0</v>
      </c>
      <c r="Z514" s="371">
        <f>IFERROR((VLOOKUP(A514,PROFILE!$B$6:$DG$1000,110,FALSE)*900)+((VLOOKUP(A514,PROFILE!$B$6:$DG$1000,110,FALSE)*900)*0.5),0)</f>
        <v>1350</v>
      </c>
      <c r="AA514" s="371">
        <f t="shared" si="42"/>
        <v>6542.0560000000005</v>
      </c>
      <c r="AB514" s="373">
        <f>IF(PROFILE!R516="รอบคัน",1500,IF(PROFILE!R516="โคม่า",2000,PROFILE!DJ516*100))</f>
        <v>2000</v>
      </c>
    </row>
    <row r="515" spans="1:28" x14ac:dyDescent="0.35">
      <c r="A515" s="344">
        <f t="shared" si="41"/>
        <v>1706050</v>
      </c>
      <c r="B515" s="344">
        <v>515</v>
      </c>
      <c r="G515" s="374" t="str">
        <f>IFERROR(VLOOKUP(A515,PROFILE!$B$6:$P$1000,11,FALSE),"")</f>
        <v>OUT</v>
      </c>
      <c r="H515" s="368">
        <f>IF(PROFILE!H517="","",PROFILE!B517)</f>
        <v>1706050</v>
      </c>
      <c r="I515" s="369" t="str">
        <f>IF(H515="","",VLOOKUP(H515,PROFILE!$B$6:$AC$1000,18,FALSE))</f>
        <v>เทเวศ</v>
      </c>
      <c r="J515" s="369" t="str">
        <f>IF(H515="","",VLOOKUP(H515,PROFILE!$B$6:$AC$1000,17,FALSE))</f>
        <v>ชิ้นส่วน</v>
      </c>
      <c r="K515" s="369" t="str">
        <f>IF(H515="","",VLOOKUP(H515,PROFILE!$B$6:$AC$1000,23,FALSE))</f>
        <v>3กอ2640</v>
      </c>
      <c r="L515" s="369" t="str">
        <f>IF(H515="","",VLOOKUP(H515,PROFILE!$B$6:$AC$1000,24,FALSE))</f>
        <v>MAZDA</v>
      </c>
      <c r="M515" s="370">
        <f>IF(H515="","",VLOOKUP(H515,PROFILE!$B$6:$AC$1000,25,FALSE))</f>
        <v>3</v>
      </c>
      <c r="N515" s="371">
        <f t="shared" si="43"/>
        <v>17436.7</v>
      </c>
      <c r="O515" s="372">
        <v>1300</v>
      </c>
      <c r="P515" s="372"/>
      <c r="Q515" s="371">
        <f t="shared" si="44"/>
        <v>0</v>
      </c>
      <c r="R515" s="371">
        <f t="shared" si="40"/>
        <v>0</v>
      </c>
      <c r="S515" s="372">
        <f>IFERROR((VLOOKUP(A515,QUEUE!$F$5:$AW$1000,27,FALSE)-VLOOKUP(A515,QUEUE!$F$5:$AW$1000,26,FALSE))*500,0)</f>
        <v>0</v>
      </c>
      <c r="T515" s="372">
        <f>IFERROR((VLOOKUP(A515,QUEUE!$F$5:$AW$1000,30,FALSE)-VLOOKUP(A515,QUEUE!$F$5:$AW$1000,29,FALSE))*850,0)</f>
        <v>0</v>
      </c>
      <c r="U515" s="372">
        <f>IFERROR((VLOOKUP(A515,QUEUE!$F$5:$AW$1000,33,FALSE)-VLOOKUP(A515,QUEUE!$F$5:$AW$1000,32,FALSE))*600,0)</f>
        <v>0</v>
      </c>
      <c r="V515" s="372">
        <f>IFERROR((VLOOKUP(A515,QUEUE!$F$5:$AW$1000,36,FALSE)-VLOOKUP(A515,QUEUE!$F$5:$AW$1000,35,FALSE))*750,0)</f>
        <v>0</v>
      </c>
      <c r="W515" s="372">
        <f>IFERROR((VLOOKUP(A515,QUEUE!$F$5:$AW$1000,39,FALSE)-VLOOKUP(A515,QUEUE!$F$5:$AW$1000,38,FALSE))*600,0)</f>
        <v>0</v>
      </c>
      <c r="X515" s="373"/>
      <c r="Y515" s="371">
        <v>18513</v>
      </c>
      <c r="Z515" s="371">
        <f>IFERROR((VLOOKUP(A515,PROFILE!$B$6:$DG$1000,110,FALSE)*900)+((VLOOKUP(A515,PROFILE!$B$6:$DG$1000,110,FALSE)*900)*0.5),0)</f>
        <v>675</v>
      </c>
      <c r="AA515" s="371">
        <f>IFERROR(0.1*(P515-Y515),0)</f>
        <v>-1851.3000000000002</v>
      </c>
      <c r="AB515" s="373">
        <f>IF(PROFILE!R517="รอบคัน",1500,IF(PROFILE!R517="โคม่า",2000,PROFILE!DJ517*100))</f>
        <v>100</v>
      </c>
    </row>
    <row r="516" spans="1:28" x14ac:dyDescent="0.35">
      <c r="A516" s="344">
        <f t="shared" si="41"/>
        <v>1706051</v>
      </c>
      <c r="B516" s="344">
        <v>516</v>
      </c>
      <c r="G516" s="374" t="str">
        <f>IFERROR(VLOOKUP(A516,PROFILE!$B$6:$P$1000,11,FALSE),"")</f>
        <v>OUT</v>
      </c>
      <c r="H516" s="368">
        <f>IF(PROFILE!H518="","",PROFILE!B518)</f>
        <v>1706051</v>
      </c>
      <c r="I516" s="369" t="str">
        <f>IF(H516="","",VLOOKUP(H516,PROFILE!$B$6:$AC$1000,18,FALSE))</f>
        <v>โตเกียว</v>
      </c>
      <c r="J516" s="369" t="str">
        <f>IF(H516="","",VLOOKUP(H516,PROFILE!$B$6:$AC$1000,17,FALSE))</f>
        <v>ชิ้นส่วน</v>
      </c>
      <c r="K516" s="369" t="str">
        <f>IF(H516="","",VLOOKUP(H516,PROFILE!$B$6:$AC$1000,23,FALSE))</f>
        <v>ชย4029</v>
      </c>
      <c r="L516" s="369" t="str">
        <f>IF(H516="","",VLOOKUP(H516,PROFILE!$B$6:$AC$1000,24,FALSE))</f>
        <v>ISUZU</v>
      </c>
      <c r="M516" s="370" t="str">
        <f>IF(H516="","",VLOOKUP(H516,PROFILE!$B$6:$AC$1000,25,FALSE))</f>
        <v>D-MAX</v>
      </c>
      <c r="N516" s="371">
        <f t="shared" si="43"/>
        <v>910.45499999999993</v>
      </c>
      <c r="O516" s="372"/>
      <c r="P516" s="372">
        <v>9104.5499999999993</v>
      </c>
      <c r="Q516" s="371">
        <f t="shared" si="44"/>
        <v>8194.0949999999993</v>
      </c>
      <c r="R516" s="371">
        <f t="shared" si="40"/>
        <v>8194.0949999999993</v>
      </c>
      <c r="S516" s="372">
        <f>IFERROR((VLOOKUP(A516,QUEUE!$F$5:$AW$1000,27,FALSE)-VLOOKUP(A516,QUEUE!$F$5:$AW$1000,26,FALSE))*500,0)</f>
        <v>0</v>
      </c>
      <c r="T516" s="372">
        <f>IFERROR((VLOOKUP(A516,QUEUE!$F$5:$AW$1000,30,FALSE)-VLOOKUP(A516,QUEUE!$F$5:$AW$1000,29,FALSE))*850,0)</f>
        <v>0</v>
      </c>
      <c r="U516" s="372">
        <f>IFERROR((VLOOKUP(A516,QUEUE!$F$5:$AW$1000,33,FALSE)-VLOOKUP(A516,QUEUE!$F$5:$AW$1000,32,FALSE))*600,0)</f>
        <v>0</v>
      </c>
      <c r="V516" s="372">
        <f>IFERROR((VLOOKUP(A516,QUEUE!$F$5:$AW$1000,36,FALSE)-VLOOKUP(A516,QUEUE!$F$5:$AW$1000,35,FALSE))*750,0)</f>
        <v>0</v>
      </c>
      <c r="W516" s="372">
        <f>IFERROR((VLOOKUP(A516,QUEUE!$F$5:$AW$1000,39,FALSE)-VLOOKUP(A516,QUEUE!$F$5:$AW$1000,38,FALSE))*600,0)</f>
        <v>0</v>
      </c>
      <c r="X516" s="373"/>
      <c r="Y516" s="371">
        <f>IFERROR(VLOOKUP(A516,PROFILE!$B$6:$DG$1000,109,FALSE),0)</f>
        <v>0</v>
      </c>
      <c r="Z516" s="371">
        <f>IFERROR((VLOOKUP(A516,PROFILE!$B$6:$DG$1000,110,FALSE)*900)+((VLOOKUP(A516,PROFILE!$B$6:$DG$1000,110,FALSE)*900)*0.5),0)</f>
        <v>0</v>
      </c>
      <c r="AA516" s="371">
        <f t="shared" si="42"/>
        <v>910.45499999999993</v>
      </c>
      <c r="AB516" s="373">
        <f>IF(PROFILE!R518="รอบคัน",1500,IF(PROFILE!R518="โคม่า",2000,PROFILE!DJ518*100))</f>
        <v>0</v>
      </c>
    </row>
    <row r="517" spans="1:28" x14ac:dyDescent="0.35">
      <c r="A517" s="344">
        <f t="shared" si="41"/>
        <v>1706052</v>
      </c>
      <c r="B517" s="344">
        <v>517</v>
      </c>
      <c r="G517" s="374" t="str">
        <f>IFERROR(VLOOKUP(A517,PROFILE!$B$6:$P$1000,11,FALSE),"")</f>
        <v>OUT</v>
      </c>
      <c r="H517" s="368">
        <f>IF(PROFILE!H519="","",PROFILE!B519)</f>
        <v>1706052</v>
      </c>
      <c r="I517" s="369" t="str">
        <f>IF(H517="","",VLOOKUP(H517,PROFILE!$B$6:$AC$1000,18,FALSE))</f>
        <v>ธนชาต</v>
      </c>
      <c r="J517" s="369" t="str">
        <f>IF(H517="","",VLOOKUP(H517,PROFILE!$B$6:$AC$1000,17,FALSE))</f>
        <v>เบา</v>
      </c>
      <c r="K517" s="369" t="str">
        <f>IF(H517="","",VLOOKUP(H517,PROFILE!$B$6:$AC$1000,23,FALSE))</f>
        <v>5กน4937</v>
      </c>
      <c r="L517" s="369" t="str">
        <f>IF(H517="","",VLOOKUP(H517,PROFILE!$B$6:$AC$1000,24,FALSE))</f>
        <v>TOYOTA</v>
      </c>
      <c r="M517" s="370" t="str">
        <f>IF(H517="","",VLOOKUP(H517,PROFILE!$B$6:$AC$1000,25,FALSE))</f>
        <v>VIOS</v>
      </c>
      <c r="N517" s="371">
        <f t="shared" si="43"/>
        <v>975</v>
      </c>
      <c r="O517" s="372"/>
      <c r="P517" s="372"/>
      <c r="Q517" s="371">
        <f t="shared" si="44"/>
        <v>0</v>
      </c>
      <c r="R517" s="371">
        <f t="shared" ref="R517:R580" si="45">Q517</f>
        <v>0</v>
      </c>
      <c r="S517" s="372">
        <f>IFERROR((VLOOKUP(A517,QUEUE!$F$5:$AW$1000,27,FALSE)-VLOOKUP(A517,QUEUE!$F$5:$AW$1000,26,FALSE))*500,0)</f>
        <v>0</v>
      </c>
      <c r="T517" s="372">
        <f>IFERROR((VLOOKUP(A517,QUEUE!$F$5:$AW$1000,30,FALSE)-VLOOKUP(A517,QUEUE!$F$5:$AW$1000,29,FALSE))*850,0)</f>
        <v>0</v>
      </c>
      <c r="U517" s="372">
        <f>IFERROR((VLOOKUP(A517,QUEUE!$F$5:$AW$1000,33,FALSE)-VLOOKUP(A517,QUEUE!$F$5:$AW$1000,32,FALSE))*600,0)</f>
        <v>0</v>
      </c>
      <c r="V517" s="372">
        <f>IFERROR((VLOOKUP(A517,QUEUE!$F$5:$AW$1000,36,FALSE)-VLOOKUP(A517,QUEUE!$F$5:$AW$1000,35,FALSE))*750,0)</f>
        <v>0</v>
      </c>
      <c r="W517" s="372">
        <f>IFERROR((VLOOKUP(A517,QUEUE!$F$5:$AW$1000,39,FALSE)-VLOOKUP(A517,QUEUE!$F$5:$AW$1000,38,FALSE))*600,0)</f>
        <v>0</v>
      </c>
      <c r="X517" s="373"/>
      <c r="Y517" s="371">
        <f>IFERROR(VLOOKUP(A517,PROFILE!$B$6:$DG$1000,109,FALSE),0)</f>
        <v>0</v>
      </c>
      <c r="Z517" s="371">
        <f>IFERROR((VLOOKUP(A517,PROFILE!$B$6:$DG$1000,110,FALSE)*900)+((VLOOKUP(A517,PROFILE!$B$6:$DG$1000,110,FALSE)*900)*0.5),0)</f>
        <v>675</v>
      </c>
      <c r="AA517" s="371">
        <f t="shared" si="42"/>
        <v>0</v>
      </c>
      <c r="AB517" s="373">
        <f>IF(PROFILE!R519="รอบคัน",1500,IF(PROFILE!R519="โคม่า",2000,PROFILE!DJ519*100))</f>
        <v>300</v>
      </c>
    </row>
    <row r="518" spans="1:28" x14ac:dyDescent="0.35">
      <c r="A518" s="344">
        <f t="shared" si="41"/>
        <v>1706053</v>
      </c>
      <c r="B518" s="344">
        <v>518</v>
      </c>
      <c r="G518" s="374" t="str">
        <f>IFERROR(VLOOKUP(A518,PROFILE!$B$6:$P$1000,11,FALSE),"")</f>
        <v>OUT</v>
      </c>
      <c r="H518" s="368">
        <f>IF(PROFILE!H520="","",PROFILE!B520)</f>
        <v>1706053</v>
      </c>
      <c r="I518" s="369" t="str">
        <f>IF(H518="","",VLOOKUP(H518,PROFILE!$B$6:$AC$1000,18,FALSE))</f>
        <v>มิตรแท้</v>
      </c>
      <c r="J518" s="369" t="str">
        <f>IF(H518="","",VLOOKUP(H518,PROFILE!$B$6:$AC$1000,17,FALSE))</f>
        <v>เบา</v>
      </c>
      <c r="K518" s="369" t="str">
        <f>IF(H518="","",VLOOKUP(H518,PROFILE!$B$6:$AC$1000,23,FALSE))</f>
        <v>ฆภ4475</v>
      </c>
      <c r="L518" s="369" t="str">
        <f>IF(H518="","",VLOOKUP(H518,PROFILE!$B$6:$AC$1000,24,FALSE))</f>
        <v>HONDA</v>
      </c>
      <c r="M518" s="370" t="str">
        <f>IF(H518="","",VLOOKUP(H518,PROFILE!$B$6:$AC$1000,25,FALSE))</f>
        <v>CRV</v>
      </c>
      <c r="N518" s="371">
        <f t="shared" si="43"/>
        <v>1046.028</v>
      </c>
      <c r="O518" s="372"/>
      <c r="P518" s="372">
        <v>2710.28</v>
      </c>
      <c r="Q518" s="371">
        <f t="shared" si="44"/>
        <v>1664.2520000000002</v>
      </c>
      <c r="R518" s="371">
        <f t="shared" si="45"/>
        <v>1664.2520000000002</v>
      </c>
      <c r="S518" s="372">
        <f>IFERROR((VLOOKUP(A518,QUEUE!$F$5:$AW$1000,27,FALSE)-VLOOKUP(A518,QUEUE!$F$5:$AW$1000,26,FALSE))*500,0)</f>
        <v>0</v>
      </c>
      <c r="T518" s="372">
        <f>IFERROR((VLOOKUP(A518,QUEUE!$F$5:$AW$1000,30,FALSE)-VLOOKUP(A518,QUEUE!$F$5:$AW$1000,29,FALSE))*850,0)</f>
        <v>0</v>
      </c>
      <c r="U518" s="372">
        <f>IFERROR((VLOOKUP(A518,QUEUE!$F$5:$AW$1000,33,FALSE)-VLOOKUP(A518,QUEUE!$F$5:$AW$1000,32,FALSE))*600,0)</f>
        <v>0</v>
      </c>
      <c r="V518" s="372">
        <f>IFERROR((VLOOKUP(A518,QUEUE!$F$5:$AW$1000,36,FALSE)-VLOOKUP(A518,QUEUE!$F$5:$AW$1000,35,FALSE))*750,0)</f>
        <v>0</v>
      </c>
      <c r="W518" s="372">
        <f>IFERROR((VLOOKUP(A518,QUEUE!$F$5:$AW$1000,39,FALSE)-VLOOKUP(A518,QUEUE!$F$5:$AW$1000,38,FALSE))*600,0)</f>
        <v>0</v>
      </c>
      <c r="X518" s="373"/>
      <c r="Y518" s="371">
        <f>IFERROR(VLOOKUP(A518,PROFILE!$B$6:$DG$1000,109,FALSE),0)</f>
        <v>0</v>
      </c>
      <c r="Z518" s="371">
        <f>IFERROR((VLOOKUP(A518,PROFILE!$B$6:$DG$1000,110,FALSE)*900)+((VLOOKUP(A518,PROFILE!$B$6:$DG$1000,110,FALSE)*900)*0.5),0)</f>
        <v>675</v>
      </c>
      <c r="AA518" s="371">
        <f t="shared" si="42"/>
        <v>271.02800000000002</v>
      </c>
      <c r="AB518" s="373">
        <f>IF(PROFILE!R520="รอบคัน",1500,IF(PROFILE!R520="โคม่า",2000,PROFILE!DJ520*100))</f>
        <v>100</v>
      </c>
    </row>
    <row r="519" spans="1:28" x14ac:dyDescent="0.35">
      <c r="A519" s="344">
        <f t="shared" si="41"/>
        <v>1706054</v>
      </c>
      <c r="B519" s="344">
        <v>519</v>
      </c>
      <c r="G519" s="374" t="str">
        <f>IFERROR(VLOOKUP(A519,PROFILE!$B$6:$P$1000,11,FALSE),"")</f>
        <v>OUT</v>
      </c>
      <c r="H519" s="368">
        <f>IF(PROFILE!H521="","",PROFILE!B521)</f>
        <v>1706054</v>
      </c>
      <c r="I519" s="369" t="str">
        <f>IF(H519="","",VLOOKUP(H519,PROFILE!$B$6:$AC$1000,18,FALSE))</f>
        <v>ธนชาต</v>
      </c>
      <c r="J519" s="369" t="str">
        <f>IF(H519="","",VLOOKUP(H519,PROFILE!$B$6:$AC$1000,17,FALSE))</f>
        <v>เบา</v>
      </c>
      <c r="K519" s="369" t="str">
        <f>IF(H519="","",VLOOKUP(H519,PROFILE!$B$6:$AC$1000,23,FALSE))</f>
        <v>1ฒภ980</v>
      </c>
      <c r="L519" s="369" t="str">
        <f>IF(H519="","",VLOOKUP(H519,PROFILE!$B$6:$AC$1000,24,FALSE))</f>
        <v>ISUZU</v>
      </c>
      <c r="M519" s="370" t="str">
        <f>IF(H519="","",VLOOKUP(H519,PROFILE!$B$6:$AC$1000,25,FALSE))</f>
        <v>SPACECAB</v>
      </c>
      <c r="N519" s="371">
        <f t="shared" si="43"/>
        <v>775</v>
      </c>
      <c r="O519" s="372">
        <v>2510</v>
      </c>
      <c r="P519" s="372"/>
      <c r="Q519" s="371">
        <f t="shared" si="44"/>
        <v>0</v>
      </c>
      <c r="R519" s="371">
        <f t="shared" si="45"/>
        <v>0</v>
      </c>
      <c r="S519" s="372">
        <f>IFERROR((VLOOKUP(A519,QUEUE!$F$5:$AW$1000,27,FALSE)-VLOOKUP(A519,QUEUE!$F$5:$AW$1000,26,FALSE))*500,0)</f>
        <v>0</v>
      </c>
      <c r="T519" s="372">
        <f>IFERROR((VLOOKUP(A519,QUEUE!$F$5:$AW$1000,30,FALSE)-VLOOKUP(A519,QUEUE!$F$5:$AW$1000,29,FALSE))*850,0)</f>
        <v>0</v>
      </c>
      <c r="U519" s="372">
        <f>IFERROR((VLOOKUP(A519,QUEUE!$F$5:$AW$1000,33,FALSE)-VLOOKUP(A519,QUEUE!$F$5:$AW$1000,32,FALSE))*600,0)</f>
        <v>0</v>
      </c>
      <c r="V519" s="372">
        <f>IFERROR((VLOOKUP(A519,QUEUE!$F$5:$AW$1000,36,FALSE)-VLOOKUP(A519,QUEUE!$F$5:$AW$1000,35,FALSE))*750,0)</f>
        <v>0</v>
      </c>
      <c r="W519" s="372">
        <f>IFERROR((VLOOKUP(A519,QUEUE!$F$5:$AW$1000,39,FALSE)-VLOOKUP(A519,QUEUE!$F$5:$AW$1000,38,FALSE))*600,0)</f>
        <v>0</v>
      </c>
      <c r="X519" s="373"/>
      <c r="Y519" s="371">
        <f>IFERROR(VLOOKUP(A519,PROFILE!$B$6:$DG$1000,109,FALSE),0)</f>
        <v>0</v>
      </c>
      <c r="Z519" s="371">
        <f>IFERROR((VLOOKUP(A519,PROFILE!$B$6:$DG$1000,110,FALSE)*900)+((VLOOKUP(A519,PROFILE!$B$6:$DG$1000,110,FALSE)*900)*0.5),0)</f>
        <v>675</v>
      </c>
      <c r="AA519" s="371">
        <f t="shared" si="42"/>
        <v>0</v>
      </c>
      <c r="AB519" s="373">
        <f>IF(PROFILE!R521="รอบคัน",1500,IF(PROFILE!R521="โคม่า",2000,PROFILE!DJ521*100))</f>
        <v>100</v>
      </c>
    </row>
    <row r="520" spans="1:28" x14ac:dyDescent="0.35">
      <c r="A520" s="344">
        <f t="shared" ref="A520:A583" si="46">VALUE(H520)</f>
        <v>1706055</v>
      </c>
      <c r="B520" s="344">
        <v>520</v>
      </c>
      <c r="G520" s="374">
        <f>IFERROR(VLOOKUP(A520,PROFILE!$B$6:$P$1000,11,FALSE),"")</f>
        <v>-43012.68838078704</v>
      </c>
      <c r="H520" s="368">
        <f>IF(PROFILE!H522="","",PROFILE!B522)</f>
        <v>1706055</v>
      </c>
      <c r="I520" s="369" t="str">
        <f>IF(H520="","",VLOOKUP(H520,PROFILE!$B$6:$AC$1000,18,FALSE))</f>
        <v>ธนชาต</v>
      </c>
      <c r="J520" s="369" t="str">
        <f>IF(H520="","",VLOOKUP(H520,PROFILE!$B$6:$AC$1000,17,FALSE))</f>
        <v>โคม่า</v>
      </c>
      <c r="K520" s="369" t="str">
        <f>IF(H520="","",VLOOKUP(H520,PROFILE!$B$6:$AC$1000,23,FALSE))</f>
        <v>ฆถ6018</v>
      </c>
      <c r="L520" s="369" t="str">
        <f>IF(H520="","",VLOOKUP(H520,PROFILE!$B$6:$AC$1000,24,FALSE))</f>
        <v>HONDA</v>
      </c>
      <c r="M520" s="370" t="str">
        <f>IF(H520="","",VLOOKUP(H520,PROFILE!$B$6:$AC$1000,25,FALSE))</f>
        <v>CITY</v>
      </c>
      <c r="N520" s="371">
        <f t="shared" si="43"/>
        <v>3686.4180000000001</v>
      </c>
      <c r="O520" s="372"/>
      <c r="P520" s="372">
        <v>3364.18</v>
      </c>
      <c r="Q520" s="371">
        <f t="shared" si="44"/>
        <v>-322.23800000000028</v>
      </c>
      <c r="R520" s="371">
        <f t="shared" si="45"/>
        <v>-322.23800000000028</v>
      </c>
      <c r="S520" s="372">
        <f>IFERROR((VLOOKUP(A520,QUEUE!$F$5:$AW$1000,27,FALSE)-VLOOKUP(A520,QUEUE!$F$5:$AW$1000,26,FALSE))*500,0)</f>
        <v>0</v>
      </c>
      <c r="T520" s="372">
        <f>IFERROR((VLOOKUP(A520,QUEUE!$F$5:$AW$1000,30,FALSE)-VLOOKUP(A520,QUEUE!$F$5:$AW$1000,29,FALSE))*850,0)</f>
        <v>0</v>
      </c>
      <c r="U520" s="372">
        <f>IFERROR((VLOOKUP(A520,QUEUE!$F$5:$AW$1000,33,FALSE)-VLOOKUP(A520,QUEUE!$F$5:$AW$1000,32,FALSE))*600,0)</f>
        <v>0</v>
      </c>
      <c r="V520" s="372">
        <f>IFERROR((VLOOKUP(A520,QUEUE!$F$5:$AW$1000,36,FALSE)-VLOOKUP(A520,QUEUE!$F$5:$AW$1000,35,FALSE))*750,0)</f>
        <v>0</v>
      </c>
      <c r="W520" s="372">
        <f>IFERROR((VLOOKUP(A520,QUEUE!$F$5:$AW$1000,39,FALSE)-VLOOKUP(A520,QUEUE!$F$5:$AW$1000,38,FALSE))*600,0)</f>
        <v>0</v>
      </c>
      <c r="X520" s="373"/>
      <c r="Y520" s="371">
        <f>IFERROR(VLOOKUP(A520,PROFILE!$B$6:$DG$1000,109,FALSE),0)</f>
        <v>0</v>
      </c>
      <c r="Z520" s="371">
        <f>IFERROR((VLOOKUP(A520,PROFILE!$B$6:$DG$1000,110,FALSE)*900)+((VLOOKUP(A520,PROFILE!$B$6:$DG$1000,110,FALSE)*900)*0.5),0)</f>
        <v>1350</v>
      </c>
      <c r="AA520" s="371">
        <f t="shared" si="42"/>
        <v>336.41800000000001</v>
      </c>
      <c r="AB520" s="373">
        <f>IF(PROFILE!R522="รอบคัน",1500,IF(PROFILE!R522="โคม่า",2000,PROFILE!DJ522*100))</f>
        <v>2000</v>
      </c>
    </row>
    <row r="521" spans="1:28" x14ac:dyDescent="0.35">
      <c r="A521" s="344">
        <f t="shared" si="46"/>
        <v>1706056</v>
      </c>
      <c r="B521" s="344">
        <v>521</v>
      </c>
      <c r="G521" s="374" t="str">
        <f>IFERROR(VLOOKUP(A521,PROFILE!$B$6:$P$1000,11,FALSE),"")</f>
        <v>OUT</v>
      </c>
      <c r="H521" s="368">
        <f>IF(PROFILE!H523="","",PROFILE!B523)</f>
        <v>1706056</v>
      </c>
      <c r="I521" s="369" t="str">
        <f>IF(H521="","",VLOOKUP(H521,PROFILE!$B$6:$AC$1000,18,FALSE))</f>
        <v>เทเวศ</v>
      </c>
      <c r="J521" s="369" t="str">
        <f>IF(H521="","",VLOOKUP(H521,PROFILE!$B$6:$AC$1000,17,FALSE))</f>
        <v>เบา</v>
      </c>
      <c r="K521" s="369" t="str">
        <f>IF(H521="","",VLOOKUP(H521,PROFILE!$B$6:$AC$1000,23,FALSE))</f>
        <v>ศว6610</v>
      </c>
      <c r="L521" s="369" t="str">
        <f>IF(H521="","",VLOOKUP(H521,PROFILE!$B$6:$AC$1000,24,FALSE))</f>
        <v>HONDA</v>
      </c>
      <c r="M521" s="370" t="str">
        <f>IF(H521="","",VLOOKUP(H521,PROFILE!$B$6:$AC$1000,25,FALSE))</f>
        <v>JAZZ</v>
      </c>
      <c r="N521" s="371">
        <f t="shared" si="43"/>
        <v>1502.04</v>
      </c>
      <c r="O521" s="372"/>
      <c r="P521" s="372">
        <v>6270.4</v>
      </c>
      <c r="Q521" s="371">
        <f t="shared" si="44"/>
        <v>4768.3599999999997</v>
      </c>
      <c r="R521" s="371">
        <f t="shared" si="45"/>
        <v>4768.3599999999997</v>
      </c>
      <c r="S521" s="372">
        <f>IFERROR((VLOOKUP(A521,QUEUE!$F$5:$AW$1000,27,FALSE)-VLOOKUP(A521,QUEUE!$F$5:$AW$1000,26,FALSE))*500,0)</f>
        <v>0</v>
      </c>
      <c r="T521" s="372">
        <f>IFERROR((VLOOKUP(A521,QUEUE!$F$5:$AW$1000,30,FALSE)-VLOOKUP(A521,QUEUE!$F$5:$AW$1000,29,FALSE))*850,0)</f>
        <v>0</v>
      </c>
      <c r="U521" s="372">
        <f>IFERROR((VLOOKUP(A521,QUEUE!$F$5:$AW$1000,33,FALSE)-VLOOKUP(A521,QUEUE!$F$5:$AW$1000,32,FALSE))*600,0)</f>
        <v>0</v>
      </c>
      <c r="V521" s="372">
        <f>IFERROR((VLOOKUP(A521,QUEUE!$F$5:$AW$1000,36,FALSE)-VLOOKUP(A521,QUEUE!$F$5:$AW$1000,35,FALSE))*750,0)</f>
        <v>0</v>
      </c>
      <c r="W521" s="372">
        <f>IFERROR((VLOOKUP(A521,QUEUE!$F$5:$AW$1000,39,FALSE)-VLOOKUP(A521,QUEUE!$F$5:$AW$1000,38,FALSE))*600,0)</f>
        <v>0</v>
      </c>
      <c r="X521" s="373"/>
      <c r="Y521" s="371">
        <f>IFERROR(VLOOKUP(A521,PROFILE!$B$6:$DG$1000,109,FALSE),0)</f>
        <v>0</v>
      </c>
      <c r="Z521" s="371">
        <f>IFERROR((VLOOKUP(A521,PROFILE!$B$6:$DG$1000,110,FALSE)*900)+((VLOOKUP(A521,PROFILE!$B$6:$DG$1000,110,FALSE)*900)*0.5),0)</f>
        <v>675</v>
      </c>
      <c r="AA521" s="371">
        <f t="shared" si="42"/>
        <v>627.04</v>
      </c>
      <c r="AB521" s="373">
        <f>IF(PROFILE!R523="รอบคัน",1500,IF(PROFILE!R523="โคม่า",2000,PROFILE!DJ523*100))</f>
        <v>200</v>
      </c>
    </row>
    <row r="522" spans="1:28" x14ac:dyDescent="0.35">
      <c r="A522" s="344">
        <f t="shared" si="46"/>
        <v>1706057</v>
      </c>
      <c r="B522" s="344">
        <v>522</v>
      </c>
      <c r="G522" s="374" t="str">
        <f>IFERROR(VLOOKUP(A522,PROFILE!$B$6:$P$1000,11,FALSE),"")</f>
        <v>OUT</v>
      </c>
      <c r="H522" s="368">
        <f>IF(PROFILE!H524="","",PROFILE!B524)</f>
        <v>1706057</v>
      </c>
      <c r="I522" s="369" t="str">
        <f>IF(H522="","",VLOOKUP(H522,PROFILE!$B$6:$AC$1000,18,FALSE))</f>
        <v>เทเวศ</v>
      </c>
      <c r="J522" s="369" t="str">
        <f>IF(H522="","",VLOOKUP(H522,PROFILE!$B$6:$AC$1000,17,FALSE))</f>
        <v>ชิ้นส่วน</v>
      </c>
      <c r="K522" s="369" t="str">
        <f>IF(H522="","",VLOOKUP(H522,PROFILE!$B$6:$AC$1000,23,FALSE))</f>
        <v>ตว957</v>
      </c>
      <c r="L522" s="369" t="str">
        <f>IF(H522="","",VLOOKUP(H522,PROFILE!$B$6:$AC$1000,24,FALSE))</f>
        <v>TOYOTA</v>
      </c>
      <c r="M522" s="370" t="str">
        <f>IF(H522="","",VLOOKUP(H522,PROFILE!$B$6:$AC$1000,25,FALSE))</f>
        <v>VIGO</v>
      </c>
      <c r="N522" s="371">
        <f t="shared" si="43"/>
        <v>775</v>
      </c>
      <c r="O522" s="372"/>
      <c r="P522" s="372"/>
      <c r="Q522" s="371">
        <f t="shared" si="44"/>
        <v>0</v>
      </c>
      <c r="R522" s="371">
        <f t="shared" si="45"/>
        <v>0</v>
      </c>
      <c r="S522" s="372">
        <f>IFERROR((VLOOKUP(A522,QUEUE!$F$5:$AW$1000,27,FALSE)-VLOOKUP(A522,QUEUE!$F$5:$AW$1000,26,FALSE))*500,0)</f>
        <v>0</v>
      </c>
      <c r="T522" s="372">
        <f>IFERROR((VLOOKUP(A522,QUEUE!$F$5:$AW$1000,30,FALSE)-VLOOKUP(A522,QUEUE!$F$5:$AW$1000,29,FALSE))*850,0)</f>
        <v>0</v>
      </c>
      <c r="U522" s="372">
        <f>IFERROR((VLOOKUP(A522,QUEUE!$F$5:$AW$1000,33,FALSE)-VLOOKUP(A522,QUEUE!$F$5:$AW$1000,32,FALSE))*600,0)</f>
        <v>0</v>
      </c>
      <c r="V522" s="372">
        <f>IFERROR((VLOOKUP(A522,QUEUE!$F$5:$AW$1000,36,FALSE)-VLOOKUP(A522,QUEUE!$F$5:$AW$1000,35,FALSE))*750,0)</f>
        <v>0</v>
      </c>
      <c r="W522" s="372">
        <f>IFERROR((VLOOKUP(A522,QUEUE!$F$5:$AW$1000,39,FALSE)-VLOOKUP(A522,QUEUE!$F$5:$AW$1000,38,FALSE))*600,0)</f>
        <v>0</v>
      </c>
      <c r="X522" s="373"/>
      <c r="Y522" s="371">
        <f>IFERROR(VLOOKUP(A522,PROFILE!$B$6:$DG$1000,109,FALSE),0)</f>
        <v>0</v>
      </c>
      <c r="Z522" s="371">
        <f>IFERROR((VLOOKUP(A522,PROFILE!$B$6:$DG$1000,110,FALSE)*900)+((VLOOKUP(A522,PROFILE!$B$6:$DG$1000,110,FALSE)*900)*0.5),0)</f>
        <v>675</v>
      </c>
      <c r="AA522" s="371">
        <f t="shared" si="42"/>
        <v>0</v>
      </c>
      <c r="AB522" s="373">
        <f>IF(PROFILE!R524="รอบคัน",1500,IF(PROFILE!R524="โคม่า",2000,PROFILE!DJ524*100))</f>
        <v>100</v>
      </c>
    </row>
    <row r="523" spans="1:28" x14ac:dyDescent="0.35">
      <c r="A523" s="344">
        <f t="shared" si="46"/>
        <v>1706058</v>
      </c>
      <c r="B523" s="344">
        <v>523</v>
      </c>
      <c r="G523" s="374" t="str">
        <f>IFERROR(VLOOKUP(A523,PROFILE!$B$6:$P$1000,11,FALSE),"")</f>
        <v>OUT</v>
      </c>
      <c r="H523" s="368">
        <f>IF(PROFILE!H525="","",PROFILE!B525)</f>
        <v>1706058</v>
      </c>
      <c r="I523" s="369" t="str">
        <f>IF(H523="","",VLOOKUP(H523,PROFILE!$B$6:$AC$1000,18,FALSE))</f>
        <v>ธนชาต</v>
      </c>
      <c r="J523" s="369" t="str">
        <f>IF(H523="","",VLOOKUP(H523,PROFILE!$B$6:$AC$1000,17,FALSE))</f>
        <v>โคม่า</v>
      </c>
      <c r="K523" s="369" t="str">
        <f>IF(H523="","",VLOOKUP(H523,PROFILE!$B$6:$AC$1000,23,FALSE))</f>
        <v>ฎบ3146</v>
      </c>
      <c r="L523" s="369" t="str">
        <f>IF(H523="","",VLOOKUP(H523,PROFILE!$B$6:$AC$1000,24,FALSE))</f>
        <v>PROTON</v>
      </c>
      <c r="M523" s="370" t="str">
        <f>IF(H523="","",VLOOKUP(H523,PROFILE!$B$6:$AC$1000,25,FALSE))</f>
        <v>EXORA</v>
      </c>
      <c r="N523" s="371">
        <f t="shared" si="43"/>
        <v>3582.15</v>
      </c>
      <c r="O523" s="372"/>
      <c r="P523" s="372">
        <v>9071.5</v>
      </c>
      <c r="Q523" s="371">
        <f t="shared" si="44"/>
        <v>5489.35</v>
      </c>
      <c r="R523" s="371">
        <f t="shared" si="45"/>
        <v>5489.35</v>
      </c>
      <c r="S523" s="372">
        <f>IFERROR((VLOOKUP(A523,QUEUE!$F$5:$AW$1000,27,FALSE)-VLOOKUP(A523,QUEUE!$F$5:$AW$1000,26,FALSE))*500,0)</f>
        <v>0</v>
      </c>
      <c r="T523" s="372">
        <f>IFERROR((VLOOKUP(A523,QUEUE!$F$5:$AW$1000,30,FALSE)-VLOOKUP(A523,QUEUE!$F$5:$AW$1000,29,FALSE))*850,0)</f>
        <v>0</v>
      </c>
      <c r="U523" s="372">
        <f>IFERROR((VLOOKUP(A523,QUEUE!$F$5:$AW$1000,33,FALSE)-VLOOKUP(A523,QUEUE!$F$5:$AW$1000,32,FALSE))*600,0)</f>
        <v>0</v>
      </c>
      <c r="V523" s="372">
        <f>IFERROR((VLOOKUP(A523,QUEUE!$F$5:$AW$1000,36,FALSE)-VLOOKUP(A523,QUEUE!$F$5:$AW$1000,35,FALSE))*750,0)</f>
        <v>0</v>
      </c>
      <c r="W523" s="372">
        <f>IFERROR((VLOOKUP(A523,QUEUE!$F$5:$AW$1000,39,FALSE)-VLOOKUP(A523,QUEUE!$F$5:$AW$1000,38,FALSE))*600,0)</f>
        <v>0</v>
      </c>
      <c r="X523" s="373"/>
      <c r="Y523" s="371">
        <f>IFERROR(VLOOKUP(A523,PROFILE!$B$6:$DG$1000,109,FALSE),0)</f>
        <v>0</v>
      </c>
      <c r="Z523" s="371">
        <f>IFERROR((VLOOKUP(A523,PROFILE!$B$6:$DG$1000,110,FALSE)*900)+((VLOOKUP(A523,PROFILE!$B$6:$DG$1000,110,FALSE)*900)*0.5),0)</f>
        <v>675</v>
      </c>
      <c r="AA523" s="371">
        <f t="shared" si="42"/>
        <v>907.15000000000009</v>
      </c>
      <c r="AB523" s="373">
        <f>IF(PROFILE!R525="รอบคัน",1500,IF(PROFILE!R525="โคม่า",2000,PROFILE!DJ525*100))</f>
        <v>2000</v>
      </c>
    </row>
    <row r="524" spans="1:28" x14ac:dyDescent="0.35">
      <c r="A524" s="344">
        <f t="shared" si="46"/>
        <v>1706059</v>
      </c>
      <c r="B524" s="344">
        <v>524</v>
      </c>
      <c r="G524" s="374" t="str">
        <f>IFERROR(VLOOKUP(A524,PROFILE!$B$6:$P$1000,11,FALSE),"")</f>
        <v>OUT</v>
      </c>
      <c r="H524" s="368">
        <f>IF(PROFILE!H526="","",PROFILE!B526)</f>
        <v>1706059</v>
      </c>
      <c r="I524" s="369" t="str">
        <f>IF(H524="","",VLOOKUP(H524,PROFILE!$B$6:$AC$1000,18,FALSE))</f>
        <v>อาคเนย์</v>
      </c>
      <c r="J524" s="369" t="str">
        <f>IF(H524="","",VLOOKUP(H524,PROFILE!$B$6:$AC$1000,17,FALSE))</f>
        <v>กลาง</v>
      </c>
      <c r="K524" s="369" t="str">
        <f>IF(H524="","",VLOOKUP(H524,PROFILE!$B$6:$AC$1000,23,FALSE))</f>
        <v>พข4316</v>
      </c>
      <c r="L524" s="369" t="str">
        <f>IF(H524="","",VLOOKUP(H524,PROFILE!$B$6:$AC$1000,24,FALSE))</f>
        <v>HONDA</v>
      </c>
      <c r="M524" s="370" t="str">
        <f>IF(H524="","",VLOOKUP(H524,PROFILE!$B$6:$AC$1000,25,FALSE))</f>
        <v>CIVIC</v>
      </c>
      <c r="N524" s="371">
        <f t="shared" si="43"/>
        <v>3614.9549999999999</v>
      </c>
      <c r="O524" s="372"/>
      <c r="P524" s="372">
        <v>18649.55</v>
      </c>
      <c r="Q524" s="371">
        <f t="shared" si="44"/>
        <v>15034.594999999999</v>
      </c>
      <c r="R524" s="371">
        <f t="shared" si="45"/>
        <v>15034.594999999999</v>
      </c>
      <c r="S524" s="372">
        <f>IFERROR((VLOOKUP(A524,QUEUE!$F$5:$AW$1000,27,FALSE)-VLOOKUP(A524,QUEUE!$F$5:$AW$1000,26,FALSE))*500,0)</f>
        <v>0</v>
      </c>
      <c r="T524" s="372">
        <f>IFERROR((VLOOKUP(A524,QUEUE!$F$5:$AW$1000,30,FALSE)-VLOOKUP(A524,QUEUE!$F$5:$AW$1000,29,FALSE))*850,0)</f>
        <v>0</v>
      </c>
      <c r="U524" s="372">
        <f>IFERROR((VLOOKUP(A524,QUEUE!$F$5:$AW$1000,33,FALSE)-VLOOKUP(A524,QUEUE!$F$5:$AW$1000,32,FALSE))*600,0)</f>
        <v>0</v>
      </c>
      <c r="V524" s="372">
        <f>IFERROR((VLOOKUP(A524,QUEUE!$F$5:$AW$1000,36,FALSE)-VLOOKUP(A524,QUEUE!$F$5:$AW$1000,35,FALSE))*750,0)</f>
        <v>0</v>
      </c>
      <c r="W524" s="372">
        <f>IFERROR((VLOOKUP(A524,QUEUE!$F$5:$AW$1000,39,FALSE)-VLOOKUP(A524,QUEUE!$F$5:$AW$1000,38,FALSE))*600,0)</f>
        <v>0</v>
      </c>
      <c r="X524" s="373"/>
      <c r="Y524" s="371">
        <f>IFERROR(VLOOKUP(A524,PROFILE!$B$6:$DG$1000,109,FALSE),0)</f>
        <v>0</v>
      </c>
      <c r="Z524" s="371">
        <f>IFERROR((VLOOKUP(A524,PROFILE!$B$6:$DG$1000,110,FALSE)*900)+((VLOOKUP(A524,PROFILE!$B$6:$DG$1000,110,FALSE)*900)*0.5),0)</f>
        <v>1350</v>
      </c>
      <c r="AA524" s="371">
        <f t="shared" si="42"/>
        <v>1864.9549999999999</v>
      </c>
      <c r="AB524" s="373">
        <f>IF(PROFILE!R526="รอบคัน",1500,IF(PROFILE!R526="โคม่า",2000,PROFILE!DJ526*100))</f>
        <v>400</v>
      </c>
    </row>
    <row r="525" spans="1:28" x14ac:dyDescent="0.35">
      <c r="A525" s="344">
        <f t="shared" si="46"/>
        <v>1706060</v>
      </c>
      <c r="B525" s="344">
        <v>525</v>
      </c>
      <c r="G525" s="374" t="str">
        <f>IFERROR(VLOOKUP(A525,PROFILE!$B$6:$P$1000,11,FALSE),"")</f>
        <v>OUT</v>
      </c>
      <c r="H525" s="368">
        <f>IF(PROFILE!H527="","",PROFILE!B527)</f>
        <v>1706060</v>
      </c>
      <c r="I525" s="369" t="str">
        <f>IF(H525="","",VLOOKUP(H525,PROFILE!$B$6:$AC$1000,18,FALSE))</f>
        <v>ธนชาต</v>
      </c>
      <c r="J525" s="369" t="str">
        <f>IF(H525="","",VLOOKUP(H525,PROFILE!$B$6:$AC$1000,17,FALSE))</f>
        <v>กลาง</v>
      </c>
      <c r="K525" s="369" t="str">
        <f>IF(H525="","",VLOOKUP(H525,PROFILE!$B$6:$AC$1000,23,FALSE))</f>
        <v>ฒห6913</v>
      </c>
      <c r="L525" s="369" t="str">
        <f>IF(H525="","",VLOOKUP(H525,PROFILE!$B$6:$AC$1000,24,FALSE))</f>
        <v>MITSUBISHI</v>
      </c>
      <c r="M525" s="370" t="str">
        <f>IF(H525="","",VLOOKUP(H525,PROFILE!$B$6:$AC$1000,25,FALSE))</f>
        <v>TRITON</v>
      </c>
      <c r="N525" s="371">
        <f t="shared" si="43"/>
        <v>875</v>
      </c>
      <c r="O525" s="372">
        <v>5000</v>
      </c>
      <c r="P525" s="372"/>
      <c r="Q525" s="371">
        <f t="shared" si="44"/>
        <v>0</v>
      </c>
      <c r="R525" s="371">
        <f t="shared" si="45"/>
        <v>0</v>
      </c>
      <c r="S525" s="372">
        <f>IFERROR((VLOOKUP(A525,QUEUE!$F$5:$AW$1000,27,FALSE)-VLOOKUP(A525,QUEUE!$F$5:$AW$1000,26,FALSE))*500,0)</f>
        <v>0</v>
      </c>
      <c r="T525" s="372">
        <f>IFERROR((VLOOKUP(A525,QUEUE!$F$5:$AW$1000,30,FALSE)-VLOOKUP(A525,QUEUE!$F$5:$AW$1000,29,FALSE))*850,0)</f>
        <v>0</v>
      </c>
      <c r="U525" s="372">
        <f>IFERROR((VLOOKUP(A525,QUEUE!$F$5:$AW$1000,33,FALSE)-VLOOKUP(A525,QUEUE!$F$5:$AW$1000,32,FALSE))*600,0)</f>
        <v>0</v>
      </c>
      <c r="V525" s="372">
        <f>IFERROR((VLOOKUP(A525,QUEUE!$F$5:$AW$1000,36,FALSE)-VLOOKUP(A525,QUEUE!$F$5:$AW$1000,35,FALSE))*750,0)</f>
        <v>0</v>
      </c>
      <c r="W525" s="372">
        <f>IFERROR((VLOOKUP(A525,QUEUE!$F$5:$AW$1000,39,FALSE)-VLOOKUP(A525,QUEUE!$F$5:$AW$1000,38,FALSE))*600,0)</f>
        <v>0</v>
      </c>
      <c r="X525" s="373"/>
      <c r="Y525" s="371">
        <f>IFERROR(VLOOKUP(A525,PROFILE!$B$6:$DG$1000,109,FALSE),0)</f>
        <v>0</v>
      </c>
      <c r="Z525" s="371">
        <f>IFERROR((VLOOKUP(A525,PROFILE!$B$6:$DG$1000,110,FALSE)*900)+((VLOOKUP(A525,PROFILE!$B$6:$DG$1000,110,FALSE)*900)*0.5),0)</f>
        <v>675</v>
      </c>
      <c r="AA525" s="371">
        <f t="shared" si="42"/>
        <v>0</v>
      </c>
      <c r="AB525" s="373">
        <f>IF(PROFILE!R527="รอบคัน",1500,IF(PROFILE!R527="โคม่า",2000,PROFILE!DJ527*100))</f>
        <v>200</v>
      </c>
    </row>
    <row r="526" spans="1:28" x14ac:dyDescent="0.35">
      <c r="A526" s="344">
        <f t="shared" si="46"/>
        <v>1706061</v>
      </c>
      <c r="B526" s="344">
        <v>526</v>
      </c>
      <c r="G526" s="374" t="str">
        <f>IFERROR(VLOOKUP(A526,PROFILE!$B$6:$P$1000,11,FALSE),"")</f>
        <v>OUT</v>
      </c>
      <c r="H526" s="368">
        <f>IF(PROFILE!H528="","",PROFILE!B528)</f>
        <v>1706061</v>
      </c>
      <c r="I526" s="369" t="str">
        <f>IF(H526="","",VLOOKUP(H526,PROFILE!$B$6:$AC$1000,18,FALSE))</f>
        <v>ธนชาต</v>
      </c>
      <c r="J526" s="369" t="str">
        <f>IF(H526="","",VLOOKUP(H526,PROFILE!$B$6:$AC$1000,17,FALSE))</f>
        <v>กลาง</v>
      </c>
      <c r="K526" s="369" t="str">
        <f>IF(H526="","",VLOOKUP(H526,PROFILE!$B$6:$AC$1000,23,FALSE))</f>
        <v>ตล3283</v>
      </c>
      <c r="L526" s="369" t="str">
        <f>IF(H526="","",VLOOKUP(H526,PROFILE!$B$6:$AC$1000,24,FALSE))</f>
        <v>FORD</v>
      </c>
      <c r="M526" s="370" t="str">
        <f>IF(H526="","",VLOOKUP(H526,PROFILE!$B$6:$AC$1000,25,FALSE))</f>
        <v>RANGER</v>
      </c>
      <c r="N526" s="371">
        <f t="shared" si="43"/>
        <v>2220.0940000000001</v>
      </c>
      <c r="O526" s="372"/>
      <c r="P526" s="372">
        <v>4700.9399999999996</v>
      </c>
      <c r="Q526" s="371">
        <f t="shared" si="44"/>
        <v>2480.8459999999995</v>
      </c>
      <c r="R526" s="371">
        <f t="shared" si="45"/>
        <v>2480.8459999999995</v>
      </c>
      <c r="S526" s="372">
        <f>IFERROR((VLOOKUP(A526,QUEUE!$F$5:$AW$1000,27,FALSE)-VLOOKUP(A526,QUEUE!$F$5:$AW$1000,26,FALSE))*500,0)</f>
        <v>0</v>
      </c>
      <c r="T526" s="372">
        <f>IFERROR((VLOOKUP(A526,QUEUE!$F$5:$AW$1000,30,FALSE)-VLOOKUP(A526,QUEUE!$F$5:$AW$1000,29,FALSE))*850,0)</f>
        <v>0</v>
      </c>
      <c r="U526" s="372">
        <f>IFERROR((VLOOKUP(A526,QUEUE!$F$5:$AW$1000,33,FALSE)-VLOOKUP(A526,QUEUE!$F$5:$AW$1000,32,FALSE))*600,0)</f>
        <v>0</v>
      </c>
      <c r="V526" s="372">
        <f>IFERROR((VLOOKUP(A526,QUEUE!$F$5:$AW$1000,36,FALSE)-VLOOKUP(A526,QUEUE!$F$5:$AW$1000,35,FALSE))*750,0)</f>
        <v>0</v>
      </c>
      <c r="W526" s="372">
        <f>IFERROR((VLOOKUP(A526,QUEUE!$F$5:$AW$1000,39,FALSE)-VLOOKUP(A526,QUEUE!$F$5:$AW$1000,38,FALSE))*600,0)</f>
        <v>0</v>
      </c>
      <c r="X526" s="373"/>
      <c r="Y526" s="371">
        <f>IFERROR(VLOOKUP(A526,PROFILE!$B$6:$DG$1000,109,FALSE),0)</f>
        <v>0</v>
      </c>
      <c r="Z526" s="371">
        <f>IFERROR((VLOOKUP(A526,PROFILE!$B$6:$DG$1000,110,FALSE)*900)+((VLOOKUP(A526,PROFILE!$B$6:$DG$1000,110,FALSE)*900)*0.5),0)</f>
        <v>1350</v>
      </c>
      <c r="AA526" s="371">
        <f t="shared" si="42"/>
        <v>470.09399999999999</v>
      </c>
      <c r="AB526" s="373">
        <f>IF(PROFILE!R528="รอบคัน",1500,IF(PROFILE!R528="โคม่า",2000,PROFILE!DJ528*100))</f>
        <v>400</v>
      </c>
    </row>
    <row r="527" spans="1:28" x14ac:dyDescent="0.35">
      <c r="A527" s="344">
        <f t="shared" si="46"/>
        <v>1706062</v>
      </c>
      <c r="B527" s="344">
        <v>527</v>
      </c>
      <c r="G527" s="374" t="str">
        <f>IFERROR(VLOOKUP(A527,PROFILE!$B$6:$P$1000,11,FALSE),"")</f>
        <v/>
      </c>
      <c r="H527" s="368">
        <f>IF(PROFILE!H529="","",PROFILE!B529)</f>
        <v>1706062</v>
      </c>
      <c r="I527" s="369" t="str">
        <f>IF(H527="","",VLOOKUP(H527,PROFILE!$B$6:$AC$1000,18,FALSE))</f>
        <v>ธนชาต</v>
      </c>
      <c r="J527" s="369" t="str">
        <f>IF(H527="","",VLOOKUP(H527,PROFILE!$B$6:$AC$1000,17,FALSE))</f>
        <v>ชิ้นส่วน</v>
      </c>
      <c r="K527" s="369" t="str">
        <f>IF(H527="","",VLOOKUP(H527,PROFILE!$B$6:$AC$1000,23,FALSE))</f>
        <v>ฒฌ2856</v>
      </c>
      <c r="L527" s="369" t="str">
        <f>IF(H527="","",VLOOKUP(H527,PROFILE!$B$6:$AC$1000,24,FALSE))</f>
        <v>TOYOTA</v>
      </c>
      <c r="M527" s="370" t="str">
        <f>IF(H527="","",VLOOKUP(H527,PROFILE!$B$6:$AC$1000,25,FALSE))</f>
        <v>VIGO</v>
      </c>
      <c r="N527" s="371">
        <f t="shared" si="43"/>
        <v>2514.9540000000002</v>
      </c>
      <c r="O527" s="372"/>
      <c r="P527" s="372">
        <v>7149.54</v>
      </c>
      <c r="Q527" s="371">
        <f t="shared" si="44"/>
        <v>4634.5859999999993</v>
      </c>
      <c r="R527" s="371">
        <f t="shared" si="45"/>
        <v>4634.5859999999993</v>
      </c>
      <c r="S527" s="372">
        <f>IFERROR((VLOOKUP(A527,QUEUE!$F$5:$AW$1000,27,FALSE)-VLOOKUP(A527,QUEUE!$F$5:$AW$1000,26,FALSE))*500,0)</f>
        <v>0</v>
      </c>
      <c r="T527" s="372">
        <f>IFERROR((VLOOKUP(A527,QUEUE!$F$5:$AW$1000,30,FALSE)-VLOOKUP(A527,QUEUE!$F$5:$AW$1000,29,FALSE))*850,0)</f>
        <v>0</v>
      </c>
      <c r="U527" s="372">
        <f>IFERROR((VLOOKUP(A527,QUEUE!$F$5:$AW$1000,33,FALSE)-VLOOKUP(A527,QUEUE!$F$5:$AW$1000,32,FALSE))*600,0)</f>
        <v>0</v>
      </c>
      <c r="V527" s="372">
        <f>IFERROR((VLOOKUP(A527,QUEUE!$F$5:$AW$1000,36,FALSE)-VLOOKUP(A527,QUEUE!$F$5:$AW$1000,35,FALSE))*750,0)</f>
        <v>0</v>
      </c>
      <c r="W527" s="372">
        <f>IFERROR((VLOOKUP(A527,QUEUE!$F$5:$AW$1000,39,FALSE)-VLOOKUP(A527,QUEUE!$F$5:$AW$1000,38,FALSE))*600,0)</f>
        <v>0</v>
      </c>
      <c r="X527" s="373"/>
      <c r="Y527" s="371">
        <v>2000</v>
      </c>
      <c r="Z527" s="371">
        <f>IFERROR((VLOOKUP(A527,PROFILE!$B$6:$DG$1000,110,FALSE)*900)+((VLOOKUP(A527,PROFILE!$B$6:$DG$1000,110,FALSE)*900)*0.5),0)</f>
        <v>0</v>
      </c>
      <c r="AA527" s="371">
        <f t="shared" ref="AA527:AA590" si="47">IFERROR(0.1*(P527-Y527),0)</f>
        <v>514.95400000000006</v>
      </c>
      <c r="AB527" s="373">
        <f>IF(PROFILE!R529="รอบคัน",1500,IF(PROFILE!R529="โคม่า",2000,PROFILE!DJ529*100))</f>
        <v>0</v>
      </c>
    </row>
    <row r="528" spans="1:28" x14ac:dyDescent="0.35">
      <c r="A528" s="344">
        <f t="shared" si="46"/>
        <v>1706063</v>
      </c>
      <c r="B528" s="344">
        <v>528</v>
      </c>
      <c r="G528" s="374">
        <f>IFERROR(VLOOKUP(A528,PROFILE!$B$6:$P$1000,11,FALSE),"")</f>
        <v>7.58944039351627</v>
      </c>
      <c r="H528" s="368">
        <f>IF(PROFILE!H530="","",PROFILE!B530)</f>
        <v>1706063</v>
      </c>
      <c r="I528" s="369" t="str">
        <f>IF(H528="","",VLOOKUP(H528,PROFILE!$B$6:$AC$1000,18,FALSE))</f>
        <v>เมืองไทย</v>
      </c>
      <c r="J528" s="369" t="str">
        <f>IF(H528="","",VLOOKUP(H528,PROFILE!$B$6:$AC$1000,17,FALSE))</f>
        <v>เบา</v>
      </c>
      <c r="K528" s="369" t="str">
        <f>IF(H528="","",VLOOKUP(H528,PROFILE!$B$6:$AC$1000,23,FALSE))</f>
        <v>ญม8853</v>
      </c>
      <c r="L528" s="369" t="str">
        <f>IF(H528="","",VLOOKUP(H528,PROFILE!$B$6:$AC$1000,24,FALSE))</f>
        <v>TOYOTA</v>
      </c>
      <c r="M528" s="370" t="str">
        <f>IF(H528="","",VLOOKUP(H528,PROFILE!$B$6:$AC$1000,25,FALSE))</f>
        <v>YARIS</v>
      </c>
      <c r="N528" s="371">
        <f t="shared" ref="N528:N591" si="48">SUM(S528:AB528)</f>
        <v>206.33699999999999</v>
      </c>
      <c r="O528" s="372"/>
      <c r="P528" s="372">
        <v>1063.3699999999999</v>
      </c>
      <c r="Q528" s="371">
        <f t="shared" ref="Q528:Q591" si="49">IF(P528="",0,P528-N528)</f>
        <v>857.0329999999999</v>
      </c>
      <c r="R528" s="371">
        <f t="shared" si="45"/>
        <v>857.0329999999999</v>
      </c>
      <c r="S528" s="372">
        <f>IFERROR((VLOOKUP(A528,QUEUE!$F$5:$AW$1000,27,FALSE)-VLOOKUP(A528,QUEUE!$F$5:$AW$1000,26,FALSE))*500,0)</f>
        <v>0</v>
      </c>
      <c r="T528" s="372">
        <f>IFERROR((VLOOKUP(A528,QUEUE!$F$5:$AW$1000,30,FALSE)-VLOOKUP(A528,QUEUE!$F$5:$AW$1000,29,FALSE))*850,0)</f>
        <v>0</v>
      </c>
      <c r="U528" s="372">
        <f>IFERROR((VLOOKUP(A528,QUEUE!$F$5:$AW$1000,33,FALSE)-VLOOKUP(A528,QUEUE!$F$5:$AW$1000,32,FALSE))*600,0)</f>
        <v>0</v>
      </c>
      <c r="V528" s="372">
        <f>IFERROR((VLOOKUP(A528,QUEUE!$F$5:$AW$1000,36,FALSE)-VLOOKUP(A528,QUEUE!$F$5:$AW$1000,35,FALSE))*750,0)</f>
        <v>0</v>
      </c>
      <c r="W528" s="372">
        <f>IFERROR((VLOOKUP(A528,QUEUE!$F$5:$AW$1000,39,FALSE)-VLOOKUP(A528,QUEUE!$F$5:$AW$1000,38,FALSE))*600,0)</f>
        <v>0</v>
      </c>
      <c r="X528" s="373"/>
      <c r="Y528" s="371">
        <f>IFERROR(VLOOKUP(A528,PROFILE!$B$6:$DG$1000,109,FALSE),0)</f>
        <v>0</v>
      </c>
      <c r="Z528" s="371">
        <f>IFERROR((VLOOKUP(A528,PROFILE!$B$6:$DG$1000,110,FALSE)*900)+((VLOOKUP(A528,PROFILE!$B$6:$DG$1000,110,FALSE)*900)*0.5),0)</f>
        <v>0</v>
      </c>
      <c r="AA528" s="371">
        <f t="shared" si="47"/>
        <v>106.33699999999999</v>
      </c>
      <c r="AB528" s="373">
        <f>IF(PROFILE!R530="รอบคัน",1500,IF(PROFILE!R530="โคม่า",2000,PROFILE!DJ530*100))</f>
        <v>100</v>
      </c>
    </row>
    <row r="529" spans="1:28" x14ac:dyDescent="0.35">
      <c r="A529" s="344">
        <f t="shared" si="46"/>
        <v>1706064</v>
      </c>
      <c r="B529" s="344">
        <v>529</v>
      </c>
      <c r="G529" s="374" t="str">
        <f>IFERROR(VLOOKUP(A529,PROFILE!$B$6:$P$1000,11,FALSE),"")</f>
        <v>OUT</v>
      </c>
      <c r="H529" s="368">
        <f>IF(PROFILE!H531="","",PROFILE!B531)</f>
        <v>1706064</v>
      </c>
      <c r="I529" s="369" t="str">
        <f>IF(H529="","",VLOOKUP(H529,PROFILE!$B$6:$AC$1000,18,FALSE))</f>
        <v>เทเวศ</v>
      </c>
      <c r="J529" s="369" t="str">
        <f>IF(H529="","",VLOOKUP(H529,PROFILE!$B$6:$AC$1000,17,FALSE))</f>
        <v>เบา</v>
      </c>
      <c r="K529" s="369" t="str">
        <f>IF(H529="","",VLOOKUP(H529,PROFILE!$B$6:$AC$1000,23,FALSE))</f>
        <v>สช9878</v>
      </c>
      <c r="L529" s="369" t="str">
        <f>IF(H529="","",VLOOKUP(H529,PROFILE!$B$6:$AC$1000,24,FALSE))</f>
        <v>TOYOTA</v>
      </c>
      <c r="M529" s="370" t="str">
        <f>IF(H529="","",VLOOKUP(H529,PROFILE!$B$6:$AC$1000,25,FALSE))</f>
        <v>VIOS</v>
      </c>
      <c r="N529" s="371">
        <f t="shared" si="48"/>
        <v>775</v>
      </c>
      <c r="O529" s="372"/>
      <c r="P529" s="372"/>
      <c r="Q529" s="371">
        <f t="shared" si="49"/>
        <v>0</v>
      </c>
      <c r="R529" s="371">
        <f t="shared" si="45"/>
        <v>0</v>
      </c>
      <c r="S529" s="372">
        <f>IFERROR((VLOOKUP(A529,QUEUE!$F$5:$AW$1000,27,FALSE)-VLOOKUP(A529,QUEUE!$F$5:$AW$1000,26,FALSE))*500,0)</f>
        <v>0</v>
      </c>
      <c r="T529" s="372">
        <f>IFERROR((VLOOKUP(A529,QUEUE!$F$5:$AW$1000,30,FALSE)-VLOOKUP(A529,QUEUE!$F$5:$AW$1000,29,FALSE))*850,0)</f>
        <v>0</v>
      </c>
      <c r="U529" s="372">
        <f>IFERROR((VLOOKUP(A529,QUEUE!$F$5:$AW$1000,33,FALSE)-VLOOKUP(A529,QUEUE!$F$5:$AW$1000,32,FALSE))*600,0)</f>
        <v>0</v>
      </c>
      <c r="V529" s="372">
        <f>IFERROR((VLOOKUP(A529,QUEUE!$F$5:$AW$1000,36,FALSE)-VLOOKUP(A529,QUEUE!$F$5:$AW$1000,35,FALSE))*750,0)</f>
        <v>0</v>
      </c>
      <c r="W529" s="372">
        <f>IFERROR((VLOOKUP(A529,QUEUE!$F$5:$AW$1000,39,FALSE)-VLOOKUP(A529,QUEUE!$F$5:$AW$1000,38,FALSE))*600,0)</f>
        <v>0</v>
      </c>
      <c r="X529" s="373"/>
      <c r="Y529" s="371">
        <f>IFERROR(VLOOKUP(A529,PROFILE!$B$6:$DG$1000,109,FALSE),0)</f>
        <v>0</v>
      </c>
      <c r="Z529" s="371">
        <f>IFERROR((VLOOKUP(A529,PROFILE!$B$6:$DG$1000,110,FALSE)*900)+((VLOOKUP(A529,PROFILE!$B$6:$DG$1000,110,FALSE)*900)*0.5),0)</f>
        <v>675</v>
      </c>
      <c r="AA529" s="371">
        <f t="shared" si="47"/>
        <v>0</v>
      </c>
      <c r="AB529" s="373">
        <f>IF(PROFILE!R531="รอบคัน",1500,IF(PROFILE!R531="โคม่า",2000,PROFILE!DJ531*100))</f>
        <v>100</v>
      </c>
    </row>
    <row r="530" spans="1:28" x14ac:dyDescent="0.35">
      <c r="A530" s="344">
        <f t="shared" si="46"/>
        <v>1706065</v>
      </c>
      <c r="B530" s="344">
        <v>530</v>
      </c>
      <c r="G530" s="374" t="str">
        <f>IFERROR(VLOOKUP(A530,PROFILE!$B$6:$P$1000,11,FALSE),"")</f>
        <v>OUT</v>
      </c>
      <c r="H530" s="368">
        <f>IF(PROFILE!H532="","",PROFILE!B532)</f>
        <v>1706065</v>
      </c>
      <c r="I530" s="369" t="str">
        <f>IF(H530="","",VLOOKUP(H530,PROFILE!$B$6:$AC$1000,18,FALSE))</f>
        <v>ธนชาต</v>
      </c>
      <c r="J530" s="369" t="str">
        <f>IF(H530="","",VLOOKUP(H530,PROFILE!$B$6:$AC$1000,17,FALSE))</f>
        <v>เบา</v>
      </c>
      <c r="K530" s="369" t="str">
        <f>IF(H530="","",VLOOKUP(H530,PROFILE!$B$6:$AC$1000,23,FALSE))</f>
        <v>ฒฎ4792</v>
      </c>
      <c r="L530" s="369" t="str">
        <f>IF(H530="","",VLOOKUP(H530,PROFILE!$B$6:$AC$1000,24,FALSE))</f>
        <v>NISSAN</v>
      </c>
      <c r="M530" s="370" t="str">
        <f>IF(H530="","",VLOOKUP(H530,PROFILE!$B$6:$AC$1000,25,FALSE))</f>
        <v>NV</v>
      </c>
      <c r="N530" s="371">
        <f t="shared" si="48"/>
        <v>1105</v>
      </c>
      <c r="O530" s="372"/>
      <c r="P530" s="372">
        <v>2300</v>
      </c>
      <c r="Q530" s="371">
        <f t="shared" si="49"/>
        <v>1195</v>
      </c>
      <c r="R530" s="371">
        <f t="shared" si="45"/>
        <v>1195</v>
      </c>
      <c r="S530" s="372">
        <f>IFERROR((VLOOKUP(A530,QUEUE!$F$5:$AW$1000,27,FALSE)-VLOOKUP(A530,QUEUE!$F$5:$AW$1000,26,FALSE))*500,0)</f>
        <v>0</v>
      </c>
      <c r="T530" s="372">
        <f>IFERROR((VLOOKUP(A530,QUEUE!$F$5:$AW$1000,30,FALSE)-VLOOKUP(A530,QUEUE!$F$5:$AW$1000,29,FALSE))*850,0)</f>
        <v>0</v>
      </c>
      <c r="U530" s="372">
        <f>IFERROR((VLOOKUP(A530,QUEUE!$F$5:$AW$1000,33,FALSE)-VLOOKUP(A530,QUEUE!$F$5:$AW$1000,32,FALSE))*600,0)</f>
        <v>0</v>
      </c>
      <c r="V530" s="372">
        <f>IFERROR((VLOOKUP(A530,QUEUE!$F$5:$AW$1000,36,FALSE)-VLOOKUP(A530,QUEUE!$F$5:$AW$1000,35,FALSE))*750,0)</f>
        <v>0</v>
      </c>
      <c r="W530" s="372">
        <f>IFERROR((VLOOKUP(A530,QUEUE!$F$5:$AW$1000,39,FALSE)-VLOOKUP(A530,QUEUE!$F$5:$AW$1000,38,FALSE))*600,0)</f>
        <v>0</v>
      </c>
      <c r="X530" s="373"/>
      <c r="Y530" s="371">
        <f>IFERROR(VLOOKUP(A530,PROFILE!$B$6:$DG$1000,109,FALSE),0)</f>
        <v>0</v>
      </c>
      <c r="Z530" s="371">
        <f>IFERROR((VLOOKUP(A530,PROFILE!$B$6:$DG$1000,110,FALSE)*900)+((VLOOKUP(A530,PROFILE!$B$6:$DG$1000,110,FALSE)*900)*0.5),0)</f>
        <v>675</v>
      </c>
      <c r="AA530" s="371">
        <f t="shared" si="47"/>
        <v>230</v>
      </c>
      <c r="AB530" s="373">
        <f>IF(PROFILE!R532="รอบคัน",1500,IF(PROFILE!R532="โคม่า",2000,PROFILE!DJ532*100))</f>
        <v>200</v>
      </c>
    </row>
    <row r="531" spans="1:28" x14ac:dyDescent="0.35">
      <c r="A531" s="344">
        <f t="shared" si="46"/>
        <v>1706066</v>
      </c>
      <c r="B531" s="344">
        <v>531</v>
      </c>
      <c r="G531" s="374" t="str">
        <f>IFERROR(VLOOKUP(A531,PROFILE!$B$6:$P$1000,11,FALSE),"")</f>
        <v>OUT</v>
      </c>
      <c r="H531" s="368">
        <f>IF(PROFILE!H533="","",PROFILE!B533)</f>
        <v>1706066</v>
      </c>
      <c r="I531" s="369" t="str">
        <f>IF(H531="","",VLOOKUP(H531,PROFILE!$B$6:$AC$1000,18,FALSE))</f>
        <v>เทเวศ</v>
      </c>
      <c r="J531" s="369" t="str">
        <f>IF(H531="","",VLOOKUP(H531,PROFILE!$B$6:$AC$1000,17,FALSE))</f>
        <v>ชิ้นส่วน</v>
      </c>
      <c r="K531" s="369" t="str">
        <f>IF(H531="","",VLOOKUP(H531,PROFILE!$B$6:$AC$1000,23,FALSE))</f>
        <v>1กพ224</v>
      </c>
      <c r="L531" s="369" t="str">
        <f>IF(H531="","",VLOOKUP(H531,PROFILE!$B$6:$AC$1000,24,FALSE))</f>
        <v>TOYOTA</v>
      </c>
      <c r="M531" s="370" t="str">
        <f>IF(H531="","",VLOOKUP(H531,PROFILE!$B$6:$AC$1000,25,FALSE))</f>
        <v>CIVIC</v>
      </c>
      <c r="N531" s="371">
        <f t="shared" si="48"/>
        <v>1172.1959999999999</v>
      </c>
      <c r="O531" s="372"/>
      <c r="P531" s="372">
        <v>3971.96</v>
      </c>
      <c r="Q531" s="371">
        <f t="shared" si="49"/>
        <v>2799.7640000000001</v>
      </c>
      <c r="R531" s="371">
        <f t="shared" si="45"/>
        <v>2799.7640000000001</v>
      </c>
      <c r="S531" s="372">
        <f>IFERROR((VLOOKUP(A531,QUEUE!$F$5:$AW$1000,27,FALSE)-VLOOKUP(A531,QUEUE!$F$5:$AW$1000,26,FALSE))*500,0)</f>
        <v>0</v>
      </c>
      <c r="T531" s="372">
        <f>IFERROR((VLOOKUP(A531,QUEUE!$F$5:$AW$1000,30,FALSE)-VLOOKUP(A531,QUEUE!$F$5:$AW$1000,29,FALSE))*850,0)</f>
        <v>0</v>
      </c>
      <c r="U531" s="372">
        <f>IFERROR((VLOOKUP(A531,QUEUE!$F$5:$AW$1000,33,FALSE)-VLOOKUP(A531,QUEUE!$F$5:$AW$1000,32,FALSE))*600,0)</f>
        <v>0</v>
      </c>
      <c r="V531" s="372">
        <f>IFERROR((VLOOKUP(A531,QUEUE!$F$5:$AW$1000,36,FALSE)-VLOOKUP(A531,QUEUE!$F$5:$AW$1000,35,FALSE))*750,0)</f>
        <v>0</v>
      </c>
      <c r="W531" s="372">
        <f>IFERROR((VLOOKUP(A531,QUEUE!$F$5:$AW$1000,39,FALSE)-VLOOKUP(A531,QUEUE!$F$5:$AW$1000,38,FALSE))*600,0)</f>
        <v>0</v>
      </c>
      <c r="X531" s="373"/>
      <c r="Y531" s="371">
        <f>IFERROR(VLOOKUP(A531,PROFILE!$B$6:$DG$1000,109,FALSE),0)</f>
        <v>0</v>
      </c>
      <c r="Z531" s="371">
        <f>IFERROR((VLOOKUP(A531,PROFILE!$B$6:$DG$1000,110,FALSE)*900)+((VLOOKUP(A531,PROFILE!$B$6:$DG$1000,110,FALSE)*900)*0.5),0)</f>
        <v>675</v>
      </c>
      <c r="AA531" s="371">
        <f t="shared" si="47"/>
        <v>397.19600000000003</v>
      </c>
      <c r="AB531" s="373">
        <f>IF(PROFILE!R533="รอบคัน",1500,IF(PROFILE!R533="โคม่า",2000,PROFILE!DJ533*100))</f>
        <v>100</v>
      </c>
    </row>
    <row r="532" spans="1:28" x14ac:dyDescent="0.35">
      <c r="A532" s="344">
        <f t="shared" si="46"/>
        <v>1706067</v>
      </c>
      <c r="B532" s="344">
        <v>532</v>
      </c>
      <c r="G532" s="374" t="str">
        <f>IFERROR(VLOOKUP(A532,PROFILE!$B$6:$P$1000,11,FALSE),"")</f>
        <v>OUT</v>
      </c>
      <c r="H532" s="368">
        <f>IF(PROFILE!H534="","",PROFILE!B534)</f>
        <v>1706067</v>
      </c>
      <c r="I532" s="369" t="str">
        <f>IF(H532="","",VLOOKUP(H532,PROFILE!$B$6:$AC$1000,18,FALSE))</f>
        <v>เมืองไทย</v>
      </c>
      <c r="J532" s="369" t="str">
        <f>IF(H532="","",VLOOKUP(H532,PROFILE!$B$6:$AC$1000,17,FALSE))</f>
        <v>กลาง</v>
      </c>
      <c r="K532" s="369" t="str">
        <f>IF(H532="","",VLOOKUP(H532,PROFILE!$B$6:$AC$1000,23,FALSE))</f>
        <v>ฆถ2427</v>
      </c>
      <c r="L532" s="369" t="str">
        <f>IF(H532="","",VLOOKUP(H532,PROFILE!$B$6:$AC$1000,24,FALSE))</f>
        <v>ISUZU</v>
      </c>
      <c r="M532" s="370" t="str">
        <f>IF(H532="","",VLOOKUP(H532,PROFILE!$B$6:$AC$1000,25,FALSE))</f>
        <v>D-MAX</v>
      </c>
      <c r="N532" s="371">
        <f t="shared" si="48"/>
        <v>2235</v>
      </c>
      <c r="O532" s="372"/>
      <c r="P532" s="372">
        <v>4850</v>
      </c>
      <c r="Q532" s="371">
        <f t="shared" si="49"/>
        <v>2615</v>
      </c>
      <c r="R532" s="371">
        <f t="shared" si="45"/>
        <v>2615</v>
      </c>
      <c r="S532" s="372">
        <f>IFERROR((VLOOKUP(A532,QUEUE!$F$5:$AW$1000,27,FALSE)-VLOOKUP(A532,QUEUE!$F$5:$AW$1000,26,FALSE))*500,0)</f>
        <v>0</v>
      </c>
      <c r="T532" s="372">
        <f>IFERROR((VLOOKUP(A532,QUEUE!$F$5:$AW$1000,30,FALSE)-VLOOKUP(A532,QUEUE!$F$5:$AW$1000,29,FALSE))*850,0)</f>
        <v>0</v>
      </c>
      <c r="U532" s="372">
        <f>IFERROR((VLOOKUP(A532,QUEUE!$F$5:$AW$1000,33,FALSE)-VLOOKUP(A532,QUEUE!$F$5:$AW$1000,32,FALSE))*600,0)</f>
        <v>0</v>
      </c>
      <c r="V532" s="372">
        <f>IFERROR((VLOOKUP(A532,QUEUE!$F$5:$AW$1000,36,FALSE)-VLOOKUP(A532,QUEUE!$F$5:$AW$1000,35,FALSE))*750,0)</f>
        <v>0</v>
      </c>
      <c r="W532" s="372">
        <f>IFERROR((VLOOKUP(A532,QUEUE!$F$5:$AW$1000,39,FALSE)-VLOOKUP(A532,QUEUE!$F$5:$AW$1000,38,FALSE))*600,0)</f>
        <v>0</v>
      </c>
      <c r="X532" s="373"/>
      <c r="Y532" s="371">
        <f>IFERROR(VLOOKUP(A532,PROFILE!$B$6:$DG$1000,109,FALSE),0)</f>
        <v>0</v>
      </c>
      <c r="Z532" s="371">
        <f>IFERROR((VLOOKUP(A532,PROFILE!$B$6:$DG$1000,110,FALSE)*900)+((VLOOKUP(A532,PROFILE!$B$6:$DG$1000,110,FALSE)*900)*0.5),0)</f>
        <v>1350</v>
      </c>
      <c r="AA532" s="371">
        <f t="shared" si="47"/>
        <v>485</v>
      </c>
      <c r="AB532" s="373">
        <f>IF(PROFILE!R534="รอบคัน",1500,IF(PROFILE!R534="โคม่า",2000,PROFILE!DJ534*100))</f>
        <v>400</v>
      </c>
    </row>
    <row r="533" spans="1:28" x14ac:dyDescent="0.35">
      <c r="A533" s="344">
        <f t="shared" si="46"/>
        <v>1706068</v>
      </c>
      <c r="B533" s="344">
        <v>533</v>
      </c>
      <c r="G533" s="374" t="str">
        <f>IFERROR(VLOOKUP(A533,PROFILE!$B$6:$P$1000,11,FALSE),"")</f>
        <v>OUT</v>
      </c>
      <c r="H533" s="368">
        <f>IF(PROFILE!H535="","",PROFILE!B535)</f>
        <v>1706068</v>
      </c>
      <c r="I533" s="369" t="str">
        <f>IF(H533="","",VLOOKUP(H533,PROFILE!$B$6:$AC$1000,18,FALSE))</f>
        <v>เทเวศ</v>
      </c>
      <c r="J533" s="369" t="str">
        <f>IF(H533="","",VLOOKUP(H533,PROFILE!$B$6:$AC$1000,17,FALSE))</f>
        <v>เบา</v>
      </c>
      <c r="K533" s="369" t="str">
        <f>IF(H533="","",VLOOKUP(H533,PROFILE!$B$6:$AC$1000,23,FALSE))</f>
        <v>ชช2486</v>
      </c>
      <c r="L533" s="369" t="str">
        <f>IF(H533="","",VLOOKUP(H533,PROFILE!$B$6:$AC$1000,24,FALSE))</f>
        <v>TOYOTA</v>
      </c>
      <c r="M533" s="370" t="str">
        <f>IF(H533="","",VLOOKUP(H533,PROFILE!$B$6:$AC$1000,25,FALSE))</f>
        <v>YARIS</v>
      </c>
      <c r="N533" s="371">
        <f t="shared" si="48"/>
        <v>1465</v>
      </c>
      <c r="O533" s="372">
        <v>1000</v>
      </c>
      <c r="P533" s="372">
        <v>5900</v>
      </c>
      <c r="Q533" s="371">
        <f t="shared" si="49"/>
        <v>4435</v>
      </c>
      <c r="R533" s="371">
        <f t="shared" si="45"/>
        <v>4435</v>
      </c>
      <c r="S533" s="372">
        <f>IFERROR((VLOOKUP(A533,QUEUE!$F$5:$AW$1000,27,FALSE)-VLOOKUP(A533,QUEUE!$F$5:$AW$1000,26,FALSE))*500,0)</f>
        <v>0</v>
      </c>
      <c r="T533" s="372">
        <f>IFERROR((VLOOKUP(A533,QUEUE!$F$5:$AW$1000,30,FALSE)-VLOOKUP(A533,QUEUE!$F$5:$AW$1000,29,FALSE))*850,0)</f>
        <v>0</v>
      </c>
      <c r="U533" s="372">
        <f>IFERROR((VLOOKUP(A533,QUEUE!$F$5:$AW$1000,33,FALSE)-VLOOKUP(A533,QUEUE!$F$5:$AW$1000,32,FALSE))*600,0)</f>
        <v>0</v>
      </c>
      <c r="V533" s="372">
        <f>IFERROR((VLOOKUP(A533,QUEUE!$F$5:$AW$1000,36,FALSE)-VLOOKUP(A533,QUEUE!$F$5:$AW$1000,35,FALSE))*750,0)</f>
        <v>0</v>
      </c>
      <c r="W533" s="372">
        <f>IFERROR((VLOOKUP(A533,QUEUE!$F$5:$AW$1000,39,FALSE)-VLOOKUP(A533,QUEUE!$F$5:$AW$1000,38,FALSE))*600,0)</f>
        <v>0</v>
      </c>
      <c r="X533" s="373"/>
      <c r="Y533" s="371">
        <f>IFERROR(VLOOKUP(A533,PROFILE!$B$6:$DG$1000,109,FALSE),0)</f>
        <v>0</v>
      </c>
      <c r="Z533" s="371">
        <f>IFERROR((VLOOKUP(A533,PROFILE!$B$6:$DG$1000,110,FALSE)*900)+((VLOOKUP(A533,PROFILE!$B$6:$DG$1000,110,FALSE)*900)*0.5),0)</f>
        <v>675</v>
      </c>
      <c r="AA533" s="371">
        <f t="shared" si="47"/>
        <v>590</v>
      </c>
      <c r="AB533" s="373">
        <f>IF(PROFILE!R535="รอบคัน",1500,IF(PROFILE!R535="โคม่า",2000,PROFILE!DJ535*100))</f>
        <v>200</v>
      </c>
    </row>
    <row r="534" spans="1:28" x14ac:dyDescent="0.35">
      <c r="A534" s="344">
        <f t="shared" si="46"/>
        <v>1706069</v>
      </c>
      <c r="B534" s="344">
        <v>534</v>
      </c>
      <c r="G534" s="374" t="str">
        <f>IFERROR(VLOOKUP(A534,PROFILE!$B$6:$P$1000,11,FALSE),"")</f>
        <v>OUT</v>
      </c>
      <c r="H534" s="368">
        <f>IF(PROFILE!H536="","",PROFILE!B536)</f>
        <v>1706069</v>
      </c>
      <c r="I534" s="369" t="str">
        <f>IF(H534="","",VLOOKUP(H534,PROFILE!$B$6:$AC$1000,18,FALSE))</f>
        <v>ธนชาต</v>
      </c>
      <c r="J534" s="369" t="str">
        <f>IF(H534="","",VLOOKUP(H534,PROFILE!$B$6:$AC$1000,17,FALSE))</f>
        <v>กลาง</v>
      </c>
      <c r="K534" s="369" t="str">
        <f>IF(H534="","",VLOOKUP(H534,PROFILE!$B$6:$AC$1000,23,FALSE))</f>
        <v>ฆห1626</v>
      </c>
      <c r="L534" s="369" t="str">
        <f>IF(H534="","",VLOOKUP(H534,PROFILE!$B$6:$AC$1000,24,FALSE))</f>
        <v>TOYOTA</v>
      </c>
      <c r="M534" s="370" t="str">
        <f>IF(H534="","",VLOOKUP(H534,PROFILE!$B$6:$AC$1000,25,FALSE))</f>
        <v>FORTUNER</v>
      </c>
      <c r="N534" s="371">
        <f t="shared" si="48"/>
        <v>1445</v>
      </c>
      <c r="O534" s="372"/>
      <c r="P534" s="372">
        <v>4700</v>
      </c>
      <c r="Q534" s="371">
        <f t="shared" si="49"/>
        <v>3255</v>
      </c>
      <c r="R534" s="371">
        <f t="shared" si="45"/>
        <v>3255</v>
      </c>
      <c r="S534" s="372">
        <f>IFERROR((VLOOKUP(A534,QUEUE!$F$5:$AW$1000,27,FALSE)-VLOOKUP(A534,QUEUE!$F$5:$AW$1000,26,FALSE))*500,0)</f>
        <v>0</v>
      </c>
      <c r="T534" s="372">
        <f>IFERROR((VLOOKUP(A534,QUEUE!$F$5:$AW$1000,30,FALSE)-VLOOKUP(A534,QUEUE!$F$5:$AW$1000,29,FALSE))*850,0)</f>
        <v>0</v>
      </c>
      <c r="U534" s="372">
        <f>IFERROR((VLOOKUP(A534,QUEUE!$F$5:$AW$1000,33,FALSE)-VLOOKUP(A534,QUEUE!$F$5:$AW$1000,32,FALSE))*600,0)</f>
        <v>0</v>
      </c>
      <c r="V534" s="372">
        <f>IFERROR((VLOOKUP(A534,QUEUE!$F$5:$AW$1000,36,FALSE)-VLOOKUP(A534,QUEUE!$F$5:$AW$1000,35,FALSE))*750,0)</f>
        <v>0</v>
      </c>
      <c r="W534" s="372">
        <f>IFERROR((VLOOKUP(A534,QUEUE!$F$5:$AW$1000,39,FALSE)-VLOOKUP(A534,QUEUE!$F$5:$AW$1000,38,FALSE))*600,0)</f>
        <v>0</v>
      </c>
      <c r="X534" s="373"/>
      <c r="Y534" s="371">
        <f>IFERROR(VLOOKUP(A534,PROFILE!$B$6:$DG$1000,109,FALSE),0)</f>
        <v>0</v>
      </c>
      <c r="Z534" s="371">
        <f>IFERROR((VLOOKUP(A534,PROFILE!$B$6:$DG$1000,110,FALSE)*900)+((VLOOKUP(A534,PROFILE!$B$6:$DG$1000,110,FALSE)*900)*0.5),0)</f>
        <v>675</v>
      </c>
      <c r="AA534" s="371">
        <f t="shared" si="47"/>
        <v>470</v>
      </c>
      <c r="AB534" s="373">
        <f>IF(PROFILE!R536="รอบคัน",1500,IF(PROFILE!R536="โคม่า",2000,PROFILE!DJ536*100))</f>
        <v>300</v>
      </c>
    </row>
    <row r="535" spans="1:28" x14ac:dyDescent="0.35">
      <c r="A535" s="344">
        <f t="shared" si="46"/>
        <v>1706070</v>
      </c>
      <c r="B535" s="344">
        <v>535</v>
      </c>
      <c r="G535" s="374" t="str">
        <f>IFERROR(VLOOKUP(A535,PROFILE!$B$6:$P$1000,11,FALSE),"")</f>
        <v/>
      </c>
      <c r="H535" s="368">
        <f>IF(PROFILE!H537="","",PROFILE!B537)</f>
        <v>1706070</v>
      </c>
      <c r="I535" s="369" t="str">
        <f>IF(H535="","",VLOOKUP(H535,PROFILE!$B$6:$AC$1000,18,FALSE))</f>
        <v>อินทร</v>
      </c>
      <c r="J535" s="369" t="str">
        <f>IF(H535="","",VLOOKUP(H535,PROFILE!$B$6:$AC$1000,17,FALSE))</f>
        <v>กลาง</v>
      </c>
      <c r="K535" s="369" t="str">
        <f>IF(H535="","",VLOOKUP(H535,PROFILE!$B$6:$AC$1000,23,FALSE))</f>
        <v>ฒฉ7132</v>
      </c>
      <c r="L535" s="369" t="str">
        <f>IF(H535="","",VLOOKUP(H535,PROFILE!$B$6:$AC$1000,24,FALSE))</f>
        <v>NISSAN</v>
      </c>
      <c r="M535" s="370" t="str">
        <f>IF(H535="","",VLOOKUP(H535,PROFILE!$B$6:$AC$1000,25,FALSE))</f>
        <v>NAVARA</v>
      </c>
      <c r="N535" s="371">
        <f t="shared" si="48"/>
        <v>967.28899999999999</v>
      </c>
      <c r="O535" s="372"/>
      <c r="P535" s="372">
        <v>9672.89</v>
      </c>
      <c r="Q535" s="371">
        <f t="shared" si="49"/>
        <v>8705.6009999999987</v>
      </c>
      <c r="R535" s="371">
        <f t="shared" si="45"/>
        <v>8705.6009999999987</v>
      </c>
      <c r="S535" s="372">
        <f>IFERROR((VLOOKUP(A535,QUEUE!$F$5:$AW$1000,27,FALSE)-VLOOKUP(A535,QUEUE!$F$5:$AW$1000,26,FALSE))*500,0)</f>
        <v>0</v>
      </c>
      <c r="T535" s="372">
        <f>IFERROR((VLOOKUP(A535,QUEUE!$F$5:$AW$1000,30,FALSE)-VLOOKUP(A535,QUEUE!$F$5:$AW$1000,29,FALSE))*850,0)</f>
        <v>0</v>
      </c>
      <c r="U535" s="372">
        <f>IFERROR((VLOOKUP(A535,QUEUE!$F$5:$AW$1000,33,FALSE)-VLOOKUP(A535,QUEUE!$F$5:$AW$1000,32,FALSE))*600,0)</f>
        <v>0</v>
      </c>
      <c r="V535" s="372">
        <f>IFERROR((VLOOKUP(A535,QUEUE!$F$5:$AW$1000,36,FALSE)-VLOOKUP(A535,QUEUE!$F$5:$AW$1000,35,FALSE))*750,0)</f>
        <v>0</v>
      </c>
      <c r="W535" s="372">
        <f>IFERROR((VLOOKUP(A535,QUEUE!$F$5:$AW$1000,39,FALSE)-VLOOKUP(A535,QUEUE!$F$5:$AW$1000,38,FALSE))*600,0)</f>
        <v>0</v>
      </c>
      <c r="X535" s="373"/>
      <c r="Y535" s="371">
        <f>IFERROR(VLOOKUP(A535,PROFILE!$B$6:$DG$1000,109,FALSE),0)</f>
        <v>0</v>
      </c>
      <c r="Z535" s="371">
        <f>IFERROR((VLOOKUP(A535,PROFILE!$B$6:$DG$1000,110,FALSE)*900)+((VLOOKUP(A535,PROFILE!$B$6:$DG$1000,110,FALSE)*900)*0.5),0)</f>
        <v>0</v>
      </c>
      <c r="AA535" s="371">
        <f t="shared" si="47"/>
        <v>967.28899999999999</v>
      </c>
      <c r="AB535" s="373">
        <f>IF(PROFILE!R537="รอบคัน",1500,IF(PROFILE!R537="โคม่า",2000,PROFILE!DJ537*100))</f>
        <v>0</v>
      </c>
    </row>
    <row r="536" spans="1:28" x14ac:dyDescent="0.35">
      <c r="A536" s="344">
        <f t="shared" si="46"/>
        <v>1707001</v>
      </c>
      <c r="B536" s="344">
        <v>536</v>
      </c>
      <c r="G536" s="374" t="str">
        <f>IFERROR(VLOOKUP(A536,PROFILE!$B$6:$P$1000,11,FALSE),"")</f>
        <v>OUT</v>
      </c>
      <c r="H536" s="368">
        <f>IF(PROFILE!H538="","",PROFILE!B538)</f>
        <v>1707001</v>
      </c>
      <c r="I536" s="369" t="str">
        <f>IF(H536="","",VLOOKUP(H536,PROFILE!$B$6:$AC$1000,18,FALSE))</f>
        <v>เทเวศ</v>
      </c>
      <c r="J536" s="369" t="str">
        <f>IF(H536="","",VLOOKUP(H536,PROFILE!$B$6:$AC$1000,17,FALSE))</f>
        <v>กลาง</v>
      </c>
      <c r="K536" s="369" t="str">
        <f>IF(H536="","",VLOOKUP(H536,PROFILE!$B$6:$AC$1000,23,FALSE))</f>
        <v>ถล1710</v>
      </c>
      <c r="L536" s="369" t="str">
        <f>IF(H536="","",VLOOKUP(H536,PROFILE!$B$6:$AC$1000,24,FALSE))</f>
        <v>MAZDA</v>
      </c>
      <c r="M536" s="370" t="str">
        <f>IF(H536="","",VLOOKUP(H536,PROFILE!$B$6:$AC$1000,25,FALSE))</f>
        <v>BT-50</v>
      </c>
      <c r="N536" s="371">
        <f t="shared" si="48"/>
        <v>100</v>
      </c>
      <c r="O536" s="372"/>
      <c r="P536" s="372"/>
      <c r="Q536" s="371">
        <f t="shared" si="49"/>
        <v>0</v>
      </c>
      <c r="R536" s="371">
        <f t="shared" si="45"/>
        <v>0</v>
      </c>
      <c r="S536" s="372">
        <f>IFERROR((VLOOKUP(A536,QUEUE!$F$5:$AW$1000,27,FALSE)-VLOOKUP(A536,QUEUE!$F$5:$AW$1000,26,FALSE))*500,0)</f>
        <v>0</v>
      </c>
      <c r="T536" s="372">
        <f>IFERROR((VLOOKUP(A536,QUEUE!$F$5:$AW$1000,30,FALSE)-VLOOKUP(A536,QUEUE!$F$5:$AW$1000,29,FALSE))*850,0)</f>
        <v>0</v>
      </c>
      <c r="U536" s="372">
        <f>IFERROR((VLOOKUP(A536,QUEUE!$F$5:$AW$1000,33,FALSE)-VLOOKUP(A536,QUEUE!$F$5:$AW$1000,32,FALSE))*600,0)</f>
        <v>0</v>
      </c>
      <c r="V536" s="372">
        <f>IFERROR((VLOOKUP(A536,QUEUE!$F$5:$AW$1000,36,FALSE)-VLOOKUP(A536,QUEUE!$F$5:$AW$1000,35,FALSE))*750,0)</f>
        <v>0</v>
      </c>
      <c r="W536" s="372">
        <f>IFERROR((VLOOKUP(A536,QUEUE!$F$5:$AW$1000,39,FALSE)-VLOOKUP(A536,QUEUE!$F$5:$AW$1000,38,FALSE))*600,0)</f>
        <v>0</v>
      </c>
      <c r="X536" s="373"/>
      <c r="Y536" s="371">
        <f>IFERROR(VLOOKUP(A536,PROFILE!$B$6:$DG$1000,109,FALSE),0)</f>
        <v>0</v>
      </c>
      <c r="Z536" s="371">
        <f>IFERROR((VLOOKUP(A536,PROFILE!$B$6:$DG$1000,110,FALSE)*900)+((VLOOKUP(A536,PROFILE!$B$6:$DG$1000,110,FALSE)*900)*0.5),0)</f>
        <v>0</v>
      </c>
      <c r="AA536" s="371">
        <f t="shared" si="47"/>
        <v>0</v>
      </c>
      <c r="AB536" s="373">
        <f>IF(PROFILE!R538="รอบคัน",1500,IF(PROFILE!R538="โคม่า",2000,PROFILE!DJ538*100))</f>
        <v>100</v>
      </c>
    </row>
    <row r="537" spans="1:28" x14ac:dyDescent="0.35">
      <c r="A537" s="344">
        <f t="shared" si="46"/>
        <v>1707002</v>
      </c>
      <c r="B537" s="344">
        <v>537</v>
      </c>
      <c r="G537" s="374" t="str">
        <f>IFERROR(VLOOKUP(A537,PROFILE!$B$6:$P$1000,11,FALSE),"")</f>
        <v>OUT</v>
      </c>
      <c r="H537" s="368">
        <f>IF(PROFILE!H539="","",PROFILE!B539)</f>
        <v>1707002</v>
      </c>
      <c r="I537" s="369" t="str">
        <f>IF(H537="","",VLOOKUP(H537,PROFILE!$B$6:$AC$1000,18,FALSE))</f>
        <v>ธนชาต</v>
      </c>
      <c r="J537" s="369" t="str">
        <f>IF(H537="","",VLOOKUP(H537,PROFILE!$B$6:$AC$1000,17,FALSE))</f>
        <v>กลาง</v>
      </c>
      <c r="K537" s="369" t="str">
        <f>IF(H537="","",VLOOKUP(H537,PROFILE!$B$6:$AC$1000,23,FALSE))</f>
        <v>ษร1006</v>
      </c>
      <c r="L537" s="369" t="str">
        <f>IF(H537="","",VLOOKUP(H537,PROFILE!$B$6:$AC$1000,24,FALSE))</f>
        <v>TOYOTA</v>
      </c>
      <c r="M537" s="370" t="str">
        <f>IF(H537="","",VLOOKUP(H537,PROFILE!$B$6:$AC$1000,25,FALSE))</f>
        <v>CAMRY</v>
      </c>
      <c r="N537" s="371">
        <f t="shared" si="48"/>
        <v>1625</v>
      </c>
      <c r="O537" s="372">
        <v>2000</v>
      </c>
      <c r="P537" s="372">
        <v>7500</v>
      </c>
      <c r="Q537" s="371">
        <f t="shared" si="49"/>
        <v>5875</v>
      </c>
      <c r="R537" s="371">
        <f t="shared" si="45"/>
        <v>5875</v>
      </c>
      <c r="S537" s="372">
        <f>IFERROR((VLOOKUP(A537,QUEUE!$F$5:$AW$1000,27,FALSE)-VLOOKUP(A537,QUEUE!$F$5:$AW$1000,26,FALSE))*500,0)</f>
        <v>0</v>
      </c>
      <c r="T537" s="372">
        <f>IFERROR((VLOOKUP(A537,QUEUE!$F$5:$AW$1000,30,FALSE)-VLOOKUP(A537,QUEUE!$F$5:$AW$1000,29,FALSE))*850,0)</f>
        <v>0</v>
      </c>
      <c r="U537" s="372">
        <f>IFERROR((VLOOKUP(A537,QUEUE!$F$5:$AW$1000,33,FALSE)-VLOOKUP(A537,QUEUE!$F$5:$AW$1000,32,FALSE))*600,0)</f>
        <v>0</v>
      </c>
      <c r="V537" s="372">
        <f>IFERROR((VLOOKUP(A537,QUEUE!$F$5:$AW$1000,36,FALSE)-VLOOKUP(A537,QUEUE!$F$5:$AW$1000,35,FALSE))*750,0)</f>
        <v>0</v>
      </c>
      <c r="W537" s="372">
        <f>IFERROR((VLOOKUP(A537,QUEUE!$F$5:$AW$1000,39,FALSE)-VLOOKUP(A537,QUEUE!$F$5:$AW$1000,38,FALSE))*600,0)</f>
        <v>0</v>
      </c>
      <c r="X537" s="373"/>
      <c r="Y537" s="371">
        <f>IFERROR(VLOOKUP(A537,PROFILE!$B$6:$DG$1000,109,FALSE),0)</f>
        <v>0</v>
      </c>
      <c r="Z537" s="371">
        <f>IFERROR((VLOOKUP(A537,PROFILE!$B$6:$DG$1000,110,FALSE)*900)+((VLOOKUP(A537,PROFILE!$B$6:$DG$1000,110,FALSE)*900)*0.5),0)</f>
        <v>675</v>
      </c>
      <c r="AA537" s="371">
        <f t="shared" si="47"/>
        <v>750</v>
      </c>
      <c r="AB537" s="373">
        <f>IF(PROFILE!R539="รอบคัน",1500,IF(PROFILE!R539="โคม่า",2000,PROFILE!DJ539*100))</f>
        <v>200</v>
      </c>
    </row>
    <row r="538" spans="1:28" x14ac:dyDescent="0.35">
      <c r="A538" s="344">
        <f t="shared" si="46"/>
        <v>1707003</v>
      </c>
      <c r="B538" s="344">
        <v>538</v>
      </c>
      <c r="G538" s="374" t="str">
        <f>IFERROR(VLOOKUP(A538,PROFILE!$B$6:$P$1000,11,FALSE),"")</f>
        <v>OUT</v>
      </c>
      <c r="H538" s="368">
        <f>IF(PROFILE!H540="","",PROFILE!B540)</f>
        <v>1707003</v>
      </c>
      <c r="I538" s="369" t="str">
        <f>IF(H538="","",VLOOKUP(H538,PROFILE!$B$6:$AC$1000,18,FALSE))</f>
        <v>เจ้าพระยา</v>
      </c>
      <c r="J538" s="369" t="str">
        <f>IF(H538="","",VLOOKUP(H538,PROFILE!$B$6:$AC$1000,17,FALSE))</f>
        <v>เบา</v>
      </c>
      <c r="K538" s="369" t="str">
        <f>IF(H538="","",VLOOKUP(H538,PROFILE!$B$6:$AC$1000,23,FALSE))</f>
        <v>ฌศ7221</v>
      </c>
      <c r="L538" s="369" t="str">
        <f>IF(H538="","",VLOOKUP(H538,PROFILE!$B$6:$AC$1000,24,FALSE))</f>
        <v>ISUZU</v>
      </c>
      <c r="M538" s="370" t="str">
        <f>IF(H538="","",VLOOKUP(H538,PROFILE!$B$6:$AC$1000,25,FALSE))</f>
        <v>D-MAX</v>
      </c>
      <c r="N538" s="371">
        <f t="shared" si="48"/>
        <v>1191.3</v>
      </c>
      <c r="O538" s="372">
        <v>600</v>
      </c>
      <c r="P538" s="372">
        <v>2163</v>
      </c>
      <c r="Q538" s="371">
        <f t="shared" si="49"/>
        <v>971.7</v>
      </c>
      <c r="R538" s="371">
        <f t="shared" si="45"/>
        <v>971.7</v>
      </c>
      <c r="S538" s="372">
        <f>IFERROR((VLOOKUP(A538,QUEUE!$F$5:$AW$1000,27,FALSE)-VLOOKUP(A538,QUEUE!$F$5:$AW$1000,26,FALSE))*500,0)</f>
        <v>0</v>
      </c>
      <c r="T538" s="372">
        <f>IFERROR((VLOOKUP(A538,QUEUE!$F$5:$AW$1000,30,FALSE)-VLOOKUP(A538,QUEUE!$F$5:$AW$1000,29,FALSE))*850,0)</f>
        <v>0</v>
      </c>
      <c r="U538" s="372">
        <f>IFERROR((VLOOKUP(A538,QUEUE!$F$5:$AW$1000,33,FALSE)-VLOOKUP(A538,QUEUE!$F$5:$AW$1000,32,FALSE))*600,0)</f>
        <v>0</v>
      </c>
      <c r="V538" s="372">
        <f>IFERROR((VLOOKUP(A538,QUEUE!$F$5:$AW$1000,36,FALSE)-VLOOKUP(A538,QUEUE!$F$5:$AW$1000,35,FALSE))*750,0)</f>
        <v>0</v>
      </c>
      <c r="W538" s="372">
        <f>IFERROR((VLOOKUP(A538,QUEUE!$F$5:$AW$1000,39,FALSE)-VLOOKUP(A538,QUEUE!$F$5:$AW$1000,38,FALSE))*600,0)</f>
        <v>0</v>
      </c>
      <c r="X538" s="373"/>
      <c r="Y538" s="371">
        <f>IFERROR(VLOOKUP(A538,PROFILE!$B$6:$DG$1000,109,FALSE),0)</f>
        <v>0</v>
      </c>
      <c r="Z538" s="371">
        <f>IFERROR((VLOOKUP(A538,PROFILE!$B$6:$DG$1000,110,FALSE)*900)+((VLOOKUP(A538,PROFILE!$B$6:$DG$1000,110,FALSE)*900)*0.5),0)</f>
        <v>675</v>
      </c>
      <c r="AA538" s="371">
        <f t="shared" si="47"/>
        <v>216.3</v>
      </c>
      <c r="AB538" s="373">
        <f>IF(PROFILE!R540="รอบคัน",1500,IF(PROFILE!R540="โคม่า",2000,PROFILE!DJ540*100))</f>
        <v>300</v>
      </c>
    </row>
    <row r="539" spans="1:28" x14ac:dyDescent="0.35">
      <c r="A539" s="344">
        <f t="shared" si="46"/>
        <v>1707004</v>
      </c>
      <c r="B539" s="344">
        <v>539</v>
      </c>
      <c r="G539" s="374" t="str">
        <f>IFERROR(VLOOKUP(A539,PROFILE!$B$6:$P$1000,11,FALSE),"")</f>
        <v>OUT</v>
      </c>
      <c r="H539" s="368">
        <f>IF(PROFILE!H541="","",PROFILE!B541)</f>
        <v>1707004</v>
      </c>
      <c r="I539" s="369" t="str">
        <f>IF(H539="","",VLOOKUP(H539,PROFILE!$B$6:$AC$1000,18,FALSE))</f>
        <v>เมืองไทย</v>
      </c>
      <c r="J539" s="369" t="str">
        <f>IF(H539="","",VLOOKUP(H539,PROFILE!$B$6:$AC$1000,17,FALSE))</f>
        <v>กลาง</v>
      </c>
      <c r="K539" s="369" t="str">
        <f>IF(H539="","",VLOOKUP(H539,PROFILE!$B$6:$AC$1000,23,FALSE))</f>
        <v>ฆช4246</v>
      </c>
      <c r="L539" s="369" t="str">
        <f>IF(H539="","",VLOOKUP(H539,PROFILE!$B$6:$AC$1000,24,FALSE))</f>
        <v>HONDA</v>
      </c>
      <c r="M539" s="370" t="str">
        <f>IF(H539="","",VLOOKUP(H539,PROFILE!$B$6:$AC$1000,25,FALSE))</f>
        <v>ACCORD</v>
      </c>
      <c r="N539" s="371">
        <f t="shared" si="48"/>
        <v>2572.5</v>
      </c>
      <c r="O539" s="372"/>
      <c r="P539" s="372">
        <v>9225</v>
      </c>
      <c r="Q539" s="371">
        <f t="shared" si="49"/>
        <v>6652.5</v>
      </c>
      <c r="R539" s="371">
        <f t="shared" si="45"/>
        <v>6652.5</v>
      </c>
      <c r="S539" s="372">
        <f>IFERROR((VLOOKUP(A539,QUEUE!$F$5:$AW$1000,27,FALSE)-VLOOKUP(A539,QUEUE!$F$5:$AW$1000,26,FALSE))*500,0)</f>
        <v>0</v>
      </c>
      <c r="T539" s="372">
        <f>IFERROR((VLOOKUP(A539,QUEUE!$F$5:$AW$1000,30,FALSE)-VLOOKUP(A539,QUEUE!$F$5:$AW$1000,29,FALSE))*850,0)</f>
        <v>0</v>
      </c>
      <c r="U539" s="372">
        <f>IFERROR((VLOOKUP(A539,QUEUE!$F$5:$AW$1000,33,FALSE)-VLOOKUP(A539,QUEUE!$F$5:$AW$1000,32,FALSE))*600,0)</f>
        <v>0</v>
      </c>
      <c r="V539" s="372">
        <f>IFERROR((VLOOKUP(A539,QUEUE!$F$5:$AW$1000,36,FALSE)-VLOOKUP(A539,QUEUE!$F$5:$AW$1000,35,FALSE))*750,0)</f>
        <v>0</v>
      </c>
      <c r="W539" s="372">
        <f>IFERROR((VLOOKUP(A539,QUEUE!$F$5:$AW$1000,39,FALSE)-VLOOKUP(A539,QUEUE!$F$5:$AW$1000,38,FALSE))*600,0)</f>
        <v>0</v>
      </c>
      <c r="X539" s="373"/>
      <c r="Y539" s="371">
        <f>IFERROR(VLOOKUP(A539,PROFILE!$B$6:$DG$1000,109,FALSE),0)</f>
        <v>0</v>
      </c>
      <c r="Z539" s="371">
        <f>IFERROR((VLOOKUP(A539,PROFILE!$B$6:$DG$1000,110,FALSE)*900)+((VLOOKUP(A539,PROFILE!$B$6:$DG$1000,110,FALSE)*900)*0.5),0)</f>
        <v>1350</v>
      </c>
      <c r="AA539" s="371">
        <f t="shared" si="47"/>
        <v>922.5</v>
      </c>
      <c r="AB539" s="373">
        <f>IF(PROFILE!R541="รอบคัน",1500,IF(PROFILE!R541="โคม่า",2000,PROFILE!DJ541*100))</f>
        <v>300</v>
      </c>
    </row>
    <row r="540" spans="1:28" x14ac:dyDescent="0.35">
      <c r="A540" s="344">
        <f t="shared" si="46"/>
        <v>1707005</v>
      </c>
      <c r="B540" s="344">
        <v>540</v>
      </c>
      <c r="G540" s="374" t="str">
        <f>IFERROR(VLOOKUP(A540,PROFILE!$B$6:$P$1000,11,FALSE),"")</f>
        <v/>
      </c>
      <c r="H540" s="368">
        <f>IF(PROFILE!H542="","",PROFILE!B542)</f>
        <v>1707005</v>
      </c>
      <c r="I540" s="369" t="str">
        <f>IF(H540="","",VLOOKUP(H540,PROFILE!$B$6:$AC$1000,18,FALSE))</f>
        <v>เอเซีย</v>
      </c>
      <c r="J540" s="369" t="str">
        <f>IF(H540="","",VLOOKUP(H540,PROFILE!$B$6:$AC$1000,17,FALSE))</f>
        <v>ชิ้นส่วน</v>
      </c>
      <c r="K540" s="369" t="str">
        <f>IF(H540="","",VLOOKUP(H540,PROFILE!$B$6:$AC$1000,23,FALSE))</f>
        <v>พข274</v>
      </c>
      <c r="L540" s="369" t="str">
        <f>IF(H540="","",VLOOKUP(H540,PROFILE!$B$6:$AC$1000,24,FALSE))</f>
        <v>HONDA</v>
      </c>
      <c r="M540" s="370" t="str">
        <f>IF(H540="","",VLOOKUP(H540,PROFILE!$B$6:$AC$1000,25,FALSE))</f>
        <v>ACCORD</v>
      </c>
      <c r="N540" s="371">
        <f t="shared" si="48"/>
        <v>0</v>
      </c>
      <c r="O540" s="372">
        <v>2300</v>
      </c>
      <c r="P540" s="372"/>
      <c r="Q540" s="371">
        <f t="shared" si="49"/>
        <v>0</v>
      </c>
      <c r="R540" s="371">
        <f t="shared" si="45"/>
        <v>0</v>
      </c>
      <c r="S540" s="372">
        <f>IFERROR((VLOOKUP(A540,QUEUE!$F$5:$AW$1000,27,FALSE)-VLOOKUP(A540,QUEUE!$F$5:$AW$1000,26,FALSE))*500,0)</f>
        <v>0</v>
      </c>
      <c r="T540" s="372">
        <f>IFERROR((VLOOKUP(A540,QUEUE!$F$5:$AW$1000,30,FALSE)-VLOOKUP(A540,QUEUE!$F$5:$AW$1000,29,FALSE))*850,0)</f>
        <v>0</v>
      </c>
      <c r="U540" s="372">
        <f>IFERROR((VLOOKUP(A540,QUEUE!$F$5:$AW$1000,33,FALSE)-VLOOKUP(A540,QUEUE!$F$5:$AW$1000,32,FALSE))*600,0)</f>
        <v>0</v>
      </c>
      <c r="V540" s="372">
        <f>IFERROR((VLOOKUP(A540,QUEUE!$F$5:$AW$1000,36,FALSE)-VLOOKUP(A540,QUEUE!$F$5:$AW$1000,35,FALSE))*750,0)</f>
        <v>0</v>
      </c>
      <c r="W540" s="372">
        <f>IFERROR((VLOOKUP(A540,QUEUE!$F$5:$AW$1000,39,FALSE)-VLOOKUP(A540,QUEUE!$F$5:$AW$1000,38,FALSE))*600,0)</f>
        <v>0</v>
      </c>
      <c r="X540" s="373"/>
      <c r="Y540" s="371">
        <f>IFERROR(VLOOKUP(A540,PROFILE!$B$6:$DG$1000,109,FALSE),0)</f>
        <v>0</v>
      </c>
      <c r="Z540" s="371">
        <f>IFERROR((VLOOKUP(A540,PROFILE!$B$6:$DG$1000,110,FALSE)*900)+((VLOOKUP(A540,PROFILE!$B$6:$DG$1000,110,FALSE)*900)*0.5),0)</f>
        <v>0</v>
      </c>
      <c r="AA540" s="371">
        <f t="shared" si="47"/>
        <v>0</v>
      </c>
      <c r="AB540" s="373">
        <f>IF(PROFILE!R542="รอบคัน",1500,IF(PROFILE!R542="โคม่า",2000,PROFILE!DJ542*100))</f>
        <v>0</v>
      </c>
    </row>
    <row r="541" spans="1:28" x14ac:dyDescent="0.35">
      <c r="A541" s="344">
        <f t="shared" si="46"/>
        <v>1707006</v>
      </c>
      <c r="B541" s="344">
        <v>541</v>
      </c>
      <c r="G541" s="374">
        <f>IFERROR(VLOOKUP(A541,PROFILE!$B$6:$P$1000,11,FALSE),"")</f>
        <v>0.61196238426055061</v>
      </c>
      <c r="H541" s="368">
        <f>IF(PROFILE!H543="","",PROFILE!B543)</f>
        <v>1707006</v>
      </c>
      <c r="I541" s="369" t="str">
        <f>IF(H541="","",VLOOKUP(H541,PROFILE!$B$6:$AC$1000,18,FALSE))</f>
        <v>สยามซิตี้</v>
      </c>
      <c r="J541" s="369" t="str">
        <f>IF(H541="","",VLOOKUP(H541,PROFILE!$B$6:$AC$1000,17,FALSE))</f>
        <v>กลาง</v>
      </c>
      <c r="K541" s="369" t="str">
        <f>IF(H541="","",VLOOKUP(H541,PROFILE!$B$6:$AC$1000,23,FALSE))</f>
        <v>2กธ2164</v>
      </c>
      <c r="L541" s="369" t="str">
        <f>IF(H541="","",VLOOKUP(H541,PROFILE!$B$6:$AC$1000,24,FALSE))</f>
        <v>HONDA</v>
      </c>
      <c r="M541" s="370" t="str">
        <f>IF(H541="","",VLOOKUP(H541,PROFILE!$B$6:$AC$1000,25,FALSE))</f>
        <v>CITY</v>
      </c>
      <c r="N541" s="371">
        <f t="shared" si="48"/>
        <v>2225</v>
      </c>
      <c r="O541" s="372"/>
      <c r="P541" s="372"/>
      <c r="Q541" s="371">
        <f t="shared" si="49"/>
        <v>0</v>
      </c>
      <c r="R541" s="371">
        <f t="shared" si="45"/>
        <v>0</v>
      </c>
      <c r="S541" s="372">
        <f>IFERROR((VLOOKUP(A541,QUEUE!$F$5:$AW$1000,27,FALSE)-VLOOKUP(A541,QUEUE!$F$5:$AW$1000,26,FALSE))*500,0)</f>
        <v>0</v>
      </c>
      <c r="T541" s="372">
        <f>IFERROR((VLOOKUP(A541,QUEUE!$F$5:$AW$1000,30,FALSE)-VLOOKUP(A541,QUEUE!$F$5:$AW$1000,29,FALSE))*850,0)</f>
        <v>0</v>
      </c>
      <c r="U541" s="372">
        <f>IFERROR((VLOOKUP(A541,QUEUE!$F$5:$AW$1000,33,FALSE)-VLOOKUP(A541,QUEUE!$F$5:$AW$1000,32,FALSE))*600,0)</f>
        <v>0</v>
      </c>
      <c r="V541" s="372">
        <f>IFERROR((VLOOKUP(A541,QUEUE!$F$5:$AW$1000,36,FALSE)-VLOOKUP(A541,QUEUE!$F$5:$AW$1000,35,FALSE))*750,0)</f>
        <v>0</v>
      </c>
      <c r="W541" s="372">
        <f>IFERROR((VLOOKUP(A541,QUEUE!$F$5:$AW$1000,39,FALSE)-VLOOKUP(A541,QUEUE!$F$5:$AW$1000,38,FALSE))*600,0)</f>
        <v>0</v>
      </c>
      <c r="X541" s="373"/>
      <c r="Y541" s="371">
        <f>IFERROR(VLOOKUP(A541,PROFILE!$B$6:$DG$1000,109,FALSE),0)</f>
        <v>0</v>
      </c>
      <c r="Z541" s="371">
        <f>IFERROR((VLOOKUP(A541,PROFILE!$B$6:$DG$1000,110,FALSE)*900)+((VLOOKUP(A541,PROFILE!$B$6:$DG$1000,110,FALSE)*900)*0.5),0)</f>
        <v>2025</v>
      </c>
      <c r="AA541" s="371">
        <f t="shared" si="47"/>
        <v>0</v>
      </c>
      <c r="AB541" s="373">
        <f>IF(PROFILE!R543="รอบคัน",1500,IF(PROFILE!R543="โคม่า",2000,PROFILE!DJ543*100))</f>
        <v>200</v>
      </c>
    </row>
    <row r="542" spans="1:28" x14ac:dyDescent="0.35">
      <c r="A542" s="344">
        <f t="shared" si="46"/>
        <v>1707007</v>
      </c>
      <c r="B542" s="344">
        <v>542</v>
      </c>
      <c r="G542" s="374" t="str">
        <f>IFERROR(VLOOKUP(A542,PROFILE!$B$6:$P$1000,11,FALSE),"")</f>
        <v>OUT</v>
      </c>
      <c r="H542" s="368">
        <f>IF(PROFILE!H544="","",PROFILE!B544)</f>
        <v>1707007</v>
      </c>
      <c r="I542" s="369" t="str">
        <f>IF(H542="","",VLOOKUP(H542,PROFILE!$B$6:$AC$1000,18,FALSE))</f>
        <v>ธนชาต</v>
      </c>
      <c r="J542" s="369" t="str">
        <f>IF(H542="","",VLOOKUP(H542,PROFILE!$B$6:$AC$1000,17,FALSE))</f>
        <v>โคม่า</v>
      </c>
      <c r="K542" s="369" t="str">
        <f>IF(H542="","",VLOOKUP(H542,PROFILE!$B$6:$AC$1000,23,FALSE))</f>
        <v>2กษ3857</v>
      </c>
      <c r="L542" s="369" t="str">
        <f>IF(H542="","",VLOOKUP(H542,PROFILE!$B$6:$AC$1000,24,FALSE))</f>
        <v>TOYOTA</v>
      </c>
      <c r="M542" s="370" t="str">
        <f>IF(H542="","",VLOOKUP(H542,PROFILE!$B$6:$AC$1000,25,FALSE))</f>
        <v>YARIS</v>
      </c>
      <c r="N542" s="371">
        <f t="shared" si="48"/>
        <v>3350</v>
      </c>
      <c r="O542" s="372">
        <v>1000</v>
      </c>
      <c r="P542" s="372"/>
      <c r="Q542" s="371">
        <f t="shared" si="49"/>
        <v>0</v>
      </c>
      <c r="R542" s="371">
        <f t="shared" si="45"/>
        <v>0</v>
      </c>
      <c r="S542" s="372">
        <f>IFERROR((VLOOKUP(A542,QUEUE!$F$5:$AW$1000,27,FALSE)-VLOOKUP(A542,QUEUE!$F$5:$AW$1000,26,FALSE))*500,0)</f>
        <v>0</v>
      </c>
      <c r="T542" s="372">
        <f>IFERROR((VLOOKUP(A542,QUEUE!$F$5:$AW$1000,30,FALSE)-VLOOKUP(A542,QUEUE!$F$5:$AW$1000,29,FALSE))*850,0)</f>
        <v>0</v>
      </c>
      <c r="U542" s="372">
        <f>IFERROR((VLOOKUP(A542,QUEUE!$F$5:$AW$1000,33,FALSE)-VLOOKUP(A542,QUEUE!$F$5:$AW$1000,32,FALSE))*600,0)</f>
        <v>0</v>
      </c>
      <c r="V542" s="372">
        <f>IFERROR((VLOOKUP(A542,QUEUE!$F$5:$AW$1000,36,FALSE)-VLOOKUP(A542,QUEUE!$F$5:$AW$1000,35,FALSE))*750,0)</f>
        <v>0</v>
      </c>
      <c r="W542" s="372">
        <f>IFERROR((VLOOKUP(A542,QUEUE!$F$5:$AW$1000,39,FALSE)-VLOOKUP(A542,QUEUE!$F$5:$AW$1000,38,FALSE))*600,0)</f>
        <v>0</v>
      </c>
      <c r="X542" s="373"/>
      <c r="Y542" s="371">
        <f>IFERROR(VLOOKUP(A542,PROFILE!$B$6:$DG$1000,109,FALSE),0)</f>
        <v>0</v>
      </c>
      <c r="Z542" s="371">
        <f>IFERROR((VLOOKUP(A542,PROFILE!$B$6:$DG$1000,110,FALSE)*900)+((VLOOKUP(A542,PROFILE!$B$6:$DG$1000,110,FALSE)*900)*0.5),0)</f>
        <v>1350</v>
      </c>
      <c r="AA542" s="371">
        <f t="shared" si="47"/>
        <v>0</v>
      </c>
      <c r="AB542" s="373">
        <f>IF(PROFILE!R544="รอบคัน",1500,IF(PROFILE!R544="โคม่า",2000,PROFILE!DJ544*100))</f>
        <v>2000</v>
      </c>
    </row>
    <row r="543" spans="1:28" x14ac:dyDescent="0.35">
      <c r="A543" s="344">
        <f t="shared" si="46"/>
        <v>1707008</v>
      </c>
      <c r="B543" s="344">
        <v>543</v>
      </c>
      <c r="G543" s="374" t="str">
        <f>IFERROR(VLOOKUP(A543,PROFILE!$B$6:$P$1000,11,FALSE),"")</f>
        <v/>
      </c>
      <c r="H543" s="368">
        <f>IF(PROFILE!H545="","",PROFILE!B545)</f>
        <v>1707008</v>
      </c>
      <c r="I543" s="369" t="str">
        <f>IF(H543="","",VLOOKUP(H543,PROFILE!$B$6:$AC$1000,18,FALSE))</f>
        <v>กรุงไทย</v>
      </c>
      <c r="J543" s="369" t="str">
        <f>IF(H543="","",VLOOKUP(H543,PROFILE!$B$6:$AC$1000,17,FALSE))</f>
        <v>ชิ้นส่วน</v>
      </c>
      <c r="K543" s="369" t="str">
        <f>IF(H543="","",VLOOKUP(H543,PROFILE!$B$6:$AC$1000,23,FALSE))</f>
        <v>1กง7806</v>
      </c>
      <c r="L543" s="369" t="str">
        <f>IF(H543="","",VLOOKUP(H543,PROFILE!$B$6:$AC$1000,24,FALSE))</f>
        <v>ISUZU</v>
      </c>
      <c r="M543" s="370" t="str">
        <f>IF(H543="","",VLOOKUP(H543,PROFILE!$B$6:$AC$1000,25,FALSE))</f>
        <v>MU-7</v>
      </c>
      <c r="N543" s="371">
        <f t="shared" si="48"/>
        <v>0</v>
      </c>
      <c r="O543" s="372"/>
      <c r="P543" s="372"/>
      <c r="Q543" s="371">
        <f t="shared" si="49"/>
        <v>0</v>
      </c>
      <c r="R543" s="371">
        <f t="shared" si="45"/>
        <v>0</v>
      </c>
      <c r="S543" s="372">
        <f>IFERROR((VLOOKUP(A543,QUEUE!$F$5:$AW$1000,27,FALSE)-VLOOKUP(A543,QUEUE!$F$5:$AW$1000,26,FALSE))*500,0)</f>
        <v>0</v>
      </c>
      <c r="T543" s="372">
        <f>IFERROR((VLOOKUP(A543,QUEUE!$F$5:$AW$1000,30,FALSE)-VLOOKUP(A543,QUEUE!$F$5:$AW$1000,29,FALSE))*850,0)</f>
        <v>0</v>
      </c>
      <c r="U543" s="372">
        <f>IFERROR((VLOOKUP(A543,QUEUE!$F$5:$AW$1000,33,FALSE)-VLOOKUP(A543,QUEUE!$F$5:$AW$1000,32,FALSE))*600,0)</f>
        <v>0</v>
      </c>
      <c r="V543" s="372">
        <f>IFERROR((VLOOKUP(A543,QUEUE!$F$5:$AW$1000,36,FALSE)-VLOOKUP(A543,QUEUE!$F$5:$AW$1000,35,FALSE))*750,0)</f>
        <v>0</v>
      </c>
      <c r="W543" s="372">
        <f>IFERROR((VLOOKUP(A543,QUEUE!$F$5:$AW$1000,39,FALSE)-VLOOKUP(A543,QUEUE!$F$5:$AW$1000,38,FALSE))*600,0)</f>
        <v>0</v>
      </c>
      <c r="X543" s="373"/>
      <c r="Y543" s="371">
        <f>IFERROR(VLOOKUP(A543,PROFILE!$B$6:$DG$1000,109,FALSE),0)</f>
        <v>0</v>
      </c>
      <c r="Z543" s="371">
        <f>IFERROR((VLOOKUP(A543,PROFILE!$B$6:$DG$1000,110,FALSE)*900)+((VLOOKUP(A543,PROFILE!$B$6:$DG$1000,110,FALSE)*900)*0.5),0)</f>
        <v>0</v>
      </c>
      <c r="AA543" s="371">
        <f t="shared" si="47"/>
        <v>0</v>
      </c>
      <c r="AB543" s="373">
        <f>IF(PROFILE!R545="รอบคัน",1500,IF(PROFILE!R545="โคม่า",2000,PROFILE!DJ545*100))</f>
        <v>0</v>
      </c>
    </row>
    <row r="544" spans="1:28" x14ac:dyDescent="0.35">
      <c r="A544" s="344">
        <f t="shared" si="46"/>
        <v>1707009</v>
      </c>
      <c r="B544" s="344">
        <v>544</v>
      </c>
      <c r="G544" s="374" t="str">
        <f>IFERROR(VLOOKUP(A544,PROFILE!$B$6:$P$1000,11,FALSE),"")</f>
        <v>OUT</v>
      </c>
      <c r="H544" s="368">
        <f>IF(PROFILE!H546="","",PROFILE!B546)</f>
        <v>1707009</v>
      </c>
      <c r="I544" s="369" t="str">
        <f>IF(H544="","",VLOOKUP(H544,PROFILE!$B$6:$AC$1000,18,FALSE))</f>
        <v>เทเวศ</v>
      </c>
      <c r="J544" s="369" t="str">
        <f>IF(H544="","",VLOOKUP(H544,PROFILE!$B$6:$AC$1000,17,FALSE))</f>
        <v>รอบคัน</v>
      </c>
      <c r="K544" s="369" t="str">
        <f>IF(H544="","",VLOOKUP(H544,PROFILE!$B$6:$AC$1000,23,FALSE))</f>
        <v>บม7621</v>
      </c>
      <c r="L544" s="369" t="str">
        <f>IF(H544="","",VLOOKUP(H544,PROFILE!$B$6:$AC$1000,24,FALSE))</f>
        <v>TOYOTA</v>
      </c>
      <c r="M544" s="370" t="str">
        <f>IF(H544="","",VLOOKUP(H544,PROFILE!$B$6:$AC$1000,25,FALSE))</f>
        <v>VIGO</v>
      </c>
      <c r="N544" s="371">
        <f t="shared" si="48"/>
        <v>1500</v>
      </c>
      <c r="O544" s="372"/>
      <c r="P544" s="372"/>
      <c r="Q544" s="371">
        <f t="shared" si="49"/>
        <v>0</v>
      </c>
      <c r="R544" s="371">
        <f t="shared" si="45"/>
        <v>0</v>
      </c>
      <c r="S544" s="372">
        <f>IFERROR((VLOOKUP(A544,QUEUE!$F$5:$AW$1000,27,FALSE)-VLOOKUP(A544,QUEUE!$F$5:$AW$1000,26,FALSE))*500,0)</f>
        <v>0</v>
      </c>
      <c r="T544" s="372">
        <f>IFERROR((VLOOKUP(A544,QUEUE!$F$5:$AW$1000,30,FALSE)-VLOOKUP(A544,QUEUE!$F$5:$AW$1000,29,FALSE))*850,0)</f>
        <v>0</v>
      </c>
      <c r="U544" s="372">
        <f>IFERROR((VLOOKUP(A544,QUEUE!$F$5:$AW$1000,33,FALSE)-VLOOKUP(A544,QUEUE!$F$5:$AW$1000,32,FALSE))*600,0)</f>
        <v>0</v>
      </c>
      <c r="V544" s="372">
        <f>IFERROR((VLOOKUP(A544,QUEUE!$F$5:$AW$1000,36,FALSE)-VLOOKUP(A544,QUEUE!$F$5:$AW$1000,35,FALSE))*750,0)</f>
        <v>0</v>
      </c>
      <c r="W544" s="372">
        <f>IFERROR((VLOOKUP(A544,QUEUE!$F$5:$AW$1000,39,FALSE)-VLOOKUP(A544,QUEUE!$F$5:$AW$1000,38,FALSE))*600,0)</f>
        <v>0</v>
      </c>
      <c r="X544" s="373"/>
      <c r="Y544" s="371">
        <f>IFERROR(VLOOKUP(A544,PROFILE!$B$6:$DG$1000,109,FALSE),0)</f>
        <v>0</v>
      </c>
      <c r="Z544" s="371">
        <f>IFERROR((VLOOKUP(A544,PROFILE!$B$6:$DG$1000,110,FALSE)*900)+((VLOOKUP(A544,PROFILE!$B$6:$DG$1000,110,FALSE)*900)*0.5),0)</f>
        <v>0</v>
      </c>
      <c r="AA544" s="371">
        <f t="shared" si="47"/>
        <v>0</v>
      </c>
      <c r="AB544" s="373">
        <f>IF(PROFILE!R546="รอบคัน",1500,IF(PROFILE!R546="โคม่า",2000,PROFILE!DJ546*100))</f>
        <v>1500</v>
      </c>
    </row>
    <row r="545" spans="1:28" x14ac:dyDescent="0.35">
      <c r="A545" s="344">
        <f t="shared" si="46"/>
        <v>1707010</v>
      </c>
      <c r="B545" s="344">
        <v>545</v>
      </c>
      <c r="G545" s="374" t="str">
        <f>IFERROR(VLOOKUP(A545,PROFILE!$B$6:$P$1000,11,FALSE),"")</f>
        <v>OUT</v>
      </c>
      <c r="H545" s="368">
        <f>IF(PROFILE!H547="","",PROFILE!B547)</f>
        <v>1707010</v>
      </c>
      <c r="I545" s="369" t="str">
        <f>IF(H545="","",VLOOKUP(H545,PROFILE!$B$6:$AC$1000,18,FALSE))</f>
        <v>อาคเนย์</v>
      </c>
      <c r="J545" s="369" t="str">
        <f>IF(H545="","",VLOOKUP(H545,PROFILE!$B$6:$AC$1000,17,FALSE))</f>
        <v>ชิ้นส่วน</v>
      </c>
      <c r="K545" s="369" t="str">
        <f>IF(H545="","",VLOOKUP(H545,PROFILE!$B$6:$AC$1000,23,FALSE))</f>
        <v>ฎณ4308</v>
      </c>
      <c r="L545" s="369" t="str">
        <f>IF(H545="","",VLOOKUP(H545,PROFILE!$B$6:$AC$1000,24,FALSE))</f>
        <v>NISSAN</v>
      </c>
      <c r="M545" s="370" t="str">
        <f>IF(H545="","",VLOOKUP(H545,PROFILE!$B$6:$AC$1000,25,FALSE))</f>
        <v>TIIDA</v>
      </c>
      <c r="N545" s="371">
        <f t="shared" si="48"/>
        <v>1159</v>
      </c>
      <c r="O545" s="372"/>
      <c r="P545" s="372">
        <v>3840</v>
      </c>
      <c r="Q545" s="371">
        <f t="shared" si="49"/>
        <v>2681</v>
      </c>
      <c r="R545" s="371">
        <f t="shared" si="45"/>
        <v>2681</v>
      </c>
      <c r="S545" s="372">
        <f>IFERROR((VLOOKUP(A545,QUEUE!$F$5:$AW$1000,27,FALSE)-VLOOKUP(A545,QUEUE!$F$5:$AW$1000,26,FALSE))*500,0)</f>
        <v>0</v>
      </c>
      <c r="T545" s="372">
        <f>IFERROR((VLOOKUP(A545,QUEUE!$F$5:$AW$1000,30,FALSE)-VLOOKUP(A545,QUEUE!$F$5:$AW$1000,29,FALSE))*850,0)</f>
        <v>0</v>
      </c>
      <c r="U545" s="372">
        <f>IFERROR((VLOOKUP(A545,QUEUE!$F$5:$AW$1000,33,FALSE)-VLOOKUP(A545,QUEUE!$F$5:$AW$1000,32,FALSE))*600,0)</f>
        <v>0</v>
      </c>
      <c r="V545" s="372">
        <f>IFERROR((VLOOKUP(A545,QUEUE!$F$5:$AW$1000,36,FALSE)-VLOOKUP(A545,QUEUE!$F$5:$AW$1000,35,FALSE))*750,0)</f>
        <v>0</v>
      </c>
      <c r="W545" s="372">
        <f>IFERROR((VLOOKUP(A545,QUEUE!$F$5:$AW$1000,39,FALSE)-VLOOKUP(A545,QUEUE!$F$5:$AW$1000,38,FALSE))*600,0)</f>
        <v>0</v>
      </c>
      <c r="X545" s="373"/>
      <c r="Y545" s="371">
        <f>IFERROR(VLOOKUP(A545,PROFILE!$B$6:$DG$1000,109,FALSE),0)</f>
        <v>0</v>
      </c>
      <c r="Z545" s="371">
        <f>IFERROR((VLOOKUP(A545,PROFILE!$B$6:$DG$1000,110,FALSE)*900)+((VLOOKUP(A545,PROFILE!$B$6:$DG$1000,110,FALSE)*900)*0.5),0)</f>
        <v>675</v>
      </c>
      <c r="AA545" s="371">
        <f t="shared" si="47"/>
        <v>384</v>
      </c>
      <c r="AB545" s="373">
        <f>IF(PROFILE!R547="รอบคัน",1500,IF(PROFILE!R547="โคม่า",2000,PROFILE!DJ547*100))</f>
        <v>100</v>
      </c>
    </row>
    <row r="546" spans="1:28" x14ac:dyDescent="0.35">
      <c r="A546" s="344">
        <f t="shared" si="46"/>
        <v>1707011</v>
      </c>
      <c r="B546" s="344">
        <v>546</v>
      </c>
      <c r="G546" s="374" t="str">
        <f>IFERROR(VLOOKUP(A546,PROFILE!$B$6:$P$1000,11,FALSE),"")</f>
        <v>OUT</v>
      </c>
      <c r="H546" s="368">
        <f>IF(PROFILE!H548="","",PROFILE!B548)</f>
        <v>1707011</v>
      </c>
      <c r="I546" s="369" t="str">
        <f>IF(H546="","",VLOOKUP(H546,PROFILE!$B$6:$AC$1000,18,FALSE))</f>
        <v>ธนชาต</v>
      </c>
      <c r="J546" s="369" t="str">
        <f>IF(H546="","",VLOOKUP(H546,PROFILE!$B$6:$AC$1000,17,FALSE))</f>
        <v>ชิ้นส่วน</v>
      </c>
      <c r="K546" s="369" t="str">
        <f>IF(H546="","",VLOOKUP(H546,PROFILE!$B$6:$AC$1000,23,FALSE))</f>
        <v>บต9925</v>
      </c>
      <c r="L546" s="369" t="str">
        <f>IF(H546="","",VLOOKUP(H546,PROFILE!$B$6:$AC$1000,24,FALSE))</f>
        <v>NISSAN</v>
      </c>
      <c r="M546" s="370" t="str">
        <f>IF(H546="","",VLOOKUP(H546,PROFILE!$B$6:$AC$1000,25,FALSE))</f>
        <v>X-TRAIL</v>
      </c>
      <c r="N546" s="371">
        <f t="shared" si="48"/>
        <v>5088.3180000000002</v>
      </c>
      <c r="O546" s="372"/>
      <c r="P546" s="372">
        <v>37383.18</v>
      </c>
      <c r="Q546" s="371">
        <f t="shared" si="49"/>
        <v>32294.862000000001</v>
      </c>
      <c r="R546" s="371">
        <f t="shared" si="45"/>
        <v>32294.862000000001</v>
      </c>
      <c r="S546" s="372">
        <f>IFERROR((VLOOKUP(A546,QUEUE!$F$5:$AW$1000,27,FALSE)-VLOOKUP(A546,QUEUE!$F$5:$AW$1000,26,FALSE))*500,0)</f>
        <v>0</v>
      </c>
      <c r="T546" s="372">
        <f>IFERROR((VLOOKUP(A546,QUEUE!$F$5:$AW$1000,30,FALSE)-VLOOKUP(A546,QUEUE!$F$5:$AW$1000,29,FALSE))*850,0)</f>
        <v>0</v>
      </c>
      <c r="U546" s="372">
        <f>IFERROR((VLOOKUP(A546,QUEUE!$F$5:$AW$1000,33,FALSE)-VLOOKUP(A546,QUEUE!$F$5:$AW$1000,32,FALSE))*600,0)</f>
        <v>0</v>
      </c>
      <c r="V546" s="372">
        <f>IFERROR((VLOOKUP(A546,QUEUE!$F$5:$AW$1000,36,FALSE)-VLOOKUP(A546,QUEUE!$F$5:$AW$1000,35,FALSE))*750,0)</f>
        <v>0</v>
      </c>
      <c r="W546" s="372">
        <f>IFERROR((VLOOKUP(A546,QUEUE!$F$5:$AW$1000,39,FALSE)-VLOOKUP(A546,QUEUE!$F$5:$AW$1000,38,FALSE))*600,0)</f>
        <v>0</v>
      </c>
      <c r="X546" s="373"/>
      <c r="Y546" s="371">
        <f>IFERROR(VLOOKUP(A546,PROFILE!$B$6:$DG$1000,109,FALSE),0)</f>
        <v>0</v>
      </c>
      <c r="Z546" s="371">
        <f>IFERROR((VLOOKUP(A546,PROFILE!$B$6:$DG$1000,110,FALSE)*900)+((VLOOKUP(A546,PROFILE!$B$6:$DG$1000,110,FALSE)*900)*0.5),0)</f>
        <v>1350</v>
      </c>
      <c r="AA546" s="371">
        <f t="shared" si="47"/>
        <v>3738.3180000000002</v>
      </c>
      <c r="AB546" s="373">
        <f>IF(PROFILE!R548="รอบคัน",1500,IF(PROFILE!R548="โคม่า",2000,PROFILE!DJ548*100))</f>
        <v>0</v>
      </c>
    </row>
    <row r="547" spans="1:28" x14ac:dyDescent="0.35">
      <c r="A547" s="344">
        <f t="shared" si="46"/>
        <v>1707012</v>
      </c>
      <c r="B547" s="344">
        <v>547</v>
      </c>
      <c r="G547" s="374" t="str">
        <f>IFERROR(VLOOKUP(A547,PROFILE!$B$6:$P$1000,11,FALSE),"")</f>
        <v>OUT</v>
      </c>
      <c r="H547" s="368">
        <f>IF(PROFILE!H549="","",PROFILE!B549)</f>
        <v>1707012</v>
      </c>
      <c r="I547" s="369" t="str">
        <f>IF(H547="","",VLOOKUP(H547,PROFILE!$B$6:$AC$1000,18,FALSE))</f>
        <v>ธนชาต</v>
      </c>
      <c r="J547" s="369" t="str">
        <f>IF(H547="","",VLOOKUP(H547,PROFILE!$B$6:$AC$1000,17,FALSE))</f>
        <v>โคม่า</v>
      </c>
      <c r="K547" s="369" t="str">
        <f>IF(H547="","",VLOOKUP(H547,PROFILE!$B$6:$AC$1000,23,FALSE))</f>
        <v>ฒผ6553</v>
      </c>
      <c r="L547" s="369" t="str">
        <f>IF(H547="","",VLOOKUP(H547,PROFILE!$B$6:$AC$1000,24,FALSE))</f>
        <v>TOYOTA</v>
      </c>
      <c r="M547" s="370" t="str">
        <f>IF(H547="","",VLOOKUP(H547,PROFILE!$B$6:$AC$1000,25,FALSE))</f>
        <v>VIGO</v>
      </c>
      <c r="N547" s="371">
        <f t="shared" si="48"/>
        <v>13160</v>
      </c>
      <c r="O547" s="372">
        <v>400</v>
      </c>
      <c r="P547" s="372"/>
      <c r="Q547" s="371">
        <f t="shared" si="49"/>
        <v>0</v>
      </c>
      <c r="R547" s="371">
        <f t="shared" si="45"/>
        <v>0</v>
      </c>
      <c r="S547" s="372">
        <f>IFERROR((VLOOKUP(A547,QUEUE!$F$5:$AW$1000,27,FALSE)-VLOOKUP(A547,QUEUE!$F$5:$AW$1000,26,FALSE))*500,0)</f>
        <v>0</v>
      </c>
      <c r="T547" s="372">
        <f>IFERROR((VLOOKUP(A547,QUEUE!$F$5:$AW$1000,30,FALSE)-VLOOKUP(A547,QUEUE!$F$5:$AW$1000,29,FALSE))*850,0)</f>
        <v>0</v>
      </c>
      <c r="U547" s="372">
        <f>IFERROR((VLOOKUP(A547,QUEUE!$F$5:$AW$1000,33,FALSE)-VLOOKUP(A547,QUEUE!$F$5:$AW$1000,32,FALSE))*600,0)</f>
        <v>0</v>
      </c>
      <c r="V547" s="372">
        <f>IFERROR((VLOOKUP(A547,QUEUE!$F$5:$AW$1000,36,FALSE)-VLOOKUP(A547,QUEUE!$F$5:$AW$1000,35,FALSE))*750,0)</f>
        <v>0</v>
      </c>
      <c r="W547" s="372">
        <f>IFERROR((VLOOKUP(A547,QUEUE!$F$5:$AW$1000,39,FALSE)-VLOOKUP(A547,QUEUE!$F$5:$AW$1000,38,FALSE))*600,0)</f>
        <v>0</v>
      </c>
      <c r="X547" s="373"/>
      <c r="Y547" s="371">
        <v>11650</v>
      </c>
      <c r="Z547" s="371">
        <f>IFERROR((VLOOKUP(A547,PROFILE!$B$6:$DG$1000,110,FALSE)*900)+((VLOOKUP(A547,PROFILE!$B$6:$DG$1000,110,FALSE)*900)*0.5),0)</f>
        <v>675</v>
      </c>
      <c r="AA547" s="371">
        <f t="shared" si="47"/>
        <v>-1165</v>
      </c>
      <c r="AB547" s="373">
        <f>IF(PROFILE!R549="รอบคัน",1500,IF(PROFILE!R549="โคม่า",2000,PROFILE!DJ549*100))</f>
        <v>2000</v>
      </c>
    </row>
    <row r="548" spans="1:28" x14ac:dyDescent="0.35">
      <c r="A548" s="344">
        <f t="shared" si="46"/>
        <v>1707013</v>
      </c>
      <c r="B548" s="344">
        <v>548</v>
      </c>
      <c r="G548" s="374" t="str">
        <f>IFERROR(VLOOKUP(A548,PROFILE!$B$6:$P$1000,11,FALSE),"")</f>
        <v>OUT</v>
      </c>
      <c r="H548" s="368">
        <f>IF(PROFILE!H550="","",PROFILE!B550)</f>
        <v>1707013</v>
      </c>
      <c r="I548" s="369" t="str">
        <f>IF(H548="","",VLOOKUP(H548,PROFILE!$B$6:$AC$1000,18,FALSE))</f>
        <v>ธนชาต</v>
      </c>
      <c r="J548" s="369" t="str">
        <f>IF(H548="","",VLOOKUP(H548,PROFILE!$B$6:$AC$1000,17,FALSE))</f>
        <v>โคม่า</v>
      </c>
      <c r="K548" s="369" t="str">
        <f>IF(H548="","",VLOOKUP(H548,PROFILE!$B$6:$AC$1000,23,FALSE))</f>
        <v>กจ1389</v>
      </c>
      <c r="L548" s="369" t="str">
        <f>IF(H548="","",VLOOKUP(H548,PROFILE!$B$6:$AC$1000,24,FALSE))</f>
        <v>CHEVROLET</v>
      </c>
      <c r="M548" s="370" t="str">
        <f>IF(H548="","",VLOOKUP(H548,PROFILE!$B$6:$AC$1000,25,FALSE))</f>
        <v>COLORADO</v>
      </c>
      <c r="N548" s="371">
        <f t="shared" si="48"/>
        <v>3544.627</v>
      </c>
      <c r="O548" s="372"/>
      <c r="P548" s="372">
        <v>1946.27</v>
      </c>
      <c r="Q548" s="371">
        <f t="shared" si="49"/>
        <v>-1598.357</v>
      </c>
      <c r="R548" s="371">
        <f t="shared" si="45"/>
        <v>-1598.357</v>
      </c>
      <c r="S548" s="372">
        <f>IFERROR((VLOOKUP(A548,QUEUE!$F$5:$AW$1000,27,FALSE)-VLOOKUP(A548,QUEUE!$F$5:$AW$1000,26,FALSE))*500,0)</f>
        <v>0</v>
      </c>
      <c r="T548" s="372">
        <f>IFERROR((VLOOKUP(A548,QUEUE!$F$5:$AW$1000,30,FALSE)-VLOOKUP(A548,QUEUE!$F$5:$AW$1000,29,FALSE))*850,0)</f>
        <v>0</v>
      </c>
      <c r="U548" s="372">
        <f>IFERROR((VLOOKUP(A548,QUEUE!$F$5:$AW$1000,33,FALSE)-VLOOKUP(A548,QUEUE!$F$5:$AW$1000,32,FALSE))*600,0)</f>
        <v>0</v>
      </c>
      <c r="V548" s="372">
        <f>IFERROR((VLOOKUP(A548,QUEUE!$F$5:$AW$1000,36,FALSE)-VLOOKUP(A548,QUEUE!$F$5:$AW$1000,35,FALSE))*750,0)</f>
        <v>0</v>
      </c>
      <c r="W548" s="372">
        <f>IFERROR((VLOOKUP(A548,QUEUE!$F$5:$AW$1000,39,FALSE)-VLOOKUP(A548,QUEUE!$F$5:$AW$1000,38,FALSE))*600,0)</f>
        <v>0</v>
      </c>
      <c r="X548" s="373"/>
      <c r="Y548" s="371">
        <f>IFERROR(VLOOKUP(A548,PROFILE!$B$6:$DG$1000,109,FALSE),0)</f>
        <v>0</v>
      </c>
      <c r="Z548" s="371">
        <f>IFERROR((VLOOKUP(A548,PROFILE!$B$6:$DG$1000,110,FALSE)*900)+((VLOOKUP(A548,PROFILE!$B$6:$DG$1000,110,FALSE)*900)*0.5),0)</f>
        <v>1350</v>
      </c>
      <c r="AA548" s="371">
        <f t="shared" si="47"/>
        <v>194.62700000000001</v>
      </c>
      <c r="AB548" s="373">
        <f>IF(PROFILE!R550="รอบคัน",1500,IF(PROFILE!R550="โคม่า",2000,PROFILE!DJ550*100))</f>
        <v>2000</v>
      </c>
    </row>
    <row r="549" spans="1:28" x14ac:dyDescent="0.35">
      <c r="A549" s="344">
        <f t="shared" si="46"/>
        <v>1707014</v>
      </c>
      <c r="B549" s="344">
        <v>549</v>
      </c>
      <c r="G549" s="374" t="str">
        <f>IFERROR(VLOOKUP(A549,PROFILE!$B$6:$P$1000,11,FALSE),"")</f>
        <v>OUT</v>
      </c>
      <c r="H549" s="368">
        <f>IF(PROFILE!H551="","",PROFILE!B551)</f>
        <v>1707014</v>
      </c>
      <c r="I549" s="369" t="str">
        <f>IF(H549="","",VLOOKUP(H549,PROFILE!$B$6:$AC$1000,18,FALSE))</f>
        <v>มิตรแท้</v>
      </c>
      <c r="J549" s="369" t="str">
        <f>IF(H549="","",VLOOKUP(H549,PROFILE!$B$6:$AC$1000,17,FALSE))</f>
        <v>เบา</v>
      </c>
      <c r="K549" s="369" t="str">
        <f>IF(H549="","",VLOOKUP(H549,PROFILE!$B$6:$AC$1000,23,FALSE))</f>
        <v>สฎ7284</v>
      </c>
      <c r="L549" s="369" t="str">
        <f>IF(H549="","",VLOOKUP(H549,PROFILE!$B$6:$AC$1000,24,FALSE))</f>
        <v>TOYOTA</v>
      </c>
      <c r="M549" s="370" t="str">
        <f>IF(H549="","",VLOOKUP(H549,PROFILE!$B$6:$AC$1000,25,FALSE))</f>
        <v>VIOS</v>
      </c>
      <c r="N549" s="371">
        <f t="shared" si="48"/>
        <v>3100.4430000000002</v>
      </c>
      <c r="O549" s="372"/>
      <c r="P549" s="372">
        <v>22254.43</v>
      </c>
      <c r="Q549" s="371">
        <f t="shared" si="49"/>
        <v>19153.987000000001</v>
      </c>
      <c r="R549" s="371">
        <f t="shared" si="45"/>
        <v>19153.987000000001</v>
      </c>
      <c r="S549" s="372">
        <f>IFERROR((VLOOKUP(A549,QUEUE!$F$5:$AW$1000,27,FALSE)-VLOOKUP(A549,QUEUE!$F$5:$AW$1000,26,FALSE))*500,0)</f>
        <v>0</v>
      </c>
      <c r="T549" s="372">
        <f>IFERROR((VLOOKUP(A549,QUEUE!$F$5:$AW$1000,30,FALSE)-VLOOKUP(A549,QUEUE!$F$5:$AW$1000,29,FALSE))*850,0)</f>
        <v>0</v>
      </c>
      <c r="U549" s="372">
        <f>IFERROR((VLOOKUP(A549,QUEUE!$F$5:$AW$1000,33,FALSE)-VLOOKUP(A549,QUEUE!$F$5:$AW$1000,32,FALSE))*600,0)</f>
        <v>0</v>
      </c>
      <c r="V549" s="372">
        <f>IFERROR((VLOOKUP(A549,QUEUE!$F$5:$AW$1000,36,FALSE)-VLOOKUP(A549,QUEUE!$F$5:$AW$1000,35,FALSE))*750,0)</f>
        <v>0</v>
      </c>
      <c r="W549" s="372">
        <f>IFERROR((VLOOKUP(A549,QUEUE!$F$5:$AW$1000,39,FALSE)-VLOOKUP(A549,QUEUE!$F$5:$AW$1000,38,FALSE))*600,0)</f>
        <v>0</v>
      </c>
      <c r="X549" s="373"/>
      <c r="Y549" s="371">
        <f>IFERROR(VLOOKUP(A549,PROFILE!$B$6:$DG$1000,109,FALSE),0)</f>
        <v>0</v>
      </c>
      <c r="Z549" s="371">
        <f>IFERROR((VLOOKUP(A549,PROFILE!$B$6:$DG$1000,110,FALSE)*900)+((VLOOKUP(A549,PROFILE!$B$6:$DG$1000,110,FALSE)*900)*0.5),0)</f>
        <v>675</v>
      </c>
      <c r="AA549" s="371">
        <f t="shared" si="47"/>
        <v>2225.4430000000002</v>
      </c>
      <c r="AB549" s="373">
        <f>IF(PROFILE!R551="รอบคัน",1500,IF(PROFILE!R551="โคม่า",2000,PROFILE!DJ551*100))</f>
        <v>200</v>
      </c>
    </row>
    <row r="550" spans="1:28" x14ac:dyDescent="0.35">
      <c r="A550" s="344">
        <f t="shared" si="46"/>
        <v>1707015</v>
      </c>
      <c r="B550" s="344">
        <v>550</v>
      </c>
      <c r="G550" s="374" t="str">
        <f>IFERROR(VLOOKUP(A550,PROFILE!$B$6:$P$1000,11,FALSE),"")</f>
        <v>OUT</v>
      </c>
      <c r="H550" s="368">
        <f>IF(PROFILE!H552="","",PROFILE!B552)</f>
        <v>1707015</v>
      </c>
      <c r="I550" s="369" t="str">
        <f>IF(H550="","",VLOOKUP(H550,PROFILE!$B$6:$AC$1000,18,FALSE))</f>
        <v>เทเวศ</v>
      </c>
      <c r="J550" s="369" t="str">
        <f>IF(H550="","",VLOOKUP(H550,PROFILE!$B$6:$AC$1000,17,FALSE))</f>
        <v>รอบคัน</v>
      </c>
      <c r="K550" s="369" t="str">
        <f>IF(H550="","",VLOOKUP(H550,PROFILE!$B$6:$AC$1000,23,FALSE))</f>
        <v>ชส9724</v>
      </c>
      <c r="L550" s="369" t="str">
        <f>IF(H550="","",VLOOKUP(H550,PROFILE!$B$6:$AC$1000,24,FALSE))</f>
        <v>TOYOTA</v>
      </c>
      <c r="M550" s="370" t="str">
        <f>IF(H550="","",VLOOKUP(H550,PROFILE!$B$6:$AC$1000,25,FALSE))</f>
        <v>CAMRY</v>
      </c>
      <c r="N550" s="371">
        <f t="shared" si="48"/>
        <v>3240.4250000000002</v>
      </c>
      <c r="O550" s="372"/>
      <c r="P550" s="372">
        <v>17404.25</v>
      </c>
      <c r="Q550" s="371">
        <f t="shared" si="49"/>
        <v>14163.825000000001</v>
      </c>
      <c r="R550" s="371">
        <f t="shared" si="45"/>
        <v>14163.825000000001</v>
      </c>
      <c r="S550" s="372">
        <f>IFERROR((VLOOKUP(A550,QUEUE!$F$5:$AW$1000,27,FALSE)-VLOOKUP(A550,QUEUE!$F$5:$AW$1000,26,FALSE))*500,0)</f>
        <v>0</v>
      </c>
      <c r="T550" s="372">
        <f>IFERROR((VLOOKUP(A550,QUEUE!$F$5:$AW$1000,30,FALSE)-VLOOKUP(A550,QUEUE!$F$5:$AW$1000,29,FALSE))*850,0)</f>
        <v>0</v>
      </c>
      <c r="U550" s="372">
        <f>IFERROR((VLOOKUP(A550,QUEUE!$F$5:$AW$1000,33,FALSE)-VLOOKUP(A550,QUEUE!$F$5:$AW$1000,32,FALSE))*600,0)</f>
        <v>0</v>
      </c>
      <c r="V550" s="372">
        <f>IFERROR((VLOOKUP(A550,QUEUE!$F$5:$AW$1000,36,FALSE)-VLOOKUP(A550,QUEUE!$F$5:$AW$1000,35,FALSE))*750,0)</f>
        <v>0</v>
      </c>
      <c r="W550" s="372">
        <f>IFERROR((VLOOKUP(A550,QUEUE!$F$5:$AW$1000,39,FALSE)-VLOOKUP(A550,QUEUE!$F$5:$AW$1000,38,FALSE))*600,0)</f>
        <v>0</v>
      </c>
      <c r="X550" s="373"/>
      <c r="Y550" s="371">
        <f>IFERROR(VLOOKUP(A550,PROFILE!$B$6:$DG$1000,109,FALSE),0)</f>
        <v>0</v>
      </c>
      <c r="Z550" s="371">
        <f>IFERROR((VLOOKUP(A550,PROFILE!$B$6:$DG$1000,110,FALSE)*900)+((VLOOKUP(A550,PROFILE!$B$6:$DG$1000,110,FALSE)*900)*0.5),0)</f>
        <v>0</v>
      </c>
      <c r="AA550" s="371">
        <f t="shared" si="47"/>
        <v>1740.4250000000002</v>
      </c>
      <c r="AB550" s="373">
        <f>IF(PROFILE!R552="รอบคัน",1500,IF(PROFILE!R552="โคม่า",2000,PROFILE!DJ552*100))</f>
        <v>1500</v>
      </c>
    </row>
    <row r="551" spans="1:28" x14ac:dyDescent="0.35">
      <c r="A551" s="344">
        <f t="shared" si="46"/>
        <v>1707016</v>
      </c>
      <c r="B551" s="344">
        <v>551</v>
      </c>
      <c r="G551" s="374" t="str">
        <f>IFERROR(VLOOKUP(A551,PROFILE!$B$6:$P$1000,11,FALSE),"")</f>
        <v>OUT</v>
      </c>
      <c r="H551" s="368">
        <f>IF(PROFILE!H553="","",PROFILE!B553)</f>
        <v>1707016</v>
      </c>
      <c r="I551" s="369" t="str">
        <f>IF(H551="","",VLOOKUP(H551,PROFILE!$B$6:$AC$1000,18,FALSE))</f>
        <v>กรุงไทย</v>
      </c>
      <c r="J551" s="369" t="str">
        <f>IF(H551="","",VLOOKUP(H551,PROFILE!$B$6:$AC$1000,17,FALSE))</f>
        <v>กลาง</v>
      </c>
      <c r="K551" s="369" t="str">
        <f>IF(H551="","",VLOOKUP(H551,PROFILE!$B$6:$AC$1000,23,FALSE))</f>
        <v>กฉ5806</v>
      </c>
      <c r="L551" s="369" t="str">
        <f>IF(H551="","",VLOOKUP(H551,PROFILE!$B$6:$AC$1000,24,FALSE))</f>
        <v>TOYOTA</v>
      </c>
      <c r="M551" s="370" t="str">
        <f>IF(H551="","",VLOOKUP(H551,PROFILE!$B$6:$AC$1000,25,FALSE))</f>
        <v>VIOS</v>
      </c>
      <c r="N551" s="371">
        <f t="shared" si="48"/>
        <v>3229.49</v>
      </c>
      <c r="O551" s="372">
        <v>6500</v>
      </c>
      <c r="P551" s="372">
        <v>3300</v>
      </c>
      <c r="Q551" s="371">
        <f t="shared" si="49"/>
        <v>70.510000000000218</v>
      </c>
      <c r="R551" s="371">
        <f t="shared" si="45"/>
        <v>70.510000000000218</v>
      </c>
      <c r="S551" s="372">
        <f>IFERROR((VLOOKUP(A551,QUEUE!$F$5:$AW$1000,27,FALSE)-VLOOKUP(A551,QUEUE!$F$5:$AW$1000,26,FALSE))*500,0)</f>
        <v>0</v>
      </c>
      <c r="T551" s="372">
        <f>IFERROR((VLOOKUP(A551,QUEUE!$F$5:$AW$1000,30,FALSE)-VLOOKUP(A551,QUEUE!$F$5:$AW$1000,29,FALSE))*850,0)</f>
        <v>0</v>
      </c>
      <c r="U551" s="372">
        <f>IFERROR((VLOOKUP(A551,QUEUE!$F$5:$AW$1000,33,FALSE)-VLOOKUP(A551,QUEUE!$F$5:$AW$1000,32,FALSE))*600,0)</f>
        <v>0</v>
      </c>
      <c r="V551" s="372">
        <f>IFERROR((VLOOKUP(A551,QUEUE!$F$5:$AW$1000,36,FALSE)-VLOOKUP(A551,QUEUE!$F$5:$AW$1000,35,FALSE))*750,0)</f>
        <v>0</v>
      </c>
      <c r="W551" s="372">
        <f>IFERROR((VLOOKUP(A551,QUEUE!$F$5:$AW$1000,39,FALSE)-VLOOKUP(A551,QUEUE!$F$5:$AW$1000,38,FALSE))*600,0)</f>
        <v>0</v>
      </c>
      <c r="X551" s="373"/>
      <c r="Y551" s="371">
        <v>1166.0999999999999</v>
      </c>
      <c r="Z551" s="371">
        <f>IFERROR((VLOOKUP(A551,PROFILE!$B$6:$DG$1000,110,FALSE)*900)+((VLOOKUP(A551,PROFILE!$B$6:$DG$1000,110,FALSE)*900)*0.5),0)</f>
        <v>1350</v>
      </c>
      <c r="AA551" s="371">
        <f t="shared" si="47"/>
        <v>213.39000000000001</v>
      </c>
      <c r="AB551" s="373">
        <f>IF(PROFILE!R553="รอบคัน",1500,IF(PROFILE!R553="โคม่า",2000,PROFILE!DJ553*100))</f>
        <v>500</v>
      </c>
    </row>
    <row r="552" spans="1:28" x14ac:dyDescent="0.35">
      <c r="A552" s="344">
        <f t="shared" si="46"/>
        <v>1707017</v>
      </c>
      <c r="B552" s="344">
        <v>552</v>
      </c>
      <c r="G552" s="374" t="str">
        <f>IFERROR(VLOOKUP(A552,PROFILE!$B$6:$P$1000,11,FALSE),"")</f>
        <v>OUT</v>
      </c>
      <c r="H552" s="368">
        <f>IF(PROFILE!H554="","",PROFILE!B554)</f>
        <v>1707017</v>
      </c>
      <c r="I552" s="369" t="str">
        <f>IF(H552="","",VLOOKUP(H552,PROFILE!$B$6:$AC$1000,18,FALSE))</f>
        <v>เทเวศ</v>
      </c>
      <c r="J552" s="369" t="str">
        <f>IF(H552="","",VLOOKUP(H552,PROFILE!$B$6:$AC$1000,17,FALSE))</f>
        <v>กลาง</v>
      </c>
      <c r="K552" s="369" t="str">
        <f>IF(H552="","",VLOOKUP(H552,PROFILE!$B$6:$AC$1000,23,FALSE))</f>
        <v>กข5618</v>
      </c>
      <c r="L552" s="369" t="str">
        <f>IF(H552="","",VLOOKUP(H552,PROFILE!$B$6:$AC$1000,24,FALSE))</f>
        <v>HONDA</v>
      </c>
      <c r="M552" s="370" t="str">
        <f>IF(H552="","",VLOOKUP(H552,PROFILE!$B$6:$AC$1000,25,FALSE))</f>
        <v>CIVIC</v>
      </c>
      <c r="N552" s="371">
        <f t="shared" si="48"/>
        <v>1450</v>
      </c>
      <c r="O552" s="372"/>
      <c r="P552" s="372"/>
      <c r="Q552" s="371">
        <f t="shared" si="49"/>
        <v>0</v>
      </c>
      <c r="R552" s="371">
        <f t="shared" si="45"/>
        <v>0</v>
      </c>
      <c r="S552" s="372">
        <f>IFERROR((VLOOKUP(A552,QUEUE!$F$5:$AW$1000,27,FALSE)-VLOOKUP(A552,QUEUE!$F$5:$AW$1000,26,FALSE))*500,0)</f>
        <v>0</v>
      </c>
      <c r="T552" s="372">
        <f>IFERROR((VLOOKUP(A552,QUEUE!$F$5:$AW$1000,30,FALSE)-VLOOKUP(A552,QUEUE!$F$5:$AW$1000,29,FALSE))*850,0)</f>
        <v>0</v>
      </c>
      <c r="U552" s="372">
        <f>IFERROR((VLOOKUP(A552,QUEUE!$F$5:$AW$1000,33,FALSE)-VLOOKUP(A552,QUEUE!$F$5:$AW$1000,32,FALSE))*600,0)</f>
        <v>0</v>
      </c>
      <c r="V552" s="372">
        <f>IFERROR((VLOOKUP(A552,QUEUE!$F$5:$AW$1000,36,FALSE)-VLOOKUP(A552,QUEUE!$F$5:$AW$1000,35,FALSE))*750,0)</f>
        <v>0</v>
      </c>
      <c r="W552" s="372">
        <f>IFERROR((VLOOKUP(A552,QUEUE!$F$5:$AW$1000,39,FALSE)-VLOOKUP(A552,QUEUE!$F$5:$AW$1000,38,FALSE))*600,0)</f>
        <v>0</v>
      </c>
      <c r="X552" s="373"/>
      <c r="Y552" s="371">
        <f>IFERROR(VLOOKUP(A552,PROFILE!$B$6:$DG$1000,109,FALSE),0)</f>
        <v>0</v>
      </c>
      <c r="Z552" s="371">
        <f>IFERROR((VLOOKUP(A552,PROFILE!$B$6:$DG$1000,110,FALSE)*900)+((VLOOKUP(A552,PROFILE!$B$6:$DG$1000,110,FALSE)*900)*0.5),0)</f>
        <v>1350</v>
      </c>
      <c r="AA552" s="371">
        <f t="shared" si="47"/>
        <v>0</v>
      </c>
      <c r="AB552" s="373">
        <f>IF(PROFILE!R554="รอบคัน",1500,IF(PROFILE!R554="โคม่า",2000,PROFILE!DJ554*100))</f>
        <v>100</v>
      </c>
    </row>
    <row r="553" spans="1:28" x14ac:dyDescent="0.35">
      <c r="A553" s="344">
        <f t="shared" si="46"/>
        <v>1707018</v>
      </c>
      <c r="B553" s="344">
        <v>553</v>
      </c>
      <c r="G553" s="374">
        <f>IFERROR(VLOOKUP(A553,PROFILE!$B$6:$P$1000,11,FALSE),"")</f>
        <v>-42926.497331481478</v>
      </c>
      <c r="H553" s="368">
        <f>IF(PROFILE!H555="","",PROFILE!B555)</f>
        <v>1707018</v>
      </c>
      <c r="I553" s="369" t="str">
        <f>IF(H553="","",VLOOKUP(H553,PROFILE!$B$6:$AC$1000,18,FALSE))</f>
        <v>ธนชาต</v>
      </c>
      <c r="J553" s="369" t="str">
        <f>IF(H553="","",VLOOKUP(H553,PROFILE!$B$6:$AC$1000,17,FALSE))</f>
        <v>โคม่า</v>
      </c>
      <c r="K553" s="369" t="str">
        <f>IF(H553="","",VLOOKUP(H553,PROFILE!$B$6:$AC$1000,23,FALSE))</f>
        <v>ชฬ909</v>
      </c>
      <c r="L553" s="369" t="str">
        <f>IF(H553="","",VLOOKUP(H553,PROFILE!$B$6:$AC$1000,24,FALSE))</f>
        <v>TOYOTA</v>
      </c>
      <c r="M553" s="370" t="str">
        <f>IF(H553="","",VLOOKUP(H553,PROFILE!$B$6:$AC$1000,25,FALSE))</f>
        <v>CAMRY</v>
      </c>
      <c r="N553" s="371">
        <f t="shared" si="48"/>
        <v>5150</v>
      </c>
      <c r="O553" s="372"/>
      <c r="P553" s="372">
        <v>4500</v>
      </c>
      <c r="Q553" s="371">
        <f t="shared" si="49"/>
        <v>-650</v>
      </c>
      <c r="R553" s="371">
        <f t="shared" si="45"/>
        <v>-650</v>
      </c>
      <c r="S553" s="372">
        <f>IFERROR((VLOOKUP(A553,QUEUE!$F$5:$AW$1000,27,FALSE)-VLOOKUP(A553,QUEUE!$F$5:$AW$1000,26,FALSE))*500,0)</f>
        <v>0</v>
      </c>
      <c r="T553" s="372">
        <f>IFERROR((VLOOKUP(A553,QUEUE!$F$5:$AW$1000,30,FALSE)-VLOOKUP(A553,QUEUE!$F$5:$AW$1000,29,FALSE))*850,0)</f>
        <v>0</v>
      </c>
      <c r="U553" s="372">
        <f>IFERROR((VLOOKUP(A553,QUEUE!$F$5:$AW$1000,33,FALSE)-VLOOKUP(A553,QUEUE!$F$5:$AW$1000,32,FALSE))*600,0)</f>
        <v>0</v>
      </c>
      <c r="V553" s="372">
        <f>IFERROR((VLOOKUP(A553,QUEUE!$F$5:$AW$1000,36,FALSE)-VLOOKUP(A553,QUEUE!$F$5:$AW$1000,35,FALSE))*750,0)</f>
        <v>0</v>
      </c>
      <c r="W553" s="372">
        <f>IFERROR((VLOOKUP(A553,QUEUE!$F$5:$AW$1000,39,FALSE)-VLOOKUP(A553,QUEUE!$F$5:$AW$1000,38,FALSE))*600,0)</f>
        <v>0</v>
      </c>
      <c r="X553" s="373"/>
      <c r="Y553" s="371">
        <f>IFERROR(VLOOKUP(A553,PROFILE!$B$6:$DG$1000,109,FALSE),0)</f>
        <v>0</v>
      </c>
      <c r="Z553" s="371">
        <f>IFERROR((VLOOKUP(A553,PROFILE!$B$6:$DG$1000,110,FALSE)*900)+((VLOOKUP(A553,PROFILE!$B$6:$DG$1000,110,FALSE)*900)*0.5),0)</f>
        <v>2700</v>
      </c>
      <c r="AA553" s="371">
        <f t="shared" si="47"/>
        <v>450</v>
      </c>
      <c r="AB553" s="373">
        <f>IF(PROFILE!R555="รอบคัน",1500,IF(PROFILE!R555="โคม่า",2000,PROFILE!DJ555*100))</f>
        <v>2000</v>
      </c>
    </row>
    <row r="554" spans="1:28" x14ac:dyDescent="0.35">
      <c r="A554" s="344">
        <f t="shared" si="46"/>
        <v>1707019</v>
      </c>
      <c r="B554" s="344">
        <v>554</v>
      </c>
      <c r="G554" s="374" t="str">
        <f>IFERROR(VLOOKUP(A554,PROFILE!$B$6:$P$1000,11,FALSE),"")</f>
        <v>OUT</v>
      </c>
      <c r="H554" s="368">
        <f>IF(PROFILE!H556="","",PROFILE!B556)</f>
        <v>1707019</v>
      </c>
      <c r="I554" s="369" t="str">
        <f>IF(H554="","",VLOOKUP(H554,PROFILE!$B$6:$AC$1000,18,FALSE))</f>
        <v>เมืองไทย</v>
      </c>
      <c r="J554" s="369" t="str">
        <f>IF(H554="","",VLOOKUP(H554,PROFILE!$B$6:$AC$1000,17,FALSE))</f>
        <v>กลาง</v>
      </c>
      <c r="K554" s="369" t="str">
        <f>IF(H554="","",VLOOKUP(H554,PROFILE!$B$6:$AC$1000,23,FALSE))</f>
        <v>1กษ7140</v>
      </c>
      <c r="L554" s="369" t="str">
        <f>IF(H554="","",VLOOKUP(H554,PROFILE!$B$6:$AC$1000,24,FALSE))</f>
        <v>TOYOTA</v>
      </c>
      <c r="M554" s="370" t="str">
        <f>IF(H554="","",VLOOKUP(H554,PROFILE!$B$6:$AC$1000,25,FALSE))</f>
        <v>ALTIS</v>
      </c>
      <c r="N554" s="371">
        <f t="shared" si="48"/>
        <v>1880</v>
      </c>
      <c r="O554" s="372"/>
      <c r="P554" s="372">
        <v>300</v>
      </c>
      <c r="Q554" s="371">
        <f t="shared" si="49"/>
        <v>-1580</v>
      </c>
      <c r="R554" s="371">
        <f t="shared" si="45"/>
        <v>-1580</v>
      </c>
      <c r="S554" s="372">
        <f>IFERROR((VLOOKUP(A554,QUEUE!$F$5:$AW$1000,27,FALSE)-VLOOKUP(A554,QUEUE!$F$5:$AW$1000,26,FALSE))*500,0)</f>
        <v>0</v>
      </c>
      <c r="T554" s="372">
        <f>IFERROR((VLOOKUP(A554,QUEUE!$F$5:$AW$1000,30,FALSE)-VLOOKUP(A554,QUEUE!$F$5:$AW$1000,29,FALSE))*850,0)</f>
        <v>0</v>
      </c>
      <c r="U554" s="372">
        <f>IFERROR((VLOOKUP(A554,QUEUE!$F$5:$AW$1000,33,FALSE)-VLOOKUP(A554,QUEUE!$F$5:$AW$1000,32,FALSE))*600,0)</f>
        <v>0</v>
      </c>
      <c r="V554" s="372">
        <f>IFERROR((VLOOKUP(A554,QUEUE!$F$5:$AW$1000,36,FALSE)-VLOOKUP(A554,QUEUE!$F$5:$AW$1000,35,FALSE))*750,0)</f>
        <v>0</v>
      </c>
      <c r="W554" s="372">
        <f>IFERROR((VLOOKUP(A554,QUEUE!$F$5:$AW$1000,39,FALSE)-VLOOKUP(A554,QUEUE!$F$5:$AW$1000,38,FALSE))*600,0)</f>
        <v>0</v>
      </c>
      <c r="X554" s="373"/>
      <c r="Y554" s="371">
        <f>IFERROR(VLOOKUP(A554,PROFILE!$B$6:$DG$1000,109,FALSE),0)</f>
        <v>0</v>
      </c>
      <c r="Z554" s="371">
        <f>IFERROR((VLOOKUP(A554,PROFILE!$B$6:$DG$1000,110,FALSE)*900)+((VLOOKUP(A554,PROFILE!$B$6:$DG$1000,110,FALSE)*900)*0.5),0)</f>
        <v>1350</v>
      </c>
      <c r="AA554" s="371">
        <f t="shared" si="47"/>
        <v>30</v>
      </c>
      <c r="AB554" s="373">
        <f>IF(PROFILE!R556="รอบคัน",1500,IF(PROFILE!R556="โคม่า",2000,PROFILE!DJ556*100))</f>
        <v>500</v>
      </c>
    </row>
    <row r="555" spans="1:28" x14ac:dyDescent="0.35">
      <c r="A555" s="344">
        <f t="shared" si="46"/>
        <v>1707020</v>
      </c>
      <c r="B555" s="344">
        <v>555</v>
      </c>
      <c r="G555" s="374" t="str">
        <f>IFERROR(VLOOKUP(A555,PROFILE!$B$6:$P$1000,11,FALSE),"")</f>
        <v>OUT</v>
      </c>
      <c r="H555" s="368">
        <f>IF(PROFILE!H557="","",PROFILE!B557)</f>
        <v>1707020</v>
      </c>
      <c r="I555" s="369" t="str">
        <f>IF(H555="","",VLOOKUP(H555,PROFILE!$B$6:$AC$1000,18,FALSE))</f>
        <v>ธนชาต</v>
      </c>
      <c r="J555" s="369" t="str">
        <f>IF(H555="","",VLOOKUP(H555,PROFILE!$B$6:$AC$1000,17,FALSE))</f>
        <v>กลาง</v>
      </c>
      <c r="K555" s="369" t="str">
        <f>IF(H555="","",VLOOKUP(H555,PROFILE!$B$6:$AC$1000,23,FALSE))</f>
        <v>กท3556</v>
      </c>
      <c r="L555" s="369" t="str">
        <f>IF(H555="","",VLOOKUP(H555,PROFILE!$B$6:$AC$1000,24,FALSE))</f>
        <v>FORD</v>
      </c>
      <c r="M555" s="370" t="str">
        <f>IF(H555="","",VLOOKUP(H555,PROFILE!$B$6:$AC$1000,25,FALSE))</f>
        <v>RANGER</v>
      </c>
      <c r="N555" s="371">
        <f t="shared" si="48"/>
        <v>2176.5419999999999</v>
      </c>
      <c r="O555" s="372">
        <v>2000</v>
      </c>
      <c r="P555" s="372">
        <v>2265.42</v>
      </c>
      <c r="Q555" s="371">
        <f t="shared" si="49"/>
        <v>88.878000000000156</v>
      </c>
      <c r="R555" s="371">
        <f t="shared" si="45"/>
        <v>88.878000000000156</v>
      </c>
      <c r="S555" s="372">
        <f>IFERROR((VLOOKUP(A555,QUEUE!$F$5:$AW$1000,27,FALSE)-VLOOKUP(A555,QUEUE!$F$5:$AW$1000,26,FALSE))*500,0)</f>
        <v>0</v>
      </c>
      <c r="T555" s="372">
        <f>IFERROR((VLOOKUP(A555,QUEUE!$F$5:$AW$1000,30,FALSE)-VLOOKUP(A555,QUEUE!$F$5:$AW$1000,29,FALSE))*850,0)</f>
        <v>0</v>
      </c>
      <c r="U555" s="372">
        <f>IFERROR((VLOOKUP(A555,QUEUE!$F$5:$AW$1000,33,FALSE)-VLOOKUP(A555,QUEUE!$F$5:$AW$1000,32,FALSE))*600,0)</f>
        <v>0</v>
      </c>
      <c r="V555" s="372">
        <f>IFERROR((VLOOKUP(A555,QUEUE!$F$5:$AW$1000,36,FALSE)-VLOOKUP(A555,QUEUE!$F$5:$AW$1000,35,FALSE))*750,0)</f>
        <v>0</v>
      </c>
      <c r="W555" s="372">
        <f>IFERROR((VLOOKUP(A555,QUEUE!$F$5:$AW$1000,39,FALSE)-VLOOKUP(A555,QUEUE!$F$5:$AW$1000,38,FALSE))*600,0)</f>
        <v>0</v>
      </c>
      <c r="X555" s="373"/>
      <c r="Y555" s="371">
        <f>IFERROR(VLOOKUP(A555,PROFILE!$B$6:$DG$1000,109,FALSE),0)</f>
        <v>0</v>
      </c>
      <c r="Z555" s="371">
        <f>IFERROR((VLOOKUP(A555,PROFILE!$B$6:$DG$1000,110,FALSE)*900)+((VLOOKUP(A555,PROFILE!$B$6:$DG$1000,110,FALSE)*900)*0.5),0)</f>
        <v>1350</v>
      </c>
      <c r="AA555" s="371">
        <f t="shared" si="47"/>
        <v>226.54200000000003</v>
      </c>
      <c r="AB555" s="373">
        <f>IF(PROFILE!R557="รอบคัน",1500,IF(PROFILE!R557="โคม่า",2000,PROFILE!DJ557*100))</f>
        <v>600</v>
      </c>
    </row>
    <row r="556" spans="1:28" x14ac:dyDescent="0.35">
      <c r="A556" s="344">
        <f t="shared" si="46"/>
        <v>1707021</v>
      </c>
      <c r="B556" s="344">
        <v>556</v>
      </c>
      <c r="G556" s="374" t="str">
        <f>IFERROR(VLOOKUP(A556,PROFILE!$B$6:$P$1000,11,FALSE),"")</f>
        <v>OUT</v>
      </c>
      <c r="H556" s="368">
        <f>IF(PROFILE!H558="","",PROFILE!B558)</f>
        <v>1707021</v>
      </c>
      <c r="I556" s="369" t="str">
        <f>IF(H556="","",VLOOKUP(H556,PROFILE!$B$6:$AC$1000,18,FALSE))</f>
        <v>อาคเนย์</v>
      </c>
      <c r="J556" s="369" t="str">
        <f>IF(H556="","",VLOOKUP(H556,PROFILE!$B$6:$AC$1000,17,FALSE))</f>
        <v>ชิ้นส่วน</v>
      </c>
      <c r="K556" s="369" t="str">
        <f>IF(H556="","",VLOOKUP(H556,PROFILE!$B$6:$AC$1000,23,FALSE))</f>
        <v>1มอ3618</v>
      </c>
      <c r="L556" s="369" t="str">
        <f>IF(H556="","",VLOOKUP(H556,PROFILE!$B$6:$AC$1000,24,FALSE))</f>
        <v>TOYOTA</v>
      </c>
      <c r="M556" s="370" t="str">
        <f>IF(H556="","",VLOOKUP(H556,PROFILE!$B$6:$AC$1000,25,FALSE))</f>
        <v>TRITON</v>
      </c>
      <c r="N556" s="371">
        <f t="shared" si="48"/>
        <v>0</v>
      </c>
      <c r="O556" s="372"/>
      <c r="P556" s="372"/>
      <c r="Q556" s="371">
        <f t="shared" si="49"/>
        <v>0</v>
      </c>
      <c r="R556" s="371">
        <f t="shared" si="45"/>
        <v>0</v>
      </c>
      <c r="S556" s="372">
        <f>IFERROR((VLOOKUP(A556,QUEUE!$F$5:$AW$1000,27,FALSE)-VLOOKUP(A556,QUEUE!$F$5:$AW$1000,26,FALSE))*500,0)</f>
        <v>0</v>
      </c>
      <c r="T556" s="372">
        <f>IFERROR((VLOOKUP(A556,QUEUE!$F$5:$AW$1000,30,FALSE)-VLOOKUP(A556,QUEUE!$F$5:$AW$1000,29,FALSE))*850,0)</f>
        <v>0</v>
      </c>
      <c r="U556" s="372">
        <f>IFERROR((VLOOKUP(A556,QUEUE!$F$5:$AW$1000,33,FALSE)-VLOOKUP(A556,QUEUE!$F$5:$AW$1000,32,FALSE))*600,0)</f>
        <v>0</v>
      </c>
      <c r="V556" s="372">
        <f>IFERROR((VLOOKUP(A556,QUEUE!$F$5:$AW$1000,36,FALSE)-VLOOKUP(A556,QUEUE!$F$5:$AW$1000,35,FALSE))*750,0)</f>
        <v>0</v>
      </c>
      <c r="W556" s="372">
        <f>IFERROR((VLOOKUP(A556,QUEUE!$F$5:$AW$1000,39,FALSE)-VLOOKUP(A556,QUEUE!$F$5:$AW$1000,38,FALSE))*600,0)</f>
        <v>0</v>
      </c>
      <c r="X556" s="373"/>
      <c r="Y556" s="371">
        <f>IFERROR(VLOOKUP(A556,PROFILE!$B$6:$DG$1000,109,FALSE),0)</f>
        <v>0</v>
      </c>
      <c r="Z556" s="371">
        <f>IFERROR((VLOOKUP(A556,PROFILE!$B$6:$DG$1000,110,FALSE)*900)+((VLOOKUP(A556,PROFILE!$B$6:$DG$1000,110,FALSE)*900)*0.5),0)</f>
        <v>0</v>
      </c>
      <c r="AA556" s="371">
        <f t="shared" si="47"/>
        <v>0</v>
      </c>
      <c r="AB556" s="373">
        <f>IF(PROFILE!R558="รอบคัน",1500,IF(PROFILE!R558="โคม่า",2000,PROFILE!DJ558*100))</f>
        <v>0</v>
      </c>
    </row>
    <row r="557" spans="1:28" x14ac:dyDescent="0.35">
      <c r="A557" s="344">
        <f t="shared" si="46"/>
        <v>1707022</v>
      </c>
      <c r="B557" s="344">
        <v>557</v>
      </c>
      <c r="G557" s="374" t="str">
        <f>IFERROR(VLOOKUP(A557,PROFILE!$B$6:$P$1000,11,FALSE),"")</f>
        <v>OUT</v>
      </c>
      <c r="H557" s="368">
        <f>IF(PROFILE!H559="","",PROFILE!B559)</f>
        <v>1707022</v>
      </c>
      <c r="I557" s="369" t="str">
        <f>IF(H557="","",VLOOKUP(H557,PROFILE!$B$6:$AC$1000,18,FALSE))</f>
        <v>อาคเนย์</v>
      </c>
      <c r="J557" s="369" t="str">
        <f>IF(H557="","",VLOOKUP(H557,PROFILE!$B$6:$AC$1000,17,FALSE))</f>
        <v>กลาง</v>
      </c>
      <c r="K557" s="369" t="str">
        <f>IF(H557="","",VLOOKUP(H557,PROFILE!$B$6:$AC$1000,23,FALSE))</f>
        <v>ถษ10</v>
      </c>
      <c r="L557" s="369" t="str">
        <f>IF(H557="","",VLOOKUP(H557,PROFILE!$B$6:$AC$1000,24,FALSE))</f>
        <v>ISUZU</v>
      </c>
      <c r="M557" s="370" t="str">
        <f>IF(H557="","",VLOOKUP(H557,PROFILE!$B$6:$AC$1000,25,FALSE))</f>
        <v>D-MAX</v>
      </c>
      <c r="N557" s="371">
        <f t="shared" si="48"/>
        <v>0</v>
      </c>
      <c r="O557" s="372">
        <v>1000</v>
      </c>
      <c r="P557" s="372"/>
      <c r="Q557" s="371">
        <f t="shared" si="49"/>
        <v>0</v>
      </c>
      <c r="R557" s="371">
        <f t="shared" si="45"/>
        <v>0</v>
      </c>
      <c r="S557" s="372">
        <f>IFERROR((VLOOKUP(A557,QUEUE!$F$5:$AW$1000,27,FALSE)-VLOOKUP(A557,QUEUE!$F$5:$AW$1000,26,FALSE))*500,0)</f>
        <v>0</v>
      </c>
      <c r="T557" s="372">
        <f>IFERROR((VLOOKUP(A557,QUEUE!$F$5:$AW$1000,30,FALSE)-VLOOKUP(A557,QUEUE!$F$5:$AW$1000,29,FALSE))*850,0)</f>
        <v>0</v>
      </c>
      <c r="U557" s="372">
        <f>IFERROR((VLOOKUP(A557,QUEUE!$F$5:$AW$1000,33,FALSE)-VLOOKUP(A557,QUEUE!$F$5:$AW$1000,32,FALSE))*600,0)</f>
        <v>0</v>
      </c>
      <c r="V557" s="372">
        <f>IFERROR((VLOOKUP(A557,QUEUE!$F$5:$AW$1000,36,FALSE)-VLOOKUP(A557,QUEUE!$F$5:$AW$1000,35,FALSE))*750,0)</f>
        <v>0</v>
      </c>
      <c r="W557" s="372">
        <f>IFERROR((VLOOKUP(A557,QUEUE!$F$5:$AW$1000,39,FALSE)-VLOOKUP(A557,QUEUE!$F$5:$AW$1000,38,FALSE))*600,0)</f>
        <v>0</v>
      </c>
      <c r="X557" s="373"/>
      <c r="Y557" s="371">
        <f>IFERROR(VLOOKUP(A557,PROFILE!$B$6:$DG$1000,109,FALSE),0)</f>
        <v>0</v>
      </c>
      <c r="Z557" s="371">
        <f>IFERROR((VLOOKUP(A557,PROFILE!$B$6:$DG$1000,110,FALSE)*900)+((VLOOKUP(A557,PROFILE!$B$6:$DG$1000,110,FALSE)*900)*0.5),0)</f>
        <v>0</v>
      </c>
      <c r="AA557" s="371">
        <f t="shared" si="47"/>
        <v>0</v>
      </c>
      <c r="AB557" s="373">
        <f>IF(PROFILE!R559="รอบคัน",1500,IF(PROFILE!R559="โคม่า",2000,PROFILE!DJ559*100))</f>
        <v>0</v>
      </c>
    </row>
    <row r="558" spans="1:28" x14ac:dyDescent="0.35">
      <c r="A558" s="344">
        <f t="shared" si="46"/>
        <v>1707023</v>
      </c>
      <c r="B558" s="344">
        <v>558</v>
      </c>
      <c r="G558" s="374">
        <f>IFERROR(VLOOKUP(A558,PROFILE!$B$6:$P$1000,11,FALSE),"")</f>
        <v>10.377190393519413</v>
      </c>
      <c r="H558" s="368">
        <f>IF(PROFILE!H560="","",PROFILE!B560)</f>
        <v>1707023</v>
      </c>
      <c r="I558" s="369" t="str">
        <f>IF(H558="","",VLOOKUP(H558,PROFILE!$B$6:$AC$1000,18,FALSE))</f>
        <v>ธนชาต</v>
      </c>
      <c r="J558" s="369" t="str">
        <f>IF(H558="","",VLOOKUP(H558,PROFILE!$B$6:$AC$1000,17,FALSE))</f>
        <v>ชิ้นส่วน</v>
      </c>
      <c r="K558" s="369" t="str">
        <f>IF(H558="","",VLOOKUP(H558,PROFILE!$B$6:$AC$1000,23,FALSE))</f>
        <v>ชว725</v>
      </c>
      <c r="L558" s="369" t="str">
        <f>IF(H558="","",VLOOKUP(H558,PROFILE!$B$6:$AC$1000,24,FALSE))</f>
        <v>NISSAN</v>
      </c>
      <c r="M558" s="370" t="str">
        <f>IF(H558="","",VLOOKUP(H558,PROFILE!$B$6:$AC$1000,25,FALSE))</f>
        <v>TIIDA</v>
      </c>
      <c r="N558" s="371">
        <f t="shared" si="48"/>
        <v>1967.758</v>
      </c>
      <c r="O558" s="372"/>
      <c r="P558" s="372">
        <v>3177.58</v>
      </c>
      <c r="Q558" s="371">
        <f t="shared" si="49"/>
        <v>1209.8219999999999</v>
      </c>
      <c r="R558" s="371">
        <f t="shared" si="45"/>
        <v>1209.8219999999999</v>
      </c>
      <c r="S558" s="372">
        <f>IFERROR((VLOOKUP(A558,QUEUE!$F$5:$AW$1000,27,FALSE)-VLOOKUP(A558,QUEUE!$F$5:$AW$1000,26,FALSE))*500,0)</f>
        <v>0</v>
      </c>
      <c r="T558" s="372">
        <f>IFERROR((VLOOKUP(A558,QUEUE!$F$5:$AW$1000,30,FALSE)-VLOOKUP(A558,QUEUE!$F$5:$AW$1000,29,FALSE))*850,0)</f>
        <v>0</v>
      </c>
      <c r="U558" s="372">
        <f>IFERROR((VLOOKUP(A558,QUEUE!$F$5:$AW$1000,33,FALSE)-VLOOKUP(A558,QUEUE!$F$5:$AW$1000,32,FALSE))*600,0)</f>
        <v>0</v>
      </c>
      <c r="V558" s="372">
        <f>IFERROR((VLOOKUP(A558,QUEUE!$F$5:$AW$1000,36,FALSE)-VLOOKUP(A558,QUEUE!$F$5:$AW$1000,35,FALSE))*750,0)</f>
        <v>0</v>
      </c>
      <c r="W558" s="372">
        <f>IFERROR((VLOOKUP(A558,QUEUE!$F$5:$AW$1000,39,FALSE)-VLOOKUP(A558,QUEUE!$F$5:$AW$1000,38,FALSE))*600,0)</f>
        <v>0</v>
      </c>
      <c r="X558" s="373"/>
      <c r="Y558" s="371">
        <f>IFERROR(VLOOKUP(A558,PROFILE!$B$6:$DG$1000,109,FALSE),0)</f>
        <v>0</v>
      </c>
      <c r="Z558" s="371">
        <f>IFERROR((VLOOKUP(A558,PROFILE!$B$6:$DG$1000,110,FALSE)*900)+((VLOOKUP(A558,PROFILE!$B$6:$DG$1000,110,FALSE)*900)*0.5),0)</f>
        <v>1350</v>
      </c>
      <c r="AA558" s="371">
        <f t="shared" si="47"/>
        <v>317.75800000000004</v>
      </c>
      <c r="AB558" s="373">
        <f>IF(PROFILE!R560="รอบคัน",1500,IF(PROFILE!R560="โคม่า",2000,PROFILE!DJ560*100))</f>
        <v>300</v>
      </c>
    </row>
    <row r="559" spans="1:28" x14ac:dyDescent="0.35">
      <c r="A559" s="344">
        <f t="shared" si="46"/>
        <v>1707024</v>
      </c>
      <c r="B559" s="344">
        <v>559</v>
      </c>
      <c r="G559" s="374" t="str">
        <f>IFERROR(VLOOKUP(A559,PROFILE!$B$6:$P$1000,11,FALSE),"")</f>
        <v>OUT</v>
      </c>
      <c r="H559" s="368">
        <f>IF(PROFILE!H561="","",PROFILE!B561)</f>
        <v>1707024</v>
      </c>
      <c r="I559" s="369" t="str">
        <f>IF(H559="","",VLOOKUP(H559,PROFILE!$B$6:$AC$1000,18,FALSE))</f>
        <v>เทเวศ</v>
      </c>
      <c r="J559" s="369" t="str">
        <f>IF(H559="","",VLOOKUP(H559,PROFILE!$B$6:$AC$1000,17,FALSE))</f>
        <v>กลาง</v>
      </c>
      <c r="K559" s="369" t="str">
        <f>IF(H559="","",VLOOKUP(H559,PROFILE!$B$6:$AC$1000,23,FALSE))</f>
        <v>บธ6681</v>
      </c>
      <c r="L559" s="369" t="str">
        <f>IF(H559="","",VLOOKUP(H559,PROFILE!$B$6:$AC$1000,24,FALSE))</f>
        <v>DAIHATSU</v>
      </c>
      <c r="M559" s="370" t="str">
        <f>IF(H559="","",VLOOKUP(H559,PROFILE!$B$6:$AC$1000,25,FALSE))</f>
        <v>HIJET</v>
      </c>
      <c r="N559" s="371">
        <f t="shared" si="48"/>
        <v>1650</v>
      </c>
      <c r="O559" s="372">
        <v>200</v>
      </c>
      <c r="P559" s="372"/>
      <c r="Q559" s="371">
        <f t="shared" si="49"/>
        <v>0</v>
      </c>
      <c r="R559" s="371">
        <f t="shared" si="45"/>
        <v>0</v>
      </c>
      <c r="S559" s="372">
        <f>IFERROR((VLOOKUP(A559,QUEUE!$F$5:$AW$1000,27,FALSE)-VLOOKUP(A559,QUEUE!$F$5:$AW$1000,26,FALSE))*500,0)</f>
        <v>0</v>
      </c>
      <c r="T559" s="372">
        <f>IFERROR((VLOOKUP(A559,QUEUE!$F$5:$AW$1000,30,FALSE)-VLOOKUP(A559,QUEUE!$F$5:$AW$1000,29,FALSE))*850,0)</f>
        <v>0</v>
      </c>
      <c r="U559" s="372">
        <f>IFERROR((VLOOKUP(A559,QUEUE!$F$5:$AW$1000,33,FALSE)-VLOOKUP(A559,QUEUE!$F$5:$AW$1000,32,FALSE))*600,0)</f>
        <v>0</v>
      </c>
      <c r="V559" s="372">
        <f>IFERROR((VLOOKUP(A559,QUEUE!$F$5:$AW$1000,36,FALSE)-VLOOKUP(A559,QUEUE!$F$5:$AW$1000,35,FALSE))*750,0)</f>
        <v>0</v>
      </c>
      <c r="W559" s="372">
        <f>IFERROR((VLOOKUP(A559,QUEUE!$F$5:$AW$1000,39,FALSE)-VLOOKUP(A559,QUEUE!$F$5:$AW$1000,38,FALSE))*600,0)</f>
        <v>0</v>
      </c>
      <c r="X559" s="373"/>
      <c r="Y559" s="371">
        <f>IFERROR(VLOOKUP(A559,PROFILE!$B$6:$DG$1000,109,FALSE),0)</f>
        <v>0</v>
      </c>
      <c r="Z559" s="371">
        <f>IFERROR((VLOOKUP(A559,PROFILE!$B$6:$DG$1000,110,FALSE)*900)+((VLOOKUP(A559,PROFILE!$B$6:$DG$1000,110,FALSE)*900)*0.5),0)</f>
        <v>1350</v>
      </c>
      <c r="AA559" s="371">
        <f t="shared" si="47"/>
        <v>0</v>
      </c>
      <c r="AB559" s="373">
        <f>IF(PROFILE!R561="รอบคัน",1500,IF(PROFILE!R561="โคม่า",2000,PROFILE!DJ561*100))</f>
        <v>300</v>
      </c>
    </row>
    <row r="560" spans="1:28" x14ac:dyDescent="0.35">
      <c r="A560" s="344">
        <f t="shared" si="46"/>
        <v>1707025</v>
      </c>
      <c r="B560" s="344">
        <v>560</v>
      </c>
      <c r="G560" s="374">
        <f>IFERROR(VLOOKUP(A560,PROFILE!$B$6:$P$1000,11,FALSE),"")</f>
        <v>14.362472222223005</v>
      </c>
      <c r="H560" s="368">
        <f>IF(PROFILE!H562="","",PROFILE!B562)</f>
        <v>1707025</v>
      </c>
      <c r="I560" s="369" t="str">
        <f>IF(H560="","",VLOOKUP(H560,PROFILE!$B$6:$AC$1000,18,FALSE))</f>
        <v>ธนชาต</v>
      </c>
      <c r="J560" s="369" t="str">
        <f>IF(H560="","",VLOOKUP(H560,PROFILE!$B$6:$AC$1000,17,FALSE))</f>
        <v>หนัก</v>
      </c>
      <c r="K560" s="369" t="str">
        <f>IF(H560="","",VLOOKUP(H560,PROFILE!$B$6:$AC$1000,23,FALSE))</f>
        <v>ผร8114</v>
      </c>
      <c r="L560" s="369" t="str">
        <f>IF(H560="","",VLOOKUP(H560,PROFILE!$B$6:$AC$1000,24,FALSE))</f>
        <v>TOYOTA</v>
      </c>
      <c r="M560" s="370" t="str">
        <f>IF(H560="","",VLOOKUP(H560,PROFILE!$B$6:$AC$1000,25,FALSE))</f>
        <v>VIGO</v>
      </c>
      <c r="N560" s="371">
        <f t="shared" si="48"/>
        <v>3528.4480000000003</v>
      </c>
      <c r="O560" s="372"/>
      <c r="P560" s="372">
        <v>12034.48</v>
      </c>
      <c r="Q560" s="371">
        <f t="shared" si="49"/>
        <v>8506.0319999999992</v>
      </c>
      <c r="R560" s="371">
        <f t="shared" si="45"/>
        <v>8506.0319999999992</v>
      </c>
      <c r="S560" s="372">
        <f>IFERROR((VLOOKUP(A560,QUEUE!$F$5:$AW$1000,27,FALSE)-VLOOKUP(A560,QUEUE!$F$5:$AW$1000,26,FALSE))*500,0)</f>
        <v>0</v>
      </c>
      <c r="T560" s="372">
        <f>IFERROR((VLOOKUP(A560,QUEUE!$F$5:$AW$1000,30,FALSE)-VLOOKUP(A560,QUEUE!$F$5:$AW$1000,29,FALSE))*850,0)</f>
        <v>0</v>
      </c>
      <c r="U560" s="372">
        <f>IFERROR((VLOOKUP(A560,QUEUE!$F$5:$AW$1000,33,FALSE)-VLOOKUP(A560,QUEUE!$F$5:$AW$1000,32,FALSE))*600,0)</f>
        <v>0</v>
      </c>
      <c r="V560" s="372">
        <f>IFERROR((VLOOKUP(A560,QUEUE!$F$5:$AW$1000,36,FALSE)-VLOOKUP(A560,QUEUE!$F$5:$AW$1000,35,FALSE))*750,0)</f>
        <v>0</v>
      </c>
      <c r="W560" s="372">
        <f>IFERROR((VLOOKUP(A560,QUEUE!$F$5:$AW$1000,39,FALSE)-VLOOKUP(A560,QUEUE!$F$5:$AW$1000,38,FALSE))*600,0)</f>
        <v>0</v>
      </c>
      <c r="X560" s="373"/>
      <c r="Y560" s="371">
        <f>IFERROR(VLOOKUP(A560,PROFILE!$B$6:$DG$1000,109,FALSE),0)</f>
        <v>0</v>
      </c>
      <c r="Z560" s="371">
        <f>IFERROR((VLOOKUP(A560,PROFILE!$B$6:$DG$1000,110,FALSE)*900)+((VLOOKUP(A560,PROFILE!$B$6:$DG$1000,110,FALSE)*900)*0.5),0)</f>
        <v>2025</v>
      </c>
      <c r="AA560" s="371">
        <f t="shared" si="47"/>
        <v>1203.4480000000001</v>
      </c>
      <c r="AB560" s="373">
        <f>IF(PROFILE!R562="รอบคัน",1500,IF(PROFILE!R562="โคม่า",2000,PROFILE!DJ562*100))</f>
        <v>300</v>
      </c>
    </row>
    <row r="561" spans="1:28" x14ac:dyDescent="0.35">
      <c r="A561" s="344">
        <f t="shared" si="46"/>
        <v>1707026</v>
      </c>
      <c r="B561" s="344">
        <v>561</v>
      </c>
      <c r="G561" s="374" t="str">
        <f>IFERROR(VLOOKUP(A561,PROFILE!$B$6:$P$1000,11,FALSE),"")</f>
        <v>OUT</v>
      </c>
      <c r="H561" s="368">
        <f>IF(PROFILE!H563="","",PROFILE!B563)</f>
        <v>1707026</v>
      </c>
      <c r="I561" s="369" t="str">
        <f>IF(H561="","",VLOOKUP(H561,PROFILE!$B$6:$AC$1000,18,FALSE))</f>
        <v>คิวบีอี</v>
      </c>
      <c r="J561" s="369" t="str">
        <f>IF(H561="","",VLOOKUP(H561,PROFILE!$B$6:$AC$1000,17,FALSE))</f>
        <v>กลาง</v>
      </c>
      <c r="K561" s="369" t="str">
        <f>IF(H561="","",VLOOKUP(H561,PROFILE!$B$6:$AC$1000,23,FALSE))</f>
        <v>3กล1393</v>
      </c>
      <c r="L561" s="369" t="str">
        <f>IF(H561="","",VLOOKUP(H561,PROFILE!$B$6:$AC$1000,24,FALSE))</f>
        <v>TOYOTA</v>
      </c>
      <c r="M561" s="370" t="str">
        <f>IF(H561="","",VLOOKUP(H561,PROFILE!$B$6:$AC$1000,25,FALSE))</f>
        <v>VIOS</v>
      </c>
      <c r="N561" s="371">
        <f t="shared" si="48"/>
        <v>1850</v>
      </c>
      <c r="O561" s="372"/>
      <c r="P561" s="372"/>
      <c r="Q561" s="371">
        <f t="shared" si="49"/>
        <v>0</v>
      </c>
      <c r="R561" s="371">
        <f t="shared" si="45"/>
        <v>0</v>
      </c>
      <c r="S561" s="372">
        <f>IFERROR((VLOOKUP(A561,QUEUE!$F$5:$AW$1000,27,FALSE)-VLOOKUP(A561,QUEUE!$F$5:$AW$1000,26,FALSE))*500,0)</f>
        <v>0</v>
      </c>
      <c r="T561" s="372">
        <f>IFERROR((VLOOKUP(A561,QUEUE!$F$5:$AW$1000,30,FALSE)-VLOOKUP(A561,QUEUE!$F$5:$AW$1000,29,FALSE))*850,0)</f>
        <v>0</v>
      </c>
      <c r="U561" s="372">
        <f>IFERROR((VLOOKUP(A561,QUEUE!$F$5:$AW$1000,33,FALSE)-VLOOKUP(A561,QUEUE!$F$5:$AW$1000,32,FALSE))*600,0)</f>
        <v>0</v>
      </c>
      <c r="V561" s="372">
        <f>IFERROR((VLOOKUP(A561,QUEUE!$F$5:$AW$1000,36,FALSE)-VLOOKUP(A561,QUEUE!$F$5:$AW$1000,35,FALSE))*750,0)</f>
        <v>0</v>
      </c>
      <c r="W561" s="372">
        <f>IFERROR((VLOOKUP(A561,QUEUE!$F$5:$AW$1000,39,FALSE)-VLOOKUP(A561,QUEUE!$F$5:$AW$1000,38,FALSE))*600,0)</f>
        <v>0</v>
      </c>
      <c r="X561" s="373"/>
      <c r="Y561" s="371">
        <f>IFERROR(VLOOKUP(A561,PROFILE!$B$6:$DG$1000,109,FALSE),0)</f>
        <v>0</v>
      </c>
      <c r="Z561" s="371">
        <f>IFERROR((VLOOKUP(A561,PROFILE!$B$6:$DG$1000,110,FALSE)*900)+((VLOOKUP(A561,PROFILE!$B$6:$DG$1000,110,FALSE)*900)*0.5),0)</f>
        <v>1350</v>
      </c>
      <c r="AA561" s="371">
        <f t="shared" si="47"/>
        <v>0</v>
      </c>
      <c r="AB561" s="373">
        <f>IF(PROFILE!R563="รอบคัน",1500,IF(PROFILE!R563="โคม่า",2000,PROFILE!DJ563*100))</f>
        <v>500</v>
      </c>
    </row>
    <row r="562" spans="1:28" x14ac:dyDescent="0.35">
      <c r="A562" s="344">
        <f t="shared" si="46"/>
        <v>1707027</v>
      </c>
      <c r="B562" s="344">
        <v>562</v>
      </c>
      <c r="G562" s="374" t="str">
        <f>IFERROR(VLOOKUP(A562,PROFILE!$B$6:$P$1000,11,FALSE),"")</f>
        <v>OUT</v>
      </c>
      <c r="H562" s="368">
        <f>IF(PROFILE!H564="","",PROFILE!B564)</f>
        <v>1707027</v>
      </c>
      <c r="I562" s="369" t="str">
        <f>IF(H562="","",VLOOKUP(H562,PROFILE!$B$6:$AC$1000,18,FALSE))</f>
        <v>ไทยวิวัฒน์</v>
      </c>
      <c r="J562" s="369" t="str">
        <f>IF(H562="","",VLOOKUP(H562,PROFILE!$B$6:$AC$1000,17,FALSE))</f>
        <v>กลาง</v>
      </c>
      <c r="K562" s="369" t="str">
        <f>IF(H562="","",VLOOKUP(H562,PROFILE!$B$6:$AC$1000,23,FALSE))</f>
        <v>ฌห4510</v>
      </c>
      <c r="L562" s="369" t="str">
        <f>IF(H562="","",VLOOKUP(H562,PROFILE!$B$6:$AC$1000,24,FALSE))</f>
        <v>MITSUBISHI</v>
      </c>
      <c r="M562" s="370" t="str">
        <f>IF(H562="","",VLOOKUP(H562,PROFILE!$B$6:$AC$1000,25,FALSE))</f>
        <v>PAJERO SPORT</v>
      </c>
      <c r="N562" s="371">
        <f t="shared" si="48"/>
        <v>3698.8310000000001</v>
      </c>
      <c r="O562" s="372"/>
      <c r="P562" s="372">
        <v>3738.31</v>
      </c>
      <c r="Q562" s="371">
        <f t="shared" si="49"/>
        <v>39.478999999999814</v>
      </c>
      <c r="R562" s="371">
        <f t="shared" si="45"/>
        <v>39.478999999999814</v>
      </c>
      <c r="S562" s="372">
        <f>IFERROR((VLOOKUP(A562,QUEUE!$F$5:$AW$1000,27,FALSE)-VLOOKUP(A562,QUEUE!$F$5:$AW$1000,26,FALSE))*500,0)</f>
        <v>0</v>
      </c>
      <c r="T562" s="372">
        <f>IFERROR((VLOOKUP(A562,QUEUE!$F$5:$AW$1000,30,FALSE)-VLOOKUP(A562,QUEUE!$F$5:$AW$1000,29,FALSE))*850,0)</f>
        <v>0</v>
      </c>
      <c r="U562" s="372">
        <v>900</v>
      </c>
      <c r="V562" s="372">
        <f>IFERROR((VLOOKUP(A562,QUEUE!$F$5:$AW$1000,36,FALSE)-VLOOKUP(A562,QUEUE!$F$5:$AW$1000,35,FALSE))*750,0)</f>
        <v>0</v>
      </c>
      <c r="W562" s="372">
        <f>IFERROR((VLOOKUP(A562,QUEUE!$F$5:$AW$1000,39,FALSE)-VLOOKUP(A562,QUEUE!$F$5:$AW$1000,38,FALSE))*600,0)</f>
        <v>0</v>
      </c>
      <c r="X562" s="373"/>
      <c r="Y562" s="371">
        <f>IFERROR(VLOOKUP(A562,PROFILE!$B$6:$DG$1000,109,FALSE),0)</f>
        <v>0</v>
      </c>
      <c r="Z562" s="371">
        <f>IFERROR((VLOOKUP(A562,PROFILE!$B$6:$DG$1000,110,FALSE)*900)+((VLOOKUP(A562,PROFILE!$B$6:$DG$1000,110,FALSE)*900)*0.5),0)</f>
        <v>2025</v>
      </c>
      <c r="AA562" s="371">
        <f t="shared" si="47"/>
        <v>373.83100000000002</v>
      </c>
      <c r="AB562" s="373">
        <f>IF(PROFILE!R564="รอบคัน",1500,IF(PROFILE!R564="โคม่า",2000,PROFILE!DJ564*100))</f>
        <v>400</v>
      </c>
    </row>
    <row r="563" spans="1:28" x14ac:dyDescent="0.35">
      <c r="A563" s="344">
        <f t="shared" si="46"/>
        <v>1707028</v>
      </c>
      <c r="B563" s="344">
        <v>563</v>
      </c>
      <c r="G563" s="374" t="str">
        <f>IFERROR(VLOOKUP(A563,PROFILE!$B$6:$P$1000,11,FALSE),"")</f>
        <v/>
      </c>
      <c r="H563" s="368">
        <f>IF(PROFILE!H565="","",PROFILE!B565)</f>
        <v>1707028</v>
      </c>
      <c r="I563" s="369" t="str">
        <f>IF(H563="","",VLOOKUP(H563,PROFILE!$B$6:$AC$1000,18,FALSE))</f>
        <v>ธนชาต</v>
      </c>
      <c r="J563" s="369" t="str">
        <f>IF(H563="","",VLOOKUP(H563,PROFILE!$B$6:$AC$1000,17,FALSE))</f>
        <v>ชิ้นส่วน</v>
      </c>
      <c r="K563" s="369" t="str">
        <f>IF(H563="","",VLOOKUP(H563,PROFILE!$B$6:$AC$1000,23,FALSE))</f>
        <v>1ฒห5790</v>
      </c>
      <c r="L563" s="369" t="str">
        <f>IF(H563="","",VLOOKUP(H563,PROFILE!$B$6:$AC$1000,24,FALSE))</f>
        <v>CHEVROLET</v>
      </c>
      <c r="M563" s="370" t="str">
        <f>IF(H563="","",VLOOKUP(H563,PROFILE!$B$6:$AC$1000,25,FALSE))</f>
        <v>COLORADO</v>
      </c>
      <c r="N563" s="371">
        <f t="shared" si="48"/>
        <v>0</v>
      </c>
      <c r="O563" s="372"/>
      <c r="P563" s="372"/>
      <c r="Q563" s="371">
        <f t="shared" si="49"/>
        <v>0</v>
      </c>
      <c r="R563" s="371">
        <f t="shared" si="45"/>
        <v>0</v>
      </c>
      <c r="S563" s="372">
        <f>IFERROR((VLOOKUP(A563,QUEUE!$F$5:$AW$1000,27,FALSE)-VLOOKUP(A563,QUEUE!$F$5:$AW$1000,26,FALSE))*500,0)</f>
        <v>0</v>
      </c>
      <c r="T563" s="372">
        <f>IFERROR((VLOOKUP(A563,QUEUE!$F$5:$AW$1000,30,FALSE)-VLOOKUP(A563,QUEUE!$F$5:$AW$1000,29,FALSE))*850,0)</f>
        <v>0</v>
      </c>
      <c r="U563" s="372">
        <f>IFERROR((VLOOKUP(A563,QUEUE!$F$5:$AW$1000,33,FALSE)-VLOOKUP(A563,QUEUE!$F$5:$AW$1000,32,FALSE))*600,0)</f>
        <v>0</v>
      </c>
      <c r="V563" s="372">
        <f>IFERROR((VLOOKUP(A563,QUEUE!$F$5:$AW$1000,36,FALSE)-VLOOKUP(A563,QUEUE!$F$5:$AW$1000,35,FALSE))*750,0)</f>
        <v>0</v>
      </c>
      <c r="W563" s="372">
        <f>IFERROR((VLOOKUP(A563,QUEUE!$F$5:$AW$1000,39,FALSE)-VLOOKUP(A563,QUEUE!$F$5:$AW$1000,38,FALSE))*600,0)</f>
        <v>0</v>
      </c>
      <c r="X563" s="373"/>
      <c r="Y563" s="371">
        <f>IFERROR(VLOOKUP(A563,PROFILE!$B$6:$DG$1000,109,FALSE),0)</f>
        <v>0</v>
      </c>
      <c r="Z563" s="371">
        <f>IFERROR((VLOOKUP(A563,PROFILE!$B$6:$DG$1000,110,FALSE)*900)+((VLOOKUP(A563,PROFILE!$B$6:$DG$1000,110,FALSE)*900)*0.5),0)</f>
        <v>0</v>
      </c>
      <c r="AA563" s="371">
        <f t="shared" si="47"/>
        <v>0</v>
      </c>
      <c r="AB563" s="373">
        <f>IF(PROFILE!R565="รอบคัน",1500,IF(PROFILE!R565="โคม่า",2000,PROFILE!DJ565*100))</f>
        <v>0</v>
      </c>
    </row>
    <row r="564" spans="1:28" x14ac:dyDescent="0.35">
      <c r="A564" s="344">
        <f t="shared" si="46"/>
        <v>1707029</v>
      </c>
      <c r="B564" s="344">
        <v>564</v>
      </c>
      <c r="G564" s="374" t="str">
        <f>IFERROR(VLOOKUP(A564,PROFILE!$B$6:$P$1000,11,FALSE),"")</f>
        <v>OUT</v>
      </c>
      <c r="H564" s="368">
        <f>IF(PROFILE!H566="","",PROFILE!B566)</f>
        <v>1707029</v>
      </c>
      <c r="I564" s="369" t="str">
        <f>IF(H564="","",VLOOKUP(H564,PROFILE!$B$6:$AC$1000,18,FALSE))</f>
        <v>ธนชาต</v>
      </c>
      <c r="J564" s="369" t="str">
        <f>IF(H564="","",VLOOKUP(H564,PROFILE!$B$6:$AC$1000,17,FALSE))</f>
        <v>ชิ้นส่วน</v>
      </c>
      <c r="K564" s="369" t="str">
        <f>IF(H564="","",VLOOKUP(H564,PROFILE!$B$6:$AC$1000,23,FALSE))</f>
        <v>1ฒห5790</v>
      </c>
      <c r="L564" s="369" t="str">
        <f>IF(H564="","",VLOOKUP(H564,PROFILE!$B$6:$AC$1000,24,FALSE))</f>
        <v>CHEVROLET</v>
      </c>
      <c r="M564" s="370" t="str">
        <f>IF(H564="","",VLOOKUP(H564,PROFILE!$B$6:$AC$1000,25,FALSE))</f>
        <v>COLORADO</v>
      </c>
      <c r="N564" s="371">
        <f t="shared" si="48"/>
        <v>0</v>
      </c>
      <c r="O564" s="372"/>
      <c r="P564" s="372"/>
      <c r="Q564" s="371">
        <f t="shared" si="49"/>
        <v>0</v>
      </c>
      <c r="R564" s="371">
        <f t="shared" si="45"/>
        <v>0</v>
      </c>
      <c r="S564" s="372">
        <f>IFERROR((VLOOKUP(A564,QUEUE!$F$5:$AW$1000,27,FALSE)-VLOOKUP(A564,QUEUE!$F$5:$AW$1000,26,FALSE))*500,0)</f>
        <v>0</v>
      </c>
      <c r="T564" s="372">
        <f>IFERROR((VLOOKUP(A564,QUEUE!$F$5:$AW$1000,30,FALSE)-VLOOKUP(A564,QUEUE!$F$5:$AW$1000,29,FALSE))*850,0)</f>
        <v>0</v>
      </c>
      <c r="U564" s="372">
        <f>IFERROR((VLOOKUP(A564,QUEUE!$F$5:$AW$1000,33,FALSE)-VLOOKUP(A564,QUEUE!$F$5:$AW$1000,32,FALSE))*600,0)</f>
        <v>0</v>
      </c>
      <c r="V564" s="372">
        <f>IFERROR((VLOOKUP(A564,QUEUE!$F$5:$AW$1000,36,FALSE)-VLOOKUP(A564,QUEUE!$F$5:$AW$1000,35,FALSE))*750,0)</f>
        <v>0</v>
      </c>
      <c r="W564" s="372">
        <f>IFERROR((VLOOKUP(A564,QUEUE!$F$5:$AW$1000,39,FALSE)-VLOOKUP(A564,QUEUE!$F$5:$AW$1000,38,FALSE))*600,0)</f>
        <v>0</v>
      </c>
      <c r="X564" s="373"/>
      <c r="Y564" s="371">
        <f>IFERROR(VLOOKUP(A564,PROFILE!$B$6:$DG$1000,109,FALSE),0)</f>
        <v>0</v>
      </c>
      <c r="Z564" s="371">
        <f>IFERROR((VLOOKUP(A564,PROFILE!$B$6:$DG$1000,110,FALSE)*900)+((VLOOKUP(A564,PROFILE!$B$6:$DG$1000,110,FALSE)*900)*0.5),0)</f>
        <v>0</v>
      </c>
      <c r="AA564" s="371">
        <f t="shared" si="47"/>
        <v>0</v>
      </c>
      <c r="AB564" s="373">
        <f>IF(PROFILE!R566="รอบคัน",1500,IF(PROFILE!R566="โคม่า",2000,PROFILE!DJ566*100))</f>
        <v>0</v>
      </c>
    </row>
    <row r="565" spans="1:28" x14ac:dyDescent="0.35">
      <c r="A565" s="344">
        <f t="shared" si="46"/>
        <v>1707030</v>
      </c>
      <c r="B565" s="344">
        <v>565</v>
      </c>
      <c r="G565" s="374">
        <f>IFERROR(VLOOKUP(A565,PROFILE!$B$6:$P$1000,11,FALSE),"")</f>
        <v>12.386943518518819</v>
      </c>
      <c r="H565" s="368">
        <f>IF(PROFILE!H567="","",PROFILE!B567)</f>
        <v>1707030</v>
      </c>
      <c r="I565" s="369" t="str">
        <f>IF(H565="","",VLOOKUP(H565,PROFILE!$B$6:$AC$1000,18,FALSE))</f>
        <v>ธนชาต</v>
      </c>
      <c r="J565" s="369" t="str">
        <f>IF(H565="","",VLOOKUP(H565,PROFILE!$B$6:$AC$1000,17,FALSE))</f>
        <v>รอบคัน</v>
      </c>
      <c r="K565" s="369" t="str">
        <f>IF(H565="","",VLOOKUP(H565,PROFILE!$B$6:$AC$1000,23,FALSE))</f>
        <v>ฒค5304</v>
      </c>
      <c r="L565" s="369" t="str">
        <f>IF(H565="","",VLOOKUP(H565,PROFILE!$B$6:$AC$1000,24,FALSE))</f>
        <v>ISUZU</v>
      </c>
      <c r="M565" s="370" t="str">
        <f>IF(H565="","",VLOOKUP(H565,PROFILE!$B$6:$AC$1000,25,FALSE))</f>
        <v>D-MAX</v>
      </c>
      <c r="N565" s="371">
        <f t="shared" si="48"/>
        <v>1500</v>
      </c>
      <c r="O565" s="372"/>
      <c r="P565" s="372"/>
      <c r="Q565" s="371">
        <f t="shared" si="49"/>
        <v>0</v>
      </c>
      <c r="R565" s="371">
        <f t="shared" si="45"/>
        <v>0</v>
      </c>
      <c r="S565" s="372">
        <f>IFERROR((VLOOKUP(A565,QUEUE!$F$5:$AW$1000,27,FALSE)-VLOOKUP(A565,QUEUE!$F$5:$AW$1000,26,FALSE))*500,0)</f>
        <v>0</v>
      </c>
      <c r="T565" s="372">
        <f>IFERROR((VLOOKUP(A565,QUEUE!$F$5:$AW$1000,30,FALSE)-VLOOKUP(A565,QUEUE!$F$5:$AW$1000,29,FALSE))*850,0)</f>
        <v>0</v>
      </c>
      <c r="U565" s="372">
        <f>IFERROR((VLOOKUP(A565,QUEUE!$F$5:$AW$1000,33,FALSE)-VLOOKUP(A565,QUEUE!$F$5:$AW$1000,32,FALSE))*600,0)</f>
        <v>0</v>
      </c>
      <c r="V565" s="372">
        <f>IFERROR((VLOOKUP(A565,QUEUE!$F$5:$AW$1000,36,FALSE)-VLOOKUP(A565,QUEUE!$F$5:$AW$1000,35,FALSE))*750,0)</f>
        <v>0</v>
      </c>
      <c r="W565" s="372">
        <f>IFERROR((VLOOKUP(A565,QUEUE!$F$5:$AW$1000,39,FALSE)-VLOOKUP(A565,QUEUE!$F$5:$AW$1000,38,FALSE))*600,0)</f>
        <v>0</v>
      </c>
      <c r="X565" s="373"/>
      <c r="Y565" s="371">
        <f>IFERROR(VLOOKUP(A565,PROFILE!$B$6:$DG$1000,109,FALSE),0)</f>
        <v>0</v>
      </c>
      <c r="Z565" s="371">
        <f>IFERROR((VLOOKUP(A565,PROFILE!$B$6:$DG$1000,110,FALSE)*900)+((VLOOKUP(A565,PROFILE!$B$6:$DG$1000,110,FALSE)*900)*0.5),0)</f>
        <v>0</v>
      </c>
      <c r="AA565" s="371">
        <f t="shared" si="47"/>
        <v>0</v>
      </c>
      <c r="AB565" s="373">
        <f>IF(PROFILE!R567="รอบคัน",1500,IF(PROFILE!R567="โคม่า",2000,PROFILE!DJ567*100))</f>
        <v>1500</v>
      </c>
    </row>
    <row r="566" spans="1:28" x14ac:dyDescent="0.35">
      <c r="A566" s="344">
        <f t="shared" si="46"/>
        <v>1707031</v>
      </c>
      <c r="B566" s="344">
        <v>566</v>
      </c>
      <c r="G566" s="374" t="str">
        <f>IFERROR(VLOOKUP(A566,PROFILE!$B$6:$P$1000,11,FALSE),"")</f>
        <v>OUT</v>
      </c>
      <c r="H566" s="368">
        <f>IF(PROFILE!H568="","",PROFILE!B568)</f>
        <v>1707031</v>
      </c>
      <c r="I566" s="369" t="str">
        <f>IF(H566="","",VLOOKUP(H566,PROFILE!$B$6:$AC$1000,18,FALSE))</f>
        <v>เจ้าพระยา</v>
      </c>
      <c r="J566" s="369" t="str">
        <f>IF(H566="","",VLOOKUP(H566,PROFILE!$B$6:$AC$1000,17,FALSE))</f>
        <v>กลาง</v>
      </c>
      <c r="K566" s="369" t="str">
        <f>IF(H566="","",VLOOKUP(H566,PROFILE!$B$6:$AC$1000,23,FALSE))</f>
        <v>ศว8204</v>
      </c>
      <c r="L566" s="369" t="str">
        <f>IF(H566="","",VLOOKUP(H566,PROFILE!$B$6:$AC$1000,24,FALSE))</f>
        <v>TOYOTA</v>
      </c>
      <c r="M566" s="370" t="str">
        <f>IF(H566="","",VLOOKUP(H566,PROFILE!$B$6:$AC$1000,25,FALSE))</f>
        <v>ALTIS</v>
      </c>
      <c r="N566" s="371">
        <f t="shared" si="48"/>
        <v>3851.5421000000001</v>
      </c>
      <c r="O566" s="372">
        <v>6000</v>
      </c>
      <c r="P566" s="372">
        <v>13265.421</v>
      </c>
      <c r="Q566" s="371">
        <f t="shared" si="49"/>
        <v>9413.8788999999997</v>
      </c>
      <c r="R566" s="371">
        <f t="shared" si="45"/>
        <v>9413.8788999999997</v>
      </c>
      <c r="S566" s="372">
        <f>IFERROR((VLOOKUP(A566,QUEUE!$F$5:$AW$1000,27,FALSE)-VLOOKUP(A566,QUEUE!$F$5:$AW$1000,26,FALSE))*500,0)</f>
        <v>0</v>
      </c>
      <c r="T566" s="372">
        <f>IFERROR((VLOOKUP(A566,QUEUE!$F$5:$AW$1000,30,FALSE)-VLOOKUP(A566,QUEUE!$F$5:$AW$1000,29,FALSE))*850,0)</f>
        <v>0</v>
      </c>
      <c r="U566" s="372">
        <f>IFERROR((VLOOKUP(A566,QUEUE!$F$5:$AW$1000,33,FALSE)-VLOOKUP(A566,QUEUE!$F$5:$AW$1000,32,FALSE))*600,0)</f>
        <v>0</v>
      </c>
      <c r="V566" s="372">
        <f>IFERROR((VLOOKUP(A566,QUEUE!$F$5:$AW$1000,36,FALSE)-VLOOKUP(A566,QUEUE!$F$5:$AW$1000,35,FALSE))*750,0)</f>
        <v>0</v>
      </c>
      <c r="W566" s="372">
        <f>IFERROR((VLOOKUP(A566,QUEUE!$F$5:$AW$1000,39,FALSE)-VLOOKUP(A566,QUEUE!$F$5:$AW$1000,38,FALSE))*600,0)</f>
        <v>0</v>
      </c>
      <c r="X566" s="373"/>
      <c r="Y566" s="371">
        <f>IFERROR(VLOOKUP(A566,PROFILE!$B$6:$DG$1000,109,FALSE),0)</f>
        <v>0</v>
      </c>
      <c r="Z566" s="371">
        <f>IFERROR((VLOOKUP(A566,PROFILE!$B$6:$DG$1000,110,FALSE)*900)+((VLOOKUP(A566,PROFILE!$B$6:$DG$1000,110,FALSE)*900)*0.5),0)</f>
        <v>2025</v>
      </c>
      <c r="AA566" s="371">
        <f t="shared" si="47"/>
        <v>1326.5421000000001</v>
      </c>
      <c r="AB566" s="373">
        <f>IF(PROFILE!R568="รอบคัน",1500,IF(PROFILE!R568="โคม่า",2000,PROFILE!DJ568*100))</f>
        <v>500</v>
      </c>
    </row>
    <row r="567" spans="1:28" x14ac:dyDescent="0.35">
      <c r="A567" s="344">
        <f t="shared" si="46"/>
        <v>1707032</v>
      </c>
      <c r="B567" s="344">
        <v>567</v>
      </c>
      <c r="G567" s="374" t="str">
        <f>IFERROR(VLOOKUP(A567,PROFILE!$B$6:$P$1000,11,FALSE),"")</f>
        <v>OUT</v>
      </c>
      <c r="H567" s="368">
        <f>IF(PROFILE!H569="","",PROFILE!B569)</f>
        <v>1707032</v>
      </c>
      <c r="I567" s="369" t="str">
        <f>IF(H567="","",VLOOKUP(H567,PROFILE!$B$6:$AC$1000,18,FALSE))</f>
        <v>เทเวศ</v>
      </c>
      <c r="J567" s="369" t="str">
        <f>IF(H567="","",VLOOKUP(H567,PROFILE!$B$6:$AC$1000,17,FALSE))</f>
        <v>กลาง</v>
      </c>
      <c r="K567" s="369" t="str">
        <f>IF(H567="","",VLOOKUP(H567,PROFILE!$B$6:$AC$1000,23,FALSE))</f>
        <v>2กผ7853</v>
      </c>
      <c r="L567" s="369" t="str">
        <f>IF(H567="","",VLOOKUP(H567,PROFILE!$B$6:$AC$1000,24,FALSE))</f>
        <v>TOYOTA</v>
      </c>
      <c r="M567" s="370" t="str">
        <f>IF(H567="","",VLOOKUP(H567,PROFILE!$B$6:$AC$1000,25,FALSE))</f>
        <v>VIOS</v>
      </c>
      <c r="N567" s="371">
        <f t="shared" si="48"/>
        <v>2786.71</v>
      </c>
      <c r="O567" s="372">
        <v>3500</v>
      </c>
      <c r="P567" s="372">
        <v>8367.1</v>
      </c>
      <c r="Q567" s="371">
        <f t="shared" si="49"/>
        <v>5580.39</v>
      </c>
      <c r="R567" s="371">
        <f t="shared" si="45"/>
        <v>5580.39</v>
      </c>
      <c r="S567" s="372">
        <f>IFERROR((VLOOKUP(A567,QUEUE!$F$5:$AW$1000,27,FALSE)-VLOOKUP(A567,QUEUE!$F$5:$AW$1000,26,FALSE))*500,0)</f>
        <v>0</v>
      </c>
      <c r="T567" s="372">
        <f>IFERROR((VLOOKUP(A567,QUEUE!$F$5:$AW$1000,30,FALSE)-VLOOKUP(A567,QUEUE!$F$5:$AW$1000,29,FALSE))*850,0)</f>
        <v>0</v>
      </c>
      <c r="U567" s="372">
        <f>IFERROR((VLOOKUP(A567,QUEUE!$F$5:$AW$1000,33,FALSE)-VLOOKUP(A567,QUEUE!$F$5:$AW$1000,32,FALSE))*600,0)</f>
        <v>0</v>
      </c>
      <c r="V567" s="372">
        <f>IFERROR((VLOOKUP(A567,QUEUE!$F$5:$AW$1000,36,FALSE)-VLOOKUP(A567,QUEUE!$F$5:$AW$1000,35,FALSE))*750,0)</f>
        <v>0</v>
      </c>
      <c r="W567" s="372">
        <f>IFERROR((VLOOKUP(A567,QUEUE!$F$5:$AW$1000,39,FALSE)-VLOOKUP(A567,QUEUE!$F$5:$AW$1000,38,FALSE))*600,0)</f>
        <v>0</v>
      </c>
      <c r="X567" s="373"/>
      <c r="Y567" s="371">
        <f>IFERROR(VLOOKUP(A567,PROFILE!$B$6:$DG$1000,109,FALSE),0)</f>
        <v>0</v>
      </c>
      <c r="Z567" s="371">
        <f>IFERROR((VLOOKUP(A567,PROFILE!$B$6:$DG$1000,110,FALSE)*900)+((VLOOKUP(A567,PROFILE!$B$6:$DG$1000,110,FALSE)*900)*0.5),0)</f>
        <v>1350</v>
      </c>
      <c r="AA567" s="371">
        <f t="shared" si="47"/>
        <v>836.71</v>
      </c>
      <c r="AB567" s="373">
        <f>IF(PROFILE!R569="รอบคัน",1500,IF(PROFILE!R569="โคม่า",2000,PROFILE!DJ569*100))</f>
        <v>600</v>
      </c>
    </row>
    <row r="568" spans="1:28" x14ac:dyDescent="0.35">
      <c r="A568" s="344">
        <f t="shared" si="46"/>
        <v>1707033</v>
      </c>
      <c r="B568" s="344">
        <v>568</v>
      </c>
      <c r="G568" s="374" t="str">
        <f>IFERROR(VLOOKUP(A568,PROFILE!$B$6:$P$1000,11,FALSE),"")</f>
        <v/>
      </c>
      <c r="H568" s="368">
        <f>IF(PROFILE!H570="","",PROFILE!B570)</f>
        <v>1707033</v>
      </c>
      <c r="I568" s="369" t="str">
        <f>IF(H568="","",VLOOKUP(H568,PROFILE!$B$6:$AC$1000,18,FALSE))</f>
        <v>อาคเนย์</v>
      </c>
      <c r="J568" s="369" t="str">
        <f>IF(H568="","",VLOOKUP(H568,PROFILE!$B$6:$AC$1000,17,FALSE))</f>
        <v>กลาง</v>
      </c>
      <c r="K568" s="369" t="str">
        <f>IF(H568="","",VLOOKUP(H568,PROFILE!$B$6:$AC$1000,23,FALSE))</f>
        <v>1ฒบ160</v>
      </c>
      <c r="L568" s="369" t="str">
        <f>IF(H568="","",VLOOKUP(H568,PROFILE!$B$6:$AC$1000,24,FALSE))</f>
        <v>FORD</v>
      </c>
      <c r="M568" s="370" t="str">
        <f>IF(H568="","",VLOOKUP(H568,PROFILE!$B$6:$AC$1000,25,FALSE))</f>
        <v>RANGER</v>
      </c>
      <c r="N568" s="371">
        <f t="shared" si="48"/>
        <v>3663.49</v>
      </c>
      <c r="O568" s="372"/>
      <c r="P568" s="372">
        <v>3140</v>
      </c>
      <c r="Q568" s="371">
        <f t="shared" si="49"/>
        <v>-523.48999999999978</v>
      </c>
      <c r="R568" s="371">
        <f t="shared" si="45"/>
        <v>-523.48999999999978</v>
      </c>
      <c r="S568" s="372">
        <v>200</v>
      </c>
      <c r="T568" s="372">
        <v>200</v>
      </c>
      <c r="U568" s="372">
        <v>900</v>
      </c>
      <c r="V568" s="372">
        <v>800</v>
      </c>
      <c r="W568" s="372">
        <v>200</v>
      </c>
      <c r="X568" s="373"/>
      <c r="Y568" s="371">
        <v>1166.0999999999999</v>
      </c>
      <c r="Z568" s="371">
        <f>IFERROR((VLOOKUP(A568,PROFILE!$B$6:$DG$1000,110,FALSE)*900)+((VLOOKUP(A568,PROFILE!$B$6:$DG$1000,110,FALSE)*900)*0.5),0)</f>
        <v>0</v>
      </c>
      <c r="AA568" s="371">
        <f t="shared" si="47"/>
        <v>197.39000000000001</v>
      </c>
      <c r="AB568" s="373">
        <f>IF(PROFILE!R570="รอบคัน",1500,IF(PROFILE!R570="โคม่า",2000,PROFILE!DJ570*100))</f>
        <v>0</v>
      </c>
    </row>
    <row r="569" spans="1:28" x14ac:dyDescent="0.35">
      <c r="A569" s="344">
        <f t="shared" si="46"/>
        <v>1707034</v>
      </c>
      <c r="B569" s="344">
        <v>569</v>
      </c>
      <c r="G569" s="374" t="str">
        <f>IFERROR(VLOOKUP(A569,PROFILE!$B$6:$P$1000,11,FALSE),"")</f>
        <v>OUT</v>
      </c>
      <c r="H569" s="368">
        <f>IF(PROFILE!H571="","",PROFILE!B571)</f>
        <v>1707034</v>
      </c>
      <c r="I569" s="369" t="str">
        <f>IF(H569="","",VLOOKUP(H569,PROFILE!$B$6:$AC$1000,18,FALSE))</f>
        <v>ธนชาต</v>
      </c>
      <c r="J569" s="369" t="str">
        <f>IF(H569="","",VLOOKUP(H569,PROFILE!$B$6:$AC$1000,17,FALSE))</f>
        <v>กลาง</v>
      </c>
      <c r="K569" s="369" t="str">
        <f>IF(H569="","",VLOOKUP(H569,PROFILE!$B$6:$AC$1000,23,FALSE))</f>
        <v>1ฒล4220</v>
      </c>
      <c r="L569" s="369" t="str">
        <f>IF(H569="","",VLOOKUP(H569,PROFILE!$B$6:$AC$1000,24,FALSE))</f>
        <v>ISUZU</v>
      </c>
      <c r="M569" s="370" t="str">
        <f>IF(H569="","",VLOOKUP(H569,PROFILE!$B$6:$AC$1000,25,FALSE))</f>
        <v>D-MAX</v>
      </c>
      <c r="N569" s="371">
        <f t="shared" si="48"/>
        <v>975</v>
      </c>
      <c r="O569" s="372"/>
      <c r="P569" s="372"/>
      <c r="Q569" s="371">
        <f t="shared" si="49"/>
        <v>0</v>
      </c>
      <c r="R569" s="371">
        <f t="shared" si="45"/>
        <v>0</v>
      </c>
      <c r="S569" s="372">
        <f>IFERROR((VLOOKUP(A569,QUEUE!$F$5:$AW$1000,27,FALSE)-VLOOKUP(A569,QUEUE!$F$5:$AW$1000,26,FALSE))*500,0)</f>
        <v>0</v>
      </c>
      <c r="T569" s="372">
        <f>IFERROR((VLOOKUP(A569,QUEUE!$F$5:$AW$1000,30,FALSE)-VLOOKUP(A569,QUEUE!$F$5:$AW$1000,29,FALSE))*850,0)</f>
        <v>0</v>
      </c>
      <c r="U569" s="372">
        <f>IFERROR((VLOOKUP(A569,QUEUE!$F$5:$AW$1000,33,FALSE)-VLOOKUP(A569,QUEUE!$F$5:$AW$1000,32,FALSE))*600,0)</f>
        <v>0</v>
      </c>
      <c r="V569" s="372">
        <f>IFERROR((VLOOKUP(A569,QUEUE!$F$5:$AW$1000,36,FALSE)-VLOOKUP(A569,QUEUE!$F$5:$AW$1000,35,FALSE))*750,0)</f>
        <v>0</v>
      </c>
      <c r="W569" s="372">
        <f>IFERROR((VLOOKUP(A569,QUEUE!$F$5:$AW$1000,39,FALSE)-VLOOKUP(A569,QUEUE!$F$5:$AW$1000,38,FALSE))*600,0)</f>
        <v>0</v>
      </c>
      <c r="X569" s="373"/>
      <c r="Y569" s="371">
        <f>IFERROR(VLOOKUP(A569,PROFILE!$B$6:$DG$1000,109,FALSE),0)</f>
        <v>0</v>
      </c>
      <c r="Z569" s="371">
        <f>IFERROR((VLOOKUP(A569,PROFILE!$B$6:$DG$1000,110,FALSE)*900)+((VLOOKUP(A569,PROFILE!$B$6:$DG$1000,110,FALSE)*900)*0.5),0)</f>
        <v>675</v>
      </c>
      <c r="AA569" s="371">
        <f t="shared" si="47"/>
        <v>0</v>
      </c>
      <c r="AB569" s="373">
        <f>IF(PROFILE!R571="รอบคัน",1500,IF(PROFILE!R571="โคม่า",2000,PROFILE!DJ571*100))</f>
        <v>300</v>
      </c>
    </row>
    <row r="570" spans="1:28" x14ac:dyDescent="0.35">
      <c r="A570" s="344">
        <f t="shared" si="46"/>
        <v>1707035</v>
      </c>
      <c r="B570" s="344">
        <v>570</v>
      </c>
      <c r="G570" s="374" t="str">
        <f>IFERROR(VLOOKUP(A570,PROFILE!$B$6:$P$1000,11,FALSE),"")</f>
        <v>OUT</v>
      </c>
      <c r="H570" s="368">
        <f>IF(PROFILE!H572="","",PROFILE!B572)</f>
        <v>1707035</v>
      </c>
      <c r="I570" s="369" t="str">
        <f>IF(H570="","",VLOOKUP(H570,PROFILE!$B$6:$AC$1000,18,FALSE))</f>
        <v>ธนชาต</v>
      </c>
      <c r="J570" s="369" t="str">
        <f>IF(H570="","",VLOOKUP(H570,PROFILE!$B$6:$AC$1000,17,FALSE))</f>
        <v>กลาง</v>
      </c>
      <c r="K570" s="369" t="str">
        <f>IF(H570="","",VLOOKUP(H570,PROFILE!$B$6:$AC$1000,23,FALSE))</f>
        <v>ญบ8590</v>
      </c>
      <c r="L570" s="369" t="str">
        <f>IF(H570="","",VLOOKUP(H570,PROFILE!$B$6:$AC$1000,24,FALSE))</f>
        <v>HONDA</v>
      </c>
      <c r="M570" s="370" t="str">
        <f>IF(H570="","",VLOOKUP(H570,PROFILE!$B$6:$AC$1000,25,FALSE))</f>
        <v>ACCORD</v>
      </c>
      <c r="N570" s="371">
        <f t="shared" si="48"/>
        <v>1098.0620000000001</v>
      </c>
      <c r="O570" s="372"/>
      <c r="P570" s="372">
        <v>9980.6200000000008</v>
      </c>
      <c r="Q570" s="371">
        <f t="shared" si="49"/>
        <v>8882.5580000000009</v>
      </c>
      <c r="R570" s="371">
        <f t="shared" si="45"/>
        <v>8882.5580000000009</v>
      </c>
      <c r="S570" s="372">
        <f>IFERROR((VLOOKUP(A570,QUEUE!$F$5:$AW$1000,27,FALSE)-VLOOKUP(A570,QUEUE!$F$5:$AW$1000,26,FALSE))*500,0)</f>
        <v>0</v>
      </c>
      <c r="T570" s="372">
        <f>IFERROR((VLOOKUP(A570,QUEUE!$F$5:$AW$1000,30,FALSE)-VLOOKUP(A570,QUEUE!$F$5:$AW$1000,29,FALSE))*850,0)</f>
        <v>0</v>
      </c>
      <c r="U570" s="372">
        <f>IFERROR((VLOOKUP(A570,QUEUE!$F$5:$AW$1000,33,FALSE)-VLOOKUP(A570,QUEUE!$F$5:$AW$1000,32,FALSE))*600,0)</f>
        <v>0</v>
      </c>
      <c r="V570" s="372">
        <f>IFERROR((VLOOKUP(A570,QUEUE!$F$5:$AW$1000,36,FALSE)-VLOOKUP(A570,QUEUE!$F$5:$AW$1000,35,FALSE))*750,0)</f>
        <v>0</v>
      </c>
      <c r="W570" s="372">
        <f>IFERROR((VLOOKUP(A570,QUEUE!$F$5:$AW$1000,39,FALSE)-VLOOKUP(A570,QUEUE!$F$5:$AW$1000,38,FALSE))*600,0)</f>
        <v>0</v>
      </c>
      <c r="X570" s="373"/>
      <c r="Y570" s="371">
        <f>IFERROR(VLOOKUP(A570,PROFILE!$B$6:$DG$1000,109,FALSE),0)</f>
        <v>0</v>
      </c>
      <c r="Z570" s="371">
        <f>IFERROR((VLOOKUP(A570,PROFILE!$B$6:$DG$1000,110,FALSE)*900)+((VLOOKUP(A570,PROFILE!$B$6:$DG$1000,110,FALSE)*900)*0.5),0)</f>
        <v>0</v>
      </c>
      <c r="AA570" s="371">
        <f t="shared" si="47"/>
        <v>998.06200000000013</v>
      </c>
      <c r="AB570" s="373">
        <f>IF(PROFILE!R572="รอบคัน",1500,IF(PROFILE!R572="โคม่า",2000,PROFILE!DJ572*100))</f>
        <v>100</v>
      </c>
    </row>
    <row r="571" spans="1:28" x14ac:dyDescent="0.35">
      <c r="A571" s="344">
        <f t="shared" si="46"/>
        <v>1707036</v>
      </c>
      <c r="B571" s="344">
        <v>571</v>
      </c>
      <c r="G571" s="374" t="str">
        <f>IFERROR(VLOOKUP(A571,PROFILE!$B$6:$P$1000,11,FALSE),"")</f>
        <v/>
      </c>
      <c r="H571" s="368">
        <f>IF(PROFILE!H573="","",PROFILE!B573)</f>
        <v>1707036</v>
      </c>
      <c r="I571" s="369" t="str">
        <f>IF(H571="","",VLOOKUP(H571,PROFILE!$B$6:$AC$1000,18,FALSE))</f>
        <v>เมืองไทย</v>
      </c>
      <c r="J571" s="369" t="str">
        <f>IF(H571="","",VLOOKUP(H571,PROFILE!$B$6:$AC$1000,17,FALSE))</f>
        <v>เบา</v>
      </c>
      <c r="K571" s="369" t="str">
        <f>IF(H571="","",VLOOKUP(H571,PROFILE!$B$6:$AC$1000,23,FALSE))</f>
        <v>ญฌ4845</v>
      </c>
      <c r="L571" s="369" t="str">
        <f>IF(H571="","",VLOOKUP(H571,PROFILE!$B$6:$AC$1000,24,FALSE))</f>
        <v>ISUZU</v>
      </c>
      <c r="M571" s="370" t="str">
        <f>IF(H571="","",VLOOKUP(H571,PROFILE!$B$6:$AC$1000,25,FALSE))</f>
        <v>D-MAX</v>
      </c>
      <c r="N571" s="371">
        <f t="shared" si="48"/>
        <v>3000</v>
      </c>
      <c r="O571" s="372"/>
      <c r="P571" s="372"/>
      <c r="Q571" s="371">
        <f t="shared" si="49"/>
        <v>0</v>
      </c>
      <c r="R571" s="371">
        <f t="shared" si="45"/>
        <v>0</v>
      </c>
      <c r="S571" s="372">
        <f>IFERROR((VLOOKUP(A571,QUEUE!$F$5:$AW$1000,27,FALSE)-VLOOKUP(A571,QUEUE!$F$5:$AW$1000,26,FALSE))*500,0)</f>
        <v>0</v>
      </c>
      <c r="T571" s="372">
        <f>IFERROR((VLOOKUP(A571,QUEUE!$F$5:$AW$1000,30,FALSE)-VLOOKUP(A571,QUEUE!$F$5:$AW$1000,29,FALSE))*850,0)</f>
        <v>0</v>
      </c>
      <c r="U571" s="372">
        <v>3000</v>
      </c>
      <c r="V571" s="372">
        <f>IFERROR((VLOOKUP(A571,QUEUE!$F$5:$AW$1000,36,FALSE)-VLOOKUP(A571,QUEUE!$F$5:$AW$1000,35,FALSE))*750,0)</f>
        <v>0</v>
      </c>
      <c r="W571" s="372">
        <f>IFERROR((VLOOKUP(A571,QUEUE!$F$5:$AW$1000,39,FALSE)-VLOOKUP(A571,QUEUE!$F$5:$AW$1000,38,FALSE))*600,0)</f>
        <v>0</v>
      </c>
      <c r="X571" s="373"/>
      <c r="Y571" s="371">
        <f>IFERROR(VLOOKUP(A571,PROFILE!$B$6:$DG$1000,109,FALSE),0)</f>
        <v>0</v>
      </c>
      <c r="Z571" s="371">
        <f>IFERROR((VLOOKUP(A571,PROFILE!$B$6:$DG$1000,110,FALSE)*900)+((VLOOKUP(A571,PROFILE!$B$6:$DG$1000,110,FALSE)*900)*0.5),0)</f>
        <v>0</v>
      </c>
      <c r="AA571" s="371">
        <f t="shared" si="47"/>
        <v>0</v>
      </c>
      <c r="AB571" s="373">
        <f>IF(PROFILE!R573="รอบคัน",1500,IF(PROFILE!R573="โคม่า",2000,PROFILE!DJ573*100))</f>
        <v>0</v>
      </c>
    </row>
    <row r="572" spans="1:28" x14ac:dyDescent="0.35">
      <c r="A572" s="344">
        <f t="shared" si="46"/>
        <v>1707037</v>
      </c>
      <c r="B572" s="344">
        <v>572</v>
      </c>
      <c r="G572" s="374" t="str">
        <f>IFERROR(VLOOKUP(A572,PROFILE!$B$6:$P$1000,11,FALSE),"")</f>
        <v>OUT</v>
      </c>
      <c r="H572" s="368">
        <f>IF(PROFILE!H574="","",PROFILE!B574)</f>
        <v>1707037</v>
      </c>
      <c r="I572" s="369" t="str">
        <f>IF(H572="","",VLOOKUP(H572,PROFILE!$B$6:$AC$1000,18,FALSE))</f>
        <v>อาคเนย์</v>
      </c>
      <c r="J572" s="369" t="str">
        <f>IF(H572="","",VLOOKUP(H572,PROFILE!$B$6:$AC$1000,17,FALSE))</f>
        <v>เบา</v>
      </c>
      <c r="K572" s="369" t="str">
        <f>IF(H572="","",VLOOKUP(H572,PROFILE!$B$6:$AC$1000,23,FALSE))</f>
        <v>1กต7252</v>
      </c>
      <c r="L572" s="369" t="str">
        <f>IF(H572="","",VLOOKUP(H572,PROFILE!$B$6:$AC$1000,24,FALSE))</f>
        <v>HONDA</v>
      </c>
      <c r="M572" s="370" t="str">
        <f>IF(H572="","",VLOOKUP(H572,PROFILE!$B$6:$AC$1000,25,FALSE))</f>
        <v>BRIO</v>
      </c>
      <c r="N572" s="371">
        <f t="shared" si="48"/>
        <v>975</v>
      </c>
      <c r="O572" s="372"/>
      <c r="P572" s="372"/>
      <c r="Q572" s="371">
        <f t="shared" si="49"/>
        <v>0</v>
      </c>
      <c r="R572" s="371">
        <f t="shared" si="45"/>
        <v>0</v>
      </c>
      <c r="S572" s="372">
        <f>IFERROR((VLOOKUP(A572,QUEUE!$F$5:$AW$1000,27,FALSE)-VLOOKUP(A572,QUEUE!$F$5:$AW$1000,26,FALSE))*500,0)</f>
        <v>0</v>
      </c>
      <c r="T572" s="372">
        <f>IFERROR((VLOOKUP(A572,QUEUE!$F$5:$AW$1000,30,FALSE)-VLOOKUP(A572,QUEUE!$F$5:$AW$1000,29,FALSE))*850,0)</f>
        <v>0</v>
      </c>
      <c r="U572" s="372">
        <f>IFERROR((VLOOKUP(A572,QUEUE!$F$5:$AW$1000,33,FALSE)-VLOOKUP(A572,QUEUE!$F$5:$AW$1000,32,FALSE))*600,0)</f>
        <v>0</v>
      </c>
      <c r="V572" s="372">
        <f>IFERROR((VLOOKUP(A572,QUEUE!$F$5:$AW$1000,36,FALSE)-VLOOKUP(A572,QUEUE!$F$5:$AW$1000,35,FALSE))*750,0)</f>
        <v>0</v>
      </c>
      <c r="W572" s="372">
        <f>IFERROR((VLOOKUP(A572,QUEUE!$F$5:$AW$1000,39,FALSE)-VLOOKUP(A572,QUEUE!$F$5:$AW$1000,38,FALSE))*600,0)</f>
        <v>0</v>
      </c>
      <c r="X572" s="373"/>
      <c r="Y572" s="371">
        <f>IFERROR(VLOOKUP(A572,PROFILE!$B$6:$DG$1000,109,FALSE),0)</f>
        <v>0</v>
      </c>
      <c r="Z572" s="371">
        <f>IFERROR((VLOOKUP(A572,PROFILE!$B$6:$DG$1000,110,FALSE)*900)+((VLOOKUP(A572,PROFILE!$B$6:$DG$1000,110,FALSE)*900)*0.5),0)</f>
        <v>675</v>
      </c>
      <c r="AA572" s="371">
        <f t="shared" si="47"/>
        <v>0</v>
      </c>
      <c r="AB572" s="373">
        <f>IF(PROFILE!R574="รอบคัน",1500,IF(PROFILE!R574="โคม่า",2000,PROFILE!DJ574*100))</f>
        <v>300</v>
      </c>
    </row>
    <row r="573" spans="1:28" x14ac:dyDescent="0.35">
      <c r="A573" s="344">
        <f t="shared" si="46"/>
        <v>1707038</v>
      </c>
      <c r="B573" s="344">
        <v>573</v>
      </c>
      <c r="G573" s="374" t="str">
        <f>IFERROR(VLOOKUP(A573,PROFILE!$B$6:$P$1000,11,FALSE),"")</f>
        <v>OUT</v>
      </c>
      <c r="H573" s="368">
        <f>IF(PROFILE!H575="","",PROFILE!B575)</f>
        <v>1707038</v>
      </c>
      <c r="I573" s="369" t="str">
        <f>IF(H573="","",VLOOKUP(H573,PROFILE!$B$6:$AC$1000,18,FALSE))</f>
        <v>ธนชาต</v>
      </c>
      <c r="J573" s="369" t="str">
        <f>IF(H573="","",VLOOKUP(H573,PROFILE!$B$6:$AC$1000,17,FALSE))</f>
        <v>เบา</v>
      </c>
      <c r="K573" s="369" t="str">
        <f>IF(H573="","",VLOOKUP(H573,PROFILE!$B$6:$AC$1000,23,FALSE))</f>
        <v>ฒญ4292</v>
      </c>
      <c r="L573" s="369" t="str">
        <f>IF(H573="","",VLOOKUP(H573,PROFILE!$B$6:$AC$1000,24,FALSE))</f>
        <v>ISUZU</v>
      </c>
      <c r="M573" s="370" t="str">
        <f>IF(H573="","",VLOOKUP(H573,PROFILE!$B$6:$AC$1000,25,FALSE))</f>
        <v>SPACECAB</v>
      </c>
      <c r="N573" s="371">
        <f t="shared" si="48"/>
        <v>875</v>
      </c>
      <c r="O573" s="372"/>
      <c r="P573" s="372"/>
      <c r="Q573" s="371">
        <f t="shared" si="49"/>
        <v>0</v>
      </c>
      <c r="R573" s="371">
        <f t="shared" si="45"/>
        <v>0</v>
      </c>
      <c r="S573" s="372">
        <f>IFERROR((VLOOKUP(A573,QUEUE!$F$5:$AW$1000,27,FALSE)-VLOOKUP(A573,QUEUE!$F$5:$AW$1000,26,FALSE))*500,0)</f>
        <v>0</v>
      </c>
      <c r="T573" s="372">
        <f>IFERROR((VLOOKUP(A573,QUEUE!$F$5:$AW$1000,30,FALSE)-VLOOKUP(A573,QUEUE!$F$5:$AW$1000,29,FALSE))*850,0)</f>
        <v>0</v>
      </c>
      <c r="U573" s="372">
        <f>IFERROR((VLOOKUP(A573,QUEUE!$F$5:$AW$1000,33,FALSE)-VLOOKUP(A573,QUEUE!$F$5:$AW$1000,32,FALSE))*600,0)</f>
        <v>0</v>
      </c>
      <c r="V573" s="372">
        <f>IFERROR((VLOOKUP(A573,QUEUE!$F$5:$AW$1000,36,FALSE)-VLOOKUP(A573,QUEUE!$F$5:$AW$1000,35,FALSE))*750,0)</f>
        <v>0</v>
      </c>
      <c r="W573" s="372">
        <f>IFERROR((VLOOKUP(A573,QUEUE!$F$5:$AW$1000,39,FALSE)-VLOOKUP(A573,QUEUE!$F$5:$AW$1000,38,FALSE))*600,0)</f>
        <v>0</v>
      </c>
      <c r="X573" s="373"/>
      <c r="Y573" s="371">
        <f>IFERROR(VLOOKUP(A573,PROFILE!$B$6:$DG$1000,109,FALSE),0)</f>
        <v>0</v>
      </c>
      <c r="Z573" s="371">
        <f>IFERROR((VLOOKUP(A573,PROFILE!$B$6:$DG$1000,110,FALSE)*900)+((VLOOKUP(A573,PROFILE!$B$6:$DG$1000,110,FALSE)*900)*0.5),0)</f>
        <v>675</v>
      </c>
      <c r="AA573" s="371">
        <f t="shared" si="47"/>
        <v>0</v>
      </c>
      <c r="AB573" s="373">
        <f>IF(PROFILE!R575="รอบคัน",1500,IF(PROFILE!R575="โคม่า",2000,PROFILE!DJ575*100))</f>
        <v>200</v>
      </c>
    </row>
    <row r="574" spans="1:28" x14ac:dyDescent="0.35">
      <c r="A574" s="344">
        <f t="shared" si="46"/>
        <v>1707039</v>
      </c>
      <c r="B574" s="344">
        <v>574</v>
      </c>
      <c r="G574" s="374" t="str">
        <f>IFERROR(VLOOKUP(A574,PROFILE!$B$6:$P$1000,11,FALSE),"")</f>
        <v>OUT</v>
      </c>
      <c r="H574" s="368">
        <f>IF(PROFILE!H576="","",PROFILE!B576)</f>
        <v>1707039</v>
      </c>
      <c r="I574" s="369" t="str">
        <f>IF(H574="","",VLOOKUP(H574,PROFILE!$B$6:$AC$1000,18,FALSE))</f>
        <v>เทเวศ</v>
      </c>
      <c r="J574" s="369" t="str">
        <f>IF(H574="","",VLOOKUP(H574,PROFILE!$B$6:$AC$1000,17,FALSE))</f>
        <v>กลาง</v>
      </c>
      <c r="K574" s="369" t="str">
        <f>IF(H574="","",VLOOKUP(H574,PROFILE!$B$6:$AC$1000,23,FALSE))</f>
        <v>ฌป2803</v>
      </c>
      <c r="L574" s="369" t="str">
        <f>IF(H574="","",VLOOKUP(H574,PROFILE!$B$6:$AC$1000,24,FALSE))</f>
        <v>HONDA</v>
      </c>
      <c r="M574" s="370" t="str">
        <f>IF(H574="","",VLOOKUP(H574,PROFILE!$B$6:$AC$1000,25,FALSE))</f>
        <v>CITY</v>
      </c>
      <c r="N574" s="371">
        <f t="shared" si="48"/>
        <v>1062.5</v>
      </c>
      <c r="O574" s="372">
        <v>4950</v>
      </c>
      <c r="P574" s="372">
        <v>10625</v>
      </c>
      <c r="Q574" s="371">
        <f t="shared" si="49"/>
        <v>9562.5</v>
      </c>
      <c r="R574" s="371">
        <f t="shared" si="45"/>
        <v>9562.5</v>
      </c>
      <c r="S574" s="372">
        <f>IFERROR((VLOOKUP(A574,QUEUE!$F$5:$AW$1000,27,FALSE)-VLOOKUP(A574,QUEUE!$F$5:$AW$1000,26,FALSE))*500,0)</f>
        <v>0</v>
      </c>
      <c r="T574" s="372">
        <f>IFERROR((VLOOKUP(A574,QUEUE!$F$5:$AW$1000,30,FALSE)-VLOOKUP(A574,QUEUE!$F$5:$AW$1000,29,FALSE))*850,0)</f>
        <v>0</v>
      </c>
      <c r="U574" s="372">
        <f>IFERROR((VLOOKUP(A574,QUEUE!$F$5:$AW$1000,33,FALSE)-VLOOKUP(A574,QUEUE!$F$5:$AW$1000,32,FALSE))*600,0)</f>
        <v>0</v>
      </c>
      <c r="V574" s="372">
        <f>IFERROR((VLOOKUP(A574,QUEUE!$F$5:$AW$1000,36,FALSE)-VLOOKUP(A574,QUEUE!$F$5:$AW$1000,35,FALSE))*750,0)</f>
        <v>0</v>
      </c>
      <c r="W574" s="372">
        <f>IFERROR((VLOOKUP(A574,QUEUE!$F$5:$AW$1000,39,FALSE)-VLOOKUP(A574,QUEUE!$F$5:$AW$1000,38,FALSE))*600,0)</f>
        <v>0</v>
      </c>
      <c r="X574" s="373"/>
      <c r="Y574" s="371">
        <f>IFERROR(VLOOKUP(A574,PROFILE!$B$6:$DG$1000,109,FALSE),0)</f>
        <v>0</v>
      </c>
      <c r="Z574" s="371">
        <f>IFERROR((VLOOKUP(A574,PROFILE!$B$6:$DG$1000,110,FALSE)*900)+((VLOOKUP(A574,PROFILE!$B$6:$DG$1000,110,FALSE)*900)*0.5),0)</f>
        <v>0</v>
      </c>
      <c r="AA574" s="371">
        <f t="shared" si="47"/>
        <v>1062.5</v>
      </c>
      <c r="AB574" s="373">
        <f>IF(PROFILE!R576="รอบคัน",1500,IF(PROFILE!R576="โคม่า",2000,PROFILE!DJ576*100))</f>
        <v>0</v>
      </c>
    </row>
    <row r="575" spans="1:28" x14ac:dyDescent="0.35">
      <c r="A575" s="344">
        <f t="shared" si="46"/>
        <v>1707040</v>
      </c>
      <c r="B575" s="344">
        <v>575</v>
      </c>
      <c r="G575" s="374" t="str">
        <f>IFERROR(VLOOKUP(A575,PROFILE!$B$6:$P$1000,11,FALSE),"")</f>
        <v/>
      </c>
      <c r="H575" s="368">
        <f>IF(PROFILE!H577="","",PROFILE!B577)</f>
        <v>1707040</v>
      </c>
      <c r="I575" s="369" t="str">
        <f>IF(H575="","",VLOOKUP(H575,PROFILE!$B$6:$AC$1000,18,FALSE))</f>
        <v>เอเซีย</v>
      </c>
      <c r="J575" s="369" t="str">
        <f>IF(H575="","",VLOOKUP(H575,PROFILE!$B$6:$AC$1000,17,FALSE))</f>
        <v>ชิ้นส่วน</v>
      </c>
      <c r="K575" s="369" t="str">
        <f>IF(H575="","",VLOOKUP(H575,PROFILE!$B$6:$AC$1000,23,FALSE))</f>
        <v>ฎย1894</v>
      </c>
      <c r="L575" s="369" t="str">
        <f>IF(H575="","",VLOOKUP(H575,PROFILE!$B$6:$AC$1000,24,FALSE))</f>
        <v>MITSUBISHI</v>
      </c>
      <c r="M575" s="370" t="str">
        <f>IF(H575="","",VLOOKUP(H575,PROFILE!$B$6:$AC$1000,25,FALSE))</f>
        <v>LANCER</v>
      </c>
      <c r="N575" s="371">
        <f t="shared" si="48"/>
        <v>0</v>
      </c>
      <c r="O575" s="372"/>
      <c r="P575" s="372"/>
      <c r="Q575" s="371">
        <f t="shared" si="49"/>
        <v>0</v>
      </c>
      <c r="R575" s="371">
        <f t="shared" si="45"/>
        <v>0</v>
      </c>
      <c r="S575" s="372">
        <f>IFERROR((VLOOKUP(A575,QUEUE!$F$5:$AW$1000,27,FALSE)-VLOOKUP(A575,QUEUE!$F$5:$AW$1000,26,FALSE))*500,0)</f>
        <v>0</v>
      </c>
      <c r="T575" s="372">
        <f>IFERROR((VLOOKUP(A575,QUEUE!$F$5:$AW$1000,30,FALSE)-VLOOKUP(A575,QUEUE!$F$5:$AW$1000,29,FALSE))*850,0)</f>
        <v>0</v>
      </c>
      <c r="U575" s="372">
        <f>IFERROR((VLOOKUP(A575,QUEUE!$F$5:$AW$1000,33,FALSE)-VLOOKUP(A575,QUEUE!$F$5:$AW$1000,32,FALSE))*600,0)</f>
        <v>0</v>
      </c>
      <c r="V575" s="372">
        <f>IFERROR((VLOOKUP(A575,QUEUE!$F$5:$AW$1000,36,FALSE)-VLOOKUP(A575,QUEUE!$F$5:$AW$1000,35,FALSE))*750,0)</f>
        <v>0</v>
      </c>
      <c r="W575" s="372">
        <f>IFERROR((VLOOKUP(A575,QUEUE!$F$5:$AW$1000,39,FALSE)-VLOOKUP(A575,QUEUE!$F$5:$AW$1000,38,FALSE))*600,0)</f>
        <v>0</v>
      </c>
      <c r="X575" s="373"/>
      <c r="Y575" s="371">
        <f>IFERROR(VLOOKUP(A575,PROFILE!$B$6:$DG$1000,109,FALSE),0)</f>
        <v>0</v>
      </c>
      <c r="Z575" s="371">
        <f>IFERROR((VLOOKUP(A575,PROFILE!$B$6:$DG$1000,110,FALSE)*900)+((VLOOKUP(A575,PROFILE!$B$6:$DG$1000,110,FALSE)*900)*0.5),0)</f>
        <v>0</v>
      </c>
      <c r="AA575" s="371">
        <f t="shared" si="47"/>
        <v>0</v>
      </c>
      <c r="AB575" s="373">
        <f>IF(PROFILE!R577="รอบคัน",1500,IF(PROFILE!R577="โคม่า",2000,PROFILE!DJ577*100))</f>
        <v>0</v>
      </c>
    </row>
    <row r="576" spans="1:28" x14ac:dyDescent="0.35">
      <c r="A576" s="344">
        <f t="shared" si="46"/>
        <v>1707041</v>
      </c>
      <c r="B576" s="344">
        <v>576</v>
      </c>
      <c r="G576" s="374" t="str">
        <f>IFERROR(VLOOKUP(A576,PROFILE!$B$6:$P$1000,11,FALSE),"")</f>
        <v>OUT</v>
      </c>
      <c r="H576" s="368">
        <f>IF(PROFILE!H578="","",PROFILE!B578)</f>
        <v>1707041</v>
      </c>
      <c r="I576" s="369" t="str">
        <f>IF(H576="","",VLOOKUP(H576,PROFILE!$B$6:$AC$1000,18,FALSE))</f>
        <v>ธนชาต</v>
      </c>
      <c r="J576" s="369" t="str">
        <f>IF(H576="","",VLOOKUP(H576,PROFILE!$B$6:$AC$1000,17,FALSE))</f>
        <v>เบา</v>
      </c>
      <c r="K576" s="369" t="str">
        <f>IF(H576="","",VLOOKUP(H576,PROFILE!$B$6:$AC$1000,23,FALSE))</f>
        <v>กว6245</v>
      </c>
      <c r="L576" s="369" t="str">
        <f>IF(H576="","",VLOOKUP(H576,PROFILE!$B$6:$AC$1000,24,FALSE))</f>
        <v>TOYOTA</v>
      </c>
      <c r="M576" s="370" t="str">
        <f>IF(H576="","",VLOOKUP(H576,PROFILE!$B$6:$AC$1000,25,FALSE))</f>
        <v>VIOS</v>
      </c>
      <c r="N576" s="371">
        <f t="shared" si="48"/>
        <v>875</v>
      </c>
      <c r="O576" s="372"/>
      <c r="P576" s="372"/>
      <c r="Q576" s="371">
        <f t="shared" si="49"/>
        <v>0</v>
      </c>
      <c r="R576" s="371">
        <f t="shared" si="45"/>
        <v>0</v>
      </c>
      <c r="S576" s="372">
        <f>IFERROR((VLOOKUP(A576,QUEUE!$F$5:$AW$1000,27,FALSE)-VLOOKUP(A576,QUEUE!$F$5:$AW$1000,26,FALSE))*500,0)</f>
        <v>0</v>
      </c>
      <c r="T576" s="372">
        <f>IFERROR((VLOOKUP(A576,QUEUE!$F$5:$AW$1000,30,FALSE)-VLOOKUP(A576,QUEUE!$F$5:$AW$1000,29,FALSE))*850,0)</f>
        <v>0</v>
      </c>
      <c r="U576" s="372">
        <f>IFERROR((VLOOKUP(A576,QUEUE!$F$5:$AW$1000,33,FALSE)-VLOOKUP(A576,QUEUE!$F$5:$AW$1000,32,FALSE))*600,0)</f>
        <v>0</v>
      </c>
      <c r="V576" s="372">
        <f>IFERROR((VLOOKUP(A576,QUEUE!$F$5:$AW$1000,36,FALSE)-VLOOKUP(A576,QUEUE!$F$5:$AW$1000,35,FALSE))*750,0)</f>
        <v>0</v>
      </c>
      <c r="W576" s="372">
        <f>IFERROR((VLOOKUP(A576,QUEUE!$F$5:$AW$1000,39,FALSE)-VLOOKUP(A576,QUEUE!$F$5:$AW$1000,38,FALSE))*600,0)</f>
        <v>0</v>
      </c>
      <c r="X576" s="373"/>
      <c r="Y576" s="371">
        <f>IFERROR(VLOOKUP(A576,PROFILE!$B$6:$DG$1000,109,FALSE),0)</f>
        <v>0</v>
      </c>
      <c r="Z576" s="371">
        <f>IFERROR((VLOOKUP(A576,PROFILE!$B$6:$DG$1000,110,FALSE)*900)+((VLOOKUP(A576,PROFILE!$B$6:$DG$1000,110,FALSE)*900)*0.5),0)</f>
        <v>675</v>
      </c>
      <c r="AA576" s="371">
        <f t="shared" si="47"/>
        <v>0</v>
      </c>
      <c r="AB576" s="373">
        <f>IF(PROFILE!R578="รอบคัน",1500,IF(PROFILE!R578="โคม่า",2000,PROFILE!DJ578*100))</f>
        <v>200</v>
      </c>
    </row>
    <row r="577" spans="1:28" x14ac:dyDescent="0.35">
      <c r="A577" s="344">
        <f t="shared" si="46"/>
        <v>1707042</v>
      </c>
      <c r="B577" s="344">
        <v>577</v>
      </c>
      <c r="G577" s="374" t="str">
        <f>IFERROR(VLOOKUP(A577,PROFILE!$B$6:$P$1000,11,FALSE),"")</f>
        <v>OUT</v>
      </c>
      <c r="H577" s="368">
        <f>IF(PROFILE!H579="","",PROFILE!B579)</f>
        <v>1707042</v>
      </c>
      <c r="I577" s="369" t="str">
        <f>IF(H577="","",VLOOKUP(H577,PROFILE!$B$6:$AC$1000,18,FALSE))</f>
        <v>ธนชาต</v>
      </c>
      <c r="J577" s="369" t="str">
        <f>IF(H577="","",VLOOKUP(H577,PROFILE!$B$6:$AC$1000,17,FALSE))</f>
        <v>เบา</v>
      </c>
      <c r="K577" s="369" t="str">
        <f>IF(H577="","",VLOOKUP(H577,PROFILE!$B$6:$AC$1000,23,FALSE))</f>
        <v>ถย3878</v>
      </c>
      <c r="L577" s="369" t="str">
        <f>IF(H577="","",VLOOKUP(H577,PROFILE!$B$6:$AC$1000,24,FALSE))</f>
        <v>ISUZU</v>
      </c>
      <c r="M577" s="370" t="str">
        <f>IF(H577="","",VLOOKUP(H577,PROFILE!$B$6:$AC$1000,25,FALSE))</f>
        <v>SPACECAB</v>
      </c>
      <c r="N577" s="371">
        <f t="shared" si="48"/>
        <v>1149.7660000000001</v>
      </c>
      <c r="O577" s="372"/>
      <c r="P577" s="372">
        <v>1747.66</v>
      </c>
      <c r="Q577" s="371">
        <f t="shared" si="49"/>
        <v>597.89400000000001</v>
      </c>
      <c r="R577" s="371">
        <f t="shared" si="45"/>
        <v>597.89400000000001</v>
      </c>
      <c r="S577" s="372">
        <f>IFERROR((VLOOKUP(A577,QUEUE!$F$5:$AW$1000,27,FALSE)-VLOOKUP(A577,QUEUE!$F$5:$AW$1000,26,FALSE))*500,0)</f>
        <v>0</v>
      </c>
      <c r="T577" s="372">
        <f>IFERROR((VLOOKUP(A577,QUEUE!$F$5:$AW$1000,30,FALSE)-VLOOKUP(A577,QUEUE!$F$5:$AW$1000,29,FALSE))*850,0)</f>
        <v>0</v>
      </c>
      <c r="U577" s="372">
        <f>IFERROR((VLOOKUP(A577,QUEUE!$F$5:$AW$1000,33,FALSE)-VLOOKUP(A577,QUEUE!$F$5:$AW$1000,32,FALSE))*600,0)</f>
        <v>0</v>
      </c>
      <c r="V577" s="372">
        <f>IFERROR((VLOOKUP(A577,QUEUE!$F$5:$AW$1000,36,FALSE)-VLOOKUP(A577,QUEUE!$F$5:$AW$1000,35,FALSE))*750,0)</f>
        <v>0</v>
      </c>
      <c r="W577" s="372">
        <f>IFERROR((VLOOKUP(A577,QUEUE!$F$5:$AW$1000,39,FALSE)-VLOOKUP(A577,QUEUE!$F$5:$AW$1000,38,FALSE))*600,0)</f>
        <v>0</v>
      </c>
      <c r="X577" s="373"/>
      <c r="Y577" s="371">
        <f>IFERROR(VLOOKUP(A577,PROFILE!$B$6:$DG$1000,109,FALSE),0)</f>
        <v>0</v>
      </c>
      <c r="Z577" s="371">
        <f>IFERROR((VLOOKUP(A577,PROFILE!$B$6:$DG$1000,110,FALSE)*900)+((VLOOKUP(A577,PROFILE!$B$6:$DG$1000,110,FALSE)*900)*0.5),0)</f>
        <v>675</v>
      </c>
      <c r="AA577" s="371">
        <f t="shared" si="47"/>
        <v>174.76600000000002</v>
      </c>
      <c r="AB577" s="373">
        <f>IF(PROFILE!R579="รอบคัน",1500,IF(PROFILE!R579="โคม่า",2000,PROFILE!DJ579*100))</f>
        <v>300</v>
      </c>
    </row>
    <row r="578" spans="1:28" x14ac:dyDescent="0.35">
      <c r="A578" s="344">
        <f t="shared" si="46"/>
        <v>1707043</v>
      </c>
      <c r="B578" s="344">
        <v>578</v>
      </c>
      <c r="G578" s="374" t="str">
        <f>IFERROR(VLOOKUP(A578,PROFILE!$B$6:$P$1000,11,FALSE),"")</f>
        <v>OUT</v>
      </c>
      <c r="H578" s="368">
        <f>IF(PROFILE!H580="","",PROFILE!B580)</f>
        <v>1707043</v>
      </c>
      <c r="I578" s="369" t="str">
        <f>IF(H578="","",VLOOKUP(H578,PROFILE!$B$6:$AC$1000,18,FALSE))</f>
        <v>มิตรแท้</v>
      </c>
      <c r="J578" s="369" t="str">
        <f>IF(H578="","",VLOOKUP(H578,PROFILE!$B$6:$AC$1000,17,FALSE))</f>
        <v>ชิ้นส่วน</v>
      </c>
      <c r="K578" s="369" t="str">
        <f>IF(H578="","",VLOOKUP(H578,PROFILE!$B$6:$AC$1000,23,FALSE))</f>
        <v>3กน5366</v>
      </c>
      <c r="L578" s="369" t="str">
        <f>IF(H578="","",VLOOKUP(H578,PROFILE!$B$6:$AC$1000,24,FALSE))</f>
        <v>MITSUBISHI</v>
      </c>
      <c r="M578" s="370" t="str">
        <f>IF(H578="","",VLOOKUP(H578,PROFILE!$B$6:$AC$1000,25,FALSE))</f>
        <v>PAJERO SPORT</v>
      </c>
      <c r="N578" s="371">
        <f t="shared" si="48"/>
        <v>1196.028</v>
      </c>
      <c r="O578" s="372"/>
      <c r="P578" s="372">
        <v>4210.28</v>
      </c>
      <c r="Q578" s="371">
        <f t="shared" si="49"/>
        <v>3014.2519999999995</v>
      </c>
      <c r="R578" s="371">
        <f t="shared" si="45"/>
        <v>3014.2519999999995</v>
      </c>
      <c r="S578" s="372">
        <f>IFERROR((VLOOKUP(A578,QUEUE!$F$5:$AW$1000,27,FALSE)-VLOOKUP(A578,QUEUE!$F$5:$AW$1000,26,FALSE))*500,0)</f>
        <v>0</v>
      </c>
      <c r="T578" s="372">
        <f>IFERROR((VLOOKUP(A578,QUEUE!$F$5:$AW$1000,30,FALSE)-VLOOKUP(A578,QUEUE!$F$5:$AW$1000,29,FALSE))*850,0)</f>
        <v>0</v>
      </c>
      <c r="U578" s="372">
        <f>IFERROR((VLOOKUP(A578,QUEUE!$F$5:$AW$1000,33,FALSE)-VLOOKUP(A578,QUEUE!$F$5:$AW$1000,32,FALSE))*600,0)</f>
        <v>0</v>
      </c>
      <c r="V578" s="372">
        <f>IFERROR((VLOOKUP(A578,QUEUE!$F$5:$AW$1000,36,FALSE)-VLOOKUP(A578,QUEUE!$F$5:$AW$1000,35,FALSE))*750,0)</f>
        <v>0</v>
      </c>
      <c r="W578" s="372">
        <f>IFERROR((VLOOKUP(A578,QUEUE!$F$5:$AW$1000,39,FALSE)-VLOOKUP(A578,QUEUE!$F$5:$AW$1000,38,FALSE))*600,0)</f>
        <v>0</v>
      </c>
      <c r="X578" s="373"/>
      <c r="Y578" s="371">
        <f>IFERROR(VLOOKUP(A578,PROFILE!$B$6:$DG$1000,109,FALSE),0)</f>
        <v>0</v>
      </c>
      <c r="Z578" s="371">
        <f>IFERROR((VLOOKUP(A578,PROFILE!$B$6:$DG$1000,110,FALSE)*900)+((VLOOKUP(A578,PROFILE!$B$6:$DG$1000,110,FALSE)*900)*0.5),0)</f>
        <v>675</v>
      </c>
      <c r="AA578" s="371">
        <f t="shared" si="47"/>
        <v>421.02800000000002</v>
      </c>
      <c r="AB578" s="373">
        <f>IF(PROFILE!R580="รอบคัน",1500,IF(PROFILE!R580="โคม่า",2000,PROFILE!DJ580*100))</f>
        <v>100</v>
      </c>
    </row>
    <row r="579" spans="1:28" x14ac:dyDescent="0.35">
      <c r="A579" s="344">
        <f t="shared" si="46"/>
        <v>1707044</v>
      </c>
      <c r="B579" s="344">
        <v>579</v>
      </c>
      <c r="G579" s="374" t="str">
        <f>IFERROR(VLOOKUP(A579,PROFILE!$B$6:$P$1000,11,FALSE),"")</f>
        <v>OUT</v>
      </c>
      <c r="H579" s="368">
        <f>IF(PROFILE!H581="","",PROFILE!B581)</f>
        <v>1707044</v>
      </c>
      <c r="I579" s="369" t="str">
        <f>IF(H579="","",VLOOKUP(H579,PROFILE!$B$6:$AC$1000,18,FALSE))</f>
        <v>มิตรแท้</v>
      </c>
      <c r="J579" s="369" t="str">
        <f>IF(H579="","",VLOOKUP(H579,PROFILE!$B$6:$AC$1000,17,FALSE))</f>
        <v>เบา</v>
      </c>
      <c r="K579" s="369" t="str">
        <f>IF(H579="","",VLOOKUP(H579,PROFILE!$B$6:$AC$1000,23,FALSE))</f>
        <v>ขร9378</v>
      </c>
      <c r="L579" s="369" t="str">
        <f>IF(H579="","",VLOOKUP(H579,PROFILE!$B$6:$AC$1000,24,FALSE))</f>
        <v>MITSUBISHI</v>
      </c>
      <c r="M579" s="370" t="str">
        <f>IF(H579="","",VLOOKUP(H579,PROFILE!$B$6:$AC$1000,25,FALSE))</f>
        <v>ATTRAGE</v>
      </c>
      <c r="N579" s="371">
        <f t="shared" si="48"/>
        <v>1230.1400000000001</v>
      </c>
      <c r="O579" s="372"/>
      <c r="P579" s="372">
        <v>3551.4</v>
      </c>
      <c r="Q579" s="371">
        <f t="shared" si="49"/>
        <v>2321.2600000000002</v>
      </c>
      <c r="R579" s="371">
        <f t="shared" si="45"/>
        <v>2321.2600000000002</v>
      </c>
      <c r="S579" s="372">
        <f>IFERROR((VLOOKUP(A579,QUEUE!$F$5:$AW$1000,27,FALSE)-VLOOKUP(A579,QUEUE!$F$5:$AW$1000,26,FALSE))*500,0)</f>
        <v>0</v>
      </c>
      <c r="T579" s="372">
        <f>IFERROR((VLOOKUP(A579,QUEUE!$F$5:$AW$1000,30,FALSE)-VLOOKUP(A579,QUEUE!$F$5:$AW$1000,29,FALSE))*850,0)</f>
        <v>0</v>
      </c>
      <c r="U579" s="372">
        <f>IFERROR((VLOOKUP(A579,QUEUE!$F$5:$AW$1000,33,FALSE)-VLOOKUP(A579,QUEUE!$F$5:$AW$1000,32,FALSE))*600,0)</f>
        <v>0</v>
      </c>
      <c r="V579" s="372">
        <f>IFERROR((VLOOKUP(A579,QUEUE!$F$5:$AW$1000,36,FALSE)-VLOOKUP(A579,QUEUE!$F$5:$AW$1000,35,FALSE))*750,0)</f>
        <v>0</v>
      </c>
      <c r="W579" s="372">
        <f>IFERROR((VLOOKUP(A579,QUEUE!$F$5:$AW$1000,39,FALSE)-VLOOKUP(A579,QUEUE!$F$5:$AW$1000,38,FALSE))*600,0)</f>
        <v>0</v>
      </c>
      <c r="X579" s="373"/>
      <c r="Y579" s="371">
        <f>IFERROR(VLOOKUP(A579,PROFILE!$B$6:$DG$1000,109,FALSE),0)</f>
        <v>0</v>
      </c>
      <c r="Z579" s="371">
        <f>IFERROR((VLOOKUP(A579,PROFILE!$B$6:$DG$1000,110,FALSE)*900)+((VLOOKUP(A579,PROFILE!$B$6:$DG$1000,110,FALSE)*900)*0.5),0)</f>
        <v>675</v>
      </c>
      <c r="AA579" s="371">
        <f t="shared" si="47"/>
        <v>355.14000000000004</v>
      </c>
      <c r="AB579" s="373">
        <f>IF(PROFILE!R581="รอบคัน",1500,IF(PROFILE!R581="โคม่า",2000,PROFILE!DJ581*100))</f>
        <v>200</v>
      </c>
    </row>
    <row r="580" spans="1:28" x14ac:dyDescent="0.35">
      <c r="A580" s="344">
        <f t="shared" si="46"/>
        <v>1707045</v>
      </c>
      <c r="B580" s="344">
        <v>580</v>
      </c>
      <c r="G580" s="374" t="str">
        <f>IFERROR(VLOOKUP(A580,PROFILE!$B$6:$P$1000,11,FALSE),"")</f>
        <v>OUT</v>
      </c>
      <c r="H580" s="368">
        <f>IF(PROFILE!H582="","",PROFILE!B582)</f>
        <v>1707045</v>
      </c>
      <c r="I580" s="369" t="str">
        <f>IF(H580="","",VLOOKUP(H580,PROFILE!$B$6:$AC$1000,18,FALSE))</f>
        <v>กรุงไทย</v>
      </c>
      <c r="J580" s="369" t="str">
        <f>IF(H580="","",VLOOKUP(H580,PROFILE!$B$6:$AC$1000,17,FALSE))</f>
        <v>ชิ้นส่วน</v>
      </c>
      <c r="K580" s="369" t="str">
        <f>IF(H580="","",VLOOKUP(H580,PROFILE!$B$6:$AC$1000,23,FALSE))</f>
        <v>2กศ3501</v>
      </c>
      <c r="L580" s="369" t="str">
        <f>IF(H580="","",VLOOKUP(H580,PROFILE!$B$6:$AC$1000,24,FALSE))</f>
        <v>TOYOTA</v>
      </c>
      <c r="M580" s="370" t="str">
        <f>IF(H580="","",VLOOKUP(H580,PROFILE!$B$6:$AC$1000,25,FALSE))</f>
        <v>CAMRY</v>
      </c>
      <c r="N580" s="371">
        <f t="shared" si="48"/>
        <v>1015</v>
      </c>
      <c r="O580" s="372">
        <v>2000</v>
      </c>
      <c r="P580" s="372">
        <v>2400</v>
      </c>
      <c r="Q580" s="371">
        <f t="shared" si="49"/>
        <v>1385</v>
      </c>
      <c r="R580" s="371">
        <f t="shared" si="45"/>
        <v>1385</v>
      </c>
      <c r="S580" s="372">
        <f>IFERROR((VLOOKUP(A580,QUEUE!$F$5:$AW$1000,27,FALSE)-VLOOKUP(A580,QUEUE!$F$5:$AW$1000,26,FALSE))*500,0)</f>
        <v>0</v>
      </c>
      <c r="T580" s="372">
        <f>IFERROR((VLOOKUP(A580,QUEUE!$F$5:$AW$1000,30,FALSE)-VLOOKUP(A580,QUEUE!$F$5:$AW$1000,29,FALSE))*850,0)</f>
        <v>0</v>
      </c>
      <c r="U580" s="372">
        <f>IFERROR((VLOOKUP(A580,QUEUE!$F$5:$AW$1000,33,FALSE)-VLOOKUP(A580,QUEUE!$F$5:$AW$1000,32,FALSE))*600,0)</f>
        <v>0</v>
      </c>
      <c r="V580" s="372">
        <f>IFERROR((VLOOKUP(A580,QUEUE!$F$5:$AW$1000,36,FALSE)-VLOOKUP(A580,QUEUE!$F$5:$AW$1000,35,FALSE))*750,0)</f>
        <v>0</v>
      </c>
      <c r="W580" s="372">
        <f>IFERROR((VLOOKUP(A580,QUEUE!$F$5:$AW$1000,39,FALSE)-VLOOKUP(A580,QUEUE!$F$5:$AW$1000,38,FALSE))*600,0)</f>
        <v>0</v>
      </c>
      <c r="X580" s="373"/>
      <c r="Y580" s="371">
        <f>IFERROR(VLOOKUP(A580,PROFILE!$B$6:$DG$1000,109,FALSE),0)</f>
        <v>0</v>
      </c>
      <c r="Z580" s="371">
        <f>IFERROR((VLOOKUP(A580,PROFILE!$B$6:$DG$1000,110,FALSE)*900)+((VLOOKUP(A580,PROFILE!$B$6:$DG$1000,110,FALSE)*900)*0.5),0)</f>
        <v>675</v>
      </c>
      <c r="AA580" s="371">
        <f t="shared" si="47"/>
        <v>240</v>
      </c>
      <c r="AB580" s="373">
        <f>IF(PROFILE!R582="รอบคัน",1500,IF(PROFILE!R582="โคม่า",2000,PROFILE!DJ582*100))</f>
        <v>100</v>
      </c>
    </row>
    <row r="581" spans="1:28" x14ac:dyDescent="0.35">
      <c r="A581" s="344">
        <f t="shared" si="46"/>
        <v>1707046</v>
      </c>
      <c r="B581" s="344">
        <v>581</v>
      </c>
      <c r="G581" s="374" t="str">
        <f>IFERROR(VLOOKUP(A581,PROFILE!$B$6:$P$1000,11,FALSE),"")</f>
        <v>OUT</v>
      </c>
      <c r="H581" s="368">
        <f>IF(PROFILE!H583="","",PROFILE!B583)</f>
        <v>1707046</v>
      </c>
      <c r="I581" s="369" t="str">
        <f>IF(H581="","",VLOOKUP(H581,PROFILE!$B$6:$AC$1000,18,FALSE))</f>
        <v>โตเกียว</v>
      </c>
      <c r="J581" s="369" t="str">
        <f>IF(H581="","",VLOOKUP(H581,PROFILE!$B$6:$AC$1000,17,FALSE))</f>
        <v>ชิ้นส่วน</v>
      </c>
      <c r="K581" s="369" t="str">
        <f>IF(H581="","",VLOOKUP(H581,PROFILE!$B$6:$AC$1000,23,FALSE))</f>
        <v>ฮง2795</v>
      </c>
      <c r="L581" s="369" t="str">
        <f>IF(H581="","",VLOOKUP(H581,PROFILE!$B$6:$AC$1000,24,FALSE))</f>
        <v>TOYOTA</v>
      </c>
      <c r="M581" s="370" t="str">
        <f>IF(H581="","",VLOOKUP(H581,PROFILE!$B$6:$AC$1000,25,FALSE))</f>
        <v>VIGO</v>
      </c>
      <c r="N581" s="371">
        <f t="shared" si="48"/>
        <v>1181</v>
      </c>
      <c r="O581" s="372">
        <v>1500</v>
      </c>
      <c r="P581" s="372">
        <v>4060</v>
      </c>
      <c r="Q581" s="371">
        <f t="shared" si="49"/>
        <v>2879</v>
      </c>
      <c r="R581" s="371">
        <f t="shared" ref="R581:R644" si="50">Q581</f>
        <v>2879</v>
      </c>
      <c r="S581" s="372">
        <f>IFERROR((VLOOKUP(A581,QUEUE!$F$5:$AW$1000,27,FALSE)-VLOOKUP(A581,QUEUE!$F$5:$AW$1000,26,FALSE))*500,0)</f>
        <v>0</v>
      </c>
      <c r="T581" s="372">
        <f>IFERROR((VLOOKUP(A581,QUEUE!$F$5:$AW$1000,30,FALSE)-VLOOKUP(A581,QUEUE!$F$5:$AW$1000,29,FALSE))*850,0)</f>
        <v>0</v>
      </c>
      <c r="U581" s="372">
        <f>IFERROR((VLOOKUP(A581,QUEUE!$F$5:$AW$1000,33,FALSE)-VLOOKUP(A581,QUEUE!$F$5:$AW$1000,32,FALSE))*600,0)</f>
        <v>0</v>
      </c>
      <c r="V581" s="372">
        <f>IFERROR((VLOOKUP(A581,QUEUE!$F$5:$AW$1000,36,FALSE)-VLOOKUP(A581,QUEUE!$F$5:$AW$1000,35,FALSE))*750,0)</f>
        <v>0</v>
      </c>
      <c r="W581" s="372">
        <f>IFERROR((VLOOKUP(A581,QUEUE!$F$5:$AW$1000,39,FALSE)-VLOOKUP(A581,QUEUE!$F$5:$AW$1000,38,FALSE))*600,0)</f>
        <v>0</v>
      </c>
      <c r="X581" s="373"/>
      <c r="Y581" s="371">
        <f>IFERROR(VLOOKUP(A581,PROFILE!$B$6:$DG$1000,109,FALSE),0)</f>
        <v>0</v>
      </c>
      <c r="Z581" s="371">
        <f>IFERROR((VLOOKUP(A581,PROFILE!$B$6:$DG$1000,110,FALSE)*900)+((VLOOKUP(A581,PROFILE!$B$6:$DG$1000,110,FALSE)*900)*0.5),0)</f>
        <v>675</v>
      </c>
      <c r="AA581" s="371">
        <f t="shared" si="47"/>
        <v>406</v>
      </c>
      <c r="AB581" s="373">
        <f>IF(PROFILE!R583="รอบคัน",1500,IF(PROFILE!R583="โคม่า",2000,PROFILE!DJ583*100))</f>
        <v>100</v>
      </c>
    </row>
    <row r="582" spans="1:28" x14ac:dyDescent="0.35">
      <c r="A582" s="344">
        <f t="shared" si="46"/>
        <v>1707047</v>
      </c>
      <c r="B582" s="344">
        <v>582</v>
      </c>
      <c r="G582" s="374" t="str">
        <f>IFERROR(VLOOKUP(A582,PROFILE!$B$6:$P$1000,11,FALSE),"")</f>
        <v>OUT</v>
      </c>
      <c r="H582" s="368">
        <f>IF(PROFILE!H584="","",PROFILE!B584)</f>
        <v>1707047</v>
      </c>
      <c r="I582" s="369" t="str">
        <f>IF(H582="","",VLOOKUP(H582,PROFILE!$B$6:$AC$1000,18,FALSE))</f>
        <v>กรุงไทย</v>
      </c>
      <c r="J582" s="369" t="str">
        <f>IF(H582="","",VLOOKUP(H582,PROFILE!$B$6:$AC$1000,17,FALSE))</f>
        <v>ชิ้นส่วน</v>
      </c>
      <c r="K582" s="369" t="str">
        <f>IF(H582="","",VLOOKUP(H582,PROFILE!$B$6:$AC$1000,23,FALSE))</f>
        <v>ฎฬ1751</v>
      </c>
      <c r="L582" s="369" t="str">
        <f>IF(H582="","",VLOOKUP(H582,PROFILE!$B$6:$AC$1000,24,FALSE))</f>
        <v>PROTON</v>
      </c>
      <c r="M582" s="370" t="str">
        <f>IF(H582="","",VLOOKUP(H582,PROFILE!$B$6:$AC$1000,25,FALSE))</f>
        <v>EXORA</v>
      </c>
      <c r="N582" s="371">
        <f t="shared" si="48"/>
        <v>1195</v>
      </c>
      <c r="O582" s="372"/>
      <c r="P582" s="372">
        <v>2200</v>
      </c>
      <c r="Q582" s="371">
        <f t="shared" si="49"/>
        <v>1005</v>
      </c>
      <c r="R582" s="371">
        <f t="shared" si="50"/>
        <v>1005</v>
      </c>
      <c r="S582" s="372">
        <f>IFERROR((VLOOKUP(A582,QUEUE!$F$5:$AW$1000,27,FALSE)-VLOOKUP(A582,QUEUE!$F$5:$AW$1000,26,FALSE))*500,0)</f>
        <v>0</v>
      </c>
      <c r="T582" s="372">
        <f>IFERROR((VLOOKUP(A582,QUEUE!$F$5:$AW$1000,30,FALSE)-VLOOKUP(A582,QUEUE!$F$5:$AW$1000,29,FALSE))*850,0)</f>
        <v>0</v>
      </c>
      <c r="U582" s="372">
        <f>IFERROR((VLOOKUP(A582,QUEUE!$F$5:$AW$1000,33,FALSE)-VLOOKUP(A582,QUEUE!$F$5:$AW$1000,32,FALSE))*600,0)</f>
        <v>0</v>
      </c>
      <c r="V582" s="372">
        <f>IFERROR((VLOOKUP(A582,QUEUE!$F$5:$AW$1000,36,FALSE)-VLOOKUP(A582,QUEUE!$F$5:$AW$1000,35,FALSE))*750,0)</f>
        <v>0</v>
      </c>
      <c r="W582" s="372">
        <f>IFERROR((VLOOKUP(A582,QUEUE!$F$5:$AW$1000,39,FALSE)-VLOOKUP(A582,QUEUE!$F$5:$AW$1000,38,FALSE))*600,0)</f>
        <v>0</v>
      </c>
      <c r="X582" s="373"/>
      <c r="Y582" s="371">
        <f>IFERROR(VLOOKUP(A582,PROFILE!$B$6:$DG$1000,109,FALSE),0)</f>
        <v>0</v>
      </c>
      <c r="Z582" s="371">
        <f>IFERROR((VLOOKUP(A582,PROFILE!$B$6:$DG$1000,110,FALSE)*900)+((VLOOKUP(A582,PROFILE!$B$6:$DG$1000,110,FALSE)*900)*0.5),0)</f>
        <v>675</v>
      </c>
      <c r="AA582" s="371">
        <f t="shared" si="47"/>
        <v>220</v>
      </c>
      <c r="AB582" s="373">
        <f>IF(PROFILE!R584="รอบคัน",1500,IF(PROFILE!R584="โคม่า",2000,PROFILE!DJ584*100))</f>
        <v>300</v>
      </c>
    </row>
    <row r="583" spans="1:28" x14ac:dyDescent="0.35">
      <c r="A583" s="344">
        <f t="shared" si="46"/>
        <v>1707048</v>
      </c>
      <c r="B583" s="344">
        <v>583</v>
      </c>
      <c r="G583" s="374" t="str">
        <f>IFERROR(VLOOKUP(A583,PROFILE!$B$6:$P$1000,11,FALSE),"")</f>
        <v/>
      </c>
      <c r="H583" s="368">
        <f>IF(PROFILE!H585="","",PROFILE!B585)</f>
        <v>1707048</v>
      </c>
      <c r="I583" s="369" t="str">
        <f>IF(H583="","",VLOOKUP(H583,PROFILE!$B$6:$AC$1000,18,FALSE))</f>
        <v>ธนชาต</v>
      </c>
      <c r="J583" s="369" t="str">
        <f>IF(H583="","",VLOOKUP(H583,PROFILE!$B$6:$AC$1000,17,FALSE))</f>
        <v>กลาง</v>
      </c>
      <c r="K583" s="369" t="str">
        <f>IF(H583="","",VLOOKUP(H583,PROFILE!$B$6:$AC$1000,23,FALSE))</f>
        <v>2ฒก8580</v>
      </c>
      <c r="L583" s="369" t="str">
        <f>IF(H583="","",VLOOKUP(H583,PROFILE!$B$6:$AC$1000,24,FALSE))</f>
        <v>TOYOTA</v>
      </c>
      <c r="M583" s="370" t="str">
        <f>IF(H583="","",VLOOKUP(H583,PROFILE!$B$6:$AC$1000,25,FALSE))</f>
        <v>REVO</v>
      </c>
      <c r="N583" s="371">
        <f t="shared" si="48"/>
        <v>0</v>
      </c>
      <c r="O583" s="372">
        <v>3500</v>
      </c>
      <c r="P583" s="372"/>
      <c r="Q583" s="371">
        <f t="shared" si="49"/>
        <v>0</v>
      </c>
      <c r="R583" s="371">
        <f t="shared" si="50"/>
        <v>0</v>
      </c>
      <c r="S583" s="372">
        <f>IFERROR((VLOOKUP(A583,QUEUE!$F$5:$AW$1000,27,FALSE)-VLOOKUP(A583,QUEUE!$F$5:$AW$1000,26,FALSE))*500,0)</f>
        <v>0</v>
      </c>
      <c r="T583" s="372">
        <f>IFERROR((VLOOKUP(A583,QUEUE!$F$5:$AW$1000,30,FALSE)-VLOOKUP(A583,QUEUE!$F$5:$AW$1000,29,FALSE))*850,0)</f>
        <v>0</v>
      </c>
      <c r="U583" s="372">
        <f>IFERROR((VLOOKUP(A583,QUEUE!$F$5:$AW$1000,33,FALSE)-VLOOKUP(A583,QUEUE!$F$5:$AW$1000,32,FALSE))*600,0)</f>
        <v>0</v>
      </c>
      <c r="V583" s="372">
        <f>IFERROR((VLOOKUP(A583,QUEUE!$F$5:$AW$1000,36,FALSE)-VLOOKUP(A583,QUEUE!$F$5:$AW$1000,35,FALSE))*750,0)</f>
        <v>0</v>
      </c>
      <c r="W583" s="372">
        <f>IFERROR((VLOOKUP(A583,QUEUE!$F$5:$AW$1000,39,FALSE)-VLOOKUP(A583,QUEUE!$F$5:$AW$1000,38,FALSE))*600,0)</f>
        <v>0</v>
      </c>
      <c r="X583" s="373"/>
      <c r="Y583" s="371">
        <f>IFERROR(VLOOKUP(A583,PROFILE!$B$6:$DG$1000,109,FALSE),0)</f>
        <v>0</v>
      </c>
      <c r="Z583" s="371">
        <f>IFERROR((VLOOKUP(A583,PROFILE!$B$6:$DG$1000,110,FALSE)*900)+((VLOOKUP(A583,PROFILE!$B$6:$DG$1000,110,FALSE)*900)*0.5),0)</f>
        <v>0</v>
      </c>
      <c r="AA583" s="371">
        <f t="shared" si="47"/>
        <v>0</v>
      </c>
      <c r="AB583" s="373">
        <f>IF(PROFILE!R585="รอบคัน",1500,IF(PROFILE!R585="โคม่า",2000,PROFILE!DJ585*100))</f>
        <v>0</v>
      </c>
    </row>
    <row r="584" spans="1:28" x14ac:dyDescent="0.35">
      <c r="A584" s="344">
        <f t="shared" ref="A584:A647" si="51">VALUE(H584)</f>
        <v>1707049</v>
      </c>
      <c r="B584" s="344">
        <v>584</v>
      </c>
      <c r="G584" s="374" t="str">
        <f>IFERROR(VLOOKUP(A584,PROFILE!$B$6:$P$1000,11,FALSE),"")</f>
        <v>OUT</v>
      </c>
      <c r="H584" s="368">
        <f>IF(PROFILE!H586="","",PROFILE!B586)</f>
        <v>1707049</v>
      </c>
      <c r="I584" s="369" t="str">
        <f>IF(H584="","",VLOOKUP(H584,PROFILE!$B$6:$AC$1000,18,FALSE))</f>
        <v>อาคเนย์</v>
      </c>
      <c r="J584" s="369" t="str">
        <f>IF(H584="","",VLOOKUP(H584,PROFILE!$B$6:$AC$1000,17,FALSE))</f>
        <v>ชิ้นส่วน</v>
      </c>
      <c r="K584" s="369" t="str">
        <f>IF(H584="","",VLOOKUP(H584,PROFILE!$B$6:$AC$1000,23,FALSE))</f>
        <v>ฌฬ4560</v>
      </c>
      <c r="L584" s="369" t="str">
        <f>IF(H584="","",VLOOKUP(H584,PROFILE!$B$6:$AC$1000,24,FALSE))</f>
        <v>NISSAN</v>
      </c>
      <c r="M584" s="370" t="str">
        <f>IF(H584="","",VLOOKUP(H584,PROFILE!$B$6:$AC$1000,25,FALSE))</f>
        <v>TIIDA</v>
      </c>
      <c r="N584" s="371">
        <f t="shared" si="48"/>
        <v>875</v>
      </c>
      <c r="O584" s="372"/>
      <c r="P584" s="372"/>
      <c r="Q584" s="371">
        <f t="shared" si="49"/>
        <v>0</v>
      </c>
      <c r="R584" s="371">
        <f t="shared" si="50"/>
        <v>0</v>
      </c>
      <c r="S584" s="372">
        <f>IFERROR((VLOOKUP(A584,QUEUE!$F$5:$AW$1000,27,FALSE)-VLOOKUP(A584,QUEUE!$F$5:$AW$1000,26,FALSE))*500,0)</f>
        <v>0</v>
      </c>
      <c r="T584" s="372">
        <f>IFERROR((VLOOKUP(A584,QUEUE!$F$5:$AW$1000,30,FALSE)-VLOOKUP(A584,QUEUE!$F$5:$AW$1000,29,FALSE))*850,0)</f>
        <v>0</v>
      </c>
      <c r="U584" s="372">
        <f>IFERROR((VLOOKUP(A584,QUEUE!$F$5:$AW$1000,33,FALSE)-VLOOKUP(A584,QUEUE!$F$5:$AW$1000,32,FALSE))*600,0)</f>
        <v>0</v>
      </c>
      <c r="V584" s="372">
        <f>IFERROR((VLOOKUP(A584,QUEUE!$F$5:$AW$1000,36,FALSE)-VLOOKUP(A584,QUEUE!$F$5:$AW$1000,35,FALSE))*750,0)</f>
        <v>0</v>
      </c>
      <c r="W584" s="372">
        <f>IFERROR((VLOOKUP(A584,QUEUE!$F$5:$AW$1000,39,FALSE)-VLOOKUP(A584,QUEUE!$F$5:$AW$1000,38,FALSE))*600,0)</f>
        <v>0</v>
      </c>
      <c r="X584" s="373"/>
      <c r="Y584" s="371">
        <f>IFERROR(VLOOKUP(A584,PROFILE!$B$6:$DG$1000,109,FALSE),0)</f>
        <v>0</v>
      </c>
      <c r="Z584" s="371">
        <f>IFERROR((VLOOKUP(A584,PROFILE!$B$6:$DG$1000,110,FALSE)*900)+((VLOOKUP(A584,PROFILE!$B$6:$DG$1000,110,FALSE)*900)*0.5),0)</f>
        <v>675</v>
      </c>
      <c r="AA584" s="371">
        <f t="shared" si="47"/>
        <v>0</v>
      </c>
      <c r="AB584" s="373">
        <f>IF(PROFILE!R586="รอบคัน",1500,IF(PROFILE!R586="โคม่า",2000,PROFILE!DJ586*100))</f>
        <v>200</v>
      </c>
    </row>
    <row r="585" spans="1:28" x14ac:dyDescent="0.35">
      <c r="A585" s="344">
        <f t="shared" si="51"/>
        <v>1707050</v>
      </c>
      <c r="B585" s="344">
        <v>585</v>
      </c>
      <c r="G585" s="374">
        <f>IFERROR(VLOOKUP(A585,PROFILE!$B$6:$P$1000,11,FALSE),"")</f>
        <v>-42938.463531134257</v>
      </c>
      <c r="H585" s="368">
        <f>IF(PROFILE!H587="","",PROFILE!B587)</f>
        <v>1707050</v>
      </c>
      <c r="I585" s="369" t="str">
        <f>IF(H585="","",VLOOKUP(H585,PROFILE!$B$6:$AC$1000,18,FALSE))</f>
        <v>โตเกียว</v>
      </c>
      <c r="J585" s="369" t="str">
        <f>IF(H585="","",VLOOKUP(H585,PROFILE!$B$6:$AC$1000,17,FALSE))</f>
        <v>กลาง</v>
      </c>
      <c r="K585" s="369" t="str">
        <f>IF(H585="","",VLOOKUP(H585,PROFILE!$B$6:$AC$1000,23,FALSE))</f>
        <v>กต6564</v>
      </c>
      <c r="L585" s="369" t="str">
        <f>IF(H585="","",VLOOKUP(H585,PROFILE!$B$6:$AC$1000,24,FALSE))</f>
        <v>TOYOTA</v>
      </c>
      <c r="M585" s="370" t="str">
        <f>IF(H585="","",VLOOKUP(H585,PROFILE!$B$6:$AC$1000,25,FALSE))</f>
        <v>CAMRY</v>
      </c>
      <c r="N585" s="371">
        <f t="shared" si="48"/>
        <v>2025</v>
      </c>
      <c r="O585" s="372"/>
      <c r="P585" s="372"/>
      <c r="Q585" s="371">
        <f t="shared" si="49"/>
        <v>0</v>
      </c>
      <c r="R585" s="371">
        <f t="shared" si="50"/>
        <v>0</v>
      </c>
      <c r="S585" s="372">
        <f>IFERROR((VLOOKUP(A585,QUEUE!$F$5:$AW$1000,27,FALSE)-VLOOKUP(A585,QUEUE!$F$5:$AW$1000,26,FALSE))*500,0)</f>
        <v>0</v>
      </c>
      <c r="T585" s="372">
        <f>IFERROR((VLOOKUP(A585,QUEUE!$F$5:$AW$1000,30,FALSE)-VLOOKUP(A585,QUEUE!$F$5:$AW$1000,29,FALSE))*850,0)</f>
        <v>0</v>
      </c>
      <c r="U585" s="372">
        <f>IFERROR((VLOOKUP(A585,QUEUE!$F$5:$AW$1000,33,FALSE)-VLOOKUP(A585,QUEUE!$F$5:$AW$1000,32,FALSE))*600,0)</f>
        <v>0</v>
      </c>
      <c r="V585" s="372">
        <f>IFERROR((VLOOKUP(A585,QUEUE!$F$5:$AW$1000,36,FALSE)-VLOOKUP(A585,QUEUE!$F$5:$AW$1000,35,FALSE))*750,0)</f>
        <v>0</v>
      </c>
      <c r="W585" s="372">
        <f>IFERROR((VLOOKUP(A585,QUEUE!$F$5:$AW$1000,39,FALSE)-VLOOKUP(A585,QUEUE!$F$5:$AW$1000,38,FALSE))*600,0)</f>
        <v>0</v>
      </c>
      <c r="X585" s="373"/>
      <c r="Y585" s="371">
        <f>IFERROR(VLOOKUP(A585,PROFILE!$B$6:$DG$1000,109,FALSE),0)</f>
        <v>0</v>
      </c>
      <c r="Z585" s="371">
        <f>IFERROR((VLOOKUP(A585,PROFILE!$B$6:$DG$1000,110,FALSE)*900)+((VLOOKUP(A585,PROFILE!$B$6:$DG$1000,110,FALSE)*900)*0.5),0)</f>
        <v>2025</v>
      </c>
      <c r="AA585" s="371">
        <f t="shared" si="47"/>
        <v>0</v>
      </c>
      <c r="AB585" s="373">
        <f>IF(PROFILE!R587="รอบคัน",1500,IF(PROFILE!R587="โคม่า",2000,PROFILE!DJ587*100))</f>
        <v>0</v>
      </c>
    </row>
    <row r="586" spans="1:28" x14ac:dyDescent="0.35">
      <c r="A586" s="344">
        <f t="shared" si="51"/>
        <v>1707051</v>
      </c>
      <c r="B586" s="344">
        <v>586</v>
      </c>
      <c r="G586" s="374" t="str">
        <f>IFERROR(VLOOKUP(A586,PROFILE!$B$6:$P$1000,11,FALSE),"")</f>
        <v>OUT</v>
      </c>
      <c r="H586" s="368">
        <f>IF(PROFILE!H588="","",PROFILE!B588)</f>
        <v>1707051</v>
      </c>
      <c r="I586" s="369" t="str">
        <f>IF(H586="","",VLOOKUP(H586,PROFILE!$B$6:$AC$1000,18,FALSE))</f>
        <v>ธนชาต</v>
      </c>
      <c r="J586" s="369" t="str">
        <f>IF(H586="","",VLOOKUP(H586,PROFILE!$B$6:$AC$1000,17,FALSE))</f>
        <v>ชิ้นส่วน</v>
      </c>
      <c r="K586" s="369" t="str">
        <f>IF(H586="","",VLOOKUP(H586,PROFILE!$B$6:$AC$1000,23,FALSE))</f>
        <v>ฆศ804</v>
      </c>
      <c r="L586" s="369" t="str">
        <f>IF(H586="","",VLOOKUP(H586,PROFILE!$B$6:$AC$1000,24,FALSE))</f>
        <v>SUZUKI</v>
      </c>
      <c r="M586" s="370" t="str">
        <f>IF(H586="","",VLOOKUP(H586,PROFILE!$B$6:$AC$1000,25,FALSE))</f>
        <v>SWIFT</v>
      </c>
      <c r="N586" s="371">
        <f t="shared" si="48"/>
        <v>1750</v>
      </c>
      <c r="O586" s="372"/>
      <c r="P586" s="372"/>
      <c r="Q586" s="371">
        <f t="shared" si="49"/>
        <v>0</v>
      </c>
      <c r="R586" s="371">
        <f t="shared" si="50"/>
        <v>0</v>
      </c>
      <c r="S586" s="372">
        <f>IFERROR((VLOOKUP(A586,QUEUE!$F$5:$AW$1000,27,FALSE)-VLOOKUP(A586,QUEUE!$F$5:$AW$1000,26,FALSE))*500,0)</f>
        <v>0</v>
      </c>
      <c r="T586" s="372">
        <f>IFERROR((VLOOKUP(A586,QUEUE!$F$5:$AW$1000,30,FALSE)-VLOOKUP(A586,QUEUE!$F$5:$AW$1000,29,FALSE))*850,0)</f>
        <v>0</v>
      </c>
      <c r="U586" s="372">
        <f>IFERROR((VLOOKUP(A586,QUEUE!$F$5:$AW$1000,33,FALSE)-VLOOKUP(A586,QUEUE!$F$5:$AW$1000,32,FALSE))*600,0)</f>
        <v>0</v>
      </c>
      <c r="V586" s="372">
        <f>IFERROR((VLOOKUP(A586,QUEUE!$F$5:$AW$1000,36,FALSE)-VLOOKUP(A586,QUEUE!$F$5:$AW$1000,35,FALSE))*750,0)</f>
        <v>0</v>
      </c>
      <c r="W586" s="372">
        <f>IFERROR((VLOOKUP(A586,QUEUE!$F$5:$AW$1000,39,FALSE)-VLOOKUP(A586,QUEUE!$F$5:$AW$1000,38,FALSE))*600,0)</f>
        <v>0</v>
      </c>
      <c r="X586" s="373"/>
      <c r="Y586" s="371">
        <f>IFERROR(VLOOKUP(A586,PROFILE!$B$6:$DG$1000,109,FALSE),0)</f>
        <v>0</v>
      </c>
      <c r="Z586" s="371">
        <f>IFERROR((VLOOKUP(A586,PROFILE!$B$6:$DG$1000,110,FALSE)*900)+((VLOOKUP(A586,PROFILE!$B$6:$DG$1000,110,FALSE)*900)*0.5),0)</f>
        <v>1350</v>
      </c>
      <c r="AA586" s="371">
        <f t="shared" si="47"/>
        <v>0</v>
      </c>
      <c r="AB586" s="373">
        <f>IF(PROFILE!R588="รอบคัน",1500,IF(PROFILE!R588="โคม่า",2000,PROFILE!DJ588*100))</f>
        <v>400</v>
      </c>
    </row>
    <row r="587" spans="1:28" x14ac:dyDescent="0.35">
      <c r="A587" s="344">
        <f t="shared" si="51"/>
        <v>1707052</v>
      </c>
      <c r="B587" s="344">
        <v>587</v>
      </c>
      <c r="G587" s="374" t="str">
        <f>IFERROR(VLOOKUP(A587,PROFILE!$B$6:$P$1000,11,FALSE),"")</f>
        <v>OUT</v>
      </c>
      <c r="H587" s="368">
        <f>IF(PROFILE!H589="","",PROFILE!B589)</f>
        <v>1707052</v>
      </c>
      <c r="I587" s="369" t="str">
        <f>IF(H587="","",VLOOKUP(H587,PROFILE!$B$6:$AC$1000,18,FALSE))</f>
        <v>กรุงไทย</v>
      </c>
      <c r="J587" s="369" t="str">
        <f>IF(H587="","",VLOOKUP(H587,PROFILE!$B$6:$AC$1000,17,FALSE))</f>
        <v>รอบคัน</v>
      </c>
      <c r="K587" s="369" t="str">
        <f>IF(H587="","",VLOOKUP(H587,PROFILE!$B$6:$AC$1000,23,FALSE))</f>
        <v>กต6891</v>
      </c>
      <c r="L587" s="369" t="str">
        <f>IF(H587="","",VLOOKUP(H587,PROFILE!$B$6:$AC$1000,24,FALSE))</f>
        <v>SUZUKI</v>
      </c>
      <c r="M587" s="370" t="str">
        <f>IF(H587="","",VLOOKUP(H587,PROFILE!$B$6:$AC$1000,25,FALSE))</f>
        <v>SWIFT</v>
      </c>
      <c r="N587" s="371">
        <f t="shared" si="48"/>
        <v>1642.991</v>
      </c>
      <c r="O587" s="372">
        <v>9000</v>
      </c>
      <c r="P587" s="372">
        <v>1429.91</v>
      </c>
      <c r="Q587" s="371">
        <f t="shared" si="49"/>
        <v>-213.0809999999999</v>
      </c>
      <c r="R587" s="371">
        <f t="shared" si="50"/>
        <v>-213.0809999999999</v>
      </c>
      <c r="S587" s="372">
        <f>IFERROR((VLOOKUP(A587,QUEUE!$F$5:$AW$1000,27,FALSE)-VLOOKUP(A587,QUEUE!$F$5:$AW$1000,26,FALSE))*500,0)</f>
        <v>0</v>
      </c>
      <c r="T587" s="372">
        <f>IFERROR((VLOOKUP(A587,QUEUE!$F$5:$AW$1000,30,FALSE)-VLOOKUP(A587,QUEUE!$F$5:$AW$1000,29,FALSE))*850,0)</f>
        <v>0</v>
      </c>
      <c r="U587" s="372">
        <f>IFERROR((VLOOKUP(A587,QUEUE!$F$5:$AW$1000,33,FALSE)-VLOOKUP(A587,QUEUE!$F$5:$AW$1000,32,FALSE))*600,0)</f>
        <v>0</v>
      </c>
      <c r="V587" s="372">
        <f>IFERROR((VLOOKUP(A587,QUEUE!$F$5:$AW$1000,36,FALSE)-VLOOKUP(A587,QUEUE!$F$5:$AW$1000,35,FALSE))*750,0)</f>
        <v>0</v>
      </c>
      <c r="W587" s="372">
        <f>IFERROR((VLOOKUP(A587,QUEUE!$F$5:$AW$1000,39,FALSE)-VLOOKUP(A587,QUEUE!$F$5:$AW$1000,38,FALSE))*600,0)</f>
        <v>0</v>
      </c>
      <c r="X587" s="373"/>
      <c r="Y587" s="371">
        <f>IFERROR(VLOOKUP(A587,PROFILE!$B$6:$DG$1000,109,FALSE),0)</f>
        <v>0</v>
      </c>
      <c r="Z587" s="371">
        <f>IFERROR((VLOOKUP(A587,PROFILE!$B$6:$DG$1000,110,FALSE)*900)+((VLOOKUP(A587,PROFILE!$B$6:$DG$1000,110,FALSE)*900)*0.5),0)</f>
        <v>0</v>
      </c>
      <c r="AA587" s="371">
        <f t="shared" si="47"/>
        <v>142.99100000000001</v>
      </c>
      <c r="AB587" s="373">
        <f>IF(PROFILE!R589="รอบคัน",1500,IF(PROFILE!R589="โคม่า",2000,PROFILE!DJ589*100))</f>
        <v>1500</v>
      </c>
    </row>
    <row r="588" spans="1:28" x14ac:dyDescent="0.35">
      <c r="A588" s="344">
        <f t="shared" si="51"/>
        <v>1707053</v>
      </c>
      <c r="B588" s="344">
        <v>588</v>
      </c>
      <c r="G588" s="374" t="str">
        <f>IFERROR(VLOOKUP(A588,PROFILE!$B$6:$P$1000,11,FALSE),"")</f>
        <v>OUT</v>
      </c>
      <c r="H588" s="368">
        <f>IF(PROFILE!H590="","",PROFILE!B590)</f>
        <v>1707053</v>
      </c>
      <c r="I588" s="369" t="str">
        <f>IF(H588="","",VLOOKUP(H588,PROFILE!$B$6:$AC$1000,18,FALSE))</f>
        <v>ธนชาต</v>
      </c>
      <c r="J588" s="369" t="str">
        <f>IF(H588="","",VLOOKUP(H588,PROFILE!$B$6:$AC$1000,17,FALSE))</f>
        <v>เบา</v>
      </c>
      <c r="K588" s="369" t="str">
        <f>IF(H588="","",VLOOKUP(H588,PROFILE!$B$6:$AC$1000,23,FALSE))</f>
        <v>5กท8549</v>
      </c>
      <c r="L588" s="369" t="str">
        <f>IF(H588="","",VLOOKUP(H588,PROFILE!$B$6:$AC$1000,24,FALSE))</f>
        <v>TOYOTA</v>
      </c>
      <c r="M588" s="370" t="str">
        <f>IF(H588="","",VLOOKUP(H588,PROFILE!$B$6:$AC$1000,25,FALSE))</f>
        <v>VIGO</v>
      </c>
      <c r="N588" s="371">
        <f t="shared" si="48"/>
        <v>9032.7099999999991</v>
      </c>
      <c r="O588" s="372"/>
      <c r="P588" s="372">
        <v>4327.1000000000004</v>
      </c>
      <c r="Q588" s="371">
        <f t="shared" si="49"/>
        <v>-4705.6099999999988</v>
      </c>
      <c r="R588" s="371">
        <f t="shared" si="50"/>
        <v>-4705.6099999999988</v>
      </c>
      <c r="S588" s="372">
        <v>200</v>
      </c>
      <c r="T588" s="372">
        <v>200</v>
      </c>
      <c r="U588" s="372">
        <v>2000</v>
      </c>
      <c r="V588" s="372">
        <v>1000</v>
      </c>
      <c r="W588" s="372">
        <v>1000</v>
      </c>
      <c r="X588" s="373"/>
      <c r="Y588" s="371">
        <f>IFERROR(VLOOKUP(A588,PROFILE!$B$6:$DG$1000,109,FALSE),0)</f>
        <v>0</v>
      </c>
      <c r="Z588" s="371">
        <v>4000</v>
      </c>
      <c r="AA588" s="371">
        <f t="shared" si="47"/>
        <v>432.71000000000004</v>
      </c>
      <c r="AB588" s="373">
        <f>IF(PROFILE!R590="รอบคัน",1500,IF(PROFILE!R590="โคม่า",2000,PROFILE!DJ590*100))</f>
        <v>200</v>
      </c>
    </row>
    <row r="589" spans="1:28" x14ac:dyDescent="0.35">
      <c r="A589" s="344">
        <f t="shared" si="51"/>
        <v>1707054</v>
      </c>
      <c r="B589" s="344">
        <v>589</v>
      </c>
      <c r="G589" s="374" t="str">
        <f>IFERROR(VLOOKUP(A589,PROFILE!$B$6:$P$1000,11,FALSE),"")</f>
        <v>OUT</v>
      </c>
      <c r="H589" s="368">
        <f>IF(PROFILE!H591="","",PROFILE!B591)</f>
        <v>1707054</v>
      </c>
      <c r="I589" s="369" t="str">
        <f>IF(H589="","",VLOOKUP(H589,PROFILE!$B$6:$AC$1000,18,FALSE))</f>
        <v>อาคเนย์</v>
      </c>
      <c r="J589" s="369" t="str">
        <f>IF(H589="","",VLOOKUP(H589,PROFILE!$B$6:$AC$1000,17,FALSE))</f>
        <v>เบา</v>
      </c>
      <c r="K589" s="369" t="str">
        <f>IF(H589="","",VLOOKUP(H589,PROFILE!$B$6:$AC$1000,23,FALSE))</f>
        <v>4กจ3990</v>
      </c>
      <c r="L589" s="369" t="str">
        <f>IF(H589="","",VLOOKUP(H589,PROFILE!$B$6:$AC$1000,24,FALSE))</f>
        <v>HONDA</v>
      </c>
      <c r="M589" s="370" t="str">
        <f>IF(H589="","",VLOOKUP(H589,PROFILE!$B$6:$AC$1000,25,FALSE))</f>
        <v>CITY</v>
      </c>
      <c r="N589" s="371">
        <f t="shared" si="48"/>
        <v>875</v>
      </c>
      <c r="O589" s="372"/>
      <c r="P589" s="372"/>
      <c r="Q589" s="371">
        <f t="shared" si="49"/>
        <v>0</v>
      </c>
      <c r="R589" s="371">
        <f t="shared" si="50"/>
        <v>0</v>
      </c>
      <c r="S589" s="372">
        <f>IFERROR((VLOOKUP(A589,QUEUE!$F$5:$AW$1000,27,FALSE)-VLOOKUP(A589,QUEUE!$F$5:$AW$1000,26,FALSE))*500,0)</f>
        <v>0</v>
      </c>
      <c r="T589" s="372">
        <f>IFERROR((VLOOKUP(A589,QUEUE!$F$5:$AW$1000,30,FALSE)-VLOOKUP(A589,QUEUE!$F$5:$AW$1000,29,FALSE))*850,0)</f>
        <v>0</v>
      </c>
      <c r="U589" s="372">
        <f>IFERROR((VLOOKUP(A589,QUEUE!$F$5:$AW$1000,33,FALSE)-VLOOKUP(A589,QUEUE!$F$5:$AW$1000,32,FALSE))*600,0)</f>
        <v>0</v>
      </c>
      <c r="V589" s="372">
        <f>IFERROR((VLOOKUP(A589,QUEUE!$F$5:$AW$1000,36,FALSE)-VLOOKUP(A589,QUEUE!$F$5:$AW$1000,35,FALSE))*750,0)</f>
        <v>0</v>
      </c>
      <c r="W589" s="372">
        <f>IFERROR((VLOOKUP(A589,QUEUE!$F$5:$AW$1000,39,FALSE)-VLOOKUP(A589,QUEUE!$F$5:$AW$1000,38,FALSE))*600,0)</f>
        <v>0</v>
      </c>
      <c r="X589" s="373"/>
      <c r="Y589" s="371">
        <f>IFERROR(VLOOKUP(A589,PROFILE!$B$6:$DG$1000,109,FALSE),0)</f>
        <v>0</v>
      </c>
      <c r="Z589" s="371">
        <f>IFERROR((VLOOKUP(A589,PROFILE!$B$6:$DG$1000,110,FALSE)*900)+((VLOOKUP(A589,PROFILE!$B$6:$DG$1000,110,FALSE)*900)*0.5),0)</f>
        <v>675</v>
      </c>
      <c r="AA589" s="371">
        <f t="shared" si="47"/>
        <v>0</v>
      </c>
      <c r="AB589" s="373">
        <f>IF(PROFILE!R591="รอบคัน",1500,IF(PROFILE!R591="โคม่า",2000,PROFILE!DJ591*100))</f>
        <v>200</v>
      </c>
    </row>
    <row r="590" spans="1:28" x14ac:dyDescent="0.35">
      <c r="A590" s="344">
        <f t="shared" si="51"/>
        <v>1707055</v>
      </c>
      <c r="B590" s="344">
        <v>590</v>
      </c>
      <c r="G590" s="374" t="str">
        <f>IFERROR(VLOOKUP(A590,PROFILE!$B$6:$P$1000,11,FALSE),"")</f>
        <v>OUT</v>
      </c>
      <c r="H590" s="368">
        <f>IF(PROFILE!H592="","",PROFILE!B592)</f>
        <v>1707055</v>
      </c>
      <c r="I590" s="369" t="str">
        <f>IF(H590="","",VLOOKUP(H590,PROFILE!$B$6:$AC$1000,18,FALSE))</f>
        <v>อาคเนย์</v>
      </c>
      <c r="J590" s="369" t="str">
        <f>IF(H590="","",VLOOKUP(H590,PROFILE!$B$6:$AC$1000,17,FALSE))</f>
        <v>เบา</v>
      </c>
      <c r="K590" s="369" t="str">
        <f>IF(H590="","",VLOOKUP(H590,PROFILE!$B$6:$AC$1000,23,FALSE))</f>
        <v>ฆก5185</v>
      </c>
      <c r="L590" s="369" t="str">
        <f>IF(H590="","",VLOOKUP(H590,PROFILE!$B$6:$AC$1000,24,FALSE))</f>
        <v>NISSAN</v>
      </c>
      <c r="M590" s="370" t="str">
        <f>IF(H590="","",VLOOKUP(H590,PROFILE!$B$6:$AC$1000,25,FALSE))</f>
        <v>ALMERA</v>
      </c>
      <c r="N590" s="371">
        <f t="shared" si="48"/>
        <v>2130</v>
      </c>
      <c r="O590" s="372"/>
      <c r="P590" s="372">
        <v>4800</v>
      </c>
      <c r="Q590" s="371">
        <f t="shared" si="49"/>
        <v>2670</v>
      </c>
      <c r="R590" s="371">
        <f t="shared" si="50"/>
        <v>2670</v>
      </c>
      <c r="S590" s="372">
        <f>IFERROR((VLOOKUP(A590,QUEUE!$F$5:$AW$1000,27,FALSE)-VLOOKUP(A590,QUEUE!$F$5:$AW$1000,26,FALSE))*500,0)</f>
        <v>0</v>
      </c>
      <c r="T590" s="372">
        <f>IFERROR((VLOOKUP(A590,QUEUE!$F$5:$AW$1000,30,FALSE)-VLOOKUP(A590,QUEUE!$F$5:$AW$1000,29,FALSE))*850,0)</f>
        <v>0</v>
      </c>
      <c r="U590" s="372">
        <f>IFERROR((VLOOKUP(A590,QUEUE!$F$5:$AW$1000,33,FALSE)-VLOOKUP(A590,QUEUE!$F$5:$AW$1000,32,FALSE))*600,0)</f>
        <v>0</v>
      </c>
      <c r="V590" s="372">
        <f>IFERROR((VLOOKUP(A590,QUEUE!$F$5:$AW$1000,36,FALSE)-VLOOKUP(A590,QUEUE!$F$5:$AW$1000,35,FALSE))*750,0)</f>
        <v>0</v>
      </c>
      <c r="W590" s="372">
        <f>IFERROR((VLOOKUP(A590,QUEUE!$F$5:$AW$1000,39,FALSE)-VLOOKUP(A590,QUEUE!$F$5:$AW$1000,38,FALSE))*600,0)</f>
        <v>0</v>
      </c>
      <c r="X590" s="373"/>
      <c r="Y590" s="371">
        <f>IFERROR(VLOOKUP(A590,PROFILE!$B$6:$DG$1000,109,FALSE),0)</f>
        <v>0</v>
      </c>
      <c r="Z590" s="371">
        <f>IFERROR((VLOOKUP(A590,PROFILE!$B$6:$DG$1000,110,FALSE)*900)+((VLOOKUP(A590,PROFILE!$B$6:$DG$1000,110,FALSE)*900)*0.5),0)</f>
        <v>1350</v>
      </c>
      <c r="AA590" s="371">
        <f t="shared" si="47"/>
        <v>480</v>
      </c>
      <c r="AB590" s="373">
        <f>IF(PROFILE!R592="รอบคัน",1500,IF(PROFILE!R592="โคม่า",2000,PROFILE!DJ592*100))</f>
        <v>300</v>
      </c>
    </row>
    <row r="591" spans="1:28" x14ac:dyDescent="0.35">
      <c r="A591" s="344">
        <f t="shared" si="51"/>
        <v>1707056</v>
      </c>
      <c r="B591" s="344">
        <v>591</v>
      </c>
      <c r="G591" s="374" t="str">
        <f>IFERROR(VLOOKUP(A591,PROFILE!$B$6:$P$1000,11,FALSE),"")</f>
        <v>OUT</v>
      </c>
      <c r="H591" s="368">
        <f>IF(PROFILE!H593="","",PROFILE!B593)</f>
        <v>1707056</v>
      </c>
      <c r="I591" s="369" t="str">
        <f>IF(H591="","",VLOOKUP(H591,PROFILE!$B$6:$AC$1000,18,FALSE))</f>
        <v>โตเกียว</v>
      </c>
      <c r="J591" s="369" t="str">
        <f>IF(H591="","",VLOOKUP(H591,PROFILE!$B$6:$AC$1000,17,FALSE))</f>
        <v>ชิ้นส่วน</v>
      </c>
      <c r="K591" s="369" t="str">
        <f>IF(H591="","",VLOOKUP(H591,PROFILE!$B$6:$AC$1000,23,FALSE))</f>
        <v>พอ110</v>
      </c>
      <c r="L591" s="369" t="str">
        <f>IF(H591="","",VLOOKUP(H591,PROFILE!$B$6:$AC$1000,24,FALSE))</f>
        <v>TOYOTA</v>
      </c>
      <c r="M591" s="370" t="str">
        <f>IF(H591="","",VLOOKUP(H591,PROFILE!$B$6:$AC$1000,25,FALSE))</f>
        <v>COROLLA</v>
      </c>
      <c r="N591" s="371">
        <f t="shared" si="48"/>
        <v>240</v>
      </c>
      <c r="O591" s="372"/>
      <c r="P591" s="372">
        <v>2400</v>
      </c>
      <c r="Q591" s="371">
        <f t="shared" si="49"/>
        <v>2160</v>
      </c>
      <c r="R591" s="371">
        <f t="shared" si="50"/>
        <v>2160</v>
      </c>
      <c r="S591" s="372">
        <f>IFERROR((VLOOKUP(A591,QUEUE!$F$5:$AW$1000,27,FALSE)-VLOOKUP(A591,QUEUE!$F$5:$AW$1000,26,FALSE))*500,0)</f>
        <v>0</v>
      </c>
      <c r="T591" s="372">
        <f>IFERROR((VLOOKUP(A591,QUEUE!$F$5:$AW$1000,30,FALSE)-VLOOKUP(A591,QUEUE!$F$5:$AW$1000,29,FALSE))*850,0)</f>
        <v>0</v>
      </c>
      <c r="U591" s="372">
        <f>IFERROR((VLOOKUP(A591,QUEUE!$F$5:$AW$1000,33,FALSE)-VLOOKUP(A591,QUEUE!$F$5:$AW$1000,32,FALSE))*600,0)</f>
        <v>0</v>
      </c>
      <c r="V591" s="372">
        <f>IFERROR((VLOOKUP(A591,QUEUE!$F$5:$AW$1000,36,FALSE)-VLOOKUP(A591,QUEUE!$F$5:$AW$1000,35,FALSE))*750,0)</f>
        <v>0</v>
      </c>
      <c r="W591" s="372">
        <f>IFERROR((VLOOKUP(A591,QUEUE!$F$5:$AW$1000,39,FALSE)-VLOOKUP(A591,QUEUE!$F$5:$AW$1000,38,FALSE))*600,0)</f>
        <v>0</v>
      </c>
      <c r="X591" s="373"/>
      <c r="Y591" s="371">
        <f>IFERROR(VLOOKUP(A591,PROFILE!$B$6:$DG$1000,109,FALSE),0)</f>
        <v>0</v>
      </c>
      <c r="Z591" s="371">
        <f>IFERROR((VLOOKUP(A591,PROFILE!$B$6:$DG$1000,110,FALSE)*900)+((VLOOKUP(A591,PROFILE!$B$6:$DG$1000,110,FALSE)*900)*0.5),0)</f>
        <v>0</v>
      </c>
      <c r="AA591" s="371">
        <f t="shared" ref="AA591:AA654" si="52">IFERROR(0.1*(P591-Y591),0)</f>
        <v>240</v>
      </c>
      <c r="AB591" s="373">
        <f>IF(PROFILE!R593="รอบคัน",1500,IF(PROFILE!R593="โคม่า",2000,PROFILE!DJ593*100))</f>
        <v>0</v>
      </c>
    </row>
    <row r="592" spans="1:28" x14ac:dyDescent="0.35">
      <c r="A592" s="344">
        <f t="shared" si="51"/>
        <v>1707057</v>
      </c>
      <c r="B592" s="344">
        <v>592</v>
      </c>
      <c r="G592" s="374" t="str">
        <f>IFERROR(VLOOKUP(A592,PROFILE!$B$6:$P$1000,11,FALSE),"")</f>
        <v>OUT</v>
      </c>
      <c r="H592" s="368">
        <f>IF(PROFILE!H594="","",PROFILE!B594)</f>
        <v>1707057</v>
      </c>
      <c r="I592" s="369" t="str">
        <f>IF(H592="","",VLOOKUP(H592,PROFILE!$B$6:$AC$1000,18,FALSE))</f>
        <v>ธนชาต</v>
      </c>
      <c r="J592" s="369" t="str">
        <f>IF(H592="","",VLOOKUP(H592,PROFILE!$B$6:$AC$1000,17,FALSE))</f>
        <v>หนัก</v>
      </c>
      <c r="K592" s="369" t="str">
        <f>IF(H592="","",VLOOKUP(H592,PROFILE!$B$6:$AC$1000,23,FALSE))</f>
        <v>ฆพ1257</v>
      </c>
      <c r="L592" s="369" t="str">
        <f>IF(H592="","",VLOOKUP(H592,PROFILE!$B$6:$AC$1000,24,FALSE))</f>
        <v>HONDA</v>
      </c>
      <c r="M592" s="370" t="str">
        <f>IF(H592="","",VLOOKUP(H592,PROFILE!$B$6:$AC$1000,25,FALSE))</f>
        <v>BRIO</v>
      </c>
      <c r="N592" s="371">
        <f t="shared" ref="N592:N655" si="53">SUM(S592:AB592)</f>
        <v>2863.16</v>
      </c>
      <c r="O592" s="372"/>
      <c r="P592" s="372">
        <v>15131.6</v>
      </c>
      <c r="Q592" s="371">
        <f t="shared" ref="Q592:Q655" si="54">IF(P592="",0,P592-N592)</f>
        <v>12268.44</v>
      </c>
      <c r="R592" s="371">
        <f t="shared" si="50"/>
        <v>12268.44</v>
      </c>
      <c r="S592" s="372">
        <f>IFERROR((VLOOKUP(A592,QUEUE!$F$5:$AW$1000,27,FALSE)-VLOOKUP(A592,QUEUE!$F$5:$AW$1000,26,FALSE))*500,0)</f>
        <v>0</v>
      </c>
      <c r="T592" s="372">
        <f>IFERROR((VLOOKUP(A592,QUEUE!$F$5:$AW$1000,30,FALSE)-VLOOKUP(A592,QUEUE!$F$5:$AW$1000,29,FALSE))*850,0)</f>
        <v>0</v>
      </c>
      <c r="U592" s="372">
        <f>IFERROR((VLOOKUP(A592,QUEUE!$F$5:$AW$1000,33,FALSE)-VLOOKUP(A592,QUEUE!$F$5:$AW$1000,32,FALSE))*600,0)</f>
        <v>0</v>
      </c>
      <c r="V592" s="372">
        <f>IFERROR((VLOOKUP(A592,QUEUE!$F$5:$AW$1000,36,FALSE)-VLOOKUP(A592,QUEUE!$F$5:$AW$1000,35,FALSE))*750,0)</f>
        <v>0</v>
      </c>
      <c r="W592" s="372">
        <f>IFERROR((VLOOKUP(A592,QUEUE!$F$5:$AW$1000,39,FALSE)-VLOOKUP(A592,QUEUE!$F$5:$AW$1000,38,FALSE))*600,0)</f>
        <v>0</v>
      </c>
      <c r="X592" s="373"/>
      <c r="Y592" s="371">
        <f>IFERROR(VLOOKUP(A592,PROFILE!$B$6:$DG$1000,109,FALSE),0)</f>
        <v>0</v>
      </c>
      <c r="Z592" s="371">
        <f>IFERROR((VLOOKUP(A592,PROFILE!$B$6:$DG$1000,110,FALSE)*900)+((VLOOKUP(A592,PROFILE!$B$6:$DG$1000,110,FALSE)*900)*0.5),0)</f>
        <v>1350</v>
      </c>
      <c r="AA592" s="371">
        <f t="shared" si="52"/>
        <v>1513.16</v>
      </c>
      <c r="AB592" s="373">
        <f>IF(PROFILE!R594="รอบคัน",1500,IF(PROFILE!R594="โคม่า",2000,PROFILE!DJ594*100))</f>
        <v>0</v>
      </c>
    </row>
    <row r="593" spans="1:28" x14ac:dyDescent="0.35">
      <c r="A593" s="344">
        <f t="shared" si="51"/>
        <v>1707058</v>
      </c>
      <c r="B593" s="344">
        <v>593</v>
      </c>
      <c r="G593" s="374">
        <f>IFERROR(VLOOKUP(A593,PROFILE!$B$6:$P$1000,11,FALSE),"")</f>
        <v>2.3843737268543919</v>
      </c>
      <c r="H593" s="368">
        <f>IF(PROFILE!H595="","",PROFILE!B595)</f>
        <v>1707058</v>
      </c>
      <c r="I593" s="369" t="str">
        <f>IF(H593="","",VLOOKUP(H593,PROFILE!$B$6:$AC$1000,18,FALSE))</f>
        <v>ธนชาต</v>
      </c>
      <c r="J593" s="369" t="str">
        <f>IF(H593="","",VLOOKUP(H593,PROFILE!$B$6:$AC$1000,17,FALSE))</f>
        <v>เบา</v>
      </c>
      <c r="K593" s="369" t="str">
        <f>IF(H593="","",VLOOKUP(H593,PROFILE!$B$6:$AC$1000,23,FALSE))</f>
        <v>2กน5052</v>
      </c>
      <c r="L593" s="369" t="str">
        <f>IF(H593="","",VLOOKUP(H593,PROFILE!$B$6:$AC$1000,24,FALSE))</f>
        <v>MITSUBISHI</v>
      </c>
      <c r="M593" s="370">
        <f>IF(H593="","",VLOOKUP(H593,PROFILE!$B$6:$AC$1000,25,FALSE))</f>
        <v>0</v>
      </c>
      <c r="N593" s="371">
        <f t="shared" si="53"/>
        <v>875</v>
      </c>
      <c r="O593" s="372"/>
      <c r="P593" s="372"/>
      <c r="Q593" s="371">
        <f t="shared" si="54"/>
        <v>0</v>
      </c>
      <c r="R593" s="371">
        <f t="shared" si="50"/>
        <v>0</v>
      </c>
      <c r="S593" s="372">
        <f>IFERROR((VLOOKUP(A593,QUEUE!$F$5:$AW$1000,27,FALSE)-VLOOKUP(A593,QUEUE!$F$5:$AW$1000,26,FALSE))*500,0)</f>
        <v>0</v>
      </c>
      <c r="T593" s="372">
        <f>IFERROR((VLOOKUP(A593,QUEUE!$F$5:$AW$1000,30,FALSE)-VLOOKUP(A593,QUEUE!$F$5:$AW$1000,29,FALSE))*850,0)</f>
        <v>0</v>
      </c>
      <c r="U593" s="372">
        <f>IFERROR((VLOOKUP(A593,QUEUE!$F$5:$AW$1000,33,FALSE)-VLOOKUP(A593,QUEUE!$F$5:$AW$1000,32,FALSE))*600,0)</f>
        <v>0</v>
      </c>
      <c r="V593" s="372">
        <f>IFERROR((VLOOKUP(A593,QUEUE!$F$5:$AW$1000,36,FALSE)-VLOOKUP(A593,QUEUE!$F$5:$AW$1000,35,FALSE))*750,0)</f>
        <v>0</v>
      </c>
      <c r="W593" s="372">
        <f>IFERROR((VLOOKUP(A593,QUEUE!$F$5:$AW$1000,39,FALSE)-VLOOKUP(A593,QUEUE!$F$5:$AW$1000,38,FALSE))*600,0)</f>
        <v>0</v>
      </c>
      <c r="X593" s="373"/>
      <c r="Y593" s="371">
        <f>IFERROR(VLOOKUP(A593,PROFILE!$B$6:$DG$1000,109,FALSE),0)</f>
        <v>0</v>
      </c>
      <c r="Z593" s="371">
        <f>IFERROR((VLOOKUP(A593,PROFILE!$B$6:$DG$1000,110,FALSE)*900)+((VLOOKUP(A593,PROFILE!$B$6:$DG$1000,110,FALSE)*900)*0.5),0)</f>
        <v>675</v>
      </c>
      <c r="AA593" s="371">
        <f t="shared" si="52"/>
        <v>0</v>
      </c>
      <c r="AB593" s="373">
        <f>IF(PROFILE!R595="รอบคัน",1500,IF(PROFILE!R595="โคม่า",2000,PROFILE!DJ595*100))</f>
        <v>200</v>
      </c>
    </row>
    <row r="594" spans="1:28" x14ac:dyDescent="0.35">
      <c r="A594" s="344">
        <f t="shared" si="51"/>
        <v>1707059</v>
      </c>
      <c r="B594" s="344">
        <v>594</v>
      </c>
      <c r="G594" s="374">
        <f>IFERROR(VLOOKUP(A594,PROFILE!$B$6:$P$1000,11,FALSE),"")</f>
        <v>13.311123379629862</v>
      </c>
      <c r="H594" s="368">
        <f>IF(PROFILE!H596="","",PROFILE!B596)</f>
        <v>1707059</v>
      </c>
      <c r="I594" s="369" t="str">
        <f>IF(H594="","",VLOOKUP(H594,PROFILE!$B$6:$AC$1000,18,FALSE))</f>
        <v>ธนชาต</v>
      </c>
      <c r="J594" s="369" t="str">
        <f>IF(H594="","",VLOOKUP(H594,PROFILE!$B$6:$AC$1000,17,FALSE))</f>
        <v>กลาง</v>
      </c>
      <c r="K594" s="369" t="str">
        <f>IF(H594="","",VLOOKUP(H594,PROFILE!$B$6:$AC$1000,23,FALSE))</f>
        <v>1ฒข3526</v>
      </c>
      <c r="L594" s="369" t="str">
        <f>IF(H594="","",VLOOKUP(H594,PROFILE!$B$6:$AC$1000,24,FALSE))</f>
        <v>TOYOTA</v>
      </c>
      <c r="M594" s="370" t="str">
        <f>IF(H594="","",VLOOKUP(H594,PROFILE!$B$6:$AC$1000,25,FALSE))</f>
        <v>VIGO</v>
      </c>
      <c r="N594" s="371">
        <f t="shared" si="53"/>
        <v>3800</v>
      </c>
      <c r="O594" s="372"/>
      <c r="P594" s="372"/>
      <c r="Q594" s="371">
        <f t="shared" si="54"/>
        <v>0</v>
      </c>
      <c r="R594" s="371">
        <f t="shared" si="50"/>
        <v>0</v>
      </c>
      <c r="S594" s="372">
        <f>IFERROR((VLOOKUP(A594,QUEUE!$F$5:$AW$1000,27,FALSE)-VLOOKUP(A594,QUEUE!$F$5:$AW$1000,26,FALSE))*500,0)</f>
        <v>0</v>
      </c>
      <c r="T594" s="372">
        <f>IFERROR((VLOOKUP(A594,QUEUE!$F$5:$AW$1000,30,FALSE)-VLOOKUP(A594,QUEUE!$F$5:$AW$1000,29,FALSE))*850,0)</f>
        <v>0</v>
      </c>
      <c r="U594" s="372">
        <f>IFERROR((VLOOKUP(A594,QUEUE!$F$5:$AW$1000,33,FALSE)-VLOOKUP(A594,QUEUE!$F$5:$AW$1000,32,FALSE))*600,0)</f>
        <v>0</v>
      </c>
      <c r="V594" s="372">
        <f>IFERROR((VLOOKUP(A594,QUEUE!$F$5:$AW$1000,36,FALSE)-VLOOKUP(A594,QUEUE!$F$5:$AW$1000,35,FALSE))*750,0)</f>
        <v>0</v>
      </c>
      <c r="W594" s="372">
        <f>IFERROR((VLOOKUP(A594,QUEUE!$F$5:$AW$1000,39,FALSE)-VLOOKUP(A594,QUEUE!$F$5:$AW$1000,38,FALSE))*600,0)</f>
        <v>0</v>
      </c>
      <c r="X594" s="373"/>
      <c r="Y594" s="371">
        <f>IFERROR(VLOOKUP(A594,PROFILE!$B$6:$DG$1000,109,FALSE),0)</f>
        <v>0</v>
      </c>
      <c r="Z594" s="371">
        <f>IFERROR((VLOOKUP(A594,PROFILE!$B$6:$DG$1000,110,FALSE)*900)+((VLOOKUP(A594,PROFILE!$B$6:$DG$1000,110,FALSE)*900)*0.5),0)</f>
        <v>2700</v>
      </c>
      <c r="AA594" s="371">
        <f t="shared" si="52"/>
        <v>0</v>
      </c>
      <c r="AB594" s="373">
        <f>IF(PROFILE!R596="รอบคัน",1500,IF(PROFILE!R596="โคม่า",2000,PROFILE!DJ596*100))</f>
        <v>1100</v>
      </c>
    </row>
    <row r="595" spans="1:28" x14ac:dyDescent="0.35">
      <c r="A595" s="344">
        <f t="shared" si="51"/>
        <v>1707060</v>
      </c>
      <c r="B595" s="344">
        <v>595</v>
      </c>
      <c r="G595" s="374">
        <f>IFERROR(VLOOKUP(A595,PROFILE!$B$6:$P$1000,11,FALSE),"")</f>
        <v>-42944.722920023145</v>
      </c>
      <c r="H595" s="368">
        <f>IF(PROFILE!H597="","",PROFILE!B597)</f>
        <v>1707060</v>
      </c>
      <c r="I595" s="369" t="str">
        <f>IF(H595="","",VLOOKUP(H595,PROFILE!$B$6:$AC$1000,18,FALSE))</f>
        <v>ไทยวิวัฒน์</v>
      </c>
      <c r="J595" s="369" t="str">
        <f>IF(H595="","",VLOOKUP(H595,PROFILE!$B$6:$AC$1000,17,FALSE))</f>
        <v>โคม่า</v>
      </c>
      <c r="K595" s="369" t="str">
        <f>IF(H595="","",VLOOKUP(H595,PROFILE!$B$6:$AC$1000,23,FALSE))</f>
        <v>ษธ9011</v>
      </c>
      <c r="L595" s="369" t="str">
        <f>IF(H595="","",VLOOKUP(H595,PROFILE!$B$6:$AC$1000,24,FALSE))</f>
        <v>MITSUBISHI</v>
      </c>
      <c r="M595" s="370" t="str">
        <f>IF(H595="","",VLOOKUP(H595,PROFILE!$B$6:$AC$1000,25,FALSE))</f>
        <v>LANCER</v>
      </c>
      <c r="N595" s="371">
        <f t="shared" si="53"/>
        <v>3350</v>
      </c>
      <c r="O595" s="372"/>
      <c r="P595" s="372"/>
      <c r="Q595" s="371">
        <f t="shared" si="54"/>
        <v>0</v>
      </c>
      <c r="R595" s="371">
        <f t="shared" si="50"/>
        <v>0</v>
      </c>
      <c r="S595" s="372">
        <f>IFERROR((VLOOKUP(A595,QUEUE!$F$5:$AW$1000,27,FALSE)-VLOOKUP(A595,QUEUE!$F$5:$AW$1000,26,FALSE))*500,0)</f>
        <v>0</v>
      </c>
      <c r="T595" s="372">
        <f>IFERROR((VLOOKUP(A595,QUEUE!$F$5:$AW$1000,30,FALSE)-VLOOKUP(A595,QUEUE!$F$5:$AW$1000,29,FALSE))*850,0)</f>
        <v>0</v>
      </c>
      <c r="U595" s="372">
        <f>IFERROR((VLOOKUP(A595,QUEUE!$F$5:$AW$1000,33,FALSE)-VLOOKUP(A595,QUEUE!$F$5:$AW$1000,32,FALSE))*600,0)</f>
        <v>0</v>
      </c>
      <c r="V595" s="372">
        <f>IFERROR((VLOOKUP(A595,QUEUE!$F$5:$AW$1000,36,FALSE)-VLOOKUP(A595,QUEUE!$F$5:$AW$1000,35,FALSE))*750,0)</f>
        <v>0</v>
      </c>
      <c r="W595" s="372">
        <f>IFERROR((VLOOKUP(A595,QUEUE!$F$5:$AW$1000,39,FALSE)-VLOOKUP(A595,QUEUE!$F$5:$AW$1000,38,FALSE))*600,0)</f>
        <v>0</v>
      </c>
      <c r="X595" s="373"/>
      <c r="Y595" s="371">
        <f>IFERROR(VLOOKUP(A595,PROFILE!$B$6:$DG$1000,109,FALSE),0)</f>
        <v>0</v>
      </c>
      <c r="Z595" s="371">
        <f>IFERROR((VLOOKUP(A595,PROFILE!$B$6:$DG$1000,110,FALSE)*900)+((VLOOKUP(A595,PROFILE!$B$6:$DG$1000,110,FALSE)*900)*0.5),0)</f>
        <v>1350</v>
      </c>
      <c r="AA595" s="371">
        <f t="shared" si="52"/>
        <v>0</v>
      </c>
      <c r="AB595" s="373">
        <f>IF(PROFILE!R597="รอบคัน",1500,IF(PROFILE!R597="โคม่า",2000,PROFILE!DJ597*100))</f>
        <v>2000</v>
      </c>
    </row>
    <row r="596" spans="1:28" x14ac:dyDescent="0.35">
      <c r="A596" s="344">
        <f t="shared" si="51"/>
        <v>1707061</v>
      </c>
      <c r="B596" s="344">
        <v>596</v>
      </c>
      <c r="G596" s="374">
        <f>IFERROR(VLOOKUP(A596,PROFILE!$B$6:$P$1000,11,FALSE),"")</f>
        <v>6.2742568287067115</v>
      </c>
      <c r="H596" s="368">
        <f>IF(PROFILE!H598="","",PROFILE!B598)</f>
        <v>1707061</v>
      </c>
      <c r="I596" s="369" t="str">
        <f>IF(H596="","",VLOOKUP(H596,PROFILE!$B$6:$AC$1000,18,FALSE))</f>
        <v>ธนชาต</v>
      </c>
      <c r="J596" s="369" t="str">
        <f>IF(H596="","",VLOOKUP(H596,PROFILE!$B$6:$AC$1000,17,FALSE))</f>
        <v>ชิ้นส่วน</v>
      </c>
      <c r="K596" s="369" t="str">
        <f>IF(H596="","",VLOOKUP(H596,PROFILE!$B$6:$AC$1000,23,FALSE))</f>
        <v>ฆต2290</v>
      </c>
      <c r="L596" s="369" t="str">
        <f>IF(H596="","",VLOOKUP(H596,PROFILE!$B$6:$AC$1000,24,FALSE))</f>
        <v>TOYOTA</v>
      </c>
      <c r="M596" s="370" t="str">
        <f>IF(H596="","",VLOOKUP(H596,PROFILE!$B$6:$AC$1000,25,FALSE))</f>
        <v>VIOS</v>
      </c>
      <c r="N596" s="371">
        <f t="shared" si="53"/>
        <v>100</v>
      </c>
      <c r="O596" s="372"/>
      <c r="P596" s="372"/>
      <c r="Q596" s="371">
        <f t="shared" si="54"/>
        <v>0</v>
      </c>
      <c r="R596" s="371">
        <f t="shared" si="50"/>
        <v>0</v>
      </c>
      <c r="S596" s="372">
        <f>IFERROR((VLOOKUP(A596,QUEUE!$F$5:$AW$1000,27,FALSE)-VLOOKUP(A596,QUEUE!$F$5:$AW$1000,26,FALSE))*500,0)</f>
        <v>0</v>
      </c>
      <c r="T596" s="372">
        <f>IFERROR((VLOOKUP(A596,QUEUE!$F$5:$AW$1000,30,FALSE)-VLOOKUP(A596,QUEUE!$F$5:$AW$1000,29,FALSE))*850,0)</f>
        <v>0</v>
      </c>
      <c r="U596" s="372">
        <f>IFERROR((VLOOKUP(A596,QUEUE!$F$5:$AW$1000,33,FALSE)-VLOOKUP(A596,QUEUE!$F$5:$AW$1000,32,FALSE))*600,0)</f>
        <v>0</v>
      </c>
      <c r="V596" s="372">
        <f>IFERROR((VLOOKUP(A596,QUEUE!$F$5:$AW$1000,36,FALSE)-VLOOKUP(A596,QUEUE!$F$5:$AW$1000,35,FALSE))*750,0)</f>
        <v>0</v>
      </c>
      <c r="W596" s="372">
        <f>IFERROR((VLOOKUP(A596,QUEUE!$F$5:$AW$1000,39,FALSE)-VLOOKUP(A596,QUEUE!$F$5:$AW$1000,38,FALSE))*600,0)</f>
        <v>0</v>
      </c>
      <c r="X596" s="373"/>
      <c r="Y596" s="371">
        <f>IFERROR(VLOOKUP(A596,PROFILE!$B$6:$DG$1000,109,FALSE),0)</f>
        <v>0</v>
      </c>
      <c r="Z596" s="371">
        <f>IFERROR((VLOOKUP(A596,PROFILE!$B$6:$DG$1000,110,FALSE)*900)+((VLOOKUP(A596,PROFILE!$B$6:$DG$1000,110,FALSE)*900)*0.5),0)</f>
        <v>0</v>
      </c>
      <c r="AA596" s="371">
        <f t="shared" si="52"/>
        <v>0</v>
      </c>
      <c r="AB596" s="373">
        <f>IF(PROFILE!R598="รอบคัน",1500,IF(PROFILE!R598="โคม่า",2000,PROFILE!DJ598*100))</f>
        <v>100</v>
      </c>
    </row>
    <row r="597" spans="1:28" x14ac:dyDescent="0.35">
      <c r="A597" s="344">
        <f t="shared" si="51"/>
        <v>1707062</v>
      </c>
      <c r="B597" s="344">
        <v>597</v>
      </c>
      <c r="G597" s="374">
        <f>IFERROR(VLOOKUP(A597,PROFILE!$B$6:$P$1000,11,FALSE),"")</f>
        <v>4.5805711805587634</v>
      </c>
      <c r="H597" s="368">
        <f>IF(PROFILE!H599="","",PROFILE!B599)</f>
        <v>1707062</v>
      </c>
      <c r="I597" s="369" t="str">
        <f>IF(H597="","",VLOOKUP(H597,PROFILE!$B$6:$AC$1000,18,FALSE))</f>
        <v>กรุงไทย</v>
      </c>
      <c r="J597" s="369" t="str">
        <f>IF(H597="","",VLOOKUP(H597,PROFILE!$B$6:$AC$1000,17,FALSE))</f>
        <v>ชิ้นส่วน</v>
      </c>
      <c r="K597" s="369" t="str">
        <f>IF(H597="","",VLOOKUP(H597,PROFILE!$B$6:$AC$1000,23,FALSE))</f>
        <v>กจ7601</v>
      </c>
      <c r="L597" s="369" t="str">
        <f>IF(H597="","",VLOOKUP(H597,PROFILE!$B$6:$AC$1000,24,FALSE))</f>
        <v>MITSUBISHI</v>
      </c>
      <c r="M597" s="370" t="str">
        <f>IF(H597="","",VLOOKUP(H597,PROFILE!$B$6:$AC$1000,25,FALSE))</f>
        <v>MIRGE</v>
      </c>
      <c r="N597" s="371">
        <f t="shared" si="53"/>
        <v>1115</v>
      </c>
      <c r="O597" s="372"/>
      <c r="P597" s="372">
        <v>3400</v>
      </c>
      <c r="Q597" s="371">
        <f t="shared" si="54"/>
        <v>2285</v>
      </c>
      <c r="R597" s="371">
        <f t="shared" si="50"/>
        <v>2285</v>
      </c>
      <c r="S597" s="372">
        <f>IFERROR((VLOOKUP(A597,QUEUE!$F$5:$AW$1000,27,FALSE)-VLOOKUP(A597,QUEUE!$F$5:$AW$1000,26,FALSE))*500,0)</f>
        <v>0</v>
      </c>
      <c r="T597" s="372">
        <f>IFERROR((VLOOKUP(A597,QUEUE!$F$5:$AW$1000,30,FALSE)-VLOOKUP(A597,QUEUE!$F$5:$AW$1000,29,FALSE))*850,0)</f>
        <v>0</v>
      </c>
      <c r="U597" s="372">
        <f>IFERROR((VLOOKUP(A597,QUEUE!$F$5:$AW$1000,33,FALSE)-VLOOKUP(A597,QUEUE!$F$5:$AW$1000,32,FALSE))*600,0)</f>
        <v>0</v>
      </c>
      <c r="V597" s="372">
        <f>IFERROR((VLOOKUP(A597,QUEUE!$F$5:$AW$1000,36,FALSE)-VLOOKUP(A597,QUEUE!$F$5:$AW$1000,35,FALSE))*750,0)</f>
        <v>0</v>
      </c>
      <c r="W597" s="372">
        <f>IFERROR((VLOOKUP(A597,QUEUE!$F$5:$AW$1000,39,FALSE)-VLOOKUP(A597,QUEUE!$F$5:$AW$1000,38,FALSE))*600,0)</f>
        <v>0</v>
      </c>
      <c r="X597" s="373"/>
      <c r="Y597" s="371">
        <f>IFERROR(VLOOKUP(A597,PROFILE!$B$6:$DG$1000,109,FALSE),0)</f>
        <v>0</v>
      </c>
      <c r="Z597" s="371">
        <f>IFERROR((VLOOKUP(A597,PROFILE!$B$6:$DG$1000,110,FALSE)*900)+((VLOOKUP(A597,PROFILE!$B$6:$DG$1000,110,FALSE)*900)*0.5),0)</f>
        <v>675</v>
      </c>
      <c r="AA597" s="371">
        <f t="shared" si="52"/>
        <v>340</v>
      </c>
      <c r="AB597" s="373">
        <f>IF(PROFILE!R599="รอบคัน",1500,IF(PROFILE!R599="โคม่า",2000,PROFILE!DJ599*100))</f>
        <v>100</v>
      </c>
    </row>
    <row r="598" spans="1:28" x14ac:dyDescent="0.35">
      <c r="A598" s="344">
        <f t="shared" si="51"/>
        <v>1707063</v>
      </c>
      <c r="B598" s="344">
        <v>598</v>
      </c>
      <c r="G598" s="374" t="str">
        <f>IFERROR(VLOOKUP(A598,PROFILE!$B$6:$P$1000,11,FALSE),"")</f>
        <v/>
      </c>
      <c r="H598" s="368">
        <f>IF(PROFILE!H600="","",PROFILE!B600)</f>
        <v>1707063</v>
      </c>
      <c r="I598" s="369" t="str">
        <f>IF(H598="","",VLOOKUP(H598,PROFILE!$B$6:$AC$1000,18,FALSE))</f>
        <v>เทเวศ</v>
      </c>
      <c r="J598" s="369" t="str">
        <f>IF(H598="","",VLOOKUP(H598,PROFILE!$B$6:$AC$1000,17,FALSE))</f>
        <v>กลาง</v>
      </c>
      <c r="K598" s="369" t="str">
        <f>IF(H598="","",VLOOKUP(H598,PROFILE!$B$6:$AC$1000,23,FALSE))</f>
        <v>ฌฬ7072</v>
      </c>
      <c r="L598" s="369" t="str">
        <f>IF(H598="","",VLOOKUP(H598,PROFILE!$B$6:$AC$1000,24,FALSE))</f>
        <v>ISUZU</v>
      </c>
      <c r="M598" s="370" t="str">
        <f>IF(H598="","",VLOOKUP(H598,PROFILE!$B$6:$AC$1000,25,FALSE))</f>
        <v>D-MAX</v>
      </c>
      <c r="N598" s="371">
        <f t="shared" si="53"/>
        <v>0</v>
      </c>
      <c r="O598" s="372"/>
      <c r="P598" s="372"/>
      <c r="Q598" s="371">
        <f t="shared" si="54"/>
        <v>0</v>
      </c>
      <c r="R598" s="371">
        <f t="shared" si="50"/>
        <v>0</v>
      </c>
      <c r="S598" s="372">
        <f>IFERROR((VLOOKUP(A598,QUEUE!$F$5:$AW$1000,27,FALSE)-VLOOKUP(A598,QUEUE!$F$5:$AW$1000,26,FALSE))*500,0)</f>
        <v>0</v>
      </c>
      <c r="T598" s="372">
        <f>IFERROR((VLOOKUP(A598,QUEUE!$F$5:$AW$1000,30,FALSE)-VLOOKUP(A598,QUEUE!$F$5:$AW$1000,29,FALSE))*850,0)</f>
        <v>0</v>
      </c>
      <c r="U598" s="372">
        <f>IFERROR((VLOOKUP(A598,QUEUE!$F$5:$AW$1000,33,FALSE)-VLOOKUP(A598,QUEUE!$F$5:$AW$1000,32,FALSE))*600,0)</f>
        <v>0</v>
      </c>
      <c r="V598" s="372">
        <f>IFERROR((VLOOKUP(A598,QUEUE!$F$5:$AW$1000,36,FALSE)-VLOOKUP(A598,QUEUE!$F$5:$AW$1000,35,FALSE))*750,0)</f>
        <v>0</v>
      </c>
      <c r="W598" s="372">
        <f>IFERROR((VLOOKUP(A598,QUEUE!$F$5:$AW$1000,39,FALSE)-VLOOKUP(A598,QUEUE!$F$5:$AW$1000,38,FALSE))*600,0)</f>
        <v>0</v>
      </c>
      <c r="X598" s="373"/>
      <c r="Y598" s="371">
        <f>IFERROR(VLOOKUP(A598,PROFILE!$B$6:$DG$1000,109,FALSE),0)</f>
        <v>0</v>
      </c>
      <c r="Z598" s="371">
        <f>IFERROR((VLOOKUP(A598,PROFILE!$B$6:$DG$1000,110,FALSE)*900)+((VLOOKUP(A598,PROFILE!$B$6:$DG$1000,110,FALSE)*900)*0.5),0)</f>
        <v>0</v>
      </c>
      <c r="AA598" s="371">
        <f t="shared" si="52"/>
        <v>0</v>
      </c>
      <c r="AB598" s="373">
        <f>IF(PROFILE!R600="รอบคัน",1500,IF(PROFILE!R600="โคม่า",2000,PROFILE!DJ600*100))</f>
        <v>0</v>
      </c>
    </row>
    <row r="599" spans="1:28" x14ac:dyDescent="0.35">
      <c r="A599" s="344">
        <f t="shared" si="51"/>
        <v>1707064</v>
      </c>
      <c r="B599" s="344">
        <v>599</v>
      </c>
      <c r="G599" s="374">
        <f>IFERROR(VLOOKUP(A599,PROFILE!$B$6:$P$1000,11,FALSE),"")</f>
        <v>9.5593777777758078</v>
      </c>
      <c r="H599" s="368">
        <f>IF(PROFILE!H601="","",PROFILE!B601)</f>
        <v>1707064</v>
      </c>
      <c r="I599" s="369" t="str">
        <f>IF(H599="","",VLOOKUP(H599,PROFILE!$B$6:$AC$1000,18,FALSE))</f>
        <v>อินทร</v>
      </c>
      <c r="J599" s="369" t="str">
        <f>IF(H599="","",VLOOKUP(H599,PROFILE!$B$6:$AC$1000,17,FALSE))</f>
        <v>กลาง</v>
      </c>
      <c r="K599" s="369" t="str">
        <f>IF(H599="","",VLOOKUP(H599,PROFILE!$B$6:$AC$1000,23,FALSE))</f>
        <v>ถก6079</v>
      </c>
      <c r="L599" s="369" t="str">
        <f>IF(H599="","",VLOOKUP(H599,PROFILE!$B$6:$AC$1000,24,FALSE))</f>
        <v>TOYOTA</v>
      </c>
      <c r="M599" s="370" t="str">
        <f>IF(H599="","",VLOOKUP(H599,PROFILE!$B$6:$AC$1000,25,FALSE))</f>
        <v>VIGO</v>
      </c>
      <c r="N599" s="371">
        <f t="shared" si="53"/>
        <v>1550</v>
      </c>
      <c r="O599" s="372"/>
      <c r="P599" s="372"/>
      <c r="Q599" s="371">
        <f t="shared" si="54"/>
        <v>0</v>
      </c>
      <c r="R599" s="371">
        <f t="shared" si="50"/>
        <v>0</v>
      </c>
      <c r="S599" s="372">
        <f>IFERROR((VLOOKUP(A599,QUEUE!$F$5:$AW$1000,27,FALSE)-VLOOKUP(A599,QUEUE!$F$5:$AW$1000,26,FALSE))*500,0)</f>
        <v>0</v>
      </c>
      <c r="T599" s="372">
        <f>IFERROR((VLOOKUP(A599,QUEUE!$F$5:$AW$1000,30,FALSE)-VLOOKUP(A599,QUEUE!$F$5:$AW$1000,29,FALSE))*850,0)</f>
        <v>0</v>
      </c>
      <c r="U599" s="372">
        <f>IFERROR((VLOOKUP(A599,QUEUE!$F$5:$AW$1000,33,FALSE)-VLOOKUP(A599,QUEUE!$F$5:$AW$1000,32,FALSE))*600,0)</f>
        <v>0</v>
      </c>
      <c r="V599" s="372">
        <f>IFERROR((VLOOKUP(A599,QUEUE!$F$5:$AW$1000,36,FALSE)-VLOOKUP(A599,QUEUE!$F$5:$AW$1000,35,FALSE))*750,0)</f>
        <v>0</v>
      </c>
      <c r="W599" s="372">
        <f>IFERROR((VLOOKUP(A599,QUEUE!$F$5:$AW$1000,39,FALSE)-VLOOKUP(A599,QUEUE!$F$5:$AW$1000,38,FALSE))*600,0)</f>
        <v>0</v>
      </c>
      <c r="X599" s="373"/>
      <c r="Y599" s="371">
        <f>IFERROR(VLOOKUP(A599,PROFILE!$B$6:$DG$1000,109,FALSE),0)</f>
        <v>0</v>
      </c>
      <c r="Z599" s="371">
        <f>IFERROR((VLOOKUP(A599,PROFILE!$B$6:$DG$1000,110,FALSE)*900)+((VLOOKUP(A599,PROFILE!$B$6:$DG$1000,110,FALSE)*900)*0.5),0)</f>
        <v>1350</v>
      </c>
      <c r="AA599" s="371">
        <f t="shared" si="52"/>
        <v>0</v>
      </c>
      <c r="AB599" s="373">
        <f>IF(PROFILE!R601="รอบคัน",1500,IF(PROFILE!R601="โคม่า",2000,PROFILE!DJ601*100))</f>
        <v>200</v>
      </c>
    </row>
    <row r="600" spans="1:28" x14ac:dyDescent="0.35">
      <c r="A600" s="344">
        <f t="shared" si="51"/>
        <v>1707065</v>
      </c>
      <c r="B600" s="344">
        <v>600</v>
      </c>
      <c r="G600" s="374" t="str">
        <f>IFERROR(VLOOKUP(A600,PROFILE!$B$6:$P$1000,11,FALSE),"")</f>
        <v>No fix</v>
      </c>
      <c r="H600" s="368">
        <f>IF(PROFILE!H602="","",PROFILE!B602)</f>
        <v>1707065</v>
      </c>
      <c r="I600" s="369" t="str">
        <f>IF(H600="","",VLOOKUP(H600,PROFILE!$B$6:$AC$1000,18,FALSE))</f>
        <v>ไทยวิวัฒน์</v>
      </c>
      <c r="J600" s="369" t="str">
        <f>IF(H600="","",VLOOKUP(H600,PROFILE!$B$6:$AC$1000,17,FALSE))</f>
        <v>ชิ้นส่วน</v>
      </c>
      <c r="K600" s="369" t="str">
        <f>IF(H600="","",VLOOKUP(H600,PROFILE!$B$6:$AC$1000,23,FALSE))</f>
        <v>บฉ6252</v>
      </c>
      <c r="L600" s="369" t="str">
        <f>IF(H600="","",VLOOKUP(H600,PROFILE!$B$6:$AC$1000,24,FALSE))</f>
        <v>MITSUBISHI</v>
      </c>
      <c r="M600" s="370" t="str">
        <f>IF(H600="","",VLOOKUP(H600,PROFILE!$B$6:$AC$1000,25,FALSE))</f>
        <v>STRADA</v>
      </c>
      <c r="N600" s="371">
        <f t="shared" si="53"/>
        <v>200</v>
      </c>
      <c r="O600" s="372">
        <v>7500</v>
      </c>
      <c r="P600" s="372"/>
      <c r="Q600" s="371">
        <f t="shared" si="54"/>
        <v>0</v>
      </c>
      <c r="R600" s="371">
        <f t="shared" si="50"/>
        <v>0</v>
      </c>
      <c r="S600" s="372">
        <f>IFERROR((VLOOKUP(A600,QUEUE!$F$5:$AW$1000,27,FALSE)-VLOOKUP(A600,QUEUE!$F$5:$AW$1000,26,FALSE))*500,0)</f>
        <v>0</v>
      </c>
      <c r="T600" s="372">
        <f>IFERROR((VLOOKUP(A600,QUEUE!$F$5:$AW$1000,30,FALSE)-VLOOKUP(A600,QUEUE!$F$5:$AW$1000,29,FALSE))*850,0)</f>
        <v>0</v>
      </c>
      <c r="U600" s="372">
        <f>IFERROR((VLOOKUP(A600,QUEUE!$F$5:$AW$1000,33,FALSE)-VLOOKUP(A600,QUEUE!$F$5:$AW$1000,32,FALSE))*600,0)</f>
        <v>0</v>
      </c>
      <c r="V600" s="372">
        <f>IFERROR((VLOOKUP(A600,QUEUE!$F$5:$AW$1000,36,FALSE)-VLOOKUP(A600,QUEUE!$F$5:$AW$1000,35,FALSE))*750,0)</f>
        <v>0</v>
      </c>
      <c r="W600" s="372">
        <f>IFERROR((VLOOKUP(A600,QUEUE!$F$5:$AW$1000,39,FALSE)-VLOOKUP(A600,QUEUE!$F$5:$AW$1000,38,FALSE))*600,0)</f>
        <v>0</v>
      </c>
      <c r="X600" s="373"/>
      <c r="Y600" s="371">
        <f>IFERROR(VLOOKUP(A600,PROFILE!$B$6:$DG$1000,109,FALSE),0)</f>
        <v>0</v>
      </c>
      <c r="Z600" s="371">
        <f>IFERROR((VLOOKUP(A600,PROFILE!$B$6:$DG$1000,110,FALSE)*900)+((VLOOKUP(A600,PROFILE!$B$6:$DG$1000,110,FALSE)*900)*0.5),0)</f>
        <v>0</v>
      </c>
      <c r="AA600" s="371">
        <f t="shared" si="52"/>
        <v>0</v>
      </c>
      <c r="AB600" s="373">
        <f>IF(PROFILE!R602="รอบคัน",1500,IF(PROFILE!R602="โคม่า",2000,PROFILE!DJ602*100))</f>
        <v>200</v>
      </c>
    </row>
    <row r="601" spans="1:28" x14ac:dyDescent="0.35">
      <c r="A601" s="344">
        <f t="shared" si="51"/>
        <v>1707066</v>
      </c>
      <c r="B601" s="344">
        <v>601</v>
      </c>
      <c r="G601" s="374" t="str">
        <f>IFERROR(VLOOKUP(A601,PROFILE!$B$6:$P$1000,11,FALSE),"")</f>
        <v>OUT</v>
      </c>
      <c r="H601" s="368">
        <f>IF(PROFILE!H603="","",PROFILE!B603)</f>
        <v>1707066</v>
      </c>
      <c r="I601" s="369" t="str">
        <f>IF(H601="","",VLOOKUP(H601,PROFILE!$B$6:$AC$1000,18,FALSE))</f>
        <v>เจ้าพระยา</v>
      </c>
      <c r="J601" s="369" t="str">
        <f>IF(H601="","",VLOOKUP(H601,PROFILE!$B$6:$AC$1000,17,FALSE))</f>
        <v>กลาง</v>
      </c>
      <c r="K601" s="369" t="str">
        <f>IF(H601="","",VLOOKUP(H601,PROFILE!$B$6:$AC$1000,23,FALSE))</f>
        <v>1ฒค6691</v>
      </c>
      <c r="L601" s="369" t="str">
        <f>IF(H601="","",VLOOKUP(H601,PROFILE!$B$6:$AC$1000,24,FALSE))</f>
        <v>TOYOTA</v>
      </c>
      <c r="M601" s="370" t="str">
        <f>IF(H601="","",VLOOKUP(H601,PROFILE!$B$6:$AC$1000,25,FALSE))</f>
        <v>VIGO</v>
      </c>
      <c r="N601" s="371">
        <f t="shared" si="53"/>
        <v>3121</v>
      </c>
      <c r="O601" s="372"/>
      <c r="P601" s="372">
        <v>4960</v>
      </c>
      <c r="Q601" s="371">
        <f t="shared" si="54"/>
        <v>1839</v>
      </c>
      <c r="R601" s="371">
        <f t="shared" si="50"/>
        <v>1839</v>
      </c>
      <c r="S601" s="372">
        <f>IFERROR((VLOOKUP(A601,QUEUE!$F$5:$AW$1000,27,FALSE)-VLOOKUP(A601,QUEUE!$F$5:$AW$1000,26,FALSE))*500,0)</f>
        <v>0</v>
      </c>
      <c r="T601" s="372">
        <f>IFERROR((VLOOKUP(A601,QUEUE!$F$5:$AW$1000,30,FALSE)-VLOOKUP(A601,QUEUE!$F$5:$AW$1000,29,FALSE))*850,0)</f>
        <v>0</v>
      </c>
      <c r="U601" s="372">
        <f>IFERROR((VLOOKUP(A601,QUEUE!$F$5:$AW$1000,33,FALSE)-VLOOKUP(A601,QUEUE!$F$5:$AW$1000,32,FALSE))*600,0)</f>
        <v>0</v>
      </c>
      <c r="V601" s="372">
        <f>IFERROR((VLOOKUP(A601,QUEUE!$F$5:$AW$1000,36,FALSE)-VLOOKUP(A601,QUEUE!$F$5:$AW$1000,35,FALSE))*750,0)</f>
        <v>0</v>
      </c>
      <c r="W601" s="372">
        <f>IFERROR((VLOOKUP(A601,QUEUE!$F$5:$AW$1000,39,FALSE)-VLOOKUP(A601,QUEUE!$F$5:$AW$1000,38,FALSE))*600,0)</f>
        <v>0</v>
      </c>
      <c r="X601" s="373"/>
      <c r="Y601" s="371">
        <f>IFERROR(VLOOKUP(A601,PROFILE!$B$6:$DG$1000,109,FALSE),0)</f>
        <v>0</v>
      </c>
      <c r="Z601" s="371">
        <f>IFERROR((VLOOKUP(A601,PROFILE!$B$6:$DG$1000,110,FALSE)*900)+((VLOOKUP(A601,PROFILE!$B$6:$DG$1000,110,FALSE)*900)*0.5),0)</f>
        <v>2025</v>
      </c>
      <c r="AA601" s="371">
        <f t="shared" si="52"/>
        <v>496</v>
      </c>
      <c r="AB601" s="373">
        <f>IF(PROFILE!R603="รอบคัน",1500,IF(PROFILE!R603="โคม่า",2000,PROFILE!DJ603*100))</f>
        <v>600</v>
      </c>
    </row>
    <row r="602" spans="1:28" x14ac:dyDescent="0.35">
      <c r="A602" s="344">
        <f t="shared" si="51"/>
        <v>1707067</v>
      </c>
      <c r="B602" s="344">
        <v>602</v>
      </c>
      <c r="G602" s="374" t="str">
        <f>IFERROR(VLOOKUP(A602,PROFILE!$B$6:$P$1000,11,FALSE),"")</f>
        <v>OUT</v>
      </c>
      <c r="H602" s="368">
        <f>IF(PROFILE!H604="","",PROFILE!B604)</f>
        <v>1707067</v>
      </c>
      <c r="I602" s="369" t="str">
        <f>IF(H602="","",VLOOKUP(H602,PROFILE!$B$6:$AC$1000,18,FALSE))</f>
        <v>กรุงไทย</v>
      </c>
      <c r="J602" s="369" t="str">
        <f>IF(H602="","",VLOOKUP(H602,PROFILE!$B$6:$AC$1000,17,FALSE))</f>
        <v>รอบคัน</v>
      </c>
      <c r="K602" s="369" t="str">
        <f>IF(H602="","",VLOOKUP(H602,PROFILE!$B$6:$AC$1000,23,FALSE))</f>
        <v>1กฐ6970</v>
      </c>
      <c r="L602" s="369" t="str">
        <f>IF(H602="","",VLOOKUP(H602,PROFILE!$B$6:$AC$1000,24,FALSE))</f>
        <v>CHEVROLET</v>
      </c>
      <c r="M602" s="370" t="str">
        <f>IF(H602="","",VLOOKUP(H602,PROFILE!$B$6:$AC$1000,25,FALSE))</f>
        <v>COLORADO</v>
      </c>
      <c r="N602" s="371">
        <f t="shared" si="53"/>
        <v>4000</v>
      </c>
      <c r="O602" s="372"/>
      <c r="P602" s="372">
        <v>25000</v>
      </c>
      <c r="Q602" s="371">
        <f t="shared" si="54"/>
        <v>21000</v>
      </c>
      <c r="R602" s="371">
        <f t="shared" si="50"/>
        <v>21000</v>
      </c>
      <c r="S602" s="372">
        <f>IFERROR((VLOOKUP(A602,QUEUE!$F$5:$AW$1000,27,FALSE)-VLOOKUP(A602,QUEUE!$F$5:$AW$1000,26,FALSE))*500,0)</f>
        <v>0</v>
      </c>
      <c r="T602" s="372">
        <f>IFERROR((VLOOKUP(A602,QUEUE!$F$5:$AW$1000,30,FALSE)-VLOOKUP(A602,QUEUE!$F$5:$AW$1000,29,FALSE))*850,0)</f>
        <v>0</v>
      </c>
      <c r="U602" s="372">
        <f>IFERROR((VLOOKUP(A602,QUEUE!$F$5:$AW$1000,33,FALSE)-VLOOKUP(A602,QUEUE!$F$5:$AW$1000,32,FALSE))*600,0)</f>
        <v>0</v>
      </c>
      <c r="V602" s="372">
        <f>IFERROR((VLOOKUP(A602,QUEUE!$F$5:$AW$1000,36,FALSE)-VLOOKUP(A602,QUEUE!$F$5:$AW$1000,35,FALSE))*750,0)</f>
        <v>0</v>
      </c>
      <c r="W602" s="372">
        <f>IFERROR((VLOOKUP(A602,QUEUE!$F$5:$AW$1000,39,FALSE)-VLOOKUP(A602,QUEUE!$F$5:$AW$1000,38,FALSE))*600,0)</f>
        <v>0</v>
      </c>
      <c r="X602" s="373"/>
      <c r="Y602" s="371">
        <f>IFERROR(VLOOKUP(A602,PROFILE!$B$6:$DG$1000,109,FALSE),0)</f>
        <v>0</v>
      </c>
      <c r="Z602" s="371">
        <f>IFERROR((VLOOKUP(A602,PROFILE!$B$6:$DG$1000,110,FALSE)*900)+((VLOOKUP(A602,PROFILE!$B$6:$DG$1000,110,FALSE)*900)*0.5),0)</f>
        <v>0</v>
      </c>
      <c r="AA602" s="371">
        <f t="shared" si="52"/>
        <v>2500</v>
      </c>
      <c r="AB602" s="373">
        <f>IF(PROFILE!R604="รอบคัน",1500,IF(PROFILE!R604="โคม่า",2000,PROFILE!DJ604*100))</f>
        <v>1500</v>
      </c>
    </row>
    <row r="603" spans="1:28" x14ac:dyDescent="0.35">
      <c r="A603" s="344">
        <f t="shared" si="51"/>
        <v>1707068</v>
      </c>
      <c r="B603" s="344">
        <v>603</v>
      </c>
      <c r="G603" s="374">
        <f>IFERROR(VLOOKUP(A603,PROFILE!$B$6:$P$1000,11,FALSE),"")</f>
        <v>-42947.618038078705</v>
      </c>
      <c r="H603" s="368">
        <f>IF(PROFILE!H605="","",PROFILE!B605)</f>
        <v>1707068</v>
      </c>
      <c r="I603" s="369" t="str">
        <f>IF(H603="","",VLOOKUP(H603,PROFILE!$B$6:$AC$1000,18,FALSE))</f>
        <v>ธนชาต</v>
      </c>
      <c r="J603" s="369" t="str">
        <f>IF(H603="","",VLOOKUP(H603,PROFILE!$B$6:$AC$1000,17,FALSE))</f>
        <v>หนัก</v>
      </c>
      <c r="K603" s="369" t="str">
        <f>IF(H603="","",VLOOKUP(H603,PROFILE!$B$6:$AC$1000,23,FALSE))</f>
        <v>1กค4378</v>
      </c>
      <c r="L603" s="369" t="str">
        <f>IF(H603="","",VLOOKUP(H603,PROFILE!$B$6:$AC$1000,24,FALSE))</f>
        <v>HONDA</v>
      </c>
      <c r="M603" s="370" t="str">
        <f>IF(H603="","",VLOOKUP(H603,PROFILE!$B$6:$AC$1000,25,FALSE))</f>
        <v>CITY</v>
      </c>
      <c r="N603" s="371">
        <f t="shared" si="53"/>
        <v>3408.7200000000003</v>
      </c>
      <c r="O603" s="372">
        <v>6000</v>
      </c>
      <c r="P603" s="372">
        <v>13837.2</v>
      </c>
      <c r="Q603" s="371">
        <f t="shared" si="54"/>
        <v>10428.48</v>
      </c>
      <c r="R603" s="371">
        <f t="shared" si="50"/>
        <v>10428.48</v>
      </c>
      <c r="S603" s="372">
        <f>IFERROR((VLOOKUP(A603,QUEUE!$F$5:$AW$1000,27,FALSE)-VLOOKUP(A603,QUEUE!$F$5:$AW$1000,26,FALSE))*500,0)</f>
        <v>0</v>
      </c>
      <c r="T603" s="372">
        <f>IFERROR((VLOOKUP(A603,QUEUE!$F$5:$AW$1000,30,FALSE)-VLOOKUP(A603,QUEUE!$F$5:$AW$1000,29,FALSE))*850,0)</f>
        <v>0</v>
      </c>
      <c r="U603" s="372">
        <f>IFERROR((VLOOKUP(A603,QUEUE!$F$5:$AW$1000,33,FALSE)-VLOOKUP(A603,QUEUE!$F$5:$AW$1000,32,FALSE))*600,0)</f>
        <v>0</v>
      </c>
      <c r="V603" s="372">
        <f>IFERROR((VLOOKUP(A603,QUEUE!$F$5:$AW$1000,36,FALSE)-VLOOKUP(A603,QUEUE!$F$5:$AW$1000,35,FALSE))*750,0)</f>
        <v>0</v>
      </c>
      <c r="W603" s="372">
        <f>IFERROR((VLOOKUP(A603,QUEUE!$F$5:$AW$1000,39,FALSE)-VLOOKUP(A603,QUEUE!$F$5:$AW$1000,38,FALSE))*600,0)</f>
        <v>0</v>
      </c>
      <c r="X603" s="373"/>
      <c r="Y603" s="371">
        <f>IFERROR(VLOOKUP(A603,PROFILE!$B$6:$DG$1000,109,FALSE),0)</f>
        <v>0</v>
      </c>
      <c r="Z603" s="371">
        <f>IFERROR((VLOOKUP(A603,PROFILE!$B$6:$DG$1000,110,FALSE)*900)+((VLOOKUP(A603,PROFILE!$B$6:$DG$1000,110,FALSE)*900)*0.5),0)</f>
        <v>2025</v>
      </c>
      <c r="AA603" s="371">
        <f t="shared" si="52"/>
        <v>1383.7200000000003</v>
      </c>
      <c r="AB603" s="373">
        <f>IF(PROFILE!R605="รอบคัน",1500,IF(PROFILE!R605="โคม่า",2000,PROFILE!DJ605*100))</f>
        <v>0</v>
      </c>
    </row>
    <row r="604" spans="1:28" x14ac:dyDescent="0.35">
      <c r="A604" s="344">
        <f t="shared" si="51"/>
        <v>1707069</v>
      </c>
      <c r="B604" s="344">
        <v>604</v>
      </c>
      <c r="G604" s="374" t="str">
        <f>IFERROR(VLOOKUP(A604,PROFILE!$B$6:$P$1000,11,FALSE),"")</f>
        <v>OUT</v>
      </c>
      <c r="H604" s="368">
        <f>IF(PROFILE!H606="","",PROFILE!B606)</f>
        <v>1707069</v>
      </c>
      <c r="I604" s="369" t="str">
        <f>IF(H604="","",VLOOKUP(H604,PROFILE!$B$6:$AC$1000,18,FALSE))</f>
        <v>เมืองไทย</v>
      </c>
      <c r="J604" s="369" t="str">
        <f>IF(H604="","",VLOOKUP(H604,PROFILE!$B$6:$AC$1000,17,FALSE))</f>
        <v>ชิ้นส่วน</v>
      </c>
      <c r="K604" s="369" t="str">
        <f>IF(H604="","",VLOOKUP(H604,PROFILE!$B$6:$AC$1000,23,FALSE))</f>
        <v>ญช7387</v>
      </c>
      <c r="L604" s="369" t="str">
        <f>IF(H604="","",VLOOKUP(H604,PROFILE!$B$6:$AC$1000,24,FALSE))</f>
        <v>TOYOTA</v>
      </c>
      <c r="M604" s="370" t="str">
        <f>IF(H604="","",VLOOKUP(H604,PROFILE!$B$6:$AC$1000,25,FALSE))</f>
        <v>VIOS</v>
      </c>
      <c r="N604" s="371">
        <f t="shared" si="53"/>
        <v>1070</v>
      </c>
      <c r="O604" s="372"/>
      <c r="P604" s="372">
        <v>2950</v>
      </c>
      <c r="Q604" s="371">
        <f t="shared" si="54"/>
        <v>1880</v>
      </c>
      <c r="R604" s="371">
        <f t="shared" si="50"/>
        <v>1880</v>
      </c>
      <c r="S604" s="372">
        <f>IFERROR((VLOOKUP(A604,QUEUE!$F$5:$AW$1000,27,FALSE)-VLOOKUP(A604,QUEUE!$F$5:$AW$1000,26,FALSE))*500,0)</f>
        <v>0</v>
      </c>
      <c r="T604" s="372">
        <f>IFERROR((VLOOKUP(A604,QUEUE!$F$5:$AW$1000,30,FALSE)-VLOOKUP(A604,QUEUE!$F$5:$AW$1000,29,FALSE))*850,0)</f>
        <v>0</v>
      </c>
      <c r="U604" s="372">
        <f>IFERROR((VLOOKUP(A604,QUEUE!$F$5:$AW$1000,33,FALSE)-VLOOKUP(A604,QUEUE!$F$5:$AW$1000,32,FALSE))*600,0)</f>
        <v>0</v>
      </c>
      <c r="V604" s="372">
        <f>IFERROR((VLOOKUP(A604,QUEUE!$F$5:$AW$1000,36,FALSE)-VLOOKUP(A604,QUEUE!$F$5:$AW$1000,35,FALSE))*750,0)</f>
        <v>0</v>
      </c>
      <c r="W604" s="372">
        <f>IFERROR((VLOOKUP(A604,QUEUE!$F$5:$AW$1000,39,FALSE)-VLOOKUP(A604,QUEUE!$F$5:$AW$1000,38,FALSE))*600,0)</f>
        <v>0</v>
      </c>
      <c r="X604" s="373"/>
      <c r="Y604" s="371">
        <f>IFERROR(VLOOKUP(A604,PROFILE!$B$6:$DG$1000,109,FALSE),0)</f>
        <v>0</v>
      </c>
      <c r="Z604" s="371">
        <f>IFERROR((VLOOKUP(A604,PROFILE!$B$6:$DG$1000,110,FALSE)*900)+((VLOOKUP(A604,PROFILE!$B$6:$DG$1000,110,FALSE)*900)*0.5),0)</f>
        <v>675</v>
      </c>
      <c r="AA604" s="371">
        <f t="shared" si="52"/>
        <v>295</v>
      </c>
      <c r="AB604" s="373">
        <f>IF(PROFILE!R606="รอบคัน",1500,IF(PROFILE!R606="โคม่า",2000,PROFILE!DJ606*100))</f>
        <v>100</v>
      </c>
    </row>
    <row r="605" spans="1:28" x14ac:dyDescent="0.35">
      <c r="A605" s="344">
        <f t="shared" si="51"/>
        <v>1707070</v>
      </c>
      <c r="B605" s="344">
        <v>605</v>
      </c>
      <c r="G605" s="374" t="str">
        <f>IFERROR(VLOOKUP(A605,PROFILE!$B$6:$P$1000,11,FALSE),"")</f>
        <v>OUT</v>
      </c>
      <c r="H605" s="368">
        <f>IF(PROFILE!H607="","",PROFILE!B607)</f>
        <v>1707070</v>
      </c>
      <c r="I605" s="369" t="str">
        <f>IF(H605="","",VLOOKUP(H605,PROFILE!$B$6:$AC$1000,18,FALSE))</f>
        <v>ธนชาต</v>
      </c>
      <c r="J605" s="369" t="str">
        <f>IF(H605="","",VLOOKUP(H605,PROFILE!$B$6:$AC$1000,17,FALSE))</f>
        <v>รอบคัน</v>
      </c>
      <c r="K605" s="369" t="str">
        <f>IF(H605="","",VLOOKUP(H605,PROFILE!$B$6:$AC$1000,23,FALSE))</f>
        <v>ฒข1517</v>
      </c>
      <c r="L605" s="369" t="str">
        <f>IF(H605="","",VLOOKUP(H605,PROFILE!$B$6:$AC$1000,24,FALSE))</f>
        <v>ISUZU</v>
      </c>
      <c r="M605" s="370">
        <f>IF(H605="","",VLOOKUP(H605,PROFILE!$B$6:$AC$1000,25,FALSE))</f>
        <v>0</v>
      </c>
      <c r="N605" s="371">
        <f t="shared" si="53"/>
        <v>1500</v>
      </c>
      <c r="O605" s="372"/>
      <c r="P605" s="372"/>
      <c r="Q605" s="371">
        <f t="shared" si="54"/>
        <v>0</v>
      </c>
      <c r="R605" s="371">
        <f t="shared" si="50"/>
        <v>0</v>
      </c>
      <c r="S605" s="372">
        <f>IFERROR((VLOOKUP(A605,QUEUE!$F$5:$AW$1000,27,FALSE)-VLOOKUP(A605,QUEUE!$F$5:$AW$1000,26,FALSE))*500,0)</f>
        <v>0</v>
      </c>
      <c r="T605" s="372">
        <f>IFERROR((VLOOKUP(A605,QUEUE!$F$5:$AW$1000,30,FALSE)-VLOOKUP(A605,QUEUE!$F$5:$AW$1000,29,FALSE))*850,0)</f>
        <v>0</v>
      </c>
      <c r="U605" s="372">
        <f>IFERROR((VLOOKUP(A605,QUEUE!$F$5:$AW$1000,33,FALSE)-VLOOKUP(A605,QUEUE!$F$5:$AW$1000,32,FALSE))*600,0)</f>
        <v>0</v>
      </c>
      <c r="V605" s="372">
        <f>IFERROR((VLOOKUP(A605,QUEUE!$F$5:$AW$1000,36,FALSE)-VLOOKUP(A605,QUEUE!$F$5:$AW$1000,35,FALSE))*750,0)</f>
        <v>0</v>
      </c>
      <c r="W605" s="372">
        <f>IFERROR((VLOOKUP(A605,QUEUE!$F$5:$AW$1000,39,FALSE)-VLOOKUP(A605,QUEUE!$F$5:$AW$1000,38,FALSE))*600,0)</f>
        <v>0</v>
      </c>
      <c r="X605" s="373"/>
      <c r="Y605" s="371">
        <f>IFERROR(VLOOKUP(A605,PROFILE!$B$6:$DG$1000,109,FALSE),0)</f>
        <v>0</v>
      </c>
      <c r="Z605" s="371">
        <f>IFERROR((VLOOKUP(A605,PROFILE!$B$6:$DG$1000,110,FALSE)*900)+((VLOOKUP(A605,PROFILE!$B$6:$DG$1000,110,FALSE)*900)*0.5),0)</f>
        <v>0</v>
      </c>
      <c r="AA605" s="371">
        <f t="shared" si="52"/>
        <v>0</v>
      </c>
      <c r="AB605" s="373">
        <f>IF(PROFILE!R607="รอบคัน",1500,IF(PROFILE!R607="โคม่า",2000,PROFILE!DJ607*100))</f>
        <v>1500</v>
      </c>
    </row>
    <row r="606" spans="1:28" x14ac:dyDescent="0.35">
      <c r="A606" s="344">
        <f t="shared" si="51"/>
        <v>1707071</v>
      </c>
      <c r="B606" s="344">
        <v>606</v>
      </c>
      <c r="G606" s="374" t="str">
        <f>IFERROR(VLOOKUP(A606,PROFILE!$B$6:$P$1000,11,FALSE),"")</f>
        <v/>
      </c>
      <c r="H606" s="368">
        <f>IF(PROFILE!H608="","",PROFILE!B608)</f>
        <v>1707071</v>
      </c>
      <c r="I606" s="369" t="str">
        <f>IF(H606="","",VLOOKUP(H606,PROFILE!$B$6:$AC$1000,18,FALSE))</f>
        <v>อาคเนย์</v>
      </c>
      <c r="J606" s="369" t="str">
        <f>IF(H606="","",VLOOKUP(H606,PROFILE!$B$6:$AC$1000,17,FALSE))</f>
        <v>กลาง</v>
      </c>
      <c r="K606" s="369" t="str">
        <f>IF(H606="","",VLOOKUP(H606,PROFILE!$B$6:$AC$1000,23,FALSE))</f>
        <v>ฎก3213</v>
      </c>
      <c r="L606" s="369" t="str">
        <f>IF(H606="","",VLOOKUP(H606,PROFILE!$B$6:$AC$1000,24,FALSE))</f>
        <v>HONDA</v>
      </c>
      <c r="M606" s="370" t="str">
        <f>IF(H606="","",VLOOKUP(H606,PROFILE!$B$6:$AC$1000,25,FALSE))</f>
        <v>CIVIC</v>
      </c>
      <c r="N606" s="371">
        <f t="shared" si="53"/>
        <v>2307.4790000000003</v>
      </c>
      <c r="O606" s="372">
        <v>7000</v>
      </c>
      <c r="P606" s="372">
        <v>23074.79</v>
      </c>
      <c r="Q606" s="371">
        <f t="shared" si="54"/>
        <v>20767.311000000002</v>
      </c>
      <c r="R606" s="371">
        <f t="shared" si="50"/>
        <v>20767.311000000002</v>
      </c>
      <c r="S606" s="372">
        <f>IFERROR((VLOOKUP(A606,QUEUE!$F$5:$AW$1000,27,FALSE)-VLOOKUP(A606,QUEUE!$F$5:$AW$1000,26,FALSE))*500,0)</f>
        <v>0</v>
      </c>
      <c r="T606" s="372">
        <f>IFERROR((VLOOKUP(A606,QUEUE!$F$5:$AW$1000,30,FALSE)-VLOOKUP(A606,QUEUE!$F$5:$AW$1000,29,FALSE))*850,0)</f>
        <v>0</v>
      </c>
      <c r="U606" s="372">
        <f>IFERROR((VLOOKUP(A606,QUEUE!$F$5:$AW$1000,33,FALSE)-VLOOKUP(A606,QUEUE!$F$5:$AW$1000,32,FALSE))*600,0)</f>
        <v>0</v>
      </c>
      <c r="V606" s="372">
        <f>IFERROR((VLOOKUP(A606,QUEUE!$F$5:$AW$1000,36,FALSE)-VLOOKUP(A606,QUEUE!$F$5:$AW$1000,35,FALSE))*750,0)</f>
        <v>0</v>
      </c>
      <c r="W606" s="372">
        <f>IFERROR((VLOOKUP(A606,QUEUE!$F$5:$AW$1000,39,FALSE)-VLOOKUP(A606,QUEUE!$F$5:$AW$1000,38,FALSE))*600,0)</f>
        <v>0</v>
      </c>
      <c r="X606" s="373"/>
      <c r="Y606" s="371">
        <f>IFERROR(VLOOKUP(A606,PROFILE!$B$6:$DG$1000,109,FALSE),0)</f>
        <v>0</v>
      </c>
      <c r="Z606" s="371">
        <f>IFERROR((VLOOKUP(A606,PROFILE!$B$6:$DG$1000,110,FALSE)*900)+((VLOOKUP(A606,PROFILE!$B$6:$DG$1000,110,FALSE)*900)*0.5),0)</f>
        <v>0</v>
      </c>
      <c r="AA606" s="371">
        <f t="shared" si="52"/>
        <v>2307.4790000000003</v>
      </c>
      <c r="AB606" s="373">
        <f>IF(PROFILE!R608="รอบคัน",1500,IF(PROFILE!R608="โคม่า",2000,PROFILE!DJ608*100))</f>
        <v>0</v>
      </c>
    </row>
    <row r="607" spans="1:28" x14ac:dyDescent="0.35">
      <c r="A607" s="344">
        <f t="shared" si="51"/>
        <v>1708001</v>
      </c>
      <c r="B607" s="344">
        <v>607</v>
      </c>
      <c r="G607" s="374" t="str">
        <f>IFERROR(VLOOKUP(A607,PROFILE!$B$6:$P$1000,11,FALSE),"")</f>
        <v>OUT</v>
      </c>
      <c r="H607" s="368">
        <f>IF(PROFILE!H609="","",PROFILE!B609)</f>
        <v>1708001</v>
      </c>
      <c r="I607" s="369" t="str">
        <f>IF(H607="","",VLOOKUP(H607,PROFILE!$B$6:$AC$1000,18,FALSE))</f>
        <v>ธนชาต</v>
      </c>
      <c r="J607" s="369" t="str">
        <f>IF(H607="","",VLOOKUP(H607,PROFILE!$B$6:$AC$1000,17,FALSE))</f>
        <v>ชิ้นส่วน</v>
      </c>
      <c r="K607" s="369" t="str">
        <f>IF(H607="","",VLOOKUP(H607,PROFILE!$B$6:$AC$1000,23,FALSE))</f>
        <v>ณย803</v>
      </c>
      <c r="L607" s="369" t="str">
        <f>IF(H607="","",VLOOKUP(H607,PROFILE!$B$6:$AC$1000,24,FALSE))</f>
        <v>MITSUBISHI</v>
      </c>
      <c r="M607" s="370" t="str">
        <f>IF(H607="","",VLOOKUP(H607,PROFILE!$B$6:$AC$1000,25,FALSE))</f>
        <v>STRADA</v>
      </c>
      <c r="N607" s="371">
        <f t="shared" si="53"/>
        <v>1092.83</v>
      </c>
      <c r="O607" s="372"/>
      <c r="P607" s="372">
        <v>3178.3</v>
      </c>
      <c r="Q607" s="371">
        <f t="shared" si="54"/>
        <v>2085.4700000000003</v>
      </c>
      <c r="R607" s="371">
        <f t="shared" si="50"/>
        <v>2085.4700000000003</v>
      </c>
      <c r="S607" s="372">
        <f>IFERROR((VLOOKUP(A607,QUEUE!$F$5:$AW$1000,27,FALSE)-VLOOKUP(A607,QUEUE!$F$5:$AW$1000,26,FALSE))*500,0)</f>
        <v>0</v>
      </c>
      <c r="T607" s="372">
        <f>IFERROR((VLOOKUP(A607,QUEUE!$F$5:$AW$1000,30,FALSE)-VLOOKUP(A607,QUEUE!$F$5:$AW$1000,29,FALSE))*850,0)</f>
        <v>0</v>
      </c>
      <c r="U607" s="372">
        <f>IFERROR((VLOOKUP(A607,QUEUE!$F$5:$AW$1000,33,FALSE)-VLOOKUP(A607,QUEUE!$F$5:$AW$1000,32,FALSE))*600,0)</f>
        <v>0</v>
      </c>
      <c r="V607" s="372">
        <f>IFERROR((VLOOKUP(A607,QUEUE!$F$5:$AW$1000,36,FALSE)-VLOOKUP(A607,QUEUE!$F$5:$AW$1000,35,FALSE))*750,0)</f>
        <v>0</v>
      </c>
      <c r="W607" s="372">
        <f>IFERROR((VLOOKUP(A607,QUEUE!$F$5:$AW$1000,39,FALSE)-VLOOKUP(A607,QUEUE!$F$5:$AW$1000,38,FALSE))*600,0)</f>
        <v>0</v>
      </c>
      <c r="X607" s="373"/>
      <c r="Y607" s="371">
        <f>IFERROR(VLOOKUP(A607,PROFILE!$B$6:$DG$1000,109,FALSE),0)</f>
        <v>0</v>
      </c>
      <c r="Z607" s="371">
        <f>IFERROR((VLOOKUP(A607,PROFILE!$B$6:$DG$1000,110,FALSE)*900)+((VLOOKUP(A607,PROFILE!$B$6:$DG$1000,110,FALSE)*900)*0.5),0)</f>
        <v>675</v>
      </c>
      <c r="AA607" s="371">
        <f t="shared" si="52"/>
        <v>317.83000000000004</v>
      </c>
      <c r="AB607" s="373">
        <f>IF(PROFILE!R609="รอบคัน",1500,IF(PROFILE!R609="โคม่า",2000,PROFILE!DJ609*100))</f>
        <v>100</v>
      </c>
    </row>
    <row r="608" spans="1:28" x14ac:dyDescent="0.35">
      <c r="A608" s="344">
        <f t="shared" si="51"/>
        <v>1708002</v>
      </c>
      <c r="B608" s="344">
        <v>608</v>
      </c>
      <c r="G608" s="374" t="str">
        <f>IFERROR(VLOOKUP(A608,PROFILE!$B$6:$P$1000,11,FALSE),"")</f>
        <v>OUT</v>
      </c>
      <c r="H608" s="368">
        <f>IF(PROFILE!H610="","",PROFILE!B610)</f>
        <v>1708002</v>
      </c>
      <c r="I608" s="369" t="str">
        <f>IF(H608="","",VLOOKUP(H608,PROFILE!$B$6:$AC$1000,18,FALSE))</f>
        <v>ธนชาต</v>
      </c>
      <c r="J608" s="369" t="str">
        <f>IF(H608="","",VLOOKUP(H608,PROFILE!$B$6:$AC$1000,17,FALSE))</f>
        <v/>
      </c>
      <c r="K608" s="369" t="str">
        <f>IF(H608="","",VLOOKUP(H608,PROFILE!$B$6:$AC$1000,23,FALSE))</f>
        <v>กง2109</v>
      </c>
      <c r="L608" s="369" t="str">
        <f>IF(H608="","",VLOOKUP(H608,PROFILE!$B$6:$AC$1000,24,FALSE))</f>
        <v>TOYOTA</v>
      </c>
      <c r="M608" s="370" t="str">
        <f>IF(H608="","",VLOOKUP(H608,PROFILE!$B$6:$AC$1000,25,FALSE))</f>
        <v>VIOS</v>
      </c>
      <c r="N608" s="371">
        <f t="shared" si="53"/>
        <v>1894.7660000000001</v>
      </c>
      <c r="O608" s="372"/>
      <c r="P608" s="372">
        <v>1747.66</v>
      </c>
      <c r="Q608" s="371">
        <f t="shared" si="54"/>
        <v>-147.10599999999999</v>
      </c>
      <c r="R608" s="371">
        <f t="shared" si="50"/>
        <v>-147.10599999999999</v>
      </c>
      <c r="S608" s="372">
        <f>IFERROR((VLOOKUP(A608,QUEUE!$F$5:$AW$1000,27,FALSE)-VLOOKUP(A608,QUEUE!$F$5:$AW$1000,26,FALSE))*500,0)</f>
        <v>0</v>
      </c>
      <c r="T608" s="372">
        <f>IFERROR((VLOOKUP(A608,QUEUE!$F$5:$AW$1000,30,FALSE)-VLOOKUP(A608,QUEUE!$F$5:$AW$1000,29,FALSE))*850,0)</f>
        <v>0</v>
      </c>
      <c r="U608" s="372">
        <f>IFERROR((VLOOKUP(A608,QUEUE!$F$5:$AW$1000,33,FALSE)-VLOOKUP(A608,QUEUE!$F$5:$AW$1000,32,FALSE))*600,0)</f>
        <v>0</v>
      </c>
      <c r="V608" s="372">
        <f>IFERROR((VLOOKUP(A608,QUEUE!$F$5:$AW$1000,36,FALSE)-VLOOKUP(A608,QUEUE!$F$5:$AW$1000,35,FALSE))*750,0)</f>
        <v>0</v>
      </c>
      <c r="W608" s="372">
        <f>IFERROR((VLOOKUP(A608,QUEUE!$F$5:$AW$1000,39,FALSE)-VLOOKUP(A608,QUEUE!$F$5:$AW$1000,38,FALSE))*600,0)</f>
        <v>0</v>
      </c>
      <c r="X608" s="373"/>
      <c r="Y608" s="371">
        <v>1800</v>
      </c>
      <c r="Z608" s="371">
        <f>IFERROR((VLOOKUP(A608,PROFILE!$B$6:$DG$1000,110,FALSE)*900)+((VLOOKUP(A608,PROFILE!$B$6:$DG$1000,110,FALSE)*900)*0.5),0)</f>
        <v>0</v>
      </c>
      <c r="AA608" s="371">
        <f t="shared" si="52"/>
        <v>-5.233999999999992</v>
      </c>
      <c r="AB608" s="373">
        <f>IF(PROFILE!R610="รอบคัน",1500,IF(PROFILE!R610="โคม่า",2000,PROFILE!DJ610*100))</f>
        <v>100</v>
      </c>
    </row>
    <row r="609" spans="1:28" x14ac:dyDescent="0.35">
      <c r="A609" s="344">
        <f t="shared" si="51"/>
        <v>1708003</v>
      </c>
      <c r="B609" s="344">
        <v>609</v>
      </c>
      <c r="G609" s="374" t="str">
        <f>IFERROR(VLOOKUP(A609,PROFILE!$B$6:$P$1000,11,FALSE),"")</f>
        <v>ยกเลิก</v>
      </c>
      <c r="H609" s="368">
        <f>IF(PROFILE!H611="","",PROFILE!B611)</f>
        <v>1708003</v>
      </c>
      <c r="I609" s="369" t="str">
        <f>IF(H609="","",VLOOKUP(H609,PROFILE!$B$6:$AC$1000,18,FALSE))</f>
        <v>ยกเลิก</v>
      </c>
      <c r="J609" s="369" t="str">
        <f>IF(H609="","",VLOOKUP(H609,PROFILE!$B$6:$AC$1000,17,FALSE))</f>
        <v>ยกเลิก</v>
      </c>
      <c r="K609" s="369" t="str">
        <f>IF(H609="","",VLOOKUP(H609,PROFILE!$B$6:$AC$1000,23,FALSE))</f>
        <v>ยกเลิก</v>
      </c>
      <c r="L609" s="369" t="str">
        <f>IF(H609="","",VLOOKUP(H609,PROFILE!$B$6:$AC$1000,24,FALSE))</f>
        <v>ยกเลิก</v>
      </c>
      <c r="M609" s="370" t="str">
        <f>IF(H609="","",VLOOKUP(H609,PROFILE!$B$6:$AC$1000,25,FALSE))</f>
        <v>ยกเลิก</v>
      </c>
      <c r="N609" s="371" t="e">
        <f t="shared" si="53"/>
        <v>#VALUE!</v>
      </c>
      <c r="O609" s="372">
        <v>300</v>
      </c>
      <c r="P609" s="372"/>
      <c r="Q609" s="371">
        <f t="shared" si="54"/>
        <v>0</v>
      </c>
      <c r="R609" s="371">
        <f t="shared" si="50"/>
        <v>0</v>
      </c>
      <c r="S609" s="372">
        <f>IFERROR((VLOOKUP(A609,QUEUE!$F$5:$AW$1000,27,FALSE)-VLOOKUP(A609,QUEUE!$F$5:$AW$1000,26,FALSE))*500,0)</f>
        <v>0</v>
      </c>
      <c r="T609" s="372">
        <f>IFERROR((VLOOKUP(A609,QUEUE!$F$5:$AW$1000,30,FALSE)-VLOOKUP(A609,QUEUE!$F$5:$AW$1000,29,FALSE))*850,0)</f>
        <v>0</v>
      </c>
      <c r="U609" s="372">
        <f>IFERROR((VLOOKUP(A609,QUEUE!$F$5:$AW$1000,33,FALSE)-VLOOKUP(A609,QUEUE!$F$5:$AW$1000,32,FALSE))*600,0)</f>
        <v>0</v>
      </c>
      <c r="V609" s="372">
        <f>IFERROR((VLOOKUP(A609,QUEUE!$F$5:$AW$1000,36,FALSE)-VLOOKUP(A609,QUEUE!$F$5:$AW$1000,35,FALSE))*750,0)</f>
        <v>0</v>
      </c>
      <c r="W609" s="372">
        <f>IFERROR((VLOOKUP(A609,QUEUE!$F$5:$AW$1000,39,FALSE)-VLOOKUP(A609,QUEUE!$F$5:$AW$1000,38,FALSE))*600,0)</f>
        <v>0</v>
      </c>
      <c r="X609" s="373"/>
      <c r="Y609" s="371">
        <f>IFERROR(VLOOKUP(A609,PROFILE!$B$6:$DG$1000,109,FALSE),0)</f>
        <v>0</v>
      </c>
      <c r="Z609" s="371">
        <f>IFERROR((VLOOKUP(A609,PROFILE!$B$6:$DG$1000,110,FALSE)*900)+((VLOOKUP(A609,PROFILE!$B$6:$DG$1000,110,FALSE)*900)*0.5),0)</f>
        <v>0</v>
      </c>
      <c r="AA609" s="371">
        <f t="shared" si="52"/>
        <v>0</v>
      </c>
      <c r="AB609" s="373" t="e">
        <f>IF(PROFILE!R611="รอบคัน",1500,IF(PROFILE!R611="โคม่า",2000,PROFILE!DJ611*100))</f>
        <v>#VALUE!</v>
      </c>
    </row>
    <row r="610" spans="1:28" x14ac:dyDescent="0.35">
      <c r="A610" s="344">
        <f t="shared" si="51"/>
        <v>1708004</v>
      </c>
      <c r="B610" s="344">
        <v>610</v>
      </c>
      <c r="G610" s="374" t="str">
        <f>IFERROR(VLOOKUP(A610,PROFILE!$B$6:$P$1000,11,FALSE),"")</f>
        <v>No fix</v>
      </c>
      <c r="H610" s="368">
        <f>IF(PROFILE!H612="","",PROFILE!B612)</f>
        <v>1708004</v>
      </c>
      <c r="I610" s="369" t="str">
        <f>IF(H610="","",VLOOKUP(H610,PROFILE!$B$6:$AC$1000,18,FALSE))</f>
        <v>ไทยวิวัฒน์</v>
      </c>
      <c r="J610" s="369" t="str">
        <f>IF(H610="","",VLOOKUP(H610,PROFILE!$B$6:$AC$1000,17,FALSE))</f>
        <v>เบา</v>
      </c>
      <c r="K610" s="369" t="str">
        <f>IF(H610="","",VLOOKUP(H610,PROFILE!$B$6:$AC$1000,23,FALSE))</f>
        <v>ฎว3847</v>
      </c>
      <c r="L610" s="369" t="str">
        <f>IF(H610="","",VLOOKUP(H610,PROFILE!$B$6:$AC$1000,24,FALSE))</f>
        <v>HONDA</v>
      </c>
      <c r="M610" s="370" t="str">
        <f>IF(H610="","",VLOOKUP(H610,PROFILE!$B$6:$AC$1000,25,FALSE))</f>
        <v>CITY</v>
      </c>
      <c r="N610" s="371">
        <f t="shared" si="53"/>
        <v>1762.6180000000002</v>
      </c>
      <c r="O610" s="372"/>
      <c r="P610" s="372">
        <v>15626.18</v>
      </c>
      <c r="Q610" s="371">
        <f t="shared" si="54"/>
        <v>13863.562</v>
      </c>
      <c r="R610" s="371">
        <f t="shared" si="50"/>
        <v>13863.562</v>
      </c>
      <c r="S610" s="372">
        <f>IFERROR((VLOOKUP(A610,QUEUE!$F$5:$AW$1000,27,FALSE)-VLOOKUP(A610,QUEUE!$F$5:$AW$1000,26,FALSE))*500,0)</f>
        <v>0</v>
      </c>
      <c r="T610" s="372">
        <f>IFERROR((VLOOKUP(A610,QUEUE!$F$5:$AW$1000,30,FALSE)-VLOOKUP(A610,QUEUE!$F$5:$AW$1000,29,FALSE))*850,0)</f>
        <v>0</v>
      </c>
      <c r="U610" s="372">
        <f>IFERROR((VLOOKUP(A610,QUEUE!$F$5:$AW$1000,33,FALSE)-VLOOKUP(A610,QUEUE!$F$5:$AW$1000,32,FALSE))*600,0)</f>
        <v>0</v>
      </c>
      <c r="V610" s="372">
        <f>IFERROR((VLOOKUP(A610,QUEUE!$F$5:$AW$1000,36,FALSE)-VLOOKUP(A610,QUEUE!$F$5:$AW$1000,35,FALSE))*750,0)</f>
        <v>0</v>
      </c>
      <c r="W610" s="372">
        <f>IFERROR((VLOOKUP(A610,QUEUE!$F$5:$AW$1000,39,FALSE)-VLOOKUP(A610,QUEUE!$F$5:$AW$1000,38,FALSE))*600,0)</f>
        <v>0</v>
      </c>
      <c r="X610" s="373"/>
      <c r="Y610" s="371">
        <f>IFERROR(VLOOKUP(A610,PROFILE!$B$6:$DG$1000,109,FALSE),0)</f>
        <v>0</v>
      </c>
      <c r="Z610" s="371">
        <f>IFERROR((VLOOKUP(A610,PROFILE!$B$6:$DG$1000,110,FALSE)*900)+((VLOOKUP(A610,PROFILE!$B$6:$DG$1000,110,FALSE)*900)*0.5),0)</f>
        <v>0</v>
      </c>
      <c r="AA610" s="371">
        <f t="shared" si="52"/>
        <v>1562.6180000000002</v>
      </c>
      <c r="AB610" s="373">
        <f>IF(PROFILE!R612="รอบคัน",1500,IF(PROFILE!R612="โคม่า",2000,PROFILE!DJ612*100))</f>
        <v>200</v>
      </c>
    </row>
    <row r="611" spans="1:28" x14ac:dyDescent="0.35">
      <c r="A611" s="344">
        <f t="shared" si="51"/>
        <v>1708005</v>
      </c>
      <c r="B611" s="344">
        <v>611</v>
      </c>
      <c r="G611" s="374" t="str">
        <f>IFERROR(VLOOKUP(A611,PROFILE!$B$6:$P$1000,11,FALSE),"")</f>
        <v>OUT</v>
      </c>
      <c r="H611" s="368">
        <f>IF(PROFILE!H613="","",PROFILE!B613)</f>
        <v>1708005</v>
      </c>
      <c r="I611" s="369" t="str">
        <f>IF(H611="","",VLOOKUP(H611,PROFILE!$B$6:$AC$1000,18,FALSE))</f>
        <v>อาคเนย์</v>
      </c>
      <c r="J611" s="369" t="str">
        <f>IF(H611="","",VLOOKUP(H611,PROFILE!$B$6:$AC$1000,17,FALSE))</f>
        <v>กลาง</v>
      </c>
      <c r="K611" s="369" t="str">
        <f>IF(H611="","",VLOOKUP(H611,PROFILE!$B$6:$AC$1000,23,FALSE))</f>
        <v>1ฒฎ586</v>
      </c>
      <c r="L611" s="369" t="str">
        <f>IF(H611="","",VLOOKUP(H611,PROFILE!$B$6:$AC$1000,24,FALSE))</f>
        <v>MITSUBISHI</v>
      </c>
      <c r="M611" s="370" t="str">
        <f>IF(H611="","",VLOOKUP(H611,PROFILE!$B$6:$AC$1000,25,FALSE))</f>
        <v>TRITON</v>
      </c>
      <c r="N611" s="371">
        <f t="shared" si="53"/>
        <v>1775.701</v>
      </c>
      <c r="O611" s="372"/>
      <c r="P611" s="372">
        <v>17757.009999999998</v>
      </c>
      <c r="Q611" s="371">
        <f t="shared" si="54"/>
        <v>15981.308999999997</v>
      </c>
      <c r="R611" s="371">
        <f t="shared" si="50"/>
        <v>15981.308999999997</v>
      </c>
      <c r="S611" s="372">
        <f>IFERROR((VLOOKUP(A611,QUEUE!$F$5:$AW$1000,27,FALSE)-VLOOKUP(A611,QUEUE!$F$5:$AW$1000,26,FALSE))*500,0)</f>
        <v>0</v>
      </c>
      <c r="T611" s="372">
        <f>IFERROR((VLOOKUP(A611,QUEUE!$F$5:$AW$1000,30,FALSE)-VLOOKUP(A611,QUEUE!$F$5:$AW$1000,29,FALSE))*850,0)</f>
        <v>0</v>
      </c>
      <c r="U611" s="372">
        <f>IFERROR((VLOOKUP(A611,QUEUE!$F$5:$AW$1000,33,FALSE)-VLOOKUP(A611,QUEUE!$F$5:$AW$1000,32,FALSE))*600,0)</f>
        <v>0</v>
      </c>
      <c r="V611" s="372">
        <f>IFERROR((VLOOKUP(A611,QUEUE!$F$5:$AW$1000,36,FALSE)-VLOOKUP(A611,QUEUE!$F$5:$AW$1000,35,FALSE))*750,0)</f>
        <v>0</v>
      </c>
      <c r="W611" s="372">
        <f>IFERROR((VLOOKUP(A611,QUEUE!$F$5:$AW$1000,39,FALSE)-VLOOKUP(A611,QUEUE!$F$5:$AW$1000,38,FALSE))*600,0)</f>
        <v>0</v>
      </c>
      <c r="X611" s="373"/>
      <c r="Y611" s="371">
        <f>IFERROR(VLOOKUP(A611,PROFILE!$B$6:$DG$1000,109,FALSE),0)</f>
        <v>0</v>
      </c>
      <c r="Z611" s="371">
        <f>IFERROR((VLOOKUP(A611,PROFILE!$B$6:$DG$1000,110,FALSE)*900)+((VLOOKUP(A611,PROFILE!$B$6:$DG$1000,110,FALSE)*900)*0.5),0)</f>
        <v>0</v>
      </c>
      <c r="AA611" s="371">
        <f t="shared" si="52"/>
        <v>1775.701</v>
      </c>
      <c r="AB611" s="373">
        <f>IF(PROFILE!R613="รอบคัน",1500,IF(PROFILE!R613="โคม่า",2000,PROFILE!DJ613*100))</f>
        <v>0</v>
      </c>
    </row>
    <row r="612" spans="1:28" x14ac:dyDescent="0.35">
      <c r="A612" s="344">
        <f t="shared" si="51"/>
        <v>1708006</v>
      </c>
      <c r="B612" s="344">
        <v>612</v>
      </c>
      <c r="G612" s="374">
        <f>IFERROR(VLOOKUP(A612,PROFILE!$B$6:$P$1000,11,FALSE),"")</f>
        <v>-42950.647310300927</v>
      </c>
      <c r="H612" s="368">
        <f>IF(PROFILE!H614="","",PROFILE!B614)</f>
        <v>1708006</v>
      </c>
      <c r="I612" s="369" t="str">
        <f>IF(H612="","",VLOOKUP(H612,PROFILE!$B$6:$AC$1000,18,FALSE))</f>
        <v>ธนชาต</v>
      </c>
      <c r="J612" s="369" t="str">
        <f>IF(H612="","",VLOOKUP(H612,PROFILE!$B$6:$AC$1000,17,FALSE))</f>
        <v>โคม่า</v>
      </c>
      <c r="K612" s="369" t="str">
        <f>IF(H612="","",VLOOKUP(H612,PROFILE!$B$6:$AC$1000,23,FALSE))</f>
        <v>ฒษ8361</v>
      </c>
      <c r="L612" s="369" t="str">
        <f>IF(H612="","",VLOOKUP(H612,PROFILE!$B$6:$AC$1000,24,FALSE))</f>
        <v>CHEVROLET</v>
      </c>
      <c r="M612" s="370" t="str">
        <f>IF(H612="","",VLOOKUP(H612,PROFILE!$B$6:$AC$1000,25,FALSE))</f>
        <v>COLORADO</v>
      </c>
      <c r="N612" s="371">
        <f t="shared" si="53"/>
        <v>4025</v>
      </c>
      <c r="O612" s="372"/>
      <c r="P612" s="372"/>
      <c r="Q612" s="371">
        <f t="shared" si="54"/>
        <v>0</v>
      </c>
      <c r="R612" s="371">
        <f t="shared" si="50"/>
        <v>0</v>
      </c>
      <c r="S612" s="372">
        <f>IFERROR((VLOOKUP(A612,QUEUE!$F$5:$AW$1000,27,FALSE)-VLOOKUP(A612,QUEUE!$F$5:$AW$1000,26,FALSE))*500,0)</f>
        <v>0</v>
      </c>
      <c r="T612" s="372">
        <f>IFERROR((VLOOKUP(A612,QUEUE!$F$5:$AW$1000,30,FALSE)-VLOOKUP(A612,QUEUE!$F$5:$AW$1000,29,FALSE))*850,0)</f>
        <v>0</v>
      </c>
      <c r="U612" s="372">
        <f>IFERROR((VLOOKUP(A612,QUEUE!$F$5:$AW$1000,33,FALSE)-VLOOKUP(A612,QUEUE!$F$5:$AW$1000,32,FALSE))*600,0)</f>
        <v>0</v>
      </c>
      <c r="V612" s="372">
        <f>IFERROR((VLOOKUP(A612,QUEUE!$F$5:$AW$1000,36,FALSE)-VLOOKUP(A612,QUEUE!$F$5:$AW$1000,35,FALSE))*750,0)</f>
        <v>0</v>
      </c>
      <c r="W612" s="372">
        <f>IFERROR((VLOOKUP(A612,QUEUE!$F$5:$AW$1000,39,FALSE)-VLOOKUP(A612,QUEUE!$F$5:$AW$1000,38,FALSE))*600,0)</f>
        <v>0</v>
      </c>
      <c r="X612" s="373"/>
      <c r="Y612" s="371">
        <f>IFERROR(VLOOKUP(A612,PROFILE!$B$6:$DG$1000,109,FALSE),0)</f>
        <v>0</v>
      </c>
      <c r="Z612" s="371">
        <f>IFERROR((VLOOKUP(A612,PROFILE!$B$6:$DG$1000,110,FALSE)*900)+((VLOOKUP(A612,PROFILE!$B$6:$DG$1000,110,FALSE)*900)*0.5),0)</f>
        <v>2025</v>
      </c>
      <c r="AA612" s="371">
        <f t="shared" si="52"/>
        <v>0</v>
      </c>
      <c r="AB612" s="373">
        <f>IF(PROFILE!R614="รอบคัน",1500,IF(PROFILE!R614="โคม่า",2000,PROFILE!DJ614*100))</f>
        <v>2000</v>
      </c>
    </row>
    <row r="613" spans="1:28" x14ac:dyDescent="0.35">
      <c r="A613" s="344">
        <f t="shared" si="51"/>
        <v>1708007</v>
      </c>
      <c r="B613" s="344">
        <v>613</v>
      </c>
      <c r="G613" s="374" t="str">
        <f>IFERROR(VLOOKUP(A613,PROFILE!$B$6:$P$1000,11,FALSE),"")</f>
        <v>OUT</v>
      </c>
      <c r="H613" s="368">
        <f>IF(PROFILE!H615="","",PROFILE!B615)</f>
        <v>1708007</v>
      </c>
      <c r="I613" s="369" t="str">
        <f>IF(H613="","",VLOOKUP(H613,PROFILE!$B$6:$AC$1000,18,FALSE))</f>
        <v>ไทยวิวัฒน์</v>
      </c>
      <c r="J613" s="369" t="str">
        <f>IF(H613="","",VLOOKUP(H613,PROFILE!$B$6:$AC$1000,17,FALSE))</f>
        <v>เบา</v>
      </c>
      <c r="K613" s="369" t="str">
        <f>IF(H613="","",VLOOKUP(H613,PROFILE!$B$6:$AC$1000,23,FALSE))</f>
        <v>1ฒฌ3085</v>
      </c>
      <c r="L613" s="369" t="str">
        <f>IF(H613="","",VLOOKUP(H613,PROFILE!$B$6:$AC$1000,24,FALSE))</f>
        <v>ISUZU</v>
      </c>
      <c r="M613" s="370" t="str">
        <f>IF(H613="","",VLOOKUP(H613,PROFILE!$B$6:$AC$1000,25,FALSE))</f>
        <v>D-MAX</v>
      </c>
      <c r="N613" s="371">
        <f t="shared" si="53"/>
        <v>2233</v>
      </c>
      <c r="O613" s="372"/>
      <c r="P613" s="372"/>
      <c r="Q613" s="371">
        <f t="shared" si="54"/>
        <v>0</v>
      </c>
      <c r="R613" s="371">
        <f t="shared" si="50"/>
        <v>0</v>
      </c>
      <c r="S613" s="372">
        <f>IFERROR((VLOOKUP(A613,QUEUE!$F$5:$AW$1000,27,FALSE)-VLOOKUP(A613,QUEUE!$F$5:$AW$1000,26,FALSE))*500,0)</f>
        <v>0</v>
      </c>
      <c r="T613" s="372">
        <f>IFERROR((VLOOKUP(A613,QUEUE!$F$5:$AW$1000,30,FALSE)-VLOOKUP(A613,QUEUE!$F$5:$AW$1000,29,FALSE))*850,0)</f>
        <v>0</v>
      </c>
      <c r="U613" s="372">
        <f>IFERROR((VLOOKUP(A613,QUEUE!$F$5:$AW$1000,33,FALSE)-VLOOKUP(A613,QUEUE!$F$5:$AW$1000,32,FALSE))*600,0)</f>
        <v>0</v>
      </c>
      <c r="V613" s="372">
        <f>IFERROR((VLOOKUP(A613,QUEUE!$F$5:$AW$1000,36,FALSE)-VLOOKUP(A613,QUEUE!$F$5:$AW$1000,35,FALSE))*750,0)</f>
        <v>0</v>
      </c>
      <c r="W613" s="372">
        <f>IFERROR((VLOOKUP(A613,QUEUE!$F$5:$AW$1000,39,FALSE)-VLOOKUP(A613,QUEUE!$F$5:$AW$1000,38,FALSE))*600,0)</f>
        <v>0</v>
      </c>
      <c r="X613" s="373"/>
      <c r="Y613" s="371">
        <v>1620</v>
      </c>
      <c r="Z613" s="371">
        <f>IFERROR((VLOOKUP(A613,PROFILE!$B$6:$DG$1000,110,FALSE)*900)+((VLOOKUP(A613,PROFILE!$B$6:$DG$1000,110,FALSE)*900)*0.5),0)</f>
        <v>675</v>
      </c>
      <c r="AA613" s="371">
        <f t="shared" si="52"/>
        <v>-162</v>
      </c>
      <c r="AB613" s="373">
        <f>IF(PROFILE!R615="รอบคัน",1500,IF(PROFILE!R615="โคม่า",2000,PROFILE!DJ615*100))</f>
        <v>100</v>
      </c>
    </row>
    <row r="614" spans="1:28" x14ac:dyDescent="0.35">
      <c r="A614" s="344">
        <f t="shared" si="51"/>
        <v>1708008</v>
      </c>
      <c r="B614" s="344">
        <v>614</v>
      </c>
      <c r="G614" s="374" t="str">
        <f>IFERROR(VLOOKUP(A614,PROFILE!$B$6:$P$1000,11,FALSE),"")</f>
        <v>OUT</v>
      </c>
      <c r="H614" s="368">
        <f>IF(PROFILE!H616="","",PROFILE!B616)</f>
        <v>1708008</v>
      </c>
      <c r="I614" s="369" t="str">
        <f>IF(H614="","",VLOOKUP(H614,PROFILE!$B$6:$AC$1000,18,FALSE))</f>
        <v>โตเกียว</v>
      </c>
      <c r="J614" s="369" t="str">
        <f>IF(H614="","",VLOOKUP(H614,PROFILE!$B$6:$AC$1000,17,FALSE))</f>
        <v>รอบคัน</v>
      </c>
      <c r="K614" s="369" t="str">
        <f>IF(H614="","",VLOOKUP(H614,PROFILE!$B$6:$AC$1000,23,FALSE))</f>
        <v>ฒถ6164</v>
      </c>
      <c r="L614" s="369" t="str">
        <f>IF(H614="","",VLOOKUP(H614,PROFILE!$B$6:$AC$1000,24,FALSE))</f>
        <v>MITSUBISHI</v>
      </c>
      <c r="M614" s="370" t="str">
        <f>IF(H614="","",VLOOKUP(H614,PROFILE!$B$6:$AC$1000,25,FALSE))</f>
        <v>TRITON</v>
      </c>
      <c r="N614" s="371">
        <f t="shared" si="53"/>
        <v>1620</v>
      </c>
      <c r="O614" s="372"/>
      <c r="P614" s="372">
        <v>1200</v>
      </c>
      <c r="Q614" s="371">
        <f t="shared" si="54"/>
        <v>-420</v>
      </c>
      <c r="R614" s="371">
        <f t="shared" si="50"/>
        <v>-420</v>
      </c>
      <c r="S614" s="372">
        <f>IFERROR((VLOOKUP(A614,QUEUE!$F$5:$AW$1000,27,FALSE)-VLOOKUP(A614,QUEUE!$F$5:$AW$1000,26,FALSE))*500,0)</f>
        <v>0</v>
      </c>
      <c r="T614" s="372">
        <f>IFERROR((VLOOKUP(A614,QUEUE!$F$5:$AW$1000,30,FALSE)-VLOOKUP(A614,QUEUE!$F$5:$AW$1000,29,FALSE))*850,0)</f>
        <v>0</v>
      </c>
      <c r="U614" s="372">
        <f>IFERROR((VLOOKUP(A614,QUEUE!$F$5:$AW$1000,33,FALSE)-VLOOKUP(A614,QUEUE!$F$5:$AW$1000,32,FALSE))*600,0)</f>
        <v>0</v>
      </c>
      <c r="V614" s="372">
        <f>IFERROR((VLOOKUP(A614,QUEUE!$F$5:$AW$1000,36,FALSE)-VLOOKUP(A614,QUEUE!$F$5:$AW$1000,35,FALSE))*750,0)</f>
        <v>0</v>
      </c>
      <c r="W614" s="372">
        <f>IFERROR((VLOOKUP(A614,QUEUE!$F$5:$AW$1000,39,FALSE)-VLOOKUP(A614,QUEUE!$F$5:$AW$1000,38,FALSE))*600,0)</f>
        <v>0</v>
      </c>
      <c r="X614" s="373"/>
      <c r="Y614" s="371">
        <f>IFERROR(VLOOKUP(A614,PROFILE!$B$6:$DG$1000,109,FALSE),0)</f>
        <v>0</v>
      </c>
      <c r="Z614" s="371">
        <f>IFERROR((VLOOKUP(A614,PROFILE!$B$6:$DG$1000,110,FALSE)*900)+((VLOOKUP(A614,PROFILE!$B$6:$DG$1000,110,FALSE)*900)*0.5),0)</f>
        <v>0</v>
      </c>
      <c r="AA614" s="371">
        <f t="shared" si="52"/>
        <v>120</v>
      </c>
      <c r="AB614" s="373">
        <f>IF(PROFILE!R616="รอบคัน",1500,IF(PROFILE!R616="โคม่า",2000,PROFILE!DJ616*100))</f>
        <v>1500</v>
      </c>
    </row>
    <row r="615" spans="1:28" x14ac:dyDescent="0.35">
      <c r="A615" s="344">
        <f t="shared" si="51"/>
        <v>1708009</v>
      </c>
      <c r="B615" s="344">
        <v>615</v>
      </c>
      <c r="G615" s="374">
        <f>IFERROR(VLOOKUP(A615,PROFILE!$B$6:$P$1000,11,FALSE),"")</f>
        <v>-42950.685936111113</v>
      </c>
      <c r="H615" s="368">
        <f>IF(PROFILE!H617="","",PROFILE!B617)</f>
        <v>1708009</v>
      </c>
      <c r="I615" s="369" t="str">
        <f>IF(H615="","",VLOOKUP(H615,PROFILE!$B$6:$AC$1000,18,FALSE))</f>
        <v>เมืองไทย</v>
      </c>
      <c r="J615" s="369" t="str">
        <f>IF(H615="","",VLOOKUP(H615,PROFILE!$B$6:$AC$1000,17,FALSE))</f>
        <v>โคม่า</v>
      </c>
      <c r="K615" s="369" t="str">
        <f>IF(H615="","",VLOOKUP(H615,PROFILE!$B$6:$AC$1000,23,FALSE))</f>
        <v>ชย9225</v>
      </c>
      <c r="L615" s="369" t="str">
        <f>IF(H615="","",VLOOKUP(H615,PROFILE!$B$6:$AC$1000,24,FALSE))</f>
        <v>TOYOTA</v>
      </c>
      <c r="M615" s="370" t="str">
        <f>IF(H615="","",VLOOKUP(H615,PROFILE!$B$6:$AC$1000,25,FALSE))</f>
        <v>VIOS</v>
      </c>
      <c r="N615" s="371">
        <f t="shared" si="53"/>
        <v>2000</v>
      </c>
      <c r="O615" s="372">
        <v>6000</v>
      </c>
      <c r="P615" s="372"/>
      <c r="Q615" s="371">
        <f t="shared" si="54"/>
        <v>0</v>
      </c>
      <c r="R615" s="371">
        <f t="shared" si="50"/>
        <v>0</v>
      </c>
      <c r="S615" s="372">
        <f>IFERROR((VLOOKUP(A615,QUEUE!$F$5:$AW$1000,27,FALSE)-VLOOKUP(A615,QUEUE!$F$5:$AW$1000,26,FALSE))*500,0)</f>
        <v>0</v>
      </c>
      <c r="T615" s="372">
        <f>IFERROR((VLOOKUP(A615,QUEUE!$F$5:$AW$1000,30,FALSE)-VLOOKUP(A615,QUEUE!$F$5:$AW$1000,29,FALSE))*850,0)</f>
        <v>0</v>
      </c>
      <c r="U615" s="372">
        <f>IFERROR((VLOOKUP(A615,QUEUE!$F$5:$AW$1000,33,FALSE)-VLOOKUP(A615,QUEUE!$F$5:$AW$1000,32,FALSE))*600,0)</f>
        <v>0</v>
      </c>
      <c r="V615" s="372">
        <f>IFERROR((VLOOKUP(A615,QUEUE!$F$5:$AW$1000,36,FALSE)-VLOOKUP(A615,QUEUE!$F$5:$AW$1000,35,FALSE))*750,0)</f>
        <v>0</v>
      </c>
      <c r="W615" s="372">
        <f>IFERROR((VLOOKUP(A615,QUEUE!$F$5:$AW$1000,39,FALSE)-VLOOKUP(A615,QUEUE!$F$5:$AW$1000,38,FALSE))*600,0)</f>
        <v>0</v>
      </c>
      <c r="X615" s="373"/>
      <c r="Y615" s="371">
        <f>IFERROR(VLOOKUP(A615,PROFILE!$B$6:$DG$1000,109,FALSE),0)</f>
        <v>0</v>
      </c>
      <c r="Z615" s="371">
        <f>IFERROR((VLOOKUP(A615,PROFILE!$B$6:$DG$1000,110,FALSE)*900)+((VLOOKUP(A615,PROFILE!$B$6:$DG$1000,110,FALSE)*900)*0.5),0)</f>
        <v>0</v>
      </c>
      <c r="AA615" s="371">
        <f t="shared" si="52"/>
        <v>0</v>
      </c>
      <c r="AB615" s="373">
        <f>IF(PROFILE!R617="รอบคัน",1500,IF(PROFILE!R617="โคม่า",2000,PROFILE!DJ617*100))</f>
        <v>2000</v>
      </c>
    </row>
    <row r="616" spans="1:28" x14ac:dyDescent="0.35">
      <c r="A616" s="344">
        <f t="shared" si="51"/>
        <v>1708010</v>
      </c>
      <c r="B616" s="344">
        <v>616</v>
      </c>
      <c r="G616" s="374" t="str">
        <f>IFERROR(VLOOKUP(A616,PROFILE!$B$6:$P$1000,11,FALSE),"")</f>
        <v>OUT</v>
      </c>
      <c r="H616" s="368">
        <f>IF(PROFILE!H618="","",PROFILE!B618)</f>
        <v>1708010</v>
      </c>
      <c r="I616" s="369" t="str">
        <f>IF(H616="","",VLOOKUP(H616,PROFILE!$B$6:$AC$1000,18,FALSE))</f>
        <v>ธนชาต</v>
      </c>
      <c r="J616" s="369" t="str">
        <f>IF(H616="","",VLOOKUP(H616,PROFILE!$B$6:$AC$1000,17,FALSE))</f>
        <v>เบา</v>
      </c>
      <c r="K616" s="369" t="str">
        <f>IF(H616="","",VLOOKUP(H616,PROFILE!$B$6:$AC$1000,23,FALSE))</f>
        <v>กต452</v>
      </c>
      <c r="L616" s="369" t="str">
        <f>IF(H616="","",VLOOKUP(H616,PROFILE!$B$6:$AC$1000,24,FALSE))</f>
        <v>HONDA</v>
      </c>
      <c r="M616" s="370" t="str">
        <f>IF(H616="","",VLOOKUP(H616,PROFILE!$B$6:$AC$1000,25,FALSE))</f>
        <v>JAZZ</v>
      </c>
      <c r="N616" s="371">
        <f t="shared" si="53"/>
        <v>2051.87</v>
      </c>
      <c r="O616" s="372"/>
      <c r="P616" s="372">
        <v>3018.7</v>
      </c>
      <c r="Q616" s="371">
        <f t="shared" si="54"/>
        <v>966.82999999999993</v>
      </c>
      <c r="R616" s="371">
        <f t="shared" si="50"/>
        <v>966.82999999999993</v>
      </c>
      <c r="S616" s="372">
        <f>IFERROR((VLOOKUP(A616,QUEUE!$F$5:$AW$1000,27,FALSE)-VLOOKUP(A616,QUEUE!$F$5:$AW$1000,26,FALSE))*500,0)</f>
        <v>0</v>
      </c>
      <c r="T616" s="372">
        <f>IFERROR((VLOOKUP(A616,QUEUE!$F$5:$AW$1000,30,FALSE)-VLOOKUP(A616,QUEUE!$F$5:$AW$1000,29,FALSE))*850,0)</f>
        <v>0</v>
      </c>
      <c r="U616" s="372">
        <f>IFERROR((VLOOKUP(A616,QUEUE!$F$5:$AW$1000,33,FALSE)-VLOOKUP(A616,QUEUE!$F$5:$AW$1000,32,FALSE))*600,0)</f>
        <v>0</v>
      </c>
      <c r="V616" s="372">
        <f>IFERROR((VLOOKUP(A616,QUEUE!$F$5:$AW$1000,36,FALSE)-VLOOKUP(A616,QUEUE!$F$5:$AW$1000,35,FALSE))*750,0)</f>
        <v>0</v>
      </c>
      <c r="W616" s="372">
        <f>IFERROR((VLOOKUP(A616,QUEUE!$F$5:$AW$1000,39,FALSE)-VLOOKUP(A616,QUEUE!$F$5:$AW$1000,38,FALSE))*600,0)</f>
        <v>0</v>
      </c>
      <c r="X616" s="373"/>
      <c r="Y616" s="371">
        <f>IFERROR(VLOOKUP(A616,PROFILE!$B$6:$DG$1000,109,FALSE),0)</f>
        <v>0</v>
      </c>
      <c r="Z616" s="371">
        <f>IFERROR((VLOOKUP(A616,PROFILE!$B$6:$DG$1000,110,FALSE)*900)+((VLOOKUP(A616,PROFILE!$B$6:$DG$1000,110,FALSE)*900)*0.5),0)</f>
        <v>1350</v>
      </c>
      <c r="AA616" s="371">
        <f t="shared" si="52"/>
        <v>301.87</v>
      </c>
      <c r="AB616" s="373">
        <f>IF(PROFILE!R618="รอบคัน",1500,IF(PROFILE!R618="โคม่า",2000,PROFILE!DJ618*100))</f>
        <v>400</v>
      </c>
    </row>
    <row r="617" spans="1:28" x14ac:dyDescent="0.35">
      <c r="A617" s="344">
        <f t="shared" si="51"/>
        <v>1708011</v>
      </c>
      <c r="B617" s="344">
        <v>617</v>
      </c>
      <c r="G617" s="374" t="str">
        <f>IFERROR(VLOOKUP(A617,PROFILE!$B$6:$P$1000,11,FALSE),"")</f>
        <v>OUT</v>
      </c>
      <c r="H617" s="368">
        <f>IF(PROFILE!H619="","",PROFILE!B619)</f>
        <v>1708011</v>
      </c>
      <c r="I617" s="369" t="str">
        <f>IF(H617="","",VLOOKUP(H617,PROFILE!$B$6:$AC$1000,18,FALSE))</f>
        <v>ธนชาต</v>
      </c>
      <c r="J617" s="369" t="str">
        <f>IF(H617="","",VLOOKUP(H617,PROFILE!$B$6:$AC$1000,17,FALSE))</f>
        <v>ชิ้นส่วน</v>
      </c>
      <c r="K617" s="369" t="str">
        <f>IF(H617="","",VLOOKUP(H617,PROFILE!$B$6:$AC$1000,23,FALSE))</f>
        <v>ฆฐ207</v>
      </c>
      <c r="L617" s="369" t="str">
        <f>IF(H617="","",VLOOKUP(H617,PROFILE!$B$6:$AC$1000,24,FALSE))</f>
        <v>TOYOTA</v>
      </c>
      <c r="M617" s="370" t="str">
        <f>IF(H617="","",VLOOKUP(H617,PROFILE!$B$6:$AC$1000,25,FALSE))</f>
        <v>VIOS</v>
      </c>
      <c r="N617" s="371">
        <f t="shared" si="53"/>
        <v>0</v>
      </c>
      <c r="O617" s="372"/>
      <c r="P617" s="372"/>
      <c r="Q617" s="371">
        <f t="shared" si="54"/>
        <v>0</v>
      </c>
      <c r="R617" s="371">
        <f t="shared" si="50"/>
        <v>0</v>
      </c>
      <c r="S617" s="372">
        <f>IFERROR((VLOOKUP(A617,QUEUE!$F$5:$AW$1000,27,FALSE)-VLOOKUP(A617,QUEUE!$F$5:$AW$1000,26,FALSE))*500,0)</f>
        <v>0</v>
      </c>
      <c r="T617" s="372">
        <f>IFERROR((VLOOKUP(A617,QUEUE!$F$5:$AW$1000,30,FALSE)-VLOOKUP(A617,QUEUE!$F$5:$AW$1000,29,FALSE))*850,0)</f>
        <v>0</v>
      </c>
      <c r="U617" s="372">
        <f>IFERROR((VLOOKUP(A617,QUEUE!$F$5:$AW$1000,33,FALSE)-VLOOKUP(A617,QUEUE!$F$5:$AW$1000,32,FALSE))*600,0)</f>
        <v>0</v>
      </c>
      <c r="V617" s="372">
        <f>IFERROR((VLOOKUP(A617,QUEUE!$F$5:$AW$1000,36,FALSE)-VLOOKUP(A617,QUEUE!$F$5:$AW$1000,35,FALSE))*750,0)</f>
        <v>0</v>
      </c>
      <c r="W617" s="372">
        <f>IFERROR((VLOOKUP(A617,QUEUE!$F$5:$AW$1000,39,FALSE)-VLOOKUP(A617,QUEUE!$F$5:$AW$1000,38,FALSE))*600,0)</f>
        <v>0</v>
      </c>
      <c r="X617" s="373"/>
      <c r="Y617" s="371">
        <f>IFERROR(VLOOKUP(A617,PROFILE!$B$6:$DG$1000,109,FALSE),0)</f>
        <v>0</v>
      </c>
      <c r="Z617" s="371">
        <f>IFERROR((VLOOKUP(A617,PROFILE!$B$6:$DG$1000,110,FALSE)*900)+((VLOOKUP(A617,PROFILE!$B$6:$DG$1000,110,FALSE)*900)*0.5),0)</f>
        <v>0</v>
      </c>
      <c r="AA617" s="371">
        <f t="shared" si="52"/>
        <v>0</v>
      </c>
      <c r="AB617" s="373">
        <f>IF(PROFILE!R619="รอบคัน",1500,IF(PROFILE!R619="โคม่า",2000,PROFILE!DJ619*100))</f>
        <v>0</v>
      </c>
    </row>
    <row r="618" spans="1:28" x14ac:dyDescent="0.35">
      <c r="A618" s="344">
        <f t="shared" si="51"/>
        <v>1708012</v>
      </c>
      <c r="B618" s="344">
        <v>618</v>
      </c>
      <c r="G618" s="374" t="str">
        <f>IFERROR(VLOOKUP(A618,PROFILE!$B$6:$P$1000,11,FALSE),"")</f>
        <v>OUT</v>
      </c>
      <c r="H618" s="368">
        <f>IF(PROFILE!H620="","",PROFILE!B620)</f>
        <v>1708012</v>
      </c>
      <c r="I618" s="369" t="str">
        <f>IF(H618="","",VLOOKUP(H618,PROFILE!$B$6:$AC$1000,18,FALSE))</f>
        <v>เทเวศ</v>
      </c>
      <c r="J618" s="369" t="str">
        <f>IF(H618="","",VLOOKUP(H618,PROFILE!$B$6:$AC$1000,17,FALSE))</f>
        <v>กลาง</v>
      </c>
      <c r="K618" s="369" t="str">
        <f>IF(H618="","",VLOOKUP(H618,PROFILE!$B$6:$AC$1000,23,FALSE))</f>
        <v>ฒอ4797</v>
      </c>
      <c r="L618" s="369" t="str">
        <f>IF(H618="","",VLOOKUP(H618,PROFILE!$B$6:$AC$1000,24,FALSE))</f>
        <v>TOYOTA</v>
      </c>
      <c r="M618" s="370" t="str">
        <f>IF(H618="","",VLOOKUP(H618,PROFILE!$B$6:$AC$1000,25,FALSE))</f>
        <v>VIGO</v>
      </c>
      <c r="N618" s="371">
        <f t="shared" si="53"/>
        <v>1516.62</v>
      </c>
      <c r="O618" s="372"/>
      <c r="P618" s="372">
        <v>1783</v>
      </c>
      <c r="Q618" s="371">
        <f t="shared" si="54"/>
        <v>266.38000000000011</v>
      </c>
      <c r="R618" s="371">
        <f t="shared" si="50"/>
        <v>266.38000000000011</v>
      </c>
      <c r="S618" s="372">
        <f>IFERROR((VLOOKUP(A618,QUEUE!$F$5:$AW$1000,27,FALSE)-VLOOKUP(A618,QUEUE!$F$5:$AW$1000,26,FALSE))*500,0)</f>
        <v>0</v>
      </c>
      <c r="T618" s="372">
        <f>IFERROR((VLOOKUP(A618,QUEUE!$F$5:$AW$1000,30,FALSE)-VLOOKUP(A618,QUEUE!$F$5:$AW$1000,29,FALSE))*850,0)</f>
        <v>0</v>
      </c>
      <c r="U618" s="372">
        <f>IFERROR((VLOOKUP(A618,QUEUE!$F$5:$AW$1000,33,FALSE)-VLOOKUP(A618,QUEUE!$F$5:$AW$1000,32,FALSE))*600,0)</f>
        <v>0</v>
      </c>
      <c r="V618" s="372">
        <f>IFERROR((VLOOKUP(A618,QUEUE!$F$5:$AW$1000,36,FALSE)-VLOOKUP(A618,QUEUE!$F$5:$AW$1000,35,FALSE))*750,0)</f>
        <v>0</v>
      </c>
      <c r="W618" s="372">
        <f>IFERROR((VLOOKUP(A618,QUEUE!$F$5:$AW$1000,39,FALSE)-VLOOKUP(A618,QUEUE!$F$5:$AW$1000,38,FALSE))*600,0)</f>
        <v>0</v>
      </c>
      <c r="X618" s="373"/>
      <c r="Y618" s="371">
        <v>514.79999999999995</v>
      </c>
      <c r="Z618" s="371">
        <f>IFERROR((VLOOKUP(A618,PROFILE!$B$6:$DG$1000,110,FALSE)*900)+((VLOOKUP(A618,PROFILE!$B$6:$DG$1000,110,FALSE)*900)*0.5),0)</f>
        <v>675</v>
      </c>
      <c r="AA618" s="371">
        <f t="shared" si="52"/>
        <v>126.82000000000001</v>
      </c>
      <c r="AB618" s="373">
        <f>IF(PROFILE!R620="รอบคัน",1500,IF(PROFILE!R620="โคม่า",2000,PROFILE!DJ620*100))</f>
        <v>200</v>
      </c>
    </row>
    <row r="619" spans="1:28" x14ac:dyDescent="0.35">
      <c r="A619" s="344">
        <f t="shared" si="51"/>
        <v>1708013</v>
      </c>
      <c r="B619" s="344">
        <v>619</v>
      </c>
      <c r="G619" s="374" t="str">
        <f>IFERROR(VLOOKUP(A619,PROFILE!$B$6:$P$1000,11,FALSE),"")</f>
        <v>OUT</v>
      </c>
      <c r="H619" s="368">
        <f>IF(PROFILE!H621="","",PROFILE!B621)</f>
        <v>1708013</v>
      </c>
      <c r="I619" s="369" t="str">
        <f>IF(H619="","",VLOOKUP(H619,PROFILE!$B$6:$AC$1000,18,FALSE))</f>
        <v>ธนชาต</v>
      </c>
      <c r="J619" s="369" t="str">
        <f>IF(H619="","",VLOOKUP(H619,PROFILE!$B$6:$AC$1000,17,FALSE))</f>
        <v>ชิ้นส่วน</v>
      </c>
      <c r="K619" s="369" t="str">
        <f>IF(H619="","",VLOOKUP(H619,PROFILE!$B$6:$AC$1000,23,FALSE))</f>
        <v>ฒล3280</v>
      </c>
      <c r="L619" s="369" t="str">
        <f>IF(H619="","",VLOOKUP(H619,PROFILE!$B$6:$AC$1000,24,FALSE))</f>
        <v>TOYOTA</v>
      </c>
      <c r="M619" s="370" t="str">
        <f>IF(H619="","",VLOOKUP(H619,PROFILE!$B$6:$AC$1000,25,FALSE))</f>
        <v>VIGO</v>
      </c>
      <c r="N619" s="371">
        <f t="shared" si="53"/>
        <v>831.07500000000005</v>
      </c>
      <c r="O619" s="372"/>
      <c r="P619" s="372">
        <v>560.75</v>
      </c>
      <c r="Q619" s="371">
        <f t="shared" si="54"/>
        <v>-270.32500000000005</v>
      </c>
      <c r="R619" s="371">
        <f t="shared" si="50"/>
        <v>-270.32500000000005</v>
      </c>
      <c r="S619" s="372">
        <f>IFERROR((VLOOKUP(A619,QUEUE!$F$5:$AW$1000,27,FALSE)-VLOOKUP(A619,QUEUE!$F$5:$AW$1000,26,FALSE))*500,0)</f>
        <v>0</v>
      </c>
      <c r="T619" s="372">
        <f>IFERROR((VLOOKUP(A619,QUEUE!$F$5:$AW$1000,30,FALSE)-VLOOKUP(A619,QUEUE!$F$5:$AW$1000,29,FALSE))*850,0)</f>
        <v>0</v>
      </c>
      <c r="U619" s="372">
        <f>IFERROR((VLOOKUP(A619,QUEUE!$F$5:$AW$1000,33,FALSE)-VLOOKUP(A619,QUEUE!$F$5:$AW$1000,32,FALSE))*600,0)</f>
        <v>0</v>
      </c>
      <c r="V619" s="372">
        <f>IFERROR((VLOOKUP(A619,QUEUE!$F$5:$AW$1000,36,FALSE)-VLOOKUP(A619,QUEUE!$F$5:$AW$1000,35,FALSE))*750,0)</f>
        <v>0</v>
      </c>
      <c r="W619" s="372">
        <f>IFERROR((VLOOKUP(A619,QUEUE!$F$5:$AW$1000,39,FALSE)-VLOOKUP(A619,QUEUE!$F$5:$AW$1000,38,FALSE))*600,0)</f>
        <v>0</v>
      </c>
      <c r="X619" s="373"/>
      <c r="Y619" s="371">
        <f>IFERROR(VLOOKUP(A619,PROFILE!$B$6:$DG$1000,109,FALSE),0)</f>
        <v>0</v>
      </c>
      <c r="Z619" s="371">
        <f>IFERROR((VLOOKUP(A619,PROFILE!$B$6:$DG$1000,110,FALSE)*900)+((VLOOKUP(A619,PROFILE!$B$6:$DG$1000,110,FALSE)*900)*0.5),0)</f>
        <v>675</v>
      </c>
      <c r="AA619" s="371">
        <f t="shared" si="52"/>
        <v>56.075000000000003</v>
      </c>
      <c r="AB619" s="373">
        <f>IF(PROFILE!R621="รอบคัน",1500,IF(PROFILE!R621="โคม่า",2000,PROFILE!DJ621*100))</f>
        <v>100</v>
      </c>
    </row>
    <row r="620" spans="1:28" x14ac:dyDescent="0.35">
      <c r="A620" s="344">
        <f t="shared" si="51"/>
        <v>1708014</v>
      </c>
      <c r="B620" s="344">
        <v>620</v>
      </c>
      <c r="G620" s="374">
        <f>IFERROR(VLOOKUP(A620,PROFILE!$B$6:$P$1000,11,FALSE),"")</f>
        <v>18.28687546295987</v>
      </c>
      <c r="H620" s="368">
        <f>IF(PROFILE!H622="","",PROFILE!B622)</f>
        <v>1708014</v>
      </c>
      <c r="I620" s="369" t="str">
        <f>IF(H620="","",VLOOKUP(H620,PROFILE!$B$6:$AC$1000,18,FALSE))</f>
        <v>เทเวศ</v>
      </c>
      <c r="J620" s="369" t="str">
        <f>IF(H620="","",VLOOKUP(H620,PROFILE!$B$6:$AC$1000,17,FALSE))</f>
        <v>รอบคัน</v>
      </c>
      <c r="K620" s="369" t="str">
        <f>IF(H620="","",VLOOKUP(H620,PROFILE!$B$6:$AC$1000,23,FALSE))</f>
        <v>1กฬ1207</v>
      </c>
      <c r="L620" s="369" t="str">
        <f>IF(H620="","",VLOOKUP(H620,PROFILE!$B$6:$AC$1000,24,FALSE))</f>
        <v>HONDA</v>
      </c>
      <c r="M620" s="370" t="str">
        <f>IF(H620="","",VLOOKUP(H620,PROFILE!$B$6:$AC$1000,25,FALSE))</f>
        <v>CIVIC</v>
      </c>
      <c r="N620" s="371">
        <f t="shared" si="53"/>
        <v>1680.374</v>
      </c>
      <c r="O620" s="372"/>
      <c r="P620" s="372">
        <v>1803.74</v>
      </c>
      <c r="Q620" s="371">
        <f t="shared" si="54"/>
        <v>123.36599999999999</v>
      </c>
      <c r="R620" s="371">
        <f t="shared" si="50"/>
        <v>123.36599999999999</v>
      </c>
      <c r="S620" s="372">
        <f>IFERROR((VLOOKUP(A620,QUEUE!$F$5:$AW$1000,27,FALSE)-VLOOKUP(A620,QUEUE!$F$5:$AW$1000,26,FALSE))*500,0)</f>
        <v>0</v>
      </c>
      <c r="T620" s="372">
        <f>IFERROR((VLOOKUP(A620,QUEUE!$F$5:$AW$1000,30,FALSE)-VLOOKUP(A620,QUEUE!$F$5:$AW$1000,29,FALSE))*850,0)</f>
        <v>0</v>
      </c>
      <c r="U620" s="372">
        <f>IFERROR((VLOOKUP(A620,QUEUE!$F$5:$AW$1000,33,FALSE)-VLOOKUP(A620,QUEUE!$F$5:$AW$1000,32,FALSE))*600,0)</f>
        <v>0</v>
      </c>
      <c r="V620" s="372">
        <f>IFERROR((VLOOKUP(A620,QUEUE!$F$5:$AW$1000,36,FALSE)-VLOOKUP(A620,QUEUE!$F$5:$AW$1000,35,FALSE))*750,0)</f>
        <v>0</v>
      </c>
      <c r="W620" s="372">
        <f>IFERROR((VLOOKUP(A620,QUEUE!$F$5:$AW$1000,39,FALSE)-VLOOKUP(A620,QUEUE!$F$5:$AW$1000,38,FALSE))*600,0)</f>
        <v>0</v>
      </c>
      <c r="X620" s="373"/>
      <c r="Y620" s="371">
        <f>IFERROR(VLOOKUP(A620,PROFILE!$B$6:$DG$1000,109,FALSE),0)</f>
        <v>0</v>
      </c>
      <c r="Z620" s="371">
        <f>IFERROR((VLOOKUP(A620,PROFILE!$B$6:$DG$1000,110,FALSE)*900)+((VLOOKUP(A620,PROFILE!$B$6:$DG$1000,110,FALSE)*900)*0.5),0)</f>
        <v>0</v>
      </c>
      <c r="AA620" s="371">
        <f t="shared" si="52"/>
        <v>180.37400000000002</v>
      </c>
      <c r="AB620" s="373">
        <f>IF(PROFILE!R622="รอบคัน",1500,IF(PROFILE!R622="โคม่า",2000,PROFILE!DJ622*100))</f>
        <v>1500</v>
      </c>
    </row>
    <row r="621" spans="1:28" x14ac:dyDescent="0.35">
      <c r="A621" s="344">
        <f t="shared" si="51"/>
        <v>1708015</v>
      </c>
      <c r="B621" s="344">
        <v>621</v>
      </c>
      <c r="G621" s="374">
        <f>IFERROR(VLOOKUP(A621,PROFILE!$B$6:$P$1000,11,FALSE),"")</f>
        <v>-42961.367970949075</v>
      </c>
      <c r="H621" s="368">
        <f>IF(PROFILE!H623="","",PROFILE!B623)</f>
        <v>1708015</v>
      </c>
      <c r="I621" s="369" t="str">
        <f>IF(H621="","",VLOOKUP(H621,PROFILE!$B$6:$AC$1000,18,FALSE))</f>
        <v>เมืองไทย</v>
      </c>
      <c r="J621" s="369" t="str">
        <f>IF(H621="","",VLOOKUP(H621,PROFILE!$B$6:$AC$1000,17,FALSE))</f>
        <v>กลาง</v>
      </c>
      <c r="K621" s="369" t="str">
        <f>IF(H621="","",VLOOKUP(H621,PROFILE!$B$6:$AC$1000,23,FALSE))</f>
        <v>1กฒ9683</v>
      </c>
      <c r="L621" s="369" t="str">
        <f>IF(H621="","",VLOOKUP(H621,PROFILE!$B$6:$AC$1000,24,FALSE))</f>
        <v>FORD</v>
      </c>
      <c r="M621" s="370" t="str">
        <f>IF(H621="","",VLOOKUP(H621,PROFILE!$B$6:$AC$1000,25,FALSE))</f>
        <v>FIESTA</v>
      </c>
      <c r="N621" s="371">
        <f t="shared" si="53"/>
        <v>1457.3700000000001</v>
      </c>
      <c r="O621" s="372">
        <v>4500</v>
      </c>
      <c r="P621" s="372">
        <v>14573.7</v>
      </c>
      <c r="Q621" s="371">
        <f t="shared" si="54"/>
        <v>13116.33</v>
      </c>
      <c r="R621" s="371">
        <f t="shared" si="50"/>
        <v>13116.33</v>
      </c>
      <c r="S621" s="372">
        <f>IFERROR((VLOOKUP(A621,QUEUE!$F$5:$AW$1000,27,FALSE)-VLOOKUP(A621,QUEUE!$F$5:$AW$1000,26,FALSE))*500,0)</f>
        <v>0</v>
      </c>
      <c r="T621" s="372">
        <f>IFERROR((VLOOKUP(A621,QUEUE!$F$5:$AW$1000,30,FALSE)-VLOOKUP(A621,QUEUE!$F$5:$AW$1000,29,FALSE))*850,0)</f>
        <v>0</v>
      </c>
      <c r="U621" s="372">
        <f>IFERROR((VLOOKUP(A621,QUEUE!$F$5:$AW$1000,33,FALSE)-VLOOKUP(A621,QUEUE!$F$5:$AW$1000,32,FALSE))*600,0)</f>
        <v>0</v>
      </c>
      <c r="V621" s="372">
        <f>IFERROR((VLOOKUP(A621,QUEUE!$F$5:$AW$1000,36,FALSE)-VLOOKUP(A621,QUEUE!$F$5:$AW$1000,35,FALSE))*750,0)</f>
        <v>0</v>
      </c>
      <c r="W621" s="372">
        <f>IFERROR((VLOOKUP(A621,QUEUE!$F$5:$AW$1000,39,FALSE)-VLOOKUP(A621,QUEUE!$F$5:$AW$1000,38,FALSE))*600,0)</f>
        <v>0</v>
      </c>
      <c r="X621" s="373"/>
      <c r="Y621" s="371">
        <f>IFERROR(VLOOKUP(A621,PROFILE!$B$6:$DG$1000,109,FALSE),0)</f>
        <v>0</v>
      </c>
      <c r="Z621" s="371">
        <f>IFERROR((VLOOKUP(A621,PROFILE!$B$6:$DG$1000,110,FALSE)*900)+((VLOOKUP(A621,PROFILE!$B$6:$DG$1000,110,FALSE)*900)*0.5),0)</f>
        <v>0</v>
      </c>
      <c r="AA621" s="371">
        <f t="shared" si="52"/>
        <v>1457.3700000000001</v>
      </c>
      <c r="AB621" s="373">
        <f>IF(PROFILE!R623="รอบคัน",1500,IF(PROFILE!R623="โคม่า",2000,PROFILE!DJ623*100))</f>
        <v>0</v>
      </c>
    </row>
    <row r="622" spans="1:28" x14ac:dyDescent="0.35">
      <c r="A622" s="344">
        <f t="shared" si="51"/>
        <v>1708016</v>
      </c>
      <c r="B622" s="344">
        <v>622</v>
      </c>
      <c r="G622" s="374" t="str">
        <f>IFERROR(VLOOKUP(A622,PROFILE!$B$6:$P$1000,11,FALSE),"")</f>
        <v>OUT</v>
      </c>
      <c r="H622" s="368">
        <f>IF(PROFILE!H624="","",PROFILE!B624)</f>
        <v>1708016</v>
      </c>
      <c r="I622" s="369" t="str">
        <f>IF(H622="","",VLOOKUP(H622,PROFILE!$B$6:$AC$1000,18,FALSE))</f>
        <v>ธนชาต</v>
      </c>
      <c r="J622" s="369" t="str">
        <f>IF(H622="","",VLOOKUP(H622,PROFILE!$B$6:$AC$1000,17,FALSE))</f>
        <v>โคม่า</v>
      </c>
      <c r="K622" s="369" t="str">
        <f>IF(H622="","",VLOOKUP(H622,PROFILE!$B$6:$AC$1000,23,FALSE))</f>
        <v>2กม4323</v>
      </c>
      <c r="L622" s="369" t="str">
        <f>IF(H622="","",VLOOKUP(H622,PROFILE!$B$6:$AC$1000,24,FALSE))</f>
        <v>NISSAN</v>
      </c>
      <c r="M622" s="370" t="str">
        <f>IF(H622="","",VLOOKUP(H622,PROFILE!$B$6:$AC$1000,25,FALSE))</f>
        <v>ALMERA</v>
      </c>
      <c r="N622" s="371">
        <f t="shared" si="53"/>
        <v>12928.201000000001</v>
      </c>
      <c r="O622" s="372"/>
      <c r="P622" s="372">
        <v>35383.01</v>
      </c>
      <c r="Q622" s="371">
        <f t="shared" si="54"/>
        <v>22454.809000000001</v>
      </c>
      <c r="R622" s="371">
        <f t="shared" si="50"/>
        <v>22454.809000000001</v>
      </c>
      <c r="S622" s="372">
        <f>IFERROR((VLOOKUP(A622,QUEUE!$F$5:$AW$1000,27,FALSE)-VLOOKUP(A622,QUEUE!$F$5:$AW$1000,26,FALSE))*500,0)</f>
        <v>0</v>
      </c>
      <c r="T622" s="372">
        <f>IFERROR((VLOOKUP(A622,QUEUE!$F$5:$AW$1000,30,FALSE)-VLOOKUP(A622,QUEUE!$F$5:$AW$1000,29,FALSE))*850,0)</f>
        <v>0</v>
      </c>
      <c r="U622" s="372">
        <f>IFERROR((VLOOKUP(A622,QUEUE!$F$5:$AW$1000,33,FALSE)-VLOOKUP(A622,QUEUE!$F$5:$AW$1000,32,FALSE))*600,0)</f>
        <v>0</v>
      </c>
      <c r="V622" s="372">
        <f>IFERROR((VLOOKUP(A622,QUEUE!$F$5:$AW$1000,36,FALSE)-VLOOKUP(A622,QUEUE!$F$5:$AW$1000,35,FALSE))*750,0)</f>
        <v>0</v>
      </c>
      <c r="W622" s="372">
        <f>IFERROR((VLOOKUP(A622,QUEUE!$F$5:$AW$1000,39,FALSE)-VLOOKUP(A622,QUEUE!$F$5:$AW$1000,38,FALSE))*600,0)</f>
        <v>0</v>
      </c>
      <c r="X622" s="373"/>
      <c r="Y622" s="371">
        <f>1287+1224+2700</f>
        <v>5211</v>
      </c>
      <c r="Z622" s="371">
        <f>IFERROR((VLOOKUP(A622,PROFILE!$B$6:$DG$1000,110,FALSE)*900)+((VLOOKUP(A622,PROFILE!$B$6:$DG$1000,110,FALSE)*900)*0.5),0)</f>
        <v>2700</v>
      </c>
      <c r="AA622" s="371">
        <f t="shared" si="52"/>
        <v>3017.2010000000005</v>
      </c>
      <c r="AB622" s="373">
        <f>IF(PROFILE!R624="รอบคัน",1500,IF(PROFILE!R624="โคม่า",2000,PROFILE!DJ624*100))</f>
        <v>2000</v>
      </c>
    </row>
    <row r="623" spans="1:28" x14ac:dyDescent="0.35">
      <c r="A623" s="344">
        <f t="shared" si="51"/>
        <v>1708017</v>
      </c>
      <c r="B623" s="344">
        <v>623</v>
      </c>
      <c r="G623" s="374" t="str">
        <f>IFERROR(VLOOKUP(A623,PROFILE!$B$6:$P$1000,11,FALSE),"")</f>
        <v>OUT</v>
      </c>
      <c r="H623" s="368">
        <f>IF(PROFILE!H625="","",PROFILE!B625)</f>
        <v>1708017</v>
      </c>
      <c r="I623" s="369" t="str">
        <f>IF(H623="","",VLOOKUP(H623,PROFILE!$B$6:$AC$1000,18,FALSE))</f>
        <v>ธนชาต</v>
      </c>
      <c r="J623" s="369" t="str">
        <f>IF(H623="","",VLOOKUP(H623,PROFILE!$B$6:$AC$1000,17,FALSE))</f>
        <v>ชิ้นส่วน</v>
      </c>
      <c r="K623" s="369" t="str">
        <f>IF(H623="","",VLOOKUP(H623,PROFILE!$B$6:$AC$1000,23,FALSE))</f>
        <v>1ฒฬ4979</v>
      </c>
      <c r="L623" s="369" t="str">
        <f>IF(H623="","",VLOOKUP(H623,PROFILE!$B$6:$AC$1000,24,FALSE))</f>
        <v>ISUZU</v>
      </c>
      <c r="M623" s="370" t="str">
        <f>IF(H623="","",VLOOKUP(H623,PROFILE!$B$6:$AC$1000,25,FALSE))</f>
        <v>SPACECAB</v>
      </c>
      <c r="N623" s="371">
        <f t="shared" si="53"/>
        <v>239.53700000000001</v>
      </c>
      <c r="O623" s="372"/>
      <c r="P623" s="372">
        <v>2395.37</v>
      </c>
      <c r="Q623" s="371">
        <f t="shared" si="54"/>
        <v>2155.8330000000001</v>
      </c>
      <c r="R623" s="371">
        <f t="shared" si="50"/>
        <v>2155.8330000000001</v>
      </c>
      <c r="S623" s="372">
        <f>IFERROR((VLOOKUP(A623,QUEUE!$F$5:$AW$1000,27,FALSE)-VLOOKUP(A623,QUEUE!$F$5:$AW$1000,26,FALSE))*500,0)</f>
        <v>0</v>
      </c>
      <c r="T623" s="372">
        <f>IFERROR((VLOOKUP(A623,QUEUE!$F$5:$AW$1000,30,FALSE)-VLOOKUP(A623,QUEUE!$F$5:$AW$1000,29,FALSE))*850,0)</f>
        <v>0</v>
      </c>
      <c r="U623" s="372">
        <f>IFERROR((VLOOKUP(A623,QUEUE!$F$5:$AW$1000,33,FALSE)-VLOOKUP(A623,QUEUE!$F$5:$AW$1000,32,FALSE))*600,0)</f>
        <v>0</v>
      </c>
      <c r="V623" s="372">
        <f>IFERROR((VLOOKUP(A623,QUEUE!$F$5:$AW$1000,36,FALSE)-VLOOKUP(A623,QUEUE!$F$5:$AW$1000,35,FALSE))*750,0)</f>
        <v>0</v>
      </c>
      <c r="W623" s="372">
        <f>IFERROR((VLOOKUP(A623,QUEUE!$F$5:$AW$1000,39,FALSE)-VLOOKUP(A623,QUEUE!$F$5:$AW$1000,38,FALSE))*600,0)</f>
        <v>0</v>
      </c>
      <c r="X623" s="373"/>
      <c r="Y623" s="371">
        <f>IFERROR(VLOOKUP(A623,PROFILE!$B$6:$DG$1000,109,FALSE),0)</f>
        <v>0</v>
      </c>
      <c r="Z623" s="371">
        <f>IFERROR((VLOOKUP(A623,PROFILE!$B$6:$DG$1000,110,FALSE)*900)+((VLOOKUP(A623,PROFILE!$B$6:$DG$1000,110,FALSE)*900)*0.5),0)</f>
        <v>0</v>
      </c>
      <c r="AA623" s="371">
        <f t="shared" si="52"/>
        <v>239.53700000000001</v>
      </c>
      <c r="AB623" s="373">
        <f>IF(PROFILE!R625="รอบคัน",1500,IF(PROFILE!R625="โคม่า",2000,PROFILE!DJ625*100))</f>
        <v>0</v>
      </c>
    </row>
    <row r="624" spans="1:28" x14ac:dyDescent="0.35">
      <c r="A624" s="344">
        <f t="shared" si="51"/>
        <v>1708018</v>
      </c>
      <c r="B624" s="344">
        <v>624</v>
      </c>
      <c r="G624" s="374">
        <f>IFERROR(VLOOKUP(A624,PROFILE!$B$6:$P$1000,11,FALSE),"")</f>
        <v>4.4180121527751908</v>
      </c>
      <c r="H624" s="368">
        <f>IF(PROFILE!H626="","",PROFILE!B626)</f>
        <v>1708018</v>
      </c>
      <c r="I624" s="369" t="str">
        <f>IF(H624="","",VLOOKUP(H624,PROFILE!$B$6:$AC$1000,18,FALSE))</f>
        <v>คิวบีอี</v>
      </c>
      <c r="J624" s="369" t="str">
        <f>IF(H624="","",VLOOKUP(H624,PROFILE!$B$6:$AC$1000,17,FALSE))</f>
        <v>กลาง</v>
      </c>
      <c r="K624" s="369" t="str">
        <f>IF(H624="","",VLOOKUP(H624,PROFILE!$B$6:$AC$1000,23,FALSE))</f>
        <v>ญร907</v>
      </c>
      <c r="L624" s="369" t="str">
        <f>IF(H624="","",VLOOKUP(H624,PROFILE!$B$6:$AC$1000,24,FALSE))</f>
        <v>FORD</v>
      </c>
      <c r="M624" s="370" t="str">
        <f>IF(H624="","",VLOOKUP(H624,PROFILE!$B$6:$AC$1000,25,FALSE))</f>
        <v>FOCUS</v>
      </c>
      <c r="N624" s="371">
        <f t="shared" si="53"/>
        <v>3460.44</v>
      </c>
      <c r="O624" s="372"/>
      <c r="P624" s="372"/>
      <c r="Q624" s="371">
        <f t="shared" si="54"/>
        <v>0</v>
      </c>
      <c r="R624" s="371">
        <f t="shared" si="50"/>
        <v>0</v>
      </c>
      <c r="S624" s="372">
        <f>IFERROR((VLOOKUP(A624,QUEUE!$F$5:$AW$1000,27,FALSE)-VLOOKUP(A624,QUEUE!$F$5:$AW$1000,26,FALSE))*500,0)</f>
        <v>0</v>
      </c>
      <c r="T624" s="372">
        <f>IFERROR((VLOOKUP(A624,QUEUE!$F$5:$AW$1000,30,FALSE)-VLOOKUP(A624,QUEUE!$F$5:$AW$1000,29,FALSE))*850,0)</f>
        <v>0</v>
      </c>
      <c r="U624" s="372">
        <f>IFERROR((VLOOKUP(A624,QUEUE!$F$5:$AW$1000,33,FALSE)-VLOOKUP(A624,QUEUE!$F$5:$AW$1000,32,FALSE))*600,0)</f>
        <v>0</v>
      </c>
      <c r="V624" s="372">
        <f>IFERROR((VLOOKUP(A624,QUEUE!$F$5:$AW$1000,36,FALSE)-VLOOKUP(A624,QUEUE!$F$5:$AW$1000,35,FALSE))*750,0)</f>
        <v>0</v>
      </c>
      <c r="W624" s="372">
        <f>IFERROR((VLOOKUP(A624,QUEUE!$F$5:$AW$1000,39,FALSE)-VLOOKUP(A624,QUEUE!$F$5:$AW$1000,38,FALSE))*600,0)</f>
        <v>0</v>
      </c>
      <c r="X624" s="373"/>
      <c r="Y624" s="371">
        <v>2011.6</v>
      </c>
      <c r="Z624" s="371">
        <f>IFERROR((VLOOKUP(A624,PROFILE!$B$6:$DG$1000,110,FALSE)*900)+((VLOOKUP(A624,PROFILE!$B$6:$DG$1000,110,FALSE)*900)*0.5),0)</f>
        <v>1350</v>
      </c>
      <c r="AA624" s="371">
        <f t="shared" si="52"/>
        <v>-201.16</v>
      </c>
      <c r="AB624" s="373">
        <f>IF(PROFILE!R626="รอบคัน",1500,IF(PROFILE!R626="โคม่า",2000,PROFILE!DJ626*100))</f>
        <v>300</v>
      </c>
    </row>
    <row r="625" spans="1:28" x14ac:dyDescent="0.35">
      <c r="A625" s="344">
        <f t="shared" si="51"/>
        <v>1708019</v>
      </c>
      <c r="B625" s="344">
        <v>625</v>
      </c>
      <c r="G625" s="374" t="str">
        <f>IFERROR(VLOOKUP(A625,PROFILE!$B$6:$P$1000,11,FALSE),"")</f>
        <v>OUT</v>
      </c>
      <c r="H625" s="368">
        <f>IF(PROFILE!H627="","",PROFILE!B627)</f>
        <v>1708019</v>
      </c>
      <c r="I625" s="369" t="str">
        <f>IF(H625="","",VLOOKUP(H625,PROFILE!$B$6:$AC$1000,18,FALSE))</f>
        <v>ธนชาต</v>
      </c>
      <c r="J625" s="369" t="str">
        <f>IF(H625="","",VLOOKUP(H625,PROFILE!$B$6:$AC$1000,17,FALSE))</f>
        <v>กลาง</v>
      </c>
      <c r="K625" s="369" t="str">
        <f>IF(H625="","",VLOOKUP(H625,PROFILE!$B$6:$AC$1000,23,FALSE))</f>
        <v>กฉ5573</v>
      </c>
      <c r="L625" s="369" t="str">
        <f>IF(H625="","",VLOOKUP(H625,PROFILE!$B$6:$AC$1000,24,FALSE))</f>
        <v>CHEVROLET</v>
      </c>
      <c r="M625" s="370" t="str">
        <f>IF(H625="","",VLOOKUP(H625,PROFILE!$B$6:$AC$1000,25,FALSE))</f>
        <v>TRAILBLAZER</v>
      </c>
      <c r="N625" s="371">
        <f t="shared" si="53"/>
        <v>2736.4490000000001</v>
      </c>
      <c r="O625" s="372"/>
      <c r="P625" s="372">
        <v>7864.49</v>
      </c>
      <c r="Q625" s="371">
        <f t="shared" si="54"/>
        <v>5128.0409999999993</v>
      </c>
      <c r="R625" s="371">
        <f t="shared" si="50"/>
        <v>5128.0409999999993</v>
      </c>
      <c r="S625" s="372">
        <f>IFERROR((VLOOKUP(A625,QUEUE!$F$5:$AW$1000,27,FALSE)-VLOOKUP(A625,QUEUE!$F$5:$AW$1000,26,FALSE))*500,0)</f>
        <v>0</v>
      </c>
      <c r="T625" s="372">
        <f>IFERROR((VLOOKUP(A625,QUEUE!$F$5:$AW$1000,30,FALSE)-VLOOKUP(A625,QUEUE!$F$5:$AW$1000,29,FALSE))*850,0)</f>
        <v>0</v>
      </c>
      <c r="U625" s="372">
        <f>IFERROR((VLOOKUP(A625,QUEUE!$F$5:$AW$1000,33,FALSE)-VLOOKUP(A625,QUEUE!$F$5:$AW$1000,32,FALSE))*600,0)</f>
        <v>0</v>
      </c>
      <c r="V625" s="372">
        <f>IFERROR((VLOOKUP(A625,QUEUE!$F$5:$AW$1000,36,FALSE)-VLOOKUP(A625,QUEUE!$F$5:$AW$1000,35,FALSE))*750,0)</f>
        <v>0</v>
      </c>
      <c r="W625" s="372">
        <f>IFERROR((VLOOKUP(A625,QUEUE!$F$5:$AW$1000,39,FALSE)-VLOOKUP(A625,QUEUE!$F$5:$AW$1000,38,FALSE))*600,0)</f>
        <v>0</v>
      </c>
      <c r="X625" s="373"/>
      <c r="Y625" s="371">
        <f>IFERROR(VLOOKUP(A625,PROFILE!$B$6:$DG$1000,109,FALSE),0)</f>
        <v>0</v>
      </c>
      <c r="Z625" s="371">
        <f>IFERROR((VLOOKUP(A625,PROFILE!$B$6:$DG$1000,110,FALSE)*900)+((VLOOKUP(A625,PROFILE!$B$6:$DG$1000,110,FALSE)*900)*0.5),0)</f>
        <v>1350</v>
      </c>
      <c r="AA625" s="371">
        <f t="shared" si="52"/>
        <v>786.44900000000007</v>
      </c>
      <c r="AB625" s="373">
        <f>IF(PROFILE!R627="รอบคัน",1500,IF(PROFILE!R627="โคม่า",2000,PROFILE!DJ627*100))</f>
        <v>600</v>
      </c>
    </row>
    <row r="626" spans="1:28" x14ac:dyDescent="0.35">
      <c r="A626" s="344">
        <f t="shared" si="51"/>
        <v>1708020</v>
      </c>
      <c r="B626" s="344">
        <v>626</v>
      </c>
      <c r="G626" s="374" t="str">
        <f>IFERROR(VLOOKUP(A626,PROFILE!$B$6:$P$1000,11,FALSE),"")</f>
        <v/>
      </c>
      <c r="H626" s="368">
        <f>IF(PROFILE!H628="","",PROFILE!B628)</f>
        <v>1708020</v>
      </c>
      <c r="I626" s="369" t="str">
        <f>IF(H626="","",VLOOKUP(H626,PROFILE!$B$6:$AC$1000,18,FALSE))</f>
        <v>ธนชาต</v>
      </c>
      <c r="J626" s="369" t="str">
        <f>IF(H626="","",VLOOKUP(H626,PROFILE!$B$6:$AC$1000,17,FALSE))</f>
        <v>โคม่า</v>
      </c>
      <c r="K626" s="369" t="str">
        <f>IF(H626="","",VLOOKUP(H626,PROFILE!$B$6:$AC$1000,23,FALSE))</f>
        <v>ฌฮ9522</v>
      </c>
      <c r="L626" s="369" t="str">
        <f>IF(H626="","",VLOOKUP(H626,PROFILE!$B$6:$AC$1000,24,FALSE))</f>
        <v>TOYOTA</v>
      </c>
      <c r="M626" s="370" t="str">
        <f>IF(H626="","",VLOOKUP(H626,PROFILE!$B$6:$AC$1000,25,FALSE))</f>
        <v>AVANZA</v>
      </c>
      <c r="N626" s="371">
        <f t="shared" si="53"/>
        <v>4025</v>
      </c>
      <c r="O626" s="372">
        <v>1000</v>
      </c>
      <c r="P626" s="372"/>
      <c r="Q626" s="371">
        <f t="shared" si="54"/>
        <v>0</v>
      </c>
      <c r="R626" s="371">
        <f t="shared" si="50"/>
        <v>0</v>
      </c>
      <c r="S626" s="372">
        <f>IFERROR((VLOOKUP(A626,QUEUE!$F$5:$AW$1000,27,FALSE)-VLOOKUP(A626,QUEUE!$F$5:$AW$1000,26,FALSE))*500,0)</f>
        <v>0</v>
      </c>
      <c r="T626" s="372">
        <f>IFERROR((VLOOKUP(A626,QUEUE!$F$5:$AW$1000,30,FALSE)-VLOOKUP(A626,QUEUE!$F$5:$AW$1000,29,FALSE))*850,0)</f>
        <v>0</v>
      </c>
      <c r="U626" s="372">
        <f>IFERROR((VLOOKUP(A626,QUEUE!$F$5:$AW$1000,33,FALSE)-VLOOKUP(A626,QUEUE!$F$5:$AW$1000,32,FALSE))*600,0)</f>
        <v>0</v>
      </c>
      <c r="V626" s="372">
        <f>IFERROR((VLOOKUP(A626,QUEUE!$F$5:$AW$1000,36,FALSE)-VLOOKUP(A626,QUEUE!$F$5:$AW$1000,35,FALSE))*750,0)</f>
        <v>0</v>
      </c>
      <c r="W626" s="372">
        <f>IFERROR((VLOOKUP(A626,QUEUE!$F$5:$AW$1000,39,FALSE)-VLOOKUP(A626,QUEUE!$F$5:$AW$1000,38,FALSE))*600,0)</f>
        <v>0</v>
      </c>
      <c r="X626" s="373"/>
      <c r="Y626" s="371">
        <f>IFERROR(VLOOKUP(A626,PROFILE!$B$6:$DG$1000,109,FALSE),0)</f>
        <v>0</v>
      </c>
      <c r="Z626" s="371">
        <f>IFERROR((VLOOKUP(A626,PROFILE!$B$6:$DG$1000,110,FALSE)*900)+((VLOOKUP(A626,PROFILE!$B$6:$DG$1000,110,FALSE)*900)*0.5),0)</f>
        <v>2025</v>
      </c>
      <c r="AA626" s="371">
        <f t="shared" si="52"/>
        <v>0</v>
      </c>
      <c r="AB626" s="373">
        <f>IF(PROFILE!R628="รอบคัน",1500,IF(PROFILE!R628="โคม่า",2000,PROFILE!DJ628*100))</f>
        <v>2000</v>
      </c>
    </row>
    <row r="627" spans="1:28" x14ac:dyDescent="0.35">
      <c r="A627" s="344">
        <f t="shared" si="51"/>
        <v>1708021</v>
      </c>
      <c r="B627" s="344">
        <v>627</v>
      </c>
      <c r="G627" s="374" t="str">
        <f>IFERROR(VLOOKUP(A627,PROFILE!$B$6:$P$1000,11,FALSE),"")</f>
        <v/>
      </c>
      <c r="H627" s="368">
        <f>IF(PROFILE!H629="","",PROFILE!B629)</f>
        <v>1708021</v>
      </c>
      <c r="I627" s="369" t="str">
        <f>IF(H627="","",VLOOKUP(H627,PROFILE!$B$6:$AC$1000,18,FALSE))</f>
        <v>ธนชาต</v>
      </c>
      <c r="J627" s="369" t="str">
        <f>IF(H627="","",VLOOKUP(H627,PROFILE!$B$6:$AC$1000,17,FALSE))</f>
        <v>ชิ้นส่วน</v>
      </c>
      <c r="K627" s="369" t="str">
        <f>IF(H627="","",VLOOKUP(H627,PROFILE!$B$6:$AC$1000,23,FALSE))</f>
        <v>ชฮ5816</v>
      </c>
      <c r="L627" s="369" t="str">
        <f>IF(H627="","",VLOOKUP(H627,PROFILE!$B$6:$AC$1000,24,FALSE))</f>
        <v>HONDA</v>
      </c>
      <c r="M627" s="370" t="str">
        <f>IF(H627="","",VLOOKUP(H627,PROFILE!$B$6:$AC$1000,25,FALSE))</f>
        <v>ACCORD</v>
      </c>
      <c r="N627" s="371">
        <f t="shared" si="53"/>
        <v>0</v>
      </c>
      <c r="O627" s="372"/>
      <c r="P627" s="372"/>
      <c r="Q627" s="371">
        <f t="shared" si="54"/>
        <v>0</v>
      </c>
      <c r="R627" s="371">
        <f t="shared" si="50"/>
        <v>0</v>
      </c>
      <c r="S627" s="372">
        <f>IFERROR((VLOOKUP(A627,QUEUE!$F$5:$AW$1000,27,FALSE)-VLOOKUP(A627,QUEUE!$F$5:$AW$1000,26,FALSE))*500,0)</f>
        <v>0</v>
      </c>
      <c r="T627" s="372">
        <f>IFERROR((VLOOKUP(A627,QUEUE!$F$5:$AW$1000,30,FALSE)-VLOOKUP(A627,QUEUE!$F$5:$AW$1000,29,FALSE))*850,0)</f>
        <v>0</v>
      </c>
      <c r="U627" s="372">
        <f>IFERROR((VLOOKUP(A627,QUEUE!$F$5:$AW$1000,33,FALSE)-VLOOKUP(A627,QUEUE!$F$5:$AW$1000,32,FALSE))*600,0)</f>
        <v>0</v>
      </c>
      <c r="V627" s="372">
        <f>IFERROR((VLOOKUP(A627,QUEUE!$F$5:$AW$1000,36,FALSE)-VLOOKUP(A627,QUEUE!$F$5:$AW$1000,35,FALSE))*750,0)</f>
        <v>0</v>
      </c>
      <c r="W627" s="372">
        <f>IFERROR((VLOOKUP(A627,QUEUE!$F$5:$AW$1000,39,FALSE)-VLOOKUP(A627,QUEUE!$F$5:$AW$1000,38,FALSE))*600,0)</f>
        <v>0</v>
      </c>
      <c r="X627" s="373"/>
      <c r="Y627" s="371">
        <f>IFERROR(VLOOKUP(A627,PROFILE!$B$6:$DG$1000,109,FALSE),0)</f>
        <v>0</v>
      </c>
      <c r="Z627" s="371">
        <f>IFERROR((VLOOKUP(A627,PROFILE!$B$6:$DG$1000,110,FALSE)*900)+((VLOOKUP(A627,PROFILE!$B$6:$DG$1000,110,FALSE)*900)*0.5),0)</f>
        <v>0</v>
      </c>
      <c r="AA627" s="371">
        <f t="shared" si="52"/>
        <v>0</v>
      </c>
      <c r="AB627" s="373">
        <f>IF(PROFILE!R629="รอบคัน",1500,IF(PROFILE!R629="โคม่า",2000,PROFILE!DJ629*100))</f>
        <v>0</v>
      </c>
    </row>
    <row r="628" spans="1:28" x14ac:dyDescent="0.35">
      <c r="A628" s="344">
        <f t="shared" si="51"/>
        <v>1708022</v>
      </c>
      <c r="B628" s="344">
        <v>628</v>
      </c>
      <c r="G628" s="374">
        <f>IFERROR(VLOOKUP(A628,PROFILE!$B$6:$P$1000,11,FALSE),"")</f>
        <v>2.635268402780639</v>
      </c>
      <c r="H628" s="368">
        <f>IF(PROFILE!H630="","",PROFILE!B630)</f>
        <v>1708022</v>
      </c>
      <c r="I628" s="369" t="str">
        <f>IF(H628="","",VLOOKUP(H628,PROFILE!$B$6:$AC$1000,18,FALSE))</f>
        <v>อินทร</v>
      </c>
      <c r="J628" s="369" t="str">
        <f>IF(H628="","",VLOOKUP(H628,PROFILE!$B$6:$AC$1000,17,FALSE))</f>
        <v>ชิ้นส่วน</v>
      </c>
      <c r="K628" s="369" t="str">
        <f>IF(H628="","",VLOOKUP(H628,PROFILE!$B$6:$AC$1000,23,FALSE))</f>
        <v>กต2104</v>
      </c>
      <c r="L628" s="369" t="str">
        <f>IF(H628="","",VLOOKUP(H628,PROFILE!$B$6:$AC$1000,24,FALSE))</f>
        <v>TOYOTA</v>
      </c>
      <c r="M628" s="370" t="str">
        <f>IF(H628="","",VLOOKUP(H628,PROFILE!$B$6:$AC$1000,25,FALSE))</f>
        <v>AVANZA</v>
      </c>
      <c r="N628" s="371">
        <f t="shared" si="53"/>
        <v>300</v>
      </c>
      <c r="O628" s="372"/>
      <c r="P628" s="372"/>
      <c r="Q628" s="371">
        <f t="shared" si="54"/>
        <v>0</v>
      </c>
      <c r="R628" s="371">
        <f t="shared" si="50"/>
        <v>0</v>
      </c>
      <c r="S628" s="372">
        <f>IFERROR((VLOOKUP(A628,QUEUE!$F$5:$AW$1000,27,FALSE)-VLOOKUP(A628,QUEUE!$F$5:$AW$1000,26,FALSE))*500,0)</f>
        <v>0</v>
      </c>
      <c r="T628" s="372">
        <f>IFERROR((VLOOKUP(A628,QUEUE!$F$5:$AW$1000,30,FALSE)-VLOOKUP(A628,QUEUE!$F$5:$AW$1000,29,FALSE))*850,0)</f>
        <v>0</v>
      </c>
      <c r="U628" s="372">
        <f>IFERROR((VLOOKUP(A628,QUEUE!$F$5:$AW$1000,33,FALSE)-VLOOKUP(A628,QUEUE!$F$5:$AW$1000,32,FALSE))*600,0)</f>
        <v>0</v>
      </c>
      <c r="V628" s="372">
        <f>IFERROR((VLOOKUP(A628,QUEUE!$F$5:$AW$1000,36,FALSE)-VLOOKUP(A628,QUEUE!$F$5:$AW$1000,35,FALSE))*750,0)</f>
        <v>0</v>
      </c>
      <c r="W628" s="372">
        <f>IFERROR((VLOOKUP(A628,QUEUE!$F$5:$AW$1000,39,FALSE)-VLOOKUP(A628,QUEUE!$F$5:$AW$1000,38,FALSE))*600,0)</f>
        <v>0</v>
      </c>
      <c r="X628" s="373"/>
      <c r="Y628" s="371">
        <f>IFERROR(VLOOKUP(A628,PROFILE!$B$6:$DG$1000,109,FALSE),0)</f>
        <v>0</v>
      </c>
      <c r="Z628" s="371">
        <f>IFERROR((VLOOKUP(A628,PROFILE!$B$6:$DG$1000,110,FALSE)*900)+((VLOOKUP(A628,PROFILE!$B$6:$DG$1000,110,FALSE)*900)*0.5),0)</f>
        <v>0</v>
      </c>
      <c r="AA628" s="371">
        <f t="shared" si="52"/>
        <v>0</v>
      </c>
      <c r="AB628" s="373">
        <f>IF(PROFILE!R630="รอบคัน",1500,IF(PROFILE!R630="โคม่า",2000,PROFILE!DJ630*100))</f>
        <v>300</v>
      </c>
    </row>
    <row r="629" spans="1:28" x14ac:dyDescent="0.35">
      <c r="A629" s="344">
        <f t="shared" si="51"/>
        <v>1708023</v>
      </c>
      <c r="B629" s="344">
        <v>629</v>
      </c>
      <c r="G629" s="374">
        <f>IFERROR(VLOOKUP(A629,PROFILE!$B$6:$P$1000,11,FALSE),"")</f>
        <v>-42955.627292592595</v>
      </c>
      <c r="H629" s="368">
        <f>IF(PROFILE!H631="","",PROFILE!B631)</f>
        <v>1708023</v>
      </c>
      <c r="I629" s="369" t="str">
        <f>IF(H629="","",VLOOKUP(H629,PROFILE!$B$6:$AC$1000,18,FALSE))</f>
        <v>อาคเนย์</v>
      </c>
      <c r="J629" s="369" t="str">
        <f>IF(H629="","",VLOOKUP(H629,PROFILE!$B$6:$AC$1000,17,FALSE))</f>
        <v>โคม่า</v>
      </c>
      <c r="K629" s="369" t="str">
        <f>IF(H629="","",VLOOKUP(H629,PROFILE!$B$6:$AC$1000,23,FALSE))</f>
        <v>ชณ5493</v>
      </c>
      <c r="L629" s="369" t="str">
        <f>IF(H629="","",VLOOKUP(H629,PROFILE!$B$6:$AC$1000,24,FALSE))</f>
        <v>HONDA</v>
      </c>
      <c r="M629" s="370" t="str">
        <f>IF(H629="","",VLOOKUP(H629,PROFILE!$B$6:$AC$1000,25,FALSE))</f>
        <v>CIVIC</v>
      </c>
      <c r="N629" s="371">
        <f t="shared" si="53"/>
        <v>2675</v>
      </c>
      <c r="O629" s="372"/>
      <c r="P629" s="372"/>
      <c r="Q629" s="371">
        <f t="shared" si="54"/>
        <v>0</v>
      </c>
      <c r="R629" s="371">
        <f t="shared" si="50"/>
        <v>0</v>
      </c>
      <c r="S629" s="372">
        <f>IFERROR((VLOOKUP(A629,QUEUE!$F$5:$AW$1000,27,FALSE)-VLOOKUP(A629,QUEUE!$F$5:$AW$1000,26,FALSE))*500,0)</f>
        <v>0</v>
      </c>
      <c r="T629" s="372">
        <f>IFERROR((VLOOKUP(A629,QUEUE!$F$5:$AW$1000,30,FALSE)-VLOOKUP(A629,QUEUE!$F$5:$AW$1000,29,FALSE))*850,0)</f>
        <v>0</v>
      </c>
      <c r="U629" s="372">
        <f>IFERROR((VLOOKUP(A629,QUEUE!$F$5:$AW$1000,33,FALSE)-VLOOKUP(A629,QUEUE!$F$5:$AW$1000,32,FALSE))*600,0)</f>
        <v>0</v>
      </c>
      <c r="V629" s="372">
        <f>IFERROR((VLOOKUP(A629,QUEUE!$F$5:$AW$1000,36,FALSE)-VLOOKUP(A629,QUEUE!$F$5:$AW$1000,35,FALSE))*750,0)</f>
        <v>0</v>
      </c>
      <c r="W629" s="372">
        <f>IFERROR((VLOOKUP(A629,QUEUE!$F$5:$AW$1000,39,FALSE)-VLOOKUP(A629,QUEUE!$F$5:$AW$1000,38,FALSE))*600,0)</f>
        <v>0</v>
      </c>
      <c r="X629" s="373"/>
      <c r="Y629" s="371">
        <f>IFERROR(VLOOKUP(A629,PROFILE!$B$6:$DG$1000,109,FALSE),0)</f>
        <v>0</v>
      </c>
      <c r="Z629" s="371">
        <f>IFERROR((VLOOKUP(A629,PROFILE!$B$6:$DG$1000,110,FALSE)*900)+((VLOOKUP(A629,PROFILE!$B$6:$DG$1000,110,FALSE)*900)*0.5),0)</f>
        <v>675</v>
      </c>
      <c r="AA629" s="371">
        <f t="shared" si="52"/>
        <v>0</v>
      </c>
      <c r="AB629" s="373">
        <f>IF(PROFILE!R631="รอบคัน",1500,IF(PROFILE!R631="โคม่า",2000,PROFILE!DJ631*100))</f>
        <v>2000</v>
      </c>
    </row>
    <row r="630" spans="1:28" x14ac:dyDescent="0.35">
      <c r="A630" s="344">
        <f t="shared" si="51"/>
        <v>1708024</v>
      </c>
      <c r="B630" s="344">
        <v>630</v>
      </c>
      <c r="G630" s="374" t="str">
        <f>IFERROR(VLOOKUP(A630,PROFILE!$B$6:$P$1000,11,FALSE),"")</f>
        <v>OUT</v>
      </c>
      <c r="H630" s="368">
        <f>IF(PROFILE!H632="","",PROFILE!B632)</f>
        <v>1708024</v>
      </c>
      <c r="I630" s="369" t="str">
        <f>IF(H630="","",VLOOKUP(H630,PROFILE!$B$6:$AC$1000,18,FALSE))</f>
        <v>กรุงไทย</v>
      </c>
      <c r="J630" s="369" t="str">
        <f>IF(H630="","",VLOOKUP(H630,PROFILE!$B$6:$AC$1000,17,FALSE))</f>
        <v>ชิ้นส่วน</v>
      </c>
      <c r="K630" s="369" t="str">
        <f>IF(H630="","",VLOOKUP(H630,PROFILE!$B$6:$AC$1000,23,FALSE))</f>
        <v>1กฌ6057</v>
      </c>
      <c r="L630" s="369" t="str">
        <f>IF(H630="","",VLOOKUP(H630,PROFILE!$B$6:$AC$1000,24,FALSE))</f>
        <v>ISUZU</v>
      </c>
      <c r="M630" s="370" t="str">
        <f>IF(H630="","",VLOOKUP(H630,PROFILE!$B$6:$AC$1000,25,FALSE))</f>
        <v>MU-7</v>
      </c>
      <c r="N630" s="371">
        <f t="shared" si="53"/>
        <v>30</v>
      </c>
      <c r="O630" s="372"/>
      <c r="P630" s="372">
        <v>300</v>
      </c>
      <c r="Q630" s="371">
        <f t="shared" si="54"/>
        <v>270</v>
      </c>
      <c r="R630" s="371">
        <f t="shared" si="50"/>
        <v>270</v>
      </c>
      <c r="S630" s="372">
        <f>IFERROR((VLOOKUP(A630,QUEUE!$F$5:$AW$1000,27,FALSE)-VLOOKUP(A630,QUEUE!$F$5:$AW$1000,26,FALSE))*500,0)</f>
        <v>0</v>
      </c>
      <c r="T630" s="372">
        <f>IFERROR((VLOOKUP(A630,QUEUE!$F$5:$AW$1000,30,FALSE)-VLOOKUP(A630,QUEUE!$F$5:$AW$1000,29,FALSE))*850,0)</f>
        <v>0</v>
      </c>
      <c r="U630" s="372">
        <f>IFERROR((VLOOKUP(A630,QUEUE!$F$5:$AW$1000,33,FALSE)-VLOOKUP(A630,QUEUE!$F$5:$AW$1000,32,FALSE))*600,0)</f>
        <v>0</v>
      </c>
      <c r="V630" s="372">
        <f>IFERROR((VLOOKUP(A630,QUEUE!$F$5:$AW$1000,36,FALSE)-VLOOKUP(A630,QUEUE!$F$5:$AW$1000,35,FALSE))*750,0)</f>
        <v>0</v>
      </c>
      <c r="W630" s="372">
        <f>IFERROR((VLOOKUP(A630,QUEUE!$F$5:$AW$1000,39,FALSE)-VLOOKUP(A630,QUEUE!$F$5:$AW$1000,38,FALSE))*600,0)</f>
        <v>0</v>
      </c>
      <c r="X630" s="373"/>
      <c r="Y630" s="371">
        <f>IFERROR(VLOOKUP(A630,PROFILE!$B$6:$DG$1000,109,FALSE),0)</f>
        <v>0</v>
      </c>
      <c r="Z630" s="371">
        <f>IFERROR((VLOOKUP(A630,PROFILE!$B$6:$DG$1000,110,FALSE)*900)+((VLOOKUP(A630,PROFILE!$B$6:$DG$1000,110,FALSE)*900)*0.5),0)</f>
        <v>0</v>
      </c>
      <c r="AA630" s="371">
        <f t="shared" si="52"/>
        <v>30</v>
      </c>
      <c r="AB630" s="373">
        <f>IF(PROFILE!R632="รอบคัน",1500,IF(PROFILE!R632="โคม่า",2000,PROFILE!DJ632*100))</f>
        <v>0</v>
      </c>
    </row>
    <row r="631" spans="1:28" x14ac:dyDescent="0.35">
      <c r="A631" s="344">
        <f t="shared" si="51"/>
        <v>1708025</v>
      </c>
      <c r="B631" s="344">
        <v>631</v>
      </c>
      <c r="G631" s="374" t="str">
        <f>IFERROR(VLOOKUP(A631,PROFILE!$B$6:$P$1000,11,FALSE),"")</f>
        <v>OUT</v>
      </c>
      <c r="H631" s="368">
        <f>IF(PROFILE!H633="","",PROFILE!B633)</f>
        <v>1708025</v>
      </c>
      <c r="I631" s="369" t="str">
        <f>IF(H631="","",VLOOKUP(H631,PROFILE!$B$6:$AC$1000,18,FALSE))</f>
        <v>กรุงไทย</v>
      </c>
      <c r="J631" s="369" t="str">
        <f>IF(H631="","",VLOOKUP(H631,PROFILE!$B$6:$AC$1000,17,FALSE))</f>
        <v>กลาง</v>
      </c>
      <c r="K631" s="369" t="str">
        <f>IF(H631="","",VLOOKUP(H631,PROFILE!$B$6:$AC$1000,23,FALSE))</f>
        <v>ศว3544</v>
      </c>
      <c r="L631" s="369" t="str">
        <f>IF(H631="","",VLOOKUP(H631,PROFILE!$B$6:$AC$1000,24,FALSE))</f>
        <v>HONDA</v>
      </c>
      <c r="M631" s="370" t="str">
        <f>IF(H631="","",VLOOKUP(H631,PROFILE!$B$6:$AC$1000,25,FALSE))</f>
        <v>JAZZ</v>
      </c>
      <c r="N631" s="371">
        <f t="shared" si="53"/>
        <v>875</v>
      </c>
      <c r="O631" s="372"/>
      <c r="P631" s="372"/>
      <c r="Q631" s="371">
        <f t="shared" si="54"/>
        <v>0</v>
      </c>
      <c r="R631" s="371">
        <f t="shared" si="50"/>
        <v>0</v>
      </c>
      <c r="S631" s="372">
        <f>IFERROR((VLOOKUP(A631,QUEUE!$F$5:$AW$1000,27,FALSE)-VLOOKUP(A631,QUEUE!$F$5:$AW$1000,26,FALSE))*500,0)</f>
        <v>0</v>
      </c>
      <c r="T631" s="372">
        <f>IFERROR((VLOOKUP(A631,QUEUE!$F$5:$AW$1000,30,FALSE)-VLOOKUP(A631,QUEUE!$F$5:$AW$1000,29,FALSE))*850,0)</f>
        <v>0</v>
      </c>
      <c r="U631" s="372">
        <f>IFERROR((VLOOKUP(A631,QUEUE!$F$5:$AW$1000,33,FALSE)-VLOOKUP(A631,QUEUE!$F$5:$AW$1000,32,FALSE))*600,0)</f>
        <v>0</v>
      </c>
      <c r="V631" s="372">
        <f>IFERROR((VLOOKUP(A631,QUEUE!$F$5:$AW$1000,36,FALSE)-VLOOKUP(A631,QUEUE!$F$5:$AW$1000,35,FALSE))*750,0)</f>
        <v>0</v>
      </c>
      <c r="W631" s="372">
        <f>IFERROR((VLOOKUP(A631,QUEUE!$F$5:$AW$1000,39,FALSE)-VLOOKUP(A631,QUEUE!$F$5:$AW$1000,38,FALSE))*600,0)</f>
        <v>0</v>
      </c>
      <c r="X631" s="373"/>
      <c r="Y631" s="371">
        <f>IFERROR(VLOOKUP(A631,PROFILE!$B$6:$DG$1000,109,FALSE),0)</f>
        <v>0</v>
      </c>
      <c r="Z631" s="371">
        <f>IFERROR((VLOOKUP(A631,PROFILE!$B$6:$DG$1000,110,FALSE)*900)+((VLOOKUP(A631,PROFILE!$B$6:$DG$1000,110,FALSE)*900)*0.5),0)</f>
        <v>675</v>
      </c>
      <c r="AA631" s="371">
        <f t="shared" si="52"/>
        <v>0</v>
      </c>
      <c r="AB631" s="373">
        <f>IF(PROFILE!R633="รอบคัน",1500,IF(PROFILE!R633="โคม่า",2000,PROFILE!DJ633*100))</f>
        <v>200</v>
      </c>
    </row>
    <row r="632" spans="1:28" x14ac:dyDescent="0.35">
      <c r="A632" s="344">
        <f t="shared" si="51"/>
        <v>1708026</v>
      </c>
      <c r="B632" s="344">
        <v>632</v>
      </c>
      <c r="G632" s="374" t="str">
        <f>IFERROR(VLOOKUP(A632,PROFILE!$B$6:$P$1000,11,FALSE),"")</f>
        <v>OUT</v>
      </c>
      <c r="H632" s="368">
        <f>IF(PROFILE!H634="","",PROFILE!B634)</f>
        <v>1708026</v>
      </c>
      <c r="I632" s="369" t="str">
        <f>IF(H632="","",VLOOKUP(H632,PROFILE!$B$6:$AC$1000,18,FALSE))</f>
        <v>เมืองไทย</v>
      </c>
      <c r="J632" s="369" t="str">
        <f>IF(H632="","",VLOOKUP(H632,PROFILE!$B$6:$AC$1000,17,FALSE))</f>
        <v>กลาง</v>
      </c>
      <c r="K632" s="369" t="str">
        <f>IF(H632="","",VLOOKUP(H632,PROFILE!$B$6:$AC$1000,23,FALSE))</f>
        <v>1กฬ8345</v>
      </c>
      <c r="L632" s="369" t="str">
        <f>IF(H632="","",VLOOKUP(H632,PROFILE!$B$6:$AC$1000,24,FALSE))</f>
        <v>MITSUBISHI</v>
      </c>
      <c r="M632" s="370" t="str">
        <f>IF(H632="","",VLOOKUP(H632,PROFILE!$B$6:$AC$1000,25,FALSE))</f>
        <v>MIRAGE</v>
      </c>
      <c r="N632" s="371">
        <f t="shared" si="53"/>
        <v>1345</v>
      </c>
      <c r="O632" s="372"/>
      <c r="P632" s="372">
        <v>3700</v>
      </c>
      <c r="Q632" s="371">
        <f t="shared" si="54"/>
        <v>2355</v>
      </c>
      <c r="R632" s="371">
        <f t="shared" si="50"/>
        <v>2355</v>
      </c>
      <c r="S632" s="372">
        <f>IFERROR((VLOOKUP(A632,QUEUE!$F$5:$AW$1000,27,FALSE)-VLOOKUP(A632,QUEUE!$F$5:$AW$1000,26,FALSE))*500,0)</f>
        <v>0</v>
      </c>
      <c r="T632" s="372">
        <f>IFERROR((VLOOKUP(A632,QUEUE!$F$5:$AW$1000,30,FALSE)-VLOOKUP(A632,QUEUE!$F$5:$AW$1000,29,FALSE))*850,0)</f>
        <v>0</v>
      </c>
      <c r="U632" s="372">
        <f>IFERROR((VLOOKUP(A632,QUEUE!$F$5:$AW$1000,33,FALSE)-VLOOKUP(A632,QUEUE!$F$5:$AW$1000,32,FALSE))*600,0)</f>
        <v>0</v>
      </c>
      <c r="V632" s="372">
        <f>IFERROR((VLOOKUP(A632,QUEUE!$F$5:$AW$1000,36,FALSE)-VLOOKUP(A632,QUEUE!$F$5:$AW$1000,35,FALSE))*750,0)</f>
        <v>0</v>
      </c>
      <c r="W632" s="372">
        <f>IFERROR((VLOOKUP(A632,QUEUE!$F$5:$AW$1000,39,FALSE)-VLOOKUP(A632,QUEUE!$F$5:$AW$1000,38,FALSE))*600,0)</f>
        <v>0</v>
      </c>
      <c r="X632" s="373"/>
      <c r="Y632" s="371">
        <f>IFERROR(VLOOKUP(A632,PROFILE!$B$6:$DG$1000,109,FALSE),0)</f>
        <v>0</v>
      </c>
      <c r="Z632" s="371">
        <f>IFERROR((VLOOKUP(A632,PROFILE!$B$6:$DG$1000,110,FALSE)*900)+((VLOOKUP(A632,PROFILE!$B$6:$DG$1000,110,FALSE)*900)*0.5),0)</f>
        <v>675</v>
      </c>
      <c r="AA632" s="371">
        <f t="shared" si="52"/>
        <v>370</v>
      </c>
      <c r="AB632" s="373">
        <f>IF(PROFILE!R634="รอบคัน",1500,IF(PROFILE!R634="โคม่า",2000,PROFILE!DJ634*100))</f>
        <v>300</v>
      </c>
    </row>
    <row r="633" spans="1:28" x14ac:dyDescent="0.35">
      <c r="A633" s="344">
        <f t="shared" si="51"/>
        <v>1708027</v>
      </c>
      <c r="B633" s="344">
        <v>633</v>
      </c>
      <c r="G633" s="374" t="str">
        <f>IFERROR(VLOOKUP(A633,PROFILE!$B$6:$P$1000,11,FALSE),"")</f>
        <v/>
      </c>
      <c r="H633" s="368">
        <f>IF(PROFILE!H635="","",PROFILE!B635)</f>
        <v>1708027</v>
      </c>
      <c r="I633" s="369" t="str">
        <f>IF(H633="","",VLOOKUP(H633,PROFILE!$B$6:$AC$1000,18,FALSE))</f>
        <v>โตเกียว</v>
      </c>
      <c r="J633" s="369" t="str">
        <f>IF(H633="","",VLOOKUP(H633,PROFILE!$B$6:$AC$1000,17,FALSE))</f>
        <v>ชิ้นส่วน</v>
      </c>
      <c r="K633" s="369" t="str">
        <f>IF(H633="","",VLOOKUP(H633,PROFILE!$B$6:$AC$1000,23,FALSE))</f>
        <v>ภย8768</v>
      </c>
      <c r="L633" s="369" t="str">
        <f>IF(H633="","",VLOOKUP(H633,PROFILE!$B$6:$AC$1000,24,FALSE))</f>
        <v>NISSAN</v>
      </c>
      <c r="M633" s="370" t="str">
        <f>IF(H633="","",VLOOKUP(H633,PROFILE!$B$6:$AC$1000,25,FALSE))</f>
        <v>CEFIRO</v>
      </c>
      <c r="N633" s="371">
        <f t="shared" si="53"/>
        <v>0</v>
      </c>
      <c r="O633" s="372"/>
      <c r="P633" s="372"/>
      <c r="Q633" s="371">
        <f t="shared" si="54"/>
        <v>0</v>
      </c>
      <c r="R633" s="371">
        <f t="shared" si="50"/>
        <v>0</v>
      </c>
      <c r="S633" s="372">
        <f>IFERROR((VLOOKUP(A633,QUEUE!$F$5:$AW$1000,27,FALSE)-VLOOKUP(A633,QUEUE!$F$5:$AW$1000,26,FALSE))*500,0)</f>
        <v>0</v>
      </c>
      <c r="T633" s="372">
        <f>IFERROR((VLOOKUP(A633,QUEUE!$F$5:$AW$1000,30,FALSE)-VLOOKUP(A633,QUEUE!$F$5:$AW$1000,29,FALSE))*850,0)</f>
        <v>0</v>
      </c>
      <c r="U633" s="372">
        <f>IFERROR((VLOOKUP(A633,QUEUE!$F$5:$AW$1000,33,FALSE)-VLOOKUP(A633,QUEUE!$F$5:$AW$1000,32,FALSE))*600,0)</f>
        <v>0</v>
      </c>
      <c r="V633" s="372">
        <f>IFERROR((VLOOKUP(A633,QUEUE!$F$5:$AW$1000,36,FALSE)-VLOOKUP(A633,QUEUE!$F$5:$AW$1000,35,FALSE))*750,0)</f>
        <v>0</v>
      </c>
      <c r="W633" s="372">
        <f>IFERROR((VLOOKUP(A633,QUEUE!$F$5:$AW$1000,39,FALSE)-VLOOKUP(A633,QUEUE!$F$5:$AW$1000,38,FALSE))*600,0)</f>
        <v>0</v>
      </c>
      <c r="X633" s="373"/>
      <c r="Y633" s="371">
        <f>IFERROR(VLOOKUP(A633,PROFILE!$B$6:$DG$1000,109,FALSE),0)</f>
        <v>0</v>
      </c>
      <c r="Z633" s="371">
        <f>IFERROR((VLOOKUP(A633,PROFILE!$B$6:$DG$1000,110,FALSE)*900)+((VLOOKUP(A633,PROFILE!$B$6:$DG$1000,110,FALSE)*900)*0.5),0)</f>
        <v>0</v>
      </c>
      <c r="AA633" s="371">
        <f t="shared" si="52"/>
        <v>0</v>
      </c>
      <c r="AB633" s="373">
        <f>IF(PROFILE!R635="รอบคัน",1500,IF(PROFILE!R635="โคม่า",2000,PROFILE!DJ635*100))</f>
        <v>0</v>
      </c>
    </row>
    <row r="634" spans="1:28" x14ac:dyDescent="0.35">
      <c r="A634" s="344">
        <f t="shared" si="51"/>
        <v>1708028</v>
      </c>
      <c r="B634" s="344">
        <v>634</v>
      </c>
      <c r="G634" s="374" t="str">
        <f>IFERROR(VLOOKUP(A634,PROFILE!$B$6:$P$1000,11,FALSE),"")</f>
        <v>OUT</v>
      </c>
      <c r="H634" s="368">
        <f>IF(PROFILE!H636="","",PROFILE!B636)</f>
        <v>1708028</v>
      </c>
      <c r="I634" s="369" t="str">
        <f>IF(H634="","",VLOOKUP(H634,PROFILE!$B$6:$AC$1000,18,FALSE))</f>
        <v>เทเวศ</v>
      </c>
      <c r="J634" s="369" t="str">
        <f>IF(H634="","",VLOOKUP(H634,PROFILE!$B$6:$AC$1000,17,FALSE))</f>
        <v>กลาง</v>
      </c>
      <c r="K634" s="369" t="str">
        <f>IF(H634="","",VLOOKUP(H634,PROFILE!$B$6:$AC$1000,23,FALSE))</f>
        <v>3กอ2640</v>
      </c>
      <c r="L634" s="369" t="str">
        <f>IF(H634="","",VLOOKUP(H634,PROFILE!$B$6:$AC$1000,24,FALSE))</f>
        <v>MAZDA</v>
      </c>
      <c r="M634" s="370">
        <f>IF(H634="","",VLOOKUP(H634,PROFILE!$B$6:$AC$1000,25,FALSE))</f>
        <v>3</v>
      </c>
      <c r="N634" s="371">
        <f t="shared" si="53"/>
        <v>1650</v>
      </c>
      <c r="O634" s="372"/>
      <c r="P634" s="372"/>
      <c r="Q634" s="371">
        <f t="shared" si="54"/>
        <v>0</v>
      </c>
      <c r="R634" s="371">
        <f t="shared" si="50"/>
        <v>0</v>
      </c>
      <c r="S634" s="372">
        <f>IFERROR((VLOOKUP(A634,QUEUE!$F$5:$AW$1000,27,FALSE)-VLOOKUP(A634,QUEUE!$F$5:$AW$1000,26,FALSE))*500,0)</f>
        <v>0</v>
      </c>
      <c r="T634" s="372">
        <f>IFERROR((VLOOKUP(A634,QUEUE!$F$5:$AW$1000,30,FALSE)-VLOOKUP(A634,QUEUE!$F$5:$AW$1000,29,FALSE))*850,0)</f>
        <v>0</v>
      </c>
      <c r="U634" s="372">
        <f>IFERROR((VLOOKUP(A634,QUEUE!$F$5:$AW$1000,33,FALSE)-VLOOKUP(A634,QUEUE!$F$5:$AW$1000,32,FALSE))*600,0)</f>
        <v>0</v>
      </c>
      <c r="V634" s="372">
        <f>IFERROR((VLOOKUP(A634,QUEUE!$F$5:$AW$1000,36,FALSE)-VLOOKUP(A634,QUEUE!$F$5:$AW$1000,35,FALSE))*750,0)</f>
        <v>0</v>
      </c>
      <c r="W634" s="372">
        <f>IFERROR((VLOOKUP(A634,QUEUE!$F$5:$AW$1000,39,FALSE)-VLOOKUP(A634,QUEUE!$F$5:$AW$1000,38,FALSE))*600,0)</f>
        <v>0</v>
      </c>
      <c r="X634" s="373"/>
      <c r="Y634" s="371">
        <f>IFERROR(VLOOKUP(A634,PROFILE!$B$6:$DG$1000,109,FALSE),0)</f>
        <v>0</v>
      </c>
      <c r="Z634" s="371">
        <f>IFERROR((VLOOKUP(A634,PROFILE!$B$6:$DG$1000,110,FALSE)*900)+((VLOOKUP(A634,PROFILE!$B$6:$DG$1000,110,FALSE)*900)*0.5),0)</f>
        <v>1350</v>
      </c>
      <c r="AA634" s="371">
        <f t="shared" si="52"/>
        <v>0</v>
      </c>
      <c r="AB634" s="373">
        <f>IF(PROFILE!R636="รอบคัน",1500,IF(PROFILE!R636="โคม่า",2000,PROFILE!DJ636*100))</f>
        <v>300</v>
      </c>
    </row>
    <row r="635" spans="1:28" x14ac:dyDescent="0.35">
      <c r="A635" s="344">
        <f t="shared" si="51"/>
        <v>1708029</v>
      </c>
      <c r="B635" s="344">
        <v>635</v>
      </c>
      <c r="G635" s="374" t="str">
        <f>IFERROR(VLOOKUP(A635,PROFILE!$B$6:$P$1000,11,FALSE),"")</f>
        <v>OUT</v>
      </c>
      <c r="H635" s="368">
        <f>IF(PROFILE!H637="","",PROFILE!B637)</f>
        <v>1708029</v>
      </c>
      <c r="I635" s="369" t="str">
        <f>IF(H635="","",VLOOKUP(H635,PROFILE!$B$6:$AC$1000,18,FALSE))</f>
        <v>เทเวศ</v>
      </c>
      <c r="J635" s="369" t="str">
        <f>IF(H635="","",VLOOKUP(H635,PROFILE!$B$6:$AC$1000,17,FALSE))</f>
        <v>เบา</v>
      </c>
      <c r="K635" s="369" t="str">
        <f>IF(H635="","",VLOOKUP(H635,PROFILE!$B$6:$AC$1000,23,FALSE))</f>
        <v>1กพ1162</v>
      </c>
      <c r="L635" s="369" t="str">
        <f>IF(H635="","",VLOOKUP(H635,PROFILE!$B$6:$AC$1000,24,FALSE))</f>
        <v>HONDA</v>
      </c>
      <c r="M635" s="370" t="str">
        <f>IF(H635="","",VLOOKUP(H635,PROFILE!$B$6:$AC$1000,25,FALSE))</f>
        <v>CR-V</v>
      </c>
      <c r="N635" s="371">
        <f t="shared" si="53"/>
        <v>100</v>
      </c>
      <c r="O635" s="372"/>
      <c r="P635" s="372">
        <v>1000</v>
      </c>
      <c r="Q635" s="371">
        <f t="shared" si="54"/>
        <v>900</v>
      </c>
      <c r="R635" s="371">
        <f t="shared" si="50"/>
        <v>900</v>
      </c>
      <c r="S635" s="372">
        <f>IFERROR((VLOOKUP(A635,QUEUE!$F$5:$AW$1000,27,FALSE)-VLOOKUP(A635,QUEUE!$F$5:$AW$1000,26,FALSE))*500,0)</f>
        <v>0</v>
      </c>
      <c r="T635" s="372">
        <f>IFERROR((VLOOKUP(A635,QUEUE!$F$5:$AW$1000,30,FALSE)-VLOOKUP(A635,QUEUE!$F$5:$AW$1000,29,FALSE))*850,0)</f>
        <v>0</v>
      </c>
      <c r="U635" s="372">
        <f>IFERROR((VLOOKUP(A635,QUEUE!$F$5:$AW$1000,33,FALSE)-VLOOKUP(A635,QUEUE!$F$5:$AW$1000,32,FALSE))*600,0)</f>
        <v>0</v>
      </c>
      <c r="V635" s="372">
        <f>IFERROR((VLOOKUP(A635,QUEUE!$F$5:$AW$1000,36,FALSE)-VLOOKUP(A635,QUEUE!$F$5:$AW$1000,35,FALSE))*750,0)</f>
        <v>0</v>
      </c>
      <c r="W635" s="372">
        <f>IFERROR((VLOOKUP(A635,QUEUE!$F$5:$AW$1000,39,FALSE)-VLOOKUP(A635,QUEUE!$F$5:$AW$1000,38,FALSE))*600,0)</f>
        <v>0</v>
      </c>
      <c r="X635" s="373"/>
      <c r="Y635" s="371">
        <f>IFERROR(VLOOKUP(A635,PROFILE!$B$6:$DG$1000,109,FALSE),0)</f>
        <v>0</v>
      </c>
      <c r="Z635" s="371">
        <f>IFERROR((VLOOKUP(A635,PROFILE!$B$6:$DG$1000,110,FALSE)*900)+((VLOOKUP(A635,PROFILE!$B$6:$DG$1000,110,FALSE)*900)*0.5),0)</f>
        <v>0</v>
      </c>
      <c r="AA635" s="371">
        <f t="shared" si="52"/>
        <v>100</v>
      </c>
      <c r="AB635" s="373">
        <f>IF(PROFILE!R637="รอบคัน",1500,IF(PROFILE!R637="โคม่า",2000,PROFILE!DJ637*100))</f>
        <v>0</v>
      </c>
    </row>
    <row r="636" spans="1:28" x14ac:dyDescent="0.35">
      <c r="A636" s="344">
        <f t="shared" si="51"/>
        <v>1708030</v>
      </c>
      <c r="B636" s="344">
        <v>636</v>
      </c>
      <c r="G636" s="374" t="str">
        <f>IFERROR(VLOOKUP(A636,PROFILE!$B$6:$P$1000,11,FALSE),"")</f>
        <v>OUT</v>
      </c>
      <c r="H636" s="368">
        <f>IF(PROFILE!H638="","",PROFILE!B638)</f>
        <v>1708030</v>
      </c>
      <c r="I636" s="369" t="str">
        <f>IF(H636="","",VLOOKUP(H636,PROFILE!$B$6:$AC$1000,18,FALSE))</f>
        <v>โตเกียว</v>
      </c>
      <c r="J636" s="369" t="str">
        <f>IF(H636="","",VLOOKUP(H636,PROFILE!$B$6:$AC$1000,17,FALSE))</f>
        <v>เบา</v>
      </c>
      <c r="K636" s="369" t="str">
        <f>IF(H636="","",VLOOKUP(H636,PROFILE!$B$6:$AC$1000,23,FALSE))</f>
        <v>ตม826</v>
      </c>
      <c r="L636" s="369" t="str">
        <f>IF(H636="","",VLOOKUP(H636,PROFILE!$B$6:$AC$1000,24,FALSE))</f>
        <v>TOYOTA</v>
      </c>
      <c r="M636" s="370" t="str">
        <f>IF(H636="","",VLOOKUP(H636,PROFILE!$B$6:$AC$1000,25,FALSE))</f>
        <v>VIGO</v>
      </c>
      <c r="N636" s="371">
        <f t="shared" si="53"/>
        <v>875</v>
      </c>
      <c r="O636" s="372"/>
      <c r="P636" s="372"/>
      <c r="Q636" s="371">
        <f t="shared" si="54"/>
        <v>0</v>
      </c>
      <c r="R636" s="371">
        <f t="shared" si="50"/>
        <v>0</v>
      </c>
      <c r="S636" s="372">
        <f>IFERROR((VLOOKUP(A636,QUEUE!$F$5:$AW$1000,27,FALSE)-VLOOKUP(A636,QUEUE!$F$5:$AW$1000,26,FALSE))*500,0)</f>
        <v>0</v>
      </c>
      <c r="T636" s="372">
        <f>IFERROR((VLOOKUP(A636,QUEUE!$F$5:$AW$1000,30,FALSE)-VLOOKUP(A636,QUEUE!$F$5:$AW$1000,29,FALSE))*850,0)</f>
        <v>0</v>
      </c>
      <c r="U636" s="372">
        <f>IFERROR((VLOOKUP(A636,QUEUE!$F$5:$AW$1000,33,FALSE)-VLOOKUP(A636,QUEUE!$F$5:$AW$1000,32,FALSE))*600,0)</f>
        <v>0</v>
      </c>
      <c r="V636" s="372">
        <f>IFERROR((VLOOKUP(A636,QUEUE!$F$5:$AW$1000,36,FALSE)-VLOOKUP(A636,QUEUE!$F$5:$AW$1000,35,FALSE))*750,0)</f>
        <v>0</v>
      </c>
      <c r="W636" s="372">
        <f>IFERROR((VLOOKUP(A636,QUEUE!$F$5:$AW$1000,39,FALSE)-VLOOKUP(A636,QUEUE!$F$5:$AW$1000,38,FALSE))*600,0)</f>
        <v>0</v>
      </c>
      <c r="X636" s="373"/>
      <c r="Y636" s="371">
        <f>IFERROR(VLOOKUP(A636,PROFILE!$B$6:$DG$1000,109,FALSE),0)</f>
        <v>0</v>
      </c>
      <c r="Z636" s="371">
        <f>IFERROR((VLOOKUP(A636,PROFILE!$B$6:$DG$1000,110,FALSE)*900)+((VLOOKUP(A636,PROFILE!$B$6:$DG$1000,110,FALSE)*900)*0.5),0)</f>
        <v>675</v>
      </c>
      <c r="AA636" s="371">
        <f t="shared" si="52"/>
        <v>0</v>
      </c>
      <c r="AB636" s="373">
        <f>IF(PROFILE!R638="รอบคัน",1500,IF(PROFILE!R638="โคม่า",2000,PROFILE!DJ638*100))</f>
        <v>200</v>
      </c>
    </row>
    <row r="637" spans="1:28" x14ac:dyDescent="0.35">
      <c r="A637" s="344">
        <f t="shared" si="51"/>
        <v>1708031</v>
      </c>
      <c r="B637" s="344">
        <v>637</v>
      </c>
      <c r="G637" s="374" t="str">
        <f>IFERROR(VLOOKUP(A637,PROFILE!$B$6:$P$1000,11,FALSE),"")</f>
        <v/>
      </c>
      <c r="H637" s="368">
        <f>IF(PROFILE!H639="","",PROFILE!B639)</f>
        <v>1708031</v>
      </c>
      <c r="I637" s="369" t="str">
        <f>IF(H637="","",VLOOKUP(H637,PROFILE!$B$6:$AC$1000,18,FALSE))</f>
        <v>ไทยวิวัฒน์</v>
      </c>
      <c r="J637" s="369" t="str">
        <f>IF(H637="","",VLOOKUP(H637,PROFILE!$B$6:$AC$1000,17,FALSE))</f>
        <v>เบา</v>
      </c>
      <c r="K637" s="369" t="str">
        <f>IF(H637="","",VLOOKUP(H637,PROFILE!$B$6:$AC$1000,23,FALSE))</f>
        <v>ษย8938</v>
      </c>
      <c r="L637" s="369" t="str">
        <f>IF(H637="","",VLOOKUP(H637,PROFILE!$B$6:$AC$1000,24,FALSE))</f>
        <v>HONDA</v>
      </c>
      <c r="M637" s="370" t="str">
        <f>IF(H637="","",VLOOKUP(H637,PROFILE!$B$6:$AC$1000,25,FALSE))</f>
        <v>ACCORD</v>
      </c>
      <c r="N637" s="371">
        <f t="shared" si="53"/>
        <v>0</v>
      </c>
      <c r="O637" s="372"/>
      <c r="P637" s="372"/>
      <c r="Q637" s="371">
        <f t="shared" si="54"/>
        <v>0</v>
      </c>
      <c r="R637" s="371">
        <f t="shared" si="50"/>
        <v>0</v>
      </c>
      <c r="S637" s="372">
        <f>IFERROR((VLOOKUP(A637,QUEUE!$F$5:$AW$1000,27,FALSE)-VLOOKUP(A637,QUEUE!$F$5:$AW$1000,26,FALSE))*500,0)</f>
        <v>0</v>
      </c>
      <c r="T637" s="372">
        <f>IFERROR((VLOOKUP(A637,QUEUE!$F$5:$AW$1000,30,FALSE)-VLOOKUP(A637,QUEUE!$F$5:$AW$1000,29,FALSE))*850,0)</f>
        <v>0</v>
      </c>
      <c r="U637" s="372">
        <f>IFERROR((VLOOKUP(A637,QUEUE!$F$5:$AW$1000,33,FALSE)-VLOOKUP(A637,QUEUE!$F$5:$AW$1000,32,FALSE))*600,0)</f>
        <v>0</v>
      </c>
      <c r="V637" s="372">
        <f>IFERROR((VLOOKUP(A637,QUEUE!$F$5:$AW$1000,36,FALSE)-VLOOKUP(A637,QUEUE!$F$5:$AW$1000,35,FALSE))*750,0)</f>
        <v>0</v>
      </c>
      <c r="W637" s="372">
        <f>IFERROR((VLOOKUP(A637,QUEUE!$F$5:$AW$1000,39,FALSE)-VLOOKUP(A637,QUEUE!$F$5:$AW$1000,38,FALSE))*600,0)</f>
        <v>0</v>
      </c>
      <c r="X637" s="373"/>
      <c r="Y637" s="371">
        <f>IFERROR(VLOOKUP(A637,PROFILE!$B$6:$DG$1000,109,FALSE),0)</f>
        <v>0</v>
      </c>
      <c r="Z637" s="371">
        <f>IFERROR((VLOOKUP(A637,PROFILE!$B$6:$DG$1000,110,FALSE)*900)+((VLOOKUP(A637,PROFILE!$B$6:$DG$1000,110,FALSE)*900)*0.5),0)</f>
        <v>0</v>
      </c>
      <c r="AA637" s="371">
        <f t="shared" si="52"/>
        <v>0</v>
      </c>
      <c r="AB637" s="373">
        <f>IF(PROFILE!R639="รอบคัน",1500,IF(PROFILE!R639="โคม่า",2000,PROFILE!DJ639*100))</f>
        <v>0</v>
      </c>
    </row>
    <row r="638" spans="1:28" x14ac:dyDescent="0.35">
      <c r="A638" s="344">
        <f t="shared" si="51"/>
        <v>1708032</v>
      </c>
      <c r="B638" s="344">
        <v>638</v>
      </c>
      <c r="G638" s="374" t="str">
        <f>IFERROR(VLOOKUP(A638,PROFILE!$B$6:$P$1000,11,FALSE),"")</f>
        <v>OUT</v>
      </c>
      <c r="H638" s="368">
        <f>IF(PROFILE!H640="","",PROFILE!B640)</f>
        <v>1708032</v>
      </c>
      <c r="I638" s="369" t="str">
        <f>IF(H638="","",VLOOKUP(H638,PROFILE!$B$6:$AC$1000,18,FALSE))</f>
        <v>เทเวศ</v>
      </c>
      <c r="J638" s="369" t="str">
        <f>IF(H638="","",VLOOKUP(H638,PROFILE!$B$6:$AC$1000,17,FALSE))</f>
        <v>รอบคัน</v>
      </c>
      <c r="K638" s="369" t="str">
        <f>IF(H638="","",VLOOKUP(H638,PROFILE!$B$6:$AC$1000,23,FALSE))</f>
        <v>4กช8503</v>
      </c>
      <c r="L638" s="369" t="str">
        <f>IF(H638="","",VLOOKUP(H638,PROFILE!$B$6:$AC$1000,24,FALSE))</f>
        <v>TOYOTA</v>
      </c>
      <c r="M638" s="370" t="str">
        <f>IF(H638="","",VLOOKUP(H638,PROFILE!$B$6:$AC$1000,25,FALSE))</f>
        <v>VIGO</v>
      </c>
      <c r="N638" s="371">
        <f t="shared" si="53"/>
        <v>5266.16</v>
      </c>
      <c r="O638" s="372"/>
      <c r="P638" s="372">
        <v>8300</v>
      </c>
      <c r="Q638" s="371">
        <f t="shared" si="54"/>
        <v>3033.84</v>
      </c>
      <c r="R638" s="371">
        <f t="shared" si="50"/>
        <v>3033.84</v>
      </c>
      <c r="S638" s="372">
        <f>IFERROR((VLOOKUP(A638,QUEUE!$F$5:$AW$1000,27,FALSE)-VLOOKUP(A638,QUEUE!$F$5:$AW$1000,26,FALSE))*500,0)</f>
        <v>0</v>
      </c>
      <c r="T638" s="372">
        <f>IFERROR((VLOOKUP(A638,QUEUE!$F$5:$AW$1000,30,FALSE)-VLOOKUP(A638,QUEUE!$F$5:$AW$1000,29,FALSE))*850,0)</f>
        <v>0</v>
      </c>
      <c r="U638" s="372">
        <f>IFERROR((VLOOKUP(A638,QUEUE!$F$5:$AW$1000,33,FALSE)-VLOOKUP(A638,QUEUE!$F$5:$AW$1000,32,FALSE))*600,0)</f>
        <v>0</v>
      </c>
      <c r="V638" s="372">
        <f>IFERROR((VLOOKUP(A638,QUEUE!$F$5:$AW$1000,36,FALSE)-VLOOKUP(A638,QUEUE!$F$5:$AW$1000,35,FALSE))*750,0)</f>
        <v>0</v>
      </c>
      <c r="W638" s="372">
        <f>IFERROR((VLOOKUP(A638,QUEUE!$F$5:$AW$1000,39,FALSE)-VLOOKUP(A638,QUEUE!$F$5:$AW$1000,38,FALSE))*600,0)</f>
        <v>0</v>
      </c>
      <c r="X638" s="373"/>
      <c r="Y638" s="371">
        <f>1622.4+1640</f>
        <v>3262.4</v>
      </c>
      <c r="Z638" s="371">
        <f>IFERROR((VLOOKUP(A638,PROFILE!$B$6:$DG$1000,110,FALSE)*900)+((VLOOKUP(A638,PROFILE!$B$6:$DG$1000,110,FALSE)*900)*0.5),0)</f>
        <v>0</v>
      </c>
      <c r="AA638" s="371">
        <f t="shared" si="52"/>
        <v>503.76000000000005</v>
      </c>
      <c r="AB638" s="373">
        <f>IF(PROFILE!R640="รอบคัน",1500,IF(PROFILE!R640="โคม่า",2000,PROFILE!DJ640*100))</f>
        <v>1500</v>
      </c>
    </row>
    <row r="639" spans="1:28" x14ac:dyDescent="0.35">
      <c r="A639" s="344">
        <f t="shared" si="51"/>
        <v>1708033</v>
      </c>
      <c r="B639" s="344">
        <v>639</v>
      </c>
      <c r="G639" s="374" t="str">
        <f>IFERROR(VLOOKUP(A639,PROFILE!$B$6:$P$1000,11,FALSE),"")</f>
        <v>OUT</v>
      </c>
      <c r="H639" s="368">
        <f>IF(PROFILE!H641="","",PROFILE!B641)</f>
        <v>1708033</v>
      </c>
      <c r="I639" s="369" t="str">
        <f>IF(H639="","",VLOOKUP(H639,PROFILE!$B$6:$AC$1000,18,FALSE))</f>
        <v>ธนชาต</v>
      </c>
      <c r="J639" s="369" t="str">
        <f>IF(H639="","",VLOOKUP(H639,PROFILE!$B$6:$AC$1000,17,FALSE))</f>
        <v>กลาง</v>
      </c>
      <c r="K639" s="369" t="str">
        <f>IF(H639="","",VLOOKUP(H639,PROFILE!$B$6:$AC$1000,23,FALSE))</f>
        <v>4กถ6747</v>
      </c>
      <c r="L639" s="369" t="str">
        <f>IF(H639="","",VLOOKUP(H639,PROFILE!$B$6:$AC$1000,24,FALSE))</f>
        <v>TOYOTA</v>
      </c>
      <c r="M639" s="370" t="str">
        <f>IF(H639="","",VLOOKUP(H639,PROFILE!$B$6:$AC$1000,25,FALSE))</f>
        <v>VIOS</v>
      </c>
      <c r="N639" s="371">
        <f t="shared" si="53"/>
        <v>3730.6059999999998</v>
      </c>
      <c r="O639" s="372"/>
      <c r="P639" s="372">
        <v>12056.06</v>
      </c>
      <c r="Q639" s="371">
        <f t="shared" si="54"/>
        <v>8325.4539999999997</v>
      </c>
      <c r="R639" s="371">
        <f t="shared" si="50"/>
        <v>8325.4539999999997</v>
      </c>
      <c r="S639" s="372">
        <f>IFERROR((VLOOKUP(A639,QUEUE!$F$5:$AW$1000,27,FALSE)-VLOOKUP(A639,QUEUE!$F$5:$AW$1000,26,FALSE))*500,0)</f>
        <v>0</v>
      </c>
      <c r="T639" s="372">
        <f>IFERROR((VLOOKUP(A639,QUEUE!$F$5:$AW$1000,30,FALSE)-VLOOKUP(A639,QUEUE!$F$5:$AW$1000,29,FALSE))*850,0)</f>
        <v>0</v>
      </c>
      <c r="U639" s="372">
        <f>IFERROR((VLOOKUP(A639,QUEUE!$F$5:$AW$1000,33,FALSE)-VLOOKUP(A639,QUEUE!$F$5:$AW$1000,32,FALSE))*600,0)</f>
        <v>0</v>
      </c>
      <c r="V639" s="372">
        <f>IFERROR((VLOOKUP(A639,QUEUE!$F$5:$AW$1000,36,FALSE)-VLOOKUP(A639,QUEUE!$F$5:$AW$1000,35,FALSE))*750,0)</f>
        <v>0</v>
      </c>
      <c r="W639" s="372">
        <f>IFERROR((VLOOKUP(A639,QUEUE!$F$5:$AW$1000,39,FALSE)-VLOOKUP(A639,QUEUE!$F$5:$AW$1000,38,FALSE))*600,0)</f>
        <v>0</v>
      </c>
      <c r="X639" s="373"/>
      <c r="Y639" s="371">
        <f>IFERROR(VLOOKUP(A639,PROFILE!$B$6:$DG$1000,109,FALSE),0)</f>
        <v>0</v>
      </c>
      <c r="Z639" s="371">
        <f>IFERROR((VLOOKUP(A639,PROFILE!$B$6:$DG$1000,110,FALSE)*900)+((VLOOKUP(A639,PROFILE!$B$6:$DG$1000,110,FALSE)*900)*0.5),0)</f>
        <v>2025</v>
      </c>
      <c r="AA639" s="371">
        <f t="shared" si="52"/>
        <v>1205.606</v>
      </c>
      <c r="AB639" s="373">
        <f>IF(PROFILE!R641="รอบคัน",1500,IF(PROFILE!R641="โคม่า",2000,PROFILE!DJ641*100))</f>
        <v>500</v>
      </c>
    </row>
    <row r="640" spans="1:28" x14ac:dyDescent="0.35">
      <c r="A640" s="344">
        <f t="shared" si="51"/>
        <v>1708034</v>
      </c>
      <c r="B640" s="344">
        <v>640</v>
      </c>
      <c r="G640" s="374" t="str">
        <f>IFERROR(VLOOKUP(A640,PROFILE!$B$6:$P$1000,11,FALSE),"")</f>
        <v/>
      </c>
      <c r="H640" s="368">
        <f>IF(PROFILE!H642="","",PROFILE!B642)</f>
        <v>1708034</v>
      </c>
      <c r="I640" s="369" t="str">
        <f>IF(H640="","",VLOOKUP(H640,PROFILE!$B$6:$AC$1000,18,FALSE))</f>
        <v>ธนชาต</v>
      </c>
      <c r="J640" s="369" t="str">
        <f>IF(H640="","",VLOOKUP(H640,PROFILE!$B$6:$AC$1000,17,FALSE))</f>
        <v>โคม่า</v>
      </c>
      <c r="K640" s="369" t="str">
        <f>IF(H640="","",VLOOKUP(H640,PROFILE!$B$6:$AC$1000,23,FALSE))</f>
        <v>ฒณ8905</v>
      </c>
      <c r="L640" s="369" t="str">
        <f>IF(H640="","",VLOOKUP(H640,PROFILE!$B$6:$AC$1000,24,FALSE))</f>
        <v>TOYOTA</v>
      </c>
      <c r="M640" s="370" t="str">
        <f>IF(H640="","",VLOOKUP(H640,PROFILE!$B$6:$AC$1000,25,FALSE))</f>
        <v>VIGO</v>
      </c>
      <c r="N640" s="371">
        <f t="shared" si="53"/>
        <v>4025</v>
      </c>
      <c r="O640" s="372">
        <v>1000</v>
      </c>
      <c r="P640" s="372"/>
      <c r="Q640" s="371">
        <f t="shared" si="54"/>
        <v>0</v>
      </c>
      <c r="R640" s="371">
        <f t="shared" si="50"/>
        <v>0</v>
      </c>
      <c r="S640" s="372">
        <f>IFERROR((VLOOKUP(A640,QUEUE!$F$5:$AW$1000,27,FALSE)-VLOOKUP(A640,QUEUE!$F$5:$AW$1000,26,FALSE))*500,0)</f>
        <v>0</v>
      </c>
      <c r="T640" s="372">
        <f>IFERROR((VLOOKUP(A640,QUEUE!$F$5:$AW$1000,30,FALSE)-VLOOKUP(A640,QUEUE!$F$5:$AW$1000,29,FALSE))*850,0)</f>
        <v>0</v>
      </c>
      <c r="U640" s="372">
        <f>IFERROR((VLOOKUP(A640,QUEUE!$F$5:$AW$1000,33,FALSE)-VLOOKUP(A640,QUEUE!$F$5:$AW$1000,32,FALSE))*600,0)</f>
        <v>0</v>
      </c>
      <c r="V640" s="372">
        <f>IFERROR((VLOOKUP(A640,QUEUE!$F$5:$AW$1000,36,FALSE)-VLOOKUP(A640,QUEUE!$F$5:$AW$1000,35,FALSE))*750,0)</f>
        <v>0</v>
      </c>
      <c r="W640" s="372">
        <f>IFERROR((VLOOKUP(A640,QUEUE!$F$5:$AW$1000,39,FALSE)-VLOOKUP(A640,QUEUE!$F$5:$AW$1000,38,FALSE))*600,0)</f>
        <v>0</v>
      </c>
      <c r="X640" s="373"/>
      <c r="Y640" s="371">
        <f>IFERROR(VLOOKUP(A640,PROFILE!$B$6:$DG$1000,109,FALSE),0)</f>
        <v>0</v>
      </c>
      <c r="Z640" s="371">
        <f>IFERROR((VLOOKUP(A640,PROFILE!$B$6:$DG$1000,110,FALSE)*900)+((VLOOKUP(A640,PROFILE!$B$6:$DG$1000,110,FALSE)*900)*0.5),0)</f>
        <v>2025</v>
      </c>
      <c r="AA640" s="371">
        <f t="shared" si="52"/>
        <v>0</v>
      </c>
      <c r="AB640" s="373">
        <f>IF(PROFILE!R642="รอบคัน",1500,IF(PROFILE!R642="โคม่า",2000,PROFILE!DJ642*100))</f>
        <v>2000</v>
      </c>
    </row>
    <row r="641" spans="1:28" x14ac:dyDescent="0.35">
      <c r="A641" s="344">
        <f t="shared" si="51"/>
        <v>1708035</v>
      </c>
      <c r="B641" s="344">
        <v>641</v>
      </c>
      <c r="G641" s="374" t="str">
        <f>IFERROR(VLOOKUP(A641,PROFILE!$B$6:$P$1000,11,FALSE),"")</f>
        <v>OUT</v>
      </c>
      <c r="H641" s="368">
        <f>IF(PROFILE!H643="","",PROFILE!B643)</f>
        <v>1708035</v>
      </c>
      <c r="I641" s="369" t="str">
        <f>IF(H641="","",VLOOKUP(H641,PROFILE!$B$6:$AC$1000,18,FALSE))</f>
        <v>เมืองไทย</v>
      </c>
      <c r="J641" s="369" t="str">
        <f>IF(H641="","",VLOOKUP(H641,PROFILE!$B$6:$AC$1000,17,FALSE))</f>
        <v>กลาง</v>
      </c>
      <c r="K641" s="369" t="str">
        <f>IF(H641="","",VLOOKUP(H641,PROFILE!$B$6:$AC$1000,23,FALSE))</f>
        <v>ณฎ4093</v>
      </c>
      <c r="L641" s="369" t="str">
        <f>IF(H641="","",VLOOKUP(H641,PROFILE!$B$6:$AC$1000,24,FALSE))</f>
        <v>HONDA</v>
      </c>
      <c r="M641" s="370" t="str">
        <f>IF(H641="","",VLOOKUP(H641,PROFILE!$B$6:$AC$1000,25,FALSE))</f>
        <v>ACCORD</v>
      </c>
      <c r="N641" s="371">
        <f t="shared" si="53"/>
        <v>690</v>
      </c>
      <c r="O641" s="372"/>
      <c r="P641" s="372">
        <v>4900</v>
      </c>
      <c r="Q641" s="371">
        <f t="shared" si="54"/>
        <v>4210</v>
      </c>
      <c r="R641" s="371">
        <f t="shared" si="50"/>
        <v>4210</v>
      </c>
      <c r="S641" s="372">
        <f>IFERROR((VLOOKUP(A641,QUEUE!$F$5:$AW$1000,27,FALSE)-VLOOKUP(A641,QUEUE!$F$5:$AW$1000,26,FALSE))*500,0)</f>
        <v>0</v>
      </c>
      <c r="T641" s="372">
        <f>IFERROR((VLOOKUP(A641,QUEUE!$F$5:$AW$1000,30,FALSE)-VLOOKUP(A641,QUEUE!$F$5:$AW$1000,29,FALSE))*850,0)</f>
        <v>0</v>
      </c>
      <c r="U641" s="372">
        <f>IFERROR((VLOOKUP(A641,QUEUE!$F$5:$AW$1000,33,FALSE)-VLOOKUP(A641,QUEUE!$F$5:$AW$1000,32,FALSE))*600,0)</f>
        <v>0</v>
      </c>
      <c r="V641" s="372">
        <f>IFERROR((VLOOKUP(A641,QUEUE!$F$5:$AW$1000,36,FALSE)-VLOOKUP(A641,QUEUE!$F$5:$AW$1000,35,FALSE))*750,0)</f>
        <v>0</v>
      </c>
      <c r="W641" s="372">
        <f>IFERROR((VLOOKUP(A641,QUEUE!$F$5:$AW$1000,39,FALSE)-VLOOKUP(A641,QUEUE!$F$5:$AW$1000,38,FALSE))*600,0)</f>
        <v>0</v>
      </c>
      <c r="X641" s="373"/>
      <c r="Y641" s="371">
        <f>IFERROR(VLOOKUP(A641,PROFILE!$B$6:$DG$1000,109,FALSE),0)</f>
        <v>0</v>
      </c>
      <c r="Z641" s="371">
        <f>IFERROR((VLOOKUP(A641,PROFILE!$B$6:$DG$1000,110,FALSE)*900)+((VLOOKUP(A641,PROFILE!$B$6:$DG$1000,110,FALSE)*900)*0.5),0)</f>
        <v>0</v>
      </c>
      <c r="AA641" s="371">
        <f t="shared" si="52"/>
        <v>490</v>
      </c>
      <c r="AB641" s="373">
        <f>IF(PROFILE!R643="รอบคัน",1500,IF(PROFILE!R643="โคม่า",2000,PROFILE!DJ643*100))</f>
        <v>200</v>
      </c>
    </row>
    <row r="642" spans="1:28" x14ac:dyDescent="0.35">
      <c r="A642" s="344">
        <f t="shared" si="51"/>
        <v>1708036</v>
      </c>
      <c r="B642" s="344">
        <v>642</v>
      </c>
      <c r="G642" s="374" t="str">
        <f>IFERROR(VLOOKUP(A642,PROFILE!$B$6:$P$1000,11,FALSE),"")</f>
        <v>OUT</v>
      </c>
      <c r="H642" s="368">
        <f>IF(PROFILE!H644="","",PROFILE!B644)</f>
        <v>1708036</v>
      </c>
      <c r="I642" s="369" t="str">
        <f>IF(H642="","",VLOOKUP(H642,PROFILE!$B$6:$AC$1000,18,FALSE))</f>
        <v>เมืองไทย</v>
      </c>
      <c r="J642" s="369" t="str">
        <f>IF(H642="","",VLOOKUP(H642,PROFILE!$B$6:$AC$1000,17,FALSE))</f>
        <v>ชิ้นส่วน</v>
      </c>
      <c r="K642" s="369" t="str">
        <f>IF(H642="","",VLOOKUP(H642,PROFILE!$B$6:$AC$1000,23,FALSE))</f>
        <v>2กฐ4201</v>
      </c>
      <c r="L642" s="369" t="str">
        <f>IF(H642="","",VLOOKUP(H642,PROFILE!$B$6:$AC$1000,24,FALSE))</f>
        <v>MAZDA</v>
      </c>
      <c r="M642" s="370">
        <f>IF(H642="","",VLOOKUP(H642,PROFILE!$B$6:$AC$1000,25,FALSE))</f>
        <v>2</v>
      </c>
      <c r="N642" s="371">
        <f t="shared" si="53"/>
        <v>1215</v>
      </c>
      <c r="O642" s="372"/>
      <c r="P642" s="372">
        <v>3400</v>
      </c>
      <c r="Q642" s="371">
        <f t="shared" si="54"/>
        <v>2185</v>
      </c>
      <c r="R642" s="371">
        <f t="shared" si="50"/>
        <v>2185</v>
      </c>
      <c r="S642" s="372">
        <f>IFERROR((VLOOKUP(A642,QUEUE!$F$5:$AW$1000,27,FALSE)-VLOOKUP(A642,QUEUE!$F$5:$AW$1000,26,FALSE))*500,0)</f>
        <v>0</v>
      </c>
      <c r="T642" s="372">
        <f>IFERROR((VLOOKUP(A642,QUEUE!$F$5:$AW$1000,30,FALSE)-VLOOKUP(A642,QUEUE!$F$5:$AW$1000,29,FALSE))*850,0)</f>
        <v>0</v>
      </c>
      <c r="U642" s="372">
        <f>IFERROR((VLOOKUP(A642,QUEUE!$F$5:$AW$1000,33,FALSE)-VLOOKUP(A642,QUEUE!$F$5:$AW$1000,32,FALSE))*600,0)</f>
        <v>0</v>
      </c>
      <c r="V642" s="372">
        <f>IFERROR((VLOOKUP(A642,QUEUE!$F$5:$AW$1000,36,FALSE)-VLOOKUP(A642,QUEUE!$F$5:$AW$1000,35,FALSE))*750,0)</f>
        <v>0</v>
      </c>
      <c r="W642" s="372">
        <f>IFERROR((VLOOKUP(A642,QUEUE!$F$5:$AW$1000,39,FALSE)-VLOOKUP(A642,QUEUE!$F$5:$AW$1000,38,FALSE))*600,0)</f>
        <v>0</v>
      </c>
      <c r="X642" s="373"/>
      <c r="Y642" s="371">
        <f>IFERROR(VLOOKUP(A642,PROFILE!$B$6:$DG$1000,109,FALSE),0)</f>
        <v>0</v>
      </c>
      <c r="Z642" s="371">
        <f>IFERROR((VLOOKUP(A642,PROFILE!$B$6:$DG$1000,110,FALSE)*900)+((VLOOKUP(A642,PROFILE!$B$6:$DG$1000,110,FALSE)*900)*0.5),0)</f>
        <v>675</v>
      </c>
      <c r="AA642" s="371">
        <f t="shared" si="52"/>
        <v>340</v>
      </c>
      <c r="AB642" s="373">
        <f>IF(PROFILE!R644="รอบคัน",1500,IF(PROFILE!R644="โคม่า",2000,PROFILE!DJ644*100))</f>
        <v>200</v>
      </c>
    </row>
    <row r="643" spans="1:28" x14ac:dyDescent="0.35">
      <c r="A643" s="344">
        <f t="shared" si="51"/>
        <v>1708037</v>
      </c>
      <c r="B643" s="344">
        <v>643</v>
      </c>
      <c r="G643" s="374" t="str">
        <f>IFERROR(VLOOKUP(A643,PROFILE!$B$6:$P$1000,11,FALSE),"")</f>
        <v/>
      </c>
      <c r="H643" s="368">
        <f>IF(PROFILE!H645="","",PROFILE!B645)</f>
        <v>1708037</v>
      </c>
      <c r="I643" s="369" t="str">
        <f>IF(H643="","",VLOOKUP(H643,PROFILE!$B$6:$AC$1000,18,FALSE))</f>
        <v>สยามซิตี้</v>
      </c>
      <c r="J643" s="369" t="str">
        <f>IF(H643="","",VLOOKUP(H643,PROFILE!$B$6:$AC$1000,17,FALSE))</f>
        <v>ชิ้นส่วน</v>
      </c>
      <c r="K643" s="369" t="str">
        <f>IF(H643="","",VLOOKUP(H643,PROFILE!$B$6:$AC$1000,23,FALSE))</f>
        <v>3กย5343</v>
      </c>
      <c r="L643" s="369" t="str">
        <f>IF(H643="","",VLOOKUP(H643,PROFILE!$B$6:$AC$1000,24,FALSE))</f>
        <v>TOYOTA</v>
      </c>
      <c r="M643" s="370" t="str">
        <f>IF(H643="","",VLOOKUP(H643,PROFILE!$B$6:$AC$1000,25,FALSE))</f>
        <v>FORTUNER</v>
      </c>
      <c r="N643" s="371">
        <f t="shared" si="53"/>
        <v>1155.0600000000002</v>
      </c>
      <c r="O643" s="372"/>
      <c r="P643" s="372"/>
      <c r="Q643" s="371">
        <f t="shared" si="54"/>
        <v>0</v>
      </c>
      <c r="R643" s="371">
        <f t="shared" si="50"/>
        <v>0</v>
      </c>
      <c r="S643" s="372">
        <f>IFERROR((VLOOKUP(A643,QUEUE!$F$5:$AW$1000,27,FALSE)-VLOOKUP(A643,QUEUE!$F$5:$AW$1000,26,FALSE))*500,0)</f>
        <v>0</v>
      </c>
      <c r="T643" s="372">
        <f>IFERROR((VLOOKUP(A643,QUEUE!$F$5:$AW$1000,30,FALSE)-VLOOKUP(A643,QUEUE!$F$5:$AW$1000,29,FALSE))*850,0)</f>
        <v>0</v>
      </c>
      <c r="U643" s="372">
        <f>IFERROR((VLOOKUP(A643,QUEUE!$F$5:$AW$1000,33,FALSE)-VLOOKUP(A643,QUEUE!$F$5:$AW$1000,32,FALSE))*600,0)</f>
        <v>0</v>
      </c>
      <c r="V643" s="372">
        <f>IFERROR((VLOOKUP(A643,QUEUE!$F$5:$AW$1000,36,FALSE)-VLOOKUP(A643,QUEUE!$F$5:$AW$1000,35,FALSE))*750,0)</f>
        <v>0</v>
      </c>
      <c r="W643" s="372">
        <f>IFERROR((VLOOKUP(A643,QUEUE!$F$5:$AW$1000,39,FALSE)-VLOOKUP(A643,QUEUE!$F$5:$AW$1000,38,FALSE))*600,0)</f>
        <v>0</v>
      </c>
      <c r="X643" s="373"/>
      <c r="Y643" s="371">
        <f>1067.4+50.4+165.6</f>
        <v>1283.4000000000001</v>
      </c>
      <c r="Z643" s="371">
        <f>IFERROR((VLOOKUP(A643,PROFILE!$B$6:$DG$1000,110,FALSE)*900)+((VLOOKUP(A643,PROFILE!$B$6:$DG$1000,110,FALSE)*900)*0.5),0)</f>
        <v>0</v>
      </c>
      <c r="AA643" s="371">
        <f t="shared" si="52"/>
        <v>-128.34</v>
      </c>
      <c r="AB643" s="373">
        <f>IF(PROFILE!R645="รอบคัน",1500,IF(PROFILE!R645="โคม่า",2000,PROFILE!DJ645*100))</f>
        <v>0</v>
      </c>
    </row>
    <row r="644" spans="1:28" x14ac:dyDescent="0.35">
      <c r="A644" s="344">
        <f t="shared" si="51"/>
        <v>1708038</v>
      </c>
      <c r="B644" s="344">
        <v>644</v>
      </c>
      <c r="G644" s="374" t="str">
        <f>IFERROR(VLOOKUP(A644,PROFILE!$B$6:$P$1000,11,FALSE),"")</f>
        <v>OUT</v>
      </c>
      <c r="H644" s="368">
        <f>IF(PROFILE!H646="","",PROFILE!B646)</f>
        <v>1708038</v>
      </c>
      <c r="I644" s="369" t="str">
        <f>IF(H644="","",VLOOKUP(H644,PROFILE!$B$6:$AC$1000,18,FALSE))</f>
        <v>เมืองไทย</v>
      </c>
      <c r="J644" s="369" t="str">
        <f>IF(H644="","",VLOOKUP(H644,PROFILE!$B$6:$AC$1000,17,FALSE))</f>
        <v>โคม่า</v>
      </c>
      <c r="K644" s="369" t="str">
        <f>IF(H644="","",VLOOKUP(H644,PROFILE!$B$6:$AC$1000,23,FALSE))</f>
        <v>ฆส3697</v>
      </c>
      <c r="L644" s="369" t="str">
        <f>IF(H644="","",VLOOKUP(H644,PROFILE!$B$6:$AC$1000,24,FALSE))</f>
        <v>SUZUKI</v>
      </c>
      <c r="M644" s="370" t="str">
        <f>IF(H644="","",VLOOKUP(H644,PROFILE!$B$6:$AC$1000,25,FALSE))</f>
        <v>SWIFT</v>
      </c>
      <c r="N644" s="371">
        <f t="shared" si="53"/>
        <v>3350</v>
      </c>
      <c r="O644" s="372"/>
      <c r="P644" s="372"/>
      <c r="Q644" s="371">
        <f t="shared" si="54"/>
        <v>0</v>
      </c>
      <c r="R644" s="371">
        <f t="shared" si="50"/>
        <v>0</v>
      </c>
      <c r="S644" s="372">
        <f>IFERROR((VLOOKUP(A644,QUEUE!$F$5:$AW$1000,27,FALSE)-VLOOKUP(A644,QUEUE!$F$5:$AW$1000,26,FALSE))*500,0)</f>
        <v>0</v>
      </c>
      <c r="T644" s="372">
        <f>IFERROR((VLOOKUP(A644,QUEUE!$F$5:$AW$1000,30,FALSE)-VLOOKUP(A644,QUEUE!$F$5:$AW$1000,29,FALSE))*850,0)</f>
        <v>0</v>
      </c>
      <c r="U644" s="372">
        <f>IFERROR((VLOOKUP(A644,QUEUE!$F$5:$AW$1000,33,FALSE)-VLOOKUP(A644,QUEUE!$F$5:$AW$1000,32,FALSE))*600,0)</f>
        <v>0</v>
      </c>
      <c r="V644" s="372">
        <f>IFERROR((VLOOKUP(A644,QUEUE!$F$5:$AW$1000,36,FALSE)-VLOOKUP(A644,QUEUE!$F$5:$AW$1000,35,FALSE))*750,0)</f>
        <v>0</v>
      </c>
      <c r="W644" s="372">
        <f>IFERROR((VLOOKUP(A644,QUEUE!$F$5:$AW$1000,39,FALSE)-VLOOKUP(A644,QUEUE!$F$5:$AW$1000,38,FALSE))*600,0)</f>
        <v>0</v>
      </c>
      <c r="X644" s="373"/>
      <c r="Y644" s="371">
        <f>IFERROR(VLOOKUP(A644,PROFILE!$B$6:$DG$1000,109,FALSE),0)</f>
        <v>0</v>
      </c>
      <c r="Z644" s="371">
        <f>IFERROR((VLOOKUP(A644,PROFILE!$B$6:$DG$1000,110,FALSE)*900)+((VLOOKUP(A644,PROFILE!$B$6:$DG$1000,110,FALSE)*900)*0.5),0)</f>
        <v>1350</v>
      </c>
      <c r="AA644" s="371">
        <f t="shared" si="52"/>
        <v>0</v>
      </c>
      <c r="AB644" s="373">
        <f>IF(PROFILE!R646="รอบคัน",1500,IF(PROFILE!R646="โคม่า",2000,PROFILE!DJ646*100))</f>
        <v>2000</v>
      </c>
    </row>
    <row r="645" spans="1:28" x14ac:dyDescent="0.35">
      <c r="A645" s="344">
        <f t="shared" si="51"/>
        <v>1708039</v>
      </c>
      <c r="B645" s="344">
        <v>645</v>
      </c>
      <c r="G645" s="374" t="str">
        <f>IFERROR(VLOOKUP(A645,PROFILE!$B$6:$P$1000,11,FALSE),"")</f>
        <v>OUT</v>
      </c>
      <c r="H645" s="368">
        <f>IF(PROFILE!H647="","",PROFILE!B647)</f>
        <v>1708039</v>
      </c>
      <c r="I645" s="369" t="str">
        <f>IF(H645="","",VLOOKUP(H645,PROFILE!$B$6:$AC$1000,18,FALSE))</f>
        <v>ธนชาต</v>
      </c>
      <c r="J645" s="369" t="str">
        <f>IF(H645="","",VLOOKUP(H645,PROFILE!$B$6:$AC$1000,17,FALSE))</f>
        <v>เบา</v>
      </c>
      <c r="K645" s="369" t="str">
        <f>IF(H645="","",VLOOKUP(H645,PROFILE!$B$6:$AC$1000,23,FALSE))</f>
        <v>ฒธ6208</v>
      </c>
      <c r="L645" s="369" t="str">
        <f>IF(H645="","",VLOOKUP(H645,PROFILE!$B$6:$AC$1000,24,FALSE))</f>
        <v>ISUZU</v>
      </c>
      <c r="M645" s="370" t="str">
        <f>IF(H645="","",VLOOKUP(H645,PROFILE!$B$6:$AC$1000,25,FALSE))</f>
        <v>SPACECAB</v>
      </c>
      <c r="N645" s="371">
        <f t="shared" si="53"/>
        <v>1591.4720000000002</v>
      </c>
      <c r="O645" s="372"/>
      <c r="P645" s="372">
        <v>7164.72</v>
      </c>
      <c r="Q645" s="371">
        <f t="shared" si="54"/>
        <v>5573.2479999999996</v>
      </c>
      <c r="R645" s="371">
        <f t="shared" ref="R645:R708" si="55">Q645</f>
        <v>5573.2479999999996</v>
      </c>
      <c r="S645" s="372">
        <f>IFERROR((VLOOKUP(A645,QUEUE!$F$5:$AW$1000,27,FALSE)-VLOOKUP(A645,QUEUE!$F$5:$AW$1000,26,FALSE))*500,0)</f>
        <v>0</v>
      </c>
      <c r="T645" s="372">
        <f>IFERROR((VLOOKUP(A645,QUEUE!$F$5:$AW$1000,30,FALSE)-VLOOKUP(A645,QUEUE!$F$5:$AW$1000,29,FALSE))*850,0)</f>
        <v>0</v>
      </c>
      <c r="U645" s="372">
        <f>IFERROR((VLOOKUP(A645,QUEUE!$F$5:$AW$1000,33,FALSE)-VLOOKUP(A645,QUEUE!$F$5:$AW$1000,32,FALSE))*600,0)</f>
        <v>0</v>
      </c>
      <c r="V645" s="372">
        <f>IFERROR((VLOOKUP(A645,QUEUE!$F$5:$AW$1000,36,FALSE)-VLOOKUP(A645,QUEUE!$F$5:$AW$1000,35,FALSE))*750,0)</f>
        <v>0</v>
      </c>
      <c r="W645" s="372">
        <f>IFERROR((VLOOKUP(A645,QUEUE!$F$5:$AW$1000,39,FALSE)-VLOOKUP(A645,QUEUE!$F$5:$AW$1000,38,FALSE))*600,0)</f>
        <v>0</v>
      </c>
      <c r="X645" s="373"/>
      <c r="Y645" s="371">
        <f>IFERROR(VLOOKUP(A645,PROFILE!$B$6:$DG$1000,109,FALSE),0)</f>
        <v>0</v>
      </c>
      <c r="Z645" s="371">
        <f>IFERROR((VLOOKUP(A645,PROFILE!$B$6:$DG$1000,110,FALSE)*900)+((VLOOKUP(A645,PROFILE!$B$6:$DG$1000,110,FALSE)*900)*0.5),0)</f>
        <v>675</v>
      </c>
      <c r="AA645" s="371">
        <f t="shared" si="52"/>
        <v>716.47200000000009</v>
      </c>
      <c r="AB645" s="373">
        <f>IF(PROFILE!R647="รอบคัน",1500,IF(PROFILE!R647="โคม่า",2000,PROFILE!DJ647*100))</f>
        <v>200</v>
      </c>
    </row>
    <row r="646" spans="1:28" x14ac:dyDescent="0.35">
      <c r="A646" s="344">
        <f t="shared" si="51"/>
        <v>1708040</v>
      </c>
      <c r="B646" s="344">
        <v>646</v>
      </c>
      <c r="G646" s="374" t="str">
        <f>IFERROR(VLOOKUP(A646,PROFILE!$B$6:$P$1000,11,FALSE),"")</f>
        <v/>
      </c>
      <c r="H646" s="368">
        <f>IF(PROFILE!H648="","",PROFILE!B648)</f>
        <v>1708040</v>
      </c>
      <c r="I646" s="369" t="str">
        <f>IF(H646="","",VLOOKUP(H646,PROFILE!$B$6:$AC$1000,18,FALSE))</f>
        <v>เทเวศ</v>
      </c>
      <c r="J646" s="369" t="str">
        <f>IF(H646="","",VLOOKUP(H646,PROFILE!$B$6:$AC$1000,17,FALSE))</f>
        <v>กลาง</v>
      </c>
      <c r="K646" s="369" t="str">
        <f>IF(H646="","",VLOOKUP(H646,PROFILE!$B$6:$AC$1000,23,FALSE))</f>
        <v>ญณ5842</v>
      </c>
      <c r="L646" s="369" t="str">
        <f>IF(H646="","",VLOOKUP(H646,PROFILE!$B$6:$AC$1000,24,FALSE))</f>
        <v>HONDA</v>
      </c>
      <c r="M646" s="370" t="str">
        <f>IF(H646="","",VLOOKUP(H646,PROFILE!$B$6:$AC$1000,25,FALSE))</f>
        <v>CITY</v>
      </c>
      <c r="N646" s="371">
        <f t="shared" si="53"/>
        <v>0</v>
      </c>
      <c r="O646" s="372"/>
      <c r="P646" s="372"/>
      <c r="Q646" s="371">
        <f t="shared" si="54"/>
        <v>0</v>
      </c>
      <c r="R646" s="371">
        <f t="shared" si="55"/>
        <v>0</v>
      </c>
      <c r="S646" s="372">
        <f>IFERROR((VLOOKUP(A646,QUEUE!$F$5:$AW$1000,27,FALSE)-VLOOKUP(A646,QUEUE!$F$5:$AW$1000,26,FALSE))*500,0)</f>
        <v>0</v>
      </c>
      <c r="T646" s="372">
        <f>IFERROR((VLOOKUP(A646,QUEUE!$F$5:$AW$1000,30,FALSE)-VLOOKUP(A646,QUEUE!$F$5:$AW$1000,29,FALSE))*850,0)</f>
        <v>0</v>
      </c>
      <c r="U646" s="372">
        <f>IFERROR((VLOOKUP(A646,QUEUE!$F$5:$AW$1000,33,FALSE)-VLOOKUP(A646,QUEUE!$F$5:$AW$1000,32,FALSE))*600,0)</f>
        <v>0</v>
      </c>
      <c r="V646" s="372">
        <f>IFERROR((VLOOKUP(A646,QUEUE!$F$5:$AW$1000,36,FALSE)-VLOOKUP(A646,QUEUE!$F$5:$AW$1000,35,FALSE))*750,0)</f>
        <v>0</v>
      </c>
      <c r="W646" s="372">
        <f>IFERROR((VLOOKUP(A646,QUEUE!$F$5:$AW$1000,39,FALSE)-VLOOKUP(A646,QUEUE!$F$5:$AW$1000,38,FALSE))*600,0)</f>
        <v>0</v>
      </c>
      <c r="X646" s="373"/>
      <c r="Y646" s="371">
        <f>IFERROR(VLOOKUP(A646,PROFILE!$B$6:$DG$1000,109,FALSE),0)</f>
        <v>0</v>
      </c>
      <c r="Z646" s="371">
        <f>IFERROR((VLOOKUP(A646,PROFILE!$B$6:$DG$1000,110,FALSE)*900)+((VLOOKUP(A646,PROFILE!$B$6:$DG$1000,110,FALSE)*900)*0.5),0)</f>
        <v>0</v>
      </c>
      <c r="AA646" s="371">
        <f t="shared" si="52"/>
        <v>0</v>
      </c>
      <c r="AB646" s="373">
        <f>IF(PROFILE!R648="รอบคัน",1500,IF(PROFILE!R648="โคม่า",2000,PROFILE!DJ648*100))</f>
        <v>0</v>
      </c>
    </row>
    <row r="647" spans="1:28" x14ac:dyDescent="0.35">
      <c r="A647" s="344">
        <f t="shared" si="51"/>
        <v>1708041</v>
      </c>
      <c r="B647" s="344">
        <v>647</v>
      </c>
      <c r="G647" s="374" t="str">
        <f>IFERROR(VLOOKUP(A647,PROFILE!$B$6:$P$1000,11,FALSE),"")</f>
        <v/>
      </c>
      <c r="H647" s="368">
        <f>IF(PROFILE!H649="","",PROFILE!B649)</f>
        <v>1708041</v>
      </c>
      <c r="I647" s="369" t="str">
        <f>IF(H647="","",VLOOKUP(H647,PROFILE!$B$6:$AC$1000,18,FALSE))</f>
        <v>เมืองไทย</v>
      </c>
      <c r="J647" s="369" t="str">
        <f>IF(H647="","",VLOOKUP(H647,PROFILE!$B$6:$AC$1000,17,FALSE))</f>
        <v>รอบคัน</v>
      </c>
      <c r="K647" s="369" t="str">
        <f>IF(H647="","",VLOOKUP(H647,PROFILE!$B$6:$AC$1000,23,FALSE))</f>
        <v>1กค1247</v>
      </c>
      <c r="L647" s="369" t="str">
        <f>IF(H647="","",VLOOKUP(H647,PROFILE!$B$6:$AC$1000,24,FALSE))</f>
        <v>TOYOTA</v>
      </c>
      <c r="M647" s="370" t="str">
        <f>IF(H647="","",VLOOKUP(H647,PROFILE!$B$6:$AC$1000,25,FALSE))</f>
        <v>VIGO</v>
      </c>
      <c r="N647" s="371">
        <f t="shared" si="53"/>
        <v>1500</v>
      </c>
      <c r="O647" s="372"/>
      <c r="P647" s="372"/>
      <c r="Q647" s="371">
        <f t="shared" si="54"/>
        <v>0</v>
      </c>
      <c r="R647" s="371">
        <f t="shared" si="55"/>
        <v>0</v>
      </c>
      <c r="S647" s="372">
        <f>IFERROR((VLOOKUP(A647,QUEUE!$F$5:$AW$1000,27,FALSE)-VLOOKUP(A647,QUEUE!$F$5:$AW$1000,26,FALSE))*500,0)</f>
        <v>0</v>
      </c>
      <c r="T647" s="372">
        <f>IFERROR((VLOOKUP(A647,QUEUE!$F$5:$AW$1000,30,FALSE)-VLOOKUP(A647,QUEUE!$F$5:$AW$1000,29,FALSE))*850,0)</f>
        <v>0</v>
      </c>
      <c r="U647" s="372">
        <f>IFERROR((VLOOKUP(A647,QUEUE!$F$5:$AW$1000,33,FALSE)-VLOOKUP(A647,QUEUE!$F$5:$AW$1000,32,FALSE))*600,0)</f>
        <v>0</v>
      </c>
      <c r="V647" s="372">
        <f>IFERROR((VLOOKUP(A647,QUEUE!$F$5:$AW$1000,36,FALSE)-VLOOKUP(A647,QUEUE!$F$5:$AW$1000,35,FALSE))*750,0)</f>
        <v>0</v>
      </c>
      <c r="W647" s="372">
        <f>IFERROR((VLOOKUP(A647,QUEUE!$F$5:$AW$1000,39,FALSE)-VLOOKUP(A647,QUEUE!$F$5:$AW$1000,38,FALSE))*600,0)</f>
        <v>0</v>
      </c>
      <c r="X647" s="373"/>
      <c r="Y647" s="371">
        <f>IFERROR(VLOOKUP(A647,PROFILE!$B$6:$DG$1000,109,FALSE),0)</f>
        <v>0</v>
      </c>
      <c r="Z647" s="371">
        <f>IFERROR((VLOOKUP(A647,PROFILE!$B$6:$DG$1000,110,FALSE)*900)+((VLOOKUP(A647,PROFILE!$B$6:$DG$1000,110,FALSE)*900)*0.5),0)</f>
        <v>0</v>
      </c>
      <c r="AA647" s="371">
        <f t="shared" si="52"/>
        <v>0</v>
      </c>
      <c r="AB647" s="373">
        <f>IF(PROFILE!R649="รอบคัน",1500,IF(PROFILE!R649="โคม่า",2000,PROFILE!DJ649*100))</f>
        <v>1500</v>
      </c>
    </row>
    <row r="648" spans="1:28" x14ac:dyDescent="0.35">
      <c r="A648" s="344">
        <f t="shared" ref="A648:A711" si="56">VALUE(H648)</f>
        <v>1708042</v>
      </c>
      <c r="B648" s="344">
        <v>648</v>
      </c>
      <c r="G648" s="374">
        <f>IFERROR(VLOOKUP(A648,PROFILE!$B$6:$P$1000,11,FALSE),"")</f>
        <v>-42965.599651504628</v>
      </c>
      <c r="H648" s="368">
        <f>IF(PROFILE!H650="","",PROFILE!B650)</f>
        <v>1708042</v>
      </c>
      <c r="I648" s="369" t="str">
        <f>IF(H648="","",VLOOKUP(H648,PROFILE!$B$6:$AC$1000,18,FALSE))</f>
        <v>เทเวศ</v>
      </c>
      <c r="J648" s="369" t="str">
        <f>IF(H648="","",VLOOKUP(H648,PROFILE!$B$6:$AC$1000,17,FALSE))</f>
        <v>โคม่า</v>
      </c>
      <c r="K648" s="369" t="str">
        <f>IF(H648="","",VLOOKUP(H648,PROFILE!$B$6:$AC$1000,23,FALSE))</f>
        <v>ฒล5446</v>
      </c>
      <c r="L648" s="369" t="str">
        <f>IF(H648="","",VLOOKUP(H648,PROFILE!$B$6:$AC$1000,24,FALSE))</f>
        <v>TOYOTA</v>
      </c>
      <c r="M648" s="370" t="str">
        <f>IF(H648="","",VLOOKUP(H648,PROFILE!$B$6:$AC$1000,25,FALSE))</f>
        <v>VIGO</v>
      </c>
      <c r="N648" s="371">
        <f t="shared" si="53"/>
        <v>3350</v>
      </c>
      <c r="O648" s="372"/>
      <c r="P648" s="372"/>
      <c r="Q648" s="371">
        <f t="shared" si="54"/>
        <v>0</v>
      </c>
      <c r="R648" s="371">
        <f t="shared" si="55"/>
        <v>0</v>
      </c>
      <c r="S648" s="372">
        <f>IFERROR((VLOOKUP(A648,QUEUE!$F$5:$AW$1000,27,FALSE)-VLOOKUP(A648,QUEUE!$F$5:$AW$1000,26,FALSE))*500,0)</f>
        <v>0</v>
      </c>
      <c r="T648" s="372">
        <f>IFERROR((VLOOKUP(A648,QUEUE!$F$5:$AW$1000,30,FALSE)-VLOOKUP(A648,QUEUE!$F$5:$AW$1000,29,FALSE))*850,0)</f>
        <v>0</v>
      </c>
      <c r="U648" s="372">
        <f>IFERROR((VLOOKUP(A648,QUEUE!$F$5:$AW$1000,33,FALSE)-VLOOKUP(A648,QUEUE!$F$5:$AW$1000,32,FALSE))*600,0)</f>
        <v>0</v>
      </c>
      <c r="V648" s="372">
        <f>IFERROR((VLOOKUP(A648,QUEUE!$F$5:$AW$1000,36,FALSE)-VLOOKUP(A648,QUEUE!$F$5:$AW$1000,35,FALSE))*750,0)</f>
        <v>0</v>
      </c>
      <c r="W648" s="372">
        <f>IFERROR((VLOOKUP(A648,QUEUE!$F$5:$AW$1000,39,FALSE)-VLOOKUP(A648,QUEUE!$F$5:$AW$1000,38,FALSE))*600,0)</f>
        <v>0</v>
      </c>
      <c r="X648" s="373"/>
      <c r="Y648" s="371">
        <f>IFERROR(VLOOKUP(A648,PROFILE!$B$6:$DG$1000,109,FALSE),0)</f>
        <v>0</v>
      </c>
      <c r="Z648" s="371">
        <f>IFERROR((VLOOKUP(A648,PROFILE!$B$6:$DG$1000,110,FALSE)*900)+((VLOOKUP(A648,PROFILE!$B$6:$DG$1000,110,FALSE)*900)*0.5),0)</f>
        <v>1350</v>
      </c>
      <c r="AA648" s="371">
        <f t="shared" si="52"/>
        <v>0</v>
      </c>
      <c r="AB648" s="373">
        <f>IF(PROFILE!R650="รอบคัน",1500,IF(PROFILE!R650="โคม่า",2000,PROFILE!DJ650*100))</f>
        <v>2000</v>
      </c>
    </row>
    <row r="649" spans="1:28" x14ac:dyDescent="0.35">
      <c r="A649" s="344">
        <f t="shared" si="56"/>
        <v>1708043</v>
      </c>
      <c r="B649" s="344">
        <v>649</v>
      </c>
      <c r="G649" s="374" t="str">
        <f>IFERROR(VLOOKUP(A649,PROFILE!$B$6:$P$1000,11,FALSE),"")</f>
        <v>OUT</v>
      </c>
      <c r="H649" s="368">
        <f>IF(PROFILE!H651="","",PROFILE!B651)</f>
        <v>1708043</v>
      </c>
      <c r="I649" s="369" t="str">
        <f>IF(H649="","",VLOOKUP(H649,PROFILE!$B$6:$AC$1000,18,FALSE))</f>
        <v>อาคเนย์</v>
      </c>
      <c r="J649" s="369" t="str">
        <f>IF(H649="","",VLOOKUP(H649,PROFILE!$B$6:$AC$1000,17,FALSE))</f>
        <v>กลาง</v>
      </c>
      <c r="K649" s="369" t="str">
        <f>IF(H649="","",VLOOKUP(H649,PROFILE!$B$6:$AC$1000,23,FALSE))</f>
        <v>กฉ3322</v>
      </c>
      <c r="L649" s="369" t="str">
        <f>IF(H649="","",VLOOKUP(H649,PROFILE!$B$6:$AC$1000,24,FALSE))</f>
        <v>HONDA</v>
      </c>
      <c r="M649" s="370" t="str">
        <f>IF(H649="","",VLOOKUP(H649,PROFILE!$B$6:$AC$1000,25,FALSE))</f>
        <v>JAZZ</v>
      </c>
      <c r="N649" s="371">
        <f t="shared" si="53"/>
        <v>1850</v>
      </c>
      <c r="O649" s="372"/>
      <c r="P649" s="372"/>
      <c r="Q649" s="371">
        <f t="shared" si="54"/>
        <v>0</v>
      </c>
      <c r="R649" s="371">
        <f t="shared" si="55"/>
        <v>0</v>
      </c>
      <c r="S649" s="372">
        <f>IFERROR((VLOOKUP(A649,QUEUE!$F$5:$AW$1000,27,FALSE)-VLOOKUP(A649,QUEUE!$F$5:$AW$1000,26,FALSE))*500,0)</f>
        <v>0</v>
      </c>
      <c r="T649" s="372">
        <f>IFERROR((VLOOKUP(A649,QUEUE!$F$5:$AW$1000,30,FALSE)-VLOOKUP(A649,QUEUE!$F$5:$AW$1000,29,FALSE))*850,0)</f>
        <v>0</v>
      </c>
      <c r="U649" s="372">
        <f>IFERROR((VLOOKUP(A649,QUEUE!$F$5:$AW$1000,33,FALSE)-VLOOKUP(A649,QUEUE!$F$5:$AW$1000,32,FALSE))*600,0)</f>
        <v>0</v>
      </c>
      <c r="V649" s="372">
        <f>IFERROR((VLOOKUP(A649,QUEUE!$F$5:$AW$1000,36,FALSE)-VLOOKUP(A649,QUEUE!$F$5:$AW$1000,35,FALSE))*750,0)</f>
        <v>0</v>
      </c>
      <c r="W649" s="372">
        <f>IFERROR((VLOOKUP(A649,QUEUE!$F$5:$AW$1000,39,FALSE)-VLOOKUP(A649,QUEUE!$F$5:$AW$1000,38,FALSE))*600,0)</f>
        <v>0</v>
      </c>
      <c r="X649" s="373"/>
      <c r="Y649" s="371">
        <f>IFERROR(VLOOKUP(A649,PROFILE!$B$6:$DG$1000,109,FALSE),0)</f>
        <v>0</v>
      </c>
      <c r="Z649" s="371">
        <f>IFERROR((VLOOKUP(A649,PROFILE!$B$6:$DG$1000,110,FALSE)*900)+((VLOOKUP(A649,PROFILE!$B$6:$DG$1000,110,FALSE)*900)*0.5),0)</f>
        <v>1350</v>
      </c>
      <c r="AA649" s="371">
        <f t="shared" si="52"/>
        <v>0</v>
      </c>
      <c r="AB649" s="373">
        <f>IF(PROFILE!R651="รอบคัน",1500,IF(PROFILE!R651="โคม่า",2000,PROFILE!DJ651*100))</f>
        <v>500</v>
      </c>
    </row>
    <row r="650" spans="1:28" x14ac:dyDescent="0.35">
      <c r="A650" s="344">
        <f t="shared" si="56"/>
        <v>1708044</v>
      </c>
      <c r="B650" s="344">
        <v>650</v>
      </c>
      <c r="G650" s="374" t="str">
        <f>IFERROR(VLOOKUP(A650,PROFILE!$B$6:$P$1000,11,FALSE),"")</f>
        <v/>
      </c>
      <c r="H650" s="368">
        <f>IF(PROFILE!H652="","",PROFILE!B652)</f>
        <v>1708044</v>
      </c>
      <c r="I650" s="369" t="str">
        <f>IF(H650="","",VLOOKUP(H650,PROFILE!$B$6:$AC$1000,18,FALSE))</f>
        <v>ธนชาต</v>
      </c>
      <c r="J650" s="369" t="str">
        <f>IF(H650="","",VLOOKUP(H650,PROFILE!$B$6:$AC$1000,17,FALSE))</f>
        <v>ชิ้นส่วน</v>
      </c>
      <c r="K650" s="369" t="str">
        <f>IF(H650="","",VLOOKUP(H650,PROFILE!$B$6:$AC$1000,23,FALSE))</f>
        <v>กจ5041</v>
      </c>
      <c r="L650" s="369" t="str">
        <f>IF(H650="","",VLOOKUP(H650,PROFILE!$B$6:$AC$1000,24,FALSE))</f>
        <v>CHEVROLET</v>
      </c>
      <c r="M650" s="370" t="str">
        <f>IF(H650="","",VLOOKUP(H650,PROFILE!$B$6:$AC$1000,25,FALSE))</f>
        <v>COLORADO</v>
      </c>
      <c r="N650" s="371">
        <f t="shared" si="53"/>
        <v>0</v>
      </c>
      <c r="O650" s="372"/>
      <c r="P650" s="372"/>
      <c r="Q650" s="371">
        <f t="shared" si="54"/>
        <v>0</v>
      </c>
      <c r="R650" s="371">
        <f t="shared" si="55"/>
        <v>0</v>
      </c>
      <c r="S650" s="372">
        <f>IFERROR((VLOOKUP(A650,QUEUE!$F$5:$AW$1000,27,FALSE)-VLOOKUP(A650,QUEUE!$F$5:$AW$1000,26,FALSE))*500,0)</f>
        <v>0</v>
      </c>
      <c r="T650" s="372">
        <f>IFERROR((VLOOKUP(A650,QUEUE!$F$5:$AW$1000,30,FALSE)-VLOOKUP(A650,QUEUE!$F$5:$AW$1000,29,FALSE))*850,0)</f>
        <v>0</v>
      </c>
      <c r="U650" s="372">
        <f>IFERROR((VLOOKUP(A650,QUEUE!$F$5:$AW$1000,33,FALSE)-VLOOKUP(A650,QUEUE!$F$5:$AW$1000,32,FALSE))*600,0)</f>
        <v>0</v>
      </c>
      <c r="V650" s="372">
        <f>IFERROR((VLOOKUP(A650,QUEUE!$F$5:$AW$1000,36,FALSE)-VLOOKUP(A650,QUEUE!$F$5:$AW$1000,35,FALSE))*750,0)</f>
        <v>0</v>
      </c>
      <c r="W650" s="372">
        <f>IFERROR((VLOOKUP(A650,QUEUE!$F$5:$AW$1000,39,FALSE)-VLOOKUP(A650,QUEUE!$F$5:$AW$1000,38,FALSE))*600,0)</f>
        <v>0</v>
      </c>
      <c r="X650" s="373"/>
      <c r="Y650" s="371">
        <f>IFERROR(VLOOKUP(A650,PROFILE!$B$6:$DG$1000,109,FALSE),0)</f>
        <v>0</v>
      </c>
      <c r="Z650" s="371">
        <f>IFERROR((VLOOKUP(A650,PROFILE!$B$6:$DG$1000,110,FALSE)*900)+((VLOOKUP(A650,PROFILE!$B$6:$DG$1000,110,FALSE)*900)*0.5),0)</f>
        <v>0</v>
      </c>
      <c r="AA650" s="371">
        <f t="shared" si="52"/>
        <v>0</v>
      </c>
      <c r="AB650" s="373">
        <f>IF(PROFILE!R652="รอบคัน",1500,IF(PROFILE!R652="โคม่า",2000,PROFILE!DJ652*100))</f>
        <v>0</v>
      </c>
    </row>
    <row r="651" spans="1:28" x14ac:dyDescent="0.35">
      <c r="A651" s="344">
        <f t="shared" si="56"/>
        <v>1708045</v>
      </c>
      <c r="B651" s="344">
        <v>651</v>
      </c>
      <c r="G651" s="374" t="str">
        <f>IFERROR(VLOOKUP(A651,PROFILE!$B$6:$P$1000,11,FALSE),"")</f>
        <v>OUT</v>
      </c>
      <c r="H651" s="368">
        <f>IF(PROFILE!H653="","",PROFILE!B653)</f>
        <v>1708045</v>
      </c>
      <c r="I651" s="369" t="str">
        <f>IF(H651="","",VLOOKUP(H651,PROFILE!$B$6:$AC$1000,18,FALSE))</f>
        <v>กรุงไทย</v>
      </c>
      <c r="J651" s="369" t="str">
        <f>IF(H651="","",VLOOKUP(H651,PROFILE!$B$6:$AC$1000,17,FALSE))</f>
        <v>รอบคัน</v>
      </c>
      <c r="K651" s="369" t="str">
        <f>IF(H651="","",VLOOKUP(H651,PROFILE!$B$6:$AC$1000,23,FALSE))</f>
        <v>ถอ3956</v>
      </c>
      <c r="L651" s="369" t="str">
        <f>IF(H651="","",VLOOKUP(H651,PROFILE!$B$6:$AC$1000,24,FALSE))</f>
        <v>TOYOTA</v>
      </c>
      <c r="M651" s="370" t="str">
        <f>IF(H651="","",VLOOKUP(H651,PROFILE!$B$6:$AC$1000,25,FALSE))</f>
        <v>VIGO</v>
      </c>
      <c r="N651" s="371">
        <f t="shared" si="53"/>
        <v>2430.6</v>
      </c>
      <c r="O651" s="372">
        <v>4825</v>
      </c>
      <c r="P651" s="372"/>
      <c r="Q651" s="371">
        <f t="shared" si="54"/>
        <v>0</v>
      </c>
      <c r="R651" s="371">
        <f t="shared" si="55"/>
        <v>0</v>
      </c>
      <c r="S651" s="372">
        <f>IFERROR((VLOOKUP(A651,QUEUE!$F$5:$AW$1000,27,FALSE)-VLOOKUP(A651,QUEUE!$F$5:$AW$1000,26,FALSE))*500,0)</f>
        <v>0</v>
      </c>
      <c r="T651" s="372">
        <f>IFERROR((VLOOKUP(A651,QUEUE!$F$5:$AW$1000,30,FALSE)-VLOOKUP(A651,QUEUE!$F$5:$AW$1000,29,FALSE))*850,0)</f>
        <v>0</v>
      </c>
      <c r="U651" s="372">
        <f>IFERROR((VLOOKUP(A651,QUEUE!$F$5:$AW$1000,33,FALSE)-VLOOKUP(A651,QUEUE!$F$5:$AW$1000,32,FALSE))*600,0)</f>
        <v>0</v>
      </c>
      <c r="V651" s="372">
        <f>IFERROR((VLOOKUP(A651,QUEUE!$F$5:$AW$1000,36,FALSE)-VLOOKUP(A651,QUEUE!$F$5:$AW$1000,35,FALSE))*750,0)</f>
        <v>0</v>
      </c>
      <c r="W651" s="372">
        <f>IFERROR((VLOOKUP(A651,QUEUE!$F$5:$AW$1000,39,FALSE)-VLOOKUP(A651,QUEUE!$F$5:$AW$1000,38,FALSE))*600,0)</f>
        <v>0</v>
      </c>
      <c r="X651" s="373"/>
      <c r="Y651" s="371">
        <f>934+100</f>
        <v>1034</v>
      </c>
      <c r="Z651" s="371">
        <f>IFERROR((VLOOKUP(A651,PROFILE!$B$6:$DG$1000,110,FALSE)*900)+((VLOOKUP(A651,PROFILE!$B$6:$DG$1000,110,FALSE)*900)*0.5),0)</f>
        <v>0</v>
      </c>
      <c r="AA651" s="371">
        <f t="shared" si="52"/>
        <v>-103.4</v>
      </c>
      <c r="AB651" s="373">
        <f>IF(PROFILE!R653="รอบคัน",1500,IF(PROFILE!R653="โคม่า",2000,PROFILE!DJ653*100))</f>
        <v>1500</v>
      </c>
    </row>
    <row r="652" spans="1:28" x14ac:dyDescent="0.35">
      <c r="A652" s="344">
        <f t="shared" si="56"/>
        <v>1708046</v>
      </c>
      <c r="B652" s="344">
        <v>652</v>
      </c>
      <c r="G652" s="374" t="str">
        <f>IFERROR(VLOOKUP(A652,PROFILE!$B$6:$P$1000,11,FALSE),"")</f>
        <v>OUT</v>
      </c>
      <c r="H652" s="368">
        <f>IF(PROFILE!H654="","",PROFILE!B654)</f>
        <v>1708046</v>
      </c>
      <c r="I652" s="369" t="str">
        <f>IF(H652="","",VLOOKUP(H652,PROFILE!$B$6:$AC$1000,18,FALSE))</f>
        <v>อาคเนย์</v>
      </c>
      <c r="J652" s="369" t="str">
        <f>IF(H652="","",VLOOKUP(H652,PROFILE!$B$6:$AC$1000,17,FALSE))</f>
        <v>ชิ้นส่วน</v>
      </c>
      <c r="K652" s="369" t="str">
        <f>IF(H652="","",VLOOKUP(H652,PROFILE!$B$6:$AC$1000,23,FALSE))</f>
        <v>วก6723</v>
      </c>
      <c r="L652" s="369" t="str">
        <f>IF(H652="","",VLOOKUP(H652,PROFILE!$B$6:$AC$1000,24,FALSE))</f>
        <v>HONDA</v>
      </c>
      <c r="M652" s="370" t="str">
        <f>IF(H652="","",VLOOKUP(H652,PROFILE!$B$6:$AC$1000,25,FALSE))</f>
        <v>ACCORD</v>
      </c>
      <c r="N652" s="371">
        <f t="shared" si="53"/>
        <v>1015</v>
      </c>
      <c r="O652" s="372"/>
      <c r="P652" s="372">
        <v>2400</v>
      </c>
      <c r="Q652" s="371">
        <f t="shared" si="54"/>
        <v>1385</v>
      </c>
      <c r="R652" s="371">
        <f t="shared" si="55"/>
        <v>1385</v>
      </c>
      <c r="S652" s="372">
        <f>IFERROR((VLOOKUP(A652,QUEUE!$F$5:$AW$1000,27,FALSE)-VLOOKUP(A652,QUEUE!$F$5:$AW$1000,26,FALSE))*500,0)</f>
        <v>0</v>
      </c>
      <c r="T652" s="372">
        <f>IFERROR((VLOOKUP(A652,QUEUE!$F$5:$AW$1000,30,FALSE)-VLOOKUP(A652,QUEUE!$F$5:$AW$1000,29,FALSE))*850,0)</f>
        <v>0</v>
      </c>
      <c r="U652" s="372">
        <f>IFERROR((VLOOKUP(A652,QUEUE!$F$5:$AW$1000,33,FALSE)-VLOOKUP(A652,QUEUE!$F$5:$AW$1000,32,FALSE))*600,0)</f>
        <v>0</v>
      </c>
      <c r="V652" s="372">
        <f>IFERROR((VLOOKUP(A652,QUEUE!$F$5:$AW$1000,36,FALSE)-VLOOKUP(A652,QUEUE!$F$5:$AW$1000,35,FALSE))*750,0)</f>
        <v>0</v>
      </c>
      <c r="W652" s="372">
        <f>IFERROR((VLOOKUP(A652,QUEUE!$F$5:$AW$1000,39,FALSE)-VLOOKUP(A652,QUEUE!$F$5:$AW$1000,38,FALSE))*600,0)</f>
        <v>0</v>
      </c>
      <c r="X652" s="373"/>
      <c r="Y652" s="371">
        <f>IFERROR(VLOOKUP(A652,PROFILE!$B$6:$DG$1000,109,FALSE),0)</f>
        <v>0</v>
      </c>
      <c r="Z652" s="371">
        <f>IFERROR((VLOOKUP(A652,PROFILE!$B$6:$DG$1000,110,FALSE)*900)+((VLOOKUP(A652,PROFILE!$B$6:$DG$1000,110,FALSE)*900)*0.5),0)</f>
        <v>675</v>
      </c>
      <c r="AA652" s="371">
        <f t="shared" si="52"/>
        <v>240</v>
      </c>
      <c r="AB652" s="373">
        <f>IF(PROFILE!R654="รอบคัน",1500,IF(PROFILE!R654="โคม่า",2000,PROFILE!DJ654*100))</f>
        <v>100</v>
      </c>
    </row>
    <row r="653" spans="1:28" x14ac:dyDescent="0.35">
      <c r="A653" s="344">
        <f t="shared" si="56"/>
        <v>1708047</v>
      </c>
      <c r="B653" s="344">
        <v>653</v>
      </c>
      <c r="G653" s="374" t="str">
        <f>IFERROR(VLOOKUP(A653,PROFILE!$B$6:$P$1000,11,FALSE),"")</f>
        <v>OUT</v>
      </c>
      <c r="H653" s="368">
        <f>IF(PROFILE!H655="","",PROFILE!B655)</f>
        <v>1708047</v>
      </c>
      <c r="I653" s="369" t="str">
        <f>IF(H653="","",VLOOKUP(H653,PROFILE!$B$6:$AC$1000,18,FALSE))</f>
        <v>ธนชาต</v>
      </c>
      <c r="J653" s="369" t="str">
        <f>IF(H653="","",VLOOKUP(H653,PROFILE!$B$6:$AC$1000,17,FALSE))</f>
        <v>เบา</v>
      </c>
      <c r="K653" s="369" t="str">
        <f>IF(H653="","",VLOOKUP(H653,PROFILE!$B$6:$AC$1000,23,FALSE))</f>
        <v>สอ927</v>
      </c>
      <c r="L653" s="369" t="str">
        <f>IF(H653="","",VLOOKUP(H653,PROFILE!$B$6:$AC$1000,24,FALSE))</f>
        <v>HONDA</v>
      </c>
      <c r="M653" s="370" t="str">
        <f>IF(H653="","",VLOOKUP(H653,PROFILE!$B$6:$AC$1000,25,FALSE))</f>
        <v>CITY</v>
      </c>
      <c r="N653" s="371">
        <f t="shared" si="53"/>
        <v>2938.9960000000001</v>
      </c>
      <c r="O653" s="372"/>
      <c r="P653" s="372">
        <v>5638.76</v>
      </c>
      <c r="Q653" s="371">
        <f t="shared" si="54"/>
        <v>2699.7640000000001</v>
      </c>
      <c r="R653" s="371">
        <f t="shared" si="55"/>
        <v>2699.7640000000001</v>
      </c>
      <c r="S653" s="372">
        <f>IFERROR((VLOOKUP(A653,QUEUE!$F$5:$AW$1000,27,FALSE)-VLOOKUP(A653,QUEUE!$F$5:$AW$1000,26,FALSE))*500,0)</f>
        <v>0</v>
      </c>
      <c r="T653" s="372">
        <f>IFERROR((VLOOKUP(A653,QUEUE!$F$5:$AW$1000,30,FALSE)-VLOOKUP(A653,QUEUE!$F$5:$AW$1000,29,FALSE))*850,0)</f>
        <v>0</v>
      </c>
      <c r="U653" s="372">
        <f>IFERROR((VLOOKUP(A653,QUEUE!$F$5:$AW$1000,33,FALSE)-VLOOKUP(A653,QUEUE!$F$5:$AW$1000,32,FALSE))*600,0)</f>
        <v>0</v>
      </c>
      <c r="V653" s="372">
        <f>IFERROR((VLOOKUP(A653,QUEUE!$F$5:$AW$1000,36,FALSE)-VLOOKUP(A653,QUEUE!$F$5:$AW$1000,35,FALSE))*750,0)</f>
        <v>0</v>
      </c>
      <c r="W653" s="372">
        <f>IFERROR((VLOOKUP(A653,QUEUE!$F$5:$AW$1000,39,FALSE)-VLOOKUP(A653,QUEUE!$F$5:$AW$1000,38,FALSE))*600,0)</f>
        <v>0</v>
      </c>
      <c r="X653" s="373"/>
      <c r="Y653" s="371">
        <v>1666.8</v>
      </c>
      <c r="Z653" s="371">
        <f>IFERROR((VLOOKUP(A653,PROFILE!$B$6:$DG$1000,110,FALSE)*900)+((VLOOKUP(A653,PROFILE!$B$6:$DG$1000,110,FALSE)*900)*0.5),0)</f>
        <v>675</v>
      </c>
      <c r="AA653" s="371">
        <f t="shared" si="52"/>
        <v>397.19600000000003</v>
      </c>
      <c r="AB653" s="373">
        <f>IF(PROFILE!R655="รอบคัน",1500,IF(PROFILE!R655="โคม่า",2000,PROFILE!DJ655*100))</f>
        <v>200</v>
      </c>
    </row>
    <row r="654" spans="1:28" x14ac:dyDescent="0.35">
      <c r="A654" s="344">
        <f t="shared" si="56"/>
        <v>1708048</v>
      </c>
      <c r="B654" s="344">
        <v>654</v>
      </c>
      <c r="G654" s="374" t="str">
        <f>IFERROR(VLOOKUP(A654,PROFILE!$B$6:$P$1000,11,FALSE),"")</f>
        <v>OUT</v>
      </c>
      <c r="H654" s="368">
        <f>IF(PROFILE!H656="","",PROFILE!B656)</f>
        <v>1708048</v>
      </c>
      <c r="I654" s="369" t="str">
        <f>IF(H654="","",VLOOKUP(H654,PROFILE!$B$6:$AC$1000,18,FALSE))</f>
        <v>ธนชาต</v>
      </c>
      <c r="J654" s="369" t="str">
        <f>IF(H654="","",VLOOKUP(H654,PROFILE!$B$6:$AC$1000,17,FALSE))</f>
        <v>ชิ้นส่วน</v>
      </c>
      <c r="K654" s="369" t="str">
        <f>IF(H654="","",VLOOKUP(H654,PROFILE!$B$6:$AC$1000,23,FALSE))</f>
        <v>ฒผ2610</v>
      </c>
      <c r="L654" s="369" t="str">
        <f>IF(H654="","",VLOOKUP(H654,PROFILE!$B$6:$AC$1000,24,FALSE))</f>
        <v>TOYOTA</v>
      </c>
      <c r="M654" s="370" t="str">
        <f>IF(H654="","",VLOOKUP(H654,PROFILE!$B$6:$AC$1000,25,FALSE))</f>
        <v>VIGO</v>
      </c>
      <c r="N654" s="371">
        <f t="shared" si="53"/>
        <v>2692.5259999999998</v>
      </c>
      <c r="O654" s="372"/>
      <c r="P654" s="372">
        <v>3899.66</v>
      </c>
      <c r="Q654" s="371">
        <f t="shared" si="54"/>
        <v>1207.134</v>
      </c>
      <c r="R654" s="371">
        <f t="shared" si="55"/>
        <v>1207.134</v>
      </c>
      <c r="S654" s="372">
        <f>IFERROR((VLOOKUP(A654,QUEUE!$F$5:$AW$1000,27,FALSE)-VLOOKUP(A654,QUEUE!$F$5:$AW$1000,26,FALSE))*500,0)</f>
        <v>0</v>
      </c>
      <c r="T654" s="372">
        <f>IFERROR((VLOOKUP(A654,QUEUE!$F$5:$AW$1000,30,FALSE)-VLOOKUP(A654,QUEUE!$F$5:$AW$1000,29,FALSE))*850,0)</f>
        <v>0</v>
      </c>
      <c r="U654" s="372">
        <f>IFERROR((VLOOKUP(A654,QUEUE!$F$5:$AW$1000,33,FALSE)-VLOOKUP(A654,QUEUE!$F$5:$AW$1000,32,FALSE))*600,0)</f>
        <v>0</v>
      </c>
      <c r="V654" s="372">
        <f>IFERROR((VLOOKUP(A654,QUEUE!$F$5:$AW$1000,36,FALSE)-VLOOKUP(A654,QUEUE!$F$5:$AW$1000,35,FALSE))*750,0)</f>
        <v>0</v>
      </c>
      <c r="W654" s="372">
        <f>IFERROR((VLOOKUP(A654,QUEUE!$F$5:$AW$1000,39,FALSE)-VLOOKUP(A654,QUEUE!$F$5:$AW$1000,38,FALSE))*600,0)</f>
        <v>0</v>
      </c>
      <c r="X654" s="373"/>
      <c r="Y654" s="371">
        <v>2558.4</v>
      </c>
      <c r="Z654" s="371">
        <f>IFERROR((VLOOKUP(A654,PROFILE!$B$6:$DG$1000,110,FALSE)*900)+((VLOOKUP(A654,PROFILE!$B$6:$DG$1000,110,FALSE)*900)*0.5),0)</f>
        <v>0</v>
      </c>
      <c r="AA654" s="371">
        <f t="shared" si="52"/>
        <v>134.12599999999998</v>
      </c>
      <c r="AB654" s="373">
        <f>IF(PROFILE!R656="รอบคัน",1500,IF(PROFILE!R656="โคม่า",2000,PROFILE!DJ656*100))</f>
        <v>0</v>
      </c>
    </row>
    <row r="655" spans="1:28" x14ac:dyDescent="0.35">
      <c r="A655" s="344">
        <f t="shared" si="56"/>
        <v>1708049</v>
      </c>
      <c r="B655" s="344">
        <v>655</v>
      </c>
      <c r="G655" s="374" t="str">
        <f>IFERROR(VLOOKUP(A655,PROFILE!$B$6:$P$1000,11,FALSE),"")</f>
        <v>OUT</v>
      </c>
      <c r="H655" s="368">
        <f>IF(PROFILE!H657="","",PROFILE!B657)</f>
        <v>1708049</v>
      </c>
      <c r="I655" s="369" t="str">
        <f>IF(H655="","",VLOOKUP(H655,PROFILE!$B$6:$AC$1000,18,FALSE))</f>
        <v>เทเวศ</v>
      </c>
      <c r="J655" s="369" t="str">
        <f>IF(H655="","",VLOOKUP(H655,PROFILE!$B$6:$AC$1000,17,FALSE))</f>
        <v>เบา</v>
      </c>
      <c r="K655" s="369" t="str">
        <f>IF(H655="","",VLOOKUP(H655,PROFILE!$B$6:$AC$1000,23,FALSE))</f>
        <v>3กฎ8487</v>
      </c>
      <c r="L655" s="369" t="str">
        <f>IF(H655="","",VLOOKUP(H655,PROFILE!$B$6:$AC$1000,24,FALSE))</f>
        <v>TOYOTA</v>
      </c>
      <c r="M655" s="370" t="str">
        <f>IF(H655="","",VLOOKUP(H655,PROFILE!$B$6:$AC$1000,25,FALSE))</f>
        <v>VIGO</v>
      </c>
      <c r="N655" s="371">
        <f t="shared" si="53"/>
        <v>775</v>
      </c>
      <c r="O655" s="372"/>
      <c r="P655" s="372"/>
      <c r="Q655" s="371">
        <f t="shared" si="54"/>
        <v>0</v>
      </c>
      <c r="R655" s="371">
        <f t="shared" si="55"/>
        <v>0</v>
      </c>
      <c r="S655" s="372">
        <f>IFERROR((VLOOKUP(A655,QUEUE!$F$5:$AW$1000,27,FALSE)-VLOOKUP(A655,QUEUE!$F$5:$AW$1000,26,FALSE))*500,0)</f>
        <v>0</v>
      </c>
      <c r="T655" s="372">
        <f>IFERROR((VLOOKUP(A655,QUEUE!$F$5:$AW$1000,30,FALSE)-VLOOKUP(A655,QUEUE!$F$5:$AW$1000,29,FALSE))*850,0)</f>
        <v>0</v>
      </c>
      <c r="U655" s="372">
        <f>IFERROR((VLOOKUP(A655,QUEUE!$F$5:$AW$1000,33,FALSE)-VLOOKUP(A655,QUEUE!$F$5:$AW$1000,32,FALSE))*600,0)</f>
        <v>0</v>
      </c>
      <c r="V655" s="372">
        <f>IFERROR((VLOOKUP(A655,QUEUE!$F$5:$AW$1000,36,FALSE)-VLOOKUP(A655,QUEUE!$F$5:$AW$1000,35,FALSE))*750,0)</f>
        <v>0</v>
      </c>
      <c r="W655" s="372">
        <f>IFERROR((VLOOKUP(A655,QUEUE!$F$5:$AW$1000,39,FALSE)-VLOOKUP(A655,QUEUE!$F$5:$AW$1000,38,FALSE))*600,0)</f>
        <v>0</v>
      </c>
      <c r="X655" s="373"/>
      <c r="Y655" s="371">
        <f>IFERROR(VLOOKUP(A655,PROFILE!$B$6:$DG$1000,109,FALSE),0)</f>
        <v>0</v>
      </c>
      <c r="Z655" s="371">
        <f>IFERROR((VLOOKUP(A655,PROFILE!$B$6:$DG$1000,110,FALSE)*900)+((VLOOKUP(A655,PROFILE!$B$6:$DG$1000,110,FALSE)*900)*0.5),0)</f>
        <v>675</v>
      </c>
      <c r="AA655" s="371">
        <f t="shared" ref="AA655:AA718" si="57">IFERROR(0.1*(P655-Y655),0)</f>
        <v>0</v>
      </c>
      <c r="AB655" s="373">
        <f>IF(PROFILE!R657="รอบคัน",1500,IF(PROFILE!R657="โคม่า",2000,PROFILE!DJ657*100))</f>
        <v>100</v>
      </c>
    </row>
    <row r="656" spans="1:28" x14ac:dyDescent="0.35">
      <c r="A656" s="344">
        <f t="shared" si="56"/>
        <v>1708050</v>
      </c>
      <c r="B656" s="344">
        <v>656</v>
      </c>
      <c r="G656" s="374">
        <f>IFERROR(VLOOKUP(A656,PROFILE!$B$6:$P$1000,11,FALSE),"")</f>
        <v>22.618776736111613</v>
      </c>
      <c r="H656" s="368">
        <f>IF(PROFILE!H658="","",PROFILE!B658)</f>
        <v>1708050</v>
      </c>
      <c r="I656" s="369" t="str">
        <f>IF(H656="","",VLOOKUP(H656,PROFILE!$B$6:$AC$1000,18,FALSE))</f>
        <v>เมืองไทย</v>
      </c>
      <c r="J656" s="369" t="str">
        <f>IF(H656="","",VLOOKUP(H656,PROFILE!$B$6:$AC$1000,17,FALSE))</f>
        <v>รอบคัน</v>
      </c>
      <c r="K656" s="369" t="str">
        <f>IF(H656="","",VLOOKUP(H656,PROFILE!$B$6:$AC$1000,23,FALSE))</f>
        <v>1กม9953</v>
      </c>
      <c r="L656" s="369" t="str">
        <f>IF(H656="","",VLOOKUP(H656,PROFILE!$B$6:$AC$1000,24,FALSE))</f>
        <v>HONDA</v>
      </c>
      <c r="M656" s="370" t="str">
        <f>IF(H656="","",VLOOKUP(H656,PROFILE!$B$6:$AC$1000,25,FALSE))</f>
        <v>CITY</v>
      </c>
      <c r="N656" s="371">
        <f t="shared" ref="N656:N719" si="58">SUM(S656:AB656)</f>
        <v>1500</v>
      </c>
      <c r="O656" s="372">
        <v>8000</v>
      </c>
      <c r="P656" s="372"/>
      <c r="Q656" s="371">
        <f t="shared" ref="Q656:Q719" si="59">IF(P656="",0,P656-N656)</f>
        <v>0</v>
      </c>
      <c r="R656" s="371">
        <f t="shared" si="55"/>
        <v>0</v>
      </c>
      <c r="S656" s="372">
        <f>IFERROR((VLOOKUP(A656,QUEUE!$F$5:$AW$1000,27,FALSE)-VLOOKUP(A656,QUEUE!$F$5:$AW$1000,26,FALSE))*500,0)</f>
        <v>0</v>
      </c>
      <c r="T656" s="372">
        <f>IFERROR((VLOOKUP(A656,QUEUE!$F$5:$AW$1000,30,FALSE)-VLOOKUP(A656,QUEUE!$F$5:$AW$1000,29,FALSE))*850,0)</f>
        <v>0</v>
      </c>
      <c r="U656" s="372">
        <f>IFERROR((VLOOKUP(A656,QUEUE!$F$5:$AW$1000,33,FALSE)-VLOOKUP(A656,QUEUE!$F$5:$AW$1000,32,FALSE))*600,0)</f>
        <v>0</v>
      </c>
      <c r="V656" s="372">
        <f>IFERROR((VLOOKUP(A656,QUEUE!$F$5:$AW$1000,36,FALSE)-VLOOKUP(A656,QUEUE!$F$5:$AW$1000,35,FALSE))*750,0)</f>
        <v>0</v>
      </c>
      <c r="W656" s="372">
        <f>IFERROR((VLOOKUP(A656,QUEUE!$F$5:$AW$1000,39,FALSE)-VLOOKUP(A656,QUEUE!$F$5:$AW$1000,38,FALSE))*600,0)</f>
        <v>0</v>
      </c>
      <c r="X656" s="373"/>
      <c r="Y656" s="371">
        <f>IFERROR(VLOOKUP(A656,PROFILE!$B$6:$DG$1000,109,FALSE),0)</f>
        <v>0</v>
      </c>
      <c r="Z656" s="371">
        <f>IFERROR((VLOOKUP(A656,PROFILE!$B$6:$DG$1000,110,FALSE)*900)+((VLOOKUP(A656,PROFILE!$B$6:$DG$1000,110,FALSE)*900)*0.5),0)</f>
        <v>0</v>
      </c>
      <c r="AA656" s="371">
        <f t="shared" si="57"/>
        <v>0</v>
      </c>
      <c r="AB656" s="373">
        <f>IF(PROFILE!R658="รอบคัน",1500,IF(PROFILE!R658="โคม่า",2000,PROFILE!DJ658*100))</f>
        <v>1500</v>
      </c>
    </row>
    <row r="657" spans="1:28" x14ac:dyDescent="0.35">
      <c r="A657" s="344">
        <f t="shared" si="56"/>
        <v>1708051</v>
      </c>
      <c r="B657" s="344">
        <v>657</v>
      </c>
      <c r="G657" s="374" t="str">
        <f>IFERROR(VLOOKUP(A657,PROFILE!$B$6:$P$1000,11,FALSE),"")</f>
        <v>OUT</v>
      </c>
      <c r="H657" s="368">
        <f>IF(PROFILE!H659="","",PROFILE!B659)</f>
        <v>1708051</v>
      </c>
      <c r="I657" s="369" t="str">
        <f>IF(H657="","",VLOOKUP(H657,PROFILE!$B$6:$AC$1000,18,FALSE))</f>
        <v>ธนชาต</v>
      </c>
      <c r="J657" s="369" t="str">
        <f>IF(H657="","",VLOOKUP(H657,PROFILE!$B$6:$AC$1000,17,FALSE))</f>
        <v>กลาง</v>
      </c>
      <c r="K657" s="369" t="str">
        <f>IF(H657="","",VLOOKUP(H657,PROFILE!$B$6:$AC$1000,23,FALSE))</f>
        <v>ฒศ2032</v>
      </c>
      <c r="L657" s="369" t="str">
        <f>IF(H657="","",VLOOKUP(H657,PROFILE!$B$6:$AC$1000,24,FALSE))</f>
        <v>ISUZU</v>
      </c>
      <c r="M657" s="370" t="str">
        <f>IF(H657="","",VLOOKUP(H657,PROFILE!$B$6:$AC$1000,25,FALSE))</f>
        <v>D-MAX</v>
      </c>
      <c r="N657" s="371">
        <f t="shared" si="58"/>
        <v>2385.1329999999998</v>
      </c>
      <c r="O657" s="372"/>
      <c r="P657" s="372">
        <v>7351.33</v>
      </c>
      <c r="Q657" s="371">
        <f t="shared" si="59"/>
        <v>4966.1970000000001</v>
      </c>
      <c r="R657" s="371">
        <f t="shared" si="55"/>
        <v>4966.1970000000001</v>
      </c>
      <c r="S657" s="372">
        <f>IFERROR((VLOOKUP(A657,QUEUE!$F$5:$AW$1000,27,FALSE)-VLOOKUP(A657,QUEUE!$F$5:$AW$1000,26,FALSE))*500,0)</f>
        <v>0</v>
      </c>
      <c r="T657" s="372">
        <f>IFERROR((VLOOKUP(A657,QUEUE!$F$5:$AW$1000,30,FALSE)-VLOOKUP(A657,QUEUE!$F$5:$AW$1000,29,FALSE))*850,0)</f>
        <v>0</v>
      </c>
      <c r="U657" s="372">
        <f>IFERROR((VLOOKUP(A657,QUEUE!$F$5:$AW$1000,33,FALSE)-VLOOKUP(A657,QUEUE!$F$5:$AW$1000,32,FALSE))*600,0)</f>
        <v>0</v>
      </c>
      <c r="V657" s="372">
        <f>IFERROR((VLOOKUP(A657,QUEUE!$F$5:$AW$1000,36,FALSE)-VLOOKUP(A657,QUEUE!$F$5:$AW$1000,35,FALSE))*750,0)</f>
        <v>0</v>
      </c>
      <c r="W657" s="372">
        <f>IFERROR((VLOOKUP(A657,QUEUE!$F$5:$AW$1000,39,FALSE)-VLOOKUP(A657,QUEUE!$F$5:$AW$1000,38,FALSE))*600,0)</f>
        <v>0</v>
      </c>
      <c r="X657" s="373"/>
      <c r="Y657" s="371">
        <f>IFERROR(VLOOKUP(A657,PROFILE!$B$6:$DG$1000,109,FALSE),0)</f>
        <v>0</v>
      </c>
      <c r="Z657" s="371">
        <f>IFERROR((VLOOKUP(A657,PROFILE!$B$6:$DG$1000,110,FALSE)*900)+((VLOOKUP(A657,PROFILE!$B$6:$DG$1000,110,FALSE)*900)*0.5),0)</f>
        <v>1350</v>
      </c>
      <c r="AA657" s="371">
        <f t="shared" si="57"/>
        <v>735.13300000000004</v>
      </c>
      <c r="AB657" s="373">
        <f>IF(PROFILE!R659="รอบคัน",1500,IF(PROFILE!R659="โคม่า",2000,PROFILE!DJ659*100))</f>
        <v>300</v>
      </c>
    </row>
    <row r="658" spans="1:28" x14ac:dyDescent="0.35">
      <c r="A658" s="344">
        <f t="shared" si="56"/>
        <v>1708052</v>
      </c>
      <c r="B658" s="344">
        <v>658</v>
      </c>
      <c r="G658" s="374" t="str">
        <f>IFERROR(VLOOKUP(A658,PROFILE!$B$6:$P$1000,11,FALSE),"")</f>
        <v>OUT</v>
      </c>
      <c r="H658" s="368">
        <f>IF(PROFILE!H660="","",PROFILE!B660)</f>
        <v>1708052</v>
      </c>
      <c r="I658" s="369" t="str">
        <f>IF(H658="","",VLOOKUP(H658,PROFILE!$B$6:$AC$1000,18,FALSE))</f>
        <v>โตเกียว</v>
      </c>
      <c r="J658" s="369" t="str">
        <f>IF(H658="","",VLOOKUP(H658,PROFILE!$B$6:$AC$1000,17,FALSE))</f>
        <v>ชิ้นส่วน</v>
      </c>
      <c r="K658" s="369" t="str">
        <f>IF(H658="","",VLOOKUP(H658,PROFILE!$B$6:$AC$1000,23,FALSE))</f>
        <v>ฆข7544</v>
      </c>
      <c r="L658" s="369" t="str">
        <f>IF(H658="","",VLOOKUP(H658,PROFILE!$B$6:$AC$1000,24,FALSE))</f>
        <v>TOYOTA</v>
      </c>
      <c r="M658" s="370" t="str">
        <f>IF(H658="","",VLOOKUP(H658,PROFILE!$B$6:$AC$1000,25,FALSE))</f>
        <v>CAMRY</v>
      </c>
      <c r="N658" s="371">
        <f t="shared" si="58"/>
        <v>40</v>
      </c>
      <c r="O658" s="372"/>
      <c r="P658" s="372">
        <v>400</v>
      </c>
      <c r="Q658" s="371">
        <f t="shared" si="59"/>
        <v>360</v>
      </c>
      <c r="R658" s="371">
        <f t="shared" si="55"/>
        <v>360</v>
      </c>
      <c r="S658" s="372">
        <f>IFERROR((VLOOKUP(A658,QUEUE!$F$5:$AW$1000,27,FALSE)-VLOOKUP(A658,QUEUE!$F$5:$AW$1000,26,FALSE))*500,0)</f>
        <v>0</v>
      </c>
      <c r="T658" s="372">
        <f>IFERROR((VLOOKUP(A658,QUEUE!$F$5:$AW$1000,30,FALSE)-VLOOKUP(A658,QUEUE!$F$5:$AW$1000,29,FALSE))*850,0)</f>
        <v>0</v>
      </c>
      <c r="U658" s="372">
        <f>IFERROR((VLOOKUP(A658,QUEUE!$F$5:$AW$1000,33,FALSE)-VLOOKUP(A658,QUEUE!$F$5:$AW$1000,32,FALSE))*600,0)</f>
        <v>0</v>
      </c>
      <c r="V658" s="372">
        <f>IFERROR((VLOOKUP(A658,QUEUE!$F$5:$AW$1000,36,FALSE)-VLOOKUP(A658,QUEUE!$F$5:$AW$1000,35,FALSE))*750,0)</f>
        <v>0</v>
      </c>
      <c r="W658" s="372">
        <f>IFERROR((VLOOKUP(A658,QUEUE!$F$5:$AW$1000,39,FALSE)-VLOOKUP(A658,QUEUE!$F$5:$AW$1000,38,FALSE))*600,0)</f>
        <v>0</v>
      </c>
      <c r="X658" s="373"/>
      <c r="Y658" s="371">
        <f>IFERROR(VLOOKUP(A658,PROFILE!$B$6:$DG$1000,109,FALSE),0)</f>
        <v>0</v>
      </c>
      <c r="Z658" s="371">
        <f>IFERROR((VLOOKUP(A658,PROFILE!$B$6:$DG$1000,110,FALSE)*900)+((VLOOKUP(A658,PROFILE!$B$6:$DG$1000,110,FALSE)*900)*0.5),0)</f>
        <v>0</v>
      </c>
      <c r="AA658" s="371">
        <f t="shared" si="57"/>
        <v>40</v>
      </c>
      <c r="AB658" s="373">
        <f>IF(PROFILE!R660="รอบคัน",1500,IF(PROFILE!R660="โคม่า",2000,PROFILE!DJ660*100))</f>
        <v>0</v>
      </c>
    </row>
    <row r="659" spans="1:28" x14ac:dyDescent="0.35">
      <c r="A659" s="344">
        <f t="shared" si="56"/>
        <v>1708053</v>
      </c>
      <c r="B659" s="344">
        <v>659</v>
      </c>
      <c r="G659" s="374" t="str">
        <f>IFERROR(VLOOKUP(A659,PROFILE!$B$6:$P$1000,11,FALSE),"")</f>
        <v/>
      </c>
      <c r="H659" s="368">
        <f>IF(PROFILE!H661="","",PROFILE!B661)</f>
        <v>1708053</v>
      </c>
      <c r="I659" s="369" t="str">
        <f>IF(H659="","",VLOOKUP(H659,PROFILE!$B$6:$AC$1000,18,FALSE))</f>
        <v>เมืองไทย</v>
      </c>
      <c r="J659" s="369" t="str">
        <f>IF(H659="","",VLOOKUP(H659,PROFILE!$B$6:$AC$1000,17,FALSE))</f>
        <v>เบา</v>
      </c>
      <c r="K659" s="369" t="str">
        <f>IF(H659="","",VLOOKUP(H659,PROFILE!$B$6:$AC$1000,23,FALSE))</f>
        <v>ญท3982</v>
      </c>
      <c r="L659" s="369" t="str">
        <f>IF(H659="","",VLOOKUP(H659,PROFILE!$B$6:$AC$1000,24,FALSE))</f>
        <v>TOYOTA</v>
      </c>
      <c r="M659" s="370" t="str">
        <f>IF(H659="","",VLOOKUP(H659,PROFILE!$B$6:$AC$1000,25,FALSE))</f>
        <v>ALTIS</v>
      </c>
      <c r="N659" s="371">
        <f t="shared" si="58"/>
        <v>0</v>
      </c>
      <c r="O659" s="372"/>
      <c r="P659" s="372"/>
      <c r="Q659" s="371">
        <f t="shared" si="59"/>
        <v>0</v>
      </c>
      <c r="R659" s="371">
        <f t="shared" si="55"/>
        <v>0</v>
      </c>
      <c r="S659" s="372">
        <f>IFERROR((VLOOKUP(A659,QUEUE!$F$5:$AW$1000,27,FALSE)-VLOOKUP(A659,QUEUE!$F$5:$AW$1000,26,FALSE))*500,0)</f>
        <v>0</v>
      </c>
      <c r="T659" s="372">
        <f>IFERROR((VLOOKUP(A659,QUEUE!$F$5:$AW$1000,30,FALSE)-VLOOKUP(A659,QUEUE!$F$5:$AW$1000,29,FALSE))*850,0)</f>
        <v>0</v>
      </c>
      <c r="U659" s="372">
        <f>IFERROR((VLOOKUP(A659,QUEUE!$F$5:$AW$1000,33,FALSE)-VLOOKUP(A659,QUEUE!$F$5:$AW$1000,32,FALSE))*600,0)</f>
        <v>0</v>
      </c>
      <c r="V659" s="372">
        <f>IFERROR((VLOOKUP(A659,QUEUE!$F$5:$AW$1000,36,FALSE)-VLOOKUP(A659,QUEUE!$F$5:$AW$1000,35,FALSE))*750,0)</f>
        <v>0</v>
      </c>
      <c r="W659" s="372">
        <f>IFERROR((VLOOKUP(A659,QUEUE!$F$5:$AW$1000,39,FALSE)-VLOOKUP(A659,QUEUE!$F$5:$AW$1000,38,FALSE))*600,0)</f>
        <v>0</v>
      </c>
      <c r="X659" s="373"/>
      <c r="Y659" s="371">
        <f>IFERROR(VLOOKUP(A659,PROFILE!$B$6:$DG$1000,109,FALSE),0)</f>
        <v>0</v>
      </c>
      <c r="Z659" s="371">
        <f>IFERROR((VLOOKUP(A659,PROFILE!$B$6:$DG$1000,110,FALSE)*900)+((VLOOKUP(A659,PROFILE!$B$6:$DG$1000,110,FALSE)*900)*0.5),0)</f>
        <v>0</v>
      </c>
      <c r="AA659" s="371">
        <f t="shared" si="57"/>
        <v>0</v>
      </c>
      <c r="AB659" s="373">
        <f>IF(PROFILE!R661="รอบคัน",1500,IF(PROFILE!R661="โคม่า",2000,PROFILE!DJ661*100))</f>
        <v>0</v>
      </c>
    </row>
    <row r="660" spans="1:28" x14ac:dyDescent="0.35">
      <c r="A660" s="344">
        <f t="shared" si="56"/>
        <v>1708054</v>
      </c>
      <c r="B660" s="344">
        <v>660</v>
      </c>
      <c r="G660" s="374" t="str">
        <f>IFERROR(VLOOKUP(A660,PROFILE!$B$6:$P$1000,11,FALSE),"")</f>
        <v>OUT</v>
      </c>
      <c r="H660" s="368">
        <f>IF(PROFILE!H662="","",PROFILE!B662)</f>
        <v>1708054</v>
      </c>
      <c r="I660" s="369" t="str">
        <f>IF(H660="","",VLOOKUP(H660,PROFILE!$B$6:$AC$1000,18,FALSE))</f>
        <v>ธนชาต</v>
      </c>
      <c r="J660" s="369" t="str">
        <f>IF(H660="","",VLOOKUP(H660,PROFILE!$B$6:$AC$1000,17,FALSE))</f>
        <v>กลาง</v>
      </c>
      <c r="K660" s="369" t="str">
        <f>IF(H660="","",VLOOKUP(H660,PROFILE!$B$6:$AC$1000,23,FALSE))</f>
        <v>ณร7628</v>
      </c>
      <c r="L660" s="369" t="str">
        <f>IF(H660="","",VLOOKUP(H660,PROFILE!$B$6:$AC$1000,24,FALSE))</f>
        <v>TOYOTA</v>
      </c>
      <c r="M660" s="370" t="str">
        <f>IF(H660="","",VLOOKUP(H660,PROFILE!$B$6:$AC$1000,25,FALSE))</f>
        <v>VIGO</v>
      </c>
      <c r="N660" s="371">
        <f t="shared" si="58"/>
        <v>3936.2529999999997</v>
      </c>
      <c r="O660" s="372">
        <v>10500</v>
      </c>
      <c r="P660" s="372">
        <v>14462.62</v>
      </c>
      <c r="Q660" s="371">
        <f t="shared" si="59"/>
        <v>10526.367000000002</v>
      </c>
      <c r="R660" s="371">
        <f t="shared" si="55"/>
        <v>10526.367000000002</v>
      </c>
      <c r="S660" s="372">
        <f>IFERROR((VLOOKUP(A660,QUEUE!$F$5:$AW$1000,27,FALSE)-VLOOKUP(A660,QUEUE!$F$5:$AW$1000,26,FALSE))*500,0)</f>
        <v>0</v>
      </c>
      <c r="T660" s="372">
        <f>IFERROR((VLOOKUP(A660,QUEUE!$F$5:$AW$1000,30,FALSE)-VLOOKUP(A660,QUEUE!$F$5:$AW$1000,29,FALSE))*850,0)</f>
        <v>0</v>
      </c>
      <c r="U660" s="372">
        <f>IFERROR((VLOOKUP(A660,QUEUE!$F$5:$AW$1000,33,FALSE)-VLOOKUP(A660,QUEUE!$F$5:$AW$1000,32,FALSE))*600,0)</f>
        <v>0</v>
      </c>
      <c r="V660" s="372">
        <f>IFERROR((VLOOKUP(A660,QUEUE!$F$5:$AW$1000,36,FALSE)-VLOOKUP(A660,QUEUE!$F$5:$AW$1000,35,FALSE))*750,0)</f>
        <v>0</v>
      </c>
      <c r="W660" s="372">
        <f>IFERROR((VLOOKUP(A660,QUEUE!$F$5:$AW$1000,39,FALSE)-VLOOKUP(A660,QUEUE!$F$5:$AW$1000,38,FALSE))*600,0)</f>
        <v>0</v>
      </c>
      <c r="X660" s="373"/>
      <c r="Y660" s="371">
        <f>1599.99+500</f>
        <v>2099.9899999999998</v>
      </c>
      <c r="Z660" s="371">
        <f>IFERROR((VLOOKUP(A660,PROFILE!$B$6:$DG$1000,110,FALSE)*900)+((VLOOKUP(A660,PROFILE!$B$6:$DG$1000,110,FALSE)*900)*0.5),0)</f>
        <v>0</v>
      </c>
      <c r="AA660" s="371">
        <f t="shared" si="57"/>
        <v>1236.2630000000001</v>
      </c>
      <c r="AB660" s="373">
        <f>IF(PROFILE!R662="รอบคัน",1500,IF(PROFILE!R662="โคม่า",2000,PROFILE!DJ662*100))</f>
        <v>600</v>
      </c>
    </row>
    <row r="661" spans="1:28" x14ac:dyDescent="0.35">
      <c r="A661" s="344">
        <f t="shared" si="56"/>
        <v>1708055</v>
      </c>
      <c r="B661" s="344">
        <v>661</v>
      </c>
      <c r="G661" s="374">
        <f>IFERROR(VLOOKUP(A661,PROFILE!$B$6:$P$1000,11,FALSE),"")</f>
        <v>-42970.591669097223</v>
      </c>
      <c r="H661" s="368">
        <f>IF(PROFILE!H663="","",PROFILE!B663)</f>
        <v>1708055</v>
      </c>
      <c r="I661" s="369" t="str">
        <f>IF(H661="","",VLOOKUP(H661,PROFILE!$B$6:$AC$1000,18,FALSE))</f>
        <v>เมืองไทย</v>
      </c>
      <c r="J661" s="369" t="str">
        <f>IF(H661="","",VLOOKUP(H661,PROFILE!$B$6:$AC$1000,17,FALSE))</f>
        <v>โคม่า</v>
      </c>
      <c r="K661" s="369" t="str">
        <f>IF(H661="","",VLOOKUP(H661,PROFILE!$B$6:$AC$1000,23,FALSE))</f>
        <v>ญร5363</v>
      </c>
      <c r="L661" s="369" t="str">
        <f>IF(H661="","",VLOOKUP(H661,PROFILE!$B$6:$AC$1000,24,FALSE))</f>
        <v>HONDA</v>
      </c>
      <c r="M661" s="370" t="str">
        <f>IF(H661="","",VLOOKUP(H661,PROFILE!$B$6:$AC$1000,25,FALSE))</f>
        <v>CITY</v>
      </c>
      <c r="N661" s="371">
        <f t="shared" si="58"/>
        <v>4025</v>
      </c>
      <c r="O661" s="372"/>
      <c r="P661" s="372"/>
      <c r="Q661" s="371">
        <f t="shared" si="59"/>
        <v>0</v>
      </c>
      <c r="R661" s="371">
        <f t="shared" si="55"/>
        <v>0</v>
      </c>
      <c r="S661" s="372">
        <f>IFERROR((VLOOKUP(A661,QUEUE!$F$5:$AW$1000,27,FALSE)-VLOOKUP(A661,QUEUE!$F$5:$AW$1000,26,FALSE))*500,0)</f>
        <v>0</v>
      </c>
      <c r="T661" s="372">
        <f>IFERROR((VLOOKUP(A661,QUEUE!$F$5:$AW$1000,30,FALSE)-VLOOKUP(A661,QUEUE!$F$5:$AW$1000,29,FALSE))*850,0)</f>
        <v>0</v>
      </c>
      <c r="U661" s="372">
        <f>IFERROR((VLOOKUP(A661,QUEUE!$F$5:$AW$1000,33,FALSE)-VLOOKUP(A661,QUEUE!$F$5:$AW$1000,32,FALSE))*600,0)</f>
        <v>0</v>
      </c>
      <c r="V661" s="372">
        <f>IFERROR((VLOOKUP(A661,QUEUE!$F$5:$AW$1000,36,FALSE)-VLOOKUP(A661,QUEUE!$F$5:$AW$1000,35,FALSE))*750,0)</f>
        <v>0</v>
      </c>
      <c r="W661" s="372">
        <f>IFERROR((VLOOKUP(A661,QUEUE!$F$5:$AW$1000,39,FALSE)-VLOOKUP(A661,QUEUE!$F$5:$AW$1000,38,FALSE))*600,0)</f>
        <v>0</v>
      </c>
      <c r="X661" s="373"/>
      <c r="Y661" s="371">
        <f>IFERROR(VLOOKUP(A661,PROFILE!$B$6:$DG$1000,109,FALSE),0)</f>
        <v>0</v>
      </c>
      <c r="Z661" s="371">
        <f>IFERROR((VLOOKUP(A661,PROFILE!$B$6:$DG$1000,110,FALSE)*900)+((VLOOKUP(A661,PROFILE!$B$6:$DG$1000,110,FALSE)*900)*0.5),0)</f>
        <v>2025</v>
      </c>
      <c r="AA661" s="371">
        <f t="shared" si="57"/>
        <v>0</v>
      </c>
      <c r="AB661" s="373">
        <f>IF(PROFILE!R663="รอบคัน",1500,IF(PROFILE!R663="โคม่า",2000,PROFILE!DJ663*100))</f>
        <v>2000</v>
      </c>
    </row>
    <row r="662" spans="1:28" x14ac:dyDescent="0.35">
      <c r="A662" s="344">
        <f t="shared" si="56"/>
        <v>1708056</v>
      </c>
      <c r="B662" s="344">
        <v>662</v>
      </c>
      <c r="G662" s="374" t="str">
        <f>IFERROR(VLOOKUP(A662,PROFILE!$B$6:$P$1000,11,FALSE),"")</f>
        <v/>
      </c>
      <c r="H662" s="368">
        <f>IF(PROFILE!H664="","",PROFILE!B664)</f>
        <v>1708056</v>
      </c>
      <c r="I662" s="369" t="str">
        <f>IF(H662="","",VLOOKUP(H662,PROFILE!$B$6:$AC$1000,18,FALSE))</f>
        <v>เมืองไทย</v>
      </c>
      <c r="J662" s="369" t="str">
        <f>IF(H662="","",VLOOKUP(H662,PROFILE!$B$6:$AC$1000,17,FALSE))</f>
        <v>โคม่า</v>
      </c>
      <c r="K662" s="369" t="str">
        <f>IF(H662="","",VLOOKUP(H662,PROFILE!$B$6:$AC$1000,23,FALSE))</f>
        <v>ญร5363</v>
      </c>
      <c r="L662" s="369" t="str">
        <f>IF(H662="","",VLOOKUP(H662,PROFILE!$B$6:$AC$1000,24,FALSE))</f>
        <v>HONDA</v>
      </c>
      <c r="M662" s="370" t="str">
        <f>IF(H662="","",VLOOKUP(H662,PROFILE!$B$6:$AC$1000,25,FALSE))</f>
        <v>CITY</v>
      </c>
      <c r="N662" s="371">
        <f t="shared" si="58"/>
        <v>2000</v>
      </c>
      <c r="O662" s="372"/>
      <c r="P662" s="372"/>
      <c r="Q662" s="371">
        <f t="shared" si="59"/>
        <v>0</v>
      </c>
      <c r="R662" s="371">
        <f t="shared" si="55"/>
        <v>0</v>
      </c>
      <c r="S662" s="372">
        <f>IFERROR((VLOOKUP(A662,QUEUE!$F$5:$AW$1000,27,FALSE)-VLOOKUP(A662,QUEUE!$F$5:$AW$1000,26,FALSE))*500,0)</f>
        <v>0</v>
      </c>
      <c r="T662" s="372">
        <f>IFERROR((VLOOKUP(A662,QUEUE!$F$5:$AW$1000,30,FALSE)-VLOOKUP(A662,QUEUE!$F$5:$AW$1000,29,FALSE))*850,0)</f>
        <v>0</v>
      </c>
      <c r="U662" s="372">
        <f>IFERROR((VLOOKUP(A662,QUEUE!$F$5:$AW$1000,33,FALSE)-VLOOKUP(A662,QUEUE!$F$5:$AW$1000,32,FALSE))*600,0)</f>
        <v>0</v>
      </c>
      <c r="V662" s="372">
        <f>IFERROR((VLOOKUP(A662,QUEUE!$F$5:$AW$1000,36,FALSE)-VLOOKUP(A662,QUEUE!$F$5:$AW$1000,35,FALSE))*750,0)</f>
        <v>0</v>
      </c>
      <c r="W662" s="372">
        <f>IFERROR((VLOOKUP(A662,QUEUE!$F$5:$AW$1000,39,FALSE)-VLOOKUP(A662,QUEUE!$F$5:$AW$1000,38,FALSE))*600,0)</f>
        <v>0</v>
      </c>
      <c r="X662" s="373"/>
      <c r="Y662" s="371">
        <f>IFERROR(VLOOKUP(A662,PROFILE!$B$6:$DG$1000,109,FALSE),0)</f>
        <v>0</v>
      </c>
      <c r="Z662" s="371">
        <f>IFERROR((VLOOKUP(A662,PROFILE!$B$6:$DG$1000,110,FALSE)*900)+((VLOOKUP(A662,PROFILE!$B$6:$DG$1000,110,FALSE)*900)*0.5),0)</f>
        <v>0</v>
      </c>
      <c r="AA662" s="371">
        <f t="shared" si="57"/>
        <v>0</v>
      </c>
      <c r="AB662" s="373">
        <f>IF(PROFILE!R664="รอบคัน",1500,IF(PROFILE!R664="โคม่า",2000,PROFILE!DJ664*100))</f>
        <v>2000</v>
      </c>
    </row>
    <row r="663" spans="1:28" x14ac:dyDescent="0.35">
      <c r="A663" s="344">
        <f t="shared" si="56"/>
        <v>1708057</v>
      </c>
      <c r="B663" s="344">
        <v>663</v>
      </c>
      <c r="G663" s="374">
        <f>IFERROR(VLOOKUP(A663,PROFILE!$B$6:$P$1000,11,FALSE),"")</f>
        <v>-42972.363389004633</v>
      </c>
      <c r="H663" s="368">
        <f>IF(PROFILE!H665="","",PROFILE!B665)</f>
        <v>1708057</v>
      </c>
      <c r="I663" s="369" t="str">
        <f>IF(H663="","",VLOOKUP(H663,PROFILE!$B$6:$AC$1000,18,FALSE))</f>
        <v>ธนชาต</v>
      </c>
      <c r="J663" s="369" t="str">
        <f>IF(H663="","",VLOOKUP(H663,PROFILE!$B$6:$AC$1000,17,FALSE))</f>
        <v>โคม่า</v>
      </c>
      <c r="K663" s="369" t="str">
        <f>IF(H663="","",VLOOKUP(H663,PROFILE!$B$6:$AC$1000,23,FALSE))</f>
        <v>กต319</v>
      </c>
      <c r="L663" s="369" t="str">
        <f>IF(H663="","",VLOOKUP(H663,PROFILE!$B$6:$AC$1000,24,FALSE))</f>
        <v>TOYOTA</v>
      </c>
      <c r="M663" s="370" t="str">
        <f>IF(H663="","",VLOOKUP(H663,PROFILE!$B$6:$AC$1000,25,FALSE))</f>
        <v>VIOS</v>
      </c>
      <c r="N663" s="371">
        <f t="shared" si="58"/>
        <v>4025</v>
      </c>
      <c r="O663" s="372"/>
      <c r="P663" s="372"/>
      <c r="Q663" s="371">
        <f t="shared" si="59"/>
        <v>0</v>
      </c>
      <c r="R663" s="371">
        <f t="shared" si="55"/>
        <v>0</v>
      </c>
      <c r="S663" s="372">
        <f>IFERROR((VLOOKUP(A663,QUEUE!$F$5:$AW$1000,27,FALSE)-VLOOKUP(A663,QUEUE!$F$5:$AW$1000,26,FALSE))*500,0)</f>
        <v>0</v>
      </c>
      <c r="T663" s="372">
        <f>IFERROR((VLOOKUP(A663,QUEUE!$F$5:$AW$1000,30,FALSE)-VLOOKUP(A663,QUEUE!$F$5:$AW$1000,29,FALSE))*850,0)</f>
        <v>0</v>
      </c>
      <c r="U663" s="372">
        <f>IFERROR((VLOOKUP(A663,QUEUE!$F$5:$AW$1000,33,FALSE)-VLOOKUP(A663,QUEUE!$F$5:$AW$1000,32,FALSE))*600,0)</f>
        <v>0</v>
      </c>
      <c r="V663" s="372">
        <f>IFERROR((VLOOKUP(A663,QUEUE!$F$5:$AW$1000,36,FALSE)-VLOOKUP(A663,QUEUE!$F$5:$AW$1000,35,FALSE))*750,0)</f>
        <v>0</v>
      </c>
      <c r="W663" s="372">
        <f>IFERROR((VLOOKUP(A663,QUEUE!$F$5:$AW$1000,39,FALSE)-VLOOKUP(A663,QUEUE!$F$5:$AW$1000,38,FALSE))*600,0)</f>
        <v>0</v>
      </c>
      <c r="X663" s="373"/>
      <c r="Y663" s="371">
        <f>IFERROR(VLOOKUP(A663,PROFILE!$B$6:$DG$1000,109,FALSE),0)</f>
        <v>0</v>
      </c>
      <c r="Z663" s="371">
        <f>IFERROR((VLOOKUP(A663,PROFILE!$B$6:$DG$1000,110,FALSE)*900)+((VLOOKUP(A663,PROFILE!$B$6:$DG$1000,110,FALSE)*900)*0.5),0)</f>
        <v>2025</v>
      </c>
      <c r="AA663" s="371">
        <f t="shared" si="57"/>
        <v>0</v>
      </c>
      <c r="AB663" s="373">
        <f>IF(PROFILE!R665="รอบคัน",1500,IF(PROFILE!R665="โคม่า",2000,PROFILE!DJ665*100))</f>
        <v>2000</v>
      </c>
    </row>
    <row r="664" spans="1:28" x14ac:dyDescent="0.35">
      <c r="A664" s="344">
        <f t="shared" si="56"/>
        <v>1708058</v>
      </c>
      <c r="B664" s="344">
        <v>664</v>
      </c>
      <c r="G664" s="374" t="str">
        <f>IFERROR(VLOOKUP(A664,PROFILE!$B$6:$P$1000,11,FALSE),"")</f>
        <v>OUT</v>
      </c>
      <c r="H664" s="368">
        <f>IF(PROFILE!H666="","",PROFILE!B666)</f>
        <v>1708058</v>
      </c>
      <c r="I664" s="369" t="str">
        <f>IF(H664="","",VLOOKUP(H664,PROFILE!$B$6:$AC$1000,18,FALSE))</f>
        <v>เทเวศ</v>
      </c>
      <c r="J664" s="369" t="str">
        <f>IF(H664="","",VLOOKUP(H664,PROFILE!$B$6:$AC$1000,17,FALSE))</f>
        <v>เบา</v>
      </c>
      <c r="K664" s="369" t="str">
        <f>IF(H664="","",VLOOKUP(H664,PROFILE!$B$6:$AC$1000,23,FALSE))</f>
        <v>2กว6387</v>
      </c>
      <c r="L664" s="369" t="str">
        <f>IF(H664="","",VLOOKUP(H664,PROFILE!$B$6:$AC$1000,24,FALSE))</f>
        <v>MITSUBISHI</v>
      </c>
      <c r="M664" s="370" t="str">
        <f>IF(H664="","",VLOOKUP(H664,PROFILE!$B$6:$AC$1000,25,FALSE))</f>
        <v>TRITON</v>
      </c>
      <c r="N664" s="371">
        <f t="shared" si="58"/>
        <v>1044.9749999999999</v>
      </c>
      <c r="O664" s="372"/>
      <c r="P664" s="372">
        <v>2699.75</v>
      </c>
      <c r="Q664" s="371">
        <f t="shared" si="59"/>
        <v>1654.7750000000001</v>
      </c>
      <c r="R664" s="371">
        <f t="shared" si="55"/>
        <v>1654.7750000000001</v>
      </c>
      <c r="S664" s="372">
        <f>IFERROR((VLOOKUP(A664,QUEUE!$F$5:$AW$1000,27,FALSE)-VLOOKUP(A664,QUEUE!$F$5:$AW$1000,26,FALSE))*500,0)</f>
        <v>0</v>
      </c>
      <c r="T664" s="372">
        <f>IFERROR((VLOOKUP(A664,QUEUE!$F$5:$AW$1000,30,FALSE)-VLOOKUP(A664,QUEUE!$F$5:$AW$1000,29,FALSE))*850,0)</f>
        <v>0</v>
      </c>
      <c r="U664" s="372">
        <f>IFERROR((VLOOKUP(A664,QUEUE!$F$5:$AW$1000,33,FALSE)-VLOOKUP(A664,QUEUE!$F$5:$AW$1000,32,FALSE))*600,0)</f>
        <v>0</v>
      </c>
      <c r="V664" s="372">
        <f>IFERROR((VLOOKUP(A664,QUEUE!$F$5:$AW$1000,36,FALSE)-VLOOKUP(A664,QUEUE!$F$5:$AW$1000,35,FALSE))*750,0)</f>
        <v>0</v>
      </c>
      <c r="W664" s="372">
        <f>IFERROR((VLOOKUP(A664,QUEUE!$F$5:$AW$1000,39,FALSE)-VLOOKUP(A664,QUEUE!$F$5:$AW$1000,38,FALSE))*600,0)</f>
        <v>0</v>
      </c>
      <c r="X664" s="373"/>
      <c r="Y664" s="371">
        <f>IFERROR(VLOOKUP(A664,PROFILE!$B$6:$DG$1000,109,FALSE),0)</f>
        <v>0</v>
      </c>
      <c r="Z664" s="371">
        <f>IFERROR((VLOOKUP(A664,PROFILE!$B$6:$DG$1000,110,FALSE)*900)+((VLOOKUP(A664,PROFILE!$B$6:$DG$1000,110,FALSE)*900)*0.5),0)</f>
        <v>675</v>
      </c>
      <c r="AA664" s="371">
        <f t="shared" si="57"/>
        <v>269.97500000000002</v>
      </c>
      <c r="AB664" s="373">
        <f>IF(PROFILE!R666="รอบคัน",1500,IF(PROFILE!R666="โคม่า",2000,PROFILE!DJ666*100))</f>
        <v>100</v>
      </c>
    </row>
    <row r="665" spans="1:28" x14ac:dyDescent="0.35">
      <c r="A665" s="344">
        <f t="shared" si="56"/>
        <v>1708059</v>
      </c>
      <c r="B665" s="344">
        <v>665</v>
      </c>
      <c r="G665" s="374" t="str">
        <f>IFERROR(VLOOKUP(A665,PROFILE!$B$6:$P$1000,11,FALSE),"")</f>
        <v>OUT</v>
      </c>
      <c r="H665" s="368">
        <f>IF(PROFILE!H667="","",PROFILE!B667)</f>
        <v>1708059</v>
      </c>
      <c r="I665" s="369" t="str">
        <f>IF(H665="","",VLOOKUP(H665,PROFILE!$B$6:$AC$1000,18,FALSE))</f>
        <v>เทเวศ</v>
      </c>
      <c r="J665" s="369" t="str">
        <f>IF(H665="","",VLOOKUP(H665,PROFILE!$B$6:$AC$1000,17,FALSE))</f>
        <v>รอบคัน</v>
      </c>
      <c r="K665" s="369" t="str">
        <f>IF(H665="","",VLOOKUP(H665,PROFILE!$B$6:$AC$1000,23,FALSE))</f>
        <v>5กฎ9205</v>
      </c>
      <c r="L665" s="369" t="str">
        <f>IF(H665="","",VLOOKUP(H665,PROFILE!$B$6:$AC$1000,24,FALSE))</f>
        <v>SUZUKI</v>
      </c>
      <c r="M665" s="370" t="str">
        <f>IF(H665="","",VLOOKUP(H665,PROFILE!$B$6:$AC$1000,25,FALSE))</f>
        <v>SWIFT</v>
      </c>
      <c r="N665" s="371">
        <f t="shared" si="58"/>
        <v>2500</v>
      </c>
      <c r="O665" s="372">
        <v>6000</v>
      </c>
      <c r="P665" s="372">
        <v>10000</v>
      </c>
      <c r="Q665" s="371">
        <f t="shared" si="59"/>
        <v>7500</v>
      </c>
      <c r="R665" s="371">
        <f t="shared" si="55"/>
        <v>7500</v>
      </c>
      <c r="S665" s="372">
        <f>IFERROR((VLOOKUP(A665,QUEUE!$F$5:$AW$1000,27,FALSE)-VLOOKUP(A665,QUEUE!$F$5:$AW$1000,26,FALSE))*500,0)</f>
        <v>0</v>
      </c>
      <c r="T665" s="372">
        <f>IFERROR((VLOOKUP(A665,QUEUE!$F$5:$AW$1000,30,FALSE)-VLOOKUP(A665,QUEUE!$F$5:$AW$1000,29,FALSE))*850,0)</f>
        <v>0</v>
      </c>
      <c r="U665" s="372">
        <f>IFERROR((VLOOKUP(A665,QUEUE!$F$5:$AW$1000,33,FALSE)-VLOOKUP(A665,QUEUE!$F$5:$AW$1000,32,FALSE))*600,0)</f>
        <v>0</v>
      </c>
      <c r="V665" s="372">
        <f>IFERROR((VLOOKUP(A665,QUEUE!$F$5:$AW$1000,36,FALSE)-VLOOKUP(A665,QUEUE!$F$5:$AW$1000,35,FALSE))*750,0)</f>
        <v>0</v>
      </c>
      <c r="W665" s="372">
        <f>IFERROR((VLOOKUP(A665,QUEUE!$F$5:$AW$1000,39,FALSE)-VLOOKUP(A665,QUEUE!$F$5:$AW$1000,38,FALSE))*600,0)</f>
        <v>0</v>
      </c>
      <c r="X665" s="373"/>
      <c r="Y665" s="371">
        <f>IFERROR(VLOOKUP(A665,PROFILE!$B$6:$DG$1000,109,FALSE),0)</f>
        <v>0</v>
      </c>
      <c r="Z665" s="371">
        <f>IFERROR((VLOOKUP(A665,PROFILE!$B$6:$DG$1000,110,FALSE)*900)+((VLOOKUP(A665,PROFILE!$B$6:$DG$1000,110,FALSE)*900)*0.5),0)</f>
        <v>0</v>
      </c>
      <c r="AA665" s="371">
        <f t="shared" si="57"/>
        <v>1000</v>
      </c>
      <c r="AB665" s="373">
        <f>IF(PROFILE!R667="รอบคัน",1500,IF(PROFILE!R667="โคม่า",2000,PROFILE!DJ667*100))</f>
        <v>1500</v>
      </c>
    </row>
    <row r="666" spans="1:28" x14ac:dyDescent="0.35">
      <c r="A666" s="344">
        <f t="shared" si="56"/>
        <v>1708060</v>
      </c>
      <c r="B666" s="344">
        <v>666</v>
      </c>
      <c r="G666" s="374" t="str">
        <f>IFERROR(VLOOKUP(A666,PROFILE!$B$6:$P$1000,11,FALSE),"")</f>
        <v>OUT</v>
      </c>
      <c r="H666" s="368">
        <f>IF(PROFILE!H668="","",PROFILE!B668)</f>
        <v>1708060</v>
      </c>
      <c r="I666" s="369" t="str">
        <f>IF(H666="","",VLOOKUP(H666,PROFILE!$B$6:$AC$1000,18,FALSE))</f>
        <v>กรุงไทย</v>
      </c>
      <c r="J666" s="369" t="str">
        <f>IF(H666="","",VLOOKUP(H666,PROFILE!$B$6:$AC$1000,17,FALSE))</f>
        <v>เบา</v>
      </c>
      <c r="K666" s="369" t="str">
        <f>IF(H666="","",VLOOKUP(H666,PROFILE!$B$6:$AC$1000,23,FALSE))</f>
        <v>ฎบ9291</v>
      </c>
      <c r="L666" s="369" t="str">
        <f>IF(H666="","",VLOOKUP(H666,PROFILE!$B$6:$AC$1000,24,FALSE))</f>
        <v>HONDA</v>
      </c>
      <c r="M666" s="370" t="str">
        <f>IF(H666="","",VLOOKUP(H666,PROFILE!$B$6:$AC$1000,25,FALSE))</f>
        <v>CIVIC</v>
      </c>
      <c r="N666" s="371">
        <f t="shared" si="58"/>
        <v>975</v>
      </c>
      <c r="O666" s="372"/>
      <c r="P666" s="372"/>
      <c r="Q666" s="371">
        <f t="shared" si="59"/>
        <v>0</v>
      </c>
      <c r="R666" s="371">
        <f t="shared" si="55"/>
        <v>0</v>
      </c>
      <c r="S666" s="372">
        <f>IFERROR((VLOOKUP(A666,QUEUE!$F$5:$AW$1000,27,FALSE)-VLOOKUP(A666,QUEUE!$F$5:$AW$1000,26,FALSE))*500,0)</f>
        <v>0</v>
      </c>
      <c r="T666" s="372">
        <f>IFERROR((VLOOKUP(A666,QUEUE!$F$5:$AW$1000,30,FALSE)-VLOOKUP(A666,QUEUE!$F$5:$AW$1000,29,FALSE))*850,0)</f>
        <v>0</v>
      </c>
      <c r="U666" s="372">
        <f>IFERROR((VLOOKUP(A666,QUEUE!$F$5:$AW$1000,33,FALSE)-VLOOKUP(A666,QUEUE!$F$5:$AW$1000,32,FALSE))*600,0)</f>
        <v>0</v>
      </c>
      <c r="V666" s="372">
        <f>IFERROR((VLOOKUP(A666,QUEUE!$F$5:$AW$1000,36,FALSE)-VLOOKUP(A666,QUEUE!$F$5:$AW$1000,35,FALSE))*750,0)</f>
        <v>0</v>
      </c>
      <c r="W666" s="372">
        <f>IFERROR((VLOOKUP(A666,QUEUE!$F$5:$AW$1000,39,FALSE)-VLOOKUP(A666,QUEUE!$F$5:$AW$1000,38,FALSE))*600,0)</f>
        <v>0</v>
      </c>
      <c r="X666" s="373"/>
      <c r="Y666" s="371">
        <f>IFERROR(VLOOKUP(A666,PROFILE!$B$6:$DG$1000,109,FALSE),0)</f>
        <v>0</v>
      </c>
      <c r="Z666" s="371">
        <f>IFERROR((VLOOKUP(A666,PROFILE!$B$6:$DG$1000,110,FALSE)*900)+((VLOOKUP(A666,PROFILE!$B$6:$DG$1000,110,FALSE)*900)*0.5),0)</f>
        <v>675</v>
      </c>
      <c r="AA666" s="371">
        <f t="shared" si="57"/>
        <v>0</v>
      </c>
      <c r="AB666" s="373">
        <f>IF(PROFILE!R668="รอบคัน",1500,IF(PROFILE!R668="โคม่า",2000,PROFILE!DJ668*100))</f>
        <v>300</v>
      </c>
    </row>
    <row r="667" spans="1:28" x14ac:dyDescent="0.35">
      <c r="A667" s="344">
        <f t="shared" si="56"/>
        <v>1708061</v>
      </c>
      <c r="B667" s="344">
        <v>667</v>
      </c>
      <c r="G667" s="374">
        <f>IFERROR(VLOOKUP(A667,PROFILE!$B$6:$P$1000,11,FALSE),"")</f>
        <v>27.433443055553653</v>
      </c>
      <c r="H667" s="368">
        <f>IF(PROFILE!H669="","",PROFILE!B669)</f>
        <v>1708061</v>
      </c>
      <c r="I667" s="369" t="str">
        <f>IF(H667="","",VLOOKUP(H667,PROFILE!$B$6:$AC$1000,18,FALSE))</f>
        <v>ธนชาต</v>
      </c>
      <c r="J667" s="369" t="str">
        <f>IF(H667="","",VLOOKUP(H667,PROFILE!$B$6:$AC$1000,17,FALSE))</f>
        <v>กลาง</v>
      </c>
      <c r="K667" s="369" t="str">
        <f>IF(H667="","",VLOOKUP(H667,PROFILE!$B$6:$AC$1000,23,FALSE))</f>
        <v>ญพ5414</v>
      </c>
      <c r="L667" s="369" t="str">
        <f>IF(H667="","",VLOOKUP(H667,PROFILE!$B$6:$AC$1000,24,FALSE))</f>
        <v>HONDA</v>
      </c>
      <c r="M667" s="370" t="str">
        <f>IF(H667="","",VLOOKUP(H667,PROFILE!$B$6:$AC$1000,25,FALSE))</f>
        <v>JAZZ</v>
      </c>
      <c r="N667" s="371">
        <f t="shared" si="58"/>
        <v>0</v>
      </c>
      <c r="O667" s="372"/>
      <c r="P667" s="372"/>
      <c r="Q667" s="371">
        <f t="shared" si="59"/>
        <v>0</v>
      </c>
      <c r="R667" s="371">
        <f t="shared" si="55"/>
        <v>0</v>
      </c>
      <c r="S667" s="372">
        <f>IFERROR((VLOOKUP(A667,QUEUE!$F$5:$AW$1000,27,FALSE)-VLOOKUP(A667,QUEUE!$F$5:$AW$1000,26,FALSE))*500,0)</f>
        <v>0</v>
      </c>
      <c r="T667" s="372">
        <f>IFERROR((VLOOKUP(A667,QUEUE!$F$5:$AW$1000,30,FALSE)-VLOOKUP(A667,QUEUE!$F$5:$AW$1000,29,FALSE))*850,0)</f>
        <v>0</v>
      </c>
      <c r="U667" s="372">
        <f>IFERROR((VLOOKUP(A667,QUEUE!$F$5:$AW$1000,33,FALSE)-VLOOKUP(A667,QUEUE!$F$5:$AW$1000,32,FALSE))*600,0)</f>
        <v>0</v>
      </c>
      <c r="V667" s="372">
        <f>IFERROR((VLOOKUP(A667,QUEUE!$F$5:$AW$1000,36,FALSE)-VLOOKUP(A667,QUEUE!$F$5:$AW$1000,35,FALSE))*750,0)</f>
        <v>0</v>
      </c>
      <c r="W667" s="372">
        <f>IFERROR((VLOOKUP(A667,QUEUE!$F$5:$AW$1000,39,FALSE)-VLOOKUP(A667,QUEUE!$F$5:$AW$1000,38,FALSE))*600,0)</f>
        <v>0</v>
      </c>
      <c r="X667" s="373"/>
      <c r="Y667" s="371">
        <f>IFERROR(VLOOKUP(A667,PROFILE!$B$6:$DG$1000,109,FALSE),0)</f>
        <v>0</v>
      </c>
      <c r="Z667" s="371">
        <f>IFERROR((VLOOKUP(A667,PROFILE!$B$6:$DG$1000,110,FALSE)*900)+((VLOOKUP(A667,PROFILE!$B$6:$DG$1000,110,FALSE)*900)*0.5),0)</f>
        <v>0</v>
      </c>
      <c r="AA667" s="371">
        <f t="shared" si="57"/>
        <v>0</v>
      </c>
      <c r="AB667" s="373">
        <f>IF(PROFILE!R669="รอบคัน",1500,IF(PROFILE!R669="โคม่า",2000,PROFILE!DJ669*100))</f>
        <v>0</v>
      </c>
    </row>
    <row r="668" spans="1:28" x14ac:dyDescent="0.35">
      <c r="A668" s="344">
        <f t="shared" si="56"/>
        <v>1708062</v>
      </c>
      <c r="B668" s="344">
        <v>668</v>
      </c>
      <c r="G668" s="374" t="str">
        <f>IFERROR(VLOOKUP(A668,PROFILE!$B$6:$P$1000,11,FALSE),"")</f>
        <v/>
      </c>
      <c r="H668" s="368">
        <f>IF(PROFILE!H670="","",PROFILE!B670)</f>
        <v>1708062</v>
      </c>
      <c r="I668" s="369" t="str">
        <f>IF(H668="","",VLOOKUP(H668,PROFILE!$B$6:$AC$1000,18,FALSE))</f>
        <v>อาคเนย์</v>
      </c>
      <c r="J668" s="369" t="str">
        <f>IF(H668="","",VLOOKUP(H668,PROFILE!$B$6:$AC$1000,17,FALSE))</f>
        <v>ชิ้นส่วน</v>
      </c>
      <c r="K668" s="369" t="str">
        <f>IF(H668="","",VLOOKUP(H668,PROFILE!$B$6:$AC$1000,23,FALSE))</f>
        <v>ฒพ5010</v>
      </c>
      <c r="L668" s="369" t="str">
        <f>IF(H668="","",VLOOKUP(H668,PROFILE!$B$6:$AC$1000,24,FALSE))</f>
        <v>TOYOTA</v>
      </c>
      <c r="M668" s="370" t="str">
        <f>IF(H668="","",VLOOKUP(H668,PROFILE!$B$6:$AC$1000,25,FALSE))</f>
        <v>VIGO</v>
      </c>
      <c r="N668" s="371">
        <f t="shared" si="58"/>
        <v>0</v>
      </c>
      <c r="O668" s="372"/>
      <c r="P668" s="372"/>
      <c r="Q668" s="371">
        <f t="shared" si="59"/>
        <v>0</v>
      </c>
      <c r="R668" s="371">
        <f t="shared" si="55"/>
        <v>0</v>
      </c>
      <c r="S668" s="372">
        <f>IFERROR((VLOOKUP(A668,QUEUE!$F$5:$AW$1000,27,FALSE)-VLOOKUP(A668,QUEUE!$F$5:$AW$1000,26,FALSE))*500,0)</f>
        <v>0</v>
      </c>
      <c r="T668" s="372">
        <f>IFERROR((VLOOKUP(A668,QUEUE!$F$5:$AW$1000,30,FALSE)-VLOOKUP(A668,QUEUE!$F$5:$AW$1000,29,FALSE))*850,0)</f>
        <v>0</v>
      </c>
      <c r="U668" s="372">
        <f>IFERROR((VLOOKUP(A668,QUEUE!$F$5:$AW$1000,33,FALSE)-VLOOKUP(A668,QUEUE!$F$5:$AW$1000,32,FALSE))*600,0)</f>
        <v>0</v>
      </c>
      <c r="V668" s="372">
        <f>IFERROR((VLOOKUP(A668,QUEUE!$F$5:$AW$1000,36,FALSE)-VLOOKUP(A668,QUEUE!$F$5:$AW$1000,35,FALSE))*750,0)</f>
        <v>0</v>
      </c>
      <c r="W668" s="372">
        <f>IFERROR((VLOOKUP(A668,QUEUE!$F$5:$AW$1000,39,FALSE)-VLOOKUP(A668,QUEUE!$F$5:$AW$1000,38,FALSE))*600,0)</f>
        <v>0</v>
      </c>
      <c r="X668" s="373"/>
      <c r="Y668" s="371">
        <f>IFERROR(VLOOKUP(A668,PROFILE!$B$6:$DG$1000,109,FALSE),0)</f>
        <v>0</v>
      </c>
      <c r="Z668" s="371">
        <f>IFERROR((VLOOKUP(A668,PROFILE!$B$6:$DG$1000,110,FALSE)*900)+((VLOOKUP(A668,PROFILE!$B$6:$DG$1000,110,FALSE)*900)*0.5),0)</f>
        <v>0</v>
      </c>
      <c r="AA668" s="371">
        <f t="shared" si="57"/>
        <v>0</v>
      </c>
      <c r="AB668" s="373">
        <f>IF(PROFILE!R670="รอบคัน",1500,IF(PROFILE!R670="โคม่า",2000,PROFILE!DJ670*100))</f>
        <v>0</v>
      </c>
    </row>
    <row r="669" spans="1:28" x14ac:dyDescent="0.35">
      <c r="A669" s="344">
        <f t="shared" si="56"/>
        <v>1708063</v>
      </c>
      <c r="B669" s="344">
        <v>669</v>
      </c>
      <c r="G669" s="374" t="str">
        <f>IFERROR(VLOOKUP(A669,PROFILE!$B$6:$P$1000,11,FALSE),"")</f>
        <v>OUT</v>
      </c>
      <c r="H669" s="368">
        <f>IF(PROFILE!H671="","",PROFILE!B671)</f>
        <v>1708063</v>
      </c>
      <c r="I669" s="369" t="str">
        <f>IF(H669="","",VLOOKUP(H669,PROFILE!$B$6:$AC$1000,18,FALSE))</f>
        <v>เจ้าพระยา</v>
      </c>
      <c r="J669" s="369" t="str">
        <f>IF(H669="","",VLOOKUP(H669,PROFILE!$B$6:$AC$1000,17,FALSE))</f>
        <v>เบา</v>
      </c>
      <c r="K669" s="369" t="str">
        <f>IF(H669="","",VLOOKUP(H669,PROFILE!$B$6:$AC$1000,23,FALSE))</f>
        <v>1ฒน9822</v>
      </c>
      <c r="L669" s="369" t="str">
        <f>IF(H669="","",VLOOKUP(H669,PROFILE!$B$6:$AC$1000,24,FALSE))</f>
        <v>CHEVROLET</v>
      </c>
      <c r="M669" s="370" t="str">
        <f>IF(H669="","",VLOOKUP(H669,PROFILE!$B$6:$AC$1000,25,FALSE))</f>
        <v>COLORADO</v>
      </c>
      <c r="N669" s="371">
        <f t="shared" si="58"/>
        <v>885.5421</v>
      </c>
      <c r="O669" s="372"/>
      <c r="P669" s="372">
        <v>1105.421</v>
      </c>
      <c r="Q669" s="371">
        <f t="shared" si="59"/>
        <v>219.87890000000004</v>
      </c>
      <c r="R669" s="371">
        <f t="shared" si="55"/>
        <v>219.87890000000004</v>
      </c>
      <c r="S669" s="372">
        <f>IFERROR((VLOOKUP(A669,QUEUE!$F$5:$AW$1000,27,FALSE)-VLOOKUP(A669,QUEUE!$F$5:$AW$1000,26,FALSE))*500,0)</f>
        <v>0</v>
      </c>
      <c r="T669" s="372">
        <f>IFERROR((VLOOKUP(A669,QUEUE!$F$5:$AW$1000,30,FALSE)-VLOOKUP(A669,QUEUE!$F$5:$AW$1000,29,FALSE))*850,0)</f>
        <v>0</v>
      </c>
      <c r="U669" s="372">
        <f>IFERROR((VLOOKUP(A669,QUEUE!$F$5:$AW$1000,33,FALSE)-VLOOKUP(A669,QUEUE!$F$5:$AW$1000,32,FALSE))*600,0)</f>
        <v>0</v>
      </c>
      <c r="V669" s="372">
        <f>IFERROR((VLOOKUP(A669,QUEUE!$F$5:$AW$1000,36,FALSE)-VLOOKUP(A669,QUEUE!$F$5:$AW$1000,35,FALSE))*750,0)</f>
        <v>0</v>
      </c>
      <c r="W669" s="372">
        <f>IFERROR((VLOOKUP(A669,QUEUE!$F$5:$AW$1000,39,FALSE)-VLOOKUP(A669,QUEUE!$F$5:$AW$1000,38,FALSE))*600,0)</f>
        <v>0</v>
      </c>
      <c r="X669" s="373"/>
      <c r="Y669" s="371">
        <f>IFERROR(VLOOKUP(A669,PROFILE!$B$6:$DG$1000,109,FALSE),0)</f>
        <v>0</v>
      </c>
      <c r="Z669" s="371">
        <f>IFERROR((VLOOKUP(A669,PROFILE!$B$6:$DG$1000,110,FALSE)*900)+((VLOOKUP(A669,PROFILE!$B$6:$DG$1000,110,FALSE)*900)*0.5),0)</f>
        <v>675</v>
      </c>
      <c r="AA669" s="371">
        <f t="shared" si="57"/>
        <v>110.5421</v>
      </c>
      <c r="AB669" s="373">
        <f>IF(PROFILE!R671="รอบคัน",1500,IF(PROFILE!R671="โคม่า",2000,PROFILE!DJ671*100))</f>
        <v>100</v>
      </c>
    </row>
    <row r="670" spans="1:28" x14ac:dyDescent="0.35">
      <c r="A670" s="344">
        <f t="shared" si="56"/>
        <v>1708064</v>
      </c>
      <c r="B670" s="344">
        <v>670</v>
      </c>
      <c r="G670" s="374" t="str">
        <f>IFERROR(VLOOKUP(A670,PROFILE!$B$6:$P$1000,11,FALSE),"")</f>
        <v>OUT</v>
      </c>
      <c r="H670" s="368">
        <f>IF(PROFILE!H672="","",PROFILE!B672)</f>
        <v>1708064</v>
      </c>
      <c r="I670" s="369" t="str">
        <f>IF(H670="","",VLOOKUP(H670,PROFILE!$B$6:$AC$1000,18,FALSE))</f>
        <v>อาคเนย์</v>
      </c>
      <c r="J670" s="369" t="str">
        <f>IF(H670="","",VLOOKUP(H670,PROFILE!$B$6:$AC$1000,17,FALSE))</f>
        <v>ชิ้นส่วน</v>
      </c>
      <c r="K670" s="369" t="str">
        <f>IF(H670="","",VLOOKUP(H670,PROFILE!$B$6:$AC$1000,23,FALSE))</f>
        <v>ฎษ6200</v>
      </c>
      <c r="L670" s="369" t="str">
        <f>IF(H670="","",VLOOKUP(H670,PROFILE!$B$6:$AC$1000,24,FALSE))</f>
        <v>HONDA</v>
      </c>
      <c r="M670" s="370" t="str">
        <f>IF(H670="","",VLOOKUP(H670,PROFILE!$B$6:$AC$1000,25,FALSE))</f>
        <v>CITY</v>
      </c>
      <c r="N670" s="371">
        <f t="shared" si="58"/>
        <v>163</v>
      </c>
      <c r="O670" s="372">
        <v>1250</v>
      </c>
      <c r="P670" s="372"/>
      <c r="Q670" s="371">
        <f t="shared" si="59"/>
        <v>0</v>
      </c>
      <c r="R670" s="371">
        <f t="shared" si="55"/>
        <v>0</v>
      </c>
      <c r="S670" s="372">
        <f>IFERROR((VLOOKUP(A670,QUEUE!$F$5:$AW$1000,27,FALSE)-VLOOKUP(A670,QUEUE!$F$5:$AW$1000,26,FALSE))*500,0)</f>
        <v>0</v>
      </c>
      <c r="T670" s="372">
        <f>IFERROR((VLOOKUP(A670,QUEUE!$F$5:$AW$1000,30,FALSE)-VLOOKUP(A670,QUEUE!$F$5:$AW$1000,29,FALSE))*850,0)</f>
        <v>0</v>
      </c>
      <c r="U670" s="372">
        <f>IFERROR((VLOOKUP(A670,QUEUE!$F$5:$AW$1000,33,FALSE)-VLOOKUP(A670,QUEUE!$F$5:$AW$1000,32,FALSE))*600,0)</f>
        <v>0</v>
      </c>
      <c r="V670" s="372">
        <f>IFERROR((VLOOKUP(A670,QUEUE!$F$5:$AW$1000,36,FALSE)-VLOOKUP(A670,QUEUE!$F$5:$AW$1000,35,FALSE))*750,0)</f>
        <v>0</v>
      </c>
      <c r="W670" s="372">
        <f>IFERROR((VLOOKUP(A670,QUEUE!$F$5:$AW$1000,39,FALSE)-VLOOKUP(A670,QUEUE!$F$5:$AW$1000,38,FALSE))*600,0)</f>
        <v>0</v>
      </c>
      <c r="X670" s="373"/>
      <c r="Y670" s="371">
        <v>70</v>
      </c>
      <c r="Z670" s="371">
        <f>IFERROR((VLOOKUP(A670,PROFILE!$B$6:$DG$1000,110,FALSE)*900)+((VLOOKUP(A670,PROFILE!$B$6:$DG$1000,110,FALSE)*900)*0.5),0)</f>
        <v>0</v>
      </c>
      <c r="AA670" s="371">
        <f t="shared" si="57"/>
        <v>-7</v>
      </c>
      <c r="AB670" s="373">
        <f>IF(PROFILE!R672="รอบคัน",1500,IF(PROFILE!R672="โคม่า",2000,PROFILE!DJ672*100))</f>
        <v>100</v>
      </c>
    </row>
    <row r="671" spans="1:28" x14ac:dyDescent="0.35">
      <c r="A671" s="344">
        <f t="shared" si="56"/>
        <v>1708065</v>
      </c>
      <c r="B671" s="344">
        <v>671</v>
      </c>
      <c r="G671" s="374">
        <f>IFERROR(VLOOKUP(A671,PROFILE!$B$6:$P$1000,11,FALSE),"")</f>
        <v>-42973.49808391204</v>
      </c>
      <c r="H671" s="368">
        <f>IF(PROFILE!H673="","",PROFILE!B673)</f>
        <v>1708065</v>
      </c>
      <c r="I671" s="369" t="str">
        <f>IF(H671="","",VLOOKUP(H671,PROFILE!$B$6:$AC$1000,18,FALSE))</f>
        <v>เทเวศ</v>
      </c>
      <c r="J671" s="369" t="str">
        <f>IF(H671="","",VLOOKUP(H671,PROFILE!$B$6:$AC$1000,17,FALSE))</f>
        <v>กลาง</v>
      </c>
      <c r="K671" s="369" t="str">
        <f>IF(H671="","",VLOOKUP(H671,PROFILE!$B$6:$AC$1000,23,FALSE))</f>
        <v>ญฮ1523</v>
      </c>
      <c r="L671" s="369" t="str">
        <f>IF(H671="","",VLOOKUP(H671,PROFILE!$B$6:$AC$1000,24,FALSE))</f>
        <v>TOYOTA</v>
      </c>
      <c r="M671" s="370" t="str">
        <f>IF(H671="","",VLOOKUP(H671,PROFILE!$B$6:$AC$1000,25,FALSE))</f>
        <v>PRIUS</v>
      </c>
      <c r="N671" s="371">
        <f t="shared" si="58"/>
        <v>1350</v>
      </c>
      <c r="O671" s="372"/>
      <c r="P671" s="372"/>
      <c r="Q671" s="371">
        <f t="shared" si="59"/>
        <v>0</v>
      </c>
      <c r="R671" s="371">
        <f t="shared" si="55"/>
        <v>0</v>
      </c>
      <c r="S671" s="372">
        <f>IFERROR((VLOOKUP(A671,QUEUE!$F$5:$AW$1000,27,FALSE)-VLOOKUP(A671,QUEUE!$F$5:$AW$1000,26,FALSE))*500,0)</f>
        <v>0</v>
      </c>
      <c r="T671" s="372">
        <f>IFERROR((VLOOKUP(A671,QUEUE!$F$5:$AW$1000,30,FALSE)-VLOOKUP(A671,QUEUE!$F$5:$AW$1000,29,FALSE))*850,0)</f>
        <v>0</v>
      </c>
      <c r="U671" s="372">
        <f>IFERROR((VLOOKUP(A671,QUEUE!$F$5:$AW$1000,33,FALSE)-VLOOKUP(A671,QUEUE!$F$5:$AW$1000,32,FALSE))*600,0)</f>
        <v>0</v>
      </c>
      <c r="V671" s="372">
        <f>IFERROR((VLOOKUP(A671,QUEUE!$F$5:$AW$1000,36,FALSE)-VLOOKUP(A671,QUEUE!$F$5:$AW$1000,35,FALSE))*750,0)</f>
        <v>0</v>
      </c>
      <c r="W671" s="372">
        <f>IFERROR((VLOOKUP(A671,QUEUE!$F$5:$AW$1000,39,FALSE)-VLOOKUP(A671,QUEUE!$F$5:$AW$1000,38,FALSE))*600,0)</f>
        <v>0</v>
      </c>
      <c r="X671" s="373"/>
      <c r="Y671" s="371">
        <f>IFERROR(VLOOKUP(A671,PROFILE!$B$6:$DG$1000,109,FALSE),0)</f>
        <v>0</v>
      </c>
      <c r="Z671" s="371">
        <f>IFERROR((VLOOKUP(A671,PROFILE!$B$6:$DG$1000,110,FALSE)*900)+((VLOOKUP(A671,PROFILE!$B$6:$DG$1000,110,FALSE)*900)*0.5),0)</f>
        <v>1350</v>
      </c>
      <c r="AA671" s="371">
        <f t="shared" si="57"/>
        <v>0</v>
      </c>
      <c r="AB671" s="373">
        <f>IF(PROFILE!R673="รอบคัน",1500,IF(PROFILE!R673="โคม่า",2000,PROFILE!DJ673*100))</f>
        <v>0</v>
      </c>
    </row>
    <row r="672" spans="1:28" x14ac:dyDescent="0.35">
      <c r="A672" s="344">
        <f t="shared" si="56"/>
        <v>1708066</v>
      </c>
      <c r="B672" s="344">
        <v>672</v>
      </c>
      <c r="G672" s="374" t="str">
        <f>IFERROR(VLOOKUP(A672,PROFILE!$B$6:$P$1000,11,FALSE),"")</f>
        <v>OUT</v>
      </c>
      <c r="H672" s="368">
        <f>IF(PROFILE!H674="","",PROFILE!B674)</f>
        <v>1708066</v>
      </c>
      <c r="I672" s="369" t="str">
        <f>IF(H672="","",VLOOKUP(H672,PROFILE!$B$6:$AC$1000,18,FALSE))</f>
        <v>อาคเนย์</v>
      </c>
      <c r="J672" s="369" t="str">
        <f>IF(H672="","",VLOOKUP(H672,PROFILE!$B$6:$AC$1000,17,FALSE))</f>
        <v>เบา</v>
      </c>
      <c r="K672" s="369" t="str">
        <f>IF(H672="","",VLOOKUP(H672,PROFILE!$B$6:$AC$1000,23,FALSE))</f>
        <v>4กม6086</v>
      </c>
      <c r="L672" s="369" t="str">
        <f>IF(H672="","",VLOOKUP(H672,PROFILE!$B$6:$AC$1000,24,FALSE))</f>
        <v>NISSAN</v>
      </c>
      <c r="M672" s="370" t="str">
        <f>IF(H672="","",VLOOKUP(H672,PROFILE!$B$6:$AC$1000,25,FALSE))</f>
        <v>ALMERA</v>
      </c>
      <c r="N672" s="371">
        <f t="shared" si="58"/>
        <v>875</v>
      </c>
      <c r="O672" s="372"/>
      <c r="P672" s="372"/>
      <c r="Q672" s="371">
        <f t="shared" si="59"/>
        <v>0</v>
      </c>
      <c r="R672" s="371">
        <f t="shared" si="55"/>
        <v>0</v>
      </c>
      <c r="S672" s="372">
        <f>IFERROR((VLOOKUP(A672,QUEUE!$F$5:$AW$1000,27,FALSE)-VLOOKUP(A672,QUEUE!$F$5:$AW$1000,26,FALSE))*500,0)</f>
        <v>0</v>
      </c>
      <c r="T672" s="372">
        <f>IFERROR((VLOOKUP(A672,QUEUE!$F$5:$AW$1000,30,FALSE)-VLOOKUP(A672,QUEUE!$F$5:$AW$1000,29,FALSE))*850,0)</f>
        <v>0</v>
      </c>
      <c r="U672" s="372">
        <f>IFERROR((VLOOKUP(A672,QUEUE!$F$5:$AW$1000,33,FALSE)-VLOOKUP(A672,QUEUE!$F$5:$AW$1000,32,FALSE))*600,0)</f>
        <v>0</v>
      </c>
      <c r="V672" s="372">
        <f>IFERROR((VLOOKUP(A672,QUEUE!$F$5:$AW$1000,36,FALSE)-VLOOKUP(A672,QUEUE!$F$5:$AW$1000,35,FALSE))*750,0)</f>
        <v>0</v>
      </c>
      <c r="W672" s="372">
        <f>IFERROR((VLOOKUP(A672,QUEUE!$F$5:$AW$1000,39,FALSE)-VLOOKUP(A672,QUEUE!$F$5:$AW$1000,38,FALSE))*600,0)</f>
        <v>0</v>
      </c>
      <c r="X672" s="373"/>
      <c r="Y672" s="371">
        <f>IFERROR(VLOOKUP(A672,PROFILE!$B$6:$DG$1000,109,FALSE),0)</f>
        <v>0</v>
      </c>
      <c r="Z672" s="371">
        <f>IFERROR((VLOOKUP(A672,PROFILE!$B$6:$DG$1000,110,FALSE)*900)+((VLOOKUP(A672,PROFILE!$B$6:$DG$1000,110,FALSE)*900)*0.5),0)</f>
        <v>675</v>
      </c>
      <c r="AA672" s="371">
        <f t="shared" si="57"/>
        <v>0</v>
      </c>
      <c r="AB672" s="373">
        <f>IF(PROFILE!R674="รอบคัน",1500,IF(PROFILE!R674="โคม่า",2000,PROFILE!DJ674*100))</f>
        <v>200</v>
      </c>
    </row>
    <row r="673" spans="1:28" x14ac:dyDescent="0.35">
      <c r="A673" s="344">
        <f t="shared" si="56"/>
        <v>1708067</v>
      </c>
      <c r="B673" s="344">
        <v>673</v>
      </c>
      <c r="G673" s="374">
        <f>IFERROR(VLOOKUP(A673,PROFILE!$B$6:$P$1000,11,FALSE),"")</f>
        <v>4.4124298611131962</v>
      </c>
      <c r="H673" s="368">
        <f>IF(PROFILE!H675="","",PROFILE!B675)</f>
        <v>1708067</v>
      </c>
      <c r="I673" s="369" t="str">
        <f>IF(H673="","",VLOOKUP(H673,PROFILE!$B$6:$AC$1000,18,FALSE))</f>
        <v/>
      </c>
      <c r="J673" s="369" t="str">
        <f>IF(H673="","",VLOOKUP(H673,PROFILE!$B$6:$AC$1000,17,FALSE))</f>
        <v>เบา</v>
      </c>
      <c r="K673" s="369" t="str">
        <f>IF(H673="","",VLOOKUP(H673,PROFILE!$B$6:$AC$1000,23,FALSE))</f>
        <v>บธ7431</v>
      </c>
      <c r="L673" s="369" t="str">
        <f>IF(H673="","",VLOOKUP(H673,PROFILE!$B$6:$AC$1000,24,FALSE))</f>
        <v>TOYOTA</v>
      </c>
      <c r="M673" s="370" t="str">
        <f>IF(H673="","",VLOOKUP(H673,PROFILE!$B$6:$AC$1000,25,FALSE))</f>
        <v>VIGO</v>
      </c>
      <c r="N673" s="371">
        <f t="shared" si="58"/>
        <v>775</v>
      </c>
      <c r="O673" s="372"/>
      <c r="P673" s="372"/>
      <c r="Q673" s="371">
        <f t="shared" si="59"/>
        <v>0</v>
      </c>
      <c r="R673" s="371">
        <f t="shared" si="55"/>
        <v>0</v>
      </c>
      <c r="S673" s="372">
        <f>IFERROR((VLOOKUP(A673,QUEUE!$F$5:$AW$1000,27,FALSE)-VLOOKUP(A673,QUEUE!$F$5:$AW$1000,26,FALSE))*500,0)</f>
        <v>0</v>
      </c>
      <c r="T673" s="372">
        <f>IFERROR((VLOOKUP(A673,QUEUE!$F$5:$AW$1000,30,FALSE)-VLOOKUP(A673,QUEUE!$F$5:$AW$1000,29,FALSE))*850,0)</f>
        <v>0</v>
      </c>
      <c r="U673" s="372">
        <f>IFERROR((VLOOKUP(A673,QUEUE!$F$5:$AW$1000,33,FALSE)-VLOOKUP(A673,QUEUE!$F$5:$AW$1000,32,FALSE))*600,0)</f>
        <v>0</v>
      </c>
      <c r="V673" s="372">
        <f>IFERROR((VLOOKUP(A673,QUEUE!$F$5:$AW$1000,36,FALSE)-VLOOKUP(A673,QUEUE!$F$5:$AW$1000,35,FALSE))*750,0)</f>
        <v>0</v>
      </c>
      <c r="W673" s="372">
        <f>IFERROR((VLOOKUP(A673,QUEUE!$F$5:$AW$1000,39,FALSE)-VLOOKUP(A673,QUEUE!$F$5:$AW$1000,38,FALSE))*600,0)</f>
        <v>0</v>
      </c>
      <c r="X673" s="373"/>
      <c r="Y673" s="371">
        <f>IFERROR(VLOOKUP(A673,PROFILE!$B$6:$DG$1000,109,FALSE),0)</f>
        <v>0</v>
      </c>
      <c r="Z673" s="371">
        <f>IFERROR((VLOOKUP(A673,PROFILE!$B$6:$DG$1000,110,FALSE)*900)+((VLOOKUP(A673,PROFILE!$B$6:$DG$1000,110,FALSE)*900)*0.5),0)</f>
        <v>675</v>
      </c>
      <c r="AA673" s="371">
        <f t="shared" si="57"/>
        <v>0</v>
      </c>
      <c r="AB673" s="373">
        <f>IF(PROFILE!R675="รอบคัน",1500,IF(PROFILE!R675="โคม่า",2000,PROFILE!DJ675*100))</f>
        <v>100</v>
      </c>
    </row>
    <row r="674" spans="1:28" x14ac:dyDescent="0.35">
      <c r="A674" s="344">
        <f t="shared" si="56"/>
        <v>1708068</v>
      </c>
      <c r="B674" s="344">
        <v>674</v>
      </c>
      <c r="G674" s="374" t="str">
        <f>IFERROR(VLOOKUP(A674,PROFILE!$B$6:$P$1000,11,FALSE),"")</f>
        <v>OUT</v>
      </c>
      <c r="H674" s="368">
        <f>IF(PROFILE!H676="","",PROFILE!B676)</f>
        <v>1708068</v>
      </c>
      <c r="I674" s="369" t="str">
        <f>IF(H674="","",VLOOKUP(H674,PROFILE!$B$6:$AC$1000,18,FALSE))</f>
        <v>ธนชาต</v>
      </c>
      <c r="J674" s="369" t="str">
        <f>IF(H674="","",VLOOKUP(H674,PROFILE!$B$6:$AC$1000,17,FALSE))</f>
        <v>รอบคัน</v>
      </c>
      <c r="K674" s="369" t="str">
        <f>IF(H674="","",VLOOKUP(H674,PROFILE!$B$6:$AC$1000,23,FALSE))</f>
        <v>ฒง3277</v>
      </c>
      <c r="L674" s="369" t="str">
        <f>IF(H674="","",VLOOKUP(H674,PROFILE!$B$6:$AC$1000,24,FALSE))</f>
        <v>TOYOTA</v>
      </c>
      <c r="M674" s="370" t="str">
        <f>IF(H674="","",VLOOKUP(H674,PROFILE!$B$6:$AC$1000,25,FALSE))</f>
        <v>VIGO</v>
      </c>
      <c r="N674" s="371">
        <f t="shared" si="58"/>
        <v>3406.5430000000001</v>
      </c>
      <c r="O674" s="372">
        <v>4000</v>
      </c>
      <c r="P674" s="372">
        <v>19065.43</v>
      </c>
      <c r="Q674" s="371">
        <f t="shared" si="59"/>
        <v>15658.887000000001</v>
      </c>
      <c r="R674" s="371">
        <f t="shared" si="55"/>
        <v>15658.887000000001</v>
      </c>
      <c r="S674" s="372">
        <f>IFERROR((VLOOKUP(A674,QUEUE!$F$5:$AW$1000,27,FALSE)-VLOOKUP(A674,QUEUE!$F$5:$AW$1000,26,FALSE))*500,0)</f>
        <v>0</v>
      </c>
      <c r="T674" s="372">
        <f>IFERROR((VLOOKUP(A674,QUEUE!$F$5:$AW$1000,30,FALSE)-VLOOKUP(A674,QUEUE!$F$5:$AW$1000,29,FALSE))*850,0)</f>
        <v>0</v>
      </c>
      <c r="U674" s="372">
        <f>IFERROR((VLOOKUP(A674,QUEUE!$F$5:$AW$1000,33,FALSE)-VLOOKUP(A674,QUEUE!$F$5:$AW$1000,32,FALSE))*600,0)</f>
        <v>0</v>
      </c>
      <c r="V674" s="372">
        <f>IFERROR((VLOOKUP(A674,QUEUE!$F$5:$AW$1000,36,FALSE)-VLOOKUP(A674,QUEUE!$F$5:$AW$1000,35,FALSE))*750,0)</f>
        <v>0</v>
      </c>
      <c r="W674" s="372">
        <f>IFERROR((VLOOKUP(A674,QUEUE!$F$5:$AW$1000,39,FALSE)-VLOOKUP(A674,QUEUE!$F$5:$AW$1000,38,FALSE))*600,0)</f>
        <v>0</v>
      </c>
      <c r="X674" s="373"/>
      <c r="Y674" s="371">
        <f>IFERROR(VLOOKUP(A674,PROFILE!$B$6:$DG$1000,109,FALSE),0)</f>
        <v>0</v>
      </c>
      <c r="Z674" s="371">
        <f>IFERROR((VLOOKUP(A674,PROFILE!$B$6:$DG$1000,110,FALSE)*900)+((VLOOKUP(A674,PROFILE!$B$6:$DG$1000,110,FALSE)*900)*0.5),0)</f>
        <v>0</v>
      </c>
      <c r="AA674" s="371">
        <f t="shared" si="57"/>
        <v>1906.5430000000001</v>
      </c>
      <c r="AB674" s="373">
        <f>IF(PROFILE!R676="รอบคัน",1500,IF(PROFILE!R676="โคม่า",2000,PROFILE!DJ676*100))</f>
        <v>1500</v>
      </c>
    </row>
    <row r="675" spans="1:28" x14ac:dyDescent="0.35">
      <c r="A675" s="344">
        <f t="shared" si="56"/>
        <v>1708069</v>
      </c>
      <c r="B675" s="344">
        <v>675</v>
      </c>
      <c r="G675" s="374" t="str">
        <f>IFERROR(VLOOKUP(A675,PROFILE!$B$6:$P$1000,11,FALSE),"")</f>
        <v>OUT</v>
      </c>
      <c r="H675" s="368">
        <f>IF(PROFILE!H677="","",PROFILE!B677)</f>
        <v>1708069</v>
      </c>
      <c r="I675" s="369" t="str">
        <f>IF(H675="","",VLOOKUP(H675,PROFILE!$B$6:$AC$1000,18,FALSE))</f>
        <v>ไทยวิวัฒน์</v>
      </c>
      <c r="J675" s="369" t="str">
        <f>IF(H675="","",VLOOKUP(H675,PROFILE!$B$6:$AC$1000,17,FALSE))</f>
        <v>ชิ้นส่วน</v>
      </c>
      <c r="K675" s="369" t="str">
        <f>IF(H675="","",VLOOKUP(H675,PROFILE!$B$6:$AC$1000,23,FALSE))</f>
        <v>ฆค7203</v>
      </c>
      <c r="L675" s="369" t="str">
        <f>IF(H675="","",VLOOKUP(H675,PROFILE!$B$6:$AC$1000,24,FALSE))</f>
        <v>HONDA</v>
      </c>
      <c r="M675" s="370" t="str">
        <f>IF(H675="","",VLOOKUP(H675,PROFILE!$B$6:$AC$1000,25,FALSE))</f>
        <v>CITY</v>
      </c>
      <c r="N675" s="371">
        <f t="shared" si="58"/>
        <v>775</v>
      </c>
      <c r="O675" s="372"/>
      <c r="P675" s="372"/>
      <c r="Q675" s="371">
        <f t="shared" si="59"/>
        <v>0</v>
      </c>
      <c r="R675" s="371">
        <f t="shared" si="55"/>
        <v>0</v>
      </c>
      <c r="S675" s="372">
        <f>IFERROR((VLOOKUP(A675,QUEUE!$F$5:$AW$1000,27,FALSE)-VLOOKUP(A675,QUEUE!$F$5:$AW$1000,26,FALSE))*500,0)</f>
        <v>0</v>
      </c>
      <c r="T675" s="372">
        <f>IFERROR((VLOOKUP(A675,QUEUE!$F$5:$AW$1000,30,FALSE)-VLOOKUP(A675,QUEUE!$F$5:$AW$1000,29,FALSE))*850,0)</f>
        <v>0</v>
      </c>
      <c r="U675" s="372">
        <f>IFERROR((VLOOKUP(A675,QUEUE!$F$5:$AW$1000,33,FALSE)-VLOOKUP(A675,QUEUE!$F$5:$AW$1000,32,FALSE))*600,0)</f>
        <v>0</v>
      </c>
      <c r="V675" s="372">
        <f>IFERROR((VLOOKUP(A675,QUEUE!$F$5:$AW$1000,36,FALSE)-VLOOKUP(A675,QUEUE!$F$5:$AW$1000,35,FALSE))*750,0)</f>
        <v>0</v>
      </c>
      <c r="W675" s="372">
        <f>IFERROR((VLOOKUP(A675,QUEUE!$F$5:$AW$1000,39,FALSE)-VLOOKUP(A675,QUEUE!$F$5:$AW$1000,38,FALSE))*600,0)</f>
        <v>0</v>
      </c>
      <c r="X675" s="373"/>
      <c r="Y675" s="371">
        <f>IFERROR(VLOOKUP(A675,PROFILE!$B$6:$DG$1000,109,FALSE),0)</f>
        <v>0</v>
      </c>
      <c r="Z675" s="371">
        <f>IFERROR((VLOOKUP(A675,PROFILE!$B$6:$DG$1000,110,FALSE)*900)+((VLOOKUP(A675,PROFILE!$B$6:$DG$1000,110,FALSE)*900)*0.5),0)</f>
        <v>675</v>
      </c>
      <c r="AA675" s="371">
        <f t="shared" si="57"/>
        <v>0</v>
      </c>
      <c r="AB675" s="373">
        <f>IF(PROFILE!R677="รอบคัน",1500,IF(PROFILE!R677="โคม่า",2000,PROFILE!DJ677*100))</f>
        <v>100</v>
      </c>
    </row>
    <row r="676" spans="1:28" x14ac:dyDescent="0.35">
      <c r="A676" s="344">
        <f t="shared" si="56"/>
        <v>1708070</v>
      </c>
      <c r="B676" s="344">
        <v>676</v>
      </c>
      <c r="G676" s="374" t="str">
        <f>IFERROR(VLOOKUP(A676,PROFILE!$B$6:$P$1000,11,FALSE),"")</f>
        <v>No fix</v>
      </c>
      <c r="H676" s="368">
        <f>IF(PROFILE!H678="","",PROFILE!B678)</f>
        <v>1708070</v>
      </c>
      <c r="I676" s="369" t="str">
        <f>IF(H676="","",VLOOKUP(H676,PROFILE!$B$6:$AC$1000,18,FALSE))</f>
        <v>มิตรแท้</v>
      </c>
      <c r="J676" s="369" t="str">
        <f>IF(H676="","",VLOOKUP(H676,PROFILE!$B$6:$AC$1000,17,FALSE))</f>
        <v>กลาง</v>
      </c>
      <c r="K676" s="369" t="str">
        <f>IF(H676="","",VLOOKUP(H676,PROFILE!$B$6:$AC$1000,23,FALSE))</f>
        <v>ถจ6122</v>
      </c>
      <c r="L676" s="369" t="str">
        <f>IF(H676="","",VLOOKUP(H676,PROFILE!$B$6:$AC$1000,24,FALSE))</f>
        <v>ISUZU</v>
      </c>
      <c r="M676" s="370" t="str">
        <f>IF(H676="","",VLOOKUP(H676,PROFILE!$B$6:$AC$1000,25,FALSE))</f>
        <v>SPACECAB</v>
      </c>
      <c r="N676" s="371">
        <f t="shared" si="58"/>
        <v>200</v>
      </c>
      <c r="O676" s="372"/>
      <c r="P676" s="372"/>
      <c r="Q676" s="371">
        <f t="shared" si="59"/>
        <v>0</v>
      </c>
      <c r="R676" s="371">
        <f t="shared" si="55"/>
        <v>0</v>
      </c>
      <c r="S676" s="372">
        <f>IFERROR((VLOOKUP(A676,QUEUE!$F$5:$AW$1000,27,FALSE)-VLOOKUP(A676,QUEUE!$F$5:$AW$1000,26,FALSE))*500,0)</f>
        <v>0</v>
      </c>
      <c r="T676" s="372">
        <f>IFERROR((VLOOKUP(A676,QUEUE!$F$5:$AW$1000,30,FALSE)-VLOOKUP(A676,QUEUE!$F$5:$AW$1000,29,FALSE))*850,0)</f>
        <v>0</v>
      </c>
      <c r="U676" s="372">
        <f>IFERROR((VLOOKUP(A676,QUEUE!$F$5:$AW$1000,33,FALSE)-VLOOKUP(A676,QUEUE!$F$5:$AW$1000,32,FALSE))*600,0)</f>
        <v>0</v>
      </c>
      <c r="V676" s="372">
        <f>IFERROR((VLOOKUP(A676,QUEUE!$F$5:$AW$1000,36,FALSE)-VLOOKUP(A676,QUEUE!$F$5:$AW$1000,35,FALSE))*750,0)</f>
        <v>0</v>
      </c>
      <c r="W676" s="372">
        <f>IFERROR((VLOOKUP(A676,QUEUE!$F$5:$AW$1000,39,FALSE)-VLOOKUP(A676,QUEUE!$F$5:$AW$1000,38,FALSE))*600,0)</f>
        <v>0</v>
      </c>
      <c r="X676" s="373"/>
      <c r="Y676" s="371">
        <f>IFERROR(VLOOKUP(A676,PROFILE!$B$6:$DG$1000,109,FALSE),0)</f>
        <v>0</v>
      </c>
      <c r="Z676" s="371">
        <f>IFERROR((VLOOKUP(A676,PROFILE!$B$6:$DG$1000,110,FALSE)*900)+((VLOOKUP(A676,PROFILE!$B$6:$DG$1000,110,FALSE)*900)*0.5),0)</f>
        <v>0</v>
      </c>
      <c r="AA676" s="371">
        <f t="shared" si="57"/>
        <v>0</v>
      </c>
      <c r="AB676" s="373">
        <f>IF(PROFILE!R678="รอบคัน",1500,IF(PROFILE!R678="โคม่า",2000,PROFILE!DJ678*100))</f>
        <v>200</v>
      </c>
    </row>
    <row r="677" spans="1:28" x14ac:dyDescent="0.35">
      <c r="A677" s="344">
        <f t="shared" si="56"/>
        <v>1708071</v>
      </c>
      <c r="B677" s="344">
        <v>677</v>
      </c>
      <c r="G677" s="374" t="str">
        <f>IFERROR(VLOOKUP(A677,PROFILE!$B$6:$P$1000,11,FALSE),"")</f>
        <v>OUT</v>
      </c>
      <c r="H677" s="368">
        <f>IF(PROFILE!H679="","",PROFILE!B679)</f>
        <v>1708071</v>
      </c>
      <c r="I677" s="369" t="str">
        <f>IF(H677="","",VLOOKUP(H677,PROFILE!$B$6:$AC$1000,18,FALSE))</f>
        <v>เทเวศ</v>
      </c>
      <c r="J677" s="369" t="str">
        <f>IF(H677="","",VLOOKUP(H677,PROFILE!$B$6:$AC$1000,17,FALSE))</f>
        <v>เบา</v>
      </c>
      <c r="K677" s="369" t="str">
        <f>IF(H677="","",VLOOKUP(H677,PROFILE!$B$6:$AC$1000,23,FALSE))</f>
        <v>5กณ3802</v>
      </c>
      <c r="L677" s="369" t="str">
        <f>IF(H677="","",VLOOKUP(H677,PROFILE!$B$6:$AC$1000,24,FALSE))</f>
        <v>HONDA</v>
      </c>
      <c r="M677" s="370" t="str">
        <f>IF(H677="","",VLOOKUP(H677,PROFILE!$B$6:$AC$1000,25,FALSE))</f>
        <v>JAZZ</v>
      </c>
      <c r="N677" s="371">
        <f t="shared" si="58"/>
        <v>955</v>
      </c>
      <c r="O677" s="372"/>
      <c r="P677" s="372">
        <v>1800</v>
      </c>
      <c r="Q677" s="371">
        <f t="shared" si="59"/>
        <v>845</v>
      </c>
      <c r="R677" s="371">
        <f t="shared" si="55"/>
        <v>845</v>
      </c>
      <c r="S677" s="372">
        <f>IFERROR((VLOOKUP(A677,QUEUE!$F$5:$AW$1000,27,FALSE)-VLOOKUP(A677,QUEUE!$F$5:$AW$1000,26,FALSE))*500,0)</f>
        <v>0</v>
      </c>
      <c r="T677" s="372">
        <f>IFERROR((VLOOKUP(A677,QUEUE!$F$5:$AW$1000,30,FALSE)-VLOOKUP(A677,QUEUE!$F$5:$AW$1000,29,FALSE))*850,0)</f>
        <v>0</v>
      </c>
      <c r="U677" s="372">
        <f>IFERROR((VLOOKUP(A677,QUEUE!$F$5:$AW$1000,33,FALSE)-VLOOKUP(A677,QUEUE!$F$5:$AW$1000,32,FALSE))*600,0)</f>
        <v>0</v>
      </c>
      <c r="V677" s="372">
        <f>IFERROR((VLOOKUP(A677,QUEUE!$F$5:$AW$1000,36,FALSE)-VLOOKUP(A677,QUEUE!$F$5:$AW$1000,35,FALSE))*750,0)</f>
        <v>0</v>
      </c>
      <c r="W677" s="372">
        <f>IFERROR((VLOOKUP(A677,QUEUE!$F$5:$AW$1000,39,FALSE)-VLOOKUP(A677,QUEUE!$F$5:$AW$1000,38,FALSE))*600,0)</f>
        <v>0</v>
      </c>
      <c r="X677" s="373"/>
      <c r="Y677" s="371">
        <f>IFERROR(VLOOKUP(A677,PROFILE!$B$6:$DG$1000,109,FALSE),0)</f>
        <v>0</v>
      </c>
      <c r="Z677" s="371">
        <f>IFERROR((VLOOKUP(A677,PROFILE!$B$6:$DG$1000,110,FALSE)*900)+((VLOOKUP(A677,PROFILE!$B$6:$DG$1000,110,FALSE)*900)*0.5),0)</f>
        <v>675</v>
      </c>
      <c r="AA677" s="371">
        <f t="shared" si="57"/>
        <v>180</v>
      </c>
      <c r="AB677" s="373">
        <f>IF(PROFILE!R679="รอบคัน",1500,IF(PROFILE!R679="โคม่า",2000,PROFILE!DJ679*100))</f>
        <v>100</v>
      </c>
    </row>
    <row r="678" spans="1:28" x14ac:dyDescent="0.35">
      <c r="A678" s="344">
        <f t="shared" si="56"/>
        <v>1708072</v>
      </c>
      <c r="B678" s="344">
        <v>678</v>
      </c>
      <c r="G678" s="374" t="str">
        <f>IFERROR(VLOOKUP(A678,PROFILE!$B$6:$P$1000,11,FALSE),"")</f>
        <v>OUT</v>
      </c>
      <c r="H678" s="368">
        <f>IF(PROFILE!H680="","",PROFILE!B680)</f>
        <v>1708072</v>
      </c>
      <c r="I678" s="369" t="str">
        <f>IF(H678="","",VLOOKUP(H678,PROFILE!$B$6:$AC$1000,18,FALSE))</f>
        <v>เทเวศ</v>
      </c>
      <c r="J678" s="369" t="str">
        <f>IF(H678="","",VLOOKUP(H678,PROFILE!$B$6:$AC$1000,17,FALSE))</f>
        <v>กลาง</v>
      </c>
      <c r="K678" s="369" t="str">
        <f>IF(H678="","",VLOOKUP(H678,PROFILE!$B$6:$AC$1000,23,FALSE))</f>
        <v>กค3112</v>
      </c>
      <c r="L678" s="369" t="str">
        <f>IF(H678="","",VLOOKUP(H678,PROFILE!$B$6:$AC$1000,24,FALSE))</f>
        <v>TOYOTA</v>
      </c>
      <c r="M678" s="370" t="str">
        <f>IF(H678="","",VLOOKUP(H678,PROFILE!$B$6:$AC$1000,25,FALSE))</f>
        <v>VIOS</v>
      </c>
      <c r="N678" s="371">
        <f t="shared" si="58"/>
        <v>3215</v>
      </c>
      <c r="O678" s="372">
        <v>20</v>
      </c>
      <c r="P678" s="372">
        <v>3900</v>
      </c>
      <c r="Q678" s="371">
        <f t="shared" si="59"/>
        <v>685</v>
      </c>
      <c r="R678" s="371">
        <f t="shared" si="55"/>
        <v>685</v>
      </c>
      <c r="S678" s="372">
        <f>IFERROR((VLOOKUP(A678,QUEUE!$F$5:$AW$1000,27,FALSE)-VLOOKUP(A678,QUEUE!$F$5:$AW$1000,26,FALSE))*500,0)</f>
        <v>0</v>
      </c>
      <c r="T678" s="372">
        <f>IFERROR((VLOOKUP(A678,QUEUE!$F$5:$AW$1000,30,FALSE)-VLOOKUP(A678,QUEUE!$F$5:$AW$1000,29,FALSE))*850,0)</f>
        <v>0</v>
      </c>
      <c r="U678" s="372">
        <f>IFERROR((VLOOKUP(A678,QUEUE!$F$5:$AW$1000,33,FALSE)-VLOOKUP(A678,QUEUE!$F$5:$AW$1000,32,FALSE))*600,0)</f>
        <v>0</v>
      </c>
      <c r="V678" s="372">
        <f>IFERROR((VLOOKUP(A678,QUEUE!$F$5:$AW$1000,36,FALSE)-VLOOKUP(A678,QUEUE!$F$5:$AW$1000,35,FALSE))*750,0)</f>
        <v>0</v>
      </c>
      <c r="W678" s="372">
        <f>IFERROR((VLOOKUP(A678,QUEUE!$F$5:$AW$1000,39,FALSE)-VLOOKUP(A678,QUEUE!$F$5:$AW$1000,38,FALSE))*600,0)</f>
        <v>0</v>
      </c>
      <c r="X678" s="373"/>
      <c r="Y678" s="371">
        <f>IFERROR(VLOOKUP(A678,PROFILE!$B$6:$DG$1000,109,FALSE),0)</f>
        <v>0</v>
      </c>
      <c r="Z678" s="371">
        <f>IFERROR((VLOOKUP(A678,PROFILE!$B$6:$DG$1000,110,FALSE)*900)+((VLOOKUP(A678,PROFILE!$B$6:$DG$1000,110,FALSE)*900)*0.5),0)</f>
        <v>2025</v>
      </c>
      <c r="AA678" s="371">
        <f t="shared" si="57"/>
        <v>390</v>
      </c>
      <c r="AB678" s="373">
        <f>IF(PROFILE!R680="รอบคัน",1500,IF(PROFILE!R680="โคม่า",2000,PROFILE!DJ680*100))</f>
        <v>800</v>
      </c>
    </row>
    <row r="679" spans="1:28" x14ac:dyDescent="0.35">
      <c r="A679" s="344">
        <f t="shared" si="56"/>
        <v>1708073</v>
      </c>
      <c r="B679" s="344">
        <v>679</v>
      </c>
      <c r="G679" s="374">
        <f>IFERROR(VLOOKUP(A679,PROFILE!$B$6:$P$1000,11,FALSE),"")</f>
        <v>-42977.713731828706</v>
      </c>
      <c r="H679" s="368">
        <f>IF(PROFILE!H681="","",PROFILE!B681)</f>
        <v>1708073</v>
      </c>
      <c r="I679" s="369" t="str">
        <f>IF(H679="","",VLOOKUP(H679,PROFILE!$B$6:$AC$1000,18,FALSE))</f>
        <v>เมืองไทย</v>
      </c>
      <c r="J679" s="369" t="str">
        <f>IF(H679="","",VLOOKUP(H679,PROFILE!$B$6:$AC$1000,17,FALSE))</f>
        <v>โคม่า</v>
      </c>
      <c r="K679" s="369" t="str">
        <f>IF(H679="","",VLOOKUP(H679,PROFILE!$B$6:$AC$1000,23,FALSE))</f>
        <v>ฎถ9843</v>
      </c>
      <c r="L679" s="369" t="str">
        <f>IF(H679="","",VLOOKUP(H679,PROFILE!$B$6:$AC$1000,24,FALSE))</f>
        <v>TOYOTA</v>
      </c>
      <c r="M679" s="370" t="str">
        <f>IF(H679="","",VLOOKUP(H679,PROFILE!$B$6:$AC$1000,25,FALSE))</f>
        <v>FORTUNER</v>
      </c>
      <c r="N679" s="371">
        <f t="shared" si="58"/>
        <v>3350</v>
      </c>
      <c r="O679" s="372"/>
      <c r="P679" s="372"/>
      <c r="Q679" s="371">
        <f t="shared" si="59"/>
        <v>0</v>
      </c>
      <c r="R679" s="371">
        <f t="shared" si="55"/>
        <v>0</v>
      </c>
      <c r="S679" s="372">
        <f>IFERROR((VLOOKUP(A679,QUEUE!$F$5:$AW$1000,27,FALSE)-VLOOKUP(A679,QUEUE!$F$5:$AW$1000,26,FALSE))*500,0)</f>
        <v>0</v>
      </c>
      <c r="T679" s="372">
        <f>IFERROR((VLOOKUP(A679,QUEUE!$F$5:$AW$1000,30,FALSE)-VLOOKUP(A679,QUEUE!$F$5:$AW$1000,29,FALSE))*850,0)</f>
        <v>0</v>
      </c>
      <c r="U679" s="372">
        <f>IFERROR((VLOOKUP(A679,QUEUE!$F$5:$AW$1000,33,FALSE)-VLOOKUP(A679,QUEUE!$F$5:$AW$1000,32,FALSE))*600,0)</f>
        <v>0</v>
      </c>
      <c r="V679" s="372">
        <f>IFERROR((VLOOKUP(A679,QUEUE!$F$5:$AW$1000,36,FALSE)-VLOOKUP(A679,QUEUE!$F$5:$AW$1000,35,FALSE))*750,0)</f>
        <v>0</v>
      </c>
      <c r="W679" s="372">
        <f>IFERROR((VLOOKUP(A679,QUEUE!$F$5:$AW$1000,39,FALSE)-VLOOKUP(A679,QUEUE!$F$5:$AW$1000,38,FALSE))*600,0)</f>
        <v>0</v>
      </c>
      <c r="X679" s="373"/>
      <c r="Y679" s="371">
        <f>IFERROR(VLOOKUP(A679,PROFILE!$B$6:$DG$1000,109,FALSE),0)</f>
        <v>0</v>
      </c>
      <c r="Z679" s="371">
        <f>IFERROR((VLOOKUP(A679,PROFILE!$B$6:$DG$1000,110,FALSE)*900)+((VLOOKUP(A679,PROFILE!$B$6:$DG$1000,110,FALSE)*900)*0.5),0)</f>
        <v>1350</v>
      </c>
      <c r="AA679" s="371">
        <f t="shared" si="57"/>
        <v>0</v>
      </c>
      <c r="AB679" s="373">
        <f>IF(PROFILE!R681="รอบคัน",1500,IF(PROFILE!R681="โคม่า",2000,PROFILE!DJ681*100))</f>
        <v>2000</v>
      </c>
    </row>
    <row r="680" spans="1:28" x14ac:dyDescent="0.35">
      <c r="A680" s="344">
        <f t="shared" si="56"/>
        <v>1708074</v>
      </c>
      <c r="B680" s="344">
        <v>680</v>
      </c>
      <c r="G680" s="374" t="str">
        <f>IFERROR(VLOOKUP(A680,PROFILE!$B$6:$P$1000,11,FALSE),"")</f>
        <v/>
      </c>
      <c r="H680" s="368">
        <f>IF(PROFILE!H682="","",PROFILE!B682)</f>
        <v>1708074</v>
      </c>
      <c r="I680" s="369" t="str">
        <f>IF(H680="","",VLOOKUP(H680,PROFILE!$B$6:$AC$1000,18,FALSE))</f>
        <v>เมืองไทย</v>
      </c>
      <c r="J680" s="369" t="str">
        <f>IF(H680="","",VLOOKUP(H680,PROFILE!$B$6:$AC$1000,17,FALSE))</f>
        <v>ชิ้นส่วน</v>
      </c>
      <c r="K680" s="369" t="str">
        <f>IF(H680="","",VLOOKUP(H680,PROFILE!$B$6:$AC$1000,23,FALSE))</f>
        <v>1กถ5774</v>
      </c>
      <c r="L680" s="369" t="str">
        <f>IF(H680="","",VLOOKUP(H680,PROFILE!$B$6:$AC$1000,24,FALSE))</f>
        <v>MITSUBISHI</v>
      </c>
      <c r="M680" s="370" t="str">
        <f>IF(H680="","",VLOOKUP(H680,PROFILE!$B$6:$AC$1000,25,FALSE))</f>
        <v>TRITON</v>
      </c>
      <c r="N680" s="371">
        <f t="shared" si="58"/>
        <v>0</v>
      </c>
      <c r="O680" s="372"/>
      <c r="P680" s="372"/>
      <c r="Q680" s="371">
        <f t="shared" si="59"/>
        <v>0</v>
      </c>
      <c r="R680" s="371">
        <f t="shared" si="55"/>
        <v>0</v>
      </c>
      <c r="S680" s="372">
        <f>IFERROR((VLOOKUP(A680,QUEUE!$F$5:$AW$1000,27,FALSE)-VLOOKUP(A680,QUEUE!$F$5:$AW$1000,26,FALSE))*500,0)</f>
        <v>0</v>
      </c>
      <c r="T680" s="372">
        <f>IFERROR((VLOOKUP(A680,QUEUE!$F$5:$AW$1000,30,FALSE)-VLOOKUP(A680,QUEUE!$F$5:$AW$1000,29,FALSE))*850,0)</f>
        <v>0</v>
      </c>
      <c r="U680" s="372">
        <f>IFERROR((VLOOKUP(A680,QUEUE!$F$5:$AW$1000,33,FALSE)-VLOOKUP(A680,QUEUE!$F$5:$AW$1000,32,FALSE))*600,0)</f>
        <v>0</v>
      </c>
      <c r="V680" s="372">
        <f>IFERROR((VLOOKUP(A680,QUEUE!$F$5:$AW$1000,36,FALSE)-VLOOKUP(A680,QUEUE!$F$5:$AW$1000,35,FALSE))*750,0)</f>
        <v>0</v>
      </c>
      <c r="W680" s="372">
        <f>IFERROR((VLOOKUP(A680,QUEUE!$F$5:$AW$1000,39,FALSE)-VLOOKUP(A680,QUEUE!$F$5:$AW$1000,38,FALSE))*600,0)</f>
        <v>0</v>
      </c>
      <c r="X680" s="373"/>
      <c r="Y680" s="371">
        <f>IFERROR(VLOOKUP(A680,PROFILE!$B$6:$DG$1000,109,FALSE),0)</f>
        <v>0</v>
      </c>
      <c r="Z680" s="371">
        <f>IFERROR((VLOOKUP(A680,PROFILE!$B$6:$DG$1000,110,FALSE)*900)+((VLOOKUP(A680,PROFILE!$B$6:$DG$1000,110,FALSE)*900)*0.5),0)</f>
        <v>0</v>
      </c>
      <c r="AA680" s="371">
        <f t="shared" si="57"/>
        <v>0</v>
      </c>
      <c r="AB680" s="373">
        <f>IF(PROFILE!R682="รอบคัน",1500,IF(PROFILE!R682="โคม่า",2000,PROFILE!DJ682*100))</f>
        <v>0</v>
      </c>
    </row>
    <row r="681" spans="1:28" x14ac:dyDescent="0.35">
      <c r="A681" s="344">
        <f t="shared" si="56"/>
        <v>1708075</v>
      </c>
      <c r="B681" s="344">
        <v>681</v>
      </c>
      <c r="G681" s="374">
        <f>IFERROR(VLOOKUP(A681,PROFILE!$B$6:$P$1000,11,FALSE),"")</f>
        <v>11.532747337965702</v>
      </c>
      <c r="H681" s="368">
        <f>IF(PROFILE!H683="","",PROFILE!B683)</f>
        <v>1708075</v>
      </c>
      <c r="I681" s="369" t="str">
        <f>IF(H681="","",VLOOKUP(H681,PROFILE!$B$6:$AC$1000,18,FALSE))</f>
        <v>ธนชาต</v>
      </c>
      <c r="J681" s="369" t="str">
        <f>IF(H681="","",VLOOKUP(H681,PROFILE!$B$6:$AC$1000,17,FALSE))</f>
        <v>กลาง</v>
      </c>
      <c r="K681" s="369" t="str">
        <f>IF(H681="","",VLOOKUP(H681,PROFILE!$B$6:$AC$1000,23,FALSE))</f>
        <v>ฆส8167</v>
      </c>
      <c r="L681" s="369" t="str">
        <f>IF(H681="","",VLOOKUP(H681,PROFILE!$B$6:$AC$1000,24,FALSE))</f>
        <v>TOYOTA</v>
      </c>
      <c r="M681" s="370" t="str">
        <f>IF(H681="","",VLOOKUP(H681,PROFILE!$B$6:$AC$1000,25,FALSE))</f>
        <v>VIGO</v>
      </c>
      <c r="N681" s="371">
        <f t="shared" si="58"/>
        <v>300</v>
      </c>
      <c r="O681" s="372"/>
      <c r="P681" s="372"/>
      <c r="Q681" s="371">
        <f t="shared" si="59"/>
        <v>0</v>
      </c>
      <c r="R681" s="371">
        <f t="shared" si="55"/>
        <v>0</v>
      </c>
      <c r="S681" s="372">
        <f>IFERROR((VLOOKUP(A681,QUEUE!$F$5:$AW$1000,27,FALSE)-VLOOKUP(A681,QUEUE!$F$5:$AW$1000,26,FALSE))*500,0)</f>
        <v>0</v>
      </c>
      <c r="T681" s="372">
        <f>IFERROR((VLOOKUP(A681,QUEUE!$F$5:$AW$1000,30,FALSE)-VLOOKUP(A681,QUEUE!$F$5:$AW$1000,29,FALSE))*850,0)</f>
        <v>0</v>
      </c>
      <c r="U681" s="372">
        <f>IFERROR((VLOOKUP(A681,QUEUE!$F$5:$AW$1000,33,FALSE)-VLOOKUP(A681,QUEUE!$F$5:$AW$1000,32,FALSE))*600,0)</f>
        <v>0</v>
      </c>
      <c r="V681" s="372">
        <f>IFERROR((VLOOKUP(A681,QUEUE!$F$5:$AW$1000,36,FALSE)-VLOOKUP(A681,QUEUE!$F$5:$AW$1000,35,FALSE))*750,0)</f>
        <v>0</v>
      </c>
      <c r="W681" s="372">
        <f>IFERROR((VLOOKUP(A681,QUEUE!$F$5:$AW$1000,39,FALSE)-VLOOKUP(A681,QUEUE!$F$5:$AW$1000,38,FALSE))*600,0)</f>
        <v>0</v>
      </c>
      <c r="X681" s="373"/>
      <c r="Y681" s="371">
        <f>IFERROR(VLOOKUP(A681,PROFILE!$B$6:$DG$1000,109,FALSE),0)</f>
        <v>0</v>
      </c>
      <c r="Z681" s="371">
        <f>IFERROR((VLOOKUP(A681,PROFILE!$B$6:$DG$1000,110,FALSE)*900)+((VLOOKUP(A681,PROFILE!$B$6:$DG$1000,110,FALSE)*900)*0.5),0)</f>
        <v>0</v>
      </c>
      <c r="AA681" s="371">
        <f t="shared" si="57"/>
        <v>0</v>
      </c>
      <c r="AB681" s="373">
        <f>IF(PROFILE!R683="รอบคัน",1500,IF(PROFILE!R683="โคม่า",2000,PROFILE!DJ683*100))</f>
        <v>300</v>
      </c>
    </row>
    <row r="682" spans="1:28" x14ac:dyDescent="0.35">
      <c r="A682" s="344">
        <f t="shared" si="56"/>
        <v>1709001</v>
      </c>
      <c r="B682" s="344">
        <v>682</v>
      </c>
      <c r="G682" s="374" t="str">
        <f>IFERROR(VLOOKUP(A682,PROFILE!$B$6:$P$1000,11,FALSE),"")</f>
        <v>OUT</v>
      </c>
      <c r="H682" s="368">
        <f>IF(PROFILE!H684="","",PROFILE!B684)</f>
        <v>1709001</v>
      </c>
      <c r="I682" s="369" t="str">
        <f>IF(H682="","",VLOOKUP(H682,PROFILE!$B$6:$AC$1000,18,FALSE))</f>
        <v>เจ้าพระยา</v>
      </c>
      <c r="J682" s="369" t="str">
        <f>IF(H682="","",VLOOKUP(H682,PROFILE!$B$6:$AC$1000,17,FALSE))</f>
        <v>เบา</v>
      </c>
      <c r="K682" s="369" t="str">
        <f>IF(H682="","",VLOOKUP(H682,PROFILE!$B$6:$AC$1000,23,FALSE))</f>
        <v>ฒค2305</v>
      </c>
      <c r="L682" s="369" t="str">
        <f>IF(H682="","",VLOOKUP(H682,PROFILE!$B$6:$AC$1000,24,FALSE))</f>
        <v>NISSAN</v>
      </c>
      <c r="M682" s="370" t="str">
        <f>IF(H682="","",VLOOKUP(H682,PROFILE!$B$6:$AC$1000,25,FALSE))</f>
        <v>NAVARA</v>
      </c>
      <c r="N682" s="371">
        <f t="shared" si="58"/>
        <v>1251</v>
      </c>
      <c r="O682" s="372"/>
      <c r="P682" s="372">
        <v>3760</v>
      </c>
      <c r="Q682" s="371">
        <f t="shared" si="59"/>
        <v>2509</v>
      </c>
      <c r="R682" s="371">
        <f t="shared" si="55"/>
        <v>2509</v>
      </c>
      <c r="S682" s="372">
        <f>IFERROR((VLOOKUP(A682,QUEUE!$F$5:$AW$1000,27,FALSE)-VLOOKUP(A682,QUEUE!$F$5:$AW$1000,26,FALSE))*500,0)</f>
        <v>0</v>
      </c>
      <c r="T682" s="372">
        <f>IFERROR((VLOOKUP(A682,QUEUE!$F$5:$AW$1000,30,FALSE)-VLOOKUP(A682,QUEUE!$F$5:$AW$1000,29,FALSE))*850,0)</f>
        <v>0</v>
      </c>
      <c r="U682" s="372">
        <f>IFERROR((VLOOKUP(A682,QUEUE!$F$5:$AW$1000,33,FALSE)-VLOOKUP(A682,QUEUE!$F$5:$AW$1000,32,FALSE))*600,0)</f>
        <v>0</v>
      </c>
      <c r="V682" s="372">
        <f>IFERROR((VLOOKUP(A682,QUEUE!$F$5:$AW$1000,36,FALSE)-VLOOKUP(A682,QUEUE!$F$5:$AW$1000,35,FALSE))*750,0)</f>
        <v>0</v>
      </c>
      <c r="W682" s="372">
        <f>IFERROR((VLOOKUP(A682,QUEUE!$F$5:$AW$1000,39,FALSE)-VLOOKUP(A682,QUEUE!$F$5:$AW$1000,38,FALSE))*600,0)</f>
        <v>0</v>
      </c>
      <c r="X682" s="373"/>
      <c r="Y682" s="371">
        <f>IFERROR(VLOOKUP(A682,PROFILE!$B$6:$DG$1000,109,FALSE),0)</f>
        <v>0</v>
      </c>
      <c r="Z682" s="371">
        <f>IFERROR((VLOOKUP(A682,PROFILE!$B$6:$DG$1000,110,FALSE)*900)+((VLOOKUP(A682,PROFILE!$B$6:$DG$1000,110,FALSE)*900)*0.5),0)</f>
        <v>675</v>
      </c>
      <c r="AA682" s="371">
        <f t="shared" si="57"/>
        <v>376</v>
      </c>
      <c r="AB682" s="373">
        <f>IF(PROFILE!R684="รอบคัน",1500,IF(PROFILE!R684="โคม่า",2000,PROFILE!DJ684*100))</f>
        <v>200</v>
      </c>
    </row>
    <row r="683" spans="1:28" x14ac:dyDescent="0.35">
      <c r="A683" s="344">
        <f t="shared" si="56"/>
        <v>1709002</v>
      </c>
      <c r="B683" s="344">
        <v>683</v>
      </c>
      <c r="G683" s="374" t="str">
        <f>IFERROR(VLOOKUP(A683,PROFILE!$B$6:$P$1000,11,FALSE),"")</f>
        <v>OUT</v>
      </c>
      <c r="H683" s="368">
        <f>IF(PROFILE!H685="","",PROFILE!B685)</f>
        <v>1709002</v>
      </c>
      <c r="I683" s="369" t="str">
        <f>IF(H683="","",VLOOKUP(H683,PROFILE!$B$6:$AC$1000,18,FALSE))</f>
        <v>ธนชาต</v>
      </c>
      <c r="J683" s="369" t="str">
        <f>IF(H683="","",VLOOKUP(H683,PROFILE!$B$6:$AC$1000,17,FALSE))</f>
        <v>หนัก</v>
      </c>
      <c r="K683" s="369" t="str">
        <f>IF(H683="","",VLOOKUP(H683,PROFILE!$B$6:$AC$1000,23,FALSE))</f>
        <v>ถบ9607</v>
      </c>
      <c r="L683" s="369" t="str">
        <f>IF(H683="","",VLOOKUP(H683,PROFILE!$B$6:$AC$1000,24,FALSE))</f>
        <v>TOYOTA</v>
      </c>
      <c r="M683" s="370" t="str">
        <f>IF(H683="","",VLOOKUP(H683,PROFILE!$B$6:$AC$1000,25,FALSE))</f>
        <v>VIGO</v>
      </c>
      <c r="N683" s="371">
        <f t="shared" si="58"/>
        <v>2525</v>
      </c>
      <c r="O683" s="372"/>
      <c r="P683" s="372"/>
      <c r="Q683" s="371">
        <f t="shared" si="59"/>
        <v>0</v>
      </c>
      <c r="R683" s="371">
        <f t="shared" si="55"/>
        <v>0</v>
      </c>
      <c r="S683" s="372">
        <f>IFERROR((VLOOKUP(A683,QUEUE!$F$5:$AW$1000,27,FALSE)-VLOOKUP(A683,QUEUE!$F$5:$AW$1000,26,FALSE))*500,0)</f>
        <v>0</v>
      </c>
      <c r="T683" s="372">
        <f>IFERROR((VLOOKUP(A683,QUEUE!$F$5:$AW$1000,30,FALSE)-VLOOKUP(A683,QUEUE!$F$5:$AW$1000,29,FALSE))*850,0)</f>
        <v>0</v>
      </c>
      <c r="U683" s="372">
        <f>IFERROR((VLOOKUP(A683,QUEUE!$F$5:$AW$1000,33,FALSE)-VLOOKUP(A683,QUEUE!$F$5:$AW$1000,32,FALSE))*600,0)</f>
        <v>0</v>
      </c>
      <c r="V683" s="372">
        <f>IFERROR((VLOOKUP(A683,QUEUE!$F$5:$AW$1000,36,FALSE)-VLOOKUP(A683,QUEUE!$F$5:$AW$1000,35,FALSE))*750,0)</f>
        <v>0</v>
      </c>
      <c r="W683" s="372">
        <f>IFERROR((VLOOKUP(A683,QUEUE!$F$5:$AW$1000,39,FALSE)-VLOOKUP(A683,QUEUE!$F$5:$AW$1000,38,FALSE))*600,0)</f>
        <v>0</v>
      </c>
      <c r="X683" s="373"/>
      <c r="Y683" s="371">
        <f>IFERROR(VLOOKUP(A683,PROFILE!$B$6:$DG$1000,109,FALSE),0)</f>
        <v>0</v>
      </c>
      <c r="Z683" s="371">
        <f>IFERROR((VLOOKUP(A683,PROFILE!$B$6:$DG$1000,110,FALSE)*900)+((VLOOKUP(A683,PROFILE!$B$6:$DG$1000,110,FALSE)*900)*0.5),0)</f>
        <v>2025</v>
      </c>
      <c r="AA683" s="371">
        <f t="shared" si="57"/>
        <v>0</v>
      </c>
      <c r="AB683" s="373">
        <f>IF(PROFILE!R685="รอบคัน",1500,IF(PROFILE!R685="โคม่า",2000,PROFILE!DJ685*100))</f>
        <v>500</v>
      </c>
    </row>
    <row r="684" spans="1:28" x14ac:dyDescent="0.35">
      <c r="A684" s="344">
        <f t="shared" si="56"/>
        <v>1709003</v>
      </c>
      <c r="B684" s="344">
        <v>684</v>
      </c>
      <c r="G684" s="374">
        <f>IFERROR(VLOOKUP(A684,PROFILE!$B$6:$P$1000,11,FALSE),"")</f>
        <v>7.5370229166655918</v>
      </c>
      <c r="H684" s="368">
        <f>IF(PROFILE!H686="","",PROFILE!B686)</f>
        <v>1709003</v>
      </c>
      <c r="I684" s="369" t="str">
        <f>IF(H684="","",VLOOKUP(H684,PROFILE!$B$6:$AC$1000,18,FALSE))</f>
        <v>ธนชาต</v>
      </c>
      <c r="J684" s="369" t="str">
        <f>IF(H684="","",VLOOKUP(H684,PROFILE!$B$6:$AC$1000,17,FALSE))</f>
        <v>กลาง</v>
      </c>
      <c r="K684" s="369" t="str">
        <f>IF(H684="","",VLOOKUP(H684,PROFILE!$B$6:$AC$1000,23,FALSE))</f>
        <v>ษศ1571</v>
      </c>
      <c r="L684" s="369" t="str">
        <f>IF(H684="","",VLOOKUP(H684,PROFILE!$B$6:$AC$1000,24,FALSE))</f>
        <v>MITSUBISHI</v>
      </c>
      <c r="M684" s="370" t="str">
        <f>IF(H684="","",VLOOKUP(H684,PROFILE!$B$6:$AC$1000,25,FALSE))</f>
        <v>LANCCER</v>
      </c>
      <c r="N684" s="371">
        <f t="shared" si="58"/>
        <v>300</v>
      </c>
      <c r="O684" s="372"/>
      <c r="P684" s="372"/>
      <c r="Q684" s="371">
        <f t="shared" si="59"/>
        <v>0</v>
      </c>
      <c r="R684" s="371">
        <f t="shared" si="55"/>
        <v>0</v>
      </c>
      <c r="S684" s="372">
        <f>IFERROR((VLOOKUP(A684,QUEUE!$F$5:$AW$1000,27,FALSE)-VLOOKUP(A684,QUEUE!$F$5:$AW$1000,26,FALSE))*500,0)</f>
        <v>0</v>
      </c>
      <c r="T684" s="372">
        <f>IFERROR((VLOOKUP(A684,QUEUE!$F$5:$AW$1000,30,FALSE)-VLOOKUP(A684,QUEUE!$F$5:$AW$1000,29,FALSE))*850,0)</f>
        <v>0</v>
      </c>
      <c r="U684" s="372">
        <f>IFERROR((VLOOKUP(A684,QUEUE!$F$5:$AW$1000,33,FALSE)-VLOOKUP(A684,QUEUE!$F$5:$AW$1000,32,FALSE))*600,0)</f>
        <v>0</v>
      </c>
      <c r="V684" s="372">
        <f>IFERROR((VLOOKUP(A684,QUEUE!$F$5:$AW$1000,36,FALSE)-VLOOKUP(A684,QUEUE!$F$5:$AW$1000,35,FALSE))*750,0)</f>
        <v>0</v>
      </c>
      <c r="W684" s="372">
        <f>IFERROR((VLOOKUP(A684,QUEUE!$F$5:$AW$1000,39,FALSE)-VLOOKUP(A684,QUEUE!$F$5:$AW$1000,38,FALSE))*600,0)</f>
        <v>0</v>
      </c>
      <c r="X684" s="373"/>
      <c r="Y684" s="371">
        <f>IFERROR(VLOOKUP(A684,PROFILE!$B$6:$DG$1000,109,FALSE),0)</f>
        <v>0</v>
      </c>
      <c r="Z684" s="371">
        <f>IFERROR((VLOOKUP(A684,PROFILE!$B$6:$DG$1000,110,FALSE)*900)+((VLOOKUP(A684,PROFILE!$B$6:$DG$1000,110,FALSE)*900)*0.5),0)</f>
        <v>0</v>
      </c>
      <c r="AA684" s="371">
        <f t="shared" si="57"/>
        <v>0</v>
      </c>
      <c r="AB684" s="373">
        <f>IF(PROFILE!R686="รอบคัน",1500,IF(PROFILE!R686="โคม่า",2000,PROFILE!DJ686*100))</f>
        <v>300</v>
      </c>
    </row>
    <row r="685" spans="1:28" x14ac:dyDescent="0.35">
      <c r="A685" s="344">
        <f t="shared" si="56"/>
        <v>1709004</v>
      </c>
      <c r="B685" s="344">
        <v>685</v>
      </c>
      <c r="G685" s="374" t="str">
        <f>IFERROR(VLOOKUP(A685,PROFILE!$B$6:$P$1000,11,FALSE),"")</f>
        <v>No fix</v>
      </c>
      <c r="H685" s="368">
        <f>IF(PROFILE!H687="","",PROFILE!B687)</f>
        <v>1709004</v>
      </c>
      <c r="I685" s="369" t="str">
        <f>IF(H685="","",VLOOKUP(H685,PROFILE!$B$6:$AC$1000,18,FALSE))</f>
        <v>ธนชาต</v>
      </c>
      <c r="J685" s="369" t="str">
        <f>IF(H685="","",VLOOKUP(H685,PROFILE!$B$6:$AC$1000,17,FALSE))</f>
        <v>กลาง</v>
      </c>
      <c r="K685" s="369" t="str">
        <f>IF(H685="","",VLOOKUP(H685,PROFILE!$B$6:$AC$1000,23,FALSE))</f>
        <v>1กร4068</v>
      </c>
      <c r="L685" s="369" t="str">
        <f>IF(H685="","",VLOOKUP(H685,PROFILE!$B$6:$AC$1000,24,FALSE))</f>
        <v>TOYOTA</v>
      </c>
      <c r="M685" s="370" t="str">
        <f>IF(H685="","",VLOOKUP(H685,PROFILE!$B$6:$AC$1000,25,FALSE))</f>
        <v>VIOS</v>
      </c>
      <c r="N685" s="371">
        <f t="shared" si="58"/>
        <v>300</v>
      </c>
      <c r="O685" s="372"/>
      <c r="P685" s="372"/>
      <c r="Q685" s="371">
        <f t="shared" si="59"/>
        <v>0</v>
      </c>
      <c r="R685" s="371">
        <f t="shared" si="55"/>
        <v>0</v>
      </c>
      <c r="S685" s="372">
        <f>IFERROR((VLOOKUP(A685,QUEUE!$F$5:$AW$1000,27,FALSE)-VLOOKUP(A685,QUEUE!$F$5:$AW$1000,26,FALSE))*500,0)</f>
        <v>0</v>
      </c>
      <c r="T685" s="372">
        <f>IFERROR((VLOOKUP(A685,QUEUE!$F$5:$AW$1000,30,FALSE)-VLOOKUP(A685,QUEUE!$F$5:$AW$1000,29,FALSE))*850,0)</f>
        <v>0</v>
      </c>
      <c r="U685" s="372">
        <f>IFERROR((VLOOKUP(A685,QUEUE!$F$5:$AW$1000,33,FALSE)-VLOOKUP(A685,QUEUE!$F$5:$AW$1000,32,FALSE))*600,0)</f>
        <v>0</v>
      </c>
      <c r="V685" s="372">
        <f>IFERROR((VLOOKUP(A685,QUEUE!$F$5:$AW$1000,36,FALSE)-VLOOKUP(A685,QUEUE!$F$5:$AW$1000,35,FALSE))*750,0)</f>
        <v>0</v>
      </c>
      <c r="W685" s="372">
        <f>IFERROR((VLOOKUP(A685,QUEUE!$F$5:$AW$1000,39,FALSE)-VLOOKUP(A685,QUEUE!$F$5:$AW$1000,38,FALSE))*600,0)</f>
        <v>0</v>
      </c>
      <c r="X685" s="373"/>
      <c r="Y685" s="371">
        <f>IFERROR(VLOOKUP(A685,PROFILE!$B$6:$DG$1000,109,FALSE),0)</f>
        <v>0</v>
      </c>
      <c r="Z685" s="371">
        <f>IFERROR((VLOOKUP(A685,PROFILE!$B$6:$DG$1000,110,FALSE)*900)+((VLOOKUP(A685,PROFILE!$B$6:$DG$1000,110,FALSE)*900)*0.5),0)</f>
        <v>0</v>
      </c>
      <c r="AA685" s="371">
        <f t="shared" si="57"/>
        <v>0</v>
      </c>
      <c r="AB685" s="373">
        <f>IF(PROFILE!R687="รอบคัน",1500,IF(PROFILE!R687="โคม่า",2000,PROFILE!DJ687*100))</f>
        <v>300</v>
      </c>
    </row>
    <row r="686" spans="1:28" x14ac:dyDescent="0.35">
      <c r="A686" s="344">
        <f t="shared" si="56"/>
        <v>1709005</v>
      </c>
      <c r="B686" s="344">
        <v>686</v>
      </c>
      <c r="G686" s="374" t="str">
        <f>IFERROR(VLOOKUP(A686,PROFILE!$B$6:$P$1000,11,FALSE),"")</f>
        <v>OUT</v>
      </c>
      <c r="H686" s="368">
        <f>IF(PROFILE!H688="","",PROFILE!B688)</f>
        <v>1709005</v>
      </c>
      <c r="I686" s="369" t="str">
        <f>IF(H686="","",VLOOKUP(H686,PROFILE!$B$6:$AC$1000,18,FALSE))</f>
        <v>ธนชาต</v>
      </c>
      <c r="J686" s="369" t="str">
        <f>IF(H686="","",VLOOKUP(H686,PROFILE!$B$6:$AC$1000,17,FALSE))</f>
        <v>กลาง</v>
      </c>
      <c r="K686" s="369" t="str">
        <f>IF(H686="","",VLOOKUP(H686,PROFILE!$B$6:$AC$1000,23,FALSE))</f>
        <v>1กร4068</v>
      </c>
      <c r="L686" s="369" t="str">
        <f>IF(H686="","",VLOOKUP(H686,PROFILE!$B$6:$AC$1000,24,FALSE))</f>
        <v>TOYOTA</v>
      </c>
      <c r="M686" s="370" t="str">
        <f>IF(H686="","",VLOOKUP(H686,PROFILE!$B$6:$AC$1000,25,FALSE))</f>
        <v>VIOS</v>
      </c>
      <c r="N686" s="371">
        <f t="shared" si="58"/>
        <v>3473.4589999999998</v>
      </c>
      <c r="O686" s="372"/>
      <c r="P686" s="372">
        <v>7434.59</v>
      </c>
      <c r="Q686" s="371">
        <f t="shared" si="59"/>
        <v>3961.1310000000003</v>
      </c>
      <c r="R686" s="371">
        <f t="shared" si="55"/>
        <v>3961.1310000000003</v>
      </c>
      <c r="S686" s="372">
        <f>IFERROR((VLOOKUP(A686,QUEUE!$F$5:$AW$1000,27,FALSE)-VLOOKUP(A686,QUEUE!$F$5:$AW$1000,26,FALSE))*500,0)</f>
        <v>0</v>
      </c>
      <c r="T686" s="372">
        <f>IFERROR((VLOOKUP(A686,QUEUE!$F$5:$AW$1000,30,FALSE)-VLOOKUP(A686,QUEUE!$F$5:$AW$1000,29,FALSE))*850,0)</f>
        <v>0</v>
      </c>
      <c r="U686" s="372">
        <f>IFERROR((VLOOKUP(A686,QUEUE!$F$5:$AW$1000,33,FALSE)-VLOOKUP(A686,QUEUE!$F$5:$AW$1000,32,FALSE))*600,0)</f>
        <v>0</v>
      </c>
      <c r="V686" s="372">
        <f>IFERROR((VLOOKUP(A686,QUEUE!$F$5:$AW$1000,36,FALSE)-VLOOKUP(A686,QUEUE!$F$5:$AW$1000,35,FALSE))*750,0)</f>
        <v>0</v>
      </c>
      <c r="W686" s="372">
        <f>IFERROR((VLOOKUP(A686,QUEUE!$F$5:$AW$1000,39,FALSE)-VLOOKUP(A686,QUEUE!$F$5:$AW$1000,38,FALSE))*600,0)</f>
        <v>0</v>
      </c>
      <c r="X686" s="373"/>
      <c r="Y686" s="371">
        <v>1200</v>
      </c>
      <c r="Z686" s="371">
        <f>IFERROR((VLOOKUP(A686,PROFILE!$B$6:$DG$1000,110,FALSE)*900)+((VLOOKUP(A686,PROFILE!$B$6:$DG$1000,110,FALSE)*900)*0.5),0)</f>
        <v>1350</v>
      </c>
      <c r="AA686" s="371">
        <f t="shared" si="57"/>
        <v>623.45900000000006</v>
      </c>
      <c r="AB686" s="373">
        <f>IF(PROFILE!R688="รอบคัน",1500,IF(PROFILE!R688="โคม่า",2000,PROFILE!DJ688*100))</f>
        <v>300</v>
      </c>
    </row>
    <row r="687" spans="1:28" x14ac:dyDescent="0.35">
      <c r="A687" s="344">
        <f t="shared" si="56"/>
        <v>1709006</v>
      </c>
      <c r="B687" s="344">
        <v>687</v>
      </c>
      <c r="G687" s="374" t="str">
        <f>IFERROR(VLOOKUP(A687,PROFILE!$B$6:$P$1000,11,FALSE),"")</f>
        <v>OUT</v>
      </c>
      <c r="H687" s="368">
        <f>IF(PROFILE!H689="","",PROFILE!B689)</f>
        <v>1709006</v>
      </c>
      <c r="I687" s="369" t="str">
        <f>IF(H687="","",VLOOKUP(H687,PROFILE!$B$6:$AC$1000,18,FALSE))</f>
        <v>เมืองไทย</v>
      </c>
      <c r="J687" s="369" t="str">
        <f>IF(H687="","",VLOOKUP(H687,PROFILE!$B$6:$AC$1000,17,FALSE))</f>
        <v>กลาง</v>
      </c>
      <c r="K687" s="369" t="str">
        <f>IF(H687="","",VLOOKUP(H687,PROFILE!$B$6:$AC$1000,23,FALSE))</f>
        <v>ฌศ3586</v>
      </c>
      <c r="L687" s="369" t="str">
        <f>IF(H687="","",VLOOKUP(H687,PROFILE!$B$6:$AC$1000,24,FALSE))</f>
        <v>HONDA</v>
      </c>
      <c r="M687" s="370" t="str">
        <f>IF(H687="","",VLOOKUP(H687,PROFILE!$B$6:$AC$1000,25,FALSE))</f>
        <v>CIVIC</v>
      </c>
      <c r="N687" s="371">
        <f t="shared" si="58"/>
        <v>3002.5</v>
      </c>
      <c r="O687" s="372"/>
      <c r="P687" s="372">
        <v>9525</v>
      </c>
      <c r="Q687" s="371">
        <f t="shared" si="59"/>
        <v>6522.5</v>
      </c>
      <c r="R687" s="371">
        <f t="shared" si="55"/>
        <v>6522.5</v>
      </c>
      <c r="S687" s="372">
        <f>IFERROR((VLOOKUP(A687,QUEUE!$F$5:$AW$1000,27,FALSE)-VLOOKUP(A687,QUEUE!$F$5:$AW$1000,26,FALSE))*500,0)</f>
        <v>0</v>
      </c>
      <c r="T687" s="372">
        <f>IFERROR((VLOOKUP(A687,QUEUE!$F$5:$AW$1000,30,FALSE)-VLOOKUP(A687,QUEUE!$F$5:$AW$1000,29,FALSE))*850,0)</f>
        <v>0</v>
      </c>
      <c r="U687" s="372">
        <f>IFERROR((VLOOKUP(A687,QUEUE!$F$5:$AW$1000,33,FALSE)-VLOOKUP(A687,QUEUE!$F$5:$AW$1000,32,FALSE))*600,0)</f>
        <v>0</v>
      </c>
      <c r="V687" s="372">
        <f>IFERROR((VLOOKUP(A687,QUEUE!$F$5:$AW$1000,36,FALSE)-VLOOKUP(A687,QUEUE!$F$5:$AW$1000,35,FALSE))*750,0)</f>
        <v>0</v>
      </c>
      <c r="W687" s="372">
        <f>IFERROR((VLOOKUP(A687,QUEUE!$F$5:$AW$1000,39,FALSE)-VLOOKUP(A687,QUEUE!$F$5:$AW$1000,38,FALSE))*600,0)</f>
        <v>0</v>
      </c>
      <c r="X687" s="373"/>
      <c r="Y687" s="371">
        <f>IFERROR(VLOOKUP(A687,PROFILE!$B$6:$DG$1000,109,FALSE),0)</f>
        <v>0</v>
      </c>
      <c r="Z687" s="371">
        <f>IFERROR((VLOOKUP(A687,PROFILE!$B$6:$DG$1000,110,FALSE)*900)+((VLOOKUP(A687,PROFILE!$B$6:$DG$1000,110,FALSE)*900)*0.5),0)</f>
        <v>1350</v>
      </c>
      <c r="AA687" s="371">
        <f t="shared" si="57"/>
        <v>952.5</v>
      </c>
      <c r="AB687" s="373">
        <f>IF(PROFILE!R689="รอบคัน",1500,IF(PROFILE!R689="โคม่า",2000,PROFILE!DJ689*100))</f>
        <v>700</v>
      </c>
    </row>
    <row r="688" spans="1:28" x14ac:dyDescent="0.35">
      <c r="A688" s="344">
        <f t="shared" si="56"/>
        <v>1709007</v>
      </c>
      <c r="B688" s="344">
        <v>688</v>
      </c>
      <c r="G688" s="374" t="str">
        <f>IFERROR(VLOOKUP(A688,PROFILE!$B$6:$P$1000,11,FALSE),"")</f>
        <v/>
      </c>
      <c r="H688" s="368">
        <f>IF(PROFILE!H690="","",PROFILE!B690)</f>
        <v>1709007</v>
      </c>
      <c r="I688" s="369" t="str">
        <f>IF(H688="","",VLOOKUP(H688,PROFILE!$B$6:$AC$1000,18,FALSE))</f>
        <v>กรุงไทย</v>
      </c>
      <c r="J688" s="369" t="str">
        <f>IF(H688="","",VLOOKUP(H688,PROFILE!$B$6:$AC$1000,17,FALSE))</f>
        <v>กลาง</v>
      </c>
      <c r="K688" s="369" t="str">
        <f>IF(H688="","",VLOOKUP(H688,PROFILE!$B$6:$AC$1000,23,FALSE))</f>
        <v>ญค6594</v>
      </c>
      <c r="L688" s="369" t="str">
        <f>IF(H688="","",VLOOKUP(H688,PROFILE!$B$6:$AC$1000,24,FALSE))</f>
        <v>TOYOTA</v>
      </c>
      <c r="M688" s="370" t="str">
        <f>IF(H688="","",VLOOKUP(H688,PROFILE!$B$6:$AC$1000,25,FALSE))</f>
        <v>VIOS</v>
      </c>
      <c r="N688" s="371">
        <f t="shared" si="58"/>
        <v>0</v>
      </c>
      <c r="O688" s="372"/>
      <c r="P688" s="372"/>
      <c r="Q688" s="371">
        <f t="shared" si="59"/>
        <v>0</v>
      </c>
      <c r="R688" s="371">
        <f t="shared" si="55"/>
        <v>0</v>
      </c>
      <c r="S688" s="372">
        <f>IFERROR((VLOOKUP(A688,QUEUE!$F$5:$AW$1000,27,FALSE)-VLOOKUP(A688,QUEUE!$F$5:$AW$1000,26,FALSE))*500,0)</f>
        <v>0</v>
      </c>
      <c r="T688" s="372">
        <f>IFERROR((VLOOKUP(A688,QUEUE!$F$5:$AW$1000,30,FALSE)-VLOOKUP(A688,QUEUE!$F$5:$AW$1000,29,FALSE))*850,0)</f>
        <v>0</v>
      </c>
      <c r="U688" s="372">
        <f>IFERROR((VLOOKUP(A688,QUEUE!$F$5:$AW$1000,33,FALSE)-VLOOKUP(A688,QUEUE!$F$5:$AW$1000,32,FALSE))*600,0)</f>
        <v>0</v>
      </c>
      <c r="V688" s="372">
        <f>IFERROR((VLOOKUP(A688,QUEUE!$F$5:$AW$1000,36,FALSE)-VLOOKUP(A688,QUEUE!$F$5:$AW$1000,35,FALSE))*750,0)</f>
        <v>0</v>
      </c>
      <c r="W688" s="372">
        <f>IFERROR((VLOOKUP(A688,QUEUE!$F$5:$AW$1000,39,FALSE)-VLOOKUP(A688,QUEUE!$F$5:$AW$1000,38,FALSE))*600,0)</f>
        <v>0</v>
      </c>
      <c r="X688" s="373"/>
      <c r="Y688" s="371">
        <f>IFERROR(VLOOKUP(A688,PROFILE!$B$6:$DG$1000,109,FALSE),0)</f>
        <v>0</v>
      </c>
      <c r="Z688" s="371">
        <f>IFERROR((VLOOKUP(A688,PROFILE!$B$6:$DG$1000,110,FALSE)*900)+((VLOOKUP(A688,PROFILE!$B$6:$DG$1000,110,FALSE)*900)*0.5),0)</f>
        <v>0</v>
      </c>
      <c r="AA688" s="371">
        <f t="shared" si="57"/>
        <v>0</v>
      </c>
      <c r="AB688" s="373">
        <f>IF(PROFILE!R690="รอบคัน",1500,IF(PROFILE!R690="โคม่า",2000,PROFILE!DJ690*100))</f>
        <v>0</v>
      </c>
    </row>
    <row r="689" spans="1:28" x14ac:dyDescent="0.35">
      <c r="A689" s="344">
        <f t="shared" si="56"/>
        <v>1709008</v>
      </c>
      <c r="B689" s="344">
        <v>689</v>
      </c>
      <c r="G689" s="374" t="str">
        <f>IFERROR(VLOOKUP(A689,PROFILE!$B$6:$P$1000,11,FALSE),"")</f>
        <v/>
      </c>
      <c r="H689" s="368">
        <f>IF(PROFILE!H691="","",PROFILE!B691)</f>
        <v>1709008</v>
      </c>
      <c r="I689" s="369" t="str">
        <f>IF(H689="","",VLOOKUP(H689,PROFILE!$B$6:$AC$1000,18,FALSE))</f>
        <v>ธนชาต</v>
      </c>
      <c r="J689" s="369" t="str">
        <f>IF(H689="","",VLOOKUP(H689,PROFILE!$B$6:$AC$1000,17,FALSE))</f>
        <v>ชิ้นส่วน</v>
      </c>
      <c r="K689" s="369" t="str">
        <f>IF(H689="","",VLOOKUP(H689,PROFILE!$B$6:$AC$1000,23,FALSE))</f>
        <v>2กญ9843</v>
      </c>
      <c r="L689" s="369" t="str">
        <f>IF(H689="","",VLOOKUP(H689,PROFILE!$B$6:$AC$1000,24,FALSE))</f>
        <v>TOYOTA</v>
      </c>
      <c r="M689" s="370" t="str">
        <f>IF(H689="","",VLOOKUP(H689,PROFILE!$B$6:$AC$1000,25,FALSE))</f>
        <v>INNOVA</v>
      </c>
      <c r="N689" s="371">
        <f t="shared" si="58"/>
        <v>1350</v>
      </c>
      <c r="O689" s="372"/>
      <c r="P689" s="372"/>
      <c r="Q689" s="371">
        <f t="shared" si="59"/>
        <v>0</v>
      </c>
      <c r="R689" s="371">
        <f t="shared" si="55"/>
        <v>0</v>
      </c>
      <c r="S689" s="372">
        <f>IFERROR((VLOOKUP(A689,QUEUE!$F$5:$AW$1000,27,FALSE)-VLOOKUP(A689,QUEUE!$F$5:$AW$1000,26,FALSE))*500,0)</f>
        <v>0</v>
      </c>
      <c r="T689" s="372">
        <f>IFERROR((VLOOKUP(A689,QUEUE!$F$5:$AW$1000,30,FALSE)-VLOOKUP(A689,QUEUE!$F$5:$AW$1000,29,FALSE))*850,0)</f>
        <v>0</v>
      </c>
      <c r="U689" s="372">
        <f>IFERROR((VLOOKUP(A689,QUEUE!$F$5:$AW$1000,33,FALSE)-VLOOKUP(A689,QUEUE!$F$5:$AW$1000,32,FALSE))*600,0)</f>
        <v>0</v>
      </c>
      <c r="V689" s="372">
        <f>IFERROR((VLOOKUP(A689,QUEUE!$F$5:$AW$1000,36,FALSE)-VLOOKUP(A689,QUEUE!$F$5:$AW$1000,35,FALSE))*750,0)</f>
        <v>0</v>
      </c>
      <c r="W689" s="372">
        <f>IFERROR((VLOOKUP(A689,QUEUE!$F$5:$AW$1000,39,FALSE)-VLOOKUP(A689,QUEUE!$F$5:$AW$1000,38,FALSE))*600,0)</f>
        <v>0</v>
      </c>
      <c r="X689" s="373"/>
      <c r="Y689" s="371">
        <f>IFERROR(VLOOKUP(A689,PROFILE!$B$6:$DG$1000,109,FALSE),0)</f>
        <v>0</v>
      </c>
      <c r="Z689" s="371">
        <f>IFERROR((VLOOKUP(A689,PROFILE!$B$6:$DG$1000,110,FALSE)*900)+((VLOOKUP(A689,PROFILE!$B$6:$DG$1000,110,FALSE)*900)*0.5),0)</f>
        <v>1350</v>
      </c>
      <c r="AA689" s="371">
        <f t="shared" si="57"/>
        <v>0</v>
      </c>
      <c r="AB689" s="373">
        <f>IF(PROFILE!R691="รอบคัน",1500,IF(PROFILE!R691="โคม่า",2000,PROFILE!DJ691*100))</f>
        <v>0</v>
      </c>
    </row>
    <row r="690" spans="1:28" x14ac:dyDescent="0.35">
      <c r="A690" s="344">
        <f t="shared" si="56"/>
        <v>1709009</v>
      </c>
      <c r="B690" s="344">
        <v>690</v>
      </c>
      <c r="G690" s="374" t="str">
        <f>IFERROR(VLOOKUP(A690,PROFILE!$B$6:$P$1000,11,FALSE),"")</f>
        <v>OUT</v>
      </c>
      <c r="H690" s="368">
        <f>IF(PROFILE!H692="","",PROFILE!B692)</f>
        <v>1709009</v>
      </c>
      <c r="I690" s="369" t="str">
        <f>IF(H690="","",VLOOKUP(H690,PROFILE!$B$6:$AC$1000,18,FALSE))</f>
        <v>คิวบีอี</v>
      </c>
      <c r="J690" s="369" t="str">
        <f>IF(H690="","",VLOOKUP(H690,PROFILE!$B$6:$AC$1000,17,FALSE))</f>
        <v>เบา</v>
      </c>
      <c r="K690" s="369" t="str">
        <f>IF(H690="","",VLOOKUP(H690,PROFILE!$B$6:$AC$1000,23,FALSE))</f>
        <v>ญร907</v>
      </c>
      <c r="L690" s="369" t="str">
        <f>IF(H690="","",VLOOKUP(H690,PROFILE!$B$6:$AC$1000,24,FALSE))</f>
        <v>FORD</v>
      </c>
      <c r="M690" s="370" t="str">
        <f>IF(H690="","",VLOOKUP(H690,PROFILE!$B$6:$AC$1000,25,FALSE))</f>
        <v>FOCUS</v>
      </c>
      <c r="N690" s="371">
        <f t="shared" si="58"/>
        <v>1350</v>
      </c>
      <c r="O690" s="372"/>
      <c r="P690" s="372"/>
      <c r="Q690" s="371">
        <f t="shared" si="59"/>
        <v>0</v>
      </c>
      <c r="R690" s="371">
        <f t="shared" si="55"/>
        <v>0</v>
      </c>
      <c r="S690" s="372">
        <f>IFERROR((VLOOKUP(A690,QUEUE!$F$5:$AW$1000,27,FALSE)-VLOOKUP(A690,QUEUE!$F$5:$AW$1000,26,FALSE))*500,0)</f>
        <v>0</v>
      </c>
      <c r="T690" s="372">
        <f>IFERROR((VLOOKUP(A690,QUEUE!$F$5:$AW$1000,30,FALSE)-VLOOKUP(A690,QUEUE!$F$5:$AW$1000,29,FALSE))*850,0)</f>
        <v>0</v>
      </c>
      <c r="U690" s="372">
        <f>IFERROR((VLOOKUP(A690,QUEUE!$F$5:$AW$1000,33,FALSE)-VLOOKUP(A690,QUEUE!$F$5:$AW$1000,32,FALSE))*600,0)</f>
        <v>0</v>
      </c>
      <c r="V690" s="372">
        <f>IFERROR((VLOOKUP(A690,QUEUE!$F$5:$AW$1000,36,FALSE)-VLOOKUP(A690,QUEUE!$F$5:$AW$1000,35,FALSE))*750,0)</f>
        <v>0</v>
      </c>
      <c r="W690" s="372">
        <f>IFERROR((VLOOKUP(A690,QUEUE!$F$5:$AW$1000,39,FALSE)-VLOOKUP(A690,QUEUE!$F$5:$AW$1000,38,FALSE))*600,0)</f>
        <v>0</v>
      </c>
      <c r="X690" s="373"/>
      <c r="Y690" s="371">
        <f>IFERROR(VLOOKUP(A690,PROFILE!$B$6:$DG$1000,109,FALSE),0)</f>
        <v>0</v>
      </c>
      <c r="Z690" s="371">
        <f>IFERROR((VLOOKUP(A690,PROFILE!$B$6:$DG$1000,110,FALSE)*900)+((VLOOKUP(A690,PROFILE!$B$6:$DG$1000,110,FALSE)*900)*0.5),0)</f>
        <v>1350</v>
      </c>
      <c r="AA690" s="371">
        <f t="shared" si="57"/>
        <v>0</v>
      </c>
      <c r="AB690" s="373">
        <f>IF(PROFILE!R692="รอบคัน",1500,IF(PROFILE!R692="โคม่า",2000,PROFILE!DJ692*100))</f>
        <v>0</v>
      </c>
    </row>
    <row r="691" spans="1:28" x14ac:dyDescent="0.35">
      <c r="A691" s="344">
        <f t="shared" si="56"/>
        <v>1709010</v>
      </c>
      <c r="B691" s="344">
        <v>691</v>
      </c>
      <c r="G691" s="374" t="str">
        <f>IFERROR(VLOOKUP(A691,PROFILE!$B$6:$P$1000,11,FALSE),"")</f>
        <v/>
      </c>
      <c r="H691" s="368">
        <f>IF(PROFILE!H693="","",PROFILE!B693)</f>
        <v>1709010</v>
      </c>
      <c r="I691" s="369" t="str">
        <f>IF(H691="","",VLOOKUP(H691,PROFILE!$B$6:$AC$1000,18,FALSE))</f>
        <v>ทิพย</v>
      </c>
      <c r="J691" s="369" t="str">
        <f>IF(H691="","",VLOOKUP(H691,PROFILE!$B$6:$AC$1000,17,FALSE))</f>
        <v>เบา</v>
      </c>
      <c r="K691" s="369" t="str">
        <f>IF(H691="","",VLOOKUP(H691,PROFILE!$B$6:$AC$1000,23,FALSE))</f>
        <v>3กภ1342</v>
      </c>
      <c r="L691" s="369" t="str">
        <f>IF(H691="","",VLOOKUP(H691,PROFILE!$B$6:$AC$1000,24,FALSE))</f>
        <v xml:space="preserve">HONDA </v>
      </c>
      <c r="M691" s="370" t="str">
        <f>IF(H691="","",VLOOKUP(H691,PROFILE!$B$6:$AC$1000,25,FALSE))</f>
        <v>ACCORD</v>
      </c>
      <c r="N691" s="371">
        <f t="shared" si="58"/>
        <v>0</v>
      </c>
      <c r="O691" s="372"/>
      <c r="P691" s="372"/>
      <c r="Q691" s="371">
        <f t="shared" si="59"/>
        <v>0</v>
      </c>
      <c r="R691" s="371">
        <f t="shared" si="55"/>
        <v>0</v>
      </c>
      <c r="S691" s="372">
        <f>IFERROR((VLOOKUP(A691,QUEUE!$F$5:$AW$1000,27,FALSE)-VLOOKUP(A691,QUEUE!$F$5:$AW$1000,26,FALSE))*500,0)</f>
        <v>0</v>
      </c>
      <c r="T691" s="372">
        <f>IFERROR((VLOOKUP(A691,QUEUE!$F$5:$AW$1000,30,FALSE)-VLOOKUP(A691,QUEUE!$F$5:$AW$1000,29,FALSE))*850,0)</f>
        <v>0</v>
      </c>
      <c r="U691" s="372">
        <f>IFERROR((VLOOKUP(A691,QUEUE!$F$5:$AW$1000,33,FALSE)-VLOOKUP(A691,QUEUE!$F$5:$AW$1000,32,FALSE))*600,0)</f>
        <v>0</v>
      </c>
      <c r="V691" s="372">
        <f>IFERROR((VLOOKUP(A691,QUEUE!$F$5:$AW$1000,36,FALSE)-VLOOKUP(A691,QUEUE!$F$5:$AW$1000,35,FALSE))*750,0)</f>
        <v>0</v>
      </c>
      <c r="W691" s="372">
        <f>IFERROR((VLOOKUP(A691,QUEUE!$F$5:$AW$1000,39,FALSE)-VLOOKUP(A691,QUEUE!$F$5:$AW$1000,38,FALSE))*600,0)</f>
        <v>0</v>
      </c>
      <c r="X691" s="373"/>
      <c r="Y691" s="371">
        <f>IFERROR(VLOOKUP(A691,PROFILE!$B$6:$DG$1000,109,FALSE),0)</f>
        <v>0</v>
      </c>
      <c r="Z691" s="371">
        <f>IFERROR((VLOOKUP(A691,PROFILE!$B$6:$DG$1000,110,FALSE)*900)+((VLOOKUP(A691,PROFILE!$B$6:$DG$1000,110,FALSE)*900)*0.5),0)</f>
        <v>0</v>
      </c>
      <c r="AA691" s="371">
        <f t="shared" si="57"/>
        <v>0</v>
      </c>
      <c r="AB691" s="373">
        <f>IF(PROFILE!R693="รอบคัน",1500,IF(PROFILE!R693="โคม่า",2000,PROFILE!DJ693*100))</f>
        <v>0</v>
      </c>
    </row>
    <row r="692" spans="1:28" x14ac:dyDescent="0.35">
      <c r="A692" s="344">
        <f t="shared" si="56"/>
        <v>1709011</v>
      </c>
      <c r="B692" s="344">
        <v>692</v>
      </c>
      <c r="G692" s="374" t="str">
        <f>IFERROR(VLOOKUP(A692,PROFILE!$B$6:$P$1000,11,FALSE),"")</f>
        <v/>
      </c>
      <c r="H692" s="368">
        <f>IF(PROFILE!H694="","",PROFILE!B694)</f>
        <v>1709011</v>
      </c>
      <c r="I692" s="369" t="str">
        <f>IF(H692="","",VLOOKUP(H692,PROFILE!$B$6:$AC$1000,18,FALSE))</f>
        <v>ธนชาต</v>
      </c>
      <c r="J692" s="369" t="str">
        <f>IF(H692="","",VLOOKUP(H692,PROFILE!$B$6:$AC$1000,17,FALSE))</f>
        <v>เบา</v>
      </c>
      <c r="K692" s="369" t="str">
        <f>IF(H692="","",VLOOKUP(H692,PROFILE!$B$6:$AC$1000,23,FALSE))</f>
        <v>สอ5053</v>
      </c>
      <c r="L692" s="369" t="str">
        <f>IF(H692="","",VLOOKUP(H692,PROFILE!$B$6:$AC$1000,24,FALSE))</f>
        <v>TOYOTA</v>
      </c>
      <c r="M692" s="370" t="str">
        <f>IF(H692="","",VLOOKUP(H692,PROFILE!$B$6:$AC$1000,25,FALSE))</f>
        <v>CAMRY</v>
      </c>
      <c r="N692" s="371">
        <f t="shared" si="58"/>
        <v>0</v>
      </c>
      <c r="O692" s="372"/>
      <c r="P692" s="372"/>
      <c r="Q692" s="371">
        <f t="shared" si="59"/>
        <v>0</v>
      </c>
      <c r="R692" s="371">
        <f t="shared" si="55"/>
        <v>0</v>
      </c>
      <c r="S692" s="372">
        <f>IFERROR((VLOOKUP(A692,QUEUE!$F$5:$AW$1000,27,FALSE)-VLOOKUP(A692,QUEUE!$F$5:$AW$1000,26,FALSE))*500,0)</f>
        <v>0</v>
      </c>
      <c r="T692" s="372">
        <f>IFERROR((VLOOKUP(A692,QUEUE!$F$5:$AW$1000,30,FALSE)-VLOOKUP(A692,QUEUE!$F$5:$AW$1000,29,FALSE))*850,0)</f>
        <v>0</v>
      </c>
      <c r="U692" s="372">
        <f>IFERROR((VLOOKUP(A692,QUEUE!$F$5:$AW$1000,33,FALSE)-VLOOKUP(A692,QUEUE!$F$5:$AW$1000,32,FALSE))*600,0)</f>
        <v>0</v>
      </c>
      <c r="V692" s="372">
        <f>IFERROR((VLOOKUP(A692,QUEUE!$F$5:$AW$1000,36,FALSE)-VLOOKUP(A692,QUEUE!$F$5:$AW$1000,35,FALSE))*750,0)</f>
        <v>0</v>
      </c>
      <c r="W692" s="372">
        <f>IFERROR((VLOOKUP(A692,QUEUE!$F$5:$AW$1000,39,FALSE)-VLOOKUP(A692,QUEUE!$F$5:$AW$1000,38,FALSE))*600,0)</f>
        <v>0</v>
      </c>
      <c r="X692" s="373"/>
      <c r="Y692" s="371">
        <f>IFERROR(VLOOKUP(A692,PROFILE!$B$6:$DG$1000,109,FALSE),0)</f>
        <v>0</v>
      </c>
      <c r="Z692" s="371">
        <f>IFERROR((VLOOKUP(A692,PROFILE!$B$6:$DG$1000,110,FALSE)*900)+((VLOOKUP(A692,PROFILE!$B$6:$DG$1000,110,FALSE)*900)*0.5),0)</f>
        <v>0</v>
      </c>
      <c r="AA692" s="371">
        <f t="shared" si="57"/>
        <v>0</v>
      </c>
      <c r="AB692" s="373">
        <f>IF(PROFILE!R694="รอบคัน",1500,IF(PROFILE!R694="โคม่า",2000,PROFILE!DJ694*100))</f>
        <v>0</v>
      </c>
    </row>
    <row r="693" spans="1:28" x14ac:dyDescent="0.35">
      <c r="A693" s="344">
        <f t="shared" si="56"/>
        <v>1709012</v>
      </c>
      <c r="B693" s="344">
        <v>693</v>
      </c>
      <c r="G693" s="374" t="str">
        <f>IFERROR(VLOOKUP(A693,PROFILE!$B$6:$P$1000,11,FALSE),"")</f>
        <v>No fix</v>
      </c>
      <c r="H693" s="368">
        <f>IF(PROFILE!H695="","",PROFILE!B695)</f>
        <v>1709012</v>
      </c>
      <c r="I693" s="369" t="str">
        <f>IF(H693="","",VLOOKUP(H693,PROFILE!$B$6:$AC$1000,18,FALSE))</f>
        <v>กรุงไทย</v>
      </c>
      <c r="J693" s="369" t="str">
        <f>IF(H693="","",VLOOKUP(H693,PROFILE!$B$6:$AC$1000,17,FALSE))</f>
        <v>ชิ้นส่วน</v>
      </c>
      <c r="K693" s="369" t="str">
        <f>IF(H693="","",VLOOKUP(H693,PROFILE!$B$6:$AC$1000,23,FALSE))</f>
        <v>ศช3107</v>
      </c>
      <c r="L693" s="369" t="str">
        <f>IF(H693="","",VLOOKUP(H693,PROFILE!$B$6:$AC$1000,24,FALSE))</f>
        <v xml:space="preserve">NISSAN </v>
      </c>
      <c r="M693" s="370" t="str">
        <f>IF(H693="","",VLOOKUP(H693,PROFILE!$B$6:$AC$1000,25,FALSE))</f>
        <v>SUPPER NEO A</v>
      </c>
      <c r="N693" s="371">
        <f t="shared" si="58"/>
        <v>775</v>
      </c>
      <c r="O693" s="372"/>
      <c r="P693" s="372"/>
      <c r="Q693" s="371">
        <f t="shared" si="59"/>
        <v>0</v>
      </c>
      <c r="R693" s="371">
        <f t="shared" si="55"/>
        <v>0</v>
      </c>
      <c r="S693" s="372">
        <f>IFERROR((VLOOKUP(A693,QUEUE!$F$5:$AW$1000,27,FALSE)-VLOOKUP(A693,QUEUE!$F$5:$AW$1000,26,FALSE))*500,0)</f>
        <v>0</v>
      </c>
      <c r="T693" s="372">
        <f>IFERROR((VLOOKUP(A693,QUEUE!$F$5:$AW$1000,30,FALSE)-VLOOKUP(A693,QUEUE!$F$5:$AW$1000,29,FALSE))*850,0)</f>
        <v>0</v>
      </c>
      <c r="U693" s="372">
        <f>IFERROR((VLOOKUP(A693,QUEUE!$F$5:$AW$1000,33,FALSE)-VLOOKUP(A693,QUEUE!$F$5:$AW$1000,32,FALSE))*600,0)</f>
        <v>0</v>
      </c>
      <c r="V693" s="372">
        <f>IFERROR((VLOOKUP(A693,QUEUE!$F$5:$AW$1000,36,FALSE)-VLOOKUP(A693,QUEUE!$F$5:$AW$1000,35,FALSE))*750,0)</f>
        <v>0</v>
      </c>
      <c r="W693" s="372">
        <f>IFERROR((VLOOKUP(A693,QUEUE!$F$5:$AW$1000,39,FALSE)-VLOOKUP(A693,QUEUE!$F$5:$AW$1000,38,FALSE))*600,0)</f>
        <v>0</v>
      </c>
      <c r="X693" s="373"/>
      <c r="Y693" s="371">
        <f>IFERROR(VLOOKUP(A693,PROFILE!$B$6:$DG$1000,109,FALSE),0)</f>
        <v>0</v>
      </c>
      <c r="Z693" s="371">
        <f>IFERROR((VLOOKUP(A693,PROFILE!$B$6:$DG$1000,110,FALSE)*900)+((VLOOKUP(A693,PROFILE!$B$6:$DG$1000,110,FALSE)*900)*0.5),0)</f>
        <v>675</v>
      </c>
      <c r="AA693" s="371">
        <f t="shared" si="57"/>
        <v>0</v>
      </c>
      <c r="AB693" s="373">
        <f>IF(PROFILE!R695="รอบคัน",1500,IF(PROFILE!R695="โคม่า",2000,PROFILE!DJ695*100))</f>
        <v>100</v>
      </c>
    </row>
    <row r="694" spans="1:28" x14ac:dyDescent="0.35">
      <c r="A694" s="344">
        <f t="shared" si="56"/>
        <v>1709013</v>
      </c>
      <c r="B694" s="344">
        <v>694</v>
      </c>
      <c r="G694" s="374" t="str">
        <f>IFERROR(VLOOKUP(A694,PROFILE!$B$6:$P$1000,11,FALSE),"")</f>
        <v/>
      </c>
      <c r="H694" s="368">
        <f>IF(PROFILE!H696="","",PROFILE!B696)</f>
        <v>1709013</v>
      </c>
      <c r="I694" s="369" t="str">
        <f>IF(H694="","",VLOOKUP(H694,PROFILE!$B$6:$AC$1000,18,FALSE))</f>
        <v>โตเกียว</v>
      </c>
      <c r="J694" s="369" t="str">
        <f>IF(H694="","",VLOOKUP(H694,PROFILE!$B$6:$AC$1000,17,FALSE))</f>
        <v>ชิ้นส่วน</v>
      </c>
      <c r="K694" s="369" t="str">
        <f>IF(H694="","",VLOOKUP(H694,PROFILE!$B$6:$AC$1000,23,FALSE))</f>
        <v>ภย8768</v>
      </c>
      <c r="L694" s="369" t="str">
        <f>IF(H694="","",VLOOKUP(H694,PROFILE!$B$6:$AC$1000,24,FALSE))</f>
        <v>NISSAN</v>
      </c>
      <c r="M694" s="370" t="str">
        <f>IF(H694="","",VLOOKUP(H694,PROFILE!$B$6:$AC$1000,25,FALSE))</f>
        <v>CEFIRO</v>
      </c>
      <c r="N694" s="371">
        <f t="shared" si="58"/>
        <v>0</v>
      </c>
      <c r="O694" s="372"/>
      <c r="P694" s="372"/>
      <c r="Q694" s="371">
        <f t="shared" si="59"/>
        <v>0</v>
      </c>
      <c r="R694" s="371">
        <f t="shared" si="55"/>
        <v>0</v>
      </c>
      <c r="S694" s="372">
        <f>IFERROR((VLOOKUP(A694,QUEUE!$F$5:$AW$1000,27,FALSE)-VLOOKUP(A694,QUEUE!$F$5:$AW$1000,26,FALSE))*500,0)</f>
        <v>0</v>
      </c>
      <c r="T694" s="372">
        <f>IFERROR((VLOOKUP(A694,QUEUE!$F$5:$AW$1000,30,FALSE)-VLOOKUP(A694,QUEUE!$F$5:$AW$1000,29,FALSE))*850,0)</f>
        <v>0</v>
      </c>
      <c r="U694" s="372">
        <f>IFERROR((VLOOKUP(A694,QUEUE!$F$5:$AW$1000,33,FALSE)-VLOOKUP(A694,QUEUE!$F$5:$AW$1000,32,FALSE))*600,0)</f>
        <v>0</v>
      </c>
      <c r="V694" s="372">
        <f>IFERROR((VLOOKUP(A694,QUEUE!$F$5:$AW$1000,36,FALSE)-VLOOKUP(A694,QUEUE!$F$5:$AW$1000,35,FALSE))*750,0)</f>
        <v>0</v>
      </c>
      <c r="W694" s="372">
        <f>IFERROR((VLOOKUP(A694,QUEUE!$F$5:$AW$1000,39,FALSE)-VLOOKUP(A694,QUEUE!$F$5:$AW$1000,38,FALSE))*600,0)</f>
        <v>0</v>
      </c>
      <c r="X694" s="373"/>
      <c r="Y694" s="371">
        <f>IFERROR(VLOOKUP(A694,PROFILE!$B$6:$DG$1000,109,FALSE),0)</f>
        <v>0</v>
      </c>
      <c r="Z694" s="371">
        <f>IFERROR((VLOOKUP(A694,PROFILE!$B$6:$DG$1000,110,FALSE)*900)+((VLOOKUP(A694,PROFILE!$B$6:$DG$1000,110,FALSE)*900)*0.5),0)</f>
        <v>0</v>
      </c>
      <c r="AA694" s="371">
        <f t="shared" si="57"/>
        <v>0</v>
      </c>
      <c r="AB694" s="373">
        <f>IF(PROFILE!R696="รอบคัน",1500,IF(PROFILE!R696="โคม่า",2000,PROFILE!DJ696*100))</f>
        <v>0</v>
      </c>
    </row>
    <row r="695" spans="1:28" x14ac:dyDescent="0.35">
      <c r="A695" s="344">
        <f t="shared" si="56"/>
        <v>1709014</v>
      </c>
      <c r="B695" s="344">
        <v>695</v>
      </c>
      <c r="G695" s="374" t="str">
        <f>IFERROR(VLOOKUP(A695,PROFILE!$B$6:$P$1000,11,FALSE),"")</f>
        <v/>
      </c>
      <c r="H695" s="368">
        <f>IF(PROFILE!H697="","",PROFILE!B697)</f>
        <v>1709014</v>
      </c>
      <c r="I695" s="369" t="str">
        <f>IF(H695="","",VLOOKUP(H695,PROFILE!$B$6:$AC$1000,18,FALSE))</f>
        <v>ธนชาต</v>
      </c>
      <c r="J695" s="369" t="str">
        <f>IF(H695="","",VLOOKUP(H695,PROFILE!$B$6:$AC$1000,17,FALSE))</f>
        <v>ชิ้นส่วน</v>
      </c>
      <c r="K695" s="369" t="str">
        <f>IF(H695="","",VLOOKUP(H695,PROFILE!$B$6:$AC$1000,23,FALSE))</f>
        <v>ฒภ7205</v>
      </c>
      <c r="L695" s="369" t="str">
        <f>IF(H695="","",VLOOKUP(H695,PROFILE!$B$6:$AC$1000,24,FALSE))</f>
        <v>ISUZU</v>
      </c>
      <c r="M695" s="370" t="str">
        <f>IF(H695="","",VLOOKUP(H695,PROFILE!$B$6:$AC$1000,25,FALSE))</f>
        <v>D-MAX</v>
      </c>
      <c r="N695" s="371">
        <f t="shared" si="58"/>
        <v>0</v>
      </c>
      <c r="O695" s="372"/>
      <c r="P695" s="372"/>
      <c r="Q695" s="371">
        <f t="shared" si="59"/>
        <v>0</v>
      </c>
      <c r="R695" s="371">
        <f t="shared" si="55"/>
        <v>0</v>
      </c>
      <c r="S695" s="372">
        <f>IFERROR((VLOOKUP(A695,QUEUE!$F$5:$AW$1000,27,FALSE)-VLOOKUP(A695,QUEUE!$F$5:$AW$1000,26,FALSE))*500,0)</f>
        <v>0</v>
      </c>
      <c r="T695" s="372">
        <f>IFERROR((VLOOKUP(A695,QUEUE!$F$5:$AW$1000,30,FALSE)-VLOOKUP(A695,QUEUE!$F$5:$AW$1000,29,FALSE))*850,0)</f>
        <v>0</v>
      </c>
      <c r="U695" s="372">
        <f>IFERROR((VLOOKUP(A695,QUEUE!$F$5:$AW$1000,33,FALSE)-VLOOKUP(A695,QUEUE!$F$5:$AW$1000,32,FALSE))*600,0)</f>
        <v>0</v>
      </c>
      <c r="V695" s="372">
        <f>IFERROR((VLOOKUP(A695,QUEUE!$F$5:$AW$1000,36,FALSE)-VLOOKUP(A695,QUEUE!$F$5:$AW$1000,35,FALSE))*750,0)</f>
        <v>0</v>
      </c>
      <c r="W695" s="372">
        <f>IFERROR((VLOOKUP(A695,QUEUE!$F$5:$AW$1000,39,FALSE)-VLOOKUP(A695,QUEUE!$F$5:$AW$1000,38,FALSE))*600,0)</f>
        <v>0</v>
      </c>
      <c r="X695" s="373"/>
      <c r="Y695" s="371">
        <f>IFERROR(VLOOKUP(A695,PROFILE!$B$6:$DG$1000,109,FALSE),0)</f>
        <v>0</v>
      </c>
      <c r="Z695" s="371">
        <f>IFERROR((VLOOKUP(A695,PROFILE!$B$6:$DG$1000,110,FALSE)*900)+((VLOOKUP(A695,PROFILE!$B$6:$DG$1000,110,FALSE)*900)*0.5),0)</f>
        <v>0</v>
      </c>
      <c r="AA695" s="371">
        <f t="shared" si="57"/>
        <v>0</v>
      </c>
      <c r="AB695" s="373">
        <f>IF(PROFILE!R697="รอบคัน",1500,IF(PROFILE!R697="โคม่า",2000,PROFILE!DJ697*100))</f>
        <v>0</v>
      </c>
    </row>
    <row r="696" spans="1:28" x14ac:dyDescent="0.35">
      <c r="A696" s="344">
        <f t="shared" si="56"/>
        <v>1709015</v>
      </c>
      <c r="B696" s="344">
        <v>696</v>
      </c>
      <c r="G696" s="374" t="str">
        <f>IFERROR(VLOOKUP(A696,PROFILE!$B$6:$P$1000,11,FALSE),"")</f>
        <v>OUT</v>
      </c>
      <c r="H696" s="368">
        <f>IF(PROFILE!H698="","",PROFILE!B698)</f>
        <v>1709015</v>
      </c>
      <c r="I696" s="369" t="str">
        <f>IF(H696="","",VLOOKUP(H696,PROFILE!$B$6:$AC$1000,18,FALSE))</f>
        <v>เทเวศ</v>
      </c>
      <c r="J696" s="369" t="str">
        <f>IF(H696="","",VLOOKUP(H696,PROFILE!$B$6:$AC$1000,17,FALSE))</f>
        <v>รอบคัน</v>
      </c>
      <c r="K696" s="369" t="str">
        <f>IF(H696="","",VLOOKUP(H696,PROFILE!$B$6:$AC$1000,23,FALSE))</f>
        <v>ศษ2399</v>
      </c>
      <c r="L696" s="369" t="str">
        <f>IF(H696="","",VLOOKUP(H696,PROFILE!$B$6:$AC$1000,24,FALSE))</f>
        <v>NISSAN</v>
      </c>
      <c r="M696" s="370" t="str">
        <f>IF(H696="","",VLOOKUP(H696,PROFILE!$B$6:$AC$1000,25,FALSE))</f>
        <v>TEANA</v>
      </c>
      <c r="N696" s="371">
        <f t="shared" si="58"/>
        <v>2850</v>
      </c>
      <c r="O696" s="372">
        <v>3000</v>
      </c>
      <c r="P696" s="372"/>
      <c r="Q696" s="371">
        <f t="shared" si="59"/>
        <v>0</v>
      </c>
      <c r="R696" s="371">
        <f t="shared" si="55"/>
        <v>0</v>
      </c>
      <c r="S696" s="372">
        <f>IFERROR((VLOOKUP(A696,QUEUE!$F$5:$AW$1000,27,FALSE)-VLOOKUP(A696,QUEUE!$F$5:$AW$1000,26,FALSE))*500,0)</f>
        <v>0</v>
      </c>
      <c r="T696" s="372">
        <f>IFERROR((VLOOKUP(A696,QUEUE!$F$5:$AW$1000,30,FALSE)-VLOOKUP(A696,QUEUE!$F$5:$AW$1000,29,FALSE))*850,0)</f>
        <v>0</v>
      </c>
      <c r="U696" s="372">
        <f>IFERROR((VLOOKUP(A696,QUEUE!$F$5:$AW$1000,33,FALSE)-VLOOKUP(A696,QUEUE!$F$5:$AW$1000,32,FALSE))*600,0)</f>
        <v>0</v>
      </c>
      <c r="V696" s="372">
        <f>IFERROR((VLOOKUP(A696,QUEUE!$F$5:$AW$1000,36,FALSE)-VLOOKUP(A696,QUEUE!$F$5:$AW$1000,35,FALSE))*750,0)</f>
        <v>0</v>
      </c>
      <c r="W696" s="372">
        <f>IFERROR((VLOOKUP(A696,QUEUE!$F$5:$AW$1000,39,FALSE)-VLOOKUP(A696,QUEUE!$F$5:$AW$1000,38,FALSE))*600,0)</f>
        <v>0</v>
      </c>
      <c r="X696" s="373"/>
      <c r="Y696" s="371">
        <f>IFERROR(VLOOKUP(A696,PROFILE!$B$6:$DG$1000,109,FALSE),0)</f>
        <v>0</v>
      </c>
      <c r="Z696" s="371">
        <f>IFERROR((VLOOKUP(A696,PROFILE!$B$6:$DG$1000,110,FALSE)*900)+((VLOOKUP(A696,PROFILE!$B$6:$DG$1000,110,FALSE)*900)*0.5),0)</f>
        <v>1350</v>
      </c>
      <c r="AA696" s="371">
        <f t="shared" si="57"/>
        <v>0</v>
      </c>
      <c r="AB696" s="373">
        <f>IF(PROFILE!R698="รอบคัน",1500,IF(PROFILE!R698="โคม่า",2000,PROFILE!DJ698*100))</f>
        <v>1500</v>
      </c>
    </row>
    <row r="697" spans="1:28" x14ac:dyDescent="0.35">
      <c r="A697" s="344">
        <f t="shared" si="56"/>
        <v>1709016</v>
      </c>
      <c r="B697" s="344">
        <v>697</v>
      </c>
      <c r="G697" s="374" t="str">
        <f>IFERROR(VLOOKUP(A697,PROFILE!$B$6:$P$1000,11,FALSE),"")</f>
        <v>OUT</v>
      </c>
      <c r="H697" s="368">
        <f>IF(PROFILE!H699="","",PROFILE!B699)</f>
        <v>1709016</v>
      </c>
      <c r="I697" s="369" t="str">
        <f>IF(H697="","",VLOOKUP(H697,PROFILE!$B$6:$AC$1000,18,FALSE))</f>
        <v>ธนชาต</v>
      </c>
      <c r="J697" s="369" t="str">
        <f>IF(H697="","",VLOOKUP(H697,PROFILE!$B$6:$AC$1000,17,FALSE))</f>
        <v>ชิ้นส่วน</v>
      </c>
      <c r="K697" s="369" t="str">
        <f>IF(H697="","",VLOOKUP(H697,PROFILE!$B$6:$AC$1000,23,FALSE))</f>
        <v>ฒผ8874</v>
      </c>
      <c r="L697" s="369" t="str">
        <f>IF(H697="","",VLOOKUP(H697,PROFILE!$B$6:$AC$1000,24,FALSE))</f>
        <v>TOYOTA</v>
      </c>
      <c r="M697" s="370" t="str">
        <f>IF(H697="","",VLOOKUP(H697,PROFILE!$B$6:$AC$1000,25,FALSE))</f>
        <v>VIGO</v>
      </c>
      <c r="N697" s="371">
        <f t="shared" si="58"/>
        <v>10</v>
      </c>
      <c r="O697" s="372"/>
      <c r="P697" s="372">
        <v>100</v>
      </c>
      <c r="Q697" s="371">
        <f t="shared" si="59"/>
        <v>90</v>
      </c>
      <c r="R697" s="371">
        <f t="shared" si="55"/>
        <v>90</v>
      </c>
      <c r="S697" s="372">
        <f>IFERROR((VLOOKUP(A697,QUEUE!$F$5:$AW$1000,27,FALSE)-VLOOKUP(A697,QUEUE!$F$5:$AW$1000,26,FALSE))*500,0)</f>
        <v>0</v>
      </c>
      <c r="T697" s="372">
        <f>IFERROR((VLOOKUP(A697,QUEUE!$F$5:$AW$1000,30,FALSE)-VLOOKUP(A697,QUEUE!$F$5:$AW$1000,29,FALSE))*850,0)</f>
        <v>0</v>
      </c>
      <c r="U697" s="372">
        <f>IFERROR((VLOOKUP(A697,QUEUE!$F$5:$AW$1000,33,FALSE)-VLOOKUP(A697,QUEUE!$F$5:$AW$1000,32,FALSE))*600,0)</f>
        <v>0</v>
      </c>
      <c r="V697" s="372">
        <f>IFERROR((VLOOKUP(A697,QUEUE!$F$5:$AW$1000,36,FALSE)-VLOOKUP(A697,QUEUE!$F$5:$AW$1000,35,FALSE))*750,0)</f>
        <v>0</v>
      </c>
      <c r="W697" s="372">
        <f>IFERROR((VLOOKUP(A697,QUEUE!$F$5:$AW$1000,39,FALSE)-VLOOKUP(A697,QUEUE!$F$5:$AW$1000,38,FALSE))*600,0)</f>
        <v>0</v>
      </c>
      <c r="X697" s="373"/>
      <c r="Y697" s="371">
        <f>IFERROR(VLOOKUP(A697,PROFILE!$B$6:$DG$1000,109,FALSE),0)</f>
        <v>0</v>
      </c>
      <c r="Z697" s="371">
        <f>IFERROR((VLOOKUP(A697,PROFILE!$B$6:$DG$1000,110,FALSE)*900)+((VLOOKUP(A697,PROFILE!$B$6:$DG$1000,110,FALSE)*900)*0.5),0)</f>
        <v>0</v>
      </c>
      <c r="AA697" s="371">
        <f t="shared" si="57"/>
        <v>10</v>
      </c>
      <c r="AB697" s="373">
        <f>IF(PROFILE!R699="รอบคัน",1500,IF(PROFILE!R699="โคม่า",2000,PROFILE!DJ699*100))</f>
        <v>0</v>
      </c>
    </row>
    <row r="698" spans="1:28" x14ac:dyDescent="0.35">
      <c r="A698" s="344">
        <f t="shared" si="56"/>
        <v>1709017</v>
      </c>
      <c r="B698" s="344">
        <v>698</v>
      </c>
      <c r="G698" s="374" t="str">
        <f>IFERROR(VLOOKUP(A698,PROFILE!$B$6:$P$1000,11,FALSE),"")</f>
        <v/>
      </c>
      <c r="H698" s="368">
        <f>IF(PROFILE!H700="","",PROFILE!B700)</f>
        <v>1709017</v>
      </c>
      <c r="I698" s="369" t="str">
        <f>IF(H698="","",VLOOKUP(H698,PROFILE!$B$6:$AC$1000,18,FALSE))</f>
        <v>กรุงไทย</v>
      </c>
      <c r="J698" s="369" t="str">
        <f>IF(H698="","",VLOOKUP(H698,PROFILE!$B$6:$AC$1000,17,FALSE))</f>
        <v>เบา</v>
      </c>
      <c r="K698" s="369" t="str">
        <f>IF(H698="","",VLOOKUP(H698,PROFILE!$B$6:$AC$1000,23,FALSE))</f>
        <v>ฌจ178</v>
      </c>
      <c r="L698" s="369" t="str">
        <f>IF(H698="","",VLOOKUP(H698,PROFILE!$B$6:$AC$1000,24,FALSE))</f>
        <v>TOYOTA</v>
      </c>
      <c r="M698" s="370" t="str">
        <f>IF(H698="","",VLOOKUP(H698,PROFILE!$B$6:$AC$1000,25,FALSE))</f>
        <v>ALTIS</v>
      </c>
      <c r="N698" s="371">
        <f t="shared" si="58"/>
        <v>0</v>
      </c>
      <c r="O698" s="372"/>
      <c r="P698" s="372"/>
      <c r="Q698" s="371">
        <f t="shared" si="59"/>
        <v>0</v>
      </c>
      <c r="R698" s="371">
        <f t="shared" si="55"/>
        <v>0</v>
      </c>
      <c r="S698" s="372">
        <f>IFERROR((VLOOKUP(A698,QUEUE!$F$5:$AW$1000,27,FALSE)-VLOOKUP(A698,QUEUE!$F$5:$AW$1000,26,FALSE))*500,0)</f>
        <v>0</v>
      </c>
      <c r="T698" s="372">
        <f>IFERROR((VLOOKUP(A698,QUEUE!$F$5:$AW$1000,30,FALSE)-VLOOKUP(A698,QUEUE!$F$5:$AW$1000,29,FALSE))*850,0)</f>
        <v>0</v>
      </c>
      <c r="U698" s="372">
        <f>IFERROR((VLOOKUP(A698,QUEUE!$F$5:$AW$1000,33,FALSE)-VLOOKUP(A698,QUEUE!$F$5:$AW$1000,32,FALSE))*600,0)</f>
        <v>0</v>
      </c>
      <c r="V698" s="372">
        <f>IFERROR((VLOOKUP(A698,QUEUE!$F$5:$AW$1000,36,FALSE)-VLOOKUP(A698,QUEUE!$F$5:$AW$1000,35,FALSE))*750,0)</f>
        <v>0</v>
      </c>
      <c r="W698" s="372">
        <f>IFERROR((VLOOKUP(A698,QUEUE!$F$5:$AW$1000,39,FALSE)-VLOOKUP(A698,QUEUE!$F$5:$AW$1000,38,FALSE))*600,0)</f>
        <v>0</v>
      </c>
      <c r="X698" s="373"/>
      <c r="Y698" s="371">
        <f>IFERROR(VLOOKUP(A698,PROFILE!$B$6:$DG$1000,109,FALSE),0)</f>
        <v>0</v>
      </c>
      <c r="Z698" s="371">
        <f>IFERROR((VLOOKUP(A698,PROFILE!$B$6:$DG$1000,110,FALSE)*900)+((VLOOKUP(A698,PROFILE!$B$6:$DG$1000,110,FALSE)*900)*0.5),0)</f>
        <v>0</v>
      </c>
      <c r="AA698" s="371">
        <f t="shared" si="57"/>
        <v>0</v>
      </c>
      <c r="AB698" s="373">
        <f>IF(PROFILE!R700="รอบคัน",1500,IF(PROFILE!R700="โคม่า",2000,PROFILE!DJ700*100))</f>
        <v>0</v>
      </c>
    </row>
    <row r="699" spans="1:28" x14ac:dyDescent="0.35">
      <c r="A699" s="344">
        <f t="shared" si="56"/>
        <v>1709018</v>
      </c>
      <c r="B699" s="344">
        <v>699</v>
      </c>
      <c r="G699" s="374" t="str">
        <f>IFERROR(VLOOKUP(A699,PROFILE!$B$6:$P$1000,11,FALSE),"")</f>
        <v/>
      </c>
      <c r="H699" s="368">
        <f>IF(PROFILE!H701="","",PROFILE!B701)</f>
        <v>1709018</v>
      </c>
      <c r="I699" s="369" t="str">
        <f>IF(H699="","",VLOOKUP(H699,PROFILE!$B$6:$AC$1000,18,FALSE))</f>
        <v>ธนชาต</v>
      </c>
      <c r="J699" s="369" t="str">
        <f>IF(H699="","",VLOOKUP(H699,PROFILE!$B$6:$AC$1000,17,FALSE))</f>
        <v>กลาง</v>
      </c>
      <c r="K699" s="369" t="str">
        <f>IF(H699="","",VLOOKUP(H699,PROFILE!$B$6:$AC$1000,23,FALSE))</f>
        <v>สจ8442</v>
      </c>
      <c r="L699" s="369" t="str">
        <f>IF(H699="","",VLOOKUP(H699,PROFILE!$B$6:$AC$1000,24,FALSE))</f>
        <v>TOYOTA</v>
      </c>
      <c r="M699" s="370" t="str">
        <f>IF(H699="","",VLOOKUP(H699,PROFILE!$B$6:$AC$1000,25,FALSE))</f>
        <v>FORTUNER</v>
      </c>
      <c r="N699" s="371">
        <f t="shared" si="58"/>
        <v>0</v>
      </c>
      <c r="O699" s="372"/>
      <c r="P699" s="372"/>
      <c r="Q699" s="371">
        <f t="shared" si="59"/>
        <v>0</v>
      </c>
      <c r="R699" s="371">
        <f t="shared" si="55"/>
        <v>0</v>
      </c>
      <c r="S699" s="372">
        <f>IFERROR((VLOOKUP(A699,QUEUE!$F$5:$AW$1000,27,FALSE)-VLOOKUP(A699,QUEUE!$F$5:$AW$1000,26,FALSE))*500,0)</f>
        <v>0</v>
      </c>
      <c r="T699" s="372">
        <f>IFERROR((VLOOKUP(A699,QUEUE!$F$5:$AW$1000,30,FALSE)-VLOOKUP(A699,QUEUE!$F$5:$AW$1000,29,FALSE))*850,0)</f>
        <v>0</v>
      </c>
      <c r="U699" s="372">
        <f>IFERROR((VLOOKUP(A699,QUEUE!$F$5:$AW$1000,33,FALSE)-VLOOKUP(A699,QUEUE!$F$5:$AW$1000,32,FALSE))*600,0)</f>
        <v>0</v>
      </c>
      <c r="V699" s="372">
        <f>IFERROR((VLOOKUP(A699,QUEUE!$F$5:$AW$1000,36,FALSE)-VLOOKUP(A699,QUEUE!$F$5:$AW$1000,35,FALSE))*750,0)</f>
        <v>0</v>
      </c>
      <c r="W699" s="372">
        <f>IFERROR((VLOOKUP(A699,QUEUE!$F$5:$AW$1000,39,FALSE)-VLOOKUP(A699,QUEUE!$F$5:$AW$1000,38,FALSE))*600,0)</f>
        <v>0</v>
      </c>
      <c r="X699" s="373"/>
      <c r="Y699" s="371">
        <f>IFERROR(VLOOKUP(A699,PROFILE!$B$6:$DG$1000,109,FALSE),0)</f>
        <v>0</v>
      </c>
      <c r="Z699" s="371">
        <f>IFERROR((VLOOKUP(A699,PROFILE!$B$6:$DG$1000,110,FALSE)*900)+((VLOOKUP(A699,PROFILE!$B$6:$DG$1000,110,FALSE)*900)*0.5),0)</f>
        <v>0</v>
      </c>
      <c r="AA699" s="371">
        <f t="shared" si="57"/>
        <v>0</v>
      </c>
      <c r="AB699" s="373">
        <f>IF(PROFILE!R701="รอบคัน",1500,IF(PROFILE!R701="โคม่า",2000,PROFILE!DJ701*100))</f>
        <v>0</v>
      </c>
    </row>
    <row r="700" spans="1:28" x14ac:dyDescent="0.35">
      <c r="A700" s="344">
        <f t="shared" si="56"/>
        <v>1709019</v>
      </c>
      <c r="B700" s="344">
        <v>700</v>
      </c>
      <c r="G700" s="374" t="str">
        <f>IFERROR(VLOOKUP(A700,PROFILE!$B$6:$P$1000,11,FALSE),"")</f>
        <v/>
      </c>
      <c r="H700" s="368">
        <f>IF(PROFILE!H702="","",PROFILE!B702)</f>
        <v>1709019</v>
      </c>
      <c r="I700" s="369" t="str">
        <f>IF(H700="","",VLOOKUP(H700,PROFILE!$B$6:$AC$1000,18,FALSE))</f>
        <v>เมืองไทย</v>
      </c>
      <c r="J700" s="369" t="str">
        <f>IF(H700="","",VLOOKUP(H700,PROFILE!$B$6:$AC$1000,17,FALSE))</f>
        <v>ชิ้นส่วน</v>
      </c>
      <c r="K700" s="369" t="str">
        <f>IF(H700="","",VLOOKUP(H700,PROFILE!$B$6:$AC$1000,23,FALSE))</f>
        <v>ฒอ3454</v>
      </c>
      <c r="L700" s="369" t="str">
        <f>IF(H700="","",VLOOKUP(H700,PROFILE!$B$6:$AC$1000,24,FALSE))</f>
        <v>TOYOTA</v>
      </c>
      <c r="M700" s="370" t="str">
        <f>IF(H700="","",VLOOKUP(H700,PROFILE!$B$6:$AC$1000,25,FALSE))</f>
        <v>VIGO</v>
      </c>
      <c r="N700" s="371">
        <f t="shared" si="58"/>
        <v>0</v>
      </c>
      <c r="O700" s="372"/>
      <c r="P700" s="372"/>
      <c r="Q700" s="371">
        <f t="shared" si="59"/>
        <v>0</v>
      </c>
      <c r="R700" s="371">
        <f t="shared" si="55"/>
        <v>0</v>
      </c>
      <c r="S700" s="372">
        <f>IFERROR((VLOOKUP(A700,QUEUE!$F$5:$AW$1000,27,FALSE)-VLOOKUP(A700,QUEUE!$F$5:$AW$1000,26,FALSE))*500,0)</f>
        <v>0</v>
      </c>
      <c r="T700" s="372">
        <f>IFERROR((VLOOKUP(A700,QUEUE!$F$5:$AW$1000,30,FALSE)-VLOOKUP(A700,QUEUE!$F$5:$AW$1000,29,FALSE))*850,0)</f>
        <v>0</v>
      </c>
      <c r="U700" s="372">
        <f>IFERROR((VLOOKUP(A700,QUEUE!$F$5:$AW$1000,33,FALSE)-VLOOKUP(A700,QUEUE!$F$5:$AW$1000,32,FALSE))*600,0)</f>
        <v>0</v>
      </c>
      <c r="V700" s="372">
        <f>IFERROR((VLOOKUP(A700,QUEUE!$F$5:$AW$1000,36,FALSE)-VLOOKUP(A700,QUEUE!$F$5:$AW$1000,35,FALSE))*750,0)</f>
        <v>0</v>
      </c>
      <c r="W700" s="372">
        <f>IFERROR((VLOOKUP(A700,QUEUE!$F$5:$AW$1000,39,FALSE)-VLOOKUP(A700,QUEUE!$F$5:$AW$1000,38,FALSE))*600,0)</f>
        <v>0</v>
      </c>
      <c r="X700" s="373"/>
      <c r="Y700" s="371">
        <f>IFERROR(VLOOKUP(A700,PROFILE!$B$6:$DG$1000,109,FALSE),0)</f>
        <v>0</v>
      </c>
      <c r="Z700" s="371">
        <f>IFERROR((VLOOKUP(A700,PROFILE!$B$6:$DG$1000,110,FALSE)*900)+((VLOOKUP(A700,PROFILE!$B$6:$DG$1000,110,FALSE)*900)*0.5),0)</f>
        <v>0</v>
      </c>
      <c r="AA700" s="371">
        <f t="shared" si="57"/>
        <v>0</v>
      </c>
      <c r="AB700" s="373">
        <f>IF(PROFILE!R702="รอบคัน",1500,IF(PROFILE!R702="โคม่า",2000,PROFILE!DJ702*100))</f>
        <v>0</v>
      </c>
    </row>
    <row r="701" spans="1:28" x14ac:dyDescent="0.35">
      <c r="A701" s="344">
        <f t="shared" si="56"/>
        <v>1709020</v>
      </c>
      <c r="B701" s="344">
        <v>701</v>
      </c>
      <c r="G701" s="374" t="str">
        <f>IFERROR(VLOOKUP(A701,PROFILE!$B$6:$P$1000,11,FALSE),"")</f>
        <v/>
      </c>
      <c r="H701" s="368">
        <f>IF(PROFILE!H703="","",PROFILE!B703)</f>
        <v>1709020</v>
      </c>
      <c r="I701" s="369" t="str">
        <f>IF(H701="","",VLOOKUP(H701,PROFILE!$B$6:$AC$1000,18,FALSE))</f>
        <v>เมืองไทย</v>
      </c>
      <c r="J701" s="369" t="str">
        <f>IF(H701="","",VLOOKUP(H701,PROFILE!$B$6:$AC$1000,17,FALSE))</f>
        <v>ชิ้นส่วน</v>
      </c>
      <c r="K701" s="369" t="str">
        <f>IF(H701="","",VLOOKUP(H701,PROFILE!$B$6:$AC$1000,23,FALSE))</f>
        <v>ฌฎ</v>
      </c>
      <c r="L701" s="369" t="str">
        <f>IF(H701="","",VLOOKUP(H701,PROFILE!$B$6:$AC$1000,24,FALSE))</f>
        <v>HONDA</v>
      </c>
      <c r="M701" s="370" t="str">
        <f>IF(H701="","",VLOOKUP(H701,PROFILE!$B$6:$AC$1000,25,FALSE))</f>
        <v>CIVIC</v>
      </c>
      <c r="N701" s="371">
        <f t="shared" si="58"/>
        <v>0</v>
      </c>
      <c r="O701" s="372"/>
      <c r="P701" s="372"/>
      <c r="Q701" s="371">
        <f t="shared" si="59"/>
        <v>0</v>
      </c>
      <c r="R701" s="371">
        <f t="shared" si="55"/>
        <v>0</v>
      </c>
      <c r="S701" s="372">
        <f>IFERROR((VLOOKUP(A701,QUEUE!$F$5:$AW$1000,27,FALSE)-VLOOKUP(A701,QUEUE!$F$5:$AW$1000,26,FALSE))*500,0)</f>
        <v>0</v>
      </c>
      <c r="T701" s="372">
        <f>IFERROR((VLOOKUP(A701,QUEUE!$F$5:$AW$1000,30,FALSE)-VLOOKUP(A701,QUEUE!$F$5:$AW$1000,29,FALSE))*850,0)</f>
        <v>0</v>
      </c>
      <c r="U701" s="372">
        <f>IFERROR((VLOOKUP(A701,QUEUE!$F$5:$AW$1000,33,FALSE)-VLOOKUP(A701,QUEUE!$F$5:$AW$1000,32,FALSE))*600,0)</f>
        <v>0</v>
      </c>
      <c r="V701" s="372">
        <f>IFERROR((VLOOKUP(A701,QUEUE!$F$5:$AW$1000,36,FALSE)-VLOOKUP(A701,QUEUE!$F$5:$AW$1000,35,FALSE))*750,0)</f>
        <v>0</v>
      </c>
      <c r="W701" s="372">
        <f>IFERROR((VLOOKUP(A701,QUEUE!$F$5:$AW$1000,39,FALSE)-VLOOKUP(A701,QUEUE!$F$5:$AW$1000,38,FALSE))*600,0)</f>
        <v>0</v>
      </c>
      <c r="X701" s="373"/>
      <c r="Y701" s="371">
        <f>IFERROR(VLOOKUP(A701,PROFILE!$B$6:$DG$1000,109,FALSE),0)</f>
        <v>0</v>
      </c>
      <c r="Z701" s="371">
        <f>IFERROR((VLOOKUP(A701,PROFILE!$B$6:$DG$1000,110,FALSE)*900)+((VLOOKUP(A701,PROFILE!$B$6:$DG$1000,110,FALSE)*900)*0.5),0)</f>
        <v>0</v>
      </c>
      <c r="AA701" s="371">
        <f t="shared" si="57"/>
        <v>0</v>
      </c>
      <c r="AB701" s="373">
        <f>IF(PROFILE!R703="รอบคัน",1500,IF(PROFILE!R703="โคม่า",2000,PROFILE!DJ703*100))</f>
        <v>0</v>
      </c>
    </row>
    <row r="702" spans="1:28" x14ac:dyDescent="0.35">
      <c r="A702" s="344">
        <f t="shared" si="56"/>
        <v>1709021</v>
      </c>
      <c r="B702" s="344">
        <v>702</v>
      </c>
      <c r="G702" s="374" t="str">
        <f>IFERROR(VLOOKUP(A702,PROFILE!$B$6:$P$1000,11,FALSE),"")</f>
        <v/>
      </c>
      <c r="H702" s="368">
        <f>IF(PROFILE!H704="","",PROFILE!B704)</f>
        <v>1709021</v>
      </c>
      <c r="I702" s="369" t="str">
        <f>IF(H702="","",VLOOKUP(H702,PROFILE!$B$6:$AC$1000,18,FALSE))</f>
        <v>เมืองไทย</v>
      </c>
      <c r="J702" s="369" t="str">
        <f>IF(H702="","",VLOOKUP(H702,PROFILE!$B$6:$AC$1000,17,FALSE))</f>
        <v>ชิ้นส่วน</v>
      </c>
      <c r="K702" s="369" t="str">
        <f>IF(H702="","",VLOOKUP(H702,PROFILE!$B$6:$AC$1000,23,FALSE))</f>
        <v>ฌฎ1355</v>
      </c>
      <c r="L702" s="369" t="str">
        <f>IF(H702="","",VLOOKUP(H702,PROFILE!$B$6:$AC$1000,24,FALSE))</f>
        <v>HONDA</v>
      </c>
      <c r="M702" s="370" t="str">
        <f>IF(H702="","",VLOOKUP(H702,PROFILE!$B$6:$AC$1000,25,FALSE))</f>
        <v>CIVIC</v>
      </c>
      <c r="N702" s="371">
        <f t="shared" si="58"/>
        <v>0</v>
      </c>
      <c r="O702" s="372"/>
      <c r="P702" s="372"/>
      <c r="Q702" s="371">
        <f t="shared" si="59"/>
        <v>0</v>
      </c>
      <c r="R702" s="371">
        <f t="shared" si="55"/>
        <v>0</v>
      </c>
      <c r="S702" s="372">
        <f>IFERROR((VLOOKUP(A702,QUEUE!$F$5:$AW$1000,27,FALSE)-VLOOKUP(A702,QUEUE!$F$5:$AW$1000,26,FALSE))*500,0)</f>
        <v>0</v>
      </c>
      <c r="T702" s="372">
        <f>IFERROR((VLOOKUP(A702,QUEUE!$F$5:$AW$1000,30,FALSE)-VLOOKUP(A702,QUEUE!$F$5:$AW$1000,29,FALSE))*850,0)</f>
        <v>0</v>
      </c>
      <c r="U702" s="372">
        <f>IFERROR((VLOOKUP(A702,QUEUE!$F$5:$AW$1000,33,FALSE)-VLOOKUP(A702,QUEUE!$F$5:$AW$1000,32,FALSE))*600,0)</f>
        <v>0</v>
      </c>
      <c r="V702" s="372">
        <f>IFERROR((VLOOKUP(A702,QUEUE!$F$5:$AW$1000,36,FALSE)-VLOOKUP(A702,QUEUE!$F$5:$AW$1000,35,FALSE))*750,0)</f>
        <v>0</v>
      </c>
      <c r="W702" s="372">
        <f>IFERROR((VLOOKUP(A702,QUEUE!$F$5:$AW$1000,39,FALSE)-VLOOKUP(A702,QUEUE!$F$5:$AW$1000,38,FALSE))*600,0)</f>
        <v>0</v>
      </c>
      <c r="X702" s="373"/>
      <c r="Y702" s="371">
        <f>IFERROR(VLOOKUP(A702,PROFILE!$B$6:$DG$1000,109,FALSE),0)</f>
        <v>0</v>
      </c>
      <c r="Z702" s="371">
        <f>IFERROR((VLOOKUP(A702,PROFILE!$B$6:$DG$1000,110,FALSE)*900)+((VLOOKUP(A702,PROFILE!$B$6:$DG$1000,110,FALSE)*900)*0.5),0)</f>
        <v>0</v>
      </c>
      <c r="AA702" s="371">
        <f t="shared" si="57"/>
        <v>0</v>
      </c>
      <c r="AB702" s="373">
        <f>IF(PROFILE!R704="รอบคัน",1500,IF(PROFILE!R704="โคม่า",2000,PROFILE!DJ704*100))</f>
        <v>0</v>
      </c>
    </row>
    <row r="703" spans="1:28" x14ac:dyDescent="0.35">
      <c r="A703" s="344">
        <f t="shared" si="56"/>
        <v>1709022</v>
      </c>
      <c r="B703" s="344">
        <v>703</v>
      </c>
      <c r="G703" s="374">
        <f>IFERROR(VLOOKUP(A703,PROFILE!$B$6:$P$1000,11,FALSE),"")</f>
        <v>6.5819248842599336</v>
      </c>
      <c r="H703" s="368">
        <f>IF(PROFILE!H705="","",PROFILE!B705)</f>
        <v>1709022</v>
      </c>
      <c r="I703" s="369" t="str">
        <f>IF(H703="","",VLOOKUP(H703,PROFILE!$B$6:$AC$1000,18,FALSE))</f>
        <v>ธนชาต</v>
      </c>
      <c r="J703" s="369" t="str">
        <f>IF(H703="","",VLOOKUP(H703,PROFILE!$B$6:$AC$1000,17,FALSE))</f>
        <v>เบา</v>
      </c>
      <c r="K703" s="369" t="str">
        <f>IF(H703="","",VLOOKUP(H703,PROFILE!$B$6:$AC$1000,23,FALSE))</f>
        <v>บท4642</v>
      </c>
      <c r="L703" s="369" t="str">
        <f>IF(H703="","",VLOOKUP(H703,PROFILE!$B$6:$AC$1000,24,FALSE))</f>
        <v>TOYOTA</v>
      </c>
      <c r="M703" s="370" t="str">
        <f>IF(H703="","",VLOOKUP(H703,PROFILE!$B$6:$AC$1000,25,FALSE))</f>
        <v>VIGO</v>
      </c>
      <c r="N703" s="371">
        <f t="shared" si="58"/>
        <v>831.07500000000005</v>
      </c>
      <c r="O703" s="372">
        <v>6025</v>
      </c>
      <c r="P703" s="372">
        <v>560.75</v>
      </c>
      <c r="Q703" s="371">
        <f t="shared" si="59"/>
        <v>-270.32500000000005</v>
      </c>
      <c r="R703" s="371">
        <f t="shared" si="55"/>
        <v>-270.32500000000005</v>
      </c>
      <c r="S703" s="372">
        <f>IFERROR((VLOOKUP(A703,QUEUE!$F$5:$AW$1000,27,FALSE)-VLOOKUP(A703,QUEUE!$F$5:$AW$1000,26,FALSE))*500,0)</f>
        <v>0</v>
      </c>
      <c r="T703" s="372">
        <f>IFERROR((VLOOKUP(A703,QUEUE!$F$5:$AW$1000,30,FALSE)-VLOOKUP(A703,QUEUE!$F$5:$AW$1000,29,FALSE))*850,0)</f>
        <v>0</v>
      </c>
      <c r="U703" s="372">
        <f>IFERROR((VLOOKUP(A703,QUEUE!$F$5:$AW$1000,33,FALSE)-VLOOKUP(A703,QUEUE!$F$5:$AW$1000,32,FALSE))*600,0)</f>
        <v>0</v>
      </c>
      <c r="V703" s="372">
        <f>IFERROR((VLOOKUP(A703,QUEUE!$F$5:$AW$1000,36,FALSE)-VLOOKUP(A703,QUEUE!$F$5:$AW$1000,35,FALSE))*750,0)</f>
        <v>0</v>
      </c>
      <c r="W703" s="372">
        <f>IFERROR((VLOOKUP(A703,QUEUE!$F$5:$AW$1000,39,FALSE)-VLOOKUP(A703,QUEUE!$F$5:$AW$1000,38,FALSE))*600,0)</f>
        <v>0</v>
      </c>
      <c r="X703" s="373"/>
      <c r="Y703" s="371">
        <f>IFERROR(VLOOKUP(A703,PROFILE!$B$6:$DG$1000,109,FALSE),0)</f>
        <v>0</v>
      </c>
      <c r="Z703" s="371">
        <f>IFERROR((VLOOKUP(A703,PROFILE!$B$6:$DG$1000,110,FALSE)*900)+((VLOOKUP(A703,PROFILE!$B$6:$DG$1000,110,FALSE)*900)*0.5),0)</f>
        <v>675</v>
      </c>
      <c r="AA703" s="371">
        <f t="shared" si="57"/>
        <v>56.075000000000003</v>
      </c>
      <c r="AB703" s="373">
        <f>IF(PROFILE!R705="รอบคัน",1500,IF(PROFILE!R705="โคม่า",2000,PROFILE!DJ705*100))</f>
        <v>100</v>
      </c>
    </row>
    <row r="704" spans="1:28" x14ac:dyDescent="0.35">
      <c r="A704" s="344">
        <f t="shared" si="56"/>
        <v>1709023</v>
      </c>
      <c r="B704" s="344">
        <v>704</v>
      </c>
      <c r="G704" s="374" t="str">
        <f>IFERROR(VLOOKUP(A704,PROFILE!$B$6:$P$1000,11,FALSE),"")</f>
        <v/>
      </c>
      <c r="H704" s="368">
        <f>IF(PROFILE!H706="","",PROFILE!B706)</f>
        <v>1709023</v>
      </c>
      <c r="I704" s="369" t="str">
        <f>IF(H704="","",VLOOKUP(H704,PROFILE!$B$6:$AC$1000,18,FALSE))</f>
        <v>ธนชาต</v>
      </c>
      <c r="J704" s="369" t="str">
        <f>IF(H704="","",VLOOKUP(H704,PROFILE!$B$6:$AC$1000,17,FALSE))</f>
        <v>เบา</v>
      </c>
      <c r="K704" s="369" t="str">
        <f>IF(H704="","",VLOOKUP(H704,PROFILE!$B$6:$AC$1000,23,FALSE))</f>
        <v>ญฐ2580</v>
      </c>
      <c r="L704" s="369" t="str">
        <f>IF(H704="","",VLOOKUP(H704,PROFILE!$B$6:$AC$1000,24,FALSE))</f>
        <v>MAZDA</v>
      </c>
      <c r="M704" s="370">
        <f>IF(H704="","",VLOOKUP(H704,PROFILE!$B$6:$AC$1000,25,FALSE))</f>
        <v>2</v>
      </c>
      <c r="N704" s="371">
        <f t="shared" si="58"/>
        <v>0</v>
      </c>
      <c r="O704" s="372"/>
      <c r="P704" s="372"/>
      <c r="Q704" s="371">
        <f t="shared" si="59"/>
        <v>0</v>
      </c>
      <c r="R704" s="371">
        <f t="shared" si="55"/>
        <v>0</v>
      </c>
      <c r="S704" s="372">
        <f>IFERROR((VLOOKUP(A704,QUEUE!$F$5:$AW$1000,27,FALSE)-VLOOKUP(A704,QUEUE!$F$5:$AW$1000,26,FALSE))*500,0)</f>
        <v>0</v>
      </c>
      <c r="T704" s="372">
        <f>IFERROR((VLOOKUP(A704,QUEUE!$F$5:$AW$1000,30,FALSE)-VLOOKUP(A704,QUEUE!$F$5:$AW$1000,29,FALSE))*850,0)</f>
        <v>0</v>
      </c>
      <c r="U704" s="372">
        <f>IFERROR((VLOOKUP(A704,QUEUE!$F$5:$AW$1000,33,FALSE)-VLOOKUP(A704,QUEUE!$F$5:$AW$1000,32,FALSE))*600,0)</f>
        <v>0</v>
      </c>
      <c r="V704" s="372">
        <f>IFERROR((VLOOKUP(A704,QUEUE!$F$5:$AW$1000,36,FALSE)-VLOOKUP(A704,QUEUE!$F$5:$AW$1000,35,FALSE))*750,0)</f>
        <v>0</v>
      </c>
      <c r="W704" s="372">
        <f>IFERROR((VLOOKUP(A704,QUEUE!$F$5:$AW$1000,39,FALSE)-VLOOKUP(A704,QUEUE!$F$5:$AW$1000,38,FALSE))*600,0)</f>
        <v>0</v>
      </c>
      <c r="X704" s="373"/>
      <c r="Y704" s="371">
        <f>IFERROR(VLOOKUP(A704,PROFILE!$B$6:$DG$1000,109,FALSE),0)</f>
        <v>0</v>
      </c>
      <c r="Z704" s="371">
        <f>IFERROR((VLOOKUP(A704,PROFILE!$B$6:$DG$1000,110,FALSE)*900)+((VLOOKUP(A704,PROFILE!$B$6:$DG$1000,110,FALSE)*900)*0.5),0)</f>
        <v>0</v>
      </c>
      <c r="AA704" s="371">
        <f t="shared" si="57"/>
        <v>0</v>
      </c>
      <c r="AB704" s="373">
        <f>IF(PROFILE!R706="รอบคัน",1500,IF(PROFILE!R706="โคม่า",2000,PROFILE!DJ706*100))</f>
        <v>0</v>
      </c>
    </row>
    <row r="705" spans="1:28" x14ac:dyDescent="0.35">
      <c r="A705" s="344">
        <f t="shared" si="56"/>
        <v>1709024</v>
      </c>
      <c r="B705" s="344">
        <v>705</v>
      </c>
      <c r="G705" s="374" t="str">
        <f>IFERROR(VLOOKUP(A705,PROFILE!$B$6:$P$1000,11,FALSE),"")</f>
        <v>OUT</v>
      </c>
      <c r="H705" s="368">
        <f>IF(PROFILE!H707="","",PROFILE!B707)</f>
        <v>1709024</v>
      </c>
      <c r="I705" s="369" t="str">
        <f>IF(H705="","",VLOOKUP(H705,PROFILE!$B$6:$AC$1000,18,FALSE))</f>
        <v>ธนชาต</v>
      </c>
      <c r="J705" s="369" t="str">
        <f>IF(H705="","",VLOOKUP(H705,PROFILE!$B$6:$AC$1000,17,FALSE))</f>
        <v>ชิ้นส่วน</v>
      </c>
      <c r="K705" s="369" t="str">
        <f>IF(H705="","",VLOOKUP(H705,PROFILE!$B$6:$AC$1000,23,FALSE))</f>
        <v>บล4389</v>
      </c>
      <c r="L705" s="369" t="str">
        <f>IF(H705="","",VLOOKUP(H705,PROFILE!$B$6:$AC$1000,24,FALSE))</f>
        <v>ISUZU</v>
      </c>
      <c r="M705" s="370" t="str">
        <f>IF(H705="","",VLOOKUP(H705,PROFILE!$B$6:$AC$1000,25,FALSE))</f>
        <v>SPACECAB</v>
      </c>
      <c r="N705" s="371">
        <f t="shared" si="58"/>
        <v>37.383000000000003</v>
      </c>
      <c r="O705" s="372"/>
      <c r="P705" s="372">
        <v>373.83</v>
      </c>
      <c r="Q705" s="371">
        <f t="shared" si="59"/>
        <v>336.447</v>
      </c>
      <c r="R705" s="371">
        <f t="shared" si="55"/>
        <v>336.447</v>
      </c>
      <c r="S705" s="372">
        <f>IFERROR((VLOOKUP(A705,QUEUE!$F$5:$AW$1000,27,FALSE)-VLOOKUP(A705,QUEUE!$F$5:$AW$1000,26,FALSE))*500,0)</f>
        <v>0</v>
      </c>
      <c r="T705" s="372">
        <f>IFERROR((VLOOKUP(A705,QUEUE!$F$5:$AW$1000,30,FALSE)-VLOOKUP(A705,QUEUE!$F$5:$AW$1000,29,FALSE))*850,0)</f>
        <v>0</v>
      </c>
      <c r="U705" s="372">
        <f>IFERROR((VLOOKUP(A705,QUEUE!$F$5:$AW$1000,33,FALSE)-VLOOKUP(A705,QUEUE!$F$5:$AW$1000,32,FALSE))*600,0)</f>
        <v>0</v>
      </c>
      <c r="V705" s="372">
        <f>IFERROR((VLOOKUP(A705,QUEUE!$F$5:$AW$1000,36,FALSE)-VLOOKUP(A705,QUEUE!$F$5:$AW$1000,35,FALSE))*750,0)</f>
        <v>0</v>
      </c>
      <c r="W705" s="372">
        <f>IFERROR((VLOOKUP(A705,QUEUE!$F$5:$AW$1000,39,FALSE)-VLOOKUP(A705,QUEUE!$F$5:$AW$1000,38,FALSE))*600,0)</f>
        <v>0</v>
      </c>
      <c r="X705" s="373"/>
      <c r="Y705" s="371">
        <f>IFERROR(VLOOKUP(A705,PROFILE!$B$6:$DG$1000,109,FALSE),0)</f>
        <v>0</v>
      </c>
      <c r="Z705" s="371">
        <f>IFERROR((VLOOKUP(A705,PROFILE!$B$6:$DG$1000,110,FALSE)*900)+((VLOOKUP(A705,PROFILE!$B$6:$DG$1000,110,FALSE)*900)*0.5),0)</f>
        <v>0</v>
      </c>
      <c r="AA705" s="371">
        <f t="shared" si="57"/>
        <v>37.383000000000003</v>
      </c>
      <c r="AB705" s="373">
        <f>IF(PROFILE!R707="รอบคัน",1500,IF(PROFILE!R707="โคม่า",2000,PROFILE!DJ707*100))</f>
        <v>0</v>
      </c>
    </row>
    <row r="706" spans="1:28" x14ac:dyDescent="0.35">
      <c r="A706" s="344">
        <f t="shared" si="56"/>
        <v>1709025</v>
      </c>
      <c r="B706" s="344">
        <v>706</v>
      </c>
      <c r="G706" s="374" t="str">
        <f>IFERROR(VLOOKUP(A706,PROFILE!$B$6:$P$1000,11,FALSE),"")</f>
        <v>OUT</v>
      </c>
      <c r="H706" s="368">
        <f>IF(PROFILE!H708="","",PROFILE!B708)</f>
        <v>1709025</v>
      </c>
      <c r="I706" s="369" t="str">
        <f>IF(H706="","",VLOOKUP(H706,PROFILE!$B$6:$AC$1000,18,FALSE))</f>
        <v>ธนชาต</v>
      </c>
      <c r="J706" s="369" t="str">
        <f>IF(H706="","",VLOOKUP(H706,PROFILE!$B$6:$AC$1000,17,FALSE))</f>
        <v>กลาง</v>
      </c>
      <c r="K706" s="369" t="str">
        <f>IF(H706="","",VLOOKUP(H706,PROFILE!$B$6:$AC$1000,23,FALSE))</f>
        <v>ฎน746</v>
      </c>
      <c r="L706" s="369" t="str">
        <f>IF(H706="","",VLOOKUP(H706,PROFILE!$B$6:$AC$1000,24,FALSE))</f>
        <v>HONDA</v>
      </c>
      <c r="M706" s="370" t="str">
        <f>IF(H706="","",VLOOKUP(H706,PROFILE!$B$6:$AC$1000,25,FALSE))</f>
        <v>CIVIC</v>
      </c>
      <c r="N706" s="371">
        <f t="shared" si="58"/>
        <v>1750</v>
      </c>
      <c r="O706" s="372">
        <v>1200</v>
      </c>
      <c r="P706" s="372"/>
      <c r="Q706" s="371">
        <f t="shared" si="59"/>
        <v>0</v>
      </c>
      <c r="R706" s="371">
        <f t="shared" si="55"/>
        <v>0</v>
      </c>
      <c r="S706" s="372">
        <f>IFERROR((VLOOKUP(A706,QUEUE!$F$5:$AW$1000,27,FALSE)-VLOOKUP(A706,QUEUE!$F$5:$AW$1000,26,FALSE))*500,0)</f>
        <v>0</v>
      </c>
      <c r="T706" s="372">
        <f>IFERROR((VLOOKUP(A706,QUEUE!$F$5:$AW$1000,30,FALSE)-VLOOKUP(A706,QUEUE!$F$5:$AW$1000,29,FALSE))*850,0)</f>
        <v>0</v>
      </c>
      <c r="U706" s="372">
        <f>IFERROR((VLOOKUP(A706,QUEUE!$F$5:$AW$1000,33,FALSE)-VLOOKUP(A706,QUEUE!$F$5:$AW$1000,32,FALSE))*600,0)</f>
        <v>0</v>
      </c>
      <c r="V706" s="372">
        <f>IFERROR((VLOOKUP(A706,QUEUE!$F$5:$AW$1000,36,FALSE)-VLOOKUP(A706,QUEUE!$F$5:$AW$1000,35,FALSE))*750,0)</f>
        <v>0</v>
      </c>
      <c r="W706" s="372">
        <f>IFERROR((VLOOKUP(A706,QUEUE!$F$5:$AW$1000,39,FALSE)-VLOOKUP(A706,QUEUE!$F$5:$AW$1000,38,FALSE))*600,0)</f>
        <v>0</v>
      </c>
      <c r="X706" s="373"/>
      <c r="Y706" s="371">
        <f>IFERROR(VLOOKUP(A706,PROFILE!$B$6:$DG$1000,109,FALSE),0)</f>
        <v>0</v>
      </c>
      <c r="Z706" s="371">
        <f>IFERROR((VLOOKUP(A706,PROFILE!$B$6:$DG$1000,110,FALSE)*900)+((VLOOKUP(A706,PROFILE!$B$6:$DG$1000,110,FALSE)*900)*0.5),0)</f>
        <v>1350</v>
      </c>
      <c r="AA706" s="371">
        <f t="shared" si="57"/>
        <v>0</v>
      </c>
      <c r="AB706" s="373">
        <f>IF(PROFILE!R708="รอบคัน",1500,IF(PROFILE!R708="โคม่า",2000,PROFILE!DJ708*100))</f>
        <v>400</v>
      </c>
    </row>
    <row r="707" spans="1:28" x14ac:dyDescent="0.35">
      <c r="A707" s="344">
        <f t="shared" si="56"/>
        <v>1709026</v>
      </c>
      <c r="B707" s="344">
        <v>707</v>
      </c>
      <c r="G707" s="374" t="str">
        <f>IFERROR(VLOOKUP(A707,PROFILE!$B$6:$P$1000,11,FALSE),"")</f>
        <v>OUT</v>
      </c>
      <c r="H707" s="368">
        <f>IF(PROFILE!H709="","",PROFILE!B709)</f>
        <v>1709026</v>
      </c>
      <c r="I707" s="369" t="str">
        <f>IF(H707="","",VLOOKUP(H707,PROFILE!$B$6:$AC$1000,18,FALSE))</f>
        <v>เมืองไทย</v>
      </c>
      <c r="J707" s="369" t="str">
        <f>IF(H707="","",VLOOKUP(H707,PROFILE!$B$6:$AC$1000,17,FALSE))</f>
        <v>กลาง</v>
      </c>
      <c r="K707" s="369" t="str">
        <f>IF(H707="","",VLOOKUP(H707,PROFILE!$B$6:$AC$1000,23,FALSE))</f>
        <v>ญล4108</v>
      </c>
      <c r="L707" s="369" t="str">
        <f>IF(H707="","",VLOOKUP(H707,PROFILE!$B$6:$AC$1000,24,FALSE))</f>
        <v>TOYOTA</v>
      </c>
      <c r="M707" s="370" t="str">
        <f>IF(H707="","",VLOOKUP(H707,PROFILE!$B$6:$AC$1000,25,FALSE))</f>
        <v>VIOS</v>
      </c>
      <c r="N707" s="371">
        <f t="shared" si="58"/>
        <v>3982</v>
      </c>
      <c r="O707" s="372">
        <v>0</v>
      </c>
      <c r="P707" s="372">
        <v>13570</v>
      </c>
      <c r="Q707" s="371">
        <f t="shared" si="59"/>
        <v>9588</v>
      </c>
      <c r="R707" s="371">
        <f t="shared" si="55"/>
        <v>9588</v>
      </c>
      <c r="S707" s="372">
        <f>IFERROR((VLOOKUP(A707,QUEUE!$F$5:$AW$1000,27,FALSE)-VLOOKUP(A707,QUEUE!$F$5:$AW$1000,26,FALSE))*500,0)</f>
        <v>0</v>
      </c>
      <c r="T707" s="372">
        <f>IFERROR((VLOOKUP(A707,QUEUE!$F$5:$AW$1000,30,FALSE)-VLOOKUP(A707,QUEUE!$F$5:$AW$1000,29,FALSE))*850,0)</f>
        <v>0</v>
      </c>
      <c r="U707" s="372">
        <f>IFERROR((VLOOKUP(A707,QUEUE!$F$5:$AW$1000,33,FALSE)-VLOOKUP(A707,QUEUE!$F$5:$AW$1000,32,FALSE))*600,0)</f>
        <v>0</v>
      </c>
      <c r="V707" s="372">
        <f>IFERROR((VLOOKUP(A707,QUEUE!$F$5:$AW$1000,36,FALSE)-VLOOKUP(A707,QUEUE!$F$5:$AW$1000,35,FALSE))*750,0)</f>
        <v>0</v>
      </c>
      <c r="W707" s="372">
        <f>IFERROR((VLOOKUP(A707,QUEUE!$F$5:$AW$1000,39,FALSE)-VLOOKUP(A707,QUEUE!$F$5:$AW$1000,38,FALSE))*600,0)</f>
        <v>0</v>
      </c>
      <c r="X707" s="373"/>
      <c r="Y707" s="371">
        <f>IFERROR(VLOOKUP(A707,PROFILE!$B$6:$DG$1000,109,FALSE),0)</f>
        <v>0</v>
      </c>
      <c r="Z707" s="371">
        <f>IFERROR((VLOOKUP(A707,PROFILE!$B$6:$DG$1000,110,FALSE)*900)+((VLOOKUP(A707,PROFILE!$B$6:$DG$1000,110,FALSE)*900)*0.5),0)</f>
        <v>2025</v>
      </c>
      <c r="AA707" s="371">
        <f t="shared" si="57"/>
        <v>1357</v>
      </c>
      <c r="AB707" s="373">
        <f>IF(PROFILE!R709="รอบคัน",1500,IF(PROFILE!R709="โคม่า",2000,PROFILE!DJ709*100))</f>
        <v>600</v>
      </c>
    </row>
    <row r="708" spans="1:28" x14ac:dyDescent="0.35">
      <c r="A708" s="344">
        <f t="shared" si="56"/>
        <v>1709027</v>
      </c>
      <c r="B708" s="344">
        <v>708</v>
      </c>
      <c r="G708" s="374" t="str">
        <f>IFERROR(VLOOKUP(A708,PROFILE!$B$6:$P$1000,11,FALSE),"")</f>
        <v/>
      </c>
      <c r="H708" s="368">
        <f>IF(PROFILE!H710="","",PROFILE!B710)</f>
        <v>1709027</v>
      </c>
      <c r="I708" s="369" t="str">
        <f>IF(H708="","",VLOOKUP(H708,PROFILE!$B$6:$AC$1000,18,FALSE))</f>
        <v>อาคเนย์</v>
      </c>
      <c r="J708" s="369" t="str">
        <f>IF(H708="","",VLOOKUP(H708,PROFILE!$B$6:$AC$1000,17,FALSE))</f>
        <v>ชิ้นส่วน</v>
      </c>
      <c r="K708" s="369" t="str">
        <f>IF(H708="","",VLOOKUP(H708,PROFILE!$B$6:$AC$1000,23,FALSE))</f>
        <v>อ9356</v>
      </c>
      <c r="L708" s="369" t="str">
        <f>IF(H708="","",VLOOKUP(H708,PROFILE!$B$6:$AC$1000,24,FALSE))</f>
        <v>ISUZU</v>
      </c>
      <c r="M708" s="370" t="str">
        <f>IF(H708="","",VLOOKUP(H708,PROFILE!$B$6:$AC$1000,25,FALSE))</f>
        <v>D-MAX</v>
      </c>
      <c r="N708" s="371">
        <f t="shared" si="58"/>
        <v>0</v>
      </c>
      <c r="O708" s="372"/>
      <c r="P708" s="372"/>
      <c r="Q708" s="371">
        <f t="shared" si="59"/>
        <v>0</v>
      </c>
      <c r="R708" s="371">
        <f t="shared" si="55"/>
        <v>0</v>
      </c>
      <c r="S708" s="372">
        <f>IFERROR((VLOOKUP(A708,QUEUE!$F$5:$AW$1000,27,FALSE)-VLOOKUP(A708,QUEUE!$F$5:$AW$1000,26,FALSE))*500,0)</f>
        <v>0</v>
      </c>
      <c r="T708" s="372">
        <f>IFERROR((VLOOKUP(A708,QUEUE!$F$5:$AW$1000,30,FALSE)-VLOOKUP(A708,QUEUE!$F$5:$AW$1000,29,FALSE))*850,0)</f>
        <v>0</v>
      </c>
      <c r="U708" s="372">
        <f>IFERROR((VLOOKUP(A708,QUEUE!$F$5:$AW$1000,33,FALSE)-VLOOKUP(A708,QUEUE!$F$5:$AW$1000,32,FALSE))*600,0)</f>
        <v>0</v>
      </c>
      <c r="V708" s="372">
        <f>IFERROR((VLOOKUP(A708,QUEUE!$F$5:$AW$1000,36,FALSE)-VLOOKUP(A708,QUEUE!$F$5:$AW$1000,35,FALSE))*750,0)</f>
        <v>0</v>
      </c>
      <c r="W708" s="372">
        <f>IFERROR((VLOOKUP(A708,QUEUE!$F$5:$AW$1000,39,FALSE)-VLOOKUP(A708,QUEUE!$F$5:$AW$1000,38,FALSE))*600,0)</f>
        <v>0</v>
      </c>
      <c r="X708" s="373"/>
      <c r="Y708" s="371">
        <f>IFERROR(VLOOKUP(A708,PROFILE!$B$6:$DG$1000,109,FALSE),0)</f>
        <v>0</v>
      </c>
      <c r="Z708" s="371">
        <f>IFERROR((VLOOKUP(A708,PROFILE!$B$6:$DG$1000,110,FALSE)*900)+((VLOOKUP(A708,PROFILE!$B$6:$DG$1000,110,FALSE)*900)*0.5),0)</f>
        <v>0</v>
      </c>
      <c r="AA708" s="371">
        <f t="shared" si="57"/>
        <v>0</v>
      </c>
      <c r="AB708" s="373">
        <f>IF(PROFILE!R710="รอบคัน",1500,IF(PROFILE!R710="โคม่า",2000,PROFILE!DJ710*100))</f>
        <v>0</v>
      </c>
    </row>
    <row r="709" spans="1:28" x14ac:dyDescent="0.35">
      <c r="A709" s="344">
        <f t="shared" si="56"/>
        <v>1709028</v>
      </c>
      <c r="B709" s="344">
        <v>709</v>
      </c>
      <c r="G709" s="374" t="str">
        <f>IFERROR(VLOOKUP(A709,PROFILE!$B$6:$P$1000,11,FALSE),"")</f>
        <v/>
      </c>
      <c r="H709" s="368">
        <f>IF(PROFILE!H711="","",PROFILE!B711)</f>
        <v>1709028</v>
      </c>
      <c r="I709" s="369" t="str">
        <f>IF(H709="","",VLOOKUP(H709,PROFILE!$B$6:$AC$1000,18,FALSE))</f>
        <v>อาคเนย์</v>
      </c>
      <c r="J709" s="369" t="str">
        <f>IF(H709="","",VLOOKUP(H709,PROFILE!$B$6:$AC$1000,17,FALSE))</f>
        <v>เบา</v>
      </c>
      <c r="K709" s="369" t="str">
        <f>IF(H709="","",VLOOKUP(H709,PROFILE!$B$6:$AC$1000,23,FALSE))</f>
        <v>2กฌ2892</v>
      </c>
      <c r="L709" s="369" t="str">
        <f>IF(H709="","",VLOOKUP(H709,PROFILE!$B$6:$AC$1000,24,FALSE))</f>
        <v>MAZDA</v>
      </c>
      <c r="M709" s="370">
        <f>IF(H709="","",VLOOKUP(H709,PROFILE!$B$6:$AC$1000,25,FALSE))</f>
        <v>3</v>
      </c>
      <c r="N709" s="371">
        <f t="shared" si="58"/>
        <v>0</v>
      </c>
      <c r="O709" s="372"/>
      <c r="P709" s="372"/>
      <c r="Q709" s="371">
        <f t="shared" si="59"/>
        <v>0</v>
      </c>
      <c r="R709" s="371">
        <f t="shared" ref="R709:R772" si="60">Q709</f>
        <v>0</v>
      </c>
      <c r="S709" s="372">
        <f>IFERROR((VLOOKUP(A709,QUEUE!$F$5:$AW$1000,27,FALSE)-VLOOKUP(A709,QUEUE!$F$5:$AW$1000,26,FALSE))*500,0)</f>
        <v>0</v>
      </c>
      <c r="T709" s="372">
        <f>IFERROR((VLOOKUP(A709,QUEUE!$F$5:$AW$1000,30,FALSE)-VLOOKUP(A709,QUEUE!$F$5:$AW$1000,29,FALSE))*850,0)</f>
        <v>0</v>
      </c>
      <c r="U709" s="372">
        <f>IFERROR((VLOOKUP(A709,QUEUE!$F$5:$AW$1000,33,FALSE)-VLOOKUP(A709,QUEUE!$F$5:$AW$1000,32,FALSE))*600,0)</f>
        <v>0</v>
      </c>
      <c r="V709" s="372">
        <f>IFERROR((VLOOKUP(A709,QUEUE!$F$5:$AW$1000,36,FALSE)-VLOOKUP(A709,QUEUE!$F$5:$AW$1000,35,FALSE))*750,0)</f>
        <v>0</v>
      </c>
      <c r="W709" s="372">
        <f>IFERROR((VLOOKUP(A709,QUEUE!$F$5:$AW$1000,39,FALSE)-VLOOKUP(A709,QUEUE!$F$5:$AW$1000,38,FALSE))*600,0)</f>
        <v>0</v>
      </c>
      <c r="X709" s="373"/>
      <c r="Y709" s="371">
        <f>IFERROR(VLOOKUP(A709,PROFILE!$B$6:$DG$1000,109,FALSE),0)</f>
        <v>0</v>
      </c>
      <c r="Z709" s="371">
        <f>IFERROR((VLOOKUP(A709,PROFILE!$B$6:$DG$1000,110,FALSE)*900)+((VLOOKUP(A709,PROFILE!$B$6:$DG$1000,110,FALSE)*900)*0.5),0)</f>
        <v>0</v>
      </c>
      <c r="AA709" s="371">
        <f t="shared" si="57"/>
        <v>0</v>
      </c>
      <c r="AB709" s="373">
        <f>IF(PROFILE!R711="รอบคัน",1500,IF(PROFILE!R711="โคม่า",2000,PROFILE!DJ711*100))</f>
        <v>0</v>
      </c>
    </row>
    <row r="710" spans="1:28" x14ac:dyDescent="0.35">
      <c r="A710" s="344">
        <f t="shared" si="56"/>
        <v>1709029</v>
      </c>
      <c r="B710" s="344">
        <v>710</v>
      </c>
      <c r="G710" s="374" t="str">
        <f>IFERROR(VLOOKUP(A710,PROFILE!$B$6:$P$1000,11,FALSE),"")</f>
        <v>OUT</v>
      </c>
      <c r="H710" s="368">
        <f>IF(PROFILE!H712="","",PROFILE!B712)</f>
        <v>1709029</v>
      </c>
      <c r="I710" s="369" t="str">
        <f>IF(H710="","",VLOOKUP(H710,PROFILE!$B$6:$AC$1000,18,FALSE))</f>
        <v>สยามซิตี้</v>
      </c>
      <c r="J710" s="369" t="str">
        <f>IF(H710="","",VLOOKUP(H710,PROFILE!$B$6:$AC$1000,17,FALSE))</f>
        <v>กลาง</v>
      </c>
      <c r="K710" s="369" t="str">
        <f>IF(H710="","",VLOOKUP(H710,PROFILE!$B$6:$AC$1000,23,FALSE))</f>
        <v>2กฬ6058</v>
      </c>
      <c r="L710" s="369" t="str">
        <f>IF(H710="","",VLOOKUP(H710,PROFILE!$B$6:$AC$1000,24,FALSE))</f>
        <v>CHEVROLET</v>
      </c>
      <c r="M710" s="370" t="str">
        <f>IF(H710="","",VLOOKUP(H710,PROFILE!$B$6:$AC$1000,25,FALSE))</f>
        <v>COLORADO</v>
      </c>
      <c r="N710" s="371">
        <f t="shared" si="58"/>
        <v>500</v>
      </c>
      <c r="O710" s="372">
        <v>6000</v>
      </c>
      <c r="P710" s="372"/>
      <c r="Q710" s="371">
        <f t="shared" si="59"/>
        <v>0</v>
      </c>
      <c r="R710" s="371">
        <f t="shared" si="60"/>
        <v>0</v>
      </c>
      <c r="S710" s="372">
        <f>IFERROR((VLOOKUP(A710,QUEUE!$F$5:$AW$1000,27,FALSE)-VLOOKUP(A710,QUEUE!$F$5:$AW$1000,26,FALSE))*500,0)</f>
        <v>0</v>
      </c>
      <c r="T710" s="372">
        <f>IFERROR((VLOOKUP(A710,QUEUE!$F$5:$AW$1000,30,FALSE)-VLOOKUP(A710,QUEUE!$F$5:$AW$1000,29,FALSE))*850,0)</f>
        <v>0</v>
      </c>
      <c r="U710" s="372">
        <f>IFERROR((VLOOKUP(A710,QUEUE!$F$5:$AW$1000,33,FALSE)-VLOOKUP(A710,QUEUE!$F$5:$AW$1000,32,FALSE))*600,0)</f>
        <v>0</v>
      </c>
      <c r="V710" s="372">
        <f>IFERROR((VLOOKUP(A710,QUEUE!$F$5:$AW$1000,36,FALSE)-VLOOKUP(A710,QUEUE!$F$5:$AW$1000,35,FALSE))*750,0)</f>
        <v>0</v>
      </c>
      <c r="W710" s="372">
        <f>IFERROR((VLOOKUP(A710,QUEUE!$F$5:$AW$1000,39,FALSE)-VLOOKUP(A710,QUEUE!$F$5:$AW$1000,38,FALSE))*600,0)</f>
        <v>0</v>
      </c>
      <c r="X710" s="373"/>
      <c r="Y710" s="371">
        <f>IFERROR(VLOOKUP(A710,PROFILE!$B$6:$DG$1000,109,FALSE),0)</f>
        <v>0</v>
      </c>
      <c r="Z710" s="371">
        <f>IFERROR((VLOOKUP(A710,PROFILE!$B$6:$DG$1000,110,FALSE)*900)+((VLOOKUP(A710,PROFILE!$B$6:$DG$1000,110,FALSE)*900)*0.5),0)</f>
        <v>0</v>
      </c>
      <c r="AA710" s="371">
        <f t="shared" si="57"/>
        <v>0</v>
      </c>
      <c r="AB710" s="373">
        <f>IF(PROFILE!R712="รอบคัน",1500,IF(PROFILE!R712="โคม่า",2000,PROFILE!DJ712*100))</f>
        <v>500</v>
      </c>
    </row>
    <row r="711" spans="1:28" x14ac:dyDescent="0.35">
      <c r="A711" s="344">
        <f t="shared" si="56"/>
        <v>1709030</v>
      </c>
      <c r="B711" s="344">
        <v>711</v>
      </c>
      <c r="G711" s="374" t="str">
        <f>IFERROR(VLOOKUP(A711,PROFILE!$B$6:$P$1000,11,FALSE),"")</f>
        <v/>
      </c>
      <c r="H711" s="368">
        <f>IF(PROFILE!H713="","",PROFILE!B713)</f>
        <v>1709030</v>
      </c>
      <c r="I711" s="369" t="str">
        <f>IF(H711="","",VLOOKUP(H711,PROFILE!$B$6:$AC$1000,18,FALSE))</f>
        <v>อาคเนย์</v>
      </c>
      <c r="J711" s="369" t="str">
        <f>IF(H711="","",VLOOKUP(H711,PROFILE!$B$6:$AC$1000,17,FALSE))</f>
        <v>ชิ้นส่วน</v>
      </c>
      <c r="K711" s="369" t="str">
        <f>IF(H711="","",VLOOKUP(H711,PROFILE!$B$6:$AC$1000,23,FALSE))</f>
        <v>ญฉ5615</v>
      </c>
      <c r="L711" s="369" t="str">
        <f>IF(H711="","",VLOOKUP(H711,PROFILE!$B$6:$AC$1000,24,FALSE))</f>
        <v>SUZUKI</v>
      </c>
      <c r="M711" s="370" t="str">
        <f>IF(H711="","",VLOOKUP(H711,PROFILE!$B$6:$AC$1000,25,FALSE))</f>
        <v>SWIFT</v>
      </c>
      <c r="N711" s="371">
        <f t="shared" si="58"/>
        <v>0</v>
      </c>
      <c r="O711" s="372"/>
      <c r="P711" s="372"/>
      <c r="Q711" s="371">
        <f t="shared" si="59"/>
        <v>0</v>
      </c>
      <c r="R711" s="371">
        <f t="shared" si="60"/>
        <v>0</v>
      </c>
      <c r="S711" s="372">
        <f>IFERROR((VLOOKUP(A711,QUEUE!$F$5:$AW$1000,27,FALSE)-VLOOKUP(A711,QUEUE!$F$5:$AW$1000,26,FALSE))*500,0)</f>
        <v>0</v>
      </c>
      <c r="T711" s="372">
        <f>IFERROR((VLOOKUP(A711,QUEUE!$F$5:$AW$1000,30,FALSE)-VLOOKUP(A711,QUEUE!$F$5:$AW$1000,29,FALSE))*850,0)</f>
        <v>0</v>
      </c>
      <c r="U711" s="372">
        <f>IFERROR((VLOOKUP(A711,QUEUE!$F$5:$AW$1000,33,FALSE)-VLOOKUP(A711,QUEUE!$F$5:$AW$1000,32,FALSE))*600,0)</f>
        <v>0</v>
      </c>
      <c r="V711" s="372">
        <f>IFERROR((VLOOKUP(A711,QUEUE!$F$5:$AW$1000,36,FALSE)-VLOOKUP(A711,QUEUE!$F$5:$AW$1000,35,FALSE))*750,0)</f>
        <v>0</v>
      </c>
      <c r="W711" s="372">
        <f>IFERROR((VLOOKUP(A711,QUEUE!$F$5:$AW$1000,39,FALSE)-VLOOKUP(A711,QUEUE!$F$5:$AW$1000,38,FALSE))*600,0)</f>
        <v>0</v>
      </c>
      <c r="X711" s="373"/>
      <c r="Y711" s="371">
        <f>IFERROR(VLOOKUP(A711,PROFILE!$B$6:$DG$1000,109,FALSE),0)</f>
        <v>0</v>
      </c>
      <c r="Z711" s="371">
        <f>IFERROR((VLOOKUP(A711,PROFILE!$B$6:$DG$1000,110,FALSE)*900)+((VLOOKUP(A711,PROFILE!$B$6:$DG$1000,110,FALSE)*900)*0.5),0)</f>
        <v>0</v>
      </c>
      <c r="AA711" s="371">
        <f t="shared" si="57"/>
        <v>0</v>
      </c>
      <c r="AB711" s="373">
        <f>IF(PROFILE!R713="รอบคัน",1500,IF(PROFILE!R713="โคม่า",2000,PROFILE!DJ713*100))</f>
        <v>0</v>
      </c>
    </row>
    <row r="712" spans="1:28" x14ac:dyDescent="0.35">
      <c r="A712" s="344">
        <f t="shared" ref="A712:A775" si="61">VALUE(H712)</f>
        <v>1709031</v>
      </c>
      <c r="B712" s="344">
        <v>712</v>
      </c>
      <c r="G712" s="374" t="str">
        <f>IFERROR(VLOOKUP(A712,PROFILE!$B$6:$P$1000,11,FALSE),"")</f>
        <v/>
      </c>
      <c r="H712" s="368">
        <f>IF(PROFILE!H714="","",PROFILE!B714)</f>
        <v>1709031</v>
      </c>
      <c r="I712" s="369" t="str">
        <f>IF(H712="","",VLOOKUP(H712,PROFILE!$B$6:$AC$1000,18,FALSE))</f>
        <v>อาคเนย์</v>
      </c>
      <c r="J712" s="369" t="str">
        <f>IF(H712="","",VLOOKUP(H712,PROFILE!$B$6:$AC$1000,17,FALSE))</f>
        <v>รอบคัน</v>
      </c>
      <c r="K712" s="369" t="str">
        <f>IF(H712="","",VLOOKUP(H712,PROFILE!$B$6:$AC$1000,23,FALSE))</f>
        <v>ชง1139</v>
      </c>
      <c r="L712" s="369" t="str">
        <f>IF(H712="","",VLOOKUP(H712,PROFILE!$B$6:$AC$1000,24,FALSE))</f>
        <v>MITSUBISHI</v>
      </c>
      <c r="M712" s="370" t="str">
        <f>IF(H712="","",VLOOKUP(H712,PROFILE!$B$6:$AC$1000,25,FALSE))</f>
        <v>TRITON</v>
      </c>
      <c r="N712" s="371">
        <f t="shared" si="58"/>
        <v>1500</v>
      </c>
      <c r="O712" s="372"/>
      <c r="P712" s="372"/>
      <c r="Q712" s="371">
        <f t="shared" si="59"/>
        <v>0</v>
      </c>
      <c r="R712" s="371">
        <f t="shared" si="60"/>
        <v>0</v>
      </c>
      <c r="S712" s="372">
        <f>IFERROR((VLOOKUP(A712,QUEUE!$F$5:$AW$1000,27,FALSE)-VLOOKUP(A712,QUEUE!$F$5:$AW$1000,26,FALSE))*500,0)</f>
        <v>0</v>
      </c>
      <c r="T712" s="372">
        <f>IFERROR((VLOOKUP(A712,QUEUE!$F$5:$AW$1000,30,FALSE)-VLOOKUP(A712,QUEUE!$F$5:$AW$1000,29,FALSE))*850,0)</f>
        <v>0</v>
      </c>
      <c r="U712" s="372">
        <f>IFERROR((VLOOKUP(A712,QUEUE!$F$5:$AW$1000,33,FALSE)-VLOOKUP(A712,QUEUE!$F$5:$AW$1000,32,FALSE))*600,0)</f>
        <v>0</v>
      </c>
      <c r="V712" s="372">
        <f>IFERROR((VLOOKUP(A712,QUEUE!$F$5:$AW$1000,36,FALSE)-VLOOKUP(A712,QUEUE!$F$5:$AW$1000,35,FALSE))*750,0)</f>
        <v>0</v>
      </c>
      <c r="W712" s="372">
        <f>IFERROR((VLOOKUP(A712,QUEUE!$F$5:$AW$1000,39,FALSE)-VLOOKUP(A712,QUEUE!$F$5:$AW$1000,38,FALSE))*600,0)</f>
        <v>0</v>
      </c>
      <c r="X712" s="373"/>
      <c r="Y712" s="371">
        <f>IFERROR(VLOOKUP(A712,PROFILE!$B$6:$DG$1000,109,FALSE),0)</f>
        <v>0</v>
      </c>
      <c r="Z712" s="371">
        <f>IFERROR((VLOOKUP(A712,PROFILE!$B$6:$DG$1000,110,FALSE)*900)+((VLOOKUP(A712,PROFILE!$B$6:$DG$1000,110,FALSE)*900)*0.5),0)</f>
        <v>0</v>
      </c>
      <c r="AA712" s="371">
        <f t="shared" si="57"/>
        <v>0</v>
      </c>
      <c r="AB712" s="373">
        <f>IF(PROFILE!R714="รอบคัน",1500,IF(PROFILE!R714="โคม่า",2000,PROFILE!DJ714*100))</f>
        <v>1500</v>
      </c>
    </row>
    <row r="713" spans="1:28" x14ac:dyDescent="0.35">
      <c r="A713" s="344">
        <f t="shared" si="61"/>
        <v>1709032</v>
      </c>
      <c r="B713" s="344">
        <v>713</v>
      </c>
      <c r="G713" s="374">
        <f>IFERROR(VLOOKUP(A713,PROFILE!$B$6:$P$1000,11,FALSE),"")</f>
        <v>-42987.552232175927</v>
      </c>
      <c r="H713" s="368">
        <f>IF(PROFILE!H715="","",PROFILE!B715)</f>
        <v>1709032</v>
      </c>
      <c r="I713" s="369" t="str">
        <f>IF(H713="","",VLOOKUP(H713,PROFILE!$B$6:$AC$1000,18,FALSE))</f>
        <v>กรุงไทย</v>
      </c>
      <c r="J713" s="369" t="str">
        <f>IF(H713="","",VLOOKUP(H713,PROFILE!$B$6:$AC$1000,17,FALSE))</f>
        <v>โคม่า</v>
      </c>
      <c r="K713" s="369" t="str">
        <f>IF(H713="","",VLOOKUP(H713,PROFILE!$B$6:$AC$1000,23,FALSE))</f>
        <v>1ฒส5437</v>
      </c>
      <c r="L713" s="369" t="str">
        <f>IF(H713="","",VLOOKUP(H713,PROFILE!$B$6:$AC$1000,24,FALSE))</f>
        <v>MAZDA</v>
      </c>
      <c r="M713" s="370" t="str">
        <f>IF(H713="","",VLOOKUP(H713,PROFILE!$B$6:$AC$1000,25,FALSE))</f>
        <v>FIGHTER</v>
      </c>
      <c r="N713" s="371">
        <f t="shared" si="58"/>
        <v>2000</v>
      </c>
      <c r="O713" s="372"/>
      <c r="P713" s="372"/>
      <c r="Q713" s="371">
        <f t="shared" si="59"/>
        <v>0</v>
      </c>
      <c r="R713" s="371">
        <f t="shared" si="60"/>
        <v>0</v>
      </c>
      <c r="S713" s="372">
        <f>IFERROR((VLOOKUP(A713,QUEUE!$F$5:$AW$1000,27,FALSE)-VLOOKUP(A713,QUEUE!$F$5:$AW$1000,26,FALSE))*500,0)</f>
        <v>0</v>
      </c>
      <c r="T713" s="372">
        <f>IFERROR((VLOOKUP(A713,QUEUE!$F$5:$AW$1000,30,FALSE)-VLOOKUP(A713,QUEUE!$F$5:$AW$1000,29,FALSE))*850,0)</f>
        <v>0</v>
      </c>
      <c r="U713" s="372">
        <f>IFERROR((VLOOKUP(A713,QUEUE!$F$5:$AW$1000,33,FALSE)-VLOOKUP(A713,QUEUE!$F$5:$AW$1000,32,FALSE))*600,0)</f>
        <v>0</v>
      </c>
      <c r="V713" s="372">
        <f>IFERROR((VLOOKUP(A713,QUEUE!$F$5:$AW$1000,36,FALSE)-VLOOKUP(A713,QUEUE!$F$5:$AW$1000,35,FALSE))*750,0)</f>
        <v>0</v>
      </c>
      <c r="W713" s="372">
        <f>IFERROR((VLOOKUP(A713,QUEUE!$F$5:$AW$1000,39,FALSE)-VLOOKUP(A713,QUEUE!$F$5:$AW$1000,38,FALSE))*600,0)</f>
        <v>0</v>
      </c>
      <c r="X713" s="373"/>
      <c r="Y713" s="371">
        <f>IFERROR(VLOOKUP(A713,PROFILE!$B$6:$DG$1000,109,FALSE),0)</f>
        <v>0</v>
      </c>
      <c r="Z713" s="371">
        <f>IFERROR((VLOOKUP(A713,PROFILE!$B$6:$DG$1000,110,FALSE)*900)+((VLOOKUP(A713,PROFILE!$B$6:$DG$1000,110,FALSE)*900)*0.5),0)</f>
        <v>0</v>
      </c>
      <c r="AA713" s="371">
        <f t="shared" si="57"/>
        <v>0</v>
      </c>
      <c r="AB713" s="373">
        <f>IF(PROFILE!R715="รอบคัน",1500,IF(PROFILE!R715="โคม่า",2000,PROFILE!DJ715*100))</f>
        <v>2000</v>
      </c>
    </row>
    <row r="714" spans="1:28" x14ac:dyDescent="0.35">
      <c r="A714" s="344">
        <f t="shared" si="61"/>
        <v>1709033</v>
      </c>
      <c r="B714" s="344">
        <v>714</v>
      </c>
      <c r="G714" s="374" t="str">
        <f>IFERROR(VLOOKUP(A714,PROFILE!$B$6:$P$1000,11,FALSE),"")</f>
        <v>OUT</v>
      </c>
      <c r="H714" s="368">
        <f>IF(PROFILE!H716="","",PROFILE!B716)</f>
        <v>1709033</v>
      </c>
      <c r="I714" s="369" t="str">
        <f>IF(H714="","",VLOOKUP(H714,PROFILE!$B$6:$AC$1000,18,FALSE))</f>
        <v>เมืองไทย</v>
      </c>
      <c r="J714" s="369" t="str">
        <f>IF(H714="","",VLOOKUP(H714,PROFILE!$B$6:$AC$1000,17,FALSE))</f>
        <v>เบา</v>
      </c>
      <c r="K714" s="369" t="str">
        <f>IF(H714="","",VLOOKUP(H714,PROFILE!$B$6:$AC$1000,23,FALSE))</f>
        <v>ฆธ4408</v>
      </c>
      <c r="L714" s="369" t="str">
        <f>IF(H714="","",VLOOKUP(H714,PROFILE!$B$6:$AC$1000,24,FALSE))</f>
        <v>ISUZU</v>
      </c>
      <c r="M714" s="370" t="str">
        <f>IF(H714="","",VLOOKUP(H714,PROFILE!$B$6:$AC$1000,25,FALSE))</f>
        <v>MU-7</v>
      </c>
      <c r="N714" s="371">
        <f t="shared" si="58"/>
        <v>0</v>
      </c>
      <c r="O714" s="372"/>
      <c r="P714" s="372"/>
      <c r="Q714" s="371">
        <f t="shared" si="59"/>
        <v>0</v>
      </c>
      <c r="R714" s="371">
        <f t="shared" si="60"/>
        <v>0</v>
      </c>
      <c r="S714" s="372">
        <f>IFERROR((VLOOKUP(A714,QUEUE!$F$5:$AW$1000,27,FALSE)-VLOOKUP(A714,QUEUE!$F$5:$AW$1000,26,FALSE))*500,0)</f>
        <v>0</v>
      </c>
      <c r="T714" s="372">
        <f>IFERROR((VLOOKUP(A714,QUEUE!$F$5:$AW$1000,30,FALSE)-VLOOKUP(A714,QUEUE!$F$5:$AW$1000,29,FALSE))*850,0)</f>
        <v>0</v>
      </c>
      <c r="U714" s="372">
        <f>IFERROR((VLOOKUP(A714,QUEUE!$F$5:$AW$1000,33,FALSE)-VLOOKUP(A714,QUEUE!$F$5:$AW$1000,32,FALSE))*600,0)</f>
        <v>0</v>
      </c>
      <c r="V714" s="372">
        <f>IFERROR((VLOOKUP(A714,QUEUE!$F$5:$AW$1000,36,FALSE)-VLOOKUP(A714,QUEUE!$F$5:$AW$1000,35,FALSE))*750,0)</f>
        <v>0</v>
      </c>
      <c r="W714" s="372">
        <f>IFERROR((VLOOKUP(A714,QUEUE!$F$5:$AW$1000,39,FALSE)-VLOOKUP(A714,QUEUE!$F$5:$AW$1000,38,FALSE))*600,0)</f>
        <v>0</v>
      </c>
      <c r="X714" s="373"/>
      <c r="Y714" s="371">
        <f>IFERROR(VLOOKUP(A714,PROFILE!$B$6:$DG$1000,109,FALSE),0)</f>
        <v>0</v>
      </c>
      <c r="Z714" s="371">
        <f>IFERROR((VLOOKUP(A714,PROFILE!$B$6:$DG$1000,110,FALSE)*900)+((VLOOKUP(A714,PROFILE!$B$6:$DG$1000,110,FALSE)*900)*0.5),0)</f>
        <v>0</v>
      </c>
      <c r="AA714" s="371">
        <f t="shared" si="57"/>
        <v>0</v>
      </c>
      <c r="AB714" s="373">
        <f>IF(PROFILE!R716="รอบคัน",1500,IF(PROFILE!R716="โคม่า",2000,PROFILE!DJ716*100))</f>
        <v>0</v>
      </c>
    </row>
    <row r="715" spans="1:28" x14ac:dyDescent="0.35">
      <c r="A715" s="344">
        <f t="shared" si="61"/>
        <v>1709034</v>
      </c>
      <c r="B715" s="344">
        <v>715</v>
      </c>
      <c r="G715" s="374">
        <f>IFERROR(VLOOKUP(A715,PROFILE!$B$6:$P$1000,11,FALSE),"")</f>
        <v>3.548967476854159</v>
      </c>
      <c r="H715" s="368">
        <f>IF(PROFILE!H717="","",PROFILE!B717)</f>
        <v>1709034</v>
      </c>
      <c r="I715" s="369" t="str">
        <f>IF(H715="","",VLOOKUP(H715,PROFILE!$B$6:$AC$1000,18,FALSE))</f>
        <v>ธนชาต</v>
      </c>
      <c r="J715" s="369" t="str">
        <f>IF(H715="","",VLOOKUP(H715,PROFILE!$B$6:$AC$1000,17,FALSE))</f>
        <v>ชิ้นส่วน</v>
      </c>
      <c r="K715" s="369" t="str">
        <f>IF(H715="","",VLOOKUP(H715,PROFILE!$B$6:$AC$1000,23,FALSE))</f>
        <v>5กธ5497</v>
      </c>
      <c r="L715" s="369" t="str">
        <f>IF(H715="","",VLOOKUP(H715,PROFILE!$B$6:$AC$1000,24,FALSE))</f>
        <v>MAZDA</v>
      </c>
      <c r="M715" s="370">
        <f>IF(H715="","",VLOOKUP(H715,PROFILE!$B$6:$AC$1000,25,FALSE))</f>
        <v>3</v>
      </c>
      <c r="N715" s="371">
        <f t="shared" si="58"/>
        <v>1165.654</v>
      </c>
      <c r="O715" s="372">
        <v>1000</v>
      </c>
      <c r="P715" s="372">
        <v>1906.54</v>
      </c>
      <c r="Q715" s="371">
        <f t="shared" si="59"/>
        <v>740.88599999999997</v>
      </c>
      <c r="R715" s="371">
        <f t="shared" si="60"/>
        <v>740.88599999999997</v>
      </c>
      <c r="S715" s="372">
        <f>IFERROR((VLOOKUP(A715,QUEUE!$F$5:$AW$1000,27,FALSE)-VLOOKUP(A715,QUEUE!$F$5:$AW$1000,26,FALSE))*500,0)</f>
        <v>0</v>
      </c>
      <c r="T715" s="372">
        <f>IFERROR((VLOOKUP(A715,QUEUE!$F$5:$AW$1000,30,FALSE)-VLOOKUP(A715,QUEUE!$F$5:$AW$1000,29,FALSE))*850,0)</f>
        <v>0</v>
      </c>
      <c r="U715" s="372">
        <f>IFERROR((VLOOKUP(A715,QUEUE!$F$5:$AW$1000,33,FALSE)-VLOOKUP(A715,QUEUE!$F$5:$AW$1000,32,FALSE))*600,0)</f>
        <v>0</v>
      </c>
      <c r="V715" s="372">
        <f>IFERROR((VLOOKUP(A715,QUEUE!$F$5:$AW$1000,36,FALSE)-VLOOKUP(A715,QUEUE!$F$5:$AW$1000,35,FALSE))*750,0)</f>
        <v>0</v>
      </c>
      <c r="W715" s="372">
        <f>IFERROR((VLOOKUP(A715,QUEUE!$F$5:$AW$1000,39,FALSE)-VLOOKUP(A715,QUEUE!$F$5:$AW$1000,38,FALSE))*600,0)</f>
        <v>0</v>
      </c>
      <c r="X715" s="373"/>
      <c r="Y715" s="371">
        <f>IFERROR(VLOOKUP(A715,PROFILE!$B$6:$DG$1000,109,FALSE),0)</f>
        <v>0</v>
      </c>
      <c r="Z715" s="371">
        <f>IFERROR((VLOOKUP(A715,PROFILE!$B$6:$DG$1000,110,FALSE)*900)+((VLOOKUP(A715,PROFILE!$B$6:$DG$1000,110,FALSE)*900)*0.5),0)</f>
        <v>675</v>
      </c>
      <c r="AA715" s="371">
        <f t="shared" si="57"/>
        <v>190.654</v>
      </c>
      <c r="AB715" s="373">
        <f>IF(PROFILE!R717="รอบคัน",1500,IF(PROFILE!R717="โคม่า",2000,PROFILE!DJ717*100))</f>
        <v>300</v>
      </c>
    </row>
    <row r="716" spans="1:28" x14ac:dyDescent="0.35">
      <c r="A716" s="344">
        <f t="shared" si="61"/>
        <v>1709035</v>
      </c>
      <c r="B716" s="344">
        <v>716</v>
      </c>
      <c r="G716" s="374" t="str">
        <f>IFERROR(VLOOKUP(A716,PROFILE!$B$6:$P$1000,11,FALSE),"")</f>
        <v/>
      </c>
      <c r="H716" s="368">
        <f>IF(PROFILE!H718="","",PROFILE!B718)</f>
        <v>1709035</v>
      </c>
      <c r="I716" s="369" t="str">
        <f>IF(H716="","",VLOOKUP(H716,PROFILE!$B$6:$AC$1000,18,FALSE))</f>
        <v>ไทยวิวัฒน์</v>
      </c>
      <c r="J716" s="369" t="str">
        <f>IF(H716="","",VLOOKUP(H716,PROFILE!$B$6:$AC$1000,17,FALSE))</f>
        <v>ชิ้นส่วน</v>
      </c>
      <c r="K716" s="369" t="str">
        <f>IF(H716="","",VLOOKUP(H716,PROFILE!$B$6:$AC$1000,23,FALSE))</f>
        <v>ฎอ4104</v>
      </c>
      <c r="L716" s="369" t="str">
        <f>IF(H716="","",VLOOKUP(H716,PROFILE!$B$6:$AC$1000,24,FALSE))</f>
        <v>TOYOTA</v>
      </c>
      <c r="M716" s="370" t="str">
        <f>IF(H716="","",VLOOKUP(H716,PROFILE!$B$6:$AC$1000,25,FALSE))</f>
        <v>VIOS</v>
      </c>
      <c r="N716" s="371">
        <f t="shared" si="58"/>
        <v>0</v>
      </c>
      <c r="O716" s="372"/>
      <c r="P716" s="372"/>
      <c r="Q716" s="371">
        <f t="shared" si="59"/>
        <v>0</v>
      </c>
      <c r="R716" s="371">
        <f t="shared" si="60"/>
        <v>0</v>
      </c>
      <c r="S716" s="372">
        <f>IFERROR((VLOOKUP(A716,QUEUE!$F$5:$AW$1000,27,FALSE)-VLOOKUP(A716,QUEUE!$F$5:$AW$1000,26,FALSE))*500,0)</f>
        <v>0</v>
      </c>
      <c r="T716" s="372">
        <f>IFERROR((VLOOKUP(A716,QUEUE!$F$5:$AW$1000,30,FALSE)-VLOOKUP(A716,QUEUE!$F$5:$AW$1000,29,FALSE))*850,0)</f>
        <v>0</v>
      </c>
      <c r="U716" s="372">
        <f>IFERROR((VLOOKUP(A716,QUEUE!$F$5:$AW$1000,33,FALSE)-VLOOKUP(A716,QUEUE!$F$5:$AW$1000,32,FALSE))*600,0)</f>
        <v>0</v>
      </c>
      <c r="V716" s="372">
        <f>IFERROR((VLOOKUP(A716,QUEUE!$F$5:$AW$1000,36,FALSE)-VLOOKUP(A716,QUEUE!$F$5:$AW$1000,35,FALSE))*750,0)</f>
        <v>0</v>
      </c>
      <c r="W716" s="372">
        <f>IFERROR((VLOOKUP(A716,QUEUE!$F$5:$AW$1000,39,FALSE)-VLOOKUP(A716,QUEUE!$F$5:$AW$1000,38,FALSE))*600,0)</f>
        <v>0</v>
      </c>
      <c r="X716" s="373"/>
      <c r="Y716" s="371">
        <f>IFERROR(VLOOKUP(A716,PROFILE!$B$6:$DG$1000,109,FALSE),0)</f>
        <v>0</v>
      </c>
      <c r="Z716" s="371">
        <f>IFERROR((VLOOKUP(A716,PROFILE!$B$6:$DG$1000,110,FALSE)*900)+((VLOOKUP(A716,PROFILE!$B$6:$DG$1000,110,FALSE)*900)*0.5),0)</f>
        <v>0</v>
      </c>
      <c r="AA716" s="371">
        <f t="shared" si="57"/>
        <v>0</v>
      </c>
      <c r="AB716" s="373">
        <f>IF(PROFILE!R718="รอบคัน",1500,IF(PROFILE!R718="โคม่า",2000,PROFILE!DJ718*100))</f>
        <v>0</v>
      </c>
    </row>
    <row r="717" spans="1:28" x14ac:dyDescent="0.35">
      <c r="A717" s="344">
        <f t="shared" si="61"/>
        <v>1709036</v>
      </c>
      <c r="B717" s="344">
        <v>717</v>
      </c>
      <c r="G717" s="374" t="str">
        <f>IFERROR(VLOOKUP(A717,PROFILE!$B$6:$P$1000,11,FALSE),"")</f>
        <v>OUT</v>
      </c>
      <c r="H717" s="368">
        <f>IF(PROFILE!H719="","",PROFILE!B719)</f>
        <v>1709036</v>
      </c>
      <c r="I717" s="369" t="str">
        <f>IF(H717="","",VLOOKUP(H717,PROFILE!$B$6:$AC$1000,18,FALSE))</f>
        <v>เจ้าพระยา</v>
      </c>
      <c r="J717" s="369" t="str">
        <f>IF(H717="","",VLOOKUP(H717,PROFILE!$B$6:$AC$1000,17,FALSE))</f>
        <v>เบา</v>
      </c>
      <c r="K717" s="369" t="str">
        <f>IF(H717="","",VLOOKUP(H717,PROFILE!$B$6:$AC$1000,23,FALSE))</f>
        <v>ปม5152</v>
      </c>
      <c r="L717" s="369" t="str">
        <f>IF(H717="","",VLOOKUP(H717,PROFILE!$B$6:$AC$1000,24,FALSE))</f>
        <v>ISUZU</v>
      </c>
      <c r="M717" s="370" t="str">
        <f>IF(H717="","",VLOOKUP(H717,PROFILE!$B$6:$AC$1000,25,FALSE))</f>
        <v>D-MAX</v>
      </c>
      <c r="N717" s="371">
        <f t="shared" si="58"/>
        <v>875</v>
      </c>
      <c r="O717" s="372"/>
      <c r="P717" s="372"/>
      <c r="Q717" s="371">
        <f t="shared" si="59"/>
        <v>0</v>
      </c>
      <c r="R717" s="371">
        <f t="shared" si="60"/>
        <v>0</v>
      </c>
      <c r="S717" s="372">
        <f>IFERROR((VLOOKUP(A717,QUEUE!$F$5:$AW$1000,27,FALSE)-VLOOKUP(A717,QUEUE!$F$5:$AW$1000,26,FALSE))*500,0)</f>
        <v>0</v>
      </c>
      <c r="T717" s="372">
        <f>IFERROR((VLOOKUP(A717,QUEUE!$F$5:$AW$1000,30,FALSE)-VLOOKUP(A717,QUEUE!$F$5:$AW$1000,29,FALSE))*850,0)</f>
        <v>0</v>
      </c>
      <c r="U717" s="372">
        <f>IFERROR((VLOOKUP(A717,QUEUE!$F$5:$AW$1000,33,FALSE)-VLOOKUP(A717,QUEUE!$F$5:$AW$1000,32,FALSE))*600,0)</f>
        <v>0</v>
      </c>
      <c r="V717" s="372">
        <f>IFERROR((VLOOKUP(A717,QUEUE!$F$5:$AW$1000,36,FALSE)-VLOOKUP(A717,QUEUE!$F$5:$AW$1000,35,FALSE))*750,0)</f>
        <v>0</v>
      </c>
      <c r="W717" s="372">
        <f>IFERROR((VLOOKUP(A717,QUEUE!$F$5:$AW$1000,39,FALSE)-VLOOKUP(A717,QUEUE!$F$5:$AW$1000,38,FALSE))*600,0)</f>
        <v>0</v>
      </c>
      <c r="X717" s="373"/>
      <c r="Y717" s="371">
        <f>IFERROR(VLOOKUP(A717,PROFILE!$B$6:$DG$1000,109,FALSE),0)</f>
        <v>0</v>
      </c>
      <c r="Z717" s="371">
        <f>IFERROR((VLOOKUP(A717,PROFILE!$B$6:$DG$1000,110,FALSE)*900)+((VLOOKUP(A717,PROFILE!$B$6:$DG$1000,110,FALSE)*900)*0.5),0)</f>
        <v>675</v>
      </c>
      <c r="AA717" s="371">
        <f t="shared" si="57"/>
        <v>0</v>
      </c>
      <c r="AB717" s="373">
        <f>IF(PROFILE!R719="รอบคัน",1500,IF(PROFILE!R719="โคม่า",2000,PROFILE!DJ719*100))</f>
        <v>200</v>
      </c>
    </row>
    <row r="718" spans="1:28" x14ac:dyDescent="0.35">
      <c r="A718" s="344">
        <f t="shared" si="61"/>
        <v>1709037</v>
      </c>
      <c r="B718" s="344">
        <v>718</v>
      </c>
      <c r="G718" s="374" t="str">
        <f>IFERROR(VLOOKUP(A718,PROFILE!$B$6:$P$1000,11,FALSE),"")</f>
        <v/>
      </c>
      <c r="H718" s="368">
        <f>IF(PROFILE!H720="","",PROFILE!B720)</f>
        <v>1709037</v>
      </c>
      <c r="I718" s="369" t="str">
        <f>IF(H718="","",VLOOKUP(H718,PROFILE!$B$6:$AC$1000,18,FALSE))</f>
        <v>ธนชาต</v>
      </c>
      <c r="J718" s="369" t="str">
        <f>IF(H718="","",VLOOKUP(H718,PROFILE!$B$6:$AC$1000,17,FALSE))</f>
        <v>ชิ้นส่วน</v>
      </c>
      <c r="K718" s="369" t="str">
        <f>IF(H718="","",VLOOKUP(H718,PROFILE!$B$6:$AC$1000,23,FALSE))</f>
        <v>4กฌ656</v>
      </c>
      <c r="L718" s="369" t="str">
        <f>IF(H718="","",VLOOKUP(H718,PROFILE!$B$6:$AC$1000,24,FALSE))</f>
        <v>MAZDA</v>
      </c>
      <c r="M718" s="370" t="str">
        <f>IF(H718="","",VLOOKUP(H718,PROFILE!$B$6:$AC$1000,25,FALSE))</f>
        <v>BT-50</v>
      </c>
      <c r="N718" s="371">
        <f t="shared" si="58"/>
        <v>10</v>
      </c>
      <c r="O718" s="372"/>
      <c r="P718" s="372">
        <v>100</v>
      </c>
      <c r="Q718" s="371">
        <f t="shared" si="59"/>
        <v>90</v>
      </c>
      <c r="R718" s="371">
        <f t="shared" si="60"/>
        <v>90</v>
      </c>
      <c r="S718" s="372">
        <f>IFERROR((VLOOKUP(A718,QUEUE!$F$5:$AW$1000,27,FALSE)-VLOOKUP(A718,QUEUE!$F$5:$AW$1000,26,FALSE))*500,0)</f>
        <v>0</v>
      </c>
      <c r="T718" s="372">
        <f>IFERROR((VLOOKUP(A718,QUEUE!$F$5:$AW$1000,30,FALSE)-VLOOKUP(A718,QUEUE!$F$5:$AW$1000,29,FALSE))*850,0)</f>
        <v>0</v>
      </c>
      <c r="U718" s="372">
        <f>IFERROR((VLOOKUP(A718,QUEUE!$F$5:$AW$1000,33,FALSE)-VLOOKUP(A718,QUEUE!$F$5:$AW$1000,32,FALSE))*600,0)</f>
        <v>0</v>
      </c>
      <c r="V718" s="372">
        <f>IFERROR((VLOOKUP(A718,QUEUE!$F$5:$AW$1000,36,FALSE)-VLOOKUP(A718,QUEUE!$F$5:$AW$1000,35,FALSE))*750,0)</f>
        <v>0</v>
      </c>
      <c r="W718" s="372">
        <f>IFERROR((VLOOKUP(A718,QUEUE!$F$5:$AW$1000,39,FALSE)-VLOOKUP(A718,QUEUE!$F$5:$AW$1000,38,FALSE))*600,0)</f>
        <v>0</v>
      </c>
      <c r="X718" s="373"/>
      <c r="Y718" s="371">
        <f>IFERROR(VLOOKUP(A718,PROFILE!$B$6:$DG$1000,109,FALSE),0)</f>
        <v>0</v>
      </c>
      <c r="Z718" s="371">
        <f>IFERROR((VLOOKUP(A718,PROFILE!$B$6:$DG$1000,110,FALSE)*900)+((VLOOKUP(A718,PROFILE!$B$6:$DG$1000,110,FALSE)*900)*0.5),0)</f>
        <v>0</v>
      </c>
      <c r="AA718" s="371">
        <f t="shared" si="57"/>
        <v>10</v>
      </c>
      <c r="AB718" s="373">
        <f>IF(PROFILE!R720="รอบคัน",1500,IF(PROFILE!R720="โคม่า",2000,PROFILE!DJ720*100))</f>
        <v>0</v>
      </c>
    </row>
    <row r="719" spans="1:28" x14ac:dyDescent="0.35">
      <c r="A719" s="344">
        <f t="shared" si="61"/>
        <v>1709038</v>
      </c>
      <c r="B719" s="344">
        <v>719</v>
      </c>
      <c r="G719" s="374" t="str">
        <f>IFERROR(VLOOKUP(A719,PROFILE!$B$6:$P$1000,11,FALSE),"")</f>
        <v>OUT</v>
      </c>
      <c r="H719" s="368">
        <f>IF(PROFILE!H721="","",PROFILE!B721)</f>
        <v>1709038</v>
      </c>
      <c r="I719" s="369" t="str">
        <f>IF(H719="","",VLOOKUP(H719,PROFILE!$B$6:$AC$1000,18,FALSE))</f>
        <v>ธนชาต</v>
      </c>
      <c r="J719" s="369" t="str">
        <f>IF(H719="","",VLOOKUP(H719,PROFILE!$B$6:$AC$1000,17,FALSE))</f>
        <v>เบา</v>
      </c>
      <c r="K719" s="369" t="str">
        <f>IF(H719="","",VLOOKUP(H719,PROFILE!$B$6:$AC$1000,23,FALSE))</f>
        <v>ตม425</v>
      </c>
      <c r="L719" s="369" t="str">
        <f>IF(H719="","",VLOOKUP(H719,PROFILE!$B$6:$AC$1000,24,FALSE))</f>
        <v>ISUZU</v>
      </c>
      <c r="M719" s="370" t="str">
        <f>IF(H719="","",VLOOKUP(H719,PROFILE!$B$6:$AC$1000,25,FALSE))</f>
        <v>D-MAX</v>
      </c>
      <c r="N719" s="371">
        <f t="shared" si="58"/>
        <v>775</v>
      </c>
      <c r="O719" s="372"/>
      <c r="P719" s="372"/>
      <c r="Q719" s="371">
        <f t="shared" si="59"/>
        <v>0</v>
      </c>
      <c r="R719" s="371">
        <f t="shared" si="60"/>
        <v>0</v>
      </c>
      <c r="S719" s="372">
        <f>IFERROR((VLOOKUP(A719,QUEUE!$F$5:$AW$1000,27,FALSE)-VLOOKUP(A719,QUEUE!$F$5:$AW$1000,26,FALSE))*500,0)</f>
        <v>0</v>
      </c>
      <c r="T719" s="372">
        <f>IFERROR((VLOOKUP(A719,QUEUE!$F$5:$AW$1000,30,FALSE)-VLOOKUP(A719,QUEUE!$F$5:$AW$1000,29,FALSE))*850,0)</f>
        <v>0</v>
      </c>
      <c r="U719" s="372">
        <f>IFERROR((VLOOKUP(A719,QUEUE!$F$5:$AW$1000,33,FALSE)-VLOOKUP(A719,QUEUE!$F$5:$AW$1000,32,FALSE))*600,0)</f>
        <v>0</v>
      </c>
      <c r="V719" s="372">
        <f>IFERROR((VLOOKUP(A719,QUEUE!$F$5:$AW$1000,36,FALSE)-VLOOKUP(A719,QUEUE!$F$5:$AW$1000,35,FALSE))*750,0)</f>
        <v>0</v>
      </c>
      <c r="W719" s="372">
        <f>IFERROR((VLOOKUP(A719,QUEUE!$F$5:$AW$1000,39,FALSE)-VLOOKUP(A719,QUEUE!$F$5:$AW$1000,38,FALSE))*600,0)</f>
        <v>0</v>
      </c>
      <c r="X719" s="373"/>
      <c r="Y719" s="371">
        <f>IFERROR(VLOOKUP(A719,PROFILE!$B$6:$DG$1000,109,FALSE),0)</f>
        <v>0</v>
      </c>
      <c r="Z719" s="371">
        <f>IFERROR((VLOOKUP(A719,PROFILE!$B$6:$DG$1000,110,FALSE)*900)+((VLOOKUP(A719,PROFILE!$B$6:$DG$1000,110,FALSE)*900)*0.5),0)</f>
        <v>675</v>
      </c>
      <c r="AA719" s="371">
        <f t="shared" ref="AA719:AA782" si="62">IFERROR(0.1*(P719-Y719),0)</f>
        <v>0</v>
      </c>
      <c r="AB719" s="373">
        <f>IF(PROFILE!R721="รอบคัน",1500,IF(PROFILE!R721="โคม่า",2000,PROFILE!DJ721*100))</f>
        <v>100</v>
      </c>
    </row>
    <row r="720" spans="1:28" x14ac:dyDescent="0.35">
      <c r="A720" s="344">
        <f t="shared" si="61"/>
        <v>1709039</v>
      </c>
      <c r="B720" s="344">
        <v>720</v>
      </c>
      <c r="G720" s="374" t="str">
        <f>IFERROR(VLOOKUP(A720,PROFILE!$B$6:$P$1000,11,FALSE),"")</f>
        <v/>
      </c>
      <c r="H720" s="368">
        <f>IF(PROFILE!H722="","",PROFILE!B722)</f>
        <v>1709039</v>
      </c>
      <c r="I720" s="369" t="str">
        <f>IF(H720="","",VLOOKUP(H720,PROFILE!$B$6:$AC$1000,18,FALSE))</f>
        <v>เมืองไทย</v>
      </c>
      <c r="J720" s="369" t="str">
        <f>IF(H720="","",VLOOKUP(H720,PROFILE!$B$6:$AC$1000,17,FALSE))</f>
        <v>ชิ้นส่วน</v>
      </c>
      <c r="K720" s="369" t="str">
        <f>IF(H720="","",VLOOKUP(H720,PROFILE!$B$6:$AC$1000,23,FALSE))</f>
        <v>1ฒท9589</v>
      </c>
      <c r="L720" s="369" t="str">
        <f>IF(H720="","",VLOOKUP(H720,PROFILE!$B$6:$AC$1000,24,FALSE))</f>
        <v>ISUZU</v>
      </c>
      <c r="M720" s="370" t="str">
        <f>IF(H720="","",VLOOKUP(H720,PROFILE!$B$6:$AC$1000,25,FALSE))</f>
        <v>D-MAX</v>
      </c>
      <c r="N720" s="371">
        <f t="shared" ref="N720:N783" si="63">SUM(S720:AB720)</f>
        <v>0</v>
      </c>
      <c r="O720" s="372"/>
      <c r="P720" s="372"/>
      <c r="Q720" s="371">
        <f t="shared" ref="Q720:Q783" si="64">IF(P720="",0,P720-N720)</f>
        <v>0</v>
      </c>
      <c r="R720" s="371">
        <f t="shared" si="60"/>
        <v>0</v>
      </c>
      <c r="S720" s="372">
        <f>IFERROR((VLOOKUP(A720,QUEUE!$F$5:$AW$1000,27,FALSE)-VLOOKUP(A720,QUEUE!$F$5:$AW$1000,26,FALSE))*500,0)</f>
        <v>0</v>
      </c>
      <c r="T720" s="372">
        <f>IFERROR((VLOOKUP(A720,QUEUE!$F$5:$AW$1000,30,FALSE)-VLOOKUP(A720,QUEUE!$F$5:$AW$1000,29,FALSE))*850,0)</f>
        <v>0</v>
      </c>
      <c r="U720" s="372">
        <f>IFERROR((VLOOKUP(A720,QUEUE!$F$5:$AW$1000,33,FALSE)-VLOOKUP(A720,QUEUE!$F$5:$AW$1000,32,FALSE))*600,0)</f>
        <v>0</v>
      </c>
      <c r="V720" s="372">
        <f>IFERROR((VLOOKUP(A720,QUEUE!$F$5:$AW$1000,36,FALSE)-VLOOKUP(A720,QUEUE!$F$5:$AW$1000,35,FALSE))*750,0)</f>
        <v>0</v>
      </c>
      <c r="W720" s="372">
        <f>IFERROR((VLOOKUP(A720,QUEUE!$F$5:$AW$1000,39,FALSE)-VLOOKUP(A720,QUEUE!$F$5:$AW$1000,38,FALSE))*600,0)</f>
        <v>0</v>
      </c>
      <c r="X720" s="373"/>
      <c r="Y720" s="371">
        <f>IFERROR(VLOOKUP(A720,PROFILE!$B$6:$DG$1000,109,FALSE),0)</f>
        <v>0</v>
      </c>
      <c r="Z720" s="371">
        <f>IFERROR((VLOOKUP(A720,PROFILE!$B$6:$DG$1000,110,FALSE)*900)+((VLOOKUP(A720,PROFILE!$B$6:$DG$1000,110,FALSE)*900)*0.5),0)</f>
        <v>0</v>
      </c>
      <c r="AA720" s="371">
        <f t="shared" si="62"/>
        <v>0</v>
      </c>
      <c r="AB720" s="373">
        <f>IF(PROFILE!R722="รอบคัน",1500,IF(PROFILE!R722="โคม่า",2000,PROFILE!DJ722*100))</f>
        <v>0</v>
      </c>
    </row>
    <row r="721" spans="1:28" x14ac:dyDescent="0.35">
      <c r="A721" s="344">
        <f t="shared" si="61"/>
        <v>1709040</v>
      </c>
      <c r="B721" s="344">
        <v>721</v>
      </c>
      <c r="G721" s="374" t="str">
        <f>IFERROR(VLOOKUP(A721,PROFILE!$B$6:$P$1000,11,FALSE),"")</f>
        <v/>
      </c>
      <c r="H721" s="368">
        <f>IF(PROFILE!H723="","",PROFILE!B723)</f>
        <v>1709040</v>
      </c>
      <c r="I721" s="369" t="str">
        <f>IF(H721="","",VLOOKUP(H721,PROFILE!$B$6:$AC$1000,18,FALSE))</f>
        <v>เมืองไทย</v>
      </c>
      <c r="J721" s="369" t="str">
        <f>IF(H721="","",VLOOKUP(H721,PROFILE!$B$6:$AC$1000,17,FALSE))</f>
        <v>รอบคัน</v>
      </c>
      <c r="K721" s="369" t="str">
        <f>IF(H721="","",VLOOKUP(H721,PROFILE!$B$6:$AC$1000,23,FALSE))</f>
        <v>ฆธ4408</v>
      </c>
      <c r="L721" s="369" t="str">
        <f>IF(H721="","",VLOOKUP(H721,PROFILE!$B$6:$AC$1000,24,FALSE))</f>
        <v>ISUZU</v>
      </c>
      <c r="M721" s="370" t="str">
        <f>IF(H721="","",VLOOKUP(H721,PROFILE!$B$6:$AC$1000,25,FALSE))</f>
        <v>MU-7</v>
      </c>
      <c r="N721" s="371">
        <f t="shared" si="63"/>
        <v>1500</v>
      </c>
      <c r="O721" s="372"/>
      <c r="P721" s="372"/>
      <c r="Q721" s="371">
        <f t="shared" si="64"/>
        <v>0</v>
      </c>
      <c r="R721" s="371">
        <f t="shared" si="60"/>
        <v>0</v>
      </c>
      <c r="S721" s="372">
        <f>IFERROR((VLOOKUP(A721,QUEUE!$F$5:$AW$1000,27,FALSE)-VLOOKUP(A721,QUEUE!$F$5:$AW$1000,26,FALSE))*500,0)</f>
        <v>0</v>
      </c>
      <c r="T721" s="372">
        <f>IFERROR((VLOOKUP(A721,QUEUE!$F$5:$AW$1000,30,FALSE)-VLOOKUP(A721,QUEUE!$F$5:$AW$1000,29,FALSE))*850,0)</f>
        <v>0</v>
      </c>
      <c r="U721" s="372">
        <f>IFERROR((VLOOKUP(A721,QUEUE!$F$5:$AW$1000,33,FALSE)-VLOOKUP(A721,QUEUE!$F$5:$AW$1000,32,FALSE))*600,0)</f>
        <v>0</v>
      </c>
      <c r="V721" s="372">
        <f>IFERROR((VLOOKUP(A721,QUEUE!$F$5:$AW$1000,36,FALSE)-VLOOKUP(A721,QUEUE!$F$5:$AW$1000,35,FALSE))*750,0)</f>
        <v>0</v>
      </c>
      <c r="W721" s="372">
        <f>IFERROR((VLOOKUP(A721,QUEUE!$F$5:$AW$1000,39,FALSE)-VLOOKUP(A721,QUEUE!$F$5:$AW$1000,38,FALSE))*600,0)</f>
        <v>0</v>
      </c>
      <c r="X721" s="373"/>
      <c r="Y721" s="371">
        <f>IFERROR(VLOOKUP(A721,PROFILE!$B$6:$DG$1000,109,FALSE),0)</f>
        <v>0</v>
      </c>
      <c r="Z721" s="371">
        <f>IFERROR((VLOOKUP(A721,PROFILE!$B$6:$DG$1000,110,FALSE)*900)+((VLOOKUP(A721,PROFILE!$B$6:$DG$1000,110,FALSE)*900)*0.5),0)</f>
        <v>0</v>
      </c>
      <c r="AA721" s="371">
        <f t="shared" si="62"/>
        <v>0</v>
      </c>
      <c r="AB721" s="373">
        <f>IF(PROFILE!R723="รอบคัน",1500,IF(PROFILE!R723="โคม่า",2000,PROFILE!DJ723*100))</f>
        <v>1500</v>
      </c>
    </row>
    <row r="722" spans="1:28" x14ac:dyDescent="0.35">
      <c r="A722" s="344">
        <f t="shared" si="61"/>
        <v>1709041</v>
      </c>
      <c r="B722" s="344">
        <v>722</v>
      </c>
      <c r="G722" s="374" t="str">
        <f>IFERROR(VLOOKUP(A722,PROFILE!$B$6:$P$1000,11,FALSE),"")</f>
        <v>OUT</v>
      </c>
      <c r="H722" s="368">
        <f>IF(PROFILE!H724="","",PROFILE!B724)</f>
        <v>1709041</v>
      </c>
      <c r="I722" s="369" t="str">
        <f>IF(H722="","",VLOOKUP(H722,PROFILE!$B$6:$AC$1000,18,FALSE))</f>
        <v>เมืองไทย</v>
      </c>
      <c r="J722" s="369" t="str">
        <f>IF(H722="","",VLOOKUP(H722,PROFILE!$B$6:$AC$1000,17,FALSE))</f>
        <v>รอบคัน</v>
      </c>
      <c r="K722" s="369" t="str">
        <f>IF(H722="","",VLOOKUP(H722,PROFILE!$B$6:$AC$1000,23,FALSE))</f>
        <v>5กณ5524</v>
      </c>
      <c r="L722" s="369" t="str">
        <f>IF(H722="","",VLOOKUP(H722,PROFILE!$B$6:$AC$1000,24,FALSE))</f>
        <v>ISUZU</v>
      </c>
      <c r="M722" s="370" t="str">
        <f>IF(H722="","",VLOOKUP(H722,PROFILE!$B$6:$AC$1000,25,FALSE))</f>
        <v>MU-7</v>
      </c>
      <c r="N722" s="371">
        <f t="shared" si="63"/>
        <v>1500</v>
      </c>
      <c r="O722" s="372">
        <v>2000</v>
      </c>
      <c r="P722" s="372"/>
      <c r="Q722" s="371">
        <f t="shared" si="64"/>
        <v>0</v>
      </c>
      <c r="R722" s="371">
        <f t="shared" si="60"/>
        <v>0</v>
      </c>
      <c r="S722" s="372">
        <f>IFERROR((VLOOKUP(A722,QUEUE!$F$5:$AW$1000,27,FALSE)-VLOOKUP(A722,QUEUE!$F$5:$AW$1000,26,FALSE))*500,0)</f>
        <v>0</v>
      </c>
      <c r="T722" s="372">
        <f>IFERROR((VLOOKUP(A722,QUEUE!$F$5:$AW$1000,30,FALSE)-VLOOKUP(A722,QUEUE!$F$5:$AW$1000,29,FALSE))*850,0)</f>
        <v>0</v>
      </c>
      <c r="U722" s="372">
        <f>IFERROR((VLOOKUP(A722,QUEUE!$F$5:$AW$1000,33,FALSE)-VLOOKUP(A722,QUEUE!$F$5:$AW$1000,32,FALSE))*600,0)</f>
        <v>0</v>
      </c>
      <c r="V722" s="372">
        <f>IFERROR((VLOOKUP(A722,QUEUE!$F$5:$AW$1000,36,FALSE)-VLOOKUP(A722,QUEUE!$F$5:$AW$1000,35,FALSE))*750,0)</f>
        <v>0</v>
      </c>
      <c r="W722" s="372">
        <f>IFERROR((VLOOKUP(A722,QUEUE!$F$5:$AW$1000,39,FALSE)-VLOOKUP(A722,QUEUE!$F$5:$AW$1000,38,FALSE))*600,0)</f>
        <v>0</v>
      </c>
      <c r="X722" s="373"/>
      <c r="Y722" s="371">
        <f>IFERROR(VLOOKUP(A722,PROFILE!$B$6:$DG$1000,109,FALSE),0)</f>
        <v>0</v>
      </c>
      <c r="Z722" s="371">
        <f>IFERROR((VLOOKUP(A722,PROFILE!$B$6:$DG$1000,110,FALSE)*900)+((VLOOKUP(A722,PROFILE!$B$6:$DG$1000,110,FALSE)*900)*0.5),0)</f>
        <v>0</v>
      </c>
      <c r="AA722" s="371">
        <f t="shared" si="62"/>
        <v>0</v>
      </c>
      <c r="AB722" s="373">
        <f>IF(PROFILE!R724="รอบคัน",1500,IF(PROFILE!R724="โคม่า",2000,PROFILE!DJ724*100))</f>
        <v>1500</v>
      </c>
    </row>
    <row r="723" spans="1:28" x14ac:dyDescent="0.35">
      <c r="A723" s="344">
        <f t="shared" si="61"/>
        <v>1709042</v>
      </c>
      <c r="B723" s="344">
        <v>723</v>
      </c>
      <c r="G723" s="374" t="str">
        <f>IFERROR(VLOOKUP(A723,PROFILE!$B$6:$P$1000,11,FALSE),"")</f>
        <v/>
      </c>
      <c r="H723" s="368">
        <f>IF(PROFILE!H725="","",PROFILE!B725)</f>
        <v>1709042</v>
      </c>
      <c r="I723" s="369" t="str">
        <f>IF(H723="","",VLOOKUP(H723,PROFILE!$B$6:$AC$1000,18,FALSE))</f>
        <v>อาคเนย์</v>
      </c>
      <c r="J723" s="369" t="str">
        <f>IF(H723="","",VLOOKUP(H723,PROFILE!$B$6:$AC$1000,17,FALSE))</f>
        <v>เบา</v>
      </c>
      <c r="K723" s="369" t="str">
        <f>IF(H723="","",VLOOKUP(H723,PROFILE!$B$6:$AC$1000,23,FALSE))</f>
        <v>3กภ7810</v>
      </c>
      <c r="L723" s="369" t="str">
        <f>IF(H723="","",VLOOKUP(H723,PROFILE!$B$6:$AC$1000,24,FALSE))</f>
        <v>TOYOTA</v>
      </c>
      <c r="M723" s="370" t="str">
        <f>IF(H723="","",VLOOKUP(H723,PROFILE!$B$6:$AC$1000,25,FALSE))</f>
        <v>FORTUNER</v>
      </c>
      <c r="N723" s="371">
        <f t="shared" si="63"/>
        <v>0</v>
      </c>
      <c r="O723" s="372"/>
      <c r="P723" s="372"/>
      <c r="Q723" s="371">
        <f t="shared" si="64"/>
        <v>0</v>
      </c>
      <c r="R723" s="371">
        <f t="shared" si="60"/>
        <v>0</v>
      </c>
      <c r="S723" s="372">
        <f>IFERROR((VLOOKUP(A723,QUEUE!$F$5:$AW$1000,27,FALSE)-VLOOKUP(A723,QUEUE!$F$5:$AW$1000,26,FALSE))*500,0)</f>
        <v>0</v>
      </c>
      <c r="T723" s="372">
        <f>IFERROR((VLOOKUP(A723,QUEUE!$F$5:$AW$1000,30,FALSE)-VLOOKUP(A723,QUEUE!$F$5:$AW$1000,29,FALSE))*850,0)</f>
        <v>0</v>
      </c>
      <c r="U723" s="372">
        <f>IFERROR((VLOOKUP(A723,QUEUE!$F$5:$AW$1000,33,FALSE)-VLOOKUP(A723,QUEUE!$F$5:$AW$1000,32,FALSE))*600,0)</f>
        <v>0</v>
      </c>
      <c r="V723" s="372">
        <f>IFERROR((VLOOKUP(A723,QUEUE!$F$5:$AW$1000,36,FALSE)-VLOOKUP(A723,QUEUE!$F$5:$AW$1000,35,FALSE))*750,0)</f>
        <v>0</v>
      </c>
      <c r="W723" s="372">
        <f>IFERROR((VLOOKUP(A723,QUEUE!$F$5:$AW$1000,39,FALSE)-VLOOKUP(A723,QUEUE!$F$5:$AW$1000,38,FALSE))*600,0)</f>
        <v>0</v>
      </c>
      <c r="X723" s="373"/>
      <c r="Y723" s="371">
        <f>IFERROR(VLOOKUP(A723,PROFILE!$B$6:$DG$1000,109,FALSE),0)</f>
        <v>0</v>
      </c>
      <c r="Z723" s="371">
        <f>IFERROR((VLOOKUP(A723,PROFILE!$B$6:$DG$1000,110,FALSE)*900)+((VLOOKUP(A723,PROFILE!$B$6:$DG$1000,110,FALSE)*900)*0.5),0)</f>
        <v>0</v>
      </c>
      <c r="AA723" s="371">
        <f t="shared" si="62"/>
        <v>0</v>
      </c>
      <c r="AB723" s="373">
        <f>IF(PROFILE!R725="รอบคัน",1500,IF(PROFILE!R725="โคม่า",2000,PROFILE!DJ725*100))</f>
        <v>0</v>
      </c>
    </row>
    <row r="724" spans="1:28" x14ac:dyDescent="0.35">
      <c r="A724" s="344">
        <f t="shared" si="61"/>
        <v>1709043</v>
      </c>
      <c r="B724" s="344">
        <v>724</v>
      </c>
      <c r="G724" s="374" t="str">
        <f>IFERROR(VLOOKUP(A724,PROFILE!$B$6:$P$1000,11,FALSE),"")</f>
        <v/>
      </c>
      <c r="H724" s="368">
        <f>IF(PROFILE!H726="","",PROFILE!B726)</f>
        <v>1709043</v>
      </c>
      <c r="I724" s="369" t="str">
        <f>IF(H724="","",VLOOKUP(H724,PROFILE!$B$6:$AC$1000,18,FALSE))</f>
        <v>เมืองไทย</v>
      </c>
      <c r="J724" s="369" t="str">
        <f>IF(H724="","",VLOOKUP(H724,PROFILE!$B$6:$AC$1000,17,FALSE))</f>
        <v>โคม่า</v>
      </c>
      <c r="K724" s="369" t="str">
        <f>IF(H724="","",VLOOKUP(H724,PROFILE!$B$6:$AC$1000,23,FALSE))</f>
        <v>ฒอ5864</v>
      </c>
      <c r="L724" s="369" t="str">
        <f>IF(H724="","",VLOOKUP(H724,PROFILE!$B$6:$AC$1000,24,FALSE))</f>
        <v>TOYOTA</v>
      </c>
      <c r="M724" s="370" t="str">
        <f>IF(H724="","",VLOOKUP(H724,PROFILE!$B$6:$AC$1000,25,FALSE))</f>
        <v>VIGO</v>
      </c>
      <c r="N724" s="371">
        <f t="shared" si="63"/>
        <v>2000</v>
      </c>
      <c r="O724" s="372"/>
      <c r="P724" s="372"/>
      <c r="Q724" s="371">
        <f t="shared" si="64"/>
        <v>0</v>
      </c>
      <c r="R724" s="371">
        <f t="shared" si="60"/>
        <v>0</v>
      </c>
      <c r="S724" s="372">
        <f>IFERROR((VLOOKUP(A724,QUEUE!$F$5:$AW$1000,27,FALSE)-VLOOKUP(A724,QUEUE!$F$5:$AW$1000,26,FALSE))*500,0)</f>
        <v>0</v>
      </c>
      <c r="T724" s="372">
        <f>IFERROR((VLOOKUP(A724,QUEUE!$F$5:$AW$1000,30,FALSE)-VLOOKUP(A724,QUEUE!$F$5:$AW$1000,29,FALSE))*850,0)</f>
        <v>0</v>
      </c>
      <c r="U724" s="372">
        <f>IFERROR((VLOOKUP(A724,QUEUE!$F$5:$AW$1000,33,FALSE)-VLOOKUP(A724,QUEUE!$F$5:$AW$1000,32,FALSE))*600,0)</f>
        <v>0</v>
      </c>
      <c r="V724" s="372">
        <f>IFERROR((VLOOKUP(A724,QUEUE!$F$5:$AW$1000,36,FALSE)-VLOOKUP(A724,QUEUE!$F$5:$AW$1000,35,FALSE))*750,0)</f>
        <v>0</v>
      </c>
      <c r="W724" s="372">
        <f>IFERROR((VLOOKUP(A724,QUEUE!$F$5:$AW$1000,39,FALSE)-VLOOKUP(A724,QUEUE!$F$5:$AW$1000,38,FALSE))*600,0)</f>
        <v>0</v>
      </c>
      <c r="X724" s="373"/>
      <c r="Y724" s="371">
        <f>IFERROR(VLOOKUP(A724,PROFILE!$B$6:$DG$1000,109,FALSE),0)</f>
        <v>0</v>
      </c>
      <c r="Z724" s="371">
        <f>IFERROR((VLOOKUP(A724,PROFILE!$B$6:$DG$1000,110,FALSE)*900)+((VLOOKUP(A724,PROFILE!$B$6:$DG$1000,110,FALSE)*900)*0.5),0)</f>
        <v>0</v>
      </c>
      <c r="AA724" s="371">
        <f t="shared" si="62"/>
        <v>0</v>
      </c>
      <c r="AB724" s="373">
        <f>IF(PROFILE!R726="รอบคัน",1500,IF(PROFILE!R726="โคม่า",2000,PROFILE!DJ726*100))</f>
        <v>2000</v>
      </c>
    </row>
    <row r="725" spans="1:28" x14ac:dyDescent="0.35">
      <c r="A725" s="344">
        <f t="shared" si="61"/>
        <v>1709044</v>
      </c>
      <c r="B725" s="344">
        <v>725</v>
      </c>
      <c r="G725" s="374" t="str">
        <f>IFERROR(VLOOKUP(A725,PROFILE!$B$6:$P$1000,11,FALSE),"")</f>
        <v>ยกเลิก</v>
      </c>
      <c r="H725" s="368">
        <f>IF(PROFILE!H727="","",PROFILE!B727)</f>
        <v>1709044</v>
      </c>
      <c r="I725" s="369" t="str">
        <f>IF(H725="","",VLOOKUP(H725,PROFILE!$B$6:$AC$1000,18,FALSE))</f>
        <v>ยกเลิก</v>
      </c>
      <c r="J725" s="369" t="str">
        <f>IF(H725="","",VLOOKUP(H725,PROFILE!$B$6:$AC$1000,17,FALSE))</f>
        <v>ยกเลิก</v>
      </c>
      <c r="K725" s="369" t="str">
        <f>IF(H725="","",VLOOKUP(H725,PROFILE!$B$6:$AC$1000,23,FALSE))</f>
        <v>ยกเลิก</v>
      </c>
      <c r="L725" s="369" t="str">
        <f>IF(H725="","",VLOOKUP(H725,PROFILE!$B$6:$AC$1000,24,FALSE))</f>
        <v>ยกเลิก</v>
      </c>
      <c r="M725" s="370" t="str">
        <f>IF(H725="","",VLOOKUP(H725,PROFILE!$B$6:$AC$1000,25,FALSE))</f>
        <v>ยกเลิก</v>
      </c>
      <c r="N725" s="371">
        <f t="shared" si="63"/>
        <v>0</v>
      </c>
      <c r="O725" s="372"/>
      <c r="P725" s="372"/>
      <c r="Q725" s="371">
        <f t="shared" si="64"/>
        <v>0</v>
      </c>
      <c r="R725" s="371">
        <f t="shared" si="60"/>
        <v>0</v>
      </c>
      <c r="S725" s="372">
        <f>IFERROR((VLOOKUP(A725,QUEUE!$F$5:$AW$1000,27,FALSE)-VLOOKUP(A725,QUEUE!$F$5:$AW$1000,26,FALSE))*500,0)</f>
        <v>0</v>
      </c>
      <c r="T725" s="372">
        <f>IFERROR((VLOOKUP(A725,QUEUE!$F$5:$AW$1000,30,FALSE)-VLOOKUP(A725,QUEUE!$F$5:$AW$1000,29,FALSE))*850,0)</f>
        <v>0</v>
      </c>
      <c r="U725" s="372">
        <f>IFERROR((VLOOKUP(A725,QUEUE!$F$5:$AW$1000,33,FALSE)-VLOOKUP(A725,QUEUE!$F$5:$AW$1000,32,FALSE))*600,0)</f>
        <v>0</v>
      </c>
      <c r="V725" s="372">
        <f>IFERROR((VLOOKUP(A725,QUEUE!$F$5:$AW$1000,36,FALSE)-VLOOKUP(A725,QUEUE!$F$5:$AW$1000,35,FALSE))*750,0)</f>
        <v>0</v>
      </c>
      <c r="W725" s="372">
        <f>IFERROR((VLOOKUP(A725,QUEUE!$F$5:$AW$1000,39,FALSE)-VLOOKUP(A725,QUEUE!$F$5:$AW$1000,38,FALSE))*600,0)</f>
        <v>0</v>
      </c>
      <c r="X725" s="373"/>
      <c r="Y725" s="371">
        <f>IFERROR(VLOOKUP(A725,PROFILE!$B$6:$DG$1000,109,FALSE),0)</f>
        <v>0</v>
      </c>
      <c r="Z725" s="371">
        <f>IFERROR((VLOOKUP(A725,PROFILE!$B$6:$DG$1000,110,FALSE)*900)+((VLOOKUP(A725,PROFILE!$B$6:$DG$1000,110,FALSE)*900)*0.5),0)</f>
        <v>0</v>
      </c>
      <c r="AA725" s="371">
        <f t="shared" si="62"/>
        <v>0</v>
      </c>
      <c r="AB725" s="373">
        <f>IF(PROFILE!R727="รอบคัน",1500,IF(PROFILE!R727="โคม่า",2000,PROFILE!DJ727*100))</f>
        <v>0</v>
      </c>
    </row>
    <row r="726" spans="1:28" x14ac:dyDescent="0.35">
      <c r="A726" s="344">
        <f t="shared" si="61"/>
        <v>1709045</v>
      </c>
      <c r="B726" s="344">
        <v>726</v>
      </c>
      <c r="G726" s="374" t="str">
        <f>IFERROR(VLOOKUP(A726,PROFILE!$B$6:$P$1000,11,FALSE),"")</f>
        <v/>
      </c>
      <c r="H726" s="368">
        <f>IF(PROFILE!H728="","",PROFILE!B728)</f>
        <v>1709045</v>
      </c>
      <c r="I726" s="369" t="str">
        <f>IF(H726="","",VLOOKUP(H726,PROFILE!$B$6:$AC$1000,18,FALSE))</f>
        <v>อาคเนย์</v>
      </c>
      <c r="J726" s="369" t="str">
        <f>IF(H726="","",VLOOKUP(H726,PROFILE!$B$6:$AC$1000,17,FALSE))</f>
        <v>เบา</v>
      </c>
      <c r="K726" s="369" t="str">
        <f>IF(H726="","",VLOOKUP(H726,PROFILE!$B$6:$AC$1000,23,FALSE))</f>
        <v>บห551</v>
      </c>
      <c r="L726" s="369" t="str">
        <f>IF(H726="","",VLOOKUP(H726,PROFILE!$B$6:$AC$1000,24,FALSE))</f>
        <v>MITSUBISHI</v>
      </c>
      <c r="M726" s="370" t="str">
        <f>IF(H726="","",VLOOKUP(H726,PROFILE!$B$6:$AC$1000,25,FALSE))</f>
        <v>TRITON</v>
      </c>
      <c r="N726" s="371">
        <f t="shared" si="63"/>
        <v>0</v>
      </c>
      <c r="O726" s="372"/>
      <c r="P726" s="372"/>
      <c r="Q726" s="371">
        <f t="shared" si="64"/>
        <v>0</v>
      </c>
      <c r="R726" s="371">
        <f t="shared" si="60"/>
        <v>0</v>
      </c>
      <c r="S726" s="372">
        <f>IFERROR((VLOOKUP(A726,QUEUE!$F$5:$AW$1000,27,FALSE)-VLOOKUP(A726,QUEUE!$F$5:$AW$1000,26,FALSE))*500,0)</f>
        <v>0</v>
      </c>
      <c r="T726" s="372">
        <f>IFERROR((VLOOKUP(A726,QUEUE!$F$5:$AW$1000,30,FALSE)-VLOOKUP(A726,QUEUE!$F$5:$AW$1000,29,FALSE))*850,0)</f>
        <v>0</v>
      </c>
      <c r="U726" s="372">
        <f>IFERROR((VLOOKUP(A726,QUEUE!$F$5:$AW$1000,33,FALSE)-VLOOKUP(A726,QUEUE!$F$5:$AW$1000,32,FALSE))*600,0)</f>
        <v>0</v>
      </c>
      <c r="V726" s="372">
        <f>IFERROR((VLOOKUP(A726,QUEUE!$F$5:$AW$1000,36,FALSE)-VLOOKUP(A726,QUEUE!$F$5:$AW$1000,35,FALSE))*750,0)</f>
        <v>0</v>
      </c>
      <c r="W726" s="372">
        <f>IFERROR((VLOOKUP(A726,QUEUE!$F$5:$AW$1000,39,FALSE)-VLOOKUP(A726,QUEUE!$F$5:$AW$1000,38,FALSE))*600,0)</f>
        <v>0</v>
      </c>
      <c r="X726" s="373"/>
      <c r="Y726" s="371">
        <f>IFERROR(VLOOKUP(A726,PROFILE!$B$6:$DG$1000,109,FALSE),0)</f>
        <v>0</v>
      </c>
      <c r="Z726" s="371">
        <f>IFERROR((VLOOKUP(A726,PROFILE!$B$6:$DG$1000,110,FALSE)*900)+((VLOOKUP(A726,PROFILE!$B$6:$DG$1000,110,FALSE)*900)*0.5),0)</f>
        <v>0</v>
      </c>
      <c r="AA726" s="371">
        <f t="shared" si="62"/>
        <v>0</v>
      </c>
      <c r="AB726" s="373">
        <f>IF(PROFILE!R728="รอบคัน",1500,IF(PROFILE!R728="โคม่า",2000,PROFILE!DJ728*100))</f>
        <v>0</v>
      </c>
    </row>
    <row r="727" spans="1:28" x14ac:dyDescent="0.35">
      <c r="A727" s="344">
        <f t="shared" si="61"/>
        <v>1709046</v>
      </c>
      <c r="B727" s="344">
        <v>727</v>
      </c>
      <c r="G727" s="374" t="str">
        <f>IFERROR(VLOOKUP(A727,PROFILE!$B$6:$P$1000,11,FALSE),"")</f>
        <v>OUT</v>
      </c>
      <c r="H727" s="368">
        <f>IF(PROFILE!H729="","",PROFILE!B729)</f>
        <v>1709046</v>
      </c>
      <c r="I727" s="369" t="str">
        <f>IF(H727="","",VLOOKUP(H727,PROFILE!$B$6:$AC$1000,18,FALSE))</f>
        <v>โตเกียว</v>
      </c>
      <c r="J727" s="369" t="str">
        <f>IF(H727="","",VLOOKUP(H727,PROFILE!$B$6:$AC$1000,17,FALSE))</f>
        <v>ชิ้นส่วน</v>
      </c>
      <c r="K727" s="369" t="str">
        <f>IF(H727="","",VLOOKUP(H727,PROFILE!$B$6:$AC$1000,23,FALSE))</f>
        <v>กฉ8926</v>
      </c>
      <c r="L727" s="369" t="str">
        <f>IF(H727="","",VLOOKUP(H727,PROFILE!$B$6:$AC$1000,24,FALSE))</f>
        <v>TOYOTA</v>
      </c>
      <c r="M727" s="370" t="str">
        <f>IF(H727="","",VLOOKUP(H727,PROFILE!$B$6:$AC$1000,25,FALSE))</f>
        <v>VIGO</v>
      </c>
      <c r="N727" s="371">
        <f t="shared" si="63"/>
        <v>0</v>
      </c>
      <c r="O727" s="372"/>
      <c r="P727" s="372"/>
      <c r="Q727" s="371">
        <f t="shared" si="64"/>
        <v>0</v>
      </c>
      <c r="R727" s="371">
        <f t="shared" si="60"/>
        <v>0</v>
      </c>
      <c r="S727" s="372">
        <f>IFERROR((VLOOKUP(A727,QUEUE!$F$5:$AW$1000,27,FALSE)-VLOOKUP(A727,QUEUE!$F$5:$AW$1000,26,FALSE))*500,0)</f>
        <v>0</v>
      </c>
      <c r="T727" s="372">
        <f>IFERROR((VLOOKUP(A727,QUEUE!$F$5:$AW$1000,30,FALSE)-VLOOKUP(A727,QUEUE!$F$5:$AW$1000,29,FALSE))*850,0)</f>
        <v>0</v>
      </c>
      <c r="U727" s="372">
        <f>IFERROR((VLOOKUP(A727,QUEUE!$F$5:$AW$1000,33,FALSE)-VLOOKUP(A727,QUEUE!$F$5:$AW$1000,32,FALSE))*600,0)</f>
        <v>0</v>
      </c>
      <c r="V727" s="372">
        <f>IFERROR((VLOOKUP(A727,QUEUE!$F$5:$AW$1000,36,FALSE)-VLOOKUP(A727,QUEUE!$F$5:$AW$1000,35,FALSE))*750,0)</f>
        <v>0</v>
      </c>
      <c r="W727" s="372">
        <f>IFERROR((VLOOKUP(A727,QUEUE!$F$5:$AW$1000,39,FALSE)-VLOOKUP(A727,QUEUE!$F$5:$AW$1000,38,FALSE))*600,0)</f>
        <v>0</v>
      </c>
      <c r="X727" s="373"/>
      <c r="Y727" s="371">
        <f>IFERROR(VLOOKUP(A727,PROFILE!$B$6:$DG$1000,109,FALSE),0)</f>
        <v>0</v>
      </c>
      <c r="Z727" s="371">
        <f>IFERROR((VLOOKUP(A727,PROFILE!$B$6:$DG$1000,110,FALSE)*900)+((VLOOKUP(A727,PROFILE!$B$6:$DG$1000,110,FALSE)*900)*0.5),0)</f>
        <v>0</v>
      </c>
      <c r="AA727" s="371">
        <f t="shared" si="62"/>
        <v>0</v>
      </c>
      <c r="AB727" s="373">
        <f>IF(PROFILE!R729="รอบคัน",1500,IF(PROFILE!R729="โคม่า",2000,PROFILE!DJ729*100))</f>
        <v>0</v>
      </c>
    </row>
    <row r="728" spans="1:28" x14ac:dyDescent="0.35">
      <c r="A728" s="344">
        <f t="shared" si="61"/>
        <v>1709047</v>
      </c>
      <c r="B728" s="344">
        <v>728</v>
      </c>
      <c r="G728" s="374" t="str">
        <f>IFERROR(VLOOKUP(A728,PROFILE!$B$6:$P$1000,11,FALSE),"")</f>
        <v/>
      </c>
      <c r="H728" s="368">
        <f>IF(PROFILE!H730="","",PROFILE!B730)</f>
        <v>1709047</v>
      </c>
      <c r="I728" s="369" t="str">
        <f>IF(H728="","",VLOOKUP(H728,PROFILE!$B$6:$AC$1000,18,FALSE))</f>
        <v>อาคเนย์</v>
      </c>
      <c r="J728" s="369" t="str">
        <f>IF(H728="","",VLOOKUP(H728,PROFILE!$B$6:$AC$1000,17,FALSE))</f>
        <v/>
      </c>
      <c r="K728" s="369" t="str">
        <f>IF(H728="","",VLOOKUP(H728,PROFILE!$B$6:$AC$1000,23,FALSE))</f>
        <v>1กฆ7167</v>
      </c>
      <c r="L728" s="369" t="str">
        <f>IF(H728="","",VLOOKUP(H728,PROFILE!$B$6:$AC$1000,24,FALSE))</f>
        <v>TOYOTA</v>
      </c>
      <c r="M728" s="370" t="str">
        <f>IF(H728="","",VLOOKUP(H728,PROFILE!$B$6:$AC$1000,25,FALSE))</f>
        <v>VIOS</v>
      </c>
      <c r="N728" s="371">
        <f t="shared" si="63"/>
        <v>0</v>
      </c>
      <c r="O728" s="372"/>
      <c r="P728" s="372"/>
      <c r="Q728" s="371">
        <f t="shared" si="64"/>
        <v>0</v>
      </c>
      <c r="R728" s="371">
        <f t="shared" si="60"/>
        <v>0</v>
      </c>
      <c r="S728" s="372">
        <f>IFERROR((VLOOKUP(A728,QUEUE!$F$5:$AW$1000,27,FALSE)-VLOOKUP(A728,QUEUE!$F$5:$AW$1000,26,FALSE))*500,0)</f>
        <v>0</v>
      </c>
      <c r="T728" s="372">
        <f>IFERROR((VLOOKUP(A728,QUEUE!$F$5:$AW$1000,30,FALSE)-VLOOKUP(A728,QUEUE!$F$5:$AW$1000,29,FALSE))*850,0)</f>
        <v>0</v>
      </c>
      <c r="U728" s="372">
        <f>IFERROR((VLOOKUP(A728,QUEUE!$F$5:$AW$1000,33,FALSE)-VLOOKUP(A728,QUEUE!$F$5:$AW$1000,32,FALSE))*600,0)</f>
        <v>0</v>
      </c>
      <c r="V728" s="372">
        <f>IFERROR((VLOOKUP(A728,QUEUE!$F$5:$AW$1000,36,FALSE)-VLOOKUP(A728,QUEUE!$F$5:$AW$1000,35,FALSE))*750,0)</f>
        <v>0</v>
      </c>
      <c r="W728" s="372">
        <f>IFERROR((VLOOKUP(A728,QUEUE!$F$5:$AW$1000,39,FALSE)-VLOOKUP(A728,QUEUE!$F$5:$AW$1000,38,FALSE))*600,0)</f>
        <v>0</v>
      </c>
      <c r="X728" s="373"/>
      <c r="Y728" s="371">
        <f>IFERROR(VLOOKUP(A728,PROFILE!$B$6:$DG$1000,109,FALSE),0)</f>
        <v>0</v>
      </c>
      <c r="Z728" s="371">
        <f>IFERROR((VLOOKUP(A728,PROFILE!$B$6:$DG$1000,110,FALSE)*900)+((VLOOKUP(A728,PROFILE!$B$6:$DG$1000,110,FALSE)*900)*0.5),0)</f>
        <v>0</v>
      </c>
      <c r="AA728" s="371">
        <f t="shared" si="62"/>
        <v>0</v>
      </c>
      <c r="AB728" s="373">
        <f>IF(PROFILE!R730="รอบคัน",1500,IF(PROFILE!R730="โคม่า",2000,PROFILE!DJ730*100))</f>
        <v>0</v>
      </c>
    </row>
    <row r="729" spans="1:28" x14ac:dyDescent="0.35">
      <c r="A729" s="344">
        <f t="shared" si="61"/>
        <v>1709048</v>
      </c>
      <c r="B729" s="344">
        <v>729</v>
      </c>
      <c r="G729" s="374" t="str">
        <f>IFERROR(VLOOKUP(A729,PROFILE!$B$6:$P$1000,11,FALSE),"")</f>
        <v>OUT</v>
      </c>
      <c r="H729" s="368">
        <f>IF(PROFILE!H731="","",PROFILE!B731)</f>
        <v>1709048</v>
      </c>
      <c r="I729" s="369" t="str">
        <f>IF(H729="","",VLOOKUP(H729,PROFILE!$B$6:$AC$1000,18,FALSE))</f>
        <v>เทเวศ</v>
      </c>
      <c r="J729" s="369" t="str">
        <f>IF(H729="","",VLOOKUP(H729,PROFILE!$B$6:$AC$1000,17,FALSE))</f>
        <v>เบา</v>
      </c>
      <c r="K729" s="369" t="str">
        <f>IF(H729="","",VLOOKUP(H729,PROFILE!$B$6:$AC$1000,23,FALSE))</f>
        <v>ชง5637</v>
      </c>
      <c r="L729" s="369" t="str">
        <f>IF(H729="","",VLOOKUP(H729,PROFILE!$B$6:$AC$1000,24,FALSE))</f>
        <v>TOYOTA</v>
      </c>
      <c r="M729" s="370" t="str">
        <f>IF(H729="","",VLOOKUP(H729,PROFILE!$B$6:$AC$1000,25,FALSE))</f>
        <v>VIOS</v>
      </c>
      <c r="N729" s="371">
        <f t="shared" si="63"/>
        <v>875</v>
      </c>
      <c r="O729" s="372"/>
      <c r="P729" s="372"/>
      <c r="Q729" s="371">
        <f t="shared" si="64"/>
        <v>0</v>
      </c>
      <c r="R729" s="371">
        <f t="shared" si="60"/>
        <v>0</v>
      </c>
      <c r="S729" s="372">
        <f>IFERROR((VLOOKUP(A729,QUEUE!$F$5:$AW$1000,27,FALSE)-VLOOKUP(A729,QUEUE!$F$5:$AW$1000,26,FALSE))*500,0)</f>
        <v>0</v>
      </c>
      <c r="T729" s="372">
        <f>IFERROR((VLOOKUP(A729,QUEUE!$F$5:$AW$1000,30,FALSE)-VLOOKUP(A729,QUEUE!$F$5:$AW$1000,29,FALSE))*850,0)</f>
        <v>0</v>
      </c>
      <c r="U729" s="372">
        <f>IFERROR((VLOOKUP(A729,QUEUE!$F$5:$AW$1000,33,FALSE)-VLOOKUP(A729,QUEUE!$F$5:$AW$1000,32,FALSE))*600,0)</f>
        <v>0</v>
      </c>
      <c r="V729" s="372">
        <f>IFERROR((VLOOKUP(A729,QUEUE!$F$5:$AW$1000,36,FALSE)-VLOOKUP(A729,QUEUE!$F$5:$AW$1000,35,FALSE))*750,0)</f>
        <v>0</v>
      </c>
      <c r="W729" s="372">
        <f>IFERROR((VLOOKUP(A729,QUEUE!$F$5:$AW$1000,39,FALSE)-VLOOKUP(A729,QUEUE!$F$5:$AW$1000,38,FALSE))*600,0)</f>
        <v>0</v>
      </c>
      <c r="X729" s="373"/>
      <c r="Y729" s="371">
        <f>IFERROR(VLOOKUP(A729,PROFILE!$B$6:$DG$1000,109,FALSE),0)</f>
        <v>0</v>
      </c>
      <c r="Z729" s="371">
        <f>IFERROR((VLOOKUP(A729,PROFILE!$B$6:$DG$1000,110,FALSE)*900)+((VLOOKUP(A729,PROFILE!$B$6:$DG$1000,110,FALSE)*900)*0.5),0)</f>
        <v>675</v>
      </c>
      <c r="AA729" s="371">
        <f t="shared" si="62"/>
        <v>0</v>
      </c>
      <c r="AB729" s="373">
        <f>IF(PROFILE!R731="รอบคัน",1500,IF(PROFILE!R731="โคม่า",2000,PROFILE!DJ731*100))</f>
        <v>200</v>
      </c>
    </row>
    <row r="730" spans="1:28" x14ac:dyDescent="0.35">
      <c r="A730" s="344">
        <f t="shared" si="61"/>
        <v>1709049</v>
      </c>
      <c r="B730" s="344">
        <v>730</v>
      </c>
      <c r="G730" s="374" t="str">
        <f>IFERROR(VLOOKUP(A730,PROFILE!$B$6:$P$1000,11,FALSE),"")</f>
        <v>OUT</v>
      </c>
      <c r="H730" s="368">
        <f>IF(PROFILE!H732="","",PROFILE!B732)</f>
        <v>1709049</v>
      </c>
      <c r="I730" s="369" t="str">
        <f>IF(H730="","",VLOOKUP(H730,PROFILE!$B$6:$AC$1000,18,FALSE))</f>
        <v>ธนชาต</v>
      </c>
      <c r="J730" s="369" t="str">
        <f>IF(H730="","",VLOOKUP(H730,PROFILE!$B$6:$AC$1000,17,FALSE))</f>
        <v>ชิ้นส่วน</v>
      </c>
      <c r="K730" s="369" t="str">
        <f>IF(H730="","",VLOOKUP(H730,PROFILE!$B$6:$AC$1000,23,FALSE))</f>
        <v>ฎฮ6952</v>
      </c>
      <c r="L730" s="369" t="str">
        <f>IF(H730="","",VLOOKUP(H730,PROFILE!$B$6:$AC$1000,24,FALSE))</f>
        <v>NISSAN</v>
      </c>
      <c r="M730" s="370" t="str">
        <f>IF(H730="","",VLOOKUP(H730,PROFILE!$B$6:$AC$1000,25,FALSE))</f>
        <v>TEANA</v>
      </c>
      <c r="N730" s="371">
        <f t="shared" si="63"/>
        <v>5434.9230000000007</v>
      </c>
      <c r="O730" s="372"/>
      <c r="P730" s="372">
        <v>8567.0300000000007</v>
      </c>
      <c r="Q730" s="371">
        <f t="shared" si="64"/>
        <v>3132.107</v>
      </c>
      <c r="R730" s="371">
        <f t="shared" si="60"/>
        <v>3132.107</v>
      </c>
      <c r="S730" s="372">
        <f>IFERROR((VLOOKUP(A730,QUEUE!$F$5:$AW$1000,27,FALSE)-VLOOKUP(A730,QUEUE!$F$5:$AW$1000,26,FALSE))*500,0)</f>
        <v>0</v>
      </c>
      <c r="T730" s="372">
        <f>IFERROR((VLOOKUP(A730,QUEUE!$F$5:$AW$1000,30,FALSE)-VLOOKUP(A730,QUEUE!$F$5:$AW$1000,29,FALSE))*850,0)</f>
        <v>0</v>
      </c>
      <c r="U730" s="372">
        <f>IFERROR((VLOOKUP(A730,QUEUE!$F$5:$AW$1000,33,FALSE)-VLOOKUP(A730,QUEUE!$F$5:$AW$1000,32,FALSE))*600,0)</f>
        <v>0</v>
      </c>
      <c r="V730" s="372">
        <f>IFERROR((VLOOKUP(A730,QUEUE!$F$5:$AW$1000,36,FALSE)-VLOOKUP(A730,QUEUE!$F$5:$AW$1000,35,FALSE))*750,0)</f>
        <v>0</v>
      </c>
      <c r="W730" s="372">
        <f>IFERROR((VLOOKUP(A730,QUEUE!$F$5:$AW$1000,39,FALSE)-VLOOKUP(A730,QUEUE!$F$5:$AW$1000,38,FALSE))*600,0)</f>
        <v>0</v>
      </c>
      <c r="X730" s="373"/>
      <c r="Y730" s="371">
        <f>234+670.8+3321</f>
        <v>4225.8</v>
      </c>
      <c r="Z730" s="371">
        <f>IFERROR((VLOOKUP(A730,PROFILE!$B$6:$DG$1000,110,FALSE)*900)+((VLOOKUP(A730,PROFILE!$B$6:$DG$1000,110,FALSE)*900)*0.5),0)</f>
        <v>675</v>
      </c>
      <c r="AA730" s="371">
        <f t="shared" si="62"/>
        <v>434.12300000000005</v>
      </c>
      <c r="AB730" s="373">
        <f>IF(PROFILE!R732="รอบคัน",1500,IF(PROFILE!R732="โคม่า",2000,PROFILE!DJ732*100))</f>
        <v>100</v>
      </c>
    </row>
    <row r="731" spans="1:28" x14ac:dyDescent="0.35">
      <c r="A731" s="344">
        <f t="shared" si="61"/>
        <v>1709050</v>
      </c>
      <c r="B731" s="344">
        <v>731</v>
      </c>
      <c r="G731" s="374" t="str">
        <f>IFERROR(VLOOKUP(A731,PROFILE!$B$6:$P$1000,11,FALSE),"")</f>
        <v/>
      </c>
      <c r="H731" s="368">
        <f>IF(PROFILE!H733="","",PROFILE!B733)</f>
        <v>1709050</v>
      </c>
      <c r="I731" s="369" t="str">
        <f>IF(H731="","",VLOOKUP(H731,PROFILE!$B$6:$AC$1000,18,FALSE))</f>
        <v>เจ้าพระยา</v>
      </c>
      <c r="J731" s="369" t="str">
        <f>IF(H731="","",VLOOKUP(H731,PROFILE!$B$6:$AC$1000,17,FALSE))</f>
        <v>ชิ้นส่วน</v>
      </c>
      <c r="K731" s="369" t="str">
        <f>IF(H731="","",VLOOKUP(H731,PROFILE!$B$6:$AC$1000,23,FALSE))</f>
        <v>4กท4825</v>
      </c>
      <c r="L731" s="369" t="str">
        <f>IF(H731="","",VLOOKUP(H731,PROFILE!$B$6:$AC$1000,24,FALSE))</f>
        <v>MITSUBISHI</v>
      </c>
      <c r="M731" s="370" t="str">
        <f>IF(H731="","",VLOOKUP(H731,PROFILE!$B$6:$AC$1000,25,FALSE))</f>
        <v>MIRAGE</v>
      </c>
      <c r="N731" s="371">
        <f t="shared" si="63"/>
        <v>0</v>
      </c>
      <c r="O731" s="372"/>
      <c r="P731" s="372"/>
      <c r="Q731" s="371">
        <f t="shared" si="64"/>
        <v>0</v>
      </c>
      <c r="R731" s="371">
        <f t="shared" si="60"/>
        <v>0</v>
      </c>
      <c r="S731" s="372">
        <f>IFERROR((VLOOKUP(A731,QUEUE!$F$5:$AW$1000,27,FALSE)-VLOOKUP(A731,QUEUE!$F$5:$AW$1000,26,FALSE))*500,0)</f>
        <v>0</v>
      </c>
      <c r="T731" s="372">
        <f>IFERROR((VLOOKUP(A731,QUEUE!$F$5:$AW$1000,30,FALSE)-VLOOKUP(A731,QUEUE!$F$5:$AW$1000,29,FALSE))*850,0)</f>
        <v>0</v>
      </c>
      <c r="U731" s="372">
        <f>IFERROR((VLOOKUP(A731,QUEUE!$F$5:$AW$1000,33,FALSE)-VLOOKUP(A731,QUEUE!$F$5:$AW$1000,32,FALSE))*600,0)</f>
        <v>0</v>
      </c>
      <c r="V731" s="372">
        <f>IFERROR((VLOOKUP(A731,QUEUE!$F$5:$AW$1000,36,FALSE)-VLOOKUP(A731,QUEUE!$F$5:$AW$1000,35,FALSE))*750,0)</f>
        <v>0</v>
      </c>
      <c r="W731" s="372">
        <f>IFERROR((VLOOKUP(A731,QUEUE!$F$5:$AW$1000,39,FALSE)-VLOOKUP(A731,QUEUE!$F$5:$AW$1000,38,FALSE))*600,0)</f>
        <v>0</v>
      </c>
      <c r="X731" s="373"/>
      <c r="Y731" s="371">
        <f>IFERROR(VLOOKUP(A731,PROFILE!$B$6:$DG$1000,109,FALSE),0)</f>
        <v>0</v>
      </c>
      <c r="Z731" s="371">
        <f>IFERROR((VLOOKUP(A731,PROFILE!$B$6:$DG$1000,110,FALSE)*900)+((VLOOKUP(A731,PROFILE!$B$6:$DG$1000,110,FALSE)*900)*0.5),0)</f>
        <v>0</v>
      </c>
      <c r="AA731" s="371">
        <f t="shared" si="62"/>
        <v>0</v>
      </c>
      <c r="AB731" s="373">
        <f>IF(PROFILE!R733="รอบคัน",1500,IF(PROFILE!R733="โคม่า",2000,PROFILE!DJ733*100))</f>
        <v>0</v>
      </c>
    </row>
    <row r="732" spans="1:28" x14ac:dyDescent="0.35">
      <c r="A732" s="344">
        <f t="shared" si="61"/>
        <v>1709051</v>
      </c>
      <c r="B732" s="344">
        <v>732</v>
      </c>
      <c r="G732" s="374" t="str">
        <f>IFERROR(VLOOKUP(A732,PROFILE!$B$6:$P$1000,11,FALSE),"")</f>
        <v/>
      </c>
      <c r="H732" s="368">
        <f>IF(PROFILE!H734="","",PROFILE!B734)</f>
        <v>1709051</v>
      </c>
      <c r="I732" s="369" t="str">
        <f>IF(H732="","",VLOOKUP(H732,PROFILE!$B$6:$AC$1000,18,FALSE))</f>
        <v>เมืองไทย</v>
      </c>
      <c r="J732" s="369" t="str">
        <f>IF(H732="","",VLOOKUP(H732,PROFILE!$B$6:$AC$1000,17,FALSE))</f>
        <v>โคม่า</v>
      </c>
      <c r="K732" s="369" t="str">
        <f>IF(H732="","",VLOOKUP(H732,PROFILE!$B$6:$AC$1000,23,FALSE))</f>
        <v>ฌง3136</v>
      </c>
      <c r="L732" s="369" t="str">
        <f>IF(H732="","",VLOOKUP(H732,PROFILE!$B$6:$AC$1000,24,FALSE))</f>
        <v>HONDA</v>
      </c>
      <c r="M732" s="370" t="str">
        <f>IF(H732="","",VLOOKUP(H732,PROFILE!$B$6:$AC$1000,25,FALSE))</f>
        <v>CIVIC</v>
      </c>
      <c r="N732" s="371">
        <f t="shared" si="63"/>
        <v>2675</v>
      </c>
      <c r="O732" s="372"/>
      <c r="P732" s="372"/>
      <c r="Q732" s="371">
        <f t="shared" si="64"/>
        <v>0</v>
      </c>
      <c r="R732" s="371">
        <f t="shared" si="60"/>
        <v>0</v>
      </c>
      <c r="S732" s="372">
        <f>IFERROR((VLOOKUP(A732,QUEUE!$F$5:$AW$1000,27,FALSE)-VLOOKUP(A732,QUEUE!$F$5:$AW$1000,26,FALSE))*500,0)</f>
        <v>0</v>
      </c>
      <c r="T732" s="372">
        <f>IFERROR((VLOOKUP(A732,QUEUE!$F$5:$AW$1000,30,FALSE)-VLOOKUP(A732,QUEUE!$F$5:$AW$1000,29,FALSE))*850,0)</f>
        <v>0</v>
      </c>
      <c r="U732" s="372">
        <f>IFERROR((VLOOKUP(A732,QUEUE!$F$5:$AW$1000,33,FALSE)-VLOOKUP(A732,QUEUE!$F$5:$AW$1000,32,FALSE))*600,0)</f>
        <v>0</v>
      </c>
      <c r="V732" s="372">
        <f>IFERROR((VLOOKUP(A732,QUEUE!$F$5:$AW$1000,36,FALSE)-VLOOKUP(A732,QUEUE!$F$5:$AW$1000,35,FALSE))*750,0)</f>
        <v>0</v>
      </c>
      <c r="W732" s="372">
        <f>IFERROR((VLOOKUP(A732,QUEUE!$F$5:$AW$1000,39,FALSE)-VLOOKUP(A732,QUEUE!$F$5:$AW$1000,38,FALSE))*600,0)</f>
        <v>0</v>
      </c>
      <c r="X732" s="373"/>
      <c r="Y732" s="371">
        <f>IFERROR(VLOOKUP(A732,PROFILE!$B$6:$DG$1000,109,FALSE),0)</f>
        <v>0</v>
      </c>
      <c r="Z732" s="371">
        <f>IFERROR((VLOOKUP(A732,PROFILE!$B$6:$DG$1000,110,FALSE)*900)+((VLOOKUP(A732,PROFILE!$B$6:$DG$1000,110,FALSE)*900)*0.5),0)</f>
        <v>675</v>
      </c>
      <c r="AA732" s="371">
        <f t="shared" si="62"/>
        <v>0</v>
      </c>
      <c r="AB732" s="373">
        <f>IF(PROFILE!R734="รอบคัน",1500,IF(PROFILE!R734="โคม่า",2000,PROFILE!DJ734*100))</f>
        <v>2000</v>
      </c>
    </row>
    <row r="733" spans="1:28" x14ac:dyDescent="0.35">
      <c r="A733" s="344">
        <f t="shared" si="61"/>
        <v>1709052</v>
      </c>
      <c r="B733" s="344">
        <v>733</v>
      </c>
      <c r="G733" s="374" t="str">
        <f>IFERROR(VLOOKUP(A733,PROFILE!$B$6:$P$1000,11,FALSE),"")</f>
        <v>No fix</v>
      </c>
      <c r="H733" s="368">
        <f>IF(PROFILE!H735="","",PROFILE!B735)</f>
        <v>1709052</v>
      </c>
      <c r="I733" s="369" t="str">
        <f>IF(H733="","",VLOOKUP(H733,PROFILE!$B$6:$AC$1000,18,FALSE))</f>
        <v>เมืองไทย</v>
      </c>
      <c r="J733" s="369" t="str">
        <f>IF(H733="","",VLOOKUP(H733,PROFILE!$B$6:$AC$1000,17,FALSE))</f>
        <v>รอบคัน</v>
      </c>
      <c r="K733" s="369" t="str">
        <f>IF(H733="","",VLOOKUP(H733,PROFILE!$B$6:$AC$1000,23,FALSE))</f>
        <v>ฒย8429</v>
      </c>
      <c r="L733" s="369" t="str">
        <f>IF(H733="","",VLOOKUP(H733,PROFILE!$B$6:$AC$1000,24,FALSE))</f>
        <v>TOYOTA</v>
      </c>
      <c r="M733" s="370" t="str">
        <f>IF(H733="","",VLOOKUP(H733,PROFILE!$B$6:$AC$1000,25,FALSE))</f>
        <v>VIGO</v>
      </c>
      <c r="N733" s="371">
        <f t="shared" si="63"/>
        <v>1500</v>
      </c>
      <c r="O733" s="372"/>
      <c r="P733" s="372"/>
      <c r="Q733" s="371">
        <f t="shared" si="64"/>
        <v>0</v>
      </c>
      <c r="R733" s="371">
        <f t="shared" si="60"/>
        <v>0</v>
      </c>
      <c r="S733" s="372">
        <f>IFERROR((VLOOKUP(A733,QUEUE!$F$5:$AW$1000,27,FALSE)-VLOOKUP(A733,QUEUE!$F$5:$AW$1000,26,FALSE))*500,0)</f>
        <v>0</v>
      </c>
      <c r="T733" s="372">
        <f>IFERROR((VLOOKUP(A733,QUEUE!$F$5:$AW$1000,30,FALSE)-VLOOKUP(A733,QUEUE!$F$5:$AW$1000,29,FALSE))*850,0)</f>
        <v>0</v>
      </c>
      <c r="U733" s="372">
        <f>IFERROR((VLOOKUP(A733,QUEUE!$F$5:$AW$1000,33,FALSE)-VLOOKUP(A733,QUEUE!$F$5:$AW$1000,32,FALSE))*600,0)</f>
        <v>0</v>
      </c>
      <c r="V733" s="372">
        <f>IFERROR((VLOOKUP(A733,QUEUE!$F$5:$AW$1000,36,FALSE)-VLOOKUP(A733,QUEUE!$F$5:$AW$1000,35,FALSE))*750,0)</f>
        <v>0</v>
      </c>
      <c r="W733" s="372">
        <f>IFERROR((VLOOKUP(A733,QUEUE!$F$5:$AW$1000,39,FALSE)-VLOOKUP(A733,QUEUE!$F$5:$AW$1000,38,FALSE))*600,0)</f>
        <v>0</v>
      </c>
      <c r="X733" s="373"/>
      <c r="Y733" s="371">
        <f>IFERROR(VLOOKUP(A733,PROFILE!$B$6:$DG$1000,109,FALSE),0)</f>
        <v>0</v>
      </c>
      <c r="Z733" s="371">
        <f>IFERROR((VLOOKUP(A733,PROFILE!$B$6:$DG$1000,110,FALSE)*900)+((VLOOKUP(A733,PROFILE!$B$6:$DG$1000,110,FALSE)*900)*0.5),0)</f>
        <v>0</v>
      </c>
      <c r="AA733" s="371">
        <f t="shared" si="62"/>
        <v>0</v>
      </c>
      <c r="AB733" s="373">
        <f>IF(PROFILE!R735="รอบคัน",1500,IF(PROFILE!R735="โคม่า",2000,PROFILE!DJ735*100))</f>
        <v>1500</v>
      </c>
    </row>
    <row r="734" spans="1:28" x14ac:dyDescent="0.35">
      <c r="A734" s="344">
        <f t="shared" si="61"/>
        <v>1709053</v>
      </c>
      <c r="B734" s="344">
        <v>734</v>
      </c>
      <c r="G734" s="374" t="str">
        <f>IFERROR(VLOOKUP(A734,PROFILE!$B$6:$P$1000,11,FALSE),"")</f>
        <v>OUT</v>
      </c>
      <c r="H734" s="368">
        <f>IF(PROFILE!H736="","",PROFILE!B736)</f>
        <v>1709053</v>
      </c>
      <c r="I734" s="369" t="str">
        <f>IF(H734="","",VLOOKUP(H734,PROFILE!$B$6:$AC$1000,18,FALSE))</f>
        <v>เทเวศ</v>
      </c>
      <c r="J734" s="369" t="str">
        <f>IF(H734="","",VLOOKUP(H734,PROFILE!$B$6:$AC$1000,17,FALSE))</f>
        <v>เบา</v>
      </c>
      <c r="K734" s="369" t="str">
        <f>IF(H734="","",VLOOKUP(H734,PROFILE!$B$6:$AC$1000,23,FALSE))</f>
        <v>5กณ3290</v>
      </c>
      <c r="L734" s="369" t="str">
        <f>IF(H734="","",VLOOKUP(H734,PROFILE!$B$6:$AC$1000,24,FALSE))</f>
        <v>ISUZU</v>
      </c>
      <c r="M734" s="370" t="str">
        <f>IF(H734="","",VLOOKUP(H734,PROFILE!$B$6:$AC$1000,25,FALSE))</f>
        <v>D-MAX</v>
      </c>
      <c r="N734" s="371">
        <f t="shared" si="63"/>
        <v>2465.6999999999998</v>
      </c>
      <c r="O734" s="372"/>
      <c r="P734" s="372">
        <v>8157</v>
      </c>
      <c r="Q734" s="371">
        <f t="shared" si="64"/>
        <v>5691.3</v>
      </c>
      <c r="R734" s="371">
        <f t="shared" si="60"/>
        <v>5691.3</v>
      </c>
      <c r="S734" s="372">
        <f>IFERROR((VLOOKUP(A734,QUEUE!$F$5:$AW$1000,27,FALSE)-VLOOKUP(A734,QUEUE!$F$5:$AW$1000,26,FALSE))*500,0)</f>
        <v>0</v>
      </c>
      <c r="T734" s="372">
        <f>IFERROR((VLOOKUP(A734,QUEUE!$F$5:$AW$1000,30,FALSE)-VLOOKUP(A734,QUEUE!$F$5:$AW$1000,29,FALSE))*850,0)</f>
        <v>0</v>
      </c>
      <c r="U734" s="372">
        <f>IFERROR((VLOOKUP(A734,QUEUE!$F$5:$AW$1000,33,FALSE)-VLOOKUP(A734,QUEUE!$F$5:$AW$1000,32,FALSE))*600,0)</f>
        <v>0</v>
      </c>
      <c r="V734" s="372">
        <f>IFERROR((VLOOKUP(A734,QUEUE!$F$5:$AW$1000,36,FALSE)-VLOOKUP(A734,QUEUE!$F$5:$AW$1000,35,FALSE))*750,0)</f>
        <v>0</v>
      </c>
      <c r="W734" s="372">
        <f>IFERROR((VLOOKUP(A734,QUEUE!$F$5:$AW$1000,39,FALSE)-VLOOKUP(A734,QUEUE!$F$5:$AW$1000,38,FALSE))*600,0)</f>
        <v>0</v>
      </c>
      <c r="X734" s="373"/>
      <c r="Y734" s="371">
        <f>IFERROR(VLOOKUP(A734,PROFILE!$B$6:$DG$1000,109,FALSE),0)</f>
        <v>0</v>
      </c>
      <c r="Z734" s="371">
        <f>IFERROR((VLOOKUP(A734,PROFILE!$B$6:$DG$1000,110,FALSE)*900)+((VLOOKUP(A734,PROFILE!$B$6:$DG$1000,110,FALSE)*900)*0.5),0)</f>
        <v>1350</v>
      </c>
      <c r="AA734" s="371">
        <f t="shared" si="62"/>
        <v>815.7</v>
      </c>
      <c r="AB734" s="373">
        <f>IF(PROFILE!R736="รอบคัน",1500,IF(PROFILE!R736="โคม่า",2000,PROFILE!DJ736*100))</f>
        <v>300</v>
      </c>
    </row>
    <row r="735" spans="1:28" x14ac:dyDescent="0.35">
      <c r="A735" s="344">
        <f t="shared" si="61"/>
        <v>1709054</v>
      </c>
      <c r="B735" s="344">
        <v>735</v>
      </c>
      <c r="G735" s="374" t="str">
        <f>IFERROR(VLOOKUP(A735,PROFILE!$B$6:$P$1000,11,FALSE),"")</f>
        <v/>
      </c>
      <c r="H735" s="368">
        <f>IF(PROFILE!H737="","",PROFILE!B737)</f>
        <v>1709054</v>
      </c>
      <c r="I735" s="369" t="str">
        <f>IF(H735="","",VLOOKUP(H735,PROFILE!$B$6:$AC$1000,18,FALSE))</f>
        <v>ไทยวิวัฒน์</v>
      </c>
      <c r="J735" s="369" t="str">
        <f>IF(H735="","",VLOOKUP(H735,PROFILE!$B$6:$AC$1000,17,FALSE))</f>
        <v>เบา</v>
      </c>
      <c r="K735" s="369" t="str">
        <f>IF(H735="","",VLOOKUP(H735,PROFILE!$B$6:$AC$1000,23,FALSE))</f>
        <v>1กศ3063</v>
      </c>
      <c r="L735" s="369" t="str">
        <f>IF(H735="","",VLOOKUP(H735,PROFILE!$B$6:$AC$1000,24,FALSE))</f>
        <v>MAZDA</v>
      </c>
      <c r="M735" s="370">
        <f>IF(H735="","",VLOOKUP(H735,PROFILE!$B$6:$AC$1000,25,FALSE))</f>
        <v>2</v>
      </c>
      <c r="N735" s="371">
        <f t="shared" si="63"/>
        <v>0</v>
      </c>
      <c r="O735" s="372"/>
      <c r="P735" s="372"/>
      <c r="Q735" s="371">
        <f t="shared" si="64"/>
        <v>0</v>
      </c>
      <c r="R735" s="371">
        <f t="shared" si="60"/>
        <v>0</v>
      </c>
      <c r="S735" s="372">
        <f>IFERROR((VLOOKUP(A735,QUEUE!$F$5:$AW$1000,27,FALSE)-VLOOKUP(A735,QUEUE!$F$5:$AW$1000,26,FALSE))*500,0)</f>
        <v>0</v>
      </c>
      <c r="T735" s="372">
        <f>IFERROR((VLOOKUP(A735,QUEUE!$F$5:$AW$1000,30,FALSE)-VLOOKUP(A735,QUEUE!$F$5:$AW$1000,29,FALSE))*850,0)</f>
        <v>0</v>
      </c>
      <c r="U735" s="372">
        <f>IFERROR((VLOOKUP(A735,QUEUE!$F$5:$AW$1000,33,FALSE)-VLOOKUP(A735,QUEUE!$F$5:$AW$1000,32,FALSE))*600,0)</f>
        <v>0</v>
      </c>
      <c r="V735" s="372">
        <f>IFERROR((VLOOKUP(A735,QUEUE!$F$5:$AW$1000,36,FALSE)-VLOOKUP(A735,QUEUE!$F$5:$AW$1000,35,FALSE))*750,0)</f>
        <v>0</v>
      </c>
      <c r="W735" s="372">
        <f>IFERROR((VLOOKUP(A735,QUEUE!$F$5:$AW$1000,39,FALSE)-VLOOKUP(A735,QUEUE!$F$5:$AW$1000,38,FALSE))*600,0)</f>
        <v>0</v>
      </c>
      <c r="X735" s="373"/>
      <c r="Y735" s="371">
        <f>IFERROR(VLOOKUP(A735,PROFILE!$B$6:$DG$1000,109,FALSE),0)</f>
        <v>0</v>
      </c>
      <c r="Z735" s="371">
        <f>IFERROR((VLOOKUP(A735,PROFILE!$B$6:$DG$1000,110,FALSE)*900)+((VLOOKUP(A735,PROFILE!$B$6:$DG$1000,110,FALSE)*900)*0.5),0)</f>
        <v>0</v>
      </c>
      <c r="AA735" s="371">
        <f t="shared" si="62"/>
        <v>0</v>
      </c>
      <c r="AB735" s="373">
        <f>IF(PROFILE!R737="รอบคัน",1500,IF(PROFILE!R737="โคม่า",2000,PROFILE!DJ737*100))</f>
        <v>0</v>
      </c>
    </row>
    <row r="736" spans="1:28" x14ac:dyDescent="0.35">
      <c r="A736" s="344">
        <f t="shared" si="61"/>
        <v>1709055</v>
      </c>
      <c r="B736" s="344">
        <v>736</v>
      </c>
      <c r="G736" s="374">
        <f>IFERROR(VLOOKUP(A736,PROFILE!$B$6:$P$1000,11,FALSE),"")</f>
        <v>-3.4483752314845333</v>
      </c>
      <c r="H736" s="368">
        <f>IF(PROFILE!H738="","",PROFILE!B738)</f>
        <v>1709055</v>
      </c>
      <c r="I736" s="369" t="str">
        <f>IF(H736="","",VLOOKUP(H736,PROFILE!$B$6:$AC$1000,18,FALSE))</f>
        <v>เจ้าพระยา</v>
      </c>
      <c r="J736" s="369" t="str">
        <f>IF(H736="","",VLOOKUP(H736,PROFILE!$B$6:$AC$1000,17,FALSE))</f>
        <v>กลาง</v>
      </c>
      <c r="K736" s="369" t="str">
        <f>IF(H736="","",VLOOKUP(H736,PROFILE!$B$6:$AC$1000,23,FALSE))</f>
        <v>ญก2652</v>
      </c>
      <c r="L736" s="369" t="str">
        <f>IF(H736="","",VLOOKUP(H736,PROFILE!$B$6:$AC$1000,24,FALSE))</f>
        <v>HONDA</v>
      </c>
      <c r="M736" s="370" t="str">
        <f>IF(H736="","",VLOOKUP(H736,PROFILE!$B$6:$AC$1000,25,FALSE))</f>
        <v>JAZZ</v>
      </c>
      <c r="N736" s="371">
        <f t="shared" si="63"/>
        <v>975</v>
      </c>
      <c r="O736" s="372"/>
      <c r="P736" s="372"/>
      <c r="Q736" s="371">
        <f t="shared" si="64"/>
        <v>0</v>
      </c>
      <c r="R736" s="371">
        <f t="shared" si="60"/>
        <v>0</v>
      </c>
      <c r="S736" s="372">
        <f>IFERROR((VLOOKUP(A736,QUEUE!$F$5:$AW$1000,27,FALSE)-VLOOKUP(A736,QUEUE!$F$5:$AW$1000,26,FALSE))*500,0)</f>
        <v>0</v>
      </c>
      <c r="T736" s="372">
        <f>IFERROR((VLOOKUP(A736,QUEUE!$F$5:$AW$1000,30,FALSE)-VLOOKUP(A736,QUEUE!$F$5:$AW$1000,29,FALSE))*850,0)</f>
        <v>0</v>
      </c>
      <c r="U736" s="372">
        <f>IFERROR((VLOOKUP(A736,QUEUE!$F$5:$AW$1000,33,FALSE)-VLOOKUP(A736,QUEUE!$F$5:$AW$1000,32,FALSE))*600,0)</f>
        <v>0</v>
      </c>
      <c r="V736" s="372">
        <f>IFERROR((VLOOKUP(A736,QUEUE!$F$5:$AW$1000,36,FALSE)-VLOOKUP(A736,QUEUE!$F$5:$AW$1000,35,FALSE))*750,0)</f>
        <v>0</v>
      </c>
      <c r="W736" s="372">
        <f>IFERROR((VLOOKUP(A736,QUEUE!$F$5:$AW$1000,39,FALSE)-VLOOKUP(A736,QUEUE!$F$5:$AW$1000,38,FALSE))*600,0)</f>
        <v>0</v>
      </c>
      <c r="X736" s="373"/>
      <c r="Y736" s="371">
        <f>IFERROR(VLOOKUP(A736,PROFILE!$B$6:$DG$1000,109,FALSE),0)</f>
        <v>0</v>
      </c>
      <c r="Z736" s="371">
        <f>IFERROR((VLOOKUP(A736,PROFILE!$B$6:$DG$1000,110,FALSE)*900)+((VLOOKUP(A736,PROFILE!$B$6:$DG$1000,110,FALSE)*900)*0.5),0)</f>
        <v>675</v>
      </c>
      <c r="AA736" s="371">
        <f t="shared" si="62"/>
        <v>0</v>
      </c>
      <c r="AB736" s="373">
        <f>IF(PROFILE!R738="รอบคัน",1500,IF(PROFILE!R738="โคม่า",2000,PROFILE!DJ738*100))</f>
        <v>300</v>
      </c>
    </row>
    <row r="737" spans="1:28" x14ac:dyDescent="0.35">
      <c r="A737" s="344">
        <f t="shared" si="61"/>
        <v>1709056</v>
      </c>
      <c r="B737" s="344">
        <v>737</v>
      </c>
      <c r="G737" s="374">
        <f>IFERROR(VLOOKUP(A737,PROFILE!$B$6:$P$1000,11,FALSE),"")</f>
        <v>7.5975486111128703</v>
      </c>
      <c r="H737" s="368">
        <f>IF(PROFILE!H739="","",PROFILE!B739)</f>
        <v>1709056</v>
      </c>
      <c r="I737" s="369" t="str">
        <f>IF(H737="","",VLOOKUP(H737,PROFILE!$B$6:$AC$1000,18,FALSE))</f>
        <v>เมืองไทย</v>
      </c>
      <c r="J737" s="369" t="str">
        <f>IF(H737="","",VLOOKUP(H737,PROFILE!$B$6:$AC$1000,17,FALSE))</f>
        <v>เบา</v>
      </c>
      <c r="K737" s="369" t="str">
        <f>IF(H737="","",VLOOKUP(H737,PROFILE!$B$6:$AC$1000,23,FALSE))</f>
        <v>บพ105</v>
      </c>
      <c r="L737" s="369" t="str">
        <f>IF(H737="","",VLOOKUP(H737,PROFILE!$B$6:$AC$1000,24,FALSE))</f>
        <v>TOYOTA</v>
      </c>
      <c r="M737" s="370" t="str">
        <f>IF(H737="","",VLOOKUP(H737,PROFILE!$B$6:$AC$1000,25,FALSE))</f>
        <v>VIGO</v>
      </c>
      <c r="N737" s="371">
        <f t="shared" si="63"/>
        <v>300</v>
      </c>
      <c r="O737" s="372"/>
      <c r="P737" s="372"/>
      <c r="Q737" s="371">
        <f t="shared" si="64"/>
        <v>0</v>
      </c>
      <c r="R737" s="371">
        <f t="shared" si="60"/>
        <v>0</v>
      </c>
      <c r="S737" s="372">
        <f>IFERROR((VLOOKUP(A737,QUEUE!$F$5:$AW$1000,27,FALSE)-VLOOKUP(A737,QUEUE!$F$5:$AW$1000,26,FALSE))*500,0)</f>
        <v>0</v>
      </c>
      <c r="T737" s="372">
        <f>IFERROR((VLOOKUP(A737,QUEUE!$F$5:$AW$1000,30,FALSE)-VLOOKUP(A737,QUEUE!$F$5:$AW$1000,29,FALSE))*850,0)</f>
        <v>0</v>
      </c>
      <c r="U737" s="372">
        <f>IFERROR((VLOOKUP(A737,QUEUE!$F$5:$AW$1000,33,FALSE)-VLOOKUP(A737,QUEUE!$F$5:$AW$1000,32,FALSE))*600,0)</f>
        <v>0</v>
      </c>
      <c r="V737" s="372">
        <f>IFERROR((VLOOKUP(A737,QUEUE!$F$5:$AW$1000,36,FALSE)-VLOOKUP(A737,QUEUE!$F$5:$AW$1000,35,FALSE))*750,0)</f>
        <v>0</v>
      </c>
      <c r="W737" s="372">
        <f>IFERROR((VLOOKUP(A737,QUEUE!$F$5:$AW$1000,39,FALSE)-VLOOKUP(A737,QUEUE!$F$5:$AW$1000,38,FALSE))*600,0)</f>
        <v>0</v>
      </c>
      <c r="X737" s="373"/>
      <c r="Y737" s="371">
        <f>IFERROR(VLOOKUP(A737,PROFILE!$B$6:$DG$1000,109,FALSE),0)</f>
        <v>0</v>
      </c>
      <c r="Z737" s="371">
        <f>IFERROR((VLOOKUP(A737,PROFILE!$B$6:$DG$1000,110,FALSE)*900)+((VLOOKUP(A737,PROFILE!$B$6:$DG$1000,110,FALSE)*900)*0.5),0)</f>
        <v>0</v>
      </c>
      <c r="AA737" s="371">
        <f t="shared" si="62"/>
        <v>0</v>
      </c>
      <c r="AB737" s="373">
        <f>IF(PROFILE!R739="รอบคัน",1500,IF(PROFILE!R739="โคม่า",2000,PROFILE!DJ739*100))</f>
        <v>300</v>
      </c>
    </row>
    <row r="738" spans="1:28" x14ac:dyDescent="0.35">
      <c r="A738" s="344">
        <f t="shared" si="61"/>
        <v>1709057</v>
      </c>
      <c r="B738" s="344">
        <v>738</v>
      </c>
      <c r="G738" s="374" t="str">
        <f>IFERROR(VLOOKUP(A738,PROFILE!$B$6:$P$1000,11,FALSE),"")</f>
        <v/>
      </c>
      <c r="H738" s="368">
        <f>IF(PROFILE!H740="","",PROFILE!B740)</f>
        <v>1709057</v>
      </c>
      <c r="I738" s="369" t="str">
        <f>IF(H738="","",VLOOKUP(H738,PROFILE!$B$6:$AC$1000,18,FALSE))</f>
        <v>กรุงไทย</v>
      </c>
      <c r="J738" s="369" t="str">
        <f>IF(H738="","",VLOOKUP(H738,PROFILE!$B$6:$AC$1000,17,FALSE))</f>
        <v>ชิ้นส่วน</v>
      </c>
      <c r="K738" s="369" t="str">
        <f>IF(H738="","",VLOOKUP(H738,PROFILE!$B$6:$AC$1000,23,FALSE))</f>
        <v>ฆร4635</v>
      </c>
      <c r="L738" s="369" t="str">
        <f>IF(H738="","",VLOOKUP(H738,PROFILE!$B$6:$AC$1000,24,FALSE))</f>
        <v>HONDA</v>
      </c>
      <c r="M738" s="370" t="str">
        <f>IF(H738="","",VLOOKUP(H738,PROFILE!$B$6:$AC$1000,25,FALSE))</f>
        <v>CITY</v>
      </c>
      <c r="N738" s="371">
        <f t="shared" si="63"/>
        <v>0</v>
      </c>
      <c r="O738" s="372"/>
      <c r="P738" s="372"/>
      <c r="Q738" s="371">
        <f t="shared" si="64"/>
        <v>0</v>
      </c>
      <c r="R738" s="371">
        <f t="shared" si="60"/>
        <v>0</v>
      </c>
      <c r="S738" s="372">
        <f>IFERROR((VLOOKUP(A738,QUEUE!$F$5:$AW$1000,27,FALSE)-VLOOKUP(A738,QUEUE!$F$5:$AW$1000,26,FALSE))*500,0)</f>
        <v>0</v>
      </c>
      <c r="T738" s="372">
        <f>IFERROR((VLOOKUP(A738,QUEUE!$F$5:$AW$1000,30,FALSE)-VLOOKUP(A738,QUEUE!$F$5:$AW$1000,29,FALSE))*850,0)</f>
        <v>0</v>
      </c>
      <c r="U738" s="372">
        <f>IFERROR((VLOOKUP(A738,QUEUE!$F$5:$AW$1000,33,FALSE)-VLOOKUP(A738,QUEUE!$F$5:$AW$1000,32,FALSE))*600,0)</f>
        <v>0</v>
      </c>
      <c r="V738" s="372">
        <f>IFERROR((VLOOKUP(A738,QUEUE!$F$5:$AW$1000,36,FALSE)-VLOOKUP(A738,QUEUE!$F$5:$AW$1000,35,FALSE))*750,0)</f>
        <v>0</v>
      </c>
      <c r="W738" s="372">
        <f>IFERROR((VLOOKUP(A738,QUEUE!$F$5:$AW$1000,39,FALSE)-VLOOKUP(A738,QUEUE!$F$5:$AW$1000,38,FALSE))*600,0)</f>
        <v>0</v>
      </c>
      <c r="X738" s="373"/>
      <c r="Y738" s="371">
        <f>IFERROR(VLOOKUP(A738,PROFILE!$B$6:$DG$1000,109,FALSE),0)</f>
        <v>0</v>
      </c>
      <c r="Z738" s="371">
        <f>IFERROR((VLOOKUP(A738,PROFILE!$B$6:$DG$1000,110,FALSE)*900)+((VLOOKUP(A738,PROFILE!$B$6:$DG$1000,110,FALSE)*900)*0.5),0)</f>
        <v>0</v>
      </c>
      <c r="AA738" s="371">
        <f t="shared" si="62"/>
        <v>0</v>
      </c>
      <c r="AB738" s="373">
        <f>IF(PROFILE!R740="รอบคัน",1500,IF(PROFILE!R740="โคม่า",2000,PROFILE!DJ740*100))</f>
        <v>0</v>
      </c>
    </row>
    <row r="739" spans="1:28" x14ac:dyDescent="0.35">
      <c r="A739" s="344">
        <f t="shared" si="61"/>
        <v>1709058</v>
      </c>
      <c r="B739" s="344">
        <v>739</v>
      </c>
      <c r="G739" s="374" t="str">
        <f>IFERROR(VLOOKUP(A739,PROFILE!$B$6:$P$1000,11,FALSE),"")</f>
        <v>OUT</v>
      </c>
      <c r="H739" s="368">
        <f>IF(PROFILE!H741="","",PROFILE!B741)</f>
        <v>1709058</v>
      </c>
      <c r="I739" s="369" t="str">
        <f>IF(H739="","",VLOOKUP(H739,PROFILE!$B$6:$AC$1000,18,FALSE))</f>
        <v>เทเวศ</v>
      </c>
      <c r="J739" s="369" t="str">
        <f>IF(H739="","",VLOOKUP(H739,PROFILE!$B$6:$AC$1000,17,FALSE))</f>
        <v>กลาง</v>
      </c>
      <c r="K739" s="369" t="str">
        <f>IF(H739="","",VLOOKUP(H739,PROFILE!$B$6:$AC$1000,23,FALSE))</f>
        <v>1ฒฮ5884</v>
      </c>
      <c r="L739" s="369" t="str">
        <f>IF(H739="","",VLOOKUP(H739,PROFILE!$B$6:$AC$1000,24,FALSE))</f>
        <v>MAZDA</v>
      </c>
      <c r="M739" s="370" t="str">
        <f>IF(H739="","",VLOOKUP(H739,PROFILE!$B$6:$AC$1000,25,FALSE))</f>
        <v>BT-50</v>
      </c>
      <c r="N739" s="371">
        <f t="shared" si="63"/>
        <v>1950</v>
      </c>
      <c r="O739" s="372"/>
      <c r="P739" s="372"/>
      <c r="Q739" s="371">
        <f t="shared" si="64"/>
        <v>0</v>
      </c>
      <c r="R739" s="371">
        <f t="shared" si="60"/>
        <v>0</v>
      </c>
      <c r="S739" s="372">
        <f>IFERROR((VLOOKUP(A739,QUEUE!$F$5:$AW$1000,27,FALSE)-VLOOKUP(A739,QUEUE!$F$5:$AW$1000,26,FALSE))*500,0)</f>
        <v>0</v>
      </c>
      <c r="T739" s="372">
        <f>IFERROR((VLOOKUP(A739,QUEUE!$F$5:$AW$1000,30,FALSE)-VLOOKUP(A739,QUEUE!$F$5:$AW$1000,29,FALSE))*850,0)</f>
        <v>0</v>
      </c>
      <c r="U739" s="372">
        <f>IFERROR((VLOOKUP(A739,QUEUE!$F$5:$AW$1000,33,FALSE)-VLOOKUP(A739,QUEUE!$F$5:$AW$1000,32,FALSE))*600,0)</f>
        <v>0</v>
      </c>
      <c r="V739" s="372">
        <f>IFERROR((VLOOKUP(A739,QUEUE!$F$5:$AW$1000,36,FALSE)-VLOOKUP(A739,QUEUE!$F$5:$AW$1000,35,FALSE))*750,0)</f>
        <v>0</v>
      </c>
      <c r="W739" s="372">
        <f>IFERROR((VLOOKUP(A739,QUEUE!$F$5:$AW$1000,39,FALSE)-VLOOKUP(A739,QUEUE!$F$5:$AW$1000,38,FALSE))*600,0)</f>
        <v>0</v>
      </c>
      <c r="X739" s="373"/>
      <c r="Y739" s="371">
        <f>IFERROR(VLOOKUP(A739,PROFILE!$B$6:$DG$1000,109,FALSE),0)</f>
        <v>0</v>
      </c>
      <c r="Z739" s="371">
        <f>IFERROR((VLOOKUP(A739,PROFILE!$B$6:$DG$1000,110,FALSE)*900)+((VLOOKUP(A739,PROFILE!$B$6:$DG$1000,110,FALSE)*900)*0.5),0)</f>
        <v>1350</v>
      </c>
      <c r="AA739" s="371">
        <f t="shared" si="62"/>
        <v>0</v>
      </c>
      <c r="AB739" s="373">
        <f>IF(PROFILE!R741="รอบคัน",1500,IF(PROFILE!R741="โคม่า",2000,PROFILE!DJ741*100))</f>
        <v>600</v>
      </c>
    </row>
    <row r="740" spans="1:28" x14ac:dyDescent="0.35">
      <c r="A740" s="344">
        <f t="shared" si="61"/>
        <v>1709059</v>
      </c>
      <c r="B740" s="344">
        <v>740</v>
      </c>
      <c r="G740" s="374" t="str">
        <f>IFERROR(VLOOKUP(A740,PROFILE!$B$6:$P$1000,11,FALSE),"")</f>
        <v>OUT</v>
      </c>
      <c r="H740" s="368">
        <f>IF(PROFILE!H742="","",PROFILE!B742)</f>
        <v>1709059</v>
      </c>
      <c r="I740" s="369" t="str">
        <f>IF(H740="","",VLOOKUP(H740,PROFILE!$B$6:$AC$1000,18,FALSE))</f>
        <v>เมืองไทย</v>
      </c>
      <c r="J740" s="369" t="str">
        <f>IF(H740="","",VLOOKUP(H740,PROFILE!$B$6:$AC$1000,17,FALSE))</f>
        <v>กลาง</v>
      </c>
      <c r="K740" s="369" t="str">
        <f>IF(H740="","",VLOOKUP(H740,PROFILE!$B$6:$AC$1000,23,FALSE))</f>
        <v>ฎร2939</v>
      </c>
      <c r="L740" s="369" t="str">
        <f>IF(H740="","",VLOOKUP(H740,PROFILE!$B$6:$AC$1000,24,FALSE))</f>
        <v>TOYOTA</v>
      </c>
      <c r="M740" s="370" t="str">
        <f>IF(H740="","",VLOOKUP(H740,PROFILE!$B$6:$AC$1000,25,FALSE))</f>
        <v>CAMRY</v>
      </c>
      <c r="N740" s="371">
        <f t="shared" si="63"/>
        <v>1950</v>
      </c>
      <c r="O740" s="372"/>
      <c r="P740" s="372"/>
      <c r="Q740" s="371">
        <f t="shared" si="64"/>
        <v>0</v>
      </c>
      <c r="R740" s="371">
        <f t="shared" si="60"/>
        <v>0</v>
      </c>
      <c r="S740" s="372">
        <f>IFERROR((VLOOKUP(A740,QUEUE!$F$5:$AW$1000,27,FALSE)-VLOOKUP(A740,QUEUE!$F$5:$AW$1000,26,FALSE))*500,0)</f>
        <v>0</v>
      </c>
      <c r="T740" s="372">
        <f>IFERROR((VLOOKUP(A740,QUEUE!$F$5:$AW$1000,30,FALSE)-VLOOKUP(A740,QUEUE!$F$5:$AW$1000,29,FALSE))*850,0)</f>
        <v>0</v>
      </c>
      <c r="U740" s="372">
        <f>IFERROR((VLOOKUP(A740,QUEUE!$F$5:$AW$1000,33,FALSE)-VLOOKUP(A740,QUEUE!$F$5:$AW$1000,32,FALSE))*600,0)</f>
        <v>0</v>
      </c>
      <c r="V740" s="372">
        <f>IFERROR((VLOOKUP(A740,QUEUE!$F$5:$AW$1000,36,FALSE)-VLOOKUP(A740,QUEUE!$F$5:$AW$1000,35,FALSE))*750,0)</f>
        <v>0</v>
      </c>
      <c r="W740" s="372">
        <f>IFERROR((VLOOKUP(A740,QUEUE!$F$5:$AW$1000,39,FALSE)-VLOOKUP(A740,QUEUE!$F$5:$AW$1000,38,FALSE))*600,0)</f>
        <v>0</v>
      </c>
      <c r="X740" s="373"/>
      <c r="Y740" s="371">
        <f>IFERROR(VLOOKUP(A740,PROFILE!$B$6:$DG$1000,109,FALSE),0)</f>
        <v>0</v>
      </c>
      <c r="Z740" s="371">
        <f>IFERROR((VLOOKUP(A740,PROFILE!$B$6:$DG$1000,110,FALSE)*900)+((VLOOKUP(A740,PROFILE!$B$6:$DG$1000,110,FALSE)*900)*0.5),0)</f>
        <v>1350</v>
      </c>
      <c r="AA740" s="371">
        <f t="shared" si="62"/>
        <v>0</v>
      </c>
      <c r="AB740" s="373">
        <f>IF(PROFILE!R742="รอบคัน",1500,IF(PROFILE!R742="โคม่า",2000,PROFILE!DJ742*100))</f>
        <v>600</v>
      </c>
    </row>
    <row r="741" spans="1:28" x14ac:dyDescent="0.35">
      <c r="A741" s="344">
        <f t="shared" si="61"/>
        <v>1709060</v>
      </c>
      <c r="B741" s="344">
        <v>741</v>
      </c>
      <c r="G741" s="374">
        <f>IFERROR(VLOOKUP(A741,PROFILE!$B$6:$P$1000,11,FALSE),"")</f>
        <v>29.36643703703885</v>
      </c>
      <c r="H741" s="368">
        <f>IF(PROFILE!H743="","",PROFILE!B743)</f>
        <v>1709060</v>
      </c>
      <c r="I741" s="369" t="str">
        <f>IF(H741="","",VLOOKUP(H741,PROFILE!$B$6:$AC$1000,18,FALSE))</f>
        <v>เมืองไทย</v>
      </c>
      <c r="J741" s="369" t="str">
        <f>IF(H741="","",VLOOKUP(H741,PROFILE!$B$6:$AC$1000,17,FALSE))</f>
        <v>รอบคัน</v>
      </c>
      <c r="K741" s="369" t="str">
        <f>IF(H741="","",VLOOKUP(H741,PROFILE!$B$6:$AC$1000,23,FALSE))</f>
        <v>ญอ9896</v>
      </c>
      <c r="L741" s="369" t="str">
        <f>IF(H741="","",VLOOKUP(H741,PROFILE!$B$6:$AC$1000,24,FALSE))</f>
        <v>MITSUBISHI</v>
      </c>
      <c r="M741" s="370" t="str">
        <f>IF(H741="","",VLOOKUP(H741,PROFILE!$B$6:$AC$1000,25,FALSE))</f>
        <v>TRITON</v>
      </c>
      <c r="N741" s="371">
        <f t="shared" si="63"/>
        <v>1500</v>
      </c>
      <c r="O741" s="372"/>
      <c r="P741" s="372"/>
      <c r="Q741" s="371">
        <f t="shared" si="64"/>
        <v>0</v>
      </c>
      <c r="R741" s="371">
        <f t="shared" si="60"/>
        <v>0</v>
      </c>
      <c r="S741" s="372">
        <f>IFERROR((VLOOKUP(A741,QUEUE!$F$5:$AW$1000,27,FALSE)-VLOOKUP(A741,QUEUE!$F$5:$AW$1000,26,FALSE))*500,0)</f>
        <v>0</v>
      </c>
      <c r="T741" s="372">
        <f>IFERROR((VLOOKUP(A741,QUEUE!$F$5:$AW$1000,30,FALSE)-VLOOKUP(A741,QUEUE!$F$5:$AW$1000,29,FALSE))*850,0)</f>
        <v>0</v>
      </c>
      <c r="U741" s="372">
        <f>IFERROR((VLOOKUP(A741,QUEUE!$F$5:$AW$1000,33,FALSE)-VLOOKUP(A741,QUEUE!$F$5:$AW$1000,32,FALSE))*600,0)</f>
        <v>0</v>
      </c>
      <c r="V741" s="372">
        <f>IFERROR((VLOOKUP(A741,QUEUE!$F$5:$AW$1000,36,FALSE)-VLOOKUP(A741,QUEUE!$F$5:$AW$1000,35,FALSE))*750,0)</f>
        <v>0</v>
      </c>
      <c r="W741" s="372">
        <f>IFERROR((VLOOKUP(A741,QUEUE!$F$5:$AW$1000,39,FALSE)-VLOOKUP(A741,QUEUE!$F$5:$AW$1000,38,FALSE))*600,0)</f>
        <v>0</v>
      </c>
      <c r="X741" s="373"/>
      <c r="Y741" s="371">
        <f>IFERROR(VLOOKUP(A741,PROFILE!$B$6:$DG$1000,109,FALSE),0)</f>
        <v>0</v>
      </c>
      <c r="Z741" s="371">
        <f>IFERROR((VLOOKUP(A741,PROFILE!$B$6:$DG$1000,110,FALSE)*900)+((VLOOKUP(A741,PROFILE!$B$6:$DG$1000,110,FALSE)*900)*0.5),0)</f>
        <v>0</v>
      </c>
      <c r="AA741" s="371">
        <f t="shared" si="62"/>
        <v>0</v>
      </c>
      <c r="AB741" s="373">
        <f>IF(PROFILE!R743="รอบคัน",1500,IF(PROFILE!R743="โคม่า",2000,PROFILE!DJ743*100))</f>
        <v>1500</v>
      </c>
    </row>
    <row r="742" spans="1:28" x14ac:dyDescent="0.35">
      <c r="A742" s="344">
        <f t="shared" si="61"/>
        <v>1709061</v>
      </c>
      <c r="B742" s="344">
        <v>742</v>
      </c>
      <c r="G742" s="374" t="str">
        <f>IFERROR(VLOOKUP(A742,PROFILE!$B$6:$P$1000,11,FALSE),"")</f>
        <v/>
      </c>
      <c r="H742" s="368">
        <f>IF(PROFILE!H744="","",PROFILE!B744)</f>
        <v>1709061</v>
      </c>
      <c r="I742" s="369" t="str">
        <f>IF(H742="","",VLOOKUP(H742,PROFILE!$B$6:$AC$1000,18,FALSE))</f>
        <v>ธนชาต</v>
      </c>
      <c r="J742" s="369" t="str">
        <f>IF(H742="","",VLOOKUP(H742,PROFILE!$B$6:$AC$1000,17,FALSE))</f>
        <v>เบา</v>
      </c>
      <c r="K742" s="369" t="str">
        <f>IF(H742="","",VLOOKUP(H742,PROFILE!$B$6:$AC$1000,23,FALSE))</f>
        <v>ฆฐ1875</v>
      </c>
      <c r="L742" s="369" t="str">
        <f>IF(H742="","",VLOOKUP(H742,PROFILE!$B$6:$AC$1000,24,FALSE))</f>
        <v>TOYOTA</v>
      </c>
      <c r="M742" s="370" t="str">
        <f>IF(H742="","",VLOOKUP(H742,PROFILE!$B$6:$AC$1000,25,FALSE))</f>
        <v>VIGO</v>
      </c>
      <c r="N742" s="371">
        <f t="shared" si="63"/>
        <v>0</v>
      </c>
      <c r="O742" s="372"/>
      <c r="P742" s="372"/>
      <c r="Q742" s="371">
        <f t="shared" si="64"/>
        <v>0</v>
      </c>
      <c r="R742" s="371">
        <f t="shared" si="60"/>
        <v>0</v>
      </c>
      <c r="S742" s="372">
        <f>IFERROR((VLOOKUP(A742,QUEUE!$F$5:$AW$1000,27,FALSE)-VLOOKUP(A742,QUEUE!$F$5:$AW$1000,26,FALSE))*500,0)</f>
        <v>0</v>
      </c>
      <c r="T742" s="372">
        <f>IFERROR((VLOOKUP(A742,QUEUE!$F$5:$AW$1000,30,FALSE)-VLOOKUP(A742,QUEUE!$F$5:$AW$1000,29,FALSE))*850,0)</f>
        <v>0</v>
      </c>
      <c r="U742" s="372">
        <f>IFERROR((VLOOKUP(A742,QUEUE!$F$5:$AW$1000,33,FALSE)-VLOOKUP(A742,QUEUE!$F$5:$AW$1000,32,FALSE))*600,0)</f>
        <v>0</v>
      </c>
      <c r="V742" s="372">
        <f>IFERROR((VLOOKUP(A742,QUEUE!$F$5:$AW$1000,36,FALSE)-VLOOKUP(A742,QUEUE!$F$5:$AW$1000,35,FALSE))*750,0)</f>
        <v>0</v>
      </c>
      <c r="W742" s="372">
        <f>IFERROR((VLOOKUP(A742,QUEUE!$F$5:$AW$1000,39,FALSE)-VLOOKUP(A742,QUEUE!$F$5:$AW$1000,38,FALSE))*600,0)</f>
        <v>0</v>
      </c>
      <c r="X742" s="373"/>
      <c r="Y742" s="371">
        <f>IFERROR(VLOOKUP(A742,PROFILE!$B$6:$DG$1000,109,FALSE),0)</f>
        <v>0</v>
      </c>
      <c r="Z742" s="371">
        <f>IFERROR((VLOOKUP(A742,PROFILE!$B$6:$DG$1000,110,FALSE)*900)+((VLOOKUP(A742,PROFILE!$B$6:$DG$1000,110,FALSE)*900)*0.5),0)</f>
        <v>0</v>
      </c>
      <c r="AA742" s="371">
        <f t="shared" si="62"/>
        <v>0</v>
      </c>
      <c r="AB742" s="373">
        <f>IF(PROFILE!R744="รอบคัน",1500,IF(PROFILE!R744="โคม่า",2000,PROFILE!DJ744*100))</f>
        <v>0</v>
      </c>
    </row>
    <row r="743" spans="1:28" x14ac:dyDescent="0.35">
      <c r="A743" s="344">
        <f t="shared" si="61"/>
        <v>1709062</v>
      </c>
      <c r="B743" s="344">
        <v>743</v>
      </c>
      <c r="G743" s="374" t="str">
        <f>IFERROR(VLOOKUP(A743,PROFILE!$B$6:$P$1000,11,FALSE),"")</f>
        <v/>
      </c>
      <c r="H743" s="368">
        <f>IF(PROFILE!H745="","",PROFILE!B745)</f>
        <v>1709062</v>
      </c>
      <c r="I743" s="369" t="str">
        <f>IF(H743="","",VLOOKUP(H743,PROFILE!$B$6:$AC$1000,18,FALSE))</f>
        <v>ธนชาต</v>
      </c>
      <c r="J743" s="369" t="str">
        <f>IF(H743="","",VLOOKUP(H743,PROFILE!$B$6:$AC$1000,17,FALSE))</f>
        <v>โคม่า</v>
      </c>
      <c r="K743" s="369" t="str">
        <f>IF(H743="","",VLOOKUP(H743,PROFILE!$B$6:$AC$1000,23,FALSE))</f>
        <v>ญฐ6440</v>
      </c>
      <c r="L743" s="369" t="str">
        <f>IF(H743="","",VLOOKUP(H743,PROFILE!$B$6:$AC$1000,24,FALSE))</f>
        <v>HONDA</v>
      </c>
      <c r="M743" s="370" t="str">
        <f>IF(H743="","",VLOOKUP(H743,PROFILE!$B$6:$AC$1000,25,FALSE))</f>
        <v>ACCORD</v>
      </c>
      <c r="N743" s="371">
        <f t="shared" si="63"/>
        <v>2000</v>
      </c>
      <c r="O743" s="372"/>
      <c r="P743" s="372"/>
      <c r="Q743" s="371">
        <f t="shared" si="64"/>
        <v>0</v>
      </c>
      <c r="R743" s="371">
        <f t="shared" si="60"/>
        <v>0</v>
      </c>
      <c r="S743" s="372">
        <f>IFERROR((VLOOKUP(A743,QUEUE!$F$5:$AW$1000,27,FALSE)-VLOOKUP(A743,QUEUE!$F$5:$AW$1000,26,FALSE))*500,0)</f>
        <v>0</v>
      </c>
      <c r="T743" s="372">
        <f>IFERROR((VLOOKUP(A743,QUEUE!$F$5:$AW$1000,30,FALSE)-VLOOKUP(A743,QUEUE!$F$5:$AW$1000,29,FALSE))*850,0)</f>
        <v>0</v>
      </c>
      <c r="U743" s="372">
        <f>IFERROR((VLOOKUP(A743,QUEUE!$F$5:$AW$1000,33,FALSE)-VLOOKUP(A743,QUEUE!$F$5:$AW$1000,32,FALSE))*600,0)</f>
        <v>0</v>
      </c>
      <c r="V743" s="372">
        <f>IFERROR((VLOOKUP(A743,QUEUE!$F$5:$AW$1000,36,FALSE)-VLOOKUP(A743,QUEUE!$F$5:$AW$1000,35,FALSE))*750,0)</f>
        <v>0</v>
      </c>
      <c r="W743" s="372">
        <f>IFERROR((VLOOKUP(A743,QUEUE!$F$5:$AW$1000,39,FALSE)-VLOOKUP(A743,QUEUE!$F$5:$AW$1000,38,FALSE))*600,0)</f>
        <v>0</v>
      </c>
      <c r="X743" s="373"/>
      <c r="Y743" s="371">
        <f>IFERROR(VLOOKUP(A743,PROFILE!$B$6:$DG$1000,109,FALSE),0)</f>
        <v>0</v>
      </c>
      <c r="Z743" s="371">
        <f>IFERROR((VLOOKUP(A743,PROFILE!$B$6:$DG$1000,110,FALSE)*900)+((VLOOKUP(A743,PROFILE!$B$6:$DG$1000,110,FALSE)*900)*0.5),0)</f>
        <v>0</v>
      </c>
      <c r="AA743" s="371">
        <f t="shared" si="62"/>
        <v>0</v>
      </c>
      <c r="AB743" s="373">
        <f>IF(PROFILE!R745="รอบคัน",1500,IF(PROFILE!R745="โคม่า",2000,PROFILE!DJ745*100))</f>
        <v>2000</v>
      </c>
    </row>
    <row r="744" spans="1:28" x14ac:dyDescent="0.35">
      <c r="A744" s="344">
        <f t="shared" si="61"/>
        <v>1709063</v>
      </c>
      <c r="B744" s="344">
        <v>744</v>
      </c>
      <c r="G744" s="374" t="str">
        <f>IFERROR(VLOOKUP(A744,PROFILE!$B$6:$P$1000,11,FALSE),"")</f>
        <v/>
      </c>
      <c r="H744" s="368">
        <f>IF(PROFILE!H746="","",PROFILE!B746)</f>
        <v>1709063</v>
      </c>
      <c r="I744" s="369" t="str">
        <f>IF(H744="","",VLOOKUP(H744,PROFILE!$B$6:$AC$1000,18,FALSE))</f>
        <v>อาคเนย์</v>
      </c>
      <c r="J744" s="369" t="str">
        <f>IF(H744="","",VLOOKUP(H744,PROFILE!$B$6:$AC$1000,17,FALSE))</f>
        <v>ชิ้นส่วน</v>
      </c>
      <c r="K744" s="369" t="str">
        <f>IF(H744="","",VLOOKUP(H744,PROFILE!$B$6:$AC$1000,23,FALSE))</f>
        <v>3กญ2275</v>
      </c>
      <c r="L744" s="369" t="str">
        <f>IF(H744="","",VLOOKUP(H744,PROFILE!$B$6:$AC$1000,24,FALSE))</f>
        <v>FORD</v>
      </c>
      <c r="M744" s="370" t="str">
        <f>IF(H744="","",VLOOKUP(H744,PROFILE!$B$6:$AC$1000,25,FALSE))</f>
        <v>FIESTA</v>
      </c>
      <c r="N744" s="371">
        <f t="shared" si="63"/>
        <v>0</v>
      </c>
      <c r="O744" s="372"/>
      <c r="P744" s="372"/>
      <c r="Q744" s="371">
        <f t="shared" si="64"/>
        <v>0</v>
      </c>
      <c r="R744" s="371">
        <f t="shared" si="60"/>
        <v>0</v>
      </c>
      <c r="S744" s="372">
        <f>IFERROR((VLOOKUP(A744,QUEUE!$F$5:$AW$1000,27,FALSE)-VLOOKUP(A744,QUEUE!$F$5:$AW$1000,26,FALSE))*500,0)</f>
        <v>0</v>
      </c>
      <c r="T744" s="372">
        <f>IFERROR((VLOOKUP(A744,QUEUE!$F$5:$AW$1000,30,FALSE)-VLOOKUP(A744,QUEUE!$F$5:$AW$1000,29,FALSE))*850,0)</f>
        <v>0</v>
      </c>
      <c r="U744" s="372">
        <f>IFERROR((VLOOKUP(A744,QUEUE!$F$5:$AW$1000,33,FALSE)-VLOOKUP(A744,QUEUE!$F$5:$AW$1000,32,FALSE))*600,0)</f>
        <v>0</v>
      </c>
      <c r="V744" s="372">
        <f>IFERROR((VLOOKUP(A744,QUEUE!$F$5:$AW$1000,36,FALSE)-VLOOKUP(A744,QUEUE!$F$5:$AW$1000,35,FALSE))*750,0)</f>
        <v>0</v>
      </c>
      <c r="W744" s="372">
        <f>IFERROR((VLOOKUP(A744,QUEUE!$F$5:$AW$1000,39,FALSE)-VLOOKUP(A744,QUEUE!$F$5:$AW$1000,38,FALSE))*600,0)</f>
        <v>0</v>
      </c>
      <c r="X744" s="373"/>
      <c r="Y744" s="371">
        <f>IFERROR(VLOOKUP(A744,PROFILE!$B$6:$DG$1000,109,FALSE),0)</f>
        <v>0</v>
      </c>
      <c r="Z744" s="371">
        <f>IFERROR((VLOOKUP(A744,PROFILE!$B$6:$DG$1000,110,FALSE)*900)+((VLOOKUP(A744,PROFILE!$B$6:$DG$1000,110,FALSE)*900)*0.5),0)</f>
        <v>0</v>
      </c>
      <c r="AA744" s="371">
        <f t="shared" si="62"/>
        <v>0</v>
      </c>
      <c r="AB744" s="373">
        <f>IF(PROFILE!R746="รอบคัน",1500,IF(PROFILE!R746="โคม่า",2000,PROFILE!DJ746*100))</f>
        <v>0</v>
      </c>
    </row>
    <row r="745" spans="1:28" x14ac:dyDescent="0.35">
      <c r="A745" s="344">
        <f t="shared" si="61"/>
        <v>1709064</v>
      </c>
      <c r="B745" s="344">
        <v>745</v>
      </c>
      <c r="G745" s="374" t="str">
        <f>IFERROR(VLOOKUP(A745,PROFILE!$B$6:$P$1000,11,FALSE),"")</f>
        <v/>
      </c>
      <c r="H745" s="368">
        <f>IF(PROFILE!H747="","",PROFILE!B747)</f>
        <v>1709064</v>
      </c>
      <c r="I745" s="369" t="str">
        <f>IF(H745="","",VLOOKUP(H745,PROFILE!$B$6:$AC$1000,18,FALSE))</f>
        <v>อาคเนย์</v>
      </c>
      <c r="J745" s="369" t="str">
        <f>IF(H745="","",VLOOKUP(H745,PROFILE!$B$6:$AC$1000,17,FALSE))</f>
        <v>ชิ้นส่วน</v>
      </c>
      <c r="K745" s="369" t="str">
        <f>IF(H745="","",VLOOKUP(H745,PROFILE!$B$6:$AC$1000,23,FALSE))</f>
        <v>4กจ5633</v>
      </c>
      <c r="L745" s="369" t="str">
        <f>IF(H745="","",VLOOKUP(H745,PROFILE!$B$6:$AC$1000,24,FALSE))</f>
        <v>TOYOTA</v>
      </c>
      <c r="M745" s="370" t="str">
        <f>IF(H745="","",VLOOKUP(H745,PROFILE!$B$6:$AC$1000,25,FALSE))</f>
        <v>VIOS</v>
      </c>
      <c r="N745" s="371">
        <f t="shared" si="63"/>
        <v>0</v>
      </c>
      <c r="O745" s="372"/>
      <c r="P745" s="372"/>
      <c r="Q745" s="371">
        <f t="shared" si="64"/>
        <v>0</v>
      </c>
      <c r="R745" s="371">
        <f t="shared" si="60"/>
        <v>0</v>
      </c>
      <c r="S745" s="372">
        <f>IFERROR((VLOOKUP(A745,QUEUE!$F$5:$AW$1000,27,FALSE)-VLOOKUP(A745,QUEUE!$F$5:$AW$1000,26,FALSE))*500,0)</f>
        <v>0</v>
      </c>
      <c r="T745" s="372">
        <f>IFERROR((VLOOKUP(A745,QUEUE!$F$5:$AW$1000,30,FALSE)-VLOOKUP(A745,QUEUE!$F$5:$AW$1000,29,FALSE))*850,0)</f>
        <v>0</v>
      </c>
      <c r="U745" s="372">
        <f>IFERROR((VLOOKUP(A745,QUEUE!$F$5:$AW$1000,33,FALSE)-VLOOKUP(A745,QUEUE!$F$5:$AW$1000,32,FALSE))*600,0)</f>
        <v>0</v>
      </c>
      <c r="V745" s="372">
        <f>IFERROR((VLOOKUP(A745,QUEUE!$F$5:$AW$1000,36,FALSE)-VLOOKUP(A745,QUEUE!$F$5:$AW$1000,35,FALSE))*750,0)</f>
        <v>0</v>
      </c>
      <c r="W745" s="372">
        <f>IFERROR((VLOOKUP(A745,QUEUE!$F$5:$AW$1000,39,FALSE)-VLOOKUP(A745,QUEUE!$F$5:$AW$1000,38,FALSE))*600,0)</f>
        <v>0</v>
      </c>
      <c r="X745" s="373"/>
      <c r="Y745" s="371">
        <f>IFERROR(VLOOKUP(A745,PROFILE!$B$6:$DG$1000,109,FALSE),0)</f>
        <v>0</v>
      </c>
      <c r="Z745" s="371">
        <f>IFERROR((VLOOKUP(A745,PROFILE!$B$6:$DG$1000,110,FALSE)*900)+((VLOOKUP(A745,PROFILE!$B$6:$DG$1000,110,FALSE)*900)*0.5),0)</f>
        <v>0</v>
      </c>
      <c r="AA745" s="371">
        <f t="shared" si="62"/>
        <v>0</v>
      </c>
      <c r="AB745" s="373">
        <f>IF(PROFILE!R747="รอบคัน",1500,IF(PROFILE!R747="โคม่า",2000,PROFILE!DJ747*100))</f>
        <v>0</v>
      </c>
    </row>
    <row r="746" spans="1:28" x14ac:dyDescent="0.35">
      <c r="A746" s="344">
        <f t="shared" si="61"/>
        <v>1709065</v>
      </c>
      <c r="B746" s="344">
        <v>746</v>
      </c>
      <c r="G746" s="374" t="str">
        <f>IFERROR(VLOOKUP(A746,PROFILE!$B$6:$P$1000,11,FALSE),"")</f>
        <v>OUT</v>
      </c>
      <c r="H746" s="368">
        <f>IF(PROFILE!H748="","",PROFILE!B748)</f>
        <v>1709065</v>
      </c>
      <c r="I746" s="369" t="str">
        <f>IF(H746="","",VLOOKUP(H746,PROFILE!$B$6:$AC$1000,18,FALSE))</f>
        <v>ธนชาต</v>
      </c>
      <c r="J746" s="369" t="str">
        <f>IF(H746="","",VLOOKUP(H746,PROFILE!$B$6:$AC$1000,17,FALSE))</f>
        <v>เบา</v>
      </c>
      <c r="K746" s="369" t="str">
        <f>IF(H746="","",VLOOKUP(H746,PROFILE!$B$6:$AC$1000,23,FALSE))</f>
        <v>ฒส1839</v>
      </c>
      <c r="L746" s="369" t="str">
        <f>IF(H746="","",VLOOKUP(H746,PROFILE!$B$6:$AC$1000,24,FALSE))</f>
        <v>ISUZU</v>
      </c>
      <c r="M746" s="370" t="str">
        <f>IF(H746="","",VLOOKUP(H746,PROFILE!$B$6:$AC$1000,25,FALSE))</f>
        <v>D-MAX</v>
      </c>
      <c r="N746" s="371">
        <f t="shared" si="63"/>
        <v>3861.5509999999999</v>
      </c>
      <c r="O746" s="372"/>
      <c r="P746" s="372">
        <v>2705.51</v>
      </c>
      <c r="Q746" s="371">
        <f t="shared" si="64"/>
        <v>-1156.0409999999997</v>
      </c>
      <c r="R746" s="371">
        <f t="shared" si="60"/>
        <v>-1156.0409999999997</v>
      </c>
      <c r="S746" s="372">
        <f>IFERROR((VLOOKUP(A746,QUEUE!$F$5:$AW$1000,27,FALSE)-VLOOKUP(A746,QUEUE!$F$5:$AW$1000,26,FALSE))*500,0)</f>
        <v>0</v>
      </c>
      <c r="T746" s="372">
        <f>IFERROR((VLOOKUP(A746,QUEUE!$F$5:$AW$1000,30,FALSE)-VLOOKUP(A746,QUEUE!$F$5:$AW$1000,29,FALSE))*850,0)</f>
        <v>0</v>
      </c>
      <c r="U746" s="372">
        <f>IFERROR((VLOOKUP(A746,QUEUE!$F$5:$AW$1000,33,FALSE)-VLOOKUP(A746,QUEUE!$F$5:$AW$1000,32,FALSE))*600,0)</f>
        <v>0</v>
      </c>
      <c r="V746" s="372">
        <f>IFERROR((VLOOKUP(A746,QUEUE!$F$5:$AW$1000,36,FALSE)-VLOOKUP(A746,QUEUE!$F$5:$AW$1000,35,FALSE))*750,0)</f>
        <v>0</v>
      </c>
      <c r="W746" s="372">
        <f>IFERROR((VLOOKUP(A746,QUEUE!$F$5:$AW$1000,39,FALSE)-VLOOKUP(A746,QUEUE!$F$5:$AW$1000,38,FALSE))*600,0)</f>
        <v>0</v>
      </c>
      <c r="X746" s="373"/>
      <c r="Y746" s="371">
        <f>1620+1620</f>
        <v>3240</v>
      </c>
      <c r="Z746" s="371">
        <f>IFERROR((VLOOKUP(A746,PROFILE!$B$6:$DG$1000,110,FALSE)*900)+((VLOOKUP(A746,PROFILE!$B$6:$DG$1000,110,FALSE)*900)*0.5),0)</f>
        <v>675</v>
      </c>
      <c r="AA746" s="371">
        <f t="shared" si="62"/>
        <v>-53.448999999999984</v>
      </c>
      <c r="AB746" s="373">
        <f>IF(PROFILE!R748="รอบคัน",1500,IF(PROFILE!R748="โคม่า",2000,PROFILE!DJ748*100))</f>
        <v>0</v>
      </c>
    </row>
    <row r="747" spans="1:28" x14ac:dyDescent="0.35">
      <c r="A747" s="344">
        <f t="shared" si="61"/>
        <v>1709066</v>
      </c>
      <c r="B747" s="344">
        <v>747</v>
      </c>
      <c r="G747" s="374" t="str">
        <f>IFERROR(VLOOKUP(A747,PROFILE!$B$6:$P$1000,11,FALSE),"")</f>
        <v/>
      </c>
      <c r="H747" s="368">
        <f>IF(PROFILE!H749="","",PROFILE!B749)</f>
        <v>1709066</v>
      </c>
      <c r="I747" s="369" t="str">
        <f>IF(H747="","",VLOOKUP(H747,PROFILE!$B$6:$AC$1000,18,FALSE))</f>
        <v/>
      </c>
      <c r="J747" s="369" t="str">
        <f>IF(H747="","",VLOOKUP(H747,PROFILE!$B$6:$AC$1000,17,FALSE))</f>
        <v>กลาง</v>
      </c>
      <c r="K747" s="369" t="str">
        <f>IF(H747="","",VLOOKUP(H747,PROFILE!$B$6:$AC$1000,23,FALSE))</f>
        <v>ฆก8821</v>
      </c>
      <c r="L747" s="369" t="str">
        <f>IF(H747="","",VLOOKUP(H747,PROFILE!$B$6:$AC$1000,24,FALSE))</f>
        <v>FORD</v>
      </c>
      <c r="M747" s="370" t="str">
        <f>IF(H747="","",VLOOKUP(H747,PROFILE!$B$6:$AC$1000,25,FALSE))</f>
        <v>FIESTA</v>
      </c>
      <c r="N747" s="371">
        <f t="shared" si="63"/>
        <v>0</v>
      </c>
      <c r="O747" s="372">
        <v>6400</v>
      </c>
      <c r="P747" s="372"/>
      <c r="Q747" s="371">
        <f t="shared" si="64"/>
        <v>0</v>
      </c>
      <c r="R747" s="371">
        <f t="shared" si="60"/>
        <v>0</v>
      </c>
      <c r="S747" s="372">
        <f>IFERROR((VLOOKUP(A747,QUEUE!$F$5:$AW$1000,27,FALSE)-VLOOKUP(A747,QUEUE!$F$5:$AW$1000,26,FALSE))*500,0)</f>
        <v>0</v>
      </c>
      <c r="T747" s="372">
        <f>IFERROR((VLOOKUP(A747,QUEUE!$F$5:$AW$1000,30,FALSE)-VLOOKUP(A747,QUEUE!$F$5:$AW$1000,29,FALSE))*850,0)</f>
        <v>0</v>
      </c>
      <c r="U747" s="372">
        <f>IFERROR((VLOOKUP(A747,QUEUE!$F$5:$AW$1000,33,FALSE)-VLOOKUP(A747,QUEUE!$F$5:$AW$1000,32,FALSE))*600,0)</f>
        <v>0</v>
      </c>
      <c r="V747" s="372">
        <f>IFERROR((VLOOKUP(A747,QUEUE!$F$5:$AW$1000,36,FALSE)-VLOOKUP(A747,QUEUE!$F$5:$AW$1000,35,FALSE))*750,0)</f>
        <v>0</v>
      </c>
      <c r="W747" s="372">
        <f>IFERROR((VLOOKUP(A747,QUEUE!$F$5:$AW$1000,39,FALSE)-VLOOKUP(A747,QUEUE!$F$5:$AW$1000,38,FALSE))*600,0)</f>
        <v>0</v>
      </c>
      <c r="X747" s="373"/>
      <c r="Y747" s="371">
        <f>IFERROR(VLOOKUP(A747,PROFILE!$B$6:$DG$1000,109,FALSE),0)</f>
        <v>0</v>
      </c>
      <c r="Z747" s="371">
        <f>IFERROR((VLOOKUP(A747,PROFILE!$B$6:$DG$1000,110,FALSE)*900)+((VLOOKUP(A747,PROFILE!$B$6:$DG$1000,110,FALSE)*900)*0.5),0)</f>
        <v>0</v>
      </c>
      <c r="AA747" s="371">
        <f t="shared" si="62"/>
        <v>0</v>
      </c>
      <c r="AB747" s="373">
        <f>IF(PROFILE!R749="รอบคัน",1500,IF(PROFILE!R749="โคม่า",2000,PROFILE!DJ749*100))</f>
        <v>0</v>
      </c>
    </row>
    <row r="748" spans="1:28" x14ac:dyDescent="0.35">
      <c r="A748" s="344">
        <f t="shared" si="61"/>
        <v>1709067</v>
      </c>
      <c r="B748" s="344">
        <v>748</v>
      </c>
      <c r="G748" s="374" t="str">
        <f>IFERROR(VLOOKUP(A748,PROFILE!$B$6:$P$1000,11,FALSE),"")</f>
        <v>OUT</v>
      </c>
      <c r="H748" s="368">
        <f>IF(PROFILE!H750="","",PROFILE!B750)</f>
        <v>1709067</v>
      </c>
      <c r="I748" s="369" t="str">
        <f>IF(H748="","",VLOOKUP(H748,PROFILE!$B$6:$AC$1000,18,FALSE))</f>
        <v/>
      </c>
      <c r="J748" s="369" t="str">
        <f>IF(H748="","",VLOOKUP(H748,PROFILE!$B$6:$AC$1000,17,FALSE))</f>
        <v>ชิ้นส่วน</v>
      </c>
      <c r="K748" s="369" t="str">
        <f>IF(H748="","",VLOOKUP(H748,PROFILE!$B$6:$AC$1000,23,FALSE))</f>
        <v>กพ1622</v>
      </c>
      <c r="L748" s="369" t="str">
        <f>IF(H748="","",VLOOKUP(H748,PROFILE!$B$6:$AC$1000,24,FALSE))</f>
        <v>NISSAN</v>
      </c>
      <c r="M748" s="370" t="str">
        <f>IF(H748="","",VLOOKUP(H748,PROFILE!$B$6:$AC$1000,25,FALSE))</f>
        <v>TEANA</v>
      </c>
      <c r="N748" s="371">
        <f t="shared" si="63"/>
        <v>0</v>
      </c>
      <c r="O748" s="372">
        <v>0</v>
      </c>
      <c r="P748" s="372"/>
      <c r="Q748" s="371">
        <f t="shared" si="64"/>
        <v>0</v>
      </c>
      <c r="R748" s="371">
        <f t="shared" si="60"/>
        <v>0</v>
      </c>
      <c r="S748" s="372">
        <f>IFERROR((VLOOKUP(A748,QUEUE!$F$5:$AW$1000,27,FALSE)-VLOOKUP(A748,QUEUE!$F$5:$AW$1000,26,FALSE))*500,0)</f>
        <v>0</v>
      </c>
      <c r="T748" s="372">
        <f>IFERROR((VLOOKUP(A748,QUEUE!$F$5:$AW$1000,30,FALSE)-VLOOKUP(A748,QUEUE!$F$5:$AW$1000,29,FALSE))*850,0)</f>
        <v>0</v>
      </c>
      <c r="U748" s="372">
        <f>IFERROR((VLOOKUP(A748,QUEUE!$F$5:$AW$1000,33,FALSE)-VLOOKUP(A748,QUEUE!$F$5:$AW$1000,32,FALSE))*600,0)</f>
        <v>0</v>
      </c>
      <c r="V748" s="372">
        <f>IFERROR((VLOOKUP(A748,QUEUE!$F$5:$AW$1000,36,FALSE)-VLOOKUP(A748,QUEUE!$F$5:$AW$1000,35,FALSE))*750,0)</f>
        <v>0</v>
      </c>
      <c r="W748" s="372">
        <f>IFERROR((VLOOKUP(A748,QUEUE!$F$5:$AW$1000,39,FALSE)-VLOOKUP(A748,QUEUE!$F$5:$AW$1000,38,FALSE))*600,0)</f>
        <v>0</v>
      </c>
      <c r="X748" s="373"/>
      <c r="Y748" s="371">
        <f>IFERROR(VLOOKUP(A748,PROFILE!$B$6:$DG$1000,109,FALSE),0)</f>
        <v>0</v>
      </c>
      <c r="Z748" s="371">
        <f>IFERROR((VLOOKUP(A748,PROFILE!$B$6:$DG$1000,110,FALSE)*900)+((VLOOKUP(A748,PROFILE!$B$6:$DG$1000,110,FALSE)*900)*0.5),0)</f>
        <v>0</v>
      </c>
      <c r="AA748" s="371">
        <f t="shared" si="62"/>
        <v>0</v>
      </c>
      <c r="AB748" s="373">
        <f>IF(PROFILE!R750="รอบคัน",1500,IF(PROFILE!R750="โคม่า",2000,PROFILE!DJ750*100))</f>
        <v>0</v>
      </c>
    </row>
    <row r="749" spans="1:28" x14ac:dyDescent="0.35">
      <c r="A749" s="344">
        <f t="shared" si="61"/>
        <v>1709068</v>
      </c>
      <c r="B749" s="344">
        <v>749</v>
      </c>
      <c r="G749" s="374" t="str">
        <f>IFERROR(VLOOKUP(A749,PROFILE!$B$6:$P$1000,11,FALSE),"")</f>
        <v/>
      </c>
      <c r="H749" s="368">
        <f>IF(PROFILE!H751="","",PROFILE!B751)</f>
        <v>1709068</v>
      </c>
      <c r="I749" s="369" t="str">
        <f>IF(H749="","",VLOOKUP(H749,PROFILE!$B$6:$AC$1000,18,FALSE))</f>
        <v>ธนชาต</v>
      </c>
      <c r="J749" s="369" t="str">
        <f>IF(H749="","",VLOOKUP(H749,PROFILE!$B$6:$AC$1000,17,FALSE))</f>
        <v>โคม่า</v>
      </c>
      <c r="K749" s="369" t="str">
        <f>IF(H749="","",VLOOKUP(H749,PROFILE!$B$6:$AC$1000,23,FALSE))</f>
        <v>ฒก5110</v>
      </c>
      <c r="L749" s="369" t="str">
        <f>IF(H749="","",VLOOKUP(H749,PROFILE!$B$6:$AC$1000,24,FALSE))</f>
        <v>ISUZU</v>
      </c>
      <c r="M749" s="370" t="str">
        <f>IF(H749="","",VLOOKUP(H749,PROFILE!$B$6:$AC$1000,25,FALSE))</f>
        <v>D-MAX</v>
      </c>
      <c r="N749" s="371">
        <f t="shared" si="63"/>
        <v>2000</v>
      </c>
      <c r="O749" s="372"/>
      <c r="P749" s="372"/>
      <c r="Q749" s="371">
        <f t="shared" si="64"/>
        <v>0</v>
      </c>
      <c r="R749" s="371">
        <f t="shared" si="60"/>
        <v>0</v>
      </c>
      <c r="S749" s="372">
        <f>IFERROR((VLOOKUP(A749,QUEUE!$F$5:$AW$1000,27,FALSE)-VLOOKUP(A749,QUEUE!$F$5:$AW$1000,26,FALSE))*500,0)</f>
        <v>0</v>
      </c>
      <c r="T749" s="372">
        <f>IFERROR((VLOOKUP(A749,QUEUE!$F$5:$AW$1000,30,FALSE)-VLOOKUP(A749,QUEUE!$F$5:$AW$1000,29,FALSE))*850,0)</f>
        <v>0</v>
      </c>
      <c r="U749" s="372">
        <f>IFERROR((VLOOKUP(A749,QUEUE!$F$5:$AW$1000,33,FALSE)-VLOOKUP(A749,QUEUE!$F$5:$AW$1000,32,FALSE))*600,0)</f>
        <v>0</v>
      </c>
      <c r="V749" s="372">
        <f>IFERROR((VLOOKUP(A749,QUEUE!$F$5:$AW$1000,36,FALSE)-VLOOKUP(A749,QUEUE!$F$5:$AW$1000,35,FALSE))*750,0)</f>
        <v>0</v>
      </c>
      <c r="W749" s="372">
        <f>IFERROR((VLOOKUP(A749,QUEUE!$F$5:$AW$1000,39,FALSE)-VLOOKUP(A749,QUEUE!$F$5:$AW$1000,38,FALSE))*600,0)</f>
        <v>0</v>
      </c>
      <c r="X749" s="373"/>
      <c r="Y749" s="371">
        <f>IFERROR(VLOOKUP(A749,PROFILE!$B$6:$DG$1000,109,FALSE),0)</f>
        <v>0</v>
      </c>
      <c r="Z749" s="371">
        <f>IFERROR((VLOOKUP(A749,PROFILE!$B$6:$DG$1000,110,FALSE)*900)+((VLOOKUP(A749,PROFILE!$B$6:$DG$1000,110,FALSE)*900)*0.5),0)</f>
        <v>0</v>
      </c>
      <c r="AA749" s="371">
        <f t="shared" si="62"/>
        <v>0</v>
      </c>
      <c r="AB749" s="373">
        <f>IF(PROFILE!R751="รอบคัน",1500,IF(PROFILE!R751="โคม่า",2000,PROFILE!DJ751*100))</f>
        <v>2000</v>
      </c>
    </row>
    <row r="750" spans="1:28" x14ac:dyDescent="0.35">
      <c r="A750" s="344">
        <f t="shared" si="61"/>
        <v>1709069</v>
      </c>
      <c r="B750" s="344">
        <v>750</v>
      </c>
      <c r="G750" s="374" t="str">
        <f>IFERROR(VLOOKUP(A750,PROFILE!$B$6:$P$1000,11,FALSE),"")</f>
        <v/>
      </c>
      <c r="H750" s="368">
        <f>IF(PROFILE!H752="","",PROFILE!B752)</f>
        <v>1709069</v>
      </c>
      <c r="I750" s="369" t="str">
        <f>IF(H750="","",VLOOKUP(H750,PROFILE!$B$6:$AC$1000,18,FALSE))</f>
        <v>เมืองไทย</v>
      </c>
      <c r="J750" s="369" t="str">
        <f>IF(H750="","",VLOOKUP(H750,PROFILE!$B$6:$AC$1000,17,FALSE))</f>
        <v>กลาง</v>
      </c>
      <c r="K750" s="369" t="str">
        <f>IF(H750="","",VLOOKUP(H750,PROFILE!$B$6:$AC$1000,23,FALSE))</f>
        <v>ญท246</v>
      </c>
      <c r="L750" s="369" t="str">
        <f>IF(H750="","",VLOOKUP(H750,PROFILE!$B$6:$AC$1000,24,FALSE))</f>
        <v>HONDA</v>
      </c>
      <c r="M750" s="370" t="str">
        <f>IF(H750="","",VLOOKUP(H750,PROFILE!$B$6:$AC$1000,25,FALSE))</f>
        <v>ACCORD</v>
      </c>
      <c r="N750" s="371">
        <f t="shared" si="63"/>
        <v>0</v>
      </c>
      <c r="O750" s="372"/>
      <c r="P750" s="372"/>
      <c r="Q750" s="371">
        <f t="shared" si="64"/>
        <v>0</v>
      </c>
      <c r="R750" s="371">
        <f t="shared" si="60"/>
        <v>0</v>
      </c>
      <c r="S750" s="372">
        <f>IFERROR((VLOOKUP(A750,QUEUE!$F$5:$AW$1000,27,FALSE)-VLOOKUP(A750,QUEUE!$F$5:$AW$1000,26,FALSE))*500,0)</f>
        <v>0</v>
      </c>
      <c r="T750" s="372">
        <f>IFERROR((VLOOKUP(A750,QUEUE!$F$5:$AW$1000,30,FALSE)-VLOOKUP(A750,QUEUE!$F$5:$AW$1000,29,FALSE))*850,0)</f>
        <v>0</v>
      </c>
      <c r="U750" s="372">
        <f>IFERROR((VLOOKUP(A750,QUEUE!$F$5:$AW$1000,33,FALSE)-VLOOKUP(A750,QUEUE!$F$5:$AW$1000,32,FALSE))*600,0)</f>
        <v>0</v>
      </c>
      <c r="V750" s="372">
        <f>IFERROR((VLOOKUP(A750,QUEUE!$F$5:$AW$1000,36,FALSE)-VLOOKUP(A750,QUEUE!$F$5:$AW$1000,35,FALSE))*750,0)</f>
        <v>0</v>
      </c>
      <c r="W750" s="372">
        <f>IFERROR((VLOOKUP(A750,QUEUE!$F$5:$AW$1000,39,FALSE)-VLOOKUP(A750,QUEUE!$F$5:$AW$1000,38,FALSE))*600,0)</f>
        <v>0</v>
      </c>
      <c r="X750" s="373"/>
      <c r="Y750" s="371">
        <f>IFERROR(VLOOKUP(A750,PROFILE!$B$6:$DG$1000,109,FALSE),0)</f>
        <v>0</v>
      </c>
      <c r="Z750" s="371">
        <f>IFERROR((VLOOKUP(A750,PROFILE!$B$6:$DG$1000,110,FALSE)*900)+((VLOOKUP(A750,PROFILE!$B$6:$DG$1000,110,FALSE)*900)*0.5),0)</f>
        <v>0</v>
      </c>
      <c r="AA750" s="371">
        <f t="shared" si="62"/>
        <v>0</v>
      </c>
      <c r="AB750" s="373">
        <f>IF(PROFILE!R752="รอบคัน",1500,IF(PROFILE!R752="โคม่า",2000,PROFILE!DJ752*100))</f>
        <v>0</v>
      </c>
    </row>
    <row r="751" spans="1:28" x14ac:dyDescent="0.35">
      <c r="A751" s="344">
        <f t="shared" si="61"/>
        <v>1709070</v>
      </c>
      <c r="B751" s="344">
        <v>751</v>
      </c>
      <c r="G751" s="374" t="str">
        <f>IFERROR(VLOOKUP(A751,PROFILE!$B$6:$P$1000,11,FALSE),"")</f>
        <v/>
      </c>
      <c r="H751" s="368">
        <f>IF(PROFILE!H753="","",PROFILE!B753)</f>
        <v>1709070</v>
      </c>
      <c r="I751" s="369" t="str">
        <f>IF(H751="","",VLOOKUP(H751,PROFILE!$B$6:$AC$1000,18,FALSE))</f>
        <v>อาคเนย์</v>
      </c>
      <c r="J751" s="369" t="str">
        <f>IF(H751="","",VLOOKUP(H751,PROFILE!$B$6:$AC$1000,17,FALSE))</f>
        <v>กลาง</v>
      </c>
      <c r="K751" s="369" t="str">
        <f>IF(H751="","",VLOOKUP(H751,PROFILE!$B$6:$AC$1000,23,FALSE))</f>
        <v>ถช7261</v>
      </c>
      <c r="L751" s="369" t="str">
        <f>IF(H751="","",VLOOKUP(H751,PROFILE!$B$6:$AC$1000,24,FALSE))</f>
        <v>TOYOTA</v>
      </c>
      <c r="M751" s="370" t="str">
        <f>IF(H751="","",VLOOKUP(H751,PROFILE!$B$6:$AC$1000,25,FALSE))</f>
        <v>VIGO</v>
      </c>
      <c r="N751" s="371">
        <f t="shared" si="63"/>
        <v>0</v>
      </c>
      <c r="O751" s="372"/>
      <c r="P751" s="372"/>
      <c r="Q751" s="371">
        <f t="shared" si="64"/>
        <v>0</v>
      </c>
      <c r="R751" s="371">
        <f t="shared" si="60"/>
        <v>0</v>
      </c>
      <c r="S751" s="372">
        <f>IFERROR((VLOOKUP(A751,QUEUE!$F$5:$AW$1000,27,FALSE)-VLOOKUP(A751,QUEUE!$F$5:$AW$1000,26,FALSE))*500,0)</f>
        <v>0</v>
      </c>
      <c r="T751" s="372">
        <f>IFERROR((VLOOKUP(A751,QUEUE!$F$5:$AW$1000,30,FALSE)-VLOOKUP(A751,QUEUE!$F$5:$AW$1000,29,FALSE))*850,0)</f>
        <v>0</v>
      </c>
      <c r="U751" s="372">
        <f>IFERROR((VLOOKUP(A751,QUEUE!$F$5:$AW$1000,33,FALSE)-VLOOKUP(A751,QUEUE!$F$5:$AW$1000,32,FALSE))*600,0)</f>
        <v>0</v>
      </c>
      <c r="V751" s="372">
        <f>IFERROR((VLOOKUP(A751,QUEUE!$F$5:$AW$1000,36,FALSE)-VLOOKUP(A751,QUEUE!$F$5:$AW$1000,35,FALSE))*750,0)</f>
        <v>0</v>
      </c>
      <c r="W751" s="372">
        <f>IFERROR((VLOOKUP(A751,QUEUE!$F$5:$AW$1000,39,FALSE)-VLOOKUP(A751,QUEUE!$F$5:$AW$1000,38,FALSE))*600,0)</f>
        <v>0</v>
      </c>
      <c r="X751" s="373"/>
      <c r="Y751" s="371">
        <f>IFERROR(VLOOKUP(A751,PROFILE!$B$6:$DG$1000,109,FALSE),0)</f>
        <v>0</v>
      </c>
      <c r="Z751" s="371">
        <f>IFERROR((VLOOKUP(A751,PROFILE!$B$6:$DG$1000,110,FALSE)*900)+((VLOOKUP(A751,PROFILE!$B$6:$DG$1000,110,FALSE)*900)*0.5),0)</f>
        <v>0</v>
      </c>
      <c r="AA751" s="371">
        <f t="shared" si="62"/>
        <v>0</v>
      </c>
      <c r="AB751" s="373">
        <f>IF(PROFILE!R753="รอบคัน",1500,IF(PROFILE!R753="โคม่า",2000,PROFILE!DJ753*100))</f>
        <v>0</v>
      </c>
    </row>
    <row r="752" spans="1:28" x14ac:dyDescent="0.35">
      <c r="A752" s="344">
        <f t="shared" si="61"/>
        <v>1709071</v>
      </c>
      <c r="B752" s="344">
        <v>752</v>
      </c>
      <c r="G752" s="374">
        <f>IFERROR(VLOOKUP(A752,PROFILE!$B$6:$P$1000,11,FALSE),"")</f>
        <v>-43001.491080902779</v>
      </c>
      <c r="H752" s="368">
        <f>IF(PROFILE!H754="","",PROFILE!B754)</f>
        <v>1709071</v>
      </c>
      <c r="I752" s="369" t="str">
        <f>IF(H752="","",VLOOKUP(H752,PROFILE!$B$6:$AC$1000,18,FALSE))</f>
        <v/>
      </c>
      <c r="J752" s="369" t="str">
        <f>IF(H752="","",VLOOKUP(H752,PROFILE!$B$6:$AC$1000,17,FALSE))</f>
        <v>กลาง</v>
      </c>
      <c r="K752" s="369" t="str">
        <f>IF(H752="","",VLOOKUP(H752,PROFILE!$B$6:$AC$1000,23,FALSE))</f>
        <v>6กช7981</v>
      </c>
      <c r="L752" s="369" t="str">
        <f>IF(H752="","",VLOOKUP(H752,PROFILE!$B$6:$AC$1000,24,FALSE))</f>
        <v>TOYOTA</v>
      </c>
      <c r="M752" s="370" t="str">
        <f>IF(H752="","",VLOOKUP(H752,PROFILE!$B$6:$AC$1000,25,FALSE))</f>
        <v>ALTIS</v>
      </c>
      <c r="N752" s="371">
        <f t="shared" si="63"/>
        <v>0</v>
      </c>
      <c r="O752" s="372">
        <v>7915</v>
      </c>
      <c r="P752" s="372"/>
      <c r="Q752" s="371">
        <f t="shared" si="64"/>
        <v>0</v>
      </c>
      <c r="R752" s="371">
        <f t="shared" si="60"/>
        <v>0</v>
      </c>
      <c r="S752" s="372">
        <f>IFERROR((VLOOKUP(A752,QUEUE!$F$5:$AW$1000,27,FALSE)-VLOOKUP(A752,QUEUE!$F$5:$AW$1000,26,FALSE))*500,0)</f>
        <v>0</v>
      </c>
      <c r="T752" s="372">
        <f>IFERROR((VLOOKUP(A752,QUEUE!$F$5:$AW$1000,30,FALSE)-VLOOKUP(A752,QUEUE!$F$5:$AW$1000,29,FALSE))*850,0)</f>
        <v>0</v>
      </c>
      <c r="U752" s="372">
        <f>IFERROR((VLOOKUP(A752,QUEUE!$F$5:$AW$1000,33,FALSE)-VLOOKUP(A752,QUEUE!$F$5:$AW$1000,32,FALSE))*600,0)</f>
        <v>0</v>
      </c>
      <c r="V752" s="372">
        <f>IFERROR((VLOOKUP(A752,QUEUE!$F$5:$AW$1000,36,FALSE)-VLOOKUP(A752,QUEUE!$F$5:$AW$1000,35,FALSE))*750,0)</f>
        <v>0</v>
      </c>
      <c r="W752" s="372">
        <f>IFERROR((VLOOKUP(A752,QUEUE!$F$5:$AW$1000,39,FALSE)-VLOOKUP(A752,QUEUE!$F$5:$AW$1000,38,FALSE))*600,0)</f>
        <v>0</v>
      </c>
      <c r="X752" s="373"/>
      <c r="Y752" s="371">
        <f>IFERROR(VLOOKUP(A752,PROFILE!$B$6:$DG$1000,109,FALSE),0)</f>
        <v>0</v>
      </c>
      <c r="Z752" s="371">
        <f>IFERROR((VLOOKUP(A752,PROFILE!$B$6:$DG$1000,110,FALSE)*900)+((VLOOKUP(A752,PROFILE!$B$6:$DG$1000,110,FALSE)*900)*0.5),0)</f>
        <v>0</v>
      </c>
      <c r="AA752" s="371">
        <f t="shared" si="62"/>
        <v>0</v>
      </c>
      <c r="AB752" s="373">
        <f>IF(PROFILE!R754="รอบคัน",1500,IF(PROFILE!R754="โคม่า",2000,PROFILE!DJ754*100))</f>
        <v>0</v>
      </c>
    </row>
    <row r="753" spans="1:28" x14ac:dyDescent="0.35">
      <c r="A753" s="344">
        <f t="shared" si="61"/>
        <v>1709072</v>
      </c>
      <c r="B753" s="344">
        <v>753</v>
      </c>
      <c r="G753" s="374" t="str">
        <f>IFERROR(VLOOKUP(A753,PROFILE!$B$6:$P$1000,11,FALSE),"")</f>
        <v>OUT</v>
      </c>
      <c r="H753" s="368">
        <f>IF(PROFILE!H755="","",PROFILE!B755)</f>
        <v>1709072</v>
      </c>
      <c r="I753" s="369" t="str">
        <f>IF(H753="","",VLOOKUP(H753,PROFILE!$B$6:$AC$1000,18,FALSE))</f>
        <v>ธนชาต</v>
      </c>
      <c r="J753" s="369" t="str">
        <f>IF(H753="","",VLOOKUP(H753,PROFILE!$B$6:$AC$1000,17,FALSE))</f>
        <v>รอบคัน</v>
      </c>
      <c r="K753" s="369" t="str">
        <f>IF(H753="","",VLOOKUP(H753,PROFILE!$B$6:$AC$1000,23,FALSE))</f>
        <v>ณธ7078</v>
      </c>
      <c r="L753" s="369" t="str">
        <f>IF(H753="","",VLOOKUP(H753,PROFILE!$B$6:$AC$1000,24,FALSE))</f>
        <v>TOYOTA</v>
      </c>
      <c r="M753" s="370" t="str">
        <f>IF(H753="","",VLOOKUP(H753,PROFILE!$B$6:$AC$1000,25,FALSE))</f>
        <v>TIGER D4D</v>
      </c>
      <c r="N753" s="371">
        <f t="shared" si="63"/>
        <v>1500</v>
      </c>
      <c r="O753" s="372">
        <v>33890</v>
      </c>
      <c r="P753" s="372"/>
      <c r="Q753" s="371">
        <f t="shared" si="64"/>
        <v>0</v>
      </c>
      <c r="R753" s="371">
        <f t="shared" si="60"/>
        <v>0</v>
      </c>
      <c r="S753" s="372">
        <f>IFERROR((VLOOKUP(A753,QUEUE!$F$5:$AW$1000,27,FALSE)-VLOOKUP(A753,QUEUE!$F$5:$AW$1000,26,FALSE))*500,0)</f>
        <v>0</v>
      </c>
      <c r="T753" s="372">
        <f>IFERROR((VLOOKUP(A753,QUEUE!$F$5:$AW$1000,30,FALSE)-VLOOKUP(A753,QUEUE!$F$5:$AW$1000,29,FALSE))*850,0)</f>
        <v>0</v>
      </c>
      <c r="U753" s="372">
        <f>IFERROR((VLOOKUP(A753,QUEUE!$F$5:$AW$1000,33,FALSE)-VLOOKUP(A753,QUEUE!$F$5:$AW$1000,32,FALSE))*600,0)</f>
        <v>0</v>
      </c>
      <c r="V753" s="372">
        <f>IFERROR((VLOOKUP(A753,QUEUE!$F$5:$AW$1000,36,FALSE)-VLOOKUP(A753,QUEUE!$F$5:$AW$1000,35,FALSE))*750,0)</f>
        <v>0</v>
      </c>
      <c r="W753" s="372">
        <f>IFERROR((VLOOKUP(A753,QUEUE!$F$5:$AW$1000,39,FALSE)-VLOOKUP(A753,QUEUE!$F$5:$AW$1000,38,FALSE))*600,0)</f>
        <v>0</v>
      </c>
      <c r="X753" s="373"/>
      <c r="Y753" s="371">
        <f>IFERROR(VLOOKUP(A753,PROFILE!$B$6:$DG$1000,109,FALSE),0)</f>
        <v>0</v>
      </c>
      <c r="Z753" s="371">
        <f>IFERROR((VLOOKUP(A753,PROFILE!$B$6:$DG$1000,110,FALSE)*900)+((VLOOKUP(A753,PROFILE!$B$6:$DG$1000,110,FALSE)*900)*0.5),0)</f>
        <v>0</v>
      </c>
      <c r="AA753" s="371">
        <f t="shared" si="62"/>
        <v>0</v>
      </c>
      <c r="AB753" s="373">
        <f>IF(PROFILE!R755="รอบคัน",1500,IF(PROFILE!R755="โคม่า",2000,PROFILE!DJ755*100))</f>
        <v>1500</v>
      </c>
    </row>
    <row r="754" spans="1:28" x14ac:dyDescent="0.35">
      <c r="A754" s="344">
        <f t="shared" si="61"/>
        <v>1709073</v>
      </c>
      <c r="B754" s="344">
        <v>754</v>
      </c>
      <c r="G754" s="374" t="str">
        <f>IFERROR(VLOOKUP(A754,PROFILE!$B$6:$P$1000,11,FALSE),"")</f>
        <v>No fix</v>
      </c>
      <c r="H754" s="368">
        <f>IF(PROFILE!H756="","",PROFILE!B756)</f>
        <v>1709073</v>
      </c>
      <c r="I754" s="369" t="str">
        <f>IF(H754="","",VLOOKUP(H754,PROFILE!$B$6:$AC$1000,18,FALSE))</f>
        <v>เทเวศ</v>
      </c>
      <c r="J754" s="369" t="str">
        <f>IF(H754="","",VLOOKUP(H754,PROFILE!$B$6:$AC$1000,17,FALSE))</f>
        <v>ชิ้นส่วน</v>
      </c>
      <c r="K754" s="369" t="str">
        <f>IF(H754="","",VLOOKUP(H754,PROFILE!$B$6:$AC$1000,23,FALSE))</f>
        <v>สฎ3854</v>
      </c>
      <c r="L754" s="369" t="str">
        <f>IF(H754="","",VLOOKUP(H754,PROFILE!$B$6:$AC$1000,24,FALSE))</f>
        <v>TOYOTA</v>
      </c>
      <c r="M754" s="370" t="str">
        <f>IF(H754="","",VLOOKUP(H754,PROFILE!$B$6:$AC$1000,25,FALSE))</f>
        <v>FORTUNER</v>
      </c>
      <c r="N754" s="371">
        <f t="shared" si="63"/>
        <v>0</v>
      </c>
      <c r="O754" s="372"/>
      <c r="P754" s="372"/>
      <c r="Q754" s="371">
        <f t="shared" si="64"/>
        <v>0</v>
      </c>
      <c r="R754" s="371">
        <f t="shared" si="60"/>
        <v>0</v>
      </c>
      <c r="S754" s="372">
        <f>IFERROR((VLOOKUP(A754,QUEUE!$F$5:$AW$1000,27,FALSE)-VLOOKUP(A754,QUEUE!$F$5:$AW$1000,26,FALSE))*500,0)</f>
        <v>0</v>
      </c>
      <c r="T754" s="372">
        <f>IFERROR((VLOOKUP(A754,QUEUE!$F$5:$AW$1000,30,FALSE)-VLOOKUP(A754,QUEUE!$F$5:$AW$1000,29,FALSE))*850,0)</f>
        <v>0</v>
      </c>
      <c r="U754" s="372">
        <f>IFERROR((VLOOKUP(A754,QUEUE!$F$5:$AW$1000,33,FALSE)-VLOOKUP(A754,QUEUE!$F$5:$AW$1000,32,FALSE))*600,0)</f>
        <v>0</v>
      </c>
      <c r="V754" s="372">
        <f>IFERROR((VLOOKUP(A754,QUEUE!$F$5:$AW$1000,36,FALSE)-VLOOKUP(A754,QUEUE!$F$5:$AW$1000,35,FALSE))*750,0)</f>
        <v>0</v>
      </c>
      <c r="W754" s="372">
        <f>IFERROR((VLOOKUP(A754,QUEUE!$F$5:$AW$1000,39,FALSE)-VLOOKUP(A754,QUEUE!$F$5:$AW$1000,38,FALSE))*600,0)</f>
        <v>0</v>
      </c>
      <c r="X754" s="373"/>
      <c r="Y754" s="371">
        <f>IFERROR(VLOOKUP(A754,PROFILE!$B$6:$DG$1000,109,FALSE),0)</f>
        <v>0</v>
      </c>
      <c r="Z754" s="371">
        <f>IFERROR((VLOOKUP(A754,PROFILE!$B$6:$DG$1000,110,FALSE)*900)+((VLOOKUP(A754,PROFILE!$B$6:$DG$1000,110,FALSE)*900)*0.5),0)</f>
        <v>0</v>
      </c>
      <c r="AA754" s="371">
        <f t="shared" si="62"/>
        <v>0</v>
      </c>
      <c r="AB754" s="373">
        <f>IF(PROFILE!R756="รอบคัน",1500,IF(PROFILE!R756="โคม่า",2000,PROFILE!DJ756*100))</f>
        <v>0</v>
      </c>
    </row>
    <row r="755" spans="1:28" x14ac:dyDescent="0.35">
      <c r="A755" s="344">
        <f t="shared" si="61"/>
        <v>1709074</v>
      </c>
      <c r="B755" s="344">
        <v>755</v>
      </c>
      <c r="G755" s="374">
        <f>IFERROR(VLOOKUP(A755,PROFILE!$B$6:$P$1000,11,FALSE),"")</f>
        <v>-43003.659514583334</v>
      </c>
      <c r="H755" s="368">
        <f>IF(PROFILE!H757="","",PROFILE!B757)</f>
        <v>1709074</v>
      </c>
      <c r="I755" s="369" t="str">
        <f>IF(H755="","",VLOOKUP(H755,PROFILE!$B$6:$AC$1000,18,FALSE))</f>
        <v>กรุงไทย</v>
      </c>
      <c r="J755" s="369" t="str">
        <f>IF(H755="","",VLOOKUP(H755,PROFILE!$B$6:$AC$1000,17,FALSE))</f>
        <v>รอบคัน</v>
      </c>
      <c r="K755" s="369" t="str">
        <f>IF(H755="","",VLOOKUP(H755,PROFILE!$B$6:$AC$1000,23,FALSE))</f>
        <v>บ4824</v>
      </c>
      <c r="L755" s="369" t="str">
        <f>IF(H755="","",VLOOKUP(H755,PROFILE!$B$6:$AC$1000,24,FALSE))</f>
        <v>TOYOTA</v>
      </c>
      <c r="M755" s="370">
        <f>IF(H755="","",VLOOKUP(H755,PROFILE!$B$6:$AC$1000,25,FALSE))</f>
        <v>0</v>
      </c>
      <c r="N755" s="371">
        <f t="shared" si="63"/>
        <v>1500</v>
      </c>
      <c r="O755" s="372"/>
      <c r="P755" s="372"/>
      <c r="Q755" s="371">
        <f t="shared" si="64"/>
        <v>0</v>
      </c>
      <c r="R755" s="371">
        <f t="shared" si="60"/>
        <v>0</v>
      </c>
      <c r="S755" s="372">
        <f>IFERROR((VLOOKUP(A755,QUEUE!$F$5:$AW$1000,27,FALSE)-VLOOKUP(A755,QUEUE!$F$5:$AW$1000,26,FALSE))*500,0)</f>
        <v>0</v>
      </c>
      <c r="T755" s="372">
        <f>IFERROR((VLOOKUP(A755,QUEUE!$F$5:$AW$1000,30,FALSE)-VLOOKUP(A755,QUEUE!$F$5:$AW$1000,29,FALSE))*850,0)</f>
        <v>0</v>
      </c>
      <c r="U755" s="372">
        <f>IFERROR((VLOOKUP(A755,QUEUE!$F$5:$AW$1000,33,FALSE)-VLOOKUP(A755,QUEUE!$F$5:$AW$1000,32,FALSE))*600,0)</f>
        <v>0</v>
      </c>
      <c r="V755" s="372">
        <f>IFERROR((VLOOKUP(A755,QUEUE!$F$5:$AW$1000,36,FALSE)-VLOOKUP(A755,QUEUE!$F$5:$AW$1000,35,FALSE))*750,0)</f>
        <v>0</v>
      </c>
      <c r="W755" s="372">
        <f>IFERROR((VLOOKUP(A755,QUEUE!$F$5:$AW$1000,39,FALSE)-VLOOKUP(A755,QUEUE!$F$5:$AW$1000,38,FALSE))*600,0)</f>
        <v>0</v>
      </c>
      <c r="X755" s="373"/>
      <c r="Y755" s="371">
        <f>IFERROR(VLOOKUP(A755,PROFILE!$B$6:$DG$1000,109,FALSE),0)</f>
        <v>0</v>
      </c>
      <c r="Z755" s="371">
        <f>IFERROR((VLOOKUP(A755,PROFILE!$B$6:$DG$1000,110,FALSE)*900)+((VLOOKUP(A755,PROFILE!$B$6:$DG$1000,110,FALSE)*900)*0.5),0)</f>
        <v>0</v>
      </c>
      <c r="AA755" s="371">
        <f t="shared" si="62"/>
        <v>0</v>
      </c>
      <c r="AB755" s="373">
        <f>IF(PROFILE!R757="รอบคัน",1500,IF(PROFILE!R757="โคม่า",2000,PROFILE!DJ757*100))</f>
        <v>1500</v>
      </c>
    </row>
    <row r="756" spans="1:28" x14ac:dyDescent="0.35">
      <c r="A756" s="344">
        <f t="shared" si="61"/>
        <v>1709075</v>
      </c>
      <c r="B756" s="344">
        <v>756</v>
      </c>
      <c r="G756" s="374" t="str">
        <f>IFERROR(VLOOKUP(A756,PROFILE!$B$6:$P$1000,11,FALSE),"")</f>
        <v>No fix</v>
      </c>
      <c r="H756" s="368">
        <f>IF(PROFILE!H758="","",PROFILE!B758)</f>
        <v>1709075</v>
      </c>
      <c r="I756" s="369" t="str">
        <f>IF(H756="","",VLOOKUP(H756,PROFILE!$B$6:$AC$1000,18,FALSE))</f>
        <v>โตเกียว</v>
      </c>
      <c r="J756" s="369" t="str">
        <f>IF(H756="","",VLOOKUP(H756,PROFILE!$B$6:$AC$1000,17,FALSE))</f>
        <v>ชิ้นส่วน</v>
      </c>
      <c r="K756" s="369" t="str">
        <f>IF(H756="","",VLOOKUP(H756,PROFILE!$B$6:$AC$1000,23,FALSE))</f>
        <v>ฒง7513</v>
      </c>
      <c r="L756" s="369" t="str">
        <f>IF(H756="","",VLOOKUP(H756,PROFILE!$B$6:$AC$1000,24,FALSE))</f>
        <v>TOYOTA</v>
      </c>
      <c r="M756" s="370" t="str">
        <f>IF(H756="","",VLOOKUP(H756,PROFILE!$B$6:$AC$1000,25,FALSE))</f>
        <v>VIGO</v>
      </c>
      <c r="N756" s="371">
        <f t="shared" si="63"/>
        <v>875</v>
      </c>
      <c r="O756" s="372"/>
      <c r="P756" s="372"/>
      <c r="Q756" s="371">
        <f t="shared" si="64"/>
        <v>0</v>
      </c>
      <c r="R756" s="371">
        <f t="shared" si="60"/>
        <v>0</v>
      </c>
      <c r="S756" s="372">
        <f>IFERROR((VLOOKUP(A756,QUEUE!$F$5:$AW$1000,27,FALSE)-VLOOKUP(A756,QUEUE!$F$5:$AW$1000,26,FALSE))*500,0)</f>
        <v>0</v>
      </c>
      <c r="T756" s="372">
        <f>IFERROR((VLOOKUP(A756,QUEUE!$F$5:$AW$1000,30,FALSE)-VLOOKUP(A756,QUEUE!$F$5:$AW$1000,29,FALSE))*850,0)</f>
        <v>0</v>
      </c>
      <c r="U756" s="372">
        <f>IFERROR((VLOOKUP(A756,QUEUE!$F$5:$AW$1000,33,FALSE)-VLOOKUP(A756,QUEUE!$F$5:$AW$1000,32,FALSE))*600,0)</f>
        <v>0</v>
      </c>
      <c r="V756" s="372">
        <f>IFERROR((VLOOKUP(A756,QUEUE!$F$5:$AW$1000,36,FALSE)-VLOOKUP(A756,QUEUE!$F$5:$AW$1000,35,FALSE))*750,0)</f>
        <v>0</v>
      </c>
      <c r="W756" s="372">
        <f>IFERROR((VLOOKUP(A756,QUEUE!$F$5:$AW$1000,39,FALSE)-VLOOKUP(A756,QUEUE!$F$5:$AW$1000,38,FALSE))*600,0)</f>
        <v>0</v>
      </c>
      <c r="X756" s="373"/>
      <c r="Y756" s="371">
        <f>IFERROR(VLOOKUP(A756,PROFILE!$B$6:$DG$1000,109,FALSE),0)</f>
        <v>0</v>
      </c>
      <c r="Z756" s="371">
        <f>IFERROR((VLOOKUP(A756,PROFILE!$B$6:$DG$1000,110,FALSE)*900)+((VLOOKUP(A756,PROFILE!$B$6:$DG$1000,110,FALSE)*900)*0.5),0)</f>
        <v>675</v>
      </c>
      <c r="AA756" s="371">
        <f t="shared" si="62"/>
        <v>0</v>
      </c>
      <c r="AB756" s="373">
        <f>IF(PROFILE!R758="รอบคัน",1500,IF(PROFILE!R758="โคม่า",2000,PROFILE!DJ758*100))</f>
        <v>200</v>
      </c>
    </row>
    <row r="757" spans="1:28" x14ac:dyDescent="0.35">
      <c r="A757" s="344">
        <f t="shared" si="61"/>
        <v>1709076</v>
      </c>
      <c r="B757" s="344">
        <v>757</v>
      </c>
      <c r="G757" s="374">
        <f>IFERROR(VLOOKUP(A757,PROFILE!$B$6:$P$1000,11,FALSE),"")</f>
        <v>-43010.583623842591</v>
      </c>
      <c r="H757" s="368">
        <f>IF(PROFILE!H759="","",PROFILE!B759)</f>
        <v>1709076</v>
      </c>
      <c r="I757" s="369" t="str">
        <f>IF(H757="","",VLOOKUP(H757,PROFILE!$B$6:$AC$1000,18,FALSE))</f>
        <v>ธนชาต</v>
      </c>
      <c r="J757" s="369" t="str">
        <f>IF(H757="","",VLOOKUP(H757,PROFILE!$B$6:$AC$1000,17,FALSE))</f>
        <v>กลาง</v>
      </c>
      <c r="K757" s="369" t="str">
        <f>IF(H757="","",VLOOKUP(H757,PROFILE!$B$6:$AC$1000,23,FALSE))</f>
        <v>ฒอ1943</v>
      </c>
      <c r="L757" s="369" t="str">
        <f>IF(H757="","",VLOOKUP(H757,PROFILE!$B$6:$AC$1000,24,FALSE))</f>
        <v>ISUZU</v>
      </c>
      <c r="M757" s="370" t="str">
        <f>IF(H757="","",VLOOKUP(H757,PROFILE!$B$6:$AC$1000,25,FALSE))</f>
        <v>D-MAX</v>
      </c>
      <c r="N757" s="371">
        <f t="shared" si="63"/>
        <v>400</v>
      </c>
      <c r="O757" s="372"/>
      <c r="P757" s="372"/>
      <c r="Q757" s="371">
        <f t="shared" si="64"/>
        <v>0</v>
      </c>
      <c r="R757" s="371">
        <f t="shared" si="60"/>
        <v>0</v>
      </c>
      <c r="S757" s="372">
        <f>IFERROR((VLOOKUP(A757,QUEUE!$F$5:$AW$1000,27,FALSE)-VLOOKUP(A757,QUEUE!$F$5:$AW$1000,26,FALSE))*500,0)</f>
        <v>0</v>
      </c>
      <c r="T757" s="372">
        <f>IFERROR((VLOOKUP(A757,QUEUE!$F$5:$AW$1000,30,FALSE)-VLOOKUP(A757,QUEUE!$F$5:$AW$1000,29,FALSE))*850,0)</f>
        <v>0</v>
      </c>
      <c r="U757" s="372">
        <f>IFERROR((VLOOKUP(A757,QUEUE!$F$5:$AW$1000,33,FALSE)-VLOOKUP(A757,QUEUE!$F$5:$AW$1000,32,FALSE))*600,0)</f>
        <v>0</v>
      </c>
      <c r="V757" s="372">
        <f>IFERROR((VLOOKUP(A757,QUEUE!$F$5:$AW$1000,36,FALSE)-VLOOKUP(A757,QUEUE!$F$5:$AW$1000,35,FALSE))*750,0)</f>
        <v>0</v>
      </c>
      <c r="W757" s="372">
        <f>IFERROR((VLOOKUP(A757,QUEUE!$F$5:$AW$1000,39,FALSE)-VLOOKUP(A757,QUEUE!$F$5:$AW$1000,38,FALSE))*600,0)</f>
        <v>0</v>
      </c>
      <c r="X757" s="373"/>
      <c r="Y757" s="371">
        <f>IFERROR(VLOOKUP(A757,PROFILE!$B$6:$DG$1000,109,FALSE),0)</f>
        <v>0</v>
      </c>
      <c r="Z757" s="371">
        <f>IFERROR((VLOOKUP(A757,PROFILE!$B$6:$DG$1000,110,FALSE)*900)+((VLOOKUP(A757,PROFILE!$B$6:$DG$1000,110,FALSE)*900)*0.5),0)</f>
        <v>0</v>
      </c>
      <c r="AA757" s="371">
        <f t="shared" si="62"/>
        <v>0</v>
      </c>
      <c r="AB757" s="373">
        <f>IF(PROFILE!R759="รอบคัน",1500,IF(PROFILE!R759="โคม่า",2000,PROFILE!DJ759*100))</f>
        <v>400</v>
      </c>
    </row>
    <row r="758" spans="1:28" x14ac:dyDescent="0.35">
      <c r="A758" s="344">
        <f t="shared" si="61"/>
        <v>1709077</v>
      </c>
      <c r="B758" s="344">
        <v>758</v>
      </c>
      <c r="G758" s="374" t="str">
        <f>IFERROR(VLOOKUP(A758,PROFILE!$B$6:$P$1000,11,FALSE),"")</f>
        <v/>
      </c>
      <c r="H758" s="368">
        <f>IF(PROFILE!H760="","",PROFILE!B760)</f>
        <v>1709077</v>
      </c>
      <c r="I758" s="369" t="str">
        <f>IF(H758="","",VLOOKUP(H758,PROFILE!$B$6:$AC$1000,18,FALSE))</f>
        <v>ธนชาต</v>
      </c>
      <c r="J758" s="369" t="str">
        <f>IF(H758="","",VLOOKUP(H758,PROFILE!$B$6:$AC$1000,17,FALSE))</f>
        <v>กลาง</v>
      </c>
      <c r="K758" s="369" t="str">
        <f>IF(H758="","",VLOOKUP(H758,PROFILE!$B$6:$AC$1000,23,FALSE))</f>
        <v>ฒม5244</v>
      </c>
      <c r="L758" s="369" t="str">
        <f>IF(H758="","",VLOOKUP(H758,PROFILE!$B$6:$AC$1000,24,FALSE))</f>
        <v>ISUZU</v>
      </c>
      <c r="M758" s="370" t="str">
        <f>IF(H758="","",VLOOKUP(H758,PROFILE!$B$6:$AC$1000,25,FALSE))</f>
        <v>HI-LANDER</v>
      </c>
      <c r="N758" s="371">
        <f t="shared" si="63"/>
        <v>0</v>
      </c>
      <c r="O758" s="372"/>
      <c r="P758" s="372"/>
      <c r="Q758" s="371">
        <f t="shared" si="64"/>
        <v>0</v>
      </c>
      <c r="R758" s="371">
        <f t="shared" si="60"/>
        <v>0</v>
      </c>
      <c r="S758" s="372">
        <f>IFERROR((VLOOKUP(A758,QUEUE!$F$5:$AW$1000,27,FALSE)-VLOOKUP(A758,QUEUE!$F$5:$AW$1000,26,FALSE))*500,0)</f>
        <v>0</v>
      </c>
      <c r="T758" s="372">
        <f>IFERROR((VLOOKUP(A758,QUEUE!$F$5:$AW$1000,30,FALSE)-VLOOKUP(A758,QUEUE!$F$5:$AW$1000,29,FALSE))*850,0)</f>
        <v>0</v>
      </c>
      <c r="U758" s="372">
        <f>IFERROR((VLOOKUP(A758,QUEUE!$F$5:$AW$1000,33,FALSE)-VLOOKUP(A758,QUEUE!$F$5:$AW$1000,32,FALSE))*600,0)</f>
        <v>0</v>
      </c>
      <c r="V758" s="372">
        <f>IFERROR((VLOOKUP(A758,QUEUE!$F$5:$AW$1000,36,FALSE)-VLOOKUP(A758,QUEUE!$F$5:$AW$1000,35,FALSE))*750,0)</f>
        <v>0</v>
      </c>
      <c r="W758" s="372">
        <f>IFERROR((VLOOKUP(A758,QUEUE!$F$5:$AW$1000,39,FALSE)-VLOOKUP(A758,QUEUE!$F$5:$AW$1000,38,FALSE))*600,0)</f>
        <v>0</v>
      </c>
      <c r="X758" s="373"/>
      <c r="Y758" s="371">
        <f>IFERROR(VLOOKUP(A758,PROFILE!$B$6:$DG$1000,109,FALSE),0)</f>
        <v>0</v>
      </c>
      <c r="Z758" s="371">
        <f>IFERROR((VLOOKUP(A758,PROFILE!$B$6:$DG$1000,110,FALSE)*900)+((VLOOKUP(A758,PROFILE!$B$6:$DG$1000,110,FALSE)*900)*0.5),0)</f>
        <v>0</v>
      </c>
      <c r="AA758" s="371">
        <f t="shared" si="62"/>
        <v>0</v>
      </c>
      <c r="AB758" s="373">
        <f>IF(PROFILE!R760="รอบคัน",1500,IF(PROFILE!R760="โคม่า",2000,PROFILE!DJ760*100))</f>
        <v>0</v>
      </c>
    </row>
    <row r="759" spans="1:28" x14ac:dyDescent="0.35">
      <c r="A759" s="344">
        <f t="shared" si="61"/>
        <v>1709078</v>
      </c>
      <c r="B759" s="344">
        <v>759</v>
      </c>
      <c r="G759" s="374" t="str">
        <f>IFERROR(VLOOKUP(A759,PROFILE!$B$6:$P$1000,11,FALSE),"")</f>
        <v/>
      </c>
      <c r="H759" s="368">
        <f>IF(PROFILE!H761="","",PROFILE!B761)</f>
        <v>1709078</v>
      </c>
      <c r="I759" s="369" t="str">
        <f>IF(H759="","",VLOOKUP(H759,PROFILE!$B$6:$AC$1000,18,FALSE))</f>
        <v>ธนชาต</v>
      </c>
      <c r="J759" s="369" t="str">
        <f>IF(H759="","",VLOOKUP(H759,PROFILE!$B$6:$AC$1000,17,FALSE))</f>
        <v>เบา</v>
      </c>
      <c r="K759" s="369" t="str">
        <f>IF(H759="","",VLOOKUP(H759,PROFILE!$B$6:$AC$1000,23,FALSE))</f>
        <v>ณต5393</v>
      </c>
      <c r="L759" s="369" t="str">
        <f>IF(H759="","",VLOOKUP(H759,PROFILE!$B$6:$AC$1000,24,FALSE))</f>
        <v>TOYOTA</v>
      </c>
      <c r="M759" s="370">
        <f>IF(H759="","",VLOOKUP(H759,PROFILE!$B$6:$AC$1000,25,FALSE))</f>
        <v>0</v>
      </c>
      <c r="N759" s="371">
        <f t="shared" si="63"/>
        <v>0</v>
      </c>
      <c r="O759" s="372"/>
      <c r="P759" s="372"/>
      <c r="Q759" s="371">
        <f t="shared" si="64"/>
        <v>0</v>
      </c>
      <c r="R759" s="371">
        <f t="shared" si="60"/>
        <v>0</v>
      </c>
      <c r="S759" s="372">
        <f>IFERROR((VLOOKUP(A759,QUEUE!$F$5:$AW$1000,27,FALSE)-VLOOKUP(A759,QUEUE!$F$5:$AW$1000,26,FALSE))*500,0)</f>
        <v>0</v>
      </c>
      <c r="T759" s="372">
        <f>IFERROR((VLOOKUP(A759,QUEUE!$F$5:$AW$1000,30,FALSE)-VLOOKUP(A759,QUEUE!$F$5:$AW$1000,29,FALSE))*850,0)</f>
        <v>0</v>
      </c>
      <c r="U759" s="372">
        <f>IFERROR((VLOOKUP(A759,QUEUE!$F$5:$AW$1000,33,FALSE)-VLOOKUP(A759,QUEUE!$F$5:$AW$1000,32,FALSE))*600,0)</f>
        <v>0</v>
      </c>
      <c r="V759" s="372">
        <f>IFERROR((VLOOKUP(A759,QUEUE!$F$5:$AW$1000,36,FALSE)-VLOOKUP(A759,QUEUE!$F$5:$AW$1000,35,FALSE))*750,0)</f>
        <v>0</v>
      </c>
      <c r="W759" s="372">
        <f>IFERROR((VLOOKUP(A759,QUEUE!$F$5:$AW$1000,39,FALSE)-VLOOKUP(A759,QUEUE!$F$5:$AW$1000,38,FALSE))*600,0)</f>
        <v>0</v>
      </c>
      <c r="X759" s="373"/>
      <c r="Y759" s="371">
        <f>IFERROR(VLOOKUP(A759,PROFILE!$B$6:$DG$1000,109,FALSE),0)</f>
        <v>0</v>
      </c>
      <c r="Z759" s="371">
        <f>IFERROR((VLOOKUP(A759,PROFILE!$B$6:$DG$1000,110,FALSE)*900)+((VLOOKUP(A759,PROFILE!$B$6:$DG$1000,110,FALSE)*900)*0.5),0)</f>
        <v>0</v>
      </c>
      <c r="AA759" s="371">
        <f t="shared" si="62"/>
        <v>0</v>
      </c>
      <c r="AB759" s="373">
        <f>IF(PROFILE!R761="รอบคัน",1500,IF(PROFILE!R761="โคม่า",2000,PROFILE!DJ761*100))</f>
        <v>0</v>
      </c>
    </row>
    <row r="760" spans="1:28" x14ac:dyDescent="0.35">
      <c r="A760" s="344">
        <f t="shared" si="61"/>
        <v>1709079</v>
      </c>
      <c r="B760" s="344">
        <v>760</v>
      </c>
      <c r="G760" s="374" t="str">
        <f>IFERROR(VLOOKUP(A760,PROFILE!$B$6:$P$1000,11,FALSE),"")</f>
        <v>No fix</v>
      </c>
      <c r="H760" s="368">
        <f>IF(PROFILE!H762="","",PROFILE!B762)</f>
        <v>1709079</v>
      </c>
      <c r="I760" s="369" t="str">
        <f>IF(H760="","",VLOOKUP(H760,PROFILE!$B$6:$AC$1000,18,FALSE))</f>
        <v>โตเกียว</v>
      </c>
      <c r="J760" s="369" t="str">
        <f>IF(H760="","",VLOOKUP(H760,PROFILE!$B$6:$AC$1000,17,FALSE))</f>
        <v>รอบคัน</v>
      </c>
      <c r="K760" s="369" t="str">
        <f>IF(H760="","",VLOOKUP(H760,PROFILE!$B$6:$AC$1000,23,FALSE))</f>
        <v>ฒฎ8533</v>
      </c>
      <c r="L760" s="369" t="str">
        <f>IF(H760="","",VLOOKUP(H760,PROFILE!$B$6:$AC$1000,24,FALSE))</f>
        <v>ISUZU</v>
      </c>
      <c r="M760" s="370" t="str">
        <f>IF(H760="","",VLOOKUP(H760,PROFILE!$B$6:$AC$1000,25,FALSE))</f>
        <v>D-MAX</v>
      </c>
      <c r="N760" s="371">
        <f t="shared" si="63"/>
        <v>1500</v>
      </c>
      <c r="O760" s="372"/>
      <c r="P760" s="372"/>
      <c r="Q760" s="371">
        <f t="shared" si="64"/>
        <v>0</v>
      </c>
      <c r="R760" s="371">
        <f t="shared" si="60"/>
        <v>0</v>
      </c>
      <c r="S760" s="372">
        <f>IFERROR((VLOOKUP(A760,QUEUE!$F$5:$AW$1000,27,FALSE)-VLOOKUP(A760,QUEUE!$F$5:$AW$1000,26,FALSE))*500,0)</f>
        <v>0</v>
      </c>
      <c r="T760" s="372">
        <f>IFERROR((VLOOKUP(A760,QUEUE!$F$5:$AW$1000,30,FALSE)-VLOOKUP(A760,QUEUE!$F$5:$AW$1000,29,FALSE))*850,0)</f>
        <v>0</v>
      </c>
      <c r="U760" s="372">
        <f>IFERROR((VLOOKUP(A760,QUEUE!$F$5:$AW$1000,33,FALSE)-VLOOKUP(A760,QUEUE!$F$5:$AW$1000,32,FALSE))*600,0)</f>
        <v>0</v>
      </c>
      <c r="V760" s="372">
        <f>IFERROR((VLOOKUP(A760,QUEUE!$F$5:$AW$1000,36,FALSE)-VLOOKUP(A760,QUEUE!$F$5:$AW$1000,35,FALSE))*750,0)</f>
        <v>0</v>
      </c>
      <c r="W760" s="372">
        <f>IFERROR((VLOOKUP(A760,QUEUE!$F$5:$AW$1000,39,FALSE)-VLOOKUP(A760,QUEUE!$F$5:$AW$1000,38,FALSE))*600,0)</f>
        <v>0</v>
      </c>
      <c r="X760" s="373"/>
      <c r="Y760" s="371">
        <f>IFERROR(VLOOKUP(A760,PROFILE!$B$6:$DG$1000,109,FALSE),0)</f>
        <v>0</v>
      </c>
      <c r="Z760" s="371">
        <f>IFERROR((VLOOKUP(A760,PROFILE!$B$6:$DG$1000,110,FALSE)*900)+((VLOOKUP(A760,PROFILE!$B$6:$DG$1000,110,FALSE)*900)*0.5),0)</f>
        <v>0</v>
      </c>
      <c r="AA760" s="371">
        <f t="shared" si="62"/>
        <v>0</v>
      </c>
      <c r="AB760" s="373">
        <f>IF(PROFILE!R762="รอบคัน",1500,IF(PROFILE!R762="โคม่า",2000,PROFILE!DJ762*100))</f>
        <v>1500</v>
      </c>
    </row>
    <row r="761" spans="1:28" x14ac:dyDescent="0.35">
      <c r="A761" s="344">
        <f t="shared" si="61"/>
        <v>1709080</v>
      </c>
      <c r="B761" s="344">
        <v>761</v>
      </c>
      <c r="G761" s="374" t="str">
        <f>IFERROR(VLOOKUP(A761,PROFILE!$B$6:$P$1000,11,FALSE),"")</f>
        <v/>
      </c>
      <c r="H761" s="368">
        <f>IF(PROFILE!H763="","",PROFILE!B763)</f>
        <v>1709080</v>
      </c>
      <c r="I761" s="369" t="str">
        <f>IF(H761="","",VLOOKUP(H761,PROFILE!$B$6:$AC$1000,18,FALSE))</f>
        <v>ธนชาต</v>
      </c>
      <c r="J761" s="369" t="str">
        <f>IF(H761="","",VLOOKUP(H761,PROFILE!$B$6:$AC$1000,17,FALSE))</f>
        <v>กลาง</v>
      </c>
      <c r="K761" s="369" t="str">
        <f>IF(H761="","",VLOOKUP(H761,PROFILE!$B$6:$AC$1000,23,FALSE))</f>
        <v>1ฒฒ2884</v>
      </c>
      <c r="L761" s="369" t="str">
        <f>IF(H761="","",VLOOKUP(H761,PROFILE!$B$6:$AC$1000,24,FALSE))</f>
        <v>TOYOTA</v>
      </c>
      <c r="M761" s="370" t="str">
        <f>IF(H761="","",VLOOKUP(H761,PROFILE!$B$6:$AC$1000,25,FALSE))</f>
        <v>VIGO CHAMP</v>
      </c>
      <c r="N761" s="371">
        <f t="shared" si="63"/>
        <v>0</v>
      </c>
      <c r="O761" s="372"/>
      <c r="P761" s="372"/>
      <c r="Q761" s="371">
        <f t="shared" si="64"/>
        <v>0</v>
      </c>
      <c r="R761" s="371">
        <f t="shared" si="60"/>
        <v>0</v>
      </c>
      <c r="S761" s="372">
        <f>IFERROR((VLOOKUP(A761,QUEUE!$F$5:$AW$1000,27,FALSE)-VLOOKUP(A761,QUEUE!$F$5:$AW$1000,26,FALSE))*500,0)</f>
        <v>0</v>
      </c>
      <c r="T761" s="372">
        <f>IFERROR((VLOOKUP(A761,QUEUE!$F$5:$AW$1000,30,FALSE)-VLOOKUP(A761,QUEUE!$F$5:$AW$1000,29,FALSE))*850,0)</f>
        <v>0</v>
      </c>
      <c r="U761" s="372">
        <f>IFERROR((VLOOKUP(A761,QUEUE!$F$5:$AW$1000,33,FALSE)-VLOOKUP(A761,QUEUE!$F$5:$AW$1000,32,FALSE))*600,0)</f>
        <v>0</v>
      </c>
      <c r="V761" s="372">
        <f>IFERROR((VLOOKUP(A761,QUEUE!$F$5:$AW$1000,36,FALSE)-VLOOKUP(A761,QUEUE!$F$5:$AW$1000,35,FALSE))*750,0)</f>
        <v>0</v>
      </c>
      <c r="W761" s="372">
        <f>IFERROR((VLOOKUP(A761,QUEUE!$F$5:$AW$1000,39,FALSE)-VLOOKUP(A761,QUEUE!$F$5:$AW$1000,38,FALSE))*600,0)</f>
        <v>0</v>
      </c>
      <c r="X761" s="373"/>
      <c r="Y761" s="371">
        <f>IFERROR(VLOOKUP(A761,PROFILE!$B$6:$DG$1000,109,FALSE),0)</f>
        <v>0</v>
      </c>
      <c r="Z761" s="371">
        <f>IFERROR((VLOOKUP(A761,PROFILE!$B$6:$DG$1000,110,FALSE)*900)+((VLOOKUP(A761,PROFILE!$B$6:$DG$1000,110,FALSE)*900)*0.5),0)</f>
        <v>0</v>
      </c>
      <c r="AA761" s="371">
        <f t="shared" si="62"/>
        <v>0</v>
      </c>
      <c r="AB761" s="373">
        <f>IF(PROFILE!R763="รอบคัน",1500,IF(PROFILE!R763="โคม่า",2000,PROFILE!DJ763*100))</f>
        <v>0</v>
      </c>
    </row>
    <row r="762" spans="1:28" x14ac:dyDescent="0.35">
      <c r="A762" s="344">
        <f t="shared" si="61"/>
        <v>1709081</v>
      </c>
      <c r="B762" s="344">
        <v>762</v>
      </c>
      <c r="G762" s="374" t="str">
        <f>IFERROR(VLOOKUP(A762,PROFILE!$B$6:$P$1000,11,FALSE),"")</f>
        <v/>
      </c>
      <c r="H762" s="368">
        <f>IF(PROFILE!H764="","",PROFILE!B764)</f>
        <v>1709081</v>
      </c>
      <c r="I762" s="369" t="str">
        <f>IF(H762="","",VLOOKUP(H762,PROFILE!$B$6:$AC$1000,18,FALSE))</f>
        <v>เจ้าพระยา</v>
      </c>
      <c r="J762" s="369" t="str">
        <f>IF(H762="","",VLOOKUP(H762,PROFILE!$B$6:$AC$1000,17,FALSE))</f>
        <v>ชิ้นส่วน</v>
      </c>
      <c r="K762" s="369" t="str">
        <f>IF(H762="","",VLOOKUP(H762,PROFILE!$B$6:$AC$1000,23,FALSE))</f>
        <v>ฎท1868</v>
      </c>
      <c r="L762" s="369" t="str">
        <f>IF(H762="","",VLOOKUP(H762,PROFILE!$B$6:$AC$1000,24,FALSE))</f>
        <v>TOYOTA</v>
      </c>
      <c r="M762" s="370" t="str">
        <f>IF(H762="","",VLOOKUP(H762,PROFILE!$B$6:$AC$1000,25,FALSE))</f>
        <v>CAMRY</v>
      </c>
      <c r="N762" s="371">
        <f t="shared" si="63"/>
        <v>0</v>
      </c>
      <c r="O762" s="372"/>
      <c r="P762" s="372"/>
      <c r="Q762" s="371">
        <f t="shared" si="64"/>
        <v>0</v>
      </c>
      <c r="R762" s="371">
        <f t="shared" si="60"/>
        <v>0</v>
      </c>
      <c r="S762" s="372">
        <f>IFERROR((VLOOKUP(A762,QUEUE!$F$5:$AW$1000,27,FALSE)-VLOOKUP(A762,QUEUE!$F$5:$AW$1000,26,FALSE))*500,0)</f>
        <v>0</v>
      </c>
      <c r="T762" s="372">
        <f>IFERROR((VLOOKUP(A762,QUEUE!$F$5:$AW$1000,30,FALSE)-VLOOKUP(A762,QUEUE!$F$5:$AW$1000,29,FALSE))*850,0)</f>
        <v>0</v>
      </c>
      <c r="U762" s="372">
        <f>IFERROR((VLOOKUP(A762,QUEUE!$F$5:$AW$1000,33,FALSE)-VLOOKUP(A762,QUEUE!$F$5:$AW$1000,32,FALSE))*600,0)</f>
        <v>0</v>
      </c>
      <c r="V762" s="372">
        <f>IFERROR((VLOOKUP(A762,QUEUE!$F$5:$AW$1000,36,FALSE)-VLOOKUP(A762,QUEUE!$F$5:$AW$1000,35,FALSE))*750,0)</f>
        <v>0</v>
      </c>
      <c r="W762" s="372">
        <f>IFERROR((VLOOKUP(A762,QUEUE!$F$5:$AW$1000,39,FALSE)-VLOOKUP(A762,QUEUE!$F$5:$AW$1000,38,FALSE))*600,0)</f>
        <v>0</v>
      </c>
      <c r="X762" s="373"/>
      <c r="Y762" s="371">
        <f>IFERROR(VLOOKUP(A762,PROFILE!$B$6:$DG$1000,109,FALSE),0)</f>
        <v>0</v>
      </c>
      <c r="Z762" s="371">
        <f>IFERROR((VLOOKUP(A762,PROFILE!$B$6:$DG$1000,110,FALSE)*900)+((VLOOKUP(A762,PROFILE!$B$6:$DG$1000,110,FALSE)*900)*0.5),0)</f>
        <v>0</v>
      </c>
      <c r="AA762" s="371">
        <f t="shared" si="62"/>
        <v>0</v>
      </c>
      <c r="AB762" s="373">
        <f>IF(PROFILE!R764="รอบคัน",1500,IF(PROFILE!R764="โคม่า",2000,PROFILE!DJ764*100))</f>
        <v>0</v>
      </c>
    </row>
    <row r="763" spans="1:28" x14ac:dyDescent="0.35">
      <c r="A763" s="344">
        <f t="shared" si="61"/>
        <v>1709082</v>
      </c>
      <c r="B763" s="344">
        <v>763</v>
      </c>
      <c r="G763" s="374" t="str">
        <f>IFERROR(VLOOKUP(A763,PROFILE!$B$6:$P$1000,11,FALSE),"")</f>
        <v/>
      </c>
      <c r="H763" s="368">
        <f>IF(PROFILE!H765="","",PROFILE!B765)</f>
        <v>1709082</v>
      </c>
      <c r="I763" s="369" t="str">
        <f>IF(H763="","",VLOOKUP(H763,PROFILE!$B$6:$AC$1000,18,FALSE))</f>
        <v>อาคเนย์</v>
      </c>
      <c r="J763" s="369" t="str">
        <f>IF(H763="","",VLOOKUP(H763,PROFILE!$B$6:$AC$1000,17,FALSE))</f>
        <v>รอบคัน</v>
      </c>
      <c r="K763" s="369" t="str">
        <f>IF(H763="","",VLOOKUP(H763,PROFILE!$B$6:$AC$1000,23,FALSE))</f>
        <v>ชช169</v>
      </c>
      <c r="L763" s="369" t="str">
        <f>IF(H763="","",VLOOKUP(H763,PROFILE!$B$6:$AC$1000,24,FALSE))</f>
        <v>TOYOTA</v>
      </c>
      <c r="M763" s="370" t="str">
        <f>IF(H763="","",VLOOKUP(H763,PROFILE!$B$6:$AC$1000,25,FALSE))</f>
        <v>FORTUNER</v>
      </c>
      <c r="N763" s="371">
        <f t="shared" si="63"/>
        <v>1500</v>
      </c>
      <c r="O763" s="372"/>
      <c r="P763" s="372"/>
      <c r="Q763" s="371">
        <f t="shared" si="64"/>
        <v>0</v>
      </c>
      <c r="R763" s="371">
        <f t="shared" si="60"/>
        <v>0</v>
      </c>
      <c r="S763" s="372">
        <f>IFERROR((VLOOKUP(A763,QUEUE!$F$5:$AW$1000,27,FALSE)-VLOOKUP(A763,QUEUE!$F$5:$AW$1000,26,FALSE))*500,0)</f>
        <v>0</v>
      </c>
      <c r="T763" s="372">
        <f>IFERROR((VLOOKUP(A763,QUEUE!$F$5:$AW$1000,30,FALSE)-VLOOKUP(A763,QUEUE!$F$5:$AW$1000,29,FALSE))*850,0)</f>
        <v>0</v>
      </c>
      <c r="U763" s="372">
        <f>IFERROR((VLOOKUP(A763,QUEUE!$F$5:$AW$1000,33,FALSE)-VLOOKUP(A763,QUEUE!$F$5:$AW$1000,32,FALSE))*600,0)</f>
        <v>0</v>
      </c>
      <c r="V763" s="372">
        <f>IFERROR((VLOOKUP(A763,QUEUE!$F$5:$AW$1000,36,FALSE)-VLOOKUP(A763,QUEUE!$F$5:$AW$1000,35,FALSE))*750,0)</f>
        <v>0</v>
      </c>
      <c r="W763" s="372">
        <f>IFERROR((VLOOKUP(A763,QUEUE!$F$5:$AW$1000,39,FALSE)-VLOOKUP(A763,QUEUE!$F$5:$AW$1000,38,FALSE))*600,0)</f>
        <v>0</v>
      </c>
      <c r="X763" s="373"/>
      <c r="Y763" s="371">
        <f>IFERROR(VLOOKUP(A763,PROFILE!$B$6:$DG$1000,109,FALSE),0)</f>
        <v>0</v>
      </c>
      <c r="Z763" s="371">
        <f>IFERROR((VLOOKUP(A763,PROFILE!$B$6:$DG$1000,110,FALSE)*900)+((VLOOKUP(A763,PROFILE!$B$6:$DG$1000,110,FALSE)*900)*0.5),0)</f>
        <v>0</v>
      </c>
      <c r="AA763" s="371">
        <f t="shared" si="62"/>
        <v>0</v>
      </c>
      <c r="AB763" s="373">
        <f>IF(PROFILE!R765="รอบคัน",1500,IF(PROFILE!R765="โคม่า",2000,PROFILE!DJ765*100))</f>
        <v>1500</v>
      </c>
    </row>
    <row r="764" spans="1:28" x14ac:dyDescent="0.35">
      <c r="A764" s="344">
        <f t="shared" si="61"/>
        <v>1709083</v>
      </c>
      <c r="B764" s="344">
        <v>764</v>
      </c>
      <c r="G764" s="374" t="str">
        <f>IFERROR(VLOOKUP(A764,PROFILE!$B$6:$P$1000,11,FALSE),"")</f>
        <v/>
      </c>
      <c r="H764" s="368">
        <f>IF(PROFILE!H766="","",PROFILE!B766)</f>
        <v>1709083</v>
      </c>
      <c r="I764" s="369" t="str">
        <f>IF(H764="","",VLOOKUP(H764,PROFILE!$B$6:$AC$1000,18,FALSE))</f>
        <v>เทเวศ</v>
      </c>
      <c r="J764" s="369" t="str">
        <f>IF(H764="","",VLOOKUP(H764,PROFILE!$B$6:$AC$1000,17,FALSE))</f>
        <v>ชิ้นส่วน</v>
      </c>
      <c r="K764" s="369" t="str">
        <f>IF(H764="","",VLOOKUP(H764,PROFILE!$B$6:$AC$1000,23,FALSE))</f>
        <v>ชฉ5880</v>
      </c>
      <c r="L764" s="369" t="str">
        <f>IF(H764="","",VLOOKUP(H764,PROFILE!$B$6:$AC$1000,24,FALSE))</f>
        <v>TOYOTA</v>
      </c>
      <c r="M764" s="370" t="str">
        <f>IF(H764="","",VLOOKUP(H764,PROFILE!$B$6:$AC$1000,25,FALSE))</f>
        <v>VIGO</v>
      </c>
      <c r="N764" s="371">
        <f t="shared" si="63"/>
        <v>0</v>
      </c>
      <c r="O764" s="372"/>
      <c r="P764" s="372"/>
      <c r="Q764" s="371">
        <f t="shared" si="64"/>
        <v>0</v>
      </c>
      <c r="R764" s="371">
        <f t="shared" si="60"/>
        <v>0</v>
      </c>
      <c r="S764" s="372">
        <f>IFERROR((VLOOKUP(A764,QUEUE!$F$5:$AW$1000,27,FALSE)-VLOOKUP(A764,QUEUE!$F$5:$AW$1000,26,FALSE))*500,0)</f>
        <v>0</v>
      </c>
      <c r="T764" s="372">
        <f>IFERROR((VLOOKUP(A764,QUEUE!$F$5:$AW$1000,30,FALSE)-VLOOKUP(A764,QUEUE!$F$5:$AW$1000,29,FALSE))*850,0)</f>
        <v>0</v>
      </c>
      <c r="U764" s="372">
        <f>IFERROR((VLOOKUP(A764,QUEUE!$F$5:$AW$1000,33,FALSE)-VLOOKUP(A764,QUEUE!$F$5:$AW$1000,32,FALSE))*600,0)</f>
        <v>0</v>
      </c>
      <c r="V764" s="372">
        <f>IFERROR((VLOOKUP(A764,QUEUE!$F$5:$AW$1000,36,FALSE)-VLOOKUP(A764,QUEUE!$F$5:$AW$1000,35,FALSE))*750,0)</f>
        <v>0</v>
      </c>
      <c r="W764" s="372">
        <f>IFERROR((VLOOKUP(A764,QUEUE!$F$5:$AW$1000,39,FALSE)-VLOOKUP(A764,QUEUE!$F$5:$AW$1000,38,FALSE))*600,0)</f>
        <v>0</v>
      </c>
      <c r="X764" s="373"/>
      <c r="Y764" s="371">
        <f>IFERROR(VLOOKUP(A764,PROFILE!$B$6:$DG$1000,109,FALSE),0)</f>
        <v>0</v>
      </c>
      <c r="Z764" s="371">
        <f>IFERROR((VLOOKUP(A764,PROFILE!$B$6:$DG$1000,110,FALSE)*900)+((VLOOKUP(A764,PROFILE!$B$6:$DG$1000,110,FALSE)*900)*0.5),0)</f>
        <v>0</v>
      </c>
      <c r="AA764" s="371">
        <f t="shared" si="62"/>
        <v>0</v>
      </c>
      <c r="AB764" s="373">
        <f>IF(PROFILE!R766="รอบคัน",1500,IF(PROFILE!R766="โคม่า",2000,PROFILE!DJ766*100))</f>
        <v>0</v>
      </c>
    </row>
    <row r="765" spans="1:28" x14ac:dyDescent="0.35">
      <c r="A765" s="344">
        <f t="shared" si="61"/>
        <v>1709084</v>
      </c>
      <c r="B765" s="344">
        <v>765</v>
      </c>
      <c r="G765" s="374" t="str">
        <f>IFERROR(VLOOKUP(A765,PROFILE!$B$6:$P$1000,11,FALSE),"")</f>
        <v>OUT</v>
      </c>
      <c r="H765" s="368">
        <f>IF(PROFILE!H767="","",PROFILE!B767)</f>
        <v>1709084</v>
      </c>
      <c r="I765" s="369" t="str">
        <f>IF(H765="","",VLOOKUP(H765,PROFILE!$B$6:$AC$1000,18,FALSE))</f>
        <v>ธนชาต</v>
      </c>
      <c r="J765" s="369" t="str">
        <f>IF(H765="","",VLOOKUP(H765,PROFILE!$B$6:$AC$1000,17,FALSE))</f>
        <v>เบา</v>
      </c>
      <c r="K765" s="369" t="str">
        <f>IF(H765="","",VLOOKUP(H765,PROFILE!$B$6:$AC$1000,23,FALSE))</f>
        <v>ฌล2307</v>
      </c>
      <c r="L765" s="369" t="str">
        <f>IF(H765="","",VLOOKUP(H765,PROFILE!$B$6:$AC$1000,24,FALSE))</f>
        <v>TOYOTA</v>
      </c>
      <c r="M765" s="370" t="str">
        <f>IF(H765="","",VLOOKUP(H765,PROFILE!$B$6:$AC$1000,25,FALSE))</f>
        <v>VIOS</v>
      </c>
      <c r="N765" s="371">
        <f t="shared" si="63"/>
        <v>1227.336</v>
      </c>
      <c r="O765" s="372"/>
      <c r="P765" s="372">
        <v>3523.36</v>
      </c>
      <c r="Q765" s="371">
        <f t="shared" si="64"/>
        <v>2296.0240000000003</v>
      </c>
      <c r="R765" s="371">
        <f t="shared" si="60"/>
        <v>2296.0240000000003</v>
      </c>
      <c r="S765" s="372">
        <f>IFERROR((VLOOKUP(A765,QUEUE!$F$5:$AW$1000,27,FALSE)-VLOOKUP(A765,QUEUE!$F$5:$AW$1000,26,FALSE))*500,0)</f>
        <v>0</v>
      </c>
      <c r="T765" s="372">
        <f>IFERROR((VLOOKUP(A765,QUEUE!$F$5:$AW$1000,30,FALSE)-VLOOKUP(A765,QUEUE!$F$5:$AW$1000,29,FALSE))*850,0)</f>
        <v>0</v>
      </c>
      <c r="U765" s="372">
        <f>IFERROR((VLOOKUP(A765,QUEUE!$F$5:$AW$1000,33,FALSE)-VLOOKUP(A765,QUEUE!$F$5:$AW$1000,32,FALSE))*600,0)</f>
        <v>0</v>
      </c>
      <c r="V765" s="372">
        <f>IFERROR((VLOOKUP(A765,QUEUE!$F$5:$AW$1000,36,FALSE)-VLOOKUP(A765,QUEUE!$F$5:$AW$1000,35,FALSE))*750,0)</f>
        <v>0</v>
      </c>
      <c r="W765" s="372">
        <f>IFERROR((VLOOKUP(A765,QUEUE!$F$5:$AW$1000,39,FALSE)-VLOOKUP(A765,QUEUE!$F$5:$AW$1000,38,FALSE))*600,0)</f>
        <v>0</v>
      </c>
      <c r="X765" s="373"/>
      <c r="Y765" s="371">
        <f>IFERROR(VLOOKUP(A765,PROFILE!$B$6:$DG$1000,109,FALSE),0)</f>
        <v>0</v>
      </c>
      <c r="Z765" s="371">
        <f>IFERROR((VLOOKUP(A765,PROFILE!$B$6:$DG$1000,110,FALSE)*900)+((VLOOKUP(A765,PROFILE!$B$6:$DG$1000,110,FALSE)*900)*0.5),0)</f>
        <v>675</v>
      </c>
      <c r="AA765" s="371">
        <f t="shared" si="62"/>
        <v>352.33600000000001</v>
      </c>
      <c r="AB765" s="373">
        <f>IF(PROFILE!R767="รอบคัน",1500,IF(PROFILE!R767="โคม่า",2000,PROFILE!DJ767*100))</f>
        <v>200</v>
      </c>
    </row>
    <row r="766" spans="1:28" x14ac:dyDescent="0.35">
      <c r="A766" s="344">
        <f t="shared" si="61"/>
        <v>1709085</v>
      </c>
      <c r="B766" s="344">
        <v>766</v>
      </c>
      <c r="G766" s="374" t="str">
        <f>IFERROR(VLOOKUP(A766,PROFILE!$B$6:$P$1000,11,FALSE),"")</f>
        <v>No fix</v>
      </c>
      <c r="H766" s="368">
        <f>IF(PROFILE!H768="","",PROFILE!B768)</f>
        <v>1709085</v>
      </c>
      <c r="I766" s="369" t="str">
        <f>IF(H766="","",VLOOKUP(H766,PROFILE!$B$6:$AC$1000,18,FALSE))</f>
        <v>กรุงไทย</v>
      </c>
      <c r="J766" s="369" t="str">
        <f>IF(H766="","",VLOOKUP(H766,PROFILE!$B$6:$AC$1000,17,FALSE))</f>
        <v>รอบคัน</v>
      </c>
      <c r="K766" s="369" t="str">
        <f>IF(H766="","",VLOOKUP(H766,PROFILE!$B$6:$AC$1000,23,FALSE))</f>
        <v>ถถ7689</v>
      </c>
      <c r="L766" s="369" t="str">
        <f>IF(H766="","",VLOOKUP(H766,PROFILE!$B$6:$AC$1000,24,FALSE))</f>
        <v>ISUZU</v>
      </c>
      <c r="M766" s="370" t="str">
        <f>IF(H766="","",VLOOKUP(H766,PROFILE!$B$6:$AC$1000,25,FALSE))</f>
        <v>D-MAX</v>
      </c>
      <c r="N766" s="371">
        <f t="shared" si="63"/>
        <v>1500</v>
      </c>
      <c r="O766" s="372"/>
      <c r="P766" s="372"/>
      <c r="Q766" s="371">
        <f t="shared" si="64"/>
        <v>0</v>
      </c>
      <c r="R766" s="371">
        <f t="shared" si="60"/>
        <v>0</v>
      </c>
      <c r="S766" s="372">
        <f>IFERROR((VLOOKUP(A766,QUEUE!$F$5:$AW$1000,27,FALSE)-VLOOKUP(A766,QUEUE!$F$5:$AW$1000,26,FALSE))*500,0)</f>
        <v>0</v>
      </c>
      <c r="T766" s="372">
        <f>IFERROR((VLOOKUP(A766,QUEUE!$F$5:$AW$1000,30,FALSE)-VLOOKUP(A766,QUEUE!$F$5:$AW$1000,29,FALSE))*850,0)</f>
        <v>0</v>
      </c>
      <c r="U766" s="372">
        <f>IFERROR((VLOOKUP(A766,QUEUE!$F$5:$AW$1000,33,FALSE)-VLOOKUP(A766,QUEUE!$F$5:$AW$1000,32,FALSE))*600,0)</f>
        <v>0</v>
      </c>
      <c r="V766" s="372">
        <f>IFERROR((VLOOKUP(A766,QUEUE!$F$5:$AW$1000,36,FALSE)-VLOOKUP(A766,QUEUE!$F$5:$AW$1000,35,FALSE))*750,0)</f>
        <v>0</v>
      </c>
      <c r="W766" s="372">
        <f>IFERROR((VLOOKUP(A766,QUEUE!$F$5:$AW$1000,39,FALSE)-VLOOKUP(A766,QUEUE!$F$5:$AW$1000,38,FALSE))*600,0)</f>
        <v>0</v>
      </c>
      <c r="X766" s="373"/>
      <c r="Y766" s="371">
        <f>IFERROR(VLOOKUP(A766,PROFILE!$B$6:$DG$1000,109,FALSE),0)</f>
        <v>0</v>
      </c>
      <c r="Z766" s="371">
        <f>IFERROR((VLOOKUP(A766,PROFILE!$B$6:$DG$1000,110,FALSE)*900)+((VLOOKUP(A766,PROFILE!$B$6:$DG$1000,110,FALSE)*900)*0.5),0)</f>
        <v>0</v>
      </c>
      <c r="AA766" s="371">
        <f t="shared" si="62"/>
        <v>0</v>
      </c>
      <c r="AB766" s="373">
        <f>IF(PROFILE!R768="รอบคัน",1500,IF(PROFILE!R768="โคม่า",2000,PROFILE!DJ768*100))</f>
        <v>1500</v>
      </c>
    </row>
    <row r="767" spans="1:28" x14ac:dyDescent="0.35">
      <c r="A767" s="344">
        <f t="shared" si="61"/>
        <v>1709086</v>
      </c>
      <c r="B767" s="344">
        <v>767</v>
      </c>
      <c r="G767" s="374" t="str">
        <f>IFERROR(VLOOKUP(A767,PROFILE!$B$6:$P$1000,11,FALSE),"")</f>
        <v/>
      </c>
      <c r="H767" s="368">
        <f>IF(PROFILE!H769="","",PROFILE!B769)</f>
        <v>1709086</v>
      </c>
      <c r="I767" s="369" t="str">
        <f>IF(H767="","",VLOOKUP(H767,PROFILE!$B$6:$AC$1000,18,FALSE))</f>
        <v>ธนชาต</v>
      </c>
      <c r="J767" s="369" t="str">
        <f>IF(H767="","",VLOOKUP(H767,PROFILE!$B$6:$AC$1000,17,FALSE))</f>
        <v>ชิ้นส่วน</v>
      </c>
      <c r="K767" s="369" t="str">
        <f>IF(H767="","",VLOOKUP(H767,PROFILE!$B$6:$AC$1000,23,FALSE))</f>
        <v>ญน1975</v>
      </c>
      <c r="L767" s="369" t="str">
        <f>IF(H767="","",VLOOKUP(H767,PROFILE!$B$6:$AC$1000,24,FALSE))</f>
        <v>TOYOTA</v>
      </c>
      <c r="M767" s="370" t="str">
        <f>IF(H767="","",VLOOKUP(H767,PROFILE!$B$6:$AC$1000,25,FALSE))</f>
        <v>VIOS</v>
      </c>
      <c r="N767" s="371">
        <f t="shared" si="63"/>
        <v>0</v>
      </c>
      <c r="O767" s="372"/>
      <c r="P767" s="372"/>
      <c r="Q767" s="371">
        <f t="shared" si="64"/>
        <v>0</v>
      </c>
      <c r="R767" s="371">
        <f t="shared" si="60"/>
        <v>0</v>
      </c>
      <c r="S767" s="372">
        <f>IFERROR((VLOOKUP(A767,QUEUE!$F$5:$AW$1000,27,FALSE)-VLOOKUP(A767,QUEUE!$F$5:$AW$1000,26,FALSE))*500,0)</f>
        <v>0</v>
      </c>
      <c r="T767" s="372">
        <f>IFERROR((VLOOKUP(A767,QUEUE!$F$5:$AW$1000,30,FALSE)-VLOOKUP(A767,QUEUE!$F$5:$AW$1000,29,FALSE))*850,0)</f>
        <v>0</v>
      </c>
      <c r="U767" s="372">
        <f>IFERROR((VLOOKUP(A767,QUEUE!$F$5:$AW$1000,33,FALSE)-VLOOKUP(A767,QUEUE!$F$5:$AW$1000,32,FALSE))*600,0)</f>
        <v>0</v>
      </c>
      <c r="V767" s="372">
        <f>IFERROR((VLOOKUP(A767,QUEUE!$F$5:$AW$1000,36,FALSE)-VLOOKUP(A767,QUEUE!$F$5:$AW$1000,35,FALSE))*750,0)</f>
        <v>0</v>
      </c>
      <c r="W767" s="372">
        <f>IFERROR((VLOOKUP(A767,QUEUE!$F$5:$AW$1000,39,FALSE)-VLOOKUP(A767,QUEUE!$F$5:$AW$1000,38,FALSE))*600,0)</f>
        <v>0</v>
      </c>
      <c r="X767" s="373"/>
      <c r="Y767" s="371">
        <f>IFERROR(VLOOKUP(A767,PROFILE!$B$6:$DG$1000,109,FALSE),0)</f>
        <v>0</v>
      </c>
      <c r="Z767" s="371">
        <f>IFERROR((VLOOKUP(A767,PROFILE!$B$6:$DG$1000,110,FALSE)*900)+((VLOOKUP(A767,PROFILE!$B$6:$DG$1000,110,FALSE)*900)*0.5),0)</f>
        <v>0</v>
      </c>
      <c r="AA767" s="371">
        <f t="shared" si="62"/>
        <v>0</v>
      </c>
      <c r="AB767" s="373">
        <f>IF(PROFILE!R769="รอบคัน",1500,IF(PROFILE!R769="โคม่า",2000,PROFILE!DJ769*100))</f>
        <v>0</v>
      </c>
    </row>
    <row r="768" spans="1:28" x14ac:dyDescent="0.35">
      <c r="A768" s="344">
        <f t="shared" si="61"/>
        <v>1709087</v>
      </c>
      <c r="B768" s="344">
        <v>768</v>
      </c>
      <c r="G768" s="374" t="str">
        <f>IFERROR(VLOOKUP(A768,PROFILE!$B$6:$P$1000,11,FALSE),"")</f>
        <v>OUT</v>
      </c>
      <c r="H768" s="368">
        <f>IF(PROFILE!H770="","",PROFILE!B770)</f>
        <v>1709087</v>
      </c>
      <c r="I768" s="369" t="str">
        <f>IF(H768="","",VLOOKUP(H768,PROFILE!$B$6:$AC$1000,18,FALSE))</f>
        <v>คิวบีอี</v>
      </c>
      <c r="J768" s="369" t="str">
        <f>IF(H768="","",VLOOKUP(H768,PROFILE!$B$6:$AC$1000,17,FALSE))</f>
        <v>กลาง</v>
      </c>
      <c r="K768" s="369" t="str">
        <f>IF(H768="","",VLOOKUP(H768,PROFILE!$B$6:$AC$1000,23,FALSE))</f>
        <v>ฆช1478</v>
      </c>
      <c r="L768" s="369" t="str">
        <f>IF(H768="","",VLOOKUP(H768,PROFILE!$B$6:$AC$1000,24,FALSE))</f>
        <v>HONDA</v>
      </c>
      <c r="M768" s="370" t="str">
        <f>IF(H768="","",VLOOKUP(H768,PROFILE!$B$6:$AC$1000,25,FALSE))</f>
        <v>CITY</v>
      </c>
      <c r="N768" s="371">
        <f t="shared" si="63"/>
        <v>1950</v>
      </c>
      <c r="O768" s="372"/>
      <c r="P768" s="372"/>
      <c r="Q768" s="371">
        <f t="shared" si="64"/>
        <v>0</v>
      </c>
      <c r="R768" s="371">
        <f t="shared" si="60"/>
        <v>0</v>
      </c>
      <c r="S768" s="372">
        <f>IFERROR((VLOOKUP(A768,QUEUE!$F$5:$AW$1000,27,FALSE)-VLOOKUP(A768,QUEUE!$F$5:$AW$1000,26,FALSE))*500,0)</f>
        <v>0</v>
      </c>
      <c r="T768" s="372">
        <f>IFERROR((VLOOKUP(A768,QUEUE!$F$5:$AW$1000,30,FALSE)-VLOOKUP(A768,QUEUE!$F$5:$AW$1000,29,FALSE))*850,0)</f>
        <v>0</v>
      </c>
      <c r="U768" s="372">
        <f>IFERROR((VLOOKUP(A768,QUEUE!$F$5:$AW$1000,33,FALSE)-VLOOKUP(A768,QUEUE!$F$5:$AW$1000,32,FALSE))*600,0)</f>
        <v>0</v>
      </c>
      <c r="V768" s="372">
        <f>IFERROR((VLOOKUP(A768,QUEUE!$F$5:$AW$1000,36,FALSE)-VLOOKUP(A768,QUEUE!$F$5:$AW$1000,35,FALSE))*750,0)</f>
        <v>0</v>
      </c>
      <c r="W768" s="372">
        <f>IFERROR((VLOOKUP(A768,QUEUE!$F$5:$AW$1000,39,FALSE)-VLOOKUP(A768,QUEUE!$F$5:$AW$1000,38,FALSE))*600,0)</f>
        <v>0</v>
      </c>
      <c r="X768" s="373"/>
      <c r="Y768" s="371">
        <f>IFERROR(VLOOKUP(A768,PROFILE!$B$6:$DG$1000,109,FALSE),0)</f>
        <v>0</v>
      </c>
      <c r="Z768" s="371">
        <f>IFERROR((VLOOKUP(A768,PROFILE!$B$6:$DG$1000,110,FALSE)*900)+((VLOOKUP(A768,PROFILE!$B$6:$DG$1000,110,FALSE)*900)*0.5),0)</f>
        <v>1350</v>
      </c>
      <c r="AA768" s="371">
        <f t="shared" si="62"/>
        <v>0</v>
      </c>
      <c r="AB768" s="373">
        <f>IF(PROFILE!R770="รอบคัน",1500,IF(PROFILE!R770="โคม่า",2000,PROFILE!DJ770*100))</f>
        <v>600</v>
      </c>
    </row>
    <row r="769" spans="1:28" x14ac:dyDescent="0.35">
      <c r="A769" s="344">
        <f t="shared" si="61"/>
        <v>1709088</v>
      </c>
      <c r="B769" s="344">
        <v>769</v>
      </c>
      <c r="G769" s="374" t="str">
        <f>IFERROR(VLOOKUP(A769,PROFILE!$B$6:$P$1000,11,FALSE),"")</f>
        <v/>
      </c>
      <c r="H769" s="368">
        <f>IF(PROFILE!H771="","",PROFILE!B771)</f>
        <v>1709088</v>
      </c>
      <c r="I769" s="369" t="str">
        <f>IF(H769="","",VLOOKUP(H769,PROFILE!$B$6:$AC$1000,18,FALSE))</f>
        <v>เมืองไทย</v>
      </c>
      <c r="J769" s="369" t="str">
        <f>IF(H769="","",VLOOKUP(H769,PROFILE!$B$6:$AC$1000,17,FALSE))</f>
        <v>ชิ้นส่วน</v>
      </c>
      <c r="K769" s="369" t="str">
        <f>IF(H769="","",VLOOKUP(H769,PROFILE!$B$6:$AC$1000,23,FALSE))</f>
        <v>ฎบ4572</v>
      </c>
      <c r="L769" s="369" t="str">
        <f>IF(H769="","",VLOOKUP(H769,PROFILE!$B$6:$AC$1000,24,FALSE))</f>
        <v>HONDA</v>
      </c>
      <c r="M769" s="370" t="str">
        <f>IF(H769="","",VLOOKUP(H769,PROFILE!$B$6:$AC$1000,25,FALSE))</f>
        <v>CIVIC</v>
      </c>
      <c r="N769" s="371">
        <f t="shared" si="63"/>
        <v>0</v>
      </c>
      <c r="O769" s="372"/>
      <c r="P769" s="372"/>
      <c r="Q769" s="371">
        <f t="shared" si="64"/>
        <v>0</v>
      </c>
      <c r="R769" s="371">
        <f t="shared" si="60"/>
        <v>0</v>
      </c>
      <c r="S769" s="372">
        <f>IFERROR((VLOOKUP(A769,QUEUE!$F$5:$AW$1000,27,FALSE)-VLOOKUP(A769,QUEUE!$F$5:$AW$1000,26,FALSE))*500,0)</f>
        <v>0</v>
      </c>
      <c r="T769" s="372">
        <f>IFERROR((VLOOKUP(A769,QUEUE!$F$5:$AW$1000,30,FALSE)-VLOOKUP(A769,QUEUE!$F$5:$AW$1000,29,FALSE))*850,0)</f>
        <v>0</v>
      </c>
      <c r="U769" s="372">
        <f>IFERROR((VLOOKUP(A769,QUEUE!$F$5:$AW$1000,33,FALSE)-VLOOKUP(A769,QUEUE!$F$5:$AW$1000,32,FALSE))*600,0)</f>
        <v>0</v>
      </c>
      <c r="V769" s="372">
        <f>IFERROR((VLOOKUP(A769,QUEUE!$F$5:$AW$1000,36,FALSE)-VLOOKUP(A769,QUEUE!$F$5:$AW$1000,35,FALSE))*750,0)</f>
        <v>0</v>
      </c>
      <c r="W769" s="372">
        <f>IFERROR((VLOOKUP(A769,QUEUE!$F$5:$AW$1000,39,FALSE)-VLOOKUP(A769,QUEUE!$F$5:$AW$1000,38,FALSE))*600,0)</f>
        <v>0</v>
      </c>
      <c r="X769" s="373"/>
      <c r="Y769" s="371">
        <f>IFERROR(VLOOKUP(A769,PROFILE!$B$6:$DG$1000,109,FALSE),0)</f>
        <v>0</v>
      </c>
      <c r="Z769" s="371">
        <f>IFERROR((VLOOKUP(A769,PROFILE!$B$6:$DG$1000,110,FALSE)*900)+((VLOOKUP(A769,PROFILE!$B$6:$DG$1000,110,FALSE)*900)*0.5),0)</f>
        <v>0</v>
      </c>
      <c r="AA769" s="371">
        <f t="shared" si="62"/>
        <v>0</v>
      </c>
      <c r="AB769" s="373">
        <f>IF(PROFILE!R771="รอบคัน",1500,IF(PROFILE!R771="โคม่า",2000,PROFILE!DJ771*100))</f>
        <v>0</v>
      </c>
    </row>
    <row r="770" spans="1:28" x14ac:dyDescent="0.35">
      <c r="A770" s="344">
        <f t="shared" si="61"/>
        <v>1709089</v>
      </c>
      <c r="B770" s="344">
        <v>770</v>
      </c>
      <c r="G770" s="374" t="str">
        <f>IFERROR(VLOOKUP(A770,PROFILE!$B$6:$P$1000,11,FALSE),"")</f>
        <v/>
      </c>
      <c r="H770" s="368">
        <f>IF(PROFILE!H772="","",PROFILE!B772)</f>
        <v>1709089</v>
      </c>
      <c r="I770" s="369" t="str">
        <f>IF(H770="","",VLOOKUP(H770,PROFILE!$B$6:$AC$1000,18,FALSE))</f>
        <v>กรุงไทย</v>
      </c>
      <c r="J770" s="369" t="str">
        <f>IF(H770="","",VLOOKUP(H770,PROFILE!$B$6:$AC$1000,17,FALSE))</f>
        <v>รอบคัน</v>
      </c>
      <c r="K770" s="369" t="str">
        <f>IF(H770="","",VLOOKUP(H770,PROFILE!$B$6:$AC$1000,23,FALSE))</f>
        <v>ฒว2770</v>
      </c>
      <c r="L770" s="369" t="str">
        <f>IF(H770="","",VLOOKUP(H770,PROFILE!$B$6:$AC$1000,24,FALSE))</f>
        <v>CHEVROLET</v>
      </c>
      <c r="M770" s="370" t="str">
        <f>IF(H770="","",VLOOKUP(H770,PROFILE!$B$6:$AC$1000,25,FALSE))</f>
        <v>COLOADOX-CAB 1</v>
      </c>
      <c r="N770" s="371">
        <f t="shared" si="63"/>
        <v>1500</v>
      </c>
      <c r="O770" s="372"/>
      <c r="P770" s="372"/>
      <c r="Q770" s="371">
        <f t="shared" si="64"/>
        <v>0</v>
      </c>
      <c r="R770" s="371">
        <f t="shared" si="60"/>
        <v>0</v>
      </c>
      <c r="S770" s="372">
        <f>IFERROR((VLOOKUP(A770,QUEUE!$F$5:$AW$1000,27,FALSE)-VLOOKUP(A770,QUEUE!$F$5:$AW$1000,26,FALSE))*500,0)</f>
        <v>0</v>
      </c>
      <c r="T770" s="372">
        <f>IFERROR((VLOOKUP(A770,QUEUE!$F$5:$AW$1000,30,FALSE)-VLOOKUP(A770,QUEUE!$F$5:$AW$1000,29,FALSE))*850,0)</f>
        <v>0</v>
      </c>
      <c r="U770" s="372">
        <f>IFERROR((VLOOKUP(A770,QUEUE!$F$5:$AW$1000,33,FALSE)-VLOOKUP(A770,QUEUE!$F$5:$AW$1000,32,FALSE))*600,0)</f>
        <v>0</v>
      </c>
      <c r="V770" s="372">
        <f>IFERROR((VLOOKUP(A770,QUEUE!$F$5:$AW$1000,36,FALSE)-VLOOKUP(A770,QUEUE!$F$5:$AW$1000,35,FALSE))*750,0)</f>
        <v>0</v>
      </c>
      <c r="W770" s="372">
        <f>IFERROR((VLOOKUP(A770,QUEUE!$F$5:$AW$1000,39,FALSE)-VLOOKUP(A770,QUEUE!$F$5:$AW$1000,38,FALSE))*600,0)</f>
        <v>0</v>
      </c>
      <c r="X770" s="373"/>
      <c r="Y770" s="371">
        <f>IFERROR(VLOOKUP(A770,PROFILE!$B$6:$DG$1000,109,FALSE),0)</f>
        <v>0</v>
      </c>
      <c r="Z770" s="371">
        <f>IFERROR((VLOOKUP(A770,PROFILE!$B$6:$DG$1000,110,FALSE)*900)+((VLOOKUP(A770,PROFILE!$B$6:$DG$1000,110,FALSE)*900)*0.5),0)</f>
        <v>0</v>
      </c>
      <c r="AA770" s="371">
        <f t="shared" si="62"/>
        <v>0</v>
      </c>
      <c r="AB770" s="373">
        <f>IF(PROFILE!R772="รอบคัน",1500,IF(PROFILE!R772="โคม่า",2000,PROFILE!DJ772*100))</f>
        <v>1500</v>
      </c>
    </row>
    <row r="771" spans="1:28" x14ac:dyDescent="0.35">
      <c r="A771" s="344">
        <f t="shared" si="61"/>
        <v>1709090</v>
      </c>
      <c r="B771" s="344">
        <v>771</v>
      </c>
      <c r="G771" s="374" t="str">
        <f>IFERROR(VLOOKUP(A771,PROFILE!$B$6:$P$1000,11,FALSE),"")</f>
        <v>No fix</v>
      </c>
      <c r="H771" s="368">
        <f>IF(PROFILE!H773="","",PROFILE!B773)</f>
        <v>1709090</v>
      </c>
      <c r="I771" s="369" t="str">
        <f>IF(H771="","",VLOOKUP(H771,PROFILE!$B$6:$AC$1000,18,FALSE))</f>
        <v>ธนชาต</v>
      </c>
      <c r="J771" s="369" t="str">
        <f>IF(H771="","",VLOOKUP(H771,PROFILE!$B$6:$AC$1000,17,FALSE))</f>
        <v>โคม่า</v>
      </c>
      <c r="K771" s="369" t="str">
        <f>IF(H771="","",VLOOKUP(H771,PROFILE!$B$6:$AC$1000,23,FALSE))</f>
        <v>ฌห7669</v>
      </c>
      <c r="L771" s="369" t="str">
        <f>IF(H771="","",VLOOKUP(H771,PROFILE!$B$6:$AC$1000,24,FALSE))</f>
        <v>CHEVROLET</v>
      </c>
      <c r="M771" s="370">
        <f>IF(H771="","",VLOOKUP(H771,PROFILE!$B$6:$AC$1000,25,FALSE))</f>
        <v>0</v>
      </c>
      <c r="N771" s="371">
        <f t="shared" si="63"/>
        <v>2000</v>
      </c>
      <c r="O771" s="372"/>
      <c r="P771" s="372"/>
      <c r="Q771" s="371">
        <f t="shared" si="64"/>
        <v>0</v>
      </c>
      <c r="R771" s="371">
        <f t="shared" si="60"/>
        <v>0</v>
      </c>
      <c r="S771" s="372">
        <f>IFERROR((VLOOKUP(A771,QUEUE!$F$5:$AW$1000,27,FALSE)-VLOOKUP(A771,QUEUE!$F$5:$AW$1000,26,FALSE))*500,0)</f>
        <v>0</v>
      </c>
      <c r="T771" s="372">
        <f>IFERROR((VLOOKUP(A771,QUEUE!$F$5:$AW$1000,30,FALSE)-VLOOKUP(A771,QUEUE!$F$5:$AW$1000,29,FALSE))*850,0)</f>
        <v>0</v>
      </c>
      <c r="U771" s="372">
        <f>IFERROR((VLOOKUP(A771,QUEUE!$F$5:$AW$1000,33,FALSE)-VLOOKUP(A771,QUEUE!$F$5:$AW$1000,32,FALSE))*600,0)</f>
        <v>0</v>
      </c>
      <c r="V771" s="372">
        <f>IFERROR((VLOOKUP(A771,QUEUE!$F$5:$AW$1000,36,FALSE)-VLOOKUP(A771,QUEUE!$F$5:$AW$1000,35,FALSE))*750,0)</f>
        <v>0</v>
      </c>
      <c r="W771" s="372">
        <f>IFERROR((VLOOKUP(A771,QUEUE!$F$5:$AW$1000,39,FALSE)-VLOOKUP(A771,QUEUE!$F$5:$AW$1000,38,FALSE))*600,0)</f>
        <v>0</v>
      </c>
      <c r="X771" s="373"/>
      <c r="Y771" s="371">
        <f>IFERROR(VLOOKUP(A771,PROFILE!$B$6:$DG$1000,109,FALSE),0)</f>
        <v>0</v>
      </c>
      <c r="Z771" s="371">
        <f>IFERROR((VLOOKUP(A771,PROFILE!$B$6:$DG$1000,110,FALSE)*900)+((VLOOKUP(A771,PROFILE!$B$6:$DG$1000,110,FALSE)*900)*0.5),0)</f>
        <v>0</v>
      </c>
      <c r="AA771" s="371">
        <f t="shared" si="62"/>
        <v>0</v>
      </c>
      <c r="AB771" s="373">
        <f>IF(PROFILE!R773="รอบคัน",1500,IF(PROFILE!R773="โคม่า",2000,PROFILE!DJ773*100))</f>
        <v>2000</v>
      </c>
    </row>
    <row r="772" spans="1:28" x14ac:dyDescent="0.35">
      <c r="A772" s="344">
        <f t="shared" si="61"/>
        <v>1709091</v>
      </c>
      <c r="B772" s="344">
        <v>772</v>
      </c>
      <c r="G772" s="374" t="str">
        <f>IFERROR(VLOOKUP(A772,PROFILE!$B$6:$P$1000,11,FALSE),"")</f>
        <v/>
      </c>
      <c r="H772" s="368">
        <f>IF(PROFILE!H774="","",PROFILE!B774)</f>
        <v>1709091</v>
      </c>
      <c r="I772" s="369" t="str">
        <f>IF(H772="","",VLOOKUP(H772,PROFILE!$B$6:$AC$1000,18,FALSE))</f>
        <v>กรุงไทย</v>
      </c>
      <c r="J772" s="369" t="str">
        <f>IF(H772="","",VLOOKUP(H772,PROFILE!$B$6:$AC$1000,17,FALSE))</f>
        <v>เบา</v>
      </c>
      <c r="K772" s="369" t="str">
        <f>IF(H772="","",VLOOKUP(H772,PROFILE!$B$6:$AC$1000,23,FALSE))</f>
        <v>ฌข9705</v>
      </c>
      <c r="L772" s="369" t="str">
        <f>IF(H772="","",VLOOKUP(H772,PROFILE!$B$6:$AC$1000,24,FALSE))</f>
        <v>ISUZU</v>
      </c>
      <c r="M772" s="370" t="str">
        <f>IF(H772="","",VLOOKUP(H772,PROFILE!$B$6:$AC$1000,25,FALSE))</f>
        <v>D-MAX</v>
      </c>
      <c r="N772" s="371">
        <f t="shared" si="63"/>
        <v>0</v>
      </c>
      <c r="O772" s="372"/>
      <c r="P772" s="372"/>
      <c r="Q772" s="371">
        <f t="shared" si="64"/>
        <v>0</v>
      </c>
      <c r="R772" s="371">
        <f t="shared" si="60"/>
        <v>0</v>
      </c>
      <c r="S772" s="372">
        <f>IFERROR((VLOOKUP(A772,QUEUE!$F$5:$AW$1000,27,FALSE)-VLOOKUP(A772,QUEUE!$F$5:$AW$1000,26,FALSE))*500,0)</f>
        <v>0</v>
      </c>
      <c r="T772" s="372">
        <f>IFERROR((VLOOKUP(A772,QUEUE!$F$5:$AW$1000,30,FALSE)-VLOOKUP(A772,QUEUE!$F$5:$AW$1000,29,FALSE))*850,0)</f>
        <v>0</v>
      </c>
      <c r="U772" s="372">
        <f>IFERROR((VLOOKUP(A772,QUEUE!$F$5:$AW$1000,33,FALSE)-VLOOKUP(A772,QUEUE!$F$5:$AW$1000,32,FALSE))*600,0)</f>
        <v>0</v>
      </c>
      <c r="V772" s="372">
        <f>IFERROR((VLOOKUP(A772,QUEUE!$F$5:$AW$1000,36,FALSE)-VLOOKUP(A772,QUEUE!$F$5:$AW$1000,35,FALSE))*750,0)</f>
        <v>0</v>
      </c>
      <c r="W772" s="372">
        <f>IFERROR((VLOOKUP(A772,QUEUE!$F$5:$AW$1000,39,FALSE)-VLOOKUP(A772,QUEUE!$F$5:$AW$1000,38,FALSE))*600,0)</f>
        <v>0</v>
      </c>
      <c r="X772" s="373"/>
      <c r="Y772" s="371">
        <f>IFERROR(VLOOKUP(A772,PROFILE!$B$6:$DG$1000,109,FALSE),0)</f>
        <v>0</v>
      </c>
      <c r="Z772" s="371">
        <f>IFERROR((VLOOKUP(A772,PROFILE!$B$6:$DG$1000,110,FALSE)*900)+((VLOOKUP(A772,PROFILE!$B$6:$DG$1000,110,FALSE)*900)*0.5),0)</f>
        <v>0</v>
      </c>
      <c r="AA772" s="371">
        <f t="shared" si="62"/>
        <v>0</v>
      </c>
      <c r="AB772" s="373">
        <f>IF(PROFILE!R774="รอบคัน",1500,IF(PROFILE!R774="โคม่า",2000,PROFILE!DJ774*100))</f>
        <v>0</v>
      </c>
    </row>
    <row r="773" spans="1:28" x14ac:dyDescent="0.35">
      <c r="A773" s="344">
        <f t="shared" si="61"/>
        <v>1709092</v>
      </c>
      <c r="B773" s="344">
        <v>773</v>
      </c>
      <c r="G773" s="374" t="str">
        <f>IFERROR(VLOOKUP(A773,PROFILE!$B$6:$P$1000,11,FALSE),"")</f>
        <v/>
      </c>
      <c r="H773" s="368">
        <f>IF(PROFILE!H775="","",PROFILE!B775)</f>
        <v>1709092</v>
      </c>
      <c r="I773" s="369" t="str">
        <f>IF(H773="","",VLOOKUP(H773,PROFILE!$B$6:$AC$1000,18,FALSE))</f>
        <v>ธนชาต</v>
      </c>
      <c r="J773" s="369" t="str">
        <f>IF(H773="","",VLOOKUP(H773,PROFILE!$B$6:$AC$1000,17,FALSE))</f>
        <v>ชิ้นส่วน</v>
      </c>
      <c r="K773" s="369" t="str">
        <f>IF(H773="","",VLOOKUP(H773,PROFILE!$B$6:$AC$1000,23,FALSE))</f>
        <v>3กษ8907</v>
      </c>
      <c r="L773" s="369" t="str">
        <f>IF(H773="","",VLOOKUP(H773,PROFILE!$B$6:$AC$1000,24,FALSE))</f>
        <v>HONDA</v>
      </c>
      <c r="M773" s="370" t="str">
        <f>IF(H773="","",VLOOKUP(H773,PROFILE!$B$6:$AC$1000,25,FALSE))</f>
        <v>ACCORD</v>
      </c>
      <c r="N773" s="371">
        <f t="shared" si="63"/>
        <v>0</v>
      </c>
      <c r="O773" s="372"/>
      <c r="P773" s="372"/>
      <c r="Q773" s="371">
        <f t="shared" si="64"/>
        <v>0</v>
      </c>
      <c r="R773" s="371">
        <f t="shared" ref="R773:R836" si="65">Q773</f>
        <v>0</v>
      </c>
      <c r="S773" s="372">
        <f>IFERROR((VLOOKUP(A773,QUEUE!$F$5:$AW$1000,27,FALSE)-VLOOKUP(A773,QUEUE!$F$5:$AW$1000,26,FALSE))*500,0)</f>
        <v>0</v>
      </c>
      <c r="T773" s="372">
        <f>IFERROR((VLOOKUP(A773,QUEUE!$F$5:$AW$1000,30,FALSE)-VLOOKUP(A773,QUEUE!$F$5:$AW$1000,29,FALSE))*850,0)</f>
        <v>0</v>
      </c>
      <c r="U773" s="372">
        <f>IFERROR((VLOOKUP(A773,QUEUE!$F$5:$AW$1000,33,FALSE)-VLOOKUP(A773,QUEUE!$F$5:$AW$1000,32,FALSE))*600,0)</f>
        <v>0</v>
      </c>
      <c r="V773" s="372">
        <f>IFERROR((VLOOKUP(A773,QUEUE!$F$5:$AW$1000,36,FALSE)-VLOOKUP(A773,QUEUE!$F$5:$AW$1000,35,FALSE))*750,0)</f>
        <v>0</v>
      </c>
      <c r="W773" s="372">
        <f>IFERROR((VLOOKUP(A773,QUEUE!$F$5:$AW$1000,39,FALSE)-VLOOKUP(A773,QUEUE!$F$5:$AW$1000,38,FALSE))*600,0)</f>
        <v>0</v>
      </c>
      <c r="X773" s="373"/>
      <c r="Y773" s="371">
        <f>IFERROR(VLOOKUP(A773,PROFILE!$B$6:$DG$1000,109,FALSE),0)</f>
        <v>0</v>
      </c>
      <c r="Z773" s="371">
        <f>IFERROR((VLOOKUP(A773,PROFILE!$B$6:$DG$1000,110,FALSE)*900)+((VLOOKUP(A773,PROFILE!$B$6:$DG$1000,110,FALSE)*900)*0.5),0)</f>
        <v>0</v>
      </c>
      <c r="AA773" s="371">
        <f t="shared" si="62"/>
        <v>0</v>
      </c>
      <c r="AB773" s="373">
        <f>IF(PROFILE!R775="รอบคัน",1500,IF(PROFILE!R775="โคม่า",2000,PROFILE!DJ775*100))</f>
        <v>0</v>
      </c>
    </row>
    <row r="774" spans="1:28" x14ac:dyDescent="0.35">
      <c r="A774" s="344">
        <f t="shared" si="61"/>
        <v>1709093</v>
      </c>
      <c r="B774" s="344">
        <v>774</v>
      </c>
      <c r="G774" s="374" t="str">
        <f>IFERROR(VLOOKUP(A774,PROFILE!$B$6:$P$1000,11,FALSE),"")</f>
        <v/>
      </c>
      <c r="H774" s="368">
        <f>IF(PROFILE!H776="","",PROFILE!B776)</f>
        <v>1709093</v>
      </c>
      <c r="I774" s="369" t="str">
        <f>IF(H774="","",VLOOKUP(H774,PROFILE!$B$6:$AC$1000,18,FALSE))</f>
        <v>เมืองไทย</v>
      </c>
      <c r="J774" s="369" t="str">
        <f>IF(H774="","",VLOOKUP(H774,PROFILE!$B$6:$AC$1000,17,FALSE))</f>
        <v>ชิ้นส่วน</v>
      </c>
      <c r="K774" s="369" t="str">
        <f>IF(H774="","",VLOOKUP(H774,PROFILE!$B$6:$AC$1000,23,FALSE))</f>
        <v>1กว531</v>
      </c>
      <c r="L774" s="369" t="str">
        <f>IF(H774="","",VLOOKUP(H774,PROFILE!$B$6:$AC$1000,24,FALSE))</f>
        <v>TOYOTA</v>
      </c>
      <c r="M774" s="370" t="str">
        <f>IF(H774="","",VLOOKUP(H774,PROFILE!$B$6:$AC$1000,25,FALSE))</f>
        <v>FORTUNER</v>
      </c>
      <c r="N774" s="371">
        <f t="shared" si="63"/>
        <v>0</v>
      </c>
      <c r="O774" s="372"/>
      <c r="P774" s="372"/>
      <c r="Q774" s="371">
        <f t="shared" si="64"/>
        <v>0</v>
      </c>
      <c r="R774" s="371">
        <f t="shared" si="65"/>
        <v>0</v>
      </c>
      <c r="S774" s="372">
        <f>IFERROR((VLOOKUP(A774,QUEUE!$F$5:$AW$1000,27,FALSE)-VLOOKUP(A774,QUEUE!$F$5:$AW$1000,26,FALSE))*500,0)</f>
        <v>0</v>
      </c>
      <c r="T774" s="372">
        <f>IFERROR((VLOOKUP(A774,QUEUE!$F$5:$AW$1000,30,FALSE)-VLOOKUP(A774,QUEUE!$F$5:$AW$1000,29,FALSE))*850,0)</f>
        <v>0</v>
      </c>
      <c r="U774" s="372">
        <f>IFERROR((VLOOKUP(A774,QUEUE!$F$5:$AW$1000,33,FALSE)-VLOOKUP(A774,QUEUE!$F$5:$AW$1000,32,FALSE))*600,0)</f>
        <v>0</v>
      </c>
      <c r="V774" s="372">
        <f>IFERROR((VLOOKUP(A774,QUEUE!$F$5:$AW$1000,36,FALSE)-VLOOKUP(A774,QUEUE!$F$5:$AW$1000,35,FALSE))*750,0)</f>
        <v>0</v>
      </c>
      <c r="W774" s="372">
        <f>IFERROR((VLOOKUP(A774,QUEUE!$F$5:$AW$1000,39,FALSE)-VLOOKUP(A774,QUEUE!$F$5:$AW$1000,38,FALSE))*600,0)</f>
        <v>0</v>
      </c>
      <c r="X774" s="373"/>
      <c r="Y774" s="371">
        <f>IFERROR(VLOOKUP(A774,PROFILE!$B$6:$DG$1000,109,FALSE),0)</f>
        <v>0</v>
      </c>
      <c r="Z774" s="371">
        <f>IFERROR((VLOOKUP(A774,PROFILE!$B$6:$DG$1000,110,FALSE)*900)+((VLOOKUP(A774,PROFILE!$B$6:$DG$1000,110,FALSE)*900)*0.5),0)</f>
        <v>0</v>
      </c>
      <c r="AA774" s="371">
        <f t="shared" si="62"/>
        <v>0</v>
      </c>
      <c r="AB774" s="373">
        <f>IF(PROFILE!R776="รอบคัน",1500,IF(PROFILE!R776="โคม่า",2000,PROFILE!DJ776*100))</f>
        <v>0</v>
      </c>
    </row>
    <row r="775" spans="1:28" x14ac:dyDescent="0.35">
      <c r="A775" s="344">
        <f t="shared" si="61"/>
        <v>1709094</v>
      </c>
      <c r="B775" s="344">
        <v>775</v>
      </c>
      <c r="G775" s="374" t="str">
        <f>IFERROR(VLOOKUP(A775,PROFILE!$B$6:$P$1000,11,FALSE),"")</f>
        <v>OUT</v>
      </c>
      <c r="H775" s="368">
        <f>IF(PROFILE!H777="","",PROFILE!B777)</f>
        <v>1709094</v>
      </c>
      <c r="I775" s="369" t="str">
        <f>IF(H775="","",VLOOKUP(H775,PROFILE!$B$6:$AC$1000,18,FALSE))</f>
        <v>ธนชาต</v>
      </c>
      <c r="J775" s="369" t="str">
        <f>IF(H775="","",VLOOKUP(H775,PROFILE!$B$6:$AC$1000,17,FALSE))</f>
        <v>เบา</v>
      </c>
      <c r="K775" s="369" t="str">
        <f>IF(H775="","",VLOOKUP(H775,PROFILE!$B$6:$AC$1000,23,FALSE))</f>
        <v>2ฒฆ865</v>
      </c>
      <c r="L775" s="369" t="str">
        <f>IF(H775="","",VLOOKUP(H775,PROFILE!$B$6:$AC$1000,24,FALSE))</f>
        <v>ISUZU</v>
      </c>
      <c r="M775" s="370" t="str">
        <f>IF(H775="","",VLOOKUP(H775,PROFILE!$B$6:$AC$1000,25,FALSE))</f>
        <v>D-MAX</v>
      </c>
      <c r="N775" s="371">
        <f t="shared" si="63"/>
        <v>875</v>
      </c>
      <c r="O775" s="372"/>
      <c r="P775" s="372"/>
      <c r="Q775" s="371">
        <f t="shared" si="64"/>
        <v>0</v>
      </c>
      <c r="R775" s="371">
        <f t="shared" si="65"/>
        <v>0</v>
      </c>
      <c r="S775" s="372">
        <f>IFERROR((VLOOKUP(A775,QUEUE!$F$5:$AW$1000,27,FALSE)-VLOOKUP(A775,QUEUE!$F$5:$AW$1000,26,FALSE))*500,0)</f>
        <v>0</v>
      </c>
      <c r="T775" s="372">
        <f>IFERROR((VLOOKUP(A775,QUEUE!$F$5:$AW$1000,30,FALSE)-VLOOKUP(A775,QUEUE!$F$5:$AW$1000,29,FALSE))*850,0)</f>
        <v>0</v>
      </c>
      <c r="U775" s="372">
        <f>IFERROR((VLOOKUP(A775,QUEUE!$F$5:$AW$1000,33,FALSE)-VLOOKUP(A775,QUEUE!$F$5:$AW$1000,32,FALSE))*600,0)</f>
        <v>0</v>
      </c>
      <c r="V775" s="372">
        <f>IFERROR((VLOOKUP(A775,QUEUE!$F$5:$AW$1000,36,FALSE)-VLOOKUP(A775,QUEUE!$F$5:$AW$1000,35,FALSE))*750,0)</f>
        <v>0</v>
      </c>
      <c r="W775" s="372">
        <f>IFERROR((VLOOKUP(A775,QUEUE!$F$5:$AW$1000,39,FALSE)-VLOOKUP(A775,QUEUE!$F$5:$AW$1000,38,FALSE))*600,0)</f>
        <v>0</v>
      </c>
      <c r="X775" s="373"/>
      <c r="Y775" s="371">
        <f>IFERROR(VLOOKUP(A775,PROFILE!$B$6:$DG$1000,109,FALSE),0)</f>
        <v>0</v>
      </c>
      <c r="Z775" s="371">
        <f>IFERROR((VLOOKUP(A775,PROFILE!$B$6:$DG$1000,110,FALSE)*900)+((VLOOKUP(A775,PROFILE!$B$6:$DG$1000,110,FALSE)*900)*0.5),0)</f>
        <v>675</v>
      </c>
      <c r="AA775" s="371">
        <f t="shared" si="62"/>
        <v>0</v>
      </c>
      <c r="AB775" s="373">
        <f>IF(PROFILE!R777="รอบคัน",1500,IF(PROFILE!R777="โคม่า",2000,PROFILE!DJ777*100))</f>
        <v>200</v>
      </c>
    </row>
    <row r="776" spans="1:28" x14ac:dyDescent="0.35">
      <c r="A776" s="344">
        <f t="shared" ref="A776:A839" si="66">VALUE(H776)</f>
        <v>1709095</v>
      </c>
      <c r="B776" s="344">
        <v>776</v>
      </c>
      <c r="G776" s="374" t="str">
        <f>IFERROR(VLOOKUP(A776,PROFILE!$B$6:$P$1000,11,FALSE),"")</f>
        <v>OUT</v>
      </c>
      <c r="H776" s="368">
        <f>IF(PROFILE!H778="","",PROFILE!B778)</f>
        <v>1709095</v>
      </c>
      <c r="I776" s="369" t="str">
        <f>IF(H776="","",VLOOKUP(H776,PROFILE!$B$6:$AC$1000,18,FALSE))</f>
        <v>ธนชาต</v>
      </c>
      <c r="J776" s="369" t="str">
        <f>IF(H776="","",VLOOKUP(H776,PROFILE!$B$6:$AC$1000,17,FALSE))</f>
        <v>ชิ้นส่วน</v>
      </c>
      <c r="K776" s="369" t="str">
        <f>IF(H776="","",VLOOKUP(H776,PROFILE!$B$6:$AC$1000,23,FALSE))</f>
        <v>สฎ3396</v>
      </c>
      <c r="L776" s="369" t="str">
        <f>IF(H776="","",VLOOKUP(H776,PROFILE!$B$6:$AC$1000,24,FALSE))</f>
        <v>TOYOTA</v>
      </c>
      <c r="M776" s="370" t="str">
        <f>IF(H776="","",VLOOKUP(H776,PROFILE!$B$6:$AC$1000,25,FALSE))</f>
        <v>VIOS</v>
      </c>
      <c r="N776" s="371">
        <f t="shared" si="63"/>
        <v>775</v>
      </c>
      <c r="O776" s="372"/>
      <c r="P776" s="372"/>
      <c r="Q776" s="371">
        <f t="shared" si="64"/>
        <v>0</v>
      </c>
      <c r="R776" s="371">
        <f t="shared" si="65"/>
        <v>0</v>
      </c>
      <c r="S776" s="372">
        <f>IFERROR((VLOOKUP(A776,QUEUE!$F$5:$AW$1000,27,FALSE)-VLOOKUP(A776,QUEUE!$F$5:$AW$1000,26,FALSE))*500,0)</f>
        <v>0</v>
      </c>
      <c r="T776" s="372">
        <f>IFERROR((VLOOKUP(A776,QUEUE!$F$5:$AW$1000,30,FALSE)-VLOOKUP(A776,QUEUE!$F$5:$AW$1000,29,FALSE))*850,0)</f>
        <v>0</v>
      </c>
      <c r="U776" s="372">
        <f>IFERROR((VLOOKUP(A776,QUEUE!$F$5:$AW$1000,33,FALSE)-VLOOKUP(A776,QUEUE!$F$5:$AW$1000,32,FALSE))*600,0)</f>
        <v>0</v>
      </c>
      <c r="V776" s="372">
        <f>IFERROR((VLOOKUP(A776,QUEUE!$F$5:$AW$1000,36,FALSE)-VLOOKUP(A776,QUEUE!$F$5:$AW$1000,35,FALSE))*750,0)</f>
        <v>0</v>
      </c>
      <c r="W776" s="372">
        <f>IFERROR((VLOOKUP(A776,QUEUE!$F$5:$AW$1000,39,FALSE)-VLOOKUP(A776,QUEUE!$F$5:$AW$1000,38,FALSE))*600,0)</f>
        <v>0</v>
      </c>
      <c r="X776" s="373"/>
      <c r="Y776" s="371">
        <f>IFERROR(VLOOKUP(A776,PROFILE!$B$6:$DG$1000,109,FALSE),0)</f>
        <v>0</v>
      </c>
      <c r="Z776" s="371">
        <f>IFERROR((VLOOKUP(A776,PROFILE!$B$6:$DG$1000,110,FALSE)*900)+((VLOOKUP(A776,PROFILE!$B$6:$DG$1000,110,FALSE)*900)*0.5),0)</f>
        <v>675</v>
      </c>
      <c r="AA776" s="371">
        <f t="shared" si="62"/>
        <v>0</v>
      </c>
      <c r="AB776" s="373">
        <f>IF(PROFILE!R778="รอบคัน",1500,IF(PROFILE!R778="โคม่า",2000,PROFILE!DJ778*100))</f>
        <v>100</v>
      </c>
    </row>
    <row r="777" spans="1:28" x14ac:dyDescent="0.35">
      <c r="A777" s="344">
        <f t="shared" si="66"/>
        <v>1709096</v>
      </c>
      <c r="B777" s="344">
        <v>777</v>
      </c>
      <c r="G777" s="374" t="str">
        <f>IFERROR(VLOOKUP(A777,PROFILE!$B$6:$P$1000,11,FALSE),"")</f>
        <v/>
      </c>
      <c r="H777" s="368">
        <f>IF(PROFILE!H779="","",PROFILE!B779)</f>
        <v>1709096</v>
      </c>
      <c r="I777" s="369" t="str">
        <f>IF(H777="","",VLOOKUP(H777,PROFILE!$B$6:$AC$1000,18,FALSE))</f>
        <v>อาคเนย์</v>
      </c>
      <c r="J777" s="369" t="str">
        <f>IF(H777="","",VLOOKUP(H777,PROFILE!$B$6:$AC$1000,17,FALSE))</f>
        <v>กลาง</v>
      </c>
      <c r="K777" s="369" t="str">
        <f>IF(H777="","",VLOOKUP(H777,PROFILE!$B$6:$AC$1000,23,FALSE))</f>
        <v>3กฒ4537</v>
      </c>
      <c r="L777" s="369" t="str">
        <f>IF(H777="","",VLOOKUP(H777,PROFILE!$B$6:$AC$1000,24,FALSE))</f>
        <v>TOYOTA</v>
      </c>
      <c r="M777" s="370" t="str">
        <f>IF(H777="","",VLOOKUP(H777,PROFILE!$B$6:$AC$1000,25,FALSE))</f>
        <v>VIOS</v>
      </c>
      <c r="N777" s="371">
        <f t="shared" si="63"/>
        <v>0</v>
      </c>
      <c r="O777" s="372"/>
      <c r="P777" s="372"/>
      <c r="Q777" s="371">
        <f t="shared" si="64"/>
        <v>0</v>
      </c>
      <c r="R777" s="371">
        <f t="shared" si="65"/>
        <v>0</v>
      </c>
      <c r="S777" s="372">
        <f>IFERROR((VLOOKUP(A777,QUEUE!$F$5:$AW$1000,27,FALSE)-VLOOKUP(A777,QUEUE!$F$5:$AW$1000,26,FALSE))*500,0)</f>
        <v>0</v>
      </c>
      <c r="T777" s="372">
        <f>IFERROR((VLOOKUP(A777,QUEUE!$F$5:$AW$1000,30,FALSE)-VLOOKUP(A777,QUEUE!$F$5:$AW$1000,29,FALSE))*850,0)</f>
        <v>0</v>
      </c>
      <c r="U777" s="372">
        <f>IFERROR((VLOOKUP(A777,QUEUE!$F$5:$AW$1000,33,FALSE)-VLOOKUP(A777,QUEUE!$F$5:$AW$1000,32,FALSE))*600,0)</f>
        <v>0</v>
      </c>
      <c r="V777" s="372">
        <f>IFERROR((VLOOKUP(A777,QUEUE!$F$5:$AW$1000,36,FALSE)-VLOOKUP(A777,QUEUE!$F$5:$AW$1000,35,FALSE))*750,0)</f>
        <v>0</v>
      </c>
      <c r="W777" s="372">
        <f>IFERROR((VLOOKUP(A777,QUEUE!$F$5:$AW$1000,39,FALSE)-VLOOKUP(A777,QUEUE!$F$5:$AW$1000,38,FALSE))*600,0)</f>
        <v>0</v>
      </c>
      <c r="X777" s="373"/>
      <c r="Y777" s="371">
        <f>IFERROR(VLOOKUP(A777,PROFILE!$B$6:$DG$1000,109,FALSE),0)</f>
        <v>0</v>
      </c>
      <c r="Z777" s="371">
        <f>IFERROR((VLOOKUP(A777,PROFILE!$B$6:$DG$1000,110,FALSE)*900)+((VLOOKUP(A777,PROFILE!$B$6:$DG$1000,110,FALSE)*900)*0.5),0)</f>
        <v>0</v>
      </c>
      <c r="AA777" s="371">
        <f t="shared" si="62"/>
        <v>0</v>
      </c>
      <c r="AB777" s="373">
        <f>IF(PROFILE!R779="รอบคัน",1500,IF(PROFILE!R779="โคม่า",2000,PROFILE!DJ779*100))</f>
        <v>0</v>
      </c>
    </row>
    <row r="778" spans="1:28" x14ac:dyDescent="0.35">
      <c r="A778" s="344">
        <f t="shared" si="66"/>
        <v>1710001</v>
      </c>
      <c r="B778" s="344">
        <v>778</v>
      </c>
      <c r="G778" s="374">
        <f>IFERROR(VLOOKUP(A778,PROFILE!$B$6:$P$1000,11,FALSE),"")</f>
        <v>-43017.652207060186</v>
      </c>
      <c r="H778" s="368">
        <f>IF(PROFILE!H780="","",PROFILE!B780)</f>
        <v>1710001</v>
      </c>
      <c r="I778" s="369" t="str">
        <f>IF(H778="","",VLOOKUP(H778,PROFILE!$B$6:$AC$1000,18,FALSE))</f>
        <v>เทเวศ</v>
      </c>
      <c r="J778" s="369" t="str">
        <f>IF(H778="","",VLOOKUP(H778,PROFILE!$B$6:$AC$1000,17,FALSE))</f>
        <v>กลาง</v>
      </c>
      <c r="K778" s="369" t="str">
        <f>IF(H778="","",VLOOKUP(H778,PROFILE!$B$6:$AC$1000,23,FALSE))</f>
        <v>ญข4858</v>
      </c>
      <c r="L778" s="369" t="str">
        <f>IF(H778="","",VLOOKUP(H778,PROFILE!$B$6:$AC$1000,24,FALSE))</f>
        <v>HONDA</v>
      </c>
      <c r="M778" s="370" t="str">
        <f>IF(H778="","",VLOOKUP(H778,PROFILE!$B$6:$AC$1000,25,FALSE))</f>
        <v>CIVIC</v>
      </c>
      <c r="N778" s="371">
        <f t="shared" si="63"/>
        <v>200</v>
      </c>
      <c r="O778" s="372"/>
      <c r="P778" s="372"/>
      <c r="Q778" s="371">
        <f t="shared" si="64"/>
        <v>0</v>
      </c>
      <c r="R778" s="371">
        <f t="shared" si="65"/>
        <v>0</v>
      </c>
      <c r="S778" s="372">
        <f>IFERROR((VLOOKUP(A778,QUEUE!$F$5:$AW$1000,27,FALSE)-VLOOKUP(A778,QUEUE!$F$5:$AW$1000,26,FALSE))*500,0)</f>
        <v>0</v>
      </c>
      <c r="T778" s="372">
        <f>IFERROR((VLOOKUP(A778,QUEUE!$F$5:$AW$1000,30,FALSE)-VLOOKUP(A778,QUEUE!$F$5:$AW$1000,29,FALSE))*850,0)</f>
        <v>0</v>
      </c>
      <c r="U778" s="372">
        <f>IFERROR((VLOOKUP(A778,QUEUE!$F$5:$AW$1000,33,FALSE)-VLOOKUP(A778,QUEUE!$F$5:$AW$1000,32,FALSE))*600,0)</f>
        <v>0</v>
      </c>
      <c r="V778" s="372">
        <f>IFERROR((VLOOKUP(A778,QUEUE!$F$5:$AW$1000,36,FALSE)-VLOOKUP(A778,QUEUE!$F$5:$AW$1000,35,FALSE))*750,0)</f>
        <v>0</v>
      </c>
      <c r="W778" s="372">
        <f>IFERROR((VLOOKUP(A778,QUEUE!$F$5:$AW$1000,39,FALSE)-VLOOKUP(A778,QUEUE!$F$5:$AW$1000,38,FALSE))*600,0)</f>
        <v>0</v>
      </c>
      <c r="X778" s="373"/>
      <c r="Y778" s="371">
        <f>IFERROR(VLOOKUP(A778,PROFILE!$B$6:$DG$1000,109,FALSE),0)</f>
        <v>0</v>
      </c>
      <c r="Z778" s="371">
        <f>IFERROR((VLOOKUP(A778,PROFILE!$B$6:$DG$1000,110,FALSE)*900)+((VLOOKUP(A778,PROFILE!$B$6:$DG$1000,110,FALSE)*900)*0.5),0)</f>
        <v>0</v>
      </c>
      <c r="AA778" s="371">
        <f t="shared" si="62"/>
        <v>0</v>
      </c>
      <c r="AB778" s="373">
        <f>IF(PROFILE!R780="รอบคัน",1500,IF(PROFILE!R780="โคม่า",2000,PROFILE!DJ780*100))</f>
        <v>200</v>
      </c>
    </row>
    <row r="779" spans="1:28" x14ac:dyDescent="0.35">
      <c r="A779" s="344">
        <f t="shared" si="66"/>
        <v>1710002</v>
      </c>
      <c r="B779" s="344">
        <v>779</v>
      </c>
      <c r="G779" s="374">
        <f>IFERROR(VLOOKUP(A779,PROFILE!$B$6:$P$1000,11,FALSE),"")</f>
        <v>-43010.689656481482</v>
      </c>
      <c r="H779" s="368">
        <f>IF(PROFILE!H781="","",PROFILE!B781)</f>
        <v>1710002</v>
      </c>
      <c r="I779" s="369" t="str">
        <f>IF(H779="","",VLOOKUP(H779,PROFILE!$B$6:$AC$1000,18,FALSE))</f>
        <v>เมืองไทย</v>
      </c>
      <c r="J779" s="369" t="str">
        <f>IF(H779="","",VLOOKUP(H779,PROFILE!$B$6:$AC$1000,17,FALSE))</f>
        <v>โคม่า</v>
      </c>
      <c r="K779" s="369" t="str">
        <f>IF(H779="","",VLOOKUP(H779,PROFILE!$B$6:$AC$1000,23,FALSE))</f>
        <v>ชร1963</v>
      </c>
      <c r="L779" s="369" t="str">
        <f>IF(H779="","",VLOOKUP(H779,PROFILE!$B$6:$AC$1000,24,FALSE))</f>
        <v>HONDA</v>
      </c>
      <c r="M779" s="370" t="str">
        <f>IF(H779="","",VLOOKUP(H779,PROFILE!$B$6:$AC$1000,25,FALSE))</f>
        <v>CIVIC</v>
      </c>
      <c r="N779" s="371">
        <f t="shared" si="63"/>
        <v>2000</v>
      </c>
      <c r="O779" s="372"/>
      <c r="P779" s="372"/>
      <c r="Q779" s="371">
        <f t="shared" si="64"/>
        <v>0</v>
      </c>
      <c r="R779" s="371">
        <f t="shared" si="65"/>
        <v>0</v>
      </c>
      <c r="S779" s="372">
        <f>IFERROR((VLOOKUP(A779,QUEUE!$F$5:$AW$1000,27,FALSE)-VLOOKUP(A779,QUEUE!$F$5:$AW$1000,26,FALSE))*500,0)</f>
        <v>0</v>
      </c>
      <c r="T779" s="372">
        <f>IFERROR((VLOOKUP(A779,QUEUE!$F$5:$AW$1000,30,FALSE)-VLOOKUP(A779,QUEUE!$F$5:$AW$1000,29,FALSE))*850,0)</f>
        <v>0</v>
      </c>
      <c r="U779" s="372">
        <f>IFERROR((VLOOKUP(A779,QUEUE!$F$5:$AW$1000,33,FALSE)-VLOOKUP(A779,QUEUE!$F$5:$AW$1000,32,FALSE))*600,0)</f>
        <v>0</v>
      </c>
      <c r="V779" s="372">
        <f>IFERROR((VLOOKUP(A779,QUEUE!$F$5:$AW$1000,36,FALSE)-VLOOKUP(A779,QUEUE!$F$5:$AW$1000,35,FALSE))*750,0)</f>
        <v>0</v>
      </c>
      <c r="W779" s="372">
        <f>IFERROR((VLOOKUP(A779,QUEUE!$F$5:$AW$1000,39,FALSE)-VLOOKUP(A779,QUEUE!$F$5:$AW$1000,38,FALSE))*600,0)</f>
        <v>0</v>
      </c>
      <c r="X779" s="373"/>
      <c r="Y779" s="371">
        <f>IFERROR(VLOOKUP(A779,PROFILE!$B$6:$DG$1000,109,FALSE),0)</f>
        <v>0</v>
      </c>
      <c r="Z779" s="371">
        <f>IFERROR((VLOOKUP(A779,PROFILE!$B$6:$DG$1000,110,FALSE)*900)+((VLOOKUP(A779,PROFILE!$B$6:$DG$1000,110,FALSE)*900)*0.5),0)</f>
        <v>0</v>
      </c>
      <c r="AA779" s="371">
        <f t="shared" si="62"/>
        <v>0</v>
      </c>
      <c r="AB779" s="373">
        <f>IF(PROFILE!R781="รอบคัน",1500,IF(PROFILE!R781="โคม่า",2000,PROFILE!DJ781*100))</f>
        <v>2000</v>
      </c>
    </row>
    <row r="780" spans="1:28" x14ac:dyDescent="0.35">
      <c r="A780" s="344">
        <f t="shared" si="66"/>
        <v>1710003</v>
      </c>
      <c r="B780" s="344">
        <v>780</v>
      </c>
      <c r="G780" s="374" t="str">
        <f>IFERROR(VLOOKUP(A780,PROFILE!$B$6:$P$1000,11,FALSE),"")</f>
        <v>No fix</v>
      </c>
      <c r="H780" s="368">
        <f>IF(PROFILE!H782="","",PROFILE!B782)</f>
        <v>1710003</v>
      </c>
      <c r="I780" s="369" t="str">
        <f>IF(H780="","",VLOOKUP(H780,PROFILE!$B$6:$AC$1000,18,FALSE))</f>
        <v>ธนชาต</v>
      </c>
      <c r="J780" s="369" t="str">
        <f>IF(H780="","",VLOOKUP(H780,PROFILE!$B$6:$AC$1000,17,FALSE))</f>
        <v>กลาง</v>
      </c>
      <c r="K780" s="369" t="str">
        <f>IF(H780="","",VLOOKUP(H780,PROFILE!$B$6:$AC$1000,23,FALSE))</f>
        <v>1ฒน6567</v>
      </c>
      <c r="L780" s="369" t="str">
        <f>IF(H780="","",VLOOKUP(H780,PROFILE!$B$6:$AC$1000,24,FALSE))</f>
        <v>ISUZU</v>
      </c>
      <c r="M780" s="370" t="str">
        <f>IF(H780="","",VLOOKUP(H780,PROFILE!$B$6:$AC$1000,25,FALSE))</f>
        <v>SPACECAB</v>
      </c>
      <c r="N780" s="371">
        <f t="shared" si="63"/>
        <v>200</v>
      </c>
      <c r="O780" s="372"/>
      <c r="P780" s="372"/>
      <c r="Q780" s="371">
        <f t="shared" si="64"/>
        <v>0</v>
      </c>
      <c r="R780" s="371">
        <f t="shared" si="65"/>
        <v>0</v>
      </c>
      <c r="S780" s="372">
        <f>IFERROR((VLOOKUP(A780,QUEUE!$F$5:$AW$1000,27,FALSE)-VLOOKUP(A780,QUEUE!$F$5:$AW$1000,26,FALSE))*500,0)</f>
        <v>0</v>
      </c>
      <c r="T780" s="372">
        <f>IFERROR((VLOOKUP(A780,QUEUE!$F$5:$AW$1000,30,FALSE)-VLOOKUP(A780,QUEUE!$F$5:$AW$1000,29,FALSE))*850,0)</f>
        <v>0</v>
      </c>
      <c r="U780" s="372">
        <f>IFERROR((VLOOKUP(A780,QUEUE!$F$5:$AW$1000,33,FALSE)-VLOOKUP(A780,QUEUE!$F$5:$AW$1000,32,FALSE))*600,0)</f>
        <v>0</v>
      </c>
      <c r="V780" s="372">
        <f>IFERROR((VLOOKUP(A780,QUEUE!$F$5:$AW$1000,36,FALSE)-VLOOKUP(A780,QUEUE!$F$5:$AW$1000,35,FALSE))*750,0)</f>
        <v>0</v>
      </c>
      <c r="W780" s="372">
        <f>IFERROR((VLOOKUP(A780,QUEUE!$F$5:$AW$1000,39,FALSE)-VLOOKUP(A780,QUEUE!$F$5:$AW$1000,38,FALSE))*600,0)</f>
        <v>0</v>
      </c>
      <c r="X780" s="373"/>
      <c r="Y780" s="371">
        <f>IFERROR(VLOOKUP(A780,PROFILE!$B$6:$DG$1000,109,FALSE),0)</f>
        <v>0</v>
      </c>
      <c r="Z780" s="371">
        <f>IFERROR((VLOOKUP(A780,PROFILE!$B$6:$DG$1000,110,FALSE)*900)+((VLOOKUP(A780,PROFILE!$B$6:$DG$1000,110,FALSE)*900)*0.5),0)</f>
        <v>0</v>
      </c>
      <c r="AA780" s="371">
        <f t="shared" si="62"/>
        <v>0</v>
      </c>
      <c r="AB780" s="373">
        <f>IF(PROFILE!R782="รอบคัน",1500,IF(PROFILE!R782="โคม่า",2000,PROFILE!DJ782*100))</f>
        <v>200</v>
      </c>
    </row>
    <row r="781" spans="1:28" x14ac:dyDescent="0.35">
      <c r="A781" s="344">
        <f t="shared" si="66"/>
        <v>1710004</v>
      </c>
      <c r="B781" s="344">
        <v>781</v>
      </c>
      <c r="G781" s="374">
        <f>IFERROR(VLOOKUP(A781,PROFILE!$B$6:$P$1000,11,FALSE),"")</f>
        <v>10.426208796299761</v>
      </c>
      <c r="H781" s="368">
        <f>IF(PROFILE!H783="","",PROFILE!B783)</f>
        <v>1710004</v>
      </c>
      <c r="I781" s="369" t="str">
        <f>IF(H781="","",VLOOKUP(H781,PROFILE!$B$6:$AC$1000,18,FALSE))</f>
        <v>กรุงไทย</v>
      </c>
      <c r="J781" s="369" t="str">
        <f>IF(H781="","",VLOOKUP(H781,PROFILE!$B$6:$AC$1000,17,FALSE))</f>
        <v>เบา</v>
      </c>
      <c r="K781" s="369" t="str">
        <f>IF(H781="","",VLOOKUP(H781,PROFILE!$B$6:$AC$1000,23,FALSE))</f>
        <v>ษธ9446</v>
      </c>
      <c r="L781" s="369" t="str">
        <f>IF(H781="","",VLOOKUP(H781,PROFILE!$B$6:$AC$1000,24,FALSE))</f>
        <v>TOYOTA</v>
      </c>
      <c r="M781" s="370" t="str">
        <f>IF(H781="","",VLOOKUP(H781,PROFILE!$B$6:$AC$1000,25,FALSE))</f>
        <v>ALTIS</v>
      </c>
      <c r="N781" s="371">
        <f t="shared" si="63"/>
        <v>300</v>
      </c>
      <c r="O781" s="372"/>
      <c r="P781" s="372"/>
      <c r="Q781" s="371">
        <f t="shared" si="64"/>
        <v>0</v>
      </c>
      <c r="R781" s="371">
        <f t="shared" si="65"/>
        <v>0</v>
      </c>
      <c r="S781" s="372">
        <f>IFERROR((VLOOKUP(A781,QUEUE!$F$5:$AW$1000,27,FALSE)-VLOOKUP(A781,QUEUE!$F$5:$AW$1000,26,FALSE))*500,0)</f>
        <v>0</v>
      </c>
      <c r="T781" s="372">
        <f>IFERROR((VLOOKUP(A781,QUEUE!$F$5:$AW$1000,30,FALSE)-VLOOKUP(A781,QUEUE!$F$5:$AW$1000,29,FALSE))*850,0)</f>
        <v>0</v>
      </c>
      <c r="U781" s="372">
        <f>IFERROR((VLOOKUP(A781,QUEUE!$F$5:$AW$1000,33,FALSE)-VLOOKUP(A781,QUEUE!$F$5:$AW$1000,32,FALSE))*600,0)</f>
        <v>0</v>
      </c>
      <c r="V781" s="372">
        <f>IFERROR((VLOOKUP(A781,QUEUE!$F$5:$AW$1000,36,FALSE)-VLOOKUP(A781,QUEUE!$F$5:$AW$1000,35,FALSE))*750,0)</f>
        <v>0</v>
      </c>
      <c r="W781" s="372">
        <f>IFERROR((VLOOKUP(A781,QUEUE!$F$5:$AW$1000,39,FALSE)-VLOOKUP(A781,QUEUE!$F$5:$AW$1000,38,FALSE))*600,0)</f>
        <v>0</v>
      </c>
      <c r="X781" s="373"/>
      <c r="Y781" s="371">
        <f>IFERROR(VLOOKUP(A781,PROFILE!$B$6:$DG$1000,109,FALSE),0)</f>
        <v>0</v>
      </c>
      <c r="Z781" s="371">
        <f>IFERROR((VLOOKUP(A781,PROFILE!$B$6:$DG$1000,110,FALSE)*900)+((VLOOKUP(A781,PROFILE!$B$6:$DG$1000,110,FALSE)*900)*0.5),0)</f>
        <v>0</v>
      </c>
      <c r="AA781" s="371">
        <f t="shared" si="62"/>
        <v>0</v>
      </c>
      <c r="AB781" s="373">
        <f>IF(PROFILE!R783="รอบคัน",1500,IF(PROFILE!R783="โคม่า",2000,PROFILE!DJ783*100))</f>
        <v>300</v>
      </c>
    </row>
    <row r="782" spans="1:28" x14ac:dyDescent="0.35">
      <c r="A782" s="344">
        <f t="shared" si="66"/>
        <v>1710005</v>
      </c>
      <c r="B782" s="344">
        <v>782</v>
      </c>
      <c r="G782" s="374" t="str">
        <f>IFERROR(VLOOKUP(A782,PROFILE!$B$6:$P$1000,11,FALSE),"")</f>
        <v/>
      </c>
      <c r="H782" s="368">
        <f>IF(PROFILE!H784="","",PROFILE!B784)</f>
        <v>1710005</v>
      </c>
      <c r="I782" s="369" t="str">
        <f>IF(H782="","",VLOOKUP(H782,PROFILE!$B$6:$AC$1000,18,FALSE))</f>
        <v>เทเวศ</v>
      </c>
      <c r="J782" s="369" t="str">
        <f>IF(H782="","",VLOOKUP(H782,PROFILE!$B$6:$AC$1000,17,FALSE))</f>
        <v>ชิ้นส่วน</v>
      </c>
      <c r="K782" s="369" t="str">
        <f>IF(H782="","",VLOOKUP(H782,PROFILE!$B$6:$AC$1000,23,FALSE))</f>
        <v>บบ6324</v>
      </c>
      <c r="L782" s="369" t="str">
        <f>IF(H782="","",VLOOKUP(H782,PROFILE!$B$6:$AC$1000,24,FALSE))</f>
        <v>ISUZU</v>
      </c>
      <c r="M782" s="370" t="str">
        <f>IF(H782="","",VLOOKUP(H782,PROFILE!$B$6:$AC$1000,25,FALSE))</f>
        <v>D-MAX</v>
      </c>
      <c r="N782" s="371">
        <f t="shared" si="63"/>
        <v>0</v>
      </c>
      <c r="O782" s="372"/>
      <c r="P782" s="372"/>
      <c r="Q782" s="371">
        <f t="shared" si="64"/>
        <v>0</v>
      </c>
      <c r="R782" s="371">
        <f t="shared" si="65"/>
        <v>0</v>
      </c>
      <c r="S782" s="372">
        <f>IFERROR((VLOOKUP(A782,QUEUE!$F$5:$AW$1000,27,FALSE)-VLOOKUP(A782,QUEUE!$F$5:$AW$1000,26,FALSE))*500,0)</f>
        <v>0</v>
      </c>
      <c r="T782" s="372">
        <f>IFERROR((VLOOKUP(A782,QUEUE!$F$5:$AW$1000,30,FALSE)-VLOOKUP(A782,QUEUE!$F$5:$AW$1000,29,FALSE))*850,0)</f>
        <v>0</v>
      </c>
      <c r="U782" s="372">
        <f>IFERROR((VLOOKUP(A782,QUEUE!$F$5:$AW$1000,33,FALSE)-VLOOKUP(A782,QUEUE!$F$5:$AW$1000,32,FALSE))*600,0)</f>
        <v>0</v>
      </c>
      <c r="V782" s="372">
        <f>IFERROR((VLOOKUP(A782,QUEUE!$F$5:$AW$1000,36,FALSE)-VLOOKUP(A782,QUEUE!$F$5:$AW$1000,35,FALSE))*750,0)</f>
        <v>0</v>
      </c>
      <c r="W782" s="372">
        <f>IFERROR((VLOOKUP(A782,QUEUE!$F$5:$AW$1000,39,FALSE)-VLOOKUP(A782,QUEUE!$F$5:$AW$1000,38,FALSE))*600,0)</f>
        <v>0</v>
      </c>
      <c r="X782" s="373"/>
      <c r="Y782" s="371">
        <f>IFERROR(VLOOKUP(A782,PROFILE!$B$6:$DG$1000,109,FALSE),0)</f>
        <v>0</v>
      </c>
      <c r="Z782" s="371">
        <f>IFERROR((VLOOKUP(A782,PROFILE!$B$6:$DG$1000,110,FALSE)*900)+((VLOOKUP(A782,PROFILE!$B$6:$DG$1000,110,FALSE)*900)*0.5),0)</f>
        <v>0</v>
      </c>
      <c r="AA782" s="371">
        <f t="shared" si="62"/>
        <v>0</v>
      </c>
      <c r="AB782" s="373">
        <f>IF(PROFILE!R784="รอบคัน",1500,IF(PROFILE!R784="โคม่า",2000,PROFILE!DJ784*100))</f>
        <v>0</v>
      </c>
    </row>
    <row r="783" spans="1:28" x14ac:dyDescent="0.35">
      <c r="A783" s="344">
        <f t="shared" si="66"/>
        <v>1710006</v>
      </c>
      <c r="B783" s="344">
        <v>783</v>
      </c>
      <c r="G783" s="374" t="str">
        <f>IFERROR(VLOOKUP(A783,PROFILE!$B$6:$P$1000,11,FALSE),"")</f>
        <v/>
      </c>
      <c r="H783" s="368">
        <f>IF(PROFILE!H785="","",PROFILE!B785)</f>
        <v>1710006</v>
      </c>
      <c r="I783" s="369" t="str">
        <f>IF(H783="","",VLOOKUP(H783,PROFILE!$B$6:$AC$1000,18,FALSE))</f>
        <v>ธนชาต</v>
      </c>
      <c r="J783" s="369" t="str">
        <f>IF(H783="","",VLOOKUP(H783,PROFILE!$B$6:$AC$1000,17,FALSE))</f>
        <v>กลาง</v>
      </c>
      <c r="K783" s="369" t="str">
        <f>IF(H783="","",VLOOKUP(H783,PROFILE!$B$6:$AC$1000,23,FALSE))</f>
        <v>5กร8381</v>
      </c>
      <c r="L783" s="369" t="str">
        <f>IF(H783="","",VLOOKUP(H783,PROFILE!$B$6:$AC$1000,24,FALSE))</f>
        <v>HONDA</v>
      </c>
      <c r="M783" s="370" t="str">
        <f>IF(H783="","",VLOOKUP(H783,PROFILE!$B$6:$AC$1000,25,FALSE))</f>
        <v>JAZZ</v>
      </c>
      <c r="N783" s="371">
        <f t="shared" si="63"/>
        <v>0</v>
      </c>
      <c r="O783" s="372"/>
      <c r="P783" s="372"/>
      <c r="Q783" s="371">
        <f t="shared" si="64"/>
        <v>0</v>
      </c>
      <c r="R783" s="371">
        <f t="shared" si="65"/>
        <v>0</v>
      </c>
      <c r="S783" s="372">
        <f>IFERROR((VLOOKUP(A783,QUEUE!$F$5:$AW$1000,27,FALSE)-VLOOKUP(A783,QUEUE!$F$5:$AW$1000,26,FALSE))*500,0)</f>
        <v>0</v>
      </c>
      <c r="T783" s="372">
        <f>IFERROR((VLOOKUP(A783,QUEUE!$F$5:$AW$1000,30,FALSE)-VLOOKUP(A783,QUEUE!$F$5:$AW$1000,29,FALSE))*850,0)</f>
        <v>0</v>
      </c>
      <c r="U783" s="372">
        <f>IFERROR((VLOOKUP(A783,QUEUE!$F$5:$AW$1000,33,FALSE)-VLOOKUP(A783,QUEUE!$F$5:$AW$1000,32,FALSE))*600,0)</f>
        <v>0</v>
      </c>
      <c r="V783" s="372">
        <f>IFERROR((VLOOKUP(A783,QUEUE!$F$5:$AW$1000,36,FALSE)-VLOOKUP(A783,QUEUE!$F$5:$AW$1000,35,FALSE))*750,0)</f>
        <v>0</v>
      </c>
      <c r="W783" s="372">
        <f>IFERROR((VLOOKUP(A783,QUEUE!$F$5:$AW$1000,39,FALSE)-VLOOKUP(A783,QUEUE!$F$5:$AW$1000,38,FALSE))*600,0)</f>
        <v>0</v>
      </c>
      <c r="X783" s="373"/>
      <c r="Y783" s="371">
        <f>IFERROR(VLOOKUP(A783,PROFILE!$B$6:$DG$1000,109,FALSE),0)</f>
        <v>0</v>
      </c>
      <c r="Z783" s="371">
        <f>IFERROR((VLOOKUP(A783,PROFILE!$B$6:$DG$1000,110,FALSE)*900)+((VLOOKUP(A783,PROFILE!$B$6:$DG$1000,110,FALSE)*900)*0.5),0)</f>
        <v>0</v>
      </c>
      <c r="AA783" s="371">
        <f t="shared" ref="AA783:AA846" si="67">IFERROR(0.1*(P783-Y783),0)</f>
        <v>0</v>
      </c>
      <c r="AB783" s="373">
        <f>IF(PROFILE!R785="รอบคัน",1500,IF(PROFILE!R785="โคม่า",2000,PROFILE!DJ785*100))</f>
        <v>0</v>
      </c>
    </row>
    <row r="784" spans="1:28" x14ac:dyDescent="0.35">
      <c r="A784" s="344">
        <f t="shared" si="66"/>
        <v>1710007</v>
      </c>
      <c r="B784" s="344">
        <v>784</v>
      </c>
      <c r="G784" s="374" t="str">
        <f>IFERROR(VLOOKUP(A784,PROFILE!$B$6:$P$1000,11,FALSE),"")</f>
        <v/>
      </c>
      <c r="H784" s="368">
        <f>IF(PROFILE!H786="","",PROFILE!B786)</f>
        <v>1710007</v>
      </c>
      <c r="I784" s="369" t="str">
        <f>IF(H784="","",VLOOKUP(H784,PROFILE!$B$6:$AC$1000,18,FALSE))</f>
        <v>ธนชาต</v>
      </c>
      <c r="J784" s="369" t="str">
        <f>IF(H784="","",VLOOKUP(H784,PROFILE!$B$6:$AC$1000,17,FALSE))</f>
        <v>ชิ้นส่วน</v>
      </c>
      <c r="K784" s="369" t="str">
        <f>IF(H784="","",VLOOKUP(H784,PROFILE!$B$6:$AC$1000,23,FALSE))</f>
        <v>1ฒฆ5821</v>
      </c>
      <c r="L784" s="369" t="str">
        <f>IF(H784="","",VLOOKUP(H784,PROFILE!$B$6:$AC$1000,24,FALSE))</f>
        <v>ISUZU</v>
      </c>
      <c r="M784" s="370" t="str">
        <f>IF(H784="","",VLOOKUP(H784,PROFILE!$B$6:$AC$1000,25,FALSE))</f>
        <v>HI-LANDER</v>
      </c>
      <c r="N784" s="371">
        <f t="shared" ref="N784:N847" si="68">SUM(S784:AB784)</f>
        <v>0</v>
      </c>
      <c r="O784" s="372"/>
      <c r="P784" s="372"/>
      <c r="Q784" s="371">
        <f t="shared" ref="Q784:Q847" si="69">IF(P784="",0,P784-N784)</f>
        <v>0</v>
      </c>
      <c r="R784" s="371">
        <f t="shared" si="65"/>
        <v>0</v>
      </c>
      <c r="S784" s="372">
        <f>IFERROR((VLOOKUP(A784,QUEUE!$F$5:$AW$1000,27,FALSE)-VLOOKUP(A784,QUEUE!$F$5:$AW$1000,26,FALSE))*500,0)</f>
        <v>0</v>
      </c>
      <c r="T784" s="372">
        <f>IFERROR((VLOOKUP(A784,QUEUE!$F$5:$AW$1000,30,FALSE)-VLOOKUP(A784,QUEUE!$F$5:$AW$1000,29,FALSE))*850,0)</f>
        <v>0</v>
      </c>
      <c r="U784" s="372">
        <f>IFERROR((VLOOKUP(A784,QUEUE!$F$5:$AW$1000,33,FALSE)-VLOOKUP(A784,QUEUE!$F$5:$AW$1000,32,FALSE))*600,0)</f>
        <v>0</v>
      </c>
      <c r="V784" s="372">
        <f>IFERROR((VLOOKUP(A784,QUEUE!$F$5:$AW$1000,36,FALSE)-VLOOKUP(A784,QUEUE!$F$5:$AW$1000,35,FALSE))*750,0)</f>
        <v>0</v>
      </c>
      <c r="W784" s="372">
        <f>IFERROR((VLOOKUP(A784,QUEUE!$F$5:$AW$1000,39,FALSE)-VLOOKUP(A784,QUEUE!$F$5:$AW$1000,38,FALSE))*600,0)</f>
        <v>0</v>
      </c>
      <c r="X784" s="373"/>
      <c r="Y784" s="371">
        <f>IFERROR(VLOOKUP(A784,PROFILE!$B$6:$DG$1000,109,FALSE),0)</f>
        <v>0</v>
      </c>
      <c r="Z784" s="371">
        <f>IFERROR((VLOOKUP(A784,PROFILE!$B$6:$DG$1000,110,FALSE)*900)+((VLOOKUP(A784,PROFILE!$B$6:$DG$1000,110,FALSE)*900)*0.5),0)</f>
        <v>0</v>
      </c>
      <c r="AA784" s="371">
        <f t="shared" si="67"/>
        <v>0</v>
      </c>
      <c r="AB784" s="373">
        <f>IF(PROFILE!R786="รอบคัน",1500,IF(PROFILE!R786="โคม่า",2000,PROFILE!DJ786*100))</f>
        <v>0</v>
      </c>
    </row>
    <row r="785" spans="1:28" x14ac:dyDescent="0.35">
      <c r="A785" s="344">
        <f t="shared" si="66"/>
        <v>1710008</v>
      </c>
      <c r="B785" s="344">
        <v>785</v>
      </c>
      <c r="G785" s="374" t="str">
        <f>IFERROR(VLOOKUP(A785,PROFILE!$B$6:$P$1000,11,FALSE),"")</f>
        <v/>
      </c>
      <c r="H785" s="368">
        <f>IF(PROFILE!H787="","",PROFILE!B787)</f>
        <v>1710008</v>
      </c>
      <c r="I785" s="369" t="str">
        <f>IF(H785="","",VLOOKUP(H785,PROFILE!$B$6:$AC$1000,18,FALSE))</f>
        <v>ธนชาต</v>
      </c>
      <c r="J785" s="369" t="str">
        <f>IF(H785="","",VLOOKUP(H785,PROFILE!$B$6:$AC$1000,17,FALSE))</f>
        <v>เบา</v>
      </c>
      <c r="K785" s="369" t="str">
        <f>IF(H785="","",VLOOKUP(H785,PROFILE!$B$6:$AC$1000,23,FALSE))</f>
        <v>5กถ5709</v>
      </c>
      <c r="L785" s="369" t="str">
        <f>IF(H785="","",VLOOKUP(H785,PROFILE!$B$6:$AC$1000,24,FALSE))</f>
        <v>MITSUBISHI</v>
      </c>
      <c r="M785" s="370" t="str">
        <f>IF(H785="","",VLOOKUP(H785,PROFILE!$B$6:$AC$1000,25,FALSE))</f>
        <v>ATTRAGE</v>
      </c>
      <c r="N785" s="371">
        <f t="shared" si="68"/>
        <v>0</v>
      </c>
      <c r="O785" s="372"/>
      <c r="P785" s="372"/>
      <c r="Q785" s="371">
        <f t="shared" si="69"/>
        <v>0</v>
      </c>
      <c r="R785" s="371">
        <f t="shared" si="65"/>
        <v>0</v>
      </c>
      <c r="S785" s="372">
        <f>IFERROR((VLOOKUP(A785,QUEUE!$F$5:$AW$1000,27,FALSE)-VLOOKUP(A785,QUEUE!$F$5:$AW$1000,26,FALSE))*500,0)</f>
        <v>0</v>
      </c>
      <c r="T785" s="372">
        <f>IFERROR((VLOOKUP(A785,QUEUE!$F$5:$AW$1000,30,FALSE)-VLOOKUP(A785,QUEUE!$F$5:$AW$1000,29,FALSE))*850,0)</f>
        <v>0</v>
      </c>
      <c r="U785" s="372">
        <f>IFERROR((VLOOKUP(A785,QUEUE!$F$5:$AW$1000,33,FALSE)-VLOOKUP(A785,QUEUE!$F$5:$AW$1000,32,FALSE))*600,0)</f>
        <v>0</v>
      </c>
      <c r="V785" s="372">
        <f>IFERROR((VLOOKUP(A785,QUEUE!$F$5:$AW$1000,36,FALSE)-VLOOKUP(A785,QUEUE!$F$5:$AW$1000,35,FALSE))*750,0)</f>
        <v>0</v>
      </c>
      <c r="W785" s="372">
        <f>IFERROR((VLOOKUP(A785,QUEUE!$F$5:$AW$1000,39,FALSE)-VLOOKUP(A785,QUEUE!$F$5:$AW$1000,38,FALSE))*600,0)</f>
        <v>0</v>
      </c>
      <c r="X785" s="373"/>
      <c r="Y785" s="371">
        <f>IFERROR(VLOOKUP(A785,PROFILE!$B$6:$DG$1000,109,FALSE),0)</f>
        <v>0</v>
      </c>
      <c r="Z785" s="371">
        <f>IFERROR((VLOOKUP(A785,PROFILE!$B$6:$DG$1000,110,FALSE)*900)+((VLOOKUP(A785,PROFILE!$B$6:$DG$1000,110,FALSE)*900)*0.5),0)</f>
        <v>0</v>
      </c>
      <c r="AA785" s="371">
        <f t="shared" si="67"/>
        <v>0</v>
      </c>
      <c r="AB785" s="373">
        <f>IF(PROFILE!R787="รอบคัน",1500,IF(PROFILE!R787="โคม่า",2000,PROFILE!DJ787*100))</f>
        <v>0</v>
      </c>
    </row>
    <row r="786" spans="1:28" x14ac:dyDescent="0.35">
      <c r="A786" s="344">
        <f t="shared" si="66"/>
        <v>1710009</v>
      </c>
      <c r="B786" s="344">
        <v>786</v>
      </c>
      <c r="G786" s="374" t="str">
        <f>IFERROR(VLOOKUP(A786,PROFILE!$B$6:$P$1000,11,FALSE),"")</f>
        <v/>
      </c>
      <c r="H786" s="368">
        <f>IF(PROFILE!H788="","",PROFILE!B788)</f>
        <v>1710009</v>
      </c>
      <c r="I786" s="369" t="str">
        <f>IF(H786="","",VLOOKUP(H786,PROFILE!$B$6:$AC$1000,18,FALSE))</f>
        <v>ธนชาต</v>
      </c>
      <c r="J786" s="369" t="str">
        <f>IF(H786="","",VLOOKUP(H786,PROFILE!$B$6:$AC$1000,17,FALSE))</f>
        <v>กลาง</v>
      </c>
      <c r="K786" s="369" t="str">
        <f>IF(H786="","",VLOOKUP(H786,PROFILE!$B$6:$AC$1000,23,FALSE))</f>
        <v>ฒน5120</v>
      </c>
      <c r="L786" s="369" t="str">
        <f>IF(H786="","",VLOOKUP(H786,PROFILE!$B$6:$AC$1000,24,FALSE))</f>
        <v>ISUZU</v>
      </c>
      <c r="M786" s="370" t="str">
        <f>IF(H786="","",VLOOKUP(H786,PROFILE!$B$6:$AC$1000,25,FALSE))</f>
        <v>SPACECAB</v>
      </c>
      <c r="N786" s="371">
        <f t="shared" si="68"/>
        <v>0</v>
      </c>
      <c r="O786" s="372"/>
      <c r="P786" s="372"/>
      <c r="Q786" s="371">
        <f t="shared" si="69"/>
        <v>0</v>
      </c>
      <c r="R786" s="371">
        <f t="shared" si="65"/>
        <v>0</v>
      </c>
      <c r="S786" s="372">
        <f>IFERROR((VLOOKUP(A786,QUEUE!$F$5:$AW$1000,27,FALSE)-VLOOKUP(A786,QUEUE!$F$5:$AW$1000,26,FALSE))*500,0)</f>
        <v>0</v>
      </c>
      <c r="T786" s="372">
        <f>IFERROR((VLOOKUP(A786,QUEUE!$F$5:$AW$1000,30,FALSE)-VLOOKUP(A786,QUEUE!$F$5:$AW$1000,29,FALSE))*850,0)</f>
        <v>0</v>
      </c>
      <c r="U786" s="372">
        <f>IFERROR((VLOOKUP(A786,QUEUE!$F$5:$AW$1000,33,FALSE)-VLOOKUP(A786,QUEUE!$F$5:$AW$1000,32,FALSE))*600,0)</f>
        <v>0</v>
      </c>
      <c r="V786" s="372">
        <f>IFERROR((VLOOKUP(A786,QUEUE!$F$5:$AW$1000,36,FALSE)-VLOOKUP(A786,QUEUE!$F$5:$AW$1000,35,FALSE))*750,0)</f>
        <v>0</v>
      </c>
      <c r="W786" s="372">
        <f>IFERROR((VLOOKUP(A786,QUEUE!$F$5:$AW$1000,39,FALSE)-VLOOKUP(A786,QUEUE!$F$5:$AW$1000,38,FALSE))*600,0)</f>
        <v>0</v>
      </c>
      <c r="X786" s="373"/>
      <c r="Y786" s="371">
        <f>IFERROR(VLOOKUP(A786,PROFILE!$B$6:$DG$1000,109,FALSE),0)</f>
        <v>0</v>
      </c>
      <c r="Z786" s="371">
        <f>IFERROR((VLOOKUP(A786,PROFILE!$B$6:$DG$1000,110,FALSE)*900)+((VLOOKUP(A786,PROFILE!$B$6:$DG$1000,110,FALSE)*900)*0.5),0)</f>
        <v>0</v>
      </c>
      <c r="AA786" s="371">
        <f t="shared" si="67"/>
        <v>0</v>
      </c>
      <c r="AB786" s="373">
        <f>IF(PROFILE!R788="รอบคัน",1500,IF(PROFILE!R788="โคม่า",2000,PROFILE!DJ788*100))</f>
        <v>0</v>
      </c>
    </row>
    <row r="787" spans="1:28" x14ac:dyDescent="0.35">
      <c r="A787" s="344">
        <f t="shared" si="66"/>
        <v>1710010</v>
      </c>
      <c r="B787" s="344">
        <v>787</v>
      </c>
      <c r="G787" s="374" t="str">
        <f>IFERROR(VLOOKUP(A787,PROFILE!$B$6:$P$1000,11,FALSE),"")</f>
        <v>No fix</v>
      </c>
      <c r="H787" s="368">
        <f>IF(PROFILE!H789="","",PROFILE!B789)</f>
        <v>1710010</v>
      </c>
      <c r="I787" s="369" t="str">
        <f>IF(H787="","",VLOOKUP(H787,PROFILE!$B$6:$AC$1000,18,FALSE))</f>
        <v>เมืองไทย</v>
      </c>
      <c r="J787" s="369" t="str">
        <f>IF(H787="","",VLOOKUP(H787,PROFILE!$B$6:$AC$1000,17,FALSE))</f>
        <v>โคม่า</v>
      </c>
      <c r="K787" s="369" t="str">
        <f>IF(H787="","",VLOOKUP(H787,PROFILE!$B$6:$AC$1000,23,FALSE))</f>
        <v>3กผ2201</v>
      </c>
      <c r="L787" s="369" t="str">
        <f>IF(H787="","",VLOOKUP(H787,PROFILE!$B$6:$AC$1000,24,FALSE))</f>
        <v>MAZDA</v>
      </c>
      <c r="M787" s="370">
        <f>IF(H787="","",VLOOKUP(H787,PROFILE!$B$6:$AC$1000,25,FALSE))</f>
        <v>2</v>
      </c>
      <c r="N787" s="371">
        <f t="shared" si="68"/>
        <v>2000</v>
      </c>
      <c r="O787" s="372"/>
      <c r="P787" s="372"/>
      <c r="Q787" s="371">
        <f t="shared" si="69"/>
        <v>0</v>
      </c>
      <c r="R787" s="371">
        <f t="shared" si="65"/>
        <v>0</v>
      </c>
      <c r="S787" s="372">
        <f>IFERROR((VLOOKUP(A787,QUEUE!$F$5:$AW$1000,27,FALSE)-VLOOKUP(A787,QUEUE!$F$5:$AW$1000,26,FALSE))*500,0)</f>
        <v>0</v>
      </c>
      <c r="T787" s="372">
        <f>IFERROR((VLOOKUP(A787,QUEUE!$F$5:$AW$1000,30,FALSE)-VLOOKUP(A787,QUEUE!$F$5:$AW$1000,29,FALSE))*850,0)</f>
        <v>0</v>
      </c>
      <c r="U787" s="372">
        <f>IFERROR((VLOOKUP(A787,QUEUE!$F$5:$AW$1000,33,FALSE)-VLOOKUP(A787,QUEUE!$F$5:$AW$1000,32,FALSE))*600,0)</f>
        <v>0</v>
      </c>
      <c r="V787" s="372">
        <f>IFERROR((VLOOKUP(A787,QUEUE!$F$5:$AW$1000,36,FALSE)-VLOOKUP(A787,QUEUE!$F$5:$AW$1000,35,FALSE))*750,0)</f>
        <v>0</v>
      </c>
      <c r="W787" s="372">
        <f>IFERROR((VLOOKUP(A787,QUEUE!$F$5:$AW$1000,39,FALSE)-VLOOKUP(A787,QUEUE!$F$5:$AW$1000,38,FALSE))*600,0)</f>
        <v>0</v>
      </c>
      <c r="X787" s="373"/>
      <c r="Y787" s="371">
        <f>IFERROR(VLOOKUP(A787,PROFILE!$B$6:$DG$1000,109,FALSE),0)</f>
        <v>0</v>
      </c>
      <c r="Z787" s="371">
        <f>IFERROR((VLOOKUP(A787,PROFILE!$B$6:$DG$1000,110,FALSE)*900)+((VLOOKUP(A787,PROFILE!$B$6:$DG$1000,110,FALSE)*900)*0.5),0)</f>
        <v>0</v>
      </c>
      <c r="AA787" s="371">
        <f t="shared" si="67"/>
        <v>0</v>
      </c>
      <c r="AB787" s="373">
        <f>IF(PROFILE!R789="รอบคัน",1500,IF(PROFILE!R789="โคม่า",2000,PROFILE!DJ789*100))</f>
        <v>2000</v>
      </c>
    </row>
    <row r="788" spans="1:28" x14ac:dyDescent="0.35">
      <c r="A788" s="344">
        <f t="shared" si="66"/>
        <v>1710011</v>
      </c>
      <c r="B788" s="344">
        <v>788</v>
      </c>
      <c r="G788" s="374" t="str">
        <f>IFERROR(VLOOKUP(A788,PROFILE!$B$6:$P$1000,11,FALSE),"")</f>
        <v/>
      </c>
      <c r="H788" s="368">
        <f>IF(PROFILE!H790="","",PROFILE!B790)</f>
        <v>1710011</v>
      </c>
      <c r="I788" s="369" t="str">
        <f>IF(H788="","",VLOOKUP(H788,PROFILE!$B$6:$AC$1000,18,FALSE))</f>
        <v>ธนชาต</v>
      </c>
      <c r="J788" s="369" t="str">
        <f>IF(H788="","",VLOOKUP(H788,PROFILE!$B$6:$AC$1000,17,FALSE))</f>
        <v>เบา</v>
      </c>
      <c r="K788" s="369" t="str">
        <f>IF(H788="","",VLOOKUP(H788,PROFILE!$B$6:$AC$1000,23,FALSE))</f>
        <v>ฆศ524</v>
      </c>
      <c r="L788" s="369" t="str">
        <f>IF(H788="","",VLOOKUP(H788,PROFILE!$B$6:$AC$1000,24,FALSE))</f>
        <v>TOYOTA</v>
      </c>
      <c r="M788" s="370" t="str">
        <f>IF(H788="","",VLOOKUP(H788,PROFILE!$B$6:$AC$1000,25,FALSE))</f>
        <v>ALTIS</v>
      </c>
      <c r="N788" s="371">
        <f t="shared" si="68"/>
        <v>0</v>
      </c>
      <c r="O788" s="372"/>
      <c r="P788" s="372"/>
      <c r="Q788" s="371">
        <f t="shared" si="69"/>
        <v>0</v>
      </c>
      <c r="R788" s="371">
        <f t="shared" si="65"/>
        <v>0</v>
      </c>
      <c r="S788" s="372">
        <f>IFERROR((VLOOKUP(A788,QUEUE!$F$5:$AW$1000,27,FALSE)-VLOOKUP(A788,QUEUE!$F$5:$AW$1000,26,FALSE))*500,0)</f>
        <v>0</v>
      </c>
      <c r="T788" s="372">
        <f>IFERROR((VLOOKUP(A788,QUEUE!$F$5:$AW$1000,30,FALSE)-VLOOKUP(A788,QUEUE!$F$5:$AW$1000,29,FALSE))*850,0)</f>
        <v>0</v>
      </c>
      <c r="U788" s="372">
        <f>IFERROR((VLOOKUP(A788,QUEUE!$F$5:$AW$1000,33,FALSE)-VLOOKUP(A788,QUEUE!$F$5:$AW$1000,32,FALSE))*600,0)</f>
        <v>0</v>
      </c>
      <c r="V788" s="372">
        <f>IFERROR((VLOOKUP(A788,QUEUE!$F$5:$AW$1000,36,FALSE)-VLOOKUP(A788,QUEUE!$F$5:$AW$1000,35,FALSE))*750,0)</f>
        <v>0</v>
      </c>
      <c r="W788" s="372">
        <f>IFERROR((VLOOKUP(A788,QUEUE!$F$5:$AW$1000,39,FALSE)-VLOOKUP(A788,QUEUE!$F$5:$AW$1000,38,FALSE))*600,0)</f>
        <v>0</v>
      </c>
      <c r="X788" s="373"/>
      <c r="Y788" s="371">
        <f>IFERROR(VLOOKUP(A788,PROFILE!$B$6:$DG$1000,109,FALSE),0)</f>
        <v>0</v>
      </c>
      <c r="Z788" s="371">
        <f>IFERROR((VLOOKUP(A788,PROFILE!$B$6:$DG$1000,110,FALSE)*900)+((VLOOKUP(A788,PROFILE!$B$6:$DG$1000,110,FALSE)*900)*0.5),0)</f>
        <v>0</v>
      </c>
      <c r="AA788" s="371">
        <f t="shared" si="67"/>
        <v>0</v>
      </c>
      <c r="AB788" s="373">
        <f>IF(PROFILE!R790="รอบคัน",1500,IF(PROFILE!R790="โคม่า",2000,PROFILE!DJ790*100))</f>
        <v>0</v>
      </c>
    </row>
    <row r="789" spans="1:28" x14ac:dyDescent="0.35">
      <c r="A789" s="344">
        <f t="shared" si="66"/>
        <v>1710012</v>
      </c>
      <c r="B789" s="344">
        <v>789</v>
      </c>
      <c r="G789" s="374" t="str">
        <f>IFERROR(VLOOKUP(A789,PROFILE!$B$6:$P$1000,11,FALSE),"")</f>
        <v/>
      </c>
      <c r="H789" s="368">
        <f>IF(PROFILE!H791="","",PROFILE!B791)</f>
        <v>1710012</v>
      </c>
      <c r="I789" s="369" t="str">
        <f>IF(H789="","",VLOOKUP(H789,PROFILE!$B$6:$AC$1000,18,FALSE))</f>
        <v>ธนชาต</v>
      </c>
      <c r="J789" s="369" t="str">
        <f>IF(H789="","",VLOOKUP(H789,PROFILE!$B$6:$AC$1000,17,FALSE))</f>
        <v>ชิ้นส่วน</v>
      </c>
      <c r="K789" s="369" t="str">
        <f>IF(H789="","",VLOOKUP(H789,PROFILE!$B$6:$AC$1000,23,FALSE))</f>
        <v>5กถ5709</v>
      </c>
      <c r="L789" s="369" t="str">
        <f>IF(H789="","",VLOOKUP(H789,PROFILE!$B$6:$AC$1000,24,FALSE))</f>
        <v>MITSUBISHI</v>
      </c>
      <c r="M789" s="370" t="str">
        <f>IF(H789="","",VLOOKUP(H789,PROFILE!$B$6:$AC$1000,25,FALSE))</f>
        <v>ATTRAGE</v>
      </c>
      <c r="N789" s="371">
        <f t="shared" si="68"/>
        <v>0</v>
      </c>
      <c r="O789" s="372"/>
      <c r="P789" s="372"/>
      <c r="Q789" s="371">
        <f t="shared" si="69"/>
        <v>0</v>
      </c>
      <c r="R789" s="371">
        <f t="shared" si="65"/>
        <v>0</v>
      </c>
      <c r="S789" s="372">
        <f>IFERROR((VLOOKUP(A789,QUEUE!$F$5:$AW$1000,27,FALSE)-VLOOKUP(A789,QUEUE!$F$5:$AW$1000,26,FALSE))*500,0)</f>
        <v>0</v>
      </c>
      <c r="T789" s="372">
        <f>IFERROR((VLOOKUP(A789,QUEUE!$F$5:$AW$1000,30,FALSE)-VLOOKUP(A789,QUEUE!$F$5:$AW$1000,29,FALSE))*850,0)</f>
        <v>0</v>
      </c>
      <c r="U789" s="372">
        <f>IFERROR((VLOOKUP(A789,QUEUE!$F$5:$AW$1000,33,FALSE)-VLOOKUP(A789,QUEUE!$F$5:$AW$1000,32,FALSE))*600,0)</f>
        <v>0</v>
      </c>
      <c r="V789" s="372">
        <f>IFERROR((VLOOKUP(A789,QUEUE!$F$5:$AW$1000,36,FALSE)-VLOOKUP(A789,QUEUE!$F$5:$AW$1000,35,FALSE))*750,0)</f>
        <v>0</v>
      </c>
      <c r="W789" s="372">
        <f>IFERROR((VLOOKUP(A789,QUEUE!$F$5:$AW$1000,39,FALSE)-VLOOKUP(A789,QUEUE!$F$5:$AW$1000,38,FALSE))*600,0)</f>
        <v>0</v>
      </c>
      <c r="X789" s="373"/>
      <c r="Y789" s="371">
        <f>IFERROR(VLOOKUP(A789,PROFILE!$B$6:$DG$1000,109,FALSE),0)</f>
        <v>0</v>
      </c>
      <c r="Z789" s="371">
        <f>IFERROR((VLOOKUP(A789,PROFILE!$B$6:$DG$1000,110,FALSE)*900)+((VLOOKUP(A789,PROFILE!$B$6:$DG$1000,110,FALSE)*900)*0.5),0)</f>
        <v>0</v>
      </c>
      <c r="AA789" s="371">
        <f t="shared" si="67"/>
        <v>0</v>
      </c>
      <c r="AB789" s="373">
        <f>IF(PROFILE!R791="รอบคัน",1500,IF(PROFILE!R791="โคม่า",2000,PROFILE!DJ791*100))</f>
        <v>0</v>
      </c>
    </row>
    <row r="790" spans="1:28" x14ac:dyDescent="0.35">
      <c r="A790" s="344">
        <f t="shared" si="66"/>
        <v>1710013</v>
      </c>
      <c r="B790" s="344">
        <v>790</v>
      </c>
      <c r="G790" s="374" t="str">
        <f>IFERROR(VLOOKUP(A790,PROFILE!$B$6:$P$1000,11,FALSE),"")</f>
        <v/>
      </c>
      <c r="H790" s="368">
        <f>IF(PROFILE!H792="","",PROFILE!B792)</f>
        <v>1710013</v>
      </c>
      <c r="I790" s="369" t="str">
        <f>IF(H790="","",VLOOKUP(H790,PROFILE!$B$6:$AC$1000,18,FALSE))</f>
        <v>ธนชาต</v>
      </c>
      <c r="J790" s="369" t="str">
        <f>IF(H790="","",VLOOKUP(H790,PROFILE!$B$6:$AC$1000,17,FALSE))</f>
        <v>เบา</v>
      </c>
      <c r="K790" s="369" t="str">
        <f>IF(H790="","",VLOOKUP(H790,PROFILE!$B$6:$AC$1000,23,FALSE))</f>
        <v>ฎห2320</v>
      </c>
      <c r="L790" s="369" t="str">
        <f>IF(H790="","",VLOOKUP(H790,PROFILE!$B$6:$AC$1000,24,FALSE))</f>
        <v>NISSAN</v>
      </c>
      <c r="M790" s="370" t="str">
        <f>IF(H790="","",VLOOKUP(H790,PROFILE!$B$6:$AC$1000,25,FALSE))</f>
        <v>TIIDA</v>
      </c>
      <c r="N790" s="371">
        <f t="shared" si="68"/>
        <v>0</v>
      </c>
      <c r="O790" s="372"/>
      <c r="P790" s="372"/>
      <c r="Q790" s="371">
        <f t="shared" si="69"/>
        <v>0</v>
      </c>
      <c r="R790" s="371">
        <f t="shared" si="65"/>
        <v>0</v>
      </c>
      <c r="S790" s="372">
        <f>IFERROR((VLOOKUP(A790,QUEUE!$F$5:$AW$1000,27,FALSE)-VLOOKUP(A790,QUEUE!$F$5:$AW$1000,26,FALSE))*500,0)</f>
        <v>0</v>
      </c>
      <c r="T790" s="372">
        <f>IFERROR((VLOOKUP(A790,QUEUE!$F$5:$AW$1000,30,FALSE)-VLOOKUP(A790,QUEUE!$F$5:$AW$1000,29,FALSE))*850,0)</f>
        <v>0</v>
      </c>
      <c r="U790" s="372">
        <f>IFERROR((VLOOKUP(A790,QUEUE!$F$5:$AW$1000,33,FALSE)-VLOOKUP(A790,QUEUE!$F$5:$AW$1000,32,FALSE))*600,0)</f>
        <v>0</v>
      </c>
      <c r="V790" s="372">
        <f>IFERROR((VLOOKUP(A790,QUEUE!$F$5:$AW$1000,36,FALSE)-VLOOKUP(A790,QUEUE!$F$5:$AW$1000,35,FALSE))*750,0)</f>
        <v>0</v>
      </c>
      <c r="W790" s="372">
        <f>IFERROR((VLOOKUP(A790,QUEUE!$F$5:$AW$1000,39,FALSE)-VLOOKUP(A790,QUEUE!$F$5:$AW$1000,38,FALSE))*600,0)</f>
        <v>0</v>
      </c>
      <c r="X790" s="373"/>
      <c r="Y790" s="371">
        <f>IFERROR(VLOOKUP(A790,PROFILE!$B$6:$DG$1000,109,FALSE),0)</f>
        <v>0</v>
      </c>
      <c r="Z790" s="371">
        <f>IFERROR((VLOOKUP(A790,PROFILE!$B$6:$DG$1000,110,FALSE)*900)+((VLOOKUP(A790,PROFILE!$B$6:$DG$1000,110,FALSE)*900)*0.5),0)</f>
        <v>0</v>
      </c>
      <c r="AA790" s="371">
        <f t="shared" si="67"/>
        <v>0</v>
      </c>
      <c r="AB790" s="373">
        <f>IF(PROFILE!R792="รอบคัน",1500,IF(PROFILE!R792="โคม่า",2000,PROFILE!DJ792*100))</f>
        <v>0</v>
      </c>
    </row>
    <row r="791" spans="1:28" x14ac:dyDescent="0.35">
      <c r="A791" s="344">
        <f t="shared" si="66"/>
        <v>1710014</v>
      </c>
      <c r="B791" s="344">
        <v>791</v>
      </c>
      <c r="G791" s="374" t="str">
        <f>IFERROR(VLOOKUP(A791,PROFILE!$B$6:$P$1000,11,FALSE),"")</f>
        <v>ยกเลิก</v>
      </c>
      <c r="H791" s="368">
        <f>IF(PROFILE!H793="","",PROFILE!B793)</f>
        <v>1710014</v>
      </c>
      <c r="I791" s="369" t="str">
        <f>IF(H791="","",VLOOKUP(H791,PROFILE!$B$6:$AC$1000,18,FALSE))</f>
        <v>ยกเลิก</v>
      </c>
      <c r="J791" s="369" t="str">
        <f>IF(H791="","",VLOOKUP(H791,PROFILE!$B$6:$AC$1000,17,FALSE))</f>
        <v>ยกเลิก</v>
      </c>
      <c r="K791" s="369" t="str">
        <f>IF(H791="","",VLOOKUP(H791,PROFILE!$B$6:$AC$1000,23,FALSE))</f>
        <v>ยกเลิก</v>
      </c>
      <c r="L791" s="369" t="str">
        <f>IF(H791="","",VLOOKUP(H791,PROFILE!$B$6:$AC$1000,24,FALSE))</f>
        <v>ยกเลิก</v>
      </c>
      <c r="M791" s="370" t="str">
        <f>IF(H791="","",VLOOKUP(H791,PROFILE!$B$6:$AC$1000,25,FALSE))</f>
        <v>ยกเลิก</v>
      </c>
      <c r="N791" s="371">
        <f t="shared" si="68"/>
        <v>100</v>
      </c>
      <c r="O791" s="372"/>
      <c r="P791" s="372"/>
      <c r="Q791" s="371">
        <f t="shared" si="69"/>
        <v>0</v>
      </c>
      <c r="R791" s="371">
        <f t="shared" si="65"/>
        <v>0</v>
      </c>
      <c r="S791" s="372">
        <f>IFERROR((VLOOKUP(A791,QUEUE!$F$5:$AW$1000,27,FALSE)-VLOOKUP(A791,QUEUE!$F$5:$AW$1000,26,FALSE))*500,0)</f>
        <v>0</v>
      </c>
      <c r="T791" s="372">
        <f>IFERROR((VLOOKUP(A791,QUEUE!$F$5:$AW$1000,30,FALSE)-VLOOKUP(A791,QUEUE!$F$5:$AW$1000,29,FALSE))*850,0)</f>
        <v>0</v>
      </c>
      <c r="U791" s="372">
        <f>IFERROR((VLOOKUP(A791,QUEUE!$F$5:$AW$1000,33,FALSE)-VLOOKUP(A791,QUEUE!$F$5:$AW$1000,32,FALSE))*600,0)</f>
        <v>0</v>
      </c>
      <c r="V791" s="372">
        <f>IFERROR((VLOOKUP(A791,QUEUE!$F$5:$AW$1000,36,FALSE)-VLOOKUP(A791,QUEUE!$F$5:$AW$1000,35,FALSE))*750,0)</f>
        <v>0</v>
      </c>
      <c r="W791" s="372">
        <f>IFERROR((VLOOKUP(A791,QUEUE!$F$5:$AW$1000,39,FALSE)-VLOOKUP(A791,QUEUE!$F$5:$AW$1000,38,FALSE))*600,0)</f>
        <v>0</v>
      </c>
      <c r="X791" s="373"/>
      <c r="Y791" s="371">
        <f>IFERROR(VLOOKUP(A791,PROFILE!$B$6:$DG$1000,109,FALSE),0)</f>
        <v>0</v>
      </c>
      <c r="Z791" s="371">
        <f>IFERROR((VLOOKUP(A791,PROFILE!$B$6:$DG$1000,110,FALSE)*900)+((VLOOKUP(A791,PROFILE!$B$6:$DG$1000,110,FALSE)*900)*0.5),0)</f>
        <v>0</v>
      </c>
      <c r="AA791" s="371">
        <f t="shared" si="67"/>
        <v>0</v>
      </c>
      <c r="AB791" s="373">
        <f>IF(PROFILE!R793="รอบคัน",1500,IF(PROFILE!R793="โคม่า",2000,PROFILE!DJ793*100))</f>
        <v>100</v>
      </c>
    </row>
    <row r="792" spans="1:28" x14ac:dyDescent="0.35">
      <c r="A792" s="344">
        <f t="shared" si="66"/>
        <v>1710015</v>
      </c>
      <c r="B792" s="344">
        <v>792</v>
      </c>
      <c r="G792" s="374" t="str">
        <f>IFERROR(VLOOKUP(A792,PROFILE!$B$6:$P$1000,11,FALSE),"")</f>
        <v>No fix</v>
      </c>
      <c r="H792" s="368">
        <f>IF(PROFILE!H794="","",PROFILE!B794)</f>
        <v>1710015</v>
      </c>
      <c r="I792" s="369" t="str">
        <f>IF(H792="","",VLOOKUP(H792,PROFILE!$B$6:$AC$1000,18,FALSE))</f>
        <v/>
      </c>
      <c r="J792" s="369" t="str">
        <f>IF(H792="","",VLOOKUP(H792,PROFILE!$B$6:$AC$1000,17,FALSE))</f>
        <v/>
      </c>
      <c r="K792" s="369" t="str">
        <f>IF(H792="","",VLOOKUP(H792,PROFILE!$B$6:$AC$1000,23,FALSE))</f>
        <v>6กณ6062</v>
      </c>
      <c r="L792" s="369" t="str">
        <f>IF(H792="","",VLOOKUP(H792,PROFILE!$B$6:$AC$1000,24,FALSE))</f>
        <v>TOYOTA</v>
      </c>
      <c r="M792" s="370" t="str">
        <f>IF(H792="","",VLOOKUP(H792,PROFILE!$B$6:$AC$1000,25,FALSE))</f>
        <v>REVO</v>
      </c>
      <c r="N792" s="371">
        <f t="shared" si="68"/>
        <v>875</v>
      </c>
      <c r="O792" s="372">
        <v>9683.16</v>
      </c>
      <c r="P792" s="372"/>
      <c r="Q792" s="371">
        <f t="shared" si="69"/>
        <v>0</v>
      </c>
      <c r="R792" s="371">
        <f t="shared" si="65"/>
        <v>0</v>
      </c>
      <c r="S792" s="372">
        <f>IFERROR((VLOOKUP(A792,QUEUE!$F$5:$AW$1000,27,FALSE)-VLOOKUP(A792,QUEUE!$F$5:$AW$1000,26,FALSE))*500,0)</f>
        <v>0</v>
      </c>
      <c r="T792" s="372">
        <f>IFERROR((VLOOKUP(A792,QUEUE!$F$5:$AW$1000,30,FALSE)-VLOOKUP(A792,QUEUE!$F$5:$AW$1000,29,FALSE))*850,0)</f>
        <v>0</v>
      </c>
      <c r="U792" s="372">
        <f>IFERROR((VLOOKUP(A792,QUEUE!$F$5:$AW$1000,33,FALSE)-VLOOKUP(A792,QUEUE!$F$5:$AW$1000,32,FALSE))*600,0)</f>
        <v>0</v>
      </c>
      <c r="V792" s="372">
        <f>IFERROR((VLOOKUP(A792,QUEUE!$F$5:$AW$1000,36,FALSE)-VLOOKUP(A792,QUEUE!$F$5:$AW$1000,35,FALSE))*750,0)</f>
        <v>0</v>
      </c>
      <c r="W792" s="372">
        <f>IFERROR((VLOOKUP(A792,QUEUE!$F$5:$AW$1000,39,FALSE)-VLOOKUP(A792,QUEUE!$F$5:$AW$1000,38,FALSE))*600,0)</f>
        <v>0</v>
      </c>
      <c r="X792" s="373"/>
      <c r="Y792" s="371">
        <f>IFERROR(VLOOKUP(A792,PROFILE!$B$6:$DG$1000,109,FALSE),0)</f>
        <v>0</v>
      </c>
      <c r="Z792" s="371">
        <f>IFERROR((VLOOKUP(A792,PROFILE!$B$6:$DG$1000,110,FALSE)*900)+((VLOOKUP(A792,PROFILE!$B$6:$DG$1000,110,FALSE)*900)*0.5),0)</f>
        <v>675</v>
      </c>
      <c r="AA792" s="371">
        <f t="shared" si="67"/>
        <v>0</v>
      </c>
      <c r="AB792" s="373">
        <f>IF(PROFILE!R794="รอบคัน",1500,IF(PROFILE!R794="โคม่า",2000,PROFILE!DJ794*100))</f>
        <v>200</v>
      </c>
    </row>
    <row r="793" spans="1:28" x14ac:dyDescent="0.35">
      <c r="A793" s="344">
        <f t="shared" si="66"/>
        <v>1710016</v>
      </c>
      <c r="B793" s="344">
        <v>793</v>
      </c>
      <c r="G793" s="374">
        <f>IFERROR(VLOOKUP(A793,PROFILE!$B$6:$P$1000,11,FALSE),"")</f>
        <v>7.5215230324101867</v>
      </c>
      <c r="H793" s="368">
        <f>IF(PROFILE!H795="","",PROFILE!B795)</f>
        <v>1710016</v>
      </c>
      <c r="I793" s="369" t="str">
        <f>IF(H793="","",VLOOKUP(H793,PROFILE!$B$6:$AC$1000,18,FALSE))</f>
        <v>เทเวศ</v>
      </c>
      <c r="J793" s="369" t="str">
        <f>IF(H793="","",VLOOKUP(H793,PROFILE!$B$6:$AC$1000,17,FALSE))</f>
        <v>เบา</v>
      </c>
      <c r="K793" s="369" t="str">
        <f>IF(H793="","",VLOOKUP(H793,PROFILE!$B$6:$AC$1000,23,FALSE))</f>
        <v>1กฬ2912</v>
      </c>
      <c r="L793" s="369" t="str">
        <f>IF(H793="","",VLOOKUP(H793,PROFILE!$B$6:$AC$1000,24,FALSE))</f>
        <v>SUZUKI</v>
      </c>
      <c r="M793" s="370" t="str">
        <f>IF(H793="","",VLOOKUP(H793,PROFILE!$B$6:$AC$1000,25,FALSE))</f>
        <v>SWIFT</v>
      </c>
      <c r="N793" s="371">
        <f t="shared" si="68"/>
        <v>200</v>
      </c>
      <c r="O793" s="372"/>
      <c r="P793" s="372"/>
      <c r="Q793" s="371">
        <f t="shared" si="69"/>
        <v>0</v>
      </c>
      <c r="R793" s="371">
        <f t="shared" si="65"/>
        <v>0</v>
      </c>
      <c r="S793" s="372">
        <f>IFERROR((VLOOKUP(A793,QUEUE!$F$5:$AW$1000,27,FALSE)-VLOOKUP(A793,QUEUE!$F$5:$AW$1000,26,FALSE))*500,0)</f>
        <v>0</v>
      </c>
      <c r="T793" s="372">
        <f>IFERROR((VLOOKUP(A793,QUEUE!$F$5:$AW$1000,30,FALSE)-VLOOKUP(A793,QUEUE!$F$5:$AW$1000,29,FALSE))*850,0)</f>
        <v>0</v>
      </c>
      <c r="U793" s="372">
        <f>IFERROR((VLOOKUP(A793,QUEUE!$F$5:$AW$1000,33,FALSE)-VLOOKUP(A793,QUEUE!$F$5:$AW$1000,32,FALSE))*600,0)</f>
        <v>0</v>
      </c>
      <c r="V793" s="372">
        <f>IFERROR((VLOOKUP(A793,QUEUE!$F$5:$AW$1000,36,FALSE)-VLOOKUP(A793,QUEUE!$F$5:$AW$1000,35,FALSE))*750,0)</f>
        <v>0</v>
      </c>
      <c r="W793" s="372">
        <f>IFERROR((VLOOKUP(A793,QUEUE!$F$5:$AW$1000,39,FALSE)-VLOOKUP(A793,QUEUE!$F$5:$AW$1000,38,FALSE))*600,0)</f>
        <v>0</v>
      </c>
      <c r="X793" s="373"/>
      <c r="Y793" s="371">
        <f>IFERROR(VLOOKUP(A793,PROFILE!$B$6:$DG$1000,109,FALSE),0)</f>
        <v>0</v>
      </c>
      <c r="Z793" s="371">
        <f>IFERROR((VLOOKUP(A793,PROFILE!$B$6:$DG$1000,110,FALSE)*900)+((VLOOKUP(A793,PROFILE!$B$6:$DG$1000,110,FALSE)*900)*0.5),0)</f>
        <v>0</v>
      </c>
      <c r="AA793" s="371">
        <f t="shared" si="67"/>
        <v>0</v>
      </c>
      <c r="AB793" s="373">
        <f>IF(PROFILE!R795="รอบคัน",1500,IF(PROFILE!R795="โคม่า",2000,PROFILE!DJ795*100))</f>
        <v>200</v>
      </c>
    </row>
    <row r="794" spans="1:28" x14ac:dyDescent="0.35">
      <c r="A794" s="344">
        <f t="shared" si="66"/>
        <v>1710017</v>
      </c>
      <c r="B794" s="344">
        <v>794</v>
      </c>
      <c r="G794" s="374" t="str">
        <f>IFERROR(VLOOKUP(A794,PROFILE!$B$6:$P$1000,11,FALSE),"")</f>
        <v/>
      </c>
      <c r="H794" s="368">
        <f>IF(PROFILE!H796="","",PROFILE!B796)</f>
        <v>1710017</v>
      </c>
      <c r="I794" s="369" t="str">
        <f>IF(H794="","",VLOOKUP(H794,PROFILE!$B$6:$AC$1000,18,FALSE))</f>
        <v>อาคเนย์</v>
      </c>
      <c r="J794" s="369" t="str">
        <f>IF(H794="","",VLOOKUP(H794,PROFILE!$B$6:$AC$1000,17,FALSE))</f>
        <v>รอบคัน</v>
      </c>
      <c r="K794" s="369" t="str">
        <f>IF(H794="","",VLOOKUP(H794,PROFILE!$B$6:$AC$1000,23,FALSE))</f>
        <v>1ฒถ3618</v>
      </c>
      <c r="L794" s="369" t="str">
        <f>IF(H794="","",VLOOKUP(H794,PROFILE!$B$6:$AC$1000,24,FALSE))</f>
        <v>MITSUBISHI</v>
      </c>
      <c r="M794" s="370" t="str">
        <f>IF(H794="","",VLOOKUP(H794,PROFILE!$B$6:$AC$1000,25,FALSE))</f>
        <v>TRITON</v>
      </c>
      <c r="N794" s="371">
        <f t="shared" si="68"/>
        <v>1500</v>
      </c>
      <c r="O794" s="372"/>
      <c r="P794" s="372"/>
      <c r="Q794" s="371">
        <f t="shared" si="69"/>
        <v>0</v>
      </c>
      <c r="R794" s="371">
        <f t="shared" si="65"/>
        <v>0</v>
      </c>
      <c r="S794" s="372">
        <f>IFERROR((VLOOKUP(A794,QUEUE!$F$5:$AW$1000,27,FALSE)-VLOOKUP(A794,QUEUE!$F$5:$AW$1000,26,FALSE))*500,0)</f>
        <v>0</v>
      </c>
      <c r="T794" s="372">
        <f>IFERROR((VLOOKUP(A794,QUEUE!$F$5:$AW$1000,30,FALSE)-VLOOKUP(A794,QUEUE!$F$5:$AW$1000,29,FALSE))*850,0)</f>
        <v>0</v>
      </c>
      <c r="U794" s="372">
        <f>IFERROR((VLOOKUP(A794,QUEUE!$F$5:$AW$1000,33,FALSE)-VLOOKUP(A794,QUEUE!$F$5:$AW$1000,32,FALSE))*600,0)</f>
        <v>0</v>
      </c>
      <c r="V794" s="372">
        <f>IFERROR((VLOOKUP(A794,QUEUE!$F$5:$AW$1000,36,FALSE)-VLOOKUP(A794,QUEUE!$F$5:$AW$1000,35,FALSE))*750,0)</f>
        <v>0</v>
      </c>
      <c r="W794" s="372">
        <f>IFERROR((VLOOKUP(A794,QUEUE!$F$5:$AW$1000,39,FALSE)-VLOOKUP(A794,QUEUE!$F$5:$AW$1000,38,FALSE))*600,0)</f>
        <v>0</v>
      </c>
      <c r="X794" s="373"/>
      <c r="Y794" s="371">
        <f>IFERROR(VLOOKUP(A794,PROFILE!$B$6:$DG$1000,109,FALSE),0)</f>
        <v>0</v>
      </c>
      <c r="Z794" s="371">
        <f>IFERROR((VLOOKUP(A794,PROFILE!$B$6:$DG$1000,110,FALSE)*900)+((VLOOKUP(A794,PROFILE!$B$6:$DG$1000,110,FALSE)*900)*0.5),0)</f>
        <v>0</v>
      </c>
      <c r="AA794" s="371">
        <f t="shared" si="67"/>
        <v>0</v>
      </c>
      <c r="AB794" s="373">
        <f>IF(PROFILE!R796="รอบคัน",1500,IF(PROFILE!R796="โคม่า",2000,PROFILE!DJ796*100))</f>
        <v>1500</v>
      </c>
    </row>
    <row r="795" spans="1:28" x14ac:dyDescent="0.35">
      <c r="A795" s="344">
        <f t="shared" si="66"/>
        <v>1710018</v>
      </c>
      <c r="B795" s="344">
        <v>795</v>
      </c>
      <c r="G795" s="374" t="str">
        <f>IFERROR(VLOOKUP(A795,PROFILE!$B$6:$P$1000,11,FALSE),"")</f>
        <v>No fix</v>
      </c>
      <c r="H795" s="368">
        <f>IF(PROFILE!H797="","",PROFILE!B797)</f>
        <v>1710018</v>
      </c>
      <c r="I795" s="369" t="str">
        <f>IF(H795="","",VLOOKUP(H795,PROFILE!$B$6:$AC$1000,18,FALSE))</f>
        <v>เทเวศ</v>
      </c>
      <c r="J795" s="369" t="str">
        <f>IF(H795="","",VLOOKUP(H795,PROFILE!$B$6:$AC$1000,17,FALSE))</f>
        <v>กลาง</v>
      </c>
      <c r="K795" s="369" t="str">
        <f>IF(H795="","",VLOOKUP(H795,PROFILE!$B$6:$AC$1000,23,FALSE))</f>
        <v>ฌล4323</v>
      </c>
      <c r="L795" s="369" t="str">
        <f>IF(H795="","",VLOOKUP(H795,PROFILE!$B$6:$AC$1000,24,FALSE))</f>
        <v>ISUZU</v>
      </c>
      <c r="M795" s="370" t="str">
        <f>IF(H795="","",VLOOKUP(H795,PROFILE!$B$6:$AC$1000,25,FALSE))</f>
        <v>D-MAX</v>
      </c>
      <c r="N795" s="371">
        <f t="shared" si="68"/>
        <v>100</v>
      </c>
      <c r="O795" s="372"/>
      <c r="P795" s="372"/>
      <c r="Q795" s="371">
        <f t="shared" si="69"/>
        <v>0</v>
      </c>
      <c r="R795" s="371">
        <f t="shared" si="65"/>
        <v>0</v>
      </c>
      <c r="S795" s="372">
        <f>IFERROR((VLOOKUP(A795,QUEUE!$F$5:$AW$1000,27,FALSE)-VLOOKUP(A795,QUEUE!$F$5:$AW$1000,26,FALSE))*500,0)</f>
        <v>0</v>
      </c>
      <c r="T795" s="372">
        <f>IFERROR((VLOOKUP(A795,QUEUE!$F$5:$AW$1000,30,FALSE)-VLOOKUP(A795,QUEUE!$F$5:$AW$1000,29,FALSE))*850,0)</f>
        <v>0</v>
      </c>
      <c r="U795" s="372">
        <f>IFERROR((VLOOKUP(A795,QUEUE!$F$5:$AW$1000,33,FALSE)-VLOOKUP(A795,QUEUE!$F$5:$AW$1000,32,FALSE))*600,0)</f>
        <v>0</v>
      </c>
      <c r="V795" s="372">
        <f>IFERROR((VLOOKUP(A795,QUEUE!$F$5:$AW$1000,36,FALSE)-VLOOKUP(A795,QUEUE!$F$5:$AW$1000,35,FALSE))*750,0)</f>
        <v>0</v>
      </c>
      <c r="W795" s="372">
        <f>IFERROR((VLOOKUP(A795,QUEUE!$F$5:$AW$1000,39,FALSE)-VLOOKUP(A795,QUEUE!$F$5:$AW$1000,38,FALSE))*600,0)</f>
        <v>0</v>
      </c>
      <c r="X795" s="373"/>
      <c r="Y795" s="371">
        <f>IFERROR(VLOOKUP(A795,PROFILE!$B$6:$DG$1000,109,FALSE),0)</f>
        <v>0</v>
      </c>
      <c r="Z795" s="371">
        <f>IFERROR((VLOOKUP(A795,PROFILE!$B$6:$DG$1000,110,FALSE)*900)+((VLOOKUP(A795,PROFILE!$B$6:$DG$1000,110,FALSE)*900)*0.5),0)</f>
        <v>0</v>
      </c>
      <c r="AA795" s="371">
        <f t="shared" si="67"/>
        <v>0</v>
      </c>
      <c r="AB795" s="373">
        <f>IF(PROFILE!R797="รอบคัน",1500,IF(PROFILE!R797="โคม่า",2000,PROFILE!DJ797*100))</f>
        <v>100</v>
      </c>
    </row>
    <row r="796" spans="1:28" x14ac:dyDescent="0.35">
      <c r="A796" s="344">
        <f t="shared" si="66"/>
        <v>1710019</v>
      </c>
      <c r="B796" s="344">
        <v>796</v>
      </c>
      <c r="G796" s="374" t="str">
        <f>IFERROR(VLOOKUP(A796,PROFILE!$B$6:$P$1000,11,FALSE),"")</f>
        <v>No fix</v>
      </c>
      <c r="H796" s="368">
        <f>IF(PROFILE!H798="","",PROFILE!B798)</f>
        <v>1710019</v>
      </c>
      <c r="I796" s="369" t="str">
        <f>IF(H796="","",VLOOKUP(H796,PROFILE!$B$6:$AC$1000,18,FALSE))</f>
        <v>เทเวศ</v>
      </c>
      <c r="J796" s="369" t="str">
        <f>IF(H796="","",VLOOKUP(H796,PROFILE!$B$6:$AC$1000,17,FALSE))</f>
        <v>กลาง</v>
      </c>
      <c r="K796" s="369" t="str">
        <f>IF(H796="","",VLOOKUP(H796,PROFILE!$B$6:$AC$1000,23,FALSE))</f>
        <v>ฎล1614</v>
      </c>
      <c r="L796" s="369" t="str">
        <f>IF(H796="","",VLOOKUP(H796,PROFILE!$B$6:$AC$1000,24,FALSE))</f>
        <v>NISSAN</v>
      </c>
      <c r="M796" s="370" t="str">
        <f>IF(H796="","",VLOOKUP(H796,PROFILE!$B$6:$AC$1000,25,FALSE))</f>
        <v>TEANA</v>
      </c>
      <c r="N796" s="371">
        <f t="shared" si="68"/>
        <v>400</v>
      </c>
      <c r="O796" s="372"/>
      <c r="P796" s="372"/>
      <c r="Q796" s="371">
        <f t="shared" si="69"/>
        <v>0</v>
      </c>
      <c r="R796" s="371">
        <f t="shared" si="65"/>
        <v>0</v>
      </c>
      <c r="S796" s="372">
        <f>IFERROR((VLOOKUP(A796,QUEUE!$F$5:$AW$1000,27,FALSE)-VLOOKUP(A796,QUEUE!$F$5:$AW$1000,26,FALSE))*500,0)</f>
        <v>0</v>
      </c>
      <c r="T796" s="372">
        <f>IFERROR((VLOOKUP(A796,QUEUE!$F$5:$AW$1000,30,FALSE)-VLOOKUP(A796,QUEUE!$F$5:$AW$1000,29,FALSE))*850,0)</f>
        <v>0</v>
      </c>
      <c r="U796" s="372">
        <f>IFERROR((VLOOKUP(A796,QUEUE!$F$5:$AW$1000,33,FALSE)-VLOOKUP(A796,QUEUE!$F$5:$AW$1000,32,FALSE))*600,0)</f>
        <v>0</v>
      </c>
      <c r="V796" s="372">
        <f>IFERROR((VLOOKUP(A796,QUEUE!$F$5:$AW$1000,36,FALSE)-VLOOKUP(A796,QUEUE!$F$5:$AW$1000,35,FALSE))*750,0)</f>
        <v>0</v>
      </c>
      <c r="W796" s="372">
        <f>IFERROR((VLOOKUP(A796,QUEUE!$F$5:$AW$1000,39,FALSE)-VLOOKUP(A796,QUEUE!$F$5:$AW$1000,38,FALSE))*600,0)</f>
        <v>0</v>
      </c>
      <c r="X796" s="373"/>
      <c r="Y796" s="371">
        <f>IFERROR(VLOOKUP(A796,PROFILE!$B$6:$DG$1000,109,FALSE),0)</f>
        <v>0</v>
      </c>
      <c r="Z796" s="371">
        <f>IFERROR((VLOOKUP(A796,PROFILE!$B$6:$DG$1000,110,FALSE)*900)+((VLOOKUP(A796,PROFILE!$B$6:$DG$1000,110,FALSE)*900)*0.5),0)</f>
        <v>0</v>
      </c>
      <c r="AA796" s="371">
        <f t="shared" si="67"/>
        <v>0</v>
      </c>
      <c r="AB796" s="373">
        <f>IF(PROFILE!R798="รอบคัน",1500,IF(PROFILE!R798="โคม่า",2000,PROFILE!DJ798*100))</f>
        <v>400</v>
      </c>
    </row>
    <row r="797" spans="1:28" x14ac:dyDescent="0.35">
      <c r="A797" s="344">
        <f t="shared" si="66"/>
        <v>1710020</v>
      </c>
      <c r="B797" s="344">
        <v>797</v>
      </c>
      <c r="G797" s="374" t="str">
        <f>IFERROR(VLOOKUP(A797,PROFILE!$B$6:$P$1000,11,FALSE),"")</f>
        <v/>
      </c>
      <c r="H797" s="368">
        <f>IF(PROFILE!H799="","",PROFILE!B799)</f>
        <v>1710020</v>
      </c>
      <c r="I797" s="369" t="str">
        <f>IF(H797="","",VLOOKUP(H797,PROFILE!$B$6:$AC$1000,18,FALSE))</f>
        <v>ธนชาต</v>
      </c>
      <c r="J797" s="369" t="str">
        <f>IF(H797="","",VLOOKUP(H797,PROFILE!$B$6:$AC$1000,17,FALSE))</f>
        <v>เบา</v>
      </c>
      <c r="K797" s="369" t="str">
        <f>IF(H797="","",VLOOKUP(H797,PROFILE!$B$6:$AC$1000,23,FALSE))</f>
        <v>ฎม7863</v>
      </c>
      <c r="L797" s="369" t="str">
        <f>IF(H797="","",VLOOKUP(H797,PROFILE!$B$6:$AC$1000,24,FALSE))</f>
        <v>HONDA</v>
      </c>
      <c r="M797" s="370" t="str">
        <f>IF(H797="","",VLOOKUP(H797,PROFILE!$B$6:$AC$1000,25,FALSE))</f>
        <v>CITY</v>
      </c>
      <c r="N797" s="371">
        <f t="shared" si="68"/>
        <v>0</v>
      </c>
      <c r="O797" s="372"/>
      <c r="P797" s="372"/>
      <c r="Q797" s="371">
        <f t="shared" si="69"/>
        <v>0</v>
      </c>
      <c r="R797" s="371">
        <f t="shared" si="65"/>
        <v>0</v>
      </c>
      <c r="S797" s="372">
        <f>IFERROR((VLOOKUP(A797,QUEUE!$F$5:$AW$1000,27,FALSE)-VLOOKUP(A797,QUEUE!$F$5:$AW$1000,26,FALSE))*500,0)</f>
        <v>0</v>
      </c>
      <c r="T797" s="372">
        <f>IFERROR((VLOOKUP(A797,QUEUE!$F$5:$AW$1000,30,FALSE)-VLOOKUP(A797,QUEUE!$F$5:$AW$1000,29,FALSE))*850,0)</f>
        <v>0</v>
      </c>
      <c r="U797" s="372">
        <f>IFERROR((VLOOKUP(A797,QUEUE!$F$5:$AW$1000,33,FALSE)-VLOOKUP(A797,QUEUE!$F$5:$AW$1000,32,FALSE))*600,0)</f>
        <v>0</v>
      </c>
      <c r="V797" s="372">
        <f>IFERROR((VLOOKUP(A797,QUEUE!$F$5:$AW$1000,36,FALSE)-VLOOKUP(A797,QUEUE!$F$5:$AW$1000,35,FALSE))*750,0)</f>
        <v>0</v>
      </c>
      <c r="W797" s="372">
        <f>IFERROR((VLOOKUP(A797,QUEUE!$F$5:$AW$1000,39,FALSE)-VLOOKUP(A797,QUEUE!$F$5:$AW$1000,38,FALSE))*600,0)</f>
        <v>0</v>
      </c>
      <c r="X797" s="373"/>
      <c r="Y797" s="371">
        <f>IFERROR(VLOOKUP(A797,PROFILE!$B$6:$DG$1000,109,FALSE),0)</f>
        <v>0</v>
      </c>
      <c r="Z797" s="371">
        <f>IFERROR((VLOOKUP(A797,PROFILE!$B$6:$DG$1000,110,FALSE)*900)+((VLOOKUP(A797,PROFILE!$B$6:$DG$1000,110,FALSE)*900)*0.5),0)</f>
        <v>0</v>
      </c>
      <c r="AA797" s="371">
        <f t="shared" si="67"/>
        <v>0</v>
      </c>
      <c r="AB797" s="373">
        <f>IF(PROFILE!R799="รอบคัน",1500,IF(PROFILE!R799="โคม่า",2000,PROFILE!DJ799*100))</f>
        <v>0</v>
      </c>
    </row>
    <row r="798" spans="1:28" x14ac:dyDescent="0.35">
      <c r="A798" s="344">
        <f t="shared" si="66"/>
        <v>1710021</v>
      </c>
      <c r="B798" s="344">
        <v>798</v>
      </c>
      <c r="G798" s="374" t="str">
        <f>IFERROR(VLOOKUP(A798,PROFILE!$B$6:$P$1000,11,FALSE),"")</f>
        <v>No fix</v>
      </c>
      <c r="H798" s="368">
        <f>IF(PROFILE!H800="","",PROFILE!B800)</f>
        <v>1710021</v>
      </c>
      <c r="I798" s="369" t="str">
        <f>IF(H798="","",VLOOKUP(H798,PROFILE!$B$6:$AC$1000,18,FALSE))</f>
        <v>ธนชาต</v>
      </c>
      <c r="J798" s="369" t="str">
        <f>IF(H798="","",VLOOKUP(H798,PROFILE!$B$6:$AC$1000,17,FALSE))</f>
        <v>เบา</v>
      </c>
      <c r="K798" s="369" t="str">
        <f>IF(H798="","",VLOOKUP(H798,PROFILE!$B$6:$AC$1000,23,FALSE))</f>
        <v>4กฬ6729</v>
      </c>
      <c r="L798" s="369" t="str">
        <f>IF(H798="","",VLOOKUP(H798,PROFILE!$B$6:$AC$1000,24,FALSE))</f>
        <v>NISSAN</v>
      </c>
      <c r="M798" s="370" t="str">
        <f>IF(H798="","",VLOOKUP(H798,PROFILE!$B$6:$AC$1000,25,FALSE))</f>
        <v>ALMERA</v>
      </c>
      <c r="N798" s="371">
        <f t="shared" si="68"/>
        <v>875</v>
      </c>
      <c r="O798" s="372"/>
      <c r="P798" s="372"/>
      <c r="Q798" s="371">
        <f t="shared" si="69"/>
        <v>0</v>
      </c>
      <c r="R798" s="371">
        <f t="shared" si="65"/>
        <v>0</v>
      </c>
      <c r="S798" s="372">
        <f>IFERROR((VLOOKUP(A798,QUEUE!$F$5:$AW$1000,27,FALSE)-VLOOKUP(A798,QUEUE!$F$5:$AW$1000,26,FALSE))*500,0)</f>
        <v>0</v>
      </c>
      <c r="T798" s="372">
        <f>IFERROR((VLOOKUP(A798,QUEUE!$F$5:$AW$1000,30,FALSE)-VLOOKUP(A798,QUEUE!$F$5:$AW$1000,29,FALSE))*850,0)</f>
        <v>0</v>
      </c>
      <c r="U798" s="372">
        <f>IFERROR((VLOOKUP(A798,QUEUE!$F$5:$AW$1000,33,FALSE)-VLOOKUP(A798,QUEUE!$F$5:$AW$1000,32,FALSE))*600,0)</f>
        <v>0</v>
      </c>
      <c r="V798" s="372">
        <f>IFERROR((VLOOKUP(A798,QUEUE!$F$5:$AW$1000,36,FALSE)-VLOOKUP(A798,QUEUE!$F$5:$AW$1000,35,FALSE))*750,0)</f>
        <v>0</v>
      </c>
      <c r="W798" s="372">
        <f>IFERROR((VLOOKUP(A798,QUEUE!$F$5:$AW$1000,39,FALSE)-VLOOKUP(A798,QUEUE!$F$5:$AW$1000,38,FALSE))*600,0)</f>
        <v>0</v>
      </c>
      <c r="X798" s="373"/>
      <c r="Y798" s="371">
        <f>IFERROR(VLOOKUP(A798,PROFILE!$B$6:$DG$1000,109,FALSE),0)</f>
        <v>0</v>
      </c>
      <c r="Z798" s="371">
        <f>IFERROR((VLOOKUP(A798,PROFILE!$B$6:$DG$1000,110,FALSE)*900)+((VLOOKUP(A798,PROFILE!$B$6:$DG$1000,110,FALSE)*900)*0.5),0)</f>
        <v>675</v>
      </c>
      <c r="AA798" s="371">
        <f t="shared" si="67"/>
        <v>0</v>
      </c>
      <c r="AB798" s="373">
        <f>IF(PROFILE!R800="รอบคัน",1500,IF(PROFILE!R800="โคม่า",2000,PROFILE!DJ800*100))</f>
        <v>200</v>
      </c>
    </row>
    <row r="799" spans="1:28" x14ac:dyDescent="0.35">
      <c r="A799" s="344">
        <f t="shared" si="66"/>
        <v>1710022</v>
      </c>
      <c r="B799" s="344">
        <v>799</v>
      </c>
      <c r="G799" s="374">
        <f>IFERROR(VLOOKUP(A799,PROFILE!$B$6:$P$1000,11,FALSE),"")</f>
        <v>7.4299268518516328</v>
      </c>
      <c r="H799" s="368">
        <f>IF(PROFILE!H801="","",PROFILE!B801)</f>
        <v>1710022</v>
      </c>
      <c r="I799" s="369" t="str">
        <f>IF(H799="","",VLOOKUP(H799,PROFILE!$B$6:$AC$1000,18,FALSE))</f>
        <v>เทเวศ</v>
      </c>
      <c r="J799" s="369" t="str">
        <f>IF(H799="","",VLOOKUP(H799,PROFILE!$B$6:$AC$1000,17,FALSE))</f>
        <v>ชิ้นส่วน</v>
      </c>
      <c r="K799" s="369" t="str">
        <f>IF(H799="","",VLOOKUP(H799,PROFILE!$B$6:$AC$1000,23,FALSE))</f>
        <v>กต616</v>
      </c>
      <c r="L799" s="369" t="str">
        <f>IF(H799="","",VLOOKUP(H799,PROFILE!$B$6:$AC$1000,24,FALSE))</f>
        <v>MITSUBISHI</v>
      </c>
      <c r="M799" s="370" t="str">
        <f>IF(H799="","",VLOOKUP(H799,PROFILE!$B$6:$AC$1000,25,FALSE))</f>
        <v>MIRAGE</v>
      </c>
      <c r="N799" s="371">
        <f t="shared" si="68"/>
        <v>400</v>
      </c>
      <c r="O799" s="372"/>
      <c r="P799" s="372"/>
      <c r="Q799" s="371">
        <f t="shared" si="69"/>
        <v>0</v>
      </c>
      <c r="R799" s="371">
        <f t="shared" si="65"/>
        <v>0</v>
      </c>
      <c r="S799" s="372">
        <f>IFERROR((VLOOKUP(A799,QUEUE!$F$5:$AW$1000,27,FALSE)-VLOOKUP(A799,QUEUE!$F$5:$AW$1000,26,FALSE))*500,0)</f>
        <v>0</v>
      </c>
      <c r="T799" s="372">
        <f>IFERROR((VLOOKUP(A799,QUEUE!$F$5:$AW$1000,30,FALSE)-VLOOKUP(A799,QUEUE!$F$5:$AW$1000,29,FALSE))*850,0)</f>
        <v>0</v>
      </c>
      <c r="U799" s="372">
        <f>IFERROR((VLOOKUP(A799,QUEUE!$F$5:$AW$1000,33,FALSE)-VLOOKUP(A799,QUEUE!$F$5:$AW$1000,32,FALSE))*600,0)</f>
        <v>0</v>
      </c>
      <c r="V799" s="372">
        <f>IFERROR((VLOOKUP(A799,QUEUE!$F$5:$AW$1000,36,FALSE)-VLOOKUP(A799,QUEUE!$F$5:$AW$1000,35,FALSE))*750,0)</f>
        <v>0</v>
      </c>
      <c r="W799" s="372">
        <f>IFERROR((VLOOKUP(A799,QUEUE!$F$5:$AW$1000,39,FALSE)-VLOOKUP(A799,QUEUE!$F$5:$AW$1000,38,FALSE))*600,0)</f>
        <v>0</v>
      </c>
      <c r="X799" s="373"/>
      <c r="Y799" s="371">
        <f>IFERROR(VLOOKUP(A799,PROFILE!$B$6:$DG$1000,109,FALSE),0)</f>
        <v>0</v>
      </c>
      <c r="Z799" s="371">
        <f>IFERROR((VLOOKUP(A799,PROFILE!$B$6:$DG$1000,110,FALSE)*900)+((VLOOKUP(A799,PROFILE!$B$6:$DG$1000,110,FALSE)*900)*0.5),0)</f>
        <v>0</v>
      </c>
      <c r="AA799" s="371">
        <f t="shared" si="67"/>
        <v>0</v>
      </c>
      <c r="AB799" s="373">
        <f>IF(PROFILE!R801="รอบคัน",1500,IF(PROFILE!R801="โคม่า",2000,PROFILE!DJ801*100))</f>
        <v>400</v>
      </c>
    </row>
    <row r="800" spans="1:28" x14ac:dyDescent="0.35">
      <c r="A800" s="344">
        <f t="shared" si="66"/>
        <v>1710023</v>
      </c>
      <c r="B800" s="344">
        <v>800</v>
      </c>
      <c r="G800" s="374" t="str">
        <f>IFERROR(VLOOKUP(A800,PROFILE!$B$6:$P$1000,11,FALSE),"")</f>
        <v>No fix</v>
      </c>
      <c r="H800" s="368">
        <f>IF(PROFILE!H802="","",PROFILE!B802)</f>
        <v>1710023</v>
      </c>
      <c r="I800" s="369" t="str">
        <f>IF(H800="","",VLOOKUP(H800,PROFILE!$B$6:$AC$1000,18,FALSE))</f>
        <v>เทเวศ</v>
      </c>
      <c r="J800" s="369" t="str">
        <f>IF(H800="","",VLOOKUP(H800,PROFILE!$B$6:$AC$1000,17,FALSE))</f>
        <v>กลาง</v>
      </c>
      <c r="K800" s="369" t="str">
        <f>IF(H800="","",VLOOKUP(H800,PROFILE!$B$6:$AC$1000,23,FALSE))</f>
        <v>ฒส8744</v>
      </c>
      <c r="L800" s="369" t="str">
        <f>IF(H800="","",VLOOKUP(H800,PROFILE!$B$6:$AC$1000,24,FALSE))</f>
        <v>TOYOTA</v>
      </c>
      <c r="M800" s="370" t="str">
        <f>IF(H800="","",VLOOKUP(H800,PROFILE!$B$6:$AC$1000,25,FALSE))</f>
        <v>VIGO</v>
      </c>
      <c r="N800" s="371">
        <f t="shared" si="68"/>
        <v>0</v>
      </c>
      <c r="O800" s="372"/>
      <c r="P800" s="372"/>
      <c r="Q800" s="371">
        <f t="shared" si="69"/>
        <v>0</v>
      </c>
      <c r="R800" s="371">
        <f t="shared" si="65"/>
        <v>0</v>
      </c>
      <c r="S800" s="372">
        <f>IFERROR((VLOOKUP(A800,QUEUE!$F$5:$AW$1000,27,FALSE)-VLOOKUP(A800,QUEUE!$F$5:$AW$1000,26,FALSE))*500,0)</f>
        <v>0</v>
      </c>
      <c r="T800" s="372">
        <f>IFERROR((VLOOKUP(A800,QUEUE!$F$5:$AW$1000,30,FALSE)-VLOOKUP(A800,QUEUE!$F$5:$AW$1000,29,FALSE))*850,0)</f>
        <v>0</v>
      </c>
      <c r="U800" s="372">
        <f>IFERROR((VLOOKUP(A800,QUEUE!$F$5:$AW$1000,33,FALSE)-VLOOKUP(A800,QUEUE!$F$5:$AW$1000,32,FALSE))*600,0)</f>
        <v>0</v>
      </c>
      <c r="V800" s="372">
        <f>IFERROR((VLOOKUP(A800,QUEUE!$F$5:$AW$1000,36,FALSE)-VLOOKUP(A800,QUEUE!$F$5:$AW$1000,35,FALSE))*750,0)</f>
        <v>0</v>
      </c>
      <c r="W800" s="372">
        <f>IFERROR((VLOOKUP(A800,QUEUE!$F$5:$AW$1000,39,FALSE)-VLOOKUP(A800,QUEUE!$F$5:$AW$1000,38,FALSE))*600,0)</f>
        <v>0</v>
      </c>
      <c r="X800" s="373"/>
      <c r="Y800" s="371">
        <f>IFERROR(VLOOKUP(A800,PROFILE!$B$6:$DG$1000,109,FALSE),0)</f>
        <v>0</v>
      </c>
      <c r="Z800" s="371">
        <f>IFERROR((VLOOKUP(A800,PROFILE!$B$6:$DG$1000,110,FALSE)*900)+((VLOOKUP(A800,PROFILE!$B$6:$DG$1000,110,FALSE)*900)*0.5),0)</f>
        <v>0</v>
      </c>
      <c r="AA800" s="371">
        <f t="shared" si="67"/>
        <v>0</v>
      </c>
      <c r="AB800" s="373">
        <f>IF(PROFILE!R802="รอบคัน",1500,IF(PROFILE!R802="โคม่า",2000,PROFILE!DJ802*100))</f>
        <v>0</v>
      </c>
    </row>
    <row r="801" spans="1:28" x14ac:dyDescent="0.35">
      <c r="A801" s="344">
        <f t="shared" si="66"/>
        <v>1710024</v>
      </c>
      <c r="B801" s="344">
        <v>801</v>
      </c>
      <c r="G801" s="374" t="str">
        <f>IFERROR(VLOOKUP(A801,PROFILE!$B$6:$P$1000,11,FALSE),"")</f>
        <v/>
      </c>
      <c r="H801" s="368">
        <f>IF(PROFILE!H803="","",PROFILE!B803)</f>
        <v>1710024</v>
      </c>
      <c r="I801" s="369" t="str">
        <f>IF(H801="","",VLOOKUP(H801,PROFILE!$B$6:$AC$1000,18,FALSE))</f>
        <v>คิวบีอี</v>
      </c>
      <c r="J801" s="369" t="str">
        <f>IF(H801="","",VLOOKUP(H801,PROFILE!$B$6:$AC$1000,17,FALSE))</f>
        <v>รอบคัน</v>
      </c>
      <c r="K801" s="369" t="str">
        <f>IF(H801="","",VLOOKUP(H801,PROFILE!$B$6:$AC$1000,23,FALSE))</f>
        <v>ณบ9663</v>
      </c>
      <c r="L801" s="369" t="str">
        <f>IF(H801="","",VLOOKUP(H801,PROFILE!$B$6:$AC$1000,24,FALSE))</f>
        <v>KIA</v>
      </c>
      <c r="M801" s="370" t="str">
        <f>IF(H801="","",VLOOKUP(H801,PROFILE!$B$6:$AC$1000,25,FALSE))</f>
        <v>K2700</v>
      </c>
      <c r="N801" s="371">
        <f t="shared" si="68"/>
        <v>1500</v>
      </c>
      <c r="O801" s="372"/>
      <c r="P801" s="372"/>
      <c r="Q801" s="371">
        <f t="shared" si="69"/>
        <v>0</v>
      </c>
      <c r="R801" s="371">
        <f t="shared" si="65"/>
        <v>0</v>
      </c>
      <c r="S801" s="372">
        <f>IFERROR((VLOOKUP(A801,QUEUE!$F$5:$AW$1000,27,FALSE)-VLOOKUP(A801,QUEUE!$F$5:$AW$1000,26,FALSE))*500,0)</f>
        <v>0</v>
      </c>
      <c r="T801" s="372">
        <f>IFERROR((VLOOKUP(A801,QUEUE!$F$5:$AW$1000,30,FALSE)-VLOOKUP(A801,QUEUE!$F$5:$AW$1000,29,FALSE))*850,0)</f>
        <v>0</v>
      </c>
      <c r="U801" s="372">
        <f>IFERROR((VLOOKUP(A801,QUEUE!$F$5:$AW$1000,33,FALSE)-VLOOKUP(A801,QUEUE!$F$5:$AW$1000,32,FALSE))*600,0)</f>
        <v>0</v>
      </c>
      <c r="V801" s="372">
        <f>IFERROR((VLOOKUP(A801,QUEUE!$F$5:$AW$1000,36,FALSE)-VLOOKUP(A801,QUEUE!$F$5:$AW$1000,35,FALSE))*750,0)</f>
        <v>0</v>
      </c>
      <c r="W801" s="372">
        <f>IFERROR((VLOOKUP(A801,QUEUE!$F$5:$AW$1000,39,FALSE)-VLOOKUP(A801,QUEUE!$F$5:$AW$1000,38,FALSE))*600,0)</f>
        <v>0</v>
      </c>
      <c r="X801" s="373"/>
      <c r="Y801" s="371">
        <f>IFERROR(VLOOKUP(A801,PROFILE!$B$6:$DG$1000,109,FALSE),0)</f>
        <v>0</v>
      </c>
      <c r="Z801" s="371">
        <f>IFERROR((VLOOKUP(A801,PROFILE!$B$6:$DG$1000,110,FALSE)*900)+((VLOOKUP(A801,PROFILE!$B$6:$DG$1000,110,FALSE)*900)*0.5),0)</f>
        <v>0</v>
      </c>
      <c r="AA801" s="371">
        <f t="shared" si="67"/>
        <v>0</v>
      </c>
      <c r="AB801" s="373">
        <f>IF(PROFILE!R803="รอบคัน",1500,IF(PROFILE!R803="โคม่า",2000,PROFILE!DJ803*100))</f>
        <v>1500</v>
      </c>
    </row>
    <row r="802" spans="1:28" x14ac:dyDescent="0.35">
      <c r="A802" s="344">
        <f t="shared" si="66"/>
        <v>1710025</v>
      </c>
      <c r="B802" s="344">
        <v>802</v>
      </c>
      <c r="G802" s="374" t="str">
        <f>IFERROR(VLOOKUP(A802,PROFILE!$B$6:$P$1000,11,FALSE),"")</f>
        <v/>
      </c>
      <c r="H802" s="368">
        <f>IF(PROFILE!H804="","",PROFILE!B804)</f>
        <v>1710025</v>
      </c>
      <c r="I802" s="369" t="str">
        <f>IF(H802="","",VLOOKUP(H802,PROFILE!$B$6:$AC$1000,18,FALSE))</f>
        <v>ธนชาต</v>
      </c>
      <c r="J802" s="369" t="str">
        <f>IF(H802="","",VLOOKUP(H802,PROFILE!$B$6:$AC$1000,17,FALSE))</f>
        <v>หนัก</v>
      </c>
      <c r="K802" s="369" t="str">
        <f>IF(H802="","",VLOOKUP(H802,PROFILE!$B$6:$AC$1000,23,FALSE))</f>
        <v>กธ8864</v>
      </c>
      <c r="L802" s="369" t="str">
        <f>IF(H802="","",VLOOKUP(H802,PROFILE!$B$6:$AC$1000,24,FALSE))</f>
        <v>TOYOTA</v>
      </c>
      <c r="M802" s="370" t="str">
        <f>IF(H802="","",VLOOKUP(H802,PROFILE!$B$6:$AC$1000,25,FALSE))</f>
        <v>VIOS</v>
      </c>
      <c r="N802" s="371">
        <f t="shared" si="68"/>
        <v>0</v>
      </c>
      <c r="O802" s="372"/>
      <c r="P802" s="372"/>
      <c r="Q802" s="371">
        <f t="shared" si="69"/>
        <v>0</v>
      </c>
      <c r="R802" s="371">
        <f t="shared" si="65"/>
        <v>0</v>
      </c>
      <c r="S802" s="372">
        <f>IFERROR((VLOOKUP(A802,QUEUE!$F$5:$AW$1000,27,FALSE)-VLOOKUP(A802,QUEUE!$F$5:$AW$1000,26,FALSE))*500,0)</f>
        <v>0</v>
      </c>
      <c r="T802" s="372">
        <f>IFERROR((VLOOKUP(A802,QUEUE!$F$5:$AW$1000,30,FALSE)-VLOOKUP(A802,QUEUE!$F$5:$AW$1000,29,FALSE))*850,0)</f>
        <v>0</v>
      </c>
      <c r="U802" s="372">
        <f>IFERROR((VLOOKUP(A802,QUEUE!$F$5:$AW$1000,33,FALSE)-VLOOKUP(A802,QUEUE!$F$5:$AW$1000,32,FALSE))*600,0)</f>
        <v>0</v>
      </c>
      <c r="V802" s="372">
        <f>IFERROR((VLOOKUP(A802,QUEUE!$F$5:$AW$1000,36,FALSE)-VLOOKUP(A802,QUEUE!$F$5:$AW$1000,35,FALSE))*750,0)</f>
        <v>0</v>
      </c>
      <c r="W802" s="372">
        <f>IFERROR((VLOOKUP(A802,QUEUE!$F$5:$AW$1000,39,FALSE)-VLOOKUP(A802,QUEUE!$F$5:$AW$1000,38,FALSE))*600,0)</f>
        <v>0</v>
      </c>
      <c r="X802" s="373"/>
      <c r="Y802" s="371">
        <f>IFERROR(VLOOKUP(A802,PROFILE!$B$6:$DG$1000,109,FALSE),0)</f>
        <v>0</v>
      </c>
      <c r="Z802" s="371">
        <f>IFERROR((VLOOKUP(A802,PROFILE!$B$6:$DG$1000,110,FALSE)*900)+((VLOOKUP(A802,PROFILE!$B$6:$DG$1000,110,FALSE)*900)*0.5),0)</f>
        <v>0</v>
      </c>
      <c r="AA802" s="371">
        <f t="shared" si="67"/>
        <v>0</v>
      </c>
      <c r="AB802" s="373">
        <f>IF(PROFILE!R804="รอบคัน",1500,IF(PROFILE!R804="โคม่า",2000,PROFILE!DJ804*100))</f>
        <v>0</v>
      </c>
    </row>
    <row r="803" spans="1:28" x14ac:dyDescent="0.35">
      <c r="A803" s="344">
        <f t="shared" si="66"/>
        <v>1710026</v>
      </c>
      <c r="B803" s="344">
        <v>803</v>
      </c>
      <c r="G803" s="374" t="str">
        <f>IFERROR(VLOOKUP(A803,PROFILE!$B$6:$P$1000,11,FALSE),"")</f>
        <v/>
      </c>
      <c r="H803" s="368">
        <f>IF(PROFILE!H805="","",PROFILE!B805)</f>
        <v>1710026</v>
      </c>
      <c r="I803" s="369" t="str">
        <f>IF(H803="","",VLOOKUP(H803,PROFILE!$B$6:$AC$1000,18,FALSE))</f>
        <v>ธนชาต</v>
      </c>
      <c r="J803" s="369" t="str">
        <f>IF(H803="","",VLOOKUP(H803,PROFILE!$B$6:$AC$1000,17,FALSE))</f>
        <v>เบา</v>
      </c>
      <c r="K803" s="369" t="str">
        <f>IF(H803="","",VLOOKUP(H803,PROFILE!$B$6:$AC$1000,23,FALSE))</f>
        <v>ญน8772</v>
      </c>
      <c r="L803" s="369" t="str">
        <f>IF(H803="","",VLOOKUP(H803,PROFILE!$B$6:$AC$1000,24,FALSE))</f>
        <v>HONDA</v>
      </c>
      <c r="M803" s="370" t="str">
        <f>IF(H803="","",VLOOKUP(H803,PROFILE!$B$6:$AC$1000,25,FALSE))</f>
        <v>CITY</v>
      </c>
      <c r="N803" s="371">
        <f t="shared" si="68"/>
        <v>0</v>
      </c>
      <c r="O803" s="372"/>
      <c r="P803" s="372"/>
      <c r="Q803" s="371">
        <f t="shared" si="69"/>
        <v>0</v>
      </c>
      <c r="R803" s="371">
        <f t="shared" si="65"/>
        <v>0</v>
      </c>
      <c r="S803" s="372">
        <f>IFERROR((VLOOKUP(A803,QUEUE!$F$5:$AW$1000,27,FALSE)-VLOOKUP(A803,QUEUE!$F$5:$AW$1000,26,FALSE))*500,0)</f>
        <v>0</v>
      </c>
      <c r="T803" s="372">
        <f>IFERROR((VLOOKUP(A803,QUEUE!$F$5:$AW$1000,30,FALSE)-VLOOKUP(A803,QUEUE!$F$5:$AW$1000,29,FALSE))*850,0)</f>
        <v>0</v>
      </c>
      <c r="U803" s="372">
        <f>IFERROR((VLOOKUP(A803,QUEUE!$F$5:$AW$1000,33,FALSE)-VLOOKUP(A803,QUEUE!$F$5:$AW$1000,32,FALSE))*600,0)</f>
        <v>0</v>
      </c>
      <c r="V803" s="372">
        <f>IFERROR((VLOOKUP(A803,QUEUE!$F$5:$AW$1000,36,FALSE)-VLOOKUP(A803,QUEUE!$F$5:$AW$1000,35,FALSE))*750,0)</f>
        <v>0</v>
      </c>
      <c r="W803" s="372">
        <f>IFERROR((VLOOKUP(A803,QUEUE!$F$5:$AW$1000,39,FALSE)-VLOOKUP(A803,QUEUE!$F$5:$AW$1000,38,FALSE))*600,0)</f>
        <v>0</v>
      </c>
      <c r="X803" s="373"/>
      <c r="Y803" s="371">
        <f>IFERROR(VLOOKUP(A803,PROFILE!$B$6:$DG$1000,109,FALSE),0)</f>
        <v>0</v>
      </c>
      <c r="Z803" s="371">
        <f>IFERROR((VLOOKUP(A803,PROFILE!$B$6:$DG$1000,110,FALSE)*900)+((VLOOKUP(A803,PROFILE!$B$6:$DG$1000,110,FALSE)*900)*0.5),0)</f>
        <v>0</v>
      </c>
      <c r="AA803" s="371">
        <f t="shared" si="67"/>
        <v>0</v>
      </c>
      <c r="AB803" s="373">
        <f>IF(PROFILE!R805="รอบคัน",1500,IF(PROFILE!R805="โคม่า",2000,PROFILE!DJ805*100))</f>
        <v>0</v>
      </c>
    </row>
    <row r="804" spans="1:28" x14ac:dyDescent="0.35">
      <c r="A804" s="344">
        <f t="shared" si="66"/>
        <v>1710027</v>
      </c>
      <c r="B804" s="344">
        <v>804</v>
      </c>
      <c r="G804" s="374" t="str">
        <f>IFERROR(VLOOKUP(A804,PROFILE!$B$6:$P$1000,11,FALSE),"")</f>
        <v/>
      </c>
      <c r="H804" s="368">
        <f>IF(PROFILE!H806="","",PROFILE!B806)</f>
        <v>1710027</v>
      </c>
      <c r="I804" s="369" t="str">
        <f>IF(H804="","",VLOOKUP(H804,PROFILE!$B$6:$AC$1000,18,FALSE))</f>
        <v>เทเวศ</v>
      </c>
      <c r="J804" s="369" t="str">
        <f>IF(H804="","",VLOOKUP(H804,PROFILE!$B$6:$AC$1000,17,FALSE))</f>
        <v>เบา</v>
      </c>
      <c r="K804" s="369" t="str">
        <f>IF(H804="","",VLOOKUP(H804,PROFILE!$B$6:$AC$1000,23,FALSE))</f>
        <v>ฒร2778</v>
      </c>
      <c r="L804" s="369" t="str">
        <f>IF(H804="","",VLOOKUP(H804,PROFILE!$B$6:$AC$1000,24,FALSE))</f>
        <v>ISUZU</v>
      </c>
      <c r="M804" s="370" t="str">
        <f>IF(H804="","",VLOOKUP(H804,PROFILE!$B$6:$AC$1000,25,FALSE))</f>
        <v>D-MAX</v>
      </c>
      <c r="N804" s="371">
        <f t="shared" si="68"/>
        <v>0</v>
      </c>
      <c r="O804" s="372"/>
      <c r="P804" s="372"/>
      <c r="Q804" s="371">
        <f t="shared" si="69"/>
        <v>0</v>
      </c>
      <c r="R804" s="371">
        <f t="shared" si="65"/>
        <v>0</v>
      </c>
      <c r="S804" s="372">
        <f>IFERROR((VLOOKUP(A804,QUEUE!$F$5:$AW$1000,27,FALSE)-VLOOKUP(A804,QUEUE!$F$5:$AW$1000,26,FALSE))*500,0)</f>
        <v>0</v>
      </c>
      <c r="T804" s="372">
        <f>IFERROR((VLOOKUP(A804,QUEUE!$F$5:$AW$1000,30,FALSE)-VLOOKUP(A804,QUEUE!$F$5:$AW$1000,29,FALSE))*850,0)</f>
        <v>0</v>
      </c>
      <c r="U804" s="372">
        <f>IFERROR((VLOOKUP(A804,QUEUE!$F$5:$AW$1000,33,FALSE)-VLOOKUP(A804,QUEUE!$F$5:$AW$1000,32,FALSE))*600,0)</f>
        <v>0</v>
      </c>
      <c r="V804" s="372">
        <f>IFERROR((VLOOKUP(A804,QUEUE!$F$5:$AW$1000,36,FALSE)-VLOOKUP(A804,QUEUE!$F$5:$AW$1000,35,FALSE))*750,0)</f>
        <v>0</v>
      </c>
      <c r="W804" s="372">
        <f>IFERROR((VLOOKUP(A804,QUEUE!$F$5:$AW$1000,39,FALSE)-VLOOKUP(A804,QUEUE!$F$5:$AW$1000,38,FALSE))*600,0)</f>
        <v>0</v>
      </c>
      <c r="X804" s="373"/>
      <c r="Y804" s="371">
        <f>IFERROR(VLOOKUP(A804,PROFILE!$B$6:$DG$1000,109,FALSE),0)</f>
        <v>0</v>
      </c>
      <c r="Z804" s="371">
        <f>IFERROR((VLOOKUP(A804,PROFILE!$B$6:$DG$1000,110,FALSE)*900)+((VLOOKUP(A804,PROFILE!$B$6:$DG$1000,110,FALSE)*900)*0.5),0)</f>
        <v>0</v>
      </c>
      <c r="AA804" s="371">
        <f t="shared" si="67"/>
        <v>0</v>
      </c>
      <c r="AB804" s="373">
        <f>IF(PROFILE!R806="รอบคัน",1500,IF(PROFILE!R806="โคม่า",2000,PROFILE!DJ806*100))</f>
        <v>0</v>
      </c>
    </row>
    <row r="805" spans="1:28" x14ac:dyDescent="0.35">
      <c r="A805" s="344">
        <f t="shared" si="66"/>
        <v>1710028</v>
      </c>
      <c r="B805" s="344">
        <v>805</v>
      </c>
      <c r="G805" s="374" t="str">
        <f>IFERROR(VLOOKUP(A805,PROFILE!$B$6:$P$1000,11,FALSE),"")</f>
        <v/>
      </c>
      <c r="H805" s="368">
        <f>IF(PROFILE!H807="","",PROFILE!B807)</f>
        <v>1710028</v>
      </c>
      <c r="I805" s="369" t="str">
        <f>IF(H805="","",VLOOKUP(H805,PROFILE!$B$6:$AC$1000,18,FALSE))</f>
        <v>ธนชาต</v>
      </c>
      <c r="J805" s="369" t="str">
        <f>IF(H805="","",VLOOKUP(H805,PROFILE!$B$6:$AC$1000,17,FALSE))</f>
        <v>เบา</v>
      </c>
      <c r="K805" s="369" t="str">
        <f>IF(H805="","",VLOOKUP(H805,PROFILE!$B$6:$AC$1000,23,FALSE))</f>
        <v>ฎท4876</v>
      </c>
      <c r="L805" s="369" t="str">
        <f>IF(H805="","",VLOOKUP(H805,PROFILE!$B$6:$AC$1000,24,FALSE))</f>
        <v>TOYOTA</v>
      </c>
      <c r="M805" s="370" t="str">
        <f>IF(H805="","",VLOOKUP(H805,PROFILE!$B$6:$AC$1000,25,FALSE))</f>
        <v>VIOS</v>
      </c>
      <c r="N805" s="371">
        <f t="shared" si="68"/>
        <v>0</v>
      </c>
      <c r="O805" s="372"/>
      <c r="P805" s="372"/>
      <c r="Q805" s="371">
        <f t="shared" si="69"/>
        <v>0</v>
      </c>
      <c r="R805" s="371">
        <f t="shared" si="65"/>
        <v>0</v>
      </c>
      <c r="S805" s="372">
        <f>IFERROR((VLOOKUP(A805,QUEUE!$F$5:$AW$1000,27,FALSE)-VLOOKUP(A805,QUEUE!$F$5:$AW$1000,26,FALSE))*500,0)</f>
        <v>0</v>
      </c>
      <c r="T805" s="372">
        <f>IFERROR((VLOOKUP(A805,QUEUE!$F$5:$AW$1000,30,FALSE)-VLOOKUP(A805,QUEUE!$F$5:$AW$1000,29,FALSE))*850,0)</f>
        <v>0</v>
      </c>
      <c r="U805" s="372">
        <f>IFERROR((VLOOKUP(A805,QUEUE!$F$5:$AW$1000,33,FALSE)-VLOOKUP(A805,QUEUE!$F$5:$AW$1000,32,FALSE))*600,0)</f>
        <v>0</v>
      </c>
      <c r="V805" s="372">
        <f>IFERROR((VLOOKUP(A805,QUEUE!$F$5:$AW$1000,36,FALSE)-VLOOKUP(A805,QUEUE!$F$5:$AW$1000,35,FALSE))*750,0)</f>
        <v>0</v>
      </c>
      <c r="W805" s="372">
        <f>IFERROR((VLOOKUP(A805,QUEUE!$F$5:$AW$1000,39,FALSE)-VLOOKUP(A805,QUEUE!$F$5:$AW$1000,38,FALSE))*600,0)</f>
        <v>0</v>
      </c>
      <c r="X805" s="373"/>
      <c r="Y805" s="371">
        <f>IFERROR(VLOOKUP(A805,PROFILE!$B$6:$DG$1000,109,FALSE),0)</f>
        <v>0</v>
      </c>
      <c r="Z805" s="371">
        <f>IFERROR((VLOOKUP(A805,PROFILE!$B$6:$DG$1000,110,FALSE)*900)+((VLOOKUP(A805,PROFILE!$B$6:$DG$1000,110,FALSE)*900)*0.5),0)</f>
        <v>0</v>
      </c>
      <c r="AA805" s="371">
        <f t="shared" si="67"/>
        <v>0</v>
      </c>
      <c r="AB805" s="373">
        <f>IF(PROFILE!R807="รอบคัน",1500,IF(PROFILE!R807="โคม่า",2000,PROFILE!DJ807*100))</f>
        <v>0</v>
      </c>
    </row>
    <row r="806" spans="1:28" x14ac:dyDescent="0.35">
      <c r="A806" s="344">
        <f t="shared" si="66"/>
        <v>1710029</v>
      </c>
      <c r="B806" s="344">
        <v>806</v>
      </c>
      <c r="G806" s="374" t="str">
        <f>IFERROR(VLOOKUP(A806,PROFILE!$B$6:$P$1000,11,FALSE),"")</f>
        <v>No fix</v>
      </c>
      <c r="H806" s="368">
        <f>IF(PROFILE!H808="","",PROFILE!B808)</f>
        <v>1710029</v>
      </c>
      <c r="I806" s="369" t="str">
        <f>IF(H806="","",VLOOKUP(H806,PROFILE!$B$6:$AC$1000,18,FALSE))</f>
        <v/>
      </c>
      <c r="J806" s="369" t="str">
        <f>IF(H806="","",VLOOKUP(H806,PROFILE!$B$6:$AC$1000,17,FALSE))</f>
        <v>เบา</v>
      </c>
      <c r="K806" s="369" t="str">
        <f>IF(H806="","",VLOOKUP(H806,PROFILE!$B$6:$AC$1000,23,FALSE))</f>
        <v>ญท8777</v>
      </c>
      <c r="L806" s="369" t="str">
        <f>IF(H806="","",VLOOKUP(H806,PROFILE!$B$6:$AC$1000,24,FALSE))</f>
        <v>SUZUKI</v>
      </c>
      <c r="M806" s="370" t="str">
        <f>IF(H806="","",VLOOKUP(H806,PROFILE!$B$6:$AC$1000,25,FALSE))</f>
        <v>SWIFT</v>
      </c>
      <c r="N806" s="371">
        <f t="shared" si="68"/>
        <v>200</v>
      </c>
      <c r="O806" s="372">
        <v>1000</v>
      </c>
      <c r="P806" s="372"/>
      <c r="Q806" s="371">
        <f t="shared" si="69"/>
        <v>0</v>
      </c>
      <c r="R806" s="371">
        <f t="shared" si="65"/>
        <v>0</v>
      </c>
      <c r="S806" s="372">
        <f>IFERROR((VLOOKUP(A806,QUEUE!$F$5:$AW$1000,27,FALSE)-VLOOKUP(A806,QUEUE!$F$5:$AW$1000,26,FALSE))*500,0)</f>
        <v>0</v>
      </c>
      <c r="T806" s="372">
        <f>IFERROR((VLOOKUP(A806,QUEUE!$F$5:$AW$1000,30,FALSE)-VLOOKUP(A806,QUEUE!$F$5:$AW$1000,29,FALSE))*850,0)</f>
        <v>0</v>
      </c>
      <c r="U806" s="372">
        <f>IFERROR((VLOOKUP(A806,QUEUE!$F$5:$AW$1000,33,FALSE)-VLOOKUP(A806,QUEUE!$F$5:$AW$1000,32,FALSE))*600,0)</f>
        <v>0</v>
      </c>
      <c r="V806" s="372">
        <f>IFERROR((VLOOKUP(A806,QUEUE!$F$5:$AW$1000,36,FALSE)-VLOOKUP(A806,QUEUE!$F$5:$AW$1000,35,FALSE))*750,0)</f>
        <v>0</v>
      </c>
      <c r="W806" s="372">
        <f>IFERROR((VLOOKUP(A806,QUEUE!$F$5:$AW$1000,39,FALSE)-VLOOKUP(A806,QUEUE!$F$5:$AW$1000,38,FALSE))*600,0)</f>
        <v>0</v>
      </c>
      <c r="X806" s="373"/>
      <c r="Y806" s="371">
        <f>IFERROR(VLOOKUP(A806,PROFILE!$B$6:$DG$1000,109,FALSE),0)</f>
        <v>0</v>
      </c>
      <c r="Z806" s="371">
        <f>IFERROR((VLOOKUP(A806,PROFILE!$B$6:$DG$1000,110,FALSE)*900)+((VLOOKUP(A806,PROFILE!$B$6:$DG$1000,110,FALSE)*900)*0.5),0)</f>
        <v>0</v>
      </c>
      <c r="AA806" s="371">
        <f t="shared" si="67"/>
        <v>0</v>
      </c>
      <c r="AB806" s="373">
        <f>IF(PROFILE!R808="รอบคัน",1500,IF(PROFILE!R808="โคม่า",2000,PROFILE!DJ808*100))</f>
        <v>200</v>
      </c>
    </row>
    <row r="807" spans="1:28" x14ac:dyDescent="0.35">
      <c r="A807" s="344">
        <f t="shared" si="66"/>
        <v>1710030</v>
      </c>
      <c r="B807" s="344">
        <v>807</v>
      </c>
      <c r="G807" s="374">
        <f>IFERROR(VLOOKUP(A807,PROFILE!$B$6:$P$1000,11,FALSE),"")</f>
        <v>31.528110185186961</v>
      </c>
      <c r="H807" s="368">
        <f>IF(PROFILE!H809="","",PROFILE!B809)</f>
        <v>1710030</v>
      </c>
      <c r="I807" s="369" t="str">
        <f>IF(H807="","",VLOOKUP(H807,PROFILE!$B$6:$AC$1000,18,FALSE))</f>
        <v>กรุงไทย</v>
      </c>
      <c r="J807" s="369" t="str">
        <f>IF(H807="","",VLOOKUP(H807,PROFILE!$B$6:$AC$1000,17,FALSE))</f>
        <v>รอบคัน</v>
      </c>
      <c r="K807" s="369" t="str">
        <f>IF(H807="","",VLOOKUP(H807,PROFILE!$B$6:$AC$1000,23,FALSE))</f>
        <v>ฌบ1932</v>
      </c>
      <c r="L807" s="369" t="str">
        <f>IF(H807="","",VLOOKUP(H807,PROFILE!$B$6:$AC$1000,24,FALSE))</f>
        <v>TOYOTA</v>
      </c>
      <c r="M807" s="370" t="str">
        <f>IF(H807="","",VLOOKUP(H807,PROFILE!$B$6:$AC$1000,25,FALSE))</f>
        <v>VIOS</v>
      </c>
      <c r="N807" s="371">
        <f t="shared" si="68"/>
        <v>1500</v>
      </c>
      <c r="O807" s="372"/>
      <c r="P807" s="372"/>
      <c r="Q807" s="371">
        <f t="shared" si="69"/>
        <v>0</v>
      </c>
      <c r="R807" s="371">
        <f t="shared" si="65"/>
        <v>0</v>
      </c>
      <c r="S807" s="372">
        <f>IFERROR((VLOOKUP(A807,QUEUE!$F$5:$AW$1000,27,FALSE)-VLOOKUP(A807,QUEUE!$F$5:$AW$1000,26,FALSE))*500,0)</f>
        <v>0</v>
      </c>
      <c r="T807" s="372">
        <f>IFERROR((VLOOKUP(A807,QUEUE!$F$5:$AW$1000,30,FALSE)-VLOOKUP(A807,QUEUE!$F$5:$AW$1000,29,FALSE))*850,0)</f>
        <v>0</v>
      </c>
      <c r="U807" s="372">
        <f>IFERROR((VLOOKUP(A807,QUEUE!$F$5:$AW$1000,33,FALSE)-VLOOKUP(A807,QUEUE!$F$5:$AW$1000,32,FALSE))*600,0)</f>
        <v>0</v>
      </c>
      <c r="V807" s="372">
        <f>IFERROR((VLOOKUP(A807,QUEUE!$F$5:$AW$1000,36,FALSE)-VLOOKUP(A807,QUEUE!$F$5:$AW$1000,35,FALSE))*750,0)</f>
        <v>0</v>
      </c>
      <c r="W807" s="372">
        <f>IFERROR((VLOOKUP(A807,QUEUE!$F$5:$AW$1000,39,FALSE)-VLOOKUP(A807,QUEUE!$F$5:$AW$1000,38,FALSE))*600,0)</f>
        <v>0</v>
      </c>
      <c r="X807" s="373"/>
      <c r="Y807" s="371">
        <f>IFERROR(VLOOKUP(A807,PROFILE!$B$6:$DG$1000,109,FALSE),0)</f>
        <v>0</v>
      </c>
      <c r="Z807" s="371">
        <f>IFERROR((VLOOKUP(A807,PROFILE!$B$6:$DG$1000,110,FALSE)*900)+((VLOOKUP(A807,PROFILE!$B$6:$DG$1000,110,FALSE)*900)*0.5),0)</f>
        <v>0</v>
      </c>
      <c r="AA807" s="371">
        <f t="shared" si="67"/>
        <v>0</v>
      </c>
      <c r="AB807" s="373">
        <f>IF(PROFILE!R809="รอบคัน",1500,IF(PROFILE!R809="โคม่า",2000,PROFILE!DJ809*100))</f>
        <v>1500</v>
      </c>
    </row>
    <row r="808" spans="1:28" x14ac:dyDescent="0.35">
      <c r="A808" s="344">
        <f t="shared" si="66"/>
        <v>1710031</v>
      </c>
      <c r="B808" s="344">
        <v>808</v>
      </c>
      <c r="G808" s="374" t="str">
        <f>IFERROR(VLOOKUP(A808,PROFILE!$B$6:$P$1000,11,FALSE),"")</f>
        <v/>
      </c>
      <c r="H808" s="368">
        <f>IF(PROFILE!H810="","",PROFILE!B810)</f>
        <v>1710031</v>
      </c>
      <c r="I808" s="369" t="str">
        <f>IF(H808="","",VLOOKUP(H808,PROFILE!$B$6:$AC$1000,18,FALSE))</f>
        <v>กรุงไทย</v>
      </c>
      <c r="J808" s="369" t="str">
        <f>IF(H808="","",VLOOKUP(H808,PROFILE!$B$6:$AC$1000,17,FALSE))</f>
        <v>กลาง</v>
      </c>
      <c r="K808" s="369" t="str">
        <f>IF(H808="","",VLOOKUP(H808,PROFILE!$B$6:$AC$1000,23,FALSE))</f>
        <v>ฎก7994</v>
      </c>
      <c r="L808" s="369" t="str">
        <f>IF(H808="","",VLOOKUP(H808,PROFILE!$B$6:$AC$1000,24,FALSE))</f>
        <v>HONDA</v>
      </c>
      <c r="M808" s="370" t="str">
        <f>IF(H808="","",VLOOKUP(H808,PROFILE!$B$6:$AC$1000,25,FALSE))</f>
        <v>CIVIC</v>
      </c>
      <c r="N808" s="371">
        <f t="shared" si="68"/>
        <v>0</v>
      </c>
      <c r="O808" s="372"/>
      <c r="P808" s="372"/>
      <c r="Q808" s="371">
        <f t="shared" si="69"/>
        <v>0</v>
      </c>
      <c r="R808" s="371">
        <f t="shared" si="65"/>
        <v>0</v>
      </c>
      <c r="S808" s="372">
        <f>IFERROR((VLOOKUP(A808,QUEUE!$F$5:$AW$1000,27,FALSE)-VLOOKUP(A808,QUEUE!$F$5:$AW$1000,26,FALSE))*500,0)</f>
        <v>0</v>
      </c>
      <c r="T808" s="372">
        <f>IFERROR((VLOOKUP(A808,QUEUE!$F$5:$AW$1000,30,FALSE)-VLOOKUP(A808,QUEUE!$F$5:$AW$1000,29,FALSE))*850,0)</f>
        <v>0</v>
      </c>
      <c r="U808" s="372">
        <f>IFERROR((VLOOKUP(A808,QUEUE!$F$5:$AW$1000,33,FALSE)-VLOOKUP(A808,QUEUE!$F$5:$AW$1000,32,FALSE))*600,0)</f>
        <v>0</v>
      </c>
      <c r="V808" s="372">
        <f>IFERROR((VLOOKUP(A808,QUEUE!$F$5:$AW$1000,36,FALSE)-VLOOKUP(A808,QUEUE!$F$5:$AW$1000,35,FALSE))*750,0)</f>
        <v>0</v>
      </c>
      <c r="W808" s="372">
        <f>IFERROR((VLOOKUP(A808,QUEUE!$F$5:$AW$1000,39,FALSE)-VLOOKUP(A808,QUEUE!$F$5:$AW$1000,38,FALSE))*600,0)</f>
        <v>0</v>
      </c>
      <c r="X808" s="373"/>
      <c r="Y808" s="371">
        <f>IFERROR(VLOOKUP(A808,PROFILE!$B$6:$DG$1000,109,FALSE),0)</f>
        <v>0</v>
      </c>
      <c r="Z808" s="371">
        <f>IFERROR((VLOOKUP(A808,PROFILE!$B$6:$DG$1000,110,FALSE)*900)+((VLOOKUP(A808,PROFILE!$B$6:$DG$1000,110,FALSE)*900)*0.5),0)</f>
        <v>0</v>
      </c>
      <c r="AA808" s="371">
        <f t="shared" si="67"/>
        <v>0</v>
      </c>
      <c r="AB808" s="373">
        <f>IF(PROFILE!R810="รอบคัน",1500,IF(PROFILE!R810="โคม่า",2000,PROFILE!DJ810*100))</f>
        <v>0</v>
      </c>
    </row>
    <row r="809" spans="1:28" x14ac:dyDescent="0.35">
      <c r="A809" s="344">
        <f t="shared" si="66"/>
        <v>1710032</v>
      </c>
      <c r="B809" s="344">
        <v>809</v>
      </c>
      <c r="G809" s="374" t="str">
        <f>IFERROR(VLOOKUP(A809,PROFILE!$B$6:$P$1000,11,FALSE),"")</f>
        <v>No fix</v>
      </c>
      <c r="H809" s="368">
        <f>IF(PROFILE!H811="","",PROFILE!B811)</f>
        <v>1710032</v>
      </c>
      <c r="I809" s="369" t="str">
        <f>IF(H809="","",VLOOKUP(H809,PROFILE!$B$6:$AC$1000,18,FALSE))</f>
        <v>เมืองไทย</v>
      </c>
      <c r="J809" s="369" t="str">
        <f>IF(H809="","",VLOOKUP(H809,PROFILE!$B$6:$AC$1000,17,FALSE))</f>
        <v>รอบคัน</v>
      </c>
      <c r="K809" s="369" t="str">
        <f>IF(H809="","",VLOOKUP(H809,PROFILE!$B$6:$AC$1000,23,FALSE))</f>
        <v>ถบ5904</v>
      </c>
      <c r="L809" s="369" t="str">
        <f>IF(H809="","",VLOOKUP(H809,PROFILE!$B$6:$AC$1000,24,FALSE))</f>
        <v>TOYOTA</v>
      </c>
      <c r="M809" s="370" t="str">
        <f>IF(H809="","",VLOOKUP(H809,PROFILE!$B$6:$AC$1000,25,FALSE))</f>
        <v>VIGO</v>
      </c>
      <c r="N809" s="371">
        <f t="shared" si="68"/>
        <v>1500</v>
      </c>
      <c r="O809" s="372"/>
      <c r="P809" s="372"/>
      <c r="Q809" s="371">
        <f t="shared" si="69"/>
        <v>0</v>
      </c>
      <c r="R809" s="371">
        <f t="shared" si="65"/>
        <v>0</v>
      </c>
      <c r="S809" s="372">
        <f>IFERROR((VLOOKUP(A809,QUEUE!$F$5:$AW$1000,27,FALSE)-VLOOKUP(A809,QUEUE!$F$5:$AW$1000,26,FALSE))*500,0)</f>
        <v>0</v>
      </c>
      <c r="T809" s="372">
        <f>IFERROR((VLOOKUP(A809,QUEUE!$F$5:$AW$1000,30,FALSE)-VLOOKUP(A809,QUEUE!$F$5:$AW$1000,29,FALSE))*850,0)</f>
        <v>0</v>
      </c>
      <c r="U809" s="372">
        <f>IFERROR((VLOOKUP(A809,QUEUE!$F$5:$AW$1000,33,FALSE)-VLOOKUP(A809,QUEUE!$F$5:$AW$1000,32,FALSE))*600,0)</f>
        <v>0</v>
      </c>
      <c r="V809" s="372">
        <f>IFERROR((VLOOKUP(A809,QUEUE!$F$5:$AW$1000,36,FALSE)-VLOOKUP(A809,QUEUE!$F$5:$AW$1000,35,FALSE))*750,0)</f>
        <v>0</v>
      </c>
      <c r="W809" s="372">
        <f>IFERROR((VLOOKUP(A809,QUEUE!$F$5:$AW$1000,39,FALSE)-VLOOKUP(A809,QUEUE!$F$5:$AW$1000,38,FALSE))*600,0)</f>
        <v>0</v>
      </c>
      <c r="X809" s="373"/>
      <c r="Y809" s="371">
        <f>IFERROR(VLOOKUP(A809,PROFILE!$B$6:$DG$1000,109,FALSE),0)</f>
        <v>0</v>
      </c>
      <c r="Z809" s="371">
        <f>IFERROR((VLOOKUP(A809,PROFILE!$B$6:$DG$1000,110,FALSE)*900)+((VLOOKUP(A809,PROFILE!$B$6:$DG$1000,110,FALSE)*900)*0.5),0)</f>
        <v>0</v>
      </c>
      <c r="AA809" s="371">
        <f t="shared" si="67"/>
        <v>0</v>
      </c>
      <c r="AB809" s="373">
        <f>IF(PROFILE!R811="รอบคัน",1500,IF(PROFILE!R811="โคม่า",2000,PROFILE!DJ811*100))</f>
        <v>1500</v>
      </c>
    </row>
    <row r="810" spans="1:28" x14ac:dyDescent="0.35">
      <c r="A810" s="344">
        <f t="shared" si="66"/>
        <v>1710033</v>
      </c>
      <c r="B810" s="344">
        <v>810</v>
      </c>
      <c r="G810" s="374" t="str">
        <f>IFERROR(VLOOKUP(A810,PROFILE!$B$6:$P$1000,11,FALSE),"")</f>
        <v>No fix</v>
      </c>
      <c r="H810" s="368">
        <f>IF(PROFILE!H812="","",PROFILE!B812)</f>
        <v>1710033</v>
      </c>
      <c r="I810" s="369" t="str">
        <f>IF(H810="","",VLOOKUP(H810,PROFILE!$B$6:$AC$1000,18,FALSE))</f>
        <v>ธนชาต</v>
      </c>
      <c r="J810" s="369" t="str">
        <f>IF(H810="","",VLOOKUP(H810,PROFILE!$B$6:$AC$1000,17,FALSE))</f>
        <v>โคม่า</v>
      </c>
      <c r="K810" s="369" t="str">
        <f>IF(H810="","",VLOOKUP(H810,PROFILE!$B$6:$AC$1000,23,FALSE))</f>
        <v>ฌค2437</v>
      </c>
      <c r="L810" s="369" t="str">
        <f>IF(H810="","",VLOOKUP(H810,PROFILE!$B$6:$AC$1000,24,FALSE))</f>
        <v>HONDA</v>
      </c>
      <c r="M810" s="370" t="str">
        <f>IF(H810="","",VLOOKUP(H810,PROFILE!$B$6:$AC$1000,25,FALSE))</f>
        <v>CIVIC</v>
      </c>
      <c r="N810" s="371">
        <f t="shared" si="68"/>
        <v>2000</v>
      </c>
      <c r="O810" s="372"/>
      <c r="P810" s="372"/>
      <c r="Q810" s="371">
        <f t="shared" si="69"/>
        <v>0</v>
      </c>
      <c r="R810" s="371">
        <f t="shared" si="65"/>
        <v>0</v>
      </c>
      <c r="S810" s="372">
        <f>IFERROR((VLOOKUP(A810,QUEUE!$F$5:$AW$1000,27,FALSE)-VLOOKUP(A810,QUEUE!$F$5:$AW$1000,26,FALSE))*500,0)</f>
        <v>0</v>
      </c>
      <c r="T810" s="372">
        <f>IFERROR((VLOOKUP(A810,QUEUE!$F$5:$AW$1000,30,FALSE)-VLOOKUP(A810,QUEUE!$F$5:$AW$1000,29,FALSE))*850,0)</f>
        <v>0</v>
      </c>
      <c r="U810" s="372">
        <f>IFERROR((VLOOKUP(A810,QUEUE!$F$5:$AW$1000,33,FALSE)-VLOOKUP(A810,QUEUE!$F$5:$AW$1000,32,FALSE))*600,0)</f>
        <v>0</v>
      </c>
      <c r="V810" s="372">
        <f>IFERROR((VLOOKUP(A810,QUEUE!$F$5:$AW$1000,36,FALSE)-VLOOKUP(A810,QUEUE!$F$5:$AW$1000,35,FALSE))*750,0)</f>
        <v>0</v>
      </c>
      <c r="W810" s="372">
        <f>IFERROR((VLOOKUP(A810,QUEUE!$F$5:$AW$1000,39,FALSE)-VLOOKUP(A810,QUEUE!$F$5:$AW$1000,38,FALSE))*600,0)</f>
        <v>0</v>
      </c>
      <c r="X810" s="373"/>
      <c r="Y810" s="371">
        <f>IFERROR(VLOOKUP(A810,PROFILE!$B$6:$DG$1000,109,FALSE),0)</f>
        <v>0</v>
      </c>
      <c r="Z810" s="371">
        <f>IFERROR((VLOOKUP(A810,PROFILE!$B$6:$DG$1000,110,FALSE)*900)+((VLOOKUP(A810,PROFILE!$B$6:$DG$1000,110,FALSE)*900)*0.5),0)</f>
        <v>0</v>
      </c>
      <c r="AA810" s="371">
        <f t="shared" si="67"/>
        <v>0</v>
      </c>
      <c r="AB810" s="373">
        <f>IF(PROFILE!R812="รอบคัน",1500,IF(PROFILE!R812="โคม่า",2000,PROFILE!DJ812*100))</f>
        <v>2000</v>
      </c>
    </row>
    <row r="811" spans="1:28" x14ac:dyDescent="0.35">
      <c r="A811" s="344">
        <f t="shared" si="66"/>
        <v>1710034</v>
      </c>
      <c r="B811" s="344">
        <v>811</v>
      </c>
      <c r="G811" s="374" t="str">
        <f>IFERROR(VLOOKUP(A811,PROFILE!$B$6:$P$1000,11,FALSE),"")</f>
        <v/>
      </c>
      <c r="H811" s="368">
        <f>IF(PROFILE!H813="","",PROFILE!B813)</f>
        <v>1710034</v>
      </c>
      <c r="I811" s="369" t="str">
        <f>IF(H811="","",VLOOKUP(H811,PROFILE!$B$6:$AC$1000,18,FALSE))</f>
        <v>ธนชาต</v>
      </c>
      <c r="J811" s="369" t="str">
        <f>IF(H811="","",VLOOKUP(H811,PROFILE!$B$6:$AC$1000,17,FALSE))</f>
        <v>เบา</v>
      </c>
      <c r="K811" s="369" t="str">
        <f>IF(H811="","",VLOOKUP(H811,PROFILE!$B$6:$AC$1000,23,FALSE))</f>
        <v>3กอ8627</v>
      </c>
      <c r="L811" s="369" t="str">
        <f>IF(H811="","",VLOOKUP(H811,PROFILE!$B$6:$AC$1000,24,FALSE))</f>
        <v>MAZDA</v>
      </c>
      <c r="M811" s="370" t="str">
        <f>IF(H811="","",VLOOKUP(H811,PROFILE!$B$6:$AC$1000,25,FALSE))</f>
        <v>BT-50</v>
      </c>
      <c r="N811" s="371">
        <f t="shared" si="68"/>
        <v>0</v>
      </c>
      <c r="O811" s="372"/>
      <c r="P811" s="372"/>
      <c r="Q811" s="371">
        <f t="shared" si="69"/>
        <v>0</v>
      </c>
      <c r="R811" s="371">
        <f t="shared" si="65"/>
        <v>0</v>
      </c>
      <c r="S811" s="372">
        <f>IFERROR((VLOOKUP(A811,QUEUE!$F$5:$AW$1000,27,FALSE)-VLOOKUP(A811,QUEUE!$F$5:$AW$1000,26,FALSE))*500,0)</f>
        <v>0</v>
      </c>
      <c r="T811" s="372">
        <f>IFERROR((VLOOKUP(A811,QUEUE!$F$5:$AW$1000,30,FALSE)-VLOOKUP(A811,QUEUE!$F$5:$AW$1000,29,FALSE))*850,0)</f>
        <v>0</v>
      </c>
      <c r="U811" s="372">
        <f>IFERROR((VLOOKUP(A811,QUEUE!$F$5:$AW$1000,33,FALSE)-VLOOKUP(A811,QUEUE!$F$5:$AW$1000,32,FALSE))*600,0)</f>
        <v>0</v>
      </c>
      <c r="V811" s="372">
        <f>IFERROR((VLOOKUP(A811,QUEUE!$F$5:$AW$1000,36,FALSE)-VLOOKUP(A811,QUEUE!$F$5:$AW$1000,35,FALSE))*750,0)</f>
        <v>0</v>
      </c>
      <c r="W811" s="372">
        <f>IFERROR((VLOOKUP(A811,QUEUE!$F$5:$AW$1000,39,FALSE)-VLOOKUP(A811,QUEUE!$F$5:$AW$1000,38,FALSE))*600,0)</f>
        <v>0</v>
      </c>
      <c r="X811" s="373"/>
      <c r="Y811" s="371">
        <f>IFERROR(VLOOKUP(A811,PROFILE!$B$6:$DG$1000,109,FALSE),0)</f>
        <v>0</v>
      </c>
      <c r="Z811" s="371">
        <f>IFERROR((VLOOKUP(A811,PROFILE!$B$6:$DG$1000,110,FALSE)*900)+((VLOOKUP(A811,PROFILE!$B$6:$DG$1000,110,FALSE)*900)*0.5),0)</f>
        <v>0</v>
      </c>
      <c r="AA811" s="371">
        <f t="shared" si="67"/>
        <v>0</v>
      </c>
      <c r="AB811" s="373">
        <f>IF(PROFILE!R813="รอบคัน",1500,IF(PROFILE!R813="โคม่า",2000,PROFILE!DJ813*100))</f>
        <v>0</v>
      </c>
    </row>
    <row r="812" spans="1:28" x14ac:dyDescent="0.35">
      <c r="A812" s="344">
        <f t="shared" si="66"/>
        <v>1710035</v>
      </c>
      <c r="B812" s="344">
        <v>812</v>
      </c>
      <c r="G812" s="374" t="str">
        <f>IFERROR(VLOOKUP(A812,PROFILE!$B$6:$P$1000,11,FALSE),"")</f>
        <v/>
      </c>
      <c r="H812" s="368">
        <f>IF(PROFILE!H814="","",PROFILE!B814)</f>
        <v>1710035</v>
      </c>
      <c r="I812" s="369" t="str">
        <f>IF(H812="","",VLOOKUP(H812,PROFILE!$B$6:$AC$1000,18,FALSE))</f>
        <v>เมืองไทย</v>
      </c>
      <c r="J812" s="369" t="str">
        <f>IF(H812="","",VLOOKUP(H812,PROFILE!$B$6:$AC$1000,17,FALSE))</f>
        <v>กลาง</v>
      </c>
      <c r="K812" s="369" t="str">
        <f>IF(H812="","",VLOOKUP(H812,PROFILE!$B$6:$AC$1000,23,FALSE))</f>
        <v>1กฎ437</v>
      </c>
      <c r="L812" s="369" t="str">
        <f>IF(H812="","",VLOOKUP(H812,PROFILE!$B$6:$AC$1000,24,FALSE))</f>
        <v>MAZDA</v>
      </c>
      <c r="M812" s="370" t="str">
        <f>IF(H812="","",VLOOKUP(H812,PROFILE!$B$6:$AC$1000,25,FALSE))</f>
        <v>BT-50</v>
      </c>
      <c r="N812" s="371">
        <f t="shared" si="68"/>
        <v>0</v>
      </c>
      <c r="O812" s="372"/>
      <c r="P812" s="372"/>
      <c r="Q812" s="371">
        <f t="shared" si="69"/>
        <v>0</v>
      </c>
      <c r="R812" s="371">
        <f t="shared" si="65"/>
        <v>0</v>
      </c>
      <c r="S812" s="372">
        <f>IFERROR((VLOOKUP(A812,QUEUE!$F$5:$AW$1000,27,FALSE)-VLOOKUP(A812,QUEUE!$F$5:$AW$1000,26,FALSE))*500,0)</f>
        <v>0</v>
      </c>
      <c r="T812" s="372">
        <f>IFERROR((VLOOKUP(A812,QUEUE!$F$5:$AW$1000,30,FALSE)-VLOOKUP(A812,QUEUE!$F$5:$AW$1000,29,FALSE))*850,0)</f>
        <v>0</v>
      </c>
      <c r="U812" s="372">
        <f>IFERROR((VLOOKUP(A812,QUEUE!$F$5:$AW$1000,33,FALSE)-VLOOKUP(A812,QUEUE!$F$5:$AW$1000,32,FALSE))*600,0)</f>
        <v>0</v>
      </c>
      <c r="V812" s="372">
        <f>IFERROR((VLOOKUP(A812,QUEUE!$F$5:$AW$1000,36,FALSE)-VLOOKUP(A812,QUEUE!$F$5:$AW$1000,35,FALSE))*750,0)</f>
        <v>0</v>
      </c>
      <c r="W812" s="372">
        <f>IFERROR((VLOOKUP(A812,QUEUE!$F$5:$AW$1000,39,FALSE)-VLOOKUP(A812,QUEUE!$F$5:$AW$1000,38,FALSE))*600,0)</f>
        <v>0</v>
      </c>
      <c r="X812" s="373"/>
      <c r="Y812" s="371">
        <f>IFERROR(VLOOKUP(A812,PROFILE!$B$6:$DG$1000,109,FALSE),0)</f>
        <v>0</v>
      </c>
      <c r="Z812" s="371">
        <f>IFERROR((VLOOKUP(A812,PROFILE!$B$6:$DG$1000,110,FALSE)*900)+((VLOOKUP(A812,PROFILE!$B$6:$DG$1000,110,FALSE)*900)*0.5),0)</f>
        <v>0</v>
      </c>
      <c r="AA812" s="371">
        <f t="shared" si="67"/>
        <v>0</v>
      </c>
      <c r="AB812" s="373">
        <f>IF(PROFILE!R814="รอบคัน",1500,IF(PROFILE!R814="โคม่า",2000,PROFILE!DJ814*100))</f>
        <v>0</v>
      </c>
    </row>
    <row r="813" spans="1:28" x14ac:dyDescent="0.35">
      <c r="A813" s="344">
        <f t="shared" si="66"/>
        <v>1710036</v>
      </c>
      <c r="B813" s="344">
        <v>813</v>
      </c>
      <c r="G813" s="374" t="str">
        <f>IFERROR(VLOOKUP(A813,PROFILE!$B$6:$P$1000,11,FALSE),"")</f>
        <v/>
      </c>
      <c r="H813" s="368">
        <f>IF(PROFILE!H815="","",PROFILE!B815)</f>
        <v>1710036</v>
      </c>
      <c r="I813" s="369" t="str">
        <f>IF(H813="","",VLOOKUP(H813,PROFILE!$B$6:$AC$1000,18,FALSE))</f>
        <v>ธนชาต</v>
      </c>
      <c r="J813" s="369" t="str">
        <f>IF(H813="","",VLOOKUP(H813,PROFILE!$B$6:$AC$1000,17,FALSE))</f>
        <v>กลาง</v>
      </c>
      <c r="K813" s="369" t="str">
        <f>IF(H813="","",VLOOKUP(H813,PROFILE!$B$6:$AC$1000,23,FALSE))</f>
        <v>4กฬ6478</v>
      </c>
      <c r="L813" s="369" t="str">
        <f>IF(H813="","",VLOOKUP(H813,PROFILE!$B$6:$AC$1000,24,FALSE))</f>
        <v>HONDA</v>
      </c>
      <c r="M813" s="370" t="str">
        <f>IF(H813="","",VLOOKUP(H813,PROFILE!$B$6:$AC$1000,25,FALSE))</f>
        <v>CITY</v>
      </c>
      <c r="N813" s="371">
        <f t="shared" si="68"/>
        <v>0</v>
      </c>
      <c r="O813" s="372"/>
      <c r="P813" s="372"/>
      <c r="Q813" s="371">
        <f t="shared" si="69"/>
        <v>0</v>
      </c>
      <c r="R813" s="371">
        <f t="shared" si="65"/>
        <v>0</v>
      </c>
      <c r="S813" s="372">
        <f>IFERROR((VLOOKUP(A813,QUEUE!$F$5:$AW$1000,27,FALSE)-VLOOKUP(A813,QUEUE!$F$5:$AW$1000,26,FALSE))*500,0)</f>
        <v>0</v>
      </c>
      <c r="T813" s="372">
        <f>IFERROR((VLOOKUP(A813,QUEUE!$F$5:$AW$1000,30,FALSE)-VLOOKUP(A813,QUEUE!$F$5:$AW$1000,29,FALSE))*850,0)</f>
        <v>0</v>
      </c>
      <c r="U813" s="372">
        <f>IFERROR((VLOOKUP(A813,QUEUE!$F$5:$AW$1000,33,FALSE)-VLOOKUP(A813,QUEUE!$F$5:$AW$1000,32,FALSE))*600,0)</f>
        <v>0</v>
      </c>
      <c r="V813" s="372">
        <f>IFERROR((VLOOKUP(A813,QUEUE!$F$5:$AW$1000,36,FALSE)-VLOOKUP(A813,QUEUE!$F$5:$AW$1000,35,FALSE))*750,0)</f>
        <v>0</v>
      </c>
      <c r="W813" s="372">
        <f>IFERROR((VLOOKUP(A813,QUEUE!$F$5:$AW$1000,39,FALSE)-VLOOKUP(A813,QUEUE!$F$5:$AW$1000,38,FALSE))*600,0)</f>
        <v>0</v>
      </c>
      <c r="X813" s="373"/>
      <c r="Y813" s="371">
        <f>IFERROR(VLOOKUP(A813,PROFILE!$B$6:$DG$1000,109,FALSE),0)</f>
        <v>0</v>
      </c>
      <c r="Z813" s="371">
        <f>IFERROR((VLOOKUP(A813,PROFILE!$B$6:$DG$1000,110,FALSE)*900)+((VLOOKUP(A813,PROFILE!$B$6:$DG$1000,110,FALSE)*900)*0.5),0)</f>
        <v>0</v>
      </c>
      <c r="AA813" s="371">
        <f t="shared" si="67"/>
        <v>0</v>
      </c>
      <c r="AB813" s="373">
        <f>IF(PROFILE!R815="รอบคัน",1500,IF(PROFILE!R815="โคม่า",2000,PROFILE!DJ815*100))</f>
        <v>0</v>
      </c>
    </row>
    <row r="814" spans="1:28" x14ac:dyDescent="0.35">
      <c r="A814" s="344">
        <f t="shared" si="66"/>
        <v>1710037</v>
      </c>
      <c r="B814" s="344">
        <v>814</v>
      </c>
      <c r="G814" s="374">
        <f>IFERROR(VLOOKUP(A814,PROFILE!$B$6:$P$1000,11,FALSE),"")</f>
        <v>24.511290972222923</v>
      </c>
      <c r="H814" s="368">
        <f>IF(PROFILE!H816="","",PROFILE!B816)</f>
        <v>1710037</v>
      </c>
      <c r="I814" s="369" t="str">
        <f>IF(H814="","",VLOOKUP(H814,PROFILE!$B$6:$AC$1000,18,FALSE))</f>
        <v>ธนชาต</v>
      </c>
      <c r="J814" s="369" t="str">
        <f>IF(H814="","",VLOOKUP(H814,PROFILE!$B$6:$AC$1000,17,FALSE))</f>
        <v>รอบคัน</v>
      </c>
      <c r="K814" s="369" t="str">
        <f>IF(H814="","",VLOOKUP(H814,PROFILE!$B$6:$AC$1000,23,FALSE))</f>
        <v>1ฒย3220</v>
      </c>
      <c r="L814" s="369" t="str">
        <f>IF(H814="","",VLOOKUP(H814,PROFILE!$B$6:$AC$1000,24,FALSE))</f>
        <v>TOYOTA</v>
      </c>
      <c r="M814" s="370" t="str">
        <f>IF(H814="","",VLOOKUP(H814,PROFILE!$B$6:$AC$1000,25,FALSE))</f>
        <v>REVO</v>
      </c>
      <c r="N814" s="371">
        <f t="shared" si="68"/>
        <v>1500</v>
      </c>
      <c r="O814" s="372"/>
      <c r="P814" s="372"/>
      <c r="Q814" s="371">
        <f t="shared" si="69"/>
        <v>0</v>
      </c>
      <c r="R814" s="371">
        <f t="shared" si="65"/>
        <v>0</v>
      </c>
      <c r="S814" s="372">
        <f>IFERROR((VLOOKUP(A814,QUEUE!$F$5:$AW$1000,27,FALSE)-VLOOKUP(A814,QUEUE!$F$5:$AW$1000,26,FALSE))*500,0)</f>
        <v>0</v>
      </c>
      <c r="T814" s="372">
        <f>IFERROR((VLOOKUP(A814,QUEUE!$F$5:$AW$1000,30,FALSE)-VLOOKUP(A814,QUEUE!$F$5:$AW$1000,29,FALSE))*850,0)</f>
        <v>0</v>
      </c>
      <c r="U814" s="372">
        <f>IFERROR((VLOOKUP(A814,QUEUE!$F$5:$AW$1000,33,FALSE)-VLOOKUP(A814,QUEUE!$F$5:$AW$1000,32,FALSE))*600,0)</f>
        <v>0</v>
      </c>
      <c r="V814" s="372">
        <f>IFERROR((VLOOKUP(A814,QUEUE!$F$5:$AW$1000,36,FALSE)-VLOOKUP(A814,QUEUE!$F$5:$AW$1000,35,FALSE))*750,0)</f>
        <v>0</v>
      </c>
      <c r="W814" s="372">
        <f>IFERROR((VLOOKUP(A814,QUEUE!$F$5:$AW$1000,39,FALSE)-VLOOKUP(A814,QUEUE!$F$5:$AW$1000,38,FALSE))*600,0)</f>
        <v>0</v>
      </c>
      <c r="X814" s="373"/>
      <c r="Y814" s="371">
        <f>IFERROR(VLOOKUP(A814,PROFILE!$B$6:$DG$1000,109,FALSE),0)</f>
        <v>0</v>
      </c>
      <c r="Z814" s="371">
        <f>IFERROR((VLOOKUP(A814,PROFILE!$B$6:$DG$1000,110,FALSE)*900)+((VLOOKUP(A814,PROFILE!$B$6:$DG$1000,110,FALSE)*900)*0.5),0)</f>
        <v>0</v>
      </c>
      <c r="AA814" s="371">
        <f t="shared" si="67"/>
        <v>0</v>
      </c>
      <c r="AB814" s="373">
        <f>IF(PROFILE!R816="รอบคัน",1500,IF(PROFILE!R816="โคม่า",2000,PROFILE!DJ816*100))</f>
        <v>1500</v>
      </c>
    </row>
    <row r="815" spans="1:28" x14ac:dyDescent="0.35">
      <c r="A815" s="344">
        <f t="shared" si="66"/>
        <v>1710038</v>
      </c>
      <c r="B815" s="344">
        <v>815</v>
      </c>
      <c r="G815" s="374" t="str">
        <f>IFERROR(VLOOKUP(A815,PROFILE!$B$6:$P$1000,11,FALSE),"")</f>
        <v/>
      </c>
      <c r="H815" s="368">
        <f>IF(PROFILE!H817="","",PROFILE!B817)</f>
        <v>1710038</v>
      </c>
      <c r="I815" s="369" t="str">
        <f>IF(H815="","",VLOOKUP(H815,PROFILE!$B$6:$AC$1000,18,FALSE))</f>
        <v>กรุงไทย</v>
      </c>
      <c r="J815" s="369" t="str">
        <f>IF(H815="","",VLOOKUP(H815,PROFILE!$B$6:$AC$1000,17,FALSE))</f>
        <v>เบา</v>
      </c>
      <c r="K815" s="369" t="str">
        <f>IF(H815="","",VLOOKUP(H815,PROFILE!$B$6:$AC$1000,23,FALSE))</f>
        <v>บพ4894</v>
      </c>
      <c r="L815" s="369" t="str">
        <f>IF(H815="","",VLOOKUP(H815,PROFILE!$B$6:$AC$1000,24,FALSE))</f>
        <v>ISUZU</v>
      </c>
      <c r="M815" s="370" t="str">
        <f>IF(H815="","",VLOOKUP(H815,PROFILE!$B$6:$AC$1000,25,FALSE))</f>
        <v>ISUZU</v>
      </c>
      <c r="N815" s="371">
        <f t="shared" si="68"/>
        <v>0</v>
      </c>
      <c r="O815" s="372"/>
      <c r="P815" s="372"/>
      <c r="Q815" s="371">
        <f t="shared" si="69"/>
        <v>0</v>
      </c>
      <c r="R815" s="371">
        <f t="shared" si="65"/>
        <v>0</v>
      </c>
      <c r="S815" s="372">
        <f>IFERROR((VLOOKUP(A815,QUEUE!$F$5:$AW$1000,27,FALSE)-VLOOKUP(A815,QUEUE!$F$5:$AW$1000,26,FALSE))*500,0)</f>
        <v>0</v>
      </c>
      <c r="T815" s="372">
        <f>IFERROR((VLOOKUP(A815,QUEUE!$F$5:$AW$1000,30,FALSE)-VLOOKUP(A815,QUEUE!$F$5:$AW$1000,29,FALSE))*850,0)</f>
        <v>0</v>
      </c>
      <c r="U815" s="372">
        <f>IFERROR((VLOOKUP(A815,QUEUE!$F$5:$AW$1000,33,FALSE)-VLOOKUP(A815,QUEUE!$F$5:$AW$1000,32,FALSE))*600,0)</f>
        <v>0</v>
      </c>
      <c r="V815" s="372">
        <f>IFERROR((VLOOKUP(A815,QUEUE!$F$5:$AW$1000,36,FALSE)-VLOOKUP(A815,QUEUE!$F$5:$AW$1000,35,FALSE))*750,0)</f>
        <v>0</v>
      </c>
      <c r="W815" s="372">
        <f>IFERROR((VLOOKUP(A815,QUEUE!$F$5:$AW$1000,39,FALSE)-VLOOKUP(A815,QUEUE!$F$5:$AW$1000,38,FALSE))*600,0)</f>
        <v>0</v>
      </c>
      <c r="X815" s="373"/>
      <c r="Y815" s="371">
        <f>IFERROR(VLOOKUP(A815,PROFILE!$B$6:$DG$1000,109,FALSE),0)</f>
        <v>0</v>
      </c>
      <c r="Z815" s="371">
        <f>IFERROR((VLOOKUP(A815,PROFILE!$B$6:$DG$1000,110,FALSE)*900)+((VLOOKUP(A815,PROFILE!$B$6:$DG$1000,110,FALSE)*900)*0.5),0)</f>
        <v>0</v>
      </c>
      <c r="AA815" s="371">
        <f t="shared" si="67"/>
        <v>0</v>
      </c>
      <c r="AB815" s="373">
        <f>IF(PROFILE!R817="รอบคัน",1500,IF(PROFILE!R817="โคม่า",2000,PROFILE!DJ817*100))</f>
        <v>0</v>
      </c>
    </row>
    <row r="816" spans="1:28" x14ac:dyDescent="0.35">
      <c r="A816" s="344">
        <f t="shared" si="66"/>
        <v>1710039</v>
      </c>
      <c r="B816" s="344">
        <v>816</v>
      </c>
      <c r="G816" s="374" t="str">
        <f>IFERROR(VLOOKUP(A816,PROFILE!$B$6:$P$1000,11,FALSE),"")</f>
        <v/>
      </c>
      <c r="H816" s="368">
        <f>IF(PROFILE!H818="","",PROFILE!B818)</f>
        <v>1710039</v>
      </c>
      <c r="I816" s="369" t="str">
        <f>IF(H816="","",VLOOKUP(H816,PROFILE!$B$6:$AC$1000,18,FALSE))</f>
        <v>ธนชาต</v>
      </c>
      <c r="J816" s="369" t="str">
        <f>IF(H816="","",VLOOKUP(H816,PROFILE!$B$6:$AC$1000,17,FALSE))</f>
        <v>กลาง</v>
      </c>
      <c r="K816" s="369" t="str">
        <f>IF(H816="","",VLOOKUP(H816,PROFILE!$B$6:$AC$1000,23,FALSE))</f>
        <v>ญศ8533</v>
      </c>
      <c r="L816" s="369" t="str">
        <f>IF(H816="","",VLOOKUP(H816,PROFILE!$B$6:$AC$1000,24,FALSE))</f>
        <v>HONDA</v>
      </c>
      <c r="M816" s="370" t="str">
        <f>IF(H816="","",VLOOKUP(H816,PROFILE!$B$6:$AC$1000,25,FALSE))</f>
        <v>CR-V</v>
      </c>
      <c r="N816" s="371">
        <f t="shared" si="68"/>
        <v>0</v>
      </c>
      <c r="O816" s="372"/>
      <c r="P816" s="372"/>
      <c r="Q816" s="371">
        <f t="shared" si="69"/>
        <v>0</v>
      </c>
      <c r="R816" s="371">
        <f t="shared" si="65"/>
        <v>0</v>
      </c>
      <c r="S816" s="372">
        <f>IFERROR((VLOOKUP(A816,QUEUE!$F$5:$AW$1000,27,FALSE)-VLOOKUP(A816,QUEUE!$F$5:$AW$1000,26,FALSE))*500,0)</f>
        <v>0</v>
      </c>
      <c r="T816" s="372">
        <f>IFERROR((VLOOKUP(A816,QUEUE!$F$5:$AW$1000,30,FALSE)-VLOOKUP(A816,QUEUE!$F$5:$AW$1000,29,FALSE))*850,0)</f>
        <v>0</v>
      </c>
      <c r="U816" s="372">
        <f>IFERROR((VLOOKUP(A816,QUEUE!$F$5:$AW$1000,33,FALSE)-VLOOKUP(A816,QUEUE!$F$5:$AW$1000,32,FALSE))*600,0)</f>
        <v>0</v>
      </c>
      <c r="V816" s="372">
        <f>IFERROR((VLOOKUP(A816,QUEUE!$F$5:$AW$1000,36,FALSE)-VLOOKUP(A816,QUEUE!$F$5:$AW$1000,35,FALSE))*750,0)</f>
        <v>0</v>
      </c>
      <c r="W816" s="372">
        <f>IFERROR((VLOOKUP(A816,QUEUE!$F$5:$AW$1000,39,FALSE)-VLOOKUP(A816,QUEUE!$F$5:$AW$1000,38,FALSE))*600,0)</f>
        <v>0</v>
      </c>
      <c r="X816" s="373"/>
      <c r="Y816" s="371">
        <f>IFERROR(VLOOKUP(A816,PROFILE!$B$6:$DG$1000,109,FALSE),0)</f>
        <v>0</v>
      </c>
      <c r="Z816" s="371">
        <f>IFERROR((VLOOKUP(A816,PROFILE!$B$6:$DG$1000,110,FALSE)*900)+((VLOOKUP(A816,PROFILE!$B$6:$DG$1000,110,FALSE)*900)*0.5),0)</f>
        <v>0</v>
      </c>
      <c r="AA816" s="371">
        <f t="shared" si="67"/>
        <v>0</v>
      </c>
      <c r="AB816" s="373">
        <f>IF(PROFILE!R818="รอบคัน",1500,IF(PROFILE!R818="โคม่า",2000,PROFILE!DJ818*100))</f>
        <v>0</v>
      </c>
    </row>
    <row r="817" spans="1:28" x14ac:dyDescent="0.35">
      <c r="A817" s="344">
        <f t="shared" si="66"/>
        <v>1710040</v>
      </c>
      <c r="B817" s="344">
        <v>817</v>
      </c>
      <c r="G817" s="374">
        <f>IFERROR(VLOOKUP(A817,PROFILE!$B$6:$P$1000,11,FALSE),"")</f>
        <v>9.5045446759249899</v>
      </c>
      <c r="H817" s="368">
        <f>IF(PROFILE!H819="","",PROFILE!B819)</f>
        <v>1710040</v>
      </c>
      <c r="I817" s="369" t="str">
        <f>IF(H817="","",VLOOKUP(H817,PROFILE!$B$6:$AC$1000,18,FALSE))</f>
        <v>เจ้าพระยา</v>
      </c>
      <c r="J817" s="369" t="str">
        <f>IF(H817="","",VLOOKUP(H817,PROFILE!$B$6:$AC$1000,17,FALSE))</f>
        <v>กลาง</v>
      </c>
      <c r="K817" s="369" t="str">
        <f>IF(H817="","",VLOOKUP(H817,PROFILE!$B$6:$AC$1000,23,FALSE))</f>
        <v>ญน6353</v>
      </c>
      <c r="L817" s="369" t="str">
        <f>IF(H817="","",VLOOKUP(H817,PROFILE!$B$6:$AC$1000,24,FALSE))</f>
        <v>HONDA</v>
      </c>
      <c r="M817" s="370" t="str">
        <f>IF(H817="","",VLOOKUP(H817,PROFILE!$B$6:$AC$1000,25,FALSE))</f>
        <v>JAZZ</v>
      </c>
      <c r="N817" s="371">
        <f t="shared" si="68"/>
        <v>300</v>
      </c>
      <c r="O817" s="372"/>
      <c r="P817" s="372"/>
      <c r="Q817" s="371">
        <f t="shared" si="69"/>
        <v>0</v>
      </c>
      <c r="R817" s="371">
        <f t="shared" si="65"/>
        <v>0</v>
      </c>
      <c r="S817" s="372">
        <f>IFERROR((VLOOKUP(A817,QUEUE!$F$5:$AW$1000,27,FALSE)-VLOOKUP(A817,QUEUE!$F$5:$AW$1000,26,FALSE))*500,0)</f>
        <v>0</v>
      </c>
      <c r="T817" s="372">
        <f>IFERROR((VLOOKUP(A817,QUEUE!$F$5:$AW$1000,30,FALSE)-VLOOKUP(A817,QUEUE!$F$5:$AW$1000,29,FALSE))*850,0)</f>
        <v>0</v>
      </c>
      <c r="U817" s="372">
        <f>IFERROR((VLOOKUP(A817,QUEUE!$F$5:$AW$1000,33,FALSE)-VLOOKUP(A817,QUEUE!$F$5:$AW$1000,32,FALSE))*600,0)</f>
        <v>0</v>
      </c>
      <c r="V817" s="372">
        <f>IFERROR((VLOOKUP(A817,QUEUE!$F$5:$AW$1000,36,FALSE)-VLOOKUP(A817,QUEUE!$F$5:$AW$1000,35,FALSE))*750,0)</f>
        <v>0</v>
      </c>
      <c r="W817" s="372">
        <f>IFERROR((VLOOKUP(A817,QUEUE!$F$5:$AW$1000,39,FALSE)-VLOOKUP(A817,QUEUE!$F$5:$AW$1000,38,FALSE))*600,0)</f>
        <v>0</v>
      </c>
      <c r="X817" s="373"/>
      <c r="Y817" s="371">
        <f>IFERROR(VLOOKUP(A817,PROFILE!$B$6:$DG$1000,109,FALSE),0)</f>
        <v>0</v>
      </c>
      <c r="Z817" s="371">
        <f>IFERROR((VLOOKUP(A817,PROFILE!$B$6:$DG$1000,110,FALSE)*900)+((VLOOKUP(A817,PROFILE!$B$6:$DG$1000,110,FALSE)*900)*0.5),0)</f>
        <v>0</v>
      </c>
      <c r="AA817" s="371">
        <f t="shared" si="67"/>
        <v>0</v>
      </c>
      <c r="AB817" s="373">
        <f>IF(PROFILE!R819="รอบคัน",1500,IF(PROFILE!R819="โคม่า",2000,PROFILE!DJ819*100))</f>
        <v>300</v>
      </c>
    </row>
    <row r="818" spans="1:28" x14ac:dyDescent="0.35">
      <c r="A818" s="344">
        <f t="shared" si="66"/>
        <v>1710041</v>
      </c>
      <c r="B818" s="344">
        <v>818</v>
      </c>
      <c r="G818" s="374" t="str">
        <f>IFERROR(VLOOKUP(A818,PROFILE!$B$6:$P$1000,11,FALSE),"")</f>
        <v/>
      </c>
      <c r="H818" s="368">
        <f>IF(PROFILE!H820="","",PROFILE!B820)</f>
        <v>1710041</v>
      </c>
      <c r="I818" s="369" t="str">
        <f>IF(H818="","",VLOOKUP(H818,PROFILE!$B$6:$AC$1000,18,FALSE))</f>
        <v>ธนชาต</v>
      </c>
      <c r="J818" s="369" t="str">
        <f>IF(H818="","",VLOOKUP(H818,PROFILE!$B$6:$AC$1000,17,FALSE))</f>
        <v>เบา</v>
      </c>
      <c r="K818" s="369" t="str">
        <f>IF(H818="","",VLOOKUP(H818,PROFILE!$B$6:$AC$1000,23,FALSE))</f>
        <v>3กต270</v>
      </c>
      <c r="L818" s="369" t="str">
        <f>IF(H818="","",VLOOKUP(H818,PROFILE!$B$6:$AC$1000,24,FALSE))</f>
        <v>NISSAN</v>
      </c>
      <c r="M818" s="370" t="str">
        <f>IF(H818="","",VLOOKUP(H818,PROFILE!$B$6:$AC$1000,25,FALSE))</f>
        <v>AMERA</v>
      </c>
      <c r="N818" s="371">
        <f t="shared" si="68"/>
        <v>0</v>
      </c>
      <c r="O818" s="372"/>
      <c r="P818" s="372"/>
      <c r="Q818" s="371">
        <f t="shared" si="69"/>
        <v>0</v>
      </c>
      <c r="R818" s="371">
        <f t="shared" si="65"/>
        <v>0</v>
      </c>
      <c r="S818" s="372">
        <f>IFERROR((VLOOKUP(A818,QUEUE!$F$5:$AW$1000,27,FALSE)-VLOOKUP(A818,QUEUE!$F$5:$AW$1000,26,FALSE))*500,0)</f>
        <v>0</v>
      </c>
      <c r="T818" s="372">
        <f>IFERROR((VLOOKUP(A818,QUEUE!$F$5:$AW$1000,30,FALSE)-VLOOKUP(A818,QUEUE!$F$5:$AW$1000,29,FALSE))*850,0)</f>
        <v>0</v>
      </c>
      <c r="U818" s="372">
        <f>IFERROR((VLOOKUP(A818,QUEUE!$F$5:$AW$1000,33,FALSE)-VLOOKUP(A818,QUEUE!$F$5:$AW$1000,32,FALSE))*600,0)</f>
        <v>0</v>
      </c>
      <c r="V818" s="372">
        <f>IFERROR((VLOOKUP(A818,QUEUE!$F$5:$AW$1000,36,FALSE)-VLOOKUP(A818,QUEUE!$F$5:$AW$1000,35,FALSE))*750,0)</f>
        <v>0</v>
      </c>
      <c r="W818" s="372">
        <f>IFERROR((VLOOKUP(A818,QUEUE!$F$5:$AW$1000,39,FALSE)-VLOOKUP(A818,QUEUE!$F$5:$AW$1000,38,FALSE))*600,0)</f>
        <v>0</v>
      </c>
      <c r="X818" s="373"/>
      <c r="Y818" s="371">
        <f>IFERROR(VLOOKUP(A818,PROFILE!$B$6:$DG$1000,109,FALSE),0)</f>
        <v>0</v>
      </c>
      <c r="Z818" s="371">
        <f>IFERROR((VLOOKUP(A818,PROFILE!$B$6:$DG$1000,110,FALSE)*900)+((VLOOKUP(A818,PROFILE!$B$6:$DG$1000,110,FALSE)*900)*0.5),0)</f>
        <v>0</v>
      </c>
      <c r="AA818" s="371">
        <f t="shared" si="67"/>
        <v>0</v>
      </c>
      <c r="AB818" s="373">
        <f>IF(PROFILE!R820="รอบคัน",1500,IF(PROFILE!R820="โคม่า",2000,PROFILE!DJ820*100))</f>
        <v>0</v>
      </c>
    </row>
    <row r="819" spans="1:28" x14ac:dyDescent="0.35">
      <c r="A819" s="344">
        <f t="shared" si="66"/>
        <v>1710042</v>
      </c>
      <c r="B819" s="344">
        <v>819</v>
      </c>
      <c r="G819" s="374" t="str">
        <f>IFERROR(VLOOKUP(A819,PROFILE!$B$6:$P$1000,11,FALSE),"")</f>
        <v/>
      </c>
      <c r="H819" s="368">
        <f>IF(PROFILE!H821="","",PROFILE!B821)</f>
        <v>1710042</v>
      </c>
      <c r="I819" s="369" t="str">
        <f>IF(H819="","",VLOOKUP(H819,PROFILE!$B$6:$AC$1000,18,FALSE))</f>
        <v>ธนชาต</v>
      </c>
      <c r="J819" s="369" t="str">
        <f>IF(H819="","",VLOOKUP(H819,PROFILE!$B$6:$AC$1000,17,FALSE))</f>
        <v>ชิ้นส่วน</v>
      </c>
      <c r="K819" s="369" t="str">
        <f>IF(H819="","",VLOOKUP(H819,PROFILE!$B$6:$AC$1000,23,FALSE))</f>
        <v>5กพ8566</v>
      </c>
      <c r="L819" s="369" t="str">
        <f>IF(H819="","",VLOOKUP(H819,PROFILE!$B$6:$AC$1000,24,FALSE))</f>
        <v>TOYOTA</v>
      </c>
      <c r="M819" s="370" t="str">
        <f>IF(H819="","",VLOOKUP(H819,PROFILE!$B$6:$AC$1000,25,FALSE))</f>
        <v>YARIS</v>
      </c>
      <c r="N819" s="371">
        <f t="shared" si="68"/>
        <v>0</v>
      </c>
      <c r="O819" s="372"/>
      <c r="P819" s="372"/>
      <c r="Q819" s="371">
        <f t="shared" si="69"/>
        <v>0</v>
      </c>
      <c r="R819" s="371">
        <f t="shared" si="65"/>
        <v>0</v>
      </c>
      <c r="S819" s="372">
        <f>IFERROR((VLOOKUP(A819,QUEUE!$F$5:$AW$1000,27,FALSE)-VLOOKUP(A819,QUEUE!$F$5:$AW$1000,26,FALSE))*500,0)</f>
        <v>0</v>
      </c>
      <c r="T819" s="372">
        <f>IFERROR((VLOOKUP(A819,QUEUE!$F$5:$AW$1000,30,FALSE)-VLOOKUP(A819,QUEUE!$F$5:$AW$1000,29,FALSE))*850,0)</f>
        <v>0</v>
      </c>
      <c r="U819" s="372">
        <f>IFERROR((VLOOKUP(A819,QUEUE!$F$5:$AW$1000,33,FALSE)-VLOOKUP(A819,QUEUE!$F$5:$AW$1000,32,FALSE))*600,0)</f>
        <v>0</v>
      </c>
      <c r="V819" s="372">
        <f>IFERROR((VLOOKUP(A819,QUEUE!$F$5:$AW$1000,36,FALSE)-VLOOKUP(A819,QUEUE!$F$5:$AW$1000,35,FALSE))*750,0)</f>
        <v>0</v>
      </c>
      <c r="W819" s="372">
        <f>IFERROR((VLOOKUP(A819,QUEUE!$F$5:$AW$1000,39,FALSE)-VLOOKUP(A819,QUEUE!$F$5:$AW$1000,38,FALSE))*600,0)</f>
        <v>0</v>
      </c>
      <c r="X819" s="373"/>
      <c r="Y819" s="371">
        <f>IFERROR(VLOOKUP(A819,PROFILE!$B$6:$DG$1000,109,FALSE),0)</f>
        <v>0</v>
      </c>
      <c r="Z819" s="371">
        <f>IFERROR((VLOOKUP(A819,PROFILE!$B$6:$DG$1000,110,FALSE)*900)+((VLOOKUP(A819,PROFILE!$B$6:$DG$1000,110,FALSE)*900)*0.5),0)</f>
        <v>0</v>
      </c>
      <c r="AA819" s="371">
        <f t="shared" si="67"/>
        <v>0</v>
      </c>
      <c r="AB819" s="373">
        <f>IF(PROFILE!R821="รอบคัน",1500,IF(PROFILE!R821="โคม่า",2000,PROFILE!DJ821*100))</f>
        <v>0</v>
      </c>
    </row>
    <row r="820" spans="1:28" x14ac:dyDescent="0.35">
      <c r="A820" s="344">
        <f t="shared" si="66"/>
        <v>1710043</v>
      </c>
      <c r="B820" s="344">
        <v>820</v>
      </c>
      <c r="G820" s="374">
        <f>IFERROR(VLOOKUP(A820,PROFILE!$B$6:$P$1000,11,FALSE),"")</f>
        <v>29.595074074073636</v>
      </c>
      <c r="H820" s="368">
        <f>IF(PROFILE!H822="","",PROFILE!B822)</f>
        <v>1710043</v>
      </c>
      <c r="I820" s="369" t="str">
        <f>IF(H820="","",VLOOKUP(H820,PROFILE!$B$6:$AC$1000,18,FALSE))</f>
        <v/>
      </c>
      <c r="J820" s="369" t="str">
        <f>IF(H820="","",VLOOKUP(H820,PROFILE!$B$6:$AC$1000,17,FALSE))</f>
        <v>รอบคัน</v>
      </c>
      <c r="K820" s="369" t="str">
        <f>IF(H820="","",VLOOKUP(H820,PROFILE!$B$6:$AC$1000,23,FALSE))</f>
        <v>ญอ6063</v>
      </c>
      <c r="L820" s="369" t="str">
        <f>IF(H820="","",VLOOKUP(H820,PROFILE!$B$6:$AC$1000,24,FALSE))</f>
        <v>HONDA</v>
      </c>
      <c r="M820" s="370" t="str">
        <f>IF(H820="","",VLOOKUP(H820,PROFILE!$B$6:$AC$1000,25,FALSE))</f>
        <v>JAZZ</v>
      </c>
      <c r="N820" s="371">
        <f t="shared" si="68"/>
        <v>1500</v>
      </c>
      <c r="O820" s="372"/>
      <c r="P820" s="372"/>
      <c r="Q820" s="371">
        <f t="shared" si="69"/>
        <v>0</v>
      </c>
      <c r="R820" s="371">
        <f t="shared" si="65"/>
        <v>0</v>
      </c>
      <c r="S820" s="372">
        <f>IFERROR((VLOOKUP(A820,QUEUE!$F$5:$AW$1000,27,FALSE)-VLOOKUP(A820,QUEUE!$F$5:$AW$1000,26,FALSE))*500,0)</f>
        <v>0</v>
      </c>
      <c r="T820" s="372">
        <f>IFERROR((VLOOKUP(A820,QUEUE!$F$5:$AW$1000,30,FALSE)-VLOOKUP(A820,QUEUE!$F$5:$AW$1000,29,FALSE))*850,0)</f>
        <v>0</v>
      </c>
      <c r="U820" s="372">
        <f>IFERROR((VLOOKUP(A820,QUEUE!$F$5:$AW$1000,33,FALSE)-VLOOKUP(A820,QUEUE!$F$5:$AW$1000,32,FALSE))*600,0)</f>
        <v>0</v>
      </c>
      <c r="V820" s="372">
        <f>IFERROR((VLOOKUP(A820,QUEUE!$F$5:$AW$1000,36,FALSE)-VLOOKUP(A820,QUEUE!$F$5:$AW$1000,35,FALSE))*750,0)</f>
        <v>0</v>
      </c>
      <c r="W820" s="372">
        <f>IFERROR((VLOOKUP(A820,QUEUE!$F$5:$AW$1000,39,FALSE)-VLOOKUP(A820,QUEUE!$F$5:$AW$1000,38,FALSE))*600,0)</f>
        <v>0</v>
      </c>
      <c r="X820" s="373"/>
      <c r="Y820" s="371">
        <f>IFERROR(VLOOKUP(A820,PROFILE!$B$6:$DG$1000,109,FALSE),0)</f>
        <v>0</v>
      </c>
      <c r="Z820" s="371">
        <f>IFERROR((VLOOKUP(A820,PROFILE!$B$6:$DG$1000,110,FALSE)*900)+((VLOOKUP(A820,PROFILE!$B$6:$DG$1000,110,FALSE)*900)*0.5),0)</f>
        <v>0</v>
      </c>
      <c r="AA820" s="371">
        <f t="shared" si="67"/>
        <v>0</v>
      </c>
      <c r="AB820" s="373">
        <f>IF(PROFILE!R822="รอบคัน",1500,IF(PROFILE!R822="โคม่า",2000,PROFILE!DJ822*100))</f>
        <v>1500</v>
      </c>
    </row>
    <row r="821" spans="1:28" x14ac:dyDescent="0.35">
      <c r="A821" s="344">
        <f t="shared" si="66"/>
        <v>1710044</v>
      </c>
      <c r="B821" s="344">
        <v>821</v>
      </c>
      <c r="G821" s="374">
        <f>IFERROR(VLOOKUP(A821,PROFILE!$B$6:$P$1000,11,FALSE),"")</f>
        <v>-43027.450619212963</v>
      </c>
      <c r="H821" s="368">
        <f>IF(PROFILE!H823="","",PROFILE!B823)</f>
        <v>1710044</v>
      </c>
      <c r="I821" s="369" t="str">
        <f>IF(H821="","",VLOOKUP(H821,PROFILE!$B$6:$AC$1000,18,FALSE))</f>
        <v>เมืองไทย</v>
      </c>
      <c r="J821" s="369" t="str">
        <f>IF(H821="","",VLOOKUP(H821,PROFILE!$B$6:$AC$1000,17,FALSE))</f>
        <v>โคม่า</v>
      </c>
      <c r="K821" s="369" t="str">
        <f>IF(H821="","",VLOOKUP(H821,PROFILE!$B$6:$AC$1000,23,FALSE))</f>
        <v>ผจ7151</v>
      </c>
      <c r="L821" s="369" t="str">
        <f>IF(H821="","",VLOOKUP(H821,PROFILE!$B$6:$AC$1000,24,FALSE))</f>
        <v>TOYOTA</v>
      </c>
      <c r="M821" s="370" t="str">
        <f>IF(H821="","",VLOOKUP(H821,PROFILE!$B$6:$AC$1000,25,FALSE))</f>
        <v>VIGO</v>
      </c>
      <c r="N821" s="371">
        <f t="shared" si="68"/>
        <v>2000</v>
      </c>
      <c r="O821" s="372"/>
      <c r="P821" s="372"/>
      <c r="Q821" s="371">
        <f t="shared" si="69"/>
        <v>0</v>
      </c>
      <c r="R821" s="371">
        <f t="shared" si="65"/>
        <v>0</v>
      </c>
      <c r="S821" s="372">
        <f>IFERROR((VLOOKUP(A821,QUEUE!$F$5:$AW$1000,27,FALSE)-VLOOKUP(A821,QUEUE!$F$5:$AW$1000,26,FALSE))*500,0)</f>
        <v>0</v>
      </c>
      <c r="T821" s="372">
        <f>IFERROR((VLOOKUP(A821,QUEUE!$F$5:$AW$1000,30,FALSE)-VLOOKUP(A821,QUEUE!$F$5:$AW$1000,29,FALSE))*850,0)</f>
        <v>0</v>
      </c>
      <c r="U821" s="372">
        <f>IFERROR((VLOOKUP(A821,QUEUE!$F$5:$AW$1000,33,FALSE)-VLOOKUP(A821,QUEUE!$F$5:$AW$1000,32,FALSE))*600,0)</f>
        <v>0</v>
      </c>
      <c r="V821" s="372">
        <f>IFERROR((VLOOKUP(A821,QUEUE!$F$5:$AW$1000,36,FALSE)-VLOOKUP(A821,QUEUE!$F$5:$AW$1000,35,FALSE))*750,0)</f>
        <v>0</v>
      </c>
      <c r="W821" s="372">
        <f>IFERROR((VLOOKUP(A821,QUEUE!$F$5:$AW$1000,39,FALSE)-VLOOKUP(A821,QUEUE!$F$5:$AW$1000,38,FALSE))*600,0)</f>
        <v>0</v>
      </c>
      <c r="X821" s="373"/>
      <c r="Y821" s="371">
        <f>IFERROR(VLOOKUP(A821,PROFILE!$B$6:$DG$1000,109,FALSE),0)</f>
        <v>0</v>
      </c>
      <c r="Z821" s="371">
        <f>IFERROR((VLOOKUP(A821,PROFILE!$B$6:$DG$1000,110,FALSE)*900)+((VLOOKUP(A821,PROFILE!$B$6:$DG$1000,110,FALSE)*900)*0.5),0)</f>
        <v>0</v>
      </c>
      <c r="AA821" s="371">
        <f t="shared" si="67"/>
        <v>0</v>
      </c>
      <c r="AB821" s="373">
        <f>IF(PROFILE!R823="รอบคัน",1500,IF(PROFILE!R823="โคม่า",2000,PROFILE!DJ823*100))</f>
        <v>2000</v>
      </c>
    </row>
    <row r="822" spans="1:28" x14ac:dyDescent="0.35">
      <c r="A822" s="344">
        <f t="shared" si="66"/>
        <v>1710045</v>
      </c>
      <c r="B822" s="344">
        <v>822</v>
      </c>
      <c r="G822" s="374" t="str">
        <f>IFERROR(VLOOKUP(A822,PROFILE!$B$6:$P$1000,11,FALSE),"")</f>
        <v/>
      </c>
      <c r="H822" s="368">
        <f>IF(PROFILE!H824="","",PROFILE!B824)</f>
        <v>1710045</v>
      </c>
      <c r="I822" s="369" t="str">
        <f>IF(H822="","",VLOOKUP(H822,PROFILE!$B$6:$AC$1000,18,FALSE))</f>
        <v>ธนชาต</v>
      </c>
      <c r="J822" s="369" t="str">
        <f>IF(H822="","",VLOOKUP(H822,PROFILE!$B$6:$AC$1000,17,FALSE))</f>
        <v>เบา</v>
      </c>
      <c r="K822" s="369" t="str">
        <f>IF(H822="","",VLOOKUP(H822,PROFILE!$B$6:$AC$1000,23,FALSE))</f>
        <v>5กศ8617</v>
      </c>
      <c r="L822" s="369" t="str">
        <f>IF(H822="","",VLOOKUP(H822,PROFILE!$B$6:$AC$1000,24,FALSE))</f>
        <v>ISUZU</v>
      </c>
      <c r="M822" s="370" t="str">
        <f>IF(H822="","",VLOOKUP(H822,PROFILE!$B$6:$AC$1000,25,FALSE))</f>
        <v>CAB-4</v>
      </c>
      <c r="N822" s="371">
        <f t="shared" si="68"/>
        <v>0</v>
      </c>
      <c r="O822" s="372"/>
      <c r="P822" s="372"/>
      <c r="Q822" s="371">
        <f t="shared" si="69"/>
        <v>0</v>
      </c>
      <c r="R822" s="371">
        <f t="shared" si="65"/>
        <v>0</v>
      </c>
      <c r="S822" s="372">
        <f>IFERROR((VLOOKUP(A822,QUEUE!$F$5:$AW$1000,27,FALSE)-VLOOKUP(A822,QUEUE!$F$5:$AW$1000,26,FALSE))*500,0)</f>
        <v>0</v>
      </c>
      <c r="T822" s="372">
        <f>IFERROR((VLOOKUP(A822,QUEUE!$F$5:$AW$1000,30,FALSE)-VLOOKUP(A822,QUEUE!$F$5:$AW$1000,29,FALSE))*850,0)</f>
        <v>0</v>
      </c>
      <c r="U822" s="372">
        <f>IFERROR((VLOOKUP(A822,QUEUE!$F$5:$AW$1000,33,FALSE)-VLOOKUP(A822,QUEUE!$F$5:$AW$1000,32,FALSE))*600,0)</f>
        <v>0</v>
      </c>
      <c r="V822" s="372">
        <f>IFERROR((VLOOKUP(A822,QUEUE!$F$5:$AW$1000,36,FALSE)-VLOOKUP(A822,QUEUE!$F$5:$AW$1000,35,FALSE))*750,0)</f>
        <v>0</v>
      </c>
      <c r="W822" s="372">
        <f>IFERROR((VLOOKUP(A822,QUEUE!$F$5:$AW$1000,39,FALSE)-VLOOKUP(A822,QUEUE!$F$5:$AW$1000,38,FALSE))*600,0)</f>
        <v>0</v>
      </c>
      <c r="X822" s="373"/>
      <c r="Y822" s="371">
        <f>IFERROR(VLOOKUP(A822,PROFILE!$B$6:$DG$1000,109,FALSE),0)</f>
        <v>0</v>
      </c>
      <c r="Z822" s="371">
        <f>IFERROR((VLOOKUP(A822,PROFILE!$B$6:$DG$1000,110,FALSE)*900)+((VLOOKUP(A822,PROFILE!$B$6:$DG$1000,110,FALSE)*900)*0.5),0)</f>
        <v>0</v>
      </c>
      <c r="AA822" s="371">
        <f t="shared" si="67"/>
        <v>0</v>
      </c>
      <c r="AB822" s="373">
        <f>IF(PROFILE!R824="รอบคัน",1500,IF(PROFILE!R824="โคม่า",2000,PROFILE!DJ824*100))</f>
        <v>0</v>
      </c>
    </row>
    <row r="823" spans="1:28" x14ac:dyDescent="0.35">
      <c r="A823" s="344">
        <f t="shared" si="66"/>
        <v>1710046</v>
      </c>
      <c r="B823" s="344">
        <v>823</v>
      </c>
      <c r="G823" s="374" t="str">
        <f>IFERROR(VLOOKUP(A823,PROFILE!$B$6:$P$1000,11,FALSE),"")</f>
        <v/>
      </c>
      <c r="H823" s="368">
        <f>IF(PROFILE!H825="","",PROFILE!B825)</f>
        <v>1710046</v>
      </c>
      <c r="I823" s="369" t="str">
        <f>IF(H823="","",VLOOKUP(H823,PROFILE!$B$6:$AC$1000,18,FALSE))</f>
        <v>เจ้าพระยา</v>
      </c>
      <c r="J823" s="369" t="str">
        <f>IF(H823="","",VLOOKUP(H823,PROFILE!$B$6:$AC$1000,17,FALSE))</f>
        <v>เบา</v>
      </c>
      <c r="K823" s="369" t="str">
        <f>IF(H823="","",VLOOKUP(H823,PROFILE!$B$6:$AC$1000,23,FALSE))</f>
        <v>1ฒน9822</v>
      </c>
      <c r="L823" s="369" t="str">
        <f>IF(H823="","",VLOOKUP(H823,PROFILE!$B$6:$AC$1000,24,FALSE))</f>
        <v>CHEVROLET</v>
      </c>
      <c r="M823" s="370" t="str">
        <f>IF(H823="","",VLOOKUP(H823,PROFILE!$B$6:$AC$1000,25,FALSE))</f>
        <v>COLORADO</v>
      </c>
      <c r="N823" s="371">
        <f t="shared" si="68"/>
        <v>0</v>
      </c>
      <c r="O823" s="372"/>
      <c r="P823" s="372"/>
      <c r="Q823" s="371">
        <f t="shared" si="69"/>
        <v>0</v>
      </c>
      <c r="R823" s="371">
        <f t="shared" si="65"/>
        <v>0</v>
      </c>
      <c r="S823" s="372">
        <f>IFERROR((VLOOKUP(A823,QUEUE!$F$5:$AW$1000,27,FALSE)-VLOOKUP(A823,QUEUE!$F$5:$AW$1000,26,FALSE))*500,0)</f>
        <v>0</v>
      </c>
      <c r="T823" s="372">
        <f>IFERROR((VLOOKUP(A823,QUEUE!$F$5:$AW$1000,30,FALSE)-VLOOKUP(A823,QUEUE!$F$5:$AW$1000,29,FALSE))*850,0)</f>
        <v>0</v>
      </c>
      <c r="U823" s="372">
        <f>IFERROR((VLOOKUP(A823,QUEUE!$F$5:$AW$1000,33,FALSE)-VLOOKUP(A823,QUEUE!$F$5:$AW$1000,32,FALSE))*600,0)</f>
        <v>0</v>
      </c>
      <c r="V823" s="372">
        <f>IFERROR((VLOOKUP(A823,QUEUE!$F$5:$AW$1000,36,FALSE)-VLOOKUP(A823,QUEUE!$F$5:$AW$1000,35,FALSE))*750,0)</f>
        <v>0</v>
      </c>
      <c r="W823" s="372">
        <f>IFERROR((VLOOKUP(A823,QUEUE!$F$5:$AW$1000,39,FALSE)-VLOOKUP(A823,QUEUE!$F$5:$AW$1000,38,FALSE))*600,0)</f>
        <v>0</v>
      </c>
      <c r="X823" s="373"/>
      <c r="Y823" s="371">
        <f>IFERROR(VLOOKUP(A823,PROFILE!$B$6:$DG$1000,109,FALSE),0)</f>
        <v>0</v>
      </c>
      <c r="Z823" s="371">
        <f>IFERROR((VLOOKUP(A823,PROFILE!$B$6:$DG$1000,110,FALSE)*900)+((VLOOKUP(A823,PROFILE!$B$6:$DG$1000,110,FALSE)*900)*0.5),0)</f>
        <v>0</v>
      </c>
      <c r="AA823" s="371">
        <f t="shared" si="67"/>
        <v>0</v>
      </c>
      <c r="AB823" s="373">
        <f>IF(PROFILE!R825="รอบคัน",1500,IF(PROFILE!R825="โคม่า",2000,PROFILE!DJ825*100))</f>
        <v>0</v>
      </c>
    </row>
    <row r="824" spans="1:28" x14ac:dyDescent="0.35">
      <c r="A824" s="344">
        <f t="shared" si="66"/>
        <v>1710047</v>
      </c>
      <c r="B824" s="344">
        <v>824</v>
      </c>
      <c r="G824" s="374" t="str">
        <f>IFERROR(VLOOKUP(A824,PROFILE!$B$6:$P$1000,11,FALSE),"")</f>
        <v/>
      </c>
      <c r="H824" s="368">
        <f>IF(PROFILE!H826="","",PROFILE!B826)</f>
        <v>1710047</v>
      </c>
      <c r="I824" s="369" t="str">
        <f>IF(H824="","",VLOOKUP(H824,PROFILE!$B$6:$AC$1000,18,FALSE))</f>
        <v>ธนชาต</v>
      </c>
      <c r="J824" s="369" t="str">
        <f>IF(H824="","",VLOOKUP(H824,PROFILE!$B$6:$AC$1000,17,FALSE))</f>
        <v>เบา</v>
      </c>
      <c r="K824" s="369" t="str">
        <f>IF(H824="","",VLOOKUP(H824,PROFILE!$B$6:$AC$1000,23,FALSE))</f>
        <v>ฒธ3815</v>
      </c>
      <c r="L824" s="369" t="str">
        <f>IF(H824="","",VLOOKUP(H824,PROFILE!$B$6:$AC$1000,24,FALSE))</f>
        <v>TOYOTA</v>
      </c>
      <c r="M824" s="370" t="str">
        <f>IF(H824="","",VLOOKUP(H824,PROFILE!$B$6:$AC$1000,25,FALSE))</f>
        <v>VIGO</v>
      </c>
      <c r="N824" s="371">
        <f t="shared" si="68"/>
        <v>0</v>
      </c>
      <c r="O824" s="372"/>
      <c r="P824" s="372"/>
      <c r="Q824" s="371">
        <f t="shared" si="69"/>
        <v>0</v>
      </c>
      <c r="R824" s="371">
        <f t="shared" si="65"/>
        <v>0</v>
      </c>
      <c r="S824" s="372">
        <f>IFERROR((VLOOKUP(A824,QUEUE!$F$5:$AW$1000,27,FALSE)-VLOOKUP(A824,QUEUE!$F$5:$AW$1000,26,FALSE))*500,0)</f>
        <v>0</v>
      </c>
      <c r="T824" s="372">
        <f>IFERROR((VLOOKUP(A824,QUEUE!$F$5:$AW$1000,30,FALSE)-VLOOKUP(A824,QUEUE!$F$5:$AW$1000,29,FALSE))*850,0)</f>
        <v>0</v>
      </c>
      <c r="U824" s="372">
        <f>IFERROR((VLOOKUP(A824,QUEUE!$F$5:$AW$1000,33,FALSE)-VLOOKUP(A824,QUEUE!$F$5:$AW$1000,32,FALSE))*600,0)</f>
        <v>0</v>
      </c>
      <c r="V824" s="372">
        <f>IFERROR((VLOOKUP(A824,QUEUE!$F$5:$AW$1000,36,FALSE)-VLOOKUP(A824,QUEUE!$F$5:$AW$1000,35,FALSE))*750,0)</f>
        <v>0</v>
      </c>
      <c r="W824" s="372">
        <f>IFERROR((VLOOKUP(A824,QUEUE!$F$5:$AW$1000,39,FALSE)-VLOOKUP(A824,QUEUE!$F$5:$AW$1000,38,FALSE))*600,0)</f>
        <v>0</v>
      </c>
      <c r="X824" s="373"/>
      <c r="Y824" s="371">
        <f>IFERROR(VLOOKUP(A824,PROFILE!$B$6:$DG$1000,109,FALSE),0)</f>
        <v>0</v>
      </c>
      <c r="Z824" s="371">
        <f>IFERROR((VLOOKUP(A824,PROFILE!$B$6:$DG$1000,110,FALSE)*900)+((VLOOKUP(A824,PROFILE!$B$6:$DG$1000,110,FALSE)*900)*0.5),0)</f>
        <v>0</v>
      </c>
      <c r="AA824" s="371">
        <f t="shared" si="67"/>
        <v>0</v>
      </c>
      <c r="AB824" s="373">
        <f>IF(PROFILE!R826="รอบคัน",1500,IF(PROFILE!R826="โคม่า",2000,PROFILE!DJ826*100))</f>
        <v>0</v>
      </c>
    </row>
    <row r="825" spans="1:28" x14ac:dyDescent="0.35">
      <c r="A825" s="344">
        <f t="shared" si="66"/>
        <v>1710048</v>
      </c>
      <c r="B825" s="344">
        <v>825</v>
      </c>
      <c r="G825" s="374" t="str">
        <f>IFERROR(VLOOKUP(A825,PROFILE!$B$6:$P$1000,11,FALSE),"")</f>
        <v/>
      </c>
      <c r="H825" s="368">
        <f>IF(PROFILE!H827="","",PROFILE!B827)</f>
        <v>1710048</v>
      </c>
      <c r="I825" s="369" t="str">
        <f>IF(H825="","",VLOOKUP(H825,PROFILE!$B$6:$AC$1000,18,FALSE))</f>
        <v>เทเวศ</v>
      </c>
      <c r="J825" s="369" t="str">
        <f>IF(H825="","",VLOOKUP(H825,PROFILE!$B$6:$AC$1000,17,FALSE))</f>
        <v>เบา</v>
      </c>
      <c r="K825" s="369" t="str">
        <f>IF(H825="","",VLOOKUP(H825,PROFILE!$B$6:$AC$1000,23,FALSE))</f>
        <v>4กภ6606</v>
      </c>
      <c r="L825" s="369" t="str">
        <f>IF(H825="","",VLOOKUP(H825,PROFILE!$B$6:$AC$1000,24,FALSE))</f>
        <v>NISSAN</v>
      </c>
      <c r="M825" s="370" t="str">
        <f>IF(H825="","",VLOOKUP(H825,PROFILE!$B$6:$AC$1000,25,FALSE))</f>
        <v>MICRA</v>
      </c>
      <c r="N825" s="371">
        <f t="shared" si="68"/>
        <v>0</v>
      </c>
      <c r="O825" s="372"/>
      <c r="P825" s="372"/>
      <c r="Q825" s="371">
        <f t="shared" si="69"/>
        <v>0</v>
      </c>
      <c r="R825" s="371">
        <f t="shared" si="65"/>
        <v>0</v>
      </c>
      <c r="S825" s="372">
        <f>IFERROR((VLOOKUP(A825,QUEUE!$F$5:$AW$1000,27,FALSE)-VLOOKUP(A825,QUEUE!$F$5:$AW$1000,26,FALSE))*500,0)</f>
        <v>0</v>
      </c>
      <c r="T825" s="372">
        <f>IFERROR((VLOOKUP(A825,QUEUE!$F$5:$AW$1000,30,FALSE)-VLOOKUP(A825,QUEUE!$F$5:$AW$1000,29,FALSE))*850,0)</f>
        <v>0</v>
      </c>
      <c r="U825" s="372">
        <f>IFERROR((VLOOKUP(A825,QUEUE!$F$5:$AW$1000,33,FALSE)-VLOOKUP(A825,QUEUE!$F$5:$AW$1000,32,FALSE))*600,0)</f>
        <v>0</v>
      </c>
      <c r="V825" s="372">
        <f>IFERROR((VLOOKUP(A825,QUEUE!$F$5:$AW$1000,36,FALSE)-VLOOKUP(A825,QUEUE!$F$5:$AW$1000,35,FALSE))*750,0)</f>
        <v>0</v>
      </c>
      <c r="W825" s="372">
        <f>IFERROR((VLOOKUP(A825,QUEUE!$F$5:$AW$1000,39,FALSE)-VLOOKUP(A825,QUEUE!$F$5:$AW$1000,38,FALSE))*600,0)</f>
        <v>0</v>
      </c>
      <c r="X825" s="373"/>
      <c r="Y825" s="371">
        <f>IFERROR(VLOOKUP(A825,PROFILE!$B$6:$DG$1000,109,FALSE),0)</f>
        <v>0</v>
      </c>
      <c r="Z825" s="371">
        <f>IFERROR((VLOOKUP(A825,PROFILE!$B$6:$DG$1000,110,FALSE)*900)+((VLOOKUP(A825,PROFILE!$B$6:$DG$1000,110,FALSE)*900)*0.5),0)</f>
        <v>0</v>
      </c>
      <c r="AA825" s="371">
        <f t="shared" si="67"/>
        <v>0</v>
      </c>
      <c r="AB825" s="373">
        <f>IF(PROFILE!R827="รอบคัน",1500,IF(PROFILE!R827="โคม่า",2000,PROFILE!DJ827*100))</f>
        <v>0</v>
      </c>
    </row>
    <row r="826" spans="1:28" x14ac:dyDescent="0.35">
      <c r="A826" s="344" t="e">
        <f t="shared" si="66"/>
        <v>#VALUE!</v>
      </c>
      <c r="B826" s="344">
        <v>826</v>
      </c>
      <c r="G826" s="374" t="str">
        <f>IFERROR(VLOOKUP(A826,PROFILE!$B$6:$P$1000,11,FALSE),"")</f>
        <v/>
      </c>
      <c r="H826" s="368" t="str">
        <f>IF(PROFILE!H828="","",PROFILE!B828)</f>
        <v/>
      </c>
      <c r="I826" s="369" t="str">
        <f>IF(H826="","",VLOOKUP(H826,PROFILE!$B$6:$AC$1000,18,FALSE))</f>
        <v/>
      </c>
      <c r="J826" s="369" t="str">
        <f>IF(H826="","",VLOOKUP(H826,PROFILE!$B$6:$AC$1000,17,FALSE))</f>
        <v/>
      </c>
      <c r="K826" s="369" t="str">
        <f>IF(H826="","",VLOOKUP(H826,PROFILE!$B$6:$AC$1000,23,FALSE))</f>
        <v/>
      </c>
      <c r="L826" s="369" t="str">
        <f>IF(H826="","",VLOOKUP(H826,PROFILE!$B$6:$AC$1000,24,FALSE))</f>
        <v/>
      </c>
      <c r="M826" s="370" t="str">
        <f>IF(H826="","",VLOOKUP(H826,PROFILE!$B$6:$AC$1000,25,FALSE))</f>
        <v/>
      </c>
      <c r="N826" s="371">
        <f t="shared" si="68"/>
        <v>0</v>
      </c>
      <c r="O826" s="372"/>
      <c r="P826" s="372"/>
      <c r="Q826" s="371">
        <f t="shared" si="69"/>
        <v>0</v>
      </c>
      <c r="R826" s="371">
        <f t="shared" si="65"/>
        <v>0</v>
      </c>
      <c r="S826" s="372">
        <f>IFERROR((VLOOKUP(A826,QUEUE!$F$5:$AW$1000,27,FALSE)-VLOOKUP(A826,QUEUE!$F$5:$AW$1000,26,FALSE))*500,0)</f>
        <v>0</v>
      </c>
      <c r="T826" s="372">
        <f>IFERROR((VLOOKUP(A826,QUEUE!$F$5:$AW$1000,30,FALSE)-VLOOKUP(A826,QUEUE!$F$5:$AW$1000,29,FALSE))*850,0)</f>
        <v>0</v>
      </c>
      <c r="U826" s="372">
        <f>IFERROR((VLOOKUP(A826,QUEUE!$F$5:$AW$1000,33,FALSE)-VLOOKUP(A826,QUEUE!$F$5:$AW$1000,32,FALSE))*600,0)</f>
        <v>0</v>
      </c>
      <c r="V826" s="372">
        <f>IFERROR((VLOOKUP(A826,QUEUE!$F$5:$AW$1000,36,FALSE)-VLOOKUP(A826,QUEUE!$F$5:$AW$1000,35,FALSE))*750,0)</f>
        <v>0</v>
      </c>
      <c r="W826" s="372">
        <f>IFERROR((VLOOKUP(A826,QUEUE!$F$5:$AW$1000,39,FALSE)-VLOOKUP(A826,QUEUE!$F$5:$AW$1000,38,FALSE))*600,0)</f>
        <v>0</v>
      </c>
      <c r="X826" s="373"/>
      <c r="Y826" s="371">
        <f>IFERROR(VLOOKUP(A826,PROFILE!$B$6:$DG$1000,109,FALSE),0)</f>
        <v>0</v>
      </c>
      <c r="Z826" s="371">
        <f>IFERROR((VLOOKUP(A826,PROFILE!$B$6:$DG$1000,110,FALSE)*900)+((VLOOKUP(A826,PROFILE!$B$6:$DG$1000,110,FALSE)*900)*0.5),0)</f>
        <v>0</v>
      </c>
      <c r="AA826" s="371">
        <f t="shared" si="67"/>
        <v>0</v>
      </c>
      <c r="AB826" s="373">
        <f>IF(PROFILE!R828="รอบคัน",1500,IF(PROFILE!R828="โคม่า",2000,PROFILE!DJ828*100))</f>
        <v>0</v>
      </c>
    </row>
    <row r="827" spans="1:28" x14ac:dyDescent="0.35">
      <c r="A827" s="344" t="e">
        <f t="shared" si="66"/>
        <v>#VALUE!</v>
      </c>
      <c r="B827" s="344">
        <v>827</v>
      </c>
      <c r="G827" s="374" t="str">
        <f>IFERROR(VLOOKUP(A827,PROFILE!$B$6:$P$1000,11,FALSE),"")</f>
        <v/>
      </c>
      <c r="H827" s="368" t="str">
        <f>IF(PROFILE!H829="","",PROFILE!B829)</f>
        <v/>
      </c>
      <c r="I827" s="369" t="str">
        <f>IF(H827="","",VLOOKUP(H827,PROFILE!$B$6:$AC$1000,18,FALSE))</f>
        <v/>
      </c>
      <c r="J827" s="369" t="str">
        <f>IF(H827="","",VLOOKUP(H827,PROFILE!$B$6:$AC$1000,17,FALSE))</f>
        <v/>
      </c>
      <c r="K827" s="369" t="str">
        <f>IF(H827="","",VLOOKUP(H827,PROFILE!$B$6:$AC$1000,23,FALSE))</f>
        <v/>
      </c>
      <c r="L827" s="369" t="str">
        <f>IF(H827="","",VLOOKUP(H827,PROFILE!$B$6:$AC$1000,24,FALSE))</f>
        <v/>
      </c>
      <c r="M827" s="370" t="str">
        <f>IF(H827="","",VLOOKUP(H827,PROFILE!$B$6:$AC$1000,25,FALSE))</f>
        <v/>
      </c>
      <c r="N827" s="371">
        <f t="shared" si="68"/>
        <v>0</v>
      </c>
      <c r="O827" s="372"/>
      <c r="P827" s="372"/>
      <c r="Q827" s="371">
        <f t="shared" si="69"/>
        <v>0</v>
      </c>
      <c r="R827" s="371">
        <f t="shared" si="65"/>
        <v>0</v>
      </c>
      <c r="S827" s="372">
        <f>IFERROR((VLOOKUP(A827,QUEUE!$F$5:$AW$1000,27,FALSE)-VLOOKUP(A827,QUEUE!$F$5:$AW$1000,26,FALSE))*500,0)</f>
        <v>0</v>
      </c>
      <c r="T827" s="372">
        <f>IFERROR((VLOOKUP(A827,QUEUE!$F$5:$AW$1000,30,FALSE)-VLOOKUP(A827,QUEUE!$F$5:$AW$1000,29,FALSE))*850,0)</f>
        <v>0</v>
      </c>
      <c r="U827" s="372">
        <f>IFERROR((VLOOKUP(A827,QUEUE!$F$5:$AW$1000,33,FALSE)-VLOOKUP(A827,QUEUE!$F$5:$AW$1000,32,FALSE))*600,0)</f>
        <v>0</v>
      </c>
      <c r="V827" s="372">
        <f>IFERROR((VLOOKUP(A827,QUEUE!$F$5:$AW$1000,36,FALSE)-VLOOKUP(A827,QUEUE!$F$5:$AW$1000,35,FALSE))*750,0)</f>
        <v>0</v>
      </c>
      <c r="W827" s="372">
        <f>IFERROR((VLOOKUP(A827,QUEUE!$F$5:$AW$1000,39,FALSE)-VLOOKUP(A827,QUEUE!$F$5:$AW$1000,38,FALSE))*600,0)</f>
        <v>0</v>
      </c>
      <c r="X827" s="373"/>
      <c r="Y827" s="371">
        <f>IFERROR(VLOOKUP(A827,PROFILE!$B$6:$DG$1000,109,FALSE),0)</f>
        <v>0</v>
      </c>
      <c r="Z827" s="371">
        <f>IFERROR((VLOOKUP(A827,PROFILE!$B$6:$DG$1000,110,FALSE)*900)+((VLOOKUP(A827,PROFILE!$B$6:$DG$1000,110,FALSE)*900)*0.5),0)</f>
        <v>0</v>
      </c>
      <c r="AA827" s="371">
        <f t="shared" si="67"/>
        <v>0</v>
      </c>
      <c r="AB827" s="373">
        <f>IF(PROFILE!R829="รอบคัน",1500,IF(PROFILE!R829="โคม่า",2000,PROFILE!DJ829*100))</f>
        <v>0</v>
      </c>
    </row>
    <row r="828" spans="1:28" x14ac:dyDescent="0.35">
      <c r="A828" s="344" t="e">
        <f t="shared" si="66"/>
        <v>#VALUE!</v>
      </c>
      <c r="B828" s="344">
        <v>828</v>
      </c>
      <c r="G828" s="374" t="str">
        <f>IFERROR(VLOOKUP(A828,PROFILE!$B$6:$P$1000,11,FALSE),"")</f>
        <v/>
      </c>
      <c r="H828" s="368" t="str">
        <f>IF(PROFILE!H830="","",PROFILE!B830)</f>
        <v/>
      </c>
      <c r="I828" s="369" t="str">
        <f>IF(H828="","",VLOOKUP(H828,PROFILE!$B$6:$AC$1000,18,FALSE))</f>
        <v/>
      </c>
      <c r="J828" s="369" t="str">
        <f>IF(H828="","",VLOOKUP(H828,PROFILE!$B$6:$AC$1000,17,FALSE))</f>
        <v/>
      </c>
      <c r="K828" s="369" t="str">
        <f>IF(H828="","",VLOOKUP(H828,PROFILE!$B$6:$AC$1000,23,FALSE))</f>
        <v/>
      </c>
      <c r="L828" s="369" t="str">
        <f>IF(H828="","",VLOOKUP(H828,PROFILE!$B$6:$AC$1000,24,FALSE))</f>
        <v/>
      </c>
      <c r="M828" s="370" t="str">
        <f>IF(H828="","",VLOOKUP(H828,PROFILE!$B$6:$AC$1000,25,FALSE))</f>
        <v/>
      </c>
      <c r="N828" s="371">
        <f t="shared" si="68"/>
        <v>0</v>
      </c>
      <c r="O828" s="372"/>
      <c r="P828" s="372"/>
      <c r="Q828" s="371">
        <f t="shared" si="69"/>
        <v>0</v>
      </c>
      <c r="R828" s="371">
        <f t="shared" si="65"/>
        <v>0</v>
      </c>
      <c r="S828" s="372">
        <f>IFERROR((VLOOKUP(A828,QUEUE!$F$5:$AW$1000,27,FALSE)-VLOOKUP(A828,QUEUE!$F$5:$AW$1000,26,FALSE))*500,0)</f>
        <v>0</v>
      </c>
      <c r="T828" s="372">
        <f>IFERROR((VLOOKUP(A828,QUEUE!$F$5:$AW$1000,30,FALSE)-VLOOKUP(A828,QUEUE!$F$5:$AW$1000,29,FALSE))*850,0)</f>
        <v>0</v>
      </c>
      <c r="U828" s="372">
        <f>IFERROR((VLOOKUP(A828,QUEUE!$F$5:$AW$1000,33,FALSE)-VLOOKUP(A828,QUEUE!$F$5:$AW$1000,32,FALSE))*600,0)</f>
        <v>0</v>
      </c>
      <c r="V828" s="372">
        <f>IFERROR((VLOOKUP(A828,QUEUE!$F$5:$AW$1000,36,FALSE)-VLOOKUP(A828,QUEUE!$F$5:$AW$1000,35,FALSE))*750,0)</f>
        <v>0</v>
      </c>
      <c r="W828" s="372">
        <f>IFERROR((VLOOKUP(A828,QUEUE!$F$5:$AW$1000,39,FALSE)-VLOOKUP(A828,QUEUE!$F$5:$AW$1000,38,FALSE))*600,0)</f>
        <v>0</v>
      </c>
      <c r="X828" s="373"/>
      <c r="Y828" s="371">
        <f>IFERROR(VLOOKUP(A828,PROFILE!$B$6:$DG$1000,109,FALSE),0)</f>
        <v>0</v>
      </c>
      <c r="Z828" s="371">
        <f>IFERROR((VLOOKUP(A828,PROFILE!$B$6:$DG$1000,110,FALSE)*900)+((VLOOKUP(A828,PROFILE!$B$6:$DG$1000,110,FALSE)*900)*0.5),0)</f>
        <v>0</v>
      </c>
      <c r="AA828" s="371">
        <f t="shared" si="67"/>
        <v>0</v>
      </c>
      <c r="AB828" s="373">
        <f>IF(PROFILE!R830="รอบคัน",1500,IF(PROFILE!R830="โคม่า",2000,PROFILE!DJ830*100))</f>
        <v>0</v>
      </c>
    </row>
    <row r="829" spans="1:28" x14ac:dyDescent="0.35">
      <c r="A829" s="344" t="e">
        <f t="shared" si="66"/>
        <v>#VALUE!</v>
      </c>
      <c r="B829" s="344">
        <v>829</v>
      </c>
      <c r="G829" s="374" t="str">
        <f>IFERROR(VLOOKUP(A829,PROFILE!$B$6:$P$1000,11,FALSE),"")</f>
        <v/>
      </c>
      <c r="H829" s="368" t="str">
        <f>IF(PROFILE!H831="","",PROFILE!B831)</f>
        <v/>
      </c>
      <c r="I829" s="369" t="str">
        <f>IF(H829="","",VLOOKUP(H829,PROFILE!$B$6:$AC$1000,18,FALSE))</f>
        <v/>
      </c>
      <c r="J829" s="369" t="str">
        <f>IF(H829="","",VLOOKUP(H829,PROFILE!$B$6:$AC$1000,17,FALSE))</f>
        <v/>
      </c>
      <c r="K829" s="369" t="str">
        <f>IF(H829="","",VLOOKUP(H829,PROFILE!$B$6:$AC$1000,23,FALSE))</f>
        <v/>
      </c>
      <c r="L829" s="369" t="str">
        <f>IF(H829="","",VLOOKUP(H829,PROFILE!$B$6:$AC$1000,24,FALSE))</f>
        <v/>
      </c>
      <c r="M829" s="370" t="str">
        <f>IF(H829="","",VLOOKUP(H829,PROFILE!$B$6:$AC$1000,25,FALSE))</f>
        <v/>
      </c>
      <c r="N829" s="371">
        <f t="shared" si="68"/>
        <v>0</v>
      </c>
      <c r="O829" s="372"/>
      <c r="P829" s="372"/>
      <c r="Q829" s="371">
        <f t="shared" si="69"/>
        <v>0</v>
      </c>
      <c r="R829" s="371">
        <f t="shared" si="65"/>
        <v>0</v>
      </c>
      <c r="S829" s="372">
        <f>IFERROR((VLOOKUP(A829,QUEUE!$F$5:$AW$1000,27,FALSE)-VLOOKUP(A829,QUEUE!$F$5:$AW$1000,26,FALSE))*500,0)</f>
        <v>0</v>
      </c>
      <c r="T829" s="372">
        <f>IFERROR((VLOOKUP(A829,QUEUE!$F$5:$AW$1000,30,FALSE)-VLOOKUP(A829,QUEUE!$F$5:$AW$1000,29,FALSE))*850,0)</f>
        <v>0</v>
      </c>
      <c r="U829" s="372">
        <f>IFERROR((VLOOKUP(A829,QUEUE!$F$5:$AW$1000,33,FALSE)-VLOOKUP(A829,QUEUE!$F$5:$AW$1000,32,FALSE))*600,0)</f>
        <v>0</v>
      </c>
      <c r="V829" s="372">
        <f>IFERROR((VLOOKUP(A829,QUEUE!$F$5:$AW$1000,36,FALSE)-VLOOKUP(A829,QUEUE!$F$5:$AW$1000,35,FALSE))*750,0)</f>
        <v>0</v>
      </c>
      <c r="W829" s="372">
        <f>IFERROR((VLOOKUP(A829,QUEUE!$F$5:$AW$1000,39,FALSE)-VLOOKUP(A829,QUEUE!$F$5:$AW$1000,38,FALSE))*600,0)</f>
        <v>0</v>
      </c>
      <c r="X829" s="373"/>
      <c r="Y829" s="371">
        <f>IFERROR(VLOOKUP(A829,PROFILE!$B$6:$DG$1000,109,FALSE),0)</f>
        <v>0</v>
      </c>
      <c r="Z829" s="371">
        <f>IFERROR((VLOOKUP(A829,PROFILE!$B$6:$DG$1000,110,FALSE)*900)+((VLOOKUP(A829,PROFILE!$B$6:$DG$1000,110,FALSE)*900)*0.5),0)</f>
        <v>0</v>
      </c>
      <c r="AA829" s="371">
        <f t="shared" si="67"/>
        <v>0</v>
      </c>
      <c r="AB829" s="373">
        <f>IF(PROFILE!R831="รอบคัน",1500,IF(PROFILE!R831="โคม่า",2000,PROFILE!DJ831*100))</f>
        <v>0</v>
      </c>
    </row>
    <row r="830" spans="1:28" x14ac:dyDescent="0.35">
      <c r="A830" s="344" t="e">
        <f t="shared" si="66"/>
        <v>#VALUE!</v>
      </c>
      <c r="B830" s="344">
        <v>830</v>
      </c>
      <c r="G830" s="374" t="str">
        <f>IFERROR(VLOOKUP(A830,PROFILE!$B$6:$P$1000,11,FALSE),"")</f>
        <v/>
      </c>
      <c r="H830" s="368" t="str">
        <f>IF(PROFILE!H832="","",PROFILE!B832)</f>
        <v/>
      </c>
      <c r="I830" s="369" t="str">
        <f>IF(H830="","",VLOOKUP(H830,PROFILE!$B$6:$AC$1000,18,FALSE))</f>
        <v/>
      </c>
      <c r="J830" s="369" t="str">
        <f>IF(H830="","",VLOOKUP(H830,PROFILE!$B$6:$AC$1000,17,FALSE))</f>
        <v/>
      </c>
      <c r="K830" s="369" t="str">
        <f>IF(H830="","",VLOOKUP(H830,PROFILE!$B$6:$AC$1000,23,FALSE))</f>
        <v/>
      </c>
      <c r="L830" s="369" t="str">
        <f>IF(H830="","",VLOOKUP(H830,PROFILE!$B$6:$AC$1000,24,FALSE))</f>
        <v/>
      </c>
      <c r="M830" s="370" t="str">
        <f>IF(H830="","",VLOOKUP(H830,PROFILE!$B$6:$AC$1000,25,FALSE))</f>
        <v/>
      </c>
      <c r="N830" s="371">
        <f t="shared" si="68"/>
        <v>0</v>
      </c>
      <c r="O830" s="372"/>
      <c r="P830" s="372"/>
      <c r="Q830" s="371">
        <f t="shared" si="69"/>
        <v>0</v>
      </c>
      <c r="R830" s="371">
        <f t="shared" si="65"/>
        <v>0</v>
      </c>
      <c r="S830" s="372">
        <f>IFERROR((VLOOKUP(A830,QUEUE!$F$5:$AW$1000,27,FALSE)-VLOOKUP(A830,QUEUE!$F$5:$AW$1000,26,FALSE))*500,0)</f>
        <v>0</v>
      </c>
      <c r="T830" s="372">
        <f>IFERROR((VLOOKUP(A830,QUEUE!$F$5:$AW$1000,30,FALSE)-VLOOKUP(A830,QUEUE!$F$5:$AW$1000,29,FALSE))*850,0)</f>
        <v>0</v>
      </c>
      <c r="U830" s="372">
        <f>IFERROR((VLOOKUP(A830,QUEUE!$F$5:$AW$1000,33,FALSE)-VLOOKUP(A830,QUEUE!$F$5:$AW$1000,32,FALSE))*600,0)</f>
        <v>0</v>
      </c>
      <c r="V830" s="372">
        <f>IFERROR((VLOOKUP(A830,QUEUE!$F$5:$AW$1000,36,FALSE)-VLOOKUP(A830,QUEUE!$F$5:$AW$1000,35,FALSE))*750,0)</f>
        <v>0</v>
      </c>
      <c r="W830" s="372">
        <f>IFERROR((VLOOKUP(A830,QUEUE!$F$5:$AW$1000,39,FALSE)-VLOOKUP(A830,QUEUE!$F$5:$AW$1000,38,FALSE))*600,0)</f>
        <v>0</v>
      </c>
      <c r="X830" s="373"/>
      <c r="Y830" s="371">
        <f>IFERROR(VLOOKUP(A830,PROFILE!$B$6:$DG$1000,109,FALSE),0)</f>
        <v>0</v>
      </c>
      <c r="Z830" s="371">
        <f>IFERROR((VLOOKUP(A830,PROFILE!$B$6:$DG$1000,110,FALSE)*900)+((VLOOKUP(A830,PROFILE!$B$6:$DG$1000,110,FALSE)*900)*0.5),0)</f>
        <v>0</v>
      </c>
      <c r="AA830" s="371">
        <f t="shared" si="67"/>
        <v>0</v>
      </c>
      <c r="AB830" s="373">
        <f>IF(PROFILE!R832="รอบคัน",1500,IF(PROFILE!R832="โคม่า",2000,PROFILE!DJ832*100))</f>
        <v>0</v>
      </c>
    </row>
    <row r="831" spans="1:28" x14ac:dyDescent="0.35">
      <c r="A831" s="344" t="e">
        <f t="shared" si="66"/>
        <v>#VALUE!</v>
      </c>
      <c r="B831" s="344">
        <v>831</v>
      </c>
      <c r="G831" s="374" t="str">
        <f>IFERROR(VLOOKUP(A831,PROFILE!$B$6:$P$1000,11,FALSE),"")</f>
        <v/>
      </c>
      <c r="H831" s="368" t="str">
        <f>IF(PROFILE!H833="","",PROFILE!B833)</f>
        <v/>
      </c>
      <c r="I831" s="369" t="str">
        <f>IF(H831="","",VLOOKUP(H831,PROFILE!$B$6:$AC$1000,18,FALSE))</f>
        <v/>
      </c>
      <c r="J831" s="369" t="str">
        <f>IF(H831="","",VLOOKUP(H831,PROFILE!$B$6:$AC$1000,17,FALSE))</f>
        <v/>
      </c>
      <c r="K831" s="369" t="str">
        <f>IF(H831="","",VLOOKUP(H831,PROFILE!$B$6:$AC$1000,23,FALSE))</f>
        <v/>
      </c>
      <c r="L831" s="369" t="str">
        <f>IF(H831="","",VLOOKUP(H831,PROFILE!$B$6:$AC$1000,24,FALSE))</f>
        <v/>
      </c>
      <c r="M831" s="370" t="str">
        <f>IF(H831="","",VLOOKUP(H831,PROFILE!$B$6:$AC$1000,25,FALSE))</f>
        <v/>
      </c>
      <c r="N831" s="371">
        <f t="shared" si="68"/>
        <v>0</v>
      </c>
      <c r="O831" s="372"/>
      <c r="P831" s="372"/>
      <c r="Q831" s="371">
        <f t="shared" si="69"/>
        <v>0</v>
      </c>
      <c r="R831" s="371">
        <f t="shared" si="65"/>
        <v>0</v>
      </c>
      <c r="S831" s="372">
        <f>IFERROR((VLOOKUP(A831,QUEUE!$F$5:$AW$1000,27,FALSE)-VLOOKUP(A831,QUEUE!$F$5:$AW$1000,26,FALSE))*500,0)</f>
        <v>0</v>
      </c>
      <c r="T831" s="372">
        <f>IFERROR((VLOOKUP(A831,QUEUE!$F$5:$AW$1000,30,FALSE)-VLOOKUP(A831,QUEUE!$F$5:$AW$1000,29,FALSE))*850,0)</f>
        <v>0</v>
      </c>
      <c r="U831" s="372">
        <f>IFERROR((VLOOKUP(A831,QUEUE!$F$5:$AW$1000,33,FALSE)-VLOOKUP(A831,QUEUE!$F$5:$AW$1000,32,FALSE))*600,0)</f>
        <v>0</v>
      </c>
      <c r="V831" s="372">
        <f>IFERROR((VLOOKUP(A831,QUEUE!$F$5:$AW$1000,36,FALSE)-VLOOKUP(A831,QUEUE!$F$5:$AW$1000,35,FALSE))*750,0)</f>
        <v>0</v>
      </c>
      <c r="W831" s="372">
        <f>IFERROR((VLOOKUP(A831,QUEUE!$F$5:$AW$1000,39,FALSE)-VLOOKUP(A831,QUEUE!$F$5:$AW$1000,38,FALSE))*600,0)</f>
        <v>0</v>
      </c>
      <c r="X831" s="373"/>
      <c r="Y831" s="371">
        <f>IFERROR(VLOOKUP(A831,PROFILE!$B$6:$DG$1000,109,FALSE),0)</f>
        <v>0</v>
      </c>
      <c r="Z831" s="371">
        <f>IFERROR((VLOOKUP(A831,PROFILE!$B$6:$DG$1000,110,FALSE)*900)+((VLOOKUP(A831,PROFILE!$B$6:$DG$1000,110,FALSE)*900)*0.5),0)</f>
        <v>0</v>
      </c>
      <c r="AA831" s="371">
        <f t="shared" si="67"/>
        <v>0</v>
      </c>
      <c r="AB831" s="373">
        <f>IF(PROFILE!R833="รอบคัน",1500,IF(PROFILE!R833="โคม่า",2000,PROFILE!DJ833*100))</f>
        <v>0</v>
      </c>
    </row>
    <row r="832" spans="1:28" x14ac:dyDescent="0.35">
      <c r="A832" s="344" t="e">
        <f t="shared" si="66"/>
        <v>#VALUE!</v>
      </c>
      <c r="B832" s="344">
        <v>832</v>
      </c>
      <c r="G832" s="374" t="str">
        <f>IFERROR(VLOOKUP(A832,PROFILE!$B$6:$P$1000,11,FALSE),"")</f>
        <v/>
      </c>
      <c r="H832" s="368" t="str">
        <f>IF(PROFILE!H834="","",PROFILE!B834)</f>
        <v/>
      </c>
      <c r="I832" s="369" t="str">
        <f>IF(H832="","",VLOOKUP(H832,PROFILE!$B$6:$AC$1000,18,FALSE))</f>
        <v/>
      </c>
      <c r="J832" s="369" t="str">
        <f>IF(H832="","",VLOOKUP(H832,PROFILE!$B$6:$AC$1000,17,FALSE))</f>
        <v/>
      </c>
      <c r="K832" s="369" t="str">
        <f>IF(H832="","",VLOOKUP(H832,PROFILE!$B$6:$AC$1000,23,FALSE))</f>
        <v/>
      </c>
      <c r="L832" s="369" t="str">
        <f>IF(H832="","",VLOOKUP(H832,PROFILE!$B$6:$AC$1000,24,FALSE))</f>
        <v/>
      </c>
      <c r="M832" s="370" t="str">
        <f>IF(H832="","",VLOOKUP(H832,PROFILE!$B$6:$AC$1000,25,FALSE))</f>
        <v/>
      </c>
      <c r="N832" s="371">
        <f t="shared" si="68"/>
        <v>0</v>
      </c>
      <c r="O832" s="372"/>
      <c r="P832" s="372"/>
      <c r="Q832" s="371">
        <f t="shared" si="69"/>
        <v>0</v>
      </c>
      <c r="R832" s="371">
        <f t="shared" si="65"/>
        <v>0</v>
      </c>
      <c r="S832" s="372">
        <f>IFERROR((VLOOKUP(A832,QUEUE!$F$5:$AW$1000,27,FALSE)-VLOOKUP(A832,QUEUE!$F$5:$AW$1000,26,FALSE))*500,0)</f>
        <v>0</v>
      </c>
      <c r="T832" s="372">
        <f>IFERROR((VLOOKUP(A832,QUEUE!$F$5:$AW$1000,30,FALSE)-VLOOKUP(A832,QUEUE!$F$5:$AW$1000,29,FALSE))*850,0)</f>
        <v>0</v>
      </c>
      <c r="U832" s="372">
        <f>IFERROR((VLOOKUP(A832,QUEUE!$F$5:$AW$1000,33,FALSE)-VLOOKUP(A832,QUEUE!$F$5:$AW$1000,32,FALSE))*600,0)</f>
        <v>0</v>
      </c>
      <c r="V832" s="372">
        <f>IFERROR((VLOOKUP(A832,QUEUE!$F$5:$AW$1000,36,FALSE)-VLOOKUP(A832,QUEUE!$F$5:$AW$1000,35,FALSE))*750,0)</f>
        <v>0</v>
      </c>
      <c r="W832" s="372">
        <f>IFERROR((VLOOKUP(A832,QUEUE!$F$5:$AW$1000,39,FALSE)-VLOOKUP(A832,QUEUE!$F$5:$AW$1000,38,FALSE))*600,0)</f>
        <v>0</v>
      </c>
      <c r="X832" s="373"/>
      <c r="Y832" s="371">
        <f>IFERROR(VLOOKUP(A832,PROFILE!$B$6:$DG$1000,109,FALSE),0)</f>
        <v>0</v>
      </c>
      <c r="Z832" s="371">
        <f>IFERROR((VLOOKUP(A832,PROFILE!$B$6:$DG$1000,110,FALSE)*900)+((VLOOKUP(A832,PROFILE!$B$6:$DG$1000,110,FALSE)*900)*0.5),0)</f>
        <v>0</v>
      </c>
      <c r="AA832" s="371">
        <f t="shared" si="67"/>
        <v>0</v>
      </c>
      <c r="AB832" s="373">
        <f>IF(PROFILE!R834="รอบคัน",1500,IF(PROFILE!R834="โคม่า",2000,PROFILE!DJ834*100))</f>
        <v>0</v>
      </c>
    </row>
    <row r="833" spans="1:28" x14ac:dyDescent="0.35">
      <c r="A833" s="344" t="e">
        <f t="shared" si="66"/>
        <v>#VALUE!</v>
      </c>
      <c r="B833" s="344">
        <v>833</v>
      </c>
      <c r="G833" s="374" t="str">
        <f>IFERROR(VLOOKUP(A833,PROFILE!$B$6:$P$1000,11,FALSE),"")</f>
        <v/>
      </c>
      <c r="H833" s="368" t="str">
        <f>IF(PROFILE!H835="","",PROFILE!B835)</f>
        <v/>
      </c>
      <c r="I833" s="369" t="str">
        <f>IF(H833="","",VLOOKUP(H833,PROFILE!$B$6:$AC$1000,18,FALSE))</f>
        <v/>
      </c>
      <c r="J833" s="369" t="str">
        <f>IF(H833="","",VLOOKUP(H833,PROFILE!$B$6:$AC$1000,17,FALSE))</f>
        <v/>
      </c>
      <c r="K833" s="369" t="str">
        <f>IF(H833="","",VLOOKUP(H833,PROFILE!$B$6:$AC$1000,23,FALSE))</f>
        <v/>
      </c>
      <c r="L833" s="369" t="str">
        <f>IF(H833="","",VLOOKUP(H833,PROFILE!$B$6:$AC$1000,24,FALSE))</f>
        <v/>
      </c>
      <c r="M833" s="370" t="str">
        <f>IF(H833="","",VLOOKUP(H833,PROFILE!$B$6:$AC$1000,25,FALSE))</f>
        <v/>
      </c>
      <c r="N833" s="371">
        <f t="shared" si="68"/>
        <v>0</v>
      </c>
      <c r="O833" s="372"/>
      <c r="P833" s="372"/>
      <c r="Q833" s="371">
        <f t="shared" si="69"/>
        <v>0</v>
      </c>
      <c r="R833" s="371">
        <f t="shared" si="65"/>
        <v>0</v>
      </c>
      <c r="S833" s="372">
        <f>IFERROR((VLOOKUP(A833,QUEUE!$F$5:$AW$1000,27,FALSE)-VLOOKUP(A833,QUEUE!$F$5:$AW$1000,26,FALSE))*500,0)</f>
        <v>0</v>
      </c>
      <c r="T833" s="372">
        <f>IFERROR((VLOOKUP(A833,QUEUE!$F$5:$AW$1000,30,FALSE)-VLOOKUP(A833,QUEUE!$F$5:$AW$1000,29,FALSE))*850,0)</f>
        <v>0</v>
      </c>
      <c r="U833" s="372">
        <f>IFERROR((VLOOKUP(A833,QUEUE!$F$5:$AW$1000,33,FALSE)-VLOOKUP(A833,QUEUE!$F$5:$AW$1000,32,FALSE))*600,0)</f>
        <v>0</v>
      </c>
      <c r="V833" s="372">
        <f>IFERROR((VLOOKUP(A833,QUEUE!$F$5:$AW$1000,36,FALSE)-VLOOKUP(A833,QUEUE!$F$5:$AW$1000,35,FALSE))*750,0)</f>
        <v>0</v>
      </c>
      <c r="W833" s="372">
        <f>IFERROR((VLOOKUP(A833,QUEUE!$F$5:$AW$1000,39,FALSE)-VLOOKUP(A833,QUEUE!$F$5:$AW$1000,38,FALSE))*600,0)</f>
        <v>0</v>
      </c>
      <c r="X833" s="373"/>
      <c r="Y833" s="371">
        <f>IFERROR(VLOOKUP(A833,PROFILE!$B$6:$DG$1000,109,FALSE),0)</f>
        <v>0</v>
      </c>
      <c r="Z833" s="371">
        <f>IFERROR((VLOOKUP(A833,PROFILE!$B$6:$DG$1000,110,FALSE)*900)+((VLOOKUP(A833,PROFILE!$B$6:$DG$1000,110,FALSE)*900)*0.5),0)</f>
        <v>0</v>
      </c>
      <c r="AA833" s="371">
        <f t="shared" si="67"/>
        <v>0</v>
      </c>
      <c r="AB833" s="373">
        <f>IF(PROFILE!R835="รอบคัน",1500,IF(PROFILE!R835="โคม่า",2000,PROFILE!DJ835*100))</f>
        <v>0</v>
      </c>
    </row>
    <row r="834" spans="1:28" x14ac:dyDescent="0.35">
      <c r="A834" s="344" t="e">
        <f t="shared" si="66"/>
        <v>#VALUE!</v>
      </c>
      <c r="B834" s="344">
        <v>834</v>
      </c>
      <c r="G834" s="374" t="str">
        <f>IFERROR(VLOOKUP(A834,PROFILE!$B$6:$P$1000,11,FALSE),"")</f>
        <v/>
      </c>
      <c r="H834" s="368" t="str">
        <f>IF(PROFILE!H836="","",PROFILE!B836)</f>
        <v/>
      </c>
      <c r="I834" s="369" t="str">
        <f>IF(H834="","",VLOOKUP(H834,PROFILE!$B$6:$AC$1000,18,FALSE))</f>
        <v/>
      </c>
      <c r="J834" s="369" t="str">
        <f>IF(H834="","",VLOOKUP(H834,PROFILE!$B$6:$AC$1000,17,FALSE))</f>
        <v/>
      </c>
      <c r="K834" s="369" t="str">
        <f>IF(H834="","",VLOOKUP(H834,PROFILE!$B$6:$AC$1000,23,FALSE))</f>
        <v/>
      </c>
      <c r="L834" s="369" t="str">
        <f>IF(H834="","",VLOOKUP(H834,PROFILE!$B$6:$AC$1000,24,FALSE))</f>
        <v/>
      </c>
      <c r="M834" s="370" t="str">
        <f>IF(H834="","",VLOOKUP(H834,PROFILE!$B$6:$AC$1000,25,FALSE))</f>
        <v/>
      </c>
      <c r="N834" s="371">
        <f t="shared" si="68"/>
        <v>0</v>
      </c>
      <c r="O834" s="372"/>
      <c r="P834" s="372"/>
      <c r="Q834" s="371">
        <f t="shared" si="69"/>
        <v>0</v>
      </c>
      <c r="R834" s="371">
        <f t="shared" si="65"/>
        <v>0</v>
      </c>
      <c r="S834" s="372">
        <f>IFERROR((VLOOKUP(A834,QUEUE!$F$5:$AW$1000,27,FALSE)-VLOOKUP(A834,QUEUE!$F$5:$AW$1000,26,FALSE))*500,0)</f>
        <v>0</v>
      </c>
      <c r="T834" s="372">
        <f>IFERROR((VLOOKUP(A834,QUEUE!$F$5:$AW$1000,30,FALSE)-VLOOKUP(A834,QUEUE!$F$5:$AW$1000,29,FALSE))*850,0)</f>
        <v>0</v>
      </c>
      <c r="U834" s="372">
        <f>IFERROR((VLOOKUP(A834,QUEUE!$F$5:$AW$1000,33,FALSE)-VLOOKUP(A834,QUEUE!$F$5:$AW$1000,32,FALSE))*600,0)</f>
        <v>0</v>
      </c>
      <c r="V834" s="372">
        <f>IFERROR((VLOOKUP(A834,QUEUE!$F$5:$AW$1000,36,FALSE)-VLOOKUP(A834,QUEUE!$F$5:$AW$1000,35,FALSE))*750,0)</f>
        <v>0</v>
      </c>
      <c r="W834" s="372">
        <f>IFERROR((VLOOKUP(A834,QUEUE!$F$5:$AW$1000,39,FALSE)-VLOOKUP(A834,QUEUE!$F$5:$AW$1000,38,FALSE))*600,0)</f>
        <v>0</v>
      </c>
      <c r="X834" s="373"/>
      <c r="Y834" s="371">
        <f>IFERROR(VLOOKUP(A834,PROFILE!$B$6:$DG$1000,109,FALSE),0)</f>
        <v>0</v>
      </c>
      <c r="Z834" s="371">
        <f>IFERROR((VLOOKUP(A834,PROFILE!$B$6:$DG$1000,110,FALSE)*900)+((VLOOKUP(A834,PROFILE!$B$6:$DG$1000,110,FALSE)*900)*0.5),0)</f>
        <v>0</v>
      </c>
      <c r="AA834" s="371">
        <f t="shared" si="67"/>
        <v>0</v>
      </c>
      <c r="AB834" s="373">
        <f>IF(PROFILE!R836="รอบคัน",1500,IF(PROFILE!R836="โคม่า",2000,PROFILE!DJ836*100))</f>
        <v>0</v>
      </c>
    </row>
    <row r="835" spans="1:28" x14ac:dyDescent="0.35">
      <c r="A835" s="344" t="e">
        <f t="shared" si="66"/>
        <v>#VALUE!</v>
      </c>
      <c r="B835" s="344">
        <v>835</v>
      </c>
      <c r="G835" s="374" t="str">
        <f>IFERROR(VLOOKUP(A835,PROFILE!$B$6:$P$1000,11,FALSE),"")</f>
        <v/>
      </c>
      <c r="H835" s="368" t="str">
        <f>IF(PROFILE!H837="","",PROFILE!B837)</f>
        <v/>
      </c>
      <c r="I835" s="369" t="str">
        <f>IF(H835="","",VLOOKUP(H835,PROFILE!$B$6:$AC$1000,18,FALSE))</f>
        <v/>
      </c>
      <c r="J835" s="369" t="str">
        <f>IF(H835="","",VLOOKUP(H835,PROFILE!$B$6:$AC$1000,17,FALSE))</f>
        <v/>
      </c>
      <c r="K835" s="369" t="str">
        <f>IF(H835="","",VLOOKUP(H835,PROFILE!$B$6:$AC$1000,23,FALSE))</f>
        <v/>
      </c>
      <c r="L835" s="369" t="str">
        <f>IF(H835="","",VLOOKUP(H835,PROFILE!$B$6:$AC$1000,24,FALSE))</f>
        <v/>
      </c>
      <c r="M835" s="370" t="str">
        <f>IF(H835="","",VLOOKUP(H835,PROFILE!$B$6:$AC$1000,25,FALSE))</f>
        <v/>
      </c>
      <c r="N835" s="371">
        <f t="shared" si="68"/>
        <v>0</v>
      </c>
      <c r="O835" s="372"/>
      <c r="P835" s="372"/>
      <c r="Q835" s="371">
        <f t="shared" si="69"/>
        <v>0</v>
      </c>
      <c r="R835" s="371">
        <f t="shared" si="65"/>
        <v>0</v>
      </c>
      <c r="S835" s="372">
        <f>IFERROR((VLOOKUP(A835,QUEUE!$F$5:$AW$1000,27,FALSE)-VLOOKUP(A835,QUEUE!$F$5:$AW$1000,26,FALSE))*500,0)</f>
        <v>0</v>
      </c>
      <c r="T835" s="372">
        <f>IFERROR((VLOOKUP(A835,QUEUE!$F$5:$AW$1000,30,FALSE)-VLOOKUP(A835,QUEUE!$F$5:$AW$1000,29,FALSE))*850,0)</f>
        <v>0</v>
      </c>
      <c r="U835" s="372">
        <f>IFERROR((VLOOKUP(A835,QUEUE!$F$5:$AW$1000,33,FALSE)-VLOOKUP(A835,QUEUE!$F$5:$AW$1000,32,FALSE))*600,0)</f>
        <v>0</v>
      </c>
      <c r="V835" s="372">
        <f>IFERROR((VLOOKUP(A835,QUEUE!$F$5:$AW$1000,36,FALSE)-VLOOKUP(A835,QUEUE!$F$5:$AW$1000,35,FALSE))*750,0)</f>
        <v>0</v>
      </c>
      <c r="W835" s="372">
        <f>IFERROR((VLOOKUP(A835,QUEUE!$F$5:$AW$1000,39,FALSE)-VLOOKUP(A835,QUEUE!$F$5:$AW$1000,38,FALSE))*600,0)</f>
        <v>0</v>
      </c>
      <c r="X835" s="373"/>
      <c r="Y835" s="371">
        <f>IFERROR(VLOOKUP(A835,PROFILE!$B$6:$DG$1000,109,FALSE),0)</f>
        <v>0</v>
      </c>
      <c r="Z835" s="371">
        <f>IFERROR((VLOOKUP(A835,PROFILE!$B$6:$DG$1000,110,FALSE)*900)+((VLOOKUP(A835,PROFILE!$B$6:$DG$1000,110,FALSE)*900)*0.5),0)</f>
        <v>0</v>
      </c>
      <c r="AA835" s="371">
        <f t="shared" si="67"/>
        <v>0</v>
      </c>
      <c r="AB835" s="373">
        <f>IF(PROFILE!R837="รอบคัน",1500,IF(PROFILE!R837="โคม่า",2000,PROFILE!DJ837*100))</f>
        <v>0</v>
      </c>
    </row>
    <row r="836" spans="1:28" x14ac:dyDescent="0.35">
      <c r="A836" s="344" t="e">
        <f t="shared" si="66"/>
        <v>#VALUE!</v>
      </c>
      <c r="B836" s="344">
        <v>836</v>
      </c>
      <c r="G836" s="374" t="str">
        <f>IFERROR(VLOOKUP(A836,PROFILE!$B$6:$P$1000,11,FALSE),"")</f>
        <v/>
      </c>
      <c r="H836" s="368" t="str">
        <f>IF(PROFILE!H838="","",PROFILE!B838)</f>
        <v/>
      </c>
      <c r="I836" s="369" t="str">
        <f>IF(H836="","",VLOOKUP(H836,PROFILE!$B$6:$AC$1000,18,FALSE))</f>
        <v/>
      </c>
      <c r="J836" s="369" t="str">
        <f>IF(H836="","",VLOOKUP(H836,PROFILE!$B$6:$AC$1000,17,FALSE))</f>
        <v/>
      </c>
      <c r="K836" s="369" t="str">
        <f>IF(H836="","",VLOOKUP(H836,PROFILE!$B$6:$AC$1000,23,FALSE))</f>
        <v/>
      </c>
      <c r="L836" s="369" t="str">
        <f>IF(H836="","",VLOOKUP(H836,PROFILE!$B$6:$AC$1000,24,FALSE))</f>
        <v/>
      </c>
      <c r="M836" s="370" t="str">
        <f>IF(H836="","",VLOOKUP(H836,PROFILE!$B$6:$AC$1000,25,FALSE))</f>
        <v/>
      </c>
      <c r="N836" s="371">
        <f t="shared" si="68"/>
        <v>0</v>
      </c>
      <c r="O836" s="372"/>
      <c r="P836" s="372"/>
      <c r="Q836" s="371">
        <f t="shared" si="69"/>
        <v>0</v>
      </c>
      <c r="R836" s="371">
        <f t="shared" si="65"/>
        <v>0</v>
      </c>
      <c r="S836" s="372">
        <f>IFERROR((VLOOKUP(A836,QUEUE!$F$5:$AW$1000,27,FALSE)-VLOOKUP(A836,QUEUE!$F$5:$AW$1000,26,FALSE))*500,0)</f>
        <v>0</v>
      </c>
      <c r="T836" s="372">
        <f>IFERROR((VLOOKUP(A836,QUEUE!$F$5:$AW$1000,30,FALSE)-VLOOKUP(A836,QUEUE!$F$5:$AW$1000,29,FALSE))*850,0)</f>
        <v>0</v>
      </c>
      <c r="U836" s="372">
        <f>IFERROR((VLOOKUP(A836,QUEUE!$F$5:$AW$1000,33,FALSE)-VLOOKUP(A836,QUEUE!$F$5:$AW$1000,32,FALSE))*600,0)</f>
        <v>0</v>
      </c>
      <c r="V836" s="372">
        <f>IFERROR((VLOOKUP(A836,QUEUE!$F$5:$AW$1000,36,FALSE)-VLOOKUP(A836,QUEUE!$F$5:$AW$1000,35,FALSE))*750,0)</f>
        <v>0</v>
      </c>
      <c r="W836" s="372">
        <f>IFERROR((VLOOKUP(A836,QUEUE!$F$5:$AW$1000,39,FALSE)-VLOOKUP(A836,QUEUE!$F$5:$AW$1000,38,FALSE))*600,0)</f>
        <v>0</v>
      </c>
      <c r="X836" s="373"/>
      <c r="Y836" s="371">
        <f>IFERROR(VLOOKUP(A836,PROFILE!$B$6:$DG$1000,109,FALSE),0)</f>
        <v>0</v>
      </c>
      <c r="Z836" s="371">
        <f>IFERROR((VLOOKUP(A836,PROFILE!$B$6:$DG$1000,110,FALSE)*900)+((VLOOKUP(A836,PROFILE!$B$6:$DG$1000,110,FALSE)*900)*0.5),0)</f>
        <v>0</v>
      </c>
      <c r="AA836" s="371">
        <f t="shared" si="67"/>
        <v>0</v>
      </c>
      <c r="AB836" s="373">
        <f>IF(PROFILE!R838="รอบคัน",1500,IF(PROFILE!R838="โคม่า",2000,PROFILE!DJ838*100))</f>
        <v>0</v>
      </c>
    </row>
    <row r="837" spans="1:28" x14ac:dyDescent="0.35">
      <c r="A837" s="344" t="e">
        <f t="shared" si="66"/>
        <v>#VALUE!</v>
      </c>
      <c r="B837" s="344">
        <v>837</v>
      </c>
      <c r="G837" s="374" t="str">
        <f>IFERROR(VLOOKUP(A837,PROFILE!$B$6:$P$1000,11,FALSE),"")</f>
        <v/>
      </c>
      <c r="H837" s="368" t="str">
        <f>IF(PROFILE!H839="","",PROFILE!B839)</f>
        <v/>
      </c>
      <c r="I837" s="369" t="str">
        <f>IF(H837="","",VLOOKUP(H837,PROFILE!$B$6:$AC$1000,18,FALSE))</f>
        <v/>
      </c>
      <c r="J837" s="369" t="str">
        <f>IF(H837="","",VLOOKUP(H837,PROFILE!$B$6:$AC$1000,17,FALSE))</f>
        <v/>
      </c>
      <c r="K837" s="369" t="str">
        <f>IF(H837="","",VLOOKUP(H837,PROFILE!$B$6:$AC$1000,23,FALSE))</f>
        <v/>
      </c>
      <c r="L837" s="369" t="str">
        <f>IF(H837="","",VLOOKUP(H837,PROFILE!$B$6:$AC$1000,24,FALSE))</f>
        <v/>
      </c>
      <c r="M837" s="370" t="str">
        <f>IF(H837="","",VLOOKUP(H837,PROFILE!$B$6:$AC$1000,25,FALSE))</f>
        <v/>
      </c>
      <c r="N837" s="371">
        <f t="shared" si="68"/>
        <v>0</v>
      </c>
      <c r="O837" s="372"/>
      <c r="P837" s="372"/>
      <c r="Q837" s="371">
        <f t="shared" si="69"/>
        <v>0</v>
      </c>
      <c r="R837" s="371">
        <f t="shared" ref="R837:R900" si="70">Q837</f>
        <v>0</v>
      </c>
      <c r="S837" s="372">
        <f>IFERROR((VLOOKUP(A837,QUEUE!$F$5:$AW$1000,27,FALSE)-VLOOKUP(A837,QUEUE!$F$5:$AW$1000,26,FALSE))*500,0)</f>
        <v>0</v>
      </c>
      <c r="T837" s="372">
        <f>IFERROR((VLOOKUP(A837,QUEUE!$F$5:$AW$1000,30,FALSE)-VLOOKUP(A837,QUEUE!$F$5:$AW$1000,29,FALSE))*850,0)</f>
        <v>0</v>
      </c>
      <c r="U837" s="372">
        <f>IFERROR((VLOOKUP(A837,QUEUE!$F$5:$AW$1000,33,FALSE)-VLOOKUP(A837,QUEUE!$F$5:$AW$1000,32,FALSE))*600,0)</f>
        <v>0</v>
      </c>
      <c r="V837" s="372">
        <f>IFERROR((VLOOKUP(A837,QUEUE!$F$5:$AW$1000,36,FALSE)-VLOOKUP(A837,QUEUE!$F$5:$AW$1000,35,FALSE))*750,0)</f>
        <v>0</v>
      </c>
      <c r="W837" s="372">
        <f>IFERROR((VLOOKUP(A837,QUEUE!$F$5:$AW$1000,39,FALSE)-VLOOKUP(A837,QUEUE!$F$5:$AW$1000,38,FALSE))*600,0)</f>
        <v>0</v>
      </c>
      <c r="X837" s="373"/>
      <c r="Y837" s="371">
        <f>IFERROR(VLOOKUP(A837,PROFILE!$B$6:$DG$1000,109,FALSE),0)</f>
        <v>0</v>
      </c>
      <c r="Z837" s="371">
        <f>IFERROR((VLOOKUP(A837,PROFILE!$B$6:$DG$1000,110,FALSE)*900)+((VLOOKUP(A837,PROFILE!$B$6:$DG$1000,110,FALSE)*900)*0.5),0)</f>
        <v>0</v>
      </c>
      <c r="AA837" s="371">
        <f t="shared" si="67"/>
        <v>0</v>
      </c>
      <c r="AB837" s="373">
        <f>IF(PROFILE!R839="รอบคัน",1500,IF(PROFILE!R839="โคม่า",2000,PROFILE!DJ839*100))</f>
        <v>0</v>
      </c>
    </row>
    <row r="838" spans="1:28" x14ac:dyDescent="0.35">
      <c r="A838" s="344" t="e">
        <f t="shared" si="66"/>
        <v>#VALUE!</v>
      </c>
      <c r="B838" s="344">
        <v>838</v>
      </c>
      <c r="G838" s="374" t="str">
        <f>IFERROR(VLOOKUP(A838,PROFILE!$B$6:$P$1000,11,FALSE),"")</f>
        <v/>
      </c>
      <c r="H838" s="368" t="str">
        <f>IF(PROFILE!H840="","",PROFILE!B840)</f>
        <v/>
      </c>
      <c r="I838" s="369" t="str">
        <f>IF(H838="","",VLOOKUP(H838,PROFILE!$B$6:$AC$1000,18,FALSE))</f>
        <v/>
      </c>
      <c r="J838" s="369" t="str">
        <f>IF(H838="","",VLOOKUP(H838,PROFILE!$B$6:$AC$1000,17,FALSE))</f>
        <v/>
      </c>
      <c r="K838" s="369" t="str">
        <f>IF(H838="","",VLOOKUP(H838,PROFILE!$B$6:$AC$1000,23,FALSE))</f>
        <v/>
      </c>
      <c r="L838" s="369" t="str">
        <f>IF(H838="","",VLOOKUP(H838,PROFILE!$B$6:$AC$1000,24,FALSE))</f>
        <v/>
      </c>
      <c r="M838" s="370" t="str">
        <f>IF(H838="","",VLOOKUP(H838,PROFILE!$B$6:$AC$1000,25,FALSE))</f>
        <v/>
      </c>
      <c r="N838" s="371">
        <f t="shared" si="68"/>
        <v>0</v>
      </c>
      <c r="O838" s="372"/>
      <c r="P838" s="372"/>
      <c r="Q838" s="371">
        <f t="shared" si="69"/>
        <v>0</v>
      </c>
      <c r="R838" s="371">
        <f t="shared" si="70"/>
        <v>0</v>
      </c>
      <c r="S838" s="372">
        <f>IFERROR((VLOOKUP(A838,QUEUE!$F$5:$AW$1000,27,FALSE)-VLOOKUP(A838,QUEUE!$F$5:$AW$1000,26,FALSE))*500,0)</f>
        <v>0</v>
      </c>
      <c r="T838" s="372">
        <f>IFERROR((VLOOKUP(A838,QUEUE!$F$5:$AW$1000,30,FALSE)-VLOOKUP(A838,QUEUE!$F$5:$AW$1000,29,FALSE))*850,0)</f>
        <v>0</v>
      </c>
      <c r="U838" s="372">
        <f>IFERROR((VLOOKUP(A838,QUEUE!$F$5:$AW$1000,33,FALSE)-VLOOKUP(A838,QUEUE!$F$5:$AW$1000,32,FALSE))*600,0)</f>
        <v>0</v>
      </c>
      <c r="V838" s="372">
        <f>IFERROR((VLOOKUP(A838,QUEUE!$F$5:$AW$1000,36,FALSE)-VLOOKUP(A838,QUEUE!$F$5:$AW$1000,35,FALSE))*750,0)</f>
        <v>0</v>
      </c>
      <c r="W838" s="372">
        <f>IFERROR((VLOOKUP(A838,QUEUE!$F$5:$AW$1000,39,FALSE)-VLOOKUP(A838,QUEUE!$F$5:$AW$1000,38,FALSE))*600,0)</f>
        <v>0</v>
      </c>
      <c r="X838" s="373"/>
      <c r="Y838" s="371">
        <f>IFERROR(VLOOKUP(A838,PROFILE!$B$6:$DG$1000,109,FALSE),0)</f>
        <v>0</v>
      </c>
      <c r="Z838" s="371">
        <f>IFERROR((VLOOKUP(A838,PROFILE!$B$6:$DG$1000,110,FALSE)*900)+((VLOOKUP(A838,PROFILE!$B$6:$DG$1000,110,FALSE)*900)*0.5),0)</f>
        <v>0</v>
      </c>
      <c r="AA838" s="371">
        <f t="shared" si="67"/>
        <v>0</v>
      </c>
      <c r="AB838" s="373">
        <f>IF(PROFILE!R840="รอบคัน",1500,IF(PROFILE!R840="โคม่า",2000,PROFILE!DJ840*100))</f>
        <v>0</v>
      </c>
    </row>
    <row r="839" spans="1:28" x14ac:dyDescent="0.35">
      <c r="A839" s="344" t="e">
        <f t="shared" si="66"/>
        <v>#VALUE!</v>
      </c>
      <c r="B839" s="344">
        <v>839</v>
      </c>
      <c r="G839" s="374" t="str">
        <f>IFERROR(VLOOKUP(A839,PROFILE!$B$6:$P$1000,11,FALSE),"")</f>
        <v/>
      </c>
      <c r="H839" s="368" t="str">
        <f>IF(PROFILE!H841="","",PROFILE!B841)</f>
        <v/>
      </c>
      <c r="I839" s="369" t="str">
        <f>IF(H839="","",VLOOKUP(H839,PROFILE!$B$6:$AC$1000,18,FALSE))</f>
        <v/>
      </c>
      <c r="J839" s="369" t="str">
        <f>IF(H839="","",VLOOKUP(H839,PROFILE!$B$6:$AC$1000,17,FALSE))</f>
        <v/>
      </c>
      <c r="K839" s="369" t="str">
        <f>IF(H839="","",VLOOKUP(H839,PROFILE!$B$6:$AC$1000,23,FALSE))</f>
        <v/>
      </c>
      <c r="L839" s="369" t="str">
        <f>IF(H839="","",VLOOKUP(H839,PROFILE!$B$6:$AC$1000,24,FALSE))</f>
        <v/>
      </c>
      <c r="M839" s="370" t="str">
        <f>IF(H839="","",VLOOKUP(H839,PROFILE!$B$6:$AC$1000,25,FALSE))</f>
        <v/>
      </c>
      <c r="N839" s="371">
        <f t="shared" si="68"/>
        <v>0</v>
      </c>
      <c r="O839" s="372"/>
      <c r="P839" s="372"/>
      <c r="Q839" s="371">
        <f t="shared" si="69"/>
        <v>0</v>
      </c>
      <c r="R839" s="371">
        <f t="shared" si="70"/>
        <v>0</v>
      </c>
      <c r="S839" s="372">
        <f>IFERROR((VLOOKUP(A839,QUEUE!$F$5:$AW$1000,27,FALSE)-VLOOKUP(A839,QUEUE!$F$5:$AW$1000,26,FALSE))*500,0)</f>
        <v>0</v>
      </c>
      <c r="T839" s="372">
        <f>IFERROR((VLOOKUP(A839,QUEUE!$F$5:$AW$1000,30,FALSE)-VLOOKUP(A839,QUEUE!$F$5:$AW$1000,29,FALSE))*850,0)</f>
        <v>0</v>
      </c>
      <c r="U839" s="372">
        <f>IFERROR((VLOOKUP(A839,QUEUE!$F$5:$AW$1000,33,FALSE)-VLOOKUP(A839,QUEUE!$F$5:$AW$1000,32,FALSE))*600,0)</f>
        <v>0</v>
      </c>
      <c r="V839" s="372">
        <f>IFERROR((VLOOKUP(A839,QUEUE!$F$5:$AW$1000,36,FALSE)-VLOOKUP(A839,QUEUE!$F$5:$AW$1000,35,FALSE))*750,0)</f>
        <v>0</v>
      </c>
      <c r="W839" s="372">
        <f>IFERROR((VLOOKUP(A839,QUEUE!$F$5:$AW$1000,39,FALSE)-VLOOKUP(A839,QUEUE!$F$5:$AW$1000,38,FALSE))*600,0)</f>
        <v>0</v>
      </c>
      <c r="X839" s="373"/>
      <c r="Y839" s="371">
        <f>IFERROR(VLOOKUP(A839,PROFILE!$B$6:$DG$1000,109,FALSE),0)</f>
        <v>0</v>
      </c>
      <c r="Z839" s="371">
        <f>IFERROR((VLOOKUP(A839,PROFILE!$B$6:$DG$1000,110,FALSE)*900)+((VLOOKUP(A839,PROFILE!$B$6:$DG$1000,110,FALSE)*900)*0.5),0)</f>
        <v>0</v>
      </c>
      <c r="AA839" s="371">
        <f t="shared" si="67"/>
        <v>0</v>
      </c>
      <c r="AB839" s="373">
        <f>IF(PROFILE!R841="รอบคัน",1500,IF(PROFILE!R841="โคม่า",2000,PROFILE!DJ841*100))</f>
        <v>0</v>
      </c>
    </row>
    <row r="840" spans="1:28" x14ac:dyDescent="0.35">
      <c r="A840" s="344" t="e">
        <f t="shared" ref="A840:A903" si="71">VALUE(H840)</f>
        <v>#VALUE!</v>
      </c>
      <c r="B840" s="344">
        <v>840</v>
      </c>
      <c r="G840" s="374" t="str">
        <f>IFERROR(VLOOKUP(A840,PROFILE!$B$6:$P$1000,11,FALSE),"")</f>
        <v/>
      </c>
      <c r="H840" s="368" t="str">
        <f>IF(PROFILE!H842="","",PROFILE!B842)</f>
        <v/>
      </c>
      <c r="I840" s="369" t="str">
        <f>IF(H840="","",VLOOKUP(H840,PROFILE!$B$6:$AC$1000,18,FALSE))</f>
        <v/>
      </c>
      <c r="J840" s="369" t="str">
        <f>IF(H840="","",VLOOKUP(H840,PROFILE!$B$6:$AC$1000,17,FALSE))</f>
        <v/>
      </c>
      <c r="K840" s="369" t="str">
        <f>IF(H840="","",VLOOKUP(H840,PROFILE!$B$6:$AC$1000,23,FALSE))</f>
        <v/>
      </c>
      <c r="L840" s="369" t="str">
        <f>IF(H840="","",VLOOKUP(H840,PROFILE!$B$6:$AC$1000,24,FALSE))</f>
        <v/>
      </c>
      <c r="M840" s="370" t="str">
        <f>IF(H840="","",VLOOKUP(H840,PROFILE!$B$6:$AC$1000,25,FALSE))</f>
        <v/>
      </c>
      <c r="N840" s="371">
        <f t="shared" si="68"/>
        <v>0</v>
      </c>
      <c r="O840" s="372"/>
      <c r="P840" s="372"/>
      <c r="Q840" s="371">
        <f t="shared" si="69"/>
        <v>0</v>
      </c>
      <c r="R840" s="371">
        <f t="shared" si="70"/>
        <v>0</v>
      </c>
      <c r="S840" s="372">
        <f>IFERROR((VLOOKUP(A840,QUEUE!$F$5:$AW$1000,27,FALSE)-VLOOKUP(A840,QUEUE!$F$5:$AW$1000,26,FALSE))*500,0)</f>
        <v>0</v>
      </c>
      <c r="T840" s="372">
        <f>IFERROR((VLOOKUP(A840,QUEUE!$F$5:$AW$1000,30,FALSE)-VLOOKUP(A840,QUEUE!$F$5:$AW$1000,29,FALSE))*850,0)</f>
        <v>0</v>
      </c>
      <c r="U840" s="372">
        <f>IFERROR((VLOOKUP(A840,QUEUE!$F$5:$AW$1000,33,FALSE)-VLOOKUP(A840,QUEUE!$F$5:$AW$1000,32,FALSE))*600,0)</f>
        <v>0</v>
      </c>
      <c r="V840" s="372">
        <f>IFERROR((VLOOKUP(A840,QUEUE!$F$5:$AW$1000,36,FALSE)-VLOOKUP(A840,QUEUE!$F$5:$AW$1000,35,FALSE))*750,0)</f>
        <v>0</v>
      </c>
      <c r="W840" s="372">
        <f>IFERROR((VLOOKUP(A840,QUEUE!$F$5:$AW$1000,39,FALSE)-VLOOKUP(A840,QUEUE!$F$5:$AW$1000,38,FALSE))*600,0)</f>
        <v>0</v>
      </c>
      <c r="X840" s="373"/>
      <c r="Y840" s="371">
        <f>IFERROR(VLOOKUP(A840,PROFILE!$B$6:$DG$1000,109,FALSE),0)</f>
        <v>0</v>
      </c>
      <c r="Z840" s="371">
        <f>IFERROR((VLOOKUP(A840,PROFILE!$B$6:$DG$1000,110,FALSE)*900)+((VLOOKUP(A840,PROFILE!$B$6:$DG$1000,110,FALSE)*900)*0.5),0)</f>
        <v>0</v>
      </c>
      <c r="AA840" s="371">
        <f t="shared" si="67"/>
        <v>0</v>
      </c>
      <c r="AB840" s="373">
        <f>IF(PROFILE!R842="รอบคัน",1500,IF(PROFILE!R842="โคม่า",2000,PROFILE!DJ842*100))</f>
        <v>0</v>
      </c>
    </row>
    <row r="841" spans="1:28" x14ac:dyDescent="0.35">
      <c r="A841" s="344" t="e">
        <f t="shared" si="71"/>
        <v>#VALUE!</v>
      </c>
      <c r="B841" s="344">
        <v>841</v>
      </c>
      <c r="G841" s="374" t="str">
        <f>IFERROR(VLOOKUP(A841,PROFILE!$B$6:$P$1000,11,FALSE),"")</f>
        <v/>
      </c>
      <c r="H841" s="368" t="str">
        <f>IF(PROFILE!H843="","",PROFILE!B843)</f>
        <v/>
      </c>
      <c r="I841" s="369" t="str">
        <f>IF(H841="","",VLOOKUP(H841,PROFILE!$B$6:$AC$1000,18,FALSE))</f>
        <v/>
      </c>
      <c r="J841" s="369" t="str">
        <f>IF(H841="","",VLOOKUP(H841,PROFILE!$B$6:$AC$1000,17,FALSE))</f>
        <v/>
      </c>
      <c r="K841" s="369" t="str">
        <f>IF(H841="","",VLOOKUP(H841,PROFILE!$B$6:$AC$1000,23,FALSE))</f>
        <v/>
      </c>
      <c r="L841" s="369" t="str">
        <f>IF(H841="","",VLOOKUP(H841,PROFILE!$B$6:$AC$1000,24,FALSE))</f>
        <v/>
      </c>
      <c r="M841" s="370" t="str">
        <f>IF(H841="","",VLOOKUP(H841,PROFILE!$B$6:$AC$1000,25,FALSE))</f>
        <v/>
      </c>
      <c r="N841" s="371">
        <f t="shared" si="68"/>
        <v>0</v>
      </c>
      <c r="O841" s="372"/>
      <c r="P841" s="372"/>
      <c r="Q841" s="371">
        <f t="shared" si="69"/>
        <v>0</v>
      </c>
      <c r="R841" s="371">
        <f t="shared" si="70"/>
        <v>0</v>
      </c>
      <c r="S841" s="372">
        <f>IFERROR((VLOOKUP(A841,QUEUE!$F$5:$AW$1000,27,FALSE)-VLOOKUP(A841,QUEUE!$F$5:$AW$1000,26,FALSE))*500,0)</f>
        <v>0</v>
      </c>
      <c r="T841" s="372">
        <f>IFERROR((VLOOKUP(A841,QUEUE!$F$5:$AW$1000,30,FALSE)-VLOOKUP(A841,QUEUE!$F$5:$AW$1000,29,FALSE))*850,0)</f>
        <v>0</v>
      </c>
      <c r="U841" s="372">
        <f>IFERROR((VLOOKUP(A841,QUEUE!$F$5:$AW$1000,33,FALSE)-VLOOKUP(A841,QUEUE!$F$5:$AW$1000,32,FALSE))*600,0)</f>
        <v>0</v>
      </c>
      <c r="V841" s="372">
        <f>IFERROR((VLOOKUP(A841,QUEUE!$F$5:$AW$1000,36,FALSE)-VLOOKUP(A841,QUEUE!$F$5:$AW$1000,35,FALSE))*750,0)</f>
        <v>0</v>
      </c>
      <c r="W841" s="372">
        <f>IFERROR((VLOOKUP(A841,QUEUE!$F$5:$AW$1000,39,FALSE)-VLOOKUP(A841,QUEUE!$F$5:$AW$1000,38,FALSE))*600,0)</f>
        <v>0</v>
      </c>
      <c r="X841" s="373"/>
      <c r="Y841" s="371">
        <f>IFERROR(VLOOKUP(A841,PROFILE!$B$6:$DG$1000,109,FALSE),0)</f>
        <v>0</v>
      </c>
      <c r="Z841" s="371">
        <f>IFERROR((VLOOKUP(A841,PROFILE!$B$6:$DG$1000,110,FALSE)*900)+((VLOOKUP(A841,PROFILE!$B$6:$DG$1000,110,FALSE)*900)*0.5),0)</f>
        <v>0</v>
      </c>
      <c r="AA841" s="371">
        <f t="shared" si="67"/>
        <v>0</v>
      </c>
      <c r="AB841" s="373">
        <f>IF(PROFILE!R843="รอบคัน",1500,IF(PROFILE!R843="โคม่า",2000,PROFILE!DJ843*100))</f>
        <v>0</v>
      </c>
    </row>
    <row r="842" spans="1:28" x14ac:dyDescent="0.35">
      <c r="A842" s="344" t="e">
        <f t="shared" si="71"/>
        <v>#VALUE!</v>
      </c>
      <c r="B842" s="344">
        <v>842</v>
      </c>
      <c r="G842" s="374" t="str">
        <f>IFERROR(VLOOKUP(A842,PROFILE!$B$6:$P$1000,11,FALSE),"")</f>
        <v/>
      </c>
      <c r="H842" s="368" t="str">
        <f>IF(PROFILE!H844="","",PROFILE!B844)</f>
        <v/>
      </c>
      <c r="I842" s="369" t="str">
        <f>IF(H842="","",VLOOKUP(H842,PROFILE!$B$6:$AC$1000,18,FALSE))</f>
        <v/>
      </c>
      <c r="J842" s="369" t="str">
        <f>IF(H842="","",VLOOKUP(H842,PROFILE!$B$6:$AC$1000,17,FALSE))</f>
        <v/>
      </c>
      <c r="K842" s="369" t="str">
        <f>IF(H842="","",VLOOKUP(H842,PROFILE!$B$6:$AC$1000,23,FALSE))</f>
        <v/>
      </c>
      <c r="L842" s="369" t="str">
        <f>IF(H842="","",VLOOKUP(H842,PROFILE!$B$6:$AC$1000,24,FALSE))</f>
        <v/>
      </c>
      <c r="M842" s="370" t="str">
        <f>IF(H842="","",VLOOKUP(H842,PROFILE!$B$6:$AC$1000,25,FALSE))</f>
        <v/>
      </c>
      <c r="N842" s="371">
        <f t="shared" si="68"/>
        <v>0</v>
      </c>
      <c r="O842" s="372"/>
      <c r="P842" s="372"/>
      <c r="Q842" s="371">
        <f t="shared" si="69"/>
        <v>0</v>
      </c>
      <c r="R842" s="371">
        <f t="shared" si="70"/>
        <v>0</v>
      </c>
      <c r="S842" s="372">
        <f>IFERROR((VLOOKUP(A842,QUEUE!$F$5:$AW$1000,27,FALSE)-VLOOKUP(A842,QUEUE!$F$5:$AW$1000,26,FALSE))*500,0)</f>
        <v>0</v>
      </c>
      <c r="T842" s="372">
        <f>IFERROR((VLOOKUP(A842,QUEUE!$F$5:$AW$1000,30,FALSE)-VLOOKUP(A842,QUEUE!$F$5:$AW$1000,29,FALSE))*850,0)</f>
        <v>0</v>
      </c>
      <c r="U842" s="372">
        <f>IFERROR((VLOOKUP(A842,QUEUE!$F$5:$AW$1000,33,FALSE)-VLOOKUP(A842,QUEUE!$F$5:$AW$1000,32,FALSE))*600,0)</f>
        <v>0</v>
      </c>
      <c r="V842" s="372">
        <f>IFERROR((VLOOKUP(A842,QUEUE!$F$5:$AW$1000,36,FALSE)-VLOOKUP(A842,QUEUE!$F$5:$AW$1000,35,FALSE))*750,0)</f>
        <v>0</v>
      </c>
      <c r="W842" s="372">
        <f>IFERROR((VLOOKUP(A842,QUEUE!$F$5:$AW$1000,39,FALSE)-VLOOKUP(A842,QUEUE!$F$5:$AW$1000,38,FALSE))*600,0)</f>
        <v>0</v>
      </c>
      <c r="X842" s="373"/>
      <c r="Y842" s="371">
        <f>IFERROR(VLOOKUP(A842,PROFILE!$B$6:$DG$1000,109,FALSE),0)</f>
        <v>0</v>
      </c>
      <c r="Z842" s="371">
        <f>IFERROR((VLOOKUP(A842,PROFILE!$B$6:$DG$1000,110,FALSE)*900)+((VLOOKUP(A842,PROFILE!$B$6:$DG$1000,110,FALSE)*900)*0.5),0)</f>
        <v>0</v>
      </c>
      <c r="AA842" s="371">
        <f t="shared" si="67"/>
        <v>0</v>
      </c>
      <c r="AB842" s="373">
        <f>IF(PROFILE!R844="รอบคัน",1500,IF(PROFILE!R844="โคม่า",2000,PROFILE!DJ844*100))</f>
        <v>0</v>
      </c>
    </row>
    <row r="843" spans="1:28" x14ac:dyDescent="0.35">
      <c r="A843" s="344" t="e">
        <f t="shared" si="71"/>
        <v>#VALUE!</v>
      </c>
      <c r="B843" s="344">
        <v>843</v>
      </c>
      <c r="G843" s="374" t="str">
        <f>IFERROR(VLOOKUP(A843,PROFILE!$B$6:$P$1000,11,FALSE),"")</f>
        <v/>
      </c>
      <c r="H843" s="368" t="str">
        <f>IF(PROFILE!H845="","",PROFILE!B845)</f>
        <v/>
      </c>
      <c r="I843" s="369" t="str">
        <f>IF(H843="","",VLOOKUP(H843,PROFILE!$B$6:$AC$1000,18,FALSE))</f>
        <v/>
      </c>
      <c r="J843" s="369" t="str">
        <f>IF(H843="","",VLOOKUP(H843,PROFILE!$B$6:$AC$1000,17,FALSE))</f>
        <v/>
      </c>
      <c r="K843" s="369" t="str">
        <f>IF(H843="","",VLOOKUP(H843,PROFILE!$B$6:$AC$1000,23,FALSE))</f>
        <v/>
      </c>
      <c r="L843" s="369" t="str">
        <f>IF(H843="","",VLOOKUP(H843,PROFILE!$B$6:$AC$1000,24,FALSE))</f>
        <v/>
      </c>
      <c r="M843" s="370" t="str">
        <f>IF(H843="","",VLOOKUP(H843,PROFILE!$B$6:$AC$1000,25,FALSE))</f>
        <v/>
      </c>
      <c r="N843" s="371">
        <f t="shared" si="68"/>
        <v>0</v>
      </c>
      <c r="O843" s="372"/>
      <c r="P843" s="372"/>
      <c r="Q843" s="371">
        <f t="shared" si="69"/>
        <v>0</v>
      </c>
      <c r="R843" s="371">
        <f t="shared" si="70"/>
        <v>0</v>
      </c>
      <c r="S843" s="372">
        <f>IFERROR((VLOOKUP(A843,QUEUE!$F$5:$AW$1000,27,FALSE)-VLOOKUP(A843,QUEUE!$F$5:$AW$1000,26,FALSE))*500,0)</f>
        <v>0</v>
      </c>
      <c r="T843" s="372">
        <f>IFERROR((VLOOKUP(A843,QUEUE!$F$5:$AW$1000,30,FALSE)-VLOOKUP(A843,QUEUE!$F$5:$AW$1000,29,FALSE))*850,0)</f>
        <v>0</v>
      </c>
      <c r="U843" s="372">
        <f>IFERROR((VLOOKUP(A843,QUEUE!$F$5:$AW$1000,33,FALSE)-VLOOKUP(A843,QUEUE!$F$5:$AW$1000,32,FALSE))*600,0)</f>
        <v>0</v>
      </c>
      <c r="V843" s="372">
        <f>IFERROR((VLOOKUP(A843,QUEUE!$F$5:$AW$1000,36,FALSE)-VLOOKUP(A843,QUEUE!$F$5:$AW$1000,35,FALSE))*750,0)</f>
        <v>0</v>
      </c>
      <c r="W843" s="372">
        <f>IFERROR((VLOOKUP(A843,QUEUE!$F$5:$AW$1000,39,FALSE)-VLOOKUP(A843,QUEUE!$F$5:$AW$1000,38,FALSE))*600,0)</f>
        <v>0</v>
      </c>
      <c r="X843" s="373"/>
      <c r="Y843" s="371">
        <f>IFERROR(VLOOKUP(A843,PROFILE!$B$6:$DG$1000,109,FALSE),0)</f>
        <v>0</v>
      </c>
      <c r="Z843" s="371">
        <f>IFERROR((VLOOKUP(A843,PROFILE!$B$6:$DG$1000,110,FALSE)*900)+((VLOOKUP(A843,PROFILE!$B$6:$DG$1000,110,FALSE)*900)*0.5),0)</f>
        <v>0</v>
      </c>
      <c r="AA843" s="371">
        <f t="shared" si="67"/>
        <v>0</v>
      </c>
      <c r="AB843" s="373">
        <f>IF(PROFILE!R845="รอบคัน",1500,IF(PROFILE!R845="โคม่า",2000,PROFILE!DJ845*100))</f>
        <v>0</v>
      </c>
    </row>
    <row r="844" spans="1:28" x14ac:dyDescent="0.35">
      <c r="A844" s="344" t="e">
        <f t="shared" si="71"/>
        <v>#VALUE!</v>
      </c>
      <c r="B844" s="344">
        <v>844</v>
      </c>
      <c r="G844" s="374" t="str">
        <f>IFERROR(VLOOKUP(A844,PROFILE!$B$6:$P$1000,11,FALSE),"")</f>
        <v/>
      </c>
      <c r="H844" s="368" t="str">
        <f>IF(PROFILE!H846="","",PROFILE!B846)</f>
        <v/>
      </c>
      <c r="I844" s="369" t="str">
        <f>IF(H844="","",VLOOKUP(H844,PROFILE!$B$6:$AC$1000,18,FALSE))</f>
        <v/>
      </c>
      <c r="J844" s="369" t="str">
        <f>IF(H844="","",VLOOKUP(H844,PROFILE!$B$6:$AC$1000,17,FALSE))</f>
        <v/>
      </c>
      <c r="K844" s="369" t="str">
        <f>IF(H844="","",VLOOKUP(H844,PROFILE!$B$6:$AC$1000,23,FALSE))</f>
        <v/>
      </c>
      <c r="L844" s="369" t="str">
        <f>IF(H844="","",VLOOKUP(H844,PROFILE!$B$6:$AC$1000,24,FALSE))</f>
        <v/>
      </c>
      <c r="M844" s="370" t="str">
        <f>IF(H844="","",VLOOKUP(H844,PROFILE!$B$6:$AC$1000,25,FALSE))</f>
        <v/>
      </c>
      <c r="N844" s="371">
        <f t="shared" si="68"/>
        <v>0</v>
      </c>
      <c r="O844" s="372"/>
      <c r="P844" s="372"/>
      <c r="Q844" s="371">
        <f t="shared" si="69"/>
        <v>0</v>
      </c>
      <c r="R844" s="371">
        <f t="shared" si="70"/>
        <v>0</v>
      </c>
      <c r="S844" s="372">
        <f>IFERROR((VLOOKUP(A844,QUEUE!$F$5:$AW$1000,27,FALSE)-VLOOKUP(A844,QUEUE!$F$5:$AW$1000,26,FALSE))*500,0)</f>
        <v>0</v>
      </c>
      <c r="T844" s="372">
        <f>IFERROR((VLOOKUP(A844,QUEUE!$F$5:$AW$1000,30,FALSE)-VLOOKUP(A844,QUEUE!$F$5:$AW$1000,29,FALSE))*850,0)</f>
        <v>0</v>
      </c>
      <c r="U844" s="372">
        <f>IFERROR((VLOOKUP(A844,QUEUE!$F$5:$AW$1000,33,FALSE)-VLOOKUP(A844,QUEUE!$F$5:$AW$1000,32,FALSE))*600,0)</f>
        <v>0</v>
      </c>
      <c r="V844" s="372">
        <f>IFERROR((VLOOKUP(A844,QUEUE!$F$5:$AW$1000,36,FALSE)-VLOOKUP(A844,QUEUE!$F$5:$AW$1000,35,FALSE))*750,0)</f>
        <v>0</v>
      </c>
      <c r="W844" s="372">
        <f>IFERROR((VLOOKUP(A844,QUEUE!$F$5:$AW$1000,39,FALSE)-VLOOKUP(A844,QUEUE!$F$5:$AW$1000,38,FALSE))*600,0)</f>
        <v>0</v>
      </c>
      <c r="X844" s="373"/>
      <c r="Y844" s="371">
        <f>IFERROR(VLOOKUP(A844,PROFILE!$B$6:$DG$1000,109,FALSE),0)</f>
        <v>0</v>
      </c>
      <c r="Z844" s="371">
        <f>IFERROR((VLOOKUP(A844,PROFILE!$B$6:$DG$1000,110,FALSE)*900)+((VLOOKUP(A844,PROFILE!$B$6:$DG$1000,110,FALSE)*900)*0.5),0)</f>
        <v>0</v>
      </c>
      <c r="AA844" s="371">
        <f t="shared" si="67"/>
        <v>0</v>
      </c>
      <c r="AB844" s="373">
        <f>IF(PROFILE!R846="รอบคัน",1500,IF(PROFILE!R846="โคม่า",2000,PROFILE!DJ846*100))</f>
        <v>0</v>
      </c>
    </row>
    <row r="845" spans="1:28" x14ac:dyDescent="0.35">
      <c r="A845" s="344" t="e">
        <f t="shared" si="71"/>
        <v>#VALUE!</v>
      </c>
      <c r="B845" s="344">
        <v>845</v>
      </c>
      <c r="G845" s="374" t="str">
        <f>IFERROR(VLOOKUP(A845,PROFILE!$B$6:$P$1000,11,FALSE),"")</f>
        <v/>
      </c>
      <c r="H845" s="368" t="str">
        <f>IF(PROFILE!H847="","",PROFILE!B847)</f>
        <v/>
      </c>
      <c r="I845" s="369" t="str">
        <f>IF(H845="","",VLOOKUP(H845,PROFILE!$B$6:$AC$1000,18,FALSE))</f>
        <v/>
      </c>
      <c r="J845" s="369" t="str">
        <f>IF(H845="","",VLOOKUP(H845,PROFILE!$B$6:$AC$1000,17,FALSE))</f>
        <v/>
      </c>
      <c r="K845" s="369" t="str">
        <f>IF(H845="","",VLOOKUP(H845,PROFILE!$B$6:$AC$1000,23,FALSE))</f>
        <v/>
      </c>
      <c r="L845" s="369" t="str">
        <f>IF(H845="","",VLOOKUP(H845,PROFILE!$B$6:$AC$1000,24,FALSE))</f>
        <v/>
      </c>
      <c r="M845" s="370" t="str">
        <f>IF(H845="","",VLOOKUP(H845,PROFILE!$B$6:$AC$1000,25,FALSE))</f>
        <v/>
      </c>
      <c r="N845" s="371">
        <f t="shared" si="68"/>
        <v>0</v>
      </c>
      <c r="O845" s="372"/>
      <c r="P845" s="372"/>
      <c r="Q845" s="371">
        <f t="shared" si="69"/>
        <v>0</v>
      </c>
      <c r="R845" s="371">
        <f t="shared" si="70"/>
        <v>0</v>
      </c>
      <c r="S845" s="372">
        <f>IFERROR((VLOOKUP(A845,QUEUE!$F$5:$AW$1000,27,FALSE)-VLOOKUP(A845,QUEUE!$F$5:$AW$1000,26,FALSE))*500,0)</f>
        <v>0</v>
      </c>
      <c r="T845" s="372">
        <f>IFERROR((VLOOKUP(A845,QUEUE!$F$5:$AW$1000,30,FALSE)-VLOOKUP(A845,QUEUE!$F$5:$AW$1000,29,FALSE))*850,0)</f>
        <v>0</v>
      </c>
      <c r="U845" s="372">
        <f>IFERROR((VLOOKUP(A845,QUEUE!$F$5:$AW$1000,33,FALSE)-VLOOKUP(A845,QUEUE!$F$5:$AW$1000,32,FALSE))*600,0)</f>
        <v>0</v>
      </c>
      <c r="V845" s="372">
        <f>IFERROR((VLOOKUP(A845,QUEUE!$F$5:$AW$1000,36,FALSE)-VLOOKUP(A845,QUEUE!$F$5:$AW$1000,35,FALSE))*750,0)</f>
        <v>0</v>
      </c>
      <c r="W845" s="372">
        <f>IFERROR((VLOOKUP(A845,QUEUE!$F$5:$AW$1000,39,FALSE)-VLOOKUP(A845,QUEUE!$F$5:$AW$1000,38,FALSE))*600,0)</f>
        <v>0</v>
      </c>
      <c r="X845" s="373"/>
      <c r="Y845" s="371">
        <f>IFERROR(VLOOKUP(A845,PROFILE!$B$6:$DG$1000,109,FALSE),0)</f>
        <v>0</v>
      </c>
      <c r="Z845" s="371">
        <f>IFERROR((VLOOKUP(A845,PROFILE!$B$6:$DG$1000,110,FALSE)*900)+((VLOOKUP(A845,PROFILE!$B$6:$DG$1000,110,FALSE)*900)*0.5),0)</f>
        <v>0</v>
      </c>
      <c r="AA845" s="371">
        <f t="shared" si="67"/>
        <v>0</v>
      </c>
      <c r="AB845" s="373">
        <f>IF(PROFILE!R847="รอบคัน",1500,IF(PROFILE!R847="โคม่า",2000,PROFILE!DJ847*100))</f>
        <v>0</v>
      </c>
    </row>
    <row r="846" spans="1:28" x14ac:dyDescent="0.35">
      <c r="A846" s="344" t="e">
        <f t="shared" si="71"/>
        <v>#VALUE!</v>
      </c>
      <c r="B846" s="344">
        <v>846</v>
      </c>
      <c r="G846" s="374" t="str">
        <f>IFERROR(VLOOKUP(A846,PROFILE!$B$6:$P$1000,11,FALSE),"")</f>
        <v/>
      </c>
      <c r="H846" s="368" t="str">
        <f>IF(PROFILE!H848="","",PROFILE!B848)</f>
        <v/>
      </c>
      <c r="I846" s="369" t="str">
        <f>IF(H846="","",VLOOKUP(H846,PROFILE!$B$6:$AC$1000,18,FALSE))</f>
        <v/>
      </c>
      <c r="J846" s="369" t="str">
        <f>IF(H846="","",VLOOKUP(H846,PROFILE!$B$6:$AC$1000,17,FALSE))</f>
        <v/>
      </c>
      <c r="K846" s="369" t="str">
        <f>IF(H846="","",VLOOKUP(H846,PROFILE!$B$6:$AC$1000,23,FALSE))</f>
        <v/>
      </c>
      <c r="L846" s="369" t="str">
        <f>IF(H846="","",VLOOKUP(H846,PROFILE!$B$6:$AC$1000,24,FALSE))</f>
        <v/>
      </c>
      <c r="M846" s="370" t="str">
        <f>IF(H846="","",VLOOKUP(H846,PROFILE!$B$6:$AC$1000,25,FALSE))</f>
        <v/>
      </c>
      <c r="N846" s="371">
        <f t="shared" si="68"/>
        <v>0</v>
      </c>
      <c r="O846" s="372"/>
      <c r="P846" s="372"/>
      <c r="Q846" s="371">
        <f t="shared" si="69"/>
        <v>0</v>
      </c>
      <c r="R846" s="371">
        <f t="shared" si="70"/>
        <v>0</v>
      </c>
      <c r="S846" s="372">
        <f>IFERROR((VLOOKUP(A846,QUEUE!$F$5:$AW$1000,27,FALSE)-VLOOKUP(A846,QUEUE!$F$5:$AW$1000,26,FALSE))*500,0)</f>
        <v>0</v>
      </c>
      <c r="T846" s="372">
        <f>IFERROR((VLOOKUP(A846,QUEUE!$F$5:$AW$1000,30,FALSE)-VLOOKUP(A846,QUEUE!$F$5:$AW$1000,29,FALSE))*850,0)</f>
        <v>0</v>
      </c>
      <c r="U846" s="372">
        <f>IFERROR((VLOOKUP(A846,QUEUE!$F$5:$AW$1000,33,FALSE)-VLOOKUP(A846,QUEUE!$F$5:$AW$1000,32,FALSE))*600,0)</f>
        <v>0</v>
      </c>
      <c r="V846" s="372">
        <f>IFERROR((VLOOKUP(A846,QUEUE!$F$5:$AW$1000,36,FALSE)-VLOOKUP(A846,QUEUE!$F$5:$AW$1000,35,FALSE))*750,0)</f>
        <v>0</v>
      </c>
      <c r="W846" s="372">
        <f>IFERROR((VLOOKUP(A846,QUEUE!$F$5:$AW$1000,39,FALSE)-VLOOKUP(A846,QUEUE!$F$5:$AW$1000,38,FALSE))*600,0)</f>
        <v>0</v>
      </c>
      <c r="X846" s="373"/>
      <c r="Y846" s="371">
        <f>IFERROR(VLOOKUP(A846,PROFILE!$B$6:$DG$1000,109,FALSE),0)</f>
        <v>0</v>
      </c>
      <c r="Z846" s="371">
        <f>IFERROR((VLOOKUP(A846,PROFILE!$B$6:$DG$1000,110,FALSE)*900)+((VLOOKUP(A846,PROFILE!$B$6:$DG$1000,110,FALSE)*900)*0.5),0)</f>
        <v>0</v>
      </c>
      <c r="AA846" s="371">
        <f t="shared" si="67"/>
        <v>0</v>
      </c>
      <c r="AB846" s="373">
        <f>IF(PROFILE!R848="รอบคัน",1500,IF(PROFILE!R848="โคม่า",2000,PROFILE!DJ848*100))</f>
        <v>0</v>
      </c>
    </row>
    <row r="847" spans="1:28" x14ac:dyDescent="0.35">
      <c r="A847" s="344" t="e">
        <f t="shared" si="71"/>
        <v>#VALUE!</v>
      </c>
      <c r="B847" s="344">
        <v>847</v>
      </c>
      <c r="G847" s="374" t="str">
        <f>IFERROR(VLOOKUP(A847,PROFILE!$B$6:$P$1000,11,FALSE),"")</f>
        <v/>
      </c>
      <c r="H847" s="368" t="str">
        <f>IF(PROFILE!H849="","",PROFILE!B849)</f>
        <v/>
      </c>
      <c r="I847" s="369" t="str">
        <f>IF(H847="","",VLOOKUP(H847,PROFILE!$B$6:$AC$1000,18,FALSE))</f>
        <v/>
      </c>
      <c r="J847" s="369" t="str">
        <f>IF(H847="","",VLOOKUP(H847,PROFILE!$B$6:$AC$1000,17,FALSE))</f>
        <v/>
      </c>
      <c r="K847" s="369" t="str">
        <f>IF(H847="","",VLOOKUP(H847,PROFILE!$B$6:$AC$1000,23,FALSE))</f>
        <v/>
      </c>
      <c r="L847" s="369" t="str">
        <f>IF(H847="","",VLOOKUP(H847,PROFILE!$B$6:$AC$1000,24,FALSE))</f>
        <v/>
      </c>
      <c r="M847" s="370" t="str">
        <f>IF(H847="","",VLOOKUP(H847,PROFILE!$B$6:$AC$1000,25,FALSE))</f>
        <v/>
      </c>
      <c r="N847" s="371">
        <f t="shared" si="68"/>
        <v>0</v>
      </c>
      <c r="O847" s="372"/>
      <c r="P847" s="372"/>
      <c r="Q847" s="371">
        <f t="shared" si="69"/>
        <v>0</v>
      </c>
      <c r="R847" s="371">
        <f t="shared" si="70"/>
        <v>0</v>
      </c>
      <c r="S847" s="372">
        <f>IFERROR((VLOOKUP(A847,QUEUE!$F$5:$AW$1000,27,FALSE)-VLOOKUP(A847,QUEUE!$F$5:$AW$1000,26,FALSE))*500,0)</f>
        <v>0</v>
      </c>
      <c r="T847" s="372">
        <f>IFERROR((VLOOKUP(A847,QUEUE!$F$5:$AW$1000,30,FALSE)-VLOOKUP(A847,QUEUE!$F$5:$AW$1000,29,FALSE))*850,0)</f>
        <v>0</v>
      </c>
      <c r="U847" s="372">
        <f>IFERROR((VLOOKUP(A847,QUEUE!$F$5:$AW$1000,33,FALSE)-VLOOKUP(A847,QUEUE!$F$5:$AW$1000,32,FALSE))*600,0)</f>
        <v>0</v>
      </c>
      <c r="V847" s="372">
        <f>IFERROR((VLOOKUP(A847,QUEUE!$F$5:$AW$1000,36,FALSE)-VLOOKUP(A847,QUEUE!$F$5:$AW$1000,35,FALSE))*750,0)</f>
        <v>0</v>
      </c>
      <c r="W847" s="372">
        <f>IFERROR((VLOOKUP(A847,QUEUE!$F$5:$AW$1000,39,FALSE)-VLOOKUP(A847,QUEUE!$F$5:$AW$1000,38,FALSE))*600,0)</f>
        <v>0</v>
      </c>
      <c r="X847" s="373"/>
      <c r="Y847" s="371">
        <f>IFERROR(VLOOKUP(A847,PROFILE!$B$6:$DG$1000,109,FALSE),0)</f>
        <v>0</v>
      </c>
      <c r="Z847" s="371">
        <f>IFERROR((VLOOKUP(A847,PROFILE!$B$6:$DG$1000,110,FALSE)*900)+((VLOOKUP(A847,PROFILE!$B$6:$DG$1000,110,FALSE)*900)*0.5),0)</f>
        <v>0</v>
      </c>
      <c r="AA847" s="371">
        <f t="shared" ref="AA847:AA910" si="72">IFERROR(0.1*(P847-Y847),0)</f>
        <v>0</v>
      </c>
      <c r="AB847" s="373">
        <f>IF(PROFILE!R849="รอบคัน",1500,IF(PROFILE!R849="โคม่า",2000,PROFILE!DJ849*100))</f>
        <v>0</v>
      </c>
    </row>
    <row r="848" spans="1:28" x14ac:dyDescent="0.35">
      <c r="A848" s="344" t="e">
        <f t="shared" si="71"/>
        <v>#VALUE!</v>
      </c>
      <c r="B848" s="344">
        <v>848</v>
      </c>
      <c r="G848" s="374" t="str">
        <f>IFERROR(VLOOKUP(A848,PROFILE!$B$6:$P$1000,11,FALSE),"")</f>
        <v/>
      </c>
      <c r="H848" s="368" t="str">
        <f>IF(PROFILE!H850="","",PROFILE!B850)</f>
        <v/>
      </c>
      <c r="I848" s="369" t="str">
        <f>IF(H848="","",VLOOKUP(H848,PROFILE!$B$6:$AC$1000,18,FALSE))</f>
        <v/>
      </c>
      <c r="J848" s="369" t="str">
        <f>IF(H848="","",VLOOKUP(H848,PROFILE!$B$6:$AC$1000,17,FALSE))</f>
        <v/>
      </c>
      <c r="K848" s="369" t="str">
        <f>IF(H848="","",VLOOKUP(H848,PROFILE!$B$6:$AC$1000,23,FALSE))</f>
        <v/>
      </c>
      <c r="L848" s="369" t="str">
        <f>IF(H848="","",VLOOKUP(H848,PROFILE!$B$6:$AC$1000,24,FALSE))</f>
        <v/>
      </c>
      <c r="M848" s="370" t="str">
        <f>IF(H848="","",VLOOKUP(H848,PROFILE!$B$6:$AC$1000,25,FALSE))</f>
        <v/>
      </c>
      <c r="N848" s="371">
        <f t="shared" ref="N848:N911" si="73">SUM(S848:AB848)</f>
        <v>0</v>
      </c>
      <c r="O848" s="372"/>
      <c r="P848" s="372"/>
      <c r="Q848" s="371">
        <f t="shared" ref="Q848:Q911" si="74">IF(P848="",0,P848-N848)</f>
        <v>0</v>
      </c>
      <c r="R848" s="371">
        <f t="shared" si="70"/>
        <v>0</v>
      </c>
      <c r="S848" s="372">
        <f>IFERROR((VLOOKUP(A848,QUEUE!$F$5:$AW$1000,27,FALSE)-VLOOKUP(A848,QUEUE!$F$5:$AW$1000,26,FALSE))*500,0)</f>
        <v>0</v>
      </c>
      <c r="T848" s="372">
        <f>IFERROR((VLOOKUP(A848,QUEUE!$F$5:$AW$1000,30,FALSE)-VLOOKUP(A848,QUEUE!$F$5:$AW$1000,29,FALSE))*850,0)</f>
        <v>0</v>
      </c>
      <c r="U848" s="372">
        <f>IFERROR((VLOOKUP(A848,QUEUE!$F$5:$AW$1000,33,FALSE)-VLOOKUP(A848,QUEUE!$F$5:$AW$1000,32,FALSE))*600,0)</f>
        <v>0</v>
      </c>
      <c r="V848" s="372">
        <f>IFERROR((VLOOKUP(A848,QUEUE!$F$5:$AW$1000,36,FALSE)-VLOOKUP(A848,QUEUE!$F$5:$AW$1000,35,FALSE))*750,0)</f>
        <v>0</v>
      </c>
      <c r="W848" s="372">
        <f>IFERROR((VLOOKUP(A848,QUEUE!$F$5:$AW$1000,39,FALSE)-VLOOKUP(A848,QUEUE!$F$5:$AW$1000,38,FALSE))*600,0)</f>
        <v>0</v>
      </c>
      <c r="X848" s="373"/>
      <c r="Y848" s="371">
        <f>IFERROR(VLOOKUP(A848,PROFILE!$B$6:$DG$1000,109,FALSE),0)</f>
        <v>0</v>
      </c>
      <c r="Z848" s="371">
        <f>IFERROR((VLOOKUP(A848,PROFILE!$B$6:$DG$1000,110,FALSE)*900)+((VLOOKUP(A848,PROFILE!$B$6:$DG$1000,110,FALSE)*900)*0.5),0)</f>
        <v>0</v>
      </c>
      <c r="AA848" s="371">
        <f t="shared" si="72"/>
        <v>0</v>
      </c>
      <c r="AB848" s="373">
        <f>IF(PROFILE!R850="รอบคัน",1500,IF(PROFILE!R850="โคม่า",2000,PROFILE!DJ850*100))</f>
        <v>0</v>
      </c>
    </row>
    <row r="849" spans="1:28" x14ac:dyDescent="0.35">
      <c r="A849" s="344" t="e">
        <f t="shared" si="71"/>
        <v>#VALUE!</v>
      </c>
      <c r="B849" s="344">
        <v>849</v>
      </c>
      <c r="G849" s="374" t="str">
        <f>IFERROR(VLOOKUP(A849,PROFILE!$B$6:$P$1000,11,FALSE),"")</f>
        <v/>
      </c>
      <c r="H849" s="368" t="str">
        <f>IF(PROFILE!H851="","",PROFILE!B851)</f>
        <v/>
      </c>
      <c r="I849" s="369" t="str">
        <f>IF(H849="","",VLOOKUP(H849,PROFILE!$B$6:$AC$1000,18,FALSE))</f>
        <v/>
      </c>
      <c r="J849" s="369" t="str">
        <f>IF(H849="","",VLOOKUP(H849,PROFILE!$B$6:$AC$1000,17,FALSE))</f>
        <v/>
      </c>
      <c r="K849" s="369" t="str">
        <f>IF(H849="","",VLOOKUP(H849,PROFILE!$B$6:$AC$1000,23,FALSE))</f>
        <v/>
      </c>
      <c r="L849" s="369" t="str">
        <f>IF(H849="","",VLOOKUP(H849,PROFILE!$B$6:$AC$1000,24,FALSE))</f>
        <v/>
      </c>
      <c r="M849" s="370" t="str">
        <f>IF(H849="","",VLOOKUP(H849,PROFILE!$B$6:$AC$1000,25,FALSE))</f>
        <v/>
      </c>
      <c r="N849" s="371">
        <f t="shared" si="73"/>
        <v>0</v>
      </c>
      <c r="O849" s="372"/>
      <c r="P849" s="372"/>
      <c r="Q849" s="371">
        <f t="shared" si="74"/>
        <v>0</v>
      </c>
      <c r="R849" s="371">
        <f t="shared" si="70"/>
        <v>0</v>
      </c>
      <c r="S849" s="372">
        <f>IFERROR((VLOOKUP(A849,QUEUE!$F$5:$AW$1000,27,FALSE)-VLOOKUP(A849,QUEUE!$F$5:$AW$1000,26,FALSE))*500,0)</f>
        <v>0</v>
      </c>
      <c r="T849" s="372">
        <f>IFERROR((VLOOKUP(A849,QUEUE!$F$5:$AW$1000,30,FALSE)-VLOOKUP(A849,QUEUE!$F$5:$AW$1000,29,FALSE))*850,0)</f>
        <v>0</v>
      </c>
      <c r="U849" s="372">
        <f>IFERROR((VLOOKUP(A849,QUEUE!$F$5:$AW$1000,33,FALSE)-VLOOKUP(A849,QUEUE!$F$5:$AW$1000,32,FALSE))*600,0)</f>
        <v>0</v>
      </c>
      <c r="V849" s="372">
        <f>IFERROR((VLOOKUP(A849,QUEUE!$F$5:$AW$1000,36,FALSE)-VLOOKUP(A849,QUEUE!$F$5:$AW$1000,35,FALSE))*750,0)</f>
        <v>0</v>
      </c>
      <c r="W849" s="372">
        <f>IFERROR((VLOOKUP(A849,QUEUE!$F$5:$AW$1000,39,FALSE)-VLOOKUP(A849,QUEUE!$F$5:$AW$1000,38,FALSE))*600,0)</f>
        <v>0</v>
      </c>
      <c r="X849" s="373"/>
      <c r="Y849" s="371">
        <f>IFERROR(VLOOKUP(A849,PROFILE!$B$6:$DG$1000,109,FALSE),0)</f>
        <v>0</v>
      </c>
      <c r="Z849" s="371">
        <f>IFERROR((VLOOKUP(A849,PROFILE!$B$6:$DG$1000,110,FALSE)*900)+((VLOOKUP(A849,PROFILE!$B$6:$DG$1000,110,FALSE)*900)*0.5),0)</f>
        <v>0</v>
      </c>
      <c r="AA849" s="371">
        <f t="shared" si="72"/>
        <v>0</v>
      </c>
      <c r="AB849" s="373">
        <f>IF(PROFILE!R851="รอบคัน",1500,IF(PROFILE!R851="โคม่า",2000,PROFILE!DJ851*100))</f>
        <v>0</v>
      </c>
    </row>
    <row r="850" spans="1:28" x14ac:dyDescent="0.35">
      <c r="A850" s="344" t="e">
        <f t="shared" si="71"/>
        <v>#VALUE!</v>
      </c>
      <c r="B850" s="344">
        <v>850</v>
      </c>
      <c r="G850" s="374" t="str">
        <f>IFERROR(VLOOKUP(A850,PROFILE!$B$6:$P$1000,11,FALSE),"")</f>
        <v/>
      </c>
      <c r="H850" s="368" t="str">
        <f>IF(PROFILE!H852="","",PROFILE!B852)</f>
        <v/>
      </c>
      <c r="I850" s="369" t="str">
        <f>IF(H850="","",VLOOKUP(H850,PROFILE!$B$6:$AC$1000,18,FALSE))</f>
        <v/>
      </c>
      <c r="J850" s="369" t="str">
        <f>IF(H850="","",VLOOKUP(H850,PROFILE!$B$6:$AC$1000,17,FALSE))</f>
        <v/>
      </c>
      <c r="K850" s="369" t="str">
        <f>IF(H850="","",VLOOKUP(H850,PROFILE!$B$6:$AC$1000,23,FALSE))</f>
        <v/>
      </c>
      <c r="L850" s="369" t="str">
        <f>IF(H850="","",VLOOKUP(H850,PROFILE!$B$6:$AC$1000,24,FALSE))</f>
        <v/>
      </c>
      <c r="M850" s="370" t="str">
        <f>IF(H850="","",VLOOKUP(H850,PROFILE!$B$6:$AC$1000,25,FALSE))</f>
        <v/>
      </c>
      <c r="N850" s="371">
        <f t="shared" si="73"/>
        <v>0</v>
      </c>
      <c r="O850" s="372"/>
      <c r="P850" s="372"/>
      <c r="Q850" s="371">
        <f t="shared" si="74"/>
        <v>0</v>
      </c>
      <c r="R850" s="371">
        <f t="shared" si="70"/>
        <v>0</v>
      </c>
      <c r="S850" s="372">
        <f>IFERROR((VLOOKUP(A850,QUEUE!$F$5:$AW$1000,27,FALSE)-VLOOKUP(A850,QUEUE!$F$5:$AW$1000,26,FALSE))*500,0)</f>
        <v>0</v>
      </c>
      <c r="T850" s="372">
        <f>IFERROR((VLOOKUP(A850,QUEUE!$F$5:$AW$1000,30,FALSE)-VLOOKUP(A850,QUEUE!$F$5:$AW$1000,29,FALSE))*850,0)</f>
        <v>0</v>
      </c>
      <c r="U850" s="372">
        <f>IFERROR((VLOOKUP(A850,QUEUE!$F$5:$AW$1000,33,FALSE)-VLOOKUP(A850,QUEUE!$F$5:$AW$1000,32,FALSE))*600,0)</f>
        <v>0</v>
      </c>
      <c r="V850" s="372">
        <f>IFERROR((VLOOKUP(A850,QUEUE!$F$5:$AW$1000,36,FALSE)-VLOOKUP(A850,QUEUE!$F$5:$AW$1000,35,FALSE))*750,0)</f>
        <v>0</v>
      </c>
      <c r="W850" s="372">
        <f>IFERROR((VLOOKUP(A850,QUEUE!$F$5:$AW$1000,39,FALSE)-VLOOKUP(A850,QUEUE!$F$5:$AW$1000,38,FALSE))*600,0)</f>
        <v>0</v>
      </c>
      <c r="X850" s="373"/>
      <c r="Y850" s="371">
        <f>IFERROR(VLOOKUP(A850,PROFILE!$B$6:$DG$1000,109,FALSE),0)</f>
        <v>0</v>
      </c>
      <c r="Z850" s="371">
        <f>IFERROR((VLOOKUP(A850,PROFILE!$B$6:$DG$1000,110,FALSE)*900)+((VLOOKUP(A850,PROFILE!$B$6:$DG$1000,110,FALSE)*900)*0.5),0)</f>
        <v>0</v>
      </c>
      <c r="AA850" s="371">
        <f t="shared" si="72"/>
        <v>0</v>
      </c>
      <c r="AB850" s="373">
        <f>IF(PROFILE!R852="รอบคัน",1500,IF(PROFILE!R852="โคม่า",2000,PROFILE!DJ852*100))</f>
        <v>0</v>
      </c>
    </row>
    <row r="851" spans="1:28" x14ac:dyDescent="0.35">
      <c r="A851" s="344" t="e">
        <f t="shared" si="71"/>
        <v>#VALUE!</v>
      </c>
      <c r="B851" s="344">
        <v>851</v>
      </c>
      <c r="G851" s="374" t="str">
        <f>IFERROR(VLOOKUP(A851,PROFILE!$B$6:$P$1000,11,FALSE),"")</f>
        <v/>
      </c>
      <c r="H851" s="368" t="str">
        <f>IF(PROFILE!H853="","",PROFILE!B853)</f>
        <v/>
      </c>
      <c r="I851" s="369" t="str">
        <f>IF(H851="","",VLOOKUP(H851,PROFILE!$B$6:$AC$1000,18,FALSE))</f>
        <v/>
      </c>
      <c r="J851" s="369" t="str">
        <f>IF(H851="","",VLOOKUP(H851,PROFILE!$B$6:$AC$1000,17,FALSE))</f>
        <v/>
      </c>
      <c r="K851" s="369" t="str">
        <f>IF(H851="","",VLOOKUP(H851,PROFILE!$B$6:$AC$1000,23,FALSE))</f>
        <v/>
      </c>
      <c r="L851" s="369" t="str">
        <f>IF(H851="","",VLOOKUP(H851,PROFILE!$B$6:$AC$1000,24,FALSE))</f>
        <v/>
      </c>
      <c r="M851" s="370" t="str">
        <f>IF(H851="","",VLOOKUP(H851,PROFILE!$B$6:$AC$1000,25,FALSE))</f>
        <v/>
      </c>
      <c r="N851" s="371">
        <f t="shared" si="73"/>
        <v>0</v>
      </c>
      <c r="O851" s="372"/>
      <c r="P851" s="372"/>
      <c r="Q851" s="371">
        <f t="shared" si="74"/>
        <v>0</v>
      </c>
      <c r="R851" s="371">
        <f t="shared" si="70"/>
        <v>0</v>
      </c>
      <c r="S851" s="372">
        <f>IFERROR((VLOOKUP(A851,QUEUE!$F$5:$AW$1000,27,FALSE)-VLOOKUP(A851,QUEUE!$F$5:$AW$1000,26,FALSE))*500,0)</f>
        <v>0</v>
      </c>
      <c r="T851" s="372">
        <f>IFERROR((VLOOKUP(A851,QUEUE!$F$5:$AW$1000,30,FALSE)-VLOOKUP(A851,QUEUE!$F$5:$AW$1000,29,FALSE))*850,0)</f>
        <v>0</v>
      </c>
      <c r="U851" s="372">
        <f>IFERROR((VLOOKUP(A851,QUEUE!$F$5:$AW$1000,33,FALSE)-VLOOKUP(A851,QUEUE!$F$5:$AW$1000,32,FALSE))*600,0)</f>
        <v>0</v>
      </c>
      <c r="V851" s="372">
        <f>IFERROR((VLOOKUP(A851,QUEUE!$F$5:$AW$1000,36,FALSE)-VLOOKUP(A851,QUEUE!$F$5:$AW$1000,35,FALSE))*750,0)</f>
        <v>0</v>
      </c>
      <c r="W851" s="372">
        <f>IFERROR((VLOOKUP(A851,QUEUE!$F$5:$AW$1000,39,FALSE)-VLOOKUP(A851,QUEUE!$F$5:$AW$1000,38,FALSE))*600,0)</f>
        <v>0</v>
      </c>
      <c r="X851" s="373"/>
      <c r="Y851" s="371">
        <f>IFERROR(VLOOKUP(A851,PROFILE!$B$6:$DG$1000,109,FALSE),0)</f>
        <v>0</v>
      </c>
      <c r="Z851" s="371">
        <f>IFERROR((VLOOKUP(A851,PROFILE!$B$6:$DG$1000,110,FALSE)*900)+((VLOOKUP(A851,PROFILE!$B$6:$DG$1000,110,FALSE)*900)*0.5),0)</f>
        <v>0</v>
      </c>
      <c r="AA851" s="371">
        <f t="shared" si="72"/>
        <v>0</v>
      </c>
      <c r="AB851" s="373">
        <f>IF(PROFILE!R853="รอบคัน",1500,IF(PROFILE!R853="โคม่า",2000,PROFILE!DJ853*100))</f>
        <v>0</v>
      </c>
    </row>
    <row r="852" spans="1:28" x14ac:dyDescent="0.35">
      <c r="A852" s="344" t="e">
        <f t="shared" si="71"/>
        <v>#VALUE!</v>
      </c>
      <c r="B852" s="344">
        <v>852</v>
      </c>
      <c r="G852" s="374" t="str">
        <f>IFERROR(VLOOKUP(A852,PROFILE!$B$6:$P$1000,11,FALSE),"")</f>
        <v/>
      </c>
      <c r="H852" s="368" t="str">
        <f>IF(PROFILE!H854="","",PROFILE!B854)</f>
        <v/>
      </c>
      <c r="I852" s="369" t="str">
        <f>IF(H852="","",VLOOKUP(H852,PROFILE!$B$6:$AC$1000,18,FALSE))</f>
        <v/>
      </c>
      <c r="J852" s="369" t="str">
        <f>IF(H852="","",VLOOKUP(H852,PROFILE!$B$6:$AC$1000,17,FALSE))</f>
        <v/>
      </c>
      <c r="K852" s="369" t="str">
        <f>IF(H852="","",VLOOKUP(H852,PROFILE!$B$6:$AC$1000,23,FALSE))</f>
        <v/>
      </c>
      <c r="L852" s="369" t="str">
        <f>IF(H852="","",VLOOKUP(H852,PROFILE!$B$6:$AC$1000,24,FALSE))</f>
        <v/>
      </c>
      <c r="M852" s="370" t="str">
        <f>IF(H852="","",VLOOKUP(H852,PROFILE!$B$6:$AC$1000,25,FALSE))</f>
        <v/>
      </c>
      <c r="N852" s="371">
        <f t="shared" si="73"/>
        <v>0</v>
      </c>
      <c r="O852" s="372"/>
      <c r="P852" s="372"/>
      <c r="Q852" s="371">
        <f t="shared" si="74"/>
        <v>0</v>
      </c>
      <c r="R852" s="371">
        <f t="shared" si="70"/>
        <v>0</v>
      </c>
      <c r="S852" s="372">
        <f>IFERROR((VLOOKUP(A852,QUEUE!$F$5:$AW$1000,27,FALSE)-VLOOKUP(A852,QUEUE!$F$5:$AW$1000,26,FALSE))*500,0)</f>
        <v>0</v>
      </c>
      <c r="T852" s="372">
        <f>IFERROR((VLOOKUP(A852,QUEUE!$F$5:$AW$1000,30,FALSE)-VLOOKUP(A852,QUEUE!$F$5:$AW$1000,29,FALSE))*850,0)</f>
        <v>0</v>
      </c>
      <c r="U852" s="372">
        <f>IFERROR((VLOOKUP(A852,QUEUE!$F$5:$AW$1000,33,FALSE)-VLOOKUP(A852,QUEUE!$F$5:$AW$1000,32,FALSE))*600,0)</f>
        <v>0</v>
      </c>
      <c r="V852" s="372">
        <f>IFERROR((VLOOKUP(A852,QUEUE!$F$5:$AW$1000,36,FALSE)-VLOOKUP(A852,QUEUE!$F$5:$AW$1000,35,FALSE))*750,0)</f>
        <v>0</v>
      </c>
      <c r="W852" s="372">
        <f>IFERROR((VLOOKUP(A852,QUEUE!$F$5:$AW$1000,39,FALSE)-VLOOKUP(A852,QUEUE!$F$5:$AW$1000,38,FALSE))*600,0)</f>
        <v>0</v>
      </c>
      <c r="X852" s="373"/>
      <c r="Y852" s="371">
        <f>IFERROR(VLOOKUP(A852,PROFILE!$B$6:$DG$1000,109,FALSE),0)</f>
        <v>0</v>
      </c>
      <c r="Z852" s="371">
        <f>IFERROR((VLOOKUP(A852,PROFILE!$B$6:$DG$1000,110,FALSE)*900)+((VLOOKUP(A852,PROFILE!$B$6:$DG$1000,110,FALSE)*900)*0.5),0)</f>
        <v>0</v>
      </c>
      <c r="AA852" s="371">
        <f t="shared" si="72"/>
        <v>0</v>
      </c>
      <c r="AB852" s="373">
        <f>IF(PROFILE!R854="รอบคัน",1500,IF(PROFILE!R854="โคม่า",2000,PROFILE!DJ854*100))</f>
        <v>0</v>
      </c>
    </row>
    <row r="853" spans="1:28" x14ac:dyDescent="0.35">
      <c r="A853" s="344" t="e">
        <f t="shared" si="71"/>
        <v>#VALUE!</v>
      </c>
      <c r="B853" s="344">
        <v>853</v>
      </c>
      <c r="G853" s="374" t="str">
        <f>IFERROR(VLOOKUP(A853,PROFILE!$B$6:$P$1000,11,FALSE),"")</f>
        <v/>
      </c>
      <c r="H853" s="368" t="str">
        <f>IF(PROFILE!H855="","",PROFILE!B855)</f>
        <v/>
      </c>
      <c r="I853" s="369" t="str">
        <f>IF(H853="","",VLOOKUP(H853,PROFILE!$B$6:$AC$1000,18,FALSE))</f>
        <v/>
      </c>
      <c r="J853" s="369" t="str">
        <f>IF(H853="","",VLOOKUP(H853,PROFILE!$B$6:$AC$1000,17,FALSE))</f>
        <v/>
      </c>
      <c r="K853" s="369" t="str">
        <f>IF(H853="","",VLOOKUP(H853,PROFILE!$B$6:$AC$1000,23,FALSE))</f>
        <v/>
      </c>
      <c r="L853" s="369" t="str">
        <f>IF(H853="","",VLOOKUP(H853,PROFILE!$B$6:$AC$1000,24,FALSE))</f>
        <v/>
      </c>
      <c r="M853" s="370" t="str">
        <f>IF(H853="","",VLOOKUP(H853,PROFILE!$B$6:$AC$1000,25,FALSE))</f>
        <v/>
      </c>
      <c r="N853" s="371">
        <f t="shared" si="73"/>
        <v>0</v>
      </c>
      <c r="O853" s="372"/>
      <c r="P853" s="372"/>
      <c r="Q853" s="371">
        <f t="shared" si="74"/>
        <v>0</v>
      </c>
      <c r="R853" s="371">
        <f t="shared" si="70"/>
        <v>0</v>
      </c>
      <c r="S853" s="372">
        <f>IFERROR((VLOOKUP(A853,QUEUE!$F$5:$AW$1000,27,FALSE)-VLOOKUP(A853,QUEUE!$F$5:$AW$1000,26,FALSE))*500,0)</f>
        <v>0</v>
      </c>
      <c r="T853" s="372">
        <f>IFERROR((VLOOKUP(A853,QUEUE!$F$5:$AW$1000,30,FALSE)-VLOOKUP(A853,QUEUE!$F$5:$AW$1000,29,FALSE))*850,0)</f>
        <v>0</v>
      </c>
      <c r="U853" s="372">
        <f>IFERROR((VLOOKUP(A853,QUEUE!$F$5:$AW$1000,33,FALSE)-VLOOKUP(A853,QUEUE!$F$5:$AW$1000,32,FALSE))*600,0)</f>
        <v>0</v>
      </c>
      <c r="V853" s="372">
        <f>IFERROR((VLOOKUP(A853,QUEUE!$F$5:$AW$1000,36,FALSE)-VLOOKUP(A853,QUEUE!$F$5:$AW$1000,35,FALSE))*750,0)</f>
        <v>0</v>
      </c>
      <c r="W853" s="372">
        <f>IFERROR((VLOOKUP(A853,QUEUE!$F$5:$AW$1000,39,FALSE)-VLOOKUP(A853,QUEUE!$F$5:$AW$1000,38,FALSE))*600,0)</f>
        <v>0</v>
      </c>
      <c r="X853" s="373"/>
      <c r="Y853" s="371">
        <f>IFERROR(VLOOKUP(A853,PROFILE!$B$6:$DG$1000,109,FALSE),0)</f>
        <v>0</v>
      </c>
      <c r="Z853" s="371">
        <f>IFERROR((VLOOKUP(A853,PROFILE!$B$6:$DG$1000,110,FALSE)*900)+((VLOOKUP(A853,PROFILE!$B$6:$DG$1000,110,FALSE)*900)*0.5),0)</f>
        <v>0</v>
      </c>
      <c r="AA853" s="371">
        <f t="shared" si="72"/>
        <v>0</v>
      </c>
      <c r="AB853" s="373">
        <f>IF(PROFILE!R855="รอบคัน",1500,IF(PROFILE!R855="โคม่า",2000,PROFILE!DJ855*100))</f>
        <v>0</v>
      </c>
    </row>
    <row r="854" spans="1:28" x14ac:dyDescent="0.35">
      <c r="A854" s="344" t="e">
        <f t="shared" si="71"/>
        <v>#VALUE!</v>
      </c>
      <c r="B854" s="344">
        <v>854</v>
      </c>
      <c r="G854" s="374" t="str">
        <f>IFERROR(VLOOKUP(A854,PROFILE!$B$6:$P$1000,11,FALSE),"")</f>
        <v/>
      </c>
      <c r="H854" s="368" t="str">
        <f>IF(PROFILE!H856="","",PROFILE!B856)</f>
        <v/>
      </c>
      <c r="I854" s="369" t="str">
        <f>IF(H854="","",VLOOKUP(H854,PROFILE!$B$6:$AC$1000,18,FALSE))</f>
        <v/>
      </c>
      <c r="J854" s="369" t="str">
        <f>IF(H854="","",VLOOKUP(H854,PROFILE!$B$6:$AC$1000,17,FALSE))</f>
        <v/>
      </c>
      <c r="K854" s="369" t="str">
        <f>IF(H854="","",VLOOKUP(H854,PROFILE!$B$6:$AC$1000,23,FALSE))</f>
        <v/>
      </c>
      <c r="L854" s="369" t="str">
        <f>IF(H854="","",VLOOKUP(H854,PROFILE!$B$6:$AC$1000,24,FALSE))</f>
        <v/>
      </c>
      <c r="M854" s="370" t="str">
        <f>IF(H854="","",VLOOKUP(H854,PROFILE!$B$6:$AC$1000,25,FALSE))</f>
        <v/>
      </c>
      <c r="N854" s="371">
        <f t="shared" si="73"/>
        <v>0</v>
      </c>
      <c r="O854" s="372"/>
      <c r="P854" s="372"/>
      <c r="Q854" s="371">
        <f t="shared" si="74"/>
        <v>0</v>
      </c>
      <c r="R854" s="371">
        <f t="shared" si="70"/>
        <v>0</v>
      </c>
      <c r="S854" s="372">
        <f>IFERROR((VLOOKUP(A854,QUEUE!$F$5:$AW$1000,27,FALSE)-VLOOKUP(A854,QUEUE!$F$5:$AW$1000,26,FALSE))*500,0)</f>
        <v>0</v>
      </c>
      <c r="T854" s="372">
        <f>IFERROR((VLOOKUP(A854,QUEUE!$F$5:$AW$1000,30,FALSE)-VLOOKUP(A854,QUEUE!$F$5:$AW$1000,29,FALSE))*850,0)</f>
        <v>0</v>
      </c>
      <c r="U854" s="372">
        <f>IFERROR((VLOOKUP(A854,QUEUE!$F$5:$AW$1000,33,FALSE)-VLOOKUP(A854,QUEUE!$F$5:$AW$1000,32,FALSE))*600,0)</f>
        <v>0</v>
      </c>
      <c r="V854" s="372">
        <f>IFERROR((VLOOKUP(A854,QUEUE!$F$5:$AW$1000,36,FALSE)-VLOOKUP(A854,QUEUE!$F$5:$AW$1000,35,FALSE))*750,0)</f>
        <v>0</v>
      </c>
      <c r="W854" s="372">
        <f>IFERROR((VLOOKUP(A854,QUEUE!$F$5:$AW$1000,39,FALSE)-VLOOKUP(A854,QUEUE!$F$5:$AW$1000,38,FALSE))*600,0)</f>
        <v>0</v>
      </c>
      <c r="X854" s="373"/>
      <c r="Y854" s="371">
        <f>IFERROR(VLOOKUP(A854,PROFILE!$B$6:$DG$1000,109,FALSE),0)</f>
        <v>0</v>
      </c>
      <c r="Z854" s="371">
        <f>IFERROR((VLOOKUP(A854,PROFILE!$B$6:$DG$1000,110,FALSE)*900)+((VLOOKUP(A854,PROFILE!$B$6:$DG$1000,110,FALSE)*900)*0.5),0)</f>
        <v>0</v>
      </c>
      <c r="AA854" s="371">
        <f t="shared" si="72"/>
        <v>0</v>
      </c>
      <c r="AB854" s="373">
        <f>IF(PROFILE!R856="รอบคัน",1500,IF(PROFILE!R856="โคม่า",2000,PROFILE!DJ856*100))</f>
        <v>0</v>
      </c>
    </row>
    <row r="855" spans="1:28" x14ac:dyDescent="0.35">
      <c r="A855" s="344" t="e">
        <f t="shared" si="71"/>
        <v>#VALUE!</v>
      </c>
      <c r="B855" s="344">
        <v>855</v>
      </c>
      <c r="G855" s="374" t="str">
        <f>IFERROR(VLOOKUP(A855,PROFILE!$B$6:$P$1000,11,FALSE),"")</f>
        <v/>
      </c>
      <c r="H855" s="368" t="str">
        <f>IF(PROFILE!H857="","",PROFILE!B857)</f>
        <v/>
      </c>
      <c r="I855" s="369" t="str">
        <f>IF(H855="","",VLOOKUP(H855,PROFILE!$B$6:$AC$1000,18,FALSE))</f>
        <v/>
      </c>
      <c r="J855" s="369" t="str">
        <f>IF(H855="","",VLOOKUP(H855,PROFILE!$B$6:$AC$1000,17,FALSE))</f>
        <v/>
      </c>
      <c r="K855" s="369" t="str">
        <f>IF(H855="","",VLOOKUP(H855,PROFILE!$B$6:$AC$1000,23,FALSE))</f>
        <v/>
      </c>
      <c r="L855" s="369" t="str">
        <f>IF(H855="","",VLOOKUP(H855,PROFILE!$B$6:$AC$1000,24,FALSE))</f>
        <v/>
      </c>
      <c r="M855" s="370" t="str">
        <f>IF(H855="","",VLOOKUP(H855,PROFILE!$B$6:$AC$1000,25,FALSE))</f>
        <v/>
      </c>
      <c r="N855" s="371">
        <f t="shared" si="73"/>
        <v>0</v>
      </c>
      <c r="O855" s="372"/>
      <c r="P855" s="372"/>
      <c r="Q855" s="371">
        <f t="shared" si="74"/>
        <v>0</v>
      </c>
      <c r="R855" s="371">
        <f t="shared" si="70"/>
        <v>0</v>
      </c>
      <c r="S855" s="372">
        <f>IFERROR((VLOOKUP(A855,QUEUE!$F$5:$AW$1000,27,FALSE)-VLOOKUP(A855,QUEUE!$F$5:$AW$1000,26,FALSE))*500,0)</f>
        <v>0</v>
      </c>
      <c r="T855" s="372">
        <f>IFERROR((VLOOKUP(A855,QUEUE!$F$5:$AW$1000,30,FALSE)-VLOOKUP(A855,QUEUE!$F$5:$AW$1000,29,FALSE))*850,0)</f>
        <v>0</v>
      </c>
      <c r="U855" s="372">
        <f>IFERROR((VLOOKUP(A855,QUEUE!$F$5:$AW$1000,33,FALSE)-VLOOKUP(A855,QUEUE!$F$5:$AW$1000,32,FALSE))*600,0)</f>
        <v>0</v>
      </c>
      <c r="V855" s="372">
        <f>IFERROR((VLOOKUP(A855,QUEUE!$F$5:$AW$1000,36,FALSE)-VLOOKUP(A855,QUEUE!$F$5:$AW$1000,35,FALSE))*750,0)</f>
        <v>0</v>
      </c>
      <c r="W855" s="372">
        <f>IFERROR((VLOOKUP(A855,QUEUE!$F$5:$AW$1000,39,FALSE)-VLOOKUP(A855,QUEUE!$F$5:$AW$1000,38,FALSE))*600,0)</f>
        <v>0</v>
      </c>
      <c r="X855" s="373"/>
      <c r="Y855" s="371">
        <f>IFERROR(VLOOKUP(A855,PROFILE!$B$6:$DG$1000,109,FALSE),0)</f>
        <v>0</v>
      </c>
      <c r="Z855" s="371">
        <f>IFERROR((VLOOKUP(A855,PROFILE!$B$6:$DG$1000,110,FALSE)*900)+((VLOOKUP(A855,PROFILE!$B$6:$DG$1000,110,FALSE)*900)*0.5),0)</f>
        <v>0</v>
      </c>
      <c r="AA855" s="371">
        <f t="shared" si="72"/>
        <v>0</v>
      </c>
      <c r="AB855" s="373">
        <f>IF(PROFILE!R857="รอบคัน",1500,IF(PROFILE!R857="โคม่า",2000,PROFILE!DJ857*100))</f>
        <v>0</v>
      </c>
    </row>
    <row r="856" spans="1:28" x14ac:dyDescent="0.35">
      <c r="A856" s="344" t="e">
        <f t="shared" si="71"/>
        <v>#VALUE!</v>
      </c>
      <c r="B856" s="344">
        <v>856</v>
      </c>
      <c r="G856" s="374" t="str">
        <f>IFERROR(VLOOKUP(A856,PROFILE!$B$6:$P$1000,11,FALSE),"")</f>
        <v/>
      </c>
      <c r="H856" s="368" t="str">
        <f>IF(PROFILE!H858="","",PROFILE!B858)</f>
        <v/>
      </c>
      <c r="I856" s="369" t="str">
        <f>IF(H856="","",VLOOKUP(H856,PROFILE!$B$6:$AC$1000,18,FALSE))</f>
        <v/>
      </c>
      <c r="J856" s="369" t="str">
        <f>IF(H856="","",VLOOKUP(H856,PROFILE!$B$6:$AC$1000,17,FALSE))</f>
        <v/>
      </c>
      <c r="K856" s="369" t="str">
        <f>IF(H856="","",VLOOKUP(H856,PROFILE!$B$6:$AC$1000,23,FALSE))</f>
        <v/>
      </c>
      <c r="L856" s="369" t="str">
        <f>IF(H856="","",VLOOKUP(H856,PROFILE!$B$6:$AC$1000,24,FALSE))</f>
        <v/>
      </c>
      <c r="M856" s="370" t="str">
        <f>IF(H856="","",VLOOKUP(H856,PROFILE!$B$6:$AC$1000,25,FALSE))</f>
        <v/>
      </c>
      <c r="N856" s="371">
        <f t="shared" si="73"/>
        <v>0</v>
      </c>
      <c r="O856" s="372"/>
      <c r="P856" s="372"/>
      <c r="Q856" s="371">
        <f t="shared" si="74"/>
        <v>0</v>
      </c>
      <c r="R856" s="371">
        <f t="shared" si="70"/>
        <v>0</v>
      </c>
      <c r="S856" s="372">
        <f>IFERROR((VLOOKUP(A856,QUEUE!$F$5:$AW$1000,27,FALSE)-VLOOKUP(A856,QUEUE!$F$5:$AW$1000,26,FALSE))*500,0)</f>
        <v>0</v>
      </c>
      <c r="T856" s="372">
        <f>IFERROR((VLOOKUP(A856,QUEUE!$F$5:$AW$1000,30,FALSE)-VLOOKUP(A856,QUEUE!$F$5:$AW$1000,29,FALSE))*850,0)</f>
        <v>0</v>
      </c>
      <c r="U856" s="372">
        <f>IFERROR((VLOOKUP(A856,QUEUE!$F$5:$AW$1000,33,FALSE)-VLOOKUP(A856,QUEUE!$F$5:$AW$1000,32,FALSE))*600,0)</f>
        <v>0</v>
      </c>
      <c r="V856" s="372">
        <f>IFERROR((VLOOKUP(A856,QUEUE!$F$5:$AW$1000,36,FALSE)-VLOOKUP(A856,QUEUE!$F$5:$AW$1000,35,FALSE))*750,0)</f>
        <v>0</v>
      </c>
      <c r="W856" s="372">
        <f>IFERROR((VLOOKUP(A856,QUEUE!$F$5:$AW$1000,39,FALSE)-VLOOKUP(A856,QUEUE!$F$5:$AW$1000,38,FALSE))*600,0)</f>
        <v>0</v>
      </c>
      <c r="X856" s="373"/>
      <c r="Y856" s="371">
        <f>IFERROR(VLOOKUP(A856,PROFILE!$B$6:$DG$1000,109,FALSE),0)</f>
        <v>0</v>
      </c>
      <c r="Z856" s="371">
        <f>IFERROR((VLOOKUP(A856,PROFILE!$B$6:$DG$1000,110,FALSE)*900)+((VLOOKUP(A856,PROFILE!$B$6:$DG$1000,110,FALSE)*900)*0.5),0)</f>
        <v>0</v>
      </c>
      <c r="AA856" s="371">
        <f t="shared" si="72"/>
        <v>0</v>
      </c>
      <c r="AB856" s="373">
        <f>IF(PROFILE!R858="รอบคัน",1500,IF(PROFILE!R858="โคม่า",2000,PROFILE!DJ858*100))</f>
        <v>0</v>
      </c>
    </row>
    <row r="857" spans="1:28" x14ac:dyDescent="0.35">
      <c r="A857" s="344" t="e">
        <f t="shared" si="71"/>
        <v>#VALUE!</v>
      </c>
      <c r="B857" s="344">
        <v>857</v>
      </c>
      <c r="G857" s="374" t="str">
        <f>IFERROR(VLOOKUP(A857,PROFILE!$B$6:$P$1000,11,FALSE),"")</f>
        <v/>
      </c>
      <c r="H857" s="368" t="str">
        <f>IF(PROFILE!H859="","",PROFILE!B859)</f>
        <v/>
      </c>
      <c r="I857" s="369" t="str">
        <f>IF(H857="","",VLOOKUP(H857,PROFILE!$B$6:$AC$1000,18,FALSE))</f>
        <v/>
      </c>
      <c r="J857" s="369" t="str">
        <f>IF(H857="","",VLOOKUP(H857,PROFILE!$B$6:$AC$1000,17,FALSE))</f>
        <v/>
      </c>
      <c r="K857" s="369" t="str">
        <f>IF(H857="","",VLOOKUP(H857,PROFILE!$B$6:$AC$1000,23,FALSE))</f>
        <v/>
      </c>
      <c r="L857" s="369" t="str">
        <f>IF(H857="","",VLOOKUP(H857,PROFILE!$B$6:$AC$1000,24,FALSE))</f>
        <v/>
      </c>
      <c r="M857" s="370" t="str">
        <f>IF(H857="","",VLOOKUP(H857,PROFILE!$B$6:$AC$1000,25,FALSE))</f>
        <v/>
      </c>
      <c r="N857" s="371">
        <f t="shared" si="73"/>
        <v>0</v>
      </c>
      <c r="O857" s="372"/>
      <c r="P857" s="372"/>
      <c r="Q857" s="371">
        <f t="shared" si="74"/>
        <v>0</v>
      </c>
      <c r="R857" s="371">
        <f t="shared" si="70"/>
        <v>0</v>
      </c>
      <c r="S857" s="372">
        <f>IFERROR((VLOOKUP(A857,QUEUE!$F$5:$AW$1000,27,FALSE)-VLOOKUP(A857,QUEUE!$F$5:$AW$1000,26,FALSE))*500,0)</f>
        <v>0</v>
      </c>
      <c r="T857" s="372">
        <f>IFERROR((VLOOKUP(A857,QUEUE!$F$5:$AW$1000,30,FALSE)-VLOOKUP(A857,QUEUE!$F$5:$AW$1000,29,FALSE))*850,0)</f>
        <v>0</v>
      </c>
      <c r="U857" s="372">
        <f>IFERROR((VLOOKUP(A857,QUEUE!$F$5:$AW$1000,33,FALSE)-VLOOKUP(A857,QUEUE!$F$5:$AW$1000,32,FALSE))*600,0)</f>
        <v>0</v>
      </c>
      <c r="V857" s="372">
        <f>IFERROR((VLOOKUP(A857,QUEUE!$F$5:$AW$1000,36,FALSE)-VLOOKUP(A857,QUEUE!$F$5:$AW$1000,35,FALSE))*750,0)</f>
        <v>0</v>
      </c>
      <c r="W857" s="372">
        <f>IFERROR((VLOOKUP(A857,QUEUE!$F$5:$AW$1000,39,FALSE)-VLOOKUP(A857,QUEUE!$F$5:$AW$1000,38,FALSE))*600,0)</f>
        <v>0</v>
      </c>
      <c r="X857" s="373"/>
      <c r="Y857" s="371">
        <f>IFERROR(VLOOKUP(A857,PROFILE!$B$6:$DG$1000,109,FALSE),0)</f>
        <v>0</v>
      </c>
      <c r="Z857" s="371">
        <f>IFERROR((VLOOKUP(A857,PROFILE!$B$6:$DG$1000,110,FALSE)*900)+((VLOOKUP(A857,PROFILE!$B$6:$DG$1000,110,FALSE)*900)*0.5),0)</f>
        <v>0</v>
      </c>
      <c r="AA857" s="371">
        <f t="shared" si="72"/>
        <v>0</v>
      </c>
      <c r="AB857" s="373">
        <f>IF(PROFILE!R859="รอบคัน",1500,IF(PROFILE!R859="โคม่า",2000,PROFILE!DJ859*100))</f>
        <v>0</v>
      </c>
    </row>
    <row r="858" spans="1:28" x14ac:dyDescent="0.35">
      <c r="A858" s="344" t="e">
        <f t="shared" si="71"/>
        <v>#VALUE!</v>
      </c>
      <c r="B858" s="344">
        <v>858</v>
      </c>
      <c r="G858" s="374" t="str">
        <f>IFERROR(VLOOKUP(A858,PROFILE!$B$6:$P$1000,11,FALSE),"")</f>
        <v/>
      </c>
      <c r="H858" s="368" t="str">
        <f>IF(PROFILE!H860="","",PROFILE!B860)</f>
        <v/>
      </c>
      <c r="I858" s="369" t="str">
        <f>IF(H858="","",VLOOKUP(H858,PROFILE!$B$6:$AC$1000,18,FALSE))</f>
        <v/>
      </c>
      <c r="J858" s="369" t="str">
        <f>IF(H858="","",VLOOKUP(H858,PROFILE!$B$6:$AC$1000,17,FALSE))</f>
        <v/>
      </c>
      <c r="K858" s="369" t="str">
        <f>IF(H858="","",VLOOKUP(H858,PROFILE!$B$6:$AC$1000,23,FALSE))</f>
        <v/>
      </c>
      <c r="L858" s="369" t="str">
        <f>IF(H858="","",VLOOKUP(H858,PROFILE!$B$6:$AC$1000,24,FALSE))</f>
        <v/>
      </c>
      <c r="M858" s="370" t="str">
        <f>IF(H858="","",VLOOKUP(H858,PROFILE!$B$6:$AC$1000,25,FALSE))</f>
        <v/>
      </c>
      <c r="N858" s="371">
        <f t="shared" si="73"/>
        <v>0</v>
      </c>
      <c r="O858" s="372"/>
      <c r="P858" s="372"/>
      <c r="Q858" s="371">
        <f t="shared" si="74"/>
        <v>0</v>
      </c>
      <c r="R858" s="371">
        <f t="shared" si="70"/>
        <v>0</v>
      </c>
      <c r="S858" s="372">
        <f>IFERROR((VLOOKUP(A858,QUEUE!$F$5:$AW$1000,27,FALSE)-VLOOKUP(A858,QUEUE!$F$5:$AW$1000,26,FALSE))*500,0)</f>
        <v>0</v>
      </c>
      <c r="T858" s="372">
        <f>IFERROR((VLOOKUP(A858,QUEUE!$F$5:$AW$1000,30,FALSE)-VLOOKUP(A858,QUEUE!$F$5:$AW$1000,29,FALSE))*850,0)</f>
        <v>0</v>
      </c>
      <c r="U858" s="372">
        <f>IFERROR((VLOOKUP(A858,QUEUE!$F$5:$AW$1000,33,FALSE)-VLOOKUP(A858,QUEUE!$F$5:$AW$1000,32,FALSE))*600,0)</f>
        <v>0</v>
      </c>
      <c r="V858" s="372">
        <f>IFERROR((VLOOKUP(A858,QUEUE!$F$5:$AW$1000,36,FALSE)-VLOOKUP(A858,QUEUE!$F$5:$AW$1000,35,FALSE))*750,0)</f>
        <v>0</v>
      </c>
      <c r="W858" s="372">
        <f>IFERROR((VLOOKUP(A858,QUEUE!$F$5:$AW$1000,39,FALSE)-VLOOKUP(A858,QUEUE!$F$5:$AW$1000,38,FALSE))*600,0)</f>
        <v>0</v>
      </c>
      <c r="X858" s="373"/>
      <c r="Y858" s="371">
        <f>IFERROR(VLOOKUP(A858,PROFILE!$B$6:$DG$1000,109,FALSE),0)</f>
        <v>0</v>
      </c>
      <c r="Z858" s="371">
        <f>IFERROR((VLOOKUP(A858,PROFILE!$B$6:$DG$1000,110,FALSE)*900)+((VLOOKUP(A858,PROFILE!$B$6:$DG$1000,110,FALSE)*900)*0.5),0)</f>
        <v>0</v>
      </c>
      <c r="AA858" s="371">
        <f t="shared" si="72"/>
        <v>0</v>
      </c>
      <c r="AB858" s="373">
        <f>IF(PROFILE!R860="รอบคัน",1500,IF(PROFILE!R860="โคม่า",2000,PROFILE!DJ860*100))</f>
        <v>0</v>
      </c>
    </row>
    <row r="859" spans="1:28" x14ac:dyDescent="0.35">
      <c r="A859" s="344" t="e">
        <f t="shared" si="71"/>
        <v>#VALUE!</v>
      </c>
      <c r="B859" s="344">
        <v>859</v>
      </c>
      <c r="G859" s="374" t="str">
        <f>IFERROR(VLOOKUP(A859,PROFILE!$B$6:$P$1000,11,FALSE),"")</f>
        <v/>
      </c>
      <c r="H859" s="368" t="str">
        <f>IF(PROFILE!H861="","",PROFILE!B861)</f>
        <v/>
      </c>
      <c r="I859" s="369" t="str">
        <f>IF(H859="","",VLOOKUP(H859,PROFILE!$B$6:$AC$1000,18,FALSE))</f>
        <v/>
      </c>
      <c r="J859" s="369" t="str">
        <f>IF(H859="","",VLOOKUP(H859,PROFILE!$B$6:$AC$1000,17,FALSE))</f>
        <v/>
      </c>
      <c r="K859" s="369" t="str">
        <f>IF(H859="","",VLOOKUP(H859,PROFILE!$B$6:$AC$1000,23,FALSE))</f>
        <v/>
      </c>
      <c r="L859" s="369" t="str">
        <f>IF(H859="","",VLOOKUP(H859,PROFILE!$B$6:$AC$1000,24,FALSE))</f>
        <v/>
      </c>
      <c r="M859" s="370" t="str">
        <f>IF(H859="","",VLOOKUP(H859,PROFILE!$B$6:$AC$1000,25,FALSE))</f>
        <v/>
      </c>
      <c r="N859" s="371">
        <f t="shared" si="73"/>
        <v>0</v>
      </c>
      <c r="O859" s="372"/>
      <c r="P859" s="372"/>
      <c r="Q859" s="371">
        <f t="shared" si="74"/>
        <v>0</v>
      </c>
      <c r="R859" s="371">
        <f t="shared" si="70"/>
        <v>0</v>
      </c>
      <c r="S859" s="372">
        <f>IFERROR((VLOOKUP(A859,QUEUE!$F$5:$AW$1000,27,FALSE)-VLOOKUP(A859,QUEUE!$F$5:$AW$1000,26,FALSE))*500,0)</f>
        <v>0</v>
      </c>
      <c r="T859" s="372">
        <f>IFERROR((VLOOKUP(A859,QUEUE!$F$5:$AW$1000,30,FALSE)-VLOOKUP(A859,QUEUE!$F$5:$AW$1000,29,FALSE))*850,0)</f>
        <v>0</v>
      </c>
      <c r="U859" s="372">
        <f>IFERROR((VLOOKUP(A859,QUEUE!$F$5:$AW$1000,33,FALSE)-VLOOKUP(A859,QUEUE!$F$5:$AW$1000,32,FALSE))*600,0)</f>
        <v>0</v>
      </c>
      <c r="V859" s="372">
        <f>IFERROR((VLOOKUP(A859,QUEUE!$F$5:$AW$1000,36,FALSE)-VLOOKUP(A859,QUEUE!$F$5:$AW$1000,35,FALSE))*750,0)</f>
        <v>0</v>
      </c>
      <c r="W859" s="372">
        <f>IFERROR((VLOOKUP(A859,QUEUE!$F$5:$AW$1000,39,FALSE)-VLOOKUP(A859,QUEUE!$F$5:$AW$1000,38,FALSE))*600,0)</f>
        <v>0</v>
      </c>
      <c r="X859" s="373"/>
      <c r="Y859" s="371">
        <f>IFERROR(VLOOKUP(A859,PROFILE!$B$6:$DG$1000,109,FALSE),0)</f>
        <v>0</v>
      </c>
      <c r="Z859" s="371">
        <f>IFERROR((VLOOKUP(A859,PROFILE!$B$6:$DG$1000,110,FALSE)*900)+((VLOOKUP(A859,PROFILE!$B$6:$DG$1000,110,FALSE)*900)*0.5),0)</f>
        <v>0</v>
      </c>
      <c r="AA859" s="371">
        <f t="shared" si="72"/>
        <v>0</v>
      </c>
      <c r="AB859" s="373">
        <f>IF(PROFILE!R861="รอบคัน",1500,IF(PROFILE!R861="โคม่า",2000,PROFILE!DJ861*100))</f>
        <v>0</v>
      </c>
    </row>
    <row r="860" spans="1:28" x14ac:dyDescent="0.35">
      <c r="A860" s="344" t="e">
        <f t="shared" si="71"/>
        <v>#VALUE!</v>
      </c>
      <c r="B860" s="344">
        <v>860</v>
      </c>
      <c r="G860" s="374" t="str">
        <f>IFERROR(VLOOKUP(A860,PROFILE!$B$6:$P$1000,11,FALSE),"")</f>
        <v/>
      </c>
      <c r="H860" s="368" t="str">
        <f>IF(PROFILE!H862="","",PROFILE!B862)</f>
        <v/>
      </c>
      <c r="I860" s="369" t="str">
        <f>IF(H860="","",VLOOKUP(H860,PROFILE!$B$6:$AC$1000,18,FALSE))</f>
        <v/>
      </c>
      <c r="J860" s="369" t="str">
        <f>IF(H860="","",VLOOKUP(H860,PROFILE!$B$6:$AC$1000,17,FALSE))</f>
        <v/>
      </c>
      <c r="K860" s="369" t="str">
        <f>IF(H860="","",VLOOKUP(H860,PROFILE!$B$6:$AC$1000,23,FALSE))</f>
        <v/>
      </c>
      <c r="L860" s="369" t="str">
        <f>IF(H860="","",VLOOKUP(H860,PROFILE!$B$6:$AC$1000,24,FALSE))</f>
        <v/>
      </c>
      <c r="M860" s="370" t="str">
        <f>IF(H860="","",VLOOKUP(H860,PROFILE!$B$6:$AC$1000,25,FALSE))</f>
        <v/>
      </c>
      <c r="N860" s="371">
        <f t="shared" si="73"/>
        <v>0</v>
      </c>
      <c r="O860" s="372"/>
      <c r="P860" s="372"/>
      <c r="Q860" s="371">
        <f t="shared" si="74"/>
        <v>0</v>
      </c>
      <c r="R860" s="371">
        <f t="shared" si="70"/>
        <v>0</v>
      </c>
      <c r="S860" s="372">
        <f>IFERROR((VLOOKUP(A860,QUEUE!$F$5:$AW$1000,27,FALSE)-VLOOKUP(A860,QUEUE!$F$5:$AW$1000,26,FALSE))*500,0)</f>
        <v>0</v>
      </c>
      <c r="T860" s="372">
        <f>IFERROR((VLOOKUP(A860,QUEUE!$F$5:$AW$1000,30,FALSE)-VLOOKUP(A860,QUEUE!$F$5:$AW$1000,29,FALSE))*850,0)</f>
        <v>0</v>
      </c>
      <c r="U860" s="372">
        <f>IFERROR((VLOOKUP(A860,QUEUE!$F$5:$AW$1000,33,FALSE)-VLOOKUP(A860,QUEUE!$F$5:$AW$1000,32,FALSE))*600,0)</f>
        <v>0</v>
      </c>
      <c r="V860" s="372">
        <f>IFERROR((VLOOKUP(A860,QUEUE!$F$5:$AW$1000,36,FALSE)-VLOOKUP(A860,QUEUE!$F$5:$AW$1000,35,FALSE))*750,0)</f>
        <v>0</v>
      </c>
      <c r="W860" s="372">
        <f>IFERROR((VLOOKUP(A860,QUEUE!$F$5:$AW$1000,39,FALSE)-VLOOKUP(A860,QUEUE!$F$5:$AW$1000,38,FALSE))*600,0)</f>
        <v>0</v>
      </c>
      <c r="X860" s="373"/>
      <c r="Y860" s="371">
        <f>IFERROR(VLOOKUP(A860,PROFILE!$B$6:$DG$1000,109,FALSE),0)</f>
        <v>0</v>
      </c>
      <c r="Z860" s="371">
        <f>IFERROR((VLOOKUP(A860,PROFILE!$B$6:$DG$1000,110,FALSE)*900)+((VLOOKUP(A860,PROFILE!$B$6:$DG$1000,110,FALSE)*900)*0.5),0)</f>
        <v>0</v>
      </c>
      <c r="AA860" s="371">
        <f t="shared" si="72"/>
        <v>0</v>
      </c>
      <c r="AB860" s="373">
        <f>IF(PROFILE!R862="รอบคัน",1500,IF(PROFILE!R862="โคม่า",2000,PROFILE!DJ862*100))</f>
        <v>0</v>
      </c>
    </row>
    <row r="861" spans="1:28" x14ac:dyDescent="0.35">
      <c r="A861" s="344" t="e">
        <f t="shared" si="71"/>
        <v>#VALUE!</v>
      </c>
      <c r="B861" s="344">
        <v>861</v>
      </c>
      <c r="G861" s="374" t="str">
        <f>IFERROR(VLOOKUP(A861,PROFILE!$B$6:$P$1000,11,FALSE),"")</f>
        <v/>
      </c>
      <c r="H861" s="368" t="str">
        <f>IF(PROFILE!H863="","",PROFILE!B863)</f>
        <v/>
      </c>
      <c r="I861" s="369" t="str">
        <f>IF(H861="","",VLOOKUP(H861,PROFILE!$B$6:$AC$1000,18,FALSE))</f>
        <v/>
      </c>
      <c r="J861" s="369" t="str">
        <f>IF(H861="","",VLOOKUP(H861,PROFILE!$B$6:$AC$1000,17,FALSE))</f>
        <v/>
      </c>
      <c r="K861" s="369" t="str">
        <f>IF(H861="","",VLOOKUP(H861,PROFILE!$B$6:$AC$1000,23,FALSE))</f>
        <v/>
      </c>
      <c r="L861" s="369" t="str">
        <f>IF(H861="","",VLOOKUP(H861,PROFILE!$B$6:$AC$1000,24,FALSE))</f>
        <v/>
      </c>
      <c r="M861" s="370" t="str">
        <f>IF(H861="","",VLOOKUP(H861,PROFILE!$B$6:$AC$1000,25,FALSE))</f>
        <v/>
      </c>
      <c r="N861" s="371">
        <f t="shared" si="73"/>
        <v>0</v>
      </c>
      <c r="O861" s="372"/>
      <c r="P861" s="372"/>
      <c r="Q861" s="371">
        <f t="shared" si="74"/>
        <v>0</v>
      </c>
      <c r="R861" s="371">
        <f t="shared" si="70"/>
        <v>0</v>
      </c>
      <c r="S861" s="372">
        <f>IFERROR((VLOOKUP(A861,QUEUE!$F$5:$AW$1000,27,FALSE)-VLOOKUP(A861,QUEUE!$F$5:$AW$1000,26,FALSE))*500,0)</f>
        <v>0</v>
      </c>
      <c r="T861" s="372">
        <f>IFERROR((VLOOKUP(A861,QUEUE!$F$5:$AW$1000,30,FALSE)-VLOOKUP(A861,QUEUE!$F$5:$AW$1000,29,FALSE))*850,0)</f>
        <v>0</v>
      </c>
      <c r="U861" s="372">
        <f>IFERROR((VLOOKUP(A861,QUEUE!$F$5:$AW$1000,33,FALSE)-VLOOKUP(A861,QUEUE!$F$5:$AW$1000,32,FALSE))*600,0)</f>
        <v>0</v>
      </c>
      <c r="V861" s="372">
        <f>IFERROR((VLOOKUP(A861,QUEUE!$F$5:$AW$1000,36,FALSE)-VLOOKUP(A861,QUEUE!$F$5:$AW$1000,35,FALSE))*750,0)</f>
        <v>0</v>
      </c>
      <c r="W861" s="372">
        <f>IFERROR((VLOOKUP(A861,QUEUE!$F$5:$AW$1000,39,FALSE)-VLOOKUP(A861,QUEUE!$F$5:$AW$1000,38,FALSE))*600,0)</f>
        <v>0</v>
      </c>
      <c r="X861" s="373"/>
      <c r="Y861" s="371">
        <f>IFERROR(VLOOKUP(A861,PROFILE!$B$6:$DG$1000,109,FALSE),0)</f>
        <v>0</v>
      </c>
      <c r="Z861" s="371">
        <f>IFERROR((VLOOKUP(A861,PROFILE!$B$6:$DG$1000,110,FALSE)*900)+((VLOOKUP(A861,PROFILE!$B$6:$DG$1000,110,FALSE)*900)*0.5),0)</f>
        <v>0</v>
      </c>
      <c r="AA861" s="371">
        <f t="shared" si="72"/>
        <v>0</v>
      </c>
      <c r="AB861" s="373">
        <f>IF(PROFILE!R863="รอบคัน",1500,IF(PROFILE!R863="โคม่า",2000,PROFILE!DJ863*100))</f>
        <v>0</v>
      </c>
    </row>
    <row r="862" spans="1:28" x14ac:dyDescent="0.35">
      <c r="A862" s="344" t="e">
        <f t="shared" si="71"/>
        <v>#VALUE!</v>
      </c>
      <c r="B862" s="344">
        <v>862</v>
      </c>
      <c r="G862" s="374" t="str">
        <f>IFERROR(VLOOKUP(A862,PROFILE!$B$6:$P$1000,11,FALSE),"")</f>
        <v/>
      </c>
      <c r="H862" s="368" t="str">
        <f>IF(PROFILE!H864="","",PROFILE!B864)</f>
        <v/>
      </c>
      <c r="I862" s="369" t="str">
        <f>IF(H862="","",VLOOKUP(H862,PROFILE!$B$6:$AC$1000,18,FALSE))</f>
        <v/>
      </c>
      <c r="J862" s="369" t="str">
        <f>IF(H862="","",VLOOKUP(H862,PROFILE!$B$6:$AC$1000,17,FALSE))</f>
        <v/>
      </c>
      <c r="K862" s="369" t="str">
        <f>IF(H862="","",VLOOKUP(H862,PROFILE!$B$6:$AC$1000,23,FALSE))</f>
        <v/>
      </c>
      <c r="L862" s="369" t="str">
        <f>IF(H862="","",VLOOKUP(H862,PROFILE!$B$6:$AC$1000,24,FALSE))</f>
        <v/>
      </c>
      <c r="M862" s="370" t="str">
        <f>IF(H862="","",VLOOKUP(H862,PROFILE!$B$6:$AC$1000,25,FALSE))</f>
        <v/>
      </c>
      <c r="N862" s="371">
        <f t="shared" si="73"/>
        <v>0</v>
      </c>
      <c r="O862" s="372"/>
      <c r="P862" s="372"/>
      <c r="Q862" s="371">
        <f t="shared" si="74"/>
        <v>0</v>
      </c>
      <c r="R862" s="371">
        <f t="shared" si="70"/>
        <v>0</v>
      </c>
      <c r="S862" s="372">
        <f>IFERROR((VLOOKUP(A862,QUEUE!$F$5:$AW$1000,27,FALSE)-VLOOKUP(A862,QUEUE!$F$5:$AW$1000,26,FALSE))*500,0)</f>
        <v>0</v>
      </c>
      <c r="T862" s="372">
        <f>IFERROR((VLOOKUP(A862,QUEUE!$F$5:$AW$1000,30,FALSE)-VLOOKUP(A862,QUEUE!$F$5:$AW$1000,29,FALSE))*850,0)</f>
        <v>0</v>
      </c>
      <c r="U862" s="372">
        <f>IFERROR((VLOOKUP(A862,QUEUE!$F$5:$AW$1000,33,FALSE)-VLOOKUP(A862,QUEUE!$F$5:$AW$1000,32,FALSE))*600,0)</f>
        <v>0</v>
      </c>
      <c r="V862" s="372">
        <f>IFERROR((VLOOKUP(A862,QUEUE!$F$5:$AW$1000,36,FALSE)-VLOOKUP(A862,QUEUE!$F$5:$AW$1000,35,FALSE))*750,0)</f>
        <v>0</v>
      </c>
      <c r="W862" s="372">
        <f>IFERROR((VLOOKUP(A862,QUEUE!$F$5:$AW$1000,39,FALSE)-VLOOKUP(A862,QUEUE!$F$5:$AW$1000,38,FALSE))*600,0)</f>
        <v>0</v>
      </c>
      <c r="X862" s="373"/>
      <c r="Y862" s="371">
        <f>IFERROR(VLOOKUP(A862,PROFILE!$B$6:$DG$1000,109,FALSE),0)</f>
        <v>0</v>
      </c>
      <c r="Z862" s="371">
        <f>IFERROR((VLOOKUP(A862,PROFILE!$B$6:$DG$1000,110,FALSE)*900)+((VLOOKUP(A862,PROFILE!$B$6:$DG$1000,110,FALSE)*900)*0.5),0)</f>
        <v>0</v>
      </c>
      <c r="AA862" s="371">
        <f t="shared" si="72"/>
        <v>0</v>
      </c>
      <c r="AB862" s="373">
        <f>IF(PROFILE!R864="รอบคัน",1500,IF(PROFILE!R864="โคม่า",2000,PROFILE!DJ864*100))</f>
        <v>0</v>
      </c>
    </row>
    <row r="863" spans="1:28" x14ac:dyDescent="0.35">
      <c r="A863" s="344" t="e">
        <f t="shared" si="71"/>
        <v>#VALUE!</v>
      </c>
      <c r="B863" s="344">
        <v>863</v>
      </c>
      <c r="G863" s="374" t="str">
        <f>IFERROR(VLOOKUP(A863,PROFILE!$B$6:$P$1000,11,FALSE),"")</f>
        <v/>
      </c>
      <c r="H863" s="368" t="str">
        <f>IF(PROFILE!H865="","",PROFILE!B865)</f>
        <v/>
      </c>
      <c r="I863" s="369" t="str">
        <f>IF(H863="","",VLOOKUP(H863,PROFILE!$B$6:$AC$1000,18,FALSE))</f>
        <v/>
      </c>
      <c r="J863" s="369" t="str">
        <f>IF(H863="","",VLOOKUP(H863,PROFILE!$B$6:$AC$1000,17,FALSE))</f>
        <v/>
      </c>
      <c r="K863" s="369" t="str">
        <f>IF(H863="","",VLOOKUP(H863,PROFILE!$B$6:$AC$1000,23,FALSE))</f>
        <v/>
      </c>
      <c r="L863" s="369" t="str">
        <f>IF(H863="","",VLOOKUP(H863,PROFILE!$B$6:$AC$1000,24,FALSE))</f>
        <v/>
      </c>
      <c r="M863" s="370" t="str">
        <f>IF(H863="","",VLOOKUP(H863,PROFILE!$B$6:$AC$1000,25,FALSE))</f>
        <v/>
      </c>
      <c r="N863" s="371">
        <f t="shared" si="73"/>
        <v>0</v>
      </c>
      <c r="O863" s="372"/>
      <c r="P863" s="372"/>
      <c r="Q863" s="371">
        <f t="shared" si="74"/>
        <v>0</v>
      </c>
      <c r="R863" s="371">
        <f t="shared" si="70"/>
        <v>0</v>
      </c>
      <c r="S863" s="372">
        <f>IFERROR((VLOOKUP(A863,QUEUE!$F$5:$AW$1000,27,FALSE)-VLOOKUP(A863,QUEUE!$F$5:$AW$1000,26,FALSE))*500,0)</f>
        <v>0</v>
      </c>
      <c r="T863" s="372">
        <f>IFERROR((VLOOKUP(A863,QUEUE!$F$5:$AW$1000,30,FALSE)-VLOOKUP(A863,QUEUE!$F$5:$AW$1000,29,FALSE))*850,0)</f>
        <v>0</v>
      </c>
      <c r="U863" s="372">
        <f>IFERROR((VLOOKUP(A863,QUEUE!$F$5:$AW$1000,33,FALSE)-VLOOKUP(A863,QUEUE!$F$5:$AW$1000,32,FALSE))*600,0)</f>
        <v>0</v>
      </c>
      <c r="V863" s="372">
        <f>IFERROR((VLOOKUP(A863,QUEUE!$F$5:$AW$1000,36,FALSE)-VLOOKUP(A863,QUEUE!$F$5:$AW$1000,35,FALSE))*750,0)</f>
        <v>0</v>
      </c>
      <c r="W863" s="372">
        <f>IFERROR((VLOOKUP(A863,QUEUE!$F$5:$AW$1000,39,FALSE)-VLOOKUP(A863,QUEUE!$F$5:$AW$1000,38,FALSE))*600,0)</f>
        <v>0</v>
      </c>
      <c r="X863" s="373"/>
      <c r="Y863" s="371">
        <f>IFERROR(VLOOKUP(A863,PROFILE!$B$6:$DG$1000,109,FALSE),0)</f>
        <v>0</v>
      </c>
      <c r="Z863" s="371">
        <f>IFERROR((VLOOKUP(A863,PROFILE!$B$6:$DG$1000,110,FALSE)*900)+((VLOOKUP(A863,PROFILE!$B$6:$DG$1000,110,FALSE)*900)*0.5),0)</f>
        <v>0</v>
      </c>
      <c r="AA863" s="371">
        <f t="shared" si="72"/>
        <v>0</v>
      </c>
      <c r="AB863" s="373">
        <f>IF(PROFILE!R865="รอบคัน",1500,IF(PROFILE!R865="โคม่า",2000,PROFILE!DJ865*100))</f>
        <v>0</v>
      </c>
    </row>
    <row r="864" spans="1:28" x14ac:dyDescent="0.35">
      <c r="A864" s="344" t="e">
        <f t="shared" si="71"/>
        <v>#VALUE!</v>
      </c>
      <c r="B864" s="344">
        <v>864</v>
      </c>
      <c r="G864" s="374" t="str">
        <f>IFERROR(VLOOKUP(A864,PROFILE!$B$6:$P$1000,11,FALSE),"")</f>
        <v/>
      </c>
      <c r="H864" s="368" t="str">
        <f>IF(PROFILE!H866="","",PROFILE!B866)</f>
        <v/>
      </c>
      <c r="I864" s="369" t="str">
        <f>IF(H864="","",VLOOKUP(H864,PROFILE!$B$6:$AC$1000,18,FALSE))</f>
        <v/>
      </c>
      <c r="J864" s="369" t="str">
        <f>IF(H864="","",VLOOKUP(H864,PROFILE!$B$6:$AC$1000,17,FALSE))</f>
        <v/>
      </c>
      <c r="K864" s="369" t="str">
        <f>IF(H864="","",VLOOKUP(H864,PROFILE!$B$6:$AC$1000,23,FALSE))</f>
        <v/>
      </c>
      <c r="L864" s="369" t="str">
        <f>IF(H864="","",VLOOKUP(H864,PROFILE!$B$6:$AC$1000,24,FALSE))</f>
        <v/>
      </c>
      <c r="M864" s="370" t="str">
        <f>IF(H864="","",VLOOKUP(H864,PROFILE!$B$6:$AC$1000,25,FALSE))</f>
        <v/>
      </c>
      <c r="N864" s="371">
        <f t="shared" si="73"/>
        <v>0</v>
      </c>
      <c r="O864" s="372"/>
      <c r="P864" s="372"/>
      <c r="Q864" s="371">
        <f t="shared" si="74"/>
        <v>0</v>
      </c>
      <c r="R864" s="371">
        <f t="shared" si="70"/>
        <v>0</v>
      </c>
      <c r="S864" s="372">
        <f>IFERROR((VLOOKUP(A864,QUEUE!$F$5:$AW$1000,27,FALSE)-VLOOKUP(A864,QUEUE!$F$5:$AW$1000,26,FALSE))*500,0)</f>
        <v>0</v>
      </c>
      <c r="T864" s="372">
        <f>IFERROR((VLOOKUP(A864,QUEUE!$F$5:$AW$1000,30,FALSE)-VLOOKUP(A864,QUEUE!$F$5:$AW$1000,29,FALSE))*850,0)</f>
        <v>0</v>
      </c>
      <c r="U864" s="372">
        <f>IFERROR((VLOOKUP(A864,QUEUE!$F$5:$AW$1000,33,FALSE)-VLOOKUP(A864,QUEUE!$F$5:$AW$1000,32,FALSE))*600,0)</f>
        <v>0</v>
      </c>
      <c r="V864" s="372">
        <f>IFERROR((VLOOKUP(A864,QUEUE!$F$5:$AW$1000,36,FALSE)-VLOOKUP(A864,QUEUE!$F$5:$AW$1000,35,FALSE))*750,0)</f>
        <v>0</v>
      </c>
      <c r="W864" s="372">
        <f>IFERROR((VLOOKUP(A864,QUEUE!$F$5:$AW$1000,39,FALSE)-VLOOKUP(A864,QUEUE!$F$5:$AW$1000,38,FALSE))*600,0)</f>
        <v>0</v>
      </c>
      <c r="X864" s="373"/>
      <c r="Y864" s="371">
        <f>IFERROR(VLOOKUP(A864,PROFILE!$B$6:$DG$1000,109,FALSE),0)</f>
        <v>0</v>
      </c>
      <c r="Z864" s="371">
        <f>IFERROR((VLOOKUP(A864,PROFILE!$B$6:$DG$1000,110,FALSE)*900)+((VLOOKUP(A864,PROFILE!$B$6:$DG$1000,110,FALSE)*900)*0.5),0)</f>
        <v>0</v>
      </c>
      <c r="AA864" s="371">
        <f t="shared" si="72"/>
        <v>0</v>
      </c>
      <c r="AB864" s="373">
        <f>IF(PROFILE!R866="รอบคัน",1500,IF(PROFILE!R866="โคม่า",2000,PROFILE!DJ866*100))</f>
        <v>0</v>
      </c>
    </row>
    <row r="865" spans="1:28" x14ac:dyDescent="0.35">
      <c r="A865" s="344" t="e">
        <f t="shared" si="71"/>
        <v>#VALUE!</v>
      </c>
      <c r="B865" s="344">
        <v>865</v>
      </c>
      <c r="G865" s="374" t="str">
        <f>IFERROR(VLOOKUP(A865,PROFILE!$B$6:$P$1000,11,FALSE),"")</f>
        <v/>
      </c>
      <c r="H865" s="368" t="str">
        <f>IF(PROFILE!H867="","",PROFILE!B867)</f>
        <v/>
      </c>
      <c r="I865" s="369" t="str">
        <f>IF(H865="","",VLOOKUP(H865,PROFILE!$B$6:$AC$1000,18,FALSE))</f>
        <v/>
      </c>
      <c r="J865" s="369" t="str">
        <f>IF(H865="","",VLOOKUP(H865,PROFILE!$B$6:$AC$1000,17,FALSE))</f>
        <v/>
      </c>
      <c r="K865" s="369" t="str">
        <f>IF(H865="","",VLOOKUP(H865,PROFILE!$B$6:$AC$1000,23,FALSE))</f>
        <v/>
      </c>
      <c r="L865" s="369" t="str">
        <f>IF(H865="","",VLOOKUP(H865,PROFILE!$B$6:$AC$1000,24,FALSE))</f>
        <v/>
      </c>
      <c r="M865" s="370" t="str">
        <f>IF(H865="","",VLOOKUP(H865,PROFILE!$B$6:$AC$1000,25,FALSE))</f>
        <v/>
      </c>
      <c r="N865" s="371">
        <f t="shared" si="73"/>
        <v>0</v>
      </c>
      <c r="O865" s="372"/>
      <c r="P865" s="372"/>
      <c r="Q865" s="371">
        <f t="shared" si="74"/>
        <v>0</v>
      </c>
      <c r="R865" s="371">
        <f t="shared" si="70"/>
        <v>0</v>
      </c>
      <c r="S865" s="372">
        <f>IFERROR((VLOOKUP(A865,QUEUE!$F$5:$AW$1000,27,FALSE)-VLOOKUP(A865,QUEUE!$F$5:$AW$1000,26,FALSE))*500,0)</f>
        <v>0</v>
      </c>
      <c r="T865" s="372">
        <f>IFERROR((VLOOKUP(A865,QUEUE!$F$5:$AW$1000,30,FALSE)-VLOOKUP(A865,QUEUE!$F$5:$AW$1000,29,FALSE))*850,0)</f>
        <v>0</v>
      </c>
      <c r="U865" s="372">
        <f>IFERROR((VLOOKUP(A865,QUEUE!$F$5:$AW$1000,33,FALSE)-VLOOKUP(A865,QUEUE!$F$5:$AW$1000,32,FALSE))*600,0)</f>
        <v>0</v>
      </c>
      <c r="V865" s="372">
        <f>IFERROR((VLOOKUP(A865,QUEUE!$F$5:$AW$1000,36,FALSE)-VLOOKUP(A865,QUEUE!$F$5:$AW$1000,35,FALSE))*750,0)</f>
        <v>0</v>
      </c>
      <c r="W865" s="372">
        <f>IFERROR((VLOOKUP(A865,QUEUE!$F$5:$AW$1000,39,FALSE)-VLOOKUP(A865,QUEUE!$F$5:$AW$1000,38,FALSE))*600,0)</f>
        <v>0</v>
      </c>
      <c r="X865" s="373"/>
      <c r="Y865" s="371">
        <f>IFERROR(VLOOKUP(A865,PROFILE!$B$6:$DG$1000,109,FALSE),0)</f>
        <v>0</v>
      </c>
      <c r="Z865" s="371">
        <f>IFERROR((VLOOKUP(A865,PROFILE!$B$6:$DG$1000,110,FALSE)*900)+((VLOOKUP(A865,PROFILE!$B$6:$DG$1000,110,FALSE)*900)*0.5),0)</f>
        <v>0</v>
      </c>
      <c r="AA865" s="371">
        <f t="shared" si="72"/>
        <v>0</v>
      </c>
      <c r="AB865" s="373">
        <f>IF(PROFILE!R867="รอบคัน",1500,IF(PROFILE!R867="โคม่า",2000,PROFILE!DJ867*100))</f>
        <v>0</v>
      </c>
    </row>
    <row r="866" spans="1:28" x14ac:dyDescent="0.35">
      <c r="A866" s="344" t="e">
        <f t="shared" si="71"/>
        <v>#VALUE!</v>
      </c>
      <c r="B866" s="344">
        <v>866</v>
      </c>
      <c r="G866" s="374" t="str">
        <f>IFERROR(VLOOKUP(A866,PROFILE!$B$6:$P$1000,11,FALSE),"")</f>
        <v/>
      </c>
      <c r="H866" s="368" t="str">
        <f>IF(PROFILE!H868="","",PROFILE!B868)</f>
        <v/>
      </c>
      <c r="I866" s="369" t="str">
        <f>IF(H866="","",VLOOKUP(H866,PROFILE!$B$6:$AC$1000,18,FALSE))</f>
        <v/>
      </c>
      <c r="J866" s="369" t="str">
        <f>IF(H866="","",VLOOKUP(H866,PROFILE!$B$6:$AC$1000,17,FALSE))</f>
        <v/>
      </c>
      <c r="K866" s="369" t="str">
        <f>IF(H866="","",VLOOKUP(H866,PROFILE!$B$6:$AC$1000,23,FALSE))</f>
        <v/>
      </c>
      <c r="L866" s="369" t="str">
        <f>IF(H866="","",VLOOKUP(H866,PROFILE!$B$6:$AC$1000,24,FALSE))</f>
        <v/>
      </c>
      <c r="M866" s="370" t="str">
        <f>IF(H866="","",VLOOKUP(H866,PROFILE!$B$6:$AC$1000,25,FALSE))</f>
        <v/>
      </c>
      <c r="N866" s="371">
        <f t="shared" si="73"/>
        <v>0</v>
      </c>
      <c r="O866" s="372"/>
      <c r="P866" s="372"/>
      <c r="Q866" s="371">
        <f t="shared" si="74"/>
        <v>0</v>
      </c>
      <c r="R866" s="371">
        <f t="shared" si="70"/>
        <v>0</v>
      </c>
      <c r="S866" s="372">
        <f>IFERROR((VLOOKUP(A866,QUEUE!$F$5:$AW$1000,27,FALSE)-VLOOKUP(A866,QUEUE!$F$5:$AW$1000,26,FALSE))*500,0)</f>
        <v>0</v>
      </c>
      <c r="T866" s="372">
        <f>IFERROR((VLOOKUP(A866,QUEUE!$F$5:$AW$1000,30,FALSE)-VLOOKUP(A866,QUEUE!$F$5:$AW$1000,29,FALSE))*850,0)</f>
        <v>0</v>
      </c>
      <c r="U866" s="372">
        <f>IFERROR((VLOOKUP(A866,QUEUE!$F$5:$AW$1000,33,FALSE)-VLOOKUP(A866,QUEUE!$F$5:$AW$1000,32,FALSE))*600,0)</f>
        <v>0</v>
      </c>
      <c r="V866" s="372">
        <f>IFERROR((VLOOKUP(A866,QUEUE!$F$5:$AW$1000,36,FALSE)-VLOOKUP(A866,QUEUE!$F$5:$AW$1000,35,FALSE))*750,0)</f>
        <v>0</v>
      </c>
      <c r="W866" s="372">
        <f>IFERROR((VLOOKUP(A866,QUEUE!$F$5:$AW$1000,39,FALSE)-VLOOKUP(A866,QUEUE!$F$5:$AW$1000,38,FALSE))*600,0)</f>
        <v>0</v>
      </c>
      <c r="X866" s="373"/>
      <c r="Y866" s="371">
        <f>IFERROR(VLOOKUP(A866,PROFILE!$B$6:$DG$1000,109,FALSE),0)</f>
        <v>0</v>
      </c>
      <c r="Z866" s="371">
        <f>IFERROR((VLOOKUP(A866,PROFILE!$B$6:$DG$1000,110,FALSE)*900)+((VLOOKUP(A866,PROFILE!$B$6:$DG$1000,110,FALSE)*900)*0.5),0)</f>
        <v>0</v>
      </c>
      <c r="AA866" s="371">
        <f t="shared" si="72"/>
        <v>0</v>
      </c>
      <c r="AB866" s="373">
        <f>IF(PROFILE!R868="รอบคัน",1500,IF(PROFILE!R868="โคม่า",2000,PROFILE!DJ868*100))</f>
        <v>0</v>
      </c>
    </row>
    <row r="867" spans="1:28" x14ac:dyDescent="0.35">
      <c r="A867" s="344" t="e">
        <f t="shared" si="71"/>
        <v>#VALUE!</v>
      </c>
      <c r="B867" s="344">
        <v>867</v>
      </c>
      <c r="G867" s="374" t="str">
        <f>IFERROR(VLOOKUP(A867,PROFILE!$B$6:$P$1000,11,FALSE),"")</f>
        <v/>
      </c>
      <c r="H867" s="368" t="str">
        <f>IF(PROFILE!H869="","",PROFILE!B869)</f>
        <v/>
      </c>
      <c r="I867" s="369" t="str">
        <f>IF(H867="","",VLOOKUP(H867,PROFILE!$B$6:$AC$1000,18,FALSE))</f>
        <v/>
      </c>
      <c r="J867" s="369" t="str">
        <f>IF(H867="","",VLOOKUP(H867,PROFILE!$B$6:$AC$1000,17,FALSE))</f>
        <v/>
      </c>
      <c r="K867" s="369" t="str">
        <f>IF(H867="","",VLOOKUP(H867,PROFILE!$B$6:$AC$1000,23,FALSE))</f>
        <v/>
      </c>
      <c r="L867" s="369" t="str">
        <f>IF(H867="","",VLOOKUP(H867,PROFILE!$B$6:$AC$1000,24,FALSE))</f>
        <v/>
      </c>
      <c r="M867" s="370" t="str">
        <f>IF(H867="","",VLOOKUP(H867,PROFILE!$B$6:$AC$1000,25,FALSE))</f>
        <v/>
      </c>
      <c r="N867" s="371">
        <f t="shared" si="73"/>
        <v>0</v>
      </c>
      <c r="O867" s="372"/>
      <c r="P867" s="372"/>
      <c r="Q867" s="371">
        <f t="shared" si="74"/>
        <v>0</v>
      </c>
      <c r="R867" s="371">
        <f t="shared" si="70"/>
        <v>0</v>
      </c>
      <c r="S867" s="372">
        <f>IFERROR((VLOOKUP(A867,QUEUE!$F$5:$AW$1000,27,FALSE)-VLOOKUP(A867,QUEUE!$F$5:$AW$1000,26,FALSE))*500,0)</f>
        <v>0</v>
      </c>
      <c r="T867" s="372">
        <f>IFERROR((VLOOKUP(A867,QUEUE!$F$5:$AW$1000,30,FALSE)-VLOOKUP(A867,QUEUE!$F$5:$AW$1000,29,FALSE))*850,0)</f>
        <v>0</v>
      </c>
      <c r="U867" s="372">
        <f>IFERROR((VLOOKUP(A867,QUEUE!$F$5:$AW$1000,33,FALSE)-VLOOKUP(A867,QUEUE!$F$5:$AW$1000,32,FALSE))*600,0)</f>
        <v>0</v>
      </c>
      <c r="V867" s="372">
        <f>IFERROR((VLOOKUP(A867,QUEUE!$F$5:$AW$1000,36,FALSE)-VLOOKUP(A867,QUEUE!$F$5:$AW$1000,35,FALSE))*750,0)</f>
        <v>0</v>
      </c>
      <c r="W867" s="372">
        <f>IFERROR((VLOOKUP(A867,QUEUE!$F$5:$AW$1000,39,FALSE)-VLOOKUP(A867,QUEUE!$F$5:$AW$1000,38,FALSE))*600,0)</f>
        <v>0</v>
      </c>
      <c r="X867" s="373"/>
      <c r="Y867" s="371">
        <f>IFERROR(VLOOKUP(A867,PROFILE!$B$6:$DG$1000,109,FALSE),0)</f>
        <v>0</v>
      </c>
      <c r="Z867" s="371">
        <f>IFERROR((VLOOKUP(A867,PROFILE!$B$6:$DG$1000,110,FALSE)*900)+((VLOOKUP(A867,PROFILE!$B$6:$DG$1000,110,FALSE)*900)*0.5),0)</f>
        <v>0</v>
      </c>
      <c r="AA867" s="371">
        <f t="shared" si="72"/>
        <v>0</v>
      </c>
      <c r="AB867" s="373">
        <f>IF(PROFILE!R869="รอบคัน",1500,IF(PROFILE!R869="โคม่า",2000,PROFILE!DJ869*100))</f>
        <v>0</v>
      </c>
    </row>
    <row r="868" spans="1:28" x14ac:dyDescent="0.35">
      <c r="A868" s="344" t="e">
        <f t="shared" si="71"/>
        <v>#VALUE!</v>
      </c>
      <c r="B868" s="344">
        <v>868</v>
      </c>
      <c r="G868" s="374" t="str">
        <f>IFERROR(VLOOKUP(A868,PROFILE!$B$6:$P$1000,11,FALSE),"")</f>
        <v/>
      </c>
      <c r="H868" s="368" t="str">
        <f>IF(PROFILE!H870="","",PROFILE!B870)</f>
        <v/>
      </c>
      <c r="I868" s="369" t="str">
        <f>IF(H868="","",VLOOKUP(H868,PROFILE!$B$6:$AC$1000,18,FALSE))</f>
        <v/>
      </c>
      <c r="J868" s="369" t="str">
        <f>IF(H868="","",VLOOKUP(H868,PROFILE!$B$6:$AC$1000,17,FALSE))</f>
        <v/>
      </c>
      <c r="K868" s="369" t="str">
        <f>IF(H868="","",VLOOKUP(H868,PROFILE!$B$6:$AC$1000,23,FALSE))</f>
        <v/>
      </c>
      <c r="L868" s="369" t="str">
        <f>IF(H868="","",VLOOKUP(H868,PROFILE!$B$6:$AC$1000,24,FALSE))</f>
        <v/>
      </c>
      <c r="M868" s="370" t="str">
        <f>IF(H868="","",VLOOKUP(H868,PROFILE!$B$6:$AC$1000,25,FALSE))</f>
        <v/>
      </c>
      <c r="N868" s="371">
        <f t="shared" si="73"/>
        <v>0</v>
      </c>
      <c r="O868" s="372"/>
      <c r="P868" s="372"/>
      <c r="Q868" s="371">
        <f t="shared" si="74"/>
        <v>0</v>
      </c>
      <c r="R868" s="371">
        <f t="shared" si="70"/>
        <v>0</v>
      </c>
      <c r="S868" s="372">
        <f>IFERROR((VLOOKUP(A868,QUEUE!$F$5:$AW$1000,27,FALSE)-VLOOKUP(A868,QUEUE!$F$5:$AW$1000,26,FALSE))*500,0)</f>
        <v>0</v>
      </c>
      <c r="T868" s="372">
        <f>IFERROR((VLOOKUP(A868,QUEUE!$F$5:$AW$1000,30,FALSE)-VLOOKUP(A868,QUEUE!$F$5:$AW$1000,29,FALSE))*850,0)</f>
        <v>0</v>
      </c>
      <c r="U868" s="372">
        <f>IFERROR((VLOOKUP(A868,QUEUE!$F$5:$AW$1000,33,FALSE)-VLOOKUP(A868,QUEUE!$F$5:$AW$1000,32,FALSE))*600,0)</f>
        <v>0</v>
      </c>
      <c r="V868" s="372">
        <f>IFERROR((VLOOKUP(A868,QUEUE!$F$5:$AW$1000,36,FALSE)-VLOOKUP(A868,QUEUE!$F$5:$AW$1000,35,FALSE))*750,0)</f>
        <v>0</v>
      </c>
      <c r="W868" s="372">
        <f>IFERROR((VLOOKUP(A868,QUEUE!$F$5:$AW$1000,39,FALSE)-VLOOKUP(A868,QUEUE!$F$5:$AW$1000,38,FALSE))*600,0)</f>
        <v>0</v>
      </c>
      <c r="X868" s="373"/>
      <c r="Y868" s="371">
        <f>IFERROR(VLOOKUP(A868,PROFILE!$B$6:$DG$1000,109,FALSE),0)</f>
        <v>0</v>
      </c>
      <c r="Z868" s="371">
        <f>IFERROR((VLOOKUP(A868,PROFILE!$B$6:$DG$1000,110,FALSE)*900)+((VLOOKUP(A868,PROFILE!$B$6:$DG$1000,110,FALSE)*900)*0.5),0)</f>
        <v>0</v>
      </c>
      <c r="AA868" s="371">
        <f t="shared" si="72"/>
        <v>0</v>
      </c>
      <c r="AB868" s="373">
        <f>IF(PROFILE!R870="รอบคัน",1500,IF(PROFILE!R870="โคม่า",2000,PROFILE!DJ870*100))</f>
        <v>0</v>
      </c>
    </row>
    <row r="869" spans="1:28" x14ac:dyDescent="0.35">
      <c r="A869" s="344" t="e">
        <f t="shared" si="71"/>
        <v>#VALUE!</v>
      </c>
      <c r="B869" s="344">
        <v>869</v>
      </c>
      <c r="G869" s="374" t="str">
        <f>IFERROR(VLOOKUP(A869,PROFILE!$B$6:$P$1000,11,FALSE),"")</f>
        <v/>
      </c>
      <c r="H869" s="368" t="str">
        <f>IF(PROFILE!H871="","",PROFILE!B871)</f>
        <v/>
      </c>
      <c r="I869" s="369" t="str">
        <f>IF(H869="","",VLOOKUP(H869,PROFILE!$B$6:$AC$1000,18,FALSE))</f>
        <v/>
      </c>
      <c r="J869" s="369" t="str">
        <f>IF(H869="","",VLOOKUP(H869,PROFILE!$B$6:$AC$1000,17,FALSE))</f>
        <v/>
      </c>
      <c r="K869" s="369" t="str">
        <f>IF(H869="","",VLOOKUP(H869,PROFILE!$B$6:$AC$1000,23,FALSE))</f>
        <v/>
      </c>
      <c r="L869" s="369" t="str">
        <f>IF(H869="","",VLOOKUP(H869,PROFILE!$B$6:$AC$1000,24,FALSE))</f>
        <v/>
      </c>
      <c r="M869" s="370" t="str">
        <f>IF(H869="","",VLOOKUP(H869,PROFILE!$B$6:$AC$1000,25,FALSE))</f>
        <v/>
      </c>
      <c r="N869" s="371">
        <f t="shared" si="73"/>
        <v>0</v>
      </c>
      <c r="O869" s="372"/>
      <c r="P869" s="372"/>
      <c r="Q869" s="371">
        <f t="shared" si="74"/>
        <v>0</v>
      </c>
      <c r="R869" s="371">
        <f t="shared" si="70"/>
        <v>0</v>
      </c>
      <c r="S869" s="372">
        <f>IFERROR((VLOOKUP(A869,QUEUE!$F$5:$AW$1000,27,FALSE)-VLOOKUP(A869,QUEUE!$F$5:$AW$1000,26,FALSE))*500,0)</f>
        <v>0</v>
      </c>
      <c r="T869" s="372">
        <f>IFERROR((VLOOKUP(A869,QUEUE!$F$5:$AW$1000,30,FALSE)-VLOOKUP(A869,QUEUE!$F$5:$AW$1000,29,FALSE))*850,0)</f>
        <v>0</v>
      </c>
      <c r="U869" s="372">
        <f>IFERROR((VLOOKUP(A869,QUEUE!$F$5:$AW$1000,33,FALSE)-VLOOKUP(A869,QUEUE!$F$5:$AW$1000,32,FALSE))*600,0)</f>
        <v>0</v>
      </c>
      <c r="V869" s="372">
        <f>IFERROR((VLOOKUP(A869,QUEUE!$F$5:$AW$1000,36,FALSE)-VLOOKUP(A869,QUEUE!$F$5:$AW$1000,35,FALSE))*750,0)</f>
        <v>0</v>
      </c>
      <c r="W869" s="372">
        <f>IFERROR((VLOOKUP(A869,QUEUE!$F$5:$AW$1000,39,FALSE)-VLOOKUP(A869,QUEUE!$F$5:$AW$1000,38,FALSE))*600,0)</f>
        <v>0</v>
      </c>
      <c r="X869" s="373"/>
      <c r="Y869" s="371">
        <f>IFERROR(VLOOKUP(A869,PROFILE!$B$6:$DG$1000,109,FALSE),0)</f>
        <v>0</v>
      </c>
      <c r="Z869" s="371">
        <f>IFERROR((VLOOKUP(A869,PROFILE!$B$6:$DG$1000,110,FALSE)*900)+((VLOOKUP(A869,PROFILE!$B$6:$DG$1000,110,FALSE)*900)*0.5),0)</f>
        <v>0</v>
      </c>
      <c r="AA869" s="371">
        <f t="shared" si="72"/>
        <v>0</v>
      </c>
      <c r="AB869" s="373">
        <f>IF(PROFILE!R871="รอบคัน",1500,IF(PROFILE!R871="โคม่า",2000,PROFILE!DJ871*100))</f>
        <v>0</v>
      </c>
    </row>
    <row r="870" spans="1:28" x14ac:dyDescent="0.35">
      <c r="A870" s="344" t="e">
        <f t="shared" si="71"/>
        <v>#VALUE!</v>
      </c>
      <c r="B870" s="344">
        <v>870</v>
      </c>
      <c r="G870" s="374" t="str">
        <f>IFERROR(VLOOKUP(A870,PROFILE!$B$6:$P$1000,11,FALSE),"")</f>
        <v/>
      </c>
      <c r="H870" s="368" t="str">
        <f>IF(PROFILE!H872="","",PROFILE!B872)</f>
        <v/>
      </c>
      <c r="I870" s="369" t="str">
        <f>IF(H870="","",VLOOKUP(H870,PROFILE!$B$6:$AC$1000,18,FALSE))</f>
        <v/>
      </c>
      <c r="J870" s="369" t="str">
        <f>IF(H870="","",VLOOKUP(H870,PROFILE!$B$6:$AC$1000,17,FALSE))</f>
        <v/>
      </c>
      <c r="K870" s="369" t="str">
        <f>IF(H870="","",VLOOKUP(H870,PROFILE!$B$6:$AC$1000,23,FALSE))</f>
        <v/>
      </c>
      <c r="L870" s="369" t="str">
        <f>IF(H870="","",VLOOKUP(H870,PROFILE!$B$6:$AC$1000,24,FALSE))</f>
        <v/>
      </c>
      <c r="M870" s="370" t="str">
        <f>IF(H870="","",VLOOKUP(H870,PROFILE!$B$6:$AC$1000,25,FALSE))</f>
        <v/>
      </c>
      <c r="N870" s="371">
        <f t="shared" si="73"/>
        <v>0</v>
      </c>
      <c r="O870" s="372"/>
      <c r="P870" s="372"/>
      <c r="Q870" s="371">
        <f t="shared" si="74"/>
        <v>0</v>
      </c>
      <c r="R870" s="371">
        <f t="shared" si="70"/>
        <v>0</v>
      </c>
      <c r="S870" s="372">
        <f>IFERROR((VLOOKUP(A870,QUEUE!$F$5:$AW$1000,27,FALSE)-VLOOKUP(A870,QUEUE!$F$5:$AW$1000,26,FALSE))*500,0)</f>
        <v>0</v>
      </c>
      <c r="T870" s="372">
        <f>IFERROR((VLOOKUP(A870,QUEUE!$F$5:$AW$1000,30,FALSE)-VLOOKUP(A870,QUEUE!$F$5:$AW$1000,29,FALSE))*850,0)</f>
        <v>0</v>
      </c>
      <c r="U870" s="372">
        <f>IFERROR((VLOOKUP(A870,QUEUE!$F$5:$AW$1000,33,FALSE)-VLOOKUP(A870,QUEUE!$F$5:$AW$1000,32,FALSE))*600,0)</f>
        <v>0</v>
      </c>
      <c r="V870" s="372">
        <f>IFERROR((VLOOKUP(A870,QUEUE!$F$5:$AW$1000,36,FALSE)-VLOOKUP(A870,QUEUE!$F$5:$AW$1000,35,FALSE))*750,0)</f>
        <v>0</v>
      </c>
      <c r="W870" s="372">
        <f>IFERROR((VLOOKUP(A870,QUEUE!$F$5:$AW$1000,39,FALSE)-VLOOKUP(A870,QUEUE!$F$5:$AW$1000,38,FALSE))*600,0)</f>
        <v>0</v>
      </c>
      <c r="X870" s="373"/>
      <c r="Y870" s="371">
        <f>IFERROR(VLOOKUP(A870,PROFILE!$B$6:$DG$1000,109,FALSE),0)</f>
        <v>0</v>
      </c>
      <c r="Z870" s="371">
        <f>IFERROR((VLOOKUP(A870,PROFILE!$B$6:$DG$1000,110,FALSE)*900)+((VLOOKUP(A870,PROFILE!$B$6:$DG$1000,110,FALSE)*900)*0.5),0)</f>
        <v>0</v>
      </c>
      <c r="AA870" s="371">
        <f t="shared" si="72"/>
        <v>0</v>
      </c>
      <c r="AB870" s="373">
        <f>IF(PROFILE!R872="รอบคัน",1500,IF(PROFILE!R872="โคม่า",2000,PROFILE!DJ872*100))</f>
        <v>0</v>
      </c>
    </row>
    <row r="871" spans="1:28" x14ac:dyDescent="0.35">
      <c r="A871" s="344" t="e">
        <f t="shared" si="71"/>
        <v>#VALUE!</v>
      </c>
      <c r="B871" s="344">
        <v>871</v>
      </c>
      <c r="G871" s="374" t="str">
        <f>IFERROR(VLOOKUP(A871,PROFILE!$B$6:$P$1000,11,FALSE),"")</f>
        <v/>
      </c>
      <c r="H871" s="368" t="str">
        <f>IF(PROFILE!H873="","",PROFILE!B873)</f>
        <v/>
      </c>
      <c r="I871" s="369" t="str">
        <f>IF(H871="","",VLOOKUP(H871,PROFILE!$B$6:$AC$1000,18,FALSE))</f>
        <v/>
      </c>
      <c r="J871" s="369" t="str">
        <f>IF(H871="","",VLOOKUP(H871,PROFILE!$B$6:$AC$1000,17,FALSE))</f>
        <v/>
      </c>
      <c r="K871" s="369" t="str">
        <f>IF(H871="","",VLOOKUP(H871,PROFILE!$B$6:$AC$1000,23,FALSE))</f>
        <v/>
      </c>
      <c r="L871" s="369" t="str">
        <f>IF(H871="","",VLOOKUP(H871,PROFILE!$B$6:$AC$1000,24,FALSE))</f>
        <v/>
      </c>
      <c r="M871" s="370" t="str">
        <f>IF(H871="","",VLOOKUP(H871,PROFILE!$B$6:$AC$1000,25,FALSE))</f>
        <v/>
      </c>
      <c r="N871" s="371">
        <f t="shared" si="73"/>
        <v>0</v>
      </c>
      <c r="O871" s="372"/>
      <c r="P871" s="372"/>
      <c r="Q871" s="371">
        <f t="shared" si="74"/>
        <v>0</v>
      </c>
      <c r="R871" s="371">
        <f t="shared" si="70"/>
        <v>0</v>
      </c>
      <c r="S871" s="372">
        <f>IFERROR((VLOOKUP(A871,QUEUE!$F$5:$AW$1000,27,FALSE)-VLOOKUP(A871,QUEUE!$F$5:$AW$1000,26,FALSE))*500,0)</f>
        <v>0</v>
      </c>
      <c r="T871" s="372">
        <f>IFERROR((VLOOKUP(A871,QUEUE!$F$5:$AW$1000,30,FALSE)-VLOOKUP(A871,QUEUE!$F$5:$AW$1000,29,FALSE))*850,0)</f>
        <v>0</v>
      </c>
      <c r="U871" s="372">
        <f>IFERROR((VLOOKUP(A871,QUEUE!$F$5:$AW$1000,33,FALSE)-VLOOKUP(A871,QUEUE!$F$5:$AW$1000,32,FALSE))*600,0)</f>
        <v>0</v>
      </c>
      <c r="V871" s="372">
        <f>IFERROR((VLOOKUP(A871,QUEUE!$F$5:$AW$1000,36,FALSE)-VLOOKUP(A871,QUEUE!$F$5:$AW$1000,35,FALSE))*750,0)</f>
        <v>0</v>
      </c>
      <c r="W871" s="372">
        <f>IFERROR((VLOOKUP(A871,QUEUE!$F$5:$AW$1000,39,FALSE)-VLOOKUP(A871,QUEUE!$F$5:$AW$1000,38,FALSE))*600,0)</f>
        <v>0</v>
      </c>
      <c r="X871" s="373"/>
      <c r="Y871" s="371">
        <f>IFERROR(VLOOKUP(A871,PROFILE!$B$6:$DG$1000,109,FALSE),0)</f>
        <v>0</v>
      </c>
      <c r="Z871" s="371">
        <f>IFERROR((VLOOKUP(A871,PROFILE!$B$6:$DG$1000,110,FALSE)*900)+((VLOOKUP(A871,PROFILE!$B$6:$DG$1000,110,FALSE)*900)*0.5),0)</f>
        <v>0</v>
      </c>
      <c r="AA871" s="371">
        <f t="shared" si="72"/>
        <v>0</v>
      </c>
      <c r="AB871" s="373">
        <f>IF(PROFILE!R873="รอบคัน",1500,IF(PROFILE!R873="โคม่า",2000,PROFILE!DJ873*100))</f>
        <v>0</v>
      </c>
    </row>
    <row r="872" spans="1:28" x14ac:dyDescent="0.35">
      <c r="A872" s="344" t="e">
        <f t="shared" si="71"/>
        <v>#VALUE!</v>
      </c>
      <c r="B872" s="344">
        <v>872</v>
      </c>
      <c r="G872" s="374" t="str">
        <f>IFERROR(VLOOKUP(A872,PROFILE!$B$6:$P$1000,11,FALSE),"")</f>
        <v/>
      </c>
      <c r="H872" s="368" t="str">
        <f>IF(PROFILE!H874="","",PROFILE!B874)</f>
        <v/>
      </c>
      <c r="I872" s="369" t="str">
        <f>IF(H872="","",VLOOKUP(H872,PROFILE!$B$6:$AC$1000,18,FALSE))</f>
        <v/>
      </c>
      <c r="J872" s="369" t="str">
        <f>IF(H872="","",VLOOKUP(H872,PROFILE!$B$6:$AC$1000,17,FALSE))</f>
        <v/>
      </c>
      <c r="K872" s="369" t="str">
        <f>IF(H872="","",VLOOKUP(H872,PROFILE!$B$6:$AC$1000,23,FALSE))</f>
        <v/>
      </c>
      <c r="L872" s="369" t="str">
        <f>IF(H872="","",VLOOKUP(H872,PROFILE!$B$6:$AC$1000,24,FALSE))</f>
        <v/>
      </c>
      <c r="M872" s="370" t="str">
        <f>IF(H872="","",VLOOKUP(H872,PROFILE!$B$6:$AC$1000,25,FALSE))</f>
        <v/>
      </c>
      <c r="N872" s="371">
        <f t="shared" si="73"/>
        <v>0</v>
      </c>
      <c r="O872" s="372"/>
      <c r="P872" s="372"/>
      <c r="Q872" s="371">
        <f t="shared" si="74"/>
        <v>0</v>
      </c>
      <c r="R872" s="371">
        <f t="shared" si="70"/>
        <v>0</v>
      </c>
      <c r="S872" s="372">
        <f>IFERROR((VLOOKUP(A872,QUEUE!$F$5:$AW$1000,27,FALSE)-VLOOKUP(A872,QUEUE!$F$5:$AW$1000,26,FALSE))*500,0)</f>
        <v>0</v>
      </c>
      <c r="T872" s="372">
        <f>IFERROR((VLOOKUP(A872,QUEUE!$F$5:$AW$1000,30,FALSE)-VLOOKUP(A872,QUEUE!$F$5:$AW$1000,29,FALSE))*850,0)</f>
        <v>0</v>
      </c>
      <c r="U872" s="372">
        <f>IFERROR((VLOOKUP(A872,QUEUE!$F$5:$AW$1000,33,FALSE)-VLOOKUP(A872,QUEUE!$F$5:$AW$1000,32,FALSE))*600,0)</f>
        <v>0</v>
      </c>
      <c r="V872" s="372">
        <f>IFERROR((VLOOKUP(A872,QUEUE!$F$5:$AW$1000,36,FALSE)-VLOOKUP(A872,QUEUE!$F$5:$AW$1000,35,FALSE))*750,0)</f>
        <v>0</v>
      </c>
      <c r="W872" s="372">
        <f>IFERROR((VLOOKUP(A872,QUEUE!$F$5:$AW$1000,39,FALSE)-VLOOKUP(A872,QUEUE!$F$5:$AW$1000,38,FALSE))*600,0)</f>
        <v>0</v>
      </c>
      <c r="X872" s="373"/>
      <c r="Y872" s="371">
        <f>IFERROR(VLOOKUP(A872,PROFILE!$B$6:$DG$1000,109,FALSE),0)</f>
        <v>0</v>
      </c>
      <c r="Z872" s="371">
        <f>IFERROR((VLOOKUP(A872,PROFILE!$B$6:$DG$1000,110,FALSE)*900)+((VLOOKUP(A872,PROFILE!$B$6:$DG$1000,110,FALSE)*900)*0.5),0)</f>
        <v>0</v>
      </c>
      <c r="AA872" s="371">
        <f t="shared" si="72"/>
        <v>0</v>
      </c>
      <c r="AB872" s="373">
        <f>IF(PROFILE!R874="รอบคัน",1500,IF(PROFILE!R874="โคม่า",2000,PROFILE!DJ874*100))</f>
        <v>0</v>
      </c>
    </row>
    <row r="873" spans="1:28" x14ac:dyDescent="0.35">
      <c r="A873" s="344" t="e">
        <f t="shared" si="71"/>
        <v>#VALUE!</v>
      </c>
      <c r="B873" s="344">
        <v>873</v>
      </c>
      <c r="G873" s="374" t="str">
        <f>IFERROR(VLOOKUP(A873,PROFILE!$B$6:$P$1000,11,FALSE),"")</f>
        <v/>
      </c>
      <c r="H873" s="368" t="str">
        <f>IF(PROFILE!H875="","",PROFILE!B875)</f>
        <v/>
      </c>
      <c r="I873" s="369" t="str">
        <f>IF(H873="","",VLOOKUP(H873,PROFILE!$B$6:$AC$1000,18,FALSE))</f>
        <v/>
      </c>
      <c r="J873" s="369" t="str">
        <f>IF(H873="","",VLOOKUP(H873,PROFILE!$B$6:$AC$1000,17,FALSE))</f>
        <v/>
      </c>
      <c r="K873" s="369" t="str">
        <f>IF(H873="","",VLOOKUP(H873,PROFILE!$B$6:$AC$1000,23,FALSE))</f>
        <v/>
      </c>
      <c r="L873" s="369" t="str">
        <f>IF(H873="","",VLOOKUP(H873,PROFILE!$B$6:$AC$1000,24,FALSE))</f>
        <v/>
      </c>
      <c r="M873" s="370" t="str">
        <f>IF(H873="","",VLOOKUP(H873,PROFILE!$B$6:$AC$1000,25,FALSE))</f>
        <v/>
      </c>
      <c r="N873" s="371">
        <f t="shared" si="73"/>
        <v>0</v>
      </c>
      <c r="O873" s="372"/>
      <c r="P873" s="372"/>
      <c r="Q873" s="371">
        <f t="shared" si="74"/>
        <v>0</v>
      </c>
      <c r="R873" s="371">
        <f t="shared" si="70"/>
        <v>0</v>
      </c>
      <c r="S873" s="372">
        <f>IFERROR((VLOOKUP(A873,QUEUE!$F$5:$AW$1000,27,FALSE)-VLOOKUP(A873,QUEUE!$F$5:$AW$1000,26,FALSE))*500,0)</f>
        <v>0</v>
      </c>
      <c r="T873" s="372">
        <f>IFERROR((VLOOKUP(A873,QUEUE!$F$5:$AW$1000,30,FALSE)-VLOOKUP(A873,QUEUE!$F$5:$AW$1000,29,FALSE))*850,0)</f>
        <v>0</v>
      </c>
      <c r="U873" s="372">
        <f>IFERROR((VLOOKUP(A873,QUEUE!$F$5:$AW$1000,33,FALSE)-VLOOKUP(A873,QUEUE!$F$5:$AW$1000,32,FALSE))*600,0)</f>
        <v>0</v>
      </c>
      <c r="V873" s="372">
        <f>IFERROR((VLOOKUP(A873,QUEUE!$F$5:$AW$1000,36,FALSE)-VLOOKUP(A873,QUEUE!$F$5:$AW$1000,35,FALSE))*750,0)</f>
        <v>0</v>
      </c>
      <c r="W873" s="372">
        <f>IFERROR((VLOOKUP(A873,QUEUE!$F$5:$AW$1000,39,FALSE)-VLOOKUP(A873,QUEUE!$F$5:$AW$1000,38,FALSE))*600,0)</f>
        <v>0</v>
      </c>
      <c r="X873" s="373"/>
      <c r="Y873" s="371">
        <f>IFERROR(VLOOKUP(A873,PROFILE!$B$6:$DG$1000,109,FALSE),0)</f>
        <v>0</v>
      </c>
      <c r="Z873" s="371">
        <f>IFERROR((VLOOKUP(A873,PROFILE!$B$6:$DG$1000,110,FALSE)*900)+((VLOOKUP(A873,PROFILE!$B$6:$DG$1000,110,FALSE)*900)*0.5),0)</f>
        <v>0</v>
      </c>
      <c r="AA873" s="371">
        <f t="shared" si="72"/>
        <v>0</v>
      </c>
      <c r="AB873" s="373">
        <f>IF(PROFILE!R875="รอบคัน",1500,IF(PROFILE!R875="โคม่า",2000,PROFILE!DJ875*100))</f>
        <v>0</v>
      </c>
    </row>
    <row r="874" spans="1:28" x14ac:dyDescent="0.35">
      <c r="A874" s="344" t="e">
        <f t="shared" si="71"/>
        <v>#VALUE!</v>
      </c>
      <c r="B874" s="344">
        <v>874</v>
      </c>
      <c r="G874" s="374" t="str">
        <f>IFERROR(VLOOKUP(A874,PROFILE!$B$6:$P$1000,11,FALSE),"")</f>
        <v/>
      </c>
      <c r="H874" s="368" t="str">
        <f>IF(PROFILE!H876="","",PROFILE!B876)</f>
        <v/>
      </c>
      <c r="I874" s="369" t="str">
        <f>IF(H874="","",VLOOKUP(H874,PROFILE!$B$6:$AC$1000,18,FALSE))</f>
        <v/>
      </c>
      <c r="J874" s="369" t="str">
        <f>IF(H874="","",VLOOKUP(H874,PROFILE!$B$6:$AC$1000,17,FALSE))</f>
        <v/>
      </c>
      <c r="K874" s="369" t="str">
        <f>IF(H874="","",VLOOKUP(H874,PROFILE!$B$6:$AC$1000,23,FALSE))</f>
        <v/>
      </c>
      <c r="L874" s="369" t="str">
        <f>IF(H874="","",VLOOKUP(H874,PROFILE!$B$6:$AC$1000,24,FALSE))</f>
        <v/>
      </c>
      <c r="M874" s="370" t="str">
        <f>IF(H874="","",VLOOKUP(H874,PROFILE!$B$6:$AC$1000,25,FALSE))</f>
        <v/>
      </c>
      <c r="N874" s="371">
        <f t="shared" si="73"/>
        <v>0</v>
      </c>
      <c r="O874" s="372"/>
      <c r="P874" s="372"/>
      <c r="Q874" s="371">
        <f t="shared" si="74"/>
        <v>0</v>
      </c>
      <c r="R874" s="371">
        <f t="shared" si="70"/>
        <v>0</v>
      </c>
      <c r="S874" s="372">
        <f>IFERROR((VLOOKUP(A874,QUEUE!$F$5:$AW$1000,27,FALSE)-VLOOKUP(A874,QUEUE!$F$5:$AW$1000,26,FALSE))*500,0)</f>
        <v>0</v>
      </c>
      <c r="T874" s="372">
        <f>IFERROR((VLOOKUP(A874,QUEUE!$F$5:$AW$1000,30,FALSE)-VLOOKUP(A874,QUEUE!$F$5:$AW$1000,29,FALSE))*850,0)</f>
        <v>0</v>
      </c>
      <c r="U874" s="372">
        <f>IFERROR((VLOOKUP(A874,QUEUE!$F$5:$AW$1000,33,FALSE)-VLOOKUP(A874,QUEUE!$F$5:$AW$1000,32,FALSE))*600,0)</f>
        <v>0</v>
      </c>
      <c r="V874" s="372">
        <f>IFERROR((VLOOKUP(A874,QUEUE!$F$5:$AW$1000,36,FALSE)-VLOOKUP(A874,QUEUE!$F$5:$AW$1000,35,FALSE))*750,0)</f>
        <v>0</v>
      </c>
      <c r="W874" s="372">
        <f>IFERROR((VLOOKUP(A874,QUEUE!$F$5:$AW$1000,39,FALSE)-VLOOKUP(A874,QUEUE!$F$5:$AW$1000,38,FALSE))*600,0)</f>
        <v>0</v>
      </c>
      <c r="X874" s="373"/>
      <c r="Y874" s="371">
        <f>IFERROR(VLOOKUP(A874,PROFILE!$B$6:$DG$1000,109,FALSE),0)</f>
        <v>0</v>
      </c>
      <c r="Z874" s="371">
        <f>IFERROR((VLOOKUP(A874,PROFILE!$B$6:$DG$1000,110,FALSE)*900)+((VLOOKUP(A874,PROFILE!$B$6:$DG$1000,110,FALSE)*900)*0.5),0)</f>
        <v>0</v>
      </c>
      <c r="AA874" s="371">
        <f t="shared" si="72"/>
        <v>0</v>
      </c>
      <c r="AB874" s="373">
        <f>IF(PROFILE!R876="รอบคัน",1500,IF(PROFILE!R876="โคม่า",2000,PROFILE!DJ876*100))</f>
        <v>0</v>
      </c>
    </row>
    <row r="875" spans="1:28" x14ac:dyDescent="0.35">
      <c r="A875" s="344" t="e">
        <f t="shared" si="71"/>
        <v>#VALUE!</v>
      </c>
      <c r="B875" s="344">
        <v>875</v>
      </c>
      <c r="G875" s="374" t="str">
        <f>IFERROR(VLOOKUP(A875,PROFILE!$B$6:$P$1000,11,FALSE),"")</f>
        <v/>
      </c>
      <c r="H875" s="368" t="str">
        <f>IF(PROFILE!H877="","",PROFILE!B877)</f>
        <v/>
      </c>
      <c r="I875" s="369" t="str">
        <f>IF(H875="","",VLOOKUP(H875,PROFILE!$B$6:$AC$1000,18,FALSE))</f>
        <v/>
      </c>
      <c r="J875" s="369" t="str">
        <f>IF(H875="","",VLOOKUP(H875,PROFILE!$B$6:$AC$1000,17,FALSE))</f>
        <v/>
      </c>
      <c r="K875" s="369" t="str">
        <f>IF(H875="","",VLOOKUP(H875,PROFILE!$B$6:$AC$1000,23,FALSE))</f>
        <v/>
      </c>
      <c r="L875" s="369" t="str">
        <f>IF(H875="","",VLOOKUP(H875,PROFILE!$B$6:$AC$1000,24,FALSE))</f>
        <v/>
      </c>
      <c r="M875" s="370" t="str">
        <f>IF(H875="","",VLOOKUP(H875,PROFILE!$B$6:$AC$1000,25,FALSE))</f>
        <v/>
      </c>
      <c r="N875" s="371">
        <f t="shared" si="73"/>
        <v>0</v>
      </c>
      <c r="O875" s="372"/>
      <c r="P875" s="372"/>
      <c r="Q875" s="371">
        <f t="shared" si="74"/>
        <v>0</v>
      </c>
      <c r="R875" s="371">
        <f t="shared" si="70"/>
        <v>0</v>
      </c>
      <c r="S875" s="372">
        <f>IFERROR((VLOOKUP(A875,QUEUE!$F$5:$AW$1000,27,FALSE)-VLOOKUP(A875,QUEUE!$F$5:$AW$1000,26,FALSE))*500,0)</f>
        <v>0</v>
      </c>
      <c r="T875" s="372">
        <f>IFERROR((VLOOKUP(A875,QUEUE!$F$5:$AW$1000,30,FALSE)-VLOOKUP(A875,QUEUE!$F$5:$AW$1000,29,FALSE))*850,0)</f>
        <v>0</v>
      </c>
      <c r="U875" s="372">
        <f>IFERROR((VLOOKUP(A875,QUEUE!$F$5:$AW$1000,33,FALSE)-VLOOKUP(A875,QUEUE!$F$5:$AW$1000,32,FALSE))*600,0)</f>
        <v>0</v>
      </c>
      <c r="V875" s="372">
        <f>IFERROR((VLOOKUP(A875,QUEUE!$F$5:$AW$1000,36,FALSE)-VLOOKUP(A875,QUEUE!$F$5:$AW$1000,35,FALSE))*750,0)</f>
        <v>0</v>
      </c>
      <c r="W875" s="372">
        <f>IFERROR((VLOOKUP(A875,QUEUE!$F$5:$AW$1000,39,FALSE)-VLOOKUP(A875,QUEUE!$F$5:$AW$1000,38,FALSE))*600,0)</f>
        <v>0</v>
      </c>
      <c r="X875" s="373"/>
      <c r="Y875" s="371">
        <f>IFERROR(VLOOKUP(A875,PROFILE!$B$6:$DG$1000,109,FALSE),0)</f>
        <v>0</v>
      </c>
      <c r="Z875" s="371">
        <f>IFERROR((VLOOKUP(A875,PROFILE!$B$6:$DG$1000,110,FALSE)*900)+((VLOOKUP(A875,PROFILE!$B$6:$DG$1000,110,FALSE)*900)*0.5),0)</f>
        <v>0</v>
      </c>
      <c r="AA875" s="371">
        <f t="shared" si="72"/>
        <v>0</v>
      </c>
      <c r="AB875" s="373">
        <f>IF(PROFILE!R877="รอบคัน",1500,IF(PROFILE!R877="โคม่า",2000,PROFILE!DJ877*100))</f>
        <v>0</v>
      </c>
    </row>
    <row r="876" spans="1:28" x14ac:dyDescent="0.35">
      <c r="A876" s="344" t="e">
        <f t="shared" si="71"/>
        <v>#VALUE!</v>
      </c>
      <c r="B876" s="344">
        <v>876</v>
      </c>
      <c r="G876" s="374" t="str">
        <f>IFERROR(VLOOKUP(A876,PROFILE!$B$6:$P$1000,11,FALSE),"")</f>
        <v/>
      </c>
      <c r="H876" s="368" t="str">
        <f>IF(PROFILE!H878="","",PROFILE!B878)</f>
        <v/>
      </c>
      <c r="I876" s="369" t="str">
        <f>IF(H876="","",VLOOKUP(H876,PROFILE!$B$6:$AC$1000,18,FALSE))</f>
        <v/>
      </c>
      <c r="J876" s="369" t="str">
        <f>IF(H876="","",VLOOKUP(H876,PROFILE!$B$6:$AC$1000,17,FALSE))</f>
        <v/>
      </c>
      <c r="K876" s="369" t="str">
        <f>IF(H876="","",VLOOKUP(H876,PROFILE!$B$6:$AC$1000,23,FALSE))</f>
        <v/>
      </c>
      <c r="L876" s="369" t="str">
        <f>IF(H876="","",VLOOKUP(H876,PROFILE!$B$6:$AC$1000,24,FALSE))</f>
        <v/>
      </c>
      <c r="M876" s="370" t="str">
        <f>IF(H876="","",VLOOKUP(H876,PROFILE!$B$6:$AC$1000,25,FALSE))</f>
        <v/>
      </c>
      <c r="N876" s="371">
        <f t="shared" si="73"/>
        <v>0</v>
      </c>
      <c r="O876" s="372"/>
      <c r="P876" s="372"/>
      <c r="Q876" s="371">
        <f t="shared" si="74"/>
        <v>0</v>
      </c>
      <c r="R876" s="371">
        <f t="shared" si="70"/>
        <v>0</v>
      </c>
      <c r="S876" s="372">
        <f>IFERROR((VLOOKUP(A876,QUEUE!$F$5:$AW$1000,27,FALSE)-VLOOKUP(A876,QUEUE!$F$5:$AW$1000,26,FALSE))*500,0)</f>
        <v>0</v>
      </c>
      <c r="T876" s="372">
        <f>IFERROR((VLOOKUP(A876,QUEUE!$F$5:$AW$1000,30,FALSE)-VLOOKUP(A876,QUEUE!$F$5:$AW$1000,29,FALSE))*850,0)</f>
        <v>0</v>
      </c>
      <c r="U876" s="372">
        <f>IFERROR((VLOOKUP(A876,QUEUE!$F$5:$AW$1000,33,FALSE)-VLOOKUP(A876,QUEUE!$F$5:$AW$1000,32,FALSE))*600,0)</f>
        <v>0</v>
      </c>
      <c r="V876" s="372">
        <f>IFERROR((VLOOKUP(A876,QUEUE!$F$5:$AW$1000,36,FALSE)-VLOOKUP(A876,QUEUE!$F$5:$AW$1000,35,FALSE))*750,0)</f>
        <v>0</v>
      </c>
      <c r="W876" s="372">
        <f>IFERROR((VLOOKUP(A876,QUEUE!$F$5:$AW$1000,39,FALSE)-VLOOKUP(A876,QUEUE!$F$5:$AW$1000,38,FALSE))*600,0)</f>
        <v>0</v>
      </c>
      <c r="X876" s="373"/>
      <c r="Y876" s="371">
        <f>IFERROR(VLOOKUP(A876,PROFILE!$B$6:$DG$1000,109,FALSE),0)</f>
        <v>0</v>
      </c>
      <c r="Z876" s="371">
        <f>IFERROR((VLOOKUP(A876,PROFILE!$B$6:$DG$1000,110,FALSE)*900)+((VLOOKUP(A876,PROFILE!$B$6:$DG$1000,110,FALSE)*900)*0.5),0)</f>
        <v>0</v>
      </c>
      <c r="AA876" s="371">
        <f t="shared" si="72"/>
        <v>0</v>
      </c>
      <c r="AB876" s="373">
        <f>IF(PROFILE!R878="รอบคัน",1500,IF(PROFILE!R878="โคม่า",2000,PROFILE!DJ878*100))</f>
        <v>0</v>
      </c>
    </row>
    <row r="877" spans="1:28" x14ac:dyDescent="0.35">
      <c r="A877" s="344" t="e">
        <f t="shared" si="71"/>
        <v>#VALUE!</v>
      </c>
      <c r="B877" s="344">
        <v>877</v>
      </c>
      <c r="G877" s="374" t="str">
        <f>IFERROR(VLOOKUP(A877,PROFILE!$B$6:$P$1000,11,FALSE),"")</f>
        <v/>
      </c>
      <c r="H877" s="368" t="str">
        <f>IF(PROFILE!H879="","",PROFILE!B879)</f>
        <v/>
      </c>
      <c r="I877" s="369" t="str">
        <f>IF(H877="","",VLOOKUP(H877,PROFILE!$B$6:$AC$1000,18,FALSE))</f>
        <v/>
      </c>
      <c r="J877" s="369" t="str">
        <f>IF(H877="","",VLOOKUP(H877,PROFILE!$B$6:$AC$1000,17,FALSE))</f>
        <v/>
      </c>
      <c r="K877" s="369" t="str">
        <f>IF(H877="","",VLOOKUP(H877,PROFILE!$B$6:$AC$1000,23,FALSE))</f>
        <v/>
      </c>
      <c r="L877" s="369" t="str">
        <f>IF(H877="","",VLOOKUP(H877,PROFILE!$B$6:$AC$1000,24,FALSE))</f>
        <v/>
      </c>
      <c r="M877" s="370" t="str">
        <f>IF(H877="","",VLOOKUP(H877,PROFILE!$B$6:$AC$1000,25,FALSE))</f>
        <v/>
      </c>
      <c r="N877" s="371">
        <f t="shared" si="73"/>
        <v>0</v>
      </c>
      <c r="O877" s="372"/>
      <c r="P877" s="372"/>
      <c r="Q877" s="371">
        <f t="shared" si="74"/>
        <v>0</v>
      </c>
      <c r="R877" s="371">
        <f t="shared" si="70"/>
        <v>0</v>
      </c>
      <c r="S877" s="372">
        <f>IFERROR((VLOOKUP(A877,QUEUE!$F$5:$AW$1000,27,FALSE)-VLOOKUP(A877,QUEUE!$F$5:$AW$1000,26,FALSE))*500,0)</f>
        <v>0</v>
      </c>
      <c r="T877" s="372">
        <f>IFERROR((VLOOKUP(A877,QUEUE!$F$5:$AW$1000,30,FALSE)-VLOOKUP(A877,QUEUE!$F$5:$AW$1000,29,FALSE))*850,0)</f>
        <v>0</v>
      </c>
      <c r="U877" s="372">
        <f>IFERROR((VLOOKUP(A877,QUEUE!$F$5:$AW$1000,33,FALSE)-VLOOKUP(A877,QUEUE!$F$5:$AW$1000,32,FALSE))*600,0)</f>
        <v>0</v>
      </c>
      <c r="V877" s="372">
        <f>IFERROR((VLOOKUP(A877,QUEUE!$F$5:$AW$1000,36,FALSE)-VLOOKUP(A877,QUEUE!$F$5:$AW$1000,35,FALSE))*750,0)</f>
        <v>0</v>
      </c>
      <c r="W877" s="372">
        <f>IFERROR((VLOOKUP(A877,QUEUE!$F$5:$AW$1000,39,FALSE)-VLOOKUP(A877,QUEUE!$F$5:$AW$1000,38,FALSE))*600,0)</f>
        <v>0</v>
      </c>
      <c r="X877" s="373"/>
      <c r="Y877" s="371">
        <f>IFERROR(VLOOKUP(A877,PROFILE!$B$6:$DG$1000,109,FALSE),0)</f>
        <v>0</v>
      </c>
      <c r="Z877" s="371">
        <f>IFERROR((VLOOKUP(A877,PROFILE!$B$6:$DG$1000,110,FALSE)*900)+((VLOOKUP(A877,PROFILE!$B$6:$DG$1000,110,FALSE)*900)*0.5),0)</f>
        <v>0</v>
      </c>
      <c r="AA877" s="371">
        <f t="shared" si="72"/>
        <v>0</v>
      </c>
      <c r="AB877" s="373">
        <f>IF(PROFILE!R879="รอบคัน",1500,IF(PROFILE!R879="โคม่า",2000,PROFILE!DJ879*100))</f>
        <v>0</v>
      </c>
    </row>
    <row r="878" spans="1:28" x14ac:dyDescent="0.35">
      <c r="A878" s="344" t="e">
        <f t="shared" si="71"/>
        <v>#VALUE!</v>
      </c>
      <c r="B878" s="344">
        <v>878</v>
      </c>
      <c r="G878" s="374" t="str">
        <f>IFERROR(VLOOKUP(A878,PROFILE!$B$6:$P$1000,11,FALSE),"")</f>
        <v/>
      </c>
      <c r="H878" s="368" t="str">
        <f>IF(PROFILE!H880="","",PROFILE!B880)</f>
        <v/>
      </c>
      <c r="I878" s="369" t="str">
        <f>IF(H878="","",VLOOKUP(H878,PROFILE!$B$6:$AC$1000,18,FALSE))</f>
        <v/>
      </c>
      <c r="J878" s="369" t="str">
        <f>IF(H878="","",VLOOKUP(H878,PROFILE!$B$6:$AC$1000,17,FALSE))</f>
        <v/>
      </c>
      <c r="K878" s="369" t="str">
        <f>IF(H878="","",VLOOKUP(H878,PROFILE!$B$6:$AC$1000,23,FALSE))</f>
        <v/>
      </c>
      <c r="L878" s="369" t="str">
        <f>IF(H878="","",VLOOKUP(H878,PROFILE!$B$6:$AC$1000,24,FALSE))</f>
        <v/>
      </c>
      <c r="M878" s="370" t="str">
        <f>IF(H878="","",VLOOKUP(H878,PROFILE!$B$6:$AC$1000,25,FALSE))</f>
        <v/>
      </c>
      <c r="N878" s="371">
        <f t="shared" si="73"/>
        <v>0</v>
      </c>
      <c r="O878" s="372"/>
      <c r="P878" s="372"/>
      <c r="Q878" s="371">
        <f t="shared" si="74"/>
        <v>0</v>
      </c>
      <c r="R878" s="371">
        <f t="shared" si="70"/>
        <v>0</v>
      </c>
      <c r="S878" s="372">
        <f>IFERROR((VLOOKUP(A878,QUEUE!$F$5:$AW$1000,27,FALSE)-VLOOKUP(A878,QUEUE!$F$5:$AW$1000,26,FALSE))*500,0)</f>
        <v>0</v>
      </c>
      <c r="T878" s="372">
        <f>IFERROR((VLOOKUP(A878,QUEUE!$F$5:$AW$1000,30,FALSE)-VLOOKUP(A878,QUEUE!$F$5:$AW$1000,29,FALSE))*850,0)</f>
        <v>0</v>
      </c>
      <c r="U878" s="372">
        <f>IFERROR((VLOOKUP(A878,QUEUE!$F$5:$AW$1000,33,FALSE)-VLOOKUP(A878,QUEUE!$F$5:$AW$1000,32,FALSE))*600,0)</f>
        <v>0</v>
      </c>
      <c r="V878" s="372">
        <f>IFERROR((VLOOKUP(A878,QUEUE!$F$5:$AW$1000,36,FALSE)-VLOOKUP(A878,QUEUE!$F$5:$AW$1000,35,FALSE))*750,0)</f>
        <v>0</v>
      </c>
      <c r="W878" s="372">
        <f>IFERROR((VLOOKUP(A878,QUEUE!$F$5:$AW$1000,39,FALSE)-VLOOKUP(A878,QUEUE!$F$5:$AW$1000,38,FALSE))*600,0)</f>
        <v>0</v>
      </c>
      <c r="X878" s="373"/>
      <c r="Y878" s="371">
        <f>IFERROR(VLOOKUP(A878,PROFILE!$B$6:$DG$1000,109,FALSE),0)</f>
        <v>0</v>
      </c>
      <c r="Z878" s="371">
        <f>IFERROR((VLOOKUP(A878,PROFILE!$B$6:$DG$1000,110,FALSE)*900)+((VLOOKUP(A878,PROFILE!$B$6:$DG$1000,110,FALSE)*900)*0.5),0)</f>
        <v>0</v>
      </c>
      <c r="AA878" s="371">
        <f t="shared" si="72"/>
        <v>0</v>
      </c>
      <c r="AB878" s="373">
        <f>IF(PROFILE!R880="รอบคัน",1500,IF(PROFILE!R880="โคม่า",2000,PROFILE!DJ880*100))</f>
        <v>0</v>
      </c>
    </row>
    <row r="879" spans="1:28" x14ac:dyDescent="0.35">
      <c r="A879" s="344" t="e">
        <f t="shared" si="71"/>
        <v>#VALUE!</v>
      </c>
      <c r="B879" s="344">
        <v>879</v>
      </c>
      <c r="G879" s="374" t="str">
        <f>IFERROR(VLOOKUP(A879,PROFILE!$B$6:$P$1000,11,FALSE),"")</f>
        <v/>
      </c>
      <c r="H879" s="368" t="str">
        <f>IF(PROFILE!H881="","",PROFILE!B881)</f>
        <v/>
      </c>
      <c r="I879" s="369" t="str">
        <f>IF(H879="","",VLOOKUP(H879,PROFILE!$B$6:$AC$1000,18,FALSE))</f>
        <v/>
      </c>
      <c r="J879" s="369" t="str">
        <f>IF(H879="","",VLOOKUP(H879,PROFILE!$B$6:$AC$1000,17,FALSE))</f>
        <v/>
      </c>
      <c r="K879" s="369" t="str">
        <f>IF(H879="","",VLOOKUP(H879,PROFILE!$B$6:$AC$1000,23,FALSE))</f>
        <v/>
      </c>
      <c r="L879" s="369" t="str">
        <f>IF(H879="","",VLOOKUP(H879,PROFILE!$B$6:$AC$1000,24,FALSE))</f>
        <v/>
      </c>
      <c r="M879" s="370" t="str">
        <f>IF(H879="","",VLOOKUP(H879,PROFILE!$B$6:$AC$1000,25,FALSE))</f>
        <v/>
      </c>
      <c r="N879" s="371">
        <f t="shared" si="73"/>
        <v>0</v>
      </c>
      <c r="O879" s="372"/>
      <c r="P879" s="372"/>
      <c r="Q879" s="371">
        <f t="shared" si="74"/>
        <v>0</v>
      </c>
      <c r="R879" s="371">
        <f t="shared" si="70"/>
        <v>0</v>
      </c>
      <c r="S879" s="372">
        <f>IFERROR((VLOOKUP(A879,QUEUE!$F$5:$AW$1000,27,FALSE)-VLOOKUP(A879,QUEUE!$F$5:$AW$1000,26,FALSE))*500,0)</f>
        <v>0</v>
      </c>
      <c r="T879" s="372">
        <f>IFERROR((VLOOKUP(A879,QUEUE!$F$5:$AW$1000,30,FALSE)-VLOOKUP(A879,QUEUE!$F$5:$AW$1000,29,FALSE))*850,0)</f>
        <v>0</v>
      </c>
      <c r="U879" s="372">
        <f>IFERROR((VLOOKUP(A879,QUEUE!$F$5:$AW$1000,33,FALSE)-VLOOKUP(A879,QUEUE!$F$5:$AW$1000,32,FALSE))*600,0)</f>
        <v>0</v>
      </c>
      <c r="V879" s="372">
        <f>IFERROR((VLOOKUP(A879,QUEUE!$F$5:$AW$1000,36,FALSE)-VLOOKUP(A879,QUEUE!$F$5:$AW$1000,35,FALSE))*750,0)</f>
        <v>0</v>
      </c>
      <c r="W879" s="372">
        <f>IFERROR((VLOOKUP(A879,QUEUE!$F$5:$AW$1000,39,FALSE)-VLOOKUP(A879,QUEUE!$F$5:$AW$1000,38,FALSE))*600,0)</f>
        <v>0</v>
      </c>
      <c r="X879" s="373"/>
      <c r="Y879" s="371">
        <f>IFERROR(VLOOKUP(A879,PROFILE!$B$6:$DG$1000,109,FALSE),0)</f>
        <v>0</v>
      </c>
      <c r="Z879" s="371">
        <f>IFERROR((VLOOKUP(A879,PROFILE!$B$6:$DG$1000,110,FALSE)*900)+((VLOOKUP(A879,PROFILE!$B$6:$DG$1000,110,FALSE)*900)*0.5),0)</f>
        <v>0</v>
      </c>
      <c r="AA879" s="371">
        <f t="shared" si="72"/>
        <v>0</v>
      </c>
      <c r="AB879" s="373">
        <f>IF(PROFILE!R881="รอบคัน",1500,IF(PROFILE!R881="โคม่า",2000,PROFILE!DJ881*100))</f>
        <v>0</v>
      </c>
    </row>
    <row r="880" spans="1:28" x14ac:dyDescent="0.35">
      <c r="A880" s="344" t="e">
        <f t="shared" si="71"/>
        <v>#VALUE!</v>
      </c>
      <c r="B880" s="344">
        <v>880</v>
      </c>
      <c r="G880" s="374" t="str">
        <f>IFERROR(VLOOKUP(A880,PROFILE!$B$6:$P$1000,11,FALSE),"")</f>
        <v/>
      </c>
      <c r="H880" s="368" t="str">
        <f>IF(PROFILE!H882="","",PROFILE!B882)</f>
        <v/>
      </c>
      <c r="I880" s="369" t="str">
        <f>IF(H880="","",VLOOKUP(H880,PROFILE!$B$6:$AC$1000,18,FALSE))</f>
        <v/>
      </c>
      <c r="J880" s="369" t="str">
        <f>IF(H880="","",VLOOKUP(H880,PROFILE!$B$6:$AC$1000,17,FALSE))</f>
        <v/>
      </c>
      <c r="K880" s="369" t="str">
        <f>IF(H880="","",VLOOKUP(H880,PROFILE!$B$6:$AC$1000,23,FALSE))</f>
        <v/>
      </c>
      <c r="L880" s="369" t="str">
        <f>IF(H880="","",VLOOKUP(H880,PROFILE!$B$6:$AC$1000,24,FALSE))</f>
        <v/>
      </c>
      <c r="M880" s="370" t="str">
        <f>IF(H880="","",VLOOKUP(H880,PROFILE!$B$6:$AC$1000,25,FALSE))</f>
        <v/>
      </c>
      <c r="N880" s="371">
        <f t="shared" si="73"/>
        <v>0</v>
      </c>
      <c r="O880" s="372"/>
      <c r="P880" s="372"/>
      <c r="Q880" s="371">
        <f t="shared" si="74"/>
        <v>0</v>
      </c>
      <c r="R880" s="371">
        <f t="shared" si="70"/>
        <v>0</v>
      </c>
      <c r="S880" s="372">
        <f>IFERROR((VLOOKUP(A880,QUEUE!$F$5:$AW$1000,27,FALSE)-VLOOKUP(A880,QUEUE!$F$5:$AW$1000,26,FALSE))*500,0)</f>
        <v>0</v>
      </c>
      <c r="T880" s="372">
        <f>IFERROR((VLOOKUP(A880,QUEUE!$F$5:$AW$1000,30,FALSE)-VLOOKUP(A880,QUEUE!$F$5:$AW$1000,29,FALSE))*850,0)</f>
        <v>0</v>
      </c>
      <c r="U880" s="372">
        <f>IFERROR((VLOOKUP(A880,QUEUE!$F$5:$AW$1000,33,FALSE)-VLOOKUP(A880,QUEUE!$F$5:$AW$1000,32,FALSE))*600,0)</f>
        <v>0</v>
      </c>
      <c r="V880" s="372">
        <f>IFERROR((VLOOKUP(A880,QUEUE!$F$5:$AW$1000,36,FALSE)-VLOOKUP(A880,QUEUE!$F$5:$AW$1000,35,FALSE))*750,0)</f>
        <v>0</v>
      </c>
      <c r="W880" s="372">
        <f>IFERROR((VLOOKUP(A880,QUEUE!$F$5:$AW$1000,39,FALSE)-VLOOKUP(A880,QUEUE!$F$5:$AW$1000,38,FALSE))*600,0)</f>
        <v>0</v>
      </c>
      <c r="X880" s="373"/>
      <c r="Y880" s="371">
        <f>IFERROR(VLOOKUP(A880,PROFILE!$B$6:$DG$1000,109,FALSE),0)</f>
        <v>0</v>
      </c>
      <c r="Z880" s="371">
        <f>IFERROR((VLOOKUP(A880,PROFILE!$B$6:$DG$1000,110,FALSE)*900)+((VLOOKUP(A880,PROFILE!$B$6:$DG$1000,110,FALSE)*900)*0.5),0)</f>
        <v>0</v>
      </c>
      <c r="AA880" s="371">
        <f t="shared" si="72"/>
        <v>0</v>
      </c>
      <c r="AB880" s="373">
        <f>IF(PROFILE!R882="รอบคัน",1500,IF(PROFILE!R882="โคม่า",2000,PROFILE!DJ882*100))</f>
        <v>0</v>
      </c>
    </row>
    <row r="881" spans="1:28" x14ac:dyDescent="0.35">
      <c r="A881" s="344" t="e">
        <f t="shared" si="71"/>
        <v>#VALUE!</v>
      </c>
      <c r="B881" s="344">
        <v>881</v>
      </c>
      <c r="G881" s="374" t="str">
        <f>IFERROR(VLOOKUP(A881,PROFILE!$B$6:$P$1000,11,FALSE),"")</f>
        <v/>
      </c>
      <c r="H881" s="368" t="str">
        <f>IF(PROFILE!H883="","",PROFILE!B883)</f>
        <v/>
      </c>
      <c r="I881" s="369" t="str">
        <f>IF(H881="","",VLOOKUP(H881,PROFILE!$B$6:$AC$1000,18,FALSE))</f>
        <v/>
      </c>
      <c r="J881" s="369" t="str">
        <f>IF(H881="","",VLOOKUP(H881,PROFILE!$B$6:$AC$1000,17,FALSE))</f>
        <v/>
      </c>
      <c r="K881" s="369" t="str">
        <f>IF(H881="","",VLOOKUP(H881,PROFILE!$B$6:$AC$1000,23,FALSE))</f>
        <v/>
      </c>
      <c r="L881" s="369" t="str">
        <f>IF(H881="","",VLOOKUP(H881,PROFILE!$B$6:$AC$1000,24,FALSE))</f>
        <v/>
      </c>
      <c r="M881" s="370" t="str">
        <f>IF(H881="","",VLOOKUP(H881,PROFILE!$B$6:$AC$1000,25,FALSE))</f>
        <v/>
      </c>
      <c r="N881" s="371">
        <f t="shared" si="73"/>
        <v>0</v>
      </c>
      <c r="O881" s="372"/>
      <c r="P881" s="372"/>
      <c r="Q881" s="371">
        <f t="shared" si="74"/>
        <v>0</v>
      </c>
      <c r="R881" s="371">
        <f t="shared" si="70"/>
        <v>0</v>
      </c>
      <c r="S881" s="372">
        <f>IFERROR((VLOOKUP(A881,QUEUE!$F$5:$AW$1000,27,FALSE)-VLOOKUP(A881,QUEUE!$F$5:$AW$1000,26,FALSE))*500,0)</f>
        <v>0</v>
      </c>
      <c r="T881" s="372">
        <f>IFERROR((VLOOKUP(A881,QUEUE!$F$5:$AW$1000,30,FALSE)-VLOOKUP(A881,QUEUE!$F$5:$AW$1000,29,FALSE))*850,0)</f>
        <v>0</v>
      </c>
      <c r="U881" s="372">
        <f>IFERROR((VLOOKUP(A881,QUEUE!$F$5:$AW$1000,33,FALSE)-VLOOKUP(A881,QUEUE!$F$5:$AW$1000,32,FALSE))*600,0)</f>
        <v>0</v>
      </c>
      <c r="V881" s="372">
        <f>IFERROR((VLOOKUP(A881,QUEUE!$F$5:$AW$1000,36,FALSE)-VLOOKUP(A881,QUEUE!$F$5:$AW$1000,35,FALSE))*750,0)</f>
        <v>0</v>
      </c>
      <c r="W881" s="372">
        <f>IFERROR((VLOOKUP(A881,QUEUE!$F$5:$AW$1000,39,FALSE)-VLOOKUP(A881,QUEUE!$F$5:$AW$1000,38,FALSE))*600,0)</f>
        <v>0</v>
      </c>
      <c r="X881" s="373"/>
      <c r="Y881" s="371">
        <f>IFERROR(VLOOKUP(A881,PROFILE!$B$6:$DG$1000,109,FALSE),0)</f>
        <v>0</v>
      </c>
      <c r="Z881" s="371">
        <f>IFERROR((VLOOKUP(A881,PROFILE!$B$6:$DG$1000,110,FALSE)*900)+((VLOOKUP(A881,PROFILE!$B$6:$DG$1000,110,FALSE)*900)*0.5),0)</f>
        <v>0</v>
      </c>
      <c r="AA881" s="371">
        <f t="shared" si="72"/>
        <v>0</v>
      </c>
      <c r="AB881" s="373">
        <f>IF(PROFILE!R883="รอบคัน",1500,IF(PROFILE!R883="โคม่า",2000,PROFILE!DJ883*100))</f>
        <v>0</v>
      </c>
    </row>
    <row r="882" spans="1:28" x14ac:dyDescent="0.35">
      <c r="A882" s="344" t="e">
        <f t="shared" si="71"/>
        <v>#VALUE!</v>
      </c>
      <c r="B882" s="344">
        <v>882</v>
      </c>
      <c r="G882" s="374" t="str">
        <f>IFERROR(VLOOKUP(A882,PROFILE!$B$6:$P$1000,11,FALSE),"")</f>
        <v/>
      </c>
      <c r="H882" s="368" t="str">
        <f>IF(PROFILE!H884="","",PROFILE!B884)</f>
        <v/>
      </c>
      <c r="I882" s="369" t="str">
        <f>IF(H882="","",VLOOKUP(H882,PROFILE!$B$6:$AC$1000,18,FALSE))</f>
        <v/>
      </c>
      <c r="J882" s="369" t="str">
        <f>IF(H882="","",VLOOKUP(H882,PROFILE!$B$6:$AC$1000,17,FALSE))</f>
        <v/>
      </c>
      <c r="K882" s="369" t="str">
        <f>IF(H882="","",VLOOKUP(H882,PROFILE!$B$6:$AC$1000,23,FALSE))</f>
        <v/>
      </c>
      <c r="L882" s="369" t="str">
        <f>IF(H882="","",VLOOKUP(H882,PROFILE!$B$6:$AC$1000,24,FALSE))</f>
        <v/>
      </c>
      <c r="M882" s="370" t="str">
        <f>IF(H882="","",VLOOKUP(H882,PROFILE!$B$6:$AC$1000,25,FALSE))</f>
        <v/>
      </c>
      <c r="N882" s="371">
        <f t="shared" si="73"/>
        <v>0</v>
      </c>
      <c r="O882" s="372"/>
      <c r="P882" s="372"/>
      <c r="Q882" s="371">
        <f t="shared" si="74"/>
        <v>0</v>
      </c>
      <c r="R882" s="371">
        <f t="shared" si="70"/>
        <v>0</v>
      </c>
      <c r="S882" s="372">
        <f>IFERROR((VLOOKUP(A882,QUEUE!$F$5:$AW$1000,27,FALSE)-VLOOKUP(A882,QUEUE!$F$5:$AW$1000,26,FALSE))*500,0)</f>
        <v>0</v>
      </c>
      <c r="T882" s="372">
        <f>IFERROR((VLOOKUP(A882,QUEUE!$F$5:$AW$1000,30,FALSE)-VLOOKUP(A882,QUEUE!$F$5:$AW$1000,29,FALSE))*850,0)</f>
        <v>0</v>
      </c>
      <c r="U882" s="372">
        <f>IFERROR((VLOOKUP(A882,QUEUE!$F$5:$AW$1000,33,FALSE)-VLOOKUP(A882,QUEUE!$F$5:$AW$1000,32,FALSE))*600,0)</f>
        <v>0</v>
      </c>
      <c r="V882" s="372">
        <f>IFERROR((VLOOKUP(A882,QUEUE!$F$5:$AW$1000,36,FALSE)-VLOOKUP(A882,QUEUE!$F$5:$AW$1000,35,FALSE))*750,0)</f>
        <v>0</v>
      </c>
      <c r="W882" s="372">
        <f>IFERROR((VLOOKUP(A882,QUEUE!$F$5:$AW$1000,39,FALSE)-VLOOKUP(A882,QUEUE!$F$5:$AW$1000,38,FALSE))*600,0)</f>
        <v>0</v>
      </c>
      <c r="X882" s="373"/>
      <c r="Y882" s="371">
        <f>IFERROR(VLOOKUP(A882,PROFILE!$B$6:$DG$1000,109,FALSE),0)</f>
        <v>0</v>
      </c>
      <c r="Z882" s="371">
        <f>IFERROR((VLOOKUP(A882,PROFILE!$B$6:$DG$1000,110,FALSE)*900)+((VLOOKUP(A882,PROFILE!$B$6:$DG$1000,110,FALSE)*900)*0.5),0)</f>
        <v>0</v>
      </c>
      <c r="AA882" s="371">
        <f t="shared" si="72"/>
        <v>0</v>
      </c>
      <c r="AB882" s="373">
        <f>IF(PROFILE!R884="รอบคัน",1500,IF(PROFILE!R884="โคม่า",2000,PROFILE!DJ884*100))</f>
        <v>0</v>
      </c>
    </row>
    <row r="883" spans="1:28" x14ac:dyDescent="0.35">
      <c r="A883" s="344" t="e">
        <f t="shared" si="71"/>
        <v>#VALUE!</v>
      </c>
      <c r="B883" s="344">
        <v>883</v>
      </c>
      <c r="G883" s="374" t="str">
        <f>IFERROR(VLOOKUP(A883,PROFILE!$B$6:$P$1000,11,FALSE),"")</f>
        <v/>
      </c>
      <c r="H883" s="368" t="str">
        <f>IF(PROFILE!H885="","",PROFILE!B885)</f>
        <v/>
      </c>
      <c r="I883" s="369" t="str">
        <f>IF(H883="","",VLOOKUP(H883,PROFILE!$B$6:$AC$1000,18,FALSE))</f>
        <v/>
      </c>
      <c r="J883" s="369" t="str">
        <f>IF(H883="","",VLOOKUP(H883,PROFILE!$B$6:$AC$1000,17,FALSE))</f>
        <v/>
      </c>
      <c r="K883" s="369" t="str">
        <f>IF(H883="","",VLOOKUP(H883,PROFILE!$B$6:$AC$1000,23,FALSE))</f>
        <v/>
      </c>
      <c r="L883" s="369" t="str">
        <f>IF(H883="","",VLOOKUP(H883,PROFILE!$B$6:$AC$1000,24,FALSE))</f>
        <v/>
      </c>
      <c r="M883" s="370" t="str">
        <f>IF(H883="","",VLOOKUP(H883,PROFILE!$B$6:$AC$1000,25,FALSE))</f>
        <v/>
      </c>
      <c r="N883" s="371">
        <f t="shared" si="73"/>
        <v>0</v>
      </c>
      <c r="O883" s="372"/>
      <c r="P883" s="372"/>
      <c r="Q883" s="371">
        <f t="shared" si="74"/>
        <v>0</v>
      </c>
      <c r="R883" s="371">
        <f t="shared" si="70"/>
        <v>0</v>
      </c>
      <c r="S883" s="372">
        <f>IFERROR((VLOOKUP(A883,QUEUE!$F$5:$AW$1000,27,FALSE)-VLOOKUP(A883,QUEUE!$F$5:$AW$1000,26,FALSE))*500,0)</f>
        <v>0</v>
      </c>
      <c r="T883" s="372">
        <f>IFERROR((VLOOKUP(A883,QUEUE!$F$5:$AW$1000,30,FALSE)-VLOOKUP(A883,QUEUE!$F$5:$AW$1000,29,FALSE))*850,0)</f>
        <v>0</v>
      </c>
      <c r="U883" s="372">
        <f>IFERROR((VLOOKUP(A883,QUEUE!$F$5:$AW$1000,33,FALSE)-VLOOKUP(A883,QUEUE!$F$5:$AW$1000,32,FALSE))*600,0)</f>
        <v>0</v>
      </c>
      <c r="V883" s="372">
        <f>IFERROR((VLOOKUP(A883,QUEUE!$F$5:$AW$1000,36,FALSE)-VLOOKUP(A883,QUEUE!$F$5:$AW$1000,35,FALSE))*750,0)</f>
        <v>0</v>
      </c>
      <c r="W883" s="372">
        <f>IFERROR((VLOOKUP(A883,QUEUE!$F$5:$AW$1000,39,FALSE)-VLOOKUP(A883,QUEUE!$F$5:$AW$1000,38,FALSE))*600,0)</f>
        <v>0</v>
      </c>
      <c r="X883" s="373"/>
      <c r="Y883" s="371">
        <f>IFERROR(VLOOKUP(A883,PROFILE!$B$6:$DG$1000,109,FALSE),0)</f>
        <v>0</v>
      </c>
      <c r="Z883" s="371">
        <f>IFERROR((VLOOKUP(A883,PROFILE!$B$6:$DG$1000,110,FALSE)*900)+((VLOOKUP(A883,PROFILE!$B$6:$DG$1000,110,FALSE)*900)*0.5),0)</f>
        <v>0</v>
      </c>
      <c r="AA883" s="371">
        <f t="shared" si="72"/>
        <v>0</v>
      </c>
      <c r="AB883" s="373">
        <f>IF(PROFILE!R885="รอบคัน",1500,IF(PROFILE!R885="โคม่า",2000,PROFILE!DJ885*100))</f>
        <v>0</v>
      </c>
    </row>
    <row r="884" spans="1:28" x14ac:dyDescent="0.35">
      <c r="A884" s="344" t="e">
        <f t="shared" si="71"/>
        <v>#VALUE!</v>
      </c>
      <c r="B884" s="344">
        <v>884</v>
      </c>
      <c r="G884" s="374" t="str">
        <f>IFERROR(VLOOKUP(A884,PROFILE!$B$6:$P$1000,11,FALSE),"")</f>
        <v/>
      </c>
      <c r="H884" s="368" t="str">
        <f>IF(PROFILE!H886="","",PROFILE!B886)</f>
        <v/>
      </c>
      <c r="I884" s="369" t="str">
        <f>IF(H884="","",VLOOKUP(H884,PROFILE!$B$6:$AC$1000,18,FALSE))</f>
        <v/>
      </c>
      <c r="J884" s="369" t="str">
        <f>IF(H884="","",VLOOKUP(H884,PROFILE!$B$6:$AC$1000,17,FALSE))</f>
        <v/>
      </c>
      <c r="K884" s="369" t="str">
        <f>IF(H884="","",VLOOKUP(H884,PROFILE!$B$6:$AC$1000,23,FALSE))</f>
        <v/>
      </c>
      <c r="L884" s="369" t="str">
        <f>IF(H884="","",VLOOKUP(H884,PROFILE!$B$6:$AC$1000,24,FALSE))</f>
        <v/>
      </c>
      <c r="M884" s="370" t="str">
        <f>IF(H884="","",VLOOKUP(H884,PROFILE!$B$6:$AC$1000,25,FALSE))</f>
        <v/>
      </c>
      <c r="N884" s="371">
        <f t="shared" si="73"/>
        <v>0</v>
      </c>
      <c r="O884" s="372"/>
      <c r="P884" s="372"/>
      <c r="Q884" s="371">
        <f t="shared" si="74"/>
        <v>0</v>
      </c>
      <c r="R884" s="371">
        <f t="shared" si="70"/>
        <v>0</v>
      </c>
      <c r="S884" s="372">
        <f>IFERROR((VLOOKUP(A884,QUEUE!$F$5:$AW$1000,27,FALSE)-VLOOKUP(A884,QUEUE!$F$5:$AW$1000,26,FALSE))*500,0)</f>
        <v>0</v>
      </c>
      <c r="T884" s="372">
        <f>IFERROR((VLOOKUP(A884,QUEUE!$F$5:$AW$1000,30,FALSE)-VLOOKUP(A884,QUEUE!$F$5:$AW$1000,29,FALSE))*850,0)</f>
        <v>0</v>
      </c>
      <c r="U884" s="372">
        <f>IFERROR((VLOOKUP(A884,QUEUE!$F$5:$AW$1000,33,FALSE)-VLOOKUP(A884,QUEUE!$F$5:$AW$1000,32,FALSE))*600,0)</f>
        <v>0</v>
      </c>
      <c r="V884" s="372">
        <f>IFERROR((VLOOKUP(A884,QUEUE!$F$5:$AW$1000,36,FALSE)-VLOOKUP(A884,QUEUE!$F$5:$AW$1000,35,FALSE))*750,0)</f>
        <v>0</v>
      </c>
      <c r="W884" s="372">
        <f>IFERROR((VLOOKUP(A884,QUEUE!$F$5:$AW$1000,39,FALSE)-VLOOKUP(A884,QUEUE!$F$5:$AW$1000,38,FALSE))*600,0)</f>
        <v>0</v>
      </c>
      <c r="X884" s="373"/>
      <c r="Y884" s="371">
        <f>IFERROR(VLOOKUP(A884,PROFILE!$B$6:$DG$1000,109,FALSE),0)</f>
        <v>0</v>
      </c>
      <c r="Z884" s="371">
        <f>IFERROR((VLOOKUP(A884,PROFILE!$B$6:$DG$1000,110,FALSE)*900)+((VLOOKUP(A884,PROFILE!$B$6:$DG$1000,110,FALSE)*900)*0.5),0)</f>
        <v>0</v>
      </c>
      <c r="AA884" s="371">
        <f t="shared" si="72"/>
        <v>0</v>
      </c>
      <c r="AB884" s="373">
        <f>IF(PROFILE!R886="รอบคัน",1500,IF(PROFILE!R886="โคม่า",2000,PROFILE!DJ886*100))</f>
        <v>0</v>
      </c>
    </row>
    <row r="885" spans="1:28" x14ac:dyDescent="0.35">
      <c r="A885" s="344" t="e">
        <f t="shared" si="71"/>
        <v>#VALUE!</v>
      </c>
      <c r="B885" s="344">
        <v>885</v>
      </c>
      <c r="G885" s="374" t="str">
        <f>IFERROR(VLOOKUP(A885,PROFILE!$B$6:$P$1000,11,FALSE),"")</f>
        <v/>
      </c>
      <c r="H885" s="368" t="str">
        <f>IF(PROFILE!H887="","",PROFILE!B887)</f>
        <v/>
      </c>
      <c r="I885" s="369" t="str">
        <f>IF(H885="","",VLOOKUP(H885,PROFILE!$B$6:$AC$1000,18,FALSE))</f>
        <v/>
      </c>
      <c r="J885" s="369" t="str">
        <f>IF(H885="","",VLOOKUP(H885,PROFILE!$B$6:$AC$1000,17,FALSE))</f>
        <v/>
      </c>
      <c r="K885" s="369" t="str">
        <f>IF(H885="","",VLOOKUP(H885,PROFILE!$B$6:$AC$1000,23,FALSE))</f>
        <v/>
      </c>
      <c r="L885" s="369" t="str">
        <f>IF(H885="","",VLOOKUP(H885,PROFILE!$B$6:$AC$1000,24,FALSE))</f>
        <v/>
      </c>
      <c r="M885" s="370" t="str">
        <f>IF(H885="","",VLOOKUP(H885,PROFILE!$B$6:$AC$1000,25,FALSE))</f>
        <v/>
      </c>
      <c r="N885" s="371">
        <f t="shared" si="73"/>
        <v>0</v>
      </c>
      <c r="O885" s="372"/>
      <c r="P885" s="372"/>
      <c r="Q885" s="371">
        <f t="shared" si="74"/>
        <v>0</v>
      </c>
      <c r="R885" s="371">
        <f t="shared" si="70"/>
        <v>0</v>
      </c>
      <c r="S885" s="372">
        <f>IFERROR((VLOOKUP(A885,QUEUE!$F$5:$AW$1000,27,FALSE)-VLOOKUP(A885,QUEUE!$F$5:$AW$1000,26,FALSE))*500,0)</f>
        <v>0</v>
      </c>
      <c r="T885" s="372">
        <f>IFERROR((VLOOKUP(A885,QUEUE!$F$5:$AW$1000,30,FALSE)-VLOOKUP(A885,QUEUE!$F$5:$AW$1000,29,FALSE))*850,0)</f>
        <v>0</v>
      </c>
      <c r="U885" s="372">
        <f>IFERROR((VLOOKUP(A885,QUEUE!$F$5:$AW$1000,33,FALSE)-VLOOKUP(A885,QUEUE!$F$5:$AW$1000,32,FALSE))*600,0)</f>
        <v>0</v>
      </c>
      <c r="V885" s="372">
        <f>IFERROR((VLOOKUP(A885,QUEUE!$F$5:$AW$1000,36,FALSE)-VLOOKUP(A885,QUEUE!$F$5:$AW$1000,35,FALSE))*750,0)</f>
        <v>0</v>
      </c>
      <c r="W885" s="372">
        <f>IFERROR((VLOOKUP(A885,QUEUE!$F$5:$AW$1000,39,FALSE)-VLOOKUP(A885,QUEUE!$F$5:$AW$1000,38,FALSE))*600,0)</f>
        <v>0</v>
      </c>
      <c r="X885" s="373"/>
      <c r="Y885" s="371">
        <f>IFERROR(VLOOKUP(A885,PROFILE!$B$6:$DG$1000,109,FALSE),0)</f>
        <v>0</v>
      </c>
      <c r="Z885" s="371">
        <f>IFERROR((VLOOKUP(A885,PROFILE!$B$6:$DG$1000,110,FALSE)*900)+((VLOOKUP(A885,PROFILE!$B$6:$DG$1000,110,FALSE)*900)*0.5),0)</f>
        <v>0</v>
      </c>
      <c r="AA885" s="371">
        <f t="shared" si="72"/>
        <v>0</v>
      </c>
      <c r="AB885" s="373">
        <f>IF(PROFILE!R887="รอบคัน",1500,IF(PROFILE!R887="โคม่า",2000,PROFILE!DJ887*100))</f>
        <v>0</v>
      </c>
    </row>
    <row r="886" spans="1:28" x14ac:dyDescent="0.35">
      <c r="A886" s="344" t="e">
        <f t="shared" si="71"/>
        <v>#VALUE!</v>
      </c>
      <c r="B886" s="344">
        <v>886</v>
      </c>
      <c r="G886" s="374" t="str">
        <f>IFERROR(VLOOKUP(A886,PROFILE!$B$6:$P$1000,11,FALSE),"")</f>
        <v/>
      </c>
      <c r="H886" s="368" t="str">
        <f>IF(PROFILE!H888="","",PROFILE!B888)</f>
        <v/>
      </c>
      <c r="I886" s="369" t="str">
        <f>IF(H886="","",VLOOKUP(H886,PROFILE!$B$6:$AC$1000,18,FALSE))</f>
        <v/>
      </c>
      <c r="J886" s="369" t="str">
        <f>IF(H886="","",VLOOKUP(H886,PROFILE!$B$6:$AC$1000,17,FALSE))</f>
        <v/>
      </c>
      <c r="K886" s="369" t="str">
        <f>IF(H886="","",VLOOKUP(H886,PROFILE!$B$6:$AC$1000,23,FALSE))</f>
        <v/>
      </c>
      <c r="L886" s="369" t="str">
        <f>IF(H886="","",VLOOKUP(H886,PROFILE!$B$6:$AC$1000,24,FALSE))</f>
        <v/>
      </c>
      <c r="M886" s="370" t="str">
        <f>IF(H886="","",VLOOKUP(H886,PROFILE!$B$6:$AC$1000,25,FALSE))</f>
        <v/>
      </c>
      <c r="N886" s="371">
        <f t="shared" si="73"/>
        <v>0</v>
      </c>
      <c r="O886" s="372"/>
      <c r="P886" s="372"/>
      <c r="Q886" s="371">
        <f t="shared" si="74"/>
        <v>0</v>
      </c>
      <c r="R886" s="371">
        <f t="shared" si="70"/>
        <v>0</v>
      </c>
      <c r="S886" s="372">
        <f>IFERROR((VLOOKUP(A886,QUEUE!$F$5:$AW$1000,27,FALSE)-VLOOKUP(A886,QUEUE!$F$5:$AW$1000,26,FALSE))*500,0)</f>
        <v>0</v>
      </c>
      <c r="T886" s="372">
        <f>IFERROR((VLOOKUP(A886,QUEUE!$F$5:$AW$1000,30,FALSE)-VLOOKUP(A886,QUEUE!$F$5:$AW$1000,29,FALSE))*850,0)</f>
        <v>0</v>
      </c>
      <c r="U886" s="372">
        <f>IFERROR((VLOOKUP(A886,QUEUE!$F$5:$AW$1000,33,FALSE)-VLOOKUP(A886,QUEUE!$F$5:$AW$1000,32,FALSE))*600,0)</f>
        <v>0</v>
      </c>
      <c r="V886" s="372">
        <f>IFERROR((VLOOKUP(A886,QUEUE!$F$5:$AW$1000,36,FALSE)-VLOOKUP(A886,QUEUE!$F$5:$AW$1000,35,FALSE))*750,0)</f>
        <v>0</v>
      </c>
      <c r="W886" s="372">
        <f>IFERROR((VLOOKUP(A886,QUEUE!$F$5:$AW$1000,39,FALSE)-VLOOKUP(A886,QUEUE!$F$5:$AW$1000,38,FALSE))*600,0)</f>
        <v>0</v>
      </c>
      <c r="X886" s="373"/>
      <c r="Y886" s="371">
        <f>IFERROR(VLOOKUP(A886,PROFILE!$B$6:$DG$1000,109,FALSE),0)</f>
        <v>0</v>
      </c>
      <c r="Z886" s="371">
        <f>IFERROR((VLOOKUP(A886,PROFILE!$B$6:$DG$1000,110,FALSE)*900)+((VLOOKUP(A886,PROFILE!$B$6:$DG$1000,110,FALSE)*900)*0.5),0)</f>
        <v>0</v>
      </c>
      <c r="AA886" s="371">
        <f t="shared" si="72"/>
        <v>0</v>
      </c>
      <c r="AB886" s="373">
        <f>IF(PROFILE!R888="รอบคัน",1500,IF(PROFILE!R888="โคม่า",2000,PROFILE!DJ888*100))</f>
        <v>0</v>
      </c>
    </row>
    <row r="887" spans="1:28" x14ac:dyDescent="0.35">
      <c r="A887" s="344" t="e">
        <f t="shared" si="71"/>
        <v>#VALUE!</v>
      </c>
      <c r="B887" s="344">
        <v>887</v>
      </c>
      <c r="G887" s="374" t="str">
        <f>IFERROR(VLOOKUP(A887,PROFILE!$B$6:$P$1000,11,FALSE),"")</f>
        <v/>
      </c>
      <c r="H887" s="368" t="str">
        <f>IF(PROFILE!H889="","",PROFILE!B889)</f>
        <v/>
      </c>
      <c r="I887" s="369" t="str">
        <f>IF(H887="","",VLOOKUP(H887,PROFILE!$B$6:$AC$1000,18,FALSE))</f>
        <v/>
      </c>
      <c r="J887" s="369" t="str">
        <f>IF(H887="","",VLOOKUP(H887,PROFILE!$B$6:$AC$1000,17,FALSE))</f>
        <v/>
      </c>
      <c r="K887" s="369" t="str">
        <f>IF(H887="","",VLOOKUP(H887,PROFILE!$B$6:$AC$1000,23,FALSE))</f>
        <v/>
      </c>
      <c r="L887" s="369" t="str">
        <f>IF(H887="","",VLOOKUP(H887,PROFILE!$B$6:$AC$1000,24,FALSE))</f>
        <v/>
      </c>
      <c r="M887" s="370" t="str">
        <f>IF(H887="","",VLOOKUP(H887,PROFILE!$B$6:$AC$1000,25,FALSE))</f>
        <v/>
      </c>
      <c r="N887" s="371">
        <f t="shared" si="73"/>
        <v>0</v>
      </c>
      <c r="O887" s="372"/>
      <c r="P887" s="372"/>
      <c r="Q887" s="371">
        <f t="shared" si="74"/>
        <v>0</v>
      </c>
      <c r="R887" s="371">
        <f t="shared" si="70"/>
        <v>0</v>
      </c>
      <c r="S887" s="372">
        <f>IFERROR((VLOOKUP(A887,QUEUE!$F$5:$AW$1000,27,FALSE)-VLOOKUP(A887,QUEUE!$F$5:$AW$1000,26,FALSE))*500,0)</f>
        <v>0</v>
      </c>
      <c r="T887" s="372">
        <f>IFERROR((VLOOKUP(A887,QUEUE!$F$5:$AW$1000,30,FALSE)-VLOOKUP(A887,QUEUE!$F$5:$AW$1000,29,FALSE))*850,0)</f>
        <v>0</v>
      </c>
      <c r="U887" s="372">
        <f>IFERROR((VLOOKUP(A887,QUEUE!$F$5:$AW$1000,33,FALSE)-VLOOKUP(A887,QUEUE!$F$5:$AW$1000,32,FALSE))*600,0)</f>
        <v>0</v>
      </c>
      <c r="V887" s="372">
        <f>IFERROR((VLOOKUP(A887,QUEUE!$F$5:$AW$1000,36,FALSE)-VLOOKUP(A887,QUEUE!$F$5:$AW$1000,35,FALSE))*750,0)</f>
        <v>0</v>
      </c>
      <c r="W887" s="372">
        <f>IFERROR((VLOOKUP(A887,QUEUE!$F$5:$AW$1000,39,FALSE)-VLOOKUP(A887,QUEUE!$F$5:$AW$1000,38,FALSE))*600,0)</f>
        <v>0</v>
      </c>
      <c r="X887" s="373"/>
      <c r="Y887" s="371">
        <f>IFERROR(VLOOKUP(A887,PROFILE!$B$6:$DG$1000,109,FALSE),0)</f>
        <v>0</v>
      </c>
      <c r="Z887" s="371">
        <f>IFERROR((VLOOKUP(A887,PROFILE!$B$6:$DG$1000,110,FALSE)*900)+((VLOOKUP(A887,PROFILE!$B$6:$DG$1000,110,FALSE)*900)*0.5),0)</f>
        <v>0</v>
      </c>
      <c r="AA887" s="371">
        <f t="shared" si="72"/>
        <v>0</v>
      </c>
      <c r="AB887" s="373">
        <f>IF(PROFILE!R889="รอบคัน",1500,IF(PROFILE!R889="โคม่า",2000,PROFILE!DJ889*100))</f>
        <v>0</v>
      </c>
    </row>
    <row r="888" spans="1:28" x14ac:dyDescent="0.35">
      <c r="A888" s="344" t="e">
        <f t="shared" si="71"/>
        <v>#VALUE!</v>
      </c>
      <c r="B888" s="344">
        <v>888</v>
      </c>
      <c r="G888" s="374" t="str">
        <f>IFERROR(VLOOKUP(A888,PROFILE!$B$6:$P$1000,11,FALSE),"")</f>
        <v/>
      </c>
      <c r="H888" s="368" t="str">
        <f>IF(PROFILE!H890="","",PROFILE!B890)</f>
        <v/>
      </c>
      <c r="I888" s="369" t="str">
        <f>IF(H888="","",VLOOKUP(H888,PROFILE!$B$6:$AC$1000,18,FALSE))</f>
        <v/>
      </c>
      <c r="J888" s="369" t="str">
        <f>IF(H888="","",VLOOKUP(H888,PROFILE!$B$6:$AC$1000,17,FALSE))</f>
        <v/>
      </c>
      <c r="K888" s="369" t="str">
        <f>IF(H888="","",VLOOKUP(H888,PROFILE!$B$6:$AC$1000,23,FALSE))</f>
        <v/>
      </c>
      <c r="L888" s="369" t="str">
        <f>IF(H888="","",VLOOKUP(H888,PROFILE!$B$6:$AC$1000,24,FALSE))</f>
        <v/>
      </c>
      <c r="M888" s="370" t="str">
        <f>IF(H888="","",VLOOKUP(H888,PROFILE!$B$6:$AC$1000,25,FALSE))</f>
        <v/>
      </c>
      <c r="N888" s="371">
        <f t="shared" si="73"/>
        <v>0</v>
      </c>
      <c r="O888" s="372"/>
      <c r="P888" s="372"/>
      <c r="Q888" s="371">
        <f t="shared" si="74"/>
        <v>0</v>
      </c>
      <c r="R888" s="371">
        <f t="shared" si="70"/>
        <v>0</v>
      </c>
      <c r="S888" s="372">
        <f>IFERROR((VLOOKUP(A888,QUEUE!$F$5:$AW$1000,27,FALSE)-VLOOKUP(A888,QUEUE!$F$5:$AW$1000,26,FALSE))*500,0)</f>
        <v>0</v>
      </c>
      <c r="T888" s="372">
        <f>IFERROR((VLOOKUP(A888,QUEUE!$F$5:$AW$1000,30,FALSE)-VLOOKUP(A888,QUEUE!$F$5:$AW$1000,29,FALSE))*850,0)</f>
        <v>0</v>
      </c>
      <c r="U888" s="372">
        <f>IFERROR((VLOOKUP(A888,QUEUE!$F$5:$AW$1000,33,FALSE)-VLOOKUP(A888,QUEUE!$F$5:$AW$1000,32,FALSE))*600,0)</f>
        <v>0</v>
      </c>
      <c r="V888" s="372">
        <f>IFERROR((VLOOKUP(A888,QUEUE!$F$5:$AW$1000,36,FALSE)-VLOOKUP(A888,QUEUE!$F$5:$AW$1000,35,FALSE))*750,0)</f>
        <v>0</v>
      </c>
      <c r="W888" s="372">
        <f>IFERROR((VLOOKUP(A888,QUEUE!$F$5:$AW$1000,39,FALSE)-VLOOKUP(A888,QUEUE!$F$5:$AW$1000,38,FALSE))*600,0)</f>
        <v>0</v>
      </c>
      <c r="X888" s="373"/>
      <c r="Y888" s="371">
        <f>IFERROR(VLOOKUP(A888,PROFILE!$B$6:$DG$1000,109,FALSE),0)</f>
        <v>0</v>
      </c>
      <c r="Z888" s="371">
        <f>IFERROR((VLOOKUP(A888,PROFILE!$B$6:$DG$1000,110,FALSE)*900)+((VLOOKUP(A888,PROFILE!$B$6:$DG$1000,110,FALSE)*900)*0.5),0)</f>
        <v>0</v>
      </c>
      <c r="AA888" s="371">
        <f t="shared" si="72"/>
        <v>0</v>
      </c>
      <c r="AB888" s="373">
        <f>IF(PROFILE!R890="รอบคัน",1500,IF(PROFILE!R890="โคม่า",2000,PROFILE!DJ890*100))</f>
        <v>0</v>
      </c>
    </row>
    <row r="889" spans="1:28" x14ac:dyDescent="0.35">
      <c r="A889" s="344" t="e">
        <f t="shared" si="71"/>
        <v>#VALUE!</v>
      </c>
      <c r="B889" s="344">
        <v>889</v>
      </c>
      <c r="G889" s="374" t="str">
        <f>IFERROR(VLOOKUP(A889,PROFILE!$B$6:$P$1000,11,FALSE),"")</f>
        <v/>
      </c>
      <c r="H889" s="368" t="str">
        <f>IF(PROFILE!H891="","",PROFILE!B891)</f>
        <v/>
      </c>
      <c r="I889" s="369" t="str">
        <f>IF(H889="","",VLOOKUP(H889,PROFILE!$B$6:$AC$1000,18,FALSE))</f>
        <v/>
      </c>
      <c r="J889" s="369" t="str">
        <f>IF(H889="","",VLOOKUP(H889,PROFILE!$B$6:$AC$1000,17,FALSE))</f>
        <v/>
      </c>
      <c r="K889" s="369" t="str">
        <f>IF(H889="","",VLOOKUP(H889,PROFILE!$B$6:$AC$1000,23,FALSE))</f>
        <v/>
      </c>
      <c r="L889" s="369" t="str">
        <f>IF(H889="","",VLOOKUP(H889,PROFILE!$B$6:$AC$1000,24,FALSE))</f>
        <v/>
      </c>
      <c r="M889" s="370" t="str">
        <f>IF(H889="","",VLOOKUP(H889,PROFILE!$B$6:$AC$1000,25,FALSE))</f>
        <v/>
      </c>
      <c r="N889" s="371">
        <f t="shared" si="73"/>
        <v>0</v>
      </c>
      <c r="O889" s="372"/>
      <c r="P889" s="372"/>
      <c r="Q889" s="371">
        <f t="shared" si="74"/>
        <v>0</v>
      </c>
      <c r="R889" s="371">
        <f t="shared" si="70"/>
        <v>0</v>
      </c>
      <c r="S889" s="372">
        <f>IFERROR((VLOOKUP(A889,QUEUE!$F$5:$AW$1000,27,FALSE)-VLOOKUP(A889,QUEUE!$F$5:$AW$1000,26,FALSE))*500,0)</f>
        <v>0</v>
      </c>
      <c r="T889" s="372">
        <f>IFERROR((VLOOKUP(A889,QUEUE!$F$5:$AW$1000,30,FALSE)-VLOOKUP(A889,QUEUE!$F$5:$AW$1000,29,FALSE))*850,0)</f>
        <v>0</v>
      </c>
      <c r="U889" s="372">
        <f>IFERROR((VLOOKUP(A889,QUEUE!$F$5:$AW$1000,33,FALSE)-VLOOKUP(A889,QUEUE!$F$5:$AW$1000,32,FALSE))*600,0)</f>
        <v>0</v>
      </c>
      <c r="V889" s="372">
        <f>IFERROR((VLOOKUP(A889,QUEUE!$F$5:$AW$1000,36,FALSE)-VLOOKUP(A889,QUEUE!$F$5:$AW$1000,35,FALSE))*750,0)</f>
        <v>0</v>
      </c>
      <c r="W889" s="372">
        <f>IFERROR((VLOOKUP(A889,QUEUE!$F$5:$AW$1000,39,FALSE)-VLOOKUP(A889,QUEUE!$F$5:$AW$1000,38,FALSE))*600,0)</f>
        <v>0</v>
      </c>
      <c r="X889" s="373"/>
      <c r="Y889" s="371">
        <f>IFERROR(VLOOKUP(A889,PROFILE!$B$6:$DG$1000,109,FALSE),0)</f>
        <v>0</v>
      </c>
      <c r="Z889" s="371">
        <f>IFERROR((VLOOKUP(A889,PROFILE!$B$6:$DG$1000,110,FALSE)*900)+((VLOOKUP(A889,PROFILE!$B$6:$DG$1000,110,FALSE)*900)*0.5),0)</f>
        <v>0</v>
      </c>
      <c r="AA889" s="371">
        <f t="shared" si="72"/>
        <v>0</v>
      </c>
      <c r="AB889" s="373">
        <f>IF(PROFILE!R891="รอบคัน",1500,IF(PROFILE!R891="โคม่า",2000,PROFILE!DJ891*100))</f>
        <v>0</v>
      </c>
    </row>
    <row r="890" spans="1:28" x14ac:dyDescent="0.35">
      <c r="A890" s="344" t="e">
        <f t="shared" si="71"/>
        <v>#VALUE!</v>
      </c>
      <c r="B890" s="344">
        <v>890</v>
      </c>
      <c r="G890" s="374" t="str">
        <f>IFERROR(VLOOKUP(A890,PROFILE!$B$6:$P$1000,11,FALSE),"")</f>
        <v/>
      </c>
      <c r="H890" s="368" t="str">
        <f>IF(PROFILE!H892="","",PROFILE!B892)</f>
        <v/>
      </c>
      <c r="I890" s="369" t="str">
        <f>IF(H890="","",VLOOKUP(H890,PROFILE!$B$6:$AC$1000,18,FALSE))</f>
        <v/>
      </c>
      <c r="J890" s="369" t="str">
        <f>IF(H890="","",VLOOKUP(H890,PROFILE!$B$6:$AC$1000,17,FALSE))</f>
        <v/>
      </c>
      <c r="K890" s="369" t="str">
        <f>IF(H890="","",VLOOKUP(H890,PROFILE!$B$6:$AC$1000,23,FALSE))</f>
        <v/>
      </c>
      <c r="L890" s="369" t="str">
        <f>IF(H890="","",VLOOKUP(H890,PROFILE!$B$6:$AC$1000,24,FALSE))</f>
        <v/>
      </c>
      <c r="M890" s="370" t="str">
        <f>IF(H890="","",VLOOKUP(H890,PROFILE!$B$6:$AC$1000,25,FALSE))</f>
        <v/>
      </c>
      <c r="N890" s="371">
        <f t="shared" si="73"/>
        <v>0</v>
      </c>
      <c r="O890" s="372"/>
      <c r="P890" s="372"/>
      <c r="Q890" s="371">
        <f t="shared" si="74"/>
        <v>0</v>
      </c>
      <c r="R890" s="371">
        <f t="shared" si="70"/>
        <v>0</v>
      </c>
      <c r="S890" s="372">
        <f>IFERROR((VLOOKUP(A890,QUEUE!$F$5:$AW$1000,27,FALSE)-VLOOKUP(A890,QUEUE!$F$5:$AW$1000,26,FALSE))*500,0)</f>
        <v>0</v>
      </c>
      <c r="T890" s="372">
        <f>IFERROR((VLOOKUP(A890,QUEUE!$F$5:$AW$1000,30,FALSE)-VLOOKUP(A890,QUEUE!$F$5:$AW$1000,29,FALSE))*850,0)</f>
        <v>0</v>
      </c>
      <c r="U890" s="372">
        <f>IFERROR((VLOOKUP(A890,QUEUE!$F$5:$AW$1000,33,FALSE)-VLOOKUP(A890,QUEUE!$F$5:$AW$1000,32,FALSE))*600,0)</f>
        <v>0</v>
      </c>
      <c r="V890" s="372">
        <f>IFERROR((VLOOKUP(A890,QUEUE!$F$5:$AW$1000,36,FALSE)-VLOOKUP(A890,QUEUE!$F$5:$AW$1000,35,FALSE))*750,0)</f>
        <v>0</v>
      </c>
      <c r="W890" s="372">
        <f>IFERROR((VLOOKUP(A890,QUEUE!$F$5:$AW$1000,39,FALSE)-VLOOKUP(A890,QUEUE!$F$5:$AW$1000,38,FALSE))*600,0)</f>
        <v>0</v>
      </c>
      <c r="X890" s="373"/>
      <c r="Y890" s="371">
        <f>IFERROR(VLOOKUP(A890,PROFILE!$B$6:$DG$1000,109,FALSE),0)</f>
        <v>0</v>
      </c>
      <c r="Z890" s="371">
        <f>IFERROR((VLOOKUP(A890,PROFILE!$B$6:$DG$1000,110,FALSE)*900)+((VLOOKUP(A890,PROFILE!$B$6:$DG$1000,110,FALSE)*900)*0.5),0)</f>
        <v>0</v>
      </c>
      <c r="AA890" s="371">
        <f t="shared" si="72"/>
        <v>0</v>
      </c>
      <c r="AB890" s="373">
        <f>IF(PROFILE!R892="รอบคัน",1500,IF(PROFILE!R892="โคม่า",2000,PROFILE!DJ892*100))</f>
        <v>0</v>
      </c>
    </row>
    <row r="891" spans="1:28" x14ac:dyDescent="0.35">
      <c r="A891" s="344" t="e">
        <f t="shared" si="71"/>
        <v>#VALUE!</v>
      </c>
      <c r="B891" s="344">
        <v>891</v>
      </c>
      <c r="G891" s="374" t="str">
        <f>IFERROR(VLOOKUP(A891,PROFILE!$B$6:$P$1000,11,FALSE),"")</f>
        <v/>
      </c>
      <c r="H891" s="368" t="str">
        <f>IF(PROFILE!H893="","",PROFILE!B893)</f>
        <v/>
      </c>
      <c r="I891" s="369" t="str">
        <f>IF(H891="","",VLOOKUP(H891,PROFILE!$B$6:$AC$1000,18,FALSE))</f>
        <v/>
      </c>
      <c r="J891" s="369" t="str">
        <f>IF(H891="","",VLOOKUP(H891,PROFILE!$B$6:$AC$1000,17,FALSE))</f>
        <v/>
      </c>
      <c r="K891" s="369" t="str">
        <f>IF(H891="","",VLOOKUP(H891,PROFILE!$B$6:$AC$1000,23,FALSE))</f>
        <v/>
      </c>
      <c r="L891" s="369" t="str">
        <f>IF(H891="","",VLOOKUP(H891,PROFILE!$B$6:$AC$1000,24,FALSE))</f>
        <v/>
      </c>
      <c r="M891" s="370" t="str">
        <f>IF(H891="","",VLOOKUP(H891,PROFILE!$B$6:$AC$1000,25,FALSE))</f>
        <v/>
      </c>
      <c r="N891" s="371">
        <f t="shared" si="73"/>
        <v>0</v>
      </c>
      <c r="O891" s="372"/>
      <c r="P891" s="372"/>
      <c r="Q891" s="371">
        <f t="shared" si="74"/>
        <v>0</v>
      </c>
      <c r="R891" s="371">
        <f t="shared" si="70"/>
        <v>0</v>
      </c>
      <c r="S891" s="372">
        <f>IFERROR((VLOOKUP(A891,QUEUE!$F$5:$AW$1000,27,FALSE)-VLOOKUP(A891,QUEUE!$F$5:$AW$1000,26,FALSE))*500,0)</f>
        <v>0</v>
      </c>
      <c r="T891" s="372">
        <f>IFERROR((VLOOKUP(A891,QUEUE!$F$5:$AW$1000,30,FALSE)-VLOOKUP(A891,QUEUE!$F$5:$AW$1000,29,FALSE))*850,0)</f>
        <v>0</v>
      </c>
      <c r="U891" s="372">
        <f>IFERROR((VLOOKUP(A891,QUEUE!$F$5:$AW$1000,33,FALSE)-VLOOKUP(A891,QUEUE!$F$5:$AW$1000,32,FALSE))*600,0)</f>
        <v>0</v>
      </c>
      <c r="V891" s="372">
        <f>IFERROR((VLOOKUP(A891,QUEUE!$F$5:$AW$1000,36,FALSE)-VLOOKUP(A891,QUEUE!$F$5:$AW$1000,35,FALSE))*750,0)</f>
        <v>0</v>
      </c>
      <c r="W891" s="372">
        <f>IFERROR((VLOOKUP(A891,QUEUE!$F$5:$AW$1000,39,FALSE)-VLOOKUP(A891,QUEUE!$F$5:$AW$1000,38,FALSE))*600,0)</f>
        <v>0</v>
      </c>
      <c r="X891" s="373"/>
      <c r="Y891" s="371">
        <f>IFERROR(VLOOKUP(A891,PROFILE!$B$6:$DG$1000,109,FALSE),0)</f>
        <v>0</v>
      </c>
      <c r="Z891" s="371">
        <f>IFERROR((VLOOKUP(A891,PROFILE!$B$6:$DG$1000,110,FALSE)*900)+((VLOOKUP(A891,PROFILE!$B$6:$DG$1000,110,FALSE)*900)*0.5),0)</f>
        <v>0</v>
      </c>
      <c r="AA891" s="371">
        <f t="shared" si="72"/>
        <v>0</v>
      </c>
      <c r="AB891" s="373">
        <f>IF(PROFILE!R893="รอบคัน",1500,IF(PROFILE!R893="โคม่า",2000,PROFILE!DJ893*100))</f>
        <v>0</v>
      </c>
    </row>
    <row r="892" spans="1:28" x14ac:dyDescent="0.35">
      <c r="A892" s="344" t="e">
        <f t="shared" si="71"/>
        <v>#VALUE!</v>
      </c>
      <c r="B892" s="344">
        <v>892</v>
      </c>
      <c r="G892" s="374" t="str">
        <f>IFERROR(VLOOKUP(A892,PROFILE!$B$6:$P$1000,11,FALSE),"")</f>
        <v/>
      </c>
      <c r="H892" s="368" t="str">
        <f>IF(PROFILE!H894="","",PROFILE!B894)</f>
        <v/>
      </c>
      <c r="I892" s="369" t="str">
        <f>IF(H892="","",VLOOKUP(H892,PROFILE!$B$6:$AC$1000,18,FALSE))</f>
        <v/>
      </c>
      <c r="J892" s="369" t="str">
        <f>IF(H892="","",VLOOKUP(H892,PROFILE!$B$6:$AC$1000,17,FALSE))</f>
        <v/>
      </c>
      <c r="K892" s="369" t="str">
        <f>IF(H892="","",VLOOKUP(H892,PROFILE!$B$6:$AC$1000,23,FALSE))</f>
        <v/>
      </c>
      <c r="L892" s="369" t="str">
        <f>IF(H892="","",VLOOKUP(H892,PROFILE!$B$6:$AC$1000,24,FALSE))</f>
        <v/>
      </c>
      <c r="M892" s="370" t="str">
        <f>IF(H892="","",VLOOKUP(H892,PROFILE!$B$6:$AC$1000,25,FALSE))</f>
        <v/>
      </c>
      <c r="N892" s="371">
        <f t="shared" si="73"/>
        <v>0</v>
      </c>
      <c r="O892" s="372"/>
      <c r="P892" s="372"/>
      <c r="Q892" s="371">
        <f t="shared" si="74"/>
        <v>0</v>
      </c>
      <c r="R892" s="371">
        <f t="shared" si="70"/>
        <v>0</v>
      </c>
      <c r="S892" s="372">
        <f>IFERROR((VLOOKUP(A892,QUEUE!$F$5:$AW$1000,27,FALSE)-VLOOKUP(A892,QUEUE!$F$5:$AW$1000,26,FALSE))*500,0)</f>
        <v>0</v>
      </c>
      <c r="T892" s="372">
        <f>IFERROR((VLOOKUP(A892,QUEUE!$F$5:$AW$1000,30,FALSE)-VLOOKUP(A892,QUEUE!$F$5:$AW$1000,29,FALSE))*850,0)</f>
        <v>0</v>
      </c>
      <c r="U892" s="372">
        <f>IFERROR((VLOOKUP(A892,QUEUE!$F$5:$AW$1000,33,FALSE)-VLOOKUP(A892,QUEUE!$F$5:$AW$1000,32,FALSE))*600,0)</f>
        <v>0</v>
      </c>
      <c r="V892" s="372">
        <f>IFERROR((VLOOKUP(A892,QUEUE!$F$5:$AW$1000,36,FALSE)-VLOOKUP(A892,QUEUE!$F$5:$AW$1000,35,FALSE))*750,0)</f>
        <v>0</v>
      </c>
      <c r="W892" s="372">
        <f>IFERROR((VLOOKUP(A892,QUEUE!$F$5:$AW$1000,39,FALSE)-VLOOKUP(A892,QUEUE!$F$5:$AW$1000,38,FALSE))*600,0)</f>
        <v>0</v>
      </c>
      <c r="X892" s="373"/>
      <c r="Y892" s="371">
        <f>IFERROR(VLOOKUP(A892,PROFILE!$B$6:$DG$1000,109,FALSE),0)</f>
        <v>0</v>
      </c>
      <c r="Z892" s="371">
        <f>IFERROR((VLOOKUP(A892,PROFILE!$B$6:$DG$1000,110,FALSE)*900)+((VLOOKUP(A892,PROFILE!$B$6:$DG$1000,110,FALSE)*900)*0.5),0)</f>
        <v>0</v>
      </c>
      <c r="AA892" s="371">
        <f t="shared" si="72"/>
        <v>0</v>
      </c>
      <c r="AB892" s="373">
        <f>IF(PROFILE!R894="รอบคัน",1500,IF(PROFILE!R894="โคม่า",2000,PROFILE!DJ894*100))</f>
        <v>0</v>
      </c>
    </row>
    <row r="893" spans="1:28" x14ac:dyDescent="0.35">
      <c r="A893" s="344" t="e">
        <f t="shared" si="71"/>
        <v>#VALUE!</v>
      </c>
      <c r="B893" s="344">
        <v>893</v>
      </c>
      <c r="G893" s="374" t="str">
        <f>IFERROR(VLOOKUP(A893,PROFILE!$B$6:$P$1000,11,FALSE),"")</f>
        <v/>
      </c>
      <c r="H893" s="368" t="str">
        <f>IF(PROFILE!H895="","",PROFILE!B895)</f>
        <v/>
      </c>
      <c r="I893" s="369" t="str">
        <f>IF(H893="","",VLOOKUP(H893,PROFILE!$B$6:$AC$1000,18,FALSE))</f>
        <v/>
      </c>
      <c r="J893" s="369" t="str">
        <f>IF(H893="","",VLOOKUP(H893,PROFILE!$B$6:$AC$1000,17,FALSE))</f>
        <v/>
      </c>
      <c r="K893" s="369" t="str">
        <f>IF(H893="","",VLOOKUP(H893,PROFILE!$B$6:$AC$1000,23,FALSE))</f>
        <v/>
      </c>
      <c r="L893" s="369" t="str">
        <f>IF(H893="","",VLOOKUP(H893,PROFILE!$B$6:$AC$1000,24,FALSE))</f>
        <v/>
      </c>
      <c r="M893" s="370" t="str">
        <f>IF(H893="","",VLOOKUP(H893,PROFILE!$B$6:$AC$1000,25,FALSE))</f>
        <v/>
      </c>
      <c r="N893" s="371">
        <f t="shared" si="73"/>
        <v>0</v>
      </c>
      <c r="O893" s="372"/>
      <c r="P893" s="372"/>
      <c r="Q893" s="371">
        <f t="shared" si="74"/>
        <v>0</v>
      </c>
      <c r="R893" s="371">
        <f t="shared" si="70"/>
        <v>0</v>
      </c>
      <c r="S893" s="372">
        <f>IFERROR((VLOOKUP(A893,QUEUE!$F$5:$AW$1000,27,FALSE)-VLOOKUP(A893,QUEUE!$F$5:$AW$1000,26,FALSE))*500,0)</f>
        <v>0</v>
      </c>
      <c r="T893" s="372">
        <f>IFERROR((VLOOKUP(A893,QUEUE!$F$5:$AW$1000,30,FALSE)-VLOOKUP(A893,QUEUE!$F$5:$AW$1000,29,FALSE))*850,0)</f>
        <v>0</v>
      </c>
      <c r="U893" s="372">
        <f>IFERROR((VLOOKUP(A893,QUEUE!$F$5:$AW$1000,33,FALSE)-VLOOKUP(A893,QUEUE!$F$5:$AW$1000,32,FALSE))*600,0)</f>
        <v>0</v>
      </c>
      <c r="V893" s="372">
        <f>IFERROR((VLOOKUP(A893,QUEUE!$F$5:$AW$1000,36,FALSE)-VLOOKUP(A893,QUEUE!$F$5:$AW$1000,35,FALSE))*750,0)</f>
        <v>0</v>
      </c>
      <c r="W893" s="372">
        <f>IFERROR((VLOOKUP(A893,QUEUE!$F$5:$AW$1000,39,FALSE)-VLOOKUP(A893,QUEUE!$F$5:$AW$1000,38,FALSE))*600,0)</f>
        <v>0</v>
      </c>
      <c r="X893" s="373"/>
      <c r="Y893" s="371">
        <f>IFERROR(VLOOKUP(A893,PROFILE!$B$6:$DG$1000,109,FALSE),0)</f>
        <v>0</v>
      </c>
      <c r="Z893" s="371">
        <f>IFERROR((VLOOKUP(A893,PROFILE!$B$6:$DG$1000,110,FALSE)*900)+((VLOOKUP(A893,PROFILE!$B$6:$DG$1000,110,FALSE)*900)*0.5),0)</f>
        <v>0</v>
      </c>
      <c r="AA893" s="371">
        <f t="shared" si="72"/>
        <v>0</v>
      </c>
      <c r="AB893" s="373">
        <f>IF(PROFILE!R895="รอบคัน",1500,IF(PROFILE!R895="โคม่า",2000,PROFILE!DJ895*100))</f>
        <v>0</v>
      </c>
    </row>
    <row r="894" spans="1:28" x14ac:dyDescent="0.35">
      <c r="A894" s="344" t="e">
        <f t="shared" si="71"/>
        <v>#VALUE!</v>
      </c>
      <c r="B894" s="344">
        <v>894</v>
      </c>
      <c r="G894" s="374" t="str">
        <f>IFERROR(VLOOKUP(A894,PROFILE!$B$6:$P$1000,11,FALSE),"")</f>
        <v/>
      </c>
      <c r="H894" s="368" t="str">
        <f>IF(PROFILE!H896="","",PROFILE!B896)</f>
        <v/>
      </c>
      <c r="I894" s="369" t="str">
        <f>IF(H894="","",VLOOKUP(H894,PROFILE!$B$6:$AC$1000,18,FALSE))</f>
        <v/>
      </c>
      <c r="J894" s="369" t="str">
        <f>IF(H894="","",VLOOKUP(H894,PROFILE!$B$6:$AC$1000,17,FALSE))</f>
        <v/>
      </c>
      <c r="K894" s="369" t="str">
        <f>IF(H894="","",VLOOKUP(H894,PROFILE!$B$6:$AC$1000,23,FALSE))</f>
        <v/>
      </c>
      <c r="L894" s="369" t="str">
        <f>IF(H894="","",VLOOKUP(H894,PROFILE!$B$6:$AC$1000,24,FALSE))</f>
        <v/>
      </c>
      <c r="M894" s="370" t="str">
        <f>IF(H894="","",VLOOKUP(H894,PROFILE!$B$6:$AC$1000,25,FALSE))</f>
        <v/>
      </c>
      <c r="N894" s="371">
        <f t="shared" si="73"/>
        <v>0</v>
      </c>
      <c r="O894" s="372"/>
      <c r="P894" s="372"/>
      <c r="Q894" s="371">
        <f t="shared" si="74"/>
        <v>0</v>
      </c>
      <c r="R894" s="371">
        <f t="shared" si="70"/>
        <v>0</v>
      </c>
      <c r="S894" s="372">
        <f>IFERROR((VLOOKUP(A894,QUEUE!$F$5:$AW$1000,27,FALSE)-VLOOKUP(A894,QUEUE!$F$5:$AW$1000,26,FALSE))*500,0)</f>
        <v>0</v>
      </c>
      <c r="T894" s="372">
        <f>IFERROR((VLOOKUP(A894,QUEUE!$F$5:$AW$1000,30,FALSE)-VLOOKUP(A894,QUEUE!$F$5:$AW$1000,29,FALSE))*850,0)</f>
        <v>0</v>
      </c>
      <c r="U894" s="372">
        <f>IFERROR((VLOOKUP(A894,QUEUE!$F$5:$AW$1000,33,FALSE)-VLOOKUP(A894,QUEUE!$F$5:$AW$1000,32,FALSE))*600,0)</f>
        <v>0</v>
      </c>
      <c r="V894" s="372">
        <f>IFERROR((VLOOKUP(A894,QUEUE!$F$5:$AW$1000,36,FALSE)-VLOOKUP(A894,QUEUE!$F$5:$AW$1000,35,FALSE))*750,0)</f>
        <v>0</v>
      </c>
      <c r="W894" s="372">
        <f>IFERROR((VLOOKUP(A894,QUEUE!$F$5:$AW$1000,39,FALSE)-VLOOKUP(A894,QUEUE!$F$5:$AW$1000,38,FALSE))*600,0)</f>
        <v>0</v>
      </c>
      <c r="X894" s="373"/>
      <c r="Y894" s="371">
        <f>IFERROR(VLOOKUP(A894,PROFILE!$B$6:$DG$1000,109,FALSE),0)</f>
        <v>0</v>
      </c>
      <c r="Z894" s="371">
        <f>IFERROR((VLOOKUP(A894,PROFILE!$B$6:$DG$1000,110,FALSE)*900)+((VLOOKUP(A894,PROFILE!$B$6:$DG$1000,110,FALSE)*900)*0.5),0)</f>
        <v>0</v>
      </c>
      <c r="AA894" s="371">
        <f t="shared" si="72"/>
        <v>0</v>
      </c>
      <c r="AB894" s="373">
        <f>IF(PROFILE!R896="รอบคัน",1500,IF(PROFILE!R896="โคม่า",2000,PROFILE!DJ896*100))</f>
        <v>0</v>
      </c>
    </row>
    <row r="895" spans="1:28" x14ac:dyDescent="0.35">
      <c r="A895" s="344" t="e">
        <f t="shared" si="71"/>
        <v>#VALUE!</v>
      </c>
      <c r="B895" s="344">
        <v>895</v>
      </c>
      <c r="G895" s="374" t="str">
        <f>IFERROR(VLOOKUP(A895,PROFILE!$B$6:$P$1000,11,FALSE),"")</f>
        <v/>
      </c>
      <c r="H895" s="368" t="str">
        <f>IF(PROFILE!H897="","",PROFILE!B897)</f>
        <v/>
      </c>
      <c r="I895" s="369" t="str">
        <f>IF(H895="","",VLOOKUP(H895,PROFILE!$B$6:$AC$1000,18,FALSE))</f>
        <v/>
      </c>
      <c r="J895" s="369" t="str">
        <f>IF(H895="","",VLOOKUP(H895,PROFILE!$B$6:$AC$1000,17,FALSE))</f>
        <v/>
      </c>
      <c r="K895" s="369" t="str">
        <f>IF(H895="","",VLOOKUP(H895,PROFILE!$B$6:$AC$1000,23,FALSE))</f>
        <v/>
      </c>
      <c r="L895" s="369" t="str">
        <f>IF(H895="","",VLOOKUP(H895,PROFILE!$B$6:$AC$1000,24,FALSE))</f>
        <v/>
      </c>
      <c r="M895" s="370" t="str">
        <f>IF(H895="","",VLOOKUP(H895,PROFILE!$B$6:$AC$1000,25,FALSE))</f>
        <v/>
      </c>
      <c r="N895" s="371">
        <f t="shared" si="73"/>
        <v>0</v>
      </c>
      <c r="O895" s="372"/>
      <c r="P895" s="372"/>
      <c r="Q895" s="371">
        <f t="shared" si="74"/>
        <v>0</v>
      </c>
      <c r="R895" s="371">
        <f t="shared" si="70"/>
        <v>0</v>
      </c>
      <c r="S895" s="372">
        <f>IFERROR((VLOOKUP(A895,QUEUE!$F$5:$AW$1000,27,FALSE)-VLOOKUP(A895,QUEUE!$F$5:$AW$1000,26,FALSE))*500,0)</f>
        <v>0</v>
      </c>
      <c r="T895" s="372">
        <f>IFERROR((VLOOKUP(A895,QUEUE!$F$5:$AW$1000,30,FALSE)-VLOOKUP(A895,QUEUE!$F$5:$AW$1000,29,FALSE))*850,0)</f>
        <v>0</v>
      </c>
      <c r="U895" s="372">
        <f>IFERROR((VLOOKUP(A895,QUEUE!$F$5:$AW$1000,33,FALSE)-VLOOKUP(A895,QUEUE!$F$5:$AW$1000,32,FALSE))*600,0)</f>
        <v>0</v>
      </c>
      <c r="V895" s="372">
        <f>IFERROR((VLOOKUP(A895,QUEUE!$F$5:$AW$1000,36,FALSE)-VLOOKUP(A895,QUEUE!$F$5:$AW$1000,35,FALSE))*750,0)</f>
        <v>0</v>
      </c>
      <c r="W895" s="372">
        <f>IFERROR((VLOOKUP(A895,QUEUE!$F$5:$AW$1000,39,FALSE)-VLOOKUP(A895,QUEUE!$F$5:$AW$1000,38,FALSE))*600,0)</f>
        <v>0</v>
      </c>
      <c r="X895" s="373"/>
      <c r="Y895" s="371">
        <f>IFERROR(VLOOKUP(A895,PROFILE!$B$6:$DG$1000,109,FALSE),0)</f>
        <v>0</v>
      </c>
      <c r="Z895" s="371">
        <f>IFERROR((VLOOKUP(A895,PROFILE!$B$6:$DG$1000,110,FALSE)*900)+((VLOOKUP(A895,PROFILE!$B$6:$DG$1000,110,FALSE)*900)*0.5),0)</f>
        <v>0</v>
      </c>
      <c r="AA895" s="371">
        <f t="shared" si="72"/>
        <v>0</v>
      </c>
      <c r="AB895" s="373">
        <f>IF(PROFILE!R897="รอบคัน",1500,IF(PROFILE!R897="โคม่า",2000,PROFILE!DJ897*100))</f>
        <v>0</v>
      </c>
    </row>
    <row r="896" spans="1:28" x14ac:dyDescent="0.35">
      <c r="A896" s="344" t="e">
        <f t="shared" si="71"/>
        <v>#VALUE!</v>
      </c>
      <c r="B896" s="344">
        <v>896</v>
      </c>
      <c r="G896" s="374" t="str">
        <f>IFERROR(VLOOKUP(A896,PROFILE!$B$6:$P$1000,11,FALSE),"")</f>
        <v/>
      </c>
      <c r="H896" s="368" t="str">
        <f>IF(PROFILE!H898="","",PROFILE!B898)</f>
        <v/>
      </c>
      <c r="I896" s="369" t="str">
        <f>IF(H896="","",VLOOKUP(H896,PROFILE!$B$6:$AC$1000,18,FALSE))</f>
        <v/>
      </c>
      <c r="J896" s="369" t="str">
        <f>IF(H896="","",VLOOKUP(H896,PROFILE!$B$6:$AC$1000,17,FALSE))</f>
        <v/>
      </c>
      <c r="K896" s="369" t="str">
        <f>IF(H896="","",VLOOKUP(H896,PROFILE!$B$6:$AC$1000,23,FALSE))</f>
        <v/>
      </c>
      <c r="L896" s="369" t="str">
        <f>IF(H896="","",VLOOKUP(H896,PROFILE!$B$6:$AC$1000,24,FALSE))</f>
        <v/>
      </c>
      <c r="M896" s="370" t="str">
        <f>IF(H896="","",VLOOKUP(H896,PROFILE!$B$6:$AC$1000,25,FALSE))</f>
        <v/>
      </c>
      <c r="N896" s="371">
        <f t="shared" si="73"/>
        <v>0</v>
      </c>
      <c r="O896" s="372"/>
      <c r="P896" s="372"/>
      <c r="Q896" s="371">
        <f t="shared" si="74"/>
        <v>0</v>
      </c>
      <c r="R896" s="371">
        <f t="shared" si="70"/>
        <v>0</v>
      </c>
      <c r="S896" s="372">
        <f>IFERROR((VLOOKUP(A896,QUEUE!$F$5:$AW$1000,27,FALSE)-VLOOKUP(A896,QUEUE!$F$5:$AW$1000,26,FALSE))*500,0)</f>
        <v>0</v>
      </c>
      <c r="T896" s="372">
        <f>IFERROR((VLOOKUP(A896,QUEUE!$F$5:$AW$1000,30,FALSE)-VLOOKUP(A896,QUEUE!$F$5:$AW$1000,29,FALSE))*850,0)</f>
        <v>0</v>
      </c>
      <c r="U896" s="372">
        <f>IFERROR((VLOOKUP(A896,QUEUE!$F$5:$AW$1000,33,FALSE)-VLOOKUP(A896,QUEUE!$F$5:$AW$1000,32,FALSE))*600,0)</f>
        <v>0</v>
      </c>
      <c r="V896" s="372">
        <f>IFERROR((VLOOKUP(A896,QUEUE!$F$5:$AW$1000,36,FALSE)-VLOOKUP(A896,QUEUE!$F$5:$AW$1000,35,FALSE))*750,0)</f>
        <v>0</v>
      </c>
      <c r="W896" s="372">
        <f>IFERROR((VLOOKUP(A896,QUEUE!$F$5:$AW$1000,39,FALSE)-VLOOKUP(A896,QUEUE!$F$5:$AW$1000,38,FALSE))*600,0)</f>
        <v>0</v>
      </c>
      <c r="X896" s="373"/>
      <c r="Y896" s="371">
        <f>IFERROR(VLOOKUP(A896,PROFILE!$B$6:$DG$1000,109,FALSE),0)</f>
        <v>0</v>
      </c>
      <c r="Z896" s="371">
        <f>IFERROR((VLOOKUP(A896,PROFILE!$B$6:$DG$1000,110,FALSE)*900)+((VLOOKUP(A896,PROFILE!$B$6:$DG$1000,110,FALSE)*900)*0.5),0)</f>
        <v>0</v>
      </c>
      <c r="AA896" s="371">
        <f t="shared" si="72"/>
        <v>0</v>
      </c>
      <c r="AB896" s="373">
        <f>IF(PROFILE!R898="รอบคัน",1500,IF(PROFILE!R898="โคม่า",2000,PROFILE!DJ898*100))</f>
        <v>0</v>
      </c>
    </row>
    <row r="897" spans="1:28" x14ac:dyDescent="0.35">
      <c r="A897" s="344" t="e">
        <f t="shared" si="71"/>
        <v>#VALUE!</v>
      </c>
      <c r="B897" s="344">
        <v>897</v>
      </c>
      <c r="G897" s="374" t="str">
        <f>IFERROR(VLOOKUP(A897,PROFILE!$B$6:$P$1000,11,FALSE),"")</f>
        <v/>
      </c>
      <c r="H897" s="368" t="str">
        <f>IF(PROFILE!H899="","",PROFILE!B899)</f>
        <v/>
      </c>
      <c r="I897" s="369" t="str">
        <f>IF(H897="","",VLOOKUP(H897,PROFILE!$B$6:$AC$1000,18,FALSE))</f>
        <v/>
      </c>
      <c r="J897" s="369" t="str">
        <f>IF(H897="","",VLOOKUP(H897,PROFILE!$B$6:$AC$1000,17,FALSE))</f>
        <v/>
      </c>
      <c r="K897" s="369" t="str">
        <f>IF(H897="","",VLOOKUP(H897,PROFILE!$B$6:$AC$1000,23,FALSE))</f>
        <v/>
      </c>
      <c r="L897" s="369" t="str">
        <f>IF(H897="","",VLOOKUP(H897,PROFILE!$B$6:$AC$1000,24,FALSE))</f>
        <v/>
      </c>
      <c r="M897" s="370" t="str">
        <f>IF(H897="","",VLOOKUP(H897,PROFILE!$B$6:$AC$1000,25,FALSE))</f>
        <v/>
      </c>
      <c r="N897" s="371">
        <f t="shared" si="73"/>
        <v>0</v>
      </c>
      <c r="O897" s="372"/>
      <c r="P897" s="372"/>
      <c r="Q897" s="371">
        <f t="shared" si="74"/>
        <v>0</v>
      </c>
      <c r="R897" s="371">
        <f t="shared" si="70"/>
        <v>0</v>
      </c>
      <c r="S897" s="372">
        <f>IFERROR((VLOOKUP(A897,QUEUE!$F$5:$AW$1000,27,FALSE)-VLOOKUP(A897,QUEUE!$F$5:$AW$1000,26,FALSE))*500,0)</f>
        <v>0</v>
      </c>
      <c r="T897" s="372">
        <f>IFERROR((VLOOKUP(A897,QUEUE!$F$5:$AW$1000,30,FALSE)-VLOOKUP(A897,QUEUE!$F$5:$AW$1000,29,FALSE))*850,0)</f>
        <v>0</v>
      </c>
      <c r="U897" s="372">
        <f>IFERROR((VLOOKUP(A897,QUEUE!$F$5:$AW$1000,33,FALSE)-VLOOKUP(A897,QUEUE!$F$5:$AW$1000,32,FALSE))*600,0)</f>
        <v>0</v>
      </c>
      <c r="V897" s="372">
        <f>IFERROR((VLOOKUP(A897,QUEUE!$F$5:$AW$1000,36,FALSE)-VLOOKUP(A897,QUEUE!$F$5:$AW$1000,35,FALSE))*750,0)</f>
        <v>0</v>
      </c>
      <c r="W897" s="372">
        <f>IFERROR((VLOOKUP(A897,QUEUE!$F$5:$AW$1000,39,FALSE)-VLOOKUP(A897,QUEUE!$F$5:$AW$1000,38,FALSE))*600,0)</f>
        <v>0</v>
      </c>
      <c r="X897" s="373"/>
      <c r="Y897" s="371">
        <f>IFERROR(VLOOKUP(A897,PROFILE!$B$6:$DG$1000,109,FALSE),0)</f>
        <v>0</v>
      </c>
      <c r="Z897" s="371">
        <f>IFERROR((VLOOKUP(A897,PROFILE!$B$6:$DG$1000,110,FALSE)*900)+((VLOOKUP(A897,PROFILE!$B$6:$DG$1000,110,FALSE)*900)*0.5),0)</f>
        <v>0</v>
      </c>
      <c r="AA897" s="371">
        <f t="shared" si="72"/>
        <v>0</v>
      </c>
      <c r="AB897" s="373">
        <f>IF(PROFILE!R899="รอบคัน",1500,IF(PROFILE!R899="โคม่า",2000,PROFILE!DJ899*100))</f>
        <v>0</v>
      </c>
    </row>
    <row r="898" spans="1:28" x14ac:dyDescent="0.35">
      <c r="A898" s="344" t="e">
        <f t="shared" si="71"/>
        <v>#VALUE!</v>
      </c>
      <c r="B898" s="344">
        <v>898</v>
      </c>
      <c r="G898" s="374" t="str">
        <f>IFERROR(VLOOKUP(A898,PROFILE!$B$6:$P$1000,11,FALSE),"")</f>
        <v/>
      </c>
      <c r="H898" s="368" t="str">
        <f>IF(PROFILE!H900="","",PROFILE!B900)</f>
        <v/>
      </c>
      <c r="I898" s="369" t="str">
        <f>IF(H898="","",VLOOKUP(H898,PROFILE!$B$6:$AC$1000,18,FALSE))</f>
        <v/>
      </c>
      <c r="J898" s="369" t="str">
        <f>IF(H898="","",VLOOKUP(H898,PROFILE!$B$6:$AC$1000,17,FALSE))</f>
        <v/>
      </c>
      <c r="K898" s="369" t="str">
        <f>IF(H898="","",VLOOKUP(H898,PROFILE!$B$6:$AC$1000,23,FALSE))</f>
        <v/>
      </c>
      <c r="L898" s="369" t="str">
        <f>IF(H898="","",VLOOKUP(H898,PROFILE!$B$6:$AC$1000,24,FALSE))</f>
        <v/>
      </c>
      <c r="M898" s="370" t="str">
        <f>IF(H898="","",VLOOKUP(H898,PROFILE!$B$6:$AC$1000,25,FALSE))</f>
        <v/>
      </c>
      <c r="N898" s="371">
        <f t="shared" si="73"/>
        <v>0</v>
      </c>
      <c r="O898" s="372"/>
      <c r="P898" s="372"/>
      <c r="Q898" s="371">
        <f t="shared" si="74"/>
        <v>0</v>
      </c>
      <c r="R898" s="371">
        <f t="shared" si="70"/>
        <v>0</v>
      </c>
      <c r="S898" s="372">
        <f>IFERROR((VLOOKUP(A898,QUEUE!$F$5:$AW$1000,27,FALSE)-VLOOKUP(A898,QUEUE!$F$5:$AW$1000,26,FALSE))*500,0)</f>
        <v>0</v>
      </c>
      <c r="T898" s="372">
        <f>IFERROR((VLOOKUP(A898,QUEUE!$F$5:$AW$1000,30,FALSE)-VLOOKUP(A898,QUEUE!$F$5:$AW$1000,29,FALSE))*850,0)</f>
        <v>0</v>
      </c>
      <c r="U898" s="372">
        <f>IFERROR((VLOOKUP(A898,QUEUE!$F$5:$AW$1000,33,FALSE)-VLOOKUP(A898,QUEUE!$F$5:$AW$1000,32,FALSE))*600,0)</f>
        <v>0</v>
      </c>
      <c r="V898" s="372">
        <f>IFERROR((VLOOKUP(A898,QUEUE!$F$5:$AW$1000,36,FALSE)-VLOOKUP(A898,QUEUE!$F$5:$AW$1000,35,FALSE))*750,0)</f>
        <v>0</v>
      </c>
      <c r="W898" s="372">
        <f>IFERROR((VLOOKUP(A898,QUEUE!$F$5:$AW$1000,39,FALSE)-VLOOKUP(A898,QUEUE!$F$5:$AW$1000,38,FALSE))*600,0)</f>
        <v>0</v>
      </c>
      <c r="X898" s="373"/>
      <c r="Y898" s="371">
        <f>IFERROR(VLOOKUP(A898,PROFILE!$B$6:$DG$1000,109,FALSE),0)</f>
        <v>0</v>
      </c>
      <c r="Z898" s="371">
        <f>IFERROR((VLOOKUP(A898,PROFILE!$B$6:$DG$1000,110,FALSE)*900)+((VLOOKUP(A898,PROFILE!$B$6:$DG$1000,110,FALSE)*900)*0.5),0)</f>
        <v>0</v>
      </c>
      <c r="AA898" s="371">
        <f t="shared" si="72"/>
        <v>0</v>
      </c>
      <c r="AB898" s="373">
        <f>IF(PROFILE!R900="รอบคัน",1500,IF(PROFILE!R900="โคม่า",2000,PROFILE!DJ900*100))</f>
        <v>0</v>
      </c>
    </row>
    <row r="899" spans="1:28" x14ac:dyDescent="0.35">
      <c r="A899" s="344" t="e">
        <f t="shared" si="71"/>
        <v>#VALUE!</v>
      </c>
      <c r="B899" s="344">
        <v>899</v>
      </c>
      <c r="G899" s="374" t="str">
        <f>IFERROR(VLOOKUP(A899,PROFILE!$B$6:$P$1000,11,FALSE),"")</f>
        <v/>
      </c>
      <c r="H899" s="368" t="str">
        <f>IF(PROFILE!H901="","",PROFILE!B901)</f>
        <v/>
      </c>
      <c r="I899" s="369" t="str">
        <f>IF(H899="","",VLOOKUP(H899,PROFILE!$B$6:$AC$1000,18,FALSE))</f>
        <v/>
      </c>
      <c r="J899" s="369" t="str">
        <f>IF(H899="","",VLOOKUP(H899,PROFILE!$B$6:$AC$1000,17,FALSE))</f>
        <v/>
      </c>
      <c r="K899" s="369" t="str">
        <f>IF(H899="","",VLOOKUP(H899,PROFILE!$B$6:$AC$1000,23,FALSE))</f>
        <v/>
      </c>
      <c r="L899" s="369" t="str">
        <f>IF(H899="","",VLOOKUP(H899,PROFILE!$B$6:$AC$1000,24,FALSE))</f>
        <v/>
      </c>
      <c r="M899" s="370" t="str">
        <f>IF(H899="","",VLOOKUP(H899,PROFILE!$B$6:$AC$1000,25,FALSE))</f>
        <v/>
      </c>
      <c r="N899" s="371">
        <f t="shared" si="73"/>
        <v>0</v>
      </c>
      <c r="O899" s="372"/>
      <c r="P899" s="372"/>
      <c r="Q899" s="371">
        <f t="shared" si="74"/>
        <v>0</v>
      </c>
      <c r="R899" s="371">
        <f t="shared" si="70"/>
        <v>0</v>
      </c>
      <c r="S899" s="372">
        <f>IFERROR((VLOOKUP(A899,QUEUE!$F$5:$AW$1000,27,FALSE)-VLOOKUP(A899,QUEUE!$F$5:$AW$1000,26,FALSE))*500,0)</f>
        <v>0</v>
      </c>
      <c r="T899" s="372">
        <f>IFERROR((VLOOKUP(A899,QUEUE!$F$5:$AW$1000,30,FALSE)-VLOOKUP(A899,QUEUE!$F$5:$AW$1000,29,FALSE))*850,0)</f>
        <v>0</v>
      </c>
      <c r="U899" s="372">
        <f>IFERROR((VLOOKUP(A899,QUEUE!$F$5:$AW$1000,33,FALSE)-VLOOKUP(A899,QUEUE!$F$5:$AW$1000,32,FALSE))*600,0)</f>
        <v>0</v>
      </c>
      <c r="V899" s="372">
        <f>IFERROR((VLOOKUP(A899,QUEUE!$F$5:$AW$1000,36,FALSE)-VLOOKUP(A899,QUEUE!$F$5:$AW$1000,35,FALSE))*750,0)</f>
        <v>0</v>
      </c>
      <c r="W899" s="372">
        <f>IFERROR((VLOOKUP(A899,QUEUE!$F$5:$AW$1000,39,FALSE)-VLOOKUP(A899,QUEUE!$F$5:$AW$1000,38,FALSE))*600,0)</f>
        <v>0</v>
      </c>
      <c r="X899" s="373"/>
      <c r="Y899" s="371">
        <f>IFERROR(VLOOKUP(A899,PROFILE!$B$6:$DG$1000,109,FALSE),0)</f>
        <v>0</v>
      </c>
      <c r="Z899" s="371">
        <f>IFERROR((VLOOKUP(A899,PROFILE!$B$6:$DG$1000,110,FALSE)*900)+((VLOOKUP(A899,PROFILE!$B$6:$DG$1000,110,FALSE)*900)*0.5),0)</f>
        <v>0</v>
      </c>
      <c r="AA899" s="371">
        <f t="shared" si="72"/>
        <v>0</v>
      </c>
      <c r="AB899" s="373">
        <f>IF(PROFILE!R901="รอบคัน",1500,IF(PROFILE!R901="โคม่า",2000,PROFILE!DJ901*100))</f>
        <v>0</v>
      </c>
    </row>
    <row r="900" spans="1:28" x14ac:dyDescent="0.35">
      <c r="A900" s="344" t="e">
        <f t="shared" si="71"/>
        <v>#VALUE!</v>
      </c>
      <c r="B900" s="344">
        <v>900</v>
      </c>
      <c r="G900" s="374" t="str">
        <f>IFERROR(VLOOKUP(A900,PROFILE!$B$6:$P$1000,11,FALSE),"")</f>
        <v/>
      </c>
      <c r="H900" s="368" t="str">
        <f>IF(PROFILE!H902="","",PROFILE!B902)</f>
        <v/>
      </c>
      <c r="I900" s="369" t="str">
        <f>IF(H900="","",VLOOKUP(H900,PROFILE!$B$6:$AC$1000,18,FALSE))</f>
        <v/>
      </c>
      <c r="J900" s="369" t="str">
        <f>IF(H900="","",VLOOKUP(H900,PROFILE!$B$6:$AC$1000,17,FALSE))</f>
        <v/>
      </c>
      <c r="K900" s="369" t="str">
        <f>IF(H900="","",VLOOKUP(H900,PROFILE!$B$6:$AC$1000,23,FALSE))</f>
        <v/>
      </c>
      <c r="L900" s="369" t="str">
        <f>IF(H900="","",VLOOKUP(H900,PROFILE!$B$6:$AC$1000,24,FALSE))</f>
        <v/>
      </c>
      <c r="M900" s="370" t="str">
        <f>IF(H900="","",VLOOKUP(H900,PROFILE!$B$6:$AC$1000,25,FALSE))</f>
        <v/>
      </c>
      <c r="N900" s="371">
        <f t="shared" si="73"/>
        <v>0</v>
      </c>
      <c r="O900" s="372"/>
      <c r="P900" s="372"/>
      <c r="Q900" s="371">
        <f t="shared" si="74"/>
        <v>0</v>
      </c>
      <c r="R900" s="371">
        <f t="shared" si="70"/>
        <v>0</v>
      </c>
      <c r="S900" s="372">
        <f>IFERROR((VLOOKUP(A900,QUEUE!$F$5:$AW$1000,27,FALSE)-VLOOKUP(A900,QUEUE!$F$5:$AW$1000,26,FALSE))*500,0)</f>
        <v>0</v>
      </c>
      <c r="T900" s="372">
        <f>IFERROR((VLOOKUP(A900,QUEUE!$F$5:$AW$1000,30,FALSE)-VLOOKUP(A900,QUEUE!$F$5:$AW$1000,29,FALSE))*850,0)</f>
        <v>0</v>
      </c>
      <c r="U900" s="372">
        <f>IFERROR((VLOOKUP(A900,QUEUE!$F$5:$AW$1000,33,FALSE)-VLOOKUP(A900,QUEUE!$F$5:$AW$1000,32,FALSE))*600,0)</f>
        <v>0</v>
      </c>
      <c r="V900" s="372">
        <f>IFERROR((VLOOKUP(A900,QUEUE!$F$5:$AW$1000,36,FALSE)-VLOOKUP(A900,QUEUE!$F$5:$AW$1000,35,FALSE))*750,0)</f>
        <v>0</v>
      </c>
      <c r="W900" s="372">
        <f>IFERROR((VLOOKUP(A900,QUEUE!$F$5:$AW$1000,39,FALSE)-VLOOKUP(A900,QUEUE!$F$5:$AW$1000,38,FALSE))*600,0)</f>
        <v>0</v>
      </c>
      <c r="X900" s="373"/>
      <c r="Y900" s="371">
        <f>IFERROR(VLOOKUP(A900,PROFILE!$B$6:$DG$1000,109,FALSE),0)</f>
        <v>0</v>
      </c>
      <c r="Z900" s="371">
        <f>IFERROR((VLOOKUP(A900,PROFILE!$B$6:$DG$1000,110,FALSE)*900)+((VLOOKUP(A900,PROFILE!$B$6:$DG$1000,110,FALSE)*900)*0.5),0)</f>
        <v>0</v>
      </c>
      <c r="AA900" s="371">
        <f t="shared" si="72"/>
        <v>0</v>
      </c>
      <c r="AB900" s="373">
        <f>IF(PROFILE!R902="รอบคัน",1500,IF(PROFILE!R902="โคม่า",2000,PROFILE!DJ902*100))</f>
        <v>0</v>
      </c>
    </row>
    <row r="901" spans="1:28" x14ac:dyDescent="0.35">
      <c r="A901" s="344" t="e">
        <f t="shared" si="71"/>
        <v>#VALUE!</v>
      </c>
      <c r="B901" s="344">
        <v>901</v>
      </c>
      <c r="G901" s="374" t="str">
        <f>IFERROR(VLOOKUP(A901,PROFILE!$B$6:$P$1000,11,FALSE),"")</f>
        <v/>
      </c>
      <c r="H901" s="368" t="str">
        <f>IF(PROFILE!H903="","",PROFILE!B903)</f>
        <v/>
      </c>
      <c r="I901" s="369" t="str">
        <f>IF(H901="","",VLOOKUP(H901,PROFILE!$B$6:$AC$1000,18,FALSE))</f>
        <v/>
      </c>
      <c r="J901" s="369" t="str">
        <f>IF(H901="","",VLOOKUP(H901,PROFILE!$B$6:$AC$1000,17,FALSE))</f>
        <v/>
      </c>
      <c r="K901" s="369" t="str">
        <f>IF(H901="","",VLOOKUP(H901,PROFILE!$B$6:$AC$1000,23,FALSE))</f>
        <v/>
      </c>
      <c r="L901" s="369" t="str">
        <f>IF(H901="","",VLOOKUP(H901,PROFILE!$B$6:$AC$1000,24,FALSE))</f>
        <v/>
      </c>
      <c r="M901" s="370" t="str">
        <f>IF(H901="","",VLOOKUP(H901,PROFILE!$B$6:$AC$1000,25,FALSE))</f>
        <v/>
      </c>
      <c r="N901" s="371">
        <f t="shared" si="73"/>
        <v>0</v>
      </c>
      <c r="O901" s="372"/>
      <c r="P901" s="372"/>
      <c r="Q901" s="371">
        <f t="shared" si="74"/>
        <v>0</v>
      </c>
      <c r="R901" s="371">
        <f t="shared" ref="R901:R964" si="75">Q901</f>
        <v>0</v>
      </c>
      <c r="S901" s="372">
        <f>IFERROR((VLOOKUP(A901,QUEUE!$F$5:$AW$1000,27,FALSE)-VLOOKUP(A901,QUEUE!$F$5:$AW$1000,26,FALSE))*500,0)</f>
        <v>0</v>
      </c>
      <c r="T901" s="372">
        <f>IFERROR((VLOOKUP(A901,QUEUE!$F$5:$AW$1000,30,FALSE)-VLOOKUP(A901,QUEUE!$F$5:$AW$1000,29,FALSE))*850,0)</f>
        <v>0</v>
      </c>
      <c r="U901" s="372">
        <f>IFERROR((VLOOKUP(A901,QUEUE!$F$5:$AW$1000,33,FALSE)-VLOOKUP(A901,QUEUE!$F$5:$AW$1000,32,FALSE))*600,0)</f>
        <v>0</v>
      </c>
      <c r="V901" s="372">
        <f>IFERROR((VLOOKUP(A901,QUEUE!$F$5:$AW$1000,36,FALSE)-VLOOKUP(A901,QUEUE!$F$5:$AW$1000,35,FALSE))*750,0)</f>
        <v>0</v>
      </c>
      <c r="W901" s="372">
        <f>IFERROR((VLOOKUP(A901,QUEUE!$F$5:$AW$1000,39,FALSE)-VLOOKUP(A901,QUEUE!$F$5:$AW$1000,38,FALSE))*600,0)</f>
        <v>0</v>
      </c>
      <c r="X901" s="373"/>
      <c r="Y901" s="371">
        <f>IFERROR(VLOOKUP(A901,PROFILE!$B$6:$DG$1000,109,FALSE),0)</f>
        <v>0</v>
      </c>
      <c r="Z901" s="371">
        <f>IFERROR((VLOOKUP(A901,PROFILE!$B$6:$DG$1000,110,FALSE)*900)+((VLOOKUP(A901,PROFILE!$B$6:$DG$1000,110,FALSE)*900)*0.5),0)</f>
        <v>0</v>
      </c>
      <c r="AA901" s="371">
        <f t="shared" si="72"/>
        <v>0</v>
      </c>
      <c r="AB901" s="373">
        <f>IF(PROFILE!R903="รอบคัน",1500,IF(PROFILE!R903="โคม่า",2000,PROFILE!DJ903*100))</f>
        <v>0</v>
      </c>
    </row>
    <row r="902" spans="1:28" x14ac:dyDescent="0.35">
      <c r="A902" s="344" t="e">
        <f t="shared" si="71"/>
        <v>#VALUE!</v>
      </c>
      <c r="B902" s="344">
        <v>902</v>
      </c>
      <c r="G902" s="374" t="str">
        <f>IFERROR(VLOOKUP(A902,PROFILE!$B$6:$P$1000,11,FALSE),"")</f>
        <v/>
      </c>
      <c r="H902" s="368" t="str">
        <f>IF(PROFILE!H904="","",PROFILE!B904)</f>
        <v/>
      </c>
      <c r="I902" s="369" t="str">
        <f>IF(H902="","",VLOOKUP(H902,PROFILE!$B$6:$AC$1000,18,FALSE))</f>
        <v/>
      </c>
      <c r="J902" s="369" t="str">
        <f>IF(H902="","",VLOOKUP(H902,PROFILE!$B$6:$AC$1000,17,FALSE))</f>
        <v/>
      </c>
      <c r="K902" s="369" t="str">
        <f>IF(H902="","",VLOOKUP(H902,PROFILE!$B$6:$AC$1000,23,FALSE))</f>
        <v/>
      </c>
      <c r="L902" s="369" t="str">
        <f>IF(H902="","",VLOOKUP(H902,PROFILE!$B$6:$AC$1000,24,FALSE))</f>
        <v/>
      </c>
      <c r="M902" s="370" t="str">
        <f>IF(H902="","",VLOOKUP(H902,PROFILE!$B$6:$AC$1000,25,FALSE))</f>
        <v/>
      </c>
      <c r="N902" s="371">
        <f t="shared" si="73"/>
        <v>0</v>
      </c>
      <c r="O902" s="372"/>
      <c r="P902" s="372"/>
      <c r="Q902" s="371">
        <f t="shared" si="74"/>
        <v>0</v>
      </c>
      <c r="R902" s="371">
        <f t="shared" si="75"/>
        <v>0</v>
      </c>
      <c r="S902" s="372">
        <f>IFERROR((VLOOKUP(A902,QUEUE!$F$5:$AW$1000,27,FALSE)-VLOOKUP(A902,QUEUE!$F$5:$AW$1000,26,FALSE))*500,0)</f>
        <v>0</v>
      </c>
      <c r="T902" s="372">
        <f>IFERROR((VLOOKUP(A902,QUEUE!$F$5:$AW$1000,30,FALSE)-VLOOKUP(A902,QUEUE!$F$5:$AW$1000,29,FALSE))*850,0)</f>
        <v>0</v>
      </c>
      <c r="U902" s="372">
        <f>IFERROR((VLOOKUP(A902,QUEUE!$F$5:$AW$1000,33,FALSE)-VLOOKUP(A902,QUEUE!$F$5:$AW$1000,32,FALSE))*600,0)</f>
        <v>0</v>
      </c>
      <c r="V902" s="372">
        <f>IFERROR((VLOOKUP(A902,QUEUE!$F$5:$AW$1000,36,FALSE)-VLOOKUP(A902,QUEUE!$F$5:$AW$1000,35,FALSE))*750,0)</f>
        <v>0</v>
      </c>
      <c r="W902" s="372">
        <f>IFERROR((VLOOKUP(A902,QUEUE!$F$5:$AW$1000,39,FALSE)-VLOOKUP(A902,QUEUE!$F$5:$AW$1000,38,FALSE))*600,0)</f>
        <v>0</v>
      </c>
      <c r="X902" s="373"/>
      <c r="Y902" s="371">
        <f>IFERROR(VLOOKUP(A902,PROFILE!$B$6:$DG$1000,109,FALSE),0)</f>
        <v>0</v>
      </c>
      <c r="Z902" s="371">
        <f>IFERROR((VLOOKUP(A902,PROFILE!$B$6:$DG$1000,110,FALSE)*900)+((VLOOKUP(A902,PROFILE!$B$6:$DG$1000,110,FALSE)*900)*0.5),0)</f>
        <v>0</v>
      </c>
      <c r="AA902" s="371">
        <f t="shared" si="72"/>
        <v>0</v>
      </c>
      <c r="AB902" s="373">
        <f>IF(PROFILE!R904="รอบคัน",1500,IF(PROFILE!R904="โคม่า",2000,PROFILE!DJ904*100))</f>
        <v>0</v>
      </c>
    </row>
    <row r="903" spans="1:28" x14ac:dyDescent="0.35">
      <c r="A903" s="344" t="e">
        <f t="shared" si="71"/>
        <v>#VALUE!</v>
      </c>
      <c r="B903" s="344">
        <v>903</v>
      </c>
      <c r="G903" s="374" t="str">
        <f>IFERROR(VLOOKUP(A903,PROFILE!$B$6:$P$1000,11,FALSE),"")</f>
        <v/>
      </c>
      <c r="H903" s="368" t="str">
        <f>IF(PROFILE!H905="","",PROFILE!B905)</f>
        <v/>
      </c>
      <c r="I903" s="369" t="str">
        <f>IF(H903="","",VLOOKUP(H903,PROFILE!$B$6:$AC$1000,18,FALSE))</f>
        <v/>
      </c>
      <c r="J903" s="369" t="str">
        <f>IF(H903="","",VLOOKUP(H903,PROFILE!$B$6:$AC$1000,17,FALSE))</f>
        <v/>
      </c>
      <c r="K903" s="369" t="str">
        <f>IF(H903="","",VLOOKUP(H903,PROFILE!$B$6:$AC$1000,23,FALSE))</f>
        <v/>
      </c>
      <c r="L903" s="369" t="str">
        <f>IF(H903="","",VLOOKUP(H903,PROFILE!$B$6:$AC$1000,24,FALSE))</f>
        <v/>
      </c>
      <c r="M903" s="370" t="str">
        <f>IF(H903="","",VLOOKUP(H903,PROFILE!$B$6:$AC$1000,25,FALSE))</f>
        <v/>
      </c>
      <c r="N903" s="371">
        <f t="shared" si="73"/>
        <v>0</v>
      </c>
      <c r="O903" s="372"/>
      <c r="P903" s="372"/>
      <c r="Q903" s="371">
        <f t="shared" si="74"/>
        <v>0</v>
      </c>
      <c r="R903" s="371">
        <f t="shared" si="75"/>
        <v>0</v>
      </c>
      <c r="S903" s="372">
        <f>IFERROR((VLOOKUP(A903,QUEUE!$F$5:$AW$1000,27,FALSE)-VLOOKUP(A903,QUEUE!$F$5:$AW$1000,26,FALSE))*500,0)</f>
        <v>0</v>
      </c>
      <c r="T903" s="372">
        <f>IFERROR((VLOOKUP(A903,QUEUE!$F$5:$AW$1000,30,FALSE)-VLOOKUP(A903,QUEUE!$F$5:$AW$1000,29,FALSE))*850,0)</f>
        <v>0</v>
      </c>
      <c r="U903" s="372">
        <f>IFERROR((VLOOKUP(A903,QUEUE!$F$5:$AW$1000,33,FALSE)-VLOOKUP(A903,QUEUE!$F$5:$AW$1000,32,FALSE))*600,0)</f>
        <v>0</v>
      </c>
      <c r="V903" s="372">
        <f>IFERROR((VLOOKUP(A903,QUEUE!$F$5:$AW$1000,36,FALSE)-VLOOKUP(A903,QUEUE!$F$5:$AW$1000,35,FALSE))*750,0)</f>
        <v>0</v>
      </c>
      <c r="W903" s="372">
        <f>IFERROR((VLOOKUP(A903,QUEUE!$F$5:$AW$1000,39,FALSE)-VLOOKUP(A903,QUEUE!$F$5:$AW$1000,38,FALSE))*600,0)</f>
        <v>0</v>
      </c>
      <c r="X903" s="373"/>
      <c r="Y903" s="371">
        <f>IFERROR(VLOOKUP(A903,PROFILE!$B$6:$DG$1000,109,FALSE),0)</f>
        <v>0</v>
      </c>
      <c r="Z903" s="371">
        <f>IFERROR((VLOOKUP(A903,PROFILE!$B$6:$DG$1000,110,FALSE)*900)+((VLOOKUP(A903,PROFILE!$B$6:$DG$1000,110,FALSE)*900)*0.5),0)</f>
        <v>0</v>
      </c>
      <c r="AA903" s="371">
        <f t="shared" si="72"/>
        <v>0</v>
      </c>
      <c r="AB903" s="373">
        <f>IF(PROFILE!R905="รอบคัน",1500,IF(PROFILE!R905="โคม่า",2000,PROFILE!DJ905*100))</f>
        <v>0</v>
      </c>
    </row>
    <row r="904" spans="1:28" x14ac:dyDescent="0.35">
      <c r="A904" s="344" t="e">
        <f t="shared" ref="A904:A967" si="76">VALUE(H904)</f>
        <v>#VALUE!</v>
      </c>
      <c r="B904" s="344">
        <v>904</v>
      </c>
      <c r="G904" s="374" t="str">
        <f>IFERROR(VLOOKUP(A904,PROFILE!$B$6:$P$1000,11,FALSE),"")</f>
        <v/>
      </c>
      <c r="H904" s="368" t="str">
        <f>IF(PROFILE!H906="","",PROFILE!B906)</f>
        <v/>
      </c>
      <c r="I904" s="369" t="str">
        <f>IF(H904="","",VLOOKUP(H904,PROFILE!$B$6:$AC$1000,18,FALSE))</f>
        <v/>
      </c>
      <c r="J904" s="369" t="str">
        <f>IF(H904="","",VLOOKUP(H904,PROFILE!$B$6:$AC$1000,17,FALSE))</f>
        <v/>
      </c>
      <c r="K904" s="369" t="str">
        <f>IF(H904="","",VLOOKUP(H904,PROFILE!$B$6:$AC$1000,23,FALSE))</f>
        <v/>
      </c>
      <c r="L904" s="369" t="str">
        <f>IF(H904="","",VLOOKUP(H904,PROFILE!$B$6:$AC$1000,24,FALSE))</f>
        <v/>
      </c>
      <c r="M904" s="370" t="str">
        <f>IF(H904="","",VLOOKUP(H904,PROFILE!$B$6:$AC$1000,25,FALSE))</f>
        <v/>
      </c>
      <c r="N904" s="371">
        <f t="shared" si="73"/>
        <v>0</v>
      </c>
      <c r="O904" s="372"/>
      <c r="P904" s="372"/>
      <c r="Q904" s="371">
        <f t="shared" si="74"/>
        <v>0</v>
      </c>
      <c r="R904" s="371">
        <f t="shared" si="75"/>
        <v>0</v>
      </c>
      <c r="S904" s="372">
        <f>IFERROR((VLOOKUP(A904,QUEUE!$F$5:$AW$1000,27,FALSE)-VLOOKUP(A904,QUEUE!$F$5:$AW$1000,26,FALSE))*500,0)</f>
        <v>0</v>
      </c>
      <c r="T904" s="372">
        <f>IFERROR((VLOOKUP(A904,QUEUE!$F$5:$AW$1000,30,FALSE)-VLOOKUP(A904,QUEUE!$F$5:$AW$1000,29,FALSE))*850,0)</f>
        <v>0</v>
      </c>
      <c r="U904" s="372">
        <f>IFERROR((VLOOKUP(A904,QUEUE!$F$5:$AW$1000,33,FALSE)-VLOOKUP(A904,QUEUE!$F$5:$AW$1000,32,FALSE))*600,0)</f>
        <v>0</v>
      </c>
      <c r="V904" s="372">
        <f>IFERROR((VLOOKUP(A904,QUEUE!$F$5:$AW$1000,36,FALSE)-VLOOKUP(A904,QUEUE!$F$5:$AW$1000,35,FALSE))*750,0)</f>
        <v>0</v>
      </c>
      <c r="W904" s="372">
        <f>IFERROR((VLOOKUP(A904,QUEUE!$F$5:$AW$1000,39,FALSE)-VLOOKUP(A904,QUEUE!$F$5:$AW$1000,38,FALSE))*600,0)</f>
        <v>0</v>
      </c>
      <c r="X904" s="373"/>
      <c r="Y904" s="371">
        <f>IFERROR(VLOOKUP(A904,PROFILE!$B$6:$DG$1000,109,FALSE),0)</f>
        <v>0</v>
      </c>
      <c r="Z904" s="371">
        <f>IFERROR((VLOOKUP(A904,PROFILE!$B$6:$DG$1000,110,FALSE)*900)+((VLOOKUP(A904,PROFILE!$B$6:$DG$1000,110,FALSE)*900)*0.5),0)</f>
        <v>0</v>
      </c>
      <c r="AA904" s="371">
        <f t="shared" si="72"/>
        <v>0</v>
      </c>
      <c r="AB904" s="373">
        <f>IF(PROFILE!R906="รอบคัน",1500,IF(PROFILE!R906="โคม่า",2000,PROFILE!DJ906*100))</f>
        <v>0</v>
      </c>
    </row>
    <row r="905" spans="1:28" x14ac:dyDescent="0.35">
      <c r="A905" s="344" t="e">
        <f t="shared" si="76"/>
        <v>#VALUE!</v>
      </c>
      <c r="B905" s="344">
        <v>905</v>
      </c>
      <c r="G905" s="374" t="str">
        <f>IFERROR(VLOOKUP(A905,PROFILE!$B$6:$P$1000,11,FALSE),"")</f>
        <v/>
      </c>
      <c r="H905" s="368" t="str">
        <f>IF(PROFILE!H907="","",PROFILE!B907)</f>
        <v/>
      </c>
      <c r="I905" s="369" t="str">
        <f>IF(H905="","",VLOOKUP(H905,PROFILE!$B$6:$AC$1000,18,FALSE))</f>
        <v/>
      </c>
      <c r="J905" s="369" t="str">
        <f>IF(H905="","",VLOOKUP(H905,PROFILE!$B$6:$AC$1000,17,FALSE))</f>
        <v/>
      </c>
      <c r="K905" s="369" t="str">
        <f>IF(H905="","",VLOOKUP(H905,PROFILE!$B$6:$AC$1000,23,FALSE))</f>
        <v/>
      </c>
      <c r="L905" s="369" t="str">
        <f>IF(H905="","",VLOOKUP(H905,PROFILE!$B$6:$AC$1000,24,FALSE))</f>
        <v/>
      </c>
      <c r="M905" s="370" t="str">
        <f>IF(H905="","",VLOOKUP(H905,PROFILE!$B$6:$AC$1000,25,FALSE))</f>
        <v/>
      </c>
      <c r="N905" s="371">
        <f t="shared" si="73"/>
        <v>0</v>
      </c>
      <c r="O905" s="372"/>
      <c r="P905" s="372"/>
      <c r="Q905" s="371">
        <f t="shared" si="74"/>
        <v>0</v>
      </c>
      <c r="R905" s="371">
        <f t="shared" si="75"/>
        <v>0</v>
      </c>
      <c r="S905" s="372">
        <f>IFERROR((VLOOKUP(A905,QUEUE!$F$5:$AW$1000,27,FALSE)-VLOOKUP(A905,QUEUE!$F$5:$AW$1000,26,FALSE))*500,0)</f>
        <v>0</v>
      </c>
      <c r="T905" s="372">
        <f>IFERROR((VLOOKUP(A905,QUEUE!$F$5:$AW$1000,30,FALSE)-VLOOKUP(A905,QUEUE!$F$5:$AW$1000,29,FALSE))*850,0)</f>
        <v>0</v>
      </c>
      <c r="U905" s="372">
        <f>IFERROR((VLOOKUP(A905,QUEUE!$F$5:$AW$1000,33,FALSE)-VLOOKUP(A905,QUEUE!$F$5:$AW$1000,32,FALSE))*600,0)</f>
        <v>0</v>
      </c>
      <c r="V905" s="372">
        <f>IFERROR((VLOOKUP(A905,QUEUE!$F$5:$AW$1000,36,FALSE)-VLOOKUP(A905,QUEUE!$F$5:$AW$1000,35,FALSE))*750,0)</f>
        <v>0</v>
      </c>
      <c r="W905" s="372">
        <f>IFERROR((VLOOKUP(A905,QUEUE!$F$5:$AW$1000,39,FALSE)-VLOOKUP(A905,QUEUE!$F$5:$AW$1000,38,FALSE))*600,0)</f>
        <v>0</v>
      </c>
      <c r="X905" s="373"/>
      <c r="Y905" s="371">
        <f>IFERROR(VLOOKUP(A905,PROFILE!$B$6:$DG$1000,109,FALSE),0)</f>
        <v>0</v>
      </c>
      <c r="Z905" s="371">
        <f>IFERROR((VLOOKUP(A905,PROFILE!$B$6:$DG$1000,110,FALSE)*900)+((VLOOKUP(A905,PROFILE!$B$6:$DG$1000,110,FALSE)*900)*0.5),0)</f>
        <v>0</v>
      </c>
      <c r="AA905" s="371">
        <f t="shared" si="72"/>
        <v>0</v>
      </c>
      <c r="AB905" s="373">
        <f>IF(PROFILE!R907="รอบคัน",1500,IF(PROFILE!R907="โคม่า",2000,PROFILE!DJ907*100))</f>
        <v>0</v>
      </c>
    </row>
    <row r="906" spans="1:28" x14ac:dyDescent="0.35">
      <c r="A906" s="344" t="e">
        <f t="shared" si="76"/>
        <v>#VALUE!</v>
      </c>
      <c r="B906" s="344">
        <v>906</v>
      </c>
      <c r="G906" s="374" t="str">
        <f>IFERROR(VLOOKUP(A906,PROFILE!$B$6:$P$1000,11,FALSE),"")</f>
        <v/>
      </c>
      <c r="H906" s="368" t="str">
        <f>IF(PROFILE!H908="","",PROFILE!B908)</f>
        <v/>
      </c>
      <c r="I906" s="369" t="str">
        <f>IF(H906="","",VLOOKUP(H906,PROFILE!$B$6:$AC$1000,18,FALSE))</f>
        <v/>
      </c>
      <c r="J906" s="369" t="str">
        <f>IF(H906="","",VLOOKUP(H906,PROFILE!$B$6:$AC$1000,17,FALSE))</f>
        <v/>
      </c>
      <c r="K906" s="369" t="str">
        <f>IF(H906="","",VLOOKUP(H906,PROFILE!$B$6:$AC$1000,23,FALSE))</f>
        <v/>
      </c>
      <c r="L906" s="369" t="str">
        <f>IF(H906="","",VLOOKUP(H906,PROFILE!$B$6:$AC$1000,24,FALSE))</f>
        <v/>
      </c>
      <c r="M906" s="370" t="str">
        <f>IF(H906="","",VLOOKUP(H906,PROFILE!$B$6:$AC$1000,25,FALSE))</f>
        <v/>
      </c>
      <c r="N906" s="371">
        <f t="shared" si="73"/>
        <v>0</v>
      </c>
      <c r="O906" s="372"/>
      <c r="P906" s="372"/>
      <c r="Q906" s="371">
        <f t="shared" si="74"/>
        <v>0</v>
      </c>
      <c r="R906" s="371">
        <f t="shared" si="75"/>
        <v>0</v>
      </c>
      <c r="S906" s="372">
        <f>IFERROR((VLOOKUP(A906,QUEUE!$F$5:$AW$1000,27,FALSE)-VLOOKUP(A906,QUEUE!$F$5:$AW$1000,26,FALSE))*500,0)</f>
        <v>0</v>
      </c>
      <c r="T906" s="372">
        <f>IFERROR((VLOOKUP(A906,QUEUE!$F$5:$AW$1000,30,FALSE)-VLOOKUP(A906,QUEUE!$F$5:$AW$1000,29,FALSE))*850,0)</f>
        <v>0</v>
      </c>
      <c r="U906" s="372">
        <f>IFERROR((VLOOKUP(A906,QUEUE!$F$5:$AW$1000,33,FALSE)-VLOOKUP(A906,QUEUE!$F$5:$AW$1000,32,FALSE))*600,0)</f>
        <v>0</v>
      </c>
      <c r="V906" s="372">
        <f>IFERROR((VLOOKUP(A906,QUEUE!$F$5:$AW$1000,36,FALSE)-VLOOKUP(A906,QUEUE!$F$5:$AW$1000,35,FALSE))*750,0)</f>
        <v>0</v>
      </c>
      <c r="W906" s="372">
        <f>IFERROR((VLOOKUP(A906,QUEUE!$F$5:$AW$1000,39,FALSE)-VLOOKUP(A906,QUEUE!$F$5:$AW$1000,38,FALSE))*600,0)</f>
        <v>0</v>
      </c>
      <c r="X906" s="373"/>
      <c r="Y906" s="371">
        <f>IFERROR(VLOOKUP(A906,PROFILE!$B$6:$DG$1000,109,FALSE),0)</f>
        <v>0</v>
      </c>
      <c r="Z906" s="371">
        <f>IFERROR((VLOOKUP(A906,PROFILE!$B$6:$DG$1000,110,FALSE)*900)+((VLOOKUP(A906,PROFILE!$B$6:$DG$1000,110,FALSE)*900)*0.5),0)</f>
        <v>0</v>
      </c>
      <c r="AA906" s="371">
        <f t="shared" si="72"/>
        <v>0</v>
      </c>
      <c r="AB906" s="373">
        <f>IF(PROFILE!R908="รอบคัน",1500,IF(PROFILE!R908="โคม่า",2000,PROFILE!DJ908*100))</f>
        <v>0</v>
      </c>
    </row>
    <row r="907" spans="1:28" x14ac:dyDescent="0.35">
      <c r="A907" s="344" t="e">
        <f t="shared" si="76"/>
        <v>#VALUE!</v>
      </c>
      <c r="B907" s="344">
        <v>907</v>
      </c>
      <c r="G907" s="374" t="str">
        <f>IFERROR(VLOOKUP(A907,PROFILE!$B$6:$P$1000,11,FALSE),"")</f>
        <v/>
      </c>
      <c r="H907" s="368" t="str">
        <f>IF(PROFILE!H909="","",PROFILE!B909)</f>
        <v/>
      </c>
      <c r="I907" s="369" t="str">
        <f>IF(H907="","",VLOOKUP(H907,PROFILE!$B$6:$AC$1000,18,FALSE))</f>
        <v/>
      </c>
      <c r="J907" s="369" t="str">
        <f>IF(H907="","",VLOOKUP(H907,PROFILE!$B$6:$AC$1000,17,FALSE))</f>
        <v/>
      </c>
      <c r="K907" s="369" t="str">
        <f>IF(H907="","",VLOOKUP(H907,PROFILE!$B$6:$AC$1000,23,FALSE))</f>
        <v/>
      </c>
      <c r="L907" s="369" t="str">
        <f>IF(H907="","",VLOOKUP(H907,PROFILE!$B$6:$AC$1000,24,FALSE))</f>
        <v/>
      </c>
      <c r="M907" s="370" t="str">
        <f>IF(H907="","",VLOOKUP(H907,PROFILE!$B$6:$AC$1000,25,FALSE))</f>
        <v/>
      </c>
      <c r="N907" s="371">
        <f t="shared" si="73"/>
        <v>0</v>
      </c>
      <c r="O907" s="372"/>
      <c r="P907" s="372"/>
      <c r="Q907" s="371">
        <f t="shared" si="74"/>
        <v>0</v>
      </c>
      <c r="R907" s="371">
        <f t="shared" si="75"/>
        <v>0</v>
      </c>
      <c r="S907" s="372">
        <f>IFERROR((VLOOKUP(A907,QUEUE!$F$5:$AW$1000,27,FALSE)-VLOOKUP(A907,QUEUE!$F$5:$AW$1000,26,FALSE))*500,0)</f>
        <v>0</v>
      </c>
      <c r="T907" s="372">
        <f>IFERROR((VLOOKUP(A907,QUEUE!$F$5:$AW$1000,30,FALSE)-VLOOKUP(A907,QUEUE!$F$5:$AW$1000,29,FALSE))*850,0)</f>
        <v>0</v>
      </c>
      <c r="U907" s="372">
        <f>IFERROR((VLOOKUP(A907,QUEUE!$F$5:$AW$1000,33,FALSE)-VLOOKUP(A907,QUEUE!$F$5:$AW$1000,32,FALSE))*600,0)</f>
        <v>0</v>
      </c>
      <c r="V907" s="372">
        <f>IFERROR((VLOOKUP(A907,QUEUE!$F$5:$AW$1000,36,FALSE)-VLOOKUP(A907,QUEUE!$F$5:$AW$1000,35,FALSE))*750,0)</f>
        <v>0</v>
      </c>
      <c r="W907" s="372">
        <f>IFERROR((VLOOKUP(A907,QUEUE!$F$5:$AW$1000,39,FALSE)-VLOOKUP(A907,QUEUE!$F$5:$AW$1000,38,FALSE))*600,0)</f>
        <v>0</v>
      </c>
      <c r="X907" s="373"/>
      <c r="Y907" s="371">
        <f>IFERROR(VLOOKUP(A907,PROFILE!$B$6:$DG$1000,109,FALSE),0)</f>
        <v>0</v>
      </c>
      <c r="Z907" s="371">
        <f>IFERROR((VLOOKUP(A907,PROFILE!$B$6:$DG$1000,110,FALSE)*900)+((VLOOKUP(A907,PROFILE!$B$6:$DG$1000,110,FALSE)*900)*0.5),0)</f>
        <v>0</v>
      </c>
      <c r="AA907" s="371">
        <f t="shared" si="72"/>
        <v>0</v>
      </c>
      <c r="AB907" s="373">
        <f>IF(PROFILE!R909="รอบคัน",1500,IF(PROFILE!R909="โคม่า",2000,PROFILE!DJ909*100))</f>
        <v>0</v>
      </c>
    </row>
    <row r="908" spans="1:28" x14ac:dyDescent="0.35">
      <c r="A908" s="344" t="e">
        <f t="shared" si="76"/>
        <v>#VALUE!</v>
      </c>
      <c r="B908" s="344">
        <v>908</v>
      </c>
      <c r="G908" s="374" t="str">
        <f>IFERROR(VLOOKUP(A908,PROFILE!$B$6:$P$1000,11,FALSE),"")</f>
        <v/>
      </c>
      <c r="H908" s="368" t="str">
        <f>IF(PROFILE!H910="","",PROFILE!B910)</f>
        <v/>
      </c>
      <c r="I908" s="369" t="str">
        <f>IF(H908="","",VLOOKUP(H908,PROFILE!$B$6:$AC$1000,18,FALSE))</f>
        <v/>
      </c>
      <c r="J908" s="369" t="str">
        <f>IF(H908="","",VLOOKUP(H908,PROFILE!$B$6:$AC$1000,17,FALSE))</f>
        <v/>
      </c>
      <c r="K908" s="369" t="str">
        <f>IF(H908="","",VLOOKUP(H908,PROFILE!$B$6:$AC$1000,23,FALSE))</f>
        <v/>
      </c>
      <c r="L908" s="369" t="str">
        <f>IF(H908="","",VLOOKUP(H908,PROFILE!$B$6:$AC$1000,24,FALSE))</f>
        <v/>
      </c>
      <c r="M908" s="370" t="str">
        <f>IF(H908="","",VLOOKUP(H908,PROFILE!$B$6:$AC$1000,25,FALSE))</f>
        <v/>
      </c>
      <c r="N908" s="371">
        <f t="shared" si="73"/>
        <v>0</v>
      </c>
      <c r="O908" s="372"/>
      <c r="P908" s="372"/>
      <c r="Q908" s="371">
        <f t="shared" si="74"/>
        <v>0</v>
      </c>
      <c r="R908" s="371">
        <f t="shared" si="75"/>
        <v>0</v>
      </c>
      <c r="S908" s="372">
        <f>IFERROR((VLOOKUP(A908,QUEUE!$F$5:$AW$1000,27,FALSE)-VLOOKUP(A908,QUEUE!$F$5:$AW$1000,26,FALSE))*500,0)</f>
        <v>0</v>
      </c>
      <c r="T908" s="372">
        <f>IFERROR((VLOOKUP(A908,QUEUE!$F$5:$AW$1000,30,FALSE)-VLOOKUP(A908,QUEUE!$F$5:$AW$1000,29,FALSE))*850,0)</f>
        <v>0</v>
      </c>
      <c r="U908" s="372">
        <f>IFERROR((VLOOKUP(A908,QUEUE!$F$5:$AW$1000,33,FALSE)-VLOOKUP(A908,QUEUE!$F$5:$AW$1000,32,FALSE))*600,0)</f>
        <v>0</v>
      </c>
      <c r="V908" s="372">
        <f>IFERROR((VLOOKUP(A908,QUEUE!$F$5:$AW$1000,36,FALSE)-VLOOKUP(A908,QUEUE!$F$5:$AW$1000,35,FALSE))*750,0)</f>
        <v>0</v>
      </c>
      <c r="W908" s="372">
        <f>IFERROR((VLOOKUP(A908,QUEUE!$F$5:$AW$1000,39,FALSE)-VLOOKUP(A908,QUEUE!$F$5:$AW$1000,38,FALSE))*600,0)</f>
        <v>0</v>
      </c>
      <c r="X908" s="373"/>
      <c r="Y908" s="371">
        <f>IFERROR(VLOOKUP(A908,PROFILE!$B$6:$DG$1000,109,FALSE),0)</f>
        <v>0</v>
      </c>
      <c r="Z908" s="371">
        <f>IFERROR((VLOOKUP(A908,PROFILE!$B$6:$DG$1000,110,FALSE)*900)+((VLOOKUP(A908,PROFILE!$B$6:$DG$1000,110,FALSE)*900)*0.5),0)</f>
        <v>0</v>
      </c>
      <c r="AA908" s="371">
        <f t="shared" si="72"/>
        <v>0</v>
      </c>
      <c r="AB908" s="373">
        <f>IF(PROFILE!R910="รอบคัน",1500,IF(PROFILE!R910="โคม่า",2000,PROFILE!DJ910*100))</f>
        <v>0</v>
      </c>
    </row>
    <row r="909" spans="1:28" x14ac:dyDescent="0.35">
      <c r="A909" s="344" t="e">
        <f t="shared" si="76"/>
        <v>#VALUE!</v>
      </c>
      <c r="B909" s="344">
        <v>909</v>
      </c>
      <c r="G909" s="374" t="str">
        <f>IFERROR(VLOOKUP(A909,PROFILE!$B$6:$P$1000,11,FALSE),"")</f>
        <v/>
      </c>
      <c r="H909" s="368" t="str">
        <f>IF(PROFILE!H911="","",PROFILE!B911)</f>
        <v/>
      </c>
      <c r="I909" s="369" t="str">
        <f>IF(H909="","",VLOOKUP(H909,PROFILE!$B$6:$AC$1000,18,FALSE))</f>
        <v/>
      </c>
      <c r="J909" s="369" t="str">
        <f>IF(H909="","",VLOOKUP(H909,PROFILE!$B$6:$AC$1000,17,FALSE))</f>
        <v/>
      </c>
      <c r="K909" s="369" t="str">
        <f>IF(H909="","",VLOOKUP(H909,PROFILE!$B$6:$AC$1000,23,FALSE))</f>
        <v/>
      </c>
      <c r="L909" s="369" t="str">
        <f>IF(H909="","",VLOOKUP(H909,PROFILE!$B$6:$AC$1000,24,FALSE))</f>
        <v/>
      </c>
      <c r="M909" s="370" t="str">
        <f>IF(H909="","",VLOOKUP(H909,PROFILE!$B$6:$AC$1000,25,FALSE))</f>
        <v/>
      </c>
      <c r="N909" s="371">
        <f t="shared" si="73"/>
        <v>0</v>
      </c>
      <c r="O909" s="372"/>
      <c r="P909" s="372"/>
      <c r="Q909" s="371">
        <f t="shared" si="74"/>
        <v>0</v>
      </c>
      <c r="R909" s="371">
        <f t="shared" si="75"/>
        <v>0</v>
      </c>
      <c r="S909" s="372">
        <f>IFERROR((VLOOKUP(A909,QUEUE!$F$5:$AW$1000,27,FALSE)-VLOOKUP(A909,QUEUE!$F$5:$AW$1000,26,FALSE))*500,0)</f>
        <v>0</v>
      </c>
      <c r="T909" s="372">
        <f>IFERROR((VLOOKUP(A909,QUEUE!$F$5:$AW$1000,30,FALSE)-VLOOKUP(A909,QUEUE!$F$5:$AW$1000,29,FALSE))*850,0)</f>
        <v>0</v>
      </c>
      <c r="U909" s="372">
        <f>IFERROR((VLOOKUP(A909,QUEUE!$F$5:$AW$1000,33,FALSE)-VLOOKUP(A909,QUEUE!$F$5:$AW$1000,32,FALSE))*600,0)</f>
        <v>0</v>
      </c>
      <c r="V909" s="372">
        <f>IFERROR((VLOOKUP(A909,QUEUE!$F$5:$AW$1000,36,FALSE)-VLOOKUP(A909,QUEUE!$F$5:$AW$1000,35,FALSE))*750,0)</f>
        <v>0</v>
      </c>
      <c r="W909" s="372">
        <f>IFERROR((VLOOKUP(A909,QUEUE!$F$5:$AW$1000,39,FALSE)-VLOOKUP(A909,QUEUE!$F$5:$AW$1000,38,FALSE))*600,0)</f>
        <v>0</v>
      </c>
      <c r="X909" s="373"/>
      <c r="Y909" s="371">
        <f>IFERROR(VLOOKUP(A909,PROFILE!$B$6:$DG$1000,109,FALSE),0)</f>
        <v>0</v>
      </c>
      <c r="Z909" s="371">
        <f>IFERROR((VLOOKUP(A909,PROFILE!$B$6:$DG$1000,110,FALSE)*900)+((VLOOKUP(A909,PROFILE!$B$6:$DG$1000,110,FALSE)*900)*0.5),0)</f>
        <v>0</v>
      </c>
      <c r="AA909" s="371">
        <f t="shared" si="72"/>
        <v>0</v>
      </c>
      <c r="AB909" s="373">
        <f>IF(PROFILE!R911="รอบคัน",1500,IF(PROFILE!R911="โคม่า",2000,PROFILE!DJ911*100))</f>
        <v>0</v>
      </c>
    </row>
    <row r="910" spans="1:28" x14ac:dyDescent="0.35">
      <c r="A910" s="344" t="e">
        <f t="shared" si="76"/>
        <v>#VALUE!</v>
      </c>
      <c r="B910" s="344">
        <v>910</v>
      </c>
      <c r="G910" s="374" t="str">
        <f>IFERROR(VLOOKUP(A910,PROFILE!$B$6:$P$1000,11,FALSE),"")</f>
        <v/>
      </c>
      <c r="H910" s="368" t="str">
        <f>IF(PROFILE!H912="","",PROFILE!B912)</f>
        <v/>
      </c>
      <c r="I910" s="369" t="str">
        <f>IF(H910="","",VLOOKUP(H910,PROFILE!$B$6:$AC$1000,18,FALSE))</f>
        <v/>
      </c>
      <c r="J910" s="369" t="str">
        <f>IF(H910="","",VLOOKUP(H910,PROFILE!$B$6:$AC$1000,17,FALSE))</f>
        <v/>
      </c>
      <c r="K910" s="369" t="str">
        <f>IF(H910="","",VLOOKUP(H910,PROFILE!$B$6:$AC$1000,23,FALSE))</f>
        <v/>
      </c>
      <c r="L910" s="369" t="str">
        <f>IF(H910="","",VLOOKUP(H910,PROFILE!$B$6:$AC$1000,24,FALSE))</f>
        <v/>
      </c>
      <c r="M910" s="370" t="str">
        <f>IF(H910="","",VLOOKUP(H910,PROFILE!$B$6:$AC$1000,25,FALSE))</f>
        <v/>
      </c>
      <c r="N910" s="371">
        <f t="shared" si="73"/>
        <v>0</v>
      </c>
      <c r="O910" s="372"/>
      <c r="P910" s="372"/>
      <c r="Q910" s="371">
        <f t="shared" si="74"/>
        <v>0</v>
      </c>
      <c r="R910" s="371">
        <f t="shared" si="75"/>
        <v>0</v>
      </c>
      <c r="S910" s="372">
        <f>IFERROR((VLOOKUP(A910,QUEUE!$F$5:$AW$1000,27,FALSE)-VLOOKUP(A910,QUEUE!$F$5:$AW$1000,26,FALSE))*500,0)</f>
        <v>0</v>
      </c>
      <c r="T910" s="372">
        <f>IFERROR((VLOOKUP(A910,QUEUE!$F$5:$AW$1000,30,FALSE)-VLOOKUP(A910,QUEUE!$F$5:$AW$1000,29,FALSE))*850,0)</f>
        <v>0</v>
      </c>
      <c r="U910" s="372">
        <f>IFERROR((VLOOKUP(A910,QUEUE!$F$5:$AW$1000,33,FALSE)-VLOOKUP(A910,QUEUE!$F$5:$AW$1000,32,FALSE))*600,0)</f>
        <v>0</v>
      </c>
      <c r="V910" s="372">
        <f>IFERROR((VLOOKUP(A910,QUEUE!$F$5:$AW$1000,36,FALSE)-VLOOKUP(A910,QUEUE!$F$5:$AW$1000,35,FALSE))*750,0)</f>
        <v>0</v>
      </c>
      <c r="W910" s="372">
        <f>IFERROR((VLOOKUP(A910,QUEUE!$F$5:$AW$1000,39,FALSE)-VLOOKUP(A910,QUEUE!$F$5:$AW$1000,38,FALSE))*600,0)</f>
        <v>0</v>
      </c>
      <c r="X910" s="373"/>
      <c r="Y910" s="371">
        <f>IFERROR(VLOOKUP(A910,PROFILE!$B$6:$DG$1000,109,FALSE),0)</f>
        <v>0</v>
      </c>
      <c r="Z910" s="371">
        <f>IFERROR((VLOOKUP(A910,PROFILE!$B$6:$DG$1000,110,FALSE)*900)+((VLOOKUP(A910,PROFILE!$B$6:$DG$1000,110,FALSE)*900)*0.5),0)</f>
        <v>0</v>
      </c>
      <c r="AA910" s="371">
        <f t="shared" si="72"/>
        <v>0</v>
      </c>
      <c r="AB910" s="373">
        <f>IF(PROFILE!R912="รอบคัน",1500,IF(PROFILE!R912="โคม่า",2000,PROFILE!DJ912*100))</f>
        <v>0</v>
      </c>
    </row>
    <row r="911" spans="1:28" x14ac:dyDescent="0.35">
      <c r="A911" s="344" t="e">
        <f t="shared" si="76"/>
        <v>#VALUE!</v>
      </c>
      <c r="B911" s="344">
        <v>911</v>
      </c>
      <c r="G911" s="374" t="str">
        <f>IFERROR(VLOOKUP(A911,PROFILE!$B$6:$P$1000,11,FALSE),"")</f>
        <v/>
      </c>
      <c r="H911" s="368" t="str">
        <f>IF(PROFILE!H913="","",PROFILE!B913)</f>
        <v/>
      </c>
      <c r="I911" s="369" t="str">
        <f>IF(H911="","",VLOOKUP(H911,PROFILE!$B$6:$AC$1000,18,FALSE))</f>
        <v/>
      </c>
      <c r="J911" s="369" t="str">
        <f>IF(H911="","",VLOOKUP(H911,PROFILE!$B$6:$AC$1000,17,FALSE))</f>
        <v/>
      </c>
      <c r="K911" s="369" t="str">
        <f>IF(H911="","",VLOOKUP(H911,PROFILE!$B$6:$AC$1000,23,FALSE))</f>
        <v/>
      </c>
      <c r="L911" s="369" t="str">
        <f>IF(H911="","",VLOOKUP(H911,PROFILE!$B$6:$AC$1000,24,FALSE))</f>
        <v/>
      </c>
      <c r="M911" s="370" t="str">
        <f>IF(H911="","",VLOOKUP(H911,PROFILE!$B$6:$AC$1000,25,FALSE))</f>
        <v/>
      </c>
      <c r="N911" s="371">
        <f t="shared" si="73"/>
        <v>0</v>
      </c>
      <c r="O911" s="372"/>
      <c r="P911" s="372"/>
      <c r="Q911" s="371">
        <f t="shared" si="74"/>
        <v>0</v>
      </c>
      <c r="R911" s="371">
        <f t="shared" si="75"/>
        <v>0</v>
      </c>
      <c r="S911" s="372">
        <f>IFERROR((VLOOKUP(A911,QUEUE!$F$5:$AW$1000,27,FALSE)-VLOOKUP(A911,QUEUE!$F$5:$AW$1000,26,FALSE))*500,0)</f>
        <v>0</v>
      </c>
      <c r="T911" s="372">
        <f>IFERROR((VLOOKUP(A911,QUEUE!$F$5:$AW$1000,30,FALSE)-VLOOKUP(A911,QUEUE!$F$5:$AW$1000,29,FALSE))*850,0)</f>
        <v>0</v>
      </c>
      <c r="U911" s="372">
        <f>IFERROR((VLOOKUP(A911,QUEUE!$F$5:$AW$1000,33,FALSE)-VLOOKUP(A911,QUEUE!$F$5:$AW$1000,32,FALSE))*600,0)</f>
        <v>0</v>
      </c>
      <c r="V911" s="372">
        <f>IFERROR((VLOOKUP(A911,QUEUE!$F$5:$AW$1000,36,FALSE)-VLOOKUP(A911,QUEUE!$F$5:$AW$1000,35,FALSE))*750,0)</f>
        <v>0</v>
      </c>
      <c r="W911" s="372">
        <f>IFERROR((VLOOKUP(A911,QUEUE!$F$5:$AW$1000,39,FALSE)-VLOOKUP(A911,QUEUE!$F$5:$AW$1000,38,FALSE))*600,0)</f>
        <v>0</v>
      </c>
      <c r="X911" s="373"/>
      <c r="Y911" s="371">
        <f>IFERROR(VLOOKUP(A911,PROFILE!$B$6:$DG$1000,109,FALSE),0)</f>
        <v>0</v>
      </c>
      <c r="Z911" s="371">
        <f>IFERROR((VLOOKUP(A911,PROFILE!$B$6:$DG$1000,110,FALSE)*900)+((VLOOKUP(A911,PROFILE!$B$6:$DG$1000,110,FALSE)*900)*0.5),0)</f>
        <v>0</v>
      </c>
      <c r="AA911" s="371">
        <f t="shared" ref="AA911:AA974" si="77">IFERROR(0.1*(P911-Y911),0)</f>
        <v>0</v>
      </c>
      <c r="AB911" s="373">
        <f>IF(PROFILE!R913="รอบคัน",1500,IF(PROFILE!R913="โคม่า",2000,PROFILE!DJ913*100))</f>
        <v>0</v>
      </c>
    </row>
    <row r="912" spans="1:28" x14ac:dyDescent="0.35">
      <c r="A912" s="344" t="e">
        <f t="shared" si="76"/>
        <v>#VALUE!</v>
      </c>
      <c r="B912" s="344">
        <v>912</v>
      </c>
      <c r="G912" s="374" t="str">
        <f>IFERROR(VLOOKUP(A912,PROFILE!$B$6:$P$1000,11,FALSE),"")</f>
        <v/>
      </c>
      <c r="H912" s="368" t="str">
        <f>IF(PROFILE!H914="","",PROFILE!B914)</f>
        <v/>
      </c>
      <c r="I912" s="369" t="str">
        <f>IF(H912="","",VLOOKUP(H912,PROFILE!$B$6:$AC$1000,18,FALSE))</f>
        <v/>
      </c>
      <c r="J912" s="369" t="str">
        <f>IF(H912="","",VLOOKUP(H912,PROFILE!$B$6:$AC$1000,17,FALSE))</f>
        <v/>
      </c>
      <c r="K912" s="369" t="str">
        <f>IF(H912="","",VLOOKUP(H912,PROFILE!$B$6:$AC$1000,23,FALSE))</f>
        <v/>
      </c>
      <c r="L912" s="369" t="str">
        <f>IF(H912="","",VLOOKUP(H912,PROFILE!$B$6:$AC$1000,24,FALSE))</f>
        <v/>
      </c>
      <c r="M912" s="370" t="str">
        <f>IF(H912="","",VLOOKUP(H912,PROFILE!$B$6:$AC$1000,25,FALSE))</f>
        <v/>
      </c>
      <c r="N912" s="371">
        <f t="shared" ref="N912:N975" si="78">SUM(S912:AB912)</f>
        <v>0</v>
      </c>
      <c r="O912" s="372"/>
      <c r="P912" s="372"/>
      <c r="Q912" s="371">
        <f t="shared" ref="Q912:Q975" si="79">IF(P912="",0,P912-N912)</f>
        <v>0</v>
      </c>
      <c r="R912" s="371">
        <f t="shared" si="75"/>
        <v>0</v>
      </c>
      <c r="S912" s="372">
        <f>IFERROR((VLOOKUP(A912,QUEUE!$F$5:$AW$1000,27,FALSE)-VLOOKUP(A912,QUEUE!$F$5:$AW$1000,26,FALSE))*500,0)</f>
        <v>0</v>
      </c>
      <c r="T912" s="372">
        <f>IFERROR((VLOOKUP(A912,QUEUE!$F$5:$AW$1000,30,FALSE)-VLOOKUP(A912,QUEUE!$F$5:$AW$1000,29,FALSE))*850,0)</f>
        <v>0</v>
      </c>
      <c r="U912" s="372">
        <f>IFERROR((VLOOKUP(A912,QUEUE!$F$5:$AW$1000,33,FALSE)-VLOOKUP(A912,QUEUE!$F$5:$AW$1000,32,FALSE))*600,0)</f>
        <v>0</v>
      </c>
      <c r="V912" s="372">
        <f>IFERROR((VLOOKUP(A912,QUEUE!$F$5:$AW$1000,36,FALSE)-VLOOKUP(A912,QUEUE!$F$5:$AW$1000,35,FALSE))*750,0)</f>
        <v>0</v>
      </c>
      <c r="W912" s="372">
        <f>IFERROR((VLOOKUP(A912,QUEUE!$F$5:$AW$1000,39,FALSE)-VLOOKUP(A912,QUEUE!$F$5:$AW$1000,38,FALSE))*600,0)</f>
        <v>0</v>
      </c>
      <c r="X912" s="373"/>
      <c r="Y912" s="371">
        <f>IFERROR(VLOOKUP(A912,PROFILE!$B$6:$DG$1000,109,FALSE),0)</f>
        <v>0</v>
      </c>
      <c r="Z912" s="371">
        <f>IFERROR((VLOOKUP(A912,PROFILE!$B$6:$DG$1000,110,FALSE)*900)+((VLOOKUP(A912,PROFILE!$B$6:$DG$1000,110,FALSE)*900)*0.5),0)</f>
        <v>0</v>
      </c>
      <c r="AA912" s="371">
        <f t="shared" si="77"/>
        <v>0</v>
      </c>
      <c r="AB912" s="373">
        <f>IF(PROFILE!R914="รอบคัน",1500,IF(PROFILE!R914="โคม่า",2000,PROFILE!DJ914*100))</f>
        <v>0</v>
      </c>
    </row>
    <row r="913" spans="1:28" x14ac:dyDescent="0.35">
      <c r="A913" s="344" t="e">
        <f t="shared" si="76"/>
        <v>#VALUE!</v>
      </c>
      <c r="B913" s="344">
        <v>913</v>
      </c>
      <c r="G913" s="374" t="str">
        <f>IFERROR(VLOOKUP(A913,PROFILE!$B$6:$P$1000,11,FALSE),"")</f>
        <v/>
      </c>
      <c r="H913" s="368" t="str">
        <f>IF(PROFILE!H915="","",PROFILE!B915)</f>
        <v/>
      </c>
      <c r="I913" s="369" t="str">
        <f>IF(H913="","",VLOOKUP(H913,PROFILE!$B$6:$AC$1000,18,FALSE))</f>
        <v/>
      </c>
      <c r="J913" s="369" t="str">
        <f>IF(H913="","",VLOOKUP(H913,PROFILE!$B$6:$AC$1000,17,FALSE))</f>
        <v/>
      </c>
      <c r="K913" s="369" t="str">
        <f>IF(H913="","",VLOOKUP(H913,PROFILE!$B$6:$AC$1000,23,FALSE))</f>
        <v/>
      </c>
      <c r="L913" s="369" t="str">
        <f>IF(H913="","",VLOOKUP(H913,PROFILE!$B$6:$AC$1000,24,FALSE))</f>
        <v/>
      </c>
      <c r="M913" s="370" t="str">
        <f>IF(H913="","",VLOOKUP(H913,PROFILE!$B$6:$AC$1000,25,FALSE))</f>
        <v/>
      </c>
      <c r="N913" s="371">
        <f t="shared" si="78"/>
        <v>0</v>
      </c>
      <c r="O913" s="372"/>
      <c r="P913" s="372"/>
      <c r="Q913" s="371">
        <f t="shared" si="79"/>
        <v>0</v>
      </c>
      <c r="R913" s="371">
        <f t="shared" si="75"/>
        <v>0</v>
      </c>
      <c r="S913" s="372">
        <f>IFERROR((VLOOKUP(A913,QUEUE!$F$5:$AW$1000,27,FALSE)-VLOOKUP(A913,QUEUE!$F$5:$AW$1000,26,FALSE))*500,0)</f>
        <v>0</v>
      </c>
      <c r="T913" s="372">
        <f>IFERROR((VLOOKUP(A913,QUEUE!$F$5:$AW$1000,30,FALSE)-VLOOKUP(A913,QUEUE!$F$5:$AW$1000,29,FALSE))*850,0)</f>
        <v>0</v>
      </c>
      <c r="U913" s="372">
        <f>IFERROR((VLOOKUP(A913,QUEUE!$F$5:$AW$1000,33,FALSE)-VLOOKUP(A913,QUEUE!$F$5:$AW$1000,32,FALSE))*600,0)</f>
        <v>0</v>
      </c>
      <c r="V913" s="372">
        <f>IFERROR((VLOOKUP(A913,QUEUE!$F$5:$AW$1000,36,FALSE)-VLOOKUP(A913,QUEUE!$F$5:$AW$1000,35,FALSE))*750,0)</f>
        <v>0</v>
      </c>
      <c r="W913" s="372">
        <f>IFERROR((VLOOKUP(A913,QUEUE!$F$5:$AW$1000,39,FALSE)-VLOOKUP(A913,QUEUE!$F$5:$AW$1000,38,FALSE))*600,0)</f>
        <v>0</v>
      </c>
      <c r="X913" s="373"/>
      <c r="Y913" s="371">
        <f>IFERROR(VLOOKUP(A913,PROFILE!$B$6:$DG$1000,109,FALSE),0)</f>
        <v>0</v>
      </c>
      <c r="Z913" s="371">
        <f>IFERROR((VLOOKUP(A913,PROFILE!$B$6:$DG$1000,110,FALSE)*900)+((VLOOKUP(A913,PROFILE!$B$6:$DG$1000,110,FALSE)*900)*0.5),0)</f>
        <v>0</v>
      </c>
      <c r="AA913" s="371">
        <f t="shared" si="77"/>
        <v>0</v>
      </c>
      <c r="AB913" s="373">
        <f>IF(PROFILE!R915="รอบคัน",1500,IF(PROFILE!R915="โคม่า",2000,PROFILE!DJ915*100))</f>
        <v>0</v>
      </c>
    </row>
    <row r="914" spans="1:28" x14ac:dyDescent="0.35">
      <c r="A914" s="344" t="e">
        <f t="shared" si="76"/>
        <v>#VALUE!</v>
      </c>
      <c r="B914" s="344">
        <v>914</v>
      </c>
      <c r="G914" s="374" t="str">
        <f>IFERROR(VLOOKUP(A914,PROFILE!$B$6:$P$1000,11,FALSE),"")</f>
        <v/>
      </c>
      <c r="H914" s="368" t="str">
        <f>IF(PROFILE!H916="","",PROFILE!B916)</f>
        <v/>
      </c>
      <c r="I914" s="369" t="str">
        <f>IF(H914="","",VLOOKUP(H914,PROFILE!$B$6:$AC$1000,18,FALSE))</f>
        <v/>
      </c>
      <c r="J914" s="369" t="str">
        <f>IF(H914="","",VLOOKUP(H914,PROFILE!$B$6:$AC$1000,17,FALSE))</f>
        <v/>
      </c>
      <c r="K914" s="369" t="str">
        <f>IF(H914="","",VLOOKUP(H914,PROFILE!$B$6:$AC$1000,23,FALSE))</f>
        <v/>
      </c>
      <c r="L914" s="369" t="str">
        <f>IF(H914="","",VLOOKUP(H914,PROFILE!$B$6:$AC$1000,24,FALSE))</f>
        <v/>
      </c>
      <c r="M914" s="370" t="str">
        <f>IF(H914="","",VLOOKUP(H914,PROFILE!$B$6:$AC$1000,25,FALSE))</f>
        <v/>
      </c>
      <c r="N914" s="371">
        <f t="shared" si="78"/>
        <v>0</v>
      </c>
      <c r="O914" s="372"/>
      <c r="P914" s="372"/>
      <c r="Q914" s="371">
        <f t="shared" si="79"/>
        <v>0</v>
      </c>
      <c r="R914" s="371">
        <f t="shared" si="75"/>
        <v>0</v>
      </c>
      <c r="S914" s="372">
        <f>IFERROR((VLOOKUP(A914,QUEUE!$F$5:$AW$1000,27,FALSE)-VLOOKUP(A914,QUEUE!$F$5:$AW$1000,26,FALSE))*500,0)</f>
        <v>0</v>
      </c>
      <c r="T914" s="372">
        <f>IFERROR((VLOOKUP(A914,QUEUE!$F$5:$AW$1000,30,FALSE)-VLOOKUP(A914,QUEUE!$F$5:$AW$1000,29,FALSE))*850,0)</f>
        <v>0</v>
      </c>
      <c r="U914" s="372">
        <f>IFERROR((VLOOKUP(A914,QUEUE!$F$5:$AW$1000,33,FALSE)-VLOOKUP(A914,QUEUE!$F$5:$AW$1000,32,FALSE))*600,0)</f>
        <v>0</v>
      </c>
      <c r="V914" s="372">
        <f>IFERROR((VLOOKUP(A914,QUEUE!$F$5:$AW$1000,36,FALSE)-VLOOKUP(A914,QUEUE!$F$5:$AW$1000,35,FALSE))*750,0)</f>
        <v>0</v>
      </c>
      <c r="W914" s="372">
        <f>IFERROR((VLOOKUP(A914,QUEUE!$F$5:$AW$1000,39,FALSE)-VLOOKUP(A914,QUEUE!$F$5:$AW$1000,38,FALSE))*600,0)</f>
        <v>0</v>
      </c>
      <c r="X914" s="373"/>
      <c r="Y914" s="371">
        <f>IFERROR(VLOOKUP(A914,PROFILE!$B$6:$DG$1000,109,FALSE),0)</f>
        <v>0</v>
      </c>
      <c r="Z914" s="371">
        <f>IFERROR((VLOOKUP(A914,PROFILE!$B$6:$DG$1000,110,FALSE)*900)+((VLOOKUP(A914,PROFILE!$B$6:$DG$1000,110,FALSE)*900)*0.5),0)</f>
        <v>0</v>
      </c>
      <c r="AA914" s="371">
        <f t="shared" si="77"/>
        <v>0</v>
      </c>
      <c r="AB914" s="373">
        <f>IF(PROFILE!R916="รอบคัน",1500,IF(PROFILE!R916="โคม่า",2000,PROFILE!DJ916*100))</f>
        <v>0</v>
      </c>
    </row>
    <row r="915" spans="1:28" x14ac:dyDescent="0.35">
      <c r="A915" s="344" t="e">
        <f t="shared" si="76"/>
        <v>#VALUE!</v>
      </c>
      <c r="B915" s="344">
        <v>915</v>
      </c>
      <c r="G915" s="374" t="str">
        <f>IFERROR(VLOOKUP(A915,PROFILE!$B$6:$P$1000,11,FALSE),"")</f>
        <v/>
      </c>
      <c r="H915" s="368" t="str">
        <f>IF(PROFILE!H917="","",PROFILE!B917)</f>
        <v/>
      </c>
      <c r="I915" s="369" t="str">
        <f>IF(H915="","",VLOOKUP(H915,PROFILE!$B$6:$AC$1000,18,FALSE))</f>
        <v/>
      </c>
      <c r="J915" s="369" t="str">
        <f>IF(H915="","",VLOOKUP(H915,PROFILE!$B$6:$AC$1000,17,FALSE))</f>
        <v/>
      </c>
      <c r="K915" s="369" t="str">
        <f>IF(H915="","",VLOOKUP(H915,PROFILE!$B$6:$AC$1000,23,FALSE))</f>
        <v/>
      </c>
      <c r="L915" s="369" t="str">
        <f>IF(H915="","",VLOOKUP(H915,PROFILE!$B$6:$AC$1000,24,FALSE))</f>
        <v/>
      </c>
      <c r="M915" s="370" t="str">
        <f>IF(H915="","",VLOOKUP(H915,PROFILE!$B$6:$AC$1000,25,FALSE))</f>
        <v/>
      </c>
      <c r="N915" s="371">
        <f t="shared" si="78"/>
        <v>0</v>
      </c>
      <c r="O915" s="372"/>
      <c r="P915" s="372"/>
      <c r="Q915" s="371">
        <f t="shared" si="79"/>
        <v>0</v>
      </c>
      <c r="R915" s="371">
        <f t="shared" si="75"/>
        <v>0</v>
      </c>
      <c r="S915" s="372">
        <f>IFERROR((VLOOKUP(A915,QUEUE!$F$5:$AW$1000,27,FALSE)-VLOOKUP(A915,QUEUE!$F$5:$AW$1000,26,FALSE))*500,0)</f>
        <v>0</v>
      </c>
      <c r="T915" s="372">
        <f>IFERROR((VLOOKUP(A915,QUEUE!$F$5:$AW$1000,30,FALSE)-VLOOKUP(A915,QUEUE!$F$5:$AW$1000,29,FALSE))*850,0)</f>
        <v>0</v>
      </c>
      <c r="U915" s="372">
        <f>IFERROR((VLOOKUP(A915,QUEUE!$F$5:$AW$1000,33,FALSE)-VLOOKUP(A915,QUEUE!$F$5:$AW$1000,32,FALSE))*600,0)</f>
        <v>0</v>
      </c>
      <c r="V915" s="372">
        <f>IFERROR((VLOOKUP(A915,QUEUE!$F$5:$AW$1000,36,FALSE)-VLOOKUP(A915,QUEUE!$F$5:$AW$1000,35,FALSE))*750,0)</f>
        <v>0</v>
      </c>
      <c r="W915" s="372">
        <f>IFERROR((VLOOKUP(A915,QUEUE!$F$5:$AW$1000,39,FALSE)-VLOOKUP(A915,QUEUE!$F$5:$AW$1000,38,FALSE))*600,0)</f>
        <v>0</v>
      </c>
      <c r="X915" s="373"/>
      <c r="Y915" s="371">
        <f>IFERROR(VLOOKUP(A915,PROFILE!$B$6:$DG$1000,109,FALSE),0)</f>
        <v>0</v>
      </c>
      <c r="Z915" s="371">
        <f>IFERROR((VLOOKUP(A915,PROFILE!$B$6:$DG$1000,110,FALSE)*900)+((VLOOKUP(A915,PROFILE!$B$6:$DG$1000,110,FALSE)*900)*0.5),0)</f>
        <v>0</v>
      </c>
      <c r="AA915" s="371">
        <f t="shared" si="77"/>
        <v>0</v>
      </c>
      <c r="AB915" s="373">
        <f>IF(PROFILE!R917="รอบคัน",1500,IF(PROFILE!R917="โคม่า",2000,PROFILE!DJ917*100))</f>
        <v>0</v>
      </c>
    </row>
    <row r="916" spans="1:28" x14ac:dyDescent="0.35">
      <c r="A916" s="344" t="e">
        <f t="shared" si="76"/>
        <v>#VALUE!</v>
      </c>
      <c r="B916" s="344">
        <v>916</v>
      </c>
      <c r="G916" s="374" t="str">
        <f>IFERROR(VLOOKUP(A916,PROFILE!$B$6:$P$1000,11,FALSE),"")</f>
        <v/>
      </c>
      <c r="H916" s="368" t="str">
        <f>IF(PROFILE!H918="","",PROFILE!B918)</f>
        <v/>
      </c>
      <c r="I916" s="369" t="str">
        <f>IF(H916="","",VLOOKUP(H916,PROFILE!$B$6:$AC$1000,18,FALSE))</f>
        <v/>
      </c>
      <c r="J916" s="369" t="str">
        <f>IF(H916="","",VLOOKUP(H916,PROFILE!$B$6:$AC$1000,17,FALSE))</f>
        <v/>
      </c>
      <c r="K916" s="369" t="str">
        <f>IF(H916="","",VLOOKUP(H916,PROFILE!$B$6:$AC$1000,23,FALSE))</f>
        <v/>
      </c>
      <c r="L916" s="369" t="str">
        <f>IF(H916="","",VLOOKUP(H916,PROFILE!$B$6:$AC$1000,24,FALSE))</f>
        <v/>
      </c>
      <c r="M916" s="370" t="str">
        <f>IF(H916="","",VLOOKUP(H916,PROFILE!$B$6:$AC$1000,25,FALSE))</f>
        <v/>
      </c>
      <c r="N916" s="371">
        <f t="shared" si="78"/>
        <v>0</v>
      </c>
      <c r="O916" s="372"/>
      <c r="P916" s="372"/>
      <c r="Q916" s="371">
        <f t="shared" si="79"/>
        <v>0</v>
      </c>
      <c r="R916" s="371">
        <f t="shared" si="75"/>
        <v>0</v>
      </c>
      <c r="S916" s="372">
        <f>IFERROR((VLOOKUP(A916,QUEUE!$F$5:$AW$1000,27,FALSE)-VLOOKUP(A916,QUEUE!$F$5:$AW$1000,26,FALSE))*500,0)</f>
        <v>0</v>
      </c>
      <c r="T916" s="372">
        <f>IFERROR((VLOOKUP(A916,QUEUE!$F$5:$AW$1000,30,FALSE)-VLOOKUP(A916,QUEUE!$F$5:$AW$1000,29,FALSE))*850,0)</f>
        <v>0</v>
      </c>
      <c r="U916" s="372">
        <f>IFERROR((VLOOKUP(A916,QUEUE!$F$5:$AW$1000,33,FALSE)-VLOOKUP(A916,QUEUE!$F$5:$AW$1000,32,FALSE))*600,0)</f>
        <v>0</v>
      </c>
      <c r="V916" s="372">
        <f>IFERROR((VLOOKUP(A916,QUEUE!$F$5:$AW$1000,36,FALSE)-VLOOKUP(A916,QUEUE!$F$5:$AW$1000,35,FALSE))*750,0)</f>
        <v>0</v>
      </c>
      <c r="W916" s="372">
        <f>IFERROR((VLOOKUP(A916,QUEUE!$F$5:$AW$1000,39,FALSE)-VLOOKUP(A916,QUEUE!$F$5:$AW$1000,38,FALSE))*600,0)</f>
        <v>0</v>
      </c>
      <c r="X916" s="373"/>
      <c r="Y916" s="371">
        <f>IFERROR(VLOOKUP(A916,PROFILE!$B$6:$DG$1000,109,FALSE),0)</f>
        <v>0</v>
      </c>
      <c r="Z916" s="371">
        <f>IFERROR((VLOOKUP(A916,PROFILE!$B$6:$DG$1000,110,FALSE)*900)+((VLOOKUP(A916,PROFILE!$B$6:$DG$1000,110,FALSE)*900)*0.5),0)</f>
        <v>0</v>
      </c>
      <c r="AA916" s="371">
        <f t="shared" si="77"/>
        <v>0</v>
      </c>
      <c r="AB916" s="373">
        <f>IF(PROFILE!R918="รอบคัน",1500,IF(PROFILE!R918="โคม่า",2000,PROFILE!DJ918*100))</f>
        <v>0</v>
      </c>
    </row>
    <row r="917" spans="1:28" x14ac:dyDescent="0.35">
      <c r="A917" s="344" t="e">
        <f t="shared" si="76"/>
        <v>#VALUE!</v>
      </c>
      <c r="B917" s="344">
        <v>917</v>
      </c>
      <c r="G917" s="374" t="str">
        <f>IFERROR(VLOOKUP(A917,PROFILE!$B$6:$P$1000,11,FALSE),"")</f>
        <v/>
      </c>
      <c r="H917" s="368" t="str">
        <f>IF(PROFILE!H919="","",PROFILE!B919)</f>
        <v/>
      </c>
      <c r="I917" s="369" t="str">
        <f>IF(H917="","",VLOOKUP(H917,PROFILE!$B$6:$AC$1000,18,FALSE))</f>
        <v/>
      </c>
      <c r="J917" s="369" t="str">
        <f>IF(H917="","",VLOOKUP(H917,PROFILE!$B$6:$AC$1000,17,FALSE))</f>
        <v/>
      </c>
      <c r="K917" s="369" t="str">
        <f>IF(H917="","",VLOOKUP(H917,PROFILE!$B$6:$AC$1000,23,FALSE))</f>
        <v/>
      </c>
      <c r="L917" s="369" t="str">
        <f>IF(H917="","",VLOOKUP(H917,PROFILE!$B$6:$AC$1000,24,FALSE))</f>
        <v/>
      </c>
      <c r="M917" s="370" t="str">
        <f>IF(H917="","",VLOOKUP(H917,PROFILE!$B$6:$AC$1000,25,FALSE))</f>
        <v/>
      </c>
      <c r="N917" s="371">
        <f t="shared" si="78"/>
        <v>0</v>
      </c>
      <c r="O917" s="372"/>
      <c r="P917" s="372"/>
      <c r="Q917" s="371">
        <f t="shared" si="79"/>
        <v>0</v>
      </c>
      <c r="R917" s="371">
        <f t="shared" si="75"/>
        <v>0</v>
      </c>
      <c r="S917" s="372">
        <f>IFERROR((VLOOKUP(A917,QUEUE!$F$5:$AW$1000,27,FALSE)-VLOOKUP(A917,QUEUE!$F$5:$AW$1000,26,FALSE))*500,0)</f>
        <v>0</v>
      </c>
      <c r="T917" s="372">
        <f>IFERROR((VLOOKUP(A917,QUEUE!$F$5:$AW$1000,30,FALSE)-VLOOKUP(A917,QUEUE!$F$5:$AW$1000,29,FALSE))*850,0)</f>
        <v>0</v>
      </c>
      <c r="U917" s="372">
        <f>IFERROR((VLOOKUP(A917,QUEUE!$F$5:$AW$1000,33,FALSE)-VLOOKUP(A917,QUEUE!$F$5:$AW$1000,32,FALSE))*600,0)</f>
        <v>0</v>
      </c>
      <c r="V917" s="372">
        <f>IFERROR((VLOOKUP(A917,QUEUE!$F$5:$AW$1000,36,FALSE)-VLOOKUP(A917,QUEUE!$F$5:$AW$1000,35,FALSE))*750,0)</f>
        <v>0</v>
      </c>
      <c r="W917" s="372">
        <f>IFERROR((VLOOKUP(A917,QUEUE!$F$5:$AW$1000,39,FALSE)-VLOOKUP(A917,QUEUE!$F$5:$AW$1000,38,FALSE))*600,0)</f>
        <v>0</v>
      </c>
      <c r="X917" s="373"/>
      <c r="Y917" s="371">
        <f>IFERROR(VLOOKUP(A917,PROFILE!$B$6:$DG$1000,109,FALSE),0)</f>
        <v>0</v>
      </c>
      <c r="Z917" s="371">
        <f>IFERROR((VLOOKUP(A917,PROFILE!$B$6:$DG$1000,110,FALSE)*900)+((VLOOKUP(A917,PROFILE!$B$6:$DG$1000,110,FALSE)*900)*0.5),0)</f>
        <v>0</v>
      </c>
      <c r="AA917" s="371">
        <f t="shared" si="77"/>
        <v>0</v>
      </c>
      <c r="AB917" s="373">
        <f>IF(PROFILE!R919="รอบคัน",1500,IF(PROFILE!R919="โคม่า",2000,PROFILE!DJ919*100))</f>
        <v>0</v>
      </c>
    </row>
    <row r="918" spans="1:28" x14ac:dyDescent="0.35">
      <c r="A918" s="344" t="e">
        <f t="shared" si="76"/>
        <v>#VALUE!</v>
      </c>
      <c r="B918" s="344">
        <v>918</v>
      </c>
      <c r="G918" s="374" t="str">
        <f>IFERROR(VLOOKUP(A918,PROFILE!$B$6:$P$1000,11,FALSE),"")</f>
        <v/>
      </c>
      <c r="H918" s="368" t="str">
        <f>IF(PROFILE!H920="","",PROFILE!B920)</f>
        <v/>
      </c>
      <c r="I918" s="369" t="str">
        <f>IF(H918="","",VLOOKUP(H918,PROFILE!$B$6:$AC$1000,18,FALSE))</f>
        <v/>
      </c>
      <c r="J918" s="369" t="str">
        <f>IF(H918="","",VLOOKUP(H918,PROFILE!$B$6:$AC$1000,17,FALSE))</f>
        <v/>
      </c>
      <c r="K918" s="369" t="str">
        <f>IF(H918="","",VLOOKUP(H918,PROFILE!$B$6:$AC$1000,23,FALSE))</f>
        <v/>
      </c>
      <c r="L918" s="369" t="str">
        <f>IF(H918="","",VLOOKUP(H918,PROFILE!$B$6:$AC$1000,24,FALSE))</f>
        <v/>
      </c>
      <c r="M918" s="370" t="str">
        <f>IF(H918="","",VLOOKUP(H918,PROFILE!$B$6:$AC$1000,25,FALSE))</f>
        <v/>
      </c>
      <c r="N918" s="371">
        <f t="shared" si="78"/>
        <v>0</v>
      </c>
      <c r="O918" s="372"/>
      <c r="P918" s="372"/>
      <c r="Q918" s="371">
        <f t="shared" si="79"/>
        <v>0</v>
      </c>
      <c r="R918" s="371">
        <f t="shared" si="75"/>
        <v>0</v>
      </c>
      <c r="S918" s="372">
        <f>IFERROR((VLOOKUP(A918,QUEUE!$F$5:$AW$1000,27,FALSE)-VLOOKUP(A918,QUEUE!$F$5:$AW$1000,26,FALSE))*500,0)</f>
        <v>0</v>
      </c>
      <c r="T918" s="372">
        <f>IFERROR((VLOOKUP(A918,QUEUE!$F$5:$AW$1000,30,FALSE)-VLOOKUP(A918,QUEUE!$F$5:$AW$1000,29,FALSE))*850,0)</f>
        <v>0</v>
      </c>
      <c r="U918" s="372">
        <f>IFERROR((VLOOKUP(A918,QUEUE!$F$5:$AW$1000,33,FALSE)-VLOOKUP(A918,QUEUE!$F$5:$AW$1000,32,FALSE))*600,0)</f>
        <v>0</v>
      </c>
      <c r="V918" s="372">
        <f>IFERROR((VLOOKUP(A918,QUEUE!$F$5:$AW$1000,36,FALSE)-VLOOKUP(A918,QUEUE!$F$5:$AW$1000,35,FALSE))*750,0)</f>
        <v>0</v>
      </c>
      <c r="W918" s="372">
        <f>IFERROR((VLOOKUP(A918,QUEUE!$F$5:$AW$1000,39,FALSE)-VLOOKUP(A918,QUEUE!$F$5:$AW$1000,38,FALSE))*600,0)</f>
        <v>0</v>
      </c>
      <c r="X918" s="373"/>
      <c r="Y918" s="371">
        <f>IFERROR(VLOOKUP(A918,PROFILE!$B$6:$DG$1000,109,FALSE),0)</f>
        <v>0</v>
      </c>
      <c r="Z918" s="371">
        <f>IFERROR((VLOOKUP(A918,PROFILE!$B$6:$DG$1000,110,FALSE)*900)+((VLOOKUP(A918,PROFILE!$B$6:$DG$1000,110,FALSE)*900)*0.5),0)</f>
        <v>0</v>
      </c>
      <c r="AA918" s="371">
        <f t="shared" si="77"/>
        <v>0</v>
      </c>
      <c r="AB918" s="373">
        <f>IF(PROFILE!R920="รอบคัน",1500,IF(PROFILE!R920="โคม่า",2000,PROFILE!DJ920*100))</f>
        <v>0</v>
      </c>
    </row>
    <row r="919" spans="1:28" x14ac:dyDescent="0.35">
      <c r="A919" s="344" t="e">
        <f t="shared" si="76"/>
        <v>#VALUE!</v>
      </c>
      <c r="B919" s="344">
        <v>919</v>
      </c>
      <c r="G919" s="374" t="str">
        <f>IFERROR(VLOOKUP(A919,PROFILE!$B$6:$P$1000,11,FALSE),"")</f>
        <v/>
      </c>
      <c r="H919" s="368" t="str">
        <f>IF(PROFILE!H921="","",PROFILE!B921)</f>
        <v/>
      </c>
      <c r="I919" s="369" t="str">
        <f>IF(H919="","",VLOOKUP(H919,PROFILE!$B$6:$AC$1000,18,FALSE))</f>
        <v/>
      </c>
      <c r="J919" s="369" t="str">
        <f>IF(H919="","",VLOOKUP(H919,PROFILE!$B$6:$AC$1000,17,FALSE))</f>
        <v/>
      </c>
      <c r="K919" s="369" t="str">
        <f>IF(H919="","",VLOOKUP(H919,PROFILE!$B$6:$AC$1000,23,FALSE))</f>
        <v/>
      </c>
      <c r="L919" s="369" t="str">
        <f>IF(H919="","",VLOOKUP(H919,PROFILE!$B$6:$AC$1000,24,FALSE))</f>
        <v/>
      </c>
      <c r="M919" s="370" t="str">
        <f>IF(H919="","",VLOOKUP(H919,PROFILE!$B$6:$AC$1000,25,FALSE))</f>
        <v/>
      </c>
      <c r="N919" s="371">
        <f t="shared" si="78"/>
        <v>0</v>
      </c>
      <c r="O919" s="372"/>
      <c r="P919" s="372"/>
      <c r="Q919" s="371">
        <f t="shared" si="79"/>
        <v>0</v>
      </c>
      <c r="R919" s="371">
        <f t="shared" si="75"/>
        <v>0</v>
      </c>
      <c r="S919" s="372">
        <f>IFERROR((VLOOKUP(A919,QUEUE!$F$5:$AW$1000,27,FALSE)-VLOOKUP(A919,QUEUE!$F$5:$AW$1000,26,FALSE))*500,0)</f>
        <v>0</v>
      </c>
      <c r="T919" s="372">
        <f>IFERROR((VLOOKUP(A919,QUEUE!$F$5:$AW$1000,30,FALSE)-VLOOKUP(A919,QUEUE!$F$5:$AW$1000,29,FALSE))*850,0)</f>
        <v>0</v>
      </c>
      <c r="U919" s="372">
        <f>IFERROR((VLOOKUP(A919,QUEUE!$F$5:$AW$1000,33,FALSE)-VLOOKUP(A919,QUEUE!$F$5:$AW$1000,32,FALSE))*600,0)</f>
        <v>0</v>
      </c>
      <c r="V919" s="372">
        <f>IFERROR((VLOOKUP(A919,QUEUE!$F$5:$AW$1000,36,FALSE)-VLOOKUP(A919,QUEUE!$F$5:$AW$1000,35,FALSE))*750,0)</f>
        <v>0</v>
      </c>
      <c r="W919" s="372">
        <f>IFERROR((VLOOKUP(A919,QUEUE!$F$5:$AW$1000,39,FALSE)-VLOOKUP(A919,QUEUE!$F$5:$AW$1000,38,FALSE))*600,0)</f>
        <v>0</v>
      </c>
      <c r="X919" s="373"/>
      <c r="Y919" s="371">
        <f>IFERROR(VLOOKUP(A919,PROFILE!$B$6:$DG$1000,109,FALSE),0)</f>
        <v>0</v>
      </c>
      <c r="Z919" s="371">
        <f>IFERROR((VLOOKUP(A919,PROFILE!$B$6:$DG$1000,110,FALSE)*900)+((VLOOKUP(A919,PROFILE!$B$6:$DG$1000,110,FALSE)*900)*0.5),0)</f>
        <v>0</v>
      </c>
      <c r="AA919" s="371">
        <f t="shared" si="77"/>
        <v>0</v>
      </c>
      <c r="AB919" s="373">
        <f>IF(PROFILE!R921="รอบคัน",1500,IF(PROFILE!R921="โคม่า",2000,PROFILE!DJ921*100))</f>
        <v>0</v>
      </c>
    </row>
    <row r="920" spans="1:28" x14ac:dyDescent="0.35">
      <c r="A920" s="344" t="e">
        <f t="shared" si="76"/>
        <v>#VALUE!</v>
      </c>
      <c r="B920" s="344">
        <v>920</v>
      </c>
      <c r="G920" s="374" t="str">
        <f>IFERROR(VLOOKUP(A920,PROFILE!$B$6:$P$1000,11,FALSE),"")</f>
        <v/>
      </c>
      <c r="H920" s="368" t="str">
        <f>IF(PROFILE!H922="","",PROFILE!B922)</f>
        <v/>
      </c>
      <c r="I920" s="369" t="str">
        <f>IF(H920="","",VLOOKUP(H920,PROFILE!$B$6:$AC$1000,18,FALSE))</f>
        <v/>
      </c>
      <c r="J920" s="369" t="str">
        <f>IF(H920="","",VLOOKUP(H920,PROFILE!$B$6:$AC$1000,17,FALSE))</f>
        <v/>
      </c>
      <c r="K920" s="369" t="str">
        <f>IF(H920="","",VLOOKUP(H920,PROFILE!$B$6:$AC$1000,23,FALSE))</f>
        <v/>
      </c>
      <c r="L920" s="369" t="str">
        <f>IF(H920="","",VLOOKUP(H920,PROFILE!$B$6:$AC$1000,24,FALSE))</f>
        <v/>
      </c>
      <c r="M920" s="370" t="str">
        <f>IF(H920="","",VLOOKUP(H920,PROFILE!$B$6:$AC$1000,25,FALSE))</f>
        <v/>
      </c>
      <c r="N920" s="371">
        <f t="shared" si="78"/>
        <v>0</v>
      </c>
      <c r="O920" s="372"/>
      <c r="P920" s="372"/>
      <c r="Q920" s="371">
        <f t="shared" si="79"/>
        <v>0</v>
      </c>
      <c r="R920" s="371">
        <f t="shared" si="75"/>
        <v>0</v>
      </c>
      <c r="S920" s="372">
        <f>IFERROR((VLOOKUP(A920,QUEUE!$F$5:$AW$1000,27,FALSE)-VLOOKUP(A920,QUEUE!$F$5:$AW$1000,26,FALSE))*500,0)</f>
        <v>0</v>
      </c>
      <c r="T920" s="372">
        <f>IFERROR((VLOOKUP(A920,QUEUE!$F$5:$AW$1000,30,FALSE)-VLOOKUP(A920,QUEUE!$F$5:$AW$1000,29,FALSE))*850,0)</f>
        <v>0</v>
      </c>
      <c r="U920" s="372">
        <f>IFERROR((VLOOKUP(A920,QUEUE!$F$5:$AW$1000,33,FALSE)-VLOOKUP(A920,QUEUE!$F$5:$AW$1000,32,FALSE))*600,0)</f>
        <v>0</v>
      </c>
      <c r="V920" s="372">
        <f>IFERROR((VLOOKUP(A920,QUEUE!$F$5:$AW$1000,36,FALSE)-VLOOKUP(A920,QUEUE!$F$5:$AW$1000,35,FALSE))*750,0)</f>
        <v>0</v>
      </c>
      <c r="W920" s="372">
        <f>IFERROR((VLOOKUP(A920,QUEUE!$F$5:$AW$1000,39,FALSE)-VLOOKUP(A920,QUEUE!$F$5:$AW$1000,38,FALSE))*600,0)</f>
        <v>0</v>
      </c>
      <c r="X920" s="373"/>
      <c r="Y920" s="371">
        <f>IFERROR(VLOOKUP(A920,PROFILE!$B$6:$DG$1000,109,FALSE),0)</f>
        <v>0</v>
      </c>
      <c r="Z920" s="371">
        <f>IFERROR((VLOOKUP(A920,PROFILE!$B$6:$DG$1000,110,FALSE)*900)+((VLOOKUP(A920,PROFILE!$B$6:$DG$1000,110,FALSE)*900)*0.5),0)</f>
        <v>0</v>
      </c>
      <c r="AA920" s="371">
        <f t="shared" si="77"/>
        <v>0</v>
      </c>
      <c r="AB920" s="373">
        <f>IF(PROFILE!R922="รอบคัน",1500,IF(PROFILE!R922="โคม่า",2000,PROFILE!DJ922*100))</f>
        <v>0</v>
      </c>
    </row>
    <row r="921" spans="1:28" x14ac:dyDescent="0.35">
      <c r="A921" s="344" t="e">
        <f t="shared" si="76"/>
        <v>#VALUE!</v>
      </c>
      <c r="B921" s="344">
        <v>921</v>
      </c>
      <c r="G921" s="374" t="str">
        <f>IFERROR(VLOOKUP(A921,PROFILE!$B$6:$P$1000,11,FALSE),"")</f>
        <v/>
      </c>
      <c r="H921" s="368" t="str">
        <f>IF(PROFILE!H923="","",PROFILE!B923)</f>
        <v/>
      </c>
      <c r="I921" s="369" t="str">
        <f>IF(H921="","",VLOOKUP(H921,PROFILE!$B$6:$AC$1000,18,FALSE))</f>
        <v/>
      </c>
      <c r="J921" s="369" t="str">
        <f>IF(H921="","",VLOOKUP(H921,PROFILE!$B$6:$AC$1000,17,FALSE))</f>
        <v/>
      </c>
      <c r="K921" s="369" t="str">
        <f>IF(H921="","",VLOOKUP(H921,PROFILE!$B$6:$AC$1000,23,FALSE))</f>
        <v/>
      </c>
      <c r="L921" s="369" t="str">
        <f>IF(H921="","",VLOOKUP(H921,PROFILE!$B$6:$AC$1000,24,FALSE))</f>
        <v/>
      </c>
      <c r="M921" s="370" t="str">
        <f>IF(H921="","",VLOOKUP(H921,PROFILE!$B$6:$AC$1000,25,FALSE))</f>
        <v/>
      </c>
      <c r="N921" s="371">
        <f t="shared" si="78"/>
        <v>0</v>
      </c>
      <c r="O921" s="372"/>
      <c r="P921" s="372"/>
      <c r="Q921" s="371">
        <f t="shared" si="79"/>
        <v>0</v>
      </c>
      <c r="R921" s="371">
        <f t="shared" si="75"/>
        <v>0</v>
      </c>
      <c r="S921" s="372">
        <f>IFERROR((VLOOKUP(A921,QUEUE!$F$5:$AW$1000,27,FALSE)-VLOOKUP(A921,QUEUE!$F$5:$AW$1000,26,FALSE))*500,0)</f>
        <v>0</v>
      </c>
      <c r="T921" s="372">
        <f>IFERROR((VLOOKUP(A921,QUEUE!$F$5:$AW$1000,30,FALSE)-VLOOKUP(A921,QUEUE!$F$5:$AW$1000,29,FALSE))*850,0)</f>
        <v>0</v>
      </c>
      <c r="U921" s="372">
        <f>IFERROR((VLOOKUP(A921,QUEUE!$F$5:$AW$1000,33,FALSE)-VLOOKUP(A921,QUEUE!$F$5:$AW$1000,32,FALSE))*600,0)</f>
        <v>0</v>
      </c>
      <c r="V921" s="372">
        <f>IFERROR((VLOOKUP(A921,QUEUE!$F$5:$AW$1000,36,FALSE)-VLOOKUP(A921,QUEUE!$F$5:$AW$1000,35,FALSE))*750,0)</f>
        <v>0</v>
      </c>
      <c r="W921" s="372">
        <f>IFERROR((VLOOKUP(A921,QUEUE!$F$5:$AW$1000,39,FALSE)-VLOOKUP(A921,QUEUE!$F$5:$AW$1000,38,FALSE))*600,0)</f>
        <v>0</v>
      </c>
      <c r="X921" s="373"/>
      <c r="Y921" s="371">
        <f>IFERROR(VLOOKUP(A921,PROFILE!$B$6:$DG$1000,109,FALSE),0)</f>
        <v>0</v>
      </c>
      <c r="Z921" s="371">
        <f>IFERROR((VLOOKUP(A921,PROFILE!$B$6:$DG$1000,110,FALSE)*900)+((VLOOKUP(A921,PROFILE!$B$6:$DG$1000,110,FALSE)*900)*0.5),0)</f>
        <v>0</v>
      </c>
      <c r="AA921" s="371">
        <f t="shared" si="77"/>
        <v>0</v>
      </c>
      <c r="AB921" s="373">
        <f>IF(PROFILE!R923="รอบคัน",1500,IF(PROFILE!R923="โคม่า",2000,PROFILE!DJ923*100))</f>
        <v>0</v>
      </c>
    </row>
    <row r="922" spans="1:28" x14ac:dyDescent="0.35">
      <c r="A922" s="344" t="e">
        <f t="shared" si="76"/>
        <v>#VALUE!</v>
      </c>
      <c r="B922" s="344">
        <v>922</v>
      </c>
      <c r="G922" s="374" t="str">
        <f>IFERROR(VLOOKUP(A922,PROFILE!$B$6:$P$1000,11,FALSE),"")</f>
        <v/>
      </c>
      <c r="H922" s="368" t="str">
        <f>IF(PROFILE!H924="","",PROFILE!B924)</f>
        <v/>
      </c>
      <c r="I922" s="369" t="str">
        <f>IF(H922="","",VLOOKUP(H922,PROFILE!$B$6:$AC$1000,18,FALSE))</f>
        <v/>
      </c>
      <c r="J922" s="369" t="str">
        <f>IF(H922="","",VLOOKUP(H922,PROFILE!$B$6:$AC$1000,17,FALSE))</f>
        <v/>
      </c>
      <c r="K922" s="369" t="str">
        <f>IF(H922="","",VLOOKUP(H922,PROFILE!$B$6:$AC$1000,23,FALSE))</f>
        <v/>
      </c>
      <c r="L922" s="369" t="str">
        <f>IF(H922="","",VLOOKUP(H922,PROFILE!$B$6:$AC$1000,24,FALSE))</f>
        <v/>
      </c>
      <c r="M922" s="370" t="str">
        <f>IF(H922="","",VLOOKUP(H922,PROFILE!$B$6:$AC$1000,25,FALSE))</f>
        <v/>
      </c>
      <c r="N922" s="371">
        <f t="shared" si="78"/>
        <v>0</v>
      </c>
      <c r="O922" s="372"/>
      <c r="P922" s="372"/>
      <c r="Q922" s="371">
        <f t="shared" si="79"/>
        <v>0</v>
      </c>
      <c r="R922" s="371">
        <f t="shared" si="75"/>
        <v>0</v>
      </c>
      <c r="S922" s="372">
        <f>IFERROR((VLOOKUP(A922,QUEUE!$F$5:$AW$1000,27,FALSE)-VLOOKUP(A922,QUEUE!$F$5:$AW$1000,26,FALSE))*500,0)</f>
        <v>0</v>
      </c>
      <c r="T922" s="372">
        <f>IFERROR((VLOOKUP(A922,QUEUE!$F$5:$AW$1000,30,FALSE)-VLOOKUP(A922,QUEUE!$F$5:$AW$1000,29,FALSE))*850,0)</f>
        <v>0</v>
      </c>
      <c r="U922" s="372">
        <f>IFERROR((VLOOKUP(A922,QUEUE!$F$5:$AW$1000,33,FALSE)-VLOOKUP(A922,QUEUE!$F$5:$AW$1000,32,FALSE))*600,0)</f>
        <v>0</v>
      </c>
      <c r="V922" s="372">
        <f>IFERROR((VLOOKUP(A922,QUEUE!$F$5:$AW$1000,36,FALSE)-VLOOKUP(A922,QUEUE!$F$5:$AW$1000,35,FALSE))*750,0)</f>
        <v>0</v>
      </c>
      <c r="W922" s="372">
        <f>IFERROR((VLOOKUP(A922,QUEUE!$F$5:$AW$1000,39,FALSE)-VLOOKUP(A922,QUEUE!$F$5:$AW$1000,38,FALSE))*600,0)</f>
        <v>0</v>
      </c>
      <c r="X922" s="373"/>
      <c r="Y922" s="371">
        <f>IFERROR(VLOOKUP(A922,PROFILE!$B$6:$DG$1000,109,FALSE),0)</f>
        <v>0</v>
      </c>
      <c r="Z922" s="371">
        <f>IFERROR((VLOOKUP(A922,PROFILE!$B$6:$DG$1000,110,FALSE)*900)+((VLOOKUP(A922,PROFILE!$B$6:$DG$1000,110,FALSE)*900)*0.5),0)</f>
        <v>0</v>
      </c>
      <c r="AA922" s="371">
        <f t="shared" si="77"/>
        <v>0</v>
      </c>
      <c r="AB922" s="373">
        <f>IF(PROFILE!R924="รอบคัน",1500,IF(PROFILE!R924="โคม่า",2000,PROFILE!DJ924*100))</f>
        <v>0</v>
      </c>
    </row>
    <row r="923" spans="1:28" x14ac:dyDescent="0.35">
      <c r="A923" s="344" t="e">
        <f t="shared" si="76"/>
        <v>#VALUE!</v>
      </c>
      <c r="B923" s="344">
        <v>923</v>
      </c>
      <c r="G923" s="374" t="str">
        <f>IFERROR(VLOOKUP(A923,PROFILE!$B$6:$P$1000,11,FALSE),"")</f>
        <v/>
      </c>
      <c r="H923" s="368" t="str">
        <f>IF(PROFILE!H925="","",PROFILE!B925)</f>
        <v/>
      </c>
      <c r="I923" s="369" t="str">
        <f>IF(H923="","",VLOOKUP(H923,PROFILE!$B$6:$AC$1000,18,FALSE))</f>
        <v/>
      </c>
      <c r="J923" s="369" t="str">
        <f>IF(H923="","",VLOOKUP(H923,PROFILE!$B$6:$AC$1000,17,FALSE))</f>
        <v/>
      </c>
      <c r="K923" s="369" t="str">
        <f>IF(H923="","",VLOOKUP(H923,PROFILE!$B$6:$AC$1000,23,FALSE))</f>
        <v/>
      </c>
      <c r="L923" s="369" t="str">
        <f>IF(H923="","",VLOOKUP(H923,PROFILE!$B$6:$AC$1000,24,FALSE))</f>
        <v/>
      </c>
      <c r="M923" s="370" t="str">
        <f>IF(H923="","",VLOOKUP(H923,PROFILE!$B$6:$AC$1000,25,FALSE))</f>
        <v/>
      </c>
      <c r="N923" s="371">
        <f t="shared" si="78"/>
        <v>0</v>
      </c>
      <c r="O923" s="372"/>
      <c r="P923" s="372"/>
      <c r="Q923" s="371">
        <f t="shared" si="79"/>
        <v>0</v>
      </c>
      <c r="R923" s="371">
        <f t="shared" si="75"/>
        <v>0</v>
      </c>
      <c r="S923" s="372">
        <f>IFERROR((VLOOKUP(A923,QUEUE!$F$5:$AW$1000,27,FALSE)-VLOOKUP(A923,QUEUE!$F$5:$AW$1000,26,FALSE))*500,0)</f>
        <v>0</v>
      </c>
      <c r="T923" s="372">
        <f>IFERROR((VLOOKUP(A923,QUEUE!$F$5:$AW$1000,30,FALSE)-VLOOKUP(A923,QUEUE!$F$5:$AW$1000,29,FALSE))*850,0)</f>
        <v>0</v>
      </c>
      <c r="U923" s="372">
        <f>IFERROR((VLOOKUP(A923,QUEUE!$F$5:$AW$1000,33,FALSE)-VLOOKUP(A923,QUEUE!$F$5:$AW$1000,32,FALSE))*600,0)</f>
        <v>0</v>
      </c>
      <c r="V923" s="372">
        <f>IFERROR((VLOOKUP(A923,QUEUE!$F$5:$AW$1000,36,FALSE)-VLOOKUP(A923,QUEUE!$F$5:$AW$1000,35,FALSE))*750,0)</f>
        <v>0</v>
      </c>
      <c r="W923" s="372">
        <f>IFERROR((VLOOKUP(A923,QUEUE!$F$5:$AW$1000,39,FALSE)-VLOOKUP(A923,QUEUE!$F$5:$AW$1000,38,FALSE))*600,0)</f>
        <v>0</v>
      </c>
      <c r="X923" s="373"/>
      <c r="Y923" s="371">
        <f>IFERROR(VLOOKUP(A923,PROFILE!$B$6:$DG$1000,109,FALSE),0)</f>
        <v>0</v>
      </c>
      <c r="Z923" s="371">
        <f>IFERROR((VLOOKUP(A923,PROFILE!$B$6:$DG$1000,110,FALSE)*900)+((VLOOKUP(A923,PROFILE!$B$6:$DG$1000,110,FALSE)*900)*0.5),0)</f>
        <v>0</v>
      </c>
      <c r="AA923" s="371">
        <f t="shared" si="77"/>
        <v>0</v>
      </c>
      <c r="AB923" s="373">
        <f>IF(PROFILE!R925="รอบคัน",1500,IF(PROFILE!R925="โคม่า",2000,PROFILE!DJ925*100))</f>
        <v>0</v>
      </c>
    </row>
    <row r="924" spans="1:28" x14ac:dyDescent="0.35">
      <c r="A924" s="344" t="e">
        <f t="shared" si="76"/>
        <v>#VALUE!</v>
      </c>
      <c r="B924" s="344">
        <v>924</v>
      </c>
      <c r="G924" s="374" t="str">
        <f>IFERROR(VLOOKUP(A924,PROFILE!$B$6:$P$1000,11,FALSE),"")</f>
        <v/>
      </c>
      <c r="H924" s="368" t="str">
        <f>IF(PROFILE!H926="","",PROFILE!B926)</f>
        <v/>
      </c>
      <c r="I924" s="369" t="str">
        <f>IF(H924="","",VLOOKUP(H924,PROFILE!$B$6:$AC$1000,18,FALSE))</f>
        <v/>
      </c>
      <c r="J924" s="369" t="str">
        <f>IF(H924="","",VLOOKUP(H924,PROFILE!$B$6:$AC$1000,17,FALSE))</f>
        <v/>
      </c>
      <c r="K924" s="369" t="str">
        <f>IF(H924="","",VLOOKUP(H924,PROFILE!$B$6:$AC$1000,23,FALSE))</f>
        <v/>
      </c>
      <c r="L924" s="369" t="str">
        <f>IF(H924="","",VLOOKUP(H924,PROFILE!$B$6:$AC$1000,24,FALSE))</f>
        <v/>
      </c>
      <c r="M924" s="370" t="str">
        <f>IF(H924="","",VLOOKUP(H924,PROFILE!$B$6:$AC$1000,25,FALSE))</f>
        <v/>
      </c>
      <c r="N924" s="371">
        <f t="shared" si="78"/>
        <v>0</v>
      </c>
      <c r="O924" s="372"/>
      <c r="P924" s="372"/>
      <c r="Q924" s="371">
        <f t="shared" si="79"/>
        <v>0</v>
      </c>
      <c r="R924" s="371">
        <f t="shared" si="75"/>
        <v>0</v>
      </c>
      <c r="S924" s="372">
        <f>IFERROR((VLOOKUP(A924,QUEUE!$F$5:$AW$1000,27,FALSE)-VLOOKUP(A924,QUEUE!$F$5:$AW$1000,26,FALSE))*500,0)</f>
        <v>0</v>
      </c>
      <c r="T924" s="372">
        <f>IFERROR((VLOOKUP(A924,QUEUE!$F$5:$AW$1000,30,FALSE)-VLOOKUP(A924,QUEUE!$F$5:$AW$1000,29,FALSE))*850,0)</f>
        <v>0</v>
      </c>
      <c r="U924" s="372">
        <f>IFERROR((VLOOKUP(A924,QUEUE!$F$5:$AW$1000,33,FALSE)-VLOOKUP(A924,QUEUE!$F$5:$AW$1000,32,FALSE))*600,0)</f>
        <v>0</v>
      </c>
      <c r="V924" s="372">
        <f>IFERROR((VLOOKUP(A924,QUEUE!$F$5:$AW$1000,36,FALSE)-VLOOKUP(A924,QUEUE!$F$5:$AW$1000,35,FALSE))*750,0)</f>
        <v>0</v>
      </c>
      <c r="W924" s="372">
        <f>IFERROR((VLOOKUP(A924,QUEUE!$F$5:$AW$1000,39,FALSE)-VLOOKUP(A924,QUEUE!$F$5:$AW$1000,38,FALSE))*600,0)</f>
        <v>0</v>
      </c>
      <c r="X924" s="373"/>
      <c r="Y924" s="371">
        <f>IFERROR(VLOOKUP(A924,PROFILE!$B$6:$DG$1000,109,FALSE),0)</f>
        <v>0</v>
      </c>
      <c r="Z924" s="371">
        <f>IFERROR((VLOOKUP(A924,PROFILE!$B$6:$DG$1000,110,FALSE)*900)+((VLOOKUP(A924,PROFILE!$B$6:$DG$1000,110,FALSE)*900)*0.5),0)</f>
        <v>0</v>
      </c>
      <c r="AA924" s="371">
        <f t="shared" si="77"/>
        <v>0</v>
      </c>
      <c r="AB924" s="373">
        <f>IF(PROFILE!R926="รอบคัน",1500,IF(PROFILE!R926="โคม่า",2000,PROFILE!DJ926*100))</f>
        <v>0</v>
      </c>
    </row>
    <row r="925" spans="1:28" x14ac:dyDescent="0.35">
      <c r="A925" s="344" t="e">
        <f t="shared" si="76"/>
        <v>#VALUE!</v>
      </c>
      <c r="B925" s="344">
        <v>925</v>
      </c>
      <c r="G925" s="374" t="str">
        <f>IFERROR(VLOOKUP(A925,PROFILE!$B$6:$P$1000,11,FALSE),"")</f>
        <v/>
      </c>
      <c r="H925" s="368" t="str">
        <f>IF(PROFILE!H927="","",PROFILE!B927)</f>
        <v/>
      </c>
      <c r="I925" s="369" t="str">
        <f>IF(H925="","",VLOOKUP(H925,PROFILE!$B$6:$AC$1000,18,FALSE))</f>
        <v/>
      </c>
      <c r="J925" s="369" t="str">
        <f>IF(H925="","",VLOOKUP(H925,PROFILE!$B$6:$AC$1000,17,FALSE))</f>
        <v/>
      </c>
      <c r="K925" s="369" t="str">
        <f>IF(H925="","",VLOOKUP(H925,PROFILE!$B$6:$AC$1000,23,FALSE))</f>
        <v/>
      </c>
      <c r="L925" s="369" t="str">
        <f>IF(H925="","",VLOOKUP(H925,PROFILE!$B$6:$AC$1000,24,FALSE))</f>
        <v/>
      </c>
      <c r="M925" s="370" t="str">
        <f>IF(H925="","",VLOOKUP(H925,PROFILE!$B$6:$AC$1000,25,FALSE))</f>
        <v/>
      </c>
      <c r="N925" s="371">
        <f t="shared" si="78"/>
        <v>0</v>
      </c>
      <c r="O925" s="372"/>
      <c r="P925" s="372"/>
      <c r="Q925" s="371">
        <f t="shared" si="79"/>
        <v>0</v>
      </c>
      <c r="R925" s="371">
        <f t="shared" si="75"/>
        <v>0</v>
      </c>
      <c r="S925" s="372">
        <f>IFERROR((VLOOKUP(A925,QUEUE!$F$5:$AW$1000,27,FALSE)-VLOOKUP(A925,QUEUE!$F$5:$AW$1000,26,FALSE))*500,0)</f>
        <v>0</v>
      </c>
      <c r="T925" s="372">
        <f>IFERROR((VLOOKUP(A925,QUEUE!$F$5:$AW$1000,30,FALSE)-VLOOKUP(A925,QUEUE!$F$5:$AW$1000,29,FALSE))*850,0)</f>
        <v>0</v>
      </c>
      <c r="U925" s="372">
        <f>IFERROR((VLOOKUP(A925,QUEUE!$F$5:$AW$1000,33,FALSE)-VLOOKUP(A925,QUEUE!$F$5:$AW$1000,32,FALSE))*600,0)</f>
        <v>0</v>
      </c>
      <c r="V925" s="372">
        <f>IFERROR((VLOOKUP(A925,QUEUE!$F$5:$AW$1000,36,FALSE)-VLOOKUP(A925,QUEUE!$F$5:$AW$1000,35,FALSE))*750,0)</f>
        <v>0</v>
      </c>
      <c r="W925" s="372">
        <f>IFERROR((VLOOKUP(A925,QUEUE!$F$5:$AW$1000,39,FALSE)-VLOOKUP(A925,QUEUE!$F$5:$AW$1000,38,FALSE))*600,0)</f>
        <v>0</v>
      </c>
      <c r="X925" s="373"/>
      <c r="Y925" s="371">
        <f>IFERROR(VLOOKUP(A925,PROFILE!$B$6:$DG$1000,109,FALSE),0)</f>
        <v>0</v>
      </c>
      <c r="Z925" s="371">
        <f>IFERROR((VLOOKUP(A925,PROFILE!$B$6:$DG$1000,110,FALSE)*900)+((VLOOKUP(A925,PROFILE!$B$6:$DG$1000,110,FALSE)*900)*0.5),0)</f>
        <v>0</v>
      </c>
      <c r="AA925" s="371">
        <f t="shared" si="77"/>
        <v>0</v>
      </c>
      <c r="AB925" s="373">
        <f>IF(PROFILE!R927="รอบคัน",1500,IF(PROFILE!R927="โคม่า",2000,PROFILE!DJ927*100))</f>
        <v>0</v>
      </c>
    </row>
    <row r="926" spans="1:28" x14ac:dyDescent="0.35">
      <c r="A926" s="344" t="e">
        <f t="shared" si="76"/>
        <v>#VALUE!</v>
      </c>
      <c r="B926" s="344">
        <v>926</v>
      </c>
      <c r="G926" s="374" t="str">
        <f>IFERROR(VLOOKUP(A926,PROFILE!$B$6:$P$1000,11,FALSE),"")</f>
        <v/>
      </c>
      <c r="H926" s="368" t="str">
        <f>IF(PROFILE!H928="","",PROFILE!B928)</f>
        <v/>
      </c>
      <c r="I926" s="369" t="str">
        <f>IF(H926="","",VLOOKUP(H926,PROFILE!$B$6:$AC$1000,18,FALSE))</f>
        <v/>
      </c>
      <c r="J926" s="369" t="str">
        <f>IF(H926="","",VLOOKUP(H926,PROFILE!$B$6:$AC$1000,17,FALSE))</f>
        <v/>
      </c>
      <c r="K926" s="369" t="str">
        <f>IF(H926="","",VLOOKUP(H926,PROFILE!$B$6:$AC$1000,23,FALSE))</f>
        <v/>
      </c>
      <c r="L926" s="369" t="str">
        <f>IF(H926="","",VLOOKUP(H926,PROFILE!$B$6:$AC$1000,24,FALSE))</f>
        <v/>
      </c>
      <c r="M926" s="370" t="str">
        <f>IF(H926="","",VLOOKUP(H926,PROFILE!$B$6:$AC$1000,25,FALSE))</f>
        <v/>
      </c>
      <c r="N926" s="371">
        <f t="shared" si="78"/>
        <v>0</v>
      </c>
      <c r="O926" s="372"/>
      <c r="P926" s="372"/>
      <c r="Q926" s="371">
        <f t="shared" si="79"/>
        <v>0</v>
      </c>
      <c r="R926" s="371">
        <f t="shared" si="75"/>
        <v>0</v>
      </c>
      <c r="S926" s="372">
        <f>IFERROR((VLOOKUP(A926,QUEUE!$F$5:$AW$1000,27,FALSE)-VLOOKUP(A926,QUEUE!$F$5:$AW$1000,26,FALSE))*500,0)</f>
        <v>0</v>
      </c>
      <c r="T926" s="372">
        <f>IFERROR((VLOOKUP(A926,QUEUE!$F$5:$AW$1000,30,FALSE)-VLOOKUP(A926,QUEUE!$F$5:$AW$1000,29,FALSE))*850,0)</f>
        <v>0</v>
      </c>
      <c r="U926" s="372">
        <f>IFERROR((VLOOKUP(A926,QUEUE!$F$5:$AW$1000,33,FALSE)-VLOOKUP(A926,QUEUE!$F$5:$AW$1000,32,FALSE))*600,0)</f>
        <v>0</v>
      </c>
      <c r="V926" s="372">
        <f>IFERROR((VLOOKUP(A926,QUEUE!$F$5:$AW$1000,36,FALSE)-VLOOKUP(A926,QUEUE!$F$5:$AW$1000,35,FALSE))*750,0)</f>
        <v>0</v>
      </c>
      <c r="W926" s="372">
        <f>IFERROR((VLOOKUP(A926,QUEUE!$F$5:$AW$1000,39,FALSE)-VLOOKUP(A926,QUEUE!$F$5:$AW$1000,38,FALSE))*600,0)</f>
        <v>0</v>
      </c>
      <c r="X926" s="373"/>
      <c r="Y926" s="371">
        <f>IFERROR(VLOOKUP(A926,PROFILE!$B$6:$DG$1000,109,FALSE),0)</f>
        <v>0</v>
      </c>
      <c r="Z926" s="371">
        <f>IFERROR((VLOOKUP(A926,PROFILE!$B$6:$DG$1000,110,FALSE)*900)+((VLOOKUP(A926,PROFILE!$B$6:$DG$1000,110,FALSE)*900)*0.5),0)</f>
        <v>0</v>
      </c>
      <c r="AA926" s="371">
        <f t="shared" si="77"/>
        <v>0</v>
      </c>
      <c r="AB926" s="373">
        <f>IF(PROFILE!R928="รอบคัน",1500,IF(PROFILE!R928="โคม่า",2000,PROFILE!DJ928*100))</f>
        <v>0</v>
      </c>
    </row>
    <row r="927" spans="1:28" x14ac:dyDescent="0.35">
      <c r="A927" s="344" t="e">
        <f t="shared" si="76"/>
        <v>#VALUE!</v>
      </c>
      <c r="B927" s="344">
        <v>927</v>
      </c>
      <c r="G927" s="374" t="str">
        <f>IFERROR(VLOOKUP(A927,PROFILE!$B$6:$P$1000,11,FALSE),"")</f>
        <v/>
      </c>
      <c r="H927" s="368" t="str">
        <f>IF(PROFILE!H929="","",PROFILE!B929)</f>
        <v/>
      </c>
      <c r="I927" s="369" t="str">
        <f>IF(H927="","",VLOOKUP(H927,PROFILE!$B$6:$AC$1000,18,FALSE))</f>
        <v/>
      </c>
      <c r="J927" s="369" t="str">
        <f>IF(H927="","",VLOOKUP(H927,PROFILE!$B$6:$AC$1000,17,FALSE))</f>
        <v/>
      </c>
      <c r="K927" s="369" t="str">
        <f>IF(H927="","",VLOOKUP(H927,PROFILE!$B$6:$AC$1000,23,FALSE))</f>
        <v/>
      </c>
      <c r="L927" s="369" t="str">
        <f>IF(H927="","",VLOOKUP(H927,PROFILE!$B$6:$AC$1000,24,FALSE))</f>
        <v/>
      </c>
      <c r="M927" s="370" t="str">
        <f>IF(H927="","",VLOOKUP(H927,PROFILE!$B$6:$AC$1000,25,FALSE))</f>
        <v/>
      </c>
      <c r="N927" s="371">
        <f t="shared" si="78"/>
        <v>0</v>
      </c>
      <c r="O927" s="372"/>
      <c r="P927" s="372"/>
      <c r="Q927" s="371">
        <f t="shared" si="79"/>
        <v>0</v>
      </c>
      <c r="R927" s="371">
        <f t="shared" si="75"/>
        <v>0</v>
      </c>
      <c r="S927" s="372">
        <f>IFERROR((VLOOKUP(A927,QUEUE!$F$5:$AW$1000,27,FALSE)-VLOOKUP(A927,QUEUE!$F$5:$AW$1000,26,FALSE))*500,0)</f>
        <v>0</v>
      </c>
      <c r="T927" s="372">
        <f>IFERROR((VLOOKUP(A927,QUEUE!$F$5:$AW$1000,30,FALSE)-VLOOKUP(A927,QUEUE!$F$5:$AW$1000,29,FALSE))*850,0)</f>
        <v>0</v>
      </c>
      <c r="U927" s="372">
        <f>IFERROR((VLOOKUP(A927,QUEUE!$F$5:$AW$1000,33,FALSE)-VLOOKUP(A927,QUEUE!$F$5:$AW$1000,32,FALSE))*600,0)</f>
        <v>0</v>
      </c>
      <c r="V927" s="372">
        <f>IFERROR((VLOOKUP(A927,QUEUE!$F$5:$AW$1000,36,FALSE)-VLOOKUP(A927,QUEUE!$F$5:$AW$1000,35,FALSE))*750,0)</f>
        <v>0</v>
      </c>
      <c r="W927" s="372">
        <f>IFERROR((VLOOKUP(A927,QUEUE!$F$5:$AW$1000,39,FALSE)-VLOOKUP(A927,QUEUE!$F$5:$AW$1000,38,FALSE))*600,0)</f>
        <v>0</v>
      </c>
      <c r="X927" s="373"/>
      <c r="Y927" s="371">
        <f>IFERROR(VLOOKUP(A927,PROFILE!$B$6:$DG$1000,109,FALSE),0)</f>
        <v>0</v>
      </c>
      <c r="Z927" s="371">
        <f>IFERROR((VLOOKUP(A927,PROFILE!$B$6:$DG$1000,110,FALSE)*900)+((VLOOKUP(A927,PROFILE!$B$6:$DG$1000,110,FALSE)*900)*0.5),0)</f>
        <v>0</v>
      </c>
      <c r="AA927" s="371">
        <f t="shared" si="77"/>
        <v>0</v>
      </c>
      <c r="AB927" s="373">
        <f>IF(PROFILE!R929="รอบคัน",1500,IF(PROFILE!R929="โคม่า",2000,PROFILE!DJ929*100))</f>
        <v>0</v>
      </c>
    </row>
    <row r="928" spans="1:28" x14ac:dyDescent="0.35">
      <c r="A928" s="344" t="e">
        <f t="shared" si="76"/>
        <v>#VALUE!</v>
      </c>
      <c r="B928" s="344">
        <v>928</v>
      </c>
      <c r="G928" s="374" t="str">
        <f>IFERROR(VLOOKUP(A928,PROFILE!$B$6:$P$1000,11,FALSE),"")</f>
        <v/>
      </c>
      <c r="H928" s="368" t="str">
        <f>IF(PROFILE!H930="","",PROFILE!B930)</f>
        <v/>
      </c>
      <c r="I928" s="369" t="str">
        <f>IF(H928="","",VLOOKUP(H928,PROFILE!$B$6:$AC$1000,18,FALSE))</f>
        <v/>
      </c>
      <c r="J928" s="369" t="str">
        <f>IF(H928="","",VLOOKUP(H928,PROFILE!$B$6:$AC$1000,17,FALSE))</f>
        <v/>
      </c>
      <c r="K928" s="369" t="str">
        <f>IF(H928="","",VLOOKUP(H928,PROFILE!$B$6:$AC$1000,23,FALSE))</f>
        <v/>
      </c>
      <c r="L928" s="369" t="str">
        <f>IF(H928="","",VLOOKUP(H928,PROFILE!$B$6:$AC$1000,24,FALSE))</f>
        <v/>
      </c>
      <c r="M928" s="370" t="str">
        <f>IF(H928="","",VLOOKUP(H928,PROFILE!$B$6:$AC$1000,25,FALSE))</f>
        <v/>
      </c>
      <c r="N928" s="371">
        <f t="shared" si="78"/>
        <v>0</v>
      </c>
      <c r="O928" s="372"/>
      <c r="P928" s="372"/>
      <c r="Q928" s="371">
        <f t="shared" si="79"/>
        <v>0</v>
      </c>
      <c r="R928" s="371">
        <f t="shared" si="75"/>
        <v>0</v>
      </c>
      <c r="S928" s="372">
        <f>IFERROR((VLOOKUP(A928,QUEUE!$F$5:$AW$1000,27,FALSE)-VLOOKUP(A928,QUEUE!$F$5:$AW$1000,26,FALSE))*500,0)</f>
        <v>0</v>
      </c>
      <c r="T928" s="372">
        <f>IFERROR((VLOOKUP(A928,QUEUE!$F$5:$AW$1000,30,FALSE)-VLOOKUP(A928,QUEUE!$F$5:$AW$1000,29,FALSE))*850,0)</f>
        <v>0</v>
      </c>
      <c r="U928" s="372">
        <f>IFERROR((VLOOKUP(A928,QUEUE!$F$5:$AW$1000,33,FALSE)-VLOOKUP(A928,QUEUE!$F$5:$AW$1000,32,FALSE))*600,0)</f>
        <v>0</v>
      </c>
      <c r="V928" s="372">
        <f>IFERROR((VLOOKUP(A928,QUEUE!$F$5:$AW$1000,36,FALSE)-VLOOKUP(A928,QUEUE!$F$5:$AW$1000,35,FALSE))*750,0)</f>
        <v>0</v>
      </c>
      <c r="W928" s="372">
        <f>IFERROR((VLOOKUP(A928,QUEUE!$F$5:$AW$1000,39,FALSE)-VLOOKUP(A928,QUEUE!$F$5:$AW$1000,38,FALSE))*600,0)</f>
        <v>0</v>
      </c>
      <c r="X928" s="373"/>
      <c r="Y928" s="371">
        <f>IFERROR(VLOOKUP(A928,PROFILE!$B$6:$DG$1000,109,FALSE),0)</f>
        <v>0</v>
      </c>
      <c r="Z928" s="371">
        <f>IFERROR((VLOOKUP(A928,PROFILE!$B$6:$DG$1000,110,FALSE)*900)+((VLOOKUP(A928,PROFILE!$B$6:$DG$1000,110,FALSE)*900)*0.5),0)</f>
        <v>0</v>
      </c>
      <c r="AA928" s="371">
        <f t="shared" si="77"/>
        <v>0</v>
      </c>
      <c r="AB928" s="373">
        <f>IF(PROFILE!R930="รอบคัน",1500,IF(PROFILE!R930="โคม่า",2000,PROFILE!DJ930*100))</f>
        <v>0</v>
      </c>
    </row>
    <row r="929" spans="1:28" x14ac:dyDescent="0.35">
      <c r="A929" s="344" t="e">
        <f t="shared" si="76"/>
        <v>#VALUE!</v>
      </c>
      <c r="B929" s="344">
        <v>929</v>
      </c>
      <c r="G929" s="374" t="str">
        <f>IFERROR(VLOOKUP(A929,PROFILE!$B$6:$P$1000,11,FALSE),"")</f>
        <v/>
      </c>
      <c r="H929" s="368" t="str">
        <f>IF(PROFILE!H931="","",PROFILE!B931)</f>
        <v/>
      </c>
      <c r="I929" s="369" t="str">
        <f>IF(H929="","",VLOOKUP(H929,PROFILE!$B$6:$AC$1000,18,FALSE))</f>
        <v/>
      </c>
      <c r="J929" s="369" t="str">
        <f>IF(H929="","",VLOOKUP(H929,PROFILE!$B$6:$AC$1000,17,FALSE))</f>
        <v/>
      </c>
      <c r="K929" s="369" t="str">
        <f>IF(H929="","",VLOOKUP(H929,PROFILE!$B$6:$AC$1000,23,FALSE))</f>
        <v/>
      </c>
      <c r="L929" s="369" t="str">
        <f>IF(H929="","",VLOOKUP(H929,PROFILE!$B$6:$AC$1000,24,FALSE))</f>
        <v/>
      </c>
      <c r="M929" s="370" t="str">
        <f>IF(H929="","",VLOOKUP(H929,PROFILE!$B$6:$AC$1000,25,FALSE))</f>
        <v/>
      </c>
      <c r="N929" s="371">
        <f t="shared" si="78"/>
        <v>0</v>
      </c>
      <c r="O929" s="372"/>
      <c r="P929" s="372"/>
      <c r="Q929" s="371">
        <f t="shared" si="79"/>
        <v>0</v>
      </c>
      <c r="R929" s="371">
        <f t="shared" si="75"/>
        <v>0</v>
      </c>
      <c r="S929" s="372">
        <f>IFERROR((VLOOKUP(A929,QUEUE!$F$5:$AW$1000,27,FALSE)-VLOOKUP(A929,QUEUE!$F$5:$AW$1000,26,FALSE))*500,0)</f>
        <v>0</v>
      </c>
      <c r="T929" s="372">
        <f>IFERROR((VLOOKUP(A929,QUEUE!$F$5:$AW$1000,30,FALSE)-VLOOKUP(A929,QUEUE!$F$5:$AW$1000,29,FALSE))*850,0)</f>
        <v>0</v>
      </c>
      <c r="U929" s="372">
        <f>IFERROR((VLOOKUP(A929,QUEUE!$F$5:$AW$1000,33,FALSE)-VLOOKUP(A929,QUEUE!$F$5:$AW$1000,32,FALSE))*600,0)</f>
        <v>0</v>
      </c>
      <c r="V929" s="372">
        <f>IFERROR((VLOOKUP(A929,QUEUE!$F$5:$AW$1000,36,FALSE)-VLOOKUP(A929,QUEUE!$F$5:$AW$1000,35,FALSE))*750,0)</f>
        <v>0</v>
      </c>
      <c r="W929" s="372">
        <f>IFERROR((VLOOKUP(A929,QUEUE!$F$5:$AW$1000,39,FALSE)-VLOOKUP(A929,QUEUE!$F$5:$AW$1000,38,FALSE))*600,0)</f>
        <v>0</v>
      </c>
      <c r="X929" s="373"/>
      <c r="Y929" s="371">
        <f>IFERROR(VLOOKUP(A929,PROFILE!$B$6:$DG$1000,109,FALSE),0)</f>
        <v>0</v>
      </c>
      <c r="Z929" s="371">
        <f>IFERROR((VLOOKUP(A929,PROFILE!$B$6:$DG$1000,110,FALSE)*900)+((VLOOKUP(A929,PROFILE!$B$6:$DG$1000,110,FALSE)*900)*0.5),0)</f>
        <v>0</v>
      </c>
      <c r="AA929" s="371">
        <f t="shared" si="77"/>
        <v>0</v>
      </c>
      <c r="AB929" s="373">
        <f>IF(PROFILE!R931="รอบคัน",1500,IF(PROFILE!R931="โคม่า",2000,PROFILE!DJ931*100))</f>
        <v>0</v>
      </c>
    </row>
    <row r="930" spans="1:28" x14ac:dyDescent="0.35">
      <c r="A930" s="344" t="e">
        <f t="shared" si="76"/>
        <v>#VALUE!</v>
      </c>
      <c r="B930" s="344">
        <v>930</v>
      </c>
      <c r="G930" s="374" t="str">
        <f>IFERROR(VLOOKUP(A930,PROFILE!$B$6:$P$1000,11,FALSE),"")</f>
        <v/>
      </c>
      <c r="H930" s="368" t="str">
        <f>IF(PROFILE!H932="","",PROFILE!B932)</f>
        <v/>
      </c>
      <c r="I930" s="369" t="str">
        <f>IF(H930="","",VLOOKUP(H930,PROFILE!$B$6:$AC$1000,18,FALSE))</f>
        <v/>
      </c>
      <c r="J930" s="369" t="str">
        <f>IF(H930="","",VLOOKUP(H930,PROFILE!$B$6:$AC$1000,17,FALSE))</f>
        <v/>
      </c>
      <c r="K930" s="369" t="str">
        <f>IF(H930="","",VLOOKUP(H930,PROFILE!$B$6:$AC$1000,23,FALSE))</f>
        <v/>
      </c>
      <c r="L930" s="369" t="str">
        <f>IF(H930="","",VLOOKUP(H930,PROFILE!$B$6:$AC$1000,24,FALSE))</f>
        <v/>
      </c>
      <c r="M930" s="370" t="str">
        <f>IF(H930="","",VLOOKUP(H930,PROFILE!$B$6:$AC$1000,25,FALSE))</f>
        <v/>
      </c>
      <c r="N930" s="371">
        <f t="shared" si="78"/>
        <v>0</v>
      </c>
      <c r="O930" s="372"/>
      <c r="P930" s="372"/>
      <c r="Q930" s="371">
        <f t="shared" si="79"/>
        <v>0</v>
      </c>
      <c r="R930" s="371">
        <f t="shared" si="75"/>
        <v>0</v>
      </c>
      <c r="S930" s="372">
        <f>IFERROR((VLOOKUP(A930,QUEUE!$F$5:$AW$1000,27,FALSE)-VLOOKUP(A930,QUEUE!$F$5:$AW$1000,26,FALSE))*500,0)</f>
        <v>0</v>
      </c>
      <c r="T930" s="372">
        <f>IFERROR((VLOOKUP(A930,QUEUE!$F$5:$AW$1000,30,FALSE)-VLOOKUP(A930,QUEUE!$F$5:$AW$1000,29,FALSE))*850,0)</f>
        <v>0</v>
      </c>
      <c r="U930" s="372">
        <f>IFERROR((VLOOKUP(A930,QUEUE!$F$5:$AW$1000,33,FALSE)-VLOOKUP(A930,QUEUE!$F$5:$AW$1000,32,FALSE))*600,0)</f>
        <v>0</v>
      </c>
      <c r="V930" s="372">
        <f>IFERROR((VLOOKUP(A930,QUEUE!$F$5:$AW$1000,36,FALSE)-VLOOKUP(A930,QUEUE!$F$5:$AW$1000,35,FALSE))*750,0)</f>
        <v>0</v>
      </c>
      <c r="W930" s="372">
        <f>IFERROR((VLOOKUP(A930,QUEUE!$F$5:$AW$1000,39,FALSE)-VLOOKUP(A930,QUEUE!$F$5:$AW$1000,38,FALSE))*600,0)</f>
        <v>0</v>
      </c>
      <c r="X930" s="373"/>
      <c r="Y930" s="371">
        <f>IFERROR(VLOOKUP(A930,PROFILE!$B$6:$DG$1000,109,FALSE),0)</f>
        <v>0</v>
      </c>
      <c r="Z930" s="371">
        <f>IFERROR((VLOOKUP(A930,PROFILE!$B$6:$DG$1000,110,FALSE)*900)+((VLOOKUP(A930,PROFILE!$B$6:$DG$1000,110,FALSE)*900)*0.5),0)</f>
        <v>0</v>
      </c>
      <c r="AA930" s="371">
        <f t="shared" si="77"/>
        <v>0</v>
      </c>
      <c r="AB930" s="373">
        <f>IF(PROFILE!R932="รอบคัน",1500,IF(PROFILE!R932="โคม่า",2000,PROFILE!DJ932*100))</f>
        <v>0</v>
      </c>
    </row>
    <row r="931" spans="1:28" x14ac:dyDescent="0.35">
      <c r="A931" s="344" t="e">
        <f t="shared" si="76"/>
        <v>#VALUE!</v>
      </c>
      <c r="B931" s="344">
        <v>931</v>
      </c>
      <c r="G931" s="374" t="str">
        <f>IFERROR(VLOOKUP(A931,PROFILE!$B$6:$P$1000,11,FALSE),"")</f>
        <v/>
      </c>
      <c r="H931" s="368" t="str">
        <f>IF(PROFILE!H933="","",PROFILE!B933)</f>
        <v/>
      </c>
      <c r="I931" s="369" t="str">
        <f>IF(H931="","",VLOOKUP(H931,PROFILE!$B$6:$AC$1000,18,FALSE))</f>
        <v/>
      </c>
      <c r="J931" s="369" t="str">
        <f>IF(H931="","",VLOOKUP(H931,PROFILE!$B$6:$AC$1000,17,FALSE))</f>
        <v/>
      </c>
      <c r="K931" s="369" t="str">
        <f>IF(H931="","",VLOOKUP(H931,PROFILE!$B$6:$AC$1000,23,FALSE))</f>
        <v/>
      </c>
      <c r="L931" s="369" t="str">
        <f>IF(H931="","",VLOOKUP(H931,PROFILE!$B$6:$AC$1000,24,FALSE))</f>
        <v/>
      </c>
      <c r="M931" s="370" t="str">
        <f>IF(H931="","",VLOOKUP(H931,PROFILE!$B$6:$AC$1000,25,FALSE))</f>
        <v/>
      </c>
      <c r="N931" s="371">
        <f t="shared" si="78"/>
        <v>0</v>
      </c>
      <c r="O931" s="372"/>
      <c r="P931" s="372"/>
      <c r="Q931" s="371">
        <f t="shared" si="79"/>
        <v>0</v>
      </c>
      <c r="R931" s="371">
        <f t="shared" si="75"/>
        <v>0</v>
      </c>
      <c r="S931" s="372">
        <f>IFERROR((VLOOKUP(A931,QUEUE!$F$5:$AW$1000,27,FALSE)-VLOOKUP(A931,QUEUE!$F$5:$AW$1000,26,FALSE))*500,0)</f>
        <v>0</v>
      </c>
      <c r="T931" s="372">
        <f>IFERROR((VLOOKUP(A931,QUEUE!$F$5:$AW$1000,30,FALSE)-VLOOKUP(A931,QUEUE!$F$5:$AW$1000,29,FALSE))*850,0)</f>
        <v>0</v>
      </c>
      <c r="U931" s="372">
        <f>IFERROR((VLOOKUP(A931,QUEUE!$F$5:$AW$1000,33,FALSE)-VLOOKUP(A931,QUEUE!$F$5:$AW$1000,32,FALSE))*600,0)</f>
        <v>0</v>
      </c>
      <c r="V931" s="372">
        <f>IFERROR((VLOOKUP(A931,QUEUE!$F$5:$AW$1000,36,FALSE)-VLOOKUP(A931,QUEUE!$F$5:$AW$1000,35,FALSE))*750,0)</f>
        <v>0</v>
      </c>
      <c r="W931" s="372">
        <f>IFERROR((VLOOKUP(A931,QUEUE!$F$5:$AW$1000,39,FALSE)-VLOOKUP(A931,QUEUE!$F$5:$AW$1000,38,FALSE))*600,0)</f>
        <v>0</v>
      </c>
      <c r="X931" s="373"/>
      <c r="Y931" s="371">
        <f>IFERROR(VLOOKUP(A931,PROFILE!$B$6:$DG$1000,109,FALSE),0)</f>
        <v>0</v>
      </c>
      <c r="Z931" s="371">
        <f>IFERROR((VLOOKUP(A931,PROFILE!$B$6:$DG$1000,110,FALSE)*900)+((VLOOKUP(A931,PROFILE!$B$6:$DG$1000,110,FALSE)*900)*0.5),0)</f>
        <v>0</v>
      </c>
      <c r="AA931" s="371">
        <f t="shared" si="77"/>
        <v>0</v>
      </c>
      <c r="AB931" s="373">
        <f>IF(PROFILE!R933="รอบคัน",1500,IF(PROFILE!R933="โคม่า",2000,PROFILE!DJ933*100))</f>
        <v>0</v>
      </c>
    </row>
    <row r="932" spans="1:28" x14ac:dyDescent="0.35">
      <c r="A932" s="344" t="e">
        <f t="shared" si="76"/>
        <v>#VALUE!</v>
      </c>
      <c r="B932" s="344">
        <v>932</v>
      </c>
      <c r="G932" s="374" t="str">
        <f>IFERROR(VLOOKUP(A932,PROFILE!$B$6:$P$1000,11,FALSE),"")</f>
        <v/>
      </c>
      <c r="H932" s="368" t="str">
        <f>IF(PROFILE!H934="","",PROFILE!B934)</f>
        <v/>
      </c>
      <c r="I932" s="369" t="str">
        <f>IF(H932="","",VLOOKUP(H932,PROFILE!$B$6:$AC$1000,18,FALSE))</f>
        <v/>
      </c>
      <c r="J932" s="369" t="str">
        <f>IF(H932="","",VLOOKUP(H932,PROFILE!$B$6:$AC$1000,17,FALSE))</f>
        <v/>
      </c>
      <c r="K932" s="369" t="str">
        <f>IF(H932="","",VLOOKUP(H932,PROFILE!$B$6:$AC$1000,23,FALSE))</f>
        <v/>
      </c>
      <c r="L932" s="369" t="str">
        <f>IF(H932="","",VLOOKUP(H932,PROFILE!$B$6:$AC$1000,24,FALSE))</f>
        <v/>
      </c>
      <c r="M932" s="370" t="str">
        <f>IF(H932="","",VLOOKUP(H932,PROFILE!$B$6:$AC$1000,25,FALSE))</f>
        <v/>
      </c>
      <c r="N932" s="371">
        <f t="shared" si="78"/>
        <v>0</v>
      </c>
      <c r="O932" s="372"/>
      <c r="P932" s="372"/>
      <c r="Q932" s="371">
        <f t="shared" si="79"/>
        <v>0</v>
      </c>
      <c r="R932" s="371">
        <f t="shared" si="75"/>
        <v>0</v>
      </c>
      <c r="S932" s="372">
        <f>IFERROR((VLOOKUP(A932,QUEUE!$F$5:$AW$1000,27,FALSE)-VLOOKUP(A932,QUEUE!$F$5:$AW$1000,26,FALSE))*500,0)</f>
        <v>0</v>
      </c>
      <c r="T932" s="372">
        <f>IFERROR((VLOOKUP(A932,QUEUE!$F$5:$AW$1000,30,FALSE)-VLOOKUP(A932,QUEUE!$F$5:$AW$1000,29,FALSE))*850,0)</f>
        <v>0</v>
      </c>
      <c r="U932" s="372">
        <f>IFERROR((VLOOKUP(A932,QUEUE!$F$5:$AW$1000,33,FALSE)-VLOOKUP(A932,QUEUE!$F$5:$AW$1000,32,FALSE))*600,0)</f>
        <v>0</v>
      </c>
      <c r="V932" s="372">
        <f>IFERROR((VLOOKUP(A932,QUEUE!$F$5:$AW$1000,36,FALSE)-VLOOKUP(A932,QUEUE!$F$5:$AW$1000,35,FALSE))*750,0)</f>
        <v>0</v>
      </c>
      <c r="W932" s="372">
        <f>IFERROR((VLOOKUP(A932,QUEUE!$F$5:$AW$1000,39,FALSE)-VLOOKUP(A932,QUEUE!$F$5:$AW$1000,38,FALSE))*600,0)</f>
        <v>0</v>
      </c>
      <c r="X932" s="373"/>
      <c r="Y932" s="371">
        <f>IFERROR(VLOOKUP(A932,PROFILE!$B$6:$DG$1000,109,FALSE),0)</f>
        <v>0</v>
      </c>
      <c r="Z932" s="371">
        <f>IFERROR((VLOOKUP(A932,PROFILE!$B$6:$DG$1000,110,FALSE)*900)+((VLOOKUP(A932,PROFILE!$B$6:$DG$1000,110,FALSE)*900)*0.5),0)</f>
        <v>0</v>
      </c>
      <c r="AA932" s="371">
        <f t="shared" si="77"/>
        <v>0</v>
      </c>
      <c r="AB932" s="373">
        <f>IF(PROFILE!R934="รอบคัน",1500,IF(PROFILE!R934="โคม่า",2000,PROFILE!DJ934*100))</f>
        <v>0</v>
      </c>
    </row>
    <row r="933" spans="1:28" x14ac:dyDescent="0.35">
      <c r="A933" s="344" t="e">
        <f t="shared" si="76"/>
        <v>#VALUE!</v>
      </c>
      <c r="B933" s="344">
        <v>933</v>
      </c>
      <c r="G933" s="374" t="str">
        <f>IFERROR(VLOOKUP(A933,PROFILE!$B$6:$P$1000,11,FALSE),"")</f>
        <v/>
      </c>
      <c r="H933" s="368" t="str">
        <f>IF(PROFILE!H935="","",PROFILE!B935)</f>
        <v/>
      </c>
      <c r="I933" s="369" t="str">
        <f>IF(H933="","",VLOOKUP(H933,PROFILE!$B$6:$AC$1000,18,FALSE))</f>
        <v/>
      </c>
      <c r="J933" s="369" t="str">
        <f>IF(H933="","",VLOOKUP(H933,PROFILE!$B$6:$AC$1000,17,FALSE))</f>
        <v/>
      </c>
      <c r="K933" s="369" t="str">
        <f>IF(H933="","",VLOOKUP(H933,PROFILE!$B$6:$AC$1000,23,FALSE))</f>
        <v/>
      </c>
      <c r="L933" s="369" t="str">
        <f>IF(H933="","",VLOOKUP(H933,PROFILE!$B$6:$AC$1000,24,FALSE))</f>
        <v/>
      </c>
      <c r="M933" s="370" t="str">
        <f>IF(H933="","",VLOOKUP(H933,PROFILE!$B$6:$AC$1000,25,FALSE))</f>
        <v/>
      </c>
      <c r="N933" s="371">
        <f t="shared" si="78"/>
        <v>0</v>
      </c>
      <c r="O933" s="372"/>
      <c r="P933" s="372"/>
      <c r="Q933" s="371">
        <f t="shared" si="79"/>
        <v>0</v>
      </c>
      <c r="R933" s="371">
        <f t="shared" si="75"/>
        <v>0</v>
      </c>
      <c r="S933" s="372">
        <f>IFERROR((VLOOKUP(A933,QUEUE!$F$5:$AW$1000,27,FALSE)-VLOOKUP(A933,QUEUE!$F$5:$AW$1000,26,FALSE))*500,0)</f>
        <v>0</v>
      </c>
      <c r="T933" s="372">
        <f>IFERROR((VLOOKUP(A933,QUEUE!$F$5:$AW$1000,30,FALSE)-VLOOKUP(A933,QUEUE!$F$5:$AW$1000,29,FALSE))*850,0)</f>
        <v>0</v>
      </c>
      <c r="U933" s="372">
        <f>IFERROR((VLOOKUP(A933,QUEUE!$F$5:$AW$1000,33,FALSE)-VLOOKUP(A933,QUEUE!$F$5:$AW$1000,32,FALSE))*600,0)</f>
        <v>0</v>
      </c>
      <c r="V933" s="372">
        <f>IFERROR((VLOOKUP(A933,QUEUE!$F$5:$AW$1000,36,FALSE)-VLOOKUP(A933,QUEUE!$F$5:$AW$1000,35,FALSE))*750,0)</f>
        <v>0</v>
      </c>
      <c r="W933" s="372">
        <f>IFERROR((VLOOKUP(A933,QUEUE!$F$5:$AW$1000,39,FALSE)-VLOOKUP(A933,QUEUE!$F$5:$AW$1000,38,FALSE))*600,0)</f>
        <v>0</v>
      </c>
      <c r="X933" s="373"/>
      <c r="Y933" s="371">
        <f>IFERROR(VLOOKUP(A933,PROFILE!$B$6:$DG$1000,109,FALSE),0)</f>
        <v>0</v>
      </c>
      <c r="Z933" s="371">
        <f>IFERROR((VLOOKUP(A933,PROFILE!$B$6:$DG$1000,110,FALSE)*900)+((VLOOKUP(A933,PROFILE!$B$6:$DG$1000,110,FALSE)*900)*0.5),0)</f>
        <v>0</v>
      </c>
      <c r="AA933" s="371">
        <f t="shared" si="77"/>
        <v>0</v>
      </c>
      <c r="AB933" s="373">
        <f>IF(PROFILE!R935="รอบคัน",1500,IF(PROFILE!R935="โคม่า",2000,PROFILE!DJ935*100))</f>
        <v>0</v>
      </c>
    </row>
    <row r="934" spans="1:28" x14ac:dyDescent="0.35">
      <c r="A934" s="344" t="e">
        <f t="shared" si="76"/>
        <v>#VALUE!</v>
      </c>
      <c r="B934" s="344">
        <v>934</v>
      </c>
      <c r="G934" s="374" t="str">
        <f>IFERROR(VLOOKUP(A934,PROFILE!$B$6:$P$1000,11,FALSE),"")</f>
        <v/>
      </c>
      <c r="H934" s="368" t="str">
        <f>IF(PROFILE!H936="","",PROFILE!B936)</f>
        <v/>
      </c>
      <c r="I934" s="369" t="str">
        <f>IF(H934="","",VLOOKUP(H934,PROFILE!$B$6:$AC$1000,18,FALSE))</f>
        <v/>
      </c>
      <c r="J934" s="369" t="str">
        <f>IF(H934="","",VLOOKUP(H934,PROFILE!$B$6:$AC$1000,17,FALSE))</f>
        <v/>
      </c>
      <c r="K934" s="369" t="str">
        <f>IF(H934="","",VLOOKUP(H934,PROFILE!$B$6:$AC$1000,23,FALSE))</f>
        <v/>
      </c>
      <c r="L934" s="369" t="str">
        <f>IF(H934="","",VLOOKUP(H934,PROFILE!$B$6:$AC$1000,24,FALSE))</f>
        <v/>
      </c>
      <c r="M934" s="370" t="str">
        <f>IF(H934="","",VLOOKUP(H934,PROFILE!$B$6:$AC$1000,25,FALSE))</f>
        <v/>
      </c>
      <c r="N934" s="371">
        <f t="shared" si="78"/>
        <v>0</v>
      </c>
      <c r="O934" s="372"/>
      <c r="P934" s="372"/>
      <c r="Q934" s="371">
        <f t="shared" si="79"/>
        <v>0</v>
      </c>
      <c r="R934" s="371">
        <f t="shared" si="75"/>
        <v>0</v>
      </c>
      <c r="S934" s="372">
        <f>IFERROR((VLOOKUP(A934,QUEUE!$F$5:$AW$1000,27,FALSE)-VLOOKUP(A934,QUEUE!$F$5:$AW$1000,26,FALSE))*500,0)</f>
        <v>0</v>
      </c>
      <c r="T934" s="372">
        <f>IFERROR((VLOOKUP(A934,QUEUE!$F$5:$AW$1000,30,FALSE)-VLOOKUP(A934,QUEUE!$F$5:$AW$1000,29,FALSE))*850,0)</f>
        <v>0</v>
      </c>
      <c r="U934" s="372">
        <f>IFERROR((VLOOKUP(A934,QUEUE!$F$5:$AW$1000,33,FALSE)-VLOOKUP(A934,QUEUE!$F$5:$AW$1000,32,FALSE))*600,0)</f>
        <v>0</v>
      </c>
      <c r="V934" s="372">
        <f>IFERROR((VLOOKUP(A934,QUEUE!$F$5:$AW$1000,36,FALSE)-VLOOKUP(A934,QUEUE!$F$5:$AW$1000,35,FALSE))*750,0)</f>
        <v>0</v>
      </c>
      <c r="W934" s="372">
        <f>IFERROR((VLOOKUP(A934,QUEUE!$F$5:$AW$1000,39,FALSE)-VLOOKUP(A934,QUEUE!$F$5:$AW$1000,38,FALSE))*600,0)</f>
        <v>0</v>
      </c>
      <c r="X934" s="373"/>
      <c r="Y934" s="371">
        <f>IFERROR(VLOOKUP(A934,PROFILE!$B$6:$DG$1000,109,FALSE),0)</f>
        <v>0</v>
      </c>
      <c r="Z934" s="371">
        <f>IFERROR((VLOOKUP(A934,PROFILE!$B$6:$DG$1000,110,FALSE)*900)+((VLOOKUP(A934,PROFILE!$B$6:$DG$1000,110,FALSE)*900)*0.5),0)</f>
        <v>0</v>
      </c>
      <c r="AA934" s="371">
        <f t="shared" si="77"/>
        <v>0</v>
      </c>
      <c r="AB934" s="373">
        <f>IF(PROFILE!R936="รอบคัน",1500,IF(PROFILE!R936="โคม่า",2000,PROFILE!DJ936*100))</f>
        <v>0</v>
      </c>
    </row>
    <row r="935" spans="1:28" x14ac:dyDescent="0.35">
      <c r="A935" s="344" t="e">
        <f t="shared" si="76"/>
        <v>#VALUE!</v>
      </c>
      <c r="B935" s="344">
        <v>935</v>
      </c>
      <c r="G935" s="374" t="str">
        <f>IFERROR(VLOOKUP(A935,PROFILE!$B$6:$P$1000,11,FALSE),"")</f>
        <v/>
      </c>
      <c r="H935" s="368" t="str">
        <f>IF(PROFILE!H937="","",PROFILE!B937)</f>
        <v/>
      </c>
      <c r="I935" s="369" t="str">
        <f>IF(H935="","",VLOOKUP(H935,PROFILE!$B$6:$AC$1000,18,FALSE))</f>
        <v/>
      </c>
      <c r="J935" s="369" t="str">
        <f>IF(H935="","",VLOOKUP(H935,PROFILE!$B$6:$AC$1000,17,FALSE))</f>
        <v/>
      </c>
      <c r="K935" s="369" t="str">
        <f>IF(H935="","",VLOOKUP(H935,PROFILE!$B$6:$AC$1000,23,FALSE))</f>
        <v/>
      </c>
      <c r="L935" s="369" t="str">
        <f>IF(H935="","",VLOOKUP(H935,PROFILE!$B$6:$AC$1000,24,FALSE))</f>
        <v/>
      </c>
      <c r="M935" s="370" t="str">
        <f>IF(H935="","",VLOOKUP(H935,PROFILE!$B$6:$AC$1000,25,FALSE))</f>
        <v/>
      </c>
      <c r="N935" s="371">
        <f t="shared" si="78"/>
        <v>0</v>
      </c>
      <c r="O935" s="372"/>
      <c r="P935" s="372"/>
      <c r="Q935" s="371">
        <f t="shared" si="79"/>
        <v>0</v>
      </c>
      <c r="R935" s="371">
        <f t="shared" si="75"/>
        <v>0</v>
      </c>
      <c r="S935" s="372">
        <f>IFERROR((VLOOKUP(A935,QUEUE!$F$5:$AW$1000,27,FALSE)-VLOOKUP(A935,QUEUE!$F$5:$AW$1000,26,FALSE))*500,0)</f>
        <v>0</v>
      </c>
      <c r="T935" s="372">
        <f>IFERROR((VLOOKUP(A935,QUEUE!$F$5:$AW$1000,30,FALSE)-VLOOKUP(A935,QUEUE!$F$5:$AW$1000,29,FALSE))*850,0)</f>
        <v>0</v>
      </c>
      <c r="U935" s="372">
        <f>IFERROR((VLOOKUP(A935,QUEUE!$F$5:$AW$1000,33,FALSE)-VLOOKUP(A935,QUEUE!$F$5:$AW$1000,32,FALSE))*600,0)</f>
        <v>0</v>
      </c>
      <c r="V935" s="372">
        <f>IFERROR((VLOOKUP(A935,QUEUE!$F$5:$AW$1000,36,FALSE)-VLOOKUP(A935,QUEUE!$F$5:$AW$1000,35,FALSE))*750,0)</f>
        <v>0</v>
      </c>
      <c r="W935" s="372">
        <f>IFERROR((VLOOKUP(A935,QUEUE!$F$5:$AW$1000,39,FALSE)-VLOOKUP(A935,QUEUE!$F$5:$AW$1000,38,FALSE))*600,0)</f>
        <v>0</v>
      </c>
      <c r="X935" s="373"/>
      <c r="Y935" s="371">
        <f>IFERROR(VLOOKUP(A935,PROFILE!$B$6:$DG$1000,109,FALSE),0)</f>
        <v>0</v>
      </c>
      <c r="Z935" s="371">
        <f>IFERROR((VLOOKUP(A935,PROFILE!$B$6:$DG$1000,110,FALSE)*900)+((VLOOKUP(A935,PROFILE!$B$6:$DG$1000,110,FALSE)*900)*0.5),0)</f>
        <v>0</v>
      </c>
      <c r="AA935" s="371">
        <f t="shared" si="77"/>
        <v>0</v>
      </c>
      <c r="AB935" s="373">
        <f>IF(PROFILE!R937="รอบคัน",1500,IF(PROFILE!R937="โคม่า",2000,PROFILE!DJ937*100))</f>
        <v>0</v>
      </c>
    </row>
    <row r="936" spans="1:28" x14ac:dyDescent="0.35">
      <c r="A936" s="344" t="e">
        <f t="shared" si="76"/>
        <v>#VALUE!</v>
      </c>
      <c r="B936" s="344">
        <v>936</v>
      </c>
      <c r="G936" s="374" t="str">
        <f>IFERROR(VLOOKUP(A936,PROFILE!$B$6:$P$1000,11,FALSE),"")</f>
        <v/>
      </c>
      <c r="H936" s="368" t="str">
        <f>IF(PROFILE!H938="","",PROFILE!B938)</f>
        <v/>
      </c>
      <c r="I936" s="369" t="str">
        <f>IF(H936="","",VLOOKUP(H936,PROFILE!$B$6:$AC$1000,18,FALSE))</f>
        <v/>
      </c>
      <c r="J936" s="369" t="str">
        <f>IF(H936="","",VLOOKUP(H936,PROFILE!$B$6:$AC$1000,17,FALSE))</f>
        <v/>
      </c>
      <c r="K936" s="369" t="str">
        <f>IF(H936="","",VLOOKUP(H936,PROFILE!$B$6:$AC$1000,23,FALSE))</f>
        <v/>
      </c>
      <c r="L936" s="369" t="str">
        <f>IF(H936="","",VLOOKUP(H936,PROFILE!$B$6:$AC$1000,24,FALSE))</f>
        <v/>
      </c>
      <c r="M936" s="370" t="str">
        <f>IF(H936="","",VLOOKUP(H936,PROFILE!$B$6:$AC$1000,25,FALSE))</f>
        <v/>
      </c>
      <c r="N936" s="371">
        <f t="shared" si="78"/>
        <v>0</v>
      </c>
      <c r="O936" s="372"/>
      <c r="P936" s="372"/>
      <c r="Q936" s="371">
        <f t="shared" si="79"/>
        <v>0</v>
      </c>
      <c r="R936" s="371">
        <f t="shared" si="75"/>
        <v>0</v>
      </c>
      <c r="S936" s="372">
        <f>IFERROR((VLOOKUP(A936,QUEUE!$F$5:$AW$1000,27,FALSE)-VLOOKUP(A936,QUEUE!$F$5:$AW$1000,26,FALSE))*500,0)</f>
        <v>0</v>
      </c>
      <c r="T936" s="372">
        <f>IFERROR((VLOOKUP(A936,QUEUE!$F$5:$AW$1000,30,FALSE)-VLOOKUP(A936,QUEUE!$F$5:$AW$1000,29,FALSE))*850,0)</f>
        <v>0</v>
      </c>
      <c r="U936" s="372">
        <f>IFERROR((VLOOKUP(A936,QUEUE!$F$5:$AW$1000,33,FALSE)-VLOOKUP(A936,QUEUE!$F$5:$AW$1000,32,FALSE))*600,0)</f>
        <v>0</v>
      </c>
      <c r="V936" s="372">
        <f>IFERROR((VLOOKUP(A936,QUEUE!$F$5:$AW$1000,36,FALSE)-VLOOKUP(A936,QUEUE!$F$5:$AW$1000,35,FALSE))*750,0)</f>
        <v>0</v>
      </c>
      <c r="W936" s="372">
        <f>IFERROR((VLOOKUP(A936,QUEUE!$F$5:$AW$1000,39,FALSE)-VLOOKUP(A936,QUEUE!$F$5:$AW$1000,38,FALSE))*600,0)</f>
        <v>0</v>
      </c>
      <c r="X936" s="373"/>
      <c r="Y936" s="371">
        <f>IFERROR(VLOOKUP(A936,PROFILE!$B$6:$DG$1000,109,FALSE),0)</f>
        <v>0</v>
      </c>
      <c r="Z936" s="371">
        <f>IFERROR((VLOOKUP(A936,PROFILE!$B$6:$DG$1000,110,FALSE)*900)+((VLOOKUP(A936,PROFILE!$B$6:$DG$1000,110,FALSE)*900)*0.5),0)</f>
        <v>0</v>
      </c>
      <c r="AA936" s="371">
        <f t="shared" si="77"/>
        <v>0</v>
      </c>
      <c r="AB936" s="373">
        <f>IF(PROFILE!R938="รอบคัน",1500,IF(PROFILE!R938="โคม่า",2000,PROFILE!DJ938*100))</f>
        <v>0</v>
      </c>
    </row>
    <row r="937" spans="1:28" x14ac:dyDescent="0.35">
      <c r="A937" s="344" t="e">
        <f t="shared" si="76"/>
        <v>#VALUE!</v>
      </c>
      <c r="B937" s="344">
        <v>937</v>
      </c>
      <c r="G937" s="374" t="str">
        <f>IFERROR(VLOOKUP(A937,PROFILE!$B$6:$P$1000,11,FALSE),"")</f>
        <v/>
      </c>
      <c r="H937" s="368" t="str">
        <f>IF(PROFILE!H939="","",PROFILE!B939)</f>
        <v/>
      </c>
      <c r="I937" s="369" t="str">
        <f>IF(H937="","",VLOOKUP(H937,PROFILE!$B$6:$AC$1000,18,FALSE))</f>
        <v/>
      </c>
      <c r="J937" s="369" t="str">
        <f>IF(H937="","",VLOOKUP(H937,PROFILE!$B$6:$AC$1000,17,FALSE))</f>
        <v/>
      </c>
      <c r="K937" s="369" t="str">
        <f>IF(H937="","",VLOOKUP(H937,PROFILE!$B$6:$AC$1000,23,FALSE))</f>
        <v/>
      </c>
      <c r="L937" s="369" t="str">
        <f>IF(H937="","",VLOOKUP(H937,PROFILE!$B$6:$AC$1000,24,FALSE))</f>
        <v/>
      </c>
      <c r="M937" s="370" t="str">
        <f>IF(H937="","",VLOOKUP(H937,PROFILE!$B$6:$AC$1000,25,FALSE))</f>
        <v/>
      </c>
      <c r="N937" s="371">
        <f t="shared" si="78"/>
        <v>0</v>
      </c>
      <c r="O937" s="372"/>
      <c r="P937" s="372"/>
      <c r="Q937" s="371">
        <f t="shared" si="79"/>
        <v>0</v>
      </c>
      <c r="R937" s="371">
        <f t="shared" si="75"/>
        <v>0</v>
      </c>
      <c r="S937" s="372">
        <f>IFERROR((VLOOKUP(A937,QUEUE!$F$5:$AW$1000,27,FALSE)-VLOOKUP(A937,QUEUE!$F$5:$AW$1000,26,FALSE))*500,0)</f>
        <v>0</v>
      </c>
      <c r="T937" s="372">
        <f>IFERROR((VLOOKUP(A937,QUEUE!$F$5:$AW$1000,30,FALSE)-VLOOKUP(A937,QUEUE!$F$5:$AW$1000,29,FALSE))*850,0)</f>
        <v>0</v>
      </c>
      <c r="U937" s="372">
        <f>IFERROR((VLOOKUP(A937,QUEUE!$F$5:$AW$1000,33,FALSE)-VLOOKUP(A937,QUEUE!$F$5:$AW$1000,32,FALSE))*600,0)</f>
        <v>0</v>
      </c>
      <c r="V937" s="372">
        <f>IFERROR((VLOOKUP(A937,QUEUE!$F$5:$AW$1000,36,FALSE)-VLOOKUP(A937,QUEUE!$F$5:$AW$1000,35,FALSE))*750,0)</f>
        <v>0</v>
      </c>
      <c r="W937" s="372">
        <f>IFERROR((VLOOKUP(A937,QUEUE!$F$5:$AW$1000,39,FALSE)-VLOOKUP(A937,QUEUE!$F$5:$AW$1000,38,FALSE))*600,0)</f>
        <v>0</v>
      </c>
      <c r="X937" s="373"/>
      <c r="Y937" s="371">
        <f>IFERROR(VLOOKUP(A937,PROFILE!$B$6:$DG$1000,109,FALSE),0)</f>
        <v>0</v>
      </c>
      <c r="Z937" s="371">
        <f>IFERROR((VLOOKUP(A937,PROFILE!$B$6:$DG$1000,110,FALSE)*900)+((VLOOKUP(A937,PROFILE!$B$6:$DG$1000,110,FALSE)*900)*0.5),0)</f>
        <v>0</v>
      </c>
      <c r="AA937" s="371">
        <f t="shared" si="77"/>
        <v>0</v>
      </c>
      <c r="AB937" s="373">
        <f>IF(PROFILE!R939="รอบคัน",1500,IF(PROFILE!R939="โคม่า",2000,PROFILE!DJ939*100))</f>
        <v>0</v>
      </c>
    </row>
    <row r="938" spans="1:28" x14ac:dyDescent="0.35">
      <c r="A938" s="344" t="e">
        <f t="shared" si="76"/>
        <v>#VALUE!</v>
      </c>
      <c r="B938" s="344">
        <v>938</v>
      </c>
      <c r="G938" s="374" t="str">
        <f>IFERROR(VLOOKUP(A938,PROFILE!$B$6:$P$1000,11,FALSE),"")</f>
        <v/>
      </c>
      <c r="H938" s="368" t="str">
        <f>IF(PROFILE!H940="","",PROFILE!B940)</f>
        <v/>
      </c>
      <c r="I938" s="369" t="str">
        <f>IF(H938="","",VLOOKUP(H938,PROFILE!$B$6:$AC$1000,18,FALSE))</f>
        <v/>
      </c>
      <c r="J938" s="369" t="str">
        <f>IF(H938="","",VLOOKUP(H938,PROFILE!$B$6:$AC$1000,17,FALSE))</f>
        <v/>
      </c>
      <c r="K938" s="369" t="str">
        <f>IF(H938="","",VLOOKUP(H938,PROFILE!$B$6:$AC$1000,23,FALSE))</f>
        <v/>
      </c>
      <c r="L938" s="369" t="str">
        <f>IF(H938="","",VLOOKUP(H938,PROFILE!$B$6:$AC$1000,24,FALSE))</f>
        <v/>
      </c>
      <c r="M938" s="370" t="str">
        <f>IF(H938="","",VLOOKUP(H938,PROFILE!$B$6:$AC$1000,25,FALSE))</f>
        <v/>
      </c>
      <c r="N938" s="371">
        <f t="shared" si="78"/>
        <v>0</v>
      </c>
      <c r="O938" s="372"/>
      <c r="P938" s="372"/>
      <c r="Q938" s="371">
        <f t="shared" si="79"/>
        <v>0</v>
      </c>
      <c r="R938" s="371">
        <f t="shared" si="75"/>
        <v>0</v>
      </c>
      <c r="S938" s="372">
        <f>IFERROR((VLOOKUP(A938,QUEUE!$F$5:$AW$1000,27,FALSE)-VLOOKUP(A938,QUEUE!$F$5:$AW$1000,26,FALSE))*500,0)</f>
        <v>0</v>
      </c>
      <c r="T938" s="372">
        <f>IFERROR((VLOOKUP(A938,QUEUE!$F$5:$AW$1000,30,FALSE)-VLOOKUP(A938,QUEUE!$F$5:$AW$1000,29,FALSE))*850,0)</f>
        <v>0</v>
      </c>
      <c r="U938" s="372">
        <f>IFERROR((VLOOKUP(A938,QUEUE!$F$5:$AW$1000,33,FALSE)-VLOOKUP(A938,QUEUE!$F$5:$AW$1000,32,FALSE))*600,0)</f>
        <v>0</v>
      </c>
      <c r="V938" s="372">
        <f>IFERROR((VLOOKUP(A938,QUEUE!$F$5:$AW$1000,36,FALSE)-VLOOKUP(A938,QUEUE!$F$5:$AW$1000,35,FALSE))*750,0)</f>
        <v>0</v>
      </c>
      <c r="W938" s="372">
        <f>IFERROR((VLOOKUP(A938,QUEUE!$F$5:$AW$1000,39,FALSE)-VLOOKUP(A938,QUEUE!$F$5:$AW$1000,38,FALSE))*600,0)</f>
        <v>0</v>
      </c>
      <c r="X938" s="373"/>
      <c r="Y938" s="371">
        <f>IFERROR(VLOOKUP(A938,PROFILE!$B$6:$DG$1000,109,FALSE),0)</f>
        <v>0</v>
      </c>
      <c r="Z938" s="371">
        <f>IFERROR((VLOOKUP(A938,PROFILE!$B$6:$DG$1000,110,FALSE)*900)+((VLOOKUP(A938,PROFILE!$B$6:$DG$1000,110,FALSE)*900)*0.5),0)</f>
        <v>0</v>
      </c>
      <c r="AA938" s="371">
        <f t="shared" si="77"/>
        <v>0</v>
      </c>
      <c r="AB938" s="373">
        <f>IF(PROFILE!R940="รอบคัน",1500,IF(PROFILE!R940="โคม่า",2000,PROFILE!DJ940*100))</f>
        <v>0</v>
      </c>
    </row>
    <row r="939" spans="1:28" x14ac:dyDescent="0.35">
      <c r="A939" s="344" t="e">
        <f t="shared" si="76"/>
        <v>#VALUE!</v>
      </c>
      <c r="B939" s="344">
        <v>939</v>
      </c>
      <c r="G939" s="374" t="str">
        <f>IFERROR(VLOOKUP(A939,PROFILE!$B$6:$P$1000,11,FALSE),"")</f>
        <v/>
      </c>
      <c r="H939" s="368" t="str">
        <f>IF(PROFILE!H941="","",PROFILE!B941)</f>
        <v/>
      </c>
      <c r="I939" s="369" t="str">
        <f>IF(H939="","",VLOOKUP(H939,PROFILE!$B$6:$AC$1000,18,FALSE))</f>
        <v/>
      </c>
      <c r="J939" s="369" t="str">
        <f>IF(H939="","",VLOOKUP(H939,PROFILE!$B$6:$AC$1000,17,FALSE))</f>
        <v/>
      </c>
      <c r="K939" s="369" t="str">
        <f>IF(H939="","",VLOOKUP(H939,PROFILE!$B$6:$AC$1000,23,FALSE))</f>
        <v/>
      </c>
      <c r="L939" s="369" t="str">
        <f>IF(H939="","",VLOOKUP(H939,PROFILE!$B$6:$AC$1000,24,FALSE))</f>
        <v/>
      </c>
      <c r="M939" s="370" t="str">
        <f>IF(H939="","",VLOOKUP(H939,PROFILE!$B$6:$AC$1000,25,FALSE))</f>
        <v/>
      </c>
      <c r="N939" s="371">
        <f t="shared" si="78"/>
        <v>0</v>
      </c>
      <c r="O939" s="372"/>
      <c r="P939" s="372"/>
      <c r="Q939" s="371">
        <f t="shared" si="79"/>
        <v>0</v>
      </c>
      <c r="R939" s="371">
        <f t="shared" si="75"/>
        <v>0</v>
      </c>
      <c r="S939" s="372">
        <f>IFERROR((VLOOKUP(A939,QUEUE!$F$5:$AW$1000,27,FALSE)-VLOOKUP(A939,QUEUE!$F$5:$AW$1000,26,FALSE))*500,0)</f>
        <v>0</v>
      </c>
      <c r="T939" s="372">
        <f>IFERROR((VLOOKUP(A939,QUEUE!$F$5:$AW$1000,30,FALSE)-VLOOKUP(A939,QUEUE!$F$5:$AW$1000,29,FALSE))*850,0)</f>
        <v>0</v>
      </c>
      <c r="U939" s="372">
        <f>IFERROR((VLOOKUP(A939,QUEUE!$F$5:$AW$1000,33,FALSE)-VLOOKUP(A939,QUEUE!$F$5:$AW$1000,32,FALSE))*600,0)</f>
        <v>0</v>
      </c>
      <c r="V939" s="372">
        <f>IFERROR((VLOOKUP(A939,QUEUE!$F$5:$AW$1000,36,FALSE)-VLOOKUP(A939,QUEUE!$F$5:$AW$1000,35,FALSE))*750,0)</f>
        <v>0</v>
      </c>
      <c r="W939" s="372">
        <f>IFERROR((VLOOKUP(A939,QUEUE!$F$5:$AW$1000,39,FALSE)-VLOOKUP(A939,QUEUE!$F$5:$AW$1000,38,FALSE))*600,0)</f>
        <v>0</v>
      </c>
      <c r="X939" s="373"/>
      <c r="Y939" s="371">
        <f>IFERROR(VLOOKUP(A939,PROFILE!$B$6:$DG$1000,109,FALSE),0)</f>
        <v>0</v>
      </c>
      <c r="Z939" s="371">
        <f>IFERROR((VLOOKUP(A939,PROFILE!$B$6:$DG$1000,110,FALSE)*900)+((VLOOKUP(A939,PROFILE!$B$6:$DG$1000,110,FALSE)*900)*0.5),0)</f>
        <v>0</v>
      </c>
      <c r="AA939" s="371">
        <f t="shared" si="77"/>
        <v>0</v>
      </c>
      <c r="AB939" s="373">
        <f>IF(PROFILE!R941="รอบคัน",1500,IF(PROFILE!R941="โคม่า",2000,PROFILE!DJ941*100))</f>
        <v>0</v>
      </c>
    </row>
    <row r="940" spans="1:28" x14ac:dyDescent="0.35">
      <c r="A940" s="344" t="e">
        <f t="shared" si="76"/>
        <v>#VALUE!</v>
      </c>
      <c r="B940" s="344">
        <v>940</v>
      </c>
      <c r="G940" s="374" t="str">
        <f>IFERROR(VLOOKUP(A940,PROFILE!$B$6:$P$1000,11,FALSE),"")</f>
        <v/>
      </c>
      <c r="H940" s="368" t="str">
        <f>IF(PROFILE!H942="","",PROFILE!B942)</f>
        <v/>
      </c>
      <c r="I940" s="369" t="str">
        <f>IF(H940="","",VLOOKUP(H940,PROFILE!$B$6:$AC$1000,18,FALSE))</f>
        <v/>
      </c>
      <c r="J940" s="369" t="str">
        <f>IF(H940="","",VLOOKUP(H940,PROFILE!$B$6:$AC$1000,17,FALSE))</f>
        <v/>
      </c>
      <c r="K940" s="369" t="str">
        <f>IF(H940="","",VLOOKUP(H940,PROFILE!$B$6:$AC$1000,23,FALSE))</f>
        <v/>
      </c>
      <c r="L940" s="369" t="str">
        <f>IF(H940="","",VLOOKUP(H940,PROFILE!$B$6:$AC$1000,24,FALSE))</f>
        <v/>
      </c>
      <c r="M940" s="370" t="str">
        <f>IF(H940="","",VLOOKUP(H940,PROFILE!$B$6:$AC$1000,25,FALSE))</f>
        <v/>
      </c>
      <c r="N940" s="371">
        <f t="shared" si="78"/>
        <v>0</v>
      </c>
      <c r="O940" s="372"/>
      <c r="P940" s="372"/>
      <c r="Q940" s="371">
        <f t="shared" si="79"/>
        <v>0</v>
      </c>
      <c r="R940" s="371">
        <f t="shared" si="75"/>
        <v>0</v>
      </c>
      <c r="S940" s="372">
        <f>IFERROR((VLOOKUP(A940,QUEUE!$F$5:$AW$1000,27,FALSE)-VLOOKUP(A940,QUEUE!$F$5:$AW$1000,26,FALSE))*500,0)</f>
        <v>0</v>
      </c>
      <c r="T940" s="372">
        <f>IFERROR((VLOOKUP(A940,QUEUE!$F$5:$AW$1000,30,FALSE)-VLOOKUP(A940,QUEUE!$F$5:$AW$1000,29,FALSE))*850,0)</f>
        <v>0</v>
      </c>
      <c r="U940" s="372">
        <f>IFERROR((VLOOKUP(A940,QUEUE!$F$5:$AW$1000,33,FALSE)-VLOOKUP(A940,QUEUE!$F$5:$AW$1000,32,FALSE))*600,0)</f>
        <v>0</v>
      </c>
      <c r="V940" s="372">
        <f>IFERROR((VLOOKUP(A940,QUEUE!$F$5:$AW$1000,36,FALSE)-VLOOKUP(A940,QUEUE!$F$5:$AW$1000,35,FALSE))*750,0)</f>
        <v>0</v>
      </c>
      <c r="W940" s="372">
        <f>IFERROR((VLOOKUP(A940,QUEUE!$F$5:$AW$1000,39,FALSE)-VLOOKUP(A940,QUEUE!$F$5:$AW$1000,38,FALSE))*600,0)</f>
        <v>0</v>
      </c>
      <c r="X940" s="373"/>
      <c r="Y940" s="371">
        <f>IFERROR(VLOOKUP(A940,PROFILE!$B$6:$DG$1000,109,FALSE),0)</f>
        <v>0</v>
      </c>
      <c r="Z940" s="371">
        <f>IFERROR((VLOOKUP(A940,PROFILE!$B$6:$DG$1000,110,FALSE)*900)+((VLOOKUP(A940,PROFILE!$B$6:$DG$1000,110,FALSE)*900)*0.5),0)</f>
        <v>0</v>
      </c>
      <c r="AA940" s="371">
        <f t="shared" si="77"/>
        <v>0</v>
      </c>
      <c r="AB940" s="373">
        <f>IF(PROFILE!R942="รอบคัน",1500,IF(PROFILE!R942="โคม่า",2000,PROFILE!DJ942*100))</f>
        <v>0</v>
      </c>
    </row>
    <row r="941" spans="1:28" x14ac:dyDescent="0.35">
      <c r="A941" s="344" t="e">
        <f t="shared" si="76"/>
        <v>#VALUE!</v>
      </c>
      <c r="B941" s="344">
        <v>941</v>
      </c>
      <c r="G941" s="374" t="str">
        <f>IFERROR(VLOOKUP(A941,PROFILE!$B$6:$P$1000,11,FALSE),"")</f>
        <v/>
      </c>
      <c r="H941" s="368" t="str">
        <f>IF(PROFILE!H943="","",PROFILE!B943)</f>
        <v/>
      </c>
      <c r="I941" s="369" t="str">
        <f>IF(H941="","",VLOOKUP(H941,PROFILE!$B$6:$AC$1000,18,FALSE))</f>
        <v/>
      </c>
      <c r="J941" s="369" t="str">
        <f>IF(H941="","",VLOOKUP(H941,PROFILE!$B$6:$AC$1000,17,FALSE))</f>
        <v/>
      </c>
      <c r="K941" s="369" t="str">
        <f>IF(H941="","",VLOOKUP(H941,PROFILE!$B$6:$AC$1000,23,FALSE))</f>
        <v/>
      </c>
      <c r="L941" s="369" t="str">
        <f>IF(H941="","",VLOOKUP(H941,PROFILE!$B$6:$AC$1000,24,FALSE))</f>
        <v/>
      </c>
      <c r="M941" s="370" t="str">
        <f>IF(H941="","",VLOOKUP(H941,PROFILE!$B$6:$AC$1000,25,FALSE))</f>
        <v/>
      </c>
      <c r="N941" s="371">
        <f t="shared" si="78"/>
        <v>0</v>
      </c>
      <c r="O941" s="372"/>
      <c r="P941" s="372"/>
      <c r="Q941" s="371">
        <f t="shared" si="79"/>
        <v>0</v>
      </c>
      <c r="R941" s="371">
        <f t="shared" si="75"/>
        <v>0</v>
      </c>
      <c r="S941" s="372">
        <f>IFERROR((VLOOKUP(A941,QUEUE!$F$5:$AW$1000,27,FALSE)-VLOOKUP(A941,QUEUE!$F$5:$AW$1000,26,FALSE))*500,0)</f>
        <v>0</v>
      </c>
      <c r="T941" s="372">
        <f>IFERROR((VLOOKUP(A941,QUEUE!$F$5:$AW$1000,30,FALSE)-VLOOKUP(A941,QUEUE!$F$5:$AW$1000,29,FALSE))*850,0)</f>
        <v>0</v>
      </c>
      <c r="U941" s="372">
        <f>IFERROR((VLOOKUP(A941,QUEUE!$F$5:$AW$1000,33,FALSE)-VLOOKUP(A941,QUEUE!$F$5:$AW$1000,32,FALSE))*600,0)</f>
        <v>0</v>
      </c>
      <c r="V941" s="372">
        <f>IFERROR((VLOOKUP(A941,QUEUE!$F$5:$AW$1000,36,FALSE)-VLOOKUP(A941,QUEUE!$F$5:$AW$1000,35,FALSE))*750,0)</f>
        <v>0</v>
      </c>
      <c r="W941" s="372">
        <f>IFERROR((VLOOKUP(A941,QUEUE!$F$5:$AW$1000,39,FALSE)-VLOOKUP(A941,QUEUE!$F$5:$AW$1000,38,FALSE))*600,0)</f>
        <v>0</v>
      </c>
      <c r="X941" s="373"/>
      <c r="Y941" s="371">
        <f>IFERROR(VLOOKUP(A941,PROFILE!$B$6:$DG$1000,109,FALSE),0)</f>
        <v>0</v>
      </c>
      <c r="Z941" s="371">
        <f>IFERROR((VLOOKUP(A941,PROFILE!$B$6:$DG$1000,110,FALSE)*900)+((VLOOKUP(A941,PROFILE!$B$6:$DG$1000,110,FALSE)*900)*0.5),0)</f>
        <v>0</v>
      </c>
      <c r="AA941" s="371">
        <f t="shared" si="77"/>
        <v>0</v>
      </c>
      <c r="AB941" s="373">
        <f>IF(PROFILE!R943="รอบคัน",1500,IF(PROFILE!R943="โคม่า",2000,PROFILE!DJ943*100))</f>
        <v>0</v>
      </c>
    </row>
    <row r="942" spans="1:28" x14ac:dyDescent="0.35">
      <c r="A942" s="344" t="e">
        <f t="shared" si="76"/>
        <v>#VALUE!</v>
      </c>
      <c r="B942" s="344">
        <v>942</v>
      </c>
      <c r="G942" s="374" t="str">
        <f>IFERROR(VLOOKUP(A942,PROFILE!$B$6:$P$1000,11,FALSE),"")</f>
        <v/>
      </c>
      <c r="H942" s="368" t="str">
        <f>IF(PROFILE!H944="","",PROFILE!B944)</f>
        <v/>
      </c>
      <c r="I942" s="369" t="str">
        <f>IF(H942="","",VLOOKUP(H942,PROFILE!$B$6:$AC$1000,18,FALSE))</f>
        <v/>
      </c>
      <c r="J942" s="369" t="str">
        <f>IF(H942="","",VLOOKUP(H942,PROFILE!$B$6:$AC$1000,17,FALSE))</f>
        <v/>
      </c>
      <c r="K942" s="369" t="str">
        <f>IF(H942="","",VLOOKUP(H942,PROFILE!$B$6:$AC$1000,23,FALSE))</f>
        <v/>
      </c>
      <c r="L942" s="369" t="str">
        <f>IF(H942="","",VLOOKUP(H942,PROFILE!$B$6:$AC$1000,24,FALSE))</f>
        <v/>
      </c>
      <c r="M942" s="370" t="str">
        <f>IF(H942="","",VLOOKUP(H942,PROFILE!$B$6:$AC$1000,25,FALSE))</f>
        <v/>
      </c>
      <c r="N942" s="371">
        <f t="shared" si="78"/>
        <v>0</v>
      </c>
      <c r="O942" s="372"/>
      <c r="P942" s="372"/>
      <c r="Q942" s="371">
        <f t="shared" si="79"/>
        <v>0</v>
      </c>
      <c r="R942" s="371">
        <f t="shared" si="75"/>
        <v>0</v>
      </c>
      <c r="S942" s="372">
        <f>IFERROR((VLOOKUP(A942,QUEUE!$F$5:$AW$1000,27,FALSE)-VLOOKUP(A942,QUEUE!$F$5:$AW$1000,26,FALSE))*500,0)</f>
        <v>0</v>
      </c>
      <c r="T942" s="372">
        <f>IFERROR((VLOOKUP(A942,QUEUE!$F$5:$AW$1000,30,FALSE)-VLOOKUP(A942,QUEUE!$F$5:$AW$1000,29,FALSE))*850,0)</f>
        <v>0</v>
      </c>
      <c r="U942" s="372">
        <f>IFERROR((VLOOKUP(A942,QUEUE!$F$5:$AW$1000,33,FALSE)-VLOOKUP(A942,QUEUE!$F$5:$AW$1000,32,FALSE))*600,0)</f>
        <v>0</v>
      </c>
      <c r="V942" s="372">
        <f>IFERROR((VLOOKUP(A942,QUEUE!$F$5:$AW$1000,36,FALSE)-VLOOKUP(A942,QUEUE!$F$5:$AW$1000,35,FALSE))*750,0)</f>
        <v>0</v>
      </c>
      <c r="W942" s="372">
        <f>IFERROR((VLOOKUP(A942,QUEUE!$F$5:$AW$1000,39,FALSE)-VLOOKUP(A942,QUEUE!$F$5:$AW$1000,38,FALSE))*600,0)</f>
        <v>0</v>
      </c>
      <c r="X942" s="373"/>
      <c r="Y942" s="371">
        <f>IFERROR(VLOOKUP(A942,PROFILE!$B$6:$DG$1000,109,FALSE),0)</f>
        <v>0</v>
      </c>
      <c r="Z942" s="371">
        <f>IFERROR((VLOOKUP(A942,PROFILE!$B$6:$DG$1000,110,FALSE)*900)+((VLOOKUP(A942,PROFILE!$B$6:$DG$1000,110,FALSE)*900)*0.5),0)</f>
        <v>0</v>
      </c>
      <c r="AA942" s="371">
        <f t="shared" si="77"/>
        <v>0</v>
      </c>
      <c r="AB942" s="373">
        <f>IF(PROFILE!R944="รอบคัน",1500,IF(PROFILE!R944="โคม่า",2000,PROFILE!DJ944*100))</f>
        <v>0</v>
      </c>
    </row>
    <row r="943" spans="1:28" x14ac:dyDescent="0.35">
      <c r="A943" s="344" t="e">
        <f t="shared" si="76"/>
        <v>#VALUE!</v>
      </c>
      <c r="B943" s="344">
        <v>943</v>
      </c>
      <c r="G943" s="374" t="str">
        <f>IFERROR(VLOOKUP(A943,PROFILE!$B$6:$P$1000,11,FALSE),"")</f>
        <v/>
      </c>
      <c r="H943" s="368" t="str">
        <f>IF(PROFILE!H945="","",PROFILE!B945)</f>
        <v/>
      </c>
      <c r="I943" s="369" t="str">
        <f>IF(H943="","",VLOOKUP(H943,PROFILE!$B$6:$AC$1000,18,FALSE))</f>
        <v/>
      </c>
      <c r="J943" s="369" t="str">
        <f>IF(H943="","",VLOOKUP(H943,PROFILE!$B$6:$AC$1000,17,FALSE))</f>
        <v/>
      </c>
      <c r="K943" s="369" t="str">
        <f>IF(H943="","",VLOOKUP(H943,PROFILE!$B$6:$AC$1000,23,FALSE))</f>
        <v/>
      </c>
      <c r="L943" s="369" t="str">
        <f>IF(H943="","",VLOOKUP(H943,PROFILE!$B$6:$AC$1000,24,FALSE))</f>
        <v/>
      </c>
      <c r="M943" s="370" t="str">
        <f>IF(H943="","",VLOOKUP(H943,PROFILE!$B$6:$AC$1000,25,FALSE))</f>
        <v/>
      </c>
      <c r="N943" s="371">
        <f t="shared" si="78"/>
        <v>0</v>
      </c>
      <c r="O943" s="372"/>
      <c r="P943" s="372"/>
      <c r="Q943" s="371">
        <f t="shared" si="79"/>
        <v>0</v>
      </c>
      <c r="R943" s="371">
        <f t="shared" si="75"/>
        <v>0</v>
      </c>
      <c r="S943" s="372">
        <f>IFERROR((VLOOKUP(A943,QUEUE!$F$5:$AW$1000,27,FALSE)-VLOOKUP(A943,QUEUE!$F$5:$AW$1000,26,FALSE))*500,0)</f>
        <v>0</v>
      </c>
      <c r="T943" s="372">
        <f>IFERROR((VLOOKUP(A943,QUEUE!$F$5:$AW$1000,30,FALSE)-VLOOKUP(A943,QUEUE!$F$5:$AW$1000,29,FALSE))*850,0)</f>
        <v>0</v>
      </c>
      <c r="U943" s="372">
        <f>IFERROR((VLOOKUP(A943,QUEUE!$F$5:$AW$1000,33,FALSE)-VLOOKUP(A943,QUEUE!$F$5:$AW$1000,32,FALSE))*600,0)</f>
        <v>0</v>
      </c>
      <c r="V943" s="372">
        <f>IFERROR((VLOOKUP(A943,QUEUE!$F$5:$AW$1000,36,FALSE)-VLOOKUP(A943,QUEUE!$F$5:$AW$1000,35,FALSE))*750,0)</f>
        <v>0</v>
      </c>
      <c r="W943" s="372">
        <f>IFERROR((VLOOKUP(A943,QUEUE!$F$5:$AW$1000,39,FALSE)-VLOOKUP(A943,QUEUE!$F$5:$AW$1000,38,FALSE))*600,0)</f>
        <v>0</v>
      </c>
      <c r="X943" s="373"/>
      <c r="Y943" s="371">
        <f>IFERROR(VLOOKUP(A943,PROFILE!$B$6:$DG$1000,109,FALSE),0)</f>
        <v>0</v>
      </c>
      <c r="Z943" s="371">
        <f>IFERROR((VLOOKUP(A943,PROFILE!$B$6:$DG$1000,110,FALSE)*900)+((VLOOKUP(A943,PROFILE!$B$6:$DG$1000,110,FALSE)*900)*0.5),0)</f>
        <v>0</v>
      </c>
      <c r="AA943" s="371">
        <f t="shared" si="77"/>
        <v>0</v>
      </c>
      <c r="AB943" s="373">
        <f>IF(PROFILE!R945="รอบคัน",1500,IF(PROFILE!R945="โคม่า",2000,PROFILE!DJ945*100))</f>
        <v>0</v>
      </c>
    </row>
    <row r="944" spans="1:28" x14ac:dyDescent="0.35">
      <c r="A944" s="344" t="e">
        <f t="shared" si="76"/>
        <v>#VALUE!</v>
      </c>
      <c r="B944" s="344">
        <v>944</v>
      </c>
      <c r="G944" s="374" t="str">
        <f>IFERROR(VLOOKUP(A944,PROFILE!$B$6:$P$1000,11,FALSE),"")</f>
        <v/>
      </c>
      <c r="H944" s="368" t="str">
        <f>IF(PROFILE!H946="","",PROFILE!B946)</f>
        <v/>
      </c>
      <c r="I944" s="369" t="str">
        <f>IF(H944="","",VLOOKUP(H944,PROFILE!$B$6:$AC$1000,18,FALSE))</f>
        <v/>
      </c>
      <c r="J944" s="369" t="str">
        <f>IF(H944="","",VLOOKUP(H944,PROFILE!$B$6:$AC$1000,17,FALSE))</f>
        <v/>
      </c>
      <c r="K944" s="369" t="str">
        <f>IF(H944="","",VLOOKUP(H944,PROFILE!$B$6:$AC$1000,23,FALSE))</f>
        <v/>
      </c>
      <c r="L944" s="369" t="str">
        <f>IF(H944="","",VLOOKUP(H944,PROFILE!$B$6:$AC$1000,24,FALSE))</f>
        <v/>
      </c>
      <c r="M944" s="370" t="str">
        <f>IF(H944="","",VLOOKUP(H944,PROFILE!$B$6:$AC$1000,25,FALSE))</f>
        <v/>
      </c>
      <c r="N944" s="371">
        <f t="shared" si="78"/>
        <v>0</v>
      </c>
      <c r="O944" s="372"/>
      <c r="P944" s="372"/>
      <c r="Q944" s="371">
        <f t="shared" si="79"/>
        <v>0</v>
      </c>
      <c r="R944" s="371">
        <f t="shared" si="75"/>
        <v>0</v>
      </c>
      <c r="S944" s="372">
        <f>IFERROR((VLOOKUP(A944,QUEUE!$F$5:$AW$1000,27,FALSE)-VLOOKUP(A944,QUEUE!$F$5:$AW$1000,26,FALSE))*500,0)</f>
        <v>0</v>
      </c>
      <c r="T944" s="372">
        <f>IFERROR((VLOOKUP(A944,QUEUE!$F$5:$AW$1000,30,FALSE)-VLOOKUP(A944,QUEUE!$F$5:$AW$1000,29,FALSE))*850,0)</f>
        <v>0</v>
      </c>
      <c r="U944" s="372">
        <f>IFERROR((VLOOKUP(A944,QUEUE!$F$5:$AW$1000,33,FALSE)-VLOOKUP(A944,QUEUE!$F$5:$AW$1000,32,FALSE))*600,0)</f>
        <v>0</v>
      </c>
      <c r="V944" s="372">
        <f>IFERROR((VLOOKUP(A944,QUEUE!$F$5:$AW$1000,36,FALSE)-VLOOKUP(A944,QUEUE!$F$5:$AW$1000,35,FALSE))*750,0)</f>
        <v>0</v>
      </c>
      <c r="W944" s="372">
        <f>IFERROR((VLOOKUP(A944,QUEUE!$F$5:$AW$1000,39,FALSE)-VLOOKUP(A944,QUEUE!$F$5:$AW$1000,38,FALSE))*600,0)</f>
        <v>0</v>
      </c>
      <c r="X944" s="373"/>
      <c r="Y944" s="371">
        <f>IFERROR(VLOOKUP(A944,PROFILE!$B$6:$DG$1000,109,FALSE),0)</f>
        <v>0</v>
      </c>
      <c r="Z944" s="371">
        <f>IFERROR((VLOOKUP(A944,PROFILE!$B$6:$DG$1000,110,FALSE)*900)+((VLOOKUP(A944,PROFILE!$B$6:$DG$1000,110,FALSE)*900)*0.5),0)</f>
        <v>0</v>
      </c>
      <c r="AA944" s="371">
        <f t="shared" si="77"/>
        <v>0</v>
      </c>
      <c r="AB944" s="373">
        <f>IF(PROFILE!R946="รอบคัน",1500,IF(PROFILE!R946="โคม่า",2000,PROFILE!DJ946*100))</f>
        <v>0</v>
      </c>
    </row>
    <row r="945" spans="1:28" x14ac:dyDescent="0.35">
      <c r="A945" s="344" t="e">
        <f t="shared" si="76"/>
        <v>#VALUE!</v>
      </c>
      <c r="B945" s="344">
        <v>945</v>
      </c>
      <c r="G945" s="374" t="str">
        <f>IFERROR(VLOOKUP(A945,PROFILE!$B$6:$P$1000,11,FALSE),"")</f>
        <v/>
      </c>
      <c r="H945" s="368" t="str">
        <f>IF(PROFILE!H947="","",PROFILE!B947)</f>
        <v/>
      </c>
      <c r="I945" s="369" t="str">
        <f>IF(H945="","",VLOOKUP(H945,PROFILE!$B$6:$AC$1000,18,FALSE))</f>
        <v/>
      </c>
      <c r="J945" s="369" t="str">
        <f>IF(H945="","",VLOOKUP(H945,PROFILE!$B$6:$AC$1000,17,FALSE))</f>
        <v/>
      </c>
      <c r="K945" s="369" t="str">
        <f>IF(H945="","",VLOOKUP(H945,PROFILE!$B$6:$AC$1000,23,FALSE))</f>
        <v/>
      </c>
      <c r="L945" s="369" t="str">
        <f>IF(H945="","",VLOOKUP(H945,PROFILE!$B$6:$AC$1000,24,FALSE))</f>
        <v/>
      </c>
      <c r="M945" s="370" t="str">
        <f>IF(H945="","",VLOOKUP(H945,PROFILE!$B$6:$AC$1000,25,FALSE))</f>
        <v/>
      </c>
      <c r="N945" s="371">
        <f t="shared" si="78"/>
        <v>0</v>
      </c>
      <c r="O945" s="372"/>
      <c r="P945" s="372"/>
      <c r="Q945" s="371">
        <f t="shared" si="79"/>
        <v>0</v>
      </c>
      <c r="R945" s="371">
        <f t="shared" si="75"/>
        <v>0</v>
      </c>
      <c r="S945" s="372">
        <f>IFERROR((VLOOKUP(A945,QUEUE!$F$5:$AW$1000,27,FALSE)-VLOOKUP(A945,QUEUE!$F$5:$AW$1000,26,FALSE))*500,0)</f>
        <v>0</v>
      </c>
      <c r="T945" s="372">
        <f>IFERROR((VLOOKUP(A945,QUEUE!$F$5:$AW$1000,30,FALSE)-VLOOKUP(A945,QUEUE!$F$5:$AW$1000,29,FALSE))*850,0)</f>
        <v>0</v>
      </c>
      <c r="U945" s="372">
        <f>IFERROR((VLOOKUP(A945,QUEUE!$F$5:$AW$1000,33,FALSE)-VLOOKUP(A945,QUEUE!$F$5:$AW$1000,32,FALSE))*600,0)</f>
        <v>0</v>
      </c>
      <c r="V945" s="372">
        <f>IFERROR((VLOOKUP(A945,QUEUE!$F$5:$AW$1000,36,FALSE)-VLOOKUP(A945,QUEUE!$F$5:$AW$1000,35,FALSE))*750,0)</f>
        <v>0</v>
      </c>
      <c r="W945" s="372">
        <f>IFERROR((VLOOKUP(A945,QUEUE!$F$5:$AW$1000,39,FALSE)-VLOOKUP(A945,QUEUE!$F$5:$AW$1000,38,FALSE))*600,0)</f>
        <v>0</v>
      </c>
      <c r="X945" s="373"/>
      <c r="Y945" s="371">
        <f>IFERROR(VLOOKUP(A945,PROFILE!$B$6:$DG$1000,109,FALSE),0)</f>
        <v>0</v>
      </c>
      <c r="Z945" s="371">
        <f>IFERROR((VLOOKUP(A945,PROFILE!$B$6:$DG$1000,110,FALSE)*900)+((VLOOKUP(A945,PROFILE!$B$6:$DG$1000,110,FALSE)*900)*0.5),0)</f>
        <v>0</v>
      </c>
      <c r="AA945" s="371">
        <f t="shared" si="77"/>
        <v>0</v>
      </c>
      <c r="AB945" s="373">
        <f>IF(PROFILE!R947="รอบคัน",1500,IF(PROFILE!R947="โคม่า",2000,PROFILE!DJ947*100))</f>
        <v>0</v>
      </c>
    </row>
    <row r="946" spans="1:28" x14ac:dyDescent="0.35">
      <c r="A946" s="344" t="e">
        <f t="shared" si="76"/>
        <v>#VALUE!</v>
      </c>
      <c r="B946" s="344">
        <v>946</v>
      </c>
      <c r="G946" s="374" t="str">
        <f>IFERROR(VLOOKUP(A946,PROFILE!$B$6:$P$1000,11,FALSE),"")</f>
        <v/>
      </c>
      <c r="H946" s="368" t="str">
        <f>IF(PROFILE!H948="","",PROFILE!B948)</f>
        <v/>
      </c>
      <c r="I946" s="369" t="str">
        <f>IF(H946="","",VLOOKUP(H946,PROFILE!$B$6:$AC$1000,18,FALSE))</f>
        <v/>
      </c>
      <c r="J946" s="369" t="str">
        <f>IF(H946="","",VLOOKUP(H946,PROFILE!$B$6:$AC$1000,17,FALSE))</f>
        <v/>
      </c>
      <c r="K946" s="369" t="str">
        <f>IF(H946="","",VLOOKUP(H946,PROFILE!$B$6:$AC$1000,23,FALSE))</f>
        <v/>
      </c>
      <c r="L946" s="369" t="str">
        <f>IF(H946="","",VLOOKUP(H946,PROFILE!$B$6:$AC$1000,24,FALSE))</f>
        <v/>
      </c>
      <c r="M946" s="370" t="str">
        <f>IF(H946="","",VLOOKUP(H946,PROFILE!$B$6:$AC$1000,25,FALSE))</f>
        <v/>
      </c>
      <c r="N946" s="371">
        <f t="shared" si="78"/>
        <v>0</v>
      </c>
      <c r="O946" s="372"/>
      <c r="P946" s="372"/>
      <c r="Q946" s="371">
        <f t="shared" si="79"/>
        <v>0</v>
      </c>
      <c r="R946" s="371">
        <f t="shared" si="75"/>
        <v>0</v>
      </c>
      <c r="S946" s="372">
        <f>IFERROR((VLOOKUP(A946,QUEUE!$F$5:$AW$1000,27,FALSE)-VLOOKUP(A946,QUEUE!$F$5:$AW$1000,26,FALSE))*500,0)</f>
        <v>0</v>
      </c>
      <c r="T946" s="372">
        <f>IFERROR((VLOOKUP(A946,QUEUE!$F$5:$AW$1000,30,FALSE)-VLOOKUP(A946,QUEUE!$F$5:$AW$1000,29,FALSE))*850,0)</f>
        <v>0</v>
      </c>
      <c r="U946" s="372">
        <f>IFERROR((VLOOKUP(A946,QUEUE!$F$5:$AW$1000,33,FALSE)-VLOOKUP(A946,QUEUE!$F$5:$AW$1000,32,FALSE))*600,0)</f>
        <v>0</v>
      </c>
      <c r="V946" s="372">
        <f>IFERROR((VLOOKUP(A946,QUEUE!$F$5:$AW$1000,36,FALSE)-VLOOKUP(A946,QUEUE!$F$5:$AW$1000,35,FALSE))*750,0)</f>
        <v>0</v>
      </c>
      <c r="W946" s="372">
        <f>IFERROR((VLOOKUP(A946,QUEUE!$F$5:$AW$1000,39,FALSE)-VLOOKUP(A946,QUEUE!$F$5:$AW$1000,38,FALSE))*600,0)</f>
        <v>0</v>
      </c>
      <c r="X946" s="373"/>
      <c r="Y946" s="371">
        <f>IFERROR(VLOOKUP(A946,PROFILE!$B$6:$DG$1000,109,FALSE),0)</f>
        <v>0</v>
      </c>
      <c r="Z946" s="371">
        <f>IFERROR((VLOOKUP(A946,PROFILE!$B$6:$DG$1000,110,FALSE)*900)+((VLOOKUP(A946,PROFILE!$B$6:$DG$1000,110,FALSE)*900)*0.5),0)</f>
        <v>0</v>
      </c>
      <c r="AA946" s="371">
        <f t="shared" si="77"/>
        <v>0</v>
      </c>
      <c r="AB946" s="373">
        <f>IF(PROFILE!R948="รอบคัน",1500,IF(PROFILE!R948="โคม่า",2000,PROFILE!DJ948*100))</f>
        <v>0</v>
      </c>
    </row>
    <row r="947" spans="1:28" x14ac:dyDescent="0.35">
      <c r="A947" s="344" t="e">
        <f t="shared" si="76"/>
        <v>#VALUE!</v>
      </c>
      <c r="B947" s="344">
        <v>947</v>
      </c>
      <c r="G947" s="374" t="str">
        <f>IFERROR(VLOOKUP(A947,PROFILE!$B$6:$P$1000,11,FALSE),"")</f>
        <v/>
      </c>
      <c r="H947" s="368" t="str">
        <f>IF(PROFILE!H949="","",PROFILE!B949)</f>
        <v/>
      </c>
      <c r="I947" s="369" t="str">
        <f>IF(H947="","",VLOOKUP(H947,PROFILE!$B$6:$AC$1000,18,FALSE))</f>
        <v/>
      </c>
      <c r="J947" s="369" t="str">
        <f>IF(H947="","",VLOOKUP(H947,PROFILE!$B$6:$AC$1000,17,FALSE))</f>
        <v/>
      </c>
      <c r="K947" s="369" t="str">
        <f>IF(H947="","",VLOOKUP(H947,PROFILE!$B$6:$AC$1000,23,FALSE))</f>
        <v/>
      </c>
      <c r="L947" s="369" t="str">
        <f>IF(H947="","",VLOOKUP(H947,PROFILE!$B$6:$AC$1000,24,FALSE))</f>
        <v/>
      </c>
      <c r="M947" s="370" t="str">
        <f>IF(H947="","",VLOOKUP(H947,PROFILE!$B$6:$AC$1000,25,FALSE))</f>
        <v/>
      </c>
      <c r="N947" s="371">
        <f t="shared" si="78"/>
        <v>0</v>
      </c>
      <c r="O947" s="372"/>
      <c r="P947" s="372"/>
      <c r="Q947" s="371">
        <f t="shared" si="79"/>
        <v>0</v>
      </c>
      <c r="R947" s="371">
        <f t="shared" si="75"/>
        <v>0</v>
      </c>
      <c r="S947" s="372">
        <f>IFERROR((VLOOKUP(A947,QUEUE!$F$5:$AW$1000,27,FALSE)-VLOOKUP(A947,QUEUE!$F$5:$AW$1000,26,FALSE))*500,0)</f>
        <v>0</v>
      </c>
      <c r="T947" s="372">
        <f>IFERROR((VLOOKUP(A947,QUEUE!$F$5:$AW$1000,30,FALSE)-VLOOKUP(A947,QUEUE!$F$5:$AW$1000,29,FALSE))*850,0)</f>
        <v>0</v>
      </c>
      <c r="U947" s="372">
        <f>IFERROR((VLOOKUP(A947,QUEUE!$F$5:$AW$1000,33,FALSE)-VLOOKUP(A947,QUEUE!$F$5:$AW$1000,32,FALSE))*600,0)</f>
        <v>0</v>
      </c>
      <c r="V947" s="372">
        <f>IFERROR((VLOOKUP(A947,QUEUE!$F$5:$AW$1000,36,FALSE)-VLOOKUP(A947,QUEUE!$F$5:$AW$1000,35,FALSE))*750,0)</f>
        <v>0</v>
      </c>
      <c r="W947" s="372">
        <f>IFERROR((VLOOKUP(A947,QUEUE!$F$5:$AW$1000,39,FALSE)-VLOOKUP(A947,QUEUE!$F$5:$AW$1000,38,FALSE))*600,0)</f>
        <v>0</v>
      </c>
      <c r="X947" s="373"/>
      <c r="Y947" s="371">
        <f>IFERROR(VLOOKUP(A947,PROFILE!$B$6:$DG$1000,109,FALSE),0)</f>
        <v>0</v>
      </c>
      <c r="Z947" s="371">
        <f>IFERROR((VLOOKUP(A947,PROFILE!$B$6:$DG$1000,110,FALSE)*900)+((VLOOKUP(A947,PROFILE!$B$6:$DG$1000,110,FALSE)*900)*0.5),0)</f>
        <v>0</v>
      </c>
      <c r="AA947" s="371">
        <f t="shared" si="77"/>
        <v>0</v>
      </c>
      <c r="AB947" s="373">
        <f>IF(PROFILE!R949="รอบคัน",1500,IF(PROFILE!R949="โคม่า",2000,PROFILE!DJ949*100))</f>
        <v>0</v>
      </c>
    </row>
    <row r="948" spans="1:28" x14ac:dyDescent="0.35">
      <c r="A948" s="344" t="e">
        <f t="shared" si="76"/>
        <v>#VALUE!</v>
      </c>
      <c r="B948" s="344">
        <v>948</v>
      </c>
      <c r="G948" s="374" t="str">
        <f>IFERROR(VLOOKUP(A948,PROFILE!$B$6:$P$1000,11,FALSE),"")</f>
        <v/>
      </c>
      <c r="H948" s="368" t="str">
        <f>IF(PROFILE!H950="","",PROFILE!B950)</f>
        <v/>
      </c>
      <c r="I948" s="369" t="str">
        <f>IF(H948="","",VLOOKUP(H948,PROFILE!$B$6:$AC$1000,18,FALSE))</f>
        <v/>
      </c>
      <c r="J948" s="369" t="str">
        <f>IF(H948="","",VLOOKUP(H948,PROFILE!$B$6:$AC$1000,17,FALSE))</f>
        <v/>
      </c>
      <c r="K948" s="369" t="str">
        <f>IF(H948="","",VLOOKUP(H948,PROFILE!$B$6:$AC$1000,23,FALSE))</f>
        <v/>
      </c>
      <c r="L948" s="369" t="str">
        <f>IF(H948="","",VLOOKUP(H948,PROFILE!$B$6:$AC$1000,24,FALSE))</f>
        <v/>
      </c>
      <c r="M948" s="370" t="str">
        <f>IF(H948="","",VLOOKUP(H948,PROFILE!$B$6:$AC$1000,25,FALSE))</f>
        <v/>
      </c>
      <c r="N948" s="371">
        <f t="shared" si="78"/>
        <v>0</v>
      </c>
      <c r="O948" s="372"/>
      <c r="P948" s="372"/>
      <c r="Q948" s="371">
        <f t="shared" si="79"/>
        <v>0</v>
      </c>
      <c r="R948" s="371">
        <f t="shared" si="75"/>
        <v>0</v>
      </c>
      <c r="S948" s="372">
        <f>IFERROR((VLOOKUP(A948,QUEUE!$F$5:$AW$1000,27,FALSE)-VLOOKUP(A948,QUEUE!$F$5:$AW$1000,26,FALSE))*500,0)</f>
        <v>0</v>
      </c>
      <c r="T948" s="372">
        <f>IFERROR((VLOOKUP(A948,QUEUE!$F$5:$AW$1000,30,FALSE)-VLOOKUP(A948,QUEUE!$F$5:$AW$1000,29,FALSE))*850,0)</f>
        <v>0</v>
      </c>
      <c r="U948" s="372">
        <f>IFERROR((VLOOKUP(A948,QUEUE!$F$5:$AW$1000,33,FALSE)-VLOOKUP(A948,QUEUE!$F$5:$AW$1000,32,FALSE))*600,0)</f>
        <v>0</v>
      </c>
      <c r="V948" s="372">
        <f>IFERROR((VLOOKUP(A948,QUEUE!$F$5:$AW$1000,36,FALSE)-VLOOKUP(A948,QUEUE!$F$5:$AW$1000,35,FALSE))*750,0)</f>
        <v>0</v>
      </c>
      <c r="W948" s="372">
        <f>IFERROR((VLOOKUP(A948,QUEUE!$F$5:$AW$1000,39,FALSE)-VLOOKUP(A948,QUEUE!$F$5:$AW$1000,38,FALSE))*600,0)</f>
        <v>0</v>
      </c>
      <c r="X948" s="373"/>
      <c r="Y948" s="371">
        <f>IFERROR(VLOOKUP(A948,PROFILE!$B$6:$DG$1000,109,FALSE),0)</f>
        <v>0</v>
      </c>
      <c r="Z948" s="371">
        <f>IFERROR((VLOOKUP(A948,PROFILE!$B$6:$DG$1000,110,FALSE)*900)+((VLOOKUP(A948,PROFILE!$B$6:$DG$1000,110,FALSE)*900)*0.5),0)</f>
        <v>0</v>
      </c>
      <c r="AA948" s="371">
        <f t="shared" si="77"/>
        <v>0</v>
      </c>
      <c r="AB948" s="373">
        <f>IF(PROFILE!R950="รอบคัน",1500,IF(PROFILE!R950="โคม่า",2000,PROFILE!DJ950*100))</f>
        <v>0</v>
      </c>
    </row>
    <row r="949" spans="1:28" x14ac:dyDescent="0.35">
      <c r="A949" s="344" t="e">
        <f t="shared" si="76"/>
        <v>#VALUE!</v>
      </c>
      <c r="B949" s="344">
        <v>949</v>
      </c>
      <c r="G949" s="374" t="str">
        <f>IFERROR(VLOOKUP(A949,PROFILE!$B$6:$P$1000,11,FALSE),"")</f>
        <v/>
      </c>
      <c r="H949" s="368" t="str">
        <f>IF(PROFILE!H951="","",PROFILE!B951)</f>
        <v/>
      </c>
      <c r="I949" s="369" t="str">
        <f>IF(H949="","",VLOOKUP(H949,PROFILE!$B$6:$AC$1000,18,FALSE))</f>
        <v/>
      </c>
      <c r="J949" s="369" t="str">
        <f>IF(H949="","",VLOOKUP(H949,PROFILE!$B$6:$AC$1000,17,FALSE))</f>
        <v/>
      </c>
      <c r="K949" s="369" t="str">
        <f>IF(H949="","",VLOOKUP(H949,PROFILE!$B$6:$AC$1000,23,FALSE))</f>
        <v/>
      </c>
      <c r="L949" s="369" t="str">
        <f>IF(H949="","",VLOOKUP(H949,PROFILE!$B$6:$AC$1000,24,FALSE))</f>
        <v/>
      </c>
      <c r="M949" s="370" t="str">
        <f>IF(H949="","",VLOOKUP(H949,PROFILE!$B$6:$AC$1000,25,FALSE))</f>
        <v/>
      </c>
      <c r="N949" s="371">
        <f t="shared" si="78"/>
        <v>0</v>
      </c>
      <c r="O949" s="372"/>
      <c r="P949" s="372"/>
      <c r="Q949" s="371">
        <f t="shared" si="79"/>
        <v>0</v>
      </c>
      <c r="R949" s="371">
        <f t="shared" si="75"/>
        <v>0</v>
      </c>
      <c r="S949" s="372">
        <f>IFERROR((VLOOKUP(A949,QUEUE!$F$5:$AW$1000,27,FALSE)-VLOOKUP(A949,QUEUE!$F$5:$AW$1000,26,FALSE))*500,0)</f>
        <v>0</v>
      </c>
      <c r="T949" s="372">
        <f>IFERROR((VLOOKUP(A949,QUEUE!$F$5:$AW$1000,30,FALSE)-VLOOKUP(A949,QUEUE!$F$5:$AW$1000,29,FALSE))*850,0)</f>
        <v>0</v>
      </c>
      <c r="U949" s="372">
        <f>IFERROR((VLOOKUP(A949,QUEUE!$F$5:$AW$1000,33,FALSE)-VLOOKUP(A949,QUEUE!$F$5:$AW$1000,32,FALSE))*600,0)</f>
        <v>0</v>
      </c>
      <c r="V949" s="372">
        <f>IFERROR((VLOOKUP(A949,QUEUE!$F$5:$AW$1000,36,FALSE)-VLOOKUP(A949,QUEUE!$F$5:$AW$1000,35,FALSE))*750,0)</f>
        <v>0</v>
      </c>
      <c r="W949" s="372">
        <f>IFERROR((VLOOKUP(A949,QUEUE!$F$5:$AW$1000,39,FALSE)-VLOOKUP(A949,QUEUE!$F$5:$AW$1000,38,FALSE))*600,0)</f>
        <v>0</v>
      </c>
      <c r="X949" s="373"/>
      <c r="Y949" s="371">
        <f>IFERROR(VLOOKUP(A949,PROFILE!$B$6:$DG$1000,109,FALSE),0)</f>
        <v>0</v>
      </c>
      <c r="Z949" s="371">
        <f>IFERROR((VLOOKUP(A949,PROFILE!$B$6:$DG$1000,110,FALSE)*900)+((VLOOKUP(A949,PROFILE!$B$6:$DG$1000,110,FALSE)*900)*0.5),0)</f>
        <v>0</v>
      </c>
      <c r="AA949" s="371">
        <f t="shared" si="77"/>
        <v>0</v>
      </c>
      <c r="AB949" s="373">
        <f>IF(PROFILE!R951="รอบคัน",1500,IF(PROFILE!R951="โคม่า",2000,PROFILE!DJ951*100))</f>
        <v>0</v>
      </c>
    </row>
    <row r="950" spans="1:28" x14ac:dyDescent="0.35">
      <c r="A950" s="344" t="e">
        <f t="shared" si="76"/>
        <v>#VALUE!</v>
      </c>
      <c r="B950" s="344">
        <v>950</v>
      </c>
      <c r="G950" s="374" t="str">
        <f>IFERROR(VLOOKUP(A950,PROFILE!$B$6:$P$1000,11,FALSE),"")</f>
        <v/>
      </c>
      <c r="H950" s="368" t="str">
        <f>IF(PROFILE!H952="","",PROFILE!B952)</f>
        <v/>
      </c>
      <c r="I950" s="369" t="str">
        <f>IF(H950="","",VLOOKUP(H950,PROFILE!$B$6:$AC$1000,18,FALSE))</f>
        <v/>
      </c>
      <c r="J950" s="369" t="str">
        <f>IF(H950="","",VLOOKUP(H950,PROFILE!$B$6:$AC$1000,17,FALSE))</f>
        <v/>
      </c>
      <c r="K950" s="369" t="str">
        <f>IF(H950="","",VLOOKUP(H950,PROFILE!$B$6:$AC$1000,23,FALSE))</f>
        <v/>
      </c>
      <c r="L950" s="369" t="str">
        <f>IF(H950="","",VLOOKUP(H950,PROFILE!$B$6:$AC$1000,24,FALSE))</f>
        <v/>
      </c>
      <c r="M950" s="370" t="str">
        <f>IF(H950="","",VLOOKUP(H950,PROFILE!$B$6:$AC$1000,25,FALSE))</f>
        <v/>
      </c>
      <c r="N950" s="371">
        <f t="shared" si="78"/>
        <v>0</v>
      </c>
      <c r="O950" s="372"/>
      <c r="P950" s="372"/>
      <c r="Q950" s="371">
        <f t="shared" si="79"/>
        <v>0</v>
      </c>
      <c r="R950" s="371">
        <f t="shared" si="75"/>
        <v>0</v>
      </c>
      <c r="S950" s="372">
        <f>IFERROR((VLOOKUP(A950,QUEUE!$F$5:$AW$1000,27,FALSE)-VLOOKUP(A950,QUEUE!$F$5:$AW$1000,26,FALSE))*500,0)</f>
        <v>0</v>
      </c>
      <c r="T950" s="372">
        <f>IFERROR((VLOOKUP(A950,QUEUE!$F$5:$AW$1000,30,FALSE)-VLOOKUP(A950,QUEUE!$F$5:$AW$1000,29,FALSE))*850,0)</f>
        <v>0</v>
      </c>
      <c r="U950" s="372">
        <f>IFERROR((VLOOKUP(A950,QUEUE!$F$5:$AW$1000,33,FALSE)-VLOOKUP(A950,QUEUE!$F$5:$AW$1000,32,FALSE))*600,0)</f>
        <v>0</v>
      </c>
      <c r="V950" s="372">
        <f>IFERROR((VLOOKUP(A950,QUEUE!$F$5:$AW$1000,36,FALSE)-VLOOKUP(A950,QUEUE!$F$5:$AW$1000,35,FALSE))*750,0)</f>
        <v>0</v>
      </c>
      <c r="W950" s="372">
        <f>IFERROR((VLOOKUP(A950,QUEUE!$F$5:$AW$1000,39,FALSE)-VLOOKUP(A950,QUEUE!$F$5:$AW$1000,38,FALSE))*600,0)</f>
        <v>0</v>
      </c>
      <c r="X950" s="373"/>
      <c r="Y950" s="371">
        <f>IFERROR(VLOOKUP(A950,PROFILE!$B$6:$DG$1000,109,FALSE),0)</f>
        <v>0</v>
      </c>
      <c r="Z950" s="371">
        <f>IFERROR((VLOOKUP(A950,PROFILE!$B$6:$DG$1000,110,FALSE)*900)+((VLOOKUP(A950,PROFILE!$B$6:$DG$1000,110,FALSE)*900)*0.5),0)</f>
        <v>0</v>
      </c>
      <c r="AA950" s="371">
        <f t="shared" si="77"/>
        <v>0</v>
      </c>
      <c r="AB950" s="373">
        <f>IF(PROFILE!R952="รอบคัน",1500,IF(PROFILE!R952="โคม่า",2000,PROFILE!DJ952*100))</f>
        <v>0</v>
      </c>
    </row>
    <row r="951" spans="1:28" x14ac:dyDescent="0.35">
      <c r="A951" s="344" t="e">
        <f t="shared" si="76"/>
        <v>#VALUE!</v>
      </c>
      <c r="B951" s="344">
        <v>951</v>
      </c>
      <c r="G951" s="374" t="str">
        <f>IFERROR(VLOOKUP(A951,PROFILE!$B$6:$P$1000,11,FALSE),"")</f>
        <v/>
      </c>
      <c r="H951" s="368" t="str">
        <f>IF(PROFILE!H953="","",PROFILE!B953)</f>
        <v/>
      </c>
      <c r="I951" s="369" t="str">
        <f>IF(H951="","",VLOOKUP(H951,PROFILE!$B$6:$AC$1000,18,FALSE))</f>
        <v/>
      </c>
      <c r="J951" s="369" t="str">
        <f>IF(H951="","",VLOOKUP(H951,PROFILE!$B$6:$AC$1000,17,FALSE))</f>
        <v/>
      </c>
      <c r="K951" s="369" t="str">
        <f>IF(H951="","",VLOOKUP(H951,PROFILE!$B$6:$AC$1000,23,FALSE))</f>
        <v/>
      </c>
      <c r="L951" s="369" t="str">
        <f>IF(H951="","",VLOOKUP(H951,PROFILE!$B$6:$AC$1000,24,FALSE))</f>
        <v/>
      </c>
      <c r="M951" s="370" t="str">
        <f>IF(H951="","",VLOOKUP(H951,PROFILE!$B$6:$AC$1000,25,FALSE))</f>
        <v/>
      </c>
      <c r="N951" s="371">
        <f t="shared" si="78"/>
        <v>0</v>
      </c>
      <c r="O951" s="372"/>
      <c r="P951" s="372"/>
      <c r="Q951" s="371">
        <f t="shared" si="79"/>
        <v>0</v>
      </c>
      <c r="R951" s="371">
        <f t="shared" si="75"/>
        <v>0</v>
      </c>
      <c r="S951" s="372">
        <f>IFERROR((VLOOKUP(A951,QUEUE!$F$5:$AW$1000,27,FALSE)-VLOOKUP(A951,QUEUE!$F$5:$AW$1000,26,FALSE))*500,0)</f>
        <v>0</v>
      </c>
      <c r="T951" s="372">
        <f>IFERROR((VLOOKUP(A951,QUEUE!$F$5:$AW$1000,30,FALSE)-VLOOKUP(A951,QUEUE!$F$5:$AW$1000,29,FALSE))*850,0)</f>
        <v>0</v>
      </c>
      <c r="U951" s="372">
        <f>IFERROR((VLOOKUP(A951,QUEUE!$F$5:$AW$1000,33,FALSE)-VLOOKUP(A951,QUEUE!$F$5:$AW$1000,32,FALSE))*600,0)</f>
        <v>0</v>
      </c>
      <c r="V951" s="372">
        <f>IFERROR((VLOOKUP(A951,QUEUE!$F$5:$AW$1000,36,FALSE)-VLOOKUP(A951,QUEUE!$F$5:$AW$1000,35,FALSE))*750,0)</f>
        <v>0</v>
      </c>
      <c r="W951" s="372">
        <f>IFERROR((VLOOKUP(A951,QUEUE!$F$5:$AW$1000,39,FALSE)-VLOOKUP(A951,QUEUE!$F$5:$AW$1000,38,FALSE))*600,0)</f>
        <v>0</v>
      </c>
      <c r="X951" s="373"/>
      <c r="Y951" s="371">
        <f>IFERROR(VLOOKUP(A951,PROFILE!$B$6:$DG$1000,109,FALSE),0)</f>
        <v>0</v>
      </c>
      <c r="Z951" s="371">
        <f>IFERROR((VLOOKUP(A951,PROFILE!$B$6:$DG$1000,110,FALSE)*900)+((VLOOKUP(A951,PROFILE!$B$6:$DG$1000,110,FALSE)*900)*0.5),0)</f>
        <v>0</v>
      </c>
      <c r="AA951" s="371">
        <f t="shared" si="77"/>
        <v>0</v>
      </c>
      <c r="AB951" s="373">
        <f>IF(PROFILE!R953="รอบคัน",1500,IF(PROFILE!R953="โคม่า",2000,PROFILE!DJ953*100))</f>
        <v>0</v>
      </c>
    </row>
    <row r="952" spans="1:28" x14ac:dyDescent="0.35">
      <c r="A952" s="344" t="e">
        <f t="shared" si="76"/>
        <v>#VALUE!</v>
      </c>
      <c r="B952" s="344">
        <v>952</v>
      </c>
      <c r="G952" s="374" t="str">
        <f>IFERROR(VLOOKUP(A952,PROFILE!$B$6:$P$1000,11,FALSE),"")</f>
        <v/>
      </c>
      <c r="H952" s="368" t="str">
        <f>IF(PROFILE!H954="","",PROFILE!B954)</f>
        <v/>
      </c>
      <c r="I952" s="369" t="str">
        <f>IF(H952="","",VLOOKUP(H952,PROFILE!$B$6:$AC$1000,18,FALSE))</f>
        <v/>
      </c>
      <c r="J952" s="369" t="str">
        <f>IF(H952="","",VLOOKUP(H952,PROFILE!$B$6:$AC$1000,17,FALSE))</f>
        <v/>
      </c>
      <c r="K952" s="369" t="str">
        <f>IF(H952="","",VLOOKUP(H952,PROFILE!$B$6:$AC$1000,23,FALSE))</f>
        <v/>
      </c>
      <c r="L952" s="369" t="str">
        <f>IF(H952="","",VLOOKUP(H952,PROFILE!$B$6:$AC$1000,24,FALSE))</f>
        <v/>
      </c>
      <c r="M952" s="370" t="str">
        <f>IF(H952="","",VLOOKUP(H952,PROFILE!$B$6:$AC$1000,25,FALSE))</f>
        <v/>
      </c>
      <c r="N952" s="371">
        <f t="shared" si="78"/>
        <v>0</v>
      </c>
      <c r="O952" s="372"/>
      <c r="P952" s="372"/>
      <c r="Q952" s="371">
        <f t="shared" si="79"/>
        <v>0</v>
      </c>
      <c r="R952" s="371">
        <f t="shared" si="75"/>
        <v>0</v>
      </c>
      <c r="S952" s="372">
        <f>IFERROR((VLOOKUP(A952,QUEUE!$F$5:$AW$1000,27,FALSE)-VLOOKUP(A952,QUEUE!$F$5:$AW$1000,26,FALSE))*500,0)</f>
        <v>0</v>
      </c>
      <c r="T952" s="372">
        <f>IFERROR((VLOOKUP(A952,QUEUE!$F$5:$AW$1000,30,FALSE)-VLOOKUP(A952,QUEUE!$F$5:$AW$1000,29,FALSE))*850,0)</f>
        <v>0</v>
      </c>
      <c r="U952" s="372">
        <f>IFERROR((VLOOKUP(A952,QUEUE!$F$5:$AW$1000,33,FALSE)-VLOOKUP(A952,QUEUE!$F$5:$AW$1000,32,FALSE))*600,0)</f>
        <v>0</v>
      </c>
      <c r="V952" s="372">
        <f>IFERROR((VLOOKUP(A952,QUEUE!$F$5:$AW$1000,36,FALSE)-VLOOKUP(A952,QUEUE!$F$5:$AW$1000,35,FALSE))*750,0)</f>
        <v>0</v>
      </c>
      <c r="W952" s="372">
        <f>IFERROR((VLOOKUP(A952,QUEUE!$F$5:$AW$1000,39,FALSE)-VLOOKUP(A952,QUEUE!$F$5:$AW$1000,38,FALSE))*600,0)</f>
        <v>0</v>
      </c>
      <c r="X952" s="373"/>
      <c r="Y952" s="371">
        <f>IFERROR(VLOOKUP(A952,PROFILE!$B$6:$DG$1000,109,FALSE),0)</f>
        <v>0</v>
      </c>
      <c r="Z952" s="371">
        <f>IFERROR((VLOOKUP(A952,PROFILE!$B$6:$DG$1000,110,FALSE)*900)+((VLOOKUP(A952,PROFILE!$B$6:$DG$1000,110,FALSE)*900)*0.5),0)</f>
        <v>0</v>
      </c>
      <c r="AA952" s="371">
        <f t="shared" si="77"/>
        <v>0</v>
      </c>
      <c r="AB952" s="373">
        <f>IF(PROFILE!R954="รอบคัน",1500,IF(PROFILE!R954="โคม่า",2000,PROFILE!DJ954*100))</f>
        <v>0</v>
      </c>
    </row>
    <row r="953" spans="1:28" x14ac:dyDescent="0.35">
      <c r="A953" s="344" t="e">
        <f t="shared" si="76"/>
        <v>#VALUE!</v>
      </c>
      <c r="B953" s="344">
        <v>953</v>
      </c>
      <c r="G953" s="374" t="str">
        <f>IFERROR(VLOOKUP(A953,PROFILE!$B$6:$P$1000,11,FALSE),"")</f>
        <v/>
      </c>
      <c r="H953" s="368" t="str">
        <f>IF(PROFILE!H955="","",PROFILE!B955)</f>
        <v/>
      </c>
      <c r="I953" s="369" t="str">
        <f>IF(H953="","",VLOOKUP(H953,PROFILE!$B$6:$AC$1000,18,FALSE))</f>
        <v/>
      </c>
      <c r="J953" s="369" t="str">
        <f>IF(H953="","",VLOOKUP(H953,PROFILE!$B$6:$AC$1000,17,FALSE))</f>
        <v/>
      </c>
      <c r="K953" s="369" t="str">
        <f>IF(H953="","",VLOOKUP(H953,PROFILE!$B$6:$AC$1000,23,FALSE))</f>
        <v/>
      </c>
      <c r="L953" s="369" t="str">
        <f>IF(H953="","",VLOOKUP(H953,PROFILE!$B$6:$AC$1000,24,FALSE))</f>
        <v/>
      </c>
      <c r="M953" s="370" t="str">
        <f>IF(H953="","",VLOOKUP(H953,PROFILE!$B$6:$AC$1000,25,FALSE))</f>
        <v/>
      </c>
      <c r="N953" s="371">
        <f t="shared" si="78"/>
        <v>0</v>
      </c>
      <c r="O953" s="372"/>
      <c r="P953" s="372"/>
      <c r="Q953" s="371">
        <f t="shared" si="79"/>
        <v>0</v>
      </c>
      <c r="R953" s="371">
        <f t="shared" si="75"/>
        <v>0</v>
      </c>
      <c r="S953" s="372">
        <f>IFERROR((VLOOKUP(A953,QUEUE!$F$5:$AW$1000,27,FALSE)-VLOOKUP(A953,QUEUE!$F$5:$AW$1000,26,FALSE))*500,0)</f>
        <v>0</v>
      </c>
      <c r="T953" s="372">
        <f>IFERROR((VLOOKUP(A953,QUEUE!$F$5:$AW$1000,30,FALSE)-VLOOKUP(A953,QUEUE!$F$5:$AW$1000,29,FALSE))*850,0)</f>
        <v>0</v>
      </c>
      <c r="U953" s="372">
        <f>IFERROR((VLOOKUP(A953,QUEUE!$F$5:$AW$1000,33,FALSE)-VLOOKUP(A953,QUEUE!$F$5:$AW$1000,32,FALSE))*600,0)</f>
        <v>0</v>
      </c>
      <c r="V953" s="372">
        <f>IFERROR((VLOOKUP(A953,QUEUE!$F$5:$AW$1000,36,FALSE)-VLOOKUP(A953,QUEUE!$F$5:$AW$1000,35,FALSE))*750,0)</f>
        <v>0</v>
      </c>
      <c r="W953" s="372">
        <f>IFERROR((VLOOKUP(A953,QUEUE!$F$5:$AW$1000,39,FALSE)-VLOOKUP(A953,QUEUE!$F$5:$AW$1000,38,FALSE))*600,0)</f>
        <v>0</v>
      </c>
      <c r="X953" s="373"/>
      <c r="Y953" s="371">
        <f>IFERROR(VLOOKUP(A953,PROFILE!$B$6:$DG$1000,109,FALSE),0)</f>
        <v>0</v>
      </c>
      <c r="Z953" s="371">
        <f>IFERROR((VLOOKUP(A953,PROFILE!$B$6:$DG$1000,110,FALSE)*900)+((VLOOKUP(A953,PROFILE!$B$6:$DG$1000,110,FALSE)*900)*0.5),0)</f>
        <v>0</v>
      </c>
      <c r="AA953" s="371">
        <f t="shared" si="77"/>
        <v>0</v>
      </c>
      <c r="AB953" s="373">
        <f>IF(PROFILE!R955="รอบคัน",1500,IF(PROFILE!R955="โคม่า",2000,PROFILE!DJ955*100))</f>
        <v>0</v>
      </c>
    </row>
    <row r="954" spans="1:28" x14ac:dyDescent="0.35">
      <c r="A954" s="344" t="e">
        <f t="shared" si="76"/>
        <v>#VALUE!</v>
      </c>
      <c r="B954" s="344">
        <v>954</v>
      </c>
      <c r="G954" s="374" t="str">
        <f>IFERROR(VLOOKUP(A954,PROFILE!$B$6:$P$1000,11,FALSE),"")</f>
        <v/>
      </c>
      <c r="H954" s="368" t="str">
        <f>IF(PROFILE!H956="","",PROFILE!B956)</f>
        <v/>
      </c>
      <c r="I954" s="369" t="str">
        <f>IF(H954="","",VLOOKUP(H954,PROFILE!$B$6:$AC$1000,18,FALSE))</f>
        <v/>
      </c>
      <c r="J954" s="369" t="str">
        <f>IF(H954="","",VLOOKUP(H954,PROFILE!$B$6:$AC$1000,17,FALSE))</f>
        <v/>
      </c>
      <c r="K954" s="369" t="str">
        <f>IF(H954="","",VLOOKUP(H954,PROFILE!$B$6:$AC$1000,23,FALSE))</f>
        <v/>
      </c>
      <c r="L954" s="369" t="str">
        <f>IF(H954="","",VLOOKUP(H954,PROFILE!$B$6:$AC$1000,24,FALSE))</f>
        <v/>
      </c>
      <c r="M954" s="370" t="str">
        <f>IF(H954="","",VLOOKUP(H954,PROFILE!$B$6:$AC$1000,25,FALSE))</f>
        <v/>
      </c>
      <c r="N954" s="371">
        <f t="shared" si="78"/>
        <v>0</v>
      </c>
      <c r="O954" s="372"/>
      <c r="P954" s="372"/>
      <c r="Q954" s="371">
        <f t="shared" si="79"/>
        <v>0</v>
      </c>
      <c r="R954" s="371">
        <f t="shared" si="75"/>
        <v>0</v>
      </c>
      <c r="S954" s="372">
        <f>IFERROR((VLOOKUP(A954,QUEUE!$F$5:$AW$1000,27,FALSE)-VLOOKUP(A954,QUEUE!$F$5:$AW$1000,26,FALSE))*500,0)</f>
        <v>0</v>
      </c>
      <c r="T954" s="372">
        <f>IFERROR((VLOOKUP(A954,QUEUE!$F$5:$AW$1000,30,FALSE)-VLOOKUP(A954,QUEUE!$F$5:$AW$1000,29,FALSE))*850,0)</f>
        <v>0</v>
      </c>
      <c r="U954" s="372">
        <f>IFERROR((VLOOKUP(A954,QUEUE!$F$5:$AW$1000,33,FALSE)-VLOOKUP(A954,QUEUE!$F$5:$AW$1000,32,FALSE))*600,0)</f>
        <v>0</v>
      </c>
      <c r="V954" s="372">
        <f>IFERROR((VLOOKUP(A954,QUEUE!$F$5:$AW$1000,36,FALSE)-VLOOKUP(A954,QUEUE!$F$5:$AW$1000,35,FALSE))*750,0)</f>
        <v>0</v>
      </c>
      <c r="W954" s="372">
        <f>IFERROR((VLOOKUP(A954,QUEUE!$F$5:$AW$1000,39,FALSE)-VLOOKUP(A954,QUEUE!$F$5:$AW$1000,38,FALSE))*600,0)</f>
        <v>0</v>
      </c>
      <c r="X954" s="373"/>
      <c r="Y954" s="371">
        <f>IFERROR(VLOOKUP(A954,PROFILE!$B$6:$DG$1000,109,FALSE),0)</f>
        <v>0</v>
      </c>
      <c r="Z954" s="371">
        <f>IFERROR((VLOOKUP(A954,PROFILE!$B$6:$DG$1000,110,FALSE)*900)+((VLOOKUP(A954,PROFILE!$B$6:$DG$1000,110,FALSE)*900)*0.5),0)</f>
        <v>0</v>
      </c>
      <c r="AA954" s="371">
        <f t="shared" si="77"/>
        <v>0</v>
      </c>
      <c r="AB954" s="373">
        <f>IF(PROFILE!R956="รอบคัน",1500,IF(PROFILE!R956="โคม่า",2000,PROFILE!DJ956*100))</f>
        <v>0</v>
      </c>
    </row>
    <row r="955" spans="1:28" x14ac:dyDescent="0.35">
      <c r="A955" s="344" t="e">
        <f t="shared" si="76"/>
        <v>#VALUE!</v>
      </c>
      <c r="B955" s="344">
        <v>955</v>
      </c>
      <c r="G955" s="374" t="str">
        <f>IFERROR(VLOOKUP(A955,PROFILE!$B$6:$P$1000,11,FALSE),"")</f>
        <v/>
      </c>
      <c r="H955" s="368" t="str">
        <f>IF(PROFILE!H957="","",PROFILE!B957)</f>
        <v/>
      </c>
      <c r="I955" s="369" t="str">
        <f>IF(H955="","",VLOOKUP(H955,PROFILE!$B$6:$AC$1000,18,FALSE))</f>
        <v/>
      </c>
      <c r="J955" s="369" t="str">
        <f>IF(H955="","",VLOOKUP(H955,PROFILE!$B$6:$AC$1000,17,FALSE))</f>
        <v/>
      </c>
      <c r="K955" s="369" t="str">
        <f>IF(H955="","",VLOOKUP(H955,PROFILE!$B$6:$AC$1000,23,FALSE))</f>
        <v/>
      </c>
      <c r="L955" s="369" t="str">
        <f>IF(H955="","",VLOOKUP(H955,PROFILE!$B$6:$AC$1000,24,FALSE))</f>
        <v/>
      </c>
      <c r="M955" s="370" t="str">
        <f>IF(H955="","",VLOOKUP(H955,PROFILE!$B$6:$AC$1000,25,FALSE))</f>
        <v/>
      </c>
      <c r="N955" s="371">
        <f t="shared" si="78"/>
        <v>0</v>
      </c>
      <c r="O955" s="372"/>
      <c r="P955" s="372"/>
      <c r="Q955" s="371">
        <f t="shared" si="79"/>
        <v>0</v>
      </c>
      <c r="R955" s="371">
        <f t="shared" si="75"/>
        <v>0</v>
      </c>
      <c r="S955" s="372">
        <f>IFERROR((VLOOKUP(A955,QUEUE!$F$5:$AW$1000,27,FALSE)-VLOOKUP(A955,QUEUE!$F$5:$AW$1000,26,FALSE))*500,0)</f>
        <v>0</v>
      </c>
      <c r="T955" s="372">
        <f>IFERROR((VLOOKUP(A955,QUEUE!$F$5:$AW$1000,30,FALSE)-VLOOKUP(A955,QUEUE!$F$5:$AW$1000,29,FALSE))*850,0)</f>
        <v>0</v>
      </c>
      <c r="U955" s="372">
        <f>IFERROR((VLOOKUP(A955,QUEUE!$F$5:$AW$1000,33,FALSE)-VLOOKUP(A955,QUEUE!$F$5:$AW$1000,32,FALSE))*600,0)</f>
        <v>0</v>
      </c>
      <c r="V955" s="372">
        <f>IFERROR((VLOOKUP(A955,QUEUE!$F$5:$AW$1000,36,FALSE)-VLOOKUP(A955,QUEUE!$F$5:$AW$1000,35,FALSE))*750,0)</f>
        <v>0</v>
      </c>
      <c r="W955" s="372">
        <f>IFERROR((VLOOKUP(A955,QUEUE!$F$5:$AW$1000,39,FALSE)-VLOOKUP(A955,QUEUE!$F$5:$AW$1000,38,FALSE))*600,0)</f>
        <v>0</v>
      </c>
      <c r="X955" s="373"/>
      <c r="Y955" s="371">
        <f>IFERROR(VLOOKUP(A955,PROFILE!$B$6:$DG$1000,109,FALSE),0)</f>
        <v>0</v>
      </c>
      <c r="Z955" s="371">
        <f>IFERROR((VLOOKUP(A955,PROFILE!$B$6:$DG$1000,110,FALSE)*900)+((VLOOKUP(A955,PROFILE!$B$6:$DG$1000,110,FALSE)*900)*0.5),0)</f>
        <v>0</v>
      </c>
      <c r="AA955" s="371">
        <f t="shared" si="77"/>
        <v>0</v>
      </c>
      <c r="AB955" s="373">
        <f>IF(PROFILE!R957="รอบคัน",1500,IF(PROFILE!R957="โคม่า",2000,PROFILE!DJ957*100))</f>
        <v>0</v>
      </c>
    </row>
    <row r="956" spans="1:28" x14ac:dyDescent="0.35">
      <c r="A956" s="344" t="e">
        <f t="shared" si="76"/>
        <v>#VALUE!</v>
      </c>
      <c r="B956" s="344">
        <v>956</v>
      </c>
      <c r="G956" s="374" t="str">
        <f>IFERROR(VLOOKUP(A956,PROFILE!$B$6:$P$1000,11,FALSE),"")</f>
        <v/>
      </c>
      <c r="H956" s="368" t="str">
        <f>IF(PROFILE!H958="","",PROFILE!B958)</f>
        <v/>
      </c>
      <c r="I956" s="369" t="str">
        <f>IF(H956="","",VLOOKUP(H956,PROFILE!$B$6:$AC$1000,18,FALSE))</f>
        <v/>
      </c>
      <c r="J956" s="369" t="str">
        <f>IF(H956="","",VLOOKUP(H956,PROFILE!$B$6:$AC$1000,17,FALSE))</f>
        <v/>
      </c>
      <c r="K956" s="369" t="str">
        <f>IF(H956="","",VLOOKUP(H956,PROFILE!$B$6:$AC$1000,23,FALSE))</f>
        <v/>
      </c>
      <c r="L956" s="369" t="str">
        <f>IF(H956="","",VLOOKUP(H956,PROFILE!$B$6:$AC$1000,24,FALSE))</f>
        <v/>
      </c>
      <c r="M956" s="370" t="str">
        <f>IF(H956="","",VLOOKUP(H956,PROFILE!$B$6:$AC$1000,25,FALSE))</f>
        <v/>
      </c>
      <c r="N956" s="371">
        <f t="shared" si="78"/>
        <v>0</v>
      </c>
      <c r="O956" s="372"/>
      <c r="P956" s="372"/>
      <c r="Q956" s="371">
        <f t="shared" si="79"/>
        <v>0</v>
      </c>
      <c r="R956" s="371">
        <f t="shared" si="75"/>
        <v>0</v>
      </c>
      <c r="S956" s="372">
        <f>IFERROR((VLOOKUP(A956,QUEUE!$F$5:$AW$1000,27,FALSE)-VLOOKUP(A956,QUEUE!$F$5:$AW$1000,26,FALSE))*500,0)</f>
        <v>0</v>
      </c>
      <c r="T956" s="372">
        <f>IFERROR((VLOOKUP(A956,QUEUE!$F$5:$AW$1000,30,FALSE)-VLOOKUP(A956,QUEUE!$F$5:$AW$1000,29,FALSE))*850,0)</f>
        <v>0</v>
      </c>
      <c r="U956" s="372">
        <f>IFERROR((VLOOKUP(A956,QUEUE!$F$5:$AW$1000,33,FALSE)-VLOOKUP(A956,QUEUE!$F$5:$AW$1000,32,FALSE))*600,0)</f>
        <v>0</v>
      </c>
      <c r="V956" s="372">
        <f>IFERROR((VLOOKUP(A956,QUEUE!$F$5:$AW$1000,36,FALSE)-VLOOKUP(A956,QUEUE!$F$5:$AW$1000,35,FALSE))*750,0)</f>
        <v>0</v>
      </c>
      <c r="W956" s="372">
        <f>IFERROR((VLOOKUP(A956,QUEUE!$F$5:$AW$1000,39,FALSE)-VLOOKUP(A956,QUEUE!$F$5:$AW$1000,38,FALSE))*600,0)</f>
        <v>0</v>
      </c>
      <c r="X956" s="373"/>
      <c r="Y956" s="371">
        <f>IFERROR(VLOOKUP(A956,PROFILE!$B$6:$DG$1000,109,FALSE),0)</f>
        <v>0</v>
      </c>
      <c r="Z956" s="371">
        <f>IFERROR((VLOOKUP(A956,PROFILE!$B$6:$DG$1000,110,FALSE)*900)+((VLOOKUP(A956,PROFILE!$B$6:$DG$1000,110,FALSE)*900)*0.5),0)</f>
        <v>0</v>
      </c>
      <c r="AA956" s="371">
        <f t="shared" si="77"/>
        <v>0</v>
      </c>
      <c r="AB956" s="373">
        <f>IF(PROFILE!R958="รอบคัน",1500,IF(PROFILE!R958="โคม่า",2000,PROFILE!DJ958*100))</f>
        <v>0</v>
      </c>
    </row>
    <row r="957" spans="1:28" x14ac:dyDescent="0.35">
      <c r="A957" s="344" t="e">
        <f t="shared" si="76"/>
        <v>#VALUE!</v>
      </c>
      <c r="B957" s="344">
        <v>957</v>
      </c>
      <c r="G957" s="374" t="str">
        <f>IFERROR(VLOOKUP(A957,PROFILE!$B$6:$P$1000,11,FALSE),"")</f>
        <v/>
      </c>
      <c r="H957" s="368" t="str">
        <f>IF(PROFILE!H959="","",PROFILE!B959)</f>
        <v/>
      </c>
      <c r="I957" s="369" t="str">
        <f>IF(H957="","",VLOOKUP(H957,PROFILE!$B$6:$AC$1000,18,FALSE))</f>
        <v/>
      </c>
      <c r="J957" s="369" t="str">
        <f>IF(H957="","",VLOOKUP(H957,PROFILE!$B$6:$AC$1000,17,FALSE))</f>
        <v/>
      </c>
      <c r="K957" s="369" t="str">
        <f>IF(H957="","",VLOOKUP(H957,PROFILE!$B$6:$AC$1000,23,FALSE))</f>
        <v/>
      </c>
      <c r="L957" s="369" t="str">
        <f>IF(H957="","",VLOOKUP(H957,PROFILE!$B$6:$AC$1000,24,FALSE))</f>
        <v/>
      </c>
      <c r="M957" s="370" t="str">
        <f>IF(H957="","",VLOOKUP(H957,PROFILE!$B$6:$AC$1000,25,FALSE))</f>
        <v/>
      </c>
      <c r="N957" s="371">
        <f t="shared" si="78"/>
        <v>0</v>
      </c>
      <c r="O957" s="372"/>
      <c r="P957" s="372"/>
      <c r="Q957" s="371">
        <f t="shared" si="79"/>
        <v>0</v>
      </c>
      <c r="R957" s="371">
        <f t="shared" si="75"/>
        <v>0</v>
      </c>
      <c r="S957" s="372">
        <f>IFERROR((VLOOKUP(A957,QUEUE!$F$5:$AW$1000,27,FALSE)-VLOOKUP(A957,QUEUE!$F$5:$AW$1000,26,FALSE))*500,0)</f>
        <v>0</v>
      </c>
      <c r="T957" s="372">
        <f>IFERROR((VLOOKUP(A957,QUEUE!$F$5:$AW$1000,30,FALSE)-VLOOKUP(A957,QUEUE!$F$5:$AW$1000,29,FALSE))*850,0)</f>
        <v>0</v>
      </c>
      <c r="U957" s="372">
        <f>IFERROR((VLOOKUP(A957,QUEUE!$F$5:$AW$1000,33,FALSE)-VLOOKUP(A957,QUEUE!$F$5:$AW$1000,32,FALSE))*600,0)</f>
        <v>0</v>
      </c>
      <c r="V957" s="372">
        <f>IFERROR((VLOOKUP(A957,QUEUE!$F$5:$AW$1000,36,FALSE)-VLOOKUP(A957,QUEUE!$F$5:$AW$1000,35,FALSE))*750,0)</f>
        <v>0</v>
      </c>
      <c r="W957" s="372">
        <f>IFERROR((VLOOKUP(A957,QUEUE!$F$5:$AW$1000,39,FALSE)-VLOOKUP(A957,QUEUE!$F$5:$AW$1000,38,FALSE))*600,0)</f>
        <v>0</v>
      </c>
      <c r="X957" s="373"/>
      <c r="Y957" s="371">
        <f>IFERROR(VLOOKUP(A957,PROFILE!$B$6:$DG$1000,109,FALSE),0)</f>
        <v>0</v>
      </c>
      <c r="Z957" s="371">
        <f>IFERROR((VLOOKUP(A957,PROFILE!$B$6:$DG$1000,110,FALSE)*900)+((VLOOKUP(A957,PROFILE!$B$6:$DG$1000,110,FALSE)*900)*0.5),0)</f>
        <v>0</v>
      </c>
      <c r="AA957" s="371">
        <f t="shared" si="77"/>
        <v>0</v>
      </c>
      <c r="AB957" s="373">
        <f>IF(PROFILE!R959="รอบคัน",1500,IF(PROFILE!R959="โคม่า",2000,PROFILE!DJ959*100))</f>
        <v>0</v>
      </c>
    </row>
    <row r="958" spans="1:28" x14ac:dyDescent="0.35">
      <c r="A958" s="344" t="e">
        <f t="shared" si="76"/>
        <v>#VALUE!</v>
      </c>
      <c r="B958" s="344">
        <v>958</v>
      </c>
      <c r="G958" s="374" t="str">
        <f>IFERROR(VLOOKUP(A958,PROFILE!$B$6:$P$1000,11,FALSE),"")</f>
        <v/>
      </c>
      <c r="H958" s="368" t="str">
        <f>IF(PROFILE!H960="","",PROFILE!B960)</f>
        <v/>
      </c>
      <c r="I958" s="369" t="str">
        <f>IF(H958="","",VLOOKUP(H958,PROFILE!$B$6:$AC$1000,18,FALSE))</f>
        <v/>
      </c>
      <c r="J958" s="369" t="str">
        <f>IF(H958="","",VLOOKUP(H958,PROFILE!$B$6:$AC$1000,17,FALSE))</f>
        <v/>
      </c>
      <c r="K958" s="369" t="str">
        <f>IF(H958="","",VLOOKUP(H958,PROFILE!$B$6:$AC$1000,23,FALSE))</f>
        <v/>
      </c>
      <c r="L958" s="369" t="str">
        <f>IF(H958="","",VLOOKUP(H958,PROFILE!$B$6:$AC$1000,24,FALSE))</f>
        <v/>
      </c>
      <c r="M958" s="370" t="str">
        <f>IF(H958="","",VLOOKUP(H958,PROFILE!$B$6:$AC$1000,25,FALSE))</f>
        <v/>
      </c>
      <c r="N958" s="371">
        <f t="shared" si="78"/>
        <v>0</v>
      </c>
      <c r="O958" s="372"/>
      <c r="P958" s="372"/>
      <c r="Q958" s="371">
        <f t="shared" si="79"/>
        <v>0</v>
      </c>
      <c r="R958" s="371">
        <f t="shared" si="75"/>
        <v>0</v>
      </c>
      <c r="S958" s="372">
        <f>IFERROR((VLOOKUP(A958,QUEUE!$F$5:$AW$1000,27,FALSE)-VLOOKUP(A958,QUEUE!$F$5:$AW$1000,26,FALSE))*500,0)</f>
        <v>0</v>
      </c>
      <c r="T958" s="372">
        <f>IFERROR((VLOOKUP(A958,QUEUE!$F$5:$AW$1000,30,FALSE)-VLOOKUP(A958,QUEUE!$F$5:$AW$1000,29,FALSE))*850,0)</f>
        <v>0</v>
      </c>
      <c r="U958" s="372">
        <f>IFERROR((VLOOKUP(A958,QUEUE!$F$5:$AW$1000,33,FALSE)-VLOOKUP(A958,QUEUE!$F$5:$AW$1000,32,FALSE))*600,0)</f>
        <v>0</v>
      </c>
      <c r="V958" s="372">
        <f>IFERROR((VLOOKUP(A958,QUEUE!$F$5:$AW$1000,36,FALSE)-VLOOKUP(A958,QUEUE!$F$5:$AW$1000,35,FALSE))*750,0)</f>
        <v>0</v>
      </c>
      <c r="W958" s="372">
        <f>IFERROR((VLOOKUP(A958,QUEUE!$F$5:$AW$1000,39,FALSE)-VLOOKUP(A958,QUEUE!$F$5:$AW$1000,38,FALSE))*600,0)</f>
        <v>0</v>
      </c>
      <c r="X958" s="373"/>
      <c r="Y958" s="371">
        <f>IFERROR(VLOOKUP(A958,PROFILE!$B$6:$DG$1000,109,FALSE),0)</f>
        <v>0</v>
      </c>
      <c r="Z958" s="371">
        <f>IFERROR((VLOOKUP(A958,PROFILE!$B$6:$DG$1000,110,FALSE)*900)+((VLOOKUP(A958,PROFILE!$B$6:$DG$1000,110,FALSE)*900)*0.5),0)</f>
        <v>0</v>
      </c>
      <c r="AA958" s="371">
        <f t="shared" si="77"/>
        <v>0</v>
      </c>
      <c r="AB958" s="373">
        <f>IF(PROFILE!R960="รอบคัน",1500,IF(PROFILE!R960="โคม่า",2000,PROFILE!DJ960*100))</f>
        <v>0</v>
      </c>
    </row>
    <row r="959" spans="1:28" x14ac:dyDescent="0.35">
      <c r="A959" s="344" t="e">
        <f t="shared" si="76"/>
        <v>#VALUE!</v>
      </c>
      <c r="B959" s="344">
        <v>959</v>
      </c>
      <c r="G959" s="374" t="str">
        <f>IFERROR(VLOOKUP(A959,PROFILE!$B$6:$P$1000,11,FALSE),"")</f>
        <v/>
      </c>
      <c r="H959" s="368" t="str">
        <f>IF(PROFILE!H961="","",PROFILE!B961)</f>
        <v/>
      </c>
      <c r="I959" s="369" t="str">
        <f>IF(H959="","",VLOOKUP(H959,PROFILE!$B$6:$AC$1000,18,FALSE))</f>
        <v/>
      </c>
      <c r="J959" s="369" t="str">
        <f>IF(H959="","",VLOOKUP(H959,PROFILE!$B$6:$AC$1000,17,FALSE))</f>
        <v/>
      </c>
      <c r="K959" s="369" t="str">
        <f>IF(H959="","",VLOOKUP(H959,PROFILE!$B$6:$AC$1000,23,FALSE))</f>
        <v/>
      </c>
      <c r="L959" s="369" t="str">
        <f>IF(H959="","",VLOOKUP(H959,PROFILE!$B$6:$AC$1000,24,FALSE))</f>
        <v/>
      </c>
      <c r="M959" s="370" t="str">
        <f>IF(H959="","",VLOOKUP(H959,PROFILE!$B$6:$AC$1000,25,FALSE))</f>
        <v/>
      </c>
      <c r="N959" s="371">
        <f t="shared" si="78"/>
        <v>0</v>
      </c>
      <c r="O959" s="372"/>
      <c r="P959" s="372"/>
      <c r="Q959" s="371">
        <f t="shared" si="79"/>
        <v>0</v>
      </c>
      <c r="R959" s="371">
        <f t="shared" si="75"/>
        <v>0</v>
      </c>
      <c r="S959" s="372">
        <f>IFERROR((VLOOKUP(A959,QUEUE!$F$5:$AW$1000,27,FALSE)-VLOOKUP(A959,QUEUE!$F$5:$AW$1000,26,FALSE))*500,0)</f>
        <v>0</v>
      </c>
      <c r="T959" s="372">
        <f>IFERROR((VLOOKUP(A959,QUEUE!$F$5:$AW$1000,30,FALSE)-VLOOKUP(A959,QUEUE!$F$5:$AW$1000,29,FALSE))*850,0)</f>
        <v>0</v>
      </c>
      <c r="U959" s="372">
        <f>IFERROR((VLOOKUP(A959,QUEUE!$F$5:$AW$1000,33,FALSE)-VLOOKUP(A959,QUEUE!$F$5:$AW$1000,32,FALSE))*600,0)</f>
        <v>0</v>
      </c>
      <c r="V959" s="372">
        <f>IFERROR((VLOOKUP(A959,QUEUE!$F$5:$AW$1000,36,FALSE)-VLOOKUP(A959,QUEUE!$F$5:$AW$1000,35,FALSE))*750,0)</f>
        <v>0</v>
      </c>
      <c r="W959" s="372">
        <f>IFERROR((VLOOKUP(A959,QUEUE!$F$5:$AW$1000,39,FALSE)-VLOOKUP(A959,QUEUE!$F$5:$AW$1000,38,FALSE))*600,0)</f>
        <v>0</v>
      </c>
      <c r="X959" s="373"/>
      <c r="Y959" s="371">
        <f>IFERROR(VLOOKUP(A959,PROFILE!$B$6:$DG$1000,109,FALSE),0)</f>
        <v>0</v>
      </c>
      <c r="Z959" s="371">
        <f>IFERROR((VLOOKUP(A959,PROFILE!$B$6:$DG$1000,110,FALSE)*900)+((VLOOKUP(A959,PROFILE!$B$6:$DG$1000,110,FALSE)*900)*0.5),0)</f>
        <v>0</v>
      </c>
      <c r="AA959" s="371">
        <f t="shared" si="77"/>
        <v>0</v>
      </c>
      <c r="AB959" s="373">
        <f>IF(PROFILE!R961="รอบคัน",1500,IF(PROFILE!R961="โคม่า",2000,PROFILE!DJ961*100))</f>
        <v>0</v>
      </c>
    </row>
    <row r="960" spans="1:28" x14ac:dyDescent="0.35">
      <c r="A960" s="344" t="e">
        <f t="shared" si="76"/>
        <v>#VALUE!</v>
      </c>
      <c r="B960" s="344">
        <v>960</v>
      </c>
      <c r="G960" s="374" t="str">
        <f>IFERROR(VLOOKUP(A960,PROFILE!$B$6:$P$1000,11,FALSE),"")</f>
        <v/>
      </c>
      <c r="H960" s="368" t="str">
        <f>IF(PROFILE!H962="","",PROFILE!B962)</f>
        <v/>
      </c>
      <c r="I960" s="369" t="str">
        <f>IF(H960="","",VLOOKUP(H960,PROFILE!$B$6:$AC$1000,18,FALSE))</f>
        <v/>
      </c>
      <c r="J960" s="369" t="str">
        <f>IF(H960="","",VLOOKUP(H960,PROFILE!$B$6:$AC$1000,17,FALSE))</f>
        <v/>
      </c>
      <c r="K960" s="369" t="str">
        <f>IF(H960="","",VLOOKUP(H960,PROFILE!$B$6:$AC$1000,23,FALSE))</f>
        <v/>
      </c>
      <c r="L960" s="369" t="str">
        <f>IF(H960="","",VLOOKUP(H960,PROFILE!$B$6:$AC$1000,24,FALSE))</f>
        <v/>
      </c>
      <c r="M960" s="370" t="str">
        <f>IF(H960="","",VLOOKUP(H960,PROFILE!$B$6:$AC$1000,25,FALSE))</f>
        <v/>
      </c>
      <c r="N960" s="371">
        <f t="shared" si="78"/>
        <v>0</v>
      </c>
      <c r="O960" s="372"/>
      <c r="P960" s="372"/>
      <c r="Q960" s="371">
        <f t="shared" si="79"/>
        <v>0</v>
      </c>
      <c r="R960" s="371">
        <f t="shared" si="75"/>
        <v>0</v>
      </c>
      <c r="S960" s="372">
        <f>IFERROR((VLOOKUP(A960,QUEUE!$F$5:$AW$1000,27,FALSE)-VLOOKUP(A960,QUEUE!$F$5:$AW$1000,26,FALSE))*500,0)</f>
        <v>0</v>
      </c>
      <c r="T960" s="372">
        <f>IFERROR((VLOOKUP(A960,QUEUE!$F$5:$AW$1000,30,FALSE)-VLOOKUP(A960,QUEUE!$F$5:$AW$1000,29,FALSE))*850,0)</f>
        <v>0</v>
      </c>
      <c r="U960" s="372">
        <f>IFERROR((VLOOKUP(A960,QUEUE!$F$5:$AW$1000,33,FALSE)-VLOOKUP(A960,QUEUE!$F$5:$AW$1000,32,FALSE))*600,0)</f>
        <v>0</v>
      </c>
      <c r="V960" s="372">
        <f>IFERROR((VLOOKUP(A960,QUEUE!$F$5:$AW$1000,36,FALSE)-VLOOKUP(A960,QUEUE!$F$5:$AW$1000,35,FALSE))*750,0)</f>
        <v>0</v>
      </c>
      <c r="W960" s="372">
        <f>IFERROR((VLOOKUP(A960,QUEUE!$F$5:$AW$1000,39,FALSE)-VLOOKUP(A960,QUEUE!$F$5:$AW$1000,38,FALSE))*600,0)</f>
        <v>0</v>
      </c>
      <c r="X960" s="373"/>
      <c r="Y960" s="371">
        <f>IFERROR(VLOOKUP(A960,PROFILE!$B$6:$DG$1000,109,FALSE),0)</f>
        <v>0</v>
      </c>
      <c r="Z960" s="371">
        <f>IFERROR((VLOOKUP(A960,PROFILE!$B$6:$DG$1000,110,FALSE)*900)+((VLOOKUP(A960,PROFILE!$B$6:$DG$1000,110,FALSE)*900)*0.5),0)</f>
        <v>0</v>
      </c>
      <c r="AA960" s="371">
        <f t="shared" si="77"/>
        <v>0</v>
      </c>
      <c r="AB960" s="373">
        <f>IF(PROFILE!R962="รอบคัน",1500,IF(PROFILE!R962="โคม่า",2000,PROFILE!DJ962*100))</f>
        <v>0</v>
      </c>
    </row>
    <row r="961" spans="1:28" x14ac:dyDescent="0.35">
      <c r="A961" s="344" t="e">
        <f t="shared" si="76"/>
        <v>#VALUE!</v>
      </c>
      <c r="B961" s="344">
        <v>961</v>
      </c>
      <c r="G961" s="374" t="str">
        <f>IFERROR(VLOOKUP(A961,PROFILE!$B$6:$P$1000,11,FALSE),"")</f>
        <v/>
      </c>
      <c r="H961" s="368" t="str">
        <f>IF(PROFILE!H963="","",PROFILE!B963)</f>
        <v/>
      </c>
      <c r="I961" s="369" t="str">
        <f>IF(H961="","",VLOOKUP(H961,PROFILE!$B$6:$AC$1000,18,FALSE))</f>
        <v/>
      </c>
      <c r="J961" s="369" t="str">
        <f>IF(H961="","",VLOOKUP(H961,PROFILE!$B$6:$AC$1000,17,FALSE))</f>
        <v/>
      </c>
      <c r="K961" s="369" t="str">
        <f>IF(H961="","",VLOOKUP(H961,PROFILE!$B$6:$AC$1000,23,FALSE))</f>
        <v/>
      </c>
      <c r="L961" s="369" t="str">
        <f>IF(H961="","",VLOOKUP(H961,PROFILE!$B$6:$AC$1000,24,FALSE))</f>
        <v/>
      </c>
      <c r="M961" s="370" t="str">
        <f>IF(H961="","",VLOOKUP(H961,PROFILE!$B$6:$AC$1000,25,FALSE))</f>
        <v/>
      </c>
      <c r="N961" s="371">
        <f t="shared" si="78"/>
        <v>0</v>
      </c>
      <c r="O961" s="372"/>
      <c r="P961" s="372"/>
      <c r="Q961" s="371">
        <f t="shared" si="79"/>
        <v>0</v>
      </c>
      <c r="R961" s="371">
        <f t="shared" si="75"/>
        <v>0</v>
      </c>
      <c r="S961" s="372">
        <f>IFERROR((VLOOKUP(A961,QUEUE!$F$5:$AW$1000,27,FALSE)-VLOOKUP(A961,QUEUE!$F$5:$AW$1000,26,FALSE))*500,0)</f>
        <v>0</v>
      </c>
      <c r="T961" s="372">
        <f>IFERROR((VLOOKUP(A961,QUEUE!$F$5:$AW$1000,30,FALSE)-VLOOKUP(A961,QUEUE!$F$5:$AW$1000,29,FALSE))*850,0)</f>
        <v>0</v>
      </c>
      <c r="U961" s="372">
        <f>IFERROR((VLOOKUP(A961,QUEUE!$F$5:$AW$1000,33,FALSE)-VLOOKUP(A961,QUEUE!$F$5:$AW$1000,32,FALSE))*600,0)</f>
        <v>0</v>
      </c>
      <c r="V961" s="372">
        <f>IFERROR((VLOOKUP(A961,QUEUE!$F$5:$AW$1000,36,FALSE)-VLOOKUP(A961,QUEUE!$F$5:$AW$1000,35,FALSE))*750,0)</f>
        <v>0</v>
      </c>
      <c r="W961" s="372">
        <f>IFERROR((VLOOKUP(A961,QUEUE!$F$5:$AW$1000,39,FALSE)-VLOOKUP(A961,QUEUE!$F$5:$AW$1000,38,FALSE))*600,0)</f>
        <v>0</v>
      </c>
      <c r="X961" s="373"/>
      <c r="Y961" s="371">
        <f>IFERROR(VLOOKUP(A961,PROFILE!$B$6:$DG$1000,109,FALSE),0)</f>
        <v>0</v>
      </c>
      <c r="Z961" s="371">
        <f>IFERROR((VLOOKUP(A961,PROFILE!$B$6:$DG$1000,110,FALSE)*900)+((VLOOKUP(A961,PROFILE!$B$6:$DG$1000,110,FALSE)*900)*0.5),0)</f>
        <v>0</v>
      </c>
      <c r="AA961" s="371">
        <f t="shared" si="77"/>
        <v>0</v>
      </c>
      <c r="AB961" s="373">
        <f>IF(PROFILE!R963="รอบคัน",1500,IF(PROFILE!R963="โคม่า",2000,PROFILE!DJ963*100))</f>
        <v>0</v>
      </c>
    </row>
    <row r="962" spans="1:28" x14ac:dyDescent="0.35">
      <c r="A962" s="344" t="e">
        <f t="shared" si="76"/>
        <v>#VALUE!</v>
      </c>
      <c r="B962" s="344">
        <v>962</v>
      </c>
      <c r="G962" s="374" t="str">
        <f>IFERROR(VLOOKUP(A962,PROFILE!$B$6:$P$1000,11,FALSE),"")</f>
        <v/>
      </c>
      <c r="H962" s="368" t="str">
        <f>IF(PROFILE!H964="","",PROFILE!B964)</f>
        <v/>
      </c>
      <c r="I962" s="369" t="str">
        <f>IF(H962="","",VLOOKUP(H962,PROFILE!$B$6:$AC$1000,18,FALSE))</f>
        <v/>
      </c>
      <c r="J962" s="369" t="str">
        <f>IF(H962="","",VLOOKUP(H962,PROFILE!$B$6:$AC$1000,17,FALSE))</f>
        <v/>
      </c>
      <c r="K962" s="369" t="str">
        <f>IF(H962="","",VLOOKUP(H962,PROFILE!$B$6:$AC$1000,23,FALSE))</f>
        <v/>
      </c>
      <c r="L962" s="369" t="str">
        <f>IF(H962="","",VLOOKUP(H962,PROFILE!$B$6:$AC$1000,24,FALSE))</f>
        <v/>
      </c>
      <c r="M962" s="370" t="str">
        <f>IF(H962="","",VLOOKUP(H962,PROFILE!$B$6:$AC$1000,25,FALSE))</f>
        <v/>
      </c>
      <c r="N962" s="371">
        <f t="shared" si="78"/>
        <v>0</v>
      </c>
      <c r="O962" s="372"/>
      <c r="P962" s="372"/>
      <c r="Q962" s="371">
        <f t="shared" si="79"/>
        <v>0</v>
      </c>
      <c r="R962" s="371">
        <f t="shared" si="75"/>
        <v>0</v>
      </c>
      <c r="S962" s="372">
        <f>IFERROR((VLOOKUP(A962,QUEUE!$F$5:$AW$1000,27,FALSE)-VLOOKUP(A962,QUEUE!$F$5:$AW$1000,26,FALSE))*500,0)</f>
        <v>0</v>
      </c>
      <c r="T962" s="372">
        <f>IFERROR((VLOOKUP(A962,QUEUE!$F$5:$AW$1000,30,FALSE)-VLOOKUP(A962,QUEUE!$F$5:$AW$1000,29,FALSE))*850,0)</f>
        <v>0</v>
      </c>
      <c r="U962" s="372">
        <f>IFERROR((VLOOKUP(A962,QUEUE!$F$5:$AW$1000,33,FALSE)-VLOOKUP(A962,QUEUE!$F$5:$AW$1000,32,FALSE))*600,0)</f>
        <v>0</v>
      </c>
      <c r="V962" s="372">
        <f>IFERROR((VLOOKUP(A962,QUEUE!$F$5:$AW$1000,36,FALSE)-VLOOKUP(A962,QUEUE!$F$5:$AW$1000,35,FALSE))*750,0)</f>
        <v>0</v>
      </c>
      <c r="W962" s="372">
        <f>IFERROR((VLOOKUP(A962,QUEUE!$F$5:$AW$1000,39,FALSE)-VLOOKUP(A962,QUEUE!$F$5:$AW$1000,38,FALSE))*600,0)</f>
        <v>0</v>
      </c>
      <c r="X962" s="373"/>
      <c r="Y962" s="371">
        <f>IFERROR(VLOOKUP(A962,PROFILE!$B$6:$DG$1000,109,FALSE),0)</f>
        <v>0</v>
      </c>
      <c r="Z962" s="371">
        <f>IFERROR((VLOOKUP(A962,PROFILE!$B$6:$DG$1000,110,FALSE)*900)+((VLOOKUP(A962,PROFILE!$B$6:$DG$1000,110,FALSE)*900)*0.5),0)</f>
        <v>0</v>
      </c>
      <c r="AA962" s="371">
        <f t="shared" si="77"/>
        <v>0</v>
      </c>
      <c r="AB962" s="373">
        <f>IF(PROFILE!R964="รอบคัน",1500,IF(PROFILE!R964="โคม่า",2000,PROFILE!DJ964*100))</f>
        <v>0</v>
      </c>
    </row>
    <row r="963" spans="1:28" x14ac:dyDescent="0.35">
      <c r="A963" s="344" t="e">
        <f t="shared" si="76"/>
        <v>#VALUE!</v>
      </c>
      <c r="B963" s="344">
        <v>963</v>
      </c>
      <c r="G963" s="374" t="str">
        <f>IFERROR(VLOOKUP(A963,PROFILE!$B$6:$P$1000,11,FALSE),"")</f>
        <v/>
      </c>
      <c r="H963" s="368" t="str">
        <f>IF(PROFILE!H965="","",PROFILE!B965)</f>
        <v/>
      </c>
      <c r="I963" s="369" t="str">
        <f>IF(H963="","",VLOOKUP(H963,PROFILE!$B$6:$AC$1000,18,FALSE))</f>
        <v/>
      </c>
      <c r="J963" s="369" t="str">
        <f>IF(H963="","",VLOOKUP(H963,PROFILE!$B$6:$AC$1000,17,FALSE))</f>
        <v/>
      </c>
      <c r="K963" s="369" t="str">
        <f>IF(H963="","",VLOOKUP(H963,PROFILE!$B$6:$AC$1000,23,FALSE))</f>
        <v/>
      </c>
      <c r="L963" s="369" t="str">
        <f>IF(H963="","",VLOOKUP(H963,PROFILE!$B$6:$AC$1000,24,FALSE))</f>
        <v/>
      </c>
      <c r="M963" s="370" t="str">
        <f>IF(H963="","",VLOOKUP(H963,PROFILE!$B$6:$AC$1000,25,FALSE))</f>
        <v/>
      </c>
      <c r="N963" s="371">
        <f t="shared" si="78"/>
        <v>0</v>
      </c>
      <c r="O963" s="372"/>
      <c r="P963" s="372"/>
      <c r="Q963" s="371">
        <f t="shared" si="79"/>
        <v>0</v>
      </c>
      <c r="R963" s="371">
        <f t="shared" si="75"/>
        <v>0</v>
      </c>
      <c r="S963" s="372">
        <f>IFERROR((VLOOKUP(A963,QUEUE!$F$5:$AW$1000,27,FALSE)-VLOOKUP(A963,QUEUE!$F$5:$AW$1000,26,FALSE))*500,0)</f>
        <v>0</v>
      </c>
      <c r="T963" s="372">
        <f>IFERROR((VLOOKUP(A963,QUEUE!$F$5:$AW$1000,30,FALSE)-VLOOKUP(A963,QUEUE!$F$5:$AW$1000,29,FALSE))*850,0)</f>
        <v>0</v>
      </c>
      <c r="U963" s="372">
        <f>IFERROR((VLOOKUP(A963,QUEUE!$F$5:$AW$1000,33,FALSE)-VLOOKUP(A963,QUEUE!$F$5:$AW$1000,32,FALSE))*600,0)</f>
        <v>0</v>
      </c>
      <c r="V963" s="372">
        <f>IFERROR((VLOOKUP(A963,QUEUE!$F$5:$AW$1000,36,FALSE)-VLOOKUP(A963,QUEUE!$F$5:$AW$1000,35,FALSE))*750,0)</f>
        <v>0</v>
      </c>
      <c r="W963" s="372">
        <f>IFERROR((VLOOKUP(A963,QUEUE!$F$5:$AW$1000,39,FALSE)-VLOOKUP(A963,QUEUE!$F$5:$AW$1000,38,FALSE))*600,0)</f>
        <v>0</v>
      </c>
      <c r="X963" s="373"/>
      <c r="Y963" s="371">
        <f>IFERROR(VLOOKUP(A963,PROFILE!$B$6:$DG$1000,109,FALSE),0)</f>
        <v>0</v>
      </c>
      <c r="Z963" s="371">
        <f>IFERROR((VLOOKUP(A963,PROFILE!$B$6:$DG$1000,110,FALSE)*900)+((VLOOKUP(A963,PROFILE!$B$6:$DG$1000,110,FALSE)*900)*0.5),0)</f>
        <v>0</v>
      </c>
      <c r="AA963" s="371">
        <f t="shared" si="77"/>
        <v>0</v>
      </c>
      <c r="AB963" s="373">
        <f>IF(PROFILE!R965="รอบคัน",1500,IF(PROFILE!R965="โคม่า",2000,PROFILE!DJ965*100))</f>
        <v>0</v>
      </c>
    </row>
    <row r="964" spans="1:28" x14ac:dyDescent="0.35">
      <c r="A964" s="344" t="e">
        <f t="shared" si="76"/>
        <v>#VALUE!</v>
      </c>
      <c r="B964" s="344">
        <v>964</v>
      </c>
      <c r="G964" s="374" t="str">
        <f>IFERROR(VLOOKUP(A964,PROFILE!$B$6:$P$1000,11,FALSE),"")</f>
        <v/>
      </c>
      <c r="H964" s="368" t="str">
        <f>IF(PROFILE!H966="","",PROFILE!B966)</f>
        <v/>
      </c>
      <c r="I964" s="369" t="str">
        <f>IF(H964="","",VLOOKUP(H964,PROFILE!$B$6:$AC$1000,18,FALSE))</f>
        <v/>
      </c>
      <c r="J964" s="369" t="str">
        <f>IF(H964="","",VLOOKUP(H964,PROFILE!$B$6:$AC$1000,17,FALSE))</f>
        <v/>
      </c>
      <c r="K964" s="369" t="str">
        <f>IF(H964="","",VLOOKUP(H964,PROFILE!$B$6:$AC$1000,23,FALSE))</f>
        <v/>
      </c>
      <c r="L964" s="369" t="str">
        <f>IF(H964="","",VLOOKUP(H964,PROFILE!$B$6:$AC$1000,24,FALSE))</f>
        <v/>
      </c>
      <c r="M964" s="370" t="str">
        <f>IF(H964="","",VLOOKUP(H964,PROFILE!$B$6:$AC$1000,25,FALSE))</f>
        <v/>
      </c>
      <c r="N964" s="371">
        <f t="shared" si="78"/>
        <v>0</v>
      </c>
      <c r="O964" s="372"/>
      <c r="P964" s="372"/>
      <c r="Q964" s="371">
        <f t="shared" si="79"/>
        <v>0</v>
      </c>
      <c r="R964" s="371">
        <f t="shared" si="75"/>
        <v>0</v>
      </c>
      <c r="S964" s="372">
        <f>IFERROR((VLOOKUP(A964,QUEUE!$F$5:$AW$1000,27,FALSE)-VLOOKUP(A964,QUEUE!$F$5:$AW$1000,26,FALSE))*500,0)</f>
        <v>0</v>
      </c>
      <c r="T964" s="372">
        <f>IFERROR((VLOOKUP(A964,QUEUE!$F$5:$AW$1000,30,FALSE)-VLOOKUP(A964,QUEUE!$F$5:$AW$1000,29,FALSE))*850,0)</f>
        <v>0</v>
      </c>
      <c r="U964" s="372">
        <f>IFERROR((VLOOKUP(A964,QUEUE!$F$5:$AW$1000,33,FALSE)-VLOOKUP(A964,QUEUE!$F$5:$AW$1000,32,FALSE))*600,0)</f>
        <v>0</v>
      </c>
      <c r="V964" s="372">
        <f>IFERROR((VLOOKUP(A964,QUEUE!$F$5:$AW$1000,36,FALSE)-VLOOKUP(A964,QUEUE!$F$5:$AW$1000,35,FALSE))*750,0)</f>
        <v>0</v>
      </c>
      <c r="W964" s="372">
        <f>IFERROR((VLOOKUP(A964,QUEUE!$F$5:$AW$1000,39,FALSE)-VLOOKUP(A964,QUEUE!$F$5:$AW$1000,38,FALSE))*600,0)</f>
        <v>0</v>
      </c>
      <c r="X964" s="373"/>
      <c r="Y964" s="371">
        <f>IFERROR(VLOOKUP(A964,PROFILE!$B$6:$DG$1000,109,FALSE),0)</f>
        <v>0</v>
      </c>
      <c r="Z964" s="371">
        <f>IFERROR((VLOOKUP(A964,PROFILE!$B$6:$DG$1000,110,FALSE)*900)+((VLOOKUP(A964,PROFILE!$B$6:$DG$1000,110,FALSE)*900)*0.5),0)</f>
        <v>0</v>
      </c>
      <c r="AA964" s="371">
        <f t="shared" si="77"/>
        <v>0</v>
      </c>
      <c r="AB964" s="373">
        <f>IF(PROFILE!R966="รอบคัน",1500,IF(PROFILE!R966="โคม่า",2000,PROFILE!DJ966*100))</f>
        <v>0</v>
      </c>
    </row>
    <row r="965" spans="1:28" x14ac:dyDescent="0.35">
      <c r="A965" s="344" t="e">
        <f t="shared" si="76"/>
        <v>#VALUE!</v>
      </c>
      <c r="B965" s="344">
        <v>965</v>
      </c>
      <c r="G965" s="374" t="str">
        <f>IFERROR(VLOOKUP(A965,PROFILE!$B$6:$P$1000,11,FALSE),"")</f>
        <v/>
      </c>
      <c r="H965" s="368" t="str">
        <f>IF(PROFILE!H967="","",PROFILE!B967)</f>
        <v/>
      </c>
      <c r="I965" s="369" t="str">
        <f>IF(H965="","",VLOOKUP(H965,PROFILE!$B$6:$AC$1000,18,FALSE))</f>
        <v/>
      </c>
      <c r="J965" s="369" t="str">
        <f>IF(H965="","",VLOOKUP(H965,PROFILE!$B$6:$AC$1000,17,FALSE))</f>
        <v/>
      </c>
      <c r="K965" s="369" t="str">
        <f>IF(H965="","",VLOOKUP(H965,PROFILE!$B$6:$AC$1000,23,FALSE))</f>
        <v/>
      </c>
      <c r="L965" s="369" t="str">
        <f>IF(H965="","",VLOOKUP(H965,PROFILE!$B$6:$AC$1000,24,FALSE))</f>
        <v/>
      </c>
      <c r="M965" s="370" t="str">
        <f>IF(H965="","",VLOOKUP(H965,PROFILE!$B$6:$AC$1000,25,FALSE))</f>
        <v/>
      </c>
      <c r="N965" s="371">
        <f t="shared" si="78"/>
        <v>0</v>
      </c>
      <c r="O965" s="372"/>
      <c r="P965" s="372"/>
      <c r="Q965" s="371">
        <f t="shared" si="79"/>
        <v>0</v>
      </c>
      <c r="R965" s="371">
        <f t="shared" ref="R965:R1000" si="80">Q965</f>
        <v>0</v>
      </c>
      <c r="S965" s="372">
        <f>IFERROR((VLOOKUP(A965,QUEUE!$F$5:$AW$1000,27,FALSE)-VLOOKUP(A965,QUEUE!$F$5:$AW$1000,26,FALSE))*500,0)</f>
        <v>0</v>
      </c>
      <c r="T965" s="372">
        <f>IFERROR((VLOOKUP(A965,QUEUE!$F$5:$AW$1000,30,FALSE)-VLOOKUP(A965,QUEUE!$F$5:$AW$1000,29,FALSE))*850,0)</f>
        <v>0</v>
      </c>
      <c r="U965" s="372">
        <f>IFERROR((VLOOKUP(A965,QUEUE!$F$5:$AW$1000,33,FALSE)-VLOOKUP(A965,QUEUE!$F$5:$AW$1000,32,FALSE))*600,0)</f>
        <v>0</v>
      </c>
      <c r="V965" s="372">
        <f>IFERROR((VLOOKUP(A965,QUEUE!$F$5:$AW$1000,36,FALSE)-VLOOKUP(A965,QUEUE!$F$5:$AW$1000,35,FALSE))*750,0)</f>
        <v>0</v>
      </c>
      <c r="W965" s="372">
        <f>IFERROR((VLOOKUP(A965,QUEUE!$F$5:$AW$1000,39,FALSE)-VLOOKUP(A965,QUEUE!$F$5:$AW$1000,38,FALSE))*600,0)</f>
        <v>0</v>
      </c>
      <c r="X965" s="373"/>
      <c r="Y965" s="371">
        <f>IFERROR(VLOOKUP(A965,PROFILE!$B$6:$DG$1000,109,FALSE),0)</f>
        <v>0</v>
      </c>
      <c r="Z965" s="371">
        <f>IFERROR((VLOOKUP(A965,PROFILE!$B$6:$DG$1000,110,FALSE)*900)+((VLOOKUP(A965,PROFILE!$B$6:$DG$1000,110,FALSE)*900)*0.5),0)</f>
        <v>0</v>
      </c>
      <c r="AA965" s="371">
        <f t="shared" si="77"/>
        <v>0</v>
      </c>
      <c r="AB965" s="373">
        <f>IF(PROFILE!R967="รอบคัน",1500,IF(PROFILE!R967="โคม่า",2000,PROFILE!DJ967*100))</f>
        <v>0</v>
      </c>
    </row>
    <row r="966" spans="1:28" x14ac:dyDescent="0.35">
      <c r="A966" s="344" t="e">
        <f t="shared" si="76"/>
        <v>#VALUE!</v>
      </c>
      <c r="B966" s="344">
        <v>966</v>
      </c>
      <c r="G966" s="374" t="str">
        <f>IFERROR(VLOOKUP(A966,PROFILE!$B$6:$P$1000,11,FALSE),"")</f>
        <v/>
      </c>
      <c r="H966" s="368" t="str">
        <f>IF(PROFILE!H968="","",PROFILE!B968)</f>
        <v/>
      </c>
      <c r="I966" s="369" t="str">
        <f>IF(H966="","",VLOOKUP(H966,PROFILE!$B$6:$AC$1000,18,FALSE))</f>
        <v/>
      </c>
      <c r="J966" s="369" t="str">
        <f>IF(H966="","",VLOOKUP(H966,PROFILE!$B$6:$AC$1000,17,FALSE))</f>
        <v/>
      </c>
      <c r="K966" s="369" t="str">
        <f>IF(H966="","",VLOOKUP(H966,PROFILE!$B$6:$AC$1000,23,FALSE))</f>
        <v/>
      </c>
      <c r="L966" s="369" t="str">
        <f>IF(H966="","",VLOOKUP(H966,PROFILE!$B$6:$AC$1000,24,FALSE))</f>
        <v/>
      </c>
      <c r="M966" s="370" t="str">
        <f>IF(H966="","",VLOOKUP(H966,PROFILE!$B$6:$AC$1000,25,FALSE))</f>
        <v/>
      </c>
      <c r="N966" s="371">
        <f t="shared" si="78"/>
        <v>0</v>
      </c>
      <c r="O966" s="372"/>
      <c r="P966" s="372"/>
      <c r="Q966" s="371">
        <f t="shared" si="79"/>
        <v>0</v>
      </c>
      <c r="R966" s="371">
        <f t="shared" si="80"/>
        <v>0</v>
      </c>
      <c r="S966" s="372">
        <f>IFERROR((VLOOKUP(A966,QUEUE!$F$5:$AW$1000,27,FALSE)-VLOOKUP(A966,QUEUE!$F$5:$AW$1000,26,FALSE))*500,0)</f>
        <v>0</v>
      </c>
      <c r="T966" s="372">
        <f>IFERROR((VLOOKUP(A966,QUEUE!$F$5:$AW$1000,30,FALSE)-VLOOKUP(A966,QUEUE!$F$5:$AW$1000,29,FALSE))*850,0)</f>
        <v>0</v>
      </c>
      <c r="U966" s="372">
        <f>IFERROR((VLOOKUP(A966,QUEUE!$F$5:$AW$1000,33,FALSE)-VLOOKUP(A966,QUEUE!$F$5:$AW$1000,32,FALSE))*600,0)</f>
        <v>0</v>
      </c>
      <c r="V966" s="372">
        <f>IFERROR((VLOOKUP(A966,QUEUE!$F$5:$AW$1000,36,FALSE)-VLOOKUP(A966,QUEUE!$F$5:$AW$1000,35,FALSE))*750,0)</f>
        <v>0</v>
      </c>
      <c r="W966" s="372">
        <f>IFERROR((VLOOKUP(A966,QUEUE!$F$5:$AW$1000,39,FALSE)-VLOOKUP(A966,QUEUE!$F$5:$AW$1000,38,FALSE))*600,0)</f>
        <v>0</v>
      </c>
      <c r="X966" s="373"/>
      <c r="Y966" s="371">
        <f>IFERROR(VLOOKUP(A966,PROFILE!$B$6:$DG$1000,109,FALSE),0)</f>
        <v>0</v>
      </c>
      <c r="Z966" s="371">
        <f>IFERROR((VLOOKUP(A966,PROFILE!$B$6:$DG$1000,110,FALSE)*900)+((VLOOKUP(A966,PROFILE!$B$6:$DG$1000,110,FALSE)*900)*0.5),0)</f>
        <v>0</v>
      </c>
      <c r="AA966" s="371">
        <f t="shared" si="77"/>
        <v>0</v>
      </c>
      <c r="AB966" s="373">
        <f>IF(PROFILE!R968="รอบคัน",1500,IF(PROFILE!R968="โคม่า",2000,PROFILE!DJ968*100))</f>
        <v>0</v>
      </c>
    </row>
    <row r="967" spans="1:28" x14ac:dyDescent="0.35">
      <c r="A967" s="344" t="e">
        <f t="shared" si="76"/>
        <v>#VALUE!</v>
      </c>
      <c r="B967" s="344">
        <v>967</v>
      </c>
      <c r="G967" s="374" t="str">
        <f>IFERROR(VLOOKUP(A967,PROFILE!$B$6:$P$1000,11,FALSE),"")</f>
        <v/>
      </c>
      <c r="H967" s="368" t="str">
        <f>IF(PROFILE!H969="","",PROFILE!B969)</f>
        <v/>
      </c>
      <c r="I967" s="369" t="str">
        <f>IF(H967="","",VLOOKUP(H967,PROFILE!$B$6:$AC$1000,18,FALSE))</f>
        <v/>
      </c>
      <c r="J967" s="369" t="str">
        <f>IF(H967="","",VLOOKUP(H967,PROFILE!$B$6:$AC$1000,17,FALSE))</f>
        <v/>
      </c>
      <c r="K967" s="369" t="str">
        <f>IF(H967="","",VLOOKUP(H967,PROFILE!$B$6:$AC$1000,23,FALSE))</f>
        <v/>
      </c>
      <c r="L967" s="369" t="str">
        <f>IF(H967="","",VLOOKUP(H967,PROFILE!$B$6:$AC$1000,24,FALSE))</f>
        <v/>
      </c>
      <c r="M967" s="370" t="str">
        <f>IF(H967="","",VLOOKUP(H967,PROFILE!$B$6:$AC$1000,25,FALSE))</f>
        <v/>
      </c>
      <c r="N967" s="371">
        <f t="shared" si="78"/>
        <v>0</v>
      </c>
      <c r="O967" s="372"/>
      <c r="P967" s="372"/>
      <c r="Q967" s="371">
        <f t="shared" si="79"/>
        <v>0</v>
      </c>
      <c r="R967" s="371">
        <f t="shared" si="80"/>
        <v>0</v>
      </c>
      <c r="S967" s="372">
        <f>IFERROR((VLOOKUP(A967,QUEUE!$F$5:$AW$1000,27,FALSE)-VLOOKUP(A967,QUEUE!$F$5:$AW$1000,26,FALSE))*500,0)</f>
        <v>0</v>
      </c>
      <c r="T967" s="372">
        <f>IFERROR((VLOOKUP(A967,QUEUE!$F$5:$AW$1000,30,FALSE)-VLOOKUP(A967,QUEUE!$F$5:$AW$1000,29,FALSE))*850,0)</f>
        <v>0</v>
      </c>
      <c r="U967" s="372">
        <f>IFERROR((VLOOKUP(A967,QUEUE!$F$5:$AW$1000,33,FALSE)-VLOOKUP(A967,QUEUE!$F$5:$AW$1000,32,FALSE))*600,0)</f>
        <v>0</v>
      </c>
      <c r="V967" s="372">
        <f>IFERROR((VLOOKUP(A967,QUEUE!$F$5:$AW$1000,36,FALSE)-VLOOKUP(A967,QUEUE!$F$5:$AW$1000,35,FALSE))*750,0)</f>
        <v>0</v>
      </c>
      <c r="W967" s="372">
        <f>IFERROR((VLOOKUP(A967,QUEUE!$F$5:$AW$1000,39,FALSE)-VLOOKUP(A967,QUEUE!$F$5:$AW$1000,38,FALSE))*600,0)</f>
        <v>0</v>
      </c>
      <c r="X967" s="373"/>
      <c r="Y967" s="371">
        <f>IFERROR(VLOOKUP(A967,PROFILE!$B$6:$DG$1000,109,FALSE),0)</f>
        <v>0</v>
      </c>
      <c r="Z967" s="371">
        <f>IFERROR((VLOOKUP(A967,PROFILE!$B$6:$DG$1000,110,FALSE)*900)+((VLOOKUP(A967,PROFILE!$B$6:$DG$1000,110,FALSE)*900)*0.5),0)</f>
        <v>0</v>
      </c>
      <c r="AA967" s="371">
        <f t="shared" si="77"/>
        <v>0</v>
      </c>
      <c r="AB967" s="373">
        <f>IF(PROFILE!R969="รอบคัน",1500,IF(PROFILE!R969="โคม่า",2000,PROFILE!DJ969*100))</f>
        <v>0</v>
      </c>
    </row>
    <row r="968" spans="1:28" x14ac:dyDescent="0.35">
      <c r="A968" s="344" t="e">
        <f t="shared" ref="A968:A999" si="81">VALUE(H968)</f>
        <v>#VALUE!</v>
      </c>
      <c r="B968" s="344">
        <v>968</v>
      </c>
      <c r="G968" s="374" t="str">
        <f>IFERROR(VLOOKUP(A968,PROFILE!$B$6:$P$1000,11,FALSE),"")</f>
        <v/>
      </c>
      <c r="H968" s="368" t="str">
        <f>IF(PROFILE!H970="","",PROFILE!B970)</f>
        <v/>
      </c>
      <c r="I968" s="369" t="str">
        <f>IF(H968="","",VLOOKUP(H968,PROFILE!$B$6:$AC$1000,18,FALSE))</f>
        <v/>
      </c>
      <c r="J968" s="369" t="str">
        <f>IF(H968="","",VLOOKUP(H968,PROFILE!$B$6:$AC$1000,17,FALSE))</f>
        <v/>
      </c>
      <c r="K968" s="369" t="str">
        <f>IF(H968="","",VLOOKUP(H968,PROFILE!$B$6:$AC$1000,23,FALSE))</f>
        <v/>
      </c>
      <c r="L968" s="369" t="str">
        <f>IF(H968="","",VLOOKUP(H968,PROFILE!$B$6:$AC$1000,24,FALSE))</f>
        <v/>
      </c>
      <c r="M968" s="370" t="str">
        <f>IF(H968="","",VLOOKUP(H968,PROFILE!$B$6:$AC$1000,25,FALSE))</f>
        <v/>
      </c>
      <c r="N968" s="371">
        <f t="shared" si="78"/>
        <v>0</v>
      </c>
      <c r="O968" s="372"/>
      <c r="P968" s="372"/>
      <c r="Q968" s="371">
        <f t="shared" si="79"/>
        <v>0</v>
      </c>
      <c r="R968" s="371">
        <f t="shared" si="80"/>
        <v>0</v>
      </c>
      <c r="S968" s="372">
        <f>IFERROR((VLOOKUP(A968,QUEUE!$F$5:$AW$1000,27,FALSE)-VLOOKUP(A968,QUEUE!$F$5:$AW$1000,26,FALSE))*500,0)</f>
        <v>0</v>
      </c>
      <c r="T968" s="372">
        <f>IFERROR((VLOOKUP(A968,QUEUE!$F$5:$AW$1000,30,FALSE)-VLOOKUP(A968,QUEUE!$F$5:$AW$1000,29,FALSE))*850,0)</f>
        <v>0</v>
      </c>
      <c r="U968" s="372">
        <f>IFERROR((VLOOKUP(A968,QUEUE!$F$5:$AW$1000,33,FALSE)-VLOOKUP(A968,QUEUE!$F$5:$AW$1000,32,FALSE))*600,0)</f>
        <v>0</v>
      </c>
      <c r="V968" s="372">
        <f>IFERROR((VLOOKUP(A968,QUEUE!$F$5:$AW$1000,36,FALSE)-VLOOKUP(A968,QUEUE!$F$5:$AW$1000,35,FALSE))*750,0)</f>
        <v>0</v>
      </c>
      <c r="W968" s="372">
        <f>IFERROR((VLOOKUP(A968,QUEUE!$F$5:$AW$1000,39,FALSE)-VLOOKUP(A968,QUEUE!$F$5:$AW$1000,38,FALSE))*600,0)</f>
        <v>0</v>
      </c>
      <c r="X968" s="373"/>
      <c r="Y968" s="371">
        <f>IFERROR(VLOOKUP(A968,PROFILE!$B$6:$DG$1000,109,FALSE),0)</f>
        <v>0</v>
      </c>
      <c r="Z968" s="371">
        <f>IFERROR((VLOOKUP(A968,PROFILE!$B$6:$DG$1000,110,FALSE)*900)+((VLOOKUP(A968,PROFILE!$B$6:$DG$1000,110,FALSE)*900)*0.5),0)</f>
        <v>0</v>
      </c>
      <c r="AA968" s="371">
        <f t="shared" si="77"/>
        <v>0</v>
      </c>
      <c r="AB968" s="373">
        <f>IF(PROFILE!R970="รอบคัน",1500,IF(PROFILE!R970="โคม่า",2000,PROFILE!DJ970*100))</f>
        <v>0</v>
      </c>
    </row>
    <row r="969" spans="1:28" x14ac:dyDescent="0.35">
      <c r="A969" s="344" t="e">
        <f t="shared" si="81"/>
        <v>#VALUE!</v>
      </c>
      <c r="B969" s="344">
        <v>969</v>
      </c>
      <c r="G969" s="374" t="str">
        <f>IFERROR(VLOOKUP(A969,PROFILE!$B$6:$P$1000,11,FALSE),"")</f>
        <v/>
      </c>
      <c r="H969" s="368" t="str">
        <f>IF(PROFILE!H971="","",PROFILE!B971)</f>
        <v/>
      </c>
      <c r="I969" s="369" t="str">
        <f>IF(H969="","",VLOOKUP(H969,PROFILE!$B$6:$AC$1000,18,FALSE))</f>
        <v/>
      </c>
      <c r="J969" s="369" t="str">
        <f>IF(H969="","",VLOOKUP(H969,PROFILE!$B$6:$AC$1000,17,FALSE))</f>
        <v/>
      </c>
      <c r="K969" s="369" t="str">
        <f>IF(H969="","",VLOOKUP(H969,PROFILE!$B$6:$AC$1000,23,FALSE))</f>
        <v/>
      </c>
      <c r="L969" s="369" t="str">
        <f>IF(H969="","",VLOOKUP(H969,PROFILE!$B$6:$AC$1000,24,FALSE))</f>
        <v/>
      </c>
      <c r="M969" s="370" t="str">
        <f>IF(H969="","",VLOOKUP(H969,PROFILE!$B$6:$AC$1000,25,FALSE))</f>
        <v/>
      </c>
      <c r="N969" s="371">
        <f t="shared" si="78"/>
        <v>0</v>
      </c>
      <c r="O969" s="372"/>
      <c r="P969" s="372"/>
      <c r="Q969" s="371">
        <f t="shared" si="79"/>
        <v>0</v>
      </c>
      <c r="R969" s="371">
        <f t="shared" si="80"/>
        <v>0</v>
      </c>
      <c r="S969" s="372">
        <f>IFERROR((VLOOKUP(A969,QUEUE!$F$5:$AW$1000,27,FALSE)-VLOOKUP(A969,QUEUE!$F$5:$AW$1000,26,FALSE))*500,0)</f>
        <v>0</v>
      </c>
      <c r="T969" s="372">
        <f>IFERROR((VLOOKUP(A969,QUEUE!$F$5:$AW$1000,30,FALSE)-VLOOKUP(A969,QUEUE!$F$5:$AW$1000,29,FALSE))*850,0)</f>
        <v>0</v>
      </c>
      <c r="U969" s="372">
        <f>IFERROR((VLOOKUP(A969,QUEUE!$F$5:$AW$1000,33,FALSE)-VLOOKUP(A969,QUEUE!$F$5:$AW$1000,32,FALSE))*600,0)</f>
        <v>0</v>
      </c>
      <c r="V969" s="372">
        <f>IFERROR((VLOOKUP(A969,QUEUE!$F$5:$AW$1000,36,FALSE)-VLOOKUP(A969,QUEUE!$F$5:$AW$1000,35,FALSE))*750,0)</f>
        <v>0</v>
      </c>
      <c r="W969" s="372">
        <f>IFERROR((VLOOKUP(A969,QUEUE!$F$5:$AW$1000,39,FALSE)-VLOOKUP(A969,QUEUE!$F$5:$AW$1000,38,FALSE))*600,0)</f>
        <v>0</v>
      </c>
      <c r="X969" s="373"/>
      <c r="Y969" s="371">
        <f>IFERROR(VLOOKUP(A969,PROFILE!$B$6:$DG$1000,109,FALSE),0)</f>
        <v>0</v>
      </c>
      <c r="Z969" s="371">
        <f>IFERROR((VLOOKUP(A969,PROFILE!$B$6:$DG$1000,110,FALSE)*900)+((VLOOKUP(A969,PROFILE!$B$6:$DG$1000,110,FALSE)*900)*0.5),0)</f>
        <v>0</v>
      </c>
      <c r="AA969" s="371">
        <f t="shared" si="77"/>
        <v>0</v>
      </c>
      <c r="AB969" s="373">
        <f>IF(PROFILE!R971="รอบคัน",1500,IF(PROFILE!R971="โคม่า",2000,PROFILE!DJ971*100))</f>
        <v>0</v>
      </c>
    </row>
    <row r="970" spans="1:28" x14ac:dyDescent="0.35">
      <c r="A970" s="344" t="e">
        <f t="shared" si="81"/>
        <v>#VALUE!</v>
      </c>
      <c r="B970" s="344">
        <v>970</v>
      </c>
      <c r="G970" s="374" t="str">
        <f>IFERROR(VLOOKUP(A970,PROFILE!$B$6:$P$1000,11,FALSE),"")</f>
        <v/>
      </c>
      <c r="H970" s="368" t="str">
        <f>IF(PROFILE!H972="","",PROFILE!B972)</f>
        <v/>
      </c>
      <c r="I970" s="369" t="str">
        <f>IF(H970="","",VLOOKUP(H970,PROFILE!$B$6:$AC$1000,18,FALSE))</f>
        <v/>
      </c>
      <c r="J970" s="369" t="str">
        <f>IF(H970="","",VLOOKUP(H970,PROFILE!$B$6:$AC$1000,17,FALSE))</f>
        <v/>
      </c>
      <c r="K970" s="369" t="str">
        <f>IF(H970="","",VLOOKUP(H970,PROFILE!$B$6:$AC$1000,23,FALSE))</f>
        <v/>
      </c>
      <c r="L970" s="369" t="str">
        <f>IF(H970="","",VLOOKUP(H970,PROFILE!$B$6:$AC$1000,24,FALSE))</f>
        <v/>
      </c>
      <c r="M970" s="370" t="str">
        <f>IF(H970="","",VLOOKUP(H970,PROFILE!$B$6:$AC$1000,25,FALSE))</f>
        <v/>
      </c>
      <c r="N970" s="371">
        <f t="shared" si="78"/>
        <v>0</v>
      </c>
      <c r="O970" s="372"/>
      <c r="P970" s="372"/>
      <c r="Q970" s="371">
        <f t="shared" si="79"/>
        <v>0</v>
      </c>
      <c r="R970" s="371">
        <f t="shared" si="80"/>
        <v>0</v>
      </c>
      <c r="S970" s="372">
        <f>IFERROR((VLOOKUP(A970,QUEUE!$F$5:$AW$1000,27,FALSE)-VLOOKUP(A970,QUEUE!$F$5:$AW$1000,26,FALSE))*500,0)</f>
        <v>0</v>
      </c>
      <c r="T970" s="372">
        <f>IFERROR((VLOOKUP(A970,QUEUE!$F$5:$AW$1000,30,FALSE)-VLOOKUP(A970,QUEUE!$F$5:$AW$1000,29,FALSE))*850,0)</f>
        <v>0</v>
      </c>
      <c r="U970" s="372">
        <f>IFERROR((VLOOKUP(A970,QUEUE!$F$5:$AW$1000,33,FALSE)-VLOOKUP(A970,QUEUE!$F$5:$AW$1000,32,FALSE))*600,0)</f>
        <v>0</v>
      </c>
      <c r="V970" s="372">
        <f>IFERROR((VLOOKUP(A970,QUEUE!$F$5:$AW$1000,36,FALSE)-VLOOKUP(A970,QUEUE!$F$5:$AW$1000,35,FALSE))*750,0)</f>
        <v>0</v>
      </c>
      <c r="W970" s="372">
        <f>IFERROR((VLOOKUP(A970,QUEUE!$F$5:$AW$1000,39,FALSE)-VLOOKUP(A970,QUEUE!$F$5:$AW$1000,38,FALSE))*600,0)</f>
        <v>0</v>
      </c>
      <c r="X970" s="373"/>
      <c r="Y970" s="371">
        <f>IFERROR(VLOOKUP(A970,PROFILE!$B$6:$DG$1000,109,FALSE),0)</f>
        <v>0</v>
      </c>
      <c r="Z970" s="371">
        <f>IFERROR((VLOOKUP(A970,PROFILE!$B$6:$DG$1000,110,FALSE)*900)+((VLOOKUP(A970,PROFILE!$B$6:$DG$1000,110,FALSE)*900)*0.5),0)</f>
        <v>0</v>
      </c>
      <c r="AA970" s="371">
        <f t="shared" si="77"/>
        <v>0</v>
      </c>
      <c r="AB970" s="373">
        <f>IF(PROFILE!R972="รอบคัน",1500,IF(PROFILE!R972="โคม่า",2000,PROFILE!DJ972*100))</f>
        <v>0</v>
      </c>
    </row>
    <row r="971" spans="1:28" x14ac:dyDescent="0.35">
      <c r="A971" s="344" t="e">
        <f t="shared" si="81"/>
        <v>#VALUE!</v>
      </c>
      <c r="B971" s="344">
        <v>971</v>
      </c>
      <c r="G971" s="374" t="str">
        <f>IFERROR(VLOOKUP(A971,PROFILE!$B$6:$P$1000,11,FALSE),"")</f>
        <v/>
      </c>
      <c r="H971" s="368" t="str">
        <f>IF(PROFILE!H973="","",PROFILE!B973)</f>
        <v/>
      </c>
      <c r="I971" s="369" t="str">
        <f>IF(H971="","",VLOOKUP(H971,PROFILE!$B$6:$AC$1000,18,FALSE))</f>
        <v/>
      </c>
      <c r="J971" s="369" t="str">
        <f>IF(H971="","",VLOOKUP(H971,PROFILE!$B$6:$AC$1000,17,FALSE))</f>
        <v/>
      </c>
      <c r="K971" s="369" t="str">
        <f>IF(H971="","",VLOOKUP(H971,PROFILE!$B$6:$AC$1000,23,FALSE))</f>
        <v/>
      </c>
      <c r="L971" s="369" t="str">
        <f>IF(H971="","",VLOOKUP(H971,PROFILE!$B$6:$AC$1000,24,FALSE))</f>
        <v/>
      </c>
      <c r="M971" s="370" t="str">
        <f>IF(H971="","",VLOOKUP(H971,PROFILE!$B$6:$AC$1000,25,FALSE))</f>
        <v/>
      </c>
      <c r="N971" s="371">
        <f t="shared" si="78"/>
        <v>0</v>
      </c>
      <c r="O971" s="372"/>
      <c r="P971" s="372"/>
      <c r="Q971" s="371">
        <f t="shared" si="79"/>
        <v>0</v>
      </c>
      <c r="R971" s="371">
        <f t="shared" si="80"/>
        <v>0</v>
      </c>
      <c r="S971" s="372">
        <f>IFERROR((VLOOKUP(A971,QUEUE!$F$5:$AW$1000,27,FALSE)-VLOOKUP(A971,QUEUE!$F$5:$AW$1000,26,FALSE))*500,0)</f>
        <v>0</v>
      </c>
      <c r="T971" s="372">
        <f>IFERROR((VLOOKUP(A971,QUEUE!$F$5:$AW$1000,30,FALSE)-VLOOKUP(A971,QUEUE!$F$5:$AW$1000,29,FALSE))*850,0)</f>
        <v>0</v>
      </c>
      <c r="U971" s="372">
        <f>IFERROR((VLOOKUP(A971,QUEUE!$F$5:$AW$1000,33,FALSE)-VLOOKUP(A971,QUEUE!$F$5:$AW$1000,32,FALSE))*600,0)</f>
        <v>0</v>
      </c>
      <c r="V971" s="372">
        <f>IFERROR((VLOOKUP(A971,QUEUE!$F$5:$AW$1000,36,FALSE)-VLOOKUP(A971,QUEUE!$F$5:$AW$1000,35,FALSE))*750,0)</f>
        <v>0</v>
      </c>
      <c r="W971" s="372">
        <f>IFERROR((VLOOKUP(A971,QUEUE!$F$5:$AW$1000,39,FALSE)-VLOOKUP(A971,QUEUE!$F$5:$AW$1000,38,FALSE))*600,0)</f>
        <v>0</v>
      </c>
      <c r="X971" s="373"/>
      <c r="Y971" s="371">
        <f>IFERROR(VLOOKUP(A971,PROFILE!$B$6:$DG$1000,109,FALSE),0)</f>
        <v>0</v>
      </c>
      <c r="Z971" s="371">
        <f>IFERROR((VLOOKUP(A971,PROFILE!$B$6:$DG$1000,110,FALSE)*900)+((VLOOKUP(A971,PROFILE!$B$6:$DG$1000,110,FALSE)*900)*0.5),0)</f>
        <v>0</v>
      </c>
      <c r="AA971" s="371">
        <f t="shared" si="77"/>
        <v>0</v>
      </c>
      <c r="AB971" s="373">
        <f>IF(PROFILE!R973="รอบคัน",1500,IF(PROFILE!R973="โคม่า",2000,PROFILE!DJ973*100))</f>
        <v>0</v>
      </c>
    </row>
    <row r="972" spans="1:28" x14ac:dyDescent="0.35">
      <c r="A972" s="344" t="e">
        <f t="shared" si="81"/>
        <v>#VALUE!</v>
      </c>
      <c r="B972" s="344">
        <v>972</v>
      </c>
      <c r="G972" s="374" t="str">
        <f>IFERROR(VLOOKUP(A972,PROFILE!$B$6:$P$1000,11,FALSE),"")</f>
        <v/>
      </c>
      <c r="H972" s="368" t="str">
        <f>IF(PROFILE!H974="","",PROFILE!B974)</f>
        <v/>
      </c>
      <c r="I972" s="369" t="str">
        <f>IF(H972="","",VLOOKUP(H972,PROFILE!$B$6:$AC$1000,18,FALSE))</f>
        <v/>
      </c>
      <c r="J972" s="369" t="str">
        <f>IF(H972="","",VLOOKUP(H972,PROFILE!$B$6:$AC$1000,17,FALSE))</f>
        <v/>
      </c>
      <c r="K972" s="369" t="str">
        <f>IF(H972="","",VLOOKUP(H972,PROFILE!$B$6:$AC$1000,23,FALSE))</f>
        <v/>
      </c>
      <c r="L972" s="369" t="str">
        <f>IF(H972="","",VLOOKUP(H972,PROFILE!$B$6:$AC$1000,24,FALSE))</f>
        <v/>
      </c>
      <c r="M972" s="370" t="str">
        <f>IF(H972="","",VLOOKUP(H972,PROFILE!$B$6:$AC$1000,25,FALSE))</f>
        <v/>
      </c>
      <c r="N972" s="371">
        <f t="shared" si="78"/>
        <v>0</v>
      </c>
      <c r="O972" s="372"/>
      <c r="P972" s="372"/>
      <c r="Q972" s="371">
        <f t="shared" si="79"/>
        <v>0</v>
      </c>
      <c r="R972" s="371">
        <f t="shared" si="80"/>
        <v>0</v>
      </c>
      <c r="S972" s="372">
        <f>IFERROR((VLOOKUP(A972,QUEUE!$F$5:$AW$1000,27,FALSE)-VLOOKUP(A972,QUEUE!$F$5:$AW$1000,26,FALSE))*500,0)</f>
        <v>0</v>
      </c>
      <c r="T972" s="372">
        <f>IFERROR((VLOOKUP(A972,QUEUE!$F$5:$AW$1000,30,FALSE)-VLOOKUP(A972,QUEUE!$F$5:$AW$1000,29,FALSE))*850,0)</f>
        <v>0</v>
      </c>
      <c r="U972" s="372">
        <f>IFERROR((VLOOKUP(A972,QUEUE!$F$5:$AW$1000,33,FALSE)-VLOOKUP(A972,QUEUE!$F$5:$AW$1000,32,FALSE))*600,0)</f>
        <v>0</v>
      </c>
      <c r="V972" s="372">
        <f>IFERROR((VLOOKUP(A972,QUEUE!$F$5:$AW$1000,36,FALSE)-VLOOKUP(A972,QUEUE!$F$5:$AW$1000,35,FALSE))*750,0)</f>
        <v>0</v>
      </c>
      <c r="W972" s="372">
        <f>IFERROR((VLOOKUP(A972,QUEUE!$F$5:$AW$1000,39,FALSE)-VLOOKUP(A972,QUEUE!$F$5:$AW$1000,38,FALSE))*600,0)</f>
        <v>0</v>
      </c>
      <c r="X972" s="373"/>
      <c r="Y972" s="371">
        <f>IFERROR(VLOOKUP(A972,PROFILE!$B$6:$DG$1000,109,FALSE),0)</f>
        <v>0</v>
      </c>
      <c r="Z972" s="371">
        <f>IFERROR((VLOOKUP(A972,PROFILE!$B$6:$DG$1000,110,FALSE)*900)+((VLOOKUP(A972,PROFILE!$B$6:$DG$1000,110,FALSE)*900)*0.5),0)</f>
        <v>0</v>
      </c>
      <c r="AA972" s="371">
        <f t="shared" si="77"/>
        <v>0</v>
      </c>
      <c r="AB972" s="373">
        <f>IF(PROFILE!R974="รอบคัน",1500,IF(PROFILE!R974="โคม่า",2000,PROFILE!DJ974*100))</f>
        <v>0</v>
      </c>
    </row>
    <row r="973" spans="1:28" x14ac:dyDescent="0.35">
      <c r="A973" s="344" t="e">
        <f t="shared" si="81"/>
        <v>#VALUE!</v>
      </c>
      <c r="B973" s="344">
        <v>973</v>
      </c>
      <c r="G973" s="374" t="str">
        <f>IFERROR(VLOOKUP(A973,PROFILE!$B$6:$P$1000,11,FALSE),"")</f>
        <v/>
      </c>
      <c r="H973" s="368" t="str">
        <f>IF(PROFILE!H975="","",PROFILE!B975)</f>
        <v/>
      </c>
      <c r="I973" s="369" t="str">
        <f>IF(H973="","",VLOOKUP(H973,PROFILE!$B$6:$AC$1000,18,FALSE))</f>
        <v/>
      </c>
      <c r="J973" s="369" t="str">
        <f>IF(H973="","",VLOOKUP(H973,PROFILE!$B$6:$AC$1000,17,FALSE))</f>
        <v/>
      </c>
      <c r="K973" s="369" t="str">
        <f>IF(H973="","",VLOOKUP(H973,PROFILE!$B$6:$AC$1000,23,FALSE))</f>
        <v/>
      </c>
      <c r="L973" s="369" t="str">
        <f>IF(H973="","",VLOOKUP(H973,PROFILE!$B$6:$AC$1000,24,FALSE))</f>
        <v/>
      </c>
      <c r="M973" s="370" t="str">
        <f>IF(H973="","",VLOOKUP(H973,PROFILE!$B$6:$AC$1000,25,FALSE))</f>
        <v/>
      </c>
      <c r="N973" s="371">
        <f t="shared" si="78"/>
        <v>0</v>
      </c>
      <c r="O973" s="372"/>
      <c r="P973" s="372"/>
      <c r="Q973" s="371">
        <f t="shared" si="79"/>
        <v>0</v>
      </c>
      <c r="R973" s="371">
        <f t="shared" si="80"/>
        <v>0</v>
      </c>
      <c r="S973" s="372">
        <f>IFERROR((VLOOKUP(A973,QUEUE!$F$5:$AW$1000,27,FALSE)-VLOOKUP(A973,QUEUE!$F$5:$AW$1000,26,FALSE))*500,0)</f>
        <v>0</v>
      </c>
      <c r="T973" s="372">
        <f>IFERROR((VLOOKUP(A973,QUEUE!$F$5:$AW$1000,30,FALSE)-VLOOKUP(A973,QUEUE!$F$5:$AW$1000,29,FALSE))*850,0)</f>
        <v>0</v>
      </c>
      <c r="U973" s="372">
        <f>IFERROR((VLOOKUP(A973,QUEUE!$F$5:$AW$1000,33,FALSE)-VLOOKUP(A973,QUEUE!$F$5:$AW$1000,32,FALSE))*600,0)</f>
        <v>0</v>
      </c>
      <c r="V973" s="372">
        <f>IFERROR((VLOOKUP(A973,QUEUE!$F$5:$AW$1000,36,FALSE)-VLOOKUP(A973,QUEUE!$F$5:$AW$1000,35,FALSE))*750,0)</f>
        <v>0</v>
      </c>
      <c r="W973" s="372">
        <f>IFERROR((VLOOKUP(A973,QUEUE!$F$5:$AW$1000,39,FALSE)-VLOOKUP(A973,QUEUE!$F$5:$AW$1000,38,FALSE))*600,0)</f>
        <v>0</v>
      </c>
      <c r="X973" s="373"/>
      <c r="Y973" s="371">
        <f>IFERROR(VLOOKUP(A973,PROFILE!$B$6:$DG$1000,109,FALSE),0)</f>
        <v>0</v>
      </c>
      <c r="Z973" s="371">
        <f>IFERROR((VLOOKUP(A973,PROFILE!$B$6:$DG$1000,110,FALSE)*900)+((VLOOKUP(A973,PROFILE!$B$6:$DG$1000,110,FALSE)*900)*0.5),0)</f>
        <v>0</v>
      </c>
      <c r="AA973" s="371">
        <f t="shared" si="77"/>
        <v>0</v>
      </c>
      <c r="AB973" s="373">
        <f>IF(PROFILE!R975="รอบคัน",1500,IF(PROFILE!R975="โคม่า",2000,PROFILE!DJ975*100))</f>
        <v>0</v>
      </c>
    </row>
    <row r="974" spans="1:28" x14ac:dyDescent="0.35">
      <c r="A974" s="344" t="e">
        <f t="shared" si="81"/>
        <v>#VALUE!</v>
      </c>
      <c r="B974" s="344">
        <v>974</v>
      </c>
      <c r="G974" s="374" t="str">
        <f>IFERROR(VLOOKUP(A974,PROFILE!$B$6:$P$1000,11,FALSE),"")</f>
        <v/>
      </c>
      <c r="H974" s="368" t="str">
        <f>IF(PROFILE!H976="","",PROFILE!B976)</f>
        <v/>
      </c>
      <c r="I974" s="369" t="str">
        <f>IF(H974="","",VLOOKUP(H974,PROFILE!$B$6:$AC$1000,18,FALSE))</f>
        <v/>
      </c>
      <c r="J974" s="369" t="str">
        <f>IF(H974="","",VLOOKUP(H974,PROFILE!$B$6:$AC$1000,17,FALSE))</f>
        <v/>
      </c>
      <c r="K974" s="369" t="str">
        <f>IF(H974="","",VLOOKUP(H974,PROFILE!$B$6:$AC$1000,23,FALSE))</f>
        <v/>
      </c>
      <c r="L974" s="369" t="str">
        <f>IF(H974="","",VLOOKUP(H974,PROFILE!$B$6:$AC$1000,24,FALSE))</f>
        <v/>
      </c>
      <c r="M974" s="370" t="str">
        <f>IF(H974="","",VLOOKUP(H974,PROFILE!$B$6:$AC$1000,25,FALSE))</f>
        <v/>
      </c>
      <c r="N974" s="371">
        <f t="shared" si="78"/>
        <v>0</v>
      </c>
      <c r="O974" s="372"/>
      <c r="P974" s="372"/>
      <c r="Q974" s="371">
        <f t="shared" si="79"/>
        <v>0</v>
      </c>
      <c r="R974" s="371">
        <f t="shared" si="80"/>
        <v>0</v>
      </c>
      <c r="S974" s="372">
        <f>IFERROR((VLOOKUP(A974,QUEUE!$F$5:$AW$1000,27,FALSE)-VLOOKUP(A974,QUEUE!$F$5:$AW$1000,26,FALSE))*500,0)</f>
        <v>0</v>
      </c>
      <c r="T974" s="372">
        <f>IFERROR((VLOOKUP(A974,QUEUE!$F$5:$AW$1000,30,FALSE)-VLOOKUP(A974,QUEUE!$F$5:$AW$1000,29,FALSE))*850,0)</f>
        <v>0</v>
      </c>
      <c r="U974" s="372">
        <f>IFERROR((VLOOKUP(A974,QUEUE!$F$5:$AW$1000,33,FALSE)-VLOOKUP(A974,QUEUE!$F$5:$AW$1000,32,FALSE))*600,0)</f>
        <v>0</v>
      </c>
      <c r="V974" s="372">
        <f>IFERROR((VLOOKUP(A974,QUEUE!$F$5:$AW$1000,36,FALSE)-VLOOKUP(A974,QUEUE!$F$5:$AW$1000,35,FALSE))*750,0)</f>
        <v>0</v>
      </c>
      <c r="W974" s="372">
        <f>IFERROR((VLOOKUP(A974,QUEUE!$F$5:$AW$1000,39,FALSE)-VLOOKUP(A974,QUEUE!$F$5:$AW$1000,38,FALSE))*600,0)</f>
        <v>0</v>
      </c>
      <c r="X974" s="373"/>
      <c r="Y974" s="371">
        <f>IFERROR(VLOOKUP(A974,PROFILE!$B$6:$DG$1000,109,FALSE),0)</f>
        <v>0</v>
      </c>
      <c r="Z974" s="371">
        <f>IFERROR((VLOOKUP(A974,PROFILE!$B$6:$DG$1000,110,FALSE)*900)+((VLOOKUP(A974,PROFILE!$B$6:$DG$1000,110,FALSE)*900)*0.5),0)</f>
        <v>0</v>
      </c>
      <c r="AA974" s="371">
        <f t="shared" si="77"/>
        <v>0</v>
      </c>
      <c r="AB974" s="373">
        <f>IF(PROFILE!R976="รอบคัน",1500,IF(PROFILE!R976="โคม่า",2000,PROFILE!DJ976*100))</f>
        <v>0</v>
      </c>
    </row>
    <row r="975" spans="1:28" x14ac:dyDescent="0.35">
      <c r="A975" s="344" t="e">
        <f t="shared" si="81"/>
        <v>#VALUE!</v>
      </c>
      <c r="B975" s="344">
        <v>975</v>
      </c>
      <c r="G975" s="374" t="str">
        <f>IFERROR(VLOOKUP(A975,PROFILE!$B$6:$P$1000,11,FALSE),"")</f>
        <v/>
      </c>
      <c r="H975" s="368" t="str">
        <f>IF(PROFILE!H977="","",PROFILE!B977)</f>
        <v/>
      </c>
      <c r="I975" s="369" t="str">
        <f>IF(H975="","",VLOOKUP(H975,PROFILE!$B$6:$AC$1000,18,FALSE))</f>
        <v/>
      </c>
      <c r="J975" s="369" t="str">
        <f>IF(H975="","",VLOOKUP(H975,PROFILE!$B$6:$AC$1000,17,FALSE))</f>
        <v/>
      </c>
      <c r="K975" s="369" t="str">
        <f>IF(H975="","",VLOOKUP(H975,PROFILE!$B$6:$AC$1000,23,FALSE))</f>
        <v/>
      </c>
      <c r="L975" s="369" t="str">
        <f>IF(H975="","",VLOOKUP(H975,PROFILE!$B$6:$AC$1000,24,FALSE))</f>
        <v/>
      </c>
      <c r="M975" s="370" t="str">
        <f>IF(H975="","",VLOOKUP(H975,PROFILE!$B$6:$AC$1000,25,FALSE))</f>
        <v/>
      </c>
      <c r="N975" s="371">
        <f t="shared" si="78"/>
        <v>0</v>
      </c>
      <c r="O975" s="372"/>
      <c r="P975" s="372"/>
      <c r="Q975" s="371">
        <f t="shared" si="79"/>
        <v>0</v>
      </c>
      <c r="R975" s="371">
        <f t="shared" si="80"/>
        <v>0</v>
      </c>
      <c r="S975" s="372">
        <f>IFERROR((VLOOKUP(A975,QUEUE!$F$5:$AW$1000,27,FALSE)-VLOOKUP(A975,QUEUE!$F$5:$AW$1000,26,FALSE))*500,0)</f>
        <v>0</v>
      </c>
      <c r="T975" s="372">
        <f>IFERROR((VLOOKUP(A975,QUEUE!$F$5:$AW$1000,30,FALSE)-VLOOKUP(A975,QUEUE!$F$5:$AW$1000,29,FALSE))*850,0)</f>
        <v>0</v>
      </c>
      <c r="U975" s="372">
        <f>IFERROR((VLOOKUP(A975,QUEUE!$F$5:$AW$1000,33,FALSE)-VLOOKUP(A975,QUEUE!$F$5:$AW$1000,32,FALSE))*600,0)</f>
        <v>0</v>
      </c>
      <c r="V975" s="372">
        <f>IFERROR((VLOOKUP(A975,QUEUE!$F$5:$AW$1000,36,FALSE)-VLOOKUP(A975,QUEUE!$F$5:$AW$1000,35,FALSE))*750,0)</f>
        <v>0</v>
      </c>
      <c r="W975" s="372">
        <f>IFERROR((VLOOKUP(A975,QUEUE!$F$5:$AW$1000,39,FALSE)-VLOOKUP(A975,QUEUE!$F$5:$AW$1000,38,FALSE))*600,0)</f>
        <v>0</v>
      </c>
      <c r="X975" s="373"/>
      <c r="Y975" s="371">
        <f>IFERROR(VLOOKUP(A975,PROFILE!$B$6:$DG$1000,109,FALSE),0)</f>
        <v>0</v>
      </c>
      <c r="Z975" s="371">
        <f>IFERROR((VLOOKUP(A975,PROFILE!$B$6:$DG$1000,110,FALSE)*900)+((VLOOKUP(A975,PROFILE!$B$6:$DG$1000,110,FALSE)*900)*0.5),0)</f>
        <v>0</v>
      </c>
      <c r="AA975" s="371">
        <f t="shared" ref="AA975:AA1000" si="82">IFERROR(0.1*(P975-Y975),0)</f>
        <v>0</v>
      </c>
      <c r="AB975" s="373">
        <f>IF(PROFILE!R977="รอบคัน",1500,IF(PROFILE!R977="โคม่า",2000,PROFILE!DJ977*100))</f>
        <v>0</v>
      </c>
    </row>
    <row r="976" spans="1:28" x14ac:dyDescent="0.35">
      <c r="A976" s="344" t="e">
        <f t="shared" si="81"/>
        <v>#VALUE!</v>
      </c>
      <c r="B976" s="344">
        <v>976</v>
      </c>
      <c r="G976" s="374" t="str">
        <f>IFERROR(VLOOKUP(A976,PROFILE!$B$6:$P$1000,11,FALSE),"")</f>
        <v/>
      </c>
      <c r="H976" s="368" t="str">
        <f>IF(PROFILE!H978="","",PROFILE!B978)</f>
        <v/>
      </c>
      <c r="I976" s="369" t="str">
        <f>IF(H976="","",VLOOKUP(H976,PROFILE!$B$6:$AC$1000,18,FALSE))</f>
        <v/>
      </c>
      <c r="J976" s="369" t="str">
        <f>IF(H976="","",VLOOKUP(H976,PROFILE!$B$6:$AC$1000,17,FALSE))</f>
        <v/>
      </c>
      <c r="K976" s="369" t="str">
        <f>IF(H976="","",VLOOKUP(H976,PROFILE!$B$6:$AC$1000,23,FALSE))</f>
        <v/>
      </c>
      <c r="L976" s="369" t="str">
        <f>IF(H976="","",VLOOKUP(H976,PROFILE!$B$6:$AC$1000,24,FALSE))</f>
        <v/>
      </c>
      <c r="M976" s="370" t="str">
        <f>IF(H976="","",VLOOKUP(H976,PROFILE!$B$6:$AC$1000,25,FALSE))</f>
        <v/>
      </c>
      <c r="N976" s="371">
        <f t="shared" ref="N976:N1000" si="83">SUM(S976:AB976)</f>
        <v>0</v>
      </c>
      <c r="O976" s="372"/>
      <c r="P976" s="372"/>
      <c r="Q976" s="371">
        <f t="shared" ref="Q976:Q1000" si="84">IF(P976="",0,P976-N976)</f>
        <v>0</v>
      </c>
      <c r="R976" s="371">
        <f t="shared" si="80"/>
        <v>0</v>
      </c>
      <c r="S976" s="372">
        <f>IFERROR((VLOOKUP(A976,QUEUE!$F$5:$AW$1000,27,FALSE)-VLOOKUP(A976,QUEUE!$F$5:$AW$1000,26,FALSE))*500,0)</f>
        <v>0</v>
      </c>
      <c r="T976" s="372">
        <f>IFERROR((VLOOKUP(A976,QUEUE!$F$5:$AW$1000,30,FALSE)-VLOOKUP(A976,QUEUE!$F$5:$AW$1000,29,FALSE))*850,0)</f>
        <v>0</v>
      </c>
      <c r="U976" s="372">
        <f>IFERROR((VLOOKUP(A976,QUEUE!$F$5:$AW$1000,33,FALSE)-VLOOKUP(A976,QUEUE!$F$5:$AW$1000,32,FALSE))*600,0)</f>
        <v>0</v>
      </c>
      <c r="V976" s="372">
        <f>IFERROR((VLOOKUP(A976,QUEUE!$F$5:$AW$1000,36,FALSE)-VLOOKUP(A976,QUEUE!$F$5:$AW$1000,35,FALSE))*750,0)</f>
        <v>0</v>
      </c>
      <c r="W976" s="372">
        <f>IFERROR((VLOOKUP(A976,QUEUE!$F$5:$AW$1000,39,FALSE)-VLOOKUP(A976,QUEUE!$F$5:$AW$1000,38,FALSE))*600,0)</f>
        <v>0</v>
      </c>
      <c r="X976" s="373"/>
      <c r="Y976" s="371">
        <f>IFERROR(VLOOKUP(A976,PROFILE!$B$6:$DG$1000,109,FALSE),0)</f>
        <v>0</v>
      </c>
      <c r="Z976" s="371">
        <f>IFERROR((VLOOKUP(A976,PROFILE!$B$6:$DG$1000,110,FALSE)*900)+((VLOOKUP(A976,PROFILE!$B$6:$DG$1000,110,FALSE)*900)*0.5),0)</f>
        <v>0</v>
      </c>
      <c r="AA976" s="371">
        <f t="shared" si="82"/>
        <v>0</v>
      </c>
      <c r="AB976" s="373">
        <f>IF(PROFILE!R978="รอบคัน",1500,IF(PROFILE!R978="โคม่า",2000,PROFILE!DJ978*100))</f>
        <v>0</v>
      </c>
    </row>
    <row r="977" spans="1:28" x14ac:dyDescent="0.35">
      <c r="A977" s="344" t="e">
        <f t="shared" si="81"/>
        <v>#VALUE!</v>
      </c>
      <c r="B977" s="344">
        <v>977</v>
      </c>
      <c r="G977" s="374" t="str">
        <f>IFERROR(VLOOKUP(A977,PROFILE!$B$6:$P$1000,11,FALSE),"")</f>
        <v/>
      </c>
      <c r="H977" s="368" t="str">
        <f>IF(PROFILE!H979="","",PROFILE!B979)</f>
        <v/>
      </c>
      <c r="I977" s="369" t="str">
        <f>IF(H977="","",VLOOKUP(H977,PROFILE!$B$6:$AC$1000,18,FALSE))</f>
        <v/>
      </c>
      <c r="J977" s="369" t="str">
        <f>IF(H977="","",VLOOKUP(H977,PROFILE!$B$6:$AC$1000,17,FALSE))</f>
        <v/>
      </c>
      <c r="K977" s="369" t="str">
        <f>IF(H977="","",VLOOKUP(H977,PROFILE!$B$6:$AC$1000,23,FALSE))</f>
        <v/>
      </c>
      <c r="L977" s="369" t="str">
        <f>IF(H977="","",VLOOKUP(H977,PROFILE!$B$6:$AC$1000,24,FALSE))</f>
        <v/>
      </c>
      <c r="M977" s="370" t="str">
        <f>IF(H977="","",VLOOKUP(H977,PROFILE!$B$6:$AC$1000,25,FALSE))</f>
        <v/>
      </c>
      <c r="N977" s="371">
        <f t="shared" si="83"/>
        <v>0</v>
      </c>
      <c r="O977" s="372"/>
      <c r="P977" s="372"/>
      <c r="Q977" s="371">
        <f t="shared" si="84"/>
        <v>0</v>
      </c>
      <c r="R977" s="371">
        <f t="shared" si="80"/>
        <v>0</v>
      </c>
      <c r="S977" s="372">
        <f>IFERROR((VLOOKUP(A977,QUEUE!$F$5:$AW$1000,27,FALSE)-VLOOKUP(A977,QUEUE!$F$5:$AW$1000,26,FALSE))*500,0)</f>
        <v>0</v>
      </c>
      <c r="T977" s="372">
        <f>IFERROR((VLOOKUP(A977,QUEUE!$F$5:$AW$1000,30,FALSE)-VLOOKUP(A977,QUEUE!$F$5:$AW$1000,29,FALSE))*850,0)</f>
        <v>0</v>
      </c>
      <c r="U977" s="372">
        <f>IFERROR((VLOOKUP(A977,QUEUE!$F$5:$AW$1000,33,FALSE)-VLOOKUP(A977,QUEUE!$F$5:$AW$1000,32,FALSE))*600,0)</f>
        <v>0</v>
      </c>
      <c r="V977" s="372">
        <f>IFERROR((VLOOKUP(A977,QUEUE!$F$5:$AW$1000,36,FALSE)-VLOOKUP(A977,QUEUE!$F$5:$AW$1000,35,FALSE))*750,0)</f>
        <v>0</v>
      </c>
      <c r="W977" s="372">
        <f>IFERROR((VLOOKUP(A977,QUEUE!$F$5:$AW$1000,39,FALSE)-VLOOKUP(A977,QUEUE!$F$5:$AW$1000,38,FALSE))*600,0)</f>
        <v>0</v>
      </c>
      <c r="X977" s="373"/>
      <c r="Y977" s="371">
        <f>IFERROR(VLOOKUP(A977,PROFILE!$B$6:$DG$1000,109,FALSE),0)</f>
        <v>0</v>
      </c>
      <c r="Z977" s="371">
        <f>IFERROR((VLOOKUP(A977,PROFILE!$B$6:$DG$1000,110,FALSE)*900)+((VLOOKUP(A977,PROFILE!$B$6:$DG$1000,110,FALSE)*900)*0.5),0)</f>
        <v>0</v>
      </c>
      <c r="AA977" s="371">
        <f t="shared" si="82"/>
        <v>0</v>
      </c>
      <c r="AB977" s="373">
        <f>IF(PROFILE!R979="รอบคัน",1500,IF(PROFILE!R979="โคม่า",2000,PROFILE!DJ979*100))</f>
        <v>0</v>
      </c>
    </row>
    <row r="978" spans="1:28" x14ac:dyDescent="0.35">
      <c r="A978" s="344" t="e">
        <f t="shared" si="81"/>
        <v>#VALUE!</v>
      </c>
      <c r="B978" s="344">
        <v>978</v>
      </c>
      <c r="G978" s="374" t="str">
        <f>IFERROR(VLOOKUP(A978,PROFILE!$B$6:$P$1000,11,FALSE),"")</f>
        <v/>
      </c>
      <c r="H978" s="368" t="str">
        <f>IF(PROFILE!H980="","",PROFILE!B980)</f>
        <v/>
      </c>
      <c r="I978" s="369" t="str">
        <f>IF(H978="","",VLOOKUP(H978,PROFILE!$B$6:$AC$1000,18,FALSE))</f>
        <v/>
      </c>
      <c r="J978" s="369" t="str">
        <f>IF(H978="","",VLOOKUP(H978,PROFILE!$B$6:$AC$1000,17,FALSE))</f>
        <v/>
      </c>
      <c r="K978" s="369" t="str">
        <f>IF(H978="","",VLOOKUP(H978,PROFILE!$B$6:$AC$1000,23,FALSE))</f>
        <v/>
      </c>
      <c r="L978" s="369" t="str">
        <f>IF(H978="","",VLOOKUP(H978,PROFILE!$B$6:$AC$1000,24,FALSE))</f>
        <v/>
      </c>
      <c r="M978" s="370" t="str">
        <f>IF(H978="","",VLOOKUP(H978,PROFILE!$B$6:$AC$1000,25,FALSE))</f>
        <v/>
      </c>
      <c r="N978" s="371">
        <f t="shared" si="83"/>
        <v>0</v>
      </c>
      <c r="O978" s="372"/>
      <c r="P978" s="372"/>
      <c r="Q978" s="371">
        <f t="shared" si="84"/>
        <v>0</v>
      </c>
      <c r="R978" s="371">
        <f t="shared" si="80"/>
        <v>0</v>
      </c>
      <c r="S978" s="372">
        <f>IFERROR((VLOOKUP(A978,QUEUE!$F$5:$AW$1000,27,FALSE)-VLOOKUP(A978,QUEUE!$F$5:$AW$1000,26,FALSE))*500,0)</f>
        <v>0</v>
      </c>
      <c r="T978" s="372">
        <f>IFERROR((VLOOKUP(A978,QUEUE!$F$5:$AW$1000,30,FALSE)-VLOOKUP(A978,QUEUE!$F$5:$AW$1000,29,FALSE))*850,0)</f>
        <v>0</v>
      </c>
      <c r="U978" s="372">
        <f>IFERROR((VLOOKUP(A978,QUEUE!$F$5:$AW$1000,33,FALSE)-VLOOKUP(A978,QUEUE!$F$5:$AW$1000,32,FALSE))*600,0)</f>
        <v>0</v>
      </c>
      <c r="V978" s="372">
        <f>IFERROR((VLOOKUP(A978,QUEUE!$F$5:$AW$1000,36,FALSE)-VLOOKUP(A978,QUEUE!$F$5:$AW$1000,35,FALSE))*750,0)</f>
        <v>0</v>
      </c>
      <c r="W978" s="372">
        <f>IFERROR((VLOOKUP(A978,QUEUE!$F$5:$AW$1000,39,FALSE)-VLOOKUP(A978,QUEUE!$F$5:$AW$1000,38,FALSE))*600,0)</f>
        <v>0</v>
      </c>
      <c r="X978" s="373"/>
      <c r="Y978" s="371">
        <f>IFERROR(VLOOKUP(A978,PROFILE!$B$6:$DG$1000,109,FALSE),0)</f>
        <v>0</v>
      </c>
      <c r="Z978" s="371">
        <f>IFERROR((VLOOKUP(A978,PROFILE!$B$6:$DG$1000,110,FALSE)*900)+((VLOOKUP(A978,PROFILE!$B$6:$DG$1000,110,FALSE)*900)*0.5),0)</f>
        <v>0</v>
      </c>
      <c r="AA978" s="371">
        <f t="shared" si="82"/>
        <v>0</v>
      </c>
      <c r="AB978" s="373">
        <f>IF(PROFILE!R980="รอบคัน",1500,IF(PROFILE!R980="โคม่า",2000,PROFILE!DJ980*100))</f>
        <v>0</v>
      </c>
    </row>
    <row r="979" spans="1:28" x14ac:dyDescent="0.35">
      <c r="A979" s="344" t="e">
        <f t="shared" si="81"/>
        <v>#VALUE!</v>
      </c>
      <c r="B979" s="344">
        <v>979</v>
      </c>
      <c r="G979" s="374" t="str">
        <f>IFERROR(VLOOKUP(A979,PROFILE!$B$6:$P$1000,11,FALSE),"")</f>
        <v/>
      </c>
      <c r="H979" s="368" t="str">
        <f>IF(PROFILE!H981="","",PROFILE!B981)</f>
        <v/>
      </c>
      <c r="I979" s="369" t="str">
        <f>IF(H979="","",VLOOKUP(H979,PROFILE!$B$6:$AC$1000,18,FALSE))</f>
        <v/>
      </c>
      <c r="J979" s="369" t="str">
        <f>IF(H979="","",VLOOKUP(H979,PROFILE!$B$6:$AC$1000,17,FALSE))</f>
        <v/>
      </c>
      <c r="K979" s="369" t="str">
        <f>IF(H979="","",VLOOKUP(H979,PROFILE!$B$6:$AC$1000,23,FALSE))</f>
        <v/>
      </c>
      <c r="L979" s="369" t="str">
        <f>IF(H979="","",VLOOKUP(H979,PROFILE!$B$6:$AC$1000,24,FALSE))</f>
        <v/>
      </c>
      <c r="M979" s="370" t="str">
        <f>IF(H979="","",VLOOKUP(H979,PROFILE!$B$6:$AC$1000,25,FALSE))</f>
        <v/>
      </c>
      <c r="N979" s="371">
        <f t="shared" si="83"/>
        <v>0</v>
      </c>
      <c r="O979" s="372"/>
      <c r="P979" s="372"/>
      <c r="Q979" s="371">
        <f t="shared" si="84"/>
        <v>0</v>
      </c>
      <c r="R979" s="371">
        <f t="shared" si="80"/>
        <v>0</v>
      </c>
      <c r="S979" s="372">
        <f>IFERROR((VLOOKUP(A979,QUEUE!$F$5:$AW$1000,27,FALSE)-VLOOKUP(A979,QUEUE!$F$5:$AW$1000,26,FALSE))*500,0)</f>
        <v>0</v>
      </c>
      <c r="T979" s="372">
        <f>IFERROR((VLOOKUP(A979,QUEUE!$F$5:$AW$1000,30,FALSE)-VLOOKUP(A979,QUEUE!$F$5:$AW$1000,29,FALSE))*850,0)</f>
        <v>0</v>
      </c>
      <c r="U979" s="372">
        <f>IFERROR((VLOOKUP(A979,QUEUE!$F$5:$AW$1000,33,FALSE)-VLOOKUP(A979,QUEUE!$F$5:$AW$1000,32,FALSE))*600,0)</f>
        <v>0</v>
      </c>
      <c r="V979" s="372">
        <f>IFERROR((VLOOKUP(A979,QUEUE!$F$5:$AW$1000,36,FALSE)-VLOOKUP(A979,QUEUE!$F$5:$AW$1000,35,FALSE))*750,0)</f>
        <v>0</v>
      </c>
      <c r="W979" s="372">
        <f>IFERROR((VLOOKUP(A979,QUEUE!$F$5:$AW$1000,39,FALSE)-VLOOKUP(A979,QUEUE!$F$5:$AW$1000,38,FALSE))*600,0)</f>
        <v>0</v>
      </c>
      <c r="X979" s="373"/>
      <c r="Y979" s="371">
        <f>IFERROR(VLOOKUP(A979,PROFILE!$B$6:$DG$1000,109,FALSE),0)</f>
        <v>0</v>
      </c>
      <c r="Z979" s="371">
        <f>IFERROR((VLOOKUP(A979,PROFILE!$B$6:$DG$1000,110,FALSE)*900)+((VLOOKUP(A979,PROFILE!$B$6:$DG$1000,110,FALSE)*900)*0.5),0)</f>
        <v>0</v>
      </c>
      <c r="AA979" s="371">
        <f t="shared" si="82"/>
        <v>0</v>
      </c>
      <c r="AB979" s="373">
        <f>IF(PROFILE!R981="รอบคัน",1500,IF(PROFILE!R981="โคม่า",2000,PROFILE!DJ981*100))</f>
        <v>0</v>
      </c>
    </row>
    <row r="980" spans="1:28" x14ac:dyDescent="0.35">
      <c r="A980" s="344" t="e">
        <f t="shared" si="81"/>
        <v>#VALUE!</v>
      </c>
      <c r="B980" s="344">
        <v>980</v>
      </c>
      <c r="G980" s="374" t="str">
        <f>IFERROR(VLOOKUP(A980,PROFILE!$B$6:$P$1000,11,FALSE),"")</f>
        <v/>
      </c>
      <c r="H980" s="368" t="str">
        <f>IF(PROFILE!H982="","",PROFILE!B982)</f>
        <v/>
      </c>
      <c r="I980" s="369" t="str">
        <f>IF(H980="","",VLOOKUP(H980,PROFILE!$B$6:$AC$1000,18,FALSE))</f>
        <v/>
      </c>
      <c r="J980" s="369" t="str">
        <f>IF(H980="","",VLOOKUP(H980,PROFILE!$B$6:$AC$1000,17,FALSE))</f>
        <v/>
      </c>
      <c r="K980" s="369" t="str">
        <f>IF(H980="","",VLOOKUP(H980,PROFILE!$B$6:$AC$1000,23,FALSE))</f>
        <v/>
      </c>
      <c r="L980" s="369" t="str">
        <f>IF(H980="","",VLOOKUP(H980,PROFILE!$B$6:$AC$1000,24,FALSE))</f>
        <v/>
      </c>
      <c r="M980" s="370" t="str">
        <f>IF(H980="","",VLOOKUP(H980,PROFILE!$B$6:$AC$1000,25,FALSE))</f>
        <v/>
      </c>
      <c r="N980" s="371">
        <f t="shared" si="83"/>
        <v>0</v>
      </c>
      <c r="O980" s="372"/>
      <c r="P980" s="372"/>
      <c r="Q980" s="371">
        <f t="shared" si="84"/>
        <v>0</v>
      </c>
      <c r="R980" s="371">
        <f t="shared" si="80"/>
        <v>0</v>
      </c>
      <c r="S980" s="372">
        <f>IFERROR((VLOOKUP(A980,QUEUE!$F$5:$AW$1000,27,FALSE)-VLOOKUP(A980,QUEUE!$F$5:$AW$1000,26,FALSE))*500,0)</f>
        <v>0</v>
      </c>
      <c r="T980" s="372">
        <f>IFERROR((VLOOKUP(A980,QUEUE!$F$5:$AW$1000,30,FALSE)-VLOOKUP(A980,QUEUE!$F$5:$AW$1000,29,FALSE))*850,0)</f>
        <v>0</v>
      </c>
      <c r="U980" s="372">
        <f>IFERROR((VLOOKUP(A980,QUEUE!$F$5:$AW$1000,33,FALSE)-VLOOKUP(A980,QUEUE!$F$5:$AW$1000,32,FALSE))*600,0)</f>
        <v>0</v>
      </c>
      <c r="V980" s="372">
        <f>IFERROR((VLOOKUP(A980,QUEUE!$F$5:$AW$1000,36,FALSE)-VLOOKUP(A980,QUEUE!$F$5:$AW$1000,35,FALSE))*750,0)</f>
        <v>0</v>
      </c>
      <c r="W980" s="372">
        <f>IFERROR((VLOOKUP(A980,QUEUE!$F$5:$AW$1000,39,FALSE)-VLOOKUP(A980,QUEUE!$F$5:$AW$1000,38,FALSE))*600,0)</f>
        <v>0</v>
      </c>
      <c r="X980" s="373"/>
      <c r="Y980" s="371">
        <f>IFERROR(VLOOKUP(A980,PROFILE!$B$6:$DG$1000,109,FALSE),0)</f>
        <v>0</v>
      </c>
      <c r="Z980" s="371">
        <f>IFERROR((VLOOKUP(A980,PROFILE!$B$6:$DG$1000,110,FALSE)*900)+((VLOOKUP(A980,PROFILE!$B$6:$DG$1000,110,FALSE)*900)*0.5),0)</f>
        <v>0</v>
      </c>
      <c r="AA980" s="371">
        <f t="shared" si="82"/>
        <v>0</v>
      </c>
      <c r="AB980" s="373">
        <f>IF(PROFILE!R982="รอบคัน",1500,IF(PROFILE!R982="โคม่า",2000,PROFILE!DJ982*100))</f>
        <v>0</v>
      </c>
    </row>
    <row r="981" spans="1:28" x14ac:dyDescent="0.35">
      <c r="A981" s="344" t="e">
        <f t="shared" si="81"/>
        <v>#VALUE!</v>
      </c>
      <c r="B981" s="344">
        <v>981</v>
      </c>
      <c r="G981" s="374" t="str">
        <f>IFERROR(VLOOKUP(A981,PROFILE!$B$6:$P$1000,11,FALSE),"")</f>
        <v/>
      </c>
      <c r="H981" s="368" t="str">
        <f>IF(PROFILE!H983="","",PROFILE!B983)</f>
        <v/>
      </c>
      <c r="I981" s="369" t="str">
        <f>IF(H981="","",VLOOKUP(H981,PROFILE!$B$6:$AC$1000,18,FALSE))</f>
        <v/>
      </c>
      <c r="J981" s="369" t="str">
        <f>IF(H981="","",VLOOKUP(H981,PROFILE!$B$6:$AC$1000,17,FALSE))</f>
        <v/>
      </c>
      <c r="K981" s="369" t="str">
        <f>IF(H981="","",VLOOKUP(H981,PROFILE!$B$6:$AC$1000,23,FALSE))</f>
        <v/>
      </c>
      <c r="L981" s="369" t="str">
        <f>IF(H981="","",VLOOKUP(H981,PROFILE!$B$6:$AC$1000,24,FALSE))</f>
        <v/>
      </c>
      <c r="M981" s="370" t="str">
        <f>IF(H981="","",VLOOKUP(H981,PROFILE!$B$6:$AC$1000,25,FALSE))</f>
        <v/>
      </c>
      <c r="N981" s="371">
        <f t="shared" si="83"/>
        <v>0</v>
      </c>
      <c r="O981" s="372"/>
      <c r="P981" s="372"/>
      <c r="Q981" s="371">
        <f t="shared" si="84"/>
        <v>0</v>
      </c>
      <c r="R981" s="371">
        <f t="shared" si="80"/>
        <v>0</v>
      </c>
      <c r="S981" s="372">
        <f>IFERROR((VLOOKUP(A981,QUEUE!$F$5:$AW$1000,27,FALSE)-VLOOKUP(A981,QUEUE!$F$5:$AW$1000,26,FALSE))*500,0)</f>
        <v>0</v>
      </c>
      <c r="T981" s="372">
        <f>IFERROR((VLOOKUP(A981,QUEUE!$F$5:$AW$1000,30,FALSE)-VLOOKUP(A981,QUEUE!$F$5:$AW$1000,29,FALSE))*850,0)</f>
        <v>0</v>
      </c>
      <c r="U981" s="372">
        <f>IFERROR((VLOOKUP(A981,QUEUE!$F$5:$AW$1000,33,FALSE)-VLOOKUP(A981,QUEUE!$F$5:$AW$1000,32,FALSE))*600,0)</f>
        <v>0</v>
      </c>
      <c r="V981" s="372">
        <f>IFERROR((VLOOKUP(A981,QUEUE!$F$5:$AW$1000,36,FALSE)-VLOOKUP(A981,QUEUE!$F$5:$AW$1000,35,FALSE))*750,0)</f>
        <v>0</v>
      </c>
      <c r="W981" s="372">
        <f>IFERROR((VLOOKUP(A981,QUEUE!$F$5:$AW$1000,39,FALSE)-VLOOKUP(A981,QUEUE!$F$5:$AW$1000,38,FALSE))*600,0)</f>
        <v>0</v>
      </c>
      <c r="X981" s="373"/>
      <c r="Y981" s="371">
        <f>IFERROR(VLOOKUP(A981,PROFILE!$B$6:$DG$1000,109,FALSE),0)</f>
        <v>0</v>
      </c>
      <c r="Z981" s="371">
        <f>IFERROR((VLOOKUP(A981,PROFILE!$B$6:$DG$1000,110,FALSE)*900)+((VLOOKUP(A981,PROFILE!$B$6:$DG$1000,110,FALSE)*900)*0.5),0)</f>
        <v>0</v>
      </c>
      <c r="AA981" s="371">
        <f t="shared" si="82"/>
        <v>0</v>
      </c>
      <c r="AB981" s="373">
        <f>IF(PROFILE!R983="รอบคัน",1500,IF(PROFILE!R983="โคม่า",2000,PROFILE!DJ983*100))</f>
        <v>0</v>
      </c>
    </row>
    <row r="982" spans="1:28" x14ac:dyDescent="0.35">
      <c r="A982" s="344" t="e">
        <f t="shared" si="81"/>
        <v>#VALUE!</v>
      </c>
      <c r="B982" s="344">
        <v>982</v>
      </c>
      <c r="G982" s="374" t="str">
        <f>IFERROR(VLOOKUP(A982,PROFILE!$B$6:$P$1000,11,FALSE),"")</f>
        <v/>
      </c>
      <c r="H982" s="368" t="str">
        <f>IF(PROFILE!H984="","",PROFILE!B984)</f>
        <v/>
      </c>
      <c r="I982" s="369" t="str">
        <f>IF(H982="","",VLOOKUP(H982,PROFILE!$B$6:$AC$1000,18,FALSE))</f>
        <v/>
      </c>
      <c r="J982" s="369" t="str">
        <f>IF(H982="","",VLOOKUP(H982,PROFILE!$B$6:$AC$1000,17,FALSE))</f>
        <v/>
      </c>
      <c r="K982" s="369" t="str">
        <f>IF(H982="","",VLOOKUP(H982,PROFILE!$B$6:$AC$1000,23,FALSE))</f>
        <v/>
      </c>
      <c r="L982" s="369" t="str">
        <f>IF(H982="","",VLOOKUP(H982,PROFILE!$B$6:$AC$1000,24,FALSE))</f>
        <v/>
      </c>
      <c r="M982" s="370" t="str">
        <f>IF(H982="","",VLOOKUP(H982,PROFILE!$B$6:$AC$1000,25,FALSE))</f>
        <v/>
      </c>
      <c r="N982" s="371">
        <f t="shared" si="83"/>
        <v>0</v>
      </c>
      <c r="O982" s="372"/>
      <c r="P982" s="372"/>
      <c r="Q982" s="371">
        <f t="shared" si="84"/>
        <v>0</v>
      </c>
      <c r="R982" s="371">
        <f t="shared" si="80"/>
        <v>0</v>
      </c>
      <c r="S982" s="372">
        <f>IFERROR((VLOOKUP(A982,QUEUE!$F$5:$AW$1000,27,FALSE)-VLOOKUP(A982,QUEUE!$F$5:$AW$1000,26,FALSE))*500,0)</f>
        <v>0</v>
      </c>
      <c r="T982" s="372">
        <f>IFERROR((VLOOKUP(A982,QUEUE!$F$5:$AW$1000,30,FALSE)-VLOOKUP(A982,QUEUE!$F$5:$AW$1000,29,FALSE))*850,0)</f>
        <v>0</v>
      </c>
      <c r="U982" s="372">
        <f>IFERROR((VLOOKUP(A982,QUEUE!$F$5:$AW$1000,33,FALSE)-VLOOKUP(A982,QUEUE!$F$5:$AW$1000,32,FALSE))*600,0)</f>
        <v>0</v>
      </c>
      <c r="V982" s="372">
        <f>IFERROR((VLOOKUP(A982,QUEUE!$F$5:$AW$1000,36,FALSE)-VLOOKUP(A982,QUEUE!$F$5:$AW$1000,35,FALSE))*750,0)</f>
        <v>0</v>
      </c>
      <c r="W982" s="372">
        <f>IFERROR((VLOOKUP(A982,QUEUE!$F$5:$AW$1000,39,FALSE)-VLOOKUP(A982,QUEUE!$F$5:$AW$1000,38,FALSE))*600,0)</f>
        <v>0</v>
      </c>
      <c r="X982" s="373"/>
      <c r="Y982" s="371">
        <f>IFERROR(VLOOKUP(A982,PROFILE!$B$6:$DG$1000,109,FALSE),0)</f>
        <v>0</v>
      </c>
      <c r="Z982" s="371">
        <f>IFERROR((VLOOKUP(A982,PROFILE!$B$6:$DG$1000,110,FALSE)*900)+((VLOOKUP(A982,PROFILE!$B$6:$DG$1000,110,FALSE)*900)*0.5),0)</f>
        <v>0</v>
      </c>
      <c r="AA982" s="371">
        <f t="shared" si="82"/>
        <v>0</v>
      </c>
      <c r="AB982" s="373">
        <f>IF(PROFILE!R984="รอบคัน",1500,IF(PROFILE!R984="โคม่า",2000,PROFILE!DJ984*100))</f>
        <v>0</v>
      </c>
    </row>
    <row r="983" spans="1:28" x14ac:dyDescent="0.35">
      <c r="A983" s="344" t="e">
        <f t="shared" si="81"/>
        <v>#VALUE!</v>
      </c>
      <c r="B983" s="344">
        <v>983</v>
      </c>
      <c r="G983" s="374" t="str">
        <f>IFERROR(VLOOKUP(A983,PROFILE!$B$6:$P$1000,11,FALSE),"")</f>
        <v/>
      </c>
      <c r="H983" s="368" t="str">
        <f>IF(PROFILE!H985="","",PROFILE!B985)</f>
        <v/>
      </c>
      <c r="I983" s="369" t="str">
        <f>IF(H983="","",VLOOKUP(H983,PROFILE!$B$6:$AC$1000,18,FALSE))</f>
        <v/>
      </c>
      <c r="J983" s="369" t="str">
        <f>IF(H983="","",VLOOKUP(H983,PROFILE!$B$6:$AC$1000,17,FALSE))</f>
        <v/>
      </c>
      <c r="K983" s="369" t="str">
        <f>IF(H983="","",VLOOKUP(H983,PROFILE!$B$6:$AC$1000,23,FALSE))</f>
        <v/>
      </c>
      <c r="L983" s="369" t="str">
        <f>IF(H983="","",VLOOKUP(H983,PROFILE!$B$6:$AC$1000,24,FALSE))</f>
        <v/>
      </c>
      <c r="M983" s="370" t="str">
        <f>IF(H983="","",VLOOKUP(H983,PROFILE!$B$6:$AC$1000,25,FALSE))</f>
        <v/>
      </c>
      <c r="N983" s="371">
        <f t="shared" si="83"/>
        <v>0</v>
      </c>
      <c r="O983" s="372"/>
      <c r="P983" s="372"/>
      <c r="Q983" s="371">
        <f t="shared" si="84"/>
        <v>0</v>
      </c>
      <c r="R983" s="371">
        <f t="shared" si="80"/>
        <v>0</v>
      </c>
      <c r="S983" s="372">
        <f>IFERROR((VLOOKUP(A983,QUEUE!$F$5:$AW$1000,27,FALSE)-VLOOKUP(A983,QUEUE!$F$5:$AW$1000,26,FALSE))*500,0)</f>
        <v>0</v>
      </c>
      <c r="T983" s="372">
        <f>IFERROR((VLOOKUP(A983,QUEUE!$F$5:$AW$1000,30,FALSE)-VLOOKUP(A983,QUEUE!$F$5:$AW$1000,29,FALSE))*850,0)</f>
        <v>0</v>
      </c>
      <c r="U983" s="372">
        <f>IFERROR((VLOOKUP(A983,QUEUE!$F$5:$AW$1000,33,FALSE)-VLOOKUP(A983,QUEUE!$F$5:$AW$1000,32,FALSE))*600,0)</f>
        <v>0</v>
      </c>
      <c r="V983" s="372">
        <f>IFERROR((VLOOKUP(A983,QUEUE!$F$5:$AW$1000,36,FALSE)-VLOOKUP(A983,QUEUE!$F$5:$AW$1000,35,FALSE))*750,0)</f>
        <v>0</v>
      </c>
      <c r="W983" s="372">
        <f>IFERROR((VLOOKUP(A983,QUEUE!$F$5:$AW$1000,39,FALSE)-VLOOKUP(A983,QUEUE!$F$5:$AW$1000,38,FALSE))*600,0)</f>
        <v>0</v>
      </c>
      <c r="X983" s="373"/>
      <c r="Y983" s="371">
        <f>IFERROR(VLOOKUP(A983,PROFILE!$B$6:$DG$1000,109,FALSE),0)</f>
        <v>0</v>
      </c>
      <c r="Z983" s="371">
        <f>IFERROR((VLOOKUP(A983,PROFILE!$B$6:$DG$1000,110,FALSE)*900)+((VLOOKUP(A983,PROFILE!$B$6:$DG$1000,110,FALSE)*900)*0.5),0)</f>
        <v>0</v>
      </c>
      <c r="AA983" s="371">
        <f t="shared" si="82"/>
        <v>0</v>
      </c>
      <c r="AB983" s="373">
        <f>IF(PROFILE!R985="รอบคัน",1500,IF(PROFILE!R985="โคม่า",2000,PROFILE!DJ985*100))</f>
        <v>0</v>
      </c>
    </row>
    <row r="984" spans="1:28" x14ac:dyDescent="0.35">
      <c r="A984" s="344" t="e">
        <f t="shared" si="81"/>
        <v>#VALUE!</v>
      </c>
      <c r="B984" s="344">
        <v>984</v>
      </c>
      <c r="G984" s="374" t="str">
        <f>IFERROR(VLOOKUP(A984,PROFILE!$B$6:$P$1000,11,FALSE),"")</f>
        <v/>
      </c>
      <c r="H984" s="368" t="str">
        <f>IF(PROFILE!H986="","",PROFILE!B986)</f>
        <v/>
      </c>
      <c r="I984" s="369" t="str">
        <f>IF(H984="","",VLOOKUP(H984,PROFILE!$B$6:$AC$1000,18,FALSE))</f>
        <v/>
      </c>
      <c r="J984" s="369" t="str">
        <f>IF(H984="","",VLOOKUP(H984,PROFILE!$B$6:$AC$1000,17,FALSE))</f>
        <v/>
      </c>
      <c r="K984" s="369" t="str">
        <f>IF(H984="","",VLOOKUP(H984,PROFILE!$B$6:$AC$1000,23,FALSE))</f>
        <v/>
      </c>
      <c r="L984" s="369" t="str">
        <f>IF(H984="","",VLOOKUP(H984,PROFILE!$B$6:$AC$1000,24,FALSE))</f>
        <v/>
      </c>
      <c r="M984" s="370" t="str">
        <f>IF(H984="","",VLOOKUP(H984,PROFILE!$B$6:$AC$1000,25,FALSE))</f>
        <v/>
      </c>
      <c r="N984" s="371">
        <f t="shared" si="83"/>
        <v>0</v>
      </c>
      <c r="O984" s="372"/>
      <c r="P984" s="372"/>
      <c r="Q984" s="371">
        <f t="shared" si="84"/>
        <v>0</v>
      </c>
      <c r="R984" s="371">
        <f t="shared" si="80"/>
        <v>0</v>
      </c>
      <c r="S984" s="372">
        <f>IFERROR((VLOOKUP(A984,QUEUE!$F$5:$AW$1000,27,FALSE)-VLOOKUP(A984,QUEUE!$F$5:$AW$1000,26,FALSE))*500,0)</f>
        <v>0</v>
      </c>
      <c r="T984" s="372">
        <f>IFERROR((VLOOKUP(A984,QUEUE!$F$5:$AW$1000,30,FALSE)-VLOOKUP(A984,QUEUE!$F$5:$AW$1000,29,FALSE))*850,0)</f>
        <v>0</v>
      </c>
      <c r="U984" s="372">
        <f>IFERROR((VLOOKUP(A984,QUEUE!$F$5:$AW$1000,33,FALSE)-VLOOKUP(A984,QUEUE!$F$5:$AW$1000,32,FALSE))*600,0)</f>
        <v>0</v>
      </c>
      <c r="V984" s="372">
        <f>IFERROR((VLOOKUP(A984,QUEUE!$F$5:$AW$1000,36,FALSE)-VLOOKUP(A984,QUEUE!$F$5:$AW$1000,35,FALSE))*750,0)</f>
        <v>0</v>
      </c>
      <c r="W984" s="372">
        <f>IFERROR((VLOOKUP(A984,QUEUE!$F$5:$AW$1000,39,FALSE)-VLOOKUP(A984,QUEUE!$F$5:$AW$1000,38,FALSE))*600,0)</f>
        <v>0</v>
      </c>
      <c r="X984" s="373"/>
      <c r="Y984" s="371">
        <f>IFERROR(VLOOKUP(A984,PROFILE!$B$6:$DG$1000,109,FALSE),0)</f>
        <v>0</v>
      </c>
      <c r="Z984" s="371">
        <f>IFERROR((VLOOKUP(A984,PROFILE!$B$6:$DG$1000,110,FALSE)*900)+((VLOOKUP(A984,PROFILE!$B$6:$DG$1000,110,FALSE)*900)*0.5),0)</f>
        <v>0</v>
      </c>
      <c r="AA984" s="371">
        <f t="shared" si="82"/>
        <v>0</v>
      </c>
      <c r="AB984" s="373">
        <f>IF(PROFILE!R986="รอบคัน",1500,IF(PROFILE!R986="โคม่า",2000,PROFILE!DJ986*100))</f>
        <v>0</v>
      </c>
    </row>
    <row r="985" spans="1:28" x14ac:dyDescent="0.35">
      <c r="A985" s="344" t="e">
        <f t="shared" si="81"/>
        <v>#VALUE!</v>
      </c>
      <c r="B985" s="344">
        <v>985</v>
      </c>
      <c r="G985" s="374" t="str">
        <f>IFERROR(VLOOKUP(A985,PROFILE!$B$6:$P$1000,11,FALSE),"")</f>
        <v/>
      </c>
      <c r="H985" s="368" t="str">
        <f>IF(PROFILE!H987="","",PROFILE!B987)</f>
        <v/>
      </c>
      <c r="I985" s="369" t="str">
        <f>IF(H985="","",VLOOKUP(H985,PROFILE!$B$6:$AC$1000,18,FALSE))</f>
        <v/>
      </c>
      <c r="J985" s="369" t="str">
        <f>IF(H985="","",VLOOKUP(H985,PROFILE!$B$6:$AC$1000,17,FALSE))</f>
        <v/>
      </c>
      <c r="K985" s="369" t="str">
        <f>IF(H985="","",VLOOKUP(H985,PROFILE!$B$6:$AC$1000,23,FALSE))</f>
        <v/>
      </c>
      <c r="L985" s="369" t="str">
        <f>IF(H985="","",VLOOKUP(H985,PROFILE!$B$6:$AC$1000,24,FALSE))</f>
        <v/>
      </c>
      <c r="M985" s="370" t="str">
        <f>IF(H985="","",VLOOKUP(H985,PROFILE!$B$6:$AC$1000,25,FALSE))</f>
        <v/>
      </c>
      <c r="N985" s="371">
        <f t="shared" si="83"/>
        <v>0</v>
      </c>
      <c r="O985" s="372"/>
      <c r="P985" s="372"/>
      <c r="Q985" s="371">
        <f t="shared" si="84"/>
        <v>0</v>
      </c>
      <c r="R985" s="371">
        <f t="shared" si="80"/>
        <v>0</v>
      </c>
      <c r="S985" s="372">
        <f>IFERROR((VLOOKUP(A985,QUEUE!$F$5:$AW$1000,27,FALSE)-VLOOKUP(A985,QUEUE!$F$5:$AW$1000,26,FALSE))*500,0)</f>
        <v>0</v>
      </c>
      <c r="T985" s="372">
        <f>IFERROR((VLOOKUP(A985,QUEUE!$F$5:$AW$1000,30,FALSE)-VLOOKUP(A985,QUEUE!$F$5:$AW$1000,29,FALSE))*850,0)</f>
        <v>0</v>
      </c>
      <c r="U985" s="372">
        <f>IFERROR((VLOOKUP(A985,QUEUE!$F$5:$AW$1000,33,FALSE)-VLOOKUP(A985,QUEUE!$F$5:$AW$1000,32,FALSE))*600,0)</f>
        <v>0</v>
      </c>
      <c r="V985" s="372">
        <f>IFERROR((VLOOKUP(A985,QUEUE!$F$5:$AW$1000,36,FALSE)-VLOOKUP(A985,QUEUE!$F$5:$AW$1000,35,FALSE))*750,0)</f>
        <v>0</v>
      </c>
      <c r="W985" s="372">
        <f>IFERROR((VLOOKUP(A985,QUEUE!$F$5:$AW$1000,39,FALSE)-VLOOKUP(A985,QUEUE!$F$5:$AW$1000,38,FALSE))*600,0)</f>
        <v>0</v>
      </c>
      <c r="X985" s="373"/>
      <c r="Y985" s="371">
        <f>IFERROR(VLOOKUP(A985,PROFILE!$B$6:$DG$1000,109,FALSE),0)</f>
        <v>0</v>
      </c>
      <c r="Z985" s="371">
        <f>IFERROR((VLOOKUP(A985,PROFILE!$B$6:$DG$1000,110,FALSE)*900)+((VLOOKUP(A985,PROFILE!$B$6:$DG$1000,110,FALSE)*900)*0.5),0)</f>
        <v>0</v>
      </c>
      <c r="AA985" s="371">
        <f t="shared" si="82"/>
        <v>0</v>
      </c>
      <c r="AB985" s="373">
        <f>IF(PROFILE!R987="รอบคัน",1500,IF(PROFILE!R987="โคม่า",2000,PROFILE!DJ987*100))</f>
        <v>0</v>
      </c>
    </row>
    <row r="986" spans="1:28" x14ac:dyDescent="0.35">
      <c r="A986" s="344" t="e">
        <f t="shared" si="81"/>
        <v>#VALUE!</v>
      </c>
      <c r="B986" s="344">
        <v>986</v>
      </c>
      <c r="G986" s="374" t="str">
        <f>IFERROR(VLOOKUP(A986,PROFILE!$B$6:$P$1000,11,FALSE),"")</f>
        <v/>
      </c>
      <c r="H986" s="368" t="str">
        <f>IF(PROFILE!H988="","",PROFILE!B988)</f>
        <v/>
      </c>
      <c r="I986" s="369" t="str">
        <f>IF(H986="","",VLOOKUP(H986,PROFILE!$B$6:$AC$1000,18,FALSE))</f>
        <v/>
      </c>
      <c r="J986" s="369" t="str">
        <f>IF(H986="","",VLOOKUP(H986,PROFILE!$B$6:$AC$1000,17,FALSE))</f>
        <v/>
      </c>
      <c r="K986" s="369" t="str">
        <f>IF(H986="","",VLOOKUP(H986,PROFILE!$B$6:$AC$1000,23,FALSE))</f>
        <v/>
      </c>
      <c r="L986" s="369" t="str">
        <f>IF(H986="","",VLOOKUP(H986,PROFILE!$B$6:$AC$1000,24,FALSE))</f>
        <v/>
      </c>
      <c r="M986" s="370" t="str">
        <f>IF(H986="","",VLOOKUP(H986,PROFILE!$B$6:$AC$1000,25,FALSE))</f>
        <v/>
      </c>
      <c r="N986" s="371">
        <f t="shared" si="83"/>
        <v>0</v>
      </c>
      <c r="O986" s="372"/>
      <c r="P986" s="372"/>
      <c r="Q986" s="371">
        <f t="shared" si="84"/>
        <v>0</v>
      </c>
      <c r="R986" s="371">
        <f t="shared" si="80"/>
        <v>0</v>
      </c>
      <c r="S986" s="372">
        <f>IFERROR((VLOOKUP(A986,QUEUE!$F$5:$AW$1000,27,FALSE)-VLOOKUP(A986,QUEUE!$F$5:$AW$1000,26,FALSE))*500,0)</f>
        <v>0</v>
      </c>
      <c r="T986" s="372">
        <f>IFERROR((VLOOKUP(A986,QUEUE!$F$5:$AW$1000,30,FALSE)-VLOOKUP(A986,QUEUE!$F$5:$AW$1000,29,FALSE))*850,0)</f>
        <v>0</v>
      </c>
      <c r="U986" s="372">
        <f>IFERROR((VLOOKUP(A986,QUEUE!$F$5:$AW$1000,33,FALSE)-VLOOKUP(A986,QUEUE!$F$5:$AW$1000,32,FALSE))*600,0)</f>
        <v>0</v>
      </c>
      <c r="V986" s="372">
        <f>IFERROR((VLOOKUP(A986,QUEUE!$F$5:$AW$1000,36,FALSE)-VLOOKUP(A986,QUEUE!$F$5:$AW$1000,35,FALSE))*750,0)</f>
        <v>0</v>
      </c>
      <c r="W986" s="372">
        <f>IFERROR((VLOOKUP(A986,QUEUE!$F$5:$AW$1000,39,FALSE)-VLOOKUP(A986,QUEUE!$F$5:$AW$1000,38,FALSE))*600,0)</f>
        <v>0</v>
      </c>
      <c r="X986" s="373"/>
      <c r="Y986" s="371">
        <f>IFERROR(VLOOKUP(A986,PROFILE!$B$6:$DG$1000,109,FALSE),0)</f>
        <v>0</v>
      </c>
      <c r="Z986" s="371">
        <f>IFERROR((VLOOKUP(A986,PROFILE!$B$6:$DG$1000,110,FALSE)*900)+((VLOOKUP(A986,PROFILE!$B$6:$DG$1000,110,FALSE)*900)*0.5),0)</f>
        <v>0</v>
      </c>
      <c r="AA986" s="371">
        <f t="shared" si="82"/>
        <v>0</v>
      </c>
      <c r="AB986" s="373">
        <f>IF(PROFILE!R988="รอบคัน",1500,IF(PROFILE!R988="โคม่า",2000,PROFILE!DJ988*100))</f>
        <v>0</v>
      </c>
    </row>
    <row r="987" spans="1:28" x14ac:dyDescent="0.35">
      <c r="A987" s="344" t="e">
        <f t="shared" si="81"/>
        <v>#VALUE!</v>
      </c>
      <c r="B987" s="344">
        <v>987</v>
      </c>
      <c r="G987" s="374" t="str">
        <f>IFERROR(VLOOKUP(A987,PROFILE!$B$6:$P$1000,11,FALSE),"")</f>
        <v/>
      </c>
      <c r="H987" s="368" t="str">
        <f>IF(PROFILE!H989="","",PROFILE!B989)</f>
        <v/>
      </c>
      <c r="I987" s="369" t="str">
        <f>IF(H987="","",VLOOKUP(H987,PROFILE!$B$6:$AC$1000,18,FALSE))</f>
        <v/>
      </c>
      <c r="J987" s="369" t="str">
        <f>IF(H987="","",VLOOKUP(H987,PROFILE!$B$6:$AC$1000,17,FALSE))</f>
        <v/>
      </c>
      <c r="K987" s="369" t="str">
        <f>IF(H987="","",VLOOKUP(H987,PROFILE!$B$6:$AC$1000,23,FALSE))</f>
        <v/>
      </c>
      <c r="L987" s="369" t="str">
        <f>IF(H987="","",VLOOKUP(H987,PROFILE!$B$6:$AC$1000,24,FALSE))</f>
        <v/>
      </c>
      <c r="M987" s="370" t="str">
        <f>IF(H987="","",VLOOKUP(H987,PROFILE!$B$6:$AC$1000,25,FALSE))</f>
        <v/>
      </c>
      <c r="N987" s="371">
        <f t="shared" si="83"/>
        <v>0</v>
      </c>
      <c r="O987" s="372"/>
      <c r="P987" s="372"/>
      <c r="Q987" s="371">
        <f t="shared" si="84"/>
        <v>0</v>
      </c>
      <c r="R987" s="371">
        <f t="shared" si="80"/>
        <v>0</v>
      </c>
      <c r="S987" s="372">
        <f>IFERROR((VLOOKUP(A987,QUEUE!$F$5:$AW$1000,27,FALSE)-VLOOKUP(A987,QUEUE!$F$5:$AW$1000,26,FALSE))*500,0)</f>
        <v>0</v>
      </c>
      <c r="T987" s="372">
        <f>IFERROR((VLOOKUP(A987,QUEUE!$F$5:$AW$1000,30,FALSE)-VLOOKUP(A987,QUEUE!$F$5:$AW$1000,29,FALSE))*850,0)</f>
        <v>0</v>
      </c>
      <c r="U987" s="372">
        <f>IFERROR((VLOOKUP(A987,QUEUE!$F$5:$AW$1000,33,FALSE)-VLOOKUP(A987,QUEUE!$F$5:$AW$1000,32,FALSE))*600,0)</f>
        <v>0</v>
      </c>
      <c r="V987" s="372">
        <f>IFERROR((VLOOKUP(A987,QUEUE!$F$5:$AW$1000,36,FALSE)-VLOOKUP(A987,QUEUE!$F$5:$AW$1000,35,FALSE))*750,0)</f>
        <v>0</v>
      </c>
      <c r="W987" s="372">
        <f>IFERROR((VLOOKUP(A987,QUEUE!$F$5:$AW$1000,39,FALSE)-VLOOKUP(A987,QUEUE!$F$5:$AW$1000,38,FALSE))*600,0)</f>
        <v>0</v>
      </c>
      <c r="X987" s="373"/>
      <c r="Y987" s="371">
        <f>IFERROR(VLOOKUP(A987,PROFILE!$B$6:$DG$1000,109,FALSE),0)</f>
        <v>0</v>
      </c>
      <c r="Z987" s="371">
        <f>IFERROR((VLOOKUP(A987,PROFILE!$B$6:$DG$1000,110,FALSE)*900)+((VLOOKUP(A987,PROFILE!$B$6:$DG$1000,110,FALSE)*900)*0.5),0)</f>
        <v>0</v>
      </c>
      <c r="AA987" s="371">
        <f t="shared" si="82"/>
        <v>0</v>
      </c>
      <c r="AB987" s="373">
        <f>IF(PROFILE!R989="รอบคัน",1500,IF(PROFILE!R989="โคม่า",2000,PROFILE!DJ989*100))</f>
        <v>0</v>
      </c>
    </row>
    <row r="988" spans="1:28" x14ac:dyDescent="0.35">
      <c r="A988" s="344" t="e">
        <f t="shared" si="81"/>
        <v>#VALUE!</v>
      </c>
      <c r="B988" s="344">
        <v>988</v>
      </c>
      <c r="G988" s="374" t="str">
        <f>IFERROR(VLOOKUP(A988,PROFILE!$B$6:$P$1000,11,FALSE),"")</f>
        <v/>
      </c>
      <c r="H988" s="368" t="str">
        <f>IF(PROFILE!H990="","",PROFILE!B990)</f>
        <v/>
      </c>
      <c r="I988" s="369" t="str">
        <f>IF(H988="","",VLOOKUP(H988,PROFILE!$B$6:$AC$1000,18,FALSE))</f>
        <v/>
      </c>
      <c r="J988" s="369" t="str">
        <f>IF(H988="","",VLOOKUP(H988,PROFILE!$B$6:$AC$1000,17,FALSE))</f>
        <v/>
      </c>
      <c r="K988" s="369" t="str">
        <f>IF(H988="","",VLOOKUP(H988,PROFILE!$B$6:$AC$1000,23,FALSE))</f>
        <v/>
      </c>
      <c r="L988" s="369" t="str">
        <f>IF(H988="","",VLOOKUP(H988,PROFILE!$B$6:$AC$1000,24,FALSE))</f>
        <v/>
      </c>
      <c r="M988" s="370" t="str">
        <f>IF(H988="","",VLOOKUP(H988,PROFILE!$B$6:$AC$1000,25,FALSE))</f>
        <v/>
      </c>
      <c r="N988" s="371">
        <f t="shared" si="83"/>
        <v>0</v>
      </c>
      <c r="O988" s="372"/>
      <c r="P988" s="372"/>
      <c r="Q988" s="371">
        <f t="shared" si="84"/>
        <v>0</v>
      </c>
      <c r="R988" s="371">
        <f t="shared" si="80"/>
        <v>0</v>
      </c>
      <c r="S988" s="372">
        <f>IFERROR((VLOOKUP(A988,QUEUE!$F$5:$AW$1000,27,FALSE)-VLOOKUP(A988,QUEUE!$F$5:$AW$1000,26,FALSE))*500,0)</f>
        <v>0</v>
      </c>
      <c r="T988" s="372">
        <f>IFERROR((VLOOKUP(A988,QUEUE!$F$5:$AW$1000,30,FALSE)-VLOOKUP(A988,QUEUE!$F$5:$AW$1000,29,FALSE))*850,0)</f>
        <v>0</v>
      </c>
      <c r="U988" s="372">
        <f>IFERROR((VLOOKUP(A988,QUEUE!$F$5:$AW$1000,33,FALSE)-VLOOKUP(A988,QUEUE!$F$5:$AW$1000,32,FALSE))*600,0)</f>
        <v>0</v>
      </c>
      <c r="V988" s="372">
        <f>IFERROR((VLOOKUP(A988,QUEUE!$F$5:$AW$1000,36,FALSE)-VLOOKUP(A988,QUEUE!$F$5:$AW$1000,35,FALSE))*750,0)</f>
        <v>0</v>
      </c>
      <c r="W988" s="372">
        <f>IFERROR((VLOOKUP(A988,QUEUE!$F$5:$AW$1000,39,FALSE)-VLOOKUP(A988,QUEUE!$F$5:$AW$1000,38,FALSE))*600,0)</f>
        <v>0</v>
      </c>
      <c r="X988" s="373"/>
      <c r="Y988" s="371">
        <f>IFERROR(VLOOKUP(A988,PROFILE!$B$6:$DG$1000,109,FALSE),0)</f>
        <v>0</v>
      </c>
      <c r="Z988" s="371">
        <f>IFERROR((VLOOKUP(A988,PROFILE!$B$6:$DG$1000,110,FALSE)*900)+((VLOOKUP(A988,PROFILE!$B$6:$DG$1000,110,FALSE)*900)*0.5),0)</f>
        <v>0</v>
      </c>
      <c r="AA988" s="371">
        <f t="shared" si="82"/>
        <v>0</v>
      </c>
      <c r="AB988" s="373">
        <f>IF(PROFILE!R990="รอบคัน",1500,IF(PROFILE!R990="โคม่า",2000,PROFILE!DJ990*100))</f>
        <v>0</v>
      </c>
    </row>
    <row r="989" spans="1:28" x14ac:dyDescent="0.35">
      <c r="A989" s="344" t="e">
        <f t="shared" si="81"/>
        <v>#VALUE!</v>
      </c>
      <c r="B989" s="344">
        <v>989</v>
      </c>
      <c r="G989" s="374" t="str">
        <f>IFERROR(VLOOKUP(A989,PROFILE!$B$6:$P$1000,11,FALSE),"")</f>
        <v/>
      </c>
      <c r="H989" s="368" t="str">
        <f>IF(PROFILE!H991="","",PROFILE!B991)</f>
        <v/>
      </c>
      <c r="I989" s="369" t="str">
        <f>IF(H989="","",VLOOKUP(H989,PROFILE!$B$6:$AC$1000,18,FALSE))</f>
        <v/>
      </c>
      <c r="J989" s="369" t="str">
        <f>IF(H989="","",VLOOKUP(H989,PROFILE!$B$6:$AC$1000,17,FALSE))</f>
        <v/>
      </c>
      <c r="K989" s="369" t="str">
        <f>IF(H989="","",VLOOKUP(H989,PROFILE!$B$6:$AC$1000,23,FALSE))</f>
        <v/>
      </c>
      <c r="L989" s="369" t="str">
        <f>IF(H989="","",VLOOKUP(H989,PROFILE!$B$6:$AC$1000,24,FALSE))</f>
        <v/>
      </c>
      <c r="M989" s="370" t="str">
        <f>IF(H989="","",VLOOKUP(H989,PROFILE!$B$6:$AC$1000,25,FALSE))</f>
        <v/>
      </c>
      <c r="N989" s="371">
        <f t="shared" si="83"/>
        <v>0</v>
      </c>
      <c r="O989" s="372"/>
      <c r="P989" s="372"/>
      <c r="Q989" s="371">
        <f t="shared" si="84"/>
        <v>0</v>
      </c>
      <c r="R989" s="371">
        <f t="shared" si="80"/>
        <v>0</v>
      </c>
      <c r="S989" s="372">
        <f>IFERROR((VLOOKUP(A989,QUEUE!$F$5:$AW$1000,27,FALSE)-VLOOKUP(A989,QUEUE!$F$5:$AW$1000,26,FALSE))*500,0)</f>
        <v>0</v>
      </c>
      <c r="T989" s="372">
        <f>IFERROR((VLOOKUP(A989,QUEUE!$F$5:$AW$1000,30,FALSE)-VLOOKUP(A989,QUEUE!$F$5:$AW$1000,29,FALSE))*850,0)</f>
        <v>0</v>
      </c>
      <c r="U989" s="372">
        <f>IFERROR((VLOOKUP(A989,QUEUE!$F$5:$AW$1000,33,FALSE)-VLOOKUP(A989,QUEUE!$F$5:$AW$1000,32,FALSE))*600,0)</f>
        <v>0</v>
      </c>
      <c r="V989" s="372">
        <f>IFERROR((VLOOKUP(A989,QUEUE!$F$5:$AW$1000,36,FALSE)-VLOOKUP(A989,QUEUE!$F$5:$AW$1000,35,FALSE))*750,0)</f>
        <v>0</v>
      </c>
      <c r="W989" s="372">
        <f>IFERROR((VLOOKUP(A989,QUEUE!$F$5:$AW$1000,39,FALSE)-VLOOKUP(A989,QUEUE!$F$5:$AW$1000,38,FALSE))*600,0)</f>
        <v>0</v>
      </c>
      <c r="X989" s="373"/>
      <c r="Y989" s="371">
        <f>IFERROR(VLOOKUP(A989,PROFILE!$B$6:$DG$1000,109,FALSE),0)</f>
        <v>0</v>
      </c>
      <c r="Z989" s="371">
        <f>IFERROR((VLOOKUP(A989,PROFILE!$B$6:$DG$1000,110,FALSE)*900)+((VLOOKUP(A989,PROFILE!$B$6:$DG$1000,110,FALSE)*900)*0.5),0)</f>
        <v>0</v>
      </c>
      <c r="AA989" s="371">
        <f t="shared" si="82"/>
        <v>0</v>
      </c>
      <c r="AB989" s="373">
        <f>IF(PROFILE!R991="รอบคัน",1500,IF(PROFILE!R991="โคม่า",2000,PROFILE!DJ991*100))</f>
        <v>0</v>
      </c>
    </row>
    <row r="990" spans="1:28" x14ac:dyDescent="0.35">
      <c r="A990" s="344" t="e">
        <f t="shared" si="81"/>
        <v>#VALUE!</v>
      </c>
      <c r="B990" s="344">
        <v>990</v>
      </c>
      <c r="G990" s="374" t="str">
        <f>IFERROR(VLOOKUP(A990,PROFILE!$B$6:$P$1000,11,FALSE),"")</f>
        <v/>
      </c>
      <c r="H990" s="368" t="str">
        <f>IF(PROFILE!H992="","",PROFILE!B992)</f>
        <v/>
      </c>
      <c r="I990" s="369" t="str">
        <f>IF(H990="","",VLOOKUP(H990,PROFILE!$B$6:$AC$1000,18,FALSE))</f>
        <v/>
      </c>
      <c r="J990" s="369" t="str">
        <f>IF(H990="","",VLOOKUP(H990,PROFILE!$B$6:$AC$1000,17,FALSE))</f>
        <v/>
      </c>
      <c r="K990" s="369" t="str">
        <f>IF(H990="","",VLOOKUP(H990,PROFILE!$B$6:$AC$1000,23,FALSE))</f>
        <v/>
      </c>
      <c r="L990" s="369" t="str">
        <f>IF(H990="","",VLOOKUP(H990,PROFILE!$B$6:$AC$1000,24,FALSE))</f>
        <v/>
      </c>
      <c r="M990" s="370" t="str">
        <f>IF(H990="","",VLOOKUP(H990,PROFILE!$B$6:$AC$1000,25,FALSE))</f>
        <v/>
      </c>
      <c r="N990" s="371">
        <f t="shared" si="83"/>
        <v>0</v>
      </c>
      <c r="O990" s="372"/>
      <c r="P990" s="372"/>
      <c r="Q990" s="371">
        <f t="shared" si="84"/>
        <v>0</v>
      </c>
      <c r="R990" s="371">
        <f t="shared" si="80"/>
        <v>0</v>
      </c>
      <c r="S990" s="372">
        <f>IFERROR((VLOOKUP(A990,QUEUE!$F$5:$AW$1000,27,FALSE)-VLOOKUP(A990,QUEUE!$F$5:$AW$1000,26,FALSE))*500,0)</f>
        <v>0</v>
      </c>
      <c r="T990" s="372">
        <f>IFERROR((VLOOKUP(A990,QUEUE!$F$5:$AW$1000,30,FALSE)-VLOOKUP(A990,QUEUE!$F$5:$AW$1000,29,FALSE))*850,0)</f>
        <v>0</v>
      </c>
      <c r="U990" s="372">
        <f>IFERROR((VLOOKUP(A990,QUEUE!$F$5:$AW$1000,33,FALSE)-VLOOKUP(A990,QUEUE!$F$5:$AW$1000,32,FALSE))*600,0)</f>
        <v>0</v>
      </c>
      <c r="V990" s="372">
        <f>IFERROR((VLOOKUP(A990,QUEUE!$F$5:$AW$1000,36,FALSE)-VLOOKUP(A990,QUEUE!$F$5:$AW$1000,35,FALSE))*750,0)</f>
        <v>0</v>
      </c>
      <c r="W990" s="372">
        <f>IFERROR((VLOOKUP(A990,QUEUE!$F$5:$AW$1000,39,FALSE)-VLOOKUP(A990,QUEUE!$F$5:$AW$1000,38,FALSE))*600,0)</f>
        <v>0</v>
      </c>
      <c r="X990" s="373"/>
      <c r="Y990" s="371">
        <f>IFERROR(VLOOKUP(A990,PROFILE!$B$6:$DG$1000,109,FALSE),0)</f>
        <v>0</v>
      </c>
      <c r="Z990" s="371">
        <f>IFERROR((VLOOKUP(A990,PROFILE!$B$6:$DG$1000,110,FALSE)*900)+((VLOOKUP(A990,PROFILE!$B$6:$DG$1000,110,FALSE)*900)*0.5),0)</f>
        <v>0</v>
      </c>
      <c r="AA990" s="371">
        <f t="shared" si="82"/>
        <v>0</v>
      </c>
      <c r="AB990" s="373">
        <f>IF(PROFILE!R992="รอบคัน",1500,IF(PROFILE!R992="โคม่า",2000,PROFILE!DJ992*100))</f>
        <v>0</v>
      </c>
    </row>
    <row r="991" spans="1:28" x14ac:dyDescent="0.35">
      <c r="A991" s="344" t="e">
        <f t="shared" si="81"/>
        <v>#VALUE!</v>
      </c>
      <c r="B991" s="344">
        <v>991</v>
      </c>
      <c r="G991" s="374" t="str">
        <f>IFERROR(VLOOKUP(A991,PROFILE!$B$6:$P$1000,11,FALSE),"")</f>
        <v/>
      </c>
      <c r="H991" s="368" t="str">
        <f>IF(PROFILE!H993="","",PROFILE!B993)</f>
        <v/>
      </c>
      <c r="I991" s="369" t="str">
        <f>IF(H991="","",VLOOKUP(H991,PROFILE!$B$6:$AC$1000,18,FALSE))</f>
        <v/>
      </c>
      <c r="J991" s="369" t="str">
        <f>IF(H991="","",VLOOKUP(H991,PROFILE!$B$6:$AC$1000,17,FALSE))</f>
        <v/>
      </c>
      <c r="K991" s="369" t="str">
        <f>IF(H991="","",VLOOKUP(H991,PROFILE!$B$6:$AC$1000,23,FALSE))</f>
        <v/>
      </c>
      <c r="L991" s="369" t="str">
        <f>IF(H991="","",VLOOKUP(H991,PROFILE!$B$6:$AC$1000,24,FALSE))</f>
        <v/>
      </c>
      <c r="M991" s="370" t="str">
        <f>IF(H991="","",VLOOKUP(H991,PROFILE!$B$6:$AC$1000,25,FALSE))</f>
        <v/>
      </c>
      <c r="N991" s="371">
        <f t="shared" si="83"/>
        <v>0</v>
      </c>
      <c r="O991" s="372"/>
      <c r="P991" s="372"/>
      <c r="Q991" s="371">
        <f t="shared" si="84"/>
        <v>0</v>
      </c>
      <c r="R991" s="371">
        <f t="shared" si="80"/>
        <v>0</v>
      </c>
      <c r="S991" s="372">
        <f>IFERROR((VLOOKUP(A991,QUEUE!$F$5:$AW$1000,27,FALSE)-VLOOKUP(A991,QUEUE!$F$5:$AW$1000,26,FALSE))*500,0)</f>
        <v>0</v>
      </c>
      <c r="T991" s="372">
        <f>IFERROR((VLOOKUP(A991,QUEUE!$F$5:$AW$1000,30,FALSE)-VLOOKUP(A991,QUEUE!$F$5:$AW$1000,29,FALSE))*850,0)</f>
        <v>0</v>
      </c>
      <c r="U991" s="372">
        <f>IFERROR((VLOOKUP(A991,QUEUE!$F$5:$AW$1000,33,FALSE)-VLOOKUP(A991,QUEUE!$F$5:$AW$1000,32,FALSE))*600,0)</f>
        <v>0</v>
      </c>
      <c r="V991" s="372">
        <f>IFERROR((VLOOKUP(A991,QUEUE!$F$5:$AW$1000,36,FALSE)-VLOOKUP(A991,QUEUE!$F$5:$AW$1000,35,FALSE))*750,0)</f>
        <v>0</v>
      </c>
      <c r="W991" s="372">
        <f>IFERROR((VLOOKUP(A991,QUEUE!$F$5:$AW$1000,39,FALSE)-VLOOKUP(A991,QUEUE!$F$5:$AW$1000,38,FALSE))*600,0)</f>
        <v>0</v>
      </c>
      <c r="X991" s="373"/>
      <c r="Y991" s="371">
        <f>IFERROR(VLOOKUP(A991,PROFILE!$B$6:$DG$1000,109,FALSE),0)</f>
        <v>0</v>
      </c>
      <c r="Z991" s="371">
        <f>IFERROR((VLOOKUP(A991,PROFILE!$B$6:$DG$1000,110,FALSE)*900)+((VLOOKUP(A991,PROFILE!$B$6:$DG$1000,110,FALSE)*900)*0.5),0)</f>
        <v>0</v>
      </c>
      <c r="AA991" s="371">
        <f t="shared" si="82"/>
        <v>0</v>
      </c>
      <c r="AB991" s="373">
        <f>IF(PROFILE!R993="รอบคัน",1500,IF(PROFILE!R993="โคม่า",2000,PROFILE!DJ993*100))</f>
        <v>0</v>
      </c>
    </row>
    <row r="992" spans="1:28" x14ac:dyDescent="0.35">
      <c r="A992" s="344" t="e">
        <f t="shared" si="81"/>
        <v>#VALUE!</v>
      </c>
      <c r="B992" s="344">
        <v>992</v>
      </c>
      <c r="G992" s="374" t="str">
        <f>IFERROR(VLOOKUP(A992,PROFILE!$B$6:$P$1000,11,FALSE),"")</f>
        <v/>
      </c>
      <c r="H992" s="368" t="str">
        <f>IF(PROFILE!H994="","",PROFILE!B994)</f>
        <v/>
      </c>
      <c r="I992" s="369" t="str">
        <f>IF(H992="","",VLOOKUP(H992,PROFILE!$B$6:$AC$1000,18,FALSE))</f>
        <v/>
      </c>
      <c r="J992" s="369" t="str">
        <f>IF(H992="","",VLOOKUP(H992,PROFILE!$B$6:$AC$1000,17,FALSE))</f>
        <v/>
      </c>
      <c r="K992" s="369" t="str">
        <f>IF(H992="","",VLOOKUP(H992,PROFILE!$B$6:$AC$1000,23,FALSE))</f>
        <v/>
      </c>
      <c r="L992" s="369" t="str">
        <f>IF(H992="","",VLOOKUP(H992,PROFILE!$B$6:$AC$1000,24,FALSE))</f>
        <v/>
      </c>
      <c r="M992" s="370" t="str">
        <f>IF(H992="","",VLOOKUP(H992,PROFILE!$B$6:$AC$1000,25,FALSE))</f>
        <v/>
      </c>
      <c r="N992" s="371">
        <f t="shared" si="83"/>
        <v>0</v>
      </c>
      <c r="O992" s="372"/>
      <c r="P992" s="372"/>
      <c r="Q992" s="371">
        <f t="shared" si="84"/>
        <v>0</v>
      </c>
      <c r="R992" s="371">
        <f t="shared" si="80"/>
        <v>0</v>
      </c>
      <c r="S992" s="372">
        <f>IFERROR((VLOOKUP(A992,QUEUE!$F$5:$AW$1000,27,FALSE)-VLOOKUP(A992,QUEUE!$F$5:$AW$1000,26,FALSE))*500,0)</f>
        <v>0</v>
      </c>
      <c r="T992" s="372">
        <f>IFERROR((VLOOKUP(A992,QUEUE!$F$5:$AW$1000,30,FALSE)-VLOOKUP(A992,QUEUE!$F$5:$AW$1000,29,FALSE))*850,0)</f>
        <v>0</v>
      </c>
      <c r="U992" s="372">
        <f>IFERROR((VLOOKUP(A992,QUEUE!$F$5:$AW$1000,33,FALSE)-VLOOKUP(A992,QUEUE!$F$5:$AW$1000,32,FALSE))*600,0)</f>
        <v>0</v>
      </c>
      <c r="V992" s="372">
        <f>IFERROR((VLOOKUP(A992,QUEUE!$F$5:$AW$1000,36,FALSE)-VLOOKUP(A992,QUEUE!$F$5:$AW$1000,35,FALSE))*750,0)</f>
        <v>0</v>
      </c>
      <c r="W992" s="372">
        <f>IFERROR((VLOOKUP(A992,QUEUE!$F$5:$AW$1000,39,FALSE)-VLOOKUP(A992,QUEUE!$F$5:$AW$1000,38,FALSE))*600,0)</f>
        <v>0</v>
      </c>
      <c r="X992" s="373"/>
      <c r="Y992" s="371">
        <f>IFERROR(VLOOKUP(A992,PROFILE!$B$6:$DG$1000,109,FALSE),0)</f>
        <v>0</v>
      </c>
      <c r="Z992" s="371">
        <f>IFERROR((VLOOKUP(A992,PROFILE!$B$6:$DG$1000,110,FALSE)*900)+((VLOOKUP(A992,PROFILE!$B$6:$DG$1000,110,FALSE)*900)*0.5),0)</f>
        <v>0</v>
      </c>
      <c r="AA992" s="371">
        <f t="shared" si="82"/>
        <v>0</v>
      </c>
      <c r="AB992" s="373">
        <f>IF(PROFILE!R994="รอบคัน",1500,IF(PROFILE!R994="โคม่า",2000,PROFILE!DJ994*100))</f>
        <v>0</v>
      </c>
    </row>
    <row r="993" spans="1:28" x14ac:dyDescent="0.35">
      <c r="A993" s="344" t="e">
        <f t="shared" si="81"/>
        <v>#VALUE!</v>
      </c>
      <c r="B993" s="344">
        <v>993</v>
      </c>
      <c r="G993" s="374" t="str">
        <f>IFERROR(VLOOKUP(A993,PROFILE!$B$6:$P$1000,11,FALSE),"")</f>
        <v/>
      </c>
      <c r="H993" s="368" t="str">
        <f>IF(PROFILE!H995="","",PROFILE!B995)</f>
        <v/>
      </c>
      <c r="I993" s="369" t="str">
        <f>IF(H993="","",VLOOKUP(H993,PROFILE!$B$6:$AC$1000,18,FALSE))</f>
        <v/>
      </c>
      <c r="J993" s="369" t="str">
        <f>IF(H993="","",VLOOKUP(H993,PROFILE!$B$6:$AC$1000,17,FALSE))</f>
        <v/>
      </c>
      <c r="K993" s="369" t="str">
        <f>IF(H993="","",VLOOKUP(H993,PROFILE!$B$6:$AC$1000,23,FALSE))</f>
        <v/>
      </c>
      <c r="L993" s="369" t="str">
        <f>IF(H993="","",VLOOKUP(H993,PROFILE!$B$6:$AC$1000,24,FALSE))</f>
        <v/>
      </c>
      <c r="M993" s="370" t="str">
        <f>IF(H993="","",VLOOKUP(H993,PROFILE!$B$6:$AC$1000,25,FALSE))</f>
        <v/>
      </c>
      <c r="N993" s="371">
        <f t="shared" si="83"/>
        <v>0</v>
      </c>
      <c r="O993" s="372"/>
      <c r="P993" s="372"/>
      <c r="Q993" s="371">
        <f t="shared" si="84"/>
        <v>0</v>
      </c>
      <c r="R993" s="371">
        <f t="shared" si="80"/>
        <v>0</v>
      </c>
      <c r="S993" s="372">
        <f>IFERROR((VLOOKUP(A993,QUEUE!$F$5:$AW$1000,27,FALSE)-VLOOKUP(A993,QUEUE!$F$5:$AW$1000,26,FALSE))*500,0)</f>
        <v>0</v>
      </c>
      <c r="T993" s="372">
        <f>IFERROR((VLOOKUP(A993,QUEUE!$F$5:$AW$1000,30,FALSE)-VLOOKUP(A993,QUEUE!$F$5:$AW$1000,29,FALSE))*850,0)</f>
        <v>0</v>
      </c>
      <c r="U993" s="372">
        <f>IFERROR((VLOOKUP(A993,QUEUE!$F$5:$AW$1000,33,FALSE)-VLOOKUP(A993,QUEUE!$F$5:$AW$1000,32,FALSE))*600,0)</f>
        <v>0</v>
      </c>
      <c r="V993" s="372">
        <f>IFERROR((VLOOKUP(A993,QUEUE!$F$5:$AW$1000,36,FALSE)-VLOOKUP(A993,QUEUE!$F$5:$AW$1000,35,FALSE))*750,0)</f>
        <v>0</v>
      </c>
      <c r="W993" s="372">
        <f>IFERROR((VLOOKUP(A993,QUEUE!$F$5:$AW$1000,39,FALSE)-VLOOKUP(A993,QUEUE!$F$5:$AW$1000,38,FALSE))*600,0)</f>
        <v>0</v>
      </c>
      <c r="X993" s="373"/>
      <c r="Y993" s="371">
        <f>IFERROR(VLOOKUP(A993,PROFILE!$B$6:$DG$1000,109,FALSE),0)</f>
        <v>0</v>
      </c>
      <c r="Z993" s="371">
        <f>IFERROR((VLOOKUP(A993,PROFILE!$B$6:$DG$1000,110,FALSE)*900)+((VLOOKUP(A993,PROFILE!$B$6:$DG$1000,110,FALSE)*900)*0.5),0)</f>
        <v>0</v>
      </c>
      <c r="AA993" s="371">
        <f t="shared" si="82"/>
        <v>0</v>
      </c>
      <c r="AB993" s="373">
        <f>IF(PROFILE!R995="รอบคัน",1500,IF(PROFILE!R995="โคม่า",2000,PROFILE!DJ995*100))</f>
        <v>0</v>
      </c>
    </row>
    <row r="994" spans="1:28" x14ac:dyDescent="0.35">
      <c r="A994" s="344" t="e">
        <f t="shared" si="81"/>
        <v>#VALUE!</v>
      </c>
      <c r="B994" s="344">
        <v>994</v>
      </c>
      <c r="G994" s="374" t="str">
        <f>IFERROR(VLOOKUP(A994,PROFILE!$B$6:$P$1000,11,FALSE),"")</f>
        <v/>
      </c>
      <c r="H994" s="368" t="str">
        <f>IF(PROFILE!H996="","",PROFILE!B996)</f>
        <v/>
      </c>
      <c r="I994" s="369" t="str">
        <f>IF(H994="","",VLOOKUP(H994,PROFILE!$B$6:$AC$1000,18,FALSE))</f>
        <v/>
      </c>
      <c r="J994" s="369" t="str">
        <f>IF(H994="","",VLOOKUP(H994,PROFILE!$B$6:$AC$1000,17,FALSE))</f>
        <v/>
      </c>
      <c r="K994" s="369" t="str">
        <f>IF(H994="","",VLOOKUP(H994,PROFILE!$B$6:$AC$1000,23,FALSE))</f>
        <v/>
      </c>
      <c r="L994" s="369" t="str">
        <f>IF(H994="","",VLOOKUP(H994,PROFILE!$B$6:$AC$1000,24,FALSE))</f>
        <v/>
      </c>
      <c r="M994" s="370" t="str">
        <f>IF(H994="","",VLOOKUP(H994,PROFILE!$B$6:$AC$1000,25,FALSE))</f>
        <v/>
      </c>
      <c r="N994" s="371">
        <f t="shared" si="83"/>
        <v>0</v>
      </c>
      <c r="O994" s="372"/>
      <c r="P994" s="372"/>
      <c r="Q994" s="371">
        <f t="shared" si="84"/>
        <v>0</v>
      </c>
      <c r="R994" s="371">
        <f t="shared" si="80"/>
        <v>0</v>
      </c>
      <c r="S994" s="372">
        <f>IFERROR((VLOOKUP(A994,QUEUE!$F$5:$AW$1000,27,FALSE)-VLOOKUP(A994,QUEUE!$F$5:$AW$1000,26,FALSE))*500,0)</f>
        <v>0</v>
      </c>
      <c r="T994" s="372">
        <f>IFERROR((VLOOKUP(A994,QUEUE!$F$5:$AW$1000,30,FALSE)-VLOOKUP(A994,QUEUE!$F$5:$AW$1000,29,FALSE))*850,0)</f>
        <v>0</v>
      </c>
      <c r="U994" s="372">
        <f>IFERROR((VLOOKUP(A994,QUEUE!$F$5:$AW$1000,33,FALSE)-VLOOKUP(A994,QUEUE!$F$5:$AW$1000,32,FALSE))*600,0)</f>
        <v>0</v>
      </c>
      <c r="V994" s="372">
        <f>IFERROR((VLOOKUP(A994,QUEUE!$F$5:$AW$1000,36,FALSE)-VLOOKUP(A994,QUEUE!$F$5:$AW$1000,35,FALSE))*750,0)</f>
        <v>0</v>
      </c>
      <c r="W994" s="372">
        <f>IFERROR((VLOOKUP(A994,QUEUE!$F$5:$AW$1000,39,FALSE)-VLOOKUP(A994,QUEUE!$F$5:$AW$1000,38,FALSE))*600,0)</f>
        <v>0</v>
      </c>
      <c r="X994" s="373"/>
      <c r="Y994" s="371">
        <f>IFERROR(VLOOKUP(A994,PROFILE!$B$6:$DG$1000,109,FALSE),0)</f>
        <v>0</v>
      </c>
      <c r="Z994" s="371">
        <f>IFERROR((VLOOKUP(A994,PROFILE!$B$6:$DG$1000,110,FALSE)*900)+((VLOOKUP(A994,PROFILE!$B$6:$DG$1000,110,FALSE)*900)*0.5),0)</f>
        <v>0</v>
      </c>
      <c r="AA994" s="371">
        <f t="shared" si="82"/>
        <v>0</v>
      </c>
      <c r="AB994" s="373">
        <f>IF(PROFILE!R996="รอบคัน",1500,IF(PROFILE!R996="โคม่า",2000,PROFILE!DJ996*100))</f>
        <v>0</v>
      </c>
    </row>
    <row r="995" spans="1:28" x14ac:dyDescent="0.35">
      <c r="A995" s="344" t="e">
        <f t="shared" si="81"/>
        <v>#VALUE!</v>
      </c>
      <c r="B995" s="344">
        <v>995</v>
      </c>
      <c r="G995" s="374" t="str">
        <f>IFERROR(VLOOKUP(A995,PROFILE!$B$6:$P$1000,11,FALSE),"")</f>
        <v/>
      </c>
      <c r="H995" s="368" t="str">
        <f>IF(PROFILE!H997="","",PROFILE!B997)</f>
        <v/>
      </c>
      <c r="I995" s="369" t="str">
        <f>IF(H995="","",VLOOKUP(H995,PROFILE!$B$6:$AC$1000,18,FALSE))</f>
        <v/>
      </c>
      <c r="J995" s="369" t="str">
        <f>IF(H995="","",VLOOKUP(H995,PROFILE!$B$6:$AC$1000,17,FALSE))</f>
        <v/>
      </c>
      <c r="K995" s="369" t="str">
        <f>IF(H995="","",VLOOKUP(H995,PROFILE!$B$6:$AC$1000,23,FALSE))</f>
        <v/>
      </c>
      <c r="L995" s="369" t="str">
        <f>IF(H995="","",VLOOKUP(H995,PROFILE!$B$6:$AC$1000,24,FALSE))</f>
        <v/>
      </c>
      <c r="M995" s="370" t="str">
        <f>IF(H995="","",VLOOKUP(H995,PROFILE!$B$6:$AC$1000,25,FALSE))</f>
        <v/>
      </c>
      <c r="N995" s="371">
        <f t="shared" si="83"/>
        <v>0</v>
      </c>
      <c r="O995" s="372"/>
      <c r="P995" s="372"/>
      <c r="Q995" s="371">
        <f t="shared" si="84"/>
        <v>0</v>
      </c>
      <c r="R995" s="371">
        <f t="shared" si="80"/>
        <v>0</v>
      </c>
      <c r="S995" s="372">
        <f>IFERROR((VLOOKUP(A995,QUEUE!$F$5:$AW$1000,27,FALSE)-VLOOKUP(A995,QUEUE!$F$5:$AW$1000,26,FALSE))*500,0)</f>
        <v>0</v>
      </c>
      <c r="T995" s="372">
        <f>IFERROR((VLOOKUP(A995,QUEUE!$F$5:$AW$1000,30,FALSE)-VLOOKUP(A995,QUEUE!$F$5:$AW$1000,29,FALSE))*850,0)</f>
        <v>0</v>
      </c>
      <c r="U995" s="372">
        <f>IFERROR((VLOOKUP(A995,QUEUE!$F$5:$AW$1000,33,FALSE)-VLOOKUP(A995,QUEUE!$F$5:$AW$1000,32,FALSE))*600,0)</f>
        <v>0</v>
      </c>
      <c r="V995" s="372">
        <f>IFERROR((VLOOKUP(A995,QUEUE!$F$5:$AW$1000,36,FALSE)-VLOOKUP(A995,QUEUE!$F$5:$AW$1000,35,FALSE))*750,0)</f>
        <v>0</v>
      </c>
      <c r="W995" s="372">
        <f>IFERROR((VLOOKUP(A995,QUEUE!$F$5:$AW$1000,39,FALSE)-VLOOKUP(A995,QUEUE!$F$5:$AW$1000,38,FALSE))*600,0)</f>
        <v>0</v>
      </c>
      <c r="X995" s="373"/>
      <c r="Y995" s="371">
        <f>IFERROR(VLOOKUP(A995,PROFILE!$B$6:$DG$1000,109,FALSE),0)</f>
        <v>0</v>
      </c>
      <c r="Z995" s="371">
        <f>IFERROR((VLOOKUP(A995,PROFILE!$B$6:$DG$1000,110,FALSE)*900)+((VLOOKUP(A995,PROFILE!$B$6:$DG$1000,110,FALSE)*900)*0.5),0)</f>
        <v>0</v>
      </c>
      <c r="AA995" s="371">
        <f t="shared" si="82"/>
        <v>0</v>
      </c>
      <c r="AB995" s="373">
        <f>IF(PROFILE!R997="รอบคัน",1500,IF(PROFILE!R997="โคม่า",2000,PROFILE!DJ997*100))</f>
        <v>0</v>
      </c>
    </row>
    <row r="996" spans="1:28" x14ac:dyDescent="0.35">
      <c r="A996" s="344" t="e">
        <f t="shared" si="81"/>
        <v>#VALUE!</v>
      </c>
      <c r="B996" s="344">
        <v>996</v>
      </c>
      <c r="G996" s="374" t="str">
        <f>IFERROR(VLOOKUP(A996,PROFILE!$B$6:$P$1000,11,FALSE),"")</f>
        <v/>
      </c>
      <c r="H996" s="368" t="str">
        <f>IF(PROFILE!H998="","",PROFILE!B998)</f>
        <v/>
      </c>
      <c r="I996" s="369" t="str">
        <f>IF(H996="","",VLOOKUP(H996,PROFILE!$B$6:$AC$1000,18,FALSE))</f>
        <v/>
      </c>
      <c r="J996" s="369" t="str">
        <f>IF(H996="","",VLOOKUP(H996,PROFILE!$B$6:$AC$1000,17,FALSE))</f>
        <v/>
      </c>
      <c r="K996" s="369" t="str">
        <f>IF(H996="","",VLOOKUP(H996,PROFILE!$B$6:$AC$1000,23,FALSE))</f>
        <v/>
      </c>
      <c r="L996" s="369" t="str">
        <f>IF(H996="","",VLOOKUP(H996,PROFILE!$B$6:$AC$1000,24,FALSE))</f>
        <v/>
      </c>
      <c r="M996" s="370" t="str">
        <f>IF(H996="","",VLOOKUP(H996,PROFILE!$B$6:$AC$1000,25,FALSE))</f>
        <v/>
      </c>
      <c r="N996" s="371">
        <f t="shared" si="83"/>
        <v>0</v>
      </c>
      <c r="O996" s="372"/>
      <c r="P996" s="372"/>
      <c r="Q996" s="371">
        <f t="shared" si="84"/>
        <v>0</v>
      </c>
      <c r="R996" s="371">
        <f t="shared" si="80"/>
        <v>0</v>
      </c>
      <c r="S996" s="372">
        <f>IFERROR((VLOOKUP(A996,QUEUE!$F$5:$AW$1000,27,FALSE)-VLOOKUP(A996,QUEUE!$F$5:$AW$1000,26,FALSE))*500,0)</f>
        <v>0</v>
      </c>
      <c r="T996" s="372">
        <f>IFERROR((VLOOKUP(A996,QUEUE!$F$5:$AW$1000,30,FALSE)-VLOOKUP(A996,QUEUE!$F$5:$AW$1000,29,FALSE))*850,0)</f>
        <v>0</v>
      </c>
      <c r="U996" s="372">
        <f>IFERROR((VLOOKUP(A996,QUEUE!$F$5:$AW$1000,33,FALSE)-VLOOKUP(A996,QUEUE!$F$5:$AW$1000,32,FALSE))*600,0)</f>
        <v>0</v>
      </c>
      <c r="V996" s="372">
        <f>IFERROR((VLOOKUP(A996,QUEUE!$F$5:$AW$1000,36,FALSE)-VLOOKUP(A996,QUEUE!$F$5:$AW$1000,35,FALSE))*750,0)</f>
        <v>0</v>
      </c>
      <c r="W996" s="372">
        <f>IFERROR((VLOOKUP(A996,QUEUE!$F$5:$AW$1000,39,FALSE)-VLOOKUP(A996,QUEUE!$F$5:$AW$1000,38,FALSE))*600,0)</f>
        <v>0</v>
      </c>
      <c r="X996" s="373"/>
      <c r="Y996" s="371">
        <f>IFERROR(VLOOKUP(A996,PROFILE!$B$6:$DG$1000,109,FALSE),0)</f>
        <v>0</v>
      </c>
      <c r="Z996" s="371">
        <f>IFERROR((VLOOKUP(A996,PROFILE!$B$6:$DG$1000,110,FALSE)*900)+((VLOOKUP(A996,PROFILE!$B$6:$DG$1000,110,FALSE)*900)*0.5),0)</f>
        <v>0</v>
      </c>
      <c r="AA996" s="371">
        <f t="shared" si="82"/>
        <v>0</v>
      </c>
      <c r="AB996" s="373">
        <f>IF(PROFILE!R998="รอบคัน",1500,IF(PROFILE!R998="โคม่า",2000,PROFILE!DJ998*100))</f>
        <v>0</v>
      </c>
    </row>
    <row r="997" spans="1:28" x14ac:dyDescent="0.35">
      <c r="A997" s="344" t="e">
        <f t="shared" si="81"/>
        <v>#VALUE!</v>
      </c>
      <c r="B997" s="344">
        <v>997</v>
      </c>
      <c r="G997" s="374" t="str">
        <f>IFERROR(VLOOKUP(A997,PROFILE!$B$6:$P$1000,11,FALSE),"")</f>
        <v/>
      </c>
      <c r="H997" s="368" t="str">
        <f>IF(PROFILE!H999="","",PROFILE!B999)</f>
        <v/>
      </c>
      <c r="I997" s="369" t="str">
        <f>IF(H997="","",VLOOKUP(H997,PROFILE!$B$6:$AC$1000,18,FALSE))</f>
        <v/>
      </c>
      <c r="J997" s="369" t="str">
        <f>IF(H997="","",VLOOKUP(H997,PROFILE!$B$6:$AC$1000,17,FALSE))</f>
        <v/>
      </c>
      <c r="K997" s="369" t="str">
        <f>IF(H997="","",VLOOKUP(H997,PROFILE!$B$6:$AC$1000,23,FALSE))</f>
        <v/>
      </c>
      <c r="L997" s="369" t="str">
        <f>IF(H997="","",VLOOKUP(H997,PROFILE!$B$6:$AC$1000,24,FALSE))</f>
        <v/>
      </c>
      <c r="M997" s="370" t="str">
        <f>IF(H997="","",VLOOKUP(H997,PROFILE!$B$6:$AC$1000,25,FALSE))</f>
        <v/>
      </c>
      <c r="N997" s="371">
        <f t="shared" si="83"/>
        <v>0</v>
      </c>
      <c r="O997" s="372"/>
      <c r="P997" s="372"/>
      <c r="Q997" s="371">
        <f t="shared" si="84"/>
        <v>0</v>
      </c>
      <c r="R997" s="371">
        <f t="shared" si="80"/>
        <v>0</v>
      </c>
      <c r="S997" s="372">
        <f>IFERROR((VLOOKUP(A997,QUEUE!$F$5:$AW$1000,27,FALSE)-VLOOKUP(A997,QUEUE!$F$5:$AW$1000,26,FALSE))*500,0)</f>
        <v>0</v>
      </c>
      <c r="T997" s="372">
        <f>IFERROR((VLOOKUP(A997,QUEUE!$F$5:$AW$1000,30,FALSE)-VLOOKUP(A997,QUEUE!$F$5:$AW$1000,29,FALSE))*850,0)</f>
        <v>0</v>
      </c>
      <c r="U997" s="372">
        <f>IFERROR((VLOOKUP(A997,QUEUE!$F$5:$AW$1000,33,FALSE)-VLOOKUP(A997,QUEUE!$F$5:$AW$1000,32,FALSE))*600,0)</f>
        <v>0</v>
      </c>
      <c r="V997" s="372">
        <f>IFERROR((VLOOKUP(A997,QUEUE!$F$5:$AW$1000,36,FALSE)-VLOOKUP(A997,QUEUE!$F$5:$AW$1000,35,FALSE))*750,0)</f>
        <v>0</v>
      </c>
      <c r="W997" s="372">
        <f>IFERROR((VLOOKUP(A997,QUEUE!$F$5:$AW$1000,39,FALSE)-VLOOKUP(A997,QUEUE!$F$5:$AW$1000,38,FALSE))*600,0)</f>
        <v>0</v>
      </c>
      <c r="X997" s="373"/>
      <c r="Y997" s="371">
        <f>IFERROR(VLOOKUP(A997,PROFILE!$B$6:$DG$1000,109,FALSE),0)</f>
        <v>0</v>
      </c>
      <c r="Z997" s="371">
        <f>IFERROR((VLOOKUP(A997,PROFILE!$B$6:$DG$1000,110,FALSE)*900)+((VLOOKUP(A997,PROFILE!$B$6:$DG$1000,110,FALSE)*900)*0.5),0)</f>
        <v>0</v>
      </c>
      <c r="AA997" s="371">
        <f t="shared" si="82"/>
        <v>0</v>
      </c>
      <c r="AB997" s="373">
        <f>IF(PROFILE!R999="รอบคัน",1500,IF(PROFILE!R999="โคม่า",2000,PROFILE!DJ999*100))</f>
        <v>0</v>
      </c>
    </row>
    <row r="998" spans="1:28" x14ac:dyDescent="0.35">
      <c r="A998" s="344" t="e">
        <f t="shared" si="81"/>
        <v>#VALUE!</v>
      </c>
      <c r="B998" s="344">
        <v>998</v>
      </c>
      <c r="G998" s="374" t="str">
        <f>IFERROR(VLOOKUP(A998,PROFILE!$B$6:$P$1000,11,FALSE),"")</f>
        <v/>
      </c>
      <c r="H998" s="368" t="str">
        <f>IF(PROFILE!H1000="","",PROFILE!B1000)</f>
        <v/>
      </c>
      <c r="I998" s="369" t="str">
        <f>IF(H998="","",VLOOKUP(H998,PROFILE!$B$6:$AC$1000,18,FALSE))</f>
        <v/>
      </c>
      <c r="J998" s="369" t="str">
        <f>IF(H998="","",VLOOKUP(H998,PROFILE!$B$6:$AC$1000,17,FALSE))</f>
        <v/>
      </c>
      <c r="K998" s="369" t="str">
        <f>IF(H998="","",VLOOKUP(H998,PROFILE!$B$6:$AC$1000,23,FALSE))</f>
        <v/>
      </c>
      <c r="L998" s="369" t="str">
        <f>IF(H998="","",VLOOKUP(H998,PROFILE!$B$6:$AC$1000,24,FALSE))</f>
        <v/>
      </c>
      <c r="M998" s="370" t="str">
        <f>IF(H998="","",VLOOKUP(H998,PROFILE!$B$6:$AC$1000,25,FALSE))</f>
        <v/>
      </c>
      <c r="N998" s="371">
        <f t="shared" si="83"/>
        <v>0</v>
      </c>
      <c r="O998" s="372"/>
      <c r="P998" s="372"/>
      <c r="Q998" s="371">
        <f t="shared" si="84"/>
        <v>0</v>
      </c>
      <c r="R998" s="371">
        <f t="shared" si="80"/>
        <v>0</v>
      </c>
      <c r="S998" s="372">
        <f>IFERROR((VLOOKUP(A998,QUEUE!$F$5:$AW$1000,27,FALSE)-VLOOKUP(A998,QUEUE!$F$5:$AW$1000,26,FALSE))*500,0)</f>
        <v>0</v>
      </c>
      <c r="T998" s="372">
        <f>IFERROR((VLOOKUP(A998,QUEUE!$F$5:$AW$1000,30,FALSE)-VLOOKUP(A998,QUEUE!$F$5:$AW$1000,29,FALSE))*850,0)</f>
        <v>0</v>
      </c>
      <c r="U998" s="372">
        <f>IFERROR((VLOOKUP(A998,QUEUE!$F$5:$AW$1000,33,FALSE)-VLOOKUP(A998,QUEUE!$F$5:$AW$1000,32,FALSE))*600,0)</f>
        <v>0</v>
      </c>
      <c r="V998" s="372">
        <f>IFERROR((VLOOKUP(A998,QUEUE!$F$5:$AW$1000,36,FALSE)-VLOOKUP(A998,QUEUE!$F$5:$AW$1000,35,FALSE))*750,0)</f>
        <v>0</v>
      </c>
      <c r="W998" s="372">
        <f>IFERROR((VLOOKUP(A998,QUEUE!$F$5:$AW$1000,39,FALSE)-VLOOKUP(A998,QUEUE!$F$5:$AW$1000,38,FALSE))*600,0)</f>
        <v>0</v>
      </c>
      <c r="X998" s="373"/>
      <c r="Y998" s="371">
        <f>IFERROR(VLOOKUP(A998,PROFILE!$B$6:$DG$1000,109,FALSE),0)</f>
        <v>0</v>
      </c>
      <c r="Z998" s="371">
        <f>IFERROR((VLOOKUP(A998,PROFILE!$B$6:$DG$1000,110,FALSE)*900)+((VLOOKUP(A998,PROFILE!$B$6:$DG$1000,110,FALSE)*900)*0.5),0)</f>
        <v>0</v>
      </c>
      <c r="AA998" s="371">
        <f t="shared" si="82"/>
        <v>0</v>
      </c>
      <c r="AB998" s="373">
        <f>IF(PROFILE!R1000="รอบคัน",1500,IF(PROFILE!R1000="โคม่า",2000,PROFILE!DJ1000*100))</f>
        <v>0</v>
      </c>
    </row>
    <row r="999" spans="1:28" x14ac:dyDescent="0.35">
      <c r="A999" s="344" t="e">
        <f t="shared" si="81"/>
        <v>#VALUE!</v>
      </c>
      <c r="B999" s="344">
        <v>999</v>
      </c>
      <c r="G999" s="374" t="str">
        <f>IFERROR(VLOOKUP(A999,PROFILE!$B$6:$P$1000,11,FALSE),"")</f>
        <v/>
      </c>
      <c r="H999" s="368" t="str">
        <f>IF(PROFILE!H1001="","",PROFILE!B1001)</f>
        <v/>
      </c>
      <c r="I999" s="369" t="str">
        <f>IF(H999="","",VLOOKUP(H999,PROFILE!$B$6:$AC$1000,18,FALSE))</f>
        <v/>
      </c>
      <c r="J999" s="369" t="str">
        <f>IF(H999="","",VLOOKUP(H999,PROFILE!$B$6:$AC$1000,17,FALSE))</f>
        <v/>
      </c>
      <c r="K999" s="369" t="str">
        <f>IF(H999="","",VLOOKUP(H999,PROFILE!$B$6:$AC$1000,23,FALSE))</f>
        <v/>
      </c>
      <c r="L999" s="369" t="str">
        <f>IF(H999="","",VLOOKUP(H999,PROFILE!$B$6:$AC$1000,24,FALSE))</f>
        <v/>
      </c>
      <c r="M999" s="370" t="str">
        <f>IF(H999="","",VLOOKUP(H999,PROFILE!$B$6:$AC$1000,25,FALSE))</f>
        <v/>
      </c>
      <c r="N999" s="371">
        <f t="shared" si="83"/>
        <v>0</v>
      </c>
      <c r="O999" s="372"/>
      <c r="P999" s="372"/>
      <c r="Q999" s="371">
        <f t="shared" si="84"/>
        <v>0</v>
      </c>
      <c r="R999" s="371">
        <f t="shared" si="80"/>
        <v>0</v>
      </c>
      <c r="S999" s="372">
        <f>IFERROR((VLOOKUP(A999,QUEUE!$F$5:$AW$1000,27,FALSE)-VLOOKUP(A999,QUEUE!$F$5:$AW$1000,26,FALSE))*500,0)</f>
        <v>0</v>
      </c>
      <c r="T999" s="372">
        <f>IFERROR((VLOOKUP(A999,QUEUE!$F$5:$AW$1000,30,FALSE)-VLOOKUP(A999,QUEUE!$F$5:$AW$1000,29,FALSE))*850,0)</f>
        <v>0</v>
      </c>
      <c r="U999" s="372">
        <f>IFERROR((VLOOKUP(A999,QUEUE!$F$5:$AW$1000,33,FALSE)-VLOOKUP(A999,QUEUE!$F$5:$AW$1000,32,FALSE))*600,0)</f>
        <v>0</v>
      </c>
      <c r="V999" s="372">
        <f>IFERROR((VLOOKUP(A999,QUEUE!$F$5:$AW$1000,36,FALSE)-VLOOKUP(A999,QUEUE!$F$5:$AW$1000,35,FALSE))*750,0)</f>
        <v>0</v>
      </c>
      <c r="W999" s="372">
        <f>IFERROR((VLOOKUP(A999,QUEUE!$F$5:$AW$1000,39,FALSE)-VLOOKUP(A999,QUEUE!$F$5:$AW$1000,38,FALSE))*600,0)</f>
        <v>0</v>
      </c>
      <c r="X999" s="373"/>
      <c r="Y999" s="371">
        <f>IFERROR(VLOOKUP(A999,PROFILE!$B$6:$DG$1000,109,FALSE),0)</f>
        <v>0</v>
      </c>
      <c r="Z999" s="371">
        <f>IFERROR((VLOOKUP(A999,PROFILE!$B$6:$DG$1000,110,FALSE)*900)+((VLOOKUP(A999,PROFILE!$B$6:$DG$1000,110,FALSE)*900)*0.5),0)</f>
        <v>0</v>
      </c>
      <c r="AA999" s="371">
        <f t="shared" si="82"/>
        <v>0</v>
      </c>
      <c r="AB999" s="373">
        <f>IF(PROFILE!R1001="รอบคัน",1500,IF(PROFILE!R1001="โคม่า",2000,PROFILE!DJ1001*100))</f>
        <v>0</v>
      </c>
    </row>
    <row r="1000" spans="1:28" x14ac:dyDescent="0.35">
      <c r="A1000" s="344" t="e">
        <f t="shared" ref="A1000" si="85">VALUE(H1000)</f>
        <v>#VALUE!</v>
      </c>
      <c r="B1000" s="344">
        <v>1000</v>
      </c>
      <c r="G1000" s="374" t="str">
        <f>IFERROR(VLOOKUP(A1000,PROFILE!$B$6:$P$1000,11,FALSE),"")</f>
        <v/>
      </c>
      <c r="H1000" s="368" t="str">
        <f>IF(PROFILE!H1002="","",PROFILE!B1002)</f>
        <v/>
      </c>
      <c r="I1000" s="369" t="str">
        <f>IF(H1000="","",VLOOKUP(H1000,PROFILE!$B$6:$AC$1000,18,FALSE))</f>
        <v/>
      </c>
      <c r="J1000" s="369" t="str">
        <f>IF(H1000="","",VLOOKUP(H1000,PROFILE!$B$6:$AC$1000,17,FALSE))</f>
        <v/>
      </c>
      <c r="K1000" s="369" t="str">
        <f>IF(H1000="","",VLOOKUP(H1000,PROFILE!$B$6:$AC$1000,23,FALSE))</f>
        <v/>
      </c>
      <c r="L1000" s="369" t="str">
        <f>IF(H1000="","",VLOOKUP(H1000,PROFILE!$B$6:$AC$1000,24,FALSE))</f>
        <v/>
      </c>
      <c r="M1000" s="370" t="str">
        <f>IF(H1000="","",VLOOKUP(H1000,PROFILE!$B$6:$AC$1000,25,FALSE))</f>
        <v/>
      </c>
      <c r="N1000" s="371">
        <f t="shared" si="83"/>
        <v>0</v>
      </c>
      <c r="O1000" s="372"/>
      <c r="P1000" s="372"/>
      <c r="Q1000" s="371">
        <f t="shared" si="84"/>
        <v>0</v>
      </c>
      <c r="R1000" s="371">
        <f t="shared" si="80"/>
        <v>0</v>
      </c>
      <c r="S1000" s="372">
        <f>IFERROR((VLOOKUP(A1000,QUEUE!$F$5:$AW$1000,27,FALSE)-VLOOKUP(A1000,QUEUE!$F$5:$AW$1000,26,FALSE))*500,0)</f>
        <v>0</v>
      </c>
      <c r="T1000" s="372">
        <f>IFERROR((VLOOKUP(A1000,QUEUE!$F$5:$AW$1000,30,FALSE)-VLOOKUP(A1000,QUEUE!$F$5:$AW$1000,29,FALSE))*850,0)</f>
        <v>0</v>
      </c>
      <c r="U1000" s="372">
        <f>IFERROR((VLOOKUP(A1000,QUEUE!$F$5:$AW$1000,33,FALSE)-VLOOKUP(A1000,QUEUE!$F$5:$AW$1000,32,FALSE))*600,0)</f>
        <v>0</v>
      </c>
      <c r="V1000" s="372">
        <f>IFERROR((VLOOKUP(A1000,QUEUE!$F$5:$AW$1000,36,FALSE)-VLOOKUP(A1000,QUEUE!$F$5:$AW$1000,35,FALSE))*750,0)</f>
        <v>0</v>
      </c>
      <c r="W1000" s="372">
        <f>IFERROR((VLOOKUP(A1000,QUEUE!$F$5:$AW$1000,39,FALSE)-VLOOKUP(A1000,QUEUE!$F$5:$AW$1000,38,FALSE))*600,0)</f>
        <v>0</v>
      </c>
      <c r="X1000" s="373"/>
      <c r="Y1000" s="371">
        <f>IFERROR(VLOOKUP(A1000,PROFILE!$B$6:$DG$1000,109,FALSE),0)</f>
        <v>0</v>
      </c>
      <c r="Z1000" s="371">
        <f>IFERROR((VLOOKUP(A1000,PROFILE!$B$6:$DG$1000,110,FALSE)*900)+((VLOOKUP(A1000,PROFILE!$B$6:$DG$1000,110,FALSE)*900)*0.5),0)</f>
        <v>0</v>
      </c>
      <c r="AA1000" s="371">
        <f t="shared" si="82"/>
        <v>0</v>
      </c>
      <c r="AB1000" s="373">
        <f>IF(PROFILE!R1002="รอบคัน",1500,IF(PROFILE!R1002="โคม่า",2000,PROFILE!DJ1002*100))</f>
        <v>0</v>
      </c>
    </row>
  </sheetData>
  <autoFilter ref="A3:AB1000"/>
  <mergeCells count="1">
    <mergeCell ref="S2:X2"/>
  </mergeCells>
  <conditionalFormatting sqref="Q4:Q1048576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KPI_search">
                <anchor moveWithCells="1" sizeWithCells="1">
                  <from>
                    <xdr:col>10</xdr:col>
                    <xdr:colOff>114300</xdr:colOff>
                    <xdr:row>0</xdr:row>
                    <xdr:rowOff>9525</xdr:rowOff>
                  </from>
                  <to>
                    <xdr:col>10</xdr:col>
                    <xdr:colOff>1152525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KPI_search2">
                <anchor moveWithCells="1" sizeWithCells="1">
                  <from>
                    <xdr:col>12</xdr:col>
                    <xdr:colOff>114300</xdr:colOff>
                    <xdr:row>0</xdr:row>
                    <xdr:rowOff>9525</xdr:rowOff>
                  </from>
                  <to>
                    <xdr:col>12</xdr:col>
                    <xdr:colOff>1152525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5" name="Button 3">
              <controlPr defaultSize="0" print="0" autoFill="0" autoPict="0" macro="[0]!KPI_search3">
                <anchor moveWithCells="1" sizeWithCells="1">
                  <from>
                    <xdr:col>11</xdr:col>
                    <xdr:colOff>114300</xdr:colOff>
                    <xdr:row>0</xdr:row>
                    <xdr:rowOff>9525</xdr:rowOff>
                  </from>
                  <to>
                    <xdr:col>11</xdr:col>
                    <xdr:colOff>1152525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000"/>
  <sheetViews>
    <sheetView tabSelected="1" workbookViewId="0">
      <pane xSplit="4" ySplit="3" topLeftCell="H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" defaultRowHeight="23.25" x14ac:dyDescent="0.35"/>
  <cols>
    <col min="1" max="1" width="16.5703125" style="151" customWidth="1"/>
    <col min="2" max="2" width="9" style="15" hidden="1" customWidth="1"/>
    <col min="3" max="3" width="10.7109375" style="81" customWidth="1"/>
    <col min="4" max="4" width="12.7109375" style="118" bestFit="1" customWidth="1"/>
    <col min="5" max="5" width="16.5703125" style="109" customWidth="1"/>
    <col min="6" max="6" width="16.42578125" style="109" customWidth="1"/>
    <col min="7" max="7" width="16.42578125" style="81" customWidth="1"/>
    <col min="8" max="8" width="17.5703125" style="81" customWidth="1"/>
    <col min="9" max="9" width="17.5703125" style="110" customWidth="1"/>
    <col min="10" max="10" width="18.42578125" style="119" customWidth="1"/>
    <col min="11" max="12" width="18.42578125" style="87" customWidth="1"/>
    <col min="13" max="13" width="18.42578125" style="119" customWidth="1"/>
    <col min="14" max="14" width="18.42578125" style="110" customWidth="1"/>
    <col min="15" max="15" width="11.7109375" style="110" customWidth="1"/>
    <col min="16" max="16" width="11.7109375" style="81" customWidth="1"/>
    <col min="17" max="17" width="10.28515625" style="27" hidden="1" customWidth="1"/>
    <col min="18" max="18" width="18.42578125" style="27" hidden="1" customWidth="1"/>
    <col min="19" max="19" width="16.42578125" style="15" customWidth="1"/>
    <col min="20" max="20" width="27.42578125" style="85" customWidth="1"/>
    <col min="21" max="21" width="9" style="15" hidden="1" customWidth="1"/>
    <col min="22" max="16384" width="9" style="15"/>
  </cols>
  <sheetData>
    <row r="1" spans="1:21" s="91" customFormat="1" ht="28.5" x14ac:dyDescent="0.45">
      <c r="A1" s="147" t="s">
        <v>2316</v>
      </c>
      <c r="B1" s="146"/>
      <c r="C1" s="146"/>
      <c r="D1" s="111"/>
      <c r="E1" s="112"/>
      <c r="F1" s="112"/>
      <c r="G1" s="113"/>
      <c r="H1" s="113"/>
      <c r="I1" s="113"/>
      <c r="J1" s="114"/>
      <c r="K1" s="114"/>
      <c r="L1" s="114"/>
      <c r="M1" s="114"/>
      <c r="N1" s="113"/>
      <c r="O1" s="113"/>
      <c r="P1" s="113"/>
      <c r="Q1" s="113"/>
      <c r="R1" s="113"/>
      <c r="T1" s="127"/>
      <c r="U1" s="91">
        <v>1</v>
      </c>
    </row>
    <row r="2" spans="1:21" s="91" customFormat="1" x14ac:dyDescent="0.35">
      <c r="A2" s="148" t="s">
        <v>146</v>
      </c>
      <c r="C2" s="125" t="s">
        <v>2319</v>
      </c>
      <c r="D2" s="125" t="s">
        <v>132</v>
      </c>
      <c r="E2" s="117" t="s">
        <v>26</v>
      </c>
      <c r="F2" s="117" t="s">
        <v>16</v>
      </c>
      <c r="G2" s="125" t="s">
        <v>2</v>
      </c>
      <c r="H2" s="125" t="s">
        <v>0</v>
      </c>
      <c r="I2" s="125" t="s">
        <v>1</v>
      </c>
      <c r="J2" s="901" t="s">
        <v>284</v>
      </c>
      <c r="K2" s="901"/>
      <c r="L2" s="901"/>
      <c r="M2" s="901"/>
      <c r="N2" s="902"/>
      <c r="O2" s="152" t="s">
        <v>9</v>
      </c>
      <c r="P2" s="129" t="s">
        <v>2412</v>
      </c>
      <c r="Q2" s="167"/>
      <c r="R2" s="167"/>
      <c r="T2" s="127"/>
      <c r="U2" s="91">
        <v>2</v>
      </c>
    </row>
    <row r="3" spans="1:21" s="91" customFormat="1" x14ac:dyDescent="0.35">
      <c r="A3" s="149" t="s">
        <v>2363</v>
      </c>
      <c r="C3" s="126"/>
      <c r="D3" s="126"/>
      <c r="E3" s="120"/>
      <c r="F3" s="120"/>
      <c r="G3" s="126"/>
      <c r="H3" s="126"/>
      <c r="I3" s="126"/>
      <c r="J3" s="121" t="s">
        <v>2313</v>
      </c>
      <c r="K3" s="116" t="s">
        <v>2314</v>
      </c>
      <c r="L3" s="108" t="s">
        <v>2315</v>
      </c>
      <c r="M3" s="119" t="s">
        <v>2320</v>
      </c>
      <c r="N3" s="128" t="s">
        <v>2321</v>
      </c>
      <c r="O3" s="155"/>
      <c r="P3" s="154"/>
      <c r="Q3" s="167"/>
      <c r="R3" s="167"/>
      <c r="S3" s="130" t="s">
        <v>2322</v>
      </c>
      <c r="T3" s="127"/>
      <c r="U3" s="91">
        <v>3</v>
      </c>
    </row>
    <row r="4" spans="1:21" x14ac:dyDescent="0.35">
      <c r="A4" s="150">
        <v>42937</v>
      </c>
      <c r="B4" s="15">
        <v>1</v>
      </c>
      <c r="C4" s="90" t="str">
        <f>IF(D4="","","BL-"&amp;B4)</f>
        <v>BL-1</v>
      </c>
      <c r="D4" s="122">
        <v>1702080</v>
      </c>
      <c r="E4" s="123">
        <f>IF(D4="","",VLOOKUP(D4,PROFILE!$B$6:$Z$5000,10,FALSE))</f>
        <v>42796.631508564817</v>
      </c>
      <c r="F4" s="123" t="str">
        <f>IF(D4="","",VLOOKUP(D4,PROFILE!$B$6:$Z$5000,18,FALSE))</f>
        <v>คิวบีอี</v>
      </c>
      <c r="G4" s="90" t="str">
        <f>IF(D4="","",VLOOKUP(D4,PROFILE!$B$6:$Z$5000,23,FALSE))</f>
        <v>ถม8499</v>
      </c>
      <c r="H4" s="90" t="str">
        <f>IF(D4="","",VLOOKUP(D4,PROFILE!$B$6:$Z$5000,24,FALSE))</f>
        <v>NISSAN</v>
      </c>
      <c r="I4" s="124" t="str">
        <f>IF(D4="","",VLOOKUP(D4,PROFILE!$B$6:$Z$5000,25,FALSE))</f>
        <v>NAVARA</v>
      </c>
      <c r="K4" s="87">
        <f>IF(D4="","",J4+(J4*0.07))</f>
        <v>0</v>
      </c>
      <c r="L4" s="87">
        <f>IF(D4="","",J4*0.03)</f>
        <v>0</v>
      </c>
      <c r="N4" s="138">
        <f>IF(D4="","",J4-L4)</f>
        <v>0</v>
      </c>
      <c r="O4" s="110" t="str">
        <f>IF(D4="","",IF(VLOOKUP(D4,KPI!$A$4:$P$5000,16,FALSE)=0,"UNBILL","BILLED"))</f>
        <v>BILLED</v>
      </c>
      <c r="P4" s="90" t="s">
        <v>2450</v>
      </c>
      <c r="Q4" s="168">
        <f>IFERROR(VALUE(MONTH(E4)),"ไม่ระบุ")</f>
        <v>3</v>
      </c>
      <c r="R4" s="169">
        <f>K4</f>
        <v>0</v>
      </c>
      <c r="S4" s="153" t="s">
        <v>31</v>
      </c>
      <c r="T4" s="87">
        <f>SUMIFS(K:K,F:F,S4,O:O,"UNBILL",P:P,"NP")</f>
        <v>0</v>
      </c>
      <c r="U4" s="91">
        <v>4</v>
      </c>
    </row>
    <row r="5" spans="1:21" x14ac:dyDescent="0.35">
      <c r="A5" s="150">
        <v>42937</v>
      </c>
      <c r="B5" s="15">
        <v>2</v>
      </c>
      <c r="C5" s="81" t="str">
        <f t="shared" ref="C5:C56" si="0">IF(D5="","","BL-"&amp;B5)</f>
        <v>BL-2</v>
      </c>
      <c r="D5" s="118">
        <v>1701107</v>
      </c>
      <c r="E5" s="109">
        <f>IF(D5="","",VLOOKUP(D5,PROFILE!$B$6:$Z$5000,10,FALSE))</f>
        <v>42776.731441550925</v>
      </c>
      <c r="F5" s="109" t="str">
        <f>IF(D5="","",VLOOKUP(D5,PROFILE!$B$6:$Z$5000,18,FALSE))</f>
        <v>คิวบีอี</v>
      </c>
      <c r="G5" s="81" t="str">
        <f>IF(D5="","",VLOOKUP(D5,PROFILE!$B$6:$Z$5000,23,FALSE))</f>
        <v>ฌจ3858</v>
      </c>
      <c r="H5" s="81" t="str">
        <f>IF(D5="","",VLOOKUP(D5,PROFILE!$B$6:$Z$5000,24,FALSE))</f>
        <v>ISUZU</v>
      </c>
      <c r="I5" s="110" t="str">
        <f>IF(D5="","",VLOOKUP(D5,PROFILE!$B$6:$Z$5000,25,FALSE))</f>
        <v>MU-7</v>
      </c>
      <c r="K5" s="87">
        <f t="shared" ref="K5:K56" si="1">IF(D5="","",J5+(J5*0.07))</f>
        <v>0</v>
      </c>
      <c r="L5" s="87">
        <f t="shared" ref="L5:L17" si="2">IF(D5="","",J5*0.03)</f>
        <v>0</v>
      </c>
      <c r="N5" s="138">
        <f t="shared" ref="N5:N68" si="3">IF(D5="","",J5-L5)</f>
        <v>0</v>
      </c>
      <c r="O5" s="110" t="str">
        <f>IF(D5="","",IF(VLOOKUP(D5,KPI!$A$4:$P$5000,16,FALSE)=0,"UNBILL","BILLED"))</f>
        <v>BILLED</v>
      </c>
      <c r="P5" s="90" t="s">
        <v>2450</v>
      </c>
      <c r="Q5" s="168">
        <f t="shared" ref="Q5:Q68" si="4">IFERROR(VALUE(MONTH(E5)),"ไม่ระบุ")</f>
        <v>2</v>
      </c>
      <c r="R5" s="169">
        <f t="shared" ref="R5:R68" si="5">K5</f>
        <v>0</v>
      </c>
      <c r="S5" s="153" t="s">
        <v>32</v>
      </c>
      <c r="T5" s="87">
        <f t="shared" ref="T5:T17" si="6">SUMIFS(K:K,F:F,S5,O:O,"UNBILL",P:P,"NP")</f>
        <v>0</v>
      </c>
      <c r="U5" s="91">
        <v>5</v>
      </c>
    </row>
    <row r="6" spans="1:21" x14ac:dyDescent="0.35">
      <c r="A6" s="150">
        <v>42937</v>
      </c>
      <c r="B6" s="15">
        <v>3</v>
      </c>
      <c r="C6" s="81" t="str">
        <f t="shared" si="0"/>
        <v>BL-3</v>
      </c>
      <c r="D6" s="118">
        <v>1705054</v>
      </c>
      <c r="E6" s="109">
        <f>IF(D6="","",VLOOKUP(D6,PROFILE!$B$6:$Z$5000,10,FALSE))</f>
        <v>42924.698538078701</v>
      </c>
      <c r="F6" s="109" t="str">
        <f>IF(D6="","",VLOOKUP(D6,PROFILE!$B$6:$Z$5000,18,FALSE))</f>
        <v>เจ้าพระยา</v>
      </c>
      <c r="G6" s="81" t="str">
        <f>IF(D6="","",VLOOKUP(D6,PROFILE!$B$6:$Z$5000,23,FALSE))</f>
        <v>ญต9771</v>
      </c>
      <c r="H6" s="81" t="str">
        <f>IF(D6="","",VLOOKUP(D6,PROFILE!$B$6:$Z$5000,24,FALSE))</f>
        <v>HONDA</v>
      </c>
      <c r="I6" s="110" t="str">
        <f>IF(D6="","",VLOOKUP(D6,PROFILE!$B$6:$Z$5000,25,FALSE))</f>
        <v>CITY</v>
      </c>
      <c r="K6" s="87">
        <f t="shared" si="1"/>
        <v>0</v>
      </c>
      <c r="L6" s="87">
        <f t="shared" si="2"/>
        <v>0</v>
      </c>
      <c r="N6" s="138">
        <f t="shared" si="3"/>
        <v>0</v>
      </c>
      <c r="O6" s="110" t="str">
        <f>IF(D6="","",IF(VLOOKUP(D6,KPI!$A$4:$P$5000,16,FALSE)=0,"UNBILL","BILLED"))</f>
        <v>BILLED</v>
      </c>
      <c r="P6" s="90" t="s">
        <v>2450</v>
      </c>
      <c r="Q6" s="168">
        <f t="shared" si="4"/>
        <v>7</v>
      </c>
      <c r="R6" s="169">
        <f t="shared" si="5"/>
        <v>0</v>
      </c>
      <c r="S6" s="153" t="s">
        <v>33</v>
      </c>
      <c r="T6" s="87">
        <f t="shared" si="6"/>
        <v>0</v>
      </c>
      <c r="U6" s="91">
        <v>6</v>
      </c>
    </row>
    <row r="7" spans="1:21" x14ac:dyDescent="0.35">
      <c r="A7" s="150">
        <v>42937</v>
      </c>
      <c r="B7" s="15">
        <v>4</v>
      </c>
      <c r="C7" s="81" t="str">
        <f t="shared" si="0"/>
        <v>BL-4</v>
      </c>
      <c r="D7" s="118">
        <v>1705034</v>
      </c>
      <c r="E7" s="109">
        <f>IF(D7="","",VLOOKUP(D7,PROFILE!$B$6:$Z$5000,10,FALSE))</f>
        <v>42921.385320370369</v>
      </c>
      <c r="F7" s="109" t="str">
        <f>IF(D7="","",VLOOKUP(D7,PROFILE!$B$6:$Z$5000,18,FALSE))</f>
        <v>เจ้าพระยา</v>
      </c>
      <c r="G7" s="81" t="str">
        <f>IF(D7="","",VLOOKUP(D7,PROFILE!$B$6:$Z$5000,23,FALSE))</f>
        <v>ปม5152</v>
      </c>
      <c r="H7" s="81" t="str">
        <f>IF(D7="","",VLOOKUP(D7,PROFILE!$B$6:$Z$5000,24,FALSE))</f>
        <v>ISUZU</v>
      </c>
      <c r="I7" s="110" t="str">
        <f>IF(D7="","",VLOOKUP(D7,PROFILE!$B$6:$Z$5000,25,FALSE))</f>
        <v>D-MAX</v>
      </c>
      <c r="K7" s="87">
        <f t="shared" si="1"/>
        <v>0</v>
      </c>
      <c r="L7" s="87">
        <f t="shared" si="2"/>
        <v>0</v>
      </c>
      <c r="N7" s="138">
        <f t="shared" si="3"/>
        <v>0</v>
      </c>
      <c r="O7" s="110" t="str">
        <f>IF(D7="","",IF(VLOOKUP(D7,KPI!$A$4:$P$5000,16,FALSE)=0,"UNBILL","BILLED"))</f>
        <v>BILLED</v>
      </c>
      <c r="P7" s="90" t="s">
        <v>2450</v>
      </c>
      <c r="Q7" s="168">
        <f t="shared" si="4"/>
        <v>7</v>
      </c>
      <c r="R7" s="169">
        <f t="shared" si="5"/>
        <v>0</v>
      </c>
      <c r="S7" s="153" t="s">
        <v>34</v>
      </c>
      <c r="T7" s="87">
        <f t="shared" si="6"/>
        <v>0</v>
      </c>
      <c r="U7" s="91">
        <v>7</v>
      </c>
    </row>
    <row r="8" spans="1:21" x14ac:dyDescent="0.35">
      <c r="A8" s="150">
        <v>42937</v>
      </c>
      <c r="B8" s="15">
        <v>5</v>
      </c>
      <c r="C8" s="81" t="str">
        <f t="shared" si="0"/>
        <v>BL-5</v>
      </c>
      <c r="D8" s="118">
        <v>1702065</v>
      </c>
      <c r="E8" s="109">
        <f>IF(D8="","",VLOOKUP(D8,PROFILE!$B$6:$Z$5000,10,FALSE))</f>
        <v>42915.430207754631</v>
      </c>
      <c r="F8" s="109" t="str">
        <f>IF(D8="","",VLOOKUP(D8,PROFILE!$B$6:$Z$5000,18,FALSE))</f>
        <v>กรุงไทย</v>
      </c>
      <c r="G8" s="81" t="str">
        <f>IF(D8="","",VLOOKUP(D8,PROFILE!$B$6:$Z$5000,23,FALSE))</f>
        <v>ญฐ3793</v>
      </c>
      <c r="H8" s="81" t="str">
        <f>IF(D8="","",VLOOKUP(D8,PROFILE!$B$6:$Z$5000,24,FALSE))</f>
        <v>TOYOTA</v>
      </c>
      <c r="I8" s="110" t="str">
        <f>IF(D8="","",VLOOKUP(D8,PROFILE!$B$6:$Z$5000,25,FALSE))</f>
        <v>VIOS</v>
      </c>
      <c r="K8" s="87">
        <f t="shared" si="1"/>
        <v>0</v>
      </c>
      <c r="L8" s="87">
        <f t="shared" si="2"/>
        <v>0</v>
      </c>
      <c r="N8" s="138">
        <f t="shared" si="3"/>
        <v>0</v>
      </c>
      <c r="O8" s="110" t="str">
        <f>IF(D8="","",IF(VLOOKUP(D8,KPI!$A$4:$P$5000,16,FALSE)=0,"UNBILL","BILLED"))</f>
        <v>BILLED</v>
      </c>
      <c r="P8" s="90" t="s">
        <v>2450</v>
      </c>
      <c r="Q8" s="168">
        <f t="shared" si="4"/>
        <v>6</v>
      </c>
      <c r="R8" s="169">
        <f t="shared" si="5"/>
        <v>0</v>
      </c>
      <c r="S8" s="153" t="s">
        <v>35</v>
      </c>
      <c r="T8" s="87">
        <f t="shared" si="6"/>
        <v>0</v>
      </c>
      <c r="U8" s="91">
        <v>8</v>
      </c>
    </row>
    <row r="9" spans="1:21" x14ac:dyDescent="0.35">
      <c r="A9" s="150">
        <v>42937</v>
      </c>
      <c r="B9" s="15">
        <v>6</v>
      </c>
      <c r="C9" s="81" t="str">
        <f t="shared" si="0"/>
        <v>BL-6</v>
      </c>
      <c r="D9" s="118">
        <v>1706017</v>
      </c>
      <c r="E9" s="109">
        <f>IF(D9="","",VLOOKUP(D9,PROFILE!$B$6:$Z$5000,10,FALSE))</f>
        <v>42922.646377893521</v>
      </c>
      <c r="F9" s="109" t="str">
        <f>IF(D9="","",VLOOKUP(D9,PROFILE!$B$6:$Z$5000,18,FALSE))</f>
        <v>กรุงไทย</v>
      </c>
      <c r="G9" s="81" t="str">
        <f>IF(D9="","",VLOOKUP(D9,PROFILE!$B$6:$Z$5000,23,FALSE))</f>
        <v>1กถ8128</v>
      </c>
      <c r="H9" s="81" t="str">
        <f>IF(D9="","",VLOOKUP(D9,PROFILE!$B$6:$Z$5000,24,FALSE))</f>
        <v>CHEVROLET</v>
      </c>
      <c r="I9" s="110" t="str">
        <f>IF(D9="","",VLOOKUP(D9,PROFILE!$B$6:$Z$5000,25,FALSE))</f>
        <v>CRUZE</v>
      </c>
      <c r="K9" s="87">
        <f t="shared" si="1"/>
        <v>0</v>
      </c>
      <c r="L9" s="87">
        <f t="shared" si="2"/>
        <v>0</v>
      </c>
      <c r="N9" s="138">
        <f t="shared" si="3"/>
        <v>0</v>
      </c>
      <c r="O9" s="110" t="str">
        <f>IF(D9="","",IF(VLOOKUP(D9,KPI!$A$4:$P$5000,16,FALSE)=0,"UNBILL","BILLED"))</f>
        <v>UNBILL</v>
      </c>
      <c r="P9" s="90" t="s">
        <v>2450</v>
      </c>
      <c r="Q9" s="168">
        <f t="shared" si="4"/>
        <v>7</v>
      </c>
      <c r="R9" s="169">
        <f t="shared" si="5"/>
        <v>0</v>
      </c>
      <c r="S9" s="153" t="s">
        <v>36</v>
      </c>
      <c r="T9" s="87">
        <f t="shared" si="6"/>
        <v>0</v>
      </c>
      <c r="U9" s="91">
        <v>9</v>
      </c>
    </row>
    <row r="10" spans="1:21" x14ac:dyDescent="0.35">
      <c r="A10" s="150">
        <v>42937</v>
      </c>
      <c r="B10" s="15">
        <v>7</v>
      </c>
      <c r="C10" s="81" t="str">
        <f t="shared" si="0"/>
        <v>BL-7</v>
      </c>
      <c r="D10" s="118">
        <v>1704031</v>
      </c>
      <c r="E10" s="109">
        <f>IF(D10="","",VLOOKUP(D10,PROFILE!$B$6:$Z$5000,10,FALSE))</f>
        <v>0</v>
      </c>
      <c r="F10" s="109" t="str">
        <f>IF(D10="","",VLOOKUP(D10,PROFILE!$B$6:$Z$5000,18,FALSE))</f>
        <v>อาคเนย์</v>
      </c>
      <c r="G10" s="81" t="str">
        <f>IF(D10="","",VLOOKUP(D10,PROFILE!$B$6:$Z$5000,23,FALSE))</f>
        <v>ฒก764</v>
      </c>
      <c r="H10" s="81" t="str">
        <f>IF(D10="","",VLOOKUP(D10,PROFILE!$B$6:$Z$5000,24,FALSE))</f>
        <v>TOYOTA</v>
      </c>
      <c r="I10" s="110" t="str">
        <f>IF(D10="","",VLOOKUP(D10,PROFILE!$B$6:$Z$5000,25,FALSE))</f>
        <v>VIGO</v>
      </c>
      <c r="K10" s="87">
        <f t="shared" si="1"/>
        <v>0</v>
      </c>
      <c r="L10" s="87">
        <f t="shared" si="2"/>
        <v>0</v>
      </c>
      <c r="N10" s="138">
        <f t="shared" si="3"/>
        <v>0</v>
      </c>
      <c r="O10" s="110" t="str">
        <f>IF(D10="","",IF(VLOOKUP(D10,KPI!$A$4:$P$5000,16,FALSE)=0,"UNBILL","BILLED"))</f>
        <v>UNBILL</v>
      </c>
      <c r="P10" s="90" t="s">
        <v>2450</v>
      </c>
      <c r="Q10" s="168">
        <f t="shared" si="4"/>
        <v>1</v>
      </c>
      <c r="R10" s="169">
        <f t="shared" si="5"/>
        <v>0</v>
      </c>
      <c r="S10" s="153" t="s">
        <v>37</v>
      </c>
      <c r="T10" s="87">
        <f t="shared" si="6"/>
        <v>0</v>
      </c>
      <c r="U10" s="91">
        <v>10</v>
      </c>
    </row>
    <row r="11" spans="1:21" x14ac:dyDescent="0.35">
      <c r="A11" s="150">
        <v>42937</v>
      </c>
      <c r="B11" s="15">
        <v>8</v>
      </c>
      <c r="C11" s="81" t="str">
        <f t="shared" si="0"/>
        <v>BL-8</v>
      </c>
      <c r="D11" s="118">
        <v>1701154</v>
      </c>
      <c r="E11" s="109">
        <f>IF(D11="","",VLOOKUP(D11,PROFILE!$B$6:$Z$5000,10,FALSE))</f>
        <v>42860.464482407406</v>
      </c>
      <c r="F11" s="109" t="str">
        <f>IF(D11="","",VLOOKUP(D11,PROFILE!$B$6:$Z$5000,18,FALSE))</f>
        <v>ไทยวิวัฒน์</v>
      </c>
      <c r="G11" s="81" t="str">
        <f>IF(D11="","",VLOOKUP(D11,PROFILE!$B$6:$Z$5000,23,FALSE))</f>
        <v>ชล9582</v>
      </c>
      <c r="H11" s="81" t="str">
        <f>IF(D11="","",VLOOKUP(D11,PROFILE!$B$6:$Z$5000,24,FALSE))</f>
        <v>TOYOTA</v>
      </c>
      <c r="I11" s="110" t="str">
        <f>IF(D11="","",VLOOKUP(D11,PROFILE!$B$6:$Z$5000,25,FALSE))</f>
        <v>VIOS</v>
      </c>
      <c r="K11" s="87">
        <f t="shared" si="1"/>
        <v>0</v>
      </c>
      <c r="L11" s="87">
        <f t="shared" si="2"/>
        <v>0</v>
      </c>
      <c r="N11" s="138">
        <f t="shared" si="3"/>
        <v>0</v>
      </c>
      <c r="O11" s="110" t="str">
        <f>IF(D11="","",IF(VLOOKUP(D11,KPI!$A$4:$P$5000,16,FALSE)=0,"UNBILL","BILLED"))</f>
        <v>BILLED</v>
      </c>
      <c r="P11" s="90" t="s">
        <v>2450</v>
      </c>
      <c r="Q11" s="168">
        <f t="shared" si="4"/>
        <v>5</v>
      </c>
      <c r="R11" s="169">
        <f t="shared" si="5"/>
        <v>0</v>
      </c>
      <c r="S11" s="153" t="s">
        <v>38</v>
      </c>
      <c r="T11" s="87">
        <f t="shared" si="6"/>
        <v>0</v>
      </c>
      <c r="U11" s="91">
        <v>11</v>
      </c>
    </row>
    <row r="12" spans="1:21" x14ac:dyDescent="0.35">
      <c r="A12" s="150">
        <v>42937</v>
      </c>
      <c r="B12" s="15">
        <v>9</v>
      </c>
      <c r="C12" s="81" t="str">
        <f t="shared" si="0"/>
        <v>BL-9</v>
      </c>
      <c r="D12" s="118">
        <v>1701021</v>
      </c>
      <c r="E12" s="109" t="str">
        <f>IF(D12="","",VLOOKUP(D12,PROFILE!$B$6:$Z$5000,10,FALSE))</f>
        <v>ไม่ระบุ</v>
      </c>
      <c r="F12" s="109" t="str">
        <f>IF(D12="","",VLOOKUP(D12,PROFILE!$B$6:$Z$5000,18,FALSE))</f>
        <v>ไทยวิวัฒน์</v>
      </c>
      <c r="G12" s="81" t="str">
        <f>IF(D12="","",VLOOKUP(D12,PROFILE!$B$6:$Z$5000,23,FALSE))</f>
        <v>ฏอ4104</v>
      </c>
      <c r="H12" s="81" t="str">
        <f>IF(D12="","",VLOOKUP(D12,PROFILE!$B$6:$Z$5000,24,FALSE))</f>
        <v>TOYOTA</v>
      </c>
      <c r="I12" s="110" t="str">
        <f>IF(D12="","",VLOOKUP(D12,PROFILE!$B$6:$Z$5000,25,FALSE))</f>
        <v>VIOS</v>
      </c>
      <c r="K12" s="87">
        <f t="shared" si="1"/>
        <v>0</v>
      </c>
      <c r="L12" s="87">
        <f t="shared" si="2"/>
        <v>0</v>
      </c>
      <c r="N12" s="138">
        <f t="shared" si="3"/>
        <v>0</v>
      </c>
      <c r="O12" s="110" t="str">
        <f>IF(D12="","",IF(VLOOKUP(D12,KPI!$A$4:$P$5000,16,FALSE)=0,"UNBILL","BILLED"))</f>
        <v>BILLED</v>
      </c>
      <c r="P12" s="90" t="s">
        <v>2450</v>
      </c>
      <c r="Q12" s="168" t="str">
        <f t="shared" si="4"/>
        <v>ไม่ระบุ</v>
      </c>
      <c r="R12" s="169">
        <f t="shared" si="5"/>
        <v>0</v>
      </c>
      <c r="S12" s="153" t="s">
        <v>39</v>
      </c>
      <c r="T12" s="87">
        <f t="shared" si="6"/>
        <v>0</v>
      </c>
      <c r="U12" s="91">
        <v>12</v>
      </c>
    </row>
    <row r="13" spans="1:21" x14ac:dyDescent="0.35">
      <c r="A13" s="150">
        <v>42937</v>
      </c>
      <c r="B13" s="15">
        <v>10</v>
      </c>
      <c r="C13" s="81" t="str">
        <f t="shared" si="0"/>
        <v>BL-10</v>
      </c>
      <c r="D13" s="118">
        <v>1705055</v>
      </c>
      <c r="E13" s="109">
        <f>IF(D13="","",VLOOKUP(D13,PROFILE!$B$6:$Z$5000,10,FALSE))</f>
        <v>42896.743391435186</v>
      </c>
      <c r="F13" s="109" t="str">
        <f>IF(D13="","",VLOOKUP(D13,PROFILE!$B$6:$Z$5000,18,FALSE))</f>
        <v>ไทยวิวัฒน์</v>
      </c>
      <c r="G13" s="81" t="str">
        <f>IF(D13="","",VLOOKUP(D13,PROFILE!$B$6:$Z$5000,23,FALSE))</f>
        <v>ฎษ1733</v>
      </c>
      <c r="H13" s="81" t="str">
        <f>IF(D13="","",VLOOKUP(D13,PROFILE!$B$6:$Z$5000,24,FALSE))</f>
        <v>TOYOTA</v>
      </c>
      <c r="I13" s="110" t="str">
        <f>IF(D13="","",VLOOKUP(D13,PROFILE!$B$6:$Z$5000,25,FALSE))</f>
        <v>ALTIS</v>
      </c>
      <c r="K13" s="87">
        <f t="shared" si="1"/>
        <v>0</v>
      </c>
      <c r="L13" s="87">
        <f t="shared" si="2"/>
        <v>0</v>
      </c>
      <c r="N13" s="138">
        <f t="shared" si="3"/>
        <v>0</v>
      </c>
      <c r="O13" s="110" t="str">
        <f>IF(D13="","",IF(VLOOKUP(D13,KPI!$A$4:$P$5000,16,FALSE)=0,"UNBILL","BILLED"))</f>
        <v>UNBILL</v>
      </c>
      <c r="P13" s="90" t="s">
        <v>2450</v>
      </c>
      <c r="Q13" s="168">
        <f t="shared" si="4"/>
        <v>6</v>
      </c>
      <c r="R13" s="169">
        <f t="shared" si="5"/>
        <v>0</v>
      </c>
      <c r="S13" s="153" t="s">
        <v>40</v>
      </c>
      <c r="T13" s="87">
        <f t="shared" si="6"/>
        <v>0</v>
      </c>
      <c r="U13" s="91">
        <v>13</v>
      </c>
    </row>
    <row r="14" spans="1:21" x14ac:dyDescent="0.35">
      <c r="A14" s="150">
        <v>42937</v>
      </c>
      <c r="B14" s="15">
        <v>11</v>
      </c>
      <c r="C14" s="81" t="str">
        <f t="shared" si="0"/>
        <v>BL-11</v>
      </c>
      <c r="D14" s="118">
        <v>1705002</v>
      </c>
      <c r="E14" s="109">
        <f>IF(D14="","",VLOOKUP(D14,PROFILE!$B$6:$Z$5000,10,FALSE))</f>
        <v>42871.604718055554</v>
      </c>
      <c r="F14" s="109" t="str">
        <f>IF(D14="","",VLOOKUP(D14,PROFILE!$B$6:$Z$5000,18,FALSE))</f>
        <v>ไทยวิวัฒน์</v>
      </c>
      <c r="G14" s="81" t="str">
        <f>IF(D14="","",VLOOKUP(D14,PROFILE!$B$6:$Z$5000,23,FALSE))</f>
        <v>1กพ3104</v>
      </c>
      <c r="H14" s="81" t="str">
        <f>IF(D14="","",VLOOKUP(D14,PROFILE!$B$6:$Z$5000,24,FALSE))</f>
        <v>NISSAN</v>
      </c>
      <c r="I14" s="110" t="str">
        <f>IF(D14="","",VLOOKUP(D14,PROFILE!$B$6:$Z$5000,25,FALSE))</f>
        <v>SYLPHY</v>
      </c>
      <c r="K14" s="87">
        <f t="shared" si="1"/>
        <v>0</v>
      </c>
      <c r="L14" s="87">
        <f t="shared" si="2"/>
        <v>0</v>
      </c>
      <c r="N14" s="138">
        <f t="shared" si="3"/>
        <v>0</v>
      </c>
      <c r="O14" s="110" t="str">
        <f>IF(D14="","",IF(VLOOKUP(D14,KPI!$A$4:$P$5000,16,FALSE)=0,"UNBILL","BILLED"))</f>
        <v>UNBILL</v>
      </c>
      <c r="P14" s="90" t="s">
        <v>2450</v>
      </c>
      <c r="Q14" s="168">
        <f t="shared" si="4"/>
        <v>5</v>
      </c>
      <c r="R14" s="169">
        <f t="shared" si="5"/>
        <v>0</v>
      </c>
      <c r="S14" s="153" t="s">
        <v>41</v>
      </c>
      <c r="T14" s="87">
        <f t="shared" si="6"/>
        <v>0</v>
      </c>
      <c r="U14" s="91">
        <v>14</v>
      </c>
    </row>
    <row r="15" spans="1:21" x14ac:dyDescent="0.35">
      <c r="A15" s="150">
        <v>42937</v>
      </c>
      <c r="B15" s="15">
        <v>12</v>
      </c>
      <c r="C15" s="81" t="str">
        <f t="shared" si="0"/>
        <v>BL-12</v>
      </c>
      <c r="D15" s="118">
        <v>1705049</v>
      </c>
      <c r="E15" s="109">
        <f>IF(D15="","",VLOOKUP(D15,PROFILE!$B$6:$Z$5000,10,FALSE))</f>
        <v>42921.383489930558</v>
      </c>
      <c r="F15" s="109" t="str">
        <f>IF(D15="","",VLOOKUP(D15,PROFILE!$B$6:$Z$5000,18,FALSE))</f>
        <v>ไทยวิวัฒน์</v>
      </c>
      <c r="G15" s="81" t="str">
        <f>IF(D15="","",VLOOKUP(D15,PROFILE!$B$6:$Z$5000,23,FALSE))</f>
        <v>1กศ3063</v>
      </c>
      <c r="H15" s="81" t="str">
        <f>IF(D15="","",VLOOKUP(D15,PROFILE!$B$6:$Z$5000,24,FALSE))</f>
        <v>MAZDA</v>
      </c>
      <c r="I15" s="110">
        <f>IF(D15="","",VLOOKUP(D15,PROFILE!$B$6:$Z$5000,25,FALSE))</f>
        <v>2</v>
      </c>
      <c r="K15" s="87">
        <f t="shared" si="1"/>
        <v>0</v>
      </c>
      <c r="L15" s="87">
        <f t="shared" si="2"/>
        <v>0</v>
      </c>
      <c r="N15" s="138">
        <f t="shared" si="3"/>
        <v>0</v>
      </c>
      <c r="O15" s="110" t="str">
        <f>IF(D15="","",IF(VLOOKUP(D15,KPI!$A$4:$P$5000,16,FALSE)=0,"UNBILL","BILLED"))</f>
        <v>BILLED</v>
      </c>
      <c r="P15" s="90" t="s">
        <v>2450</v>
      </c>
      <c r="Q15" s="168">
        <f t="shared" si="4"/>
        <v>7</v>
      </c>
      <c r="R15" s="169">
        <f t="shared" si="5"/>
        <v>0</v>
      </c>
      <c r="S15" s="153" t="s">
        <v>42</v>
      </c>
      <c r="T15" s="87">
        <f t="shared" si="6"/>
        <v>0</v>
      </c>
      <c r="U15" s="91">
        <v>15</v>
      </c>
    </row>
    <row r="16" spans="1:21" x14ac:dyDescent="0.35">
      <c r="A16" s="150">
        <v>42937</v>
      </c>
      <c r="B16" s="15">
        <v>13</v>
      </c>
      <c r="C16" s="81" t="str">
        <f t="shared" si="0"/>
        <v>BL-13</v>
      </c>
      <c r="D16" s="118">
        <v>1706022</v>
      </c>
      <c r="E16" s="109">
        <f>IF(D16="","",VLOOKUP(D16,PROFILE!$B$6:$Z$5000,10,FALSE))</f>
        <v>42922.622983796296</v>
      </c>
      <c r="F16" s="109" t="str">
        <f>IF(D16="","",VLOOKUP(D16,PROFILE!$B$6:$Z$5000,18,FALSE))</f>
        <v>ไทยวิวัฒน์</v>
      </c>
      <c r="G16" s="81" t="str">
        <f>IF(D16="","",VLOOKUP(D16,PROFILE!$B$6:$Z$5000,23,FALSE))</f>
        <v>ฒฉ9468</v>
      </c>
      <c r="H16" s="81" t="str">
        <f>IF(D16="","",VLOOKUP(D16,PROFILE!$B$6:$Z$5000,24,FALSE))</f>
        <v>TOYOTA</v>
      </c>
      <c r="I16" s="110" t="str">
        <f>IF(D16="","",VLOOKUP(D16,PROFILE!$B$6:$Z$5000,25,FALSE))</f>
        <v>VIGO</v>
      </c>
      <c r="K16" s="87">
        <f t="shared" si="1"/>
        <v>0</v>
      </c>
      <c r="L16" s="87">
        <f t="shared" si="2"/>
        <v>0</v>
      </c>
      <c r="N16" s="138">
        <f t="shared" si="3"/>
        <v>0</v>
      </c>
      <c r="O16" s="110" t="str">
        <f>IF(D16="","",IF(VLOOKUP(D16,KPI!$A$4:$P$5000,16,FALSE)=0,"UNBILL","BILLED"))</f>
        <v>BILLED</v>
      </c>
      <c r="P16" s="90" t="s">
        <v>2450</v>
      </c>
      <c r="Q16" s="168">
        <f t="shared" si="4"/>
        <v>7</v>
      </c>
      <c r="R16" s="169">
        <f t="shared" si="5"/>
        <v>0</v>
      </c>
      <c r="S16" s="153" t="s">
        <v>201</v>
      </c>
      <c r="T16" s="87">
        <f t="shared" si="6"/>
        <v>0</v>
      </c>
      <c r="U16" s="91">
        <v>16</v>
      </c>
    </row>
    <row r="17" spans="1:21" x14ac:dyDescent="0.35">
      <c r="A17" s="150">
        <v>42937</v>
      </c>
      <c r="B17" s="15">
        <v>21</v>
      </c>
      <c r="C17" s="81" t="str">
        <f t="shared" si="0"/>
        <v>BL-21</v>
      </c>
      <c r="D17" s="118">
        <v>1701052</v>
      </c>
      <c r="E17" s="109">
        <f>IF(D17="","",VLOOKUP(D17,PROFILE!$B$6:$Z$5000,10,FALSE))</f>
        <v>42830.732916550929</v>
      </c>
      <c r="F17" s="109" t="str">
        <f>IF(D17="","",VLOOKUP(D17,PROFILE!$B$6:$Z$5000,18,FALSE))</f>
        <v>ธนชาต</v>
      </c>
      <c r="G17" s="81" t="str">
        <f>IF(D17="","",VLOOKUP(D17,PROFILE!$B$6:$Z$5000,23,FALSE))</f>
        <v>1ฒฆ5821</v>
      </c>
      <c r="H17" s="81" t="str">
        <f>IF(D17="","",VLOOKUP(D17,PROFILE!$B$6:$Z$5000,24,FALSE))</f>
        <v>ISUZU</v>
      </c>
      <c r="I17" s="110" t="str">
        <f>IF(D17="","",VLOOKUP(D17,PROFILE!$B$6:$Z$5000,25,FALSE))</f>
        <v>D-MAX SPACECAB</v>
      </c>
      <c r="K17" s="87">
        <f t="shared" si="1"/>
        <v>0</v>
      </c>
      <c r="L17" s="87">
        <f t="shared" si="2"/>
        <v>0</v>
      </c>
      <c r="N17" s="138">
        <f t="shared" si="3"/>
        <v>0</v>
      </c>
      <c r="O17" s="110" t="str">
        <f>IF(D17="","",IF(VLOOKUP(D17,KPI!$A$4:$P$5000,16,FALSE)=0,"UNBILL","BILLED"))</f>
        <v>BILLED</v>
      </c>
      <c r="P17" s="90" t="s">
        <v>2450</v>
      </c>
      <c r="Q17" s="168">
        <f t="shared" si="4"/>
        <v>4</v>
      </c>
      <c r="R17" s="169">
        <f t="shared" si="5"/>
        <v>0</v>
      </c>
      <c r="S17" s="153" t="s">
        <v>202</v>
      </c>
      <c r="T17" s="87">
        <f t="shared" si="6"/>
        <v>0</v>
      </c>
      <c r="U17" s="91">
        <v>17</v>
      </c>
    </row>
    <row r="18" spans="1:21" x14ac:dyDescent="0.35">
      <c r="A18" s="150">
        <v>42937</v>
      </c>
      <c r="B18" s="15">
        <v>27</v>
      </c>
      <c r="C18" s="81" t="str">
        <f t="shared" si="0"/>
        <v>BL-27</v>
      </c>
      <c r="D18" s="118">
        <v>1706067</v>
      </c>
      <c r="E18" s="109">
        <f>IF(D18="","",VLOOKUP(D18,PROFILE!$B$6:$Z$5000,10,FALSE))</f>
        <v>42935.360063078704</v>
      </c>
      <c r="F18" s="109" t="str">
        <f>IF(D18="","",VLOOKUP(D18,PROFILE!$B$6:$Z$5000,18,FALSE))</f>
        <v>เมืองไทย</v>
      </c>
      <c r="G18" s="81" t="str">
        <f>IF(D18="","",VLOOKUP(D18,PROFILE!$B$6:$Z$5000,23,FALSE))</f>
        <v>ฆถ2427</v>
      </c>
      <c r="H18" s="81" t="str">
        <f>IF(D18="","",VLOOKUP(D18,PROFILE!$B$6:$Z$5000,24,FALSE))</f>
        <v>ISUZU</v>
      </c>
      <c r="I18" s="110" t="str">
        <f>IF(D18="","",VLOOKUP(D18,PROFILE!$B$6:$Z$5000,25,FALSE))</f>
        <v>D-MAX</v>
      </c>
      <c r="K18" s="87">
        <f t="shared" si="1"/>
        <v>0</v>
      </c>
      <c r="L18" s="87">
        <f t="shared" ref="L18:L81" si="7">IF(D18="","",J18*0.03)</f>
        <v>0</v>
      </c>
      <c r="N18" s="138">
        <f t="shared" si="3"/>
        <v>0</v>
      </c>
      <c r="O18" s="110" t="str">
        <f>IF(D18="","",IF(VLOOKUP(D18,KPI!$A$4:$P$5000,16,FALSE)=0,"UNBILL","BILLED"))</f>
        <v>BILLED</v>
      </c>
      <c r="P18" s="90" t="s">
        <v>2450</v>
      </c>
      <c r="Q18" s="168">
        <f t="shared" si="4"/>
        <v>7</v>
      </c>
      <c r="R18" s="169">
        <f t="shared" si="5"/>
        <v>0</v>
      </c>
      <c r="U18" s="91">
        <v>18</v>
      </c>
    </row>
    <row r="19" spans="1:21" x14ac:dyDescent="0.35">
      <c r="A19" s="150">
        <v>42937</v>
      </c>
      <c r="B19" s="15">
        <v>28</v>
      </c>
      <c r="C19" s="81" t="str">
        <f t="shared" si="0"/>
        <v>BL-28</v>
      </c>
      <c r="D19" s="118">
        <v>1705041</v>
      </c>
      <c r="E19" s="109">
        <f>IF(D19="","",VLOOKUP(D19,PROFILE!$B$6:$Z$5000,10,FALSE))</f>
        <v>42935.358753587963</v>
      </c>
      <c r="F19" s="109" t="str">
        <f>IF(D19="","",VLOOKUP(D19,PROFILE!$B$6:$Z$5000,18,FALSE))</f>
        <v>เมืองไทย</v>
      </c>
      <c r="G19" s="81" t="str">
        <f>IF(D19="","",VLOOKUP(D19,PROFILE!$B$6:$Z$5000,23,FALSE))</f>
        <v>3กช3180</v>
      </c>
      <c r="H19" s="81" t="str">
        <f>IF(D19="","",VLOOKUP(D19,PROFILE!$B$6:$Z$5000,24,FALSE))</f>
        <v>TOYOTA</v>
      </c>
      <c r="I19" s="110" t="str">
        <f>IF(D19="","",VLOOKUP(D19,PROFILE!$B$6:$Z$5000,25,FALSE))</f>
        <v>VIOS</v>
      </c>
      <c r="K19" s="87">
        <f t="shared" si="1"/>
        <v>0</v>
      </c>
      <c r="L19" s="87">
        <f t="shared" si="7"/>
        <v>0</v>
      </c>
      <c r="N19" s="138">
        <f t="shared" si="3"/>
        <v>0</v>
      </c>
      <c r="O19" s="110" t="str">
        <f>IF(D19="","",IF(VLOOKUP(D19,KPI!$A$4:$P$5000,16,FALSE)=0,"UNBILL","BILLED"))</f>
        <v>UNBILL</v>
      </c>
      <c r="P19" s="90" t="s">
        <v>2450</v>
      </c>
      <c r="Q19" s="168">
        <f t="shared" si="4"/>
        <v>7</v>
      </c>
      <c r="R19" s="169">
        <f t="shared" si="5"/>
        <v>0</v>
      </c>
      <c r="U19" s="91">
        <v>19</v>
      </c>
    </row>
    <row r="20" spans="1:21" x14ac:dyDescent="0.35">
      <c r="A20" s="150">
        <v>42937</v>
      </c>
      <c r="B20" s="15">
        <v>29</v>
      </c>
      <c r="C20" s="81" t="str">
        <f t="shared" si="0"/>
        <v>BL-29</v>
      </c>
      <c r="D20" s="118">
        <v>1706032</v>
      </c>
      <c r="E20" s="109">
        <f>IF(D20="","",VLOOKUP(D20,PROFILE!$B$6:$Z$5000,10,FALSE))</f>
        <v>42936.85992141204</v>
      </c>
      <c r="F20" s="109" t="str">
        <f>IF(D20="","",VLOOKUP(D20,PROFILE!$B$6:$Z$5000,18,FALSE))</f>
        <v>ธนชาต</v>
      </c>
      <c r="G20" s="81" t="str">
        <f>IF(D20="","",VLOOKUP(D20,PROFILE!$B$6:$Z$5000,23,FALSE))</f>
        <v>1ฒฉ9938</v>
      </c>
      <c r="H20" s="81" t="str">
        <f>IF(D20="","",VLOOKUP(D20,PROFILE!$B$6:$Z$5000,24,FALSE))</f>
        <v>TOYOTA</v>
      </c>
      <c r="I20" s="110" t="str">
        <f>IF(D20="","",VLOOKUP(D20,PROFILE!$B$6:$Z$5000,25,FALSE))</f>
        <v>VIGO</v>
      </c>
      <c r="K20" s="87">
        <f t="shared" si="1"/>
        <v>0</v>
      </c>
      <c r="L20" s="87">
        <f t="shared" si="7"/>
        <v>0</v>
      </c>
      <c r="N20" s="138">
        <f t="shared" si="3"/>
        <v>0</v>
      </c>
      <c r="O20" s="110" t="str">
        <f>IF(D20="","",IF(VLOOKUP(D20,KPI!$A$4:$P$5000,16,FALSE)=0,"UNBILL","BILLED"))</f>
        <v>BILLED</v>
      </c>
      <c r="P20" s="81" t="s">
        <v>2450</v>
      </c>
      <c r="Q20" s="168">
        <f t="shared" si="4"/>
        <v>7</v>
      </c>
      <c r="R20" s="169">
        <f t="shared" si="5"/>
        <v>0</v>
      </c>
      <c r="U20" s="91">
        <v>20</v>
      </c>
    </row>
    <row r="21" spans="1:21" x14ac:dyDescent="0.35">
      <c r="A21" s="150">
        <v>42937</v>
      </c>
      <c r="B21" s="15">
        <v>30</v>
      </c>
      <c r="C21" s="81" t="str">
        <f t="shared" si="0"/>
        <v>BL-30</v>
      </c>
      <c r="D21" s="118">
        <v>1706002</v>
      </c>
      <c r="E21" s="109">
        <f>IF(D21="","",VLOOKUP(D21,PROFILE!$B$6:$Z$5000,10,FALSE))</f>
        <v>42935.362057523147</v>
      </c>
      <c r="F21" s="109" t="str">
        <f>IF(D21="","",VLOOKUP(D21,PROFILE!$B$6:$Z$5000,18,FALSE))</f>
        <v>ธนชาต</v>
      </c>
      <c r="G21" s="81" t="str">
        <f>IF(D21="","",VLOOKUP(D21,PROFILE!$B$6:$Z$5000,23,FALSE))</f>
        <v>บท3484</v>
      </c>
      <c r="H21" s="81" t="str">
        <f>IF(D21="","",VLOOKUP(D21,PROFILE!$B$6:$Z$5000,24,FALSE))</f>
        <v>MITSUBISHI</v>
      </c>
      <c r="I21" s="110" t="str">
        <f>IF(D21="","",VLOOKUP(D21,PROFILE!$B$6:$Z$5000,25,FALSE))</f>
        <v>STRADA</v>
      </c>
      <c r="K21" s="87">
        <f t="shared" si="1"/>
        <v>0</v>
      </c>
      <c r="L21" s="87">
        <f t="shared" si="7"/>
        <v>0</v>
      </c>
      <c r="N21" s="138">
        <f t="shared" si="3"/>
        <v>0</v>
      </c>
      <c r="O21" s="110" t="str">
        <f>IF(D21="","",IF(VLOOKUP(D21,KPI!$A$4:$P$5000,16,FALSE)=0,"UNBILL","BILLED"))</f>
        <v>BILLED</v>
      </c>
      <c r="P21" s="81" t="s">
        <v>2450</v>
      </c>
      <c r="Q21" s="168">
        <f t="shared" si="4"/>
        <v>7</v>
      </c>
      <c r="R21" s="169">
        <f t="shared" si="5"/>
        <v>0</v>
      </c>
      <c r="U21" s="91">
        <v>21</v>
      </c>
    </row>
    <row r="22" spans="1:21" x14ac:dyDescent="0.35">
      <c r="A22" s="150">
        <v>42937</v>
      </c>
      <c r="B22" s="15">
        <v>31</v>
      </c>
      <c r="C22" s="81" t="str">
        <f t="shared" si="0"/>
        <v>BL-31</v>
      </c>
      <c r="D22" s="118">
        <v>1707029</v>
      </c>
      <c r="E22" s="109">
        <f>IF(D22="","",VLOOKUP(D22,PROFILE!$B$6:$Z$5000,10,FALSE))</f>
        <v>42935.36172291667</v>
      </c>
      <c r="F22" s="109" t="str">
        <f>IF(D22="","",VLOOKUP(D22,PROFILE!$B$6:$Z$5000,18,FALSE))</f>
        <v>ธนชาต</v>
      </c>
      <c r="G22" s="81" t="str">
        <f>IF(D22="","",VLOOKUP(D22,PROFILE!$B$6:$Z$5000,23,FALSE))</f>
        <v>1ฒห5790</v>
      </c>
      <c r="H22" s="81" t="str">
        <f>IF(D22="","",VLOOKUP(D22,PROFILE!$B$6:$Z$5000,24,FALSE))</f>
        <v>CHEVROLET</v>
      </c>
      <c r="I22" s="110" t="str">
        <f>IF(D22="","",VLOOKUP(D22,PROFILE!$B$6:$Z$5000,25,FALSE))</f>
        <v>COLORADO</v>
      </c>
      <c r="K22" s="87">
        <f t="shared" si="1"/>
        <v>0</v>
      </c>
      <c r="L22" s="87">
        <f t="shared" si="7"/>
        <v>0</v>
      </c>
      <c r="N22" s="138">
        <f t="shared" si="3"/>
        <v>0</v>
      </c>
      <c r="O22" s="110" t="str">
        <f>IF(D22="","",IF(VLOOKUP(D22,KPI!$A$4:$P$5000,16,FALSE)=0,"UNBILL","BILLED"))</f>
        <v>UNBILL</v>
      </c>
      <c r="P22" s="81" t="s">
        <v>2450</v>
      </c>
      <c r="Q22" s="168">
        <f t="shared" si="4"/>
        <v>7</v>
      </c>
      <c r="R22" s="169">
        <f t="shared" si="5"/>
        <v>0</v>
      </c>
      <c r="U22" s="91">
        <v>22</v>
      </c>
    </row>
    <row r="23" spans="1:21" x14ac:dyDescent="0.35">
      <c r="A23" s="150">
        <v>42937</v>
      </c>
      <c r="B23" s="15">
        <v>32</v>
      </c>
      <c r="C23" s="81" t="str">
        <f t="shared" si="0"/>
        <v>BL-32</v>
      </c>
      <c r="D23" s="118">
        <v>1706004</v>
      </c>
      <c r="E23" s="109">
        <f>IF(D23="","",VLOOKUP(D23,PROFILE!$B$6:$Z$5000,10,FALSE))</f>
        <v>42935.361128356482</v>
      </c>
      <c r="F23" s="109" t="str">
        <f>IF(D23="","",VLOOKUP(D23,PROFILE!$B$6:$Z$5000,18,FALSE))</f>
        <v>ธนชาต</v>
      </c>
      <c r="G23" s="81" t="str">
        <f>IF(D23="","",VLOOKUP(D23,PROFILE!$B$6:$Z$5000,23,FALSE))</f>
        <v>4กฮ3545</v>
      </c>
      <c r="H23" s="81" t="str">
        <f>IF(D23="","",VLOOKUP(D23,PROFILE!$B$6:$Z$5000,24,FALSE))</f>
        <v>MAZDA</v>
      </c>
      <c r="I23" s="110" t="str">
        <f>IF(D23="","",VLOOKUP(D23,PROFILE!$B$6:$Z$5000,25,FALSE))</f>
        <v>BT-50</v>
      </c>
      <c r="K23" s="87">
        <f t="shared" si="1"/>
        <v>0</v>
      </c>
      <c r="L23" s="87">
        <f t="shared" si="7"/>
        <v>0</v>
      </c>
      <c r="N23" s="138">
        <f t="shared" si="3"/>
        <v>0</v>
      </c>
      <c r="O23" s="110" t="str">
        <f>IF(D23="","",IF(VLOOKUP(D23,KPI!$A$4:$P$5000,16,FALSE)=0,"UNBILL","BILLED"))</f>
        <v>UNBILL</v>
      </c>
      <c r="P23" s="81" t="s">
        <v>2450</v>
      </c>
      <c r="Q23" s="168">
        <f t="shared" si="4"/>
        <v>7</v>
      </c>
      <c r="R23" s="169">
        <f t="shared" si="5"/>
        <v>0</v>
      </c>
      <c r="U23" s="91">
        <v>23</v>
      </c>
    </row>
    <row r="24" spans="1:21" x14ac:dyDescent="0.35">
      <c r="A24" s="150">
        <v>42937</v>
      </c>
      <c r="B24" s="15">
        <v>33</v>
      </c>
      <c r="C24" s="81" t="str">
        <f t="shared" si="0"/>
        <v>BL-33</v>
      </c>
      <c r="D24" s="118">
        <v>1707012</v>
      </c>
      <c r="E24" s="109">
        <f>IF(D24="","",VLOOKUP(D24,PROFILE!$B$6:$Z$5000,10,FALSE))</f>
        <v>42935.355694675927</v>
      </c>
      <c r="F24" s="109" t="str">
        <f>IF(D24="","",VLOOKUP(D24,PROFILE!$B$6:$Z$5000,18,FALSE))</f>
        <v>ธนชาต</v>
      </c>
      <c r="G24" s="81" t="str">
        <f>IF(D24="","",VLOOKUP(D24,PROFILE!$B$6:$Z$5000,23,FALSE))</f>
        <v>ฒผ6553</v>
      </c>
      <c r="H24" s="81" t="str">
        <f>IF(D24="","",VLOOKUP(D24,PROFILE!$B$6:$Z$5000,24,FALSE))</f>
        <v>TOYOTA</v>
      </c>
      <c r="I24" s="110" t="str">
        <f>IF(D24="","",VLOOKUP(D24,PROFILE!$B$6:$Z$5000,25,FALSE))</f>
        <v>VIGO</v>
      </c>
      <c r="K24" s="87">
        <f t="shared" si="1"/>
        <v>0</v>
      </c>
      <c r="L24" s="87">
        <f t="shared" si="7"/>
        <v>0</v>
      </c>
      <c r="N24" s="138">
        <f t="shared" si="3"/>
        <v>0</v>
      </c>
      <c r="O24" s="110" t="str">
        <f>IF(D24="","",IF(VLOOKUP(D24,KPI!$A$4:$P$5000,16,FALSE)=0,"UNBILL","BILLED"))</f>
        <v>UNBILL</v>
      </c>
      <c r="P24" s="81" t="s">
        <v>2450</v>
      </c>
      <c r="Q24" s="168">
        <f t="shared" si="4"/>
        <v>7</v>
      </c>
      <c r="R24" s="169">
        <f t="shared" si="5"/>
        <v>0</v>
      </c>
      <c r="U24" s="91">
        <v>24</v>
      </c>
    </row>
    <row r="25" spans="1:21" x14ac:dyDescent="0.35">
      <c r="A25" s="150">
        <v>42937</v>
      </c>
      <c r="B25" s="15">
        <v>34</v>
      </c>
      <c r="C25" s="81" t="str">
        <f t="shared" si="0"/>
        <v>BL-34</v>
      </c>
      <c r="D25" s="118">
        <v>1704005</v>
      </c>
      <c r="E25" s="109" t="str">
        <f>IF(D25="","",VLOOKUP(D25,PROFILE!$B$6:$Z$5000,10,FALSE))</f>
        <v>ไม่ระบุ</v>
      </c>
      <c r="F25" s="109" t="str">
        <f>IF(D25="","",VLOOKUP(D25,PROFILE!$B$6:$Z$5000,18,FALSE))</f>
        <v>เทเวศ</v>
      </c>
      <c r="G25" s="81" t="str">
        <f>IF(D25="","",VLOOKUP(D25,PROFILE!$B$6:$Z$5000,23,FALSE))</f>
        <v>ตล3284</v>
      </c>
      <c r="H25" s="81" t="str">
        <f>IF(D25="","",VLOOKUP(D25,PROFILE!$B$6:$Z$5000,24,FALSE))</f>
        <v>FORD</v>
      </c>
      <c r="I25" s="110" t="str">
        <f>IF(D25="","",VLOOKUP(D25,PROFILE!$B$6:$Z$5000,25,FALSE))</f>
        <v>RANGER</v>
      </c>
      <c r="K25" s="87">
        <f t="shared" si="1"/>
        <v>0</v>
      </c>
      <c r="L25" s="87">
        <f t="shared" si="7"/>
        <v>0</v>
      </c>
      <c r="N25" s="138">
        <f t="shared" si="3"/>
        <v>0</v>
      </c>
      <c r="O25" s="110" t="str">
        <f>IF(D25="","",IF(VLOOKUP(D25,KPI!$A$4:$P$5000,16,FALSE)=0,"UNBILL","BILLED"))</f>
        <v>BILLED</v>
      </c>
      <c r="P25" s="90" t="s">
        <v>2450</v>
      </c>
      <c r="Q25" s="168" t="str">
        <f t="shared" si="4"/>
        <v>ไม่ระบุ</v>
      </c>
      <c r="R25" s="169">
        <f t="shared" si="5"/>
        <v>0</v>
      </c>
      <c r="U25" s="91">
        <v>25</v>
      </c>
    </row>
    <row r="26" spans="1:21" x14ac:dyDescent="0.35">
      <c r="A26" s="150">
        <v>42937</v>
      </c>
      <c r="B26" s="15">
        <v>35</v>
      </c>
      <c r="C26" s="81" t="str">
        <f t="shared" si="0"/>
        <v>BL-35</v>
      </c>
      <c r="D26" s="118">
        <v>1702018</v>
      </c>
      <c r="E26" s="109">
        <f>IF(D26="","",VLOOKUP(D26,PROFILE!$B$6:$Z$5000,10,FALSE))</f>
        <v>42935.362369444447</v>
      </c>
      <c r="F26" s="109" t="str">
        <f>IF(D26="","",VLOOKUP(D26,PROFILE!$B$6:$Z$5000,18,FALSE))</f>
        <v>เทเวศ</v>
      </c>
      <c r="G26" s="81" t="str">
        <f>IF(D26="","",VLOOKUP(D26,PROFILE!$B$6:$Z$5000,23,FALSE))</f>
        <v>ฌม1812</v>
      </c>
      <c r="H26" s="81" t="str">
        <f>IF(D26="","",VLOOKUP(D26,PROFILE!$B$6:$Z$5000,24,FALSE))</f>
        <v>MITSUBISHI</v>
      </c>
      <c r="I26" s="110" t="str">
        <f>IF(D26="","",VLOOKUP(D26,PROFILE!$B$6:$Z$5000,25,FALSE))</f>
        <v>PAJERO SPORT</v>
      </c>
      <c r="K26" s="87">
        <f t="shared" si="1"/>
        <v>0</v>
      </c>
      <c r="L26" s="87">
        <f t="shared" si="7"/>
        <v>0</v>
      </c>
      <c r="N26" s="138">
        <f>IF(D26="","",J26-L26)</f>
        <v>0</v>
      </c>
      <c r="O26" s="110" t="str">
        <f>IF(D26="","",IF(VLOOKUP(D26,KPI!$A$4:$P$5000,16,FALSE)=0,"UNBILL","BILLED"))</f>
        <v>BILLED</v>
      </c>
      <c r="P26" s="90" t="s">
        <v>2450</v>
      </c>
      <c r="Q26" s="168">
        <f t="shared" si="4"/>
        <v>7</v>
      </c>
      <c r="R26" s="169">
        <f t="shared" si="5"/>
        <v>0</v>
      </c>
      <c r="U26" s="91">
        <v>26</v>
      </c>
    </row>
    <row r="27" spans="1:21" x14ac:dyDescent="0.35">
      <c r="A27" s="150">
        <v>42937</v>
      </c>
      <c r="B27" s="15">
        <v>36</v>
      </c>
      <c r="C27" s="81" t="str">
        <f t="shared" si="0"/>
        <v>BL-36</v>
      </c>
      <c r="D27" s="118">
        <v>1705047</v>
      </c>
      <c r="E27" s="109">
        <f>IF(D27="","",VLOOKUP(D27,PROFILE!$B$6:$Z$5000,10,FALSE))</f>
        <v>42935.360754745372</v>
      </c>
      <c r="F27" s="109" t="str">
        <f>IF(D27="","",VLOOKUP(D27,PROFILE!$B$6:$Z$5000,18,FALSE))</f>
        <v>เทเวศ</v>
      </c>
      <c r="G27" s="81" t="str">
        <f>IF(D27="","",VLOOKUP(D27,PROFILE!$B$6:$Z$5000,23,FALSE))</f>
        <v>ถท5309</v>
      </c>
      <c r="H27" s="81" t="str">
        <f>IF(D27="","",VLOOKUP(D27,PROFILE!$B$6:$Z$5000,24,FALSE))</f>
        <v>TOYOTA</v>
      </c>
      <c r="I27" s="110" t="str">
        <f>IF(D27="","",VLOOKUP(D27,PROFILE!$B$6:$Z$5000,25,FALSE))</f>
        <v>VIGO</v>
      </c>
      <c r="K27" s="87">
        <f t="shared" si="1"/>
        <v>0</v>
      </c>
      <c r="L27" s="87">
        <f t="shared" si="7"/>
        <v>0</v>
      </c>
      <c r="N27" s="138">
        <f t="shared" si="3"/>
        <v>0</v>
      </c>
      <c r="O27" s="110" t="str">
        <f>IF(D27="","",IF(VLOOKUP(D27,KPI!$A$4:$P$5000,16,FALSE)=0,"UNBILL","BILLED"))</f>
        <v>UNBILL</v>
      </c>
      <c r="P27" s="90" t="s">
        <v>2450</v>
      </c>
      <c r="Q27" s="168">
        <f t="shared" si="4"/>
        <v>7</v>
      </c>
      <c r="R27" s="169">
        <f t="shared" si="5"/>
        <v>0</v>
      </c>
      <c r="U27" s="91">
        <v>27</v>
      </c>
    </row>
    <row r="28" spans="1:21" x14ac:dyDescent="0.35">
      <c r="A28" s="150">
        <v>42937</v>
      </c>
      <c r="B28" s="15">
        <v>37</v>
      </c>
      <c r="C28" s="81" t="str">
        <f t="shared" si="0"/>
        <v>BL-37</v>
      </c>
      <c r="D28" s="118">
        <v>1701151</v>
      </c>
      <c r="E28" s="109">
        <f>IF(D28="","",VLOOKUP(D28,PROFILE!$B$6:$Z$5000,10,FALSE))</f>
        <v>42879.373892013886</v>
      </c>
      <c r="F28" s="109" t="str">
        <f>IF(D28="","",VLOOKUP(D28,PROFILE!$B$6:$Z$5000,18,FALSE))</f>
        <v>ซมโปะ</v>
      </c>
      <c r="G28" s="81" t="str">
        <f>IF(D28="","",VLOOKUP(D28,PROFILE!$B$6:$Z$5000,23,FALSE))</f>
        <v>ญณ1134</v>
      </c>
      <c r="H28" s="81" t="str">
        <f>IF(D28="","",VLOOKUP(D28,PROFILE!$B$6:$Z$5000,24,FALSE))</f>
        <v>TOYOTA</v>
      </c>
      <c r="I28" s="110" t="str">
        <f>IF(D28="","",VLOOKUP(D28,PROFILE!$B$6:$Z$5000,25,FALSE))</f>
        <v>AVANZA</v>
      </c>
      <c r="K28" s="87">
        <f t="shared" si="1"/>
        <v>0</v>
      </c>
      <c r="L28" s="87">
        <f t="shared" si="7"/>
        <v>0</v>
      </c>
      <c r="N28" s="138">
        <f t="shared" si="3"/>
        <v>0</v>
      </c>
      <c r="O28" s="110" t="str">
        <f>IF(D28="","",IF(VLOOKUP(D28,KPI!$A$4:$P$5000,16,FALSE)=0,"UNBILL","BILLED"))</f>
        <v>UNBILL</v>
      </c>
      <c r="P28" s="90" t="str">
        <f t="shared" ref="P28:P31" si="8">IF(D28="","","NP")</f>
        <v>NP</v>
      </c>
      <c r="Q28" s="168">
        <f t="shared" si="4"/>
        <v>5</v>
      </c>
      <c r="R28" s="169">
        <f t="shared" si="5"/>
        <v>0</v>
      </c>
      <c r="U28" s="91">
        <v>28</v>
      </c>
    </row>
    <row r="29" spans="1:21" x14ac:dyDescent="0.35">
      <c r="A29" s="150">
        <v>42937</v>
      </c>
      <c r="B29" s="15">
        <v>38</v>
      </c>
      <c r="C29" s="81" t="str">
        <f t="shared" si="0"/>
        <v>BL-38</v>
      </c>
      <c r="D29" s="118">
        <v>1706051</v>
      </c>
      <c r="E29" s="109">
        <f>IF(D29="","",VLOOKUP(D29,PROFILE!$B$6:$Z$5000,10,FALSE))</f>
        <v>42935.359198495367</v>
      </c>
      <c r="F29" s="109" t="str">
        <f>IF(D29="","",VLOOKUP(D29,PROFILE!$B$6:$Z$5000,18,FALSE))</f>
        <v>โตเกียว</v>
      </c>
      <c r="G29" s="81" t="str">
        <f>IF(D29="","",VLOOKUP(D29,PROFILE!$B$6:$Z$5000,23,FALSE))</f>
        <v>ชย4029</v>
      </c>
      <c r="H29" s="81" t="str">
        <f>IF(D29="","",VLOOKUP(D29,PROFILE!$B$6:$Z$5000,24,FALSE))</f>
        <v>ISUZU</v>
      </c>
      <c r="I29" s="110" t="str">
        <f>IF(D29="","",VLOOKUP(D29,PROFILE!$B$6:$Z$5000,25,FALSE))</f>
        <v>D-MAX</v>
      </c>
      <c r="K29" s="87">
        <f t="shared" si="1"/>
        <v>0</v>
      </c>
      <c r="L29" s="87">
        <f t="shared" si="7"/>
        <v>0</v>
      </c>
      <c r="N29" s="138">
        <f t="shared" si="3"/>
        <v>0</v>
      </c>
      <c r="O29" s="110" t="str">
        <f>IF(D29="","",IF(VLOOKUP(D29,KPI!$A$4:$P$5000,16,FALSE)=0,"UNBILL","BILLED"))</f>
        <v>BILLED</v>
      </c>
      <c r="P29" s="90" t="s">
        <v>2450</v>
      </c>
      <c r="Q29" s="168">
        <f t="shared" si="4"/>
        <v>7</v>
      </c>
      <c r="R29" s="169">
        <f t="shared" si="5"/>
        <v>0</v>
      </c>
      <c r="U29" s="91">
        <v>29</v>
      </c>
    </row>
    <row r="30" spans="1:21" x14ac:dyDescent="0.35">
      <c r="A30" s="150">
        <v>42937</v>
      </c>
      <c r="B30" s="15">
        <v>39</v>
      </c>
      <c r="C30" s="81" t="str">
        <f t="shared" si="0"/>
        <v>BL-39</v>
      </c>
      <c r="D30" s="118">
        <v>1701157</v>
      </c>
      <c r="E30" s="109">
        <f>IF(D30="","",VLOOKUP(D30,PROFILE!$B$6:$Z$5000,10,FALSE))</f>
        <v>42935.360411226851</v>
      </c>
      <c r="F30" s="109" t="str">
        <f>IF(D30="","",VLOOKUP(D30,PROFILE!$B$6:$Z$5000,18,FALSE))</f>
        <v>มิตรแท้</v>
      </c>
      <c r="G30" s="81" t="str">
        <f>IF(D30="","",VLOOKUP(D30,PROFILE!$B$6:$Z$5000,23,FALSE))</f>
        <v>ฎฐ8725</v>
      </c>
      <c r="H30" s="81" t="str">
        <f>IF(D30="","",VLOOKUP(D30,PROFILE!$B$6:$Z$5000,24,FALSE))</f>
        <v>HONDA</v>
      </c>
      <c r="I30" s="110" t="str">
        <f>IF(D30="","",VLOOKUP(D30,PROFILE!$B$6:$Z$5000,25,FALSE))</f>
        <v>CITY</v>
      </c>
      <c r="K30" s="87">
        <f t="shared" si="1"/>
        <v>0</v>
      </c>
      <c r="L30" s="87">
        <f t="shared" si="7"/>
        <v>0</v>
      </c>
      <c r="N30" s="138">
        <f t="shared" si="3"/>
        <v>0</v>
      </c>
      <c r="O30" s="110" t="str">
        <f>IF(D30="","",IF(VLOOKUP(D30,KPI!$A$4:$P$5000,16,FALSE)=0,"UNBILL","BILLED"))</f>
        <v>UNBILL</v>
      </c>
      <c r="P30" s="90" t="s">
        <v>2450</v>
      </c>
      <c r="Q30" s="168">
        <f t="shared" si="4"/>
        <v>7</v>
      </c>
      <c r="R30" s="169">
        <f t="shared" si="5"/>
        <v>0</v>
      </c>
      <c r="U30" s="91">
        <v>30</v>
      </c>
    </row>
    <row r="31" spans="1:21" x14ac:dyDescent="0.35">
      <c r="A31" s="150">
        <v>42937</v>
      </c>
      <c r="B31" s="15">
        <v>40</v>
      </c>
      <c r="C31" s="81" t="str">
        <f t="shared" si="0"/>
        <v>BL-40</v>
      </c>
      <c r="D31" s="118">
        <v>1701116</v>
      </c>
      <c r="E31" s="109">
        <f>IF(D31="","",VLOOKUP(D31,PROFILE!$B$6:$Z$5000,10,FALSE))</f>
        <v>42832.363255902776</v>
      </c>
      <c r="F31" s="109" t="str">
        <f>IF(D31="","",VLOOKUP(D31,PROFILE!$B$6:$Z$5000,18,FALSE))</f>
        <v>เอเซีย</v>
      </c>
      <c r="G31" s="81" t="str">
        <f>IF(D31="","",VLOOKUP(D31,PROFILE!$B$6:$Z$5000,23,FALSE))</f>
        <v>2กฒ8201</v>
      </c>
      <c r="H31" s="81" t="str">
        <f>IF(D31="","",VLOOKUP(D31,PROFILE!$B$6:$Z$5000,24,FALSE))</f>
        <v>MAZDA</v>
      </c>
      <c r="I31" s="110">
        <f>IF(D31="","",VLOOKUP(D31,PROFILE!$B$6:$Z$5000,25,FALSE))</f>
        <v>2</v>
      </c>
      <c r="K31" s="87">
        <f t="shared" si="1"/>
        <v>0</v>
      </c>
      <c r="L31" s="87">
        <f t="shared" si="7"/>
        <v>0</v>
      </c>
      <c r="N31" s="138">
        <f t="shared" si="3"/>
        <v>0</v>
      </c>
      <c r="O31" s="110" t="str">
        <f>IF(D31="","",IF(VLOOKUP(D31,KPI!$A$4:$P$5000,16,FALSE)=0,"UNBILL","BILLED"))</f>
        <v>UNBILL</v>
      </c>
      <c r="P31" s="90" t="str">
        <f t="shared" si="8"/>
        <v>NP</v>
      </c>
      <c r="Q31" s="168">
        <f t="shared" si="4"/>
        <v>4</v>
      </c>
      <c r="R31" s="169">
        <f t="shared" si="5"/>
        <v>0</v>
      </c>
      <c r="U31" s="91">
        <v>31</v>
      </c>
    </row>
    <row r="32" spans="1:21" x14ac:dyDescent="0.35">
      <c r="A32" s="151">
        <v>42938</v>
      </c>
      <c r="B32" s="15">
        <v>41</v>
      </c>
      <c r="C32" s="81" t="str">
        <f t="shared" si="0"/>
        <v>BL-41</v>
      </c>
      <c r="D32" s="118">
        <v>1705056</v>
      </c>
      <c r="E32" s="109">
        <f>IF(D32="","",VLOOKUP(D32,PROFILE!$B$6:$Z$5000,10,FALSE))</f>
        <v>42938.055243750001</v>
      </c>
      <c r="F32" s="109" t="str">
        <f>IF(D32="","",VLOOKUP(D32,PROFILE!$B$6:$Z$5000,18,FALSE))</f>
        <v>ธนชาต</v>
      </c>
      <c r="G32" s="81" t="str">
        <f>IF(D32="","",VLOOKUP(D32,PROFILE!$B$6:$Z$5000,23,FALSE))</f>
        <v>ษล4002</v>
      </c>
      <c r="H32" s="81" t="str">
        <f>IF(D32="","",VLOOKUP(D32,PROFILE!$B$6:$Z$5000,24,FALSE))</f>
        <v>TOYOTA</v>
      </c>
      <c r="I32" s="110" t="str">
        <f>IF(D32="","",VLOOKUP(D32,PROFILE!$B$6:$Z$5000,25,FALSE))</f>
        <v>ALTIS</v>
      </c>
      <c r="K32" s="87">
        <f t="shared" si="1"/>
        <v>0</v>
      </c>
      <c r="L32" s="87">
        <f t="shared" si="7"/>
        <v>0</v>
      </c>
      <c r="N32" s="138">
        <f t="shared" si="3"/>
        <v>0</v>
      </c>
      <c r="O32" s="110" t="str">
        <f>IF(D32="","",IF(VLOOKUP(D32,KPI!$A$4:$P$5000,16,FALSE)=0,"UNBILL","BILLED"))</f>
        <v>BILLED</v>
      </c>
      <c r="P32" s="81" t="s">
        <v>2450</v>
      </c>
      <c r="Q32" s="168">
        <f t="shared" si="4"/>
        <v>7</v>
      </c>
      <c r="R32" s="169">
        <f t="shared" si="5"/>
        <v>0</v>
      </c>
      <c r="U32" s="91">
        <v>32</v>
      </c>
    </row>
    <row r="33" spans="1:21" x14ac:dyDescent="0.35">
      <c r="A33" s="151">
        <v>42938</v>
      </c>
      <c r="B33" s="15">
        <v>42</v>
      </c>
      <c r="C33" s="81" t="str">
        <f t="shared" si="0"/>
        <v>BL-42</v>
      </c>
      <c r="D33" s="118">
        <v>1701105</v>
      </c>
      <c r="E33" s="109">
        <f>IF(D33="","",VLOOKUP(D33,PROFILE!$B$6:$Z$5000,10,FALSE))</f>
        <v>42938.056056250003</v>
      </c>
      <c r="F33" s="109" t="str">
        <f>IF(D33="","",VLOOKUP(D33,PROFILE!$B$6:$Z$5000,18,FALSE))</f>
        <v>เมืองไทย</v>
      </c>
      <c r="G33" s="81" t="str">
        <f>IF(D33="","",VLOOKUP(D33,PROFILE!$B$6:$Z$5000,23,FALSE))</f>
        <v>ชธ2651</v>
      </c>
      <c r="H33" s="81" t="str">
        <f>IF(D33="","",VLOOKUP(D33,PROFILE!$B$6:$Z$5000,24,FALSE))</f>
        <v>HONDA</v>
      </c>
      <c r="I33" s="110" t="str">
        <f>IF(D33="","",VLOOKUP(D33,PROFILE!$B$6:$Z$5000,25,FALSE))</f>
        <v>JAZZ</v>
      </c>
      <c r="K33" s="87">
        <f t="shared" si="1"/>
        <v>0</v>
      </c>
      <c r="L33" s="87">
        <f t="shared" si="7"/>
        <v>0</v>
      </c>
      <c r="N33" s="138">
        <f t="shared" si="3"/>
        <v>0</v>
      </c>
      <c r="O33" s="110" t="str">
        <f>IF(D33="","",IF(VLOOKUP(D33,KPI!$A$4:$P$5000,16,FALSE)=0,"UNBILL","BILLED"))</f>
        <v>UNBILL</v>
      </c>
      <c r="P33" s="90" t="s">
        <v>2450</v>
      </c>
      <c r="Q33" s="168">
        <f t="shared" si="4"/>
        <v>7</v>
      </c>
      <c r="R33" s="169">
        <f t="shared" si="5"/>
        <v>0</v>
      </c>
      <c r="U33" s="91">
        <v>33</v>
      </c>
    </row>
    <row r="34" spans="1:21" x14ac:dyDescent="0.35">
      <c r="A34" s="151">
        <v>42938</v>
      </c>
      <c r="B34" s="15">
        <v>43</v>
      </c>
      <c r="C34" s="81" t="str">
        <f t="shared" si="0"/>
        <v>BL-43</v>
      </c>
      <c r="D34" s="118">
        <v>1705011</v>
      </c>
      <c r="E34" s="109">
        <f>IF(D34="","",VLOOKUP(D34,PROFILE!$B$6:$Z$5000,10,FALSE))</f>
        <v>42885.672124305558</v>
      </c>
      <c r="F34" s="109" t="s">
        <v>31</v>
      </c>
      <c r="G34" s="81" t="str">
        <f>IF(D34="","",VLOOKUP(D34,PROFILE!$B$6:$Z$5000,23,FALSE))</f>
        <v>ญง4188</v>
      </c>
      <c r="H34" s="81" t="str">
        <f>IF(D34="","",VLOOKUP(D34,PROFILE!$B$6:$Z$5000,24,FALSE))</f>
        <v>TOYOTA</v>
      </c>
      <c r="I34" s="110" t="str">
        <f>IF(D34="","",VLOOKUP(D34,PROFILE!$B$6:$Z$5000,25,FALSE))</f>
        <v>CAMRY</v>
      </c>
      <c r="K34" s="87">
        <f t="shared" si="1"/>
        <v>0</v>
      </c>
      <c r="L34" s="87">
        <f t="shared" si="7"/>
        <v>0</v>
      </c>
      <c r="N34" s="138">
        <f t="shared" si="3"/>
        <v>0</v>
      </c>
      <c r="O34" s="110" t="str">
        <f>IF(D34="","",IF(VLOOKUP(D34,KPI!$A$4:$P$5000,16,FALSE)=0,"UNBILL","BILLED"))</f>
        <v>UNBILL</v>
      </c>
      <c r="P34" s="81" t="s">
        <v>2450</v>
      </c>
      <c r="Q34" s="168">
        <f t="shared" si="4"/>
        <v>5</v>
      </c>
      <c r="R34" s="169">
        <f t="shared" si="5"/>
        <v>0</v>
      </c>
      <c r="U34" s="91">
        <v>34</v>
      </c>
    </row>
    <row r="35" spans="1:21" x14ac:dyDescent="0.35">
      <c r="A35" s="151">
        <v>42938</v>
      </c>
      <c r="B35" s="15">
        <v>44</v>
      </c>
      <c r="C35" s="81" t="str">
        <f t="shared" si="0"/>
        <v>BL-44</v>
      </c>
      <c r="D35" s="118">
        <v>1706045</v>
      </c>
      <c r="E35" s="109">
        <f>IF(D35="","",VLOOKUP(D35,PROFILE!$B$6:$Z$5000,10,FALSE))</f>
        <v>42938.057008333337</v>
      </c>
      <c r="F35" s="109" t="str">
        <f>IF(D35="","",VLOOKUP(D35,PROFILE!$B$6:$Z$5000,18,FALSE))</f>
        <v>เทเวศ</v>
      </c>
      <c r="G35" s="81" t="str">
        <f>IF(D35="","",VLOOKUP(D35,PROFILE!$B$6:$Z$5000,23,FALSE))</f>
        <v>ญข4858</v>
      </c>
      <c r="H35" s="81" t="str">
        <f>IF(D35="","",VLOOKUP(D35,PROFILE!$B$6:$Z$5000,24,FALSE))</f>
        <v>HONDA</v>
      </c>
      <c r="I35" s="110" t="str">
        <f>IF(D35="","",VLOOKUP(D35,PROFILE!$B$6:$Z$5000,25,FALSE))</f>
        <v>CIVIC</v>
      </c>
      <c r="K35" s="87">
        <f t="shared" si="1"/>
        <v>0</v>
      </c>
      <c r="L35" s="87">
        <f t="shared" si="7"/>
        <v>0</v>
      </c>
      <c r="N35" s="138">
        <f t="shared" si="3"/>
        <v>0</v>
      </c>
      <c r="O35" s="110" t="str">
        <f>IF(D35="","",IF(VLOOKUP(D35,KPI!$A$4:$P$5000,16,FALSE)=0,"UNBILL","BILLED"))</f>
        <v>BILLED</v>
      </c>
      <c r="P35" s="90" t="s">
        <v>2450</v>
      </c>
      <c r="Q35" s="168">
        <f t="shared" si="4"/>
        <v>7</v>
      </c>
      <c r="R35" s="169">
        <f t="shared" si="5"/>
        <v>0</v>
      </c>
      <c r="U35" s="91">
        <v>35</v>
      </c>
    </row>
    <row r="36" spans="1:21" x14ac:dyDescent="0.35">
      <c r="A36" s="151">
        <v>42939.9538068287</v>
      </c>
      <c r="B36" s="15">
        <v>45</v>
      </c>
      <c r="C36" s="81" t="str">
        <f t="shared" si="0"/>
        <v>BL-45</v>
      </c>
      <c r="D36" s="118">
        <v>1707002</v>
      </c>
      <c r="E36" s="109">
        <f>IF(D36="","",VLOOKUP(D36,PROFILE!$B$6:$Z$5000,10,FALSE))</f>
        <v>42938</v>
      </c>
      <c r="F36" s="109" t="str">
        <f>IF(D36="","",VLOOKUP(D36,PROFILE!$B$6:$Z$5000,18,FALSE))</f>
        <v>ธนชาต</v>
      </c>
      <c r="G36" s="81" t="str">
        <f>IF(D36="","",VLOOKUP(D36,PROFILE!$B$6:$Z$5000,23,FALSE))</f>
        <v>ษร1006</v>
      </c>
      <c r="H36" s="81" t="str">
        <f>IF(D36="","",VLOOKUP(D36,PROFILE!$B$6:$Z$5000,24,FALSE))</f>
        <v>TOYOTA</v>
      </c>
      <c r="I36" s="110" t="str">
        <f>IF(D36="","",VLOOKUP(D36,PROFILE!$B$6:$Z$5000,25,FALSE))</f>
        <v>CAMRY</v>
      </c>
      <c r="K36" s="87">
        <f t="shared" si="1"/>
        <v>0</v>
      </c>
      <c r="L36" s="87">
        <f t="shared" si="7"/>
        <v>0</v>
      </c>
      <c r="N36" s="138">
        <f t="shared" si="3"/>
        <v>0</v>
      </c>
      <c r="O36" s="110" t="str">
        <f>IF(D36="","",IF(VLOOKUP(D36,KPI!$A$4:$P$5000,16,FALSE)=0,"UNBILL","BILLED"))</f>
        <v>BILLED</v>
      </c>
      <c r="P36" s="81" t="s">
        <v>2450</v>
      </c>
      <c r="Q36" s="168">
        <f t="shared" si="4"/>
        <v>7</v>
      </c>
      <c r="R36" s="169">
        <f t="shared" si="5"/>
        <v>0</v>
      </c>
      <c r="U36" s="91">
        <v>36</v>
      </c>
    </row>
    <row r="37" spans="1:21" x14ac:dyDescent="0.35">
      <c r="A37" s="151">
        <v>42939.9538068287</v>
      </c>
      <c r="B37" s="15">
        <v>46</v>
      </c>
      <c r="C37" s="81" t="str">
        <f t="shared" si="0"/>
        <v>BL-46</v>
      </c>
      <c r="D37" s="118">
        <v>1702091</v>
      </c>
      <c r="E37" s="109">
        <f>IF(D37="","",VLOOKUP(D37,PROFILE!$B$6:$Z$5000,10,FALSE))</f>
        <v>42939.959411574077</v>
      </c>
      <c r="F37" s="109" t="str">
        <f>IF(D37="","",VLOOKUP(D37,PROFILE!$B$6:$Z$5000,18,FALSE))</f>
        <v>ธนชาต</v>
      </c>
      <c r="G37" s="81" t="str">
        <f>IF(D37="","",VLOOKUP(D37,PROFILE!$B$6:$Z$5000,23,FALSE))</f>
        <v>ฒม9754</v>
      </c>
      <c r="H37" s="81" t="str">
        <f>IF(D37="","",VLOOKUP(D37,PROFILE!$B$6:$Z$5000,24,FALSE))</f>
        <v>ISUZU</v>
      </c>
      <c r="I37" s="110" t="str">
        <f>IF(D37="","",VLOOKUP(D37,PROFILE!$B$6:$Z$5000,25,FALSE))</f>
        <v>D-MAX</v>
      </c>
      <c r="K37" s="87">
        <f t="shared" si="1"/>
        <v>0</v>
      </c>
      <c r="L37" s="87">
        <f t="shared" si="7"/>
        <v>0</v>
      </c>
      <c r="N37" s="138">
        <f t="shared" si="3"/>
        <v>0</v>
      </c>
      <c r="O37" s="110" t="str">
        <f>IF(D37="","",IF(VLOOKUP(D37,KPI!$A$4:$P$5000,16,FALSE)=0,"UNBILL","BILLED"))</f>
        <v>BILLED</v>
      </c>
      <c r="P37" s="81" t="s">
        <v>2450</v>
      </c>
      <c r="Q37" s="168">
        <f t="shared" si="4"/>
        <v>7</v>
      </c>
      <c r="R37" s="169">
        <f t="shared" si="5"/>
        <v>0</v>
      </c>
      <c r="U37" s="91">
        <v>37</v>
      </c>
    </row>
    <row r="38" spans="1:21" x14ac:dyDescent="0.35">
      <c r="A38" s="151">
        <v>42939.9538068287</v>
      </c>
      <c r="B38" s="15">
        <v>47</v>
      </c>
      <c r="C38" s="81" t="str">
        <f t="shared" si="0"/>
        <v>BL-47</v>
      </c>
      <c r="D38" s="118">
        <v>1706046</v>
      </c>
      <c r="E38" s="109">
        <f>IF(D38="","",VLOOKUP(D38,PROFILE!$B$6:$Z$5000,10,FALSE))</f>
        <v>42938</v>
      </c>
      <c r="F38" s="109" t="str">
        <f>IF(D38="","",VLOOKUP(D38,PROFILE!$B$6:$Z$5000,18,FALSE))</f>
        <v>เทเวศ</v>
      </c>
      <c r="G38" s="81" t="str">
        <f>IF(D38="","",VLOOKUP(D38,PROFILE!$B$6:$Z$5000,23,FALSE))</f>
        <v>ฒพ5630</v>
      </c>
      <c r="H38" s="81" t="str">
        <f>IF(D38="","",VLOOKUP(D38,PROFILE!$B$6:$Z$5000,24,FALSE))</f>
        <v>TOYOTA</v>
      </c>
      <c r="I38" s="110" t="str">
        <f>IF(D38="","",VLOOKUP(D38,PROFILE!$B$6:$Z$5000,25,FALSE))</f>
        <v>VIGO</v>
      </c>
      <c r="K38" s="87">
        <f t="shared" si="1"/>
        <v>0</v>
      </c>
      <c r="L38" s="87">
        <f t="shared" si="7"/>
        <v>0</v>
      </c>
      <c r="N38" s="138">
        <f t="shared" si="3"/>
        <v>0</v>
      </c>
      <c r="O38" s="110" t="str">
        <f>IF(D38="","",IF(VLOOKUP(D38,KPI!$A$4:$P$5000,16,FALSE)=0,"UNBILL","BILLED"))</f>
        <v>BILLED</v>
      </c>
      <c r="P38" s="90" t="s">
        <v>2450</v>
      </c>
      <c r="Q38" s="168">
        <f t="shared" si="4"/>
        <v>7</v>
      </c>
      <c r="R38" s="169">
        <f t="shared" si="5"/>
        <v>0</v>
      </c>
      <c r="U38" s="91">
        <v>38</v>
      </c>
    </row>
    <row r="39" spans="1:21" x14ac:dyDescent="0.35">
      <c r="A39" s="151">
        <v>42939.9538068287</v>
      </c>
      <c r="B39" s="15">
        <v>48</v>
      </c>
      <c r="C39" s="81" t="str">
        <f t="shared" si="0"/>
        <v>BL-48</v>
      </c>
      <c r="D39" s="118">
        <v>1707041</v>
      </c>
      <c r="E39" s="109">
        <f>IF(D39="","",VLOOKUP(D39,PROFILE!$B$6:$Z$5000,10,FALSE))</f>
        <v>42939.959744444444</v>
      </c>
      <c r="F39" s="109" t="str">
        <f>IF(D39="","",VLOOKUP(D39,PROFILE!$B$6:$Z$5000,18,FALSE))</f>
        <v>ธนชาต</v>
      </c>
      <c r="G39" s="81" t="str">
        <f>IF(D39="","",VLOOKUP(D39,PROFILE!$B$6:$Z$5000,23,FALSE))</f>
        <v>กว6245</v>
      </c>
      <c r="H39" s="81" t="str">
        <f>IF(D39="","",VLOOKUP(D39,PROFILE!$B$6:$Z$5000,24,FALSE))</f>
        <v>TOYOTA</v>
      </c>
      <c r="I39" s="110" t="str">
        <f>IF(D39="","",VLOOKUP(D39,PROFILE!$B$6:$Z$5000,25,FALSE))</f>
        <v>VIOS</v>
      </c>
      <c r="K39" s="87">
        <f t="shared" si="1"/>
        <v>0</v>
      </c>
      <c r="L39" s="87">
        <f t="shared" si="7"/>
        <v>0</v>
      </c>
      <c r="N39" s="138">
        <f t="shared" si="3"/>
        <v>0</v>
      </c>
      <c r="O39" s="110" t="str">
        <f>IF(D39="","",IF(VLOOKUP(D39,KPI!$A$4:$P$5000,16,FALSE)=0,"UNBILL","BILLED"))</f>
        <v>UNBILL</v>
      </c>
      <c r="P39" s="81" t="s">
        <v>2450</v>
      </c>
      <c r="Q39" s="168">
        <f t="shared" si="4"/>
        <v>7</v>
      </c>
      <c r="R39" s="169">
        <f t="shared" si="5"/>
        <v>0</v>
      </c>
      <c r="U39" s="91">
        <v>39</v>
      </c>
    </row>
    <row r="40" spans="1:21" x14ac:dyDescent="0.35">
      <c r="A40" s="151">
        <v>42939.9538068287</v>
      </c>
      <c r="B40" s="15">
        <v>49</v>
      </c>
      <c r="C40" s="81" t="str">
        <f t="shared" si="0"/>
        <v>BL-49</v>
      </c>
      <c r="D40" s="118">
        <v>1706028</v>
      </c>
      <c r="E40" s="109">
        <f>IF(D40="","",VLOOKUP(D40,PROFILE!$B$6:$Z$5000,10,FALSE))</f>
        <v>42938</v>
      </c>
      <c r="F40" s="109" t="str">
        <f>IF(D40="","",VLOOKUP(D40,PROFILE!$B$6:$Z$5000,18,FALSE))</f>
        <v>ธนชาต</v>
      </c>
      <c r="G40" s="81" t="str">
        <f>IF(D40="","",VLOOKUP(D40,PROFILE!$B$6:$Z$5000,23,FALSE))</f>
        <v>พร4052</v>
      </c>
      <c r="H40" s="81" t="str">
        <f>IF(D40="","",VLOOKUP(D40,PROFILE!$B$6:$Z$5000,24,FALSE))</f>
        <v>TOYOTA</v>
      </c>
      <c r="I40" s="110" t="str">
        <f>IF(D40="","",VLOOKUP(D40,PROFILE!$B$6:$Z$5000,25,FALSE))</f>
        <v>SOLUNA</v>
      </c>
      <c r="K40" s="87">
        <f t="shared" si="1"/>
        <v>0</v>
      </c>
      <c r="L40" s="87">
        <f t="shared" si="7"/>
        <v>0</v>
      </c>
      <c r="N40" s="138">
        <f t="shared" si="3"/>
        <v>0</v>
      </c>
      <c r="O40" s="110" t="str">
        <f>IF(D40="","",IF(VLOOKUP(D40,KPI!$A$4:$P$5000,16,FALSE)=0,"UNBILL","BILLED"))</f>
        <v>UNBILL</v>
      </c>
      <c r="P40" s="81" t="s">
        <v>2450</v>
      </c>
      <c r="Q40" s="168">
        <f t="shared" si="4"/>
        <v>7</v>
      </c>
      <c r="R40" s="169">
        <f t="shared" si="5"/>
        <v>0</v>
      </c>
      <c r="U40" s="91">
        <v>40</v>
      </c>
    </row>
    <row r="41" spans="1:21" x14ac:dyDescent="0.35">
      <c r="A41" s="151">
        <v>42939.9538068287</v>
      </c>
      <c r="B41" s="15">
        <v>50</v>
      </c>
      <c r="C41" s="81" t="str">
        <f t="shared" si="0"/>
        <v>BL-50</v>
      </c>
      <c r="D41" s="118">
        <v>1706034</v>
      </c>
      <c r="E41" s="109">
        <f>IF(D41="","",VLOOKUP(D41,PROFILE!$B$6:$Z$5000,10,FALSE))</f>
        <v>42938</v>
      </c>
      <c r="F41" s="109" t="str">
        <f>IF(D41="","",VLOOKUP(D41,PROFILE!$B$6:$Z$5000,18,FALSE))</f>
        <v>ธนชาต</v>
      </c>
      <c r="G41" s="81" t="str">
        <f>IF(D41="","",VLOOKUP(D41,PROFILE!$B$6:$Z$5000,23,FALSE))</f>
        <v>ภบ2593</v>
      </c>
      <c r="H41" s="81" t="str">
        <f>IF(D41="","",VLOOKUP(D41,PROFILE!$B$6:$Z$5000,24,FALSE))</f>
        <v>HONDA</v>
      </c>
      <c r="I41" s="110" t="str">
        <f>IF(D41="","",VLOOKUP(D41,PROFILE!$B$6:$Z$5000,25,FALSE))</f>
        <v>CITY</v>
      </c>
      <c r="K41" s="87">
        <f t="shared" si="1"/>
        <v>0</v>
      </c>
      <c r="L41" s="87">
        <f t="shared" si="7"/>
        <v>0</v>
      </c>
      <c r="N41" s="138">
        <f t="shared" si="3"/>
        <v>0</v>
      </c>
      <c r="O41" s="110" t="str">
        <f>IF(D41="","",IF(VLOOKUP(D41,KPI!$A$4:$P$5000,16,FALSE)=0,"UNBILL","BILLED"))</f>
        <v>BILLED</v>
      </c>
      <c r="P41" s="81" t="s">
        <v>2450</v>
      </c>
      <c r="Q41" s="168">
        <f t="shared" si="4"/>
        <v>7</v>
      </c>
      <c r="R41" s="169">
        <f t="shared" si="5"/>
        <v>0</v>
      </c>
      <c r="U41" s="91">
        <v>41</v>
      </c>
    </row>
    <row r="42" spans="1:21" x14ac:dyDescent="0.35">
      <c r="A42" s="151">
        <v>42939.9538068287</v>
      </c>
      <c r="B42" s="15">
        <v>51</v>
      </c>
      <c r="C42" s="81" t="str">
        <f t="shared" si="0"/>
        <v>BL-51</v>
      </c>
      <c r="D42" s="118">
        <v>1703064</v>
      </c>
      <c r="E42" s="109">
        <f>IF(D42="","",VLOOKUP(D42,PROFILE!$B$6:$Z$5000,10,FALSE))</f>
        <v>42938</v>
      </c>
      <c r="F42" s="109" t="str">
        <f>IF(D42="","",VLOOKUP(D42,PROFILE!$B$6:$Z$5000,18,FALSE))</f>
        <v>กรุงไทย</v>
      </c>
      <c r="G42" s="81" t="str">
        <f>IF(D42="","",VLOOKUP(D42,PROFILE!$B$6:$Z$5000,23,FALSE))</f>
        <v>ตศ7641</v>
      </c>
      <c r="H42" s="81" t="str">
        <f>IF(D42="","",VLOOKUP(D42,PROFILE!$B$6:$Z$5000,24,FALSE))</f>
        <v>FORD</v>
      </c>
      <c r="I42" s="110" t="str">
        <f>IF(D42="","",VLOOKUP(D42,PROFILE!$B$6:$Z$5000,25,FALSE))</f>
        <v>RANGER</v>
      </c>
      <c r="K42" s="87">
        <f t="shared" si="1"/>
        <v>0</v>
      </c>
      <c r="L42" s="87">
        <f t="shared" si="7"/>
        <v>0</v>
      </c>
      <c r="N42" s="138">
        <f t="shared" si="3"/>
        <v>0</v>
      </c>
      <c r="O42" s="110" t="str">
        <f>IF(D42="","",IF(VLOOKUP(D42,KPI!$A$4:$P$5000,16,FALSE)=0,"UNBILL","BILLED"))</f>
        <v>BILLED</v>
      </c>
      <c r="P42" s="90" t="s">
        <v>2450</v>
      </c>
      <c r="Q42" s="168">
        <f t="shared" si="4"/>
        <v>7</v>
      </c>
      <c r="R42" s="169">
        <f t="shared" si="5"/>
        <v>0</v>
      </c>
      <c r="U42" s="91">
        <v>42</v>
      </c>
    </row>
    <row r="43" spans="1:21" x14ac:dyDescent="0.35">
      <c r="A43" s="151">
        <v>42939.9538068287</v>
      </c>
      <c r="B43" s="15">
        <v>52</v>
      </c>
      <c r="C43" s="81" t="str">
        <f t="shared" si="0"/>
        <v>BL-52</v>
      </c>
      <c r="D43" s="118">
        <v>1706058</v>
      </c>
      <c r="E43" s="109">
        <f>IF(D43="","",VLOOKUP(D43,PROFILE!$B$6:$Z$5000,10,FALSE))</f>
        <v>42938</v>
      </c>
      <c r="F43" s="109" t="str">
        <f>IF(D43="","",VLOOKUP(D43,PROFILE!$B$6:$Z$5000,18,FALSE))</f>
        <v>ธนชาต</v>
      </c>
      <c r="G43" s="81" t="str">
        <f>IF(D43="","",VLOOKUP(D43,PROFILE!$B$6:$Z$5000,23,FALSE))</f>
        <v>ฎบ3146</v>
      </c>
      <c r="H43" s="81" t="str">
        <f>IF(D43="","",VLOOKUP(D43,PROFILE!$B$6:$Z$5000,24,FALSE))</f>
        <v>PROTON</v>
      </c>
      <c r="I43" s="110" t="str">
        <f>IF(D43="","",VLOOKUP(D43,PROFILE!$B$6:$Z$5000,25,FALSE))</f>
        <v>EXORA</v>
      </c>
      <c r="K43" s="87">
        <f t="shared" si="1"/>
        <v>0</v>
      </c>
      <c r="L43" s="87">
        <f t="shared" si="7"/>
        <v>0</v>
      </c>
      <c r="N43" s="138">
        <f t="shared" si="3"/>
        <v>0</v>
      </c>
      <c r="O43" s="110" t="str">
        <f>IF(D43="","",IF(VLOOKUP(D43,KPI!$A$4:$P$5000,16,FALSE)=0,"UNBILL","BILLED"))</f>
        <v>BILLED</v>
      </c>
      <c r="P43" s="81" t="s">
        <v>2450</v>
      </c>
      <c r="Q43" s="168">
        <f t="shared" si="4"/>
        <v>7</v>
      </c>
      <c r="R43" s="169">
        <f t="shared" si="5"/>
        <v>0</v>
      </c>
      <c r="U43" s="91">
        <v>43</v>
      </c>
    </row>
    <row r="44" spans="1:21" x14ac:dyDescent="0.35">
      <c r="A44" s="151">
        <v>42939.9538068287</v>
      </c>
      <c r="B44" s="15">
        <v>53</v>
      </c>
      <c r="C44" s="81" t="str">
        <f t="shared" si="0"/>
        <v>BL-53</v>
      </c>
      <c r="D44" s="118">
        <v>1706062</v>
      </c>
      <c r="E44" s="109">
        <f>IF(D44="","",VLOOKUP(D44,PROFILE!$B$6:$Z$5000,10,FALSE))</f>
        <v>0</v>
      </c>
      <c r="F44" s="109" t="str">
        <f>IF(D44="","",VLOOKUP(D44,PROFILE!$B$6:$Z$5000,18,FALSE))</f>
        <v>ธนชาต</v>
      </c>
      <c r="G44" s="81" t="str">
        <f>IF(D44="","",VLOOKUP(D44,PROFILE!$B$6:$Z$5000,23,FALSE))</f>
        <v>ฒฌ2856</v>
      </c>
      <c r="H44" s="81" t="str">
        <f>IF(D44="","",VLOOKUP(D44,PROFILE!$B$6:$Z$5000,24,FALSE))</f>
        <v>TOYOTA</v>
      </c>
      <c r="I44" s="110" t="str">
        <f>IF(D44="","",VLOOKUP(D44,PROFILE!$B$6:$Z$5000,25,FALSE))</f>
        <v>VIGO</v>
      </c>
      <c r="K44" s="87">
        <f t="shared" si="1"/>
        <v>0</v>
      </c>
      <c r="L44" s="87">
        <f t="shared" si="7"/>
        <v>0</v>
      </c>
      <c r="N44" s="138">
        <f t="shared" si="3"/>
        <v>0</v>
      </c>
      <c r="O44" s="110" t="str">
        <f>IF(D44="","",IF(VLOOKUP(D44,KPI!$A$4:$P$5000,16,FALSE)=0,"UNBILL","BILLED"))</f>
        <v>BILLED</v>
      </c>
      <c r="P44" s="81" t="s">
        <v>2450</v>
      </c>
      <c r="Q44" s="168">
        <f t="shared" si="4"/>
        <v>1</v>
      </c>
      <c r="R44" s="169">
        <f t="shared" si="5"/>
        <v>0</v>
      </c>
      <c r="U44" s="91">
        <v>44</v>
      </c>
    </row>
    <row r="45" spans="1:21" x14ac:dyDescent="0.35">
      <c r="A45" s="151">
        <v>42946.911319560182</v>
      </c>
      <c r="B45" s="15">
        <v>54</v>
      </c>
      <c r="C45" s="81" t="str">
        <f t="shared" si="0"/>
        <v>BL-54</v>
      </c>
      <c r="D45" s="118">
        <v>1706025</v>
      </c>
      <c r="E45" s="109">
        <f>IF(D45="","",VLOOKUP(D45,PROFILE!$B$6:$Z$5000,10,FALSE))</f>
        <v>42945</v>
      </c>
      <c r="F45" s="109" t="str">
        <f>IF(D45="","",VLOOKUP(D45,PROFILE!$B$6:$Z$5000,18,FALSE))</f>
        <v>เมืองไทย</v>
      </c>
      <c r="G45" s="81" t="str">
        <f>IF(D45="","",VLOOKUP(D45,PROFILE!$B$6:$Z$5000,23,FALSE))</f>
        <v>5กญ9872</v>
      </c>
      <c r="H45" s="81" t="str">
        <f>IF(D45="","",VLOOKUP(D45,PROFILE!$B$6:$Z$5000,24,FALSE))</f>
        <v>TOYOTA</v>
      </c>
      <c r="I45" s="110" t="str">
        <f>IF(D45="","",VLOOKUP(D45,PROFILE!$B$6:$Z$5000,25,FALSE))</f>
        <v>YARIS</v>
      </c>
      <c r="K45" s="87">
        <f t="shared" si="1"/>
        <v>0</v>
      </c>
      <c r="L45" s="87">
        <f t="shared" si="7"/>
        <v>0</v>
      </c>
      <c r="N45" s="138">
        <f t="shared" si="3"/>
        <v>0</v>
      </c>
      <c r="O45" s="110" t="str">
        <f>IF(D45="","",IF(VLOOKUP(D45,KPI!$A$4:$P$5000,16,FALSE)=0,"UNBILL","BILLED"))</f>
        <v>UNBILL</v>
      </c>
      <c r="P45" s="90" t="s">
        <v>2450</v>
      </c>
      <c r="Q45" s="168">
        <f t="shared" si="4"/>
        <v>7</v>
      </c>
      <c r="R45" s="169">
        <f t="shared" si="5"/>
        <v>0</v>
      </c>
      <c r="U45" s="91">
        <v>45</v>
      </c>
    </row>
    <row r="46" spans="1:21" x14ac:dyDescent="0.35">
      <c r="A46" s="151">
        <v>42946.911319560182</v>
      </c>
      <c r="B46" s="15">
        <v>55</v>
      </c>
      <c r="C46" s="81" t="str">
        <f t="shared" si="0"/>
        <v>BL-55</v>
      </c>
      <c r="D46" s="118">
        <v>1705063</v>
      </c>
      <c r="E46" s="109">
        <f>IF(D46="","",VLOOKUP(D46,PROFILE!$B$6:$Z$5000,10,FALSE))</f>
        <v>42945</v>
      </c>
      <c r="F46" s="109" t="str">
        <f>IF(D46="","",VLOOKUP(D46,PROFILE!$B$6:$Z$5000,18,FALSE))</f>
        <v>เจ้าพระยา</v>
      </c>
      <c r="G46" s="81" t="str">
        <f>IF(D46="","",VLOOKUP(D46,PROFILE!$B$6:$Z$5000,23,FALSE))</f>
        <v>ฒจ7656</v>
      </c>
      <c r="H46" s="81" t="str">
        <f>IF(D46="","",VLOOKUP(D46,PROFILE!$B$6:$Z$5000,24,FALSE))</f>
        <v>NISSAN</v>
      </c>
      <c r="I46" s="110" t="str">
        <f>IF(D46="","",VLOOKUP(D46,PROFILE!$B$6:$Z$5000,25,FALSE))</f>
        <v>NAVARA</v>
      </c>
      <c r="K46" s="87">
        <f t="shared" si="1"/>
        <v>0</v>
      </c>
      <c r="L46" s="87">
        <f t="shared" si="7"/>
        <v>0</v>
      </c>
      <c r="N46" s="138">
        <f t="shared" si="3"/>
        <v>0</v>
      </c>
      <c r="O46" s="110" t="str">
        <f>IF(D46="","",IF(VLOOKUP(D46,KPI!$A$4:$P$5000,16,FALSE)=0,"UNBILL","BILLED"))</f>
        <v>BILLED</v>
      </c>
      <c r="P46" s="90" t="s">
        <v>2450</v>
      </c>
      <c r="Q46" s="168">
        <f t="shared" si="4"/>
        <v>7</v>
      </c>
      <c r="R46" s="169">
        <f t="shared" si="5"/>
        <v>0</v>
      </c>
      <c r="U46" s="91">
        <v>46</v>
      </c>
    </row>
    <row r="47" spans="1:21" x14ac:dyDescent="0.35">
      <c r="A47" s="151">
        <v>42946.911319560182</v>
      </c>
      <c r="B47" s="15">
        <v>56</v>
      </c>
      <c r="C47" s="81" t="str">
        <f t="shared" si="0"/>
        <v>BL-56</v>
      </c>
      <c r="D47" s="118">
        <v>1706064</v>
      </c>
      <c r="E47" s="109">
        <f>IF(D47="","",VLOOKUP(D47,PROFILE!$B$6:$Z$5000,10,FALSE))</f>
        <v>42945</v>
      </c>
      <c r="F47" s="109" t="str">
        <f>IF(D47="","",VLOOKUP(D47,PROFILE!$B$6:$Z$5000,18,FALSE))</f>
        <v>เทเวศ</v>
      </c>
      <c r="G47" s="81" t="str">
        <f>IF(D47="","",VLOOKUP(D47,PROFILE!$B$6:$Z$5000,23,FALSE))</f>
        <v>สช9878</v>
      </c>
      <c r="H47" s="81" t="str">
        <f>IF(D47="","",VLOOKUP(D47,PROFILE!$B$6:$Z$5000,24,FALSE))</f>
        <v>TOYOTA</v>
      </c>
      <c r="I47" s="110" t="str">
        <f>IF(D47="","",VLOOKUP(D47,PROFILE!$B$6:$Z$5000,25,FALSE))</f>
        <v>VIOS</v>
      </c>
      <c r="K47" s="87">
        <f t="shared" si="1"/>
        <v>0</v>
      </c>
      <c r="L47" s="87">
        <f t="shared" si="7"/>
        <v>0</v>
      </c>
      <c r="N47" s="138">
        <f t="shared" si="3"/>
        <v>0</v>
      </c>
      <c r="O47" s="110" t="str">
        <f>IF(D47="","",IF(VLOOKUP(D47,KPI!$A$4:$P$5000,16,FALSE)=0,"UNBILL","BILLED"))</f>
        <v>UNBILL</v>
      </c>
      <c r="P47" s="90" t="s">
        <v>2450</v>
      </c>
      <c r="Q47" s="168">
        <f t="shared" si="4"/>
        <v>7</v>
      </c>
      <c r="R47" s="169">
        <f t="shared" si="5"/>
        <v>0</v>
      </c>
      <c r="U47" s="91">
        <v>47</v>
      </c>
    </row>
    <row r="48" spans="1:21" x14ac:dyDescent="0.35">
      <c r="A48" s="151">
        <v>42946.911319560182</v>
      </c>
      <c r="B48" s="15">
        <v>57</v>
      </c>
      <c r="C48" s="81" t="str">
        <f t="shared" si="0"/>
        <v>BL-57</v>
      </c>
      <c r="D48" s="118">
        <v>1707009</v>
      </c>
      <c r="E48" s="109">
        <f>IF(D48="","",VLOOKUP(D48,PROFILE!$B$6:$Z$5000,10,FALSE))</f>
        <v>42945</v>
      </c>
      <c r="F48" s="109" t="str">
        <f>IF(D48="","",VLOOKUP(D48,PROFILE!$B$6:$Z$5000,18,FALSE))</f>
        <v>เทเวศ</v>
      </c>
      <c r="G48" s="81" t="str">
        <f>IF(D48="","",VLOOKUP(D48,PROFILE!$B$6:$Z$5000,23,FALSE))</f>
        <v>บม7621</v>
      </c>
      <c r="H48" s="81" t="str">
        <f>IF(D48="","",VLOOKUP(D48,PROFILE!$B$6:$Z$5000,24,FALSE))</f>
        <v>TOYOTA</v>
      </c>
      <c r="I48" s="110" t="str">
        <f>IF(D48="","",VLOOKUP(D48,PROFILE!$B$6:$Z$5000,25,FALSE))</f>
        <v>VIGO</v>
      </c>
      <c r="K48" s="87">
        <f t="shared" si="1"/>
        <v>0</v>
      </c>
      <c r="L48" s="87">
        <f t="shared" si="7"/>
        <v>0</v>
      </c>
      <c r="N48" s="138">
        <f t="shared" si="3"/>
        <v>0</v>
      </c>
      <c r="O48" s="110" t="str">
        <f>IF(D48="","",IF(VLOOKUP(D48,KPI!$A$4:$P$5000,16,FALSE)=0,"UNBILL","BILLED"))</f>
        <v>UNBILL</v>
      </c>
      <c r="P48" s="90" t="s">
        <v>2450</v>
      </c>
      <c r="Q48" s="168">
        <f t="shared" si="4"/>
        <v>7</v>
      </c>
      <c r="R48" s="169">
        <f t="shared" si="5"/>
        <v>0</v>
      </c>
      <c r="U48" s="91">
        <v>48</v>
      </c>
    </row>
    <row r="49" spans="1:21" x14ac:dyDescent="0.35">
      <c r="A49" s="151">
        <v>42946.911319560182</v>
      </c>
      <c r="B49" s="15">
        <v>58</v>
      </c>
      <c r="C49" s="81" t="str">
        <f t="shared" si="0"/>
        <v>BL-58</v>
      </c>
      <c r="D49" s="118">
        <v>1707034</v>
      </c>
      <c r="E49" s="109">
        <f>IF(D49="","",VLOOKUP(D49,PROFILE!$B$6:$Z$5000,10,FALSE))</f>
        <v>42945</v>
      </c>
      <c r="F49" s="109" t="str">
        <f>IF(D49="","",VLOOKUP(D49,PROFILE!$B$6:$Z$5000,18,FALSE))</f>
        <v>ธนชาต</v>
      </c>
      <c r="G49" s="81" t="str">
        <f>IF(D49="","",VLOOKUP(D49,PROFILE!$B$6:$Z$5000,23,FALSE))</f>
        <v>1ฒล4220</v>
      </c>
      <c r="H49" s="81" t="str">
        <f>IF(D49="","",VLOOKUP(D49,PROFILE!$B$6:$Z$5000,24,FALSE))</f>
        <v>ISUZU</v>
      </c>
      <c r="I49" s="110" t="str">
        <f>IF(D49="","",VLOOKUP(D49,PROFILE!$B$6:$Z$5000,25,FALSE))</f>
        <v>D-MAX</v>
      </c>
      <c r="K49" s="87">
        <f t="shared" si="1"/>
        <v>0</v>
      </c>
      <c r="L49" s="87">
        <f t="shared" si="7"/>
        <v>0</v>
      </c>
      <c r="N49" s="138">
        <f t="shared" si="3"/>
        <v>0</v>
      </c>
      <c r="O49" s="110" t="str">
        <f>IF(D49="","",IF(VLOOKUP(D49,KPI!$A$4:$P$5000,16,FALSE)=0,"UNBILL","BILLED"))</f>
        <v>UNBILL</v>
      </c>
      <c r="P49" s="81" t="s">
        <v>2450</v>
      </c>
      <c r="Q49" s="168">
        <f t="shared" si="4"/>
        <v>7</v>
      </c>
      <c r="R49" s="169">
        <f t="shared" si="5"/>
        <v>0</v>
      </c>
      <c r="U49" s="91">
        <v>49</v>
      </c>
    </row>
    <row r="50" spans="1:21" x14ac:dyDescent="0.35">
      <c r="A50" s="151">
        <v>42946.911319560182</v>
      </c>
      <c r="B50" s="15">
        <v>59</v>
      </c>
      <c r="C50" s="81" t="str">
        <f t="shared" si="0"/>
        <v>BL-59</v>
      </c>
      <c r="D50" s="118">
        <v>1706050</v>
      </c>
      <c r="E50" s="109">
        <f>IF(D50="","",VLOOKUP(D50,PROFILE!$B$6:$Z$5000,10,FALSE))</f>
        <v>42945</v>
      </c>
      <c r="F50" s="109" t="str">
        <f>IF(D50="","",VLOOKUP(D50,PROFILE!$B$6:$Z$5000,18,FALSE))</f>
        <v>เทเวศ</v>
      </c>
      <c r="G50" s="81" t="str">
        <f>IF(D50="","",VLOOKUP(D50,PROFILE!$B$6:$Z$5000,23,FALSE))</f>
        <v>3กอ2640</v>
      </c>
      <c r="H50" s="81" t="str">
        <f>IF(D50="","",VLOOKUP(D50,PROFILE!$B$6:$Z$5000,24,FALSE))</f>
        <v>MAZDA</v>
      </c>
      <c r="I50" s="110">
        <f>IF(D50="","",VLOOKUP(D50,PROFILE!$B$6:$Z$5000,25,FALSE))</f>
        <v>3</v>
      </c>
      <c r="K50" s="87">
        <f t="shared" si="1"/>
        <v>0</v>
      </c>
      <c r="L50" s="87">
        <f t="shared" si="7"/>
        <v>0</v>
      </c>
      <c r="N50" s="138">
        <f t="shared" si="3"/>
        <v>0</v>
      </c>
      <c r="O50" s="110" t="str">
        <f>IF(D50="","",IF(VLOOKUP(D50,KPI!$A$4:$P$5000,16,FALSE)=0,"UNBILL","BILLED"))</f>
        <v>UNBILL</v>
      </c>
      <c r="P50" s="90" t="s">
        <v>2450</v>
      </c>
      <c r="Q50" s="168">
        <f t="shared" si="4"/>
        <v>7</v>
      </c>
      <c r="R50" s="169">
        <f t="shared" si="5"/>
        <v>0</v>
      </c>
      <c r="U50" s="91">
        <v>50</v>
      </c>
    </row>
    <row r="51" spans="1:21" x14ac:dyDescent="0.35">
      <c r="A51" s="151">
        <v>42946.911319560182</v>
      </c>
      <c r="B51" s="15">
        <v>60</v>
      </c>
      <c r="C51" s="81" t="str">
        <f t="shared" si="0"/>
        <v>BL-60</v>
      </c>
      <c r="D51" s="118">
        <v>1706010</v>
      </c>
      <c r="E51" s="109">
        <f>IF(D51="","",VLOOKUP(D51,PROFILE!$B$6:$Z$5000,10,FALSE))</f>
        <v>42945</v>
      </c>
      <c r="F51" s="109" t="str">
        <f>IF(D51="","",VLOOKUP(D51,PROFILE!$B$6:$Z$5000,18,FALSE))</f>
        <v>เทเวศ</v>
      </c>
      <c r="G51" s="81" t="str">
        <f>IF(D51="","",VLOOKUP(D51,PROFILE!$B$6:$Z$5000,23,FALSE))</f>
        <v>บค6023</v>
      </c>
      <c r="H51" s="81" t="str">
        <f>IF(D51="","",VLOOKUP(D51,PROFILE!$B$6:$Z$5000,24,FALSE))</f>
        <v>TOYOTA</v>
      </c>
      <c r="I51" s="110" t="str">
        <f>IF(D51="","",VLOOKUP(D51,PROFILE!$B$6:$Z$5000,25,FALSE))</f>
        <v>TIGER</v>
      </c>
      <c r="K51" s="87">
        <f t="shared" si="1"/>
        <v>0</v>
      </c>
      <c r="L51" s="87">
        <f t="shared" si="7"/>
        <v>0</v>
      </c>
      <c r="N51" s="138">
        <f t="shared" si="3"/>
        <v>0</v>
      </c>
      <c r="O51" s="110" t="str">
        <f>IF(D51="","",IF(VLOOKUP(D51,KPI!$A$4:$P$5000,16,FALSE)=0,"UNBILL","BILLED"))</f>
        <v>UNBILL</v>
      </c>
      <c r="P51" s="90" t="s">
        <v>2450</v>
      </c>
      <c r="Q51" s="168">
        <f t="shared" si="4"/>
        <v>7</v>
      </c>
      <c r="R51" s="169">
        <f t="shared" si="5"/>
        <v>0</v>
      </c>
      <c r="U51" s="91">
        <v>51</v>
      </c>
    </row>
    <row r="52" spans="1:21" x14ac:dyDescent="0.35">
      <c r="A52" s="151">
        <v>42946.911319560182</v>
      </c>
      <c r="B52" s="15">
        <v>61</v>
      </c>
      <c r="C52" s="81" t="str">
        <f t="shared" si="0"/>
        <v>BL-61</v>
      </c>
      <c r="D52" s="118">
        <v>1707038</v>
      </c>
      <c r="E52" s="109">
        <f>IF(D52="","",VLOOKUP(D52,PROFILE!$B$6:$Z$5000,10,FALSE))</f>
        <v>42945</v>
      </c>
      <c r="F52" s="109" t="str">
        <f>IF(D52="","",VLOOKUP(D52,PROFILE!$B$6:$Z$5000,18,FALSE))</f>
        <v>ธนชาต</v>
      </c>
      <c r="G52" s="81" t="str">
        <f>IF(D52="","",VLOOKUP(D52,PROFILE!$B$6:$Z$5000,23,FALSE))</f>
        <v>ฒญ4292</v>
      </c>
      <c r="H52" s="81" t="str">
        <f>IF(D52="","",VLOOKUP(D52,PROFILE!$B$6:$Z$5000,24,FALSE))</f>
        <v>ISUZU</v>
      </c>
      <c r="I52" s="110" t="str">
        <f>IF(D52="","",VLOOKUP(D52,PROFILE!$B$6:$Z$5000,25,FALSE))</f>
        <v>SPACECAB</v>
      </c>
      <c r="K52" s="87">
        <f t="shared" si="1"/>
        <v>0</v>
      </c>
      <c r="L52" s="87">
        <f t="shared" si="7"/>
        <v>0</v>
      </c>
      <c r="N52" s="138">
        <f t="shared" si="3"/>
        <v>0</v>
      </c>
      <c r="O52" s="110" t="str">
        <f>IF(D52="","",IF(VLOOKUP(D52,KPI!$A$4:$P$5000,16,FALSE)=0,"UNBILL","BILLED"))</f>
        <v>UNBILL</v>
      </c>
      <c r="P52" s="81" t="s">
        <v>2450</v>
      </c>
      <c r="Q52" s="168">
        <f t="shared" si="4"/>
        <v>7</v>
      </c>
      <c r="R52" s="169">
        <f t="shared" si="5"/>
        <v>0</v>
      </c>
      <c r="U52" s="91">
        <v>52</v>
      </c>
    </row>
    <row r="53" spans="1:21" x14ac:dyDescent="0.35">
      <c r="A53" s="151">
        <v>42946.911319560182</v>
      </c>
      <c r="B53" s="15">
        <v>62</v>
      </c>
      <c r="C53" s="81" t="str">
        <f t="shared" si="0"/>
        <v>BL-62</v>
      </c>
      <c r="D53" s="118">
        <v>1707013</v>
      </c>
      <c r="E53" s="109">
        <f>IF(D53="","",VLOOKUP(D53,PROFILE!$B$6:$Z$5000,10,FALSE))</f>
        <v>42945</v>
      </c>
      <c r="F53" s="109" t="str">
        <f>IF(D53="","",VLOOKUP(D53,PROFILE!$B$6:$Z$5000,18,FALSE))</f>
        <v>ธนชาต</v>
      </c>
      <c r="G53" s="81" t="str">
        <f>IF(D53="","",VLOOKUP(D53,PROFILE!$B$6:$Z$5000,23,FALSE))</f>
        <v>กจ1389</v>
      </c>
      <c r="H53" s="81" t="str">
        <f>IF(D53="","",VLOOKUP(D53,PROFILE!$B$6:$Z$5000,24,FALSE))</f>
        <v>CHEVROLET</v>
      </c>
      <c r="I53" s="110" t="str">
        <f>IF(D53="","",VLOOKUP(D53,PROFILE!$B$6:$Z$5000,25,FALSE))</f>
        <v>COLORADO</v>
      </c>
      <c r="K53" s="87">
        <f t="shared" si="1"/>
        <v>0</v>
      </c>
      <c r="L53" s="87">
        <f t="shared" si="7"/>
        <v>0</v>
      </c>
      <c r="N53" s="138">
        <f t="shared" si="3"/>
        <v>0</v>
      </c>
      <c r="O53" s="110" t="str">
        <f>IF(D53="","",IF(VLOOKUP(D53,KPI!$A$4:$P$5000,16,FALSE)=0,"UNBILL","BILLED"))</f>
        <v>BILLED</v>
      </c>
      <c r="P53" s="81" t="s">
        <v>2450</v>
      </c>
      <c r="Q53" s="168">
        <f t="shared" si="4"/>
        <v>7</v>
      </c>
      <c r="R53" s="169">
        <f t="shared" si="5"/>
        <v>0</v>
      </c>
      <c r="U53" s="91">
        <v>53</v>
      </c>
    </row>
    <row r="54" spans="1:21" x14ac:dyDescent="0.35">
      <c r="A54" s="151">
        <v>42946.911319560182</v>
      </c>
      <c r="B54" s="15">
        <v>63</v>
      </c>
      <c r="C54" s="81" t="str">
        <f t="shared" si="0"/>
        <v>BL-63</v>
      </c>
      <c r="D54" s="118">
        <v>1707003</v>
      </c>
      <c r="E54" s="109">
        <f>IF(D54="","",VLOOKUP(D54,PROFILE!$B$6:$Z$5000,10,FALSE))</f>
        <v>42945</v>
      </c>
      <c r="F54" s="109" t="str">
        <f>IF(D54="","",VLOOKUP(D54,PROFILE!$B$6:$Z$5000,18,FALSE))</f>
        <v>เจ้าพระยา</v>
      </c>
      <c r="G54" s="81" t="str">
        <f>IF(D54="","",VLOOKUP(D54,PROFILE!$B$6:$Z$5000,23,FALSE))</f>
        <v>ฌศ7221</v>
      </c>
      <c r="H54" s="81" t="str">
        <f>IF(D54="","",VLOOKUP(D54,PROFILE!$B$6:$Z$5000,24,FALSE))</f>
        <v>ISUZU</v>
      </c>
      <c r="I54" s="110" t="str">
        <f>IF(D54="","",VLOOKUP(D54,PROFILE!$B$6:$Z$5000,25,FALSE))</f>
        <v>D-MAX</v>
      </c>
      <c r="K54" s="87">
        <f t="shared" si="1"/>
        <v>0</v>
      </c>
      <c r="L54" s="87">
        <f t="shared" si="7"/>
        <v>0</v>
      </c>
      <c r="N54" s="138">
        <f t="shared" si="3"/>
        <v>0</v>
      </c>
      <c r="O54" s="110" t="str">
        <f>IF(D54="","",IF(VLOOKUP(D54,KPI!$A$4:$P$5000,16,FALSE)=0,"UNBILL","BILLED"))</f>
        <v>BILLED</v>
      </c>
      <c r="P54" s="90" t="s">
        <v>2450</v>
      </c>
      <c r="Q54" s="168">
        <f t="shared" si="4"/>
        <v>7</v>
      </c>
      <c r="R54" s="169">
        <f t="shared" si="5"/>
        <v>0</v>
      </c>
      <c r="U54" s="91">
        <v>54</v>
      </c>
    </row>
    <row r="55" spans="1:21" x14ac:dyDescent="0.35">
      <c r="A55" s="151">
        <v>42950.860443865742</v>
      </c>
      <c r="B55" s="15">
        <v>64</v>
      </c>
      <c r="C55" s="81" t="str">
        <f t="shared" si="0"/>
        <v>BL-64</v>
      </c>
      <c r="D55" s="118">
        <v>1707014</v>
      </c>
      <c r="E55" s="109">
        <f>IF(D55="","",VLOOKUP(D55,PROFILE!$B$6:$Z$5000,10,FALSE))</f>
        <v>42945</v>
      </c>
      <c r="F55" s="109" t="str">
        <f>IF(D55="","",VLOOKUP(D55,PROFILE!$B$6:$Z$5000,18,FALSE))</f>
        <v>มิตรแท้</v>
      </c>
      <c r="G55" s="81" t="str">
        <f>IF(D55="","",VLOOKUP(D55,PROFILE!$B$6:$Z$5000,23,FALSE))</f>
        <v>สฎ7284</v>
      </c>
      <c r="H55" s="81" t="str">
        <f>IF(D55="","",VLOOKUP(D55,PROFILE!$B$6:$Z$5000,24,FALSE))</f>
        <v>TOYOTA</v>
      </c>
      <c r="I55" s="110" t="str">
        <f>IF(D55="","",VLOOKUP(D55,PROFILE!$B$6:$Z$5000,25,FALSE))</f>
        <v>VIOS</v>
      </c>
      <c r="K55" s="87">
        <f t="shared" si="1"/>
        <v>0</v>
      </c>
      <c r="L55" s="87">
        <f t="shared" si="7"/>
        <v>0</v>
      </c>
      <c r="N55" s="138">
        <f t="shared" si="3"/>
        <v>0</v>
      </c>
      <c r="O55" s="110" t="str">
        <f>IF(D55="","",IF(VLOOKUP(D55,KPI!$A$4:$P$5000,16,FALSE)=0,"UNBILL","BILLED"))</f>
        <v>BILLED</v>
      </c>
      <c r="P55" s="90" t="s">
        <v>2450</v>
      </c>
      <c r="Q55" s="168">
        <f t="shared" si="4"/>
        <v>7</v>
      </c>
      <c r="R55" s="169">
        <f t="shared" si="5"/>
        <v>0</v>
      </c>
      <c r="U55" s="91">
        <v>55</v>
      </c>
    </row>
    <row r="56" spans="1:21" x14ac:dyDescent="0.35">
      <c r="A56" s="151">
        <v>42950.860443865742</v>
      </c>
      <c r="B56" s="15">
        <v>65</v>
      </c>
      <c r="C56" s="81" t="str">
        <f t="shared" si="0"/>
        <v>BL-65</v>
      </c>
      <c r="D56" s="118">
        <v>1705006</v>
      </c>
      <c r="E56" s="109">
        <f>IF(D56="","",VLOOKUP(D56,PROFILE!$B$6:$Z$5000,10,FALSE))</f>
        <v>0</v>
      </c>
      <c r="F56" s="109">
        <f>IF(D56="","",VLOOKUP(D56,PROFILE!$B$6:$Z$5000,18,FALSE))</f>
        <v>0</v>
      </c>
      <c r="G56" s="81" t="str">
        <f>IF(D56="","",VLOOKUP(D56,PROFILE!$B$6:$Z$5000,23,FALSE))</f>
        <v>ฒฒ4534</v>
      </c>
      <c r="H56" s="81" t="str">
        <f>IF(D56="","",VLOOKUP(D56,PROFILE!$B$6:$Z$5000,24,FALSE))</f>
        <v>NISSAN</v>
      </c>
      <c r="I56" s="110" t="str">
        <f>IF(D56="","",VLOOKUP(D56,PROFILE!$B$6:$Z$5000,25,FALSE))</f>
        <v>NAVARA</v>
      </c>
      <c r="K56" s="87">
        <f t="shared" si="1"/>
        <v>0</v>
      </c>
      <c r="L56" s="87">
        <f t="shared" si="7"/>
        <v>0</v>
      </c>
      <c r="N56" s="138">
        <f t="shared" si="3"/>
        <v>0</v>
      </c>
      <c r="O56" s="110" t="str">
        <f>IF(D56="","",IF(VLOOKUP(D56,KPI!$A$4:$P$5000,16,FALSE)=0,"UNBILL","BILLED"))</f>
        <v>UNBILL</v>
      </c>
      <c r="P56" s="90" t="s">
        <v>2450</v>
      </c>
      <c r="Q56" s="168">
        <f t="shared" si="4"/>
        <v>1</v>
      </c>
      <c r="R56" s="169">
        <f t="shared" si="5"/>
        <v>0</v>
      </c>
      <c r="U56" s="91">
        <v>56</v>
      </c>
    </row>
    <row r="57" spans="1:21" x14ac:dyDescent="0.35">
      <c r="A57" s="151">
        <v>42950.860443865742</v>
      </c>
      <c r="B57" s="15">
        <v>66</v>
      </c>
      <c r="C57" s="81" t="str">
        <f t="shared" ref="C57:C120" si="9">IF(D57="","","BL-"&amp;B57)</f>
        <v>BL-66</v>
      </c>
      <c r="D57" s="118">
        <v>1707021</v>
      </c>
      <c r="E57" s="109">
        <f>IF(D57="","",VLOOKUP(D57,PROFILE!$B$6:$Z$5000,10,FALSE))</f>
        <v>42945</v>
      </c>
      <c r="F57" s="109" t="str">
        <f>IF(D57="","",VLOOKUP(D57,PROFILE!$B$6:$Z$5000,18,FALSE))</f>
        <v>อาคเนย์</v>
      </c>
      <c r="G57" s="81" t="str">
        <f>IF(D57="","",VLOOKUP(D57,PROFILE!$B$6:$Z$5000,23,FALSE))</f>
        <v>1มอ3618</v>
      </c>
      <c r="H57" s="81" t="str">
        <f>IF(D57="","",VLOOKUP(D57,PROFILE!$B$6:$Z$5000,24,FALSE))</f>
        <v>TOYOTA</v>
      </c>
      <c r="I57" s="110" t="str">
        <f>IF(D57="","",VLOOKUP(D57,PROFILE!$B$6:$Z$5000,25,FALSE))</f>
        <v>TRITON</v>
      </c>
      <c r="K57" s="87">
        <f t="shared" ref="K57:K120" si="10">IF(D57="","",J57+(J57*0.07))</f>
        <v>0</v>
      </c>
      <c r="L57" s="87">
        <f t="shared" si="7"/>
        <v>0</v>
      </c>
      <c r="N57" s="138">
        <f t="shared" si="3"/>
        <v>0</v>
      </c>
      <c r="O57" s="110" t="str">
        <f>IF(D57="","",IF(VLOOKUP(D57,KPI!$A$4:$P$5000,16,FALSE)=0,"UNBILL","BILLED"))</f>
        <v>UNBILL</v>
      </c>
      <c r="P57" s="90" t="s">
        <v>2450</v>
      </c>
      <c r="Q57" s="168">
        <f t="shared" si="4"/>
        <v>7</v>
      </c>
      <c r="R57" s="169">
        <f t="shared" si="5"/>
        <v>0</v>
      </c>
      <c r="U57" s="91">
        <v>57</v>
      </c>
    </row>
    <row r="58" spans="1:21" x14ac:dyDescent="0.35">
      <c r="A58" s="151">
        <v>42950.860443865742</v>
      </c>
      <c r="B58" s="15">
        <v>67</v>
      </c>
      <c r="C58" s="81" t="str">
        <f t="shared" si="9"/>
        <v>BL-67</v>
      </c>
      <c r="D58" s="118">
        <v>1707055</v>
      </c>
      <c r="E58" s="109">
        <f>IF(D58="","",VLOOKUP(D58,PROFILE!$B$6:$Z$5000,10,FALSE))</f>
        <v>42945</v>
      </c>
      <c r="F58" s="109" t="str">
        <f>IF(D58="","",VLOOKUP(D58,PROFILE!$B$6:$Z$5000,18,FALSE))</f>
        <v>อาคเนย์</v>
      </c>
      <c r="G58" s="81" t="str">
        <f>IF(D58="","",VLOOKUP(D58,PROFILE!$B$6:$Z$5000,23,FALSE))</f>
        <v>ฆก5185</v>
      </c>
      <c r="H58" s="81" t="str">
        <f>IF(D58="","",VLOOKUP(D58,PROFILE!$B$6:$Z$5000,24,FALSE))</f>
        <v>NISSAN</v>
      </c>
      <c r="I58" s="110" t="str">
        <f>IF(D58="","",VLOOKUP(D58,PROFILE!$B$6:$Z$5000,25,FALSE))</f>
        <v>ALMERA</v>
      </c>
      <c r="K58" s="87">
        <f t="shared" si="10"/>
        <v>0</v>
      </c>
      <c r="L58" s="87">
        <f t="shared" si="7"/>
        <v>0</v>
      </c>
      <c r="N58" s="138">
        <f t="shared" si="3"/>
        <v>0</v>
      </c>
      <c r="O58" s="110" t="str">
        <f>IF(D58="","",IF(VLOOKUP(D58,KPI!$A$4:$P$5000,16,FALSE)=0,"UNBILL","BILLED"))</f>
        <v>BILLED</v>
      </c>
      <c r="P58" s="90" t="s">
        <v>2450</v>
      </c>
      <c r="Q58" s="168">
        <f t="shared" si="4"/>
        <v>7</v>
      </c>
      <c r="R58" s="169">
        <f t="shared" si="5"/>
        <v>0</v>
      </c>
      <c r="U58" s="91">
        <v>58</v>
      </c>
    </row>
    <row r="59" spans="1:21" x14ac:dyDescent="0.35">
      <c r="A59" s="151">
        <v>42950.860443865742</v>
      </c>
      <c r="B59" s="15">
        <v>68</v>
      </c>
      <c r="C59" s="81" t="str">
        <f t="shared" si="9"/>
        <v>BL-68</v>
      </c>
      <c r="D59" s="118">
        <v>1706031</v>
      </c>
      <c r="E59" s="109">
        <f>IF(D59="","",VLOOKUP(D59,PROFILE!$B$6:$Z$5000,10,FALSE))</f>
        <v>42948</v>
      </c>
      <c r="F59" s="109" t="str">
        <f>IF(D59="","",VLOOKUP(D59,PROFILE!$B$6:$Z$5000,18,FALSE))</f>
        <v>เทเวศ</v>
      </c>
      <c r="G59" s="81" t="str">
        <f>IF(D59="","",VLOOKUP(D59,PROFILE!$B$6:$Z$5000,23,FALSE))</f>
        <v>กฉ7948</v>
      </c>
      <c r="H59" s="81" t="str">
        <f>IF(D59="","",VLOOKUP(D59,PROFILE!$B$6:$Z$5000,24,FALSE))</f>
        <v>TOYOTA</v>
      </c>
      <c r="I59" s="110" t="str">
        <f>IF(D59="","",VLOOKUP(D59,PROFILE!$B$6:$Z$5000,25,FALSE))</f>
        <v>FORTUNER</v>
      </c>
      <c r="K59" s="87">
        <f t="shared" si="10"/>
        <v>0</v>
      </c>
      <c r="L59" s="87">
        <f t="shared" si="7"/>
        <v>0</v>
      </c>
      <c r="N59" s="138">
        <f t="shared" si="3"/>
        <v>0</v>
      </c>
      <c r="O59" s="110" t="str">
        <f>IF(D59="","",IF(VLOOKUP(D59,KPI!$A$4:$P$5000,16,FALSE)=0,"UNBILL","BILLED"))</f>
        <v>UNBILL</v>
      </c>
      <c r="P59" s="90" t="s">
        <v>2450</v>
      </c>
      <c r="Q59" s="168">
        <f t="shared" si="4"/>
        <v>8</v>
      </c>
      <c r="R59" s="169">
        <f t="shared" si="5"/>
        <v>0</v>
      </c>
      <c r="U59" s="91">
        <v>59</v>
      </c>
    </row>
    <row r="60" spans="1:21" x14ac:dyDescent="0.35">
      <c r="A60" s="151">
        <v>42950.860443865742</v>
      </c>
      <c r="B60" s="15">
        <v>69</v>
      </c>
      <c r="C60" s="81" t="str">
        <f t="shared" si="9"/>
        <v>BL-69</v>
      </c>
      <c r="D60" s="118">
        <v>1705017</v>
      </c>
      <c r="E60" s="109">
        <f>IF(D60="","",VLOOKUP(D60,PROFILE!$B$6:$Z$5000,10,FALSE))</f>
        <v>42948</v>
      </c>
      <c r="F60" s="109" t="str">
        <f>IF(D60="","",VLOOKUP(D60,PROFILE!$B$6:$Z$5000,18,FALSE))</f>
        <v>อินทร</v>
      </c>
      <c r="G60" s="81" t="str">
        <f>IF(D60="","",VLOOKUP(D60,PROFILE!$B$6:$Z$5000,23,FALSE))</f>
        <v>ศฐ5049</v>
      </c>
      <c r="H60" s="81" t="str">
        <f>IF(D60="","",VLOOKUP(D60,PROFILE!$B$6:$Z$5000,24,FALSE))</f>
        <v>NISSAN</v>
      </c>
      <c r="I60" s="110" t="str">
        <f>IF(D60="","",VLOOKUP(D60,PROFILE!$B$6:$Z$5000,25,FALSE))</f>
        <v>VQ 2.0</v>
      </c>
      <c r="K60" s="87">
        <f t="shared" si="10"/>
        <v>0</v>
      </c>
      <c r="L60" s="87">
        <f t="shared" si="7"/>
        <v>0</v>
      </c>
      <c r="N60" s="138">
        <f t="shared" si="3"/>
        <v>0</v>
      </c>
      <c r="O60" s="110" t="str">
        <f>IF(D60="","",IF(VLOOKUP(D60,KPI!$A$4:$P$5000,16,FALSE)=0,"UNBILL","BILLED"))</f>
        <v>UNBILL</v>
      </c>
      <c r="P60" s="90" t="str">
        <f t="shared" ref="P60" si="11">IF(D60="","","NP")</f>
        <v>NP</v>
      </c>
      <c r="Q60" s="168">
        <f t="shared" si="4"/>
        <v>8</v>
      </c>
      <c r="R60" s="169">
        <f t="shared" si="5"/>
        <v>0</v>
      </c>
      <c r="U60" s="91">
        <v>60</v>
      </c>
    </row>
    <row r="61" spans="1:21" x14ac:dyDescent="0.35">
      <c r="A61" s="151">
        <v>42950.860443865742</v>
      </c>
      <c r="B61" s="15">
        <v>70</v>
      </c>
      <c r="C61" s="81" t="str">
        <f t="shared" si="9"/>
        <v>BL-70</v>
      </c>
      <c r="D61" s="118">
        <v>1706066</v>
      </c>
      <c r="E61" s="109">
        <f>IF(D61="","",VLOOKUP(D61,PROFILE!$B$6:$Z$5000,10,FALSE))</f>
        <v>42948</v>
      </c>
      <c r="F61" s="109" t="str">
        <f>IF(D61="","",VLOOKUP(D61,PROFILE!$B$6:$Z$5000,18,FALSE))</f>
        <v>เทเวศ</v>
      </c>
      <c r="G61" s="81" t="str">
        <f>IF(D61="","",VLOOKUP(D61,PROFILE!$B$6:$Z$5000,23,FALSE))</f>
        <v>1กพ224</v>
      </c>
      <c r="H61" s="81" t="str">
        <f>IF(D61="","",VLOOKUP(D61,PROFILE!$B$6:$Z$5000,24,FALSE))</f>
        <v>TOYOTA</v>
      </c>
      <c r="I61" s="110" t="str">
        <f>IF(D61="","",VLOOKUP(D61,PROFILE!$B$6:$Z$5000,25,FALSE))</f>
        <v>CIVIC</v>
      </c>
      <c r="K61" s="87">
        <f t="shared" si="10"/>
        <v>0</v>
      </c>
      <c r="L61" s="87">
        <f t="shared" si="7"/>
        <v>0</v>
      </c>
      <c r="N61" s="138">
        <f t="shared" si="3"/>
        <v>0</v>
      </c>
      <c r="O61" s="110" t="str">
        <f>IF(D61="","",IF(VLOOKUP(D61,KPI!$A$4:$P$5000,16,FALSE)=0,"UNBILL","BILLED"))</f>
        <v>BILLED</v>
      </c>
      <c r="P61" s="90" t="s">
        <v>2450</v>
      </c>
      <c r="Q61" s="168">
        <f t="shared" si="4"/>
        <v>8</v>
      </c>
      <c r="R61" s="169">
        <f t="shared" si="5"/>
        <v>0</v>
      </c>
      <c r="U61" s="91">
        <v>61</v>
      </c>
    </row>
    <row r="62" spans="1:21" x14ac:dyDescent="0.35">
      <c r="A62" s="151">
        <v>42950.860443865742</v>
      </c>
      <c r="B62" s="15">
        <v>71</v>
      </c>
      <c r="C62" s="81" t="str">
        <f t="shared" si="9"/>
        <v>BL-71</v>
      </c>
      <c r="D62" s="118">
        <v>1706012</v>
      </c>
      <c r="E62" s="109">
        <f>IF(D62="","",VLOOKUP(D62,PROFILE!$B$6:$Z$5000,10,FALSE))</f>
        <v>42948</v>
      </c>
      <c r="F62" s="109" t="str">
        <f>IF(D62="","",VLOOKUP(D62,PROFILE!$B$6:$Z$5000,18,FALSE))</f>
        <v>เมืองไทย</v>
      </c>
      <c r="G62" s="81" t="str">
        <f>IF(D62="","",VLOOKUP(D62,PROFILE!$B$6:$Z$5000,23,FALSE))</f>
        <v>ถจ4237</v>
      </c>
      <c r="H62" s="81" t="str">
        <f>IF(D62="","",VLOOKUP(D62,PROFILE!$B$6:$Z$5000,24,FALSE))</f>
        <v>TOYOTA</v>
      </c>
      <c r="I62" s="110" t="str">
        <f>IF(D62="","",VLOOKUP(D62,PROFILE!$B$6:$Z$5000,25,FALSE))</f>
        <v>VIGO</v>
      </c>
      <c r="K62" s="87">
        <f t="shared" si="10"/>
        <v>0</v>
      </c>
      <c r="L62" s="87">
        <f t="shared" si="7"/>
        <v>0</v>
      </c>
      <c r="N62" s="138">
        <f t="shared" si="3"/>
        <v>0</v>
      </c>
      <c r="O62" s="110" t="str">
        <f>IF(D62="","",IF(VLOOKUP(D62,KPI!$A$4:$P$5000,16,FALSE)=0,"UNBILL","BILLED"))</f>
        <v>BILLED</v>
      </c>
      <c r="P62" s="90" t="s">
        <v>2450</v>
      </c>
      <c r="Q62" s="168">
        <f t="shared" si="4"/>
        <v>8</v>
      </c>
      <c r="R62" s="169">
        <f t="shared" si="5"/>
        <v>0</v>
      </c>
      <c r="U62" s="91">
        <v>62</v>
      </c>
    </row>
    <row r="63" spans="1:21" x14ac:dyDescent="0.35">
      <c r="A63" s="151">
        <v>42950.860443865742</v>
      </c>
      <c r="B63" s="15">
        <v>72</v>
      </c>
      <c r="C63" s="81" t="str">
        <f t="shared" si="9"/>
        <v>BL-72</v>
      </c>
      <c r="D63" s="118">
        <v>1707046</v>
      </c>
      <c r="E63" s="109">
        <f>IF(D63="","",VLOOKUP(D63,PROFILE!$B$6:$Z$5000,10,FALSE))</f>
        <v>42948</v>
      </c>
      <c r="F63" s="109" t="str">
        <f>IF(D63="","",VLOOKUP(D63,PROFILE!$B$6:$Z$5000,18,FALSE))</f>
        <v>โตเกียว</v>
      </c>
      <c r="G63" s="81" t="str">
        <f>IF(D63="","",VLOOKUP(D63,PROFILE!$B$6:$Z$5000,23,FALSE))</f>
        <v>ฮง2795</v>
      </c>
      <c r="H63" s="81" t="str">
        <f>IF(D63="","",VLOOKUP(D63,PROFILE!$B$6:$Z$5000,24,FALSE))</f>
        <v>TOYOTA</v>
      </c>
      <c r="I63" s="110" t="str">
        <f>IF(D63="","",VLOOKUP(D63,PROFILE!$B$6:$Z$5000,25,FALSE))</f>
        <v>VIGO</v>
      </c>
      <c r="K63" s="87">
        <f t="shared" si="10"/>
        <v>0</v>
      </c>
      <c r="L63" s="87">
        <f t="shared" si="7"/>
        <v>0</v>
      </c>
      <c r="N63" s="138">
        <f t="shared" si="3"/>
        <v>0</v>
      </c>
      <c r="O63" s="110" t="str">
        <f>IF(D63="","",IF(VLOOKUP(D63,KPI!$A$4:$P$5000,16,FALSE)=0,"UNBILL","BILLED"))</f>
        <v>BILLED</v>
      </c>
      <c r="P63" s="90" t="s">
        <v>2450</v>
      </c>
      <c r="Q63" s="168">
        <f t="shared" si="4"/>
        <v>8</v>
      </c>
      <c r="R63" s="169">
        <f t="shared" si="5"/>
        <v>0</v>
      </c>
      <c r="U63" s="91">
        <v>63</v>
      </c>
    </row>
    <row r="64" spans="1:21" x14ac:dyDescent="0.35">
      <c r="A64" s="151">
        <v>42950.860443865742</v>
      </c>
      <c r="B64" s="15">
        <v>73</v>
      </c>
      <c r="C64" s="81" t="str">
        <f t="shared" si="9"/>
        <v>BL-73</v>
      </c>
      <c r="D64" s="118">
        <v>1705043</v>
      </c>
      <c r="E64" s="109">
        <f>IF(D64="","",VLOOKUP(D64,PROFILE!$B$6:$Z$5000,10,FALSE))</f>
        <v>42948</v>
      </c>
      <c r="F64" s="109" t="str">
        <f>IF(D64="","",VLOOKUP(D64,PROFILE!$B$6:$Z$5000,18,FALSE))</f>
        <v>โตเกียว</v>
      </c>
      <c r="G64" s="81" t="str">
        <f>IF(D64="","",VLOOKUP(D64,PROFILE!$B$6:$Z$5000,23,FALSE))</f>
        <v>ฆฒ4653</v>
      </c>
      <c r="H64" s="81" t="str">
        <f>IF(D64="","",VLOOKUP(D64,PROFILE!$B$6:$Z$5000,24,FALSE))</f>
        <v>MITSUBISHI</v>
      </c>
      <c r="I64" s="110" t="str">
        <f>IF(D64="","",VLOOKUP(D64,PROFILE!$B$6:$Z$5000,25,FALSE))</f>
        <v>TRITON</v>
      </c>
      <c r="K64" s="87">
        <f t="shared" si="10"/>
        <v>0</v>
      </c>
      <c r="L64" s="87">
        <f t="shared" si="7"/>
        <v>0</v>
      </c>
      <c r="N64" s="138">
        <f t="shared" si="3"/>
        <v>0</v>
      </c>
      <c r="O64" s="110" t="str">
        <f>IF(D64="","",IF(VLOOKUP(D64,KPI!$A$4:$P$5000,16,FALSE)=0,"UNBILL","BILLED"))</f>
        <v>BILLED</v>
      </c>
      <c r="P64" s="90" t="s">
        <v>2450</v>
      </c>
      <c r="Q64" s="168">
        <f t="shared" si="4"/>
        <v>8</v>
      </c>
      <c r="R64" s="169">
        <f t="shared" si="5"/>
        <v>0</v>
      </c>
      <c r="U64" s="91">
        <v>64</v>
      </c>
    </row>
    <row r="65" spans="1:21" x14ac:dyDescent="0.35">
      <c r="A65" s="151">
        <v>42950.860443865742</v>
      </c>
      <c r="B65" s="15">
        <v>74</v>
      </c>
      <c r="C65" s="81" t="str">
        <f t="shared" si="9"/>
        <v>BL-74</v>
      </c>
      <c r="D65" s="118">
        <v>1706054</v>
      </c>
      <c r="E65" s="109">
        <f>IF(D65="","",VLOOKUP(D65,PROFILE!$B$6:$Z$5000,10,FALSE))</f>
        <v>42948</v>
      </c>
      <c r="F65" s="109" t="str">
        <f>IF(D65="","",VLOOKUP(D65,PROFILE!$B$6:$Z$5000,18,FALSE))</f>
        <v>ธนชาต</v>
      </c>
      <c r="G65" s="81" t="str">
        <f>IF(D65="","",VLOOKUP(D65,PROFILE!$B$6:$Z$5000,23,FALSE))</f>
        <v>1ฒภ980</v>
      </c>
      <c r="H65" s="81" t="str">
        <f>IF(D65="","",VLOOKUP(D65,PROFILE!$B$6:$Z$5000,24,FALSE))</f>
        <v>ISUZU</v>
      </c>
      <c r="I65" s="110" t="str">
        <f>IF(D65="","",VLOOKUP(D65,PROFILE!$B$6:$Z$5000,25,FALSE))</f>
        <v>SPACECAB</v>
      </c>
      <c r="K65" s="87">
        <f t="shared" si="10"/>
        <v>0</v>
      </c>
      <c r="L65" s="87">
        <f t="shared" si="7"/>
        <v>0</v>
      </c>
      <c r="N65" s="138">
        <f t="shared" si="3"/>
        <v>0</v>
      </c>
      <c r="O65" s="110" t="str">
        <f>IF(D65="","",IF(VLOOKUP(D65,KPI!$A$4:$P$5000,16,FALSE)=0,"UNBILL","BILLED"))</f>
        <v>UNBILL</v>
      </c>
      <c r="P65" s="90" t="s">
        <v>2450</v>
      </c>
      <c r="Q65" s="168">
        <f t="shared" si="4"/>
        <v>8</v>
      </c>
      <c r="R65" s="169">
        <f t="shared" si="5"/>
        <v>0</v>
      </c>
      <c r="U65" s="91">
        <v>65</v>
      </c>
    </row>
    <row r="66" spans="1:21" x14ac:dyDescent="0.35">
      <c r="A66" s="151">
        <v>42951</v>
      </c>
      <c r="B66" s="15">
        <v>75</v>
      </c>
      <c r="C66" s="81" t="str">
        <f t="shared" si="9"/>
        <v>BL-75</v>
      </c>
      <c r="D66" s="118">
        <v>1707051</v>
      </c>
      <c r="E66" s="109">
        <f>IF(D66="","",VLOOKUP(D66,PROFILE!$B$6:$Z$5000,10,FALSE))</f>
        <v>42950</v>
      </c>
      <c r="F66" s="109" t="str">
        <f>IF(D66="","",VLOOKUP(D66,PROFILE!$B$6:$Z$5000,18,FALSE))</f>
        <v>ธนชาต</v>
      </c>
      <c r="G66" s="81" t="str">
        <f>IF(D66="","",VLOOKUP(D66,PROFILE!$B$6:$Z$5000,23,FALSE))</f>
        <v>ฆศ804</v>
      </c>
      <c r="H66" s="81" t="str">
        <f>IF(D66="","",VLOOKUP(D66,PROFILE!$B$6:$Z$5000,24,FALSE))</f>
        <v>SUZUKI</v>
      </c>
      <c r="I66" s="110" t="str">
        <f>IF(D66="","",VLOOKUP(D66,PROFILE!$B$6:$Z$5000,25,FALSE))</f>
        <v>SWIFT</v>
      </c>
      <c r="K66" s="87">
        <f t="shared" si="10"/>
        <v>0</v>
      </c>
      <c r="L66" s="87">
        <f t="shared" si="7"/>
        <v>0</v>
      </c>
      <c r="N66" s="138">
        <f t="shared" si="3"/>
        <v>0</v>
      </c>
      <c r="O66" s="110" t="str">
        <f>IF(D66="","",IF(VLOOKUP(D66,KPI!$A$4:$P$5000,16,FALSE)=0,"UNBILL","BILLED"))</f>
        <v>UNBILL</v>
      </c>
      <c r="P66" s="90" t="s">
        <v>2450</v>
      </c>
      <c r="Q66" s="168">
        <f t="shared" si="4"/>
        <v>8</v>
      </c>
      <c r="R66" s="169">
        <f t="shared" si="5"/>
        <v>0</v>
      </c>
      <c r="U66" s="91">
        <v>66</v>
      </c>
    </row>
    <row r="67" spans="1:21" x14ac:dyDescent="0.35">
      <c r="A67" s="151">
        <v>42951</v>
      </c>
      <c r="B67" s="15">
        <v>76</v>
      </c>
      <c r="C67" s="81" t="str">
        <f t="shared" si="9"/>
        <v>BL-76</v>
      </c>
      <c r="D67" s="118">
        <v>1707037</v>
      </c>
      <c r="E67" s="109">
        <f>IF(D67="","",VLOOKUP(D67,PROFILE!$B$6:$Z$5000,10,FALSE))</f>
        <v>42949</v>
      </c>
      <c r="F67" s="109" t="str">
        <f>IF(D67="","",VLOOKUP(D67,PROFILE!$B$6:$Z$5000,18,FALSE))</f>
        <v>อาคเนย์</v>
      </c>
      <c r="G67" s="81" t="str">
        <f>IF(D67="","",VLOOKUP(D67,PROFILE!$B$6:$Z$5000,23,FALSE))</f>
        <v>1กต7252</v>
      </c>
      <c r="H67" s="81" t="str">
        <f>IF(D67="","",VLOOKUP(D67,PROFILE!$B$6:$Z$5000,24,FALSE))</f>
        <v>HONDA</v>
      </c>
      <c r="I67" s="110" t="str">
        <f>IF(D67="","",VLOOKUP(D67,PROFILE!$B$6:$Z$5000,25,FALSE))</f>
        <v>BRIO</v>
      </c>
      <c r="K67" s="87">
        <f t="shared" si="10"/>
        <v>0</v>
      </c>
      <c r="L67" s="87">
        <f t="shared" si="7"/>
        <v>0</v>
      </c>
      <c r="N67" s="138">
        <f t="shared" si="3"/>
        <v>0</v>
      </c>
      <c r="O67" s="110" t="str">
        <f>IF(D67="","",IF(VLOOKUP(D67,KPI!$A$4:$P$5000,16,FALSE)=0,"UNBILL","BILLED"))</f>
        <v>UNBILL</v>
      </c>
      <c r="P67" s="90" t="s">
        <v>2450</v>
      </c>
      <c r="Q67" s="168">
        <f t="shared" si="4"/>
        <v>8</v>
      </c>
      <c r="R67" s="169">
        <f t="shared" si="5"/>
        <v>0</v>
      </c>
      <c r="U67" s="91">
        <v>67</v>
      </c>
    </row>
    <row r="68" spans="1:21" x14ac:dyDescent="0.35">
      <c r="A68" s="151">
        <v>42951</v>
      </c>
      <c r="B68" s="15">
        <v>77</v>
      </c>
      <c r="C68" s="81" t="str">
        <f t="shared" si="9"/>
        <v>BL-77</v>
      </c>
      <c r="D68" s="118">
        <v>1707054</v>
      </c>
      <c r="E68" s="109">
        <f>IF(D68="","",VLOOKUP(D68,PROFILE!$B$6:$Z$5000,10,FALSE))</f>
        <v>42949</v>
      </c>
      <c r="F68" s="109" t="str">
        <f>IF(D68="","",VLOOKUP(D68,PROFILE!$B$6:$Z$5000,18,FALSE))</f>
        <v>อาคเนย์</v>
      </c>
      <c r="G68" s="81" t="str">
        <f>IF(D68="","",VLOOKUP(D68,PROFILE!$B$6:$Z$5000,23,FALSE))</f>
        <v>4กจ3990</v>
      </c>
      <c r="H68" s="81" t="str">
        <f>IF(D68="","",VLOOKUP(D68,PROFILE!$B$6:$Z$5000,24,FALSE))</f>
        <v>HONDA</v>
      </c>
      <c r="I68" s="110" t="str">
        <f>IF(D68="","",VLOOKUP(D68,PROFILE!$B$6:$Z$5000,25,FALSE))</f>
        <v>CITY</v>
      </c>
      <c r="K68" s="87">
        <f t="shared" si="10"/>
        <v>0</v>
      </c>
      <c r="L68" s="87">
        <f t="shared" si="7"/>
        <v>0</v>
      </c>
      <c r="N68" s="138">
        <f t="shared" si="3"/>
        <v>0</v>
      </c>
      <c r="O68" s="110" t="str">
        <f>IF(D68="","",IF(VLOOKUP(D68,KPI!$A$4:$P$5000,16,FALSE)=0,"UNBILL","BILLED"))</f>
        <v>UNBILL</v>
      </c>
      <c r="P68" s="90" t="s">
        <v>2450</v>
      </c>
      <c r="Q68" s="168">
        <f t="shared" si="4"/>
        <v>8</v>
      </c>
      <c r="R68" s="169">
        <f t="shared" si="5"/>
        <v>0</v>
      </c>
      <c r="U68" s="91">
        <v>68</v>
      </c>
    </row>
    <row r="69" spans="1:21" x14ac:dyDescent="0.35">
      <c r="A69" s="151">
        <v>42953.887898842593</v>
      </c>
      <c r="B69" s="15">
        <v>78</v>
      </c>
      <c r="C69" s="81" t="str">
        <f t="shared" si="9"/>
        <v>BL-78</v>
      </c>
      <c r="D69" s="118">
        <v>1706068</v>
      </c>
      <c r="E69" s="109">
        <f>IF(D69="","",VLOOKUP(D69,PROFILE!$B$6:$Z$5000,10,FALSE))</f>
        <v>42949</v>
      </c>
      <c r="F69" s="109" t="str">
        <f>IF(D69="","",VLOOKUP(D69,PROFILE!$B$6:$Z$5000,18,FALSE))</f>
        <v>เทเวศ</v>
      </c>
      <c r="G69" s="81" t="str">
        <f>IF(D69="","",VLOOKUP(D69,PROFILE!$B$6:$Z$5000,23,FALSE))</f>
        <v>ชช2486</v>
      </c>
      <c r="H69" s="81" t="str">
        <f>IF(D69="","",VLOOKUP(D69,PROFILE!$B$6:$Z$5000,24,FALSE))</f>
        <v>TOYOTA</v>
      </c>
      <c r="I69" s="110" t="str">
        <f>IF(D69="","",VLOOKUP(D69,PROFILE!$B$6:$Z$5000,25,FALSE))</f>
        <v>YARIS</v>
      </c>
      <c r="K69" s="87">
        <f t="shared" si="10"/>
        <v>0</v>
      </c>
      <c r="L69" s="87">
        <f t="shared" si="7"/>
        <v>0</v>
      </c>
      <c r="N69" s="138">
        <f t="shared" ref="N69:N132" si="12">IF(D69="","",J69-L69)</f>
        <v>0</v>
      </c>
      <c r="O69" s="110" t="str">
        <f>IF(D69="","",IF(VLOOKUP(D69,KPI!$A$4:$P$5000,16,FALSE)=0,"UNBILL","BILLED"))</f>
        <v>BILLED</v>
      </c>
      <c r="P69" s="90" t="s">
        <v>2450</v>
      </c>
      <c r="Q69" s="168">
        <f t="shared" ref="Q69:Q132" si="13">IFERROR(VALUE(MONTH(E69)),"ไม่ระบุ")</f>
        <v>8</v>
      </c>
      <c r="R69" s="169">
        <f t="shared" ref="R69:R132" si="14">K69</f>
        <v>0</v>
      </c>
      <c r="U69" s="91">
        <v>69</v>
      </c>
    </row>
    <row r="70" spans="1:21" x14ac:dyDescent="0.35">
      <c r="A70" s="151">
        <v>42953.887898842593</v>
      </c>
      <c r="B70" s="15">
        <v>79</v>
      </c>
      <c r="C70" s="81" t="str">
        <f t="shared" si="9"/>
        <v>BL-79</v>
      </c>
      <c r="D70" s="118">
        <v>1706040</v>
      </c>
      <c r="E70" s="109">
        <f>IF(D70="","",VLOOKUP(D70,PROFILE!$B$6:$Z$5000,10,FALSE))</f>
        <v>42952</v>
      </c>
      <c r="F70" s="109" t="str">
        <f>IF(D70="","",VLOOKUP(D70,PROFILE!$B$6:$Z$5000,18,FALSE))</f>
        <v>อาคเนย์</v>
      </c>
      <c r="G70" s="81" t="str">
        <f>IF(D70="","",VLOOKUP(D70,PROFILE!$B$6:$Z$5000,23,FALSE))</f>
        <v>ฎล7458</v>
      </c>
      <c r="H70" s="81" t="str">
        <f>IF(D70="","",VLOOKUP(D70,PROFILE!$B$6:$Z$5000,24,FALSE))</f>
        <v>TOYOTA</v>
      </c>
      <c r="I70" s="110" t="str">
        <f>IF(D70="","",VLOOKUP(D70,PROFILE!$B$6:$Z$5000,25,FALSE))</f>
        <v>VIOS</v>
      </c>
      <c r="K70" s="87">
        <f t="shared" si="10"/>
        <v>0</v>
      </c>
      <c r="L70" s="87">
        <f t="shared" si="7"/>
        <v>0</v>
      </c>
      <c r="N70" s="138">
        <f t="shared" si="12"/>
        <v>0</v>
      </c>
      <c r="O70" s="110" t="str">
        <f>IF(D70="","",IF(VLOOKUP(D70,KPI!$A$4:$P$5000,16,FALSE)=0,"UNBILL","BILLED"))</f>
        <v>BILLED</v>
      </c>
      <c r="P70" s="90" t="s">
        <v>2450</v>
      </c>
      <c r="Q70" s="168">
        <f t="shared" si="13"/>
        <v>8</v>
      </c>
      <c r="R70" s="169">
        <f t="shared" si="14"/>
        <v>0</v>
      </c>
      <c r="U70" s="91">
        <v>70</v>
      </c>
    </row>
    <row r="71" spans="1:21" x14ac:dyDescent="0.35">
      <c r="A71" s="151">
        <v>42953.887898842593</v>
      </c>
      <c r="B71" s="15">
        <v>80</v>
      </c>
      <c r="C71" s="81" t="str">
        <f t="shared" si="9"/>
        <v>BL-80</v>
      </c>
      <c r="D71" s="118">
        <v>1706057</v>
      </c>
      <c r="E71" s="109">
        <f>IF(D71="","",VLOOKUP(D71,PROFILE!$B$6:$Z$5000,10,FALSE))</f>
        <v>42952</v>
      </c>
      <c r="F71" s="109" t="str">
        <f>IF(D71="","",VLOOKUP(D71,PROFILE!$B$6:$Z$5000,18,FALSE))</f>
        <v>เทเวศ</v>
      </c>
      <c r="G71" s="81" t="str">
        <f>IF(D71="","",VLOOKUP(D71,PROFILE!$B$6:$Z$5000,23,FALSE))</f>
        <v>ตว957</v>
      </c>
      <c r="H71" s="81" t="str">
        <f>IF(D71="","",VLOOKUP(D71,PROFILE!$B$6:$Z$5000,24,FALSE))</f>
        <v>TOYOTA</v>
      </c>
      <c r="I71" s="110" t="str">
        <f>IF(D71="","",VLOOKUP(D71,PROFILE!$B$6:$Z$5000,25,FALSE))</f>
        <v>VIGO</v>
      </c>
      <c r="K71" s="87">
        <f t="shared" si="10"/>
        <v>0</v>
      </c>
      <c r="L71" s="87">
        <f t="shared" si="7"/>
        <v>0</v>
      </c>
      <c r="N71" s="138">
        <f t="shared" si="12"/>
        <v>0</v>
      </c>
      <c r="O71" s="110" t="str">
        <f>IF(D71="","",IF(VLOOKUP(D71,KPI!$A$4:$P$5000,16,FALSE)=0,"UNBILL","BILLED"))</f>
        <v>UNBILL</v>
      </c>
      <c r="P71" s="90" t="s">
        <v>2450</v>
      </c>
      <c r="Q71" s="168">
        <f t="shared" si="13"/>
        <v>8</v>
      </c>
      <c r="R71" s="169">
        <f t="shared" si="14"/>
        <v>0</v>
      </c>
      <c r="U71" s="91">
        <v>71</v>
      </c>
    </row>
    <row r="72" spans="1:21" x14ac:dyDescent="0.35">
      <c r="A72" s="151">
        <v>42953.887898842593</v>
      </c>
      <c r="B72" s="15">
        <v>81</v>
      </c>
      <c r="C72" s="81" t="str">
        <f t="shared" si="9"/>
        <v>BL-81</v>
      </c>
      <c r="D72" s="118">
        <v>1702014</v>
      </c>
      <c r="E72" s="109">
        <f>IF(D72="","",VLOOKUP(D72,PROFILE!$B$6:$Z$5000,10,FALSE))</f>
        <v>42952</v>
      </c>
      <c r="F72" s="109" t="str">
        <f>IF(D72="","",VLOOKUP(D72,PROFILE!$B$6:$Z$5000,18,FALSE))</f>
        <v>เทเวศ</v>
      </c>
      <c r="G72" s="81" t="str">
        <f>IF(D72="","",VLOOKUP(D72,PROFILE!$B$6:$Z$5000,23,FALSE))</f>
        <v>ฆอ5396</v>
      </c>
      <c r="H72" s="81" t="str">
        <f>IF(D72="","",VLOOKUP(D72,PROFILE!$B$6:$Z$5000,24,FALSE))</f>
        <v>TOYOTA</v>
      </c>
      <c r="I72" s="110" t="str">
        <f>IF(D72="","",VLOOKUP(D72,PROFILE!$B$6:$Z$5000,25,FALSE))</f>
        <v>ALTIS</v>
      </c>
      <c r="K72" s="87">
        <f t="shared" si="10"/>
        <v>0</v>
      </c>
      <c r="L72" s="87">
        <f t="shared" si="7"/>
        <v>0</v>
      </c>
      <c r="N72" s="138">
        <f t="shared" si="12"/>
        <v>0</v>
      </c>
      <c r="O72" s="110" t="str">
        <f>IF(D72="","",IF(VLOOKUP(D72,KPI!$A$4:$P$5000,16,FALSE)=0,"UNBILL","BILLED"))</f>
        <v>BILLED</v>
      </c>
      <c r="P72" s="90" t="s">
        <v>2450</v>
      </c>
      <c r="Q72" s="168">
        <f t="shared" si="13"/>
        <v>8</v>
      </c>
      <c r="R72" s="169">
        <f t="shared" si="14"/>
        <v>0</v>
      </c>
      <c r="U72" s="91">
        <v>72</v>
      </c>
    </row>
    <row r="73" spans="1:21" x14ac:dyDescent="0.35">
      <c r="A73" s="151">
        <v>42962.887084606482</v>
      </c>
      <c r="B73" s="15">
        <v>82</v>
      </c>
      <c r="C73" s="81" t="str">
        <f t="shared" si="9"/>
        <v>BL-82</v>
      </c>
      <c r="D73" s="118">
        <v>1707015</v>
      </c>
      <c r="E73" s="109">
        <f>IF(D73="","",VLOOKUP(D73,PROFILE!$B$6:$Z$5000,10,FALSE))</f>
        <v>42954</v>
      </c>
      <c r="F73" s="109" t="str">
        <f>IF(D73="","",VLOOKUP(D73,PROFILE!$B$6:$Z$5000,18,FALSE))</f>
        <v>เทเวศ</v>
      </c>
      <c r="G73" s="81" t="str">
        <f>IF(D73="","",VLOOKUP(D73,PROFILE!$B$6:$Z$5000,23,FALSE))</f>
        <v>ชส9724</v>
      </c>
      <c r="H73" s="81" t="str">
        <f>IF(D73="","",VLOOKUP(D73,PROFILE!$B$6:$Z$5000,24,FALSE))</f>
        <v>TOYOTA</v>
      </c>
      <c r="I73" s="110" t="str">
        <f>IF(D73="","",VLOOKUP(D73,PROFILE!$B$6:$Z$5000,25,FALSE))</f>
        <v>CAMRY</v>
      </c>
      <c r="K73" s="87">
        <f t="shared" si="10"/>
        <v>0</v>
      </c>
      <c r="L73" s="87">
        <f t="shared" si="7"/>
        <v>0</v>
      </c>
      <c r="N73" s="138">
        <f t="shared" si="12"/>
        <v>0</v>
      </c>
      <c r="O73" s="110" t="str">
        <f>IF(D73="","",IF(VLOOKUP(D73,KPI!$A$4:$P$5000,16,FALSE)=0,"UNBILL","BILLED"))</f>
        <v>BILLED</v>
      </c>
      <c r="P73" s="90" t="s">
        <v>2450</v>
      </c>
      <c r="Q73" s="168">
        <f t="shared" si="13"/>
        <v>8</v>
      </c>
      <c r="R73" s="169">
        <f t="shared" si="14"/>
        <v>0</v>
      </c>
      <c r="U73" s="91">
        <v>73</v>
      </c>
    </row>
    <row r="74" spans="1:21" x14ac:dyDescent="0.35">
      <c r="A74" s="151">
        <v>42962.887084606482</v>
      </c>
      <c r="B74" s="15">
        <v>83</v>
      </c>
      <c r="C74" s="81" t="str">
        <f t="shared" si="9"/>
        <v>BL-83</v>
      </c>
      <c r="D74" s="118">
        <v>1706069</v>
      </c>
      <c r="E74" s="109">
        <f>IF(D74="","",VLOOKUP(D74,PROFILE!$B$6:$Z$5000,10,FALSE))</f>
        <v>42954</v>
      </c>
      <c r="F74" s="109" t="str">
        <f>IF(D74="","",VLOOKUP(D74,PROFILE!$B$6:$Z$5000,18,FALSE))</f>
        <v>ธนชาต</v>
      </c>
      <c r="G74" s="81" t="str">
        <f>IF(D74="","",VLOOKUP(D74,PROFILE!$B$6:$Z$5000,23,FALSE))</f>
        <v>ฆห1626</v>
      </c>
      <c r="H74" s="81" t="str">
        <f>IF(D74="","",VLOOKUP(D74,PROFILE!$B$6:$Z$5000,24,FALSE))</f>
        <v>TOYOTA</v>
      </c>
      <c r="I74" s="110" t="str">
        <f>IF(D74="","",VLOOKUP(D74,PROFILE!$B$6:$Z$5000,25,FALSE))</f>
        <v>FORTUNER</v>
      </c>
      <c r="K74" s="87">
        <f t="shared" si="10"/>
        <v>0</v>
      </c>
      <c r="L74" s="87">
        <f t="shared" si="7"/>
        <v>0</v>
      </c>
      <c r="N74" s="138">
        <f t="shared" si="12"/>
        <v>0</v>
      </c>
      <c r="O74" s="110" t="str">
        <f>IF(D74="","",IF(VLOOKUP(D74,KPI!$A$4:$P$5000,16,FALSE)=0,"UNBILL","BILLED"))</f>
        <v>BILLED</v>
      </c>
      <c r="P74" s="90" t="s">
        <v>2450</v>
      </c>
      <c r="Q74" s="168">
        <f t="shared" si="13"/>
        <v>8</v>
      </c>
      <c r="R74" s="169">
        <f t="shared" si="14"/>
        <v>0</v>
      </c>
      <c r="U74" s="91">
        <v>74</v>
      </c>
    </row>
    <row r="75" spans="1:21" x14ac:dyDescent="0.35">
      <c r="A75" s="151">
        <v>42962.887084606482</v>
      </c>
      <c r="B75" s="15">
        <v>84</v>
      </c>
      <c r="C75" s="81" t="str">
        <f t="shared" si="9"/>
        <v>BL-84</v>
      </c>
      <c r="D75" s="118">
        <v>1701080</v>
      </c>
      <c r="E75" s="109">
        <f>IF(D75="","",VLOOKUP(D75,PROFILE!$B$6:$Z$5000,10,FALSE))</f>
        <v>42954</v>
      </c>
      <c r="F75" s="109" t="str">
        <f>IF(D75="","",VLOOKUP(D75,PROFILE!$B$6:$Z$5000,18,FALSE))</f>
        <v>กรุงไทย</v>
      </c>
      <c r="G75" s="81" t="str">
        <f>IF(D75="","",VLOOKUP(D75,PROFILE!$B$6:$Z$5000,23,FALSE))</f>
        <v>ฒณ3969</v>
      </c>
      <c r="H75" s="81" t="str">
        <f>IF(D75="","",VLOOKUP(D75,PROFILE!$B$6:$Z$5000,24,FALSE))</f>
        <v>ISUZU</v>
      </c>
      <c r="I75" s="110" t="str">
        <f>IF(D75="","",VLOOKUP(D75,PROFILE!$B$6:$Z$5000,25,FALSE))</f>
        <v>DMAX</v>
      </c>
      <c r="K75" s="87">
        <f t="shared" si="10"/>
        <v>0</v>
      </c>
      <c r="L75" s="87">
        <f t="shared" si="7"/>
        <v>0</v>
      </c>
      <c r="N75" s="138">
        <f t="shared" si="12"/>
        <v>0</v>
      </c>
      <c r="O75" s="110" t="str">
        <f>IF(D75="","",IF(VLOOKUP(D75,KPI!$A$4:$P$5000,16,FALSE)=0,"UNBILL","BILLED"))</f>
        <v>BILLED</v>
      </c>
      <c r="P75" s="90" t="s">
        <v>2450</v>
      </c>
      <c r="Q75" s="168">
        <f t="shared" si="13"/>
        <v>8</v>
      </c>
      <c r="R75" s="169">
        <f t="shared" si="14"/>
        <v>0</v>
      </c>
      <c r="U75" s="91">
        <v>75</v>
      </c>
    </row>
    <row r="76" spans="1:21" x14ac:dyDescent="0.35">
      <c r="A76" s="151">
        <v>42962.887084606482</v>
      </c>
      <c r="B76" s="15">
        <v>85</v>
      </c>
      <c r="C76" s="81" t="str">
        <f t="shared" si="9"/>
        <v>BL-85</v>
      </c>
      <c r="D76" s="118">
        <v>1704002</v>
      </c>
      <c r="E76" s="109">
        <f>IF(D76="","",VLOOKUP(D76,PROFILE!$B$6:$Z$5000,10,FALSE))</f>
        <v>42954</v>
      </c>
      <c r="F76" s="109" t="str">
        <f>IF(D76="","",VLOOKUP(D76,PROFILE!$B$6:$Z$5000,18,FALSE))</f>
        <v>เมืองไทย</v>
      </c>
      <c r="G76" s="81" t="str">
        <f>IF(D76="","",VLOOKUP(D76,PROFILE!$B$6:$Z$5000,23,FALSE))</f>
        <v>วว3498</v>
      </c>
      <c r="H76" s="81" t="str">
        <f>IF(D76="","",VLOOKUP(D76,PROFILE!$B$6:$Z$5000,24,FALSE))</f>
        <v>TOYOTA</v>
      </c>
      <c r="I76" s="110" t="str">
        <f>IF(D76="","",VLOOKUP(D76,PROFILE!$B$6:$Z$5000,25,FALSE))</f>
        <v>VIOS</v>
      </c>
      <c r="K76" s="87">
        <f t="shared" si="10"/>
        <v>0</v>
      </c>
      <c r="L76" s="87">
        <f t="shared" si="7"/>
        <v>0</v>
      </c>
      <c r="N76" s="138">
        <f t="shared" si="12"/>
        <v>0</v>
      </c>
      <c r="O76" s="110" t="str">
        <f>IF(D76="","",IF(VLOOKUP(D76,KPI!$A$4:$P$5000,16,FALSE)=0,"UNBILL","BILLED"))</f>
        <v>BILLED</v>
      </c>
      <c r="P76" s="90" t="s">
        <v>2450</v>
      </c>
      <c r="Q76" s="168">
        <f t="shared" si="13"/>
        <v>8</v>
      </c>
      <c r="R76" s="169">
        <f t="shared" si="14"/>
        <v>0</v>
      </c>
      <c r="U76" s="91">
        <v>76</v>
      </c>
    </row>
    <row r="77" spans="1:21" x14ac:dyDescent="0.35">
      <c r="A77" s="151">
        <v>42962.887084606482</v>
      </c>
      <c r="B77" s="15">
        <v>86</v>
      </c>
      <c r="C77" s="81" t="str">
        <f t="shared" si="9"/>
        <v>BL-86</v>
      </c>
      <c r="D77" s="118">
        <v>1708017</v>
      </c>
      <c r="E77" s="109">
        <f>IF(D77="","",VLOOKUP(D77,PROFILE!$B$6:$Z$5000,10,FALSE))</f>
        <v>42958</v>
      </c>
      <c r="F77" s="109" t="str">
        <f>IF(D77="","",VLOOKUP(D77,PROFILE!$B$6:$Z$5000,18,FALSE))</f>
        <v>ธนชาต</v>
      </c>
      <c r="G77" s="81" t="str">
        <f>IF(D77="","",VLOOKUP(D77,PROFILE!$B$6:$Z$5000,23,FALSE))</f>
        <v>1ฒฬ4979</v>
      </c>
      <c r="H77" s="81" t="str">
        <f>IF(D77="","",VLOOKUP(D77,PROFILE!$B$6:$Z$5000,24,FALSE))</f>
        <v>ISUZU</v>
      </c>
      <c r="I77" s="110" t="str">
        <f>IF(D77="","",VLOOKUP(D77,PROFILE!$B$6:$Z$5000,25,FALSE))</f>
        <v>SPACECAB</v>
      </c>
      <c r="K77" s="87">
        <f t="shared" si="10"/>
        <v>0</v>
      </c>
      <c r="L77" s="87">
        <f t="shared" si="7"/>
        <v>0</v>
      </c>
      <c r="N77" s="138">
        <f t="shared" si="12"/>
        <v>0</v>
      </c>
      <c r="O77" s="110" t="str">
        <f>IF(D77="","",IF(VLOOKUP(D77,KPI!$A$4:$P$5000,16,FALSE)=0,"UNBILL","BILLED"))</f>
        <v>BILLED</v>
      </c>
      <c r="P77" s="90" t="s">
        <v>2450</v>
      </c>
      <c r="Q77" s="168">
        <f t="shared" si="13"/>
        <v>8</v>
      </c>
      <c r="R77" s="169">
        <f t="shared" si="14"/>
        <v>0</v>
      </c>
      <c r="U77" s="91">
        <v>77</v>
      </c>
    </row>
    <row r="78" spans="1:21" x14ac:dyDescent="0.35">
      <c r="A78" s="151">
        <v>42962.887084606482</v>
      </c>
      <c r="B78" s="15">
        <v>87</v>
      </c>
      <c r="C78" s="81" t="str">
        <f t="shared" si="9"/>
        <v>BL-87</v>
      </c>
      <c r="D78" s="118">
        <v>1707031</v>
      </c>
      <c r="E78" s="109">
        <f>IF(D78="","",VLOOKUP(D78,PROFILE!$B$6:$Z$5000,10,FALSE))</f>
        <v>42958</v>
      </c>
      <c r="F78" s="109" t="str">
        <f>IF(D78="","",VLOOKUP(D78,PROFILE!$B$6:$Z$5000,18,FALSE))</f>
        <v>เจ้าพระยา</v>
      </c>
      <c r="G78" s="81" t="str">
        <f>IF(D78="","",VLOOKUP(D78,PROFILE!$B$6:$Z$5000,23,FALSE))</f>
        <v>ศว8204</v>
      </c>
      <c r="H78" s="81" t="str">
        <f>IF(D78="","",VLOOKUP(D78,PROFILE!$B$6:$Z$5000,24,FALSE))</f>
        <v>TOYOTA</v>
      </c>
      <c r="I78" s="110" t="str">
        <f>IF(D78="","",VLOOKUP(D78,PROFILE!$B$6:$Z$5000,25,FALSE))</f>
        <v>ALTIS</v>
      </c>
      <c r="K78" s="87">
        <f t="shared" si="10"/>
        <v>0</v>
      </c>
      <c r="L78" s="87">
        <f t="shared" si="7"/>
        <v>0</v>
      </c>
      <c r="N78" s="138">
        <f t="shared" si="12"/>
        <v>0</v>
      </c>
      <c r="O78" s="110" t="str">
        <f>IF(D78="","",IF(VLOOKUP(D78,KPI!$A$4:$P$5000,16,FALSE)=0,"UNBILL","BILLED"))</f>
        <v>BILLED</v>
      </c>
      <c r="P78" s="90" t="s">
        <v>2450</v>
      </c>
      <c r="Q78" s="168">
        <f t="shared" si="13"/>
        <v>8</v>
      </c>
      <c r="R78" s="169">
        <f t="shared" si="14"/>
        <v>0</v>
      </c>
      <c r="U78" s="91">
        <v>78</v>
      </c>
    </row>
    <row r="79" spans="1:21" x14ac:dyDescent="0.35">
      <c r="A79" s="151">
        <v>42962.887084606482</v>
      </c>
      <c r="B79" s="15">
        <v>88</v>
      </c>
      <c r="C79" s="81" t="str">
        <f t="shared" si="9"/>
        <v>BL-88</v>
      </c>
      <c r="D79" s="118">
        <v>1707042</v>
      </c>
      <c r="E79" s="109">
        <f>IF(D79="","",VLOOKUP(D79,PROFILE!$B$6:$Z$5000,10,FALSE))</f>
        <v>42958</v>
      </c>
      <c r="F79" s="109" t="str">
        <f>IF(D79="","",VLOOKUP(D79,PROFILE!$B$6:$Z$5000,18,FALSE))</f>
        <v>ธนชาต</v>
      </c>
      <c r="G79" s="81" t="str">
        <f>IF(D79="","",VLOOKUP(D79,PROFILE!$B$6:$Z$5000,23,FALSE))</f>
        <v>ถย3878</v>
      </c>
      <c r="H79" s="81" t="str">
        <f>IF(D79="","",VLOOKUP(D79,PROFILE!$B$6:$Z$5000,24,FALSE))</f>
        <v>ISUZU</v>
      </c>
      <c r="I79" s="110" t="str">
        <f>IF(D79="","",VLOOKUP(D79,PROFILE!$B$6:$Z$5000,25,FALSE))</f>
        <v>SPACECAB</v>
      </c>
      <c r="K79" s="87">
        <f t="shared" si="10"/>
        <v>0</v>
      </c>
      <c r="L79" s="87">
        <f t="shared" si="7"/>
        <v>0</v>
      </c>
      <c r="N79" s="138">
        <f t="shared" si="12"/>
        <v>0</v>
      </c>
      <c r="O79" s="110" t="str">
        <f>IF(D79="","",IF(VLOOKUP(D79,KPI!$A$4:$P$5000,16,FALSE)=0,"UNBILL","BILLED"))</f>
        <v>BILLED</v>
      </c>
      <c r="P79" s="90" t="s">
        <v>2450</v>
      </c>
      <c r="Q79" s="168">
        <f t="shared" si="13"/>
        <v>8</v>
      </c>
      <c r="R79" s="169">
        <f t="shared" si="14"/>
        <v>0</v>
      </c>
      <c r="U79" s="91">
        <v>79</v>
      </c>
    </row>
    <row r="80" spans="1:21" x14ac:dyDescent="0.35">
      <c r="A80" s="151">
        <v>42962.887084606482</v>
      </c>
      <c r="B80" s="15">
        <v>89</v>
      </c>
      <c r="C80" s="81" t="str">
        <f t="shared" si="9"/>
        <v>BL-89</v>
      </c>
      <c r="D80" s="118">
        <v>1705057</v>
      </c>
      <c r="E80" s="109">
        <f>IF(D80="","",VLOOKUP(D80,PROFILE!$B$6:$Z$5000,10,FALSE))</f>
        <v>42958</v>
      </c>
      <c r="F80" s="109" t="str">
        <f>IF(D80="","",VLOOKUP(D80,PROFILE!$B$6:$Z$5000,18,FALSE))</f>
        <v>กรุงไทย</v>
      </c>
      <c r="G80" s="81" t="str">
        <f>IF(D80="","",VLOOKUP(D80,PROFILE!$B$6:$Z$5000,23,FALSE))</f>
        <v>ผว3445</v>
      </c>
      <c r="H80" s="81" t="str">
        <f>IF(D80="","",VLOOKUP(D80,PROFILE!$B$6:$Z$5000,24,FALSE))</f>
        <v>TOYOTA</v>
      </c>
      <c r="I80" s="110" t="str">
        <f>IF(D80="","",VLOOKUP(D80,PROFILE!$B$6:$Z$5000,25,FALSE))</f>
        <v>VIGO</v>
      </c>
      <c r="K80" s="87">
        <f t="shared" si="10"/>
        <v>0</v>
      </c>
      <c r="L80" s="87">
        <f t="shared" si="7"/>
        <v>0</v>
      </c>
      <c r="N80" s="138">
        <f t="shared" si="12"/>
        <v>0</v>
      </c>
      <c r="O80" s="110" t="str">
        <f>IF(D80="","",IF(VLOOKUP(D80,KPI!$A$4:$P$5000,16,FALSE)=0,"UNBILL","BILLED"))</f>
        <v>BILLED</v>
      </c>
      <c r="P80" s="90" t="s">
        <v>2450</v>
      </c>
      <c r="Q80" s="168">
        <f t="shared" si="13"/>
        <v>8</v>
      </c>
      <c r="R80" s="169">
        <f t="shared" si="14"/>
        <v>0</v>
      </c>
      <c r="U80" s="91">
        <v>80</v>
      </c>
    </row>
    <row r="81" spans="1:21" x14ac:dyDescent="0.35">
      <c r="A81" s="151">
        <v>42962.887084606482</v>
      </c>
      <c r="B81" s="15">
        <v>90</v>
      </c>
      <c r="C81" s="81" t="str">
        <f t="shared" si="9"/>
        <v>BL-90</v>
      </c>
      <c r="D81" s="118">
        <v>1707010</v>
      </c>
      <c r="E81" s="109">
        <f>IF(D81="","",VLOOKUP(D81,PROFILE!$B$6:$Z$5000,10,FALSE))</f>
        <v>42958</v>
      </c>
      <c r="F81" s="109" t="str">
        <f>IF(D81="","",VLOOKUP(D81,PROFILE!$B$6:$Z$5000,18,FALSE))</f>
        <v>อาคเนย์</v>
      </c>
      <c r="G81" s="81" t="str">
        <f>IF(D81="","",VLOOKUP(D81,PROFILE!$B$6:$Z$5000,23,FALSE))</f>
        <v>ฎณ4308</v>
      </c>
      <c r="H81" s="81" t="str">
        <f>IF(D81="","",VLOOKUP(D81,PROFILE!$B$6:$Z$5000,24,FALSE))</f>
        <v>NISSAN</v>
      </c>
      <c r="I81" s="110" t="str">
        <f>IF(D81="","",VLOOKUP(D81,PROFILE!$B$6:$Z$5000,25,FALSE))</f>
        <v>TIIDA</v>
      </c>
      <c r="K81" s="87">
        <f t="shared" si="10"/>
        <v>0</v>
      </c>
      <c r="L81" s="87">
        <f t="shared" si="7"/>
        <v>0</v>
      </c>
      <c r="N81" s="138">
        <f t="shared" si="12"/>
        <v>0</v>
      </c>
      <c r="O81" s="110" t="str">
        <f>IF(D81="","",IF(VLOOKUP(D81,KPI!$A$4:$P$5000,16,FALSE)=0,"UNBILL","BILLED"))</f>
        <v>BILLED</v>
      </c>
      <c r="P81" s="90" t="s">
        <v>2450</v>
      </c>
      <c r="Q81" s="168">
        <f t="shared" si="13"/>
        <v>8</v>
      </c>
      <c r="R81" s="169">
        <f t="shared" si="14"/>
        <v>0</v>
      </c>
      <c r="U81" s="91">
        <v>81</v>
      </c>
    </row>
    <row r="82" spans="1:21" x14ac:dyDescent="0.35">
      <c r="A82" s="151">
        <v>42962.887084606482</v>
      </c>
      <c r="B82" s="15">
        <v>91</v>
      </c>
      <c r="C82" s="81" t="str">
        <f t="shared" si="9"/>
        <v>BL-91</v>
      </c>
      <c r="D82" s="118">
        <v>1707017</v>
      </c>
      <c r="E82" s="109">
        <f>IF(D82="","",VLOOKUP(D82,PROFILE!$B$6:$Z$5000,10,FALSE))</f>
        <v>42958</v>
      </c>
      <c r="F82" s="109" t="str">
        <f>IF(D82="","",VLOOKUP(D82,PROFILE!$B$6:$Z$5000,18,FALSE))</f>
        <v>เทเวศ</v>
      </c>
      <c r="G82" s="81" t="str">
        <f>IF(D82="","",VLOOKUP(D82,PROFILE!$B$6:$Z$5000,23,FALSE))</f>
        <v>กข5618</v>
      </c>
      <c r="H82" s="81" t="str">
        <f>IF(D82="","",VLOOKUP(D82,PROFILE!$B$6:$Z$5000,24,FALSE))</f>
        <v>HONDA</v>
      </c>
      <c r="I82" s="110" t="str">
        <f>IF(D82="","",VLOOKUP(D82,PROFILE!$B$6:$Z$5000,25,FALSE))</f>
        <v>CIVIC</v>
      </c>
      <c r="K82" s="87">
        <f t="shared" si="10"/>
        <v>0</v>
      </c>
      <c r="L82" s="87">
        <f t="shared" ref="L82:L145" si="15">IF(D82="","",J82*0.03)</f>
        <v>0</v>
      </c>
      <c r="N82" s="138">
        <f t="shared" si="12"/>
        <v>0</v>
      </c>
      <c r="O82" s="110" t="str">
        <f>IF(D82="","",IF(VLOOKUP(D82,KPI!$A$4:$P$5000,16,FALSE)=0,"UNBILL","BILLED"))</f>
        <v>UNBILL</v>
      </c>
      <c r="P82" s="90" t="s">
        <v>2450</v>
      </c>
      <c r="Q82" s="168">
        <f t="shared" si="13"/>
        <v>8</v>
      </c>
      <c r="R82" s="169">
        <f t="shared" si="14"/>
        <v>0</v>
      </c>
      <c r="U82" s="91">
        <v>82</v>
      </c>
    </row>
    <row r="83" spans="1:21" x14ac:dyDescent="0.35">
      <c r="A83" s="151">
        <v>42962.887084606482</v>
      </c>
      <c r="B83" s="15">
        <v>92</v>
      </c>
      <c r="C83" s="81" t="str">
        <f t="shared" si="9"/>
        <v>BL-92</v>
      </c>
      <c r="D83" s="118">
        <v>1706053</v>
      </c>
      <c r="E83" s="109">
        <f>IF(D83="","",VLOOKUP(D83,PROFILE!$B$6:$Z$5000,10,FALSE))</f>
        <v>42958</v>
      </c>
      <c r="F83" s="109" t="str">
        <f>IF(D83="","",VLOOKUP(D83,PROFILE!$B$6:$Z$5000,18,FALSE))</f>
        <v>มิตรแท้</v>
      </c>
      <c r="G83" s="81" t="str">
        <f>IF(D83="","",VLOOKUP(D83,PROFILE!$B$6:$Z$5000,23,FALSE))</f>
        <v>ฆภ4475</v>
      </c>
      <c r="H83" s="81" t="str">
        <f>IF(D83="","",VLOOKUP(D83,PROFILE!$B$6:$Z$5000,24,FALSE))</f>
        <v>HONDA</v>
      </c>
      <c r="I83" s="110" t="str">
        <f>IF(D83="","",VLOOKUP(D83,PROFILE!$B$6:$Z$5000,25,FALSE))</f>
        <v>CRV</v>
      </c>
      <c r="K83" s="87">
        <f t="shared" si="10"/>
        <v>0</v>
      </c>
      <c r="L83" s="87">
        <f t="shared" si="15"/>
        <v>0</v>
      </c>
      <c r="N83" s="138">
        <f t="shared" si="12"/>
        <v>0</v>
      </c>
      <c r="O83" s="110" t="str">
        <f>IF(D83="","",IF(VLOOKUP(D83,KPI!$A$4:$P$5000,16,FALSE)=0,"UNBILL","BILLED"))</f>
        <v>BILLED</v>
      </c>
      <c r="P83" s="90" t="s">
        <v>2450</v>
      </c>
      <c r="Q83" s="168">
        <f t="shared" si="13"/>
        <v>8</v>
      </c>
      <c r="R83" s="169">
        <f t="shared" si="14"/>
        <v>0</v>
      </c>
      <c r="U83" s="91">
        <v>83</v>
      </c>
    </row>
    <row r="84" spans="1:21" x14ac:dyDescent="0.35">
      <c r="A84" s="151">
        <v>42962.887084606482</v>
      </c>
      <c r="B84" s="15">
        <v>93</v>
      </c>
      <c r="C84" s="81" t="str">
        <f t="shared" si="9"/>
        <v>BL-93</v>
      </c>
      <c r="D84" s="118">
        <v>1706043</v>
      </c>
      <c r="E84" s="109">
        <f>IF(D84="","",VLOOKUP(D84,PROFILE!$B$6:$Z$5000,10,FALSE))</f>
        <v>42958</v>
      </c>
      <c r="F84" s="109" t="str">
        <f>IF(D84="","",VLOOKUP(D84,PROFILE!$B$6:$Z$5000,18,FALSE))</f>
        <v>เทเวศ</v>
      </c>
      <c r="G84" s="81" t="str">
        <f>IF(D84="","",VLOOKUP(D84,PROFILE!$B$6:$Z$5000,23,FALSE))</f>
        <v>ตฮ1006</v>
      </c>
      <c r="H84" s="81" t="str">
        <f>IF(D84="","",VLOOKUP(D84,PROFILE!$B$6:$Z$5000,24,FALSE))</f>
        <v>ISUZU</v>
      </c>
      <c r="I84" s="110" t="str">
        <f>IF(D84="","",VLOOKUP(D84,PROFILE!$B$6:$Z$5000,25,FALSE))</f>
        <v>SPACECAB</v>
      </c>
      <c r="K84" s="87">
        <f t="shared" si="10"/>
        <v>0</v>
      </c>
      <c r="L84" s="87">
        <f t="shared" si="15"/>
        <v>0</v>
      </c>
      <c r="N84" s="138">
        <f t="shared" si="12"/>
        <v>0</v>
      </c>
      <c r="O84" s="110" t="str">
        <f>IF(D84="","",IF(VLOOKUP(D84,KPI!$A$4:$P$5000,16,FALSE)=0,"UNBILL","BILLED"))</f>
        <v>UNBILL</v>
      </c>
      <c r="P84" s="90" t="s">
        <v>2450</v>
      </c>
      <c r="Q84" s="168">
        <f t="shared" si="13"/>
        <v>8</v>
      </c>
      <c r="R84" s="169">
        <f t="shared" si="14"/>
        <v>0</v>
      </c>
      <c r="U84" s="91">
        <v>84</v>
      </c>
    </row>
    <row r="85" spans="1:21" x14ac:dyDescent="0.35">
      <c r="A85" s="151">
        <v>42967.957173726849</v>
      </c>
      <c r="B85" s="15">
        <v>94</v>
      </c>
      <c r="C85" s="81" t="str">
        <f t="shared" si="9"/>
        <v>BL-94</v>
      </c>
      <c r="D85" s="118">
        <v>1707045</v>
      </c>
      <c r="E85" s="109">
        <f>IF(D85="","",VLOOKUP(D85,PROFILE!$B$6:$Z$5000,10,FALSE))</f>
        <v>42966</v>
      </c>
      <c r="F85" s="109" t="str">
        <f>IF(D85="","",VLOOKUP(D85,PROFILE!$B$6:$Z$5000,18,FALSE))</f>
        <v>กรุงไทย</v>
      </c>
      <c r="G85" s="81" t="str">
        <f>IF(D85="","",VLOOKUP(D85,PROFILE!$B$6:$Z$5000,23,FALSE))</f>
        <v>2กศ3501</v>
      </c>
      <c r="H85" s="81" t="str">
        <f>IF(D85="","",VLOOKUP(D85,PROFILE!$B$6:$Z$5000,24,FALSE))</f>
        <v>TOYOTA</v>
      </c>
      <c r="I85" s="110" t="str">
        <f>IF(D85="","",VLOOKUP(D85,PROFILE!$B$6:$Z$5000,25,FALSE))</f>
        <v>CAMRY</v>
      </c>
      <c r="K85" s="87">
        <f t="shared" si="10"/>
        <v>0</v>
      </c>
      <c r="L85" s="87">
        <f t="shared" si="15"/>
        <v>0</v>
      </c>
      <c r="N85" s="138">
        <f t="shared" si="12"/>
        <v>0</v>
      </c>
      <c r="O85" s="110" t="str">
        <f>IF(D85="","",IF(VLOOKUP(D85,KPI!$A$4:$P$5000,16,FALSE)=0,"UNBILL","BILLED"))</f>
        <v>BILLED</v>
      </c>
      <c r="P85" s="90" t="s">
        <v>2450</v>
      </c>
      <c r="Q85" s="168">
        <f t="shared" si="13"/>
        <v>8</v>
      </c>
      <c r="R85" s="169">
        <f t="shared" si="14"/>
        <v>0</v>
      </c>
      <c r="U85" s="91">
        <v>85</v>
      </c>
    </row>
    <row r="86" spans="1:21" x14ac:dyDescent="0.35">
      <c r="A86" s="151">
        <v>42967.957173726849</v>
      </c>
      <c r="B86" s="15">
        <v>95</v>
      </c>
      <c r="C86" s="81" t="str">
        <f t="shared" si="9"/>
        <v>BL-95</v>
      </c>
      <c r="D86" s="118">
        <v>1707004</v>
      </c>
      <c r="E86" s="109">
        <f>IF(D86="","",VLOOKUP(D86,PROFILE!$B$6:$Z$5000,10,FALSE))</f>
        <v>42965</v>
      </c>
      <c r="F86" s="109" t="str">
        <f>IF(D86="","",VLOOKUP(D86,PROFILE!$B$6:$Z$5000,18,FALSE))</f>
        <v>เมืองไทย</v>
      </c>
      <c r="G86" s="81" t="str">
        <f>IF(D86="","",VLOOKUP(D86,PROFILE!$B$6:$Z$5000,23,FALSE))</f>
        <v>ฆช4246</v>
      </c>
      <c r="H86" s="81" t="str">
        <f>IF(D86="","",VLOOKUP(D86,PROFILE!$B$6:$Z$5000,24,FALSE))</f>
        <v>HONDA</v>
      </c>
      <c r="I86" s="110" t="str">
        <f>IF(D86="","",VLOOKUP(D86,PROFILE!$B$6:$Z$5000,25,FALSE))</f>
        <v>ACCORD</v>
      </c>
      <c r="K86" s="87">
        <f t="shared" si="10"/>
        <v>0</v>
      </c>
      <c r="L86" s="87">
        <f t="shared" si="15"/>
        <v>0</v>
      </c>
      <c r="N86" s="138">
        <f t="shared" si="12"/>
        <v>0</v>
      </c>
      <c r="O86" s="110" t="str">
        <f>IF(D86="","",IF(VLOOKUP(D86,KPI!$A$4:$P$5000,16,FALSE)=0,"UNBILL","BILLED"))</f>
        <v>BILLED</v>
      </c>
      <c r="P86" s="90" t="s">
        <v>2450</v>
      </c>
      <c r="Q86" s="168">
        <f t="shared" si="13"/>
        <v>8</v>
      </c>
      <c r="R86" s="169">
        <f t="shared" si="14"/>
        <v>0</v>
      </c>
      <c r="U86" s="91">
        <v>86</v>
      </c>
    </row>
    <row r="87" spans="1:21" x14ac:dyDescent="0.35">
      <c r="A87" s="151">
        <v>42967.957173726849</v>
      </c>
      <c r="B87" s="15">
        <v>96</v>
      </c>
      <c r="C87" s="81" t="str">
        <f t="shared" si="9"/>
        <v>BL-96</v>
      </c>
      <c r="D87" s="118">
        <v>1706020</v>
      </c>
      <c r="E87" s="109">
        <f>IF(D87="","",VLOOKUP(D87,PROFILE!$B$6:$Z$5000,10,FALSE))</f>
        <v>42931</v>
      </c>
      <c r="F87" s="109" t="str">
        <f>IF(D87="","",VLOOKUP(D87,PROFILE!$B$6:$Z$5000,18,FALSE))</f>
        <v>อาคเนย์</v>
      </c>
      <c r="G87" s="81" t="str">
        <f>IF(D87="","",VLOOKUP(D87,PROFILE!$B$6:$Z$5000,23,FALSE))</f>
        <v>ฒฐ9168</v>
      </c>
      <c r="H87" s="81" t="str">
        <f>IF(D87="","",VLOOKUP(D87,PROFILE!$B$6:$Z$5000,24,FALSE))</f>
        <v>ISUZU</v>
      </c>
      <c r="I87" s="110" t="str">
        <f>IF(D87="","",VLOOKUP(D87,PROFILE!$B$6:$Z$5000,25,FALSE))</f>
        <v>D-MAX</v>
      </c>
      <c r="K87" s="87">
        <f t="shared" si="10"/>
        <v>0</v>
      </c>
      <c r="L87" s="87">
        <f t="shared" si="15"/>
        <v>0</v>
      </c>
      <c r="N87" s="138">
        <f t="shared" si="12"/>
        <v>0</v>
      </c>
      <c r="O87" s="110" t="str">
        <f>IF(D87="","",IF(VLOOKUP(D87,KPI!$A$4:$P$5000,16,FALSE)=0,"UNBILL","BILLED"))</f>
        <v>BILLED</v>
      </c>
      <c r="P87" s="90" t="s">
        <v>2450</v>
      </c>
      <c r="Q87" s="168">
        <f t="shared" si="13"/>
        <v>7</v>
      </c>
      <c r="R87" s="169">
        <f t="shared" si="14"/>
        <v>0</v>
      </c>
      <c r="U87" s="91">
        <v>87</v>
      </c>
    </row>
    <row r="88" spans="1:21" x14ac:dyDescent="0.35">
      <c r="A88" s="151">
        <v>42967.957173726849</v>
      </c>
      <c r="B88" s="15">
        <v>97</v>
      </c>
      <c r="C88" s="81" t="str">
        <f t="shared" si="9"/>
        <v>BL-97</v>
      </c>
      <c r="D88" s="118">
        <v>1707044</v>
      </c>
      <c r="E88" s="109">
        <f>IF(D88="","",VLOOKUP(D88,PROFILE!$B$6:$Z$5000,10,FALSE))</f>
        <v>42964</v>
      </c>
      <c r="F88" s="109" t="str">
        <f>IF(D88="","",VLOOKUP(D88,PROFILE!$B$6:$Z$5000,18,FALSE))</f>
        <v>มิตรแท้</v>
      </c>
      <c r="G88" s="81" t="str">
        <f>IF(D88="","",VLOOKUP(D88,PROFILE!$B$6:$Z$5000,23,FALSE))</f>
        <v>ขร9378</v>
      </c>
      <c r="H88" s="81" t="str">
        <f>IF(D88="","",VLOOKUP(D88,PROFILE!$B$6:$Z$5000,24,FALSE))</f>
        <v>MITSUBISHI</v>
      </c>
      <c r="I88" s="110" t="str">
        <f>IF(D88="","",VLOOKUP(D88,PROFILE!$B$6:$Z$5000,25,FALSE))</f>
        <v>ATTRAGE</v>
      </c>
      <c r="K88" s="87">
        <f t="shared" si="10"/>
        <v>0</v>
      </c>
      <c r="L88" s="87">
        <f t="shared" si="15"/>
        <v>0</v>
      </c>
      <c r="N88" s="138">
        <f t="shared" si="12"/>
        <v>0</v>
      </c>
      <c r="O88" s="110" t="str">
        <f>IF(D88="","",IF(VLOOKUP(D88,KPI!$A$4:$P$5000,16,FALSE)=0,"UNBILL","BILLED"))</f>
        <v>BILLED</v>
      </c>
      <c r="P88" s="90" t="s">
        <v>2450</v>
      </c>
      <c r="Q88" s="168">
        <f t="shared" si="13"/>
        <v>8</v>
      </c>
      <c r="R88" s="169">
        <f t="shared" si="14"/>
        <v>0</v>
      </c>
      <c r="U88" s="91">
        <v>88</v>
      </c>
    </row>
    <row r="89" spans="1:21" x14ac:dyDescent="0.35">
      <c r="A89" s="151">
        <v>42967.957173726849</v>
      </c>
      <c r="B89" s="15">
        <v>98</v>
      </c>
      <c r="C89" s="81" t="str">
        <f t="shared" si="9"/>
        <v>BL-98</v>
      </c>
      <c r="D89" s="118">
        <v>1707066</v>
      </c>
      <c r="E89" s="109">
        <f>IF(D89="","",VLOOKUP(D89,PROFILE!$B$6:$Z$5000,10,FALSE))</f>
        <v>42961</v>
      </c>
      <c r="F89" s="109" t="str">
        <f>IF(D89="","",VLOOKUP(D89,PROFILE!$B$6:$Z$5000,18,FALSE))</f>
        <v>เจ้าพระยา</v>
      </c>
      <c r="G89" s="81" t="str">
        <f>IF(D89="","",VLOOKUP(D89,PROFILE!$B$6:$Z$5000,23,FALSE))</f>
        <v>1ฒค6691</v>
      </c>
      <c r="H89" s="81" t="str">
        <f>IF(D89="","",VLOOKUP(D89,PROFILE!$B$6:$Z$5000,24,FALSE))</f>
        <v>TOYOTA</v>
      </c>
      <c r="I89" s="110" t="str">
        <f>IF(D89="","",VLOOKUP(D89,PROFILE!$B$6:$Z$5000,25,FALSE))</f>
        <v>VIGO</v>
      </c>
      <c r="K89" s="87">
        <f t="shared" si="10"/>
        <v>0</v>
      </c>
      <c r="L89" s="87">
        <f t="shared" si="15"/>
        <v>0</v>
      </c>
      <c r="N89" s="138">
        <f t="shared" si="12"/>
        <v>0</v>
      </c>
      <c r="O89" s="110" t="str">
        <f>IF(D89="","",IF(VLOOKUP(D89,KPI!$A$4:$P$5000,16,FALSE)=0,"UNBILL","BILLED"))</f>
        <v>BILLED</v>
      </c>
      <c r="P89" s="90" t="s">
        <v>2450</v>
      </c>
      <c r="Q89" s="168">
        <f t="shared" si="13"/>
        <v>8</v>
      </c>
      <c r="R89" s="169">
        <f t="shared" si="14"/>
        <v>0</v>
      </c>
      <c r="U89" s="91">
        <v>89</v>
      </c>
    </row>
    <row r="90" spans="1:21" x14ac:dyDescent="0.35">
      <c r="A90" s="151">
        <v>42967.957173726849</v>
      </c>
      <c r="B90" s="15">
        <v>99</v>
      </c>
      <c r="C90" s="81" t="str">
        <f t="shared" si="9"/>
        <v>BL-99</v>
      </c>
      <c r="D90" s="118">
        <v>1705045</v>
      </c>
      <c r="E90" s="109">
        <f>IF(D90="","",VLOOKUP(D90,PROFILE!$B$6:$Z$5000,10,FALSE))</f>
        <v>42963</v>
      </c>
      <c r="F90" s="109" t="str">
        <f>IF(D90="","",VLOOKUP(D90,PROFILE!$B$6:$Z$5000,18,FALSE))</f>
        <v>เมืองไทย</v>
      </c>
      <c r="G90" s="81" t="str">
        <f>IF(D90="","",VLOOKUP(D90,PROFILE!$B$6:$Z$5000,23,FALSE))</f>
        <v>5กร1078</v>
      </c>
      <c r="H90" s="81" t="str">
        <f>IF(D90="","",VLOOKUP(D90,PROFILE!$B$6:$Z$5000,24,FALSE))</f>
        <v>HONDA</v>
      </c>
      <c r="I90" s="110" t="str">
        <f>IF(D90="","",VLOOKUP(D90,PROFILE!$B$6:$Z$5000,25,FALSE))</f>
        <v>CR-V</v>
      </c>
      <c r="K90" s="87">
        <f t="shared" si="10"/>
        <v>0</v>
      </c>
      <c r="L90" s="87">
        <f t="shared" si="15"/>
        <v>0</v>
      </c>
      <c r="N90" s="138">
        <f t="shared" si="12"/>
        <v>0</v>
      </c>
      <c r="O90" s="110" t="str">
        <f>IF(D90="","",IF(VLOOKUP(D90,KPI!$A$4:$P$5000,16,FALSE)=0,"UNBILL","BILLED"))</f>
        <v>BILLED</v>
      </c>
      <c r="P90" s="90" t="s">
        <v>2450</v>
      </c>
      <c r="Q90" s="168">
        <f t="shared" si="13"/>
        <v>8</v>
      </c>
      <c r="R90" s="169">
        <f t="shared" si="14"/>
        <v>0</v>
      </c>
      <c r="U90" s="91">
        <v>90</v>
      </c>
    </row>
    <row r="91" spans="1:21" x14ac:dyDescent="0.35">
      <c r="A91" s="151">
        <v>42967.957173726849</v>
      </c>
      <c r="B91" s="15">
        <v>100</v>
      </c>
      <c r="C91" s="81" t="str">
        <f t="shared" si="9"/>
        <v>BL-100</v>
      </c>
      <c r="D91" s="118">
        <v>1705032</v>
      </c>
      <c r="E91" s="109">
        <f>IF(D91="","",VLOOKUP(D91,PROFILE!$B$6:$Z$5000,10,FALSE))</f>
        <v>42961</v>
      </c>
      <c r="F91" s="109" t="str">
        <f>IF(D91="","",VLOOKUP(D91,PROFILE!$B$6:$Z$5000,18,FALSE))</f>
        <v>เมืองไทย</v>
      </c>
      <c r="G91" s="81" t="str">
        <f>IF(D91="","",VLOOKUP(D91,PROFILE!$B$6:$Z$5000,23,FALSE))</f>
        <v>ชม1029</v>
      </c>
      <c r="H91" s="81" t="str">
        <f>IF(D91="","",VLOOKUP(D91,PROFILE!$B$6:$Z$5000,24,FALSE))</f>
        <v>FORD</v>
      </c>
      <c r="I91" s="110" t="str">
        <f>IF(D91="","",VLOOKUP(D91,PROFILE!$B$6:$Z$5000,25,FALSE))</f>
        <v>FOCUS</v>
      </c>
      <c r="K91" s="87">
        <f t="shared" si="10"/>
        <v>0</v>
      </c>
      <c r="L91" s="87">
        <f t="shared" si="15"/>
        <v>0</v>
      </c>
      <c r="N91" s="138">
        <f t="shared" si="12"/>
        <v>0</v>
      </c>
      <c r="O91" s="110" t="str">
        <f>IF(D91="","",IF(VLOOKUP(D91,KPI!$A$4:$P$5000,16,FALSE)=0,"UNBILL","BILLED"))</f>
        <v>BILLED</v>
      </c>
      <c r="P91" s="90" t="s">
        <v>2450</v>
      </c>
      <c r="Q91" s="168">
        <f t="shared" si="13"/>
        <v>8</v>
      </c>
      <c r="R91" s="169">
        <f t="shared" si="14"/>
        <v>0</v>
      </c>
      <c r="U91" s="91">
        <v>91</v>
      </c>
    </row>
    <row r="92" spans="1:21" x14ac:dyDescent="0.35">
      <c r="A92" s="151">
        <v>42971.677069212965</v>
      </c>
      <c r="B92" s="15">
        <v>101</v>
      </c>
      <c r="C92" s="81" t="str">
        <f t="shared" si="9"/>
        <v>BL-101</v>
      </c>
      <c r="D92" s="118">
        <v>1707026</v>
      </c>
      <c r="E92" s="109">
        <f>IF(D92="","",VLOOKUP(D92,PROFILE!$B$6:$Z$5000,10,FALSE))</f>
        <v>42970</v>
      </c>
      <c r="F92" s="109" t="str">
        <f>IF(D92="","",VLOOKUP(D92,PROFILE!$B$6:$Z$5000,18,FALSE))</f>
        <v>คิวบีอี</v>
      </c>
      <c r="G92" s="81" t="str">
        <f>IF(D92="","",VLOOKUP(D92,PROFILE!$B$6:$Z$5000,23,FALSE))</f>
        <v>3กล1393</v>
      </c>
      <c r="H92" s="81" t="str">
        <f>IF(D92="","",VLOOKUP(D92,PROFILE!$B$6:$Z$5000,24,FALSE))</f>
        <v>TOYOTA</v>
      </c>
      <c r="I92" s="110" t="str">
        <f>IF(D92="","",VLOOKUP(D92,PROFILE!$B$6:$Z$5000,25,FALSE))</f>
        <v>VIOS</v>
      </c>
      <c r="K92" s="87">
        <f t="shared" si="10"/>
        <v>0</v>
      </c>
      <c r="L92" s="87">
        <f t="shared" si="15"/>
        <v>0</v>
      </c>
      <c r="N92" s="138">
        <f t="shared" si="12"/>
        <v>0</v>
      </c>
      <c r="O92" s="110" t="str">
        <f>IF(D92="","",IF(VLOOKUP(D92,KPI!$A$4:$P$5000,16,FALSE)=0,"UNBILL","BILLED"))</f>
        <v>UNBILL</v>
      </c>
      <c r="P92" s="90" t="s">
        <v>2450</v>
      </c>
      <c r="Q92" s="168">
        <f t="shared" si="13"/>
        <v>8</v>
      </c>
      <c r="R92" s="169">
        <f t="shared" si="14"/>
        <v>0</v>
      </c>
      <c r="U92" s="91">
        <v>92</v>
      </c>
    </row>
    <row r="93" spans="1:21" x14ac:dyDescent="0.35">
      <c r="A93" s="151">
        <v>42971.677069212965</v>
      </c>
      <c r="B93" s="15">
        <v>102</v>
      </c>
      <c r="C93" s="81" t="str">
        <f t="shared" si="9"/>
        <v>BL-102</v>
      </c>
      <c r="D93" s="118">
        <v>1707032</v>
      </c>
      <c r="E93" s="109">
        <f>IF(D93="","",VLOOKUP(D93,PROFILE!$B$6:$Z$5000,10,FALSE))</f>
        <v>42970</v>
      </c>
      <c r="F93" s="109" t="str">
        <f>IF(D93="","",VLOOKUP(D93,PROFILE!$B$6:$Z$5000,18,FALSE))</f>
        <v>เทเวศ</v>
      </c>
      <c r="G93" s="81" t="str">
        <f>IF(D93="","",VLOOKUP(D93,PROFILE!$B$6:$Z$5000,23,FALSE))</f>
        <v>2กผ7853</v>
      </c>
      <c r="H93" s="81" t="str">
        <f>IF(D93="","",VLOOKUP(D93,PROFILE!$B$6:$Z$5000,24,FALSE))</f>
        <v>TOYOTA</v>
      </c>
      <c r="I93" s="110" t="str">
        <f>IF(D93="","",VLOOKUP(D93,PROFILE!$B$6:$Z$5000,25,FALSE))</f>
        <v>VIOS</v>
      </c>
      <c r="K93" s="87">
        <f t="shared" si="10"/>
        <v>0</v>
      </c>
      <c r="L93" s="87">
        <f t="shared" si="15"/>
        <v>0</v>
      </c>
      <c r="N93" s="138">
        <f t="shared" si="12"/>
        <v>0</v>
      </c>
      <c r="O93" s="110" t="str">
        <f>IF(D93="","",IF(VLOOKUP(D93,KPI!$A$4:$P$5000,16,FALSE)=0,"UNBILL","BILLED"))</f>
        <v>BILLED</v>
      </c>
      <c r="P93" s="90" t="s">
        <v>2450</v>
      </c>
      <c r="Q93" s="168">
        <f t="shared" si="13"/>
        <v>8</v>
      </c>
      <c r="R93" s="169">
        <f t="shared" si="14"/>
        <v>0</v>
      </c>
      <c r="U93" s="91">
        <v>93</v>
      </c>
    </row>
    <row r="94" spans="1:21" x14ac:dyDescent="0.35">
      <c r="A94" s="151">
        <v>42971.677069212965</v>
      </c>
      <c r="B94" s="15">
        <v>103</v>
      </c>
      <c r="C94" s="81" t="str">
        <f t="shared" si="9"/>
        <v>BL-103</v>
      </c>
      <c r="D94" s="118">
        <v>1708011</v>
      </c>
      <c r="E94" s="109">
        <f>IF(D94="","",VLOOKUP(D94,PROFILE!$B$6:$Z$5000,10,FALSE))</f>
        <v>42966</v>
      </c>
      <c r="F94" s="109" t="str">
        <f>IF(D94="","",VLOOKUP(D94,PROFILE!$B$6:$Z$5000,18,FALSE))</f>
        <v>ธนชาต</v>
      </c>
      <c r="G94" s="81" t="str">
        <f>IF(D94="","",VLOOKUP(D94,PROFILE!$B$6:$Z$5000,23,FALSE))</f>
        <v>ฆฐ207</v>
      </c>
      <c r="H94" s="81" t="str">
        <f>IF(D94="","",VLOOKUP(D94,PROFILE!$B$6:$Z$5000,24,FALSE))</f>
        <v>TOYOTA</v>
      </c>
      <c r="I94" s="110" t="str">
        <f>IF(D94="","",VLOOKUP(D94,PROFILE!$B$6:$Z$5000,25,FALSE))</f>
        <v>VIOS</v>
      </c>
      <c r="K94" s="87">
        <f t="shared" si="10"/>
        <v>0</v>
      </c>
      <c r="L94" s="87">
        <f t="shared" si="15"/>
        <v>0</v>
      </c>
      <c r="N94" s="138">
        <f t="shared" si="12"/>
        <v>0</v>
      </c>
      <c r="O94" s="110" t="str">
        <f>IF(D94="","",IF(VLOOKUP(D94,KPI!$A$4:$P$5000,16,FALSE)=0,"UNBILL","BILLED"))</f>
        <v>UNBILL</v>
      </c>
      <c r="P94" s="90" t="s">
        <v>2450</v>
      </c>
      <c r="Q94" s="168">
        <f t="shared" si="13"/>
        <v>8</v>
      </c>
      <c r="R94" s="169">
        <f t="shared" si="14"/>
        <v>0</v>
      </c>
      <c r="U94" s="91">
        <v>94</v>
      </c>
    </row>
    <row r="95" spans="1:21" x14ac:dyDescent="0.35">
      <c r="A95" s="151">
        <v>42971.677069212965</v>
      </c>
      <c r="B95" s="15">
        <v>104</v>
      </c>
      <c r="C95" s="81" t="str">
        <f t="shared" si="9"/>
        <v>BL-104</v>
      </c>
      <c r="D95" s="118">
        <v>1708028</v>
      </c>
      <c r="E95" s="109">
        <f>IF(D95="","",VLOOKUP(D95,PROFILE!$B$6:$Z$5000,10,FALSE))</f>
        <v>42969</v>
      </c>
      <c r="F95" s="109" t="str">
        <f>IF(D95="","",VLOOKUP(D95,PROFILE!$B$6:$Z$5000,18,FALSE))</f>
        <v>เทเวศ</v>
      </c>
      <c r="G95" s="81" t="str">
        <f>IF(D95="","",VLOOKUP(D95,PROFILE!$B$6:$Z$5000,23,FALSE))</f>
        <v>3กอ2640</v>
      </c>
      <c r="H95" s="81" t="str">
        <f>IF(D95="","",VLOOKUP(D95,PROFILE!$B$6:$Z$5000,24,FALSE))</f>
        <v>MAZDA</v>
      </c>
      <c r="I95" s="110">
        <f>IF(D95="","",VLOOKUP(D95,PROFILE!$B$6:$Z$5000,25,FALSE))</f>
        <v>3</v>
      </c>
      <c r="K95" s="87">
        <f t="shared" si="10"/>
        <v>0</v>
      </c>
      <c r="L95" s="87">
        <f t="shared" si="15"/>
        <v>0</v>
      </c>
      <c r="N95" s="138">
        <f t="shared" si="12"/>
        <v>0</v>
      </c>
      <c r="O95" s="110" t="str">
        <f>IF(D95="","",IF(VLOOKUP(D95,KPI!$A$4:$P$5000,16,FALSE)=0,"UNBILL","BILLED"))</f>
        <v>UNBILL</v>
      </c>
      <c r="P95" s="90" t="s">
        <v>2450</v>
      </c>
      <c r="Q95" s="168">
        <f t="shared" si="13"/>
        <v>8</v>
      </c>
      <c r="R95" s="169">
        <f t="shared" si="14"/>
        <v>0</v>
      </c>
      <c r="U95" s="91">
        <v>95</v>
      </c>
    </row>
    <row r="96" spans="1:21" x14ac:dyDescent="0.35">
      <c r="A96" s="151">
        <v>42971.677069212965</v>
      </c>
      <c r="B96" s="15">
        <v>105</v>
      </c>
      <c r="C96" s="81" t="str">
        <f t="shared" si="9"/>
        <v>BL-105</v>
      </c>
      <c r="D96" s="118">
        <v>1707024</v>
      </c>
      <c r="E96" s="109">
        <f>IF(D96="","",VLOOKUP(D96,PROFILE!$B$6:$Z$5000,10,FALSE))</f>
        <v>42966</v>
      </c>
      <c r="F96" s="109" t="str">
        <f>IF(D96="","",VLOOKUP(D96,PROFILE!$B$6:$Z$5000,18,FALSE))</f>
        <v>เทเวศ</v>
      </c>
      <c r="G96" s="81" t="str">
        <f>IF(D96="","",VLOOKUP(D96,PROFILE!$B$6:$Z$5000,23,FALSE))</f>
        <v>บธ6681</v>
      </c>
      <c r="H96" s="81" t="str">
        <f>IF(D96="","",VLOOKUP(D96,PROFILE!$B$6:$Z$5000,24,FALSE))</f>
        <v>DAIHATSU</v>
      </c>
      <c r="I96" s="110" t="str">
        <f>IF(D96="","",VLOOKUP(D96,PROFILE!$B$6:$Z$5000,25,FALSE))</f>
        <v>HIJET</v>
      </c>
      <c r="K96" s="87">
        <f t="shared" si="10"/>
        <v>0</v>
      </c>
      <c r="L96" s="87">
        <f t="shared" si="15"/>
        <v>0</v>
      </c>
      <c r="N96" s="138">
        <f t="shared" si="12"/>
        <v>0</v>
      </c>
      <c r="O96" s="110" t="str">
        <f>IF(D96="","",IF(VLOOKUP(D96,KPI!$A$4:$P$5000,16,FALSE)=0,"UNBILL","BILLED"))</f>
        <v>UNBILL</v>
      </c>
      <c r="P96" s="90" t="s">
        <v>2450</v>
      </c>
      <c r="Q96" s="168">
        <f t="shared" si="13"/>
        <v>8</v>
      </c>
      <c r="R96" s="169">
        <f t="shared" si="14"/>
        <v>0</v>
      </c>
      <c r="U96" s="91">
        <v>96</v>
      </c>
    </row>
    <row r="97" spans="1:21" x14ac:dyDescent="0.35">
      <c r="A97" s="151">
        <v>42971.677069212965</v>
      </c>
      <c r="B97" s="15">
        <v>106</v>
      </c>
      <c r="C97" s="81" t="str">
        <f t="shared" si="9"/>
        <v>BL-106</v>
      </c>
      <c r="D97" s="118">
        <v>1708024</v>
      </c>
      <c r="E97" s="109">
        <f>IF(D97="","",VLOOKUP(D97,PROFILE!$B$6:$Z$5000,10,FALSE))</f>
        <v>42968</v>
      </c>
      <c r="F97" s="109" t="str">
        <f>IF(D97="","",VLOOKUP(D97,PROFILE!$B$6:$Z$5000,18,FALSE))</f>
        <v>กรุงไทย</v>
      </c>
      <c r="G97" s="81" t="str">
        <f>IF(D97="","",VLOOKUP(D97,PROFILE!$B$6:$Z$5000,23,FALSE))</f>
        <v>1กฌ6057</v>
      </c>
      <c r="H97" s="81" t="str">
        <f>IF(D97="","",VLOOKUP(D97,PROFILE!$B$6:$Z$5000,24,FALSE))</f>
        <v>ISUZU</v>
      </c>
      <c r="I97" s="110" t="str">
        <f>IF(D97="","",VLOOKUP(D97,PROFILE!$B$6:$Z$5000,25,FALSE))</f>
        <v>MU-7</v>
      </c>
      <c r="K97" s="87">
        <f t="shared" si="10"/>
        <v>0</v>
      </c>
      <c r="L97" s="87">
        <f t="shared" si="15"/>
        <v>0</v>
      </c>
      <c r="N97" s="138">
        <f t="shared" si="12"/>
        <v>0</v>
      </c>
      <c r="O97" s="110" t="str">
        <f>IF(D97="","",IF(VLOOKUP(D97,KPI!$A$4:$P$5000,16,FALSE)=0,"UNBILL","BILLED"))</f>
        <v>BILLED</v>
      </c>
      <c r="P97" s="90" t="s">
        <v>2450</v>
      </c>
      <c r="Q97" s="168">
        <f t="shared" si="13"/>
        <v>8</v>
      </c>
      <c r="R97" s="169">
        <f t="shared" si="14"/>
        <v>0</v>
      </c>
      <c r="U97" s="91">
        <v>97</v>
      </c>
    </row>
    <row r="98" spans="1:21" x14ac:dyDescent="0.35">
      <c r="A98" s="151">
        <v>42975.589530787038</v>
      </c>
      <c r="B98" s="15">
        <v>107</v>
      </c>
      <c r="C98" s="81" t="str">
        <f t="shared" si="9"/>
        <v>BL-107</v>
      </c>
      <c r="D98" s="118">
        <v>1708036</v>
      </c>
      <c r="E98" s="109">
        <f>IF(D98="","",VLOOKUP(D98,PROFILE!$B$6:$Z$5000,10,FALSE))</f>
        <v>42973</v>
      </c>
      <c r="F98" s="109" t="str">
        <f>IF(D98="","",VLOOKUP(D98,PROFILE!$B$6:$Z$5000,18,FALSE))</f>
        <v>เมืองไทย</v>
      </c>
      <c r="G98" s="81" t="str">
        <f>IF(D98="","",VLOOKUP(D98,PROFILE!$B$6:$Z$5000,23,FALSE))</f>
        <v>2กฐ4201</v>
      </c>
      <c r="H98" s="81" t="str">
        <f>IF(D98="","",VLOOKUP(D98,PROFILE!$B$6:$Z$5000,24,FALSE))</f>
        <v>MAZDA</v>
      </c>
      <c r="I98" s="110">
        <f>IF(D98="","",VLOOKUP(D98,PROFILE!$B$6:$Z$5000,25,FALSE))</f>
        <v>2</v>
      </c>
      <c r="K98" s="87">
        <f t="shared" si="10"/>
        <v>0</v>
      </c>
      <c r="L98" s="87">
        <f t="shared" si="15"/>
        <v>0</v>
      </c>
      <c r="N98" s="138">
        <f t="shared" si="12"/>
        <v>0</v>
      </c>
      <c r="O98" s="110" t="str">
        <f>IF(D98="","",IF(VLOOKUP(D98,KPI!$A$4:$P$5000,16,FALSE)=0,"UNBILL","BILLED"))</f>
        <v>BILLED</v>
      </c>
      <c r="P98" s="90" t="s">
        <v>2450</v>
      </c>
      <c r="Q98" s="168">
        <f t="shared" si="13"/>
        <v>8</v>
      </c>
      <c r="R98" s="169">
        <f t="shared" si="14"/>
        <v>0</v>
      </c>
      <c r="U98" s="91">
        <v>98</v>
      </c>
    </row>
    <row r="99" spans="1:21" x14ac:dyDescent="0.35">
      <c r="A99" s="151">
        <v>42975.589530787038</v>
      </c>
      <c r="B99" s="15">
        <v>108</v>
      </c>
      <c r="C99" s="81" t="str">
        <f t="shared" si="9"/>
        <v>BL-108</v>
      </c>
      <c r="D99" s="118">
        <v>1708013</v>
      </c>
      <c r="E99" s="109">
        <f>IF(D99="","",VLOOKUP(D99,PROFILE!$B$6:$Z$5000,10,FALSE))</f>
        <v>42973</v>
      </c>
      <c r="F99" s="109" t="str">
        <f>IF(D99="","",VLOOKUP(D99,PROFILE!$B$6:$Z$5000,18,FALSE))</f>
        <v>ธนชาต</v>
      </c>
      <c r="G99" s="81" t="str">
        <f>IF(D99="","",VLOOKUP(D99,PROFILE!$B$6:$Z$5000,23,FALSE))</f>
        <v>ฒล3280</v>
      </c>
      <c r="H99" s="81" t="str">
        <f>IF(D99="","",VLOOKUP(D99,PROFILE!$B$6:$Z$5000,24,FALSE))</f>
        <v>TOYOTA</v>
      </c>
      <c r="I99" s="110" t="str">
        <f>IF(D99="","",VLOOKUP(D99,PROFILE!$B$6:$Z$5000,25,FALSE))</f>
        <v>VIGO</v>
      </c>
      <c r="K99" s="87">
        <f t="shared" si="10"/>
        <v>0</v>
      </c>
      <c r="L99" s="87">
        <f t="shared" si="15"/>
        <v>0</v>
      </c>
      <c r="N99" s="138">
        <f t="shared" si="12"/>
        <v>0</v>
      </c>
      <c r="O99" s="110" t="str">
        <f>IF(D99="","",IF(VLOOKUP(D99,KPI!$A$4:$P$5000,16,FALSE)=0,"UNBILL","BILLED"))</f>
        <v>BILLED</v>
      </c>
      <c r="P99" s="90" t="s">
        <v>2450</v>
      </c>
      <c r="Q99" s="168">
        <f t="shared" si="13"/>
        <v>8</v>
      </c>
      <c r="R99" s="169">
        <f t="shared" si="14"/>
        <v>0</v>
      </c>
      <c r="U99" s="91">
        <v>99</v>
      </c>
    </row>
    <row r="100" spans="1:21" x14ac:dyDescent="0.35">
      <c r="A100" s="151">
        <v>42975.589530787038</v>
      </c>
      <c r="B100" s="15">
        <v>109</v>
      </c>
      <c r="C100" s="81" t="str">
        <f t="shared" si="9"/>
        <v>BL-109</v>
      </c>
      <c r="D100" s="118">
        <v>1702016</v>
      </c>
      <c r="E100" s="109">
        <f>IF(D100="","",VLOOKUP(D100,PROFILE!$B$6:$Z$5000,10,FALSE))</f>
        <v>42973</v>
      </c>
      <c r="F100" s="109" t="str">
        <f>IF(D100="","",VLOOKUP(D100,PROFILE!$B$6:$Z$5000,18,FALSE))</f>
        <v>ธนชาต</v>
      </c>
      <c r="G100" s="81" t="str">
        <f>IF(D100="","",VLOOKUP(D100,PROFILE!$B$6:$Z$5000,23,FALSE))</f>
        <v>5กก5365</v>
      </c>
      <c r="H100" s="81" t="str">
        <f>IF(D100="","",VLOOKUP(D100,PROFILE!$B$6:$Z$5000,24,FALSE))</f>
        <v>TOYOTA</v>
      </c>
      <c r="I100" s="110">
        <f>IF(D100="","",VLOOKUP(D100,PROFILE!$B$6:$Z$5000,25,FALSE))</f>
        <v>2</v>
      </c>
      <c r="K100" s="87">
        <f t="shared" si="10"/>
        <v>0</v>
      </c>
      <c r="L100" s="87">
        <f t="shared" si="15"/>
        <v>0</v>
      </c>
      <c r="N100" s="138">
        <f t="shared" si="12"/>
        <v>0</v>
      </c>
      <c r="O100" s="110" t="str">
        <f>IF(D100="","",IF(VLOOKUP(D100,KPI!$A$4:$P$5000,16,FALSE)=0,"UNBILL","BILLED"))</f>
        <v>BILLED</v>
      </c>
      <c r="P100" s="90" t="s">
        <v>2450</v>
      </c>
      <c r="Q100" s="168">
        <f t="shared" si="13"/>
        <v>8</v>
      </c>
      <c r="R100" s="169">
        <f t="shared" si="14"/>
        <v>0</v>
      </c>
      <c r="U100" s="91">
        <v>100</v>
      </c>
    </row>
    <row r="101" spans="1:21" x14ac:dyDescent="0.35">
      <c r="A101" s="151">
        <v>42975.589530787038</v>
      </c>
      <c r="B101" s="15">
        <v>110</v>
      </c>
      <c r="C101" s="81" t="str">
        <f t="shared" si="9"/>
        <v>BL-110</v>
      </c>
      <c r="D101" s="118">
        <v>1707001</v>
      </c>
      <c r="E101" s="109">
        <f>IF(D101="","",VLOOKUP(D101,PROFILE!$B$6:$Z$5000,10,FALSE))</f>
        <v>42970</v>
      </c>
      <c r="F101" s="109" t="str">
        <f>IF(D101="","",VLOOKUP(D101,PROFILE!$B$6:$Z$5000,18,FALSE))</f>
        <v>เทเวศ</v>
      </c>
      <c r="G101" s="81" t="str">
        <f>IF(D101="","",VLOOKUP(D101,PROFILE!$B$6:$Z$5000,23,FALSE))</f>
        <v>ถล1710</v>
      </c>
      <c r="H101" s="81" t="str">
        <f>IF(D101="","",VLOOKUP(D101,PROFILE!$B$6:$Z$5000,24,FALSE))</f>
        <v>MAZDA</v>
      </c>
      <c r="I101" s="110" t="str">
        <f>IF(D101="","",VLOOKUP(D101,PROFILE!$B$6:$Z$5000,25,FALSE))</f>
        <v>BT-50</v>
      </c>
      <c r="K101" s="87">
        <f t="shared" si="10"/>
        <v>0</v>
      </c>
      <c r="L101" s="87">
        <f t="shared" si="15"/>
        <v>0</v>
      </c>
      <c r="N101" s="138">
        <f t="shared" si="12"/>
        <v>0</v>
      </c>
      <c r="O101" s="110" t="str">
        <f>IF(D101="","",IF(VLOOKUP(D101,KPI!$A$4:$P$5000,16,FALSE)=0,"UNBILL","BILLED"))</f>
        <v>UNBILL</v>
      </c>
      <c r="P101" s="90" t="s">
        <v>2450</v>
      </c>
      <c r="Q101" s="168">
        <f t="shared" si="13"/>
        <v>8</v>
      </c>
      <c r="R101" s="169">
        <f t="shared" si="14"/>
        <v>0</v>
      </c>
      <c r="U101" s="91">
        <v>101</v>
      </c>
    </row>
    <row r="102" spans="1:21" x14ac:dyDescent="0.35">
      <c r="A102" s="151">
        <v>42975.589530787038</v>
      </c>
      <c r="B102" s="15">
        <v>111</v>
      </c>
      <c r="C102" s="81" t="str">
        <f t="shared" si="9"/>
        <v>BL-111</v>
      </c>
      <c r="D102" s="118">
        <v>1706061</v>
      </c>
      <c r="E102" s="109">
        <f>IF(D102="","",VLOOKUP(D102,PROFILE!$B$6:$Z$5000,10,FALSE))</f>
        <v>42972</v>
      </c>
      <c r="F102" s="109" t="str">
        <f>IF(D102="","",VLOOKUP(D102,PROFILE!$B$6:$Z$5000,18,FALSE))</f>
        <v>ธนชาต</v>
      </c>
      <c r="G102" s="81" t="str">
        <f>IF(D102="","",VLOOKUP(D102,PROFILE!$B$6:$Z$5000,23,FALSE))</f>
        <v>ตล3283</v>
      </c>
      <c r="H102" s="81" t="str">
        <f>IF(D102="","",VLOOKUP(D102,PROFILE!$B$6:$Z$5000,24,FALSE))</f>
        <v>FORD</v>
      </c>
      <c r="I102" s="110" t="str">
        <f>IF(D102="","",VLOOKUP(D102,PROFILE!$B$6:$Z$5000,25,FALSE))</f>
        <v>RANGER</v>
      </c>
      <c r="K102" s="87">
        <f t="shared" si="10"/>
        <v>0</v>
      </c>
      <c r="L102" s="87">
        <f t="shared" si="15"/>
        <v>0</v>
      </c>
      <c r="N102" s="138">
        <f t="shared" si="12"/>
        <v>0</v>
      </c>
      <c r="O102" s="110" t="str">
        <f>IF(D102="","",IF(VLOOKUP(D102,KPI!$A$4:$P$5000,16,FALSE)=0,"UNBILL","BILLED"))</f>
        <v>BILLED</v>
      </c>
      <c r="P102" s="90" t="s">
        <v>2450</v>
      </c>
      <c r="Q102" s="168">
        <f t="shared" si="13"/>
        <v>8</v>
      </c>
      <c r="R102" s="169">
        <f t="shared" si="14"/>
        <v>0</v>
      </c>
      <c r="U102" s="91">
        <v>102</v>
      </c>
    </row>
    <row r="103" spans="1:21" x14ac:dyDescent="0.35">
      <c r="A103" s="151">
        <v>42975.589530787038</v>
      </c>
      <c r="B103" s="15">
        <v>112</v>
      </c>
      <c r="C103" s="81" t="str">
        <f t="shared" si="9"/>
        <v>BL-112</v>
      </c>
      <c r="D103" s="118">
        <v>1707070</v>
      </c>
      <c r="E103" s="109">
        <f>IF(D103="","",VLOOKUP(D103,PROFILE!$B$6:$Z$5000,10,FALSE))</f>
        <v>42972</v>
      </c>
      <c r="F103" s="109" t="str">
        <f>IF(D103="","",VLOOKUP(D103,PROFILE!$B$6:$Z$5000,18,FALSE))</f>
        <v>ธนชาต</v>
      </c>
      <c r="G103" s="81" t="str">
        <f>IF(D103="","",VLOOKUP(D103,PROFILE!$B$6:$Z$5000,23,FALSE))</f>
        <v>ฒข1517</v>
      </c>
      <c r="H103" s="81" t="str">
        <f>IF(D103="","",VLOOKUP(D103,PROFILE!$B$6:$Z$5000,24,FALSE))</f>
        <v>ISUZU</v>
      </c>
      <c r="I103" s="110">
        <f>IF(D103="","",VLOOKUP(D103,PROFILE!$B$6:$Z$5000,25,FALSE))</f>
        <v>0</v>
      </c>
      <c r="K103" s="87">
        <f t="shared" si="10"/>
        <v>0</v>
      </c>
      <c r="L103" s="87">
        <f t="shared" si="15"/>
        <v>0</v>
      </c>
      <c r="N103" s="138">
        <f t="shared" si="12"/>
        <v>0</v>
      </c>
      <c r="O103" s="110" t="str">
        <f>IF(D103="","",IF(VLOOKUP(D103,KPI!$A$4:$P$5000,16,FALSE)=0,"UNBILL","BILLED"))</f>
        <v>UNBILL</v>
      </c>
      <c r="P103" s="90" t="s">
        <v>2450</v>
      </c>
      <c r="Q103" s="168">
        <f t="shared" si="13"/>
        <v>8</v>
      </c>
      <c r="R103" s="169">
        <f t="shared" si="14"/>
        <v>0</v>
      </c>
      <c r="U103" s="91">
        <v>103</v>
      </c>
    </row>
    <row r="104" spans="1:21" x14ac:dyDescent="0.35">
      <c r="A104" s="151">
        <v>42981.974909375</v>
      </c>
      <c r="B104" s="15">
        <v>113</v>
      </c>
      <c r="C104" s="81" t="str">
        <f t="shared" si="9"/>
        <v>BL-113</v>
      </c>
      <c r="D104" s="118">
        <v>1707056</v>
      </c>
      <c r="E104" s="109">
        <f>IF(D104="","",VLOOKUP(D104,PROFILE!$B$6:$Z$5000,10,FALSE))</f>
        <v>42978</v>
      </c>
      <c r="F104" s="109" t="str">
        <f>IF(D104="","",VLOOKUP(D104,PROFILE!$B$6:$Z$5000,18,FALSE))</f>
        <v>โตเกียว</v>
      </c>
      <c r="G104" s="81" t="str">
        <f>IF(D104="","",VLOOKUP(D104,PROFILE!$B$6:$Z$5000,23,FALSE))</f>
        <v>พอ110</v>
      </c>
      <c r="H104" s="81" t="str">
        <f>IF(D104="","",VLOOKUP(D104,PROFILE!$B$6:$Z$5000,24,FALSE))</f>
        <v>TOYOTA</v>
      </c>
      <c r="I104" s="110" t="str">
        <f>IF(D104="","",VLOOKUP(D104,PROFILE!$B$6:$Z$5000,25,FALSE))</f>
        <v>COROLLA</v>
      </c>
      <c r="K104" s="87">
        <f t="shared" si="10"/>
        <v>0</v>
      </c>
      <c r="L104" s="87">
        <f t="shared" si="15"/>
        <v>0</v>
      </c>
      <c r="N104" s="138">
        <f t="shared" si="12"/>
        <v>0</v>
      </c>
      <c r="O104" s="110" t="str">
        <f>IF(D104="","",IF(VLOOKUP(D104,KPI!$A$4:$P$5000,16,FALSE)=0,"UNBILL","BILLED"))</f>
        <v>BILLED</v>
      </c>
      <c r="P104" s="90" t="s">
        <v>2450</v>
      </c>
      <c r="Q104" s="168">
        <f t="shared" si="13"/>
        <v>8</v>
      </c>
      <c r="R104" s="169">
        <f t="shared" si="14"/>
        <v>0</v>
      </c>
      <c r="U104" s="91">
        <v>104</v>
      </c>
    </row>
    <row r="105" spans="1:21" x14ac:dyDescent="0.35">
      <c r="A105" s="151">
        <v>42981.974909375</v>
      </c>
      <c r="B105" s="15">
        <v>114</v>
      </c>
      <c r="C105" s="81" t="str">
        <f t="shared" si="9"/>
        <v>BL-114</v>
      </c>
      <c r="D105" s="118">
        <v>1708002</v>
      </c>
      <c r="E105" s="109">
        <f>IF(D105="","",VLOOKUP(D105,PROFILE!$B$6:$Z$5000,10,FALSE))</f>
        <v>42977</v>
      </c>
      <c r="F105" s="109" t="str">
        <f>IF(D105="","",VLOOKUP(D105,PROFILE!$B$6:$Z$5000,18,FALSE))</f>
        <v>ธนชาต</v>
      </c>
      <c r="G105" s="81" t="str">
        <f>IF(D105="","",VLOOKUP(D105,PROFILE!$B$6:$Z$5000,23,FALSE))</f>
        <v>กง2109</v>
      </c>
      <c r="H105" s="81" t="str">
        <f>IF(D105="","",VLOOKUP(D105,PROFILE!$B$6:$Z$5000,24,FALSE))</f>
        <v>TOYOTA</v>
      </c>
      <c r="I105" s="110" t="str">
        <f>IF(D105="","",VLOOKUP(D105,PROFILE!$B$6:$Z$5000,25,FALSE))</f>
        <v>VIOS</v>
      </c>
      <c r="K105" s="87">
        <f t="shared" si="10"/>
        <v>0</v>
      </c>
      <c r="L105" s="87">
        <f t="shared" si="15"/>
        <v>0</v>
      </c>
      <c r="N105" s="138">
        <f t="shared" si="12"/>
        <v>0</v>
      </c>
      <c r="O105" s="110" t="str">
        <f>IF(D105="","",IF(VLOOKUP(D105,KPI!$A$4:$P$5000,16,FALSE)=0,"UNBILL","BILLED"))</f>
        <v>BILLED</v>
      </c>
      <c r="P105" s="90" t="s">
        <v>2450</v>
      </c>
      <c r="Q105" s="168">
        <f t="shared" si="13"/>
        <v>8</v>
      </c>
      <c r="R105" s="169">
        <f t="shared" si="14"/>
        <v>0</v>
      </c>
      <c r="U105" s="91">
        <v>105</v>
      </c>
    </row>
    <row r="106" spans="1:21" x14ac:dyDescent="0.35">
      <c r="A106" s="151">
        <v>42981.974909375</v>
      </c>
      <c r="B106" s="15">
        <v>115</v>
      </c>
      <c r="C106" s="81" t="str">
        <f t="shared" si="9"/>
        <v>BL-115</v>
      </c>
      <c r="D106" s="118">
        <v>1708001</v>
      </c>
      <c r="E106" s="109">
        <f>IF(D106="","",VLOOKUP(D106,PROFILE!$B$6:$Z$5000,10,FALSE))</f>
        <v>42975</v>
      </c>
      <c r="F106" s="109" t="str">
        <f>IF(D106="","",VLOOKUP(D106,PROFILE!$B$6:$Z$5000,18,FALSE))</f>
        <v>ธนชาต</v>
      </c>
      <c r="G106" s="81" t="str">
        <f>IF(D106="","",VLOOKUP(D106,PROFILE!$B$6:$Z$5000,23,FALSE))</f>
        <v>ณย803</v>
      </c>
      <c r="H106" s="81" t="str">
        <f>IF(D106="","",VLOOKUP(D106,PROFILE!$B$6:$Z$5000,24,FALSE))</f>
        <v>MITSUBISHI</v>
      </c>
      <c r="I106" s="110" t="str">
        <f>IF(D106="","",VLOOKUP(D106,PROFILE!$B$6:$Z$5000,25,FALSE))</f>
        <v>STRADA</v>
      </c>
      <c r="K106" s="87">
        <f t="shared" si="10"/>
        <v>0</v>
      </c>
      <c r="L106" s="87">
        <f t="shared" si="15"/>
        <v>0</v>
      </c>
      <c r="N106" s="138">
        <f t="shared" si="12"/>
        <v>0</v>
      </c>
      <c r="O106" s="110" t="str">
        <f>IF(D106="","",IF(VLOOKUP(D106,KPI!$A$4:$P$5000,16,FALSE)=0,"UNBILL","BILLED"))</f>
        <v>BILLED</v>
      </c>
      <c r="P106" s="90" t="s">
        <v>2450</v>
      </c>
      <c r="Q106" s="168">
        <f t="shared" si="13"/>
        <v>8</v>
      </c>
      <c r="R106" s="169">
        <f t="shared" si="14"/>
        <v>0</v>
      </c>
      <c r="U106" s="91">
        <v>106</v>
      </c>
    </row>
    <row r="107" spans="1:21" x14ac:dyDescent="0.35">
      <c r="A107" s="151">
        <v>42981.974909375</v>
      </c>
      <c r="B107" s="15">
        <v>116</v>
      </c>
      <c r="C107" s="81" t="str">
        <f t="shared" si="9"/>
        <v>BL-116</v>
      </c>
      <c r="D107" s="118">
        <v>1707067</v>
      </c>
      <c r="E107" s="109">
        <f>IF(D107="","",VLOOKUP(D107,PROFILE!$B$6:$Z$5000,10,FALSE))</f>
        <v>42973</v>
      </c>
      <c r="F107" s="109" t="str">
        <f>IF(D107="","",VLOOKUP(D107,PROFILE!$B$6:$Z$5000,18,FALSE))</f>
        <v>กรุงไทย</v>
      </c>
      <c r="G107" s="81" t="str">
        <f>IF(D107="","",VLOOKUP(D107,PROFILE!$B$6:$Z$5000,23,FALSE))</f>
        <v>1กฐ6970</v>
      </c>
      <c r="H107" s="81" t="str">
        <f>IF(D107="","",VLOOKUP(D107,PROFILE!$B$6:$Z$5000,24,FALSE))</f>
        <v>CHEVROLET</v>
      </c>
      <c r="I107" s="110" t="str">
        <f>IF(D107="","",VLOOKUP(D107,PROFILE!$B$6:$Z$5000,25,FALSE))</f>
        <v>COLORADO</v>
      </c>
      <c r="K107" s="87">
        <f t="shared" si="10"/>
        <v>0</v>
      </c>
      <c r="L107" s="87">
        <f t="shared" si="15"/>
        <v>0</v>
      </c>
      <c r="N107" s="138">
        <f t="shared" si="12"/>
        <v>0</v>
      </c>
      <c r="O107" s="110" t="str">
        <f>IF(D107="","",IF(VLOOKUP(D107,KPI!$A$4:$P$5000,16,FALSE)=0,"UNBILL","BILLED"))</f>
        <v>BILLED</v>
      </c>
      <c r="P107" s="90" t="s">
        <v>2450</v>
      </c>
      <c r="Q107" s="168">
        <f t="shared" si="13"/>
        <v>8</v>
      </c>
      <c r="R107" s="169">
        <f t="shared" si="14"/>
        <v>0</v>
      </c>
      <c r="U107" s="91">
        <v>107</v>
      </c>
    </row>
    <row r="108" spans="1:21" x14ac:dyDescent="0.35">
      <c r="A108" s="151">
        <v>42981.974909375</v>
      </c>
      <c r="B108" s="15">
        <v>117</v>
      </c>
      <c r="C108" s="81" t="str">
        <f t="shared" si="9"/>
        <v>BL-117</v>
      </c>
      <c r="D108" s="118">
        <v>1708019</v>
      </c>
      <c r="E108" s="109">
        <f>IF(D108="","",VLOOKUP(D108,PROFILE!$B$6:$Z$5000,10,FALSE))</f>
        <v>42975</v>
      </c>
      <c r="F108" s="109" t="str">
        <f>IF(D108="","",VLOOKUP(D108,PROFILE!$B$6:$Z$5000,18,FALSE))</f>
        <v>ธนชาต</v>
      </c>
      <c r="G108" s="81" t="str">
        <f>IF(D108="","",VLOOKUP(D108,PROFILE!$B$6:$Z$5000,23,FALSE))</f>
        <v>กฉ5573</v>
      </c>
      <c r="H108" s="81" t="str">
        <f>IF(D108="","",VLOOKUP(D108,PROFILE!$B$6:$Z$5000,24,FALSE))</f>
        <v>CHEVROLET</v>
      </c>
      <c r="I108" s="110" t="str">
        <f>IF(D108="","",VLOOKUP(D108,PROFILE!$B$6:$Z$5000,25,FALSE))</f>
        <v>TRAILBLAZER</v>
      </c>
      <c r="K108" s="87">
        <f t="shared" si="10"/>
        <v>0</v>
      </c>
      <c r="L108" s="87">
        <f t="shared" si="15"/>
        <v>0</v>
      </c>
      <c r="N108" s="138">
        <f t="shared" si="12"/>
        <v>0</v>
      </c>
      <c r="O108" s="110" t="str">
        <f>IF(D108="","",IF(VLOOKUP(D108,KPI!$A$4:$P$5000,16,FALSE)=0,"UNBILL","BILLED"))</f>
        <v>BILLED</v>
      </c>
      <c r="P108" s="90" t="s">
        <v>2450</v>
      </c>
      <c r="Q108" s="168">
        <f t="shared" si="13"/>
        <v>8</v>
      </c>
      <c r="R108" s="169">
        <f t="shared" si="14"/>
        <v>0</v>
      </c>
      <c r="U108" s="91">
        <v>108</v>
      </c>
    </row>
    <row r="109" spans="1:21" x14ac:dyDescent="0.35">
      <c r="A109" s="151">
        <v>42981.974909375</v>
      </c>
      <c r="B109" s="15">
        <v>118</v>
      </c>
      <c r="C109" s="81" t="str">
        <f t="shared" si="9"/>
        <v>BL-118</v>
      </c>
      <c r="D109" s="118">
        <v>1708033</v>
      </c>
      <c r="E109" s="109">
        <f>IF(D109="","",VLOOKUP(D109,PROFILE!$B$6:$Z$5000,10,FALSE))</f>
        <v>42975</v>
      </c>
      <c r="F109" s="109" t="str">
        <f>IF(D109="","",VLOOKUP(D109,PROFILE!$B$6:$Z$5000,18,FALSE))</f>
        <v>ธนชาต</v>
      </c>
      <c r="G109" s="81" t="str">
        <f>IF(D109="","",VLOOKUP(D109,PROFILE!$B$6:$Z$5000,23,FALSE))</f>
        <v>4กถ6747</v>
      </c>
      <c r="H109" s="81" t="str">
        <f>IF(D109="","",VLOOKUP(D109,PROFILE!$B$6:$Z$5000,24,FALSE))</f>
        <v>TOYOTA</v>
      </c>
      <c r="I109" s="110" t="str">
        <f>IF(D109="","",VLOOKUP(D109,PROFILE!$B$6:$Z$5000,25,FALSE))</f>
        <v>VIOS</v>
      </c>
      <c r="K109" s="87">
        <f t="shared" si="10"/>
        <v>0</v>
      </c>
      <c r="L109" s="87">
        <f t="shared" si="15"/>
        <v>0</v>
      </c>
      <c r="N109" s="138">
        <f t="shared" si="12"/>
        <v>0</v>
      </c>
      <c r="O109" s="110" t="str">
        <f>IF(D109="","",IF(VLOOKUP(D109,KPI!$A$4:$P$5000,16,FALSE)=0,"UNBILL","BILLED"))</f>
        <v>BILLED</v>
      </c>
      <c r="P109" s="90" t="s">
        <v>2450</v>
      </c>
      <c r="Q109" s="168">
        <f t="shared" si="13"/>
        <v>8</v>
      </c>
      <c r="R109" s="169">
        <f t="shared" si="14"/>
        <v>0</v>
      </c>
      <c r="U109" s="91">
        <v>109</v>
      </c>
    </row>
    <row r="110" spans="1:21" x14ac:dyDescent="0.35">
      <c r="A110" s="151">
        <v>42981.974909375</v>
      </c>
      <c r="B110" s="15">
        <v>119</v>
      </c>
      <c r="C110" s="81" t="str">
        <f t="shared" si="9"/>
        <v>BL-119</v>
      </c>
      <c r="D110" s="118">
        <v>1708063</v>
      </c>
      <c r="E110" s="109">
        <f>IF(D110="","",VLOOKUP(D110,PROFILE!$B$6:$Z$5000,10,FALSE))</f>
        <v>42978</v>
      </c>
      <c r="F110" s="109" t="str">
        <f>IF(D110="","",VLOOKUP(D110,PROFILE!$B$6:$Z$5000,18,FALSE))</f>
        <v>เจ้าพระยา</v>
      </c>
      <c r="G110" s="81" t="str">
        <f>IF(D110="","",VLOOKUP(D110,PROFILE!$B$6:$Z$5000,23,FALSE))</f>
        <v>1ฒน9822</v>
      </c>
      <c r="H110" s="81" t="str">
        <f>IF(D110="","",VLOOKUP(D110,PROFILE!$B$6:$Z$5000,24,FALSE))</f>
        <v>CHEVROLET</v>
      </c>
      <c r="I110" s="110" t="str">
        <f>IF(D110="","",VLOOKUP(D110,PROFILE!$B$6:$Z$5000,25,FALSE))</f>
        <v>COLORADO</v>
      </c>
      <c r="K110" s="87">
        <f t="shared" si="10"/>
        <v>0</v>
      </c>
      <c r="L110" s="87">
        <f t="shared" si="15"/>
        <v>0</v>
      </c>
      <c r="N110" s="138">
        <f t="shared" si="12"/>
        <v>0</v>
      </c>
      <c r="O110" s="110" t="str">
        <f>IF(D110="","",IF(VLOOKUP(D110,KPI!$A$4:$P$5000,16,FALSE)=0,"UNBILL","BILLED"))</f>
        <v>BILLED</v>
      </c>
      <c r="P110" s="90" t="s">
        <v>2450</v>
      </c>
      <c r="Q110" s="168">
        <f t="shared" si="13"/>
        <v>8</v>
      </c>
      <c r="R110" s="169">
        <f t="shared" si="14"/>
        <v>0</v>
      </c>
      <c r="U110" s="91">
        <v>110</v>
      </c>
    </row>
    <row r="111" spans="1:21" x14ac:dyDescent="0.35">
      <c r="A111" s="151">
        <v>42981.974909375</v>
      </c>
      <c r="B111" s="15">
        <v>120</v>
      </c>
      <c r="C111" s="81" t="str">
        <f t="shared" si="9"/>
        <v>BL-120</v>
      </c>
      <c r="D111" s="118">
        <v>1706049</v>
      </c>
      <c r="E111" s="109">
        <f>IF(D111="","",VLOOKUP(D111,PROFILE!$B$6:$Z$5000,10,FALSE))</f>
        <v>42979</v>
      </c>
      <c r="F111" s="109" t="str">
        <f>IF(D111="","",VLOOKUP(D111,PROFILE!$B$6:$Z$5000,18,FALSE))</f>
        <v>ธนชาต</v>
      </c>
      <c r="G111" s="81" t="str">
        <f>IF(D111="","",VLOOKUP(D111,PROFILE!$B$6:$Z$5000,23,FALSE))</f>
        <v>3กฆ2850</v>
      </c>
      <c r="H111" s="81" t="str">
        <f>IF(D111="","",VLOOKUP(D111,PROFILE!$B$6:$Z$5000,24,FALSE))</f>
        <v>HONDA</v>
      </c>
      <c r="I111" s="110" t="str">
        <f>IF(D111="","",VLOOKUP(D111,PROFILE!$B$6:$Z$5000,25,FALSE))</f>
        <v>CITY</v>
      </c>
      <c r="K111" s="87">
        <f t="shared" si="10"/>
        <v>0</v>
      </c>
      <c r="L111" s="87">
        <f t="shared" si="15"/>
        <v>0</v>
      </c>
      <c r="N111" s="138">
        <f t="shared" si="12"/>
        <v>0</v>
      </c>
      <c r="O111" s="110" t="str">
        <f>IF(D111="","",IF(VLOOKUP(D111,KPI!$A$4:$P$5000,16,FALSE)=0,"UNBILL","BILLED"))</f>
        <v>BILLED</v>
      </c>
      <c r="P111" s="90" t="s">
        <v>2450</v>
      </c>
      <c r="Q111" s="168">
        <f t="shared" si="13"/>
        <v>9</v>
      </c>
      <c r="R111" s="169">
        <f t="shared" si="14"/>
        <v>0</v>
      </c>
      <c r="U111" s="91">
        <v>111</v>
      </c>
    </row>
    <row r="112" spans="1:21" x14ac:dyDescent="0.35">
      <c r="A112" s="151">
        <v>42981.974909375</v>
      </c>
      <c r="B112" s="15">
        <v>121</v>
      </c>
      <c r="C112" s="81" t="str">
        <f t="shared" si="9"/>
        <v>BL-121</v>
      </c>
      <c r="D112" s="118">
        <v>1707011</v>
      </c>
      <c r="E112" s="109">
        <f>IF(D112="","",VLOOKUP(D112,PROFILE!$B$6:$Z$5000,10,FALSE))</f>
        <v>42979</v>
      </c>
      <c r="F112" s="109" t="str">
        <f>IF(D112="","",VLOOKUP(D112,PROFILE!$B$6:$Z$5000,18,FALSE))</f>
        <v>ธนชาต</v>
      </c>
      <c r="G112" s="81" t="str">
        <f>IF(D112="","",VLOOKUP(D112,PROFILE!$B$6:$Z$5000,23,FALSE))</f>
        <v>บต9925</v>
      </c>
      <c r="H112" s="81" t="str">
        <f>IF(D112="","",VLOOKUP(D112,PROFILE!$B$6:$Z$5000,24,FALSE))</f>
        <v>NISSAN</v>
      </c>
      <c r="I112" s="110" t="str">
        <f>IF(D112="","",VLOOKUP(D112,PROFILE!$B$6:$Z$5000,25,FALSE))</f>
        <v>X-TRAIL</v>
      </c>
      <c r="K112" s="87">
        <f t="shared" si="10"/>
        <v>0</v>
      </c>
      <c r="L112" s="87">
        <f t="shared" si="15"/>
        <v>0</v>
      </c>
      <c r="N112" s="138">
        <f t="shared" si="12"/>
        <v>0</v>
      </c>
      <c r="O112" s="110" t="str">
        <f>IF(D112="","",IF(VLOOKUP(D112,KPI!$A$4:$P$5000,16,FALSE)=0,"UNBILL","BILLED"))</f>
        <v>BILLED</v>
      </c>
      <c r="P112" s="90" t="s">
        <v>2450</v>
      </c>
      <c r="Q112" s="168">
        <f t="shared" si="13"/>
        <v>9</v>
      </c>
      <c r="R112" s="169">
        <f t="shared" si="14"/>
        <v>0</v>
      </c>
      <c r="U112" s="91">
        <v>112</v>
      </c>
    </row>
    <row r="113" spans="1:21" x14ac:dyDescent="0.35">
      <c r="A113" s="151">
        <v>42981.974909375</v>
      </c>
      <c r="B113" s="15">
        <v>122</v>
      </c>
      <c r="C113" s="81" t="str">
        <f t="shared" si="9"/>
        <v>BL-122</v>
      </c>
      <c r="D113" s="118">
        <v>1708008</v>
      </c>
      <c r="E113" s="109">
        <f>IF(D113="","",VLOOKUP(D113,PROFILE!$B$6:$Z$5000,10,FALSE))</f>
        <v>42979</v>
      </c>
      <c r="F113" s="109" t="str">
        <f>IF(D113="","",VLOOKUP(D113,PROFILE!$B$6:$Z$5000,18,FALSE))</f>
        <v>โตเกียว</v>
      </c>
      <c r="G113" s="81" t="str">
        <f>IF(D113="","",VLOOKUP(D113,PROFILE!$B$6:$Z$5000,23,FALSE))</f>
        <v>ฒถ6164</v>
      </c>
      <c r="H113" s="81" t="str">
        <f>IF(D113="","",VLOOKUP(D113,PROFILE!$B$6:$Z$5000,24,FALSE))</f>
        <v>MITSUBISHI</v>
      </c>
      <c r="I113" s="110" t="str">
        <f>IF(D113="","",VLOOKUP(D113,PROFILE!$B$6:$Z$5000,25,FALSE))</f>
        <v>TRITON</v>
      </c>
      <c r="K113" s="87">
        <f t="shared" si="10"/>
        <v>0</v>
      </c>
      <c r="L113" s="87">
        <f t="shared" si="15"/>
        <v>0</v>
      </c>
      <c r="N113" s="138">
        <f t="shared" si="12"/>
        <v>0</v>
      </c>
      <c r="O113" s="110" t="str">
        <f>IF(D113="","",IF(VLOOKUP(D113,KPI!$A$4:$P$5000,16,FALSE)=0,"UNBILL","BILLED"))</f>
        <v>BILLED</v>
      </c>
      <c r="P113" s="90" t="s">
        <v>2450</v>
      </c>
      <c r="Q113" s="168">
        <f t="shared" si="13"/>
        <v>9</v>
      </c>
      <c r="R113" s="169">
        <f t="shared" si="14"/>
        <v>0</v>
      </c>
      <c r="U113" s="91">
        <v>113</v>
      </c>
    </row>
    <row r="114" spans="1:21" x14ac:dyDescent="0.35">
      <c r="A114" s="151">
        <v>42981</v>
      </c>
      <c r="B114" s="15">
        <v>123</v>
      </c>
      <c r="C114" s="81" t="str">
        <f t="shared" si="9"/>
        <v>BL-123</v>
      </c>
      <c r="D114" s="118">
        <v>1708052</v>
      </c>
      <c r="E114" s="109">
        <f>IF(D114="","",VLOOKUP(D114,PROFILE!$B$6:$Z$5000,10,FALSE))</f>
        <v>42980</v>
      </c>
      <c r="F114" s="109" t="str">
        <f>IF(D114="","",VLOOKUP(D114,PROFILE!$B$6:$Z$5000,18,FALSE))</f>
        <v>โตเกียว</v>
      </c>
      <c r="G114" s="81" t="str">
        <f>IF(D114="","",VLOOKUP(D114,PROFILE!$B$6:$Z$5000,23,FALSE))</f>
        <v>ฆข7544</v>
      </c>
      <c r="H114" s="81" t="str">
        <f>IF(D114="","",VLOOKUP(D114,PROFILE!$B$6:$Z$5000,24,FALSE))</f>
        <v>TOYOTA</v>
      </c>
      <c r="I114" s="110" t="str">
        <f>IF(D114="","",VLOOKUP(D114,PROFILE!$B$6:$Z$5000,25,FALSE))</f>
        <v>CAMRY</v>
      </c>
      <c r="K114" s="87">
        <f t="shared" si="10"/>
        <v>0</v>
      </c>
      <c r="L114" s="87">
        <f t="shared" si="15"/>
        <v>0</v>
      </c>
      <c r="N114" s="138">
        <f t="shared" si="12"/>
        <v>0</v>
      </c>
      <c r="O114" s="110" t="str">
        <f>IF(D114="","",IF(VLOOKUP(D114,KPI!$A$4:$P$5000,16,FALSE)=0,"UNBILL","BILLED"))</f>
        <v>BILLED</v>
      </c>
      <c r="P114" s="90" t="s">
        <v>2450</v>
      </c>
      <c r="Q114" s="168">
        <f t="shared" si="13"/>
        <v>9</v>
      </c>
      <c r="R114" s="169">
        <f t="shared" si="14"/>
        <v>0</v>
      </c>
      <c r="U114" s="91">
        <v>114</v>
      </c>
    </row>
    <row r="115" spans="1:21" x14ac:dyDescent="0.35">
      <c r="A115" s="151">
        <v>42985.932086458335</v>
      </c>
      <c r="B115" s="15">
        <v>124</v>
      </c>
      <c r="C115" s="81" t="str">
        <f t="shared" si="9"/>
        <v>BL-124</v>
      </c>
      <c r="D115" s="118">
        <v>1708039</v>
      </c>
      <c r="E115" s="109">
        <f>IF(D115="","",VLOOKUP(D115,PROFILE!$B$6:$Z$5000,10,FALSE))</f>
        <v>42985</v>
      </c>
      <c r="F115" s="109" t="str">
        <f>IF(D115="","",VLOOKUP(D115,PROFILE!$B$6:$Z$5000,18,FALSE))</f>
        <v>ธนชาต</v>
      </c>
      <c r="G115" s="81" t="str">
        <f>IF(D115="","",VLOOKUP(D115,PROFILE!$B$6:$Z$5000,23,FALSE))</f>
        <v>ฒธ6208</v>
      </c>
      <c r="H115" s="81" t="str">
        <f>IF(D115="","",VLOOKUP(D115,PROFILE!$B$6:$Z$5000,24,FALSE))</f>
        <v>ISUZU</v>
      </c>
      <c r="I115" s="110" t="str">
        <f>IF(D115="","",VLOOKUP(D115,PROFILE!$B$6:$Z$5000,25,FALSE))</f>
        <v>SPACECAB</v>
      </c>
      <c r="K115" s="87">
        <f t="shared" si="10"/>
        <v>0</v>
      </c>
      <c r="L115" s="87">
        <f t="shared" si="15"/>
        <v>0</v>
      </c>
      <c r="N115" s="138">
        <f t="shared" si="12"/>
        <v>0</v>
      </c>
      <c r="O115" s="110" t="str">
        <f>IF(D115="","",IF(VLOOKUP(D115,KPI!$A$4:$P$5000,16,FALSE)=0,"UNBILL","BILLED"))</f>
        <v>BILLED</v>
      </c>
      <c r="P115" s="90" t="s">
        <v>2450</v>
      </c>
      <c r="Q115" s="168">
        <f t="shared" si="13"/>
        <v>9</v>
      </c>
      <c r="R115" s="169">
        <f t="shared" si="14"/>
        <v>0</v>
      </c>
      <c r="U115" s="91">
        <v>115</v>
      </c>
    </row>
    <row r="116" spans="1:21" x14ac:dyDescent="0.35">
      <c r="A116" s="151">
        <v>42985.932086458335</v>
      </c>
      <c r="B116" s="15">
        <v>125</v>
      </c>
      <c r="C116" s="81" t="str">
        <f t="shared" si="9"/>
        <v>BL-125</v>
      </c>
      <c r="D116" s="118">
        <v>1708005</v>
      </c>
      <c r="E116" s="109">
        <f>IF(D116="","",VLOOKUP(D116,PROFILE!$B$6:$Z$5000,10,FALSE))</f>
        <v>42980</v>
      </c>
      <c r="F116" s="109" t="str">
        <f>IF(D116="","",VLOOKUP(D116,PROFILE!$B$6:$Z$5000,18,FALSE))</f>
        <v>อาคเนย์</v>
      </c>
      <c r="G116" s="81" t="str">
        <f>IF(D116="","",VLOOKUP(D116,PROFILE!$B$6:$Z$5000,23,FALSE))</f>
        <v>1ฒฎ586</v>
      </c>
      <c r="H116" s="81" t="str">
        <f>IF(D116="","",VLOOKUP(D116,PROFILE!$B$6:$Z$5000,24,FALSE))</f>
        <v>MITSUBISHI</v>
      </c>
      <c r="I116" s="110" t="str">
        <f>IF(D116="","",VLOOKUP(D116,PROFILE!$B$6:$Z$5000,25,FALSE))</f>
        <v>TRITON</v>
      </c>
      <c r="K116" s="87">
        <f t="shared" si="10"/>
        <v>0</v>
      </c>
      <c r="L116" s="87">
        <f t="shared" si="15"/>
        <v>0</v>
      </c>
      <c r="N116" s="138">
        <f t="shared" si="12"/>
        <v>0</v>
      </c>
      <c r="O116" s="110" t="str">
        <f>IF(D116="","",IF(VLOOKUP(D116,KPI!$A$4:$P$5000,16,FALSE)=0,"UNBILL","BILLED"))</f>
        <v>BILLED</v>
      </c>
      <c r="P116" s="90" t="s">
        <v>2450</v>
      </c>
      <c r="Q116" s="168">
        <f t="shared" si="13"/>
        <v>9</v>
      </c>
      <c r="R116" s="169">
        <f t="shared" si="14"/>
        <v>0</v>
      </c>
      <c r="U116" s="91">
        <v>116</v>
      </c>
    </row>
    <row r="117" spans="1:21" x14ac:dyDescent="0.35">
      <c r="A117" s="151">
        <v>42985.932086458335</v>
      </c>
      <c r="B117" s="15">
        <v>126</v>
      </c>
      <c r="C117" s="81" t="str">
        <f t="shared" si="9"/>
        <v>BL-126</v>
      </c>
      <c r="D117" s="118">
        <v>1705035</v>
      </c>
      <c r="E117" s="109">
        <f>IF(D117="","",VLOOKUP(D117,PROFILE!$B$6:$Z$5000,10,FALSE))</f>
        <v>42984</v>
      </c>
      <c r="F117" s="109" t="str">
        <f>IF(D117="","",VLOOKUP(D117,PROFILE!$B$6:$Z$5000,18,FALSE))</f>
        <v>โตเกียว</v>
      </c>
      <c r="G117" s="81" t="str">
        <f>IF(D117="","",VLOOKUP(D117,PROFILE!$B$6:$Z$5000,23,FALSE))</f>
        <v>ญฎ6039</v>
      </c>
      <c r="H117" s="81" t="str">
        <f>IF(D117="","",VLOOKUP(D117,PROFILE!$B$6:$Z$5000,24,FALSE))</f>
        <v>MITSUBISHI</v>
      </c>
      <c r="I117" s="110" t="str">
        <f>IF(D117="","",VLOOKUP(D117,PROFILE!$B$6:$Z$5000,25,FALSE))</f>
        <v>TRITON</v>
      </c>
      <c r="K117" s="87">
        <f t="shared" si="10"/>
        <v>0</v>
      </c>
      <c r="L117" s="87">
        <f t="shared" si="15"/>
        <v>0</v>
      </c>
      <c r="N117" s="138">
        <f t="shared" si="12"/>
        <v>0</v>
      </c>
      <c r="O117" s="110" t="str">
        <f>IF(D117="","",IF(VLOOKUP(D117,KPI!$A$4:$P$5000,16,FALSE)=0,"UNBILL","BILLED"))</f>
        <v>UNBILL</v>
      </c>
      <c r="P117" s="90" t="s">
        <v>2450</v>
      </c>
      <c r="Q117" s="168">
        <f t="shared" si="13"/>
        <v>9</v>
      </c>
      <c r="R117" s="169">
        <f t="shared" si="14"/>
        <v>0</v>
      </c>
      <c r="U117" s="91">
        <v>117</v>
      </c>
    </row>
    <row r="118" spans="1:21" x14ac:dyDescent="0.35">
      <c r="A118" s="151">
        <v>42985.932086458335</v>
      </c>
      <c r="B118" s="15">
        <v>127</v>
      </c>
      <c r="C118" s="81" t="str">
        <f t="shared" si="9"/>
        <v>BL-127</v>
      </c>
      <c r="D118" s="118">
        <v>1708012</v>
      </c>
      <c r="E118" s="109">
        <f>IF(D118="","",VLOOKUP(D118,PROFILE!$B$6:$Z$5000,10,FALSE))</f>
        <v>42983</v>
      </c>
      <c r="F118" s="109" t="str">
        <f>IF(D118="","",VLOOKUP(D118,PROFILE!$B$6:$Z$5000,18,FALSE))</f>
        <v>เทเวศ</v>
      </c>
      <c r="G118" s="81" t="str">
        <f>IF(D118="","",VLOOKUP(D118,PROFILE!$B$6:$Z$5000,23,FALSE))</f>
        <v>ฒอ4797</v>
      </c>
      <c r="H118" s="81" t="str">
        <f>IF(D118="","",VLOOKUP(D118,PROFILE!$B$6:$Z$5000,24,FALSE))</f>
        <v>TOYOTA</v>
      </c>
      <c r="I118" s="110" t="str">
        <f>IF(D118="","",VLOOKUP(D118,PROFILE!$B$6:$Z$5000,25,FALSE))</f>
        <v>VIGO</v>
      </c>
      <c r="K118" s="87">
        <f t="shared" si="10"/>
        <v>0</v>
      </c>
      <c r="L118" s="87">
        <f t="shared" si="15"/>
        <v>0</v>
      </c>
      <c r="N118" s="138">
        <f t="shared" si="12"/>
        <v>0</v>
      </c>
      <c r="O118" s="110" t="s">
        <v>2772</v>
      </c>
      <c r="P118" s="90" t="s">
        <v>2450</v>
      </c>
      <c r="Q118" s="168">
        <f t="shared" si="13"/>
        <v>9</v>
      </c>
      <c r="R118" s="169">
        <f t="shared" si="14"/>
        <v>0</v>
      </c>
      <c r="U118" s="91">
        <v>118</v>
      </c>
    </row>
    <row r="119" spans="1:21" x14ac:dyDescent="0.35">
      <c r="A119" s="151">
        <v>42985.932086458335</v>
      </c>
      <c r="B119" s="15">
        <v>128</v>
      </c>
      <c r="C119" s="81" t="str">
        <f t="shared" si="9"/>
        <v>BL-128</v>
      </c>
      <c r="D119" s="118">
        <v>1708007</v>
      </c>
      <c r="E119" s="109">
        <f>IF(D119="","",VLOOKUP(D119,PROFILE!$B$6:$Z$5000,10,FALSE))</f>
        <v>42982</v>
      </c>
      <c r="F119" s="109" t="str">
        <f>IF(D119="","",VLOOKUP(D119,PROFILE!$B$6:$Z$5000,18,FALSE))</f>
        <v>ไทยวิวัฒน์</v>
      </c>
      <c r="G119" s="81" t="str">
        <f>IF(D119="","",VLOOKUP(D119,PROFILE!$B$6:$Z$5000,23,FALSE))</f>
        <v>1ฒฌ3085</v>
      </c>
      <c r="H119" s="81" t="str">
        <f>IF(D119="","",VLOOKUP(D119,PROFILE!$B$6:$Z$5000,24,FALSE))</f>
        <v>ISUZU</v>
      </c>
      <c r="I119" s="110" t="str">
        <f>IF(D119="","",VLOOKUP(D119,PROFILE!$B$6:$Z$5000,25,FALSE))</f>
        <v>D-MAX</v>
      </c>
      <c r="K119" s="87">
        <f t="shared" si="10"/>
        <v>0</v>
      </c>
      <c r="L119" s="87">
        <f t="shared" si="15"/>
        <v>0</v>
      </c>
      <c r="N119" s="138">
        <f t="shared" si="12"/>
        <v>0</v>
      </c>
      <c r="O119" s="110" t="str">
        <f>IF(D119="","",IF(VLOOKUP(D119,KPI!$A$4:$P$5000,16,FALSE)=0,"UNBILL","BILLED"))</f>
        <v>UNBILL</v>
      </c>
      <c r="P119" s="90" t="str">
        <f t="shared" ref="P119:P181" si="16">IF(D119="","","NP")</f>
        <v>NP</v>
      </c>
      <c r="Q119" s="168">
        <f t="shared" si="13"/>
        <v>9</v>
      </c>
      <c r="R119" s="169">
        <f t="shared" si="14"/>
        <v>0</v>
      </c>
      <c r="U119" s="91">
        <v>119</v>
      </c>
    </row>
    <row r="120" spans="1:21" x14ac:dyDescent="0.35">
      <c r="A120" s="151">
        <v>42985.932086458335</v>
      </c>
      <c r="B120" s="15">
        <v>129</v>
      </c>
      <c r="C120" s="81" t="str">
        <f t="shared" si="9"/>
        <v>BL-129</v>
      </c>
      <c r="D120" s="118">
        <v>1707016</v>
      </c>
      <c r="E120" s="109">
        <f>IF(D120="","",VLOOKUP(D120,PROFILE!$B$6:$Z$5000,10,FALSE))</f>
        <v>42980</v>
      </c>
      <c r="F120" s="109" t="str">
        <f>IF(D120="","",VLOOKUP(D120,PROFILE!$B$6:$Z$5000,18,FALSE))</f>
        <v>กรุงไทย</v>
      </c>
      <c r="G120" s="81" t="str">
        <f>IF(D120="","",VLOOKUP(D120,PROFILE!$B$6:$Z$5000,23,FALSE))</f>
        <v>กฉ5806</v>
      </c>
      <c r="H120" s="81" t="str">
        <f>IF(D120="","",VLOOKUP(D120,PROFILE!$B$6:$Z$5000,24,FALSE))</f>
        <v>TOYOTA</v>
      </c>
      <c r="I120" s="110" t="str">
        <f>IF(D120="","",VLOOKUP(D120,PROFILE!$B$6:$Z$5000,25,FALSE))</f>
        <v>VIOS</v>
      </c>
      <c r="K120" s="87">
        <f t="shared" si="10"/>
        <v>0</v>
      </c>
      <c r="L120" s="87">
        <f t="shared" si="15"/>
        <v>0</v>
      </c>
      <c r="N120" s="138">
        <f t="shared" si="12"/>
        <v>0</v>
      </c>
      <c r="O120" s="110" t="str">
        <f>IF(D120="","",IF(VLOOKUP(D120,KPI!$A$4:$P$5000,16,FALSE)=0,"UNBILL","BILLED"))</f>
        <v>BILLED</v>
      </c>
      <c r="P120" s="90" t="s">
        <v>2450</v>
      </c>
      <c r="Q120" s="168">
        <f t="shared" si="13"/>
        <v>9</v>
      </c>
      <c r="R120" s="169">
        <f t="shared" si="14"/>
        <v>0</v>
      </c>
      <c r="U120" s="91">
        <v>120</v>
      </c>
    </row>
    <row r="121" spans="1:21" x14ac:dyDescent="0.35">
      <c r="A121" s="151">
        <v>42985.932086458335</v>
      </c>
      <c r="B121" s="15">
        <v>130</v>
      </c>
      <c r="C121" s="81" t="str">
        <f t="shared" ref="C121:C184" si="17">IF(D121="","","BL-"&amp;B121)</f>
        <v>BL-130</v>
      </c>
      <c r="D121" s="118">
        <v>1707047</v>
      </c>
      <c r="E121" s="109">
        <f>IF(D121="","",VLOOKUP(D121,PROFILE!$B$6:$Z$5000,10,FALSE))</f>
        <v>42978</v>
      </c>
      <c r="F121" s="109" t="str">
        <f>IF(D121="","",VLOOKUP(D121,PROFILE!$B$6:$Z$5000,18,FALSE))</f>
        <v>กรุงไทย</v>
      </c>
      <c r="G121" s="81" t="str">
        <f>IF(D121="","",VLOOKUP(D121,PROFILE!$B$6:$Z$5000,23,FALSE))</f>
        <v>ฎฬ1751</v>
      </c>
      <c r="H121" s="81" t="str">
        <f>IF(D121="","",VLOOKUP(D121,PROFILE!$B$6:$Z$5000,24,FALSE))</f>
        <v>PROTON</v>
      </c>
      <c r="I121" s="110" t="str">
        <f>IF(D121="","",VLOOKUP(D121,PROFILE!$B$6:$Z$5000,25,FALSE))</f>
        <v>EXORA</v>
      </c>
      <c r="K121" s="87">
        <f t="shared" ref="K121:K184" si="18">IF(D121="","",J121+(J121*0.07))</f>
        <v>0</v>
      </c>
      <c r="L121" s="87">
        <f t="shared" si="15"/>
        <v>0</v>
      </c>
      <c r="N121" s="138">
        <f t="shared" si="12"/>
        <v>0</v>
      </c>
      <c r="O121" s="110" t="str">
        <f>IF(D121="","",IF(VLOOKUP(D121,KPI!$A$4:$P$5000,16,FALSE)=0,"UNBILL","BILLED"))</f>
        <v>BILLED</v>
      </c>
      <c r="P121" s="90" t="s">
        <v>2450</v>
      </c>
      <c r="Q121" s="168">
        <f t="shared" si="13"/>
        <v>8</v>
      </c>
      <c r="R121" s="169">
        <f t="shared" si="14"/>
        <v>0</v>
      </c>
      <c r="U121" s="91">
        <v>121</v>
      </c>
    </row>
    <row r="122" spans="1:21" x14ac:dyDescent="0.35">
      <c r="A122" s="151">
        <v>42985.932086458335</v>
      </c>
      <c r="B122" s="15">
        <v>131</v>
      </c>
      <c r="C122" s="81" t="str">
        <f t="shared" si="17"/>
        <v>BL-131</v>
      </c>
      <c r="D122" s="118">
        <v>1707062</v>
      </c>
      <c r="E122" s="109">
        <f>IF(D122="","",VLOOKUP(D122,PROFILE!$B$6:$Z$5000,10,FALSE))</f>
        <v>0</v>
      </c>
      <c r="F122" s="109" t="str">
        <f>IF(D122="","",VLOOKUP(D122,PROFILE!$B$6:$Z$5000,18,FALSE))</f>
        <v>กรุงไทย</v>
      </c>
      <c r="G122" s="81" t="str">
        <f>IF(D122="","",VLOOKUP(D122,PROFILE!$B$6:$Z$5000,23,FALSE))</f>
        <v>กจ7601</v>
      </c>
      <c r="H122" s="81" t="str">
        <f>IF(D122="","",VLOOKUP(D122,PROFILE!$B$6:$Z$5000,24,FALSE))</f>
        <v>MITSUBISHI</v>
      </c>
      <c r="I122" s="110" t="str">
        <f>IF(D122="","",VLOOKUP(D122,PROFILE!$B$6:$Z$5000,25,FALSE))</f>
        <v>MIRGE</v>
      </c>
      <c r="K122" s="87">
        <f t="shared" si="18"/>
        <v>0</v>
      </c>
      <c r="L122" s="87">
        <f t="shared" si="15"/>
        <v>0</v>
      </c>
      <c r="N122" s="138">
        <f t="shared" si="12"/>
        <v>0</v>
      </c>
      <c r="O122" s="110" t="str">
        <f>IF(D122="","",IF(VLOOKUP(D122,KPI!$A$4:$P$5000,16,FALSE)=0,"UNBILL","BILLED"))</f>
        <v>BILLED</v>
      </c>
      <c r="P122" s="90" t="s">
        <v>2450</v>
      </c>
      <c r="Q122" s="168">
        <f t="shared" si="13"/>
        <v>1</v>
      </c>
      <c r="R122" s="169">
        <f t="shared" si="14"/>
        <v>0</v>
      </c>
      <c r="U122" s="91">
        <v>122</v>
      </c>
    </row>
    <row r="123" spans="1:21" x14ac:dyDescent="0.35">
      <c r="A123" s="151">
        <v>42988.898964814813</v>
      </c>
      <c r="B123" s="15">
        <v>132</v>
      </c>
      <c r="C123" s="81" t="str">
        <f t="shared" si="17"/>
        <v>BL-132</v>
      </c>
      <c r="D123" s="118">
        <v>1708026</v>
      </c>
      <c r="E123" s="109">
        <f>IF(D123="","",VLOOKUP(D123,PROFILE!$B$6:$Z$5000,10,FALSE))</f>
        <v>42982</v>
      </c>
      <c r="F123" s="109" t="str">
        <f>IF(D123="","",VLOOKUP(D123,PROFILE!$B$6:$Z$5000,18,FALSE))</f>
        <v>เมืองไทย</v>
      </c>
      <c r="G123" s="81" t="str">
        <f>IF(D123="","",VLOOKUP(D123,PROFILE!$B$6:$Z$5000,23,FALSE))</f>
        <v>1กฬ8345</v>
      </c>
      <c r="H123" s="81" t="str">
        <f>IF(D123="","",VLOOKUP(D123,PROFILE!$B$6:$Z$5000,24,FALSE))</f>
        <v>MITSUBISHI</v>
      </c>
      <c r="I123" s="110" t="str">
        <f>IF(D123="","",VLOOKUP(D123,PROFILE!$B$6:$Z$5000,25,FALSE))</f>
        <v>MIRAGE</v>
      </c>
      <c r="K123" s="87">
        <f t="shared" si="18"/>
        <v>0</v>
      </c>
      <c r="L123" s="87">
        <f t="shared" si="15"/>
        <v>0</v>
      </c>
      <c r="N123" s="138">
        <f t="shared" si="12"/>
        <v>0</v>
      </c>
      <c r="O123" s="110" t="str">
        <f>IF(D123="","",IF(VLOOKUP(D123,KPI!$A$4:$P$5000,16,FALSE)=0,"UNBILL","BILLED"))</f>
        <v>BILLED</v>
      </c>
      <c r="P123" s="90" t="s">
        <v>2450</v>
      </c>
      <c r="Q123" s="168">
        <f t="shared" si="13"/>
        <v>9</v>
      </c>
      <c r="R123" s="169">
        <f t="shared" si="14"/>
        <v>0</v>
      </c>
      <c r="U123" s="91">
        <v>123</v>
      </c>
    </row>
    <row r="124" spans="1:21" x14ac:dyDescent="0.35">
      <c r="A124" s="151">
        <v>42988.898964814813</v>
      </c>
      <c r="B124" s="15">
        <v>133</v>
      </c>
      <c r="C124" s="81" t="str">
        <f t="shared" si="17"/>
        <v>BL-133</v>
      </c>
      <c r="D124" s="118">
        <v>1707069</v>
      </c>
      <c r="E124" s="109">
        <f>IF(D124="","",VLOOKUP(D124,PROFILE!$B$6:$Z$5000,10,FALSE))</f>
        <v>42987</v>
      </c>
      <c r="F124" s="109" t="str">
        <f>IF(D124="","",VLOOKUP(D124,PROFILE!$B$6:$Z$5000,18,FALSE))</f>
        <v>เมืองไทย</v>
      </c>
      <c r="G124" s="81" t="str">
        <f>IF(D124="","",VLOOKUP(D124,PROFILE!$B$6:$Z$5000,23,FALSE))</f>
        <v>ญช7387</v>
      </c>
      <c r="H124" s="81" t="str">
        <f>IF(D124="","",VLOOKUP(D124,PROFILE!$B$6:$Z$5000,24,FALSE))</f>
        <v>TOYOTA</v>
      </c>
      <c r="I124" s="110" t="str">
        <f>IF(D124="","",VLOOKUP(D124,PROFILE!$B$6:$Z$5000,25,FALSE))</f>
        <v>VIOS</v>
      </c>
      <c r="K124" s="87">
        <f t="shared" si="18"/>
        <v>0</v>
      </c>
      <c r="L124" s="87">
        <f t="shared" si="15"/>
        <v>0</v>
      </c>
      <c r="N124" s="138">
        <f t="shared" si="12"/>
        <v>0</v>
      </c>
      <c r="O124" s="110" t="str">
        <f>IF(D124="","",IF(VLOOKUP(D124,KPI!$A$4:$P$5000,16,FALSE)=0,"UNBILL","BILLED"))</f>
        <v>BILLED</v>
      </c>
      <c r="P124" s="90" t="s">
        <v>2450</v>
      </c>
      <c r="Q124" s="168">
        <f t="shared" si="13"/>
        <v>9</v>
      </c>
      <c r="R124" s="169">
        <f t="shared" si="14"/>
        <v>0</v>
      </c>
      <c r="U124" s="91">
        <v>124</v>
      </c>
    </row>
    <row r="125" spans="1:21" x14ac:dyDescent="0.35">
      <c r="A125" s="151">
        <v>42988.898964814813</v>
      </c>
      <c r="B125" s="15">
        <v>134</v>
      </c>
      <c r="C125" s="81" t="str">
        <f t="shared" si="17"/>
        <v>BL-134</v>
      </c>
      <c r="D125" s="118">
        <v>1708047</v>
      </c>
      <c r="E125" s="109">
        <f>IF(D125="","",VLOOKUP(D125,PROFILE!$B$6:$Z$5000,10,FALSE))</f>
        <v>42986</v>
      </c>
      <c r="F125" s="109" t="str">
        <f>IF(D125="","",VLOOKUP(D125,PROFILE!$B$6:$Z$5000,18,FALSE))</f>
        <v>ธนชาต</v>
      </c>
      <c r="G125" s="81" t="str">
        <f>IF(D125="","",VLOOKUP(D125,PROFILE!$B$6:$Z$5000,23,FALSE))</f>
        <v>สอ927</v>
      </c>
      <c r="H125" s="81" t="str">
        <f>IF(D125="","",VLOOKUP(D125,PROFILE!$B$6:$Z$5000,24,FALSE))</f>
        <v>HONDA</v>
      </c>
      <c r="I125" s="110" t="str">
        <f>IF(D125="","",VLOOKUP(D125,PROFILE!$B$6:$Z$5000,25,FALSE))</f>
        <v>CITY</v>
      </c>
      <c r="K125" s="87">
        <f t="shared" si="18"/>
        <v>0</v>
      </c>
      <c r="L125" s="87">
        <f t="shared" si="15"/>
        <v>0</v>
      </c>
      <c r="N125" s="138">
        <f t="shared" si="12"/>
        <v>0</v>
      </c>
      <c r="O125" s="110" t="str">
        <f>IF(D125="","",IF(VLOOKUP(D125,KPI!$A$4:$P$5000,16,FALSE)=0,"UNBILL","BILLED"))</f>
        <v>BILLED</v>
      </c>
      <c r="P125" s="90" t="s">
        <v>2450</v>
      </c>
      <c r="Q125" s="168">
        <f t="shared" si="13"/>
        <v>9</v>
      </c>
      <c r="R125" s="169">
        <f t="shared" si="14"/>
        <v>0</v>
      </c>
      <c r="U125" s="91">
        <v>125</v>
      </c>
    </row>
    <row r="126" spans="1:21" x14ac:dyDescent="0.35">
      <c r="A126" s="151">
        <v>42988.898964814813</v>
      </c>
      <c r="B126" s="15">
        <v>135</v>
      </c>
      <c r="C126" s="81" t="str">
        <f t="shared" si="17"/>
        <v>BL-135</v>
      </c>
      <c r="D126" s="118">
        <v>1708048</v>
      </c>
      <c r="E126" s="109">
        <f>IF(D126="","",VLOOKUP(D126,PROFILE!$B$6:$Z$5000,10,FALSE))</f>
        <v>42987</v>
      </c>
      <c r="F126" s="109" t="str">
        <f>IF(D126="","",VLOOKUP(D126,PROFILE!$B$6:$Z$5000,18,FALSE))</f>
        <v>ธนชาต</v>
      </c>
      <c r="G126" s="81" t="str">
        <f>IF(D126="","",VLOOKUP(D126,PROFILE!$B$6:$Z$5000,23,FALSE))</f>
        <v>ฒผ2610</v>
      </c>
      <c r="H126" s="81" t="str">
        <f>IF(D126="","",VLOOKUP(D126,PROFILE!$B$6:$Z$5000,24,FALSE))</f>
        <v>TOYOTA</v>
      </c>
      <c r="I126" s="110" t="str">
        <f>IF(D126="","",VLOOKUP(D126,PROFILE!$B$6:$Z$5000,25,FALSE))</f>
        <v>VIGO</v>
      </c>
      <c r="K126" s="87">
        <f t="shared" si="18"/>
        <v>0</v>
      </c>
      <c r="L126" s="87">
        <f t="shared" si="15"/>
        <v>0</v>
      </c>
      <c r="N126" s="138">
        <f t="shared" si="12"/>
        <v>0</v>
      </c>
      <c r="O126" s="110" t="str">
        <f>IF(D126="","",IF(VLOOKUP(D126,KPI!$A$4:$P$5000,16,FALSE)=0,"UNBILL","BILLED"))</f>
        <v>BILLED</v>
      </c>
      <c r="P126" s="90" t="s">
        <v>2450</v>
      </c>
      <c r="Q126" s="168">
        <f t="shared" si="13"/>
        <v>9</v>
      </c>
      <c r="R126" s="169">
        <f t="shared" si="14"/>
        <v>0</v>
      </c>
      <c r="U126" s="91">
        <v>126</v>
      </c>
    </row>
    <row r="127" spans="1:21" x14ac:dyDescent="0.35">
      <c r="A127" s="151">
        <v>42988.898964814813</v>
      </c>
      <c r="B127" s="15">
        <v>136</v>
      </c>
      <c r="C127" s="81" t="str">
        <f t="shared" si="17"/>
        <v>BL-136</v>
      </c>
      <c r="D127" s="118">
        <v>1707019</v>
      </c>
      <c r="E127" s="109">
        <f>IF(D127="","",VLOOKUP(D127,PROFILE!$B$6:$Z$5000,10,FALSE))</f>
        <v>42985</v>
      </c>
      <c r="F127" s="109" t="str">
        <f>IF(D127="","",VLOOKUP(D127,PROFILE!$B$6:$Z$5000,18,FALSE))</f>
        <v>เมืองไทย</v>
      </c>
      <c r="G127" s="81" t="str">
        <f>IF(D127="","",VLOOKUP(D127,PROFILE!$B$6:$Z$5000,23,FALSE))</f>
        <v>1กษ7140</v>
      </c>
      <c r="H127" s="81" t="str">
        <f>IF(D127="","",VLOOKUP(D127,PROFILE!$B$6:$Z$5000,24,FALSE))</f>
        <v>TOYOTA</v>
      </c>
      <c r="I127" s="110" t="str">
        <f>IF(D127="","",VLOOKUP(D127,PROFILE!$B$6:$Z$5000,25,FALSE))</f>
        <v>ALTIS</v>
      </c>
      <c r="K127" s="87">
        <f t="shared" si="18"/>
        <v>0</v>
      </c>
      <c r="L127" s="87">
        <f t="shared" si="15"/>
        <v>0</v>
      </c>
      <c r="N127" s="138">
        <f t="shared" si="12"/>
        <v>0</v>
      </c>
      <c r="O127" s="110" t="str">
        <f>IF(D127="","",IF(VLOOKUP(D127,KPI!$A$4:$P$5000,16,FALSE)=0,"UNBILL","BILLED"))</f>
        <v>BILLED</v>
      </c>
      <c r="P127" s="90" t="s">
        <v>2450</v>
      </c>
      <c r="Q127" s="168">
        <f t="shared" si="13"/>
        <v>9</v>
      </c>
      <c r="R127" s="169">
        <f t="shared" si="14"/>
        <v>0</v>
      </c>
      <c r="U127" s="91">
        <v>127</v>
      </c>
    </row>
    <row r="128" spans="1:21" x14ac:dyDescent="0.35">
      <c r="A128" s="151">
        <v>42998.004156712967</v>
      </c>
      <c r="B128" s="15">
        <v>137</v>
      </c>
      <c r="C128" s="81" t="str">
        <f t="shared" si="17"/>
        <v>BL-137</v>
      </c>
      <c r="D128" s="118">
        <v>1709029</v>
      </c>
      <c r="E128" s="109">
        <f>IF(D128="","",VLOOKUP(D128,PROFILE!$B$6:$Z$5000,10,FALSE))</f>
        <v>42997</v>
      </c>
      <c r="F128" s="109" t="str">
        <f>IF(D128="","",VLOOKUP(D128,PROFILE!$B$6:$Z$5000,18,FALSE))</f>
        <v>สยามซิตี้</v>
      </c>
      <c r="G128" s="81" t="str">
        <f>IF(D128="","",VLOOKUP(D128,PROFILE!$B$6:$Z$5000,23,FALSE))</f>
        <v>2กฬ6058</v>
      </c>
      <c r="H128" s="81" t="str">
        <f>IF(D128="","",VLOOKUP(D128,PROFILE!$B$6:$Z$5000,24,FALSE))</f>
        <v>CHEVROLET</v>
      </c>
      <c r="I128" s="110" t="str">
        <f>IF(D128="","",VLOOKUP(D128,PROFILE!$B$6:$Z$5000,25,FALSE))</f>
        <v>COLORADO</v>
      </c>
      <c r="K128" s="87">
        <f t="shared" si="18"/>
        <v>0</v>
      </c>
      <c r="L128" s="87">
        <f t="shared" si="15"/>
        <v>0</v>
      </c>
      <c r="N128" s="138">
        <f t="shared" si="12"/>
        <v>0</v>
      </c>
      <c r="O128" s="110" t="str">
        <f>IF(D128="","",IF(VLOOKUP(D128,KPI!$A$4:$P$5000,16,FALSE)=0,"UNBILL","BILLED"))</f>
        <v>UNBILL</v>
      </c>
      <c r="P128" s="90" t="str">
        <f t="shared" si="16"/>
        <v>NP</v>
      </c>
      <c r="Q128" s="168">
        <f t="shared" si="13"/>
        <v>9</v>
      </c>
      <c r="R128" s="169">
        <f t="shared" si="14"/>
        <v>0</v>
      </c>
      <c r="U128" s="91">
        <v>128</v>
      </c>
    </row>
    <row r="129" spans="1:21" x14ac:dyDescent="0.35">
      <c r="A129" s="151">
        <v>42998.004156712967</v>
      </c>
      <c r="B129" s="15">
        <v>138</v>
      </c>
      <c r="C129" s="81" t="str">
        <f t="shared" si="17"/>
        <v>BL-138</v>
      </c>
      <c r="D129" s="118">
        <v>1708059</v>
      </c>
      <c r="E129" s="109">
        <f>IF(D129="","",VLOOKUP(D129,PROFILE!$B$6:$Z$5000,10,FALSE))</f>
        <v>42996</v>
      </c>
      <c r="F129" s="109" t="str">
        <f>IF(D129="","",VLOOKUP(D129,PROFILE!$B$6:$Z$5000,18,FALSE))</f>
        <v>เทเวศ</v>
      </c>
      <c r="G129" s="81" t="str">
        <f>IF(D129="","",VLOOKUP(D129,PROFILE!$B$6:$Z$5000,23,FALSE))</f>
        <v>5กฎ9205</v>
      </c>
      <c r="H129" s="81" t="str">
        <f>IF(D129="","",VLOOKUP(D129,PROFILE!$B$6:$Z$5000,24,FALSE))</f>
        <v>SUZUKI</v>
      </c>
      <c r="I129" s="110" t="str">
        <f>IF(D129="","",VLOOKUP(D129,PROFILE!$B$6:$Z$5000,25,FALSE))</f>
        <v>SWIFT</v>
      </c>
      <c r="K129" s="87">
        <f t="shared" si="18"/>
        <v>0</v>
      </c>
      <c r="L129" s="87">
        <f t="shared" si="15"/>
        <v>0</v>
      </c>
      <c r="N129" s="138">
        <f t="shared" si="12"/>
        <v>0</v>
      </c>
      <c r="O129" s="110" t="str">
        <f>IF(D129="","",IF(VLOOKUP(D129,KPI!$A$4:$P$5000,16,FALSE)=0,"UNBILL","BILLED"))</f>
        <v>BILLED</v>
      </c>
      <c r="P129" s="90" t="s">
        <v>2450</v>
      </c>
      <c r="Q129" s="168">
        <f t="shared" si="13"/>
        <v>9</v>
      </c>
      <c r="R129" s="169">
        <f t="shared" si="14"/>
        <v>0</v>
      </c>
      <c r="U129" s="91">
        <v>129</v>
      </c>
    </row>
    <row r="130" spans="1:21" x14ac:dyDescent="0.35">
      <c r="A130" s="151">
        <v>42998.004156712967</v>
      </c>
      <c r="B130" s="15">
        <v>139</v>
      </c>
      <c r="C130" s="81" t="str">
        <f t="shared" si="17"/>
        <v>BL-139</v>
      </c>
      <c r="D130" s="118">
        <v>1706056</v>
      </c>
      <c r="E130" s="109">
        <f>IF(D130="","",VLOOKUP(D130,PROFILE!$B$6:$Z$5000,10,FALSE))</f>
        <v>42994</v>
      </c>
      <c r="F130" s="109" t="str">
        <f>IF(D130="","",VLOOKUP(D130,PROFILE!$B$6:$Z$5000,18,FALSE))</f>
        <v>เทเวศ</v>
      </c>
      <c r="G130" s="81" t="str">
        <f>IF(D130="","",VLOOKUP(D130,PROFILE!$B$6:$Z$5000,23,FALSE))</f>
        <v>ศว6610</v>
      </c>
      <c r="H130" s="81" t="str">
        <f>IF(D130="","",VLOOKUP(D130,PROFILE!$B$6:$Z$5000,24,FALSE))</f>
        <v>HONDA</v>
      </c>
      <c r="I130" s="110" t="str">
        <f>IF(D130="","",VLOOKUP(D130,PROFILE!$B$6:$Z$5000,25,FALSE))</f>
        <v>JAZZ</v>
      </c>
      <c r="K130" s="87">
        <f t="shared" si="18"/>
        <v>0</v>
      </c>
      <c r="L130" s="87">
        <f t="shared" si="15"/>
        <v>0</v>
      </c>
      <c r="N130" s="138">
        <f t="shared" si="12"/>
        <v>0</v>
      </c>
      <c r="O130" s="110" t="str">
        <f>IF(D130="","",IF(VLOOKUP(D130,KPI!$A$4:$P$5000,16,FALSE)=0,"UNBILL","BILLED"))</f>
        <v>BILLED</v>
      </c>
      <c r="P130" s="90" t="s">
        <v>2450</v>
      </c>
      <c r="Q130" s="168">
        <f t="shared" si="13"/>
        <v>9</v>
      </c>
      <c r="R130" s="169">
        <f t="shared" si="14"/>
        <v>0</v>
      </c>
      <c r="U130" s="91">
        <v>130</v>
      </c>
    </row>
    <row r="131" spans="1:21" x14ac:dyDescent="0.35">
      <c r="A131" s="151">
        <v>42998.004156712967</v>
      </c>
      <c r="B131" s="15">
        <v>140</v>
      </c>
      <c r="C131" s="81" t="str">
        <f t="shared" si="17"/>
        <v>BL-140</v>
      </c>
      <c r="D131" s="118">
        <v>1708035</v>
      </c>
      <c r="E131" s="109">
        <f>IF(D131="","",VLOOKUP(D131,PROFILE!$B$6:$Z$5000,10,FALSE))</f>
        <v>42989</v>
      </c>
      <c r="F131" s="109" t="str">
        <f>IF(D131="","",VLOOKUP(D131,PROFILE!$B$6:$Z$5000,18,FALSE))</f>
        <v>เมืองไทย</v>
      </c>
      <c r="G131" s="81" t="str">
        <f>IF(D131="","",VLOOKUP(D131,PROFILE!$B$6:$Z$5000,23,FALSE))</f>
        <v>ณฎ4093</v>
      </c>
      <c r="H131" s="81" t="str">
        <f>IF(D131="","",VLOOKUP(D131,PROFILE!$B$6:$Z$5000,24,FALSE))</f>
        <v>HONDA</v>
      </c>
      <c r="I131" s="110" t="str">
        <f>IF(D131="","",VLOOKUP(D131,PROFILE!$B$6:$Z$5000,25,FALSE))</f>
        <v>ACCORD</v>
      </c>
      <c r="K131" s="87">
        <f t="shared" si="18"/>
        <v>0</v>
      </c>
      <c r="L131" s="87">
        <f t="shared" si="15"/>
        <v>0</v>
      </c>
      <c r="N131" s="138">
        <f t="shared" si="12"/>
        <v>0</v>
      </c>
      <c r="O131" s="110" t="str">
        <f>IF(D131="","",IF(VLOOKUP(D131,KPI!$A$4:$P$5000,16,FALSE)=0,"UNBILL","BILLED"))</f>
        <v>BILLED</v>
      </c>
      <c r="P131" s="90" t="s">
        <v>2450</v>
      </c>
      <c r="Q131" s="168">
        <f t="shared" si="13"/>
        <v>9</v>
      </c>
      <c r="R131" s="169">
        <f t="shared" si="14"/>
        <v>0</v>
      </c>
      <c r="U131" s="91">
        <v>131</v>
      </c>
    </row>
    <row r="132" spans="1:21" x14ac:dyDescent="0.35">
      <c r="A132" s="151">
        <v>42998.004156712967</v>
      </c>
      <c r="B132" s="15">
        <v>141</v>
      </c>
      <c r="C132" s="81" t="str">
        <f t="shared" si="17"/>
        <v>BL-141</v>
      </c>
      <c r="D132" s="118">
        <v>1701165</v>
      </c>
      <c r="E132" s="109">
        <f>IF(D132="","",VLOOKUP(D132,PROFILE!$B$6:$Z$5000,10,FALSE))</f>
        <v>42991</v>
      </c>
      <c r="F132" s="109" t="str">
        <f>IF(D132="","",VLOOKUP(D132,PROFILE!$B$6:$Z$5000,18,FALSE))</f>
        <v>มิตรแท้</v>
      </c>
      <c r="G132" s="81" t="str">
        <f>IF(D132="","",VLOOKUP(D132,PROFILE!$B$6:$Z$5000,23,FALSE))</f>
        <v>1กฐ6883</v>
      </c>
      <c r="H132" s="81" t="str">
        <f>IF(D132="","",VLOOKUP(D132,PROFILE!$B$6:$Z$5000,24,FALSE))</f>
        <v>HONDA</v>
      </c>
      <c r="I132" s="110" t="str">
        <f>IF(D132="","",VLOOKUP(D132,PROFILE!$B$6:$Z$5000,25,FALSE))</f>
        <v>CITY</v>
      </c>
      <c r="K132" s="87">
        <f t="shared" si="18"/>
        <v>0</v>
      </c>
      <c r="L132" s="87">
        <f t="shared" si="15"/>
        <v>0</v>
      </c>
      <c r="N132" s="138">
        <f t="shared" si="12"/>
        <v>0</v>
      </c>
      <c r="O132" s="110" t="str">
        <f>IF(D132="","",IF(VLOOKUP(D132,KPI!$A$4:$P$5000,16,FALSE)=0,"UNBILL","BILLED"))</f>
        <v>BILLED</v>
      </c>
      <c r="P132" s="90" t="s">
        <v>2450</v>
      </c>
      <c r="Q132" s="168">
        <f t="shared" si="13"/>
        <v>9</v>
      </c>
      <c r="R132" s="169">
        <f t="shared" si="14"/>
        <v>0</v>
      </c>
      <c r="U132" s="91">
        <v>132</v>
      </c>
    </row>
    <row r="133" spans="1:21" x14ac:dyDescent="0.35">
      <c r="A133" s="151">
        <v>42998.004156712967</v>
      </c>
      <c r="B133" s="15">
        <v>142</v>
      </c>
      <c r="C133" s="81" t="str">
        <f t="shared" si="17"/>
        <v>BL-142</v>
      </c>
      <c r="D133" s="118">
        <v>1708010</v>
      </c>
      <c r="E133" s="109">
        <f>IF(D133="","",VLOOKUP(D133,PROFILE!$B$6:$Z$5000,10,FALSE))</f>
        <v>42990</v>
      </c>
      <c r="F133" s="109" t="str">
        <f>IF(D133="","",VLOOKUP(D133,PROFILE!$B$6:$Z$5000,18,FALSE))</f>
        <v>ธนชาต</v>
      </c>
      <c r="G133" s="81" t="str">
        <f>IF(D133="","",VLOOKUP(D133,PROFILE!$B$6:$Z$5000,23,FALSE))</f>
        <v>กต452</v>
      </c>
      <c r="H133" s="81" t="str">
        <f>IF(D133="","",VLOOKUP(D133,PROFILE!$B$6:$Z$5000,24,FALSE))</f>
        <v>HONDA</v>
      </c>
      <c r="I133" s="110" t="str">
        <f>IF(D133="","",VLOOKUP(D133,PROFILE!$B$6:$Z$5000,25,FALSE))</f>
        <v>JAZZ</v>
      </c>
      <c r="K133" s="87">
        <f t="shared" si="18"/>
        <v>0</v>
      </c>
      <c r="L133" s="87">
        <f t="shared" si="15"/>
        <v>0</v>
      </c>
      <c r="N133" s="138">
        <f t="shared" ref="N133:N196" si="19">IF(D133="","",J133-L133)</f>
        <v>0</v>
      </c>
      <c r="O133" s="110" t="str">
        <f>IF(D133="","",IF(VLOOKUP(D133,KPI!$A$4:$P$5000,16,FALSE)=0,"UNBILL","BILLED"))</f>
        <v>BILLED</v>
      </c>
      <c r="P133" s="90" t="s">
        <v>2450</v>
      </c>
      <c r="Q133" s="168">
        <f t="shared" ref="Q133:Q196" si="20">IFERROR(VALUE(MONTH(E133)),"ไม่ระบุ")</f>
        <v>9</v>
      </c>
      <c r="R133" s="169">
        <f t="shared" ref="R133:R196" si="21">K133</f>
        <v>0</v>
      </c>
      <c r="U133" s="91">
        <v>133</v>
      </c>
    </row>
    <row r="134" spans="1:21" x14ac:dyDescent="0.35">
      <c r="A134" s="151">
        <v>42998.004156712967</v>
      </c>
      <c r="B134" s="15">
        <v>143</v>
      </c>
      <c r="C134" s="81" t="str">
        <f t="shared" si="17"/>
        <v>BL-143</v>
      </c>
      <c r="D134" s="118">
        <v>1708046</v>
      </c>
      <c r="E134" s="109">
        <f>IF(D134="","",VLOOKUP(D134,PROFILE!$B$6:$Z$5000,10,FALSE))</f>
        <v>42990</v>
      </c>
      <c r="F134" s="109" t="str">
        <f>IF(D134="","",VLOOKUP(D134,PROFILE!$B$6:$Z$5000,18,FALSE))</f>
        <v>อาคเนย์</v>
      </c>
      <c r="G134" s="81" t="str">
        <f>IF(D134="","",VLOOKUP(D134,PROFILE!$B$6:$Z$5000,23,FALSE))</f>
        <v>วก6723</v>
      </c>
      <c r="H134" s="81" t="str">
        <f>IF(D134="","",VLOOKUP(D134,PROFILE!$B$6:$Z$5000,24,FALSE))</f>
        <v>HONDA</v>
      </c>
      <c r="I134" s="110" t="str">
        <f>IF(D134="","",VLOOKUP(D134,PROFILE!$B$6:$Z$5000,25,FALSE))</f>
        <v>ACCORD</v>
      </c>
      <c r="K134" s="87">
        <f t="shared" si="18"/>
        <v>0</v>
      </c>
      <c r="L134" s="87">
        <f t="shared" si="15"/>
        <v>0</v>
      </c>
      <c r="N134" s="138">
        <f t="shared" si="19"/>
        <v>0</v>
      </c>
      <c r="O134" s="110" t="str">
        <f>IF(D134="","",IF(VLOOKUP(D134,KPI!$A$4:$P$5000,16,FALSE)=0,"UNBILL","BILLED"))</f>
        <v>BILLED</v>
      </c>
      <c r="P134" s="90" t="s">
        <v>2450</v>
      </c>
      <c r="Q134" s="168">
        <f t="shared" si="20"/>
        <v>9</v>
      </c>
      <c r="R134" s="169">
        <f t="shared" si="21"/>
        <v>0</v>
      </c>
      <c r="U134" s="91">
        <v>134</v>
      </c>
    </row>
    <row r="135" spans="1:21" x14ac:dyDescent="0.35">
      <c r="A135" s="151">
        <v>42998.004156712967</v>
      </c>
      <c r="B135" s="15">
        <v>144</v>
      </c>
      <c r="C135" s="81" t="str">
        <f t="shared" si="17"/>
        <v>BL-144</v>
      </c>
      <c r="D135" s="118">
        <v>1709009</v>
      </c>
      <c r="E135" s="109">
        <f>IF(D135="","",VLOOKUP(D135,PROFILE!$B$6:$Z$5000,10,FALSE))</f>
        <v>42989</v>
      </c>
      <c r="F135" s="109" t="str">
        <f>IF(D135="","",VLOOKUP(D135,PROFILE!$B$6:$Z$5000,18,FALSE))</f>
        <v>คิวบีอี</v>
      </c>
      <c r="G135" s="81" t="str">
        <f>IF(D135="","",VLOOKUP(D135,PROFILE!$B$6:$Z$5000,23,FALSE))</f>
        <v>ญร907</v>
      </c>
      <c r="H135" s="81" t="str">
        <f>IF(D135="","",VLOOKUP(D135,PROFILE!$B$6:$Z$5000,24,FALSE))</f>
        <v>FORD</v>
      </c>
      <c r="I135" s="110" t="str">
        <f>IF(D135="","",VLOOKUP(D135,PROFILE!$B$6:$Z$5000,25,FALSE))</f>
        <v>FOCUS</v>
      </c>
      <c r="K135" s="87">
        <f t="shared" si="18"/>
        <v>0</v>
      </c>
      <c r="L135" s="87">
        <f t="shared" si="15"/>
        <v>0</v>
      </c>
      <c r="N135" s="138">
        <f t="shared" si="19"/>
        <v>0</v>
      </c>
      <c r="O135" s="110" t="str">
        <f>IF(D135="","",IF(VLOOKUP(D135,KPI!$A$4:$P$5000,16,FALSE)=0,"UNBILL","BILLED"))</f>
        <v>UNBILL</v>
      </c>
      <c r="P135" s="90" t="s">
        <v>2450</v>
      </c>
      <c r="Q135" s="168">
        <f t="shared" si="20"/>
        <v>9</v>
      </c>
      <c r="R135" s="169">
        <f t="shared" si="21"/>
        <v>0</v>
      </c>
      <c r="U135" s="91">
        <v>135</v>
      </c>
    </row>
    <row r="136" spans="1:21" x14ac:dyDescent="0.35">
      <c r="A136" s="151">
        <v>42998.004156712967</v>
      </c>
      <c r="B136" s="15">
        <v>145</v>
      </c>
      <c r="C136" s="81" t="str">
        <f t="shared" si="17"/>
        <v>BL-145</v>
      </c>
      <c r="D136" s="118">
        <v>1707035</v>
      </c>
      <c r="E136" s="109">
        <f>IF(D136="","",VLOOKUP(D136,PROFILE!$B$6:$Z$5000,10,FALSE))</f>
        <v>42982</v>
      </c>
      <c r="F136" s="109" t="str">
        <f>IF(D136="","",VLOOKUP(D136,PROFILE!$B$6:$Z$5000,18,FALSE))</f>
        <v>ธนชาต</v>
      </c>
      <c r="G136" s="81" t="str">
        <f>IF(D136="","",VLOOKUP(D136,PROFILE!$B$6:$Z$5000,23,FALSE))</f>
        <v>ญบ8590</v>
      </c>
      <c r="H136" s="81" t="str">
        <f>IF(D136="","",VLOOKUP(D136,PROFILE!$B$6:$Z$5000,24,FALSE))</f>
        <v>HONDA</v>
      </c>
      <c r="I136" s="110" t="str">
        <f>IF(D136="","",VLOOKUP(D136,PROFILE!$B$6:$Z$5000,25,FALSE))</f>
        <v>ACCORD</v>
      </c>
      <c r="K136" s="87">
        <f t="shared" si="18"/>
        <v>0</v>
      </c>
      <c r="L136" s="87">
        <f t="shared" si="15"/>
        <v>0</v>
      </c>
      <c r="N136" s="138">
        <f t="shared" si="19"/>
        <v>0</v>
      </c>
      <c r="O136" s="110" t="str">
        <f>IF(D136="","",IF(VLOOKUP(D136,KPI!$A$4:$P$5000,16,FALSE)=0,"UNBILL","BILLED"))</f>
        <v>BILLED</v>
      </c>
      <c r="P136" s="90" t="s">
        <v>2450</v>
      </c>
      <c r="Q136" s="168">
        <f t="shared" si="20"/>
        <v>9</v>
      </c>
      <c r="R136" s="169">
        <f t="shared" si="21"/>
        <v>0</v>
      </c>
      <c r="U136" s="91">
        <v>136</v>
      </c>
    </row>
    <row r="137" spans="1:21" x14ac:dyDescent="0.35">
      <c r="A137" s="151">
        <v>43026.38889224537</v>
      </c>
      <c r="B137" s="15">
        <v>146</v>
      </c>
      <c r="C137" s="81" t="str">
        <f t="shared" si="17"/>
        <v>BL-146</v>
      </c>
      <c r="D137" s="118">
        <v>1708071</v>
      </c>
      <c r="E137" s="109">
        <f>IF(D137="","",VLOOKUP(D137,PROFILE!$B$6:$Z$5000,10,FALSE))</f>
        <v>43000</v>
      </c>
      <c r="F137" s="109" t="str">
        <f>IF(D137="","",VLOOKUP(D137,PROFILE!$B$6:$Z$5000,18,FALSE))</f>
        <v>เทเวศ</v>
      </c>
      <c r="G137" s="81" t="str">
        <f>IF(D137="","",VLOOKUP(D137,PROFILE!$B$6:$Z$5000,23,FALSE))</f>
        <v>5กณ3802</v>
      </c>
      <c r="H137" s="81" t="str">
        <f>IF(D137="","",VLOOKUP(D137,PROFILE!$B$6:$Z$5000,24,FALSE))</f>
        <v>HONDA</v>
      </c>
      <c r="I137" s="110" t="str">
        <f>IF(D137="","",VLOOKUP(D137,PROFILE!$B$6:$Z$5000,25,FALSE))</f>
        <v>JAZZ</v>
      </c>
      <c r="K137" s="87">
        <f t="shared" si="18"/>
        <v>0</v>
      </c>
      <c r="L137" s="87">
        <f t="shared" si="15"/>
        <v>0</v>
      </c>
      <c r="N137" s="138">
        <f t="shared" si="19"/>
        <v>0</v>
      </c>
      <c r="O137" s="110" t="str">
        <f>IF(D137="","",IF(VLOOKUP(D137,KPI!$A$4:$P$5000,16,FALSE)=0,"UNBILL","BILLED"))</f>
        <v>BILLED</v>
      </c>
      <c r="P137" s="90" t="s">
        <v>2450</v>
      </c>
      <c r="Q137" s="168">
        <f t="shared" si="20"/>
        <v>9</v>
      </c>
      <c r="R137" s="169">
        <f t="shared" si="21"/>
        <v>0</v>
      </c>
      <c r="U137" s="91">
        <v>137</v>
      </c>
    </row>
    <row r="138" spans="1:21" x14ac:dyDescent="0.35">
      <c r="A138" s="151">
        <v>43026.38889224537</v>
      </c>
      <c r="B138" s="15">
        <v>147</v>
      </c>
      <c r="C138" s="81" t="str">
        <f t="shared" si="17"/>
        <v>BL-147</v>
      </c>
      <c r="D138" s="118">
        <v>1708030</v>
      </c>
      <c r="E138" s="109">
        <f>IF(D138="","",VLOOKUP(D138,PROFILE!$B$6:$Z$5000,10,FALSE))</f>
        <v>43001</v>
      </c>
      <c r="F138" s="109" t="str">
        <f>IF(D138="","",VLOOKUP(D138,PROFILE!$B$6:$Z$5000,18,FALSE))</f>
        <v>โตเกียว</v>
      </c>
      <c r="G138" s="81" t="str">
        <f>IF(D138="","",VLOOKUP(D138,PROFILE!$B$6:$Z$5000,23,FALSE))</f>
        <v>ตม826</v>
      </c>
      <c r="H138" s="81" t="str">
        <f>IF(D138="","",VLOOKUP(D138,PROFILE!$B$6:$Z$5000,24,FALSE))</f>
        <v>TOYOTA</v>
      </c>
      <c r="I138" s="110" t="str">
        <f>IF(D138="","",VLOOKUP(D138,PROFILE!$B$6:$Z$5000,25,FALSE))</f>
        <v>VIGO</v>
      </c>
      <c r="K138" s="87">
        <f t="shared" si="18"/>
        <v>0</v>
      </c>
      <c r="L138" s="87">
        <f t="shared" si="15"/>
        <v>0</v>
      </c>
      <c r="N138" s="138">
        <f t="shared" si="19"/>
        <v>0</v>
      </c>
      <c r="O138" s="110" t="str">
        <f>IF(D138="","",IF(VLOOKUP(D138,KPI!$A$4:$P$5000,16,FALSE)=0,"UNBILL","BILLED"))</f>
        <v>UNBILL</v>
      </c>
      <c r="P138" s="90" t="str">
        <f t="shared" si="16"/>
        <v>NP</v>
      </c>
      <c r="Q138" s="168">
        <f t="shared" si="20"/>
        <v>9</v>
      </c>
      <c r="R138" s="169">
        <f t="shared" si="21"/>
        <v>0</v>
      </c>
      <c r="U138" s="91">
        <v>138</v>
      </c>
    </row>
    <row r="139" spans="1:21" x14ac:dyDescent="0.35">
      <c r="A139" s="151">
        <v>43026.38889224537</v>
      </c>
      <c r="B139" s="15">
        <v>148</v>
      </c>
      <c r="C139" s="81" t="str">
        <f t="shared" si="17"/>
        <v>BL-148</v>
      </c>
      <c r="D139" s="118">
        <v>1709024</v>
      </c>
      <c r="E139" s="109">
        <f>IF(D139="","",VLOOKUP(D139,PROFILE!$B$6:$Z$5000,10,FALSE))</f>
        <v>43001</v>
      </c>
      <c r="F139" s="109" t="str">
        <f>IF(D139="","",VLOOKUP(D139,PROFILE!$B$6:$Z$5000,18,FALSE))</f>
        <v>ธนชาต</v>
      </c>
      <c r="G139" s="81" t="str">
        <f>IF(D139="","",VLOOKUP(D139,PROFILE!$B$6:$Z$5000,23,FALSE))</f>
        <v>บล4389</v>
      </c>
      <c r="H139" s="81" t="str">
        <f>IF(D139="","",VLOOKUP(D139,PROFILE!$B$6:$Z$5000,24,FALSE))</f>
        <v>ISUZU</v>
      </c>
      <c r="I139" s="110" t="str">
        <f>IF(D139="","",VLOOKUP(D139,PROFILE!$B$6:$Z$5000,25,FALSE))</f>
        <v>SPACECAB</v>
      </c>
      <c r="K139" s="87">
        <f t="shared" si="18"/>
        <v>0</v>
      </c>
      <c r="L139" s="87">
        <f t="shared" si="15"/>
        <v>0</v>
      </c>
      <c r="N139" s="138">
        <f t="shared" si="19"/>
        <v>0</v>
      </c>
      <c r="O139" s="110" t="str">
        <f>IF(D139="","",IF(VLOOKUP(D139,KPI!$A$4:$P$5000,16,FALSE)=0,"UNBILL","BILLED"))</f>
        <v>BILLED</v>
      </c>
      <c r="P139" s="90" t="s">
        <v>2450</v>
      </c>
      <c r="Q139" s="168">
        <f t="shared" si="20"/>
        <v>9</v>
      </c>
      <c r="R139" s="169">
        <f t="shared" si="21"/>
        <v>0</v>
      </c>
      <c r="U139" s="91">
        <v>139</v>
      </c>
    </row>
    <row r="140" spans="1:21" x14ac:dyDescent="0.35">
      <c r="A140" s="151">
        <v>43026.38889224537</v>
      </c>
      <c r="B140" s="15">
        <v>149</v>
      </c>
      <c r="C140" s="81" t="str">
        <f t="shared" si="17"/>
        <v>BL-149</v>
      </c>
      <c r="D140" s="118">
        <v>1708032</v>
      </c>
      <c r="E140" s="109">
        <f>IF(D140="","",VLOOKUP(D140,PROFILE!$B$6:$Z$5000,10,FALSE))</f>
        <v>43001</v>
      </c>
      <c r="F140" s="109" t="str">
        <f>IF(D140="","",VLOOKUP(D140,PROFILE!$B$6:$Z$5000,18,FALSE))</f>
        <v>เทเวศ</v>
      </c>
      <c r="G140" s="81" t="str">
        <f>IF(D140="","",VLOOKUP(D140,PROFILE!$B$6:$Z$5000,23,FALSE))</f>
        <v>4กช8503</v>
      </c>
      <c r="H140" s="81" t="str">
        <f>IF(D140="","",VLOOKUP(D140,PROFILE!$B$6:$Z$5000,24,FALSE))</f>
        <v>TOYOTA</v>
      </c>
      <c r="I140" s="110" t="str">
        <f>IF(D140="","",VLOOKUP(D140,PROFILE!$B$6:$Z$5000,25,FALSE))</f>
        <v>VIGO</v>
      </c>
      <c r="K140" s="87">
        <f t="shared" si="18"/>
        <v>0</v>
      </c>
      <c r="L140" s="87">
        <f t="shared" si="15"/>
        <v>0</v>
      </c>
      <c r="N140" s="138">
        <f t="shared" si="19"/>
        <v>0</v>
      </c>
      <c r="O140" s="110" t="str">
        <f>IF(D140="","",IF(VLOOKUP(D140,KPI!$A$4:$P$5000,16,FALSE)=0,"UNBILL","BILLED"))</f>
        <v>BILLED</v>
      </c>
      <c r="P140" s="90" t="s">
        <v>2450</v>
      </c>
      <c r="Q140" s="168">
        <f t="shared" si="20"/>
        <v>9</v>
      </c>
      <c r="R140" s="169">
        <f t="shared" si="21"/>
        <v>0</v>
      </c>
      <c r="U140" s="91">
        <v>140</v>
      </c>
    </row>
    <row r="141" spans="1:21" x14ac:dyDescent="0.35">
      <c r="A141" s="151">
        <v>43026.38889224537</v>
      </c>
      <c r="B141" s="15">
        <v>150</v>
      </c>
      <c r="C141" s="81" t="str">
        <f t="shared" si="17"/>
        <v>BL-150</v>
      </c>
      <c r="D141" s="118">
        <v>1707052</v>
      </c>
      <c r="E141" s="109">
        <f>IF(D141="","",VLOOKUP(D141,PROFILE!$B$6:$Z$5000,10,FALSE))</f>
        <v>43000</v>
      </c>
      <c r="F141" s="109" t="str">
        <f>IF(D141="","",VLOOKUP(D141,PROFILE!$B$6:$Z$5000,18,FALSE))</f>
        <v>กรุงไทย</v>
      </c>
      <c r="G141" s="81" t="str">
        <f>IF(D141="","",VLOOKUP(D141,PROFILE!$B$6:$Z$5000,23,FALSE))</f>
        <v>กต6891</v>
      </c>
      <c r="H141" s="81" t="str">
        <f>IF(D141="","",VLOOKUP(D141,PROFILE!$B$6:$Z$5000,24,FALSE))</f>
        <v>SUZUKI</v>
      </c>
      <c r="I141" s="110" t="str">
        <f>IF(D141="","",VLOOKUP(D141,PROFILE!$B$6:$Z$5000,25,FALSE))</f>
        <v>SWIFT</v>
      </c>
      <c r="K141" s="87">
        <f t="shared" si="18"/>
        <v>0</v>
      </c>
      <c r="L141" s="87">
        <f t="shared" si="15"/>
        <v>0</v>
      </c>
      <c r="N141" s="138">
        <f t="shared" si="19"/>
        <v>0</v>
      </c>
      <c r="O141" s="110" t="str">
        <f>IF(D141="","",IF(VLOOKUP(D141,KPI!$A$4:$P$5000,16,FALSE)=0,"UNBILL","BILLED"))</f>
        <v>BILLED</v>
      </c>
      <c r="P141" s="90" t="str">
        <f t="shared" si="16"/>
        <v>NP</v>
      </c>
      <c r="Q141" s="168">
        <f t="shared" si="20"/>
        <v>9</v>
      </c>
      <c r="R141" s="169">
        <f t="shared" si="21"/>
        <v>0</v>
      </c>
      <c r="U141" s="91">
        <v>141</v>
      </c>
    </row>
    <row r="142" spans="1:21" x14ac:dyDescent="0.35">
      <c r="A142" s="151">
        <v>43026.38889224537</v>
      </c>
      <c r="B142" s="15">
        <v>151</v>
      </c>
      <c r="C142" s="81" t="str">
        <f t="shared" si="17"/>
        <v>BL-151</v>
      </c>
      <c r="D142" s="118">
        <v>1708045</v>
      </c>
      <c r="E142" s="109">
        <f>IF(D142="","",VLOOKUP(D142,PROFILE!$B$6:$Z$5000,10,FALSE))</f>
        <v>43001</v>
      </c>
      <c r="F142" s="109" t="str">
        <f>IF(D142="","",VLOOKUP(D142,PROFILE!$B$6:$Z$5000,18,FALSE))</f>
        <v>กรุงไทย</v>
      </c>
      <c r="G142" s="81" t="str">
        <f>IF(D142="","",VLOOKUP(D142,PROFILE!$B$6:$Z$5000,23,FALSE))</f>
        <v>ถอ3956</v>
      </c>
      <c r="H142" s="81" t="str">
        <f>IF(D142="","",VLOOKUP(D142,PROFILE!$B$6:$Z$5000,24,FALSE))</f>
        <v>TOYOTA</v>
      </c>
      <c r="I142" s="110" t="str">
        <f>IF(D142="","",VLOOKUP(D142,PROFILE!$B$6:$Z$5000,25,FALSE))</f>
        <v>VIGO</v>
      </c>
      <c r="K142" s="87">
        <f t="shared" si="18"/>
        <v>0</v>
      </c>
      <c r="L142" s="87">
        <f t="shared" si="15"/>
        <v>0</v>
      </c>
      <c r="N142" s="138">
        <f t="shared" si="19"/>
        <v>0</v>
      </c>
      <c r="O142" s="110" t="str">
        <f>IF(D142="","",IF(VLOOKUP(D142,KPI!$A$4:$P$5000,16,FALSE)=0,"UNBILL","BILLED"))</f>
        <v>UNBILL</v>
      </c>
      <c r="P142" s="90" t="s">
        <v>2450</v>
      </c>
      <c r="Q142" s="168">
        <f t="shared" si="20"/>
        <v>9</v>
      </c>
      <c r="R142" s="169">
        <f t="shared" si="21"/>
        <v>0</v>
      </c>
      <c r="U142" s="91">
        <v>142</v>
      </c>
    </row>
    <row r="143" spans="1:21" x14ac:dyDescent="0.35">
      <c r="A143" s="151">
        <v>43026.38889224537</v>
      </c>
      <c r="B143" s="15">
        <v>152</v>
      </c>
      <c r="C143" s="81" t="str">
        <f t="shared" si="17"/>
        <v>BL-152</v>
      </c>
      <c r="D143" s="118">
        <v>1708054</v>
      </c>
      <c r="E143" s="109">
        <f>IF(D143="","",VLOOKUP(D143,PROFILE!$B$6:$Z$5000,10,FALSE))</f>
        <v>43000</v>
      </c>
      <c r="F143" s="109" t="str">
        <f>IF(D143="","",VLOOKUP(D143,PROFILE!$B$6:$Z$5000,18,FALSE))</f>
        <v>ธนชาต</v>
      </c>
      <c r="G143" s="81" t="str">
        <f>IF(D143="","",VLOOKUP(D143,PROFILE!$B$6:$Z$5000,23,FALSE))</f>
        <v>ณร7628</v>
      </c>
      <c r="H143" s="81" t="str">
        <f>IF(D143="","",VLOOKUP(D143,PROFILE!$B$6:$Z$5000,24,FALSE))</f>
        <v>TOYOTA</v>
      </c>
      <c r="I143" s="110" t="str">
        <f>IF(D143="","",VLOOKUP(D143,PROFILE!$B$6:$Z$5000,25,FALSE))</f>
        <v>VIGO</v>
      </c>
      <c r="K143" s="87">
        <f t="shared" si="18"/>
        <v>0</v>
      </c>
      <c r="L143" s="87">
        <f t="shared" si="15"/>
        <v>0</v>
      </c>
      <c r="N143" s="138">
        <f t="shared" si="19"/>
        <v>0</v>
      </c>
      <c r="O143" s="110" t="str">
        <f>IF(D143="","",IF(VLOOKUP(D143,KPI!$A$4:$P$5000,16,FALSE)=0,"UNBILL","BILLED"))</f>
        <v>BILLED</v>
      </c>
      <c r="P143" s="90" t="s">
        <v>2450</v>
      </c>
      <c r="Q143" s="168">
        <f t="shared" si="20"/>
        <v>9</v>
      </c>
      <c r="R143" s="169">
        <f t="shared" si="21"/>
        <v>0</v>
      </c>
      <c r="U143" s="91">
        <v>143</v>
      </c>
    </row>
    <row r="144" spans="1:21" x14ac:dyDescent="0.35">
      <c r="A144" s="151">
        <v>43026.38889224537</v>
      </c>
      <c r="B144" s="15">
        <v>153</v>
      </c>
      <c r="C144" s="81" t="str">
        <f t="shared" si="17"/>
        <v>BL-153</v>
      </c>
      <c r="D144" s="118">
        <v>1709049</v>
      </c>
      <c r="E144" s="109">
        <f>IF(D144="","",VLOOKUP(D144,PROFILE!$B$6:$Z$5000,10,FALSE))</f>
        <v>43005</v>
      </c>
      <c r="F144" s="109" t="str">
        <f>IF(D144="","",VLOOKUP(D144,PROFILE!$B$6:$Z$5000,18,FALSE))</f>
        <v>ธนชาต</v>
      </c>
      <c r="G144" s="81" t="str">
        <f>IF(D144="","",VLOOKUP(D144,PROFILE!$B$6:$Z$5000,23,FALSE))</f>
        <v>ฎฮ6952</v>
      </c>
      <c r="H144" s="81" t="str">
        <f>IF(D144="","",VLOOKUP(D144,PROFILE!$B$6:$Z$5000,24,FALSE))</f>
        <v>NISSAN</v>
      </c>
      <c r="I144" s="110" t="str">
        <f>IF(D144="","",VLOOKUP(D144,PROFILE!$B$6:$Z$5000,25,FALSE))</f>
        <v>TEANA</v>
      </c>
      <c r="K144" s="87">
        <f t="shared" si="18"/>
        <v>0</v>
      </c>
      <c r="L144" s="87">
        <f t="shared" si="15"/>
        <v>0</v>
      </c>
      <c r="N144" s="138">
        <f t="shared" si="19"/>
        <v>0</v>
      </c>
      <c r="O144" s="110" t="str">
        <f>IF(D144="","",IF(VLOOKUP(D144,KPI!$A$4:$P$5000,16,FALSE)=0,"UNBILL","BILLED"))</f>
        <v>BILLED</v>
      </c>
      <c r="P144" s="90" t="s">
        <v>2450</v>
      </c>
      <c r="Q144" s="168">
        <f t="shared" si="20"/>
        <v>9</v>
      </c>
      <c r="R144" s="169">
        <f t="shared" si="21"/>
        <v>0</v>
      </c>
      <c r="U144" s="91">
        <v>144</v>
      </c>
    </row>
    <row r="145" spans="1:21" x14ac:dyDescent="0.35">
      <c r="A145" s="151">
        <v>43026.38889224537</v>
      </c>
      <c r="B145" s="15">
        <v>154</v>
      </c>
      <c r="C145" s="81" t="str">
        <f t="shared" si="17"/>
        <v>BL-154</v>
      </c>
      <c r="D145" s="118">
        <v>1709046</v>
      </c>
      <c r="E145" s="109">
        <f>IF(D145="","",VLOOKUP(D145,PROFILE!$B$6:$Z$5000,10,FALSE))</f>
        <v>43005</v>
      </c>
      <c r="F145" s="109" t="str">
        <f>IF(D145="","",VLOOKUP(D145,PROFILE!$B$6:$Z$5000,18,FALSE))</f>
        <v>โตเกียว</v>
      </c>
      <c r="G145" s="81" t="str">
        <f>IF(D145="","",VLOOKUP(D145,PROFILE!$B$6:$Z$5000,23,FALSE))</f>
        <v>กฉ8926</v>
      </c>
      <c r="H145" s="81" t="str">
        <f>IF(D145="","",VLOOKUP(D145,PROFILE!$B$6:$Z$5000,24,FALSE))</f>
        <v>TOYOTA</v>
      </c>
      <c r="I145" s="110" t="str">
        <f>IF(D145="","",VLOOKUP(D145,PROFILE!$B$6:$Z$5000,25,FALSE))</f>
        <v>VIGO</v>
      </c>
      <c r="K145" s="87">
        <f t="shared" si="18"/>
        <v>0</v>
      </c>
      <c r="L145" s="87">
        <f t="shared" si="15"/>
        <v>0</v>
      </c>
      <c r="N145" s="138">
        <f t="shared" si="19"/>
        <v>0</v>
      </c>
      <c r="O145" s="110" t="str">
        <f>IF(D145="","",IF(VLOOKUP(D145,KPI!$A$4:$P$5000,16,FALSE)=0,"UNBILL","BILLED"))</f>
        <v>UNBILL</v>
      </c>
      <c r="P145" s="90" t="str">
        <f t="shared" si="16"/>
        <v>NP</v>
      </c>
      <c r="Q145" s="168">
        <f t="shared" si="20"/>
        <v>9</v>
      </c>
      <c r="R145" s="169">
        <f t="shared" si="21"/>
        <v>0</v>
      </c>
      <c r="U145" s="91">
        <v>145</v>
      </c>
    </row>
    <row r="146" spans="1:21" x14ac:dyDescent="0.35">
      <c r="A146" s="151">
        <v>43026.38889224537</v>
      </c>
      <c r="B146" s="15">
        <v>155</v>
      </c>
      <c r="C146" s="81" t="str">
        <f t="shared" si="17"/>
        <v>BL-155</v>
      </c>
      <c r="D146" s="118">
        <v>1707039</v>
      </c>
      <c r="E146" s="109">
        <f>IF(D146="","",VLOOKUP(D146,PROFILE!$B$6:$Z$5000,10,FALSE))</f>
        <v>43006</v>
      </c>
      <c r="F146" s="109" t="str">
        <f>IF(D146="","",VLOOKUP(D146,PROFILE!$B$6:$Z$5000,18,FALSE))</f>
        <v>เทเวศ</v>
      </c>
      <c r="G146" s="81" t="str">
        <f>IF(D146="","",VLOOKUP(D146,PROFILE!$B$6:$Z$5000,23,FALSE))</f>
        <v>ฌป2803</v>
      </c>
      <c r="H146" s="81" t="str">
        <f>IF(D146="","",VLOOKUP(D146,PROFILE!$B$6:$Z$5000,24,FALSE))</f>
        <v>HONDA</v>
      </c>
      <c r="I146" s="110" t="str">
        <f>IF(D146="","",VLOOKUP(D146,PROFILE!$B$6:$Z$5000,25,FALSE))</f>
        <v>CITY</v>
      </c>
      <c r="K146" s="87">
        <f t="shared" si="18"/>
        <v>0</v>
      </c>
      <c r="L146" s="87">
        <f t="shared" ref="L146:L209" si="22">IF(D146="","",J146*0.03)</f>
        <v>0</v>
      </c>
      <c r="N146" s="138">
        <f t="shared" si="19"/>
        <v>0</v>
      </c>
      <c r="O146" s="110" t="str">
        <f>IF(D146="","",IF(VLOOKUP(D146,KPI!$A$4:$P$5000,16,FALSE)=0,"UNBILL","BILLED"))</f>
        <v>BILLED</v>
      </c>
      <c r="P146" s="90" t="s">
        <v>2450</v>
      </c>
      <c r="Q146" s="168">
        <f t="shared" si="20"/>
        <v>9</v>
      </c>
      <c r="R146" s="169">
        <f t="shared" si="21"/>
        <v>0</v>
      </c>
      <c r="U146" s="91">
        <v>146</v>
      </c>
    </row>
    <row r="147" spans="1:21" x14ac:dyDescent="0.35">
      <c r="A147" s="151">
        <v>43026.38889224537</v>
      </c>
      <c r="B147" s="15">
        <v>156</v>
      </c>
      <c r="C147" s="81" t="str">
        <f t="shared" si="17"/>
        <v>BL-156</v>
      </c>
      <c r="D147" s="118">
        <v>1708069</v>
      </c>
      <c r="E147" s="109">
        <f>IF(D147="","",VLOOKUP(D147,PROFILE!$B$6:$Z$5000,10,FALSE))</f>
        <v>43005</v>
      </c>
      <c r="F147" s="109" t="str">
        <f>IF(D147="","",VLOOKUP(D147,PROFILE!$B$6:$Z$5000,18,FALSE))</f>
        <v>ไทยวิวัฒน์</v>
      </c>
      <c r="G147" s="81" t="str">
        <f>IF(D147="","",VLOOKUP(D147,PROFILE!$B$6:$Z$5000,23,FALSE))</f>
        <v>ฆค7203</v>
      </c>
      <c r="H147" s="81" t="str">
        <f>IF(D147="","",VLOOKUP(D147,PROFILE!$B$6:$Z$5000,24,FALSE))</f>
        <v>HONDA</v>
      </c>
      <c r="I147" s="110" t="str">
        <f>IF(D147="","",VLOOKUP(D147,PROFILE!$B$6:$Z$5000,25,FALSE))</f>
        <v>CITY</v>
      </c>
      <c r="K147" s="87">
        <f t="shared" si="18"/>
        <v>0</v>
      </c>
      <c r="L147" s="87">
        <f t="shared" si="22"/>
        <v>0</v>
      </c>
      <c r="N147" s="138">
        <f t="shared" si="19"/>
        <v>0</v>
      </c>
      <c r="O147" s="110" t="str">
        <f>IF(D147="","",IF(VLOOKUP(D147,KPI!$A$4:$P$5000,16,FALSE)=0,"UNBILL","BILLED"))</f>
        <v>UNBILL</v>
      </c>
      <c r="P147" s="90" t="str">
        <f t="shared" si="16"/>
        <v>NP</v>
      </c>
      <c r="Q147" s="168">
        <f t="shared" si="20"/>
        <v>9</v>
      </c>
      <c r="R147" s="169">
        <f t="shared" si="21"/>
        <v>0</v>
      </c>
      <c r="U147" s="91">
        <v>147</v>
      </c>
    </row>
    <row r="148" spans="1:21" x14ac:dyDescent="0.35">
      <c r="A148" s="151">
        <v>43026.38889224537</v>
      </c>
      <c r="B148" s="15">
        <v>157</v>
      </c>
      <c r="C148" s="81" t="str">
        <f t="shared" si="17"/>
        <v>BL-157</v>
      </c>
      <c r="D148" s="118">
        <v>1709016</v>
      </c>
      <c r="E148" s="109">
        <f>IF(D148="","",VLOOKUP(D148,PROFILE!$B$6:$Z$5000,10,FALSE))</f>
        <v>43005</v>
      </c>
      <c r="F148" s="109" t="str">
        <f>IF(D148="","",VLOOKUP(D148,PROFILE!$B$6:$Z$5000,18,FALSE))</f>
        <v>ธนชาต</v>
      </c>
      <c r="G148" s="81" t="str">
        <f>IF(D148="","",VLOOKUP(D148,PROFILE!$B$6:$Z$5000,23,FALSE))</f>
        <v>ฒผ8874</v>
      </c>
      <c r="H148" s="81" t="str">
        <f>IF(D148="","",VLOOKUP(D148,PROFILE!$B$6:$Z$5000,24,FALSE))</f>
        <v>TOYOTA</v>
      </c>
      <c r="I148" s="110" t="str">
        <f>IF(D148="","",VLOOKUP(D148,PROFILE!$B$6:$Z$5000,25,FALSE))</f>
        <v>VIGO</v>
      </c>
      <c r="K148" s="87">
        <f t="shared" si="18"/>
        <v>0</v>
      </c>
      <c r="L148" s="87">
        <f t="shared" si="22"/>
        <v>0</v>
      </c>
      <c r="N148" s="138">
        <f t="shared" si="19"/>
        <v>0</v>
      </c>
      <c r="O148" s="110" t="str">
        <f>IF(D148="","",IF(VLOOKUP(D148,KPI!$A$4:$P$5000,16,FALSE)=0,"UNBILL","BILLED"))</f>
        <v>BILLED</v>
      </c>
      <c r="P148" s="90" t="s">
        <v>2450</v>
      </c>
      <c r="Q148" s="168">
        <f t="shared" si="20"/>
        <v>9</v>
      </c>
      <c r="R148" s="169">
        <f t="shared" si="21"/>
        <v>0</v>
      </c>
      <c r="U148" s="91">
        <v>148</v>
      </c>
    </row>
    <row r="149" spans="1:21" x14ac:dyDescent="0.35">
      <c r="A149" s="151">
        <v>43026.38889224537</v>
      </c>
      <c r="B149" s="15">
        <v>158</v>
      </c>
      <c r="C149" s="81" t="str">
        <f t="shared" si="17"/>
        <v>BL-158</v>
      </c>
      <c r="D149" s="118">
        <v>1708029</v>
      </c>
      <c r="E149" s="109">
        <f>IF(D149="","",VLOOKUP(D149,PROFILE!$B$6:$Z$5000,10,FALSE))</f>
        <v>43004</v>
      </c>
      <c r="F149" s="109" t="str">
        <f>IF(D149="","",VLOOKUP(D149,PROFILE!$B$6:$Z$5000,18,FALSE))</f>
        <v>เทเวศ</v>
      </c>
      <c r="G149" s="81" t="str">
        <f>IF(D149="","",VLOOKUP(D149,PROFILE!$B$6:$Z$5000,23,FALSE))</f>
        <v>1กพ1162</v>
      </c>
      <c r="H149" s="81" t="str">
        <f>IF(D149="","",VLOOKUP(D149,PROFILE!$B$6:$Z$5000,24,FALSE))</f>
        <v>HONDA</v>
      </c>
      <c r="I149" s="110" t="str">
        <f>IF(D149="","",VLOOKUP(D149,PROFILE!$B$6:$Z$5000,25,FALSE))</f>
        <v>CR-V</v>
      </c>
      <c r="K149" s="87">
        <f t="shared" si="18"/>
        <v>0</v>
      </c>
      <c r="L149" s="87">
        <f t="shared" si="22"/>
        <v>0</v>
      </c>
      <c r="N149" s="138">
        <f t="shared" si="19"/>
        <v>0</v>
      </c>
      <c r="O149" s="110" t="str">
        <f>IF(D149="","",IF(VLOOKUP(D149,KPI!$A$4:$P$5000,16,FALSE)=0,"UNBILL","BILLED"))</f>
        <v>BILLED</v>
      </c>
      <c r="P149" s="90" t="s">
        <v>2450</v>
      </c>
      <c r="Q149" s="168">
        <f t="shared" si="20"/>
        <v>9</v>
      </c>
      <c r="R149" s="169">
        <f t="shared" si="21"/>
        <v>0</v>
      </c>
      <c r="U149" s="91">
        <v>149</v>
      </c>
    </row>
    <row r="150" spans="1:21" x14ac:dyDescent="0.35">
      <c r="A150" s="151">
        <v>43026.38889224537</v>
      </c>
      <c r="B150" s="15">
        <v>159</v>
      </c>
      <c r="C150" s="81" t="str">
        <f t="shared" si="17"/>
        <v>BL-159</v>
      </c>
      <c r="D150" s="118">
        <v>1709026</v>
      </c>
      <c r="E150" s="109">
        <f>IF(D150="","",VLOOKUP(D150,PROFILE!$B$6:$Z$5000,10,FALSE))</f>
        <v>43005</v>
      </c>
      <c r="F150" s="109" t="str">
        <f>IF(D150="","",VLOOKUP(D150,PROFILE!$B$6:$Z$5000,18,FALSE))</f>
        <v>เมืองไทย</v>
      </c>
      <c r="G150" s="81" t="str">
        <f>IF(D150="","",VLOOKUP(D150,PROFILE!$B$6:$Z$5000,23,FALSE))</f>
        <v>ญล4108</v>
      </c>
      <c r="H150" s="81" t="str">
        <f>IF(D150="","",VLOOKUP(D150,PROFILE!$B$6:$Z$5000,24,FALSE))</f>
        <v>TOYOTA</v>
      </c>
      <c r="I150" s="110" t="str">
        <f>IF(D150="","",VLOOKUP(D150,PROFILE!$B$6:$Z$5000,25,FALSE))</f>
        <v>VIOS</v>
      </c>
      <c r="K150" s="87">
        <f t="shared" si="18"/>
        <v>0</v>
      </c>
      <c r="L150" s="87">
        <f t="shared" si="22"/>
        <v>0</v>
      </c>
      <c r="N150" s="138">
        <f t="shared" si="19"/>
        <v>0</v>
      </c>
      <c r="O150" s="110" t="str">
        <f>IF(D150="","",IF(VLOOKUP(D150,KPI!$A$4:$P$5000,16,FALSE)=0,"UNBILL","BILLED"))</f>
        <v>BILLED</v>
      </c>
      <c r="P150" s="90" t="s">
        <v>2450</v>
      </c>
      <c r="Q150" s="168">
        <f t="shared" si="20"/>
        <v>9</v>
      </c>
      <c r="R150" s="169">
        <f t="shared" si="21"/>
        <v>0</v>
      </c>
      <c r="U150" s="91">
        <v>150</v>
      </c>
    </row>
    <row r="151" spans="1:21" x14ac:dyDescent="0.35">
      <c r="A151" s="151">
        <v>43026.38889224537</v>
      </c>
      <c r="B151" s="15">
        <v>160</v>
      </c>
      <c r="C151" s="81" t="str">
        <f t="shared" si="17"/>
        <v>BL-160</v>
      </c>
      <c r="D151" s="118">
        <v>1708058</v>
      </c>
      <c r="E151" s="109">
        <f>IF(D151="","",VLOOKUP(D151,PROFILE!$B$6:$Z$5000,10,FALSE))</f>
        <v>43003</v>
      </c>
      <c r="F151" s="109" t="str">
        <f>IF(D151="","",VLOOKUP(D151,PROFILE!$B$6:$Z$5000,18,FALSE))</f>
        <v>เทเวศ</v>
      </c>
      <c r="G151" s="81" t="str">
        <f>IF(D151="","",VLOOKUP(D151,PROFILE!$B$6:$Z$5000,23,FALSE))</f>
        <v>2กว6387</v>
      </c>
      <c r="H151" s="81" t="str">
        <f>IF(D151="","",VLOOKUP(D151,PROFILE!$B$6:$Z$5000,24,FALSE))</f>
        <v>MITSUBISHI</v>
      </c>
      <c r="I151" s="110" t="str">
        <f>IF(D151="","",VLOOKUP(D151,PROFILE!$B$6:$Z$5000,25,FALSE))</f>
        <v>TRITON</v>
      </c>
      <c r="K151" s="87">
        <f t="shared" si="18"/>
        <v>0</v>
      </c>
      <c r="L151" s="87">
        <f t="shared" si="22"/>
        <v>0</v>
      </c>
      <c r="N151" s="138">
        <f t="shared" si="19"/>
        <v>0</v>
      </c>
      <c r="O151" s="110" t="str">
        <f>IF(D151="","",IF(VLOOKUP(D151,KPI!$A$4:$P$5000,16,FALSE)=0,"UNBILL","BILLED"))</f>
        <v>BILLED</v>
      </c>
      <c r="P151" s="90" t="s">
        <v>2450</v>
      </c>
      <c r="Q151" s="168">
        <f t="shared" si="20"/>
        <v>9</v>
      </c>
      <c r="R151" s="169">
        <f t="shared" si="21"/>
        <v>0</v>
      </c>
      <c r="U151" s="91">
        <v>151</v>
      </c>
    </row>
    <row r="152" spans="1:21" x14ac:dyDescent="0.35">
      <c r="A152" s="151">
        <v>43026.38889224537</v>
      </c>
      <c r="B152" s="15">
        <v>161</v>
      </c>
      <c r="C152" s="81" t="str">
        <f t="shared" si="17"/>
        <v>BL-161</v>
      </c>
      <c r="D152" s="118">
        <v>1707053</v>
      </c>
      <c r="E152" s="109">
        <f>IF(D152="","",VLOOKUP(D152,PROFILE!$B$6:$Z$5000,10,FALSE))</f>
        <v>43003</v>
      </c>
      <c r="F152" s="109" t="str">
        <f>IF(D152="","",VLOOKUP(D152,PROFILE!$B$6:$Z$5000,18,FALSE))</f>
        <v>ธนชาต</v>
      </c>
      <c r="G152" s="81" t="str">
        <f>IF(D152="","",VLOOKUP(D152,PROFILE!$B$6:$Z$5000,23,FALSE))</f>
        <v>5กท8549</v>
      </c>
      <c r="H152" s="81" t="str">
        <f>IF(D152="","",VLOOKUP(D152,PROFILE!$B$6:$Z$5000,24,FALSE))</f>
        <v>TOYOTA</v>
      </c>
      <c r="I152" s="110" t="str">
        <f>IF(D152="","",VLOOKUP(D152,PROFILE!$B$6:$Z$5000,25,FALSE))</f>
        <v>VIGO</v>
      </c>
      <c r="K152" s="87">
        <f t="shared" si="18"/>
        <v>0</v>
      </c>
      <c r="L152" s="87">
        <f t="shared" si="22"/>
        <v>0</v>
      </c>
      <c r="N152" s="138">
        <f t="shared" si="19"/>
        <v>0</v>
      </c>
      <c r="O152" s="110" t="str">
        <f>IF(D152="","",IF(VLOOKUP(D152,KPI!$A$4:$P$5000,16,FALSE)=0,"UNBILL","BILLED"))</f>
        <v>BILLED</v>
      </c>
      <c r="P152" s="90" t="s">
        <v>2450</v>
      </c>
      <c r="Q152" s="168">
        <f t="shared" si="20"/>
        <v>9</v>
      </c>
      <c r="R152" s="169">
        <f t="shared" si="21"/>
        <v>0</v>
      </c>
      <c r="U152" s="91">
        <v>152</v>
      </c>
    </row>
    <row r="153" spans="1:21" x14ac:dyDescent="0.35">
      <c r="A153" s="151">
        <v>43026.38889224537</v>
      </c>
      <c r="B153" s="15">
        <v>162</v>
      </c>
      <c r="C153" s="81" t="str">
        <f t="shared" si="17"/>
        <v>BL-162</v>
      </c>
      <c r="D153" s="118">
        <v>1708016</v>
      </c>
      <c r="E153" s="109">
        <f>IF(D153="","",VLOOKUP(D153,PROFILE!$B$6:$Z$5000,10,FALSE))</f>
        <v>43006</v>
      </c>
      <c r="F153" s="109" t="str">
        <f>IF(D153="","",VLOOKUP(D153,PROFILE!$B$6:$Z$5000,18,FALSE))</f>
        <v>ธนชาต</v>
      </c>
      <c r="G153" s="81" t="str">
        <f>IF(D153="","",VLOOKUP(D153,PROFILE!$B$6:$Z$5000,23,FALSE))</f>
        <v>2กม4323</v>
      </c>
      <c r="H153" s="81" t="str">
        <f>IF(D153="","",VLOOKUP(D153,PROFILE!$B$6:$Z$5000,24,FALSE))</f>
        <v>NISSAN</v>
      </c>
      <c r="I153" s="110" t="str">
        <f>IF(D153="","",VLOOKUP(D153,PROFILE!$B$6:$Z$5000,25,FALSE))</f>
        <v>ALMERA</v>
      </c>
      <c r="K153" s="87">
        <f t="shared" si="18"/>
        <v>0</v>
      </c>
      <c r="L153" s="87">
        <f t="shared" si="22"/>
        <v>0</v>
      </c>
      <c r="N153" s="138">
        <f t="shared" si="19"/>
        <v>0</v>
      </c>
      <c r="O153" s="110" t="str">
        <f>IF(D153="","",IF(VLOOKUP(D153,KPI!$A$4:$P$5000,16,FALSE)=0,"UNBILL","BILLED"))</f>
        <v>BILLED</v>
      </c>
      <c r="P153" s="90" t="s">
        <v>2450</v>
      </c>
      <c r="Q153" s="168">
        <f t="shared" si="20"/>
        <v>9</v>
      </c>
      <c r="R153" s="169">
        <f t="shared" si="21"/>
        <v>0</v>
      </c>
      <c r="U153" s="91">
        <v>153</v>
      </c>
    </row>
    <row r="154" spans="1:21" x14ac:dyDescent="0.35">
      <c r="A154" s="151">
        <v>43026.38889224537</v>
      </c>
      <c r="B154" s="15">
        <v>163</v>
      </c>
      <c r="C154" s="81" t="str">
        <f t="shared" si="17"/>
        <v>BL-163</v>
      </c>
      <c r="D154" s="118">
        <v>1709005</v>
      </c>
      <c r="E154" s="109">
        <f>IF(D154="","",VLOOKUP(D154,PROFILE!$B$6:$Z$5000,10,FALSE))</f>
        <v>42992</v>
      </c>
      <c r="F154" s="109" t="str">
        <f>IF(D154="","",VLOOKUP(D154,PROFILE!$B$6:$Z$5000,18,FALSE))</f>
        <v>ธนชาต</v>
      </c>
      <c r="G154" s="81" t="str">
        <f>IF(D154="","",VLOOKUP(D154,PROFILE!$B$6:$Z$5000,23,FALSE))</f>
        <v>1กร4068</v>
      </c>
      <c r="H154" s="81" t="str">
        <f>IF(D154="","",VLOOKUP(D154,PROFILE!$B$6:$Z$5000,24,FALSE))</f>
        <v>TOYOTA</v>
      </c>
      <c r="I154" s="110" t="str">
        <f>IF(D154="","",VLOOKUP(D154,PROFILE!$B$6:$Z$5000,25,FALSE))</f>
        <v>VIOS</v>
      </c>
      <c r="K154" s="87">
        <f t="shared" si="18"/>
        <v>0</v>
      </c>
      <c r="L154" s="87">
        <f t="shared" si="22"/>
        <v>0</v>
      </c>
      <c r="N154" s="138">
        <f t="shared" si="19"/>
        <v>0</v>
      </c>
      <c r="O154" s="110" t="str">
        <f>IF(D154="","",IF(VLOOKUP(D154,KPI!$A$4:$P$5000,16,FALSE)=0,"UNBILL","BILLED"))</f>
        <v>BILLED</v>
      </c>
      <c r="P154" s="90" t="s">
        <v>2450</v>
      </c>
      <c r="Q154" s="168">
        <f t="shared" si="20"/>
        <v>9</v>
      </c>
      <c r="R154" s="169">
        <f t="shared" si="21"/>
        <v>0</v>
      </c>
      <c r="U154" s="91">
        <v>154</v>
      </c>
    </row>
    <row r="155" spans="1:21" x14ac:dyDescent="0.35">
      <c r="A155" s="151">
        <v>43026.38889224537</v>
      </c>
      <c r="B155" s="15">
        <v>164</v>
      </c>
      <c r="C155" s="81" t="str">
        <f t="shared" si="17"/>
        <v>BL-164</v>
      </c>
      <c r="D155" s="118">
        <v>1708025</v>
      </c>
      <c r="E155" s="109">
        <f>IF(D155="","",VLOOKUP(D155,PROFILE!$B$6:$Z$5000,10,FALSE))</f>
        <v>43007</v>
      </c>
      <c r="F155" s="109" t="str">
        <f>IF(D155="","",VLOOKUP(D155,PROFILE!$B$6:$Z$5000,18,FALSE))</f>
        <v>กรุงไทย</v>
      </c>
      <c r="G155" s="81" t="str">
        <f>IF(D155="","",VLOOKUP(D155,PROFILE!$B$6:$Z$5000,23,FALSE))</f>
        <v>ศว3544</v>
      </c>
      <c r="H155" s="81" t="str">
        <f>IF(D155="","",VLOOKUP(D155,PROFILE!$B$6:$Z$5000,24,FALSE))</f>
        <v>HONDA</v>
      </c>
      <c r="I155" s="110" t="str">
        <f>IF(D155="","",VLOOKUP(D155,PROFILE!$B$6:$Z$5000,25,FALSE))</f>
        <v>JAZZ</v>
      </c>
      <c r="K155" s="87">
        <f t="shared" si="18"/>
        <v>0</v>
      </c>
      <c r="L155" s="87">
        <f t="shared" si="22"/>
        <v>0</v>
      </c>
      <c r="N155" s="138">
        <f t="shared" si="19"/>
        <v>0</v>
      </c>
      <c r="O155" s="110" t="str">
        <f>IF(D155="","",IF(VLOOKUP(D155,KPI!$A$4:$P$5000,16,FALSE)=0,"UNBILL","BILLED"))</f>
        <v>UNBILL</v>
      </c>
      <c r="P155" s="90" t="s">
        <v>2450</v>
      </c>
      <c r="Q155" s="168">
        <f t="shared" si="20"/>
        <v>9</v>
      </c>
      <c r="R155" s="169">
        <f t="shared" si="21"/>
        <v>0</v>
      </c>
      <c r="U155" s="91">
        <v>155</v>
      </c>
    </row>
    <row r="156" spans="1:21" x14ac:dyDescent="0.35">
      <c r="A156" s="151">
        <v>43026.38889224537</v>
      </c>
      <c r="B156" s="15">
        <v>165</v>
      </c>
      <c r="C156" s="81" t="str">
        <f t="shared" si="17"/>
        <v>BL-165</v>
      </c>
      <c r="D156" s="118">
        <v>1707049</v>
      </c>
      <c r="E156" s="109">
        <f>IF(D156="","",VLOOKUP(D156,PROFILE!$B$6:$Z$5000,10,FALSE))</f>
        <v>43008</v>
      </c>
      <c r="F156" s="109" t="str">
        <f>IF(D156="","",VLOOKUP(D156,PROFILE!$B$6:$Z$5000,18,FALSE))</f>
        <v>อาคเนย์</v>
      </c>
      <c r="G156" s="81" t="str">
        <f>IF(D156="","",VLOOKUP(D156,PROFILE!$B$6:$Z$5000,23,FALSE))</f>
        <v>ฌฬ4560</v>
      </c>
      <c r="H156" s="81" t="str">
        <f>IF(D156="","",VLOOKUP(D156,PROFILE!$B$6:$Z$5000,24,FALSE))</f>
        <v>NISSAN</v>
      </c>
      <c r="I156" s="110" t="str">
        <f>IF(D156="","",VLOOKUP(D156,PROFILE!$B$6:$Z$5000,25,FALSE))</f>
        <v>TIIDA</v>
      </c>
      <c r="K156" s="87">
        <f t="shared" si="18"/>
        <v>0</v>
      </c>
      <c r="L156" s="87">
        <f t="shared" si="22"/>
        <v>0</v>
      </c>
      <c r="N156" s="138">
        <f t="shared" si="19"/>
        <v>0</v>
      </c>
      <c r="O156" s="110" t="str">
        <f>IF(D156="","",IF(VLOOKUP(D156,KPI!$A$4:$P$5000,16,FALSE)=0,"UNBILL","BILLED"))</f>
        <v>UNBILL</v>
      </c>
      <c r="P156" s="90" t="s">
        <v>2450</v>
      </c>
      <c r="Q156" s="168">
        <f t="shared" si="20"/>
        <v>9</v>
      </c>
      <c r="R156" s="169">
        <f t="shared" si="21"/>
        <v>0</v>
      </c>
      <c r="U156" s="91">
        <v>156</v>
      </c>
    </row>
    <row r="157" spans="1:21" x14ac:dyDescent="0.35">
      <c r="A157" s="151">
        <v>43026.38889224537</v>
      </c>
      <c r="B157" s="15">
        <v>166</v>
      </c>
      <c r="C157" s="81" t="str">
        <f t="shared" si="17"/>
        <v>BL-166</v>
      </c>
      <c r="D157" s="118">
        <v>1709084</v>
      </c>
      <c r="E157" s="109">
        <f>IF(D157="","",VLOOKUP(D157,PROFILE!$B$6:$Z$5000,10,FALSE))</f>
        <v>43008</v>
      </c>
      <c r="F157" s="109" t="str">
        <f>IF(D157="","",VLOOKUP(D157,PROFILE!$B$6:$Z$5000,18,FALSE))</f>
        <v>ธนชาต</v>
      </c>
      <c r="G157" s="81" t="str">
        <f>IF(D157="","",VLOOKUP(D157,PROFILE!$B$6:$Z$5000,23,FALSE))</f>
        <v>ฌล2307</v>
      </c>
      <c r="H157" s="81" t="str">
        <f>IF(D157="","",VLOOKUP(D157,PROFILE!$B$6:$Z$5000,24,FALSE))</f>
        <v>TOYOTA</v>
      </c>
      <c r="I157" s="110" t="str">
        <f>IF(D157="","",VLOOKUP(D157,PROFILE!$B$6:$Z$5000,25,FALSE))</f>
        <v>VIOS</v>
      </c>
      <c r="K157" s="87">
        <f t="shared" si="18"/>
        <v>0</v>
      </c>
      <c r="L157" s="87">
        <f t="shared" si="22"/>
        <v>0</v>
      </c>
      <c r="N157" s="138">
        <f t="shared" si="19"/>
        <v>0</v>
      </c>
      <c r="O157" s="110" t="str">
        <f>IF(D157="","",IF(VLOOKUP(D157,KPI!$A$4:$P$5000,16,FALSE)=0,"UNBILL","BILLED"))</f>
        <v>BILLED</v>
      </c>
      <c r="P157" s="90" t="s">
        <v>2450</v>
      </c>
      <c r="Q157" s="168">
        <f t="shared" si="20"/>
        <v>9</v>
      </c>
      <c r="R157" s="169">
        <f t="shared" si="21"/>
        <v>0</v>
      </c>
      <c r="U157" s="91">
        <v>157</v>
      </c>
    </row>
    <row r="158" spans="1:21" x14ac:dyDescent="0.35">
      <c r="A158" s="151">
        <v>43026.38889224537</v>
      </c>
      <c r="B158" s="15">
        <v>167</v>
      </c>
      <c r="C158" s="81" t="str">
        <f t="shared" si="17"/>
        <v>BL-167</v>
      </c>
      <c r="D158" s="118">
        <v>1709036</v>
      </c>
      <c r="E158" s="109">
        <f>IF(D158="","",VLOOKUP(D158,PROFILE!$B$6:$Z$5000,10,FALSE))</f>
        <v>43008</v>
      </c>
      <c r="F158" s="109" t="str">
        <f>IF(D158="","",VLOOKUP(D158,PROFILE!$B$6:$Z$5000,18,FALSE))</f>
        <v>เจ้าพระยา</v>
      </c>
      <c r="G158" s="81" t="str">
        <f>IF(D158="","",VLOOKUP(D158,PROFILE!$B$6:$Z$5000,23,FALSE))</f>
        <v>ปม5152</v>
      </c>
      <c r="H158" s="81" t="str">
        <f>IF(D158="","",VLOOKUP(D158,PROFILE!$B$6:$Z$5000,24,FALSE))</f>
        <v>ISUZU</v>
      </c>
      <c r="I158" s="110" t="str">
        <f>IF(D158="","",VLOOKUP(D158,PROFILE!$B$6:$Z$5000,25,FALSE))</f>
        <v>D-MAX</v>
      </c>
      <c r="K158" s="87">
        <f t="shared" si="18"/>
        <v>0</v>
      </c>
      <c r="L158" s="87">
        <f t="shared" si="22"/>
        <v>0</v>
      </c>
      <c r="N158" s="138">
        <f t="shared" si="19"/>
        <v>0</v>
      </c>
      <c r="O158" s="110" t="str">
        <f>IF(D158="","",IF(VLOOKUP(D158,KPI!$A$4:$P$5000,16,FALSE)=0,"UNBILL","BILLED"))</f>
        <v>UNBILL</v>
      </c>
      <c r="P158" s="90" t="str">
        <f t="shared" si="16"/>
        <v>NP</v>
      </c>
      <c r="Q158" s="168">
        <f t="shared" si="20"/>
        <v>9</v>
      </c>
      <c r="R158" s="169">
        <f t="shared" si="21"/>
        <v>0</v>
      </c>
      <c r="U158" s="91">
        <v>158</v>
      </c>
    </row>
    <row r="159" spans="1:21" x14ac:dyDescent="0.35">
      <c r="A159" s="151">
        <v>43026.38889224537</v>
      </c>
      <c r="B159" s="15">
        <v>168</v>
      </c>
      <c r="C159" s="81" t="str">
        <f t="shared" si="17"/>
        <v>BL-168</v>
      </c>
      <c r="D159" s="118">
        <v>1709065</v>
      </c>
      <c r="E159" s="109">
        <f>IF(D159="","",VLOOKUP(D159,PROFILE!$B$6:$Z$5000,10,FALSE))</f>
        <v>43008</v>
      </c>
      <c r="F159" s="109" t="str">
        <f>IF(D159="","",VLOOKUP(D159,PROFILE!$B$6:$Z$5000,18,FALSE))</f>
        <v>ธนชาต</v>
      </c>
      <c r="G159" s="81" t="str">
        <f>IF(D159="","",VLOOKUP(D159,PROFILE!$B$6:$Z$5000,23,FALSE))</f>
        <v>ฒส1839</v>
      </c>
      <c r="H159" s="81" t="str">
        <f>IF(D159="","",VLOOKUP(D159,PROFILE!$B$6:$Z$5000,24,FALSE))</f>
        <v>ISUZU</v>
      </c>
      <c r="I159" s="110" t="str">
        <f>IF(D159="","",VLOOKUP(D159,PROFILE!$B$6:$Z$5000,25,FALSE))</f>
        <v>D-MAX</v>
      </c>
      <c r="K159" s="87">
        <f t="shared" si="18"/>
        <v>0</v>
      </c>
      <c r="L159" s="87">
        <f t="shared" si="22"/>
        <v>0</v>
      </c>
      <c r="N159" s="138">
        <f t="shared" si="19"/>
        <v>0</v>
      </c>
      <c r="O159" s="110" t="str">
        <f>IF(D159="","",IF(VLOOKUP(D159,KPI!$A$4:$P$5000,16,FALSE)=0,"UNBILL","BILLED"))</f>
        <v>BILLED</v>
      </c>
      <c r="P159" s="90" t="s">
        <v>2450</v>
      </c>
      <c r="Q159" s="168">
        <f t="shared" si="20"/>
        <v>9</v>
      </c>
      <c r="R159" s="169">
        <f t="shared" si="21"/>
        <v>0</v>
      </c>
      <c r="U159" s="91">
        <v>159</v>
      </c>
    </row>
    <row r="160" spans="1:21" x14ac:dyDescent="0.35">
      <c r="A160" s="151">
        <v>43026.38889224537</v>
      </c>
      <c r="B160" s="15">
        <v>169</v>
      </c>
      <c r="C160" s="81" t="str">
        <f t="shared" si="17"/>
        <v>BL-169</v>
      </c>
      <c r="D160" s="118">
        <v>1707057</v>
      </c>
      <c r="E160" s="109">
        <f>IF(D160="","",VLOOKUP(D160,PROFILE!$B$6:$Z$5000,10,FALSE))</f>
        <v>43007</v>
      </c>
      <c r="F160" s="109" t="str">
        <f>IF(D160="","",VLOOKUP(D160,PROFILE!$B$6:$Z$5000,18,FALSE))</f>
        <v>ธนชาต</v>
      </c>
      <c r="G160" s="81" t="str">
        <f>IF(D160="","",VLOOKUP(D160,PROFILE!$B$6:$Z$5000,23,FALSE))</f>
        <v>ฆพ1257</v>
      </c>
      <c r="H160" s="81" t="str">
        <f>IF(D160="","",VLOOKUP(D160,PROFILE!$B$6:$Z$5000,24,FALSE))</f>
        <v>HONDA</v>
      </c>
      <c r="I160" s="110" t="str">
        <f>IF(D160="","",VLOOKUP(D160,PROFILE!$B$6:$Z$5000,25,FALSE))</f>
        <v>BRIO</v>
      </c>
      <c r="K160" s="87">
        <f t="shared" si="18"/>
        <v>0</v>
      </c>
      <c r="L160" s="87">
        <f t="shared" si="22"/>
        <v>0</v>
      </c>
      <c r="N160" s="138">
        <f t="shared" si="19"/>
        <v>0</v>
      </c>
      <c r="O160" s="110" t="str">
        <f>IF(D160="","",IF(VLOOKUP(D160,KPI!$A$4:$P$5000,16,FALSE)=0,"UNBILL","BILLED"))</f>
        <v>BILLED</v>
      </c>
      <c r="P160" s="90" t="s">
        <v>2450</v>
      </c>
      <c r="Q160" s="168">
        <f t="shared" si="20"/>
        <v>9</v>
      </c>
      <c r="R160" s="169">
        <f t="shared" si="21"/>
        <v>0</v>
      </c>
      <c r="U160" s="91">
        <v>160</v>
      </c>
    </row>
    <row r="161" spans="1:21" x14ac:dyDescent="0.35">
      <c r="A161" s="151">
        <v>43026.38889224537</v>
      </c>
      <c r="B161" s="15">
        <v>170</v>
      </c>
      <c r="C161" s="81" t="str">
        <f t="shared" si="17"/>
        <v>BL-170</v>
      </c>
      <c r="D161" s="118">
        <v>1708038</v>
      </c>
      <c r="E161" s="109">
        <f>IF(D161="","",VLOOKUP(D161,PROFILE!$B$6:$Z$5000,10,FALSE))</f>
        <v>43007</v>
      </c>
      <c r="F161" s="109" t="str">
        <f>IF(D161="","",VLOOKUP(D161,PROFILE!$B$6:$Z$5000,18,FALSE))</f>
        <v>เมืองไทย</v>
      </c>
      <c r="G161" s="81" t="str">
        <f>IF(D161="","",VLOOKUP(D161,PROFILE!$B$6:$Z$5000,23,FALSE))</f>
        <v>ฆส3697</v>
      </c>
      <c r="H161" s="81" t="str">
        <f>IF(D161="","",VLOOKUP(D161,PROFILE!$B$6:$Z$5000,24,FALSE))</f>
        <v>SUZUKI</v>
      </c>
      <c r="I161" s="110" t="str">
        <f>IF(D161="","",VLOOKUP(D161,PROFILE!$B$6:$Z$5000,25,FALSE))</f>
        <v>SWIFT</v>
      </c>
      <c r="K161" s="87">
        <f t="shared" si="18"/>
        <v>0</v>
      </c>
      <c r="L161" s="87">
        <f t="shared" si="22"/>
        <v>0</v>
      </c>
      <c r="N161" s="138">
        <f t="shared" si="19"/>
        <v>0</v>
      </c>
      <c r="O161" s="110" t="str">
        <f>IF(D161="","",IF(VLOOKUP(D161,KPI!$A$4:$P$5000,16,FALSE)=0,"UNBILL","BILLED"))</f>
        <v>UNBILL</v>
      </c>
      <c r="P161" s="90" t="s">
        <v>2450</v>
      </c>
      <c r="Q161" s="168">
        <f t="shared" si="20"/>
        <v>9</v>
      </c>
      <c r="R161" s="169">
        <f t="shared" si="21"/>
        <v>0</v>
      </c>
      <c r="U161" s="91">
        <v>161</v>
      </c>
    </row>
    <row r="162" spans="1:21" x14ac:dyDescent="0.35">
      <c r="A162" s="151">
        <v>43026.38889224537</v>
      </c>
      <c r="B162" s="15">
        <v>171</v>
      </c>
      <c r="C162" s="81" t="str">
        <f t="shared" si="17"/>
        <v>BL-171</v>
      </c>
      <c r="D162" s="118">
        <v>1708051</v>
      </c>
      <c r="E162" s="109">
        <f>IF(D162="","",VLOOKUP(D162,PROFILE!$B$6:$Z$5000,10,FALSE))</f>
        <v>43008</v>
      </c>
      <c r="F162" s="109" t="str">
        <f>IF(D162="","",VLOOKUP(D162,PROFILE!$B$6:$Z$5000,18,FALSE))</f>
        <v>ธนชาต</v>
      </c>
      <c r="G162" s="81" t="str">
        <f>IF(D162="","",VLOOKUP(D162,PROFILE!$B$6:$Z$5000,23,FALSE))</f>
        <v>ฒศ2032</v>
      </c>
      <c r="H162" s="81" t="str">
        <f>IF(D162="","",VLOOKUP(D162,PROFILE!$B$6:$Z$5000,24,FALSE))</f>
        <v>ISUZU</v>
      </c>
      <c r="I162" s="110" t="str">
        <f>IF(D162="","",VLOOKUP(D162,PROFILE!$B$6:$Z$5000,25,FALSE))</f>
        <v>D-MAX</v>
      </c>
      <c r="K162" s="87">
        <f t="shared" si="18"/>
        <v>0</v>
      </c>
      <c r="L162" s="87">
        <f t="shared" si="22"/>
        <v>0</v>
      </c>
      <c r="N162" s="138">
        <f t="shared" si="19"/>
        <v>0</v>
      </c>
      <c r="O162" s="110" t="str">
        <f>IF(D162="","",IF(VLOOKUP(D162,KPI!$A$4:$P$5000,16,FALSE)=0,"UNBILL","BILLED"))</f>
        <v>BILLED</v>
      </c>
      <c r="P162" s="90" t="s">
        <v>2450</v>
      </c>
      <c r="Q162" s="168">
        <f t="shared" si="20"/>
        <v>9</v>
      </c>
      <c r="R162" s="169">
        <f t="shared" si="21"/>
        <v>0</v>
      </c>
      <c r="U162" s="91">
        <v>162</v>
      </c>
    </row>
    <row r="163" spans="1:21" x14ac:dyDescent="0.35">
      <c r="A163" s="151">
        <v>43026.38889224537</v>
      </c>
      <c r="B163" s="15">
        <v>172</v>
      </c>
      <c r="C163" s="81" t="str">
        <f t="shared" si="17"/>
        <v>BL-172</v>
      </c>
      <c r="D163" s="118">
        <v>1709053</v>
      </c>
      <c r="E163" s="109">
        <f>IF(D163="","",VLOOKUP(D163,PROFILE!$B$6:$Z$5000,10,FALSE))</f>
        <v>43012</v>
      </c>
      <c r="F163" s="109" t="str">
        <f>IF(D163="","",VLOOKUP(D163,PROFILE!$B$6:$Z$5000,18,FALSE))</f>
        <v>เทเวศ</v>
      </c>
      <c r="G163" s="81" t="str">
        <f>IF(D163="","",VLOOKUP(D163,PROFILE!$B$6:$Z$5000,23,FALSE))</f>
        <v>5กณ3290</v>
      </c>
      <c r="H163" s="81" t="str">
        <f>IF(D163="","",VLOOKUP(D163,PROFILE!$B$6:$Z$5000,24,FALSE))</f>
        <v>ISUZU</v>
      </c>
      <c r="I163" s="110" t="str">
        <f>IF(D163="","",VLOOKUP(D163,PROFILE!$B$6:$Z$5000,25,FALSE))</f>
        <v>D-MAX</v>
      </c>
      <c r="K163" s="87">
        <f t="shared" si="18"/>
        <v>0</v>
      </c>
      <c r="L163" s="87">
        <f t="shared" si="22"/>
        <v>0</v>
      </c>
      <c r="N163" s="138">
        <f t="shared" si="19"/>
        <v>0</v>
      </c>
      <c r="O163" s="110" t="str">
        <f>IF(D163="","",IF(VLOOKUP(D163,KPI!$A$4:$P$5000,16,FALSE)=0,"UNBILL","BILLED"))</f>
        <v>BILLED</v>
      </c>
      <c r="P163" s="90" t="s">
        <v>2450</v>
      </c>
      <c r="Q163" s="168">
        <f t="shared" si="20"/>
        <v>10</v>
      </c>
      <c r="R163" s="169">
        <f t="shared" si="21"/>
        <v>0</v>
      </c>
      <c r="U163" s="91">
        <v>163</v>
      </c>
    </row>
    <row r="164" spans="1:21" x14ac:dyDescent="0.35">
      <c r="A164" s="151">
        <v>43026.38889224537</v>
      </c>
      <c r="B164" s="15">
        <v>173</v>
      </c>
      <c r="C164" s="81" t="str">
        <f t="shared" si="17"/>
        <v>BL-173</v>
      </c>
      <c r="D164" s="118">
        <v>1707022</v>
      </c>
      <c r="E164" s="109">
        <f>IF(D164="","",VLOOKUP(D164,PROFILE!$B$6:$Z$5000,10,FALSE))</f>
        <v>43007</v>
      </c>
      <c r="F164" s="109" t="str">
        <f>IF(D164="","",VLOOKUP(D164,PROFILE!$B$6:$Z$5000,18,FALSE))</f>
        <v>อาคเนย์</v>
      </c>
      <c r="G164" s="81" t="str">
        <f>IF(D164="","",VLOOKUP(D164,PROFILE!$B$6:$Z$5000,23,FALSE))</f>
        <v>ถษ10</v>
      </c>
      <c r="H164" s="81" t="str">
        <f>IF(D164="","",VLOOKUP(D164,PROFILE!$B$6:$Z$5000,24,FALSE))</f>
        <v>ISUZU</v>
      </c>
      <c r="I164" s="110" t="str">
        <f>IF(D164="","",VLOOKUP(D164,PROFILE!$B$6:$Z$5000,25,FALSE))</f>
        <v>D-MAX</v>
      </c>
      <c r="K164" s="87">
        <f t="shared" si="18"/>
        <v>0</v>
      </c>
      <c r="L164" s="87">
        <f t="shared" si="22"/>
        <v>0</v>
      </c>
      <c r="N164" s="138">
        <f t="shared" si="19"/>
        <v>0</v>
      </c>
      <c r="O164" s="110" t="str">
        <f>IF(D164="","",IF(VLOOKUP(D164,KPI!$A$4:$P$5000,16,FALSE)=0,"UNBILL","BILLED"))</f>
        <v>UNBILL</v>
      </c>
      <c r="P164" s="90" t="s">
        <v>2450</v>
      </c>
      <c r="Q164" s="168">
        <f t="shared" si="20"/>
        <v>9</v>
      </c>
      <c r="R164" s="169">
        <f t="shared" si="21"/>
        <v>0</v>
      </c>
      <c r="U164" s="91">
        <v>164</v>
      </c>
    </row>
    <row r="165" spans="1:21" x14ac:dyDescent="0.35">
      <c r="A165" s="151">
        <v>43026.38889224537</v>
      </c>
      <c r="B165" s="15">
        <v>174</v>
      </c>
      <c r="C165" s="81" t="str">
        <f t="shared" si="17"/>
        <v>BL-174</v>
      </c>
      <c r="D165" s="118">
        <v>1707022</v>
      </c>
      <c r="E165" s="109">
        <f>IF(D165="","",VLOOKUP(D165,PROFILE!$B$6:$Z$5000,10,FALSE))</f>
        <v>43007</v>
      </c>
      <c r="F165" s="109" t="str">
        <f>IF(D165="","",VLOOKUP(D165,PROFILE!$B$6:$Z$5000,18,FALSE))</f>
        <v>อาคเนย์</v>
      </c>
      <c r="G165" s="81" t="str">
        <f>IF(D165="","",VLOOKUP(D165,PROFILE!$B$6:$Z$5000,23,FALSE))</f>
        <v>ถษ10</v>
      </c>
      <c r="H165" s="81" t="str">
        <f>IF(D165="","",VLOOKUP(D165,PROFILE!$B$6:$Z$5000,24,FALSE))</f>
        <v>ISUZU</v>
      </c>
      <c r="I165" s="110" t="str">
        <f>IF(D165="","",VLOOKUP(D165,PROFILE!$B$6:$Z$5000,25,FALSE))</f>
        <v>D-MAX</v>
      </c>
      <c r="K165" s="87">
        <f t="shared" si="18"/>
        <v>0</v>
      </c>
      <c r="L165" s="87">
        <f t="shared" si="22"/>
        <v>0</v>
      </c>
      <c r="N165" s="138">
        <f t="shared" si="19"/>
        <v>0</v>
      </c>
      <c r="O165" s="110" t="str">
        <f>IF(D165="","",IF(VLOOKUP(D165,KPI!$A$4:$P$5000,16,FALSE)=0,"UNBILL","BILLED"))</f>
        <v>UNBILL</v>
      </c>
      <c r="P165" s="90" t="s">
        <v>2450</v>
      </c>
      <c r="Q165" s="168">
        <f t="shared" si="20"/>
        <v>9</v>
      </c>
      <c r="R165" s="169">
        <f t="shared" si="21"/>
        <v>0</v>
      </c>
      <c r="U165" s="91">
        <v>165</v>
      </c>
    </row>
    <row r="166" spans="1:21" x14ac:dyDescent="0.35">
      <c r="A166" s="151">
        <v>43026.38889224537</v>
      </c>
      <c r="B166" s="15">
        <v>175</v>
      </c>
      <c r="C166" s="81" t="str">
        <f t="shared" si="17"/>
        <v>BL-175</v>
      </c>
      <c r="D166" s="118">
        <v>1707022</v>
      </c>
      <c r="E166" s="109">
        <f>IF(D166="","",VLOOKUP(D166,PROFILE!$B$6:$Z$5000,10,FALSE))</f>
        <v>43007</v>
      </c>
      <c r="F166" s="109" t="str">
        <f>IF(D166="","",VLOOKUP(D166,PROFILE!$B$6:$Z$5000,18,FALSE))</f>
        <v>อาคเนย์</v>
      </c>
      <c r="G166" s="81" t="str">
        <f>IF(D166="","",VLOOKUP(D166,PROFILE!$B$6:$Z$5000,23,FALSE))</f>
        <v>ถษ10</v>
      </c>
      <c r="H166" s="81" t="str">
        <f>IF(D166="","",VLOOKUP(D166,PROFILE!$B$6:$Z$5000,24,FALSE))</f>
        <v>ISUZU</v>
      </c>
      <c r="I166" s="110" t="str">
        <f>IF(D166="","",VLOOKUP(D166,PROFILE!$B$6:$Z$5000,25,FALSE))</f>
        <v>D-MAX</v>
      </c>
      <c r="K166" s="87">
        <f t="shared" si="18"/>
        <v>0</v>
      </c>
      <c r="L166" s="87">
        <f t="shared" si="22"/>
        <v>0</v>
      </c>
      <c r="N166" s="138">
        <f t="shared" si="19"/>
        <v>0</v>
      </c>
      <c r="O166" s="110" t="str">
        <f>IF(D166="","",IF(VLOOKUP(D166,KPI!$A$4:$P$5000,16,FALSE)=0,"UNBILL","BILLED"))</f>
        <v>UNBILL</v>
      </c>
      <c r="P166" s="90" t="s">
        <v>2450</v>
      </c>
      <c r="Q166" s="168">
        <f t="shared" si="20"/>
        <v>9</v>
      </c>
      <c r="R166" s="169">
        <f t="shared" si="21"/>
        <v>0</v>
      </c>
      <c r="U166" s="91">
        <v>166</v>
      </c>
    </row>
    <row r="167" spans="1:21" x14ac:dyDescent="0.35">
      <c r="A167" s="151">
        <v>43026.38889224537</v>
      </c>
      <c r="B167" s="15">
        <v>176</v>
      </c>
      <c r="C167" s="81" t="str">
        <f t="shared" si="17"/>
        <v>BL-176</v>
      </c>
      <c r="D167" s="118">
        <v>1709095</v>
      </c>
      <c r="E167" s="109">
        <f>IF(D167="","",VLOOKUP(D167,PROFILE!$B$6:$Z$5000,10,FALSE))</f>
        <v>43015</v>
      </c>
      <c r="F167" s="109" t="str">
        <f>IF(D167="","",VLOOKUP(D167,PROFILE!$B$6:$Z$5000,18,FALSE))</f>
        <v>ธนชาต</v>
      </c>
      <c r="G167" s="81" t="str">
        <f>IF(D167="","",VLOOKUP(D167,PROFILE!$B$6:$Z$5000,23,FALSE))</f>
        <v>สฎ3396</v>
      </c>
      <c r="H167" s="81" t="str">
        <f>IF(D167="","",VLOOKUP(D167,PROFILE!$B$6:$Z$5000,24,FALSE))</f>
        <v>TOYOTA</v>
      </c>
      <c r="I167" s="110" t="str">
        <f>IF(D167="","",VLOOKUP(D167,PROFILE!$B$6:$Z$5000,25,FALSE))</f>
        <v>VIOS</v>
      </c>
      <c r="K167" s="87">
        <f t="shared" si="18"/>
        <v>0</v>
      </c>
      <c r="L167" s="87">
        <f t="shared" si="22"/>
        <v>0</v>
      </c>
      <c r="N167" s="138">
        <f t="shared" si="19"/>
        <v>0</v>
      </c>
      <c r="O167" s="110" t="str">
        <f>IF(D167="","",IF(VLOOKUP(D167,KPI!$A$4:$P$5000,16,FALSE)=0,"UNBILL","BILLED"))</f>
        <v>UNBILL</v>
      </c>
      <c r="P167" s="90" t="s">
        <v>2450</v>
      </c>
      <c r="Q167" s="168">
        <f t="shared" si="20"/>
        <v>10</v>
      </c>
      <c r="R167" s="169">
        <f t="shared" si="21"/>
        <v>0</v>
      </c>
      <c r="U167" s="91">
        <v>167</v>
      </c>
    </row>
    <row r="168" spans="1:21" x14ac:dyDescent="0.35">
      <c r="A168" s="151">
        <v>43026.38889224537</v>
      </c>
      <c r="B168" s="15">
        <v>177</v>
      </c>
      <c r="C168" s="81" t="str">
        <f t="shared" si="17"/>
        <v>BL-177</v>
      </c>
      <c r="D168" s="118">
        <v>1709015</v>
      </c>
      <c r="E168" s="109">
        <f>IF(D168="","",VLOOKUP(D168,PROFILE!$B$6:$Z$5000,10,FALSE))</f>
        <v>43017</v>
      </c>
      <c r="F168" s="109" t="str">
        <f>IF(D168="","",VLOOKUP(D168,PROFILE!$B$6:$Z$5000,18,FALSE))</f>
        <v>เทเวศ</v>
      </c>
      <c r="G168" s="81" t="str">
        <f>IF(D168="","",VLOOKUP(D168,PROFILE!$B$6:$Z$5000,23,FALSE))</f>
        <v>ศษ2399</v>
      </c>
      <c r="H168" s="81" t="str">
        <f>IF(D168="","",VLOOKUP(D168,PROFILE!$B$6:$Z$5000,24,FALSE))</f>
        <v>NISSAN</v>
      </c>
      <c r="I168" s="110" t="str">
        <f>IF(D168="","",VLOOKUP(D168,PROFILE!$B$6:$Z$5000,25,FALSE))</f>
        <v>TEANA</v>
      </c>
      <c r="K168" s="87">
        <f t="shared" si="18"/>
        <v>0</v>
      </c>
      <c r="L168" s="87">
        <f t="shared" si="22"/>
        <v>0</v>
      </c>
      <c r="N168" s="138">
        <f t="shared" si="19"/>
        <v>0</v>
      </c>
      <c r="O168" s="110" t="str">
        <f>IF(D168="","",IF(VLOOKUP(D168,KPI!$A$4:$P$5000,16,FALSE)=0,"UNBILL","BILLED"))</f>
        <v>UNBILL</v>
      </c>
      <c r="P168" s="90" t="s">
        <v>2450</v>
      </c>
      <c r="Q168" s="168">
        <f t="shared" si="20"/>
        <v>10</v>
      </c>
      <c r="R168" s="169">
        <f t="shared" si="21"/>
        <v>0</v>
      </c>
      <c r="U168" s="91">
        <v>168</v>
      </c>
    </row>
    <row r="169" spans="1:21" x14ac:dyDescent="0.35">
      <c r="A169" s="151">
        <v>43026.38889224537</v>
      </c>
      <c r="B169" s="15">
        <v>178</v>
      </c>
      <c r="C169" s="81" t="str">
        <f t="shared" si="17"/>
        <v>BL-178</v>
      </c>
      <c r="D169" s="118">
        <v>1709015</v>
      </c>
      <c r="E169" s="109">
        <f>IF(D169="","",VLOOKUP(D169,PROFILE!$B$6:$Z$5000,10,FALSE))</f>
        <v>43017</v>
      </c>
      <c r="F169" s="109" t="str">
        <f>IF(D169="","",VLOOKUP(D169,PROFILE!$B$6:$Z$5000,18,FALSE))</f>
        <v>เทเวศ</v>
      </c>
      <c r="G169" s="81" t="str">
        <f>IF(D169="","",VLOOKUP(D169,PROFILE!$B$6:$Z$5000,23,FALSE))</f>
        <v>ศษ2399</v>
      </c>
      <c r="H169" s="81" t="str">
        <f>IF(D169="","",VLOOKUP(D169,PROFILE!$B$6:$Z$5000,24,FALSE))</f>
        <v>NISSAN</v>
      </c>
      <c r="I169" s="110" t="str">
        <f>IF(D169="","",VLOOKUP(D169,PROFILE!$B$6:$Z$5000,25,FALSE))</f>
        <v>TEANA</v>
      </c>
      <c r="K169" s="87">
        <f t="shared" si="18"/>
        <v>0</v>
      </c>
      <c r="L169" s="87">
        <f t="shared" si="22"/>
        <v>0</v>
      </c>
      <c r="N169" s="138">
        <f t="shared" si="19"/>
        <v>0</v>
      </c>
      <c r="O169" s="110" t="str">
        <f>IF(D169="","",IF(VLOOKUP(D169,KPI!$A$4:$P$5000,16,FALSE)=0,"UNBILL","BILLED"))</f>
        <v>UNBILL</v>
      </c>
      <c r="P169" s="90" t="s">
        <v>2450</v>
      </c>
      <c r="Q169" s="168">
        <f t="shared" si="20"/>
        <v>10</v>
      </c>
      <c r="R169" s="169">
        <f t="shared" si="21"/>
        <v>0</v>
      </c>
      <c r="U169" s="91">
        <v>169</v>
      </c>
    </row>
    <row r="170" spans="1:21" x14ac:dyDescent="0.35">
      <c r="A170" s="151">
        <v>43026.38889224537</v>
      </c>
      <c r="B170" s="15">
        <v>179</v>
      </c>
      <c r="C170" s="81" t="str">
        <f t="shared" si="17"/>
        <v>BL-179</v>
      </c>
      <c r="D170" s="118">
        <v>1709058</v>
      </c>
      <c r="E170" s="109">
        <f>IF(D170="","",VLOOKUP(D170,PROFILE!$B$6:$Z$5000,10,FALSE))</f>
        <v>43014</v>
      </c>
      <c r="F170" s="109" t="str">
        <f>IF(D170="","",VLOOKUP(D170,PROFILE!$B$6:$Z$5000,18,FALSE))</f>
        <v>เทเวศ</v>
      </c>
      <c r="G170" s="81" t="str">
        <f>IF(D170="","",VLOOKUP(D170,PROFILE!$B$6:$Z$5000,23,FALSE))</f>
        <v>1ฒฮ5884</v>
      </c>
      <c r="H170" s="81" t="str">
        <f>IF(D170="","",VLOOKUP(D170,PROFILE!$B$6:$Z$5000,24,FALSE))</f>
        <v>MAZDA</v>
      </c>
      <c r="I170" s="110" t="str">
        <f>IF(D170="","",VLOOKUP(D170,PROFILE!$B$6:$Z$5000,25,FALSE))</f>
        <v>BT-50</v>
      </c>
      <c r="K170" s="87">
        <f t="shared" si="18"/>
        <v>0</v>
      </c>
      <c r="L170" s="87">
        <f t="shared" si="22"/>
        <v>0</v>
      </c>
      <c r="N170" s="138">
        <f t="shared" si="19"/>
        <v>0</v>
      </c>
      <c r="O170" s="110" t="str">
        <f>IF(D170="","",IF(VLOOKUP(D170,KPI!$A$4:$P$5000,16,FALSE)=0,"UNBILL","BILLED"))</f>
        <v>UNBILL</v>
      </c>
      <c r="P170" s="90" t="s">
        <v>2450</v>
      </c>
      <c r="Q170" s="168">
        <f t="shared" si="20"/>
        <v>10</v>
      </c>
      <c r="R170" s="169">
        <f t="shared" si="21"/>
        <v>0</v>
      </c>
      <c r="U170" s="91">
        <v>170</v>
      </c>
    </row>
    <row r="171" spans="1:21" x14ac:dyDescent="0.35">
      <c r="A171" s="151">
        <v>43026.38889224537</v>
      </c>
      <c r="B171" s="15">
        <v>180</v>
      </c>
      <c r="C171" s="81" t="str">
        <f t="shared" si="17"/>
        <v>BL-180</v>
      </c>
      <c r="D171" s="118">
        <v>1709058</v>
      </c>
      <c r="E171" s="109">
        <f>IF(D171="","",VLOOKUP(D171,PROFILE!$B$6:$Z$5000,10,FALSE))</f>
        <v>43014</v>
      </c>
      <c r="F171" s="109" t="str">
        <f>IF(D171="","",VLOOKUP(D171,PROFILE!$B$6:$Z$5000,18,FALSE))</f>
        <v>เทเวศ</v>
      </c>
      <c r="G171" s="81" t="str">
        <f>IF(D171="","",VLOOKUP(D171,PROFILE!$B$6:$Z$5000,23,FALSE))</f>
        <v>1ฒฮ5884</v>
      </c>
      <c r="H171" s="81" t="str">
        <f>IF(D171="","",VLOOKUP(D171,PROFILE!$B$6:$Z$5000,24,FALSE))</f>
        <v>MAZDA</v>
      </c>
      <c r="I171" s="110" t="str">
        <f>IF(D171="","",VLOOKUP(D171,PROFILE!$B$6:$Z$5000,25,FALSE))</f>
        <v>BT-50</v>
      </c>
      <c r="K171" s="87">
        <f t="shared" si="18"/>
        <v>0</v>
      </c>
      <c r="L171" s="87">
        <f t="shared" si="22"/>
        <v>0</v>
      </c>
      <c r="N171" s="138">
        <f t="shared" si="19"/>
        <v>0</v>
      </c>
      <c r="O171" s="110" t="str">
        <f>IF(D171="","",IF(VLOOKUP(D171,KPI!$A$4:$P$5000,16,FALSE)=0,"UNBILL","BILLED"))</f>
        <v>UNBILL</v>
      </c>
      <c r="P171" s="90" t="s">
        <v>2450</v>
      </c>
      <c r="Q171" s="168">
        <f t="shared" si="20"/>
        <v>10</v>
      </c>
      <c r="R171" s="169">
        <f t="shared" si="21"/>
        <v>0</v>
      </c>
      <c r="U171" s="91">
        <v>171</v>
      </c>
    </row>
    <row r="172" spans="1:21" x14ac:dyDescent="0.35">
      <c r="A172" s="151">
        <v>43026.38889224537</v>
      </c>
      <c r="B172" s="15">
        <v>181</v>
      </c>
      <c r="C172" s="81" t="str">
        <f t="shared" si="17"/>
        <v>BL-181</v>
      </c>
      <c r="D172" s="118">
        <v>1709041</v>
      </c>
      <c r="E172" s="109">
        <f>IF(D172="","",VLOOKUP(D172,PROFILE!$B$6:$Z$5000,10,FALSE))</f>
        <v>43014</v>
      </c>
      <c r="F172" s="109" t="str">
        <f>IF(D172="","",VLOOKUP(D172,PROFILE!$B$6:$Z$5000,18,FALSE))</f>
        <v>เมืองไทย</v>
      </c>
      <c r="G172" s="81" t="str">
        <f>IF(D172="","",VLOOKUP(D172,PROFILE!$B$6:$Z$5000,23,FALSE))</f>
        <v>5กณ5524</v>
      </c>
      <c r="H172" s="81" t="str">
        <f>IF(D172="","",VLOOKUP(D172,PROFILE!$B$6:$Z$5000,24,FALSE))</f>
        <v>ISUZU</v>
      </c>
      <c r="I172" s="110" t="str">
        <f>IF(D172="","",VLOOKUP(D172,PROFILE!$B$6:$Z$5000,25,FALSE))</f>
        <v>MU-7</v>
      </c>
      <c r="K172" s="87">
        <f t="shared" si="18"/>
        <v>0</v>
      </c>
      <c r="L172" s="87">
        <f t="shared" si="22"/>
        <v>0</v>
      </c>
      <c r="N172" s="138">
        <f t="shared" si="19"/>
        <v>0</v>
      </c>
      <c r="O172" s="110" t="str">
        <f>IF(D172="","",IF(VLOOKUP(D172,KPI!$A$4:$P$5000,16,FALSE)=0,"UNBILL","BILLED"))</f>
        <v>UNBILL</v>
      </c>
      <c r="P172" s="90" t="s">
        <v>2450</v>
      </c>
      <c r="Q172" s="168">
        <f t="shared" si="20"/>
        <v>10</v>
      </c>
      <c r="R172" s="169">
        <f t="shared" si="21"/>
        <v>0</v>
      </c>
      <c r="U172" s="91">
        <v>172</v>
      </c>
    </row>
    <row r="173" spans="1:21" x14ac:dyDescent="0.35">
      <c r="A173" s="151">
        <v>43026.38889224537</v>
      </c>
      <c r="B173" s="15">
        <v>182</v>
      </c>
      <c r="C173" s="81" t="str">
        <f t="shared" si="17"/>
        <v>BL-182</v>
      </c>
      <c r="D173" s="118">
        <v>1709041</v>
      </c>
      <c r="E173" s="109">
        <f>IF(D173="","",VLOOKUP(D173,PROFILE!$B$6:$Z$5000,10,FALSE))</f>
        <v>43014</v>
      </c>
      <c r="F173" s="109" t="str">
        <f>IF(D173="","",VLOOKUP(D173,PROFILE!$B$6:$Z$5000,18,FALSE))</f>
        <v>เมืองไทย</v>
      </c>
      <c r="G173" s="81" t="str">
        <f>IF(D173="","",VLOOKUP(D173,PROFILE!$B$6:$Z$5000,23,FALSE))</f>
        <v>5กณ5524</v>
      </c>
      <c r="H173" s="81" t="str">
        <f>IF(D173="","",VLOOKUP(D173,PROFILE!$B$6:$Z$5000,24,FALSE))</f>
        <v>ISUZU</v>
      </c>
      <c r="I173" s="110" t="str">
        <f>IF(D173="","",VLOOKUP(D173,PROFILE!$B$6:$Z$5000,25,FALSE))</f>
        <v>MU-7</v>
      </c>
      <c r="K173" s="87">
        <f t="shared" si="18"/>
        <v>0</v>
      </c>
      <c r="L173" s="87">
        <f t="shared" si="22"/>
        <v>0</v>
      </c>
      <c r="N173" s="138">
        <f t="shared" si="19"/>
        <v>0</v>
      </c>
      <c r="O173" s="110" t="str">
        <f>IF(D173="","",IF(VLOOKUP(D173,KPI!$A$4:$P$5000,16,FALSE)=0,"UNBILL","BILLED"))</f>
        <v>UNBILL</v>
      </c>
      <c r="P173" s="90" t="s">
        <v>2450</v>
      </c>
      <c r="Q173" s="168">
        <f t="shared" si="20"/>
        <v>10</v>
      </c>
      <c r="R173" s="169">
        <f t="shared" si="21"/>
        <v>0</v>
      </c>
      <c r="U173" s="91">
        <v>173</v>
      </c>
    </row>
    <row r="174" spans="1:21" x14ac:dyDescent="0.35">
      <c r="A174" s="151">
        <v>43026.38889224537</v>
      </c>
      <c r="B174" s="15">
        <v>183</v>
      </c>
      <c r="C174" s="81" t="str">
        <f t="shared" si="17"/>
        <v>BL-183</v>
      </c>
      <c r="D174" s="118">
        <v>1709041</v>
      </c>
      <c r="E174" s="109">
        <f>IF(D174="","",VLOOKUP(D174,PROFILE!$B$6:$Z$5000,10,FALSE))</f>
        <v>43014</v>
      </c>
      <c r="F174" s="109" t="str">
        <f>IF(D174="","",VLOOKUP(D174,PROFILE!$B$6:$Z$5000,18,FALSE))</f>
        <v>เมืองไทย</v>
      </c>
      <c r="G174" s="81" t="str">
        <f>IF(D174="","",VLOOKUP(D174,PROFILE!$B$6:$Z$5000,23,FALSE))</f>
        <v>5กณ5524</v>
      </c>
      <c r="H174" s="81" t="str">
        <f>IF(D174="","",VLOOKUP(D174,PROFILE!$B$6:$Z$5000,24,FALSE))</f>
        <v>ISUZU</v>
      </c>
      <c r="I174" s="110" t="str">
        <f>IF(D174="","",VLOOKUP(D174,PROFILE!$B$6:$Z$5000,25,FALSE))</f>
        <v>MU-7</v>
      </c>
      <c r="K174" s="87">
        <f t="shared" si="18"/>
        <v>0</v>
      </c>
      <c r="L174" s="87">
        <f t="shared" si="22"/>
        <v>0</v>
      </c>
      <c r="N174" s="138">
        <f t="shared" si="19"/>
        <v>0</v>
      </c>
      <c r="O174" s="110" t="str">
        <f>IF(D174="","",IF(VLOOKUP(D174,KPI!$A$4:$P$5000,16,FALSE)=0,"UNBILL","BILLED"))</f>
        <v>UNBILL</v>
      </c>
      <c r="P174" s="90" t="s">
        <v>2450</v>
      </c>
      <c r="Q174" s="168">
        <f t="shared" si="20"/>
        <v>10</v>
      </c>
      <c r="R174" s="169">
        <f t="shared" si="21"/>
        <v>0</v>
      </c>
      <c r="U174" s="91">
        <v>174</v>
      </c>
    </row>
    <row r="175" spans="1:21" x14ac:dyDescent="0.35">
      <c r="A175" s="151">
        <v>43026.38889224537</v>
      </c>
      <c r="B175" s="15">
        <v>184</v>
      </c>
      <c r="C175" s="81" t="str">
        <f t="shared" si="17"/>
        <v>BL-184</v>
      </c>
      <c r="D175" s="118">
        <v>1707007</v>
      </c>
      <c r="E175" s="109">
        <f>IF(D175="","",VLOOKUP(D175,PROFILE!$B$6:$Z$5000,10,FALSE))</f>
        <v>43015</v>
      </c>
      <c r="F175" s="109" t="str">
        <f>IF(D175="","",VLOOKUP(D175,PROFILE!$B$6:$Z$5000,18,FALSE))</f>
        <v>ธนชาต</v>
      </c>
      <c r="G175" s="81" t="str">
        <f>IF(D175="","",VLOOKUP(D175,PROFILE!$B$6:$Z$5000,23,FALSE))</f>
        <v>2กษ3857</v>
      </c>
      <c r="H175" s="81" t="str">
        <f>IF(D175="","",VLOOKUP(D175,PROFILE!$B$6:$Z$5000,24,FALSE))</f>
        <v>TOYOTA</v>
      </c>
      <c r="I175" s="110" t="str">
        <f>IF(D175="","",VLOOKUP(D175,PROFILE!$B$6:$Z$5000,25,FALSE))</f>
        <v>YARIS</v>
      </c>
      <c r="K175" s="87">
        <f t="shared" si="18"/>
        <v>0</v>
      </c>
      <c r="L175" s="87">
        <f t="shared" si="22"/>
        <v>0</v>
      </c>
      <c r="N175" s="138">
        <f t="shared" si="19"/>
        <v>0</v>
      </c>
      <c r="O175" s="110" t="str">
        <f>IF(D175="","",IF(VLOOKUP(D175,KPI!$A$4:$P$5000,16,FALSE)=0,"UNBILL","BILLED"))</f>
        <v>UNBILL</v>
      </c>
      <c r="P175" s="90" t="s">
        <v>2450</v>
      </c>
      <c r="Q175" s="168">
        <f t="shared" si="20"/>
        <v>10</v>
      </c>
      <c r="R175" s="169">
        <f t="shared" si="21"/>
        <v>0</v>
      </c>
      <c r="U175" s="91">
        <v>175</v>
      </c>
    </row>
    <row r="176" spans="1:21" x14ac:dyDescent="0.35">
      <c r="A176" s="151">
        <v>43026.38889224537</v>
      </c>
      <c r="B176" s="15">
        <v>185</v>
      </c>
      <c r="C176" s="81" t="str">
        <f t="shared" si="17"/>
        <v>BL-185</v>
      </c>
      <c r="D176" s="118">
        <v>1707007</v>
      </c>
      <c r="E176" s="109">
        <f>IF(D176="","",VLOOKUP(D176,PROFILE!$B$6:$Z$5000,10,FALSE))</f>
        <v>43015</v>
      </c>
      <c r="F176" s="109" t="str">
        <f>IF(D176="","",VLOOKUP(D176,PROFILE!$B$6:$Z$5000,18,FALSE))</f>
        <v>ธนชาต</v>
      </c>
      <c r="G176" s="81" t="str">
        <f>IF(D176="","",VLOOKUP(D176,PROFILE!$B$6:$Z$5000,23,FALSE))</f>
        <v>2กษ3857</v>
      </c>
      <c r="H176" s="81" t="str">
        <f>IF(D176="","",VLOOKUP(D176,PROFILE!$B$6:$Z$5000,24,FALSE))</f>
        <v>TOYOTA</v>
      </c>
      <c r="I176" s="110" t="str">
        <f>IF(D176="","",VLOOKUP(D176,PROFILE!$B$6:$Z$5000,25,FALSE))</f>
        <v>YARIS</v>
      </c>
      <c r="K176" s="87">
        <f t="shared" si="18"/>
        <v>0</v>
      </c>
      <c r="L176" s="87">
        <f t="shared" si="22"/>
        <v>0</v>
      </c>
      <c r="N176" s="138">
        <f t="shared" si="19"/>
        <v>0</v>
      </c>
      <c r="O176" s="110" t="str">
        <f>IF(D176="","",IF(VLOOKUP(D176,KPI!$A$4:$P$5000,16,FALSE)=0,"UNBILL","BILLED"))</f>
        <v>UNBILL</v>
      </c>
      <c r="P176" s="90" t="s">
        <v>2450</v>
      </c>
      <c r="Q176" s="168">
        <f t="shared" si="20"/>
        <v>10</v>
      </c>
      <c r="R176" s="169">
        <f t="shared" si="21"/>
        <v>0</v>
      </c>
      <c r="U176" s="91">
        <v>176</v>
      </c>
    </row>
    <row r="177" spans="1:21" x14ac:dyDescent="0.35">
      <c r="A177" s="151">
        <v>43026.38889224537</v>
      </c>
      <c r="B177" s="15">
        <v>186</v>
      </c>
      <c r="C177" s="81" t="str">
        <f t="shared" si="17"/>
        <v>BL-186</v>
      </c>
      <c r="D177" s="118">
        <v>1707007</v>
      </c>
      <c r="E177" s="109">
        <f>IF(D177="","",VLOOKUP(D177,PROFILE!$B$6:$Z$5000,10,FALSE))</f>
        <v>43015</v>
      </c>
      <c r="F177" s="109" t="str">
        <f>IF(D177="","",VLOOKUP(D177,PROFILE!$B$6:$Z$5000,18,FALSE))</f>
        <v>ธนชาต</v>
      </c>
      <c r="G177" s="81" t="str">
        <f>IF(D177="","",VLOOKUP(D177,PROFILE!$B$6:$Z$5000,23,FALSE))</f>
        <v>2กษ3857</v>
      </c>
      <c r="H177" s="81" t="str">
        <f>IF(D177="","",VLOOKUP(D177,PROFILE!$B$6:$Z$5000,24,FALSE))</f>
        <v>TOYOTA</v>
      </c>
      <c r="I177" s="110" t="str">
        <f>IF(D177="","",VLOOKUP(D177,PROFILE!$B$6:$Z$5000,25,FALSE))</f>
        <v>YARIS</v>
      </c>
      <c r="K177" s="87">
        <f t="shared" si="18"/>
        <v>0</v>
      </c>
      <c r="L177" s="87">
        <f t="shared" si="22"/>
        <v>0</v>
      </c>
      <c r="N177" s="138">
        <f t="shared" si="19"/>
        <v>0</v>
      </c>
      <c r="O177" s="110" t="str">
        <f>IF(D177="","",IF(VLOOKUP(D177,KPI!$A$4:$P$5000,16,FALSE)=0,"UNBILL","BILLED"))</f>
        <v>UNBILL</v>
      </c>
      <c r="P177" s="90" t="s">
        <v>2450</v>
      </c>
      <c r="Q177" s="168">
        <f t="shared" si="20"/>
        <v>10</v>
      </c>
      <c r="R177" s="169">
        <f t="shared" si="21"/>
        <v>0</v>
      </c>
      <c r="U177" s="91">
        <v>177</v>
      </c>
    </row>
    <row r="178" spans="1:21" x14ac:dyDescent="0.35">
      <c r="A178" s="151">
        <v>43026.38889224537</v>
      </c>
      <c r="B178" s="15">
        <v>187</v>
      </c>
      <c r="C178" s="81" t="str">
        <f t="shared" si="17"/>
        <v>BL-187</v>
      </c>
      <c r="D178" s="118">
        <v>1709094</v>
      </c>
      <c r="E178" s="109">
        <f>IF(D178="","",VLOOKUP(D178,PROFILE!$B$6:$Z$5000,10,FALSE))</f>
        <v>43015</v>
      </c>
      <c r="F178" s="109" t="str">
        <f>IF(D178="","",VLOOKUP(D178,PROFILE!$B$6:$Z$5000,18,FALSE))</f>
        <v>ธนชาต</v>
      </c>
      <c r="G178" s="81" t="str">
        <f>IF(D178="","",VLOOKUP(D178,PROFILE!$B$6:$Z$5000,23,FALSE))</f>
        <v>2ฒฆ865</v>
      </c>
      <c r="H178" s="81" t="str">
        <f>IF(D178="","",VLOOKUP(D178,PROFILE!$B$6:$Z$5000,24,FALSE))</f>
        <v>ISUZU</v>
      </c>
      <c r="I178" s="110" t="str">
        <f>IF(D178="","",VLOOKUP(D178,PROFILE!$B$6:$Z$5000,25,FALSE))</f>
        <v>D-MAX</v>
      </c>
      <c r="K178" s="87">
        <f t="shared" si="18"/>
        <v>0</v>
      </c>
      <c r="L178" s="87">
        <f t="shared" si="22"/>
        <v>0</v>
      </c>
      <c r="N178" s="138">
        <f t="shared" si="19"/>
        <v>0</v>
      </c>
      <c r="O178" s="110" t="str">
        <f>IF(D178="","",IF(VLOOKUP(D178,KPI!$A$4:$P$5000,16,FALSE)=0,"UNBILL","BILLED"))</f>
        <v>UNBILL</v>
      </c>
      <c r="P178" s="90" t="s">
        <v>2450</v>
      </c>
      <c r="Q178" s="168">
        <f t="shared" si="20"/>
        <v>10</v>
      </c>
      <c r="R178" s="169">
        <f t="shared" si="21"/>
        <v>0</v>
      </c>
      <c r="U178" s="91">
        <v>178</v>
      </c>
    </row>
    <row r="179" spans="1:21" x14ac:dyDescent="0.35">
      <c r="A179" s="151">
        <v>43026.38889224537</v>
      </c>
      <c r="B179" s="15">
        <v>188</v>
      </c>
      <c r="C179" s="81" t="str">
        <f t="shared" si="17"/>
        <v>BL-188</v>
      </c>
      <c r="D179" s="118">
        <v>1708060</v>
      </c>
      <c r="E179" s="109">
        <f>IF(D179="","",VLOOKUP(D179,PROFILE!$B$6:$Z$5000,10,FALSE))</f>
        <v>43015</v>
      </c>
      <c r="F179" s="109" t="str">
        <f>IF(D179="","",VLOOKUP(D179,PROFILE!$B$6:$Z$5000,18,FALSE))</f>
        <v>กรุงไทย</v>
      </c>
      <c r="G179" s="81" t="str">
        <f>IF(D179="","",VLOOKUP(D179,PROFILE!$B$6:$Z$5000,23,FALSE))</f>
        <v>ฎบ9291</v>
      </c>
      <c r="H179" s="81" t="str">
        <f>IF(D179="","",VLOOKUP(D179,PROFILE!$B$6:$Z$5000,24,FALSE))</f>
        <v>HONDA</v>
      </c>
      <c r="I179" s="110" t="str">
        <f>IF(D179="","",VLOOKUP(D179,PROFILE!$B$6:$Z$5000,25,FALSE))</f>
        <v>CIVIC</v>
      </c>
      <c r="K179" s="87">
        <f t="shared" si="18"/>
        <v>0</v>
      </c>
      <c r="L179" s="87">
        <f t="shared" si="22"/>
        <v>0</v>
      </c>
      <c r="N179" s="138">
        <f t="shared" si="19"/>
        <v>0</v>
      </c>
      <c r="O179" s="110" t="str">
        <f>IF(D179="","",IF(VLOOKUP(D179,KPI!$A$4:$P$5000,16,FALSE)=0,"UNBILL","BILLED"))</f>
        <v>UNBILL</v>
      </c>
      <c r="P179" s="90" t="str">
        <f t="shared" si="16"/>
        <v>NP</v>
      </c>
      <c r="Q179" s="168">
        <f t="shared" si="20"/>
        <v>10</v>
      </c>
      <c r="R179" s="169">
        <f t="shared" si="21"/>
        <v>0</v>
      </c>
      <c r="U179" s="91">
        <v>179</v>
      </c>
    </row>
    <row r="180" spans="1:21" x14ac:dyDescent="0.35">
      <c r="A180" s="151">
        <v>43026.38889224537</v>
      </c>
      <c r="B180" s="15">
        <v>189</v>
      </c>
      <c r="C180" s="81" t="str">
        <f t="shared" si="17"/>
        <v>BL-189</v>
      </c>
      <c r="D180" s="118">
        <v>1709038</v>
      </c>
      <c r="E180" s="109">
        <f>IF(D180="","",VLOOKUP(D180,PROFILE!$B$6:$Z$5000,10,FALSE))</f>
        <v>43014</v>
      </c>
      <c r="F180" s="109" t="str">
        <f>IF(D180="","",VLOOKUP(D180,PROFILE!$B$6:$Z$5000,18,FALSE))</f>
        <v>ธนชาต</v>
      </c>
      <c r="G180" s="81" t="str">
        <f>IF(D180="","",VLOOKUP(D180,PROFILE!$B$6:$Z$5000,23,FALSE))</f>
        <v>ตม425</v>
      </c>
      <c r="H180" s="81" t="str">
        <f>IF(D180="","",VLOOKUP(D180,PROFILE!$B$6:$Z$5000,24,FALSE))</f>
        <v>ISUZU</v>
      </c>
      <c r="I180" s="110" t="str">
        <f>IF(D180="","",VLOOKUP(D180,PROFILE!$B$6:$Z$5000,25,FALSE))</f>
        <v>D-MAX</v>
      </c>
      <c r="K180" s="87">
        <f t="shared" si="18"/>
        <v>0</v>
      </c>
      <c r="L180" s="87">
        <f t="shared" si="22"/>
        <v>0</v>
      </c>
      <c r="N180" s="138">
        <f t="shared" si="19"/>
        <v>0</v>
      </c>
      <c r="O180" s="110" t="str">
        <f>IF(D180="","",IF(VLOOKUP(D180,KPI!$A$4:$P$5000,16,FALSE)=0,"UNBILL","BILLED"))</f>
        <v>UNBILL</v>
      </c>
      <c r="P180" s="90" t="s">
        <v>2450</v>
      </c>
      <c r="Q180" s="168">
        <f t="shared" si="20"/>
        <v>10</v>
      </c>
      <c r="R180" s="169">
        <f t="shared" si="21"/>
        <v>0</v>
      </c>
      <c r="U180" s="91">
        <v>180</v>
      </c>
    </row>
    <row r="181" spans="1:21" x14ac:dyDescent="0.35">
      <c r="A181" s="151">
        <v>43026.38866099537</v>
      </c>
      <c r="B181" s="15">
        <v>190</v>
      </c>
      <c r="C181" s="81" t="str">
        <f t="shared" si="17"/>
        <v>BL-190</v>
      </c>
      <c r="D181" s="118">
        <v>1708066</v>
      </c>
      <c r="E181" s="109">
        <f>IF(D181="","",VLOOKUP(D181,PROFILE!$B$6:$Z$5000,10,FALSE))</f>
        <v>42994</v>
      </c>
      <c r="F181" s="109" t="str">
        <f>IF(D181="","",VLOOKUP(D181,PROFILE!$B$6:$Z$5000,18,FALSE))</f>
        <v>อาคเนย์</v>
      </c>
      <c r="G181" s="81" t="str">
        <f>IF(D181="","",VLOOKUP(D181,PROFILE!$B$6:$Z$5000,23,FALSE))</f>
        <v>4กม6086</v>
      </c>
      <c r="H181" s="81" t="str">
        <f>IF(D181="","",VLOOKUP(D181,PROFILE!$B$6:$Z$5000,24,FALSE))</f>
        <v>NISSAN</v>
      </c>
      <c r="I181" s="110" t="str">
        <f>IF(D181="","",VLOOKUP(D181,PROFILE!$B$6:$Z$5000,25,FALSE))</f>
        <v>ALMERA</v>
      </c>
      <c r="K181" s="87">
        <f t="shared" si="18"/>
        <v>0</v>
      </c>
      <c r="L181" s="87">
        <f t="shared" si="22"/>
        <v>0</v>
      </c>
      <c r="N181" s="138">
        <f t="shared" si="19"/>
        <v>0</v>
      </c>
      <c r="O181" s="110" t="str">
        <f>IF(D181="","",IF(VLOOKUP(D181,KPI!$A$4:$P$5000,16,FALSE)=0,"UNBILL","BILLED"))</f>
        <v>UNBILL</v>
      </c>
      <c r="P181" s="90" t="str">
        <f t="shared" si="16"/>
        <v>NP</v>
      </c>
      <c r="Q181" s="168">
        <f t="shared" si="20"/>
        <v>9</v>
      </c>
      <c r="R181" s="169">
        <f t="shared" si="21"/>
        <v>0</v>
      </c>
      <c r="U181" s="91">
        <v>181</v>
      </c>
    </row>
    <row r="182" spans="1:21" x14ac:dyDescent="0.35">
      <c r="A182" s="151">
        <v>43026.38866099537</v>
      </c>
      <c r="B182" s="15">
        <v>191</v>
      </c>
      <c r="C182" s="81" t="str">
        <f t="shared" si="17"/>
        <v>BL-191</v>
      </c>
      <c r="D182" s="118">
        <v>1709072</v>
      </c>
      <c r="E182" s="109">
        <f>IF(D182="","",VLOOKUP(D182,PROFILE!$B$6:$Z$5000,10,FALSE))</f>
        <v>43021</v>
      </c>
      <c r="F182" s="109" t="str">
        <f>IF(D182="","",VLOOKUP(D182,PROFILE!$B$6:$Z$5000,18,FALSE))</f>
        <v>ธนชาต</v>
      </c>
      <c r="G182" s="81" t="str">
        <f>IF(D182="","",VLOOKUP(D182,PROFILE!$B$6:$Z$5000,23,FALSE))</f>
        <v>ณธ7078</v>
      </c>
      <c r="H182" s="81" t="str">
        <f>IF(D182="","",VLOOKUP(D182,PROFILE!$B$6:$Z$5000,24,FALSE))</f>
        <v>TOYOTA</v>
      </c>
      <c r="I182" s="110" t="str">
        <f>IF(D182="","",VLOOKUP(D182,PROFILE!$B$6:$Z$5000,25,FALSE))</f>
        <v>TIGER D4D</v>
      </c>
      <c r="K182" s="87">
        <f t="shared" si="18"/>
        <v>0</v>
      </c>
      <c r="L182" s="87">
        <f t="shared" si="22"/>
        <v>0</v>
      </c>
      <c r="N182" s="138">
        <f t="shared" si="19"/>
        <v>0</v>
      </c>
      <c r="O182" s="110" t="str">
        <f>IF(D182="","",IF(VLOOKUP(D182,KPI!$A$4:$P$5000,16,FALSE)=0,"UNBILL","BILLED"))</f>
        <v>UNBILL</v>
      </c>
      <c r="P182" s="90" t="str">
        <f t="shared" ref="P182:P245" si="23">IF(D182="","","NP")</f>
        <v>NP</v>
      </c>
      <c r="Q182" s="168">
        <f t="shared" si="20"/>
        <v>10</v>
      </c>
      <c r="R182" s="169">
        <f t="shared" si="21"/>
        <v>0</v>
      </c>
      <c r="U182" s="91">
        <v>182</v>
      </c>
    </row>
    <row r="183" spans="1:21" x14ac:dyDescent="0.35">
      <c r="A183" s="151">
        <v>43026.38866099537</v>
      </c>
      <c r="B183" s="15">
        <v>192</v>
      </c>
      <c r="C183" s="81" t="str">
        <f t="shared" si="17"/>
        <v>BL-192</v>
      </c>
      <c r="D183" s="118">
        <v>1709087</v>
      </c>
      <c r="E183" s="109">
        <f>IF(D183="","",VLOOKUP(D183,PROFILE!$B$6:$Z$5000,10,FALSE))</f>
        <v>43022</v>
      </c>
      <c r="F183" s="109" t="str">
        <f>IF(D183="","",VLOOKUP(D183,PROFILE!$B$6:$Z$5000,18,FALSE))</f>
        <v>คิวบีอี</v>
      </c>
      <c r="G183" s="81" t="str">
        <f>IF(D183="","",VLOOKUP(D183,PROFILE!$B$6:$Z$5000,23,FALSE))</f>
        <v>ฆช1478</v>
      </c>
      <c r="H183" s="81" t="str">
        <f>IF(D183="","",VLOOKUP(D183,PROFILE!$B$6:$Z$5000,24,FALSE))</f>
        <v>HONDA</v>
      </c>
      <c r="I183" s="110" t="str">
        <f>IF(D183="","",VLOOKUP(D183,PROFILE!$B$6:$Z$5000,25,FALSE))</f>
        <v>CITY</v>
      </c>
      <c r="K183" s="87">
        <f t="shared" si="18"/>
        <v>0</v>
      </c>
      <c r="L183" s="87">
        <f t="shared" si="22"/>
        <v>0</v>
      </c>
      <c r="N183" s="138">
        <f t="shared" si="19"/>
        <v>0</v>
      </c>
      <c r="O183" s="110" t="str">
        <f>IF(D183="","",IF(VLOOKUP(D183,KPI!$A$4:$P$5000,16,FALSE)=0,"UNBILL","BILLED"))</f>
        <v>UNBILL</v>
      </c>
      <c r="P183" s="90" t="s">
        <v>2450</v>
      </c>
      <c r="Q183" s="168">
        <f t="shared" si="20"/>
        <v>10</v>
      </c>
      <c r="R183" s="169">
        <f t="shared" si="21"/>
        <v>0</v>
      </c>
      <c r="U183" s="91">
        <v>183</v>
      </c>
    </row>
    <row r="184" spans="1:21" x14ac:dyDescent="0.35">
      <c r="A184" s="151">
        <v>43026.38866099537</v>
      </c>
      <c r="B184" s="15">
        <v>193</v>
      </c>
      <c r="C184" s="81" t="str">
        <f t="shared" si="17"/>
        <v>BL-193</v>
      </c>
      <c r="D184" s="118">
        <v>1709087</v>
      </c>
      <c r="E184" s="109">
        <f>IF(D184="","",VLOOKUP(D184,PROFILE!$B$6:$Z$5000,10,FALSE))</f>
        <v>43022</v>
      </c>
      <c r="F184" s="109" t="str">
        <f>IF(D184="","",VLOOKUP(D184,PROFILE!$B$6:$Z$5000,18,FALSE))</f>
        <v>คิวบีอี</v>
      </c>
      <c r="G184" s="81" t="str">
        <f>IF(D184="","",VLOOKUP(D184,PROFILE!$B$6:$Z$5000,23,FALSE))</f>
        <v>ฆช1478</v>
      </c>
      <c r="H184" s="81" t="str">
        <f>IF(D184="","",VLOOKUP(D184,PROFILE!$B$6:$Z$5000,24,FALSE))</f>
        <v>HONDA</v>
      </c>
      <c r="I184" s="110" t="str">
        <f>IF(D184="","",VLOOKUP(D184,PROFILE!$B$6:$Z$5000,25,FALSE))</f>
        <v>CITY</v>
      </c>
      <c r="K184" s="87">
        <f t="shared" si="18"/>
        <v>0</v>
      </c>
      <c r="L184" s="87">
        <f t="shared" si="22"/>
        <v>0</v>
      </c>
      <c r="N184" s="138">
        <f t="shared" si="19"/>
        <v>0</v>
      </c>
      <c r="O184" s="110" t="str">
        <f>IF(D184="","",IF(VLOOKUP(D184,KPI!$A$4:$P$5000,16,FALSE)=0,"UNBILL","BILLED"))</f>
        <v>UNBILL</v>
      </c>
      <c r="P184" s="90" t="s">
        <v>2450</v>
      </c>
      <c r="Q184" s="168">
        <f t="shared" si="20"/>
        <v>10</v>
      </c>
      <c r="R184" s="169">
        <f t="shared" si="21"/>
        <v>0</v>
      </c>
      <c r="U184" s="91">
        <v>184</v>
      </c>
    </row>
    <row r="185" spans="1:21" x14ac:dyDescent="0.35">
      <c r="A185" s="151">
        <v>43026.38866099537</v>
      </c>
      <c r="B185" s="15">
        <v>194</v>
      </c>
      <c r="C185" s="81" t="str">
        <f t="shared" ref="C185:C248" si="24">IF(D185="","","BL-"&amp;B185)</f>
        <v>BL-194</v>
      </c>
      <c r="D185" s="118">
        <v>1705046</v>
      </c>
      <c r="E185" s="109">
        <f>IF(D185="","",VLOOKUP(D185,PROFILE!$B$6:$Z$5000,10,FALSE))</f>
        <v>43022</v>
      </c>
      <c r="F185" s="109" t="str">
        <f>IF(D185="","",VLOOKUP(D185,PROFILE!$B$6:$Z$5000,18,FALSE))</f>
        <v>กรุงไทย</v>
      </c>
      <c r="G185" s="81" t="str">
        <f>IF(D185="","",VLOOKUP(D185,PROFILE!$B$6:$Z$5000,23,FALSE))</f>
        <v>1กร6299</v>
      </c>
      <c r="H185" s="81" t="str">
        <f>IF(D185="","",VLOOKUP(D185,PROFILE!$B$6:$Z$5000,24,FALSE))</f>
        <v>MAZDA</v>
      </c>
      <c r="I185" s="110">
        <f>IF(D185="","",VLOOKUP(D185,PROFILE!$B$6:$Z$5000,25,FALSE))</f>
        <v>3</v>
      </c>
      <c r="K185" s="87">
        <f t="shared" ref="K185:K248" si="25">IF(D185="","",J185+(J185*0.07))</f>
        <v>0</v>
      </c>
      <c r="L185" s="87">
        <f t="shared" si="22"/>
        <v>0</v>
      </c>
      <c r="N185" s="138">
        <f t="shared" si="19"/>
        <v>0</v>
      </c>
      <c r="O185" s="110" t="str">
        <f>IF(D185="","",IF(VLOOKUP(D185,KPI!$A$4:$P$5000,16,FALSE)=0,"UNBILL","BILLED"))</f>
        <v>UNBILL</v>
      </c>
      <c r="P185" s="90" t="str">
        <f t="shared" si="23"/>
        <v>NP</v>
      </c>
      <c r="Q185" s="168">
        <f t="shared" si="20"/>
        <v>10</v>
      </c>
      <c r="R185" s="169">
        <f t="shared" si="21"/>
        <v>0</v>
      </c>
      <c r="U185" s="91">
        <v>185</v>
      </c>
    </row>
    <row r="186" spans="1:21" x14ac:dyDescent="0.35">
      <c r="A186" s="151">
        <v>43026.38866099537</v>
      </c>
      <c r="B186" s="15">
        <v>195</v>
      </c>
      <c r="C186" s="81" t="str">
        <f t="shared" si="24"/>
        <v>BL-195</v>
      </c>
      <c r="D186" s="118">
        <v>1705046</v>
      </c>
      <c r="E186" s="109">
        <f>IF(D186="","",VLOOKUP(D186,PROFILE!$B$6:$Z$5000,10,FALSE))</f>
        <v>43022</v>
      </c>
      <c r="F186" s="109" t="str">
        <f>IF(D186="","",VLOOKUP(D186,PROFILE!$B$6:$Z$5000,18,FALSE))</f>
        <v>กรุงไทย</v>
      </c>
      <c r="G186" s="81" t="str">
        <f>IF(D186="","",VLOOKUP(D186,PROFILE!$B$6:$Z$5000,23,FALSE))</f>
        <v>1กร6299</v>
      </c>
      <c r="H186" s="81" t="str">
        <f>IF(D186="","",VLOOKUP(D186,PROFILE!$B$6:$Z$5000,24,FALSE))</f>
        <v>MAZDA</v>
      </c>
      <c r="I186" s="110">
        <f>IF(D186="","",VLOOKUP(D186,PROFILE!$B$6:$Z$5000,25,FALSE))</f>
        <v>3</v>
      </c>
      <c r="K186" s="87">
        <f t="shared" si="25"/>
        <v>0</v>
      </c>
      <c r="L186" s="87">
        <f t="shared" si="22"/>
        <v>0</v>
      </c>
      <c r="N186" s="138">
        <f t="shared" si="19"/>
        <v>0</v>
      </c>
      <c r="O186" s="110" t="str">
        <f>IF(D186="","",IF(VLOOKUP(D186,KPI!$A$4:$P$5000,16,FALSE)=0,"UNBILL","BILLED"))</f>
        <v>UNBILL</v>
      </c>
      <c r="P186" s="90" t="str">
        <f t="shared" si="23"/>
        <v>NP</v>
      </c>
      <c r="Q186" s="168">
        <f t="shared" si="20"/>
        <v>10</v>
      </c>
      <c r="R186" s="169">
        <f t="shared" si="21"/>
        <v>0</v>
      </c>
      <c r="U186" s="91">
        <v>186</v>
      </c>
    </row>
    <row r="187" spans="1:21" x14ac:dyDescent="0.35">
      <c r="A187" s="151">
        <v>43026.38866099537</v>
      </c>
      <c r="B187" s="15">
        <v>196</v>
      </c>
      <c r="C187" s="81" t="str">
        <f t="shared" si="24"/>
        <v>BL-196</v>
      </c>
      <c r="D187" s="118">
        <v>1708064</v>
      </c>
      <c r="E187" s="109">
        <f>IF(D187="","",VLOOKUP(D187,PROFILE!$B$6:$Z$5000,10,FALSE))</f>
        <v>43021</v>
      </c>
      <c r="F187" s="109" t="str">
        <f>IF(D187="","",VLOOKUP(D187,PROFILE!$B$6:$Z$5000,18,FALSE))</f>
        <v>อาคเนย์</v>
      </c>
      <c r="G187" s="81" t="str">
        <f>IF(D187="","",VLOOKUP(D187,PROFILE!$B$6:$Z$5000,23,FALSE))</f>
        <v>ฎษ6200</v>
      </c>
      <c r="H187" s="81" t="str">
        <f>IF(D187="","",VLOOKUP(D187,PROFILE!$B$6:$Z$5000,24,FALSE))</f>
        <v>HONDA</v>
      </c>
      <c r="I187" s="110" t="str">
        <f>IF(D187="","",VLOOKUP(D187,PROFILE!$B$6:$Z$5000,25,FALSE))</f>
        <v>CITY</v>
      </c>
      <c r="K187" s="87">
        <f t="shared" si="25"/>
        <v>0</v>
      </c>
      <c r="L187" s="87">
        <f t="shared" si="22"/>
        <v>0</v>
      </c>
      <c r="N187" s="138">
        <f t="shared" si="19"/>
        <v>0</v>
      </c>
      <c r="O187" s="110" t="str">
        <f>IF(D187="","",IF(VLOOKUP(D187,KPI!$A$4:$P$5000,16,FALSE)=0,"UNBILL","BILLED"))</f>
        <v>UNBILL</v>
      </c>
      <c r="P187" s="90" t="str">
        <f t="shared" si="23"/>
        <v>NP</v>
      </c>
      <c r="Q187" s="168">
        <f t="shared" si="20"/>
        <v>10</v>
      </c>
      <c r="R187" s="169">
        <f t="shared" si="21"/>
        <v>0</v>
      </c>
      <c r="U187" s="91">
        <v>187</v>
      </c>
    </row>
    <row r="188" spans="1:21" x14ac:dyDescent="0.35">
      <c r="A188" s="151">
        <v>43026.38866099537</v>
      </c>
      <c r="B188" s="15">
        <v>197</v>
      </c>
      <c r="C188" s="81" t="str">
        <f t="shared" si="24"/>
        <v>BL-197</v>
      </c>
      <c r="D188" s="118">
        <v>1708049</v>
      </c>
      <c r="E188" s="109">
        <f>IF(D188="","",VLOOKUP(D188,PROFILE!$B$6:$Z$5000,10,FALSE))</f>
        <v>43015</v>
      </c>
      <c r="F188" s="109" t="str">
        <f>IF(D188="","",VLOOKUP(D188,PROFILE!$B$6:$Z$5000,18,FALSE))</f>
        <v>เทเวศ</v>
      </c>
      <c r="G188" s="81" t="str">
        <f>IF(D188="","",VLOOKUP(D188,PROFILE!$B$6:$Z$5000,23,FALSE))</f>
        <v>3กฎ8487</v>
      </c>
      <c r="H188" s="81" t="str">
        <f>IF(D188="","",VLOOKUP(D188,PROFILE!$B$6:$Z$5000,24,FALSE))</f>
        <v>TOYOTA</v>
      </c>
      <c r="I188" s="110" t="str">
        <f>IF(D188="","",VLOOKUP(D188,PROFILE!$B$6:$Z$5000,25,FALSE))</f>
        <v>VIGO</v>
      </c>
      <c r="K188" s="87">
        <f t="shared" si="25"/>
        <v>0</v>
      </c>
      <c r="L188" s="87">
        <f t="shared" si="22"/>
        <v>0</v>
      </c>
      <c r="N188" s="138">
        <f t="shared" si="19"/>
        <v>0</v>
      </c>
      <c r="O188" s="110" t="str">
        <f>IF(D188="","",IF(VLOOKUP(D188,KPI!$A$4:$P$5000,16,FALSE)=0,"UNBILL","BILLED"))</f>
        <v>UNBILL</v>
      </c>
      <c r="P188" s="90" t="s">
        <v>2450</v>
      </c>
      <c r="Q188" s="168">
        <f t="shared" si="20"/>
        <v>10</v>
      </c>
      <c r="R188" s="169">
        <f t="shared" si="21"/>
        <v>0</v>
      </c>
      <c r="U188" s="91">
        <v>188</v>
      </c>
    </row>
    <row r="189" spans="1:21" x14ac:dyDescent="0.35">
      <c r="A189" s="151">
        <v>43026.38866099537</v>
      </c>
      <c r="B189" s="15">
        <v>198</v>
      </c>
      <c r="C189" s="81" t="str">
        <f t="shared" si="24"/>
        <v>BL-198</v>
      </c>
      <c r="D189" s="118">
        <v>1708049</v>
      </c>
      <c r="E189" s="109">
        <f>IF(D189="","",VLOOKUP(D189,PROFILE!$B$6:$Z$5000,10,FALSE))</f>
        <v>43015</v>
      </c>
      <c r="F189" s="109" t="str">
        <f>IF(D189="","",VLOOKUP(D189,PROFILE!$B$6:$Z$5000,18,FALSE))</f>
        <v>เทเวศ</v>
      </c>
      <c r="G189" s="81" t="str">
        <f>IF(D189="","",VLOOKUP(D189,PROFILE!$B$6:$Z$5000,23,FALSE))</f>
        <v>3กฎ8487</v>
      </c>
      <c r="H189" s="81" t="str">
        <f>IF(D189="","",VLOOKUP(D189,PROFILE!$B$6:$Z$5000,24,FALSE))</f>
        <v>TOYOTA</v>
      </c>
      <c r="I189" s="110" t="str">
        <f>IF(D189="","",VLOOKUP(D189,PROFILE!$B$6:$Z$5000,25,FALSE))</f>
        <v>VIGO</v>
      </c>
      <c r="K189" s="87">
        <f t="shared" si="25"/>
        <v>0</v>
      </c>
      <c r="L189" s="87">
        <f t="shared" si="22"/>
        <v>0</v>
      </c>
      <c r="N189" s="138">
        <f t="shared" si="19"/>
        <v>0</v>
      </c>
      <c r="O189" s="110" t="str">
        <f>IF(D189="","",IF(VLOOKUP(D189,KPI!$A$4:$P$5000,16,FALSE)=0,"UNBILL","BILLED"))</f>
        <v>UNBILL</v>
      </c>
      <c r="P189" s="90" t="s">
        <v>2450</v>
      </c>
      <c r="Q189" s="168">
        <f t="shared" si="20"/>
        <v>10</v>
      </c>
      <c r="R189" s="169">
        <f t="shared" si="21"/>
        <v>0</v>
      </c>
      <c r="U189" s="91">
        <v>189</v>
      </c>
    </row>
    <row r="190" spans="1:21" x14ac:dyDescent="0.35">
      <c r="A190" s="151">
        <v>43026.38866099537</v>
      </c>
      <c r="B190" s="15">
        <v>199</v>
      </c>
      <c r="C190" s="81" t="str">
        <f t="shared" si="24"/>
        <v>BL-199</v>
      </c>
      <c r="D190" s="118">
        <v>1709048</v>
      </c>
      <c r="E190" s="109">
        <f>IF(D190="","",VLOOKUP(D190,PROFILE!$B$6:$Z$5000,10,FALSE))</f>
        <v>43020</v>
      </c>
      <c r="F190" s="109" t="str">
        <f>IF(D190="","",VLOOKUP(D190,PROFILE!$B$6:$Z$5000,18,FALSE))</f>
        <v>เทเวศ</v>
      </c>
      <c r="G190" s="81" t="str">
        <f>IF(D190="","",VLOOKUP(D190,PROFILE!$B$6:$Z$5000,23,FALSE))</f>
        <v>ชง5637</v>
      </c>
      <c r="H190" s="81" t="str">
        <f>IF(D190="","",VLOOKUP(D190,PROFILE!$B$6:$Z$5000,24,FALSE))</f>
        <v>TOYOTA</v>
      </c>
      <c r="I190" s="110" t="str">
        <f>IF(D190="","",VLOOKUP(D190,PROFILE!$B$6:$Z$5000,25,FALSE))</f>
        <v>VIOS</v>
      </c>
      <c r="K190" s="87">
        <f t="shared" si="25"/>
        <v>0</v>
      </c>
      <c r="L190" s="87">
        <f t="shared" si="22"/>
        <v>0</v>
      </c>
      <c r="N190" s="138">
        <f t="shared" si="19"/>
        <v>0</v>
      </c>
      <c r="O190" s="110" t="str">
        <f>IF(D190="","",IF(VLOOKUP(D190,KPI!$A$4:$P$5000,16,FALSE)=0,"UNBILL","BILLED"))</f>
        <v>UNBILL</v>
      </c>
      <c r="P190" s="90" t="s">
        <v>2450</v>
      </c>
      <c r="Q190" s="168">
        <f t="shared" si="20"/>
        <v>10</v>
      </c>
      <c r="R190" s="169">
        <f t="shared" si="21"/>
        <v>0</v>
      </c>
      <c r="U190" s="91">
        <v>190</v>
      </c>
    </row>
    <row r="191" spans="1:21" x14ac:dyDescent="0.35">
      <c r="A191" s="151">
        <v>43026.38866099537</v>
      </c>
      <c r="B191" s="15">
        <v>200</v>
      </c>
      <c r="C191" s="81" t="str">
        <f t="shared" si="24"/>
        <v>BL-200</v>
      </c>
      <c r="D191" s="118">
        <v>1709002</v>
      </c>
      <c r="E191" s="109">
        <f>IF(D191="","",VLOOKUP(D191,PROFILE!$B$6:$Z$5000,10,FALSE))</f>
        <v>43024</v>
      </c>
      <c r="F191" s="109" t="str">
        <f>IF(D191="","",VLOOKUP(D191,PROFILE!$B$6:$Z$5000,18,FALSE))</f>
        <v>ธนชาต</v>
      </c>
      <c r="G191" s="81" t="str">
        <f>IF(D191="","",VLOOKUP(D191,PROFILE!$B$6:$Z$5000,23,FALSE))</f>
        <v>ถบ9607</v>
      </c>
      <c r="H191" s="81" t="str">
        <f>IF(D191="","",VLOOKUP(D191,PROFILE!$B$6:$Z$5000,24,FALSE))</f>
        <v>TOYOTA</v>
      </c>
      <c r="I191" s="110" t="str">
        <f>IF(D191="","",VLOOKUP(D191,PROFILE!$B$6:$Z$5000,25,FALSE))</f>
        <v>VIGO</v>
      </c>
      <c r="K191" s="87">
        <f t="shared" si="25"/>
        <v>0</v>
      </c>
      <c r="L191" s="87">
        <f t="shared" si="22"/>
        <v>0</v>
      </c>
      <c r="N191" s="138">
        <f t="shared" si="19"/>
        <v>0</v>
      </c>
      <c r="O191" s="110" t="str">
        <f>IF(D191="","",IF(VLOOKUP(D191,KPI!$A$4:$P$5000,16,FALSE)=0,"UNBILL","BILLED"))</f>
        <v>UNBILL</v>
      </c>
      <c r="P191" s="90" t="str">
        <f t="shared" si="23"/>
        <v>NP</v>
      </c>
      <c r="Q191" s="168">
        <f t="shared" si="20"/>
        <v>10</v>
      </c>
      <c r="R191" s="169">
        <f t="shared" si="21"/>
        <v>0</v>
      </c>
      <c r="U191" s="91">
        <v>191</v>
      </c>
    </row>
    <row r="192" spans="1:21" x14ac:dyDescent="0.35">
      <c r="A192" s="151">
        <v>43026.38866099537</v>
      </c>
      <c r="B192" s="15">
        <v>201</v>
      </c>
      <c r="C192" s="81" t="str">
        <f t="shared" si="24"/>
        <v>BL-201</v>
      </c>
      <c r="D192" s="118">
        <v>1709025</v>
      </c>
      <c r="E192" s="109">
        <f>IF(D192="","",VLOOKUP(D192,PROFILE!$B$6:$Z$5000,10,FALSE))</f>
        <v>43025</v>
      </c>
      <c r="F192" s="109" t="str">
        <f>IF(D192="","",VLOOKUP(D192,PROFILE!$B$6:$Z$5000,18,FALSE))</f>
        <v>ธนชาต</v>
      </c>
      <c r="G192" s="81" t="str">
        <f>IF(D192="","",VLOOKUP(D192,PROFILE!$B$6:$Z$5000,23,FALSE))</f>
        <v>ฎน746</v>
      </c>
      <c r="H192" s="81" t="str">
        <f>IF(D192="","",VLOOKUP(D192,PROFILE!$B$6:$Z$5000,24,FALSE))</f>
        <v>HONDA</v>
      </c>
      <c r="I192" s="110" t="str">
        <f>IF(D192="","",VLOOKUP(D192,PROFILE!$B$6:$Z$5000,25,FALSE))</f>
        <v>CIVIC</v>
      </c>
      <c r="K192" s="87">
        <f t="shared" si="25"/>
        <v>0</v>
      </c>
      <c r="L192" s="87">
        <f t="shared" si="22"/>
        <v>0</v>
      </c>
      <c r="N192" s="138">
        <f t="shared" si="19"/>
        <v>0</v>
      </c>
      <c r="O192" s="110" t="str">
        <f>IF(D192="","",IF(VLOOKUP(D192,KPI!$A$4:$P$5000,16,FALSE)=0,"UNBILL","BILLED"))</f>
        <v>UNBILL</v>
      </c>
      <c r="P192" s="90" t="str">
        <f t="shared" si="23"/>
        <v>NP</v>
      </c>
      <c r="Q192" s="168">
        <f t="shared" si="20"/>
        <v>10</v>
      </c>
      <c r="R192" s="169">
        <f t="shared" si="21"/>
        <v>0</v>
      </c>
      <c r="U192" s="91">
        <v>192</v>
      </c>
    </row>
    <row r="193" spans="1:21" x14ac:dyDescent="0.35">
      <c r="A193" s="151" t="str">
        <f t="shared" ref="A193:A226" ca="1" si="26">IF(C193="","",NOW())</f>
        <v/>
      </c>
      <c r="B193" s="15">
        <v>202</v>
      </c>
      <c r="C193" s="81" t="str">
        <f t="shared" si="24"/>
        <v/>
      </c>
      <c r="E193" s="109" t="str">
        <f>IF(D193="","",VLOOKUP(D193,PROFILE!$B$6:$Z$5000,10,FALSE))</f>
        <v/>
      </c>
      <c r="F193" s="109" t="str">
        <f>IF(D193="","",VLOOKUP(D193,PROFILE!$B$6:$Z$5000,18,FALSE))</f>
        <v/>
      </c>
      <c r="G193" s="81" t="str">
        <f>IF(D193="","",VLOOKUP(D193,PROFILE!$B$6:$Z$5000,23,FALSE))</f>
        <v/>
      </c>
      <c r="H193" s="81" t="str">
        <f>IF(D193="","",VLOOKUP(D193,PROFILE!$B$6:$Z$5000,24,FALSE))</f>
        <v/>
      </c>
      <c r="I193" s="110" t="str">
        <f>IF(D193="","",VLOOKUP(D193,PROFILE!$B$6:$Z$5000,25,FALSE))</f>
        <v/>
      </c>
      <c r="K193" s="87" t="str">
        <f t="shared" si="25"/>
        <v/>
      </c>
      <c r="L193" s="87" t="str">
        <f t="shared" si="22"/>
        <v/>
      </c>
      <c r="N193" s="138" t="str">
        <f t="shared" si="19"/>
        <v/>
      </c>
      <c r="O193" s="110" t="str">
        <f>IF(D193="","",IF(VLOOKUP(D193,KPI!$A$4:$P$5000,16,FALSE)=0,"UNBILL","BILLED"))</f>
        <v/>
      </c>
      <c r="P193" s="90" t="str">
        <f t="shared" si="23"/>
        <v/>
      </c>
      <c r="Q193" s="168" t="str">
        <f t="shared" si="20"/>
        <v>ไม่ระบุ</v>
      </c>
      <c r="R193" s="169" t="str">
        <f t="shared" si="21"/>
        <v/>
      </c>
      <c r="U193" s="91">
        <v>193</v>
      </c>
    </row>
    <row r="194" spans="1:21" x14ac:dyDescent="0.35">
      <c r="A194" s="151" t="str">
        <f t="shared" ca="1" si="26"/>
        <v/>
      </c>
      <c r="B194" s="15">
        <v>203</v>
      </c>
      <c r="C194" s="81" t="str">
        <f t="shared" si="24"/>
        <v/>
      </c>
      <c r="E194" s="109" t="str">
        <f>IF(D194="","",VLOOKUP(D194,PROFILE!$B$6:$Z$5000,10,FALSE))</f>
        <v/>
      </c>
      <c r="F194" s="109" t="str">
        <f>IF(D194="","",VLOOKUP(D194,PROFILE!$B$6:$Z$5000,18,FALSE))</f>
        <v/>
      </c>
      <c r="G194" s="81" t="str">
        <f>IF(D194="","",VLOOKUP(D194,PROFILE!$B$6:$Z$5000,23,FALSE))</f>
        <v/>
      </c>
      <c r="H194" s="81" t="str">
        <f>IF(D194="","",VLOOKUP(D194,PROFILE!$B$6:$Z$5000,24,FALSE))</f>
        <v/>
      </c>
      <c r="I194" s="110" t="str">
        <f>IF(D194="","",VLOOKUP(D194,PROFILE!$B$6:$Z$5000,25,FALSE))</f>
        <v/>
      </c>
      <c r="K194" s="87" t="str">
        <f t="shared" si="25"/>
        <v/>
      </c>
      <c r="L194" s="87" t="str">
        <f t="shared" si="22"/>
        <v/>
      </c>
      <c r="N194" s="138" t="str">
        <f t="shared" si="19"/>
        <v/>
      </c>
      <c r="O194" s="110" t="str">
        <f>IF(D194="","",IF(VLOOKUP(D194,KPI!$A$4:$P$5000,16,FALSE)=0,"UNBILL","BILLED"))</f>
        <v/>
      </c>
      <c r="P194" s="90" t="str">
        <f t="shared" si="23"/>
        <v/>
      </c>
      <c r="Q194" s="168" t="str">
        <f t="shared" si="20"/>
        <v>ไม่ระบุ</v>
      </c>
      <c r="R194" s="169" t="str">
        <f t="shared" si="21"/>
        <v/>
      </c>
      <c r="U194" s="91">
        <v>194</v>
      </c>
    </row>
    <row r="195" spans="1:21" x14ac:dyDescent="0.35">
      <c r="A195" s="151" t="str">
        <f t="shared" ca="1" si="26"/>
        <v/>
      </c>
      <c r="B195" s="15">
        <v>204</v>
      </c>
      <c r="C195" s="81" t="str">
        <f t="shared" si="24"/>
        <v/>
      </c>
      <c r="E195" s="109" t="str">
        <f>IF(D195="","",VLOOKUP(D195,PROFILE!$B$6:$Z$5000,10,FALSE))</f>
        <v/>
      </c>
      <c r="F195" s="109" t="str">
        <f>IF(D195="","",VLOOKUP(D195,PROFILE!$B$6:$Z$5000,18,FALSE))</f>
        <v/>
      </c>
      <c r="G195" s="81" t="str">
        <f>IF(D195="","",VLOOKUP(D195,PROFILE!$B$6:$Z$5000,23,FALSE))</f>
        <v/>
      </c>
      <c r="H195" s="81" t="str">
        <f>IF(D195="","",VLOOKUP(D195,PROFILE!$B$6:$Z$5000,24,FALSE))</f>
        <v/>
      </c>
      <c r="I195" s="110" t="str">
        <f>IF(D195="","",VLOOKUP(D195,PROFILE!$B$6:$Z$5000,25,FALSE))</f>
        <v/>
      </c>
      <c r="K195" s="87" t="str">
        <f t="shared" si="25"/>
        <v/>
      </c>
      <c r="L195" s="87" t="str">
        <f t="shared" si="22"/>
        <v/>
      </c>
      <c r="N195" s="138" t="str">
        <f t="shared" si="19"/>
        <v/>
      </c>
      <c r="O195" s="110" t="str">
        <f>IF(D195="","",IF(VLOOKUP(D195,KPI!$A$4:$P$5000,16,FALSE)=0,"UNBILL","BILLED"))</f>
        <v/>
      </c>
      <c r="P195" s="90" t="str">
        <f t="shared" si="23"/>
        <v/>
      </c>
      <c r="Q195" s="168" t="str">
        <f t="shared" si="20"/>
        <v>ไม่ระบุ</v>
      </c>
      <c r="R195" s="169" t="str">
        <f t="shared" si="21"/>
        <v/>
      </c>
      <c r="U195" s="91">
        <v>195</v>
      </c>
    </row>
    <row r="196" spans="1:21" x14ac:dyDescent="0.35">
      <c r="A196" s="151" t="str">
        <f t="shared" ca="1" si="26"/>
        <v/>
      </c>
      <c r="B196" s="15">
        <v>205</v>
      </c>
      <c r="C196" s="81" t="str">
        <f t="shared" si="24"/>
        <v/>
      </c>
      <c r="E196" s="109" t="str">
        <f>IF(D196="","",VLOOKUP(D196,PROFILE!$B$6:$Z$5000,10,FALSE))</f>
        <v/>
      </c>
      <c r="F196" s="109" t="str">
        <f>IF(D196="","",VLOOKUP(D196,PROFILE!$B$6:$Z$5000,18,FALSE))</f>
        <v/>
      </c>
      <c r="G196" s="81" t="str">
        <f>IF(D196="","",VLOOKUP(D196,PROFILE!$B$6:$Z$5000,23,FALSE))</f>
        <v/>
      </c>
      <c r="H196" s="81" t="str">
        <f>IF(D196="","",VLOOKUP(D196,PROFILE!$B$6:$Z$5000,24,FALSE))</f>
        <v/>
      </c>
      <c r="I196" s="110" t="str">
        <f>IF(D196="","",VLOOKUP(D196,PROFILE!$B$6:$Z$5000,25,FALSE))</f>
        <v/>
      </c>
      <c r="K196" s="87" t="str">
        <f t="shared" si="25"/>
        <v/>
      </c>
      <c r="L196" s="87" t="str">
        <f t="shared" si="22"/>
        <v/>
      </c>
      <c r="N196" s="138" t="str">
        <f t="shared" si="19"/>
        <v/>
      </c>
      <c r="O196" s="110" t="str">
        <f>IF(D196="","",IF(VLOOKUP(D196,KPI!$A$4:$P$5000,16,FALSE)=0,"UNBILL","BILLED"))</f>
        <v/>
      </c>
      <c r="P196" s="90" t="str">
        <f t="shared" si="23"/>
        <v/>
      </c>
      <c r="Q196" s="168" t="str">
        <f t="shared" si="20"/>
        <v>ไม่ระบุ</v>
      </c>
      <c r="R196" s="169" t="str">
        <f t="shared" si="21"/>
        <v/>
      </c>
      <c r="U196" s="91">
        <v>196</v>
      </c>
    </row>
    <row r="197" spans="1:21" x14ac:dyDescent="0.35">
      <c r="A197" s="151" t="str">
        <f t="shared" ca="1" si="26"/>
        <v/>
      </c>
      <c r="B197" s="15">
        <v>206</v>
      </c>
      <c r="C197" s="81" t="str">
        <f t="shared" si="24"/>
        <v/>
      </c>
      <c r="E197" s="109" t="str">
        <f>IF(D197="","",VLOOKUP(D197,PROFILE!$B$6:$Z$5000,10,FALSE))</f>
        <v/>
      </c>
      <c r="F197" s="109" t="str">
        <f>IF(D197="","",VLOOKUP(D197,PROFILE!$B$6:$Z$5000,18,FALSE))</f>
        <v/>
      </c>
      <c r="G197" s="81" t="str">
        <f>IF(D197="","",VLOOKUP(D197,PROFILE!$B$6:$Z$5000,23,FALSE))</f>
        <v/>
      </c>
      <c r="H197" s="81" t="str">
        <f>IF(D197="","",VLOOKUP(D197,PROFILE!$B$6:$Z$5000,24,FALSE))</f>
        <v/>
      </c>
      <c r="I197" s="110" t="str">
        <f>IF(D197="","",VLOOKUP(D197,PROFILE!$B$6:$Z$5000,25,FALSE))</f>
        <v/>
      </c>
      <c r="K197" s="87" t="str">
        <f t="shared" si="25"/>
        <v/>
      </c>
      <c r="L197" s="87" t="str">
        <f t="shared" si="22"/>
        <v/>
      </c>
      <c r="N197" s="138" t="str">
        <f t="shared" ref="N197:N260" si="27">IF(D197="","",J197-L197)</f>
        <v/>
      </c>
      <c r="O197" s="110" t="str">
        <f>IF(D197="","",IF(VLOOKUP(D197,KPI!$A$4:$P$5000,16,FALSE)=0,"UNBILL","BILLED"))</f>
        <v/>
      </c>
      <c r="P197" s="90" t="str">
        <f t="shared" si="23"/>
        <v/>
      </c>
      <c r="Q197" s="168" t="str">
        <f t="shared" ref="Q197:Q260" si="28">IFERROR(VALUE(MONTH(E197)),"ไม่ระบุ")</f>
        <v>ไม่ระบุ</v>
      </c>
      <c r="R197" s="169" t="str">
        <f t="shared" ref="R197:R260" si="29">K197</f>
        <v/>
      </c>
      <c r="U197" s="91">
        <v>197</v>
      </c>
    </row>
    <row r="198" spans="1:21" x14ac:dyDescent="0.35">
      <c r="A198" s="151" t="str">
        <f t="shared" ca="1" si="26"/>
        <v/>
      </c>
      <c r="B198" s="15">
        <v>207</v>
      </c>
      <c r="C198" s="81" t="str">
        <f t="shared" si="24"/>
        <v/>
      </c>
      <c r="E198" s="109" t="str">
        <f>IF(D198="","",VLOOKUP(D198,PROFILE!$B$6:$Z$5000,10,FALSE))</f>
        <v/>
      </c>
      <c r="F198" s="109" t="str">
        <f>IF(D198="","",VLOOKUP(D198,PROFILE!$B$6:$Z$5000,18,FALSE))</f>
        <v/>
      </c>
      <c r="G198" s="81" t="str">
        <f>IF(D198="","",VLOOKUP(D198,PROFILE!$B$6:$Z$5000,23,FALSE))</f>
        <v/>
      </c>
      <c r="H198" s="81" t="str">
        <f>IF(D198="","",VLOOKUP(D198,PROFILE!$B$6:$Z$5000,24,FALSE))</f>
        <v/>
      </c>
      <c r="I198" s="110" t="str">
        <f>IF(D198="","",VLOOKUP(D198,PROFILE!$B$6:$Z$5000,25,FALSE))</f>
        <v/>
      </c>
      <c r="K198" s="87" t="str">
        <f t="shared" si="25"/>
        <v/>
      </c>
      <c r="L198" s="87" t="str">
        <f t="shared" si="22"/>
        <v/>
      </c>
      <c r="N198" s="138" t="str">
        <f t="shared" si="27"/>
        <v/>
      </c>
      <c r="O198" s="110" t="str">
        <f>IF(D198="","",IF(VLOOKUP(D198,KPI!$A$4:$P$5000,16,FALSE)=0,"UNBILL","BILLED"))</f>
        <v/>
      </c>
      <c r="P198" s="90" t="str">
        <f t="shared" si="23"/>
        <v/>
      </c>
      <c r="Q198" s="168" t="str">
        <f t="shared" si="28"/>
        <v>ไม่ระบุ</v>
      </c>
      <c r="R198" s="169" t="str">
        <f t="shared" si="29"/>
        <v/>
      </c>
      <c r="U198" s="91">
        <v>198</v>
      </c>
    </row>
    <row r="199" spans="1:21" x14ac:dyDescent="0.35">
      <c r="A199" s="151" t="str">
        <f t="shared" ca="1" si="26"/>
        <v/>
      </c>
      <c r="B199" s="15">
        <v>208</v>
      </c>
      <c r="C199" s="81" t="str">
        <f t="shared" si="24"/>
        <v/>
      </c>
      <c r="E199" s="109" t="str">
        <f>IF(D199="","",VLOOKUP(D199,PROFILE!$B$6:$Z$5000,10,FALSE))</f>
        <v/>
      </c>
      <c r="F199" s="109" t="str">
        <f>IF(D199="","",VLOOKUP(D199,PROFILE!$B$6:$Z$5000,18,FALSE))</f>
        <v/>
      </c>
      <c r="G199" s="81" t="str">
        <f>IF(D199="","",VLOOKUP(D199,PROFILE!$B$6:$Z$5000,23,FALSE))</f>
        <v/>
      </c>
      <c r="H199" s="81" t="str">
        <f>IF(D199="","",VLOOKUP(D199,PROFILE!$B$6:$Z$5000,24,FALSE))</f>
        <v/>
      </c>
      <c r="I199" s="110" t="str">
        <f>IF(D199="","",VLOOKUP(D199,PROFILE!$B$6:$Z$5000,25,FALSE))</f>
        <v/>
      </c>
      <c r="K199" s="87" t="str">
        <f t="shared" si="25"/>
        <v/>
      </c>
      <c r="L199" s="87" t="str">
        <f t="shared" si="22"/>
        <v/>
      </c>
      <c r="N199" s="138" t="str">
        <f t="shared" si="27"/>
        <v/>
      </c>
      <c r="O199" s="110" t="str">
        <f>IF(D199="","",IF(VLOOKUP(D199,KPI!$A$4:$P$5000,16,FALSE)=0,"UNBILL","BILLED"))</f>
        <v/>
      </c>
      <c r="P199" s="90" t="str">
        <f t="shared" si="23"/>
        <v/>
      </c>
      <c r="Q199" s="168" t="str">
        <f t="shared" si="28"/>
        <v>ไม่ระบุ</v>
      </c>
      <c r="R199" s="169" t="str">
        <f t="shared" si="29"/>
        <v/>
      </c>
      <c r="U199" s="91">
        <v>199</v>
      </c>
    </row>
    <row r="200" spans="1:21" x14ac:dyDescent="0.35">
      <c r="A200" s="151" t="str">
        <f t="shared" ca="1" si="26"/>
        <v/>
      </c>
      <c r="B200" s="15">
        <v>209</v>
      </c>
      <c r="C200" s="81" t="str">
        <f t="shared" si="24"/>
        <v/>
      </c>
      <c r="E200" s="109" t="str">
        <f>IF(D200="","",VLOOKUP(D200,PROFILE!$B$6:$Z$5000,10,FALSE))</f>
        <v/>
      </c>
      <c r="F200" s="109" t="str">
        <f>IF(D200="","",VLOOKUP(D200,PROFILE!$B$6:$Z$5000,18,FALSE))</f>
        <v/>
      </c>
      <c r="G200" s="81" t="str">
        <f>IF(D200="","",VLOOKUP(D200,PROFILE!$B$6:$Z$5000,23,FALSE))</f>
        <v/>
      </c>
      <c r="H200" s="81" t="str">
        <f>IF(D200="","",VLOOKUP(D200,PROFILE!$B$6:$Z$5000,24,FALSE))</f>
        <v/>
      </c>
      <c r="I200" s="110" t="str">
        <f>IF(D200="","",VLOOKUP(D200,PROFILE!$B$6:$Z$5000,25,FALSE))</f>
        <v/>
      </c>
      <c r="K200" s="87" t="str">
        <f t="shared" si="25"/>
        <v/>
      </c>
      <c r="L200" s="87" t="str">
        <f t="shared" si="22"/>
        <v/>
      </c>
      <c r="N200" s="138" t="str">
        <f t="shared" si="27"/>
        <v/>
      </c>
      <c r="O200" s="110" t="str">
        <f>IF(D200="","",IF(VLOOKUP(D200,KPI!$A$4:$P$5000,16,FALSE)=0,"UNBILL","BILLED"))</f>
        <v/>
      </c>
      <c r="P200" s="90" t="str">
        <f t="shared" si="23"/>
        <v/>
      </c>
      <c r="Q200" s="168" t="str">
        <f t="shared" si="28"/>
        <v>ไม่ระบุ</v>
      </c>
      <c r="R200" s="169" t="str">
        <f t="shared" si="29"/>
        <v/>
      </c>
      <c r="U200" s="91">
        <v>200</v>
      </c>
    </row>
    <row r="201" spans="1:21" x14ac:dyDescent="0.35">
      <c r="A201" s="151" t="str">
        <f t="shared" ca="1" si="26"/>
        <v/>
      </c>
      <c r="B201" s="15">
        <v>210</v>
      </c>
      <c r="C201" s="81" t="str">
        <f t="shared" si="24"/>
        <v/>
      </c>
      <c r="E201" s="109" t="str">
        <f>IF(D201="","",VLOOKUP(D201,PROFILE!$B$6:$Z$5000,10,FALSE))</f>
        <v/>
      </c>
      <c r="F201" s="109" t="str">
        <f>IF(D201="","",VLOOKUP(D201,PROFILE!$B$6:$Z$5000,18,FALSE))</f>
        <v/>
      </c>
      <c r="G201" s="81" t="str">
        <f>IF(D201="","",VLOOKUP(D201,PROFILE!$B$6:$Z$5000,23,FALSE))</f>
        <v/>
      </c>
      <c r="H201" s="81" t="str">
        <f>IF(D201="","",VLOOKUP(D201,PROFILE!$B$6:$Z$5000,24,FALSE))</f>
        <v/>
      </c>
      <c r="I201" s="110" t="str">
        <f>IF(D201="","",VLOOKUP(D201,PROFILE!$B$6:$Z$5000,25,FALSE))</f>
        <v/>
      </c>
      <c r="K201" s="87" t="str">
        <f t="shared" si="25"/>
        <v/>
      </c>
      <c r="L201" s="87" t="str">
        <f t="shared" si="22"/>
        <v/>
      </c>
      <c r="N201" s="138" t="str">
        <f t="shared" si="27"/>
        <v/>
      </c>
      <c r="O201" s="110" t="str">
        <f>IF(D201="","",IF(VLOOKUP(D201,KPI!$A$4:$P$5000,16,FALSE)=0,"UNBILL","BILLED"))</f>
        <v/>
      </c>
      <c r="P201" s="90" t="str">
        <f t="shared" si="23"/>
        <v/>
      </c>
      <c r="Q201" s="168" t="str">
        <f t="shared" si="28"/>
        <v>ไม่ระบุ</v>
      </c>
      <c r="R201" s="169" t="str">
        <f t="shared" si="29"/>
        <v/>
      </c>
      <c r="U201" s="91">
        <v>201</v>
      </c>
    </row>
    <row r="202" spans="1:21" x14ac:dyDescent="0.35">
      <c r="A202" s="151" t="str">
        <f t="shared" ca="1" si="26"/>
        <v/>
      </c>
      <c r="B202" s="15">
        <v>211</v>
      </c>
      <c r="C202" s="81" t="str">
        <f t="shared" si="24"/>
        <v/>
      </c>
      <c r="E202" s="109" t="str">
        <f>IF(D202="","",VLOOKUP(D202,PROFILE!$B$6:$Z$5000,10,FALSE))</f>
        <v/>
      </c>
      <c r="F202" s="109" t="str">
        <f>IF(D202="","",VLOOKUP(D202,PROFILE!$B$6:$Z$5000,18,FALSE))</f>
        <v/>
      </c>
      <c r="G202" s="81" t="str">
        <f>IF(D202="","",VLOOKUP(D202,PROFILE!$B$6:$Z$5000,23,FALSE))</f>
        <v/>
      </c>
      <c r="H202" s="81" t="str">
        <f>IF(D202="","",VLOOKUP(D202,PROFILE!$B$6:$Z$5000,24,FALSE))</f>
        <v/>
      </c>
      <c r="I202" s="110" t="str">
        <f>IF(D202="","",VLOOKUP(D202,PROFILE!$B$6:$Z$5000,25,FALSE))</f>
        <v/>
      </c>
      <c r="K202" s="87" t="str">
        <f t="shared" si="25"/>
        <v/>
      </c>
      <c r="L202" s="87" t="str">
        <f t="shared" si="22"/>
        <v/>
      </c>
      <c r="N202" s="138" t="str">
        <f t="shared" si="27"/>
        <v/>
      </c>
      <c r="O202" s="110" t="str">
        <f>IF(D202="","",IF(VLOOKUP(D202,KPI!$A$4:$P$5000,16,FALSE)=0,"UNBILL","BILLED"))</f>
        <v/>
      </c>
      <c r="P202" s="90" t="str">
        <f t="shared" si="23"/>
        <v/>
      </c>
      <c r="Q202" s="168" t="str">
        <f t="shared" si="28"/>
        <v>ไม่ระบุ</v>
      </c>
      <c r="R202" s="169" t="str">
        <f t="shared" si="29"/>
        <v/>
      </c>
      <c r="U202" s="91">
        <v>202</v>
      </c>
    </row>
    <row r="203" spans="1:21" x14ac:dyDescent="0.35">
      <c r="A203" s="151" t="str">
        <f t="shared" ca="1" si="26"/>
        <v/>
      </c>
      <c r="B203" s="15">
        <v>212</v>
      </c>
      <c r="C203" s="81" t="str">
        <f t="shared" si="24"/>
        <v/>
      </c>
      <c r="E203" s="109" t="str">
        <f>IF(D203="","",VLOOKUP(D203,PROFILE!$B$6:$Z$5000,10,FALSE))</f>
        <v/>
      </c>
      <c r="F203" s="109" t="str">
        <f>IF(D203="","",VLOOKUP(D203,PROFILE!$B$6:$Z$5000,18,FALSE))</f>
        <v/>
      </c>
      <c r="G203" s="81" t="str">
        <f>IF(D203="","",VLOOKUP(D203,PROFILE!$B$6:$Z$5000,23,FALSE))</f>
        <v/>
      </c>
      <c r="H203" s="81" t="str">
        <f>IF(D203="","",VLOOKUP(D203,PROFILE!$B$6:$Z$5000,24,FALSE))</f>
        <v/>
      </c>
      <c r="I203" s="110" t="str">
        <f>IF(D203="","",VLOOKUP(D203,PROFILE!$B$6:$Z$5000,25,FALSE))</f>
        <v/>
      </c>
      <c r="K203" s="87" t="str">
        <f t="shared" si="25"/>
        <v/>
      </c>
      <c r="L203" s="87" t="str">
        <f t="shared" si="22"/>
        <v/>
      </c>
      <c r="N203" s="138" t="str">
        <f t="shared" si="27"/>
        <v/>
      </c>
      <c r="O203" s="110" t="str">
        <f>IF(D203="","",IF(VLOOKUP(D203,KPI!$A$4:$P$5000,16,FALSE)=0,"UNBILL","BILLED"))</f>
        <v/>
      </c>
      <c r="P203" s="90" t="str">
        <f t="shared" si="23"/>
        <v/>
      </c>
      <c r="Q203" s="168" t="str">
        <f t="shared" si="28"/>
        <v>ไม่ระบุ</v>
      </c>
      <c r="R203" s="169" t="str">
        <f t="shared" si="29"/>
        <v/>
      </c>
      <c r="U203" s="91">
        <v>203</v>
      </c>
    </row>
    <row r="204" spans="1:21" x14ac:dyDescent="0.35">
      <c r="A204" s="151" t="str">
        <f t="shared" ca="1" si="26"/>
        <v/>
      </c>
      <c r="B204" s="15">
        <v>213</v>
      </c>
      <c r="C204" s="81" t="str">
        <f t="shared" si="24"/>
        <v/>
      </c>
      <c r="E204" s="109" t="str">
        <f>IF(D204="","",VLOOKUP(D204,PROFILE!$B$6:$Z$5000,10,FALSE))</f>
        <v/>
      </c>
      <c r="F204" s="109" t="str">
        <f>IF(D204="","",VLOOKUP(D204,PROFILE!$B$6:$Z$5000,18,FALSE))</f>
        <v/>
      </c>
      <c r="G204" s="81" t="str">
        <f>IF(D204="","",VLOOKUP(D204,PROFILE!$B$6:$Z$5000,23,FALSE))</f>
        <v/>
      </c>
      <c r="H204" s="81" t="str">
        <f>IF(D204="","",VLOOKUP(D204,PROFILE!$B$6:$Z$5000,24,FALSE))</f>
        <v/>
      </c>
      <c r="I204" s="110" t="str">
        <f>IF(D204="","",VLOOKUP(D204,PROFILE!$B$6:$Z$5000,25,FALSE))</f>
        <v/>
      </c>
      <c r="K204" s="87" t="str">
        <f t="shared" si="25"/>
        <v/>
      </c>
      <c r="L204" s="87" t="str">
        <f t="shared" si="22"/>
        <v/>
      </c>
      <c r="N204" s="138" t="str">
        <f t="shared" si="27"/>
        <v/>
      </c>
      <c r="O204" s="110" t="str">
        <f>IF(D204="","",IF(VLOOKUP(D204,KPI!$A$4:$P$5000,16,FALSE)=0,"UNBILL","BILLED"))</f>
        <v/>
      </c>
      <c r="P204" s="90" t="str">
        <f t="shared" si="23"/>
        <v/>
      </c>
      <c r="Q204" s="168" t="str">
        <f t="shared" si="28"/>
        <v>ไม่ระบุ</v>
      </c>
      <c r="R204" s="169" t="str">
        <f t="shared" si="29"/>
        <v/>
      </c>
      <c r="U204" s="91">
        <v>204</v>
      </c>
    </row>
    <row r="205" spans="1:21" x14ac:dyDescent="0.35">
      <c r="A205" s="151" t="str">
        <f t="shared" ca="1" si="26"/>
        <v/>
      </c>
      <c r="B205" s="15">
        <v>214</v>
      </c>
      <c r="C205" s="81" t="str">
        <f t="shared" si="24"/>
        <v/>
      </c>
      <c r="E205" s="109" t="str">
        <f>IF(D205="","",VLOOKUP(D205,PROFILE!$B$6:$Z$5000,10,FALSE))</f>
        <v/>
      </c>
      <c r="F205" s="109" t="str">
        <f>IF(D205="","",VLOOKUP(D205,PROFILE!$B$6:$Z$5000,18,FALSE))</f>
        <v/>
      </c>
      <c r="G205" s="81" t="str">
        <f>IF(D205="","",VLOOKUP(D205,PROFILE!$B$6:$Z$5000,23,FALSE))</f>
        <v/>
      </c>
      <c r="H205" s="81" t="str">
        <f>IF(D205="","",VLOOKUP(D205,PROFILE!$B$6:$Z$5000,24,FALSE))</f>
        <v/>
      </c>
      <c r="I205" s="110" t="str">
        <f>IF(D205="","",VLOOKUP(D205,PROFILE!$B$6:$Z$5000,25,FALSE))</f>
        <v/>
      </c>
      <c r="K205" s="87" t="str">
        <f t="shared" si="25"/>
        <v/>
      </c>
      <c r="L205" s="87" t="str">
        <f t="shared" si="22"/>
        <v/>
      </c>
      <c r="N205" s="138" t="str">
        <f t="shared" si="27"/>
        <v/>
      </c>
      <c r="O205" s="110" t="str">
        <f>IF(D205="","",IF(VLOOKUP(D205,KPI!$A$4:$P$5000,16,FALSE)=0,"UNBILL","BILLED"))</f>
        <v/>
      </c>
      <c r="P205" s="90" t="str">
        <f t="shared" si="23"/>
        <v/>
      </c>
      <c r="Q205" s="168" t="str">
        <f t="shared" si="28"/>
        <v>ไม่ระบุ</v>
      </c>
      <c r="R205" s="169" t="str">
        <f t="shared" si="29"/>
        <v/>
      </c>
      <c r="U205" s="91">
        <v>205</v>
      </c>
    </row>
    <row r="206" spans="1:21" x14ac:dyDescent="0.35">
      <c r="A206" s="151" t="str">
        <f t="shared" ca="1" si="26"/>
        <v/>
      </c>
      <c r="B206" s="15">
        <v>215</v>
      </c>
      <c r="C206" s="81" t="str">
        <f t="shared" si="24"/>
        <v/>
      </c>
      <c r="E206" s="109" t="str">
        <f>IF(D206="","",VLOOKUP(D206,PROFILE!$B$6:$Z$5000,10,FALSE))</f>
        <v/>
      </c>
      <c r="F206" s="109" t="str">
        <f>IF(D206="","",VLOOKUP(D206,PROFILE!$B$6:$Z$5000,18,FALSE))</f>
        <v/>
      </c>
      <c r="G206" s="81" t="str">
        <f>IF(D206="","",VLOOKUP(D206,PROFILE!$B$6:$Z$5000,23,FALSE))</f>
        <v/>
      </c>
      <c r="H206" s="81" t="str">
        <f>IF(D206="","",VLOOKUP(D206,PROFILE!$B$6:$Z$5000,24,FALSE))</f>
        <v/>
      </c>
      <c r="I206" s="110" t="str">
        <f>IF(D206="","",VLOOKUP(D206,PROFILE!$B$6:$Z$5000,25,FALSE))</f>
        <v/>
      </c>
      <c r="K206" s="87" t="str">
        <f t="shared" si="25"/>
        <v/>
      </c>
      <c r="L206" s="87" t="str">
        <f t="shared" si="22"/>
        <v/>
      </c>
      <c r="N206" s="138" t="str">
        <f t="shared" si="27"/>
        <v/>
      </c>
      <c r="O206" s="110" t="str">
        <f>IF(D206="","",IF(VLOOKUP(D206,KPI!$A$4:$P$5000,16,FALSE)=0,"UNBILL","BILLED"))</f>
        <v/>
      </c>
      <c r="P206" s="90" t="str">
        <f t="shared" si="23"/>
        <v/>
      </c>
      <c r="Q206" s="168" t="str">
        <f t="shared" si="28"/>
        <v>ไม่ระบุ</v>
      </c>
      <c r="R206" s="169" t="str">
        <f t="shared" si="29"/>
        <v/>
      </c>
      <c r="U206" s="91">
        <v>206</v>
      </c>
    </row>
    <row r="207" spans="1:21" x14ac:dyDescent="0.35">
      <c r="A207" s="151" t="str">
        <f t="shared" ca="1" si="26"/>
        <v/>
      </c>
      <c r="B207" s="15">
        <v>216</v>
      </c>
      <c r="C207" s="81" t="str">
        <f t="shared" si="24"/>
        <v/>
      </c>
      <c r="E207" s="109" t="str">
        <f>IF(D207="","",VLOOKUP(D207,PROFILE!$B$6:$Z$5000,10,FALSE))</f>
        <v/>
      </c>
      <c r="F207" s="109" t="str">
        <f>IF(D207="","",VLOOKUP(D207,PROFILE!$B$6:$Z$5000,18,FALSE))</f>
        <v/>
      </c>
      <c r="G207" s="81" t="str">
        <f>IF(D207="","",VLOOKUP(D207,PROFILE!$B$6:$Z$5000,23,FALSE))</f>
        <v/>
      </c>
      <c r="H207" s="81" t="str">
        <f>IF(D207="","",VLOOKUP(D207,PROFILE!$B$6:$Z$5000,24,FALSE))</f>
        <v/>
      </c>
      <c r="I207" s="110" t="str">
        <f>IF(D207="","",VLOOKUP(D207,PROFILE!$B$6:$Z$5000,25,FALSE))</f>
        <v/>
      </c>
      <c r="K207" s="87" t="str">
        <f t="shared" si="25"/>
        <v/>
      </c>
      <c r="L207" s="87" t="str">
        <f t="shared" si="22"/>
        <v/>
      </c>
      <c r="N207" s="138" t="str">
        <f t="shared" si="27"/>
        <v/>
      </c>
      <c r="O207" s="110" t="str">
        <f>IF(D207="","",IF(VLOOKUP(D207,KPI!$A$4:$P$5000,16,FALSE)=0,"UNBILL","BILLED"))</f>
        <v/>
      </c>
      <c r="P207" s="90" t="str">
        <f t="shared" si="23"/>
        <v/>
      </c>
      <c r="Q207" s="168" t="str">
        <f t="shared" si="28"/>
        <v>ไม่ระบุ</v>
      </c>
      <c r="R207" s="169" t="str">
        <f t="shared" si="29"/>
        <v/>
      </c>
      <c r="U207" s="91">
        <v>207</v>
      </c>
    </row>
    <row r="208" spans="1:21" x14ac:dyDescent="0.35">
      <c r="A208" s="151" t="str">
        <f t="shared" ca="1" si="26"/>
        <v/>
      </c>
      <c r="B208" s="15">
        <v>217</v>
      </c>
      <c r="C208" s="81" t="str">
        <f t="shared" si="24"/>
        <v/>
      </c>
      <c r="E208" s="109" t="str">
        <f>IF(D208="","",VLOOKUP(D208,PROFILE!$B$6:$Z$5000,10,FALSE))</f>
        <v/>
      </c>
      <c r="F208" s="109" t="str">
        <f>IF(D208="","",VLOOKUP(D208,PROFILE!$B$6:$Z$5000,18,FALSE))</f>
        <v/>
      </c>
      <c r="G208" s="81" t="str">
        <f>IF(D208="","",VLOOKUP(D208,PROFILE!$B$6:$Z$5000,23,FALSE))</f>
        <v/>
      </c>
      <c r="H208" s="81" t="str">
        <f>IF(D208="","",VLOOKUP(D208,PROFILE!$B$6:$Z$5000,24,FALSE))</f>
        <v/>
      </c>
      <c r="I208" s="110" t="str">
        <f>IF(D208="","",VLOOKUP(D208,PROFILE!$B$6:$Z$5000,25,FALSE))</f>
        <v/>
      </c>
      <c r="K208" s="87" t="str">
        <f t="shared" si="25"/>
        <v/>
      </c>
      <c r="L208" s="87" t="str">
        <f t="shared" si="22"/>
        <v/>
      </c>
      <c r="N208" s="138" t="str">
        <f t="shared" si="27"/>
        <v/>
      </c>
      <c r="O208" s="110" t="str">
        <f>IF(D208="","",IF(VLOOKUP(D208,KPI!$A$4:$P$5000,16,FALSE)=0,"UNBILL","BILLED"))</f>
        <v/>
      </c>
      <c r="P208" s="90" t="str">
        <f t="shared" si="23"/>
        <v/>
      </c>
      <c r="Q208" s="168" t="str">
        <f t="shared" si="28"/>
        <v>ไม่ระบุ</v>
      </c>
      <c r="R208" s="169" t="str">
        <f t="shared" si="29"/>
        <v/>
      </c>
      <c r="U208" s="91">
        <v>208</v>
      </c>
    </row>
    <row r="209" spans="1:21" x14ac:dyDescent="0.35">
      <c r="A209" s="151" t="str">
        <f t="shared" ca="1" si="26"/>
        <v/>
      </c>
      <c r="B209" s="15">
        <v>218</v>
      </c>
      <c r="C209" s="81" t="str">
        <f t="shared" si="24"/>
        <v/>
      </c>
      <c r="E209" s="109" t="str">
        <f>IF(D209="","",VLOOKUP(D209,PROFILE!$B$6:$Z$5000,10,FALSE))</f>
        <v/>
      </c>
      <c r="F209" s="109" t="str">
        <f>IF(D209="","",VLOOKUP(D209,PROFILE!$B$6:$Z$5000,18,FALSE))</f>
        <v/>
      </c>
      <c r="G209" s="81" t="str">
        <f>IF(D209="","",VLOOKUP(D209,PROFILE!$B$6:$Z$5000,23,FALSE))</f>
        <v/>
      </c>
      <c r="H209" s="81" t="str">
        <f>IF(D209="","",VLOOKUP(D209,PROFILE!$B$6:$Z$5000,24,FALSE))</f>
        <v/>
      </c>
      <c r="I209" s="110" t="str">
        <f>IF(D209="","",VLOOKUP(D209,PROFILE!$B$6:$Z$5000,25,FALSE))</f>
        <v/>
      </c>
      <c r="K209" s="87" t="str">
        <f t="shared" si="25"/>
        <v/>
      </c>
      <c r="L209" s="87" t="str">
        <f t="shared" si="22"/>
        <v/>
      </c>
      <c r="N209" s="138" t="str">
        <f t="shared" si="27"/>
        <v/>
      </c>
      <c r="O209" s="110" t="str">
        <f>IF(D209="","",IF(VLOOKUP(D209,KPI!$A$4:$P$5000,16,FALSE)=0,"UNBILL","BILLED"))</f>
        <v/>
      </c>
      <c r="P209" s="90" t="str">
        <f t="shared" si="23"/>
        <v/>
      </c>
      <c r="Q209" s="168" t="str">
        <f t="shared" si="28"/>
        <v>ไม่ระบุ</v>
      </c>
      <c r="R209" s="169" t="str">
        <f t="shared" si="29"/>
        <v/>
      </c>
      <c r="U209" s="91">
        <v>209</v>
      </c>
    </row>
    <row r="210" spans="1:21" x14ac:dyDescent="0.35">
      <c r="A210" s="151" t="str">
        <f t="shared" ca="1" si="26"/>
        <v/>
      </c>
      <c r="B210" s="15">
        <v>219</v>
      </c>
      <c r="C210" s="81" t="str">
        <f t="shared" si="24"/>
        <v/>
      </c>
      <c r="E210" s="109" t="str">
        <f>IF(D210="","",VLOOKUP(D210,PROFILE!$B$6:$Z$5000,10,FALSE))</f>
        <v/>
      </c>
      <c r="F210" s="109" t="str">
        <f>IF(D210="","",VLOOKUP(D210,PROFILE!$B$6:$Z$5000,18,FALSE))</f>
        <v/>
      </c>
      <c r="G210" s="81" t="str">
        <f>IF(D210="","",VLOOKUP(D210,PROFILE!$B$6:$Z$5000,23,FALSE))</f>
        <v/>
      </c>
      <c r="H210" s="81" t="str">
        <f>IF(D210="","",VLOOKUP(D210,PROFILE!$B$6:$Z$5000,24,FALSE))</f>
        <v/>
      </c>
      <c r="I210" s="110" t="str">
        <f>IF(D210="","",VLOOKUP(D210,PROFILE!$B$6:$Z$5000,25,FALSE))</f>
        <v/>
      </c>
      <c r="K210" s="87" t="str">
        <f t="shared" si="25"/>
        <v/>
      </c>
      <c r="L210" s="87" t="str">
        <f t="shared" ref="L210:L273" si="30">IF(D210="","",J210*0.03)</f>
        <v/>
      </c>
      <c r="N210" s="138" t="str">
        <f t="shared" si="27"/>
        <v/>
      </c>
      <c r="O210" s="110" t="str">
        <f>IF(D210="","",IF(VLOOKUP(D210,KPI!$A$4:$P$5000,16,FALSE)=0,"UNBILL","BILLED"))</f>
        <v/>
      </c>
      <c r="P210" s="90" t="str">
        <f t="shared" si="23"/>
        <v/>
      </c>
      <c r="Q210" s="168" t="str">
        <f t="shared" si="28"/>
        <v>ไม่ระบุ</v>
      </c>
      <c r="R210" s="169" t="str">
        <f t="shared" si="29"/>
        <v/>
      </c>
      <c r="U210" s="91">
        <v>210</v>
      </c>
    </row>
    <row r="211" spans="1:21" x14ac:dyDescent="0.35">
      <c r="A211" s="151" t="str">
        <f t="shared" ca="1" si="26"/>
        <v/>
      </c>
      <c r="B211" s="15">
        <v>220</v>
      </c>
      <c r="C211" s="81" t="str">
        <f t="shared" si="24"/>
        <v/>
      </c>
      <c r="E211" s="109" t="str">
        <f>IF(D211="","",VLOOKUP(D211,PROFILE!$B$6:$Z$5000,10,FALSE))</f>
        <v/>
      </c>
      <c r="F211" s="109" t="str">
        <f>IF(D211="","",VLOOKUP(D211,PROFILE!$B$6:$Z$5000,18,FALSE))</f>
        <v/>
      </c>
      <c r="G211" s="81" t="str">
        <f>IF(D211="","",VLOOKUP(D211,PROFILE!$B$6:$Z$5000,23,FALSE))</f>
        <v/>
      </c>
      <c r="H211" s="81" t="str">
        <f>IF(D211="","",VLOOKUP(D211,PROFILE!$B$6:$Z$5000,24,FALSE))</f>
        <v/>
      </c>
      <c r="I211" s="110" t="str">
        <f>IF(D211="","",VLOOKUP(D211,PROFILE!$B$6:$Z$5000,25,FALSE))</f>
        <v/>
      </c>
      <c r="K211" s="87" t="str">
        <f t="shared" si="25"/>
        <v/>
      </c>
      <c r="L211" s="87" t="str">
        <f t="shared" si="30"/>
        <v/>
      </c>
      <c r="N211" s="138" t="str">
        <f t="shared" si="27"/>
        <v/>
      </c>
      <c r="O211" s="110" t="str">
        <f>IF(D211="","",IF(VLOOKUP(D211,KPI!$A$4:$P$5000,16,FALSE)=0,"UNBILL","BILLED"))</f>
        <v/>
      </c>
      <c r="P211" s="90" t="str">
        <f t="shared" si="23"/>
        <v/>
      </c>
      <c r="Q211" s="168" t="str">
        <f t="shared" si="28"/>
        <v>ไม่ระบุ</v>
      </c>
      <c r="R211" s="169" t="str">
        <f t="shared" si="29"/>
        <v/>
      </c>
      <c r="U211" s="91">
        <v>211</v>
      </c>
    </row>
    <row r="212" spans="1:21" x14ac:dyDescent="0.35">
      <c r="A212" s="151" t="str">
        <f t="shared" ca="1" si="26"/>
        <v/>
      </c>
      <c r="B212" s="15">
        <v>221</v>
      </c>
      <c r="C212" s="81" t="str">
        <f t="shared" si="24"/>
        <v/>
      </c>
      <c r="E212" s="109" t="str">
        <f>IF(D212="","",VLOOKUP(D212,PROFILE!$B$6:$Z$5000,10,FALSE))</f>
        <v/>
      </c>
      <c r="F212" s="109" t="str">
        <f>IF(D212="","",VLOOKUP(D212,PROFILE!$B$6:$Z$5000,18,FALSE))</f>
        <v/>
      </c>
      <c r="G212" s="81" t="str">
        <f>IF(D212="","",VLOOKUP(D212,PROFILE!$B$6:$Z$5000,23,FALSE))</f>
        <v/>
      </c>
      <c r="H212" s="81" t="str">
        <f>IF(D212="","",VLOOKUP(D212,PROFILE!$B$6:$Z$5000,24,FALSE))</f>
        <v/>
      </c>
      <c r="I212" s="110" t="str">
        <f>IF(D212="","",VLOOKUP(D212,PROFILE!$B$6:$Z$5000,25,FALSE))</f>
        <v/>
      </c>
      <c r="K212" s="87" t="str">
        <f t="shared" si="25"/>
        <v/>
      </c>
      <c r="L212" s="87" t="str">
        <f t="shared" si="30"/>
        <v/>
      </c>
      <c r="N212" s="138" t="str">
        <f t="shared" si="27"/>
        <v/>
      </c>
      <c r="O212" s="110" t="str">
        <f>IF(D212="","",IF(VLOOKUP(D212,KPI!$A$4:$P$5000,16,FALSE)=0,"UNBILL","BILLED"))</f>
        <v/>
      </c>
      <c r="P212" s="90" t="str">
        <f t="shared" si="23"/>
        <v/>
      </c>
      <c r="Q212" s="168" t="str">
        <f t="shared" si="28"/>
        <v>ไม่ระบุ</v>
      </c>
      <c r="R212" s="169" t="str">
        <f t="shared" si="29"/>
        <v/>
      </c>
      <c r="U212" s="91">
        <v>212</v>
      </c>
    </row>
    <row r="213" spans="1:21" x14ac:dyDescent="0.35">
      <c r="A213" s="151" t="str">
        <f t="shared" ca="1" si="26"/>
        <v/>
      </c>
      <c r="B213" s="15">
        <v>222</v>
      </c>
      <c r="C213" s="81" t="str">
        <f t="shared" si="24"/>
        <v/>
      </c>
      <c r="E213" s="109" t="str">
        <f>IF(D213="","",VLOOKUP(D213,PROFILE!$B$6:$Z$5000,10,FALSE))</f>
        <v/>
      </c>
      <c r="F213" s="109" t="str">
        <f>IF(D213="","",VLOOKUP(D213,PROFILE!$B$6:$Z$5000,18,FALSE))</f>
        <v/>
      </c>
      <c r="G213" s="81" t="str">
        <f>IF(D213="","",VLOOKUP(D213,PROFILE!$B$6:$Z$5000,23,FALSE))</f>
        <v/>
      </c>
      <c r="H213" s="81" t="str">
        <f>IF(D213="","",VLOOKUP(D213,PROFILE!$B$6:$Z$5000,24,FALSE))</f>
        <v/>
      </c>
      <c r="I213" s="110" t="str">
        <f>IF(D213="","",VLOOKUP(D213,PROFILE!$B$6:$Z$5000,25,FALSE))</f>
        <v/>
      </c>
      <c r="K213" s="87" t="str">
        <f t="shared" si="25"/>
        <v/>
      </c>
      <c r="L213" s="87" t="str">
        <f t="shared" si="30"/>
        <v/>
      </c>
      <c r="N213" s="138" t="str">
        <f t="shared" si="27"/>
        <v/>
      </c>
      <c r="O213" s="110" t="str">
        <f>IF(D213="","",IF(VLOOKUP(D213,KPI!$A$4:$P$5000,16,FALSE)=0,"UNBILL","BILLED"))</f>
        <v/>
      </c>
      <c r="P213" s="90" t="str">
        <f t="shared" si="23"/>
        <v/>
      </c>
      <c r="Q213" s="168" t="str">
        <f t="shared" si="28"/>
        <v>ไม่ระบุ</v>
      </c>
      <c r="R213" s="169" t="str">
        <f t="shared" si="29"/>
        <v/>
      </c>
      <c r="U213" s="91">
        <v>213</v>
      </c>
    </row>
    <row r="214" spans="1:21" x14ac:dyDescent="0.35">
      <c r="A214" s="151" t="str">
        <f t="shared" ca="1" si="26"/>
        <v/>
      </c>
      <c r="B214" s="15">
        <v>223</v>
      </c>
      <c r="C214" s="81" t="str">
        <f t="shared" si="24"/>
        <v/>
      </c>
      <c r="E214" s="109" t="str">
        <f>IF(D214="","",VLOOKUP(D214,PROFILE!$B$6:$Z$5000,10,FALSE))</f>
        <v/>
      </c>
      <c r="F214" s="109" t="str">
        <f>IF(D214="","",VLOOKUP(D214,PROFILE!$B$6:$Z$5000,18,FALSE))</f>
        <v/>
      </c>
      <c r="G214" s="81" t="str">
        <f>IF(D214="","",VLOOKUP(D214,PROFILE!$B$6:$Z$5000,23,FALSE))</f>
        <v/>
      </c>
      <c r="H214" s="81" t="str">
        <f>IF(D214="","",VLOOKUP(D214,PROFILE!$B$6:$Z$5000,24,FALSE))</f>
        <v/>
      </c>
      <c r="I214" s="110" t="str">
        <f>IF(D214="","",VLOOKUP(D214,PROFILE!$B$6:$Z$5000,25,FALSE))</f>
        <v/>
      </c>
      <c r="K214" s="87" t="str">
        <f t="shared" si="25"/>
        <v/>
      </c>
      <c r="L214" s="87" t="str">
        <f t="shared" si="30"/>
        <v/>
      </c>
      <c r="N214" s="138" t="str">
        <f t="shared" si="27"/>
        <v/>
      </c>
      <c r="O214" s="110" t="str">
        <f>IF(D214="","",IF(VLOOKUP(D214,KPI!$A$4:$P$5000,16,FALSE)=0,"UNBILL","BILLED"))</f>
        <v/>
      </c>
      <c r="P214" s="90" t="str">
        <f t="shared" si="23"/>
        <v/>
      </c>
      <c r="Q214" s="168" t="str">
        <f t="shared" si="28"/>
        <v>ไม่ระบุ</v>
      </c>
      <c r="R214" s="169" t="str">
        <f t="shared" si="29"/>
        <v/>
      </c>
      <c r="U214" s="91">
        <v>214</v>
      </c>
    </row>
    <row r="215" spans="1:21" x14ac:dyDescent="0.35">
      <c r="A215" s="151" t="str">
        <f t="shared" ca="1" si="26"/>
        <v/>
      </c>
      <c r="B215" s="15">
        <v>224</v>
      </c>
      <c r="C215" s="81" t="str">
        <f t="shared" si="24"/>
        <v/>
      </c>
      <c r="E215" s="109" t="str">
        <f>IF(D215="","",VLOOKUP(D215,PROFILE!$B$6:$Z$5000,10,FALSE))</f>
        <v/>
      </c>
      <c r="F215" s="109" t="str">
        <f>IF(D215="","",VLOOKUP(D215,PROFILE!$B$6:$Z$5000,18,FALSE))</f>
        <v/>
      </c>
      <c r="G215" s="81" t="str">
        <f>IF(D215="","",VLOOKUP(D215,PROFILE!$B$6:$Z$5000,23,FALSE))</f>
        <v/>
      </c>
      <c r="H215" s="81" t="str">
        <f>IF(D215="","",VLOOKUP(D215,PROFILE!$B$6:$Z$5000,24,FALSE))</f>
        <v/>
      </c>
      <c r="I215" s="110" t="str">
        <f>IF(D215="","",VLOOKUP(D215,PROFILE!$B$6:$Z$5000,25,FALSE))</f>
        <v/>
      </c>
      <c r="K215" s="87" t="str">
        <f t="shared" si="25"/>
        <v/>
      </c>
      <c r="L215" s="87" t="str">
        <f t="shared" si="30"/>
        <v/>
      </c>
      <c r="N215" s="138" t="str">
        <f t="shared" si="27"/>
        <v/>
      </c>
      <c r="O215" s="110" t="str">
        <f>IF(D215="","",IF(VLOOKUP(D215,KPI!$A$4:$P$5000,16,FALSE)=0,"UNBILL","BILLED"))</f>
        <v/>
      </c>
      <c r="P215" s="90" t="str">
        <f t="shared" si="23"/>
        <v/>
      </c>
      <c r="Q215" s="168" t="str">
        <f t="shared" si="28"/>
        <v>ไม่ระบุ</v>
      </c>
      <c r="R215" s="169" t="str">
        <f t="shared" si="29"/>
        <v/>
      </c>
      <c r="U215" s="91">
        <v>215</v>
      </c>
    </row>
    <row r="216" spans="1:21" x14ac:dyDescent="0.35">
      <c r="A216" s="151" t="str">
        <f t="shared" ca="1" si="26"/>
        <v/>
      </c>
      <c r="B216" s="15">
        <v>225</v>
      </c>
      <c r="C216" s="81" t="str">
        <f t="shared" si="24"/>
        <v/>
      </c>
      <c r="E216" s="109" t="str">
        <f>IF(D216="","",VLOOKUP(D216,PROFILE!$B$6:$Z$5000,10,FALSE))</f>
        <v/>
      </c>
      <c r="F216" s="109" t="str">
        <f>IF(D216="","",VLOOKUP(D216,PROFILE!$B$6:$Z$5000,18,FALSE))</f>
        <v/>
      </c>
      <c r="G216" s="81" t="str">
        <f>IF(D216="","",VLOOKUP(D216,PROFILE!$B$6:$Z$5000,23,FALSE))</f>
        <v/>
      </c>
      <c r="H216" s="81" t="str">
        <f>IF(D216="","",VLOOKUP(D216,PROFILE!$B$6:$Z$5000,24,FALSE))</f>
        <v/>
      </c>
      <c r="I216" s="110" t="str">
        <f>IF(D216="","",VLOOKUP(D216,PROFILE!$B$6:$Z$5000,25,FALSE))</f>
        <v/>
      </c>
      <c r="K216" s="87" t="str">
        <f t="shared" si="25"/>
        <v/>
      </c>
      <c r="L216" s="87" t="str">
        <f t="shared" si="30"/>
        <v/>
      </c>
      <c r="N216" s="138" t="str">
        <f t="shared" si="27"/>
        <v/>
      </c>
      <c r="O216" s="110" t="str">
        <f>IF(D216="","",IF(VLOOKUP(D216,KPI!$A$4:$P$5000,16,FALSE)=0,"UNBILL","BILLED"))</f>
        <v/>
      </c>
      <c r="P216" s="90" t="str">
        <f t="shared" si="23"/>
        <v/>
      </c>
      <c r="Q216" s="168" t="str">
        <f t="shared" si="28"/>
        <v>ไม่ระบุ</v>
      </c>
      <c r="R216" s="169" t="str">
        <f t="shared" si="29"/>
        <v/>
      </c>
      <c r="U216" s="91">
        <v>216</v>
      </c>
    </row>
    <row r="217" spans="1:21" x14ac:dyDescent="0.35">
      <c r="A217" s="151" t="str">
        <f t="shared" ca="1" si="26"/>
        <v/>
      </c>
      <c r="B217" s="15">
        <v>226</v>
      </c>
      <c r="C217" s="81" t="str">
        <f t="shared" si="24"/>
        <v/>
      </c>
      <c r="E217" s="109" t="str">
        <f>IF(D217="","",VLOOKUP(D217,PROFILE!$B$6:$Z$5000,10,FALSE))</f>
        <v/>
      </c>
      <c r="F217" s="109" t="str">
        <f>IF(D217="","",VLOOKUP(D217,PROFILE!$B$6:$Z$5000,18,FALSE))</f>
        <v/>
      </c>
      <c r="G217" s="81" t="str">
        <f>IF(D217="","",VLOOKUP(D217,PROFILE!$B$6:$Z$5000,23,FALSE))</f>
        <v/>
      </c>
      <c r="H217" s="81" t="str">
        <f>IF(D217="","",VLOOKUP(D217,PROFILE!$B$6:$Z$5000,24,FALSE))</f>
        <v/>
      </c>
      <c r="I217" s="110" t="str">
        <f>IF(D217="","",VLOOKUP(D217,PROFILE!$B$6:$Z$5000,25,FALSE))</f>
        <v/>
      </c>
      <c r="K217" s="87" t="str">
        <f t="shared" si="25"/>
        <v/>
      </c>
      <c r="L217" s="87" t="str">
        <f t="shared" si="30"/>
        <v/>
      </c>
      <c r="N217" s="138" t="str">
        <f t="shared" si="27"/>
        <v/>
      </c>
      <c r="O217" s="110" t="str">
        <f>IF(D217="","",IF(VLOOKUP(D217,KPI!$A$4:$P$5000,16,FALSE)=0,"UNBILL","BILLED"))</f>
        <v/>
      </c>
      <c r="P217" s="90" t="str">
        <f t="shared" si="23"/>
        <v/>
      </c>
      <c r="Q217" s="168" t="str">
        <f t="shared" si="28"/>
        <v>ไม่ระบุ</v>
      </c>
      <c r="R217" s="169" t="str">
        <f t="shared" si="29"/>
        <v/>
      </c>
      <c r="U217" s="91">
        <v>217</v>
      </c>
    </row>
    <row r="218" spans="1:21" x14ac:dyDescent="0.35">
      <c r="A218" s="151" t="str">
        <f t="shared" ca="1" si="26"/>
        <v/>
      </c>
      <c r="B218" s="15">
        <v>227</v>
      </c>
      <c r="C218" s="81" t="str">
        <f t="shared" si="24"/>
        <v/>
      </c>
      <c r="E218" s="109" t="str">
        <f>IF(D218="","",VLOOKUP(D218,PROFILE!$B$6:$Z$5000,10,FALSE))</f>
        <v/>
      </c>
      <c r="F218" s="109" t="str">
        <f>IF(D218="","",VLOOKUP(D218,PROFILE!$B$6:$Z$5000,18,FALSE))</f>
        <v/>
      </c>
      <c r="G218" s="81" t="str">
        <f>IF(D218="","",VLOOKUP(D218,PROFILE!$B$6:$Z$5000,23,FALSE))</f>
        <v/>
      </c>
      <c r="H218" s="81" t="str">
        <f>IF(D218="","",VLOOKUP(D218,PROFILE!$B$6:$Z$5000,24,FALSE))</f>
        <v/>
      </c>
      <c r="I218" s="110" t="str">
        <f>IF(D218="","",VLOOKUP(D218,PROFILE!$B$6:$Z$5000,25,FALSE))</f>
        <v/>
      </c>
      <c r="K218" s="87" t="str">
        <f t="shared" si="25"/>
        <v/>
      </c>
      <c r="L218" s="87" t="str">
        <f t="shared" si="30"/>
        <v/>
      </c>
      <c r="N218" s="138" t="str">
        <f t="shared" si="27"/>
        <v/>
      </c>
      <c r="O218" s="110" t="str">
        <f>IF(D218="","",IF(VLOOKUP(D218,KPI!$A$4:$P$5000,16,FALSE)=0,"UNBILL","BILLED"))</f>
        <v/>
      </c>
      <c r="P218" s="90" t="str">
        <f t="shared" si="23"/>
        <v/>
      </c>
      <c r="Q218" s="168" t="str">
        <f t="shared" si="28"/>
        <v>ไม่ระบุ</v>
      </c>
      <c r="R218" s="169" t="str">
        <f t="shared" si="29"/>
        <v/>
      </c>
      <c r="U218" s="91">
        <v>218</v>
      </c>
    </row>
    <row r="219" spans="1:21" x14ac:dyDescent="0.35">
      <c r="A219" s="151" t="str">
        <f t="shared" ca="1" si="26"/>
        <v/>
      </c>
      <c r="B219" s="15">
        <v>228</v>
      </c>
      <c r="C219" s="81" t="str">
        <f t="shared" si="24"/>
        <v/>
      </c>
      <c r="E219" s="109" t="str">
        <f>IF(D219="","",VLOOKUP(D219,PROFILE!$B$6:$Z$5000,10,FALSE))</f>
        <v/>
      </c>
      <c r="F219" s="109" t="str">
        <f>IF(D219="","",VLOOKUP(D219,PROFILE!$B$6:$Z$5000,18,FALSE))</f>
        <v/>
      </c>
      <c r="G219" s="81" t="str">
        <f>IF(D219="","",VLOOKUP(D219,PROFILE!$B$6:$Z$5000,23,FALSE))</f>
        <v/>
      </c>
      <c r="H219" s="81" t="str">
        <f>IF(D219="","",VLOOKUP(D219,PROFILE!$B$6:$Z$5000,24,FALSE))</f>
        <v/>
      </c>
      <c r="I219" s="110" t="str">
        <f>IF(D219="","",VLOOKUP(D219,PROFILE!$B$6:$Z$5000,25,FALSE))</f>
        <v/>
      </c>
      <c r="K219" s="87" t="str">
        <f t="shared" si="25"/>
        <v/>
      </c>
      <c r="L219" s="87" t="str">
        <f t="shared" si="30"/>
        <v/>
      </c>
      <c r="N219" s="138" t="str">
        <f t="shared" si="27"/>
        <v/>
      </c>
      <c r="O219" s="110" t="str">
        <f>IF(D219="","",IF(VLOOKUP(D219,KPI!$A$4:$P$5000,16,FALSE)=0,"UNBILL","BILLED"))</f>
        <v/>
      </c>
      <c r="P219" s="90" t="str">
        <f t="shared" si="23"/>
        <v/>
      </c>
      <c r="Q219" s="168" t="str">
        <f t="shared" si="28"/>
        <v>ไม่ระบุ</v>
      </c>
      <c r="R219" s="169" t="str">
        <f t="shared" si="29"/>
        <v/>
      </c>
      <c r="U219" s="91">
        <v>219</v>
      </c>
    </row>
    <row r="220" spans="1:21" x14ac:dyDescent="0.35">
      <c r="A220" s="151" t="str">
        <f t="shared" ca="1" si="26"/>
        <v/>
      </c>
      <c r="B220" s="15">
        <v>229</v>
      </c>
      <c r="C220" s="81" t="str">
        <f t="shared" si="24"/>
        <v/>
      </c>
      <c r="E220" s="109" t="str">
        <f>IF(D220="","",VLOOKUP(D220,PROFILE!$B$6:$Z$5000,10,FALSE))</f>
        <v/>
      </c>
      <c r="F220" s="109" t="str">
        <f>IF(D220="","",VLOOKUP(D220,PROFILE!$B$6:$Z$5000,18,FALSE))</f>
        <v/>
      </c>
      <c r="G220" s="81" t="str">
        <f>IF(D220="","",VLOOKUP(D220,PROFILE!$B$6:$Z$5000,23,FALSE))</f>
        <v/>
      </c>
      <c r="H220" s="81" t="str">
        <f>IF(D220="","",VLOOKUP(D220,PROFILE!$B$6:$Z$5000,24,FALSE))</f>
        <v/>
      </c>
      <c r="I220" s="110" t="str">
        <f>IF(D220="","",VLOOKUP(D220,PROFILE!$B$6:$Z$5000,25,FALSE))</f>
        <v/>
      </c>
      <c r="K220" s="87" t="str">
        <f t="shared" si="25"/>
        <v/>
      </c>
      <c r="L220" s="87" t="str">
        <f t="shared" si="30"/>
        <v/>
      </c>
      <c r="N220" s="138" t="str">
        <f t="shared" si="27"/>
        <v/>
      </c>
      <c r="O220" s="110" t="str">
        <f>IF(D220="","",IF(VLOOKUP(D220,KPI!$A$4:$P$5000,16,FALSE)=0,"UNBILL","BILLED"))</f>
        <v/>
      </c>
      <c r="P220" s="90" t="str">
        <f t="shared" si="23"/>
        <v/>
      </c>
      <c r="Q220" s="168" t="str">
        <f t="shared" si="28"/>
        <v>ไม่ระบุ</v>
      </c>
      <c r="R220" s="169" t="str">
        <f t="shared" si="29"/>
        <v/>
      </c>
      <c r="U220" s="91">
        <v>220</v>
      </c>
    </row>
    <row r="221" spans="1:21" x14ac:dyDescent="0.35">
      <c r="A221" s="151" t="str">
        <f t="shared" ca="1" si="26"/>
        <v/>
      </c>
      <c r="B221" s="15">
        <v>230</v>
      </c>
      <c r="C221" s="81" t="str">
        <f t="shared" si="24"/>
        <v/>
      </c>
      <c r="E221" s="109" t="str">
        <f>IF(D221="","",VLOOKUP(D221,PROFILE!$B$6:$Z$5000,10,FALSE))</f>
        <v/>
      </c>
      <c r="F221" s="109" t="str">
        <f>IF(D221="","",VLOOKUP(D221,PROFILE!$B$6:$Z$5000,18,FALSE))</f>
        <v/>
      </c>
      <c r="G221" s="81" t="str">
        <f>IF(D221="","",VLOOKUP(D221,PROFILE!$B$6:$Z$5000,23,FALSE))</f>
        <v/>
      </c>
      <c r="H221" s="81" t="str">
        <f>IF(D221="","",VLOOKUP(D221,PROFILE!$B$6:$Z$5000,24,FALSE))</f>
        <v/>
      </c>
      <c r="I221" s="110" t="str">
        <f>IF(D221="","",VLOOKUP(D221,PROFILE!$B$6:$Z$5000,25,FALSE))</f>
        <v/>
      </c>
      <c r="K221" s="87" t="str">
        <f t="shared" si="25"/>
        <v/>
      </c>
      <c r="L221" s="87" t="str">
        <f t="shared" si="30"/>
        <v/>
      </c>
      <c r="N221" s="138" t="str">
        <f t="shared" si="27"/>
        <v/>
      </c>
      <c r="O221" s="110" t="str">
        <f>IF(D221="","",IF(VLOOKUP(D221,KPI!$A$4:$P$5000,16,FALSE)=0,"UNBILL","BILLED"))</f>
        <v/>
      </c>
      <c r="P221" s="90" t="str">
        <f t="shared" si="23"/>
        <v/>
      </c>
      <c r="Q221" s="168" t="str">
        <f t="shared" si="28"/>
        <v>ไม่ระบุ</v>
      </c>
      <c r="R221" s="169" t="str">
        <f t="shared" si="29"/>
        <v/>
      </c>
      <c r="U221" s="91">
        <v>221</v>
      </c>
    </row>
    <row r="222" spans="1:21" x14ac:dyDescent="0.35">
      <c r="A222" s="151" t="str">
        <f t="shared" ca="1" si="26"/>
        <v/>
      </c>
      <c r="B222" s="15">
        <v>231</v>
      </c>
      <c r="C222" s="81" t="str">
        <f t="shared" si="24"/>
        <v/>
      </c>
      <c r="E222" s="109" t="str">
        <f>IF(D222="","",VLOOKUP(D222,PROFILE!$B$6:$Z$5000,10,FALSE))</f>
        <v/>
      </c>
      <c r="F222" s="109" t="str">
        <f>IF(D222="","",VLOOKUP(D222,PROFILE!$B$6:$Z$5000,18,FALSE))</f>
        <v/>
      </c>
      <c r="G222" s="81" t="str">
        <f>IF(D222="","",VLOOKUP(D222,PROFILE!$B$6:$Z$5000,23,FALSE))</f>
        <v/>
      </c>
      <c r="H222" s="81" t="str">
        <f>IF(D222="","",VLOOKUP(D222,PROFILE!$B$6:$Z$5000,24,FALSE))</f>
        <v/>
      </c>
      <c r="I222" s="110" t="str">
        <f>IF(D222="","",VLOOKUP(D222,PROFILE!$B$6:$Z$5000,25,FALSE))</f>
        <v/>
      </c>
      <c r="K222" s="87" t="str">
        <f t="shared" si="25"/>
        <v/>
      </c>
      <c r="L222" s="87" t="str">
        <f t="shared" si="30"/>
        <v/>
      </c>
      <c r="N222" s="138" t="str">
        <f t="shared" si="27"/>
        <v/>
      </c>
      <c r="O222" s="110" t="str">
        <f>IF(D222="","",IF(VLOOKUP(D222,KPI!$A$4:$P$5000,16,FALSE)=0,"UNBILL","BILLED"))</f>
        <v/>
      </c>
      <c r="P222" s="90" t="str">
        <f t="shared" si="23"/>
        <v/>
      </c>
      <c r="Q222" s="168" t="str">
        <f t="shared" si="28"/>
        <v>ไม่ระบุ</v>
      </c>
      <c r="R222" s="169" t="str">
        <f t="shared" si="29"/>
        <v/>
      </c>
      <c r="U222" s="91">
        <v>222</v>
      </c>
    </row>
    <row r="223" spans="1:21" x14ac:dyDescent="0.35">
      <c r="A223" s="151" t="str">
        <f t="shared" ca="1" si="26"/>
        <v/>
      </c>
      <c r="B223" s="15">
        <v>232</v>
      </c>
      <c r="C223" s="81" t="str">
        <f t="shared" si="24"/>
        <v/>
      </c>
      <c r="E223" s="109" t="str">
        <f>IF(D223="","",VLOOKUP(D223,PROFILE!$B$6:$Z$5000,10,FALSE))</f>
        <v/>
      </c>
      <c r="F223" s="109" t="str">
        <f>IF(D223="","",VLOOKUP(D223,PROFILE!$B$6:$Z$5000,18,FALSE))</f>
        <v/>
      </c>
      <c r="G223" s="81" t="str">
        <f>IF(D223="","",VLOOKUP(D223,PROFILE!$B$6:$Z$5000,23,FALSE))</f>
        <v/>
      </c>
      <c r="H223" s="81" t="str">
        <f>IF(D223="","",VLOOKUP(D223,PROFILE!$B$6:$Z$5000,24,FALSE))</f>
        <v/>
      </c>
      <c r="I223" s="110" t="str">
        <f>IF(D223="","",VLOOKUP(D223,PROFILE!$B$6:$Z$5000,25,FALSE))</f>
        <v/>
      </c>
      <c r="K223" s="87" t="str">
        <f t="shared" si="25"/>
        <v/>
      </c>
      <c r="L223" s="87" t="str">
        <f t="shared" si="30"/>
        <v/>
      </c>
      <c r="N223" s="138" t="str">
        <f t="shared" si="27"/>
        <v/>
      </c>
      <c r="O223" s="110" t="str">
        <f>IF(D223="","",IF(VLOOKUP(D223,KPI!$A$4:$P$5000,16,FALSE)=0,"UNBILL","BILLED"))</f>
        <v/>
      </c>
      <c r="P223" s="90" t="str">
        <f t="shared" si="23"/>
        <v/>
      </c>
      <c r="Q223" s="168" t="str">
        <f t="shared" si="28"/>
        <v>ไม่ระบุ</v>
      </c>
      <c r="R223" s="169" t="str">
        <f t="shared" si="29"/>
        <v/>
      </c>
      <c r="U223" s="91">
        <v>223</v>
      </c>
    </row>
    <row r="224" spans="1:21" x14ac:dyDescent="0.35">
      <c r="A224" s="151" t="str">
        <f t="shared" ca="1" si="26"/>
        <v/>
      </c>
      <c r="B224" s="15">
        <v>233</v>
      </c>
      <c r="C224" s="81" t="str">
        <f t="shared" si="24"/>
        <v/>
      </c>
      <c r="E224" s="109" t="str">
        <f>IF(D224="","",VLOOKUP(D224,PROFILE!$B$6:$Z$5000,10,FALSE))</f>
        <v/>
      </c>
      <c r="F224" s="109" t="str">
        <f>IF(D224="","",VLOOKUP(D224,PROFILE!$B$6:$Z$5000,18,FALSE))</f>
        <v/>
      </c>
      <c r="G224" s="81" t="str">
        <f>IF(D224="","",VLOOKUP(D224,PROFILE!$B$6:$Z$5000,23,FALSE))</f>
        <v/>
      </c>
      <c r="H224" s="81" t="str">
        <f>IF(D224="","",VLOOKUP(D224,PROFILE!$B$6:$Z$5000,24,FALSE))</f>
        <v/>
      </c>
      <c r="I224" s="110" t="str">
        <f>IF(D224="","",VLOOKUP(D224,PROFILE!$B$6:$Z$5000,25,FALSE))</f>
        <v/>
      </c>
      <c r="K224" s="87" t="str">
        <f t="shared" si="25"/>
        <v/>
      </c>
      <c r="L224" s="87" t="str">
        <f t="shared" si="30"/>
        <v/>
      </c>
      <c r="N224" s="138" t="str">
        <f t="shared" si="27"/>
        <v/>
      </c>
      <c r="O224" s="110" t="str">
        <f>IF(D224="","",IF(VLOOKUP(D224,KPI!$A$4:$P$5000,16,FALSE)=0,"UNBILL","BILLED"))</f>
        <v/>
      </c>
      <c r="P224" s="90" t="str">
        <f t="shared" si="23"/>
        <v/>
      </c>
      <c r="Q224" s="168" t="str">
        <f t="shared" si="28"/>
        <v>ไม่ระบุ</v>
      </c>
      <c r="R224" s="169" t="str">
        <f t="shared" si="29"/>
        <v/>
      </c>
      <c r="U224" s="91">
        <v>224</v>
      </c>
    </row>
    <row r="225" spans="1:21" x14ac:dyDescent="0.35">
      <c r="A225" s="151" t="str">
        <f t="shared" ca="1" si="26"/>
        <v/>
      </c>
      <c r="B225" s="15">
        <v>234</v>
      </c>
      <c r="C225" s="81" t="str">
        <f t="shared" si="24"/>
        <v/>
      </c>
      <c r="E225" s="109" t="str">
        <f>IF(D225="","",VLOOKUP(D225,PROFILE!$B$6:$Z$5000,10,FALSE))</f>
        <v/>
      </c>
      <c r="F225" s="109" t="str">
        <f>IF(D225="","",VLOOKUP(D225,PROFILE!$B$6:$Z$5000,18,FALSE))</f>
        <v/>
      </c>
      <c r="G225" s="81" t="str">
        <f>IF(D225="","",VLOOKUP(D225,PROFILE!$B$6:$Z$5000,23,FALSE))</f>
        <v/>
      </c>
      <c r="H225" s="81" t="str">
        <f>IF(D225="","",VLOOKUP(D225,PROFILE!$B$6:$Z$5000,24,FALSE))</f>
        <v/>
      </c>
      <c r="I225" s="110" t="str">
        <f>IF(D225="","",VLOOKUP(D225,PROFILE!$B$6:$Z$5000,25,FALSE))</f>
        <v/>
      </c>
      <c r="K225" s="87" t="str">
        <f t="shared" si="25"/>
        <v/>
      </c>
      <c r="L225" s="87" t="str">
        <f t="shared" si="30"/>
        <v/>
      </c>
      <c r="N225" s="138" t="str">
        <f t="shared" si="27"/>
        <v/>
      </c>
      <c r="O225" s="110" t="str">
        <f>IF(D225="","",IF(VLOOKUP(D225,KPI!$A$4:$P$5000,16,FALSE)=0,"UNBILL","BILLED"))</f>
        <v/>
      </c>
      <c r="P225" s="90" t="str">
        <f t="shared" si="23"/>
        <v/>
      </c>
      <c r="Q225" s="168" t="str">
        <f t="shared" si="28"/>
        <v>ไม่ระบุ</v>
      </c>
      <c r="R225" s="169" t="str">
        <f t="shared" si="29"/>
        <v/>
      </c>
      <c r="U225" s="91">
        <v>225</v>
      </c>
    </row>
    <row r="226" spans="1:21" x14ac:dyDescent="0.35">
      <c r="A226" s="151" t="str">
        <f t="shared" ca="1" si="26"/>
        <v/>
      </c>
      <c r="B226" s="15">
        <v>235</v>
      </c>
      <c r="C226" s="81" t="str">
        <f t="shared" si="24"/>
        <v/>
      </c>
      <c r="E226" s="109" t="str">
        <f>IF(D226="","",VLOOKUP(D226,PROFILE!$B$6:$Z$5000,10,FALSE))</f>
        <v/>
      </c>
      <c r="F226" s="109" t="str">
        <f>IF(D226="","",VLOOKUP(D226,PROFILE!$B$6:$Z$5000,18,FALSE))</f>
        <v/>
      </c>
      <c r="G226" s="81" t="str">
        <f>IF(D226="","",VLOOKUP(D226,PROFILE!$B$6:$Z$5000,23,FALSE))</f>
        <v/>
      </c>
      <c r="H226" s="81" t="str">
        <f>IF(D226="","",VLOOKUP(D226,PROFILE!$B$6:$Z$5000,24,FALSE))</f>
        <v/>
      </c>
      <c r="I226" s="110" t="str">
        <f>IF(D226="","",VLOOKUP(D226,PROFILE!$B$6:$Z$5000,25,FALSE))</f>
        <v/>
      </c>
      <c r="K226" s="87" t="str">
        <f t="shared" si="25"/>
        <v/>
      </c>
      <c r="L226" s="87" t="str">
        <f t="shared" si="30"/>
        <v/>
      </c>
      <c r="N226" s="138" t="str">
        <f t="shared" si="27"/>
        <v/>
      </c>
      <c r="O226" s="110" t="str">
        <f>IF(D226="","",IF(VLOOKUP(D226,KPI!$A$4:$P$5000,16,FALSE)=0,"UNBILL","BILLED"))</f>
        <v/>
      </c>
      <c r="P226" s="90" t="str">
        <f t="shared" si="23"/>
        <v/>
      </c>
      <c r="Q226" s="168" t="str">
        <f t="shared" si="28"/>
        <v>ไม่ระบุ</v>
      </c>
      <c r="R226" s="169" t="str">
        <f t="shared" si="29"/>
        <v/>
      </c>
      <c r="U226" s="91">
        <v>226</v>
      </c>
    </row>
    <row r="227" spans="1:21" x14ac:dyDescent="0.35">
      <c r="A227" s="151" t="str">
        <f t="shared" ref="A227:A290" ca="1" si="31">IF(C227="","",NOW())</f>
        <v/>
      </c>
      <c r="B227" s="15">
        <v>236</v>
      </c>
      <c r="C227" s="81" t="str">
        <f t="shared" si="24"/>
        <v/>
      </c>
      <c r="E227" s="109" t="str">
        <f>IF(D227="","",VLOOKUP(D227,PROFILE!$B$6:$Z$5000,10,FALSE))</f>
        <v/>
      </c>
      <c r="F227" s="109" t="str">
        <f>IF(D227="","",VLOOKUP(D227,PROFILE!$B$6:$Z$5000,18,FALSE))</f>
        <v/>
      </c>
      <c r="G227" s="81" t="str">
        <f>IF(D227="","",VLOOKUP(D227,PROFILE!$B$6:$Z$5000,23,FALSE))</f>
        <v/>
      </c>
      <c r="H227" s="81" t="str">
        <f>IF(D227="","",VLOOKUP(D227,PROFILE!$B$6:$Z$5000,24,FALSE))</f>
        <v/>
      </c>
      <c r="I227" s="110" t="str">
        <f>IF(D227="","",VLOOKUP(D227,PROFILE!$B$6:$Z$5000,25,FALSE))</f>
        <v/>
      </c>
      <c r="K227" s="87" t="str">
        <f t="shared" si="25"/>
        <v/>
      </c>
      <c r="L227" s="87" t="str">
        <f t="shared" si="30"/>
        <v/>
      </c>
      <c r="N227" s="138" t="str">
        <f t="shared" si="27"/>
        <v/>
      </c>
      <c r="O227" s="110" t="str">
        <f>IF(D227="","",IF(VLOOKUP(D227,KPI!$A$4:$P$5000,16,FALSE)=0,"UNBILL","BILLED"))</f>
        <v/>
      </c>
      <c r="P227" s="90" t="str">
        <f t="shared" si="23"/>
        <v/>
      </c>
      <c r="Q227" s="168" t="str">
        <f t="shared" si="28"/>
        <v>ไม่ระบุ</v>
      </c>
      <c r="R227" s="169" t="str">
        <f t="shared" si="29"/>
        <v/>
      </c>
      <c r="U227" s="91">
        <v>227</v>
      </c>
    </row>
    <row r="228" spans="1:21" x14ac:dyDescent="0.35">
      <c r="A228" s="151" t="str">
        <f t="shared" ca="1" si="31"/>
        <v/>
      </c>
      <c r="B228" s="15">
        <v>237</v>
      </c>
      <c r="C228" s="81" t="str">
        <f t="shared" si="24"/>
        <v/>
      </c>
      <c r="E228" s="109" t="str">
        <f>IF(D228="","",VLOOKUP(D228,PROFILE!$B$6:$Z$5000,10,FALSE))</f>
        <v/>
      </c>
      <c r="F228" s="109" t="str">
        <f>IF(D228="","",VLOOKUP(D228,PROFILE!$B$6:$Z$5000,18,FALSE))</f>
        <v/>
      </c>
      <c r="G228" s="81" t="str">
        <f>IF(D228="","",VLOOKUP(D228,PROFILE!$B$6:$Z$5000,23,FALSE))</f>
        <v/>
      </c>
      <c r="H228" s="81" t="str">
        <f>IF(D228="","",VLOOKUP(D228,PROFILE!$B$6:$Z$5000,24,FALSE))</f>
        <v/>
      </c>
      <c r="I228" s="110" t="str">
        <f>IF(D228="","",VLOOKUP(D228,PROFILE!$B$6:$Z$5000,25,FALSE))</f>
        <v/>
      </c>
      <c r="K228" s="87" t="str">
        <f t="shared" si="25"/>
        <v/>
      </c>
      <c r="L228" s="87" t="str">
        <f t="shared" si="30"/>
        <v/>
      </c>
      <c r="N228" s="138" t="str">
        <f t="shared" si="27"/>
        <v/>
      </c>
      <c r="O228" s="110" t="str">
        <f>IF(D228="","",IF(VLOOKUP(D228,KPI!$A$4:$P$5000,16,FALSE)=0,"UNBILL","BILLED"))</f>
        <v/>
      </c>
      <c r="P228" s="90" t="str">
        <f t="shared" si="23"/>
        <v/>
      </c>
      <c r="Q228" s="168" t="str">
        <f t="shared" si="28"/>
        <v>ไม่ระบุ</v>
      </c>
      <c r="R228" s="169" t="str">
        <f t="shared" si="29"/>
        <v/>
      </c>
      <c r="U228" s="91">
        <v>228</v>
      </c>
    </row>
    <row r="229" spans="1:21" x14ac:dyDescent="0.35">
      <c r="A229" s="151" t="str">
        <f t="shared" ca="1" si="31"/>
        <v/>
      </c>
      <c r="B229" s="15">
        <v>238</v>
      </c>
      <c r="C229" s="81" t="str">
        <f t="shared" si="24"/>
        <v/>
      </c>
      <c r="E229" s="109" t="str">
        <f>IF(D229="","",VLOOKUP(D229,PROFILE!$B$6:$Z$5000,10,FALSE))</f>
        <v/>
      </c>
      <c r="F229" s="109" t="str">
        <f>IF(D229="","",VLOOKUP(D229,PROFILE!$B$6:$Z$5000,18,FALSE))</f>
        <v/>
      </c>
      <c r="G229" s="81" t="str">
        <f>IF(D229="","",VLOOKUP(D229,PROFILE!$B$6:$Z$5000,23,FALSE))</f>
        <v/>
      </c>
      <c r="H229" s="81" t="str">
        <f>IF(D229="","",VLOOKUP(D229,PROFILE!$B$6:$Z$5000,24,FALSE))</f>
        <v/>
      </c>
      <c r="I229" s="110" t="str">
        <f>IF(D229="","",VLOOKUP(D229,PROFILE!$B$6:$Z$5000,25,FALSE))</f>
        <v/>
      </c>
      <c r="K229" s="87" t="str">
        <f t="shared" si="25"/>
        <v/>
      </c>
      <c r="L229" s="87" t="str">
        <f t="shared" si="30"/>
        <v/>
      </c>
      <c r="N229" s="138" t="str">
        <f t="shared" si="27"/>
        <v/>
      </c>
      <c r="O229" s="110" t="str">
        <f>IF(D229="","",IF(VLOOKUP(D229,KPI!$A$4:$P$5000,16,FALSE)=0,"UNBILL","BILLED"))</f>
        <v/>
      </c>
      <c r="P229" s="90" t="str">
        <f t="shared" si="23"/>
        <v/>
      </c>
      <c r="Q229" s="168" t="str">
        <f t="shared" si="28"/>
        <v>ไม่ระบุ</v>
      </c>
      <c r="R229" s="169" t="str">
        <f t="shared" si="29"/>
        <v/>
      </c>
      <c r="U229" s="91">
        <v>229</v>
      </c>
    </row>
    <row r="230" spans="1:21" x14ac:dyDescent="0.35">
      <c r="A230" s="151" t="str">
        <f t="shared" ca="1" si="31"/>
        <v/>
      </c>
      <c r="B230" s="15">
        <v>239</v>
      </c>
      <c r="C230" s="81" t="str">
        <f t="shared" si="24"/>
        <v/>
      </c>
      <c r="E230" s="109" t="str">
        <f>IF(D230="","",VLOOKUP(D230,PROFILE!$B$6:$Z$5000,10,FALSE))</f>
        <v/>
      </c>
      <c r="F230" s="109" t="str">
        <f>IF(D230="","",VLOOKUP(D230,PROFILE!$B$6:$Z$5000,18,FALSE))</f>
        <v/>
      </c>
      <c r="G230" s="81" t="str">
        <f>IF(D230="","",VLOOKUP(D230,PROFILE!$B$6:$Z$5000,23,FALSE))</f>
        <v/>
      </c>
      <c r="H230" s="81" t="str">
        <f>IF(D230="","",VLOOKUP(D230,PROFILE!$B$6:$Z$5000,24,FALSE))</f>
        <v/>
      </c>
      <c r="I230" s="110" t="str">
        <f>IF(D230="","",VLOOKUP(D230,PROFILE!$B$6:$Z$5000,25,FALSE))</f>
        <v/>
      </c>
      <c r="K230" s="87" t="str">
        <f t="shared" si="25"/>
        <v/>
      </c>
      <c r="L230" s="87" t="str">
        <f t="shared" si="30"/>
        <v/>
      </c>
      <c r="N230" s="138" t="str">
        <f t="shared" si="27"/>
        <v/>
      </c>
      <c r="O230" s="110" t="str">
        <f>IF(D230="","",IF(VLOOKUP(D230,KPI!$A$4:$P$5000,16,FALSE)=0,"UNBILL","BILLED"))</f>
        <v/>
      </c>
      <c r="P230" s="90" t="str">
        <f t="shared" si="23"/>
        <v/>
      </c>
      <c r="Q230" s="168" t="str">
        <f t="shared" si="28"/>
        <v>ไม่ระบุ</v>
      </c>
      <c r="R230" s="169" t="str">
        <f t="shared" si="29"/>
        <v/>
      </c>
      <c r="U230" s="91">
        <v>230</v>
      </c>
    </row>
    <row r="231" spans="1:21" x14ac:dyDescent="0.35">
      <c r="A231" s="151" t="str">
        <f t="shared" ca="1" si="31"/>
        <v/>
      </c>
      <c r="B231" s="15">
        <v>240</v>
      </c>
      <c r="C231" s="81" t="str">
        <f t="shared" si="24"/>
        <v/>
      </c>
      <c r="E231" s="109" t="str">
        <f>IF(D231="","",VLOOKUP(D231,PROFILE!$B$6:$Z$5000,10,FALSE))</f>
        <v/>
      </c>
      <c r="F231" s="109" t="str">
        <f>IF(D231="","",VLOOKUP(D231,PROFILE!$B$6:$Z$5000,18,FALSE))</f>
        <v/>
      </c>
      <c r="G231" s="81" t="str">
        <f>IF(D231="","",VLOOKUP(D231,PROFILE!$B$6:$Z$5000,23,FALSE))</f>
        <v/>
      </c>
      <c r="H231" s="81" t="str">
        <f>IF(D231="","",VLOOKUP(D231,PROFILE!$B$6:$Z$5000,24,FALSE))</f>
        <v/>
      </c>
      <c r="I231" s="110" t="str">
        <f>IF(D231="","",VLOOKUP(D231,PROFILE!$B$6:$Z$5000,25,FALSE))</f>
        <v/>
      </c>
      <c r="K231" s="87" t="str">
        <f t="shared" si="25"/>
        <v/>
      </c>
      <c r="L231" s="87" t="str">
        <f t="shared" si="30"/>
        <v/>
      </c>
      <c r="N231" s="138" t="str">
        <f t="shared" si="27"/>
        <v/>
      </c>
      <c r="O231" s="110" t="str">
        <f>IF(D231="","",IF(VLOOKUP(D231,KPI!$A$4:$P$5000,16,FALSE)=0,"UNBILL","BILLED"))</f>
        <v/>
      </c>
      <c r="P231" s="90" t="str">
        <f t="shared" si="23"/>
        <v/>
      </c>
      <c r="Q231" s="168" t="str">
        <f t="shared" si="28"/>
        <v>ไม่ระบุ</v>
      </c>
      <c r="R231" s="169" t="str">
        <f t="shared" si="29"/>
        <v/>
      </c>
      <c r="U231" s="91">
        <v>231</v>
      </c>
    </row>
    <row r="232" spans="1:21" x14ac:dyDescent="0.35">
      <c r="A232" s="151" t="str">
        <f t="shared" ca="1" si="31"/>
        <v/>
      </c>
      <c r="B232" s="15">
        <v>241</v>
      </c>
      <c r="C232" s="81" t="str">
        <f t="shared" si="24"/>
        <v/>
      </c>
      <c r="E232" s="109" t="str">
        <f>IF(D232="","",VLOOKUP(D232,PROFILE!$B$6:$Z$5000,10,FALSE))</f>
        <v/>
      </c>
      <c r="F232" s="109" t="str">
        <f>IF(D232="","",VLOOKUP(D232,PROFILE!$B$6:$Z$5000,18,FALSE))</f>
        <v/>
      </c>
      <c r="G232" s="81" t="str">
        <f>IF(D232="","",VLOOKUP(D232,PROFILE!$B$6:$Z$5000,23,FALSE))</f>
        <v/>
      </c>
      <c r="H232" s="81" t="str">
        <f>IF(D232="","",VLOOKUP(D232,PROFILE!$B$6:$Z$5000,24,FALSE))</f>
        <v/>
      </c>
      <c r="I232" s="110" t="str">
        <f>IF(D232="","",VLOOKUP(D232,PROFILE!$B$6:$Z$5000,25,FALSE))</f>
        <v/>
      </c>
      <c r="K232" s="87" t="str">
        <f t="shared" si="25"/>
        <v/>
      </c>
      <c r="L232" s="87" t="str">
        <f t="shared" si="30"/>
        <v/>
      </c>
      <c r="N232" s="138" t="str">
        <f t="shared" si="27"/>
        <v/>
      </c>
      <c r="O232" s="110" t="str">
        <f>IF(D232="","",IF(VLOOKUP(D232,KPI!$A$4:$P$5000,16,FALSE)=0,"UNBILL","BILLED"))</f>
        <v/>
      </c>
      <c r="P232" s="90" t="str">
        <f t="shared" si="23"/>
        <v/>
      </c>
      <c r="Q232" s="168" t="str">
        <f t="shared" si="28"/>
        <v>ไม่ระบุ</v>
      </c>
      <c r="R232" s="169" t="str">
        <f t="shared" si="29"/>
        <v/>
      </c>
      <c r="U232" s="91">
        <v>232</v>
      </c>
    </row>
    <row r="233" spans="1:21" x14ac:dyDescent="0.35">
      <c r="A233" s="151" t="str">
        <f t="shared" ca="1" si="31"/>
        <v/>
      </c>
      <c r="B233" s="15">
        <v>242</v>
      </c>
      <c r="C233" s="81" t="str">
        <f t="shared" si="24"/>
        <v/>
      </c>
      <c r="E233" s="109" t="str">
        <f>IF(D233="","",VLOOKUP(D233,PROFILE!$B$6:$Z$5000,10,FALSE))</f>
        <v/>
      </c>
      <c r="F233" s="109" t="str">
        <f>IF(D233="","",VLOOKUP(D233,PROFILE!$B$6:$Z$5000,18,FALSE))</f>
        <v/>
      </c>
      <c r="G233" s="81" t="str">
        <f>IF(D233="","",VLOOKUP(D233,PROFILE!$B$6:$Z$5000,23,FALSE))</f>
        <v/>
      </c>
      <c r="H233" s="81" t="str">
        <f>IF(D233="","",VLOOKUP(D233,PROFILE!$B$6:$Z$5000,24,FALSE))</f>
        <v/>
      </c>
      <c r="I233" s="110" t="str">
        <f>IF(D233="","",VLOOKUP(D233,PROFILE!$B$6:$Z$5000,25,FALSE))</f>
        <v/>
      </c>
      <c r="K233" s="87" t="str">
        <f t="shared" si="25"/>
        <v/>
      </c>
      <c r="L233" s="87" t="str">
        <f t="shared" si="30"/>
        <v/>
      </c>
      <c r="N233" s="138" t="str">
        <f t="shared" si="27"/>
        <v/>
      </c>
      <c r="O233" s="110" t="str">
        <f>IF(D233="","",IF(VLOOKUP(D233,KPI!$A$4:$P$5000,16,FALSE)=0,"UNBILL","BILLED"))</f>
        <v/>
      </c>
      <c r="P233" s="90" t="str">
        <f t="shared" si="23"/>
        <v/>
      </c>
      <c r="Q233" s="168" t="str">
        <f t="shared" si="28"/>
        <v>ไม่ระบุ</v>
      </c>
      <c r="R233" s="169" t="str">
        <f t="shared" si="29"/>
        <v/>
      </c>
      <c r="U233" s="91">
        <v>233</v>
      </c>
    </row>
    <row r="234" spans="1:21" x14ac:dyDescent="0.35">
      <c r="A234" s="151" t="str">
        <f t="shared" ca="1" si="31"/>
        <v/>
      </c>
      <c r="B234" s="15">
        <v>243</v>
      </c>
      <c r="C234" s="81" t="str">
        <f t="shared" si="24"/>
        <v/>
      </c>
      <c r="E234" s="109" t="str">
        <f>IF(D234="","",VLOOKUP(D234,PROFILE!$B$6:$Z$5000,10,FALSE))</f>
        <v/>
      </c>
      <c r="F234" s="109" t="str">
        <f>IF(D234="","",VLOOKUP(D234,PROFILE!$B$6:$Z$5000,18,FALSE))</f>
        <v/>
      </c>
      <c r="G234" s="81" t="str">
        <f>IF(D234="","",VLOOKUP(D234,PROFILE!$B$6:$Z$5000,23,FALSE))</f>
        <v/>
      </c>
      <c r="H234" s="81" t="str">
        <f>IF(D234="","",VLOOKUP(D234,PROFILE!$B$6:$Z$5000,24,FALSE))</f>
        <v/>
      </c>
      <c r="I234" s="110" t="str">
        <f>IF(D234="","",VLOOKUP(D234,PROFILE!$B$6:$Z$5000,25,FALSE))</f>
        <v/>
      </c>
      <c r="K234" s="87" t="str">
        <f t="shared" si="25"/>
        <v/>
      </c>
      <c r="L234" s="87" t="str">
        <f t="shared" si="30"/>
        <v/>
      </c>
      <c r="N234" s="138" t="str">
        <f t="shared" si="27"/>
        <v/>
      </c>
      <c r="O234" s="110" t="str">
        <f>IF(D234="","",IF(VLOOKUP(D234,KPI!$A$4:$P$5000,16,FALSE)=0,"UNBILL","BILLED"))</f>
        <v/>
      </c>
      <c r="P234" s="90" t="str">
        <f t="shared" si="23"/>
        <v/>
      </c>
      <c r="Q234" s="168" t="str">
        <f t="shared" si="28"/>
        <v>ไม่ระบุ</v>
      </c>
      <c r="R234" s="169" t="str">
        <f t="shared" si="29"/>
        <v/>
      </c>
      <c r="U234" s="91">
        <v>234</v>
      </c>
    </row>
    <row r="235" spans="1:21" x14ac:dyDescent="0.35">
      <c r="A235" s="151" t="str">
        <f t="shared" ca="1" si="31"/>
        <v/>
      </c>
      <c r="B235" s="15">
        <v>244</v>
      </c>
      <c r="C235" s="81" t="str">
        <f t="shared" si="24"/>
        <v/>
      </c>
      <c r="E235" s="109" t="str">
        <f>IF(D235="","",VLOOKUP(D235,PROFILE!$B$6:$Z$5000,10,FALSE))</f>
        <v/>
      </c>
      <c r="F235" s="109" t="str">
        <f>IF(D235="","",VLOOKUP(D235,PROFILE!$B$6:$Z$5000,18,FALSE))</f>
        <v/>
      </c>
      <c r="G235" s="81" t="str">
        <f>IF(D235="","",VLOOKUP(D235,PROFILE!$B$6:$Z$5000,23,FALSE))</f>
        <v/>
      </c>
      <c r="H235" s="81" t="str">
        <f>IF(D235="","",VLOOKUP(D235,PROFILE!$B$6:$Z$5000,24,FALSE))</f>
        <v/>
      </c>
      <c r="I235" s="110" t="str">
        <f>IF(D235="","",VLOOKUP(D235,PROFILE!$B$6:$Z$5000,25,FALSE))</f>
        <v/>
      </c>
      <c r="K235" s="87" t="str">
        <f t="shared" si="25"/>
        <v/>
      </c>
      <c r="L235" s="87" t="str">
        <f t="shared" si="30"/>
        <v/>
      </c>
      <c r="N235" s="138" t="str">
        <f t="shared" si="27"/>
        <v/>
      </c>
      <c r="O235" s="110" t="str">
        <f>IF(D235="","",IF(VLOOKUP(D235,KPI!$A$4:$P$5000,16,FALSE)=0,"UNBILL","BILLED"))</f>
        <v/>
      </c>
      <c r="P235" s="90" t="str">
        <f t="shared" si="23"/>
        <v/>
      </c>
      <c r="Q235" s="168" t="str">
        <f t="shared" si="28"/>
        <v>ไม่ระบุ</v>
      </c>
      <c r="R235" s="169" t="str">
        <f t="shared" si="29"/>
        <v/>
      </c>
      <c r="U235" s="91">
        <v>235</v>
      </c>
    </row>
    <row r="236" spans="1:21" x14ac:dyDescent="0.35">
      <c r="A236" s="151" t="str">
        <f t="shared" ca="1" si="31"/>
        <v/>
      </c>
      <c r="B236" s="15">
        <v>245</v>
      </c>
      <c r="C236" s="81" t="str">
        <f t="shared" si="24"/>
        <v/>
      </c>
      <c r="E236" s="109" t="str">
        <f>IF(D236="","",VLOOKUP(D236,PROFILE!$B$6:$Z$5000,10,FALSE))</f>
        <v/>
      </c>
      <c r="F236" s="109" t="str">
        <f>IF(D236="","",VLOOKUP(D236,PROFILE!$B$6:$Z$5000,18,FALSE))</f>
        <v/>
      </c>
      <c r="G236" s="81" t="str">
        <f>IF(D236="","",VLOOKUP(D236,PROFILE!$B$6:$Z$5000,23,FALSE))</f>
        <v/>
      </c>
      <c r="H236" s="81" t="str">
        <f>IF(D236="","",VLOOKUP(D236,PROFILE!$B$6:$Z$5000,24,FALSE))</f>
        <v/>
      </c>
      <c r="I236" s="110" t="str">
        <f>IF(D236="","",VLOOKUP(D236,PROFILE!$B$6:$Z$5000,25,FALSE))</f>
        <v/>
      </c>
      <c r="K236" s="87" t="str">
        <f t="shared" si="25"/>
        <v/>
      </c>
      <c r="L236" s="87" t="str">
        <f t="shared" si="30"/>
        <v/>
      </c>
      <c r="N236" s="138" t="str">
        <f t="shared" si="27"/>
        <v/>
      </c>
      <c r="O236" s="110" t="str">
        <f>IF(D236="","",IF(VLOOKUP(D236,KPI!$A$4:$P$5000,16,FALSE)=0,"UNBILL","BILLED"))</f>
        <v/>
      </c>
      <c r="P236" s="90" t="str">
        <f t="shared" si="23"/>
        <v/>
      </c>
      <c r="Q236" s="168" t="str">
        <f t="shared" si="28"/>
        <v>ไม่ระบุ</v>
      </c>
      <c r="R236" s="169" t="str">
        <f t="shared" si="29"/>
        <v/>
      </c>
      <c r="U236" s="91">
        <v>236</v>
      </c>
    </row>
    <row r="237" spans="1:21" x14ac:dyDescent="0.35">
      <c r="A237" s="151" t="str">
        <f t="shared" ca="1" si="31"/>
        <v/>
      </c>
      <c r="B237" s="15">
        <v>246</v>
      </c>
      <c r="C237" s="81" t="str">
        <f t="shared" si="24"/>
        <v/>
      </c>
      <c r="E237" s="109" t="str">
        <f>IF(D237="","",VLOOKUP(D237,PROFILE!$B$6:$Z$5000,10,FALSE))</f>
        <v/>
      </c>
      <c r="F237" s="109" t="str">
        <f>IF(D237="","",VLOOKUP(D237,PROFILE!$B$6:$Z$5000,18,FALSE))</f>
        <v/>
      </c>
      <c r="G237" s="81" t="str">
        <f>IF(D237="","",VLOOKUP(D237,PROFILE!$B$6:$Z$5000,23,FALSE))</f>
        <v/>
      </c>
      <c r="H237" s="81" t="str">
        <f>IF(D237="","",VLOOKUP(D237,PROFILE!$B$6:$Z$5000,24,FALSE))</f>
        <v/>
      </c>
      <c r="I237" s="110" t="str">
        <f>IF(D237="","",VLOOKUP(D237,PROFILE!$B$6:$Z$5000,25,FALSE))</f>
        <v/>
      </c>
      <c r="K237" s="87" t="str">
        <f t="shared" si="25"/>
        <v/>
      </c>
      <c r="L237" s="87" t="str">
        <f t="shared" si="30"/>
        <v/>
      </c>
      <c r="N237" s="138" t="str">
        <f t="shared" si="27"/>
        <v/>
      </c>
      <c r="O237" s="110" t="str">
        <f>IF(D237="","",IF(VLOOKUP(D237,KPI!$A$4:$P$5000,16,FALSE)=0,"UNBILL","BILLED"))</f>
        <v/>
      </c>
      <c r="P237" s="90" t="str">
        <f t="shared" si="23"/>
        <v/>
      </c>
      <c r="Q237" s="168" t="str">
        <f t="shared" si="28"/>
        <v>ไม่ระบุ</v>
      </c>
      <c r="R237" s="169" t="str">
        <f t="shared" si="29"/>
        <v/>
      </c>
      <c r="U237" s="91">
        <v>237</v>
      </c>
    </row>
    <row r="238" spans="1:21" x14ac:dyDescent="0.35">
      <c r="A238" s="151" t="str">
        <f t="shared" ca="1" si="31"/>
        <v/>
      </c>
      <c r="B238" s="15">
        <v>247</v>
      </c>
      <c r="C238" s="81" t="str">
        <f t="shared" si="24"/>
        <v/>
      </c>
      <c r="E238" s="109" t="str">
        <f>IF(D238="","",VLOOKUP(D238,PROFILE!$B$6:$Z$5000,10,FALSE))</f>
        <v/>
      </c>
      <c r="F238" s="109" t="str">
        <f>IF(D238="","",VLOOKUP(D238,PROFILE!$B$6:$Z$5000,18,FALSE))</f>
        <v/>
      </c>
      <c r="G238" s="81" t="str">
        <f>IF(D238="","",VLOOKUP(D238,PROFILE!$B$6:$Z$5000,23,FALSE))</f>
        <v/>
      </c>
      <c r="H238" s="81" t="str">
        <f>IF(D238="","",VLOOKUP(D238,PROFILE!$B$6:$Z$5000,24,FALSE))</f>
        <v/>
      </c>
      <c r="I238" s="110" t="str">
        <f>IF(D238="","",VLOOKUP(D238,PROFILE!$B$6:$Z$5000,25,FALSE))</f>
        <v/>
      </c>
      <c r="K238" s="87" t="str">
        <f t="shared" si="25"/>
        <v/>
      </c>
      <c r="L238" s="87" t="str">
        <f t="shared" si="30"/>
        <v/>
      </c>
      <c r="N238" s="138" t="str">
        <f t="shared" si="27"/>
        <v/>
      </c>
      <c r="O238" s="110" t="str">
        <f>IF(D238="","",IF(VLOOKUP(D238,KPI!$A$4:$P$5000,16,FALSE)=0,"UNBILL","BILLED"))</f>
        <v/>
      </c>
      <c r="P238" s="90" t="str">
        <f t="shared" si="23"/>
        <v/>
      </c>
      <c r="Q238" s="168" t="str">
        <f t="shared" si="28"/>
        <v>ไม่ระบุ</v>
      </c>
      <c r="R238" s="169" t="str">
        <f t="shared" si="29"/>
        <v/>
      </c>
      <c r="U238" s="91">
        <v>238</v>
      </c>
    </row>
    <row r="239" spans="1:21" x14ac:dyDescent="0.35">
      <c r="A239" s="151" t="str">
        <f t="shared" ca="1" si="31"/>
        <v/>
      </c>
      <c r="B239" s="15">
        <v>248</v>
      </c>
      <c r="C239" s="81" t="str">
        <f t="shared" si="24"/>
        <v/>
      </c>
      <c r="E239" s="109" t="str">
        <f>IF(D239="","",VLOOKUP(D239,PROFILE!$B$6:$Z$5000,10,FALSE))</f>
        <v/>
      </c>
      <c r="F239" s="109" t="str">
        <f>IF(D239="","",VLOOKUP(D239,PROFILE!$B$6:$Z$5000,18,FALSE))</f>
        <v/>
      </c>
      <c r="G239" s="81" t="str">
        <f>IF(D239="","",VLOOKUP(D239,PROFILE!$B$6:$Z$5000,23,FALSE))</f>
        <v/>
      </c>
      <c r="H239" s="81" t="str">
        <f>IF(D239="","",VLOOKUP(D239,PROFILE!$B$6:$Z$5000,24,FALSE))</f>
        <v/>
      </c>
      <c r="I239" s="110" t="str">
        <f>IF(D239="","",VLOOKUP(D239,PROFILE!$B$6:$Z$5000,25,FALSE))</f>
        <v/>
      </c>
      <c r="K239" s="87" t="str">
        <f t="shared" si="25"/>
        <v/>
      </c>
      <c r="L239" s="87" t="str">
        <f t="shared" si="30"/>
        <v/>
      </c>
      <c r="N239" s="138" t="str">
        <f t="shared" si="27"/>
        <v/>
      </c>
      <c r="O239" s="110" t="str">
        <f>IF(D239="","",IF(VLOOKUP(D239,KPI!$A$4:$P$5000,16,FALSE)=0,"UNBILL","BILLED"))</f>
        <v/>
      </c>
      <c r="P239" s="90" t="str">
        <f t="shared" si="23"/>
        <v/>
      </c>
      <c r="Q239" s="168" t="str">
        <f t="shared" si="28"/>
        <v>ไม่ระบุ</v>
      </c>
      <c r="R239" s="169" t="str">
        <f t="shared" si="29"/>
        <v/>
      </c>
      <c r="U239" s="91">
        <v>239</v>
      </c>
    </row>
    <row r="240" spans="1:21" x14ac:dyDescent="0.35">
      <c r="A240" s="151" t="str">
        <f t="shared" ca="1" si="31"/>
        <v/>
      </c>
      <c r="B240" s="15">
        <v>249</v>
      </c>
      <c r="C240" s="81" t="str">
        <f t="shared" si="24"/>
        <v/>
      </c>
      <c r="E240" s="109" t="str">
        <f>IF(D240="","",VLOOKUP(D240,PROFILE!$B$6:$Z$5000,10,FALSE))</f>
        <v/>
      </c>
      <c r="F240" s="109" t="str">
        <f>IF(D240="","",VLOOKUP(D240,PROFILE!$B$6:$Z$5000,18,FALSE))</f>
        <v/>
      </c>
      <c r="G240" s="81" t="str">
        <f>IF(D240="","",VLOOKUP(D240,PROFILE!$B$6:$Z$5000,23,FALSE))</f>
        <v/>
      </c>
      <c r="H240" s="81" t="str">
        <f>IF(D240="","",VLOOKUP(D240,PROFILE!$B$6:$Z$5000,24,FALSE))</f>
        <v/>
      </c>
      <c r="I240" s="110" t="str">
        <f>IF(D240="","",VLOOKUP(D240,PROFILE!$B$6:$Z$5000,25,FALSE))</f>
        <v/>
      </c>
      <c r="K240" s="87" t="str">
        <f t="shared" si="25"/>
        <v/>
      </c>
      <c r="L240" s="87" t="str">
        <f t="shared" si="30"/>
        <v/>
      </c>
      <c r="N240" s="138" t="str">
        <f t="shared" si="27"/>
        <v/>
      </c>
      <c r="O240" s="110" t="str">
        <f>IF(D240="","",IF(VLOOKUP(D240,KPI!$A$4:$P$5000,16,FALSE)=0,"UNBILL","BILLED"))</f>
        <v/>
      </c>
      <c r="P240" s="90" t="str">
        <f t="shared" si="23"/>
        <v/>
      </c>
      <c r="Q240" s="168" t="str">
        <f t="shared" si="28"/>
        <v>ไม่ระบุ</v>
      </c>
      <c r="R240" s="169" t="str">
        <f t="shared" si="29"/>
        <v/>
      </c>
      <c r="U240" s="91">
        <v>240</v>
      </c>
    </row>
    <row r="241" spans="1:21" x14ac:dyDescent="0.35">
      <c r="A241" s="151" t="str">
        <f t="shared" ca="1" si="31"/>
        <v/>
      </c>
      <c r="B241" s="15">
        <v>250</v>
      </c>
      <c r="C241" s="81" t="str">
        <f t="shared" si="24"/>
        <v/>
      </c>
      <c r="E241" s="109" t="str">
        <f>IF(D241="","",VLOOKUP(D241,PROFILE!$B$6:$Z$5000,10,FALSE))</f>
        <v/>
      </c>
      <c r="F241" s="109" t="str">
        <f>IF(D241="","",VLOOKUP(D241,PROFILE!$B$6:$Z$5000,18,FALSE))</f>
        <v/>
      </c>
      <c r="G241" s="81" t="str">
        <f>IF(D241="","",VLOOKUP(D241,PROFILE!$B$6:$Z$5000,23,FALSE))</f>
        <v/>
      </c>
      <c r="H241" s="81" t="str">
        <f>IF(D241="","",VLOOKUP(D241,PROFILE!$B$6:$Z$5000,24,FALSE))</f>
        <v/>
      </c>
      <c r="I241" s="110" t="str">
        <f>IF(D241="","",VLOOKUP(D241,PROFILE!$B$6:$Z$5000,25,FALSE))</f>
        <v/>
      </c>
      <c r="K241" s="87" t="str">
        <f t="shared" si="25"/>
        <v/>
      </c>
      <c r="L241" s="87" t="str">
        <f t="shared" si="30"/>
        <v/>
      </c>
      <c r="N241" s="138" t="str">
        <f t="shared" si="27"/>
        <v/>
      </c>
      <c r="O241" s="110" t="str">
        <f>IF(D241="","",IF(VLOOKUP(D241,KPI!$A$4:$P$5000,16,FALSE)=0,"UNBILL","BILLED"))</f>
        <v/>
      </c>
      <c r="P241" s="90" t="str">
        <f t="shared" si="23"/>
        <v/>
      </c>
      <c r="Q241" s="168" t="str">
        <f t="shared" si="28"/>
        <v>ไม่ระบุ</v>
      </c>
      <c r="R241" s="169" t="str">
        <f t="shared" si="29"/>
        <v/>
      </c>
      <c r="U241" s="91">
        <v>241</v>
      </c>
    </row>
    <row r="242" spans="1:21" x14ac:dyDescent="0.35">
      <c r="A242" s="151" t="str">
        <f t="shared" ca="1" si="31"/>
        <v/>
      </c>
      <c r="B242" s="15">
        <v>251</v>
      </c>
      <c r="C242" s="81" t="str">
        <f t="shared" si="24"/>
        <v/>
      </c>
      <c r="E242" s="109" t="str">
        <f>IF(D242="","",VLOOKUP(D242,PROFILE!$B$6:$Z$5000,10,FALSE))</f>
        <v/>
      </c>
      <c r="F242" s="109" t="str">
        <f>IF(D242="","",VLOOKUP(D242,PROFILE!$B$6:$Z$5000,18,FALSE))</f>
        <v/>
      </c>
      <c r="G242" s="81" t="str">
        <f>IF(D242="","",VLOOKUP(D242,PROFILE!$B$6:$Z$5000,23,FALSE))</f>
        <v/>
      </c>
      <c r="H242" s="81" t="str">
        <f>IF(D242="","",VLOOKUP(D242,PROFILE!$B$6:$Z$5000,24,FALSE))</f>
        <v/>
      </c>
      <c r="I242" s="110" t="str">
        <f>IF(D242="","",VLOOKUP(D242,PROFILE!$B$6:$Z$5000,25,FALSE))</f>
        <v/>
      </c>
      <c r="K242" s="87" t="str">
        <f t="shared" si="25"/>
        <v/>
      </c>
      <c r="L242" s="87" t="str">
        <f t="shared" si="30"/>
        <v/>
      </c>
      <c r="N242" s="138" t="str">
        <f t="shared" si="27"/>
        <v/>
      </c>
      <c r="O242" s="110" t="str">
        <f>IF(D242="","",IF(VLOOKUP(D242,KPI!$A$4:$P$5000,16,FALSE)=0,"UNBILL","BILLED"))</f>
        <v/>
      </c>
      <c r="P242" s="90" t="str">
        <f t="shared" si="23"/>
        <v/>
      </c>
      <c r="Q242" s="168" t="str">
        <f t="shared" si="28"/>
        <v>ไม่ระบุ</v>
      </c>
      <c r="R242" s="169" t="str">
        <f t="shared" si="29"/>
        <v/>
      </c>
      <c r="U242" s="91">
        <v>242</v>
      </c>
    </row>
    <row r="243" spans="1:21" x14ac:dyDescent="0.35">
      <c r="A243" s="151" t="str">
        <f t="shared" ca="1" si="31"/>
        <v/>
      </c>
      <c r="B243" s="15">
        <v>252</v>
      </c>
      <c r="C243" s="81" t="str">
        <f t="shared" si="24"/>
        <v/>
      </c>
      <c r="E243" s="109" t="str">
        <f>IF(D243="","",VLOOKUP(D243,PROFILE!$B$6:$Z$5000,10,FALSE))</f>
        <v/>
      </c>
      <c r="F243" s="109" t="str">
        <f>IF(D243="","",VLOOKUP(D243,PROFILE!$B$6:$Z$5000,18,FALSE))</f>
        <v/>
      </c>
      <c r="G243" s="81" t="str">
        <f>IF(D243="","",VLOOKUP(D243,PROFILE!$B$6:$Z$5000,23,FALSE))</f>
        <v/>
      </c>
      <c r="H243" s="81" t="str">
        <f>IF(D243="","",VLOOKUP(D243,PROFILE!$B$6:$Z$5000,24,FALSE))</f>
        <v/>
      </c>
      <c r="I243" s="110" t="str">
        <f>IF(D243="","",VLOOKUP(D243,PROFILE!$B$6:$Z$5000,25,FALSE))</f>
        <v/>
      </c>
      <c r="K243" s="87" t="str">
        <f t="shared" si="25"/>
        <v/>
      </c>
      <c r="L243" s="87" t="str">
        <f t="shared" si="30"/>
        <v/>
      </c>
      <c r="N243" s="138" t="str">
        <f t="shared" si="27"/>
        <v/>
      </c>
      <c r="O243" s="110" t="str">
        <f>IF(D243="","",IF(VLOOKUP(D243,KPI!$A$4:$P$5000,16,FALSE)=0,"UNBILL","BILLED"))</f>
        <v/>
      </c>
      <c r="P243" s="90" t="str">
        <f t="shared" si="23"/>
        <v/>
      </c>
      <c r="Q243" s="168" t="str">
        <f t="shared" si="28"/>
        <v>ไม่ระบุ</v>
      </c>
      <c r="R243" s="169" t="str">
        <f t="shared" si="29"/>
        <v/>
      </c>
      <c r="U243" s="91">
        <v>243</v>
      </c>
    </row>
    <row r="244" spans="1:21" x14ac:dyDescent="0.35">
      <c r="A244" s="151" t="str">
        <f t="shared" ca="1" si="31"/>
        <v/>
      </c>
      <c r="B244" s="15">
        <v>253</v>
      </c>
      <c r="C244" s="81" t="str">
        <f t="shared" si="24"/>
        <v/>
      </c>
      <c r="E244" s="109" t="str">
        <f>IF(D244="","",VLOOKUP(D244,PROFILE!$B$6:$Z$5000,10,FALSE))</f>
        <v/>
      </c>
      <c r="F244" s="109" t="str">
        <f>IF(D244="","",VLOOKUP(D244,PROFILE!$B$6:$Z$5000,18,FALSE))</f>
        <v/>
      </c>
      <c r="G244" s="81" t="str">
        <f>IF(D244="","",VLOOKUP(D244,PROFILE!$B$6:$Z$5000,23,FALSE))</f>
        <v/>
      </c>
      <c r="H244" s="81" t="str">
        <f>IF(D244="","",VLOOKUP(D244,PROFILE!$B$6:$Z$5000,24,FALSE))</f>
        <v/>
      </c>
      <c r="I244" s="110" t="str">
        <f>IF(D244="","",VLOOKUP(D244,PROFILE!$B$6:$Z$5000,25,FALSE))</f>
        <v/>
      </c>
      <c r="K244" s="87" t="str">
        <f t="shared" si="25"/>
        <v/>
      </c>
      <c r="L244" s="87" t="str">
        <f t="shared" si="30"/>
        <v/>
      </c>
      <c r="N244" s="138" t="str">
        <f t="shared" si="27"/>
        <v/>
      </c>
      <c r="O244" s="110" t="str">
        <f>IF(D244="","",IF(VLOOKUP(D244,KPI!$A$4:$P$5000,16,FALSE)=0,"UNBILL","BILLED"))</f>
        <v/>
      </c>
      <c r="P244" s="90" t="str">
        <f t="shared" si="23"/>
        <v/>
      </c>
      <c r="Q244" s="168" t="str">
        <f t="shared" si="28"/>
        <v>ไม่ระบุ</v>
      </c>
      <c r="R244" s="169" t="str">
        <f t="shared" si="29"/>
        <v/>
      </c>
      <c r="U244" s="91">
        <v>244</v>
      </c>
    </row>
    <row r="245" spans="1:21" x14ac:dyDescent="0.35">
      <c r="A245" s="151" t="str">
        <f t="shared" ca="1" si="31"/>
        <v/>
      </c>
      <c r="B245" s="15">
        <v>254</v>
      </c>
      <c r="C245" s="81" t="str">
        <f t="shared" si="24"/>
        <v/>
      </c>
      <c r="E245" s="109" t="str">
        <f>IF(D245="","",VLOOKUP(D245,PROFILE!$B$6:$Z$5000,10,FALSE))</f>
        <v/>
      </c>
      <c r="F245" s="109" t="str">
        <f>IF(D245="","",VLOOKUP(D245,PROFILE!$B$6:$Z$5000,18,FALSE))</f>
        <v/>
      </c>
      <c r="G245" s="81" t="str">
        <f>IF(D245="","",VLOOKUP(D245,PROFILE!$B$6:$Z$5000,23,FALSE))</f>
        <v/>
      </c>
      <c r="H245" s="81" t="str">
        <f>IF(D245="","",VLOOKUP(D245,PROFILE!$B$6:$Z$5000,24,FALSE))</f>
        <v/>
      </c>
      <c r="I245" s="110" t="str">
        <f>IF(D245="","",VLOOKUP(D245,PROFILE!$B$6:$Z$5000,25,FALSE))</f>
        <v/>
      </c>
      <c r="K245" s="87" t="str">
        <f t="shared" si="25"/>
        <v/>
      </c>
      <c r="L245" s="87" t="str">
        <f t="shared" si="30"/>
        <v/>
      </c>
      <c r="N245" s="138" t="str">
        <f t="shared" si="27"/>
        <v/>
      </c>
      <c r="O245" s="110" t="str">
        <f>IF(D245="","",IF(VLOOKUP(D245,KPI!$A$4:$P$5000,16,FALSE)=0,"UNBILL","BILLED"))</f>
        <v/>
      </c>
      <c r="P245" s="90" t="str">
        <f t="shared" si="23"/>
        <v/>
      </c>
      <c r="Q245" s="168" t="str">
        <f t="shared" si="28"/>
        <v>ไม่ระบุ</v>
      </c>
      <c r="R245" s="169" t="str">
        <f t="shared" si="29"/>
        <v/>
      </c>
      <c r="U245" s="91">
        <v>245</v>
      </c>
    </row>
    <row r="246" spans="1:21" x14ac:dyDescent="0.35">
      <c r="A246" s="151" t="str">
        <f t="shared" ca="1" si="31"/>
        <v/>
      </c>
      <c r="B246" s="15">
        <v>255</v>
      </c>
      <c r="C246" s="81" t="str">
        <f t="shared" si="24"/>
        <v/>
      </c>
      <c r="E246" s="109" t="str">
        <f>IF(D246="","",VLOOKUP(D246,PROFILE!$B$6:$Z$5000,10,FALSE))</f>
        <v/>
      </c>
      <c r="F246" s="109" t="str">
        <f>IF(D246="","",VLOOKUP(D246,PROFILE!$B$6:$Z$5000,18,FALSE))</f>
        <v/>
      </c>
      <c r="G246" s="81" t="str">
        <f>IF(D246="","",VLOOKUP(D246,PROFILE!$B$6:$Z$5000,23,FALSE))</f>
        <v/>
      </c>
      <c r="H246" s="81" t="str">
        <f>IF(D246="","",VLOOKUP(D246,PROFILE!$B$6:$Z$5000,24,FALSE))</f>
        <v/>
      </c>
      <c r="I246" s="110" t="str">
        <f>IF(D246="","",VLOOKUP(D246,PROFILE!$B$6:$Z$5000,25,FALSE))</f>
        <v/>
      </c>
      <c r="K246" s="87" t="str">
        <f t="shared" si="25"/>
        <v/>
      </c>
      <c r="L246" s="87" t="str">
        <f t="shared" si="30"/>
        <v/>
      </c>
      <c r="N246" s="138" t="str">
        <f t="shared" si="27"/>
        <v/>
      </c>
      <c r="O246" s="110" t="str">
        <f>IF(D246="","",IF(VLOOKUP(D246,KPI!$A$4:$P$5000,16,FALSE)=0,"UNBILL","BILLED"))</f>
        <v/>
      </c>
      <c r="P246" s="90" t="str">
        <f t="shared" ref="P246:P309" si="32">IF(D246="","","NP")</f>
        <v/>
      </c>
      <c r="Q246" s="168" t="str">
        <f t="shared" si="28"/>
        <v>ไม่ระบุ</v>
      </c>
      <c r="R246" s="169" t="str">
        <f t="shared" si="29"/>
        <v/>
      </c>
      <c r="U246" s="91">
        <v>246</v>
      </c>
    </row>
    <row r="247" spans="1:21" x14ac:dyDescent="0.35">
      <c r="A247" s="151" t="str">
        <f t="shared" ca="1" si="31"/>
        <v/>
      </c>
      <c r="B247" s="15">
        <v>256</v>
      </c>
      <c r="C247" s="81" t="str">
        <f t="shared" si="24"/>
        <v/>
      </c>
      <c r="E247" s="109" t="str">
        <f>IF(D247="","",VLOOKUP(D247,PROFILE!$B$6:$Z$5000,10,FALSE))</f>
        <v/>
      </c>
      <c r="F247" s="109" t="str">
        <f>IF(D247="","",VLOOKUP(D247,PROFILE!$B$6:$Z$5000,18,FALSE))</f>
        <v/>
      </c>
      <c r="G247" s="81" t="str">
        <f>IF(D247="","",VLOOKUP(D247,PROFILE!$B$6:$Z$5000,23,FALSE))</f>
        <v/>
      </c>
      <c r="H247" s="81" t="str">
        <f>IF(D247="","",VLOOKUP(D247,PROFILE!$B$6:$Z$5000,24,FALSE))</f>
        <v/>
      </c>
      <c r="I247" s="110" t="str">
        <f>IF(D247="","",VLOOKUP(D247,PROFILE!$B$6:$Z$5000,25,FALSE))</f>
        <v/>
      </c>
      <c r="K247" s="87" t="str">
        <f t="shared" si="25"/>
        <v/>
      </c>
      <c r="L247" s="87" t="str">
        <f t="shared" si="30"/>
        <v/>
      </c>
      <c r="N247" s="138" t="str">
        <f t="shared" si="27"/>
        <v/>
      </c>
      <c r="O247" s="110" t="str">
        <f>IF(D247="","",IF(VLOOKUP(D247,KPI!$A$4:$P$5000,16,FALSE)=0,"UNBILL","BILLED"))</f>
        <v/>
      </c>
      <c r="P247" s="90" t="str">
        <f t="shared" si="32"/>
        <v/>
      </c>
      <c r="Q247" s="168" t="str">
        <f t="shared" si="28"/>
        <v>ไม่ระบุ</v>
      </c>
      <c r="R247" s="169" t="str">
        <f t="shared" si="29"/>
        <v/>
      </c>
      <c r="U247" s="91">
        <v>247</v>
      </c>
    </row>
    <row r="248" spans="1:21" x14ac:dyDescent="0.35">
      <c r="A248" s="151" t="str">
        <f t="shared" ca="1" si="31"/>
        <v/>
      </c>
      <c r="B248" s="15">
        <v>257</v>
      </c>
      <c r="C248" s="81" t="str">
        <f t="shared" si="24"/>
        <v/>
      </c>
      <c r="E248" s="109" t="str">
        <f>IF(D248="","",VLOOKUP(D248,PROFILE!$B$6:$Z$5000,10,FALSE))</f>
        <v/>
      </c>
      <c r="F248" s="109" t="str">
        <f>IF(D248="","",VLOOKUP(D248,PROFILE!$B$6:$Z$5000,18,FALSE))</f>
        <v/>
      </c>
      <c r="G248" s="81" t="str">
        <f>IF(D248="","",VLOOKUP(D248,PROFILE!$B$6:$Z$5000,23,FALSE))</f>
        <v/>
      </c>
      <c r="H248" s="81" t="str">
        <f>IF(D248="","",VLOOKUP(D248,PROFILE!$B$6:$Z$5000,24,FALSE))</f>
        <v/>
      </c>
      <c r="I248" s="110" t="str">
        <f>IF(D248="","",VLOOKUP(D248,PROFILE!$B$6:$Z$5000,25,FALSE))</f>
        <v/>
      </c>
      <c r="K248" s="87" t="str">
        <f t="shared" si="25"/>
        <v/>
      </c>
      <c r="L248" s="87" t="str">
        <f t="shared" si="30"/>
        <v/>
      </c>
      <c r="N248" s="138" t="str">
        <f t="shared" si="27"/>
        <v/>
      </c>
      <c r="O248" s="110" t="str">
        <f>IF(D248="","",IF(VLOOKUP(D248,KPI!$A$4:$P$5000,16,FALSE)=0,"UNBILL","BILLED"))</f>
        <v/>
      </c>
      <c r="P248" s="90" t="str">
        <f t="shared" si="32"/>
        <v/>
      </c>
      <c r="Q248" s="168" t="str">
        <f t="shared" si="28"/>
        <v>ไม่ระบุ</v>
      </c>
      <c r="R248" s="169" t="str">
        <f t="shared" si="29"/>
        <v/>
      </c>
      <c r="U248" s="91">
        <v>248</v>
      </c>
    </row>
    <row r="249" spans="1:21" x14ac:dyDescent="0.35">
      <c r="A249" s="151" t="str">
        <f t="shared" ca="1" si="31"/>
        <v/>
      </c>
      <c r="B249" s="15">
        <v>258</v>
      </c>
      <c r="C249" s="81" t="str">
        <f t="shared" ref="C249:C312" si="33">IF(D249="","","BL-"&amp;B249)</f>
        <v/>
      </c>
      <c r="E249" s="109" t="str">
        <f>IF(D249="","",VLOOKUP(D249,PROFILE!$B$6:$Z$5000,10,FALSE))</f>
        <v/>
      </c>
      <c r="F249" s="109" t="str">
        <f>IF(D249="","",VLOOKUP(D249,PROFILE!$B$6:$Z$5000,18,FALSE))</f>
        <v/>
      </c>
      <c r="G249" s="81" t="str">
        <f>IF(D249="","",VLOOKUP(D249,PROFILE!$B$6:$Z$5000,23,FALSE))</f>
        <v/>
      </c>
      <c r="H249" s="81" t="str">
        <f>IF(D249="","",VLOOKUP(D249,PROFILE!$B$6:$Z$5000,24,FALSE))</f>
        <v/>
      </c>
      <c r="I249" s="110" t="str">
        <f>IF(D249="","",VLOOKUP(D249,PROFILE!$B$6:$Z$5000,25,FALSE))</f>
        <v/>
      </c>
      <c r="K249" s="87" t="str">
        <f t="shared" ref="K249:K312" si="34">IF(D249="","",J249+(J249*0.07))</f>
        <v/>
      </c>
      <c r="L249" s="87" t="str">
        <f t="shared" si="30"/>
        <v/>
      </c>
      <c r="N249" s="138" t="str">
        <f t="shared" si="27"/>
        <v/>
      </c>
      <c r="O249" s="110" t="str">
        <f>IF(D249="","",IF(VLOOKUP(D249,KPI!$A$4:$P$5000,16,FALSE)=0,"UNBILL","BILLED"))</f>
        <v/>
      </c>
      <c r="P249" s="90" t="str">
        <f t="shared" si="32"/>
        <v/>
      </c>
      <c r="Q249" s="168" t="str">
        <f t="shared" si="28"/>
        <v>ไม่ระบุ</v>
      </c>
      <c r="R249" s="169" t="str">
        <f t="shared" si="29"/>
        <v/>
      </c>
      <c r="U249" s="91">
        <v>249</v>
      </c>
    </row>
    <row r="250" spans="1:21" x14ac:dyDescent="0.35">
      <c r="A250" s="151" t="str">
        <f t="shared" ca="1" si="31"/>
        <v/>
      </c>
      <c r="B250" s="15">
        <v>259</v>
      </c>
      <c r="C250" s="81" t="str">
        <f t="shared" si="33"/>
        <v/>
      </c>
      <c r="E250" s="109" t="str">
        <f>IF(D250="","",VLOOKUP(D250,PROFILE!$B$6:$Z$5000,10,FALSE))</f>
        <v/>
      </c>
      <c r="F250" s="109" t="str">
        <f>IF(D250="","",VLOOKUP(D250,PROFILE!$B$6:$Z$5000,18,FALSE))</f>
        <v/>
      </c>
      <c r="G250" s="81" t="str">
        <f>IF(D250="","",VLOOKUP(D250,PROFILE!$B$6:$Z$5000,23,FALSE))</f>
        <v/>
      </c>
      <c r="H250" s="81" t="str">
        <f>IF(D250="","",VLOOKUP(D250,PROFILE!$B$6:$Z$5000,24,FALSE))</f>
        <v/>
      </c>
      <c r="I250" s="110" t="str">
        <f>IF(D250="","",VLOOKUP(D250,PROFILE!$B$6:$Z$5000,25,FALSE))</f>
        <v/>
      </c>
      <c r="K250" s="87" t="str">
        <f t="shared" si="34"/>
        <v/>
      </c>
      <c r="L250" s="87" t="str">
        <f t="shared" si="30"/>
        <v/>
      </c>
      <c r="N250" s="138" t="str">
        <f t="shared" si="27"/>
        <v/>
      </c>
      <c r="O250" s="110" t="str">
        <f>IF(D250="","",IF(VLOOKUP(D250,KPI!$A$4:$P$5000,16,FALSE)=0,"UNBILL","BILLED"))</f>
        <v/>
      </c>
      <c r="P250" s="90" t="str">
        <f t="shared" si="32"/>
        <v/>
      </c>
      <c r="Q250" s="168" t="str">
        <f t="shared" si="28"/>
        <v>ไม่ระบุ</v>
      </c>
      <c r="R250" s="169" t="str">
        <f t="shared" si="29"/>
        <v/>
      </c>
      <c r="U250" s="91">
        <v>250</v>
      </c>
    </row>
    <row r="251" spans="1:21" x14ac:dyDescent="0.35">
      <c r="A251" s="151" t="str">
        <f t="shared" ca="1" si="31"/>
        <v/>
      </c>
      <c r="B251" s="15">
        <v>260</v>
      </c>
      <c r="C251" s="81" t="str">
        <f t="shared" si="33"/>
        <v/>
      </c>
      <c r="E251" s="109" t="str">
        <f>IF(D251="","",VLOOKUP(D251,PROFILE!$B$6:$Z$5000,10,FALSE))</f>
        <v/>
      </c>
      <c r="F251" s="109" t="str">
        <f>IF(D251="","",VLOOKUP(D251,PROFILE!$B$6:$Z$5000,18,FALSE))</f>
        <v/>
      </c>
      <c r="G251" s="81" t="str">
        <f>IF(D251="","",VLOOKUP(D251,PROFILE!$B$6:$Z$5000,23,FALSE))</f>
        <v/>
      </c>
      <c r="H251" s="81" t="str">
        <f>IF(D251="","",VLOOKUP(D251,PROFILE!$B$6:$Z$5000,24,FALSE))</f>
        <v/>
      </c>
      <c r="I251" s="110" t="str">
        <f>IF(D251="","",VLOOKUP(D251,PROFILE!$B$6:$Z$5000,25,FALSE))</f>
        <v/>
      </c>
      <c r="K251" s="87" t="str">
        <f t="shared" si="34"/>
        <v/>
      </c>
      <c r="L251" s="87" t="str">
        <f t="shared" si="30"/>
        <v/>
      </c>
      <c r="N251" s="138" t="str">
        <f t="shared" si="27"/>
        <v/>
      </c>
      <c r="O251" s="110" t="str">
        <f>IF(D251="","",IF(VLOOKUP(D251,KPI!$A$4:$P$5000,16,FALSE)=0,"UNBILL","BILLED"))</f>
        <v/>
      </c>
      <c r="P251" s="90" t="str">
        <f t="shared" si="32"/>
        <v/>
      </c>
      <c r="Q251" s="168" t="str">
        <f t="shared" si="28"/>
        <v>ไม่ระบุ</v>
      </c>
      <c r="R251" s="169" t="str">
        <f t="shared" si="29"/>
        <v/>
      </c>
      <c r="U251" s="91">
        <v>251</v>
      </c>
    </row>
    <row r="252" spans="1:21" x14ac:dyDescent="0.35">
      <c r="A252" s="151" t="str">
        <f t="shared" ca="1" si="31"/>
        <v/>
      </c>
      <c r="B252" s="15">
        <v>261</v>
      </c>
      <c r="C252" s="81" t="str">
        <f t="shared" si="33"/>
        <v/>
      </c>
      <c r="E252" s="109" t="str">
        <f>IF(D252="","",VLOOKUP(D252,PROFILE!$B$6:$Z$5000,10,FALSE))</f>
        <v/>
      </c>
      <c r="F252" s="109" t="str">
        <f>IF(D252="","",VLOOKUP(D252,PROFILE!$B$6:$Z$5000,18,FALSE))</f>
        <v/>
      </c>
      <c r="G252" s="81" t="str">
        <f>IF(D252="","",VLOOKUP(D252,PROFILE!$B$6:$Z$5000,23,FALSE))</f>
        <v/>
      </c>
      <c r="H252" s="81" t="str">
        <f>IF(D252="","",VLOOKUP(D252,PROFILE!$B$6:$Z$5000,24,FALSE))</f>
        <v/>
      </c>
      <c r="I252" s="110" t="str">
        <f>IF(D252="","",VLOOKUP(D252,PROFILE!$B$6:$Z$5000,25,FALSE))</f>
        <v/>
      </c>
      <c r="K252" s="87" t="str">
        <f t="shared" si="34"/>
        <v/>
      </c>
      <c r="L252" s="87" t="str">
        <f t="shared" si="30"/>
        <v/>
      </c>
      <c r="N252" s="138" t="str">
        <f t="shared" si="27"/>
        <v/>
      </c>
      <c r="O252" s="110" t="str">
        <f>IF(D252="","",IF(VLOOKUP(D252,KPI!$A$4:$P$5000,16,FALSE)=0,"UNBILL","BILLED"))</f>
        <v/>
      </c>
      <c r="P252" s="90" t="str">
        <f t="shared" si="32"/>
        <v/>
      </c>
      <c r="Q252" s="168" t="str">
        <f t="shared" si="28"/>
        <v>ไม่ระบุ</v>
      </c>
      <c r="R252" s="169" t="str">
        <f t="shared" si="29"/>
        <v/>
      </c>
      <c r="U252" s="91">
        <v>252</v>
      </c>
    </row>
    <row r="253" spans="1:21" x14ac:dyDescent="0.35">
      <c r="A253" s="151" t="str">
        <f t="shared" ca="1" si="31"/>
        <v/>
      </c>
      <c r="B253" s="15">
        <v>262</v>
      </c>
      <c r="C253" s="81" t="str">
        <f t="shared" si="33"/>
        <v/>
      </c>
      <c r="E253" s="109" t="str">
        <f>IF(D253="","",VLOOKUP(D253,PROFILE!$B$6:$Z$5000,10,FALSE))</f>
        <v/>
      </c>
      <c r="F253" s="109" t="str">
        <f>IF(D253="","",VLOOKUP(D253,PROFILE!$B$6:$Z$5000,18,FALSE))</f>
        <v/>
      </c>
      <c r="G253" s="81" t="str">
        <f>IF(D253="","",VLOOKUP(D253,PROFILE!$B$6:$Z$5000,23,FALSE))</f>
        <v/>
      </c>
      <c r="H253" s="81" t="str">
        <f>IF(D253="","",VLOOKUP(D253,PROFILE!$B$6:$Z$5000,24,FALSE))</f>
        <v/>
      </c>
      <c r="I253" s="110" t="str">
        <f>IF(D253="","",VLOOKUP(D253,PROFILE!$B$6:$Z$5000,25,FALSE))</f>
        <v/>
      </c>
      <c r="K253" s="87" t="str">
        <f t="shared" si="34"/>
        <v/>
      </c>
      <c r="L253" s="87" t="str">
        <f t="shared" si="30"/>
        <v/>
      </c>
      <c r="N253" s="138" t="str">
        <f t="shared" si="27"/>
        <v/>
      </c>
      <c r="O253" s="110" t="str">
        <f>IF(D253="","",IF(VLOOKUP(D253,KPI!$A$4:$P$5000,16,FALSE)=0,"UNBILL","BILLED"))</f>
        <v/>
      </c>
      <c r="P253" s="90" t="str">
        <f t="shared" si="32"/>
        <v/>
      </c>
      <c r="Q253" s="168" t="str">
        <f t="shared" si="28"/>
        <v>ไม่ระบุ</v>
      </c>
      <c r="R253" s="169" t="str">
        <f t="shared" si="29"/>
        <v/>
      </c>
      <c r="U253" s="91">
        <v>253</v>
      </c>
    </row>
    <row r="254" spans="1:21" x14ac:dyDescent="0.35">
      <c r="A254" s="151" t="str">
        <f t="shared" ca="1" si="31"/>
        <v/>
      </c>
      <c r="B254" s="15">
        <v>263</v>
      </c>
      <c r="C254" s="81" t="str">
        <f t="shared" si="33"/>
        <v/>
      </c>
      <c r="E254" s="109" t="str">
        <f>IF(D254="","",VLOOKUP(D254,PROFILE!$B$6:$Z$5000,10,FALSE))</f>
        <v/>
      </c>
      <c r="F254" s="109" t="str">
        <f>IF(D254="","",VLOOKUP(D254,PROFILE!$B$6:$Z$5000,18,FALSE))</f>
        <v/>
      </c>
      <c r="G254" s="81" t="str">
        <f>IF(D254="","",VLOOKUP(D254,PROFILE!$B$6:$Z$5000,23,FALSE))</f>
        <v/>
      </c>
      <c r="H254" s="81" t="str">
        <f>IF(D254="","",VLOOKUP(D254,PROFILE!$B$6:$Z$5000,24,FALSE))</f>
        <v/>
      </c>
      <c r="I254" s="110" t="str">
        <f>IF(D254="","",VLOOKUP(D254,PROFILE!$B$6:$Z$5000,25,FALSE))</f>
        <v/>
      </c>
      <c r="K254" s="87" t="str">
        <f t="shared" si="34"/>
        <v/>
      </c>
      <c r="L254" s="87" t="str">
        <f t="shared" si="30"/>
        <v/>
      </c>
      <c r="N254" s="138" t="str">
        <f t="shared" si="27"/>
        <v/>
      </c>
      <c r="O254" s="110" t="str">
        <f>IF(D254="","",IF(VLOOKUP(D254,KPI!$A$4:$P$5000,16,FALSE)=0,"UNBILL","BILLED"))</f>
        <v/>
      </c>
      <c r="P254" s="90" t="str">
        <f t="shared" si="32"/>
        <v/>
      </c>
      <c r="Q254" s="168" t="str">
        <f t="shared" si="28"/>
        <v>ไม่ระบุ</v>
      </c>
      <c r="R254" s="169" t="str">
        <f t="shared" si="29"/>
        <v/>
      </c>
      <c r="U254" s="91">
        <v>254</v>
      </c>
    </row>
    <row r="255" spans="1:21" x14ac:dyDescent="0.35">
      <c r="A255" s="151" t="str">
        <f t="shared" ca="1" si="31"/>
        <v/>
      </c>
      <c r="B255" s="15">
        <v>264</v>
      </c>
      <c r="C255" s="81" t="str">
        <f t="shared" si="33"/>
        <v/>
      </c>
      <c r="E255" s="109" t="str">
        <f>IF(D255="","",VLOOKUP(D255,PROFILE!$B$6:$Z$5000,10,FALSE))</f>
        <v/>
      </c>
      <c r="F255" s="109" t="str">
        <f>IF(D255="","",VLOOKUP(D255,PROFILE!$B$6:$Z$5000,18,FALSE))</f>
        <v/>
      </c>
      <c r="G255" s="81" t="str">
        <f>IF(D255="","",VLOOKUP(D255,PROFILE!$B$6:$Z$5000,23,FALSE))</f>
        <v/>
      </c>
      <c r="H255" s="81" t="str">
        <f>IF(D255="","",VLOOKUP(D255,PROFILE!$B$6:$Z$5000,24,FALSE))</f>
        <v/>
      </c>
      <c r="I255" s="110" t="str">
        <f>IF(D255="","",VLOOKUP(D255,PROFILE!$B$6:$Z$5000,25,FALSE))</f>
        <v/>
      </c>
      <c r="K255" s="87" t="str">
        <f t="shared" si="34"/>
        <v/>
      </c>
      <c r="L255" s="87" t="str">
        <f t="shared" si="30"/>
        <v/>
      </c>
      <c r="N255" s="138" t="str">
        <f t="shared" si="27"/>
        <v/>
      </c>
      <c r="O255" s="110" t="str">
        <f>IF(D255="","",IF(VLOOKUP(D255,KPI!$A$4:$P$5000,16,FALSE)=0,"UNBILL","BILLED"))</f>
        <v/>
      </c>
      <c r="P255" s="90" t="str">
        <f t="shared" si="32"/>
        <v/>
      </c>
      <c r="Q255" s="168" t="str">
        <f t="shared" si="28"/>
        <v>ไม่ระบุ</v>
      </c>
      <c r="R255" s="169" t="str">
        <f t="shared" si="29"/>
        <v/>
      </c>
      <c r="U255" s="91">
        <v>255</v>
      </c>
    </row>
    <row r="256" spans="1:21" x14ac:dyDescent="0.35">
      <c r="A256" s="151" t="str">
        <f t="shared" ca="1" si="31"/>
        <v/>
      </c>
      <c r="B256" s="15">
        <v>265</v>
      </c>
      <c r="C256" s="81" t="str">
        <f t="shared" si="33"/>
        <v/>
      </c>
      <c r="E256" s="109" t="str">
        <f>IF(D256="","",VLOOKUP(D256,PROFILE!$B$6:$Z$5000,10,FALSE))</f>
        <v/>
      </c>
      <c r="F256" s="109" t="str">
        <f>IF(D256="","",VLOOKUP(D256,PROFILE!$B$6:$Z$5000,18,FALSE))</f>
        <v/>
      </c>
      <c r="G256" s="81" t="str">
        <f>IF(D256="","",VLOOKUP(D256,PROFILE!$B$6:$Z$5000,23,FALSE))</f>
        <v/>
      </c>
      <c r="H256" s="81" t="str">
        <f>IF(D256="","",VLOOKUP(D256,PROFILE!$B$6:$Z$5000,24,FALSE))</f>
        <v/>
      </c>
      <c r="I256" s="110" t="str">
        <f>IF(D256="","",VLOOKUP(D256,PROFILE!$B$6:$Z$5000,25,FALSE))</f>
        <v/>
      </c>
      <c r="K256" s="87" t="str">
        <f t="shared" si="34"/>
        <v/>
      </c>
      <c r="L256" s="87" t="str">
        <f t="shared" si="30"/>
        <v/>
      </c>
      <c r="N256" s="138" t="str">
        <f t="shared" si="27"/>
        <v/>
      </c>
      <c r="O256" s="110" t="str">
        <f>IF(D256="","",IF(VLOOKUP(D256,KPI!$A$4:$P$5000,16,FALSE)=0,"UNBILL","BILLED"))</f>
        <v/>
      </c>
      <c r="P256" s="90" t="str">
        <f t="shared" si="32"/>
        <v/>
      </c>
      <c r="Q256" s="168" t="str">
        <f t="shared" si="28"/>
        <v>ไม่ระบุ</v>
      </c>
      <c r="R256" s="169" t="str">
        <f t="shared" si="29"/>
        <v/>
      </c>
      <c r="U256" s="91">
        <v>256</v>
      </c>
    </row>
    <row r="257" spans="1:21" x14ac:dyDescent="0.35">
      <c r="A257" s="151" t="str">
        <f t="shared" ca="1" si="31"/>
        <v/>
      </c>
      <c r="B257" s="15">
        <v>266</v>
      </c>
      <c r="C257" s="81" t="str">
        <f t="shared" si="33"/>
        <v/>
      </c>
      <c r="E257" s="109" t="str">
        <f>IF(D257="","",VLOOKUP(D257,PROFILE!$B$6:$Z$5000,10,FALSE))</f>
        <v/>
      </c>
      <c r="F257" s="109" t="str">
        <f>IF(D257="","",VLOOKUP(D257,PROFILE!$B$6:$Z$5000,18,FALSE))</f>
        <v/>
      </c>
      <c r="G257" s="81" t="str">
        <f>IF(D257="","",VLOOKUP(D257,PROFILE!$B$6:$Z$5000,23,FALSE))</f>
        <v/>
      </c>
      <c r="H257" s="81" t="str">
        <f>IF(D257="","",VLOOKUP(D257,PROFILE!$B$6:$Z$5000,24,FALSE))</f>
        <v/>
      </c>
      <c r="I257" s="110" t="str">
        <f>IF(D257="","",VLOOKUP(D257,PROFILE!$B$6:$Z$5000,25,FALSE))</f>
        <v/>
      </c>
      <c r="K257" s="87" t="str">
        <f t="shared" si="34"/>
        <v/>
      </c>
      <c r="L257" s="87" t="str">
        <f t="shared" si="30"/>
        <v/>
      </c>
      <c r="N257" s="138" t="str">
        <f t="shared" si="27"/>
        <v/>
      </c>
      <c r="O257" s="110" t="str">
        <f>IF(D257="","",IF(VLOOKUP(D257,KPI!$A$4:$P$5000,16,FALSE)=0,"UNBILL","BILLED"))</f>
        <v/>
      </c>
      <c r="P257" s="90" t="str">
        <f t="shared" si="32"/>
        <v/>
      </c>
      <c r="Q257" s="168" t="str">
        <f t="shared" si="28"/>
        <v>ไม่ระบุ</v>
      </c>
      <c r="R257" s="169" t="str">
        <f t="shared" si="29"/>
        <v/>
      </c>
      <c r="U257" s="91">
        <v>257</v>
      </c>
    </row>
    <row r="258" spans="1:21" x14ac:dyDescent="0.35">
      <c r="A258" s="151" t="str">
        <f t="shared" ca="1" si="31"/>
        <v/>
      </c>
      <c r="B258" s="15">
        <v>267</v>
      </c>
      <c r="C258" s="81" t="str">
        <f t="shared" si="33"/>
        <v/>
      </c>
      <c r="E258" s="109" t="str">
        <f>IF(D258="","",VLOOKUP(D258,PROFILE!$B$6:$Z$5000,10,FALSE))</f>
        <v/>
      </c>
      <c r="F258" s="109" t="str">
        <f>IF(D258="","",VLOOKUP(D258,PROFILE!$B$6:$Z$5000,18,FALSE))</f>
        <v/>
      </c>
      <c r="G258" s="81" t="str">
        <f>IF(D258="","",VLOOKUP(D258,PROFILE!$B$6:$Z$5000,23,FALSE))</f>
        <v/>
      </c>
      <c r="H258" s="81" t="str">
        <f>IF(D258="","",VLOOKUP(D258,PROFILE!$B$6:$Z$5000,24,FALSE))</f>
        <v/>
      </c>
      <c r="I258" s="110" t="str">
        <f>IF(D258="","",VLOOKUP(D258,PROFILE!$B$6:$Z$5000,25,FALSE))</f>
        <v/>
      </c>
      <c r="K258" s="87" t="str">
        <f t="shared" si="34"/>
        <v/>
      </c>
      <c r="L258" s="87" t="str">
        <f t="shared" si="30"/>
        <v/>
      </c>
      <c r="N258" s="138" t="str">
        <f t="shared" si="27"/>
        <v/>
      </c>
      <c r="O258" s="110" t="str">
        <f>IF(D258="","",IF(VLOOKUP(D258,KPI!$A$4:$P$5000,16,FALSE)=0,"UNBILL","BILLED"))</f>
        <v/>
      </c>
      <c r="P258" s="90" t="str">
        <f t="shared" si="32"/>
        <v/>
      </c>
      <c r="Q258" s="168" t="str">
        <f t="shared" si="28"/>
        <v>ไม่ระบุ</v>
      </c>
      <c r="R258" s="169" t="str">
        <f t="shared" si="29"/>
        <v/>
      </c>
      <c r="U258" s="91">
        <v>258</v>
      </c>
    </row>
    <row r="259" spans="1:21" x14ac:dyDescent="0.35">
      <c r="A259" s="151" t="str">
        <f t="shared" ca="1" si="31"/>
        <v/>
      </c>
      <c r="B259" s="15">
        <v>268</v>
      </c>
      <c r="C259" s="81" t="str">
        <f t="shared" si="33"/>
        <v/>
      </c>
      <c r="E259" s="109" t="str">
        <f>IF(D259="","",VLOOKUP(D259,PROFILE!$B$6:$Z$5000,10,FALSE))</f>
        <v/>
      </c>
      <c r="F259" s="109" t="str">
        <f>IF(D259="","",VLOOKUP(D259,PROFILE!$B$6:$Z$5000,18,FALSE))</f>
        <v/>
      </c>
      <c r="G259" s="81" t="str">
        <f>IF(D259="","",VLOOKUP(D259,PROFILE!$B$6:$Z$5000,23,FALSE))</f>
        <v/>
      </c>
      <c r="H259" s="81" t="str">
        <f>IF(D259="","",VLOOKUP(D259,PROFILE!$B$6:$Z$5000,24,FALSE))</f>
        <v/>
      </c>
      <c r="I259" s="110" t="str">
        <f>IF(D259="","",VLOOKUP(D259,PROFILE!$B$6:$Z$5000,25,FALSE))</f>
        <v/>
      </c>
      <c r="K259" s="87" t="str">
        <f t="shared" si="34"/>
        <v/>
      </c>
      <c r="L259" s="87" t="str">
        <f t="shared" si="30"/>
        <v/>
      </c>
      <c r="N259" s="138" t="str">
        <f t="shared" si="27"/>
        <v/>
      </c>
      <c r="O259" s="110" t="str">
        <f>IF(D259="","",IF(VLOOKUP(D259,KPI!$A$4:$P$5000,16,FALSE)=0,"UNBILL","BILLED"))</f>
        <v/>
      </c>
      <c r="P259" s="90" t="str">
        <f t="shared" si="32"/>
        <v/>
      </c>
      <c r="Q259" s="168" t="str">
        <f t="shared" si="28"/>
        <v>ไม่ระบุ</v>
      </c>
      <c r="R259" s="169" t="str">
        <f t="shared" si="29"/>
        <v/>
      </c>
      <c r="U259" s="91">
        <v>259</v>
      </c>
    </row>
    <row r="260" spans="1:21" x14ac:dyDescent="0.35">
      <c r="A260" s="151" t="str">
        <f t="shared" ca="1" si="31"/>
        <v/>
      </c>
      <c r="B260" s="15">
        <v>269</v>
      </c>
      <c r="C260" s="81" t="str">
        <f t="shared" si="33"/>
        <v/>
      </c>
      <c r="E260" s="109" t="str">
        <f>IF(D260="","",VLOOKUP(D260,PROFILE!$B$6:$Z$5000,10,FALSE))</f>
        <v/>
      </c>
      <c r="F260" s="109" t="str">
        <f>IF(D260="","",VLOOKUP(D260,PROFILE!$B$6:$Z$5000,18,FALSE))</f>
        <v/>
      </c>
      <c r="G260" s="81" t="str">
        <f>IF(D260="","",VLOOKUP(D260,PROFILE!$B$6:$Z$5000,23,FALSE))</f>
        <v/>
      </c>
      <c r="H260" s="81" t="str">
        <f>IF(D260="","",VLOOKUP(D260,PROFILE!$B$6:$Z$5000,24,FALSE))</f>
        <v/>
      </c>
      <c r="I260" s="110" t="str">
        <f>IF(D260="","",VLOOKUP(D260,PROFILE!$B$6:$Z$5000,25,FALSE))</f>
        <v/>
      </c>
      <c r="K260" s="87" t="str">
        <f t="shared" si="34"/>
        <v/>
      </c>
      <c r="L260" s="87" t="str">
        <f t="shared" si="30"/>
        <v/>
      </c>
      <c r="N260" s="138" t="str">
        <f t="shared" si="27"/>
        <v/>
      </c>
      <c r="O260" s="110" t="str">
        <f>IF(D260="","",IF(VLOOKUP(D260,KPI!$A$4:$P$5000,16,FALSE)=0,"UNBILL","BILLED"))</f>
        <v/>
      </c>
      <c r="P260" s="90" t="str">
        <f t="shared" si="32"/>
        <v/>
      </c>
      <c r="Q260" s="168" t="str">
        <f t="shared" si="28"/>
        <v>ไม่ระบุ</v>
      </c>
      <c r="R260" s="169" t="str">
        <f t="shared" si="29"/>
        <v/>
      </c>
      <c r="U260" s="91">
        <v>260</v>
      </c>
    </row>
    <row r="261" spans="1:21" x14ac:dyDescent="0.35">
      <c r="A261" s="151" t="str">
        <f t="shared" ca="1" si="31"/>
        <v/>
      </c>
      <c r="B261" s="15">
        <v>270</v>
      </c>
      <c r="C261" s="81" t="str">
        <f t="shared" si="33"/>
        <v/>
      </c>
      <c r="E261" s="109" t="str">
        <f>IF(D261="","",VLOOKUP(D261,PROFILE!$B$6:$Z$5000,10,FALSE))</f>
        <v/>
      </c>
      <c r="F261" s="109" t="str">
        <f>IF(D261="","",VLOOKUP(D261,PROFILE!$B$6:$Z$5000,18,FALSE))</f>
        <v/>
      </c>
      <c r="G261" s="81" t="str">
        <f>IF(D261="","",VLOOKUP(D261,PROFILE!$B$6:$Z$5000,23,FALSE))</f>
        <v/>
      </c>
      <c r="H261" s="81" t="str">
        <f>IF(D261="","",VLOOKUP(D261,PROFILE!$B$6:$Z$5000,24,FALSE))</f>
        <v/>
      </c>
      <c r="I261" s="110" t="str">
        <f>IF(D261="","",VLOOKUP(D261,PROFILE!$B$6:$Z$5000,25,FALSE))</f>
        <v/>
      </c>
      <c r="K261" s="87" t="str">
        <f t="shared" si="34"/>
        <v/>
      </c>
      <c r="L261" s="87" t="str">
        <f t="shared" si="30"/>
        <v/>
      </c>
      <c r="N261" s="138" t="str">
        <f t="shared" ref="N261:N324" si="35">IF(D261="","",J261-L261)</f>
        <v/>
      </c>
      <c r="O261" s="110" t="str">
        <f>IF(D261="","",IF(VLOOKUP(D261,KPI!$A$4:$P$5000,16,FALSE)=0,"UNBILL","BILLED"))</f>
        <v/>
      </c>
      <c r="P261" s="90" t="str">
        <f t="shared" si="32"/>
        <v/>
      </c>
      <c r="Q261" s="168" t="str">
        <f t="shared" ref="Q261:Q324" si="36">IFERROR(VALUE(MONTH(E261)),"ไม่ระบุ")</f>
        <v>ไม่ระบุ</v>
      </c>
      <c r="R261" s="169" t="str">
        <f t="shared" ref="R261:R324" si="37">K261</f>
        <v/>
      </c>
      <c r="U261" s="91">
        <v>261</v>
      </c>
    </row>
    <row r="262" spans="1:21" x14ac:dyDescent="0.35">
      <c r="A262" s="151" t="str">
        <f t="shared" ca="1" si="31"/>
        <v/>
      </c>
      <c r="B262" s="15">
        <v>271</v>
      </c>
      <c r="C262" s="81" t="str">
        <f t="shared" si="33"/>
        <v/>
      </c>
      <c r="E262" s="109" t="str">
        <f>IF(D262="","",VLOOKUP(D262,PROFILE!$B$6:$Z$5000,10,FALSE))</f>
        <v/>
      </c>
      <c r="F262" s="109" t="str">
        <f>IF(D262="","",VLOOKUP(D262,PROFILE!$B$6:$Z$5000,18,FALSE))</f>
        <v/>
      </c>
      <c r="G262" s="81" t="str">
        <f>IF(D262="","",VLOOKUP(D262,PROFILE!$B$6:$Z$5000,23,FALSE))</f>
        <v/>
      </c>
      <c r="H262" s="81" t="str">
        <f>IF(D262="","",VLOOKUP(D262,PROFILE!$B$6:$Z$5000,24,FALSE))</f>
        <v/>
      </c>
      <c r="I262" s="110" t="str">
        <f>IF(D262="","",VLOOKUP(D262,PROFILE!$B$6:$Z$5000,25,FALSE))</f>
        <v/>
      </c>
      <c r="K262" s="87" t="str">
        <f t="shared" si="34"/>
        <v/>
      </c>
      <c r="L262" s="87" t="str">
        <f t="shared" si="30"/>
        <v/>
      </c>
      <c r="N262" s="138" t="str">
        <f t="shared" si="35"/>
        <v/>
      </c>
      <c r="O262" s="110" t="str">
        <f>IF(D262="","",IF(VLOOKUP(D262,KPI!$A$4:$P$5000,16,FALSE)=0,"UNBILL","BILLED"))</f>
        <v/>
      </c>
      <c r="P262" s="90" t="str">
        <f t="shared" si="32"/>
        <v/>
      </c>
      <c r="Q262" s="168" t="str">
        <f t="shared" si="36"/>
        <v>ไม่ระบุ</v>
      </c>
      <c r="R262" s="169" t="str">
        <f t="shared" si="37"/>
        <v/>
      </c>
      <c r="U262" s="91">
        <v>262</v>
      </c>
    </row>
    <row r="263" spans="1:21" x14ac:dyDescent="0.35">
      <c r="A263" s="151" t="str">
        <f t="shared" ca="1" si="31"/>
        <v/>
      </c>
      <c r="B263" s="15">
        <v>272</v>
      </c>
      <c r="C263" s="81" t="str">
        <f t="shared" si="33"/>
        <v/>
      </c>
      <c r="E263" s="109" t="str">
        <f>IF(D263="","",VLOOKUP(D263,PROFILE!$B$6:$Z$5000,10,FALSE))</f>
        <v/>
      </c>
      <c r="F263" s="109" t="str">
        <f>IF(D263="","",VLOOKUP(D263,PROFILE!$B$6:$Z$5000,18,FALSE))</f>
        <v/>
      </c>
      <c r="G263" s="81" t="str">
        <f>IF(D263="","",VLOOKUP(D263,PROFILE!$B$6:$Z$5000,23,FALSE))</f>
        <v/>
      </c>
      <c r="H263" s="81" t="str">
        <f>IF(D263="","",VLOOKUP(D263,PROFILE!$B$6:$Z$5000,24,FALSE))</f>
        <v/>
      </c>
      <c r="I263" s="110" t="str">
        <f>IF(D263="","",VLOOKUP(D263,PROFILE!$B$6:$Z$5000,25,FALSE))</f>
        <v/>
      </c>
      <c r="K263" s="87" t="str">
        <f t="shared" si="34"/>
        <v/>
      </c>
      <c r="L263" s="87" t="str">
        <f t="shared" si="30"/>
        <v/>
      </c>
      <c r="N263" s="138" t="str">
        <f t="shared" si="35"/>
        <v/>
      </c>
      <c r="O263" s="110" t="str">
        <f>IF(D263="","",IF(VLOOKUP(D263,KPI!$A$4:$P$5000,16,FALSE)=0,"UNBILL","BILLED"))</f>
        <v/>
      </c>
      <c r="P263" s="90" t="str">
        <f t="shared" si="32"/>
        <v/>
      </c>
      <c r="Q263" s="168" t="str">
        <f t="shared" si="36"/>
        <v>ไม่ระบุ</v>
      </c>
      <c r="R263" s="169" t="str">
        <f t="shared" si="37"/>
        <v/>
      </c>
      <c r="U263" s="91">
        <v>263</v>
      </c>
    </row>
    <row r="264" spans="1:21" x14ac:dyDescent="0.35">
      <c r="A264" s="151" t="str">
        <f t="shared" ca="1" si="31"/>
        <v/>
      </c>
      <c r="B264" s="15">
        <v>273</v>
      </c>
      <c r="C264" s="81" t="str">
        <f t="shared" si="33"/>
        <v/>
      </c>
      <c r="E264" s="109" t="str">
        <f>IF(D264="","",VLOOKUP(D264,PROFILE!$B$6:$Z$5000,10,FALSE))</f>
        <v/>
      </c>
      <c r="F264" s="109" t="str">
        <f>IF(D264="","",VLOOKUP(D264,PROFILE!$B$6:$Z$5000,18,FALSE))</f>
        <v/>
      </c>
      <c r="G264" s="81" t="str">
        <f>IF(D264="","",VLOOKUP(D264,PROFILE!$B$6:$Z$5000,23,FALSE))</f>
        <v/>
      </c>
      <c r="H264" s="81" t="str">
        <f>IF(D264="","",VLOOKUP(D264,PROFILE!$B$6:$Z$5000,24,FALSE))</f>
        <v/>
      </c>
      <c r="I264" s="110" t="str">
        <f>IF(D264="","",VLOOKUP(D264,PROFILE!$B$6:$Z$5000,25,FALSE))</f>
        <v/>
      </c>
      <c r="K264" s="87" t="str">
        <f t="shared" si="34"/>
        <v/>
      </c>
      <c r="L264" s="87" t="str">
        <f t="shared" si="30"/>
        <v/>
      </c>
      <c r="N264" s="138" t="str">
        <f t="shared" si="35"/>
        <v/>
      </c>
      <c r="O264" s="110" t="str">
        <f>IF(D264="","",IF(VLOOKUP(D264,KPI!$A$4:$P$5000,16,FALSE)=0,"UNBILL","BILLED"))</f>
        <v/>
      </c>
      <c r="P264" s="90" t="str">
        <f t="shared" si="32"/>
        <v/>
      </c>
      <c r="Q264" s="168" t="str">
        <f t="shared" si="36"/>
        <v>ไม่ระบุ</v>
      </c>
      <c r="R264" s="169" t="str">
        <f t="shared" si="37"/>
        <v/>
      </c>
      <c r="U264" s="91">
        <v>264</v>
      </c>
    </row>
    <row r="265" spans="1:21" x14ac:dyDescent="0.35">
      <c r="A265" s="151" t="str">
        <f t="shared" ca="1" si="31"/>
        <v/>
      </c>
      <c r="B265" s="15">
        <v>274</v>
      </c>
      <c r="C265" s="81" t="str">
        <f t="shared" si="33"/>
        <v/>
      </c>
      <c r="E265" s="109" t="str">
        <f>IF(D265="","",VLOOKUP(D265,PROFILE!$B$6:$Z$5000,10,FALSE))</f>
        <v/>
      </c>
      <c r="F265" s="109" t="str">
        <f>IF(D265="","",VLOOKUP(D265,PROFILE!$B$6:$Z$5000,18,FALSE))</f>
        <v/>
      </c>
      <c r="G265" s="81" t="str">
        <f>IF(D265="","",VLOOKUP(D265,PROFILE!$B$6:$Z$5000,23,FALSE))</f>
        <v/>
      </c>
      <c r="H265" s="81" t="str">
        <f>IF(D265="","",VLOOKUP(D265,PROFILE!$B$6:$Z$5000,24,FALSE))</f>
        <v/>
      </c>
      <c r="I265" s="110" t="str">
        <f>IF(D265="","",VLOOKUP(D265,PROFILE!$B$6:$Z$5000,25,FALSE))</f>
        <v/>
      </c>
      <c r="K265" s="87" t="str">
        <f t="shared" si="34"/>
        <v/>
      </c>
      <c r="L265" s="87" t="str">
        <f t="shared" si="30"/>
        <v/>
      </c>
      <c r="N265" s="138" t="str">
        <f t="shared" si="35"/>
        <v/>
      </c>
      <c r="O265" s="110" t="str">
        <f>IF(D265="","",IF(VLOOKUP(D265,KPI!$A$4:$P$5000,16,FALSE)=0,"UNBILL","BILLED"))</f>
        <v/>
      </c>
      <c r="P265" s="90" t="str">
        <f t="shared" si="32"/>
        <v/>
      </c>
      <c r="Q265" s="168" t="str">
        <f t="shared" si="36"/>
        <v>ไม่ระบุ</v>
      </c>
      <c r="R265" s="169" t="str">
        <f t="shared" si="37"/>
        <v/>
      </c>
      <c r="U265" s="91">
        <v>265</v>
      </c>
    </row>
    <row r="266" spans="1:21" x14ac:dyDescent="0.35">
      <c r="A266" s="151" t="str">
        <f t="shared" ca="1" si="31"/>
        <v/>
      </c>
      <c r="B266" s="15">
        <v>275</v>
      </c>
      <c r="C266" s="81" t="str">
        <f t="shared" si="33"/>
        <v/>
      </c>
      <c r="E266" s="109" t="str">
        <f>IF(D266="","",VLOOKUP(D266,PROFILE!$B$6:$Z$5000,10,FALSE))</f>
        <v/>
      </c>
      <c r="F266" s="109" t="str">
        <f>IF(D266="","",VLOOKUP(D266,PROFILE!$B$6:$Z$5000,18,FALSE))</f>
        <v/>
      </c>
      <c r="G266" s="81" t="str">
        <f>IF(D266="","",VLOOKUP(D266,PROFILE!$B$6:$Z$5000,23,FALSE))</f>
        <v/>
      </c>
      <c r="H266" s="81" t="str">
        <f>IF(D266="","",VLOOKUP(D266,PROFILE!$B$6:$Z$5000,24,FALSE))</f>
        <v/>
      </c>
      <c r="I266" s="110" t="str">
        <f>IF(D266="","",VLOOKUP(D266,PROFILE!$B$6:$Z$5000,25,FALSE))</f>
        <v/>
      </c>
      <c r="K266" s="87" t="str">
        <f t="shared" si="34"/>
        <v/>
      </c>
      <c r="L266" s="87" t="str">
        <f t="shared" si="30"/>
        <v/>
      </c>
      <c r="N266" s="138" t="str">
        <f t="shared" si="35"/>
        <v/>
      </c>
      <c r="O266" s="110" t="str">
        <f>IF(D266="","",IF(VLOOKUP(D266,KPI!$A$4:$P$5000,16,FALSE)=0,"UNBILL","BILLED"))</f>
        <v/>
      </c>
      <c r="P266" s="90" t="str">
        <f t="shared" si="32"/>
        <v/>
      </c>
      <c r="Q266" s="168" t="str">
        <f t="shared" si="36"/>
        <v>ไม่ระบุ</v>
      </c>
      <c r="R266" s="169" t="str">
        <f t="shared" si="37"/>
        <v/>
      </c>
      <c r="U266" s="91">
        <v>266</v>
      </c>
    </row>
    <row r="267" spans="1:21" x14ac:dyDescent="0.35">
      <c r="A267" s="151" t="str">
        <f t="shared" ca="1" si="31"/>
        <v/>
      </c>
      <c r="B267" s="15">
        <v>276</v>
      </c>
      <c r="C267" s="81" t="str">
        <f t="shared" si="33"/>
        <v/>
      </c>
      <c r="E267" s="109" t="str">
        <f>IF(D267="","",VLOOKUP(D267,PROFILE!$B$6:$Z$5000,10,FALSE))</f>
        <v/>
      </c>
      <c r="F267" s="109" t="str">
        <f>IF(D267="","",VLOOKUP(D267,PROFILE!$B$6:$Z$5000,18,FALSE))</f>
        <v/>
      </c>
      <c r="G267" s="81" t="str">
        <f>IF(D267="","",VLOOKUP(D267,PROFILE!$B$6:$Z$5000,23,FALSE))</f>
        <v/>
      </c>
      <c r="H267" s="81" t="str">
        <f>IF(D267="","",VLOOKUP(D267,PROFILE!$B$6:$Z$5000,24,FALSE))</f>
        <v/>
      </c>
      <c r="I267" s="110" t="str">
        <f>IF(D267="","",VLOOKUP(D267,PROFILE!$B$6:$Z$5000,25,FALSE))</f>
        <v/>
      </c>
      <c r="K267" s="87" t="str">
        <f t="shared" si="34"/>
        <v/>
      </c>
      <c r="L267" s="87" t="str">
        <f t="shared" si="30"/>
        <v/>
      </c>
      <c r="N267" s="138" t="str">
        <f t="shared" si="35"/>
        <v/>
      </c>
      <c r="O267" s="110" t="str">
        <f>IF(D267="","",IF(VLOOKUP(D267,KPI!$A$4:$P$5000,16,FALSE)=0,"UNBILL","BILLED"))</f>
        <v/>
      </c>
      <c r="P267" s="90" t="str">
        <f t="shared" si="32"/>
        <v/>
      </c>
      <c r="Q267" s="168" t="str">
        <f t="shared" si="36"/>
        <v>ไม่ระบุ</v>
      </c>
      <c r="R267" s="169" t="str">
        <f t="shared" si="37"/>
        <v/>
      </c>
      <c r="U267" s="91">
        <v>267</v>
      </c>
    </row>
    <row r="268" spans="1:21" x14ac:dyDescent="0.35">
      <c r="A268" s="151" t="str">
        <f t="shared" ca="1" si="31"/>
        <v/>
      </c>
      <c r="B268" s="15">
        <v>277</v>
      </c>
      <c r="C268" s="81" t="str">
        <f t="shared" si="33"/>
        <v/>
      </c>
      <c r="E268" s="109" t="str">
        <f>IF(D268="","",VLOOKUP(D268,PROFILE!$B$6:$Z$5000,10,FALSE))</f>
        <v/>
      </c>
      <c r="F268" s="109" t="str">
        <f>IF(D268="","",VLOOKUP(D268,PROFILE!$B$6:$Z$5000,18,FALSE))</f>
        <v/>
      </c>
      <c r="G268" s="81" t="str">
        <f>IF(D268="","",VLOOKUP(D268,PROFILE!$B$6:$Z$5000,23,FALSE))</f>
        <v/>
      </c>
      <c r="H268" s="81" t="str">
        <f>IF(D268="","",VLOOKUP(D268,PROFILE!$B$6:$Z$5000,24,FALSE))</f>
        <v/>
      </c>
      <c r="I268" s="110" t="str">
        <f>IF(D268="","",VLOOKUP(D268,PROFILE!$B$6:$Z$5000,25,FALSE))</f>
        <v/>
      </c>
      <c r="K268" s="87" t="str">
        <f t="shared" si="34"/>
        <v/>
      </c>
      <c r="L268" s="87" t="str">
        <f t="shared" si="30"/>
        <v/>
      </c>
      <c r="N268" s="138" t="str">
        <f t="shared" si="35"/>
        <v/>
      </c>
      <c r="O268" s="110" t="str">
        <f>IF(D268="","",IF(VLOOKUP(D268,KPI!$A$4:$P$5000,16,FALSE)=0,"UNBILL","BILLED"))</f>
        <v/>
      </c>
      <c r="P268" s="90" t="str">
        <f t="shared" si="32"/>
        <v/>
      </c>
      <c r="Q268" s="168" t="str">
        <f t="shared" si="36"/>
        <v>ไม่ระบุ</v>
      </c>
      <c r="R268" s="169" t="str">
        <f t="shared" si="37"/>
        <v/>
      </c>
      <c r="U268" s="91">
        <v>268</v>
      </c>
    </row>
    <row r="269" spans="1:21" x14ac:dyDescent="0.35">
      <c r="A269" s="151" t="str">
        <f t="shared" ca="1" si="31"/>
        <v/>
      </c>
      <c r="B269" s="15">
        <v>278</v>
      </c>
      <c r="C269" s="81" t="str">
        <f t="shared" si="33"/>
        <v/>
      </c>
      <c r="E269" s="109" t="str">
        <f>IF(D269="","",VLOOKUP(D269,PROFILE!$B$6:$Z$5000,10,FALSE))</f>
        <v/>
      </c>
      <c r="F269" s="109" t="str">
        <f>IF(D269="","",VLOOKUP(D269,PROFILE!$B$6:$Z$5000,18,FALSE))</f>
        <v/>
      </c>
      <c r="G269" s="81" t="str">
        <f>IF(D269="","",VLOOKUP(D269,PROFILE!$B$6:$Z$5000,23,FALSE))</f>
        <v/>
      </c>
      <c r="H269" s="81" t="str">
        <f>IF(D269="","",VLOOKUP(D269,PROFILE!$B$6:$Z$5000,24,FALSE))</f>
        <v/>
      </c>
      <c r="I269" s="110" t="str">
        <f>IF(D269="","",VLOOKUP(D269,PROFILE!$B$6:$Z$5000,25,FALSE))</f>
        <v/>
      </c>
      <c r="K269" s="87" t="str">
        <f t="shared" si="34"/>
        <v/>
      </c>
      <c r="L269" s="87" t="str">
        <f t="shared" si="30"/>
        <v/>
      </c>
      <c r="N269" s="138" t="str">
        <f t="shared" si="35"/>
        <v/>
      </c>
      <c r="O269" s="110" t="str">
        <f>IF(D269="","",IF(VLOOKUP(D269,KPI!$A$4:$P$5000,16,FALSE)=0,"UNBILL","BILLED"))</f>
        <v/>
      </c>
      <c r="P269" s="90" t="str">
        <f t="shared" si="32"/>
        <v/>
      </c>
      <c r="Q269" s="168" t="str">
        <f t="shared" si="36"/>
        <v>ไม่ระบุ</v>
      </c>
      <c r="R269" s="169" t="str">
        <f t="shared" si="37"/>
        <v/>
      </c>
      <c r="U269" s="91">
        <v>269</v>
      </c>
    </row>
    <row r="270" spans="1:21" x14ac:dyDescent="0.35">
      <c r="A270" s="151" t="str">
        <f t="shared" ca="1" si="31"/>
        <v/>
      </c>
      <c r="B270" s="15">
        <v>279</v>
      </c>
      <c r="C270" s="81" t="str">
        <f t="shared" si="33"/>
        <v/>
      </c>
      <c r="E270" s="109" t="str">
        <f>IF(D270="","",VLOOKUP(D270,PROFILE!$B$6:$Z$5000,10,FALSE))</f>
        <v/>
      </c>
      <c r="F270" s="109" t="str">
        <f>IF(D270="","",VLOOKUP(D270,PROFILE!$B$6:$Z$5000,18,FALSE))</f>
        <v/>
      </c>
      <c r="G270" s="81" t="str">
        <f>IF(D270="","",VLOOKUP(D270,PROFILE!$B$6:$Z$5000,23,FALSE))</f>
        <v/>
      </c>
      <c r="H270" s="81" t="str">
        <f>IF(D270="","",VLOOKUP(D270,PROFILE!$B$6:$Z$5000,24,FALSE))</f>
        <v/>
      </c>
      <c r="I270" s="110" t="str">
        <f>IF(D270="","",VLOOKUP(D270,PROFILE!$B$6:$Z$5000,25,FALSE))</f>
        <v/>
      </c>
      <c r="K270" s="87" t="str">
        <f t="shared" si="34"/>
        <v/>
      </c>
      <c r="L270" s="87" t="str">
        <f t="shared" si="30"/>
        <v/>
      </c>
      <c r="N270" s="138" t="str">
        <f t="shared" si="35"/>
        <v/>
      </c>
      <c r="O270" s="110" t="str">
        <f>IF(D270="","",IF(VLOOKUP(D270,KPI!$A$4:$P$5000,16,FALSE)=0,"UNBILL","BILLED"))</f>
        <v/>
      </c>
      <c r="P270" s="90" t="str">
        <f t="shared" si="32"/>
        <v/>
      </c>
      <c r="Q270" s="168" t="str">
        <f t="shared" si="36"/>
        <v>ไม่ระบุ</v>
      </c>
      <c r="R270" s="169" t="str">
        <f t="shared" si="37"/>
        <v/>
      </c>
      <c r="U270" s="91">
        <v>270</v>
      </c>
    </row>
    <row r="271" spans="1:21" x14ac:dyDescent="0.35">
      <c r="A271" s="151" t="str">
        <f t="shared" ca="1" si="31"/>
        <v/>
      </c>
      <c r="B271" s="15">
        <v>280</v>
      </c>
      <c r="C271" s="81" t="str">
        <f t="shared" si="33"/>
        <v/>
      </c>
      <c r="E271" s="109" t="str">
        <f>IF(D271="","",VLOOKUP(D271,PROFILE!$B$6:$Z$5000,10,FALSE))</f>
        <v/>
      </c>
      <c r="F271" s="109" t="str">
        <f>IF(D271="","",VLOOKUP(D271,PROFILE!$B$6:$Z$5000,18,FALSE))</f>
        <v/>
      </c>
      <c r="G271" s="81" t="str">
        <f>IF(D271="","",VLOOKUP(D271,PROFILE!$B$6:$Z$5000,23,FALSE))</f>
        <v/>
      </c>
      <c r="H271" s="81" t="str">
        <f>IF(D271="","",VLOOKUP(D271,PROFILE!$B$6:$Z$5000,24,FALSE))</f>
        <v/>
      </c>
      <c r="I271" s="110" t="str">
        <f>IF(D271="","",VLOOKUP(D271,PROFILE!$B$6:$Z$5000,25,FALSE))</f>
        <v/>
      </c>
      <c r="K271" s="87" t="str">
        <f t="shared" si="34"/>
        <v/>
      </c>
      <c r="L271" s="87" t="str">
        <f t="shared" si="30"/>
        <v/>
      </c>
      <c r="N271" s="138" t="str">
        <f t="shared" si="35"/>
        <v/>
      </c>
      <c r="O271" s="110" t="str">
        <f>IF(D271="","",IF(VLOOKUP(D271,KPI!$A$4:$P$5000,16,FALSE)=0,"UNBILL","BILLED"))</f>
        <v/>
      </c>
      <c r="P271" s="90" t="str">
        <f t="shared" si="32"/>
        <v/>
      </c>
      <c r="Q271" s="168" t="str">
        <f t="shared" si="36"/>
        <v>ไม่ระบุ</v>
      </c>
      <c r="R271" s="169" t="str">
        <f t="shared" si="37"/>
        <v/>
      </c>
      <c r="U271" s="91">
        <v>271</v>
      </c>
    </row>
    <row r="272" spans="1:21" x14ac:dyDescent="0.35">
      <c r="A272" s="151" t="str">
        <f t="shared" ca="1" si="31"/>
        <v/>
      </c>
      <c r="B272" s="15">
        <v>281</v>
      </c>
      <c r="C272" s="81" t="str">
        <f t="shared" si="33"/>
        <v/>
      </c>
      <c r="E272" s="109" t="str">
        <f>IF(D272="","",VLOOKUP(D272,PROFILE!$B$6:$Z$5000,10,FALSE))</f>
        <v/>
      </c>
      <c r="F272" s="109" t="str">
        <f>IF(D272="","",VLOOKUP(D272,PROFILE!$B$6:$Z$5000,18,FALSE))</f>
        <v/>
      </c>
      <c r="G272" s="81" t="str">
        <f>IF(D272="","",VLOOKUP(D272,PROFILE!$B$6:$Z$5000,23,FALSE))</f>
        <v/>
      </c>
      <c r="H272" s="81" t="str">
        <f>IF(D272="","",VLOOKUP(D272,PROFILE!$B$6:$Z$5000,24,FALSE))</f>
        <v/>
      </c>
      <c r="I272" s="110" t="str">
        <f>IF(D272="","",VLOOKUP(D272,PROFILE!$B$6:$Z$5000,25,FALSE))</f>
        <v/>
      </c>
      <c r="K272" s="87" t="str">
        <f t="shared" si="34"/>
        <v/>
      </c>
      <c r="L272" s="87" t="str">
        <f t="shared" si="30"/>
        <v/>
      </c>
      <c r="N272" s="138" t="str">
        <f t="shared" si="35"/>
        <v/>
      </c>
      <c r="O272" s="110" t="str">
        <f>IF(D272="","",IF(VLOOKUP(D272,KPI!$A$4:$P$5000,16,FALSE)=0,"UNBILL","BILLED"))</f>
        <v/>
      </c>
      <c r="P272" s="90" t="str">
        <f t="shared" si="32"/>
        <v/>
      </c>
      <c r="Q272" s="168" t="str">
        <f t="shared" si="36"/>
        <v>ไม่ระบุ</v>
      </c>
      <c r="R272" s="169" t="str">
        <f t="shared" si="37"/>
        <v/>
      </c>
      <c r="U272" s="91">
        <v>272</v>
      </c>
    </row>
    <row r="273" spans="1:21" x14ac:dyDescent="0.35">
      <c r="A273" s="151" t="str">
        <f t="shared" ca="1" si="31"/>
        <v/>
      </c>
      <c r="B273" s="15">
        <v>282</v>
      </c>
      <c r="C273" s="81" t="str">
        <f t="shared" si="33"/>
        <v/>
      </c>
      <c r="E273" s="109" t="str">
        <f>IF(D273="","",VLOOKUP(D273,PROFILE!$B$6:$Z$5000,10,FALSE))</f>
        <v/>
      </c>
      <c r="F273" s="109" t="str">
        <f>IF(D273="","",VLOOKUP(D273,PROFILE!$B$6:$Z$5000,18,FALSE))</f>
        <v/>
      </c>
      <c r="G273" s="81" t="str">
        <f>IF(D273="","",VLOOKUP(D273,PROFILE!$B$6:$Z$5000,23,FALSE))</f>
        <v/>
      </c>
      <c r="H273" s="81" t="str">
        <f>IF(D273="","",VLOOKUP(D273,PROFILE!$B$6:$Z$5000,24,FALSE))</f>
        <v/>
      </c>
      <c r="I273" s="110" t="str">
        <f>IF(D273="","",VLOOKUP(D273,PROFILE!$B$6:$Z$5000,25,FALSE))</f>
        <v/>
      </c>
      <c r="K273" s="87" t="str">
        <f t="shared" si="34"/>
        <v/>
      </c>
      <c r="L273" s="87" t="str">
        <f t="shared" si="30"/>
        <v/>
      </c>
      <c r="N273" s="138" t="str">
        <f t="shared" si="35"/>
        <v/>
      </c>
      <c r="O273" s="110" t="str">
        <f>IF(D273="","",IF(VLOOKUP(D273,KPI!$A$4:$P$5000,16,FALSE)=0,"UNBILL","BILLED"))</f>
        <v/>
      </c>
      <c r="P273" s="90" t="str">
        <f t="shared" si="32"/>
        <v/>
      </c>
      <c r="Q273" s="168" t="str">
        <f t="shared" si="36"/>
        <v>ไม่ระบุ</v>
      </c>
      <c r="R273" s="169" t="str">
        <f t="shared" si="37"/>
        <v/>
      </c>
      <c r="U273" s="91">
        <v>273</v>
      </c>
    </row>
    <row r="274" spans="1:21" x14ac:dyDescent="0.35">
      <c r="A274" s="151" t="str">
        <f t="shared" ca="1" si="31"/>
        <v/>
      </c>
      <c r="B274" s="15">
        <v>283</v>
      </c>
      <c r="C274" s="81" t="str">
        <f t="shared" si="33"/>
        <v/>
      </c>
      <c r="E274" s="109" t="str">
        <f>IF(D274="","",VLOOKUP(D274,PROFILE!$B$6:$Z$5000,10,FALSE))</f>
        <v/>
      </c>
      <c r="F274" s="109" t="str">
        <f>IF(D274="","",VLOOKUP(D274,PROFILE!$B$6:$Z$5000,18,FALSE))</f>
        <v/>
      </c>
      <c r="G274" s="81" t="str">
        <f>IF(D274="","",VLOOKUP(D274,PROFILE!$B$6:$Z$5000,23,FALSE))</f>
        <v/>
      </c>
      <c r="H274" s="81" t="str">
        <f>IF(D274="","",VLOOKUP(D274,PROFILE!$B$6:$Z$5000,24,FALSE))</f>
        <v/>
      </c>
      <c r="I274" s="110" t="str">
        <f>IF(D274="","",VLOOKUP(D274,PROFILE!$B$6:$Z$5000,25,FALSE))</f>
        <v/>
      </c>
      <c r="K274" s="87" t="str">
        <f t="shared" si="34"/>
        <v/>
      </c>
      <c r="L274" s="87" t="str">
        <f t="shared" ref="L274:L337" si="38">IF(D274="","",J274*0.03)</f>
        <v/>
      </c>
      <c r="N274" s="138" t="str">
        <f t="shared" si="35"/>
        <v/>
      </c>
      <c r="O274" s="110" t="str">
        <f>IF(D274="","",IF(VLOOKUP(D274,KPI!$A$4:$P$5000,16,FALSE)=0,"UNBILL","BILLED"))</f>
        <v/>
      </c>
      <c r="P274" s="90" t="str">
        <f t="shared" si="32"/>
        <v/>
      </c>
      <c r="Q274" s="168" t="str">
        <f t="shared" si="36"/>
        <v>ไม่ระบุ</v>
      </c>
      <c r="R274" s="169" t="str">
        <f t="shared" si="37"/>
        <v/>
      </c>
      <c r="U274" s="91">
        <v>274</v>
      </c>
    </row>
    <row r="275" spans="1:21" x14ac:dyDescent="0.35">
      <c r="A275" s="151" t="str">
        <f t="shared" ca="1" si="31"/>
        <v/>
      </c>
      <c r="B275" s="15">
        <v>284</v>
      </c>
      <c r="C275" s="81" t="str">
        <f t="shared" si="33"/>
        <v/>
      </c>
      <c r="E275" s="109" t="str">
        <f>IF(D275="","",VLOOKUP(D275,PROFILE!$B$6:$Z$5000,10,FALSE))</f>
        <v/>
      </c>
      <c r="F275" s="109" t="str">
        <f>IF(D275="","",VLOOKUP(D275,PROFILE!$B$6:$Z$5000,18,FALSE))</f>
        <v/>
      </c>
      <c r="G275" s="81" t="str">
        <f>IF(D275="","",VLOOKUP(D275,PROFILE!$B$6:$Z$5000,23,FALSE))</f>
        <v/>
      </c>
      <c r="H275" s="81" t="str">
        <f>IF(D275="","",VLOOKUP(D275,PROFILE!$B$6:$Z$5000,24,FALSE))</f>
        <v/>
      </c>
      <c r="I275" s="110" t="str">
        <f>IF(D275="","",VLOOKUP(D275,PROFILE!$B$6:$Z$5000,25,FALSE))</f>
        <v/>
      </c>
      <c r="K275" s="87" t="str">
        <f t="shared" si="34"/>
        <v/>
      </c>
      <c r="L275" s="87" t="str">
        <f t="shared" si="38"/>
        <v/>
      </c>
      <c r="N275" s="138" t="str">
        <f t="shared" si="35"/>
        <v/>
      </c>
      <c r="O275" s="110" t="str">
        <f>IF(D275="","",IF(VLOOKUP(D275,KPI!$A$4:$P$5000,16,FALSE)=0,"UNBILL","BILLED"))</f>
        <v/>
      </c>
      <c r="P275" s="90" t="str">
        <f t="shared" si="32"/>
        <v/>
      </c>
      <c r="Q275" s="168" t="str">
        <f t="shared" si="36"/>
        <v>ไม่ระบุ</v>
      </c>
      <c r="R275" s="169" t="str">
        <f t="shared" si="37"/>
        <v/>
      </c>
      <c r="U275" s="91">
        <v>275</v>
      </c>
    </row>
    <row r="276" spans="1:21" x14ac:dyDescent="0.35">
      <c r="A276" s="151" t="str">
        <f t="shared" ca="1" si="31"/>
        <v/>
      </c>
      <c r="B276" s="15">
        <v>285</v>
      </c>
      <c r="C276" s="81" t="str">
        <f t="shared" si="33"/>
        <v/>
      </c>
      <c r="E276" s="109" t="str">
        <f>IF(D276="","",VLOOKUP(D276,PROFILE!$B$6:$Z$5000,10,FALSE))</f>
        <v/>
      </c>
      <c r="F276" s="109" t="str">
        <f>IF(D276="","",VLOOKUP(D276,PROFILE!$B$6:$Z$5000,18,FALSE))</f>
        <v/>
      </c>
      <c r="G276" s="81" t="str">
        <f>IF(D276="","",VLOOKUP(D276,PROFILE!$B$6:$Z$5000,23,FALSE))</f>
        <v/>
      </c>
      <c r="H276" s="81" t="str">
        <f>IF(D276="","",VLOOKUP(D276,PROFILE!$B$6:$Z$5000,24,FALSE))</f>
        <v/>
      </c>
      <c r="I276" s="110" t="str">
        <f>IF(D276="","",VLOOKUP(D276,PROFILE!$B$6:$Z$5000,25,FALSE))</f>
        <v/>
      </c>
      <c r="K276" s="87" t="str">
        <f t="shared" si="34"/>
        <v/>
      </c>
      <c r="L276" s="87" t="str">
        <f t="shared" si="38"/>
        <v/>
      </c>
      <c r="N276" s="138" t="str">
        <f t="shared" si="35"/>
        <v/>
      </c>
      <c r="O276" s="110" t="str">
        <f>IF(D276="","",IF(VLOOKUP(D276,KPI!$A$4:$P$5000,16,FALSE)=0,"UNBILL","BILLED"))</f>
        <v/>
      </c>
      <c r="P276" s="90" t="str">
        <f t="shared" si="32"/>
        <v/>
      </c>
      <c r="Q276" s="168" t="str">
        <f t="shared" si="36"/>
        <v>ไม่ระบุ</v>
      </c>
      <c r="R276" s="169" t="str">
        <f t="shared" si="37"/>
        <v/>
      </c>
      <c r="U276" s="91">
        <v>276</v>
      </c>
    </row>
    <row r="277" spans="1:21" x14ac:dyDescent="0.35">
      <c r="A277" s="151" t="str">
        <f t="shared" ca="1" si="31"/>
        <v/>
      </c>
      <c r="B277" s="15">
        <v>286</v>
      </c>
      <c r="C277" s="81" t="str">
        <f t="shared" si="33"/>
        <v/>
      </c>
      <c r="E277" s="109" t="str">
        <f>IF(D277="","",VLOOKUP(D277,PROFILE!$B$6:$Z$5000,10,FALSE))</f>
        <v/>
      </c>
      <c r="F277" s="109" t="str">
        <f>IF(D277="","",VLOOKUP(D277,PROFILE!$B$6:$Z$5000,18,FALSE))</f>
        <v/>
      </c>
      <c r="G277" s="81" t="str">
        <f>IF(D277="","",VLOOKUP(D277,PROFILE!$B$6:$Z$5000,23,FALSE))</f>
        <v/>
      </c>
      <c r="H277" s="81" t="str">
        <f>IF(D277="","",VLOOKUP(D277,PROFILE!$B$6:$Z$5000,24,FALSE))</f>
        <v/>
      </c>
      <c r="I277" s="110" t="str">
        <f>IF(D277="","",VLOOKUP(D277,PROFILE!$B$6:$Z$5000,25,FALSE))</f>
        <v/>
      </c>
      <c r="K277" s="87" t="str">
        <f t="shared" si="34"/>
        <v/>
      </c>
      <c r="L277" s="87" t="str">
        <f t="shared" si="38"/>
        <v/>
      </c>
      <c r="N277" s="138" t="str">
        <f t="shared" si="35"/>
        <v/>
      </c>
      <c r="O277" s="110" t="str">
        <f>IF(D277="","",IF(VLOOKUP(D277,KPI!$A$4:$P$5000,16,FALSE)=0,"UNBILL","BILLED"))</f>
        <v/>
      </c>
      <c r="P277" s="90" t="str">
        <f t="shared" si="32"/>
        <v/>
      </c>
      <c r="Q277" s="168" t="str">
        <f t="shared" si="36"/>
        <v>ไม่ระบุ</v>
      </c>
      <c r="R277" s="169" t="str">
        <f t="shared" si="37"/>
        <v/>
      </c>
      <c r="U277" s="91">
        <v>277</v>
      </c>
    </row>
    <row r="278" spans="1:21" x14ac:dyDescent="0.35">
      <c r="A278" s="151" t="str">
        <f t="shared" ca="1" si="31"/>
        <v/>
      </c>
      <c r="B278" s="15">
        <v>287</v>
      </c>
      <c r="C278" s="81" t="str">
        <f t="shared" si="33"/>
        <v/>
      </c>
      <c r="E278" s="109" t="str">
        <f>IF(D278="","",VLOOKUP(D278,PROFILE!$B$6:$Z$5000,10,FALSE))</f>
        <v/>
      </c>
      <c r="F278" s="109" t="str">
        <f>IF(D278="","",VLOOKUP(D278,PROFILE!$B$6:$Z$5000,18,FALSE))</f>
        <v/>
      </c>
      <c r="G278" s="81" t="str">
        <f>IF(D278="","",VLOOKUP(D278,PROFILE!$B$6:$Z$5000,23,FALSE))</f>
        <v/>
      </c>
      <c r="H278" s="81" t="str">
        <f>IF(D278="","",VLOOKUP(D278,PROFILE!$B$6:$Z$5000,24,FALSE))</f>
        <v/>
      </c>
      <c r="I278" s="110" t="str">
        <f>IF(D278="","",VLOOKUP(D278,PROFILE!$B$6:$Z$5000,25,FALSE))</f>
        <v/>
      </c>
      <c r="K278" s="87" t="str">
        <f t="shared" si="34"/>
        <v/>
      </c>
      <c r="L278" s="87" t="str">
        <f t="shared" si="38"/>
        <v/>
      </c>
      <c r="N278" s="138" t="str">
        <f t="shared" si="35"/>
        <v/>
      </c>
      <c r="O278" s="110" t="str">
        <f>IF(D278="","",IF(VLOOKUP(D278,KPI!$A$4:$P$5000,16,FALSE)=0,"UNBILL","BILLED"))</f>
        <v/>
      </c>
      <c r="P278" s="90" t="str">
        <f t="shared" si="32"/>
        <v/>
      </c>
      <c r="Q278" s="168" t="str">
        <f t="shared" si="36"/>
        <v>ไม่ระบุ</v>
      </c>
      <c r="R278" s="169" t="str">
        <f t="shared" si="37"/>
        <v/>
      </c>
      <c r="U278" s="91">
        <v>278</v>
      </c>
    </row>
    <row r="279" spans="1:21" x14ac:dyDescent="0.35">
      <c r="A279" s="151" t="str">
        <f t="shared" ca="1" si="31"/>
        <v/>
      </c>
      <c r="B279" s="15">
        <v>288</v>
      </c>
      <c r="C279" s="81" t="str">
        <f t="shared" si="33"/>
        <v/>
      </c>
      <c r="E279" s="109" t="str">
        <f>IF(D279="","",VLOOKUP(D279,PROFILE!$B$6:$Z$5000,10,FALSE))</f>
        <v/>
      </c>
      <c r="F279" s="109" t="str">
        <f>IF(D279="","",VLOOKUP(D279,PROFILE!$B$6:$Z$5000,18,FALSE))</f>
        <v/>
      </c>
      <c r="G279" s="81" t="str">
        <f>IF(D279="","",VLOOKUP(D279,PROFILE!$B$6:$Z$5000,23,FALSE))</f>
        <v/>
      </c>
      <c r="H279" s="81" t="str">
        <f>IF(D279="","",VLOOKUP(D279,PROFILE!$B$6:$Z$5000,24,FALSE))</f>
        <v/>
      </c>
      <c r="I279" s="110" t="str">
        <f>IF(D279="","",VLOOKUP(D279,PROFILE!$B$6:$Z$5000,25,FALSE))</f>
        <v/>
      </c>
      <c r="K279" s="87" t="str">
        <f t="shared" si="34"/>
        <v/>
      </c>
      <c r="L279" s="87" t="str">
        <f t="shared" si="38"/>
        <v/>
      </c>
      <c r="N279" s="138" t="str">
        <f t="shared" si="35"/>
        <v/>
      </c>
      <c r="O279" s="110" t="str">
        <f>IF(D279="","",IF(VLOOKUP(D279,KPI!$A$4:$P$5000,16,FALSE)=0,"UNBILL","BILLED"))</f>
        <v/>
      </c>
      <c r="P279" s="90" t="str">
        <f t="shared" si="32"/>
        <v/>
      </c>
      <c r="Q279" s="168" t="str">
        <f t="shared" si="36"/>
        <v>ไม่ระบุ</v>
      </c>
      <c r="R279" s="169" t="str">
        <f t="shared" si="37"/>
        <v/>
      </c>
      <c r="U279" s="91">
        <v>279</v>
      </c>
    </row>
    <row r="280" spans="1:21" x14ac:dyDescent="0.35">
      <c r="A280" s="151" t="str">
        <f t="shared" ca="1" si="31"/>
        <v/>
      </c>
      <c r="B280" s="15">
        <v>289</v>
      </c>
      <c r="C280" s="81" t="str">
        <f t="shared" si="33"/>
        <v/>
      </c>
      <c r="E280" s="109" t="str">
        <f>IF(D280="","",VLOOKUP(D280,PROFILE!$B$6:$Z$5000,10,FALSE))</f>
        <v/>
      </c>
      <c r="F280" s="109" t="str">
        <f>IF(D280="","",VLOOKUP(D280,PROFILE!$B$6:$Z$5000,18,FALSE))</f>
        <v/>
      </c>
      <c r="G280" s="81" t="str">
        <f>IF(D280="","",VLOOKUP(D280,PROFILE!$B$6:$Z$5000,23,FALSE))</f>
        <v/>
      </c>
      <c r="H280" s="81" t="str">
        <f>IF(D280="","",VLOOKUP(D280,PROFILE!$B$6:$Z$5000,24,FALSE))</f>
        <v/>
      </c>
      <c r="I280" s="110" t="str">
        <f>IF(D280="","",VLOOKUP(D280,PROFILE!$B$6:$Z$5000,25,FALSE))</f>
        <v/>
      </c>
      <c r="K280" s="87" t="str">
        <f t="shared" si="34"/>
        <v/>
      </c>
      <c r="L280" s="87" t="str">
        <f t="shared" si="38"/>
        <v/>
      </c>
      <c r="N280" s="138" t="str">
        <f t="shared" si="35"/>
        <v/>
      </c>
      <c r="O280" s="110" t="str">
        <f>IF(D280="","",IF(VLOOKUP(D280,KPI!$A$4:$P$5000,16,FALSE)=0,"UNBILL","BILLED"))</f>
        <v/>
      </c>
      <c r="P280" s="90" t="str">
        <f t="shared" si="32"/>
        <v/>
      </c>
      <c r="Q280" s="168" t="str">
        <f t="shared" si="36"/>
        <v>ไม่ระบุ</v>
      </c>
      <c r="R280" s="169" t="str">
        <f t="shared" si="37"/>
        <v/>
      </c>
      <c r="U280" s="91">
        <v>280</v>
      </c>
    </row>
    <row r="281" spans="1:21" x14ac:dyDescent="0.35">
      <c r="A281" s="151" t="str">
        <f t="shared" ca="1" si="31"/>
        <v/>
      </c>
      <c r="B281" s="15">
        <v>290</v>
      </c>
      <c r="C281" s="81" t="str">
        <f t="shared" si="33"/>
        <v/>
      </c>
      <c r="E281" s="109" t="str">
        <f>IF(D281="","",VLOOKUP(D281,PROFILE!$B$6:$Z$5000,10,FALSE))</f>
        <v/>
      </c>
      <c r="F281" s="109" t="str">
        <f>IF(D281="","",VLOOKUP(D281,PROFILE!$B$6:$Z$5000,18,FALSE))</f>
        <v/>
      </c>
      <c r="G281" s="81" t="str">
        <f>IF(D281="","",VLOOKUP(D281,PROFILE!$B$6:$Z$5000,23,FALSE))</f>
        <v/>
      </c>
      <c r="H281" s="81" t="str">
        <f>IF(D281="","",VLOOKUP(D281,PROFILE!$B$6:$Z$5000,24,FALSE))</f>
        <v/>
      </c>
      <c r="I281" s="110" t="str">
        <f>IF(D281="","",VLOOKUP(D281,PROFILE!$B$6:$Z$5000,25,FALSE))</f>
        <v/>
      </c>
      <c r="K281" s="87" t="str">
        <f t="shared" si="34"/>
        <v/>
      </c>
      <c r="L281" s="87" t="str">
        <f t="shared" si="38"/>
        <v/>
      </c>
      <c r="N281" s="138" t="str">
        <f t="shared" si="35"/>
        <v/>
      </c>
      <c r="O281" s="110" t="str">
        <f>IF(D281="","",IF(VLOOKUP(D281,KPI!$A$4:$P$5000,16,FALSE)=0,"UNBILL","BILLED"))</f>
        <v/>
      </c>
      <c r="P281" s="90" t="str">
        <f t="shared" si="32"/>
        <v/>
      </c>
      <c r="Q281" s="168" t="str">
        <f t="shared" si="36"/>
        <v>ไม่ระบุ</v>
      </c>
      <c r="R281" s="169" t="str">
        <f t="shared" si="37"/>
        <v/>
      </c>
      <c r="U281" s="91">
        <v>281</v>
      </c>
    </row>
    <row r="282" spans="1:21" x14ac:dyDescent="0.35">
      <c r="A282" s="151" t="str">
        <f t="shared" ca="1" si="31"/>
        <v/>
      </c>
      <c r="B282" s="15">
        <v>291</v>
      </c>
      <c r="C282" s="81" t="str">
        <f t="shared" si="33"/>
        <v/>
      </c>
      <c r="E282" s="109" t="str">
        <f>IF(D282="","",VLOOKUP(D282,PROFILE!$B$6:$Z$5000,10,FALSE))</f>
        <v/>
      </c>
      <c r="F282" s="109" t="str">
        <f>IF(D282="","",VLOOKUP(D282,PROFILE!$B$6:$Z$5000,18,FALSE))</f>
        <v/>
      </c>
      <c r="G282" s="81" t="str">
        <f>IF(D282="","",VLOOKUP(D282,PROFILE!$B$6:$Z$5000,23,FALSE))</f>
        <v/>
      </c>
      <c r="H282" s="81" t="str">
        <f>IF(D282="","",VLOOKUP(D282,PROFILE!$B$6:$Z$5000,24,FALSE))</f>
        <v/>
      </c>
      <c r="I282" s="110" t="str">
        <f>IF(D282="","",VLOOKUP(D282,PROFILE!$B$6:$Z$5000,25,FALSE))</f>
        <v/>
      </c>
      <c r="K282" s="87" t="str">
        <f t="shared" si="34"/>
        <v/>
      </c>
      <c r="L282" s="87" t="str">
        <f t="shared" si="38"/>
        <v/>
      </c>
      <c r="N282" s="138" t="str">
        <f t="shared" si="35"/>
        <v/>
      </c>
      <c r="O282" s="110" t="str">
        <f>IF(D282="","",IF(VLOOKUP(D282,KPI!$A$4:$P$5000,16,FALSE)=0,"UNBILL","BILLED"))</f>
        <v/>
      </c>
      <c r="P282" s="90" t="str">
        <f t="shared" si="32"/>
        <v/>
      </c>
      <c r="Q282" s="168" t="str">
        <f t="shared" si="36"/>
        <v>ไม่ระบุ</v>
      </c>
      <c r="R282" s="169" t="str">
        <f t="shared" si="37"/>
        <v/>
      </c>
      <c r="U282" s="91">
        <v>282</v>
      </c>
    </row>
    <row r="283" spans="1:21" x14ac:dyDescent="0.35">
      <c r="A283" s="151" t="str">
        <f t="shared" ca="1" si="31"/>
        <v/>
      </c>
      <c r="B283" s="15">
        <v>292</v>
      </c>
      <c r="C283" s="81" t="str">
        <f t="shared" si="33"/>
        <v/>
      </c>
      <c r="E283" s="109" t="str">
        <f>IF(D283="","",VLOOKUP(D283,PROFILE!$B$6:$Z$5000,10,FALSE))</f>
        <v/>
      </c>
      <c r="F283" s="109" t="str">
        <f>IF(D283="","",VLOOKUP(D283,PROFILE!$B$6:$Z$5000,18,FALSE))</f>
        <v/>
      </c>
      <c r="G283" s="81" t="str">
        <f>IF(D283="","",VLOOKUP(D283,PROFILE!$B$6:$Z$5000,23,FALSE))</f>
        <v/>
      </c>
      <c r="H283" s="81" t="str">
        <f>IF(D283="","",VLOOKUP(D283,PROFILE!$B$6:$Z$5000,24,FALSE))</f>
        <v/>
      </c>
      <c r="I283" s="110" t="str">
        <f>IF(D283="","",VLOOKUP(D283,PROFILE!$B$6:$Z$5000,25,FALSE))</f>
        <v/>
      </c>
      <c r="K283" s="87" t="str">
        <f t="shared" si="34"/>
        <v/>
      </c>
      <c r="L283" s="87" t="str">
        <f t="shared" si="38"/>
        <v/>
      </c>
      <c r="N283" s="138" t="str">
        <f t="shared" si="35"/>
        <v/>
      </c>
      <c r="O283" s="110" t="str">
        <f>IF(D283="","",IF(VLOOKUP(D283,KPI!$A$4:$P$5000,16,FALSE)=0,"UNBILL","BILLED"))</f>
        <v/>
      </c>
      <c r="P283" s="90" t="str">
        <f t="shared" si="32"/>
        <v/>
      </c>
      <c r="Q283" s="168" t="str">
        <f t="shared" si="36"/>
        <v>ไม่ระบุ</v>
      </c>
      <c r="R283" s="169" t="str">
        <f t="shared" si="37"/>
        <v/>
      </c>
      <c r="U283" s="91">
        <v>283</v>
      </c>
    </row>
    <row r="284" spans="1:21" x14ac:dyDescent="0.35">
      <c r="A284" s="151" t="str">
        <f t="shared" ca="1" si="31"/>
        <v/>
      </c>
      <c r="B284" s="15">
        <v>293</v>
      </c>
      <c r="C284" s="81" t="str">
        <f t="shared" si="33"/>
        <v/>
      </c>
      <c r="E284" s="109" t="str">
        <f>IF(D284="","",VLOOKUP(D284,PROFILE!$B$6:$Z$5000,10,FALSE))</f>
        <v/>
      </c>
      <c r="F284" s="109" t="str">
        <f>IF(D284="","",VLOOKUP(D284,PROFILE!$B$6:$Z$5000,18,FALSE))</f>
        <v/>
      </c>
      <c r="G284" s="81" t="str">
        <f>IF(D284="","",VLOOKUP(D284,PROFILE!$B$6:$Z$5000,23,FALSE))</f>
        <v/>
      </c>
      <c r="H284" s="81" t="str">
        <f>IF(D284="","",VLOOKUP(D284,PROFILE!$B$6:$Z$5000,24,FALSE))</f>
        <v/>
      </c>
      <c r="I284" s="110" t="str">
        <f>IF(D284="","",VLOOKUP(D284,PROFILE!$B$6:$Z$5000,25,FALSE))</f>
        <v/>
      </c>
      <c r="K284" s="87" t="str">
        <f t="shared" si="34"/>
        <v/>
      </c>
      <c r="L284" s="87" t="str">
        <f t="shared" si="38"/>
        <v/>
      </c>
      <c r="N284" s="138" t="str">
        <f t="shared" si="35"/>
        <v/>
      </c>
      <c r="O284" s="110" t="str">
        <f>IF(D284="","",IF(VLOOKUP(D284,KPI!$A$4:$P$5000,16,FALSE)=0,"UNBILL","BILLED"))</f>
        <v/>
      </c>
      <c r="P284" s="90" t="str">
        <f t="shared" si="32"/>
        <v/>
      </c>
      <c r="Q284" s="168" t="str">
        <f t="shared" si="36"/>
        <v>ไม่ระบุ</v>
      </c>
      <c r="R284" s="169" t="str">
        <f t="shared" si="37"/>
        <v/>
      </c>
      <c r="U284" s="91">
        <v>284</v>
      </c>
    </row>
    <row r="285" spans="1:21" x14ac:dyDescent="0.35">
      <c r="A285" s="151" t="str">
        <f t="shared" ca="1" si="31"/>
        <v/>
      </c>
      <c r="B285" s="15">
        <v>294</v>
      </c>
      <c r="C285" s="81" t="str">
        <f t="shared" si="33"/>
        <v/>
      </c>
      <c r="E285" s="109" t="str">
        <f>IF(D285="","",VLOOKUP(D285,PROFILE!$B$6:$Z$5000,10,FALSE))</f>
        <v/>
      </c>
      <c r="F285" s="109" t="str">
        <f>IF(D285="","",VLOOKUP(D285,PROFILE!$B$6:$Z$5000,18,FALSE))</f>
        <v/>
      </c>
      <c r="G285" s="81" t="str">
        <f>IF(D285="","",VLOOKUP(D285,PROFILE!$B$6:$Z$5000,23,FALSE))</f>
        <v/>
      </c>
      <c r="H285" s="81" t="str">
        <f>IF(D285="","",VLOOKUP(D285,PROFILE!$B$6:$Z$5000,24,FALSE))</f>
        <v/>
      </c>
      <c r="I285" s="110" t="str">
        <f>IF(D285="","",VLOOKUP(D285,PROFILE!$B$6:$Z$5000,25,FALSE))</f>
        <v/>
      </c>
      <c r="K285" s="87" t="str">
        <f t="shared" si="34"/>
        <v/>
      </c>
      <c r="L285" s="87" t="str">
        <f t="shared" si="38"/>
        <v/>
      </c>
      <c r="N285" s="138" t="str">
        <f t="shared" si="35"/>
        <v/>
      </c>
      <c r="O285" s="110" t="str">
        <f>IF(D285="","",IF(VLOOKUP(D285,KPI!$A$4:$P$5000,16,FALSE)=0,"UNBILL","BILLED"))</f>
        <v/>
      </c>
      <c r="P285" s="90" t="str">
        <f t="shared" si="32"/>
        <v/>
      </c>
      <c r="Q285" s="168" t="str">
        <f t="shared" si="36"/>
        <v>ไม่ระบุ</v>
      </c>
      <c r="R285" s="169" t="str">
        <f t="shared" si="37"/>
        <v/>
      </c>
      <c r="U285" s="91">
        <v>285</v>
      </c>
    </row>
    <row r="286" spans="1:21" x14ac:dyDescent="0.35">
      <c r="A286" s="151" t="str">
        <f t="shared" ca="1" si="31"/>
        <v/>
      </c>
      <c r="B286" s="15">
        <v>295</v>
      </c>
      <c r="C286" s="81" t="str">
        <f t="shared" si="33"/>
        <v/>
      </c>
      <c r="E286" s="109" t="str">
        <f>IF(D286="","",VLOOKUP(D286,PROFILE!$B$6:$Z$5000,10,FALSE))</f>
        <v/>
      </c>
      <c r="F286" s="109" t="str">
        <f>IF(D286="","",VLOOKUP(D286,PROFILE!$B$6:$Z$5000,18,FALSE))</f>
        <v/>
      </c>
      <c r="G286" s="81" t="str">
        <f>IF(D286="","",VLOOKUP(D286,PROFILE!$B$6:$Z$5000,23,FALSE))</f>
        <v/>
      </c>
      <c r="H286" s="81" t="str">
        <f>IF(D286="","",VLOOKUP(D286,PROFILE!$B$6:$Z$5000,24,FALSE))</f>
        <v/>
      </c>
      <c r="I286" s="110" t="str">
        <f>IF(D286="","",VLOOKUP(D286,PROFILE!$B$6:$Z$5000,25,FALSE))</f>
        <v/>
      </c>
      <c r="K286" s="87" t="str">
        <f t="shared" si="34"/>
        <v/>
      </c>
      <c r="L286" s="87" t="str">
        <f t="shared" si="38"/>
        <v/>
      </c>
      <c r="N286" s="138" t="str">
        <f t="shared" si="35"/>
        <v/>
      </c>
      <c r="O286" s="110" t="str">
        <f>IF(D286="","",IF(VLOOKUP(D286,KPI!$A$4:$P$5000,16,FALSE)=0,"UNBILL","BILLED"))</f>
        <v/>
      </c>
      <c r="P286" s="90" t="str">
        <f t="shared" si="32"/>
        <v/>
      </c>
      <c r="Q286" s="168" t="str">
        <f t="shared" si="36"/>
        <v>ไม่ระบุ</v>
      </c>
      <c r="R286" s="169" t="str">
        <f t="shared" si="37"/>
        <v/>
      </c>
      <c r="U286" s="91">
        <v>286</v>
      </c>
    </row>
    <row r="287" spans="1:21" x14ac:dyDescent="0.35">
      <c r="A287" s="151" t="str">
        <f t="shared" ca="1" si="31"/>
        <v/>
      </c>
      <c r="B287" s="15">
        <v>296</v>
      </c>
      <c r="C287" s="81" t="str">
        <f t="shared" si="33"/>
        <v/>
      </c>
      <c r="E287" s="109" t="str">
        <f>IF(D287="","",VLOOKUP(D287,PROFILE!$B$6:$Z$5000,10,FALSE))</f>
        <v/>
      </c>
      <c r="F287" s="109" t="str">
        <f>IF(D287="","",VLOOKUP(D287,PROFILE!$B$6:$Z$5000,18,FALSE))</f>
        <v/>
      </c>
      <c r="G287" s="81" t="str">
        <f>IF(D287="","",VLOOKUP(D287,PROFILE!$B$6:$Z$5000,23,FALSE))</f>
        <v/>
      </c>
      <c r="H287" s="81" t="str">
        <f>IF(D287="","",VLOOKUP(D287,PROFILE!$B$6:$Z$5000,24,FALSE))</f>
        <v/>
      </c>
      <c r="I287" s="110" t="str">
        <f>IF(D287="","",VLOOKUP(D287,PROFILE!$B$6:$Z$5000,25,FALSE))</f>
        <v/>
      </c>
      <c r="K287" s="87" t="str">
        <f t="shared" si="34"/>
        <v/>
      </c>
      <c r="L287" s="87" t="str">
        <f t="shared" si="38"/>
        <v/>
      </c>
      <c r="N287" s="138" t="str">
        <f t="shared" si="35"/>
        <v/>
      </c>
      <c r="O287" s="110" t="str">
        <f>IF(D287="","",IF(VLOOKUP(D287,KPI!$A$4:$P$5000,16,FALSE)=0,"UNBILL","BILLED"))</f>
        <v/>
      </c>
      <c r="P287" s="90" t="str">
        <f t="shared" si="32"/>
        <v/>
      </c>
      <c r="Q287" s="168" t="str">
        <f t="shared" si="36"/>
        <v>ไม่ระบุ</v>
      </c>
      <c r="R287" s="169" t="str">
        <f t="shared" si="37"/>
        <v/>
      </c>
      <c r="U287" s="91">
        <v>287</v>
      </c>
    </row>
    <row r="288" spans="1:21" x14ac:dyDescent="0.35">
      <c r="A288" s="151" t="str">
        <f t="shared" ca="1" si="31"/>
        <v/>
      </c>
      <c r="B288" s="15">
        <v>297</v>
      </c>
      <c r="C288" s="81" t="str">
        <f t="shared" si="33"/>
        <v/>
      </c>
      <c r="E288" s="109" t="str">
        <f>IF(D288="","",VLOOKUP(D288,PROFILE!$B$6:$Z$5000,10,FALSE))</f>
        <v/>
      </c>
      <c r="F288" s="109" t="str">
        <f>IF(D288="","",VLOOKUP(D288,PROFILE!$B$6:$Z$5000,18,FALSE))</f>
        <v/>
      </c>
      <c r="G288" s="81" t="str">
        <f>IF(D288="","",VLOOKUP(D288,PROFILE!$B$6:$Z$5000,23,FALSE))</f>
        <v/>
      </c>
      <c r="H288" s="81" t="str">
        <f>IF(D288="","",VLOOKUP(D288,PROFILE!$B$6:$Z$5000,24,FALSE))</f>
        <v/>
      </c>
      <c r="I288" s="110" t="str">
        <f>IF(D288="","",VLOOKUP(D288,PROFILE!$B$6:$Z$5000,25,FALSE))</f>
        <v/>
      </c>
      <c r="K288" s="87" t="str">
        <f t="shared" si="34"/>
        <v/>
      </c>
      <c r="L288" s="87" t="str">
        <f t="shared" si="38"/>
        <v/>
      </c>
      <c r="N288" s="138" t="str">
        <f t="shared" si="35"/>
        <v/>
      </c>
      <c r="O288" s="110" t="str">
        <f>IF(D288="","",IF(VLOOKUP(D288,KPI!$A$4:$P$5000,16,FALSE)=0,"UNBILL","BILLED"))</f>
        <v/>
      </c>
      <c r="P288" s="90" t="str">
        <f t="shared" si="32"/>
        <v/>
      </c>
      <c r="Q288" s="168" t="str">
        <f t="shared" si="36"/>
        <v>ไม่ระบุ</v>
      </c>
      <c r="R288" s="169" t="str">
        <f t="shared" si="37"/>
        <v/>
      </c>
      <c r="U288" s="91">
        <v>288</v>
      </c>
    </row>
    <row r="289" spans="1:21" x14ac:dyDescent="0.35">
      <c r="A289" s="151" t="str">
        <f t="shared" ca="1" si="31"/>
        <v/>
      </c>
      <c r="B289" s="15">
        <v>298</v>
      </c>
      <c r="C289" s="81" t="str">
        <f t="shared" si="33"/>
        <v/>
      </c>
      <c r="E289" s="109" t="str">
        <f>IF(D289="","",VLOOKUP(D289,PROFILE!$B$6:$Z$5000,10,FALSE))</f>
        <v/>
      </c>
      <c r="F289" s="109" t="str">
        <f>IF(D289="","",VLOOKUP(D289,PROFILE!$B$6:$Z$5000,18,FALSE))</f>
        <v/>
      </c>
      <c r="G289" s="81" t="str">
        <f>IF(D289="","",VLOOKUP(D289,PROFILE!$B$6:$Z$5000,23,FALSE))</f>
        <v/>
      </c>
      <c r="H289" s="81" t="str">
        <f>IF(D289="","",VLOOKUP(D289,PROFILE!$B$6:$Z$5000,24,FALSE))</f>
        <v/>
      </c>
      <c r="I289" s="110" t="str">
        <f>IF(D289="","",VLOOKUP(D289,PROFILE!$B$6:$Z$5000,25,FALSE))</f>
        <v/>
      </c>
      <c r="K289" s="87" t="str">
        <f t="shared" si="34"/>
        <v/>
      </c>
      <c r="L289" s="87" t="str">
        <f t="shared" si="38"/>
        <v/>
      </c>
      <c r="N289" s="138" t="str">
        <f t="shared" si="35"/>
        <v/>
      </c>
      <c r="O289" s="110" t="str">
        <f>IF(D289="","",IF(VLOOKUP(D289,KPI!$A$4:$P$5000,16,FALSE)=0,"UNBILL","BILLED"))</f>
        <v/>
      </c>
      <c r="P289" s="90" t="str">
        <f t="shared" si="32"/>
        <v/>
      </c>
      <c r="Q289" s="168" t="str">
        <f t="shared" si="36"/>
        <v>ไม่ระบุ</v>
      </c>
      <c r="R289" s="169" t="str">
        <f t="shared" si="37"/>
        <v/>
      </c>
      <c r="U289" s="91">
        <v>289</v>
      </c>
    </row>
    <row r="290" spans="1:21" x14ac:dyDescent="0.35">
      <c r="A290" s="151" t="str">
        <f t="shared" ca="1" si="31"/>
        <v/>
      </c>
      <c r="B290" s="15">
        <v>299</v>
      </c>
      <c r="C290" s="81" t="str">
        <f t="shared" si="33"/>
        <v/>
      </c>
      <c r="E290" s="109" t="str">
        <f>IF(D290="","",VLOOKUP(D290,PROFILE!$B$6:$Z$5000,10,FALSE))</f>
        <v/>
      </c>
      <c r="F290" s="109" t="str">
        <f>IF(D290="","",VLOOKUP(D290,PROFILE!$B$6:$Z$5000,18,FALSE))</f>
        <v/>
      </c>
      <c r="G290" s="81" t="str">
        <f>IF(D290="","",VLOOKUP(D290,PROFILE!$B$6:$Z$5000,23,FALSE))</f>
        <v/>
      </c>
      <c r="H290" s="81" t="str">
        <f>IF(D290="","",VLOOKUP(D290,PROFILE!$B$6:$Z$5000,24,FALSE))</f>
        <v/>
      </c>
      <c r="I290" s="110" t="str">
        <f>IF(D290="","",VLOOKUP(D290,PROFILE!$B$6:$Z$5000,25,FALSE))</f>
        <v/>
      </c>
      <c r="K290" s="87" t="str">
        <f t="shared" si="34"/>
        <v/>
      </c>
      <c r="L290" s="87" t="str">
        <f t="shared" si="38"/>
        <v/>
      </c>
      <c r="N290" s="138" t="str">
        <f t="shared" si="35"/>
        <v/>
      </c>
      <c r="O290" s="110" t="str">
        <f>IF(D290="","",IF(VLOOKUP(D290,KPI!$A$4:$P$5000,16,FALSE)=0,"UNBILL","BILLED"))</f>
        <v/>
      </c>
      <c r="P290" s="90" t="str">
        <f t="shared" si="32"/>
        <v/>
      </c>
      <c r="Q290" s="168" t="str">
        <f t="shared" si="36"/>
        <v>ไม่ระบุ</v>
      </c>
      <c r="R290" s="169" t="str">
        <f t="shared" si="37"/>
        <v/>
      </c>
      <c r="U290" s="91">
        <v>290</v>
      </c>
    </row>
    <row r="291" spans="1:21" x14ac:dyDescent="0.35">
      <c r="A291" s="151" t="str">
        <f t="shared" ref="A291:A354" ca="1" si="39">IF(C291="","",NOW())</f>
        <v/>
      </c>
      <c r="B291" s="15">
        <v>300</v>
      </c>
      <c r="C291" s="81" t="str">
        <f t="shared" si="33"/>
        <v/>
      </c>
      <c r="E291" s="109" t="str">
        <f>IF(D291="","",VLOOKUP(D291,PROFILE!$B$6:$Z$5000,10,FALSE))</f>
        <v/>
      </c>
      <c r="F291" s="109" t="str">
        <f>IF(D291="","",VLOOKUP(D291,PROFILE!$B$6:$Z$5000,18,FALSE))</f>
        <v/>
      </c>
      <c r="G291" s="81" t="str">
        <f>IF(D291="","",VLOOKUP(D291,PROFILE!$B$6:$Z$5000,23,FALSE))</f>
        <v/>
      </c>
      <c r="H291" s="81" t="str">
        <f>IF(D291="","",VLOOKUP(D291,PROFILE!$B$6:$Z$5000,24,FALSE))</f>
        <v/>
      </c>
      <c r="I291" s="110" t="str">
        <f>IF(D291="","",VLOOKUP(D291,PROFILE!$B$6:$Z$5000,25,FALSE))</f>
        <v/>
      </c>
      <c r="K291" s="87" t="str">
        <f t="shared" si="34"/>
        <v/>
      </c>
      <c r="L291" s="87" t="str">
        <f t="shared" si="38"/>
        <v/>
      </c>
      <c r="N291" s="138" t="str">
        <f t="shared" si="35"/>
        <v/>
      </c>
      <c r="O291" s="110" t="str">
        <f>IF(D291="","",IF(VLOOKUP(D291,KPI!$A$4:$P$5000,16,FALSE)=0,"UNBILL","BILLED"))</f>
        <v/>
      </c>
      <c r="P291" s="90" t="str">
        <f t="shared" si="32"/>
        <v/>
      </c>
      <c r="Q291" s="168" t="str">
        <f t="shared" si="36"/>
        <v>ไม่ระบุ</v>
      </c>
      <c r="R291" s="169" t="str">
        <f t="shared" si="37"/>
        <v/>
      </c>
      <c r="U291" s="91">
        <v>291</v>
      </c>
    </row>
    <row r="292" spans="1:21" x14ac:dyDescent="0.35">
      <c r="A292" s="151" t="str">
        <f t="shared" ca="1" si="39"/>
        <v/>
      </c>
      <c r="B292" s="15">
        <v>301</v>
      </c>
      <c r="C292" s="81" t="str">
        <f t="shared" si="33"/>
        <v/>
      </c>
      <c r="E292" s="109" t="str">
        <f>IF(D292="","",VLOOKUP(D292,PROFILE!$B$6:$Z$5000,10,FALSE))</f>
        <v/>
      </c>
      <c r="F292" s="109" t="str">
        <f>IF(D292="","",VLOOKUP(D292,PROFILE!$B$6:$Z$5000,18,FALSE))</f>
        <v/>
      </c>
      <c r="G292" s="81" t="str">
        <f>IF(D292="","",VLOOKUP(D292,PROFILE!$B$6:$Z$5000,23,FALSE))</f>
        <v/>
      </c>
      <c r="H292" s="81" t="str">
        <f>IF(D292="","",VLOOKUP(D292,PROFILE!$B$6:$Z$5000,24,FALSE))</f>
        <v/>
      </c>
      <c r="I292" s="110" t="str">
        <f>IF(D292="","",VLOOKUP(D292,PROFILE!$B$6:$Z$5000,25,FALSE))</f>
        <v/>
      </c>
      <c r="K292" s="87" t="str">
        <f t="shared" si="34"/>
        <v/>
      </c>
      <c r="L292" s="87" t="str">
        <f t="shared" si="38"/>
        <v/>
      </c>
      <c r="N292" s="138" t="str">
        <f t="shared" si="35"/>
        <v/>
      </c>
      <c r="O292" s="110" t="str">
        <f>IF(D292="","",IF(VLOOKUP(D292,KPI!$A$4:$P$5000,16,FALSE)=0,"UNBILL","BILLED"))</f>
        <v/>
      </c>
      <c r="P292" s="90" t="str">
        <f t="shared" si="32"/>
        <v/>
      </c>
      <c r="Q292" s="168" t="str">
        <f t="shared" si="36"/>
        <v>ไม่ระบุ</v>
      </c>
      <c r="R292" s="169" t="str">
        <f t="shared" si="37"/>
        <v/>
      </c>
      <c r="U292" s="91">
        <v>292</v>
      </c>
    </row>
    <row r="293" spans="1:21" x14ac:dyDescent="0.35">
      <c r="A293" s="151" t="str">
        <f t="shared" ca="1" si="39"/>
        <v/>
      </c>
      <c r="B293" s="15">
        <v>302</v>
      </c>
      <c r="C293" s="81" t="str">
        <f t="shared" si="33"/>
        <v/>
      </c>
      <c r="E293" s="109" t="str">
        <f>IF(D293="","",VLOOKUP(D293,PROFILE!$B$6:$Z$5000,10,FALSE))</f>
        <v/>
      </c>
      <c r="F293" s="109" t="str">
        <f>IF(D293="","",VLOOKUP(D293,PROFILE!$B$6:$Z$5000,18,FALSE))</f>
        <v/>
      </c>
      <c r="G293" s="81" t="str">
        <f>IF(D293="","",VLOOKUP(D293,PROFILE!$B$6:$Z$5000,23,FALSE))</f>
        <v/>
      </c>
      <c r="H293" s="81" t="str">
        <f>IF(D293="","",VLOOKUP(D293,PROFILE!$B$6:$Z$5000,24,FALSE))</f>
        <v/>
      </c>
      <c r="I293" s="110" t="str">
        <f>IF(D293="","",VLOOKUP(D293,PROFILE!$B$6:$Z$5000,25,FALSE))</f>
        <v/>
      </c>
      <c r="K293" s="87" t="str">
        <f t="shared" si="34"/>
        <v/>
      </c>
      <c r="L293" s="87" t="str">
        <f t="shared" si="38"/>
        <v/>
      </c>
      <c r="N293" s="138" t="str">
        <f t="shared" si="35"/>
        <v/>
      </c>
      <c r="O293" s="110" t="str">
        <f>IF(D293="","",IF(VLOOKUP(D293,KPI!$A$4:$P$5000,16,FALSE)=0,"UNBILL","BILLED"))</f>
        <v/>
      </c>
      <c r="P293" s="90" t="str">
        <f t="shared" si="32"/>
        <v/>
      </c>
      <c r="Q293" s="168" t="str">
        <f t="shared" si="36"/>
        <v>ไม่ระบุ</v>
      </c>
      <c r="R293" s="169" t="str">
        <f t="shared" si="37"/>
        <v/>
      </c>
      <c r="U293" s="91">
        <v>293</v>
      </c>
    </row>
    <row r="294" spans="1:21" x14ac:dyDescent="0.35">
      <c r="A294" s="151" t="str">
        <f t="shared" ca="1" si="39"/>
        <v/>
      </c>
      <c r="B294" s="15">
        <v>303</v>
      </c>
      <c r="C294" s="81" t="str">
        <f t="shared" si="33"/>
        <v/>
      </c>
      <c r="E294" s="109" t="str">
        <f>IF(D294="","",VLOOKUP(D294,PROFILE!$B$6:$Z$5000,10,FALSE))</f>
        <v/>
      </c>
      <c r="F294" s="109" t="str">
        <f>IF(D294="","",VLOOKUP(D294,PROFILE!$B$6:$Z$5000,18,FALSE))</f>
        <v/>
      </c>
      <c r="G294" s="81" t="str">
        <f>IF(D294="","",VLOOKUP(D294,PROFILE!$B$6:$Z$5000,23,FALSE))</f>
        <v/>
      </c>
      <c r="H294" s="81" t="str">
        <f>IF(D294="","",VLOOKUP(D294,PROFILE!$B$6:$Z$5000,24,FALSE))</f>
        <v/>
      </c>
      <c r="I294" s="110" t="str">
        <f>IF(D294="","",VLOOKUP(D294,PROFILE!$B$6:$Z$5000,25,FALSE))</f>
        <v/>
      </c>
      <c r="K294" s="87" t="str">
        <f t="shared" si="34"/>
        <v/>
      </c>
      <c r="L294" s="87" t="str">
        <f t="shared" si="38"/>
        <v/>
      </c>
      <c r="N294" s="138" t="str">
        <f t="shared" si="35"/>
        <v/>
      </c>
      <c r="O294" s="110" t="str">
        <f>IF(D294="","",IF(VLOOKUP(D294,KPI!$A$4:$P$5000,16,FALSE)=0,"UNBILL","BILLED"))</f>
        <v/>
      </c>
      <c r="P294" s="90" t="str">
        <f t="shared" si="32"/>
        <v/>
      </c>
      <c r="Q294" s="168" t="str">
        <f t="shared" si="36"/>
        <v>ไม่ระบุ</v>
      </c>
      <c r="R294" s="169" t="str">
        <f t="shared" si="37"/>
        <v/>
      </c>
      <c r="U294" s="91">
        <v>294</v>
      </c>
    </row>
    <row r="295" spans="1:21" x14ac:dyDescent="0.35">
      <c r="A295" s="151" t="str">
        <f t="shared" ca="1" si="39"/>
        <v/>
      </c>
      <c r="B295" s="15">
        <v>304</v>
      </c>
      <c r="C295" s="81" t="str">
        <f t="shared" si="33"/>
        <v/>
      </c>
      <c r="E295" s="109" t="str">
        <f>IF(D295="","",VLOOKUP(D295,PROFILE!$B$6:$Z$5000,10,FALSE))</f>
        <v/>
      </c>
      <c r="F295" s="109" t="str">
        <f>IF(D295="","",VLOOKUP(D295,PROFILE!$B$6:$Z$5000,18,FALSE))</f>
        <v/>
      </c>
      <c r="G295" s="81" t="str">
        <f>IF(D295="","",VLOOKUP(D295,PROFILE!$B$6:$Z$5000,23,FALSE))</f>
        <v/>
      </c>
      <c r="H295" s="81" t="str">
        <f>IF(D295="","",VLOOKUP(D295,PROFILE!$B$6:$Z$5000,24,FALSE))</f>
        <v/>
      </c>
      <c r="I295" s="110" t="str">
        <f>IF(D295="","",VLOOKUP(D295,PROFILE!$B$6:$Z$5000,25,FALSE))</f>
        <v/>
      </c>
      <c r="K295" s="87" t="str">
        <f t="shared" si="34"/>
        <v/>
      </c>
      <c r="L295" s="87" t="str">
        <f t="shared" si="38"/>
        <v/>
      </c>
      <c r="N295" s="138" t="str">
        <f t="shared" si="35"/>
        <v/>
      </c>
      <c r="O295" s="110" t="str">
        <f>IF(D295="","",IF(VLOOKUP(D295,KPI!$A$4:$P$5000,16,FALSE)=0,"UNBILL","BILLED"))</f>
        <v/>
      </c>
      <c r="P295" s="90" t="str">
        <f t="shared" si="32"/>
        <v/>
      </c>
      <c r="Q295" s="168" t="str">
        <f t="shared" si="36"/>
        <v>ไม่ระบุ</v>
      </c>
      <c r="R295" s="169" t="str">
        <f t="shared" si="37"/>
        <v/>
      </c>
      <c r="U295" s="91">
        <v>295</v>
      </c>
    </row>
    <row r="296" spans="1:21" x14ac:dyDescent="0.35">
      <c r="A296" s="151" t="str">
        <f t="shared" ca="1" si="39"/>
        <v/>
      </c>
      <c r="B296" s="15">
        <v>305</v>
      </c>
      <c r="C296" s="81" t="str">
        <f t="shared" si="33"/>
        <v/>
      </c>
      <c r="E296" s="109" t="str">
        <f>IF(D296="","",VLOOKUP(D296,PROFILE!$B$6:$Z$5000,10,FALSE))</f>
        <v/>
      </c>
      <c r="F296" s="109" t="str">
        <f>IF(D296="","",VLOOKUP(D296,PROFILE!$B$6:$Z$5000,18,FALSE))</f>
        <v/>
      </c>
      <c r="G296" s="81" t="str">
        <f>IF(D296="","",VLOOKUP(D296,PROFILE!$B$6:$Z$5000,23,FALSE))</f>
        <v/>
      </c>
      <c r="H296" s="81" t="str">
        <f>IF(D296="","",VLOOKUP(D296,PROFILE!$B$6:$Z$5000,24,FALSE))</f>
        <v/>
      </c>
      <c r="I296" s="110" t="str">
        <f>IF(D296="","",VLOOKUP(D296,PROFILE!$B$6:$Z$5000,25,FALSE))</f>
        <v/>
      </c>
      <c r="K296" s="87" t="str">
        <f t="shared" si="34"/>
        <v/>
      </c>
      <c r="L296" s="87" t="str">
        <f t="shared" si="38"/>
        <v/>
      </c>
      <c r="N296" s="138" t="str">
        <f t="shared" si="35"/>
        <v/>
      </c>
      <c r="O296" s="110" t="str">
        <f>IF(D296="","",IF(VLOOKUP(D296,KPI!$A$4:$P$5000,16,FALSE)=0,"UNBILL","BILLED"))</f>
        <v/>
      </c>
      <c r="P296" s="90" t="str">
        <f t="shared" si="32"/>
        <v/>
      </c>
      <c r="Q296" s="168" t="str">
        <f t="shared" si="36"/>
        <v>ไม่ระบุ</v>
      </c>
      <c r="R296" s="169" t="str">
        <f t="shared" si="37"/>
        <v/>
      </c>
      <c r="U296" s="91">
        <v>296</v>
      </c>
    </row>
    <row r="297" spans="1:21" x14ac:dyDescent="0.35">
      <c r="A297" s="151" t="str">
        <f t="shared" ca="1" si="39"/>
        <v/>
      </c>
      <c r="B297" s="15">
        <v>306</v>
      </c>
      <c r="C297" s="81" t="str">
        <f t="shared" si="33"/>
        <v/>
      </c>
      <c r="E297" s="109" t="str">
        <f>IF(D297="","",VLOOKUP(D297,PROFILE!$B$6:$Z$5000,10,FALSE))</f>
        <v/>
      </c>
      <c r="F297" s="109" t="str">
        <f>IF(D297="","",VLOOKUP(D297,PROFILE!$B$6:$Z$5000,18,FALSE))</f>
        <v/>
      </c>
      <c r="G297" s="81" t="str">
        <f>IF(D297="","",VLOOKUP(D297,PROFILE!$B$6:$Z$5000,23,FALSE))</f>
        <v/>
      </c>
      <c r="H297" s="81" t="str">
        <f>IF(D297="","",VLOOKUP(D297,PROFILE!$B$6:$Z$5000,24,FALSE))</f>
        <v/>
      </c>
      <c r="I297" s="110" t="str">
        <f>IF(D297="","",VLOOKUP(D297,PROFILE!$B$6:$Z$5000,25,FALSE))</f>
        <v/>
      </c>
      <c r="K297" s="87" t="str">
        <f t="shared" si="34"/>
        <v/>
      </c>
      <c r="L297" s="87" t="str">
        <f t="shared" si="38"/>
        <v/>
      </c>
      <c r="N297" s="138" t="str">
        <f t="shared" si="35"/>
        <v/>
      </c>
      <c r="O297" s="110" t="str">
        <f>IF(D297="","",IF(VLOOKUP(D297,KPI!$A$4:$P$5000,16,FALSE)=0,"UNBILL","BILLED"))</f>
        <v/>
      </c>
      <c r="P297" s="90" t="str">
        <f t="shared" si="32"/>
        <v/>
      </c>
      <c r="Q297" s="168" t="str">
        <f t="shared" si="36"/>
        <v>ไม่ระบุ</v>
      </c>
      <c r="R297" s="169" t="str">
        <f t="shared" si="37"/>
        <v/>
      </c>
      <c r="U297" s="91">
        <v>297</v>
      </c>
    </row>
    <row r="298" spans="1:21" x14ac:dyDescent="0.35">
      <c r="A298" s="151" t="str">
        <f t="shared" ca="1" si="39"/>
        <v/>
      </c>
      <c r="B298" s="15">
        <v>307</v>
      </c>
      <c r="C298" s="81" t="str">
        <f t="shared" si="33"/>
        <v/>
      </c>
      <c r="E298" s="109" t="str">
        <f>IF(D298="","",VLOOKUP(D298,PROFILE!$B$6:$Z$5000,10,FALSE))</f>
        <v/>
      </c>
      <c r="F298" s="109" t="str">
        <f>IF(D298="","",VLOOKUP(D298,PROFILE!$B$6:$Z$5000,18,FALSE))</f>
        <v/>
      </c>
      <c r="G298" s="81" t="str">
        <f>IF(D298="","",VLOOKUP(D298,PROFILE!$B$6:$Z$5000,23,FALSE))</f>
        <v/>
      </c>
      <c r="H298" s="81" t="str">
        <f>IF(D298="","",VLOOKUP(D298,PROFILE!$B$6:$Z$5000,24,FALSE))</f>
        <v/>
      </c>
      <c r="I298" s="110" t="str">
        <f>IF(D298="","",VLOOKUP(D298,PROFILE!$B$6:$Z$5000,25,FALSE))</f>
        <v/>
      </c>
      <c r="K298" s="87" t="str">
        <f t="shared" si="34"/>
        <v/>
      </c>
      <c r="L298" s="87" t="str">
        <f t="shared" si="38"/>
        <v/>
      </c>
      <c r="N298" s="138" t="str">
        <f t="shared" si="35"/>
        <v/>
      </c>
      <c r="O298" s="110" t="str">
        <f>IF(D298="","",IF(VLOOKUP(D298,KPI!$A$4:$P$5000,16,FALSE)=0,"UNBILL","BILLED"))</f>
        <v/>
      </c>
      <c r="P298" s="90" t="str">
        <f t="shared" si="32"/>
        <v/>
      </c>
      <c r="Q298" s="168" t="str">
        <f t="shared" si="36"/>
        <v>ไม่ระบุ</v>
      </c>
      <c r="R298" s="169" t="str">
        <f t="shared" si="37"/>
        <v/>
      </c>
      <c r="U298" s="91">
        <v>298</v>
      </c>
    </row>
    <row r="299" spans="1:21" x14ac:dyDescent="0.35">
      <c r="A299" s="151" t="str">
        <f t="shared" ca="1" si="39"/>
        <v/>
      </c>
      <c r="B299" s="15">
        <v>308</v>
      </c>
      <c r="C299" s="81" t="str">
        <f t="shared" si="33"/>
        <v/>
      </c>
      <c r="E299" s="109" t="str">
        <f>IF(D299="","",VLOOKUP(D299,PROFILE!$B$6:$Z$5000,10,FALSE))</f>
        <v/>
      </c>
      <c r="F299" s="109" t="str">
        <f>IF(D299="","",VLOOKUP(D299,PROFILE!$B$6:$Z$5000,18,FALSE))</f>
        <v/>
      </c>
      <c r="G299" s="81" t="str">
        <f>IF(D299="","",VLOOKUP(D299,PROFILE!$B$6:$Z$5000,23,FALSE))</f>
        <v/>
      </c>
      <c r="H299" s="81" t="str">
        <f>IF(D299="","",VLOOKUP(D299,PROFILE!$B$6:$Z$5000,24,FALSE))</f>
        <v/>
      </c>
      <c r="I299" s="110" t="str">
        <f>IF(D299="","",VLOOKUP(D299,PROFILE!$B$6:$Z$5000,25,FALSE))</f>
        <v/>
      </c>
      <c r="K299" s="87" t="str">
        <f t="shared" si="34"/>
        <v/>
      </c>
      <c r="L299" s="87" t="str">
        <f t="shared" si="38"/>
        <v/>
      </c>
      <c r="N299" s="138" t="str">
        <f t="shared" si="35"/>
        <v/>
      </c>
      <c r="O299" s="110" t="str">
        <f>IF(D299="","",IF(VLOOKUP(D299,KPI!$A$4:$P$5000,16,FALSE)=0,"UNBILL","BILLED"))</f>
        <v/>
      </c>
      <c r="P299" s="90" t="str">
        <f t="shared" si="32"/>
        <v/>
      </c>
      <c r="Q299" s="168" t="str">
        <f t="shared" si="36"/>
        <v>ไม่ระบุ</v>
      </c>
      <c r="R299" s="169" t="str">
        <f t="shared" si="37"/>
        <v/>
      </c>
      <c r="U299" s="91">
        <v>299</v>
      </c>
    </row>
    <row r="300" spans="1:21" x14ac:dyDescent="0.35">
      <c r="A300" s="151" t="str">
        <f t="shared" ca="1" si="39"/>
        <v/>
      </c>
      <c r="B300" s="15">
        <v>309</v>
      </c>
      <c r="C300" s="81" t="str">
        <f t="shared" si="33"/>
        <v/>
      </c>
      <c r="E300" s="109" t="str">
        <f>IF(D300="","",VLOOKUP(D300,PROFILE!$B$6:$Z$5000,10,FALSE))</f>
        <v/>
      </c>
      <c r="F300" s="109" t="str">
        <f>IF(D300="","",VLOOKUP(D300,PROFILE!$B$6:$Z$5000,18,FALSE))</f>
        <v/>
      </c>
      <c r="G300" s="81" t="str">
        <f>IF(D300="","",VLOOKUP(D300,PROFILE!$B$6:$Z$5000,23,FALSE))</f>
        <v/>
      </c>
      <c r="H300" s="81" t="str">
        <f>IF(D300="","",VLOOKUP(D300,PROFILE!$B$6:$Z$5000,24,FALSE))</f>
        <v/>
      </c>
      <c r="I300" s="110" t="str">
        <f>IF(D300="","",VLOOKUP(D300,PROFILE!$B$6:$Z$5000,25,FALSE))</f>
        <v/>
      </c>
      <c r="K300" s="87" t="str">
        <f t="shared" si="34"/>
        <v/>
      </c>
      <c r="L300" s="87" t="str">
        <f t="shared" si="38"/>
        <v/>
      </c>
      <c r="N300" s="138" t="str">
        <f t="shared" si="35"/>
        <v/>
      </c>
      <c r="O300" s="110" t="str">
        <f>IF(D300="","",IF(VLOOKUP(D300,KPI!$A$4:$P$5000,16,FALSE)=0,"UNBILL","BILLED"))</f>
        <v/>
      </c>
      <c r="P300" s="90" t="str">
        <f t="shared" si="32"/>
        <v/>
      </c>
      <c r="Q300" s="168" t="str">
        <f t="shared" si="36"/>
        <v>ไม่ระบุ</v>
      </c>
      <c r="R300" s="169" t="str">
        <f t="shared" si="37"/>
        <v/>
      </c>
      <c r="U300" s="91">
        <v>300</v>
      </c>
    </row>
    <row r="301" spans="1:21" x14ac:dyDescent="0.35">
      <c r="A301" s="151" t="str">
        <f t="shared" ca="1" si="39"/>
        <v/>
      </c>
      <c r="B301" s="15">
        <v>310</v>
      </c>
      <c r="C301" s="81" t="str">
        <f t="shared" si="33"/>
        <v/>
      </c>
      <c r="E301" s="109" t="str">
        <f>IF(D301="","",VLOOKUP(D301,PROFILE!$B$6:$Z$5000,10,FALSE))</f>
        <v/>
      </c>
      <c r="F301" s="109" t="str">
        <f>IF(D301="","",VLOOKUP(D301,PROFILE!$B$6:$Z$5000,18,FALSE))</f>
        <v/>
      </c>
      <c r="G301" s="81" t="str">
        <f>IF(D301="","",VLOOKUP(D301,PROFILE!$B$6:$Z$5000,23,FALSE))</f>
        <v/>
      </c>
      <c r="H301" s="81" t="str">
        <f>IF(D301="","",VLOOKUP(D301,PROFILE!$B$6:$Z$5000,24,FALSE))</f>
        <v/>
      </c>
      <c r="I301" s="110" t="str">
        <f>IF(D301="","",VLOOKUP(D301,PROFILE!$B$6:$Z$5000,25,FALSE))</f>
        <v/>
      </c>
      <c r="K301" s="87" t="str">
        <f t="shared" si="34"/>
        <v/>
      </c>
      <c r="L301" s="87" t="str">
        <f t="shared" si="38"/>
        <v/>
      </c>
      <c r="N301" s="138" t="str">
        <f t="shared" si="35"/>
        <v/>
      </c>
      <c r="O301" s="110" t="str">
        <f>IF(D301="","",IF(VLOOKUP(D301,KPI!$A$4:$P$5000,16,FALSE)=0,"UNBILL","BILLED"))</f>
        <v/>
      </c>
      <c r="P301" s="90" t="str">
        <f t="shared" si="32"/>
        <v/>
      </c>
      <c r="Q301" s="168" t="str">
        <f t="shared" si="36"/>
        <v>ไม่ระบุ</v>
      </c>
      <c r="R301" s="169" t="str">
        <f t="shared" si="37"/>
        <v/>
      </c>
      <c r="U301" s="91">
        <v>301</v>
      </c>
    </row>
    <row r="302" spans="1:21" x14ac:dyDescent="0.35">
      <c r="A302" s="151" t="str">
        <f t="shared" ca="1" si="39"/>
        <v/>
      </c>
      <c r="B302" s="15">
        <v>311</v>
      </c>
      <c r="C302" s="81" t="str">
        <f t="shared" si="33"/>
        <v/>
      </c>
      <c r="E302" s="109" t="str">
        <f>IF(D302="","",VLOOKUP(D302,PROFILE!$B$6:$Z$5000,10,FALSE))</f>
        <v/>
      </c>
      <c r="F302" s="109" t="str">
        <f>IF(D302="","",VLOOKUP(D302,PROFILE!$B$6:$Z$5000,18,FALSE))</f>
        <v/>
      </c>
      <c r="G302" s="81" t="str">
        <f>IF(D302="","",VLOOKUP(D302,PROFILE!$B$6:$Z$5000,23,FALSE))</f>
        <v/>
      </c>
      <c r="H302" s="81" t="str">
        <f>IF(D302="","",VLOOKUP(D302,PROFILE!$B$6:$Z$5000,24,FALSE))</f>
        <v/>
      </c>
      <c r="I302" s="110" t="str">
        <f>IF(D302="","",VLOOKUP(D302,PROFILE!$B$6:$Z$5000,25,FALSE))</f>
        <v/>
      </c>
      <c r="K302" s="87" t="str">
        <f t="shared" si="34"/>
        <v/>
      </c>
      <c r="L302" s="87" t="str">
        <f t="shared" si="38"/>
        <v/>
      </c>
      <c r="N302" s="138" t="str">
        <f t="shared" si="35"/>
        <v/>
      </c>
      <c r="O302" s="110" t="str">
        <f>IF(D302="","",IF(VLOOKUP(D302,KPI!$A$4:$P$5000,16,FALSE)=0,"UNBILL","BILLED"))</f>
        <v/>
      </c>
      <c r="P302" s="90" t="str">
        <f t="shared" si="32"/>
        <v/>
      </c>
      <c r="Q302" s="168" t="str">
        <f t="shared" si="36"/>
        <v>ไม่ระบุ</v>
      </c>
      <c r="R302" s="169" t="str">
        <f t="shared" si="37"/>
        <v/>
      </c>
      <c r="U302" s="91">
        <v>302</v>
      </c>
    </row>
    <row r="303" spans="1:21" x14ac:dyDescent="0.35">
      <c r="A303" s="151" t="str">
        <f t="shared" ca="1" si="39"/>
        <v/>
      </c>
      <c r="B303" s="15">
        <v>312</v>
      </c>
      <c r="C303" s="81" t="str">
        <f t="shared" si="33"/>
        <v/>
      </c>
      <c r="E303" s="109" t="str">
        <f>IF(D303="","",VLOOKUP(D303,PROFILE!$B$6:$Z$5000,10,FALSE))</f>
        <v/>
      </c>
      <c r="F303" s="109" t="str">
        <f>IF(D303="","",VLOOKUP(D303,PROFILE!$B$6:$Z$5000,18,FALSE))</f>
        <v/>
      </c>
      <c r="G303" s="81" t="str">
        <f>IF(D303="","",VLOOKUP(D303,PROFILE!$B$6:$Z$5000,23,FALSE))</f>
        <v/>
      </c>
      <c r="H303" s="81" t="str">
        <f>IF(D303="","",VLOOKUP(D303,PROFILE!$B$6:$Z$5000,24,FALSE))</f>
        <v/>
      </c>
      <c r="I303" s="110" t="str">
        <f>IF(D303="","",VLOOKUP(D303,PROFILE!$B$6:$Z$5000,25,FALSE))</f>
        <v/>
      </c>
      <c r="K303" s="87" t="str">
        <f t="shared" si="34"/>
        <v/>
      </c>
      <c r="L303" s="87" t="str">
        <f t="shared" si="38"/>
        <v/>
      </c>
      <c r="N303" s="138" t="str">
        <f t="shared" si="35"/>
        <v/>
      </c>
      <c r="O303" s="110" t="str">
        <f>IF(D303="","",IF(VLOOKUP(D303,KPI!$A$4:$P$5000,16,FALSE)=0,"UNBILL","BILLED"))</f>
        <v/>
      </c>
      <c r="P303" s="90" t="str">
        <f t="shared" si="32"/>
        <v/>
      </c>
      <c r="Q303" s="168" t="str">
        <f t="shared" si="36"/>
        <v>ไม่ระบุ</v>
      </c>
      <c r="R303" s="169" t="str">
        <f t="shared" si="37"/>
        <v/>
      </c>
      <c r="U303" s="91">
        <v>303</v>
      </c>
    </row>
    <row r="304" spans="1:21" x14ac:dyDescent="0.35">
      <c r="A304" s="151" t="str">
        <f t="shared" ca="1" si="39"/>
        <v/>
      </c>
      <c r="B304" s="15">
        <v>313</v>
      </c>
      <c r="C304" s="81" t="str">
        <f t="shared" si="33"/>
        <v/>
      </c>
      <c r="E304" s="109" t="str">
        <f>IF(D304="","",VLOOKUP(D304,PROFILE!$B$6:$Z$5000,10,FALSE))</f>
        <v/>
      </c>
      <c r="F304" s="109" t="str">
        <f>IF(D304="","",VLOOKUP(D304,PROFILE!$B$6:$Z$5000,18,FALSE))</f>
        <v/>
      </c>
      <c r="G304" s="81" t="str">
        <f>IF(D304="","",VLOOKUP(D304,PROFILE!$B$6:$Z$5000,23,FALSE))</f>
        <v/>
      </c>
      <c r="H304" s="81" t="str">
        <f>IF(D304="","",VLOOKUP(D304,PROFILE!$B$6:$Z$5000,24,FALSE))</f>
        <v/>
      </c>
      <c r="I304" s="110" t="str">
        <f>IF(D304="","",VLOOKUP(D304,PROFILE!$B$6:$Z$5000,25,FALSE))</f>
        <v/>
      </c>
      <c r="K304" s="87" t="str">
        <f t="shared" si="34"/>
        <v/>
      </c>
      <c r="L304" s="87" t="str">
        <f t="shared" si="38"/>
        <v/>
      </c>
      <c r="N304" s="138" t="str">
        <f t="shared" si="35"/>
        <v/>
      </c>
      <c r="O304" s="110" t="str">
        <f>IF(D304="","",IF(VLOOKUP(D304,KPI!$A$4:$P$5000,16,FALSE)=0,"UNBILL","BILLED"))</f>
        <v/>
      </c>
      <c r="P304" s="90" t="str">
        <f t="shared" si="32"/>
        <v/>
      </c>
      <c r="Q304" s="168" t="str">
        <f t="shared" si="36"/>
        <v>ไม่ระบุ</v>
      </c>
      <c r="R304" s="169" t="str">
        <f t="shared" si="37"/>
        <v/>
      </c>
      <c r="U304" s="91">
        <v>304</v>
      </c>
    </row>
    <row r="305" spans="1:21" x14ac:dyDescent="0.35">
      <c r="A305" s="151" t="str">
        <f t="shared" ca="1" si="39"/>
        <v/>
      </c>
      <c r="B305" s="15">
        <v>314</v>
      </c>
      <c r="C305" s="81" t="str">
        <f t="shared" si="33"/>
        <v/>
      </c>
      <c r="E305" s="109" t="str">
        <f>IF(D305="","",VLOOKUP(D305,PROFILE!$B$6:$Z$5000,10,FALSE))</f>
        <v/>
      </c>
      <c r="F305" s="109" t="str">
        <f>IF(D305="","",VLOOKUP(D305,PROFILE!$B$6:$Z$5000,18,FALSE))</f>
        <v/>
      </c>
      <c r="G305" s="81" t="str">
        <f>IF(D305="","",VLOOKUP(D305,PROFILE!$B$6:$Z$5000,23,FALSE))</f>
        <v/>
      </c>
      <c r="H305" s="81" t="str">
        <f>IF(D305="","",VLOOKUP(D305,PROFILE!$B$6:$Z$5000,24,FALSE))</f>
        <v/>
      </c>
      <c r="I305" s="110" t="str">
        <f>IF(D305="","",VLOOKUP(D305,PROFILE!$B$6:$Z$5000,25,FALSE))</f>
        <v/>
      </c>
      <c r="K305" s="87" t="str">
        <f t="shared" si="34"/>
        <v/>
      </c>
      <c r="L305" s="87" t="str">
        <f t="shared" si="38"/>
        <v/>
      </c>
      <c r="N305" s="138" t="str">
        <f t="shared" si="35"/>
        <v/>
      </c>
      <c r="O305" s="110" t="str">
        <f>IF(D305="","",IF(VLOOKUP(D305,KPI!$A$4:$P$5000,16,FALSE)=0,"UNBILL","BILLED"))</f>
        <v/>
      </c>
      <c r="P305" s="90" t="str">
        <f t="shared" si="32"/>
        <v/>
      </c>
      <c r="Q305" s="168" t="str">
        <f t="shared" si="36"/>
        <v>ไม่ระบุ</v>
      </c>
      <c r="R305" s="169" t="str">
        <f t="shared" si="37"/>
        <v/>
      </c>
      <c r="U305" s="91">
        <v>305</v>
      </c>
    </row>
    <row r="306" spans="1:21" x14ac:dyDescent="0.35">
      <c r="A306" s="151" t="str">
        <f t="shared" ca="1" si="39"/>
        <v/>
      </c>
      <c r="B306" s="15">
        <v>315</v>
      </c>
      <c r="C306" s="81" t="str">
        <f t="shared" si="33"/>
        <v/>
      </c>
      <c r="E306" s="109" t="str">
        <f>IF(D306="","",VLOOKUP(D306,PROFILE!$B$6:$Z$5000,10,FALSE))</f>
        <v/>
      </c>
      <c r="F306" s="109" t="str">
        <f>IF(D306="","",VLOOKUP(D306,PROFILE!$B$6:$Z$5000,18,FALSE))</f>
        <v/>
      </c>
      <c r="G306" s="81" t="str">
        <f>IF(D306="","",VLOOKUP(D306,PROFILE!$B$6:$Z$5000,23,FALSE))</f>
        <v/>
      </c>
      <c r="H306" s="81" t="str">
        <f>IF(D306="","",VLOOKUP(D306,PROFILE!$B$6:$Z$5000,24,FALSE))</f>
        <v/>
      </c>
      <c r="I306" s="110" t="str">
        <f>IF(D306="","",VLOOKUP(D306,PROFILE!$B$6:$Z$5000,25,FALSE))</f>
        <v/>
      </c>
      <c r="K306" s="87" t="str">
        <f t="shared" si="34"/>
        <v/>
      </c>
      <c r="L306" s="87" t="str">
        <f t="shared" si="38"/>
        <v/>
      </c>
      <c r="N306" s="138" t="str">
        <f t="shared" si="35"/>
        <v/>
      </c>
      <c r="O306" s="110" t="str">
        <f>IF(D306="","",IF(VLOOKUP(D306,KPI!$A$4:$P$5000,16,FALSE)=0,"UNBILL","BILLED"))</f>
        <v/>
      </c>
      <c r="P306" s="90" t="str">
        <f t="shared" si="32"/>
        <v/>
      </c>
      <c r="Q306" s="168" t="str">
        <f t="shared" si="36"/>
        <v>ไม่ระบุ</v>
      </c>
      <c r="R306" s="169" t="str">
        <f t="shared" si="37"/>
        <v/>
      </c>
      <c r="U306" s="91">
        <v>306</v>
      </c>
    </row>
    <row r="307" spans="1:21" x14ac:dyDescent="0.35">
      <c r="A307" s="151" t="str">
        <f t="shared" ca="1" si="39"/>
        <v/>
      </c>
      <c r="B307" s="15">
        <v>316</v>
      </c>
      <c r="C307" s="81" t="str">
        <f t="shared" si="33"/>
        <v/>
      </c>
      <c r="E307" s="109" t="str">
        <f>IF(D307="","",VLOOKUP(D307,PROFILE!$B$6:$Z$5000,10,FALSE))</f>
        <v/>
      </c>
      <c r="F307" s="109" t="str">
        <f>IF(D307="","",VLOOKUP(D307,PROFILE!$B$6:$Z$5000,18,FALSE))</f>
        <v/>
      </c>
      <c r="G307" s="81" t="str">
        <f>IF(D307="","",VLOOKUP(D307,PROFILE!$B$6:$Z$5000,23,FALSE))</f>
        <v/>
      </c>
      <c r="H307" s="81" t="str">
        <f>IF(D307="","",VLOOKUP(D307,PROFILE!$B$6:$Z$5000,24,FALSE))</f>
        <v/>
      </c>
      <c r="I307" s="110" t="str">
        <f>IF(D307="","",VLOOKUP(D307,PROFILE!$B$6:$Z$5000,25,FALSE))</f>
        <v/>
      </c>
      <c r="K307" s="87" t="str">
        <f t="shared" si="34"/>
        <v/>
      </c>
      <c r="L307" s="87" t="str">
        <f t="shared" si="38"/>
        <v/>
      </c>
      <c r="N307" s="138" t="str">
        <f t="shared" si="35"/>
        <v/>
      </c>
      <c r="O307" s="110" t="str">
        <f>IF(D307="","",IF(VLOOKUP(D307,KPI!$A$4:$P$5000,16,FALSE)=0,"UNBILL","BILLED"))</f>
        <v/>
      </c>
      <c r="P307" s="90" t="str">
        <f t="shared" si="32"/>
        <v/>
      </c>
      <c r="Q307" s="168" t="str">
        <f t="shared" si="36"/>
        <v>ไม่ระบุ</v>
      </c>
      <c r="R307" s="169" t="str">
        <f t="shared" si="37"/>
        <v/>
      </c>
      <c r="U307" s="91">
        <v>307</v>
      </c>
    </row>
    <row r="308" spans="1:21" x14ac:dyDescent="0.35">
      <c r="A308" s="151" t="str">
        <f t="shared" ca="1" si="39"/>
        <v/>
      </c>
      <c r="B308" s="15">
        <v>317</v>
      </c>
      <c r="C308" s="81" t="str">
        <f t="shared" si="33"/>
        <v/>
      </c>
      <c r="E308" s="109" t="str">
        <f>IF(D308="","",VLOOKUP(D308,PROFILE!$B$6:$Z$5000,10,FALSE))</f>
        <v/>
      </c>
      <c r="F308" s="109" t="str">
        <f>IF(D308="","",VLOOKUP(D308,PROFILE!$B$6:$Z$5000,18,FALSE))</f>
        <v/>
      </c>
      <c r="G308" s="81" t="str">
        <f>IF(D308="","",VLOOKUP(D308,PROFILE!$B$6:$Z$5000,23,FALSE))</f>
        <v/>
      </c>
      <c r="H308" s="81" t="str">
        <f>IF(D308="","",VLOOKUP(D308,PROFILE!$B$6:$Z$5000,24,FALSE))</f>
        <v/>
      </c>
      <c r="I308" s="110" t="str">
        <f>IF(D308="","",VLOOKUP(D308,PROFILE!$B$6:$Z$5000,25,FALSE))</f>
        <v/>
      </c>
      <c r="K308" s="87" t="str">
        <f t="shared" si="34"/>
        <v/>
      </c>
      <c r="L308" s="87" t="str">
        <f t="shared" si="38"/>
        <v/>
      </c>
      <c r="N308" s="138" t="str">
        <f t="shared" si="35"/>
        <v/>
      </c>
      <c r="O308" s="110" t="str">
        <f>IF(D308="","",IF(VLOOKUP(D308,KPI!$A$4:$P$5000,16,FALSE)=0,"UNBILL","BILLED"))</f>
        <v/>
      </c>
      <c r="P308" s="90" t="str">
        <f t="shared" si="32"/>
        <v/>
      </c>
      <c r="Q308" s="168" t="str">
        <f t="shared" si="36"/>
        <v>ไม่ระบุ</v>
      </c>
      <c r="R308" s="169" t="str">
        <f t="shared" si="37"/>
        <v/>
      </c>
      <c r="U308" s="91">
        <v>308</v>
      </c>
    </row>
    <row r="309" spans="1:21" x14ac:dyDescent="0.35">
      <c r="A309" s="151" t="str">
        <f t="shared" ca="1" si="39"/>
        <v/>
      </c>
      <c r="B309" s="15">
        <v>318</v>
      </c>
      <c r="C309" s="81" t="str">
        <f t="shared" si="33"/>
        <v/>
      </c>
      <c r="E309" s="109" t="str">
        <f>IF(D309="","",VLOOKUP(D309,PROFILE!$B$6:$Z$5000,10,FALSE))</f>
        <v/>
      </c>
      <c r="F309" s="109" t="str">
        <f>IF(D309="","",VLOOKUP(D309,PROFILE!$B$6:$Z$5000,18,FALSE))</f>
        <v/>
      </c>
      <c r="G309" s="81" t="str">
        <f>IF(D309="","",VLOOKUP(D309,PROFILE!$B$6:$Z$5000,23,FALSE))</f>
        <v/>
      </c>
      <c r="H309" s="81" t="str">
        <f>IF(D309="","",VLOOKUP(D309,PROFILE!$B$6:$Z$5000,24,FALSE))</f>
        <v/>
      </c>
      <c r="I309" s="110" t="str">
        <f>IF(D309="","",VLOOKUP(D309,PROFILE!$B$6:$Z$5000,25,FALSE))</f>
        <v/>
      </c>
      <c r="K309" s="87" t="str">
        <f t="shared" si="34"/>
        <v/>
      </c>
      <c r="L309" s="87" t="str">
        <f t="shared" si="38"/>
        <v/>
      </c>
      <c r="N309" s="138" t="str">
        <f t="shared" si="35"/>
        <v/>
      </c>
      <c r="O309" s="110" t="str">
        <f>IF(D309="","",IF(VLOOKUP(D309,KPI!$A$4:$P$5000,16,FALSE)=0,"UNBILL","BILLED"))</f>
        <v/>
      </c>
      <c r="P309" s="90" t="str">
        <f t="shared" si="32"/>
        <v/>
      </c>
      <c r="Q309" s="168" t="str">
        <f t="shared" si="36"/>
        <v>ไม่ระบุ</v>
      </c>
      <c r="R309" s="169" t="str">
        <f t="shared" si="37"/>
        <v/>
      </c>
      <c r="U309" s="91">
        <v>309</v>
      </c>
    </row>
    <row r="310" spans="1:21" x14ac:dyDescent="0.35">
      <c r="A310" s="151" t="str">
        <f t="shared" ca="1" si="39"/>
        <v/>
      </c>
      <c r="B310" s="15">
        <v>319</v>
      </c>
      <c r="C310" s="81" t="str">
        <f t="shared" si="33"/>
        <v/>
      </c>
      <c r="E310" s="109" t="str">
        <f>IF(D310="","",VLOOKUP(D310,PROFILE!$B$6:$Z$5000,10,FALSE))</f>
        <v/>
      </c>
      <c r="F310" s="109" t="str">
        <f>IF(D310="","",VLOOKUP(D310,PROFILE!$B$6:$Z$5000,18,FALSE))</f>
        <v/>
      </c>
      <c r="G310" s="81" t="str">
        <f>IF(D310="","",VLOOKUP(D310,PROFILE!$B$6:$Z$5000,23,FALSE))</f>
        <v/>
      </c>
      <c r="H310" s="81" t="str">
        <f>IF(D310="","",VLOOKUP(D310,PROFILE!$B$6:$Z$5000,24,FALSE))</f>
        <v/>
      </c>
      <c r="I310" s="110" t="str">
        <f>IF(D310="","",VLOOKUP(D310,PROFILE!$B$6:$Z$5000,25,FALSE))</f>
        <v/>
      </c>
      <c r="K310" s="87" t="str">
        <f t="shared" si="34"/>
        <v/>
      </c>
      <c r="L310" s="87" t="str">
        <f t="shared" si="38"/>
        <v/>
      </c>
      <c r="N310" s="138" t="str">
        <f t="shared" si="35"/>
        <v/>
      </c>
      <c r="O310" s="110" t="str">
        <f>IF(D310="","",IF(VLOOKUP(D310,KPI!$A$4:$P$5000,16,FALSE)=0,"UNBILL","BILLED"))</f>
        <v/>
      </c>
      <c r="P310" s="90" t="str">
        <f t="shared" ref="P310:P373" si="40">IF(D310="","","NP")</f>
        <v/>
      </c>
      <c r="Q310" s="168" t="str">
        <f t="shared" si="36"/>
        <v>ไม่ระบุ</v>
      </c>
      <c r="R310" s="169" t="str">
        <f t="shared" si="37"/>
        <v/>
      </c>
      <c r="U310" s="91">
        <v>310</v>
      </c>
    </row>
    <row r="311" spans="1:21" x14ac:dyDescent="0.35">
      <c r="A311" s="151" t="str">
        <f t="shared" ca="1" si="39"/>
        <v/>
      </c>
      <c r="B311" s="15">
        <v>320</v>
      </c>
      <c r="C311" s="81" t="str">
        <f t="shared" si="33"/>
        <v/>
      </c>
      <c r="E311" s="109" t="str">
        <f>IF(D311="","",VLOOKUP(D311,PROFILE!$B$6:$Z$5000,10,FALSE))</f>
        <v/>
      </c>
      <c r="F311" s="109" t="str">
        <f>IF(D311="","",VLOOKUP(D311,PROFILE!$B$6:$Z$5000,18,FALSE))</f>
        <v/>
      </c>
      <c r="G311" s="81" t="str">
        <f>IF(D311="","",VLOOKUP(D311,PROFILE!$B$6:$Z$5000,23,FALSE))</f>
        <v/>
      </c>
      <c r="H311" s="81" t="str">
        <f>IF(D311="","",VLOOKUP(D311,PROFILE!$B$6:$Z$5000,24,FALSE))</f>
        <v/>
      </c>
      <c r="I311" s="110" t="str">
        <f>IF(D311="","",VLOOKUP(D311,PROFILE!$B$6:$Z$5000,25,FALSE))</f>
        <v/>
      </c>
      <c r="K311" s="87" t="str">
        <f t="shared" si="34"/>
        <v/>
      </c>
      <c r="L311" s="87" t="str">
        <f t="shared" si="38"/>
        <v/>
      </c>
      <c r="N311" s="138" t="str">
        <f t="shared" si="35"/>
        <v/>
      </c>
      <c r="O311" s="110" t="str">
        <f>IF(D311="","",IF(VLOOKUP(D311,KPI!$A$4:$P$5000,16,FALSE)=0,"UNBILL","BILLED"))</f>
        <v/>
      </c>
      <c r="P311" s="90" t="str">
        <f t="shared" si="40"/>
        <v/>
      </c>
      <c r="Q311" s="168" t="str">
        <f t="shared" si="36"/>
        <v>ไม่ระบุ</v>
      </c>
      <c r="R311" s="169" t="str">
        <f t="shared" si="37"/>
        <v/>
      </c>
      <c r="U311" s="91">
        <v>311</v>
      </c>
    </row>
    <row r="312" spans="1:21" x14ac:dyDescent="0.35">
      <c r="A312" s="151" t="str">
        <f t="shared" ca="1" si="39"/>
        <v/>
      </c>
      <c r="B312" s="15">
        <v>321</v>
      </c>
      <c r="C312" s="81" t="str">
        <f t="shared" si="33"/>
        <v/>
      </c>
      <c r="E312" s="109" t="str">
        <f>IF(D312="","",VLOOKUP(D312,PROFILE!$B$6:$Z$5000,10,FALSE))</f>
        <v/>
      </c>
      <c r="F312" s="109" t="str">
        <f>IF(D312="","",VLOOKUP(D312,PROFILE!$B$6:$Z$5000,18,FALSE))</f>
        <v/>
      </c>
      <c r="G312" s="81" t="str">
        <f>IF(D312="","",VLOOKUP(D312,PROFILE!$B$6:$Z$5000,23,FALSE))</f>
        <v/>
      </c>
      <c r="H312" s="81" t="str">
        <f>IF(D312="","",VLOOKUP(D312,PROFILE!$B$6:$Z$5000,24,FALSE))</f>
        <v/>
      </c>
      <c r="I312" s="110" t="str">
        <f>IF(D312="","",VLOOKUP(D312,PROFILE!$B$6:$Z$5000,25,FALSE))</f>
        <v/>
      </c>
      <c r="K312" s="87" t="str">
        <f t="shared" si="34"/>
        <v/>
      </c>
      <c r="L312" s="87" t="str">
        <f t="shared" si="38"/>
        <v/>
      </c>
      <c r="N312" s="138" t="str">
        <f t="shared" si="35"/>
        <v/>
      </c>
      <c r="O312" s="110" t="str">
        <f>IF(D312="","",IF(VLOOKUP(D312,KPI!$A$4:$P$5000,16,FALSE)=0,"UNBILL","BILLED"))</f>
        <v/>
      </c>
      <c r="P312" s="90" t="str">
        <f t="shared" si="40"/>
        <v/>
      </c>
      <c r="Q312" s="168" t="str">
        <f t="shared" si="36"/>
        <v>ไม่ระบุ</v>
      </c>
      <c r="R312" s="169" t="str">
        <f t="shared" si="37"/>
        <v/>
      </c>
      <c r="U312" s="91">
        <v>312</v>
      </c>
    </row>
    <row r="313" spans="1:21" x14ac:dyDescent="0.35">
      <c r="A313" s="151" t="str">
        <f t="shared" ca="1" si="39"/>
        <v/>
      </c>
      <c r="B313" s="15">
        <v>322</v>
      </c>
      <c r="C313" s="81" t="str">
        <f t="shared" ref="C313:C376" si="41">IF(D313="","","BL-"&amp;B313)</f>
        <v/>
      </c>
      <c r="E313" s="109" t="str">
        <f>IF(D313="","",VLOOKUP(D313,PROFILE!$B$6:$Z$5000,10,FALSE))</f>
        <v/>
      </c>
      <c r="F313" s="109" t="str">
        <f>IF(D313="","",VLOOKUP(D313,PROFILE!$B$6:$Z$5000,18,FALSE))</f>
        <v/>
      </c>
      <c r="G313" s="81" t="str">
        <f>IF(D313="","",VLOOKUP(D313,PROFILE!$B$6:$Z$5000,23,FALSE))</f>
        <v/>
      </c>
      <c r="H313" s="81" t="str">
        <f>IF(D313="","",VLOOKUP(D313,PROFILE!$B$6:$Z$5000,24,FALSE))</f>
        <v/>
      </c>
      <c r="I313" s="110" t="str">
        <f>IF(D313="","",VLOOKUP(D313,PROFILE!$B$6:$Z$5000,25,FALSE))</f>
        <v/>
      </c>
      <c r="K313" s="87" t="str">
        <f t="shared" ref="K313:K376" si="42">IF(D313="","",J313+(J313*0.07))</f>
        <v/>
      </c>
      <c r="L313" s="87" t="str">
        <f t="shared" si="38"/>
        <v/>
      </c>
      <c r="N313" s="138" t="str">
        <f t="shared" si="35"/>
        <v/>
      </c>
      <c r="O313" s="110" t="str">
        <f>IF(D313="","",IF(VLOOKUP(D313,KPI!$A$4:$P$5000,16,FALSE)=0,"UNBILL","BILLED"))</f>
        <v/>
      </c>
      <c r="P313" s="90" t="str">
        <f t="shared" si="40"/>
        <v/>
      </c>
      <c r="Q313" s="168" t="str">
        <f t="shared" si="36"/>
        <v>ไม่ระบุ</v>
      </c>
      <c r="R313" s="169" t="str">
        <f t="shared" si="37"/>
        <v/>
      </c>
      <c r="U313" s="91">
        <v>313</v>
      </c>
    </row>
    <row r="314" spans="1:21" x14ac:dyDescent="0.35">
      <c r="A314" s="151" t="str">
        <f t="shared" ca="1" si="39"/>
        <v/>
      </c>
      <c r="B314" s="15">
        <v>323</v>
      </c>
      <c r="C314" s="81" t="str">
        <f t="shared" si="41"/>
        <v/>
      </c>
      <c r="E314" s="109" t="str">
        <f>IF(D314="","",VLOOKUP(D314,PROFILE!$B$6:$Z$5000,10,FALSE))</f>
        <v/>
      </c>
      <c r="F314" s="109" t="str">
        <f>IF(D314="","",VLOOKUP(D314,PROFILE!$B$6:$Z$5000,18,FALSE))</f>
        <v/>
      </c>
      <c r="G314" s="81" t="str">
        <f>IF(D314="","",VLOOKUP(D314,PROFILE!$B$6:$Z$5000,23,FALSE))</f>
        <v/>
      </c>
      <c r="H314" s="81" t="str">
        <f>IF(D314="","",VLOOKUP(D314,PROFILE!$B$6:$Z$5000,24,FALSE))</f>
        <v/>
      </c>
      <c r="I314" s="110" t="str">
        <f>IF(D314="","",VLOOKUP(D314,PROFILE!$B$6:$Z$5000,25,FALSE))</f>
        <v/>
      </c>
      <c r="K314" s="87" t="str">
        <f t="shared" si="42"/>
        <v/>
      </c>
      <c r="L314" s="87" t="str">
        <f t="shared" si="38"/>
        <v/>
      </c>
      <c r="N314" s="138" t="str">
        <f t="shared" si="35"/>
        <v/>
      </c>
      <c r="O314" s="110" t="str">
        <f>IF(D314="","",IF(VLOOKUP(D314,KPI!$A$4:$P$5000,16,FALSE)=0,"UNBILL","BILLED"))</f>
        <v/>
      </c>
      <c r="P314" s="90" t="str">
        <f t="shared" si="40"/>
        <v/>
      </c>
      <c r="Q314" s="168" t="str">
        <f t="shared" si="36"/>
        <v>ไม่ระบุ</v>
      </c>
      <c r="R314" s="169" t="str">
        <f t="shared" si="37"/>
        <v/>
      </c>
      <c r="U314" s="91">
        <v>314</v>
      </c>
    </row>
    <row r="315" spans="1:21" x14ac:dyDescent="0.35">
      <c r="A315" s="151" t="str">
        <f t="shared" ca="1" si="39"/>
        <v/>
      </c>
      <c r="B315" s="15">
        <v>324</v>
      </c>
      <c r="C315" s="81" t="str">
        <f t="shared" si="41"/>
        <v/>
      </c>
      <c r="E315" s="109" t="str">
        <f>IF(D315="","",VLOOKUP(D315,PROFILE!$B$6:$Z$5000,10,FALSE))</f>
        <v/>
      </c>
      <c r="F315" s="109" t="str">
        <f>IF(D315="","",VLOOKUP(D315,PROFILE!$B$6:$Z$5000,18,FALSE))</f>
        <v/>
      </c>
      <c r="G315" s="81" t="str">
        <f>IF(D315="","",VLOOKUP(D315,PROFILE!$B$6:$Z$5000,23,FALSE))</f>
        <v/>
      </c>
      <c r="H315" s="81" t="str">
        <f>IF(D315="","",VLOOKUP(D315,PROFILE!$B$6:$Z$5000,24,FALSE))</f>
        <v/>
      </c>
      <c r="I315" s="110" t="str">
        <f>IF(D315="","",VLOOKUP(D315,PROFILE!$B$6:$Z$5000,25,FALSE))</f>
        <v/>
      </c>
      <c r="K315" s="87" t="str">
        <f t="shared" si="42"/>
        <v/>
      </c>
      <c r="L315" s="87" t="str">
        <f t="shared" si="38"/>
        <v/>
      </c>
      <c r="N315" s="138" t="str">
        <f t="shared" si="35"/>
        <v/>
      </c>
      <c r="O315" s="110" t="str">
        <f>IF(D315="","",IF(VLOOKUP(D315,KPI!$A$4:$P$5000,16,FALSE)=0,"UNBILL","BILLED"))</f>
        <v/>
      </c>
      <c r="P315" s="90" t="str">
        <f t="shared" si="40"/>
        <v/>
      </c>
      <c r="Q315" s="168" t="str">
        <f t="shared" si="36"/>
        <v>ไม่ระบุ</v>
      </c>
      <c r="R315" s="169" t="str">
        <f t="shared" si="37"/>
        <v/>
      </c>
      <c r="U315" s="91">
        <v>315</v>
      </c>
    </row>
    <row r="316" spans="1:21" x14ac:dyDescent="0.35">
      <c r="A316" s="151" t="str">
        <f t="shared" ca="1" si="39"/>
        <v/>
      </c>
      <c r="B316" s="15">
        <v>325</v>
      </c>
      <c r="C316" s="81" t="str">
        <f t="shared" si="41"/>
        <v/>
      </c>
      <c r="E316" s="109" t="str">
        <f>IF(D316="","",VLOOKUP(D316,PROFILE!$B$6:$Z$5000,10,FALSE))</f>
        <v/>
      </c>
      <c r="F316" s="109" t="str">
        <f>IF(D316="","",VLOOKUP(D316,PROFILE!$B$6:$Z$5000,18,FALSE))</f>
        <v/>
      </c>
      <c r="G316" s="81" t="str">
        <f>IF(D316="","",VLOOKUP(D316,PROFILE!$B$6:$Z$5000,23,FALSE))</f>
        <v/>
      </c>
      <c r="H316" s="81" t="str">
        <f>IF(D316="","",VLOOKUP(D316,PROFILE!$B$6:$Z$5000,24,FALSE))</f>
        <v/>
      </c>
      <c r="I316" s="110" t="str">
        <f>IF(D316="","",VLOOKUP(D316,PROFILE!$B$6:$Z$5000,25,FALSE))</f>
        <v/>
      </c>
      <c r="K316" s="87" t="str">
        <f t="shared" si="42"/>
        <v/>
      </c>
      <c r="L316" s="87" t="str">
        <f t="shared" si="38"/>
        <v/>
      </c>
      <c r="N316" s="138" t="str">
        <f t="shared" si="35"/>
        <v/>
      </c>
      <c r="O316" s="110" t="str">
        <f>IF(D316="","",IF(VLOOKUP(D316,KPI!$A$4:$P$5000,16,FALSE)=0,"UNBILL","BILLED"))</f>
        <v/>
      </c>
      <c r="P316" s="90" t="str">
        <f t="shared" si="40"/>
        <v/>
      </c>
      <c r="Q316" s="168" t="str">
        <f t="shared" si="36"/>
        <v>ไม่ระบุ</v>
      </c>
      <c r="R316" s="169" t="str">
        <f t="shared" si="37"/>
        <v/>
      </c>
      <c r="U316" s="91">
        <v>316</v>
      </c>
    </row>
    <row r="317" spans="1:21" x14ac:dyDescent="0.35">
      <c r="A317" s="151" t="str">
        <f t="shared" ca="1" si="39"/>
        <v/>
      </c>
      <c r="B317" s="15">
        <v>326</v>
      </c>
      <c r="C317" s="81" t="str">
        <f t="shared" si="41"/>
        <v/>
      </c>
      <c r="E317" s="109" t="str">
        <f>IF(D317="","",VLOOKUP(D317,PROFILE!$B$6:$Z$5000,10,FALSE))</f>
        <v/>
      </c>
      <c r="F317" s="109" t="str">
        <f>IF(D317="","",VLOOKUP(D317,PROFILE!$B$6:$Z$5000,18,FALSE))</f>
        <v/>
      </c>
      <c r="G317" s="81" t="str">
        <f>IF(D317="","",VLOOKUP(D317,PROFILE!$B$6:$Z$5000,23,FALSE))</f>
        <v/>
      </c>
      <c r="H317" s="81" t="str">
        <f>IF(D317="","",VLOOKUP(D317,PROFILE!$B$6:$Z$5000,24,FALSE))</f>
        <v/>
      </c>
      <c r="I317" s="110" t="str">
        <f>IF(D317="","",VLOOKUP(D317,PROFILE!$B$6:$Z$5000,25,FALSE))</f>
        <v/>
      </c>
      <c r="K317" s="87" t="str">
        <f t="shared" si="42"/>
        <v/>
      </c>
      <c r="L317" s="87" t="str">
        <f t="shared" si="38"/>
        <v/>
      </c>
      <c r="N317" s="138" t="str">
        <f t="shared" si="35"/>
        <v/>
      </c>
      <c r="O317" s="110" t="str">
        <f>IF(D317="","",IF(VLOOKUP(D317,KPI!$A$4:$P$5000,16,FALSE)=0,"UNBILL","BILLED"))</f>
        <v/>
      </c>
      <c r="P317" s="90" t="str">
        <f t="shared" si="40"/>
        <v/>
      </c>
      <c r="Q317" s="168" t="str">
        <f t="shared" si="36"/>
        <v>ไม่ระบุ</v>
      </c>
      <c r="R317" s="169" t="str">
        <f t="shared" si="37"/>
        <v/>
      </c>
      <c r="U317" s="91">
        <v>317</v>
      </c>
    </row>
    <row r="318" spans="1:21" x14ac:dyDescent="0.35">
      <c r="A318" s="151" t="str">
        <f t="shared" ca="1" si="39"/>
        <v/>
      </c>
      <c r="B318" s="15">
        <v>327</v>
      </c>
      <c r="C318" s="81" t="str">
        <f t="shared" si="41"/>
        <v/>
      </c>
      <c r="E318" s="109" t="str">
        <f>IF(D318="","",VLOOKUP(D318,PROFILE!$B$6:$Z$5000,10,FALSE))</f>
        <v/>
      </c>
      <c r="F318" s="109" t="str">
        <f>IF(D318="","",VLOOKUP(D318,PROFILE!$B$6:$Z$5000,18,FALSE))</f>
        <v/>
      </c>
      <c r="G318" s="81" t="str">
        <f>IF(D318="","",VLOOKUP(D318,PROFILE!$B$6:$Z$5000,23,FALSE))</f>
        <v/>
      </c>
      <c r="H318" s="81" t="str">
        <f>IF(D318="","",VLOOKUP(D318,PROFILE!$B$6:$Z$5000,24,FALSE))</f>
        <v/>
      </c>
      <c r="I318" s="110" t="str">
        <f>IF(D318="","",VLOOKUP(D318,PROFILE!$B$6:$Z$5000,25,FALSE))</f>
        <v/>
      </c>
      <c r="K318" s="87" t="str">
        <f t="shared" si="42"/>
        <v/>
      </c>
      <c r="L318" s="87" t="str">
        <f t="shared" si="38"/>
        <v/>
      </c>
      <c r="N318" s="138" t="str">
        <f t="shared" si="35"/>
        <v/>
      </c>
      <c r="O318" s="110" t="str">
        <f>IF(D318="","",IF(VLOOKUP(D318,KPI!$A$4:$P$5000,16,FALSE)=0,"UNBILL","BILLED"))</f>
        <v/>
      </c>
      <c r="P318" s="90" t="str">
        <f t="shared" si="40"/>
        <v/>
      </c>
      <c r="Q318" s="168" t="str">
        <f t="shared" si="36"/>
        <v>ไม่ระบุ</v>
      </c>
      <c r="R318" s="169" t="str">
        <f t="shared" si="37"/>
        <v/>
      </c>
      <c r="U318" s="91">
        <v>318</v>
      </c>
    </row>
    <row r="319" spans="1:21" x14ac:dyDescent="0.35">
      <c r="A319" s="151" t="str">
        <f t="shared" ca="1" si="39"/>
        <v/>
      </c>
      <c r="B319" s="15">
        <v>328</v>
      </c>
      <c r="C319" s="81" t="str">
        <f t="shared" si="41"/>
        <v/>
      </c>
      <c r="E319" s="109" t="str">
        <f>IF(D319="","",VLOOKUP(D319,PROFILE!$B$6:$Z$5000,10,FALSE))</f>
        <v/>
      </c>
      <c r="F319" s="109" t="str">
        <f>IF(D319="","",VLOOKUP(D319,PROFILE!$B$6:$Z$5000,18,FALSE))</f>
        <v/>
      </c>
      <c r="G319" s="81" t="str">
        <f>IF(D319="","",VLOOKUP(D319,PROFILE!$B$6:$Z$5000,23,FALSE))</f>
        <v/>
      </c>
      <c r="H319" s="81" t="str">
        <f>IF(D319="","",VLOOKUP(D319,PROFILE!$B$6:$Z$5000,24,FALSE))</f>
        <v/>
      </c>
      <c r="I319" s="110" t="str">
        <f>IF(D319="","",VLOOKUP(D319,PROFILE!$B$6:$Z$5000,25,FALSE))</f>
        <v/>
      </c>
      <c r="K319" s="87" t="str">
        <f t="shared" si="42"/>
        <v/>
      </c>
      <c r="L319" s="87" t="str">
        <f t="shared" si="38"/>
        <v/>
      </c>
      <c r="N319" s="138" t="str">
        <f t="shared" si="35"/>
        <v/>
      </c>
      <c r="O319" s="110" t="str">
        <f>IF(D319="","",IF(VLOOKUP(D319,KPI!$A$4:$P$5000,16,FALSE)=0,"UNBILL","BILLED"))</f>
        <v/>
      </c>
      <c r="P319" s="90" t="str">
        <f t="shared" si="40"/>
        <v/>
      </c>
      <c r="Q319" s="168" t="str">
        <f t="shared" si="36"/>
        <v>ไม่ระบุ</v>
      </c>
      <c r="R319" s="169" t="str">
        <f t="shared" si="37"/>
        <v/>
      </c>
      <c r="U319" s="91">
        <v>319</v>
      </c>
    </row>
    <row r="320" spans="1:21" x14ac:dyDescent="0.35">
      <c r="A320" s="151" t="str">
        <f t="shared" ca="1" si="39"/>
        <v/>
      </c>
      <c r="B320" s="15">
        <v>329</v>
      </c>
      <c r="C320" s="81" t="str">
        <f t="shared" si="41"/>
        <v/>
      </c>
      <c r="E320" s="109" t="str">
        <f>IF(D320="","",VLOOKUP(D320,PROFILE!$B$6:$Z$5000,10,FALSE))</f>
        <v/>
      </c>
      <c r="F320" s="109" t="str">
        <f>IF(D320="","",VLOOKUP(D320,PROFILE!$B$6:$Z$5000,18,FALSE))</f>
        <v/>
      </c>
      <c r="G320" s="81" t="str">
        <f>IF(D320="","",VLOOKUP(D320,PROFILE!$B$6:$Z$5000,23,FALSE))</f>
        <v/>
      </c>
      <c r="H320" s="81" t="str">
        <f>IF(D320="","",VLOOKUP(D320,PROFILE!$B$6:$Z$5000,24,FALSE))</f>
        <v/>
      </c>
      <c r="I320" s="110" t="str">
        <f>IF(D320="","",VLOOKUP(D320,PROFILE!$B$6:$Z$5000,25,FALSE))</f>
        <v/>
      </c>
      <c r="K320" s="87" t="str">
        <f t="shared" si="42"/>
        <v/>
      </c>
      <c r="L320" s="87" t="str">
        <f t="shared" si="38"/>
        <v/>
      </c>
      <c r="N320" s="138" t="str">
        <f t="shared" si="35"/>
        <v/>
      </c>
      <c r="O320" s="110" t="str">
        <f>IF(D320="","",IF(VLOOKUP(D320,KPI!$A$4:$P$5000,16,FALSE)=0,"UNBILL","BILLED"))</f>
        <v/>
      </c>
      <c r="P320" s="90" t="str">
        <f t="shared" si="40"/>
        <v/>
      </c>
      <c r="Q320" s="168" t="str">
        <f t="shared" si="36"/>
        <v>ไม่ระบุ</v>
      </c>
      <c r="R320" s="169" t="str">
        <f t="shared" si="37"/>
        <v/>
      </c>
      <c r="U320" s="91">
        <v>320</v>
      </c>
    </row>
    <row r="321" spans="1:21" x14ac:dyDescent="0.35">
      <c r="A321" s="151" t="str">
        <f t="shared" ca="1" si="39"/>
        <v/>
      </c>
      <c r="B321" s="15">
        <v>330</v>
      </c>
      <c r="C321" s="81" t="str">
        <f t="shared" si="41"/>
        <v/>
      </c>
      <c r="E321" s="109" t="str">
        <f>IF(D321="","",VLOOKUP(D321,PROFILE!$B$6:$Z$5000,10,FALSE))</f>
        <v/>
      </c>
      <c r="F321" s="109" t="str">
        <f>IF(D321="","",VLOOKUP(D321,PROFILE!$B$6:$Z$5000,18,FALSE))</f>
        <v/>
      </c>
      <c r="G321" s="81" t="str">
        <f>IF(D321="","",VLOOKUP(D321,PROFILE!$B$6:$Z$5000,23,FALSE))</f>
        <v/>
      </c>
      <c r="H321" s="81" t="str">
        <f>IF(D321="","",VLOOKUP(D321,PROFILE!$B$6:$Z$5000,24,FALSE))</f>
        <v/>
      </c>
      <c r="I321" s="110" t="str">
        <f>IF(D321="","",VLOOKUP(D321,PROFILE!$B$6:$Z$5000,25,FALSE))</f>
        <v/>
      </c>
      <c r="K321" s="87" t="str">
        <f t="shared" si="42"/>
        <v/>
      </c>
      <c r="L321" s="87" t="str">
        <f t="shared" si="38"/>
        <v/>
      </c>
      <c r="N321" s="138" t="str">
        <f t="shared" si="35"/>
        <v/>
      </c>
      <c r="O321" s="110" t="str">
        <f>IF(D321="","",IF(VLOOKUP(D321,KPI!$A$4:$P$5000,16,FALSE)=0,"UNBILL","BILLED"))</f>
        <v/>
      </c>
      <c r="P321" s="90" t="str">
        <f t="shared" si="40"/>
        <v/>
      </c>
      <c r="Q321" s="168" t="str">
        <f t="shared" si="36"/>
        <v>ไม่ระบุ</v>
      </c>
      <c r="R321" s="169" t="str">
        <f t="shared" si="37"/>
        <v/>
      </c>
      <c r="U321" s="91">
        <v>321</v>
      </c>
    </row>
    <row r="322" spans="1:21" x14ac:dyDescent="0.35">
      <c r="A322" s="151" t="str">
        <f t="shared" ca="1" si="39"/>
        <v/>
      </c>
      <c r="B322" s="15">
        <v>331</v>
      </c>
      <c r="C322" s="81" t="str">
        <f t="shared" si="41"/>
        <v/>
      </c>
      <c r="E322" s="109" t="str">
        <f>IF(D322="","",VLOOKUP(D322,PROFILE!$B$6:$Z$5000,10,FALSE))</f>
        <v/>
      </c>
      <c r="F322" s="109" t="str">
        <f>IF(D322="","",VLOOKUP(D322,PROFILE!$B$6:$Z$5000,18,FALSE))</f>
        <v/>
      </c>
      <c r="G322" s="81" t="str">
        <f>IF(D322="","",VLOOKUP(D322,PROFILE!$B$6:$Z$5000,23,FALSE))</f>
        <v/>
      </c>
      <c r="H322" s="81" t="str">
        <f>IF(D322="","",VLOOKUP(D322,PROFILE!$B$6:$Z$5000,24,FALSE))</f>
        <v/>
      </c>
      <c r="I322" s="110" t="str">
        <f>IF(D322="","",VLOOKUP(D322,PROFILE!$B$6:$Z$5000,25,FALSE))</f>
        <v/>
      </c>
      <c r="K322" s="87" t="str">
        <f t="shared" si="42"/>
        <v/>
      </c>
      <c r="L322" s="87" t="str">
        <f t="shared" si="38"/>
        <v/>
      </c>
      <c r="N322" s="138" t="str">
        <f t="shared" si="35"/>
        <v/>
      </c>
      <c r="O322" s="110" t="str">
        <f>IF(D322="","",IF(VLOOKUP(D322,KPI!$A$4:$P$5000,16,FALSE)=0,"UNBILL","BILLED"))</f>
        <v/>
      </c>
      <c r="P322" s="90" t="str">
        <f t="shared" si="40"/>
        <v/>
      </c>
      <c r="Q322" s="168" t="str">
        <f t="shared" si="36"/>
        <v>ไม่ระบุ</v>
      </c>
      <c r="R322" s="169" t="str">
        <f t="shared" si="37"/>
        <v/>
      </c>
      <c r="U322" s="91">
        <v>322</v>
      </c>
    </row>
    <row r="323" spans="1:21" x14ac:dyDescent="0.35">
      <c r="A323" s="151" t="str">
        <f t="shared" ca="1" si="39"/>
        <v/>
      </c>
      <c r="B323" s="15">
        <v>332</v>
      </c>
      <c r="C323" s="81" t="str">
        <f t="shared" si="41"/>
        <v/>
      </c>
      <c r="E323" s="109" t="str">
        <f>IF(D323="","",VLOOKUP(D323,PROFILE!$B$6:$Z$5000,10,FALSE))</f>
        <v/>
      </c>
      <c r="F323" s="109" t="str">
        <f>IF(D323="","",VLOOKUP(D323,PROFILE!$B$6:$Z$5000,18,FALSE))</f>
        <v/>
      </c>
      <c r="G323" s="81" t="str">
        <f>IF(D323="","",VLOOKUP(D323,PROFILE!$B$6:$Z$5000,23,FALSE))</f>
        <v/>
      </c>
      <c r="H323" s="81" t="str">
        <f>IF(D323="","",VLOOKUP(D323,PROFILE!$B$6:$Z$5000,24,FALSE))</f>
        <v/>
      </c>
      <c r="I323" s="110" t="str">
        <f>IF(D323="","",VLOOKUP(D323,PROFILE!$B$6:$Z$5000,25,FALSE))</f>
        <v/>
      </c>
      <c r="K323" s="87" t="str">
        <f t="shared" si="42"/>
        <v/>
      </c>
      <c r="L323" s="87" t="str">
        <f t="shared" si="38"/>
        <v/>
      </c>
      <c r="N323" s="138" t="str">
        <f t="shared" si="35"/>
        <v/>
      </c>
      <c r="O323" s="110" t="str">
        <f>IF(D323="","",IF(VLOOKUP(D323,KPI!$A$4:$P$5000,16,FALSE)=0,"UNBILL","BILLED"))</f>
        <v/>
      </c>
      <c r="P323" s="90" t="str">
        <f t="shared" si="40"/>
        <v/>
      </c>
      <c r="Q323" s="168" t="str">
        <f t="shared" si="36"/>
        <v>ไม่ระบุ</v>
      </c>
      <c r="R323" s="169" t="str">
        <f t="shared" si="37"/>
        <v/>
      </c>
      <c r="U323" s="91">
        <v>323</v>
      </c>
    </row>
    <row r="324" spans="1:21" x14ac:dyDescent="0.35">
      <c r="A324" s="151" t="str">
        <f t="shared" ca="1" si="39"/>
        <v/>
      </c>
      <c r="B324" s="15">
        <v>333</v>
      </c>
      <c r="C324" s="81" t="str">
        <f t="shared" si="41"/>
        <v/>
      </c>
      <c r="E324" s="109" t="str">
        <f>IF(D324="","",VLOOKUP(D324,PROFILE!$B$6:$Z$5000,10,FALSE))</f>
        <v/>
      </c>
      <c r="F324" s="109" t="str">
        <f>IF(D324="","",VLOOKUP(D324,PROFILE!$B$6:$Z$5000,18,FALSE))</f>
        <v/>
      </c>
      <c r="G324" s="81" t="str">
        <f>IF(D324="","",VLOOKUP(D324,PROFILE!$B$6:$Z$5000,23,FALSE))</f>
        <v/>
      </c>
      <c r="H324" s="81" t="str">
        <f>IF(D324="","",VLOOKUP(D324,PROFILE!$B$6:$Z$5000,24,FALSE))</f>
        <v/>
      </c>
      <c r="I324" s="110" t="str">
        <f>IF(D324="","",VLOOKUP(D324,PROFILE!$B$6:$Z$5000,25,FALSE))</f>
        <v/>
      </c>
      <c r="K324" s="87" t="str">
        <f t="shared" si="42"/>
        <v/>
      </c>
      <c r="L324" s="87" t="str">
        <f t="shared" si="38"/>
        <v/>
      </c>
      <c r="N324" s="138" t="str">
        <f t="shared" si="35"/>
        <v/>
      </c>
      <c r="O324" s="110" t="str">
        <f>IF(D324="","",IF(VLOOKUP(D324,KPI!$A$4:$P$5000,16,FALSE)=0,"UNBILL","BILLED"))</f>
        <v/>
      </c>
      <c r="P324" s="90" t="str">
        <f t="shared" si="40"/>
        <v/>
      </c>
      <c r="Q324" s="168" t="str">
        <f t="shared" si="36"/>
        <v>ไม่ระบุ</v>
      </c>
      <c r="R324" s="169" t="str">
        <f t="shared" si="37"/>
        <v/>
      </c>
      <c r="U324" s="91">
        <v>324</v>
      </c>
    </row>
    <row r="325" spans="1:21" x14ac:dyDescent="0.35">
      <c r="A325" s="151" t="str">
        <f t="shared" ca="1" si="39"/>
        <v/>
      </c>
      <c r="B325" s="15">
        <v>334</v>
      </c>
      <c r="C325" s="81" t="str">
        <f t="shared" si="41"/>
        <v/>
      </c>
      <c r="E325" s="109" t="str">
        <f>IF(D325="","",VLOOKUP(D325,PROFILE!$B$6:$Z$5000,10,FALSE))</f>
        <v/>
      </c>
      <c r="F325" s="109" t="str">
        <f>IF(D325="","",VLOOKUP(D325,PROFILE!$B$6:$Z$5000,18,FALSE))</f>
        <v/>
      </c>
      <c r="G325" s="81" t="str">
        <f>IF(D325="","",VLOOKUP(D325,PROFILE!$B$6:$Z$5000,23,FALSE))</f>
        <v/>
      </c>
      <c r="H325" s="81" t="str">
        <f>IF(D325="","",VLOOKUP(D325,PROFILE!$B$6:$Z$5000,24,FALSE))</f>
        <v/>
      </c>
      <c r="I325" s="110" t="str">
        <f>IF(D325="","",VLOOKUP(D325,PROFILE!$B$6:$Z$5000,25,FALSE))</f>
        <v/>
      </c>
      <c r="K325" s="87" t="str">
        <f t="shared" si="42"/>
        <v/>
      </c>
      <c r="L325" s="87" t="str">
        <f t="shared" si="38"/>
        <v/>
      </c>
      <c r="N325" s="138" t="str">
        <f t="shared" ref="N325:N388" si="43">IF(D325="","",J325-L325)</f>
        <v/>
      </c>
      <c r="O325" s="110" t="str">
        <f>IF(D325="","",IF(VLOOKUP(D325,KPI!$A$4:$P$5000,16,FALSE)=0,"UNBILL","BILLED"))</f>
        <v/>
      </c>
      <c r="P325" s="90" t="str">
        <f t="shared" si="40"/>
        <v/>
      </c>
      <c r="Q325" s="168" t="str">
        <f t="shared" ref="Q325:Q388" si="44">IFERROR(VALUE(MONTH(E325)),"ไม่ระบุ")</f>
        <v>ไม่ระบุ</v>
      </c>
      <c r="R325" s="169" t="str">
        <f t="shared" ref="R325:R388" si="45">K325</f>
        <v/>
      </c>
      <c r="U325" s="91">
        <v>325</v>
      </c>
    </row>
    <row r="326" spans="1:21" x14ac:dyDescent="0.35">
      <c r="A326" s="151" t="str">
        <f t="shared" ca="1" si="39"/>
        <v/>
      </c>
      <c r="B326" s="15">
        <v>335</v>
      </c>
      <c r="C326" s="81" t="str">
        <f t="shared" si="41"/>
        <v/>
      </c>
      <c r="E326" s="109" t="str">
        <f>IF(D326="","",VLOOKUP(D326,PROFILE!$B$6:$Z$5000,10,FALSE))</f>
        <v/>
      </c>
      <c r="F326" s="109" t="str">
        <f>IF(D326="","",VLOOKUP(D326,PROFILE!$B$6:$Z$5000,18,FALSE))</f>
        <v/>
      </c>
      <c r="G326" s="81" t="str">
        <f>IF(D326="","",VLOOKUP(D326,PROFILE!$B$6:$Z$5000,23,FALSE))</f>
        <v/>
      </c>
      <c r="H326" s="81" t="str">
        <f>IF(D326="","",VLOOKUP(D326,PROFILE!$B$6:$Z$5000,24,FALSE))</f>
        <v/>
      </c>
      <c r="I326" s="110" t="str">
        <f>IF(D326="","",VLOOKUP(D326,PROFILE!$B$6:$Z$5000,25,FALSE))</f>
        <v/>
      </c>
      <c r="K326" s="87" t="str">
        <f t="shared" si="42"/>
        <v/>
      </c>
      <c r="L326" s="87" t="str">
        <f t="shared" si="38"/>
        <v/>
      </c>
      <c r="N326" s="138" t="str">
        <f t="shared" si="43"/>
        <v/>
      </c>
      <c r="O326" s="110" t="str">
        <f>IF(D326="","",IF(VLOOKUP(D326,KPI!$A$4:$P$5000,16,FALSE)=0,"UNBILL","BILLED"))</f>
        <v/>
      </c>
      <c r="P326" s="90" t="str">
        <f t="shared" si="40"/>
        <v/>
      </c>
      <c r="Q326" s="168" t="str">
        <f t="shared" si="44"/>
        <v>ไม่ระบุ</v>
      </c>
      <c r="R326" s="169" t="str">
        <f t="shared" si="45"/>
        <v/>
      </c>
      <c r="U326" s="91">
        <v>326</v>
      </c>
    </row>
    <row r="327" spans="1:21" x14ac:dyDescent="0.35">
      <c r="A327" s="151" t="str">
        <f t="shared" ca="1" si="39"/>
        <v/>
      </c>
      <c r="B327" s="15">
        <v>336</v>
      </c>
      <c r="C327" s="81" t="str">
        <f t="shared" si="41"/>
        <v/>
      </c>
      <c r="E327" s="109" t="str">
        <f>IF(D327="","",VLOOKUP(D327,PROFILE!$B$6:$Z$5000,10,FALSE))</f>
        <v/>
      </c>
      <c r="F327" s="109" t="str">
        <f>IF(D327="","",VLOOKUP(D327,PROFILE!$B$6:$Z$5000,18,FALSE))</f>
        <v/>
      </c>
      <c r="G327" s="81" t="str">
        <f>IF(D327="","",VLOOKUP(D327,PROFILE!$B$6:$Z$5000,23,FALSE))</f>
        <v/>
      </c>
      <c r="H327" s="81" t="str">
        <f>IF(D327="","",VLOOKUP(D327,PROFILE!$B$6:$Z$5000,24,FALSE))</f>
        <v/>
      </c>
      <c r="I327" s="110" t="str">
        <f>IF(D327="","",VLOOKUP(D327,PROFILE!$B$6:$Z$5000,25,FALSE))</f>
        <v/>
      </c>
      <c r="K327" s="87" t="str">
        <f t="shared" si="42"/>
        <v/>
      </c>
      <c r="L327" s="87" t="str">
        <f t="shared" si="38"/>
        <v/>
      </c>
      <c r="N327" s="138" t="str">
        <f t="shared" si="43"/>
        <v/>
      </c>
      <c r="O327" s="110" t="str">
        <f>IF(D327="","",IF(VLOOKUP(D327,KPI!$A$4:$P$5000,16,FALSE)=0,"UNBILL","BILLED"))</f>
        <v/>
      </c>
      <c r="P327" s="90" t="str">
        <f t="shared" si="40"/>
        <v/>
      </c>
      <c r="Q327" s="168" t="str">
        <f t="shared" si="44"/>
        <v>ไม่ระบุ</v>
      </c>
      <c r="R327" s="169" t="str">
        <f t="shared" si="45"/>
        <v/>
      </c>
      <c r="U327" s="91">
        <v>327</v>
      </c>
    </row>
    <row r="328" spans="1:21" x14ac:dyDescent="0.35">
      <c r="A328" s="151" t="str">
        <f t="shared" ca="1" si="39"/>
        <v/>
      </c>
      <c r="B328" s="15">
        <v>337</v>
      </c>
      <c r="C328" s="81" t="str">
        <f t="shared" si="41"/>
        <v/>
      </c>
      <c r="E328" s="109" t="str">
        <f>IF(D328="","",VLOOKUP(D328,PROFILE!$B$6:$Z$5000,10,FALSE))</f>
        <v/>
      </c>
      <c r="F328" s="109" t="str">
        <f>IF(D328="","",VLOOKUP(D328,PROFILE!$B$6:$Z$5000,18,FALSE))</f>
        <v/>
      </c>
      <c r="G328" s="81" t="str">
        <f>IF(D328="","",VLOOKUP(D328,PROFILE!$B$6:$Z$5000,23,FALSE))</f>
        <v/>
      </c>
      <c r="H328" s="81" t="str">
        <f>IF(D328="","",VLOOKUP(D328,PROFILE!$B$6:$Z$5000,24,FALSE))</f>
        <v/>
      </c>
      <c r="I328" s="110" t="str">
        <f>IF(D328="","",VLOOKUP(D328,PROFILE!$B$6:$Z$5000,25,FALSE))</f>
        <v/>
      </c>
      <c r="K328" s="87" t="str">
        <f t="shared" si="42"/>
        <v/>
      </c>
      <c r="L328" s="87" t="str">
        <f t="shared" si="38"/>
        <v/>
      </c>
      <c r="N328" s="138" t="str">
        <f t="shared" si="43"/>
        <v/>
      </c>
      <c r="O328" s="110" t="str">
        <f>IF(D328="","",IF(VLOOKUP(D328,KPI!$A$4:$P$5000,16,FALSE)=0,"UNBILL","BILLED"))</f>
        <v/>
      </c>
      <c r="P328" s="90" t="str">
        <f t="shared" si="40"/>
        <v/>
      </c>
      <c r="Q328" s="168" t="str">
        <f t="shared" si="44"/>
        <v>ไม่ระบุ</v>
      </c>
      <c r="R328" s="169" t="str">
        <f t="shared" si="45"/>
        <v/>
      </c>
      <c r="U328" s="91">
        <v>328</v>
      </c>
    </row>
    <row r="329" spans="1:21" x14ac:dyDescent="0.35">
      <c r="A329" s="151" t="str">
        <f t="shared" ca="1" si="39"/>
        <v/>
      </c>
      <c r="B329" s="15">
        <v>338</v>
      </c>
      <c r="C329" s="81" t="str">
        <f t="shared" si="41"/>
        <v/>
      </c>
      <c r="E329" s="109" t="str">
        <f>IF(D329="","",VLOOKUP(D329,PROFILE!$B$6:$Z$5000,10,FALSE))</f>
        <v/>
      </c>
      <c r="F329" s="109" t="str">
        <f>IF(D329="","",VLOOKUP(D329,PROFILE!$B$6:$Z$5000,18,FALSE))</f>
        <v/>
      </c>
      <c r="G329" s="81" t="str">
        <f>IF(D329="","",VLOOKUP(D329,PROFILE!$B$6:$Z$5000,23,FALSE))</f>
        <v/>
      </c>
      <c r="H329" s="81" t="str">
        <f>IF(D329="","",VLOOKUP(D329,PROFILE!$B$6:$Z$5000,24,FALSE))</f>
        <v/>
      </c>
      <c r="I329" s="110" t="str">
        <f>IF(D329="","",VLOOKUP(D329,PROFILE!$B$6:$Z$5000,25,FALSE))</f>
        <v/>
      </c>
      <c r="K329" s="87" t="str">
        <f t="shared" si="42"/>
        <v/>
      </c>
      <c r="L329" s="87" t="str">
        <f t="shared" si="38"/>
        <v/>
      </c>
      <c r="N329" s="138" t="str">
        <f t="shared" si="43"/>
        <v/>
      </c>
      <c r="O329" s="110" t="str">
        <f>IF(D329="","",IF(VLOOKUP(D329,KPI!$A$4:$P$5000,16,FALSE)=0,"UNBILL","BILLED"))</f>
        <v/>
      </c>
      <c r="P329" s="90" t="str">
        <f t="shared" si="40"/>
        <v/>
      </c>
      <c r="Q329" s="168" t="str">
        <f t="shared" si="44"/>
        <v>ไม่ระบุ</v>
      </c>
      <c r="R329" s="169" t="str">
        <f t="shared" si="45"/>
        <v/>
      </c>
      <c r="U329" s="91">
        <v>329</v>
      </c>
    </row>
    <row r="330" spans="1:21" x14ac:dyDescent="0.35">
      <c r="A330" s="151" t="str">
        <f t="shared" ca="1" si="39"/>
        <v/>
      </c>
      <c r="B330" s="15">
        <v>339</v>
      </c>
      <c r="C330" s="81" t="str">
        <f t="shared" si="41"/>
        <v/>
      </c>
      <c r="E330" s="109" t="str">
        <f>IF(D330="","",VLOOKUP(D330,PROFILE!$B$6:$Z$5000,10,FALSE))</f>
        <v/>
      </c>
      <c r="F330" s="109" t="str">
        <f>IF(D330="","",VLOOKUP(D330,PROFILE!$B$6:$Z$5000,18,FALSE))</f>
        <v/>
      </c>
      <c r="G330" s="81" t="str">
        <f>IF(D330="","",VLOOKUP(D330,PROFILE!$B$6:$Z$5000,23,FALSE))</f>
        <v/>
      </c>
      <c r="H330" s="81" t="str">
        <f>IF(D330="","",VLOOKUP(D330,PROFILE!$B$6:$Z$5000,24,FALSE))</f>
        <v/>
      </c>
      <c r="I330" s="110" t="str">
        <f>IF(D330="","",VLOOKUP(D330,PROFILE!$B$6:$Z$5000,25,FALSE))</f>
        <v/>
      </c>
      <c r="K330" s="87" t="str">
        <f t="shared" si="42"/>
        <v/>
      </c>
      <c r="L330" s="87" t="str">
        <f t="shared" si="38"/>
        <v/>
      </c>
      <c r="N330" s="138" t="str">
        <f t="shared" si="43"/>
        <v/>
      </c>
      <c r="O330" s="110" t="str">
        <f>IF(D330="","",IF(VLOOKUP(D330,KPI!$A$4:$P$5000,16,FALSE)=0,"UNBILL","BILLED"))</f>
        <v/>
      </c>
      <c r="P330" s="90" t="str">
        <f t="shared" si="40"/>
        <v/>
      </c>
      <c r="Q330" s="168" t="str">
        <f t="shared" si="44"/>
        <v>ไม่ระบุ</v>
      </c>
      <c r="R330" s="169" t="str">
        <f t="shared" si="45"/>
        <v/>
      </c>
      <c r="U330" s="91">
        <v>330</v>
      </c>
    </row>
    <row r="331" spans="1:21" x14ac:dyDescent="0.35">
      <c r="A331" s="151" t="str">
        <f t="shared" ca="1" si="39"/>
        <v/>
      </c>
      <c r="B331" s="15">
        <v>340</v>
      </c>
      <c r="C331" s="81" t="str">
        <f t="shared" si="41"/>
        <v/>
      </c>
      <c r="E331" s="109" t="str">
        <f>IF(D331="","",VLOOKUP(D331,PROFILE!$B$6:$Z$5000,10,FALSE))</f>
        <v/>
      </c>
      <c r="F331" s="109" t="str">
        <f>IF(D331="","",VLOOKUP(D331,PROFILE!$B$6:$Z$5000,18,FALSE))</f>
        <v/>
      </c>
      <c r="G331" s="81" t="str">
        <f>IF(D331="","",VLOOKUP(D331,PROFILE!$B$6:$Z$5000,23,FALSE))</f>
        <v/>
      </c>
      <c r="H331" s="81" t="str">
        <f>IF(D331="","",VLOOKUP(D331,PROFILE!$B$6:$Z$5000,24,FALSE))</f>
        <v/>
      </c>
      <c r="I331" s="110" t="str">
        <f>IF(D331="","",VLOOKUP(D331,PROFILE!$B$6:$Z$5000,25,FALSE))</f>
        <v/>
      </c>
      <c r="K331" s="87" t="str">
        <f t="shared" si="42"/>
        <v/>
      </c>
      <c r="L331" s="87" t="str">
        <f t="shared" si="38"/>
        <v/>
      </c>
      <c r="N331" s="138" t="str">
        <f t="shared" si="43"/>
        <v/>
      </c>
      <c r="O331" s="110" t="str">
        <f>IF(D331="","",IF(VLOOKUP(D331,KPI!$A$4:$P$5000,16,FALSE)=0,"UNBILL","BILLED"))</f>
        <v/>
      </c>
      <c r="P331" s="90" t="str">
        <f t="shared" si="40"/>
        <v/>
      </c>
      <c r="Q331" s="168" t="str">
        <f t="shared" si="44"/>
        <v>ไม่ระบุ</v>
      </c>
      <c r="R331" s="169" t="str">
        <f t="shared" si="45"/>
        <v/>
      </c>
      <c r="U331" s="91">
        <v>331</v>
      </c>
    </row>
    <row r="332" spans="1:21" x14ac:dyDescent="0.35">
      <c r="A332" s="151" t="str">
        <f t="shared" ca="1" si="39"/>
        <v/>
      </c>
      <c r="B332" s="15">
        <v>341</v>
      </c>
      <c r="C332" s="81" t="str">
        <f t="shared" si="41"/>
        <v/>
      </c>
      <c r="E332" s="109" t="str">
        <f>IF(D332="","",VLOOKUP(D332,PROFILE!$B$6:$Z$5000,10,FALSE))</f>
        <v/>
      </c>
      <c r="F332" s="109" t="str">
        <f>IF(D332="","",VLOOKUP(D332,PROFILE!$B$6:$Z$5000,18,FALSE))</f>
        <v/>
      </c>
      <c r="G332" s="81" t="str">
        <f>IF(D332="","",VLOOKUP(D332,PROFILE!$B$6:$Z$5000,23,FALSE))</f>
        <v/>
      </c>
      <c r="H332" s="81" t="str">
        <f>IF(D332="","",VLOOKUP(D332,PROFILE!$B$6:$Z$5000,24,FALSE))</f>
        <v/>
      </c>
      <c r="I332" s="110" t="str">
        <f>IF(D332="","",VLOOKUP(D332,PROFILE!$B$6:$Z$5000,25,FALSE))</f>
        <v/>
      </c>
      <c r="K332" s="87" t="str">
        <f t="shared" si="42"/>
        <v/>
      </c>
      <c r="L332" s="87" t="str">
        <f t="shared" si="38"/>
        <v/>
      </c>
      <c r="N332" s="138" t="str">
        <f t="shared" si="43"/>
        <v/>
      </c>
      <c r="O332" s="110" t="str">
        <f>IF(D332="","",IF(VLOOKUP(D332,KPI!$A$4:$P$5000,16,FALSE)=0,"UNBILL","BILLED"))</f>
        <v/>
      </c>
      <c r="P332" s="90" t="str">
        <f t="shared" si="40"/>
        <v/>
      </c>
      <c r="Q332" s="168" t="str">
        <f t="shared" si="44"/>
        <v>ไม่ระบุ</v>
      </c>
      <c r="R332" s="169" t="str">
        <f t="shared" si="45"/>
        <v/>
      </c>
      <c r="U332" s="91">
        <v>332</v>
      </c>
    </row>
    <row r="333" spans="1:21" x14ac:dyDescent="0.35">
      <c r="A333" s="151" t="str">
        <f t="shared" ca="1" si="39"/>
        <v/>
      </c>
      <c r="B333" s="15">
        <v>342</v>
      </c>
      <c r="C333" s="81" t="str">
        <f t="shared" si="41"/>
        <v/>
      </c>
      <c r="E333" s="109" t="str">
        <f>IF(D333="","",VLOOKUP(D333,PROFILE!$B$6:$Z$5000,10,FALSE))</f>
        <v/>
      </c>
      <c r="F333" s="109" t="str">
        <f>IF(D333="","",VLOOKUP(D333,PROFILE!$B$6:$Z$5000,18,FALSE))</f>
        <v/>
      </c>
      <c r="G333" s="81" t="str">
        <f>IF(D333="","",VLOOKUP(D333,PROFILE!$B$6:$Z$5000,23,FALSE))</f>
        <v/>
      </c>
      <c r="H333" s="81" t="str">
        <f>IF(D333="","",VLOOKUP(D333,PROFILE!$B$6:$Z$5000,24,FALSE))</f>
        <v/>
      </c>
      <c r="I333" s="110" t="str">
        <f>IF(D333="","",VLOOKUP(D333,PROFILE!$B$6:$Z$5000,25,FALSE))</f>
        <v/>
      </c>
      <c r="K333" s="87" t="str">
        <f t="shared" si="42"/>
        <v/>
      </c>
      <c r="L333" s="87" t="str">
        <f t="shared" si="38"/>
        <v/>
      </c>
      <c r="N333" s="138" t="str">
        <f t="shared" si="43"/>
        <v/>
      </c>
      <c r="O333" s="110" t="str">
        <f>IF(D333="","",IF(VLOOKUP(D333,KPI!$A$4:$P$5000,16,FALSE)=0,"UNBILL","BILLED"))</f>
        <v/>
      </c>
      <c r="P333" s="90" t="str">
        <f t="shared" si="40"/>
        <v/>
      </c>
      <c r="Q333" s="168" t="str">
        <f t="shared" si="44"/>
        <v>ไม่ระบุ</v>
      </c>
      <c r="R333" s="169" t="str">
        <f t="shared" si="45"/>
        <v/>
      </c>
      <c r="U333" s="91">
        <v>333</v>
      </c>
    </row>
    <row r="334" spans="1:21" x14ac:dyDescent="0.35">
      <c r="A334" s="151" t="str">
        <f t="shared" ca="1" si="39"/>
        <v/>
      </c>
      <c r="B334" s="15">
        <v>343</v>
      </c>
      <c r="C334" s="81" t="str">
        <f t="shared" si="41"/>
        <v/>
      </c>
      <c r="E334" s="109" t="str">
        <f>IF(D334="","",VLOOKUP(D334,PROFILE!$B$6:$Z$5000,10,FALSE))</f>
        <v/>
      </c>
      <c r="F334" s="109" t="str">
        <f>IF(D334="","",VLOOKUP(D334,PROFILE!$B$6:$Z$5000,18,FALSE))</f>
        <v/>
      </c>
      <c r="G334" s="81" t="str">
        <f>IF(D334="","",VLOOKUP(D334,PROFILE!$B$6:$Z$5000,23,FALSE))</f>
        <v/>
      </c>
      <c r="H334" s="81" t="str">
        <f>IF(D334="","",VLOOKUP(D334,PROFILE!$B$6:$Z$5000,24,FALSE))</f>
        <v/>
      </c>
      <c r="I334" s="110" t="str">
        <f>IF(D334="","",VLOOKUP(D334,PROFILE!$B$6:$Z$5000,25,FALSE))</f>
        <v/>
      </c>
      <c r="K334" s="87" t="str">
        <f t="shared" si="42"/>
        <v/>
      </c>
      <c r="L334" s="87" t="str">
        <f t="shared" si="38"/>
        <v/>
      </c>
      <c r="N334" s="138" t="str">
        <f t="shared" si="43"/>
        <v/>
      </c>
      <c r="O334" s="110" t="str">
        <f>IF(D334="","",IF(VLOOKUP(D334,KPI!$A$4:$P$5000,16,FALSE)=0,"UNBILL","BILLED"))</f>
        <v/>
      </c>
      <c r="P334" s="90" t="str">
        <f t="shared" si="40"/>
        <v/>
      </c>
      <c r="Q334" s="168" t="str">
        <f t="shared" si="44"/>
        <v>ไม่ระบุ</v>
      </c>
      <c r="R334" s="169" t="str">
        <f t="shared" si="45"/>
        <v/>
      </c>
      <c r="U334" s="91">
        <v>334</v>
      </c>
    </row>
    <row r="335" spans="1:21" x14ac:dyDescent="0.35">
      <c r="A335" s="151" t="str">
        <f t="shared" ca="1" si="39"/>
        <v/>
      </c>
      <c r="B335" s="15">
        <v>344</v>
      </c>
      <c r="C335" s="81" t="str">
        <f t="shared" si="41"/>
        <v/>
      </c>
      <c r="E335" s="109" t="str">
        <f>IF(D335="","",VLOOKUP(D335,PROFILE!$B$6:$Z$5000,10,FALSE))</f>
        <v/>
      </c>
      <c r="F335" s="109" t="str">
        <f>IF(D335="","",VLOOKUP(D335,PROFILE!$B$6:$Z$5000,18,FALSE))</f>
        <v/>
      </c>
      <c r="G335" s="81" t="str">
        <f>IF(D335="","",VLOOKUP(D335,PROFILE!$B$6:$Z$5000,23,FALSE))</f>
        <v/>
      </c>
      <c r="H335" s="81" t="str">
        <f>IF(D335="","",VLOOKUP(D335,PROFILE!$B$6:$Z$5000,24,FALSE))</f>
        <v/>
      </c>
      <c r="I335" s="110" t="str">
        <f>IF(D335="","",VLOOKUP(D335,PROFILE!$B$6:$Z$5000,25,FALSE))</f>
        <v/>
      </c>
      <c r="K335" s="87" t="str">
        <f t="shared" si="42"/>
        <v/>
      </c>
      <c r="L335" s="87" t="str">
        <f t="shared" si="38"/>
        <v/>
      </c>
      <c r="N335" s="138" t="str">
        <f t="shared" si="43"/>
        <v/>
      </c>
      <c r="O335" s="110" t="str">
        <f>IF(D335="","",IF(VLOOKUP(D335,KPI!$A$4:$P$5000,16,FALSE)=0,"UNBILL","BILLED"))</f>
        <v/>
      </c>
      <c r="P335" s="90" t="str">
        <f t="shared" si="40"/>
        <v/>
      </c>
      <c r="Q335" s="168" t="str">
        <f t="shared" si="44"/>
        <v>ไม่ระบุ</v>
      </c>
      <c r="R335" s="169" t="str">
        <f t="shared" si="45"/>
        <v/>
      </c>
      <c r="U335" s="91">
        <v>335</v>
      </c>
    </row>
    <row r="336" spans="1:21" x14ac:dyDescent="0.35">
      <c r="A336" s="151" t="str">
        <f t="shared" ca="1" si="39"/>
        <v/>
      </c>
      <c r="B336" s="15">
        <v>345</v>
      </c>
      <c r="C336" s="81" t="str">
        <f t="shared" si="41"/>
        <v/>
      </c>
      <c r="E336" s="109" t="str">
        <f>IF(D336="","",VLOOKUP(D336,PROFILE!$B$6:$Z$5000,10,FALSE))</f>
        <v/>
      </c>
      <c r="F336" s="109" t="str">
        <f>IF(D336="","",VLOOKUP(D336,PROFILE!$B$6:$Z$5000,18,FALSE))</f>
        <v/>
      </c>
      <c r="G336" s="81" t="str">
        <f>IF(D336="","",VLOOKUP(D336,PROFILE!$B$6:$Z$5000,23,FALSE))</f>
        <v/>
      </c>
      <c r="H336" s="81" t="str">
        <f>IF(D336="","",VLOOKUP(D336,PROFILE!$B$6:$Z$5000,24,FALSE))</f>
        <v/>
      </c>
      <c r="I336" s="110" t="str">
        <f>IF(D336="","",VLOOKUP(D336,PROFILE!$B$6:$Z$5000,25,FALSE))</f>
        <v/>
      </c>
      <c r="K336" s="87" t="str">
        <f t="shared" si="42"/>
        <v/>
      </c>
      <c r="L336" s="87" t="str">
        <f t="shared" si="38"/>
        <v/>
      </c>
      <c r="N336" s="138" t="str">
        <f t="shared" si="43"/>
        <v/>
      </c>
      <c r="O336" s="110" t="str">
        <f>IF(D336="","",IF(VLOOKUP(D336,KPI!$A$4:$P$5000,16,FALSE)=0,"UNBILL","BILLED"))</f>
        <v/>
      </c>
      <c r="P336" s="90" t="str">
        <f t="shared" si="40"/>
        <v/>
      </c>
      <c r="Q336" s="168" t="str">
        <f t="shared" si="44"/>
        <v>ไม่ระบุ</v>
      </c>
      <c r="R336" s="169" t="str">
        <f t="shared" si="45"/>
        <v/>
      </c>
      <c r="U336" s="91">
        <v>336</v>
      </c>
    </row>
    <row r="337" spans="1:21" x14ac:dyDescent="0.35">
      <c r="A337" s="151" t="str">
        <f t="shared" ca="1" si="39"/>
        <v/>
      </c>
      <c r="B337" s="15">
        <v>346</v>
      </c>
      <c r="C337" s="81" t="str">
        <f t="shared" si="41"/>
        <v/>
      </c>
      <c r="E337" s="109" t="str">
        <f>IF(D337="","",VLOOKUP(D337,PROFILE!$B$6:$Z$5000,10,FALSE))</f>
        <v/>
      </c>
      <c r="F337" s="109" t="str">
        <f>IF(D337="","",VLOOKUP(D337,PROFILE!$B$6:$Z$5000,18,FALSE))</f>
        <v/>
      </c>
      <c r="G337" s="81" t="str">
        <f>IF(D337="","",VLOOKUP(D337,PROFILE!$B$6:$Z$5000,23,FALSE))</f>
        <v/>
      </c>
      <c r="H337" s="81" t="str">
        <f>IF(D337="","",VLOOKUP(D337,PROFILE!$B$6:$Z$5000,24,FALSE))</f>
        <v/>
      </c>
      <c r="I337" s="110" t="str">
        <f>IF(D337="","",VLOOKUP(D337,PROFILE!$B$6:$Z$5000,25,FALSE))</f>
        <v/>
      </c>
      <c r="K337" s="87" t="str">
        <f t="shared" si="42"/>
        <v/>
      </c>
      <c r="L337" s="87" t="str">
        <f t="shared" si="38"/>
        <v/>
      </c>
      <c r="N337" s="138" t="str">
        <f t="shared" si="43"/>
        <v/>
      </c>
      <c r="O337" s="110" t="str">
        <f>IF(D337="","",IF(VLOOKUP(D337,KPI!$A$4:$P$5000,16,FALSE)=0,"UNBILL","BILLED"))</f>
        <v/>
      </c>
      <c r="P337" s="90" t="str">
        <f t="shared" si="40"/>
        <v/>
      </c>
      <c r="Q337" s="168" t="str">
        <f t="shared" si="44"/>
        <v>ไม่ระบุ</v>
      </c>
      <c r="R337" s="169" t="str">
        <f t="shared" si="45"/>
        <v/>
      </c>
      <c r="U337" s="91">
        <v>337</v>
      </c>
    </row>
    <row r="338" spans="1:21" x14ac:dyDescent="0.35">
      <c r="A338" s="151" t="str">
        <f t="shared" ca="1" si="39"/>
        <v/>
      </c>
      <c r="B338" s="15">
        <v>347</v>
      </c>
      <c r="C338" s="81" t="str">
        <f t="shared" si="41"/>
        <v/>
      </c>
      <c r="E338" s="109" t="str">
        <f>IF(D338="","",VLOOKUP(D338,PROFILE!$B$6:$Z$5000,10,FALSE))</f>
        <v/>
      </c>
      <c r="F338" s="109" t="str">
        <f>IF(D338="","",VLOOKUP(D338,PROFILE!$B$6:$Z$5000,18,FALSE))</f>
        <v/>
      </c>
      <c r="G338" s="81" t="str">
        <f>IF(D338="","",VLOOKUP(D338,PROFILE!$B$6:$Z$5000,23,FALSE))</f>
        <v/>
      </c>
      <c r="H338" s="81" t="str">
        <f>IF(D338="","",VLOOKUP(D338,PROFILE!$B$6:$Z$5000,24,FALSE))</f>
        <v/>
      </c>
      <c r="I338" s="110" t="str">
        <f>IF(D338="","",VLOOKUP(D338,PROFILE!$B$6:$Z$5000,25,FALSE))</f>
        <v/>
      </c>
      <c r="K338" s="87" t="str">
        <f t="shared" si="42"/>
        <v/>
      </c>
      <c r="L338" s="87" t="str">
        <f t="shared" ref="L338:L401" si="46">IF(D338="","",J338*0.03)</f>
        <v/>
      </c>
      <c r="N338" s="138" t="str">
        <f t="shared" si="43"/>
        <v/>
      </c>
      <c r="O338" s="110" t="str">
        <f>IF(D338="","",IF(VLOOKUP(D338,KPI!$A$4:$P$5000,16,FALSE)=0,"UNBILL","BILLED"))</f>
        <v/>
      </c>
      <c r="P338" s="90" t="str">
        <f t="shared" si="40"/>
        <v/>
      </c>
      <c r="Q338" s="168" t="str">
        <f t="shared" si="44"/>
        <v>ไม่ระบุ</v>
      </c>
      <c r="R338" s="169" t="str">
        <f t="shared" si="45"/>
        <v/>
      </c>
      <c r="U338" s="91">
        <v>338</v>
      </c>
    </row>
    <row r="339" spans="1:21" x14ac:dyDescent="0.35">
      <c r="A339" s="151" t="str">
        <f t="shared" ca="1" si="39"/>
        <v/>
      </c>
      <c r="B339" s="15">
        <v>348</v>
      </c>
      <c r="C339" s="81" t="str">
        <f t="shared" si="41"/>
        <v/>
      </c>
      <c r="E339" s="109" t="str">
        <f>IF(D339="","",VLOOKUP(D339,PROFILE!$B$6:$Z$5000,10,FALSE))</f>
        <v/>
      </c>
      <c r="F339" s="109" t="str">
        <f>IF(D339="","",VLOOKUP(D339,PROFILE!$B$6:$Z$5000,18,FALSE))</f>
        <v/>
      </c>
      <c r="G339" s="81" t="str">
        <f>IF(D339="","",VLOOKUP(D339,PROFILE!$B$6:$Z$5000,23,FALSE))</f>
        <v/>
      </c>
      <c r="H339" s="81" t="str">
        <f>IF(D339="","",VLOOKUP(D339,PROFILE!$B$6:$Z$5000,24,FALSE))</f>
        <v/>
      </c>
      <c r="I339" s="110" t="str">
        <f>IF(D339="","",VLOOKUP(D339,PROFILE!$B$6:$Z$5000,25,FALSE))</f>
        <v/>
      </c>
      <c r="K339" s="87" t="str">
        <f t="shared" si="42"/>
        <v/>
      </c>
      <c r="L339" s="87" t="str">
        <f t="shared" si="46"/>
        <v/>
      </c>
      <c r="N339" s="138" t="str">
        <f t="shared" si="43"/>
        <v/>
      </c>
      <c r="O339" s="110" t="str">
        <f>IF(D339="","",IF(VLOOKUP(D339,KPI!$A$4:$P$5000,16,FALSE)=0,"UNBILL","BILLED"))</f>
        <v/>
      </c>
      <c r="P339" s="90" t="str">
        <f t="shared" si="40"/>
        <v/>
      </c>
      <c r="Q339" s="168" t="str">
        <f t="shared" si="44"/>
        <v>ไม่ระบุ</v>
      </c>
      <c r="R339" s="169" t="str">
        <f t="shared" si="45"/>
        <v/>
      </c>
      <c r="U339" s="91">
        <v>339</v>
      </c>
    </row>
    <row r="340" spans="1:21" x14ac:dyDescent="0.35">
      <c r="A340" s="151" t="str">
        <f t="shared" ca="1" si="39"/>
        <v/>
      </c>
      <c r="B340" s="15">
        <v>349</v>
      </c>
      <c r="C340" s="81" t="str">
        <f t="shared" si="41"/>
        <v/>
      </c>
      <c r="E340" s="109" t="str">
        <f>IF(D340="","",VLOOKUP(D340,PROFILE!$B$6:$Z$5000,10,FALSE))</f>
        <v/>
      </c>
      <c r="F340" s="109" t="str">
        <f>IF(D340="","",VLOOKUP(D340,PROFILE!$B$6:$Z$5000,18,FALSE))</f>
        <v/>
      </c>
      <c r="G340" s="81" t="str">
        <f>IF(D340="","",VLOOKUP(D340,PROFILE!$B$6:$Z$5000,23,FALSE))</f>
        <v/>
      </c>
      <c r="H340" s="81" t="str">
        <f>IF(D340="","",VLOOKUP(D340,PROFILE!$B$6:$Z$5000,24,FALSE))</f>
        <v/>
      </c>
      <c r="I340" s="110" t="str">
        <f>IF(D340="","",VLOOKUP(D340,PROFILE!$B$6:$Z$5000,25,FALSE))</f>
        <v/>
      </c>
      <c r="K340" s="87" t="str">
        <f t="shared" si="42"/>
        <v/>
      </c>
      <c r="L340" s="87" t="str">
        <f t="shared" si="46"/>
        <v/>
      </c>
      <c r="N340" s="138" t="str">
        <f t="shared" si="43"/>
        <v/>
      </c>
      <c r="O340" s="110" t="str">
        <f>IF(D340="","",IF(VLOOKUP(D340,KPI!$A$4:$P$5000,16,FALSE)=0,"UNBILL","BILLED"))</f>
        <v/>
      </c>
      <c r="P340" s="90" t="str">
        <f t="shared" si="40"/>
        <v/>
      </c>
      <c r="Q340" s="168" t="str">
        <f t="shared" si="44"/>
        <v>ไม่ระบุ</v>
      </c>
      <c r="R340" s="169" t="str">
        <f t="shared" si="45"/>
        <v/>
      </c>
      <c r="U340" s="91">
        <v>340</v>
      </c>
    </row>
    <row r="341" spans="1:21" x14ac:dyDescent="0.35">
      <c r="A341" s="151" t="str">
        <f t="shared" ca="1" si="39"/>
        <v/>
      </c>
      <c r="B341" s="15">
        <v>350</v>
      </c>
      <c r="C341" s="81" t="str">
        <f t="shared" si="41"/>
        <v/>
      </c>
      <c r="E341" s="109" t="str">
        <f>IF(D341="","",VLOOKUP(D341,PROFILE!$B$6:$Z$5000,10,FALSE))</f>
        <v/>
      </c>
      <c r="F341" s="109" t="str">
        <f>IF(D341="","",VLOOKUP(D341,PROFILE!$B$6:$Z$5000,18,FALSE))</f>
        <v/>
      </c>
      <c r="G341" s="81" t="str">
        <f>IF(D341="","",VLOOKUP(D341,PROFILE!$B$6:$Z$5000,23,FALSE))</f>
        <v/>
      </c>
      <c r="H341" s="81" t="str">
        <f>IF(D341="","",VLOOKUP(D341,PROFILE!$B$6:$Z$5000,24,FALSE))</f>
        <v/>
      </c>
      <c r="I341" s="110" t="str">
        <f>IF(D341="","",VLOOKUP(D341,PROFILE!$B$6:$Z$5000,25,FALSE))</f>
        <v/>
      </c>
      <c r="K341" s="87" t="str">
        <f t="shared" si="42"/>
        <v/>
      </c>
      <c r="L341" s="87" t="str">
        <f t="shared" si="46"/>
        <v/>
      </c>
      <c r="N341" s="138" t="str">
        <f t="shared" si="43"/>
        <v/>
      </c>
      <c r="O341" s="110" t="str">
        <f>IF(D341="","",IF(VLOOKUP(D341,KPI!$A$4:$P$5000,16,FALSE)=0,"UNBILL","BILLED"))</f>
        <v/>
      </c>
      <c r="P341" s="90" t="str">
        <f t="shared" si="40"/>
        <v/>
      </c>
      <c r="Q341" s="168" t="str">
        <f t="shared" si="44"/>
        <v>ไม่ระบุ</v>
      </c>
      <c r="R341" s="169" t="str">
        <f t="shared" si="45"/>
        <v/>
      </c>
      <c r="U341" s="91">
        <v>341</v>
      </c>
    </row>
    <row r="342" spans="1:21" x14ac:dyDescent="0.35">
      <c r="A342" s="151" t="str">
        <f t="shared" ca="1" si="39"/>
        <v/>
      </c>
      <c r="B342" s="15">
        <v>351</v>
      </c>
      <c r="C342" s="81" t="str">
        <f t="shared" si="41"/>
        <v/>
      </c>
      <c r="E342" s="109" t="str">
        <f>IF(D342="","",VLOOKUP(D342,PROFILE!$B$6:$Z$5000,10,FALSE))</f>
        <v/>
      </c>
      <c r="F342" s="109" t="str">
        <f>IF(D342="","",VLOOKUP(D342,PROFILE!$B$6:$Z$5000,18,FALSE))</f>
        <v/>
      </c>
      <c r="G342" s="81" t="str">
        <f>IF(D342="","",VLOOKUP(D342,PROFILE!$B$6:$Z$5000,23,FALSE))</f>
        <v/>
      </c>
      <c r="H342" s="81" t="str">
        <f>IF(D342="","",VLOOKUP(D342,PROFILE!$B$6:$Z$5000,24,FALSE))</f>
        <v/>
      </c>
      <c r="I342" s="110" t="str">
        <f>IF(D342="","",VLOOKUP(D342,PROFILE!$B$6:$Z$5000,25,FALSE))</f>
        <v/>
      </c>
      <c r="K342" s="87" t="str">
        <f t="shared" si="42"/>
        <v/>
      </c>
      <c r="L342" s="87" t="str">
        <f t="shared" si="46"/>
        <v/>
      </c>
      <c r="N342" s="138" t="str">
        <f t="shared" si="43"/>
        <v/>
      </c>
      <c r="O342" s="110" t="str">
        <f>IF(D342="","",IF(VLOOKUP(D342,KPI!$A$4:$P$5000,16,FALSE)=0,"UNBILL","BILLED"))</f>
        <v/>
      </c>
      <c r="P342" s="90" t="str">
        <f t="shared" si="40"/>
        <v/>
      </c>
      <c r="Q342" s="168" t="str">
        <f t="shared" si="44"/>
        <v>ไม่ระบุ</v>
      </c>
      <c r="R342" s="169" t="str">
        <f t="shared" si="45"/>
        <v/>
      </c>
      <c r="U342" s="91">
        <v>342</v>
      </c>
    </row>
    <row r="343" spans="1:21" x14ac:dyDescent="0.35">
      <c r="A343" s="151" t="str">
        <f t="shared" ca="1" si="39"/>
        <v/>
      </c>
      <c r="B343" s="15">
        <v>352</v>
      </c>
      <c r="C343" s="81" t="str">
        <f t="shared" si="41"/>
        <v/>
      </c>
      <c r="E343" s="109" t="str">
        <f>IF(D343="","",VLOOKUP(D343,PROFILE!$B$6:$Z$5000,10,FALSE))</f>
        <v/>
      </c>
      <c r="F343" s="109" t="str">
        <f>IF(D343="","",VLOOKUP(D343,PROFILE!$B$6:$Z$5000,18,FALSE))</f>
        <v/>
      </c>
      <c r="G343" s="81" t="str">
        <f>IF(D343="","",VLOOKUP(D343,PROFILE!$B$6:$Z$5000,23,FALSE))</f>
        <v/>
      </c>
      <c r="H343" s="81" t="str">
        <f>IF(D343="","",VLOOKUP(D343,PROFILE!$B$6:$Z$5000,24,FALSE))</f>
        <v/>
      </c>
      <c r="I343" s="110" t="str">
        <f>IF(D343="","",VLOOKUP(D343,PROFILE!$B$6:$Z$5000,25,FALSE))</f>
        <v/>
      </c>
      <c r="K343" s="87" t="str">
        <f t="shared" si="42"/>
        <v/>
      </c>
      <c r="L343" s="87" t="str">
        <f t="shared" si="46"/>
        <v/>
      </c>
      <c r="N343" s="138" t="str">
        <f t="shared" si="43"/>
        <v/>
      </c>
      <c r="O343" s="110" t="str">
        <f>IF(D343="","",IF(VLOOKUP(D343,KPI!$A$4:$P$5000,16,FALSE)=0,"UNBILL","BILLED"))</f>
        <v/>
      </c>
      <c r="P343" s="90" t="str">
        <f t="shared" si="40"/>
        <v/>
      </c>
      <c r="Q343" s="168" t="str">
        <f t="shared" si="44"/>
        <v>ไม่ระบุ</v>
      </c>
      <c r="R343" s="169" t="str">
        <f t="shared" si="45"/>
        <v/>
      </c>
      <c r="U343" s="91">
        <v>343</v>
      </c>
    </row>
    <row r="344" spans="1:21" x14ac:dyDescent="0.35">
      <c r="A344" s="151" t="str">
        <f t="shared" ca="1" si="39"/>
        <v/>
      </c>
      <c r="B344" s="15">
        <v>353</v>
      </c>
      <c r="C344" s="81" t="str">
        <f t="shared" si="41"/>
        <v/>
      </c>
      <c r="E344" s="109" t="str">
        <f>IF(D344="","",VLOOKUP(D344,PROFILE!$B$6:$Z$5000,10,FALSE))</f>
        <v/>
      </c>
      <c r="F344" s="109" t="str">
        <f>IF(D344="","",VLOOKUP(D344,PROFILE!$B$6:$Z$5000,18,FALSE))</f>
        <v/>
      </c>
      <c r="G344" s="81" t="str">
        <f>IF(D344="","",VLOOKUP(D344,PROFILE!$B$6:$Z$5000,23,FALSE))</f>
        <v/>
      </c>
      <c r="H344" s="81" t="str">
        <f>IF(D344="","",VLOOKUP(D344,PROFILE!$B$6:$Z$5000,24,FALSE))</f>
        <v/>
      </c>
      <c r="I344" s="110" t="str">
        <f>IF(D344="","",VLOOKUP(D344,PROFILE!$B$6:$Z$5000,25,FALSE))</f>
        <v/>
      </c>
      <c r="K344" s="87" t="str">
        <f t="shared" si="42"/>
        <v/>
      </c>
      <c r="L344" s="87" t="str">
        <f t="shared" si="46"/>
        <v/>
      </c>
      <c r="N344" s="138" t="str">
        <f t="shared" si="43"/>
        <v/>
      </c>
      <c r="O344" s="110" t="str">
        <f>IF(D344="","",IF(VLOOKUP(D344,KPI!$A$4:$P$5000,16,FALSE)=0,"UNBILL","BILLED"))</f>
        <v/>
      </c>
      <c r="P344" s="90" t="str">
        <f t="shared" si="40"/>
        <v/>
      </c>
      <c r="Q344" s="168" t="str">
        <f t="shared" si="44"/>
        <v>ไม่ระบุ</v>
      </c>
      <c r="R344" s="169" t="str">
        <f t="shared" si="45"/>
        <v/>
      </c>
      <c r="U344" s="91">
        <v>344</v>
      </c>
    </row>
    <row r="345" spans="1:21" x14ac:dyDescent="0.35">
      <c r="A345" s="151" t="str">
        <f t="shared" ca="1" si="39"/>
        <v/>
      </c>
      <c r="B345" s="15">
        <v>354</v>
      </c>
      <c r="C345" s="81" t="str">
        <f t="shared" si="41"/>
        <v/>
      </c>
      <c r="E345" s="109" t="str">
        <f>IF(D345="","",VLOOKUP(D345,PROFILE!$B$6:$Z$5000,10,FALSE))</f>
        <v/>
      </c>
      <c r="F345" s="109" t="str">
        <f>IF(D345="","",VLOOKUP(D345,PROFILE!$B$6:$Z$5000,18,FALSE))</f>
        <v/>
      </c>
      <c r="G345" s="81" t="str">
        <f>IF(D345="","",VLOOKUP(D345,PROFILE!$B$6:$Z$5000,23,FALSE))</f>
        <v/>
      </c>
      <c r="H345" s="81" t="str">
        <f>IF(D345="","",VLOOKUP(D345,PROFILE!$B$6:$Z$5000,24,FALSE))</f>
        <v/>
      </c>
      <c r="I345" s="110" t="str">
        <f>IF(D345="","",VLOOKUP(D345,PROFILE!$B$6:$Z$5000,25,FALSE))</f>
        <v/>
      </c>
      <c r="K345" s="87" t="str">
        <f t="shared" si="42"/>
        <v/>
      </c>
      <c r="L345" s="87" t="str">
        <f t="shared" si="46"/>
        <v/>
      </c>
      <c r="N345" s="138" t="str">
        <f t="shared" si="43"/>
        <v/>
      </c>
      <c r="O345" s="110" t="str">
        <f>IF(D345="","",IF(VLOOKUP(D345,KPI!$A$4:$P$5000,16,FALSE)=0,"UNBILL","BILLED"))</f>
        <v/>
      </c>
      <c r="P345" s="90" t="str">
        <f t="shared" si="40"/>
        <v/>
      </c>
      <c r="Q345" s="168" t="str">
        <f t="shared" si="44"/>
        <v>ไม่ระบุ</v>
      </c>
      <c r="R345" s="169" t="str">
        <f t="shared" si="45"/>
        <v/>
      </c>
      <c r="U345" s="91">
        <v>345</v>
      </c>
    </row>
    <row r="346" spans="1:21" x14ac:dyDescent="0.35">
      <c r="A346" s="151" t="str">
        <f t="shared" ca="1" si="39"/>
        <v/>
      </c>
      <c r="B346" s="15">
        <v>355</v>
      </c>
      <c r="C346" s="81" t="str">
        <f t="shared" si="41"/>
        <v/>
      </c>
      <c r="E346" s="109" t="str">
        <f>IF(D346="","",VLOOKUP(D346,PROFILE!$B$6:$Z$5000,10,FALSE))</f>
        <v/>
      </c>
      <c r="F346" s="109" t="str">
        <f>IF(D346="","",VLOOKUP(D346,PROFILE!$B$6:$Z$5000,18,FALSE))</f>
        <v/>
      </c>
      <c r="G346" s="81" t="str">
        <f>IF(D346="","",VLOOKUP(D346,PROFILE!$B$6:$Z$5000,23,FALSE))</f>
        <v/>
      </c>
      <c r="H346" s="81" t="str">
        <f>IF(D346="","",VLOOKUP(D346,PROFILE!$B$6:$Z$5000,24,FALSE))</f>
        <v/>
      </c>
      <c r="I346" s="110" t="str">
        <f>IF(D346="","",VLOOKUP(D346,PROFILE!$B$6:$Z$5000,25,FALSE))</f>
        <v/>
      </c>
      <c r="K346" s="87" t="str">
        <f t="shared" si="42"/>
        <v/>
      </c>
      <c r="L346" s="87" t="str">
        <f t="shared" si="46"/>
        <v/>
      </c>
      <c r="N346" s="138" t="str">
        <f t="shared" si="43"/>
        <v/>
      </c>
      <c r="O346" s="110" t="str">
        <f>IF(D346="","",IF(VLOOKUP(D346,KPI!$A$4:$P$5000,16,FALSE)=0,"UNBILL","BILLED"))</f>
        <v/>
      </c>
      <c r="P346" s="90" t="str">
        <f t="shared" si="40"/>
        <v/>
      </c>
      <c r="Q346" s="168" t="str">
        <f t="shared" si="44"/>
        <v>ไม่ระบุ</v>
      </c>
      <c r="R346" s="169" t="str">
        <f t="shared" si="45"/>
        <v/>
      </c>
      <c r="U346" s="91">
        <v>346</v>
      </c>
    </row>
    <row r="347" spans="1:21" x14ac:dyDescent="0.35">
      <c r="A347" s="151" t="str">
        <f t="shared" ca="1" si="39"/>
        <v/>
      </c>
      <c r="B347" s="15">
        <v>356</v>
      </c>
      <c r="C347" s="81" t="str">
        <f t="shared" si="41"/>
        <v/>
      </c>
      <c r="E347" s="109" t="str">
        <f>IF(D347="","",VLOOKUP(D347,PROFILE!$B$6:$Z$5000,10,FALSE))</f>
        <v/>
      </c>
      <c r="F347" s="109" t="str">
        <f>IF(D347="","",VLOOKUP(D347,PROFILE!$B$6:$Z$5000,18,FALSE))</f>
        <v/>
      </c>
      <c r="G347" s="81" t="str">
        <f>IF(D347="","",VLOOKUP(D347,PROFILE!$B$6:$Z$5000,23,FALSE))</f>
        <v/>
      </c>
      <c r="H347" s="81" t="str">
        <f>IF(D347="","",VLOOKUP(D347,PROFILE!$B$6:$Z$5000,24,FALSE))</f>
        <v/>
      </c>
      <c r="I347" s="110" t="str">
        <f>IF(D347="","",VLOOKUP(D347,PROFILE!$B$6:$Z$5000,25,FALSE))</f>
        <v/>
      </c>
      <c r="K347" s="87" t="str">
        <f t="shared" si="42"/>
        <v/>
      </c>
      <c r="L347" s="87" t="str">
        <f t="shared" si="46"/>
        <v/>
      </c>
      <c r="N347" s="138" t="str">
        <f t="shared" si="43"/>
        <v/>
      </c>
      <c r="O347" s="110" t="str">
        <f>IF(D347="","",IF(VLOOKUP(D347,KPI!$A$4:$P$5000,16,FALSE)=0,"UNBILL","BILLED"))</f>
        <v/>
      </c>
      <c r="P347" s="90" t="str">
        <f t="shared" si="40"/>
        <v/>
      </c>
      <c r="Q347" s="168" t="str">
        <f t="shared" si="44"/>
        <v>ไม่ระบุ</v>
      </c>
      <c r="R347" s="169" t="str">
        <f t="shared" si="45"/>
        <v/>
      </c>
      <c r="U347" s="91">
        <v>347</v>
      </c>
    </row>
    <row r="348" spans="1:21" x14ac:dyDescent="0.35">
      <c r="A348" s="151" t="str">
        <f t="shared" ca="1" si="39"/>
        <v/>
      </c>
      <c r="B348" s="15">
        <v>357</v>
      </c>
      <c r="C348" s="81" t="str">
        <f t="shared" si="41"/>
        <v/>
      </c>
      <c r="E348" s="109" t="str">
        <f>IF(D348="","",VLOOKUP(D348,PROFILE!$B$6:$Z$5000,10,FALSE))</f>
        <v/>
      </c>
      <c r="F348" s="109" t="str">
        <f>IF(D348="","",VLOOKUP(D348,PROFILE!$B$6:$Z$5000,18,FALSE))</f>
        <v/>
      </c>
      <c r="G348" s="81" t="str">
        <f>IF(D348="","",VLOOKUP(D348,PROFILE!$B$6:$Z$5000,23,FALSE))</f>
        <v/>
      </c>
      <c r="H348" s="81" t="str">
        <f>IF(D348="","",VLOOKUP(D348,PROFILE!$B$6:$Z$5000,24,FALSE))</f>
        <v/>
      </c>
      <c r="I348" s="110" t="str">
        <f>IF(D348="","",VLOOKUP(D348,PROFILE!$B$6:$Z$5000,25,FALSE))</f>
        <v/>
      </c>
      <c r="K348" s="87" t="str">
        <f t="shared" si="42"/>
        <v/>
      </c>
      <c r="L348" s="87" t="str">
        <f t="shared" si="46"/>
        <v/>
      </c>
      <c r="N348" s="138" t="str">
        <f t="shared" si="43"/>
        <v/>
      </c>
      <c r="O348" s="110" t="str">
        <f>IF(D348="","",IF(VLOOKUP(D348,KPI!$A$4:$P$5000,16,FALSE)=0,"UNBILL","BILLED"))</f>
        <v/>
      </c>
      <c r="P348" s="90" t="str">
        <f t="shared" si="40"/>
        <v/>
      </c>
      <c r="Q348" s="168" t="str">
        <f t="shared" si="44"/>
        <v>ไม่ระบุ</v>
      </c>
      <c r="R348" s="169" t="str">
        <f t="shared" si="45"/>
        <v/>
      </c>
      <c r="U348" s="91">
        <v>348</v>
      </c>
    </row>
    <row r="349" spans="1:21" x14ac:dyDescent="0.35">
      <c r="A349" s="151" t="str">
        <f t="shared" ca="1" si="39"/>
        <v/>
      </c>
      <c r="B349" s="15">
        <v>358</v>
      </c>
      <c r="C349" s="81" t="str">
        <f t="shared" si="41"/>
        <v/>
      </c>
      <c r="E349" s="109" t="str">
        <f>IF(D349="","",VLOOKUP(D349,PROFILE!$B$6:$Z$5000,10,FALSE))</f>
        <v/>
      </c>
      <c r="F349" s="109" t="str">
        <f>IF(D349="","",VLOOKUP(D349,PROFILE!$B$6:$Z$5000,18,FALSE))</f>
        <v/>
      </c>
      <c r="G349" s="81" t="str">
        <f>IF(D349="","",VLOOKUP(D349,PROFILE!$B$6:$Z$5000,23,FALSE))</f>
        <v/>
      </c>
      <c r="H349" s="81" t="str">
        <f>IF(D349="","",VLOOKUP(D349,PROFILE!$B$6:$Z$5000,24,FALSE))</f>
        <v/>
      </c>
      <c r="I349" s="110" t="str">
        <f>IF(D349="","",VLOOKUP(D349,PROFILE!$B$6:$Z$5000,25,FALSE))</f>
        <v/>
      </c>
      <c r="K349" s="87" t="str">
        <f t="shared" si="42"/>
        <v/>
      </c>
      <c r="L349" s="87" t="str">
        <f t="shared" si="46"/>
        <v/>
      </c>
      <c r="N349" s="138" t="str">
        <f t="shared" si="43"/>
        <v/>
      </c>
      <c r="O349" s="110" t="str">
        <f>IF(D349="","",IF(VLOOKUP(D349,KPI!$A$4:$P$5000,16,FALSE)=0,"UNBILL","BILLED"))</f>
        <v/>
      </c>
      <c r="P349" s="90" t="str">
        <f t="shared" si="40"/>
        <v/>
      </c>
      <c r="Q349" s="168" t="str">
        <f t="shared" si="44"/>
        <v>ไม่ระบุ</v>
      </c>
      <c r="R349" s="169" t="str">
        <f t="shared" si="45"/>
        <v/>
      </c>
      <c r="U349" s="91">
        <v>349</v>
      </c>
    </row>
    <row r="350" spans="1:21" x14ac:dyDescent="0.35">
      <c r="A350" s="151" t="str">
        <f t="shared" ca="1" si="39"/>
        <v/>
      </c>
      <c r="B350" s="15">
        <v>359</v>
      </c>
      <c r="C350" s="81" t="str">
        <f t="shared" si="41"/>
        <v/>
      </c>
      <c r="E350" s="109" t="str">
        <f>IF(D350="","",VLOOKUP(D350,PROFILE!$B$6:$Z$5000,10,FALSE))</f>
        <v/>
      </c>
      <c r="F350" s="109" t="str">
        <f>IF(D350="","",VLOOKUP(D350,PROFILE!$B$6:$Z$5000,18,FALSE))</f>
        <v/>
      </c>
      <c r="G350" s="81" t="str">
        <f>IF(D350="","",VLOOKUP(D350,PROFILE!$B$6:$Z$5000,23,FALSE))</f>
        <v/>
      </c>
      <c r="H350" s="81" t="str">
        <f>IF(D350="","",VLOOKUP(D350,PROFILE!$B$6:$Z$5000,24,FALSE))</f>
        <v/>
      </c>
      <c r="I350" s="110" t="str">
        <f>IF(D350="","",VLOOKUP(D350,PROFILE!$B$6:$Z$5000,25,FALSE))</f>
        <v/>
      </c>
      <c r="K350" s="87" t="str">
        <f t="shared" si="42"/>
        <v/>
      </c>
      <c r="L350" s="87" t="str">
        <f t="shared" si="46"/>
        <v/>
      </c>
      <c r="N350" s="138" t="str">
        <f t="shared" si="43"/>
        <v/>
      </c>
      <c r="O350" s="110" t="str">
        <f>IF(D350="","",IF(VLOOKUP(D350,KPI!$A$4:$P$5000,16,FALSE)=0,"UNBILL","BILLED"))</f>
        <v/>
      </c>
      <c r="P350" s="90" t="str">
        <f t="shared" si="40"/>
        <v/>
      </c>
      <c r="Q350" s="168" t="str">
        <f t="shared" si="44"/>
        <v>ไม่ระบุ</v>
      </c>
      <c r="R350" s="169" t="str">
        <f t="shared" si="45"/>
        <v/>
      </c>
      <c r="U350" s="91">
        <v>350</v>
      </c>
    </row>
    <row r="351" spans="1:21" x14ac:dyDescent="0.35">
      <c r="A351" s="151" t="str">
        <f t="shared" ca="1" si="39"/>
        <v/>
      </c>
      <c r="B351" s="15">
        <v>360</v>
      </c>
      <c r="C351" s="81" t="str">
        <f t="shared" si="41"/>
        <v/>
      </c>
      <c r="E351" s="109" t="str">
        <f>IF(D351="","",VLOOKUP(D351,PROFILE!$B$6:$Z$5000,10,FALSE))</f>
        <v/>
      </c>
      <c r="F351" s="109" t="str">
        <f>IF(D351="","",VLOOKUP(D351,PROFILE!$B$6:$Z$5000,18,FALSE))</f>
        <v/>
      </c>
      <c r="G351" s="81" t="str">
        <f>IF(D351="","",VLOOKUP(D351,PROFILE!$B$6:$Z$5000,23,FALSE))</f>
        <v/>
      </c>
      <c r="H351" s="81" t="str">
        <f>IF(D351="","",VLOOKUP(D351,PROFILE!$B$6:$Z$5000,24,FALSE))</f>
        <v/>
      </c>
      <c r="I351" s="110" t="str">
        <f>IF(D351="","",VLOOKUP(D351,PROFILE!$B$6:$Z$5000,25,FALSE))</f>
        <v/>
      </c>
      <c r="K351" s="87" t="str">
        <f t="shared" si="42"/>
        <v/>
      </c>
      <c r="L351" s="87" t="str">
        <f t="shared" si="46"/>
        <v/>
      </c>
      <c r="N351" s="138" t="str">
        <f t="shared" si="43"/>
        <v/>
      </c>
      <c r="O351" s="110" t="str">
        <f>IF(D351="","",IF(VLOOKUP(D351,KPI!$A$4:$P$5000,16,FALSE)=0,"UNBILL","BILLED"))</f>
        <v/>
      </c>
      <c r="P351" s="90" t="str">
        <f t="shared" si="40"/>
        <v/>
      </c>
      <c r="Q351" s="168" t="str">
        <f t="shared" si="44"/>
        <v>ไม่ระบุ</v>
      </c>
      <c r="R351" s="169" t="str">
        <f t="shared" si="45"/>
        <v/>
      </c>
      <c r="U351" s="91">
        <v>351</v>
      </c>
    </row>
    <row r="352" spans="1:21" x14ac:dyDescent="0.35">
      <c r="A352" s="151" t="str">
        <f t="shared" ca="1" si="39"/>
        <v/>
      </c>
      <c r="B352" s="15">
        <v>361</v>
      </c>
      <c r="C352" s="81" t="str">
        <f t="shared" si="41"/>
        <v/>
      </c>
      <c r="E352" s="109" t="str">
        <f>IF(D352="","",VLOOKUP(D352,PROFILE!$B$6:$Z$5000,10,FALSE))</f>
        <v/>
      </c>
      <c r="F352" s="109" t="str">
        <f>IF(D352="","",VLOOKUP(D352,PROFILE!$B$6:$Z$5000,18,FALSE))</f>
        <v/>
      </c>
      <c r="G352" s="81" t="str">
        <f>IF(D352="","",VLOOKUP(D352,PROFILE!$B$6:$Z$5000,23,FALSE))</f>
        <v/>
      </c>
      <c r="H352" s="81" t="str">
        <f>IF(D352="","",VLOOKUP(D352,PROFILE!$B$6:$Z$5000,24,FALSE))</f>
        <v/>
      </c>
      <c r="I352" s="110" t="str">
        <f>IF(D352="","",VLOOKUP(D352,PROFILE!$B$6:$Z$5000,25,FALSE))</f>
        <v/>
      </c>
      <c r="K352" s="87" t="str">
        <f t="shared" si="42"/>
        <v/>
      </c>
      <c r="L352" s="87" t="str">
        <f t="shared" si="46"/>
        <v/>
      </c>
      <c r="N352" s="138" t="str">
        <f t="shared" si="43"/>
        <v/>
      </c>
      <c r="O352" s="110" t="str">
        <f>IF(D352="","",IF(VLOOKUP(D352,KPI!$A$4:$P$5000,16,FALSE)=0,"UNBILL","BILLED"))</f>
        <v/>
      </c>
      <c r="P352" s="90" t="str">
        <f t="shared" si="40"/>
        <v/>
      </c>
      <c r="Q352" s="168" t="str">
        <f t="shared" si="44"/>
        <v>ไม่ระบุ</v>
      </c>
      <c r="R352" s="169" t="str">
        <f t="shared" si="45"/>
        <v/>
      </c>
      <c r="U352" s="91">
        <v>352</v>
      </c>
    </row>
    <row r="353" spans="1:21" x14ac:dyDescent="0.35">
      <c r="A353" s="151" t="str">
        <f t="shared" ca="1" si="39"/>
        <v/>
      </c>
      <c r="B353" s="15">
        <v>362</v>
      </c>
      <c r="C353" s="81" t="str">
        <f t="shared" si="41"/>
        <v/>
      </c>
      <c r="E353" s="109" t="str">
        <f>IF(D353="","",VLOOKUP(D353,PROFILE!$B$6:$Z$5000,10,FALSE))</f>
        <v/>
      </c>
      <c r="F353" s="109" t="str">
        <f>IF(D353="","",VLOOKUP(D353,PROFILE!$B$6:$Z$5000,18,FALSE))</f>
        <v/>
      </c>
      <c r="G353" s="81" t="str">
        <f>IF(D353="","",VLOOKUP(D353,PROFILE!$B$6:$Z$5000,23,FALSE))</f>
        <v/>
      </c>
      <c r="H353" s="81" t="str">
        <f>IF(D353="","",VLOOKUP(D353,PROFILE!$B$6:$Z$5000,24,FALSE))</f>
        <v/>
      </c>
      <c r="I353" s="110" t="str">
        <f>IF(D353="","",VLOOKUP(D353,PROFILE!$B$6:$Z$5000,25,FALSE))</f>
        <v/>
      </c>
      <c r="K353" s="87" t="str">
        <f t="shared" si="42"/>
        <v/>
      </c>
      <c r="L353" s="87" t="str">
        <f t="shared" si="46"/>
        <v/>
      </c>
      <c r="N353" s="138" t="str">
        <f t="shared" si="43"/>
        <v/>
      </c>
      <c r="O353" s="110" t="str">
        <f>IF(D353="","",IF(VLOOKUP(D353,KPI!$A$4:$P$5000,16,FALSE)=0,"UNBILL","BILLED"))</f>
        <v/>
      </c>
      <c r="P353" s="90" t="str">
        <f t="shared" si="40"/>
        <v/>
      </c>
      <c r="Q353" s="168" t="str">
        <f t="shared" si="44"/>
        <v>ไม่ระบุ</v>
      </c>
      <c r="R353" s="169" t="str">
        <f t="shared" si="45"/>
        <v/>
      </c>
      <c r="U353" s="91">
        <v>353</v>
      </c>
    </row>
    <row r="354" spans="1:21" x14ac:dyDescent="0.35">
      <c r="A354" s="151" t="str">
        <f t="shared" ca="1" si="39"/>
        <v/>
      </c>
      <c r="B354" s="15">
        <v>363</v>
      </c>
      <c r="C354" s="81" t="str">
        <f t="shared" si="41"/>
        <v/>
      </c>
      <c r="E354" s="109" t="str">
        <f>IF(D354="","",VLOOKUP(D354,PROFILE!$B$6:$Z$5000,10,FALSE))</f>
        <v/>
      </c>
      <c r="F354" s="109" t="str">
        <f>IF(D354="","",VLOOKUP(D354,PROFILE!$B$6:$Z$5000,18,FALSE))</f>
        <v/>
      </c>
      <c r="G354" s="81" t="str">
        <f>IF(D354="","",VLOOKUP(D354,PROFILE!$B$6:$Z$5000,23,FALSE))</f>
        <v/>
      </c>
      <c r="H354" s="81" t="str">
        <f>IF(D354="","",VLOOKUP(D354,PROFILE!$B$6:$Z$5000,24,FALSE))</f>
        <v/>
      </c>
      <c r="I354" s="110" t="str">
        <f>IF(D354="","",VLOOKUP(D354,PROFILE!$B$6:$Z$5000,25,FALSE))</f>
        <v/>
      </c>
      <c r="K354" s="87" t="str">
        <f t="shared" si="42"/>
        <v/>
      </c>
      <c r="L354" s="87" t="str">
        <f t="shared" si="46"/>
        <v/>
      </c>
      <c r="N354" s="138" t="str">
        <f t="shared" si="43"/>
        <v/>
      </c>
      <c r="O354" s="110" t="str">
        <f>IF(D354="","",IF(VLOOKUP(D354,KPI!$A$4:$P$5000,16,FALSE)=0,"UNBILL","BILLED"))</f>
        <v/>
      </c>
      <c r="P354" s="90" t="str">
        <f t="shared" si="40"/>
        <v/>
      </c>
      <c r="Q354" s="168" t="str">
        <f t="shared" si="44"/>
        <v>ไม่ระบุ</v>
      </c>
      <c r="R354" s="169" t="str">
        <f t="shared" si="45"/>
        <v/>
      </c>
      <c r="U354" s="91">
        <v>354</v>
      </c>
    </row>
    <row r="355" spans="1:21" x14ac:dyDescent="0.35">
      <c r="A355" s="151" t="str">
        <f t="shared" ref="A355:A418" ca="1" si="47">IF(C355="","",NOW())</f>
        <v/>
      </c>
      <c r="B355" s="15">
        <v>364</v>
      </c>
      <c r="C355" s="81" t="str">
        <f t="shared" si="41"/>
        <v/>
      </c>
      <c r="E355" s="109" t="str">
        <f>IF(D355="","",VLOOKUP(D355,PROFILE!$B$6:$Z$5000,10,FALSE))</f>
        <v/>
      </c>
      <c r="F355" s="109" t="str">
        <f>IF(D355="","",VLOOKUP(D355,PROFILE!$B$6:$Z$5000,18,FALSE))</f>
        <v/>
      </c>
      <c r="G355" s="81" t="str">
        <f>IF(D355="","",VLOOKUP(D355,PROFILE!$B$6:$Z$5000,23,FALSE))</f>
        <v/>
      </c>
      <c r="H355" s="81" t="str">
        <f>IF(D355="","",VLOOKUP(D355,PROFILE!$B$6:$Z$5000,24,FALSE))</f>
        <v/>
      </c>
      <c r="I355" s="110" t="str">
        <f>IF(D355="","",VLOOKUP(D355,PROFILE!$B$6:$Z$5000,25,FALSE))</f>
        <v/>
      </c>
      <c r="K355" s="87" t="str">
        <f t="shared" si="42"/>
        <v/>
      </c>
      <c r="L355" s="87" t="str">
        <f t="shared" si="46"/>
        <v/>
      </c>
      <c r="N355" s="138" t="str">
        <f t="shared" si="43"/>
        <v/>
      </c>
      <c r="O355" s="110" t="str">
        <f>IF(D355="","",IF(VLOOKUP(D355,KPI!$A$4:$P$5000,16,FALSE)=0,"UNBILL","BILLED"))</f>
        <v/>
      </c>
      <c r="P355" s="90" t="str">
        <f t="shared" si="40"/>
        <v/>
      </c>
      <c r="Q355" s="168" t="str">
        <f t="shared" si="44"/>
        <v>ไม่ระบุ</v>
      </c>
      <c r="R355" s="169" t="str">
        <f t="shared" si="45"/>
        <v/>
      </c>
      <c r="U355" s="91">
        <v>355</v>
      </c>
    </row>
    <row r="356" spans="1:21" x14ac:dyDescent="0.35">
      <c r="A356" s="151" t="str">
        <f t="shared" ca="1" si="47"/>
        <v/>
      </c>
      <c r="B356" s="15">
        <v>365</v>
      </c>
      <c r="C356" s="81" t="str">
        <f t="shared" si="41"/>
        <v/>
      </c>
      <c r="E356" s="109" t="str">
        <f>IF(D356="","",VLOOKUP(D356,PROFILE!$B$6:$Z$5000,10,FALSE))</f>
        <v/>
      </c>
      <c r="F356" s="109" t="str">
        <f>IF(D356="","",VLOOKUP(D356,PROFILE!$B$6:$Z$5000,18,FALSE))</f>
        <v/>
      </c>
      <c r="G356" s="81" t="str">
        <f>IF(D356="","",VLOOKUP(D356,PROFILE!$B$6:$Z$5000,23,FALSE))</f>
        <v/>
      </c>
      <c r="H356" s="81" t="str">
        <f>IF(D356="","",VLOOKUP(D356,PROFILE!$B$6:$Z$5000,24,FALSE))</f>
        <v/>
      </c>
      <c r="I356" s="110" t="str">
        <f>IF(D356="","",VLOOKUP(D356,PROFILE!$B$6:$Z$5000,25,FALSE))</f>
        <v/>
      </c>
      <c r="K356" s="87" t="str">
        <f t="shared" si="42"/>
        <v/>
      </c>
      <c r="L356" s="87" t="str">
        <f t="shared" si="46"/>
        <v/>
      </c>
      <c r="N356" s="138" t="str">
        <f t="shared" si="43"/>
        <v/>
      </c>
      <c r="O356" s="110" t="str">
        <f>IF(D356="","",IF(VLOOKUP(D356,KPI!$A$4:$P$5000,16,FALSE)=0,"UNBILL","BILLED"))</f>
        <v/>
      </c>
      <c r="P356" s="90" t="str">
        <f t="shared" si="40"/>
        <v/>
      </c>
      <c r="Q356" s="168" t="str">
        <f t="shared" si="44"/>
        <v>ไม่ระบุ</v>
      </c>
      <c r="R356" s="169" t="str">
        <f t="shared" si="45"/>
        <v/>
      </c>
      <c r="U356" s="91">
        <v>356</v>
      </c>
    </row>
    <row r="357" spans="1:21" x14ac:dyDescent="0.35">
      <c r="A357" s="151" t="str">
        <f t="shared" ca="1" si="47"/>
        <v/>
      </c>
      <c r="B357" s="15">
        <v>366</v>
      </c>
      <c r="C357" s="81" t="str">
        <f t="shared" si="41"/>
        <v/>
      </c>
      <c r="E357" s="109" t="str">
        <f>IF(D357="","",VLOOKUP(D357,PROFILE!$B$6:$Z$5000,10,FALSE))</f>
        <v/>
      </c>
      <c r="F357" s="109" t="str">
        <f>IF(D357="","",VLOOKUP(D357,PROFILE!$B$6:$Z$5000,18,FALSE))</f>
        <v/>
      </c>
      <c r="G357" s="81" t="str">
        <f>IF(D357="","",VLOOKUP(D357,PROFILE!$B$6:$Z$5000,23,FALSE))</f>
        <v/>
      </c>
      <c r="H357" s="81" t="str">
        <f>IF(D357="","",VLOOKUP(D357,PROFILE!$B$6:$Z$5000,24,FALSE))</f>
        <v/>
      </c>
      <c r="I357" s="110" t="str">
        <f>IF(D357="","",VLOOKUP(D357,PROFILE!$B$6:$Z$5000,25,FALSE))</f>
        <v/>
      </c>
      <c r="K357" s="87" t="str">
        <f t="shared" si="42"/>
        <v/>
      </c>
      <c r="L357" s="87" t="str">
        <f t="shared" si="46"/>
        <v/>
      </c>
      <c r="N357" s="138" t="str">
        <f t="shared" si="43"/>
        <v/>
      </c>
      <c r="O357" s="110" t="str">
        <f>IF(D357="","",IF(VLOOKUP(D357,KPI!$A$4:$P$5000,16,FALSE)=0,"UNBILL","BILLED"))</f>
        <v/>
      </c>
      <c r="P357" s="90" t="str">
        <f t="shared" si="40"/>
        <v/>
      </c>
      <c r="Q357" s="168" t="str">
        <f t="shared" si="44"/>
        <v>ไม่ระบุ</v>
      </c>
      <c r="R357" s="169" t="str">
        <f t="shared" si="45"/>
        <v/>
      </c>
      <c r="U357" s="91">
        <v>357</v>
      </c>
    </row>
    <row r="358" spans="1:21" x14ac:dyDescent="0.35">
      <c r="A358" s="151" t="str">
        <f t="shared" ca="1" si="47"/>
        <v/>
      </c>
      <c r="B358" s="15">
        <v>367</v>
      </c>
      <c r="C358" s="81" t="str">
        <f t="shared" si="41"/>
        <v/>
      </c>
      <c r="E358" s="109" t="str">
        <f>IF(D358="","",VLOOKUP(D358,PROFILE!$B$6:$Z$5000,10,FALSE))</f>
        <v/>
      </c>
      <c r="F358" s="109" t="str">
        <f>IF(D358="","",VLOOKUP(D358,PROFILE!$B$6:$Z$5000,18,FALSE))</f>
        <v/>
      </c>
      <c r="G358" s="81" t="str">
        <f>IF(D358="","",VLOOKUP(D358,PROFILE!$B$6:$Z$5000,23,FALSE))</f>
        <v/>
      </c>
      <c r="H358" s="81" t="str">
        <f>IF(D358="","",VLOOKUP(D358,PROFILE!$B$6:$Z$5000,24,FALSE))</f>
        <v/>
      </c>
      <c r="I358" s="110" t="str">
        <f>IF(D358="","",VLOOKUP(D358,PROFILE!$B$6:$Z$5000,25,FALSE))</f>
        <v/>
      </c>
      <c r="K358" s="87" t="str">
        <f t="shared" si="42"/>
        <v/>
      </c>
      <c r="L358" s="87" t="str">
        <f t="shared" si="46"/>
        <v/>
      </c>
      <c r="N358" s="138" t="str">
        <f t="shared" si="43"/>
        <v/>
      </c>
      <c r="O358" s="110" t="str">
        <f>IF(D358="","",IF(VLOOKUP(D358,KPI!$A$4:$P$5000,16,FALSE)=0,"UNBILL","BILLED"))</f>
        <v/>
      </c>
      <c r="P358" s="90" t="str">
        <f t="shared" si="40"/>
        <v/>
      </c>
      <c r="Q358" s="168" t="str">
        <f t="shared" si="44"/>
        <v>ไม่ระบุ</v>
      </c>
      <c r="R358" s="169" t="str">
        <f t="shared" si="45"/>
        <v/>
      </c>
      <c r="U358" s="91">
        <v>358</v>
      </c>
    </row>
    <row r="359" spans="1:21" x14ac:dyDescent="0.35">
      <c r="A359" s="151" t="str">
        <f t="shared" ca="1" si="47"/>
        <v/>
      </c>
      <c r="B359" s="15">
        <v>368</v>
      </c>
      <c r="C359" s="81" t="str">
        <f t="shared" si="41"/>
        <v/>
      </c>
      <c r="E359" s="109" t="str">
        <f>IF(D359="","",VLOOKUP(D359,PROFILE!$B$6:$Z$5000,10,FALSE))</f>
        <v/>
      </c>
      <c r="F359" s="109" t="str">
        <f>IF(D359="","",VLOOKUP(D359,PROFILE!$B$6:$Z$5000,18,FALSE))</f>
        <v/>
      </c>
      <c r="G359" s="81" t="str">
        <f>IF(D359="","",VLOOKUP(D359,PROFILE!$B$6:$Z$5000,23,FALSE))</f>
        <v/>
      </c>
      <c r="H359" s="81" t="str">
        <f>IF(D359="","",VLOOKUP(D359,PROFILE!$B$6:$Z$5000,24,FALSE))</f>
        <v/>
      </c>
      <c r="I359" s="110" t="str">
        <f>IF(D359="","",VLOOKUP(D359,PROFILE!$B$6:$Z$5000,25,FALSE))</f>
        <v/>
      </c>
      <c r="K359" s="87" t="str">
        <f t="shared" si="42"/>
        <v/>
      </c>
      <c r="L359" s="87" t="str">
        <f t="shared" si="46"/>
        <v/>
      </c>
      <c r="N359" s="138" t="str">
        <f t="shared" si="43"/>
        <v/>
      </c>
      <c r="O359" s="110" t="str">
        <f>IF(D359="","",IF(VLOOKUP(D359,KPI!$A$4:$P$5000,16,FALSE)=0,"UNBILL","BILLED"))</f>
        <v/>
      </c>
      <c r="P359" s="90" t="str">
        <f t="shared" si="40"/>
        <v/>
      </c>
      <c r="Q359" s="168" t="str">
        <f t="shared" si="44"/>
        <v>ไม่ระบุ</v>
      </c>
      <c r="R359" s="169" t="str">
        <f t="shared" si="45"/>
        <v/>
      </c>
      <c r="U359" s="91">
        <v>359</v>
      </c>
    </row>
    <row r="360" spans="1:21" x14ac:dyDescent="0.35">
      <c r="A360" s="151" t="str">
        <f t="shared" ca="1" si="47"/>
        <v/>
      </c>
      <c r="B360" s="15">
        <v>369</v>
      </c>
      <c r="C360" s="81" t="str">
        <f t="shared" si="41"/>
        <v/>
      </c>
      <c r="E360" s="109" t="str">
        <f>IF(D360="","",VLOOKUP(D360,PROFILE!$B$6:$Z$5000,10,FALSE))</f>
        <v/>
      </c>
      <c r="F360" s="109" t="str">
        <f>IF(D360="","",VLOOKUP(D360,PROFILE!$B$6:$Z$5000,18,FALSE))</f>
        <v/>
      </c>
      <c r="G360" s="81" t="str">
        <f>IF(D360="","",VLOOKUP(D360,PROFILE!$B$6:$Z$5000,23,FALSE))</f>
        <v/>
      </c>
      <c r="H360" s="81" t="str">
        <f>IF(D360="","",VLOOKUP(D360,PROFILE!$B$6:$Z$5000,24,FALSE))</f>
        <v/>
      </c>
      <c r="I360" s="110" t="str">
        <f>IF(D360="","",VLOOKUP(D360,PROFILE!$B$6:$Z$5000,25,FALSE))</f>
        <v/>
      </c>
      <c r="K360" s="87" t="str">
        <f t="shared" si="42"/>
        <v/>
      </c>
      <c r="L360" s="87" t="str">
        <f t="shared" si="46"/>
        <v/>
      </c>
      <c r="N360" s="138" t="str">
        <f t="shared" si="43"/>
        <v/>
      </c>
      <c r="O360" s="110" t="str">
        <f>IF(D360="","",IF(VLOOKUP(D360,KPI!$A$4:$P$5000,16,FALSE)=0,"UNBILL","BILLED"))</f>
        <v/>
      </c>
      <c r="P360" s="90" t="str">
        <f t="shared" si="40"/>
        <v/>
      </c>
      <c r="Q360" s="168" t="str">
        <f t="shared" si="44"/>
        <v>ไม่ระบุ</v>
      </c>
      <c r="R360" s="169" t="str">
        <f t="shared" si="45"/>
        <v/>
      </c>
      <c r="U360" s="91">
        <v>360</v>
      </c>
    </row>
    <row r="361" spans="1:21" x14ac:dyDescent="0.35">
      <c r="A361" s="151" t="str">
        <f t="shared" ca="1" si="47"/>
        <v/>
      </c>
      <c r="B361" s="15">
        <v>370</v>
      </c>
      <c r="C361" s="81" t="str">
        <f t="shared" si="41"/>
        <v/>
      </c>
      <c r="E361" s="109" t="str">
        <f>IF(D361="","",VLOOKUP(D361,PROFILE!$B$6:$Z$5000,10,FALSE))</f>
        <v/>
      </c>
      <c r="F361" s="109" t="str">
        <f>IF(D361="","",VLOOKUP(D361,PROFILE!$B$6:$Z$5000,18,FALSE))</f>
        <v/>
      </c>
      <c r="G361" s="81" t="str">
        <f>IF(D361="","",VLOOKUP(D361,PROFILE!$B$6:$Z$5000,23,FALSE))</f>
        <v/>
      </c>
      <c r="H361" s="81" t="str">
        <f>IF(D361="","",VLOOKUP(D361,PROFILE!$B$6:$Z$5000,24,FALSE))</f>
        <v/>
      </c>
      <c r="I361" s="110" t="str">
        <f>IF(D361="","",VLOOKUP(D361,PROFILE!$B$6:$Z$5000,25,FALSE))</f>
        <v/>
      </c>
      <c r="K361" s="87" t="str">
        <f t="shared" si="42"/>
        <v/>
      </c>
      <c r="L361" s="87" t="str">
        <f t="shared" si="46"/>
        <v/>
      </c>
      <c r="N361" s="138" t="str">
        <f t="shared" si="43"/>
        <v/>
      </c>
      <c r="O361" s="110" t="str">
        <f>IF(D361="","",IF(VLOOKUP(D361,KPI!$A$4:$P$5000,16,FALSE)=0,"UNBILL","BILLED"))</f>
        <v/>
      </c>
      <c r="P361" s="90" t="str">
        <f t="shared" si="40"/>
        <v/>
      </c>
      <c r="Q361" s="168" t="str">
        <f t="shared" si="44"/>
        <v>ไม่ระบุ</v>
      </c>
      <c r="R361" s="169" t="str">
        <f t="shared" si="45"/>
        <v/>
      </c>
      <c r="U361" s="91">
        <v>361</v>
      </c>
    </row>
    <row r="362" spans="1:21" x14ac:dyDescent="0.35">
      <c r="A362" s="151" t="str">
        <f t="shared" ca="1" si="47"/>
        <v/>
      </c>
      <c r="B362" s="15">
        <v>371</v>
      </c>
      <c r="C362" s="81" t="str">
        <f t="shared" si="41"/>
        <v/>
      </c>
      <c r="E362" s="109" t="str">
        <f>IF(D362="","",VLOOKUP(D362,PROFILE!$B$6:$Z$5000,10,FALSE))</f>
        <v/>
      </c>
      <c r="F362" s="109" t="str">
        <f>IF(D362="","",VLOOKUP(D362,PROFILE!$B$6:$Z$5000,18,FALSE))</f>
        <v/>
      </c>
      <c r="G362" s="81" t="str">
        <f>IF(D362="","",VLOOKUP(D362,PROFILE!$B$6:$Z$5000,23,FALSE))</f>
        <v/>
      </c>
      <c r="H362" s="81" t="str">
        <f>IF(D362="","",VLOOKUP(D362,PROFILE!$B$6:$Z$5000,24,FALSE))</f>
        <v/>
      </c>
      <c r="I362" s="110" t="str">
        <f>IF(D362="","",VLOOKUP(D362,PROFILE!$B$6:$Z$5000,25,FALSE))</f>
        <v/>
      </c>
      <c r="K362" s="87" t="str">
        <f t="shared" si="42"/>
        <v/>
      </c>
      <c r="L362" s="87" t="str">
        <f t="shared" si="46"/>
        <v/>
      </c>
      <c r="N362" s="138" t="str">
        <f t="shared" si="43"/>
        <v/>
      </c>
      <c r="O362" s="110" t="str">
        <f>IF(D362="","",IF(VLOOKUP(D362,KPI!$A$4:$P$5000,16,FALSE)=0,"UNBILL","BILLED"))</f>
        <v/>
      </c>
      <c r="P362" s="90" t="str">
        <f t="shared" si="40"/>
        <v/>
      </c>
      <c r="Q362" s="168" t="str">
        <f t="shared" si="44"/>
        <v>ไม่ระบุ</v>
      </c>
      <c r="R362" s="169" t="str">
        <f t="shared" si="45"/>
        <v/>
      </c>
      <c r="U362" s="91">
        <v>362</v>
      </c>
    </row>
    <row r="363" spans="1:21" x14ac:dyDescent="0.35">
      <c r="A363" s="151" t="str">
        <f t="shared" ca="1" si="47"/>
        <v/>
      </c>
      <c r="B363" s="15">
        <v>372</v>
      </c>
      <c r="C363" s="81" t="str">
        <f t="shared" si="41"/>
        <v/>
      </c>
      <c r="E363" s="109" t="str">
        <f>IF(D363="","",VLOOKUP(D363,PROFILE!$B$6:$Z$5000,10,FALSE))</f>
        <v/>
      </c>
      <c r="F363" s="109" t="str">
        <f>IF(D363="","",VLOOKUP(D363,PROFILE!$B$6:$Z$5000,18,FALSE))</f>
        <v/>
      </c>
      <c r="G363" s="81" t="str">
        <f>IF(D363="","",VLOOKUP(D363,PROFILE!$B$6:$Z$5000,23,FALSE))</f>
        <v/>
      </c>
      <c r="H363" s="81" t="str">
        <f>IF(D363="","",VLOOKUP(D363,PROFILE!$B$6:$Z$5000,24,FALSE))</f>
        <v/>
      </c>
      <c r="I363" s="110" t="str">
        <f>IF(D363="","",VLOOKUP(D363,PROFILE!$B$6:$Z$5000,25,FALSE))</f>
        <v/>
      </c>
      <c r="K363" s="87" t="str">
        <f t="shared" si="42"/>
        <v/>
      </c>
      <c r="L363" s="87" t="str">
        <f t="shared" si="46"/>
        <v/>
      </c>
      <c r="N363" s="138" t="str">
        <f t="shared" si="43"/>
        <v/>
      </c>
      <c r="O363" s="110" t="str">
        <f>IF(D363="","",IF(VLOOKUP(D363,KPI!$A$4:$P$5000,16,FALSE)=0,"UNBILL","BILLED"))</f>
        <v/>
      </c>
      <c r="P363" s="90" t="str">
        <f t="shared" si="40"/>
        <v/>
      </c>
      <c r="Q363" s="168" t="str">
        <f t="shared" si="44"/>
        <v>ไม่ระบุ</v>
      </c>
      <c r="R363" s="169" t="str">
        <f t="shared" si="45"/>
        <v/>
      </c>
      <c r="U363" s="91">
        <v>363</v>
      </c>
    </row>
    <row r="364" spans="1:21" x14ac:dyDescent="0.35">
      <c r="A364" s="151" t="str">
        <f t="shared" ca="1" si="47"/>
        <v/>
      </c>
      <c r="B364" s="15">
        <v>373</v>
      </c>
      <c r="C364" s="81" t="str">
        <f t="shared" si="41"/>
        <v/>
      </c>
      <c r="E364" s="109" t="str">
        <f>IF(D364="","",VLOOKUP(D364,PROFILE!$B$6:$Z$5000,10,FALSE))</f>
        <v/>
      </c>
      <c r="F364" s="109" t="str">
        <f>IF(D364="","",VLOOKUP(D364,PROFILE!$B$6:$Z$5000,18,FALSE))</f>
        <v/>
      </c>
      <c r="G364" s="81" t="str">
        <f>IF(D364="","",VLOOKUP(D364,PROFILE!$B$6:$Z$5000,23,FALSE))</f>
        <v/>
      </c>
      <c r="H364" s="81" t="str">
        <f>IF(D364="","",VLOOKUP(D364,PROFILE!$B$6:$Z$5000,24,FALSE))</f>
        <v/>
      </c>
      <c r="I364" s="110" t="str">
        <f>IF(D364="","",VLOOKUP(D364,PROFILE!$B$6:$Z$5000,25,FALSE))</f>
        <v/>
      </c>
      <c r="K364" s="87" t="str">
        <f t="shared" si="42"/>
        <v/>
      </c>
      <c r="L364" s="87" t="str">
        <f t="shared" si="46"/>
        <v/>
      </c>
      <c r="N364" s="138" t="str">
        <f t="shared" si="43"/>
        <v/>
      </c>
      <c r="O364" s="110" t="str">
        <f>IF(D364="","",IF(VLOOKUP(D364,KPI!$A$4:$P$5000,16,FALSE)=0,"UNBILL","BILLED"))</f>
        <v/>
      </c>
      <c r="P364" s="90" t="str">
        <f t="shared" si="40"/>
        <v/>
      </c>
      <c r="Q364" s="168" t="str">
        <f t="shared" si="44"/>
        <v>ไม่ระบุ</v>
      </c>
      <c r="R364" s="169" t="str">
        <f t="shared" si="45"/>
        <v/>
      </c>
      <c r="U364" s="91">
        <v>364</v>
      </c>
    </row>
    <row r="365" spans="1:21" x14ac:dyDescent="0.35">
      <c r="A365" s="151" t="str">
        <f t="shared" ca="1" si="47"/>
        <v/>
      </c>
      <c r="B365" s="15">
        <v>374</v>
      </c>
      <c r="C365" s="81" t="str">
        <f t="shared" si="41"/>
        <v/>
      </c>
      <c r="E365" s="109" t="str">
        <f>IF(D365="","",VLOOKUP(D365,PROFILE!$B$6:$Z$5000,10,FALSE))</f>
        <v/>
      </c>
      <c r="F365" s="109" t="str">
        <f>IF(D365="","",VLOOKUP(D365,PROFILE!$B$6:$Z$5000,18,FALSE))</f>
        <v/>
      </c>
      <c r="G365" s="81" t="str">
        <f>IF(D365="","",VLOOKUP(D365,PROFILE!$B$6:$Z$5000,23,FALSE))</f>
        <v/>
      </c>
      <c r="H365" s="81" t="str">
        <f>IF(D365="","",VLOOKUP(D365,PROFILE!$B$6:$Z$5000,24,FALSE))</f>
        <v/>
      </c>
      <c r="I365" s="110" t="str">
        <f>IF(D365="","",VLOOKUP(D365,PROFILE!$B$6:$Z$5000,25,FALSE))</f>
        <v/>
      </c>
      <c r="K365" s="87" t="str">
        <f t="shared" si="42"/>
        <v/>
      </c>
      <c r="L365" s="87" t="str">
        <f t="shared" si="46"/>
        <v/>
      </c>
      <c r="N365" s="138" t="str">
        <f t="shared" si="43"/>
        <v/>
      </c>
      <c r="O365" s="110" t="str">
        <f>IF(D365="","",IF(VLOOKUP(D365,KPI!$A$4:$P$5000,16,FALSE)=0,"UNBILL","BILLED"))</f>
        <v/>
      </c>
      <c r="P365" s="90" t="str">
        <f t="shared" si="40"/>
        <v/>
      </c>
      <c r="Q365" s="168" t="str">
        <f t="shared" si="44"/>
        <v>ไม่ระบุ</v>
      </c>
      <c r="R365" s="169" t="str">
        <f t="shared" si="45"/>
        <v/>
      </c>
      <c r="U365" s="91">
        <v>365</v>
      </c>
    </row>
    <row r="366" spans="1:21" x14ac:dyDescent="0.35">
      <c r="A366" s="151" t="str">
        <f t="shared" ca="1" si="47"/>
        <v/>
      </c>
      <c r="B366" s="15">
        <v>375</v>
      </c>
      <c r="C366" s="81" t="str">
        <f t="shared" si="41"/>
        <v/>
      </c>
      <c r="E366" s="109" t="str">
        <f>IF(D366="","",VLOOKUP(D366,PROFILE!$B$6:$Z$5000,10,FALSE))</f>
        <v/>
      </c>
      <c r="F366" s="109" t="str">
        <f>IF(D366="","",VLOOKUP(D366,PROFILE!$B$6:$Z$5000,18,FALSE))</f>
        <v/>
      </c>
      <c r="G366" s="81" t="str">
        <f>IF(D366="","",VLOOKUP(D366,PROFILE!$B$6:$Z$5000,23,FALSE))</f>
        <v/>
      </c>
      <c r="H366" s="81" t="str">
        <f>IF(D366="","",VLOOKUP(D366,PROFILE!$B$6:$Z$5000,24,FALSE))</f>
        <v/>
      </c>
      <c r="I366" s="110" t="str">
        <f>IF(D366="","",VLOOKUP(D366,PROFILE!$B$6:$Z$5000,25,FALSE))</f>
        <v/>
      </c>
      <c r="K366" s="87" t="str">
        <f t="shared" si="42"/>
        <v/>
      </c>
      <c r="L366" s="87" t="str">
        <f t="shared" si="46"/>
        <v/>
      </c>
      <c r="N366" s="138" t="str">
        <f t="shared" si="43"/>
        <v/>
      </c>
      <c r="O366" s="110" t="str">
        <f>IF(D366="","",IF(VLOOKUP(D366,KPI!$A$4:$P$5000,16,FALSE)=0,"UNBILL","BILLED"))</f>
        <v/>
      </c>
      <c r="P366" s="90" t="str">
        <f t="shared" si="40"/>
        <v/>
      </c>
      <c r="Q366" s="168" t="str">
        <f t="shared" si="44"/>
        <v>ไม่ระบุ</v>
      </c>
      <c r="R366" s="169" t="str">
        <f t="shared" si="45"/>
        <v/>
      </c>
      <c r="U366" s="91">
        <v>366</v>
      </c>
    </row>
    <row r="367" spans="1:21" x14ac:dyDescent="0.35">
      <c r="A367" s="151" t="str">
        <f t="shared" ca="1" si="47"/>
        <v/>
      </c>
      <c r="B367" s="15">
        <v>376</v>
      </c>
      <c r="C367" s="81" t="str">
        <f t="shared" si="41"/>
        <v/>
      </c>
      <c r="E367" s="109" t="str">
        <f>IF(D367="","",VLOOKUP(D367,PROFILE!$B$6:$Z$5000,10,FALSE))</f>
        <v/>
      </c>
      <c r="F367" s="109" t="str">
        <f>IF(D367="","",VLOOKUP(D367,PROFILE!$B$6:$Z$5000,18,FALSE))</f>
        <v/>
      </c>
      <c r="G367" s="81" t="str">
        <f>IF(D367="","",VLOOKUP(D367,PROFILE!$B$6:$Z$5000,23,FALSE))</f>
        <v/>
      </c>
      <c r="H367" s="81" t="str">
        <f>IF(D367="","",VLOOKUP(D367,PROFILE!$B$6:$Z$5000,24,FALSE))</f>
        <v/>
      </c>
      <c r="I367" s="110" t="str">
        <f>IF(D367="","",VLOOKUP(D367,PROFILE!$B$6:$Z$5000,25,FALSE))</f>
        <v/>
      </c>
      <c r="K367" s="87" t="str">
        <f t="shared" si="42"/>
        <v/>
      </c>
      <c r="L367" s="87" t="str">
        <f t="shared" si="46"/>
        <v/>
      </c>
      <c r="N367" s="138" t="str">
        <f t="shared" si="43"/>
        <v/>
      </c>
      <c r="O367" s="110" t="str">
        <f>IF(D367="","",IF(VLOOKUP(D367,KPI!$A$4:$P$5000,16,FALSE)=0,"UNBILL","BILLED"))</f>
        <v/>
      </c>
      <c r="P367" s="90" t="str">
        <f t="shared" si="40"/>
        <v/>
      </c>
      <c r="Q367" s="168" t="str">
        <f t="shared" si="44"/>
        <v>ไม่ระบุ</v>
      </c>
      <c r="R367" s="169" t="str">
        <f t="shared" si="45"/>
        <v/>
      </c>
      <c r="U367" s="91">
        <v>367</v>
      </c>
    </row>
    <row r="368" spans="1:21" x14ac:dyDescent="0.35">
      <c r="A368" s="151" t="str">
        <f t="shared" ca="1" si="47"/>
        <v/>
      </c>
      <c r="B368" s="15">
        <v>377</v>
      </c>
      <c r="C368" s="81" t="str">
        <f t="shared" si="41"/>
        <v/>
      </c>
      <c r="E368" s="109" t="str">
        <f>IF(D368="","",VLOOKUP(D368,PROFILE!$B$6:$Z$5000,10,FALSE))</f>
        <v/>
      </c>
      <c r="F368" s="109" t="str">
        <f>IF(D368="","",VLOOKUP(D368,PROFILE!$B$6:$Z$5000,18,FALSE))</f>
        <v/>
      </c>
      <c r="G368" s="81" t="str">
        <f>IF(D368="","",VLOOKUP(D368,PROFILE!$B$6:$Z$5000,23,FALSE))</f>
        <v/>
      </c>
      <c r="H368" s="81" t="str">
        <f>IF(D368="","",VLOOKUP(D368,PROFILE!$B$6:$Z$5000,24,FALSE))</f>
        <v/>
      </c>
      <c r="I368" s="110" t="str">
        <f>IF(D368="","",VLOOKUP(D368,PROFILE!$B$6:$Z$5000,25,FALSE))</f>
        <v/>
      </c>
      <c r="K368" s="87" t="str">
        <f t="shared" si="42"/>
        <v/>
      </c>
      <c r="L368" s="87" t="str">
        <f t="shared" si="46"/>
        <v/>
      </c>
      <c r="N368" s="138" t="str">
        <f t="shared" si="43"/>
        <v/>
      </c>
      <c r="O368" s="110" t="str">
        <f>IF(D368="","",IF(VLOOKUP(D368,KPI!$A$4:$P$5000,16,FALSE)=0,"UNBILL","BILLED"))</f>
        <v/>
      </c>
      <c r="P368" s="90" t="str">
        <f t="shared" si="40"/>
        <v/>
      </c>
      <c r="Q368" s="168" t="str">
        <f t="shared" si="44"/>
        <v>ไม่ระบุ</v>
      </c>
      <c r="R368" s="169" t="str">
        <f t="shared" si="45"/>
        <v/>
      </c>
      <c r="U368" s="91">
        <v>368</v>
      </c>
    </row>
    <row r="369" spans="1:21" x14ac:dyDescent="0.35">
      <c r="A369" s="151" t="str">
        <f t="shared" ca="1" si="47"/>
        <v/>
      </c>
      <c r="B369" s="15">
        <v>378</v>
      </c>
      <c r="C369" s="81" t="str">
        <f t="shared" si="41"/>
        <v/>
      </c>
      <c r="E369" s="109" t="str">
        <f>IF(D369="","",VLOOKUP(D369,PROFILE!$B$6:$Z$5000,10,FALSE))</f>
        <v/>
      </c>
      <c r="F369" s="109" t="str">
        <f>IF(D369="","",VLOOKUP(D369,PROFILE!$B$6:$Z$5000,18,FALSE))</f>
        <v/>
      </c>
      <c r="G369" s="81" t="str">
        <f>IF(D369="","",VLOOKUP(D369,PROFILE!$B$6:$Z$5000,23,FALSE))</f>
        <v/>
      </c>
      <c r="H369" s="81" t="str">
        <f>IF(D369="","",VLOOKUP(D369,PROFILE!$B$6:$Z$5000,24,FALSE))</f>
        <v/>
      </c>
      <c r="I369" s="110" t="str">
        <f>IF(D369="","",VLOOKUP(D369,PROFILE!$B$6:$Z$5000,25,FALSE))</f>
        <v/>
      </c>
      <c r="K369" s="87" t="str">
        <f t="shared" si="42"/>
        <v/>
      </c>
      <c r="L369" s="87" t="str">
        <f t="shared" si="46"/>
        <v/>
      </c>
      <c r="N369" s="138" t="str">
        <f t="shared" si="43"/>
        <v/>
      </c>
      <c r="O369" s="110" t="str">
        <f>IF(D369="","",IF(VLOOKUP(D369,KPI!$A$4:$P$5000,16,FALSE)=0,"UNBILL","BILLED"))</f>
        <v/>
      </c>
      <c r="P369" s="90" t="str">
        <f t="shared" si="40"/>
        <v/>
      </c>
      <c r="Q369" s="168" t="str">
        <f t="shared" si="44"/>
        <v>ไม่ระบุ</v>
      </c>
      <c r="R369" s="169" t="str">
        <f t="shared" si="45"/>
        <v/>
      </c>
      <c r="U369" s="91">
        <v>369</v>
      </c>
    </row>
    <row r="370" spans="1:21" x14ac:dyDescent="0.35">
      <c r="A370" s="151" t="str">
        <f t="shared" ca="1" si="47"/>
        <v/>
      </c>
      <c r="B370" s="15">
        <v>379</v>
      </c>
      <c r="C370" s="81" t="str">
        <f t="shared" si="41"/>
        <v/>
      </c>
      <c r="E370" s="109" t="str">
        <f>IF(D370="","",VLOOKUP(D370,PROFILE!$B$6:$Z$5000,10,FALSE))</f>
        <v/>
      </c>
      <c r="F370" s="109" t="str">
        <f>IF(D370="","",VLOOKUP(D370,PROFILE!$B$6:$Z$5000,18,FALSE))</f>
        <v/>
      </c>
      <c r="G370" s="81" t="str">
        <f>IF(D370="","",VLOOKUP(D370,PROFILE!$B$6:$Z$5000,23,FALSE))</f>
        <v/>
      </c>
      <c r="H370" s="81" t="str">
        <f>IF(D370="","",VLOOKUP(D370,PROFILE!$B$6:$Z$5000,24,FALSE))</f>
        <v/>
      </c>
      <c r="I370" s="110" t="str">
        <f>IF(D370="","",VLOOKUP(D370,PROFILE!$B$6:$Z$5000,25,FALSE))</f>
        <v/>
      </c>
      <c r="K370" s="87" t="str">
        <f t="shared" si="42"/>
        <v/>
      </c>
      <c r="L370" s="87" t="str">
        <f t="shared" si="46"/>
        <v/>
      </c>
      <c r="N370" s="138" t="str">
        <f t="shared" si="43"/>
        <v/>
      </c>
      <c r="O370" s="110" t="str">
        <f>IF(D370="","",IF(VLOOKUP(D370,KPI!$A$4:$P$5000,16,FALSE)=0,"UNBILL","BILLED"))</f>
        <v/>
      </c>
      <c r="P370" s="90" t="str">
        <f t="shared" si="40"/>
        <v/>
      </c>
      <c r="Q370" s="168" t="str">
        <f t="shared" si="44"/>
        <v>ไม่ระบุ</v>
      </c>
      <c r="R370" s="169" t="str">
        <f t="shared" si="45"/>
        <v/>
      </c>
      <c r="U370" s="91">
        <v>370</v>
      </c>
    </row>
    <row r="371" spans="1:21" x14ac:dyDescent="0.35">
      <c r="A371" s="151" t="str">
        <f t="shared" ca="1" si="47"/>
        <v/>
      </c>
      <c r="B371" s="15">
        <v>380</v>
      </c>
      <c r="C371" s="81" t="str">
        <f t="shared" si="41"/>
        <v/>
      </c>
      <c r="E371" s="109" t="str">
        <f>IF(D371="","",VLOOKUP(D371,PROFILE!$B$6:$Z$5000,10,FALSE))</f>
        <v/>
      </c>
      <c r="F371" s="109" t="str">
        <f>IF(D371="","",VLOOKUP(D371,PROFILE!$B$6:$Z$5000,18,FALSE))</f>
        <v/>
      </c>
      <c r="G371" s="81" t="str">
        <f>IF(D371="","",VLOOKUP(D371,PROFILE!$B$6:$Z$5000,23,FALSE))</f>
        <v/>
      </c>
      <c r="H371" s="81" t="str">
        <f>IF(D371="","",VLOOKUP(D371,PROFILE!$B$6:$Z$5000,24,FALSE))</f>
        <v/>
      </c>
      <c r="I371" s="110" t="str">
        <f>IF(D371="","",VLOOKUP(D371,PROFILE!$B$6:$Z$5000,25,FALSE))</f>
        <v/>
      </c>
      <c r="K371" s="87" t="str">
        <f t="shared" si="42"/>
        <v/>
      </c>
      <c r="L371" s="87" t="str">
        <f t="shared" si="46"/>
        <v/>
      </c>
      <c r="N371" s="138" t="str">
        <f t="shared" si="43"/>
        <v/>
      </c>
      <c r="O371" s="110" t="str">
        <f>IF(D371="","",IF(VLOOKUP(D371,KPI!$A$4:$P$5000,16,FALSE)=0,"UNBILL","BILLED"))</f>
        <v/>
      </c>
      <c r="P371" s="90" t="str">
        <f t="shared" si="40"/>
        <v/>
      </c>
      <c r="Q371" s="168" t="str">
        <f t="shared" si="44"/>
        <v>ไม่ระบุ</v>
      </c>
      <c r="R371" s="169" t="str">
        <f t="shared" si="45"/>
        <v/>
      </c>
      <c r="U371" s="91">
        <v>371</v>
      </c>
    </row>
    <row r="372" spans="1:21" x14ac:dyDescent="0.35">
      <c r="A372" s="151" t="str">
        <f t="shared" ca="1" si="47"/>
        <v/>
      </c>
      <c r="B372" s="15">
        <v>381</v>
      </c>
      <c r="C372" s="81" t="str">
        <f t="shared" si="41"/>
        <v/>
      </c>
      <c r="E372" s="109" t="str">
        <f>IF(D372="","",VLOOKUP(D372,PROFILE!$B$6:$Z$5000,10,FALSE))</f>
        <v/>
      </c>
      <c r="F372" s="109" t="str">
        <f>IF(D372="","",VLOOKUP(D372,PROFILE!$B$6:$Z$5000,18,FALSE))</f>
        <v/>
      </c>
      <c r="G372" s="81" t="str">
        <f>IF(D372="","",VLOOKUP(D372,PROFILE!$B$6:$Z$5000,23,FALSE))</f>
        <v/>
      </c>
      <c r="H372" s="81" t="str">
        <f>IF(D372="","",VLOOKUP(D372,PROFILE!$B$6:$Z$5000,24,FALSE))</f>
        <v/>
      </c>
      <c r="I372" s="110" t="str">
        <f>IF(D372="","",VLOOKUP(D372,PROFILE!$B$6:$Z$5000,25,FALSE))</f>
        <v/>
      </c>
      <c r="K372" s="87" t="str">
        <f t="shared" si="42"/>
        <v/>
      </c>
      <c r="L372" s="87" t="str">
        <f t="shared" si="46"/>
        <v/>
      </c>
      <c r="N372" s="138" t="str">
        <f t="shared" si="43"/>
        <v/>
      </c>
      <c r="O372" s="110" t="str">
        <f>IF(D372="","",IF(VLOOKUP(D372,KPI!$A$4:$P$5000,16,FALSE)=0,"UNBILL","BILLED"))</f>
        <v/>
      </c>
      <c r="P372" s="90" t="str">
        <f t="shared" si="40"/>
        <v/>
      </c>
      <c r="Q372" s="168" t="str">
        <f t="shared" si="44"/>
        <v>ไม่ระบุ</v>
      </c>
      <c r="R372" s="169" t="str">
        <f t="shared" si="45"/>
        <v/>
      </c>
      <c r="U372" s="91">
        <v>372</v>
      </c>
    </row>
    <row r="373" spans="1:21" x14ac:dyDescent="0.35">
      <c r="A373" s="151" t="str">
        <f t="shared" ca="1" si="47"/>
        <v/>
      </c>
      <c r="B373" s="15">
        <v>382</v>
      </c>
      <c r="C373" s="81" t="str">
        <f t="shared" si="41"/>
        <v/>
      </c>
      <c r="E373" s="109" t="str">
        <f>IF(D373="","",VLOOKUP(D373,PROFILE!$B$6:$Z$5000,10,FALSE))</f>
        <v/>
      </c>
      <c r="F373" s="109" t="str">
        <f>IF(D373="","",VLOOKUP(D373,PROFILE!$B$6:$Z$5000,18,FALSE))</f>
        <v/>
      </c>
      <c r="G373" s="81" t="str">
        <f>IF(D373="","",VLOOKUP(D373,PROFILE!$B$6:$Z$5000,23,FALSE))</f>
        <v/>
      </c>
      <c r="H373" s="81" t="str">
        <f>IF(D373="","",VLOOKUP(D373,PROFILE!$B$6:$Z$5000,24,FALSE))</f>
        <v/>
      </c>
      <c r="I373" s="110" t="str">
        <f>IF(D373="","",VLOOKUP(D373,PROFILE!$B$6:$Z$5000,25,FALSE))</f>
        <v/>
      </c>
      <c r="K373" s="87" t="str">
        <f t="shared" si="42"/>
        <v/>
      </c>
      <c r="L373" s="87" t="str">
        <f t="shared" si="46"/>
        <v/>
      </c>
      <c r="N373" s="138" t="str">
        <f t="shared" si="43"/>
        <v/>
      </c>
      <c r="O373" s="110" t="str">
        <f>IF(D373="","",IF(VLOOKUP(D373,KPI!$A$4:$P$5000,16,FALSE)=0,"UNBILL","BILLED"))</f>
        <v/>
      </c>
      <c r="P373" s="90" t="str">
        <f t="shared" si="40"/>
        <v/>
      </c>
      <c r="Q373" s="168" t="str">
        <f t="shared" si="44"/>
        <v>ไม่ระบุ</v>
      </c>
      <c r="R373" s="169" t="str">
        <f t="shared" si="45"/>
        <v/>
      </c>
      <c r="U373" s="91">
        <v>373</v>
      </c>
    </row>
    <row r="374" spans="1:21" x14ac:dyDescent="0.35">
      <c r="A374" s="151" t="str">
        <f t="shared" ca="1" si="47"/>
        <v/>
      </c>
      <c r="B374" s="15">
        <v>383</v>
      </c>
      <c r="C374" s="81" t="str">
        <f t="shared" si="41"/>
        <v/>
      </c>
      <c r="E374" s="109" t="str">
        <f>IF(D374="","",VLOOKUP(D374,PROFILE!$B$6:$Z$5000,10,FALSE))</f>
        <v/>
      </c>
      <c r="F374" s="109" t="str">
        <f>IF(D374="","",VLOOKUP(D374,PROFILE!$B$6:$Z$5000,18,FALSE))</f>
        <v/>
      </c>
      <c r="G374" s="81" t="str">
        <f>IF(D374="","",VLOOKUP(D374,PROFILE!$B$6:$Z$5000,23,FALSE))</f>
        <v/>
      </c>
      <c r="H374" s="81" t="str">
        <f>IF(D374="","",VLOOKUP(D374,PROFILE!$B$6:$Z$5000,24,FALSE))</f>
        <v/>
      </c>
      <c r="I374" s="110" t="str">
        <f>IF(D374="","",VLOOKUP(D374,PROFILE!$B$6:$Z$5000,25,FALSE))</f>
        <v/>
      </c>
      <c r="K374" s="87" t="str">
        <f t="shared" si="42"/>
        <v/>
      </c>
      <c r="L374" s="87" t="str">
        <f t="shared" si="46"/>
        <v/>
      </c>
      <c r="N374" s="138" t="str">
        <f t="shared" si="43"/>
        <v/>
      </c>
      <c r="O374" s="110" t="str">
        <f>IF(D374="","",IF(VLOOKUP(D374,KPI!$A$4:$P$5000,16,FALSE)=0,"UNBILL","BILLED"))</f>
        <v/>
      </c>
      <c r="P374" s="90" t="str">
        <f t="shared" ref="P374:P437" si="48">IF(D374="","","NP")</f>
        <v/>
      </c>
      <c r="Q374" s="168" t="str">
        <f t="shared" si="44"/>
        <v>ไม่ระบุ</v>
      </c>
      <c r="R374" s="169" t="str">
        <f t="shared" si="45"/>
        <v/>
      </c>
      <c r="U374" s="91">
        <v>374</v>
      </c>
    </row>
    <row r="375" spans="1:21" x14ac:dyDescent="0.35">
      <c r="A375" s="151" t="str">
        <f t="shared" ca="1" si="47"/>
        <v/>
      </c>
      <c r="B375" s="15">
        <v>384</v>
      </c>
      <c r="C375" s="81" t="str">
        <f t="shared" si="41"/>
        <v/>
      </c>
      <c r="E375" s="109" t="str">
        <f>IF(D375="","",VLOOKUP(D375,PROFILE!$B$6:$Z$5000,10,FALSE))</f>
        <v/>
      </c>
      <c r="F375" s="109" t="str">
        <f>IF(D375="","",VLOOKUP(D375,PROFILE!$B$6:$Z$5000,18,FALSE))</f>
        <v/>
      </c>
      <c r="G375" s="81" t="str">
        <f>IF(D375="","",VLOOKUP(D375,PROFILE!$B$6:$Z$5000,23,FALSE))</f>
        <v/>
      </c>
      <c r="H375" s="81" t="str">
        <f>IF(D375="","",VLOOKUP(D375,PROFILE!$B$6:$Z$5000,24,FALSE))</f>
        <v/>
      </c>
      <c r="I375" s="110" t="str">
        <f>IF(D375="","",VLOOKUP(D375,PROFILE!$B$6:$Z$5000,25,FALSE))</f>
        <v/>
      </c>
      <c r="K375" s="87" t="str">
        <f t="shared" si="42"/>
        <v/>
      </c>
      <c r="L375" s="87" t="str">
        <f t="shared" si="46"/>
        <v/>
      </c>
      <c r="N375" s="138" t="str">
        <f t="shared" si="43"/>
        <v/>
      </c>
      <c r="O375" s="110" t="str">
        <f>IF(D375="","",IF(VLOOKUP(D375,KPI!$A$4:$P$5000,16,FALSE)=0,"UNBILL","BILLED"))</f>
        <v/>
      </c>
      <c r="P375" s="90" t="str">
        <f t="shared" si="48"/>
        <v/>
      </c>
      <c r="Q375" s="168" t="str">
        <f t="shared" si="44"/>
        <v>ไม่ระบุ</v>
      </c>
      <c r="R375" s="169" t="str">
        <f t="shared" si="45"/>
        <v/>
      </c>
      <c r="U375" s="91">
        <v>375</v>
      </c>
    </row>
    <row r="376" spans="1:21" x14ac:dyDescent="0.35">
      <c r="A376" s="151" t="str">
        <f t="shared" ca="1" si="47"/>
        <v/>
      </c>
      <c r="B376" s="15">
        <v>385</v>
      </c>
      <c r="C376" s="81" t="str">
        <f t="shared" si="41"/>
        <v/>
      </c>
      <c r="E376" s="109" t="str">
        <f>IF(D376="","",VLOOKUP(D376,PROFILE!$B$6:$Z$5000,10,FALSE))</f>
        <v/>
      </c>
      <c r="F376" s="109" t="str">
        <f>IF(D376="","",VLOOKUP(D376,PROFILE!$B$6:$Z$5000,18,FALSE))</f>
        <v/>
      </c>
      <c r="G376" s="81" t="str">
        <f>IF(D376="","",VLOOKUP(D376,PROFILE!$B$6:$Z$5000,23,FALSE))</f>
        <v/>
      </c>
      <c r="H376" s="81" t="str">
        <f>IF(D376="","",VLOOKUP(D376,PROFILE!$B$6:$Z$5000,24,FALSE))</f>
        <v/>
      </c>
      <c r="I376" s="110" t="str">
        <f>IF(D376="","",VLOOKUP(D376,PROFILE!$B$6:$Z$5000,25,FALSE))</f>
        <v/>
      </c>
      <c r="K376" s="87" t="str">
        <f t="shared" si="42"/>
        <v/>
      </c>
      <c r="L376" s="87" t="str">
        <f t="shared" si="46"/>
        <v/>
      </c>
      <c r="N376" s="138" t="str">
        <f t="shared" si="43"/>
        <v/>
      </c>
      <c r="O376" s="110" t="str">
        <f>IF(D376="","",IF(VLOOKUP(D376,KPI!$A$4:$P$5000,16,FALSE)=0,"UNBILL","BILLED"))</f>
        <v/>
      </c>
      <c r="P376" s="90" t="str">
        <f t="shared" si="48"/>
        <v/>
      </c>
      <c r="Q376" s="168" t="str">
        <f t="shared" si="44"/>
        <v>ไม่ระบุ</v>
      </c>
      <c r="R376" s="169" t="str">
        <f t="shared" si="45"/>
        <v/>
      </c>
      <c r="U376" s="91">
        <v>376</v>
      </c>
    </row>
    <row r="377" spans="1:21" x14ac:dyDescent="0.35">
      <c r="A377" s="151" t="str">
        <f t="shared" ca="1" si="47"/>
        <v/>
      </c>
      <c r="B377" s="15">
        <v>386</v>
      </c>
      <c r="C377" s="81" t="str">
        <f t="shared" ref="C377:C440" si="49">IF(D377="","","BL-"&amp;B377)</f>
        <v/>
      </c>
      <c r="E377" s="109" t="str">
        <f>IF(D377="","",VLOOKUP(D377,PROFILE!$B$6:$Z$5000,10,FALSE))</f>
        <v/>
      </c>
      <c r="F377" s="109" t="str">
        <f>IF(D377="","",VLOOKUP(D377,PROFILE!$B$6:$Z$5000,18,FALSE))</f>
        <v/>
      </c>
      <c r="G377" s="81" t="str">
        <f>IF(D377="","",VLOOKUP(D377,PROFILE!$B$6:$Z$5000,23,FALSE))</f>
        <v/>
      </c>
      <c r="H377" s="81" t="str">
        <f>IF(D377="","",VLOOKUP(D377,PROFILE!$B$6:$Z$5000,24,FALSE))</f>
        <v/>
      </c>
      <c r="I377" s="110" t="str">
        <f>IF(D377="","",VLOOKUP(D377,PROFILE!$B$6:$Z$5000,25,FALSE))</f>
        <v/>
      </c>
      <c r="K377" s="87" t="str">
        <f t="shared" ref="K377:K440" si="50">IF(D377="","",J377+(J377*0.07))</f>
        <v/>
      </c>
      <c r="L377" s="87" t="str">
        <f t="shared" si="46"/>
        <v/>
      </c>
      <c r="N377" s="138" t="str">
        <f t="shared" si="43"/>
        <v/>
      </c>
      <c r="O377" s="110" t="str">
        <f>IF(D377="","",IF(VLOOKUP(D377,KPI!$A$4:$P$5000,16,FALSE)=0,"UNBILL","BILLED"))</f>
        <v/>
      </c>
      <c r="P377" s="90" t="str">
        <f t="shared" si="48"/>
        <v/>
      </c>
      <c r="Q377" s="168" t="str">
        <f t="shared" si="44"/>
        <v>ไม่ระบุ</v>
      </c>
      <c r="R377" s="169" t="str">
        <f t="shared" si="45"/>
        <v/>
      </c>
      <c r="U377" s="91">
        <v>377</v>
      </c>
    </row>
    <row r="378" spans="1:21" x14ac:dyDescent="0.35">
      <c r="A378" s="151" t="str">
        <f t="shared" ca="1" si="47"/>
        <v/>
      </c>
      <c r="B378" s="15">
        <v>387</v>
      </c>
      <c r="C378" s="81" t="str">
        <f t="shared" si="49"/>
        <v/>
      </c>
      <c r="E378" s="109" t="str">
        <f>IF(D378="","",VLOOKUP(D378,PROFILE!$B$6:$Z$5000,10,FALSE))</f>
        <v/>
      </c>
      <c r="F378" s="109" t="str">
        <f>IF(D378="","",VLOOKUP(D378,PROFILE!$B$6:$Z$5000,18,FALSE))</f>
        <v/>
      </c>
      <c r="G378" s="81" t="str">
        <f>IF(D378="","",VLOOKUP(D378,PROFILE!$B$6:$Z$5000,23,FALSE))</f>
        <v/>
      </c>
      <c r="H378" s="81" t="str">
        <f>IF(D378="","",VLOOKUP(D378,PROFILE!$B$6:$Z$5000,24,FALSE))</f>
        <v/>
      </c>
      <c r="I378" s="110" t="str">
        <f>IF(D378="","",VLOOKUP(D378,PROFILE!$B$6:$Z$5000,25,FALSE))</f>
        <v/>
      </c>
      <c r="K378" s="87" t="str">
        <f t="shared" si="50"/>
        <v/>
      </c>
      <c r="L378" s="87" t="str">
        <f t="shared" si="46"/>
        <v/>
      </c>
      <c r="N378" s="138" t="str">
        <f t="shared" si="43"/>
        <v/>
      </c>
      <c r="O378" s="110" t="str">
        <f>IF(D378="","",IF(VLOOKUP(D378,KPI!$A$4:$P$5000,16,FALSE)=0,"UNBILL","BILLED"))</f>
        <v/>
      </c>
      <c r="P378" s="90" t="str">
        <f t="shared" si="48"/>
        <v/>
      </c>
      <c r="Q378" s="168" t="str">
        <f t="shared" si="44"/>
        <v>ไม่ระบุ</v>
      </c>
      <c r="R378" s="169" t="str">
        <f t="shared" si="45"/>
        <v/>
      </c>
      <c r="U378" s="91">
        <v>378</v>
      </c>
    </row>
    <row r="379" spans="1:21" x14ac:dyDescent="0.35">
      <c r="A379" s="151" t="str">
        <f t="shared" ca="1" si="47"/>
        <v/>
      </c>
      <c r="B379" s="15">
        <v>388</v>
      </c>
      <c r="C379" s="81" t="str">
        <f t="shared" si="49"/>
        <v/>
      </c>
      <c r="E379" s="109" t="str">
        <f>IF(D379="","",VLOOKUP(D379,PROFILE!$B$6:$Z$5000,10,FALSE))</f>
        <v/>
      </c>
      <c r="F379" s="109" t="str">
        <f>IF(D379="","",VLOOKUP(D379,PROFILE!$B$6:$Z$5000,18,FALSE))</f>
        <v/>
      </c>
      <c r="G379" s="81" t="str">
        <f>IF(D379="","",VLOOKUP(D379,PROFILE!$B$6:$Z$5000,23,FALSE))</f>
        <v/>
      </c>
      <c r="H379" s="81" t="str">
        <f>IF(D379="","",VLOOKUP(D379,PROFILE!$B$6:$Z$5000,24,FALSE))</f>
        <v/>
      </c>
      <c r="I379" s="110" t="str">
        <f>IF(D379="","",VLOOKUP(D379,PROFILE!$B$6:$Z$5000,25,FALSE))</f>
        <v/>
      </c>
      <c r="K379" s="87" t="str">
        <f t="shared" si="50"/>
        <v/>
      </c>
      <c r="L379" s="87" t="str">
        <f t="shared" si="46"/>
        <v/>
      </c>
      <c r="N379" s="138" t="str">
        <f t="shared" si="43"/>
        <v/>
      </c>
      <c r="O379" s="110" t="str">
        <f>IF(D379="","",IF(VLOOKUP(D379,KPI!$A$4:$P$5000,16,FALSE)=0,"UNBILL","BILLED"))</f>
        <v/>
      </c>
      <c r="P379" s="90" t="str">
        <f t="shared" si="48"/>
        <v/>
      </c>
      <c r="Q379" s="168" t="str">
        <f t="shared" si="44"/>
        <v>ไม่ระบุ</v>
      </c>
      <c r="R379" s="169" t="str">
        <f t="shared" si="45"/>
        <v/>
      </c>
      <c r="U379" s="91">
        <v>379</v>
      </c>
    </row>
    <row r="380" spans="1:21" x14ac:dyDescent="0.35">
      <c r="A380" s="151" t="str">
        <f t="shared" ca="1" si="47"/>
        <v/>
      </c>
      <c r="B380" s="15">
        <v>389</v>
      </c>
      <c r="C380" s="81" t="str">
        <f t="shared" si="49"/>
        <v/>
      </c>
      <c r="E380" s="109" t="str">
        <f>IF(D380="","",VLOOKUP(D380,PROFILE!$B$6:$Z$5000,10,FALSE))</f>
        <v/>
      </c>
      <c r="F380" s="109" t="str">
        <f>IF(D380="","",VLOOKUP(D380,PROFILE!$B$6:$Z$5000,18,FALSE))</f>
        <v/>
      </c>
      <c r="G380" s="81" t="str">
        <f>IF(D380="","",VLOOKUP(D380,PROFILE!$B$6:$Z$5000,23,FALSE))</f>
        <v/>
      </c>
      <c r="H380" s="81" t="str">
        <f>IF(D380="","",VLOOKUP(D380,PROFILE!$B$6:$Z$5000,24,FALSE))</f>
        <v/>
      </c>
      <c r="I380" s="110" t="str">
        <f>IF(D380="","",VLOOKUP(D380,PROFILE!$B$6:$Z$5000,25,FALSE))</f>
        <v/>
      </c>
      <c r="K380" s="87" t="str">
        <f t="shared" si="50"/>
        <v/>
      </c>
      <c r="L380" s="87" t="str">
        <f t="shared" si="46"/>
        <v/>
      </c>
      <c r="N380" s="138" t="str">
        <f t="shared" si="43"/>
        <v/>
      </c>
      <c r="O380" s="110" t="str">
        <f>IF(D380="","",IF(VLOOKUP(D380,KPI!$A$4:$P$5000,16,FALSE)=0,"UNBILL","BILLED"))</f>
        <v/>
      </c>
      <c r="P380" s="90" t="str">
        <f t="shared" si="48"/>
        <v/>
      </c>
      <c r="Q380" s="168" t="str">
        <f t="shared" si="44"/>
        <v>ไม่ระบุ</v>
      </c>
      <c r="R380" s="169" t="str">
        <f t="shared" si="45"/>
        <v/>
      </c>
      <c r="U380" s="91">
        <v>380</v>
      </c>
    </row>
    <row r="381" spans="1:21" x14ac:dyDescent="0.35">
      <c r="A381" s="151" t="str">
        <f t="shared" ca="1" si="47"/>
        <v/>
      </c>
      <c r="B381" s="15">
        <v>390</v>
      </c>
      <c r="C381" s="81" t="str">
        <f t="shared" si="49"/>
        <v/>
      </c>
      <c r="E381" s="109" t="str">
        <f>IF(D381="","",VLOOKUP(D381,PROFILE!$B$6:$Z$5000,10,FALSE))</f>
        <v/>
      </c>
      <c r="F381" s="109" t="str">
        <f>IF(D381="","",VLOOKUP(D381,PROFILE!$B$6:$Z$5000,18,FALSE))</f>
        <v/>
      </c>
      <c r="G381" s="81" t="str">
        <f>IF(D381="","",VLOOKUP(D381,PROFILE!$B$6:$Z$5000,23,FALSE))</f>
        <v/>
      </c>
      <c r="H381" s="81" t="str">
        <f>IF(D381="","",VLOOKUP(D381,PROFILE!$B$6:$Z$5000,24,FALSE))</f>
        <v/>
      </c>
      <c r="I381" s="110" t="str">
        <f>IF(D381="","",VLOOKUP(D381,PROFILE!$B$6:$Z$5000,25,FALSE))</f>
        <v/>
      </c>
      <c r="K381" s="87" t="str">
        <f t="shared" si="50"/>
        <v/>
      </c>
      <c r="L381" s="87" t="str">
        <f t="shared" si="46"/>
        <v/>
      </c>
      <c r="N381" s="138" t="str">
        <f t="shared" si="43"/>
        <v/>
      </c>
      <c r="O381" s="110" t="str">
        <f>IF(D381="","",IF(VLOOKUP(D381,KPI!$A$4:$P$5000,16,FALSE)=0,"UNBILL","BILLED"))</f>
        <v/>
      </c>
      <c r="P381" s="90" t="str">
        <f t="shared" si="48"/>
        <v/>
      </c>
      <c r="Q381" s="168" t="str">
        <f t="shared" si="44"/>
        <v>ไม่ระบุ</v>
      </c>
      <c r="R381" s="169" t="str">
        <f t="shared" si="45"/>
        <v/>
      </c>
      <c r="U381" s="91">
        <v>381</v>
      </c>
    </row>
    <row r="382" spans="1:21" x14ac:dyDescent="0.35">
      <c r="A382" s="151" t="str">
        <f t="shared" ca="1" si="47"/>
        <v/>
      </c>
      <c r="B382" s="15">
        <v>391</v>
      </c>
      <c r="C382" s="81" t="str">
        <f t="shared" si="49"/>
        <v/>
      </c>
      <c r="E382" s="109" t="str">
        <f>IF(D382="","",VLOOKUP(D382,PROFILE!$B$6:$Z$5000,10,FALSE))</f>
        <v/>
      </c>
      <c r="F382" s="109" t="str">
        <f>IF(D382="","",VLOOKUP(D382,PROFILE!$B$6:$Z$5000,18,FALSE))</f>
        <v/>
      </c>
      <c r="G382" s="81" t="str">
        <f>IF(D382="","",VLOOKUP(D382,PROFILE!$B$6:$Z$5000,23,FALSE))</f>
        <v/>
      </c>
      <c r="H382" s="81" t="str">
        <f>IF(D382="","",VLOOKUP(D382,PROFILE!$B$6:$Z$5000,24,FALSE))</f>
        <v/>
      </c>
      <c r="I382" s="110" t="str">
        <f>IF(D382="","",VLOOKUP(D382,PROFILE!$B$6:$Z$5000,25,FALSE))</f>
        <v/>
      </c>
      <c r="K382" s="87" t="str">
        <f t="shared" si="50"/>
        <v/>
      </c>
      <c r="L382" s="87" t="str">
        <f t="shared" si="46"/>
        <v/>
      </c>
      <c r="N382" s="138" t="str">
        <f t="shared" si="43"/>
        <v/>
      </c>
      <c r="O382" s="110" t="str">
        <f>IF(D382="","",IF(VLOOKUP(D382,KPI!$A$4:$P$5000,16,FALSE)=0,"UNBILL","BILLED"))</f>
        <v/>
      </c>
      <c r="P382" s="90" t="str">
        <f t="shared" si="48"/>
        <v/>
      </c>
      <c r="Q382" s="168" t="str">
        <f t="shared" si="44"/>
        <v>ไม่ระบุ</v>
      </c>
      <c r="R382" s="169" t="str">
        <f t="shared" si="45"/>
        <v/>
      </c>
      <c r="U382" s="91">
        <v>382</v>
      </c>
    </row>
    <row r="383" spans="1:21" x14ac:dyDescent="0.35">
      <c r="A383" s="151" t="str">
        <f t="shared" ca="1" si="47"/>
        <v/>
      </c>
      <c r="B383" s="15">
        <v>392</v>
      </c>
      <c r="C383" s="81" t="str">
        <f t="shared" si="49"/>
        <v/>
      </c>
      <c r="E383" s="109" t="str">
        <f>IF(D383="","",VLOOKUP(D383,PROFILE!$B$6:$Z$5000,10,FALSE))</f>
        <v/>
      </c>
      <c r="F383" s="109" t="str">
        <f>IF(D383="","",VLOOKUP(D383,PROFILE!$B$6:$Z$5000,18,FALSE))</f>
        <v/>
      </c>
      <c r="G383" s="81" t="str">
        <f>IF(D383="","",VLOOKUP(D383,PROFILE!$B$6:$Z$5000,23,FALSE))</f>
        <v/>
      </c>
      <c r="H383" s="81" t="str">
        <f>IF(D383="","",VLOOKUP(D383,PROFILE!$B$6:$Z$5000,24,FALSE))</f>
        <v/>
      </c>
      <c r="I383" s="110" t="str">
        <f>IF(D383="","",VLOOKUP(D383,PROFILE!$B$6:$Z$5000,25,FALSE))</f>
        <v/>
      </c>
      <c r="K383" s="87" t="str">
        <f t="shared" si="50"/>
        <v/>
      </c>
      <c r="L383" s="87" t="str">
        <f t="shared" si="46"/>
        <v/>
      </c>
      <c r="N383" s="138" t="str">
        <f t="shared" si="43"/>
        <v/>
      </c>
      <c r="O383" s="110" t="str">
        <f>IF(D383="","",IF(VLOOKUP(D383,KPI!$A$4:$P$5000,16,FALSE)=0,"UNBILL","BILLED"))</f>
        <v/>
      </c>
      <c r="P383" s="90" t="str">
        <f t="shared" si="48"/>
        <v/>
      </c>
      <c r="Q383" s="168" t="str">
        <f t="shared" si="44"/>
        <v>ไม่ระบุ</v>
      </c>
      <c r="R383" s="169" t="str">
        <f t="shared" si="45"/>
        <v/>
      </c>
      <c r="U383" s="91">
        <v>383</v>
      </c>
    </row>
    <row r="384" spans="1:21" x14ac:dyDescent="0.35">
      <c r="A384" s="151" t="str">
        <f t="shared" ca="1" si="47"/>
        <v/>
      </c>
      <c r="B384" s="15">
        <v>393</v>
      </c>
      <c r="C384" s="81" t="str">
        <f t="shared" si="49"/>
        <v/>
      </c>
      <c r="E384" s="109" t="str">
        <f>IF(D384="","",VLOOKUP(D384,PROFILE!$B$6:$Z$5000,10,FALSE))</f>
        <v/>
      </c>
      <c r="F384" s="109" t="str">
        <f>IF(D384="","",VLOOKUP(D384,PROFILE!$B$6:$Z$5000,18,FALSE))</f>
        <v/>
      </c>
      <c r="G384" s="81" t="str">
        <f>IF(D384="","",VLOOKUP(D384,PROFILE!$B$6:$Z$5000,23,FALSE))</f>
        <v/>
      </c>
      <c r="H384" s="81" t="str">
        <f>IF(D384="","",VLOOKUP(D384,PROFILE!$B$6:$Z$5000,24,FALSE))</f>
        <v/>
      </c>
      <c r="I384" s="110" t="str">
        <f>IF(D384="","",VLOOKUP(D384,PROFILE!$B$6:$Z$5000,25,FALSE))</f>
        <v/>
      </c>
      <c r="K384" s="87" t="str">
        <f t="shared" si="50"/>
        <v/>
      </c>
      <c r="L384" s="87" t="str">
        <f t="shared" si="46"/>
        <v/>
      </c>
      <c r="N384" s="138" t="str">
        <f t="shared" si="43"/>
        <v/>
      </c>
      <c r="O384" s="110" t="str">
        <f>IF(D384="","",IF(VLOOKUP(D384,KPI!$A$4:$P$5000,16,FALSE)=0,"UNBILL","BILLED"))</f>
        <v/>
      </c>
      <c r="P384" s="90" t="str">
        <f t="shared" si="48"/>
        <v/>
      </c>
      <c r="Q384" s="168" t="str">
        <f t="shared" si="44"/>
        <v>ไม่ระบุ</v>
      </c>
      <c r="R384" s="169" t="str">
        <f t="shared" si="45"/>
        <v/>
      </c>
      <c r="U384" s="91">
        <v>384</v>
      </c>
    </row>
    <row r="385" spans="1:21" x14ac:dyDescent="0.35">
      <c r="A385" s="151" t="str">
        <f t="shared" ca="1" si="47"/>
        <v/>
      </c>
      <c r="B385" s="15">
        <v>394</v>
      </c>
      <c r="C385" s="81" t="str">
        <f t="shared" si="49"/>
        <v/>
      </c>
      <c r="E385" s="109" t="str">
        <f>IF(D385="","",VLOOKUP(D385,PROFILE!$B$6:$Z$5000,10,FALSE))</f>
        <v/>
      </c>
      <c r="F385" s="109" t="str">
        <f>IF(D385="","",VLOOKUP(D385,PROFILE!$B$6:$Z$5000,18,FALSE))</f>
        <v/>
      </c>
      <c r="G385" s="81" t="str">
        <f>IF(D385="","",VLOOKUP(D385,PROFILE!$B$6:$Z$5000,23,FALSE))</f>
        <v/>
      </c>
      <c r="H385" s="81" t="str">
        <f>IF(D385="","",VLOOKUP(D385,PROFILE!$B$6:$Z$5000,24,FALSE))</f>
        <v/>
      </c>
      <c r="I385" s="110" t="str">
        <f>IF(D385="","",VLOOKUP(D385,PROFILE!$B$6:$Z$5000,25,FALSE))</f>
        <v/>
      </c>
      <c r="K385" s="87" t="str">
        <f t="shared" si="50"/>
        <v/>
      </c>
      <c r="L385" s="87" t="str">
        <f t="shared" si="46"/>
        <v/>
      </c>
      <c r="N385" s="138" t="str">
        <f t="shared" si="43"/>
        <v/>
      </c>
      <c r="O385" s="110" t="str">
        <f>IF(D385="","",IF(VLOOKUP(D385,KPI!$A$4:$P$5000,16,FALSE)=0,"UNBILL","BILLED"))</f>
        <v/>
      </c>
      <c r="P385" s="90" t="str">
        <f t="shared" si="48"/>
        <v/>
      </c>
      <c r="Q385" s="168" t="str">
        <f t="shared" si="44"/>
        <v>ไม่ระบุ</v>
      </c>
      <c r="R385" s="169" t="str">
        <f t="shared" si="45"/>
        <v/>
      </c>
      <c r="U385" s="91">
        <v>385</v>
      </c>
    </row>
    <row r="386" spans="1:21" x14ac:dyDescent="0.35">
      <c r="A386" s="151" t="str">
        <f t="shared" ca="1" si="47"/>
        <v/>
      </c>
      <c r="B386" s="15">
        <v>395</v>
      </c>
      <c r="C386" s="81" t="str">
        <f t="shared" si="49"/>
        <v/>
      </c>
      <c r="E386" s="109" t="str">
        <f>IF(D386="","",VLOOKUP(D386,PROFILE!$B$6:$Z$5000,10,FALSE))</f>
        <v/>
      </c>
      <c r="F386" s="109" t="str">
        <f>IF(D386="","",VLOOKUP(D386,PROFILE!$B$6:$Z$5000,18,FALSE))</f>
        <v/>
      </c>
      <c r="G386" s="81" t="str">
        <f>IF(D386="","",VLOOKUP(D386,PROFILE!$B$6:$Z$5000,23,FALSE))</f>
        <v/>
      </c>
      <c r="H386" s="81" t="str">
        <f>IF(D386="","",VLOOKUP(D386,PROFILE!$B$6:$Z$5000,24,FALSE))</f>
        <v/>
      </c>
      <c r="I386" s="110" t="str">
        <f>IF(D386="","",VLOOKUP(D386,PROFILE!$B$6:$Z$5000,25,FALSE))</f>
        <v/>
      </c>
      <c r="K386" s="87" t="str">
        <f t="shared" si="50"/>
        <v/>
      </c>
      <c r="L386" s="87" t="str">
        <f t="shared" si="46"/>
        <v/>
      </c>
      <c r="N386" s="138" t="str">
        <f t="shared" si="43"/>
        <v/>
      </c>
      <c r="O386" s="110" t="str">
        <f>IF(D386="","",IF(VLOOKUP(D386,KPI!$A$4:$P$5000,16,FALSE)=0,"UNBILL","BILLED"))</f>
        <v/>
      </c>
      <c r="P386" s="90" t="str">
        <f t="shared" si="48"/>
        <v/>
      </c>
      <c r="Q386" s="168" t="str">
        <f t="shared" si="44"/>
        <v>ไม่ระบุ</v>
      </c>
      <c r="R386" s="169" t="str">
        <f t="shared" si="45"/>
        <v/>
      </c>
      <c r="U386" s="91">
        <v>386</v>
      </c>
    </row>
    <row r="387" spans="1:21" x14ac:dyDescent="0.35">
      <c r="A387" s="151" t="str">
        <f t="shared" ca="1" si="47"/>
        <v/>
      </c>
      <c r="B387" s="15">
        <v>396</v>
      </c>
      <c r="C387" s="81" t="str">
        <f t="shared" si="49"/>
        <v/>
      </c>
      <c r="E387" s="109" t="str">
        <f>IF(D387="","",VLOOKUP(D387,PROFILE!$B$6:$Z$5000,10,FALSE))</f>
        <v/>
      </c>
      <c r="F387" s="109" t="str">
        <f>IF(D387="","",VLOOKUP(D387,PROFILE!$B$6:$Z$5000,18,FALSE))</f>
        <v/>
      </c>
      <c r="G387" s="81" t="str">
        <f>IF(D387="","",VLOOKUP(D387,PROFILE!$B$6:$Z$5000,23,FALSE))</f>
        <v/>
      </c>
      <c r="H387" s="81" t="str">
        <f>IF(D387="","",VLOOKUP(D387,PROFILE!$B$6:$Z$5000,24,FALSE))</f>
        <v/>
      </c>
      <c r="I387" s="110" t="str">
        <f>IF(D387="","",VLOOKUP(D387,PROFILE!$B$6:$Z$5000,25,FALSE))</f>
        <v/>
      </c>
      <c r="K387" s="87" t="str">
        <f t="shared" si="50"/>
        <v/>
      </c>
      <c r="L387" s="87" t="str">
        <f t="shared" si="46"/>
        <v/>
      </c>
      <c r="N387" s="138" t="str">
        <f t="shared" si="43"/>
        <v/>
      </c>
      <c r="O387" s="110" t="str">
        <f>IF(D387="","",IF(VLOOKUP(D387,KPI!$A$4:$P$5000,16,FALSE)=0,"UNBILL","BILLED"))</f>
        <v/>
      </c>
      <c r="P387" s="90" t="str">
        <f t="shared" si="48"/>
        <v/>
      </c>
      <c r="Q387" s="168" t="str">
        <f t="shared" si="44"/>
        <v>ไม่ระบุ</v>
      </c>
      <c r="R387" s="169" t="str">
        <f t="shared" si="45"/>
        <v/>
      </c>
      <c r="U387" s="91">
        <v>387</v>
      </c>
    </row>
    <row r="388" spans="1:21" x14ac:dyDescent="0.35">
      <c r="A388" s="151" t="str">
        <f t="shared" ca="1" si="47"/>
        <v/>
      </c>
      <c r="B388" s="15">
        <v>397</v>
      </c>
      <c r="C388" s="81" t="str">
        <f t="shared" si="49"/>
        <v/>
      </c>
      <c r="E388" s="109" t="str">
        <f>IF(D388="","",VLOOKUP(D388,PROFILE!$B$6:$Z$5000,10,FALSE))</f>
        <v/>
      </c>
      <c r="F388" s="109" t="str">
        <f>IF(D388="","",VLOOKUP(D388,PROFILE!$B$6:$Z$5000,18,FALSE))</f>
        <v/>
      </c>
      <c r="G388" s="81" t="str">
        <f>IF(D388="","",VLOOKUP(D388,PROFILE!$B$6:$Z$5000,23,FALSE))</f>
        <v/>
      </c>
      <c r="H388" s="81" t="str">
        <f>IF(D388="","",VLOOKUP(D388,PROFILE!$B$6:$Z$5000,24,FALSE))</f>
        <v/>
      </c>
      <c r="I388" s="110" t="str">
        <f>IF(D388="","",VLOOKUP(D388,PROFILE!$B$6:$Z$5000,25,FALSE))</f>
        <v/>
      </c>
      <c r="K388" s="87" t="str">
        <f t="shared" si="50"/>
        <v/>
      </c>
      <c r="L388" s="87" t="str">
        <f t="shared" si="46"/>
        <v/>
      </c>
      <c r="N388" s="138" t="str">
        <f t="shared" si="43"/>
        <v/>
      </c>
      <c r="O388" s="110" t="str">
        <f>IF(D388="","",IF(VLOOKUP(D388,KPI!$A$4:$P$5000,16,FALSE)=0,"UNBILL","BILLED"))</f>
        <v/>
      </c>
      <c r="P388" s="90" t="str">
        <f t="shared" si="48"/>
        <v/>
      </c>
      <c r="Q388" s="168" t="str">
        <f t="shared" si="44"/>
        <v>ไม่ระบุ</v>
      </c>
      <c r="R388" s="169" t="str">
        <f t="shared" si="45"/>
        <v/>
      </c>
      <c r="U388" s="91">
        <v>388</v>
      </c>
    </row>
    <row r="389" spans="1:21" x14ac:dyDescent="0.35">
      <c r="A389" s="151" t="str">
        <f t="shared" ca="1" si="47"/>
        <v/>
      </c>
      <c r="B389" s="15">
        <v>398</v>
      </c>
      <c r="C389" s="81" t="str">
        <f t="shared" si="49"/>
        <v/>
      </c>
      <c r="E389" s="109" t="str">
        <f>IF(D389="","",VLOOKUP(D389,PROFILE!$B$6:$Z$5000,10,FALSE))</f>
        <v/>
      </c>
      <c r="F389" s="109" t="str">
        <f>IF(D389="","",VLOOKUP(D389,PROFILE!$B$6:$Z$5000,18,FALSE))</f>
        <v/>
      </c>
      <c r="G389" s="81" t="str">
        <f>IF(D389="","",VLOOKUP(D389,PROFILE!$B$6:$Z$5000,23,FALSE))</f>
        <v/>
      </c>
      <c r="H389" s="81" t="str">
        <f>IF(D389="","",VLOOKUP(D389,PROFILE!$B$6:$Z$5000,24,FALSE))</f>
        <v/>
      </c>
      <c r="I389" s="110" t="str">
        <f>IF(D389="","",VLOOKUP(D389,PROFILE!$B$6:$Z$5000,25,FALSE))</f>
        <v/>
      </c>
      <c r="K389" s="87" t="str">
        <f t="shared" si="50"/>
        <v/>
      </c>
      <c r="L389" s="87" t="str">
        <f t="shared" si="46"/>
        <v/>
      </c>
      <c r="N389" s="138" t="str">
        <f t="shared" ref="N389:N452" si="51">IF(D389="","",J389-L389)</f>
        <v/>
      </c>
      <c r="O389" s="110" t="str">
        <f>IF(D389="","",IF(VLOOKUP(D389,KPI!$A$4:$P$5000,16,FALSE)=0,"UNBILL","BILLED"))</f>
        <v/>
      </c>
      <c r="P389" s="90" t="str">
        <f t="shared" si="48"/>
        <v/>
      </c>
      <c r="Q389" s="168" t="str">
        <f t="shared" ref="Q389:Q452" si="52">IFERROR(VALUE(MONTH(E389)),"ไม่ระบุ")</f>
        <v>ไม่ระบุ</v>
      </c>
      <c r="R389" s="169" t="str">
        <f t="shared" ref="R389:R452" si="53">K389</f>
        <v/>
      </c>
      <c r="U389" s="91">
        <v>389</v>
      </c>
    </row>
    <row r="390" spans="1:21" x14ac:dyDescent="0.35">
      <c r="A390" s="151" t="str">
        <f t="shared" ca="1" si="47"/>
        <v/>
      </c>
      <c r="B390" s="15">
        <v>399</v>
      </c>
      <c r="C390" s="81" t="str">
        <f t="shared" si="49"/>
        <v/>
      </c>
      <c r="E390" s="109" t="str">
        <f>IF(D390="","",VLOOKUP(D390,PROFILE!$B$6:$Z$5000,10,FALSE))</f>
        <v/>
      </c>
      <c r="F390" s="109" t="str">
        <f>IF(D390="","",VLOOKUP(D390,PROFILE!$B$6:$Z$5000,18,FALSE))</f>
        <v/>
      </c>
      <c r="G390" s="81" t="str">
        <f>IF(D390="","",VLOOKUP(D390,PROFILE!$B$6:$Z$5000,23,FALSE))</f>
        <v/>
      </c>
      <c r="H390" s="81" t="str">
        <f>IF(D390="","",VLOOKUP(D390,PROFILE!$B$6:$Z$5000,24,FALSE))</f>
        <v/>
      </c>
      <c r="I390" s="110" t="str">
        <f>IF(D390="","",VLOOKUP(D390,PROFILE!$B$6:$Z$5000,25,FALSE))</f>
        <v/>
      </c>
      <c r="K390" s="87" t="str">
        <f t="shared" si="50"/>
        <v/>
      </c>
      <c r="L390" s="87" t="str">
        <f t="shared" si="46"/>
        <v/>
      </c>
      <c r="N390" s="138" t="str">
        <f t="shared" si="51"/>
        <v/>
      </c>
      <c r="O390" s="110" t="str">
        <f>IF(D390="","",IF(VLOOKUP(D390,KPI!$A$4:$P$5000,16,FALSE)=0,"UNBILL","BILLED"))</f>
        <v/>
      </c>
      <c r="P390" s="90" t="str">
        <f t="shared" si="48"/>
        <v/>
      </c>
      <c r="Q390" s="168" t="str">
        <f t="shared" si="52"/>
        <v>ไม่ระบุ</v>
      </c>
      <c r="R390" s="169" t="str">
        <f t="shared" si="53"/>
        <v/>
      </c>
      <c r="U390" s="91">
        <v>390</v>
      </c>
    </row>
    <row r="391" spans="1:21" x14ac:dyDescent="0.35">
      <c r="A391" s="151" t="str">
        <f t="shared" ca="1" si="47"/>
        <v/>
      </c>
      <c r="B391" s="15">
        <v>400</v>
      </c>
      <c r="C391" s="81" t="str">
        <f t="shared" si="49"/>
        <v/>
      </c>
      <c r="E391" s="109" t="str">
        <f>IF(D391="","",VLOOKUP(D391,PROFILE!$B$6:$Z$5000,10,FALSE))</f>
        <v/>
      </c>
      <c r="F391" s="109" t="str">
        <f>IF(D391="","",VLOOKUP(D391,PROFILE!$B$6:$Z$5000,18,FALSE))</f>
        <v/>
      </c>
      <c r="G391" s="81" t="str">
        <f>IF(D391="","",VLOOKUP(D391,PROFILE!$B$6:$Z$5000,23,FALSE))</f>
        <v/>
      </c>
      <c r="H391" s="81" t="str">
        <f>IF(D391="","",VLOOKUP(D391,PROFILE!$B$6:$Z$5000,24,FALSE))</f>
        <v/>
      </c>
      <c r="I391" s="110" t="str">
        <f>IF(D391="","",VLOOKUP(D391,PROFILE!$B$6:$Z$5000,25,FALSE))</f>
        <v/>
      </c>
      <c r="K391" s="87" t="str">
        <f t="shared" si="50"/>
        <v/>
      </c>
      <c r="L391" s="87" t="str">
        <f t="shared" si="46"/>
        <v/>
      </c>
      <c r="N391" s="138" t="str">
        <f t="shared" si="51"/>
        <v/>
      </c>
      <c r="O391" s="110" t="str">
        <f>IF(D391="","",IF(VLOOKUP(D391,KPI!$A$4:$P$5000,16,FALSE)=0,"UNBILL","BILLED"))</f>
        <v/>
      </c>
      <c r="P391" s="90" t="str">
        <f t="shared" si="48"/>
        <v/>
      </c>
      <c r="Q391" s="168" t="str">
        <f t="shared" si="52"/>
        <v>ไม่ระบุ</v>
      </c>
      <c r="R391" s="169" t="str">
        <f t="shared" si="53"/>
        <v/>
      </c>
      <c r="U391" s="91">
        <v>391</v>
      </c>
    </row>
    <row r="392" spans="1:21" x14ac:dyDescent="0.35">
      <c r="A392" s="151" t="str">
        <f t="shared" ca="1" si="47"/>
        <v/>
      </c>
      <c r="B392" s="15">
        <v>401</v>
      </c>
      <c r="C392" s="81" t="str">
        <f t="shared" si="49"/>
        <v/>
      </c>
      <c r="E392" s="109" t="str">
        <f>IF(D392="","",VLOOKUP(D392,PROFILE!$B$6:$Z$5000,10,FALSE))</f>
        <v/>
      </c>
      <c r="F392" s="109" t="str">
        <f>IF(D392="","",VLOOKUP(D392,PROFILE!$B$6:$Z$5000,18,FALSE))</f>
        <v/>
      </c>
      <c r="G392" s="81" t="str">
        <f>IF(D392="","",VLOOKUP(D392,PROFILE!$B$6:$Z$5000,23,FALSE))</f>
        <v/>
      </c>
      <c r="H392" s="81" t="str">
        <f>IF(D392="","",VLOOKUP(D392,PROFILE!$B$6:$Z$5000,24,FALSE))</f>
        <v/>
      </c>
      <c r="I392" s="110" t="str">
        <f>IF(D392="","",VLOOKUP(D392,PROFILE!$B$6:$Z$5000,25,FALSE))</f>
        <v/>
      </c>
      <c r="K392" s="87" t="str">
        <f t="shared" si="50"/>
        <v/>
      </c>
      <c r="L392" s="87" t="str">
        <f t="shared" si="46"/>
        <v/>
      </c>
      <c r="N392" s="138" t="str">
        <f t="shared" si="51"/>
        <v/>
      </c>
      <c r="O392" s="110" t="str">
        <f>IF(D392="","",IF(VLOOKUP(D392,KPI!$A$4:$P$5000,16,FALSE)=0,"UNBILL","BILLED"))</f>
        <v/>
      </c>
      <c r="P392" s="90" t="str">
        <f t="shared" si="48"/>
        <v/>
      </c>
      <c r="Q392" s="168" t="str">
        <f t="shared" si="52"/>
        <v>ไม่ระบุ</v>
      </c>
      <c r="R392" s="169" t="str">
        <f t="shared" si="53"/>
        <v/>
      </c>
      <c r="U392" s="91">
        <v>392</v>
      </c>
    </row>
    <row r="393" spans="1:21" x14ac:dyDescent="0.35">
      <c r="A393" s="151" t="str">
        <f t="shared" ca="1" si="47"/>
        <v/>
      </c>
      <c r="B393" s="15">
        <v>402</v>
      </c>
      <c r="C393" s="81" t="str">
        <f t="shared" si="49"/>
        <v/>
      </c>
      <c r="E393" s="109" t="str">
        <f>IF(D393="","",VLOOKUP(D393,PROFILE!$B$6:$Z$5000,10,FALSE))</f>
        <v/>
      </c>
      <c r="F393" s="109" t="str">
        <f>IF(D393="","",VLOOKUP(D393,PROFILE!$B$6:$Z$5000,18,FALSE))</f>
        <v/>
      </c>
      <c r="G393" s="81" t="str">
        <f>IF(D393="","",VLOOKUP(D393,PROFILE!$B$6:$Z$5000,23,FALSE))</f>
        <v/>
      </c>
      <c r="H393" s="81" t="str">
        <f>IF(D393="","",VLOOKUP(D393,PROFILE!$B$6:$Z$5000,24,FALSE))</f>
        <v/>
      </c>
      <c r="I393" s="110" t="str">
        <f>IF(D393="","",VLOOKUP(D393,PROFILE!$B$6:$Z$5000,25,FALSE))</f>
        <v/>
      </c>
      <c r="K393" s="87" t="str">
        <f t="shared" si="50"/>
        <v/>
      </c>
      <c r="L393" s="87" t="str">
        <f t="shared" si="46"/>
        <v/>
      </c>
      <c r="N393" s="138" t="str">
        <f t="shared" si="51"/>
        <v/>
      </c>
      <c r="O393" s="110" t="str">
        <f>IF(D393="","",IF(VLOOKUP(D393,KPI!$A$4:$P$5000,16,FALSE)=0,"UNBILL","BILLED"))</f>
        <v/>
      </c>
      <c r="P393" s="90" t="str">
        <f t="shared" si="48"/>
        <v/>
      </c>
      <c r="Q393" s="168" t="str">
        <f t="shared" si="52"/>
        <v>ไม่ระบุ</v>
      </c>
      <c r="R393" s="169" t="str">
        <f t="shared" si="53"/>
        <v/>
      </c>
      <c r="U393" s="91">
        <v>393</v>
      </c>
    </row>
    <row r="394" spans="1:21" x14ac:dyDescent="0.35">
      <c r="A394" s="151" t="str">
        <f t="shared" ca="1" si="47"/>
        <v/>
      </c>
      <c r="B394" s="15">
        <v>403</v>
      </c>
      <c r="C394" s="81" t="str">
        <f t="shared" si="49"/>
        <v/>
      </c>
      <c r="E394" s="109" t="str">
        <f>IF(D394="","",VLOOKUP(D394,PROFILE!$B$6:$Z$5000,10,FALSE))</f>
        <v/>
      </c>
      <c r="F394" s="109" t="str">
        <f>IF(D394="","",VLOOKUP(D394,PROFILE!$B$6:$Z$5000,18,FALSE))</f>
        <v/>
      </c>
      <c r="G394" s="81" t="str">
        <f>IF(D394="","",VLOOKUP(D394,PROFILE!$B$6:$Z$5000,23,FALSE))</f>
        <v/>
      </c>
      <c r="H394" s="81" t="str">
        <f>IF(D394="","",VLOOKUP(D394,PROFILE!$B$6:$Z$5000,24,FALSE))</f>
        <v/>
      </c>
      <c r="I394" s="110" t="str">
        <f>IF(D394="","",VLOOKUP(D394,PROFILE!$B$6:$Z$5000,25,FALSE))</f>
        <v/>
      </c>
      <c r="K394" s="87" t="str">
        <f t="shared" si="50"/>
        <v/>
      </c>
      <c r="L394" s="87" t="str">
        <f t="shared" si="46"/>
        <v/>
      </c>
      <c r="N394" s="138" t="str">
        <f t="shared" si="51"/>
        <v/>
      </c>
      <c r="O394" s="110" t="str">
        <f>IF(D394="","",IF(VLOOKUP(D394,KPI!$A$4:$P$5000,16,FALSE)=0,"UNBILL","BILLED"))</f>
        <v/>
      </c>
      <c r="P394" s="90" t="str">
        <f t="shared" si="48"/>
        <v/>
      </c>
      <c r="Q394" s="168" t="str">
        <f t="shared" si="52"/>
        <v>ไม่ระบุ</v>
      </c>
      <c r="R394" s="169" t="str">
        <f t="shared" si="53"/>
        <v/>
      </c>
      <c r="U394" s="91">
        <v>394</v>
      </c>
    </row>
    <row r="395" spans="1:21" x14ac:dyDescent="0.35">
      <c r="A395" s="151" t="str">
        <f t="shared" ca="1" si="47"/>
        <v/>
      </c>
      <c r="B395" s="15">
        <v>404</v>
      </c>
      <c r="C395" s="81" t="str">
        <f t="shared" si="49"/>
        <v/>
      </c>
      <c r="E395" s="109" t="str">
        <f>IF(D395="","",VLOOKUP(D395,PROFILE!$B$6:$Z$5000,10,FALSE))</f>
        <v/>
      </c>
      <c r="F395" s="109" t="str">
        <f>IF(D395="","",VLOOKUP(D395,PROFILE!$B$6:$Z$5000,18,FALSE))</f>
        <v/>
      </c>
      <c r="G395" s="81" t="str">
        <f>IF(D395="","",VLOOKUP(D395,PROFILE!$B$6:$Z$5000,23,FALSE))</f>
        <v/>
      </c>
      <c r="H395" s="81" t="str">
        <f>IF(D395="","",VLOOKUP(D395,PROFILE!$B$6:$Z$5000,24,FALSE))</f>
        <v/>
      </c>
      <c r="I395" s="110" t="str">
        <f>IF(D395="","",VLOOKUP(D395,PROFILE!$B$6:$Z$5000,25,FALSE))</f>
        <v/>
      </c>
      <c r="K395" s="87" t="str">
        <f t="shared" si="50"/>
        <v/>
      </c>
      <c r="L395" s="87" t="str">
        <f t="shared" si="46"/>
        <v/>
      </c>
      <c r="N395" s="138" t="str">
        <f t="shared" si="51"/>
        <v/>
      </c>
      <c r="O395" s="110" t="str">
        <f>IF(D395="","",IF(VLOOKUP(D395,KPI!$A$4:$P$5000,16,FALSE)=0,"UNBILL","BILLED"))</f>
        <v/>
      </c>
      <c r="P395" s="90" t="str">
        <f t="shared" si="48"/>
        <v/>
      </c>
      <c r="Q395" s="168" t="str">
        <f t="shared" si="52"/>
        <v>ไม่ระบุ</v>
      </c>
      <c r="R395" s="169" t="str">
        <f t="shared" si="53"/>
        <v/>
      </c>
      <c r="U395" s="91">
        <v>395</v>
      </c>
    </row>
    <row r="396" spans="1:21" x14ac:dyDescent="0.35">
      <c r="A396" s="151" t="str">
        <f t="shared" ca="1" si="47"/>
        <v/>
      </c>
      <c r="B396" s="15">
        <v>405</v>
      </c>
      <c r="C396" s="81" t="str">
        <f t="shared" si="49"/>
        <v/>
      </c>
      <c r="E396" s="109" t="str">
        <f>IF(D396="","",VLOOKUP(D396,PROFILE!$B$6:$Z$5000,10,FALSE))</f>
        <v/>
      </c>
      <c r="F396" s="109" t="str">
        <f>IF(D396="","",VLOOKUP(D396,PROFILE!$B$6:$Z$5000,18,FALSE))</f>
        <v/>
      </c>
      <c r="G396" s="81" t="str">
        <f>IF(D396="","",VLOOKUP(D396,PROFILE!$B$6:$Z$5000,23,FALSE))</f>
        <v/>
      </c>
      <c r="H396" s="81" t="str">
        <f>IF(D396="","",VLOOKUP(D396,PROFILE!$B$6:$Z$5000,24,FALSE))</f>
        <v/>
      </c>
      <c r="I396" s="110" t="str">
        <f>IF(D396="","",VLOOKUP(D396,PROFILE!$B$6:$Z$5000,25,FALSE))</f>
        <v/>
      </c>
      <c r="K396" s="87" t="str">
        <f t="shared" si="50"/>
        <v/>
      </c>
      <c r="L396" s="87" t="str">
        <f t="shared" si="46"/>
        <v/>
      </c>
      <c r="N396" s="138" t="str">
        <f t="shared" si="51"/>
        <v/>
      </c>
      <c r="O396" s="110" t="str">
        <f>IF(D396="","",IF(VLOOKUP(D396,KPI!$A$4:$P$5000,16,FALSE)=0,"UNBILL","BILLED"))</f>
        <v/>
      </c>
      <c r="P396" s="90" t="str">
        <f t="shared" si="48"/>
        <v/>
      </c>
      <c r="Q396" s="168" t="str">
        <f t="shared" si="52"/>
        <v>ไม่ระบุ</v>
      </c>
      <c r="R396" s="169" t="str">
        <f t="shared" si="53"/>
        <v/>
      </c>
      <c r="U396" s="91">
        <v>396</v>
      </c>
    </row>
    <row r="397" spans="1:21" x14ac:dyDescent="0.35">
      <c r="A397" s="151" t="str">
        <f t="shared" ca="1" si="47"/>
        <v/>
      </c>
      <c r="B397" s="15">
        <v>406</v>
      </c>
      <c r="C397" s="81" t="str">
        <f t="shared" si="49"/>
        <v/>
      </c>
      <c r="E397" s="109" t="str">
        <f>IF(D397="","",VLOOKUP(D397,PROFILE!$B$6:$Z$5000,10,FALSE))</f>
        <v/>
      </c>
      <c r="F397" s="109" t="str">
        <f>IF(D397="","",VLOOKUP(D397,PROFILE!$B$6:$Z$5000,18,FALSE))</f>
        <v/>
      </c>
      <c r="G397" s="81" t="str">
        <f>IF(D397="","",VLOOKUP(D397,PROFILE!$B$6:$Z$5000,23,FALSE))</f>
        <v/>
      </c>
      <c r="H397" s="81" t="str">
        <f>IF(D397="","",VLOOKUP(D397,PROFILE!$B$6:$Z$5000,24,FALSE))</f>
        <v/>
      </c>
      <c r="I397" s="110" t="str">
        <f>IF(D397="","",VLOOKUP(D397,PROFILE!$B$6:$Z$5000,25,FALSE))</f>
        <v/>
      </c>
      <c r="K397" s="87" t="str">
        <f t="shared" si="50"/>
        <v/>
      </c>
      <c r="L397" s="87" t="str">
        <f t="shared" si="46"/>
        <v/>
      </c>
      <c r="N397" s="138" t="str">
        <f t="shared" si="51"/>
        <v/>
      </c>
      <c r="O397" s="110" t="str">
        <f>IF(D397="","",IF(VLOOKUP(D397,KPI!$A$4:$P$5000,16,FALSE)=0,"UNBILL","BILLED"))</f>
        <v/>
      </c>
      <c r="P397" s="90" t="str">
        <f t="shared" si="48"/>
        <v/>
      </c>
      <c r="Q397" s="168" t="str">
        <f t="shared" si="52"/>
        <v>ไม่ระบุ</v>
      </c>
      <c r="R397" s="169" t="str">
        <f t="shared" si="53"/>
        <v/>
      </c>
      <c r="U397" s="91">
        <v>397</v>
      </c>
    </row>
    <row r="398" spans="1:21" x14ac:dyDescent="0.35">
      <c r="A398" s="151" t="str">
        <f t="shared" ca="1" si="47"/>
        <v/>
      </c>
      <c r="B398" s="15">
        <v>407</v>
      </c>
      <c r="C398" s="81" t="str">
        <f t="shared" si="49"/>
        <v/>
      </c>
      <c r="E398" s="109" t="str">
        <f>IF(D398="","",VLOOKUP(D398,PROFILE!$B$6:$Z$5000,10,FALSE))</f>
        <v/>
      </c>
      <c r="F398" s="109" t="str">
        <f>IF(D398="","",VLOOKUP(D398,PROFILE!$B$6:$Z$5000,18,FALSE))</f>
        <v/>
      </c>
      <c r="G398" s="81" t="str">
        <f>IF(D398="","",VLOOKUP(D398,PROFILE!$B$6:$Z$5000,23,FALSE))</f>
        <v/>
      </c>
      <c r="H398" s="81" t="str">
        <f>IF(D398="","",VLOOKUP(D398,PROFILE!$B$6:$Z$5000,24,FALSE))</f>
        <v/>
      </c>
      <c r="I398" s="110" t="str">
        <f>IF(D398="","",VLOOKUP(D398,PROFILE!$B$6:$Z$5000,25,FALSE))</f>
        <v/>
      </c>
      <c r="K398" s="87" t="str">
        <f t="shared" si="50"/>
        <v/>
      </c>
      <c r="L398" s="87" t="str">
        <f t="shared" si="46"/>
        <v/>
      </c>
      <c r="N398" s="138" t="str">
        <f t="shared" si="51"/>
        <v/>
      </c>
      <c r="O398" s="110" t="str">
        <f>IF(D398="","",IF(VLOOKUP(D398,KPI!$A$4:$P$5000,16,FALSE)=0,"UNBILL","BILLED"))</f>
        <v/>
      </c>
      <c r="P398" s="90" t="str">
        <f t="shared" si="48"/>
        <v/>
      </c>
      <c r="Q398" s="168" t="str">
        <f t="shared" si="52"/>
        <v>ไม่ระบุ</v>
      </c>
      <c r="R398" s="169" t="str">
        <f t="shared" si="53"/>
        <v/>
      </c>
      <c r="U398" s="91">
        <v>398</v>
      </c>
    </row>
    <row r="399" spans="1:21" x14ac:dyDescent="0.35">
      <c r="A399" s="151" t="str">
        <f t="shared" ca="1" si="47"/>
        <v/>
      </c>
      <c r="B399" s="15">
        <v>408</v>
      </c>
      <c r="C399" s="81" t="str">
        <f t="shared" si="49"/>
        <v/>
      </c>
      <c r="E399" s="109" t="str">
        <f>IF(D399="","",VLOOKUP(D399,PROFILE!$B$6:$Z$5000,10,FALSE))</f>
        <v/>
      </c>
      <c r="F399" s="109" t="str">
        <f>IF(D399="","",VLOOKUP(D399,PROFILE!$B$6:$Z$5000,18,FALSE))</f>
        <v/>
      </c>
      <c r="G399" s="81" t="str">
        <f>IF(D399="","",VLOOKUP(D399,PROFILE!$B$6:$Z$5000,23,FALSE))</f>
        <v/>
      </c>
      <c r="H399" s="81" t="str">
        <f>IF(D399="","",VLOOKUP(D399,PROFILE!$B$6:$Z$5000,24,FALSE))</f>
        <v/>
      </c>
      <c r="I399" s="110" t="str">
        <f>IF(D399="","",VLOOKUP(D399,PROFILE!$B$6:$Z$5000,25,FALSE))</f>
        <v/>
      </c>
      <c r="K399" s="87" t="str">
        <f t="shared" si="50"/>
        <v/>
      </c>
      <c r="L399" s="87" t="str">
        <f t="shared" si="46"/>
        <v/>
      </c>
      <c r="N399" s="138" t="str">
        <f t="shared" si="51"/>
        <v/>
      </c>
      <c r="O399" s="110" t="str">
        <f>IF(D399="","",IF(VLOOKUP(D399,KPI!$A$4:$P$5000,16,FALSE)=0,"UNBILL","BILLED"))</f>
        <v/>
      </c>
      <c r="P399" s="90" t="str">
        <f t="shared" si="48"/>
        <v/>
      </c>
      <c r="Q399" s="168" t="str">
        <f t="shared" si="52"/>
        <v>ไม่ระบุ</v>
      </c>
      <c r="R399" s="169" t="str">
        <f t="shared" si="53"/>
        <v/>
      </c>
      <c r="U399" s="91">
        <v>399</v>
      </c>
    </row>
    <row r="400" spans="1:21" x14ac:dyDescent="0.35">
      <c r="A400" s="151" t="str">
        <f t="shared" ca="1" si="47"/>
        <v/>
      </c>
      <c r="B400" s="15">
        <v>409</v>
      </c>
      <c r="C400" s="81" t="str">
        <f t="shared" si="49"/>
        <v/>
      </c>
      <c r="E400" s="109" t="str">
        <f>IF(D400="","",VLOOKUP(D400,PROFILE!$B$6:$Z$5000,10,FALSE))</f>
        <v/>
      </c>
      <c r="F400" s="109" t="str">
        <f>IF(D400="","",VLOOKUP(D400,PROFILE!$B$6:$Z$5000,18,FALSE))</f>
        <v/>
      </c>
      <c r="G400" s="81" t="str">
        <f>IF(D400="","",VLOOKUP(D400,PROFILE!$B$6:$Z$5000,23,FALSE))</f>
        <v/>
      </c>
      <c r="H400" s="81" t="str">
        <f>IF(D400="","",VLOOKUP(D400,PROFILE!$B$6:$Z$5000,24,FALSE))</f>
        <v/>
      </c>
      <c r="I400" s="110" t="str">
        <f>IF(D400="","",VLOOKUP(D400,PROFILE!$B$6:$Z$5000,25,FALSE))</f>
        <v/>
      </c>
      <c r="K400" s="87" t="str">
        <f t="shared" si="50"/>
        <v/>
      </c>
      <c r="L400" s="87" t="str">
        <f t="shared" si="46"/>
        <v/>
      </c>
      <c r="N400" s="138" t="str">
        <f t="shared" si="51"/>
        <v/>
      </c>
      <c r="O400" s="110" t="str">
        <f>IF(D400="","",IF(VLOOKUP(D400,KPI!$A$4:$P$5000,16,FALSE)=0,"UNBILL","BILLED"))</f>
        <v/>
      </c>
      <c r="P400" s="90" t="str">
        <f t="shared" si="48"/>
        <v/>
      </c>
      <c r="Q400" s="168" t="str">
        <f t="shared" si="52"/>
        <v>ไม่ระบุ</v>
      </c>
      <c r="R400" s="169" t="str">
        <f t="shared" si="53"/>
        <v/>
      </c>
      <c r="U400" s="91">
        <v>400</v>
      </c>
    </row>
    <row r="401" spans="1:21" x14ac:dyDescent="0.35">
      <c r="A401" s="151" t="str">
        <f t="shared" ca="1" si="47"/>
        <v/>
      </c>
      <c r="B401" s="15">
        <v>410</v>
      </c>
      <c r="C401" s="81" t="str">
        <f t="shared" si="49"/>
        <v/>
      </c>
      <c r="E401" s="109" t="str">
        <f>IF(D401="","",VLOOKUP(D401,PROFILE!$B$6:$Z$5000,10,FALSE))</f>
        <v/>
      </c>
      <c r="F401" s="109" t="str">
        <f>IF(D401="","",VLOOKUP(D401,PROFILE!$B$6:$Z$5000,18,FALSE))</f>
        <v/>
      </c>
      <c r="G401" s="81" t="str">
        <f>IF(D401="","",VLOOKUP(D401,PROFILE!$B$6:$Z$5000,23,FALSE))</f>
        <v/>
      </c>
      <c r="H401" s="81" t="str">
        <f>IF(D401="","",VLOOKUP(D401,PROFILE!$B$6:$Z$5000,24,FALSE))</f>
        <v/>
      </c>
      <c r="I401" s="110" t="str">
        <f>IF(D401="","",VLOOKUP(D401,PROFILE!$B$6:$Z$5000,25,FALSE))</f>
        <v/>
      </c>
      <c r="K401" s="87" t="str">
        <f t="shared" si="50"/>
        <v/>
      </c>
      <c r="L401" s="87" t="str">
        <f t="shared" si="46"/>
        <v/>
      </c>
      <c r="N401" s="138" t="str">
        <f t="shared" si="51"/>
        <v/>
      </c>
      <c r="O401" s="110" t="str">
        <f>IF(D401="","",IF(VLOOKUP(D401,KPI!$A$4:$P$5000,16,FALSE)=0,"UNBILL","BILLED"))</f>
        <v/>
      </c>
      <c r="P401" s="90" t="str">
        <f t="shared" si="48"/>
        <v/>
      </c>
      <c r="Q401" s="168" t="str">
        <f t="shared" si="52"/>
        <v>ไม่ระบุ</v>
      </c>
      <c r="R401" s="169" t="str">
        <f t="shared" si="53"/>
        <v/>
      </c>
      <c r="U401" s="91">
        <v>401</v>
      </c>
    </row>
    <row r="402" spans="1:21" x14ac:dyDescent="0.35">
      <c r="A402" s="151" t="str">
        <f t="shared" ca="1" si="47"/>
        <v/>
      </c>
      <c r="B402" s="15">
        <v>411</v>
      </c>
      <c r="C402" s="81" t="str">
        <f t="shared" si="49"/>
        <v/>
      </c>
      <c r="E402" s="109" t="str">
        <f>IF(D402="","",VLOOKUP(D402,PROFILE!$B$6:$Z$5000,10,FALSE))</f>
        <v/>
      </c>
      <c r="F402" s="109" t="str">
        <f>IF(D402="","",VLOOKUP(D402,PROFILE!$B$6:$Z$5000,18,FALSE))</f>
        <v/>
      </c>
      <c r="G402" s="81" t="str">
        <f>IF(D402="","",VLOOKUP(D402,PROFILE!$B$6:$Z$5000,23,FALSE))</f>
        <v/>
      </c>
      <c r="H402" s="81" t="str">
        <f>IF(D402="","",VLOOKUP(D402,PROFILE!$B$6:$Z$5000,24,FALSE))</f>
        <v/>
      </c>
      <c r="I402" s="110" t="str">
        <f>IF(D402="","",VLOOKUP(D402,PROFILE!$B$6:$Z$5000,25,FALSE))</f>
        <v/>
      </c>
      <c r="K402" s="87" t="str">
        <f t="shared" si="50"/>
        <v/>
      </c>
      <c r="L402" s="87" t="str">
        <f t="shared" ref="L402:L465" si="54">IF(D402="","",J402*0.03)</f>
        <v/>
      </c>
      <c r="N402" s="138" t="str">
        <f t="shared" si="51"/>
        <v/>
      </c>
      <c r="O402" s="110" t="str">
        <f>IF(D402="","",IF(VLOOKUP(D402,KPI!$A$4:$P$5000,16,FALSE)=0,"UNBILL","BILLED"))</f>
        <v/>
      </c>
      <c r="P402" s="90" t="str">
        <f t="shared" si="48"/>
        <v/>
      </c>
      <c r="Q402" s="168" t="str">
        <f t="shared" si="52"/>
        <v>ไม่ระบุ</v>
      </c>
      <c r="R402" s="169" t="str">
        <f t="shared" si="53"/>
        <v/>
      </c>
      <c r="U402" s="91">
        <v>402</v>
      </c>
    </row>
    <row r="403" spans="1:21" x14ac:dyDescent="0.35">
      <c r="A403" s="151" t="str">
        <f t="shared" ca="1" si="47"/>
        <v/>
      </c>
      <c r="B403" s="15">
        <v>412</v>
      </c>
      <c r="C403" s="81" t="str">
        <f t="shared" si="49"/>
        <v/>
      </c>
      <c r="E403" s="109" t="str">
        <f>IF(D403="","",VLOOKUP(D403,PROFILE!$B$6:$Z$5000,10,FALSE))</f>
        <v/>
      </c>
      <c r="F403" s="109" t="str">
        <f>IF(D403="","",VLOOKUP(D403,PROFILE!$B$6:$Z$5000,18,FALSE))</f>
        <v/>
      </c>
      <c r="G403" s="81" t="str">
        <f>IF(D403="","",VLOOKUP(D403,PROFILE!$B$6:$Z$5000,23,FALSE))</f>
        <v/>
      </c>
      <c r="H403" s="81" t="str">
        <f>IF(D403="","",VLOOKUP(D403,PROFILE!$B$6:$Z$5000,24,FALSE))</f>
        <v/>
      </c>
      <c r="I403" s="110" t="str">
        <f>IF(D403="","",VLOOKUP(D403,PROFILE!$B$6:$Z$5000,25,FALSE))</f>
        <v/>
      </c>
      <c r="K403" s="87" t="str">
        <f t="shared" si="50"/>
        <v/>
      </c>
      <c r="L403" s="87" t="str">
        <f t="shared" si="54"/>
        <v/>
      </c>
      <c r="N403" s="138" t="str">
        <f t="shared" si="51"/>
        <v/>
      </c>
      <c r="O403" s="110" t="str">
        <f>IF(D403="","",IF(VLOOKUP(D403,KPI!$A$4:$P$5000,16,FALSE)=0,"UNBILL","BILLED"))</f>
        <v/>
      </c>
      <c r="P403" s="90" t="str">
        <f t="shared" si="48"/>
        <v/>
      </c>
      <c r="Q403" s="168" t="str">
        <f t="shared" si="52"/>
        <v>ไม่ระบุ</v>
      </c>
      <c r="R403" s="169" t="str">
        <f t="shared" si="53"/>
        <v/>
      </c>
      <c r="U403" s="91">
        <v>403</v>
      </c>
    </row>
    <row r="404" spans="1:21" x14ac:dyDescent="0.35">
      <c r="A404" s="151" t="str">
        <f t="shared" ca="1" si="47"/>
        <v/>
      </c>
      <c r="B404" s="15">
        <v>413</v>
      </c>
      <c r="C404" s="81" t="str">
        <f t="shared" si="49"/>
        <v/>
      </c>
      <c r="E404" s="109" t="str">
        <f>IF(D404="","",VLOOKUP(D404,PROFILE!$B$6:$Z$5000,10,FALSE))</f>
        <v/>
      </c>
      <c r="F404" s="109" t="str">
        <f>IF(D404="","",VLOOKUP(D404,PROFILE!$B$6:$Z$5000,18,FALSE))</f>
        <v/>
      </c>
      <c r="G404" s="81" t="str">
        <f>IF(D404="","",VLOOKUP(D404,PROFILE!$B$6:$Z$5000,23,FALSE))</f>
        <v/>
      </c>
      <c r="H404" s="81" t="str">
        <f>IF(D404="","",VLOOKUP(D404,PROFILE!$B$6:$Z$5000,24,FALSE))</f>
        <v/>
      </c>
      <c r="I404" s="110" t="str">
        <f>IF(D404="","",VLOOKUP(D404,PROFILE!$B$6:$Z$5000,25,FALSE))</f>
        <v/>
      </c>
      <c r="K404" s="87" t="str">
        <f t="shared" si="50"/>
        <v/>
      </c>
      <c r="L404" s="87" t="str">
        <f t="shared" si="54"/>
        <v/>
      </c>
      <c r="N404" s="138" t="str">
        <f t="shared" si="51"/>
        <v/>
      </c>
      <c r="O404" s="110" t="str">
        <f>IF(D404="","",IF(VLOOKUP(D404,KPI!$A$4:$P$5000,16,FALSE)=0,"UNBILL","BILLED"))</f>
        <v/>
      </c>
      <c r="P404" s="90" t="str">
        <f t="shared" si="48"/>
        <v/>
      </c>
      <c r="Q404" s="168" t="str">
        <f t="shared" si="52"/>
        <v>ไม่ระบุ</v>
      </c>
      <c r="R404" s="169" t="str">
        <f t="shared" si="53"/>
        <v/>
      </c>
      <c r="U404" s="91">
        <v>404</v>
      </c>
    </row>
    <row r="405" spans="1:21" x14ac:dyDescent="0.35">
      <c r="A405" s="151" t="str">
        <f t="shared" ca="1" si="47"/>
        <v/>
      </c>
      <c r="B405" s="15">
        <v>414</v>
      </c>
      <c r="C405" s="81" t="str">
        <f t="shared" si="49"/>
        <v/>
      </c>
      <c r="E405" s="109" t="str">
        <f>IF(D405="","",VLOOKUP(D405,PROFILE!$B$6:$Z$5000,10,FALSE))</f>
        <v/>
      </c>
      <c r="F405" s="109" t="str">
        <f>IF(D405="","",VLOOKUP(D405,PROFILE!$B$6:$Z$5000,18,FALSE))</f>
        <v/>
      </c>
      <c r="G405" s="81" t="str">
        <f>IF(D405="","",VLOOKUP(D405,PROFILE!$B$6:$Z$5000,23,FALSE))</f>
        <v/>
      </c>
      <c r="H405" s="81" t="str">
        <f>IF(D405="","",VLOOKUP(D405,PROFILE!$B$6:$Z$5000,24,FALSE))</f>
        <v/>
      </c>
      <c r="I405" s="110" t="str">
        <f>IF(D405="","",VLOOKUP(D405,PROFILE!$B$6:$Z$5000,25,FALSE))</f>
        <v/>
      </c>
      <c r="K405" s="87" t="str">
        <f t="shared" si="50"/>
        <v/>
      </c>
      <c r="L405" s="87" t="str">
        <f t="shared" si="54"/>
        <v/>
      </c>
      <c r="N405" s="138" t="str">
        <f t="shared" si="51"/>
        <v/>
      </c>
      <c r="O405" s="110" t="str">
        <f>IF(D405="","",IF(VLOOKUP(D405,KPI!$A$4:$P$5000,16,FALSE)=0,"UNBILL","BILLED"))</f>
        <v/>
      </c>
      <c r="P405" s="90" t="str">
        <f t="shared" si="48"/>
        <v/>
      </c>
      <c r="Q405" s="168" t="str">
        <f t="shared" si="52"/>
        <v>ไม่ระบุ</v>
      </c>
      <c r="R405" s="169" t="str">
        <f t="shared" si="53"/>
        <v/>
      </c>
      <c r="U405" s="91">
        <v>405</v>
      </c>
    </row>
    <row r="406" spans="1:21" x14ac:dyDescent="0.35">
      <c r="A406" s="151" t="str">
        <f t="shared" ca="1" si="47"/>
        <v/>
      </c>
      <c r="B406" s="15">
        <v>415</v>
      </c>
      <c r="C406" s="81" t="str">
        <f t="shared" si="49"/>
        <v/>
      </c>
      <c r="E406" s="109" t="str">
        <f>IF(D406="","",VLOOKUP(D406,PROFILE!$B$6:$Z$5000,10,FALSE))</f>
        <v/>
      </c>
      <c r="F406" s="109" t="str">
        <f>IF(D406="","",VLOOKUP(D406,PROFILE!$B$6:$Z$5000,18,FALSE))</f>
        <v/>
      </c>
      <c r="G406" s="81" t="str">
        <f>IF(D406="","",VLOOKUP(D406,PROFILE!$B$6:$Z$5000,23,FALSE))</f>
        <v/>
      </c>
      <c r="H406" s="81" t="str">
        <f>IF(D406="","",VLOOKUP(D406,PROFILE!$B$6:$Z$5000,24,FALSE))</f>
        <v/>
      </c>
      <c r="I406" s="110" t="str">
        <f>IF(D406="","",VLOOKUP(D406,PROFILE!$B$6:$Z$5000,25,FALSE))</f>
        <v/>
      </c>
      <c r="K406" s="87" t="str">
        <f t="shared" si="50"/>
        <v/>
      </c>
      <c r="L406" s="87" t="str">
        <f t="shared" si="54"/>
        <v/>
      </c>
      <c r="N406" s="138" t="str">
        <f t="shared" si="51"/>
        <v/>
      </c>
      <c r="O406" s="110" t="str">
        <f>IF(D406="","",IF(VLOOKUP(D406,KPI!$A$4:$P$5000,16,FALSE)=0,"UNBILL","BILLED"))</f>
        <v/>
      </c>
      <c r="P406" s="90" t="str">
        <f t="shared" si="48"/>
        <v/>
      </c>
      <c r="Q406" s="168" t="str">
        <f t="shared" si="52"/>
        <v>ไม่ระบุ</v>
      </c>
      <c r="R406" s="169" t="str">
        <f t="shared" si="53"/>
        <v/>
      </c>
      <c r="U406" s="91">
        <v>406</v>
      </c>
    </row>
    <row r="407" spans="1:21" x14ac:dyDescent="0.35">
      <c r="A407" s="151" t="str">
        <f t="shared" ca="1" si="47"/>
        <v/>
      </c>
      <c r="B407" s="15">
        <v>416</v>
      </c>
      <c r="C407" s="81" t="str">
        <f t="shared" si="49"/>
        <v/>
      </c>
      <c r="E407" s="109" t="str">
        <f>IF(D407="","",VLOOKUP(D407,PROFILE!$B$6:$Z$5000,10,FALSE))</f>
        <v/>
      </c>
      <c r="F407" s="109" t="str">
        <f>IF(D407="","",VLOOKUP(D407,PROFILE!$B$6:$Z$5000,18,FALSE))</f>
        <v/>
      </c>
      <c r="G407" s="81" t="str">
        <f>IF(D407="","",VLOOKUP(D407,PROFILE!$B$6:$Z$5000,23,FALSE))</f>
        <v/>
      </c>
      <c r="H407" s="81" t="str">
        <f>IF(D407="","",VLOOKUP(D407,PROFILE!$B$6:$Z$5000,24,FALSE))</f>
        <v/>
      </c>
      <c r="I407" s="110" t="str">
        <f>IF(D407="","",VLOOKUP(D407,PROFILE!$B$6:$Z$5000,25,FALSE))</f>
        <v/>
      </c>
      <c r="K407" s="87" t="str">
        <f t="shared" si="50"/>
        <v/>
      </c>
      <c r="L407" s="87" t="str">
        <f t="shared" si="54"/>
        <v/>
      </c>
      <c r="N407" s="138" t="str">
        <f t="shared" si="51"/>
        <v/>
      </c>
      <c r="O407" s="110" t="str">
        <f>IF(D407="","",IF(VLOOKUP(D407,KPI!$A$4:$P$5000,16,FALSE)=0,"UNBILL","BILLED"))</f>
        <v/>
      </c>
      <c r="P407" s="90" t="str">
        <f t="shared" si="48"/>
        <v/>
      </c>
      <c r="Q407" s="168" t="str">
        <f t="shared" si="52"/>
        <v>ไม่ระบุ</v>
      </c>
      <c r="R407" s="169" t="str">
        <f t="shared" si="53"/>
        <v/>
      </c>
      <c r="U407" s="91">
        <v>407</v>
      </c>
    </row>
    <row r="408" spans="1:21" x14ac:dyDescent="0.35">
      <c r="A408" s="151" t="str">
        <f t="shared" ca="1" si="47"/>
        <v/>
      </c>
      <c r="B408" s="15">
        <v>417</v>
      </c>
      <c r="C408" s="81" t="str">
        <f t="shared" si="49"/>
        <v/>
      </c>
      <c r="E408" s="109" t="str">
        <f>IF(D408="","",VLOOKUP(D408,PROFILE!$B$6:$Z$5000,10,FALSE))</f>
        <v/>
      </c>
      <c r="F408" s="109" t="str">
        <f>IF(D408="","",VLOOKUP(D408,PROFILE!$B$6:$Z$5000,18,FALSE))</f>
        <v/>
      </c>
      <c r="G408" s="81" t="str">
        <f>IF(D408="","",VLOOKUP(D408,PROFILE!$B$6:$Z$5000,23,FALSE))</f>
        <v/>
      </c>
      <c r="H408" s="81" t="str">
        <f>IF(D408="","",VLOOKUP(D408,PROFILE!$B$6:$Z$5000,24,FALSE))</f>
        <v/>
      </c>
      <c r="I408" s="110" t="str">
        <f>IF(D408="","",VLOOKUP(D408,PROFILE!$B$6:$Z$5000,25,FALSE))</f>
        <v/>
      </c>
      <c r="K408" s="87" t="str">
        <f t="shared" si="50"/>
        <v/>
      </c>
      <c r="L408" s="87" t="str">
        <f t="shared" si="54"/>
        <v/>
      </c>
      <c r="N408" s="138" t="str">
        <f t="shared" si="51"/>
        <v/>
      </c>
      <c r="O408" s="110" t="str">
        <f>IF(D408="","",IF(VLOOKUP(D408,KPI!$A$4:$P$5000,16,FALSE)=0,"UNBILL","BILLED"))</f>
        <v/>
      </c>
      <c r="P408" s="90" t="str">
        <f t="shared" si="48"/>
        <v/>
      </c>
      <c r="Q408" s="168" t="str">
        <f t="shared" si="52"/>
        <v>ไม่ระบุ</v>
      </c>
      <c r="R408" s="169" t="str">
        <f t="shared" si="53"/>
        <v/>
      </c>
      <c r="U408" s="91">
        <v>408</v>
      </c>
    </row>
    <row r="409" spans="1:21" x14ac:dyDescent="0.35">
      <c r="A409" s="151" t="str">
        <f t="shared" ca="1" si="47"/>
        <v/>
      </c>
      <c r="B409" s="15">
        <v>418</v>
      </c>
      <c r="C409" s="81" t="str">
        <f t="shared" si="49"/>
        <v/>
      </c>
      <c r="E409" s="109" t="str">
        <f>IF(D409="","",VLOOKUP(D409,PROFILE!$B$6:$Z$5000,10,FALSE))</f>
        <v/>
      </c>
      <c r="F409" s="109" t="str">
        <f>IF(D409="","",VLOOKUP(D409,PROFILE!$B$6:$Z$5000,18,FALSE))</f>
        <v/>
      </c>
      <c r="G409" s="81" t="str">
        <f>IF(D409="","",VLOOKUP(D409,PROFILE!$B$6:$Z$5000,23,FALSE))</f>
        <v/>
      </c>
      <c r="H409" s="81" t="str">
        <f>IF(D409="","",VLOOKUP(D409,PROFILE!$B$6:$Z$5000,24,FALSE))</f>
        <v/>
      </c>
      <c r="I409" s="110" t="str">
        <f>IF(D409="","",VLOOKUP(D409,PROFILE!$B$6:$Z$5000,25,FALSE))</f>
        <v/>
      </c>
      <c r="K409" s="87" t="str">
        <f t="shared" si="50"/>
        <v/>
      </c>
      <c r="L409" s="87" t="str">
        <f t="shared" si="54"/>
        <v/>
      </c>
      <c r="N409" s="138" t="str">
        <f t="shared" si="51"/>
        <v/>
      </c>
      <c r="O409" s="110" t="str">
        <f>IF(D409="","",IF(VLOOKUP(D409,KPI!$A$4:$P$5000,16,FALSE)=0,"UNBILL","BILLED"))</f>
        <v/>
      </c>
      <c r="P409" s="90" t="str">
        <f t="shared" si="48"/>
        <v/>
      </c>
      <c r="Q409" s="168" t="str">
        <f t="shared" si="52"/>
        <v>ไม่ระบุ</v>
      </c>
      <c r="R409" s="169" t="str">
        <f t="shared" si="53"/>
        <v/>
      </c>
      <c r="U409" s="91">
        <v>409</v>
      </c>
    </row>
    <row r="410" spans="1:21" x14ac:dyDescent="0.35">
      <c r="A410" s="151" t="str">
        <f t="shared" ca="1" si="47"/>
        <v/>
      </c>
      <c r="B410" s="15">
        <v>419</v>
      </c>
      <c r="C410" s="81" t="str">
        <f t="shared" si="49"/>
        <v/>
      </c>
      <c r="E410" s="109" t="str">
        <f>IF(D410="","",VLOOKUP(D410,PROFILE!$B$6:$Z$5000,10,FALSE))</f>
        <v/>
      </c>
      <c r="F410" s="109" t="str">
        <f>IF(D410="","",VLOOKUP(D410,PROFILE!$B$6:$Z$5000,18,FALSE))</f>
        <v/>
      </c>
      <c r="G410" s="81" t="str">
        <f>IF(D410="","",VLOOKUP(D410,PROFILE!$B$6:$Z$5000,23,FALSE))</f>
        <v/>
      </c>
      <c r="H410" s="81" t="str">
        <f>IF(D410="","",VLOOKUP(D410,PROFILE!$B$6:$Z$5000,24,FALSE))</f>
        <v/>
      </c>
      <c r="I410" s="110" t="str">
        <f>IF(D410="","",VLOOKUP(D410,PROFILE!$B$6:$Z$5000,25,FALSE))</f>
        <v/>
      </c>
      <c r="K410" s="87" t="str">
        <f t="shared" si="50"/>
        <v/>
      </c>
      <c r="L410" s="87" t="str">
        <f t="shared" si="54"/>
        <v/>
      </c>
      <c r="N410" s="138" t="str">
        <f t="shared" si="51"/>
        <v/>
      </c>
      <c r="O410" s="110" t="str">
        <f>IF(D410="","",IF(VLOOKUP(D410,KPI!$A$4:$P$5000,16,FALSE)=0,"UNBILL","BILLED"))</f>
        <v/>
      </c>
      <c r="P410" s="90" t="str">
        <f t="shared" si="48"/>
        <v/>
      </c>
      <c r="Q410" s="168" t="str">
        <f t="shared" si="52"/>
        <v>ไม่ระบุ</v>
      </c>
      <c r="R410" s="169" t="str">
        <f t="shared" si="53"/>
        <v/>
      </c>
      <c r="U410" s="91">
        <v>410</v>
      </c>
    </row>
    <row r="411" spans="1:21" x14ac:dyDescent="0.35">
      <c r="A411" s="151" t="str">
        <f t="shared" ca="1" si="47"/>
        <v/>
      </c>
      <c r="B411" s="15">
        <v>420</v>
      </c>
      <c r="C411" s="81" t="str">
        <f t="shared" si="49"/>
        <v/>
      </c>
      <c r="E411" s="109" t="str">
        <f>IF(D411="","",VLOOKUP(D411,PROFILE!$B$6:$Z$5000,10,FALSE))</f>
        <v/>
      </c>
      <c r="F411" s="109" t="str">
        <f>IF(D411="","",VLOOKUP(D411,PROFILE!$B$6:$Z$5000,18,FALSE))</f>
        <v/>
      </c>
      <c r="G411" s="81" t="str">
        <f>IF(D411="","",VLOOKUP(D411,PROFILE!$B$6:$Z$5000,23,FALSE))</f>
        <v/>
      </c>
      <c r="H411" s="81" t="str">
        <f>IF(D411="","",VLOOKUP(D411,PROFILE!$B$6:$Z$5000,24,FALSE))</f>
        <v/>
      </c>
      <c r="I411" s="110" t="str">
        <f>IF(D411="","",VLOOKUP(D411,PROFILE!$B$6:$Z$5000,25,FALSE))</f>
        <v/>
      </c>
      <c r="K411" s="87" t="str">
        <f t="shared" si="50"/>
        <v/>
      </c>
      <c r="L411" s="87" t="str">
        <f t="shared" si="54"/>
        <v/>
      </c>
      <c r="N411" s="138" t="str">
        <f t="shared" si="51"/>
        <v/>
      </c>
      <c r="O411" s="110" t="str">
        <f>IF(D411="","",IF(VLOOKUP(D411,KPI!$A$4:$P$5000,16,FALSE)=0,"UNBILL","BILLED"))</f>
        <v/>
      </c>
      <c r="P411" s="90" t="str">
        <f t="shared" si="48"/>
        <v/>
      </c>
      <c r="Q411" s="168" t="str">
        <f t="shared" si="52"/>
        <v>ไม่ระบุ</v>
      </c>
      <c r="R411" s="169" t="str">
        <f t="shared" si="53"/>
        <v/>
      </c>
      <c r="U411" s="91">
        <v>411</v>
      </c>
    </row>
    <row r="412" spans="1:21" x14ac:dyDescent="0.35">
      <c r="A412" s="151" t="str">
        <f t="shared" ca="1" si="47"/>
        <v/>
      </c>
      <c r="B412" s="15">
        <v>421</v>
      </c>
      <c r="C412" s="81" t="str">
        <f t="shared" si="49"/>
        <v/>
      </c>
      <c r="E412" s="109" t="str">
        <f>IF(D412="","",VLOOKUP(D412,PROFILE!$B$6:$Z$5000,10,FALSE))</f>
        <v/>
      </c>
      <c r="F412" s="109" t="str">
        <f>IF(D412="","",VLOOKUP(D412,PROFILE!$B$6:$Z$5000,18,FALSE))</f>
        <v/>
      </c>
      <c r="G412" s="81" t="str">
        <f>IF(D412="","",VLOOKUP(D412,PROFILE!$B$6:$Z$5000,23,FALSE))</f>
        <v/>
      </c>
      <c r="H412" s="81" t="str">
        <f>IF(D412="","",VLOOKUP(D412,PROFILE!$B$6:$Z$5000,24,FALSE))</f>
        <v/>
      </c>
      <c r="I412" s="110" t="str">
        <f>IF(D412="","",VLOOKUP(D412,PROFILE!$B$6:$Z$5000,25,FALSE))</f>
        <v/>
      </c>
      <c r="K412" s="87" t="str">
        <f t="shared" si="50"/>
        <v/>
      </c>
      <c r="L412" s="87" t="str">
        <f t="shared" si="54"/>
        <v/>
      </c>
      <c r="N412" s="138" t="str">
        <f t="shared" si="51"/>
        <v/>
      </c>
      <c r="O412" s="110" t="str">
        <f>IF(D412="","",IF(VLOOKUP(D412,KPI!$A$4:$P$5000,16,FALSE)=0,"UNBILL","BILLED"))</f>
        <v/>
      </c>
      <c r="P412" s="90" t="str">
        <f t="shared" si="48"/>
        <v/>
      </c>
      <c r="Q412" s="168" t="str">
        <f t="shared" si="52"/>
        <v>ไม่ระบุ</v>
      </c>
      <c r="R412" s="169" t="str">
        <f t="shared" si="53"/>
        <v/>
      </c>
      <c r="U412" s="91">
        <v>412</v>
      </c>
    </row>
    <row r="413" spans="1:21" x14ac:dyDescent="0.35">
      <c r="A413" s="151" t="str">
        <f t="shared" ca="1" si="47"/>
        <v/>
      </c>
      <c r="B413" s="15">
        <v>422</v>
      </c>
      <c r="C413" s="81" t="str">
        <f t="shared" si="49"/>
        <v/>
      </c>
      <c r="E413" s="109" t="str">
        <f>IF(D413="","",VLOOKUP(D413,PROFILE!$B$6:$Z$5000,10,FALSE))</f>
        <v/>
      </c>
      <c r="F413" s="109" t="str">
        <f>IF(D413="","",VLOOKUP(D413,PROFILE!$B$6:$Z$5000,18,FALSE))</f>
        <v/>
      </c>
      <c r="G413" s="81" t="str">
        <f>IF(D413="","",VLOOKUP(D413,PROFILE!$B$6:$Z$5000,23,FALSE))</f>
        <v/>
      </c>
      <c r="H413" s="81" t="str">
        <f>IF(D413="","",VLOOKUP(D413,PROFILE!$B$6:$Z$5000,24,FALSE))</f>
        <v/>
      </c>
      <c r="I413" s="110" t="str">
        <f>IF(D413="","",VLOOKUP(D413,PROFILE!$B$6:$Z$5000,25,FALSE))</f>
        <v/>
      </c>
      <c r="K413" s="87" t="str">
        <f t="shared" si="50"/>
        <v/>
      </c>
      <c r="L413" s="87" t="str">
        <f t="shared" si="54"/>
        <v/>
      </c>
      <c r="N413" s="138" t="str">
        <f t="shared" si="51"/>
        <v/>
      </c>
      <c r="O413" s="110" t="str">
        <f>IF(D413="","",IF(VLOOKUP(D413,KPI!$A$4:$P$5000,16,FALSE)=0,"UNBILL","BILLED"))</f>
        <v/>
      </c>
      <c r="P413" s="90" t="str">
        <f t="shared" si="48"/>
        <v/>
      </c>
      <c r="Q413" s="168" t="str">
        <f t="shared" si="52"/>
        <v>ไม่ระบุ</v>
      </c>
      <c r="R413" s="169" t="str">
        <f t="shared" si="53"/>
        <v/>
      </c>
      <c r="U413" s="91">
        <v>413</v>
      </c>
    </row>
    <row r="414" spans="1:21" x14ac:dyDescent="0.35">
      <c r="A414" s="151" t="str">
        <f t="shared" ca="1" si="47"/>
        <v/>
      </c>
      <c r="B414" s="15">
        <v>423</v>
      </c>
      <c r="C414" s="81" t="str">
        <f t="shared" si="49"/>
        <v/>
      </c>
      <c r="E414" s="109" t="str">
        <f>IF(D414="","",VLOOKUP(D414,PROFILE!$B$6:$Z$5000,10,FALSE))</f>
        <v/>
      </c>
      <c r="F414" s="109" t="str">
        <f>IF(D414="","",VLOOKUP(D414,PROFILE!$B$6:$Z$5000,18,FALSE))</f>
        <v/>
      </c>
      <c r="G414" s="81" t="str">
        <f>IF(D414="","",VLOOKUP(D414,PROFILE!$B$6:$Z$5000,23,FALSE))</f>
        <v/>
      </c>
      <c r="H414" s="81" t="str">
        <f>IF(D414="","",VLOOKUP(D414,PROFILE!$B$6:$Z$5000,24,FALSE))</f>
        <v/>
      </c>
      <c r="I414" s="110" t="str">
        <f>IF(D414="","",VLOOKUP(D414,PROFILE!$B$6:$Z$5000,25,FALSE))</f>
        <v/>
      </c>
      <c r="K414" s="87" t="str">
        <f t="shared" si="50"/>
        <v/>
      </c>
      <c r="L414" s="87" t="str">
        <f t="shared" si="54"/>
        <v/>
      </c>
      <c r="N414" s="138" t="str">
        <f t="shared" si="51"/>
        <v/>
      </c>
      <c r="O414" s="110" t="str">
        <f>IF(D414="","",IF(VLOOKUP(D414,KPI!$A$4:$P$5000,16,FALSE)=0,"UNBILL","BILLED"))</f>
        <v/>
      </c>
      <c r="P414" s="90" t="str">
        <f t="shared" si="48"/>
        <v/>
      </c>
      <c r="Q414" s="168" t="str">
        <f t="shared" si="52"/>
        <v>ไม่ระบุ</v>
      </c>
      <c r="R414" s="169" t="str">
        <f t="shared" si="53"/>
        <v/>
      </c>
      <c r="U414" s="91">
        <v>414</v>
      </c>
    </row>
    <row r="415" spans="1:21" x14ac:dyDescent="0.35">
      <c r="A415" s="151" t="str">
        <f t="shared" ca="1" si="47"/>
        <v/>
      </c>
      <c r="B415" s="15">
        <v>424</v>
      </c>
      <c r="C415" s="81" t="str">
        <f t="shared" si="49"/>
        <v/>
      </c>
      <c r="E415" s="109" t="str">
        <f>IF(D415="","",VLOOKUP(D415,PROFILE!$B$6:$Z$5000,10,FALSE))</f>
        <v/>
      </c>
      <c r="F415" s="109" t="str">
        <f>IF(D415="","",VLOOKUP(D415,PROFILE!$B$6:$Z$5000,18,FALSE))</f>
        <v/>
      </c>
      <c r="G415" s="81" t="str">
        <f>IF(D415="","",VLOOKUP(D415,PROFILE!$B$6:$Z$5000,23,FALSE))</f>
        <v/>
      </c>
      <c r="H415" s="81" t="str">
        <f>IF(D415="","",VLOOKUP(D415,PROFILE!$B$6:$Z$5000,24,FALSE))</f>
        <v/>
      </c>
      <c r="I415" s="110" t="str">
        <f>IF(D415="","",VLOOKUP(D415,PROFILE!$B$6:$Z$5000,25,FALSE))</f>
        <v/>
      </c>
      <c r="K415" s="87" t="str">
        <f t="shared" si="50"/>
        <v/>
      </c>
      <c r="L415" s="87" t="str">
        <f t="shared" si="54"/>
        <v/>
      </c>
      <c r="N415" s="138" t="str">
        <f t="shared" si="51"/>
        <v/>
      </c>
      <c r="O415" s="110" t="str">
        <f>IF(D415="","",IF(VLOOKUP(D415,KPI!$A$4:$P$5000,16,FALSE)=0,"UNBILL","BILLED"))</f>
        <v/>
      </c>
      <c r="P415" s="90" t="str">
        <f t="shared" si="48"/>
        <v/>
      </c>
      <c r="Q415" s="168" t="str">
        <f t="shared" si="52"/>
        <v>ไม่ระบุ</v>
      </c>
      <c r="R415" s="169" t="str">
        <f t="shared" si="53"/>
        <v/>
      </c>
      <c r="U415" s="91">
        <v>415</v>
      </c>
    </row>
    <row r="416" spans="1:21" x14ac:dyDescent="0.35">
      <c r="A416" s="151" t="str">
        <f t="shared" ca="1" si="47"/>
        <v/>
      </c>
      <c r="B416" s="15">
        <v>425</v>
      </c>
      <c r="C416" s="81" t="str">
        <f t="shared" si="49"/>
        <v/>
      </c>
      <c r="E416" s="109" t="str">
        <f>IF(D416="","",VLOOKUP(D416,PROFILE!$B$6:$Z$5000,10,FALSE))</f>
        <v/>
      </c>
      <c r="F416" s="109" t="str">
        <f>IF(D416="","",VLOOKUP(D416,PROFILE!$B$6:$Z$5000,18,FALSE))</f>
        <v/>
      </c>
      <c r="G416" s="81" t="str">
        <f>IF(D416="","",VLOOKUP(D416,PROFILE!$B$6:$Z$5000,23,FALSE))</f>
        <v/>
      </c>
      <c r="H416" s="81" t="str">
        <f>IF(D416="","",VLOOKUP(D416,PROFILE!$B$6:$Z$5000,24,FALSE))</f>
        <v/>
      </c>
      <c r="I416" s="110" t="str">
        <f>IF(D416="","",VLOOKUP(D416,PROFILE!$B$6:$Z$5000,25,FALSE))</f>
        <v/>
      </c>
      <c r="K416" s="87" t="str">
        <f t="shared" si="50"/>
        <v/>
      </c>
      <c r="L416" s="87" t="str">
        <f t="shared" si="54"/>
        <v/>
      </c>
      <c r="N416" s="138" t="str">
        <f t="shared" si="51"/>
        <v/>
      </c>
      <c r="O416" s="110" t="str">
        <f>IF(D416="","",IF(VLOOKUP(D416,KPI!$A$4:$P$5000,16,FALSE)=0,"UNBILL","BILLED"))</f>
        <v/>
      </c>
      <c r="P416" s="90" t="str">
        <f t="shared" si="48"/>
        <v/>
      </c>
      <c r="Q416" s="168" t="str">
        <f t="shared" si="52"/>
        <v>ไม่ระบุ</v>
      </c>
      <c r="R416" s="169" t="str">
        <f t="shared" si="53"/>
        <v/>
      </c>
      <c r="U416" s="91">
        <v>416</v>
      </c>
    </row>
    <row r="417" spans="1:21" x14ac:dyDescent="0.35">
      <c r="A417" s="151" t="str">
        <f t="shared" ca="1" si="47"/>
        <v/>
      </c>
      <c r="B417" s="15">
        <v>426</v>
      </c>
      <c r="C417" s="81" t="str">
        <f t="shared" si="49"/>
        <v/>
      </c>
      <c r="E417" s="109" t="str">
        <f>IF(D417="","",VLOOKUP(D417,PROFILE!$B$6:$Z$5000,10,FALSE))</f>
        <v/>
      </c>
      <c r="F417" s="109" t="str">
        <f>IF(D417="","",VLOOKUP(D417,PROFILE!$B$6:$Z$5000,18,FALSE))</f>
        <v/>
      </c>
      <c r="G417" s="81" t="str">
        <f>IF(D417="","",VLOOKUP(D417,PROFILE!$B$6:$Z$5000,23,FALSE))</f>
        <v/>
      </c>
      <c r="H417" s="81" t="str">
        <f>IF(D417="","",VLOOKUP(D417,PROFILE!$B$6:$Z$5000,24,FALSE))</f>
        <v/>
      </c>
      <c r="I417" s="110" t="str">
        <f>IF(D417="","",VLOOKUP(D417,PROFILE!$B$6:$Z$5000,25,FALSE))</f>
        <v/>
      </c>
      <c r="K417" s="87" t="str">
        <f t="shared" si="50"/>
        <v/>
      </c>
      <c r="L417" s="87" t="str">
        <f t="shared" si="54"/>
        <v/>
      </c>
      <c r="N417" s="138" t="str">
        <f t="shared" si="51"/>
        <v/>
      </c>
      <c r="O417" s="110" t="str">
        <f>IF(D417="","",IF(VLOOKUP(D417,KPI!$A$4:$P$5000,16,FALSE)=0,"UNBILL","BILLED"))</f>
        <v/>
      </c>
      <c r="P417" s="90" t="str">
        <f t="shared" si="48"/>
        <v/>
      </c>
      <c r="Q417" s="168" t="str">
        <f t="shared" si="52"/>
        <v>ไม่ระบุ</v>
      </c>
      <c r="R417" s="169" t="str">
        <f t="shared" si="53"/>
        <v/>
      </c>
      <c r="U417" s="91">
        <v>417</v>
      </c>
    </row>
    <row r="418" spans="1:21" x14ac:dyDescent="0.35">
      <c r="A418" s="151" t="str">
        <f t="shared" ca="1" si="47"/>
        <v/>
      </c>
      <c r="B418" s="15">
        <v>427</v>
      </c>
      <c r="C418" s="81" t="str">
        <f t="shared" si="49"/>
        <v/>
      </c>
      <c r="E418" s="109" t="str">
        <f>IF(D418="","",VLOOKUP(D418,PROFILE!$B$6:$Z$5000,10,FALSE))</f>
        <v/>
      </c>
      <c r="F418" s="109" t="str">
        <f>IF(D418="","",VLOOKUP(D418,PROFILE!$B$6:$Z$5000,18,FALSE))</f>
        <v/>
      </c>
      <c r="G418" s="81" t="str">
        <f>IF(D418="","",VLOOKUP(D418,PROFILE!$B$6:$Z$5000,23,FALSE))</f>
        <v/>
      </c>
      <c r="H418" s="81" t="str">
        <f>IF(D418="","",VLOOKUP(D418,PROFILE!$B$6:$Z$5000,24,FALSE))</f>
        <v/>
      </c>
      <c r="I418" s="110" t="str">
        <f>IF(D418="","",VLOOKUP(D418,PROFILE!$B$6:$Z$5000,25,FALSE))</f>
        <v/>
      </c>
      <c r="K418" s="87" t="str">
        <f t="shared" si="50"/>
        <v/>
      </c>
      <c r="L418" s="87" t="str">
        <f t="shared" si="54"/>
        <v/>
      </c>
      <c r="N418" s="138" t="str">
        <f t="shared" si="51"/>
        <v/>
      </c>
      <c r="O418" s="110" t="str">
        <f>IF(D418="","",IF(VLOOKUP(D418,KPI!$A$4:$P$5000,16,FALSE)=0,"UNBILL","BILLED"))</f>
        <v/>
      </c>
      <c r="P418" s="90" t="str">
        <f t="shared" si="48"/>
        <v/>
      </c>
      <c r="Q418" s="168" t="str">
        <f t="shared" si="52"/>
        <v>ไม่ระบุ</v>
      </c>
      <c r="R418" s="169" t="str">
        <f t="shared" si="53"/>
        <v/>
      </c>
      <c r="U418" s="91">
        <v>418</v>
      </c>
    </row>
    <row r="419" spans="1:21" x14ac:dyDescent="0.35">
      <c r="A419" s="151" t="str">
        <f t="shared" ref="A419:A482" ca="1" si="55">IF(C419="","",NOW())</f>
        <v/>
      </c>
      <c r="B419" s="15">
        <v>428</v>
      </c>
      <c r="C419" s="81" t="str">
        <f t="shared" si="49"/>
        <v/>
      </c>
      <c r="E419" s="109" t="str">
        <f>IF(D419="","",VLOOKUP(D419,PROFILE!$B$6:$Z$5000,10,FALSE))</f>
        <v/>
      </c>
      <c r="F419" s="109" t="str">
        <f>IF(D419="","",VLOOKUP(D419,PROFILE!$B$6:$Z$5000,18,FALSE))</f>
        <v/>
      </c>
      <c r="G419" s="81" t="str">
        <f>IF(D419="","",VLOOKUP(D419,PROFILE!$B$6:$Z$5000,23,FALSE))</f>
        <v/>
      </c>
      <c r="H419" s="81" t="str">
        <f>IF(D419="","",VLOOKUP(D419,PROFILE!$B$6:$Z$5000,24,FALSE))</f>
        <v/>
      </c>
      <c r="I419" s="110" t="str">
        <f>IF(D419="","",VLOOKUP(D419,PROFILE!$B$6:$Z$5000,25,FALSE))</f>
        <v/>
      </c>
      <c r="K419" s="87" t="str">
        <f t="shared" si="50"/>
        <v/>
      </c>
      <c r="L419" s="87" t="str">
        <f t="shared" si="54"/>
        <v/>
      </c>
      <c r="N419" s="138" t="str">
        <f t="shared" si="51"/>
        <v/>
      </c>
      <c r="O419" s="110" t="str">
        <f>IF(D419="","",IF(VLOOKUP(D419,KPI!$A$4:$P$5000,16,FALSE)=0,"UNBILL","BILLED"))</f>
        <v/>
      </c>
      <c r="P419" s="90" t="str">
        <f t="shared" si="48"/>
        <v/>
      </c>
      <c r="Q419" s="168" t="str">
        <f t="shared" si="52"/>
        <v>ไม่ระบุ</v>
      </c>
      <c r="R419" s="169" t="str">
        <f t="shared" si="53"/>
        <v/>
      </c>
      <c r="U419" s="91">
        <v>419</v>
      </c>
    </row>
    <row r="420" spans="1:21" x14ac:dyDescent="0.35">
      <c r="A420" s="151" t="str">
        <f t="shared" ca="1" si="55"/>
        <v/>
      </c>
      <c r="B420" s="15">
        <v>429</v>
      </c>
      <c r="C420" s="81" t="str">
        <f t="shared" si="49"/>
        <v/>
      </c>
      <c r="E420" s="109" t="str">
        <f>IF(D420="","",VLOOKUP(D420,PROFILE!$B$6:$Z$5000,10,FALSE))</f>
        <v/>
      </c>
      <c r="F420" s="109" t="str">
        <f>IF(D420="","",VLOOKUP(D420,PROFILE!$B$6:$Z$5000,18,FALSE))</f>
        <v/>
      </c>
      <c r="G420" s="81" t="str">
        <f>IF(D420="","",VLOOKUP(D420,PROFILE!$B$6:$Z$5000,23,FALSE))</f>
        <v/>
      </c>
      <c r="H420" s="81" t="str">
        <f>IF(D420="","",VLOOKUP(D420,PROFILE!$B$6:$Z$5000,24,FALSE))</f>
        <v/>
      </c>
      <c r="I420" s="110" t="str">
        <f>IF(D420="","",VLOOKUP(D420,PROFILE!$B$6:$Z$5000,25,FALSE))</f>
        <v/>
      </c>
      <c r="K420" s="87" t="str">
        <f t="shared" si="50"/>
        <v/>
      </c>
      <c r="L420" s="87" t="str">
        <f t="shared" si="54"/>
        <v/>
      </c>
      <c r="N420" s="138" t="str">
        <f t="shared" si="51"/>
        <v/>
      </c>
      <c r="O420" s="110" t="str">
        <f>IF(D420="","",IF(VLOOKUP(D420,KPI!$A$4:$P$5000,16,FALSE)=0,"UNBILL","BILLED"))</f>
        <v/>
      </c>
      <c r="P420" s="90" t="str">
        <f t="shared" si="48"/>
        <v/>
      </c>
      <c r="Q420" s="168" t="str">
        <f t="shared" si="52"/>
        <v>ไม่ระบุ</v>
      </c>
      <c r="R420" s="169" t="str">
        <f t="shared" si="53"/>
        <v/>
      </c>
      <c r="U420" s="91">
        <v>420</v>
      </c>
    </row>
    <row r="421" spans="1:21" x14ac:dyDescent="0.35">
      <c r="A421" s="151" t="str">
        <f t="shared" ca="1" si="55"/>
        <v/>
      </c>
      <c r="B421" s="15">
        <v>430</v>
      </c>
      <c r="C421" s="81" t="str">
        <f t="shared" si="49"/>
        <v/>
      </c>
      <c r="E421" s="109" t="str">
        <f>IF(D421="","",VLOOKUP(D421,PROFILE!$B$6:$Z$5000,10,FALSE))</f>
        <v/>
      </c>
      <c r="F421" s="109" t="str">
        <f>IF(D421="","",VLOOKUP(D421,PROFILE!$B$6:$Z$5000,18,FALSE))</f>
        <v/>
      </c>
      <c r="G421" s="81" t="str">
        <f>IF(D421="","",VLOOKUP(D421,PROFILE!$B$6:$Z$5000,23,FALSE))</f>
        <v/>
      </c>
      <c r="H421" s="81" t="str">
        <f>IF(D421="","",VLOOKUP(D421,PROFILE!$B$6:$Z$5000,24,FALSE))</f>
        <v/>
      </c>
      <c r="I421" s="110" t="str">
        <f>IF(D421="","",VLOOKUP(D421,PROFILE!$B$6:$Z$5000,25,FALSE))</f>
        <v/>
      </c>
      <c r="K421" s="87" t="str">
        <f t="shared" si="50"/>
        <v/>
      </c>
      <c r="L421" s="87" t="str">
        <f t="shared" si="54"/>
        <v/>
      </c>
      <c r="N421" s="138" t="str">
        <f t="shared" si="51"/>
        <v/>
      </c>
      <c r="O421" s="110" t="str">
        <f>IF(D421="","",IF(VLOOKUP(D421,KPI!$A$4:$P$5000,16,FALSE)=0,"UNBILL","BILLED"))</f>
        <v/>
      </c>
      <c r="P421" s="90" t="str">
        <f t="shared" si="48"/>
        <v/>
      </c>
      <c r="Q421" s="168" t="str">
        <f t="shared" si="52"/>
        <v>ไม่ระบุ</v>
      </c>
      <c r="R421" s="169" t="str">
        <f t="shared" si="53"/>
        <v/>
      </c>
      <c r="U421" s="91">
        <v>421</v>
      </c>
    </row>
    <row r="422" spans="1:21" x14ac:dyDescent="0.35">
      <c r="A422" s="151" t="str">
        <f t="shared" ca="1" si="55"/>
        <v/>
      </c>
      <c r="B422" s="15">
        <v>431</v>
      </c>
      <c r="C422" s="81" t="str">
        <f t="shared" si="49"/>
        <v/>
      </c>
      <c r="E422" s="109" t="str">
        <f>IF(D422="","",VLOOKUP(D422,PROFILE!$B$6:$Z$5000,10,FALSE))</f>
        <v/>
      </c>
      <c r="F422" s="109" t="str">
        <f>IF(D422="","",VLOOKUP(D422,PROFILE!$B$6:$Z$5000,18,FALSE))</f>
        <v/>
      </c>
      <c r="G422" s="81" t="str">
        <f>IF(D422="","",VLOOKUP(D422,PROFILE!$B$6:$Z$5000,23,FALSE))</f>
        <v/>
      </c>
      <c r="H422" s="81" t="str">
        <f>IF(D422="","",VLOOKUP(D422,PROFILE!$B$6:$Z$5000,24,FALSE))</f>
        <v/>
      </c>
      <c r="I422" s="110" t="str">
        <f>IF(D422="","",VLOOKUP(D422,PROFILE!$B$6:$Z$5000,25,FALSE))</f>
        <v/>
      </c>
      <c r="K422" s="87" t="str">
        <f t="shared" si="50"/>
        <v/>
      </c>
      <c r="L422" s="87" t="str">
        <f t="shared" si="54"/>
        <v/>
      </c>
      <c r="N422" s="138" t="str">
        <f t="shared" si="51"/>
        <v/>
      </c>
      <c r="O422" s="110" t="str">
        <f>IF(D422="","",IF(VLOOKUP(D422,KPI!$A$4:$P$5000,16,FALSE)=0,"UNBILL","BILLED"))</f>
        <v/>
      </c>
      <c r="P422" s="90" t="str">
        <f t="shared" si="48"/>
        <v/>
      </c>
      <c r="Q422" s="168" t="str">
        <f t="shared" si="52"/>
        <v>ไม่ระบุ</v>
      </c>
      <c r="R422" s="169" t="str">
        <f t="shared" si="53"/>
        <v/>
      </c>
      <c r="U422" s="91">
        <v>422</v>
      </c>
    </row>
    <row r="423" spans="1:21" x14ac:dyDescent="0.35">
      <c r="A423" s="151" t="str">
        <f t="shared" ca="1" si="55"/>
        <v/>
      </c>
      <c r="B423" s="15">
        <v>432</v>
      </c>
      <c r="C423" s="81" t="str">
        <f t="shared" si="49"/>
        <v/>
      </c>
      <c r="E423" s="109" t="str">
        <f>IF(D423="","",VLOOKUP(D423,PROFILE!$B$6:$Z$5000,10,FALSE))</f>
        <v/>
      </c>
      <c r="F423" s="109" t="str">
        <f>IF(D423="","",VLOOKUP(D423,PROFILE!$B$6:$Z$5000,18,FALSE))</f>
        <v/>
      </c>
      <c r="G423" s="81" t="str">
        <f>IF(D423="","",VLOOKUP(D423,PROFILE!$B$6:$Z$5000,23,FALSE))</f>
        <v/>
      </c>
      <c r="H423" s="81" t="str">
        <f>IF(D423="","",VLOOKUP(D423,PROFILE!$B$6:$Z$5000,24,FALSE))</f>
        <v/>
      </c>
      <c r="I423" s="110" t="str">
        <f>IF(D423="","",VLOOKUP(D423,PROFILE!$B$6:$Z$5000,25,FALSE))</f>
        <v/>
      </c>
      <c r="K423" s="87" t="str">
        <f t="shared" si="50"/>
        <v/>
      </c>
      <c r="L423" s="87" t="str">
        <f t="shared" si="54"/>
        <v/>
      </c>
      <c r="N423" s="138" t="str">
        <f t="shared" si="51"/>
        <v/>
      </c>
      <c r="O423" s="110" t="str">
        <f>IF(D423="","",IF(VLOOKUP(D423,KPI!$A$4:$P$5000,16,FALSE)=0,"UNBILL","BILLED"))</f>
        <v/>
      </c>
      <c r="P423" s="90" t="str">
        <f t="shared" si="48"/>
        <v/>
      </c>
      <c r="Q423" s="168" t="str">
        <f t="shared" si="52"/>
        <v>ไม่ระบุ</v>
      </c>
      <c r="R423" s="169" t="str">
        <f t="shared" si="53"/>
        <v/>
      </c>
      <c r="U423" s="91">
        <v>423</v>
      </c>
    </row>
    <row r="424" spans="1:21" x14ac:dyDescent="0.35">
      <c r="A424" s="151" t="str">
        <f t="shared" ca="1" si="55"/>
        <v/>
      </c>
      <c r="B424" s="15">
        <v>433</v>
      </c>
      <c r="C424" s="81" t="str">
        <f t="shared" si="49"/>
        <v/>
      </c>
      <c r="E424" s="109" t="str">
        <f>IF(D424="","",VLOOKUP(D424,PROFILE!$B$6:$Z$5000,10,FALSE))</f>
        <v/>
      </c>
      <c r="F424" s="109" t="str">
        <f>IF(D424="","",VLOOKUP(D424,PROFILE!$B$6:$Z$5000,18,FALSE))</f>
        <v/>
      </c>
      <c r="G424" s="81" t="str">
        <f>IF(D424="","",VLOOKUP(D424,PROFILE!$B$6:$Z$5000,23,FALSE))</f>
        <v/>
      </c>
      <c r="H424" s="81" t="str">
        <f>IF(D424="","",VLOOKUP(D424,PROFILE!$B$6:$Z$5000,24,FALSE))</f>
        <v/>
      </c>
      <c r="I424" s="110" t="str">
        <f>IF(D424="","",VLOOKUP(D424,PROFILE!$B$6:$Z$5000,25,FALSE))</f>
        <v/>
      </c>
      <c r="K424" s="87" t="str">
        <f t="shared" si="50"/>
        <v/>
      </c>
      <c r="L424" s="87" t="str">
        <f t="shared" si="54"/>
        <v/>
      </c>
      <c r="N424" s="138" t="str">
        <f t="shared" si="51"/>
        <v/>
      </c>
      <c r="O424" s="110" t="str">
        <f>IF(D424="","",IF(VLOOKUP(D424,KPI!$A$4:$P$5000,16,FALSE)=0,"UNBILL","BILLED"))</f>
        <v/>
      </c>
      <c r="P424" s="90" t="str">
        <f t="shared" si="48"/>
        <v/>
      </c>
      <c r="Q424" s="168" t="str">
        <f t="shared" si="52"/>
        <v>ไม่ระบุ</v>
      </c>
      <c r="R424" s="169" t="str">
        <f t="shared" si="53"/>
        <v/>
      </c>
      <c r="U424" s="91">
        <v>424</v>
      </c>
    </row>
    <row r="425" spans="1:21" x14ac:dyDescent="0.35">
      <c r="A425" s="151" t="str">
        <f t="shared" ca="1" si="55"/>
        <v/>
      </c>
      <c r="B425" s="15">
        <v>434</v>
      </c>
      <c r="C425" s="81" t="str">
        <f t="shared" si="49"/>
        <v/>
      </c>
      <c r="E425" s="109" t="str">
        <f>IF(D425="","",VLOOKUP(D425,PROFILE!$B$6:$Z$5000,10,FALSE))</f>
        <v/>
      </c>
      <c r="F425" s="109" t="str">
        <f>IF(D425="","",VLOOKUP(D425,PROFILE!$B$6:$Z$5000,18,FALSE))</f>
        <v/>
      </c>
      <c r="G425" s="81" t="str">
        <f>IF(D425="","",VLOOKUP(D425,PROFILE!$B$6:$Z$5000,23,FALSE))</f>
        <v/>
      </c>
      <c r="H425" s="81" t="str">
        <f>IF(D425="","",VLOOKUP(D425,PROFILE!$B$6:$Z$5000,24,FALSE))</f>
        <v/>
      </c>
      <c r="I425" s="110" t="str">
        <f>IF(D425="","",VLOOKUP(D425,PROFILE!$B$6:$Z$5000,25,FALSE))</f>
        <v/>
      </c>
      <c r="K425" s="87" t="str">
        <f t="shared" si="50"/>
        <v/>
      </c>
      <c r="L425" s="87" t="str">
        <f t="shared" si="54"/>
        <v/>
      </c>
      <c r="N425" s="138" t="str">
        <f t="shared" si="51"/>
        <v/>
      </c>
      <c r="O425" s="110" t="str">
        <f>IF(D425="","",IF(VLOOKUP(D425,KPI!$A$4:$P$5000,16,FALSE)=0,"UNBILL","BILLED"))</f>
        <v/>
      </c>
      <c r="P425" s="90" t="str">
        <f t="shared" si="48"/>
        <v/>
      </c>
      <c r="Q425" s="168" t="str">
        <f t="shared" si="52"/>
        <v>ไม่ระบุ</v>
      </c>
      <c r="R425" s="169" t="str">
        <f t="shared" si="53"/>
        <v/>
      </c>
      <c r="U425" s="91">
        <v>425</v>
      </c>
    </row>
    <row r="426" spans="1:21" x14ac:dyDescent="0.35">
      <c r="A426" s="151" t="str">
        <f t="shared" ca="1" si="55"/>
        <v/>
      </c>
      <c r="B426" s="15">
        <v>435</v>
      </c>
      <c r="C426" s="81" t="str">
        <f t="shared" si="49"/>
        <v/>
      </c>
      <c r="E426" s="109" t="str">
        <f>IF(D426="","",VLOOKUP(D426,PROFILE!$B$6:$Z$5000,10,FALSE))</f>
        <v/>
      </c>
      <c r="F426" s="109" t="str">
        <f>IF(D426="","",VLOOKUP(D426,PROFILE!$B$6:$Z$5000,18,FALSE))</f>
        <v/>
      </c>
      <c r="G426" s="81" t="str">
        <f>IF(D426="","",VLOOKUP(D426,PROFILE!$B$6:$Z$5000,23,FALSE))</f>
        <v/>
      </c>
      <c r="H426" s="81" t="str">
        <f>IF(D426="","",VLOOKUP(D426,PROFILE!$B$6:$Z$5000,24,FALSE))</f>
        <v/>
      </c>
      <c r="I426" s="110" t="str">
        <f>IF(D426="","",VLOOKUP(D426,PROFILE!$B$6:$Z$5000,25,FALSE))</f>
        <v/>
      </c>
      <c r="K426" s="87" t="str">
        <f t="shared" si="50"/>
        <v/>
      </c>
      <c r="L426" s="87" t="str">
        <f t="shared" si="54"/>
        <v/>
      </c>
      <c r="N426" s="138" t="str">
        <f t="shared" si="51"/>
        <v/>
      </c>
      <c r="O426" s="110" t="str">
        <f>IF(D426="","",IF(VLOOKUP(D426,KPI!$A$4:$P$5000,16,FALSE)=0,"UNBILL","BILLED"))</f>
        <v/>
      </c>
      <c r="P426" s="90" t="str">
        <f t="shared" si="48"/>
        <v/>
      </c>
      <c r="Q426" s="168" t="str">
        <f t="shared" si="52"/>
        <v>ไม่ระบุ</v>
      </c>
      <c r="R426" s="169" t="str">
        <f t="shared" si="53"/>
        <v/>
      </c>
      <c r="U426" s="91">
        <v>426</v>
      </c>
    </row>
    <row r="427" spans="1:21" x14ac:dyDescent="0.35">
      <c r="A427" s="151" t="str">
        <f t="shared" ca="1" si="55"/>
        <v/>
      </c>
      <c r="B427" s="15">
        <v>436</v>
      </c>
      <c r="C427" s="81" t="str">
        <f t="shared" si="49"/>
        <v/>
      </c>
      <c r="E427" s="109" t="str">
        <f>IF(D427="","",VLOOKUP(D427,PROFILE!$B$6:$Z$5000,10,FALSE))</f>
        <v/>
      </c>
      <c r="F427" s="109" t="str">
        <f>IF(D427="","",VLOOKUP(D427,PROFILE!$B$6:$Z$5000,18,FALSE))</f>
        <v/>
      </c>
      <c r="G427" s="81" t="str">
        <f>IF(D427="","",VLOOKUP(D427,PROFILE!$B$6:$Z$5000,23,FALSE))</f>
        <v/>
      </c>
      <c r="H427" s="81" t="str">
        <f>IF(D427="","",VLOOKUP(D427,PROFILE!$B$6:$Z$5000,24,FALSE))</f>
        <v/>
      </c>
      <c r="I427" s="110" t="str">
        <f>IF(D427="","",VLOOKUP(D427,PROFILE!$B$6:$Z$5000,25,FALSE))</f>
        <v/>
      </c>
      <c r="K427" s="87" t="str">
        <f t="shared" si="50"/>
        <v/>
      </c>
      <c r="L427" s="87" t="str">
        <f t="shared" si="54"/>
        <v/>
      </c>
      <c r="N427" s="138" t="str">
        <f t="shared" si="51"/>
        <v/>
      </c>
      <c r="O427" s="110" t="str">
        <f>IF(D427="","",IF(VLOOKUP(D427,KPI!$A$4:$P$5000,16,FALSE)=0,"UNBILL","BILLED"))</f>
        <v/>
      </c>
      <c r="P427" s="90" t="str">
        <f t="shared" si="48"/>
        <v/>
      </c>
      <c r="Q427" s="168" t="str">
        <f t="shared" si="52"/>
        <v>ไม่ระบุ</v>
      </c>
      <c r="R427" s="169" t="str">
        <f t="shared" si="53"/>
        <v/>
      </c>
      <c r="U427" s="91">
        <v>427</v>
      </c>
    </row>
    <row r="428" spans="1:21" x14ac:dyDescent="0.35">
      <c r="A428" s="151" t="str">
        <f t="shared" ca="1" si="55"/>
        <v/>
      </c>
      <c r="B428" s="15">
        <v>437</v>
      </c>
      <c r="C428" s="81" t="str">
        <f t="shared" si="49"/>
        <v/>
      </c>
      <c r="E428" s="109" t="str">
        <f>IF(D428="","",VLOOKUP(D428,PROFILE!$B$6:$Z$5000,10,FALSE))</f>
        <v/>
      </c>
      <c r="F428" s="109" t="str">
        <f>IF(D428="","",VLOOKUP(D428,PROFILE!$B$6:$Z$5000,18,FALSE))</f>
        <v/>
      </c>
      <c r="G428" s="81" t="str">
        <f>IF(D428="","",VLOOKUP(D428,PROFILE!$B$6:$Z$5000,23,FALSE))</f>
        <v/>
      </c>
      <c r="H428" s="81" t="str">
        <f>IF(D428="","",VLOOKUP(D428,PROFILE!$B$6:$Z$5000,24,FALSE))</f>
        <v/>
      </c>
      <c r="I428" s="110" t="str">
        <f>IF(D428="","",VLOOKUP(D428,PROFILE!$B$6:$Z$5000,25,FALSE))</f>
        <v/>
      </c>
      <c r="K428" s="87" t="str">
        <f t="shared" si="50"/>
        <v/>
      </c>
      <c r="L428" s="87" t="str">
        <f t="shared" si="54"/>
        <v/>
      </c>
      <c r="N428" s="138" t="str">
        <f t="shared" si="51"/>
        <v/>
      </c>
      <c r="O428" s="110" t="str">
        <f>IF(D428="","",IF(VLOOKUP(D428,KPI!$A$4:$P$5000,16,FALSE)=0,"UNBILL","BILLED"))</f>
        <v/>
      </c>
      <c r="P428" s="90" t="str">
        <f t="shared" si="48"/>
        <v/>
      </c>
      <c r="Q428" s="168" t="str">
        <f t="shared" si="52"/>
        <v>ไม่ระบุ</v>
      </c>
      <c r="R428" s="169" t="str">
        <f t="shared" si="53"/>
        <v/>
      </c>
      <c r="U428" s="91">
        <v>428</v>
      </c>
    </row>
    <row r="429" spans="1:21" x14ac:dyDescent="0.35">
      <c r="A429" s="151" t="str">
        <f t="shared" ca="1" si="55"/>
        <v/>
      </c>
      <c r="B429" s="15">
        <v>438</v>
      </c>
      <c r="C429" s="81" t="str">
        <f t="shared" si="49"/>
        <v/>
      </c>
      <c r="E429" s="109" t="str">
        <f>IF(D429="","",VLOOKUP(D429,PROFILE!$B$6:$Z$5000,10,FALSE))</f>
        <v/>
      </c>
      <c r="F429" s="109" t="str">
        <f>IF(D429="","",VLOOKUP(D429,PROFILE!$B$6:$Z$5000,18,FALSE))</f>
        <v/>
      </c>
      <c r="G429" s="81" t="str">
        <f>IF(D429="","",VLOOKUP(D429,PROFILE!$B$6:$Z$5000,23,FALSE))</f>
        <v/>
      </c>
      <c r="H429" s="81" t="str">
        <f>IF(D429="","",VLOOKUP(D429,PROFILE!$B$6:$Z$5000,24,FALSE))</f>
        <v/>
      </c>
      <c r="I429" s="110" t="str">
        <f>IF(D429="","",VLOOKUP(D429,PROFILE!$B$6:$Z$5000,25,FALSE))</f>
        <v/>
      </c>
      <c r="K429" s="87" t="str">
        <f t="shared" si="50"/>
        <v/>
      </c>
      <c r="L429" s="87" t="str">
        <f t="shared" si="54"/>
        <v/>
      </c>
      <c r="N429" s="138" t="str">
        <f t="shared" si="51"/>
        <v/>
      </c>
      <c r="O429" s="110" t="str">
        <f>IF(D429="","",IF(VLOOKUP(D429,KPI!$A$4:$P$5000,16,FALSE)=0,"UNBILL","BILLED"))</f>
        <v/>
      </c>
      <c r="P429" s="90" t="str">
        <f t="shared" si="48"/>
        <v/>
      </c>
      <c r="Q429" s="168" t="str">
        <f t="shared" si="52"/>
        <v>ไม่ระบุ</v>
      </c>
      <c r="R429" s="169" t="str">
        <f t="shared" si="53"/>
        <v/>
      </c>
      <c r="U429" s="91">
        <v>429</v>
      </c>
    </row>
    <row r="430" spans="1:21" x14ac:dyDescent="0.35">
      <c r="A430" s="151" t="str">
        <f t="shared" ca="1" si="55"/>
        <v/>
      </c>
      <c r="B430" s="15">
        <v>439</v>
      </c>
      <c r="C430" s="81" t="str">
        <f t="shared" si="49"/>
        <v/>
      </c>
      <c r="E430" s="109" t="str">
        <f>IF(D430="","",VLOOKUP(D430,PROFILE!$B$6:$Z$5000,10,FALSE))</f>
        <v/>
      </c>
      <c r="F430" s="109" t="str">
        <f>IF(D430="","",VLOOKUP(D430,PROFILE!$B$6:$Z$5000,18,FALSE))</f>
        <v/>
      </c>
      <c r="G430" s="81" t="str">
        <f>IF(D430="","",VLOOKUP(D430,PROFILE!$B$6:$Z$5000,23,FALSE))</f>
        <v/>
      </c>
      <c r="H430" s="81" t="str">
        <f>IF(D430="","",VLOOKUP(D430,PROFILE!$B$6:$Z$5000,24,FALSE))</f>
        <v/>
      </c>
      <c r="I430" s="110" t="str">
        <f>IF(D430="","",VLOOKUP(D430,PROFILE!$B$6:$Z$5000,25,FALSE))</f>
        <v/>
      </c>
      <c r="K430" s="87" t="str">
        <f t="shared" si="50"/>
        <v/>
      </c>
      <c r="L430" s="87" t="str">
        <f t="shared" si="54"/>
        <v/>
      </c>
      <c r="N430" s="138" t="str">
        <f t="shared" si="51"/>
        <v/>
      </c>
      <c r="O430" s="110" t="str">
        <f>IF(D430="","",IF(VLOOKUP(D430,KPI!$A$4:$P$5000,16,FALSE)=0,"UNBILL","BILLED"))</f>
        <v/>
      </c>
      <c r="P430" s="90" t="str">
        <f t="shared" si="48"/>
        <v/>
      </c>
      <c r="Q430" s="168" t="str">
        <f t="shared" si="52"/>
        <v>ไม่ระบุ</v>
      </c>
      <c r="R430" s="169" t="str">
        <f t="shared" si="53"/>
        <v/>
      </c>
      <c r="U430" s="91">
        <v>430</v>
      </c>
    </row>
    <row r="431" spans="1:21" x14ac:dyDescent="0.35">
      <c r="A431" s="151" t="str">
        <f t="shared" ca="1" si="55"/>
        <v/>
      </c>
      <c r="B431" s="15">
        <v>440</v>
      </c>
      <c r="C431" s="81" t="str">
        <f t="shared" si="49"/>
        <v/>
      </c>
      <c r="E431" s="109" t="str">
        <f>IF(D431="","",VLOOKUP(D431,PROFILE!$B$6:$Z$5000,10,FALSE))</f>
        <v/>
      </c>
      <c r="F431" s="109" t="str">
        <f>IF(D431="","",VLOOKUP(D431,PROFILE!$B$6:$Z$5000,18,FALSE))</f>
        <v/>
      </c>
      <c r="G431" s="81" t="str">
        <f>IF(D431="","",VLOOKUP(D431,PROFILE!$B$6:$Z$5000,23,FALSE))</f>
        <v/>
      </c>
      <c r="H431" s="81" t="str">
        <f>IF(D431="","",VLOOKUP(D431,PROFILE!$B$6:$Z$5000,24,FALSE))</f>
        <v/>
      </c>
      <c r="I431" s="110" t="str">
        <f>IF(D431="","",VLOOKUP(D431,PROFILE!$B$6:$Z$5000,25,FALSE))</f>
        <v/>
      </c>
      <c r="K431" s="87" t="str">
        <f t="shared" si="50"/>
        <v/>
      </c>
      <c r="L431" s="87" t="str">
        <f t="shared" si="54"/>
        <v/>
      </c>
      <c r="N431" s="138" t="str">
        <f t="shared" si="51"/>
        <v/>
      </c>
      <c r="O431" s="110" t="str">
        <f>IF(D431="","",IF(VLOOKUP(D431,KPI!$A$4:$P$5000,16,FALSE)=0,"UNBILL","BILLED"))</f>
        <v/>
      </c>
      <c r="P431" s="90" t="str">
        <f t="shared" si="48"/>
        <v/>
      </c>
      <c r="Q431" s="168" t="str">
        <f t="shared" si="52"/>
        <v>ไม่ระบุ</v>
      </c>
      <c r="R431" s="169" t="str">
        <f t="shared" si="53"/>
        <v/>
      </c>
      <c r="U431" s="91">
        <v>431</v>
      </c>
    </row>
    <row r="432" spans="1:21" x14ac:dyDescent="0.35">
      <c r="A432" s="151" t="str">
        <f t="shared" ca="1" si="55"/>
        <v/>
      </c>
      <c r="B432" s="15">
        <v>441</v>
      </c>
      <c r="C432" s="81" t="str">
        <f t="shared" si="49"/>
        <v/>
      </c>
      <c r="E432" s="109" t="str">
        <f>IF(D432="","",VLOOKUP(D432,PROFILE!$B$6:$Z$5000,10,FALSE))</f>
        <v/>
      </c>
      <c r="F432" s="109" t="str">
        <f>IF(D432="","",VLOOKUP(D432,PROFILE!$B$6:$Z$5000,18,FALSE))</f>
        <v/>
      </c>
      <c r="G432" s="81" t="str">
        <f>IF(D432="","",VLOOKUP(D432,PROFILE!$B$6:$Z$5000,23,FALSE))</f>
        <v/>
      </c>
      <c r="H432" s="81" t="str">
        <f>IF(D432="","",VLOOKUP(D432,PROFILE!$B$6:$Z$5000,24,FALSE))</f>
        <v/>
      </c>
      <c r="I432" s="110" t="str">
        <f>IF(D432="","",VLOOKUP(D432,PROFILE!$B$6:$Z$5000,25,FALSE))</f>
        <v/>
      </c>
      <c r="K432" s="87" t="str">
        <f t="shared" si="50"/>
        <v/>
      </c>
      <c r="L432" s="87" t="str">
        <f t="shared" si="54"/>
        <v/>
      </c>
      <c r="N432" s="138" t="str">
        <f t="shared" si="51"/>
        <v/>
      </c>
      <c r="O432" s="110" t="str">
        <f>IF(D432="","",IF(VLOOKUP(D432,KPI!$A$4:$P$5000,16,FALSE)=0,"UNBILL","BILLED"))</f>
        <v/>
      </c>
      <c r="P432" s="90" t="str">
        <f t="shared" si="48"/>
        <v/>
      </c>
      <c r="Q432" s="168" t="str">
        <f t="shared" si="52"/>
        <v>ไม่ระบุ</v>
      </c>
      <c r="R432" s="169" t="str">
        <f t="shared" si="53"/>
        <v/>
      </c>
      <c r="U432" s="91">
        <v>432</v>
      </c>
    </row>
    <row r="433" spans="1:21" x14ac:dyDescent="0.35">
      <c r="A433" s="151" t="str">
        <f t="shared" ca="1" si="55"/>
        <v/>
      </c>
      <c r="B433" s="15">
        <v>442</v>
      </c>
      <c r="C433" s="81" t="str">
        <f t="shared" si="49"/>
        <v/>
      </c>
      <c r="E433" s="109" t="str">
        <f>IF(D433="","",VLOOKUP(D433,PROFILE!$B$6:$Z$5000,10,FALSE))</f>
        <v/>
      </c>
      <c r="F433" s="109" t="str">
        <f>IF(D433="","",VLOOKUP(D433,PROFILE!$B$6:$Z$5000,18,FALSE))</f>
        <v/>
      </c>
      <c r="G433" s="81" t="str">
        <f>IF(D433="","",VLOOKUP(D433,PROFILE!$B$6:$Z$5000,23,FALSE))</f>
        <v/>
      </c>
      <c r="H433" s="81" t="str">
        <f>IF(D433="","",VLOOKUP(D433,PROFILE!$B$6:$Z$5000,24,FALSE))</f>
        <v/>
      </c>
      <c r="I433" s="110" t="str">
        <f>IF(D433="","",VLOOKUP(D433,PROFILE!$B$6:$Z$5000,25,FALSE))</f>
        <v/>
      </c>
      <c r="K433" s="87" t="str">
        <f t="shared" si="50"/>
        <v/>
      </c>
      <c r="L433" s="87" t="str">
        <f t="shared" si="54"/>
        <v/>
      </c>
      <c r="N433" s="138" t="str">
        <f t="shared" si="51"/>
        <v/>
      </c>
      <c r="O433" s="110" t="str">
        <f>IF(D433="","",IF(VLOOKUP(D433,KPI!$A$4:$P$5000,16,FALSE)=0,"UNBILL","BILLED"))</f>
        <v/>
      </c>
      <c r="P433" s="90" t="str">
        <f t="shared" si="48"/>
        <v/>
      </c>
      <c r="Q433" s="168" t="str">
        <f t="shared" si="52"/>
        <v>ไม่ระบุ</v>
      </c>
      <c r="R433" s="169" t="str">
        <f t="shared" si="53"/>
        <v/>
      </c>
      <c r="U433" s="91">
        <v>433</v>
      </c>
    </row>
    <row r="434" spans="1:21" x14ac:dyDescent="0.35">
      <c r="A434" s="151" t="str">
        <f t="shared" ca="1" si="55"/>
        <v/>
      </c>
      <c r="B434" s="15">
        <v>443</v>
      </c>
      <c r="C434" s="81" t="str">
        <f t="shared" si="49"/>
        <v/>
      </c>
      <c r="E434" s="109" t="str">
        <f>IF(D434="","",VLOOKUP(D434,PROFILE!$B$6:$Z$5000,10,FALSE))</f>
        <v/>
      </c>
      <c r="F434" s="109" t="str">
        <f>IF(D434="","",VLOOKUP(D434,PROFILE!$B$6:$Z$5000,18,FALSE))</f>
        <v/>
      </c>
      <c r="G434" s="81" t="str">
        <f>IF(D434="","",VLOOKUP(D434,PROFILE!$B$6:$Z$5000,23,FALSE))</f>
        <v/>
      </c>
      <c r="H434" s="81" t="str">
        <f>IF(D434="","",VLOOKUP(D434,PROFILE!$B$6:$Z$5000,24,FALSE))</f>
        <v/>
      </c>
      <c r="I434" s="110" t="str">
        <f>IF(D434="","",VLOOKUP(D434,PROFILE!$B$6:$Z$5000,25,FALSE))</f>
        <v/>
      </c>
      <c r="K434" s="87" t="str">
        <f t="shared" si="50"/>
        <v/>
      </c>
      <c r="L434" s="87" t="str">
        <f t="shared" si="54"/>
        <v/>
      </c>
      <c r="N434" s="138" t="str">
        <f t="shared" si="51"/>
        <v/>
      </c>
      <c r="O434" s="110" t="str">
        <f>IF(D434="","",IF(VLOOKUP(D434,KPI!$A$4:$P$5000,16,FALSE)=0,"UNBILL","BILLED"))</f>
        <v/>
      </c>
      <c r="P434" s="90" t="str">
        <f t="shared" si="48"/>
        <v/>
      </c>
      <c r="Q434" s="168" t="str">
        <f t="shared" si="52"/>
        <v>ไม่ระบุ</v>
      </c>
      <c r="R434" s="169" t="str">
        <f t="shared" si="53"/>
        <v/>
      </c>
      <c r="U434" s="91">
        <v>434</v>
      </c>
    </row>
    <row r="435" spans="1:21" x14ac:dyDescent="0.35">
      <c r="A435" s="151" t="str">
        <f t="shared" ca="1" si="55"/>
        <v/>
      </c>
      <c r="B435" s="15">
        <v>444</v>
      </c>
      <c r="C435" s="81" t="str">
        <f t="shared" si="49"/>
        <v/>
      </c>
      <c r="E435" s="109" t="str">
        <f>IF(D435="","",VLOOKUP(D435,PROFILE!$B$6:$Z$5000,10,FALSE))</f>
        <v/>
      </c>
      <c r="F435" s="109" t="str">
        <f>IF(D435="","",VLOOKUP(D435,PROFILE!$B$6:$Z$5000,18,FALSE))</f>
        <v/>
      </c>
      <c r="G435" s="81" t="str">
        <f>IF(D435="","",VLOOKUP(D435,PROFILE!$B$6:$Z$5000,23,FALSE))</f>
        <v/>
      </c>
      <c r="H435" s="81" t="str">
        <f>IF(D435="","",VLOOKUP(D435,PROFILE!$B$6:$Z$5000,24,FALSE))</f>
        <v/>
      </c>
      <c r="I435" s="110" t="str">
        <f>IF(D435="","",VLOOKUP(D435,PROFILE!$B$6:$Z$5000,25,FALSE))</f>
        <v/>
      </c>
      <c r="K435" s="87" t="str">
        <f t="shared" si="50"/>
        <v/>
      </c>
      <c r="L435" s="87" t="str">
        <f t="shared" si="54"/>
        <v/>
      </c>
      <c r="N435" s="138" t="str">
        <f t="shared" si="51"/>
        <v/>
      </c>
      <c r="O435" s="110" t="str">
        <f>IF(D435="","",IF(VLOOKUP(D435,KPI!$A$4:$P$5000,16,FALSE)=0,"UNBILL","BILLED"))</f>
        <v/>
      </c>
      <c r="P435" s="90" t="str">
        <f t="shared" si="48"/>
        <v/>
      </c>
      <c r="Q435" s="168" t="str">
        <f t="shared" si="52"/>
        <v>ไม่ระบุ</v>
      </c>
      <c r="R435" s="169" t="str">
        <f t="shared" si="53"/>
        <v/>
      </c>
      <c r="U435" s="91">
        <v>435</v>
      </c>
    </row>
    <row r="436" spans="1:21" x14ac:dyDescent="0.35">
      <c r="A436" s="151" t="str">
        <f t="shared" ca="1" si="55"/>
        <v/>
      </c>
      <c r="B436" s="15">
        <v>445</v>
      </c>
      <c r="C436" s="81" t="str">
        <f t="shared" si="49"/>
        <v/>
      </c>
      <c r="E436" s="109" t="str">
        <f>IF(D436="","",VLOOKUP(D436,PROFILE!$B$6:$Z$5000,10,FALSE))</f>
        <v/>
      </c>
      <c r="F436" s="109" t="str">
        <f>IF(D436="","",VLOOKUP(D436,PROFILE!$B$6:$Z$5000,18,FALSE))</f>
        <v/>
      </c>
      <c r="G436" s="81" t="str">
        <f>IF(D436="","",VLOOKUP(D436,PROFILE!$B$6:$Z$5000,23,FALSE))</f>
        <v/>
      </c>
      <c r="H436" s="81" t="str">
        <f>IF(D436="","",VLOOKUP(D436,PROFILE!$B$6:$Z$5000,24,FALSE))</f>
        <v/>
      </c>
      <c r="I436" s="110" t="str">
        <f>IF(D436="","",VLOOKUP(D436,PROFILE!$B$6:$Z$5000,25,FALSE))</f>
        <v/>
      </c>
      <c r="K436" s="87" t="str">
        <f t="shared" si="50"/>
        <v/>
      </c>
      <c r="L436" s="87" t="str">
        <f t="shared" si="54"/>
        <v/>
      </c>
      <c r="N436" s="138" t="str">
        <f t="shared" si="51"/>
        <v/>
      </c>
      <c r="O436" s="110" t="str">
        <f>IF(D436="","",IF(VLOOKUP(D436,KPI!$A$4:$P$5000,16,FALSE)=0,"UNBILL","BILLED"))</f>
        <v/>
      </c>
      <c r="P436" s="90" t="str">
        <f t="shared" si="48"/>
        <v/>
      </c>
      <c r="Q436" s="168" t="str">
        <f t="shared" si="52"/>
        <v>ไม่ระบุ</v>
      </c>
      <c r="R436" s="169" t="str">
        <f t="shared" si="53"/>
        <v/>
      </c>
      <c r="U436" s="91">
        <v>436</v>
      </c>
    </row>
    <row r="437" spans="1:21" x14ac:dyDescent="0.35">
      <c r="A437" s="151" t="str">
        <f t="shared" ca="1" si="55"/>
        <v/>
      </c>
      <c r="B437" s="15">
        <v>446</v>
      </c>
      <c r="C437" s="81" t="str">
        <f t="shared" si="49"/>
        <v/>
      </c>
      <c r="E437" s="109" t="str">
        <f>IF(D437="","",VLOOKUP(D437,PROFILE!$B$6:$Z$5000,10,FALSE))</f>
        <v/>
      </c>
      <c r="F437" s="109" t="str">
        <f>IF(D437="","",VLOOKUP(D437,PROFILE!$B$6:$Z$5000,18,FALSE))</f>
        <v/>
      </c>
      <c r="G437" s="81" t="str">
        <f>IF(D437="","",VLOOKUP(D437,PROFILE!$B$6:$Z$5000,23,FALSE))</f>
        <v/>
      </c>
      <c r="H437" s="81" t="str">
        <f>IF(D437="","",VLOOKUP(D437,PROFILE!$B$6:$Z$5000,24,FALSE))</f>
        <v/>
      </c>
      <c r="I437" s="110" t="str">
        <f>IF(D437="","",VLOOKUP(D437,PROFILE!$B$6:$Z$5000,25,FALSE))</f>
        <v/>
      </c>
      <c r="K437" s="87" t="str">
        <f t="shared" si="50"/>
        <v/>
      </c>
      <c r="L437" s="87" t="str">
        <f t="shared" si="54"/>
        <v/>
      </c>
      <c r="N437" s="138" t="str">
        <f t="shared" si="51"/>
        <v/>
      </c>
      <c r="O437" s="110" t="str">
        <f>IF(D437="","",IF(VLOOKUP(D437,KPI!$A$4:$P$5000,16,FALSE)=0,"UNBILL","BILLED"))</f>
        <v/>
      </c>
      <c r="P437" s="90" t="str">
        <f t="shared" si="48"/>
        <v/>
      </c>
      <c r="Q437" s="168" t="str">
        <f t="shared" si="52"/>
        <v>ไม่ระบุ</v>
      </c>
      <c r="R437" s="169" t="str">
        <f t="shared" si="53"/>
        <v/>
      </c>
      <c r="U437" s="91">
        <v>437</v>
      </c>
    </row>
    <row r="438" spans="1:21" x14ac:dyDescent="0.35">
      <c r="A438" s="151" t="str">
        <f t="shared" ca="1" si="55"/>
        <v/>
      </c>
      <c r="B438" s="15">
        <v>447</v>
      </c>
      <c r="C438" s="81" t="str">
        <f t="shared" si="49"/>
        <v/>
      </c>
      <c r="E438" s="109" t="str">
        <f>IF(D438="","",VLOOKUP(D438,PROFILE!$B$6:$Z$5000,10,FALSE))</f>
        <v/>
      </c>
      <c r="F438" s="109" t="str">
        <f>IF(D438="","",VLOOKUP(D438,PROFILE!$B$6:$Z$5000,18,FALSE))</f>
        <v/>
      </c>
      <c r="G438" s="81" t="str">
        <f>IF(D438="","",VLOOKUP(D438,PROFILE!$B$6:$Z$5000,23,FALSE))</f>
        <v/>
      </c>
      <c r="H438" s="81" t="str">
        <f>IF(D438="","",VLOOKUP(D438,PROFILE!$B$6:$Z$5000,24,FALSE))</f>
        <v/>
      </c>
      <c r="I438" s="110" t="str">
        <f>IF(D438="","",VLOOKUP(D438,PROFILE!$B$6:$Z$5000,25,FALSE))</f>
        <v/>
      </c>
      <c r="K438" s="87" t="str">
        <f t="shared" si="50"/>
        <v/>
      </c>
      <c r="L438" s="87" t="str">
        <f t="shared" si="54"/>
        <v/>
      </c>
      <c r="N438" s="138" t="str">
        <f t="shared" si="51"/>
        <v/>
      </c>
      <c r="O438" s="110" t="str">
        <f>IF(D438="","",IF(VLOOKUP(D438,KPI!$A$4:$P$5000,16,FALSE)=0,"UNBILL","BILLED"))</f>
        <v/>
      </c>
      <c r="P438" s="90" t="str">
        <f t="shared" ref="P438:P501" si="56">IF(D438="","","NP")</f>
        <v/>
      </c>
      <c r="Q438" s="168" t="str">
        <f t="shared" si="52"/>
        <v>ไม่ระบุ</v>
      </c>
      <c r="R438" s="169" t="str">
        <f t="shared" si="53"/>
        <v/>
      </c>
      <c r="U438" s="91">
        <v>438</v>
      </c>
    </row>
    <row r="439" spans="1:21" x14ac:dyDescent="0.35">
      <c r="A439" s="151" t="str">
        <f t="shared" ca="1" si="55"/>
        <v/>
      </c>
      <c r="B439" s="15">
        <v>448</v>
      </c>
      <c r="C439" s="81" t="str">
        <f t="shared" si="49"/>
        <v/>
      </c>
      <c r="E439" s="109" t="str">
        <f>IF(D439="","",VLOOKUP(D439,PROFILE!$B$6:$Z$5000,10,FALSE))</f>
        <v/>
      </c>
      <c r="F439" s="109" t="str">
        <f>IF(D439="","",VLOOKUP(D439,PROFILE!$B$6:$Z$5000,18,FALSE))</f>
        <v/>
      </c>
      <c r="G439" s="81" t="str">
        <f>IF(D439="","",VLOOKUP(D439,PROFILE!$B$6:$Z$5000,23,FALSE))</f>
        <v/>
      </c>
      <c r="H439" s="81" t="str">
        <f>IF(D439="","",VLOOKUP(D439,PROFILE!$B$6:$Z$5000,24,FALSE))</f>
        <v/>
      </c>
      <c r="I439" s="110" t="str">
        <f>IF(D439="","",VLOOKUP(D439,PROFILE!$B$6:$Z$5000,25,FALSE))</f>
        <v/>
      </c>
      <c r="K439" s="87" t="str">
        <f t="shared" si="50"/>
        <v/>
      </c>
      <c r="L439" s="87" t="str">
        <f t="shared" si="54"/>
        <v/>
      </c>
      <c r="N439" s="138" t="str">
        <f t="shared" si="51"/>
        <v/>
      </c>
      <c r="O439" s="110" t="str">
        <f>IF(D439="","",IF(VLOOKUP(D439,KPI!$A$4:$P$5000,16,FALSE)=0,"UNBILL","BILLED"))</f>
        <v/>
      </c>
      <c r="P439" s="90" t="str">
        <f t="shared" si="56"/>
        <v/>
      </c>
      <c r="Q439" s="168" t="str">
        <f t="shared" si="52"/>
        <v>ไม่ระบุ</v>
      </c>
      <c r="R439" s="169" t="str">
        <f t="shared" si="53"/>
        <v/>
      </c>
      <c r="U439" s="91">
        <v>439</v>
      </c>
    </row>
    <row r="440" spans="1:21" x14ac:dyDescent="0.35">
      <c r="A440" s="151" t="str">
        <f t="shared" ca="1" si="55"/>
        <v/>
      </c>
      <c r="B440" s="15">
        <v>449</v>
      </c>
      <c r="C440" s="81" t="str">
        <f t="shared" si="49"/>
        <v/>
      </c>
      <c r="E440" s="109" t="str">
        <f>IF(D440="","",VLOOKUP(D440,PROFILE!$B$6:$Z$5000,10,FALSE))</f>
        <v/>
      </c>
      <c r="F440" s="109" t="str">
        <f>IF(D440="","",VLOOKUP(D440,PROFILE!$B$6:$Z$5000,18,FALSE))</f>
        <v/>
      </c>
      <c r="G440" s="81" t="str">
        <f>IF(D440="","",VLOOKUP(D440,PROFILE!$B$6:$Z$5000,23,FALSE))</f>
        <v/>
      </c>
      <c r="H440" s="81" t="str">
        <f>IF(D440="","",VLOOKUP(D440,PROFILE!$B$6:$Z$5000,24,FALSE))</f>
        <v/>
      </c>
      <c r="I440" s="110" t="str">
        <f>IF(D440="","",VLOOKUP(D440,PROFILE!$B$6:$Z$5000,25,FALSE))</f>
        <v/>
      </c>
      <c r="K440" s="87" t="str">
        <f t="shared" si="50"/>
        <v/>
      </c>
      <c r="L440" s="87" t="str">
        <f t="shared" si="54"/>
        <v/>
      </c>
      <c r="N440" s="138" t="str">
        <f t="shared" si="51"/>
        <v/>
      </c>
      <c r="O440" s="110" t="str">
        <f>IF(D440="","",IF(VLOOKUP(D440,KPI!$A$4:$P$5000,16,FALSE)=0,"UNBILL","BILLED"))</f>
        <v/>
      </c>
      <c r="P440" s="90" t="str">
        <f t="shared" si="56"/>
        <v/>
      </c>
      <c r="Q440" s="168" t="str">
        <f t="shared" si="52"/>
        <v>ไม่ระบุ</v>
      </c>
      <c r="R440" s="169" t="str">
        <f t="shared" si="53"/>
        <v/>
      </c>
      <c r="U440" s="91">
        <v>440</v>
      </c>
    </row>
    <row r="441" spans="1:21" x14ac:dyDescent="0.35">
      <c r="A441" s="151" t="str">
        <f t="shared" ca="1" si="55"/>
        <v/>
      </c>
      <c r="B441" s="15">
        <v>450</v>
      </c>
      <c r="C441" s="81" t="str">
        <f t="shared" ref="C441:C504" si="57">IF(D441="","","BL-"&amp;B441)</f>
        <v/>
      </c>
      <c r="E441" s="109" t="str">
        <f>IF(D441="","",VLOOKUP(D441,PROFILE!$B$6:$Z$5000,10,FALSE))</f>
        <v/>
      </c>
      <c r="F441" s="109" t="str">
        <f>IF(D441="","",VLOOKUP(D441,PROFILE!$B$6:$Z$5000,18,FALSE))</f>
        <v/>
      </c>
      <c r="G441" s="81" t="str">
        <f>IF(D441="","",VLOOKUP(D441,PROFILE!$B$6:$Z$5000,23,FALSE))</f>
        <v/>
      </c>
      <c r="H441" s="81" t="str">
        <f>IF(D441="","",VLOOKUP(D441,PROFILE!$B$6:$Z$5000,24,FALSE))</f>
        <v/>
      </c>
      <c r="I441" s="110" t="str">
        <f>IF(D441="","",VLOOKUP(D441,PROFILE!$B$6:$Z$5000,25,FALSE))</f>
        <v/>
      </c>
      <c r="K441" s="87" t="str">
        <f t="shared" ref="K441:K504" si="58">IF(D441="","",J441+(J441*0.07))</f>
        <v/>
      </c>
      <c r="L441" s="87" t="str">
        <f t="shared" si="54"/>
        <v/>
      </c>
      <c r="N441" s="138" t="str">
        <f t="shared" si="51"/>
        <v/>
      </c>
      <c r="O441" s="110" t="str">
        <f>IF(D441="","",IF(VLOOKUP(D441,KPI!$A$4:$P$5000,16,FALSE)=0,"UNBILL","BILLED"))</f>
        <v/>
      </c>
      <c r="P441" s="90" t="str">
        <f t="shared" si="56"/>
        <v/>
      </c>
      <c r="Q441" s="168" t="str">
        <f t="shared" si="52"/>
        <v>ไม่ระบุ</v>
      </c>
      <c r="R441" s="169" t="str">
        <f t="shared" si="53"/>
        <v/>
      </c>
      <c r="U441" s="91">
        <v>441</v>
      </c>
    </row>
    <row r="442" spans="1:21" x14ac:dyDescent="0.35">
      <c r="A442" s="151" t="str">
        <f t="shared" ca="1" si="55"/>
        <v/>
      </c>
      <c r="B442" s="15">
        <v>451</v>
      </c>
      <c r="C442" s="81" t="str">
        <f t="shared" si="57"/>
        <v/>
      </c>
      <c r="E442" s="109" t="str">
        <f>IF(D442="","",VLOOKUP(D442,PROFILE!$B$6:$Z$5000,10,FALSE))</f>
        <v/>
      </c>
      <c r="F442" s="109" t="str">
        <f>IF(D442="","",VLOOKUP(D442,PROFILE!$B$6:$Z$5000,18,FALSE))</f>
        <v/>
      </c>
      <c r="G442" s="81" t="str">
        <f>IF(D442="","",VLOOKUP(D442,PROFILE!$B$6:$Z$5000,23,FALSE))</f>
        <v/>
      </c>
      <c r="H442" s="81" t="str">
        <f>IF(D442="","",VLOOKUP(D442,PROFILE!$B$6:$Z$5000,24,FALSE))</f>
        <v/>
      </c>
      <c r="I442" s="110" t="str">
        <f>IF(D442="","",VLOOKUP(D442,PROFILE!$B$6:$Z$5000,25,FALSE))</f>
        <v/>
      </c>
      <c r="K442" s="87" t="str">
        <f t="shared" si="58"/>
        <v/>
      </c>
      <c r="L442" s="87" t="str">
        <f t="shared" si="54"/>
        <v/>
      </c>
      <c r="N442" s="138" t="str">
        <f t="shared" si="51"/>
        <v/>
      </c>
      <c r="O442" s="110" t="str">
        <f>IF(D442="","",IF(VLOOKUP(D442,KPI!$A$4:$P$5000,16,FALSE)=0,"UNBILL","BILLED"))</f>
        <v/>
      </c>
      <c r="P442" s="90" t="str">
        <f t="shared" si="56"/>
        <v/>
      </c>
      <c r="Q442" s="168" t="str">
        <f t="shared" si="52"/>
        <v>ไม่ระบุ</v>
      </c>
      <c r="R442" s="169" t="str">
        <f t="shared" si="53"/>
        <v/>
      </c>
      <c r="U442" s="91">
        <v>442</v>
      </c>
    </row>
    <row r="443" spans="1:21" x14ac:dyDescent="0.35">
      <c r="A443" s="151" t="str">
        <f t="shared" ca="1" si="55"/>
        <v/>
      </c>
      <c r="B443" s="15">
        <v>452</v>
      </c>
      <c r="C443" s="81" t="str">
        <f t="shared" si="57"/>
        <v/>
      </c>
      <c r="E443" s="109" t="str">
        <f>IF(D443="","",VLOOKUP(D443,PROFILE!$B$6:$Z$5000,10,FALSE))</f>
        <v/>
      </c>
      <c r="F443" s="109" t="str">
        <f>IF(D443="","",VLOOKUP(D443,PROFILE!$B$6:$Z$5000,18,FALSE))</f>
        <v/>
      </c>
      <c r="G443" s="81" t="str">
        <f>IF(D443="","",VLOOKUP(D443,PROFILE!$B$6:$Z$5000,23,FALSE))</f>
        <v/>
      </c>
      <c r="H443" s="81" t="str">
        <f>IF(D443="","",VLOOKUP(D443,PROFILE!$B$6:$Z$5000,24,FALSE))</f>
        <v/>
      </c>
      <c r="I443" s="110" t="str">
        <f>IF(D443="","",VLOOKUP(D443,PROFILE!$B$6:$Z$5000,25,FALSE))</f>
        <v/>
      </c>
      <c r="K443" s="87" t="str">
        <f t="shared" si="58"/>
        <v/>
      </c>
      <c r="L443" s="87" t="str">
        <f t="shared" si="54"/>
        <v/>
      </c>
      <c r="N443" s="138" t="str">
        <f t="shared" si="51"/>
        <v/>
      </c>
      <c r="O443" s="110" t="str">
        <f>IF(D443="","",IF(VLOOKUP(D443,KPI!$A$4:$P$5000,16,FALSE)=0,"UNBILL","BILLED"))</f>
        <v/>
      </c>
      <c r="P443" s="90" t="str">
        <f t="shared" si="56"/>
        <v/>
      </c>
      <c r="Q443" s="168" t="str">
        <f t="shared" si="52"/>
        <v>ไม่ระบุ</v>
      </c>
      <c r="R443" s="169" t="str">
        <f t="shared" si="53"/>
        <v/>
      </c>
      <c r="U443" s="91">
        <v>443</v>
      </c>
    </row>
    <row r="444" spans="1:21" x14ac:dyDescent="0.35">
      <c r="A444" s="151" t="str">
        <f t="shared" ca="1" si="55"/>
        <v/>
      </c>
      <c r="B444" s="15">
        <v>453</v>
      </c>
      <c r="C444" s="81" t="str">
        <f t="shared" si="57"/>
        <v/>
      </c>
      <c r="E444" s="109" t="str">
        <f>IF(D444="","",VLOOKUP(D444,PROFILE!$B$6:$Z$5000,10,FALSE))</f>
        <v/>
      </c>
      <c r="F444" s="109" t="str">
        <f>IF(D444="","",VLOOKUP(D444,PROFILE!$B$6:$Z$5000,18,FALSE))</f>
        <v/>
      </c>
      <c r="G444" s="81" t="str">
        <f>IF(D444="","",VLOOKUP(D444,PROFILE!$B$6:$Z$5000,23,FALSE))</f>
        <v/>
      </c>
      <c r="H444" s="81" t="str">
        <f>IF(D444="","",VLOOKUP(D444,PROFILE!$B$6:$Z$5000,24,FALSE))</f>
        <v/>
      </c>
      <c r="I444" s="110" t="str">
        <f>IF(D444="","",VLOOKUP(D444,PROFILE!$B$6:$Z$5000,25,FALSE))</f>
        <v/>
      </c>
      <c r="K444" s="87" t="str">
        <f t="shared" si="58"/>
        <v/>
      </c>
      <c r="L444" s="87" t="str">
        <f t="shared" si="54"/>
        <v/>
      </c>
      <c r="N444" s="138" t="str">
        <f t="shared" si="51"/>
        <v/>
      </c>
      <c r="O444" s="110" t="str">
        <f>IF(D444="","",IF(VLOOKUP(D444,KPI!$A$4:$P$5000,16,FALSE)=0,"UNBILL","BILLED"))</f>
        <v/>
      </c>
      <c r="P444" s="90" t="str">
        <f t="shared" si="56"/>
        <v/>
      </c>
      <c r="Q444" s="168" t="str">
        <f t="shared" si="52"/>
        <v>ไม่ระบุ</v>
      </c>
      <c r="R444" s="169" t="str">
        <f t="shared" si="53"/>
        <v/>
      </c>
      <c r="U444" s="91">
        <v>444</v>
      </c>
    </row>
    <row r="445" spans="1:21" x14ac:dyDescent="0.35">
      <c r="A445" s="151" t="str">
        <f t="shared" ca="1" si="55"/>
        <v/>
      </c>
      <c r="B445" s="15">
        <v>454</v>
      </c>
      <c r="C445" s="81" t="str">
        <f t="shared" si="57"/>
        <v/>
      </c>
      <c r="E445" s="109" t="str">
        <f>IF(D445="","",VLOOKUP(D445,PROFILE!$B$6:$Z$5000,10,FALSE))</f>
        <v/>
      </c>
      <c r="F445" s="109" t="str">
        <f>IF(D445="","",VLOOKUP(D445,PROFILE!$B$6:$Z$5000,18,FALSE))</f>
        <v/>
      </c>
      <c r="G445" s="81" t="str">
        <f>IF(D445="","",VLOOKUP(D445,PROFILE!$B$6:$Z$5000,23,FALSE))</f>
        <v/>
      </c>
      <c r="H445" s="81" t="str">
        <f>IF(D445="","",VLOOKUP(D445,PROFILE!$B$6:$Z$5000,24,FALSE))</f>
        <v/>
      </c>
      <c r="I445" s="110" t="str">
        <f>IF(D445="","",VLOOKUP(D445,PROFILE!$B$6:$Z$5000,25,FALSE))</f>
        <v/>
      </c>
      <c r="K445" s="87" t="str">
        <f t="shared" si="58"/>
        <v/>
      </c>
      <c r="L445" s="87" t="str">
        <f t="shared" si="54"/>
        <v/>
      </c>
      <c r="N445" s="138" t="str">
        <f t="shared" si="51"/>
        <v/>
      </c>
      <c r="O445" s="110" t="str">
        <f>IF(D445="","",IF(VLOOKUP(D445,KPI!$A$4:$P$5000,16,FALSE)=0,"UNBILL","BILLED"))</f>
        <v/>
      </c>
      <c r="P445" s="90" t="str">
        <f t="shared" si="56"/>
        <v/>
      </c>
      <c r="Q445" s="168" t="str">
        <f t="shared" si="52"/>
        <v>ไม่ระบุ</v>
      </c>
      <c r="R445" s="169" t="str">
        <f t="shared" si="53"/>
        <v/>
      </c>
      <c r="U445" s="91">
        <v>445</v>
      </c>
    </row>
    <row r="446" spans="1:21" x14ac:dyDescent="0.35">
      <c r="A446" s="151" t="str">
        <f t="shared" ca="1" si="55"/>
        <v/>
      </c>
      <c r="B446" s="15">
        <v>455</v>
      </c>
      <c r="C446" s="81" t="str">
        <f t="shared" si="57"/>
        <v/>
      </c>
      <c r="E446" s="109" t="str">
        <f>IF(D446="","",VLOOKUP(D446,PROFILE!$B$6:$Z$5000,10,FALSE))</f>
        <v/>
      </c>
      <c r="F446" s="109" t="str">
        <f>IF(D446="","",VLOOKUP(D446,PROFILE!$B$6:$Z$5000,18,FALSE))</f>
        <v/>
      </c>
      <c r="G446" s="81" t="str">
        <f>IF(D446="","",VLOOKUP(D446,PROFILE!$B$6:$Z$5000,23,FALSE))</f>
        <v/>
      </c>
      <c r="H446" s="81" t="str">
        <f>IF(D446="","",VLOOKUP(D446,PROFILE!$B$6:$Z$5000,24,FALSE))</f>
        <v/>
      </c>
      <c r="I446" s="110" t="str">
        <f>IF(D446="","",VLOOKUP(D446,PROFILE!$B$6:$Z$5000,25,FALSE))</f>
        <v/>
      </c>
      <c r="K446" s="87" t="str">
        <f t="shared" si="58"/>
        <v/>
      </c>
      <c r="L446" s="87" t="str">
        <f t="shared" si="54"/>
        <v/>
      </c>
      <c r="N446" s="138" t="str">
        <f t="shared" si="51"/>
        <v/>
      </c>
      <c r="O446" s="110" t="str">
        <f>IF(D446="","",IF(VLOOKUP(D446,KPI!$A$4:$P$5000,16,FALSE)=0,"UNBILL","BILLED"))</f>
        <v/>
      </c>
      <c r="P446" s="90" t="str">
        <f t="shared" si="56"/>
        <v/>
      </c>
      <c r="Q446" s="168" t="str">
        <f t="shared" si="52"/>
        <v>ไม่ระบุ</v>
      </c>
      <c r="R446" s="169" t="str">
        <f t="shared" si="53"/>
        <v/>
      </c>
      <c r="U446" s="91">
        <v>446</v>
      </c>
    </row>
    <row r="447" spans="1:21" x14ac:dyDescent="0.35">
      <c r="A447" s="151" t="str">
        <f t="shared" ca="1" si="55"/>
        <v/>
      </c>
      <c r="B447" s="15">
        <v>456</v>
      </c>
      <c r="C447" s="81" t="str">
        <f t="shared" si="57"/>
        <v/>
      </c>
      <c r="E447" s="109" t="str">
        <f>IF(D447="","",VLOOKUP(D447,PROFILE!$B$6:$Z$5000,10,FALSE))</f>
        <v/>
      </c>
      <c r="F447" s="109" t="str">
        <f>IF(D447="","",VLOOKUP(D447,PROFILE!$B$6:$Z$5000,18,FALSE))</f>
        <v/>
      </c>
      <c r="G447" s="81" t="str">
        <f>IF(D447="","",VLOOKUP(D447,PROFILE!$B$6:$Z$5000,23,FALSE))</f>
        <v/>
      </c>
      <c r="H447" s="81" t="str">
        <f>IF(D447="","",VLOOKUP(D447,PROFILE!$B$6:$Z$5000,24,FALSE))</f>
        <v/>
      </c>
      <c r="I447" s="110" t="str">
        <f>IF(D447="","",VLOOKUP(D447,PROFILE!$B$6:$Z$5000,25,FALSE))</f>
        <v/>
      </c>
      <c r="K447" s="87" t="str">
        <f t="shared" si="58"/>
        <v/>
      </c>
      <c r="L447" s="87" t="str">
        <f t="shared" si="54"/>
        <v/>
      </c>
      <c r="N447" s="138" t="str">
        <f t="shared" si="51"/>
        <v/>
      </c>
      <c r="O447" s="110" t="str">
        <f>IF(D447="","",IF(VLOOKUP(D447,KPI!$A$4:$P$5000,16,FALSE)=0,"UNBILL","BILLED"))</f>
        <v/>
      </c>
      <c r="P447" s="90" t="str">
        <f t="shared" si="56"/>
        <v/>
      </c>
      <c r="Q447" s="168" t="str">
        <f t="shared" si="52"/>
        <v>ไม่ระบุ</v>
      </c>
      <c r="R447" s="169" t="str">
        <f t="shared" si="53"/>
        <v/>
      </c>
      <c r="U447" s="91">
        <v>447</v>
      </c>
    </row>
    <row r="448" spans="1:21" x14ac:dyDescent="0.35">
      <c r="A448" s="151" t="str">
        <f t="shared" ca="1" si="55"/>
        <v/>
      </c>
      <c r="B448" s="15">
        <v>457</v>
      </c>
      <c r="C448" s="81" t="str">
        <f t="shared" si="57"/>
        <v/>
      </c>
      <c r="E448" s="109" t="str">
        <f>IF(D448="","",VLOOKUP(D448,PROFILE!$B$6:$Z$5000,10,FALSE))</f>
        <v/>
      </c>
      <c r="F448" s="109" t="str">
        <f>IF(D448="","",VLOOKUP(D448,PROFILE!$B$6:$Z$5000,18,FALSE))</f>
        <v/>
      </c>
      <c r="G448" s="81" t="str">
        <f>IF(D448="","",VLOOKUP(D448,PROFILE!$B$6:$Z$5000,23,FALSE))</f>
        <v/>
      </c>
      <c r="H448" s="81" t="str">
        <f>IF(D448="","",VLOOKUP(D448,PROFILE!$B$6:$Z$5000,24,FALSE))</f>
        <v/>
      </c>
      <c r="I448" s="110" t="str">
        <f>IF(D448="","",VLOOKUP(D448,PROFILE!$B$6:$Z$5000,25,FALSE))</f>
        <v/>
      </c>
      <c r="K448" s="87" t="str">
        <f t="shared" si="58"/>
        <v/>
      </c>
      <c r="L448" s="87" t="str">
        <f t="shared" si="54"/>
        <v/>
      </c>
      <c r="N448" s="138" t="str">
        <f t="shared" si="51"/>
        <v/>
      </c>
      <c r="O448" s="110" t="str">
        <f>IF(D448="","",IF(VLOOKUP(D448,KPI!$A$4:$P$5000,16,FALSE)=0,"UNBILL","BILLED"))</f>
        <v/>
      </c>
      <c r="P448" s="90" t="str">
        <f t="shared" si="56"/>
        <v/>
      </c>
      <c r="Q448" s="168" t="str">
        <f t="shared" si="52"/>
        <v>ไม่ระบุ</v>
      </c>
      <c r="R448" s="169" t="str">
        <f t="shared" si="53"/>
        <v/>
      </c>
      <c r="U448" s="91">
        <v>448</v>
      </c>
    </row>
    <row r="449" spans="1:21" x14ac:dyDescent="0.35">
      <c r="A449" s="151" t="str">
        <f t="shared" ca="1" si="55"/>
        <v/>
      </c>
      <c r="B449" s="15">
        <v>458</v>
      </c>
      <c r="C449" s="81" t="str">
        <f t="shared" si="57"/>
        <v/>
      </c>
      <c r="E449" s="109" t="str">
        <f>IF(D449="","",VLOOKUP(D449,PROFILE!$B$6:$Z$5000,10,FALSE))</f>
        <v/>
      </c>
      <c r="F449" s="109" t="str">
        <f>IF(D449="","",VLOOKUP(D449,PROFILE!$B$6:$Z$5000,18,FALSE))</f>
        <v/>
      </c>
      <c r="G449" s="81" t="str">
        <f>IF(D449="","",VLOOKUP(D449,PROFILE!$B$6:$Z$5000,23,FALSE))</f>
        <v/>
      </c>
      <c r="H449" s="81" t="str">
        <f>IF(D449="","",VLOOKUP(D449,PROFILE!$B$6:$Z$5000,24,FALSE))</f>
        <v/>
      </c>
      <c r="I449" s="110" t="str">
        <f>IF(D449="","",VLOOKUP(D449,PROFILE!$B$6:$Z$5000,25,FALSE))</f>
        <v/>
      </c>
      <c r="K449" s="87" t="str">
        <f t="shared" si="58"/>
        <v/>
      </c>
      <c r="L449" s="87" t="str">
        <f t="shared" si="54"/>
        <v/>
      </c>
      <c r="N449" s="138" t="str">
        <f t="shared" si="51"/>
        <v/>
      </c>
      <c r="O449" s="110" t="str">
        <f>IF(D449="","",IF(VLOOKUP(D449,KPI!$A$4:$P$5000,16,FALSE)=0,"UNBILL","BILLED"))</f>
        <v/>
      </c>
      <c r="P449" s="90" t="str">
        <f t="shared" si="56"/>
        <v/>
      </c>
      <c r="Q449" s="168" t="str">
        <f t="shared" si="52"/>
        <v>ไม่ระบุ</v>
      </c>
      <c r="R449" s="169" t="str">
        <f t="shared" si="53"/>
        <v/>
      </c>
      <c r="U449" s="91">
        <v>449</v>
      </c>
    </row>
    <row r="450" spans="1:21" x14ac:dyDescent="0.35">
      <c r="A450" s="151" t="str">
        <f t="shared" ca="1" si="55"/>
        <v/>
      </c>
      <c r="B450" s="15">
        <v>459</v>
      </c>
      <c r="C450" s="81" t="str">
        <f t="shared" si="57"/>
        <v/>
      </c>
      <c r="E450" s="109" t="str">
        <f>IF(D450="","",VLOOKUP(D450,PROFILE!$B$6:$Z$5000,10,FALSE))</f>
        <v/>
      </c>
      <c r="F450" s="109" t="str">
        <f>IF(D450="","",VLOOKUP(D450,PROFILE!$B$6:$Z$5000,18,FALSE))</f>
        <v/>
      </c>
      <c r="G450" s="81" t="str">
        <f>IF(D450="","",VLOOKUP(D450,PROFILE!$B$6:$Z$5000,23,FALSE))</f>
        <v/>
      </c>
      <c r="H450" s="81" t="str">
        <f>IF(D450="","",VLOOKUP(D450,PROFILE!$B$6:$Z$5000,24,FALSE))</f>
        <v/>
      </c>
      <c r="I450" s="110" t="str">
        <f>IF(D450="","",VLOOKUP(D450,PROFILE!$B$6:$Z$5000,25,FALSE))</f>
        <v/>
      </c>
      <c r="K450" s="87" t="str">
        <f t="shared" si="58"/>
        <v/>
      </c>
      <c r="L450" s="87" t="str">
        <f t="shared" si="54"/>
        <v/>
      </c>
      <c r="N450" s="138" t="str">
        <f t="shared" si="51"/>
        <v/>
      </c>
      <c r="O450" s="110" t="str">
        <f>IF(D450="","",IF(VLOOKUP(D450,KPI!$A$4:$P$5000,16,FALSE)=0,"UNBILL","BILLED"))</f>
        <v/>
      </c>
      <c r="P450" s="90" t="str">
        <f t="shared" si="56"/>
        <v/>
      </c>
      <c r="Q450" s="168" t="str">
        <f t="shared" si="52"/>
        <v>ไม่ระบุ</v>
      </c>
      <c r="R450" s="169" t="str">
        <f t="shared" si="53"/>
        <v/>
      </c>
      <c r="U450" s="91">
        <v>450</v>
      </c>
    </row>
    <row r="451" spans="1:21" x14ac:dyDescent="0.35">
      <c r="A451" s="151" t="str">
        <f t="shared" ca="1" si="55"/>
        <v/>
      </c>
      <c r="B451" s="15">
        <v>460</v>
      </c>
      <c r="C451" s="81" t="str">
        <f t="shared" si="57"/>
        <v/>
      </c>
      <c r="E451" s="109" t="str">
        <f>IF(D451="","",VLOOKUP(D451,PROFILE!$B$6:$Z$5000,10,FALSE))</f>
        <v/>
      </c>
      <c r="F451" s="109" t="str">
        <f>IF(D451="","",VLOOKUP(D451,PROFILE!$B$6:$Z$5000,18,FALSE))</f>
        <v/>
      </c>
      <c r="G451" s="81" t="str">
        <f>IF(D451="","",VLOOKUP(D451,PROFILE!$B$6:$Z$5000,23,FALSE))</f>
        <v/>
      </c>
      <c r="H451" s="81" t="str">
        <f>IF(D451="","",VLOOKUP(D451,PROFILE!$B$6:$Z$5000,24,FALSE))</f>
        <v/>
      </c>
      <c r="I451" s="110" t="str">
        <f>IF(D451="","",VLOOKUP(D451,PROFILE!$B$6:$Z$5000,25,FALSE))</f>
        <v/>
      </c>
      <c r="K451" s="87" t="str">
        <f t="shared" si="58"/>
        <v/>
      </c>
      <c r="L451" s="87" t="str">
        <f t="shared" si="54"/>
        <v/>
      </c>
      <c r="N451" s="138" t="str">
        <f t="shared" si="51"/>
        <v/>
      </c>
      <c r="O451" s="110" t="str">
        <f>IF(D451="","",IF(VLOOKUP(D451,KPI!$A$4:$P$5000,16,FALSE)=0,"UNBILL","BILLED"))</f>
        <v/>
      </c>
      <c r="P451" s="90" t="str">
        <f t="shared" si="56"/>
        <v/>
      </c>
      <c r="Q451" s="168" t="str">
        <f t="shared" si="52"/>
        <v>ไม่ระบุ</v>
      </c>
      <c r="R451" s="169" t="str">
        <f t="shared" si="53"/>
        <v/>
      </c>
      <c r="U451" s="91">
        <v>451</v>
      </c>
    </row>
    <row r="452" spans="1:21" x14ac:dyDescent="0.35">
      <c r="A452" s="151" t="str">
        <f t="shared" ca="1" si="55"/>
        <v/>
      </c>
      <c r="B452" s="15">
        <v>461</v>
      </c>
      <c r="C452" s="81" t="str">
        <f t="shared" si="57"/>
        <v/>
      </c>
      <c r="E452" s="109" t="str">
        <f>IF(D452="","",VLOOKUP(D452,PROFILE!$B$6:$Z$5000,10,FALSE))</f>
        <v/>
      </c>
      <c r="F452" s="109" t="str">
        <f>IF(D452="","",VLOOKUP(D452,PROFILE!$B$6:$Z$5000,18,FALSE))</f>
        <v/>
      </c>
      <c r="G452" s="81" t="str">
        <f>IF(D452="","",VLOOKUP(D452,PROFILE!$B$6:$Z$5000,23,FALSE))</f>
        <v/>
      </c>
      <c r="H452" s="81" t="str">
        <f>IF(D452="","",VLOOKUP(D452,PROFILE!$B$6:$Z$5000,24,FALSE))</f>
        <v/>
      </c>
      <c r="I452" s="110" t="str">
        <f>IF(D452="","",VLOOKUP(D452,PROFILE!$B$6:$Z$5000,25,FALSE))</f>
        <v/>
      </c>
      <c r="K452" s="87" t="str">
        <f t="shared" si="58"/>
        <v/>
      </c>
      <c r="L452" s="87" t="str">
        <f t="shared" si="54"/>
        <v/>
      </c>
      <c r="N452" s="138" t="str">
        <f t="shared" si="51"/>
        <v/>
      </c>
      <c r="O452" s="110" t="str">
        <f>IF(D452="","",IF(VLOOKUP(D452,KPI!$A$4:$P$5000,16,FALSE)=0,"UNBILL","BILLED"))</f>
        <v/>
      </c>
      <c r="P452" s="90" t="str">
        <f t="shared" si="56"/>
        <v/>
      </c>
      <c r="Q452" s="168" t="str">
        <f t="shared" si="52"/>
        <v>ไม่ระบุ</v>
      </c>
      <c r="R452" s="169" t="str">
        <f t="shared" si="53"/>
        <v/>
      </c>
      <c r="U452" s="91">
        <v>452</v>
      </c>
    </row>
    <row r="453" spans="1:21" x14ac:dyDescent="0.35">
      <c r="A453" s="151" t="str">
        <f t="shared" ca="1" si="55"/>
        <v/>
      </c>
      <c r="B453" s="15">
        <v>462</v>
      </c>
      <c r="C453" s="81" t="str">
        <f t="shared" si="57"/>
        <v/>
      </c>
      <c r="E453" s="109" t="str">
        <f>IF(D453="","",VLOOKUP(D453,PROFILE!$B$6:$Z$5000,10,FALSE))</f>
        <v/>
      </c>
      <c r="F453" s="109" t="str">
        <f>IF(D453="","",VLOOKUP(D453,PROFILE!$B$6:$Z$5000,18,FALSE))</f>
        <v/>
      </c>
      <c r="G453" s="81" t="str">
        <f>IF(D453="","",VLOOKUP(D453,PROFILE!$B$6:$Z$5000,23,FALSE))</f>
        <v/>
      </c>
      <c r="H453" s="81" t="str">
        <f>IF(D453="","",VLOOKUP(D453,PROFILE!$B$6:$Z$5000,24,FALSE))</f>
        <v/>
      </c>
      <c r="I453" s="110" t="str">
        <f>IF(D453="","",VLOOKUP(D453,PROFILE!$B$6:$Z$5000,25,FALSE))</f>
        <v/>
      </c>
      <c r="K453" s="87" t="str">
        <f t="shared" si="58"/>
        <v/>
      </c>
      <c r="L453" s="87" t="str">
        <f t="shared" si="54"/>
        <v/>
      </c>
      <c r="N453" s="138" t="str">
        <f t="shared" ref="N453:N516" si="59">IF(D453="","",J453-L453)</f>
        <v/>
      </c>
      <c r="O453" s="110" t="str">
        <f>IF(D453="","",IF(VLOOKUP(D453,KPI!$A$4:$P$5000,16,FALSE)=0,"UNBILL","BILLED"))</f>
        <v/>
      </c>
      <c r="P453" s="90" t="str">
        <f t="shared" si="56"/>
        <v/>
      </c>
      <c r="Q453" s="168" t="str">
        <f t="shared" ref="Q453:Q516" si="60">IFERROR(VALUE(MONTH(E453)),"ไม่ระบุ")</f>
        <v>ไม่ระบุ</v>
      </c>
      <c r="R453" s="169" t="str">
        <f t="shared" ref="R453:R516" si="61">K453</f>
        <v/>
      </c>
      <c r="U453" s="91">
        <v>453</v>
      </c>
    </row>
    <row r="454" spans="1:21" x14ac:dyDescent="0.35">
      <c r="A454" s="151" t="str">
        <f t="shared" ca="1" si="55"/>
        <v/>
      </c>
      <c r="B454" s="15">
        <v>463</v>
      </c>
      <c r="C454" s="81" t="str">
        <f t="shared" si="57"/>
        <v/>
      </c>
      <c r="E454" s="109" t="str">
        <f>IF(D454="","",VLOOKUP(D454,PROFILE!$B$6:$Z$5000,10,FALSE))</f>
        <v/>
      </c>
      <c r="F454" s="109" t="str">
        <f>IF(D454="","",VLOOKUP(D454,PROFILE!$B$6:$Z$5000,18,FALSE))</f>
        <v/>
      </c>
      <c r="G454" s="81" t="str">
        <f>IF(D454="","",VLOOKUP(D454,PROFILE!$B$6:$Z$5000,23,FALSE))</f>
        <v/>
      </c>
      <c r="H454" s="81" t="str">
        <f>IF(D454="","",VLOOKUP(D454,PROFILE!$B$6:$Z$5000,24,FALSE))</f>
        <v/>
      </c>
      <c r="I454" s="110" t="str">
        <f>IF(D454="","",VLOOKUP(D454,PROFILE!$B$6:$Z$5000,25,FALSE))</f>
        <v/>
      </c>
      <c r="K454" s="87" t="str">
        <f t="shared" si="58"/>
        <v/>
      </c>
      <c r="L454" s="87" t="str">
        <f t="shared" si="54"/>
        <v/>
      </c>
      <c r="N454" s="138" t="str">
        <f t="shared" si="59"/>
        <v/>
      </c>
      <c r="O454" s="110" t="str">
        <f>IF(D454="","",IF(VLOOKUP(D454,KPI!$A$4:$P$5000,16,FALSE)=0,"UNBILL","BILLED"))</f>
        <v/>
      </c>
      <c r="P454" s="90" t="str">
        <f t="shared" si="56"/>
        <v/>
      </c>
      <c r="Q454" s="168" t="str">
        <f t="shared" si="60"/>
        <v>ไม่ระบุ</v>
      </c>
      <c r="R454" s="169" t="str">
        <f t="shared" si="61"/>
        <v/>
      </c>
      <c r="U454" s="91">
        <v>454</v>
      </c>
    </row>
    <row r="455" spans="1:21" x14ac:dyDescent="0.35">
      <c r="A455" s="151" t="str">
        <f t="shared" ca="1" si="55"/>
        <v/>
      </c>
      <c r="B455" s="15">
        <v>464</v>
      </c>
      <c r="C455" s="81" t="str">
        <f t="shared" si="57"/>
        <v/>
      </c>
      <c r="E455" s="109" t="str">
        <f>IF(D455="","",VLOOKUP(D455,PROFILE!$B$6:$Z$5000,10,FALSE))</f>
        <v/>
      </c>
      <c r="F455" s="109" t="str">
        <f>IF(D455="","",VLOOKUP(D455,PROFILE!$B$6:$Z$5000,18,FALSE))</f>
        <v/>
      </c>
      <c r="G455" s="81" t="str">
        <f>IF(D455="","",VLOOKUP(D455,PROFILE!$B$6:$Z$5000,23,FALSE))</f>
        <v/>
      </c>
      <c r="H455" s="81" t="str">
        <f>IF(D455="","",VLOOKUP(D455,PROFILE!$B$6:$Z$5000,24,FALSE))</f>
        <v/>
      </c>
      <c r="I455" s="110" t="str">
        <f>IF(D455="","",VLOOKUP(D455,PROFILE!$B$6:$Z$5000,25,FALSE))</f>
        <v/>
      </c>
      <c r="K455" s="87" t="str">
        <f t="shared" si="58"/>
        <v/>
      </c>
      <c r="L455" s="87" t="str">
        <f t="shared" si="54"/>
        <v/>
      </c>
      <c r="N455" s="138" t="str">
        <f t="shared" si="59"/>
        <v/>
      </c>
      <c r="O455" s="110" t="str">
        <f>IF(D455="","",IF(VLOOKUP(D455,KPI!$A$4:$P$5000,16,FALSE)=0,"UNBILL","BILLED"))</f>
        <v/>
      </c>
      <c r="P455" s="90" t="str">
        <f t="shared" si="56"/>
        <v/>
      </c>
      <c r="Q455" s="168" t="str">
        <f t="shared" si="60"/>
        <v>ไม่ระบุ</v>
      </c>
      <c r="R455" s="169" t="str">
        <f t="shared" si="61"/>
        <v/>
      </c>
      <c r="U455" s="91">
        <v>455</v>
      </c>
    </row>
    <row r="456" spans="1:21" x14ac:dyDescent="0.35">
      <c r="A456" s="151" t="str">
        <f t="shared" ca="1" si="55"/>
        <v/>
      </c>
      <c r="B456" s="15">
        <v>465</v>
      </c>
      <c r="C456" s="81" t="str">
        <f t="shared" si="57"/>
        <v/>
      </c>
      <c r="E456" s="109" t="str">
        <f>IF(D456="","",VLOOKUP(D456,PROFILE!$B$6:$Z$5000,10,FALSE))</f>
        <v/>
      </c>
      <c r="F456" s="109" t="str">
        <f>IF(D456="","",VLOOKUP(D456,PROFILE!$B$6:$Z$5000,18,FALSE))</f>
        <v/>
      </c>
      <c r="G456" s="81" t="str">
        <f>IF(D456="","",VLOOKUP(D456,PROFILE!$B$6:$Z$5000,23,FALSE))</f>
        <v/>
      </c>
      <c r="H456" s="81" t="str">
        <f>IF(D456="","",VLOOKUP(D456,PROFILE!$B$6:$Z$5000,24,FALSE))</f>
        <v/>
      </c>
      <c r="I456" s="110" t="str">
        <f>IF(D456="","",VLOOKUP(D456,PROFILE!$B$6:$Z$5000,25,FALSE))</f>
        <v/>
      </c>
      <c r="K456" s="87" t="str">
        <f t="shared" si="58"/>
        <v/>
      </c>
      <c r="L456" s="87" t="str">
        <f t="shared" si="54"/>
        <v/>
      </c>
      <c r="N456" s="138" t="str">
        <f t="shared" si="59"/>
        <v/>
      </c>
      <c r="O456" s="110" t="str">
        <f>IF(D456="","",IF(VLOOKUP(D456,KPI!$A$4:$P$5000,16,FALSE)=0,"UNBILL","BILLED"))</f>
        <v/>
      </c>
      <c r="P456" s="90" t="str">
        <f t="shared" si="56"/>
        <v/>
      </c>
      <c r="Q456" s="168" t="str">
        <f t="shared" si="60"/>
        <v>ไม่ระบุ</v>
      </c>
      <c r="R456" s="169" t="str">
        <f t="shared" si="61"/>
        <v/>
      </c>
      <c r="U456" s="91">
        <v>456</v>
      </c>
    </row>
    <row r="457" spans="1:21" x14ac:dyDescent="0.35">
      <c r="A457" s="151" t="str">
        <f t="shared" ca="1" si="55"/>
        <v/>
      </c>
      <c r="B457" s="15">
        <v>466</v>
      </c>
      <c r="C457" s="81" t="str">
        <f t="shared" si="57"/>
        <v/>
      </c>
      <c r="E457" s="109" t="str">
        <f>IF(D457="","",VLOOKUP(D457,PROFILE!$B$6:$Z$5000,10,FALSE))</f>
        <v/>
      </c>
      <c r="F457" s="109" t="str">
        <f>IF(D457="","",VLOOKUP(D457,PROFILE!$B$6:$Z$5000,18,FALSE))</f>
        <v/>
      </c>
      <c r="G457" s="81" t="str">
        <f>IF(D457="","",VLOOKUP(D457,PROFILE!$B$6:$Z$5000,23,FALSE))</f>
        <v/>
      </c>
      <c r="H457" s="81" t="str">
        <f>IF(D457="","",VLOOKUP(D457,PROFILE!$B$6:$Z$5000,24,FALSE))</f>
        <v/>
      </c>
      <c r="I457" s="110" t="str">
        <f>IF(D457="","",VLOOKUP(D457,PROFILE!$B$6:$Z$5000,25,FALSE))</f>
        <v/>
      </c>
      <c r="K457" s="87" t="str">
        <f t="shared" si="58"/>
        <v/>
      </c>
      <c r="L457" s="87" t="str">
        <f t="shared" si="54"/>
        <v/>
      </c>
      <c r="N457" s="138" t="str">
        <f t="shared" si="59"/>
        <v/>
      </c>
      <c r="O457" s="110" t="str">
        <f>IF(D457="","",IF(VLOOKUP(D457,KPI!$A$4:$P$5000,16,FALSE)=0,"UNBILL","BILLED"))</f>
        <v/>
      </c>
      <c r="P457" s="90" t="str">
        <f t="shared" si="56"/>
        <v/>
      </c>
      <c r="Q457" s="168" t="str">
        <f t="shared" si="60"/>
        <v>ไม่ระบุ</v>
      </c>
      <c r="R457" s="169" t="str">
        <f t="shared" si="61"/>
        <v/>
      </c>
      <c r="U457" s="91">
        <v>457</v>
      </c>
    </row>
    <row r="458" spans="1:21" x14ac:dyDescent="0.35">
      <c r="A458" s="151" t="str">
        <f t="shared" ca="1" si="55"/>
        <v/>
      </c>
      <c r="B458" s="15">
        <v>467</v>
      </c>
      <c r="C458" s="81" t="str">
        <f t="shared" si="57"/>
        <v/>
      </c>
      <c r="E458" s="109" t="str">
        <f>IF(D458="","",VLOOKUP(D458,PROFILE!$B$6:$Z$5000,10,FALSE))</f>
        <v/>
      </c>
      <c r="F458" s="109" t="str">
        <f>IF(D458="","",VLOOKUP(D458,PROFILE!$B$6:$Z$5000,18,FALSE))</f>
        <v/>
      </c>
      <c r="G458" s="81" t="str">
        <f>IF(D458="","",VLOOKUP(D458,PROFILE!$B$6:$Z$5000,23,FALSE))</f>
        <v/>
      </c>
      <c r="H458" s="81" t="str">
        <f>IF(D458="","",VLOOKUP(D458,PROFILE!$B$6:$Z$5000,24,FALSE))</f>
        <v/>
      </c>
      <c r="I458" s="110" t="str">
        <f>IF(D458="","",VLOOKUP(D458,PROFILE!$B$6:$Z$5000,25,FALSE))</f>
        <v/>
      </c>
      <c r="K458" s="87" t="str">
        <f t="shared" si="58"/>
        <v/>
      </c>
      <c r="L458" s="87" t="str">
        <f t="shared" si="54"/>
        <v/>
      </c>
      <c r="N458" s="138" t="str">
        <f t="shared" si="59"/>
        <v/>
      </c>
      <c r="O458" s="110" t="str">
        <f>IF(D458="","",IF(VLOOKUP(D458,KPI!$A$4:$P$5000,16,FALSE)=0,"UNBILL","BILLED"))</f>
        <v/>
      </c>
      <c r="P458" s="90" t="str">
        <f t="shared" si="56"/>
        <v/>
      </c>
      <c r="Q458" s="168" t="str">
        <f t="shared" si="60"/>
        <v>ไม่ระบุ</v>
      </c>
      <c r="R458" s="169" t="str">
        <f t="shared" si="61"/>
        <v/>
      </c>
      <c r="U458" s="91">
        <v>458</v>
      </c>
    </row>
    <row r="459" spans="1:21" x14ac:dyDescent="0.35">
      <c r="A459" s="151" t="str">
        <f t="shared" ca="1" si="55"/>
        <v/>
      </c>
      <c r="B459" s="15">
        <v>468</v>
      </c>
      <c r="C459" s="81" t="str">
        <f t="shared" si="57"/>
        <v/>
      </c>
      <c r="E459" s="109" t="str">
        <f>IF(D459="","",VLOOKUP(D459,PROFILE!$B$6:$Z$5000,10,FALSE))</f>
        <v/>
      </c>
      <c r="F459" s="109" t="str">
        <f>IF(D459="","",VLOOKUP(D459,PROFILE!$B$6:$Z$5000,18,FALSE))</f>
        <v/>
      </c>
      <c r="G459" s="81" t="str">
        <f>IF(D459="","",VLOOKUP(D459,PROFILE!$B$6:$Z$5000,23,FALSE))</f>
        <v/>
      </c>
      <c r="H459" s="81" t="str">
        <f>IF(D459="","",VLOOKUP(D459,PROFILE!$B$6:$Z$5000,24,FALSE))</f>
        <v/>
      </c>
      <c r="I459" s="110" t="str">
        <f>IF(D459="","",VLOOKUP(D459,PROFILE!$B$6:$Z$5000,25,FALSE))</f>
        <v/>
      </c>
      <c r="K459" s="87" t="str">
        <f t="shared" si="58"/>
        <v/>
      </c>
      <c r="L459" s="87" t="str">
        <f t="shared" si="54"/>
        <v/>
      </c>
      <c r="N459" s="138" t="str">
        <f t="shared" si="59"/>
        <v/>
      </c>
      <c r="O459" s="110" t="str">
        <f>IF(D459="","",IF(VLOOKUP(D459,KPI!$A$4:$P$5000,16,FALSE)=0,"UNBILL","BILLED"))</f>
        <v/>
      </c>
      <c r="P459" s="90" t="str">
        <f t="shared" si="56"/>
        <v/>
      </c>
      <c r="Q459" s="168" t="str">
        <f t="shared" si="60"/>
        <v>ไม่ระบุ</v>
      </c>
      <c r="R459" s="169" t="str">
        <f t="shared" si="61"/>
        <v/>
      </c>
      <c r="U459" s="91">
        <v>459</v>
      </c>
    </row>
    <row r="460" spans="1:21" x14ac:dyDescent="0.35">
      <c r="A460" s="151" t="str">
        <f t="shared" ca="1" si="55"/>
        <v/>
      </c>
      <c r="B460" s="15">
        <v>469</v>
      </c>
      <c r="C460" s="81" t="str">
        <f t="shared" si="57"/>
        <v/>
      </c>
      <c r="E460" s="109" t="str">
        <f>IF(D460="","",VLOOKUP(D460,PROFILE!$B$6:$Z$5000,10,FALSE))</f>
        <v/>
      </c>
      <c r="F460" s="109" t="str">
        <f>IF(D460="","",VLOOKUP(D460,PROFILE!$B$6:$Z$5000,18,FALSE))</f>
        <v/>
      </c>
      <c r="G460" s="81" t="str">
        <f>IF(D460="","",VLOOKUP(D460,PROFILE!$B$6:$Z$5000,23,FALSE))</f>
        <v/>
      </c>
      <c r="H460" s="81" t="str">
        <f>IF(D460="","",VLOOKUP(D460,PROFILE!$B$6:$Z$5000,24,FALSE))</f>
        <v/>
      </c>
      <c r="I460" s="110" t="str">
        <f>IF(D460="","",VLOOKUP(D460,PROFILE!$B$6:$Z$5000,25,FALSE))</f>
        <v/>
      </c>
      <c r="K460" s="87" t="str">
        <f t="shared" si="58"/>
        <v/>
      </c>
      <c r="L460" s="87" t="str">
        <f t="shared" si="54"/>
        <v/>
      </c>
      <c r="N460" s="138" t="str">
        <f t="shared" si="59"/>
        <v/>
      </c>
      <c r="O460" s="110" t="str">
        <f>IF(D460="","",IF(VLOOKUP(D460,KPI!$A$4:$P$5000,16,FALSE)=0,"UNBILL","BILLED"))</f>
        <v/>
      </c>
      <c r="P460" s="90" t="str">
        <f t="shared" si="56"/>
        <v/>
      </c>
      <c r="Q460" s="168" t="str">
        <f t="shared" si="60"/>
        <v>ไม่ระบุ</v>
      </c>
      <c r="R460" s="169" t="str">
        <f t="shared" si="61"/>
        <v/>
      </c>
      <c r="U460" s="91">
        <v>460</v>
      </c>
    </row>
    <row r="461" spans="1:21" x14ac:dyDescent="0.35">
      <c r="A461" s="151" t="str">
        <f t="shared" ca="1" si="55"/>
        <v/>
      </c>
      <c r="B461" s="15">
        <v>470</v>
      </c>
      <c r="C461" s="81" t="str">
        <f t="shared" si="57"/>
        <v/>
      </c>
      <c r="E461" s="109" t="str">
        <f>IF(D461="","",VLOOKUP(D461,PROFILE!$B$6:$Z$5000,10,FALSE))</f>
        <v/>
      </c>
      <c r="F461" s="109" t="str">
        <f>IF(D461="","",VLOOKUP(D461,PROFILE!$B$6:$Z$5000,18,FALSE))</f>
        <v/>
      </c>
      <c r="G461" s="81" t="str">
        <f>IF(D461="","",VLOOKUP(D461,PROFILE!$B$6:$Z$5000,23,FALSE))</f>
        <v/>
      </c>
      <c r="H461" s="81" t="str">
        <f>IF(D461="","",VLOOKUP(D461,PROFILE!$B$6:$Z$5000,24,FALSE))</f>
        <v/>
      </c>
      <c r="I461" s="110" t="str">
        <f>IF(D461="","",VLOOKUP(D461,PROFILE!$B$6:$Z$5000,25,FALSE))</f>
        <v/>
      </c>
      <c r="K461" s="87" t="str">
        <f t="shared" si="58"/>
        <v/>
      </c>
      <c r="L461" s="87" t="str">
        <f t="shared" si="54"/>
        <v/>
      </c>
      <c r="N461" s="138" t="str">
        <f t="shared" si="59"/>
        <v/>
      </c>
      <c r="O461" s="110" t="str">
        <f>IF(D461="","",IF(VLOOKUP(D461,KPI!$A$4:$P$5000,16,FALSE)=0,"UNBILL","BILLED"))</f>
        <v/>
      </c>
      <c r="P461" s="90" t="str">
        <f t="shared" si="56"/>
        <v/>
      </c>
      <c r="Q461" s="168" t="str">
        <f t="shared" si="60"/>
        <v>ไม่ระบุ</v>
      </c>
      <c r="R461" s="169" t="str">
        <f t="shared" si="61"/>
        <v/>
      </c>
      <c r="U461" s="91">
        <v>461</v>
      </c>
    </row>
    <row r="462" spans="1:21" x14ac:dyDescent="0.35">
      <c r="A462" s="151" t="str">
        <f t="shared" ca="1" si="55"/>
        <v/>
      </c>
      <c r="B462" s="15">
        <v>471</v>
      </c>
      <c r="C462" s="81" t="str">
        <f t="shared" si="57"/>
        <v/>
      </c>
      <c r="E462" s="109" t="str">
        <f>IF(D462="","",VLOOKUP(D462,PROFILE!$B$6:$Z$5000,10,FALSE))</f>
        <v/>
      </c>
      <c r="F462" s="109" t="str">
        <f>IF(D462="","",VLOOKUP(D462,PROFILE!$B$6:$Z$5000,18,FALSE))</f>
        <v/>
      </c>
      <c r="G462" s="81" t="str">
        <f>IF(D462="","",VLOOKUP(D462,PROFILE!$B$6:$Z$5000,23,FALSE))</f>
        <v/>
      </c>
      <c r="H462" s="81" t="str">
        <f>IF(D462="","",VLOOKUP(D462,PROFILE!$B$6:$Z$5000,24,FALSE))</f>
        <v/>
      </c>
      <c r="I462" s="110" t="str">
        <f>IF(D462="","",VLOOKUP(D462,PROFILE!$B$6:$Z$5000,25,FALSE))</f>
        <v/>
      </c>
      <c r="K462" s="87" t="str">
        <f t="shared" si="58"/>
        <v/>
      </c>
      <c r="L462" s="87" t="str">
        <f t="shared" si="54"/>
        <v/>
      </c>
      <c r="N462" s="138" t="str">
        <f t="shared" si="59"/>
        <v/>
      </c>
      <c r="O462" s="110" t="str">
        <f>IF(D462="","",IF(VLOOKUP(D462,KPI!$A$4:$P$5000,16,FALSE)=0,"UNBILL","BILLED"))</f>
        <v/>
      </c>
      <c r="P462" s="90" t="str">
        <f t="shared" si="56"/>
        <v/>
      </c>
      <c r="Q462" s="168" t="str">
        <f t="shared" si="60"/>
        <v>ไม่ระบุ</v>
      </c>
      <c r="R462" s="169" t="str">
        <f t="shared" si="61"/>
        <v/>
      </c>
      <c r="U462" s="91">
        <v>462</v>
      </c>
    </row>
    <row r="463" spans="1:21" x14ac:dyDescent="0.35">
      <c r="A463" s="151" t="str">
        <f t="shared" ca="1" si="55"/>
        <v/>
      </c>
      <c r="B463" s="15">
        <v>472</v>
      </c>
      <c r="C463" s="81" t="str">
        <f t="shared" si="57"/>
        <v/>
      </c>
      <c r="E463" s="109" t="str">
        <f>IF(D463="","",VLOOKUP(D463,PROFILE!$B$6:$Z$5000,10,FALSE))</f>
        <v/>
      </c>
      <c r="F463" s="109" t="str">
        <f>IF(D463="","",VLOOKUP(D463,PROFILE!$B$6:$Z$5000,18,FALSE))</f>
        <v/>
      </c>
      <c r="G463" s="81" t="str">
        <f>IF(D463="","",VLOOKUP(D463,PROFILE!$B$6:$Z$5000,23,FALSE))</f>
        <v/>
      </c>
      <c r="H463" s="81" t="str">
        <f>IF(D463="","",VLOOKUP(D463,PROFILE!$B$6:$Z$5000,24,FALSE))</f>
        <v/>
      </c>
      <c r="I463" s="110" t="str">
        <f>IF(D463="","",VLOOKUP(D463,PROFILE!$B$6:$Z$5000,25,FALSE))</f>
        <v/>
      </c>
      <c r="K463" s="87" t="str">
        <f t="shared" si="58"/>
        <v/>
      </c>
      <c r="L463" s="87" t="str">
        <f t="shared" si="54"/>
        <v/>
      </c>
      <c r="N463" s="138" t="str">
        <f t="shared" si="59"/>
        <v/>
      </c>
      <c r="O463" s="110" t="str">
        <f>IF(D463="","",IF(VLOOKUP(D463,KPI!$A$4:$P$5000,16,FALSE)=0,"UNBILL","BILLED"))</f>
        <v/>
      </c>
      <c r="P463" s="90" t="str">
        <f t="shared" si="56"/>
        <v/>
      </c>
      <c r="Q463" s="168" t="str">
        <f t="shared" si="60"/>
        <v>ไม่ระบุ</v>
      </c>
      <c r="R463" s="169" t="str">
        <f t="shared" si="61"/>
        <v/>
      </c>
      <c r="U463" s="91">
        <v>463</v>
      </c>
    </row>
    <row r="464" spans="1:21" x14ac:dyDescent="0.35">
      <c r="A464" s="151" t="str">
        <f t="shared" ca="1" si="55"/>
        <v/>
      </c>
      <c r="B464" s="15">
        <v>473</v>
      </c>
      <c r="C464" s="81" t="str">
        <f t="shared" si="57"/>
        <v/>
      </c>
      <c r="E464" s="109" t="str">
        <f>IF(D464="","",VLOOKUP(D464,PROFILE!$B$6:$Z$5000,10,FALSE))</f>
        <v/>
      </c>
      <c r="F464" s="109" t="str">
        <f>IF(D464="","",VLOOKUP(D464,PROFILE!$B$6:$Z$5000,18,FALSE))</f>
        <v/>
      </c>
      <c r="G464" s="81" t="str">
        <f>IF(D464="","",VLOOKUP(D464,PROFILE!$B$6:$Z$5000,23,FALSE))</f>
        <v/>
      </c>
      <c r="H464" s="81" t="str">
        <f>IF(D464="","",VLOOKUP(D464,PROFILE!$B$6:$Z$5000,24,FALSE))</f>
        <v/>
      </c>
      <c r="I464" s="110" t="str">
        <f>IF(D464="","",VLOOKUP(D464,PROFILE!$B$6:$Z$5000,25,FALSE))</f>
        <v/>
      </c>
      <c r="K464" s="87" t="str">
        <f t="shared" si="58"/>
        <v/>
      </c>
      <c r="L464" s="87" t="str">
        <f t="shared" si="54"/>
        <v/>
      </c>
      <c r="N464" s="138" t="str">
        <f t="shared" si="59"/>
        <v/>
      </c>
      <c r="O464" s="110" t="str">
        <f>IF(D464="","",IF(VLOOKUP(D464,KPI!$A$4:$P$5000,16,FALSE)=0,"UNBILL","BILLED"))</f>
        <v/>
      </c>
      <c r="P464" s="90" t="str">
        <f t="shared" si="56"/>
        <v/>
      </c>
      <c r="Q464" s="168" t="str">
        <f t="shared" si="60"/>
        <v>ไม่ระบุ</v>
      </c>
      <c r="R464" s="169" t="str">
        <f t="shared" si="61"/>
        <v/>
      </c>
      <c r="U464" s="91">
        <v>464</v>
      </c>
    </row>
    <row r="465" spans="1:21" x14ac:dyDescent="0.35">
      <c r="A465" s="151" t="str">
        <f t="shared" ca="1" si="55"/>
        <v/>
      </c>
      <c r="B465" s="15">
        <v>474</v>
      </c>
      <c r="C465" s="81" t="str">
        <f t="shared" si="57"/>
        <v/>
      </c>
      <c r="E465" s="109" t="str">
        <f>IF(D465="","",VLOOKUP(D465,PROFILE!$B$6:$Z$5000,10,FALSE))</f>
        <v/>
      </c>
      <c r="F465" s="109" t="str">
        <f>IF(D465="","",VLOOKUP(D465,PROFILE!$B$6:$Z$5000,18,FALSE))</f>
        <v/>
      </c>
      <c r="G465" s="81" t="str">
        <f>IF(D465="","",VLOOKUP(D465,PROFILE!$B$6:$Z$5000,23,FALSE))</f>
        <v/>
      </c>
      <c r="H465" s="81" t="str">
        <f>IF(D465="","",VLOOKUP(D465,PROFILE!$B$6:$Z$5000,24,FALSE))</f>
        <v/>
      </c>
      <c r="I465" s="110" t="str">
        <f>IF(D465="","",VLOOKUP(D465,PROFILE!$B$6:$Z$5000,25,FALSE))</f>
        <v/>
      </c>
      <c r="K465" s="87" t="str">
        <f t="shared" si="58"/>
        <v/>
      </c>
      <c r="L465" s="87" t="str">
        <f t="shared" si="54"/>
        <v/>
      </c>
      <c r="N465" s="138" t="str">
        <f t="shared" si="59"/>
        <v/>
      </c>
      <c r="O465" s="110" t="str">
        <f>IF(D465="","",IF(VLOOKUP(D465,KPI!$A$4:$P$5000,16,FALSE)=0,"UNBILL","BILLED"))</f>
        <v/>
      </c>
      <c r="P465" s="90" t="str">
        <f t="shared" si="56"/>
        <v/>
      </c>
      <c r="Q465" s="168" t="str">
        <f t="shared" si="60"/>
        <v>ไม่ระบุ</v>
      </c>
      <c r="R465" s="169" t="str">
        <f t="shared" si="61"/>
        <v/>
      </c>
      <c r="U465" s="91">
        <v>465</v>
      </c>
    </row>
    <row r="466" spans="1:21" x14ac:dyDescent="0.35">
      <c r="A466" s="151" t="str">
        <f t="shared" ca="1" si="55"/>
        <v/>
      </c>
      <c r="B466" s="15">
        <v>475</v>
      </c>
      <c r="C466" s="81" t="str">
        <f t="shared" si="57"/>
        <v/>
      </c>
      <c r="E466" s="109" t="str">
        <f>IF(D466="","",VLOOKUP(D466,PROFILE!$B$6:$Z$5000,10,FALSE))</f>
        <v/>
      </c>
      <c r="F466" s="109" t="str">
        <f>IF(D466="","",VLOOKUP(D466,PROFILE!$B$6:$Z$5000,18,FALSE))</f>
        <v/>
      </c>
      <c r="G466" s="81" t="str">
        <f>IF(D466="","",VLOOKUP(D466,PROFILE!$B$6:$Z$5000,23,FALSE))</f>
        <v/>
      </c>
      <c r="H466" s="81" t="str">
        <f>IF(D466="","",VLOOKUP(D466,PROFILE!$B$6:$Z$5000,24,FALSE))</f>
        <v/>
      </c>
      <c r="I466" s="110" t="str">
        <f>IF(D466="","",VLOOKUP(D466,PROFILE!$B$6:$Z$5000,25,FALSE))</f>
        <v/>
      </c>
      <c r="K466" s="87" t="str">
        <f t="shared" si="58"/>
        <v/>
      </c>
      <c r="L466" s="87" t="str">
        <f t="shared" ref="L466:L529" si="62">IF(D466="","",J466*0.03)</f>
        <v/>
      </c>
      <c r="N466" s="138" t="str">
        <f t="shared" si="59"/>
        <v/>
      </c>
      <c r="O466" s="110" t="str">
        <f>IF(D466="","",IF(VLOOKUP(D466,KPI!$A$4:$P$5000,16,FALSE)=0,"UNBILL","BILLED"))</f>
        <v/>
      </c>
      <c r="P466" s="90" t="str">
        <f t="shared" si="56"/>
        <v/>
      </c>
      <c r="Q466" s="168" t="str">
        <f t="shared" si="60"/>
        <v>ไม่ระบุ</v>
      </c>
      <c r="R466" s="169" t="str">
        <f t="shared" si="61"/>
        <v/>
      </c>
      <c r="U466" s="91">
        <v>466</v>
      </c>
    </row>
    <row r="467" spans="1:21" x14ac:dyDescent="0.35">
      <c r="A467" s="151" t="str">
        <f t="shared" ca="1" si="55"/>
        <v/>
      </c>
      <c r="B467" s="15">
        <v>476</v>
      </c>
      <c r="C467" s="81" t="str">
        <f t="shared" si="57"/>
        <v/>
      </c>
      <c r="E467" s="109" t="str">
        <f>IF(D467="","",VLOOKUP(D467,PROFILE!$B$6:$Z$5000,10,FALSE))</f>
        <v/>
      </c>
      <c r="F467" s="109" t="str">
        <f>IF(D467="","",VLOOKUP(D467,PROFILE!$B$6:$Z$5000,18,FALSE))</f>
        <v/>
      </c>
      <c r="G467" s="81" t="str">
        <f>IF(D467="","",VLOOKUP(D467,PROFILE!$B$6:$Z$5000,23,FALSE))</f>
        <v/>
      </c>
      <c r="H467" s="81" t="str">
        <f>IF(D467="","",VLOOKUP(D467,PROFILE!$B$6:$Z$5000,24,FALSE))</f>
        <v/>
      </c>
      <c r="I467" s="110" t="str">
        <f>IF(D467="","",VLOOKUP(D467,PROFILE!$B$6:$Z$5000,25,FALSE))</f>
        <v/>
      </c>
      <c r="K467" s="87" t="str">
        <f t="shared" si="58"/>
        <v/>
      </c>
      <c r="L467" s="87" t="str">
        <f t="shared" si="62"/>
        <v/>
      </c>
      <c r="N467" s="138" t="str">
        <f t="shared" si="59"/>
        <v/>
      </c>
      <c r="O467" s="110" t="str">
        <f>IF(D467="","",IF(VLOOKUP(D467,KPI!$A$4:$P$5000,16,FALSE)=0,"UNBILL","BILLED"))</f>
        <v/>
      </c>
      <c r="P467" s="90" t="str">
        <f t="shared" si="56"/>
        <v/>
      </c>
      <c r="Q467" s="168" t="str">
        <f t="shared" si="60"/>
        <v>ไม่ระบุ</v>
      </c>
      <c r="R467" s="169" t="str">
        <f t="shared" si="61"/>
        <v/>
      </c>
      <c r="U467" s="91">
        <v>467</v>
      </c>
    </row>
    <row r="468" spans="1:21" x14ac:dyDescent="0.35">
      <c r="A468" s="151" t="str">
        <f t="shared" ca="1" si="55"/>
        <v/>
      </c>
      <c r="B468" s="15">
        <v>477</v>
      </c>
      <c r="C468" s="81" t="str">
        <f t="shared" si="57"/>
        <v/>
      </c>
      <c r="E468" s="109" t="str">
        <f>IF(D468="","",VLOOKUP(D468,PROFILE!$B$6:$Z$5000,10,FALSE))</f>
        <v/>
      </c>
      <c r="F468" s="109" t="str">
        <f>IF(D468="","",VLOOKUP(D468,PROFILE!$B$6:$Z$5000,18,FALSE))</f>
        <v/>
      </c>
      <c r="G468" s="81" t="str">
        <f>IF(D468="","",VLOOKUP(D468,PROFILE!$B$6:$Z$5000,23,FALSE))</f>
        <v/>
      </c>
      <c r="H468" s="81" t="str">
        <f>IF(D468="","",VLOOKUP(D468,PROFILE!$B$6:$Z$5000,24,FALSE))</f>
        <v/>
      </c>
      <c r="I468" s="110" t="str">
        <f>IF(D468="","",VLOOKUP(D468,PROFILE!$B$6:$Z$5000,25,FALSE))</f>
        <v/>
      </c>
      <c r="K468" s="87" t="str">
        <f t="shared" si="58"/>
        <v/>
      </c>
      <c r="L468" s="87" t="str">
        <f t="shared" si="62"/>
        <v/>
      </c>
      <c r="N468" s="138" t="str">
        <f t="shared" si="59"/>
        <v/>
      </c>
      <c r="O468" s="110" t="str">
        <f>IF(D468="","",IF(VLOOKUP(D468,KPI!$A$4:$P$5000,16,FALSE)=0,"UNBILL","BILLED"))</f>
        <v/>
      </c>
      <c r="P468" s="90" t="str">
        <f t="shared" si="56"/>
        <v/>
      </c>
      <c r="Q468" s="168" t="str">
        <f t="shared" si="60"/>
        <v>ไม่ระบุ</v>
      </c>
      <c r="R468" s="169" t="str">
        <f t="shared" si="61"/>
        <v/>
      </c>
      <c r="U468" s="91">
        <v>468</v>
      </c>
    </row>
    <row r="469" spans="1:21" x14ac:dyDescent="0.35">
      <c r="A469" s="151" t="str">
        <f t="shared" ca="1" si="55"/>
        <v/>
      </c>
      <c r="B469" s="15">
        <v>478</v>
      </c>
      <c r="C469" s="81" t="str">
        <f t="shared" si="57"/>
        <v/>
      </c>
      <c r="E469" s="109" t="str">
        <f>IF(D469="","",VLOOKUP(D469,PROFILE!$B$6:$Z$5000,10,FALSE))</f>
        <v/>
      </c>
      <c r="F469" s="109" t="str">
        <f>IF(D469="","",VLOOKUP(D469,PROFILE!$B$6:$Z$5000,18,FALSE))</f>
        <v/>
      </c>
      <c r="G469" s="81" t="str">
        <f>IF(D469="","",VLOOKUP(D469,PROFILE!$B$6:$Z$5000,23,FALSE))</f>
        <v/>
      </c>
      <c r="H469" s="81" t="str">
        <f>IF(D469="","",VLOOKUP(D469,PROFILE!$B$6:$Z$5000,24,FALSE))</f>
        <v/>
      </c>
      <c r="I469" s="110" t="str">
        <f>IF(D469="","",VLOOKUP(D469,PROFILE!$B$6:$Z$5000,25,FALSE))</f>
        <v/>
      </c>
      <c r="K469" s="87" t="str">
        <f t="shared" si="58"/>
        <v/>
      </c>
      <c r="L469" s="87" t="str">
        <f t="shared" si="62"/>
        <v/>
      </c>
      <c r="N469" s="138" t="str">
        <f t="shared" si="59"/>
        <v/>
      </c>
      <c r="O469" s="110" t="str">
        <f>IF(D469="","",IF(VLOOKUP(D469,KPI!$A$4:$P$5000,16,FALSE)=0,"UNBILL","BILLED"))</f>
        <v/>
      </c>
      <c r="P469" s="90" t="str">
        <f t="shared" si="56"/>
        <v/>
      </c>
      <c r="Q469" s="168" t="str">
        <f t="shared" si="60"/>
        <v>ไม่ระบุ</v>
      </c>
      <c r="R469" s="169" t="str">
        <f t="shared" si="61"/>
        <v/>
      </c>
      <c r="U469" s="91">
        <v>469</v>
      </c>
    </row>
    <row r="470" spans="1:21" x14ac:dyDescent="0.35">
      <c r="A470" s="151" t="str">
        <f t="shared" ca="1" si="55"/>
        <v/>
      </c>
      <c r="B470" s="15">
        <v>479</v>
      </c>
      <c r="C470" s="81" t="str">
        <f t="shared" si="57"/>
        <v/>
      </c>
      <c r="E470" s="109" t="str">
        <f>IF(D470="","",VLOOKUP(D470,PROFILE!$B$6:$Z$5000,10,FALSE))</f>
        <v/>
      </c>
      <c r="F470" s="109" t="str">
        <f>IF(D470="","",VLOOKUP(D470,PROFILE!$B$6:$Z$5000,18,FALSE))</f>
        <v/>
      </c>
      <c r="G470" s="81" t="str">
        <f>IF(D470="","",VLOOKUP(D470,PROFILE!$B$6:$Z$5000,23,FALSE))</f>
        <v/>
      </c>
      <c r="H470" s="81" t="str">
        <f>IF(D470="","",VLOOKUP(D470,PROFILE!$B$6:$Z$5000,24,FALSE))</f>
        <v/>
      </c>
      <c r="I470" s="110" t="str">
        <f>IF(D470="","",VLOOKUP(D470,PROFILE!$B$6:$Z$5000,25,FALSE))</f>
        <v/>
      </c>
      <c r="K470" s="87" t="str">
        <f t="shared" si="58"/>
        <v/>
      </c>
      <c r="L470" s="87" t="str">
        <f t="shared" si="62"/>
        <v/>
      </c>
      <c r="N470" s="138" t="str">
        <f t="shared" si="59"/>
        <v/>
      </c>
      <c r="O470" s="110" t="str">
        <f>IF(D470="","",IF(VLOOKUP(D470,KPI!$A$4:$P$5000,16,FALSE)=0,"UNBILL","BILLED"))</f>
        <v/>
      </c>
      <c r="P470" s="90" t="str">
        <f t="shared" si="56"/>
        <v/>
      </c>
      <c r="Q470" s="168" t="str">
        <f t="shared" si="60"/>
        <v>ไม่ระบุ</v>
      </c>
      <c r="R470" s="169" t="str">
        <f t="shared" si="61"/>
        <v/>
      </c>
      <c r="U470" s="91">
        <v>470</v>
      </c>
    </row>
    <row r="471" spans="1:21" x14ac:dyDescent="0.35">
      <c r="A471" s="151" t="str">
        <f t="shared" ca="1" si="55"/>
        <v/>
      </c>
      <c r="B471" s="15">
        <v>480</v>
      </c>
      <c r="C471" s="81" t="str">
        <f t="shared" si="57"/>
        <v/>
      </c>
      <c r="E471" s="109" t="str">
        <f>IF(D471="","",VLOOKUP(D471,PROFILE!$B$6:$Z$5000,10,FALSE))</f>
        <v/>
      </c>
      <c r="F471" s="109" t="str">
        <f>IF(D471="","",VLOOKUP(D471,PROFILE!$B$6:$Z$5000,18,FALSE))</f>
        <v/>
      </c>
      <c r="G471" s="81" t="str">
        <f>IF(D471="","",VLOOKUP(D471,PROFILE!$B$6:$Z$5000,23,FALSE))</f>
        <v/>
      </c>
      <c r="H471" s="81" t="str">
        <f>IF(D471="","",VLOOKUP(D471,PROFILE!$B$6:$Z$5000,24,FALSE))</f>
        <v/>
      </c>
      <c r="I471" s="110" t="str">
        <f>IF(D471="","",VLOOKUP(D471,PROFILE!$B$6:$Z$5000,25,FALSE))</f>
        <v/>
      </c>
      <c r="K471" s="87" t="str">
        <f t="shared" si="58"/>
        <v/>
      </c>
      <c r="L471" s="87" t="str">
        <f t="shared" si="62"/>
        <v/>
      </c>
      <c r="N471" s="138" t="str">
        <f t="shared" si="59"/>
        <v/>
      </c>
      <c r="O471" s="110" t="str">
        <f>IF(D471="","",IF(VLOOKUP(D471,KPI!$A$4:$P$5000,16,FALSE)=0,"UNBILL","BILLED"))</f>
        <v/>
      </c>
      <c r="P471" s="90" t="str">
        <f t="shared" si="56"/>
        <v/>
      </c>
      <c r="Q471" s="168" t="str">
        <f t="shared" si="60"/>
        <v>ไม่ระบุ</v>
      </c>
      <c r="R471" s="169" t="str">
        <f t="shared" si="61"/>
        <v/>
      </c>
      <c r="U471" s="91">
        <v>471</v>
      </c>
    </row>
    <row r="472" spans="1:21" x14ac:dyDescent="0.35">
      <c r="A472" s="151" t="str">
        <f t="shared" ca="1" si="55"/>
        <v/>
      </c>
      <c r="B472" s="15">
        <v>481</v>
      </c>
      <c r="C472" s="81" t="str">
        <f t="shared" si="57"/>
        <v/>
      </c>
      <c r="E472" s="109" t="str">
        <f>IF(D472="","",VLOOKUP(D472,PROFILE!$B$6:$Z$5000,10,FALSE))</f>
        <v/>
      </c>
      <c r="F472" s="109" t="str">
        <f>IF(D472="","",VLOOKUP(D472,PROFILE!$B$6:$Z$5000,18,FALSE))</f>
        <v/>
      </c>
      <c r="G472" s="81" t="str">
        <f>IF(D472="","",VLOOKUP(D472,PROFILE!$B$6:$Z$5000,23,FALSE))</f>
        <v/>
      </c>
      <c r="H472" s="81" t="str">
        <f>IF(D472="","",VLOOKUP(D472,PROFILE!$B$6:$Z$5000,24,FALSE))</f>
        <v/>
      </c>
      <c r="I472" s="110" t="str">
        <f>IF(D472="","",VLOOKUP(D472,PROFILE!$B$6:$Z$5000,25,FALSE))</f>
        <v/>
      </c>
      <c r="K472" s="87" t="str">
        <f t="shared" si="58"/>
        <v/>
      </c>
      <c r="L472" s="87" t="str">
        <f t="shared" si="62"/>
        <v/>
      </c>
      <c r="N472" s="138" t="str">
        <f t="shared" si="59"/>
        <v/>
      </c>
      <c r="O472" s="110" t="str">
        <f>IF(D472="","",IF(VLOOKUP(D472,KPI!$A$4:$P$5000,16,FALSE)=0,"UNBILL","BILLED"))</f>
        <v/>
      </c>
      <c r="P472" s="90" t="str">
        <f t="shared" si="56"/>
        <v/>
      </c>
      <c r="Q472" s="168" t="str">
        <f t="shared" si="60"/>
        <v>ไม่ระบุ</v>
      </c>
      <c r="R472" s="169" t="str">
        <f t="shared" si="61"/>
        <v/>
      </c>
      <c r="U472" s="91">
        <v>472</v>
      </c>
    </row>
    <row r="473" spans="1:21" x14ac:dyDescent="0.35">
      <c r="A473" s="151" t="str">
        <f t="shared" ca="1" si="55"/>
        <v/>
      </c>
      <c r="B473" s="15">
        <v>482</v>
      </c>
      <c r="C473" s="81" t="str">
        <f t="shared" si="57"/>
        <v/>
      </c>
      <c r="E473" s="109" t="str">
        <f>IF(D473="","",VLOOKUP(D473,PROFILE!$B$6:$Z$5000,10,FALSE))</f>
        <v/>
      </c>
      <c r="F473" s="109" t="str">
        <f>IF(D473="","",VLOOKUP(D473,PROFILE!$B$6:$Z$5000,18,FALSE))</f>
        <v/>
      </c>
      <c r="G473" s="81" t="str">
        <f>IF(D473="","",VLOOKUP(D473,PROFILE!$B$6:$Z$5000,23,FALSE))</f>
        <v/>
      </c>
      <c r="H473" s="81" t="str">
        <f>IF(D473="","",VLOOKUP(D473,PROFILE!$B$6:$Z$5000,24,FALSE))</f>
        <v/>
      </c>
      <c r="I473" s="110" t="str">
        <f>IF(D473="","",VLOOKUP(D473,PROFILE!$B$6:$Z$5000,25,FALSE))</f>
        <v/>
      </c>
      <c r="K473" s="87" t="str">
        <f t="shared" si="58"/>
        <v/>
      </c>
      <c r="L473" s="87" t="str">
        <f t="shared" si="62"/>
        <v/>
      </c>
      <c r="N473" s="138" t="str">
        <f t="shared" si="59"/>
        <v/>
      </c>
      <c r="O473" s="110" t="str">
        <f>IF(D473="","",IF(VLOOKUP(D473,KPI!$A$4:$P$5000,16,FALSE)=0,"UNBILL","BILLED"))</f>
        <v/>
      </c>
      <c r="P473" s="90" t="str">
        <f t="shared" si="56"/>
        <v/>
      </c>
      <c r="Q473" s="168" t="str">
        <f t="shared" si="60"/>
        <v>ไม่ระบุ</v>
      </c>
      <c r="R473" s="169" t="str">
        <f t="shared" si="61"/>
        <v/>
      </c>
      <c r="U473" s="91">
        <v>473</v>
      </c>
    </row>
    <row r="474" spans="1:21" x14ac:dyDescent="0.35">
      <c r="A474" s="151" t="str">
        <f t="shared" ca="1" si="55"/>
        <v/>
      </c>
      <c r="B474" s="15">
        <v>483</v>
      </c>
      <c r="C474" s="81" t="str">
        <f t="shared" si="57"/>
        <v/>
      </c>
      <c r="E474" s="109" t="str">
        <f>IF(D474="","",VLOOKUP(D474,PROFILE!$B$6:$Z$5000,10,FALSE))</f>
        <v/>
      </c>
      <c r="F474" s="109" t="str">
        <f>IF(D474="","",VLOOKUP(D474,PROFILE!$B$6:$Z$5000,18,FALSE))</f>
        <v/>
      </c>
      <c r="G474" s="81" t="str">
        <f>IF(D474="","",VLOOKUP(D474,PROFILE!$B$6:$Z$5000,23,FALSE))</f>
        <v/>
      </c>
      <c r="H474" s="81" t="str">
        <f>IF(D474="","",VLOOKUP(D474,PROFILE!$B$6:$Z$5000,24,FALSE))</f>
        <v/>
      </c>
      <c r="I474" s="110" t="str">
        <f>IF(D474="","",VLOOKUP(D474,PROFILE!$B$6:$Z$5000,25,FALSE))</f>
        <v/>
      </c>
      <c r="K474" s="87" t="str">
        <f t="shared" si="58"/>
        <v/>
      </c>
      <c r="L474" s="87" t="str">
        <f t="shared" si="62"/>
        <v/>
      </c>
      <c r="N474" s="138" t="str">
        <f t="shared" si="59"/>
        <v/>
      </c>
      <c r="O474" s="110" t="str">
        <f>IF(D474="","",IF(VLOOKUP(D474,KPI!$A$4:$P$5000,16,FALSE)=0,"UNBILL","BILLED"))</f>
        <v/>
      </c>
      <c r="P474" s="90" t="str">
        <f t="shared" si="56"/>
        <v/>
      </c>
      <c r="Q474" s="168" t="str">
        <f t="shared" si="60"/>
        <v>ไม่ระบุ</v>
      </c>
      <c r="R474" s="169" t="str">
        <f t="shared" si="61"/>
        <v/>
      </c>
      <c r="U474" s="91">
        <v>474</v>
      </c>
    </row>
    <row r="475" spans="1:21" x14ac:dyDescent="0.35">
      <c r="A475" s="151" t="str">
        <f t="shared" ca="1" si="55"/>
        <v/>
      </c>
      <c r="B475" s="15">
        <v>484</v>
      </c>
      <c r="C475" s="81" t="str">
        <f t="shared" si="57"/>
        <v/>
      </c>
      <c r="E475" s="109" t="str">
        <f>IF(D475="","",VLOOKUP(D475,PROFILE!$B$6:$Z$5000,10,FALSE))</f>
        <v/>
      </c>
      <c r="F475" s="109" t="str">
        <f>IF(D475="","",VLOOKUP(D475,PROFILE!$B$6:$Z$5000,18,FALSE))</f>
        <v/>
      </c>
      <c r="G475" s="81" t="str">
        <f>IF(D475="","",VLOOKUP(D475,PROFILE!$B$6:$Z$5000,23,FALSE))</f>
        <v/>
      </c>
      <c r="H475" s="81" t="str">
        <f>IF(D475="","",VLOOKUP(D475,PROFILE!$B$6:$Z$5000,24,FALSE))</f>
        <v/>
      </c>
      <c r="I475" s="110" t="str">
        <f>IF(D475="","",VLOOKUP(D475,PROFILE!$B$6:$Z$5000,25,FALSE))</f>
        <v/>
      </c>
      <c r="K475" s="87" t="str">
        <f t="shared" si="58"/>
        <v/>
      </c>
      <c r="L475" s="87" t="str">
        <f t="shared" si="62"/>
        <v/>
      </c>
      <c r="N475" s="138" t="str">
        <f t="shared" si="59"/>
        <v/>
      </c>
      <c r="O475" s="110" t="str">
        <f>IF(D475="","",IF(VLOOKUP(D475,KPI!$A$4:$P$5000,16,FALSE)=0,"UNBILL","BILLED"))</f>
        <v/>
      </c>
      <c r="P475" s="90" t="str">
        <f t="shared" si="56"/>
        <v/>
      </c>
      <c r="Q475" s="168" t="str">
        <f t="shared" si="60"/>
        <v>ไม่ระบุ</v>
      </c>
      <c r="R475" s="169" t="str">
        <f t="shared" si="61"/>
        <v/>
      </c>
      <c r="U475" s="91">
        <v>475</v>
      </c>
    </row>
    <row r="476" spans="1:21" x14ac:dyDescent="0.35">
      <c r="A476" s="151" t="str">
        <f t="shared" ca="1" si="55"/>
        <v/>
      </c>
      <c r="B476" s="15">
        <v>485</v>
      </c>
      <c r="C476" s="81" t="str">
        <f t="shared" si="57"/>
        <v/>
      </c>
      <c r="E476" s="109" t="str">
        <f>IF(D476="","",VLOOKUP(D476,PROFILE!$B$6:$Z$5000,10,FALSE))</f>
        <v/>
      </c>
      <c r="F476" s="109" t="str">
        <f>IF(D476="","",VLOOKUP(D476,PROFILE!$B$6:$Z$5000,18,FALSE))</f>
        <v/>
      </c>
      <c r="G476" s="81" t="str">
        <f>IF(D476="","",VLOOKUP(D476,PROFILE!$B$6:$Z$5000,23,FALSE))</f>
        <v/>
      </c>
      <c r="H476" s="81" t="str">
        <f>IF(D476="","",VLOOKUP(D476,PROFILE!$B$6:$Z$5000,24,FALSE))</f>
        <v/>
      </c>
      <c r="I476" s="110" t="str">
        <f>IF(D476="","",VLOOKUP(D476,PROFILE!$B$6:$Z$5000,25,FALSE))</f>
        <v/>
      </c>
      <c r="K476" s="87" t="str">
        <f t="shared" si="58"/>
        <v/>
      </c>
      <c r="L476" s="87" t="str">
        <f t="shared" si="62"/>
        <v/>
      </c>
      <c r="N476" s="138" t="str">
        <f t="shared" si="59"/>
        <v/>
      </c>
      <c r="O476" s="110" t="str">
        <f>IF(D476="","",IF(VLOOKUP(D476,KPI!$A$4:$P$5000,16,FALSE)=0,"UNBILL","BILLED"))</f>
        <v/>
      </c>
      <c r="P476" s="90" t="str">
        <f t="shared" si="56"/>
        <v/>
      </c>
      <c r="Q476" s="168" t="str">
        <f t="shared" si="60"/>
        <v>ไม่ระบุ</v>
      </c>
      <c r="R476" s="169" t="str">
        <f t="shared" si="61"/>
        <v/>
      </c>
      <c r="U476" s="91">
        <v>476</v>
      </c>
    </row>
    <row r="477" spans="1:21" x14ac:dyDescent="0.35">
      <c r="A477" s="151" t="str">
        <f t="shared" ca="1" si="55"/>
        <v/>
      </c>
      <c r="B477" s="15">
        <v>486</v>
      </c>
      <c r="C477" s="81" t="str">
        <f t="shared" si="57"/>
        <v/>
      </c>
      <c r="E477" s="109" t="str">
        <f>IF(D477="","",VLOOKUP(D477,PROFILE!$B$6:$Z$5000,10,FALSE))</f>
        <v/>
      </c>
      <c r="F477" s="109" t="str">
        <f>IF(D477="","",VLOOKUP(D477,PROFILE!$B$6:$Z$5000,18,FALSE))</f>
        <v/>
      </c>
      <c r="G477" s="81" t="str">
        <f>IF(D477="","",VLOOKUP(D477,PROFILE!$B$6:$Z$5000,23,FALSE))</f>
        <v/>
      </c>
      <c r="H477" s="81" t="str">
        <f>IF(D477="","",VLOOKUP(D477,PROFILE!$B$6:$Z$5000,24,FALSE))</f>
        <v/>
      </c>
      <c r="I477" s="110" t="str">
        <f>IF(D477="","",VLOOKUP(D477,PROFILE!$B$6:$Z$5000,25,FALSE))</f>
        <v/>
      </c>
      <c r="K477" s="87" t="str">
        <f t="shared" si="58"/>
        <v/>
      </c>
      <c r="L477" s="87" t="str">
        <f t="shared" si="62"/>
        <v/>
      </c>
      <c r="N477" s="138" t="str">
        <f t="shared" si="59"/>
        <v/>
      </c>
      <c r="O477" s="110" t="str">
        <f>IF(D477="","",IF(VLOOKUP(D477,KPI!$A$4:$P$5000,16,FALSE)=0,"UNBILL","BILLED"))</f>
        <v/>
      </c>
      <c r="P477" s="90" t="str">
        <f t="shared" si="56"/>
        <v/>
      </c>
      <c r="Q477" s="168" t="str">
        <f t="shared" si="60"/>
        <v>ไม่ระบุ</v>
      </c>
      <c r="R477" s="169" t="str">
        <f t="shared" si="61"/>
        <v/>
      </c>
      <c r="U477" s="91">
        <v>477</v>
      </c>
    </row>
    <row r="478" spans="1:21" x14ac:dyDescent="0.35">
      <c r="A478" s="151" t="str">
        <f t="shared" ca="1" si="55"/>
        <v/>
      </c>
      <c r="B478" s="15">
        <v>487</v>
      </c>
      <c r="C478" s="81" t="str">
        <f t="shared" si="57"/>
        <v/>
      </c>
      <c r="E478" s="109" t="str">
        <f>IF(D478="","",VLOOKUP(D478,PROFILE!$B$6:$Z$5000,10,FALSE))</f>
        <v/>
      </c>
      <c r="F478" s="109" t="str">
        <f>IF(D478="","",VLOOKUP(D478,PROFILE!$B$6:$Z$5000,18,FALSE))</f>
        <v/>
      </c>
      <c r="G478" s="81" t="str">
        <f>IF(D478="","",VLOOKUP(D478,PROFILE!$B$6:$Z$5000,23,FALSE))</f>
        <v/>
      </c>
      <c r="H478" s="81" t="str">
        <f>IF(D478="","",VLOOKUP(D478,PROFILE!$B$6:$Z$5000,24,FALSE))</f>
        <v/>
      </c>
      <c r="I478" s="110" t="str">
        <f>IF(D478="","",VLOOKUP(D478,PROFILE!$B$6:$Z$5000,25,FALSE))</f>
        <v/>
      </c>
      <c r="K478" s="87" t="str">
        <f t="shared" si="58"/>
        <v/>
      </c>
      <c r="L478" s="87" t="str">
        <f t="shared" si="62"/>
        <v/>
      </c>
      <c r="N478" s="138" t="str">
        <f t="shared" si="59"/>
        <v/>
      </c>
      <c r="O478" s="110" t="str">
        <f>IF(D478="","",IF(VLOOKUP(D478,KPI!$A$4:$P$5000,16,FALSE)=0,"UNBILL","BILLED"))</f>
        <v/>
      </c>
      <c r="P478" s="90" t="str">
        <f t="shared" si="56"/>
        <v/>
      </c>
      <c r="Q478" s="168" t="str">
        <f t="shared" si="60"/>
        <v>ไม่ระบุ</v>
      </c>
      <c r="R478" s="169" t="str">
        <f t="shared" si="61"/>
        <v/>
      </c>
      <c r="U478" s="91">
        <v>478</v>
      </c>
    </row>
    <row r="479" spans="1:21" x14ac:dyDescent="0.35">
      <c r="A479" s="151" t="str">
        <f t="shared" ca="1" si="55"/>
        <v/>
      </c>
      <c r="B479" s="15">
        <v>488</v>
      </c>
      <c r="C479" s="81" t="str">
        <f t="shared" si="57"/>
        <v/>
      </c>
      <c r="E479" s="109" t="str">
        <f>IF(D479="","",VLOOKUP(D479,PROFILE!$B$6:$Z$5000,10,FALSE))</f>
        <v/>
      </c>
      <c r="F479" s="109" t="str">
        <f>IF(D479="","",VLOOKUP(D479,PROFILE!$B$6:$Z$5000,18,FALSE))</f>
        <v/>
      </c>
      <c r="G479" s="81" t="str">
        <f>IF(D479="","",VLOOKUP(D479,PROFILE!$B$6:$Z$5000,23,FALSE))</f>
        <v/>
      </c>
      <c r="H479" s="81" t="str">
        <f>IF(D479="","",VLOOKUP(D479,PROFILE!$B$6:$Z$5000,24,FALSE))</f>
        <v/>
      </c>
      <c r="I479" s="110" t="str">
        <f>IF(D479="","",VLOOKUP(D479,PROFILE!$B$6:$Z$5000,25,FALSE))</f>
        <v/>
      </c>
      <c r="K479" s="87" t="str">
        <f t="shared" si="58"/>
        <v/>
      </c>
      <c r="L479" s="87" t="str">
        <f t="shared" si="62"/>
        <v/>
      </c>
      <c r="N479" s="138" t="str">
        <f t="shared" si="59"/>
        <v/>
      </c>
      <c r="O479" s="110" t="str">
        <f>IF(D479="","",IF(VLOOKUP(D479,KPI!$A$4:$P$5000,16,FALSE)=0,"UNBILL","BILLED"))</f>
        <v/>
      </c>
      <c r="P479" s="90" t="str">
        <f t="shared" si="56"/>
        <v/>
      </c>
      <c r="Q479" s="168" t="str">
        <f t="shared" si="60"/>
        <v>ไม่ระบุ</v>
      </c>
      <c r="R479" s="169" t="str">
        <f t="shared" si="61"/>
        <v/>
      </c>
      <c r="U479" s="91">
        <v>479</v>
      </c>
    </row>
    <row r="480" spans="1:21" x14ac:dyDescent="0.35">
      <c r="A480" s="151" t="str">
        <f t="shared" ca="1" si="55"/>
        <v/>
      </c>
      <c r="B480" s="15">
        <v>489</v>
      </c>
      <c r="C480" s="81" t="str">
        <f t="shared" si="57"/>
        <v/>
      </c>
      <c r="E480" s="109" t="str">
        <f>IF(D480="","",VLOOKUP(D480,PROFILE!$B$6:$Z$5000,10,FALSE))</f>
        <v/>
      </c>
      <c r="F480" s="109" t="str">
        <f>IF(D480="","",VLOOKUP(D480,PROFILE!$B$6:$Z$5000,18,FALSE))</f>
        <v/>
      </c>
      <c r="G480" s="81" t="str">
        <f>IF(D480="","",VLOOKUP(D480,PROFILE!$B$6:$Z$5000,23,FALSE))</f>
        <v/>
      </c>
      <c r="H480" s="81" t="str">
        <f>IF(D480="","",VLOOKUP(D480,PROFILE!$B$6:$Z$5000,24,FALSE))</f>
        <v/>
      </c>
      <c r="I480" s="110" t="str">
        <f>IF(D480="","",VLOOKUP(D480,PROFILE!$B$6:$Z$5000,25,FALSE))</f>
        <v/>
      </c>
      <c r="K480" s="87" t="str">
        <f t="shared" si="58"/>
        <v/>
      </c>
      <c r="L480" s="87" t="str">
        <f t="shared" si="62"/>
        <v/>
      </c>
      <c r="N480" s="138" t="str">
        <f t="shared" si="59"/>
        <v/>
      </c>
      <c r="O480" s="110" t="str">
        <f>IF(D480="","",IF(VLOOKUP(D480,KPI!$A$4:$P$5000,16,FALSE)=0,"UNBILL","BILLED"))</f>
        <v/>
      </c>
      <c r="P480" s="90" t="str">
        <f t="shared" si="56"/>
        <v/>
      </c>
      <c r="Q480" s="168" t="str">
        <f t="shared" si="60"/>
        <v>ไม่ระบุ</v>
      </c>
      <c r="R480" s="169" t="str">
        <f t="shared" si="61"/>
        <v/>
      </c>
      <c r="U480" s="91">
        <v>480</v>
      </c>
    </row>
    <row r="481" spans="1:21" x14ac:dyDescent="0.35">
      <c r="A481" s="151" t="str">
        <f t="shared" ca="1" si="55"/>
        <v/>
      </c>
      <c r="B481" s="15">
        <v>490</v>
      </c>
      <c r="C481" s="81" t="str">
        <f t="shared" si="57"/>
        <v/>
      </c>
      <c r="E481" s="109" t="str">
        <f>IF(D481="","",VLOOKUP(D481,PROFILE!$B$6:$Z$5000,10,FALSE))</f>
        <v/>
      </c>
      <c r="F481" s="109" t="str">
        <f>IF(D481="","",VLOOKUP(D481,PROFILE!$B$6:$Z$5000,18,FALSE))</f>
        <v/>
      </c>
      <c r="G481" s="81" t="str">
        <f>IF(D481="","",VLOOKUP(D481,PROFILE!$B$6:$Z$5000,23,FALSE))</f>
        <v/>
      </c>
      <c r="H481" s="81" t="str">
        <f>IF(D481="","",VLOOKUP(D481,PROFILE!$B$6:$Z$5000,24,FALSE))</f>
        <v/>
      </c>
      <c r="I481" s="110" t="str">
        <f>IF(D481="","",VLOOKUP(D481,PROFILE!$B$6:$Z$5000,25,FALSE))</f>
        <v/>
      </c>
      <c r="K481" s="87" t="str">
        <f t="shared" si="58"/>
        <v/>
      </c>
      <c r="L481" s="87" t="str">
        <f t="shared" si="62"/>
        <v/>
      </c>
      <c r="N481" s="138" t="str">
        <f t="shared" si="59"/>
        <v/>
      </c>
      <c r="O481" s="110" t="str">
        <f>IF(D481="","",IF(VLOOKUP(D481,KPI!$A$4:$P$5000,16,FALSE)=0,"UNBILL","BILLED"))</f>
        <v/>
      </c>
      <c r="P481" s="90" t="str">
        <f t="shared" si="56"/>
        <v/>
      </c>
      <c r="Q481" s="168" t="str">
        <f t="shared" si="60"/>
        <v>ไม่ระบุ</v>
      </c>
      <c r="R481" s="169" t="str">
        <f t="shared" si="61"/>
        <v/>
      </c>
      <c r="U481" s="91">
        <v>481</v>
      </c>
    </row>
    <row r="482" spans="1:21" x14ac:dyDescent="0.35">
      <c r="A482" s="151" t="str">
        <f t="shared" ca="1" si="55"/>
        <v/>
      </c>
      <c r="B482" s="15">
        <v>491</v>
      </c>
      <c r="C482" s="81" t="str">
        <f t="shared" si="57"/>
        <v/>
      </c>
      <c r="E482" s="109" t="str">
        <f>IF(D482="","",VLOOKUP(D482,PROFILE!$B$6:$Z$5000,10,FALSE))</f>
        <v/>
      </c>
      <c r="F482" s="109" t="str">
        <f>IF(D482="","",VLOOKUP(D482,PROFILE!$B$6:$Z$5000,18,FALSE))</f>
        <v/>
      </c>
      <c r="G482" s="81" t="str">
        <f>IF(D482="","",VLOOKUP(D482,PROFILE!$B$6:$Z$5000,23,FALSE))</f>
        <v/>
      </c>
      <c r="H482" s="81" t="str">
        <f>IF(D482="","",VLOOKUP(D482,PROFILE!$B$6:$Z$5000,24,FALSE))</f>
        <v/>
      </c>
      <c r="I482" s="110" t="str">
        <f>IF(D482="","",VLOOKUP(D482,PROFILE!$B$6:$Z$5000,25,FALSE))</f>
        <v/>
      </c>
      <c r="K482" s="87" t="str">
        <f t="shared" si="58"/>
        <v/>
      </c>
      <c r="L482" s="87" t="str">
        <f t="shared" si="62"/>
        <v/>
      </c>
      <c r="N482" s="138" t="str">
        <f t="shared" si="59"/>
        <v/>
      </c>
      <c r="O482" s="110" t="str">
        <f>IF(D482="","",IF(VLOOKUP(D482,KPI!$A$4:$P$5000,16,FALSE)=0,"UNBILL","BILLED"))</f>
        <v/>
      </c>
      <c r="P482" s="90" t="str">
        <f t="shared" si="56"/>
        <v/>
      </c>
      <c r="Q482" s="168" t="str">
        <f t="shared" si="60"/>
        <v>ไม่ระบุ</v>
      </c>
      <c r="R482" s="169" t="str">
        <f t="shared" si="61"/>
        <v/>
      </c>
      <c r="U482" s="91">
        <v>482</v>
      </c>
    </row>
    <row r="483" spans="1:21" x14ac:dyDescent="0.35">
      <c r="A483" s="151" t="str">
        <f t="shared" ref="A483:A546" ca="1" si="63">IF(C483="","",NOW())</f>
        <v/>
      </c>
      <c r="B483" s="15">
        <v>492</v>
      </c>
      <c r="C483" s="81" t="str">
        <f t="shared" si="57"/>
        <v/>
      </c>
      <c r="E483" s="109" t="str">
        <f>IF(D483="","",VLOOKUP(D483,PROFILE!$B$6:$Z$5000,10,FALSE))</f>
        <v/>
      </c>
      <c r="F483" s="109" t="str">
        <f>IF(D483="","",VLOOKUP(D483,PROFILE!$B$6:$Z$5000,18,FALSE))</f>
        <v/>
      </c>
      <c r="G483" s="81" t="str">
        <f>IF(D483="","",VLOOKUP(D483,PROFILE!$B$6:$Z$5000,23,FALSE))</f>
        <v/>
      </c>
      <c r="H483" s="81" t="str">
        <f>IF(D483="","",VLOOKUP(D483,PROFILE!$B$6:$Z$5000,24,FALSE))</f>
        <v/>
      </c>
      <c r="I483" s="110" t="str">
        <f>IF(D483="","",VLOOKUP(D483,PROFILE!$B$6:$Z$5000,25,FALSE))</f>
        <v/>
      </c>
      <c r="K483" s="87" t="str">
        <f t="shared" si="58"/>
        <v/>
      </c>
      <c r="L483" s="87" t="str">
        <f t="shared" si="62"/>
        <v/>
      </c>
      <c r="N483" s="138" t="str">
        <f t="shared" si="59"/>
        <v/>
      </c>
      <c r="O483" s="110" t="str">
        <f>IF(D483="","",IF(VLOOKUP(D483,KPI!$A$4:$P$5000,16,FALSE)=0,"UNBILL","BILLED"))</f>
        <v/>
      </c>
      <c r="P483" s="90" t="str">
        <f t="shared" si="56"/>
        <v/>
      </c>
      <c r="Q483" s="168" t="str">
        <f t="shared" si="60"/>
        <v>ไม่ระบุ</v>
      </c>
      <c r="R483" s="169" t="str">
        <f t="shared" si="61"/>
        <v/>
      </c>
      <c r="U483" s="91">
        <v>483</v>
      </c>
    </row>
    <row r="484" spans="1:21" x14ac:dyDescent="0.35">
      <c r="A484" s="151" t="str">
        <f t="shared" ca="1" si="63"/>
        <v/>
      </c>
      <c r="B484" s="15">
        <v>493</v>
      </c>
      <c r="C484" s="81" t="str">
        <f t="shared" si="57"/>
        <v/>
      </c>
      <c r="E484" s="109" t="str">
        <f>IF(D484="","",VLOOKUP(D484,PROFILE!$B$6:$Z$5000,10,FALSE))</f>
        <v/>
      </c>
      <c r="F484" s="109" t="str">
        <f>IF(D484="","",VLOOKUP(D484,PROFILE!$B$6:$Z$5000,18,FALSE))</f>
        <v/>
      </c>
      <c r="G484" s="81" t="str">
        <f>IF(D484="","",VLOOKUP(D484,PROFILE!$B$6:$Z$5000,23,FALSE))</f>
        <v/>
      </c>
      <c r="H484" s="81" t="str">
        <f>IF(D484="","",VLOOKUP(D484,PROFILE!$B$6:$Z$5000,24,FALSE))</f>
        <v/>
      </c>
      <c r="I484" s="110" t="str">
        <f>IF(D484="","",VLOOKUP(D484,PROFILE!$B$6:$Z$5000,25,FALSE))</f>
        <v/>
      </c>
      <c r="K484" s="87" t="str">
        <f t="shared" si="58"/>
        <v/>
      </c>
      <c r="L484" s="87" t="str">
        <f t="shared" si="62"/>
        <v/>
      </c>
      <c r="N484" s="138" t="str">
        <f t="shared" si="59"/>
        <v/>
      </c>
      <c r="O484" s="110" t="str">
        <f>IF(D484="","",IF(VLOOKUP(D484,KPI!$A$4:$P$5000,16,FALSE)=0,"UNBILL","BILLED"))</f>
        <v/>
      </c>
      <c r="P484" s="90" t="str">
        <f t="shared" si="56"/>
        <v/>
      </c>
      <c r="Q484" s="168" t="str">
        <f t="shared" si="60"/>
        <v>ไม่ระบุ</v>
      </c>
      <c r="R484" s="169" t="str">
        <f t="shared" si="61"/>
        <v/>
      </c>
      <c r="U484" s="91">
        <v>484</v>
      </c>
    </row>
    <row r="485" spans="1:21" x14ac:dyDescent="0.35">
      <c r="A485" s="151" t="str">
        <f t="shared" ca="1" si="63"/>
        <v/>
      </c>
      <c r="B485" s="15">
        <v>494</v>
      </c>
      <c r="C485" s="81" t="str">
        <f t="shared" si="57"/>
        <v/>
      </c>
      <c r="E485" s="109" t="str">
        <f>IF(D485="","",VLOOKUP(D485,PROFILE!$B$6:$Z$5000,10,FALSE))</f>
        <v/>
      </c>
      <c r="F485" s="109" t="str">
        <f>IF(D485="","",VLOOKUP(D485,PROFILE!$B$6:$Z$5000,18,FALSE))</f>
        <v/>
      </c>
      <c r="G485" s="81" t="str">
        <f>IF(D485="","",VLOOKUP(D485,PROFILE!$B$6:$Z$5000,23,FALSE))</f>
        <v/>
      </c>
      <c r="H485" s="81" t="str">
        <f>IF(D485="","",VLOOKUP(D485,PROFILE!$B$6:$Z$5000,24,FALSE))</f>
        <v/>
      </c>
      <c r="I485" s="110" t="str">
        <f>IF(D485="","",VLOOKUP(D485,PROFILE!$B$6:$Z$5000,25,FALSE))</f>
        <v/>
      </c>
      <c r="K485" s="87" t="str">
        <f t="shared" si="58"/>
        <v/>
      </c>
      <c r="L485" s="87" t="str">
        <f t="shared" si="62"/>
        <v/>
      </c>
      <c r="N485" s="138" t="str">
        <f t="shared" si="59"/>
        <v/>
      </c>
      <c r="O485" s="110" t="str">
        <f>IF(D485="","",IF(VLOOKUP(D485,KPI!$A$4:$P$5000,16,FALSE)=0,"UNBILL","BILLED"))</f>
        <v/>
      </c>
      <c r="P485" s="90" t="str">
        <f t="shared" si="56"/>
        <v/>
      </c>
      <c r="Q485" s="168" t="str">
        <f t="shared" si="60"/>
        <v>ไม่ระบุ</v>
      </c>
      <c r="R485" s="169" t="str">
        <f t="shared" si="61"/>
        <v/>
      </c>
      <c r="U485" s="91">
        <v>485</v>
      </c>
    </row>
    <row r="486" spans="1:21" x14ac:dyDescent="0.35">
      <c r="A486" s="151" t="str">
        <f t="shared" ca="1" si="63"/>
        <v/>
      </c>
      <c r="B486" s="15">
        <v>495</v>
      </c>
      <c r="C486" s="81" t="str">
        <f t="shared" si="57"/>
        <v/>
      </c>
      <c r="E486" s="109" t="str">
        <f>IF(D486="","",VLOOKUP(D486,PROFILE!$B$6:$Z$5000,10,FALSE))</f>
        <v/>
      </c>
      <c r="F486" s="109" t="str">
        <f>IF(D486="","",VLOOKUP(D486,PROFILE!$B$6:$Z$5000,18,FALSE))</f>
        <v/>
      </c>
      <c r="G486" s="81" t="str">
        <f>IF(D486="","",VLOOKUP(D486,PROFILE!$B$6:$Z$5000,23,FALSE))</f>
        <v/>
      </c>
      <c r="H486" s="81" t="str">
        <f>IF(D486="","",VLOOKUP(D486,PROFILE!$B$6:$Z$5000,24,FALSE))</f>
        <v/>
      </c>
      <c r="I486" s="110" t="str">
        <f>IF(D486="","",VLOOKUP(D486,PROFILE!$B$6:$Z$5000,25,FALSE))</f>
        <v/>
      </c>
      <c r="K486" s="87" t="str">
        <f t="shared" si="58"/>
        <v/>
      </c>
      <c r="L486" s="87" t="str">
        <f t="shared" si="62"/>
        <v/>
      </c>
      <c r="N486" s="138" t="str">
        <f t="shared" si="59"/>
        <v/>
      </c>
      <c r="O486" s="110" t="str">
        <f>IF(D486="","",IF(VLOOKUP(D486,KPI!$A$4:$P$5000,16,FALSE)=0,"UNBILL","BILLED"))</f>
        <v/>
      </c>
      <c r="P486" s="90" t="str">
        <f t="shared" si="56"/>
        <v/>
      </c>
      <c r="Q486" s="168" t="str">
        <f t="shared" si="60"/>
        <v>ไม่ระบุ</v>
      </c>
      <c r="R486" s="169" t="str">
        <f t="shared" si="61"/>
        <v/>
      </c>
      <c r="U486" s="91">
        <v>486</v>
      </c>
    </row>
    <row r="487" spans="1:21" x14ac:dyDescent="0.35">
      <c r="A487" s="151" t="str">
        <f t="shared" ca="1" si="63"/>
        <v/>
      </c>
      <c r="B487" s="15">
        <v>496</v>
      </c>
      <c r="C487" s="81" t="str">
        <f t="shared" si="57"/>
        <v/>
      </c>
      <c r="E487" s="109" t="str">
        <f>IF(D487="","",VLOOKUP(D487,PROFILE!$B$6:$Z$5000,10,FALSE))</f>
        <v/>
      </c>
      <c r="F487" s="109" t="str">
        <f>IF(D487="","",VLOOKUP(D487,PROFILE!$B$6:$Z$5000,18,FALSE))</f>
        <v/>
      </c>
      <c r="G487" s="81" t="str">
        <f>IF(D487="","",VLOOKUP(D487,PROFILE!$B$6:$Z$5000,23,FALSE))</f>
        <v/>
      </c>
      <c r="H487" s="81" t="str">
        <f>IF(D487="","",VLOOKUP(D487,PROFILE!$B$6:$Z$5000,24,FALSE))</f>
        <v/>
      </c>
      <c r="I487" s="110" t="str">
        <f>IF(D487="","",VLOOKUP(D487,PROFILE!$B$6:$Z$5000,25,FALSE))</f>
        <v/>
      </c>
      <c r="K487" s="87" t="str">
        <f t="shared" si="58"/>
        <v/>
      </c>
      <c r="L487" s="87" t="str">
        <f t="shared" si="62"/>
        <v/>
      </c>
      <c r="N487" s="138" t="str">
        <f t="shared" si="59"/>
        <v/>
      </c>
      <c r="O487" s="110" t="str">
        <f>IF(D487="","",IF(VLOOKUP(D487,KPI!$A$4:$P$5000,16,FALSE)=0,"UNBILL","BILLED"))</f>
        <v/>
      </c>
      <c r="P487" s="90" t="str">
        <f t="shared" si="56"/>
        <v/>
      </c>
      <c r="Q487" s="168" t="str">
        <f t="shared" si="60"/>
        <v>ไม่ระบุ</v>
      </c>
      <c r="R487" s="169" t="str">
        <f t="shared" si="61"/>
        <v/>
      </c>
      <c r="U487" s="91">
        <v>487</v>
      </c>
    </row>
    <row r="488" spans="1:21" x14ac:dyDescent="0.35">
      <c r="A488" s="151" t="str">
        <f t="shared" ca="1" si="63"/>
        <v/>
      </c>
      <c r="B488" s="15">
        <v>497</v>
      </c>
      <c r="C488" s="81" t="str">
        <f t="shared" si="57"/>
        <v/>
      </c>
      <c r="E488" s="109" t="str">
        <f>IF(D488="","",VLOOKUP(D488,PROFILE!$B$6:$Z$5000,10,FALSE))</f>
        <v/>
      </c>
      <c r="F488" s="109" t="str">
        <f>IF(D488="","",VLOOKUP(D488,PROFILE!$B$6:$Z$5000,18,FALSE))</f>
        <v/>
      </c>
      <c r="G488" s="81" t="str">
        <f>IF(D488="","",VLOOKUP(D488,PROFILE!$B$6:$Z$5000,23,FALSE))</f>
        <v/>
      </c>
      <c r="H488" s="81" t="str">
        <f>IF(D488="","",VLOOKUP(D488,PROFILE!$B$6:$Z$5000,24,FALSE))</f>
        <v/>
      </c>
      <c r="I488" s="110" t="str">
        <f>IF(D488="","",VLOOKUP(D488,PROFILE!$B$6:$Z$5000,25,FALSE))</f>
        <v/>
      </c>
      <c r="K488" s="87" t="str">
        <f t="shared" si="58"/>
        <v/>
      </c>
      <c r="L488" s="87" t="str">
        <f t="shared" si="62"/>
        <v/>
      </c>
      <c r="N488" s="138" t="str">
        <f t="shared" si="59"/>
        <v/>
      </c>
      <c r="O488" s="110" t="str">
        <f>IF(D488="","",IF(VLOOKUP(D488,KPI!$A$4:$P$5000,16,FALSE)=0,"UNBILL","BILLED"))</f>
        <v/>
      </c>
      <c r="P488" s="90" t="str">
        <f t="shared" si="56"/>
        <v/>
      </c>
      <c r="Q488" s="168" t="str">
        <f t="shared" si="60"/>
        <v>ไม่ระบุ</v>
      </c>
      <c r="R488" s="169" t="str">
        <f t="shared" si="61"/>
        <v/>
      </c>
      <c r="U488" s="91">
        <v>488</v>
      </c>
    </row>
    <row r="489" spans="1:21" x14ac:dyDescent="0.35">
      <c r="A489" s="151" t="str">
        <f t="shared" ca="1" si="63"/>
        <v/>
      </c>
      <c r="B489" s="15">
        <v>498</v>
      </c>
      <c r="C489" s="81" t="str">
        <f t="shared" si="57"/>
        <v/>
      </c>
      <c r="E489" s="109" t="str">
        <f>IF(D489="","",VLOOKUP(D489,PROFILE!$B$6:$Z$5000,10,FALSE))</f>
        <v/>
      </c>
      <c r="F489" s="109" t="str">
        <f>IF(D489="","",VLOOKUP(D489,PROFILE!$B$6:$Z$5000,18,FALSE))</f>
        <v/>
      </c>
      <c r="G489" s="81" t="str">
        <f>IF(D489="","",VLOOKUP(D489,PROFILE!$B$6:$Z$5000,23,FALSE))</f>
        <v/>
      </c>
      <c r="H489" s="81" t="str">
        <f>IF(D489="","",VLOOKUP(D489,PROFILE!$B$6:$Z$5000,24,FALSE))</f>
        <v/>
      </c>
      <c r="I489" s="110" t="str">
        <f>IF(D489="","",VLOOKUP(D489,PROFILE!$B$6:$Z$5000,25,FALSE))</f>
        <v/>
      </c>
      <c r="K489" s="87" t="str">
        <f t="shared" si="58"/>
        <v/>
      </c>
      <c r="L489" s="87" t="str">
        <f t="shared" si="62"/>
        <v/>
      </c>
      <c r="N489" s="138" t="str">
        <f t="shared" si="59"/>
        <v/>
      </c>
      <c r="O489" s="110" t="str">
        <f>IF(D489="","",IF(VLOOKUP(D489,KPI!$A$4:$P$5000,16,FALSE)=0,"UNBILL","BILLED"))</f>
        <v/>
      </c>
      <c r="P489" s="90" t="str">
        <f t="shared" si="56"/>
        <v/>
      </c>
      <c r="Q489" s="168" t="str">
        <f t="shared" si="60"/>
        <v>ไม่ระบุ</v>
      </c>
      <c r="R489" s="169" t="str">
        <f t="shared" si="61"/>
        <v/>
      </c>
      <c r="U489" s="91">
        <v>489</v>
      </c>
    </row>
    <row r="490" spans="1:21" x14ac:dyDescent="0.35">
      <c r="A490" s="151" t="str">
        <f t="shared" ca="1" si="63"/>
        <v/>
      </c>
      <c r="B490" s="15">
        <v>499</v>
      </c>
      <c r="C490" s="81" t="str">
        <f t="shared" si="57"/>
        <v/>
      </c>
      <c r="E490" s="109" t="str">
        <f>IF(D490="","",VLOOKUP(D490,PROFILE!$B$6:$Z$5000,10,FALSE))</f>
        <v/>
      </c>
      <c r="F490" s="109" t="str">
        <f>IF(D490="","",VLOOKUP(D490,PROFILE!$B$6:$Z$5000,18,FALSE))</f>
        <v/>
      </c>
      <c r="G490" s="81" t="str">
        <f>IF(D490="","",VLOOKUP(D490,PROFILE!$B$6:$Z$5000,23,FALSE))</f>
        <v/>
      </c>
      <c r="H490" s="81" t="str">
        <f>IF(D490="","",VLOOKUP(D490,PROFILE!$B$6:$Z$5000,24,FALSE))</f>
        <v/>
      </c>
      <c r="I490" s="110" t="str">
        <f>IF(D490="","",VLOOKUP(D490,PROFILE!$B$6:$Z$5000,25,FALSE))</f>
        <v/>
      </c>
      <c r="K490" s="87" t="str">
        <f t="shared" si="58"/>
        <v/>
      </c>
      <c r="L490" s="87" t="str">
        <f t="shared" si="62"/>
        <v/>
      </c>
      <c r="N490" s="138" t="str">
        <f t="shared" si="59"/>
        <v/>
      </c>
      <c r="O490" s="110" t="str">
        <f>IF(D490="","",IF(VLOOKUP(D490,KPI!$A$4:$P$5000,16,FALSE)=0,"UNBILL","BILLED"))</f>
        <v/>
      </c>
      <c r="P490" s="90" t="str">
        <f t="shared" si="56"/>
        <v/>
      </c>
      <c r="Q490" s="168" t="str">
        <f t="shared" si="60"/>
        <v>ไม่ระบุ</v>
      </c>
      <c r="R490" s="169" t="str">
        <f t="shared" si="61"/>
        <v/>
      </c>
      <c r="U490" s="91">
        <v>490</v>
      </c>
    </row>
    <row r="491" spans="1:21" x14ac:dyDescent="0.35">
      <c r="A491" s="151" t="str">
        <f t="shared" ca="1" si="63"/>
        <v/>
      </c>
      <c r="B491" s="15">
        <v>500</v>
      </c>
      <c r="C491" s="81" t="str">
        <f t="shared" si="57"/>
        <v/>
      </c>
      <c r="E491" s="109" t="str">
        <f>IF(D491="","",VLOOKUP(D491,PROFILE!$B$6:$Z$5000,10,FALSE))</f>
        <v/>
      </c>
      <c r="F491" s="109" t="str">
        <f>IF(D491="","",VLOOKUP(D491,PROFILE!$B$6:$Z$5000,18,FALSE))</f>
        <v/>
      </c>
      <c r="G491" s="81" t="str">
        <f>IF(D491="","",VLOOKUP(D491,PROFILE!$B$6:$Z$5000,23,FALSE))</f>
        <v/>
      </c>
      <c r="H491" s="81" t="str">
        <f>IF(D491="","",VLOOKUP(D491,PROFILE!$B$6:$Z$5000,24,FALSE))</f>
        <v/>
      </c>
      <c r="I491" s="110" t="str">
        <f>IF(D491="","",VLOOKUP(D491,PROFILE!$B$6:$Z$5000,25,FALSE))</f>
        <v/>
      </c>
      <c r="K491" s="87" t="str">
        <f t="shared" si="58"/>
        <v/>
      </c>
      <c r="L491" s="87" t="str">
        <f t="shared" si="62"/>
        <v/>
      </c>
      <c r="N491" s="138" t="str">
        <f t="shared" si="59"/>
        <v/>
      </c>
      <c r="O491" s="110" t="str">
        <f>IF(D491="","",IF(VLOOKUP(D491,KPI!$A$4:$P$5000,16,FALSE)=0,"UNBILL","BILLED"))</f>
        <v/>
      </c>
      <c r="P491" s="90" t="str">
        <f t="shared" si="56"/>
        <v/>
      </c>
      <c r="Q491" s="168" t="str">
        <f t="shared" si="60"/>
        <v>ไม่ระบุ</v>
      </c>
      <c r="R491" s="169" t="str">
        <f t="shared" si="61"/>
        <v/>
      </c>
      <c r="U491" s="91">
        <v>491</v>
      </c>
    </row>
    <row r="492" spans="1:21" x14ac:dyDescent="0.35">
      <c r="A492" s="151" t="str">
        <f t="shared" ca="1" si="63"/>
        <v/>
      </c>
      <c r="B492" s="15">
        <v>501</v>
      </c>
      <c r="C492" s="81" t="str">
        <f t="shared" si="57"/>
        <v/>
      </c>
      <c r="E492" s="109" t="str">
        <f>IF(D492="","",VLOOKUP(D492,PROFILE!$B$6:$Z$5000,10,FALSE))</f>
        <v/>
      </c>
      <c r="F492" s="109" t="str">
        <f>IF(D492="","",VLOOKUP(D492,PROFILE!$B$6:$Z$5000,18,FALSE))</f>
        <v/>
      </c>
      <c r="G492" s="81" t="str">
        <f>IF(D492="","",VLOOKUP(D492,PROFILE!$B$6:$Z$5000,23,FALSE))</f>
        <v/>
      </c>
      <c r="H492" s="81" t="str">
        <f>IF(D492="","",VLOOKUP(D492,PROFILE!$B$6:$Z$5000,24,FALSE))</f>
        <v/>
      </c>
      <c r="I492" s="110" t="str">
        <f>IF(D492="","",VLOOKUP(D492,PROFILE!$B$6:$Z$5000,25,FALSE))</f>
        <v/>
      </c>
      <c r="K492" s="87" t="str">
        <f t="shared" si="58"/>
        <v/>
      </c>
      <c r="L492" s="87" t="str">
        <f t="shared" si="62"/>
        <v/>
      </c>
      <c r="N492" s="138" t="str">
        <f t="shared" si="59"/>
        <v/>
      </c>
      <c r="O492" s="110" t="str">
        <f>IF(D492="","",IF(VLOOKUP(D492,KPI!$A$4:$P$5000,16,FALSE)=0,"UNBILL","BILLED"))</f>
        <v/>
      </c>
      <c r="P492" s="90" t="str">
        <f t="shared" si="56"/>
        <v/>
      </c>
      <c r="Q492" s="168" t="str">
        <f t="shared" si="60"/>
        <v>ไม่ระบุ</v>
      </c>
      <c r="R492" s="169" t="str">
        <f t="shared" si="61"/>
        <v/>
      </c>
      <c r="U492" s="91">
        <v>492</v>
      </c>
    </row>
    <row r="493" spans="1:21" x14ac:dyDescent="0.35">
      <c r="A493" s="151" t="str">
        <f t="shared" ca="1" si="63"/>
        <v/>
      </c>
      <c r="B493" s="15">
        <v>502</v>
      </c>
      <c r="C493" s="81" t="str">
        <f t="shared" si="57"/>
        <v/>
      </c>
      <c r="E493" s="109" t="str">
        <f>IF(D493="","",VLOOKUP(D493,PROFILE!$B$6:$Z$5000,10,FALSE))</f>
        <v/>
      </c>
      <c r="F493" s="109" t="str">
        <f>IF(D493="","",VLOOKUP(D493,PROFILE!$B$6:$Z$5000,18,FALSE))</f>
        <v/>
      </c>
      <c r="G493" s="81" t="str">
        <f>IF(D493="","",VLOOKUP(D493,PROFILE!$B$6:$Z$5000,23,FALSE))</f>
        <v/>
      </c>
      <c r="H493" s="81" t="str">
        <f>IF(D493="","",VLOOKUP(D493,PROFILE!$B$6:$Z$5000,24,FALSE))</f>
        <v/>
      </c>
      <c r="I493" s="110" t="str">
        <f>IF(D493="","",VLOOKUP(D493,PROFILE!$B$6:$Z$5000,25,FALSE))</f>
        <v/>
      </c>
      <c r="K493" s="87" t="str">
        <f t="shared" si="58"/>
        <v/>
      </c>
      <c r="L493" s="87" t="str">
        <f t="shared" si="62"/>
        <v/>
      </c>
      <c r="N493" s="138" t="str">
        <f t="shared" si="59"/>
        <v/>
      </c>
      <c r="O493" s="110" t="str">
        <f>IF(D493="","",IF(VLOOKUP(D493,KPI!$A$4:$P$5000,16,FALSE)=0,"UNBILL","BILLED"))</f>
        <v/>
      </c>
      <c r="P493" s="90" t="str">
        <f t="shared" si="56"/>
        <v/>
      </c>
      <c r="Q493" s="168" t="str">
        <f t="shared" si="60"/>
        <v>ไม่ระบุ</v>
      </c>
      <c r="R493" s="169" t="str">
        <f t="shared" si="61"/>
        <v/>
      </c>
      <c r="U493" s="91">
        <v>493</v>
      </c>
    </row>
    <row r="494" spans="1:21" x14ac:dyDescent="0.35">
      <c r="A494" s="151" t="str">
        <f t="shared" ca="1" si="63"/>
        <v/>
      </c>
      <c r="B494" s="15">
        <v>503</v>
      </c>
      <c r="C494" s="81" t="str">
        <f t="shared" si="57"/>
        <v/>
      </c>
      <c r="E494" s="109" t="str">
        <f>IF(D494="","",VLOOKUP(D494,PROFILE!$B$6:$Z$5000,10,FALSE))</f>
        <v/>
      </c>
      <c r="F494" s="109" t="str">
        <f>IF(D494="","",VLOOKUP(D494,PROFILE!$B$6:$Z$5000,18,FALSE))</f>
        <v/>
      </c>
      <c r="G494" s="81" t="str">
        <f>IF(D494="","",VLOOKUP(D494,PROFILE!$B$6:$Z$5000,23,FALSE))</f>
        <v/>
      </c>
      <c r="H494" s="81" t="str">
        <f>IF(D494="","",VLOOKUP(D494,PROFILE!$B$6:$Z$5000,24,FALSE))</f>
        <v/>
      </c>
      <c r="I494" s="110" t="str">
        <f>IF(D494="","",VLOOKUP(D494,PROFILE!$B$6:$Z$5000,25,FALSE))</f>
        <v/>
      </c>
      <c r="K494" s="87" t="str">
        <f t="shared" si="58"/>
        <v/>
      </c>
      <c r="L494" s="87" t="str">
        <f t="shared" si="62"/>
        <v/>
      </c>
      <c r="N494" s="138" t="str">
        <f t="shared" si="59"/>
        <v/>
      </c>
      <c r="O494" s="110" t="str">
        <f>IF(D494="","",IF(VLOOKUP(D494,KPI!$A$4:$P$5000,16,FALSE)=0,"UNBILL","BILLED"))</f>
        <v/>
      </c>
      <c r="P494" s="90" t="str">
        <f t="shared" si="56"/>
        <v/>
      </c>
      <c r="Q494" s="168" t="str">
        <f t="shared" si="60"/>
        <v>ไม่ระบุ</v>
      </c>
      <c r="R494" s="169" t="str">
        <f t="shared" si="61"/>
        <v/>
      </c>
      <c r="U494" s="91">
        <v>494</v>
      </c>
    </row>
    <row r="495" spans="1:21" x14ac:dyDescent="0.35">
      <c r="A495" s="151" t="str">
        <f t="shared" ca="1" si="63"/>
        <v/>
      </c>
      <c r="B495" s="15">
        <v>504</v>
      </c>
      <c r="C495" s="81" t="str">
        <f t="shared" si="57"/>
        <v/>
      </c>
      <c r="E495" s="109" t="str">
        <f>IF(D495="","",VLOOKUP(D495,PROFILE!$B$6:$Z$5000,10,FALSE))</f>
        <v/>
      </c>
      <c r="F495" s="109" t="str">
        <f>IF(D495="","",VLOOKUP(D495,PROFILE!$B$6:$Z$5000,18,FALSE))</f>
        <v/>
      </c>
      <c r="G495" s="81" t="str">
        <f>IF(D495="","",VLOOKUP(D495,PROFILE!$B$6:$Z$5000,23,FALSE))</f>
        <v/>
      </c>
      <c r="H495" s="81" t="str">
        <f>IF(D495="","",VLOOKUP(D495,PROFILE!$B$6:$Z$5000,24,FALSE))</f>
        <v/>
      </c>
      <c r="I495" s="110" t="str">
        <f>IF(D495="","",VLOOKUP(D495,PROFILE!$B$6:$Z$5000,25,FALSE))</f>
        <v/>
      </c>
      <c r="K495" s="87" t="str">
        <f t="shared" si="58"/>
        <v/>
      </c>
      <c r="L495" s="87" t="str">
        <f t="shared" si="62"/>
        <v/>
      </c>
      <c r="N495" s="138" t="str">
        <f t="shared" si="59"/>
        <v/>
      </c>
      <c r="O495" s="110" t="str">
        <f>IF(D495="","",IF(VLOOKUP(D495,KPI!$A$4:$P$5000,16,FALSE)=0,"UNBILL","BILLED"))</f>
        <v/>
      </c>
      <c r="P495" s="90" t="str">
        <f t="shared" si="56"/>
        <v/>
      </c>
      <c r="Q495" s="168" t="str">
        <f t="shared" si="60"/>
        <v>ไม่ระบุ</v>
      </c>
      <c r="R495" s="169" t="str">
        <f t="shared" si="61"/>
        <v/>
      </c>
      <c r="U495" s="91">
        <v>495</v>
      </c>
    </row>
    <row r="496" spans="1:21" x14ac:dyDescent="0.35">
      <c r="A496" s="151" t="str">
        <f t="shared" ca="1" si="63"/>
        <v/>
      </c>
      <c r="B496" s="15">
        <v>505</v>
      </c>
      <c r="C496" s="81" t="str">
        <f t="shared" si="57"/>
        <v/>
      </c>
      <c r="E496" s="109" t="str">
        <f>IF(D496="","",VLOOKUP(D496,PROFILE!$B$6:$Z$5000,10,FALSE))</f>
        <v/>
      </c>
      <c r="F496" s="109" t="str">
        <f>IF(D496="","",VLOOKUP(D496,PROFILE!$B$6:$Z$5000,18,FALSE))</f>
        <v/>
      </c>
      <c r="G496" s="81" t="str">
        <f>IF(D496="","",VLOOKUP(D496,PROFILE!$B$6:$Z$5000,23,FALSE))</f>
        <v/>
      </c>
      <c r="H496" s="81" t="str">
        <f>IF(D496="","",VLOOKUP(D496,PROFILE!$B$6:$Z$5000,24,FALSE))</f>
        <v/>
      </c>
      <c r="I496" s="110" t="str">
        <f>IF(D496="","",VLOOKUP(D496,PROFILE!$B$6:$Z$5000,25,FALSE))</f>
        <v/>
      </c>
      <c r="K496" s="87" t="str">
        <f t="shared" si="58"/>
        <v/>
      </c>
      <c r="L496" s="87" t="str">
        <f t="shared" si="62"/>
        <v/>
      </c>
      <c r="N496" s="138" t="str">
        <f t="shared" si="59"/>
        <v/>
      </c>
      <c r="O496" s="110" t="str">
        <f>IF(D496="","",IF(VLOOKUP(D496,KPI!$A$4:$P$5000,16,FALSE)=0,"UNBILL","BILLED"))</f>
        <v/>
      </c>
      <c r="P496" s="90" t="str">
        <f t="shared" si="56"/>
        <v/>
      </c>
      <c r="Q496" s="168" t="str">
        <f t="shared" si="60"/>
        <v>ไม่ระบุ</v>
      </c>
      <c r="R496" s="169" t="str">
        <f t="shared" si="61"/>
        <v/>
      </c>
      <c r="U496" s="91">
        <v>496</v>
      </c>
    </row>
    <row r="497" spans="1:21" x14ac:dyDescent="0.35">
      <c r="A497" s="151" t="str">
        <f t="shared" ca="1" si="63"/>
        <v/>
      </c>
      <c r="B497" s="15">
        <v>506</v>
      </c>
      <c r="C497" s="81" t="str">
        <f t="shared" si="57"/>
        <v/>
      </c>
      <c r="E497" s="109" t="str">
        <f>IF(D497="","",VLOOKUP(D497,PROFILE!$B$6:$Z$5000,10,FALSE))</f>
        <v/>
      </c>
      <c r="F497" s="109" t="str">
        <f>IF(D497="","",VLOOKUP(D497,PROFILE!$B$6:$Z$5000,18,FALSE))</f>
        <v/>
      </c>
      <c r="G497" s="81" t="str">
        <f>IF(D497="","",VLOOKUP(D497,PROFILE!$B$6:$Z$5000,23,FALSE))</f>
        <v/>
      </c>
      <c r="H497" s="81" t="str">
        <f>IF(D497="","",VLOOKUP(D497,PROFILE!$B$6:$Z$5000,24,FALSE))</f>
        <v/>
      </c>
      <c r="I497" s="110" t="str">
        <f>IF(D497="","",VLOOKUP(D497,PROFILE!$B$6:$Z$5000,25,FALSE))</f>
        <v/>
      </c>
      <c r="K497" s="87" t="str">
        <f t="shared" si="58"/>
        <v/>
      </c>
      <c r="L497" s="87" t="str">
        <f t="shared" si="62"/>
        <v/>
      </c>
      <c r="N497" s="138" t="str">
        <f t="shared" si="59"/>
        <v/>
      </c>
      <c r="O497" s="110" t="str">
        <f>IF(D497="","",IF(VLOOKUP(D497,KPI!$A$4:$P$5000,16,FALSE)=0,"UNBILL","BILLED"))</f>
        <v/>
      </c>
      <c r="P497" s="90" t="str">
        <f t="shared" si="56"/>
        <v/>
      </c>
      <c r="Q497" s="168" t="str">
        <f t="shared" si="60"/>
        <v>ไม่ระบุ</v>
      </c>
      <c r="R497" s="169" t="str">
        <f t="shared" si="61"/>
        <v/>
      </c>
      <c r="U497" s="91">
        <v>497</v>
      </c>
    </row>
    <row r="498" spans="1:21" x14ac:dyDescent="0.35">
      <c r="A498" s="151" t="str">
        <f t="shared" ca="1" si="63"/>
        <v/>
      </c>
      <c r="B498" s="15">
        <v>507</v>
      </c>
      <c r="C498" s="81" t="str">
        <f t="shared" si="57"/>
        <v/>
      </c>
      <c r="E498" s="109" t="str">
        <f>IF(D498="","",VLOOKUP(D498,PROFILE!$B$6:$Z$5000,10,FALSE))</f>
        <v/>
      </c>
      <c r="F498" s="109" t="str">
        <f>IF(D498="","",VLOOKUP(D498,PROFILE!$B$6:$Z$5000,18,FALSE))</f>
        <v/>
      </c>
      <c r="G498" s="81" t="str">
        <f>IF(D498="","",VLOOKUP(D498,PROFILE!$B$6:$Z$5000,23,FALSE))</f>
        <v/>
      </c>
      <c r="H498" s="81" t="str">
        <f>IF(D498="","",VLOOKUP(D498,PROFILE!$B$6:$Z$5000,24,FALSE))</f>
        <v/>
      </c>
      <c r="I498" s="110" t="str">
        <f>IF(D498="","",VLOOKUP(D498,PROFILE!$B$6:$Z$5000,25,FALSE))</f>
        <v/>
      </c>
      <c r="K498" s="87" t="str">
        <f t="shared" si="58"/>
        <v/>
      </c>
      <c r="L498" s="87" t="str">
        <f t="shared" si="62"/>
        <v/>
      </c>
      <c r="N498" s="138" t="str">
        <f t="shared" si="59"/>
        <v/>
      </c>
      <c r="O498" s="110" t="str">
        <f>IF(D498="","",IF(VLOOKUP(D498,KPI!$A$4:$P$5000,16,FALSE)=0,"UNBILL","BILLED"))</f>
        <v/>
      </c>
      <c r="P498" s="90" t="str">
        <f t="shared" si="56"/>
        <v/>
      </c>
      <c r="Q498" s="168" t="str">
        <f t="shared" si="60"/>
        <v>ไม่ระบุ</v>
      </c>
      <c r="R498" s="169" t="str">
        <f t="shared" si="61"/>
        <v/>
      </c>
      <c r="U498" s="91">
        <v>498</v>
      </c>
    </row>
    <row r="499" spans="1:21" x14ac:dyDescent="0.35">
      <c r="A499" s="151" t="str">
        <f t="shared" ca="1" si="63"/>
        <v/>
      </c>
      <c r="B499" s="15">
        <v>508</v>
      </c>
      <c r="C499" s="81" t="str">
        <f t="shared" si="57"/>
        <v/>
      </c>
      <c r="E499" s="109" t="str">
        <f>IF(D499="","",VLOOKUP(D499,PROFILE!$B$6:$Z$5000,10,FALSE))</f>
        <v/>
      </c>
      <c r="F499" s="109" t="str">
        <f>IF(D499="","",VLOOKUP(D499,PROFILE!$B$6:$Z$5000,18,FALSE))</f>
        <v/>
      </c>
      <c r="G499" s="81" t="str">
        <f>IF(D499="","",VLOOKUP(D499,PROFILE!$B$6:$Z$5000,23,FALSE))</f>
        <v/>
      </c>
      <c r="H499" s="81" t="str">
        <f>IF(D499="","",VLOOKUP(D499,PROFILE!$B$6:$Z$5000,24,FALSE))</f>
        <v/>
      </c>
      <c r="I499" s="110" t="str">
        <f>IF(D499="","",VLOOKUP(D499,PROFILE!$B$6:$Z$5000,25,FALSE))</f>
        <v/>
      </c>
      <c r="K499" s="87" t="str">
        <f t="shared" si="58"/>
        <v/>
      </c>
      <c r="L499" s="87" t="str">
        <f t="shared" si="62"/>
        <v/>
      </c>
      <c r="N499" s="138" t="str">
        <f t="shared" si="59"/>
        <v/>
      </c>
      <c r="O499" s="110" t="str">
        <f>IF(D499="","",IF(VLOOKUP(D499,KPI!$A$4:$P$5000,16,FALSE)=0,"UNBILL","BILLED"))</f>
        <v/>
      </c>
      <c r="P499" s="90" t="str">
        <f t="shared" si="56"/>
        <v/>
      </c>
      <c r="Q499" s="168" t="str">
        <f t="shared" si="60"/>
        <v>ไม่ระบุ</v>
      </c>
      <c r="R499" s="169" t="str">
        <f t="shared" si="61"/>
        <v/>
      </c>
      <c r="U499" s="91">
        <v>499</v>
      </c>
    </row>
    <row r="500" spans="1:21" x14ac:dyDescent="0.35">
      <c r="A500" s="151" t="str">
        <f t="shared" ca="1" si="63"/>
        <v/>
      </c>
      <c r="B500" s="15">
        <v>509</v>
      </c>
      <c r="C500" s="81" t="str">
        <f t="shared" si="57"/>
        <v/>
      </c>
      <c r="E500" s="109" t="str">
        <f>IF(D500="","",VLOOKUP(D500,PROFILE!$B$6:$Z$5000,10,FALSE))</f>
        <v/>
      </c>
      <c r="F500" s="109" t="str">
        <f>IF(D500="","",VLOOKUP(D500,PROFILE!$B$6:$Z$5000,18,FALSE))</f>
        <v/>
      </c>
      <c r="G500" s="81" t="str">
        <f>IF(D500="","",VLOOKUP(D500,PROFILE!$B$6:$Z$5000,23,FALSE))</f>
        <v/>
      </c>
      <c r="H500" s="81" t="str">
        <f>IF(D500="","",VLOOKUP(D500,PROFILE!$B$6:$Z$5000,24,FALSE))</f>
        <v/>
      </c>
      <c r="I500" s="110" t="str">
        <f>IF(D500="","",VLOOKUP(D500,PROFILE!$B$6:$Z$5000,25,FALSE))</f>
        <v/>
      </c>
      <c r="K500" s="87" t="str">
        <f t="shared" si="58"/>
        <v/>
      </c>
      <c r="L500" s="87" t="str">
        <f t="shared" si="62"/>
        <v/>
      </c>
      <c r="N500" s="138" t="str">
        <f t="shared" si="59"/>
        <v/>
      </c>
      <c r="O500" s="110" t="str">
        <f>IF(D500="","",IF(VLOOKUP(D500,KPI!$A$4:$P$5000,16,FALSE)=0,"UNBILL","BILLED"))</f>
        <v/>
      </c>
      <c r="P500" s="90" t="str">
        <f t="shared" si="56"/>
        <v/>
      </c>
      <c r="Q500" s="168" t="str">
        <f t="shared" si="60"/>
        <v>ไม่ระบุ</v>
      </c>
      <c r="R500" s="169" t="str">
        <f t="shared" si="61"/>
        <v/>
      </c>
      <c r="U500" s="91">
        <v>500</v>
      </c>
    </row>
    <row r="501" spans="1:21" x14ac:dyDescent="0.35">
      <c r="A501" s="151" t="str">
        <f t="shared" ca="1" si="63"/>
        <v/>
      </c>
      <c r="B501" s="15">
        <v>510</v>
      </c>
      <c r="C501" s="81" t="str">
        <f t="shared" si="57"/>
        <v/>
      </c>
      <c r="E501" s="109" t="str">
        <f>IF(D501="","",VLOOKUP(D501,PROFILE!$B$6:$Z$5000,10,FALSE))</f>
        <v/>
      </c>
      <c r="F501" s="109" t="str">
        <f>IF(D501="","",VLOOKUP(D501,PROFILE!$B$6:$Z$5000,18,FALSE))</f>
        <v/>
      </c>
      <c r="G501" s="81" t="str">
        <f>IF(D501="","",VLOOKUP(D501,PROFILE!$B$6:$Z$5000,23,FALSE))</f>
        <v/>
      </c>
      <c r="H501" s="81" t="str">
        <f>IF(D501="","",VLOOKUP(D501,PROFILE!$B$6:$Z$5000,24,FALSE))</f>
        <v/>
      </c>
      <c r="I501" s="110" t="str">
        <f>IF(D501="","",VLOOKUP(D501,PROFILE!$B$6:$Z$5000,25,FALSE))</f>
        <v/>
      </c>
      <c r="K501" s="87" t="str">
        <f t="shared" si="58"/>
        <v/>
      </c>
      <c r="L501" s="87" t="str">
        <f t="shared" si="62"/>
        <v/>
      </c>
      <c r="N501" s="138" t="str">
        <f t="shared" si="59"/>
        <v/>
      </c>
      <c r="O501" s="110" t="str">
        <f>IF(D501="","",IF(VLOOKUP(D501,KPI!$A$4:$P$5000,16,FALSE)=0,"UNBILL","BILLED"))</f>
        <v/>
      </c>
      <c r="P501" s="90" t="str">
        <f t="shared" si="56"/>
        <v/>
      </c>
      <c r="Q501" s="168" t="str">
        <f t="shared" si="60"/>
        <v>ไม่ระบุ</v>
      </c>
      <c r="R501" s="169" t="str">
        <f t="shared" si="61"/>
        <v/>
      </c>
      <c r="U501" s="91">
        <v>501</v>
      </c>
    </row>
    <row r="502" spans="1:21" x14ac:dyDescent="0.35">
      <c r="A502" s="151" t="str">
        <f t="shared" ca="1" si="63"/>
        <v/>
      </c>
      <c r="B502" s="15">
        <v>511</v>
      </c>
      <c r="C502" s="81" t="str">
        <f t="shared" si="57"/>
        <v/>
      </c>
      <c r="E502" s="109" t="str">
        <f>IF(D502="","",VLOOKUP(D502,PROFILE!$B$6:$Z$5000,10,FALSE))</f>
        <v/>
      </c>
      <c r="F502" s="109" t="str">
        <f>IF(D502="","",VLOOKUP(D502,PROFILE!$B$6:$Z$5000,18,FALSE))</f>
        <v/>
      </c>
      <c r="G502" s="81" t="str">
        <f>IF(D502="","",VLOOKUP(D502,PROFILE!$B$6:$Z$5000,23,FALSE))</f>
        <v/>
      </c>
      <c r="H502" s="81" t="str">
        <f>IF(D502="","",VLOOKUP(D502,PROFILE!$B$6:$Z$5000,24,FALSE))</f>
        <v/>
      </c>
      <c r="I502" s="110" t="str">
        <f>IF(D502="","",VLOOKUP(D502,PROFILE!$B$6:$Z$5000,25,FALSE))</f>
        <v/>
      </c>
      <c r="K502" s="87" t="str">
        <f t="shared" si="58"/>
        <v/>
      </c>
      <c r="L502" s="87" t="str">
        <f t="shared" si="62"/>
        <v/>
      </c>
      <c r="N502" s="138" t="str">
        <f t="shared" si="59"/>
        <v/>
      </c>
      <c r="O502" s="110" t="str">
        <f>IF(D502="","",IF(VLOOKUP(D502,KPI!$A$4:$P$5000,16,FALSE)=0,"UNBILL","BILLED"))</f>
        <v/>
      </c>
      <c r="P502" s="90" t="str">
        <f t="shared" ref="P502:P565" si="64">IF(D502="","","NP")</f>
        <v/>
      </c>
      <c r="Q502" s="168" t="str">
        <f t="shared" si="60"/>
        <v>ไม่ระบุ</v>
      </c>
      <c r="R502" s="169" t="str">
        <f t="shared" si="61"/>
        <v/>
      </c>
      <c r="U502" s="91">
        <v>502</v>
      </c>
    </row>
    <row r="503" spans="1:21" x14ac:dyDescent="0.35">
      <c r="A503" s="151" t="str">
        <f t="shared" ca="1" si="63"/>
        <v/>
      </c>
      <c r="B503" s="15">
        <v>512</v>
      </c>
      <c r="C503" s="81" t="str">
        <f t="shared" si="57"/>
        <v/>
      </c>
      <c r="E503" s="109" t="str">
        <f>IF(D503="","",VLOOKUP(D503,PROFILE!$B$6:$Z$5000,10,FALSE))</f>
        <v/>
      </c>
      <c r="F503" s="109" t="str">
        <f>IF(D503="","",VLOOKUP(D503,PROFILE!$B$6:$Z$5000,18,FALSE))</f>
        <v/>
      </c>
      <c r="G503" s="81" t="str">
        <f>IF(D503="","",VLOOKUP(D503,PROFILE!$B$6:$Z$5000,23,FALSE))</f>
        <v/>
      </c>
      <c r="H503" s="81" t="str">
        <f>IF(D503="","",VLOOKUP(D503,PROFILE!$B$6:$Z$5000,24,FALSE))</f>
        <v/>
      </c>
      <c r="I503" s="110" t="str">
        <f>IF(D503="","",VLOOKUP(D503,PROFILE!$B$6:$Z$5000,25,FALSE))</f>
        <v/>
      </c>
      <c r="K503" s="87" t="str">
        <f t="shared" si="58"/>
        <v/>
      </c>
      <c r="L503" s="87" t="str">
        <f t="shared" si="62"/>
        <v/>
      </c>
      <c r="N503" s="138" t="str">
        <f t="shared" si="59"/>
        <v/>
      </c>
      <c r="O503" s="110" t="str">
        <f>IF(D503="","",IF(VLOOKUP(D503,KPI!$A$4:$P$5000,16,FALSE)=0,"UNBILL","BILLED"))</f>
        <v/>
      </c>
      <c r="P503" s="90" t="str">
        <f t="shared" si="64"/>
        <v/>
      </c>
      <c r="Q503" s="168" t="str">
        <f t="shared" si="60"/>
        <v>ไม่ระบุ</v>
      </c>
      <c r="R503" s="169" t="str">
        <f t="shared" si="61"/>
        <v/>
      </c>
      <c r="U503" s="91">
        <v>503</v>
      </c>
    </row>
    <row r="504" spans="1:21" x14ac:dyDescent="0.35">
      <c r="A504" s="151" t="str">
        <f t="shared" ca="1" si="63"/>
        <v/>
      </c>
      <c r="B504" s="15">
        <v>513</v>
      </c>
      <c r="C504" s="81" t="str">
        <f t="shared" si="57"/>
        <v/>
      </c>
      <c r="E504" s="109" t="str">
        <f>IF(D504="","",VLOOKUP(D504,PROFILE!$B$6:$Z$5000,10,FALSE))</f>
        <v/>
      </c>
      <c r="F504" s="109" t="str">
        <f>IF(D504="","",VLOOKUP(D504,PROFILE!$B$6:$Z$5000,18,FALSE))</f>
        <v/>
      </c>
      <c r="G504" s="81" t="str">
        <f>IF(D504="","",VLOOKUP(D504,PROFILE!$B$6:$Z$5000,23,FALSE))</f>
        <v/>
      </c>
      <c r="H504" s="81" t="str">
        <f>IF(D504="","",VLOOKUP(D504,PROFILE!$B$6:$Z$5000,24,FALSE))</f>
        <v/>
      </c>
      <c r="I504" s="110" t="str">
        <f>IF(D504="","",VLOOKUP(D504,PROFILE!$B$6:$Z$5000,25,FALSE))</f>
        <v/>
      </c>
      <c r="K504" s="87" t="str">
        <f t="shared" si="58"/>
        <v/>
      </c>
      <c r="L504" s="87" t="str">
        <f t="shared" si="62"/>
        <v/>
      </c>
      <c r="N504" s="138" t="str">
        <f t="shared" si="59"/>
        <v/>
      </c>
      <c r="O504" s="110" t="str">
        <f>IF(D504="","",IF(VLOOKUP(D504,KPI!$A$4:$P$5000,16,FALSE)=0,"UNBILL","BILLED"))</f>
        <v/>
      </c>
      <c r="P504" s="90" t="str">
        <f t="shared" si="64"/>
        <v/>
      </c>
      <c r="Q504" s="168" t="str">
        <f t="shared" si="60"/>
        <v>ไม่ระบุ</v>
      </c>
      <c r="R504" s="169" t="str">
        <f t="shared" si="61"/>
        <v/>
      </c>
      <c r="U504" s="91">
        <v>504</v>
      </c>
    </row>
    <row r="505" spans="1:21" x14ac:dyDescent="0.35">
      <c r="A505" s="151" t="str">
        <f t="shared" ca="1" si="63"/>
        <v/>
      </c>
      <c r="B505" s="15">
        <v>514</v>
      </c>
      <c r="C505" s="81" t="str">
        <f t="shared" ref="C505:C568" si="65">IF(D505="","","BL-"&amp;B505)</f>
        <v/>
      </c>
      <c r="E505" s="109" t="str">
        <f>IF(D505="","",VLOOKUP(D505,PROFILE!$B$6:$Z$5000,10,FALSE))</f>
        <v/>
      </c>
      <c r="F505" s="109" t="str">
        <f>IF(D505="","",VLOOKUP(D505,PROFILE!$B$6:$Z$5000,18,FALSE))</f>
        <v/>
      </c>
      <c r="G505" s="81" t="str">
        <f>IF(D505="","",VLOOKUP(D505,PROFILE!$B$6:$Z$5000,23,FALSE))</f>
        <v/>
      </c>
      <c r="H505" s="81" t="str">
        <f>IF(D505="","",VLOOKUP(D505,PROFILE!$B$6:$Z$5000,24,FALSE))</f>
        <v/>
      </c>
      <c r="I505" s="110" t="str">
        <f>IF(D505="","",VLOOKUP(D505,PROFILE!$B$6:$Z$5000,25,FALSE))</f>
        <v/>
      </c>
      <c r="K505" s="87" t="str">
        <f t="shared" ref="K505:K568" si="66">IF(D505="","",J505+(J505*0.07))</f>
        <v/>
      </c>
      <c r="L505" s="87" t="str">
        <f t="shared" si="62"/>
        <v/>
      </c>
      <c r="N505" s="138" t="str">
        <f t="shared" si="59"/>
        <v/>
      </c>
      <c r="O505" s="110" t="str">
        <f>IF(D505="","",IF(VLOOKUP(D505,KPI!$A$4:$P$5000,16,FALSE)=0,"UNBILL","BILLED"))</f>
        <v/>
      </c>
      <c r="P505" s="90" t="str">
        <f t="shared" si="64"/>
        <v/>
      </c>
      <c r="Q505" s="168" t="str">
        <f t="shared" si="60"/>
        <v>ไม่ระบุ</v>
      </c>
      <c r="R505" s="169" t="str">
        <f t="shared" si="61"/>
        <v/>
      </c>
      <c r="U505" s="91">
        <v>505</v>
      </c>
    </row>
    <row r="506" spans="1:21" x14ac:dyDescent="0.35">
      <c r="A506" s="151" t="str">
        <f t="shared" ca="1" si="63"/>
        <v/>
      </c>
      <c r="B506" s="15">
        <v>515</v>
      </c>
      <c r="C506" s="81" t="str">
        <f t="shared" si="65"/>
        <v/>
      </c>
      <c r="E506" s="109" t="str">
        <f>IF(D506="","",VLOOKUP(D506,PROFILE!$B$6:$Z$5000,10,FALSE))</f>
        <v/>
      </c>
      <c r="F506" s="109" t="str">
        <f>IF(D506="","",VLOOKUP(D506,PROFILE!$B$6:$Z$5000,18,FALSE))</f>
        <v/>
      </c>
      <c r="G506" s="81" t="str">
        <f>IF(D506="","",VLOOKUP(D506,PROFILE!$B$6:$Z$5000,23,FALSE))</f>
        <v/>
      </c>
      <c r="H506" s="81" t="str">
        <f>IF(D506="","",VLOOKUP(D506,PROFILE!$B$6:$Z$5000,24,FALSE))</f>
        <v/>
      </c>
      <c r="I506" s="110" t="str">
        <f>IF(D506="","",VLOOKUP(D506,PROFILE!$B$6:$Z$5000,25,FALSE))</f>
        <v/>
      </c>
      <c r="K506" s="87" t="str">
        <f t="shared" si="66"/>
        <v/>
      </c>
      <c r="L506" s="87" t="str">
        <f t="shared" si="62"/>
        <v/>
      </c>
      <c r="N506" s="138" t="str">
        <f t="shared" si="59"/>
        <v/>
      </c>
      <c r="O506" s="110" t="str">
        <f>IF(D506="","",IF(VLOOKUP(D506,KPI!$A$4:$P$5000,16,FALSE)=0,"UNBILL","BILLED"))</f>
        <v/>
      </c>
      <c r="P506" s="90" t="str">
        <f t="shared" si="64"/>
        <v/>
      </c>
      <c r="Q506" s="168" t="str">
        <f t="shared" si="60"/>
        <v>ไม่ระบุ</v>
      </c>
      <c r="R506" s="169" t="str">
        <f t="shared" si="61"/>
        <v/>
      </c>
      <c r="U506" s="91">
        <v>506</v>
      </c>
    </row>
    <row r="507" spans="1:21" x14ac:dyDescent="0.35">
      <c r="A507" s="151" t="str">
        <f t="shared" ca="1" si="63"/>
        <v/>
      </c>
      <c r="B507" s="15">
        <v>516</v>
      </c>
      <c r="C507" s="81" t="str">
        <f t="shared" si="65"/>
        <v/>
      </c>
      <c r="E507" s="109" t="str">
        <f>IF(D507="","",VLOOKUP(D507,PROFILE!$B$6:$Z$5000,10,FALSE))</f>
        <v/>
      </c>
      <c r="F507" s="109" t="str">
        <f>IF(D507="","",VLOOKUP(D507,PROFILE!$B$6:$Z$5000,18,FALSE))</f>
        <v/>
      </c>
      <c r="G507" s="81" t="str">
        <f>IF(D507="","",VLOOKUP(D507,PROFILE!$B$6:$Z$5000,23,FALSE))</f>
        <v/>
      </c>
      <c r="H507" s="81" t="str">
        <f>IF(D507="","",VLOOKUP(D507,PROFILE!$B$6:$Z$5000,24,FALSE))</f>
        <v/>
      </c>
      <c r="I507" s="110" t="str">
        <f>IF(D507="","",VLOOKUP(D507,PROFILE!$B$6:$Z$5000,25,FALSE))</f>
        <v/>
      </c>
      <c r="K507" s="87" t="str">
        <f t="shared" si="66"/>
        <v/>
      </c>
      <c r="L507" s="87" t="str">
        <f t="shared" si="62"/>
        <v/>
      </c>
      <c r="N507" s="138" t="str">
        <f t="shared" si="59"/>
        <v/>
      </c>
      <c r="O507" s="110" t="str">
        <f>IF(D507="","",IF(VLOOKUP(D507,KPI!$A$4:$P$5000,16,FALSE)=0,"UNBILL","BILLED"))</f>
        <v/>
      </c>
      <c r="P507" s="90" t="str">
        <f t="shared" si="64"/>
        <v/>
      </c>
      <c r="Q507" s="168" t="str">
        <f t="shared" si="60"/>
        <v>ไม่ระบุ</v>
      </c>
      <c r="R507" s="169" t="str">
        <f t="shared" si="61"/>
        <v/>
      </c>
      <c r="U507" s="91">
        <v>507</v>
      </c>
    </row>
    <row r="508" spans="1:21" x14ac:dyDescent="0.35">
      <c r="A508" s="151" t="str">
        <f t="shared" ca="1" si="63"/>
        <v/>
      </c>
      <c r="B508" s="15">
        <v>517</v>
      </c>
      <c r="C508" s="81" t="str">
        <f t="shared" si="65"/>
        <v/>
      </c>
      <c r="E508" s="109" t="str">
        <f>IF(D508="","",VLOOKUP(D508,PROFILE!$B$6:$Z$5000,10,FALSE))</f>
        <v/>
      </c>
      <c r="F508" s="109" t="str">
        <f>IF(D508="","",VLOOKUP(D508,PROFILE!$B$6:$Z$5000,18,FALSE))</f>
        <v/>
      </c>
      <c r="G508" s="81" t="str">
        <f>IF(D508="","",VLOOKUP(D508,PROFILE!$B$6:$Z$5000,23,FALSE))</f>
        <v/>
      </c>
      <c r="H508" s="81" t="str">
        <f>IF(D508="","",VLOOKUP(D508,PROFILE!$B$6:$Z$5000,24,FALSE))</f>
        <v/>
      </c>
      <c r="I508" s="110" t="str">
        <f>IF(D508="","",VLOOKUP(D508,PROFILE!$B$6:$Z$5000,25,FALSE))</f>
        <v/>
      </c>
      <c r="K508" s="87" t="str">
        <f t="shared" si="66"/>
        <v/>
      </c>
      <c r="L508" s="87" t="str">
        <f t="shared" si="62"/>
        <v/>
      </c>
      <c r="N508" s="138" t="str">
        <f t="shared" si="59"/>
        <v/>
      </c>
      <c r="O508" s="110" t="str">
        <f>IF(D508="","",IF(VLOOKUP(D508,KPI!$A$4:$P$5000,16,FALSE)=0,"UNBILL","BILLED"))</f>
        <v/>
      </c>
      <c r="P508" s="90" t="str">
        <f t="shared" si="64"/>
        <v/>
      </c>
      <c r="Q508" s="168" t="str">
        <f t="shared" si="60"/>
        <v>ไม่ระบุ</v>
      </c>
      <c r="R508" s="169" t="str">
        <f t="shared" si="61"/>
        <v/>
      </c>
      <c r="U508" s="91">
        <v>508</v>
      </c>
    </row>
    <row r="509" spans="1:21" x14ac:dyDescent="0.35">
      <c r="A509" s="151" t="str">
        <f t="shared" ca="1" si="63"/>
        <v/>
      </c>
      <c r="B509" s="15">
        <v>518</v>
      </c>
      <c r="C509" s="81" t="str">
        <f t="shared" si="65"/>
        <v/>
      </c>
      <c r="E509" s="109" t="str">
        <f>IF(D509="","",VLOOKUP(D509,PROFILE!$B$6:$Z$5000,10,FALSE))</f>
        <v/>
      </c>
      <c r="F509" s="109" t="str">
        <f>IF(D509="","",VLOOKUP(D509,PROFILE!$B$6:$Z$5000,18,FALSE))</f>
        <v/>
      </c>
      <c r="G509" s="81" t="str">
        <f>IF(D509="","",VLOOKUP(D509,PROFILE!$B$6:$Z$5000,23,FALSE))</f>
        <v/>
      </c>
      <c r="H509" s="81" t="str">
        <f>IF(D509="","",VLOOKUP(D509,PROFILE!$B$6:$Z$5000,24,FALSE))</f>
        <v/>
      </c>
      <c r="I509" s="110" t="str">
        <f>IF(D509="","",VLOOKUP(D509,PROFILE!$B$6:$Z$5000,25,FALSE))</f>
        <v/>
      </c>
      <c r="K509" s="87" t="str">
        <f t="shared" si="66"/>
        <v/>
      </c>
      <c r="L509" s="87" t="str">
        <f t="shared" si="62"/>
        <v/>
      </c>
      <c r="N509" s="138" t="str">
        <f t="shared" si="59"/>
        <v/>
      </c>
      <c r="O509" s="110" t="str">
        <f>IF(D509="","",IF(VLOOKUP(D509,KPI!$A$4:$P$5000,16,FALSE)=0,"UNBILL","BILLED"))</f>
        <v/>
      </c>
      <c r="P509" s="90" t="str">
        <f t="shared" si="64"/>
        <v/>
      </c>
      <c r="Q509" s="168" t="str">
        <f t="shared" si="60"/>
        <v>ไม่ระบุ</v>
      </c>
      <c r="R509" s="169" t="str">
        <f t="shared" si="61"/>
        <v/>
      </c>
      <c r="U509" s="91">
        <v>509</v>
      </c>
    </row>
    <row r="510" spans="1:21" x14ac:dyDescent="0.35">
      <c r="A510" s="151" t="str">
        <f t="shared" ca="1" si="63"/>
        <v/>
      </c>
      <c r="B510" s="15">
        <v>519</v>
      </c>
      <c r="C510" s="81" t="str">
        <f t="shared" si="65"/>
        <v/>
      </c>
      <c r="E510" s="109" t="str">
        <f>IF(D510="","",VLOOKUP(D510,PROFILE!$B$6:$Z$5000,10,FALSE))</f>
        <v/>
      </c>
      <c r="F510" s="109" t="str">
        <f>IF(D510="","",VLOOKUP(D510,PROFILE!$B$6:$Z$5000,18,FALSE))</f>
        <v/>
      </c>
      <c r="G510" s="81" t="str">
        <f>IF(D510="","",VLOOKUP(D510,PROFILE!$B$6:$Z$5000,23,FALSE))</f>
        <v/>
      </c>
      <c r="H510" s="81" t="str">
        <f>IF(D510="","",VLOOKUP(D510,PROFILE!$B$6:$Z$5000,24,FALSE))</f>
        <v/>
      </c>
      <c r="I510" s="110" t="str">
        <f>IF(D510="","",VLOOKUP(D510,PROFILE!$B$6:$Z$5000,25,FALSE))</f>
        <v/>
      </c>
      <c r="K510" s="87" t="str">
        <f t="shared" si="66"/>
        <v/>
      </c>
      <c r="L510" s="87" t="str">
        <f t="shared" si="62"/>
        <v/>
      </c>
      <c r="N510" s="138" t="str">
        <f t="shared" si="59"/>
        <v/>
      </c>
      <c r="O510" s="110" t="str">
        <f>IF(D510="","",IF(VLOOKUP(D510,KPI!$A$4:$P$5000,16,FALSE)=0,"UNBILL","BILLED"))</f>
        <v/>
      </c>
      <c r="P510" s="90" t="str">
        <f t="shared" si="64"/>
        <v/>
      </c>
      <c r="Q510" s="168" t="str">
        <f t="shared" si="60"/>
        <v>ไม่ระบุ</v>
      </c>
      <c r="R510" s="169" t="str">
        <f t="shared" si="61"/>
        <v/>
      </c>
      <c r="U510" s="91">
        <v>510</v>
      </c>
    </row>
    <row r="511" spans="1:21" x14ac:dyDescent="0.35">
      <c r="A511" s="151" t="str">
        <f t="shared" ca="1" si="63"/>
        <v/>
      </c>
      <c r="B511" s="15">
        <v>520</v>
      </c>
      <c r="C511" s="81" t="str">
        <f t="shared" si="65"/>
        <v/>
      </c>
      <c r="E511" s="109" t="str">
        <f>IF(D511="","",VLOOKUP(D511,PROFILE!$B$6:$Z$5000,10,FALSE))</f>
        <v/>
      </c>
      <c r="F511" s="109" t="str">
        <f>IF(D511="","",VLOOKUP(D511,PROFILE!$B$6:$Z$5000,18,FALSE))</f>
        <v/>
      </c>
      <c r="G511" s="81" t="str">
        <f>IF(D511="","",VLOOKUP(D511,PROFILE!$B$6:$Z$5000,23,FALSE))</f>
        <v/>
      </c>
      <c r="H511" s="81" t="str">
        <f>IF(D511="","",VLOOKUP(D511,PROFILE!$B$6:$Z$5000,24,FALSE))</f>
        <v/>
      </c>
      <c r="I511" s="110" t="str">
        <f>IF(D511="","",VLOOKUP(D511,PROFILE!$B$6:$Z$5000,25,FALSE))</f>
        <v/>
      </c>
      <c r="K511" s="87" t="str">
        <f t="shared" si="66"/>
        <v/>
      </c>
      <c r="L511" s="87" t="str">
        <f t="shared" si="62"/>
        <v/>
      </c>
      <c r="N511" s="138" t="str">
        <f t="shared" si="59"/>
        <v/>
      </c>
      <c r="O511" s="110" t="str">
        <f>IF(D511="","",IF(VLOOKUP(D511,KPI!$A$4:$P$5000,16,FALSE)=0,"UNBILL","BILLED"))</f>
        <v/>
      </c>
      <c r="P511" s="90" t="str">
        <f t="shared" si="64"/>
        <v/>
      </c>
      <c r="Q511" s="168" t="str">
        <f t="shared" si="60"/>
        <v>ไม่ระบุ</v>
      </c>
      <c r="R511" s="169" t="str">
        <f t="shared" si="61"/>
        <v/>
      </c>
      <c r="U511" s="91">
        <v>511</v>
      </c>
    </row>
    <row r="512" spans="1:21" x14ac:dyDescent="0.35">
      <c r="A512" s="151" t="str">
        <f t="shared" ca="1" si="63"/>
        <v/>
      </c>
      <c r="B512" s="15">
        <v>521</v>
      </c>
      <c r="C512" s="81" t="str">
        <f t="shared" si="65"/>
        <v/>
      </c>
      <c r="E512" s="109" t="str">
        <f>IF(D512="","",VLOOKUP(D512,PROFILE!$B$6:$Z$5000,10,FALSE))</f>
        <v/>
      </c>
      <c r="F512" s="109" t="str">
        <f>IF(D512="","",VLOOKUP(D512,PROFILE!$B$6:$Z$5000,18,FALSE))</f>
        <v/>
      </c>
      <c r="G512" s="81" t="str">
        <f>IF(D512="","",VLOOKUP(D512,PROFILE!$B$6:$Z$5000,23,FALSE))</f>
        <v/>
      </c>
      <c r="H512" s="81" t="str">
        <f>IF(D512="","",VLOOKUP(D512,PROFILE!$B$6:$Z$5000,24,FALSE))</f>
        <v/>
      </c>
      <c r="I512" s="110" t="str">
        <f>IF(D512="","",VLOOKUP(D512,PROFILE!$B$6:$Z$5000,25,FALSE))</f>
        <v/>
      </c>
      <c r="K512" s="87" t="str">
        <f t="shared" si="66"/>
        <v/>
      </c>
      <c r="L512" s="87" t="str">
        <f t="shared" si="62"/>
        <v/>
      </c>
      <c r="N512" s="138" t="str">
        <f t="shared" si="59"/>
        <v/>
      </c>
      <c r="O512" s="110" t="str">
        <f>IF(D512="","",IF(VLOOKUP(D512,KPI!$A$4:$P$5000,16,FALSE)=0,"UNBILL","BILLED"))</f>
        <v/>
      </c>
      <c r="P512" s="90" t="str">
        <f t="shared" si="64"/>
        <v/>
      </c>
      <c r="Q512" s="168" t="str">
        <f t="shared" si="60"/>
        <v>ไม่ระบุ</v>
      </c>
      <c r="R512" s="169" t="str">
        <f t="shared" si="61"/>
        <v/>
      </c>
      <c r="U512" s="91">
        <v>512</v>
      </c>
    </row>
    <row r="513" spans="1:21" x14ac:dyDescent="0.35">
      <c r="A513" s="151" t="str">
        <f t="shared" ca="1" si="63"/>
        <v/>
      </c>
      <c r="B513" s="15">
        <v>522</v>
      </c>
      <c r="C513" s="81" t="str">
        <f t="shared" si="65"/>
        <v/>
      </c>
      <c r="E513" s="109" t="str">
        <f>IF(D513="","",VLOOKUP(D513,PROFILE!$B$6:$Z$5000,10,FALSE))</f>
        <v/>
      </c>
      <c r="F513" s="109" t="str">
        <f>IF(D513="","",VLOOKUP(D513,PROFILE!$B$6:$Z$5000,18,FALSE))</f>
        <v/>
      </c>
      <c r="G513" s="81" t="str">
        <f>IF(D513="","",VLOOKUP(D513,PROFILE!$B$6:$Z$5000,23,FALSE))</f>
        <v/>
      </c>
      <c r="H513" s="81" t="str">
        <f>IF(D513="","",VLOOKUP(D513,PROFILE!$B$6:$Z$5000,24,FALSE))</f>
        <v/>
      </c>
      <c r="I513" s="110" t="str">
        <f>IF(D513="","",VLOOKUP(D513,PROFILE!$B$6:$Z$5000,25,FALSE))</f>
        <v/>
      </c>
      <c r="K513" s="87" t="str">
        <f t="shared" si="66"/>
        <v/>
      </c>
      <c r="L513" s="87" t="str">
        <f t="shared" si="62"/>
        <v/>
      </c>
      <c r="N513" s="138" t="str">
        <f t="shared" si="59"/>
        <v/>
      </c>
      <c r="O513" s="110" t="str">
        <f>IF(D513="","",IF(VLOOKUP(D513,KPI!$A$4:$P$5000,16,FALSE)=0,"UNBILL","BILLED"))</f>
        <v/>
      </c>
      <c r="P513" s="90" t="str">
        <f t="shared" si="64"/>
        <v/>
      </c>
      <c r="Q513" s="168" t="str">
        <f t="shared" si="60"/>
        <v>ไม่ระบุ</v>
      </c>
      <c r="R513" s="169" t="str">
        <f t="shared" si="61"/>
        <v/>
      </c>
      <c r="U513" s="91">
        <v>513</v>
      </c>
    </row>
    <row r="514" spans="1:21" x14ac:dyDescent="0.35">
      <c r="A514" s="151" t="str">
        <f t="shared" ca="1" si="63"/>
        <v/>
      </c>
      <c r="B514" s="15">
        <v>523</v>
      </c>
      <c r="C514" s="81" t="str">
        <f t="shared" si="65"/>
        <v/>
      </c>
      <c r="E514" s="109" t="str">
        <f>IF(D514="","",VLOOKUP(D514,PROFILE!$B$6:$Z$5000,10,FALSE))</f>
        <v/>
      </c>
      <c r="F514" s="109" t="str">
        <f>IF(D514="","",VLOOKUP(D514,PROFILE!$B$6:$Z$5000,18,FALSE))</f>
        <v/>
      </c>
      <c r="G514" s="81" t="str">
        <f>IF(D514="","",VLOOKUP(D514,PROFILE!$B$6:$Z$5000,23,FALSE))</f>
        <v/>
      </c>
      <c r="H514" s="81" t="str">
        <f>IF(D514="","",VLOOKUP(D514,PROFILE!$B$6:$Z$5000,24,FALSE))</f>
        <v/>
      </c>
      <c r="I514" s="110" t="str">
        <f>IF(D514="","",VLOOKUP(D514,PROFILE!$B$6:$Z$5000,25,FALSE))</f>
        <v/>
      </c>
      <c r="K514" s="87" t="str">
        <f t="shared" si="66"/>
        <v/>
      </c>
      <c r="L514" s="87" t="str">
        <f t="shared" si="62"/>
        <v/>
      </c>
      <c r="N514" s="138" t="str">
        <f t="shared" si="59"/>
        <v/>
      </c>
      <c r="O514" s="110" t="str">
        <f>IF(D514="","",IF(VLOOKUP(D514,KPI!$A$4:$P$5000,16,FALSE)=0,"UNBILL","BILLED"))</f>
        <v/>
      </c>
      <c r="P514" s="90" t="str">
        <f t="shared" si="64"/>
        <v/>
      </c>
      <c r="Q514" s="168" t="str">
        <f t="shared" si="60"/>
        <v>ไม่ระบุ</v>
      </c>
      <c r="R514" s="169" t="str">
        <f t="shared" si="61"/>
        <v/>
      </c>
      <c r="U514" s="91">
        <v>514</v>
      </c>
    </row>
    <row r="515" spans="1:21" x14ac:dyDescent="0.35">
      <c r="A515" s="151" t="str">
        <f t="shared" ca="1" si="63"/>
        <v/>
      </c>
      <c r="B515" s="15">
        <v>524</v>
      </c>
      <c r="C515" s="81" t="str">
        <f t="shared" si="65"/>
        <v/>
      </c>
      <c r="E515" s="109" t="str">
        <f>IF(D515="","",VLOOKUP(D515,PROFILE!$B$6:$Z$5000,10,FALSE))</f>
        <v/>
      </c>
      <c r="F515" s="109" t="str">
        <f>IF(D515="","",VLOOKUP(D515,PROFILE!$B$6:$Z$5000,18,FALSE))</f>
        <v/>
      </c>
      <c r="G515" s="81" t="str">
        <f>IF(D515="","",VLOOKUP(D515,PROFILE!$B$6:$Z$5000,23,FALSE))</f>
        <v/>
      </c>
      <c r="H515" s="81" t="str">
        <f>IF(D515="","",VLOOKUP(D515,PROFILE!$B$6:$Z$5000,24,FALSE))</f>
        <v/>
      </c>
      <c r="I515" s="110" t="str">
        <f>IF(D515="","",VLOOKUP(D515,PROFILE!$B$6:$Z$5000,25,FALSE))</f>
        <v/>
      </c>
      <c r="K515" s="87" t="str">
        <f t="shared" si="66"/>
        <v/>
      </c>
      <c r="L515" s="87" t="str">
        <f t="shared" si="62"/>
        <v/>
      </c>
      <c r="N515" s="138" t="str">
        <f t="shared" si="59"/>
        <v/>
      </c>
      <c r="O515" s="110" t="str">
        <f>IF(D515="","",IF(VLOOKUP(D515,KPI!$A$4:$P$5000,16,FALSE)=0,"UNBILL","BILLED"))</f>
        <v/>
      </c>
      <c r="P515" s="90" t="str">
        <f t="shared" si="64"/>
        <v/>
      </c>
      <c r="Q515" s="168" t="str">
        <f t="shared" si="60"/>
        <v>ไม่ระบุ</v>
      </c>
      <c r="R515" s="169" t="str">
        <f t="shared" si="61"/>
        <v/>
      </c>
      <c r="U515" s="91">
        <v>515</v>
      </c>
    </row>
    <row r="516" spans="1:21" x14ac:dyDescent="0.35">
      <c r="A516" s="151" t="str">
        <f t="shared" ca="1" si="63"/>
        <v/>
      </c>
      <c r="B516" s="15">
        <v>525</v>
      </c>
      <c r="C516" s="81" t="str">
        <f t="shared" si="65"/>
        <v/>
      </c>
      <c r="E516" s="109" t="str">
        <f>IF(D516="","",VLOOKUP(D516,PROFILE!$B$6:$Z$5000,10,FALSE))</f>
        <v/>
      </c>
      <c r="F516" s="109" t="str">
        <f>IF(D516="","",VLOOKUP(D516,PROFILE!$B$6:$Z$5000,18,FALSE))</f>
        <v/>
      </c>
      <c r="G516" s="81" t="str">
        <f>IF(D516="","",VLOOKUP(D516,PROFILE!$B$6:$Z$5000,23,FALSE))</f>
        <v/>
      </c>
      <c r="H516" s="81" t="str">
        <f>IF(D516="","",VLOOKUP(D516,PROFILE!$B$6:$Z$5000,24,FALSE))</f>
        <v/>
      </c>
      <c r="I516" s="110" t="str">
        <f>IF(D516="","",VLOOKUP(D516,PROFILE!$B$6:$Z$5000,25,FALSE))</f>
        <v/>
      </c>
      <c r="K516" s="87" t="str">
        <f t="shared" si="66"/>
        <v/>
      </c>
      <c r="L516" s="87" t="str">
        <f t="shared" si="62"/>
        <v/>
      </c>
      <c r="N516" s="138" t="str">
        <f t="shared" si="59"/>
        <v/>
      </c>
      <c r="O516" s="110" t="str">
        <f>IF(D516="","",IF(VLOOKUP(D516,KPI!$A$4:$P$5000,16,FALSE)=0,"UNBILL","BILLED"))</f>
        <v/>
      </c>
      <c r="P516" s="90" t="str">
        <f t="shared" si="64"/>
        <v/>
      </c>
      <c r="Q516" s="168" t="str">
        <f t="shared" si="60"/>
        <v>ไม่ระบุ</v>
      </c>
      <c r="R516" s="169" t="str">
        <f t="shared" si="61"/>
        <v/>
      </c>
      <c r="U516" s="91">
        <v>516</v>
      </c>
    </row>
    <row r="517" spans="1:21" x14ac:dyDescent="0.35">
      <c r="A517" s="151" t="str">
        <f t="shared" ca="1" si="63"/>
        <v/>
      </c>
      <c r="B517" s="15">
        <v>526</v>
      </c>
      <c r="C517" s="81" t="str">
        <f t="shared" si="65"/>
        <v/>
      </c>
      <c r="E517" s="109" t="str">
        <f>IF(D517="","",VLOOKUP(D517,PROFILE!$B$6:$Z$5000,10,FALSE))</f>
        <v/>
      </c>
      <c r="F517" s="109" t="str">
        <f>IF(D517="","",VLOOKUP(D517,PROFILE!$B$6:$Z$5000,18,FALSE))</f>
        <v/>
      </c>
      <c r="G517" s="81" t="str">
        <f>IF(D517="","",VLOOKUP(D517,PROFILE!$B$6:$Z$5000,23,FALSE))</f>
        <v/>
      </c>
      <c r="H517" s="81" t="str">
        <f>IF(D517="","",VLOOKUP(D517,PROFILE!$B$6:$Z$5000,24,FALSE))</f>
        <v/>
      </c>
      <c r="I517" s="110" t="str">
        <f>IF(D517="","",VLOOKUP(D517,PROFILE!$B$6:$Z$5000,25,FALSE))</f>
        <v/>
      </c>
      <c r="K517" s="87" t="str">
        <f t="shared" si="66"/>
        <v/>
      </c>
      <c r="L517" s="87" t="str">
        <f t="shared" si="62"/>
        <v/>
      </c>
      <c r="N517" s="138" t="str">
        <f t="shared" ref="N517:N580" si="67">IF(D517="","",J517-L517)</f>
        <v/>
      </c>
      <c r="O517" s="110" t="str">
        <f>IF(D517="","",IF(VLOOKUP(D517,KPI!$A$4:$P$5000,16,FALSE)=0,"UNBILL","BILLED"))</f>
        <v/>
      </c>
      <c r="P517" s="90" t="str">
        <f t="shared" si="64"/>
        <v/>
      </c>
      <c r="Q517" s="168" t="str">
        <f t="shared" ref="Q517:Q580" si="68">IFERROR(VALUE(MONTH(E517)),"ไม่ระบุ")</f>
        <v>ไม่ระบุ</v>
      </c>
      <c r="R517" s="169" t="str">
        <f t="shared" ref="R517:R580" si="69">K517</f>
        <v/>
      </c>
      <c r="U517" s="91">
        <v>517</v>
      </c>
    </row>
    <row r="518" spans="1:21" x14ac:dyDescent="0.35">
      <c r="A518" s="151" t="str">
        <f t="shared" ca="1" si="63"/>
        <v/>
      </c>
      <c r="B518" s="15">
        <v>527</v>
      </c>
      <c r="C518" s="81" t="str">
        <f t="shared" si="65"/>
        <v/>
      </c>
      <c r="E518" s="109" t="str">
        <f>IF(D518="","",VLOOKUP(D518,PROFILE!$B$6:$Z$5000,10,FALSE))</f>
        <v/>
      </c>
      <c r="F518" s="109" t="str">
        <f>IF(D518="","",VLOOKUP(D518,PROFILE!$B$6:$Z$5000,18,FALSE))</f>
        <v/>
      </c>
      <c r="G518" s="81" t="str">
        <f>IF(D518="","",VLOOKUP(D518,PROFILE!$B$6:$Z$5000,23,FALSE))</f>
        <v/>
      </c>
      <c r="H518" s="81" t="str">
        <f>IF(D518="","",VLOOKUP(D518,PROFILE!$B$6:$Z$5000,24,FALSE))</f>
        <v/>
      </c>
      <c r="I518" s="110" t="str">
        <f>IF(D518="","",VLOOKUP(D518,PROFILE!$B$6:$Z$5000,25,FALSE))</f>
        <v/>
      </c>
      <c r="K518" s="87" t="str">
        <f t="shared" si="66"/>
        <v/>
      </c>
      <c r="L518" s="87" t="str">
        <f t="shared" si="62"/>
        <v/>
      </c>
      <c r="N518" s="138" t="str">
        <f t="shared" si="67"/>
        <v/>
      </c>
      <c r="O518" s="110" t="str">
        <f>IF(D518="","",IF(VLOOKUP(D518,KPI!$A$4:$P$5000,16,FALSE)=0,"UNBILL","BILLED"))</f>
        <v/>
      </c>
      <c r="P518" s="90" t="str">
        <f t="shared" si="64"/>
        <v/>
      </c>
      <c r="Q518" s="168" t="str">
        <f t="shared" si="68"/>
        <v>ไม่ระบุ</v>
      </c>
      <c r="R518" s="169" t="str">
        <f t="shared" si="69"/>
        <v/>
      </c>
      <c r="U518" s="91">
        <v>518</v>
      </c>
    </row>
    <row r="519" spans="1:21" x14ac:dyDescent="0.35">
      <c r="A519" s="151" t="str">
        <f t="shared" ca="1" si="63"/>
        <v/>
      </c>
      <c r="B519" s="15">
        <v>528</v>
      </c>
      <c r="C519" s="81" t="str">
        <f t="shared" si="65"/>
        <v/>
      </c>
      <c r="E519" s="109" t="str">
        <f>IF(D519="","",VLOOKUP(D519,PROFILE!$B$6:$Z$5000,10,FALSE))</f>
        <v/>
      </c>
      <c r="F519" s="109" t="str">
        <f>IF(D519="","",VLOOKUP(D519,PROFILE!$B$6:$Z$5000,18,FALSE))</f>
        <v/>
      </c>
      <c r="G519" s="81" t="str">
        <f>IF(D519="","",VLOOKUP(D519,PROFILE!$B$6:$Z$5000,23,FALSE))</f>
        <v/>
      </c>
      <c r="H519" s="81" t="str">
        <f>IF(D519="","",VLOOKUP(D519,PROFILE!$B$6:$Z$5000,24,FALSE))</f>
        <v/>
      </c>
      <c r="I519" s="110" t="str">
        <f>IF(D519="","",VLOOKUP(D519,PROFILE!$B$6:$Z$5000,25,FALSE))</f>
        <v/>
      </c>
      <c r="K519" s="87" t="str">
        <f t="shared" si="66"/>
        <v/>
      </c>
      <c r="L519" s="87" t="str">
        <f t="shared" si="62"/>
        <v/>
      </c>
      <c r="N519" s="138" t="str">
        <f t="shared" si="67"/>
        <v/>
      </c>
      <c r="O519" s="110" t="str">
        <f>IF(D519="","",IF(VLOOKUP(D519,KPI!$A$4:$P$5000,16,FALSE)=0,"UNBILL","BILLED"))</f>
        <v/>
      </c>
      <c r="P519" s="90" t="str">
        <f t="shared" si="64"/>
        <v/>
      </c>
      <c r="Q519" s="168" t="str">
        <f t="shared" si="68"/>
        <v>ไม่ระบุ</v>
      </c>
      <c r="R519" s="169" t="str">
        <f t="shared" si="69"/>
        <v/>
      </c>
      <c r="U519" s="91">
        <v>519</v>
      </c>
    </row>
    <row r="520" spans="1:21" x14ac:dyDescent="0.35">
      <c r="A520" s="151" t="str">
        <f t="shared" ca="1" si="63"/>
        <v/>
      </c>
      <c r="B520" s="15">
        <v>529</v>
      </c>
      <c r="C520" s="81" t="str">
        <f t="shared" si="65"/>
        <v/>
      </c>
      <c r="E520" s="109" t="str">
        <f>IF(D520="","",VLOOKUP(D520,PROFILE!$B$6:$Z$5000,10,FALSE))</f>
        <v/>
      </c>
      <c r="F520" s="109" t="str">
        <f>IF(D520="","",VLOOKUP(D520,PROFILE!$B$6:$Z$5000,18,FALSE))</f>
        <v/>
      </c>
      <c r="G520" s="81" t="str">
        <f>IF(D520="","",VLOOKUP(D520,PROFILE!$B$6:$Z$5000,23,FALSE))</f>
        <v/>
      </c>
      <c r="H520" s="81" t="str">
        <f>IF(D520="","",VLOOKUP(D520,PROFILE!$B$6:$Z$5000,24,FALSE))</f>
        <v/>
      </c>
      <c r="I520" s="110" t="str">
        <f>IF(D520="","",VLOOKUP(D520,PROFILE!$B$6:$Z$5000,25,FALSE))</f>
        <v/>
      </c>
      <c r="K520" s="87" t="str">
        <f t="shared" si="66"/>
        <v/>
      </c>
      <c r="L520" s="87" t="str">
        <f t="shared" si="62"/>
        <v/>
      </c>
      <c r="N520" s="138" t="str">
        <f t="shared" si="67"/>
        <v/>
      </c>
      <c r="O520" s="110" t="str">
        <f>IF(D520="","",IF(VLOOKUP(D520,KPI!$A$4:$P$5000,16,FALSE)=0,"UNBILL","BILLED"))</f>
        <v/>
      </c>
      <c r="P520" s="90" t="str">
        <f t="shared" si="64"/>
        <v/>
      </c>
      <c r="Q520" s="168" t="str">
        <f t="shared" si="68"/>
        <v>ไม่ระบุ</v>
      </c>
      <c r="R520" s="169" t="str">
        <f t="shared" si="69"/>
        <v/>
      </c>
      <c r="U520" s="91">
        <v>520</v>
      </c>
    </row>
    <row r="521" spans="1:21" x14ac:dyDescent="0.35">
      <c r="A521" s="151" t="str">
        <f t="shared" ca="1" si="63"/>
        <v/>
      </c>
      <c r="B521" s="15">
        <v>530</v>
      </c>
      <c r="C521" s="81" t="str">
        <f t="shared" si="65"/>
        <v/>
      </c>
      <c r="E521" s="109" t="str">
        <f>IF(D521="","",VLOOKUP(D521,PROFILE!$B$6:$Z$5000,10,FALSE))</f>
        <v/>
      </c>
      <c r="F521" s="109" t="str">
        <f>IF(D521="","",VLOOKUP(D521,PROFILE!$B$6:$Z$5000,18,FALSE))</f>
        <v/>
      </c>
      <c r="G521" s="81" t="str">
        <f>IF(D521="","",VLOOKUP(D521,PROFILE!$B$6:$Z$5000,23,FALSE))</f>
        <v/>
      </c>
      <c r="H521" s="81" t="str">
        <f>IF(D521="","",VLOOKUP(D521,PROFILE!$B$6:$Z$5000,24,FALSE))</f>
        <v/>
      </c>
      <c r="I521" s="110" t="str">
        <f>IF(D521="","",VLOOKUP(D521,PROFILE!$B$6:$Z$5000,25,FALSE))</f>
        <v/>
      </c>
      <c r="K521" s="87" t="str">
        <f t="shared" si="66"/>
        <v/>
      </c>
      <c r="L521" s="87" t="str">
        <f t="shared" si="62"/>
        <v/>
      </c>
      <c r="N521" s="138" t="str">
        <f t="shared" si="67"/>
        <v/>
      </c>
      <c r="O521" s="110" t="str">
        <f>IF(D521="","",IF(VLOOKUP(D521,KPI!$A$4:$P$5000,16,FALSE)=0,"UNBILL","BILLED"))</f>
        <v/>
      </c>
      <c r="P521" s="90" t="str">
        <f t="shared" si="64"/>
        <v/>
      </c>
      <c r="Q521" s="168" t="str">
        <f t="shared" si="68"/>
        <v>ไม่ระบุ</v>
      </c>
      <c r="R521" s="169" t="str">
        <f t="shared" si="69"/>
        <v/>
      </c>
      <c r="U521" s="91">
        <v>521</v>
      </c>
    </row>
    <row r="522" spans="1:21" x14ac:dyDescent="0.35">
      <c r="A522" s="151" t="str">
        <f t="shared" ca="1" si="63"/>
        <v/>
      </c>
      <c r="B522" s="15">
        <v>531</v>
      </c>
      <c r="C522" s="81" t="str">
        <f t="shared" si="65"/>
        <v/>
      </c>
      <c r="E522" s="109" t="str">
        <f>IF(D522="","",VLOOKUP(D522,PROFILE!$B$6:$Z$5000,10,FALSE))</f>
        <v/>
      </c>
      <c r="F522" s="109" t="str">
        <f>IF(D522="","",VLOOKUP(D522,PROFILE!$B$6:$Z$5000,18,FALSE))</f>
        <v/>
      </c>
      <c r="G522" s="81" t="str">
        <f>IF(D522="","",VLOOKUP(D522,PROFILE!$B$6:$Z$5000,23,FALSE))</f>
        <v/>
      </c>
      <c r="H522" s="81" t="str">
        <f>IF(D522="","",VLOOKUP(D522,PROFILE!$B$6:$Z$5000,24,FALSE))</f>
        <v/>
      </c>
      <c r="I522" s="110" t="str">
        <f>IF(D522="","",VLOOKUP(D522,PROFILE!$B$6:$Z$5000,25,FALSE))</f>
        <v/>
      </c>
      <c r="K522" s="87" t="str">
        <f t="shared" si="66"/>
        <v/>
      </c>
      <c r="L522" s="87" t="str">
        <f t="shared" si="62"/>
        <v/>
      </c>
      <c r="N522" s="138" t="str">
        <f t="shared" si="67"/>
        <v/>
      </c>
      <c r="O522" s="110" t="str">
        <f>IF(D522="","",IF(VLOOKUP(D522,KPI!$A$4:$P$5000,16,FALSE)=0,"UNBILL","BILLED"))</f>
        <v/>
      </c>
      <c r="P522" s="90" t="str">
        <f t="shared" si="64"/>
        <v/>
      </c>
      <c r="Q522" s="168" t="str">
        <f t="shared" si="68"/>
        <v>ไม่ระบุ</v>
      </c>
      <c r="R522" s="169" t="str">
        <f t="shared" si="69"/>
        <v/>
      </c>
      <c r="U522" s="91">
        <v>522</v>
      </c>
    </row>
    <row r="523" spans="1:21" x14ac:dyDescent="0.35">
      <c r="A523" s="151" t="str">
        <f t="shared" ca="1" si="63"/>
        <v/>
      </c>
      <c r="B523" s="15">
        <v>532</v>
      </c>
      <c r="C523" s="81" t="str">
        <f t="shared" si="65"/>
        <v/>
      </c>
      <c r="E523" s="109" t="str">
        <f>IF(D523="","",VLOOKUP(D523,PROFILE!$B$6:$Z$5000,10,FALSE))</f>
        <v/>
      </c>
      <c r="F523" s="109" t="str">
        <f>IF(D523="","",VLOOKUP(D523,PROFILE!$B$6:$Z$5000,18,FALSE))</f>
        <v/>
      </c>
      <c r="G523" s="81" t="str">
        <f>IF(D523="","",VLOOKUP(D523,PROFILE!$B$6:$Z$5000,23,FALSE))</f>
        <v/>
      </c>
      <c r="H523" s="81" t="str">
        <f>IF(D523="","",VLOOKUP(D523,PROFILE!$B$6:$Z$5000,24,FALSE))</f>
        <v/>
      </c>
      <c r="I523" s="110" t="str">
        <f>IF(D523="","",VLOOKUP(D523,PROFILE!$B$6:$Z$5000,25,FALSE))</f>
        <v/>
      </c>
      <c r="K523" s="87" t="str">
        <f t="shared" si="66"/>
        <v/>
      </c>
      <c r="L523" s="87" t="str">
        <f t="shared" si="62"/>
        <v/>
      </c>
      <c r="N523" s="138" t="str">
        <f t="shared" si="67"/>
        <v/>
      </c>
      <c r="O523" s="110" t="str">
        <f>IF(D523="","",IF(VLOOKUP(D523,KPI!$A$4:$P$5000,16,FALSE)=0,"UNBILL","BILLED"))</f>
        <v/>
      </c>
      <c r="P523" s="90" t="str">
        <f t="shared" si="64"/>
        <v/>
      </c>
      <c r="Q523" s="168" t="str">
        <f t="shared" si="68"/>
        <v>ไม่ระบุ</v>
      </c>
      <c r="R523" s="169" t="str">
        <f t="shared" si="69"/>
        <v/>
      </c>
      <c r="U523" s="91">
        <v>523</v>
      </c>
    </row>
    <row r="524" spans="1:21" x14ac:dyDescent="0.35">
      <c r="A524" s="151" t="str">
        <f t="shared" ca="1" si="63"/>
        <v/>
      </c>
      <c r="B524" s="15">
        <v>533</v>
      </c>
      <c r="C524" s="81" t="str">
        <f t="shared" si="65"/>
        <v/>
      </c>
      <c r="E524" s="109" t="str">
        <f>IF(D524="","",VLOOKUP(D524,PROFILE!$B$6:$Z$5000,10,FALSE))</f>
        <v/>
      </c>
      <c r="F524" s="109" t="str">
        <f>IF(D524="","",VLOOKUP(D524,PROFILE!$B$6:$Z$5000,18,FALSE))</f>
        <v/>
      </c>
      <c r="G524" s="81" t="str">
        <f>IF(D524="","",VLOOKUP(D524,PROFILE!$B$6:$Z$5000,23,FALSE))</f>
        <v/>
      </c>
      <c r="H524" s="81" t="str">
        <f>IF(D524="","",VLOOKUP(D524,PROFILE!$B$6:$Z$5000,24,FALSE))</f>
        <v/>
      </c>
      <c r="I524" s="110" t="str">
        <f>IF(D524="","",VLOOKUP(D524,PROFILE!$B$6:$Z$5000,25,FALSE))</f>
        <v/>
      </c>
      <c r="K524" s="87" t="str">
        <f t="shared" si="66"/>
        <v/>
      </c>
      <c r="L524" s="87" t="str">
        <f t="shared" si="62"/>
        <v/>
      </c>
      <c r="N524" s="138" t="str">
        <f t="shared" si="67"/>
        <v/>
      </c>
      <c r="O524" s="110" t="str">
        <f>IF(D524="","",IF(VLOOKUP(D524,KPI!$A$4:$P$5000,16,FALSE)=0,"UNBILL","BILLED"))</f>
        <v/>
      </c>
      <c r="P524" s="90" t="str">
        <f t="shared" si="64"/>
        <v/>
      </c>
      <c r="Q524" s="168" t="str">
        <f t="shared" si="68"/>
        <v>ไม่ระบุ</v>
      </c>
      <c r="R524" s="169" t="str">
        <f t="shared" si="69"/>
        <v/>
      </c>
      <c r="U524" s="91">
        <v>524</v>
      </c>
    </row>
    <row r="525" spans="1:21" x14ac:dyDescent="0.35">
      <c r="A525" s="151" t="str">
        <f t="shared" ca="1" si="63"/>
        <v/>
      </c>
      <c r="B525" s="15">
        <v>534</v>
      </c>
      <c r="C525" s="81" t="str">
        <f t="shared" si="65"/>
        <v/>
      </c>
      <c r="E525" s="109" t="str">
        <f>IF(D525="","",VLOOKUP(D525,PROFILE!$B$6:$Z$5000,10,FALSE))</f>
        <v/>
      </c>
      <c r="F525" s="109" t="str">
        <f>IF(D525="","",VLOOKUP(D525,PROFILE!$B$6:$Z$5000,18,FALSE))</f>
        <v/>
      </c>
      <c r="G525" s="81" t="str">
        <f>IF(D525="","",VLOOKUP(D525,PROFILE!$B$6:$Z$5000,23,FALSE))</f>
        <v/>
      </c>
      <c r="H525" s="81" t="str">
        <f>IF(D525="","",VLOOKUP(D525,PROFILE!$B$6:$Z$5000,24,FALSE))</f>
        <v/>
      </c>
      <c r="I525" s="110" t="str">
        <f>IF(D525="","",VLOOKUP(D525,PROFILE!$B$6:$Z$5000,25,FALSE))</f>
        <v/>
      </c>
      <c r="K525" s="87" t="str">
        <f t="shared" si="66"/>
        <v/>
      </c>
      <c r="L525" s="87" t="str">
        <f t="shared" si="62"/>
        <v/>
      </c>
      <c r="N525" s="138" t="str">
        <f t="shared" si="67"/>
        <v/>
      </c>
      <c r="O525" s="110" t="str">
        <f>IF(D525="","",IF(VLOOKUP(D525,KPI!$A$4:$P$5000,16,FALSE)=0,"UNBILL","BILLED"))</f>
        <v/>
      </c>
      <c r="P525" s="90" t="str">
        <f t="shared" si="64"/>
        <v/>
      </c>
      <c r="Q525" s="168" t="str">
        <f t="shared" si="68"/>
        <v>ไม่ระบุ</v>
      </c>
      <c r="R525" s="169" t="str">
        <f t="shared" si="69"/>
        <v/>
      </c>
      <c r="U525" s="91">
        <v>525</v>
      </c>
    </row>
    <row r="526" spans="1:21" x14ac:dyDescent="0.35">
      <c r="A526" s="151" t="str">
        <f t="shared" ca="1" si="63"/>
        <v/>
      </c>
      <c r="B526" s="15">
        <v>535</v>
      </c>
      <c r="C526" s="81" t="str">
        <f t="shared" si="65"/>
        <v/>
      </c>
      <c r="E526" s="109" t="str">
        <f>IF(D526="","",VLOOKUP(D526,PROFILE!$B$6:$Z$5000,10,FALSE))</f>
        <v/>
      </c>
      <c r="F526" s="109" t="str">
        <f>IF(D526="","",VLOOKUP(D526,PROFILE!$B$6:$Z$5000,18,FALSE))</f>
        <v/>
      </c>
      <c r="G526" s="81" t="str">
        <f>IF(D526="","",VLOOKUP(D526,PROFILE!$B$6:$Z$5000,23,FALSE))</f>
        <v/>
      </c>
      <c r="H526" s="81" t="str">
        <f>IF(D526="","",VLOOKUP(D526,PROFILE!$B$6:$Z$5000,24,FALSE))</f>
        <v/>
      </c>
      <c r="I526" s="110" t="str">
        <f>IF(D526="","",VLOOKUP(D526,PROFILE!$B$6:$Z$5000,25,FALSE))</f>
        <v/>
      </c>
      <c r="K526" s="87" t="str">
        <f t="shared" si="66"/>
        <v/>
      </c>
      <c r="L526" s="87" t="str">
        <f t="shared" si="62"/>
        <v/>
      </c>
      <c r="N526" s="138" t="str">
        <f t="shared" si="67"/>
        <v/>
      </c>
      <c r="O526" s="110" t="str">
        <f>IF(D526="","",IF(VLOOKUP(D526,KPI!$A$4:$P$5000,16,FALSE)=0,"UNBILL","BILLED"))</f>
        <v/>
      </c>
      <c r="P526" s="90" t="str">
        <f t="shared" si="64"/>
        <v/>
      </c>
      <c r="Q526" s="168" t="str">
        <f t="shared" si="68"/>
        <v>ไม่ระบุ</v>
      </c>
      <c r="R526" s="169" t="str">
        <f t="shared" si="69"/>
        <v/>
      </c>
      <c r="U526" s="91">
        <v>526</v>
      </c>
    </row>
    <row r="527" spans="1:21" x14ac:dyDescent="0.35">
      <c r="A527" s="151" t="str">
        <f t="shared" ca="1" si="63"/>
        <v/>
      </c>
      <c r="B527" s="15">
        <v>536</v>
      </c>
      <c r="C527" s="81" t="str">
        <f t="shared" si="65"/>
        <v/>
      </c>
      <c r="E527" s="109" t="str">
        <f>IF(D527="","",VLOOKUP(D527,PROFILE!$B$6:$Z$5000,10,FALSE))</f>
        <v/>
      </c>
      <c r="F527" s="109" t="str">
        <f>IF(D527="","",VLOOKUP(D527,PROFILE!$B$6:$Z$5000,18,FALSE))</f>
        <v/>
      </c>
      <c r="G527" s="81" t="str">
        <f>IF(D527="","",VLOOKUP(D527,PROFILE!$B$6:$Z$5000,23,FALSE))</f>
        <v/>
      </c>
      <c r="H527" s="81" t="str">
        <f>IF(D527="","",VLOOKUP(D527,PROFILE!$B$6:$Z$5000,24,FALSE))</f>
        <v/>
      </c>
      <c r="I527" s="110" t="str">
        <f>IF(D527="","",VLOOKUP(D527,PROFILE!$B$6:$Z$5000,25,FALSE))</f>
        <v/>
      </c>
      <c r="K527" s="87" t="str">
        <f t="shared" si="66"/>
        <v/>
      </c>
      <c r="L527" s="87" t="str">
        <f t="shared" si="62"/>
        <v/>
      </c>
      <c r="N527" s="138" t="str">
        <f t="shared" si="67"/>
        <v/>
      </c>
      <c r="O527" s="110" t="str">
        <f>IF(D527="","",IF(VLOOKUP(D527,KPI!$A$4:$P$5000,16,FALSE)=0,"UNBILL","BILLED"))</f>
        <v/>
      </c>
      <c r="P527" s="90" t="str">
        <f t="shared" si="64"/>
        <v/>
      </c>
      <c r="Q527" s="168" t="str">
        <f t="shared" si="68"/>
        <v>ไม่ระบุ</v>
      </c>
      <c r="R527" s="169" t="str">
        <f t="shared" si="69"/>
        <v/>
      </c>
      <c r="U527" s="91">
        <v>527</v>
      </c>
    </row>
    <row r="528" spans="1:21" x14ac:dyDescent="0.35">
      <c r="A528" s="151" t="str">
        <f t="shared" ca="1" si="63"/>
        <v/>
      </c>
      <c r="B528" s="15">
        <v>537</v>
      </c>
      <c r="C528" s="81" t="str">
        <f t="shared" si="65"/>
        <v/>
      </c>
      <c r="E528" s="109" t="str">
        <f>IF(D528="","",VLOOKUP(D528,PROFILE!$B$6:$Z$5000,10,FALSE))</f>
        <v/>
      </c>
      <c r="F528" s="109" t="str">
        <f>IF(D528="","",VLOOKUP(D528,PROFILE!$B$6:$Z$5000,18,FALSE))</f>
        <v/>
      </c>
      <c r="G528" s="81" t="str">
        <f>IF(D528="","",VLOOKUP(D528,PROFILE!$B$6:$Z$5000,23,FALSE))</f>
        <v/>
      </c>
      <c r="H528" s="81" t="str">
        <f>IF(D528="","",VLOOKUP(D528,PROFILE!$B$6:$Z$5000,24,FALSE))</f>
        <v/>
      </c>
      <c r="I528" s="110" t="str">
        <f>IF(D528="","",VLOOKUP(D528,PROFILE!$B$6:$Z$5000,25,FALSE))</f>
        <v/>
      </c>
      <c r="K528" s="87" t="str">
        <f t="shared" si="66"/>
        <v/>
      </c>
      <c r="L528" s="87" t="str">
        <f t="shared" si="62"/>
        <v/>
      </c>
      <c r="N528" s="138" t="str">
        <f t="shared" si="67"/>
        <v/>
      </c>
      <c r="O528" s="110" t="str">
        <f>IF(D528="","",IF(VLOOKUP(D528,KPI!$A$4:$P$5000,16,FALSE)=0,"UNBILL","BILLED"))</f>
        <v/>
      </c>
      <c r="P528" s="90" t="str">
        <f t="shared" si="64"/>
        <v/>
      </c>
      <c r="Q528" s="168" t="str">
        <f t="shared" si="68"/>
        <v>ไม่ระบุ</v>
      </c>
      <c r="R528" s="169" t="str">
        <f t="shared" si="69"/>
        <v/>
      </c>
      <c r="U528" s="91">
        <v>528</v>
      </c>
    </row>
    <row r="529" spans="1:21" x14ac:dyDescent="0.35">
      <c r="A529" s="151" t="str">
        <f t="shared" ca="1" si="63"/>
        <v/>
      </c>
      <c r="B529" s="15">
        <v>538</v>
      </c>
      <c r="C529" s="81" t="str">
        <f t="shared" si="65"/>
        <v/>
      </c>
      <c r="E529" s="109" t="str">
        <f>IF(D529="","",VLOOKUP(D529,PROFILE!$B$6:$Z$5000,10,FALSE))</f>
        <v/>
      </c>
      <c r="F529" s="109" t="str">
        <f>IF(D529="","",VLOOKUP(D529,PROFILE!$B$6:$Z$5000,18,FALSE))</f>
        <v/>
      </c>
      <c r="G529" s="81" t="str">
        <f>IF(D529="","",VLOOKUP(D529,PROFILE!$B$6:$Z$5000,23,FALSE))</f>
        <v/>
      </c>
      <c r="H529" s="81" t="str">
        <f>IF(D529="","",VLOOKUP(D529,PROFILE!$B$6:$Z$5000,24,FALSE))</f>
        <v/>
      </c>
      <c r="I529" s="110" t="str">
        <f>IF(D529="","",VLOOKUP(D529,PROFILE!$B$6:$Z$5000,25,FALSE))</f>
        <v/>
      </c>
      <c r="K529" s="87" t="str">
        <f t="shared" si="66"/>
        <v/>
      </c>
      <c r="L529" s="87" t="str">
        <f t="shared" si="62"/>
        <v/>
      </c>
      <c r="N529" s="138" t="str">
        <f t="shared" si="67"/>
        <v/>
      </c>
      <c r="O529" s="110" t="str">
        <f>IF(D529="","",IF(VLOOKUP(D529,KPI!$A$4:$P$5000,16,FALSE)=0,"UNBILL","BILLED"))</f>
        <v/>
      </c>
      <c r="P529" s="90" t="str">
        <f t="shared" si="64"/>
        <v/>
      </c>
      <c r="Q529" s="168" t="str">
        <f t="shared" si="68"/>
        <v>ไม่ระบุ</v>
      </c>
      <c r="R529" s="169" t="str">
        <f t="shared" si="69"/>
        <v/>
      </c>
      <c r="U529" s="91">
        <v>529</v>
      </c>
    </row>
    <row r="530" spans="1:21" x14ac:dyDescent="0.35">
      <c r="A530" s="151" t="str">
        <f t="shared" ca="1" si="63"/>
        <v/>
      </c>
      <c r="B530" s="15">
        <v>539</v>
      </c>
      <c r="C530" s="81" t="str">
        <f t="shared" si="65"/>
        <v/>
      </c>
      <c r="E530" s="109" t="str">
        <f>IF(D530="","",VLOOKUP(D530,PROFILE!$B$6:$Z$5000,10,FALSE))</f>
        <v/>
      </c>
      <c r="F530" s="109" t="str">
        <f>IF(D530="","",VLOOKUP(D530,PROFILE!$B$6:$Z$5000,18,FALSE))</f>
        <v/>
      </c>
      <c r="G530" s="81" t="str">
        <f>IF(D530="","",VLOOKUP(D530,PROFILE!$B$6:$Z$5000,23,FALSE))</f>
        <v/>
      </c>
      <c r="H530" s="81" t="str">
        <f>IF(D530="","",VLOOKUP(D530,PROFILE!$B$6:$Z$5000,24,FALSE))</f>
        <v/>
      </c>
      <c r="I530" s="110" t="str">
        <f>IF(D530="","",VLOOKUP(D530,PROFILE!$B$6:$Z$5000,25,FALSE))</f>
        <v/>
      </c>
      <c r="K530" s="87" t="str">
        <f t="shared" si="66"/>
        <v/>
      </c>
      <c r="L530" s="87" t="str">
        <f t="shared" ref="L530:L593" si="70">IF(D530="","",J530*0.03)</f>
        <v/>
      </c>
      <c r="N530" s="138" t="str">
        <f t="shared" si="67"/>
        <v/>
      </c>
      <c r="O530" s="110" t="str">
        <f>IF(D530="","",IF(VLOOKUP(D530,KPI!$A$4:$P$5000,16,FALSE)=0,"UNBILL","BILLED"))</f>
        <v/>
      </c>
      <c r="P530" s="90" t="str">
        <f t="shared" si="64"/>
        <v/>
      </c>
      <c r="Q530" s="168" t="str">
        <f t="shared" si="68"/>
        <v>ไม่ระบุ</v>
      </c>
      <c r="R530" s="169" t="str">
        <f t="shared" si="69"/>
        <v/>
      </c>
      <c r="U530" s="91">
        <v>530</v>
      </c>
    </row>
    <row r="531" spans="1:21" x14ac:dyDescent="0.35">
      <c r="A531" s="151" t="str">
        <f t="shared" ca="1" si="63"/>
        <v/>
      </c>
      <c r="B531" s="15">
        <v>540</v>
      </c>
      <c r="C531" s="81" t="str">
        <f t="shared" si="65"/>
        <v/>
      </c>
      <c r="E531" s="109" t="str">
        <f>IF(D531="","",VLOOKUP(D531,PROFILE!$B$6:$Z$5000,10,FALSE))</f>
        <v/>
      </c>
      <c r="F531" s="109" t="str">
        <f>IF(D531="","",VLOOKUP(D531,PROFILE!$B$6:$Z$5000,18,FALSE))</f>
        <v/>
      </c>
      <c r="G531" s="81" t="str">
        <f>IF(D531="","",VLOOKUP(D531,PROFILE!$B$6:$Z$5000,23,FALSE))</f>
        <v/>
      </c>
      <c r="H531" s="81" t="str">
        <f>IF(D531="","",VLOOKUP(D531,PROFILE!$B$6:$Z$5000,24,FALSE))</f>
        <v/>
      </c>
      <c r="I531" s="110" t="str">
        <f>IF(D531="","",VLOOKUP(D531,PROFILE!$B$6:$Z$5000,25,FALSE))</f>
        <v/>
      </c>
      <c r="K531" s="87" t="str">
        <f t="shared" si="66"/>
        <v/>
      </c>
      <c r="L531" s="87" t="str">
        <f t="shared" si="70"/>
        <v/>
      </c>
      <c r="N531" s="138" t="str">
        <f t="shared" si="67"/>
        <v/>
      </c>
      <c r="O531" s="110" t="str">
        <f>IF(D531="","",IF(VLOOKUP(D531,KPI!$A$4:$P$5000,16,FALSE)=0,"UNBILL","BILLED"))</f>
        <v/>
      </c>
      <c r="P531" s="90" t="str">
        <f t="shared" si="64"/>
        <v/>
      </c>
      <c r="Q531" s="168" t="str">
        <f t="shared" si="68"/>
        <v>ไม่ระบุ</v>
      </c>
      <c r="R531" s="169" t="str">
        <f t="shared" si="69"/>
        <v/>
      </c>
      <c r="U531" s="91">
        <v>531</v>
      </c>
    </row>
    <row r="532" spans="1:21" x14ac:dyDescent="0.35">
      <c r="A532" s="151" t="str">
        <f t="shared" ca="1" si="63"/>
        <v/>
      </c>
      <c r="B532" s="15">
        <v>541</v>
      </c>
      <c r="C532" s="81" t="str">
        <f t="shared" si="65"/>
        <v/>
      </c>
      <c r="E532" s="109" t="str">
        <f>IF(D532="","",VLOOKUP(D532,PROFILE!$B$6:$Z$5000,10,FALSE))</f>
        <v/>
      </c>
      <c r="F532" s="109" t="str">
        <f>IF(D532="","",VLOOKUP(D532,PROFILE!$B$6:$Z$5000,18,FALSE))</f>
        <v/>
      </c>
      <c r="G532" s="81" t="str">
        <f>IF(D532="","",VLOOKUP(D532,PROFILE!$B$6:$Z$5000,23,FALSE))</f>
        <v/>
      </c>
      <c r="H532" s="81" t="str">
        <f>IF(D532="","",VLOOKUP(D532,PROFILE!$B$6:$Z$5000,24,FALSE))</f>
        <v/>
      </c>
      <c r="I532" s="110" t="str">
        <f>IF(D532="","",VLOOKUP(D532,PROFILE!$B$6:$Z$5000,25,FALSE))</f>
        <v/>
      </c>
      <c r="K532" s="87" t="str">
        <f t="shared" si="66"/>
        <v/>
      </c>
      <c r="L532" s="87" t="str">
        <f t="shared" si="70"/>
        <v/>
      </c>
      <c r="N532" s="138" t="str">
        <f t="shared" si="67"/>
        <v/>
      </c>
      <c r="O532" s="110" t="str">
        <f>IF(D532="","",IF(VLOOKUP(D532,KPI!$A$4:$P$5000,16,FALSE)=0,"UNBILL","BILLED"))</f>
        <v/>
      </c>
      <c r="P532" s="90" t="str">
        <f t="shared" si="64"/>
        <v/>
      </c>
      <c r="Q532" s="168" t="str">
        <f t="shared" si="68"/>
        <v>ไม่ระบุ</v>
      </c>
      <c r="R532" s="169" t="str">
        <f t="shared" si="69"/>
        <v/>
      </c>
      <c r="U532" s="91">
        <v>532</v>
      </c>
    </row>
    <row r="533" spans="1:21" x14ac:dyDescent="0.35">
      <c r="A533" s="151" t="str">
        <f t="shared" ca="1" si="63"/>
        <v/>
      </c>
      <c r="B533" s="15">
        <v>542</v>
      </c>
      <c r="C533" s="81" t="str">
        <f t="shared" si="65"/>
        <v/>
      </c>
      <c r="E533" s="109" t="str">
        <f>IF(D533="","",VLOOKUP(D533,PROFILE!$B$6:$Z$5000,10,FALSE))</f>
        <v/>
      </c>
      <c r="F533" s="109" t="str">
        <f>IF(D533="","",VLOOKUP(D533,PROFILE!$B$6:$Z$5000,18,FALSE))</f>
        <v/>
      </c>
      <c r="G533" s="81" t="str">
        <f>IF(D533="","",VLOOKUP(D533,PROFILE!$B$6:$Z$5000,23,FALSE))</f>
        <v/>
      </c>
      <c r="H533" s="81" t="str">
        <f>IF(D533="","",VLOOKUP(D533,PROFILE!$B$6:$Z$5000,24,FALSE))</f>
        <v/>
      </c>
      <c r="I533" s="110" t="str">
        <f>IF(D533="","",VLOOKUP(D533,PROFILE!$B$6:$Z$5000,25,FALSE))</f>
        <v/>
      </c>
      <c r="K533" s="87" t="str">
        <f t="shared" si="66"/>
        <v/>
      </c>
      <c r="L533" s="87" t="str">
        <f t="shared" si="70"/>
        <v/>
      </c>
      <c r="N533" s="138" t="str">
        <f t="shared" si="67"/>
        <v/>
      </c>
      <c r="O533" s="110" t="str">
        <f>IF(D533="","",IF(VLOOKUP(D533,KPI!$A$4:$P$5000,16,FALSE)=0,"UNBILL","BILLED"))</f>
        <v/>
      </c>
      <c r="P533" s="90" t="str">
        <f t="shared" si="64"/>
        <v/>
      </c>
      <c r="Q533" s="168" t="str">
        <f t="shared" si="68"/>
        <v>ไม่ระบุ</v>
      </c>
      <c r="R533" s="169" t="str">
        <f t="shared" si="69"/>
        <v/>
      </c>
      <c r="U533" s="91">
        <v>533</v>
      </c>
    </row>
    <row r="534" spans="1:21" x14ac:dyDescent="0.35">
      <c r="A534" s="151" t="str">
        <f t="shared" ca="1" si="63"/>
        <v/>
      </c>
      <c r="B534" s="15">
        <v>543</v>
      </c>
      <c r="C534" s="81" t="str">
        <f t="shared" si="65"/>
        <v/>
      </c>
      <c r="E534" s="109" t="str">
        <f>IF(D534="","",VLOOKUP(D534,PROFILE!$B$6:$Z$5000,10,FALSE))</f>
        <v/>
      </c>
      <c r="F534" s="109" t="str">
        <f>IF(D534="","",VLOOKUP(D534,PROFILE!$B$6:$Z$5000,18,FALSE))</f>
        <v/>
      </c>
      <c r="G534" s="81" t="str">
        <f>IF(D534="","",VLOOKUP(D534,PROFILE!$B$6:$Z$5000,23,FALSE))</f>
        <v/>
      </c>
      <c r="H534" s="81" t="str">
        <f>IF(D534="","",VLOOKUP(D534,PROFILE!$B$6:$Z$5000,24,FALSE))</f>
        <v/>
      </c>
      <c r="I534" s="110" t="str">
        <f>IF(D534="","",VLOOKUP(D534,PROFILE!$B$6:$Z$5000,25,FALSE))</f>
        <v/>
      </c>
      <c r="K534" s="87" t="str">
        <f t="shared" si="66"/>
        <v/>
      </c>
      <c r="L534" s="87" t="str">
        <f t="shared" si="70"/>
        <v/>
      </c>
      <c r="N534" s="138" t="str">
        <f t="shared" si="67"/>
        <v/>
      </c>
      <c r="O534" s="110" t="str">
        <f>IF(D534="","",IF(VLOOKUP(D534,KPI!$A$4:$P$5000,16,FALSE)=0,"UNBILL","BILLED"))</f>
        <v/>
      </c>
      <c r="P534" s="90" t="str">
        <f t="shared" si="64"/>
        <v/>
      </c>
      <c r="Q534" s="168" t="str">
        <f t="shared" si="68"/>
        <v>ไม่ระบุ</v>
      </c>
      <c r="R534" s="169" t="str">
        <f t="shared" si="69"/>
        <v/>
      </c>
      <c r="U534" s="91">
        <v>534</v>
      </c>
    </row>
    <row r="535" spans="1:21" x14ac:dyDescent="0.35">
      <c r="A535" s="151" t="str">
        <f t="shared" ca="1" si="63"/>
        <v/>
      </c>
      <c r="B535" s="15">
        <v>544</v>
      </c>
      <c r="C535" s="81" t="str">
        <f t="shared" si="65"/>
        <v/>
      </c>
      <c r="E535" s="109" t="str">
        <f>IF(D535="","",VLOOKUP(D535,PROFILE!$B$6:$Z$5000,10,FALSE))</f>
        <v/>
      </c>
      <c r="F535" s="109" t="str">
        <f>IF(D535="","",VLOOKUP(D535,PROFILE!$B$6:$Z$5000,18,FALSE))</f>
        <v/>
      </c>
      <c r="G535" s="81" t="str">
        <f>IF(D535="","",VLOOKUP(D535,PROFILE!$B$6:$Z$5000,23,FALSE))</f>
        <v/>
      </c>
      <c r="H535" s="81" t="str">
        <f>IF(D535="","",VLOOKUP(D535,PROFILE!$B$6:$Z$5000,24,FALSE))</f>
        <v/>
      </c>
      <c r="I535" s="110" t="str">
        <f>IF(D535="","",VLOOKUP(D535,PROFILE!$B$6:$Z$5000,25,FALSE))</f>
        <v/>
      </c>
      <c r="K535" s="87" t="str">
        <f t="shared" si="66"/>
        <v/>
      </c>
      <c r="L535" s="87" t="str">
        <f t="shared" si="70"/>
        <v/>
      </c>
      <c r="N535" s="138" t="str">
        <f t="shared" si="67"/>
        <v/>
      </c>
      <c r="O535" s="110" t="str">
        <f>IF(D535="","",IF(VLOOKUP(D535,KPI!$A$4:$P$5000,16,FALSE)=0,"UNBILL","BILLED"))</f>
        <v/>
      </c>
      <c r="P535" s="90" t="str">
        <f t="shared" si="64"/>
        <v/>
      </c>
      <c r="Q535" s="168" t="str">
        <f t="shared" si="68"/>
        <v>ไม่ระบุ</v>
      </c>
      <c r="R535" s="169" t="str">
        <f t="shared" si="69"/>
        <v/>
      </c>
      <c r="U535" s="91">
        <v>535</v>
      </c>
    </row>
    <row r="536" spans="1:21" x14ac:dyDescent="0.35">
      <c r="A536" s="151" t="str">
        <f t="shared" ca="1" si="63"/>
        <v/>
      </c>
      <c r="B536" s="15">
        <v>545</v>
      </c>
      <c r="C536" s="81" t="str">
        <f t="shared" si="65"/>
        <v/>
      </c>
      <c r="E536" s="109" t="str">
        <f>IF(D536="","",VLOOKUP(D536,PROFILE!$B$6:$Z$5000,10,FALSE))</f>
        <v/>
      </c>
      <c r="F536" s="109" t="str">
        <f>IF(D536="","",VLOOKUP(D536,PROFILE!$B$6:$Z$5000,18,FALSE))</f>
        <v/>
      </c>
      <c r="G536" s="81" t="str">
        <f>IF(D536="","",VLOOKUP(D536,PROFILE!$B$6:$Z$5000,23,FALSE))</f>
        <v/>
      </c>
      <c r="H536" s="81" t="str">
        <f>IF(D536="","",VLOOKUP(D536,PROFILE!$B$6:$Z$5000,24,FALSE))</f>
        <v/>
      </c>
      <c r="I536" s="110" t="str">
        <f>IF(D536="","",VLOOKUP(D536,PROFILE!$B$6:$Z$5000,25,FALSE))</f>
        <v/>
      </c>
      <c r="K536" s="87" t="str">
        <f t="shared" si="66"/>
        <v/>
      </c>
      <c r="L536" s="87" t="str">
        <f t="shared" si="70"/>
        <v/>
      </c>
      <c r="N536" s="138" t="str">
        <f t="shared" si="67"/>
        <v/>
      </c>
      <c r="O536" s="110" t="str">
        <f>IF(D536="","",IF(VLOOKUP(D536,KPI!$A$4:$P$5000,16,FALSE)=0,"UNBILL","BILLED"))</f>
        <v/>
      </c>
      <c r="P536" s="90" t="str">
        <f t="shared" si="64"/>
        <v/>
      </c>
      <c r="Q536" s="168" t="str">
        <f t="shared" si="68"/>
        <v>ไม่ระบุ</v>
      </c>
      <c r="R536" s="169" t="str">
        <f t="shared" si="69"/>
        <v/>
      </c>
      <c r="U536" s="91">
        <v>536</v>
      </c>
    </row>
    <row r="537" spans="1:21" x14ac:dyDescent="0.35">
      <c r="A537" s="151" t="str">
        <f t="shared" ca="1" si="63"/>
        <v/>
      </c>
      <c r="B537" s="15">
        <v>546</v>
      </c>
      <c r="C537" s="81" t="str">
        <f t="shared" si="65"/>
        <v/>
      </c>
      <c r="E537" s="109" t="str">
        <f>IF(D537="","",VLOOKUP(D537,PROFILE!$B$6:$Z$5000,10,FALSE))</f>
        <v/>
      </c>
      <c r="F537" s="109" t="str">
        <f>IF(D537="","",VLOOKUP(D537,PROFILE!$B$6:$Z$5000,18,FALSE))</f>
        <v/>
      </c>
      <c r="G537" s="81" t="str">
        <f>IF(D537="","",VLOOKUP(D537,PROFILE!$B$6:$Z$5000,23,FALSE))</f>
        <v/>
      </c>
      <c r="H537" s="81" t="str">
        <f>IF(D537="","",VLOOKUP(D537,PROFILE!$B$6:$Z$5000,24,FALSE))</f>
        <v/>
      </c>
      <c r="I537" s="110" t="str">
        <f>IF(D537="","",VLOOKUP(D537,PROFILE!$B$6:$Z$5000,25,FALSE))</f>
        <v/>
      </c>
      <c r="K537" s="87" t="str">
        <f t="shared" si="66"/>
        <v/>
      </c>
      <c r="L537" s="87" t="str">
        <f t="shared" si="70"/>
        <v/>
      </c>
      <c r="N537" s="138" t="str">
        <f t="shared" si="67"/>
        <v/>
      </c>
      <c r="O537" s="110" t="str">
        <f>IF(D537="","",IF(VLOOKUP(D537,KPI!$A$4:$P$5000,16,FALSE)=0,"UNBILL","BILLED"))</f>
        <v/>
      </c>
      <c r="P537" s="90" t="str">
        <f t="shared" si="64"/>
        <v/>
      </c>
      <c r="Q537" s="168" t="str">
        <f t="shared" si="68"/>
        <v>ไม่ระบุ</v>
      </c>
      <c r="R537" s="169" t="str">
        <f t="shared" si="69"/>
        <v/>
      </c>
      <c r="U537" s="91">
        <v>537</v>
      </c>
    </row>
    <row r="538" spans="1:21" x14ac:dyDescent="0.35">
      <c r="A538" s="151" t="str">
        <f t="shared" ca="1" si="63"/>
        <v/>
      </c>
      <c r="B538" s="15">
        <v>547</v>
      </c>
      <c r="C538" s="81" t="str">
        <f t="shared" si="65"/>
        <v/>
      </c>
      <c r="E538" s="109" t="str">
        <f>IF(D538="","",VLOOKUP(D538,PROFILE!$B$6:$Z$5000,10,FALSE))</f>
        <v/>
      </c>
      <c r="F538" s="109" t="str">
        <f>IF(D538="","",VLOOKUP(D538,PROFILE!$B$6:$Z$5000,18,FALSE))</f>
        <v/>
      </c>
      <c r="G538" s="81" t="str">
        <f>IF(D538="","",VLOOKUP(D538,PROFILE!$B$6:$Z$5000,23,FALSE))</f>
        <v/>
      </c>
      <c r="H538" s="81" t="str">
        <f>IF(D538="","",VLOOKUP(D538,PROFILE!$B$6:$Z$5000,24,FALSE))</f>
        <v/>
      </c>
      <c r="I538" s="110" t="str">
        <f>IF(D538="","",VLOOKUP(D538,PROFILE!$B$6:$Z$5000,25,FALSE))</f>
        <v/>
      </c>
      <c r="K538" s="87" t="str">
        <f t="shared" si="66"/>
        <v/>
      </c>
      <c r="L538" s="87" t="str">
        <f t="shared" si="70"/>
        <v/>
      </c>
      <c r="N538" s="138" t="str">
        <f t="shared" si="67"/>
        <v/>
      </c>
      <c r="O538" s="110" t="str">
        <f>IF(D538="","",IF(VLOOKUP(D538,KPI!$A$4:$P$5000,16,FALSE)=0,"UNBILL","BILLED"))</f>
        <v/>
      </c>
      <c r="P538" s="90" t="str">
        <f t="shared" si="64"/>
        <v/>
      </c>
      <c r="Q538" s="168" t="str">
        <f t="shared" si="68"/>
        <v>ไม่ระบุ</v>
      </c>
      <c r="R538" s="169" t="str">
        <f t="shared" si="69"/>
        <v/>
      </c>
      <c r="U538" s="91">
        <v>538</v>
      </c>
    </row>
    <row r="539" spans="1:21" x14ac:dyDescent="0.35">
      <c r="A539" s="151" t="str">
        <f t="shared" ca="1" si="63"/>
        <v/>
      </c>
      <c r="B539" s="15">
        <v>548</v>
      </c>
      <c r="C539" s="81" t="str">
        <f t="shared" si="65"/>
        <v/>
      </c>
      <c r="E539" s="109" t="str">
        <f>IF(D539="","",VLOOKUP(D539,PROFILE!$B$6:$Z$5000,10,FALSE))</f>
        <v/>
      </c>
      <c r="F539" s="109" t="str">
        <f>IF(D539="","",VLOOKUP(D539,PROFILE!$B$6:$Z$5000,18,FALSE))</f>
        <v/>
      </c>
      <c r="G539" s="81" t="str">
        <f>IF(D539="","",VLOOKUP(D539,PROFILE!$B$6:$Z$5000,23,FALSE))</f>
        <v/>
      </c>
      <c r="H539" s="81" t="str">
        <f>IF(D539="","",VLOOKUP(D539,PROFILE!$B$6:$Z$5000,24,FALSE))</f>
        <v/>
      </c>
      <c r="I539" s="110" t="str">
        <f>IF(D539="","",VLOOKUP(D539,PROFILE!$B$6:$Z$5000,25,FALSE))</f>
        <v/>
      </c>
      <c r="K539" s="87" t="str">
        <f t="shared" si="66"/>
        <v/>
      </c>
      <c r="L539" s="87" t="str">
        <f t="shared" si="70"/>
        <v/>
      </c>
      <c r="N539" s="138" t="str">
        <f t="shared" si="67"/>
        <v/>
      </c>
      <c r="O539" s="110" t="str">
        <f>IF(D539="","",IF(VLOOKUP(D539,KPI!$A$4:$P$5000,16,FALSE)=0,"UNBILL","BILLED"))</f>
        <v/>
      </c>
      <c r="P539" s="90" t="str">
        <f t="shared" si="64"/>
        <v/>
      </c>
      <c r="Q539" s="168" t="str">
        <f t="shared" si="68"/>
        <v>ไม่ระบุ</v>
      </c>
      <c r="R539" s="169" t="str">
        <f t="shared" si="69"/>
        <v/>
      </c>
      <c r="U539" s="91">
        <v>539</v>
      </c>
    </row>
    <row r="540" spans="1:21" x14ac:dyDescent="0.35">
      <c r="A540" s="151" t="str">
        <f t="shared" ca="1" si="63"/>
        <v/>
      </c>
      <c r="B540" s="15">
        <v>549</v>
      </c>
      <c r="C540" s="81" t="str">
        <f t="shared" si="65"/>
        <v/>
      </c>
      <c r="E540" s="109" t="str">
        <f>IF(D540="","",VLOOKUP(D540,PROFILE!$B$6:$Z$5000,10,FALSE))</f>
        <v/>
      </c>
      <c r="F540" s="109" t="str">
        <f>IF(D540="","",VLOOKUP(D540,PROFILE!$B$6:$Z$5000,18,FALSE))</f>
        <v/>
      </c>
      <c r="G540" s="81" t="str">
        <f>IF(D540="","",VLOOKUP(D540,PROFILE!$B$6:$Z$5000,23,FALSE))</f>
        <v/>
      </c>
      <c r="H540" s="81" t="str">
        <f>IF(D540="","",VLOOKUP(D540,PROFILE!$B$6:$Z$5000,24,FALSE))</f>
        <v/>
      </c>
      <c r="I540" s="110" t="str">
        <f>IF(D540="","",VLOOKUP(D540,PROFILE!$B$6:$Z$5000,25,FALSE))</f>
        <v/>
      </c>
      <c r="K540" s="87" t="str">
        <f t="shared" si="66"/>
        <v/>
      </c>
      <c r="L540" s="87" t="str">
        <f t="shared" si="70"/>
        <v/>
      </c>
      <c r="N540" s="138" t="str">
        <f t="shared" si="67"/>
        <v/>
      </c>
      <c r="O540" s="110" t="str">
        <f>IF(D540="","",IF(VLOOKUP(D540,KPI!$A$4:$P$5000,16,FALSE)=0,"UNBILL","BILLED"))</f>
        <v/>
      </c>
      <c r="P540" s="90" t="str">
        <f t="shared" si="64"/>
        <v/>
      </c>
      <c r="Q540" s="168" t="str">
        <f t="shared" si="68"/>
        <v>ไม่ระบุ</v>
      </c>
      <c r="R540" s="169" t="str">
        <f t="shared" si="69"/>
        <v/>
      </c>
      <c r="U540" s="91">
        <v>540</v>
      </c>
    </row>
    <row r="541" spans="1:21" x14ac:dyDescent="0.35">
      <c r="A541" s="151" t="str">
        <f t="shared" ca="1" si="63"/>
        <v/>
      </c>
      <c r="B541" s="15">
        <v>550</v>
      </c>
      <c r="C541" s="81" t="str">
        <f t="shared" si="65"/>
        <v/>
      </c>
      <c r="E541" s="109" t="str">
        <f>IF(D541="","",VLOOKUP(D541,PROFILE!$B$6:$Z$5000,10,FALSE))</f>
        <v/>
      </c>
      <c r="F541" s="109" t="str">
        <f>IF(D541="","",VLOOKUP(D541,PROFILE!$B$6:$Z$5000,18,FALSE))</f>
        <v/>
      </c>
      <c r="G541" s="81" t="str">
        <f>IF(D541="","",VLOOKUP(D541,PROFILE!$B$6:$Z$5000,23,FALSE))</f>
        <v/>
      </c>
      <c r="H541" s="81" t="str">
        <f>IF(D541="","",VLOOKUP(D541,PROFILE!$B$6:$Z$5000,24,FALSE))</f>
        <v/>
      </c>
      <c r="I541" s="110" t="str">
        <f>IF(D541="","",VLOOKUP(D541,PROFILE!$B$6:$Z$5000,25,FALSE))</f>
        <v/>
      </c>
      <c r="K541" s="87" t="str">
        <f t="shared" si="66"/>
        <v/>
      </c>
      <c r="L541" s="87" t="str">
        <f t="shared" si="70"/>
        <v/>
      </c>
      <c r="N541" s="138" t="str">
        <f t="shared" si="67"/>
        <v/>
      </c>
      <c r="O541" s="110" t="str">
        <f>IF(D541="","",IF(VLOOKUP(D541,KPI!$A$4:$P$5000,16,FALSE)=0,"UNBILL","BILLED"))</f>
        <v/>
      </c>
      <c r="P541" s="90" t="str">
        <f t="shared" si="64"/>
        <v/>
      </c>
      <c r="Q541" s="168" t="str">
        <f t="shared" si="68"/>
        <v>ไม่ระบุ</v>
      </c>
      <c r="R541" s="169" t="str">
        <f t="shared" si="69"/>
        <v/>
      </c>
      <c r="U541" s="91">
        <v>541</v>
      </c>
    </row>
    <row r="542" spans="1:21" x14ac:dyDescent="0.35">
      <c r="A542" s="151" t="str">
        <f t="shared" ca="1" si="63"/>
        <v/>
      </c>
      <c r="B542" s="15">
        <v>551</v>
      </c>
      <c r="C542" s="81" t="str">
        <f t="shared" si="65"/>
        <v/>
      </c>
      <c r="E542" s="109" t="str">
        <f>IF(D542="","",VLOOKUP(D542,PROFILE!$B$6:$Z$5000,10,FALSE))</f>
        <v/>
      </c>
      <c r="F542" s="109" t="str">
        <f>IF(D542="","",VLOOKUP(D542,PROFILE!$B$6:$Z$5000,18,FALSE))</f>
        <v/>
      </c>
      <c r="G542" s="81" t="str">
        <f>IF(D542="","",VLOOKUP(D542,PROFILE!$B$6:$Z$5000,23,FALSE))</f>
        <v/>
      </c>
      <c r="H542" s="81" t="str">
        <f>IF(D542="","",VLOOKUP(D542,PROFILE!$B$6:$Z$5000,24,FALSE))</f>
        <v/>
      </c>
      <c r="I542" s="110" t="str">
        <f>IF(D542="","",VLOOKUP(D542,PROFILE!$B$6:$Z$5000,25,FALSE))</f>
        <v/>
      </c>
      <c r="K542" s="87" t="str">
        <f t="shared" si="66"/>
        <v/>
      </c>
      <c r="L542" s="87" t="str">
        <f t="shared" si="70"/>
        <v/>
      </c>
      <c r="N542" s="138" t="str">
        <f t="shared" si="67"/>
        <v/>
      </c>
      <c r="O542" s="110" t="str">
        <f>IF(D542="","",IF(VLOOKUP(D542,KPI!$A$4:$P$5000,16,FALSE)=0,"UNBILL","BILLED"))</f>
        <v/>
      </c>
      <c r="P542" s="90" t="str">
        <f t="shared" si="64"/>
        <v/>
      </c>
      <c r="Q542" s="168" t="str">
        <f t="shared" si="68"/>
        <v>ไม่ระบุ</v>
      </c>
      <c r="R542" s="169" t="str">
        <f t="shared" si="69"/>
        <v/>
      </c>
      <c r="U542" s="91">
        <v>542</v>
      </c>
    </row>
    <row r="543" spans="1:21" x14ac:dyDescent="0.35">
      <c r="A543" s="151" t="str">
        <f t="shared" ca="1" si="63"/>
        <v/>
      </c>
      <c r="B543" s="15">
        <v>552</v>
      </c>
      <c r="C543" s="81" t="str">
        <f t="shared" si="65"/>
        <v/>
      </c>
      <c r="E543" s="109" t="str">
        <f>IF(D543="","",VLOOKUP(D543,PROFILE!$B$6:$Z$5000,10,FALSE))</f>
        <v/>
      </c>
      <c r="F543" s="109" t="str">
        <f>IF(D543="","",VLOOKUP(D543,PROFILE!$B$6:$Z$5000,18,FALSE))</f>
        <v/>
      </c>
      <c r="G543" s="81" t="str">
        <f>IF(D543="","",VLOOKUP(D543,PROFILE!$B$6:$Z$5000,23,FALSE))</f>
        <v/>
      </c>
      <c r="H543" s="81" t="str">
        <f>IF(D543="","",VLOOKUP(D543,PROFILE!$B$6:$Z$5000,24,FALSE))</f>
        <v/>
      </c>
      <c r="I543" s="110" t="str">
        <f>IF(D543="","",VLOOKUP(D543,PROFILE!$B$6:$Z$5000,25,FALSE))</f>
        <v/>
      </c>
      <c r="K543" s="87" t="str">
        <f t="shared" si="66"/>
        <v/>
      </c>
      <c r="L543" s="87" t="str">
        <f t="shared" si="70"/>
        <v/>
      </c>
      <c r="N543" s="138" t="str">
        <f t="shared" si="67"/>
        <v/>
      </c>
      <c r="O543" s="110" t="str">
        <f>IF(D543="","",IF(VLOOKUP(D543,KPI!$A$4:$P$5000,16,FALSE)=0,"UNBILL","BILLED"))</f>
        <v/>
      </c>
      <c r="P543" s="90" t="str">
        <f t="shared" si="64"/>
        <v/>
      </c>
      <c r="Q543" s="168" t="str">
        <f t="shared" si="68"/>
        <v>ไม่ระบุ</v>
      </c>
      <c r="R543" s="169" t="str">
        <f t="shared" si="69"/>
        <v/>
      </c>
      <c r="U543" s="91">
        <v>543</v>
      </c>
    </row>
    <row r="544" spans="1:21" x14ac:dyDescent="0.35">
      <c r="A544" s="151" t="str">
        <f t="shared" ca="1" si="63"/>
        <v/>
      </c>
      <c r="B544" s="15">
        <v>553</v>
      </c>
      <c r="C544" s="81" t="str">
        <f t="shared" si="65"/>
        <v/>
      </c>
      <c r="E544" s="109" t="str">
        <f>IF(D544="","",VLOOKUP(D544,PROFILE!$B$6:$Z$5000,10,FALSE))</f>
        <v/>
      </c>
      <c r="F544" s="109" t="str">
        <f>IF(D544="","",VLOOKUP(D544,PROFILE!$B$6:$Z$5000,18,FALSE))</f>
        <v/>
      </c>
      <c r="G544" s="81" t="str">
        <f>IF(D544="","",VLOOKUP(D544,PROFILE!$B$6:$Z$5000,23,FALSE))</f>
        <v/>
      </c>
      <c r="H544" s="81" t="str">
        <f>IF(D544="","",VLOOKUP(D544,PROFILE!$B$6:$Z$5000,24,FALSE))</f>
        <v/>
      </c>
      <c r="I544" s="110" t="str">
        <f>IF(D544="","",VLOOKUP(D544,PROFILE!$B$6:$Z$5000,25,FALSE))</f>
        <v/>
      </c>
      <c r="K544" s="87" t="str">
        <f t="shared" si="66"/>
        <v/>
      </c>
      <c r="L544" s="87" t="str">
        <f t="shared" si="70"/>
        <v/>
      </c>
      <c r="N544" s="138" t="str">
        <f t="shared" si="67"/>
        <v/>
      </c>
      <c r="O544" s="110" t="str">
        <f>IF(D544="","",IF(VLOOKUP(D544,KPI!$A$4:$P$5000,16,FALSE)=0,"UNBILL","BILLED"))</f>
        <v/>
      </c>
      <c r="P544" s="90" t="str">
        <f t="shared" si="64"/>
        <v/>
      </c>
      <c r="Q544" s="168" t="str">
        <f t="shared" si="68"/>
        <v>ไม่ระบุ</v>
      </c>
      <c r="R544" s="169" t="str">
        <f t="shared" si="69"/>
        <v/>
      </c>
      <c r="U544" s="91">
        <v>544</v>
      </c>
    </row>
    <row r="545" spans="1:21" x14ac:dyDescent="0.35">
      <c r="A545" s="151" t="str">
        <f t="shared" ca="1" si="63"/>
        <v/>
      </c>
      <c r="B545" s="15">
        <v>554</v>
      </c>
      <c r="C545" s="81" t="str">
        <f t="shared" si="65"/>
        <v/>
      </c>
      <c r="E545" s="109" t="str">
        <f>IF(D545="","",VLOOKUP(D545,PROFILE!$B$6:$Z$5000,10,FALSE))</f>
        <v/>
      </c>
      <c r="F545" s="109" t="str">
        <f>IF(D545="","",VLOOKUP(D545,PROFILE!$B$6:$Z$5000,18,FALSE))</f>
        <v/>
      </c>
      <c r="G545" s="81" t="str">
        <f>IF(D545="","",VLOOKUP(D545,PROFILE!$B$6:$Z$5000,23,FALSE))</f>
        <v/>
      </c>
      <c r="H545" s="81" t="str">
        <f>IF(D545="","",VLOOKUP(D545,PROFILE!$B$6:$Z$5000,24,FALSE))</f>
        <v/>
      </c>
      <c r="I545" s="110" t="str">
        <f>IF(D545="","",VLOOKUP(D545,PROFILE!$B$6:$Z$5000,25,FALSE))</f>
        <v/>
      </c>
      <c r="K545" s="87" t="str">
        <f t="shared" si="66"/>
        <v/>
      </c>
      <c r="L545" s="87" t="str">
        <f t="shared" si="70"/>
        <v/>
      </c>
      <c r="N545" s="138" t="str">
        <f t="shared" si="67"/>
        <v/>
      </c>
      <c r="O545" s="110" t="str">
        <f>IF(D545="","",IF(VLOOKUP(D545,KPI!$A$4:$P$5000,16,FALSE)=0,"UNBILL","BILLED"))</f>
        <v/>
      </c>
      <c r="P545" s="90" t="str">
        <f t="shared" si="64"/>
        <v/>
      </c>
      <c r="Q545" s="168" t="str">
        <f t="shared" si="68"/>
        <v>ไม่ระบุ</v>
      </c>
      <c r="R545" s="169" t="str">
        <f t="shared" si="69"/>
        <v/>
      </c>
      <c r="U545" s="91">
        <v>545</v>
      </c>
    </row>
    <row r="546" spans="1:21" x14ac:dyDescent="0.35">
      <c r="A546" s="151" t="str">
        <f t="shared" ca="1" si="63"/>
        <v/>
      </c>
      <c r="B546" s="15">
        <v>555</v>
      </c>
      <c r="C546" s="81" t="str">
        <f t="shared" si="65"/>
        <v/>
      </c>
      <c r="E546" s="109" t="str">
        <f>IF(D546="","",VLOOKUP(D546,PROFILE!$B$6:$Z$5000,10,FALSE))</f>
        <v/>
      </c>
      <c r="F546" s="109" t="str">
        <f>IF(D546="","",VLOOKUP(D546,PROFILE!$B$6:$Z$5000,18,FALSE))</f>
        <v/>
      </c>
      <c r="G546" s="81" t="str">
        <f>IF(D546="","",VLOOKUP(D546,PROFILE!$B$6:$Z$5000,23,FALSE))</f>
        <v/>
      </c>
      <c r="H546" s="81" t="str">
        <f>IF(D546="","",VLOOKUP(D546,PROFILE!$B$6:$Z$5000,24,FALSE))</f>
        <v/>
      </c>
      <c r="I546" s="110" t="str">
        <f>IF(D546="","",VLOOKUP(D546,PROFILE!$B$6:$Z$5000,25,FALSE))</f>
        <v/>
      </c>
      <c r="K546" s="87" t="str">
        <f t="shared" si="66"/>
        <v/>
      </c>
      <c r="L546" s="87" t="str">
        <f t="shared" si="70"/>
        <v/>
      </c>
      <c r="N546" s="138" t="str">
        <f t="shared" si="67"/>
        <v/>
      </c>
      <c r="O546" s="110" t="str">
        <f>IF(D546="","",IF(VLOOKUP(D546,KPI!$A$4:$P$5000,16,FALSE)=0,"UNBILL","BILLED"))</f>
        <v/>
      </c>
      <c r="P546" s="90" t="str">
        <f t="shared" si="64"/>
        <v/>
      </c>
      <c r="Q546" s="168" t="str">
        <f t="shared" si="68"/>
        <v>ไม่ระบุ</v>
      </c>
      <c r="R546" s="169" t="str">
        <f t="shared" si="69"/>
        <v/>
      </c>
      <c r="U546" s="91">
        <v>546</v>
      </c>
    </row>
    <row r="547" spans="1:21" x14ac:dyDescent="0.35">
      <c r="A547" s="151" t="str">
        <f t="shared" ref="A547:A610" ca="1" si="71">IF(C547="","",NOW())</f>
        <v/>
      </c>
      <c r="B547" s="15">
        <v>556</v>
      </c>
      <c r="C547" s="81" t="str">
        <f t="shared" si="65"/>
        <v/>
      </c>
      <c r="E547" s="109" t="str">
        <f>IF(D547="","",VLOOKUP(D547,PROFILE!$B$6:$Z$5000,10,FALSE))</f>
        <v/>
      </c>
      <c r="F547" s="109" t="str">
        <f>IF(D547="","",VLOOKUP(D547,PROFILE!$B$6:$Z$5000,18,FALSE))</f>
        <v/>
      </c>
      <c r="G547" s="81" t="str">
        <f>IF(D547="","",VLOOKUP(D547,PROFILE!$B$6:$Z$5000,23,FALSE))</f>
        <v/>
      </c>
      <c r="H547" s="81" t="str">
        <f>IF(D547="","",VLOOKUP(D547,PROFILE!$B$6:$Z$5000,24,FALSE))</f>
        <v/>
      </c>
      <c r="I547" s="110" t="str">
        <f>IF(D547="","",VLOOKUP(D547,PROFILE!$B$6:$Z$5000,25,FALSE))</f>
        <v/>
      </c>
      <c r="K547" s="87" t="str">
        <f t="shared" si="66"/>
        <v/>
      </c>
      <c r="L547" s="87" t="str">
        <f t="shared" si="70"/>
        <v/>
      </c>
      <c r="N547" s="138" t="str">
        <f t="shared" si="67"/>
        <v/>
      </c>
      <c r="O547" s="110" t="str">
        <f>IF(D547="","",IF(VLOOKUP(D547,KPI!$A$4:$P$5000,16,FALSE)=0,"UNBILL","BILLED"))</f>
        <v/>
      </c>
      <c r="P547" s="90" t="str">
        <f t="shared" si="64"/>
        <v/>
      </c>
      <c r="Q547" s="168" t="str">
        <f t="shared" si="68"/>
        <v>ไม่ระบุ</v>
      </c>
      <c r="R547" s="169" t="str">
        <f t="shared" si="69"/>
        <v/>
      </c>
      <c r="U547" s="91">
        <v>547</v>
      </c>
    </row>
    <row r="548" spans="1:21" x14ac:dyDescent="0.35">
      <c r="A548" s="151" t="str">
        <f t="shared" ca="1" si="71"/>
        <v/>
      </c>
      <c r="B548" s="15">
        <v>557</v>
      </c>
      <c r="C548" s="81" t="str">
        <f t="shared" si="65"/>
        <v/>
      </c>
      <c r="E548" s="109" t="str">
        <f>IF(D548="","",VLOOKUP(D548,PROFILE!$B$6:$Z$5000,10,FALSE))</f>
        <v/>
      </c>
      <c r="F548" s="109" t="str">
        <f>IF(D548="","",VLOOKUP(D548,PROFILE!$B$6:$Z$5000,18,FALSE))</f>
        <v/>
      </c>
      <c r="G548" s="81" t="str">
        <f>IF(D548="","",VLOOKUP(D548,PROFILE!$B$6:$Z$5000,23,FALSE))</f>
        <v/>
      </c>
      <c r="H548" s="81" t="str">
        <f>IF(D548="","",VLOOKUP(D548,PROFILE!$B$6:$Z$5000,24,FALSE))</f>
        <v/>
      </c>
      <c r="I548" s="110" t="str">
        <f>IF(D548="","",VLOOKUP(D548,PROFILE!$B$6:$Z$5000,25,FALSE))</f>
        <v/>
      </c>
      <c r="K548" s="87" t="str">
        <f t="shared" si="66"/>
        <v/>
      </c>
      <c r="L548" s="87" t="str">
        <f t="shared" si="70"/>
        <v/>
      </c>
      <c r="N548" s="138" t="str">
        <f t="shared" si="67"/>
        <v/>
      </c>
      <c r="O548" s="110" t="str">
        <f>IF(D548="","",IF(VLOOKUP(D548,KPI!$A$4:$P$5000,16,FALSE)=0,"UNBILL","BILLED"))</f>
        <v/>
      </c>
      <c r="P548" s="90" t="str">
        <f t="shared" si="64"/>
        <v/>
      </c>
      <c r="Q548" s="168" t="str">
        <f t="shared" si="68"/>
        <v>ไม่ระบุ</v>
      </c>
      <c r="R548" s="169" t="str">
        <f t="shared" si="69"/>
        <v/>
      </c>
      <c r="U548" s="91">
        <v>548</v>
      </c>
    </row>
    <row r="549" spans="1:21" x14ac:dyDescent="0.35">
      <c r="A549" s="151" t="str">
        <f t="shared" ca="1" si="71"/>
        <v/>
      </c>
      <c r="B549" s="15">
        <v>558</v>
      </c>
      <c r="C549" s="81" t="str">
        <f t="shared" si="65"/>
        <v/>
      </c>
      <c r="E549" s="109" t="str">
        <f>IF(D549="","",VLOOKUP(D549,PROFILE!$B$6:$Z$5000,10,FALSE))</f>
        <v/>
      </c>
      <c r="F549" s="109" t="str">
        <f>IF(D549="","",VLOOKUP(D549,PROFILE!$B$6:$Z$5000,18,FALSE))</f>
        <v/>
      </c>
      <c r="G549" s="81" t="str">
        <f>IF(D549="","",VLOOKUP(D549,PROFILE!$B$6:$Z$5000,23,FALSE))</f>
        <v/>
      </c>
      <c r="H549" s="81" t="str">
        <f>IF(D549="","",VLOOKUP(D549,PROFILE!$B$6:$Z$5000,24,FALSE))</f>
        <v/>
      </c>
      <c r="I549" s="110" t="str">
        <f>IF(D549="","",VLOOKUP(D549,PROFILE!$B$6:$Z$5000,25,FALSE))</f>
        <v/>
      </c>
      <c r="K549" s="87" t="str">
        <f t="shared" si="66"/>
        <v/>
      </c>
      <c r="L549" s="87" t="str">
        <f t="shared" si="70"/>
        <v/>
      </c>
      <c r="N549" s="138" t="str">
        <f t="shared" si="67"/>
        <v/>
      </c>
      <c r="O549" s="110" t="str">
        <f>IF(D549="","",IF(VLOOKUP(D549,KPI!$A$4:$P$5000,16,FALSE)=0,"UNBILL","BILLED"))</f>
        <v/>
      </c>
      <c r="P549" s="90" t="str">
        <f t="shared" si="64"/>
        <v/>
      </c>
      <c r="Q549" s="168" t="str">
        <f t="shared" si="68"/>
        <v>ไม่ระบุ</v>
      </c>
      <c r="R549" s="169" t="str">
        <f t="shared" si="69"/>
        <v/>
      </c>
      <c r="U549" s="91">
        <v>549</v>
      </c>
    </row>
    <row r="550" spans="1:21" x14ac:dyDescent="0.35">
      <c r="A550" s="151" t="str">
        <f t="shared" ca="1" si="71"/>
        <v/>
      </c>
      <c r="B550" s="15">
        <v>559</v>
      </c>
      <c r="C550" s="81" t="str">
        <f t="shared" si="65"/>
        <v/>
      </c>
      <c r="E550" s="109" t="str">
        <f>IF(D550="","",VLOOKUP(D550,PROFILE!$B$6:$Z$5000,10,FALSE))</f>
        <v/>
      </c>
      <c r="F550" s="109" t="str">
        <f>IF(D550="","",VLOOKUP(D550,PROFILE!$B$6:$Z$5000,18,FALSE))</f>
        <v/>
      </c>
      <c r="G550" s="81" t="str">
        <f>IF(D550="","",VLOOKUP(D550,PROFILE!$B$6:$Z$5000,23,FALSE))</f>
        <v/>
      </c>
      <c r="H550" s="81" t="str">
        <f>IF(D550="","",VLOOKUP(D550,PROFILE!$B$6:$Z$5000,24,FALSE))</f>
        <v/>
      </c>
      <c r="I550" s="110" t="str">
        <f>IF(D550="","",VLOOKUP(D550,PROFILE!$B$6:$Z$5000,25,FALSE))</f>
        <v/>
      </c>
      <c r="K550" s="87" t="str">
        <f t="shared" si="66"/>
        <v/>
      </c>
      <c r="L550" s="87" t="str">
        <f t="shared" si="70"/>
        <v/>
      </c>
      <c r="N550" s="138" t="str">
        <f t="shared" si="67"/>
        <v/>
      </c>
      <c r="O550" s="110" t="str">
        <f>IF(D550="","",IF(VLOOKUP(D550,KPI!$A$4:$P$5000,16,FALSE)=0,"UNBILL","BILLED"))</f>
        <v/>
      </c>
      <c r="P550" s="90" t="str">
        <f t="shared" si="64"/>
        <v/>
      </c>
      <c r="Q550" s="168" t="str">
        <f t="shared" si="68"/>
        <v>ไม่ระบุ</v>
      </c>
      <c r="R550" s="169" t="str">
        <f t="shared" si="69"/>
        <v/>
      </c>
      <c r="U550" s="91">
        <v>550</v>
      </c>
    </row>
    <row r="551" spans="1:21" x14ac:dyDescent="0.35">
      <c r="A551" s="151" t="str">
        <f t="shared" ca="1" si="71"/>
        <v/>
      </c>
      <c r="B551" s="15">
        <v>560</v>
      </c>
      <c r="C551" s="81" t="str">
        <f t="shared" si="65"/>
        <v/>
      </c>
      <c r="E551" s="109" t="str">
        <f>IF(D551="","",VLOOKUP(D551,PROFILE!$B$6:$Z$5000,10,FALSE))</f>
        <v/>
      </c>
      <c r="F551" s="109" t="str">
        <f>IF(D551="","",VLOOKUP(D551,PROFILE!$B$6:$Z$5000,18,FALSE))</f>
        <v/>
      </c>
      <c r="G551" s="81" t="str">
        <f>IF(D551="","",VLOOKUP(D551,PROFILE!$B$6:$Z$5000,23,FALSE))</f>
        <v/>
      </c>
      <c r="H551" s="81" t="str">
        <f>IF(D551="","",VLOOKUP(D551,PROFILE!$B$6:$Z$5000,24,FALSE))</f>
        <v/>
      </c>
      <c r="I551" s="110" t="str">
        <f>IF(D551="","",VLOOKUP(D551,PROFILE!$B$6:$Z$5000,25,FALSE))</f>
        <v/>
      </c>
      <c r="K551" s="87" t="str">
        <f t="shared" si="66"/>
        <v/>
      </c>
      <c r="L551" s="87" t="str">
        <f t="shared" si="70"/>
        <v/>
      </c>
      <c r="N551" s="138" t="str">
        <f t="shared" si="67"/>
        <v/>
      </c>
      <c r="O551" s="110" t="str">
        <f>IF(D551="","",IF(VLOOKUP(D551,KPI!$A$4:$P$5000,16,FALSE)=0,"UNBILL","BILLED"))</f>
        <v/>
      </c>
      <c r="P551" s="90" t="str">
        <f t="shared" si="64"/>
        <v/>
      </c>
      <c r="Q551" s="168" t="str">
        <f t="shared" si="68"/>
        <v>ไม่ระบุ</v>
      </c>
      <c r="R551" s="169" t="str">
        <f t="shared" si="69"/>
        <v/>
      </c>
      <c r="U551" s="91">
        <v>551</v>
      </c>
    </row>
    <row r="552" spans="1:21" x14ac:dyDescent="0.35">
      <c r="A552" s="151" t="str">
        <f t="shared" ca="1" si="71"/>
        <v/>
      </c>
      <c r="B552" s="15">
        <v>561</v>
      </c>
      <c r="C552" s="81" t="str">
        <f t="shared" si="65"/>
        <v/>
      </c>
      <c r="E552" s="109" t="str">
        <f>IF(D552="","",VLOOKUP(D552,PROFILE!$B$6:$Z$5000,10,FALSE))</f>
        <v/>
      </c>
      <c r="F552" s="109" t="str">
        <f>IF(D552="","",VLOOKUP(D552,PROFILE!$B$6:$Z$5000,18,FALSE))</f>
        <v/>
      </c>
      <c r="G552" s="81" t="str">
        <f>IF(D552="","",VLOOKUP(D552,PROFILE!$B$6:$Z$5000,23,FALSE))</f>
        <v/>
      </c>
      <c r="H552" s="81" t="str">
        <f>IF(D552="","",VLOOKUP(D552,PROFILE!$B$6:$Z$5000,24,FALSE))</f>
        <v/>
      </c>
      <c r="I552" s="110" t="str">
        <f>IF(D552="","",VLOOKUP(D552,PROFILE!$B$6:$Z$5000,25,FALSE))</f>
        <v/>
      </c>
      <c r="K552" s="87" t="str">
        <f t="shared" si="66"/>
        <v/>
      </c>
      <c r="L552" s="87" t="str">
        <f t="shared" si="70"/>
        <v/>
      </c>
      <c r="N552" s="138" t="str">
        <f t="shared" si="67"/>
        <v/>
      </c>
      <c r="O552" s="110" t="str">
        <f>IF(D552="","",IF(VLOOKUP(D552,KPI!$A$4:$P$5000,16,FALSE)=0,"UNBILL","BILLED"))</f>
        <v/>
      </c>
      <c r="P552" s="90" t="str">
        <f t="shared" si="64"/>
        <v/>
      </c>
      <c r="Q552" s="168" t="str">
        <f t="shared" si="68"/>
        <v>ไม่ระบุ</v>
      </c>
      <c r="R552" s="169" t="str">
        <f t="shared" si="69"/>
        <v/>
      </c>
      <c r="U552" s="91">
        <v>552</v>
      </c>
    </row>
    <row r="553" spans="1:21" x14ac:dyDescent="0.35">
      <c r="A553" s="151" t="str">
        <f t="shared" ca="1" si="71"/>
        <v/>
      </c>
      <c r="B553" s="15">
        <v>562</v>
      </c>
      <c r="C553" s="81" t="str">
        <f t="shared" si="65"/>
        <v/>
      </c>
      <c r="E553" s="109" t="str">
        <f>IF(D553="","",VLOOKUP(D553,PROFILE!$B$6:$Z$5000,10,FALSE))</f>
        <v/>
      </c>
      <c r="F553" s="109" t="str">
        <f>IF(D553="","",VLOOKUP(D553,PROFILE!$B$6:$Z$5000,18,FALSE))</f>
        <v/>
      </c>
      <c r="G553" s="81" t="str">
        <f>IF(D553="","",VLOOKUP(D553,PROFILE!$B$6:$Z$5000,23,FALSE))</f>
        <v/>
      </c>
      <c r="H553" s="81" t="str">
        <f>IF(D553="","",VLOOKUP(D553,PROFILE!$B$6:$Z$5000,24,FALSE))</f>
        <v/>
      </c>
      <c r="I553" s="110" t="str">
        <f>IF(D553="","",VLOOKUP(D553,PROFILE!$B$6:$Z$5000,25,FALSE))</f>
        <v/>
      </c>
      <c r="K553" s="87" t="str">
        <f t="shared" si="66"/>
        <v/>
      </c>
      <c r="L553" s="87" t="str">
        <f t="shared" si="70"/>
        <v/>
      </c>
      <c r="N553" s="138" t="str">
        <f t="shared" si="67"/>
        <v/>
      </c>
      <c r="O553" s="110" t="str">
        <f>IF(D553="","",IF(VLOOKUP(D553,KPI!$A$4:$P$5000,16,FALSE)=0,"UNBILL","BILLED"))</f>
        <v/>
      </c>
      <c r="P553" s="90" t="str">
        <f t="shared" si="64"/>
        <v/>
      </c>
      <c r="Q553" s="168" t="str">
        <f t="shared" si="68"/>
        <v>ไม่ระบุ</v>
      </c>
      <c r="R553" s="169" t="str">
        <f t="shared" si="69"/>
        <v/>
      </c>
      <c r="U553" s="91">
        <v>553</v>
      </c>
    </row>
    <row r="554" spans="1:21" x14ac:dyDescent="0.35">
      <c r="A554" s="151" t="str">
        <f t="shared" ca="1" si="71"/>
        <v/>
      </c>
      <c r="B554" s="15">
        <v>563</v>
      </c>
      <c r="C554" s="81" t="str">
        <f t="shared" si="65"/>
        <v/>
      </c>
      <c r="E554" s="109" t="str">
        <f>IF(D554="","",VLOOKUP(D554,PROFILE!$B$6:$Z$5000,10,FALSE))</f>
        <v/>
      </c>
      <c r="F554" s="109" t="str">
        <f>IF(D554="","",VLOOKUP(D554,PROFILE!$B$6:$Z$5000,18,FALSE))</f>
        <v/>
      </c>
      <c r="G554" s="81" t="str">
        <f>IF(D554="","",VLOOKUP(D554,PROFILE!$B$6:$Z$5000,23,FALSE))</f>
        <v/>
      </c>
      <c r="H554" s="81" t="str">
        <f>IF(D554="","",VLOOKUP(D554,PROFILE!$B$6:$Z$5000,24,FALSE))</f>
        <v/>
      </c>
      <c r="I554" s="110" t="str">
        <f>IF(D554="","",VLOOKUP(D554,PROFILE!$B$6:$Z$5000,25,FALSE))</f>
        <v/>
      </c>
      <c r="K554" s="87" t="str">
        <f t="shared" si="66"/>
        <v/>
      </c>
      <c r="L554" s="87" t="str">
        <f t="shared" si="70"/>
        <v/>
      </c>
      <c r="N554" s="138" t="str">
        <f t="shared" si="67"/>
        <v/>
      </c>
      <c r="O554" s="110" t="str">
        <f>IF(D554="","",IF(VLOOKUP(D554,KPI!$A$4:$P$5000,16,FALSE)=0,"UNBILL","BILLED"))</f>
        <v/>
      </c>
      <c r="P554" s="90" t="str">
        <f t="shared" si="64"/>
        <v/>
      </c>
      <c r="Q554" s="168" t="str">
        <f t="shared" si="68"/>
        <v>ไม่ระบุ</v>
      </c>
      <c r="R554" s="169" t="str">
        <f t="shared" si="69"/>
        <v/>
      </c>
      <c r="U554" s="91">
        <v>554</v>
      </c>
    </row>
    <row r="555" spans="1:21" x14ac:dyDescent="0.35">
      <c r="A555" s="151" t="str">
        <f t="shared" ca="1" si="71"/>
        <v/>
      </c>
      <c r="B555" s="15">
        <v>564</v>
      </c>
      <c r="C555" s="81" t="str">
        <f t="shared" si="65"/>
        <v/>
      </c>
      <c r="E555" s="109" t="str">
        <f>IF(D555="","",VLOOKUP(D555,PROFILE!$B$6:$Z$5000,10,FALSE))</f>
        <v/>
      </c>
      <c r="F555" s="109" t="str">
        <f>IF(D555="","",VLOOKUP(D555,PROFILE!$B$6:$Z$5000,18,FALSE))</f>
        <v/>
      </c>
      <c r="G555" s="81" t="str">
        <f>IF(D555="","",VLOOKUP(D555,PROFILE!$B$6:$Z$5000,23,FALSE))</f>
        <v/>
      </c>
      <c r="H555" s="81" t="str">
        <f>IF(D555="","",VLOOKUP(D555,PROFILE!$B$6:$Z$5000,24,FALSE))</f>
        <v/>
      </c>
      <c r="I555" s="110" t="str">
        <f>IF(D555="","",VLOOKUP(D555,PROFILE!$B$6:$Z$5000,25,FALSE))</f>
        <v/>
      </c>
      <c r="K555" s="87" t="str">
        <f t="shared" si="66"/>
        <v/>
      </c>
      <c r="L555" s="87" t="str">
        <f t="shared" si="70"/>
        <v/>
      </c>
      <c r="N555" s="138" t="str">
        <f t="shared" si="67"/>
        <v/>
      </c>
      <c r="O555" s="110" t="str">
        <f>IF(D555="","",IF(VLOOKUP(D555,KPI!$A$4:$P$5000,16,FALSE)=0,"UNBILL","BILLED"))</f>
        <v/>
      </c>
      <c r="P555" s="90" t="str">
        <f t="shared" si="64"/>
        <v/>
      </c>
      <c r="Q555" s="168" t="str">
        <f t="shared" si="68"/>
        <v>ไม่ระบุ</v>
      </c>
      <c r="R555" s="169" t="str">
        <f t="shared" si="69"/>
        <v/>
      </c>
      <c r="U555" s="91">
        <v>555</v>
      </c>
    </row>
    <row r="556" spans="1:21" x14ac:dyDescent="0.35">
      <c r="A556" s="151" t="str">
        <f t="shared" ca="1" si="71"/>
        <v/>
      </c>
      <c r="B556" s="15">
        <v>565</v>
      </c>
      <c r="C556" s="81" t="str">
        <f t="shared" si="65"/>
        <v/>
      </c>
      <c r="E556" s="109" t="str">
        <f>IF(D556="","",VLOOKUP(D556,PROFILE!$B$6:$Z$5000,10,FALSE))</f>
        <v/>
      </c>
      <c r="F556" s="109" t="str">
        <f>IF(D556="","",VLOOKUP(D556,PROFILE!$B$6:$Z$5000,18,FALSE))</f>
        <v/>
      </c>
      <c r="G556" s="81" t="str">
        <f>IF(D556="","",VLOOKUP(D556,PROFILE!$B$6:$Z$5000,23,FALSE))</f>
        <v/>
      </c>
      <c r="H556" s="81" t="str">
        <f>IF(D556="","",VLOOKUP(D556,PROFILE!$B$6:$Z$5000,24,FALSE))</f>
        <v/>
      </c>
      <c r="I556" s="110" t="str">
        <f>IF(D556="","",VLOOKUP(D556,PROFILE!$B$6:$Z$5000,25,FALSE))</f>
        <v/>
      </c>
      <c r="K556" s="87" t="str">
        <f t="shared" si="66"/>
        <v/>
      </c>
      <c r="L556" s="87" t="str">
        <f t="shared" si="70"/>
        <v/>
      </c>
      <c r="N556" s="138" t="str">
        <f t="shared" si="67"/>
        <v/>
      </c>
      <c r="O556" s="110" t="str">
        <f>IF(D556="","",IF(VLOOKUP(D556,KPI!$A$4:$P$5000,16,FALSE)=0,"UNBILL","BILLED"))</f>
        <v/>
      </c>
      <c r="P556" s="90" t="str">
        <f t="shared" si="64"/>
        <v/>
      </c>
      <c r="Q556" s="168" t="str">
        <f t="shared" si="68"/>
        <v>ไม่ระบุ</v>
      </c>
      <c r="R556" s="169" t="str">
        <f t="shared" si="69"/>
        <v/>
      </c>
      <c r="U556" s="91">
        <v>556</v>
      </c>
    </row>
    <row r="557" spans="1:21" x14ac:dyDescent="0.35">
      <c r="A557" s="151" t="str">
        <f t="shared" ca="1" si="71"/>
        <v/>
      </c>
      <c r="B557" s="15">
        <v>566</v>
      </c>
      <c r="C557" s="81" t="str">
        <f t="shared" si="65"/>
        <v/>
      </c>
      <c r="E557" s="109" t="str">
        <f>IF(D557="","",VLOOKUP(D557,PROFILE!$B$6:$Z$5000,10,FALSE))</f>
        <v/>
      </c>
      <c r="F557" s="109" t="str">
        <f>IF(D557="","",VLOOKUP(D557,PROFILE!$B$6:$Z$5000,18,FALSE))</f>
        <v/>
      </c>
      <c r="G557" s="81" t="str">
        <f>IF(D557="","",VLOOKUP(D557,PROFILE!$B$6:$Z$5000,23,FALSE))</f>
        <v/>
      </c>
      <c r="H557" s="81" t="str">
        <f>IF(D557="","",VLOOKUP(D557,PROFILE!$B$6:$Z$5000,24,FALSE))</f>
        <v/>
      </c>
      <c r="I557" s="110" t="str">
        <f>IF(D557="","",VLOOKUP(D557,PROFILE!$B$6:$Z$5000,25,FALSE))</f>
        <v/>
      </c>
      <c r="K557" s="87" t="str">
        <f t="shared" si="66"/>
        <v/>
      </c>
      <c r="L557" s="87" t="str">
        <f t="shared" si="70"/>
        <v/>
      </c>
      <c r="N557" s="138" t="str">
        <f t="shared" si="67"/>
        <v/>
      </c>
      <c r="O557" s="110" t="str">
        <f>IF(D557="","",IF(VLOOKUP(D557,KPI!$A$4:$P$5000,16,FALSE)=0,"UNBILL","BILLED"))</f>
        <v/>
      </c>
      <c r="P557" s="90" t="str">
        <f t="shared" si="64"/>
        <v/>
      </c>
      <c r="Q557" s="168" t="str">
        <f t="shared" si="68"/>
        <v>ไม่ระบุ</v>
      </c>
      <c r="R557" s="169" t="str">
        <f t="shared" si="69"/>
        <v/>
      </c>
      <c r="U557" s="91">
        <v>557</v>
      </c>
    </row>
    <row r="558" spans="1:21" x14ac:dyDescent="0.35">
      <c r="A558" s="151" t="str">
        <f t="shared" ca="1" si="71"/>
        <v/>
      </c>
      <c r="B558" s="15">
        <v>567</v>
      </c>
      <c r="C558" s="81" t="str">
        <f t="shared" si="65"/>
        <v/>
      </c>
      <c r="E558" s="109" t="str">
        <f>IF(D558="","",VLOOKUP(D558,PROFILE!$B$6:$Z$5000,10,FALSE))</f>
        <v/>
      </c>
      <c r="F558" s="109" t="str">
        <f>IF(D558="","",VLOOKUP(D558,PROFILE!$B$6:$Z$5000,18,FALSE))</f>
        <v/>
      </c>
      <c r="G558" s="81" t="str">
        <f>IF(D558="","",VLOOKUP(D558,PROFILE!$B$6:$Z$5000,23,FALSE))</f>
        <v/>
      </c>
      <c r="H558" s="81" t="str">
        <f>IF(D558="","",VLOOKUP(D558,PROFILE!$B$6:$Z$5000,24,FALSE))</f>
        <v/>
      </c>
      <c r="I558" s="110" t="str">
        <f>IF(D558="","",VLOOKUP(D558,PROFILE!$B$6:$Z$5000,25,FALSE))</f>
        <v/>
      </c>
      <c r="K558" s="87" t="str">
        <f t="shared" si="66"/>
        <v/>
      </c>
      <c r="L558" s="87" t="str">
        <f t="shared" si="70"/>
        <v/>
      </c>
      <c r="N558" s="138" t="str">
        <f t="shared" si="67"/>
        <v/>
      </c>
      <c r="O558" s="110" t="str">
        <f>IF(D558="","",IF(VLOOKUP(D558,KPI!$A$4:$P$5000,16,FALSE)=0,"UNBILL","BILLED"))</f>
        <v/>
      </c>
      <c r="P558" s="90" t="str">
        <f t="shared" si="64"/>
        <v/>
      </c>
      <c r="Q558" s="168" t="str">
        <f t="shared" si="68"/>
        <v>ไม่ระบุ</v>
      </c>
      <c r="R558" s="169" t="str">
        <f t="shared" si="69"/>
        <v/>
      </c>
      <c r="U558" s="91">
        <v>558</v>
      </c>
    </row>
    <row r="559" spans="1:21" x14ac:dyDescent="0.35">
      <c r="A559" s="151" t="str">
        <f t="shared" ca="1" si="71"/>
        <v/>
      </c>
      <c r="B559" s="15">
        <v>568</v>
      </c>
      <c r="C559" s="81" t="str">
        <f t="shared" si="65"/>
        <v/>
      </c>
      <c r="E559" s="109" t="str">
        <f>IF(D559="","",VLOOKUP(D559,PROFILE!$B$6:$Z$5000,10,FALSE))</f>
        <v/>
      </c>
      <c r="F559" s="109" t="str">
        <f>IF(D559="","",VLOOKUP(D559,PROFILE!$B$6:$Z$5000,18,FALSE))</f>
        <v/>
      </c>
      <c r="G559" s="81" t="str">
        <f>IF(D559="","",VLOOKUP(D559,PROFILE!$B$6:$Z$5000,23,FALSE))</f>
        <v/>
      </c>
      <c r="H559" s="81" t="str">
        <f>IF(D559="","",VLOOKUP(D559,PROFILE!$B$6:$Z$5000,24,FALSE))</f>
        <v/>
      </c>
      <c r="I559" s="110" t="str">
        <f>IF(D559="","",VLOOKUP(D559,PROFILE!$B$6:$Z$5000,25,FALSE))</f>
        <v/>
      </c>
      <c r="K559" s="87" t="str">
        <f t="shared" si="66"/>
        <v/>
      </c>
      <c r="L559" s="87" t="str">
        <f t="shared" si="70"/>
        <v/>
      </c>
      <c r="N559" s="138" t="str">
        <f t="shared" si="67"/>
        <v/>
      </c>
      <c r="O559" s="110" t="str">
        <f>IF(D559="","",IF(VLOOKUP(D559,KPI!$A$4:$P$5000,16,FALSE)=0,"UNBILL","BILLED"))</f>
        <v/>
      </c>
      <c r="P559" s="90" t="str">
        <f t="shared" si="64"/>
        <v/>
      </c>
      <c r="Q559" s="168" t="str">
        <f t="shared" si="68"/>
        <v>ไม่ระบุ</v>
      </c>
      <c r="R559" s="169" t="str">
        <f t="shared" si="69"/>
        <v/>
      </c>
      <c r="U559" s="91">
        <v>559</v>
      </c>
    </row>
    <row r="560" spans="1:21" x14ac:dyDescent="0.35">
      <c r="A560" s="151" t="str">
        <f t="shared" ca="1" si="71"/>
        <v/>
      </c>
      <c r="B560" s="15">
        <v>569</v>
      </c>
      <c r="C560" s="81" t="str">
        <f t="shared" si="65"/>
        <v/>
      </c>
      <c r="E560" s="109" t="str">
        <f>IF(D560="","",VLOOKUP(D560,PROFILE!$B$6:$Z$5000,10,FALSE))</f>
        <v/>
      </c>
      <c r="F560" s="109" t="str">
        <f>IF(D560="","",VLOOKUP(D560,PROFILE!$B$6:$Z$5000,18,FALSE))</f>
        <v/>
      </c>
      <c r="G560" s="81" t="str">
        <f>IF(D560="","",VLOOKUP(D560,PROFILE!$B$6:$Z$5000,23,FALSE))</f>
        <v/>
      </c>
      <c r="H560" s="81" t="str">
        <f>IF(D560="","",VLOOKUP(D560,PROFILE!$B$6:$Z$5000,24,FALSE))</f>
        <v/>
      </c>
      <c r="I560" s="110" t="str">
        <f>IF(D560="","",VLOOKUP(D560,PROFILE!$B$6:$Z$5000,25,FALSE))</f>
        <v/>
      </c>
      <c r="K560" s="87" t="str">
        <f t="shared" si="66"/>
        <v/>
      </c>
      <c r="L560" s="87" t="str">
        <f t="shared" si="70"/>
        <v/>
      </c>
      <c r="N560" s="138" t="str">
        <f t="shared" si="67"/>
        <v/>
      </c>
      <c r="O560" s="110" t="str">
        <f>IF(D560="","",IF(VLOOKUP(D560,KPI!$A$4:$P$5000,16,FALSE)=0,"UNBILL","BILLED"))</f>
        <v/>
      </c>
      <c r="P560" s="90" t="str">
        <f t="shared" si="64"/>
        <v/>
      </c>
      <c r="Q560" s="168" t="str">
        <f t="shared" si="68"/>
        <v>ไม่ระบุ</v>
      </c>
      <c r="R560" s="169" t="str">
        <f t="shared" si="69"/>
        <v/>
      </c>
      <c r="U560" s="91">
        <v>560</v>
      </c>
    </row>
    <row r="561" spans="1:21" x14ac:dyDescent="0.35">
      <c r="A561" s="151" t="str">
        <f t="shared" ca="1" si="71"/>
        <v/>
      </c>
      <c r="B561" s="15">
        <v>570</v>
      </c>
      <c r="C561" s="81" t="str">
        <f t="shared" si="65"/>
        <v/>
      </c>
      <c r="E561" s="109" t="str">
        <f>IF(D561="","",VLOOKUP(D561,PROFILE!$B$6:$Z$5000,10,FALSE))</f>
        <v/>
      </c>
      <c r="F561" s="109" t="str">
        <f>IF(D561="","",VLOOKUP(D561,PROFILE!$B$6:$Z$5000,18,FALSE))</f>
        <v/>
      </c>
      <c r="G561" s="81" t="str">
        <f>IF(D561="","",VLOOKUP(D561,PROFILE!$B$6:$Z$5000,23,FALSE))</f>
        <v/>
      </c>
      <c r="H561" s="81" t="str">
        <f>IF(D561="","",VLOOKUP(D561,PROFILE!$B$6:$Z$5000,24,FALSE))</f>
        <v/>
      </c>
      <c r="I561" s="110" t="str">
        <f>IF(D561="","",VLOOKUP(D561,PROFILE!$B$6:$Z$5000,25,FALSE))</f>
        <v/>
      </c>
      <c r="K561" s="87" t="str">
        <f t="shared" si="66"/>
        <v/>
      </c>
      <c r="L561" s="87" t="str">
        <f t="shared" si="70"/>
        <v/>
      </c>
      <c r="N561" s="138" t="str">
        <f t="shared" si="67"/>
        <v/>
      </c>
      <c r="O561" s="110" t="str">
        <f>IF(D561="","",IF(VLOOKUP(D561,KPI!$A$4:$P$5000,16,FALSE)=0,"UNBILL","BILLED"))</f>
        <v/>
      </c>
      <c r="P561" s="90" t="str">
        <f t="shared" si="64"/>
        <v/>
      </c>
      <c r="Q561" s="168" t="str">
        <f t="shared" si="68"/>
        <v>ไม่ระบุ</v>
      </c>
      <c r="R561" s="169" t="str">
        <f t="shared" si="69"/>
        <v/>
      </c>
      <c r="U561" s="91">
        <v>561</v>
      </c>
    </row>
    <row r="562" spans="1:21" x14ac:dyDescent="0.35">
      <c r="A562" s="151" t="str">
        <f t="shared" ca="1" si="71"/>
        <v/>
      </c>
      <c r="B562" s="15">
        <v>571</v>
      </c>
      <c r="C562" s="81" t="str">
        <f t="shared" si="65"/>
        <v/>
      </c>
      <c r="E562" s="109" t="str">
        <f>IF(D562="","",VLOOKUP(D562,PROFILE!$B$6:$Z$5000,10,FALSE))</f>
        <v/>
      </c>
      <c r="F562" s="109" t="str">
        <f>IF(D562="","",VLOOKUP(D562,PROFILE!$B$6:$Z$5000,18,FALSE))</f>
        <v/>
      </c>
      <c r="G562" s="81" t="str">
        <f>IF(D562="","",VLOOKUP(D562,PROFILE!$B$6:$Z$5000,23,FALSE))</f>
        <v/>
      </c>
      <c r="H562" s="81" t="str">
        <f>IF(D562="","",VLOOKUP(D562,PROFILE!$B$6:$Z$5000,24,FALSE))</f>
        <v/>
      </c>
      <c r="I562" s="110" t="str">
        <f>IF(D562="","",VLOOKUP(D562,PROFILE!$B$6:$Z$5000,25,FALSE))</f>
        <v/>
      </c>
      <c r="K562" s="87" t="str">
        <f t="shared" si="66"/>
        <v/>
      </c>
      <c r="L562" s="87" t="str">
        <f t="shared" si="70"/>
        <v/>
      </c>
      <c r="N562" s="138" t="str">
        <f t="shared" si="67"/>
        <v/>
      </c>
      <c r="O562" s="110" t="str">
        <f>IF(D562="","",IF(VLOOKUP(D562,KPI!$A$4:$P$5000,16,FALSE)=0,"UNBILL","BILLED"))</f>
        <v/>
      </c>
      <c r="P562" s="90" t="str">
        <f t="shared" si="64"/>
        <v/>
      </c>
      <c r="Q562" s="168" t="str">
        <f t="shared" si="68"/>
        <v>ไม่ระบุ</v>
      </c>
      <c r="R562" s="169" t="str">
        <f t="shared" si="69"/>
        <v/>
      </c>
      <c r="U562" s="91">
        <v>562</v>
      </c>
    </row>
    <row r="563" spans="1:21" x14ac:dyDescent="0.35">
      <c r="A563" s="151" t="str">
        <f t="shared" ca="1" si="71"/>
        <v/>
      </c>
      <c r="B563" s="15">
        <v>572</v>
      </c>
      <c r="C563" s="81" t="str">
        <f t="shared" si="65"/>
        <v/>
      </c>
      <c r="E563" s="109" t="str">
        <f>IF(D563="","",VLOOKUP(D563,PROFILE!$B$6:$Z$5000,10,FALSE))</f>
        <v/>
      </c>
      <c r="F563" s="109" t="str">
        <f>IF(D563="","",VLOOKUP(D563,PROFILE!$B$6:$Z$5000,18,FALSE))</f>
        <v/>
      </c>
      <c r="G563" s="81" t="str">
        <f>IF(D563="","",VLOOKUP(D563,PROFILE!$B$6:$Z$5000,23,FALSE))</f>
        <v/>
      </c>
      <c r="H563" s="81" t="str">
        <f>IF(D563="","",VLOOKUP(D563,PROFILE!$B$6:$Z$5000,24,FALSE))</f>
        <v/>
      </c>
      <c r="I563" s="110" t="str">
        <f>IF(D563="","",VLOOKUP(D563,PROFILE!$B$6:$Z$5000,25,FALSE))</f>
        <v/>
      </c>
      <c r="K563" s="87" t="str">
        <f t="shared" si="66"/>
        <v/>
      </c>
      <c r="L563" s="87" t="str">
        <f t="shared" si="70"/>
        <v/>
      </c>
      <c r="N563" s="138" t="str">
        <f t="shared" si="67"/>
        <v/>
      </c>
      <c r="O563" s="110" t="str">
        <f>IF(D563="","",IF(VLOOKUP(D563,KPI!$A$4:$P$5000,16,FALSE)=0,"UNBILL","BILLED"))</f>
        <v/>
      </c>
      <c r="P563" s="90" t="str">
        <f t="shared" si="64"/>
        <v/>
      </c>
      <c r="Q563" s="168" t="str">
        <f t="shared" si="68"/>
        <v>ไม่ระบุ</v>
      </c>
      <c r="R563" s="169" t="str">
        <f t="shared" si="69"/>
        <v/>
      </c>
      <c r="U563" s="91">
        <v>563</v>
      </c>
    </row>
    <row r="564" spans="1:21" x14ac:dyDescent="0.35">
      <c r="A564" s="151" t="str">
        <f t="shared" ca="1" si="71"/>
        <v/>
      </c>
      <c r="B564" s="15">
        <v>573</v>
      </c>
      <c r="C564" s="81" t="str">
        <f t="shared" si="65"/>
        <v/>
      </c>
      <c r="E564" s="109" t="str">
        <f>IF(D564="","",VLOOKUP(D564,PROFILE!$B$6:$Z$5000,10,FALSE))</f>
        <v/>
      </c>
      <c r="F564" s="109" t="str">
        <f>IF(D564="","",VLOOKUP(D564,PROFILE!$B$6:$Z$5000,18,FALSE))</f>
        <v/>
      </c>
      <c r="G564" s="81" t="str">
        <f>IF(D564="","",VLOOKUP(D564,PROFILE!$B$6:$Z$5000,23,FALSE))</f>
        <v/>
      </c>
      <c r="H564" s="81" t="str">
        <f>IF(D564="","",VLOOKUP(D564,PROFILE!$B$6:$Z$5000,24,FALSE))</f>
        <v/>
      </c>
      <c r="I564" s="110" t="str">
        <f>IF(D564="","",VLOOKUP(D564,PROFILE!$B$6:$Z$5000,25,FALSE))</f>
        <v/>
      </c>
      <c r="K564" s="87" t="str">
        <f t="shared" si="66"/>
        <v/>
      </c>
      <c r="L564" s="87" t="str">
        <f t="shared" si="70"/>
        <v/>
      </c>
      <c r="N564" s="138" t="str">
        <f t="shared" si="67"/>
        <v/>
      </c>
      <c r="O564" s="110" t="str">
        <f>IF(D564="","",IF(VLOOKUP(D564,KPI!$A$4:$P$5000,16,FALSE)=0,"UNBILL","BILLED"))</f>
        <v/>
      </c>
      <c r="P564" s="90" t="str">
        <f t="shared" si="64"/>
        <v/>
      </c>
      <c r="Q564" s="168" t="str">
        <f t="shared" si="68"/>
        <v>ไม่ระบุ</v>
      </c>
      <c r="R564" s="169" t="str">
        <f t="shared" si="69"/>
        <v/>
      </c>
      <c r="U564" s="91">
        <v>564</v>
      </c>
    </row>
    <row r="565" spans="1:21" x14ac:dyDescent="0.35">
      <c r="A565" s="151" t="str">
        <f t="shared" ca="1" si="71"/>
        <v/>
      </c>
      <c r="B565" s="15">
        <v>574</v>
      </c>
      <c r="C565" s="81" t="str">
        <f t="shared" si="65"/>
        <v/>
      </c>
      <c r="E565" s="109" t="str">
        <f>IF(D565="","",VLOOKUP(D565,PROFILE!$B$6:$Z$5000,10,FALSE))</f>
        <v/>
      </c>
      <c r="F565" s="109" t="str">
        <f>IF(D565="","",VLOOKUP(D565,PROFILE!$B$6:$Z$5000,18,FALSE))</f>
        <v/>
      </c>
      <c r="G565" s="81" t="str">
        <f>IF(D565="","",VLOOKUP(D565,PROFILE!$B$6:$Z$5000,23,FALSE))</f>
        <v/>
      </c>
      <c r="H565" s="81" t="str">
        <f>IF(D565="","",VLOOKUP(D565,PROFILE!$B$6:$Z$5000,24,FALSE))</f>
        <v/>
      </c>
      <c r="I565" s="110" t="str">
        <f>IF(D565="","",VLOOKUP(D565,PROFILE!$B$6:$Z$5000,25,FALSE))</f>
        <v/>
      </c>
      <c r="K565" s="87" t="str">
        <f t="shared" si="66"/>
        <v/>
      </c>
      <c r="L565" s="87" t="str">
        <f t="shared" si="70"/>
        <v/>
      </c>
      <c r="N565" s="138" t="str">
        <f t="shared" si="67"/>
        <v/>
      </c>
      <c r="O565" s="110" t="str">
        <f>IF(D565="","",IF(VLOOKUP(D565,KPI!$A$4:$P$5000,16,FALSE)=0,"UNBILL","BILLED"))</f>
        <v/>
      </c>
      <c r="P565" s="90" t="str">
        <f t="shared" si="64"/>
        <v/>
      </c>
      <c r="Q565" s="168" t="str">
        <f t="shared" si="68"/>
        <v>ไม่ระบุ</v>
      </c>
      <c r="R565" s="169" t="str">
        <f t="shared" si="69"/>
        <v/>
      </c>
      <c r="U565" s="91">
        <v>565</v>
      </c>
    </row>
    <row r="566" spans="1:21" x14ac:dyDescent="0.35">
      <c r="A566" s="151" t="str">
        <f t="shared" ca="1" si="71"/>
        <v/>
      </c>
      <c r="B566" s="15">
        <v>575</v>
      </c>
      <c r="C566" s="81" t="str">
        <f t="shared" si="65"/>
        <v/>
      </c>
      <c r="E566" s="109" t="str">
        <f>IF(D566="","",VLOOKUP(D566,PROFILE!$B$6:$Z$5000,10,FALSE))</f>
        <v/>
      </c>
      <c r="F566" s="109" t="str">
        <f>IF(D566="","",VLOOKUP(D566,PROFILE!$B$6:$Z$5000,18,FALSE))</f>
        <v/>
      </c>
      <c r="G566" s="81" t="str">
        <f>IF(D566="","",VLOOKUP(D566,PROFILE!$B$6:$Z$5000,23,FALSE))</f>
        <v/>
      </c>
      <c r="H566" s="81" t="str">
        <f>IF(D566="","",VLOOKUP(D566,PROFILE!$B$6:$Z$5000,24,FALSE))</f>
        <v/>
      </c>
      <c r="I566" s="110" t="str">
        <f>IF(D566="","",VLOOKUP(D566,PROFILE!$B$6:$Z$5000,25,FALSE))</f>
        <v/>
      </c>
      <c r="K566" s="87" t="str">
        <f t="shared" si="66"/>
        <v/>
      </c>
      <c r="L566" s="87" t="str">
        <f t="shared" si="70"/>
        <v/>
      </c>
      <c r="N566" s="138" t="str">
        <f t="shared" si="67"/>
        <v/>
      </c>
      <c r="O566" s="110" t="str">
        <f>IF(D566="","",IF(VLOOKUP(D566,KPI!$A$4:$P$5000,16,FALSE)=0,"UNBILL","BILLED"))</f>
        <v/>
      </c>
      <c r="P566" s="90" t="str">
        <f t="shared" ref="P566:P629" si="72">IF(D566="","","NP")</f>
        <v/>
      </c>
      <c r="Q566" s="168" t="str">
        <f t="shared" si="68"/>
        <v>ไม่ระบุ</v>
      </c>
      <c r="R566" s="169" t="str">
        <f t="shared" si="69"/>
        <v/>
      </c>
      <c r="U566" s="91">
        <v>566</v>
      </c>
    </row>
    <row r="567" spans="1:21" x14ac:dyDescent="0.35">
      <c r="A567" s="151" t="str">
        <f t="shared" ca="1" si="71"/>
        <v/>
      </c>
      <c r="B567" s="15">
        <v>576</v>
      </c>
      <c r="C567" s="81" t="str">
        <f t="shared" si="65"/>
        <v/>
      </c>
      <c r="E567" s="109" t="str">
        <f>IF(D567="","",VLOOKUP(D567,PROFILE!$B$6:$Z$5000,10,FALSE))</f>
        <v/>
      </c>
      <c r="F567" s="109" t="str">
        <f>IF(D567="","",VLOOKUP(D567,PROFILE!$B$6:$Z$5000,18,FALSE))</f>
        <v/>
      </c>
      <c r="G567" s="81" t="str">
        <f>IF(D567="","",VLOOKUP(D567,PROFILE!$B$6:$Z$5000,23,FALSE))</f>
        <v/>
      </c>
      <c r="H567" s="81" t="str">
        <f>IF(D567="","",VLOOKUP(D567,PROFILE!$B$6:$Z$5000,24,FALSE))</f>
        <v/>
      </c>
      <c r="I567" s="110" t="str">
        <f>IF(D567="","",VLOOKUP(D567,PROFILE!$B$6:$Z$5000,25,FALSE))</f>
        <v/>
      </c>
      <c r="K567" s="87" t="str">
        <f t="shared" si="66"/>
        <v/>
      </c>
      <c r="L567" s="87" t="str">
        <f t="shared" si="70"/>
        <v/>
      </c>
      <c r="N567" s="138" t="str">
        <f t="shared" si="67"/>
        <v/>
      </c>
      <c r="O567" s="110" t="str">
        <f>IF(D567="","",IF(VLOOKUP(D567,KPI!$A$4:$P$5000,16,FALSE)=0,"UNBILL","BILLED"))</f>
        <v/>
      </c>
      <c r="P567" s="90" t="str">
        <f t="shared" si="72"/>
        <v/>
      </c>
      <c r="Q567" s="168" t="str">
        <f t="shared" si="68"/>
        <v>ไม่ระบุ</v>
      </c>
      <c r="R567" s="169" t="str">
        <f t="shared" si="69"/>
        <v/>
      </c>
      <c r="U567" s="91">
        <v>567</v>
      </c>
    </row>
    <row r="568" spans="1:21" x14ac:dyDescent="0.35">
      <c r="A568" s="151" t="str">
        <f t="shared" ca="1" si="71"/>
        <v/>
      </c>
      <c r="B568" s="15">
        <v>577</v>
      </c>
      <c r="C568" s="81" t="str">
        <f t="shared" si="65"/>
        <v/>
      </c>
      <c r="E568" s="109" t="str">
        <f>IF(D568="","",VLOOKUP(D568,PROFILE!$B$6:$Z$5000,10,FALSE))</f>
        <v/>
      </c>
      <c r="F568" s="109" t="str">
        <f>IF(D568="","",VLOOKUP(D568,PROFILE!$B$6:$Z$5000,18,FALSE))</f>
        <v/>
      </c>
      <c r="G568" s="81" t="str">
        <f>IF(D568="","",VLOOKUP(D568,PROFILE!$B$6:$Z$5000,23,FALSE))</f>
        <v/>
      </c>
      <c r="H568" s="81" t="str">
        <f>IF(D568="","",VLOOKUP(D568,PROFILE!$B$6:$Z$5000,24,FALSE))</f>
        <v/>
      </c>
      <c r="I568" s="110" t="str">
        <f>IF(D568="","",VLOOKUP(D568,PROFILE!$B$6:$Z$5000,25,FALSE))</f>
        <v/>
      </c>
      <c r="K568" s="87" t="str">
        <f t="shared" si="66"/>
        <v/>
      </c>
      <c r="L568" s="87" t="str">
        <f t="shared" si="70"/>
        <v/>
      </c>
      <c r="N568" s="138" t="str">
        <f t="shared" si="67"/>
        <v/>
      </c>
      <c r="O568" s="110" t="str">
        <f>IF(D568="","",IF(VLOOKUP(D568,KPI!$A$4:$P$5000,16,FALSE)=0,"UNBILL","BILLED"))</f>
        <v/>
      </c>
      <c r="P568" s="90" t="str">
        <f t="shared" si="72"/>
        <v/>
      </c>
      <c r="Q568" s="168" t="str">
        <f t="shared" si="68"/>
        <v>ไม่ระบุ</v>
      </c>
      <c r="R568" s="169" t="str">
        <f t="shared" si="69"/>
        <v/>
      </c>
      <c r="U568" s="91">
        <v>568</v>
      </c>
    </row>
    <row r="569" spans="1:21" x14ac:dyDescent="0.35">
      <c r="A569" s="151" t="str">
        <f t="shared" ca="1" si="71"/>
        <v/>
      </c>
      <c r="B569" s="15">
        <v>578</v>
      </c>
      <c r="C569" s="81" t="str">
        <f t="shared" ref="C569:C632" si="73">IF(D569="","","BL-"&amp;B569)</f>
        <v/>
      </c>
      <c r="E569" s="109" t="str">
        <f>IF(D569="","",VLOOKUP(D569,PROFILE!$B$6:$Z$5000,10,FALSE))</f>
        <v/>
      </c>
      <c r="F569" s="109" t="str">
        <f>IF(D569="","",VLOOKUP(D569,PROFILE!$B$6:$Z$5000,18,FALSE))</f>
        <v/>
      </c>
      <c r="G569" s="81" t="str">
        <f>IF(D569="","",VLOOKUP(D569,PROFILE!$B$6:$Z$5000,23,FALSE))</f>
        <v/>
      </c>
      <c r="H569" s="81" t="str">
        <f>IF(D569="","",VLOOKUP(D569,PROFILE!$B$6:$Z$5000,24,FALSE))</f>
        <v/>
      </c>
      <c r="I569" s="110" t="str">
        <f>IF(D569="","",VLOOKUP(D569,PROFILE!$B$6:$Z$5000,25,FALSE))</f>
        <v/>
      </c>
      <c r="K569" s="87" t="str">
        <f t="shared" ref="K569:K632" si="74">IF(D569="","",J569+(J569*0.07))</f>
        <v/>
      </c>
      <c r="L569" s="87" t="str">
        <f t="shared" si="70"/>
        <v/>
      </c>
      <c r="N569" s="138" t="str">
        <f t="shared" si="67"/>
        <v/>
      </c>
      <c r="O569" s="110" t="str">
        <f>IF(D569="","",IF(VLOOKUP(D569,KPI!$A$4:$P$5000,16,FALSE)=0,"UNBILL","BILLED"))</f>
        <v/>
      </c>
      <c r="P569" s="90" t="str">
        <f t="shared" si="72"/>
        <v/>
      </c>
      <c r="Q569" s="168" t="str">
        <f t="shared" si="68"/>
        <v>ไม่ระบุ</v>
      </c>
      <c r="R569" s="169" t="str">
        <f t="shared" si="69"/>
        <v/>
      </c>
      <c r="U569" s="91">
        <v>569</v>
      </c>
    </row>
    <row r="570" spans="1:21" x14ac:dyDescent="0.35">
      <c r="A570" s="151" t="str">
        <f t="shared" ca="1" si="71"/>
        <v/>
      </c>
      <c r="B570" s="15">
        <v>579</v>
      </c>
      <c r="C570" s="81" t="str">
        <f t="shared" si="73"/>
        <v/>
      </c>
      <c r="E570" s="109" t="str">
        <f>IF(D570="","",VLOOKUP(D570,PROFILE!$B$6:$Z$5000,10,FALSE))</f>
        <v/>
      </c>
      <c r="F570" s="109" t="str">
        <f>IF(D570="","",VLOOKUP(D570,PROFILE!$B$6:$Z$5000,18,FALSE))</f>
        <v/>
      </c>
      <c r="G570" s="81" t="str">
        <f>IF(D570="","",VLOOKUP(D570,PROFILE!$B$6:$Z$5000,23,FALSE))</f>
        <v/>
      </c>
      <c r="H570" s="81" t="str">
        <f>IF(D570="","",VLOOKUP(D570,PROFILE!$B$6:$Z$5000,24,FALSE))</f>
        <v/>
      </c>
      <c r="I570" s="110" t="str">
        <f>IF(D570="","",VLOOKUP(D570,PROFILE!$B$6:$Z$5000,25,FALSE))</f>
        <v/>
      </c>
      <c r="K570" s="87" t="str">
        <f t="shared" si="74"/>
        <v/>
      </c>
      <c r="L570" s="87" t="str">
        <f t="shared" si="70"/>
        <v/>
      </c>
      <c r="N570" s="138" t="str">
        <f t="shared" si="67"/>
        <v/>
      </c>
      <c r="O570" s="110" t="str">
        <f>IF(D570="","",IF(VLOOKUP(D570,KPI!$A$4:$P$5000,16,FALSE)=0,"UNBILL","BILLED"))</f>
        <v/>
      </c>
      <c r="P570" s="90" t="str">
        <f t="shared" si="72"/>
        <v/>
      </c>
      <c r="Q570" s="168" t="str">
        <f t="shared" si="68"/>
        <v>ไม่ระบุ</v>
      </c>
      <c r="R570" s="169" t="str">
        <f t="shared" si="69"/>
        <v/>
      </c>
      <c r="U570" s="91">
        <v>570</v>
      </c>
    </row>
    <row r="571" spans="1:21" x14ac:dyDescent="0.35">
      <c r="A571" s="151" t="str">
        <f t="shared" ca="1" si="71"/>
        <v/>
      </c>
      <c r="B571" s="15">
        <v>580</v>
      </c>
      <c r="C571" s="81" t="str">
        <f t="shared" si="73"/>
        <v/>
      </c>
      <c r="E571" s="109" t="str">
        <f>IF(D571="","",VLOOKUP(D571,PROFILE!$B$6:$Z$5000,10,FALSE))</f>
        <v/>
      </c>
      <c r="F571" s="109" t="str">
        <f>IF(D571="","",VLOOKUP(D571,PROFILE!$B$6:$Z$5000,18,FALSE))</f>
        <v/>
      </c>
      <c r="G571" s="81" t="str">
        <f>IF(D571="","",VLOOKUP(D571,PROFILE!$B$6:$Z$5000,23,FALSE))</f>
        <v/>
      </c>
      <c r="H571" s="81" t="str">
        <f>IF(D571="","",VLOOKUP(D571,PROFILE!$B$6:$Z$5000,24,FALSE))</f>
        <v/>
      </c>
      <c r="I571" s="110" t="str">
        <f>IF(D571="","",VLOOKUP(D571,PROFILE!$B$6:$Z$5000,25,FALSE))</f>
        <v/>
      </c>
      <c r="K571" s="87" t="str">
        <f t="shared" si="74"/>
        <v/>
      </c>
      <c r="L571" s="87" t="str">
        <f t="shared" si="70"/>
        <v/>
      </c>
      <c r="N571" s="138" t="str">
        <f t="shared" si="67"/>
        <v/>
      </c>
      <c r="O571" s="110" t="str">
        <f>IF(D571="","",IF(VLOOKUP(D571,KPI!$A$4:$P$5000,16,FALSE)=0,"UNBILL","BILLED"))</f>
        <v/>
      </c>
      <c r="P571" s="90" t="str">
        <f t="shared" si="72"/>
        <v/>
      </c>
      <c r="Q571" s="168" t="str">
        <f t="shared" si="68"/>
        <v>ไม่ระบุ</v>
      </c>
      <c r="R571" s="169" t="str">
        <f t="shared" si="69"/>
        <v/>
      </c>
      <c r="U571" s="91">
        <v>571</v>
      </c>
    </row>
    <row r="572" spans="1:21" x14ac:dyDescent="0.35">
      <c r="A572" s="151" t="str">
        <f t="shared" ca="1" si="71"/>
        <v/>
      </c>
      <c r="B572" s="15">
        <v>581</v>
      </c>
      <c r="C572" s="81" t="str">
        <f t="shared" si="73"/>
        <v/>
      </c>
      <c r="E572" s="109" t="str">
        <f>IF(D572="","",VLOOKUP(D572,PROFILE!$B$6:$Z$5000,10,FALSE))</f>
        <v/>
      </c>
      <c r="F572" s="109" t="str">
        <f>IF(D572="","",VLOOKUP(D572,PROFILE!$B$6:$Z$5000,18,FALSE))</f>
        <v/>
      </c>
      <c r="G572" s="81" t="str">
        <f>IF(D572="","",VLOOKUP(D572,PROFILE!$B$6:$Z$5000,23,FALSE))</f>
        <v/>
      </c>
      <c r="H572" s="81" t="str">
        <f>IF(D572="","",VLOOKUP(D572,PROFILE!$B$6:$Z$5000,24,FALSE))</f>
        <v/>
      </c>
      <c r="I572" s="110" t="str">
        <f>IF(D572="","",VLOOKUP(D572,PROFILE!$B$6:$Z$5000,25,FALSE))</f>
        <v/>
      </c>
      <c r="K572" s="87" t="str">
        <f t="shared" si="74"/>
        <v/>
      </c>
      <c r="L572" s="87" t="str">
        <f t="shared" si="70"/>
        <v/>
      </c>
      <c r="N572" s="138" t="str">
        <f t="shared" si="67"/>
        <v/>
      </c>
      <c r="O572" s="110" t="str">
        <f>IF(D572="","",IF(VLOOKUP(D572,KPI!$A$4:$P$5000,16,FALSE)=0,"UNBILL","BILLED"))</f>
        <v/>
      </c>
      <c r="P572" s="90" t="str">
        <f t="shared" si="72"/>
        <v/>
      </c>
      <c r="Q572" s="168" t="str">
        <f t="shared" si="68"/>
        <v>ไม่ระบุ</v>
      </c>
      <c r="R572" s="169" t="str">
        <f t="shared" si="69"/>
        <v/>
      </c>
      <c r="U572" s="91">
        <v>572</v>
      </c>
    </row>
    <row r="573" spans="1:21" x14ac:dyDescent="0.35">
      <c r="A573" s="151" t="str">
        <f t="shared" ca="1" si="71"/>
        <v/>
      </c>
      <c r="B573" s="15">
        <v>582</v>
      </c>
      <c r="C573" s="81" t="str">
        <f t="shared" si="73"/>
        <v/>
      </c>
      <c r="E573" s="109" t="str">
        <f>IF(D573="","",VLOOKUP(D573,PROFILE!$B$6:$Z$5000,10,FALSE))</f>
        <v/>
      </c>
      <c r="F573" s="109" t="str">
        <f>IF(D573="","",VLOOKUP(D573,PROFILE!$B$6:$Z$5000,18,FALSE))</f>
        <v/>
      </c>
      <c r="G573" s="81" t="str">
        <f>IF(D573="","",VLOOKUP(D573,PROFILE!$B$6:$Z$5000,23,FALSE))</f>
        <v/>
      </c>
      <c r="H573" s="81" t="str">
        <f>IF(D573="","",VLOOKUP(D573,PROFILE!$B$6:$Z$5000,24,FALSE))</f>
        <v/>
      </c>
      <c r="I573" s="110" t="str">
        <f>IF(D573="","",VLOOKUP(D573,PROFILE!$B$6:$Z$5000,25,FALSE))</f>
        <v/>
      </c>
      <c r="K573" s="87" t="str">
        <f t="shared" si="74"/>
        <v/>
      </c>
      <c r="L573" s="87" t="str">
        <f t="shared" si="70"/>
        <v/>
      </c>
      <c r="N573" s="138" t="str">
        <f t="shared" si="67"/>
        <v/>
      </c>
      <c r="O573" s="110" t="str">
        <f>IF(D573="","",IF(VLOOKUP(D573,KPI!$A$4:$P$5000,16,FALSE)=0,"UNBILL","BILLED"))</f>
        <v/>
      </c>
      <c r="P573" s="90" t="str">
        <f t="shared" si="72"/>
        <v/>
      </c>
      <c r="Q573" s="168" t="str">
        <f t="shared" si="68"/>
        <v>ไม่ระบุ</v>
      </c>
      <c r="R573" s="169" t="str">
        <f t="shared" si="69"/>
        <v/>
      </c>
      <c r="U573" s="91">
        <v>573</v>
      </c>
    </row>
    <row r="574" spans="1:21" x14ac:dyDescent="0.35">
      <c r="A574" s="151" t="str">
        <f t="shared" ca="1" si="71"/>
        <v/>
      </c>
      <c r="B574" s="15">
        <v>583</v>
      </c>
      <c r="C574" s="81" t="str">
        <f t="shared" si="73"/>
        <v/>
      </c>
      <c r="E574" s="109" t="str">
        <f>IF(D574="","",VLOOKUP(D574,PROFILE!$B$6:$Z$5000,10,FALSE))</f>
        <v/>
      </c>
      <c r="F574" s="109" t="str">
        <f>IF(D574="","",VLOOKUP(D574,PROFILE!$B$6:$Z$5000,18,FALSE))</f>
        <v/>
      </c>
      <c r="G574" s="81" t="str">
        <f>IF(D574="","",VLOOKUP(D574,PROFILE!$B$6:$Z$5000,23,FALSE))</f>
        <v/>
      </c>
      <c r="H574" s="81" t="str">
        <f>IF(D574="","",VLOOKUP(D574,PROFILE!$B$6:$Z$5000,24,FALSE))</f>
        <v/>
      </c>
      <c r="I574" s="110" t="str">
        <f>IF(D574="","",VLOOKUP(D574,PROFILE!$B$6:$Z$5000,25,FALSE))</f>
        <v/>
      </c>
      <c r="K574" s="87" t="str">
        <f t="shared" si="74"/>
        <v/>
      </c>
      <c r="L574" s="87" t="str">
        <f t="shared" si="70"/>
        <v/>
      </c>
      <c r="N574" s="138" t="str">
        <f t="shared" si="67"/>
        <v/>
      </c>
      <c r="O574" s="110" t="str">
        <f>IF(D574="","",IF(VLOOKUP(D574,KPI!$A$4:$P$5000,16,FALSE)=0,"UNBILL","BILLED"))</f>
        <v/>
      </c>
      <c r="P574" s="90" t="str">
        <f t="shared" si="72"/>
        <v/>
      </c>
      <c r="Q574" s="168" t="str">
        <f t="shared" si="68"/>
        <v>ไม่ระบุ</v>
      </c>
      <c r="R574" s="169" t="str">
        <f t="shared" si="69"/>
        <v/>
      </c>
      <c r="U574" s="91">
        <v>574</v>
      </c>
    </row>
    <row r="575" spans="1:21" x14ac:dyDescent="0.35">
      <c r="A575" s="151" t="str">
        <f t="shared" ca="1" si="71"/>
        <v/>
      </c>
      <c r="B575" s="15">
        <v>584</v>
      </c>
      <c r="C575" s="81" t="str">
        <f t="shared" si="73"/>
        <v/>
      </c>
      <c r="E575" s="109" t="str">
        <f>IF(D575="","",VLOOKUP(D575,PROFILE!$B$6:$Z$5000,10,FALSE))</f>
        <v/>
      </c>
      <c r="F575" s="109" t="str">
        <f>IF(D575="","",VLOOKUP(D575,PROFILE!$B$6:$Z$5000,18,FALSE))</f>
        <v/>
      </c>
      <c r="G575" s="81" t="str">
        <f>IF(D575="","",VLOOKUP(D575,PROFILE!$B$6:$Z$5000,23,FALSE))</f>
        <v/>
      </c>
      <c r="H575" s="81" t="str">
        <f>IF(D575="","",VLOOKUP(D575,PROFILE!$B$6:$Z$5000,24,FALSE))</f>
        <v/>
      </c>
      <c r="I575" s="110" t="str">
        <f>IF(D575="","",VLOOKUP(D575,PROFILE!$B$6:$Z$5000,25,FALSE))</f>
        <v/>
      </c>
      <c r="K575" s="87" t="str">
        <f t="shared" si="74"/>
        <v/>
      </c>
      <c r="L575" s="87" t="str">
        <f t="shared" si="70"/>
        <v/>
      </c>
      <c r="N575" s="138" t="str">
        <f t="shared" si="67"/>
        <v/>
      </c>
      <c r="O575" s="110" t="str">
        <f>IF(D575="","",IF(VLOOKUP(D575,KPI!$A$4:$P$5000,16,FALSE)=0,"UNBILL","BILLED"))</f>
        <v/>
      </c>
      <c r="P575" s="90" t="str">
        <f t="shared" si="72"/>
        <v/>
      </c>
      <c r="Q575" s="168" t="str">
        <f t="shared" si="68"/>
        <v>ไม่ระบุ</v>
      </c>
      <c r="R575" s="169" t="str">
        <f t="shared" si="69"/>
        <v/>
      </c>
      <c r="U575" s="91">
        <v>575</v>
      </c>
    </row>
    <row r="576" spans="1:21" x14ac:dyDescent="0.35">
      <c r="A576" s="151" t="str">
        <f t="shared" ca="1" si="71"/>
        <v/>
      </c>
      <c r="B576" s="15">
        <v>585</v>
      </c>
      <c r="C576" s="81" t="str">
        <f t="shared" si="73"/>
        <v/>
      </c>
      <c r="E576" s="109" t="str">
        <f>IF(D576="","",VLOOKUP(D576,PROFILE!$B$6:$Z$5000,10,FALSE))</f>
        <v/>
      </c>
      <c r="F576" s="109" t="str">
        <f>IF(D576="","",VLOOKUP(D576,PROFILE!$B$6:$Z$5000,18,FALSE))</f>
        <v/>
      </c>
      <c r="G576" s="81" t="str">
        <f>IF(D576="","",VLOOKUP(D576,PROFILE!$B$6:$Z$5000,23,FALSE))</f>
        <v/>
      </c>
      <c r="H576" s="81" t="str">
        <f>IF(D576="","",VLOOKUP(D576,PROFILE!$B$6:$Z$5000,24,FALSE))</f>
        <v/>
      </c>
      <c r="I576" s="110" t="str">
        <f>IF(D576="","",VLOOKUP(D576,PROFILE!$B$6:$Z$5000,25,FALSE))</f>
        <v/>
      </c>
      <c r="K576" s="87" t="str">
        <f t="shared" si="74"/>
        <v/>
      </c>
      <c r="L576" s="87" t="str">
        <f t="shared" si="70"/>
        <v/>
      </c>
      <c r="N576" s="138" t="str">
        <f t="shared" si="67"/>
        <v/>
      </c>
      <c r="O576" s="110" t="str">
        <f>IF(D576="","",IF(VLOOKUP(D576,KPI!$A$4:$P$5000,16,FALSE)=0,"UNBILL","BILLED"))</f>
        <v/>
      </c>
      <c r="P576" s="90" t="str">
        <f t="shared" si="72"/>
        <v/>
      </c>
      <c r="Q576" s="168" t="str">
        <f t="shared" si="68"/>
        <v>ไม่ระบุ</v>
      </c>
      <c r="R576" s="169" t="str">
        <f t="shared" si="69"/>
        <v/>
      </c>
      <c r="U576" s="91">
        <v>576</v>
      </c>
    </row>
    <row r="577" spans="1:21" x14ac:dyDescent="0.35">
      <c r="A577" s="151" t="str">
        <f t="shared" ca="1" si="71"/>
        <v/>
      </c>
      <c r="B577" s="15">
        <v>586</v>
      </c>
      <c r="C577" s="81" t="str">
        <f t="shared" si="73"/>
        <v/>
      </c>
      <c r="E577" s="109" t="str">
        <f>IF(D577="","",VLOOKUP(D577,PROFILE!$B$6:$Z$5000,10,FALSE))</f>
        <v/>
      </c>
      <c r="F577" s="109" t="str">
        <f>IF(D577="","",VLOOKUP(D577,PROFILE!$B$6:$Z$5000,18,FALSE))</f>
        <v/>
      </c>
      <c r="G577" s="81" t="str">
        <f>IF(D577="","",VLOOKUP(D577,PROFILE!$B$6:$Z$5000,23,FALSE))</f>
        <v/>
      </c>
      <c r="H577" s="81" t="str">
        <f>IF(D577="","",VLOOKUP(D577,PROFILE!$B$6:$Z$5000,24,FALSE))</f>
        <v/>
      </c>
      <c r="I577" s="110" t="str">
        <f>IF(D577="","",VLOOKUP(D577,PROFILE!$B$6:$Z$5000,25,FALSE))</f>
        <v/>
      </c>
      <c r="K577" s="87" t="str">
        <f t="shared" si="74"/>
        <v/>
      </c>
      <c r="L577" s="87" t="str">
        <f t="shared" si="70"/>
        <v/>
      </c>
      <c r="N577" s="138" t="str">
        <f t="shared" si="67"/>
        <v/>
      </c>
      <c r="O577" s="110" t="str">
        <f>IF(D577="","",IF(VLOOKUP(D577,KPI!$A$4:$P$5000,16,FALSE)=0,"UNBILL","BILLED"))</f>
        <v/>
      </c>
      <c r="P577" s="90" t="str">
        <f t="shared" si="72"/>
        <v/>
      </c>
      <c r="Q577" s="168" t="str">
        <f t="shared" si="68"/>
        <v>ไม่ระบุ</v>
      </c>
      <c r="R577" s="169" t="str">
        <f t="shared" si="69"/>
        <v/>
      </c>
      <c r="U577" s="91">
        <v>577</v>
      </c>
    </row>
    <row r="578" spans="1:21" x14ac:dyDescent="0.35">
      <c r="A578" s="151" t="str">
        <f t="shared" ca="1" si="71"/>
        <v/>
      </c>
      <c r="B578" s="15">
        <v>587</v>
      </c>
      <c r="C578" s="81" t="str">
        <f t="shared" si="73"/>
        <v/>
      </c>
      <c r="E578" s="109" t="str">
        <f>IF(D578="","",VLOOKUP(D578,PROFILE!$B$6:$Z$5000,10,FALSE))</f>
        <v/>
      </c>
      <c r="F578" s="109" t="str">
        <f>IF(D578="","",VLOOKUP(D578,PROFILE!$B$6:$Z$5000,18,FALSE))</f>
        <v/>
      </c>
      <c r="G578" s="81" t="str">
        <f>IF(D578="","",VLOOKUP(D578,PROFILE!$B$6:$Z$5000,23,FALSE))</f>
        <v/>
      </c>
      <c r="H578" s="81" t="str">
        <f>IF(D578="","",VLOOKUP(D578,PROFILE!$B$6:$Z$5000,24,FALSE))</f>
        <v/>
      </c>
      <c r="I578" s="110" t="str">
        <f>IF(D578="","",VLOOKUP(D578,PROFILE!$B$6:$Z$5000,25,FALSE))</f>
        <v/>
      </c>
      <c r="K578" s="87" t="str">
        <f t="shared" si="74"/>
        <v/>
      </c>
      <c r="L578" s="87" t="str">
        <f t="shared" si="70"/>
        <v/>
      </c>
      <c r="N578" s="138" t="str">
        <f t="shared" si="67"/>
        <v/>
      </c>
      <c r="O578" s="110" t="str">
        <f>IF(D578="","",IF(VLOOKUP(D578,KPI!$A$4:$P$5000,16,FALSE)=0,"UNBILL","BILLED"))</f>
        <v/>
      </c>
      <c r="P578" s="90" t="str">
        <f t="shared" si="72"/>
        <v/>
      </c>
      <c r="Q578" s="168" t="str">
        <f t="shared" si="68"/>
        <v>ไม่ระบุ</v>
      </c>
      <c r="R578" s="169" t="str">
        <f t="shared" si="69"/>
        <v/>
      </c>
      <c r="U578" s="91">
        <v>578</v>
      </c>
    </row>
    <row r="579" spans="1:21" x14ac:dyDescent="0.35">
      <c r="A579" s="151" t="str">
        <f t="shared" ca="1" si="71"/>
        <v/>
      </c>
      <c r="B579" s="15">
        <v>588</v>
      </c>
      <c r="C579" s="81" t="str">
        <f t="shared" si="73"/>
        <v/>
      </c>
      <c r="E579" s="109" t="str">
        <f>IF(D579="","",VLOOKUP(D579,PROFILE!$B$6:$Z$5000,10,FALSE))</f>
        <v/>
      </c>
      <c r="F579" s="109" t="str">
        <f>IF(D579="","",VLOOKUP(D579,PROFILE!$B$6:$Z$5000,18,FALSE))</f>
        <v/>
      </c>
      <c r="G579" s="81" t="str">
        <f>IF(D579="","",VLOOKUP(D579,PROFILE!$B$6:$Z$5000,23,FALSE))</f>
        <v/>
      </c>
      <c r="H579" s="81" t="str">
        <f>IF(D579="","",VLOOKUP(D579,PROFILE!$B$6:$Z$5000,24,FALSE))</f>
        <v/>
      </c>
      <c r="I579" s="110" t="str">
        <f>IF(D579="","",VLOOKUP(D579,PROFILE!$B$6:$Z$5000,25,FALSE))</f>
        <v/>
      </c>
      <c r="K579" s="87" t="str">
        <f t="shared" si="74"/>
        <v/>
      </c>
      <c r="L579" s="87" t="str">
        <f t="shared" si="70"/>
        <v/>
      </c>
      <c r="N579" s="138" t="str">
        <f t="shared" si="67"/>
        <v/>
      </c>
      <c r="O579" s="110" t="str">
        <f>IF(D579="","",IF(VLOOKUP(D579,KPI!$A$4:$P$5000,16,FALSE)=0,"UNBILL","BILLED"))</f>
        <v/>
      </c>
      <c r="P579" s="90" t="str">
        <f t="shared" si="72"/>
        <v/>
      </c>
      <c r="Q579" s="168" t="str">
        <f t="shared" si="68"/>
        <v>ไม่ระบุ</v>
      </c>
      <c r="R579" s="169" t="str">
        <f t="shared" si="69"/>
        <v/>
      </c>
      <c r="U579" s="91">
        <v>579</v>
      </c>
    </row>
    <row r="580" spans="1:21" x14ac:dyDescent="0.35">
      <c r="A580" s="151" t="str">
        <f t="shared" ca="1" si="71"/>
        <v/>
      </c>
      <c r="B580" s="15">
        <v>589</v>
      </c>
      <c r="C580" s="81" t="str">
        <f t="shared" si="73"/>
        <v/>
      </c>
      <c r="E580" s="109" t="str">
        <f>IF(D580="","",VLOOKUP(D580,PROFILE!$B$6:$Z$5000,10,FALSE))</f>
        <v/>
      </c>
      <c r="F580" s="109" t="str">
        <f>IF(D580="","",VLOOKUP(D580,PROFILE!$B$6:$Z$5000,18,FALSE))</f>
        <v/>
      </c>
      <c r="G580" s="81" t="str">
        <f>IF(D580="","",VLOOKUP(D580,PROFILE!$B$6:$Z$5000,23,FALSE))</f>
        <v/>
      </c>
      <c r="H580" s="81" t="str">
        <f>IF(D580="","",VLOOKUP(D580,PROFILE!$B$6:$Z$5000,24,FALSE))</f>
        <v/>
      </c>
      <c r="I580" s="110" t="str">
        <f>IF(D580="","",VLOOKUP(D580,PROFILE!$B$6:$Z$5000,25,FALSE))</f>
        <v/>
      </c>
      <c r="K580" s="87" t="str">
        <f t="shared" si="74"/>
        <v/>
      </c>
      <c r="L580" s="87" t="str">
        <f t="shared" si="70"/>
        <v/>
      </c>
      <c r="N580" s="138" t="str">
        <f t="shared" si="67"/>
        <v/>
      </c>
      <c r="O580" s="110" t="str">
        <f>IF(D580="","",IF(VLOOKUP(D580,KPI!$A$4:$P$5000,16,FALSE)=0,"UNBILL","BILLED"))</f>
        <v/>
      </c>
      <c r="P580" s="90" t="str">
        <f t="shared" si="72"/>
        <v/>
      </c>
      <c r="Q580" s="168" t="str">
        <f t="shared" si="68"/>
        <v>ไม่ระบุ</v>
      </c>
      <c r="R580" s="169" t="str">
        <f t="shared" si="69"/>
        <v/>
      </c>
      <c r="U580" s="91">
        <v>580</v>
      </c>
    </row>
    <row r="581" spans="1:21" x14ac:dyDescent="0.35">
      <c r="A581" s="151" t="str">
        <f t="shared" ca="1" si="71"/>
        <v/>
      </c>
      <c r="B581" s="15">
        <v>590</v>
      </c>
      <c r="C581" s="81" t="str">
        <f t="shared" si="73"/>
        <v/>
      </c>
      <c r="E581" s="109" t="str">
        <f>IF(D581="","",VLOOKUP(D581,PROFILE!$B$6:$Z$5000,10,FALSE))</f>
        <v/>
      </c>
      <c r="F581" s="109" t="str">
        <f>IF(D581="","",VLOOKUP(D581,PROFILE!$B$6:$Z$5000,18,FALSE))</f>
        <v/>
      </c>
      <c r="G581" s="81" t="str">
        <f>IF(D581="","",VLOOKUP(D581,PROFILE!$B$6:$Z$5000,23,FALSE))</f>
        <v/>
      </c>
      <c r="H581" s="81" t="str">
        <f>IF(D581="","",VLOOKUP(D581,PROFILE!$B$6:$Z$5000,24,FALSE))</f>
        <v/>
      </c>
      <c r="I581" s="110" t="str">
        <f>IF(D581="","",VLOOKUP(D581,PROFILE!$B$6:$Z$5000,25,FALSE))</f>
        <v/>
      </c>
      <c r="K581" s="87" t="str">
        <f t="shared" si="74"/>
        <v/>
      </c>
      <c r="L581" s="87" t="str">
        <f t="shared" si="70"/>
        <v/>
      </c>
      <c r="N581" s="138" t="str">
        <f t="shared" ref="N581:N644" si="75">IF(D581="","",J581-L581)</f>
        <v/>
      </c>
      <c r="O581" s="110" t="str">
        <f>IF(D581="","",IF(VLOOKUP(D581,KPI!$A$4:$P$5000,16,FALSE)=0,"UNBILL","BILLED"))</f>
        <v/>
      </c>
      <c r="P581" s="90" t="str">
        <f t="shared" si="72"/>
        <v/>
      </c>
      <c r="Q581" s="168" t="str">
        <f t="shared" ref="Q581:Q644" si="76">IFERROR(VALUE(MONTH(E581)),"ไม่ระบุ")</f>
        <v>ไม่ระบุ</v>
      </c>
      <c r="R581" s="169" t="str">
        <f t="shared" ref="R581:R644" si="77">K581</f>
        <v/>
      </c>
      <c r="U581" s="91">
        <v>581</v>
      </c>
    </row>
    <row r="582" spans="1:21" x14ac:dyDescent="0.35">
      <c r="A582" s="151" t="str">
        <f t="shared" ca="1" si="71"/>
        <v/>
      </c>
      <c r="B582" s="15">
        <v>591</v>
      </c>
      <c r="C582" s="81" t="str">
        <f t="shared" si="73"/>
        <v/>
      </c>
      <c r="E582" s="109" t="str">
        <f>IF(D582="","",VLOOKUP(D582,PROFILE!$B$6:$Z$5000,10,FALSE))</f>
        <v/>
      </c>
      <c r="F582" s="109" t="str">
        <f>IF(D582="","",VLOOKUP(D582,PROFILE!$B$6:$Z$5000,18,FALSE))</f>
        <v/>
      </c>
      <c r="G582" s="81" t="str">
        <f>IF(D582="","",VLOOKUP(D582,PROFILE!$B$6:$Z$5000,23,FALSE))</f>
        <v/>
      </c>
      <c r="H582" s="81" t="str">
        <f>IF(D582="","",VLOOKUP(D582,PROFILE!$B$6:$Z$5000,24,FALSE))</f>
        <v/>
      </c>
      <c r="I582" s="110" t="str">
        <f>IF(D582="","",VLOOKUP(D582,PROFILE!$B$6:$Z$5000,25,FALSE))</f>
        <v/>
      </c>
      <c r="K582" s="87" t="str">
        <f t="shared" si="74"/>
        <v/>
      </c>
      <c r="L582" s="87" t="str">
        <f t="shared" si="70"/>
        <v/>
      </c>
      <c r="N582" s="138" t="str">
        <f t="shared" si="75"/>
        <v/>
      </c>
      <c r="O582" s="110" t="str">
        <f>IF(D582="","",IF(VLOOKUP(D582,KPI!$A$4:$P$5000,16,FALSE)=0,"UNBILL","BILLED"))</f>
        <v/>
      </c>
      <c r="P582" s="90" t="str">
        <f t="shared" si="72"/>
        <v/>
      </c>
      <c r="Q582" s="168" t="str">
        <f t="shared" si="76"/>
        <v>ไม่ระบุ</v>
      </c>
      <c r="R582" s="169" t="str">
        <f t="shared" si="77"/>
        <v/>
      </c>
      <c r="U582" s="91">
        <v>582</v>
      </c>
    </row>
    <row r="583" spans="1:21" x14ac:dyDescent="0.35">
      <c r="A583" s="151" t="str">
        <f t="shared" ca="1" si="71"/>
        <v/>
      </c>
      <c r="B583" s="15">
        <v>592</v>
      </c>
      <c r="C583" s="81" t="str">
        <f t="shared" si="73"/>
        <v/>
      </c>
      <c r="E583" s="109" t="str">
        <f>IF(D583="","",VLOOKUP(D583,PROFILE!$B$6:$Z$5000,10,FALSE))</f>
        <v/>
      </c>
      <c r="F583" s="109" t="str">
        <f>IF(D583="","",VLOOKUP(D583,PROFILE!$B$6:$Z$5000,18,FALSE))</f>
        <v/>
      </c>
      <c r="G583" s="81" t="str">
        <f>IF(D583="","",VLOOKUP(D583,PROFILE!$B$6:$Z$5000,23,FALSE))</f>
        <v/>
      </c>
      <c r="H583" s="81" t="str">
        <f>IF(D583="","",VLOOKUP(D583,PROFILE!$B$6:$Z$5000,24,FALSE))</f>
        <v/>
      </c>
      <c r="I583" s="110" t="str">
        <f>IF(D583="","",VLOOKUP(D583,PROFILE!$B$6:$Z$5000,25,FALSE))</f>
        <v/>
      </c>
      <c r="K583" s="87" t="str">
        <f t="shared" si="74"/>
        <v/>
      </c>
      <c r="L583" s="87" t="str">
        <f t="shared" si="70"/>
        <v/>
      </c>
      <c r="N583" s="138" t="str">
        <f t="shared" si="75"/>
        <v/>
      </c>
      <c r="O583" s="110" t="str">
        <f>IF(D583="","",IF(VLOOKUP(D583,KPI!$A$4:$P$5000,16,FALSE)=0,"UNBILL","BILLED"))</f>
        <v/>
      </c>
      <c r="P583" s="90" t="str">
        <f t="shared" si="72"/>
        <v/>
      </c>
      <c r="Q583" s="168" t="str">
        <f t="shared" si="76"/>
        <v>ไม่ระบุ</v>
      </c>
      <c r="R583" s="169" t="str">
        <f t="shared" si="77"/>
        <v/>
      </c>
      <c r="U583" s="91">
        <v>583</v>
      </c>
    </row>
    <row r="584" spans="1:21" x14ac:dyDescent="0.35">
      <c r="A584" s="151" t="str">
        <f t="shared" ca="1" si="71"/>
        <v/>
      </c>
      <c r="B584" s="15">
        <v>593</v>
      </c>
      <c r="C584" s="81" t="str">
        <f t="shared" si="73"/>
        <v/>
      </c>
      <c r="E584" s="109" t="str">
        <f>IF(D584="","",VLOOKUP(D584,PROFILE!$B$6:$Z$5000,10,FALSE))</f>
        <v/>
      </c>
      <c r="F584" s="109" t="str">
        <f>IF(D584="","",VLOOKUP(D584,PROFILE!$B$6:$Z$5000,18,FALSE))</f>
        <v/>
      </c>
      <c r="G584" s="81" t="str">
        <f>IF(D584="","",VLOOKUP(D584,PROFILE!$B$6:$Z$5000,23,FALSE))</f>
        <v/>
      </c>
      <c r="H584" s="81" t="str">
        <f>IF(D584="","",VLOOKUP(D584,PROFILE!$B$6:$Z$5000,24,FALSE))</f>
        <v/>
      </c>
      <c r="I584" s="110" t="str">
        <f>IF(D584="","",VLOOKUP(D584,PROFILE!$B$6:$Z$5000,25,FALSE))</f>
        <v/>
      </c>
      <c r="K584" s="87" t="str">
        <f t="shared" si="74"/>
        <v/>
      </c>
      <c r="L584" s="87" t="str">
        <f t="shared" si="70"/>
        <v/>
      </c>
      <c r="N584" s="138" t="str">
        <f t="shared" si="75"/>
        <v/>
      </c>
      <c r="O584" s="110" t="str">
        <f>IF(D584="","",IF(VLOOKUP(D584,KPI!$A$4:$P$5000,16,FALSE)=0,"UNBILL","BILLED"))</f>
        <v/>
      </c>
      <c r="P584" s="90" t="str">
        <f t="shared" si="72"/>
        <v/>
      </c>
      <c r="Q584" s="168" t="str">
        <f t="shared" si="76"/>
        <v>ไม่ระบุ</v>
      </c>
      <c r="R584" s="169" t="str">
        <f t="shared" si="77"/>
        <v/>
      </c>
      <c r="U584" s="91">
        <v>584</v>
      </c>
    </row>
    <row r="585" spans="1:21" x14ac:dyDescent="0.35">
      <c r="A585" s="151" t="str">
        <f t="shared" ca="1" si="71"/>
        <v/>
      </c>
      <c r="B585" s="15">
        <v>594</v>
      </c>
      <c r="C585" s="81" t="str">
        <f t="shared" si="73"/>
        <v/>
      </c>
      <c r="E585" s="109" t="str">
        <f>IF(D585="","",VLOOKUP(D585,PROFILE!$B$6:$Z$5000,10,FALSE))</f>
        <v/>
      </c>
      <c r="F585" s="109" t="str">
        <f>IF(D585="","",VLOOKUP(D585,PROFILE!$B$6:$Z$5000,18,FALSE))</f>
        <v/>
      </c>
      <c r="G585" s="81" t="str">
        <f>IF(D585="","",VLOOKUP(D585,PROFILE!$B$6:$Z$5000,23,FALSE))</f>
        <v/>
      </c>
      <c r="H585" s="81" t="str">
        <f>IF(D585="","",VLOOKUP(D585,PROFILE!$B$6:$Z$5000,24,FALSE))</f>
        <v/>
      </c>
      <c r="I585" s="110" t="str">
        <f>IF(D585="","",VLOOKUP(D585,PROFILE!$B$6:$Z$5000,25,FALSE))</f>
        <v/>
      </c>
      <c r="K585" s="87" t="str">
        <f t="shared" si="74"/>
        <v/>
      </c>
      <c r="L585" s="87" t="str">
        <f t="shared" si="70"/>
        <v/>
      </c>
      <c r="N585" s="138" t="str">
        <f t="shared" si="75"/>
        <v/>
      </c>
      <c r="O585" s="110" t="str">
        <f>IF(D585="","",IF(VLOOKUP(D585,KPI!$A$4:$P$5000,16,FALSE)=0,"UNBILL","BILLED"))</f>
        <v/>
      </c>
      <c r="P585" s="90" t="str">
        <f t="shared" si="72"/>
        <v/>
      </c>
      <c r="Q585" s="168" t="str">
        <f t="shared" si="76"/>
        <v>ไม่ระบุ</v>
      </c>
      <c r="R585" s="169" t="str">
        <f t="shared" si="77"/>
        <v/>
      </c>
      <c r="U585" s="91">
        <v>585</v>
      </c>
    </row>
    <row r="586" spans="1:21" x14ac:dyDescent="0.35">
      <c r="A586" s="151" t="str">
        <f t="shared" ca="1" si="71"/>
        <v/>
      </c>
      <c r="B586" s="15">
        <v>595</v>
      </c>
      <c r="C586" s="81" t="str">
        <f t="shared" si="73"/>
        <v/>
      </c>
      <c r="E586" s="109" t="str">
        <f>IF(D586="","",VLOOKUP(D586,PROFILE!$B$6:$Z$5000,10,FALSE))</f>
        <v/>
      </c>
      <c r="F586" s="109" t="str">
        <f>IF(D586="","",VLOOKUP(D586,PROFILE!$B$6:$Z$5000,18,FALSE))</f>
        <v/>
      </c>
      <c r="G586" s="81" t="str">
        <f>IF(D586="","",VLOOKUP(D586,PROFILE!$B$6:$Z$5000,23,FALSE))</f>
        <v/>
      </c>
      <c r="H586" s="81" t="str">
        <f>IF(D586="","",VLOOKUP(D586,PROFILE!$B$6:$Z$5000,24,FALSE))</f>
        <v/>
      </c>
      <c r="I586" s="110" t="str">
        <f>IF(D586="","",VLOOKUP(D586,PROFILE!$B$6:$Z$5000,25,FALSE))</f>
        <v/>
      </c>
      <c r="K586" s="87" t="str">
        <f t="shared" si="74"/>
        <v/>
      </c>
      <c r="L586" s="87" t="str">
        <f t="shared" si="70"/>
        <v/>
      </c>
      <c r="N586" s="138" t="str">
        <f t="shared" si="75"/>
        <v/>
      </c>
      <c r="O586" s="110" t="str">
        <f>IF(D586="","",IF(VLOOKUP(D586,KPI!$A$4:$P$5000,16,FALSE)=0,"UNBILL","BILLED"))</f>
        <v/>
      </c>
      <c r="P586" s="90" t="str">
        <f t="shared" si="72"/>
        <v/>
      </c>
      <c r="Q586" s="168" t="str">
        <f t="shared" si="76"/>
        <v>ไม่ระบุ</v>
      </c>
      <c r="R586" s="169" t="str">
        <f t="shared" si="77"/>
        <v/>
      </c>
      <c r="U586" s="91">
        <v>586</v>
      </c>
    </row>
    <row r="587" spans="1:21" x14ac:dyDescent="0.35">
      <c r="A587" s="151" t="str">
        <f t="shared" ca="1" si="71"/>
        <v/>
      </c>
      <c r="B587" s="15">
        <v>596</v>
      </c>
      <c r="C587" s="81" t="str">
        <f t="shared" si="73"/>
        <v/>
      </c>
      <c r="E587" s="109" t="str">
        <f>IF(D587="","",VLOOKUP(D587,PROFILE!$B$6:$Z$5000,10,FALSE))</f>
        <v/>
      </c>
      <c r="F587" s="109" t="str">
        <f>IF(D587="","",VLOOKUP(D587,PROFILE!$B$6:$Z$5000,18,FALSE))</f>
        <v/>
      </c>
      <c r="G587" s="81" t="str">
        <f>IF(D587="","",VLOOKUP(D587,PROFILE!$B$6:$Z$5000,23,FALSE))</f>
        <v/>
      </c>
      <c r="H587" s="81" t="str">
        <f>IF(D587="","",VLOOKUP(D587,PROFILE!$B$6:$Z$5000,24,FALSE))</f>
        <v/>
      </c>
      <c r="I587" s="110" t="str">
        <f>IF(D587="","",VLOOKUP(D587,PROFILE!$B$6:$Z$5000,25,FALSE))</f>
        <v/>
      </c>
      <c r="K587" s="87" t="str">
        <f t="shared" si="74"/>
        <v/>
      </c>
      <c r="L587" s="87" t="str">
        <f t="shared" si="70"/>
        <v/>
      </c>
      <c r="N587" s="138" t="str">
        <f t="shared" si="75"/>
        <v/>
      </c>
      <c r="O587" s="110" t="str">
        <f>IF(D587="","",IF(VLOOKUP(D587,KPI!$A$4:$P$5000,16,FALSE)=0,"UNBILL","BILLED"))</f>
        <v/>
      </c>
      <c r="P587" s="90" t="str">
        <f t="shared" si="72"/>
        <v/>
      </c>
      <c r="Q587" s="168" t="str">
        <f t="shared" si="76"/>
        <v>ไม่ระบุ</v>
      </c>
      <c r="R587" s="169" t="str">
        <f t="shared" si="77"/>
        <v/>
      </c>
      <c r="U587" s="91">
        <v>587</v>
      </c>
    </row>
    <row r="588" spans="1:21" x14ac:dyDescent="0.35">
      <c r="A588" s="151" t="str">
        <f t="shared" ca="1" si="71"/>
        <v/>
      </c>
      <c r="B588" s="15">
        <v>597</v>
      </c>
      <c r="C588" s="81" t="str">
        <f t="shared" si="73"/>
        <v/>
      </c>
      <c r="E588" s="109" t="str">
        <f>IF(D588="","",VLOOKUP(D588,PROFILE!$B$6:$Z$5000,10,FALSE))</f>
        <v/>
      </c>
      <c r="F588" s="109" t="str">
        <f>IF(D588="","",VLOOKUP(D588,PROFILE!$B$6:$Z$5000,18,FALSE))</f>
        <v/>
      </c>
      <c r="G588" s="81" t="str">
        <f>IF(D588="","",VLOOKUP(D588,PROFILE!$B$6:$Z$5000,23,FALSE))</f>
        <v/>
      </c>
      <c r="H588" s="81" t="str">
        <f>IF(D588="","",VLOOKUP(D588,PROFILE!$B$6:$Z$5000,24,FALSE))</f>
        <v/>
      </c>
      <c r="I588" s="110" t="str">
        <f>IF(D588="","",VLOOKUP(D588,PROFILE!$B$6:$Z$5000,25,FALSE))</f>
        <v/>
      </c>
      <c r="K588" s="87" t="str">
        <f t="shared" si="74"/>
        <v/>
      </c>
      <c r="L588" s="87" t="str">
        <f t="shared" si="70"/>
        <v/>
      </c>
      <c r="N588" s="138" t="str">
        <f t="shared" si="75"/>
        <v/>
      </c>
      <c r="O588" s="110" t="str">
        <f>IF(D588="","",IF(VLOOKUP(D588,KPI!$A$4:$P$5000,16,FALSE)=0,"UNBILL","BILLED"))</f>
        <v/>
      </c>
      <c r="P588" s="90" t="str">
        <f t="shared" si="72"/>
        <v/>
      </c>
      <c r="Q588" s="168" t="str">
        <f t="shared" si="76"/>
        <v>ไม่ระบุ</v>
      </c>
      <c r="R588" s="169" t="str">
        <f t="shared" si="77"/>
        <v/>
      </c>
      <c r="U588" s="91">
        <v>588</v>
      </c>
    </row>
    <row r="589" spans="1:21" x14ac:dyDescent="0.35">
      <c r="A589" s="151" t="str">
        <f t="shared" ca="1" si="71"/>
        <v/>
      </c>
      <c r="B589" s="15">
        <v>598</v>
      </c>
      <c r="C589" s="81" t="str">
        <f t="shared" si="73"/>
        <v/>
      </c>
      <c r="E589" s="109" t="str">
        <f>IF(D589="","",VLOOKUP(D589,PROFILE!$B$6:$Z$5000,10,FALSE))</f>
        <v/>
      </c>
      <c r="F589" s="109" t="str">
        <f>IF(D589="","",VLOOKUP(D589,PROFILE!$B$6:$Z$5000,18,FALSE))</f>
        <v/>
      </c>
      <c r="G589" s="81" t="str">
        <f>IF(D589="","",VLOOKUP(D589,PROFILE!$B$6:$Z$5000,23,FALSE))</f>
        <v/>
      </c>
      <c r="H589" s="81" t="str">
        <f>IF(D589="","",VLOOKUP(D589,PROFILE!$B$6:$Z$5000,24,FALSE))</f>
        <v/>
      </c>
      <c r="I589" s="110" t="str">
        <f>IF(D589="","",VLOOKUP(D589,PROFILE!$B$6:$Z$5000,25,FALSE))</f>
        <v/>
      </c>
      <c r="K589" s="87" t="str">
        <f t="shared" si="74"/>
        <v/>
      </c>
      <c r="L589" s="87" t="str">
        <f t="shared" si="70"/>
        <v/>
      </c>
      <c r="N589" s="138" t="str">
        <f t="shared" si="75"/>
        <v/>
      </c>
      <c r="O589" s="110" t="str">
        <f>IF(D589="","",IF(VLOOKUP(D589,KPI!$A$4:$P$5000,16,FALSE)=0,"UNBILL","BILLED"))</f>
        <v/>
      </c>
      <c r="P589" s="90" t="str">
        <f t="shared" si="72"/>
        <v/>
      </c>
      <c r="Q589" s="168" t="str">
        <f t="shared" si="76"/>
        <v>ไม่ระบุ</v>
      </c>
      <c r="R589" s="169" t="str">
        <f t="shared" si="77"/>
        <v/>
      </c>
      <c r="U589" s="91">
        <v>589</v>
      </c>
    </row>
    <row r="590" spans="1:21" x14ac:dyDescent="0.35">
      <c r="A590" s="151" t="str">
        <f t="shared" ca="1" si="71"/>
        <v/>
      </c>
      <c r="B590" s="15">
        <v>599</v>
      </c>
      <c r="C590" s="81" t="str">
        <f t="shared" si="73"/>
        <v/>
      </c>
      <c r="E590" s="109" t="str">
        <f>IF(D590="","",VLOOKUP(D590,PROFILE!$B$6:$Z$5000,10,FALSE))</f>
        <v/>
      </c>
      <c r="F590" s="109" t="str">
        <f>IF(D590="","",VLOOKUP(D590,PROFILE!$B$6:$Z$5000,18,FALSE))</f>
        <v/>
      </c>
      <c r="G590" s="81" t="str">
        <f>IF(D590="","",VLOOKUP(D590,PROFILE!$B$6:$Z$5000,23,FALSE))</f>
        <v/>
      </c>
      <c r="H590" s="81" t="str">
        <f>IF(D590="","",VLOOKUP(D590,PROFILE!$B$6:$Z$5000,24,FALSE))</f>
        <v/>
      </c>
      <c r="I590" s="110" t="str">
        <f>IF(D590="","",VLOOKUP(D590,PROFILE!$B$6:$Z$5000,25,FALSE))</f>
        <v/>
      </c>
      <c r="K590" s="87" t="str">
        <f t="shared" si="74"/>
        <v/>
      </c>
      <c r="L590" s="87" t="str">
        <f t="shared" si="70"/>
        <v/>
      </c>
      <c r="N590" s="138" t="str">
        <f t="shared" si="75"/>
        <v/>
      </c>
      <c r="O590" s="110" t="str">
        <f>IF(D590="","",IF(VLOOKUP(D590,KPI!$A$4:$P$5000,16,FALSE)=0,"UNBILL","BILLED"))</f>
        <v/>
      </c>
      <c r="P590" s="90" t="str">
        <f t="shared" si="72"/>
        <v/>
      </c>
      <c r="Q590" s="168" t="str">
        <f t="shared" si="76"/>
        <v>ไม่ระบุ</v>
      </c>
      <c r="R590" s="169" t="str">
        <f t="shared" si="77"/>
        <v/>
      </c>
      <c r="U590" s="91">
        <v>590</v>
      </c>
    </row>
    <row r="591" spans="1:21" x14ac:dyDescent="0.35">
      <c r="A591" s="151" t="str">
        <f t="shared" ca="1" si="71"/>
        <v/>
      </c>
      <c r="B591" s="15">
        <v>600</v>
      </c>
      <c r="C591" s="81" t="str">
        <f t="shared" si="73"/>
        <v/>
      </c>
      <c r="E591" s="109" t="str">
        <f>IF(D591="","",VLOOKUP(D591,PROFILE!$B$6:$Z$5000,10,FALSE))</f>
        <v/>
      </c>
      <c r="F591" s="109" t="str">
        <f>IF(D591="","",VLOOKUP(D591,PROFILE!$B$6:$Z$5000,18,FALSE))</f>
        <v/>
      </c>
      <c r="G591" s="81" t="str">
        <f>IF(D591="","",VLOOKUP(D591,PROFILE!$B$6:$Z$5000,23,FALSE))</f>
        <v/>
      </c>
      <c r="H591" s="81" t="str">
        <f>IF(D591="","",VLOOKUP(D591,PROFILE!$B$6:$Z$5000,24,FALSE))</f>
        <v/>
      </c>
      <c r="I591" s="110" t="str">
        <f>IF(D591="","",VLOOKUP(D591,PROFILE!$B$6:$Z$5000,25,FALSE))</f>
        <v/>
      </c>
      <c r="K591" s="87" t="str">
        <f t="shared" si="74"/>
        <v/>
      </c>
      <c r="L591" s="87" t="str">
        <f t="shared" si="70"/>
        <v/>
      </c>
      <c r="N591" s="138" t="str">
        <f t="shared" si="75"/>
        <v/>
      </c>
      <c r="O591" s="110" t="str">
        <f>IF(D591="","",IF(VLOOKUP(D591,KPI!$A$4:$P$5000,16,FALSE)=0,"UNBILL","BILLED"))</f>
        <v/>
      </c>
      <c r="P591" s="90" t="str">
        <f t="shared" si="72"/>
        <v/>
      </c>
      <c r="Q591" s="168" t="str">
        <f t="shared" si="76"/>
        <v>ไม่ระบุ</v>
      </c>
      <c r="R591" s="169" t="str">
        <f t="shared" si="77"/>
        <v/>
      </c>
      <c r="U591" s="91">
        <v>591</v>
      </c>
    </row>
    <row r="592" spans="1:21" x14ac:dyDescent="0.35">
      <c r="A592" s="151" t="str">
        <f t="shared" ca="1" si="71"/>
        <v/>
      </c>
      <c r="B592" s="15">
        <v>601</v>
      </c>
      <c r="C592" s="81" t="str">
        <f t="shared" si="73"/>
        <v/>
      </c>
      <c r="E592" s="109" t="str">
        <f>IF(D592="","",VLOOKUP(D592,PROFILE!$B$6:$Z$5000,10,FALSE))</f>
        <v/>
      </c>
      <c r="F592" s="109" t="str">
        <f>IF(D592="","",VLOOKUP(D592,PROFILE!$B$6:$Z$5000,18,FALSE))</f>
        <v/>
      </c>
      <c r="G592" s="81" t="str">
        <f>IF(D592="","",VLOOKUP(D592,PROFILE!$B$6:$Z$5000,23,FALSE))</f>
        <v/>
      </c>
      <c r="H592" s="81" t="str">
        <f>IF(D592="","",VLOOKUP(D592,PROFILE!$B$6:$Z$5000,24,FALSE))</f>
        <v/>
      </c>
      <c r="I592" s="110" t="str">
        <f>IF(D592="","",VLOOKUP(D592,PROFILE!$B$6:$Z$5000,25,FALSE))</f>
        <v/>
      </c>
      <c r="K592" s="87" t="str">
        <f t="shared" si="74"/>
        <v/>
      </c>
      <c r="L592" s="87" t="str">
        <f t="shared" si="70"/>
        <v/>
      </c>
      <c r="N592" s="138" t="str">
        <f t="shared" si="75"/>
        <v/>
      </c>
      <c r="O592" s="110" t="str">
        <f>IF(D592="","",IF(VLOOKUP(D592,KPI!$A$4:$P$5000,16,FALSE)=0,"UNBILL","BILLED"))</f>
        <v/>
      </c>
      <c r="P592" s="90" t="str">
        <f t="shared" si="72"/>
        <v/>
      </c>
      <c r="Q592" s="168" t="str">
        <f t="shared" si="76"/>
        <v>ไม่ระบุ</v>
      </c>
      <c r="R592" s="169" t="str">
        <f t="shared" si="77"/>
        <v/>
      </c>
      <c r="U592" s="91">
        <v>592</v>
      </c>
    </row>
    <row r="593" spans="1:21" x14ac:dyDescent="0.35">
      <c r="A593" s="151" t="str">
        <f t="shared" ca="1" si="71"/>
        <v/>
      </c>
      <c r="B593" s="15">
        <v>602</v>
      </c>
      <c r="C593" s="81" t="str">
        <f t="shared" si="73"/>
        <v/>
      </c>
      <c r="E593" s="109" t="str">
        <f>IF(D593="","",VLOOKUP(D593,PROFILE!$B$6:$Z$5000,10,FALSE))</f>
        <v/>
      </c>
      <c r="F593" s="109" t="str">
        <f>IF(D593="","",VLOOKUP(D593,PROFILE!$B$6:$Z$5000,18,FALSE))</f>
        <v/>
      </c>
      <c r="G593" s="81" t="str">
        <f>IF(D593="","",VLOOKUP(D593,PROFILE!$B$6:$Z$5000,23,FALSE))</f>
        <v/>
      </c>
      <c r="H593" s="81" t="str">
        <f>IF(D593="","",VLOOKUP(D593,PROFILE!$B$6:$Z$5000,24,FALSE))</f>
        <v/>
      </c>
      <c r="I593" s="110" t="str">
        <f>IF(D593="","",VLOOKUP(D593,PROFILE!$B$6:$Z$5000,25,FALSE))</f>
        <v/>
      </c>
      <c r="K593" s="87" t="str">
        <f t="shared" si="74"/>
        <v/>
      </c>
      <c r="L593" s="87" t="str">
        <f t="shared" si="70"/>
        <v/>
      </c>
      <c r="N593" s="138" t="str">
        <f t="shared" si="75"/>
        <v/>
      </c>
      <c r="O593" s="110" t="str">
        <f>IF(D593="","",IF(VLOOKUP(D593,KPI!$A$4:$P$5000,16,FALSE)=0,"UNBILL","BILLED"))</f>
        <v/>
      </c>
      <c r="P593" s="90" t="str">
        <f t="shared" si="72"/>
        <v/>
      </c>
      <c r="Q593" s="168" t="str">
        <f t="shared" si="76"/>
        <v>ไม่ระบุ</v>
      </c>
      <c r="R593" s="169" t="str">
        <f t="shared" si="77"/>
        <v/>
      </c>
      <c r="U593" s="91">
        <v>593</v>
      </c>
    </row>
    <row r="594" spans="1:21" x14ac:dyDescent="0.35">
      <c r="A594" s="151" t="str">
        <f t="shared" ca="1" si="71"/>
        <v/>
      </c>
      <c r="B594" s="15">
        <v>603</v>
      </c>
      <c r="C594" s="81" t="str">
        <f t="shared" si="73"/>
        <v/>
      </c>
      <c r="E594" s="109" t="str">
        <f>IF(D594="","",VLOOKUP(D594,PROFILE!$B$6:$Z$5000,10,FALSE))</f>
        <v/>
      </c>
      <c r="F594" s="109" t="str">
        <f>IF(D594="","",VLOOKUP(D594,PROFILE!$B$6:$Z$5000,18,FALSE))</f>
        <v/>
      </c>
      <c r="G594" s="81" t="str">
        <f>IF(D594="","",VLOOKUP(D594,PROFILE!$B$6:$Z$5000,23,FALSE))</f>
        <v/>
      </c>
      <c r="H594" s="81" t="str">
        <f>IF(D594="","",VLOOKUP(D594,PROFILE!$B$6:$Z$5000,24,FALSE))</f>
        <v/>
      </c>
      <c r="I594" s="110" t="str">
        <f>IF(D594="","",VLOOKUP(D594,PROFILE!$B$6:$Z$5000,25,FALSE))</f>
        <v/>
      </c>
      <c r="K594" s="87" t="str">
        <f t="shared" si="74"/>
        <v/>
      </c>
      <c r="L594" s="87" t="str">
        <f t="shared" ref="L594:L657" si="78">IF(D594="","",J594*0.03)</f>
        <v/>
      </c>
      <c r="N594" s="138" t="str">
        <f t="shared" si="75"/>
        <v/>
      </c>
      <c r="O594" s="110" t="str">
        <f>IF(D594="","",IF(VLOOKUP(D594,KPI!$A$4:$P$5000,16,FALSE)=0,"UNBILL","BILLED"))</f>
        <v/>
      </c>
      <c r="P594" s="90" t="str">
        <f t="shared" si="72"/>
        <v/>
      </c>
      <c r="Q594" s="168" t="str">
        <f t="shared" si="76"/>
        <v>ไม่ระบุ</v>
      </c>
      <c r="R594" s="169" t="str">
        <f t="shared" si="77"/>
        <v/>
      </c>
      <c r="U594" s="91">
        <v>594</v>
      </c>
    </row>
    <row r="595" spans="1:21" x14ac:dyDescent="0.35">
      <c r="A595" s="151" t="str">
        <f t="shared" ca="1" si="71"/>
        <v/>
      </c>
      <c r="B595" s="15">
        <v>604</v>
      </c>
      <c r="C595" s="81" t="str">
        <f t="shared" si="73"/>
        <v/>
      </c>
      <c r="E595" s="109" t="str">
        <f>IF(D595="","",VLOOKUP(D595,PROFILE!$B$6:$Z$5000,10,FALSE))</f>
        <v/>
      </c>
      <c r="F595" s="109" t="str">
        <f>IF(D595="","",VLOOKUP(D595,PROFILE!$B$6:$Z$5000,18,FALSE))</f>
        <v/>
      </c>
      <c r="G595" s="81" t="str">
        <f>IF(D595="","",VLOOKUP(D595,PROFILE!$B$6:$Z$5000,23,FALSE))</f>
        <v/>
      </c>
      <c r="H595" s="81" t="str">
        <f>IF(D595="","",VLOOKUP(D595,PROFILE!$B$6:$Z$5000,24,FALSE))</f>
        <v/>
      </c>
      <c r="I595" s="110" t="str">
        <f>IF(D595="","",VLOOKUP(D595,PROFILE!$B$6:$Z$5000,25,FALSE))</f>
        <v/>
      </c>
      <c r="K595" s="87" t="str">
        <f t="shared" si="74"/>
        <v/>
      </c>
      <c r="L595" s="87" t="str">
        <f t="shared" si="78"/>
        <v/>
      </c>
      <c r="N595" s="138" t="str">
        <f t="shared" si="75"/>
        <v/>
      </c>
      <c r="O595" s="110" t="str">
        <f>IF(D595="","",IF(VLOOKUP(D595,KPI!$A$4:$P$5000,16,FALSE)=0,"UNBILL","BILLED"))</f>
        <v/>
      </c>
      <c r="P595" s="90" t="str">
        <f t="shared" si="72"/>
        <v/>
      </c>
      <c r="Q595" s="168" t="str">
        <f t="shared" si="76"/>
        <v>ไม่ระบุ</v>
      </c>
      <c r="R595" s="169" t="str">
        <f t="shared" si="77"/>
        <v/>
      </c>
      <c r="U595" s="91">
        <v>595</v>
      </c>
    </row>
    <row r="596" spans="1:21" x14ac:dyDescent="0.35">
      <c r="A596" s="151" t="str">
        <f t="shared" ca="1" si="71"/>
        <v/>
      </c>
      <c r="B596" s="15">
        <v>605</v>
      </c>
      <c r="C596" s="81" t="str">
        <f t="shared" si="73"/>
        <v/>
      </c>
      <c r="E596" s="109" t="str">
        <f>IF(D596="","",VLOOKUP(D596,PROFILE!$B$6:$Z$5000,10,FALSE))</f>
        <v/>
      </c>
      <c r="F596" s="109" t="str">
        <f>IF(D596="","",VLOOKUP(D596,PROFILE!$B$6:$Z$5000,18,FALSE))</f>
        <v/>
      </c>
      <c r="G596" s="81" t="str">
        <f>IF(D596="","",VLOOKUP(D596,PROFILE!$B$6:$Z$5000,23,FALSE))</f>
        <v/>
      </c>
      <c r="H596" s="81" t="str">
        <f>IF(D596="","",VLOOKUP(D596,PROFILE!$B$6:$Z$5000,24,FALSE))</f>
        <v/>
      </c>
      <c r="I596" s="110" t="str">
        <f>IF(D596="","",VLOOKUP(D596,PROFILE!$B$6:$Z$5000,25,FALSE))</f>
        <v/>
      </c>
      <c r="K596" s="87" t="str">
        <f t="shared" si="74"/>
        <v/>
      </c>
      <c r="L596" s="87" t="str">
        <f t="shared" si="78"/>
        <v/>
      </c>
      <c r="N596" s="138" t="str">
        <f t="shared" si="75"/>
        <v/>
      </c>
      <c r="O596" s="110" t="str">
        <f>IF(D596="","",IF(VLOOKUP(D596,KPI!$A$4:$P$5000,16,FALSE)=0,"UNBILL","BILLED"))</f>
        <v/>
      </c>
      <c r="P596" s="90" t="str">
        <f t="shared" si="72"/>
        <v/>
      </c>
      <c r="Q596" s="168" t="str">
        <f t="shared" si="76"/>
        <v>ไม่ระบุ</v>
      </c>
      <c r="R596" s="169" t="str">
        <f t="shared" si="77"/>
        <v/>
      </c>
      <c r="U596" s="91">
        <v>596</v>
      </c>
    </row>
    <row r="597" spans="1:21" x14ac:dyDescent="0.35">
      <c r="A597" s="151" t="str">
        <f t="shared" ca="1" si="71"/>
        <v/>
      </c>
      <c r="B597" s="15">
        <v>606</v>
      </c>
      <c r="C597" s="81" t="str">
        <f t="shared" si="73"/>
        <v/>
      </c>
      <c r="E597" s="109" t="str">
        <f>IF(D597="","",VLOOKUP(D597,PROFILE!$B$6:$Z$5000,10,FALSE))</f>
        <v/>
      </c>
      <c r="F597" s="109" t="str">
        <f>IF(D597="","",VLOOKUP(D597,PROFILE!$B$6:$Z$5000,18,FALSE))</f>
        <v/>
      </c>
      <c r="G597" s="81" t="str">
        <f>IF(D597="","",VLOOKUP(D597,PROFILE!$B$6:$Z$5000,23,FALSE))</f>
        <v/>
      </c>
      <c r="H597" s="81" t="str">
        <f>IF(D597="","",VLOOKUP(D597,PROFILE!$B$6:$Z$5000,24,FALSE))</f>
        <v/>
      </c>
      <c r="I597" s="110" t="str">
        <f>IF(D597="","",VLOOKUP(D597,PROFILE!$B$6:$Z$5000,25,FALSE))</f>
        <v/>
      </c>
      <c r="K597" s="87" t="str">
        <f t="shared" si="74"/>
        <v/>
      </c>
      <c r="L597" s="87" t="str">
        <f t="shared" si="78"/>
        <v/>
      </c>
      <c r="N597" s="138" t="str">
        <f t="shared" si="75"/>
        <v/>
      </c>
      <c r="O597" s="110" t="str">
        <f>IF(D597="","",IF(VLOOKUP(D597,KPI!$A$4:$P$5000,16,FALSE)=0,"UNBILL","BILLED"))</f>
        <v/>
      </c>
      <c r="P597" s="90" t="str">
        <f t="shared" si="72"/>
        <v/>
      </c>
      <c r="Q597" s="168" t="str">
        <f t="shared" si="76"/>
        <v>ไม่ระบุ</v>
      </c>
      <c r="R597" s="169" t="str">
        <f t="shared" si="77"/>
        <v/>
      </c>
      <c r="U597" s="91">
        <v>597</v>
      </c>
    </row>
    <row r="598" spans="1:21" x14ac:dyDescent="0.35">
      <c r="A598" s="151" t="str">
        <f t="shared" ca="1" si="71"/>
        <v/>
      </c>
      <c r="B598" s="15">
        <v>607</v>
      </c>
      <c r="C598" s="81" t="str">
        <f t="shared" si="73"/>
        <v/>
      </c>
      <c r="E598" s="109" t="str">
        <f>IF(D598="","",VLOOKUP(D598,PROFILE!$B$6:$Z$5000,10,FALSE))</f>
        <v/>
      </c>
      <c r="F598" s="109" t="str">
        <f>IF(D598="","",VLOOKUP(D598,PROFILE!$B$6:$Z$5000,18,FALSE))</f>
        <v/>
      </c>
      <c r="G598" s="81" t="str">
        <f>IF(D598="","",VLOOKUP(D598,PROFILE!$B$6:$Z$5000,23,FALSE))</f>
        <v/>
      </c>
      <c r="H598" s="81" t="str">
        <f>IF(D598="","",VLOOKUP(D598,PROFILE!$B$6:$Z$5000,24,FALSE))</f>
        <v/>
      </c>
      <c r="I598" s="110" t="str">
        <f>IF(D598="","",VLOOKUP(D598,PROFILE!$B$6:$Z$5000,25,FALSE))</f>
        <v/>
      </c>
      <c r="K598" s="87" t="str">
        <f t="shared" si="74"/>
        <v/>
      </c>
      <c r="L598" s="87" t="str">
        <f t="shared" si="78"/>
        <v/>
      </c>
      <c r="N598" s="138" t="str">
        <f t="shared" si="75"/>
        <v/>
      </c>
      <c r="O598" s="110" t="str">
        <f>IF(D598="","",IF(VLOOKUP(D598,KPI!$A$4:$P$5000,16,FALSE)=0,"UNBILL","BILLED"))</f>
        <v/>
      </c>
      <c r="P598" s="90" t="str">
        <f t="shared" si="72"/>
        <v/>
      </c>
      <c r="Q598" s="168" t="str">
        <f t="shared" si="76"/>
        <v>ไม่ระบุ</v>
      </c>
      <c r="R598" s="169" t="str">
        <f t="shared" si="77"/>
        <v/>
      </c>
      <c r="U598" s="91">
        <v>598</v>
      </c>
    </row>
    <row r="599" spans="1:21" x14ac:dyDescent="0.35">
      <c r="A599" s="151" t="str">
        <f t="shared" ca="1" si="71"/>
        <v/>
      </c>
      <c r="B599" s="15">
        <v>608</v>
      </c>
      <c r="C599" s="81" t="str">
        <f t="shared" si="73"/>
        <v/>
      </c>
      <c r="E599" s="109" t="str">
        <f>IF(D599="","",VLOOKUP(D599,PROFILE!$B$6:$Z$5000,10,FALSE))</f>
        <v/>
      </c>
      <c r="F599" s="109" t="str">
        <f>IF(D599="","",VLOOKUP(D599,PROFILE!$B$6:$Z$5000,18,FALSE))</f>
        <v/>
      </c>
      <c r="G599" s="81" t="str">
        <f>IF(D599="","",VLOOKUP(D599,PROFILE!$B$6:$Z$5000,23,FALSE))</f>
        <v/>
      </c>
      <c r="H599" s="81" t="str">
        <f>IF(D599="","",VLOOKUP(D599,PROFILE!$B$6:$Z$5000,24,FALSE))</f>
        <v/>
      </c>
      <c r="I599" s="110" t="str">
        <f>IF(D599="","",VLOOKUP(D599,PROFILE!$B$6:$Z$5000,25,FALSE))</f>
        <v/>
      </c>
      <c r="K599" s="87" t="str">
        <f t="shared" si="74"/>
        <v/>
      </c>
      <c r="L599" s="87" t="str">
        <f t="shared" si="78"/>
        <v/>
      </c>
      <c r="N599" s="138" t="str">
        <f t="shared" si="75"/>
        <v/>
      </c>
      <c r="O599" s="110" t="str">
        <f>IF(D599="","",IF(VLOOKUP(D599,KPI!$A$4:$P$5000,16,FALSE)=0,"UNBILL","BILLED"))</f>
        <v/>
      </c>
      <c r="P599" s="90" t="str">
        <f t="shared" si="72"/>
        <v/>
      </c>
      <c r="Q599" s="168" t="str">
        <f t="shared" si="76"/>
        <v>ไม่ระบุ</v>
      </c>
      <c r="R599" s="169" t="str">
        <f t="shared" si="77"/>
        <v/>
      </c>
      <c r="U599" s="91">
        <v>599</v>
      </c>
    </row>
    <row r="600" spans="1:21" x14ac:dyDescent="0.35">
      <c r="A600" s="151" t="str">
        <f t="shared" ca="1" si="71"/>
        <v/>
      </c>
      <c r="B600" s="15">
        <v>609</v>
      </c>
      <c r="C600" s="81" t="str">
        <f t="shared" si="73"/>
        <v/>
      </c>
      <c r="E600" s="109" t="str">
        <f>IF(D600="","",VLOOKUP(D600,PROFILE!$B$6:$Z$5000,10,FALSE))</f>
        <v/>
      </c>
      <c r="F600" s="109" t="str">
        <f>IF(D600="","",VLOOKUP(D600,PROFILE!$B$6:$Z$5000,18,FALSE))</f>
        <v/>
      </c>
      <c r="G600" s="81" t="str">
        <f>IF(D600="","",VLOOKUP(D600,PROFILE!$B$6:$Z$5000,23,FALSE))</f>
        <v/>
      </c>
      <c r="H600" s="81" t="str">
        <f>IF(D600="","",VLOOKUP(D600,PROFILE!$B$6:$Z$5000,24,FALSE))</f>
        <v/>
      </c>
      <c r="I600" s="110" t="str">
        <f>IF(D600="","",VLOOKUP(D600,PROFILE!$B$6:$Z$5000,25,FALSE))</f>
        <v/>
      </c>
      <c r="K600" s="87" t="str">
        <f t="shared" si="74"/>
        <v/>
      </c>
      <c r="L600" s="87" t="str">
        <f t="shared" si="78"/>
        <v/>
      </c>
      <c r="N600" s="138" t="str">
        <f t="shared" si="75"/>
        <v/>
      </c>
      <c r="O600" s="110" t="str">
        <f>IF(D600="","",IF(VLOOKUP(D600,KPI!$A$4:$P$5000,16,FALSE)=0,"UNBILL","BILLED"))</f>
        <v/>
      </c>
      <c r="P600" s="90" t="str">
        <f t="shared" si="72"/>
        <v/>
      </c>
      <c r="Q600" s="168" t="str">
        <f t="shared" si="76"/>
        <v>ไม่ระบุ</v>
      </c>
      <c r="R600" s="169" t="str">
        <f t="shared" si="77"/>
        <v/>
      </c>
      <c r="U600" s="91">
        <v>600</v>
      </c>
    </row>
    <row r="601" spans="1:21" x14ac:dyDescent="0.35">
      <c r="A601" s="151" t="str">
        <f t="shared" ca="1" si="71"/>
        <v/>
      </c>
      <c r="B601" s="15">
        <v>610</v>
      </c>
      <c r="C601" s="81" t="str">
        <f t="shared" si="73"/>
        <v/>
      </c>
      <c r="E601" s="109" t="str">
        <f>IF(D601="","",VLOOKUP(D601,PROFILE!$B$6:$Z$5000,10,FALSE))</f>
        <v/>
      </c>
      <c r="F601" s="109" t="str">
        <f>IF(D601="","",VLOOKUP(D601,PROFILE!$B$6:$Z$5000,18,FALSE))</f>
        <v/>
      </c>
      <c r="G601" s="81" t="str">
        <f>IF(D601="","",VLOOKUP(D601,PROFILE!$B$6:$Z$5000,23,FALSE))</f>
        <v/>
      </c>
      <c r="H601" s="81" t="str">
        <f>IF(D601="","",VLOOKUP(D601,PROFILE!$B$6:$Z$5000,24,FALSE))</f>
        <v/>
      </c>
      <c r="I601" s="110" t="str">
        <f>IF(D601="","",VLOOKUP(D601,PROFILE!$B$6:$Z$5000,25,FALSE))</f>
        <v/>
      </c>
      <c r="K601" s="87" t="str">
        <f t="shared" si="74"/>
        <v/>
      </c>
      <c r="L601" s="87" t="str">
        <f t="shared" si="78"/>
        <v/>
      </c>
      <c r="N601" s="138" t="str">
        <f t="shared" si="75"/>
        <v/>
      </c>
      <c r="O601" s="110" t="str">
        <f>IF(D601="","",IF(VLOOKUP(D601,KPI!$A$4:$P$5000,16,FALSE)=0,"UNBILL","BILLED"))</f>
        <v/>
      </c>
      <c r="P601" s="90" t="str">
        <f t="shared" si="72"/>
        <v/>
      </c>
      <c r="Q601" s="168" t="str">
        <f t="shared" si="76"/>
        <v>ไม่ระบุ</v>
      </c>
      <c r="R601" s="169" t="str">
        <f t="shared" si="77"/>
        <v/>
      </c>
      <c r="U601" s="91">
        <v>601</v>
      </c>
    </row>
    <row r="602" spans="1:21" x14ac:dyDescent="0.35">
      <c r="A602" s="151" t="str">
        <f t="shared" ca="1" si="71"/>
        <v/>
      </c>
      <c r="B602" s="15">
        <v>611</v>
      </c>
      <c r="C602" s="81" t="str">
        <f t="shared" si="73"/>
        <v/>
      </c>
      <c r="E602" s="109" t="str">
        <f>IF(D602="","",VLOOKUP(D602,PROFILE!$B$6:$Z$5000,10,FALSE))</f>
        <v/>
      </c>
      <c r="F602" s="109" t="str">
        <f>IF(D602="","",VLOOKUP(D602,PROFILE!$B$6:$Z$5000,18,FALSE))</f>
        <v/>
      </c>
      <c r="G602" s="81" t="str">
        <f>IF(D602="","",VLOOKUP(D602,PROFILE!$B$6:$Z$5000,23,FALSE))</f>
        <v/>
      </c>
      <c r="H602" s="81" t="str">
        <f>IF(D602="","",VLOOKUP(D602,PROFILE!$B$6:$Z$5000,24,FALSE))</f>
        <v/>
      </c>
      <c r="I602" s="110" t="str">
        <f>IF(D602="","",VLOOKUP(D602,PROFILE!$B$6:$Z$5000,25,FALSE))</f>
        <v/>
      </c>
      <c r="K602" s="87" t="str">
        <f t="shared" si="74"/>
        <v/>
      </c>
      <c r="L602" s="87" t="str">
        <f t="shared" si="78"/>
        <v/>
      </c>
      <c r="N602" s="138" t="str">
        <f t="shared" si="75"/>
        <v/>
      </c>
      <c r="O602" s="110" t="str">
        <f>IF(D602="","",IF(VLOOKUP(D602,KPI!$A$4:$P$5000,16,FALSE)=0,"UNBILL","BILLED"))</f>
        <v/>
      </c>
      <c r="P602" s="90" t="str">
        <f t="shared" si="72"/>
        <v/>
      </c>
      <c r="Q602" s="168" t="str">
        <f t="shared" si="76"/>
        <v>ไม่ระบุ</v>
      </c>
      <c r="R602" s="169" t="str">
        <f t="shared" si="77"/>
        <v/>
      </c>
      <c r="U602" s="91">
        <v>602</v>
      </c>
    </row>
    <row r="603" spans="1:21" x14ac:dyDescent="0.35">
      <c r="A603" s="151" t="str">
        <f t="shared" ca="1" si="71"/>
        <v/>
      </c>
      <c r="B603" s="15">
        <v>612</v>
      </c>
      <c r="C603" s="81" t="str">
        <f t="shared" si="73"/>
        <v/>
      </c>
      <c r="E603" s="109" t="str">
        <f>IF(D603="","",VLOOKUP(D603,PROFILE!$B$6:$Z$5000,10,FALSE))</f>
        <v/>
      </c>
      <c r="F603" s="109" t="str">
        <f>IF(D603="","",VLOOKUP(D603,PROFILE!$B$6:$Z$5000,18,FALSE))</f>
        <v/>
      </c>
      <c r="G603" s="81" t="str">
        <f>IF(D603="","",VLOOKUP(D603,PROFILE!$B$6:$Z$5000,23,FALSE))</f>
        <v/>
      </c>
      <c r="H603" s="81" t="str">
        <f>IF(D603="","",VLOOKUP(D603,PROFILE!$B$6:$Z$5000,24,FALSE))</f>
        <v/>
      </c>
      <c r="I603" s="110" t="str">
        <f>IF(D603="","",VLOOKUP(D603,PROFILE!$B$6:$Z$5000,25,FALSE))</f>
        <v/>
      </c>
      <c r="K603" s="87" t="str">
        <f t="shared" si="74"/>
        <v/>
      </c>
      <c r="L603" s="87" t="str">
        <f t="shared" si="78"/>
        <v/>
      </c>
      <c r="N603" s="138" t="str">
        <f t="shared" si="75"/>
        <v/>
      </c>
      <c r="O603" s="110" t="str">
        <f>IF(D603="","",IF(VLOOKUP(D603,KPI!$A$4:$P$5000,16,FALSE)=0,"UNBILL","BILLED"))</f>
        <v/>
      </c>
      <c r="P603" s="90" t="str">
        <f t="shared" si="72"/>
        <v/>
      </c>
      <c r="Q603" s="168" t="str">
        <f t="shared" si="76"/>
        <v>ไม่ระบุ</v>
      </c>
      <c r="R603" s="169" t="str">
        <f t="shared" si="77"/>
        <v/>
      </c>
      <c r="U603" s="91">
        <v>603</v>
      </c>
    </row>
    <row r="604" spans="1:21" x14ac:dyDescent="0.35">
      <c r="A604" s="151" t="str">
        <f t="shared" ca="1" si="71"/>
        <v/>
      </c>
      <c r="B604" s="15">
        <v>613</v>
      </c>
      <c r="C604" s="81" t="str">
        <f t="shared" si="73"/>
        <v/>
      </c>
      <c r="E604" s="109" t="str">
        <f>IF(D604="","",VLOOKUP(D604,PROFILE!$B$6:$Z$5000,10,FALSE))</f>
        <v/>
      </c>
      <c r="F604" s="109" t="str">
        <f>IF(D604="","",VLOOKUP(D604,PROFILE!$B$6:$Z$5000,18,FALSE))</f>
        <v/>
      </c>
      <c r="G604" s="81" t="str">
        <f>IF(D604="","",VLOOKUP(D604,PROFILE!$B$6:$Z$5000,23,FALSE))</f>
        <v/>
      </c>
      <c r="H604" s="81" t="str">
        <f>IF(D604="","",VLOOKUP(D604,PROFILE!$B$6:$Z$5000,24,FALSE))</f>
        <v/>
      </c>
      <c r="I604" s="110" t="str">
        <f>IF(D604="","",VLOOKUP(D604,PROFILE!$B$6:$Z$5000,25,FALSE))</f>
        <v/>
      </c>
      <c r="K604" s="87" t="str">
        <f t="shared" si="74"/>
        <v/>
      </c>
      <c r="L604" s="87" t="str">
        <f t="shared" si="78"/>
        <v/>
      </c>
      <c r="N604" s="138" t="str">
        <f t="shared" si="75"/>
        <v/>
      </c>
      <c r="O604" s="110" t="str">
        <f>IF(D604="","",IF(VLOOKUP(D604,KPI!$A$4:$P$5000,16,FALSE)=0,"UNBILL","BILLED"))</f>
        <v/>
      </c>
      <c r="P604" s="90" t="str">
        <f t="shared" si="72"/>
        <v/>
      </c>
      <c r="Q604" s="168" t="str">
        <f t="shared" si="76"/>
        <v>ไม่ระบุ</v>
      </c>
      <c r="R604" s="169" t="str">
        <f t="shared" si="77"/>
        <v/>
      </c>
      <c r="U604" s="91">
        <v>604</v>
      </c>
    </row>
    <row r="605" spans="1:21" x14ac:dyDescent="0.35">
      <c r="A605" s="151" t="str">
        <f t="shared" ca="1" si="71"/>
        <v/>
      </c>
      <c r="B605" s="15">
        <v>614</v>
      </c>
      <c r="C605" s="81" t="str">
        <f t="shared" si="73"/>
        <v/>
      </c>
      <c r="E605" s="109" t="str">
        <f>IF(D605="","",VLOOKUP(D605,PROFILE!$B$6:$Z$5000,10,FALSE))</f>
        <v/>
      </c>
      <c r="F605" s="109" t="str">
        <f>IF(D605="","",VLOOKUP(D605,PROFILE!$B$6:$Z$5000,18,FALSE))</f>
        <v/>
      </c>
      <c r="G605" s="81" t="str">
        <f>IF(D605="","",VLOOKUP(D605,PROFILE!$B$6:$Z$5000,23,FALSE))</f>
        <v/>
      </c>
      <c r="H605" s="81" t="str">
        <f>IF(D605="","",VLOOKUP(D605,PROFILE!$B$6:$Z$5000,24,FALSE))</f>
        <v/>
      </c>
      <c r="I605" s="110" t="str">
        <f>IF(D605="","",VLOOKUP(D605,PROFILE!$B$6:$Z$5000,25,FALSE))</f>
        <v/>
      </c>
      <c r="K605" s="87" t="str">
        <f t="shared" si="74"/>
        <v/>
      </c>
      <c r="L605" s="87" t="str">
        <f t="shared" si="78"/>
        <v/>
      </c>
      <c r="N605" s="138" t="str">
        <f t="shared" si="75"/>
        <v/>
      </c>
      <c r="O605" s="110" t="str">
        <f>IF(D605="","",IF(VLOOKUP(D605,KPI!$A$4:$P$5000,16,FALSE)=0,"UNBILL","BILLED"))</f>
        <v/>
      </c>
      <c r="P605" s="90" t="str">
        <f t="shared" si="72"/>
        <v/>
      </c>
      <c r="Q605" s="168" t="str">
        <f t="shared" si="76"/>
        <v>ไม่ระบุ</v>
      </c>
      <c r="R605" s="169" t="str">
        <f t="shared" si="77"/>
        <v/>
      </c>
      <c r="U605" s="91">
        <v>605</v>
      </c>
    </row>
    <row r="606" spans="1:21" x14ac:dyDescent="0.35">
      <c r="A606" s="151" t="str">
        <f t="shared" ca="1" si="71"/>
        <v/>
      </c>
      <c r="B606" s="15">
        <v>615</v>
      </c>
      <c r="C606" s="81" t="str">
        <f t="shared" si="73"/>
        <v/>
      </c>
      <c r="E606" s="109" t="str">
        <f>IF(D606="","",VLOOKUP(D606,PROFILE!$B$6:$Z$5000,10,FALSE))</f>
        <v/>
      </c>
      <c r="F606" s="109" t="str">
        <f>IF(D606="","",VLOOKUP(D606,PROFILE!$B$6:$Z$5000,18,FALSE))</f>
        <v/>
      </c>
      <c r="G606" s="81" t="str">
        <f>IF(D606="","",VLOOKUP(D606,PROFILE!$B$6:$Z$5000,23,FALSE))</f>
        <v/>
      </c>
      <c r="H606" s="81" t="str">
        <f>IF(D606="","",VLOOKUP(D606,PROFILE!$B$6:$Z$5000,24,FALSE))</f>
        <v/>
      </c>
      <c r="I606" s="110" t="str">
        <f>IF(D606="","",VLOOKUP(D606,PROFILE!$B$6:$Z$5000,25,FALSE))</f>
        <v/>
      </c>
      <c r="K606" s="87" t="str">
        <f t="shared" si="74"/>
        <v/>
      </c>
      <c r="L606" s="87" t="str">
        <f t="shared" si="78"/>
        <v/>
      </c>
      <c r="N606" s="138" t="str">
        <f t="shared" si="75"/>
        <v/>
      </c>
      <c r="O606" s="110" t="str">
        <f>IF(D606="","",IF(VLOOKUP(D606,KPI!$A$4:$P$5000,16,FALSE)=0,"UNBILL","BILLED"))</f>
        <v/>
      </c>
      <c r="P606" s="90" t="str">
        <f t="shared" si="72"/>
        <v/>
      </c>
      <c r="Q606" s="168" t="str">
        <f t="shared" si="76"/>
        <v>ไม่ระบุ</v>
      </c>
      <c r="R606" s="169" t="str">
        <f t="shared" si="77"/>
        <v/>
      </c>
      <c r="U606" s="91">
        <v>606</v>
      </c>
    </row>
    <row r="607" spans="1:21" x14ac:dyDescent="0.35">
      <c r="A607" s="151" t="str">
        <f t="shared" ca="1" si="71"/>
        <v/>
      </c>
      <c r="B607" s="15">
        <v>616</v>
      </c>
      <c r="C607" s="81" t="str">
        <f t="shared" si="73"/>
        <v/>
      </c>
      <c r="E607" s="109" t="str">
        <f>IF(D607="","",VLOOKUP(D607,PROFILE!$B$6:$Z$5000,10,FALSE))</f>
        <v/>
      </c>
      <c r="F607" s="109" t="str">
        <f>IF(D607="","",VLOOKUP(D607,PROFILE!$B$6:$Z$5000,18,FALSE))</f>
        <v/>
      </c>
      <c r="G607" s="81" t="str">
        <f>IF(D607="","",VLOOKUP(D607,PROFILE!$B$6:$Z$5000,23,FALSE))</f>
        <v/>
      </c>
      <c r="H607" s="81" t="str">
        <f>IF(D607="","",VLOOKUP(D607,PROFILE!$B$6:$Z$5000,24,FALSE))</f>
        <v/>
      </c>
      <c r="I607" s="110" t="str">
        <f>IF(D607="","",VLOOKUP(D607,PROFILE!$B$6:$Z$5000,25,FALSE))</f>
        <v/>
      </c>
      <c r="K607" s="87" t="str">
        <f t="shared" si="74"/>
        <v/>
      </c>
      <c r="L607" s="87" t="str">
        <f t="shared" si="78"/>
        <v/>
      </c>
      <c r="N607" s="138" t="str">
        <f t="shared" si="75"/>
        <v/>
      </c>
      <c r="O607" s="110" t="str">
        <f>IF(D607="","",IF(VLOOKUP(D607,KPI!$A$4:$P$5000,16,FALSE)=0,"UNBILL","BILLED"))</f>
        <v/>
      </c>
      <c r="P607" s="90" t="str">
        <f t="shared" si="72"/>
        <v/>
      </c>
      <c r="Q607" s="168" t="str">
        <f t="shared" si="76"/>
        <v>ไม่ระบุ</v>
      </c>
      <c r="R607" s="169" t="str">
        <f t="shared" si="77"/>
        <v/>
      </c>
      <c r="U607" s="91">
        <v>607</v>
      </c>
    </row>
    <row r="608" spans="1:21" x14ac:dyDescent="0.35">
      <c r="A608" s="151" t="str">
        <f t="shared" ca="1" si="71"/>
        <v/>
      </c>
      <c r="B608" s="15">
        <v>617</v>
      </c>
      <c r="C608" s="81" t="str">
        <f t="shared" si="73"/>
        <v/>
      </c>
      <c r="E608" s="109" t="str">
        <f>IF(D608="","",VLOOKUP(D608,PROFILE!$B$6:$Z$5000,10,FALSE))</f>
        <v/>
      </c>
      <c r="F608" s="109" t="str">
        <f>IF(D608="","",VLOOKUP(D608,PROFILE!$B$6:$Z$5000,18,FALSE))</f>
        <v/>
      </c>
      <c r="G608" s="81" t="str">
        <f>IF(D608="","",VLOOKUP(D608,PROFILE!$B$6:$Z$5000,23,FALSE))</f>
        <v/>
      </c>
      <c r="H608" s="81" t="str">
        <f>IF(D608="","",VLOOKUP(D608,PROFILE!$B$6:$Z$5000,24,FALSE))</f>
        <v/>
      </c>
      <c r="I608" s="110" t="str">
        <f>IF(D608="","",VLOOKUP(D608,PROFILE!$B$6:$Z$5000,25,FALSE))</f>
        <v/>
      </c>
      <c r="K608" s="87" t="str">
        <f t="shared" si="74"/>
        <v/>
      </c>
      <c r="L608" s="87" t="str">
        <f t="shared" si="78"/>
        <v/>
      </c>
      <c r="N608" s="138" t="str">
        <f t="shared" si="75"/>
        <v/>
      </c>
      <c r="O608" s="110" t="str">
        <f>IF(D608="","",IF(VLOOKUP(D608,KPI!$A$4:$P$5000,16,FALSE)=0,"UNBILL","BILLED"))</f>
        <v/>
      </c>
      <c r="P608" s="90" t="str">
        <f t="shared" si="72"/>
        <v/>
      </c>
      <c r="Q608" s="168" t="str">
        <f t="shared" si="76"/>
        <v>ไม่ระบุ</v>
      </c>
      <c r="R608" s="169" t="str">
        <f t="shared" si="77"/>
        <v/>
      </c>
      <c r="U608" s="91">
        <v>608</v>
      </c>
    </row>
    <row r="609" spans="1:21" x14ac:dyDescent="0.35">
      <c r="A609" s="151" t="str">
        <f t="shared" ca="1" si="71"/>
        <v/>
      </c>
      <c r="B609" s="15">
        <v>618</v>
      </c>
      <c r="C609" s="81" t="str">
        <f t="shared" si="73"/>
        <v/>
      </c>
      <c r="E609" s="109" t="str">
        <f>IF(D609="","",VLOOKUP(D609,PROFILE!$B$6:$Z$5000,10,FALSE))</f>
        <v/>
      </c>
      <c r="F609" s="109" t="str">
        <f>IF(D609="","",VLOOKUP(D609,PROFILE!$B$6:$Z$5000,18,FALSE))</f>
        <v/>
      </c>
      <c r="G609" s="81" t="str">
        <f>IF(D609="","",VLOOKUP(D609,PROFILE!$B$6:$Z$5000,23,FALSE))</f>
        <v/>
      </c>
      <c r="H609" s="81" t="str">
        <f>IF(D609="","",VLOOKUP(D609,PROFILE!$B$6:$Z$5000,24,FALSE))</f>
        <v/>
      </c>
      <c r="I609" s="110" t="str">
        <f>IF(D609="","",VLOOKUP(D609,PROFILE!$B$6:$Z$5000,25,FALSE))</f>
        <v/>
      </c>
      <c r="K609" s="87" t="str">
        <f t="shared" si="74"/>
        <v/>
      </c>
      <c r="L609" s="87" t="str">
        <f t="shared" si="78"/>
        <v/>
      </c>
      <c r="N609" s="138" t="str">
        <f t="shared" si="75"/>
        <v/>
      </c>
      <c r="O609" s="110" t="str">
        <f>IF(D609="","",IF(VLOOKUP(D609,KPI!$A$4:$P$5000,16,FALSE)=0,"UNBILL","BILLED"))</f>
        <v/>
      </c>
      <c r="P609" s="90" t="str">
        <f t="shared" si="72"/>
        <v/>
      </c>
      <c r="Q609" s="168" t="str">
        <f t="shared" si="76"/>
        <v>ไม่ระบุ</v>
      </c>
      <c r="R609" s="169" t="str">
        <f t="shared" si="77"/>
        <v/>
      </c>
      <c r="U609" s="91">
        <v>609</v>
      </c>
    </row>
    <row r="610" spans="1:21" x14ac:dyDescent="0.35">
      <c r="A610" s="151" t="str">
        <f t="shared" ca="1" si="71"/>
        <v/>
      </c>
      <c r="B610" s="15">
        <v>619</v>
      </c>
      <c r="C610" s="81" t="str">
        <f t="shared" si="73"/>
        <v/>
      </c>
      <c r="E610" s="109" t="str">
        <f>IF(D610="","",VLOOKUP(D610,PROFILE!$B$6:$Z$5000,10,FALSE))</f>
        <v/>
      </c>
      <c r="F610" s="109" t="str">
        <f>IF(D610="","",VLOOKUP(D610,PROFILE!$B$6:$Z$5000,18,FALSE))</f>
        <v/>
      </c>
      <c r="G610" s="81" t="str">
        <f>IF(D610="","",VLOOKUP(D610,PROFILE!$B$6:$Z$5000,23,FALSE))</f>
        <v/>
      </c>
      <c r="H610" s="81" t="str">
        <f>IF(D610="","",VLOOKUP(D610,PROFILE!$B$6:$Z$5000,24,FALSE))</f>
        <v/>
      </c>
      <c r="I610" s="110" t="str">
        <f>IF(D610="","",VLOOKUP(D610,PROFILE!$B$6:$Z$5000,25,FALSE))</f>
        <v/>
      </c>
      <c r="K610" s="87" t="str">
        <f t="shared" si="74"/>
        <v/>
      </c>
      <c r="L610" s="87" t="str">
        <f t="shared" si="78"/>
        <v/>
      </c>
      <c r="N610" s="138" t="str">
        <f t="shared" si="75"/>
        <v/>
      </c>
      <c r="O610" s="110" t="str">
        <f>IF(D610="","",IF(VLOOKUP(D610,KPI!$A$4:$P$5000,16,FALSE)=0,"UNBILL","BILLED"))</f>
        <v/>
      </c>
      <c r="P610" s="90" t="str">
        <f t="shared" si="72"/>
        <v/>
      </c>
      <c r="Q610" s="168" t="str">
        <f t="shared" si="76"/>
        <v>ไม่ระบุ</v>
      </c>
      <c r="R610" s="169" t="str">
        <f t="shared" si="77"/>
        <v/>
      </c>
      <c r="U610" s="91">
        <v>610</v>
      </c>
    </row>
    <row r="611" spans="1:21" x14ac:dyDescent="0.35">
      <c r="A611" s="151" t="str">
        <f t="shared" ref="A611:A674" ca="1" si="79">IF(C611="","",NOW())</f>
        <v/>
      </c>
      <c r="B611" s="15">
        <v>620</v>
      </c>
      <c r="C611" s="81" t="str">
        <f t="shared" si="73"/>
        <v/>
      </c>
      <c r="E611" s="109" t="str">
        <f>IF(D611="","",VLOOKUP(D611,PROFILE!$B$6:$Z$5000,10,FALSE))</f>
        <v/>
      </c>
      <c r="F611" s="109" t="str">
        <f>IF(D611="","",VLOOKUP(D611,PROFILE!$B$6:$Z$5000,18,FALSE))</f>
        <v/>
      </c>
      <c r="G611" s="81" t="str">
        <f>IF(D611="","",VLOOKUP(D611,PROFILE!$B$6:$Z$5000,23,FALSE))</f>
        <v/>
      </c>
      <c r="H611" s="81" t="str">
        <f>IF(D611="","",VLOOKUP(D611,PROFILE!$B$6:$Z$5000,24,FALSE))</f>
        <v/>
      </c>
      <c r="I611" s="110" t="str">
        <f>IF(D611="","",VLOOKUP(D611,PROFILE!$B$6:$Z$5000,25,FALSE))</f>
        <v/>
      </c>
      <c r="K611" s="87" t="str">
        <f t="shared" si="74"/>
        <v/>
      </c>
      <c r="L611" s="87" t="str">
        <f t="shared" si="78"/>
        <v/>
      </c>
      <c r="N611" s="138" t="str">
        <f t="shared" si="75"/>
        <v/>
      </c>
      <c r="O611" s="110" t="str">
        <f>IF(D611="","",IF(VLOOKUP(D611,KPI!$A$4:$P$5000,16,FALSE)=0,"UNBILL","BILLED"))</f>
        <v/>
      </c>
      <c r="P611" s="90" t="str">
        <f t="shared" si="72"/>
        <v/>
      </c>
      <c r="Q611" s="168" t="str">
        <f t="shared" si="76"/>
        <v>ไม่ระบุ</v>
      </c>
      <c r="R611" s="169" t="str">
        <f t="shared" si="77"/>
        <v/>
      </c>
      <c r="U611" s="91">
        <v>611</v>
      </c>
    </row>
    <row r="612" spans="1:21" x14ac:dyDescent="0.35">
      <c r="A612" s="151" t="str">
        <f t="shared" ca="1" si="79"/>
        <v/>
      </c>
      <c r="B612" s="15">
        <v>621</v>
      </c>
      <c r="C612" s="81" t="str">
        <f t="shared" si="73"/>
        <v/>
      </c>
      <c r="E612" s="109" t="str">
        <f>IF(D612="","",VLOOKUP(D612,PROFILE!$B$6:$Z$5000,10,FALSE))</f>
        <v/>
      </c>
      <c r="F612" s="109" t="str">
        <f>IF(D612="","",VLOOKUP(D612,PROFILE!$B$6:$Z$5000,18,FALSE))</f>
        <v/>
      </c>
      <c r="G612" s="81" t="str">
        <f>IF(D612="","",VLOOKUP(D612,PROFILE!$B$6:$Z$5000,23,FALSE))</f>
        <v/>
      </c>
      <c r="H612" s="81" t="str">
        <f>IF(D612="","",VLOOKUP(D612,PROFILE!$B$6:$Z$5000,24,FALSE))</f>
        <v/>
      </c>
      <c r="I612" s="110" t="str">
        <f>IF(D612="","",VLOOKUP(D612,PROFILE!$B$6:$Z$5000,25,FALSE))</f>
        <v/>
      </c>
      <c r="K612" s="87" t="str">
        <f t="shared" si="74"/>
        <v/>
      </c>
      <c r="L612" s="87" t="str">
        <f t="shared" si="78"/>
        <v/>
      </c>
      <c r="N612" s="138" t="str">
        <f t="shared" si="75"/>
        <v/>
      </c>
      <c r="O612" s="110" t="str">
        <f>IF(D612="","",IF(VLOOKUP(D612,KPI!$A$4:$P$5000,16,FALSE)=0,"UNBILL","BILLED"))</f>
        <v/>
      </c>
      <c r="P612" s="90" t="str">
        <f t="shared" si="72"/>
        <v/>
      </c>
      <c r="Q612" s="168" t="str">
        <f t="shared" si="76"/>
        <v>ไม่ระบุ</v>
      </c>
      <c r="R612" s="169" t="str">
        <f t="shared" si="77"/>
        <v/>
      </c>
      <c r="U612" s="91">
        <v>612</v>
      </c>
    </row>
    <row r="613" spans="1:21" x14ac:dyDescent="0.35">
      <c r="A613" s="151" t="str">
        <f t="shared" ca="1" si="79"/>
        <v/>
      </c>
      <c r="B613" s="15">
        <v>622</v>
      </c>
      <c r="C613" s="81" t="str">
        <f t="shared" si="73"/>
        <v/>
      </c>
      <c r="E613" s="109" t="str">
        <f>IF(D613="","",VLOOKUP(D613,PROFILE!$B$6:$Z$5000,10,FALSE))</f>
        <v/>
      </c>
      <c r="F613" s="109" t="str">
        <f>IF(D613="","",VLOOKUP(D613,PROFILE!$B$6:$Z$5000,18,FALSE))</f>
        <v/>
      </c>
      <c r="G613" s="81" t="str">
        <f>IF(D613="","",VLOOKUP(D613,PROFILE!$B$6:$Z$5000,23,FALSE))</f>
        <v/>
      </c>
      <c r="H613" s="81" t="str">
        <f>IF(D613="","",VLOOKUP(D613,PROFILE!$B$6:$Z$5000,24,FALSE))</f>
        <v/>
      </c>
      <c r="I613" s="110" t="str">
        <f>IF(D613="","",VLOOKUP(D613,PROFILE!$B$6:$Z$5000,25,FALSE))</f>
        <v/>
      </c>
      <c r="K613" s="87" t="str">
        <f t="shared" si="74"/>
        <v/>
      </c>
      <c r="L613" s="87" t="str">
        <f t="shared" si="78"/>
        <v/>
      </c>
      <c r="N613" s="138" t="str">
        <f t="shared" si="75"/>
        <v/>
      </c>
      <c r="O613" s="110" t="str">
        <f>IF(D613="","",IF(VLOOKUP(D613,KPI!$A$4:$P$5000,16,FALSE)=0,"UNBILL","BILLED"))</f>
        <v/>
      </c>
      <c r="P613" s="90" t="str">
        <f t="shared" si="72"/>
        <v/>
      </c>
      <c r="Q613" s="168" t="str">
        <f t="shared" si="76"/>
        <v>ไม่ระบุ</v>
      </c>
      <c r="R613" s="169" t="str">
        <f t="shared" si="77"/>
        <v/>
      </c>
      <c r="U613" s="91">
        <v>613</v>
      </c>
    </row>
    <row r="614" spans="1:21" x14ac:dyDescent="0.35">
      <c r="A614" s="151" t="str">
        <f t="shared" ca="1" si="79"/>
        <v/>
      </c>
      <c r="B614" s="15">
        <v>623</v>
      </c>
      <c r="C614" s="81" t="str">
        <f t="shared" si="73"/>
        <v/>
      </c>
      <c r="E614" s="109" t="str">
        <f>IF(D614="","",VLOOKUP(D614,PROFILE!$B$6:$Z$5000,10,FALSE))</f>
        <v/>
      </c>
      <c r="F614" s="109" t="str">
        <f>IF(D614="","",VLOOKUP(D614,PROFILE!$B$6:$Z$5000,18,FALSE))</f>
        <v/>
      </c>
      <c r="G614" s="81" t="str">
        <f>IF(D614="","",VLOOKUP(D614,PROFILE!$B$6:$Z$5000,23,FALSE))</f>
        <v/>
      </c>
      <c r="H614" s="81" t="str">
        <f>IF(D614="","",VLOOKUP(D614,PROFILE!$B$6:$Z$5000,24,FALSE))</f>
        <v/>
      </c>
      <c r="I614" s="110" t="str">
        <f>IF(D614="","",VLOOKUP(D614,PROFILE!$B$6:$Z$5000,25,FALSE))</f>
        <v/>
      </c>
      <c r="K614" s="87" t="str">
        <f t="shared" si="74"/>
        <v/>
      </c>
      <c r="L614" s="87" t="str">
        <f t="shared" si="78"/>
        <v/>
      </c>
      <c r="N614" s="138" t="str">
        <f t="shared" si="75"/>
        <v/>
      </c>
      <c r="O614" s="110" t="str">
        <f>IF(D614="","",IF(VLOOKUP(D614,KPI!$A$4:$P$5000,16,FALSE)=0,"UNBILL","BILLED"))</f>
        <v/>
      </c>
      <c r="P614" s="90" t="str">
        <f t="shared" si="72"/>
        <v/>
      </c>
      <c r="Q614" s="168" t="str">
        <f t="shared" si="76"/>
        <v>ไม่ระบุ</v>
      </c>
      <c r="R614" s="169" t="str">
        <f t="shared" si="77"/>
        <v/>
      </c>
      <c r="U614" s="91">
        <v>614</v>
      </c>
    </row>
    <row r="615" spans="1:21" x14ac:dyDescent="0.35">
      <c r="A615" s="151" t="str">
        <f t="shared" ca="1" si="79"/>
        <v/>
      </c>
      <c r="B615" s="15">
        <v>624</v>
      </c>
      <c r="C615" s="81" t="str">
        <f t="shared" si="73"/>
        <v/>
      </c>
      <c r="E615" s="109" t="str">
        <f>IF(D615="","",VLOOKUP(D615,PROFILE!$B$6:$Z$5000,10,FALSE))</f>
        <v/>
      </c>
      <c r="F615" s="109" t="str">
        <f>IF(D615="","",VLOOKUP(D615,PROFILE!$B$6:$Z$5000,18,FALSE))</f>
        <v/>
      </c>
      <c r="G615" s="81" t="str">
        <f>IF(D615="","",VLOOKUP(D615,PROFILE!$B$6:$Z$5000,23,FALSE))</f>
        <v/>
      </c>
      <c r="H615" s="81" t="str">
        <f>IF(D615="","",VLOOKUP(D615,PROFILE!$B$6:$Z$5000,24,FALSE))</f>
        <v/>
      </c>
      <c r="I615" s="110" t="str">
        <f>IF(D615="","",VLOOKUP(D615,PROFILE!$B$6:$Z$5000,25,FALSE))</f>
        <v/>
      </c>
      <c r="K615" s="87" t="str">
        <f t="shared" si="74"/>
        <v/>
      </c>
      <c r="L615" s="87" t="str">
        <f t="shared" si="78"/>
        <v/>
      </c>
      <c r="N615" s="138" t="str">
        <f t="shared" si="75"/>
        <v/>
      </c>
      <c r="O615" s="110" t="str">
        <f>IF(D615="","",IF(VLOOKUP(D615,KPI!$A$4:$P$5000,16,FALSE)=0,"UNBILL","BILLED"))</f>
        <v/>
      </c>
      <c r="P615" s="90" t="str">
        <f t="shared" si="72"/>
        <v/>
      </c>
      <c r="Q615" s="168" t="str">
        <f t="shared" si="76"/>
        <v>ไม่ระบุ</v>
      </c>
      <c r="R615" s="169" t="str">
        <f t="shared" si="77"/>
        <v/>
      </c>
      <c r="U615" s="91">
        <v>615</v>
      </c>
    </row>
    <row r="616" spans="1:21" x14ac:dyDescent="0.35">
      <c r="A616" s="151" t="str">
        <f t="shared" ca="1" si="79"/>
        <v/>
      </c>
      <c r="B616" s="15">
        <v>625</v>
      </c>
      <c r="C616" s="81" t="str">
        <f t="shared" si="73"/>
        <v/>
      </c>
      <c r="E616" s="109" t="str">
        <f>IF(D616="","",VLOOKUP(D616,PROFILE!$B$6:$Z$5000,10,FALSE))</f>
        <v/>
      </c>
      <c r="F616" s="109" t="str">
        <f>IF(D616="","",VLOOKUP(D616,PROFILE!$B$6:$Z$5000,18,FALSE))</f>
        <v/>
      </c>
      <c r="G616" s="81" t="str">
        <f>IF(D616="","",VLOOKUP(D616,PROFILE!$B$6:$Z$5000,23,FALSE))</f>
        <v/>
      </c>
      <c r="H616" s="81" t="str">
        <f>IF(D616="","",VLOOKUP(D616,PROFILE!$B$6:$Z$5000,24,FALSE))</f>
        <v/>
      </c>
      <c r="I616" s="110" t="str">
        <f>IF(D616="","",VLOOKUP(D616,PROFILE!$B$6:$Z$5000,25,FALSE))</f>
        <v/>
      </c>
      <c r="K616" s="87" t="str">
        <f t="shared" si="74"/>
        <v/>
      </c>
      <c r="L616" s="87" t="str">
        <f t="shared" si="78"/>
        <v/>
      </c>
      <c r="N616" s="138" t="str">
        <f t="shared" si="75"/>
        <v/>
      </c>
      <c r="O616" s="110" t="str">
        <f>IF(D616="","",IF(VLOOKUP(D616,KPI!$A$4:$P$5000,16,FALSE)=0,"UNBILL","BILLED"))</f>
        <v/>
      </c>
      <c r="P616" s="90" t="str">
        <f t="shared" si="72"/>
        <v/>
      </c>
      <c r="Q616" s="168" t="str">
        <f t="shared" si="76"/>
        <v>ไม่ระบุ</v>
      </c>
      <c r="R616" s="169" t="str">
        <f t="shared" si="77"/>
        <v/>
      </c>
      <c r="U616" s="91">
        <v>616</v>
      </c>
    </row>
    <row r="617" spans="1:21" x14ac:dyDescent="0.35">
      <c r="A617" s="151" t="str">
        <f t="shared" ca="1" si="79"/>
        <v/>
      </c>
      <c r="B617" s="15">
        <v>626</v>
      </c>
      <c r="C617" s="81" t="str">
        <f t="shared" si="73"/>
        <v/>
      </c>
      <c r="E617" s="109" t="str">
        <f>IF(D617="","",VLOOKUP(D617,PROFILE!$B$6:$Z$5000,10,FALSE))</f>
        <v/>
      </c>
      <c r="F617" s="109" t="str">
        <f>IF(D617="","",VLOOKUP(D617,PROFILE!$B$6:$Z$5000,18,FALSE))</f>
        <v/>
      </c>
      <c r="G617" s="81" t="str">
        <f>IF(D617="","",VLOOKUP(D617,PROFILE!$B$6:$Z$5000,23,FALSE))</f>
        <v/>
      </c>
      <c r="H617" s="81" t="str">
        <f>IF(D617="","",VLOOKUP(D617,PROFILE!$B$6:$Z$5000,24,FALSE))</f>
        <v/>
      </c>
      <c r="I617" s="110" t="str">
        <f>IF(D617="","",VLOOKUP(D617,PROFILE!$B$6:$Z$5000,25,FALSE))</f>
        <v/>
      </c>
      <c r="K617" s="87" t="str">
        <f t="shared" si="74"/>
        <v/>
      </c>
      <c r="L617" s="87" t="str">
        <f t="shared" si="78"/>
        <v/>
      </c>
      <c r="N617" s="138" t="str">
        <f t="shared" si="75"/>
        <v/>
      </c>
      <c r="O617" s="110" t="str">
        <f>IF(D617="","",IF(VLOOKUP(D617,KPI!$A$4:$P$5000,16,FALSE)=0,"UNBILL","BILLED"))</f>
        <v/>
      </c>
      <c r="P617" s="90" t="str">
        <f t="shared" si="72"/>
        <v/>
      </c>
      <c r="Q617" s="168" t="str">
        <f t="shared" si="76"/>
        <v>ไม่ระบุ</v>
      </c>
      <c r="R617" s="169" t="str">
        <f t="shared" si="77"/>
        <v/>
      </c>
      <c r="U617" s="91">
        <v>617</v>
      </c>
    </row>
    <row r="618" spans="1:21" x14ac:dyDescent="0.35">
      <c r="A618" s="151" t="str">
        <f t="shared" ca="1" si="79"/>
        <v/>
      </c>
      <c r="B618" s="15">
        <v>627</v>
      </c>
      <c r="C618" s="81" t="str">
        <f t="shared" si="73"/>
        <v/>
      </c>
      <c r="E618" s="109" t="str">
        <f>IF(D618="","",VLOOKUP(D618,PROFILE!$B$6:$Z$5000,10,FALSE))</f>
        <v/>
      </c>
      <c r="F618" s="109" t="str">
        <f>IF(D618="","",VLOOKUP(D618,PROFILE!$B$6:$Z$5000,18,FALSE))</f>
        <v/>
      </c>
      <c r="G618" s="81" t="str">
        <f>IF(D618="","",VLOOKUP(D618,PROFILE!$B$6:$Z$5000,23,FALSE))</f>
        <v/>
      </c>
      <c r="H618" s="81" t="str">
        <f>IF(D618="","",VLOOKUP(D618,PROFILE!$B$6:$Z$5000,24,FALSE))</f>
        <v/>
      </c>
      <c r="I618" s="110" t="str">
        <f>IF(D618="","",VLOOKUP(D618,PROFILE!$B$6:$Z$5000,25,FALSE))</f>
        <v/>
      </c>
      <c r="K618" s="87" t="str">
        <f t="shared" si="74"/>
        <v/>
      </c>
      <c r="L618" s="87" t="str">
        <f t="shared" si="78"/>
        <v/>
      </c>
      <c r="N618" s="138" t="str">
        <f t="shared" si="75"/>
        <v/>
      </c>
      <c r="O618" s="110" t="str">
        <f>IF(D618="","",IF(VLOOKUP(D618,KPI!$A$4:$P$5000,16,FALSE)=0,"UNBILL","BILLED"))</f>
        <v/>
      </c>
      <c r="P618" s="90" t="str">
        <f t="shared" si="72"/>
        <v/>
      </c>
      <c r="Q618" s="168" t="str">
        <f t="shared" si="76"/>
        <v>ไม่ระบุ</v>
      </c>
      <c r="R618" s="169" t="str">
        <f t="shared" si="77"/>
        <v/>
      </c>
      <c r="U618" s="91">
        <v>618</v>
      </c>
    </row>
    <row r="619" spans="1:21" x14ac:dyDescent="0.35">
      <c r="A619" s="151" t="str">
        <f t="shared" ca="1" si="79"/>
        <v/>
      </c>
      <c r="B619" s="15">
        <v>628</v>
      </c>
      <c r="C619" s="81" t="str">
        <f t="shared" si="73"/>
        <v/>
      </c>
      <c r="E619" s="109" t="str">
        <f>IF(D619="","",VLOOKUP(D619,PROFILE!$B$6:$Z$5000,10,FALSE))</f>
        <v/>
      </c>
      <c r="F619" s="109" t="str">
        <f>IF(D619="","",VLOOKUP(D619,PROFILE!$B$6:$Z$5000,18,FALSE))</f>
        <v/>
      </c>
      <c r="G619" s="81" t="str">
        <f>IF(D619="","",VLOOKUP(D619,PROFILE!$B$6:$Z$5000,23,FALSE))</f>
        <v/>
      </c>
      <c r="H619" s="81" t="str">
        <f>IF(D619="","",VLOOKUP(D619,PROFILE!$B$6:$Z$5000,24,FALSE))</f>
        <v/>
      </c>
      <c r="I619" s="110" t="str">
        <f>IF(D619="","",VLOOKUP(D619,PROFILE!$B$6:$Z$5000,25,FALSE))</f>
        <v/>
      </c>
      <c r="K619" s="87" t="str">
        <f t="shared" si="74"/>
        <v/>
      </c>
      <c r="L619" s="87" t="str">
        <f t="shared" si="78"/>
        <v/>
      </c>
      <c r="N619" s="138" t="str">
        <f t="shared" si="75"/>
        <v/>
      </c>
      <c r="O619" s="110" t="str">
        <f>IF(D619="","",IF(VLOOKUP(D619,KPI!$A$4:$P$5000,16,FALSE)=0,"UNBILL","BILLED"))</f>
        <v/>
      </c>
      <c r="P619" s="90" t="str">
        <f t="shared" si="72"/>
        <v/>
      </c>
      <c r="Q619" s="168" t="str">
        <f t="shared" si="76"/>
        <v>ไม่ระบุ</v>
      </c>
      <c r="R619" s="169" t="str">
        <f t="shared" si="77"/>
        <v/>
      </c>
      <c r="U619" s="91">
        <v>619</v>
      </c>
    </row>
    <row r="620" spans="1:21" x14ac:dyDescent="0.35">
      <c r="A620" s="151" t="str">
        <f t="shared" ca="1" si="79"/>
        <v/>
      </c>
      <c r="B620" s="15">
        <v>629</v>
      </c>
      <c r="C620" s="81" t="str">
        <f t="shared" si="73"/>
        <v/>
      </c>
      <c r="E620" s="109" t="str">
        <f>IF(D620="","",VLOOKUP(D620,PROFILE!$B$6:$Z$5000,10,FALSE))</f>
        <v/>
      </c>
      <c r="F620" s="109" t="str">
        <f>IF(D620="","",VLOOKUP(D620,PROFILE!$B$6:$Z$5000,18,FALSE))</f>
        <v/>
      </c>
      <c r="G620" s="81" t="str">
        <f>IF(D620="","",VLOOKUP(D620,PROFILE!$B$6:$Z$5000,23,FALSE))</f>
        <v/>
      </c>
      <c r="H620" s="81" t="str">
        <f>IF(D620="","",VLOOKUP(D620,PROFILE!$B$6:$Z$5000,24,FALSE))</f>
        <v/>
      </c>
      <c r="I620" s="110" t="str">
        <f>IF(D620="","",VLOOKUP(D620,PROFILE!$B$6:$Z$5000,25,FALSE))</f>
        <v/>
      </c>
      <c r="K620" s="87" t="str">
        <f t="shared" si="74"/>
        <v/>
      </c>
      <c r="L620" s="87" t="str">
        <f t="shared" si="78"/>
        <v/>
      </c>
      <c r="N620" s="138" t="str">
        <f t="shared" si="75"/>
        <v/>
      </c>
      <c r="O620" s="110" t="str">
        <f>IF(D620="","",IF(VLOOKUP(D620,KPI!$A$4:$P$5000,16,FALSE)=0,"UNBILL","BILLED"))</f>
        <v/>
      </c>
      <c r="P620" s="90" t="str">
        <f t="shared" si="72"/>
        <v/>
      </c>
      <c r="Q620" s="168" t="str">
        <f t="shared" si="76"/>
        <v>ไม่ระบุ</v>
      </c>
      <c r="R620" s="169" t="str">
        <f t="shared" si="77"/>
        <v/>
      </c>
      <c r="U620" s="91">
        <v>620</v>
      </c>
    </row>
    <row r="621" spans="1:21" x14ac:dyDescent="0.35">
      <c r="A621" s="151" t="str">
        <f t="shared" ca="1" si="79"/>
        <v/>
      </c>
      <c r="B621" s="15">
        <v>630</v>
      </c>
      <c r="C621" s="81" t="str">
        <f t="shared" si="73"/>
        <v/>
      </c>
      <c r="E621" s="109" t="str">
        <f>IF(D621="","",VLOOKUP(D621,PROFILE!$B$6:$Z$5000,10,FALSE))</f>
        <v/>
      </c>
      <c r="F621" s="109" t="str">
        <f>IF(D621="","",VLOOKUP(D621,PROFILE!$B$6:$Z$5000,18,FALSE))</f>
        <v/>
      </c>
      <c r="G621" s="81" t="str">
        <f>IF(D621="","",VLOOKUP(D621,PROFILE!$B$6:$Z$5000,23,FALSE))</f>
        <v/>
      </c>
      <c r="H621" s="81" t="str">
        <f>IF(D621="","",VLOOKUP(D621,PROFILE!$B$6:$Z$5000,24,FALSE))</f>
        <v/>
      </c>
      <c r="I621" s="110" t="str">
        <f>IF(D621="","",VLOOKUP(D621,PROFILE!$B$6:$Z$5000,25,FALSE))</f>
        <v/>
      </c>
      <c r="K621" s="87" t="str">
        <f t="shared" si="74"/>
        <v/>
      </c>
      <c r="L621" s="87" t="str">
        <f t="shared" si="78"/>
        <v/>
      </c>
      <c r="N621" s="138" t="str">
        <f t="shared" si="75"/>
        <v/>
      </c>
      <c r="O621" s="110" t="str">
        <f>IF(D621="","",IF(VLOOKUP(D621,KPI!$A$4:$P$5000,16,FALSE)=0,"UNBILL","BILLED"))</f>
        <v/>
      </c>
      <c r="P621" s="90" t="str">
        <f t="shared" si="72"/>
        <v/>
      </c>
      <c r="Q621" s="168" t="str">
        <f t="shared" si="76"/>
        <v>ไม่ระบุ</v>
      </c>
      <c r="R621" s="169" t="str">
        <f t="shared" si="77"/>
        <v/>
      </c>
      <c r="U621" s="91">
        <v>621</v>
      </c>
    </row>
    <row r="622" spans="1:21" x14ac:dyDescent="0.35">
      <c r="A622" s="151" t="str">
        <f t="shared" ca="1" si="79"/>
        <v/>
      </c>
      <c r="B622" s="15">
        <v>631</v>
      </c>
      <c r="C622" s="81" t="str">
        <f t="shared" si="73"/>
        <v/>
      </c>
      <c r="E622" s="109" t="str">
        <f>IF(D622="","",VLOOKUP(D622,PROFILE!$B$6:$Z$5000,10,FALSE))</f>
        <v/>
      </c>
      <c r="F622" s="109" t="str">
        <f>IF(D622="","",VLOOKUP(D622,PROFILE!$B$6:$Z$5000,18,FALSE))</f>
        <v/>
      </c>
      <c r="G622" s="81" t="str">
        <f>IF(D622="","",VLOOKUP(D622,PROFILE!$B$6:$Z$5000,23,FALSE))</f>
        <v/>
      </c>
      <c r="H622" s="81" t="str">
        <f>IF(D622="","",VLOOKUP(D622,PROFILE!$B$6:$Z$5000,24,FALSE))</f>
        <v/>
      </c>
      <c r="I622" s="110" t="str">
        <f>IF(D622="","",VLOOKUP(D622,PROFILE!$B$6:$Z$5000,25,FALSE))</f>
        <v/>
      </c>
      <c r="K622" s="87" t="str">
        <f t="shared" si="74"/>
        <v/>
      </c>
      <c r="L622" s="87" t="str">
        <f t="shared" si="78"/>
        <v/>
      </c>
      <c r="N622" s="138" t="str">
        <f t="shared" si="75"/>
        <v/>
      </c>
      <c r="O622" s="110" t="str">
        <f>IF(D622="","",IF(VLOOKUP(D622,KPI!$A$4:$P$5000,16,FALSE)=0,"UNBILL","BILLED"))</f>
        <v/>
      </c>
      <c r="P622" s="90" t="str">
        <f t="shared" si="72"/>
        <v/>
      </c>
      <c r="Q622" s="168" t="str">
        <f t="shared" si="76"/>
        <v>ไม่ระบุ</v>
      </c>
      <c r="R622" s="169" t="str">
        <f t="shared" si="77"/>
        <v/>
      </c>
      <c r="U622" s="91">
        <v>622</v>
      </c>
    </row>
    <row r="623" spans="1:21" x14ac:dyDescent="0.35">
      <c r="A623" s="151" t="str">
        <f t="shared" ca="1" si="79"/>
        <v/>
      </c>
      <c r="B623" s="15">
        <v>632</v>
      </c>
      <c r="C623" s="81" t="str">
        <f t="shared" si="73"/>
        <v/>
      </c>
      <c r="E623" s="109" t="str">
        <f>IF(D623="","",VLOOKUP(D623,PROFILE!$B$6:$Z$5000,10,FALSE))</f>
        <v/>
      </c>
      <c r="F623" s="109" t="str">
        <f>IF(D623="","",VLOOKUP(D623,PROFILE!$B$6:$Z$5000,18,FALSE))</f>
        <v/>
      </c>
      <c r="G623" s="81" t="str">
        <f>IF(D623="","",VLOOKUP(D623,PROFILE!$B$6:$Z$5000,23,FALSE))</f>
        <v/>
      </c>
      <c r="H623" s="81" t="str">
        <f>IF(D623="","",VLOOKUP(D623,PROFILE!$B$6:$Z$5000,24,FALSE))</f>
        <v/>
      </c>
      <c r="I623" s="110" t="str">
        <f>IF(D623="","",VLOOKUP(D623,PROFILE!$B$6:$Z$5000,25,FALSE))</f>
        <v/>
      </c>
      <c r="K623" s="87" t="str">
        <f t="shared" si="74"/>
        <v/>
      </c>
      <c r="L623" s="87" t="str">
        <f t="shared" si="78"/>
        <v/>
      </c>
      <c r="N623" s="138" t="str">
        <f t="shared" si="75"/>
        <v/>
      </c>
      <c r="O623" s="110" t="str">
        <f>IF(D623="","",IF(VLOOKUP(D623,KPI!$A$4:$P$5000,16,FALSE)=0,"UNBILL","BILLED"))</f>
        <v/>
      </c>
      <c r="P623" s="90" t="str">
        <f t="shared" si="72"/>
        <v/>
      </c>
      <c r="Q623" s="168" t="str">
        <f t="shared" si="76"/>
        <v>ไม่ระบุ</v>
      </c>
      <c r="R623" s="169" t="str">
        <f t="shared" si="77"/>
        <v/>
      </c>
      <c r="U623" s="91">
        <v>623</v>
      </c>
    </row>
    <row r="624" spans="1:21" x14ac:dyDescent="0.35">
      <c r="A624" s="151" t="str">
        <f t="shared" ca="1" si="79"/>
        <v/>
      </c>
      <c r="B624" s="15">
        <v>633</v>
      </c>
      <c r="C624" s="81" t="str">
        <f t="shared" si="73"/>
        <v/>
      </c>
      <c r="E624" s="109" t="str">
        <f>IF(D624="","",VLOOKUP(D624,PROFILE!$B$6:$Z$5000,10,FALSE))</f>
        <v/>
      </c>
      <c r="F624" s="109" t="str">
        <f>IF(D624="","",VLOOKUP(D624,PROFILE!$B$6:$Z$5000,18,FALSE))</f>
        <v/>
      </c>
      <c r="G624" s="81" t="str">
        <f>IF(D624="","",VLOOKUP(D624,PROFILE!$B$6:$Z$5000,23,FALSE))</f>
        <v/>
      </c>
      <c r="H624" s="81" t="str">
        <f>IF(D624="","",VLOOKUP(D624,PROFILE!$B$6:$Z$5000,24,FALSE))</f>
        <v/>
      </c>
      <c r="I624" s="110" t="str">
        <f>IF(D624="","",VLOOKUP(D624,PROFILE!$B$6:$Z$5000,25,FALSE))</f>
        <v/>
      </c>
      <c r="K624" s="87" t="str">
        <f t="shared" si="74"/>
        <v/>
      </c>
      <c r="L624" s="87" t="str">
        <f t="shared" si="78"/>
        <v/>
      </c>
      <c r="N624" s="138" t="str">
        <f t="shared" si="75"/>
        <v/>
      </c>
      <c r="O624" s="110" t="str">
        <f>IF(D624="","",IF(VLOOKUP(D624,KPI!$A$4:$P$5000,16,FALSE)=0,"UNBILL","BILLED"))</f>
        <v/>
      </c>
      <c r="P624" s="90" t="str">
        <f t="shared" si="72"/>
        <v/>
      </c>
      <c r="Q624" s="168" t="str">
        <f t="shared" si="76"/>
        <v>ไม่ระบุ</v>
      </c>
      <c r="R624" s="169" t="str">
        <f t="shared" si="77"/>
        <v/>
      </c>
      <c r="U624" s="91">
        <v>624</v>
      </c>
    </row>
    <row r="625" spans="1:21" x14ac:dyDescent="0.35">
      <c r="A625" s="151" t="str">
        <f t="shared" ca="1" si="79"/>
        <v/>
      </c>
      <c r="B625" s="15">
        <v>634</v>
      </c>
      <c r="C625" s="81" t="str">
        <f t="shared" si="73"/>
        <v/>
      </c>
      <c r="E625" s="109" t="str">
        <f>IF(D625="","",VLOOKUP(D625,PROFILE!$B$6:$Z$5000,10,FALSE))</f>
        <v/>
      </c>
      <c r="F625" s="109" t="str">
        <f>IF(D625="","",VLOOKUP(D625,PROFILE!$B$6:$Z$5000,18,FALSE))</f>
        <v/>
      </c>
      <c r="G625" s="81" t="str">
        <f>IF(D625="","",VLOOKUP(D625,PROFILE!$B$6:$Z$5000,23,FALSE))</f>
        <v/>
      </c>
      <c r="H625" s="81" t="str">
        <f>IF(D625="","",VLOOKUP(D625,PROFILE!$B$6:$Z$5000,24,FALSE))</f>
        <v/>
      </c>
      <c r="I625" s="110" t="str">
        <f>IF(D625="","",VLOOKUP(D625,PROFILE!$B$6:$Z$5000,25,FALSE))</f>
        <v/>
      </c>
      <c r="K625" s="87" t="str">
        <f t="shared" si="74"/>
        <v/>
      </c>
      <c r="L625" s="87" t="str">
        <f t="shared" si="78"/>
        <v/>
      </c>
      <c r="N625" s="138" t="str">
        <f t="shared" si="75"/>
        <v/>
      </c>
      <c r="O625" s="110" t="str">
        <f>IF(D625="","",IF(VLOOKUP(D625,KPI!$A$4:$P$5000,16,FALSE)=0,"UNBILL","BILLED"))</f>
        <v/>
      </c>
      <c r="P625" s="90" t="str">
        <f t="shared" si="72"/>
        <v/>
      </c>
      <c r="Q625" s="168" t="str">
        <f t="shared" si="76"/>
        <v>ไม่ระบุ</v>
      </c>
      <c r="R625" s="169" t="str">
        <f t="shared" si="77"/>
        <v/>
      </c>
      <c r="U625" s="91">
        <v>625</v>
      </c>
    </row>
    <row r="626" spans="1:21" x14ac:dyDescent="0.35">
      <c r="A626" s="151" t="str">
        <f t="shared" ca="1" si="79"/>
        <v/>
      </c>
      <c r="B626" s="15">
        <v>635</v>
      </c>
      <c r="C626" s="81" t="str">
        <f t="shared" si="73"/>
        <v/>
      </c>
      <c r="E626" s="109" t="str">
        <f>IF(D626="","",VLOOKUP(D626,PROFILE!$B$6:$Z$5000,10,FALSE))</f>
        <v/>
      </c>
      <c r="F626" s="109" t="str">
        <f>IF(D626="","",VLOOKUP(D626,PROFILE!$B$6:$Z$5000,18,FALSE))</f>
        <v/>
      </c>
      <c r="G626" s="81" t="str">
        <f>IF(D626="","",VLOOKUP(D626,PROFILE!$B$6:$Z$5000,23,FALSE))</f>
        <v/>
      </c>
      <c r="H626" s="81" t="str">
        <f>IF(D626="","",VLOOKUP(D626,PROFILE!$B$6:$Z$5000,24,FALSE))</f>
        <v/>
      </c>
      <c r="I626" s="110" t="str">
        <f>IF(D626="","",VLOOKUP(D626,PROFILE!$B$6:$Z$5000,25,FALSE))</f>
        <v/>
      </c>
      <c r="K626" s="87" t="str">
        <f t="shared" si="74"/>
        <v/>
      </c>
      <c r="L626" s="87" t="str">
        <f t="shared" si="78"/>
        <v/>
      </c>
      <c r="N626" s="138" t="str">
        <f t="shared" si="75"/>
        <v/>
      </c>
      <c r="O626" s="110" t="str">
        <f>IF(D626="","",IF(VLOOKUP(D626,KPI!$A$4:$P$5000,16,FALSE)=0,"UNBILL","BILLED"))</f>
        <v/>
      </c>
      <c r="P626" s="90" t="str">
        <f t="shared" si="72"/>
        <v/>
      </c>
      <c r="Q626" s="168" t="str">
        <f t="shared" si="76"/>
        <v>ไม่ระบุ</v>
      </c>
      <c r="R626" s="169" t="str">
        <f t="shared" si="77"/>
        <v/>
      </c>
      <c r="U626" s="91">
        <v>626</v>
      </c>
    </row>
    <row r="627" spans="1:21" x14ac:dyDescent="0.35">
      <c r="A627" s="151" t="str">
        <f t="shared" ca="1" si="79"/>
        <v/>
      </c>
      <c r="B627" s="15">
        <v>636</v>
      </c>
      <c r="C627" s="81" t="str">
        <f t="shared" si="73"/>
        <v/>
      </c>
      <c r="E627" s="109" t="str">
        <f>IF(D627="","",VLOOKUP(D627,PROFILE!$B$6:$Z$5000,10,FALSE))</f>
        <v/>
      </c>
      <c r="F627" s="109" t="str">
        <f>IF(D627="","",VLOOKUP(D627,PROFILE!$B$6:$Z$5000,18,FALSE))</f>
        <v/>
      </c>
      <c r="G627" s="81" t="str">
        <f>IF(D627="","",VLOOKUP(D627,PROFILE!$B$6:$Z$5000,23,FALSE))</f>
        <v/>
      </c>
      <c r="H627" s="81" t="str">
        <f>IF(D627="","",VLOOKUP(D627,PROFILE!$B$6:$Z$5000,24,FALSE))</f>
        <v/>
      </c>
      <c r="I627" s="110" t="str">
        <f>IF(D627="","",VLOOKUP(D627,PROFILE!$B$6:$Z$5000,25,FALSE))</f>
        <v/>
      </c>
      <c r="K627" s="87" t="str">
        <f t="shared" si="74"/>
        <v/>
      </c>
      <c r="L627" s="87" t="str">
        <f t="shared" si="78"/>
        <v/>
      </c>
      <c r="N627" s="138" t="str">
        <f t="shared" si="75"/>
        <v/>
      </c>
      <c r="O627" s="110" t="str">
        <f>IF(D627="","",IF(VLOOKUP(D627,KPI!$A$4:$P$5000,16,FALSE)=0,"UNBILL","BILLED"))</f>
        <v/>
      </c>
      <c r="P627" s="90" t="str">
        <f t="shared" si="72"/>
        <v/>
      </c>
      <c r="Q627" s="168" t="str">
        <f t="shared" si="76"/>
        <v>ไม่ระบุ</v>
      </c>
      <c r="R627" s="169" t="str">
        <f t="shared" si="77"/>
        <v/>
      </c>
      <c r="U627" s="91">
        <v>627</v>
      </c>
    </row>
    <row r="628" spans="1:21" x14ac:dyDescent="0.35">
      <c r="A628" s="151" t="str">
        <f t="shared" ca="1" si="79"/>
        <v/>
      </c>
      <c r="B628" s="15">
        <v>637</v>
      </c>
      <c r="C628" s="81" t="str">
        <f t="shared" si="73"/>
        <v/>
      </c>
      <c r="E628" s="109" t="str">
        <f>IF(D628="","",VLOOKUP(D628,PROFILE!$B$6:$Z$5000,10,FALSE))</f>
        <v/>
      </c>
      <c r="F628" s="109" t="str">
        <f>IF(D628="","",VLOOKUP(D628,PROFILE!$B$6:$Z$5000,18,FALSE))</f>
        <v/>
      </c>
      <c r="G628" s="81" t="str">
        <f>IF(D628="","",VLOOKUP(D628,PROFILE!$B$6:$Z$5000,23,FALSE))</f>
        <v/>
      </c>
      <c r="H628" s="81" t="str">
        <f>IF(D628="","",VLOOKUP(D628,PROFILE!$B$6:$Z$5000,24,FALSE))</f>
        <v/>
      </c>
      <c r="I628" s="110" t="str">
        <f>IF(D628="","",VLOOKUP(D628,PROFILE!$B$6:$Z$5000,25,FALSE))</f>
        <v/>
      </c>
      <c r="K628" s="87" t="str">
        <f t="shared" si="74"/>
        <v/>
      </c>
      <c r="L628" s="87" t="str">
        <f t="shared" si="78"/>
        <v/>
      </c>
      <c r="N628" s="138" t="str">
        <f t="shared" si="75"/>
        <v/>
      </c>
      <c r="O628" s="110" t="str">
        <f>IF(D628="","",IF(VLOOKUP(D628,KPI!$A$4:$P$5000,16,FALSE)=0,"UNBILL","BILLED"))</f>
        <v/>
      </c>
      <c r="P628" s="90" t="str">
        <f t="shared" si="72"/>
        <v/>
      </c>
      <c r="Q628" s="168" t="str">
        <f t="shared" si="76"/>
        <v>ไม่ระบุ</v>
      </c>
      <c r="R628" s="169" t="str">
        <f t="shared" si="77"/>
        <v/>
      </c>
      <c r="U628" s="91">
        <v>628</v>
      </c>
    </row>
    <row r="629" spans="1:21" x14ac:dyDescent="0.35">
      <c r="A629" s="151" t="str">
        <f t="shared" ca="1" si="79"/>
        <v/>
      </c>
      <c r="B629" s="15">
        <v>638</v>
      </c>
      <c r="C629" s="81" t="str">
        <f t="shared" si="73"/>
        <v/>
      </c>
      <c r="E629" s="109" t="str">
        <f>IF(D629="","",VLOOKUP(D629,PROFILE!$B$6:$Z$5000,10,FALSE))</f>
        <v/>
      </c>
      <c r="F629" s="109" t="str">
        <f>IF(D629="","",VLOOKUP(D629,PROFILE!$B$6:$Z$5000,18,FALSE))</f>
        <v/>
      </c>
      <c r="G629" s="81" t="str">
        <f>IF(D629="","",VLOOKUP(D629,PROFILE!$B$6:$Z$5000,23,FALSE))</f>
        <v/>
      </c>
      <c r="H629" s="81" t="str">
        <f>IF(D629="","",VLOOKUP(D629,PROFILE!$B$6:$Z$5000,24,FALSE))</f>
        <v/>
      </c>
      <c r="I629" s="110" t="str">
        <f>IF(D629="","",VLOOKUP(D629,PROFILE!$B$6:$Z$5000,25,FALSE))</f>
        <v/>
      </c>
      <c r="K629" s="87" t="str">
        <f t="shared" si="74"/>
        <v/>
      </c>
      <c r="L629" s="87" t="str">
        <f t="shared" si="78"/>
        <v/>
      </c>
      <c r="N629" s="138" t="str">
        <f t="shared" si="75"/>
        <v/>
      </c>
      <c r="O629" s="110" t="str">
        <f>IF(D629="","",IF(VLOOKUP(D629,KPI!$A$4:$P$5000,16,FALSE)=0,"UNBILL","BILLED"))</f>
        <v/>
      </c>
      <c r="P629" s="90" t="str">
        <f t="shared" si="72"/>
        <v/>
      </c>
      <c r="Q629" s="168" t="str">
        <f t="shared" si="76"/>
        <v>ไม่ระบุ</v>
      </c>
      <c r="R629" s="169" t="str">
        <f t="shared" si="77"/>
        <v/>
      </c>
      <c r="U629" s="91">
        <v>629</v>
      </c>
    </row>
    <row r="630" spans="1:21" x14ac:dyDescent="0.35">
      <c r="A630" s="151" t="str">
        <f t="shared" ca="1" si="79"/>
        <v/>
      </c>
      <c r="B630" s="15">
        <v>639</v>
      </c>
      <c r="C630" s="81" t="str">
        <f t="shared" si="73"/>
        <v/>
      </c>
      <c r="E630" s="109" t="str">
        <f>IF(D630="","",VLOOKUP(D630,PROFILE!$B$6:$Z$5000,10,FALSE))</f>
        <v/>
      </c>
      <c r="F630" s="109" t="str">
        <f>IF(D630="","",VLOOKUP(D630,PROFILE!$B$6:$Z$5000,18,FALSE))</f>
        <v/>
      </c>
      <c r="G630" s="81" t="str">
        <f>IF(D630="","",VLOOKUP(D630,PROFILE!$B$6:$Z$5000,23,FALSE))</f>
        <v/>
      </c>
      <c r="H630" s="81" t="str">
        <f>IF(D630="","",VLOOKUP(D630,PROFILE!$B$6:$Z$5000,24,FALSE))</f>
        <v/>
      </c>
      <c r="I630" s="110" t="str">
        <f>IF(D630="","",VLOOKUP(D630,PROFILE!$B$6:$Z$5000,25,FALSE))</f>
        <v/>
      </c>
      <c r="K630" s="87" t="str">
        <f t="shared" si="74"/>
        <v/>
      </c>
      <c r="L630" s="87" t="str">
        <f t="shared" si="78"/>
        <v/>
      </c>
      <c r="N630" s="138" t="str">
        <f t="shared" si="75"/>
        <v/>
      </c>
      <c r="O630" s="110" t="str">
        <f>IF(D630="","",IF(VLOOKUP(D630,KPI!$A$4:$P$5000,16,FALSE)=0,"UNBILL","BILLED"))</f>
        <v/>
      </c>
      <c r="P630" s="90" t="str">
        <f t="shared" ref="P630:P693" si="80">IF(D630="","","NP")</f>
        <v/>
      </c>
      <c r="Q630" s="168" t="str">
        <f t="shared" si="76"/>
        <v>ไม่ระบุ</v>
      </c>
      <c r="R630" s="169" t="str">
        <f t="shared" si="77"/>
        <v/>
      </c>
      <c r="U630" s="91">
        <v>630</v>
      </c>
    </row>
    <row r="631" spans="1:21" x14ac:dyDescent="0.35">
      <c r="A631" s="151" t="str">
        <f t="shared" ca="1" si="79"/>
        <v/>
      </c>
      <c r="B631" s="15">
        <v>640</v>
      </c>
      <c r="C631" s="81" t="str">
        <f t="shared" si="73"/>
        <v/>
      </c>
      <c r="E631" s="109" t="str">
        <f>IF(D631="","",VLOOKUP(D631,PROFILE!$B$6:$Z$5000,10,FALSE))</f>
        <v/>
      </c>
      <c r="F631" s="109" t="str">
        <f>IF(D631="","",VLOOKUP(D631,PROFILE!$B$6:$Z$5000,18,FALSE))</f>
        <v/>
      </c>
      <c r="G631" s="81" t="str">
        <f>IF(D631="","",VLOOKUP(D631,PROFILE!$B$6:$Z$5000,23,FALSE))</f>
        <v/>
      </c>
      <c r="H631" s="81" t="str">
        <f>IF(D631="","",VLOOKUP(D631,PROFILE!$B$6:$Z$5000,24,FALSE))</f>
        <v/>
      </c>
      <c r="I631" s="110" t="str">
        <f>IF(D631="","",VLOOKUP(D631,PROFILE!$B$6:$Z$5000,25,FALSE))</f>
        <v/>
      </c>
      <c r="K631" s="87" t="str">
        <f t="shared" si="74"/>
        <v/>
      </c>
      <c r="L631" s="87" t="str">
        <f t="shared" si="78"/>
        <v/>
      </c>
      <c r="N631" s="138" t="str">
        <f t="shared" si="75"/>
        <v/>
      </c>
      <c r="O631" s="110" t="str">
        <f>IF(D631="","",IF(VLOOKUP(D631,KPI!$A$4:$P$5000,16,FALSE)=0,"UNBILL","BILLED"))</f>
        <v/>
      </c>
      <c r="P631" s="90" t="str">
        <f t="shared" si="80"/>
        <v/>
      </c>
      <c r="Q631" s="168" t="str">
        <f t="shared" si="76"/>
        <v>ไม่ระบุ</v>
      </c>
      <c r="R631" s="169" t="str">
        <f t="shared" si="77"/>
        <v/>
      </c>
      <c r="U631" s="91">
        <v>631</v>
      </c>
    </row>
    <row r="632" spans="1:21" x14ac:dyDescent="0.35">
      <c r="A632" s="151" t="str">
        <f t="shared" ca="1" si="79"/>
        <v/>
      </c>
      <c r="B632" s="15">
        <v>641</v>
      </c>
      <c r="C632" s="81" t="str">
        <f t="shared" si="73"/>
        <v/>
      </c>
      <c r="E632" s="109" t="str">
        <f>IF(D632="","",VLOOKUP(D632,PROFILE!$B$6:$Z$5000,10,FALSE))</f>
        <v/>
      </c>
      <c r="F632" s="109" t="str">
        <f>IF(D632="","",VLOOKUP(D632,PROFILE!$B$6:$Z$5000,18,FALSE))</f>
        <v/>
      </c>
      <c r="G632" s="81" t="str">
        <f>IF(D632="","",VLOOKUP(D632,PROFILE!$B$6:$Z$5000,23,FALSE))</f>
        <v/>
      </c>
      <c r="H632" s="81" t="str">
        <f>IF(D632="","",VLOOKUP(D632,PROFILE!$B$6:$Z$5000,24,FALSE))</f>
        <v/>
      </c>
      <c r="I632" s="110" t="str">
        <f>IF(D632="","",VLOOKUP(D632,PROFILE!$B$6:$Z$5000,25,FALSE))</f>
        <v/>
      </c>
      <c r="K632" s="87" t="str">
        <f t="shared" si="74"/>
        <v/>
      </c>
      <c r="L632" s="87" t="str">
        <f t="shared" si="78"/>
        <v/>
      </c>
      <c r="N632" s="138" t="str">
        <f t="shared" si="75"/>
        <v/>
      </c>
      <c r="O632" s="110" t="str">
        <f>IF(D632="","",IF(VLOOKUP(D632,KPI!$A$4:$P$5000,16,FALSE)=0,"UNBILL","BILLED"))</f>
        <v/>
      </c>
      <c r="P632" s="90" t="str">
        <f t="shared" si="80"/>
        <v/>
      </c>
      <c r="Q632" s="168" t="str">
        <f t="shared" si="76"/>
        <v>ไม่ระบุ</v>
      </c>
      <c r="R632" s="169" t="str">
        <f t="shared" si="77"/>
        <v/>
      </c>
      <c r="U632" s="91">
        <v>632</v>
      </c>
    </row>
    <row r="633" spans="1:21" x14ac:dyDescent="0.35">
      <c r="A633" s="151" t="str">
        <f t="shared" ca="1" si="79"/>
        <v/>
      </c>
      <c r="B633" s="15">
        <v>642</v>
      </c>
      <c r="C633" s="81" t="str">
        <f t="shared" ref="C633:C696" si="81">IF(D633="","","BL-"&amp;B633)</f>
        <v/>
      </c>
      <c r="E633" s="109" t="str">
        <f>IF(D633="","",VLOOKUP(D633,PROFILE!$B$6:$Z$5000,10,FALSE))</f>
        <v/>
      </c>
      <c r="F633" s="109" t="str">
        <f>IF(D633="","",VLOOKUP(D633,PROFILE!$B$6:$Z$5000,18,FALSE))</f>
        <v/>
      </c>
      <c r="G633" s="81" t="str">
        <f>IF(D633="","",VLOOKUP(D633,PROFILE!$B$6:$Z$5000,23,FALSE))</f>
        <v/>
      </c>
      <c r="H633" s="81" t="str">
        <f>IF(D633="","",VLOOKUP(D633,PROFILE!$B$6:$Z$5000,24,FALSE))</f>
        <v/>
      </c>
      <c r="I633" s="110" t="str">
        <f>IF(D633="","",VLOOKUP(D633,PROFILE!$B$6:$Z$5000,25,FALSE))</f>
        <v/>
      </c>
      <c r="K633" s="87" t="str">
        <f t="shared" ref="K633:K696" si="82">IF(D633="","",J633+(J633*0.07))</f>
        <v/>
      </c>
      <c r="L633" s="87" t="str">
        <f t="shared" si="78"/>
        <v/>
      </c>
      <c r="N633" s="138" t="str">
        <f t="shared" si="75"/>
        <v/>
      </c>
      <c r="O633" s="110" t="str">
        <f>IF(D633="","",IF(VLOOKUP(D633,KPI!$A$4:$P$5000,16,FALSE)=0,"UNBILL","BILLED"))</f>
        <v/>
      </c>
      <c r="P633" s="90" t="str">
        <f t="shared" si="80"/>
        <v/>
      </c>
      <c r="Q633" s="168" t="str">
        <f t="shared" si="76"/>
        <v>ไม่ระบุ</v>
      </c>
      <c r="R633" s="169" t="str">
        <f t="shared" si="77"/>
        <v/>
      </c>
      <c r="U633" s="91">
        <v>633</v>
      </c>
    </row>
    <row r="634" spans="1:21" x14ac:dyDescent="0.35">
      <c r="A634" s="151" t="str">
        <f t="shared" ca="1" si="79"/>
        <v/>
      </c>
      <c r="B634" s="15">
        <v>643</v>
      </c>
      <c r="C634" s="81" t="str">
        <f t="shared" si="81"/>
        <v/>
      </c>
      <c r="E634" s="109" t="str">
        <f>IF(D634="","",VLOOKUP(D634,PROFILE!$B$6:$Z$5000,10,FALSE))</f>
        <v/>
      </c>
      <c r="F634" s="109" t="str">
        <f>IF(D634="","",VLOOKUP(D634,PROFILE!$B$6:$Z$5000,18,FALSE))</f>
        <v/>
      </c>
      <c r="G634" s="81" t="str">
        <f>IF(D634="","",VLOOKUP(D634,PROFILE!$B$6:$Z$5000,23,FALSE))</f>
        <v/>
      </c>
      <c r="H634" s="81" t="str">
        <f>IF(D634="","",VLOOKUP(D634,PROFILE!$B$6:$Z$5000,24,FALSE))</f>
        <v/>
      </c>
      <c r="I634" s="110" t="str">
        <f>IF(D634="","",VLOOKUP(D634,PROFILE!$B$6:$Z$5000,25,FALSE))</f>
        <v/>
      </c>
      <c r="K634" s="87" t="str">
        <f t="shared" si="82"/>
        <v/>
      </c>
      <c r="L634" s="87" t="str">
        <f t="shared" si="78"/>
        <v/>
      </c>
      <c r="N634" s="138" t="str">
        <f t="shared" si="75"/>
        <v/>
      </c>
      <c r="O634" s="110" t="str">
        <f>IF(D634="","",IF(VLOOKUP(D634,KPI!$A$4:$P$5000,16,FALSE)=0,"UNBILL","BILLED"))</f>
        <v/>
      </c>
      <c r="P634" s="90" t="str">
        <f t="shared" si="80"/>
        <v/>
      </c>
      <c r="Q634" s="168" t="str">
        <f t="shared" si="76"/>
        <v>ไม่ระบุ</v>
      </c>
      <c r="R634" s="169" t="str">
        <f t="shared" si="77"/>
        <v/>
      </c>
      <c r="U634" s="91">
        <v>634</v>
      </c>
    </row>
    <row r="635" spans="1:21" x14ac:dyDescent="0.35">
      <c r="A635" s="151" t="str">
        <f t="shared" ca="1" si="79"/>
        <v/>
      </c>
      <c r="B635" s="15">
        <v>644</v>
      </c>
      <c r="C635" s="81" t="str">
        <f t="shared" si="81"/>
        <v/>
      </c>
      <c r="E635" s="109" t="str">
        <f>IF(D635="","",VLOOKUP(D635,PROFILE!$B$6:$Z$5000,10,FALSE))</f>
        <v/>
      </c>
      <c r="F635" s="109" t="str">
        <f>IF(D635="","",VLOOKUP(D635,PROFILE!$B$6:$Z$5000,18,FALSE))</f>
        <v/>
      </c>
      <c r="G635" s="81" t="str">
        <f>IF(D635="","",VLOOKUP(D635,PROFILE!$B$6:$Z$5000,23,FALSE))</f>
        <v/>
      </c>
      <c r="H635" s="81" t="str">
        <f>IF(D635="","",VLOOKUP(D635,PROFILE!$B$6:$Z$5000,24,FALSE))</f>
        <v/>
      </c>
      <c r="I635" s="110" t="str">
        <f>IF(D635="","",VLOOKUP(D635,PROFILE!$B$6:$Z$5000,25,FALSE))</f>
        <v/>
      </c>
      <c r="K635" s="87" t="str">
        <f t="shared" si="82"/>
        <v/>
      </c>
      <c r="L635" s="87" t="str">
        <f t="shared" si="78"/>
        <v/>
      </c>
      <c r="N635" s="138" t="str">
        <f t="shared" si="75"/>
        <v/>
      </c>
      <c r="O635" s="110" t="str">
        <f>IF(D635="","",IF(VLOOKUP(D635,KPI!$A$4:$P$5000,16,FALSE)=0,"UNBILL","BILLED"))</f>
        <v/>
      </c>
      <c r="P635" s="90" t="str">
        <f t="shared" si="80"/>
        <v/>
      </c>
      <c r="Q635" s="168" t="str">
        <f t="shared" si="76"/>
        <v>ไม่ระบุ</v>
      </c>
      <c r="R635" s="169" t="str">
        <f t="shared" si="77"/>
        <v/>
      </c>
      <c r="U635" s="91">
        <v>635</v>
      </c>
    </row>
    <row r="636" spans="1:21" x14ac:dyDescent="0.35">
      <c r="A636" s="151" t="str">
        <f t="shared" ca="1" si="79"/>
        <v/>
      </c>
      <c r="B636" s="15">
        <v>645</v>
      </c>
      <c r="C636" s="81" t="str">
        <f t="shared" si="81"/>
        <v/>
      </c>
      <c r="E636" s="109" t="str">
        <f>IF(D636="","",VLOOKUP(D636,PROFILE!$B$6:$Z$5000,10,FALSE))</f>
        <v/>
      </c>
      <c r="F636" s="109" t="str">
        <f>IF(D636="","",VLOOKUP(D636,PROFILE!$B$6:$Z$5000,18,FALSE))</f>
        <v/>
      </c>
      <c r="G636" s="81" t="str">
        <f>IF(D636="","",VLOOKUP(D636,PROFILE!$B$6:$Z$5000,23,FALSE))</f>
        <v/>
      </c>
      <c r="H636" s="81" t="str">
        <f>IF(D636="","",VLOOKUP(D636,PROFILE!$B$6:$Z$5000,24,FALSE))</f>
        <v/>
      </c>
      <c r="I636" s="110" t="str">
        <f>IF(D636="","",VLOOKUP(D636,PROFILE!$B$6:$Z$5000,25,FALSE))</f>
        <v/>
      </c>
      <c r="K636" s="87" t="str">
        <f t="shared" si="82"/>
        <v/>
      </c>
      <c r="L636" s="87" t="str">
        <f t="shared" si="78"/>
        <v/>
      </c>
      <c r="N636" s="138" t="str">
        <f t="shared" si="75"/>
        <v/>
      </c>
      <c r="O636" s="110" t="str">
        <f>IF(D636="","",IF(VLOOKUP(D636,KPI!$A$4:$P$5000,16,FALSE)=0,"UNBILL","BILLED"))</f>
        <v/>
      </c>
      <c r="P636" s="90" t="str">
        <f t="shared" si="80"/>
        <v/>
      </c>
      <c r="Q636" s="168" t="str">
        <f t="shared" si="76"/>
        <v>ไม่ระบุ</v>
      </c>
      <c r="R636" s="169" t="str">
        <f t="shared" si="77"/>
        <v/>
      </c>
      <c r="U636" s="91">
        <v>636</v>
      </c>
    </row>
    <row r="637" spans="1:21" x14ac:dyDescent="0.35">
      <c r="A637" s="151" t="str">
        <f t="shared" ca="1" si="79"/>
        <v/>
      </c>
      <c r="B637" s="15">
        <v>646</v>
      </c>
      <c r="C637" s="81" t="str">
        <f t="shared" si="81"/>
        <v/>
      </c>
      <c r="E637" s="109" t="str">
        <f>IF(D637="","",VLOOKUP(D637,PROFILE!$B$6:$Z$5000,10,FALSE))</f>
        <v/>
      </c>
      <c r="F637" s="109" t="str">
        <f>IF(D637="","",VLOOKUP(D637,PROFILE!$B$6:$Z$5000,18,FALSE))</f>
        <v/>
      </c>
      <c r="G637" s="81" t="str">
        <f>IF(D637="","",VLOOKUP(D637,PROFILE!$B$6:$Z$5000,23,FALSE))</f>
        <v/>
      </c>
      <c r="H637" s="81" t="str">
        <f>IF(D637="","",VLOOKUP(D637,PROFILE!$B$6:$Z$5000,24,FALSE))</f>
        <v/>
      </c>
      <c r="I637" s="110" t="str">
        <f>IF(D637="","",VLOOKUP(D637,PROFILE!$B$6:$Z$5000,25,FALSE))</f>
        <v/>
      </c>
      <c r="K637" s="87" t="str">
        <f t="shared" si="82"/>
        <v/>
      </c>
      <c r="L637" s="87" t="str">
        <f t="shared" si="78"/>
        <v/>
      </c>
      <c r="N637" s="138" t="str">
        <f t="shared" si="75"/>
        <v/>
      </c>
      <c r="O637" s="110" t="str">
        <f>IF(D637="","",IF(VLOOKUP(D637,KPI!$A$4:$P$5000,16,FALSE)=0,"UNBILL","BILLED"))</f>
        <v/>
      </c>
      <c r="P637" s="90" t="str">
        <f t="shared" si="80"/>
        <v/>
      </c>
      <c r="Q637" s="168" t="str">
        <f t="shared" si="76"/>
        <v>ไม่ระบุ</v>
      </c>
      <c r="R637" s="169" t="str">
        <f t="shared" si="77"/>
        <v/>
      </c>
      <c r="U637" s="91">
        <v>637</v>
      </c>
    </row>
    <row r="638" spans="1:21" x14ac:dyDescent="0.35">
      <c r="A638" s="151" t="str">
        <f t="shared" ca="1" si="79"/>
        <v/>
      </c>
      <c r="B638" s="15">
        <v>647</v>
      </c>
      <c r="C638" s="81" t="str">
        <f t="shared" si="81"/>
        <v/>
      </c>
      <c r="E638" s="109" t="str">
        <f>IF(D638="","",VLOOKUP(D638,PROFILE!$B$6:$Z$5000,10,FALSE))</f>
        <v/>
      </c>
      <c r="F638" s="109" t="str">
        <f>IF(D638="","",VLOOKUP(D638,PROFILE!$B$6:$Z$5000,18,FALSE))</f>
        <v/>
      </c>
      <c r="G638" s="81" t="str">
        <f>IF(D638="","",VLOOKUP(D638,PROFILE!$B$6:$Z$5000,23,FALSE))</f>
        <v/>
      </c>
      <c r="H638" s="81" t="str">
        <f>IF(D638="","",VLOOKUP(D638,PROFILE!$B$6:$Z$5000,24,FALSE))</f>
        <v/>
      </c>
      <c r="I638" s="110" t="str">
        <f>IF(D638="","",VLOOKUP(D638,PROFILE!$B$6:$Z$5000,25,FALSE))</f>
        <v/>
      </c>
      <c r="K638" s="87" t="str">
        <f t="shared" si="82"/>
        <v/>
      </c>
      <c r="L638" s="87" t="str">
        <f t="shared" si="78"/>
        <v/>
      </c>
      <c r="N638" s="138" t="str">
        <f t="shared" si="75"/>
        <v/>
      </c>
      <c r="O638" s="110" t="str">
        <f>IF(D638="","",IF(VLOOKUP(D638,KPI!$A$4:$P$5000,16,FALSE)=0,"UNBILL","BILLED"))</f>
        <v/>
      </c>
      <c r="P638" s="90" t="str">
        <f t="shared" si="80"/>
        <v/>
      </c>
      <c r="Q638" s="168" t="str">
        <f t="shared" si="76"/>
        <v>ไม่ระบุ</v>
      </c>
      <c r="R638" s="169" t="str">
        <f t="shared" si="77"/>
        <v/>
      </c>
      <c r="U638" s="91">
        <v>638</v>
      </c>
    </row>
    <row r="639" spans="1:21" x14ac:dyDescent="0.35">
      <c r="A639" s="151" t="str">
        <f t="shared" ca="1" si="79"/>
        <v/>
      </c>
      <c r="B639" s="15">
        <v>648</v>
      </c>
      <c r="C639" s="81" t="str">
        <f t="shared" si="81"/>
        <v/>
      </c>
      <c r="E639" s="109" t="str">
        <f>IF(D639="","",VLOOKUP(D639,PROFILE!$B$6:$Z$5000,10,FALSE))</f>
        <v/>
      </c>
      <c r="F639" s="109" t="str">
        <f>IF(D639="","",VLOOKUP(D639,PROFILE!$B$6:$Z$5000,18,FALSE))</f>
        <v/>
      </c>
      <c r="G639" s="81" t="str">
        <f>IF(D639="","",VLOOKUP(D639,PROFILE!$B$6:$Z$5000,23,FALSE))</f>
        <v/>
      </c>
      <c r="H639" s="81" t="str">
        <f>IF(D639="","",VLOOKUP(D639,PROFILE!$B$6:$Z$5000,24,FALSE))</f>
        <v/>
      </c>
      <c r="I639" s="110" t="str">
        <f>IF(D639="","",VLOOKUP(D639,PROFILE!$B$6:$Z$5000,25,FALSE))</f>
        <v/>
      </c>
      <c r="K639" s="87" t="str">
        <f t="shared" si="82"/>
        <v/>
      </c>
      <c r="L639" s="87" t="str">
        <f t="shared" si="78"/>
        <v/>
      </c>
      <c r="N639" s="138" t="str">
        <f t="shared" si="75"/>
        <v/>
      </c>
      <c r="O639" s="110" t="str">
        <f>IF(D639="","",IF(VLOOKUP(D639,KPI!$A$4:$P$5000,16,FALSE)=0,"UNBILL","BILLED"))</f>
        <v/>
      </c>
      <c r="P639" s="90" t="str">
        <f t="shared" si="80"/>
        <v/>
      </c>
      <c r="Q639" s="168" t="str">
        <f t="shared" si="76"/>
        <v>ไม่ระบุ</v>
      </c>
      <c r="R639" s="169" t="str">
        <f t="shared" si="77"/>
        <v/>
      </c>
      <c r="U639" s="91">
        <v>639</v>
      </c>
    </row>
    <row r="640" spans="1:21" x14ac:dyDescent="0.35">
      <c r="A640" s="151" t="str">
        <f t="shared" ca="1" si="79"/>
        <v/>
      </c>
      <c r="B640" s="15">
        <v>649</v>
      </c>
      <c r="C640" s="81" t="str">
        <f t="shared" si="81"/>
        <v/>
      </c>
      <c r="E640" s="109" t="str">
        <f>IF(D640="","",VLOOKUP(D640,PROFILE!$B$6:$Z$5000,10,FALSE))</f>
        <v/>
      </c>
      <c r="F640" s="109" t="str">
        <f>IF(D640="","",VLOOKUP(D640,PROFILE!$B$6:$Z$5000,18,FALSE))</f>
        <v/>
      </c>
      <c r="G640" s="81" t="str">
        <f>IF(D640="","",VLOOKUP(D640,PROFILE!$B$6:$Z$5000,23,FALSE))</f>
        <v/>
      </c>
      <c r="H640" s="81" t="str">
        <f>IF(D640="","",VLOOKUP(D640,PROFILE!$B$6:$Z$5000,24,FALSE))</f>
        <v/>
      </c>
      <c r="I640" s="110" t="str">
        <f>IF(D640="","",VLOOKUP(D640,PROFILE!$B$6:$Z$5000,25,FALSE))</f>
        <v/>
      </c>
      <c r="K640" s="87" t="str">
        <f t="shared" si="82"/>
        <v/>
      </c>
      <c r="L640" s="87" t="str">
        <f t="shared" si="78"/>
        <v/>
      </c>
      <c r="N640" s="138" t="str">
        <f t="shared" si="75"/>
        <v/>
      </c>
      <c r="O640" s="110" t="str">
        <f>IF(D640="","",IF(VLOOKUP(D640,KPI!$A$4:$P$5000,16,FALSE)=0,"UNBILL","BILLED"))</f>
        <v/>
      </c>
      <c r="P640" s="90" t="str">
        <f t="shared" si="80"/>
        <v/>
      </c>
      <c r="Q640" s="168" t="str">
        <f t="shared" si="76"/>
        <v>ไม่ระบุ</v>
      </c>
      <c r="R640" s="169" t="str">
        <f t="shared" si="77"/>
        <v/>
      </c>
      <c r="U640" s="91">
        <v>640</v>
      </c>
    </row>
    <row r="641" spans="1:21" x14ac:dyDescent="0.35">
      <c r="A641" s="151" t="str">
        <f t="shared" ca="1" si="79"/>
        <v/>
      </c>
      <c r="B641" s="15">
        <v>650</v>
      </c>
      <c r="C641" s="81" t="str">
        <f t="shared" si="81"/>
        <v/>
      </c>
      <c r="E641" s="109" t="str">
        <f>IF(D641="","",VLOOKUP(D641,PROFILE!$B$6:$Z$5000,10,FALSE))</f>
        <v/>
      </c>
      <c r="F641" s="109" t="str">
        <f>IF(D641="","",VLOOKUP(D641,PROFILE!$B$6:$Z$5000,18,FALSE))</f>
        <v/>
      </c>
      <c r="G641" s="81" t="str">
        <f>IF(D641="","",VLOOKUP(D641,PROFILE!$B$6:$Z$5000,23,FALSE))</f>
        <v/>
      </c>
      <c r="H641" s="81" t="str">
        <f>IF(D641="","",VLOOKUP(D641,PROFILE!$B$6:$Z$5000,24,FALSE))</f>
        <v/>
      </c>
      <c r="I641" s="110" t="str">
        <f>IF(D641="","",VLOOKUP(D641,PROFILE!$B$6:$Z$5000,25,FALSE))</f>
        <v/>
      </c>
      <c r="K641" s="87" t="str">
        <f t="shared" si="82"/>
        <v/>
      </c>
      <c r="L641" s="87" t="str">
        <f t="shared" si="78"/>
        <v/>
      </c>
      <c r="N641" s="138" t="str">
        <f t="shared" si="75"/>
        <v/>
      </c>
      <c r="O641" s="110" t="str">
        <f>IF(D641="","",IF(VLOOKUP(D641,KPI!$A$4:$P$5000,16,FALSE)=0,"UNBILL","BILLED"))</f>
        <v/>
      </c>
      <c r="P641" s="90" t="str">
        <f t="shared" si="80"/>
        <v/>
      </c>
      <c r="Q641" s="168" t="str">
        <f t="shared" si="76"/>
        <v>ไม่ระบุ</v>
      </c>
      <c r="R641" s="169" t="str">
        <f t="shared" si="77"/>
        <v/>
      </c>
      <c r="U641" s="91">
        <v>641</v>
      </c>
    </row>
    <row r="642" spans="1:21" x14ac:dyDescent="0.35">
      <c r="A642" s="151" t="str">
        <f t="shared" ca="1" si="79"/>
        <v/>
      </c>
      <c r="B642" s="15">
        <v>651</v>
      </c>
      <c r="C642" s="81" t="str">
        <f t="shared" si="81"/>
        <v/>
      </c>
      <c r="E642" s="109" t="str">
        <f>IF(D642="","",VLOOKUP(D642,PROFILE!$B$6:$Z$5000,10,FALSE))</f>
        <v/>
      </c>
      <c r="F642" s="109" t="str">
        <f>IF(D642="","",VLOOKUP(D642,PROFILE!$B$6:$Z$5000,18,FALSE))</f>
        <v/>
      </c>
      <c r="G642" s="81" t="str">
        <f>IF(D642="","",VLOOKUP(D642,PROFILE!$B$6:$Z$5000,23,FALSE))</f>
        <v/>
      </c>
      <c r="H642" s="81" t="str">
        <f>IF(D642="","",VLOOKUP(D642,PROFILE!$B$6:$Z$5000,24,FALSE))</f>
        <v/>
      </c>
      <c r="I642" s="110" t="str">
        <f>IF(D642="","",VLOOKUP(D642,PROFILE!$B$6:$Z$5000,25,FALSE))</f>
        <v/>
      </c>
      <c r="K642" s="87" t="str">
        <f t="shared" si="82"/>
        <v/>
      </c>
      <c r="L642" s="87" t="str">
        <f t="shared" si="78"/>
        <v/>
      </c>
      <c r="N642" s="138" t="str">
        <f t="shared" si="75"/>
        <v/>
      </c>
      <c r="O642" s="110" t="str">
        <f>IF(D642="","",IF(VLOOKUP(D642,KPI!$A$4:$P$5000,16,FALSE)=0,"UNBILL","BILLED"))</f>
        <v/>
      </c>
      <c r="P642" s="90" t="str">
        <f t="shared" si="80"/>
        <v/>
      </c>
      <c r="Q642" s="168" t="str">
        <f t="shared" si="76"/>
        <v>ไม่ระบุ</v>
      </c>
      <c r="R642" s="169" t="str">
        <f t="shared" si="77"/>
        <v/>
      </c>
      <c r="U642" s="91">
        <v>642</v>
      </c>
    </row>
    <row r="643" spans="1:21" x14ac:dyDescent="0.35">
      <c r="A643" s="151" t="str">
        <f t="shared" ca="1" si="79"/>
        <v/>
      </c>
      <c r="B643" s="15">
        <v>652</v>
      </c>
      <c r="C643" s="81" t="str">
        <f t="shared" si="81"/>
        <v/>
      </c>
      <c r="E643" s="109" t="str">
        <f>IF(D643="","",VLOOKUP(D643,PROFILE!$B$6:$Z$5000,10,FALSE))</f>
        <v/>
      </c>
      <c r="F643" s="109" t="str">
        <f>IF(D643="","",VLOOKUP(D643,PROFILE!$B$6:$Z$5000,18,FALSE))</f>
        <v/>
      </c>
      <c r="G643" s="81" t="str">
        <f>IF(D643="","",VLOOKUP(D643,PROFILE!$B$6:$Z$5000,23,FALSE))</f>
        <v/>
      </c>
      <c r="H643" s="81" t="str">
        <f>IF(D643="","",VLOOKUP(D643,PROFILE!$B$6:$Z$5000,24,FALSE))</f>
        <v/>
      </c>
      <c r="I643" s="110" t="str">
        <f>IF(D643="","",VLOOKUP(D643,PROFILE!$B$6:$Z$5000,25,FALSE))</f>
        <v/>
      </c>
      <c r="K643" s="87" t="str">
        <f t="shared" si="82"/>
        <v/>
      </c>
      <c r="L643" s="87" t="str">
        <f t="shared" si="78"/>
        <v/>
      </c>
      <c r="N643" s="138" t="str">
        <f t="shared" si="75"/>
        <v/>
      </c>
      <c r="O643" s="110" t="str">
        <f>IF(D643="","",IF(VLOOKUP(D643,KPI!$A$4:$P$5000,16,FALSE)=0,"UNBILL","BILLED"))</f>
        <v/>
      </c>
      <c r="P643" s="90" t="str">
        <f t="shared" si="80"/>
        <v/>
      </c>
      <c r="Q643" s="168" t="str">
        <f t="shared" si="76"/>
        <v>ไม่ระบุ</v>
      </c>
      <c r="R643" s="169" t="str">
        <f t="shared" si="77"/>
        <v/>
      </c>
      <c r="U643" s="91">
        <v>643</v>
      </c>
    </row>
    <row r="644" spans="1:21" x14ac:dyDescent="0.35">
      <c r="A644" s="151" t="str">
        <f t="shared" ca="1" si="79"/>
        <v/>
      </c>
      <c r="B644" s="15">
        <v>653</v>
      </c>
      <c r="C644" s="81" t="str">
        <f t="shared" si="81"/>
        <v/>
      </c>
      <c r="E644" s="109" t="str">
        <f>IF(D644="","",VLOOKUP(D644,PROFILE!$B$6:$Z$5000,10,FALSE))</f>
        <v/>
      </c>
      <c r="F644" s="109" t="str">
        <f>IF(D644="","",VLOOKUP(D644,PROFILE!$B$6:$Z$5000,18,FALSE))</f>
        <v/>
      </c>
      <c r="G644" s="81" t="str">
        <f>IF(D644="","",VLOOKUP(D644,PROFILE!$B$6:$Z$5000,23,FALSE))</f>
        <v/>
      </c>
      <c r="H644" s="81" t="str">
        <f>IF(D644="","",VLOOKUP(D644,PROFILE!$B$6:$Z$5000,24,FALSE))</f>
        <v/>
      </c>
      <c r="I644" s="110" t="str">
        <f>IF(D644="","",VLOOKUP(D644,PROFILE!$B$6:$Z$5000,25,FALSE))</f>
        <v/>
      </c>
      <c r="K644" s="87" t="str">
        <f t="shared" si="82"/>
        <v/>
      </c>
      <c r="L644" s="87" t="str">
        <f t="shared" si="78"/>
        <v/>
      </c>
      <c r="N644" s="138" t="str">
        <f t="shared" si="75"/>
        <v/>
      </c>
      <c r="O644" s="110" t="str">
        <f>IF(D644="","",IF(VLOOKUP(D644,KPI!$A$4:$P$5000,16,FALSE)=0,"UNBILL","BILLED"))</f>
        <v/>
      </c>
      <c r="P644" s="90" t="str">
        <f t="shared" si="80"/>
        <v/>
      </c>
      <c r="Q644" s="168" t="str">
        <f t="shared" si="76"/>
        <v>ไม่ระบุ</v>
      </c>
      <c r="R644" s="169" t="str">
        <f t="shared" si="77"/>
        <v/>
      </c>
      <c r="U644" s="91">
        <v>644</v>
      </c>
    </row>
    <row r="645" spans="1:21" x14ac:dyDescent="0.35">
      <c r="A645" s="151" t="str">
        <f t="shared" ca="1" si="79"/>
        <v/>
      </c>
      <c r="B645" s="15">
        <v>654</v>
      </c>
      <c r="C645" s="81" t="str">
        <f t="shared" si="81"/>
        <v/>
      </c>
      <c r="E645" s="109" t="str">
        <f>IF(D645="","",VLOOKUP(D645,PROFILE!$B$6:$Z$5000,10,FALSE))</f>
        <v/>
      </c>
      <c r="F645" s="109" t="str">
        <f>IF(D645="","",VLOOKUP(D645,PROFILE!$B$6:$Z$5000,18,FALSE))</f>
        <v/>
      </c>
      <c r="G645" s="81" t="str">
        <f>IF(D645="","",VLOOKUP(D645,PROFILE!$B$6:$Z$5000,23,FALSE))</f>
        <v/>
      </c>
      <c r="H645" s="81" t="str">
        <f>IF(D645="","",VLOOKUP(D645,PROFILE!$B$6:$Z$5000,24,FALSE))</f>
        <v/>
      </c>
      <c r="I645" s="110" t="str">
        <f>IF(D645="","",VLOOKUP(D645,PROFILE!$B$6:$Z$5000,25,FALSE))</f>
        <v/>
      </c>
      <c r="K645" s="87" t="str">
        <f t="shared" si="82"/>
        <v/>
      </c>
      <c r="L645" s="87" t="str">
        <f t="shared" si="78"/>
        <v/>
      </c>
      <c r="N645" s="138" t="str">
        <f t="shared" ref="N645:N708" si="83">IF(D645="","",J645-L645)</f>
        <v/>
      </c>
      <c r="O645" s="110" t="str">
        <f>IF(D645="","",IF(VLOOKUP(D645,KPI!$A$4:$P$5000,16,FALSE)=0,"UNBILL","BILLED"))</f>
        <v/>
      </c>
      <c r="P645" s="90" t="str">
        <f t="shared" si="80"/>
        <v/>
      </c>
      <c r="Q645" s="168" t="str">
        <f t="shared" ref="Q645:Q708" si="84">IFERROR(VALUE(MONTH(E645)),"ไม่ระบุ")</f>
        <v>ไม่ระบุ</v>
      </c>
      <c r="R645" s="169" t="str">
        <f t="shared" ref="R645:R708" si="85">K645</f>
        <v/>
      </c>
      <c r="U645" s="91">
        <v>645</v>
      </c>
    </row>
    <row r="646" spans="1:21" x14ac:dyDescent="0.35">
      <c r="A646" s="151" t="str">
        <f t="shared" ca="1" si="79"/>
        <v/>
      </c>
      <c r="B646" s="15">
        <v>655</v>
      </c>
      <c r="C646" s="81" t="str">
        <f t="shared" si="81"/>
        <v/>
      </c>
      <c r="E646" s="109" t="str">
        <f>IF(D646="","",VLOOKUP(D646,PROFILE!$B$6:$Z$5000,10,FALSE))</f>
        <v/>
      </c>
      <c r="F646" s="109" t="str">
        <f>IF(D646="","",VLOOKUP(D646,PROFILE!$B$6:$Z$5000,18,FALSE))</f>
        <v/>
      </c>
      <c r="G646" s="81" t="str">
        <f>IF(D646="","",VLOOKUP(D646,PROFILE!$B$6:$Z$5000,23,FALSE))</f>
        <v/>
      </c>
      <c r="H646" s="81" t="str">
        <f>IF(D646="","",VLOOKUP(D646,PROFILE!$B$6:$Z$5000,24,FALSE))</f>
        <v/>
      </c>
      <c r="I646" s="110" t="str">
        <f>IF(D646="","",VLOOKUP(D646,PROFILE!$B$6:$Z$5000,25,FALSE))</f>
        <v/>
      </c>
      <c r="K646" s="87" t="str">
        <f t="shared" si="82"/>
        <v/>
      </c>
      <c r="L646" s="87" t="str">
        <f t="shared" si="78"/>
        <v/>
      </c>
      <c r="N646" s="138" t="str">
        <f t="shared" si="83"/>
        <v/>
      </c>
      <c r="O646" s="110" t="str">
        <f>IF(D646="","",IF(VLOOKUP(D646,KPI!$A$4:$P$5000,16,FALSE)=0,"UNBILL","BILLED"))</f>
        <v/>
      </c>
      <c r="P646" s="90" t="str">
        <f t="shared" si="80"/>
        <v/>
      </c>
      <c r="Q646" s="168" t="str">
        <f t="shared" si="84"/>
        <v>ไม่ระบุ</v>
      </c>
      <c r="R646" s="169" t="str">
        <f t="shared" si="85"/>
        <v/>
      </c>
      <c r="U646" s="91">
        <v>646</v>
      </c>
    </row>
    <row r="647" spans="1:21" x14ac:dyDescent="0.35">
      <c r="A647" s="151" t="str">
        <f t="shared" ca="1" si="79"/>
        <v/>
      </c>
      <c r="B647" s="15">
        <v>656</v>
      </c>
      <c r="C647" s="81" t="str">
        <f t="shared" si="81"/>
        <v/>
      </c>
      <c r="E647" s="109" t="str">
        <f>IF(D647="","",VLOOKUP(D647,PROFILE!$B$6:$Z$5000,10,FALSE))</f>
        <v/>
      </c>
      <c r="F647" s="109" t="str">
        <f>IF(D647="","",VLOOKUP(D647,PROFILE!$B$6:$Z$5000,18,FALSE))</f>
        <v/>
      </c>
      <c r="G647" s="81" t="str">
        <f>IF(D647="","",VLOOKUP(D647,PROFILE!$B$6:$Z$5000,23,FALSE))</f>
        <v/>
      </c>
      <c r="H647" s="81" t="str">
        <f>IF(D647="","",VLOOKUP(D647,PROFILE!$B$6:$Z$5000,24,FALSE))</f>
        <v/>
      </c>
      <c r="I647" s="110" t="str">
        <f>IF(D647="","",VLOOKUP(D647,PROFILE!$B$6:$Z$5000,25,FALSE))</f>
        <v/>
      </c>
      <c r="K647" s="87" t="str">
        <f t="shared" si="82"/>
        <v/>
      </c>
      <c r="L647" s="87" t="str">
        <f t="shared" si="78"/>
        <v/>
      </c>
      <c r="N647" s="138" t="str">
        <f t="shared" si="83"/>
        <v/>
      </c>
      <c r="O647" s="110" t="str">
        <f>IF(D647="","",IF(VLOOKUP(D647,KPI!$A$4:$P$5000,16,FALSE)=0,"UNBILL","BILLED"))</f>
        <v/>
      </c>
      <c r="P647" s="90" t="str">
        <f t="shared" si="80"/>
        <v/>
      </c>
      <c r="Q647" s="168" t="str">
        <f t="shared" si="84"/>
        <v>ไม่ระบุ</v>
      </c>
      <c r="R647" s="169" t="str">
        <f t="shared" si="85"/>
        <v/>
      </c>
      <c r="U647" s="91">
        <v>647</v>
      </c>
    </row>
    <row r="648" spans="1:21" x14ac:dyDescent="0.35">
      <c r="A648" s="151" t="str">
        <f t="shared" ca="1" si="79"/>
        <v/>
      </c>
      <c r="B648" s="15">
        <v>657</v>
      </c>
      <c r="C648" s="81" t="str">
        <f t="shared" si="81"/>
        <v/>
      </c>
      <c r="E648" s="109" t="str">
        <f>IF(D648="","",VLOOKUP(D648,PROFILE!$B$6:$Z$5000,10,FALSE))</f>
        <v/>
      </c>
      <c r="F648" s="109" t="str">
        <f>IF(D648="","",VLOOKUP(D648,PROFILE!$B$6:$Z$5000,18,FALSE))</f>
        <v/>
      </c>
      <c r="G648" s="81" t="str">
        <f>IF(D648="","",VLOOKUP(D648,PROFILE!$B$6:$Z$5000,23,FALSE))</f>
        <v/>
      </c>
      <c r="H648" s="81" t="str">
        <f>IF(D648="","",VLOOKUP(D648,PROFILE!$B$6:$Z$5000,24,FALSE))</f>
        <v/>
      </c>
      <c r="I648" s="110" t="str">
        <f>IF(D648="","",VLOOKUP(D648,PROFILE!$B$6:$Z$5000,25,FALSE))</f>
        <v/>
      </c>
      <c r="K648" s="87" t="str">
        <f t="shared" si="82"/>
        <v/>
      </c>
      <c r="L648" s="87" t="str">
        <f t="shared" si="78"/>
        <v/>
      </c>
      <c r="N648" s="138" t="str">
        <f t="shared" si="83"/>
        <v/>
      </c>
      <c r="O648" s="110" t="str">
        <f>IF(D648="","",IF(VLOOKUP(D648,KPI!$A$4:$P$5000,16,FALSE)=0,"UNBILL","BILLED"))</f>
        <v/>
      </c>
      <c r="P648" s="90" t="str">
        <f t="shared" si="80"/>
        <v/>
      </c>
      <c r="Q648" s="168" t="str">
        <f t="shared" si="84"/>
        <v>ไม่ระบุ</v>
      </c>
      <c r="R648" s="169" t="str">
        <f t="shared" si="85"/>
        <v/>
      </c>
      <c r="U648" s="91">
        <v>648</v>
      </c>
    </row>
    <row r="649" spans="1:21" x14ac:dyDescent="0.35">
      <c r="A649" s="151" t="str">
        <f t="shared" ca="1" si="79"/>
        <v/>
      </c>
      <c r="B649" s="15">
        <v>658</v>
      </c>
      <c r="C649" s="81" t="str">
        <f t="shared" si="81"/>
        <v/>
      </c>
      <c r="E649" s="109" t="str">
        <f>IF(D649="","",VLOOKUP(D649,PROFILE!$B$6:$Z$5000,10,FALSE))</f>
        <v/>
      </c>
      <c r="F649" s="109" t="str">
        <f>IF(D649="","",VLOOKUP(D649,PROFILE!$B$6:$Z$5000,18,FALSE))</f>
        <v/>
      </c>
      <c r="G649" s="81" t="str">
        <f>IF(D649="","",VLOOKUP(D649,PROFILE!$B$6:$Z$5000,23,FALSE))</f>
        <v/>
      </c>
      <c r="H649" s="81" t="str">
        <f>IF(D649="","",VLOOKUP(D649,PROFILE!$B$6:$Z$5000,24,FALSE))</f>
        <v/>
      </c>
      <c r="I649" s="110" t="str">
        <f>IF(D649="","",VLOOKUP(D649,PROFILE!$B$6:$Z$5000,25,FALSE))</f>
        <v/>
      </c>
      <c r="K649" s="87" t="str">
        <f t="shared" si="82"/>
        <v/>
      </c>
      <c r="L649" s="87" t="str">
        <f t="shared" si="78"/>
        <v/>
      </c>
      <c r="N649" s="138" t="str">
        <f t="shared" si="83"/>
        <v/>
      </c>
      <c r="O649" s="110" t="str">
        <f>IF(D649="","",IF(VLOOKUP(D649,KPI!$A$4:$P$5000,16,FALSE)=0,"UNBILL","BILLED"))</f>
        <v/>
      </c>
      <c r="P649" s="90" t="str">
        <f t="shared" si="80"/>
        <v/>
      </c>
      <c r="Q649" s="168" t="str">
        <f t="shared" si="84"/>
        <v>ไม่ระบุ</v>
      </c>
      <c r="R649" s="169" t="str">
        <f t="shared" si="85"/>
        <v/>
      </c>
      <c r="U649" s="91">
        <v>649</v>
      </c>
    </row>
    <row r="650" spans="1:21" x14ac:dyDescent="0.35">
      <c r="A650" s="151" t="str">
        <f t="shared" ca="1" si="79"/>
        <v/>
      </c>
      <c r="B650" s="15">
        <v>659</v>
      </c>
      <c r="C650" s="81" t="str">
        <f t="shared" si="81"/>
        <v/>
      </c>
      <c r="E650" s="109" t="str">
        <f>IF(D650="","",VLOOKUP(D650,PROFILE!$B$6:$Z$5000,10,FALSE))</f>
        <v/>
      </c>
      <c r="F650" s="109" t="str">
        <f>IF(D650="","",VLOOKUP(D650,PROFILE!$B$6:$Z$5000,18,FALSE))</f>
        <v/>
      </c>
      <c r="G650" s="81" t="str">
        <f>IF(D650="","",VLOOKUP(D650,PROFILE!$B$6:$Z$5000,23,FALSE))</f>
        <v/>
      </c>
      <c r="H650" s="81" t="str">
        <f>IF(D650="","",VLOOKUP(D650,PROFILE!$B$6:$Z$5000,24,FALSE))</f>
        <v/>
      </c>
      <c r="I650" s="110" t="str">
        <f>IF(D650="","",VLOOKUP(D650,PROFILE!$B$6:$Z$5000,25,FALSE))</f>
        <v/>
      </c>
      <c r="K650" s="87" t="str">
        <f t="shared" si="82"/>
        <v/>
      </c>
      <c r="L650" s="87" t="str">
        <f t="shared" si="78"/>
        <v/>
      </c>
      <c r="N650" s="138" t="str">
        <f t="shared" si="83"/>
        <v/>
      </c>
      <c r="O650" s="110" t="str">
        <f>IF(D650="","",IF(VLOOKUP(D650,KPI!$A$4:$P$5000,16,FALSE)=0,"UNBILL","BILLED"))</f>
        <v/>
      </c>
      <c r="P650" s="90" t="str">
        <f t="shared" si="80"/>
        <v/>
      </c>
      <c r="Q650" s="168" t="str">
        <f t="shared" si="84"/>
        <v>ไม่ระบุ</v>
      </c>
      <c r="R650" s="169" t="str">
        <f t="shared" si="85"/>
        <v/>
      </c>
      <c r="U650" s="91">
        <v>650</v>
      </c>
    </row>
    <row r="651" spans="1:21" x14ac:dyDescent="0.35">
      <c r="A651" s="151" t="str">
        <f t="shared" ca="1" si="79"/>
        <v/>
      </c>
      <c r="B651" s="15">
        <v>660</v>
      </c>
      <c r="C651" s="81" t="str">
        <f t="shared" si="81"/>
        <v/>
      </c>
      <c r="E651" s="109" t="str">
        <f>IF(D651="","",VLOOKUP(D651,PROFILE!$B$6:$Z$5000,10,FALSE))</f>
        <v/>
      </c>
      <c r="F651" s="109" t="str">
        <f>IF(D651="","",VLOOKUP(D651,PROFILE!$B$6:$Z$5000,18,FALSE))</f>
        <v/>
      </c>
      <c r="G651" s="81" t="str">
        <f>IF(D651="","",VLOOKUP(D651,PROFILE!$B$6:$Z$5000,23,FALSE))</f>
        <v/>
      </c>
      <c r="H651" s="81" t="str">
        <f>IF(D651="","",VLOOKUP(D651,PROFILE!$B$6:$Z$5000,24,FALSE))</f>
        <v/>
      </c>
      <c r="I651" s="110" t="str">
        <f>IF(D651="","",VLOOKUP(D651,PROFILE!$B$6:$Z$5000,25,FALSE))</f>
        <v/>
      </c>
      <c r="K651" s="87" t="str">
        <f t="shared" si="82"/>
        <v/>
      </c>
      <c r="L651" s="87" t="str">
        <f t="shared" si="78"/>
        <v/>
      </c>
      <c r="N651" s="138" t="str">
        <f t="shared" si="83"/>
        <v/>
      </c>
      <c r="O651" s="110" t="str">
        <f>IF(D651="","",IF(VLOOKUP(D651,KPI!$A$4:$P$5000,16,FALSE)=0,"UNBILL","BILLED"))</f>
        <v/>
      </c>
      <c r="P651" s="90" t="str">
        <f t="shared" si="80"/>
        <v/>
      </c>
      <c r="Q651" s="168" t="str">
        <f t="shared" si="84"/>
        <v>ไม่ระบุ</v>
      </c>
      <c r="R651" s="169" t="str">
        <f t="shared" si="85"/>
        <v/>
      </c>
      <c r="U651" s="91">
        <v>651</v>
      </c>
    </row>
    <row r="652" spans="1:21" x14ac:dyDescent="0.35">
      <c r="A652" s="151" t="str">
        <f t="shared" ca="1" si="79"/>
        <v/>
      </c>
      <c r="B652" s="15">
        <v>661</v>
      </c>
      <c r="C652" s="81" t="str">
        <f t="shared" si="81"/>
        <v/>
      </c>
      <c r="E652" s="109" t="str">
        <f>IF(D652="","",VLOOKUP(D652,PROFILE!$B$6:$Z$5000,10,FALSE))</f>
        <v/>
      </c>
      <c r="F652" s="109" t="str">
        <f>IF(D652="","",VLOOKUP(D652,PROFILE!$B$6:$Z$5000,18,FALSE))</f>
        <v/>
      </c>
      <c r="G652" s="81" t="str">
        <f>IF(D652="","",VLOOKUP(D652,PROFILE!$B$6:$Z$5000,23,FALSE))</f>
        <v/>
      </c>
      <c r="H652" s="81" t="str">
        <f>IF(D652="","",VLOOKUP(D652,PROFILE!$B$6:$Z$5000,24,FALSE))</f>
        <v/>
      </c>
      <c r="I652" s="110" t="str">
        <f>IF(D652="","",VLOOKUP(D652,PROFILE!$B$6:$Z$5000,25,FALSE))</f>
        <v/>
      </c>
      <c r="K652" s="87" t="str">
        <f t="shared" si="82"/>
        <v/>
      </c>
      <c r="L652" s="87" t="str">
        <f t="shared" si="78"/>
        <v/>
      </c>
      <c r="N652" s="138" t="str">
        <f t="shared" si="83"/>
        <v/>
      </c>
      <c r="O652" s="110" t="str">
        <f>IF(D652="","",IF(VLOOKUP(D652,KPI!$A$4:$P$5000,16,FALSE)=0,"UNBILL","BILLED"))</f>
        <v/>
      </c>
      <c r="P652" s="90" t="str">
        <f t="shared" si="80"/>
        <v/>
      </c>
      <c r="Q652" s="168" t="str">
        <f t="shared" si="84"/>
        <v>ไม่ระบุ</v>
      </c>
      <c r="R652" s="169" t="str">
        <f t="shared" si="85"/>
        <v/>
      </c>
      <c r="U652" s="91">
        <v>652</v>
      </c>
    </row>
    <row r="653" spans="1:21" x14ac:dyDescent="0.35">
      <c r="A653" s="151" t="str">
        <f t="shared" ca="1" si="79"/>
        <v/>
      </c>
      <c r="B653" s="15">
        <v>662</v>
      </c>
      <c r="C653" s="81" t="str">
        <f t="shared" si="81"/>
        <v/>
      </c>
      <c r="E653" s="109" t="str">
        <f>IF(D653="","",VLOOKUP(D653,PROFILE!$B$6:$Z$5000,10,FALSE))</f>
        <v/>
      </c>
      <c r="F653" s="109" t="str">
        <f>IF(D653="","",VLOOKUP(D653,PROFILE!$B$6:$Z$5000,18,FALSE))</f>
        <v/>
      </c>
      <c r="G653" s="81" t="str">
        <f>IF(D653="","",VLOOKUP(D653,PROFILE!$B$6:$Z$5000,23,FALSE))</f>
        <v/>
      </c>
      <c r="H653" s="81" t="str">
        <f>IF(D653="","",VLOOKUP(D653,PROFILE!$B$6:$Z$5000,24,FALSE))</f>
        <v/>
      </c>
      <c r="I653" s="110" t="str">
        <f>IF(D653="","",VLOOKUP(D653,PROFILE!$B$6:$Z$5000,25,FALSE))</f>
        <v/>
      </c>
      <c r="K653" s="87" t="str">
        <f t="shared" si="82"/>
        <v/>
      </c>
      <c r="L653" s="87" t="str">
        <f t="shared" si="78"/>
        <v/>
      </c>
      <c r="N653" s="138" t="str">
        <f t="shared" si="83"/>
        <v/>
      </c>
      <c r="O653" s="110" t="str">
        <f>IF(D653="","",IF(VLOOKUP(D653,KPI!$A$4:$P$5000,16,FALSE)=0,"UNBILL","BILLED"))</f>
        <v/>
      </c>
      <c r="P653" s="90" t="str">
        <f t="shared" si="80"/>
        <v/>
      </c>
      <c r="Q653" s="168" t="str">
        <f t="shared" si="84"/>
        <v>ไม่ระบุ</v>
      </c>
      <c r="R653" s="169" t="str">
        <f t="shared" si="85"/>
        <v/>
      </c>
      <c r="U653" s="91">
        <v>653</v>
      </c>
    </row>
    <row r="654" spans="1:21" x14ac:dyDescent="0.35">
      <c r="A654" s="151" t="str">
        <f t="shared" ca="1" si="79"/>
        <v/>
      </c>
      <c r="B654" s="15">
        <v>663</v>
      </c>
      <c r="C654" s="81" t="str">
        <f t="shared" si="81"/>
        <v/>
      </c>
      <c r="E654" s="109" t="str">
        <f>IF(D654="","",VLOOKUP(D654,PROFILE!$B$6:$Z$5000,10,FALSE))</f>
        <v/>
      </c>
      <c r="F654" s="109" t="str">
        <f>IF(D654="","",VLOOKUP(D654,PROFILE!$B$6:$Z$5000,18,FALSE))</f>
        <v/>
      </c>
      <c r="G654" s="81" t="str">
        <f>IF(D654="","",VLOOKUP(D654,PROFILE!$B$6:$Z$5000,23,FALSE))</f>
        <v/>
      </c>
      <c r="H654" s="81" t="str">
        <f>IF(D654="","",VLOOKUP(D654,PROFILE!$B$6:$Z$5000,24,FALSE))</f>
        <v/>
      </c>
      <c r="I654" s="110" t="str">
        <f>IF(D654="","",VLOOKUP(D654,PROFILE!$B$6:$Z$5000,25,FALSE))</f>
        <v/>
      </c>
      <c r="K654" s="87" t="str">
        <f t="shared" si="82"/>
        <v/>
      </c>
      <c r="L654" s="87" t="str">
        <f t="shared" si="78"/>
        <v/>
      </c>
      <c r="N654" s="138" t="str">
        <f t="shared" si="83"/>
        <v/>
      </c>
      <c r="O654" s="110" t="str">
        <f>IF(D654="","",IF(VLOOKUP(D654,KPI!$A$4:$P$5000,16,FALSE)=0,"UNBILL","BILLED"))</f>
        <v/>
      </c>
      <c r="P654" s="90" t="str">
        <f t="shared" si="80"/>
        <v/>
      </c>
      <c r="Q654" s="168" t="str">
        <f t="shared" si="84"/>
        <v>ไม่ระบุ</v>
      </c>
      <c r="R654" s="169" t="str">
        <f t="shared" si="85"/>
        <v/>
      </c>
      <c r="U654" s="91">
        <v>654</v>
      </c>
    </row>
    <row r="655" spans="1:21" x14ac:dyDescent="0.35">
      <c r="A655" s="151" t="str">
        <f t="shared" ca="1" si="79"/>
        <v/>
      </c>
      <c r="B655" s="15">
        <v>664</v>
      </c>
      <c r="C655" s="81" t="str">
        <f t="shared" si="81"/>
        <v/>
      </c>
      <c r="E655" s="109" t="str">
        <f>IF(D655="","",VLOOKUP(D655,PROFILE!$B$6:$Z$5000,10,FALSE))</f>
        <v/>
      </c>
      <c r="F655" s="109" t="str">
        <f>IF(D655="","",VLOOKUP(D655,PROFILE!$B$6:$Z$5000,18,FALSE))</f>
        <v/>
      </c>
      <c r="G655" s="81" t="str">
        <f>IF(D655="","",VLOOKUP(D655,PROFILE!$B$6:$Z$5000,23,FALSE))</f>
        <v/>
      </c>
      <c r="H655" s="81" t="str">
        <f>IF(D655="","",VLOOKUP(D655,PROFILE!$B$6:$Z$5000,24,FALSE))</f>
        <v/>
      </c>
      <c r="I655" s="110" t="str">
        <f>IF(D655="","",VLOOKUP(D655,PROFILE!$B$6:$Z$5000,25,FALSE))</f>
        <v/>
      </c>
      <c r="K655" s="87" t="str">
        <f t="shared" si="82"/>
        <v/>
      </c>
      <c r="L655" s="87" t="str">
        <f t="shared" si="78"/>
        <v/>
      </c>
      <c r="N655" s="138" t="str">
        <f t="shared" si="83"/>
        <v/>
      </c>
      <c r="O655" s="110" t="str">
        <f>IF(D655="","",IF(VLOOKUP(D655,KPI!$A$4:$P$5000,16,FALSE)=0,"UNBILL","BILLED"))</f>
        <v/>
      </c>
      <c r="P655" s="90" t="str">
        <f t="shared" si="80"/>
        <v/>
      </c>
      <c r="Q655" s="168" t="str">
        <f t="shared" si="84"/>
        <v>ไม่ระบุ</v>
      </c>
      <c r="R655" s="169" t="str">
        <f t="shared" si="85"/>
        <v/>
      </c>
      <c r="U655" s="91">
        <v>655</v>
      </c>
    </row>
    <row r="656" spans="1:21" x14ac:dyDescent="0.35">
      <c r="A656" s="151" t="str">
        <f t="shared" ca="1" si="79"/>
        <v/>
      </c>
      <c r="B656" s="15">
        <v>665</v>
      </c>
      <c r="C656" s="81" t="str">
        <f t="shared" si="81"/>
        <v/>
      </c>
      <c r="E656" s="109" t="str">
        <f>IF(D656="","",VLOOKUP(D656,PROFILE!$B$6:$Z$5000,10,FALSE))</f>
        <v/>
      </c>
      <c r="F656" s="109" t="str">
        <f>IF(D656="","",VLOOKUP(D656,PROFILE!$B$6:$Z$5000,18,FALSE))</f>
        <v/>
      </c>
      <c r="G656" s="81" t="str">
        <f>IF(D656="","",VLOOKUP(D656,PROFILE!$B$6:$Z$5000,23,FALSE))</f>
        <v/>
      </c>
      <c r="H656" s="81" t="str">
        <f>IF(D656="","",VLOOKUP(D656,PROFILE!$B$6:$Z$5000,24,FALSE))</f>
        <v/>
      </c>
      <c r="I656" s="110" t="str">
        <f>IF(D656="","",VLOOKUP(D656,PROFILE!$B$6:$Z$5000,25,FALSE))</f>
        <v/>
      </c>
      <c r="K656" s="87" t="str">
        <f t="shared" si="82"/>
        <v/>
      </c>
      <c r="L656" s="87" t="str">
        <f t="shared" si="78"/>
        <v/>
      </c>
      <c r="N656" s="138" t="str">
        <f t="shared" si="83"/>
        <v/>
      </c>
      <c r="O656" s="110" t="str">
        <f>IF(D656="","",IF(VLOOKUP(D656,KPI!$A$4:$P$5000,16,FALSE)=0,"UNBILL","BILLED"))</f>
        <v/>
      </c>
      <c r="P656" s="90" t="str">
        <f t="shared" si="80"/>
        <v/>
      </c>
      <c r="Q656" s="168" t="str">
        <f t="shared" si="84"/>
        <v>ไม่ระบุ</v>
      </c>
      <c r="R656" s="169" t="str">
        <f t="shared" si="85"/>
        <v/>
      </c>
      <c r="U656" s="91">
        <v>656</v>
      </c>
    </row>
    <row r="657" spans="1:21" x14ac:dyDescent="0.35">
      <c r="A657" s="151" t="str">
        <f t="shared" ca="1" si="79"/>
        <v/>
      </c>
      <c r="B657" s="15">
        <v>666</v>
      </c>
      <c r="C657" s="81" t="str">
        <f t="shared" si="81"/>
        <v/>
      </c>
      <c r="E657" s="109" t="str">
        <f>IF(D657="","",VLOOKUP(D657,PROFILE!$B$6:$Z$5000,10,FALSE))</f>
        <v/>
      </c>
      <c r="F657" s="109" t="str">
        <f>IF(D657="","",VLOOKUP(D657,PROFILE!$B$6:$Z$5000,18,FALSE))</f>
        <v/>
      </c>
      <c r="G657" s="81" t="str">
        <f>IF(D657="","",VLOOKUP(D657,PROFILE!$B$6:$Z$5000,23,FALSE))</f>
        <v/>
      </c>
      <c r="H657" s="81" t="str">
        <f>IF(D657="","",VLOOKUP(D657,PROFILE!$B$6:$Z$5000,24,FALSE))</f>
        <v/>
      </c>
      <c r="I657" s="110" t="str">
        <f>IF(D657="","",VLOOKUP(D657,PROFILE!$B$6:$Z$5000,25,FALSE))</f>
        <v/>
      </c>
      <c r="K657" s="87" t="str">
        <f t="shared" si="82"/>
        <v/>
      </c>
      <c r="L657" s="87" t="str">
        <f t="shared" si="78"/>
        <v/>
      </c>
      <c r="N657" s="138" t="str">
        <f t="shared" si="83"/>
        <v/>
      </c>
      <c r="O657" s="110" t="str">
        <f>IF(D657="","",IF(VLOOKUP(D657,KPI!$A$4:$P$5000,16,FALSE)=0,"UNBILL","BILLED"))</f>
        <v/>
      </c>
      <c r="P657" s="90" t="str">
        <f t="shared" si="80"/>
        <v/>
      </c>
      <c r="Q657" s="168" t="str">
        <f t="shared" si="84"/>
        <v>ไม่ระบุ</v>
      </c>
      <c r="R657" s="169" t="str">
        <f t="shared" si="85"/>
        <v/>
      </c>
      <c r="U657" s="91">
        <v>657</v>
      </c>
    </row>
    <row r="658" spans="1:21" x14ac:dyDescent="0.35">
      <c r="A658" s="151" t="str">
        <f t="shared" ca="1" si="79"/>
        <v/>
      </c>
      <c r="B658" s="15">
        <v>667</v>
      </c>
      <c r="C658" s="81" t="str">
        <f t="shared" si="81"/>
        <v/>
      </c>
      <c r="E658" s="109" t="str">
        <f>IF(D658="","",VLOOKUP(D658,PROFILE!$B$6:$Z$5000,10,FALSE))</f>
        <v/>
      </c>
      <c r="F658" s="109" t="str">
        <f>IF(D658="","",VLOOKUP(D658,PROFILE!$B$6:$Z$5000,18,FALSE))</f>
        <v/>
      </c>
      <c r="G658" s="81" t="str">
        <f>IF(D658="","",VLOOKUP(D658,PROFILE!$B$6:$Z$5000,23,FALSE))</f>
        <v/>
      </c>
      <c r="H658" s="81" t="str">
        <f>IF(D658="","",VLOOKUP(D658,PROFILE!$B$6:$Z$5000,24,FALSE))</f>
        <v/>
      </c>
      <c r="I658" s="110" t="str">
        <f>IF(D658="","",VLOOKUP(D658,PROFILE!$B$6:$Z$5000,25,FALSE))</f>
        <v/>
      </c>
      <c r="K658" s="87" t="str">
        <f t="shared" si="82"/>
        <v/>
      </c>
      <c r="L658" s="87" t="str">
        <f t="shared" ref="L658:L721" si="86">IF(D658="","",J658*0.03)</f>
        <v/>
      </c>
      <c r="N658" s="138" t="str">
        <f t="shared" si="83"/>
        <v/>
      </c>
      <c r="O658" s="110" t="str">
        <f>IF(D658="","",IF(VLOOKUP(D658,KPI!$A$4:$P$5000,16,FALSE)=0,"UNBILL","BILLED"))</f>
        <v/>
      </c>
      <c r="P658" s="90" t="str">
        <f t="shared" si="80"/>
        <v/>
      </c>
      <c r="Q658" s="168" t="str">
        <f t="shared" si="84"/>
        <v>ไม่ระบุ</v>
      </c>
      <c r="R658" s="169" t="str">
        <f t="shared" si="85"/>
        <v/>
      </c>
      <c r="U658" s="91">
        <v>658</v>
      </c>
    </row>
    <row r="659" spans="1:21" x14ac:dyDescent="0.35">
      <c r="A659" s="151" t="str">
        <f t="shared" ca="1" si="79"/>
        <v/>
      </c>
      <c r="B659" s="15">
        <v>668</v>
      </c>
      <c r="C659" s="81" t="str">
        <f t="shared" si="81"/>
        <v/>
      </c>
      <c r="E659" s="109" t="str">
        <f>IF(D659="","",VLOOKUP(D659,PROFILE!$B$6:$Z$5000,10,FALSE))</f>
        <v/>
      </c>
      <c r="F659" s="109" t="str">
        <f>IF(D659="","",VLOOKUP(D659,PROFILE!$B$6:$Z$5000,18,FALSE))</f>
        <v/>
      </c>
      <c r="G659" s="81" t="str">
        <f>IF(D659="","",VLOOKUP(D659,PROFILE!$B$6:$Z$5000,23,FALSE))</f>
        <v/>
      </c>
      <c r="H659" s="81" t="str">
        <f>IF(D659="","",VLOOKUP(D659,PROFILE!$B$6:$Z$5000,24,FALSE))</f>
        <v/>
      </c>
      <c r="I659" s="110" t="str">
        <f>IF(D659="","",VLOOKUP(D659,PROFILE!$B$6:$Z$5000,25,FALSE))</f>
        <v/>
      </c>
      <c r="K659" s="87" t="str">
        <f t="shared" si="82"/>
        <v/>
      </c>
      <c r="L659" s="87" t="str">
        <f t="shared" si="86"/>
        <v/>
      </c>
      <c r="N659" s="138" t="str">
        <f t="shared" si="83"/>
        <v/>
      </c>
      <c r="O659" s="110" t="str">
        <f>IF(D659="","",IF(VLOOKUP(D659,KPI!$A$4:$P$5000,16,FALSE)=0,"UNBILL","BILLED"))</f>
        <v/>
      </c>
      <c r="P659" s="90" t="str">
        <f t="shared" si="80"/>
        <v/>
      </c>
      <c r="Q659" s="168" t="str">
        <f t="shared" si="84"/>
        <v>ไม่ระบุ</v>
      </c>
      <c r="R659" s="169" t="str">
        <f t="shared" si="85"/>
        <v/>
      </c>
      <c r="U659" s="91">
        <v>659</v>
      </c>
    </row>
    <row r="660" spans="1:21" x14ac:dyDescent="0.35">
      <c r="A660" s="151" t="str">
        <f t="shared" ca="1" si="79"/>
        <v/>
      </c>
      <c r="B660" s="15">
        <v>669</v>
      </c>
      <c r="C660" s="81" t="str">
        <f t="shared" si="81"/>
        <v/>
      </c>
      <c r="E660" s="109" t="str">
        <f>IF(D660="","",VLOOKUP(D660,PROFILE!$B$6:$Z$5000,10,FALSE))</f>
        <v/>
      </c>
      <c r="F660" s="109" t="str">
        <f>IF(D660="","",VLOOKUP(D660,PROFILE!$B$6:$Z$5000,18,FALSE))</f>
        <v/>
      </c>
      <c r="G660" s="81" t="str">
        <f>IF(D660="","",VLOOKUP(D660,PROFILE!$B$6:$Z$5000,23,FALSE))</f>
        <v/>
      </c>
      <c r="H660" s="81" t="str">
        <f>IF(D660="","",VLOOKUP(D660,PROFILE!$B$6:$Z$5000,24,FALSE))</f>
        <v/>
      </c>
      <c r="I660" s="110" t="str">
        <f>IF(D660="","",VLOOKUP(D660,PROFILE!$B$6:$Z$5000,25,FALSE))</f>
        <v/>
      </c>
      <c r="K660" s="87" t="str">
        <f t="shared" si="82"/>
        <v/>
      </c>
      <c r="L660" s="87" t="str">
        <f t="shared" si="86"/>
        <v/>
      </c>
      <c r="N660" s="138" t="str">
        <f t="shared" si="83"/>
        <v/>
      </c>
      <c r="O660" s="110" t="str">
        <f>IF(D660="","",IF(VLOOKUP(D660,KPI!$A$4:$P$5000,16,FALSE)=0,"UNBILL","BILLED"))</f>
        <v/>
      </c>
      <c r="P660" s="90" t="str">
        <f t="shared" si="80"/>
        <v/>
      </c>
      <c r="Q660" s="168" t="str">
        <f t="shared" si="84"/>
        <v>ไม่ระบุ</v>
      </c>
      <c r="R660" s="169" t="str">
        <f t="shared" si="85"/>
        <v/>
      </c>
      <c r="U660" s="91">
        <v>660</v>
      </c>
    </row>
    <row r="661" spans="1:21" x14ac:dyDescent="0.35">
      <c r="A661" s="151" t="str">
        <f t="shared" ca="1" si="79"/>
        <v/>
      </c>
      <c r="B661" s="15">
        <v>670</v>
      </c>
      <c r="C661" s="81" t="str">
        <f t="shared" si="81"/>
        <v/>
      </c>
      <c r="E661" s="109" t="str">
        <f>IF(D661="","",VLOOKUP(D661,PROFILE!$B$6:$Z$5000,10,FALSE))</f>
        <v/>
      </c>
      <c r="F661" s="109" t="str">
        <f>IF(D661="","",VLOOKUP(D661,PROFILE!$B$6:$Z$5000,18,FALSE))</f>
        <v/>
      </c>
      <c r="G661" s="81" t="str">
        <f>IF(D661="","",VLOOKUP(D661,PROFILE!$B$6:$Z$5000,23,FALSE))</f>
        <v/>
      </c>
      <c r="H661" s="81" t="str">
        <f>IF(D661="","",VLOOKUP(D661,PROFILE!$B$6:$Z$5000,24,FALSE))</f>
        <v/>
      </c>
      <c r="I661" s="110" t="str">
        <f>IF(D661="","",VLOOKUP(D661,PROFILE!$B$6:$Z$5000,25,FALSE))</f>
        <v/>
      </c>
      <c r="K661" s="87" t="str">
        <f t="shared" si="82"/>
        <v/>
      </c>
      <c r="L661" s="87" t="str">
        <f t="shared" si="86"/>
        <v/>
      </c>
      <c r="N661" s="138" t="str">
        <f t="shared" si="83"/>
        <v/>
      </c>
      <c r="O661" s="110" t="str">
        <f>IF(D661="","",IF(VLOOKUP(D661,KPI!$A$4:$P$5000,16,FALSE)=0,"UNBILL","BILLED"))</f>
        <v/>
      </c>
      <c r="P661" s="90" t="str">
        <f t="shared" si="80"/>
        <v/>
      </c>
      <c r="Q661" s="168" t="str">
        <f t="shared" si="84"/>
        <v>ไม่ระบุ</v>
      </c>
      <c r="R661" s="169" t="str">
        <f t="shared" si="85"/>
        <v/>
      </c>
      <c r="U661" s="91">
        <v>661</v>
      </c>
    </row>
    <row r="662" spans="1:21" x14ac:dyDescent="0.35">
      <c r="A662" s="151" t="str">
        <f t="shared" ca="1" si="79"/>
        <v/>
      </c>
      <c r="B662" s="15">
        <v>671</v>
      </c>
      <c r="C662" s="81" t="str">
        <f t="shared" si="81"/>
        <v/>
      </c>
      <c r="E662" s="109" t="str">
        <f>IF(D662="","",VLOOKUP(D662,PROFILE!$B$6:$Z$5000,10,FALSE))</f>
        <v/>
      </c>
      <c r="F662" s="109" t="str">
        <f>IF(D662="","",VLOOKUP(D662,PROFILE!$B$6:$Z$5000,18,FALSE))</f>
        <v/>
      </c>
      <c r="G662" s="81" t="str">
        <f>IF(D662="","",VLOOKUP(D662,PROFILE!$B$6:$Z$5000,23,FALSE))</f>
        <v/>
      </c>
      <c r="H662" s="81" t="str">
        <f>IF(D662="","",VLOOKUP(D662,PROFILE!$B$6:$Z$5000,24,FALSE))</f>
        <v/>
      </c>
      <c r="I662" s="110" t="str">
        <f>IF(D662="","",VLOOKUP(D662,PROFILE!$B$6:$Z$5000,25,FALSE))</f>
        <v/>
      </c>
      <c r="K662" s="87" t="str">
        <f t="shared" si="82"/>
        <v/>
      </c>
      <c r="L662" s="87" t="str">
        <f t="shared" si="86"/>
        <v/>
      </c>
      <c r="N662" s="138" t="str">
        <f t="shared" si="83"/>
        <v/>
      </c>
      <c r="O662" s="110" t="str">
        <f>IF(D662="","",IF(VLOOKUP(D662,KPI!$A$4:$P$5000,16,FALSE)=0,"UNBILL","BILLED"))</f>
        <v/>
      </c>
      <c r="P662" s="90" t="str">
        <f t="shared" si="80"/>
        <v/>
      </c>
      <c r="Q662" s="168" t="str">
        <f t="shared" si="84"/>
        <v>ไม่ระบุ</v>
      </c>
      <c r="R662" s="169" t="str">
        <f t="shared" si="85"/>
        <v/>
      </c>
      <c r="U662" s="91">
        <v>662</v>
      </c>
    </row>
    <row r="663" spans="1:21" x14ac:dyDescent="0.35">
      <c r="A663" s="151" t="str">
        <f t="shared" ca="1" si="79"/>
        <v/>
      </c>
      <c r="B663" s="15">
        <v>672</v>
      </c>
      <c r="C663" s="81" t="str">
        <f t="shared" si="81"/>
        <v/>
      </c>
      <c r="E663" s="109" t="str">
        <f>IF(D663="","",VLOOKUP(D663,PROFILE!$B$6:$Z$5000,10,FALSE))</f>
        <v/>
      </c>
      <c r="F663" s="109" t="str">
        <f>IF(D663="","",VLOOKUP(D663,PROFILE!$B$6:$Z$5000,18,FALSE))</f>
        <v/>
      </c>
      <c r="G663" s="81" t="str">
        <f>IF(D663="","",VLOOKUP(D663,PROFILE!$B$6:$Z$5000,23,FALSE))</f>
        <v/>
      </c>
      <c r="H663" s="81" t="str">
        <f>IF(D663="","",VLOOKUP(D663,PROFILE!$B$6:$Z$5000,24,FALSE))</f>
        <v/>
      </c>
      <c r="I663" s="110" t="str">
        <f>IF(D663="","",VLOOKUP(D663,PROFILE!$B$6:$Z$5000,25,FALSE))</f>
        <v/>
      </c>
      <c r="K663" s="87" t="str">
        <f t="shared" si="82"/>
        <v/>
      </c>
      <c r="L663" s="87" t="str">
        <f t="shared" si="86"/>
        <v/>
      </c>
      <c r="N663" s="138" t="str">
        <f t="shared" si="83"/>
        <v/>
      </c>
      <c r="O663" s="110" t="str">
        <f>IF(D663="","",IF(VLOOKUP(D663,KPI!$A$4:$P$5000,16,FALSE)=0,"UNBILL","BILLED"))</f>
        <v/>
      </c>
      <c r="P663" s="90" t="str">
        <f t="shared" si="80"/>
        <v/>
      </c>
      <c r="Q663" s="168" t="str">
        <f t="shared" si="84"/>
        <v>ไม่ระบุ</v>
      </c>
      <c r="R663" s="169" t="str">
        <f t="shared" si="85"/>
        <v/>
      </c>
      <c r="U663" s="91">
        <v>663</v>
      </c>
    </row>
    <row r="664" spans="1:21" x14ac:dyDescent="0.35">
      <c r="A664" s="151" t="str">
        <f t="shared" ca="1" si="79"/>
        <v/>
      </c>
      <c r="B664" s="15">
        <v>673</v>
      </c>
      <c r="C664" s="81" t="str">
        <f t="shared" si="81"/>
        <v/>
      </c>
      <c r="E664" s="109" t="str">
        <f>IF(D664="","",VLOOKUP(D664,PROFILE!$B$6:$Z$5000,10,FALSE))</f>
        <v/>
      </c>
      <c r="F664" s="109" t="str">
        <f>IF(D664="","",VLOOKUP(D664,PROFILE!$B$6:$Z$5000,18,FALSE))</f>
        <v/>
      </c>
      <c r="G664" s="81" t="str">
        <f>IF(D664="","",VLOOKUP(D664,PROFILE!$B$6:$Z$5000,23,FALSE))</f>
        <v/>
      </c>
      <c r="H664" s="81" t="str">
        <f>IF(D664="","",VLOOKUP(D664,PROFILE!$B$6:$Z$5000,24,FALSE))</f>
        <v/>
      </c>
      <c r="I664" s="110" t="str">
        <f>IF(D664="","",VLOOKUP(D664,PROFILE!$B$6:$Z$5000,25,FALSE))</f>
        <v/>
      </c>
      <c r="K664" s="87" t="str">
        <f t="shared" si="82"/>
        <v/>
      </c>
      <c r="L664" s="87" t="str">
        <f t="shared" si="86"/>
        <v/>
      </c>
      <c r="N664" s="138" t="str">
        <f t="shared" si="83"/>
        <v/>
      </c>
      <c r="O664" s="110" t="str">
        <f>IF(D664="","",IF(VLOOKUP(D664,KPI!$A$4:$P$5000,16,FALSE)=0,"UNBILL","BILLED"))</f>
        <v/>
      </c>
      <c r="P664" s="90" t="str">
        <f t="shared" si="80"/>
        <v/>
      </c>
      <c r="Q664" s="168" t="str">
        <f t="shared" si="84"/>
        <v>ไม่ระบุ</v>
      </c>
      <c r="R664" s="169" t="str">
        <f t="shared" si="85"/>
        <v/>
      </c>
      <c r="U664" s="91">
        <v>664</v>
      </c>
    </row>
    <row r="665" spans="1:21" x14ac:dyDescent="0.35">
      <c r="A665" s="151" t="str">
        <f t="shared" ca="1" si="79"/>
        <v/>
      </c>
      <c r="B665" s="15">
        <v>674</v>
      </c>
      <c r="C665" s="81" t="str">
        <f t="shared" si="81"/>
        <v/>
      </c>
      <c r="E665" s="109" t="str">
        <f>IF(D665="","",VLOOKUP(D665,PROFILE!$B$6:$Z$5000,10,FALSE))</f>
        <v/>
      </c>
      <c r="F665" s="109" t="str">
        <f>IF(D665="","",VLOOKUP(D665,PROFILE!$B$6:$Z$5000,18,FALSE))</f>
        <v/>
      </c>
      <c r="G665" s="81" t="str">
        <f>IF(D665="","",VLOOKUP(D665,PROFILE!$B$6:$Z$5000,23,FALSE))</f>
        <v/>
      </c>
      <c r="H665" s="81" t="str">
        <f>IF(D665="","",VLOOKUP(D665,PROFILE!$B$6:$Z$5000,24,FALSE))</f>
        <v/>
      </c>
      <c r="I665" s="110" t="str">
        <f>IF(D665="","",VLOOKUP(D665,PROFILE!$B$6:$Z$5000,25,FALSE))</f>
        <v/>
      </c>
      <c r="K665" s="87" t="str">
        <f t="shared" si="82"/>
        <v/>
      </c>
      <c r="L665" s="87" t="str">
        <f t="shared" si="86"/>
        <v/>
      </c>
      <c r="N665" s="138" t="str">
        <f t="shared" si="83"/>
        <v/>
      </c>
      <c r="O665" s="110" t="str">
        <f>IF(D665="","",IF(VLOOKUP(D665,KPI!$A$4:$P$5000,16,FALSE)=0,"UNBILL","BILLED"))</f>
        <v/>
      </c>
      <c r="P665" s="90" t="str">
        <f t="shared" si="80"/>
        <v/>
      </c>
      <c r="Q665" s="168" t="str">
        <f t="shared" si="84"/>
        <v>ไม่ระบุ</v>
      </c>
      <c r="R665" s="169" t="str">
        <f t="shared" si="85"/>
        <v/>
      </c>
      <c r="U665" s="91">
        <v>665</v>
      </c>
    </row>
    <row r="666" spans="1:21" x14ac:dyDescent="0.35">
      <c r="A666" s="151" t="str">
        <f t="shared" ca="1" si="79"/>
        <v/>
      </c>
      <c r="B666" s="15">
        <v>675</v>
      </c>
      <c r="C666" s="81" t="str">
        <f t="shared" si="81"/>
        <v/>
      </c>
      <c r="E666" s="109" t="str">
        <f>IF(D666="","",VLOOKUP(D666,PROFILE!$B$6:$Z$5000,10,FALSE))</f>
        <v/>
      </c>
      <c r="F666" s="109" t="str">
        <f>IF(D666="","",VLOOKUP(D666,PROFILE!$B$6:$Z$5000,18,FALSE))</f>
        <v/>
      </c>
      <c r="G666" s="81" t="str">
        <f>IF(D666="","",VLOOKUP(D666,PROFILE!$B$6:$Z$5000,23,FALSE))</f>
        <v/>
      </c>
      <c r="H666" s="81" t="str">
        <f>IF(D666="","",VLOOKUP(D666,PROFILE!$B$6:$Z$5000,24,FALSE))</f>
        <v/>
      </c>
      <c r="I666" s="110" t="str">
        <f>IF(D666="","",VLOOKUP(D666,PROFILE!$B$6:$Z$5000,25,FALSE))</f>
        <v/>
      </c>
      <c r="K666" s="87" t="str">
        <f t="shared" si="82"/>
        <v/>
      </c>
      <c r="L666" s="87" t="str">
        <f t="shared" si="86"/>
        <v/>
      </c>
      <c r="N666" s="138" t="str">
        <f t="shared" si="83"/>
        <v/>
      </c>
      <c r="O666" s="110" t="str">
        <f>IF(D666="","",IF(VLOOKUP(D666,KPI!$A$4:$P$5000,16,FALSE)=0,"UNBILL","BILLED"))</f>
        <v/>
      </c>
      <c r="P666" s="90" t="str">
        <f t="shared" si="80"/>
        <v/>
      </c>
      <c r="Q666" s="168" t="str">
        <f t="shared" si="84"/>
        <v>ไม่ระบุ</v>
      </c>
      <c r="R666" s="169" t="str">
        <f t="shared" si="85"/>
        <v/>
      </c>
      <c r="U666" s="91">
        <v>666</v>
      </c>
    </row>
    <row r="667" spans="1:21" x14ac:dyDescent="0.35">
      <c r="A667" s="151" t="str">
        <f t="shared" ca="1" si="79"/>
        <v/>
      </c>
      <c r="B667" s="15">
        <v>676</v>
      </c>
      <c r="C667" s="81" t="str">
        <f t="shared" si="81"/>
        <v/>
      </c>
      <c r="E667" s="109" t="str">
        <f>IF(D667="","",VLOOKUP(D667,PROFILE!$B$6:$Z$5000,10,FALSE))</f>
        <v/>
      </c>
      <c r="F667" s="109" t="str">
        <f>IF(D667="","",VLOOKUP(D667,PROFILE!$B$6:$Z$5000,18,FALSE))</f>
        <v/>
      </c>
      <c r="G667" s="81" t="str">
        <f>IF(D667="","",VLOOKUP(D667,PROFILE!$B$6:$Z$5000,23,FALSE))</f>
        <v/>
      </c>
      <c r="H667" s="81" t="str">
        <f>IF(D667="","",VLOOKUP(D667,PROFILE!$B$6:$Z$5000,24,FALSE))</f>
        <v/>
      </c>
      <c r="I667" s="110" t="str">
        <f>IF(D667="","",VLOOKUP(D667,PROFILE!$B$6:$Z$5000,25,FALSE))</f>
        <v/>
      </c>
      <c r="K667" s="87" t="str">
        <f t="shared" si="82"/>
        <v/>
      </c>
      <c r="L667" s="87" t="str">
        <f t="shared" si="86"/>
        <v/>
      </c>
      <c r="N667" s="138" t="str">
        <f t="shared" si="83"/>
        <v/>
      </c>
      <c r="O667" s="110" t="str">
        <f>IF(D667="","",IF(VLOOKUP(D667,KPI!$A$4:$P$5000,16,FALSE)=0,"UNBILL","BILLED"))</f>
        <v/>
      </c>
      <c r="P667" s="90" t="str">
        <f t="shared" si="80"/>
        <v/>
      </c>
      <c r="Q667" s="168" t="str">
        <f t="shared" si="84"/>
        <v>ไม่ระบุ</v>
      </c>
      <c r="R667" s="169" t="str">
        <f t="shared" si="85"/>
        <v/>
      </c>
      <c r="U667" s="91">
        <v>667</v>
      </c>
    </row>
    <row r="668" spans="1:21" x14ac:dyDescent="0.35">
      <c r="A668" s="151" t="str">
        <f t="shared" ca="1" si="79"/>
        <v/>
      </c>
      <c r="B668" s="15">
        <v>677</v>
      </c>
      <c r="C668" s="81" t="str">
        <f t="shared" si="81"/>
        <v/>
      </c>
      <c r="E668" s="109" t="str">
        <f>IF(D668="","",VLOOKUP(D668,PROFILE!$B$6:$Z$5000,10,FALSE))</f>
        <v/>
      </c>
      <c r="F668" s="109" t="str">
        <f>IF(D668="","",VLOOKUP(D668,PROFILE!$B$6:$Z$5000,18,FALSE))</f>
        <v/>
      </c>
      <c r="G668" s="81" t="str">
        <f>IF(D668="","",VLOOKUP(D668,PROFILE!$B$6:$Z$5000,23,FALSE))</f>
        <v/>
      </c>
      <c r="H668" s="81" t="str">
        <f>IF(D668="","",VLOOKUP(D668,PROFILE!$B$6:$Z$5000,24,FALSE))</f>
        <v/>
      </c>
      <c r="I668" s="110" t="str">
        <f>IF(D668="","",VLOOKUP(D668,PROFILE!$B$6:$Z$5000,25,FALSE))</f>
        <v/>
      </c>
      <c r="K668" s="87" t="str">
        <f t="shared" si="82"/>
        <v/>
      </c>
      <c r="L668" s="87" t="str">
        <f t="shared" si="86"/>
        <v/>
      </c>
      <c r="N668" s="138" t="str">
        <f t="shared" si="83"/>
        <v/>
      </c>
      <c r="O668" s="110" t="str">
        <f>IF(D668="","",IF(VLOOKUP(D668,KPI!$A$4:$P$5000,16,FALSE)=0,"UNBILL","BILLED"))</f>
        <v/>
      </c>
      <c r="P668" s="90" t="str">
        <f t="shared" si="80"/>
        <v/>
      </c>
      <c r="Q668" s="168" t="str">
        <f t="shared" si="84"/>
        <v>ไม่ระบุ</v>
      </c>
      <c r="R668" s="169" t="str">
        <f t="shared" si="85"/>
        <v/>
      </c>
      <c r="U668" s="91">
        <v>668</v>
      </c>
    </row>
    <row r="669" spans="1:21" x14ac:dyDescent="0.35">
      <c r="A669" s="151" t="str">
        <f t="shared" ca="1" si="79"/>
        <v/>
      </c>
      <c r="B669" s="15">
        <v>678</v>
      </c>
      <c r="C669" s="81" t="str">
        <f t="shared" si="81"/>
        <v/>
      </c>
      <c r="E669" s="109" t="str">
        <f>IF(D669="","",VLOOKUP(D669,PROFILE!$B$6:$Z$5000,10,FALSE))</f>
        <v/>
      </c>
      <c r="F669" s="109" t="str">
        <f>IF(D669="","",VLOOKUP(D669,PROFILE!$B$6:$Z$5000,18,FALSE))</f>
        <v/>
      </c>
      <c r="G669" s="81" t="str">
        <f>IF(D669="","",VLOOKUP(D669,PROFILE!$B$6:$Z$5000,23,FALSE))</f>
        <v/>
      </c>
      <c r="H669" s="81" t="str">
        <f>IF(D669="","",VLOOKUP(D669,PROFILE!$B$6:$Z$5000,24,FALSE))</f>
        <v/>
      </c>
      <c r="I669" s="110" t="str">
        <f>IF(D669="","",VLOOKUP(D669,PROFILE!$B$6:$Z$5000,25,FALSE))</f>
        <v/>
      </c>
      <c r="K669" s="87" t="str">
        <f t="shared" si="82"/>
        <v/>
      </c>
      <c r="L669" s="87" t="str">
        <f t="shared" si="86"/>
        <v/>
      </c>
      <c r="N669" s="138" t="str">
        <f t="shared" si="83"/>
        <v/>
      </c>
      <c r="O669" s="110" t="str">
        <f>IF(D669="","",IF(VLOOKUP(D669,KPI!$A$4:$P$5000,16,FALSE)=0,"UNBILL","BILLED"))</f>
        <v/>
      </c>
      <c r="P669" s="90" t="str">
        <f t="shared" si="80"/>
        <v/>
      </c>
      <c r="Q669" s="168" t="str">
        <f t="shared" si="84"/>
        <v>ไม่ระบุ</v>
      </c>
      <c r="R669" s="169" t="str">
        <f t="shared" si="85"/>
        <v/>
      </c>
      <c r="U669" s="91">
        <v>669</v>
      </c>
    </row>
    <row r="670" spans="1:21" x14ac:dyDescent="0.35">
      <c r="A670" s="151" t="str">
        <f t="shared" ca="1" si="79"/>
        <v/>
      </c>
      <c r="B670" s="15">
        <v>679</v>
      </c>
      <c r="C670" s="81" t="str">
        <f t="shared" si="81"/>
        <v/>
      </c>
      <c r="E670" s="109" t="str">
        <f>IF(D670="","",VLOOKUP(D670,PROFILE!$B$6:$Z$5000,10,FALSE))</f>
        <v/>
      </c>
      <c r="F670" s="109" t="str">
        <f>IF(D670="","",VLOOKUP(D670,PROFILE!$B$6:$Z$5000,18,FALSE))</f>
        <v/>
      </c>
      <c r="G670" s="81" t="str">
        <f>IF(D670="","",VLOOKUP(D670,PROFILE!$B$6:$Z$5000,23,FALSE))</f>
        <v/>
      </c>
      <c r="H670" s="81" t="str">
        <f>IF(D670="","",VLOOKUP(D670,PROFILE!$B$6:$Z$5000,24,FALSE))</f>
        <v/>
      </c>
      <c r="I670" s="110" t="str">
        <f>IF(D670="","",VLOOKUP(D670,PROFILE!$B$6:$Z$5000,25,FALSE))</f>
        <v/>
      </c>
      <c r="K670" s="87" t="str">
        <f t="shared" si="82"/>
        <v/>
      </c>
      <c r="L670" s="87" t="str">
        <f t="shared" si="86"/>
        <v/>
      </c>
      <c r="N670" s="138" t="str">
        <f t="shared" si="83"/>
        <v/>
      </c>
      <c r="O670" s="110" t="str">
        <f>IF(D670="","",IF(VLOOKUP(D670,KPI!$A$4:$P$5000,16,FALSE)=0,"UNBILL","BILLED"))</f>
        <v/>
      </c>
      <c r="P670" s="90" t="str">
        <f t="shared" si="80"/>
        <v/>
      </c>
      <c r="Q670" s="168" t="str">
        <f t="shared" si="84"/>
        <v>ไม่ระบุ</v>
      </c>
      <c r="R670" s="169" t="str">
        <f t="shared" si="85"/>
        <v/>
      </c>
      <c r="U670" s="91">
        <v>670</v>
      </c>
    </row>
    <row r="671" spans="1:21" x14ac:dyDescent="0.35">
      <c r="A671" s="151" t="str">
        <f t="shared" ca="1" si="79"/>
        <v/>
      </c>
      <c r="B671" s="15">
        <v>680</v>
      </c>
      <c r="C671" s="81" t="str">
        <f t="shared" si="81"/>
        <v/>
      </c>
      <c r="E671" s="109" t="str">
        <f>IF(D671="","",VLOOKUP(D671,PROFILE!$B$6:$Z$5000,10,FALSE))</f>
        <v/>
      </c>
      <c r="F671" s="109" t="str">
        <f>IF(D671="","",VLOOKUP(D671,PROFILE!$B$6:$Z$5000,18,FALSE))</f>
        <v/>
      </c>
      <c r="G671" s="81" t="str">
        <f>IF(D671="","",VLOOKUP(D671,PROFILE!$B$6:$Z$5000,23,FALSE))</f>
        <v/>
      </c>
      <c r="H671" s="81" t="str">
        <f>IF(D671="","",VLOOKUP(D671,PROFILE!$B$6:$Z$5000,24,FALSE))</f>
        <v/>
      </c>
      <c r="I671" s="110" t="str">
        <f>IF(D671="","",VLOOKUP(D671,PROFILE!$B$6:$Z$5000,25,FALSE))</f>
        <v/>
      </c>
      <c r="K671" s="87" t="str">
        <f t="shared" si="82"/>
        <v/>
      </c>
      <c r="L671" s="87" t="str">
        <f t="shared" si="86"/>
        <v/>
      </c>
      <c r="N671" s="138" t="str">
        <f t="shared" si="83"/>
        <v/>
      </c>
      <c r="O671" s="110" t="str">
        <f>IF(D671="","",IF(VLOOKUP(D671,KPI!$A$4:$P$5000,16,FALSE)=0,"UNBILL","BILLED"))</f>
        <v/>
      </c>
      <c r="P671" s="90" t="str">
        <f t="shared" si="80"/>
        <v/>
      </c>
      <c r="Q671" s="168" t="str">
        <f t="shared" si="84"/>
        <v>ไม่ระบุ</v>
      </c>
      <c r="R671" s="169" t="str">
        <f t="shared" si="85"/>
        <v/>
      </c>
      <c r="U671" s="91">
        <v>671</v>
      </c>
    </row>
    <row r="672" spans="1:21" x14ac:dyDescent="0.35">
      <c r="A672" s="151" t="str">
        <f t="shared" ca="1" si="79"/>
        <v/>
      </c>
      <c r="B672" s="15">
        <v>681</v>
      </c>
      <c r="C672" s="81" t="str">
        <f t="shared" si="81"/>
        <v/>
      </c>
      <c r="E672" s="109" t="str">
        <f>IF(D672="","",VLOOKUP(D672,PROFILE!$B$6:$Z$5000,10,FALSE))</f>
        <v/>
      </c>
      <c r="F672" s="109" t="str">
        <f>IF(D672="","",VLOOKUP(D672,PROFILE!$B$6:$Z$5000,18,FALSE))</f>
        <v/>
      </c>
      <c r="G672" s="81" t="str">
        <f>IF(D672="","",VLOOKUP(D672,PROFILE!$B$6:$Z$5000,23,FALSE))</f>
        <v/>
      </c>
      <c r="H672" s="81" t="str">
        <f>IF(D672="","",VLOOKUP(D672,PROFILE!$B$6:$Z$5000,24,FALSE))</f>
        <v/>
      </c>
      <c r="I672" s="110" t="str">
        <f>IF(D672="","",VLOOKUP(D672,PROFILE!$B$6:$Z$5000,25,FALSE))</f>
        <v/>
      </c>
      <c r="K672" s="87" t="str">
        <f t="shared" si="82"/>
        <v/>
      </c>
      <c r="L672" s="87" t="str">
        <f t="shared" si="86"/>
        <v/>
      </c>
      <c r="N672" s="138" t="str">
        <f t="shared" si="83"/>
        <v/>
      </c>
      <c r="O672" s="110" t="str">
        <f>IF(D672="","",IF(VLOOKUP(D672,KPI!$A$4:$P$5000,16,FALSE)=0,"UNBILL","BILLED"))</f>
        <v/>
      </c>
      <c r="P672" s="90" t="str">
        <f t="shared" si="80"/>
        <v/>
      </c>
      <c r="Q672" s="168" t="str">
        <f t="shared" si="84"/>
        <v>ไม่ระบุ</v>
      </c>
      <c r="R672" s="169" t="str">
        <f t="shared" si="85"/>
        <v/>
      </c>
      <c r="U672" s="91">
        <v>672</v>
      </c>
    </row>
    <row r="673" spans="1:21" x14ac:dyDescent="0.35">
      <c r="A673" s="151" t="str">
        <f t="shared" ca="1" si="79"/>
        <v/>
      </c>
      <c r="B673" s="15">
        <v>682</v>
      </c>
      <c r="C673" s="81" t="str">
        <f t="shared" si="81"/>
        <v/>
      </c>
      <c r="E673" s="109" t="str">
        <f>IF(D673="","",VLOOKUP(D673,PROFILE!$B$6:$Z$5000,10,FALSE))</f>
        <v/>
      </c>
      <c r="F673" s="109" t="str">
        <f>IF(D673="","",VLOOKUP(D673,PROFILE!$B$6:$Z$5000,18,FALSE))</f>
        <v/>
      </c>
      <c r="G673" s="81" t="str">
        <f>IF(D673="","",VLOOKUP(D673,PROFILE!$B$6:$Z$5000,23,FALSE))</f>
        <v/>
      </c>
      <c r="H673" s="81" t="str">
        <f>IF(D673="","",VLOOKUP(D673,PROFILE!$B$6:$Z$5000,24,FALSE))</f>
        <v/>
      </c>
      <c r="I673" s="110" t="str">
        <f>IF(D673="","",VLOOKUP(D673,PROFILE!$B$6:$Z$5000,25,FALSE))</f>
        <v/>
      </c>
      <c r="K673" s="87" t="str">
        <f t="shared" si="82"/>
        <v/>
      </c>
      <c r="L673" s="87" t="str">
        <f t="shared" si="86"/>
        <v/>
      </c>
      <c r="N673" s="138" t="str">
        <f t="shared" si="83"/>
        <v/>
      </c>
      <c r="O673" s="110" t="str">
        <f>IF(D673="","",IF(VLOOKUP(D673,KPI!$A$4:$P$5000,16,FALSE)=0,"UNBILL","BILLED"))</f>
        <v/>
      </c>
      <c r="P673" s="90" t="str">
        <f t="shared" si="80"/>
        <v/>
      </c>
      <c r="Q673" s="168" t="str">
        <f t="shared" si="84"/>
        <v>ไม่ระบุ</v>
      </c>
      <c r="R673" s="169" t="str">
        <f t="shared" si="85"/>
        <v/>
      </c>
      <c r="U673" s="91">
        <v>673</v>
      </c>
    </row>
    <row r="674" spans="1:21" x14ac:dyDescent="0.35">
      <c r="A674" s="151" t="str">
        <f t="shared" ca="1" si="79"/>
        <v/>
      </c>
      <c r="B674" s="15">
        <v>683</v>
      </c>
      <c r="C674" s="81" t="str">
        <f t="shared" si="81"/>
        <v/>
      </c>
      <c r="E674" s="109" t="str">
        <f>IF(D674="","",VLOOKUP(D674,PROFILE!$B$6:$Z$5000,10,FALSE))</f>
        <v/>
      </c>
      <c r="F674" s="109" t="str">
        <f>IF(D674="","",VLOOKUP(D674,PROFILE!$B$6:$Z$5000,18,FALSE))</f>
        <v/>
      </c>
      <c r="G674" s="81" t="str">
        <f>IF(D674="","",VLOOKUP(D674,PROFILE!$B$6:$Z$5000,23,FALSE))</f>
        <v/>
      </c>
      <c r="H674" s="81" t="str">
        <f>IF(D674="","",VLOOKUP(D674,PROFILE!$B$6:$Z$5000,24,FALSE))</f>
        <v/>
      </c>
      <c r="I674" s="110" t="str">
        <f>IF(D674="","",VLOOKUP(D674,PROFILE!$B$6:$Z$5000,25,FALSE))</f>
        <v/>
      </c>
      <c r="K674" s="87" t="str">
        <f t="shared" si="82"/>
        <v/>
      </c>
      <c r="L674" s="87" t="str">
        <f t="shared" si="86"/>
        <v/>
      </c>
      <c r="N674" s="138" t="str">
        <f t="shared" si="83"/>
        <v/>
      </c>
      <c r="O674" s="110" t="str">
        <f>IF(D674="","",IF(VLOOKUP(D674,KPI!$A$4:$P$5000,16,FALSE)=0,"UNBILL","BILLED"))</f>
        <v/>
      </c>
      <c r="P674" s="90" t="str">
        <f t="shared" si="80"/>
        <v/>
      </c>
      <c r="Q674" s="168" t="str">
        <f t="shared" si="84"/>
        <v>ไม่ระบุ</v>
      </c>
      <c r="R674" s="169" t="str">
        <f t="shared" si="85"/>
        <v/>
      </c>
      <c r="U674" s="91">
        <v>674</v>
      </c>
    </row>
    <row r="675" spans="1:21" x14ac:dyDescent="0.35">
      <c r="A675" s="151" t="str">
        <f t="shared" ref="A675:A738" ca="1" si="87">IF(C675="","",NOW())</f>
        <v/>
      </c>
      <c r="B675" s="15">
        <v>684</v>
      </c>
      <c r="C675" s="81" t="str">
        <f t="shared" si="81"/>
        <v/>
      </c>
      <c r="E675" s="109" t="str">
        <f>IF(D675="","",VLOOKUP(D675,PROFILE!$B$6:$Z$5000,10,FALSE))</f>
        <v/>
      </c>
      <c r="F675" s="109" t="str">
        <f>IF(D675="","",VLOOKUP(D675,PROFILE!$B$6:$Z$5000,18,FALSE))</f>
        <v/>
      </c>
      <c r="G675" s="81" t="str">
        <f>IF(D675="","",VLOOKUP(D675,PROFILE!$B$6:$Z$5000,23,FALSE))</f>
        <v/>
      </c>
      <c r="H675" s="81" t="str">
        <f>IF(D675="","",VLOOKUP(D675,PROFILE!$B$6:$Z$5000,24,FALSE))</f>
        <v/>
      </c>
      <c r="I675" s="110" t="str">
        <f>IF(D675="","",VLOOKUP(D675,PROFILE!$B$6:$Z$5000,25,FALSE))</f>
        <v/>
      </c>
      <c r="K675" s="87" t="str">
        <f t="shared" si="82"/>
        <v/>
      </c>
      <c r="L675" s="87" t="str">
        <f t="shared" si="86"/>
        <v/>
      </c>
      <c r="N675" s="138" t="str">
        <f t="shared" si="83"/>
        <v/>
      </c>
      <c r="O675" s="110" t="str">
        <f>IF(D675="","",IF(VLOOKUP(D675,KPI!$A$4:$P$5000,16,FALSE)=0,"UNBILL","BILLED"))</f>
        <v/>
      </c>
      <c r="P675" s="90" t="str">
        <f t="shared" si="80"/>
        <v/>
      </c>
      <c r="Q675" s="168" t="str">
        <f t="shared" si="84"/>
        <v>ไม่ระบุ</v>
      </c>
      <c r="R675" s="169" t="str">
        <f t="shared" si="85"/>
        <v/>
      </c>
      <c r="U675" s="91">
        <v>675</v>
      </c>
    </row>
    <row r="676" spans="1:21" x14ac:dyDescent="0.35">
      <c r="A676" s="151" t="str">
        <f t="shared" ca="1" si="87"/>
        <v/>
      </c>
      <c r="B676" s="15">
        <v>685</v>
      </c>
      <c r="C676" s="81" t="str">
        <f t="shared" si="81"/>
        <v/>
      </c>
      <c r="E676" s="109" t="str">
        <f>IF(D676="","",VLOOKUP(D676,PROFILE!$B$6:$Z$5000,10,FALSE))</f>
        <v/>
      </c>
      <c r="F676" s="109" t="str">
        <f>IF(D676="","",VLOOKUP(D676,PROFILE!$B$6:$Z$5000,18,FALSE))</f>
        <v/>
      </c>
      <c r="G676" s="81" t="str">
        <f>IF(D676="","",VLOOKUP(D676,PROFILE!$B$6:$Z$5000,23,FALSE))</f>
        <v/>
      </c>
      <c r="H676" s="81" t="str">
        <f>IF(D676="","",VLOOKUP(D676,PROFILE!$B$6:$Z$5000,24,FALSE))</f>
        <v/>
      </c>
      <c r="I676" s="110" t="str">
        <f>IF(D676="","",VLOOKUP(D676,PROFILE!$B$6:$Z$5000,25,FALSE))</f>
        <v/>
      </c>
      <c r="K676" s="87" t="str">
        <f t="shared" si="82"/>
        <v/>
      </c>
      <c r="L676" s="87" t="str">
        <f t="shared" si="86"/>
        <v/>
      </c>
      <c r="N676" s="138" t="str">
        <f t="shared" si="83"/>
        <v/>
      </c>
      <c r="O676" s="110" t="str">
        <f>IF(D676="","",IF(VLOOKUP(D676,KPI!$A$4:$P$5000,16,FALSE)=0,"UNBILL","BILLED"))</f>
        <v/>
      </c>
      <c r="P676" s="90" t="str">
        <f t="shared" si="80"/>
        <v/>
      </c>
      <c r="Q676" s="168" t="str">
        <f t="shared" si="84"/>
        <v>ไม่ระบุ</v>
      </c>
      <c r="R676" s="169" t="str">
        <f t="shared" si="85"/>
        <v/>
      </c>
      <c r="U676" s="91">
        <v>676</v>
      </c>
    </row>
    <row r="677" spans="1:21" x14ac:dyDescent="0.35">
      <c r="A677" s="151" t="str">
        <f t="shared" ca="1" si="87"/>
        <v/>
      </c>
      <c r="B677" s="15">
        <v>686</v>
      </c>
      <c r="C677" s="81" t="str">
        <f t="shared" si="81"/>
        <v/>
      </c>
      <c r="E677" s="109" t="str">
        <f>IF(D677="","",VLOOKUP(D677,PROFILE!$B$6:$Z$5000,10,FALSE))</f>
        <v/>
      </c>
      <c r="F677" s="109" t="str">
        <f>IF(D677="","",VLOOKUP(D677,PROFILE!$B$6:$Z$5000,18,FALSE))</f>
        <v/>
      </c>
      <c r="G677" s="81" t="str">
        <f>IF(D677="","",VLOOKUP(D677,PROFILE!$B$6:$Z$5000,23,FALSE))</f>
        <v/>
      </c>
      <c r="H677" s="81" t="str">
        <f>IF(D677="","",VLOOKUP(D677,PROFILE!$B$6:$Z$5000,24,FALSE))</f>
        <v/>
      </c>
      <c r="I677" s="110" t="str">
        <f>IF(D677="","",VLOOKUP(D677,PROFILE!$B$6:$Z$5000,25,FALSE))</f>
        <v/>
      </c>
      <c r="K677" s="87" t="str">
        <f t="shared" si="82"/>
        <v/>
      </c>
      <c r="L677" s="87" t="str">
        <f t="shared" si="86"/>
        <v/>
      </c>
      <c r="N677" s="138" t="str">
        <f t="shared" si="83"/>
        <v/>
      </c>
      <c r="O677" s="110" t="str">
        <f>IF(D677="","",IF(VLOOKUP(D677,KPI!$A$4:$P$5000,16,FALSE)=0,"UNBILL","BILLED"))</f>
        <v/>
      </c>
      <c r="P677" s="90" t="str">
        <f t="shared" si="80"/>
        <v/>
      </c>
      <c r="Q677" s="168" t="str">
        <f t="shared" si="84"/>
        <v>ไม่ระบุ</v>
      </c>
      <c r="R677" s="169" t="str">
        <f t="shared" si="85"/>
        <v/>
      </c>
      <c r="U677" s="91">
        <v>677</v>
      </c>
    </row>
    <row r="678" spans="1:21" x14ac:dyDescent="0.35">
      <c r="A678" s="151" t="str">
        <f t="shared" ca="1" si="87"/>
        <v/>
      </c>
      <c r="B678" s="15">
        <v>687</v>
      </c>
      <c r="C678" s="81" t="str">
        <f t="shared" si="81"/>
        <v/>
      </c>
      <c r="E678" s="109" t="str">
        <f>IF(D678="","",VLOOKUP(D678,PROFILE!$B$6:$Z$5000,10,FALSE))</f>
        <v/>
      </c>
      <c r="F678" s="109" t="str">
        <f>IF(D678="","",VLOOKUP(D678,PROFILE!$B$6:$Z$5000,18,FALSE))</f>
        <v/>
      </c>
      <c r="G678" s="81" t="str">
        <f>IF(D678="","",VLOOKUP(D678,PROFILE!$B$6:$Z$5000,23,FALSE))</f>
        <v/>
      </c>
      <c r="H678" s="81" t="str">
        <f>IF(D678="","",VLOOKUP(D678,PROFILE!$B$6:$Z$5000,24,FALSE))</f>
        <v/>
      </c>
      <c r="I678" s="110" t="str">
        <f>IF(D678="","",VLOOKUP(D678,PROFILE!$B$6:$Z$5000,25,FALSE))</f>
        <v/>
      </c>
      <c r="K678" s="87" t="str">
        <f t="shared" si="82"/>
        <v/>
      </c>
      <c r="L678" s="87" t="str">
        <f t="shared" si="86"/>
        <v/>
      </c>
      <c r="N678" s="138" t="str">
        <f t="shared" si="83"/>
        <v/>
      </c>
      <c r="O678" s="110" t="str">
        <f>IF(D678="","",IF(VLOOKUP(D678,KPI!$A$4:$P$5000,16,FALSE)=0,"UNBILL","BILLED"))</f>
        <v/>
      </c>
      <c r="P678" s="90" t="str">
        <f t="shared" si="80"/>
        <v/>
      </c>
      <c r="Q678" s="168" t="str">
        <f t="shared" si="84"/>
        <v>ไม่ระบุ</v>
      </c>
      <c r="R678" s="169" t="str">
        <f t="shared" si="85"/>
        <v/>
      </c>
      <c r="U678" s="91">
        <v>678</v>
      </c>
    </row>
    <row r="679" spans="1:21" x14ac:dyDescent="0.35">
      <c r="A679" s="151" t="str">
        <f t="shared" ca="1" si="87"/>
        <v/>
      </c>
      <c r="B679" s="15">
        <v>688</v>
      </c>
      <c r="C679" s="81" t="str">
        <f t="shared" si="81"/>
        <v/>
      </c>
      <c r="E679" s="109" t="str">
        <f>IF(D679="","",VLOOKUP(D679,PROFILE!$B$6:$Z$5000,10,FALSE))</f>
        <v/>
      </c>
      <c r="F679" s="109" t="str">
        <f>IF(D679="","",VLOOKUP(D679,PROFILE!$B$6:$Z$5000,18,FALSE))</f>
        <v/>
      </c>
      <c r="G679" s="81" t="str">
        <f>IF(D679="","",VLOOKUP(D679,PROFILE!$B$6:$Z$5000,23,FALSE))</f>
        <v/>
      </c>
      <c r="H679" s="81" t="str">
        <f>IF(D679="","",VLOOKUP(D679,PROFILE!$B$6:$Z$5000,24,FALSE))</f>
        <v/>
      </c>
      <c r="I679" s="110" t="str">
        <f>IF(D679="","",VLOOKUP(D679,PROFILE!$B$6:$Z$5000,25,FALSE))</f>
        <v/>
      </c>
      <c r="K679" s="87" t="str">
        <f t="shared" si="82"/>
        <v/>
      </c>
      <c r="L679" s="87" t="str">
        <f t="shared" si="86"/>
        <v/>
      </c>
      <c r="N679" s="138" t="str">
        <f t="shared" si="83"/>
        <v/>
      </c>
      <c r="O679" s="110" t="str">
        <f>IF(D679="","",IF(VLOOKUP(D679,KPI!$A$4:$P$5000,16,FALSE)=0,"UNBILL","BILLED"))</f>
        <v/>
      </c>
      <c r="P679" s="90" t="str">
        <f t="shared" si="80"/>
        <v/>
      </c>
      <c r="Q679" s="168" t="str">
        <f t="shared" si="84"/>
        <v>ไม่ระบุ</v>
      </c>
      <c r="R679" s="169" t="str">
        <f t="shared" si="85"/>
        <v/>
      </c>
      <c r="U679" s="91">
        <v>679</v>
      </c>
    </row>
    <row r="680" spans="1:21" x14ac:dyDescent="0.35">
      <c r="A680" s="151" t="str">
        <f t="shared" ca="1" si="87"/>
        <v/>
      </c>
      <c r="B680" s="15">
        <v>689</v>
      </c>
      <c r="C680" s="81" t="str">
        <f t="shared" si="81"/>
        <v/>
      </c>
      <c r="E680" s="109" t="str">
        <f>IF(D680="","",VLOOKUP(D680,PROFILE!$B$6:$Z$5000,10,FALSE))</f>
        <v/>
      </c>
      <c r="F680" s="109" t="str">
        <f>IF(D680="","",VLOOKUP(D680,PROFILE!$B$6:$Z$5000,18,FALSE))</f>
        <v/>
      </c>
      <c r="G680" s="81" t="str">
        <f>IF(D680="","",VLOOKUP(D680,PROFILE!$B$6:$Z$5000,23,FALSE))</f>
        <v/>
      </c>
      <c r="H680" s="81" t="str">
        <f>IF(D680="","",VLOOKUP(D680,PROFILE!$B$6:$Z$5000,24,FALSE))</f>
        <v/>
      </c>
      <c r="I680" s="110" t="str">
        <f>IF(D680="","",VLOOKUP(D680,PROFILE!$B$6:$Z$5000,25,FALSE))</f>
        <v/>
      </c>
      <c r="K680" s="87" t="str">
        <f t="shared" si="82"/>
        <v/>
      </c>
      <c r="L680" s="87" t="str">
        <f t="shared" si="86"/>
        <v/>
      </c>
      <c r="N680" s="138" t="str">
        <f t="shared" si="83"/>
        <v/>
      </c>
      <c r="O680" s="110" t="str">
        <f>IF(D680="","",IF(VLOOKUP(D680,KPI!$A$4:$P$5000,16,FALSE)=0,"UNBILL","BILLED"))</f>
        <v/>
      </c>
      <c r="P680" s="90" t="str">
        <f t="shared" si="80"/>
        <v/>
      </c>
      <c r="Q680" s="168" t="str">
        <f t="shared" si="84"/>
        <v>ไม่ระบุ</v>
      </c>
      <c r="R680" s="169" t="str">
        <f t="shared" si="85"/>
        <v/>
      </c>
      <c r="U680" s="91">
        <v>680</v>
      </c>
    </row>
    <row r="681" spans="1:21" x14ac:dyDescent="0.35">
      <c r="A681" s="151" t="str">
        <f t="shared" ca="1" si="87"/>
        <v/>
      </c>
      <c r="B681" s="15">
        <v>690</v>
      </c>
      <c r="C681" s="81" t="str">
        <f t="shared" si="81"/>
        <v/>
      </c>
      <c r="E681" s="109" t="str">
        <f>IF(D681="","",VLOOKUP(D681,PROFILE!$B$6:$Z$5000,10,FALSE))</f>
        <v/>
      </c>
      <c r="F681" s="109" t="str">
        <f>IF(D681="","",VLOOKUP(D681,PROFILE!$B$6:$Z$5000,18,FALSE))</f>
        <v/>
      </c>
      <c r="G681" s="81" t="str">
        <f>IF(D681="","",VLOOKUP(D681,PROFILE!$B$6:$Z$5000,23,FALSE))</f>
        <v/>
      </c>
      <c r="H681" s="81" t="str">
        <f>IF(D681="","",VLOOKUP(D681,PROFILE!$B$6:$Z$5000,24,FALSE))</f>
        <v/>
      </c>
      <c r="I681" s="110" t="str">
        <f>IF(D681="","",VLOOKUP(D681,PROFILE!$B$6:$Z$5000,25,FALSE))</f>
        <v/>
      </c>
      <c r="K681" s="87" t="str">
        <f t="shared" si="82"/>
        <v/>
      </c>
      <c r="L681" s="87" t="str">
        <f t="shared" si="86"/>
        <v/>
      </c>
      <c r="N681" s="138" t="str">
        <f t="shared" si="83"/>
        <v/>
      </c>
      <c r="O681" s="110" t="str">
        <f>IF(D681="","",IF(VLOOKUP(D681,KPI!$A$4:$P$5000,16,FALSE)=0,"UNBILL","BILLED"))</f>
        <v/>
      </c>
      <c r="P681" s="90" t="str">
        <f t="shared" si="80"/>
        <v/>
      </c>
      <c r="Q681" s="168" t="str">
        <f t="shared" si="84"/>
        <v>ไม่ระบุ</v>
      </c>
      <c r="R681" s="169" t="str">
        <f t="shared" si="85"/>
        <v/>
      </c>
      <c r="U681" s="91">
        <v>681</v>
      </c>
    </row>
    <row r="682" spans="1:21" x14ac:dyDescent="0.35">
      <c r="A682" s="151" t="str">
        <f t="shared" ca="1" si="87"/>
        <v/>
      </c>
      <c r="B682" s="15">
        <v>691</v>
      </c>
      <c r="C682" s="81" t="str">
        <f t="shared" si="81"/>
        <v/>
      </c>
      <c r="E682" s="109" t="str">
        <f>IF(D682="","",VLOOKUP(D682,PROFILE!$B$6:$Z$5000,10,FALSE))</f>
        <v/>
      </c>
      <c r="F682" s="109" t="str">
        <f>IF(D682="","",VLOOKUP(D682,PROFILE!$B$6:$Z$5000,18,FALSE))</f>
        <v/>
      </c>
      <c r="G682" s="81" t="str">
        <f>IF(D682="","",VLOOKUP(D682,PROFILE!$B$6:$Z$5000,23,FALSE))</f>
        <v/>
      </c>
      <c r="H682" s="81" t="str">
        <f>IF(D682="","",VLOOKUP(D682,PROFILE!$B$6:$Z$5000,24,FALSE))</f>
        <v/>
      </c>
      <c r="I682" s="110" t="str">
        <f>IF(D682="","",VLOOKUP(D682,PROFILE!$B$6:$Z$5000,25,FALSE))</f>
        <v/>
      </c>
      <c r="K682" s="87" t="str">
        <f t="shared" si="82"/>
        <v/>
      </c>
      <c r="L682" s="87" t="str">
        <f t="shared" si="86"/>
        <v/>
      </c>
      <c r="N682" s="138" t="str">
        <f t="shared" si="83"/>
        <v/>
      </c>
      <c r="O682" s="110" t="str">
        <f>IF(D682="","",IF(VLOOKUP(D682,KPI!$A$4:$P$5000,16,FALSE)=0,"UNBILL","BILLED"))</f>
        <v/>
      </c>
      <c r="P682" s="90" t="str">
        <f t="shared" si="80"/>
        <v/>
      </c>
      <c r="Q682" s="168" t="str">
        <f t="shared" si="84"/>
        <v>ไม่ระบุ</v>
      </c>
      <c r="R682" s="169" t="str">
        <f t="shared" si="85"/>
        <v/>
      </c>
      <c r="U682" s="91">
        <v>682</v>
      </c>
    </row>
    <row r="683" spans="1:21" x14ac:dyDescent="0.35">
      <c r="A683" s="151" t="str">
        <f t="shared" ca="1" si="87"/>
        <v/>
      </c>
      <c r="B683" s="15">
        <v>692</v>
      </c>
      <c r="C683" s="81" t="str">
        <f t="shared" si="81"/>
        <v/>
      </c>
      <c r="E683" s="109" t="str">
        <f>IF(D683="","",VLOOKUP(D683,PROFILE!$B$6:$Z$5000,10,FALSE))</f>
        <v/>
      </c>
      <c r="F683" s="109" t="str">
        <f>IF(D683="","",VLOOKUP(D683,PROFILE!$B$6:$Z$5000,18,FALSE))</f>
        <v/>
      </c>
      <c r="G683" s="81" t="str">
        <f>IF(D683="","",VLOOKUP(D683,PROFILE!$B$6:$Z$5000,23,FALSE))</f>
        <v/>
      </c>
      <c r="H683" s="81" t="str">
        <f>IF(D683="","",VLOOKUP(D683,PROFILE!$B$6:$Z$5000,24,FALSE))</f>
        <v/>
      </c>
      <c r="I683" s="110" t="str">
        <f>IF(D683="","",VLOOKUP(D683,PROFILE!$B$6:$Z$5000,25,FALSE))</f>
        <v/>
      </c>
      <c r="K683" s="87" t="str">
        <f t="shared" si="82"/>
        <v/>
      </c>
      <c r="L683" s="87" t="str">
        <f t="shared" si="86"/>
        <v/>
      </c>
      <c r="N683" s="138" t="str">
        <f t="shared" si="83"/>
        <v/>
      </c>
      <c r="O683" s="110" t="str">
        <f>IF(D683="","",IF(VLOOKUP(D683,KPI!$A$4:$P$5000,16,FALSE)=0,"UNBILL","BILLED"))</f>
        <v/>
      </c>
      <c r="P683" s="90" t="str">
        <f t="shared" si="80"/>
        <v/>
      </c>
      <c r="Q683" s="168" t="str">
        <f t="shared" si="84"/>
        <v>ไม่ระบุ</v>
      </c>
      <c r="R683" s="169" t="str">
        <f t="shared" si="85"/>
        <v/>
      </c>
      <c r="U683" s="91">
        <v>683</v>
      </c>
    </row>
    <row r="684" spans="1:21" x14ac:dyDescent="0.35">
      <c r="A684" s="151" t="str">
        <f t="shared" ca="1" si="87"/>
        <v/>
      </c>
      <c r="B684" s="15">
        <v>693</v>
      </c>
      <c r="C684" s="81" t="str">
        <f t="shared" si="81"/>
        <v/>
      </c>
      <c r="E684" s="109" t="str">
        <f>IF(D684="","",VLOOKUP(D684,PROFILE!$B$6:$Z$5000,10,FALSE))</f>
        <v/>
      </c>
      <c r="F684" s="109" t="str">
        <f>IF(D684="","",VLOOKUP(D684,PROFILE!$B$6:$Z$5000,18,FALSE))</f>
        <v/>
      </c>
      <c r="G684" s="81" t="str">
        <f>IF(D684="","",VLOOKUP(D684,PROFILE!$B$6:$Z$5000,23,FALSE))</f>
        <v/>
      </c>
      <c r="H684" s="81" t="str">
        <f>IF(D684="","",VLOOKUP(D684,PROFILE!$B$6:$Z$5000,24,FALSE))</f>
        <v/>
      </c>
      <c r="I684" s="110" t="str">
        <f>IF(D684="","",VLOOKUP(D684,PROFILE!$B$6:$Z$5000,25,FALSE))</f>
        <v/>
      </c>
      <c r="K684" s="87" t="str">
        <f t="shared" si="82"/>
        <v/>
      </c>
      <c r="L684" s="87" t="str">
        <f t="shared" si="86"/>
        <v/>
      </c>
      <c r="N684" s="138" t="str">
        <f t="shared" si="83"/>
        <v/>
      </c>
      <c r="O684" s="110" t="str">
        <f>IF(D684="","",IF(VLOOKUP(D684,KPI!$A$4:$P$5000,16,FALSE)=0,"UNBILL","BILLED"))</f>
        <v/>
      </c>
      <c r="P684" s="90" t="str">
        <f t="shared" si="80"/>
        <v/>
      </c>
      <c r="Q684" s="168" t="str">
        <f t="shared" si="84"/>
        <v>ไม่ระบุ</v>
      </c>
      <c r="R684" s="169" t="str">
        <f t="shared" si="85"/>
        <v/>
      </c>
      <c r="U684" s="91">
        <v>684</v>
      </c>
    </row>
    <row r="685" spans="1:21" x14ac:dyDescent="0.35">
      <c r="A685" s="151" t="str">
        <f t="shared" ca="1" si="87"/>
        <v/>
      </c>
      <c r="B685" s="15">
        <v>694</v>
      </c>
      <c r="C685" s="81" t="str">
        <f t="shared" si="81"/>
        <v/>
      </c>
      <c r="E685" s="109" t="str">
        <f>IF(D685="","",VLOOKUP(D685,PROFILE!$B$6:$Z$5000,10,FALSE))</f>
        <v/>
      </c>
      <c r="F685" s="109" t="str">
        <f>IF(D685="","",VLOOKUP(D685,PROFILE!$B$6:$Z$5000,18,FALSE))</f>
        <v/>
      </c>
      <c r="G685" s="81" t="str">
        <f>IF(D685="","",VLOOKUP(D685,PROFILE!$B$6:$Z$5000,23,FALSE))</f>
        <v/>
      </c>
      <c r="H685" s="81" t="str">
        <f>IF(D685="","",VLOOKUP(D685,PROFILE!$B$6:$Z$5000,24,FALSE))</f>
        <v/>
      </c>
      <c r="I685" s="110" t="str">
        <f>IF(D685="","",VLOOKUP(D685,PROFILE!$B$6:$Z$5000,25,FALSE))</f>
        <v/>
      </c>
      <c r="K685" s="87" t="str">
        <f t="shared" si="82"/>
        <v/>
      </c>
      <c r="L685" s="87" t="str">
        <f t="shared" si="86"/>
        <v/>
      </c>
      <c r="N685" s="138" t="str">
        <f t="shared" si="83"/>
        <v/>
      </c>
      <c r="O685" s="110" t="str">
        <f>IF(D685="","",IF(VLOOKUP(D685,KPI!$A$4:$P$5000,16,FALSE)=0,"UNBILL","BILLED"))</f>
        <v/>
      </c>
      <c r="P685" s="90" t="str">
        <f t="shared" si="80"/>
        <v/>
      </c>
      <c r="Q685" s="168" t="str">
        <f t="shared" si="84"/>
        <v>ไม่ระบุ</v>
      </c>
      <c r="R685" s="169" t="str">
        <f t="shared" si="85"/>
        <v/>
      </c>
      <c r="U685" s="91">
        <v>685</v>
      </c>
    </row>
    <row r="686" spans="1:21" x14ac:dyDescent="0.35">
      <c r="A686" s="151" t="str">
        <f t="shared" ca="1" si="87"/>
        <v/>
      </c>
      <c r="B686" s="15">
        <v>695</v>
      </c>
      <c r="C686" s="81" t="str">
        <f t="shared" si="81"/>
        <v/>
      </c>
      <c r="E686" s="109" t="str">
        <f>IF(D686="","",VLOOKUP(D686,PROFILE!$B$6:$Z$5000,10,FALSE))</f>
        <v/>
      </c>
      <c r="F686" s="109" t="str">
        <f>IF(D686="","",VLOOKUP(D686,PROFILE!$B$6:$Z$5000,18,FALSE))</f>
        <v/>
      </c>
      <c r="G686" s="81" t="str">
        <f>IF(D686="","",VLOOKUP(D686,PROFILE!$B$6:$Z$5000,23,FALSE))</f>
        <v/>
      </c>
      <c r="H686" s="81" t="str">
        <f>IF(D686="","",VLOOKUP(D686,PROFILE!$B$6:$Z$5000,24,FALSE))</f>
        <v/>
      </c>
      <c r="I686" s="110" t="str">
        <f>IF(D686="","",VLOOKUP(D686,PROFILE!$B$6:$Z$5000,25,FALSE))</f>
        <v/>
      </c>
      <c r="K686" s="87" t="str">
        <f t="shared" si="82"/>
        <v/>
      </c>
      <c r="L686" s="87" t="str">
        <f t="shared" si="86"/>
        <v/>
      </c>
      <c r="N686" s="138" t="str">
        <f t="shared" si="83"/>
        <v/>
      </c>
      <c r="O686" s="110" t="str">
        <f>IF(D686="","",IF(VLOOKUP(D686,KPI!$A$4:$P$5000,16,FALSE)=0,"UNBILL","BILLED"))</f>
        <v/>
      </c>
      <c r="P686" s="90" t="str">
        <f t="shared" si="80"/>
        <v/>
      </c>
      <c r="Q686" s="168" t="str">
        <f t="shared" si="84"/>
        <v>ไม่ระบุ</v>
      </c>
      <c r="R686" s="169" t="str">
        <f t="shared" si="85"/>
        <v/>
      </c>
      <c r="U686" s="91">
        <v>686</v>
      </c>
    </row>
    <row r="687" spans="1:21" x14ac:dyDescent="0.35">
      <c r="A687" s="151" t="str">
        <f t="shared" ca="1" si="87"/>
        <v/>
      </c>
      <c r="B687" s="15">
        <v>696</v>
      </c>
      <c r="C687" s="81" t="str">
        <f t="shared" si="81"/>
        <v/>
      </c>
      <c r="E687" s="109" t="str">
        <f>IF(D687="","",VLOOKUP(D687,PROFILE!$B$6:$Z$5000,10,FALSE))</f>
        <v/>
      </c>
      <c r="F687" s="109" t="str">
        <f>IF(D687="","",VLOOKUP(D687,PROFILE!$B$6:$Z$5000,18,FALSE))</f>
        <v/>
      </c>
      <c r="G687" s="81" t="str">
        <f>IF(D687="","",VLOOKUP(D687,PROFILE!$B$6:$Z$5000,23,FALSE))</f>
        <v/>
      </c>
      <c r="H687" s="81" t="str">
        <f>IF(D687="","",VLOOKUP(D687,PROFILE!$B$6:$Z$5000,24,FALSE))</f>
        <v/>
      </c>
      <c r="I687" s="110" t="str">
        <f>IF(D687="","",VLOOKUP(D687,PROFILE!$B$6:$Z$5000,25,FALSE))</f>
        <v/>
      </c>
      <c r="K687" s="87" t="str">
        <f t="shared" si="82"/>
        <v/>
      </c>
      <c r="L687" s="87" t="str">
        <f t="shared" si="86"/>
        <v/>
      </c>
      <c r="N687" s="138" t="str">
        <f t="shared" si="83"/>
        <v/>
      </c>
      <c r="O687" s="110" t="str">
        <f>IF(D687="","",IF(VLOOKUP(D687,KPI!$A$4:$P$5000,16,FALSE)=0,"UNBILL","BILLED"))</f>
        <v/>
      </c>
      <c r="P687" s="90" t="str">
        <f t="shared" si="80"/>
        <v/>
      </c>
      <c r="Q687" s="168" t="str">
        <f t="shared" si="84"/>
        <v>ไม่ระบุ</v>
      </c>
      <c r="R687" s="169" t="str">
        <f t="shared" si="85"/>
        <v/>
      </c>
      <c r="U687" s="91">
        <v>687</v>
      </c>
    </row>
    <row r="688" spans="1:21" x14ac:dyDescent="0.35">
      <c r="A688" s="151" t="str">
        <f t="shared" ca="1" si="87"/>
        <v/>
      </c>
      <c r="B688" s="15">
        <v>697</v>
      </c>
      <c r="C688" s="81" t="str">
        <f t="shared" si="81"/>
        <v/>
      </c>
      <c r="E688" s="109" t="str">
        <f>IF(D688="","",VLOOKUP(D688,PROFILE!$B$6:$Z$5000,10,FALSE))</f>
        <v/>
      </c>
      <c r="F688" s="109" t="str">
        <f>IF(D688="","",VLOOKUP(D688,PROFILE!$B$6:$Z$5000,18,FALSE))</f>
        <v/>
      </c>
      <c r="G688" s="81" t="str">
        <f>IF(D688="","",VLOOKUP(D688,PROFILE!$B$6:$Z$5000,23,FALSE))</f>
        <v/>
      </c>
      <c r="H688" s="81" t="str">
        <f>IF(D688="","",VLOOKUP(D688,PROFILE!$B$6:$Z$5000,24,FALSE))</f>
        <v/>
      </c>
      <c r="I688" s="110" t="str">
        <f>IF(D688="","",VLOOKUP(D688,PROFILE!$B$6:$Z$5000,25,FALSE))</f>
        <v/>
      </c>
      <c r="K688" s="87" t="str">
        <f t="shared" si="82"/>
        <v/>
      </c>
      <c r="L688" s="87" t="str">
        <f t="shared" si="86"/>
        <v/>
      </c>
      <c r="N688" s="138" t="str">
        <f t="shared" si="83"/>
        <v/>
      </c>
      <c r="O688" s="110" t="str">
        <f>IF(D688="","",IF(VLOOKUP(D688,KPI!$A$4:$P$5000,16,FALSE)=0,"UNBILL","BILLED"))</f>
        <v/>
      </c>
      <c r="P688" s="90" t="str">
        <f t="shared" si="80"/>
        <v/>
      </c>
      <c r="Q688" s="168" t="str">
        <f t="shared" si="84"/>
        <v>ไม่ระบุ</v>
      </c>
      <c r="R688" s="169" t="str">
        <f t="shared" si="85"/>
        <v/>
      </c>
      <c r="U688" s="91">
        <v>688</v>
      </c>
    </row>
    <row r="689" spans="1:21" x14ac:dyDescent="0.35">
      <c r="A689" s="151" t="str">
        <f t="shared" ca="1" si="87"/>
        <v/>
      </c>
      <c r="B689" s="15">
        <v>698</v>
      </c>
      <c r="C689" s="81" t="str">
        <f t="shared" si="81"/>
        <v/>
      </c>
      <c r="E689" s="109" t="str">
        <f>IF(D689="","",VLOOKUP(D689,PROFILE!$B$6:$Z$5000,10,FALSE))</f>
        <v/>
      </c>
      <c r="F689" s="109" t="str">
        <f>IF(D689="","",VLOOKUP(D689,PROFILE!$B$6:$Z$5000,18,FALSE))</f>
        <v/>
      </c>
      <c r="G689" s="81" t="str">
        <f>IF(D689="","",VLOOKUP(D689,PROFILE!$B$6:$Z$5000,23,FALSE))</f>
        <v/>
      </c>
      <c r="H689" s="81" t="str">
        <f>IF(D689="","",VLOOKUP(D689,PROFILE!$B$6:$Z$5000,24,FALSE))</f>
        <v/>
      </c>
      <c r="I689" s="110" t="str">
        <f>IF(D689="","",VLOOKUP(D689,PROFILE!$B$6:$Z$5000,25,FALSE))</f>
        <v/>
      </c>
      <c r="K689" s="87" t="str">
        <f t="shared" si="82"/>
        <v/>
      </c>
      <c r="L689" s="87" t="str">
        <f t="shared" si="86"/>
        <v/>
      </c>
      <c r="N689" s="138" t="str">
        <f t="shared" si="83"/>
        <v/>
      </c>
      <c r="O689" s="110" t="str">
        <f>IF(D689="","",IF(VLOOKUP(D689,KPI!$A$4:$P$5000,16,FALSE)=0,"UNBILL","BILLED"))</f>
        <v/>
      </c>
      <c r="P689" s="90" t="str">
        <f t="shared" si="80"/>
        <v/>
      </c>
      <c r="Q689" s="168" t="str">
        <f t="shared" si="84"/>
        <v>ไม่ระบุ</v>
      </c>
      <c r="R689" s="169" t="str">
        <f t="shared" si="85"/>
        <v/>
      </c>
      <c r="U689" s="91">
        <v>689</v>
      </c>
    </row>
    <row r="690" spans="1:21" x14ac:dyDescent="0.35">
      <c r="A690" s="151" t="str">
        <f t="shared" ca="1" si="87"/>
        <v/>
      </c>
      <c r="B690" s="15">
        <v>699</v>
      </c>
      <c r="C690" s="81" t="str">
        <f t="shared" si="81"/>
        <v/>
      </c>
      <c r="E690" s="109" t="str">
        <f>IF(D690="","",VLOOKUP(D690,PROFILE!$B$6:$Z$5000,10,FALSE))</f>
        <v/>
      </c>
      <c r="F690" s="109" t="str">
        <f>IF(D690="","",VLOOKUP(D690,PROFILE!$B$6:$Z$5000,18,FALSE))</f>
        <v/>
      </c>
      <c r="G690" s="81" t="str">
        <f>IF(D690="","",VLOOKUP(D690,PROFILE!$B$6:$Z$5000,23,FALSE))</f>
        <v/>
      </c>
      <c r="H690" s="81" t="str">
        <f>IF(D690="","",VLOOKUP(D690,PROFILE!$B$6:$Z$5000,24,FALSE))</f>
        <v/>
      </c>
      <c r="I690" s="110" t="str">
        <f>IF(D690="","",VLOOKUP(D690,PROFILE!$B$6:$Z$5000,25,FALSE))</f>
        <v/>
      </c>
      <c r="K690" s="87" t="str">
        <f t="shared" si="82"/>
        <v/>
      </c>
      <c r="L690" s="87" t="str">
        <f t="shared" si="86"/>
        <v/>
      </c>
      <c r="N690" s="138" t="str">
        <f t="shared" si="83"/>
        <v/>
      </c>
      <c r="O690" s="110" t="str">
        <f>IF(D690="","",IF(VLOOKUP(D690,KPI!$A$4:$P$5000,16,FALSE)=0,"UNBILL","BILLED"))</f>
        <v/>
      </c>
      <c r="P690" s="90" t="str">
        <f t="shared" si="80"/>
        <v/>
      </c>
      <c r="Q690" s="168" t="str">
        <f t="shared" si="84"/>
        <v>ไม่ระบุ</v>
      </c>
      <c r="R690" s="169" t="str">
        <f t="shared" si="85"/>
        <v/>
      </c>
      <c r="U690" s="91">
        <v>690</v>
      </c>
    </row>
    <row r="691" spans="1:21" x14ac:dyDescent="0.35">
      <c r="A691" s="151" t="str">
        <f t="shared" ca="1" si="87"/>
        <v/>
      </c>
      <c r="B691" s="15">
        <v>700</v>
      </c>
      <c r="C691" s="81" t="str">
        <f t="shared" si="81"/>
        <v/>
      </c>
      <c r="E691" s="109" t="str">
        <f>IF(D691="","",VLOOKUP(D691,PROFILE!$B$6:$Z$5000,10,FALSE))</f>
        <v/>
      </c>
      <c r="F691" s="109" t="str">
        <f>IF(D691="","",VLOOKUP(D691,PROFILE!$B$6:$Z$5000,18,FALSE))</f>
        <v/>
      </c>
      <c r="G691" s="81" t="str">
        <f>IF(D691="","",VLOOKUP(D691,PROFILE!$B$6:$Z$5000,23,FALSE))</f>
        <v/>
      </c>
      <c r="H691" s="81" t="str">
        <f>IF(D691="","",VLOOKUP(D691,PROFILE!$B$6:$Z$5000,24,FALSE))</f>
        <v/>
      </c>
      <c r="I691" s="110" t="str">
        <f>IF(D691="","",VLOOKUP(D691,PROFILE!$B$6:$Z$5000,25,FALSE))</f>
        <v/>
      </c>
      <c r="K691" s="87" t="str">
        <f t="shared" si="82"/>
        <v/>
      </c>
      <c r="L691" s="87" t="str">
        <f t="shared" si="86"/>
        <v/>
      </c>
      <c r="N691" s="138" t="str">
        <f t="shared" si="83"/>
        <v/>
      </c>
      <c r="O691" s="110" t="str">
        <f>IF(D691="","",IF(VLOOKUP(D691,KPI!$A$4:$P$5000,16,FALSE)=0,"UNBILL","BILLED"))</f>
        <v/>
      </c>
      <c r="P691" s="90" t="str">
        <f t="shared" si="80"/>
        <v/>
      </c>
      <c r="Q691" s="168" t="str">
        <f t="shared" si="84"/>
        <v>ไม่ระบุ</v>
      </c>
      <c r="R691" s="169" t="str">
        <f t="shared" si="85"/>
        <v/>
      </c>
      <c r="U691" s="91">
        <v>691</v>
      </c>
    </row>
    <row r="692" spans="1:21" x14ac:dyDescent="0.35">
      <c r="A692" s="151" t="str">
        <f t="shared" ca="1" si="87"/>
        <v/>
      </c>
      <c r="B692" s="15">
        <v>701</v>
      </c>
      <c r="C692" s="81" t="str">
        <f t="shared" si="81"/>
        <v/>
      </c>
      <c r="E692" s="109" t="str">
        <f>IF(D692="","",VLOOKUP(D692,PROFILE!$B$6:$Z$5000,10,FALSE))</f>
        <v/>
      </c>
      <c r="F692" s="109" t="str">
        <f>IF(D692="","",VLOOKUP(D692,PROFILE!$B$6:$Z$5000,18,FALSE))</f>
        <v/>
      </c>
      <c r="G692" s="81" t="str">
        <f>IF(D692="","",VLOOKUP(D692,PROFILE!$B$6:$Z$5000,23,FALSE))</f>
        <v/>
      </c>
      <c r="H692" s="81" t="str">
        <f>IF(D692="","",VLOOKUP(D692,PROFILE!$B$6:$Z$5000,24,FALSE))</f>
        <v/>
      </c>
      <c r="I692" s="110" t="str">
        <f>IF(D692="","",VLOOKUP(D692,PROFILE!$B$6:$Z$5000,25,FALSE))</f>
        <v/>
      </c>
      <c r="K692" s="87" t="str">
        <f t="shared" si="82"/>
        <v/>
      </c>
      <c r="L692" s="87" t="str">
        <f t="shared" si="86"/>
        <v/>
      </c>
      <c r="N692" s="138" t="str">
        <f t="shared" si="83"/>
        <v/>
      </c>
      <c r="O692" s="110" t="str">
        <f>IF(D692="","",IF(VLOOKUP(D692,KPI!$A$4:$P$5000,16,FALSE)=0,"UNBILL","BILLED"))</f>
        <v/>
      </c>
      <c r="P692" s="90" t="str">
        <f t="shared" si="80"/>
        <v/>
      </c>
      <c r="Q692" s="168" t="str">
        <f t="shared" si="84"/>
        <v>ไม่ระบุ</v>
      </c>
      <c r="R692" s="169" t="str">
        <f t="shared" si="85"/>
        <v/>
      </c>
      <c r="U692" s="91">
        <v>692</v>
      </c>
    </row>
    <row r="693" spans="1:21" x14ac:dyDescent="0.35">
      <c r="A693" s="151" t="str">
        <f t="shared" ca="1" si="87"/>
        <v/>
      </c>
      <c r="B693" s="15">
        <v>702</v>
      </c>
      <c r="C693" s="81" t="str">
        <f t="shared" si="81"/>
        <v/>
      </c>
      <c r="E693" s="109" t="str">
        <f>IF(D693="","",VLOOKUP(D693,PROFILE!$B$6:$Z$5000,10,FALSE))</f>
        <v/>
      </c>
      <c r="F693" s="109" t="str">
        <f>IF(D693="","",VLOOKUP(D693,PROFILE!$B$6:$Z$5000,18,FALSE))</f>
        <v/>
      </c>
      <c r="G693" s="81" t="str">
        <f>IF(D693="","",VLOOKUP(D693,PROFILE!$B$6:$Z$5000,23,FALSE))</f>
        <v/>
      </c>
      <c r="H693" s="81" t="str">
        <f>IF(D693="","",VLOOKUP(D693,PROFILE!$B$6:$Z$5000,24,FALSE))</f>
        <v/>
      </c>
      <c r="I693" s="110" t="str">
        <f>IF(D693="","",VLOOKUP(D693,PROFILE!$B$6:$Z$5000,25,FALSE))</f>
        <v/>
      </c>
      <c r="K693" s="87" t="str">
        <f t="shared" si="82"/>
        <v/>
      </c>
      <c r="L693" s="87" t="str">
        <f t="shared" si="86"/>
        <v/>
      </c>
      <c r="N693" s="138" t="str">
        <f t="shared" si="83"/>
        <v/>
      </c>
      <c r="O693" s="110" t="str">
        <f>IF(D693="","",IF(VLOOKUP(D693,KPI!$A$4:$P$5000,16,FALSE)=0,"UNBILL","BILLED"))</f>
        <v/>
      </c>
      <c r="P693" s="90" t="str">
        <f t="shared" si="80"/>
        <v/>
      </c>
      <c r="Q693" s="168" t="str">
        <f t="shared" si="84"/>
        <v>ไม่ระบุ</v>
      </c>
      <c r="R693" s="169" t="str">
        <f t="shared" si="85"/>
        <v/>
      </c>
      <c r="U693" s="91">
        <v>693</v>
      </c>
    </row>
    <row r="694" spans="1:21" x14ac:dyDescent="0.35">
      <c r="A694" s="151" t="str">
        <f t="shared" ca="1" si="87"/>
        <v/>
      </c>
      <c r="B694" s="15">
        <v>703</v>
      </c>
      <c r="C694" s="81" t="str">
        <f t="shared" si="81"/>
        <v/>
      </c>
      <c r="E694" s="109" t="str">
        <f>IF(D694="","",VLOOKUP(D694,PROFILE!$B$6:$Z$5000,10,FALSE))</f>
        <v/>
      </c>
      <c r="F694" s="109" t="str">
        <f>IF(D694="","",VLOOKUP(D694,PROFILE!$B$6:$Z$5000,18,FALSE))</f>
        <v/>
      </c>
      <c r="G694" s="81" t="str">
        <f>IF(D694="","",VLOOKUP(D694,PROFILE!$B$6:$Z$5000,23,FALSE))</f>
        <v/>
      </c>
      <c r="H694" s="81" t="str">
        <f>IF(D694="","",VLOOKUP(D694,PROFILE!$B$6:$Z$5000,24,FALSE))</f>
        <v/>
      </c>
      <c r="I694" s="110" t="str">
        <f>IF(D694="","",VLOOKUP(D694,PROFILE!$B$6:$Z$5000,25,FALSE))</f>
        <v/>
      </c>
      <c r="K694" s="87" t="str">
        <f t="shared" si="82"/>
        <v/>
      </c>
      <c r="L694" s="87" t="str">
        <f t="shared" si="86"/>
        <v/>
      </c>
      <c r="N694" s="138" t="str">
        <f t="shared" si="83"/>
        <v/>
      </c>
      <c r="O694" s="110" t="str">
        <f>IF(D694="","",IF(VLOOKUP(D694,KPI!$A$4:$P$5000,16,FALSE)=0,"UNBILL","BILLED"))</f>
        <v/>
      </c>
      <c r="P694" s="90" t="str">
        <f t="shared" ref="P694:P757" si="88">IF(D694="","","NP")</f>
        <v/>
      </c>
      <c r="Q694" s="168" t="str">
        <f t="shared" si="84"/>
        <v>ไม่ระบุ</v>
      </c>
      <c r="R694" s="169" t="str">
        <f t="shared" si="85"/>
        <v/>
      </c>
      <c r="U694" s="91">
        <v>694</v>
      </c>
    </row>
    <row r="695" spans="1:21" x14ac:dyDescent="0.35">
      <c r="A695" s="151" t="str">
        <f t="shared" ca="1" si="87"/>
        <v/>
      </c>
      <c r="B695" s="15">
        <v>704</v>
      </c>
      <c r="C695" s="81" t="str">
        <f t="shared" si="81"/>
        <v/>
      </c>
      <c r="E695" s="109" t="str">
        <f>IF(D695="","",VLOOKUP(D695,PROFILE!$B$6:$Z$5000,10,FALSE))</f>
        <v/>
      </c>
      <c r="F695" s="109" t="str">
        <f>IF(D695="","",VLOOKUP(D695,PROFILE!$B$6:$Z$5000,18,FALSE))</f>
        <v/>
      </c>
      <c r="G695" s="81" t="str">
        <f>IF(D695="","",VLOOKUP(D695,PROFILE!$B$6:$Z$5000,23,FALSE))</f>
        <v/>
      </c>
      <c r="H695" s="81" t="str">
        <f>IF(D695="","",VLOOKUP(D695,PROFILE!$B$6:$Z$5000,24,FALSE))</f>
        <v/>
      </c>
      <c r="I695" s="110" t="str">
        <f>IF(D695="","",VLOOKUP(D695,PROFILE!$B$6:$Z$5000,25,FALSE))</f>
        <v/>
      </c>
      <c r="K695" s="87" t="str">
        <f t="shared" si="82"/>
        <v/>
      </c>
      <c r="L695" s="87" t="str">
        <f t="shared" si="86"/>
        <v/>
      </c>
      <c r="N695" s="138" t="str">
        <f t="shared" si="83"/>
        <v/>
      </c>
      <c r="O695" s="110" t="str">
        <f>IF(D695="","",IF(VLOOKUP(D695,KPI!$A$4:$P$5000,16,FALSE)=0,"UNBILL","BILLED"))</f>
        <v/>
      </c>
      <c r="P695" s="90" t="str">
        <f t="shared" si="88"/>
        <v/>
      </c>
      <c r="Q695" s="168" t="str">
        <f t="shared" si="84"/>
        <v>ไม่ระบุ</v>
      </c>
      <c r="R695" s="169" t="str">
        <f t="shared" si="85"/>
        <v/>
      </c>
      <c r="U695" s="91">
        <v>695</v>
      </c>
    </row>
    <row r="696" spans="1:21" x14ac:dyDescent="0.35">
      <c r="A696" s="151" t="str">
        <f t="shared" ca="1" si="87"/>
        <v/>
      </c>
      <c r="B696" s="15">
        <v>705</v>
      </c>
      <c r="C696" s="81" t="str">
        <f t="shared" si="81"/>
        <v/>
      </c>
      <c r="E696" s="109" t="str">
        <f>IF(D696="","",VLOOKUP(D696,PROFILE!$B$6:$Z$5000,10,FALSE))</f>
        <v/>
      </c>
      <c r="F696" s="109" t="str">
        <f>IF(D696="","",VLOOKUP(D696,PROFILE!$B$6:$Z$5000,18,FALSE))</f>
        <v/>
      </c>
      <c r="G696" s="81" t="str">
        <f>IF(D696="","",VLOOKUP(D696,PROFILE!$B$6:$Z$5000,23,FALSE))</f>
        <v/>
      </c>
      <c r="H696" s="81" t="str">
        <f>IF(D696="","",VLOOKUP(D696,PROFILE!$B$6:$Z$5000,24,FALSE))</f>
        <v/>
      </c>
      <c r="I696" s="110" t="str">
        <f>IF(D696="","",VLOOKUP(D696,PROFILE!$B$6:$Z$5000,25,FALSE))</f>
        <v/>
      </c>
      <c r="K696" s="87" t="str">
        <f t="shared" si="82"/>
        <v/>
      </c>
      <c r="L696" s="87" t="str">
        <f t="shared" si="86"/>
        <v/>
      </c>
      <c r="N696" s="138" t="str">
        <f t="shared" si="83"/>
        <v/>
      </c>
      <c r="O696" s="110" t="str">
        <f>IF(D696="","",IF(VLOOKUP(D696,KPI!$A$4:$P$5000,16,FALSE)=0,"UNBILL","BILLED"))</f>
        <v/>
      </c>
      <c r="P696" s="90" t="str">
        <f t="shared" si="88"/>
        <v/>
      </c>
      <c r="Q696" s="168" t="str">
        <f t="shared" si="84"/>
        <v>ไม่ระบุ</v>
      </c>
      <c r="R696" s="169" t="str">
        <f t="shared" si="85"/>
        <v/>
      </c>
      <c r="U696" s="91">
        <v>696</v>
      </c>
    </row>
    <row r="697" spans="1:21" x14ac:dyDescent="0.35">
      <c r="A697" s="151" t="str">
        <f t="shared" ca="1" si="87"/>
        <v/>
      </c>
      <c r="B697" s="15">
        <v>706</v>
      </c>
      <c r="C697" s="81" t="str">
        <f t="shared" ref="C697:C760" si="89">IF(D697="","","BL-"&amp;B697)</f>
        <v/>
      </c>
      <c r="E697" s="109" t="str">
        <f>IF(D697="","",VLOOKUP(D697,PROFILE!$B$6:$Z$5000,10,FALSE))</f>
        <v/>
      </c>
      <c r="F697" s="109" t="str">
        <f>IF(D697="","",VLOOKUP(D697,PROFILE!$B$6:$Z$5000,18,FALSE))</f>
        <v/>
      </c>
      <c r="G697" s="81" t="str">
        <f>IF(D697="","",VLOOKUP(D697,PROFILE!$B$6:$Z$5000,23,FALSE))</f>
        <v/>
      </c>
      <c r="H697" s="81" t="str">
        <f>IF(D697="","",VLOOKUP(D697,PROFILE!$B$6:$Z$5000,24,FALSE))</f>
        <v/>
      </c>
      <c r="I697" s="110" t="str">
        <f>IF(D697="","",VLOOKUP(D697,PROFILE!$B$6:$Z$5000,25,FALSE))</f>
        <v/>
      </c>
      <c r="K697" s="87" t="str">
        <f t="shared" ref="K697:K760" si="90">IF(D697="","",J697+(J697*0.07))</f>
        <v/>
      </c>
      <c r="L697" s="87" t="str">
        <f t="shared" si="86"/>
        <v/>
      </c>
      <c r="N697" s="138" t="str">
        <f t="shared" si="83"/>
        <v/>
      </c>
      <c r="O697" s="110" t="str">
        <f>IF(D697="","",IF(VLOOKUP(D697,KPI!$A$4:$P$5000,16,FALSE)=0,"UNBILL","BILLED"))</f>
        <v/>
      </c>
      <c r="P697" s="90" t="str">
        <f t="shared" si="88"/>
        <v/>
      </c>
      <c r="Q697" s="168" t="str">
        <f t="shared" si="84"/>
        <v>ไม่ระบุ</v>
      </c>
      <c r="R697" s="169" t="str">
        <f t="shared" si="85"/>
        <v/>
      </c>
      <c r="U697" s="91">
        <v>697</v>
      </c>
    </row>
    <row r="698" spans="1:21" x14ac:dyDescent="0.35">
      <c r="A698" s="151" t="str">
        <f t="shared" ca="1" si="87"/>
        <v/>
      </c>
      <c r="B698" s="15">
        <v>707</v>
      </c>
      <c r="C698" s="81" t="str">
        <f t="shared" si="89"/>
        <v/>
      </c>
      <c r="E698" s="109" t="str">
        <f>IF(D698="","",VLOOKUP(D698,PROFILE!$B$6:$Z$5000,10,FALSE))</f>
        <v/>
      </c>
      <c r="F698" s="109" t="str">
        <f>IF(D698="","",VLOOKUP(D698,PROFILE!$B$6:$Z$5000,18,FALSE))</f>
        <v/>
      </c>
      <c r="G698" s="81" t="str">
        <f>IF(D698="","",VLOOKUP(D698,PROFILE!$B$6:$Z$5000,23,FALSE))</f>
        <v/>
      </c>
      <c r="H698" s="81" t="str">
        <f>IF(D698="","",VLOOKUP(D698,PROFILE!$B$6:$Z$5000,24,FALSE))</f>
        <v/>
      </c>
      <c r="I698" s="110" t="str">
        <f>IF(D698="","",VLOOKUP(D698,PROFILE!$B$6:$Z$5000,25,FALSE))</f>
        <v/>
      </c>
      <c r="K698" s="87" t="str">
        <f t="shared" si="90"/>
        <v/>
      </c>
      <c r="L698" s="87" t="str">
        <f t="shared" si="86"/>
        <v/>
      </c>
      <c r="N698" s="138" t="str">
        <f t="shared" si="83"/>
        <v/>
      </c>
      <c r="O698" s="110" t="str">
        <f>IF(D698="","",IF(VLOOKUP(D698,KPI!$A$4:$P$5000,16,FALSE)=0,"UNBILL","BILLED"))</f>
        <v/>
      </c>
      <c r="P698" s="90" t="str">
        <f t="shared" si="88"/>
        <v/>
      </c>
      <c r="Q698" s="168" t="str">
        <f t="shared" si="84"/>
        <v>ไม่ระบุ</v>
      </c>
      <c r="R698" s="169" t="str">
        <f t="shared" si="85"/>
        <v/>
      </c>
      <c r="U698" s="91">
        <v>698</v>
      </c>
    </row>
    <row r="699" spans="1:21" x14ac:dyDescent="0.35">
      <c r="A699" s="151" t="str">
        <f t="shared" ca="1" si="87"/>
        <v/>
      </c>
      <c r="B699" s="15">
        <v>708</v>
      </c>
      <c r="C699" s="81" t="str">
        <f t="shared" si="89"/>
        <v/>
      </c>
      <c r="E699" s="109" t="str">
        <f>IF(D699="","",VLOOKUP(D699,PROFILE!$B$6:$Z$5000,10,FALSE))</f>
        <v/>
      </c>
      <c r="F699" s="109" t="str">
        <f>IF(D699="","",VLOOKUP(D699,PROFILE!$B$6:$Z$5000,18,FALSE))</f>
        <v/>
      </c>
      <c r="G699" s="81" t="str">
        <f>IF(D699="","",VLOOKUP(D699,PROFILE!$B$6:$Z$5000,23,FALSE))</f>
        <v/>
      </c>
      <c r="H699" s="81" t="str">
        <f>IF(D699="","",VLOOKUP(D699,PROFILE!$B$6:$Z$5000,24,FALSE))</f>
        <v/>
      </c>
      <c r="I699" s="110" t="str">
        <f>IF(D699="","",VLOOKUP(D699,PROFILE!$B$6:$Z$5000,25,FALSE))</f>
        <v/>
      </c>
      <c r="K699" s="87" t="str">
        <f t="shared" si="90"/>
        <v/>
      </c>
      <c r="L699" s="87" t="str">
        <f t="shared" si="86"/>
        <v/>
      </c>
      <c r="N699" s="138" t="str">
        <f t="shared" si="83"/>
        <v/>
      </c>
      <c r="O699" s="110" t="str">
        <f>IF(D699="","",IF(VLOOKUP(D699,KPI!$A$4:$P$5000,16,FALSE)=0,"UNBILL","BILLED"))</f>
        <v/>
      </c>
      <c r="P699" s="90" t="str">
        <f t="shared" si="88"/>
        <v/>
      </c>
      <c r="Q699" s="168" t="str">
        <f t="shared" si="84"/>
        <v>ไม่ระบุ</v>
      </c>
      <c r="R699" s="169" t="str">
        <f t="shared" si="85"/>
        <v/>
      </c>
      <c r="U699" s="91">
        <v>699</v>
      </c>
    </row>
    <row r="700" spans="1:21" x14ac:dyDescent="0.35">
      <c r="A700" s="151" t="str">
        <f t="shared" ca="1" si="87"/>
        <v/>
      </c>
      <c r="B700" s="15">
        <v>709</v>
      </c>
      <c r="C700" s="81" t="str">
        <f t="shared" si="89"/>
        <v/>
      </c>
      <c r="E700" s="109" t="str">
        <f>IF(D700="","",VLOOKUP(D700,PROFILE!$B$6:$Z$5000,10,FALSE))</f>
        <v/>
      </c>
      <c r="F700" s="109" t="str">
        <f>IF(D700="","",VLOOKUP(D700,PROFILE!$B$6:$Z$5000,18,FALSE))</f>
        <v/>
      </c>
      <c r="G700" s="81" t="str">
        <f>IF(D700="","",VLOOKUP(D700,PROFILE!$B$6:$Z$5000,23,FALSE))</f>
        <v/>
      </c>
      <c r="H700" s="81" t="str">
        <f>IF(D700="","",VLOOKUP(D700,PROFILE!$B$6:$Z$5000,24,FALSE))</f>
        <v/>
      </c>
      <c r="I700" s="110" t="str">
        <f>IF(D700="","",VLOOKUP(D700,PROFILE!$B$6:$Z$5000,25,FALSE))</f>
        <v/>
      </c>
      <c r="K700" s="87" t="str">
        <f t="shared" si="90"/>
        <v/>
      </c>
      <c r="L700" s="87" t="str">
        <f t="shared" si="86"/>
        <v/>
      </c>
      <c r="N700" s="138" t="str">
        <f t="shared" si="83"/>
        <v/>
      </c>
      <c r="O700" s="110" t="str">
        <f>IF(D700="","",IF(VLOOKUP(D700,KPI!$A$4:$P$5000,16,FALSE)=0,"UNBILL","BILLED"))</f>
        <v/>
      </c>
      <c r="P700" s="90" t="str">
        <f t="shared" si="88"/>
        <v/>
      </c>
      <c r="Q700" s="168" t="str">
        <f t="shared" si="84"/>
        <v>ไม่ระบุ</v>
      </c>
      <c r="R700" s="169" t="str">
        <f t="shared" si="85"/>
        <v/>
      </c>
      <c r="U700" s="91">
        <v>700</v>
      </c>
    </row>
    <row r="701" spans="1:21" x14ac:dyDescent="0.35">
      <c r="A701" s="151" t="str">
        <f t="shared" ca="1" si="87"/>
        <v/>
      </c>
      <c r="B701" s="15">
        <v>710</v>
      </c>
      <c r="C701" s="81" t="str">
        <f t="shared" si="89"/>
        <v/>
      </c>
      <c r="E701" s="109" t="str">
        <f>IF(D701="","",VLOOKUP(D701,PROFILE!$B$6:$Z$5000,10,FALSE))</f>
        <v/>
      </c>
      <c r="F701" s="109" t="str">
        <f>IF(D701="","",VLOOKUP(D701,PROFILE!$B$6:$Z$5000,18,FALSE))</f>
        <v/>
      </c>
      <c r="G701" s="81" t="str">
        <f>IF(D701="","",VLOOKUP(D701,PROFILE!$B$6:$Z$5000,23,FALSE))</f>
        <v/>
      </c>
      <c r="H701" s="81" t="str">
        <f>IF(D701="","",VLOOKUP(D701,PROFILE!$B$6:$Z$5000,24,FALSE))</f>
        <v/>
      </c>
      <c r="I701" s="110" t="str">
        <f>IF(D701="","",VLOOKUP(D701,PROFILE!$B$6:$Z$5000,25,FALSE))</f>
        <v/>
      </c>
      <c r="K701" s="87" t="str">
        <f t="shared" si="90"/>
        <v/>
      </c>
      <c r="L701" s="87" t="str">
        <f t="shared" si="86"/>
        <v/>
      </c>
      <c r="N701" s="138" t="str">
        <f t="shared" si="83"/>
        <v/>
      </c>
      <c r="O701" s="110" t="str">
        <f>IF(D701="","",IF(VLOOKUP(D701,KPI!$A$4:$P$5000,16,FALSE)=0,"UNBILL","BILLED"))</f>
        <v/>
      </c>
      <c r="P701" s="90" t="str">
        <f t="shared" si="88"/>
        <v/>
      </c>
      <c r="Q701" s="168" t="str">
        <f t="shared" si="84"/>
        <v>ไม่ระบุ</v>
      </c>
      <c r="R701" s="169" t="str">
        <f t="shared" si="85"/>
        <v/>
      </c>
      <c r="U701" s="91">
        <v>701</v>
      </c>
    </row>
    <row r="702" spans="1:21" x14ac:dyDescent="0.35">
      <c r="A702" s="151" t="str">
        <f t="shared" ca="1" si="87"/>
        <v/>
      </c>
      <c r="B702" s="15">
        <v>711</v>
      </c>
      <c r="C702" s="81" t="str">
        <f t="shared" si="89"/>
        <v/>
      </c>
      <c r="E702" s="109" t="str">
        <f>IF(D702="","",VLOOKUP(D702,PROFILE!$B$6:$Z$5000,10,FALSE))</f>
        <v/>
      </c>
      <c r="F702" s="109" t="str">
        <f>IF(D702="","",VLOOKUP(D702,PROFILE!$B$6:$Z$5000,18,FALSE))</f>
        <v/>
      </c>
      <c r="G702" s="81" t="str">
        <f>IF(D702="","",VLOOKUP(D702,PROFILE!$B$6:$Z$5000,23,FALSE))</f>
        <v/>
      </c>
      <c r="H702" s="81" t="str">
        <f>IF(D702="","",VLOOKUP(D702,PROFILE!$B$6:$Z$5000,24,FALSE))</f>
        <v/>
      </c>
      <c r="I702" s="110" t="str">
        <f>IF(D702="","",VLOOKUP(D702,PROFILE!$B$6:$Z$5000,25,FALSE))</f>
        <v/>
      </c>
      <c r="K702" s="87" t="str">
        <f t="shared" si="90"/>
        <v/>
      </c>
      <c r="L702" s="87" t="str">
        <f t="shared" si="86"/>
        <v/>
      </c>
      <c r="N702" s="138" t="str">
        <f t="shared" si="83"/>
        <v/>
      </c>
      <c r="O702" s="110" t="str">
        <f>IF(D702="","",IF(VLOOKUP(D702,KPI!$A$4:$P$5000,16,FALSE)=0,"UNBILL","BILLED"))</f>
        <v/>
      </c>
      <c r="P702" s="90" t="str">
        <f t="shared" si="88"/>
        <v/>
      </c>
      <c r="Q702" s="168" t="str">
        <f t="shared" si="84"/>
        <v>ไม่ระบุ</v>
      </c>
      <c r="R702" s="169" t="str">
        <f t="shared" si="85"/>
        <v/>
      </c>
      <c r="U702" s="91">
        <v>702</v>
      </c>
    </row>
    <row r="703" spans="1:21" x14ac:dyDescent="0.35">
      <c r="A703" s="151" t="str">
        <f t="shared" ca="1" si="87"/>
        <v/>
      </c>
      <c r="B703" s="15">
        <v>712</v>
      </c>
      <c r="C703" s="81" t="str">
        <f t="shared" si="89"/>
        <v/>
      </c>
      <c r="E703" s="109" t="str">
        <f>IF(D703="","",VLOOKUP(D703,PROFILE!$B$6:$Z$5000,10,FALSE))</f>
        <v/>
      </c>
      <c r="F703" s="109" t="str">
        <f>IF(D703="","",VLOOKUP(D703,PROFILE!$B$6:$Z$5000,18,FALSE))</f>
        <v/>
      </c>
      <c r="G703" s="81" t="str">
        <f>IF(D703="","",VLOOKUP(D703,PROFILE!$B$6:$Z$5000,23,FALSE))</f>
        <v/>
      </c>
      <c r="H703" s="81" t="str">
        <f>IF(D703="","",VLOOKUP(D703,PROFILE!$B$6:$Z$5000,24,FALSE))</f>
        <v/>
      </c>
      <c r="I703" s="110" t="str">
        <f>IF(D703="","",VLOOKUP(D703,PROFILE!$B$6:$Z$5000,25,FALSE))</f>
        <v/>
      </c>
      <c r="K703" s="87" t="str">
        <f t="shared" si="90"/>
        <v/>
      </c>
      <c r="L703" s="87" t="str">
        <f t="shared" si="86"/>
        <v/>
      </c>
      <c r="N703" s="138" t="str">
        <f t="shared" si="83"/>
        <v/>
      </c>
      <c r="O703" s="110" t="str">
        <f>IF(D703="","",IF(VLOOKUP(D703,KPI!$A$4:$P$5000,16,FALSE)=0,"UNBILL","BILLED"))</f>
        <v/>
      </c>
      <c r="P703" s="90" t="str">
        <f t="shared" si="88"/>
        <v/>
      </c>
      <c r="Q703" s="168" t="str">
        <f t="shared" si="84"/>
        <v>ไม่ระบุ</v>
      </c>
      <c r="R703" s="169" t="str">
        <f t="shared" si="85"/>
        <v/>
      </c>
      <c r="U703" s="91">
        <v>703</v>
      </c>
    </row>
    <row r="704" spans="1:21" x14ac:dyDescent="0.35">
      <c r="A704" s="151" t="str">
        <f t="shared" ca="1" si="87"/>
        <v/>
      </c>
      <c r="B704" s="15">
        <v>713</v>
      </c>
      <c r="C704" s="81" t="str">
        <f t="shared" si="89"/>
        <v/>
      </c>
      <c r="E704" s="109" t="str">
        <f>IF(D704="","",VLOOKUP(D704,PROFILE!$B$6:$Z$5000,10,FALSE))</f>
        <v/>
      </c>
      <c r="F704" s="109" t="str">
        <f>IF(D704="","",VLOOKUP(D704,PROFILE!$B$6:$Z$5000,18,FALSE))</f>
        <v/>
      </c>
      <c r="G704" s="81" t="str">
        <f>IF(D704="","",VLOOKUP(D704,PROFILE!$B$6:$Z$5000,23,FALSE))</f>
        <v/>
      </c>
      <c r="H704" s="81" t="str">
        <f>IF(D704="","",VLOOKUP(D704,PROFILE!$B$6:$Z$5000,24,FALSE))</f>
        <v/>
      </c>
      <c r="I704" s="110" t="str">
        <f>IF(D704="","",VLOOKUP(D704,PROFILE!$B$6:$Z$5000,25,FALSE))</f>
        <v/>
      </c>
      <c r="K704" s="87" t="str">
        <f t="shared" si="90"/>
        <v/>
      </c>
      <c r="L704" s="87" t="str">
        <f t="shared" si="86"/>
        <v/>
      </c>
      <c r="N704" s="138" t="str">
        <f t="shared" si="83"/>
        <v/>
      </c>
      <c r="O704" s="110" t="str">
        <f>IF(D704="","",IF(VLOOKUP(D704,KPI!$A$4:$P$5000,16,FALSE)=0,"UNBILL","BILLED"))</f>
        <v/>
      </c>
      <c r="P704" s="90" t="str">
        <f t="shared" si="88"/>
        <v/>
      </c>
      <c r="Q704" s="168" t="str">
        <f t="shared" si="84"/>
        <v>ไม่ระบุ</v>
      </c>
      <c r="R704" s="169" t="str">
        <f t="shared" si="85"/>
        <v/>
      </c>
      <c r="U704" s="91">
        <v>704</v>
      </c>
    </row>
    <row r="705" spans="1:21" x14ac:dyDescent="0.35">
      <c r="A705" s="151" t="str">
        <f t="shared" ca="1" si="87"/>
        <v/>
      </c>
      <c r="B705" s="15">
        <v>714</v>
      </c>
      <c r="C705" s="81" t="str">
        <f t="shared" si="89"/>
        <v/>
      </c>
      <c r="E705" s="109" t="str">
        <f>IF(D705="","",VLOOKUP(D705,PROFILE!$B$6:$Z$5000,10,FALSE))</f>
        <v/>
      </c>
      <c r="F705" s="109" t="str">
        <f>IF(D705="","",VLOOKUP(D705,PROFILE!$B$6:$Z$5000,18,FALSE))</f>
        <v/>
      </c>
      <c r="G705" s="81" t="str">
        <f>IF(D705="","",VLOOKUP(D705,PROFILE!$B$6:$Z$5000,23,FALSE))</f>
        <v/>
      </c>
      <c r="H705" s="81" t="str">
        <f>IF(D705="","",VLOOKUP(D705,PROFILE!$B$6:$Z$5000,24,FALSE))</f>
        <v/>
      </c>
      <c r="I705" s="110" t="str">
        <f>IF(D705="","",VLOOKUP(D705,PROFILE!$B$6:$Z$5000,25,FALSE))</f>
        <v/>
      </c>
      <c r="K705" s="87" t="str">
        <f t="shared" si="90"/>
        <v/>
      </c>
      <c r="L705" s="87" t="str">
        <f t="shared" si="86"/>
        <v/>
      </c>
      <c r="N705" s="138" t="str">
        <f t="shared" si="83"/>
        <v/>
      </c>
      <c r="O705" s="110" t="str">
        <f>IF(D705="","",IF(VLOOKUP(D705,KPI!$A$4:$P$5000,16,FALSE)=0,"UNBILL","BILLED"))</f>
        <v/>
      </c>
      <c r="P705" s="90" t="str">
        <f t="shared" si="88"/>
        <v/>
      </c>
      <c r="Q705" s="168" t="str">
        <f t="shared" si="84"/>
        <v>ไม่ระบุ</v>
      </c>
      <c r="R705" s="169" t="str">
        <f t="shared" si="85"/>
        <v/>
      </c>
      <c r="U705" s="91">
        <v>705</v>
      </c>
    </row>
    <row r="706" spans="1:21" x14ac:dyDescent="0.35">
      <c r="A706" s="151" t="str">
        <f t="shared" ca="1" si="87"/>
        <v/>
      </c>
      <c r="B706" s="15">
        <v>715</v>
      </c>
      <c r="C706" s="81" t="str">
        <f t="shared" si="89"/>
        <v/>
      </c>
      <c r="E706" s="109" t="str">
        <f>IF(D706="","",VLOOKUP(D706,PROFILE!$B$6:$Z$5000,10,FALSE))</f>
        <v/>
      </c>
      <c r="F706" s="109" t="str">
        <f>IF(D706="","",VLOOKUP(D706,PROFILE!$B$6:$Z$5000,18,FALSE))</f>
        <v/>
      </c>
      <c r="G706" s="81" t="str">
        <f>IF(D706="","",VLOOKUP(D706,PROFILE!$B$6:$Z$5000,23,FALSE))</f>
        <v/>
      </c>
      <c r="H706" s="81" t="str">
        <f>IF(D706="","",VLOOKUP(D706,PROFILE!$B$6:$Z$5000,24,FALSE))</f>
        <v/>
      </c>
      <c r="I706" s="110" t="str">
        <f>IF(D706="","",VLOOKUP(D706,PROFILE!$B$6:$Z$5000,25,FALSE))</f>
        <v/>
      </c>
      <c r="K706" s="87" t="str">
        <f t="shared" si="90"/>
        <v/>
      </c>
      <c r="L706" s="87" t="str">
        <f t="shared" si="86"/>
        <v/>
      </c>
      <c r="N706" s="138" t="str">
        <f t="shared" si="83"/>
        <v/>
      </c>
      <c r="O706" s="110" t="str">
        <f>IF(D706="","",IF(VLOOKUP(D706,KPI!$A$4:$P$5000,16,FALSE)=0,"UNBILL","BILLED"))</f>
        <v/>
      </c>
      <c r="P706" s="90" t="str">
        <f t="shared" si="88"/>
        <v/>
      </c>
      <c r="Q706" s="168" t="str">
        <f t="shared" si="84"/>
        <v>ไม่ระบุ</v>
      </c>
      <c r="R706" s="169" t="str">
        <f t="shared" si="85"/>
        <v/>
      </c>
      <c r="U706" s="91">
        <v>706</v>
      </c>
    </row>
    <row r="707" spans="1:21" x14ac:dyDescent="0.35">
      <c r="A707" s="151" t="str">
        <f t="shared" ca="1" si="87"/>
        <v/>
      </c>
      <c r="B707" s="15">
        <v>716</v>
      </c>
      <c r="C707" s="81" t="str">
        <f t="shared" si="89"/>
        <v/>
      </c>
      <c r="E707" s="109" t="str">
        <f>IF(D707="","",VLOOKUP(D707,PROFILE!$B$6:$Z$5000,10,FALSE))</f>
        <v/>
      </c>
      <c r="F707" s="109" t="str">
        <f>IF(D707="","",VLOOKUP(D707,PROFILE!$B$6:$Z$5000,18,FALSE))</f>
        <v/>
      </c>
      <c r="G707" s="81" t="str">
        <f>IF(D707="","",VLOOKUP(D707,PROFILE!$B$6:$Z$5000,23,FALSE))</f>
        <v/>
      </c>
      <c r="H707" s="81" t="str">
        <f>IF(D707="","",VLOOKUP(D707,PROFILE!$B$6:$Z$5000,24,FALSE))</f>
        <v/>
      </c>
      <c r="I707" s="110" t="str">
        <f>IF(D707="","",VLOOKUP(D707,PROFILE!$B$6:$Z$5000,25,FALSE))</f>
        <v/>
      </c>
      <c r="K707" s="87" t="str">
        <f t="shared" si="90"/>
        <v/>
      </c>
      <c r="L707" s="87" t="str">
        <f t="shared" si="86"/>
        <v/>
      </c>
      <c r="N707" s="138" t="str">
        <f t="shared" si="83"/>
        <v/>
      </c>
      <c r="O707" s="110" t="str">
        <f>IF(D707="","",IF(VLOOKUP(D707,KPI!$A$4:$P$5000,16,FALSE)=0,"UNBILL","BILLED"))</f>
        <v/>
      </c>
      <c r="P707" s="90" t="str">
        <f t="shared" si="88"/>
        <v/>
      </c>
      <c r="Q707" s="168" t="str">
        <f t="shared" si="84"/>
        <v>ไม่ระบุ</v>
      </c>
      <c r="R707" s="169" t="str">
        <f t="shared" si="85"/>
        <v/>
      </c>
      <c r="U707" s="91">
        <v>707</v>
      </c>
    </row>
    <row r="708" spans="1:21" x14ac:dyDescent="0.35">
      <c r="A708" s="151" t="str">
        <f t="shared" ca="1" si="87"/>
        <v/>
      </c>
      <c r="B708" s="15">
        <v>717</v>
      </c>
      <c r="C708" s="81" t="str">
        <f t="shared" si="89"/>
        <v/>
      </c>
      <c r="E708" s="109" t="str">
        <f>IF(D708="","",VLOOKUP(D708,PROFILE!$B$6:$Z$5000,10,FALSE))</f>
        <v/>
      </c>
      <c r="F708" s="109" t="str">
        <f>IF(D708="","",VLOOKUP(D708,PROFILE!$B$6:$Z$5000,18,FALSE))</f>
        <v/>
      </c>
      <c r="G708" s="81" t="str">
        <f>IF(D708="","",VLOOKUP(D708,PROFILE!$B$6:$Z$5000,23,FALSE))</f>
        <v/>
      </c>
      <c r="H708" s="81" t="str">
        <f>IF(D708="","",VLOOKUP(D708,PROFILE!$B$6:$Z$5000,24,FALSE))</f>
        <v/>
      </c>
      <c r="I708" s="110" t="str">
        <f>IF(D708="","",VLOOKUP(D708,PROFILE!$B$6:$Z$5000,25,FALSE))</f>
        <v/>
      </c>
      <c r="K708" s="87" t="str">
        <f t="shared" si="90"/>
        <v/>
      </c>
      <c r="L708" s="87" t="str">
        <f t="shared" si="86"/>
        <v/>
      </c>
      <c r="N708" s="138" t="str">
        <f t="shared" si="83"/>
        <v/>
      </c>
      <c r="O708" s="110" t="str">
        <f>IF(D708="","",IF(VLOOKUP(D708,KPI!$A$4:$P$5000,16,FALSE)=0,"UNBILL","BILLED"))</f>
        <v/>
      </c>
      <c r="P708" s="90" t="str">
        <f t="shared" si="88"/>
        <v/>
      </c>
      <c r="Q708" s="168" t="str">
        <f t="shared" si="84"/>
        <v>ไม่ระบุ</v>
      </c>
      <c r="R708" s="169" t="str">
        <f t="shared" si="85"/>
        <v/>
      </c>
      <c r="U708" s="91">
        <v>708</v>
      </c>
    </row>
    <row r="709" spans="1:21" x14ac:dyDescent="0.35">
      <c r="A709" s="151" t="str">
        <f t="shared" ca="1" si="87"/>
        <v/>
      </c>
      <c r="B709" s="15">
        <v>718</v>
      </c>
      <c r="C709" s="81" t="str">
        <f t="shared" si="89"/>
        <v/>
      </c>
      <c r="E709" s="109" t="str">
        <f>IF(D709="","",VLOOKUP(D709,PROFILE!$B$6:$Z$5000,10,FALSE))</f>
        <v/>
      </c>
      <c r="F709" s="109" t="str">
        <f>IF(D709="","",VLOOKUP(D709,PROFILE!$B$6:$Z$5000,18,FALSE))</f>
        <v/>
      </c>
      <c r="G709" s="81" t="str">
        <f>IF(D709="","",VLOOKUP(D709,PROFILE!$B$6:$Z$5000,23,FALSE))</f>
        <v/>
      </c>
      <c r="H709" s="81" t="str">
        <f>IF(D709="","",VLOOKUP(D709,PROFILE!$B$6:$Z$5000,24,FALSE))</f>
        <v/>
      </c>
      <c r="I709" s="110" t="str">
        <f>IF(D709="","",VLOOKUP(D709,PROFILE!$B$6:$Z$5000,25,FALSE))</f>
        <v/>
      </c>
      <c r="K709" s="87" t="str">
        <f t="shared" si="90"/>
        <v/>
      </c>
      <c r="L709" s="87" t="str">
        <f t="shared" si="86"/>
        <v/>
      </c>
      <c r="N709" s="138" t="str">
        <f t="shared" ref="N709:N772" si="91">IF(D709="","",J709-L709)</f>
        <v/>
      </c>
      <c r="O709" s="110" t="str">
        <f>IF(D709="","",IF(VLOOKUP(D709,KPI!$A$4:$P$5000,16,FALSE)=0,"UNBILL","BILLED"))</f>
        <v/>
      </c>
      <c r="P709" s="90" t="str">
        <f t="shared" si="88"/>
        <v/>
      </c>
      <c r="Q709" s="168" t="str">
        <f t="shared" ref="Q709:Q772" si="92">IFERROR(VALUE(MONTH(E709)),"ไม่ระบุ")</f>
        <v>ไม่ระบุ</v>
      </c>
      <c r="R709" s="169" t="str">
        <f t="shared" ref="R709:R772" si="93">K709</f>
        <v/>
      </c>
      <c r="U709" s="91">
        <v>709</v>
      </c>
    </row>
    <row r="710" spans="1:21" x14ac:dyDescent="0.35">
      <c r="A710" s="151" t="str">
        <f t="shared" ca="1" si="87"/>
        <v/>
      </c>
      <c r="B710" s="15">
        <v>719</v>
      </c>
      <c r="C710" s="81" t="str">
        <f t="shared" si="89"/>
        <v/>
      </c>
      <c r="E710" s="109" t="str">
        <f>IF(D710="","",VLOOKUP(D710,PROFILE!$B$6:$Z$5000,10,FALSE))</f>
        <v/>
      </c>
      <c r="F710" s="109" t="str">
        <f>IF(D710="","",VLOOKUP(D710,PROFILE!$B$6:$Z$5000,18,FALSE))</f>
        <v/>
      </c>
      <c r="G710" s="81" t="str">
        <f>IF(D710="","",VLOOKUP(D710,PROFILE!$B$6:$Z$5000,23,FALSE))</f>
        <v/>
      </c>
      <c r="H710" s="81" t="str">
        <f>IF(D710="","",VLOOKUP(D710,PROFILE!$B$6:$Z$5000,24,FALSE))</f>
        <v/>
      </c>
      <c r="I710" s="110" t="str">
        <f>IF(D710="","",VLOOKUP(D710,PROFILE!$B$6:$Z$5000,25,FALSE))</f>
        <v/>
      </c>
      <c r="K710" s="87" t="str">
        <f t="shared" si="90"/>
        <v/>
      </c>
      <c r="L710" s="87" t="str">
        <f t="shared" si="86"/>
        <v/>
      </c>
      <c r="N710" s="138" t="str">
        <f t="shared" si="91"/>
        <v/>
      </c>
      <c r="O710" s="110" t="str">
        <f>IF(D710="","",IF(VLOOKUP(D710,KPI!$A$4:$P$5000,16,FALSE)=0,"UNBILL","BILLED"))</f>
        <v/>
      </c>
      <c r="P710" s="90" t="str">
        <f t="shared" si="88"/>
        <v/>
      </c>
      <c r="Q710" s="168" t="str">
        <f t="shared" si="92"/>
        <v>ไม่ระบุ</v>
      </c>
      <c r="R710" s="169" t="str">
        <f t="shared" si="93"/>
        <v/>
      </c>
      <c r="U710" s="91">
        <v>710</v>
      </c>
    </row>
    <row r="711" spans="1:21" x14ac:dyDescent="0.35">
      <c r="A711" s="151" t="str">
        <f t="shared" ca="1" si="87"/>
        <v/>
      </c>
      <c r="B711" s="15">
        <v>720</v>
      </c>
      <c r="C711" s="81" t="str">
        <f t="shared" si="89"/>
        <v/>
      </c>
      <c r="E711" s="109" t="str">
        <f>IF(D711="","",VLOOKUP(D711,PROFILE!$B$6:$Z$5000,10,FALSE))</f>
        <v/>
      </c>
      <c r="F711" s="109" t="str">
        <f>IF(D711="","",VLOOKUP(D711,PROFILE!$B$6:$Z$5000,18,FALSE))</f>
        <v/>
      </c>
      <c r="G711" s="81" t="str">
        <f>IF(D711="","",VLOOKUP(D711,PROFILE!$B$6:$Z$5000,23,FALSE))</f>
        <v/>
      </c>
      <c r="H711" s="81" t="str">
        <f>IF(D711="","",VLOOKUP(D711,PROFILE!$B$6:$Z$5000,24,FALSE))</f>
        <v/>
      </c>
      <c r="I711" s="110" t="str">
        <f>IF(D711="","",VLOOKUP(D711,PROFILE!$B$6:$Z$5000,25,FALSE))</f>
        <v/>
      </c>
      <c r="K711" s="87" t="str">
        <f t="shared" si="90"/>
        <v/>
      </c>
      <c r="L711" s="87" t="str">
        <f t="shared" si="86"/>
        <v/>
      </c>
      <c r="N711" s="138" t="str">
        <f t="shared" si="91"/>
        <v/>
      </c>
      <c r="O711" s="110" t="str">
        <f>IF(D711="","",IF(VLOOKUP(D711,KPI!$A$4:$P$5000,16,FALSE)=0,"UNBILL","BILLED"))</f>
        <v/>
      </c>
      <c r="P711" s="90" t="str">
        <f t="shared" si="88"/>
        <v/>
      </c>
      <c r="Q711" s="168" t="str">
        <f t="shared" si="92"/>
        <v>ไม่ระบุ</v>
      </c>
      <c r="R711" s="169" t="str">
        <f t="shared" si="93"/>
        <v/>
      </c>
      <c r="U711" s="91">
        <v>711</v>
      </c>
    </row>
    <row r="712" spans="1:21" x14ac:dyDescent="0.35">
      <c r="A712" s="151" t="str">
        <f t="shared" ca="1" si="87"/>
        <v/>
      </c>
      <c r="B712" s="15">
        <v>721</v>
      </c>
      <c r="C712" s="81" t="str">
        <f t="shared" si="89"/>
        <v/>
      </c>
      <c r="E712" s="109" t="str">
        <f>IF(D712="","",VLOOKUP(D712,PROFILE!$B$6:$Z$5000,10,FALSE))</f>
        <v/>
      </c>
      <c r="F712" s="109" t="str">
        <f>IF(D712="","",VLOOKUP(D712,PROFILE!$B$6:$Z$5000,18,FALSE))</f>
        <v/>
      </c>
      <c r="G712" s="81" t="str">
        <f>IF(D712="","",VLOOKUP(D712,PROFILE!$B$6:$Z$5000,23,FALSE))</f>
        <v/>
      </c>
      <c r="H712" s="81" t="str">
        <f>IF(D712="","",VLOOKUP(D712,PROFILE!$B$6:$Z$5000,24,FALSE))</f>
        <v/>
      </c>
      <c r="I712" s="110" t="str">
        <f>IF(D712="","",VLOOKUP(D712,PROFILE!$B$6:$Z$5000,25,FALSE))</f>
        <v/>
      </c>
      <c r="K712" s="87" t="str">
        <f t="shared" si="90"/>
        <v/>
      </c>
      <c r="L712" s="87" t="str">
        <f t="shared" si="86"/>
        <v/>
      </c>
      <c r="N712" s="138" t="str">
        <f t="shared" si="91"/>
        <v/>
      </c>
      <c r="O712" s="110" t="str">
        <f>IF(D712="","",IF(VLOOKUP(D712,KPI!$A$4:$P$5000,16,FALSE)=0,"UNBILL","BILLED"))</f>
        <v/>
      </c>
      <c r="P712" s="90" t="str">
        <f t="shared" si="88"/>
        <v/>
      </c>
      <c r="Q712" s="168" t="str">
        <f t="shared" si="92"/>
        <v>ไม่ระบุ</v>
      </c>
      <c r="R712" s="169" t="str">
        <f t="shared" si="93"/>
        <v/>
      </c>
      <c r="U712" s="91">
        <v>712</v>
      </c>
    </row>
    <row r="713" spans="1:21" x14ac:dyDescent="0.35">
      <c r="A713" s="151" t="str">
        <f t="shared" ca="1" si="87"/>
        <v/>
      </c>
      <c r="B713" s="15">
        <v>722</v>
      </c>
      <c r="C713" s="81" t="str">
        <f t="shared" si="89"/>
        <v/>
      </c>
      <c r="E713" s="109" t="str">
        <f>IF(D713="","",VLOOKUP(D713,PROFILE!$B$6:$Z$5000,10,FALSE))</f>
        <v/>
      </c>
      <c r="F713" s="109" t="str">
        <f>IF(D713="","",VLOOKUP(D713,PROFILE!$B$6:$Z$5000,18,FALSE))</f>
        <v/>
      </c>
      <c r="G713" s="81" t="str">
        <f>IF(D713="","",VLOOKUP(D713,PROFILE!$B$6:$Z$5000,23,FALSE))</f>
        <v/>
      </c>
      <c r="H713" s="81" t="str">
        <f>IF(D713="","",VLOOKUP(D713,PROFILE!$B$6:$Z$5000,24,FALSE))</f>
        <v/>
      </c>
      <c r="I713" s="110" t="str">
        <f>IF(D713="","",VLOOKUP(D713,PROFILE!$B$6:$Z$5000,25,FALSE))</f>
        <v/>
      </c>
      <c r="K713" s="87" t="str">
        <f t="shared" si="90"/>
        <v/>
      </c>
      <c r="L713" s="87" t="str">
        <f t="shared" si="86"/>
        <v/>
      </c>
      <c r="N713" s="138" t="str">
        <f t="shared" si="91"/>
        <v/>
      </c>
      <c r="O713" s="110" t="str">
        <f>IF(D713="","",IF(VLOOKUP(D713,KPI!$A$4:$P$5000,16,FALSE)=0,"UNBILL","BILLED"))</f>
        <v/>
      </c>
      <c r="P713" s="90" t="str">
        <f t="shared" si="88"/>
        <v/>
      </c>
      <c r="Q713" s="168" t="str">
        <f t="shared" si="92"/>
        <v>ไม่ระบุ</v>
      </c>
      <c r="R713" s="169" t="str">
        <f t="shared" si="93"/>
        <v/>
      </c>
      <c r="U713" s="91">
        <v>713</v>
      </c>
    </row>
    <row r="714" spans="1:21" x14ac:dyDescent="0.35">
      <c r="A714" s="151" t="str">
        <f t="shared" ca="1" si="87"/>
        <v/>
      </c>
      <c r="B714" s="15">
        <v>723</v>
      </c>
      <c r="C714" s="81" t="str">
        <f t="shared" si="89"/>
        <v/>
      </c>
      <c r="E714" s="109" t="str">
        <f>IF(D714="","",VLOOKUP(D714,PROFILE!$B$6:$Z$5000,10,FALSE))</f>
        <v/>
      </c>
      <c r="F714" s="109" t="str">
        <f>IF(D714="","",VLOOKUP(D714,PROFILE!$B$6:$Z$5000,18,FALSE))</f>
        <v/>
      </c>
      <c r="G714" s="81" t="str">
        <f>IF(D714="","",VLOOKUP(D714,PROFILE!$B$6:$Z$5000,23,FALSE))</f>
        <v/>
      </c>
      <c r="H714" s="81" t="str">
        <f>IF(D714="","",VLOOKUP(D714,PROFILE!$B$6:$Z$5000,24,FALSE))</f>
        <v/>
      </c>
      <c r="I714" s="110" t="str">
        <f>IF(D714="","",VLOOKUP(D714,PROFILE!$B$6:$Z$5000,25,FALSE))</f>
        <v/>
      </c>
      <c r="K714" s="87" t="str">
        <f t="shared" si="90"/>
        <v/>
      </c>
      <c r="L714" s="87" t="str">
        <f t="shared" si="86"/>
        <v/>
      </c>
      <c r="N714" s="138" t="str">
        <f t="shared" si="91"/>
        <v/>
      </c>
      <c r="O714" s="110" t="str">
        <f>IF(D714="","",IF(VLOOKUP(D714,KPI!$A$4:$P$5000,16,FALSE)=0,"UNBILL","BILLED"))</f>
        <v/>
      </c>
      <c r="P714" s="90" t="str">
        <f t="shared" si="88"/>
        <v/>
      </c>
      <c r="Q714" s="168" t="str">
        <f t="shared" si="92"/>
        <v>ไม่ระบุ</v>
      </c>
      <c r="R714" s="169" t="str">
        <f t="shared" si="93"/>
        <v/>
      </c>
      <c r="U714" s="91">
        <v>714</v>
      </c>
    </row>
    <row r="715" spans="1:21" x14ac:dyDescent="0.35">
      <c r="A715" s="151" t="str">
        <f t="shared" ca="1" si="87"/>
        <v/>
      </c>
      <c r="B715" s="15">
        <v>724</v>
      </c>
      <c r="C715" s="81" t="str">
        <f t="shared" si="89"/>
        <v/>
      </c>
      <c r="E715" s="109" t="str">
        <f>IF(D715="","",VLOOKUP(D715,PROFILE!$B$6:$Z$5000,10,FALSE))</f>
        <v/>
      </c>
      <c r="F715" s="109" t="str">
        <f>IF(D715="","",VLOOKUP(D715,PROFILE!$B$6:$Z$5000,18,FALSE))</f>
        <v/>
      </c>
      <c r="G715" s="81" t="str">
        <f>IF(D715="","",VLOOKUP(D715,PROFILE!$B$6:$Z$5000,23,FALSE))</f>
        <v/>
      </c>
      <c r="H715" s="81" t="str">
        <f>IF(D715="","",VLOOKUP(D715,PROFILE!$B$6:$Z$5000,24,FALSE))</f>
        <v/>
      </c>
      <c r="I715" s="110" t="str">
        <f>IF(D715="","",VLOOKUP(D715,PROFILE!$B$6:$Z$5000,25,FALSE))</f>
        <v/>
      </c>
      <c r="K715" s="87" t="str">
        <f t="shared" si="90"/>
        <v/>
      </c>
      <c r="L715" s="87" t="str">
        <f t="shared" si="86"/>
        <v/>
      </c>
      <c r="N715" s="138" t="str">
        <f t="shared" si="91"/>
        <v/>
      </c>
      <c r="O715" s="110" t="str">
        <f>IF(D715="","",IF(VLOOKUP(D715,KPI!$A$4:$P$5000,16,FALSE)=0,"UNBILL","BILLED"))</f>
        <v/>
      </c>
      <c r="P715" s="90" t="str">
        <f t="shared" si="88"/>
        <v/>
      </c>
      <c r="Q715" s="168" t="str">
        <f t="shared" si="92"/>
        <v>ไม่ระบุ</v>
      </c>
      <c r="R715" s="169" t="str">
        <f t="shared" si="93"/>
        <v/>
      </c>
      <c r="U715" s="91">
        <v>715</v>
      </c>
    </row>
    <row r="716" spans="1:21" x14ac:dyDescent="0.35">
      <c r="A716" s="151" t="str">
        <f t="shared" ca="1" si="87"/>
        <v/>
      </c>
      <c r="B716" s="15">
        <v>725</v>
      </c>
      <c r="C716" s="81" t="str">
        <f t="shared" si="89"/>
        <v/>
      </c>
      <c r="E716" s="109" t="str">
        <f>IF(D716="","",VLOOKUP(D716,PROFILE!$B$6:$Z$5000,10,FALSE))</f>
        <v/>
      </c>
      <c r="F716" s="109" t="str">
        <f>IF(D716="","",VLOOKUP(D716,PROFILE!$B$6:$Z$5000,18,FALSE))</f>
        <v/>
      </c>
      <c r="G716" s="81" t="str">
        <f>IF(D716="","",VLOOKUP(D716,PROFILE!$B$6:$Z$5000,23,FALSE))</f>
        <v/>
      </c>
      <c r="H716" s="81" t="str">
        <f>IF(D716="","",VLOOKUP(D716,PROFILE!$B$6:$Z$5000,24,FALSE))</f>
        <v/>
      </c>
      <c r="I716" s="110" t="str">
        <f>IF(D716="","",VLOOKUP(D716,PROFILE!$B$6:$Z$5000,25,FALSE))</f>
        <v/>
      </c>
      <c r="K716" s="87" t="str">
        <f t="shared" si="90"/>
        <v/>
      </c>
      <c r="L716" s="87" t="str">
        <f t="shared" si="86"/>
        <v/>
      </c>
      <c r="N716" s="138" t="str">
        <f t="shared" si="91"/>
        <v/>
      </c>
      <c r="O716" s="110" t="str">
        <f>IF(D716="","",IF(VLOOKUP(D716,KPI!$A$4:$P$5000,16,FALSE)=0,"UNBILL","BILLED"))</f>
        <v/>
      </c>
      <c r="P716" s="90" t="str">
        <f t="shared" si="88"/>
        <v/>
      </c>
      <c r="Q716" s="168" t="str">
        <f t="shared" si="92"/>
        <v>ไม่ระบุ</v>
      </c>
      <c r="R716" s="169" t="str">
        <f t="shared" si="93"/>
        <v/>
      </c>
      <c r="U716" s="91">
        <v>716</v>
      </c>
    </row>
    <row r="717" spans="1:21" x14ac:dyDescent="0.35">
      <c r="A717" s="151" t="str">
        <f t="shared" ca="1" si="87"/>
        <v/>
      </c>
      <c r="B717" s="15">
        <v>726</v>
      </c>
      <c r="C717" s="81" t="str">
        <f t="shared" si="89"/>
        <v/>
      </c>
      <c r="E717" s="109" t="str">
        <f>IF(D717="","",VLOOKUP(D717,PROFILE!$B$6:$Z$5000,10,FALSE))</f>
        <v/>
      </c>
      <c r="F717" s="109" t="str">
        <f>IF(D717="","",VLOOKUP(D717,PROFILE!$B$6:$Z$5000,18,FALSE))</f>
        <v/>
      </c>
      <c r="G717" s="81" t="str">
        <f>IF(D717="","",VLOOKUP(D717,PROFILE!$B$6:$Z$5000,23,FALSE))</f>
        <v/>
      </c>
      <c r="H717" s="81" t="str">
        <f>IF(D717="","",VLOOKUP(D717,PROFILE!$B$6:$Z$5000,24,FALSE))</f>
        <v/>
      </c>
      <c r="I717" s="110" t="str">
        <f>IF(D717="","",VLOOKUP(D717,PROFILE!$B$6:$Z$5000,25,FALSE))</f>
        <v/>
      </c>
      <c r="K717" s="87" t="str">
        <f t="shared" si="90"/>
        <v/>
      </c>
      <c r="L717" s="87" t="str">
        <f t="shared" si="86"/>
        <v/>
      </c>
      <c r="N717" s="138" t="str">
        <f t="shared" si="91"/>
        <v/>
      </c>
      <c r="O717" s="110" t="str">
        <f>IF(D717="","",IF(VLOOKUP(D717,KPI!$A$4:$P$5000,16,FALSE)=0,"UNBILL","BILLED"))</f>
        <v/>
      </c>
      <c r="P717" s="90" t="str">
        <f t="shared" si="88"/>
        <v/>
      </c>
      <c r="Q717" s="168" t="str">
        <f t="shared" si="92"/>
        <v>ไม่ระบุ</v>
      </c>
      <c r="R717" s="169" t="str">
        <f t="shared" si="93"/>
        <v/>
      </c>
      <c r="U717" s="91">
        <v>717</v>
      </c>
    </row>
    <row r="718" spans="1:21" x14ac:dyDescent="0.35">
      <c r="A718" s="151" t="str">
        <f t="shared" ca="1" si="87"/>
        <v/>
      </c>
      <c r="B718" s="15">
        <v>727</v>
      </c>
      <c r="C718" s="81" t="str">
        <f t="shared" si="89"/>
        <v/>
      </c>
      <c r="E718" s="109" t="str">
        <f>IF(D718="","",VLOOKUP(D718,PROFILE!$B$6:$Z$5000,10,FALSE))</f>
        <v/>
      </c>
      <c r="F718" s="109" t="str">
        <f>IF(D718="","",VLOOKUP(D718,PROFILE!$B$6:$Z$5000,18,FALSE))</f>
        <v/>
      </c>
      <c r="G718" s="81" t="str">
        <f>IF(D718="","",VLOOKUP(D718,PROFILE!$B$6:$Z$5000,23,FALSE))</f>
        <v/>
      </c>
      <c r="H718" s="81" t="str">
        <f>IF(D718="","",VLOOKUP(D718,PROFILE!$B$6:$Z$5000,24,FALSE))</f>
        <v/>
      </c>
      <c r="I718" s="110" t="str">
        <f>IF(D718="","",VLOOKUP(D718,PROFILE!$B$6:$Z$5000,25,FALSE))</f>
        <v/>
      </c>
      <c r="K718" s="87" t="str">
        <f t="shared" si="90"/>
        <v/>
      </c>
      <c r="L718" s="87" t="str">
        <f t="shared" si="86"/>
        <v/>
      </c>
      <c r="N718" s="138" t="str">
        <f t="shared" si="91"/>
        <v/>
      </c>
      <c r="O718" s="110" t="str">
        <f>IF(D718="","",IF(VLOOKUP(D718,KPI!$A$4:$P$5000,16,FALSE)=0,"UNBILL","BILLED"))</f>
        <v/>
      </c>
      <c r="P718" s="90" t="str">
        <f t="shared" si="88"/>
        <v/>
      </c>
      <c r="Q718" s="168" t="str">
        <f t="shared" si="92"/>
        <v>ไม่ระบุ</v>
      </c>
      <c r="R718" s="169" t="str">
        <f t="shared" si="93"/>
        <v/>
      </c>
      <c r="U718" s="91">
        <v>718</v>
      </c>
    </row>
    <row r="719" spans="1:21" x14ac:dyDescent="0.35">
      <c r="A719" s="151" t="str">
        <f t="shared" ca="1" si="87"/>
        <v/>
      </c>
      <c r="B719" s="15">
        <v>728</v>
      </c>
      <c r="C719" s="81" t="str">
        <f t="shared" si="89"/>
        <v/>
      </c>
      <c r="E719" s="109" t="str">
        <f>IF(D719="","",VLOOKUP(D719,PROFILE!$B$6:$Z$5000,10,FALSE))</f>
        <v/>
      </c>
      <c r="F719" s="109" t="str">
        <f>IF(D719="","",VLOOKUP(D719,PROFILE!$B$6:$Z$5000,18,FALSE))</f>
        <v/>
      </c>
      <c r="G719" s="81" t="str">
        <f>IF(D719="","",VLOOKUP(D719,PROFILE!$B$6:$Z$5000,23,FALSE))</f>
        <v/>
      </c>
      <c r="H719" s="81" t="str">
        <f>IF(D719="","",VLOOKUP(D719,PROFILE!$B$6:$Z$5000,24,FALSE))</f>
        <v/>
      </c>
      <c r="I719" s="110" t="str">
        <f>IF(D719="","",VLOOKUP(D719,PROFILE!$B$6:$Z$5000,25,FALSE))</f>
        <v/>
      </c>
      <c r="K719" s="87" t="str">
        <f t="shared" si="90"/>
        <v/>
      </c>
      <c r="L719" s="87" t="str">
        <f t="shared" si="86"/>
        <v/>
      </c>
      <c r="N719" s="138" t="str">
        <f t="shared" si="91"/>
        <v/>
      </c>
      <c r="O719" s="110" t="str">
        <f>IF(D719="","",IF(VLOOKUP(D719,KPI!$A$4:$P$5000,16,FALSE)=0,"UNBILL","BILLED"))</f>
        <v/>
      </c>
      <c r="P719" s="90" t="str">
        <f t="shared" si="88"/>
        <v/>
      </c>
      <c r="Q719" s="168" t="str">
        <f t="shared" si="92"/>
        <v>ไม่ระบุ</v>
      </c>
      <c r="R719" s="169" t="str">
        <f t="shared" si="93"/>
        <v/>
      </c>
      <c r="U719" s="91">
        <v>719</v>
      </c>
    </row>
    <row r="720" spans="1:21" x14ac:dyDescent="0.35">
      <c r="A720" s="151" t="str">
        <f t="shared" ca="1" si="87"/>
        <v/>
      </c>
      <c r="B720" s="15">
        <v>729</v>
      </c>
      <c r="C720" s="81" t="str">
        <f t="shared" si="89"/>
        <v/>
      </c>
      <c r="E720" s="109" t="str">
        <f>IF(D720="","",VLOOKUP(D720,PROFILE!$B$6:$Z$5000,10,FALSE))</f>
        <v/>
      </c>
      <c r="F720" s="109" t="str">
        <f>IF(D720="","",VLOOKUP(D720,PROFILE!$B$6:$Z$5000,18,FALSE))</f>
        <v/>
      </c>
      <c r="G720" s="81" t="str">
        <f>IF(D720="","",VLOOKUP(D720,PROFILE!$B$6:$Z$5000,23,FALSE))</f>
        <v/>
      </c>
      <c r="H720" s="81" t="str">
        <f>IF(D720="","",VLOOKUP(D720,PROFILE!$B$6:$Z$5000,24,FALSE))</f>
        <v/>
      </c>
      <c r="I720" s="110" t="str">
        <f>IF(D720="","",VLOOKUP(D720,PROFILE!$B$6:$Z$5000,25,FALSE))</f>
        <v/>
      </c>
      <c r="K720" s="87" t="str">
        <f t="shared" si="90"/>
        <v/>
      </c>
      <c r="L720" s="87" t="str">
        <f t="shared" si="86"/>
        <v/>
      </c>
      <c r="N720" s="138" t="str">
        <f t="shared" si="91"/>
        <v/>
      </c>
      <c r="O720" s="110" t="str">
        <f>IF(D720="","",IF(VLOOKUP(D720,KPI!$A$4:$P$5000,16,FALSE)=0,"UNBILL","BILLED"))</f>
        <v/>
      </c>
      <c r="P720" s="90" t="str">
        <f t="shared" si="88"/>
        <v/>
      </c>
      <c r="Q720" s="168" t="str">
        <f t="shared" si="92"/>
        <v>ไม่ระบุ</v>
      </c>
      <c r="R720" s="169" t="str">
        <f t="shared" si="93"/>
        <v/>
      </c>
      <c r="U720" s="91">
        <v>720</v>
      </c>
    </row>
    <row r="721" spans="1:21" x14ac:dyDescent="0.35">
      <c r="A721" s="151" t="str">
        <f t="shared" ca="1" si="87"/>
        <v/>
      </c>
      <c r="B721" s="15">
        <v>730</v>
      </c>
      <c r="C721" s="81" t="str">
        <f t="shared" si="89"/>
        <v/>
      </c>
      <c r="E721" s="109" t="str">
        <f>IF(D721="","",VLOOKUP(D721,PROFILE!$B$6:$Z$5000,10,FALSE))</f>
        <v/>
      </c>
      <c r="F721" s="109" t="str">
        <f>IF(D721="","",VLOOKUP(D721,PROFILE!$B$6:$Z$5000,18,FALSE))</f>
        <v/>
      </c>
      <c r="G721" s="81" t="str">
        <f>IF(D721="","",VLOOKUP(D721,PROFILE!$B$6:$Z$5000,23,FALSE))</f>
        <v/>
      </c>
      <c r="H721" s="81" t="str">
        <f>IF(D721="","",VLOOKUP(D721,PROFILE!$B$6:$Z$5000,24,FALSE))</f>
        <v/>
      </c>
      <c r="I721" s="110" t="str">
        <f>IF(D721="","",VLOOKUP(D721,PROFILE!$B$6:$Z$5000,25,FALSE))</f>
        <v/>
      </c>
      <c r="K721" s="87" t="str">
        <f t="shared" si="90"/>
        <v/>
      </c>
      <c r="L721" s="87" t="str">
        <f t="shared" si="86"/>
        <v/>
      </c>
      <c r="N721" s="138" t="str">
        <f t="shared" si="91"/>
        <v/>
      </c>
      <c r="O721" s="110" t="str">
        <f>IF(D721="","",IF(VLOOKUP(D721,KPI!$A$4:$P$5000,16,FALSE)=0,"UNBILL","BILLED"))</f>
        <v/>
      </c>
      <c r="P721" s="90" t="str">
        <f t="shared" si="88"/>
        <v/>
      </c>
      <c r="Q721" s="168" t="str">
        <f t="shared" si="92"/>
        <v>ไม่ระบุ</v>
      </c>
      <c r="R721" s="169" t="str">
        <f t="shared" si="93"/>
        <v/>
      </c>
      <c r="U721" s="91">
        <v>721</v>
      </c>
    </row>
    <row r="722" spans="1:21" x14ac:dyDescent="0.35">
      <c r="A722" s="151" t="str">
        <f t="shared" ca="1" si="87"/>
        <v/>
      </c>
      <c r="B722" s="15">
        <v>731</v>
      </c>
      <c r="C722" s="81" t="str">
        <f t="shared" si="89"/>
        <v/>
      </c>
      <c r="E722" s="109" t="str">
        <f>IF(D722="","",VLOOKUP(D722,PROFILE!$B$6:$Z$5000,10,FALSE))</f>
        <v/>
      </c>
      <c r="F722" s="109" t="str">
        <f>IF(D722="","",VLOOKUP(D722,PROFILE!$B$6:$Z$5000,18,FALSE))</f>
        <v/>
      </c>
      <c r="G722" s="81" t="str">
        <f>IF(D722="","",VLOOKUP(D722,PROFILE!$B$6:$Z$5000,23,FALSE))</f>
        <v/>
      </c>
      <c r="H722" s="81" t="str">
        <f>IF(D722="","",VLOOKUP(D722,PROFILE!$B$6:$Z$5000,24,FALSE))</f>
        <v/>
      </c>
      <c r="I722" s="110" t="str">
        <f>IF(D722="","",VLOOKUP(D722,PROFILE!$B$6:$Z$5000,25,FALSE))</f>
        <v/>
      </c>
      <c r="K722" s="87" t="str">
        <f t="shared" si="90"/>
        <v/>
      </c>
      <c r="L722" s="87" t="str">
        <f t="shared" ref="L722:L785" si="94">IF(D722="","",J722*0.03)</f>
        <v/>
      </c>
      <c r="N722" s="138" t="str">
        <f t="shared" si="91"/>
        <v/>
      </c>
      <c r="O722" s="110" t="str">
        <f>IF(D722="","",IF(VLOOKUP(D722,KPI!$A$4:$P$5000,16,FALSE)=0,"UNBILL","BILLED"))</f>
        <v/>
      </c>
      <c r="P722" s="90" t="str">
        <f t="shared" si="88"/>
        <v/>
      </c>
      <c r="Q722" s="168" t="str">
        <f t="shared" si="92"/>
        <v>ไม่ระบุ</v>
      </c>
      <c r="R722" s="169" t="str">
        <f t="shared" si="93"/>
        <v/>
      </c>
      <c r="U722" s="91">
        <v>722</v>
      </c>
    </row>
    <row r="723" spans="1:21" x14ac:dyDescent="0.35">
      <c r="A723" s="151" t="str">
        <f t="shared" ca="1" si="87"/>
        <v/>
      </c>
      <c r="B723" s="15">
        <v>732</v>
      </c>
      <c r="C723" s="81" t="str">
        <f t="shared" si="89"/>
        <v/>
      </c>
      <c r="E723" s="109" t="str">
        <f>IF(D723="","",VLOOKUP(D723,PROFILE!$B$6:$Z$5000,10,FALSE))</f>
        <v/>
      </c>
      <c r="F723" s="109" t="str">
        <f>IF(D723="","",VLOOKUP(D723,PROFILE!$B$6:$Z$5000,18,FALSE))</f>
        <v/>
      </c>
      <c r="G723" s="81" t="str">
        <f>IF(D723="","",VLOOKUP(D723,PROFILE!$B$6:$Z$5000,23,FALSE))</f>
        <v/>
      </c>
      <c r="H723" s="81" t="str">
        <f>IF(D723="","",VLOOKUP(D723,PROFILE!$B$6:$Z$5000,24,FALSE))</f>
        <v/>
      </c>
      <c r="I723" s="110" t="str">
        <f>IF(D723="","",VLOOKUP(D723,PROFILE!$B$6:$Z$5000,25,FALSE))</f>
        <v/>
      </c>
      <c r="K723" s="87" t="str">
        <f t="shared" si="90"/>
        <v/>
      </c>
      <c r="L723" s="87" t="str">
        <f t="shared" si="94"/>
        <v/>
      </c>
      <c r="N723" s="138" t="str">
        <f t="shared" si="91"/>
        <v/>
      </c>
      <c r="O723" s="110" t="str">
        <f>IF(D723="","",IF(VLOOKUP(D723,KPI!$A$4:$P$5000,16,FALSE)=0,"UNBILL","BILLED"))</f>
        <v/>
      </c>
      <c r="P723" s="90" t="str">
        <f t="shared" si="88"/>
        <v/>
      </c>
      <c r="Q723" s="168" t="str">
        <f t="shared" si="92"/>
        <v>ไม่ระบุ</v>
      </c>
      <c r="R723" s="169" t="str">
        <f t="shared" si="93"/>
        <v/>
      </c>
      <c r="U723" s="91">
        <v>723</v>
      </c>
    </row>
    <row r="724" spans="1:21" x14ac:dyDescent="0.35">
      <c r="A724" s="151" t="str">
        <f t="shared" ca="1" si="87"/>
        <v/>
      </c>
      <c r="B724" s="15">
        <v>733</v>
      </c>
      <c r="C724" s="81" t="str">
        <f t="shared" si="89"/>
        <v/>
      </c>
      <c r="E724" s="109" t="str">
        <f>IF(D724="","",VLOOKUP(D724,PROFILE!$B$6:$Z$5000,10,FALSE))</f>
        <v/>
      </c>
      <c r="F724" s="109" t="str">
        <f>IF(D724="","",VLOOKUP(D724,PROFILE!$B$6:$Z$5000,18,FALSE))</f>
        <v/>
      </c>
      <c r="G724" s="81" t="str">
        <f>IF(D724="","",VLOOKUP(D724,PROFILE!$B$6:$Z$5000,23,FALSE))</f>
        <v/>
      </c>
      <c r="H724" s="81" t="str">
        <f>IF(D724="","",VLOOKUP(D724,PROFILE!$B$6:$Z$5000,24,FALSE))</f>
        <v/>
      </c>
      <c r="I724" s="110" t="str">
        <f>IF(D724="","",VLOOKUP(D724,PROFILE!$B$6:$Z$5000,25,FALSE))</f>
        <v/>
      </c>
      <c r="K724" s="87" t="str">
        <f t="shared" si="90"/>
        <v/>
      </c>
      <c r="L724" s="87" t="str">
        <f t="shared" si="94"/>
        <v/>
      </c>
      <c r="N724" s="138" t="str">
        <f t="shared" si="91"/>
        <v/>
      </c>
      <c r="O724" s="110" t="str">
        <f>IF(D724="","",IF(VLOOKUP(D724,KPI!$A$4:$P$5000,16,FALSE)=0,"UNBILL","BILLED"))</f>
        <v/>
      </c>
      <c r="P724" s="90" t="str">
        <f t="shared" si="88"/>
        <v/>
      </c>
      <c r="Q724" s="168" t="str">
        <f t="shared" si="92"/>
        <v>ไม่ระบุ</v>
      </c>
      <c r="R724" s="169" t="str">
        <f t="shared" si="93"/>
        <v/>
      </c>
      <c r="U724" s="91">
        <v>724</v>
      </c>
    </row>
    <row r="725" spans="1:21" x14ac:dyDescent="0.35">
      <c r="A725" s="151" t="str">
        <f t="shared" ca="1" si="87"/>
        <v/>
      </c>
      <c r="B725" s="15">
        <v>734</v>
      </c>
      <c r="C725" s="81" t="str">
        <f t="shared" si="89"/>
        <v/>
      </c>
      <c r="E725" s="109" t="str">
        <f>IF(D725="","",VLOOKUP(D725,PROFILE!$B$6:$Z$5000,10,FALSE))</f>
        <v/>
      </c>
      <c r="F725" s="109" t="str">
        <f>IF(D725="","",VLOOKUP(D725,PROFILE!$B$6:$Z$5000,18,FALSE))</f>
        <v/>
      </c>
      <c r="G725" s="81" t="str">
        <f>IF(D725="","",VLOOKUP(D725,PROFILE!$B$6:$Z$5000,23,FALSE))</f>
        <v/>
      </c>
      <c r="H725" s="81" t="str">
        <f>IF(D725="","",VLOOKUP(D725,PROFILE!$B$6:$Z$5000,24,FALSE))</f>
        <v/>
      </c>
      <c r="I725" s="110" t="str">
        <f>IF(D725="","",VLOOKUP(D725,PROFILE!$B$6:$Z$5000,25,FALSE))</f>
        <v/>
      </c>
      <c r="K725" s="87" t="str">
        <f t="shared" si="90"/>
        <v/>
      </c>
      <c r="L725" s="87" t="str">
        <f t="shared" si="94"/>
        <v/>
      </c>
      <c r="N725" s="138" t="str">
        <f t="shared" si="91"/>
        <v/>
      </c>
      <c r="O725" s="110" t="str">
        <f>IF(D725="","",IF(VLOOKUP(D725,KPI!$A$4:$P$5000,16,FALSE)=0,"UNBILL","BILLED"))</f>
        <v/>
      </c>
      <c r="P725" s="90" t="str">
        <f t="shared" si="88"/>
        <v/>
      </c>
      <c r="Q725" s="168" t="str">
        <f t="shared" si="92"/>
        <v>ไม่ระบุ</v>
      </c>
      <c r="R725" s="169" t="str">
        <f t="shared" si="93"/>
        <v/>
      </c>
      <c r="U725" s="91">
        <v>725</v>
      </c>
    </row>
    <row r="726" spans="1:21" x14ac:dyDescent="0.35">
      <c r="A726" s="151" t="str">
        <f t="shared" ca="1" si="87"/>
        <v/>
      </c>
      <c r="B726" s="15">
        <v>735</v>
      </c>
      <c r="C726" s="81" t="str">
        <f t="shared" si="89"/>
        <v/>
      </c>
      <c r="E726" s="109" t="str">
        <f>IF(D726="","",VLOOKUP(D726,PROFILE!$B$6:$Z$5000,10,FALSE))</f>
        <v/>
      </c>
      <c r="F726" s="109" t="str">
        <f>IF(D726="","",VLOOKUP(D726,PROFILE!$B$6:$Z$5000,18,FALSE))</f>
        <v/>
      </c>
      <c r="G726" s="81" t="str">
        <f>IF(D726="","",VLOOKUP(D726,PROFILE!$B$6:$Z$5000,23,FALSE))</f>
        <v/>
      </c>
      <c r="H726" s="81" t="str">
        <f>IF(D726="","",VLOOKUP(D726,PROFILE!$B$6:$Z$5000,24,FALSE))</f>
        <v/>
      </c>
      <c r="I726" s="110" t="str">
        <f>IF(D726="","",VLOOKUP(D726,PROFILE!$B$6:$Z$5000,25,FALSE))</f>
        <v/>
      </c>
      <c r="K726" s="87" t="str">
        <f t="shared" si="90"/>
        <v/>
      </c>
      <c r="L726" s="87" t="str">
        <f t="shared" si="94"/>
        <v/>
      </c>
      <c r="N726" s="138" t="str">
        <f t="shared" si="91"/>
        <v/>
      </c>
      <c r="O726" s="110" t="str">
        <f>IF(D726="","",IF(VLOOKUP(D726,KPI!$A$4:$P$5000,16,FALSE)=0,"UNBILL","BILLED"))</f>
        <v/>
      </c>
      <c r="P726" s="90" t="str">
        <f t="shared" si="88"/>
        <v/>
      </c>
      <c r="Q726" s="168" t="str">
        <f t="shared" si="92"/>
        <v>ไม่ระบุ</v>
      </c>
      <c r="R726" s="169" t="str">
        <f t="shared" si="93"/>
        <v/>
      </c>
      <c r="U726" s="91">
        <v>726</v>
      </c>
    </row>
    <row r="727" spans="1:21" x14ac:dyDescent="0.35">
      <c r="A727" s="151" t="str">
        <f t="shared" ca="1" si="87"/>
        <v/>
      </c>
      <c r="B727" s="15">
        <v>736</v>
      </c>
      <c r="C727" s="81" t="str">
        <f t="shared" si="89"/>
        <v/>
      </c>
      <c r="E727" s="109" t="str">
        <f>IF(D727="","",VLOOKUP(D727,PROFILE!$B$6:$Z$5000,10,FALSE))</f>
        <v/>
      </c>
      <c r="F727" s="109" t="str">
        <f>IF(D727="","",VLOOKUP(D727,PROFILE!$B$6:$Z$5000,18,FALSE))</f>
        <v/>
      </c>
      <c r="G727" s="81" t="str">
        <f>IF(D727="","",VLOOKUP(D727,PROFILE!$B$6:$Z$5000,23,FALSE))</f>
        <v/>
      </c>
      <c r="H727" s="81" t="str">
        <f>IF(D727="","",VLOOKUP(D727,PROFILE!$B$6:$Z$5000,24,FALSE))</f>
        <v/>
      </c>
      <c r="I727" s="110" t="str">
        <f>IF(D727="","",VLOOKUP(D727,PROFILE!$B$6:$Z$5000,25,FALSE))</f>
        <v/>
      </c>
      <c r="K727" s="87" t="str">
        <f t="shared" si="90"/>
        <v/>
      </c>
      <c r="L727" s="87" t="str">
        <f t="shared" si="94"/>
        <v/>
      </c>
      <c r="N727" s="138" t="str">
        <f t="shared" si="91"/>
        <v/>
      </c>
      <c r="O727" s="110" t="str">
        <f>IF(D727="","",IF(VLOOKUP(D727,KPI!$A$4:$P$5000,16,FALSE)=0,"UNBILL","BILLED"))</f>
        <v/>
      </c>
      <c r="P727" s="90" t="str">
        <f t="shared" si="88"/>
        <v/>
      </c>
      <c r="Q727" s="168" t="str">
        <f t="shared" si="92"/>
        <v>ไม่ระบุ</v>
      </c>
      <c r="R727" s="169" t="str">
        <f t="shared" si="93"/>
        <v/>
      </c>
      <c r="U727" s="91">
        <v>727</v>
      </c>
    </row>
    <row r="728" spans="1:21" x14ac:dyDescent="0.35">
      <c r="A728" s="151" t="str">
        <f t="shared" ca="1" si="87"/>
        <v/>
      </c>
      <c r="B728" s="15">
        <v>737</v>
      </c>
      <c r="C728" s="81" t="str">
        <f t="shared" si="89"/>
        <v/>
      </c>
      <c r="E728" s="109" t="str">
        <f>IF(D728="","",VLOOKUP(D728,PROFILE!$B$6:$Z$5000,10,FALSE))</f>
        <v/>
      </c>
      <c r="F728" s="109" t="str">
        <f>IF(D728="","",VLOOKUP(D728,PROFILE!$B$6:$Z$5000,18,FALSE))</f>
        <v/>
      </c>
      <c r="G728" s="81" t="str">
        <f>IF(D728="","",VLOOKUP(D728,PROFILE!$B$6:$Z$5000,23,FALSE))</f>
        <v/>
      </c>
      <c r="H728" s="81" t="str">
        <f>IF(D728="","",VLOOKUP(D728,PROFILE!$B$6:$Z$5000,24,FALSE))</f>
        <v/>
      </c>
      <c r="I728" s="110" t="str">
        <f>IF(D728="","",VLOOKUP(D728,PROFILE!$B$6:$Z$5000,25,FALSE))</f>
        <v/>
      </c>
      <c r="K728" s="87" t="str">
        <f t="shared" si="90"/>
        <v/>
      </c>
      <c r="L728" s="87" t="str">
        <f t="shared" si="94"/>
        <v/>
      </c>
      <c r="N728" s="138" t="str">
        <f t="shared" si="91"/>
        <v/>
      </c>
      <c r="O728" s="110" t="str">
        <f>IF(D728="","",IF(VLOOKUP(D728,KPI!$A$4:$P$5000,16,FALSE)=0,"UNBILL","BILLED"))</f>
        <v/>
      </c>
      <c r="P728" s="90" t="str">
        <f t="shared" si="88"/>
        <v/>
      </c>
      <c r="Q728" s="168" t="str">
        <f t="shared" si="92"/>
        <v>ไม่ระบุ</v>
      </c>
      <c r="R728" s="169" t="str">
        <f t="shared" si="93"/>
        <v/>
      </c>
      <c r="U728" s="91">
        <v>728</v>
      </c>
    </row>
    <row r="729" spans="1:21" x14ac:dyDescent="0.35">
      <c r="A729" s="151" t="str">
        <f t="shared" ca="1" si="87"/>
        <v/>
      </c>
      <c r="B729" s="15">
        <v>738</v>
      </c>
      <c r="C729" s="81" t="str">
        <f t="shared" si="89"/>
        <v/>
      </c>
      <c r="E729" s="109" t="str">
        <f>IF(D729="","",VLOOKUP(D729,PROFILE!$B$6:$Z$5000,10,FALSE))</f>
        <v/>
      </c>
      <c r="F729" s="109" t="str">
        <f>IF(D729="","",VLOOKUP(D729,PROFILE!$B$6:$Z$5000,18,FALSE))</f>
        <v/>
      </c>
      <c r="G729" s="81" t="str">
        <f>IF(D729="","",VLOOKUP(D729,PROFILE!$B$6:$Z$5000,23,FALSE))</f>
        <v/>
      </c>
      <c r="H729" s="81" t="str">
        <f>IF(D729="","",VLOOKUP(D729,PROFILE!$B$6:$Z$5000,24,FALSE))</f>
        <v/>
      </c>
      <c r="I729" s="110" t="str">
        <f>IF(D729="","",VLOOKUP(D729,PROFILE!$B$6:$Z$5000,25,FALSE))</f>
        <v/>
      </c>
      <c r="K729" s="87" t="str">
        <f t="shared" si="90"/>
        <v/>
      </c>
      <c r="L729" s="87" t="str">
        <f t="shared" si="94"/>
        <v/>
      </c>
      <c r="N729" s="138" t="str">
        <f t="shared" si="91"/>
        <v/>
      </c>
      <c r="O729" s="110" t="str">
        <f>IF(D729="","",IF(VLOOKUP(D729,KPI!$A$4:$P$5000,16,FALSE)=0,"UNBILL","BILLED"))</f>
        <v/>
      </c>
      <c r="P729" s="90" t="str">
        <f t="shared" si="88"/>
        <v/>
      </c>
      <c r="Q729" s="168" t="str">
        <f t="shared" si="92"/>
        <v>ไม่ระบุ</v>
      </c>
      <c r="R729" s="169" t="str">
        <f t="shared" si="93"/>
        <v/>
      </c>
      <c r="U729" s="91">
        <v>729</v>
      </c>
    </row>
    <row r="730" spans="1:21" x14ac:dyDescent="0.35">
      <c r="A730" s="151" t="str">
        <f t="shared" ca="1" si="87"/>
        <v/>
      </c>
      <c r="B730" s="15">
        <v>739</v>
      </c>
      <c r="C730" s="81" t="str">
        <f t="shared" si="89"/>
        <v/>
      </c>
      <c r="E730" s="109" t="str">
        <f>IF(D730="","",VLOOKUP(D730,PROFILE!$B$6:$Z$5000,10,FALSE))</f>
        <v/>
      </c>
      <c r="F730" s="109" t="str">
        <f>IF(D730="","",VLOOKUP(D730,PROFILE!$B$6:$Z$5000,18,FALSE))</f>
        <v/>
      </c>
      <c r="G730" s="81" t="str">
        <f>IF(D730="","",VLOOKUP(D730,PROFILE!$B$6:$Z$5000,23,FALSE))</f>
        <v/>
      </c>
      <c r="H730" s="81" t="str">
        <f>IF(D730="","",VLOOKUP(D730,PROFILE!$B$6:$Z$5000,24,FALSE))</f>
        <v/>
      </c>
      <c r="I730" s="110" t="str">
        <f>IF(D730="","",VLOOKUP(D730,PROFILE!$B$6:$Z$5000,25,FALSE))</f>
        <v/>
      </c>
      <c r="K730" s="87" t="str">
        <f t="shared" si="90"/>
        <v/>
      </c>
      <c r="L730" s="87" t="str">
        <f t="shared" si="94"/>
        <v/>
      </c>
      <c r="N730" s="138" t="str">
        <f t="shared" si="91"/>
        <v/>
      </c>
      <c r="O730" s="110" t="str">
        <f>IF(D730="","",IF(VLOOKUP(D730,KPI!$A$4:$P$5000,16,FALSE)=0,"UNBILL","BILLED"))</f>
        <v/>
      </c>
      <c r="P730" s="90" t="str">
        <f t="shared" si="88"/>
        <v/>
      </c>
      <c r="Q730" s="168" t="str">
        <f t="shared" si="92"/>
        <v>ไม่ระบุ</v>
      </c>
      <c r="R730" s="169" t="str">
        <f t="shared" si="93"/>
        <v/>
      </c>
      <c r="U730" s="91">
        <v>730</v>
      </c>
    </row>
    <row r="731" spans="1:21" x14ac:dyDescent="0.35">
      <c r="A731" s="151" t="str">
        <f t="shared" ca="1" si="87"/>
        <v/>
      </c>
      <c r="B731" s="15">
        <v>740</v>
      </c>
      <c r="C731" s="81" t="str">
        <f t="shared" si="89"/>
        <v/>
      </c>
      <c r="E731" s="109" t="str">
        <f>IF(D731="","",VLOOKUP(D731,PROFILE!$B$6:$Z$5000,10,FALSE))</f>
        <v/>
      </c>
      <c r="F731" s="109" t="str">
        <f>IF(D731="","",VLOOKUP(D731,PROFILE!$B$6:$Z$5000,18,FALSE))</f>
        <v/>
      </c>
      <c r="G731" s="81" t="str">
        <f>IF(D731="","",VLOOKUP(D731,PROFILE!$B$6:$Z$5000,23,FALSE))</f>
        <v/>
      </c>
      <c r="H731" s="81" t="str">
        <f>IF(D731="","",VLOOKUP(D731,PROFILE!$B$6:$Z$5000,24,FALSE))</f>
        <v/>
      </c>
      <c r="I731" s="110" t="str">
        <f>IF(D731="","",VLOOKUP(D731,PROFILE!$B$6:$Z$5000,25,FALSE))</f>
        <v/>
      </c>
      <c r="K731" s="87" t="str">
        <f t="shared" si="90"/>
        <v/>
      </c>
      <c r="L731" s="87" t="str">
        <f t="shared" si="94"/>
        <v/>
      </c>
      <c r="N731" s="138" t="str">
        <f t="shared" si="91"/>
        <v/>
      </c>
      <c r="O731" s="110" t="str">
        <f>IF(D731="","",IF(VLOOKUP(D731,KPI!$A$4:$P$5000,16,FALSE)=0,"UNBILL","BILLED"))</f>
        <v/>
      </c>
      <c r="P731" s="90" t="str">
        <f t="shared" si="88"/>
        <v/>
      </c>
      <c r="Q731" s="168" t="str">
        <f t="shared" si="92"/>
        <v>ไม่ระบุ</v>
      </c>
      <c r="R731" s="169" t="str">
        <f t="shared" si="93"/>
        <v/>
      </c>
      <c r="U731" s="91">
        <v>731</v>
      </c>
    </row>
    <row r="732" spans="1:21" x14ac:dyDescent="0.35">
      <c r="A732" s="151" t="str">
        <f t="shared" ca="1" si="87"/>
        <v/>
      </c>
      <c r="B732" s="15">
        <v>741</v>
      </c>
      <c r="C732" s="81" t="str">
        <f t="shared" si="89"/>
        <v/>
      </c>
      <c r="E732" s="109" t="str">
        <f>IF(D732="","",VLOOKUP(D732,PROFILE!$B$6:$Z$5000,10,FALSE))</f>
        <v/>
      </c>
      <c r="F732" s="109" t="str">
        <f>IF(D732="","",VLOOKUP(D732,PROFILE!$B$6:$Z$5000,18,FALSE))</f>
        <v/>
      </c>
      <c r="G732" s="81" t="str">
        <f>IF(D732="","",VLOOKUP(D732,PROFILE!$B$6:$Z$5000,23,FALSE))</f>
        <v/>
      </c>
      <c r="H732" s="81" t="str">
        <f>IF(D732="","",VLOOKUP(D732,PROFILE!$B$6:$Z$5000,24,FALSE))</f>
        <v/>
      </c>
      <c r="I732" s="110" t="str">
        <f>IF(D732="","",VLOOKUP(D732,PROFILE!$B$6:$Z$5000,25,FALSE))</f>
        <v/>
      </c>
      <c r="K732" s="87" t="str">
        <f t="shared" si="90"/>
        <v/>
      </c>
      <c r="L732" s="87" t="str">
        <f t="shared" si="94"/>
        <v/>
      </c>
      <c r="N732" s="138" t="str">
        <f t="shared" si="91"/>
        <v/>
      </c>
      <c r="O732" s="110" t="str">
        <f>IF(D732="","",IF(VLOOKUP(D732,KPI!$A$4:$P$5000,16,FALSE)=0,"UNBILL","BILLED"))</f>
        <v/>
      </c>
      <c r="P732" s="90" t="str">
        <f t="shared" si="88"/>
        <v/>
      </c>
      <c r="Q732" s="168" t="str">
        <f t="shared" si="92"/>
        <v>ไม่ระบุ</v>
      </c>
      <c r="R732" s="169" t="str">
        <f t="shared" si="93"/>
        <v/>
      </c>
      <c r="U732" s="91">
        <v>732</v>
      </c>
    </row>
    <row r="733" spans="1:21" x14ac:dyDescent="0.35">
      <c r="A733" s="151" t="str">
        <f t="shared" ca="1" si="87"/>
        <v/>
      </c>
      <c r="B733" s="15">
        <v>742</v>
      </c>
      <c r="C733" s="81" t="str">
        <f t="shared" si="89"/>
        <v/>
      </c>
      <c r="E733" s="109" t="str">
        <f>IF(D733="","",VLOOKUP(D733,PROFILE!$B$6:$Z$5000,10,FALSE))</f>
        <v/>
      </c>
      <c r="F733" s="109" t="str">
        <f>IF(D733="","",VLOOKUP(D733,PROFILE!$B$6:$Z$5000,18,FALSE))</f>
        <v/>
      </c>
      <c r="G733" s="81" t="str">
        <f>IF(D733="","",VLOOKUP(D733,PROFILE!$B$6:$Z$5000,23,FALSE))</f>
        <v/>
      </c>
      <c r="H733" s="81" t="str">
        <f>IF(D733="","",VLOOKUP(D733,PROFILE!$B$6:$Z$5000,24,FALSE))</f>
        <v/>
      </c>
      <c r="I733" s="110" t="str">
        <f>IF(D733="","",VLOOKUP(D733,PROFILE!$B$6:$Z$5000,25,FALSE))</f>
        <v/>
      </c>
      <c r="K733" s="87" t="str">
        <f t="shared" si="90"/>
        <v/>
      </c>
      <c r="L733" s="87" t="str">
        <f t="shared" si="94"/>
        <v/>
      </c>
      <c r="N733" s="138" t="str">
        <f t="shared" si="91"/>
        <v/>
      </c>
      <c r="O733" s="110" t="str">
        <f>IF(D733="","",IF(VLOOKUP(D733,KPI!$A$4:$P$5000,16,FALSE)=0,"UNBILL","BILLED"))</f>
        <v/>
      </c>
      <c r="P733" s="90" t="str">
        <f t="shared" si="88"/>
        <v/>
      </c>
      <c r="Q733" s="168" t="str">
        <f t="shared" si="92"/>
        <v>ไม่ระบุ</v>
      </c>
      <c r="R733" s="169" t="str">
        <f t="shared" si="93"/>
        <v/>
      </c>
      <c r="U733" s="91">
        <v>733</v>
      </c>
    </row>
    <row r="734" spans="1:21" x14ac:dyDescent="0.35">
      <c r="A734" s="151" t="str">
        <f t="shared" ca="1" si="87"/>
        <v/>
      </c>
      <c r="B734" s="15">
        <v>743</v>
      </c>
      <c r="C734" s="81" t="str">
        <f t="shared" si="89"/>
        <v/>
      </c>
      <c r="E734" s="109" t="str">
        <f>IF(D734="","",VLOOKUP(D734,PROFILE!$B$6:$Z$5000,10,FALSE))</f>
        <v/>
      </c>
      <c r="F734" s="109" t="str">
        <f>IF(D734="","",VLOOKUP(D734,PROFILE!$B$6:$Z$5000,18,FALSE))</f>
        <v/>
      </c>
      <c r="G734" s="81" t="str">
        <f>IF(D734="","",VLOOKUP(D734,PROFILE!$B$6:$Z$5000,23,FALSE))</f>
        <v/>
      </c>
      <c r="H734" s="81" t="str">
        <f>IF(D734="","",VLOOKUP(D734,PROFILE!$B$6:$Z$5000,24,FALSE))</f>
        <v/>
      </c>
      <c r="I734" s="110" t="str">
        <f>IF(D734="","",VLOOKUP(D734,PROFILE!$B$6:$Z$5000,25,FALSE))</f>
        <v/>
      </c>
      <c r="K734" s="87" t="str">
        <f t="shared" si="90"/>
        <v/>
      </c>
      <c r="L734" s="87" t="str">
        <f t="shared" si="94"/>
        <v/>
      </c>
      <c r="N734" s="138" t="str">
        <f t="shared" si="91"/>
        <v/>
      </c>
      <c r="O734" s="110" t="str">
        <f>IF(D734="","",IF(VLOOKUP(D734,KPI!$A$4:$P$5000,16,FALSE)=0,"UNBILL","BILLED"))</f>
        <v/>
      </c>
      <c r="P734" s="90" t="str">
        <f t="shared" si="88"/>
        <v/>
      </c>
      <c r="Q734" s="168" t="str">
        <f t="shared" si="92"/>
        <v>ไม่ระบุ</v>
      </c>
      <c r="R734" s="169" t="str">
        <f t="shared" si="93"/>
        <v/>
      </c>
      <c r="U734" s="91">
        <v>734</v>
      </c>
    </row>
    <row r="735" spans="1:21" x14ac:dyDescent="0.35">
      <c r="A735" s="151" t="str">
        <f t="shared" ca="1" si="87"/>
        <v/>
      </c>
      <c r="B735" s="15">
        <v>744</v>
      </c>
      <c r="C735" s="81" t="str">
        <f t="shared" si="89"/>
        <v/>
      </c>
      <c r="E735" s="109" t="str">
        <f>IF(D735="","",VLOOKUP(D735,PROFILE!$B$6:$Z$5000,10,FALSE))</f>
        <v/>
      </c>
      <c r="F735" s="109" t="str">
        <f>IF(D735="","",VLOOKUP(D735,PROFILE!$B$6:$Z$5000,18,FALSE))</f>
        <v/>
      </c>
      <c r="G735" s="81" t="str">
        <f>IF(D735="","",VLOOKUP(D735,PROFILE!$B$6:$Z$5000,23,FALSE))</f>
        <v/>
      </c>
      <c r="H735" s="81" t="str">
        <f>IF(D735="","",VLOOKUP(D735,PROFILE!$B$6:$Z$5000,24,FALSE))</f>
        <v/>
      </c>
      <c r="I735" s="110" t="str">
        <f>IF(D735="","",VLOOKUP(D735,PROFILE!$B$6:$Z$5000,25,FALSE))</f>
        <v/>
      </c>
      <c r="K735" s="87" t="str">
        <f t="shared" si="90"/>
        <v/>
      </c>
      <c r="L735" s="87" t="str">
        <f t="shared" si="94"/>
        <v/>
      </c>
      <c r="N735" s="138" t="str">
        <f t="shared" si="91"/>
        <v/>
      </c>
      <c r="O735" s="110" t="str">
        <f>IF(D735="","",IF(VLOOKUP(D735,KPI!$A$4:$P$5000,16,FALSE)=0,"UNBILL","BILLED"))</f>
        <v/>
      </c>
      <c r="P735" s="90" t="str">
        <f t="shared" si="88"/>
        <v/>
      </c>
      <c r="Q735" s="168" t="str">
        <f t="shared" si="92"/>
        <v>ไม่ระบุ</v>
      </c>
      <c r="R735" s="169" t="str">
        <f t="shared" si="93"/>
        <v/>
      </c>
      <c r="U735" s="91">
        <v>735</v>
      </c>
    </row>
    <row r="736" spans="1:21" x14ac:dyDescent="0.35">
      <c r="A736" s="151" t="str">
        <f t="shared" ca="1" si="87"/>
        <v/>
      </c>
      <c r="B736" s="15">
        <v>745</v>
      </c>
      <c r="C736" s="81" t="str">
        <f t="shared" si="89"/>
        <v/>
      </c>
      <c r="E736" s="109" t="str">
        <f>IF(D736="","",VLOOKUP(D736,PROFILE!$B$6:$Z$5000,10,FALSE))</f>
        <v/>
      </c>
      <c r="F736" s="109" t="str">
        <f>IF(D736="","",VLOOKUP(D736,PROFILE!$B$6:$Z$5000,18,FALSE))</f>
        <v/>
      </c>
      <c r="G736" s="81" t="str">
        <f>IF(D736="","",VLOOKUP(D736,PROFILE!$B$6:$Z$5000,23,FALSE))</f>
        <v/>
      </c>
      <c r="H736" s="81" t="str">
        <f>IF(D736="","",VLOOKUP(D736,PROFILE!$B$6:$Z$5000,24,FALSE))</f>
        <v/>
      </c>
      <c r="I736" s="110" t="str">
        <f>IF(D736="","",VLOOKUP(D736,PROFILE!$B$6:$Z$5000,25,FALSE))</f>
        <v/>
      </c>
      <c r="K736" s="87" t="str">
        <f t="shared" si="90"/>
        <v/>
      </c>
      <c r="L736" s="87" t="str">
        <f t="shared" si="94"/>
        <v/>
      </c>
      <c r="N736" s="138" t="str">
        <f t="shared" si="91"/>
        <v/>
      </c>
      <c r="O736" s="110" t="str">
        <f>IF(D736="","",IF(VLOOKUP(D736,KPI!$A$4:$P$5000,16,FALSE)=0,"UNBILL","BILLED"))</f>
        <v/>
      </c>
      <c r="P736" s="90" t="str">
        <f t="shared" si="88"/>
        <v/>
      </c>
      <c r="Q736" s="168" t="str">
        <f t="shared" si="92"/>
        <v>ไม่ระบุ</v>
      </c>
      <c r="R736" s="169" t="str">
        <f t="shared" si="93"/>
        <v/>
      </c>
      <c r="U736" s="91">
        <v>736</v>
      </c>
    </row>
    <row r="737" spans="1:21" x14ac:dyDescent="0.35">
      <c r="A737" s="151" t="str">
        <f t="shared" ca="1" si="87"/>
        <v/>
      </c>
      <c r="B737" s="15">
        <v>746</v>
      </c>
      <c r="C737" s="81" t="str">
        <f t="shared" si="89"/>
        <v/>
      </c>
      <c r="E737" s="109" t="str">
        <f>IF(D737="","",VLOOKUP(D737,PROFILE!$B$6:$Z$5000,10,FALSE))</f>
        <v/>
      </c>
      <c r="F737" s="109" t="str">
        <f>IF(D737="","",VLOOKUP(D737,PROFILE!$B$6:$Z$5000,18,FALSE))</f>
        <v/>
      </c>
      <c r="G737" s="81" t="str">
        <f>IF(D737="","",VLOOKUP(D737,PROFILE!$B$6:$Z$5000,23,FALSE))</f>
        <v/>
      </c>
      <c r="H737" s="81" t="str">
        <f>IF(D737="","",VLOOKUP(D737,PROFILE!$B$6:$Z$5000,24,FALSE))</f>
        <v/>
      </c>
      <c r="I737" s="110" t="str">
        <f>IF(D737="","",VLOOKUP(D737,PROFILE!$B$6:$Z$5000,25,FALSE))</f>
        <v/>
      </c>
      <c r="K737" s="87" t="str">
        <f t="shared" si="90"/>
        <v/>
      </c>
      <c r="L737" s="87" t="str">
        <f t="shared" si="94"/>
        <v/>
      </c>
      <c r="N737" s="138" t="str">
        <f t="shared" si="91"/>
        <v/>
      </c>
      <c r="O737" s="110" t="str">
        <f>IF(D737="","",IF(VLOOKUP(D737,KPI!$A$4:$P$5000,16,FALSE)=0,"UNBILL","BILLED"))</f>
        <v/>
      </c>
      <c r="P737" s="90" t="str">
        <f t="shared" si="88"/>
        <v/>
      </c>
      <c r="Q737" s="168" t="str">
        <f t="shared" si="92"/>
        <v>ไม่ระบุ</v>
      </c>
      <c r="R737" s="169" t="str">
        <f t="shared" si="93"/>
        <v/>
      </c>
      <c r="U737" s="91">
        <v>737</v>
      </c>
    </row>
    <row r="738" spans="1:21" x14ac:dyDescent="0.35">
      <c r="A738" s="151" t="str">
        <f t="shared" ca="1" si="87"/>
        <v/>
      </c>
      <c r="B738" s="15">
        <v>747</v>
      </c>
      <c r="C738" s="81" t="str">
        <f t="shared" si="89"/>
        <v/>
      </c>
      <c r="E738" s="109" t="str">
        <f>IF(D738="","",VLOOKUP(D738,PROFILE!$B$6:$Z$5000,10,FALSE))</f>
        <v/>
      </c>
      <c r="F738" s="109" t="str">
        <f>IF(D738="","",VLOOKUP(D738,PROFILE!$B$6:$Z$5000,18,FALSE))</f>
        <v/>
      </c>
      <c r="G738" s="81" t="str">
        <f>IF(D738="","",VLOOKUP(D738,PROFILE!$B$6:$Z$5000,23,FALSE))</f>
        <v/>
      </c>
      <c r="H738" s="81" t="str">
        <f>IF(D738="","",VLOOKUP(D738,PROFILE!$B$6:$Z$5000,24,FALSE))</f>
        <v/>
      </c>
      <c r="I738" s="110" t="str">
        <f>IF(D738="","",VLOOKUP(D738,PROFILE!$B$6:$Z$5000,25,FALSE))</f>
        <v/>
      </c>
      <c r="K738" s="87" t="str">
        <f t="shared" si="90"/>
        <v/>
      </c>
      <c r="L738" s="87" t="str">
        <f t="shared" si="94"/>
        <v/>
      </c>
      <c r="N738" s="138" t="str">
        <f t="shared" si="91"/>
        <v/>
      </c>
      <c r="O738" s="110" t="str">
        <f>IF(D738="","",IF(VLOOKUP(D738,KPI!$A$4:$P$5000,16,FALSE)=0,"UNBILL","BILLED"))</f>
        <v/>
      </c>
      <c r="P738" s="90" t="str">
        <f t="shared" si="88"/>
        <v/>
      </c>
      <c r="Q738" s="168" t="str">
        <f t="shared" si="92"/>
        <v>ไม่ระบุ</v>
      </c>
      <c r="R738" s="169" t="str">
        <f t="shared" si="93"/>
        <v/>
      </c>
      <c r="U738" s="91">
        <v>738</v>
      </c>
    </row>
    <row r="739" spans="1:21" x14ac:dyDescent="0.35">
      <c r="A739" s="151" t="str">
        <f t="shared" ref="A739:A802" ca="1" si="95">IF(C739="","",NOW())</f>
        <v/>
      </c>
      <c r="B739" s="15">
        <v>748</v>
      </c>
      <c r="C739" s="81" t="str">
        <f t="shared" si="89"/>
        <v/>
      </c>
      <c r="E739" s="109" t="str">
        <f>IF(D739="","",VLOOKUP(D739,PROFILE!$B$6:$Z$5000,10,FALSE))</f>
        <v/>
      </c>
      <c r="F739" s="109" t="str">
        <f>IF(D739="","",VLOOKUP(D739,PROFILE!$B$6:$Z$5000,18,FALSE))</f>
        <v/>
      </c>
      <c r="G739" s="81" t="str">
        <f>IF(D739="","",VLOOKUP(D739,PROFILE!$B$6:$Z$5000,23,FALSE))</f>
        <v/>
      </c>
      <c r="H739" s="81" t="str">
        <f>IF(D739="","",VLOOKUP(D739,PROFILE!$B$6:$Z$5000,24,FALSE))</f>
        <v/>
      </c>
      <c r="I739" s="110" t="str">
        <f>IF(D739="","",VLOOKUP(D739,PROFILE!$B$6:$Z$5000,25,FALSE))</f>
        <v/>
      </c>
      <c r="K739" s="87" t="str">
        <f t="shared" si="90"/>
        <v/>
      </c>
      <c r="L739" s="87" t="str">
        <f t="shared" si="94"/>
        <v/>
      </c>
      <c r="N739" s="138" t="str">
        <f t="shared" si="91"/>
        <v/>
      </c>
      <c r="O739" s="110" t="str">
        <f>IF(D739="","",IF(VLOOKUP(D739,KPI!$A$4:$P$5000,16,FALSE)=0,"UNBILL","BILLED"))</f>
        <v/>
      </c>
      <c r="P739" s="90" t="str">
        <f t="shared" si="88"/>
        <v/>
      </c>
      <c r="Q739" s="168" t="str">
        <f t="shared" si="92"/>
        <v>ไม่ระบุ</v>
      </c>
      <c r="R739" s="169" t="str">
        <f t="shared" si="93"/>
        <v/>
      </c>
      <c r="U739" s="91">
        <v>739</v>
      </c>
    </row>
    <row r="740" spans="1:21" x14ac:dyDescent="0.35">
      <c r="A740" s="151" t="str">
        <f t="shared" ca="1" si="95"/>
        <v/>
      </c>
      <c r="B740" s="15">
        <v>749</v>
      </c>
      <c r="C740" s="81" t="str">
        <f t="shared" si="89"/>
        <v/>
      </c>
      <c r="E740" s="109" t="str">
        <f>IF(D740="","",VLOOKUP(D740,PROFILE!$B$6:$Z$5000,10,FALSE))</f>
        <v/>
      </c>
      <c r="F740" s="109" t="str">
        <f>IF(D740="","",VLOOKUP(D740,PROFILE!$B$6:$Z$5000,18,FALSE))</f>
        <v/>
      </c>
      <c r="G740" s="81" t="str">
        <f>IF(D740="","",VLOOKUP(D740,PROFILE!$B$6:$Z$5000,23,FALSE))</f>
        <v/>
      </c>
      <c r="H740" s="81" t="str">
        <f>IF(D740="","",VLOOKUP(D740,PROFILE!$B$6:$Z$5000,24,FALSE))</f>
        <v/>
      </c>
      <c r="I740" s="110" t="str">
        <f>IF(D740="","",VLOOKUP(D740,PROFILE!$B$6:$Z$5000,25,FALSE))</f>
        <v/>
      </c>
      <c r="K740" s="87" t="str">
        <f t="shared" si="90"/>
        <v/>
      </c>
      <c r="L740" s="87" t="str">
        <f t="shared" si="94"/>
        <v/>
      </c>
      <c r="N740" s="138" t="str">
        <f t="shared" si="91"/>
        <v/>
      </c>
      <c r="O740" s="110" t="str">
        <f>IF(D740="","",IF(VLOOKUP(D740,KPI!$A$4:$P$5000,16,FALSE)=0,"UNBILL","BILLED"))</f>
        <v/>
      </c>
      <c r="P740" s="90" t="str">
        <f t="shared" si="88"/>
        <v/>
      </c>
      <c r="Q740" s="168" t="str">
        <f t="shared" si="92"/>
        <v>ไม่ระบุ</v>
      </c>
      <c r="R740" s="169" t="str">
        <f t="shared" si="93"/>
        <v/>
      </c>
      <c r="U740" s="91">
        <v>740</v>
      </c>
    </row>
    <row r="741" spans="1:21" x14ac:dyDescent="0.35">
      <c r="A741" s="151" t="str">
        <f t="shared" ca="1" si="95"/>
        <v/>
      </c>
      <c r="B741" s="15">
        <v>750</v>
      </c>
      <c r="C741" s="81" t="str">
        <f t="shared" si="89"/>
        <v/>
      </c>
      <c r="E741" s="109" t="str">
        <f>IF(D741="","",VLOOKUP(D741,PROFILE!$B$6:$Z$5000,10,FALSE))</f>
        <v/>
      </c>
      <c r="F741" s="109" t="str">
        <f>IF(D741="","",VLOOKUP(D741,PROFILE!$B$6:$Z$5000,18,FALSE))</f>
        <v/>
      </c>
      <c r="G741" s="81" t="str">
        <f>IF(D741="","",VLOOKUP(D741,PROFILE!$B$6:$Z$5000,23,FALSE))</f>
        <v/>
      </c>
      <c r="H741" s="81" t="str">
        <f>IF(D741="","",VLOOKUP(D741,PROFILE!$B$6:$Z$5000,24,FALSE))</f>
        <v/>
      </c>
      <c r="I741" s="110" t="str">
        <f>IF(D741="","",VLOOKUP(D741,PROFILE!$B$6:$Z$5000,25,FALSE))</f>
        <v/>
      </c>
      <c r="K741" s="87" t="str">
        <f t="shared" si="90"/>
        <v/>
      </c>
      <c r="L741" s="87" t="str">
        <f t="shared" si="94"/>
        <v/>
      </c>
      <c r="N741" s="138" t="str">
        <f t="shared" si="91"/>
        <v/>
      </c>
      <c r="O741" s="110" t="str">
        <f>IF(D741="","",IF(VLOOKUP(D741,KPI!$A$4:$P$5000,16,FALSE)=0,"UNBILL","BILLED"))</f>
        <v/>
      </c>
      <c r="P741" s="90" t="str">
        <f t="shared" si="88"/>
        <v/>
      </c>
      <c r="Q741" s="168" t="str">
        <f t="shared" si="92"/>
        <v>ไม่ระบุ</v>
      </c>
      <c r="R741" s="169" t="str">
        <f t="shared" si="93"/>
        <v/>
      </c>
      <c r="U741" s="91">
        <v>741</v>
      </c>
    </row>
    <row r="742" spans="1:21" x14ac:dyDescent="0.35">
      <c r="A742" s="151" t="str">
        <f t="shared" ca="1" si="95"/>
        <v/>
      </c>
      <c r="B742" s="15">
        <v>751</v>
      </c>
      <c r="C742" s="81" t="str">
        <f t="shared" si="89"/>
        <v/>
      </c>
      <c r="E742" s="109" t="str">
        <f>IF(D742="","",VLOOKUP(D742,PROFILE!$B$6:$Z$5000,10,FALSE))</f>
        <v/>
      </c>
      <c r="F742" s="109" t="str">
        <f>IF(D742="","",VLOOKUP(D742,PROFILE!$B$6:$Z$5000,18,FALSE))</f>
        <v/>
      </c>
      <c r="G742" s="81" t="str">
        <f>IF(D742="","",VLOOKUP(D742,PROFILE!$B$6:$Z$5000,23,FALSE))</f>
        <v/>
      </c>
      <c r="H742" s="81" t="str">
        <f>IF(D742="","",VLOOKUP(D742,PROFILE!$B$6:$Z$5000,24,FALSE))</f>
        <v/>
      </c>
      <c r="I742" s="110" t="str">
        <f>IF(D742="","",VLOOKUP(D742,PROFILE!$B$6:$Z$5000,25,FALSE))</f>
        <v/>
      </c>
      <c r="K742" s="87" t="str">
        <f t="shared" si="90"/>
        <v/>
      </c>
      <c r="L742" s="87" t="str">
        <f t="shared" si="94"/>
        <v/>
      </c>
      <c r="N742" s="138" t="str">
        <f t="shared" si="91"/>
        <v/>
      </c>
      <c r="O742" s="110" t="str">
        <f>IF(D742="","",IF(VLOOKUP(D742,KPI!$A$4:$P$5000,16,FALSE)=0,"UNBILL","BILLED"))</f>
        <v/>
      </c>
      <c r="P742" s="90" t="str">
        <f t="shared" si="88"/>
        <v/>
      </c>
      <c r="Q742" s="168" t="str">
        <f t="shared" si="92"/>
        <v>ไม่ระบุ</v>
      </c>
      <c r="R742" s="169" t="str">
        <f t="shared" si="93"/>
        <v/>
      </c>
      <c r="U742" s="91">
        <v>742</v>
      </c>
    </row>
    <row r="743" spans="1:21" x14ac:dyDescent="0.35">
      <c r="A743" s="151" t="str">
        <f t="shared" ca="1" si="95"/>
        <v/>
      </c>
      <c r="B743" s="15">
        <v>752</v>
      </c>
      <c r="C743" s="81" t="str">
        <f t="shared" si="89"/>
        <v/>
      </c>
      <c r="E743" s="109" t="str">
        <f>IF(D743="","",VLOOKUP(D743,PROFILE!$B$6:$Z$5000,10,FALSE))</f>
        <v/>
      </c>
      <c r="F743" s="109" t="str">
        <f>IF(D743="","",VLOOKUP(D743,PROFILE!$B$6:$Z$5000,18,FALSE))</f>
        <v/>
      </c>
      <c r="G743" s="81" t="str">
        <f>IF(D743="","",VLOOKUP(D743,PROFILE!$B$6:$Z$5000,23,FALSE))</f>
        <v/>
      </c>
      <c r="H743" s="81" t="str">
        <f>IF(D743="","",VLOOKUP(D743,PROFILE!$B$6:$Z$5000,24,FALSE))</f>
        <v/>
      </c>
      <c r="I743" s="110" t="str">
        <f>IF(D743="","",VLOOKUP(D743,PROFILE!$B$6:$Z$5000,25,FALSE))</f>
        <v/>
      </c>
      <c r="K743" s="87" t="str">
        <f t="shared" si="90"/>
        <v/>
      </c>
      <c r="L743" s="87" t="str">
        <f t="shared" si="94"/>
        <v/>
      </c>
      <c r="N743" s="138" t="str">
        <f t="shared" si="91"/>
        <v/>
      </c>
      <c r="O743" s="110" t="str">
        <f>IF(D743="","",IF(VLOOKUP(D743,KPI!$A$4:$P$5000,16,FALSE)=0,"UNBILL","BILLED"))</f>
        <v/>
      </c>
      <c r="P743" s="90" t="str">
        <f t="shared" si="88"/>
        <v/>
      </c>
      <c r="Q743" s="168" t="str">
        <f t="shared" si="92"/>
        <v>ไม่ระบุ</v>
      </c>
      <c r="R743" s="169" t="str">
        <f t="shared" si="93"/>
        <v/>
      </c>
      <c r="U743" s="91">
        <v>743</v>
      </c>
    </row>
    <row r="744" spans="1:21" x14ac:dyDescent="0.35">
      <c r="A744" s="151" t="str">
        <f t="shared" ca="1" si="95"/>
        <v/>
      </c>
      <c r="B744" s="15">
        <v>753</v>
      </c>
      <c r="C744" s="81" t="str">
        <f t="shared" si="89"/>
        <v/>
      </c>
      <c r="E744" s="109" t="str">
        <f>IF(D744="","",VLOOKUP(D744,PROFILE!$B$6:$Z$5000,10,FALSE))</f>
        <v/>
      </c>
      <c r="F744" s="109" t="str">
        <f>IF(D744="","",VLOOKUP(D744,PROFILE!$B$6:$Z$5000,18,FALSE))</f>
        <v/>
      </c>
      <c r="G744" s="81" t="str">
        <f>IF(D744="","",VLOOKUP(D744,PROFILE!$B$6:$Z$5000,23,FALSE))</f>
        <v/>
      </c>
      <c r="H744" s="81" t="str">
        <f>IF(D744="","",VLOOKUP(D744,PROFILE!$B$6:$Z$5000,24,FALSE))</f>
        <v/>
      </c>
      <c r="I744" s="110" t="str">
        <f>IF(D744="","",VLOOKUP(D744,PROFILE!$B$6:$Z$5000,25,FALSE))</f>
        <v/>
      </c>
      <c r="K744" s="87" t="str">
        <f t="shared" si="90"/>
        <v/>
      </c>
      <c r="L744" s="87" t="str">
        <f t="shared" si="94"/>
        <v/>
      </c>
      <c r="N744" s="138" t="str">
        <f t="shared" si="91"/>
        <v/>
      </c>
      <c r="O744" s="110" t="str">
        <f>IF(D744="","",IF(VLOOKUP(D744,KPI!$A$4:$P$5000,16,FALSE)=0,"UNBILL","BILLED"))</f>
        <v/>
      </c>
      <c r="P744" s="90" t="str">
        <f t="shared" si="88"/>
        <v/>
      </c>
      <c r="Q744" s="168" t="str">
        <f t="shared" si="92"/>
        <v>ไม่ระบุ</v>
      </c>
      <c r="R744" s="169" t="str">
        <f t="shared" si="93"/>
        <v/>
      </c>
      <c r="U744" s="91">
        <v>744</v>
      </c>
    </row>
    <row r="745" spans="1:21" x14ac:dyDescent="0.35">
      <c r="A745" s="151" t="str">
        <f t="shared" ca="1" si="95"/>
        <v/>
      </c>
      <c r="B745" s="15">
        <v>754</v>
      </c>
      <c r="C745" s="81" t="str">
        <f t="shared" si="89"/>
        <v/>
      </c>
      <c r="E745" s="109" t="str">
        <f>IF(D745="","",VLOOKUP(D745,PROFILE!$B$6:$Z$5000,10,FALSE))</f>
        <v/>
      </c>
      <c r="F745" s="109" t="str">
        <f>IF(D745="","",VLOOKUP(D745,PROFILE!$B$6:$Z$5000,18,FALSE))</f>
        <v/>
      </c>
      <c r="G745" s="81" t="str">
        <f>IF(D745="","",VLOOKUP(D745,PROFILE!$B$6:$Z$5000,23,FALSE))</f>
        <v/>
      </c>
      <c r="H745" s="81" t="str">
        <f>IF(D745="","",VLOOKUP(D745,PROFILE!$B$6:$Z$5000,24,FALSE))</f>
        <v/>
      </c>
      <c r="I745" s="110" t="str">
        <f>IF(D745="","",VLOOKUP(D745,PROFILE!$B$6:$Z$5000,25,FALSE))</f>
        <v/>
      </c>
      <c r="K745" s="87" t="str">
        <f t="shared" si="90"/>
        <v/>
      </c>
      <c r="L745" s="87" t="str">
        <f t="shared" si="94"/>
        <v/>
      </c>
      <c r="N745" s="138" t="str">
        <f t="shared" si="91"/>
        <v/>
      </c>
      <c r="O745" s="110" t="str">
        <f>IF(D745="","",IF(VLOOKUP(D745,KPI!$A$4:$P$5000,16,FALSE)=0,"UNBILL","BILLED"))</f>
        <v/>
      </c>
      <c r="P745" s="90" t="str">
        <f t="shared" si="88"/>
        <v/>
      </c>
      <c r="Q745" s="168" t="str">
        <f t="shared" si="92"/>
        <v>ไม่ระบุ</v>
      </c>
      <c r="R745" s="169" t="str">
        <f t="shared" si="93"/>
        <v/>
      </c>
      <c r="U745" s="91">
        <v>745</v>
      </c>
    </row>
    <row r="746" spans="1:21" x14ac:dyDescent="0.35">
      <c r="A746" s="151" t="str">
        <f t="shared" ca="1" si="95"/>
        <v/>
      </c>
      <c r="B746" s="15">
        <v>755</v>
      </c>
      <c r="C746" s="81" t="str">
        <f t="shared" si="89"/>
        <v/>
      </c>
      <c r="E746" s="109" t="str">
        <f>IF(D746="","",VLOOKUP(D746,PROFILE!$B$6:$Z$5000,10,FALSE))</f>
        <v/>
      </c>
      <c r="F746" s="109" t="str">
        <f>IF(D746="","",VLOOKUP(D746,PROFILE!$B$6:$Z$5000,18,FALSE))</f>
        <v/>
      </c>
      <c r="G746" s="81" t="str">
        <f>IF(D746="","",VLOOKUP(D746,PROFILE!$B$6:$Z$5000,23,FALSE))</f>
        <v/>
      </c>
      <c r="H746" s="81" t="str">
        <f>IF(D746="","",VLOOKUP(D746,PROFILE!$B$6:$Z$5000,24,FALSE))</f>
        <v/>
      </c>
      <c r="I746" s="110" t="str">
        <f>IF(D746="","",VLOOKUP(D746,PROFILE!$B$6:$Z$5000,25,FALSE))</f>
        <v/>
      </c>
      <c r="K746" s="87" t="str">
        <f t="shared" si="90"/>
        <v/>
      </c>
      <c r="L746" s="87" t="str">
        <f t="shared" si="94"/>
        <v/>
      </c>
      <c r="N746" s="138" t="str">
        <f t="shared" si="91"/>
        <v/>
      </c>
      <c r="O746" s="110" t="str">
        <f>IF(D746="","",IF(VLOOKUP(D746,KPI!$A$4:$P$5000,16,FALSE)=0,"UNBILL","BILLED"))</f>
        <v/>
      </c>
      <c r="P746" s="90" t="str">
        <f t="shared" si="88"/>
        <v/>
      </c>
      <c r="Q746" s="168" t="str">
        <f t="shared" si="92"/>
        <v>ไม่ระบุ</v>
      </c>
      <c r="R746" s="169" t="str">
        <f t="shared" si="93"/>
        <v/>
      </c>
      <c r="U746" s="91">
        <v>746</v>
      </c>
    </row>
    <row r="747" spans="1:21" x14ac:dyDescent="0.35">
      <c r="A747" s="151" t="str">
        <f t="shared" ca="1" si="95"/>
        <v/>
      </c>
      <c r="B747" s="15">
        <v>756</v>
      </c>
      <c r="C747" s="81" t="str">
        <f t="shared" si="89"/>
        <v/>
      </c>
      <c r="E747" s="109" t="str">
        <f>IF(D747="","",VLOOKUP(D747,PROFILE!$B$6:$Z$5000,10,FALSE))</f>
        <v/>
      </c>
      <c r="F747" s="109" t="str">
        <f>IF(D747="","",VLOOKUP(D747,PROFILE!$B$6:$Z$5000,18,FALSE))</f>
        <v/>
      </c>
      <c r="G747" s="81" t="str">
        <f>IF(D747="","",VLOOKUP(D747,PROFILE!$B$6:$Z$5000,23,FALSE))</f>
        <v/>
      </c>
      <c r="H747" s="81" t="str">
        <f>IF(D747="","",VLOOKUP(D747,PROFILE!$B$6:$Z$5000,24,FALSE))</f>
        <v/>
      </c>
      <c r="I747" s="110" t="str">
        <f>IF(D747="","",VLOOKUP(D747,PROFILE!$B$6:$Z$5000,25,FALSE))</f>
        <v/>
      </c>
      <c r="K747" s="87" t="str">
        <f t="shared" si="90"/>
        <v/>
      </c>
      <c r="L747" s="87" t="str">
        <f t="shared" si="94"/>
        <v/>
      </c>
      <c r="N747" s="138" t="str">
        <f t="shared" si="91"/>
        <v/>
      </c>
      <c r="O747" s="110" t="str">
        <f>IF(D747="","",IF(VLOOKUP(D747,KPI!$A$4:$P$5000,16,FALSE)=0,"UNBILL","BILLED"))</f>
        <v/>
      </c>
      <c r="P747" s="90" t="str">
        <f t="shared" si="88"/>
        <v/>
      </c>
      <c r="Q747" s="168" t="str">
        <f t="shared" si="92"/>
        <v>ไม่ระบุ</v>
      </c>
      <c r="R747" s="169" t="str">
        <f t="shared" si="93"/>
        <v/>
      </c>
      <c r="U747" s="91">
        <v>747</v>
      </c>
    </row>
    <row r="748" spans="1:21" x14ac:dyDescent="0.35">
      <c r="A748" s="151" t="str">
        <f t="shared" ca="1" si="95"/>
        <v/>
      </c>
      <c r="B748" s="15">
        <v>757</v>
      </c>
      <c r="C748" s="81" t="str">
        <f t="shared" si="89"/>
        <v/>
      </c>
      <c r="E748" s="109" t="str">
        <f>IF(D748="","",VLOOKUP(D748,PROFILE!$B$6:$Z$5000,10,FALSE))</f>
        <v/>
      </c>
      <c r="F748" s="109" t="str">
        <f>IF(D748="","",VLOOKUP(D748,PROFILE!$B$6:$Z$5000,18,FALSE))</f>
        <v/>
      </c>
      <c r="G748" s="81" t="str">
        <f>IF(D748="","",VLOOKUP(D748,PROFILE!$B$6:$Z$5000,23,FALSE))</f>
        <v/>
      </c>
      <c r="H748" s="81" t="str">
        <f>IF(D748="","",VLOOKUP(D748,PROFILE!$B$6:$Z$5000,24,FALSE))</f>
        <v/>
      </c>
      <c r="I748" s="110" t="str">
        <f>IF(D748="","",VLOOKUP(D748,PROFILE!$B$6:$Z$5000,25,FALSE))</f>
        <v/>
      </c>
      <c r="K748" s="87" t="str">
        <f t="shared" si="90"/>
        <v/>
      </c>
      <c r="L748" s="87" t="str">
        <f t="shared" si="94"/>
        <v/>
      </c>
      <c r="N748" s="138" t="str">
        <f t="shared" si="91"/>
        <v/>
      </c>
      <c r="O748" s="110" t="str">
        <f>IF(D748="","",IF(VLOOKUP(D748,KPI!$A$4:$P$5000,16,FALSE)=0,"UNBILL","BILLED"))</f>
        <v/>
      </c>
      <c r="P748" s="90" t="str">
        <f t="shared" si="88"/>
        <v/>
      </c>
      <c r="Q748" s="168" t="str">
        <f t="shared" si="92"/>
        <v>ไม่ระบุ</v>
      </c>
      <c r="R748" s="169" t="str">
        <f t="shared" si="93"/>
        <v/>
      </c>
      <c r="U748" s="91">
        <v>748</v>
      </c>
    </row>
    <row r="749" spans="1:21" x14ac:dyDescent="0.35">
      <c r="A749" s="151" t="str">
        <f t="shared" ca="1" si="95"/>
        <v/>
      </c>
      <c r="B749" s="15">
        <v>758</v>
      </c>
      <c r="C749" s="81" t="str">
        <f t="shared" si="89"/>
        <v/>
      </c>
      <c r="E749" s="109" t="str">
        <f>IF(D749="","",VLOOKUP(D749,PROFILE!$B$6:$Z$5000,10,FALSE))</f>
        <v/>
      </c>
      <c r="F749" s="109" t="str">
        <f>IF(D749="","",VLOOKUP(D749,PROFILE!$B$6:$Z$5000,18,FALSE))</f>
        <v/>
      </c>
      <c r="G749" s="81" t="str">
        <f>IF(D749="","",VLOOKUP(D749,PROFILE!$B$6:$Z$5000,23,FALSE))</f>
        <v/>
      </c>
      <c r="H749" s="81" t="str">
        <f>IF(D749="","",VLOOKUP(D749,PROFILE!$B$6:$Z$5000,24,FALSE))</f>
        <v/>
      </c>
      <c r="I749" s="110" t="str">
        <f>IF(D749="","",VLOOKUP(D749,PROFILE!$B$6:$Z$5000,25,FALSE))</f>
        <v/>
      </c>
      <c r="K749" s="87" t="str">
        <f t="shared" si="90"/>
        <v/>
      </c>
      <c r="L749" s="87" t="str">
        <f t="shared" si="94"/>
        <v/>
      </c>
      <c r="N749" s="138" t="str">
        <f t="shared" si="91"/>
        <v/>
      </c>
      <c r="O749" s="110" t="str">
        <f>IF(D749="","",IF(VLOOKUP(D749,KPI!$A$4:$P$5000,16,FALSE)=0,"UNBILL","BILLED"))</f>
        <v/>
      </c>
      <c r="P749" s="90" t="str">
        <f t="shared" si="88"/>
        <v/>
      </c>
      <c r="Q749" s="168" t="str">
        <f t="shared" si="92"/>
        <v>ไม่ระบุ</v>
      </c>
      <c r="R749" s="169" t="str">
        <f t="shared" si="93"/>
        <v/>
      </c>
      <c r="U749" s="91">
        <v>749</v>
      </c>
    </row>
    <row r="750" spans="1:21" x14ac:dyDescent="0.35">
      <c r="A750" s="151" t="str">
        <f t="shared" ca="1" si="95"/>
        <v/>
      </c>
      <c r="B750" s="15">
        <v>759</v>
      </c>
      <c r="C750" s="81" t="str">
        <f t="shared" si="89"/>
        <v/>
      </c>
      <c r="E750" s="109" t="str">
        <f>IF(D750="","",VLOOKUP(D750,PROFILE!$B$6:$Z$5000,10,FALSE))</f>
        <v/>
      </c>
      <c r="F750" s="109" t="str">
        <f>IF(D750="","",VLOOKUP(D750,PROFILE!$B$6:$Z$5000,18,FALSE))</f>
        <v/>
      </c>
      <c r="G750" s="81" t="str">
        <f>IF(D750="","",VLOOKUP(D750,PROFILE!$B$6:$Z$5000,23,FALSE))</f>
        <v/>
      </c>
      <c r="H750" s="81" t="str">
        <f>IF(D750="","",VLOOKUP(D750,PROFILE!$B$6:$Z$5000,24,FALSE))</f>
        <v/>
      </c>
      <c r="I750" s="110" t="str">
        <f>IF(D750="","",VLOOKUP(D750,PROFILE!$B$6:$Z$5000,25,FALSE))</f>
        <v/>
      </c>
      <c r="K750" s="87" t="str">
        <f t="shared" si="90"/>
        <v/>
      </c>
      <c r="L750" s="87" t="str">
        <f t="shared" si="94"/>
        <v/>
      </c>
      <c r="N750" s="138" t="str">
        <f t="shared" si="91"/>
        <v/>
      </c>
      <c r="O750" s="110" t="str">
        <f>IF(D750="","",IF(VLOOKUP(D750,KPI!$A$4:$P$5000,16,FALSE)=0,"UNBILL","BILLED"))</f>
        <v/>
      </c>
      <c r="P750" s="90" t="str">
        <f t="shared" si="88"/>
        <v/>
      </c>
      <c r="Q750" s="168" t="str">
        <f t="shared" si="92"/>
        <v>ไม่ระบุ</v>
      </c>
      <c r="R750" s="169" t="str">
        <f t="shared" si="93"/>
        <v/>
      </c>
      <c r="U750" s="91">
        <v>750</v>
      </c>
    </row>
    <row r="751" spans="1:21" x14ac:dyDescent="0.35">
      <c r="A751" s="151" t="str">
        <f t="shared" ca="1" si="95"/>
        <v/>
      </c>
      <c r="B751" s="15">
        <v>760</v>
      </c>
      <c r="C751" s="81" t="str">
        <f t="shared" si="89"/>
        <v/>
      </c>
      <c r="E751" s="109" t="str">
        <f>IF(D751="","",VLOOKUP(D751,PROFILE!$B$6:$Z$5000,10,FALSE))</f>
        <v/>
      </c>
      <c r="F751" s="109" t="str">
        <f>IF(D751="","",VLOOKUP(D751,PROFILE!$B$6:$Z$5000,18,FALSE))</f>
        <v/>
      </c>
      <c r="G751" s="81" t="str">
        <f>IF(D751="","",VLOOKUP(D751,PROFILE!$B$6:$Z$5000,23,FALSE))</f>
        <v/>
      </c>
      <c r="H751" s="81" t="str">
        <f>IF(D751="","",VLOOKUP(D751,PROFILE!$B$6:$Z$5000,24,FALSE))</f>
        <v/>
      </c>
      <c r="I751" s="110" t="str">
        <f>IF(D751="","",VLOOKUP(D751,PROFILE!$B$6:$Z$5000,25,FALSE))</f>
        <v/>
      </c>
      <c r="K751" s="87" t="str">
        <f t="shared" si="90"/>
        <v/>
      </c>
      <c r="L751" s="87" t="str">
        <f t="shared" si="94"/>
        <v/>
      </c>
      <c r="N751" s="138" t="str">
        <f t="shared" si="91"/>
        <v/>
      </c>
      <c r="O751" s="110" t="str">
        <f>IF(D751="","",IF(VLOOKUP(D751,KPI!$A$4:$P$5000,16,FALSE)=0,"UNBILL","BILLED"))</f>
        <v/>
      </c>
      <c r="P751" s="90" t="str">
        <f t="shared" si="88"/>
        <v/>
      </c>
      <c r="Q751" s="168" t="str">
        <f t="shared" si="92"/>
        <v>ไม่ระบุ</v>
      </c>
      <c r="R751" s="169" t="str">
        <f t="shared" si="93"/>
        <v/>
      </c>
      <c r="U751" s="91">
        <v>751</v>
      </c>
    </row>
    <row r="752" spans="1:21" x14ac:dyDescent="0.35">
      <c r="A752" s="151" t="str">
        <f t="shared" ca="1" si="95"/>
        <v/>
      </c>
      <c r="B752" s="15">
        <v>761</v>
      </c>
      <c r="C752" s="81" t="str">
        <f t="shared" si="89"/>
        <v/>
      </c>
      <c r="E752" s="109" t="str">
        <f>IF(D752="","",VLOOKUP(D752,PROFILE!$B$6:$Z$5000,10,FALSE))</f>
        <v/>
      </c>
      <c r="F752" s="109" t="str">
        <f>IF(D752="","",VLOOKUP(D752,PROFILE!$B$6:$Z$5000,18,FALSE))</f>
        <v/>
      </c>
      <c r="G752" s="81" t="str">
        <f>IF(D752="","",VLOOKUP(D752,PROFILE!$B$6:$Z$5000,23,FALSE))</f>
        <v/>
      </c>
      <c r="H752" s="81" t="str">
        <f>IF(D752="","",VLOOKUP(D752,PROFILE!$B$6:$Z$5000,24,FALSE))</f>
        <v/>
      </c>
      <c r="I752" s="110" t="str">
        <f>IF(D752="","",VLOOKUP(D752,PROFILE!$B$6:$Z$5000,25,FALSE))</f>
        <v/>
      </c>
      <c r="K752" s="87" t="str">
        <f t="shared" si="90"/>
        <v/>
      </c>
      <c r="L752" s="87" t="str">
        <f t="shared" si="94"/>
        <v/>
      </c>
      <c r="N752" s="138" t="str">
        <f t="shared" si="91"/>
        <v/>
      </c>
      <c r="O752" s="110" t="str">
        <f>IF(D752="","",IF(VLOOKUP(D752,KPI!$A$4:$P$5000,16,FALSE)=0,"UNBILL","BILLED"))</f>
        <v/>
      </c>
      <c r="P752" s="90" t="str">
        <f t="shared" si="88"/>
        <v/>
      </c>
      <c r="Q752" s="168" t="str">
        <f t="shared" si="92"/>
        <v>ไม่ระบุ</v>
      </c>
      <c r="R752" s="169" t="str">
        <f t="shared" si="93"/>
        <v/>
      </c>
      <c r="U752" s="91">
        <v>752</v>
      </c>
    </row>
    <row r="753" spans="1:21" x14ac:dyDescent="0.35">
      <c r="A753" s="151" t="str">
        <f t="shared" ca="1" si="95"/>
        <v/>
      </c>
      <c r="B753" s="15">
        <v>762</v>
      </c>
      <c r="C753" s="81" t="str">
        <f t="shared" si="89"/>
        <v/>
      </c>
      <c r="E753" s="109" t="str">
        <f>IF(D753="","",VLOOKUP(D753,PROFILE!$B$6:$Z$5000,10,FALSE))</f>
        <v/>
      </c>
      <c r="F753" s="109" t="str">
        <f>IF(D753="","",VLOOKUP(D753,PROFILE!$B$6:$Z$5000,18,FALSE))</f>
        <v/>
      </c>
      <c r="G753" s="81" t="str">
        <f>IF(D753="","",VLOOKUP(D753,PROFILE!$B$6:$Z$5000,23,FALSE))</f>
        <v/>
      </c>
      <c r="H753" s="81" t="str">
        <f>IF(D753="","",VLOOKUP(D753,PROFILE!$B$6:$Z$5000,24,FALSE))</f>
        <v/>
      </c>
      <c r="I753" s="110" t="str">
        <f>IF(D753="","",VLOOKUP(D753,PROFILE!$B$6:$Z$5000,25,FALSE))</f>
        <v/>
      </c>
      <c r="K753" s="87" t="str">
        <f t="shared" si="90"/>
        <v/>
      </c>
      <c r="L753" s="87" t="str">
        <f t="shared" si="94"/>
        <v/>
      </c>
      <c r="N753" s="138" t="str">
        <f t="shared" si="91"/>
        <v/>
      </c>
      <c r="O753" s="110" t="str">
        <f>IF(D753="","",IF(VLOOKUP(D753,KPI!$A$4:$P$5000,16,FALSE)=0,"UNBILL","BILLED"))</f>
        <v/>
      </c>
      <c r="P753" s="90" t="str">
        <f t="shared" si="88"/>
        <v/>
      </c>
      <c r="Q753" s="168" t="str">
        <f t="shared" si="92"/>
        <v>ไม่ระบุ</v>
      </c>
      <c r="R753" s="169" t="str">
        <f t="shared" si="93"/>
        <v/>
      </c>
      <c r="U753" s="91">
        <v>753</v>
      </c>
    </row>
    <row r="754" spans="1:21" x14ac:dyDescent="0.35">
      <c r="A754" s="151" t="str">
        <f t="shared" ca="1" si="95"/>
        <v/>
      </c>
      <c r="B754" s="15">
        <v>763</v>
      </c>
      <c r="C754" s="81" t="str">
        <f t="shared" si="89"/>
        <v/>
      </c>
      <c r="E754" s="109" t="str">
        <f>IF(D754="","",VLOOKUP(D754,PROFILE!$B$6:$Z$5000,10,FALSE))</f>
        <v/>
      </c>
      <c r="F754" s="109" t="str">
        <f>IF(D754="","",VLOOKUP(D754,PROFILE!$B$6:$Z$5000,18,FALSE))</f>
        <v/>
      </c>
      <c r="G754" s="81" t="str">
        <f>IF(D754="","",VLOOKUP(D754,PROFILE!$B$6:$Z$5000,23,FALSE))</f>
        <v/>
      </c>
      <c r="H754" s="81" t="str">
        <f>IF(D754="","",VLOOKUP(D754,PROFILE!$B$6:$Z$5000,24,FALSE))</f>
        <v/>
      </c>
      <c r="I754" s="110" t="str">
        <f>IF(D754="","",VLOOKUP(D754,PROFILE!$B$6:$Z$5000,25,FALSE))</f>
        <v/>
      </c>
      <c r="K754" s="87" t="str">
        <f t="shared" si="90"/>
        <v/>
      </c>
      <c r="L754" s="87" t="str">
        <f t="shared" si="94"/>
        <v/>
      </c>
      <c r="N754" s="138" t="str">
        <f t="shared" si="91"/>
        <v/>
      </c>
      <c r="O754" s="110" t="str">
        <f>IF(D754="","",IF(VLOOKUP(D754,KPI!$A$4:$P$5000,16,FALSE)=0,"UNBILL","BILLED"))</f>
        <v/>
      </c>
      <c r="P754" s="90" t="str">
        <f t="shared" si="88"/>
        <v/>
      </c>
      <c r="Q754" s="168" t="str">
        <f t="shared" si="92"/>
        <v>ไม่ระบุ</v>
      </c>
      <c r="R754" s="169" t="str">
        <f t="shared" si="93"/>
        <v/>
      </c>
      <c r="U754" s="91">
        <v>754</v>
      </c>
    </row>
    <row r="755" spans="1:21" x14ac:dyDescent="0.35">
      <c r="A755" s="151" t="str">
        <f t="shared" ca="1" si="95"/>
        <v/>
      </c>
      <c r="B755" s="15">
        <v>764</v>
      </c>
      <c r="C755" s="81" t="str">
        <f t="shared" si="89"/>
        <v/>
      </c>
      <c r="E755" s="109" t="str">
        <f>IF(D755="","",VLOOKUP(D755,PROFILE!$B$6:$Z$5000,10,FALSE))</f>
        <v/>
      </c>
      <c r="F755" s="109" t="str">
        <f>IF(D755="","",VLOOKUP(D755,PROFILE!$B$6:$Z$5000,18,FALSE))</f>
        <v/>
      </c>
      <c r="G755" s="81" t="str">
        <f>IF(D755="","",VLOOKUP(D755,PROFILE!$B$6:$Z$5000,23,FALSE))</f>
        <v/>
      </c>
      <c r="H755" s="81" t="str">
        <f>IF(D755="","",VLOOKUP(D755,PROFILE!$B$6:$Z$5000,24,FALSE))</f>
        <v/>
      </c>
      <c r="I755" s="110" t="str">
        <f>IF(D755="","",VLOOKUP(D755,PROFILE!$B$6:$Z$5000,25,FALSE))</f>
        <v/>
      </c>
      <c r="K755" s="87" t="str">
        <f t="shared" si="90"/>
        <v/>
      </c>
      <c r="L755" s="87" t="str">
        <f t="shared" si="94"/>
        <v/>
      </c>
      <c r="N755" s="138" t="str">
        <f t="shared" si="91"/>
        <v/>
      </c>
      <c r="O755" s="110" t="str">
        <f>IF(D755="","",IF(VLOOKUP(D755,KPI!$A$4:$P$5000,16,FALSE)=0,"UNBILL","BILLED"))</f>
        <v/>
      </c>
      <c r="P755" s="90" t="str">
        <f t="shared" si="88"/>
        <v/>
      </c>
      <c r="Q755" s="168" t="str">
        <f t="shared" si="92"/>
        <v>ไม่ระบุ</v>
      </c>
      <c r="R755" s="169" t="str">
        <f t="shared" si="93"/>
        <v/>
      </c>
      <c r="U755" s="91">
        <v>755</v>
      </c>
    </row>
    <row r="756" spans="1:21" x14ac:dyDescent="0.35">
      <c r="A756" s="151" t="str">
        <f t="shared" ca="1" si="95"/>
        <v/>
      </c>
      <c r="B756" s="15">
        <v>765</v>
      </c>
      <c r="C756" s="81" t="str">
        <f t="shared" si="89"/>
        <v/>
      </c>
      <c r="E756" s="109" t="str">
        <f>IF(D756="","",VLOOKUP(D756,PROFILE!$B$6:$Z$5000,10,FALSE))</f>
        <v/>
      </c>
      <c r="F756" s="109" t="str">
        <f>IF(D756="","",VLOOKUP(D756,PROFILE!$B$6:$Z$5000,18,FALSE))</f>
        <v/>
      </c>
      <c r="G756" s="81" t="str">
        <f>IF(D756="","",VLOOKUP(D756,PROFILE!$B$6:$Z$5000,23,FALSE))</f>
        <v/>
      </c>
      <c r="H756" s="81" t="str">
        <f>IF(D756="","",VLOOKUP(D756,PROFILE!$B$6:$Z$5000,24,FALSE))</f>
        <v/>
      </c>
      <c r="I756" s="110" t="str">
        <f>IF(D756="","",VLOOKUP(D756,PROFILE!$B$6:$Z$5000,25,FALSE))</f>
        <v/>
      </c>
      <c r="K756" s="87" t="str">
        <f t="shared" si="90"/>
        <v/>
      </c>
      <c r="L756" s="87" t="str">
        <f t="shared" si="94"/>
        <v/>
      </c>
      <c r="N756" s="138" t="str">
        <f t="shared" si="91"/>
        <v/>
      </c>
      <c r="O756" s="110" t="str">
        <f>IF(D756="","",IF(VLOOKUP(D756,KPI!$A$4:$P$5000,16,FALSE)=0,"UNBILL","BILLED"))</f>
        <v/>
      </c>
      <c r="P756" s="90" t="str">
        <f t="shared" si="88"/>
        <v/>
      </c>
      <c r="Q756" s="168" t="str">
        <f t="shared" si="92"/>
        <v>ไม่ระบุ</v>
      </c>
      <c r="R756" s="169" t="str">
        <f t="shared" si="93"/>
        <v/>
      </c>
      <c r="U756" s="91">
        <v>756</v>
      </c>
    </row>
    <row r="757" spans="1:21" x14ac:dyDescent="0.35">
      <c r="A757" s="151" t="str">
        <f t="shared" ca="1" si="95"/>
        <v/>
      </c>
      <c r="B757" s="15">
        <v>766</v>
      </c>
      <c r="C757" s="81" t="str">
        <f t="shared" si="89"/>
        <v/>
      </c>
      <c r="E757" s="109" t="str">
        <f>IF(D757="","",VLOOKUP(D757,PROFILE!$B$6:$Z$5000,10,FALSE))</f>
        <v/>
      </c>
      <c r="F757" s="109" t="str">
        <f>IF(D757="","",VLOOKUP(D757,PROFILE!$B$6:$Z$5000,18,FALSE))</f>
        <v/>
      </c>
      <c r="G757" s="81" t="str">
        <f>IF(D757="","",VLOOKUP(D757,PROFILE!$B$6:$Z$5000,23,FALSE))</f>
        <v/>
      </c>
      <c r="H757" s="81" t="str">
        <f>IF(D757="","",VLOOKUP(D757,PROFILE!$B$6:$Z$5000,24,FALSE))</f>
        <v/>
      </c>
      <c r="I757" s="110" t="str">
        <f>IF(D757="","",VLOOKUP(D757,PROFILE!$B$6:$Z$5000,25,FALSE))</f>
        <v/>
      </c>
      <c r="K757" s="87" t="str">
        <f t="shared" si="90"/>
        <v/>
      </c>
      <c r="L757" s="87" t="str">
        <f t="shared" si="94"/>
        <v/>
      </c>
      <c r="N757" s="138" t="str">
        <f t="shared" si="91"/>
        <v/>
      </c>
      <c r="O757" s="110" t="str">
        <f>IF(D757="","",IF(VLOOKUP(D757,KPI!$A$4:$P$5000,16,FALSE)=0,"UNBILL","BILLED"))</f>
        <v/>
      </c>
      <c r="P757" s="90" t="str">
        <f t="shared" si="88"/>
        <v/>
      </c>
      <c r="Q757" s="168" t="str">
        <f t="shared" si="92"/>
        <v>ไม่ระบุ</v>
      </c>
      <c r="R757" s="169" t="str">
        <f t="shared" si="93"/>
        <v/>
      </c>
      <c r="U757" s="91">
        <v>757</v>
      </c>
    </row>
    <row r="758" spans="1:21" x14ac:dyDescent="0.35">
      <c r="A758" s="151" t="str">
        <f t="shared" ca="1" si="95"/>
        <v/>
      </c>
      <c r="B758" s="15">
        <v>767</v>
      </c>
      <c r="C758" s="81" t="str">
        <f t="shared" si="89"/>
        <v/>
      </c>
      <c r="E758" s="109" t="str">
        <f>IF(D758="","",VLOOKUP(D758,PROFILE!$B$6:$Z$5000,10,FALSE))</f>
        <v/>
      </c>
      <c r="F758" s="109" t="str">
        <f>IF(D758="","",VLOOKUP(D758,PROFILE!$B$6:$Z$5000,18,FALSE))</f>
        <v/>
      </c>
      <c r="G758" s="81" t="str">
        <f>IF(D758="","",VLOOKUP(D758,PROFILE!$B$6:$Z$5000,23,FALSE))</f>
        <v/>
      </c>
      <c r="H758" s="81" t="str">
        <f>IF(D758="","",VLOOKUP(D758,PROFILE!$B$6:$Z$5000,24,FALSE))</f>
        <v/>
      </c>
      <c r="I758" s="110" t="str">
        <f>IF(D758="","",VLOOKUP(D758,PROFILE!$B$6:$Z$5000,25,FALSE))</f>
        <v/>
      </c>
      <c r="K758" s="87" t="str">
        <f t="shared" si="90"/>
        <v/>
      </c>
      <c r="L758" s="87" t="str">
        <f t="shared" si="94"/>
        <v/>
      </c>
      <c r="N758" s="138" t="str">
        <f t="shared" si="91"/>
        <v/>
      </c>
      <c r="O758" s="110" t="str">
        <f>IF(D758="","",IF(VLOOKUP(D758,KPI!$A$4:$P$5000,16,FALSE)=0,"UNBILL","BILLED"))</f>
        <v/>
      </c>
      <c r="P758" s="90" t="str">
        <f t="shared" ref="P758:P821" si="96">IF(D758="","","NP")</f>
        <v/>
      </c>
      <c r="Q758" s="168" t="str">
        <f t="shared" si="92"/>
        <v>ไม่ระบุ</v>
      </c>
      <c r="R758" s="169" t="str">
        <f t="shared" si="93"/>
        <v/>
      </c>
      <c r="U758" s="91">
        <v>758</v>
      </c>
    </row>
    <row r="759" spans="1:21" x14ac:dyDescent="0.35">
      <c r="A759" s="151" t="str">
        <f t="shared" ca="1" si="95"/>
        <v/>
      </c>
      <c r="B759" s="15">
        <v>768</v>
      </c>
      <c r="C759" s="81" t="str">
        <f t="shared" si="89"/>
        <v/>
      </c>
      <c r="E759" s="109" t="str">
        <f>IF(D759="","",VLOOKUP(D759,PROFILE!$B$6:$Z$5000,10,FALSE))</f>
        <v/>
      </c>
      <c r="F759" s="109" t="str">
        <f>IF(D759="","",VLOOKUP(D759,PROFILE!$B$6:$Z$5000,18,FALSE))</f>
        <v/>
      </c>
      <c r="G759" s="81" t="str">
        <f>IF(D759="","",VLOOKUP(D759,PROFILE!$B$6:$Z$5000,23,FALSE))</f>
        <v/>
      </c>
      <c r="H759" s="81" t="str">
        <f>IF(D759="","",VLOOKUP(D759,PROFILE!$B$6:$Z$5000,24,FALSE))</f>
        <v/>
      </c>
      <c r="I759" s="110" t="str">
        <f>IF(D759="","",VLOOKUP(D759,PROFILE!$B$6:$Z$5000,25,FALSE))</f>
        <v/>
      </c>
      <c r="K759" s="87" t="str">
        <f t="shared" si="90"/>
        <v/>
      </c>
      <c r="L759" s="87" t="str">
        <f t="shared" si="94"/>
        <v/>
      </c>
      <c r="N759" s="138" t="str">
        <f t="shared" si="91"/>
        <v/>
      </c>
      <c r="O759" s="110" t="str">
        <f>IF(D759="","",IF(VLOOKUP(D759,KPI!$A$4:$P$5000,16,FALSE)=0,"UNBILL","BILLED"))</f>
        <v/>
      </c>
      <c r="P759" s="90" t="str">
        <f t="shared" si="96"/>
        <v/>
      </c>
      <c r="Q759" s="168" t="str">
        <f t="shared" si="92"/>
        <v>ไม่ระบุ</v>
      </c>
      <c r="R759" s="169" t="str">
        <f t="shared" si="93"/>
        <v/>
      </c>
      <c r="U759" s="91">
        <v>759</v>
      </c>
    </row>
    <row r="760" spans="1:21" x14ac:dyDescent="0.35">
      <c r="A760" s="151" t="str">
        <f t="shared" ca="1" si="95"/>
        <v/>
      </c>
      <c r="B760" s="15">
        <v>769</v>
      </c>
      <c r="C760" s="81" t="str">
        <f t="shared" si="89"/>
        <v/>
      </c>
      <c r="E760" s="109" t="str">
        <f>IF(D760="","",VLOOKUP(D760,PROFILE!$B$6:$Z$5000,10,FALSE))</f>
        <v/>
      </c>
      <c r="F760" s="109" t="str">
        <f>IF(D760="","",VLOOKUP(D760,PROFILE!$B$6:$Z$5000,18,FALSE))</f>
        <v/>
      </c>
      <c r="G760" s="81" t="str">
        <f>IF(D760="","",VLOOKUP(D760,PROFILE!$B$6:$Z$5000,23,FALSE))</f>
        <v/>
      </c>
      <c r="H760" s="81" t="str">
        <f>IF(D760="","",VLOOKUP(D760,PROFILE!$B$6:$Z$5000,24,FALSE))</f>
        <v/>
      </c>
      <c r="I760" s="110" t="str">
        <f>IF(D760="","",VLOOKUP(D760,PROFILE!$B$6:$Z$5000,25,FALSE))</f>
        <v/>
      </c>
      <c r="K760" s="87" t="str">
        <f t="shared" si="90"/>
        <v/>
      </c>
      <c r="L760" s="87" t="str">
        <f t="shared" si="94"/>
        <v/>
      </c>
      <c r="N760" s="138" t="str">
        <f t="shared" si="91"/>
        <v/>
      </c>
      <c r="O760" s="110" t="str">
        <f>IF(D760="","",IF(VLOOKUP(D760,KPI!$A$4:$P$5000,16,FALSE)=0,"UNBILL","BILLED"))</f>
        <v/>
      </c>
      <c r="P760" s="90" t="str">
        <f t="shared" si="96"/>
        <v/>
      </c>
      <c r="Q760" s="168" t="str">
        <f t="shared" si="92"/>
        <v>ไม่ระบุ</v>
      </c>
      <c r="R760" s="169" t="str">
        <f t="shared" si="93"/>
        <v/>
      </c>
      <c r="U760" s="91">
        <v>760</v>
      </c>
    </row>
    <row r="761" spans="1:21" x14ac:dyDescent="0.35">
      <c r="A761" s="151" t="str">
        <f t="shared" ca="1" si="95"/>
        <v/>
      </c>
      <c r="B761" s="15">
        <v>770</v>
      </c>
      <c r="C761" s="81" t="str">
        <f t="shared" ref="C761:C824" si="97">IF(D761="","","BL-"&amp;B761)</f>
        <v/>
      </c>
      <c r="E761" s="109" t="str">
        <f>IF(D761="","",VLOOKUP(D761,PROFILE!$B$6:$Z$5000,10,FALSE))</f>
        <v/>
      </c>
      <c r="F761" s="109" t="str">
        <f>IF(D761="","",VLOOKUP(D761,PROFILE!$B$6:$Z$5000,18,FALSE))</f>
        <v/>
      </c>
      <c r="G761" s="81" t="str">
        <f>IF(D761="","",VLOOKUP(D761,PROFILE!$B$6:$Z$5000,23,FALSE))</f>
        <v/>
      </c>
      <c r="H761" s="81" t="str">
        <f>IF(D761="","",VLOOKUP(D761,PROFILE!$B$6:$Z$5000,24,FALSE))</f>
        <v/>
      </c>
      <c r="I761" s="110" t="str">
        <f>IF(D761="","",VLOOKUP(D761,PROFILE!$B$6:$Z$5000,25,FALSE))</f>
        <v/>
      </c>
      <c r="K761" s="87" t="str">
        <f t="shared" ref="K761:K824" si="98">IF(D761="","",J761+(J761*0.07))</f>
        <v/>
      </c>
      <c r="L761" s="87" t="str">
        <f t="shared" si="94"/>
        <v/>
      </c>
      <c r="N761" s="138" t="str">
        <f t="shared" si="91"/>
        <v/>
      </c>
      <c r="O761" s="110" t="str">
        <f>IF(D761="","",IF(VLOOKUP(D761,KPI!$A$4:$P$5000,16,FALSE)=0,"UNBILL","BILLED"))</f>
        <v/>
      </c>
      <c r="P761" s="90" t="str">
        <f t="shared" si="96"/>
        <v/>
      </c>
      <c r="Q761" s="168" t="str">
        <f t="shared" si="92"/>
        <v>ไม่ระบุ</v>
      </c>
      <c r="R761" s="169" t="str">
        <f t="shared" si="93"/>
        <v/>
      </c>
      <c r="U761" s="91">
        <v>761</v>
      </c>
    </row>
    <row r="762" spans="1:21" x14ac:dyDescent="0.35">
      <c r="A762" s="151" t="str">
        <f t="shared" ca="1" si="95"/>
        <v/>
      </c>
      <c r="B762" s="15">
        <v>771</v>
      </c>
      <c r="C762" s="81" t="str">
        <f t="shared" si="97"/>
        <v/>
      </c>
      <c r="E762" s="109" t="str">
        <f>IF(D762="","",VLOOKUP(D762,PROFILE!$B$6:$Z$5000,10,FALSE))</f>
        <v/>
      </c>
      <c r="F762" s="109" t="str">
        <f>IF(D762="","",VLOOKUP(D762,PROFILE!$B$6:$Z$5000,18,FALSE))</f>
        <v/>
      </c>
      <c r="G762" s="81" t="str">
        <f>IF(D762="","",VLOOKUP(D762,PROFILE!$B$6:$Z$5000,23,FALSE))</f>
        <v/>
      </c>
      <c r="H762" s="81" t="str">
        <f>IF(D762="","",VLOOKUP(D762,PROFILE!$B$6:$Z$5000,24,FALSE))</f>
        <v/>
      </c>
      <c r="I762" s="110" t="str">
        <f>IF(D762="","",VLOOKUP(D762,PROFILE!$B$6:$Z$5000,25,FALSE))</f>
        <v/>
      </c>
      <c r="K762" s="87" t="str">
        <f t="shared" si="98"/>
        <v/>
      </c>
      <c r="L762" s="87" t="str">
        <f t="shared" si="94"/>
        <v/>
      </c>
      <c r="N762" s="138" t="str">
        <f t="shared" si="91"/>
        <v/>
      </c>
      <c r="O762" s="110" t="str">
        <f>IF(D762="","",IF(VLOOKUP(D762,KPI!$A$4:$P$5000,16,FALSE)=0,"UNBILL","BILLED"))</f>
        <v/>
      </c>
      <c r="P762" s="90" t="str">
        <f t="shared" si="96"/>
        <v/>
      </c>
      <c r="Q762" s="168" t="str">
        <f t="shared" si="92"/>
        <v>ไม่ระบุ</v>
      </c>
      <c r="R762" s="169" t="str">
        <f t="shared" si="93"/>
        <v/>
      </c>
      <c r="U762" s="91">
        <v>762</v>
      </c>
    </row>
    <row r="763" spans="1:21" x14ac:dyDescent="0.35">
      <c r="A763" s="151" t="str">
        <f t="shared" ca="1" si="95"/>
        <v/>
      </c>
      <c r="B763" s="15">
        <v>772</v>
      </c>
      <c r="C763" s="81" t="str">
        <f t="shared" si="97"/>
        <v/>
      </c>
      <c r="E763" s="109" t="str">
        <f>IF(D763="","",VLOOKUP(D763,PROFILE!$B$6:$Z$5000,10,FALSE))</f>
        <v/>
      </c>
      <c r="F763" s="109" t="str">
        <f>IF(D763="","",VLOOKUP(D763,PROFILE!$B$6:$Z$5000,18,FALSE))</f>
        <v/>
      </c>
      <c r="G763" s="81" t="str">
        <f>IF(D763="","",VLOOKUP(D763,PROFILE!$B$6:$Z$5000,23,FALSE))</f>
        <v/>
      </c>
      <c r="H763" s="81" t="str">
        <f>IF(D763="","",VLOOKUP(D763,PROFILE!$B$6:$Z$5000,24,FALSE))</f>
        <v/>
      </c>
      <c r="I763" s="110" t="str">
        <f>IF(D763="","",VLOOKUP(D763,PROFILE!$B$6:$Z$5000,25,FALSE))</f>
        <v/>
      </c>
      <c r="K763" s="87" t="str">
        <f t="shared" si="98"/>
        <v/>
      </c>
      <c r="L763" s="87" t="str">
        <f t="shared" si="94"/>
        <v/>
      </c>
      <c r="N763" s="138" t="str">
        <f t="shared" si="91"/>
        <v/>
      </c>
      <c r="O763" s="110" t="str">
        <f>IF(D763="","",IF(VLOOKUP(D763,KPI!$A$4:$P$5000,16,FALSE)=0,"UNBILL","BILLED"))</f>
        <v/>
      </c>
      <c r="P763" s="90" t="str">
        <f t="shared" si="96"/>
        <v/>
      </c>
      <c r="Q763" s="168" t="str">
        <f t="shared" si="92"/>
        <v>ไม่ระบุ</v>
      </c>
      <c r="R763" s="169" t="str">
        <f t="shared" si="93"/>
        <v/>
      </c>
      <c r="U763" s="91">
        <v>763</v>
      </c>
    </row>
    <row r="764" spans="1:21" x14ac:dyDescent="0.35">
      <c r="A764" s="151" t="str">
        <f t="shared" ca="1" si="95"/>
        <v/>
      </c>
      <c r="B764" s="15">
        <v>773</v>
      </c>
      <c r="C764" s="81" t="str">
        <f t="shared" si="97"/>
        <v/>
      </c>
      <c r="E764" s="109" t="str">
        <f>IF(D764="","",VLOOKUP(D764,PROFILE!$B$6:$Z$5000,10,FALSE))</f>
        <v/>
      </c>
      <c r="F764" s="109" t="str">
        <f>IF(D764="","",VLOOKUP(D764,PROFILE!$B$6:$Z$5000,18,FALSE))</f>
        <v/>
      </c>
      <c r="G764" s="81" t="str">
        <f>IF(D764="","",VLOOKUP(D764,PROFILE!$B$6:$Z$5000,23,FALSE))</f>
        <v/>
      </c>
      <c r="H764" s="81" t="str">
        <f>IF(D764="","",VLOOKUP(D764,PROFILE!$B$6:$Z$5000,24,FALSE))</f>
        <v/>
      </c>
      <c r="I764" s="110" t="str">
        <f>IF(D764="","",VLOOKUP(D764,PROFILE!$B$6:$Z$5000,25,FALSE))</f>
        <v/>
      </c>
      <c r="K764" s="87" t="str">
        <f t="shared" si="98"/>
        <v/>
      </c>
      <c r="L764" s="87" t="str">
        <f t="shared" si="94"/>
        <v/>
      </c>
      <c r="N764" s="138" t="str">
        <f t="shared" si="91"/>
        <v/>
      </c>
      <c r="O764" s="110" t="str">
        <f>IF(D764="","",IF(VLOOKUP(D764,KPI!$A$4:$P$5000,16,FALSE)=0,"UNBILL","BILLED"))</f>
        <v/>
      </c>
      <c r="P764" s="90" t="str">
        <f t="shared" si="96"/>
        <v/>
      </c>
      <c r="Q764" s="168" t="str">
        <f t="shared" si="92"/>
        <v>ไม่ระบุ</v>
      </c>
      <c r="R764" s="169" t="str">
        <f t="shared" si="93"/>
        <v/>
      </c>
      <c r="U764" s="91">
        <v>764</v>
      </c>
    </row>
    <row r="765" spans="1:21" x14ac:dyDescent="0.35">
      <c r="A765" s="151" t="str">
        <f t="shared" ca="1" si="95"/>
        <v/>
      </c>
      <c r="B765" s="15">
        <v>774</v>
      </c>
      <c r="C765" s="81" t="str">
        <f t="shared" si="97"/>
        <v/>
      </c>
      <c r="E765" s="109" t="str">
        <f>IF(D765="","",VLOOKUP(D765,PROFILE!$B$6:$Z$5000,10,FALSE))</f>
        <v/>
      </c>
      <c r="F765" s="109" t="str">
        <f>IF(D765="","",VLOOKUP(D765,PROFILE!$B$6:$Z$5000,18,FALSE))</f>
        <v/>
      </c>
      <c r="G765" s="81" t="str">
        <f>IF(D765="","",VLOOKUP(D765,PROFILE!$B$6:$Z$5000,23,FALSE))</f>
        <v/>
      </c>
      <c r="H765" s="81" t="str">
        <f>IF(D765="","",VLOOKUP(D765,PROFILE!$B$6:$Z$5000,24,FALSE))</f>
        <v/>
      </c>
      <c r="I765" s="110" t="str">
        <f>IF(D765="","",VLOOKUP(D765,PROFILE!$B$6:$Z$5000,25,FALSE))</f>
        <v/>
      </c>
      <c r="K765" s="87" t="str">
        <f t="shared" si="98"/>
        <v/>
      </c>
      <c r="L765" s="87" t="str">
        <f t="shared" si="94"/>
        <v/>
      </c>
      <c r="N765" s="138" t="str">
        <f t="shared" si="91"/>
        <v/>
      </c>
      <c r="O765" s="110" t="str">
        <f>IF(D765="","",IF(VLOOKUP(D765,KPI!$A$4:$P$5000,16,FALSE)=0,"UNBILL","BILLED"))</f>
        <v/>
      </c>
      <c r="P765" s="90" t="str">
        <f t="shared" si="96"/>
        <v/>
      </c>
      <c r="Q765" s="168" t="str">
        <f t="shared" si="92"/>
        <v>ไม่ระบุ</v>
      </c>
      <c r="R765" s="169" t="str">
        <f t="shared" si="93"/>
        <v/>
      </c>
      <c r="U765" s="91">
        <v>765</v>
      </c>
    </row>
    <row r="766" spans="1:21" x14ac:dyDescent="0.35">
      <c r="A766" s="151" t="str">
        <f t="shared" ca="1" si="95"/>
        <v/>
      </c>
      <c r="B766" s="15">
        <v>775</v>
      </c>
      <c r="C766" s="81" t="str">
        <f t="shared" si="97"/>
        <v/>
      </c>
      <c r="E766" s="109" t="str">
        <f>IF(D766="","",VLOOKUP(D766,PROFILE!$B$6:$Z$5000,10,FALSE))</f>
        <v/>
      </c>
      <c r="F766" s="109" t="str">
        <f>IF(D766="","",VLOOKUP(D766,PROFILE!$B$6:$Z$5000,18,FALSE))</f>
        <v/>
      </c>
      <c r="G766" s="81" t="str">
        <f>IF(D766="","",VLOOKUP(D766,PROFILE!$B$6:$Z$5000,23,FALSE))</f>
        <v/>
      </c>
      <c r="H766" s="81" t="str">
        <f>IF(D766="","",VLOOKUP(D766,PROFILE!$B$6:$Z$5000,24,FALSE))</f>
        <v/>
      </c>
      <c r="I766" s="110" t="str">
        <f>IF(D766="","",VLOOKUP(D766,PROFILE!$B$6:$Z$5000,25,FALSE))</f>
        <v/>
      </c>
      <c r="K766" s="87" t="str">
        <f t="shared" si="98"/>
        <v/>
      </c>
      <c r="L766" s="87" t="str">
        <f t="shared" si="94"/>
        <v/>
      </c>
      <c r="N766" s="138" t="str">
        <f t="shared" si="91"/>
        <v/>
      </c>
      <c r="O766" s="110" t="str">
        <f>IF(D766="","",IF(VLOOKUP(D766,KPI!$A$4:$P$5000,16,FALSE)=0,"UNBILL","BILLED"))</f>
        <v/>
      </c>
      <c r="P766" s="90" t="str">
        <f t="shared" si="96"/>
        <v/>
      </c>
      <c r="Q766" s="168" t="str">
        <f t="shared" si="92"/>
        <v>ไม่ระบุ</v>
      </c>
      <c r="R766" s="169" t="str">
        <f t="shared" si="93"/>
        <v/>
      </c>
      <c r="U766" s="91">
        <v>766</v>
      </c>
    </row>
    <row r="767" spans="1:21" x14ac:dyDescent="0.35">
      <c r="A767" s="151" t="str">
        <f t="shared" ca="1" si="95"/>
        <v/>
      </c>
      <c r="B767" s="15">
        <v>776</v>
      </c>
      <c r="C767" s="81" t="str">
        <f t="shared" si="97"/>
        <v/>
      </c>
      <c r="E767" s="109" t="str">
        <f>IF(D767="","",VLOOKUP(D767,PROFILE!$B$6:$Z$5000,10,FALSE))</f>
        <v/>
      </c>
      <c r="F767" s="109" t="str">
        <f>IF(D767="","",VLOOKUP(D767,PROFILE!$B$6:$Z$5000,18,FALSE))</f>
        <v/>
      </c>
      <c r="G767" s="81" t="str">
        <f>IF(D767="","",VLOOKUP(D767,PROFILE!$B$6:$Z$5000,23,FALSE))</f>
        <v/>
      </c>
      <c r="H767" s="81" t="str">
        <f>IF(D767="","",VLOOKUP(D767,PROFILE!$B$6:$Z$5000,24,FALSE))</f>
        <v/>
      </c>
      <c r="I767" s="110" t="str">
        <f>IF(D767="","",VLOOKUP(D767,PROFILE!$B$6:$Z$5000,25,FALSE))</f>
        <v/>
      </c>
      <c r="K767" s="87" t="str">
        <f t="shared" si="98"/>
        <v/>
      </c>
      <c r="L767" s="87" t="str">
        <f t="shared" si="94"/>
        <v/>
      </c>
      <c r="N767" s="138" t="str">
        <f t="shared" si="91"/>
        <v/>
      </c>
      <c r="O767" s="110" t="str">
        <f>IF(D767="","",IF(VLOOKUP(D767,KPI!$A$4:$P$5000,16,FALSE)=0,"UNBILL","BILLED"))</f>
        <v/>
      </c>
      <c r="P767" s="90" t="str">
        <f t="shared" si="96"/>
        <v/>
      </c>
      <c r="Q767" s="168" t="str">
        <f t="shared" si="92"/>
        <v>ไม่ระบุ</v>
      </c>
      <c r="R767" s="169" t="str">
        <f t="shared" si="93"/>
        <v/>
      </c>
      <c r="U767" s="91">
        <v>767</v>
      </c>
    </row>
    <row r="768" spans="1:21" x14ac:dyDescent="0.35">
      <c r="A768" s="151" t="str">
        <f t="shared" ca="1" si="95"/>
        <v/>
      </c>
      <c r="B768" s="15">
        <v>777</v>
      </c>
      <c r="C768" s="81" t="str">
        <f t="shared" si="97"/>
        <v/>
      </c>
      <c r="E768" s="109" t="str">
        <f>IF(D768="","",VLOOKUP(D768,PROFILE!$B$6:$Z$5000,10,FALSE))</f>
        <v/>
      </c>
      <c r="F768" s="109" t="str">
        <f>IF(D768="","",VLOOKUP(D768,PROFILE!$B$6:$Z$5000,18,FALSE))</f>
        <v/>
      </c>
      <c r="G768" s="81" t="str">
        <f>IF(D768="","",VLOOKUP(D768,PROFILE!$B$6:$Z$5000,23,FALSE))</f>
        <v/>
      </c>
      <c r="H768" s="81" t="str">
        <f>IF(D768="","",VLOOKUP(D768,PROFILE!$B$6:$Z$5000,24,FALSE))</f>
        <v/>
      </c>
      <c r="I768" s="110" t="str">
        <f>IF(D768="","",VLOOKUP(D768,PROFILE!$B$6:$Z$5000,25,FALSE))</f>
        <v/>
      </c>
      <c r="K768" s="87" t="str">
        <f t="shared" si="98"/>
        <v/>
      </c>
      <c r="L768" s="87" t="str">
        <f t="shared" si="94"/>
        <v/>
      </c>
      <c r="N768" s="138" t="str">
        <f t="shared" si="91"/>
        <v/>
      </c>
      <c r="O768" s="110" t="str">
        <f>IF(D768="","",IF(VLOOKUP(D768,KPI!$A$4:$P$5000,16,FALSE)=0,"UNBILL","BILLED"))</f>
        <v/>
      </c>
      <c r="P768" s="90" t="str">
        <f t="shared" si="96"/>
        <v/>
      </c>
      <c r="Q768" s="168" t="str">
        <f t="shared" si="92"/>
        <v>ไม่ระบุ</v>
      </c>
      <c r="R768" s="169" t="str">
        <f t="shared" si="93"/>
        <v/>
      </c>
      <c r="U768" s="91">
        <v>768</v>
      </c>
    </row>
    <row r="769" spans="1:21" x14ac:dyDescent="0.35">
      <c r="A769" s="151" t="str">
        <f t="shared" ca="1" si="95"/>
        <v/>
      </c>
      <c r="B769" s="15">
        <v>778</v>
      </c>
      <c r="C769" s="81" t="str">
        <f t="shared" si="97"/>
        <v/>
      </c>
      <c r="E769" s="109" t="str">
        <f>IF(D769="","",VLOOKUP(D769,PROFILE!$B$6:$Z$5000,10,FALSE))</f>
        <v/>
      </c>
      <c r="F769" s="109" t="str">
        <f>IF(D769="","",VLOOKUP(D769,PROFILE!$B$6:$Z$5000,18,FALSE))</f>
        <v/>
      </c>
      <c r="G769" s="81" t="str">
        <f>IF(D769="","",VLOOKUP(D769,PROFILE!$B$6:$Z$5000,23,FALSE))</f>
        <v/>
      </c>
      <c r="H769" s="81" t="str">
        <f>IF(D769="","",VLOOKUP(D769,PROFILE!$B$6:$Z$5000,24,FALSE))</f>
        <v/>
      </c>
      <c r="I769" s="110" t="str">
        <f>IF(D769="","",VLOOKUP(D769,PROFILE!$B$6:$Z$5000,25,FALSE))</f>
        <v/>
      </c>
      <c r="K769" s="87" t="str">
        <f t="shared" si="98"/>
        <v/>
      </c>
      <c r="L769" s="87" t="str">
        <f t="shared" si="94"/>
        <v/>
      </c>
      <c r="N769" s="138" t="str">
        <f t="shared" si="91"/>
        <v/>
      </c>
      <c r="O769" s="110" t="str">
        <f>IF(D769="","",IF(VLOOKUP(D769,KPI!$A$4:$P$5000,16,FALSE)=0,"UNBILL","BILLED"))</f>
        <v/>
      </c>
      <c r="P769" s="90" t="str">
        <f t="shared" si="96"/>
        <v/>
      </c>
      <c r="Q769" s="168" t="str">
        <f t="shared" si="92"/>
        <v>ไม่ระบุ</v>
      </c>
      <c r="R769" s="169" t="str">
        <f t="shared" si="93"/>
        <v/>
      </c>
      <c r="U769" s="91">
        <v>769</v>
      </c>
    </row>
    <row r="770" spans="1:21" x14ac:dyDescent="0.35">
      <c r="A770" s="151" t="str">
        <f t="shared" ca="1" si="95"/>
        <v/>
      </c>
      <c r="B770" s="15">
        <v>779</v>
      </c>
      <c r="C770" s="81" t="str">
        <f t="shared" si="97"/>
        <v/>
      </c>
      <c r="E770" s="109" t="str">
        <f>IF(D770="","",VLOOKUP(D770,PROFILE!$B$6:$Z$5000,10,FALSE))</f>
        <v/>
      </c>
      <c r="F770" s="109" t="str">
        <f>IF(D770="","",VLOOKUP(D770,PROFILE!$B$6:$Z$5000,18,FALSE))</f>
        <v/>
      </c>
      <c r="G770" s="81" t="str">
        <f>IF(D770="","",VLOOKUP(D770,PROFILE!$B$6:$Z$5000,23,FALSE))</f>
        <v/>
      </c>
      <c r="H770" s="81" t="str">
        <f>IF(D770="","",VLOOKUP(D770,PROFILE!$B$6:$Z$5000,24,FALSE))</f>
        <v/>
      </c>
      <c r="I770" s="110" t="str">
        <f>IF(D770="","",VLOOKUP(D770,PROFILE!$B$6:$Z$5000,25,FALSE))</f>
        <v/>
      </c>
      <c r="K770" s="87" t="str">
        <f t="shared" si="98"/>
        <v/>
      </c>
      <c r="L770" s="87" t="str">
        <f t="shared" si="94"/>
        <v/>
      </c>
      <c r="N770" s="138" t="str">
        <f t="shared" si="91"/>
        <v/>
      </c>
      <c r="O770" s="110" t="str">
        <f>IF(D770="","",IF(VLOOKUP(D770,KPI!$A$4:$P$5000,16,FALSE)=0,"UNBILL","BILLED"))</f>
        <v/>
      </c>
      <c r="P770" s="90" t="str">
        <f t="shared" si="96"/>
        <v/>
      </c>
      <c r="Q770" s="168" t="str">
        <f t="shared" si="92"/>
        <v>ไม่ระบุ</v>
      </c>
      <c r="R770" s="169" t="str">
        <f t="shared" si="93"/>
        <v/>
      </c>
      <c r="U770" s="91">
        <v>770</v>
      </c>
    </row>
    <row r="771" spans="1:21" x14ac:dyDescent="0.35">
      <c r="A771" s="151" t="str">
        <f t="shared" ca="1" si="95"/>
        <v/>
      </c>
      <c r="B771" s="15">
        <v>780</v>
      </c>
      <c r="C771" s="81" t="str">
        <f t="shared" si="97"/>
        <v/>
      </c>
      <c r="E771" s="109" t="str">
        <f>IF(D771="","",VLOOKUP(D771,PROFILE!$B$6:$Z$5000,10,FALSE))</f>
        <v/>
      </c>
      <c r="F771" s="109" t="str">
        <f>IF(D771="","",VLOOKUP(D771,PROFILE!$B$6:$Z$5000,18,FALSE))</f>
        <v/>
      </c>
      <c r="G771" s="81" t="str">
        <f>IF(D771="","",VLOOKUP(D771,PROFILE!$B$6:$Z$5000,23,FALSE))</f>
        <v/>
      </c>
      <c r="H771" s="81" t="str">
        <f>IF(D771="","",VLOOKUP(D771,PROFILE!$B$6:$Z$5000,24,FALSE))</f>
        <v/>
      </c>
      <c r="I771" s="110" t="str">
        <f>IF(D771="","",VLOOKUP(D771,PROFILE!$B$6:$Z$5000,25,FALSE))</f>
        <v/>
      </c>
      <c r="K771" s="87" t="str">
        <f t="shared" si="98"/>
        <v/>
      </c>
      <c r="L771" s="87" t="str">
        <f t="shared" si="94"/>
        <v/>
      </c>
      <c r="N771" s="138" t="str">
        <f t="shared" si="91"/>
        <v/>
      </c>
      <c r="O771" s="110" t="str">
        <f>IF(D771="","",IF(VLOOKUP(D771,KPI!$A$4:$P$5000,16,FALSE)=0,"UNBILL","BILLED"))</f>
        <v/>
      </c>
      <c r="P771" s="90" t="str">
        <f t="shared" si="96"/>
        <v/>
      </c>
      <c r="Q771" s="168" t="str">
        <f t="shared" si="92"/>
        <v>ไม่ระบุ</v>
      </c>
      <c r="R771" s="169" t="str">
        <f t="shared" si="93"/>
        <v/>
      </c>
      <c r="U771" s="91">
        <v>771</v>
      </c>
    </row>
    <row r="772" spans="1:21" x14ac:dyDescent="0.35">
      <c r="A772" s="151" t="str">
        <f t="shared" ca="1" si="95"/>
        <v/>
      </c>
      <c r="B772" s="15">
        <v>781</v>
      </c>
      <c r="C772" s="81" t="str">
        <f t="shared" si="97"/>
        <v/>
      </c>
      <c r="E772" s="109" t="str">
        <f>IF(D772="","",VLOOKUP(D772,PROFILE!$B$6:$Z$5000,10,FALSE))</f>
        <v/>
      </c>
      <c r="F772" s="109" t="str">
        <f>IF(D772="","",VLOOKUP(D772,PROFILE!$B$6:$Z$5000,18,FALSE))</f>
        <v/>
      </c>
      <c r="G772" s="81" t="str">
        <f>IF(D772="","",VLOOKUP(D772,PROFILE!$B$6:$Z$5000,23,FALSE))</f>
        <v/>
      </c>
      <c r="H772" s="81" t="str">
        <f>IF(D772="","",VLOOKUP(D772,PROFILE!$B$6:$Z$5000,24,FALSE))</f>
        <v/>
      </c>
      <c r="I772" s="110" t="str">
        <f>IF(D772="","",VLOOKUP(D772,PROFILE!$B$6:$Z$5000,25,FALSE))</f>
        <v/>
      </c>
      <c r="K772" s="87" t="str">
        <f t="shared" si="98"/>
        <v/>
      </c>
      <c r="L772" s="87" t="str">
        <f t="shared" si="94"/>
        <v/>
      </c>
      <c r="N772" s="138" t="str">
        <f t="shared" si="91"/>
        <v/>
      </c>
      <c r="O772" s="110" t="str">
        <f>IF(D772="","",IF(VLOOKUP(D772,KPI!$A$4:$P$5000,16,FALSE)=0,"UNBILL","BILLED"))</f>
        <v/>
      </c>
      <c r="P772" s="90" t="str">
        <f t="shared" si="96"/>
        <v/>
      </c>
      <c r="Q772" s="168" t="str">
        <f t="shared" si="92"/>
        <v>ไม่ระบุ</v>
      </c>
      <c r="R772" s="169" t="str">
        <f t="shared" si="93"/>
        <v/>
      </c>
      <c r="U772" s="91">
        <v>772</v>
      </c>
    </row>
    <row r="773" spans="1:21" x14ac:dyDescent="0.35">
      <c r="A773" s="151" t="str">
        <f t="shared" ca="1" si="95"/>
        <v/>
      </c>
      <c r="B773" s="15">
        <v>782</v>
      </c>
      <c r="C773" s="81" t="str">
        <f t="shared" si="97"/>
        <v/>
      </c>
      <c r="E773" s="109" t="str">
        <f>IF(D773="","",VLOOKUP(D773,PROFILE!$B$6:$Z$5000,10,FALSE))</f>
        <v/>
      </c>
      <c r="F773" s="109" t="str">
        <f>IF(D773="","",VLOOKUP(D773,PROFILE!$B$6:$Z$5000,18,FALSE))</f>
        <v/>
      </c>
      <c r="G773" s="81" t="str">
        <f>IF(D773="","",VLOOKUP(D773,PROFILE!$B$6:$Z$5000,23,FALSE))</f>
        <v/>
      </c>
      <c r="H773" s="81" t="str">
        <f>IF(D773="","",VLOOKUP(D773,PROFILE!$B$6:$Z$5000,24,FALSE))</f>
        <v/>
      </c>
      <c r="I773" s="110" t="str">
        <f>IF(D773="","",VLOOKUP(D773,PROFILE!$B$6:$Z$5000,25,FALSE))</f>
        <v/>
      </c>
      <c r="K773" s="87" t="str">
        <f t="shared" si="98"/>
        <v/>
      </c>
      <c r="L773" s="87" t="str">
        <f t="shared" si="94"/>
        <v/>
      </c>
      <c r="N773" s="138" t="str">
        <f t="shared" ref="N773:N836" si="99">IF(D773="","",J773-L773)</f>
        <v/>
      </c>
      <c r="O773" s="110" t="str">
        <f>IF(D773="","",IF(VLOOKUP(D773,KPI!$A$4:$P$5000,16,FALSE)=0,"UNBILL","BILLED"))</f>
        <v/>
      </c>
      <c r="P773" s="90" t="str">
        <f t="shared" si="96"/>
        <v/>
      </c>
      <c r="Q773" s="168" t="str">
        <f t="shared" ref="Q773:Q836" si="100">IFERROR(VALUE(MONTH(E773)),"ไม่ระบุ")</f>
        <v>ไม่ระบุ</v>
      </c>
      <c r="R773" s="169" t="str">
        <f t="shared" ref="R773:R836" si="101">K773</f>
        <v/>
      </c>
      <c r="U773" s="91">
        <v>773</v>
      </c>
    </row>
    <row r="774" spans="1:21" x14ac:dyDescent="0.35">
      <c r="A774" s="151" t="str">
        <f t="shared" ca="1" si="95"/>
        <v/>
      </c>
      <c r="B774" s="15">
        <v>783</v>
      </c>
      <c r="C774" s="81" t="str">
        <f t="shared" si="97"/>
        <v/>
      </c>
      <c r="E774" s="109" t="str">
        <f>IF(D774="","",VLOOKUP(D774,PROFILE!$B$6:$Z$5000,10,FALSE))</f>
        <v/>
      </c>
      <c r="F774" s="109" t="str">
        <f>IF(D774="","",VLOOKUP(D774,PROFILE!$B$6:$Z$5000,18,FALSE))</f>
        <v/>
      </c>
      <c r="G774" s="81" t="str">
        <f>IF(D774="","",VLOOKUP(D774,PROFILE!$B$6:$Z$5000,23,FALSE))</f>
        <v/>
      </c>
      <c r="H774" s="81" t="str">
        <f>IF(D774="","",VLOOKUP(D774,PROFILE!$B$6:$Z$5000,24,FALSE))</f>
        <v/>
      </c>
      <c r="I774" s="110" t="str">
        <f>IF(D774="","",VLOOKUP(D774,PROFILE!$B$6:$Z$5000,25,FALSE))</f>
        <v/>
      </c>
      <c r="K774" s="87" t="str">
        <f t="shared" si="98"/>
        <v/>
      </c>
      <c r="L774" s="87" t="str">
        <f t="shared" si="94"/>
        <v/>
      </c>
      <c r="N774" s="138" t="str">
        <f t="shared" si="99"/>
        <v/>
      </c>
      <c r="O774" s="110" t="str">
        <f>IF(D774="","",IF(VLOOKUP(D774,KPI!$A$4:$P$5000,16,FALSE)=0,"UNBILL","BILLED"))</f>
        <v/>
      </c>
      <c r="P774" s="90" t="str">
        <f t="shared" si="96"/>
        <v/>
      </c>
      <c r="Q774" s="168" t="str">
        <f t="shared" si="100"/>
        <v>ไม่ระบุ</v>
      </c>
      <c r="R774" s="169" t="str">
        <f t="shared" si="101"/>
        <v/>
      </c>
      <c r="U774" s="91">
        <v>774</v>
      </c>
    </row>
    <row r="775" spans="1:21" x14ac:dyDescent="0.35">
      <c r="A775" s="151" t="str">
        <f t="shared" ca="1" si="95"/>
        <v/>
      </c>
      <c r="B775" s="15">
        <v>784</v>
      </c>
      <c r="C775" s="81" t="str">
        <f t="shared" si="97"/>
        <v/>
      </c>
      <c r="E775" s="109" t="str">
        <f>IF(D775="","",VLOOKUP(D775,PROFILE!$B$6:$Z$5000,10,FALSE))</f>
        <v/>
      </c>
      <c r="F775" s="109" t="str">
        <f>IF(D775="","",VLOOKUP(D775,PROFILE!$B$6:$Z$5000,18,FALSE))</f>
        <v/>
      </c>
      <c r="G775" s="81" t="str">
        <f>IF(D775="","",VLOOKUP(D775,PROFILE!$B$6:$Z$5000,23,FALSE))</f>
        <v/>
      </c>
      <c r="H775" s="81" t="str">
        <f>IF(D775="","",VLOOKUP(D775,PROFILE!$B$6:$Z$5000,24,FALSE))</f>
        <v/>
      </c>
      <c r="I775" s="110" t="str">
        <f>IF(D775="","",VLOOKUP(D775,PROFILE!$B$6:$Z$5000,25,FALSE))</f>
        <v/>
      </c>
      <c r="K775" s="87" t="str">
        <f t="shared" si="98"/>
        <v/>
      </c>
      <c r="L775" s="87" t="str">
        <f t="shared" si="94"/>
        <v/>
      </c>
      <c r="N775" s="138" t="str">
        <f t="shared" si="99"/>
        <v/>
      </c>
      <c r="O775" s="110" t="str">
        <f>IF(D775="","",IF(VLOOKUP(D775,KPI!$A$4:$P$5000,16,FALSE)=0,"UNBILL","BILLED"))</f>
        <v/>
      </c>
      <c r="P775" s="90" t="str">
        <f t="shared" si="96"/>
        <v/>
      </c>
      <c r="Q775" s="168" t="str">
        <f t="shared" si="100"/>
        <v>ไม่ระบุ</v>
      </c>
      <c r="R775" s="169" t="str">
        <f t="shared" si="101"/>
        <v/>
      </c>
      <c r="U775" s="91">
        <v>775</v>
      </c>
    </row>
    <row r="776" spans="1:21" x14ac:dyDescent="0.35">
      <c r="A776" s="151" t="str">
        <f t="shared" ca="1" si="95"/>
        <v/>
      </c>
      <c r="B776" s="15">
        <v>785</v>
      </c>
      <c r="C776" s="81" t="str">
        <f t="shared" si="97"/>
        <v/>
      </c>
      <c r="E776" s="109" t="str">
        <f>IF(D776="","",VLOOKUP(D776,PROFILE!$B$6:$Z$5000,10,FALSE))</f>
        <v/>
      </c>
      <c r="F776" s="109" t="str">
        <f>IF(D776="","",VLOOKUP(D776,PROFILE!$B$6:$Z$5000,18,FALSE))</f>
        <v/>
      </c>
      <c r="G776" s="81" t="str">
        <f>IF(D776="","",VLOOKUP(D776,PROFILE!$B$6:$Z$5000,23,FALSE))</f>
        <v/>
      </c>
      <c r="H776" s="81" t="str">
        <f>IF(D776="","",VLOOKUP(D776,PROFILE!$B$6:$Z$5000,24,FALSE))</f>
        <v/>
      </c>
      <c r="I776" s="110" t="str">
        <f>IF(D776="","",VLOOKUP(D776,PROFILE!$B$6:$Z$5000,25,FALSE))</f>
        <v/>
      </c>
      <c r="K776" s="87" t="str">
        <f t="shared" si="98"/>
        <v/>
      </c>
      <c r="L776" s="87" t="str">
        <f t="shared" si="94"/>
        <v/>
      </c>
      <c r="N776" s="138" t="str">
        <f t="shared" si="99"/>
        <v/>
      </c>
      <c r="O776" s="110" t="str">
        <f>IF(D776="","",IF(VLOOKUP(D776,KPI!$A$4:$P$5000,16,FALSE)=0,"UNBILL","BILLED"))</f>
        <v/>
      </c>
      <c r="P776" s="90" t="str">
        <f t="shared" si="96"/>
        <v/>
      </c>
      <c r="Q776" s="168" t="str">
        <f t="shared" si="100"/>
        <v>ไม่ระบุ</v>
      </c>
      <c r="R776" s="169" t="str">
        <f t="shared" si="101"/>
        <v/>
      </c>
      <c r="U776" s="91">
        <v>776</v>
      </c>
    </row>
    <row r="777" spans="1:21" x14ac:dyDescent="0.35">
      <c r="A777" s="151" t="str">
        <f t="shared" ca="1" si="95"/>
        <v/>
      </c>
      <c r="B777" s="15">
        <v>786</v>
      </c>
      <c r="C777" s="81" t="str">
        <f t="shared" si="97"/>
        <v/>
      </c>
      <c r="E777" s="109" t="str">
        <f>IF(D777="","",VLOOKUP(D777,PROFILE!$B$6:$Z$5000,10,FALSE))</f>
        <v/>
      </c>
      <c r="F777" s="109" t="str">
        <f>IF(D777="","",VLOOKUP(D777,PROFILE!$B$6:$Z$5000,18,FALSE))</f>
        <v/>
      </c>
      <c r="G777" s="81" t="str">
        <f>IF(D777="","",VLOOKUP(D777,PROFILE!$B$6:$Z$5000,23,FALSE))</f>
        <v/>
      </c>
      <c r="H777" s="81" t="str">
        <f>IF(D777="","",VLOOKUP(D777,PROFILE!$B$6:$Z$5000,24,FALSE))</f>
        <v/>
      </c>
      <c r="I777" s="110" t="str">
        <f>IF(D777="","",VLOOKUP(D777,PROFILE!$B$6:$Z$5000,25,FALSE))</f>
        <v/>
      </c>
      <c r="K777" s="87" t="str">
        <f t="shared" si="98"/>
        <v/>
      </c>
      <c r="L777" s="87" t="str">
        <f t="shared" si="94"/>
        <v/>
      </c>
      <c r="N777" s="138" t="str">
        <f t="shared" si="99"/>
        <v/>
      </c>
      <c r="O777" s="110" t="str">
        <f>IF(D777="","",IF(VLOOKUP(D777,KPI!$A$4:$P$5000,16,FALSE)=0,"UNBILL","BILLED"))</f>
        <v/>
      </c>
      <c r="P777" s="90" t="str">
        <f t="shared" si="96"/>
        <v/>
      </c>
      <c r="Q777" s="168" t="str">
        <f t="shared" si="100"/>
        <v>ไม่ระบุ</v>
      </c>
      <c r="R777" s="169" t="str">
        <f t="shared" si="101"/>
        <v/>
      </c>
      <c r="U777" s="91">
        <v>777</v>
      </c>
    </row>
    <row r="778" spans="1:21" x14ac:dyDescent="0.35">
      <c r="A778" s="151" t="str">
        <f t="shared" ca="1" si="95"/>
        <v/>
      </c>
      <c r="B778" s="15">
        <v>787</v>
      </c>
      <c r="C778" s="81" t="str">
        <f t="shared" si="97"/>
        <v/>
      </c>
      <c r="E778" s="109" t="str">
        <f>IF(D778="","",VLOOKUP(D778,PROFILE!$B$6:$Z$5000,10,FALSE))</f>
        <v/>
      </c>
      <c r="F778" s="109" t="str">
        <f>IF(D778="","",VLOOKUP(D778,PROFILE!$B$6:$Z$5000,18,FALSE))</f>
        <v/>
      </c>
      <c r="G778" s="81" t="str">
        <f>IF(D778="","",VLOOKUP(D778,PROFILE!$B$6:$Z$5000,23,FALSE))</f>
        <v/>
      </c>
      <c r="H778" s="81" t="str">
        <f>IF(D778="","",VLOOKUP(D778,PROFILE!$B$6:$Z$5000,24,FALSE))</f>
        <v/>
      </c>
      <c r="I778" s="110" t="str">
        <f>IF(D778="","",VLOOKUP(D778,PROFILE!$B$6:$Z$5000,25,FALSE))</f>
        <v/>
      </c>
      <c r="K778" s="87" t="str">
        <f t="shared" si="98"/>
        <v/>
      </c>
      <c r="L778" s="87" t="str">
        <f t="shared" si="94"/>
        <v/>
      </c>
      <c r="N778" s="138" t="str">
        <f t="shared" si="99"/>
        <v/>
      </c>
      <c r="O778" s="110" t="str">
        <f>IF(D778="","",IF(VLOOKUP(D778,KPI!$A$4:$P$5000,16,FALSE)=0,"UNBILL","BILLED"))</f>
        <v/>
      </c>
      <c r="P778" s="90" t="str">
        <f t="shared" si="96"/>
        <v/>
      </c>
      <c r="Q778" s="168" t="str">
        <f t="shared" si="100"/>
        <v>ไม่ระบุ</v>
      </c>
      <c r="R778" s="169" t="str">
        <f t="shared" si="101"/>
        <v/>
      </c>
      <c r="U778" s="91">
        <v>778</v>
      </c>
    </row>
    <row r="779" spans="1:21" x14ac:dyDescent="0.35">
      <c r="A779" s="151" t="str">
        <f t="shared" ca="1" si="95"/>
        <v/>
      </c>
      <c r="B779" s="15">
        <v>788</v>
      </c>
      <c r="C779" s="81" t="str">
        <f t="shared" si="97"/>
        <v/>
      </c>
      <c r="E779" s="109" t="str">
        <f>IF(D779="","",VLOOKUP(D779,PROFILE!$B$6:$Z$5000,10,FALSE))</f>
        <v/>
      </c>
      <c r="F779" s="109" t="str">
        <f>IF(D779="","",VLOOKUP(D779,PROFILE!$B$6:$Z$5000,18,FALSE))</f>
        <v/>
      </c>
      <c r="G779" s="81" t="str">
        <f>IF(D779="","",VLOOKUP(D779,PROFILE!$B$6:$Z$5000,23,FALSE))</f>
        <v/>
      </c>
      <c r="H779" s="81" t="str">
        <f>IF(D779="","",VLOOKUP(D779,PROFILE!$B$6:$Z$5000,24,FALSE))</f>
        <v/>
      </c>
      <c r="I779" s="110" t="str">
        <f>IF(D779="","",VLOOKUP(D779,PROFILE!$B$6:$Z$5000,25,FALSE))</f>
        <v/>
      </c>
      <c r="K779" s="87" t="str">
        <f t="shared" si="98"/>
        <v/>
      </c>
      <c r="L779" s="87" t="str">
        <f t="shared" si="94"/>
        <v/>
      </c>
      <c r="N779" s="138" t="str">
        <f t="shared" si="99"/>
        <v/>
      </c>
      <c r="O779" s="110" t="str">
        <f>IF(D779="","",IF(VLOOKUP(D779,KPI!$A$4:$P$5000,16,FALSE)=0,"UNBILL","BILLED"))</f>
        <v/>
      </c>
      <c r="P779" s="90" t="str">
        <f t="shared" si="96"/>
        <v/>
      </c>
      <c r="Q779" s="168" t="str">
        <f t="shared" si="100"/>
        <v>ไม่ระบุ</v>
      </c>
      <c r="R779" s="169" t="str">
        <f t="shared" si="101"/>
        <v/>
      </c>
      <c r="U779" s="91">
        <v>779</v>
      </c>
    </row>
    <row r="780" spans="1:21" x14ac:dyDescent="0.35">
      <c r="A780" s="151" t="str">
        <f t="shared" ca="1" si="95"/>
        <v/>
      </c>
      <c r="B780" s="15">
        <v>789</v>
      </c>
      <c r="C780" s="81" t="str">
        <f t="shared" si="97"/>
        <v/>
      </c>
      <c r="E780" s="109" t="str">
        <f>IF(D780="","",VLOOKUP(D780,PROFILE!$B$6:$Z$5000,10,FALSE))</f>
        <v/>
      </c>
      <c r="F780" s="109" t="str">
        <f>IF(D780="","",VLOOKUP(D780,PROFILE!$B$6:$Z$5000,18,FALSE))</f>
        <v/>
      </c>
      <c r="G780" s="81" t="str">
        <f>IF(D780="","",VLOOKUP(D780,PROFILE!$B$6:$Z$5000,23,FALSE))</f>
        <v/>
      </c>
      <c r="H780" s="81" t="str">
        <f>IF(D780="","",VLOOKUP(D780,PROFILE!$B$6:$Z$5000,24,FALSE))</f>
        <v/>
      </c>
      <c r="I780" s="110" t="str">
        <f>IF(D780="","",VLOOKUP(D780,PROFILE!$B$6:$Z$5000,25,FALSE))</f>
        <v/>
      </c>
      <c r="K780" s="87" t="str">
        <f t="shared" si="98"/>
        <v/>
      </c>
      <c r="L780" s="87" t="str">
        <f t="shared" si="94"/>
        <v/>
      </c>
      <c r="N780" s="138" t="str">
        <f t="shared" si="99"/>
        <v/>
      </c>
      <c r="O780" s="110" t="str">
        <f>IF(D780="","",IF(VLOOKUP(D780,KPI!$A$4:$P$5000,16,FALSE)=0,"UNBILL","BILLED"))</f>
        <v/>
      </c>
      <c r="P780" s="90" t="str">
        <f t="shared" si="96"/>
        <v/>
      </c>
      <c r="Q780" s="168" t="str">
        <f t="shared" si="100"/>
        <v>ไม่ระบุ</v>
      </c>
      <c r="R780" s="169" t="str">
        <f t="shared" si="101"/>
        <v/>
      </c>
      <c r="U780" s="91">
        <v>780</v>
      </c>
    </row>
    <row r="781" spans="1:21" x14ac:dyDescent="0.35">
      <c r="A781" s="151" t="str">
        <f t="shared" ca="1" si="95"/>
        <v/>
      </c>
      <c r="B781" s="15">
        <v>790</v>
      </c>
      <c r="C781" s="81" t="str">
        <f t="shared" si="97"/>
        <v/>
      </c>
      <c r="E781" s="109" t="str">
        <f>IF(D781="","",VLOOKUP(D781,PROFILE!$B$6:$Z$5000,10,FALSE))</f>
        <v/>
      </c>
      <c r="F781" s="109" t="str">
        <f>IF(D781="","",VLOOKUP(D781,PROFILE!$B$6:$Z$5000,18,FALSE))</f>
        <v/>
      </c>
      <c r="G781" s="81" t="str">
        <f>IF(D781="","",VLOOKUP(D781,PROFILE!$B$6:$Z$5000,23,FALSE))</f>
        <v/>
      </c>
      <c r="H781" s="81" t="str">
        <f>IF(D781="","",VLOOKUP(D781,PROFILE!$B$6:$Z$5000,24,FALSE))</f>
        <v/>
      </c>
      <c r="I781" s="110" t="str">
        <f>IF(D781="","",VLOOKUP(D781,PROFILE!$B$6:$Z$5000,25,FALSE))</f>
        <v/>
      </c>
      <c r="K781" s="87" t="str">
        <f t="shared" si="98"/>
        <v/>
      </c>
      <c r="L781" s="87" t="str">
        <f t="shared" si="94"/>
        <v/>
      </c>
      <c r="N781" s="138" t="str">
        <f t="shared" si="99"/>
        <v/>
      </c>
      <c r="O781" s="110" t="str">
        <f>IF(D781="","",IF(VLOOKUP(D781,KPI!$A$4:$P$5000,16,FALSE)=0,"UNBILL","BILLED"))</f>
        <v/>
      </c>
      <c r="P781" s="90" t="str">
        <f t="shared" si="96"/>
        <v/>
      </c>
      <c r="Q781" s="168" t="str">
        <f t="shared" si="100"/>
        <v>ไม่ระบุ</v>
      </c>
      <c r="R781" s="169" t="str">
        <f t="shared" si="101"/>
        <v/>
      </c>
      <c r="U781" s="91">
        <v>781</v>
      </c>
    </row>
    <row r="782" spans="1:21" x14ac:dyDescent="0.35">
      <c r="A782" s="151" t="str">
        <f t="shared" ca="1" si="95"/>
        <v/>
      </c>
      <c r="B782" s="15">
        <v>791</v>
      </c>
      <c r="C782" s="81" t="str">
        <f t="shared" si="97"/>
        <v/>
      </c>
      <c r="E782" s="109" t="str">
        <f>IF(D782="","",VLOOKUP(D782,PROFILE!$B$6:$Z$5000,10,FALSE))</f>
        <v/>
      </c>
      <c r="F782" s="109" t="str">
        <f>IF(D782="","",VLOOKUP(D782,PROFILE!$B$6:$Z$5000,18,FALSE))</f>
        <v/>
      </c>
      <c r="G782" s="81" t="str">
        <f>IF(D782="","",VLOOKUP(D782,PROFILE!$B$6:$Z$5000,23,FALSE))</f>
        <v/>
      </c>
      <c r="H782" s="81" t="str">
        <f>IF(D782="","",VLOOKUP(D782,PROFILE!$B$6:$Z$5000,24,FALSE))</f>
        <v/>
      </c>
      <c r="I782" s="110" t="str">
        <f>IF(D782="","",VLOOKUP(D782,PROFILE!$B$6:$Z$5000,25,FALSE))</f>
        <v/>
      </c>
      <c r="K782" s="87" t="str">
        <f t="shared" si="98"/>
        <v/>
      </c>
      <c r="L782" s="87" t="str">
        <f t="shared" si="94"/>
        <v/>
      </c>
      <c r="N782" s="138" t="str">
        <f t="shared" si="99"/>
        <v/>
      </c>
      <c r="O782" s="110" t="str">
        <f>IF(D782="","",IF(VLOOKUP(D782,KPI!$A$4:$P$5000,16,FALSE)=0,"UNBILL","BILLED"))</f>
        <v/>
      </c>
      <c r="P782" s="90" t="str">
        <f t="shared" si="96"/>
        <v/>
      </c>
      <c r="Q782" s="168" t="str">
        <f t="shared" si="100"/>
        <v>ไม่ระบุ</v>
      </c>
      <c r="R782" s="169" t="str">
        <f t="shared" si="101"/>
        <v/>
      </c>
      <c r="U782" s="91">
        <v>782</v>
      </c>
    </row>
    <row r="783" spans="1:21" x14ac:dyDescent="0.35">
      <c r="A783" s="151" t="str">
        <f t="shared" ca="1" si="95"/>
        <v/>
      </c>
      <c r="B783" s="15">
        <v>792</v>
      </c>
      <c r="C783" s="81" t="str">
        <f t="shared" si="97"/>
        <v/>
      </c>
      <c r="E783" s="109" t="str">
        <f>IF(D783="","",VLOOKUP(D783,PROFILE!$B$6:$Z$5000,10,FALSE))</f>
        <v/>
      </c>
      <c r="F783" s="109" t="str">
        <f>IF(D783="","",VLOOKUP(D783,PROFILE!$B$6:$Z$5000,18,FALSE))</f>
        <v/>
      </c>
      <c r="G783" s="81" t="str">
        <f>IF(D783="","",VLOOKUP(D783,PROFILE!$B$6:$Z$5000,23,FALSE))</f>
        <v/>
      </c>
      <c r="H783" s="81" t="str">
        <f>IF(D783="","",VLOOKUP(D783,PROFILE!$B$6:$Z$5000,24,FALSE))</f>
        <v/>
      </c>
      <c r="I783" s="110" t="str">
        <f>IF(D783="","",VLOOKUP(D783,PROFILE!$B$6:$Z$5000,25,FALSE))</f>
        <v/>
      </c>
      <c r="K783" s="87" t="str">
        <f t="shared" si="98"/>
        <v/>
      </c>
      <c r="L783" s="87" t="str">
        <f t="shared" si="94"/>
        <v/>
      </c>
      <c r="N783" s="138" t="str">
        <f t="shared" si="99"/>
        <v/>
      </c>
      <c r="O783" s="110" t="str">
        <f>IF(D783="","",IF(VLOOKUP(D783,KPI!$A$4:$P$5000,16,FALSE)=0,"UNBILL","BILLED"))</f>
        <v/>
      </c>
      <c r="P783" s="90" t="str">
        <f t="shared" si="96"/>
        <v/>
      </c>
      <c r="Q783" s="168" t="str">
        <f t="shared" si="100"/>
        <v>ไม่ระบุ</v>
      </c>
      <c r="R783" s="169" t="str">
        <f t="shared" si="101"/>
        <v/>
      </c>
      <c r="U783" s="91">
        <v>783</v>
      </c>
    </row>
    <row r="784" spans="1:21" x14ac:dyDescent="0.35">
      <c r="A784" s="151" t="str">
        <f t="shared" ca="1" si="95"/>
        <v/>
      </c>
      <c r="B784" s="15">
        <v>793</v>
      </c>
      <c r="C784" s="81" t="str">
        <f t="shared" si="97"/>
        <v/>
      </c>
      <c r="E784" s="109" t="str">
        <f>IF(D784="","",VLOOKUP(D784,PROFILE!$B$6:$Z$5000,10,FALSE))</f>
        <v/>
      </c>
      <c r="F784" s="109" t="str">
        <f>IF(D784="","",VLOOKUP(D784,PROFILE!$B$6:$Z$5000,18,FALSE))</f>
        <v/>
      </c>
      <c r="G784" s="81" t="str">
        <f>IF(D784="","",VLOOKUP(D784,PROFILE!$B$6:$Z$5000,23,FALSE))</f>
        <v/>
      </c>
      <c r="H784" s="81" t="str">
        <f>IF(D784="","",VLOOKUP(D784,PROFILE!$B$6:$Z$5000,24,FALSE))</f>
        <v/>
      </c>
      <c r="I784" s="110" t="str">
        <f>IF(D784="","",VLOOKUP(D784,PROFILE!$B$6:$Z$5000,25,FALSE))</f>
        <v/>
      </c>
      <c r="K784" s="87" t="str">
        <f t="shared" si="98"/>
        <v/>
      </c>
      <c r="L784" s="87" t="str">
        <f t="shared" si="94"/>
        <v/>
      </c>
      <c r="N784" s="138" t="str">
        <f t="shared" si="99"/>
        <v/>
      </c>
      <c r="O784" s="110" t="str">
        <f>IF(D784="","",IF(VLOOKUP(D784,KPI!$A$4:$P$5000,16,FALSE)=0,"UNBILL","BILLED"))</f>
        <v/>
      </c>
      <c r="P784" s="90" t="str">
        <f t="shared" si="96"/>
        <v/>
      </c>
      <c r="Q784" s="168" t="str">
        <f t="shared" si="100"/>
        <v>ไม่ระบุ</v>
      </c>
      <c r="R784" s="169" t="str">
        <f t="shared" si="101"/>
        <v/>
      </c>
      <c r="U784" s="91">
        <v>784</v>
      </c>
    </row>
    <row r="785" spans="1:21" x14ac:dyDescent="0.35">
      <c r="A785" s="151" t="str">
        <f t="shared" ca="1" si="95"/>
        <v/>
      </c>
      <c r="B785" s="15">
        <v>794</v>
      </c>
      <c r="C785" s="81" t="str">
        <f t="shared" si="97"/>
        <v/>
      </c>
      <c r="E785" s="109" t="str">
        <f>IF(D785="","",VLOOKUP(D785,PROFILE!$B$6:$Z$5000,10,FALSE))</f>
        <v/>
      </c>
      <c r="F785" s="109" t="str">
        <f>IF(D785="","",VLOOKUP(D785,PROFILE!$B$6:$Z$5000,18,FALSE))</f>
        <v/>
      </c>
      <c r="G785" s="81" t="str">
        <f>IF(D785="","",VLOOKUP(D785,PROFILE!$B$6:$Z$5000,23,FALSE))</f>
        <v/>
      </c>
      <c r="H785" s="81" t="str">
        <f>IF(D785="","",VLOOKUP(D785,PROFILE!$B$6:$Z$5000,24,FALSE))</f>
        <v/>
      </c>
      <c r="I785" s="110" t="str">
        <f>IF(D785="","",VLOOKUP(D785,PROFILE!$B$6:$Z$5000,25,FALSE))</f>
        <v/>
      </c>
      <c r="K785" s="87" t="str">
        <f t="shared" si="98"/>
        <v/>
      </c>
      <c r="L785" s="87" t="str">
        <f t="shared" si="94"/>
        <v/>
      </c>
      <c r="N785" s="138" t="str">
        <f t="shared" si="99"/>
        <v/>
      </c>
      <c r="O785" s="110" t="str">
        <f>IF(D785="","",IF(VLOOKUP(D785,KPI!$A$4:$P$5000,16,FALSE)=0,"UNBILL","BILLED"))</f>
        <v/>
      </c>
      <c r="P785" s="90" t="str">
        <f t="shared" si="96"/>
        <v/>
      </c>
      <c r="Q785" s="168" t="str">
        <f t="shared" si="100"/>
        <v>ไม่ระบุ</v>
      </c>
      <c r="R785" s="169" t="str">
        <f t="shared" si="101"/>
        <v/>
      </c>
      <c r="U785" s="91">
        <v>785</v>
      </c>
    </row>
    <row r="786" spans="1:21" x14ac:dyDescent="0.35">
      <c r="A786" s="151" t="str">
        <f t="shared" ca="1" si="95"/>
        <v/>
      </c>
      <c r="B786" s="15">
        <v>795</v>
      </c>
      <c r="C786" s="81" t="str">
        <f t="shared" si="97"/>
        <v/>
      </c>
      <c r="E786" s="109" t="str">
        <f>IF(D786="","",VLOOKUP(D786,PROFILE!$B$6:$Z$5000,10,FALSE))</f>
        <v/>
      </c>
      <c r="F786" s="109" t="str">
        <f>IF(D786="","",VLOOKUP(D786,PROFILE!$B$6:$Z$5000,18,FALSE))</f>
        <v/>
      </c>
      <c r="G786" s="81" t="str">
        <f>IF(D786="","",VLOOKUP(D786,PROFILE!$B$6:$Z$5000,23,FALSE))</f>
        <v/>
      </c>
      <c r="H786" s="81" t="str">
        <f>IF(D786="","",VLOOKUP(D786,PROFILE!$B$6:$Z$5000,24,FALSE))</f>
        <v/>
      </c>
      <c r="I786" s="110" t="str">
        <f>IF(D786="","",VLOOKUP(D786,PROFILE!$B$6:$Z$5000,25,FALSE))</f>
        <v/>
      </c>
      <c r="K786" s="87" t="str">
        <f t="shared" si="98"/>
        <v/>
      </c>
      <c r="L786" s="87" t="str">
        <f t="shared" ref="L786:L849" si="102">IF(D786="","",J786*0.03)</f>
        <v/>
      </c>
      <c r="N786" s="138" t="str">
        <f t="shared" si="99"/>
        <v/>
      </c>
      <c r="O786" s="110" t="str">
        <f>IF(D786="","",IF(VLOOKUP(D786,KPI!$A$4:$P$5000,16,FALSE)=0,"UNBILL","BILLED"))</f>
        <v/>
      </c>
      <c r="P786" s="90" t="str">
        <f t="shared" si="96"/>
        <v/>
      </c>
      <c r="Q786" s="168" t="str">
        <f t="shared" si="100"/>
        <v>ไม่ระบุ</v>
      </c>
      <c r="R786" s="169" t="str">
        <f t="shared" si="101"/>
        <v/>
      </c>
      <c r="U786" s="91">
        <v>786</v>
      </c>
    </row>
    <row r="787" spans="1:21" x14ac:dyDescent="0.35">
      <c r="A787" s="151" t="str">
        <f t="shared" ca="1" si="95"/>
        <v/>
      </c>
      <c r="B787" s="15">
        <v>796</v>
      </c>
      <c r="C787" s="81" t="str">
        <f t="shared" si="97"/>
        <v/>
      </c>
      <c r="E787" s="109" t="str">
        <f>IF(D787="","",VLOOKUP(D787,PROFILE!$B$6:$Z$5000,10,FALSE))</f>
        <v/>
      </c>
      <c r="F787" s="109" t="str">
        <f>IF(D787="","",VLOOKUP(D787,PROFILE!$B$6:$Z$5000,18,FALSE))</f>
        <v/>
      </c>
      <c r="G787" s="81" t="str">
        <f>IF(D787="","",VLOOKUP(D787,PROFILE!$B$6:$Z$5000,23,FALSE))</f>
        <v/>
      </c>
      <c r="H787" s="81" t="str">
        <f>IF(D787="","",VLOOKUP(D787,PROFILE!$B$6:$Z$5000,24,FALSE))</f>
        <v/>
      </c>
      <c r="I787" s="110" t="str">
        <f>IF(D787="","",VLOOKUP(D787,PROFILE!$B$6:$Z$5000,25,FALSE))</f>
        <v/>
      </c>
      <c r="K787" s="87" t="str">
        <f t="shared" si="98"/>
        <v/>
      </c>
      <c r="L787" s="87" t="str">
        <f t="shared" si="102"/>
        <v/>
      </c>
      <c r="N787" s="138" t="str">
        <f t="shared" si="99"/>
        <v/>
      </c>
      <c r="O787" s="110" t="str">
        <f>IF(D787="","",IF(VLOOKUP(D787,KPI!$A$4:$P$5000,16,FALSE)=0,"UNBILL","BILLED"))</f>
        <v/>
      </c>
      <c r="P787" s="90" t="str">
        <f t="shared" si="96"/>
        <v/>
      </c>
      <c r="Q787" s="168" t="str">
        <f t="shared" si="100"/>
        <v>ไม่ระบุ</v>
      </c>
      <c r="R787" s="169" t="str">
        <f t="shared" si="101"/>
        <v/>
      </c>
      <c r="U787" s="91">
        <v>787</v>
      </c>
    </row>
    <row r="788" spans="1:21" x14ac:dyDescent="0.35">
      <c r="A788" s="151" t="str">
        <f t="shared" ca="1" si="95"/>
        <v/>
      </c>
      <c r="B788" s="15">
        <v>797</v>
      </c>
      <c r="C788" s="81" t="str">
        <f t="shared" si="97"/>
        <v/>
      </c>
      <c r="E788" s="109" t="str">
        <f>IF(D788="","",VLOOKUP(D788,PROFILE!$B$6:$Z$5000,10,FALSE))</f>
        <v/>
      </c>
      <c r="F788" s="109" t="str">
        <f>IF(D788="","",VLOOKUP(D788,PROFILE!$B$6:$Z$5000,18,FALSE))</f>
        <v/>
      </c>
      <c r="G788" s="81" t="str">
        <f>IF(D788="","",VLOOKUP(D788,PROFILE!$B$6:$Z$5000,23,FALSE))</f>
        <v/>
      </c>
      <c r="H788" s="81" t="str">
        <f>IF(D788="","",VLOOKUP(D788,PROFILE!$B$6:$Z$5000,24,FALSE))</f>
        <v/>
      </c>
      <c r="I788" s="110" t="str">
        <f>IF(D788="","",VLOOKUP(D788,PROFILE!$B$6:$Z$5000,25,FALSE))</f>
        <v/>
      </c>
      <c r="K788" s="87" t="str">
        <f t="shared" si="98"/>
        <v/>
      </c>
      <c r="L788" s="87" t="str">
        <f t="shared" si="102"/>
        <v/>
      </c>
      <c r="N788" s="138" t="str">
        <f t="shared" si="99"/>
        <v/>
      </c>
      <c r="O788" s="110" t="str">
        <f>IF(D788="","",IF(VLOOKUP(D788,KPI!$A$4:$P$5000,16,FALSE)=0,"UNBILL","BILLED"))</f>
        <v/>
      </c>
      <c r="P788" s="90" t="str">
        <f t="shared" si="96"/>
        <v/>
      </c>
      <c r="Q788" s="168" t="str">
        <f t="shared" si="100"/>
        <v>ไม่ระบุ</v>
      </c>
      <c r="R788" s="169" t="str">
        <f t="shared" si="101"/>
        <v/>
      </c>
      <c r="U788" s="91">
        <v>788</v>
      </c>
    </row>
    <row r="789" spans="1:21" x14ac:dyDescent="0.35">
      <c r="A789" s="151" t="str">
        <f t="shared" ca="1" si="95"/>
        <v/>
      </c>
      <c r="B789" s="15">
        <v>798</v>
      </c>
      <c r="C789" s="81" t="str">
        <f t="shared" si="97"/>
        <v/>
      </c>
      <c r="E789" s="109" t="str">
        <f>IF(D789="","",VLOOKUP(D789,PROFILE!$B$6:$Z$5000,10,FALSE))</f>
        <v/>
      </c>
      <c r="F789" s="109" t="str">
        <f>IF(D789="","",VLOOKUP(D789,PROFILE!$B$6:$Z$5000,18,FALSE))</f>
        <v/>
      </c>
      <c r="G789" s="81" t="str">
        <f>IF(D789="","",VLOOKUP(D789,PROFILE!$B$6:$Z$5000,23,FALSE))</f>
        <v/>
      </c>
      <c r="H789" s="81" t="str">
        <f>IF(D789="","",VLOOKUP(D789,PROFILE!$B$6:$Z$5000,24,FALSE))</f>
        <v/>
      </c>
      <c r="I789" s="110" t="str">
        <f>IF(D789="","",VLOOKUP(D789,PROFILE!$B$6:$Z$5000,25,FALSE))</f>
        <v/>
      </c>
      <c r="K789" s="87" t="str">
        <f t="shared" si="98"/>
        <v/>
      </c>
      <c r="L789" s="87" t="str">
        <f t="shared" si="102"/>
        <v/>
      </c>
      <c r="N789" s="138" t="str">
        <f t="shared" si="99"/>
        <v/>
      </c>
      <c r="O789" s="110" t="str">
        <f>IF(D789="","",IF(VLOOKUP(D789,KPI!$A$4:$P$5000,16,FALSE)=0,"UNBILL","BILLED"))</f>
        <v/>
      </c>
      <c r="P789" s="90" t="str">
        <f t="shared" si="96"/>
        <v/>
      </c>
      <c r="Q789" s="168" t="str">
        <f t="shared" si="100"/>
        <v>ไม่ระบุ</v>
      </c>
      <c r="R789" s="169" t="str">
        <f t="shared" si="101"/>
        <v/>
      </c>
      <c r="U789" s="91">
        <v>789</v>
      </c>
    </row>
    <row r="790" spans="1:21" x14ac:dyDescent="0.35">
      <c r="A790" s="151" t="str">
        <f t="shared" ca="1" si="95"/>
        <v/>
      </c>
      <c r="B790" s="15">
        <v>799</v>
      </c>
      <c r="C790" s="81" t="str">
        <f t="shared" si="97"/>
        <v/>
      </c>
      <c r="E790" s="109" t="str">
        <f>IF(D790="","",VLOOKUP(D790,PROFILE!$B$6:$Z$5000,10,FALSE))</f>
        <v/>
      </c>
      <c r="F790" s="109" t="str">
        <f>IF(D790="","",VLOOKUP(D790,PROFILE!$B$6:$Z$5000,18,FALSE))</f>
        <v/>
      </c>
      <c r="G790" s="81" t="str">
        <f>IF(D790="","",VLOOKUP(D790,PROFILE!$B$6:$Z$5000,23,FALSE))</f>
        <v/>
      </c>
      <c r="H790" s="81" t="str">
        <f>IF(D790="","",VLOOKUP(D790,PROFILE!$B$6:$Z$5000,24,FALSE))</f>
        <v/>
      </c>
      <c r="I790" s="110" t="str">
        <f>IF(D790="","",VLOOKUP(D790,PROFILE!$B$6:$Z$5000,25,FALSE))</f>
        <v/>
      </c>
      <c r="K790" s="87" t="str">
        <f t="shared" si="98"/>
        <v/>
      </c>
      <c r="L790" s="87" t="str">
        <f t="shared" si="102"/>
        <v/>
      </c>
      <c r="N790" s="138" t="str">
        <f t="shared" si="99"/>
        <v/>
      </c>
      <c r="O790" s="110" t="str">
        <f>IF(D790="","",IF(VLOOKUP(D790,KPI!$A$4:$P$5000,16,FALSE)=0,"UNBILL","BILLED"))</f>
        <v/>
      </c>
      <c r="P790" s="90" t="str">
        <f t="shared" si="96"/>
        <v/>
      </c>
      <c r="Q790" s="168" t="str">
        <f t="shared" si="100"/>
        <v>ไม่ระบุ</v>
      </c>
      <c r="R790" s="169" t="str">
        <f t="shared" si="101"/>
        <v/>
      </c>
      <c r="U790" s="91">
        <v>790</v>
      </c>
    </row>
    <row r="791" spans="1:21" x14ac:dyDescent="0.35">
      <c r="A791" s="151" t="str">
        <f t="shared" ca="1" si="95"/>
        <v/>
      </c>
      <c r="B791" s="15">
        <v>800</v>
      </c>
      <c r="C791" s="81" t="str">
        <f t="shared" si="97"/>
        <v/>
      </c>
      <c r="E791" s="109" t="str">
        <f>IF(D791="","",VLOOKUP(D791,PROFILE!$B$6:$Z$5000,10,FALSE))</f>
        <v/>
      </c>
      <c r="F791" s="109" t="str">
        <f>IF(D791="","",VLOOKUP(D791,PROFILE!$B$6:$Z$5000,18,FALSE))</f>
        <v/>
      </c>
      <c r="G791" s="81" t="str">
        <f>IF(D791="","",VLOOKUP(D791,PROFILE!$B$6:$Z$5000,23,FALSE))</f>
        <v/>
      </c>
      <c r="H791" s="81" t="str">
        <f>IF(D791="","",VLOOKUP(D791,PROFILE!$B$6:$Z$5000,24,FALSE))</f>
        <v/>
      </c>
      <c r="I791" s="110" t="str">
        <f>IF(D791="","",VLOOKUP(D791,PROFILE!$B$6:$Z$5000,25,FALSE))</f>
        <v/>
      </c>
      <c r="K791" s="87" t="str">
        <f t="shared" si="98"/>
        <v/>
      </c>
      <c r="L791" s="87" t="str">
        <f t="shared" si="102"/>
        <v/>
      </c>
      <c r="N791" s="138" t="str">
        <f t="shared" si="99"/>
        <v/>
      </c>
      <c r="O791" s="110" t="str">
        <f>IF(D791="","",IF(VLOOKUP(D791,KPI!$A$4:$P$5000,16,FALSE)=0,"UNBILL","BILLED"))</f>
        <v/>
      </c>
      <c r="P791" s="90" t="str">
        <f t="shared" si="96"/>
        <v/>
      </c>
      <c r="Q791" s="168" t="str">
        <f t="shared" si="100"/>
        <v>ไม่ระบุ</v>
      </c>
      <c r="R791" s="169" t="str">
        <f t="shared" si="101"/>
        <v/>
      </c>
      <c r="U791" s="91">
        <v>791</v>
      </c>
    </row>
    <row r="792" spans="1:21" x14ac:dyDescent="0.35">
      <c r="A792" s="151" t="str">
        <f t="shared" ca="1" si="95"/>
        <v/>
      </c>
      <c r="B792" s="15">
        <v>801</v>
      </c>
      <c r="C792" s="81" t="str">
        <f t="shared" si="97"/>
        <v/>
      </c>
      <c r="E792" s="109" t="str">
        <f>IF(D792="","",VLOOKUP(D792,PROFILE!$B$6:$Z$5000,10,FALSE))</f>
        <v/>
      </c>
      <c r="F792" s="109" t="str">
        <f>IF(D792="","",VLOOKUP(D792,PROFILE!$B$6:$Z$5000,18,FALSE))</f>
        <v/>
      </c>
      <c r="G792" s="81" t="str">
        <f>IF(D792="","",VLOOKUP(D792,PROFILE!$B$6:$Z$5000,23,FALSE))</f>
        <v/>
      </c>
      <c r="H792" s="81" t="str">
        <f>IF(D792="","",VLOOKUP(D792,PROFILE!$B$6:$Z$5000,24,FALSE))</f>
        <v/>
      </c>
      <c r="I792" s="110" t="str">
        <f>IF(D792="","",VLOOKUP(D792,PROFILE!$B$6:$Z$5000,25,FALSE))</f>
        <v/>
      </c>
      <c r="K792" s="87" t="str">
        <f t="shared" si="98"/>
        <v/>
      </c>
      <c r="L792" s="87" t="str">
        <f t="shared" si="102"/>
        <v/>
      </c>
      <c r="N792" s="138" t="str">
        <f t="shared" si="99"/>
        <v/>
      </c>
      <c r="O792" s="110" t="str">
        <f>IF(D792="","",IF(VLOOKUP(D792,KPI!$A$4:$P$5000,16,FALSE)=0,"UNBILL","BILLED"))</f>
        <v/>
      </c>
      <c r="P792" s="90" t="str">
        <f t="shared" si="96"/>
        <v/>
      </c>
      <c r="Q792" s="168" t="str">
        <f t="shared" si="100"/>
        <v>ไม่ระบุ</v>
      </c>
      <c r="R792" s="169" t="str">
        <f t="shared" si="101"/>
        <v/>
      </c>
      <c r="U792" s="91">
        <v>792</v>
      </c>
    </row>
    <row r="793" spans="1:21" x14ac:dyDescent="0.35">
      <c r="A793" s="151" t="str">
        <f t="shared" ca="1" si="95"/>
        <v/>
      </c>
      <c r="B793" s="15">
        <v>802</v>
      </c>
      <c r="C793" s="81" t="str">
        <f t="shared" si="97"/>
        <v/>
      </c>
      <c r="E793" s="109" t="str">
        <f>IF(D793="","",VLOOKUP(D793,PROFILE!$B$6:$Z$5000,10,FALSE))</f>
        <v/>
      </c>
      <c r="F793" s="109" t="str">
        <f>IF(D793="","",VLOOKUP(D793,PROFILE!$B$6:$Z$5000,18,FALSE))</f>
        <v/>
      </c>
      <c r="G793" s="81" t="str">
        <f>IF(D793="","",VLOOKUP(D793,PROFILE!$B$6:$Z$5000,23,FALSE))</f>
        <v/>
      </c>
      <c r="H793" s="81" t="str">
        <f>IF(D793="","",VLOOKUP(D793,PROFILE!$B$6:$Z$5000,24,FALSE))</f>
        <v/>
      </c>
      <c r="I793" s="110" t="str">
        <f>IF(D793="","",VLOOKUP(D793,PROFILE!$B$6:$Z$5000,25,FALSE))</f>
        <v/>
      </c>
      <c r="K793" s="87" t="str">
        <f t="shared" si="98"/>
        <v/>
      </c>
      <c r="L793" s="87" t="str">
        <f t="shared" si="102"/>
        <v/>
      </c>
      <c r="N793" s="138" t="str">
        <f t="shared" si="99"/>
        <v/>
      </c>
      <c r="O793" s="110" t="str">
        <f>IF(D793="","",IF(VLOOKUP(D793,KPI!$A$4:$P$5000,16,FALSE)=0,"UNBILL","BILLED"))</f>
        <v/>
      </c>
      <c r="P793" s="90" t="str">
        <f t="shared" si="96"/>
        <v/>
      </c>
      <c r="Q793" s="168" t="str">
        <f t="shared" si="100"/>
        <v>ไม่ระบุ</v>
      </c>
      <c r="R793" s="169" t="str">
        <f t="shared" si="101"/>
        <v/>
      </c>
      <c r="U793" s="91">
        <v>793</v>
      </c>
    </row>
    <row r="794" spans="1:21" x14ac:dyDescent="0.35">
      <c r="A794" s="151" t="str">
        <f t="shared" ca="1" si="95"/>
        <v/>
      </c>
      <c r="B794" s="15">
        <v>803</v>
      </c>
      <c r="C794" s="81" t="str">
        <f t="shared" si="97"/>
        <v/>
      </c>
      <c r="E794" s="109" t="str">
        <f>IF(D794="","",VLOOKUP(D794,PROFILE!$B$6:$Z$5000,10,FALSE))</f>
        <v/>
      </c>
      <c r="F794" s="109" t="str">
        <f>IF(D794="","",VLOOKUP(D794,PROFILE!$B$6:$Z$5000,18,FALSE))</f>
        <v/>
      </c>
      <c r="G794" s="81" t="str">
        <f>IF(D794="","",VLOOKUP(D794,PROFILE!$B$6:$Z$5000,23,FALSE))</f>
        <v/>
      </c>
      <c r="H794" s="81" t="str">
        <f>IF(D794="","",VLOOKUP(D794,PROFILE!$B$6:$Z$5000,24,FALSE))</f>
        <v/>
      </c>
      <c r="I794" s="110" t="str">
        <f>IF(D794="","",VLOOKUP(D794,PROFILE!$B$6:$Z$5000,25,FALSE))</f>
        <v/>
      </c>
      <c r="K794" s="87" t="str">
        <f t="shared" si="98"/>
        <v/>
      </c>
      <c r="L794" s="87" t="str">
        <f t="shared" si="102"/>
        <v/>
      </c>
      <c r="N794" s="138" t="str">
        <f t="shared" si="99"/>
        <v/>
      </c>
      <c r="O794" s="110" t="str">
        <f>IF(D794="","",IF(VLOOKUP(D794,KPI!$A$4:$P$5000,16,FALSE)=0,"UNBILL","BILLED"))</f>
        <v/>
      </c>
      <c r="P794" s="90" t="str">
        <f t="shared" si="96"/>
        <v/>
      </c>
      <c r="Q794" s="168" t="str">
        <f t="shared" si="100"/>
        <v>ไม่ระบุ</v>
      </c>
      <c r="R794" s="169" t="str">
        <f t="shared" si="101"/>
        <v/>
      </c>
      <c r="U794" s="91">
        <v>794</v>
      </c>
    </row>
    <row r="795" spans="1:21" x14ac:dyDescent="0.35">
      <c r="A795" s="151" t="str">
        <f t="shared" ca="1" si="95"/>
        <v/>
      </c>
      <c r="B795" s="15">
        <v>804</v>
      </c>
      <c r="C795" s="81" t="str">
        <f t="shared" si="97"/>
        <v/>
      </c>
      <c r="E795" s="109" t="str">
        <f>IF(D795="","",VLOOKUP(D795,PROFILE!$B$6:$Z$5000,10,FALSE))</f>
        <v/>
      </c>
      <c r="F795" s="109" t="str">
        <f>IF(D795="","",VLOOKUP(D795,PROFILE!$B$6:$Z$5000,18,FALSE))</f>
        <v/>
      </c>
      <c r="G795" s="81" t="str">
        <f>IF(D795="","",VLOOKUP(D795,PROFILE!$B$6:$Z$5000,23,FALSE))</f>
        <v/>
      </c>
      <c r="H795" s="81" t="str">
        <f>IF(D795="","",VLOOKUP(D795,PROFILE!$B$6:$Z$5000,24,FALSE))</f>
        <v/>
      </c>
      <c r="I795" s="110" t="str">
        <f>IF(D795="","",VLOOKUP(D795,PROFILE!$B$6:$Z$5000,25,FALSE))</f>
        <v/>
      </c>
      <c r="K795" s="87" t="str">
        <f t="shared" si="98"/>
        <v/>
      </c>
      <c r="L795" s="87" t="str">
        <f t="shared" si="102"/>
        <v/>
      </c>
      <c r="N795" s="138" t="str">
        <f t="shared" si="99"/>
        <v/>
      </c>
      <c r="O795" s="110" t="str">
        <f>IF(D795="","",IF(VLOOKUP(D795,KPI!$A$4:$P$5000,16,FALSE)=0,"UNBILL","BILLED"))</f>
        <v/>
      </c>
      <c r="P795" s="90" t="str">
        <f t="shared" si="96"/>
        <v/>
      </c>
      <c r="Q795" s="168" t="str">
        <f t="shared" si="100"/>
        <v>ไม่ระบุ</v>
      </c>
      <c r="R795" s="169" t="str">
        <f t="shared" si="101"/>
        <v/>
      </c>
      <c r="U795" s="91">
        <v>795</v>
      </c>
    </row>
    <row r="796" spans="1:21" x14ac:dyDescent="0.35">
      <c r="A796" s="151" t="str">
        <f t="shared" ca="1" si="95"/>
        <v/>
      </c>
      <c r="B796" s="15">
        <v>805</v>
      </c>
      <c r="C796" s="81" t="str">
        <f t="shared" si="97"/>
        <v/>
      </c>
      <c r="E796" s="109" t="str">
        <f>IF(D796="","",VLOOKUP(D796,PROFILE!$B$6:$Z$5000,10,FALSE))</f>
        <v/>
      </c>
      <c r="F796" s="109" t="str">
        <f>IF(D796="","",VLOOKUP(D796,PROFILE!$B$6:$Z$5000,18,FALSE))</f>
        <v/>
      </c>
      <c r="G796" s="81" t="str">
        <f>IF(D796="","",VLOOKUP(D796,PROFILE!$B$6:$Z$5000,23,FALSE))</f>
        <v/>
      </c>
      <c r="H796" s="81" t="str">
        <f>IF(D796="","",VLOOKUP(D796,PROFILE!$B$6:$Z$5000,24,FALSE))</f>
        <v/>
      </c>
      <c r="I796" s="110" t="str">
        <f>IF(D796="","",VLOOKUP(D796,PROFILE!$B$6:$Z$5000,25,FALSE))</f>
        <v/>
      </c>
      <c r="K796" s="87" t="str">
        <f t="shared" si="98"/>
        <v/>
      </c>
      <c r="L796" s="87" t="str">
        <f t="shared" si="102"/>
        <v/>
      </c>
      <c r="N796" s="138" t="str">
        <f t="shared" si="99"/>
        <v/>
      </c>
      <c r="O796" s="110" t="str">
        <f>IF(D796="","",IF(VLOOKUP(D796,KPI!$A$4:$P$5000,16,FALSE)=0,"UNBILL","BILLED"))</f>
        <v/>
      </c>
      <c r="P796" s="90" t="str">
        <f t="shared" si="96"/>
        <v/>
      </c>
      <c r="Q796" s="168" t="str">
        <f t="shared" si="100"/>
        <v>ไม่ระบุ</v>
      </c>
      <c r="R796" s="169" t="str">
        <f t="shared" si="101"/>
        <v/>
      </c>
      <c r="U796" s="91">
        <v>796</v>
      </c>
    </row>
    <row r="797" spans="1:21" x14ac:dyDescent="0.35">
      <c r="A797" s="151" t="str">
        <f t="shared" ca="1" si="95"/>
        <v/>
      </c>
      <c r="B797" s="15">
        <v>806</v>
      </c>
      <c r="C797" s="81" t="str">
        <f t="shared" si="97"/>
        <v/>
      </c>
      <c r="E797" s="109" t="str">
        <f>IF(D797="","",VLOOKUP(D797,PROFILE!$B$6:$Z$5000,10,FALSE))</f>
        <v/>
      </c>
      <c r="F797" s="109" t="str">
        <f>IF(D797="","",VLOOKUP(D797,PROFILE!$B$6:$Z$5000,18,FALSE))</f>
        <v/>
      </c>
      <c r="G797" s="81" t="str">
        <f>IF(D797="","",VLOOKUP(D797,PROFILE!$B$6:$Z$5000,23,FALSE))</f>
        <v/>
      </c>
      <c r="H797" s="81" t="str">
        <f>IF(D797="","",VLOOKUP(D797,PROFILE!$B$6:$Z$5000,24,FALSE))</f>
        <v/>
      </c>
      <c r="I797" s="110" t="str">
        <f>IF(D797="","",VLOOKUP(D797,PROFILE!$B$6:$Z$5000,25,FALSE))</f>
        <v/>
      </c>
      <c r="K797" s="87" t="str">
        <f t="shared" si="98"/>
        <v/>
      </c>
      <c r="L797" s="87" t="str">
        <f t="shared" si="102"/>
        <v/>
      </c>
      <c r="N797" s="138" t="str">
        <f t="shared" si="99"/>
        <v/>
      </c>
      <c r="O797" s="110" t="str">
        <f>IF(D797="","",IF(VLOOKUP(D797,KPI!$A$4:$P$5000,16,FALSE)=0,"UNBILL","BILLED"))</f>
        <v/>
      </c>
      <c r="P797" s="90" t="str">
        <f t="shared" si="96"/>
        <v/>
      </c>
      <c r="Q797" s="168" t="str">
        <f t="shared" si="100"/>
        <v>ไม่ระบุ</v>
      </c>
      <c r="R797" s="169" t="str">
        <f t="shared" si="101"/>
        <v/>
      </c>
      <c r="U797" s="91">
        <v>797</v>
      </c>
    </row>
    <row r="798" spans="1:21" x14ac:dyDescent="0.35">
      <c r="A798" s="151" t="str">
        <f t="shared" ca="1" si="95"/>
        <v/>
      </c>
      <c r="B798" s="15">
        <v>807</v>
      </c>
      <c r="C798" s="81" t="str">
        <f t="shared" si="97"/>
        <v/>
      </c>
      <c r="E798" s="109" t="str">
        <f>IF(D798="","",VLOOKUP(D798,PROFILE!$B$6:$Z$5000,10,FALSE))</f>
        <v/>
      </c>
      <c r="F798" s="109" t="str">
        <f>IF(D798="","",VLOOKUP(D798,PROFILE!$B$6:$Z$5000,18,FALSE))</f>
        <v/>
      </c>
      <c r="G798" s="81" t="str">
        <f>IF(D798="","",VLOOKUP(D798,PROFILE!$B$6:$Z$5000,23,FALSE))</f>
        <v/>
      </c>
      <c r="H798" s="81" t="str">
        <f>IF(D798="","",VLOOKUP(D798,PROFILE!$B$6:$Z$5000,24,FALSE))</f>
        <v/>
      </c>
      <c r="I798" s="110" t="str">
        <f>IF(D798="","",VLOOKUP(D798,PROFILE!$B$6:$Z$5000,25,FALSE))</f>
        <v/>
      </c>
      <c r="K798" s="87" t="str">
        <f t="shared" si="98"/>
        <v/>
      </c>
      <c r="L798" s="87" t="str">
        <f t="shared" si="102"/>
        <v/>
      </c>
      <c r="N798" s="138" t="str">
        <f t="shared" si="99"/>
        <v/>
      </c>
      <c r="O798" s="110" t="str">
        <f>IF(D798="","",IF(VLOOKUP(D798,KPI!$A$4:$P$5000,16,FALSE)=0,"UNBILL","BILLED"))</f>
        <v/>
      </c>
      <c r="P798" s="90" t="str">
        <f t="shared" si="96"/>
        <v/>
      </c>
      <c r="Q798" s="168" t="str">
        <f t="shared" si="100"/>
        <v>ไม่ระบุ</v>
      </c>
      <c r="R798" s="169" t="str">
        <f t="shared" si="101"/>
        <v/>
      </c>
      <c r="U798" s="91">
        <v>798</v>
      </c>
    </row>
    <row r="799" spans="1:21" x14ac:dyDescent="0.35">
      <c r="A799" s="151" t="str">
        <f t="shared" ca="1" si="95"/>
        <v/>
      </c>
      <c r="B799" s="15">
        <v>808</v>
      </c>
      <c r="C799" s="81" t="str">
        <f t="shared" si="97"/>
        <v/>
      </c>
      <c r="E799" s="109" t="str">
        <f>IF(D799="","",VLOOKUP(D799,PROFILE!$B$6:$Z$5000,10,FALSE))</f>
        <v/>
      </c>
      <c r="F799" s="109" t="str">
        <f>IF(D799="","",VLOOKUP(D799,PROFILE!$B$6:$Z$5000,18,FALSE))</f>
        <v/>
      </c>
      <c r="G799" s="81" t="str">
        <f>IF(D799="","",VLOOKUP(D799,PROFILE!$B$6:$Z$5000,23,FALSE))</f>
        <v/>
      </c>
      <c r="H799" s="81" t="str">
        <f>IF(D799="","",VLOOKUP(D799,PROFILE!$B$6:$Z$5000,24,FALSE))</f>
        <v/>
      </c>
      <c r="I799" s="110" t="str">
        <f>IF(D799="","",VLOOKUP(D799,PROFILE!$B$6:$Z$5000,25,FALSE))</f>
        <v/>
      </c>
      <c r="K799" s="87" t="str">
        <f t="shared" si="98"/>
        <v/>
      </c>
      <c r="L799" s="87" t="str">
        <f t="shared" si="102"/>
        <v/>
      </c>
      <c r="N799" s="138" t="str">
        <f t="shared" si="99"/>
        <v/>
      </c>
      <c r="O799" s="110" t="str">
        <f>IF(D799="","",IF(VLOOKUP(D799,KPI!$A$4:$P$5000,16,FALSE)=0,"UNBILL","BILLED"))</f>
        <v/>
      </c>
      <c r="P799" s="90" t="str">
        <f t="shared" si="96"/>
        <v/>
      </c>
      <c r="Q799" s="168" t="str">
        <f t="shared" si="100"/>
        <v>ไม่ระบุ</v>
      </c>
      <c r="R799" s="169" t="str">
        <f t="shared" si="101"/>
        <v/>
      </c>
      <c r="U799" s="91">
        <v>799</v>
      </c>
    </row>
    <row r="800" spans="1:21" x14ac:dyDescent="0.35">
      <c r="A800" s="151" t="str">
        <f t="shared" ca="1" si="95"/>
        <v/>
      </c>
      <c r="B800" s="15">
        <v>809</v>
      </c>
      <c r="C800" s="81" t="str">
        <f t="shared" si="97"/>
        <v/>
      </c>
      <c r="E800" s="109" t="str">
        <f>IF(D800="","",VLOOKUP(D800,PROFILE!$B$6:$Z$5000,10,FALSE))</f>
        <v/>
      </c>
      <c r="F800" s="109" t="str">
        <f>IF(D800="","",VLOOKUP(D800,PROFILE!$B$6:$Z$5000,18,FALSE))</f>
        <v/>
      </c>
      <c r="G800" s="81" t="str">
        <f>IF(D800="","",VLOOKUP(D800,PROFILE!$B$6:$Z$5000,23,FALSE))</f>
        <v/>
      </c>
      <c r="H800" s="81" t="str">
        <f>IF(D800="","",VLOOKUP(D800,PROFILE!$B$6:$Z$5000,24,FALSE))</f>
        <v/>
      </c>
      <c r="I800" s="110" t="str">
        <f>IF(D800="","",VLOOKUP(D800,PROFILE!$B$6:$Z$5000,25,FALSE))</f>
        <v/>
      </c>
      <c r="K800" s="87" t="str">
        <f t="shared" si="98"/>
        <v/>
      </c>
      <c r="L800" s="87" t="str">
        <f t="shared" si="102"/>
        <v/>
      </c>
      <c r="N800" s="138" t="str">
        <f t="shared" si="99"/>
        <v/>
      </c>
      <c r="O800" s="110" t="str">
        <f>IF(D800="","",IF(VLOOKUP(D800,KPI!$A$4:$P$5000,16,FALSE)=0,"UNBILL","BILLED"))</f>
        <v/>
      </c>
      <c r="P800" s="90" t="str">
        <f t="shared" si="96"/>
        <v/>
      </c>
      <c r="Q800" s="168" t="str">
        <f t="shared" si="100"/>
        <v>ไม่ระบุ</v>
      </c>
      <c r="R800" s="169" t="str">
        <f t="shared" si="101"/>
        <v/>
      </c>
      <c r="U800" s="91">
        <v>800</v>
      </c>
    </row>
    <row r="801" spans="1:21" x14ac:dyDescent="0.35">
      <c r="A801" s="151" t="str">
        <f t="shared" ca="1" si="95"/>
        <v/>
      </c>
      <c r="B801" s="15">
        <v>810</v>
      </c>
      <c r="C801" s="81" t="str">
        <f t="shared" si="97"/>
        <v/>
      </c>
      <c r="E801" s="109" t="str">
        <f>IF(D801="","",VLOOKUP(D801,PROFILE!$B$6:$Z$5000,10,FALSE))</f>
        <v/>
      </c>
      <c r="F801" s="109" t="str">
        <f>IF(D801="","",VLOOKUP(D801,PROFILE!$B$6:$Z$5000,18,FALSE))</f>
        <v/>
      </c>
      <c r="G801" s="81" t="str">
        <f>IF(D801="","",VLOOKUP(D801,PROFILE!$B$6:$Z$5000,23,FALSE))</f>
        <v/>
      </c>
      <c r="H801" s="81" t="str">
        <f>IF(D801="","",VLOOKUP(D801,PROFILE!$B$6:$Z$5000,24,FALSE))</f>
        <v/>
      </c>
      <c r="I801" s="110" t="str">
        <f>IF(D801="","",VLOOKUP(D801,PROFILE!$B$6:$Z$5000,25,FALSE))</f>
        <v/>
      </c>
      <c r="K801" s="87" t="str">
        <f t="shared" si="98"/>
        <v/>
      </c>
      <c r="L801" s="87" t="str">
        <f t="shared" si="102"/>
        <v/>
      </c>
      <c r="N801" s="138" t="str">
        <f t="shared" si="99"/>
        <v/>
      </c>
      <c r="O801" s="110" t="str">
        <f>IF(D801="","",IF(VLOOKUP(D801,KPI!$A$4:$P$5000,16,FALSE)=0,"UNBILL","BILLED"))</f>
        <v/>
      </c>
      <c r="P801" s="90" t="str">
        <f t="shared" si="96"/>
        <v/>
      </c>
      <c r="Q801" s="168" t="str">
        <f t="shared" si="100"/>
        <v>ไม่ระบุ</v>
      </c>
      <c r="R801" s="169" t="str">
        <f t="shared" si="101"/>
        <v/>
      </c>
      <c r="U801" s="91">
        <v>801</v>
      </c>
    </row>
    <row r="802" spans="1:21" x14ac:dyDescent="0.35">
      <c r="A802" s="151" t="str">
        <f t="shared" ca="1" si="95"/>
        <v/>
      </c>
      <c r="B802" s="15">
        <v>811</v>
      </c>
      <c r="C802" s="81" t="str">
        <f t="shared" si="97"/>
        <v/>
      </c>
      <c r="E802" s="109" t="str">
        <f>IF(D802="","",VLOOKUP(D802,PROFILE!$B$6:$Z$5000,10,FALSE))</f>
        <v/>
      </c>
      <c r="F802" s="109" t="str">
        <f>IF(D802="","",VLOOKUP(D802,PROFILE!$B$6:$Z$5000,18,FALSE))</f>
        <v/>
      </c>
      <c r="G802" s="81" t="str">
        <f>IF(D802="","",VLOOKUP(D802,PROFILE!$B$6:$Z$5000,23,FALSE))</f>
        <v/>
      </c>
      <c r="H802" s="81" t="str">
        <f>IF(D802="","",VLOOKUP(D802,PROFILE!$B$6:$Z$5000,24,FALSE))</f>
        <v/>
      </c>
      <c r="I802" s="110" t="str">
        <f>IF(D802="","",VLOOKUP(D802,PROFILE!$B$6:$Z$5000,25,FALSE))</f>
        <v/>
      </c>
      <c r="K802" s="87" t="str">
        <f t="shared" si="98"/>
        <v/>
      </c>
      <c r="L802" s="87" t="str">
        <f t="shared" si="102"/>
        <v/>
      </c>
      <c r="N802" s="138" t="str">
        <f t="shared" si="99"/>
        <v/>
      </c>
      <c r="O802" s="110" t="str">
        <f>IF(D802="","",IF(VLOOKUP(D802,KPI!$A$4:$P$5000,16,FALSE)=0,"UNBILL","BILLED"))</f>
        <v/>
      </c>
      <c r="P802" s="90" t="str">
        <f t="shared" si="96"/>
        <v/>
      </c>
      <c r="Q802" s="168" t="str">
        <f t="shared" si="100"/>
        <v>ไม่ระบุ</v>
      </c>
      <c r="R802" s="169" t="str">
        <f t="shared" si="101"/>
        <v/>
      </c>
      <c r="U802" s="91">
        <v>802</v>
      </c>
    </row>
    <row r="803" spans="1:21" x14ac:dyDescent="0.35">
      <c r="A803" s="151" t="str">
        <f t="shared" ref="A803:A866" ca="1" si="103">IF(C803="","",NOW())</f>
        <v/>
      </c>
      <c r="B803" s="15">
        <v>812</v>
      </c>
      <c r="C803" s="81" t="str">
        <f t="shared" si="97"/>
        <v/>
      </c>
      <c r="E803" s="109" t="str">
        <f>IF(D803="","",VLOOKUP(D803,PROFILE!$B$6:$Z$5000,10,FALSE))</f>
        <v/>
      </c>
      <c r="F803" s="109" t="str">
        <f>IF(D803="","",VLOOKUP(D803,PROFILE!$B$6:$Z$5000,18,FALSE))</f>
        <v/>
      </c>
      <c r="G803" s="81" t="str">
        <f>IF(D803="","",VLOOKUP(D803,PROFILE!$B$6:$Z$5000,23,FALSE))</f>
        <v/>
      </c>
      <c r="H803" s="81" t="str">
        <f>IF(D803="","",VLOOKUP(D803,PROFILE!$B$6:$Z$5000,24,FALSE))</f>
        <v/>
      </c>
      <c r="I803" s="110" t="str">
        <f>IF(D803="","",VLOOKUP(D803,PROFILE!$B$6:$Z$5000,25,FALSE))</f>
        <v/>
      </c>
      <c r="K803" s="87" t="str">
        <f t="shared" si="98"/>
        <v/>
      </c>
      <c r="L803" s="87" t="str">
        <f t="shared" si="102"/>
        <v/>
      </c>
      <c r="N803" s="138" t="str">
        <f t="shared" si="99"/>
        <v/>
      </c>
      <c r="O803" s="110" t="str">
        <f>IF(D803="","",IF(VLOOKUP(D803,KPI!$A$4:$P$5000,16,FALSE)=0,"UNBILL","BILLED"))</f>
        <v/>
      </c>
      <c r="P803" s="90" t="str">
        <f t="shared" si="96"/>
        <v/>
      </c>
      <c r="Q803" s="168" t="str">
        <f t="shared" si="100"/>
        <v>ไม่ระบุ</v>
      </c>
      <c r="R803" s="169" t="str">
        <f t="shared" si="101"/>
        <v/>
      </c>
      <c r="U803" s="91">
        <v>803</v>
      </c>
    </row>
    <row r="804" spans="1:21" x14ac:dyDescent="0.35">
      <c r="A804" s="151" t="str">
        <f t="shared" ca="1" si="103"/>
        <v/>
      </c>
      <c r="B804" s="15">
        <v>813</v>
      </c>
      <c r="C804" s="81" t="str">
        <f t="shared" si="97"/>
        <v/>
      </c>
      <c r="E804" s="109" t="str">
        <f>IF(D804="","",VLOOKUP(D804,PROFILE!$B$6:$Z$5000,10,FALSE))</f>
        <v/>
      </c>
      <c r="F804" s="109" t="str">
        <f>IF(D804="","",VLOOKUP(D804,PROFILE!$B$6:$Z$5000,18,FALSE))</f>
        <v/>
      </c>
      <c r="G804" s="81" t="str">
        <f>IF(D804="","",VLOOKUP(D804,PROFILE!$B$6:$Z$5000,23,FALSE))</f>
        <v/>
      </c>
      <c r="H804" s="81" t="str">
        <f>IF(D804="","",VLOOKUP(D804,PROFILE!$B$6:$Z$5000,24,FALSE))</f>
        <v/>
      </c>
      <c r="I804" s="110" t="str">
        <f>IF(D804="","",VLOOKUP(D804,PROFILE!$B$6:$Z$5000,25,FALSE))</f>
        <v/>
      </c>
      <c r="K804" s="87" t="str">
        <f t="shared" si="98"/>
        <v/>
      </c>
      <c r="L804" s="87" t="str">
        <f t="shared" si="102"/>
        <v/>
      </c>
      <c r="N804" s="138" t="str">
        <f t="shared" si="99"/>
        <v/>
      </c>
      <c r="O804" s="110" t="str">
        <f>IF(D804="","",IF(VLOOKUP(D804,KPI!$A$4:$P$5000,16,FALSE)=0,"UNBILL","BILLED"))</f>
        <v/>
      </c>
      <c r="P804" s="90" t="str">
        <f t="shared" si="96"/>
        <v/>
      </c>
      <c r="Q804" s="168" t="str">
        <f t="shared" si="100"/>
        <v>ไม่ระบุ</v>
      </c>
      <c r="R804" s="169" t="str">
        <f t="shared" si="101"/>
        <v/>
      </c>
      <c r="U804" s="91">
        <v>804</v>
      </c>
    </row>
    <row r="805" spans="1:21" x14ac:dyDescent="0.35">
      <c r="A805" s="151" t="str">
        <f t="shared" ca="1" si="103"/>
        <v/>
      </c>
      <c r="B805" s="15">
        <v>814</v>
      </c>
      <c r="C805" s="81" t="str">
        <f t="shared" si="97"/>
        <v/>
      </c>
      <c r="E805" s="109" t="str">
        <f>IF(D805="","",VLOOKUP(D805,PROFILE!$B$6:$Z$5000,10,FALSE))</f>
        <v/>
      </c>
      <c r="F805" s="109" t="str">
        <f>IF(D805="","",VLOOKUP(D805,PROFILE!$B$6:$Z$5000,18,FALSE))</f>
        <v/>
      </c>
      <c r="G805" s="81" t="str">
        <f>IF(D805="","",VLOOKUP(D805,PROFILE!$B$6:$Z$5000,23,FALSE))</f>
        <v/>
      </c>
      <c r="H805" s="81" t="str">
        <f>IF(D805="","",VLOOKUP(D805,PROFILE!$B$6:$Z$5000,24,FALSE))</f>
        <v/>
      </c>
      <c r="I805" s="110" t="str">
        <f>IF(D805="","",VLOOKUP(D805,PROFILE!$B$6:$Z$5000,25,FALSE))</f>
        <v/>
      </c>
      <c r="K805" s="87" t="str">
        <f t="shared" si="98"/>
        <v/>
      </c>
      <c r="L805" s="87" t="str">
        <f t="shared" si="102"/>
        <v/>
      </c>
      <c r="N805" s="138" t="str">
        <f t="shared" si="99"/>
        <v/>
      </c>
      <c r="O805" s="110" t="str">
        <f>IF(D805="","",IF(VLOOKUP(D805,KPI!$A$4:$P$5000,16,FALSE)=0,"UNBILL","BILLED"))</f>
        <v/>
      </c>
      <c r="P805" s="90" t="str">
        <f t="shared" si="96"/>
        <v/>
      </c>
      <c r="Q805" s="168" t="str">
        <f t="shared" si="100"/>
        <v>ไม่ระบุ</v>
      </c>
      <c r="R805" s="169" t="str">
        <f t="shared" si="101"/>
        <v/>
      </c>
      <c r="U805" s="91">
        <v>805</v>
      </c>
    </row>
    <row r="806" spans="1:21" x14ac:dyDescent="0.35">
      <c r="A806" s="151" t="str">
        <f t="shared" ca="1" si="103"/>
        <v/>
      </c>
      <c r="B806" s="15">
        <v>815</v>
      </c>
      <c r="C806" s="81" t="str">
        <f t="shared" si="97"/>
        <v/>
      </c>
      <c r="E806" s="109" t="str">
        <f>IF(D806="","",VLOOKUP(D806,PROFILE!$B$6:$Z$5000,10,FALSE))</f>
        <v/>
      </c>
      <c r="F806" s="109" t="str">
        <f>IF(D806="","",VLOOKUP(D806,PROFILE!$B$6:$Z$5000,18,FALSE))</f>
        <v/>
      </c>
      <c r="G806" s="81" t="str">
        <f>IF(D806="","",VLOOKUP(D806,PROFILE!$B$6:$Z$5000,23,FALSE))</f>
        <v/>
      </c>
      <c r="H806" s="81" t="str">
        <f>IF(D806="","",VLOOKUP(D806,PROFILE!$B$6:$Z$5000,24,FALSE))</f>
        <v/>
      </c>
      <c r="I806" s="110" t="str">
        <f>IF(D806="","",VLOOKUP(D806,PROFILE!$B$6:$Z$5000,25,FALSE))</f>
        <v/>
      </c>
      <c r="K806" s="87" t="str">
        <f t="shared" si="98"/>
        <v/>
      </c>
      <c r="L806" s="87" t="str">
        <f t="shared" si="102"/>
        <v/>
      </c>
      <c r="N806" s="138" t="str">
        <f t="shared" si="99"/>
        <v/>
      </c>
      <c r="O806" s="110" t="str">
        <f>IF(D806="","",IF(VLOOKUP(D806,KPI!$A$4:$P$5000,16,FALSE)=0,"UNBILL","BILLED"))</f>
        <v/>
      </c>
      <c r="P806" s="90" t="str">
        <f t="shared" si="96"/>
        <v/>
      </c>
      <c r="Q806" s="168" t="str">
        <f t="shared" si="100"/>
        <v>ไม่ระบุ</v>
      </c>
      <c r="R806" s="169" t="str">
        <f t="shared" si="101"/>
        <v/>
      </c>
      <c r="U806" s="91">
        <v>806</v>
      </c>
    </row>
    <row r="807" spans="1:21" x14ac:dyDescent="0.35">
      <c r="A807" s="151" t="str">
        <f t="shared" ca="1" si="103"/>
        <v/>
      </c>
      <c r="B807" s="15">
        <v>816</v>
      </c>
      <c r="C807" s="81" t="str">
        <f t="shared" si="97"/>
        <v/>
      </c>
      <c r="E807" s="109" t="str">
        <f>IF(D807="","",VLOOKUP(D807,PROFILE!$B$6:$Z$5000,10,FALSE))</f>
        <v/>
      </c>
      <c r="F807" s="109" t="str">
        <f>IF(D807="","",VLOOKUP(D807,PROFILE!$B$6:$Z$5000,18,FALSE))</f>
        <v/>
      </c>
      <c r="G807" s="81" t="str">
        <f>IF(D807="","",VLOOKUP(D807,PROFILE!$B$6:$Z$5000,23,FALSE))</f>
        <v/>
      </c>
      <c r="H807" s="81" t="str">
        <f>IF(D807="","",VLOOKUP(D807,PROFILE!$B$6:$Z$5000,24,FALSE))</f>
        <v/>
      </c>
      <c r="I807" s="110" t="str">
        <f>IF(D807="","",VLOOKUP(D807,PROFILE!$B$6:$Z$5000,25,FALSE))</f>
        <v/>
      </c>
      <c r="K807" s="87" t="str">
        <f t="shared" si="98"/>
        <v/>
      </c>
      <c r="L807" s="87" t="str">
        <f t="shared" si="102"/>
        <v/>
      </c>
      <c r="N807" s="138" t="str">
        <f t="shared" si="99"/>
        <v/>
      </c>
      <c r="O807" s="110" t="str">
        <f>IF(D807="","",IF(VLOOKUP(D807,KPI!$A$4:$P$5000,16,FALSE)=0,"UNBILL","BILLED"))</f>
        <v/>
      </c>
      <c r="P807" s="90" t="str">
        <f t="shared" si="96"/>
        <v/>
      </c>
      <c r="Q807" s="168" t="str">
        <f t="shared" si="100"/>
        <v>ไม่ระบุ</v>
      </c>
      <c r="R807" s="169" t="str">
        <f t="shared" si="101"/>
        <v/>
      </c>
      <c r="U807" s="91">
        <v>807</v>
      </c>
    </row>
    <row r="808" spans="1:21" x14ac:dyDescent="0.35">
      <c r="A808" s="151" t="str">
        <f t="shared" ca="1" si="103"/>
        <v/>
      </c>
      <c r="B808" s="15">
        <v>817</v>
      </c>
      <c r="C808" s="81" t="str">
        <f t="shared" si="97"/>
        <v/>
      </c>
      <c r="E808" s="109" t="str">
        <f>IF(D808="","",VLOOKUP(D808,PROFILE!$B$6:$Z$5000,10,FALSE))</f>
        <v/>
      </c>
      <c r="F808" s="109" t="str">
        <f>IF(D808="","",VLOOKUP(D808,PROFILE!$B$6:$Z$5000,18,FALSE))</f>
        <v/>
      </c>
      <c r="G808" s="81" t="str">
        <f>IF(D808="","",VLOOKUP(D808,PROFILE!$B$6:$Z$5000,23,FALSE))</f>
        <v/>
      </c>
      <c r="H808" s="81" t="str">
        <f>IF(D808="","",VLOOKUP(D808,PROFILE!$B$6:$Z$5000,24,FALSE))</f>
        <v/>
      </c>
      <c r="I808" s="110" t="str">
        <f>IF(D808="","",VLOOKUP(D808,PROFILE!$B$6:$Z$5000,25,FALSE))</f>
        <v/>
      </c>
      <c r="K808" s="87" t="str">
        <f t="shared" si="98"/>
        <v/>
      </c>
      <c r="L808" s="87" t="str">
        <f t="shared" si="102"/>
        <v/>
      </c>
      <c r="N808" s="138" t="str">
        <f t="shared" si="99"/>
        <v/>
      </c>
      <c r="O808" s="110" t="str">
        <f>IF(D808="","",IF(VLOOKUP(D808,KPI!$A$4:$P$5000,16,FALSE)=0,"UNBILL","BILLED"))</f>
        <v/>
      </c>
      <c r="P808" s="90" t="str">
        <f t="shared" si="96"/>
        <v/>
      </c>
      <c r="Q808" s="168" t="str">
        <f t="shared" si="100"/>
        <v>ไม่ระบุ</v>
      </c>
      <c r="R808" s="169" t="str">
        <f t="shared" si="101"/>
        <v/>
      </c>
      <c r="U808" s="91">
        <v>808</v>
      </c>
    </row>
    <row r="809" spans="1:21" x14ac:dyDescent="0.35">
      <c r="A809" s="151" t="str">
        <f t="shared" ca="1" si="103"/>
        <v/>
      </c>
      <c r="B809" s="15">
        <v>818</v>
      </c>
      <c r="C809" s="81" t="str">
        <f t="shared" si="97"/>
        <v/>
      </c>
      <c r="E809" s="109" t="str">
        <f>IF(D809="","",VLOOKUP(D809,PROFILE!$B$6:$Z$5000,10,FALSE))</f>
        <v/>
      </c>
      <c r="F809" s="109" t="str">
        <f>IF(D809="","",VLOOKUP(D809,PROFILE!$B$6:$Z$5000,18,FALSE))</f>
        <v/>
      </c>
      <c r="G809" s="81" t="str">
        <f>IF(D809="","",VLOOKUP(D809,PROFILE!$B$6:$Z$5000,23,FALSE))</f>
        <v/>
      </c>
      <c r="H809" s="81" t="str">
        <f>IF(D809="","",VLOOKUP(D809,PROFILE!$B$6:$Z$5000,24,FALSE))</f>
        <v/>
      </c>
      <c r="I809" s="110" t="str">
        <f>IF(D809="","",VLOOKUP(D809,PROFILE!$B$6:$Z$5000,25,FALSE))</f>
        <v/>
      </c>
      <c r="K809" s="87" t="str">
        <f t="shared" si="98"/>
        <v/>
      </c>
      <c r="L809" s="87" t="str">
        <f t="shared" si="102"/>
        <v/>
      </c>
      <c r="N809" s="138" t="str">
        <f t="shared" si="99"/>
        <v/>
      </c>
      <c r="O809" s="110" t="str">
        <f>IF(D809="","",IF(VLOOKUP(D809,KPI!$A$4:$P$5000,16,FALSE)=0,"UNBILL","BILLED"))</f>
        <v/>
      </c>
      <c r="P809" s="90" t="str">
        <f t="shared" si="96"/>
        <v/>
      </c>
      <c r="Q809" s="168" t="str">
        <f t="shared" si="100"/>
        <v>ไม่ระบุ</v>
      </c>
      <c r="R809" s="169" t="str">
        <f t="shared" si="101"/>
        <v/>
      </c>
      <c r="U809" s="91">
        <v>809</v>
      </c>
    </row>
    <row r="810" spans="1:21" x14ac:dyDescent="0.35">
      <c r="A810" s="151" t="str">
        <f t="shared" ca="1" si="103"/>
        <v/>
      </c>
      <c r="B810" s="15">
        <v>819</v>
      </c>
      <c r="C810" s="81" t="str">
        <f t="shared" si="97"/>
        <v/>
      </c>
      <c r="E810" s="109" t="str">
        <f>IF(D810="","",VLOOKUP(D810,PROFILE!$B$6:$Z$5000,10,FALSE))</f>
        <v/>
      </c>
      <c r="F810" s="109" t="str">
        <f>IF(D810="","",VLOOKUP(D810,PROFILE!$B$6:$Z$5000,18,FALSE))</f>
        <v/>
      </c>
      <c r="G810" s="81" t="str">
        <f>IF(D810="","",VLOOKUP(D810,PROFILE!$B$6:$Z$5000,23,FALSE))</f>
        <v/>
      </c>
      <c r="H810" s="81" t="str">
        <f>IF(D810="","",VLOOKUP(D810,PROFILE!$B$6:$Z$5000,24,FALSE))</f>
        <v/>
      </c>
      <c r="I810" s="110" t="str">
        <f>IF(D810="","",VLOOKUP(D810,PROFILE!$B$6:$Z$5000,25,FALSE))</f>
        <v/>
      </c>
      <c r="K810" s="87" t="str">
        <f t="shared" si="98"/>
        <v/>
      </c>
      <c r="L810" s="87" t="str">
        <f t="shared" si="102"/>
        <v/>
      </c>
      <c r="N810" s="138" t="str">
        <f t="shared" si="99"/>
        <v/>
      </c>
      <c r="O810" s="110" t="str">
        <f>IF(D810="","",IF(VLOOKUP(D810,KPI!$A$4:$P$5000,16,FALSE)=0,"UNBILL","BILLED"))</f>
        <v/>
      </c>
      <c r="P810" s="90" t="str">
        <f t="shared" si="96"/>
        <v/>
      </c>
      <c r="Q810" s="168" t="str">
        <f t="shared" si="100"/>
        <v>ไม่ระบุ</v>
      </c>
      <c r="R810" s="169" t="str">
        <f t="shared" si="101"/>
        <v/>
      </c>
      <c r="U810" s="91">
        <v>810</v>
      </c>
    </row>
    <row r="811" spans="1:21" x14ac:dyDescent="0.35">
      <c r="A811" s="151" t="str">
        <f t="shared" ca="1" si="103"/>
        <v/>
      </c>
      <c r="B811" s="15">
        <v>820</v>
      </c>
      <c r="C811" s="81" t="str">
        <f t="shared" si="97"/>
        <v/>
      </c>
      <c r="E811" s="109" t="str">
        <f>IF(D811="","",VLOOKUP(D811,PROFILE!$B$6:$Z$5000,10,FALSE))</f>
        <v/>
      </c>
      <c r="F811" s="109" t="str">
        <f>IF(D811="","",VLOOKUP(D811,PROFILE!$B$6:$Z$5000,18,FALSE))</f>
        <v/>
      </c>
      <c r="G811" s="81" t="str">
        <f>IF(D811="","",VLOOKUP(D811,PROFILE!$B$6:$Z$5000,23,FALSE))</f>
        <v/>
      </c>
      <c r="H811" s="81" t="str">
        <f>IF(D811="","",VLOOKUP(D811,PROFILE!$B$6:$Z$5000,24,FALSE))</f>
        <v/>
      </c>
      <c r="I811" s="110" t="str">
        <f>IF(D811="","",VLOOKUP(D811,PROFILE!$B$6:$Z$5000,25,FALSE))</f>
        <v/>
      </c>
      <c r="K811" s="87" t="str">
        <f t="shared" si="98"/>
        <v/>
      </c>
      <c r="L811" s="87" t="str">
        <f t="shared" si="102"/>
        <v/>
      </c>
      <c r="N811" s="138" t="str">
        <f t="shared" si="99"/>
        <v/>
      </c>
      <c r="O811" s="110" t="str">
        <f>IF(D811="","",IF(VLOOKUP(D811,KPI!$A$4:$P$5000,16,FALSE)=0,"UNBILL","BILLED"))</f>
        <v/>
      </c>
      <c r="P811" s="90" t="str">
        <f t="shared" si="96"/>
        <v/>
      </c>
      <c r="Q811" s="168" t="str">
        <f t="shared" si="100"/>
        <v>ไม่ระบุ</v>
      </c>
      <c r="R811" s="169" t="str">
        <f t="shared" si="101"/>
        <v/>
      </c>
      <c r="U811" s="91">
        <v>811</v>
      </c>
    </row>
    <row r="812" spans="1:21" x14ac:dyDescent="0.35">
      <c r="A812" s="151" t="str">
        <f t="shared" ca="1" si="103"/>
        <v/>
      </c>
      <c r="B812" s="15">
        <v>821</v>
      </c>
      <c r="C812" s="81" t="str">
        <f t="shared" si="97"/>
        <v/>
      </c>
      <c r="E812" s="109" t="str">
        <f>IF(D812="","",VLOOKUP(D812,PROFILE!$B$6:$Z$5000,10,FALSE))</f>
        <v/>
      </c>
      <c r="F812" s="109" t="str">
        <f>IF(D812="","",VLOOKUP(D812,PROFILE!$B$6:$Z$5000,18,FALSE))</f>
        <v/>
      </c>
      <c r="G812" s="81" t="str">
        <f>IF(D812="","",VLOOKUP(D812,PROFILE!$B$6:$Z$5000,23,FALSE))</f>
        <v/>
      </c>
      <c r="H812" s="81" t="str">
        <f>IF(D812="","",VLOOKUP(D812,PROFILE!$B$6:$Z$5000,24,FALSE))</f>
        <v/>
      </c>
      <c r="I812" s="110" t="str">
        <f>IF(D812="","",VLOOKUP(D812,PROFILE!$B$6:$Z$5000,25,FALSE))</f>
        <v/>
      </c>
      <c r="K812" s="87" t="str">
        <f t="shared" si="98"/>
        <v/>
      </c>
      <c r="L812" s="87" t="str">
        <f t="shared" si="102"/>
        <v/>
      </c>
      <c r="N812" s="138" t="str">
        <f t="shared" si="99"/>
        <v/>
      </c>
      <c r="O812" s="110" t="str">
        <f>IF(D812="","",IF(VLOOKUP(D812,KPI!$A$4:$P$5000,16,FALSE)=0,"UNBILL","BILLED"))</f>
        <v/>
      </c>
      <c r="P812" s="90" t="str">
        <f t="shared" si="96"/>
        <v/>
      </c>
      <c r="Q812" s="168" t="str">
        <f t="shared" si="100"/>
        <v>ไม่ระบุ</v>
      </c>
      <c r="R812" s="169" t="str">
        <f t="shared" si="101"/>
        <v/>
      </c>
      <c r="U812" s="91">
        <v>812</v>
      </c>
    </row>
    <row r="813" spans="1:21" x14ac:dyDescent="0.35">
      <c r="A813" s="151" t="str">
        <f t="shared" ca="1" si="103"/>
        <v/>
      </c>
      <c r="B813" s="15">
        <v>822</v>
      </c>
      <c r="C813" s="81" t="str">
        <f t="shared" si="97"/>
        <v/>
      </c>
      <c r="E813" s="109" t="str">
        <f>IF(D813="","",VLOOKUP(D813,PROFILE!$B$6:$Z$5000,10,FALSE))</f>
        <v/>
      </c>
      <c r="F813" s="109" t="str">
        <f>IF(D813="","",VLOOKUP(D813,PROFILE!$B$6:$Z$5000,18,FALSE))</f>
        <v/>
      </c>
      <c r="G813" s="81" t="str">
        <f>IF(D813="","",VLOOKUP(D813,PROFILE!$B$6:$Z$5000,23,FALSE))</f>
        <v/>
      </c>
      <c r="H813" s="81" t="str">
        <f>IF(D813="","",VLOOKUP(D813,PROFILE!$B$6:$Z$5000,24,FALSE))</f>
        <v/>
      </c>
      <c r="I813" s="110" t="str">
        <f>IF(D813="","",VLOOKUP(D813,PROFILE!$B$6:$Z$5000,25,FALSE))</f>
        <v/>
      </c>
      <c r="K813" s="87" t="str">
        <f t="shared" si="98"/>
        <v/>
      </c>
      <c r="L813" s="87" t="str">
        <f t="shared" si="102"/>
        <v/>
      </c>
      <c r="N813" s="138" t="str">
        <f t="shared" si="99"/>
        <v/>
      </c>
      <c r="O813" s="110" t="str">
        <f>IF(D813="","",IF(VLOOKUP(D813,KPI!$A$4:$P$5000,16,FALSE)=0,"UNBILL","BILLED"))</f>
        <v/>
      </c>
      <c r="P813" s="90" t="str">
        <f t="shared" si="96"/>
        <v/>
      </c>
      <c r="Q813" s="168" t="str">
        <f t="shared" si="100"/>
        <v>ไม่ระบุ</v>
      </c>
      <c r="R813" s="169" t="str">
        <f t="shared" si="101"/>
        <v/>
      </c>
      <c r="U813" s="91">
        <v>813</v>
      </c>
    </row>
    <row r="814" spans="1:21" x14ac:dyDescent="0.35">
      <c r="A814" s="151" t="str">
        <f t="shared" ca="1" si="103"/>
        <v/>
      </c>
      <c r="B814" s="15">
        <v>823</v>
      </c>
      <c r="C814" s="81" t="str">
        <f t="shared" si="97"/>
        <v/>
      </c>
      <c r="E814" s="109" t="str">
        <f>IF(D814="","",VLOOKUP(D814,PROFILE!$B$6:$Z$5000,10,FALSE))</f>
        <v/>
      </c>
      <c r="F814" s="109" t="str">
        <f>IF(D814="","",VLOOKUP(D814,PROFILE!$B$6:$Z$5000,18,FALSE))</f>
        <v/>
      </c>
      <c r="G814" s="81" t="str">
        <f>IF(D814="","",VLOOKUP(D814,PROFILE!$B$6:$Z$5000,23,FALSE))</f>
        <v/>
      </c>
      <c r="H814" s="81" t="str">
        <f>IF(D814="","",VLOOKUP(D814,PROFILE!$B$6:$Z$5000,24,FALSE))</f>
        <v/>
      </c>
      <c r="I814" s="110" t="str">
        <f>IF(D814="","",VLOOKUP(D814,PROFILE!$B$6:$Z$5000,25,FALSE))</f>
        <v/>
      </c>
      <c r="K814" s="87" t="str">
        <f t="shared" si="98"/>
        <v/>
      </c>
      <c r="L814" s="87" t="str">
        <f t="shared" si="102"/>
        <v/>
      </c>
      <c r="N814" s="138" t="str">
        <f t="shared" si="99"/>
        <v/>
      </c>
      <c r="O814" s="110" t="str">
        <f>IF(D814="","",IF(VLOOKUP(D814,KPI!$A$4:$P$5000,16,FALSE)=0,"UNBILL","BILLED"))</f>
        <v/>
      </c>
      <c r="P814" s="90" t="str">
        <f t="shared" si="96"/>
        <v/>
      </c>
      <c r="Q814" s="168" t="str">
        <f t="shared" si="100"/>
        <v>ไม่ระบุ</v>
      </c>
      <c r="R814" s="169" t="str">
        <f t="shared" si="101"/>
        <v/>
      </c>
      <c r="U814" s="91">
        <v>814</v>
      </c>
    </row>
    <row r="815" spans="1:21" x14ac:dyDescent="0.35">
      <c r="A815" s="151" t="str">
        <f t="shared" ca="1" si="103"/>
        <v/>
      </c>
      <c r="B815" s="15">
        <v>824</v>
      </c>
      <c r="C815" s="81" t="str">
        <f t="shared" si="97"/>
        <v/>
      </c>
      <c r="E815" s="109" t="str">
        <f>IF(D815="","",VLOOKUP(D815,PROFILE!$B$6:$Z$5000,10,FALSE))</f>
        <v/>
      </c>
      <c r="F815" s="109" t="str">
        <f>IF(D815="","",VLOOKUP(D815,PROFILE!$B$6:$Z$5000,18,FALSE))</f>
        <v/>
      </c>
      <c r="G815" s="81" t="str">
        <f>IF(D815="","",VLOOKUP(D815,PROFILE!$B$6:$Z$5000,23,FALSE))</f>
        <v/>
      </c>
      <c r="H815" s="81" t="str">
        <f>IF(D815="","",VLOOKUP(D815,PROFILE!$B$6:$Z$5000,24,FALSE))</f>
        <v/>
      </c>
      <c r="I815" s="110" t="str">
        <f>IF(D815="","",VLOOKUP(D815,PROFILE!$B$6:$Z$5000,25,FALSE))</f>
        <v/>
      </c>
      <c r="K815" s="87" t="str">
        <f t="shared" si="98"/>
        <v/>
      </c>
      <c r="L815" s="87" t="str">
        <f t="shared" si="102"/>
        <v/>
      </c>
      <c r="N815" s="138" t="str">
        <f t="shared" si="99"/>
        <v/>
      </c>
      <c r="O815" s="110" t="str">
        <f>IF(D815="","",IF(VLOOKUP(D815,KPI!$A$4:$P$5000,16,FALSE)=0,"UNBILL","BILLED"))</f>
        <v/>
      </c>
      <c r="P815" s="90" t="str">
        <f t="shared" si="96"/>
        <v/>
      </c>
      <c r="Q815" s="168" t="str">
        <f t="shared" si="100"/>
        <v>ไม่ระบุ</v>
      </c>
      <c r="R815" s="169" t="str">
        <f t="shared" si="101"/>
        <v/>
      </c>
      <c r="U815" s="91">
        <v>815</v>
      </c>
    </row>
    <row r="816" spans="1:21" x14ac:dyDescent="0.35">
      <c r="A816" s="151" t="str">
        <f t="shared" ca="1" si="103"/>
        <v/>
      </c>
      <c r="B816" s="15">
        <v>825</v>
      </c>
      <c r="C816" s="81" t="str">
        <f t="shared" si="97"/>
        <v/>
      </c>
      <c r="E816" s="109" t="str">
        <f>IF(D816="","",VLOOKUP(D816,PROFILE!$B$6:$Z$5000,10,FALSE))</f>
        <v/>
      </c>
      <c r="F816" s="109" t="str">
        <f>IF(D816="","",VLOOKUP(D816,PROFILE!$B$6:$Z$5000,18,FALSE))</f>
        <v/>
      </c>
      <c r="G816" s="81" t="str">
        <f>IF(D816="","",VLOOKUP(D816,PROFILE!$B$6:$Z$5000,23,FALSE))</f>
        <v/>
      </c>
      <c r="H816" s="81" t="str">
        <f>IF(D816="","",VLOOKUP(D816,PROFILE!$B$6:$Z$5000,24,FALSE))</f>
        <v/>
      </c>
      <c r="I816" s="110" t="str">
        <f>IF(D816="","",VLOOKUP(D816,PROFILE!$B$6:$Z$5000,25,FALSE))</f>
        <v/>
      </c>
      <c r="K816" s="87" t="str">
        <f t="shared" si="98"/>
        <v/>
      </c>
      <c r="L816" s="87" t="str">
        <f t="shared" si="102"/>
        <v/>
      </c>
      <c r="N816" s="138" t="str">
        <f t="shared" si="99"/>
        <v/>
      </c>
      <c r="O816" s="110" t="str">
        <f>IF(D816="","",IF(VLOOKUP(D816,KPI!$A$4:$P$5000,16,FALSE)=0,"UNBILL","BILLED"))</f>
        <v/>
      </c>
      <c r="P816" s="90" t="str">
        <f t="shared" si="96"/>
        <v/>
      </c>
      <c r="Q816" s="168" t="str">
        <f t="shared" si="100"/>
        <v>ไม่ระบุ</v>
      </c>
      <c r="R816" s="169" t="str">
        <f t="shared" si="101"/>
        <v/>
      </c>
      <c r="U816" s="91">
        <v>816</v>
      </c>
    </row>
    <row r="817" spans="1:21" x14ac:dyDescent="0.35">
      <c r="A817" s="151" t="str">
        <f t="shared" ca="1" si="103"/>
        <v/>
      </c>
      <c r="B817" s="15">
        <v>826</v>
      </c>
      <c r="C817" s="81" t="str">
        <f t="shared" si="97"/>
        <v/>
      </c>
      <c r="E817" s="109" t="str">
        <f>IF(D817="","",VLOOKUP(D817,PROFILE!$B$6:$Z$5000,10,FALSE))</f>
        <v/>
      </c>
      <c r="F817" s="109" t="str">
        <f>IF(D817="","",VLOOKUP(D817,PROFILE!$B$6:$Z$5000,18,FALSE))</f>
        <v/>
      </c>
      <c r="G817" s="81" t="str">
        <f>IF(D817="","",VLOOKUP(D817,PROFILE!$B$6:$Z$5000,23,FALSE))</f>
        <v/>
      </c>
      <c r="H817" s="81" t="str">
        <f>IF(D817="","",VLOOKUP(D817,PROFILE!$B$6:$Z$5000,24,FALSE))</f>
        <v/>
      </c>
      <c r="I817" s="110" t="str">
        <f>IF(D817="","",VLOOKUP(D817,PROFILE!$B$6:$Z$5000,25,FALSE))</f>
        <v/>
      </c>
      <c r="K817" s="87" t="str">
        <f t="shared" si="98"/>
        <v/>
      </c>
      <c r="L817" s="87" t="str">
        <f t="shared" si="102"/>
        <v/>
      </c>
      <c r="N817" s="138" t="str">
        <f t="shared" si="99"/>
        <v/>
      </c>
      <c r="O817" s="110" t="str">
        <f>IF(D817="","",IF(VLOOKUP(D817,KPI!$A$4:$P$5000,16,FALSE)=0,"UNBILL","BILLED"))</f>
        <v/>
      </c>
      <c r="P817" s="90" t="str">
        <f t="shared" si="96"/>
        <v/>
      </c>
      <c r="Q817" s="168" t="str">
        <f t="shared" si="100"/>
        <v>ไม่ระบุ</v>
      </c>
      <c r="R817" s="169" t="str">
        <f t="shared" si="101"/>
        <v/>
      </c>
      <c r="U817" s="91">
        <v>817</v>
      </c>
    </row>
    <row r="818" spans="1:21" x14ac:dyDescent="0.35">
      <c r="A818" s="151" t="str">
        <f t="shared" ca="1" si="103"/>
        <v/>
      </c>
      <c r="B818" s="15">
        <v>827</v>
      </c>
      <c r="C818" s="81" t="str">
        <f t="shared" si="97"/>
        <v/>
      </c>
      <c r="E818" s="109" t="str">
        <f>IF(D818="","",VLOOKUP(D818,PROFILE!$B$6:$Z$5000,10,FALSE))</f>
        <v/>
      </c>
      <c r="F818" s="109" t="str">
        <f>IF(D818="","",VLOOKUP(D818,PROFILE!$B$6:$Z$5000,18,FALSE))</f>
        <v/>
      </c>
      <c r="G818" s="81" t="str">
        <f>IF(D818="","",VLOOKUP(D818,PROFILE!$B$6:$Z$5000,23,FALSE))</f>
        <v/>
      </c>
      <c r="H818" s="81" t="str">
        <f>IF(D818="","",VLOOKUP(D818,PROFILE!$B$6:$Z$5000,24,FALSE))</f>
        <v/>
      </c>
      <c r="I818" s="110" t="str">
        <f>IF(D818="","",VLOOKUP(D818,PROFILE!$B$6:$Z$5000,25,FALSE))</f>
        <v/>
      </c>
      <c r="K818" s="87" t="str">
        <f t="shared" si="98"/>
        <v/>
      </c>
      <c r="L818" s="87" t="str">
        <f t="shared" si="102"/>
        <v/>
      </c>
      <c r="N818" s="138" t="str">
        <f t="shared" si="99"/>
        <v/>
      </c>
      <c r="O818" s="110" t="str">
        <f>IF(D818="","",IF(VLOOKUP(D818,KPI!$A$4:$P$5000,16,FALSE)=0,"UNBILL","BILLED"))</f>
        <v/>
      </c>
      <c r="P818" s="90" t="str">
        <f t="shared" si="96"/>
        <v/>
      </c>
      <c r="Q818" s="168" t="str">
        <f t="shared" si="100"/>
        <v>ไม่ระบุ</v>
      </c>
      <c r="R818" s="169" t="str">
        <f t="shared" si="101"/>
        <v/>
      </c>
      <c r="U818" s="91">
        <v>818</v>
      </c>
    </row>
    <row r="819" spans="1:21" x14ac:dyDescent="0.35">
      <c r="A819" s="151" t="str">
        <f t="shared" ca="1" si="103"/>
        <v/>
      </c>
      <c r="B819" s="15">
        <v>828</v>
      </c>
      <c r="C819" s="81" t="str">
        <f t="shared" si="97"/>
        <v/>
      </c>
      <c r="E819" s="109" t="str">
        <f>IF(D819="","",VLOOKUP(D819,PROFILE!$B$6:$Z$5000,10,FALSE))</f>
        <v/>
      </c>
      <c r="F819" s="109" t="str">
        <f>IF(D819="","",VLOOKUP(D819,PROFILE!$B$6:$Z$5000,18,FALSE))</f>
        <v/>
      </c>
      <c r="G819" s="81" t="str">
        <f>IF(D819="","",VLOOKUP(D819,PROFILE!$B$6:$Z$5000,23,FALSE))</f>
        <v/>
      </c>
      <c r="H819" s="81" t="str">
        <f>IF(D819="","",VLOOKUP(D819,PROFILE!$B$6:$Z$5000,24,FALSE))</f>
        <v/>
      </c>
      <c r="I819" s="110" t="str">
        <f>IF(D819="","",VLOOKUP(D819,PROFILE!$B$6:$Z$5000,25,FALSE))</f>
        <v/>
      </c>
      <c r="K819" s="87" t="str">
        <f t="shared" si="98"/>
        <v/>
      </c>
      <c r="L819" s="87" t="str">
        <f t="shared" si="102"/>
        <v/>
      </c>
      <c r="N819" s="138" t="str">
        <f t="shared" si="99"/>
        <v/>
      </c>
      <c r="O819" s="110" t="str">
        <f>IF(D819="","",IF(VLOOKUP(D819,KPI!$A$4:$P$5000,16,FALSE)=0,"UNBILL","BILLED"))</f>
        <v/>
      </c>
      <c r="P819" s="90" t="str">
        <f t="shared" si="96"/>
        <v/>
      </c>
      <c r="Q819" s="168" t="str">
        <f t="shared" si="100"/>
        <v>ไม่ระบุ</v>
      </c>
      <c r="R819" s="169" t="str">
        <f t="shared" si="101"/>
        <v/>
      </c>
      <c r="U819" s="91">
        <v>819</v>
      </c>
    </row>
    <row r="820" spans="1:21" x14ac:dyDescent="0.35">
      <c r="A820" s="151" t="str">
        <f t="shared" ca="1" si="103"/>
        <v/>
      </c>
      <c r="B820" s="15">
        <v>829</v>
      </c>
      <c r="C820" s="81" t="str">
        <f t="shared" si="97"/>
        <v/>
      </c>
      <c r="E820" s="109" t="str">
        <f>IF(D820="","",VLOOKUP(D820,PROFILE!$B$6:$Z$5000,10,FALSE))</f>
        <v/>
      </c>
      <c r="F820" s="109" t="str">
        <f>IF(D820="","",VLOOKUP(D820,PROFILE!$B$6:$Z$5000,18,FALSE))</f>
        <v/>
      </c>
      <c r="G820" s="81" t="str">
        <f>IF(D820="","",VLOOKUP(D820,PROFILE!$B$6:$Z$5000,23,FALSE))</f>
        <v/>
      </c>
      <c r="H820" s="81" t="str">
        <f>IF(D820="","",VLOOKUP(D820,PROFILE!$B$6:$Z$5000,24,FALSE))</f>
        <v/>
      </c>
      <c r="I820" s="110" t="str">
        <f>IF(D820="","",VLOOKUP(D820,PROFILE!$B$6:$Z$5000,25,FALSE))</f>
        <v/>
      </c>
      <c r="K820" s="87" t="str">
        <f t="shared" si="98"/>
        <v/>
      </c>
      <c r="L820" s="87" t="str">
        <f t="shared" si="102"/>
        <v/>
      </c>
      <c r="N820" s="138" t="str">
        <f t="shared" si="99"/>
        <v/>
      </c>
      <c r="O820" s="110" t="str">
        <f>IF(D820="","",IF(VLOOKUP(D820,KPI!$A$4:$P$5000,16,FALSE)=0,"UNBILL","BILLED"))</f>
        <v/>
      </c>
      <c r="P820" s="90" t="str">
        <f t="shared" si="96"/>
        <v/>
      </c>
      <c r="Q820" s="168" t="str">
        <f t="shared" si="100"/>
        <v>ไม่ระบุ</v>
      </c>
      <c r="R820" s="169" t="str">
        <f t="shared" si="101"/>
        <v/>
      </c>
      <c r="U820" s="91">
        <v>820</v>
      </c>
    </row>
    <row r="821" spans="1:21" x14ac:dyDescent="0.35">
      <c r="A821" s="151" t="str">
        <f t="shared" ca="1" si="103"/>
        <v/>
      </c>
      <c r="B821" s="15">
        <v>830</v>
      </c>
      <c r="C821" s="81" t="str">
        <f t="shared" si="97"/>
        <v/>
      </c>
      <c r="E821" s="109" t="str">
        <f>IF(D821="","",VLOOKUP(D821,PROFILE!$B$6:$Z$5000,10,FALSE))</f>
        <v/>
      </c>
      <c r="F821" s="109" t="str">
        <f>IF(D821="","",VLOOKUP(D821,PROFILE!$B$6:$Z$5000,18,FALSE))</f>
        <v/>
      </c>
      <c r="G821" s="81" t="str">
        <f>IF(D821="","",VLOOKUP(D821,PROFILE!$B$6:$Z$5000,23,FALSE))</f>
        <v/>
      </c>
      <c r="H821" s="81" t="str">
        <f>IF(D821="","",VLOOKUP(D821,PROFILE!$B$6:$Z$5000,24,FALSE))</f>
        <v/>
      </c>
      <c r="I821" s="110" t="str">
        <f>IF(D821="","",VLOOKUP(D821,PROFILE!$B$6:$Z$5000,25,FALSE))</f>
        <v/>
      </c>
      <c r="K821" s="87" t="str">
        <f t="shared" si="98"/>
        <v/>
      </c>
      <c r="L821" s="87" t="str">
        <f t="shared" si="102"/>
        <v/>
      </c>
      <c r="N821" s="138" t="str">
        <f t="shared" si="99"/>
        <v/>
      </c>
      <c r="O821" s="110" t="str">
        <f>IF(D821="","",IF(VLOOKUP(D821,KPI!$A$4:$P$5000,16,FALSE)=0,"UNBILL","BILLED"))</f>
        <v/>
      </c>
      <c r="P821" s="90" t="str">
        <f t="shared" si="96"/>
        <v/>
      </c>
      <c r="Q821" s="168" t="str">
        <f t="shared" si="100"/>
        <v>ไม่ระบุ</v>
      </c>
      <c r="R821" s="169" t="str">
        <f t="shared" si="101"/>
        <v/>
      </c>
      <c r="U821" s="91">
        <v>821</v>
      </c>
    </row>
    <row r="822" spans="1:21" x14ac:dyDescent="0.35">
      <c r="A822" s="151" t="str">
        <f t="shared" ca="1" si="103"/>
        <v/>
      </c>
      <c r="B822" s="15">
        <v>831</v>
      </c>
      <c r="C822" s="81" t="str">
        <f t="shared" si="97"/>
        <v/>
      </c>
      <c r="E822" s="109" t="str">
        <f>IF(D822="","",VLOOKUP(D822,PROFILE!$B$6:$Z$5000,10,FALSE))</f>
        <v/>
      </c>
      <c r="F822" s="109" t="str">
        <f>IF(D822="","",VLOOKUP(D822,PROFILE!$B$6:$Z$5000,18,FALSE))</f>
        <v/>
      </c>
      <c r="G822" s="81" t="str">
        <f>IF(D822="","",VLOOKUP(D822,PROFILE!$B$6:$Z$5000,23,FALSE))</f>
        <v/>
      </c>
      <c r="H822" s="81" t="str">
        <f>IF(D822="","",VLOOKUP(D822,PROFILE!$B$6:$Z$5000,24,FALSE))</f>
        <v/>
      </c>
      <c r="I822" s="110" t="str">
        <f>IF(D822="","",VLOOKUP(D822,PROFILE!$B$6:$Z$5000,25,FALSE))</f>
        <v/>
      </c>
      <c r="K822" s="87" t="str">
        <f t="shared" si="98"/>
        <v/>
      </c>
      <c r="L822" s="87" t="str">
        <f t="shared" si="102"/>
        <v/>
      </c>
      <c r="N822" s="138" t="str">
        <f t="shared" si="99"/>
        <v/>
      </c>
      <c r="O822" s="110" t="str">
        <f>IF(D822="","",IF(VLOOKUP(D822,KPI!$A$4:$P$5000,16,FALSE)=0,"UNBILL","BILLED"))</f>
        <v/>
      </c>
      <c r="P822" s="90" t="str">
        <f t="shared" ref="P822:P885" si="104">IF(D822="","","NP")</f>
        <v/>
      </c>
      <c r="Q822" s="168" t="str">
        <f t="shared" si="100"/>
        <v>ไม่ระบุ</v>
      </c>
      <c r="R822" s="169" t="str">
        <f t="shared" si="101"/>
        <v/>
      </c>
      <c r="U822" s="91">
        <v>822</v>
      </c>
    </row>
    <row r="823" spans="1:21" x14ac:dyDescent="0.35">
      <c r="A823" s="151" t="str">
        <f t="shared" ca="1" si="103"/>
        <v/>
      </c>
      <c r="B823" s="15">
        <v>832</v>
      </c>
      <c r="C823" s="81" t="str">
        <f t="shared" si="97"/>
        <v/>
      </c>
      <c r="E823" s="109" t="str">
        <f>IF(D823="","",VLOOKUP(D823,PROFILE!$B$6:$Z$5000,10,FALSE))</f>
        <v/>
      </c>
      <c r="F823" s="109" t="str">
        <f>IF(D823="","",VLOOKUP(D823,PROFILE!$B$6:$Z$5000,18,FALSE))</f>
        <v/>
      </c>
      <c r="G823" s="81" t="str">
        <f>IF(D823="","",VLOOKUP(D823,PROFILE!$B$6:$Z$5000,23,FALSE))</f>
        <v/>
      </c>
      <c r="H823" s="81" t="str">
        <f>IF(D823="","",VLOOKUP(D823,PROFILE!$B$6:$Z$5000,24,FALSE))</f>
        <v/>
      </c>
      <c r="I823" s="110" t="str">
        <f>IF(D823="","",VLOOKUP(D823,PROFILE!$B$6:$Z$5000,25,FALSE))</f>
        <v/>
      </c>
      <c r="K823" s="87" t="str">
        <f t="shared" si="98"/>
        <v/>
      </c>
      <c r="L823" s="87" t="str">
        <f t="shared" si="102"/>
        <v/>
      </c>
      <c r="N823" s="138" t="str">
        <f t="shared" si="99"/>
        <v/>
      </c>
      <c r="O823" s="110" t="str">
        <f>IF(D823="","",IF(VLOOKUP(D823,KPI!$A$4:$P$5000,16,FALSE)=0,"UNBILL","BILLED"))</f>
        <v/>
      </c>
      <c r="P823" s="90" t="str">
        <f t="shared" si="104"/>
        <v/>
      </c>
      <c r="Q823" s="168" t="str">
        <f t="shared" si="100"/>
        <v>ไม่ระบุ</v>
      </c>
      <c r="R823" s="169" t="str">
        <f t="shared" si="101"/>
        <v/>
      </c>
      <c r="U823" s="91">
        <v>823</v>
      </c>
    </row>
    <row r="824" spans="1:21" x14ac:dyDescent="0.35">
      <c r="A824" s="151" t="str">
        <f t="shared" ca="1" si="103"/>
        <v/>
      </c>
      <c r="B824" s="15">
        <v>833</v>
      </c>
      <c r="C824" s="81" t="str">
        <f t="shared" si="97"/>
        <v/>
      </c>
      <c r="E824" s="109" t="str">
        <f>IF(D824="","",VLOOKUP(D824,PROFILE!$B$6:$Z$5000,10,FALSE))</f>
        <v/>
      </c>
      <c r="F824" s="109" t="str">
        <f>IF(D824="","",VLOOKUP(D824,PROFILE!$B$6:$Z$5000,18,FALSE))</f>
        <v/>
      </c>
      <c r="G824" s="81" t="str">
        <f>IF(D824="","",VLOOKUP(D824,PROFILE!$B$6:$Z$5000,23,FALSE))</f>
        <v/>
      </c>
      <c r="H824" s="81" t="str">
        <f>IF(D824="","",VLOOKUP(D824,PROFILE!$B$6:$Z$5000,24,FALSE))</f>
        <v/>
      </c>
      <c r="I824" s="110" t="str">
        <f>IF(D824="","",VLOOKUP(D824,PROFILE!$B$6:$Z$5000,25,FALSE))</f>
        <v/>
      </c>
      <c r="K824" s="87" t="str">
        <f t="shared" si="98"/>
        <v/>
      </c>
      <c r="L824" s="87" t="str">
        <f t="shared" si="102"/>
        <v/>
      </c>
      <c r="N824" s="138" t="str">
        <f t="shared" si="99"/>
        <v/>
      </c>
      <c r="O824" s="110" t="str">
        <f>IF(D824="","",IF(VLOOKUP(D824,KPI!$A$4:$P$5000,16,FALSE)=0,"UNBILL","BILLED"))</f>
        <v/>
      </c>
      <c r="P824" s="90" t="str">
        <f t="shared" si="104"/>
        <v/>
      </c>
      <c r="Q824" s="168" t="str">
        <f t="shared" si="100"/>
        <v>ไม่ระบุ</v>
      </c>
      <c r="R824" s="169" t="str">
        <f t="shared" si="101"/>
        <v/>
      </c>
      <c r="U824" s="91">
        <v>824</v>
      </c>
    </row>
    <row r="825" spans="1:21" x14ac:dyDescent="0.35">
      <c r="A825" s="151" t="str">
        <f t="shared" ca="1" si="103"/>
        <v/>
      </c>
      <c r="B825" s="15">
        <v>834</v>
      </c>
      <c r="C825" s="81" t="str">
        <f t="shared" ref="C825:C888" si="105">IF(D825="","","BL-"&amp;B825)</f>
        <v/>
      </c>
      <c r="E825" s="109" t="str">
        <f>IF(D825="","",VLOOKUP(D825,PROFILE!$B$6:$Z$5000,10,FALSE))</f>
        <v/>
      </c>
      <c r="F825" s="109" t="str">
        <f>IF(D825="","",VLOOKUP(D825,PROFILE!$B$6:$Z$5000,18,FALSE))</f>
        <v/>
      </c>
      <c r="G825" s="81" t="str">
        <f>IF(D825="","",VLOOKUP(D825,PROFILE!$B$6:$Z$5000,23,FALSE))</f>
        <v/>
      </c>
      <c r="H825" s="81" t="str">
        <f>IF(D825="","",VLOOKUP(D825,PROFILE!$B$6:$Z$5000,24,FALSE))</f>
        <v/>
      </c>
      <c r="I825" s="110" t="str">
        <f>IF(D825="","",VLOOKUP(D825,PROFILE!$B$6:$Z$5000,25,FALSE))</f>
        <v/>
      </c>
      <c r="K825" s="87" t="str">
        <f t="shared" ref="K825:K888" si="106">IF(D825="","",J825+(J825*0.07))</f>
        <v/>
      </c>
      <c r="L825" s="87" t="str">
        <f t="shared" si="102"/>
        <v/>
      </c>
      <c r="N825" s="138" t="str">
        <f t="shared" si="99"/>
        <v/>
      </c>
      <c r="O825" s="110" t="str">
        <f>IF(D825="","",IF(VLOOKUP(D825,KPI!$A$4:$P$5000,16,FALSE)=0,"UNBILL","BILLED"))</f>
        <v/>
      </c>
      <c r="P825" s="90" t="str">
        <f t="shared" si="104"/>
        <v/>
      </c>
      <c r="Q825" s="168" t="str">
        <f t="shared" si="100"/>
        <v>ไม่ระบุ</v>
      </c>
      <c r="R825" s="169" t="str">
        <f t="shared" si="101"/>
        <v/>
      </c>
      <c r="U825" s="91">
        <v>825</v>
      </c>
    </row>
    <row r="826" spans="1:21" x14ac:dyDescent="0.35">
      <c r="A826" s="151" t="str">
        <f t="shared" ca="1" si="103"/>
        <v/>
      </c>
      <c r="B826" s="15">
        <v>835</v>
      </c>
      <c r="C826" s="81" t="str">
        <f t="shared" si="105"/>
        <v/>
      </c>
      <c r="E826" s="109" t="str">
        <f>IF(D826="","",VLOOKUP(D826,PROFILE!$B$6:$Z$5000,10,FALSE))</f>
        <v/>
      </c>
      <c r="F826" s="109" t="str">
        <f>IF(D826="","",VLOOKUP(D826,PROFILE!$B$6:$Z$5000,18,FALSE))</f>
        <v/>
      </c>
      <c r="G826" s="81" t="str">
        <f>IF(D826="","",VLOOKUP(D826,PROFILE!$B$6:$Z$5000,23,FALSE))</f>
        <v/>
      </c>
      <c r="H826" s="81" t="str">
        <f>IF(D826="","",VLOOKUP(D826,PROFILE!$B$6:$Z$5000,24,FALSE))</f>
        <v/>
      </c>
      <c r="I826" s="110" t="str">
        <f>IF(D826="","",VLOOKUP(D826,PROFILE!$B$6:$Z$5000,25,FALSE))</f>
        <v/>
      </c>
      <c r="K826" s="87" t="str">
        <f t="shared" si="106"/>
        <v/>
      </c>
      <c r="L826" s="87" t="str">
        <f t="shared" si="102"/>
        <v/>
      </c>
      <c r="N826" s="138" t="str">
        <f t="shared" si="99"/>
        <v/>
      </c>
      <c r="O826" s="110" t="str">
        <f>IF(D826="","",IF(VLOOKUP(D826,KPI!$A$4:$P$5000,16,FALSE)=0,"UNBILL","BILLED"))</f>
        <v/>
      </c>
      <c r="P826" s="90" t="str">
        <f t="shared" si="104"/>
        <v/>
      </c>
      <c r="Q826" s="168" t="str">
        <f t="shared" si="100"/>
        <v>ไม่ระบุ</v>
      </c>
      <c r="R826" s="169" t="str">
        <f t="shared" si="101"/>
        <v/>
      </c>
      <c r="U826" s="91">
        <v>826</v>
      </c>
    </row>
    <row r="827" spans="1:21" x14ac:dyDescent="0.35">
      <c r="A827" s="151" t="str">
        <f t="shared" ca="1" si="103"/>
        <v/>
      </c>
      <c r="B827" s="15">
        <v>836</v>
      </c>
      <c r="C827" s="81" t="str">
        <f t="shared" si="105"/>
        <v/>
      </c>
      <c r="E827" s="109" t="str">
        <f>IF(D827="","",VLOOKUP(D827,PROFILE!$B$6:$Z$5000,10,FALSE))</f>
        <v/>
      </c>
      <c r="F827" s="109" t="str">
        <f>IF(D827="","",VLOOKUP(D827,PROFILE!$B$6:$Z$5000,18,FALSE))</f>
        <v/>
      </c>
      <c r="G827" s="81" t="str">
        <f>IF(D827="","",VLOOKUP(D827,PROFILE!$B$6:$Z$5000,23,FALSE))</f>
        <v/>
      </c>
      <c r="H827" s="81" t="str">
        <f>IF(D827="","",VLOOKUP(D827,PROFILE!$B$6:$Z$5000,24,FALSE))</f>
        <v/>
      </c>
      <c r="I827" s="110" t="str">
        <f>IF(D827="","",VLOOKUP(D827,PROFILE!$B$6:$Z$5000,25,FALSE))</f>
        <v/>
      </c>
      <c r="K827" s="87" t="str">
        <f t="shared" si="106"/>
        <v/>
      </c>
      <c r="L827" s="87" t="str">
        <f t="shared" si="102"/>
        <v/>
      </c>
      <c r="N827" s="138" t="str">
        <f t="shared" si="99"/>
        <v/>
      </c>
      <c r="O827" s="110" t="str">
        <f>IF(D827="","",IF(VLOOKUP(D827,KPI!$A$4:$P$5000,16,FALSE)=0,"UNBILL","BILLED"))</f>
        <v/>
      </c>
      <c r="P827" s="90" t="str">
        <f t="shared" si="104"/>
        <v/>
      </c>
      <c r="Q827" s="168" t="str">
        <f t="shared" si="100"/>
        <v>ไม่ระบุ</v>
      </c>
      <c r="R827" s="169" t="str">
        <f t="shared" si="101"/>
        <v/>
      </c>
      <c r="U827" s="91">
        <v>827</v>
      </c>
    </row>
    <row r="828" spans="1:21" x14ac:dyDescent="0.35">
      <c r="A828" s="151" t="str">
        <f t="shared" ca="1" si="103"/>
        <v/>
      </c>
      <c r="B828" s="15">
        <v>837</v>
      </c>
      <c r="C828" s="81" t="str">
        <f t="shared" si="105"/>
        <v/>
      </c>
      <c r="E828" s="109" t="str">
        <f>IF(D828="","",VLOOKUP(D828,PROFILE!$B$6:$Z$5000,10,FALSE))</f>
        <v/>
      </c>
      <c r="F828" s="109" t="str">
        <f>IF(D828="","",VLOOKUP(D828,PROFILE!$B$6:$Z$5000,18,FALSE))</f>
        <v/>
      </c>
      <c r="G828" s="81" t="str">
        <f>IF(D828="","",VLOOKUP(D828,PROFILE!$B$6:$Z$5000,23,FALSE))</f>
        <v/>
      </c>
      <c r="H828" s="81" t="str">
        <f>IF(D828="","",VLOOKUP(D828,PROFILE!$B$6:$Z$5000,24,FALSE))</f>
        <v/>
      </c>
      <c r="I828" s="110" t="str">
        <f>IF(D828="","",VLOOKUP(D828,PROFILE!$B$6:$Z$5000,25,FALSE))</f>
        <v/>
      </c>
      <c r="K828" s="87" t="str">
        <f t="shared" si="106"/>
        <v/>
      </c>
      <c r="L828" s="87" t="str">
        <f t="shared" si="102"/>
        <v/>
      </c>
      <c r="N828" s="138" t="str">
        <f t="shared" si="99"/>
        <v/>
      </c>
      <c r="O828" s="110" t="str">
        <f>IF(D828="","",IF(VLOOKUP(D828,KPI!$A$4:$P$5000,16,FALSE)=0,"UNBILL","BILLED"))</f>
        <v/>
      </c>
      <c r="P828" s="90" t="str">
        <f t="shared" si="104"/>
        <v/>
      </c>
      <c r="Q828" s="168" t="str">
        <f t="shared" si="100"/>
        <v>ไม่ระบุ</v>
      </c>
      <c r="R828" s="169" t="str">
        <f t="shared" si="101"/>
        <v/>
      </c>
      <c r="U828" s="91">
        <v>828</v>
      </c>
    </row>
    <row r="829" spans="1:21" x14ac:dyDescent="0.35">
      <c r="A829" s="151" t="str">
        <f t="shared" ca="1" si="103"/>
        <v/>
      </c>
      <c r="B829" s="15">
        <v>838</v>
      </c>
      <c r="C829" s="81" t="str">
        <f t="shared" si="105"/>
        <v/>
      </c>
      <c r="E829" s="109" t="str">
        <f>IF(D829="","",VLOOKUP(D829,PROFILE!$B$6:$Z$5000,10,FALSE))</f>
        <v/>
      </c>
      <c r="F829" s="109" t="str">
        <f>IF(D829="","",VLOOKUP(D829,PROFILE!$B$6:$Z$5000,18,FALSE))</f>
        <v/>
      </c>
      <c r="G829" s="81" t="str">
        <f>IF(D829="","",VLOOKUP(D829,PROFILE!$B$6:$Z$5000,23,FALSE))</f>
        <v/>
      </c>
      <c r="H829" s="81" t="str">
        <f>IF(D829="","",VLOOKUP(D829,PROFILE!$B$6:$Z$5000,24,FALSE))</f>
        <v/>
      </c>
      <c r="I829" s="110" t="str">
        <f>IF(D829="","",VLOOKUP(D829,PROFILE!$B$6:$Z$5000,25,FALSE))</f>
        <v/>
      </c>
      <c r="K829" s="87" t="str">
        <f t="shared" si="106"/>
        <v/>
      </c>
      <c r="L829" s="87" t="str">
        <f t="shared" si="102"/>
        <v/>
      </c>
      <c r="N829" s="138" t="str">
        <f t="shared" si="99"/>
        <v/>
      </c>
      <c r="O829" s="110" t="str">
        <f>IF(D829="","",IF(VLOOKUP(D829,KPI!$A$4:$P$5000,16,FALSE)=0,"UNBILL","BILLED"))</f>
        <v/>
      </c>
      <c r="P829" s="90" t="str">
        <f t="shared" si="104"/>
        <v/>
      </c>
      <c r="Q829" s="168" t="str">
        <f t="shared" si="100"/>
        <v>ไม่ระบุ</v>
      </c>
      <c r="R829" s="169" t="str">
        <f t="shared" si="101"/>
        <v/>
      </c>
      <c r="U829" s="91">
        <v>829</v>
      </c>
    </row>
    <row r="830" spans="1:21" x14ac:dyDescent="0.35">
      <c r="A830" s="151" t="str">
        <f t="shared" ca="1" si="103"/>
        <v/>
      </c>
      <c r="B830" s="15">
        <v>839</v>
      </c>
      <c r="C830" s="81" t="str">
        <f t="shared" si="105"/>
        <v/>
      </c>
      <c r="E830" s="109" t="str">
        <f>IF(D830="","",VLOOKUP(D830,PROFILE!$B$6:$Z$5000,10,FALSE))</f>
        <v/>
      </c>
      <c r="F830" s="109" t="str">
        <f>IF(D830="","",VLOOKUP(D830,PROFILE!$B$6:$Z$5000,18,FALSE))</f>
        <v/>
      </c>
      <c r="G830" s="81" t="str">
        <f>IF(D830="","",VLOOKUP(D830,PROFILE!$B$6:$Z$5000,23,FALSE))</f>
        <v/>
      </c>
      <c r="H830" s="81" t="str">
        <f>IF(D830="","",VLOOKUP(D830,PROFILE!$B$6:$Z$5000,24,FALSE))</f>
        <v/>
      </c>
      <c r="I830" s="110" t="str">
        <f>IF(D830="","",VLOOKUP(D830,PROFILE!$B$6:$Z$5000,25,FALSE))</f>
        <v/>
      </c>
      <c r="K830" s="87" t="str">
        <f t="shared" si="106"/>
        <v/>
      </c>
      <c r="L830" s="87" t="str">
        <f t="shared" si="102"/>
        <v/>
      </c>
      <c r="N830" s="138" t="str">
        <f t="shared" si="99"/>
        <v/>
      </c>
      <c r="O830" s="110" t="str">
        <f>IF(D830="","",IF(VLOOKUP(D830,KPI!$A$4:$P$5000,16,FALSE)=0,"UNBILL","BILLED"))</f>
        <v/>
      </c>
      <c r="P830" s="90" t="str">
        <f t="shared" si="104"/>
        <v/>
      </c>
      <c r="Q830" s="168" t="str">
        <f t="shared" si="100"/>
        <v>ไม่ระบุ</v>
      </c>
      <c r="R830" s="169" t="str">
        <f t="shared" si="101"/>
        <v/>
      </c>
      <c r="U830" s="91">
        <v>830</v>
      </c>
    </row>
    <row r="831" spans="1:21" x14ac:dyDescent="0.35">
      <c r="A831" s="151" t="str">
        <f t="shared" ca="1" si="103"/>
        <v/>
      </c>
      <c r="B831" s="15">
        <v>840</v>
      </c>
      <c r="C831" s="81" t="str">
        <f t="shared" si="105"/>
        <v/>
      </c>
      <c r="E831" s="109" t="str">
        <f>IF(D831="","",VLOOKUP(D831,PROFILE!$B$6:$Z$5000,10,FALSE))</f>
        <v/>
      </c>
      <c r="F831" s="109" t="str">
        <f>IF(D831="","",VLOOKUP(D831,PROFILE!$B$6:$Z$5000,18,FALSE))</f>
        <v/>
      </c>
      <c r="G831" s="81" t="str">
        <f>IF(D831="","",VLOOKUP(D831,PROFILE!$B$6:$Z$5000,23,FALSE))</f>
        <v/>
      </c>
      <c r="H831" s="81" t="str">
        <f>IF(D831="","",VLOOKUP(D831,PROFILE!$B$6:$Z$5000,24,FALSE))</f>
        <v/>
      </c>
      <c r="I831" s="110" t="str">
        <f>IF(D831="","",VLOOKUP(D831,PROFILE!$B$6:$Z$5000,25,FALSE))</f>
        <v/>
      </c>
      <c r="K831" s="87" t="str">
        <f t="shared" si="106"/>
        <v/>
      </c>
      <c r="L831" s="87" t="str">
        <f t="shared" si="102"/>
        <v/>
      </c>
      <c r="N831" s="138" t="str">
        <f t="shared" si="99"/>
        <v/>
      </c>
      <c r="O831" s="110" t="str">
        <f>IF(D831="","",IF(VLOOKUP(D831,KPI!$A$4:$P$5000,16,FALSE)=0,"UNBILL","BILLED"))</f>
        <v/>
      </c>
      <c r="P831" s="90" t="str">
        <f t="shared" si="104"/>
        <v/>
      </c>
      <c r="Q831" s="168" t="str">
        <f t="shared" si="100"/>
        <v>ไม่ระบุ</v>
      </c>
      <c r="R831" s="169" t="str">
        <f t="shared" si="101"/>
        <v/>
      </c>
      <c r="U831" s="91">
        <v>831</v>
      </c>
    </row>
    <row r="832" spans="1:21" x14ac:dyDescent="0.35">
      <c r="A832" s="151" t="str">
        <f t="shared" ca="1" si="103"/>
        <v/>
      </c>
      <c r="B832" s="15">
        <v>841</v>
      </c>
      <c r="C832" s="81" t="str">
        <f t="shared" si="105"/>
        <v/>
      </c>
      <c r="E832" s="109" t="str">
        <f>IF(D832="","",VLOOKUP(D832,PROFILE!$B$6:$Z$5000,10,FALSE))</f>
        <v/>
      </c>
      <c r="F832" s="109" t="str">
        <f>IF(D832="","",VLOOKUP(D832,PROFILE!$B$6:$Z$5000,18,FALSE))</f>
        <v/>
      </c>
      <c r="G832" s="81" t="str">
        <f>IF(D832="","",VLOOKUP(D832,PROFILE!$B$6:$Z$5000,23,FALSE))</f>
        <v/>
      </c>
      <c r="H832" s="81" t="str">
        <f>IF(D832="","",VLOOKUP(D832,PROFILE!$B$6:$Z$5000,24,FALSE))</f>
        <v/>
      </c>
      <c r="I832" s="110" t="str">
        <f>IF(D832="","",VLOOKUP(D832,PROFILE!$B$6:$Z$5000,25,FALSE))</f>
        <v/>
      </c>
      <c r="K832" s="87" t="str">
        <f t="shared" si="106"/>
        <v/>
      </c>
      <c r="L832" s="87" t="str">
        <f t="shared" si="102"/>
        <v/>
      </c>
      <c r="N832" s="138" t="str">
        <f t="shared" si="99"/>
        <v/>
      </c>
      <c r="O832" s="110" t="str">
        <f>IF(D832="","",IF(VLOOKUP(D832,KPI!$A$4:$P$5000,16,FALSE)=0,"UNBILL","BILLED"))</f>
        <v/>
      </c>
      <c r="P832" s="90" t="str">
        <f t="shared" si="104"/>
        <v/>
      </c>
      <c r="Q832" s="168" t="str">
        <f t="shared" si="100"/>
        <v>ไม่ระบุ</v>
      </c>
      <c r="R832" s="169" t="str">
        <f t="shared" si="101"/>
        <v/>
      </c>
      <c r="U832" s="91">
        <v>832</v>
      </c>
    </row>
    <row r="833" spans="1:21" x14ac:dyDescent="0.35">
      <c r="A833" s="151" t="str">
        <f t="shared" ca="1" si="103"/>
        <v/>
      </c>
      <c r="B833" s="15">
        <v>842</v>
      </c>
      <c r="C833" s="81" t="str">
        <f t="shared" si="105"/>
        <v/>
      </c>
      <c r="E833" s="109" t="str">
        <f>IF(D833="","",VLOOKUP(D833,PROFILE!$B$6:$Z$5000,10,FALSE))</f>
        <v/>
      </c>
      <c r="F833" s="109" t="str">
        <f>IF(D833="","",VLOOKUP(D833,PROFILE!$B$6:$Z$5000,18,FALSE))</f>
        <v/>
      </c>
      <c r="G833" s="81" t="str">
        <f>IF(D833="","",VLOOKUP(D833,PROFILE!$B$6:$Z$5000,23,FALSE))</f>
        <v/>
      </c>
      <c r="H833" s="81" t="str">
        <f>IF(D833="","",VLOOKUP(D833,PROFILE!$B$6:$Z$5000,24,FALSE))</f>
        <v/>
      </c>
      <c r="I833" s="110" t="str">
        <f>IF(D833="","",VLOOKUP(D833,PROFILE!$B$6:$Z$5000,25,FALSE))</f>
        <v/>
      </c>
      <c r="K833" s="87" t="str">
        <f t="shared" si="106"/>
        <v/>
      </c>
      <c r="L833" s="87" t="str">
        <f t="shared" si="102"/>
        <v/>
      </c>
      <c r="N833" s="138" t="str">
        <f t="shared" si="99"/>
        <v/>
      </c>
      <c r="O833" s="110" t="str">
        <f>IF(D833="","",IF(VLOOKUP(D833,KPI!$A$4:$P$5000,16,FALSE)=0,"UNBILL","BILLED"))</f>
        <v/>
      </c>
      <c r="P833" s="90" t="str">
        <f t="shared" si="104"/>
        <v/>
      </c>
      <c r="Q833" s="168" t="str">
        <f t="shared" si="100"/>
        <v>ไม่ระบุ</v>
      </c>
      <c r="R833" s="169" t="str">
        <f t="shared" si="101"/>
        <v/>
      </c>
      <c r="U833" s="91">
        <v>833</v>
      </c>
    </row>
    <row r="834" spans="1:21" x14ac:dyDescent="0.35">
      <c r="A834" s="151" t="str">
        <f t="shared" ca="1" si="103"/>
        <v/>
      </c>
      <c r="B834" s="15">
        <v>843</v>
      </c>
      <c r="C834" s="81" t="str">
        <f t="shared" si="105"/>
        <v/>
      </c>
      <c r="E834" s="109" t="str">
        <f>IF(D834="","",VLOOKUP(D834,PROFILE!$B$6:$Z$5000,10,FALSE))</f>
        <v/>
      </c>
      <c r="F834" s="109" t="str">
        <f>IF(D834="","",VLOOKUP(D834,PROFILE!$B$6:$Z$5000,18,FALSE))</f>
        <v/>
      </c>
      <c r="G834" s="81" t="str">
        <f>IF(D834="","",VLOOKUP(D834,PROFILE!$B$6:$Z$5000,23,FALSE))</f>
        <v/>
      </c>
      <c r="H834" s="81" t="str">
        <f>IF(D834="","",VLOOKUP(D834,PROFILE!$B$6:$Z$5000,24,FALSE))</f>
        <v/>
      </c>
      <c r="I834" s="110" t="str">
        <f>IF(D834="","",VLOOKUP(D834,PROFILE!$B$6:$Z$5000,25,FALSE))</f>
        <v/>
      </c>
      <c r="K834" s="87" t="str">
        <f t="shared" si="106"/>
        <v/>
      </c>
      <c r="L834" s="87" t="str">
        <f t="shared" si="102"/>
        <v/>
      </c>
      <c r="N834" s="138" t="str">
        <f t="shared" si="99"/>
        <v/>
      </c>
      <c r="O834" s="110" t="str">
        <f>IF(D834="","",IF(VLOOKUP(D834,KPI!$A$4:$P$5000,16,FALSE)=0,"UNBILL","BILLED"))</f>
        <v/>
      </c>
      <c r="P834" s="90" t="str">
        <f t="shared" si="104"/>
        <v/>
      </c>
      <c r="Q834" s="168" t="str">
        <f t="shared" si="100"/>
        <v>ไม่ระบุ</v>
      </c>
      <c r="R834" s="169" t="str">
        <f t="shared" si="101"/>
        <v/>
      </c>
      <c r="U834" s="91">
        <v>834</v>
      </c>
    </row>
    <row r="835" spans="1:21" x14ac:dyDescent="0.35">
      <c r="A835" s="151" t="str">
        <f t="shared" ca="1" si="103"/>
        <v/>
      </c>
      <c r="B835" s="15">
        <v>844</v>
      </c>
      <c r="C835" s="81" t="str">
        <f t="shared" si="105"/>
        <v/>
      </c>
      <c r="E835" s="109" t="str">
        <f>IF(D835="","",VLOOKUP(D835,PROFILE!$B$6:$Z$5000,10,FALSE))</f>
        <v/>
      </c>
      <c r="F835" s="109" t="str">
        <f>IF(D835="","",VLOOKUP(D835,PROFILE!$B$6:$Z$5000,18,FALSE))</f>
        <v/>
      </c>
      <c r="G835" s="81" t="str">
        <f>IF(D835="","",VLOOKUP(D835,PROFILE!$B$6:$Z$5000,23,FALSE))</f>
        <v/>
      </c>
      <c r="H835" s="81" t="str">
        <f>IF(D835="","",VLOOKUP(D835,PROFILE!$B$6:$Z$5000,24,FALSE))</f>
        <v/>
      </c>
      <c r="I835" s="110" t="str">
        <f>IF(D835="","",VLOOKUP(D835,PROFILE!$B$6:$Z$5000,25,FALSE))</f>
        <v/>
      </c>
      <c r="K835" s="87" t="str">
        <f t="shared" si="106"/>
        <v/>
      </c>
      <c r="L835" s="87" t="str">
        <f t="shared" si="102"/>
        <v/>
      </c>
      <c r="N835" s="138" t="str">
        <f t="shared" si="99"/>
        <v/>
      </c>
      <c r="O835" s="110" t="str">
        <f>IF(D835="","",IF(VLOOKUP(D835,KPI!$A$4:$P$5000,16,FALSE)=0,"UNBILL","BILLED"))</f>
        <v/>
      </c>
      <c r="P835" s="90" t="str">
        <f t="shared" si="104"/>
        <v/>
      </c>
      <c r="Q835" s="168" t="str">
        <f t="shared" si="100"/>
        <v>ไม่ระบุ</v>
      </c>
      <c r="R835" s="169" t="str">
        <f t="shared" si="101"/>
        <v/>
      </c>
      <c r="U835" s="91">
        <v>835</v>
      </c>
    </row>
    <row r="836" spans="1:21" x14ac:dyDescent="0.35">
      <c r="A836" s="151" t="str">
        <f t="shared" ca="1" si="103"/>
        <v/>
      </c>
      <c r="B836" s="15">
        <v>845</v>
      </c>
      <c r="C836" s="81" t="str">
        <f t="shared" si="105"/>
        <v/>
      </c>
      <c r="E836" s="109" t="str">
        <f>IF(D836="","",VLOOKUP(D836,PROFILE!$B$6:$Z$5000,10,FALSE))</f>
        <v/>
      </c>
      <c r="F836" s="109" t="str">
        <f>IF(D836="","",VLOOKUP(D836,PROFILE!$B$6:$Z$5000,18,FALSE))</f>
        <v/>
      </c>
      <c r="G836" s="81" t="str">
        <f>IF(D836="","",VLOOKUP(D836,PROFILE!$B$6:$Z$5000,23,FALSE))</f>
        <v/>
      </c>
      <c r="H836" s="81" t="str">
        <f>IF(D836="","",VLOOKUP(D836,PROFILE!$B$6:$Z$5000,24,FALSE))</f>
        <v/>
      </c>
      <c r="I836" s="110" t="str">
        <f>IF(D836="","",VLOOKUP(D836,PROFILE!$B$6:$Z$5000,25,FALSE))</f>
        <v/>
      </c>
      <c r="K836" s="87" t="str">
        <f t="shared" si="106"/>
        <v/>
      </c>
      <c r="L836" s="87" t="str">
        <f t="shared" si="102"/>
        <v/>
      </c>
      <c r="N836" s="138" t="str">
        <f t="shared" si="99"/>
        <v/>
      </c>
      <c r="O836" s="110" t="str">
        <f>IF(D836="","",IF(VLOOKUP(D836,KPI!$A$4:$P$5000,16,FALSE)=0,"UNBILL","BILLED"))</f>
        <v/>
      </c>
      <c r="P836" s="90" t="str">
        <f t="shared" si="104"/>
        <v/>
      </c>
      <c r="Q836" s="168" t="str">
        <f t="shared" si="100"/>
        <v>ไม่ระบุ</v>
      </c>
      <c r="R836" s="169" t="str">
        <f t="shared" si="101"/>
        <v/>
      </c>
      <c r="U836" s="91">
        <v>836</v>
      </c>
    </row>
    <row r="837" spans="1:21" x14ac:dyDescent="0.35">
      <c r="A837" s="151" t="str">
        <f t="shared" ca="1" si="103"/>
        <v/>
      </c>
      <c r="B837" s="15">
        <v>846</v>
      </c>
      <c r="C837" s="81" t="str">
        <f t="shared" si="105"/>
        <v/>
      </c>
      <c r="E837" s="109" t="str">
        <f>IF(D837="","",VLOOKUP(D837,PROFILE!$B$6:$Z$5000,10,FALSE))</f>
        <v/>
      </c>
      <c r="F837" s="109" t="str">
        <f>IF(D837="","",VLOOKUP(D837,PROFILE!$B$6:$Z$5000,18,FALSE))</f>
        <v/>
      </c>
      <c r="G837" s="81" t="str">
        <f>IF(D837="","",VLOOKUP(D837,PROFILE!$B$6:$Z$5000,23,FALSE))</f>
        <v/>
      </c>
      <c r="H837" s="81" t="str">
        <f>IF(D837="","",VLOOKUP(D837,PROFILE!$B$6:$Z$5000,24,FALSE))</f>
        <v/>
      </c>
      <c r="I837" s="110" t="str">
        <f>IF(D837="","",VLOOKUP(D837,PROFILE!$B$6:$Z$5000,25,FALSE))</f>
        <v/>
      </c>
      <c r="K837" s="87" t="str">
        <f t="shared" si="106"/>
        <v/>
      </c>
      <c r="L837" s="87" t="str">
        <f t="shared" si="102"/>
        <v/>
      </c>
      <c r="N837" s="138" t="str">
        <f t="shared" ref="N837:N900" si="107">IF(D837="","",J837-L837)</f>
        <v/>
      </c>
      <c r="O837" s="110" t="str">
        <f>IF(D837="","",IF(VLOOKUP(D837,KPI!$A$4:$P$5000,16,FALSE)=0,"UNBILL","BILLED"))</f>
        <v/>
      </c>
      <c r="P837" s="90" t="str">
        <f t="shared" si="104"/>
        <v/>
      </c>
      <c r="Q837" s="168" t="str">
        <f t="shared" ref="Q837:Q900" si="108">IFERROR(VALUE(MONTH(E837)),"ไม่ระบุ")</f>
        <v>ไม่ระบุ</v>
      </c>
      <c r="R837" s="169" t="str">
        <f t="shared" ref="R837:R900" si="109">K837</f>
        <v/>
      </c>
      <c r="U837" s="91">
        <v>837</v>
      </c>
    </row>
    <row r="838" spans="1:21" x14ac:dyDescent="0.35">
      <c r="A838" s="151" t="str">
        <f t="shared" ca="1" si="103"/>
        <v/>
      </c>
      <c r="B838" s="15">
        <v>847</v>
      </c>
      <c r="C838" s="81" t="str">
        <f t="shared" si="105"/>
        <v/>
      </c>
      <c r="E838" s="109" t="str">
        <f>IF(D838="","",VLOOKUP(D838,PROFILE!$B$6:$Z$5000,10,FALSE))</f>
        <v/>
      </c>
      <c r="F838" s="109" t="str">
        <f>IF(D838="","",VLOOKUP(D838,PROFILE!$B$6:$Z$5000,18,FALSE))</f>
        <v/>
      </c>
      <c r="G838" s="81" t="str">
        <f>IF(D838="","",VLOOKUP(D838,PROFILE!$B$6:$Z$5000,23,FALSE))</f>
        <v/>
      </c>
      <c r="H838" s="81" t="str">
        <f>IF(D838="","",VLOOKUP(D838,PROFILE!$B$6:$Z$5000,24,FALSE))</f>
        <v/>
      </c>
      <c r="I838" s="110" t="str">
        <f>IF(D838="","",VLOOKUP(D838,PROFILE!$B$6:$Z$5000,25,FALSE))</f>
        <v/>
      </c>
      <c r="K838" s="87" t="str">
        <f t="shared" si="106"/>
        <v/>
      </c>
      <c r="L838" s="87" t="str">
        <f t="shared" si="102"/>
        <v/>
      </c>
      <c r="N838" s="138" t="str">
        <f t="shared" si="107"/>
        <v/>
      </c>
      <c r="O838" s="110" t="str">
        <f>IF(D838="","",IF(VLOOKUP(D838,KPI!$A$4:$P$5000,16,FALSE)=0,"UNBILL","BILLED"))</f>
        <v/>
      </c>
      <c r="P838" s="90" t="str">
        <f t="shared" si="104"/>
        <v/>
      </c>
      <c r="Q838" s="168" t="str">
        <f t="shared" si="108"/>
        <v>ไม่ระบุ</v>
      </c>
      <c r="R838" s="169" t="str">
        <f t="shared" si="109"/>
        <v/>
      </c>
      <c r="U838" s="91">
        <v>838</v>
      </c>
    </row>
    <row r="839" spans="1:21" x14ac:dyDescent="0.35">
      <c r="A839" s="151" t="str">
        <f t="shared" ca="1" si="103"/>
        <v/>
      </c>
      <c r="B839" s="15">
        <v>848</v>
      </c>
      <c r="C839" s="81" t="str">
        <f t="shared" si="105"/>
        <v/>
      </c>
      <c r="E839" s="109" t="str">
        <f>IF(D839="","",VLOOKUP(D839,PROFILE!$B$6:$Z$5000,10,FALSE))</f>
        <v/>
      </c>
      <c r="F839" s="109" t="str">
        <f>IF(D839="","",VLOOKUP(D839,PROFILE!$B$6:$Z$5000,18,FALSE))</f>
        <v/>
      </c>
      <c r="G839" s="81" t="str">
        <f>IF(D839="","",VLOOKUP(D839,PROFILE!$B$6:$Z$5000,23,FALSE))</f>
        <v/>
      </c>
      <c r="H839" s="81" t="str">
        <f>IF(D839="","",VLOOKUP(D839,PROFILE!$B$6:$Z$5000,24,FALSE))</f>
        <v/>
      </c>
      <c r="I839" s="110" t="str">
        <f>IF(D839="","",VLOOKUP(D839,PROFILE!$B$6:$Z$5000,25,FALSE))</f>
        <v/>
      </c>
      <c r="K839" s="87" t="str">
        <f t="shared" si="106"/>
        <v/>
      </c>
      <c r="L839" s="87" t="str">
        <f t="shared" si="102"/>
        <v/>
      </c>
      <c r="N839" s="138" t="str">
        <f t="shared" si="107"/>
        <v/>
      </c>
      <c r="O839" s="110" t="str">
        <f>IF(D839="","",IF(VLOOKUP(D839,KPI!$A$4:$P$5000,16,FALSE)=0,"UNBILL","BILLED"))</f>
        <v/>
      </c>
      <c r="P839" s="90" t="str">
        <f t="shared" si="104"/>
        <v/>
      </c>
      <c r="Q839" s="168" t="str">
        <f t="shared" si="108"/>
        <v>ไม่ระบุ</v>
      </c>
      <c r="R839" s="169" t="str">
        <f t="shared" si="109"/>
        <v/>
      </c>
      <c r="U839" s="91">
        <v>839</v>
      </c>
    </row>
    <row r="840" spans="1:21" x14ac:dyDescent="0.35">
      <c r="A840" s="151" t="str">
        <f t="shared" ca="1" si="103"/>
        <v/>
      </c>
      <c r="B840" s="15">
        <v>849</v>
      </c>
      <c r="C840" s="81" t="str">
        <f t="shared" si="105"/>
        <v/>
      </c>
      <c r="E840" s="109" t="str">
        <f>IF(D840="","",VLOOKUP(D840,PROFILE!$B$6:$Z$5000,10,FALSE))</f>
        <v/>
      </c>
      <c r="F840" s="109" t="str">
        <f>IF(D840="","",VLOOKUP(D840,PROFILE!$B$6:$Z$5000,18,FALSE))</f>
        <v/>
      </c>
      <c r="G840" s="81" t="str">
        <f>IF(D840="","",VLOOKUP(D840,PROFILE!$B$6:$Z$5000,23,FALSE))</f>
        <v/>
      </c>
      <c r="H840" s="81" t="str">
        <f>IF(D840="","",VLOOKUP(D840,PROFILE!$B$6:$Z$5000,24,FALSE))</f>
        <v/>
      </c>
      <c r="I840" s="110" t="str">
        <f>IF(D840="","",VLOOKUP(D840,PROFILE!$B$6:$Z$5000,25,FALSE))</f>
        <v/>
      </c>
      <c r="K840" s="87" t="str">
        <f t="shared" si="106"/>
        <v/>
      </c>
      <c r="L840" s="87" t="str">
        <f t="shared" si="102"/>
        <v/>
      </c>
      <c r="N840" s="138" t="str">
        <f t="shared" si="107"/>
        <v/>
      </c>
      <c r="O840" s="110" t="str">
        <f>IF(D840="","",IF(VLOOKUP(D840,KPI!$A$4:$P$5000,16,FALSE)=0,"UNBILL","BILLED"))</f>
        <v/>
      </c>
      <c r="P840" s="90" t="str">
        <f t="shared" si="104"/>
        <v/>
      </c>
      <c r="Q840" s="168" t="str">
        <f t="shared" si="108"/>
        <v>ไม่ระบุ</v>
      </c>
      <c r="R840" s="169" t="str">
        <f t="shared" si="109"/>
        <v/>
      </c>
      <c r="U840" s="91">
        <v>840</v>
      </c>
    </row>
    <row r="841" spans="1:21" x14ac:dyDescent="0.35">
      <c r="A841" s="151" t="str">
        <f t="shared" ca="1" si="103"/>
        <v/>
      </c>
      <c r="B841" s="15">
        <v>850</v>
      </c>
      <c r="C841" s="81" t="str">
        <f t="shared" si="105"/>
        <v/>
      </c>
      <c r="E841" s="109" t="str">
        <f>IF(D841="","",VLOOKUP(D841,PROFILE!$B$6:$Z$5000,10,FALSE))</f>
        <v/>
      </c>
      <c r="F841" s="109" t="str">
        <f>IF(D841="","",VLOOKUP(D841,PROFILE!$B$6:$Z$5000,18,FALSE))</f>
        <v/>
      </c>
      <c r="G841" s="81" t="str">
        <f>IF(D841="","",VLOOKUP(D841,PROFILE!$B$6:$Z$5000,23,FALSE))</f>
        <v/>
      </c>
      <c r="H841" s="81" t="str">
        <f>IF(D841="","",VLOOKUP(D841,PROFILE!$B$6:$Z$5000,24,FALSE))</f>
        <v/>
      </c>
      <c r="I841" s="110" t="str">
        <f>IF(D841="","",VLOOKUP(D841,PROFILE!$B$6:$Z$5000,25,FALSE))</f>
        <v/>
      </c>
      <c r="K841" s="87" t="str">
        <f t="shared" si="106"/>
        <v/>
      </c>
      <c r="L841" s="87" t="str">
        <f t="shared" si="102"/>
        <v/>
      </c>
      <c r="N841" s="138" t="str">
        <f t="shared" si="107"/>
        <v/>
      </c>
      <c r="O841" s="110" t="str">
        <f>IF(D841="","",IF(VLOOKUP(D841,KPI!$A$4:$P$5000,16,FALSE)=0,"UNBILL","BILLED"))</f>
        <v/>
      </c>
      <c r="P841" s="90" t="str">
        <f t="shared" si="104"/>
        <v/>
      </c>
      <c r="Q841" s="168" t="str">
        <f t="shared" si="108"/>
        <v>ไม่ระบุ</v>
      </c>
      <c r="R841" s="169" t="str">
        <f t="shared" si="109"/>
        <v/>
      </c>
      <c r="U841" s="91">
        <v>841</v>
      </c>
    </row>
    <row r="842" spans="1:21" x14ac:dyDescent="0.35">
      <c r="A842" s="151" t="str">
        <f t="shared" ca="1" si="103"/>
        <v/>
      </c>
      <c r="B842" s="15">
        <v>851</v>
      </c>
      <c r="C842" s="81" t="str">
        <f t="shared" si="105"/>
        <v/>
      </c>
      <c r="E842" s="109" t="str">
        <f>IF(D842="","",VLOOKUP(D842,PROFILE!$B$6:$Z$5000,10,FALSE))</f>
        <v/>
      </c>
      <c r="F842" s="109" t="str">
        <f>IF(D842="","",VLOOKUP(D842,PROFILE!$B$6:$Z$5000,18,FALSE))</f>
        <v/>
      </c>
      <c r="G842" s="81" t="str">
        <f>IF(D842="","",VLOOKUP(D842,PROFILE!$B$6:$Z$5000,23,FALSE))</f>
        <v/>
      </c>
      <c r="H842" s="81" t="str">
        <f>IF(D842="","",VLOOKUP(D842,PROFILE!$B$6:$Z$5000,24,FALSE))</f>
        <v/>
      </c>
      <c r="I842" s="110" t="str">
        <f>IF(D842="","",VLOOKUP(D842,PROFILE!$B$6:$Z$5000,25,FALSE))</f>
        <v/>
      </c>
      <c r="K842" s="87" t="str">
        <f t="shared" si="106"/>
        <v/>
      </c>
      <c r="L842" s="87" t="str">
        <f t="shared" si="102"/>
        <v/>
      </c>
      <c r="N842" s="138" t="str">
        <f t="shared" si="107"/>
        <v/>
      </c>
      <c r="O842" s="110" t="str">
        <f>IF(D842="","",IF(VLOOKUP(D842,KPI!$A$4:$P$5000,16,FALSE)=0,"UNBILL","BILLED"))</f>
        <v/>
      </c>
      <c r="P842" s="90" t="str">
        <f t="shared" si="104"/>
        <v/>
      </c>
      <c r="Q842" s="168" t="str">
        <f t="shared" si="108"/>
        <v>ไม่ระบุ</v>
      </c>
      <c r="R842" s="169" t="str">
        <f t="shared" si="109"/>
        <v/>
      </c>
      <c r="U842" s="91">
        <v>842</v>
      </c>
    </row>
    <row r="843" spans="1:21" x14ac:dyDescent="0.35">
      <c r="A843" s="151" t="str">
        <f t="shared" ca="1" si="103"/>
        <v/>
      </c>
      <c r="B843" s="15">
        <v>852</v>
      </c>
      <c r="C843" s="81" t="str">
        <f t="shared" si="105"/>
        <v/>
      </c>
      <c r="E843" s="109" t="str">
        <f>IF(D843="","",VLOOKUP(D843,PROFILE!$B$6:$Z$5000,10,FALSE))</f>
        <v/>
      </c>
      <c r="F843" s="109" t="str">
        <f>IF(D843="","",VLOOKUP(D843,PROFILE!$B$6:$Z$5000,18,FALSE))</f>
        <v/>
      </c>
      <c r="G843" s="81" t="str">
        <f>IF(D843="","",VLOOKUP(D843,PROFILE!$B$6:$Z$5000,23,FALSE))</f>
        <v/>
      </c>
      <c r="H843" s="81" t="str">
        <f>IF(D843="","",VLOOKUP(D843,PROFILE!$B$6:$Z$5000,24,FALSE))</f>
        <v/>
      </c>
      <c r="I843" s="110" t="str">
        <f>IF(D843="","",VLOOKUP(D843,PROFILE!$B$6:$Z$5000,25,FALSE))</f>
        <v/>
      </c>
      <c r="K843" s="87" t="str">
        <f t="shared" si="106"/>
        <v/>
      </c>
      <c r="L843" s="87" t="str">
        <f t="shared" si="102"/>
        <v/>
      </c>
      <c r="N843" s="138" t="str">
        <f t="shared" si="107"/>
        <v/>
      </c>
      <c r="O843" s="110" t="str">
        <f>IF(D843="","",IF(VLOOKUP(D843,KPI!$A$4:$P$5000,16,FALSE)=0,"UNBILL","BILLED"))</f>
        <v/>
      </c>
      <c r="P843" s="90" t="str">
        <f t="shared" si="104"/>
        <v/>
      </c>
      <c r="Q843" s="168" t="str">
        <f t="shared" si="108"/>
        <v>ไม่ระบุ</v>
      </c>
      <c r="R843" s="169" t="str">
        <f t="shared" si="109"/>
        <v/>
      </c>
      <c r="U843" s="91">
        <v>843</v>
      </c>
    </row>
    <row r="844" spans="1:21" x14ac:dyDescent="0.35">
      <c r="A844" s="151" t="str">
        <f t="shared" ca="1" si="103"/>
        <v/>
      </c>
      <c r="B844" s="15">
        <v>853</v>
      </c>
      <c r="C844" s="81" t="str">
        <f t="shared" si="105"/>
        <v/>
      </c>
      <c r="E844" s="109" t="str">
        <f>IF(D844="","",VLOOKUP(D844,PROFILE!$B$6:$Z$5000,10,FALSE))</f>
        <v/>
      </c>
      <c r="F844" s="109" t="str">
        <f>IF(D844="","",VLOOKUP(D844,PROFILE!$B$6:$Z$5000,18,FALSE))</f>
        <v/>
      </c>
      <c r="G844" s="81" t="str">
        <f>IF(D844="","",VLOOKUP(D844,PROFILE!$B$6:$Z$5000,23,FALSE))</f>
        <v/>
      </c>
      <c r="H844" s="81" t="str">
        <f>IF(D844="","",VLOOKUP(D844,PROFILE!$B$6:$Z$5000,24,FALSE))</f>
        <v/>
      </c>
      <c r="I844" s="110" t="str">
        <f>IF(D844="","",VLOOKUP(D844,PROFILE!$B$6:$Z$5000,25,FALSE))</f>
        <v/>
      </c>
      <c r="K844" s="87" t="str">
        <f t="shared" si="106"/>
        <v/>
      </c>
      <c r="L844" s="87" t="str">
        <f t="shared" si="102"/>
        <v/>
      </c>
      <c r="N844" s="138" t="str">
        <f t="shared" si="107"/>
        <v/>
      </c>
      <c r="O844" s="110" t="str">
        <f>IF(D844="","",IF(VLOOKUP(D844,KPI!$A$4:$P$5000,16,FALSE)=0,"UNBILL","BILLED"))</f>
        <v/>
      </c>
      <c r="P844" s="90" t="str">
        <f t="shared" si="104"/>
        <v/>
      </c>
      <c r="Q844" s="168" t="str">
        <f t="shared" si="108"/>
        <v>ไม่ระบุ</v>
      </c>
      <c r="R844" s="169" t="str">
        <f t="shared" si="109"/>
        <v/>
      </c>
      <c r="U844" s="91">
        <v>844</v>
      </c>
    </row>
    <row r="845" spans="1:21" x14ac:dyDescent="0.35">
      <c r="A845" s="151" t="str">
        <f t="shared" ca="1" si="103"/>
        <v/>
      </c>
      <c r="B845" s="15">
        <v>854</v>
      </c>
      <c r="C845" s="81" t="str">
        <f t="shared" si="105"/>
        <v/>
      </c>
      <c r="E845" s="109" t="str">
        <f>IF(D845="","",VLOOKUP(D845,PROFILE!$B$6:$Z$5000,10,FALSE))</f>
        <v/>
      </c>
      <c r="F845" s="109" t="str">
        <f>IF(D845="","",VLOOKUP(D845,PROFILE!$B$6:$Z$5000,18,FALSE))</f>
        <v/>
      </c>
      <c r="G845" s="81" t="str">
        <f>IF(D845="","",VLOOKUP(D845,PROFILE!$B$6:$Z$5000,23,FALSE))</f>
        <v/>
      </c>
      <c r="H845" s="81" t="str">
        <f>IF(D845="","",VLOOKUP(D845,PROFILE!$B$6:$Z$5000,24,FALSE))</f>
        <v/>
      </c>
      <c r="I845" s="110" t="str">
        <f>IF(D845="","",VLOOKUP(D845,PROFILE!$B$6:$Z$5000,25,FALSE))</f>
        <v/>
      </c>
      <c r="K845" s="87" t="str">
        <f t="shared" si="106"/>
        <v/>
      </c>
      <c r="L845" s="87" t="str">
        <f t="shared" si="102"/>
        <v/>
      </c>
      <c r="N845" s="138" t="str">
        <f t="shared" si="107"/>
        <v/>
      </c>
      <c r="O845" s="110" t="str">
        <f>IF(D845="","",IF(VLOOKUP(D845,KPI!$A$4:$P$5000,16,FALSE)=0,"UNBILL","BILLED"))</f>
        <v/>
      </c>
      <c r="P845" s="90" t="str">
        <f t="shared" si="104"/>
        <v/>
      </c>
      <c r="Q845" s="168" t="str">
        <f t="shared" si="108"/>
        <v>ไม่ระบุ</v>
      </c>
      <c r="R845" s="169" t="str">
        <f t="shared" si="109"/>
        <v/>
      </c>
      <c r="U845" s="91">
        <v>845</v>
      </c>
    </row>
    <row r="846" spans="1:21" x14ac:dyDescent="0.35">
      <c r="A846" s="151" t="str">
        <f t="shared" ca="1" si="103"/>
        <v/>
      </c>
      <c r="B846" s="15">
        <v>855</v>
      </c>
      <c r="C846" s="81" t="str">
        <f t="shared" si="105"/>
        <v/>
      </c>
      <c r="E846" s="109" t="str">
        <f>IF(D846="","",VLOOKUP(D846,PROFILE!$B$6:$Z$5000,10,FALSE))</f>
        <v/>
      </c>
      <c r="F846" s="109" t="str">
        <f>IF(D846="","",VLOOKUP(D846,PROFILE!$B$6:$Z$5000,18,FALSE))</f>
        <v/>
      </c>
      <c r="G846" s="81" t="str">
        <f>IF(D846="","",VLOOKUP(D846,PROFILE!$B$6:$Z$5000,23,FALSE))</f>
        <v/>
      </c>
      <c r="H846" s="81" t="str">
        <f>IF(D846="","",VLOOKUP(D846,PROFILE!$B$6:$Z$5000,24,FALSE))</f>
        <v/>
      </c>
      <c r="I846" s="110" t="str">
        <f>IF(D846="","",VLOOKUP(D846,PROFILE!$B$6:$Z$5000,25,FALSE))</f>
        <v/>
      </c>
      <c r="K846" s="87" t="str">
        <f t="shared" si="106"/>
        <v/>
      </c>
      <c r="L846" s="87" t="str">
        <f t="shared" si="102"/>
        <v/>
      </c>
      <c r="N846" s="138" t="str">
        <f t="shared" si="107"/>
        <v/>
      </c>
      <c r="O846" s="110" t="str">
        <f>IF(D846="","",IF(VLOOKUP(D846,KPI!$A$4:$P$5000,16,FALSE)=0,"UNBILL","BILLED"))</f>
        <v/>
      </c>
      <c r="P846" s="90" t="str">
        <f t="shared" si="104"/>
        <v/>
      </c>
      <c r="Q846" s="168" t="str">
        <f t="shared" si="108"/>
        <v>ไม่ระบุ</v>
      </c>
      <c r="R846" s="169" t="str">
        <f t="shared" si="109"/>
        <v/>
      </c>
      <c r="U846" s="91">
        <v>846</v>
      </c>
    </row>
    <row r="847" spans="1:21" x14ac:dyDescent="0.35">
      <c r="A847" s="151" t="str">
        <f t="shared" ca="1" si="103"/>
        <v/>
      </c>
      <c r="B847" s="15">
        <v>856</v>
      </c>
      <c r="C847" s="81" t="str">
        <f t="shared" si="105"/>
        <v/>
      </c>
      <c r="E847" s="109" t="str">
        <f>IF(D847="","",VLOOKUP(D847,PROFILE!$B$6:$Z$5000,10,FALSE))</f>
        <v/>
      </c>
      <c r="F847" s="109" t="str">
        <f>IF(D847="","",VLOOKUP(D847,PROFILE!$B$6:$Z$5000,18,FALSE))</f>
        <v/>
      </c>
      <c r="G847" s="81" t="str">
        <f>IF(D847="","",VLOOKUP(D847,PROFILE!$B$6:$Z$5000,23,FALSE))</f>
        <v/>
      </c>
      <c r="H847" s="81" t="str">
        <f>IF(D847="","",VLOOKUP(D847,PROFILE!$B$6:$Z$5000,24,FALSE))</f>
        <v/>
      </c>
      <c r="I847" s="110" t="str">
        <f>IF(D847="","",VLOOKUP(D847,PROFILE!$B$6:$Z$5000,25,FALSE))</f>
        <v/>
      </c>
      <c r="K847" s="87" t="str">
        <f t="shared" si="106"/>
        <v/>
      </c>
      <c r="L847" s="87" t="str">
        <f t="shared" si="102"/>
        <v/>
      </c>
      <c r="N847" s="138" t="str">
        <f t="shared" si="107"/>
        <v/>
      </c>
      <c r="O847" s="110" t="str">
        <f>IF(D847="","",IF(VLOOKUP(D847,KPI!$A$4:$P$5000,16,FALSE)=0,"UNBILL","BILLED"))</f>
        <v/>
      </c>
      <c r="P847" s="90" t="str">
        <f t="shared" si="104"/>
        <v/>
      </c>
      <c r="Q847" s="168" t="str">
        <f t="shared" si="108"/>
        <v>ไม่ระบุ</v>
      </c>
      <c r="R847" s="169" t="str">
        <f t="shared" si="109"/>
        <v/>
      </c>
      <c r="U847" s="91">
        <v>847</v>
      </c>
    </row>
    <row r="848" spans="1:21" x14ac:dyDescent="0.35">
      <c r="A848" s="151" t="str">
        <f t="shared" ca="1" si="103"/>
        <v/>
      </c>
      <c r="B848" s="15">
        <v>857</v>
      </c>
      <c r="C848" s="81" t="str">
        <f t="shared" si="105"/>
        <v/>
      </c>
      <c r="E848" s="109" t="str">
        <f>IF(D848="","",VLOOKUP(D848,PROFILE!$B$6:$Z$5000,10,FALSE))</f>
        <v/>
      </c>
      <c r="F848" s="109" t="str">
        <f>IF(D848="","",VLOOKUP(D848,PROFILE!$B$6:$Z$5000,18,FALSE))</f>
        <v/>
      </c>
      <c r="G848" s="81" t="str">
        <f>IF(D848="","",VLOOKUP(D848,PROFILE!$B$6:$Z$5000,23,FALSE))</f>
        <v/>
      </c>
      <c r="H848" s="81" t="str">
        <f>IF(D848="","",VLOOKUP(D848,PROFILE!$B$6:$Z$5000,24,FALSE))</f>
        <v/>
      </c>
      <c r="I848" s="110" t="str">
        <f>IF(D848="","",VLOOKUP(D848,PROFILE!$B$6:$Z$5000,25,FALSE))</f>
        <v/>
      </c>
      <c r="K848" s="87" t="str">
        <f t="shared" si="106"/>
        <v/>
      </c>
      <c r="L848" s="87" t="str">
        <f t="shared" si="102"/>
        <v/>
      </c>
      <c r="N848" s="138" t="str">
        <f t="shared" si="107"/>
        <v/>
      </c>
      <c r="O848" s="110" t="str">
        <f>IF(D848="","",IF(VLOOKUP(D848,KPI!$A$4:$P$5000,16,FALSE)=0,"UNBILL","BILLED"))</f>
        <v/>
      </c>
      <c r="P848" s="90" t="str">
        <f t="shared" si="104"/>
        <v/>
      </c>
      <c r="Q848" s="168" t="str">
        <f t="shared" si="108"/>
        <v>ไม่ระบุ</v>
      </c>
      <c r="R848" s="169" t="str">
        <f t="shared" si="109"/>
        <v/>
      </c>
      <c r="U848" s="91">
        <v>848</v>
      </c>
    </row>
    <row r="849" spans="1:21" x14ac:dyDescent="0.35">
      <c r="A849" s="151" t="str">
        <f t="shared" ca="1" si="103"/>
        <v/>
      </c>
      <c r="B849" s="15">
        <v>858</v>
      </c>
      <c r="C849" s="81" t="str">
        <f t="shared" si="105"/>
        <v/>
      </c>
      <c r="E849" s="109" t="str">
        <f>IF(D849="","",VLOOKUP(D849,PROFILE!$B$6:$Z$5000,10,FALSE))</f>
        <v/>
      </c>
      <c r="F849" s="109" t="str">
        <f>IF(D849="","",VLOOKUP(D849,PROFILE!$B$6:$Z$5000,18,FALSE))</f>
        <v/>
      </c>
      <c r="G849" s="81" t="str">
        <f>IF(D849="","",VLOOKUP(D849,PROFILE!$B$6:$Z$5000,23,FALSE))</f>
        <v/>
      </c>
      <c r="H849" s="81" t="str">
        <f>IF(D849="","",VLOOKUP(D849,PROFILE!$B$6:$Z$5000,24,FALSE))</f>
        <v/>
      </c>
      <c r="I849" s="110" t="str">
        <f>IF(D849="","",VLOOKUP(D849,PROFILE!$B$6:$Z$5000,25,FALSE))</f>
        <v/>
      </c>
      <c r="K849" s="87" t="str">
        <f t="shared" si="106"/>
        <v/>
      </c>
      <c r="L849" s="87" t="str">
        <f t="shared" si="102"/>
        <v/>
      </c>
      <c r="N849" s="138" t="str">
        <f t="shared" si="107"/>
        <v/>
      </c>
      <c r="O849" s="110" t="str">
        <f>IF(D849="","",IF(VLOOKUP(D849,KPI!$A$4:$P$5000,16,FALSE)=0,"UNBILL","BILLED"))</f>
        <v/>
      </c>
      <c r="P849" s="90" t="str">
        <f t="shared" si="104"/>
        <v/>
      </c>
      <c r="Q849" s="168" t="str">
        <f t="shared" si="108"/>
        <v>ไม่ระบุ</v>
      </c>
      <c r="R849" s="169" t="str">
        <f t="shared" si="109"/>
        <v/>
      </c>
      <c r="U849" s="91">
        <v>849</v>
      </c>
    </row>
    <row r="850" spans="1:21" x14ac:dyDescent="0.35">
      <c r="A850" s="151" t="str">
        <f t="shared" ca="1" si="103"/>
        <v/>
      </c>
      <c r="B850" s="15">
        <v>859</v>
      </c>
      <c r="C850" s="81" t="str">
        <f t="shared" si="105"/>
        <v/>
      </c>
      <c r="E850" s="109" t="str">
        <f>IF(D850="","",VLOOKUP(D850,PROFILE!$B$6:$Z$5000,10,FALSE))</f>
        <v/>
      </c>
      <c r="F850" s="109" t="str">
        <f>IF(D850="","",VLOOKUP(D850,PROFILE!$B$6:$Z$5000,18,FALSE))</f>
        <v/>
      </c>
      <c r="G850" s="81" t="str">
        <f>IF(D850="","",VLOOKUP(D850,PROFILE!$B$6:$Z$5000,23,FALSE))</f>
        <v/>
      </c>
      <c r="H850" s="81" t="str">
        <f>IF(D850="","",VLOOKUP(D850,PROFILE!$B$6:$Z$5000,24,FALSE))</f>
        <v/>
      </c>
      <c r="I850" s="110" t="str">
        <f>IF(D850="","",VLOOKUP(D850,PROFILE!$B$6:$Z$5000,25,FALSE))</f>
        <v/>
      </c>
      <c r="K850" s="87" t="str">
        <f t="shared" si="106"/>
        <v/>
      </c>
      <c r="L850" s="87" t="str">
        <f t="shared" ref="L850:L913" si="110">IF(D850="","",J850*0.03)</f>
        <v/>
      </c>
      <c r="N850" s="138" t="str">
        <f t="shared" si="107"/>
        <v/>
      </c>
      <c r="O850" s="110" t="str">
        <f>IF(D850="","",IF(VLOOKUP(D850,KPI!$A$4:$P$5000,16,FALSE)=0,"UNBILL","BILLED"))</f>
        <v/>
      </c>
      <c r="P850" s="90" t="str">
        <f t="shared" si="104"/>
        <v/>
      </c>
      <c r="Q850" s="168" t="str">
        <f t="shared" si="108"/>
        <v>ไม่ระบุ</v>
      </c>
      <c r="R850" s="169" t="str">
        <f t="shared" si="109"/>
        <v/>
      </c>
      <c r="U850" s="91">
        <v>850</v>
      </c>
    </row>
    <row r="851" spans="1:21" x14ac:dyDescent="0.35">
      <c r="A851" s="151" t="str">
        <f t="shared" ca="1" si="103"/>
        <v/>
      </c>
      <c r="B851" s="15">
        <v>860</v>
      </c>
      <c r="C851" s="81" t="str">
        <f t="shared" si="105"/>
        <v/>
      </c>
      <c r="E851" s="109" t="str">
        <f>IF(D851="","",VLOOKUP(D851,PROFILE!$B$6:$Z$5000,10,FALSE))</f>
        <v/>
      </c>
      <c r="F851" s="109" t="str">
        <f>IF(D851="","",VLOOKUP(D851,PROFILE!$B$6:$Z$5000,18,FALSE))</f>
        <v/>
      </c>
      <c r="G851" s="81" t="str">
        <f>IF(D851="","",VLOOKUP(D851,PROFILE!$B$6:$Z$5000,23,FALSE))</f>
        <v/>
      </c>
      <c r="H851" s="81" t="str">
        <f>IF(D851="","",VLOOKUP(D851,PROFILE!$B$6:$Z$5000,24,FALSE))</f>
        <v/>
      </c>
      <c r="I851" s="110" t="str">
        <f>IF(D851="","",VLOOKUP(D851,PROFILE!$B$6:$Z$5000,25,FALSE))</f>
        <v/>
      </c>
      <c r="K851" s="87" t="str">
        <f t="shared" si="106"/>
        <v/>
      </c>
      <c r="L851" s="87" t="str">
        <f t="shared" si="110"/>
        <v/>
      </c>
      <c r="N851" s="138" t="str">
        <f t="shared" si="107"/>
        <v/>
      </c>
      <c r="O851" s="110" t="str">
        <f>IF(D851="","",IF(VLOOKUP(D851,KPI!$A$4:$P$5000,16,FALSE)=0,"UNBILL","BILLED"))</f>
        <v/>
      </c>
      <c r="P851" s="90" t="str">
        <f t="shared" si="104"/>
        <v/>
      </c>
      <c r="Q851" s="168" t="str">
        <f t="shared" si="108"/>
        <v>ไม่ระบุ</v>
      </c>
      <c r="R851" s="169" t="str">
        <f t="shared" si="109"/>
        <v/>
      </c>
      <c r="U851" s="91">
        <v>851</v>
      </c>
    </row>
    <row r="852" spans="1:21" x14ac:dyDescent="0.35">
      <c r="A852" s="151" t="str">
        <f t="shared" ca="1" si="103"/>
        <v/>
      </c>
      <c r="B852" s="15">
        <v>861</v>
      </c>
      <c r="C852" s="81" t="str">
        <f t="shared" si="105"/>
        <v/>
      </c>
      <c r="E852" s="109" t="str">
        <f>IF(D852="","",VLOOKUP(D852,PROFILE!$B$6:$Z$5000,10,FALSE))</f>
        <v/>
      </c>
      <c r="F852" s="109" t="str">
        <f>IF(D852="","",VLOOKUP(D852,PROFILE!$B$6:$Z$5000,18,FALSE))</f>
        <v/>
      </c>
      <c r="G852" s="81" t="str">
        <f>IF(D852="","",VLOOKUP(D852,PROFILE!$B$6:$Z$5000,23,FALSE))</f>
        <v/>
      </c>
      <c r="H852" s="81" t="str">
        <f>IF(D852="","",VLOOKUP(D852,PROFILE!$B$6:$Z$5000,24,FALSE))</f>
        <v/>
      </c>
      <c r="I852" s="110" t="str">
        <f>IF(D852="","",VLOOKUP(D852,PROFILE!$B$6:$Z$5000,25,FALSE))</f>
        <v/>
      </c>
      <c r="K852" s="87" t="str">
        <f t="shared" si="106"/>
        <v/>
      </c>
      <c r="L852" s="87" t="str">
        <f t="shared" si="110"/>
        <v/>
      </c>
      <c r="N852" s="138" t="str">
        <f t="shared" si="107"/>
        <v/>
      </c>
      <c r="O852" s="110" t="str">
        <f>IF(D852="","",IF(VLOOKUP(D852,KPI!$A$4:$P$5000,16,FALSE)=0,"UNBILL","BILLED"))</f>
        <v/>
      </c>
      <c r="P852" s="90" t="str">
        <f t="shared" si="104"/>
        <v/>
      </c>
      <c r="Q852" s="168" t="str">
        <f t="shared" si="108"/>
        <v>ไม่ระบุ</v>
      </c>
      <c r="R852" s="169" t="str">
        <f t="shared" si="109"/>
        <v/>
      </c>
      <c r="U852" s="91">
        <v>852</v>
      </c>
    </row>
    <row r="853" spans="1:21" x14ac:dyDescent="0.35">
      <c r="A853" s="151" t="str">
        <f t="shared" ca="1" si="103"/>
        <v/>
      </c>
      <c r="B853" s="15">
        <v>862</v>
      </c>
      <c r="C853" s="81" t="str">
        <f t="shared" si="105"/>
        <v/>
      </c>
      <c r="E853" s="109" t="str">
        <f>IF(D853="","",VLOOKUP(D853,PROFILE!$B$6:$Z$5000,10,FALSE))</f>
        <v/>
      </c>
      <c r="F853" s="109" t="str">
        <f>IF(D853="","",VLOOKUP(D853,PROFILE!$B$6:$Z$5000,18,FALSE))</f>
        <v/>
      </c>
      <c r="G853" s="81" t="str">
        <f>IF(D853="","",VLOOKUP(D853,PROFILE!$B$6:$Z$5000,23,FALSE))</f>
        <v/>
      </c>
      <c r="H853" s="81" t="str">
        <f>IF(D853="","",VLOOKUP(D853,PROFILE!$B$6:$Z$5000,24,FALSE))</f>
        <v/>
      </c>
      <c r="I853" s="110" t="str">
        <f>IF(D853="","",VLOOKUP(D853,PROFILE!$B$6:$Z$5000,25,FALSE))</f>
        <v/>
      </c>
      <c r="K853" s="87" t="str">
        <f t="shared" si="106"/>
        <v/>
      </c>
      <c r="L853" s="87" t="str">
        <f t="shared" si="110"/>
        <v/>
      </c>
      <c r="N853" s="138" t="str">
        <f t="shared" si="107"/>
        <v/>
      </c>
      <c r="O853" s="110" t="str">
        <f>IF(D853="","",IF(VLOOKUP(D853,KPI!$A$4:$P$5000,16,FALSE)=0,"UNBILL","BILLED"))</f>
        <v/>
      </c>
      <c r="P853" s="90" t="str">
        <f t="shared" si="104"/>
        <v/>
      </c>
      <c r="Q853" s="168" t="str">
        <f t="shared" si="108"/>
        <v>ไม่ระบุ</v>
      </c>
      <c r="R853" s="169" t="str">
        <f t="shared" si="109"/>
        <v/>
      </c>
      <c r="U853" s="91">
        <v>853</v>
      </c>
    </row>
    <row r="854" spans="1:21" x14ac:dyDescent="0.35">
      <c r="A854" s="151" t="str">
        <f t="shared" ca="1" si="103"/>
        <v/>
      </c>
      <c r="B854" s="15">
        <v>863</v>
      </c>
      <c r="C854" s="81" t="str">
        <f t="shared" si="105"/>
        <v/>
      </c>
      <c r="E854" s="109" t="str">
        <f>IF(D854="","",VLOOKUP(D854,PROFILE!$B$6:$Z$5000,10,FALSE))</f>
        <v/>
      </c>
      <c r="F854" s="109" t="str">
        <f>IF(D854="","",VLOOKUP(D854,PROFILE!$B$6:$Z$5000,18,FALSE))</f>
        <v/>
      </c>
      <c r="G854" s="81" t="str">
        <f>IF(D854="","",VLOOKUP(D854,PROFILE!$B$6:$Z$5000,23,FALSE))</f>
        <v/>
      </c>
      <c r="H854" s="81" t="str">
        <f>IF(D854="","",VLOOKUP(D854,PROFILE!$B$6:$Z$5000,24,FALSE))</f>
        <v/>
      </c>
      <c r="I854" s="110" t="str">
        <f>IF(D854="","",VLOOKUP(D854,PROFILE!$B$6:$Z$5000,25,FALSE))</f>
        <v/>
      </c>
      <c r="K854" s="87" t="str">
        <f t="shared" si="106"/>
        <v/>
      </c>
      <c r="L854" s="87" t="str">
        <f t="shared" si="110"/>
        <v/>
      </c>
      <c r="N854" s="138" t="str">
        <f t="shared" si="107"/>
        <v/>
      </c>
      <c r="O854" s="110" t="str">
        <f>IF(D854="","",IF(VLOOKUP(D854,KPI!$A$4:$P$5000,16,FALSE)=0,"UNBILL","BILLED"))</f>
        <v/>
      </c>
      <c r="P854" s="90" t="str">
        <f t="shared" si="104"/>
        <v/>
      </c>
      <c r="Q854" s="168" t="str">
        <f t="shared" si="108"/>
        <v>ไม่ระบุ</v>
      </c>
      <c r="R854" s="169" t="str">
        <f t="shared" si="109"/>
        <v/>
      </c>
      <c r="U854" s="91">
        <v>854</v>
      </c>
    </row>
    <row r="855" spans="1:21" x14ac:dyDescent="0.35">
      <c r="A855" s="151" t="str">
        <f t="shared" ca="1" si="103"/>
        <v/>
      </c>
      <c r="B855" s="15">
        <v>864</v>
      </c>
      <c r="C855" s="81" t="str">
        <f t="shared" si="105"/>
        <v/>
      </c>
      <c r="E855" s="109" t="str">
        <f>IF(D855="","",VLOOKUP(D855,PROFILE!$B$6:$Z$5000,10,FALSE))</f>
        <v/>
      </c>
      <c r="F855" s="109" t="str">
        <f>IF(D855="","",VLOOKUP(D855,PROFILE!$B$6:$Z$5000,18,FALSE))</f>
        <v/>
      </c>
      <c r="G855" s="81" t="str">
        <f>IF(D855="","",VLOOKUP(D855,PROFILE!$B$6:$Z$5000,23,FALSE))</f>
        <v/>
      </c>
      <c r="H855" s="81" t="str">
        <f>IF(D855="","",VLOOKUP(D855,PROFILE!$B$6:$Z$5000,24,FALSE))</f>
        <v/>
      </c>
      <c r="I855" s="110" t="str">
        <f>IF(D855="","",VLOOKUP(D855,PROFILE!$B$6:$Z$5000,25,FALSE))</f>
        <v/>
      </c>
      <c r="K855" s="87" t="str">
        <f t="shared" si="106"/>
        <v/>
      </c>
      <c r="L855" s="87" t="str">
        <f t="shared" si="110"/>
        <v/>
      </c>
      <c r="N855" s="138" t="str">
        <f t="shared" si="107"/>
        <v/>
      </c>
      <c r="O855" s="110" t="str">
        <f>IF(D855="","",IF(VLOOKUP(D855,KPI!$A$4:$P$5000,16,FALSE)=0,"UNBILL","BILLED"))</f>
        <v/>
      </c>
      <c r="P855" s="90" t="str">
        <f t="shared" si="104"/>
        <v/>
      </c>
      <c r="Q855" s="168" t="str">
        <f t="shared" si="108"/>
        <v>ไม่ระบุ</v>
      </c>
      <c r="R855" s="169" t="str">
        <f t="shared" si="109"/>
        <v/>
      </c>
      <c r="U855" s="91">
        <v>855</v>
      </c>
    </row>
    <row r="856" spans="1:21" x14ac:dyDescent="0.35">
      <c r="A856" s="151" t="str">
        <f t="shared" ca="1" si="103"/>
        <v/>
      </c>
      <c r="B856" s="15">
        <v>865</v>
      </c>
      <c r="C856" s="81" t="str">
        <f t="shared" si="105"/>
        <v/>
      </c>
      <c r="E856" s="109" t="str">
        <f>IF(D856="","",VLOOKUP(D856,PROFILE!$B$6:$Z$5000,10,FALSE))</f>
        <v/>
      </c>
      <c r="F856" s="109" t="str">
        <f>IF(D856="","",VLOOKUP(D856,PROFILE!$B$6:$Z$5000,18,FALSE))</f>
        <v/>
      </c>
      <c r="G856" s="81" t="str">
        <f>IF(D856="","",VLOOKUP(D856,PROFILE!$B$6:$Z$5000,23,FALSE))</f>
        <v/>
      </c>
      <c r="H856" s="81" t="str">
        <f>IF(D856="","",VLOOKUP(D856,PROFILE!$B$6:$Z$5000,24,FALSE))</f>
        <v/>
      </c>
      <c r="I856" s="110" t="str">
        <f>IF(D856="","",VLOOKUP(D856,PROFILE!$B$6:$Z$5000,25,FALSE))</f>
        <v/>
      </c>
      <c r="K856" s="87" t="str">
        <f t="shared" si="106"/>
        <v/>
      </c>
      <c r="L856" s="87" t="str">
        <f t="shared" si="110"/>
        <v/>
      </c>
      <c r="N856" s="138" t="str">
        <f t="shared" si="107"/>
        <v/>
      </c>
      <c r="O856" s="110" t="str">
        <f>IF(D856="","",IF(VLOOKUP(D856,KPI!$A$4:$P$5000,16,FALSE)=0,"UNBILL","BILLED"))</f>
        <v/>
      </c>
      <c r="P856" s="90" t="str">
        <f t="shared" si="104"/>
        <v/>
      </c>
      <c r="Q856" s="168" t="str">
        <f t="shared" si="108"/>
        <v>ไม่ระบุ</v>
      </c>
      <c r="R856" s="169" t="str">
        <f t="shared" si="109"/>
        <v/>
      </c>
      <c r="U856" s="91">
        <v>856</v>
      </c>
    </row>
    <row r="857" spans="1:21" x14ac:dyDescent="0.35">
      <c r="A857" s="151" t="str">
        <f t="shared" ca="1" si="103"/>
        <v/>
      </c>
      <c r="B857" s="15">
        <v>866</v>
      </c>
      <c r="C857" s="81" t="str">
        <f t="shared" si="105"/>
        <v/>
      </c>
      <c r="E857" s="109" t="str">
        <f>IF(D857="","",VLOOKUP(D857,PROFILE!$B$6:$Z$5000,10,FALSE))</f>
        <v/>
      </c>
      <c r="F857" s="109" t="str">
        <f>IF(D857="","",VLOOKUP(D857,PROFILE!$B$6:$Z$5000,18,FALSE))</f>
        <v/>
      </c>
      <c r="G857" s="81" t="str">
        <f>IF(D857="","",VLOOKUP(D857,PROFILE!$B$6:$Z$5000,23,FALSE))</f>
        <v/>
      </c>
      <c r="H857" s="81" t="str">
        <f>IF(D857="","",VLOOKUP(D857,PROFILE!$B$6:$Z$5000,24,FALSE))</f>
        <v/>
      </c>
      <c r="I857" s="110" t="str">
        <f>IF(D857="","",VLOOKUP(D857,PROFILE!$B$6:$Z$5000,25,FALSE))</f>
        <v/>
      </c>
      <c r="K857" s="87" t="str">
        <f t="shared" si="106"/>
        <v/>
      </c>
      <c r="L857" s="87" t="str">
        <f t="shared" si="110"/>
        <v/>
      </c>
      <c r="N857" s="138" t="str">
        <f t="shared" si="107"/>
        <v/>
      </c>
      <c r="O857" s="110" t="str">
        <f>IF(D857="","",IF(VLOOKUP(D857,KPI!$A$4:$P$5000,16,FALSE)=0,"UNBILL","BILLED"))</f>
        <v/>
      </c>
      <c r="P857" s="90" t="str">
        <f t="shared" si="104"/>
        <v/>
      </c>
      <c r="Q857" s="168" t="str">
        <f t="shared" si="108"/>
        <v>ไม่ระบุ</v>
      </c>
      <c r="R857" s="169" t="str">
        <f t="shared" si="109"/>
        <v/>
      </c>
      <c r="U857" s="91">
        <v>857</v>
      </c>
    </row>
    <row r="858" spans="1:21" x14ac:dyDescent="0.35">
      <c r="A858" s="151" t="str">
        <f t="shared" ca="1" si="103"/>
        <v/>
      </c>
      <c r="B858" s="15">
        <v>867</v>
      </c>
      <c r="C858" s="81" t="str">
        <f t="shared" si="105"/>
        <v/>
      </c>
      <c r="E858" s="109" t="str">
        <f>IF(D858="","",VLOOKUP(D858,PROFILE!$B$6:$Z$5000,10,FALSE))</f>
        <v/>
      </c>
      <c r="F858" s="109" t="str">
        <f>IF(D858="","",VLOOKUP(D858,PROFILE!$B$6:$Z$5000,18,FALSE))</f>
        <v/>
      </c>
      <c r="G858" s="81" t="str">
        <f>IF(D858="","",VLOOKUP(D858,PROFILE!$B$6:$Z$5000,23,FALSE))</f>
        <v/>
      </c>
      <c r="H858" s="81" t="str">
        <f>IF(D858="","",VLOOKUP(D858,PROFILE!$B$6:$Z$5000,24,FALSE))</f>
        <v/>
      </c>
      <c r="I858" s="110" t="str">
        <f>IF(D858="","",VLOOKUP(D858,PROFILE!$B$6:$Z$5000,25,FALSE))</f>
        <v/>
      </c>
      <c r="K858" s="87" t="str">
        <f t="shared" si="106"/>
        <v/>
      </c>
      <c r="L858" s="87" t="str">
        <f t="shared" si="110"/>
        <v/>
      </c>
      <c r="N858" s="138" t="str">
        <f t="shared" si="107"/>
        <v/>
      </c>
      <c r="O858" s="110" t="str">
        <f>IF(D858="","",IF(VLOOKUP(D858,KPI!$A$4:$P$5000,16,FALSE)=0,"UNBILL","BILLED"))</f>
        <v/>
      </c>
      <c r="P858" s="90" t="str">
        <f t="shared" si="104"/>
        <v/>
      </c>
      <c r="Q858" s="168" t="str">
        <f t="shared" si="108"/>
        <v>ไม่ระบุ</v>
      </c>
      <c r="R858" s="169" t="str">
        <f t="shared" si="109"/>
        <v/>
      </c>
      <c r="U858" s="91">
        <v>858</v>
      </c>
    </row>
    <row r="859" spans="1:21" x14ac:dyDescent="0.35">
      <c r="A859" s="151" t="str">
        <f t="shared" ca="1" si="103"/>
        <v/>
      </c>
      <c r="B859" s="15">
        <v>868</v>
      </c>
      <c r="C859" s="81" t="str">
        <f t="shared" si="105"/>
        <v/>
      </c>
      <c r="E859" s="109" t="str">
        <f>IF(D859="","",VLOOKUP(D859,PROFILE!$B$6:$Z$5000,10,FALSE))</f>
        <v/>
      </c>
      <c r="F859" s="109" t="str">
        <f>IF(D859="","",VLOOKUP(D859,PROFILE!$B$6:$Z$5000,18,FALSE))</f>
        <v/>
      </c>
      <c r="G859" s="81" t="str">
        <f>IF(D859="","",VLOOKUP(D859,PROFILE!$B$6:$Z$5000,23,FALSE))</f>
        <v/>
      </c>
      <c r="H859" s="81" t="str">
        <f>IF(D859="","",VLOOKUP(D859,PROFILE!$B$6:$Z$5000,24,FALSE))</f>
        <v/>
      </c>
      <c r="I859" s="110" t="str">
        <f>IF(D859="","",VLOOKUP(D859,PROFILE!$B$6:$Z$5000,25,FALSE))</f>
        <v/>
      </c>
      <c r="K859" s="87" t="str">
        <f t="shared" si="106"/>
        <v/>
      </c>
      <c r="L859" s="87" t="str">
        <f t="shared" si="110"/>
        <v/>
      </c>
      <c r="N859" s="138" t="str">
        <f t="shared" si="107"/>
        <v/>
      </c>
      <c r="O859" s="110" t="str">
        <f>IF(D859="","",IF(VLOOKUP(D859,KPI!$A$4:$P$5000,16,FALSE)=0,"UNBILL","BILLED"))</f>
        <v/>
      </c>
      <c r="P859" s="90" t="str">
        <f t="shared" si="104"/>
        <v/>
      </c>
      <c r="Q859" s="168" t="str">
        <f t="shared" si="108"/>
        <v>ไม่ระบุ</v>
      </c>
      <c r="R859" s="169" t="str">
        <f t="shared" si="109"/>
        <v/>
      </c>
      <c r="U859" s="91">
        <v>859</v>
      </c>
    </row>
    <row r="860" spans="1:21" x14ac:dyDescent="0.35">
      <c r="A860" s="151" t="str">
        <f t="shared" ca="1" si="103"/>
        <v/>
      </c>
      <c r="B860" s="15">
        <v>869</v>
      </c>
      <c r="C860" s="81" t="str">
        <f t="shared" si="105"/>
        <v/>
      </c>
      <c r="E860" s="109" t="str">
        <f>IF(D860="","",VLOOKUP(D860,PROFILE!$B$6:$Z$5000,10,FALSE))</f>
        <v/>
      </c>
      <c r="F860" s="109" t="str">
        <f>IF(D860="","",VLOOKUP(D860,PROFILE!$B$6:$Z$5000,18,FALSE))</f>
        <v/>
      </c>
      <c r="G860" s="81" t="str">
        <f>IF(D860="","",VLOOKUP(D860,PROFILE!$B$6:$Z$5000,23,FALSE))</f>
        <v/>
      </c>
      <c r="H860" s="81" t="str">
        <f>IF(D860="","",VLOOKUP(D860,PROFILE!$B$6:$Z$5000,24,FALSE))</f>
        <v/>
      </c>
      <c r="I860" s="110" t="str">
        <f>IF(D860="","",VLOOKUP(D860,PROFILE!$B$6:$Z$5000,25,FALSE))</f>
        <v/>
      </c>
      <c r="K860" s="87" t="str">
        <f t="shared" si="106"/>
        <v/>
      </c>
      <c r="L860" s="87" t="str">
        <f t="shared" si="110"/>
        <v/>
      </c>
      <c r="N860" s="138" t="str">
        <f t="shared" si="107"/>
        <v/>
      </c>
      <c r="O860" s="110" t="str">
        <f>IF(D860="","",IF(VLOOKUP(D860,KPI!$A$4:$P$5000,16,FALSE)=0,"UNBILL","BILLED"))</f>
        <v/>
      </c>
      <c r="P860" s="90" t="str">
        <f t="shared" si="104"/>
        <v/>
      </c>
      <c r="Q860" s="168" t="str">
        <f t="shared" si="108"/>
        <v>ไม่ระบุ</v>
      </c>
      <c r="R860" s="169" t="str">
        <f t="shared" si="109"/>
        <v/>
      </c>
      <c r="U860" s="91">
        <v>860</v>
      </c>
    </row>
    <row r="861" spans="1:21" x14ac:dyDescent="0.35">
      <c r="A861" s="151" t="str">
        <f t="shared" ca="1" si="103"/>
        <v/>
      </c>
      <c r="B861" s="15">
        <v>870</v>
      </c>
      <c r="C861" s="81" t="str">
        <f t="shared" si="105"/>
        <v/>
      </c>
      <c r="E861" s="109" t="str">
        <f>IF(D861="","",VLOOKUP(D861,PROFILE!$B$6:$Z$5000,10,FALSE))</f>
        <v/>
      </c>
      <c r="F861" s="109" t="str">
        <f>IF(D861="","",VLOOKUP(D861,PROFILE!$B$6:$Z$5000,18,FALSE))</f>
        <v/>
      </c>
      <c r="G861" s="81" t="str">
        <f>IF(D861="","",VLOOKUP(D861,PROFILE!$B$6:$Z$5000,23,FALSE))</f>
        <v/>
      </c>
      <c r="H861" s="81" t="str">
        <f>IF(D861="","",VLOOKUP(D861,PROFILE!$B$6:$Z$5000,24,FALSE))</f>
        <v/>
      </c>
      <c r="I861" s="110" t="str">
        <f>IF(D861="","",VLOOKUP(D861,PROFILE!$B$6:$Z$5000,25,FALSE))</f>
        <v/>
      </c>
      <c r="K861" s="87" t="str">
        <f t="shared" si="106"/>
        <v/>
      </c>
      <c r="L861" s="87" t="str">
        <f t="shared" si="110"/>
        <v/>
      </c>
      <c r="N861" s="138" t="str">
        <f t="shared" si="107"/>
        <v/>
      </c>
      <c r="O861" s="110" t="str">
        <f>IF(D861="","",IF(VLOOKUP(D861,KPI!$A$4:$P$5000,16,FALSE)=0,"UNBILL","BILLED"))</f>
        <v/>
      </c>
      <c r="P861" s="90" t="str">
        <f t="shared" si="104"/>
        <v/>
      </c>
      <c r="Q861" s="168" t="str">
        <f t="shared" si="108"/>
        <v>ไม่ระบุ</v>
      </c>
      <c r="R861" s="169" t="str">
        <f t="shared" si="109"/>
        <v/>
      </c>
      <c r="U861" s="91">
        <v>861</v>
      </c>
    </row>
    <row r="862" spans="1:21" x14ac:dyDescent="0.35">
      <c r="A862" s="151" t="str">
        <f t="shared" ca="1" si="103"/>
        <v/>
      </c>
      <c r="B862" s="15">
        <v>871</v>
      </c>
      <c r="C862" s="81" t="str">
        <f t="shared" si="105"/>
        <v/>
      </c>
      <c r="E862" s="109" t="str">
        <f>IF(D862="","",VLOOKUP(D862,PROFILE!$B$6:$Z$5000,10,FALSE))</f>
        <v/>
      </c>
      <c r="F862" s="109" t="str">
        <f>IF(D862="","",VLOOKUP(D862,PROFILE!$B$6:$Z$5000,18,FALSE))</f>
        <v/>
      </c>
      <c r="G862" s="81" t="str">
        <f>IF(D862="","",VLOOKUP(D862,PROFILE!$B$6:$Z$5000,23,FALSE))</f>
        <v/>
      </c>
      <c r="H862" s="81" t="str">
        <f>IF(D862="","",VLOOKUP(D862,PROFILE!$B$6:$Z$5000,24,FALSE))</f>
        <v/>
      </c>
      <c r="I862" s="110" t="str">
        <f>IF(D862="","",VLOOKUP(D862,PROFILE!$B$6:$Z$5000,25,FALSE))</f>
        <v/>
      </c>
      <c r="K862" s="87" t="str">
        <f t="shared" si="106"/>
        <v/>
      </c>
      <c r="L862" s="87" t="str">
        <f t="shared" si="110"/>
        <v/>
      </c>
      <c r="N862" s="138" t="str">
        <f t="shared" si="107"/>
        <v/>
      </c>
      <c r="O862" s="110" t="str">
        <f>IF(D862="","",IF(VLOOKUP(D862,KPI!$A$4:$P$5000,16,FALSE)=0,"UNBILL","BILLED"))</f>
        <v/>
      </c>
      <c r="P862" s="90" t="str">
        <f t="shared" si="104"/>
        <v/>
      </c>
      <c r="Q862" s="168" t="str">
        <f t="shared" si="108"/>
        <v>ไม่ระบุ</v>
      </c>
      <c r="R862" s="169" t="str">
        <f t="shared" si="109"/>
        <v/>
      </c>
      <c r="U862" s="91">
        <v>862</v>
      </c>
    </row>
    <row r="863" spans="1:21" x14ac:dyDescent="0.35">
      <c r="A863" s="151" t="str">
        <f t="shared" ca="1" si="103"/>
        <v/>
      </c>
      <c r="B863" s="15">
        <v>872</v>
      </c>
      <c r="C863" s="81" t="str">
        <f t="shared" si="105"/>
        <v/>
      </c>
      <c r="E863" s="109" t="str">
        <f>IF(D863="","",VLOOKUP(D863,PROFILE!$B$6:$Z$5000,10,FALSE))</f>
        <v/>
      </c>
      <c r="F863" s="109" t="str">
        <f>IF(D863="","",VLOOKUP(D863,PROFILE!$B$6:$Z$5000,18,FALSE))</f>
        <v/>
      </c>
      <c r="G863" s="81" t="str">
        <f>IF(D863="","",VLOOKUP(D863,PROFILE!$B$6:$Z$5000,23,FALSE))</f>
        <v/>
      </c>
      <c r="H863" s="81" t="str">
        <f>IF(D863="","",VLOOKUP(D863,PROFILE!$B$6:$Z$5000,24,FALSE))</f>
        <v/>
      </c>
      <c r="I863" s="110" t="str">
        <f>IF(D863="","",VLOOKUP(D863,PROFILE!$B$6:$Z$5000,25,FALSE))</f>
        <v/>
      </c>
      <c r="K863" s="87" t="str">
        <f t="shared" si="106"/>
        <v/>
      </c>
      <c r="L863" s="87" t="str">
        <f t="shared" si="110"/>
        <v/>
      </c>
      <c r="N863" s="138" t="str">
        <f t="shared" si="107"/>
        <v/>
      </c>
      <c r="O863" s="110" t="str">
        <f>IF(D863="","",IF(VLOOKUP(D863,KPI!$A$4:$P$5000,16,FALSE)=0,"UNBILL","BILLED"))</f>
        <v/>
      </c>
      <c r="P863" s="90" t="str">
        <f t="shared" si="104"/>
        <v/>
      </c>
      <c r="Q863" s="168" t="str">
        <f t="shared" si="108"/>
        <v>ไม่ระบุ</v>
      </c>
      <c r="R863" s="169" t="str">
        <f t="shared" si="109"/>
        <v/>
      </c>
      <c r="U863" s="91">
        <v>863</v>
      </c>
    </row>
    <row r="864" spans="1:21" x14ac:dyDescent="0.35">
      <c r="A864" s="151" t="str">
        <f t="shared" ca="1" si="103"/>
        <v/>
      </c>
      <c r="B864" s="15">
        <v>873</v>
      </c>
      <c r="C864" s="81" t="str">
        <f t="shared" si="105"/>
        <v/>
      </c>
      <c r="E864" s="109" t="str">
        <f>IF(D864="","",VLOOKUP(D864,PROFILE!$B$6:$Z$5000,10,FALSE))</f>
        <v/>
      </c>
      <c r="F864" s="109" t="str">
        <f>IF(D864="","",VLOOKUP(D864,PROFILE!$B$6:$Z$5000,18,FALSE))</f>
        <v/>
      </c>
      <c r="G864" s="81" t="str">
        <f>IF(D864="","",VLOOKUP(D864,PROFILE!$B$6:$Z$5000,23,FALSE))</f>
        <v/>
      </c>
      <c r="H864" s="81" t="str">
        <f>IF(D864="","",VLOOKUP(D864,PROFILE!$B$6:$Z$5000,24,FALSE))</f>
        <v/>
      </c>
      <c r="I864" s="110" t="str">
        <f>IF(D864="","",VLOOKUP(D864,PROFILE!$B$6:$Z$5000,25,FALSE))</f>
        <v/>
      </c>
      <c r="K864" s="87" t="str">
        <f t="shared" si="106"/>
        <v/>
      </c>
      <c r="L864" s="87" t="str">
        <f t="shared" si="110"/>
        <v/>
      </c>
      <c r="N864" s="138" t="str">
        <f t="shared" si="107"/>
        <v/>
      </c>
      <c r="O864" s="110" t="str">
        <f>IF(D864="","",IF(VLOOKUP(D864,KPI!$A$4:$P$5000,16,FALSE)=0,"UNBILL","BILLED"))</f>
        <v/>
      </c>
      <c r="P864" s="90" t="str">
        <f t="shared" si="104"/>
        <v/>
      </c>
      <c r="Q864" s="168" t="str">
        <f t="shared" si="108"/>
        <v>ไม่ระบุ</v>
      </c>
      <c r="R864" s="169" t="str">
        <f t="shared" si="109"/>
        <v/>
      </c>
      <c r="U864" s="91">
        <v>864</v>
      </c>
    </row>
    <row r="865" spans="1:21" x14ac:dyDescent="0.35">
      <c r="A865" s="151" t="str">
        <f t="shared" ca="1" si="103"/>
        <v/>
      </c>
      <c r="B865" s="15">
        <v>874</v>
      </c>
      <c r="C865" s="81" t="str">
        <f t="shared" si="105"/>
        <v/>
      </c>
      <c r="E865" s="109" t="str">
        <f>IF(D865="","",VLOOKUP(D865,PROFILE!$B$6:$Z$5000,10,FALSE))</f>
        <v/>
      </c>
      <c r="F865" s="109" t="str">
        <f>IF(D865="","",VLOOKUP(D865,PROFILE!$B$6:$Z$5000,18,FALSE))</f>
        <v/>
      </c>
      <c r="G865" s="81" t="str">
        <f>IF(D865="","",VLOOKUP(D865,PROFILE!$B$6:$Z$5000,23,FALSE))</f>
        <v/>
      </c>
      <c r="H865" s="81" t="str">
        <f>IF(D865="","",VLOOKUP(D865,PROFILE!$B$6:$Z$5000,24,FALSE))</f>
        <v/>
      </c>
      <c r="I865" s="110" t="str">
        <f>IF(D865="","",VLOOKUP(D865,PROFILE!$B$6:$Z$5000,25,FALSE))</f>
        <v/>
      </c>
      <c r="K865" s="87" t="str">
        <f t="shared" si="106"/>
        <v/>
      </c>
      <c r="L865" s="87" t="str">
        <f t="shared" si="110"/>
        <v/>
      </c>
      <c r="N865" s="138" t="str">
        <f t="shared" si="107"/>
        <v/>
      </c>
      <c r="O865" s="110" t="str">
        <f>IF(D865="","",IF(VLOOKUP(D865,KPI!$A$4:$P$5000,16,FALSE)=0,"UNBILL","BILLED"))</f>
        <v/>
      </c>
      <c r="P865" s="90" t="str">
        <f t="shared" si="104"/>
        <v/>
      </c>
      <c r="Q865" s="168" t="str">
        <f t="shared" si="108"/>
        <v>ไม่ระบุ</v>
      </c>
      <c r="R865" s="169" t="str">
        <f t="shared" si="109"/>
        <v/>
      </c>
      <c r="U865" s="91">
        <v>865</v>
      </c>
    </row>
    <row r="866" spans="1:21" x14ac:dyDescent="0.35">
      <c r="A866" s="151" t="str">
        <f t="shared" ca="1" si="103"/>
        <v/>
      </c>
      <c r="B866" s="15">
        <v>875</v>
      </c>
      <c r="C866" s="81" t="str">
        <f t="shared" si="105"/>
        <v/>
      </c>
      <c r="E866" s="109" t="str">
        <f>IF(D866="","",VLOOKUP(D866,PROFILE!$B$6:$Z$5000,10,FALSE))</f>
        <v/>
      </c>
      <c r="F866" s="109" t="str">
        <f>IF(D866="","",VLOOKUP(D866,PROFILE!$B$6:$Z$5000,18,FALSE))</f>
        <v/>
      </c>
      <c r="G866" s="81" t="str">
        <f>IF(D866="","",VLOOKUP(D866,PROFILE!$B$6:$Z$5000,23,FALSE))</f>
        <v/>
      </c>
      <c r="H866" s="81" t="str">
        <f>IF(D866="","",VLOOKUP(D866,PROFILE!$B$6:$Z$5000,24,FALSE))</f>
        <v/>
      </c>
      <c r="I866" s="110" t="str">
        <f>IF(D866="","",VLOOKUP(D866,PROFILE!$B$6:$Z$5000,25,FALSE))</f>
        <v/>
      </c>
      <c r="K866" s="87" t="str">
        <f t="shared" si="106"/>
        <v/>
      </c>
      <c r="L866" s="87" t="str">
        <f t="shared" si="110"/>
        <v/>
      </c>
      <c r="N866" s="138" t="str">
        <f t="shared" si="107"/>
        <v/>
      </c>
      <c r="O866" s="110" t="str">
        <f>IF(D866="","",IF(VLOOKUP(D866,KPI!$A$4:$P$5000,16,FALSE)=0,"UNBILL","BILLED"))</f>
        <v/>
      </c>
      <c r="P866" s="90" t="str">
        <f t="shared" si="104"/>
        <v/>
      </c>
      <c r="Q866" s="168" t="str">
        <f t="shared" si="108"/>
        <v>ไม่ระบุ</v>
      </c>
      <c r="R866" s="169" t="str">
        <f t="shared" si="109"/>
        <v/>
      </c>
      <c r="U866" s="91">
        <v>866</v>
      </c>
    </row>
    <row r="867" spans="1:21" x14ac:dyDescent="0.35">
      <c r="A867" s="151" t="str">
        <f t="shared" ref="A867:A930" ca="1" si="111">IF(C867="","",NOW())</f>
        <v/>
      </c>
      <c r="B867" s="15">
        <v>876</v>
      </c>
      <c r="C867" s="81" t="str">
        <f t="shared" si="105"/>
        <v/>
      </c>
      <c r="E867" s="109" t="str">
        <f>IF(D867="","",VLOOKUP(D867,PROFILE!$B$6:$Z$5000,10,FALSE))</f>
        <v/>
      </c>
      <c r="F867" s="109" t="str">
        <f>IF(D867="","",VLOOKUP(D867,PROFILE!$B$6:$Z$5000,18,FALSE))</f>
        <v/>
      </c>
      <c r="G867" s="81" t="str">
        <f>IF(D867="","",VLOOKUP(D867,PROFILE!$B$6:$Z$5000,23,FALSE))</f>
        <v/>
      </c>
      <c r="H867" s="81" t="str">
        <f>IF(D867="","",VLOOKUP(D867,PROFILE!$B$6:$Z$5000,24,FALSE))</f>
        <v/>
      </c>
      <c r="I867" s="110" t="str">
        <f>IF(D867="","",VLOOKUP(D867,PROFILE!$B$6:$Z$5000,25,FALSE))</f>
        <v/>
      </c>
      <c r="K867" s="87" t="str">
        <f t="shared" si="106"/>
        <v/>
      </c>
      <c r="L867" s="87" t="str">
        <f t="shared" si="110"/>
        <v/>
      </c>
      <c r="N867" s="138" t="str">
        <f t="shared" si="107"/>
        <v/>
      </c>
      <c r="O867" s="110" t="str">
        <f>IF(D867="","",IF(VLOOKUP(D867,KPI!$A$4:$P$5000,16,FALSE)=0,"UNBILL","BILLED"))</f>
        <v/>
      </c>
      <c r="P867" s="90" t="str">
        <f t="shared" si="104"/>
        <v/>
      </c>
      <c r="Q867" s="168" t="str">
        <f t="shared" si="108"/>
        <v>ไม่ระบุ</v>
      </c>
      <c r="R867" s="169" t="str">
        <f t="shared" si="109"/>
        <v/>
      </c>
      <c r="U867" s="91">
        <v>867</v>
      </c>
    </row>
    <row r="868" spans="1:21" x14ac:dyDescent="0.35">
      <c r="A868" s="151" t="str">
        <f t="shared" ca="1" si="111"/>
        <v/>
      </c>
      <c r="B868" s="15">
        <v>877</v>
      </c>
      <c r="C868" s="81" t="str">
        <f t="shared" si="105"/>
        <v/>
      </c>
      <c r="E868" s="109" t="str">
        <f>IF(D868="","",VLOOKUP(D868,PROFILE!$B$6:$Z$5000,10,FALSE))</f>
        <v/>
      </c>
      <c r="F868" s="109" t="str">
        <f>IF(D868="","",VLOOKUP(D868,PROFILE!$B$6:$Z$5000,18,FALSE))</f>
        <v/>
      </c>
      <c r="G868" s="81" t="str">
        <f>IF(D868="","",VLOOKUP(D868,PROFILE!$B$6:$Z$5000,23,FALSE))</f>
        <v/>
      </c>
      <c r="H868" s="81" t="str">
        <f>IF(D868="","",VLOOKUP(D868,PROFILE!$B$6:$Z$5000,24,FALSE))</f>
        <v/>
      </c>
      <c r="I868" s="110" t="str">
        <f>IF(D868="","",VLOOKUP(D868,PROFILE!$B$6:$Z$5000,25,FALSE))</f>
        <v/>
      </c>
      <c r="K868" s="87" t="str">
        <f t="shared" si="106"/>
        <v/>
      </c>
      <c r="L868" s="87" t="str">
        <f t="shared" si="110"/>
        <v/>
      </c>
      <c r="N868" s="138" t="str">
        <f t="shared" si="107"/>
        <v/>
      </c>
      <c r="O868" s="110" t="str">
        <f>IF(D868="","",IF(VLOOKUP(D868,KPI!$A$4:$P$5000,16,FALSE)=0,"UNBILL","BILLED"))</f>
        <v/>
      </c>
      <c r="P868" s="90" t="str">
        <f t="shared" si="104"/>
        <v/>
      </c>
      <c r="Q868" s="168" t="str">
        <f t="shared" si="108"/>
        <v>ไม่ระบุ</v>
      </c>
      <c r="R868" s="169" t="str">
        <f t="shared" si="109"/>
        <v/>
      </c>
      <c r="U868" s="91">
        <v>868</v>
      </c>
    </row>
    <row r="869" spans="1:21" x14ac:dyDescent="0.35">
      <c r="A869" s="151" t="str">
        <f t="shared" ca="1" si="111"/>
        <v/>
      </c>
      <c r="B869" s="15">
        <v>878</v>
      </c>
      <c r="C869" s="81" t="str">
        <f t="shared" si="105"/>
        <v/>
      </c>
      <c r="E869" s="109" t="str">
        <f>IF(D869="","",VLOOKUP(D869,PROFILE!$B$6:$Z$5000,10,FALSE))</f>
        <v/>
      </c>
      <c r="F869" s="109" t="str">
        <f>IF(D869="","",VLOOKUP(D869,PROFILE!$B$6:$Z$5000,18,FALSE))</f>
        <v/>
      </c>
      <c r="G869" s="81" t="str">
        <f>IF(D869="","",VLOOKUP(D869,PROFILE!$B$6:$Z$5000,23,FALSE))</f>
        <v/>
      </c>
      <c r="H869" s="81" t="str">
        <f>IF(D869="","",VLOOKUP(D869,PROFILE!$B$6:$Z$5000,24,FALSE))</f>
        <v/>
      </c>
      <c r="I869" s="110" t="str">
        <f>IF(D869="","",VLOOKUP(D869,PROFILE!$B$6:$Z$5000,25,FALSE))</f>
        <v/>
      </c>
      <c r="K869" s="87" t="str">
        <f t="shared" si="106"/>
        <v/>
      </c>
      <c r="L869" s="87" t="str">
        <f t="shared" si="110"/>
        <v/>
      </c>
      <c r="N869" s="138" t="str">
        <f t="shared" si="107"/>
        <v/>
      </c>
      <c r="O869" s="110" t="str">
        <f>IF(D869="","",IF(VLOOKUP(D869,KPI!$A$4:$P$5000,16,FALSE)=0,"UNBILL","BILLED"))</f>
        <v/>
      </c>
      <c r="P869" s="90" t="str">
        <f t="shared" si="104"/>
        <v/>
      </c>
      <c r="Q869" s="168" t="str">
        <f t="shared" si="108"/>
        <v>ไม่ระบุ</v>
      </c>
      <c r="R869" s="169" t="str">
        <f t="shared" si="109"/>
        <v/>
      </c>
      <c r="U869" s="91">
        <v>869</v>
      </c>
    </row>
    <row r="870" spans="1:21" x14ac:dyDescent="0.35">
      <c r="A870" s="151" t="str">
        <f t="shared" ca="1" si="111"/>
        <v/>
      </c>
      <c r="B870" s="15">
        <v>879</v>
      </c>
      <c r="C870" s="81" t="str">
        <f t="shared" si="105"/>
        <v/>
      </c>
      <c r="E870" s="109" t="str">
        <f>IF(D870="","",VLOOKUP(D870,PROFILE!$B$6:$Z$5000,10,FALSE))</f>
        <v/>
      </c>
      <c r="F870" s="109" t="str">
        <f>IF(D870="","",VLOOKUP(D870,PROFILE!$B$6:$Z$5000,18,FALSE))</f>
        <v/>
      </c>
      <c r="G870" s="81" t="str">
        <f>IF(D870="","",VLOOKUP(D870,PROFILE!$B$6:$Z$5000,23,FALSE))</f>
        <v/>
      </c>
      <c r="H870" s="81" t="str">
        <f>IF(D870="","",VLOOKUP(D870,PROFILE!$B$6:$Z$5000,24,FALSE))</f>
        <v/>
      </c>
      <c r="I870" s="110" t="str">
        <f>IF(D870="","",VLOOKUP(D870,PROFILE!$B$6:$Z$5000,25,FALSE))</f>
        <v/>
      </c>
      <c r="K870" s="87" t="str">
        <f t="shared" si="106"/>
        <v/>
      </c>
      <c r="L870" s="87" t="str">
        <f t="shared" si="110"/>
        <v/>
      </c>
      <c r="N870" s="138" t="str">
        <f t="shared" si="107"/>
        <v/>
      </c>
      <c r="O870" s="110" t="str">
        <f>IF(D870="","",IF(VLOOKUP(D870,KPI!$A$4:$P$5000,16,FALSE)=0,"UNBILL","BILLED"))</f>
        <v/>
      </c>
      <c r="P870" s="90" t="str">
        <f t="shared" si="104"/>
        <v/>
      </c>
      <c r="Q870" s="168" t="str">
        <f t="shared" si="108"/>
        <v>ไม่ระบุ</v>
      </c>
      <c r="R870" s="169" t="str">
        <f t="shared" si="109"/>
        <v/>
      </c>
      <c r="U870" s="91">
        <v>870</v>
      </c>
    </row>
    <row r="871" spans="1:21" x14ac:dyDescent="0.35">
      <c r="A871" s="151" t="str">
        <f t="shared" ca="1" si="111"/>
        <v/>
      </c>
      <c r="B871" s="15">
        <v>880</v>
      </c>
      <c r="C871" s="81" t="str">
        <f t="shared" si="105"/>
        <v/>
      </c>
      <c r="E871" s="109" t="str">
        <f>IF(D871="","",VLOOKUP(D871,PROFILE!$B$6:$Z$5000,10,FALSE))</f>
        <v/>
      </c>
      <c r="F871" s="109" t="str">
        <f>IF(D871="","",VLOOKUP(D871,PROFILE!$B$6:$Z$5000,18,FALSE))</f>
        <v/>
      </c>
      <c r="G871" s="81" t="str">
        <f>IF(D871="","",VLOOKUP(D871,PROFILE!$B$6:$Z$5000,23,FALSE))</f>
        <v/>
      </c>
      <c r="H871" s="81" t="str">
        <f>IF(D871="","",VLOOKUP(D871,PROFILE!$B$6:$Z$5000,24,FALSE))</f>
        <v/>
      </c>
      <c r="I871" s="110" t="str">
        <f>IF(D871="","",VLOOKUP(D871,PROFILE!$B$6:$Z$5000,25,FALSE))</f>
        <v/>
      </c>
      <c r="K871" s="87" t="str">
        <f t="shared" si="106"/>
        <v/>
      </c>
      <c r="L871" s="87" t="str">
        <f t="shared" si="110"/>
        <v/>
      </c>
      <c r="N871" s="138" t="str">
        <f t="shared" si="107"/>
        <v/>
      </c>
      <c r="O871" s="110" t="str">
        <f>IF(D871="","",IF(VLOOKUP(D871,KPI!$A$4:$P$5000,16,FALSE)=0,"UNBILL","BILLED"))</f>
        <v/>
      </c>
      <c r="P871" s="90" t="str">
        <f t="shared" si="104"/>
        <v/>
      </c>
      <c r="Q871" s="168" t="str">
        <f t="shared" si="108"/>
        <v>ไม่ระบุ</v>
      </c>
      <c r="R871" s="169" t="str">
        <f t="shared" si="109"/>
        <v/>
      </c>
      <c r="U871" s="91">
        <v>871</v>
      </c>
    </row>
    <row r="872" spans="1:21" x14ac:dyDescent="0.35">
      <c r="A872" s="151" t="str">
        <f t="shared" ca="1" si="111"/>
        <v/>
      </c>
      <c r="B872" s="15">
        <v>881</v>
      </c>
      <c r="C872" s="81" t="str">
        <f t="shared" si="105"/>
        <v/>
      </c>
      <c r="E872" s="109" t="str">
        <f>IF(D872="","",VLOOKUP(D872,PROFILE!$B$6:$Z$5000,10,FALSE))</f>
        <v/>
      </c>
      <c r="F872" s="109" t="str">
        <f>IF(D872="","",VLOOKUP(D872,PROFILE!$B$6:$Z$5000,18,FALSE))</f>
        <v/>
      </c>
      <c r="G872" s="81" t="str">
        <f>IF(D872="","",VLOOKUP(D872,PROFILE!$B$6:$Z$5000,23,FALSE))</f>
        <v/>
      </c>
      <c r="H872" s="81" t="str">
        <f>IF(D872="","",VLOOKUP(D872,PROFILE!$B$6:$Z$5000,24,FALSE))</f>
        <v/>
      </c>
      <c r="I872" s="110" t="str">
        <f>IF(D872="","",VLOOKUP(D872,PROFILE!$B$6:$Z$5000,25,FALSE))</f>
        <v/>
      </c>
      <c r="K872" s="87" t="str">
        <f t="shared" si="106"/>
        <v/>
      </c>
      <c r="L872" s="87" t="str">
        <f t="shared" si="110"/>
        <v/>
      </c>
      <c r="N872" s="138" t="str">
        <f t="shared" si="107"/>
        <v/>
      </c>
      <c r="O872" s="110" t="str">
        <f>IF(D872="","",IF(VLOOKUP(D872,KPI!$A$4:$P$5000,16,FALSE)=0,"UNBILL","BILLED"))</f>
        <v/>
      </c>
      <c r="P872" s="90" t="str">
        <f t="shared" si="104"/>
        <v/>
      </c>
      <c r="Q872" s="168" t="str">
        <f t="shared" si="108"/>
        <v>ไม่ระบุ</v>
      </c>
      <c r="R872" s="169" t="str">
        <f t="shared" si="109"/>
        <v/>
      </c>
      <c r="U872" s="91">
        <v>872</v>
      </c>
    </row>
    <row r="873" spans="1:21" x14ac:dyDescent="0.35">
      <c r="A873" s="151" t="str">
        <f t="shared" ca="1" si="111"/>
        <v/>
      </c>
      <c r="B873" s="15">
        <v>882</v>
      </c>
      <c r="C873" s="81" t="str">
        <f t="shared" si="105"/>
        <v/>
      </c>
      <c r="E873" s="109" t="str">
        <f>IF(D873="","",VLOOKUP(D873,PROFILE!$B$6:$Z$5000,10,FALSE))</f>
        <v/>
      </c>
      <c r="F873" s="109" t="str">
        <f>IF(D873="","",VLOOKUP(D873,PROFILE!$B$6:$Z$5000,18,FALSE))</f>
        <v/>
      </c>
      <c r="G873" s="81" t="str">
        <f>IF(D873="","",VLOOKUP(D873,PROFILE!$B$6:$Z$5000,23,FALSE))</f>
        <v/>
      </c>
      <c r="H873" s="81" t="str">
        <f>IF(D873="","",VLOOKUP(D873,PROFILE!$B$6:$Z$5000,24,FALSE))</f>
        <v/>
      </c>
      <c r="I873" s="110" t="str">
        <f>IF(D873="","",VLOOKUP(D873,PROFILE!$B$6:$Z$5000,25,FALSE))</f>
        <v/>
      </c>
      <c r="K873" s="87" t="str">
        <f t="shared" si="106"/>
        <v/>
      </c>
      <c r="L873" s="87" t="str">
        <f t="shared" si="110"/>
        <v/>
      </c>
      <c r="N873" s="138" t="str">
        <f t="shared" si="107"/>
        <v/>
      </c>
      <c r="O873" s="110" t="str">
        <f>IF(D873="","",IF(VLOOKUP(D873,KPI!$A$4:$P$5000,16,FALSE)=0,"UNBILL","BILLED"))</f>
        <v/>
      </c>
      <c r="P873" s="90" t="str">
        <f t="shared" si="104"/>
        <v/>
      </c>
      <c r="Q873" s="168" t="str">
        <f t="shared" si="108"/>
        <v>ไม่ระบุ</v>
      </c>
      <c r="R873" s="169" t="str">
        <f t="shared" si="109"/>
        <v/>
      </c>
      <c r="U873" s="91">
        <v>873</v>
      </c>
    </row>
    <row r="874" spans="1:21" x14ac:dyDescent="0.35">
      <c r="A874" s="151" t="str">
        <f t="shared" ca="1" si="111"/>
        <v/>
      </c>
      <c r="B874" s="15">
        <v>883</v>
      </c>
      <c r="C874" s="81" t="str">
        <f t="shared" si="105"/>
        <v/>
      </c>
      <c r="E874" s="109" t="str">
        <f>IF(D874="","",VLOOKUP(D874,PROFILE!$B$6:$Z$5000,10,FALSE))</f>
        <v/>
      </c>
      <c r="F874" s="109" t="str">
        <f>IF(D874="","",VLOOKUP(D874,PROFILE!$B$6:$Z$5000,18,FALSE))</f>
        <v/>
      </c>
      <c r="G874" s="81" t="str">
        <f>IF(D874="","",VLOOKUP(D874,PROFILE!$B$6:$Z$5000,23,FALSE))</f>
        <v/>
      </c>
      <c r="H874" s="81" t="str">
        <f>IF(D874="","",VLOOKUP(D874,PROFILE!$B$6:$Z$5000,24,FALSE))</f>
        <v/>
      </c>
      <c r="I874" s="110" t="str">
        <f>IF(D874="","",VLOOKUP(D874,PROFILE!$B$6:$Z$5000,25,FALSE))</f>
        <v/>
      </c>
      <c r="K874" s="87" t="str">
        <f t="shared" si="106"/>
        <v/>
      </c>
      <c r="L874" s="87" t="str">
        <f t="shared" si="110"/>
        <v/>
      </c>
      <c r="N874" s="138" t="str">
        <f t="shared" si="107"/>
        <v/>
      </c>
      <c r="O874" s="110" t="str">
        <f>IF(D874="","",IF(VLOOKUP(D874,KPI!$A$4:$P$5000,16,FALSE)=0,"UNBILL","BILLED"))</f>
        <v/>
      </c>
      <c r="P874" s="90" t="str">
        <f t="shared" si="104"/>
        <v/>
      </c>
      <c r="Q874" s="168" t="str">
        <f t="shared" si="108"/>
        <v>ไม่ระบุ</v>
      </c>
      <c r="R874" s="169" t="str">
        <f t="shared" si="109"/>
        <v/>
      </c>
      <c r="U874" s="91">
        <v>874</v>
      </c>
    </row>
    <row r="875" spans="1:21" x14ac:dyDescent="0.35">
      <c r="A875" s="151" t="str">
        <f t="shared" ca="1" si="111"/>
        <v/>
      </c>
      <c r="B875" s="15">
        <v>884</v>
      </c>
      <c r="C875" s="81" t="str">
        <f t="shared" si="105"/>
        <v/>
      </c>
      <c r="E875" s="109" t="str">
        <f>IF(D875="","",VLOOKUP(D875,PROFILE!$B$6:$Z$5000,10,FALSE))</f>
        <v/>
      </c>
      <c r="F875" s="109" t="str">
        <f>IF(D875="","",VLOOKUP(D875,PROFILE!$B$6:$Z$5000,18,FALSE))</f>
        <v/>
      </c>
      <c r="G875" s="81" t="str">
        <f>IF(D875="","",VLOOKUP(D875,PROFILE!$B$6:$Z$5000,23,FALSE))</f>
        <v/>
      </c>
      <c r="H875" s="81" t="str">
        <f>IF(D875="","",VLOOKUP(D875,PROFILE!$B$6:$Z$5000,24,FALSE))</f>
        <v/>
      </c>
      <c r="I875" s="110" t="str">
        <f>IF(D875="","",VLOOKUP(D875,PROFILE!$B$6:$Z$5000,25,FALSE))</f>
        <v/>
      </c>
      <c r="K875" s="87" t="str">
        <f t="shared" si="106"/>
        <v/>
      </c>
      <c r="L875" s="87" t="str">
        <f t="shared" si="110"/>
        <v/>
      </c>
      <c r="N875" s="138" t="str">
        <f t="shared" si="107"/>
        <v/>
      </c>
      <c r="O875" s="110" t="str">
        <f>IF(D875="","",IF(VLOOKUP(D875,KPI!$A$4:$P$5000,16,FALSE)=0,"UNBILL","BILLED"))</f>
        <v/>
      </c>
      <c r="P875" s="90" t="str">
        <f t="shared" si="104"/>
        <v/>
      </c>
      <c r="Q875" s="168" t="str">
        <f t="shared" si="108"/>
        <v>ไม่ระบุ</v>
      </c>
      <c r="R875" s="169" t="str">
        <f t="shared" si="109"/>
        <v/>
      </c>
      <c r="U875" s="91">
        <v>875</v>
      </c>
    </row>
    <row r="876" spans="1:21" x14ac:dyDescent="0.35">
      <c r="A876" s="151" t="str">
        <f t="shared" ca="1" si="111"/>
        <v/>
      </c>
      <c r="B876" s="15">
        <v>885</v>
      </c>
      <c r="C876" s="81" t="str">
        <f t="shared" si="105"/>
        <v/>
      </c>
      <c r="E876" s="109" t="str">
        <f>IF(D876="","",VLOOKUP(D876,PROFILE!$B$6:$Z$5000,10,FALSE))</f>
        <v/>
      </c>
      <c r="F876" s="109" t="str">
        <f>IF(D876="","",VLOOKUP(D876,PROFILE!$B$6:$Z$5000,18,FALSE))</f>
        <v/>
      </c>
      <c r="G876" s="81" t="str">
        <f>IF(D876="","",VLOOKUP(D876,PROFILE!$B$6:$Z$5000,23,FALSE))</f>
        <v/>
      </c>
      <c r="H876" s="81" t="str">
        <f>IF(D876="","",VLOOKUP(D876,PROFILE!$B$6:$Z$5000,24,FALSE))</f>
        <v/>
      </c>
      <c r="I876" s="110" t="str">
        <f>IF(D876="","",VLOOKUP(D876,PROFILE!$B$6:$Z$5000,25,FALSE))</f>
        <v/>
      </c>
      <c r="K876" s="87" t="str">
        <f t="shared" si="106"/>
        <v/>
      </c>
      <c r="L876" s="87" t="str">
        <f t="shared" si="110"/>
        <v/>
      </c>
      <c r="N876" s="138" t="str">
        <f t="shared" si="107"/>
        <v/>
      </c>
      <c r="O876" s="110" t="str">
        <f>IF(D876="","",IF(VLOOKUP(D876,KPI!$A$4:$P$5000,16,FALSE)=0,"UNBILL","BILLED"))</f>
        <v/>
      </c>
      <c r="P876" s="90" t="str">
        <f t="shared" si="104"/>
        <v/>
      </c>
      <c r="Q876" s="168" t="str">
        <f t="shared" si="108"/>
        <v>ไม่ระบุ</v>
      </c>
      <c r="R876" s="169" t="str">
        <f t="shared" si="109"/>
        <v/>
      </c>
      <c r="U876" s="91">
        <v>876</v>
      </c>
    </row>
    <row r="877" spans="1:21" x14ac:dyDescent="0.35">
      <c r="A877" s="151" t="str">
        <f t="shared" ca="1" si="111"/>
        <v/>
      </c>
      <c r="B877" s="15">
        <v>886</v>
      </c>
      <c r="C877" s="81" t="str">
        <f t="shared" si="105"/>
        <v/>
      </c>
      <c r="E877" s="109" t="str">
        <f>IF(D877="","",VLOOKUP(D877,PROFILE!$B$6:$Z$5000,10,FALSE))</f>
        <v/>
      </c>
      <c r="F877" s="109" t="str">
        <f>IF(D877="","",VLOOKUP(D877,PROFILE!$B$6:$Z$5000,18,FALSE))</f>
        <v/>
      </c>
      <c r="G877" s="81" t="str">
        <f>IF(D877="","",VLOOKUP(D877,PROFILE!$B$6:$Z$5000,23,FALSE))</f>
        <v/>
      </c>
      <c r="H877" s="81" t="str">
        <f>IF(D877="","",VLOOKUP(D877,PROFILE!$B$6:$Z$5000,24,FALSE))</f>
        <v/>
      </c>
      <c r="I877" s="110" t="str">
        <f>IF(D877="","",VLOOKUP(D877,PROFILE!$B$6:$Z$5000,25,FALSE))</f>
        <v/>
      </c>
      <c r="K877" s="87" t="str">
        <f t="shared" si="106"/>
        <v/>
      </c>
      <c r="L877" s="87" t="str">
        <f t="shared" si="110"/>
        <v/>
      </c>
      <c r="N877" s="138" t="str">
        <f t="shared" si="107"/>
        <v/>
      </c>
      <c r="O877" s="110" t="str">
        <f>IF(D877="","",IF(VLOOKUP(D877,KPI!$A$4:$P$5000,16,FALSE)=0,"UNBILL","BILLED"))</f>
        <v/>
      </c>
      <c r="P877" s="90" t="str">
        <f t="shared" si="104"/>
        <v/>
      </c>
      <c r="Q877" s="168" t="str">
        <f t="shared" si="108"/>
        <v>ไม่ระบุ</v>
      </c>
      <c r="R877" s="169" t="str">
        <f t="shared" si="109"/>
        <v/>
      </c>
      <c r="U877" s="91">
        <v>877</v>
      </c>
    </row>
    <row r="878" spans="1:21" x14ac:dyDescent="0.35">
      <c r="A878" s="151" t="str">
        <f t="shared" ca="1" si="111"/>
        <v/>
      </c>
      <c r="B878" s="15">
        <v>887</v>
      </c>
      <c r="C878" s="81" t="str">
        <f t="shared" si="105"/>
        <v/>
      </c>
      <c r="E878" s="109" t="str">
        <f>IF(D878="","",VLOOKUP(D878,PROFILE!$B$6:$Z$5000,10,FALSE))</f>
        <v/>
      </c>
      <c r="F878" s="109" t="str">
        <f>IF(D878="","",VLOOKUP(D878,PROFILE!$B$6:$Z$5000,18,FALSE))</f>
        <v/>
      </c>
      <c r="G878" s="81" t="str">
        <f>IF(D878="","",VLOOKUP(D878,PROFILE!$B$6:$Z$5000,23,FALSE))</f>
        <v/>
      </c>
      <c r="H878" s="81" t="str">
        <f>IF(D878="","",VLOOKUP(D878,PROFILE!$B$6:$Z$5000,24,FALSE))</f>
        <v/>
      </c>
      <c r="I878" s="110" t="str">
        <f>IF(D878="","",VLOOKUP(D878,PROFILE!$B$6:$Z$5000,25,FALSE))</f>
        <v/>
      </c>
      <c r="K878" s="87" t="str">
        <f t="shared" si="106"/>
        <v/>
      </c>
      <c r="L878" s="87" t="str">
        <f t="shared" si="110"/>
        <v/>
      </c>
      <c r="N878" s="138" t="str">
        <f t="shared" si="107"/>
        <v/>
      </c>
      <c r="O878" s="110" t="str">
        <f>IF(D878="","",IF(VLOOKUP(D878,KPI!$A$4:$P$5000,16,FALSE)=0,"UNBILL","BILLED"))</f>
        <v/>
      </c>
      <c r="P878" s="90" t="str">
        <f t="shared" si="104"/>
        <v/>
      </c>
      <c r="Q878" s="168" t="str">
        <f t="shared" si="108"/>
        <v>ไม่ระบุ</v>
      </c>
      <c r="R878" s="169" t="str">
        <f t="shared" si="109"/>
        <v/>
      </c>
      <c r="U878" s="91">
        <v>878</v>
      </c>
    </row>
    <row r="879" spans="1:21" x14ac:dyDescent="0.35">
      <c r="A879" s="151" t="str">
        <f t="shared" ca="1" si="111"/>
        <v/>
      </c>
      <c r="B879" s="15">
        <v>888</v>
      </c>
      <c r="C879" s="81" t="str">
        <f t="shared" si="105"/>
        <v/>
      </c>
      <c r="E879" s="109" t="str">
        <f>IF(D879="","",VLOOKUP(D879,PROFILE!$B$6:$Z$5000,10,FALSE))</f>
        <v/>
      </c>
      <c r="F879" s="109" t="str">
        <f>IF(D879="","",VLOOKUP(D879,PROFILE!$B$6:$Z$5000,18,FALSE))</f>
        <v/>
      </c>
      <c r="G879" s="81" t="str">
        <f>IF(D879="","",VLOOKUP(D879,PROFILE!$B$6:$Z$5000,23,FALSE))</f>
        <v/>
      </c>
      <c r="H879" s="81" t="str">
        <f>IF(D879="","",VLOOKUP(D879,PROFILE!$B$6:$Z$5000,24,FALSE))</f>
        <v/>
      </c>
      <c r="I879" s="110" t="str">
        <f>IF(D879="","",VLOOKUP(D879,PROFILE!$B$6:$Z$5000,25,FALSE))</f>
        <v/>
      </c>
      <c r="K879" s="87" t="str">
        <f t="shared" si="106"/>
        <v/>
      </c>
      <c r="L879" s="87" t="str">
        <f t="shared" si="110"/>
        <v/>
      </c>
      <c r="N879" s="138" t="str">
        <f t="shared" si="107"/>
        <v/>
      </c>
      <c r="O879" s="110" t="str">
        <f>IF(D879="","",IF(VLOOKUP(D879,KPI!$A$4:$P$5000,16,FALSE)=0,"UNBILL","BILLED"))</f>
        <v/>
      </c>
      <c r="P879" s="90" t="str">
        <f t="shared" si="104"/>
        <v/>
      </c>
      <c r="Q879" s="168" t="str">
        <f t="shared" si="108"/>
        <v>ไม่ระบุ</v>
      </c>
      <c r="R879" s="169" t="str">
        <f t="shared" si="109"/>
        <v/>
      </c>
      <c r="U879" s="91">
        <v>879</v>
      </c>
    </row>
    <row r="880" spans="1:21" x14ac:dyDescent="0.35">
      <c r="A880" s="151" t="str">
        <f t="shared" ca="1" si="111"/>
        <v/>
      </c>
      <c r="B880" s="15">
        <v>889</v>
      </c>
      <c r="C880" s="81" t="str">
        <f t="shared" si="105"/>
        <v/>
      </c>
      <c r="E880" s="109" t="str">
        <f>IF(D880="","",VLOOKUP(D880,PROFILE!$B$6:$Z$5000,10,FALSE))</f>
        <v/>
      </c>
      <c r="F880" s="109" t="str">
        <f>IF(D880="","",VLOOKUP(D880,PROFILE!$B$6:$Z$5000,18,FALSE))</f>
        <v/>
      </c>
      <c r="G880" s="81" t="str">
        <f>IF(D880="","",VLOOKUP(D880,PROFILE!$B$6:$Z$5000,23,FALSE))</f>
        <v/>
      </c>
      <c r="H880" s="81" t="str">
        <f>IF(D880="","",VLOOKUP(D880,PROFILE!$B$6:$Z$5000,24,FALSE))</f>
        <v/>
      </c>
      <c r="I880" s="110" t="str">
        <f>IF(D880="","",VLOOKUP(D880,PROFILE!$B$6:$Z$5000,25,FALSE))</f>
        <v/>
      </c>
      <c r="K880" s="87" t="str">
        <f t="shared" si="106"/>
        <v/>
      </c>
      <c r="L880" s="87" t="str">
        <f t="shared" si="110"/>
        <v/>
      </c>
      <c r="N880" s="138" t="str">
        <f t="shared" si="107"/>
        <v/>
      </c>
      <c r="O880" s="110" t="str">
        <f>IF(D880="","",IF(VLOOKUP(D880,KPI!$A$4:$P$5000,16,FALSE)=0,"UNBILL","BILLED"))</f>
        <v/>
      </c>
      <c r="P880" s="90" t="str">
        <f t="shared" si="104"/>
        <v/>
      </c>
      <c r="Q880" s="168" t="str">
        <f t="shared" si="108"/>
        <v>ไม่ระบุ</v>
      </c>
      <c r="R880" s="169" t="str">
        <f t="shared" si="109"/>
        <v/>
      </c>
      <c r="U880" s="91">
        <v>880</v>
      </c>
    </row>
    <row r="881" spans="1:21" x14ac:dyDescent="0.35">
      <c r="A881" s="151" t="str">
        <f t="shared" ca="1" si="111"/>
        <v/>
      </c>
      <c r="B881" s="15">
        <v>890</v>
      </c>
      <c r="C881" s="81" t="str">
        <f t="shared" si="105"/>
        <v/>
      </c>
      <c r="E881" s="109" t="str">
        <f>IF(D881="","",VLOOKUP(D881,PROFILE!$B$6:$Z$5000,10,FALSE))</f>
        <v/>
      </c>
      <c r="F881" s="109" t="str">
        <f>IF(D881="","",VLOOKUP(D881,PROFILE!$B$6:$Z$5000,18,FALSE))</f>
        <v/>
      </c>
      <c r="G881" s="81" t="str">
        <f>IF(D881="","",VLOOKUP(D881,PROFILE!$B$6:$Z$5000,23,FALSE))</f>
        <v/>
      </c>
      <c r="H881" s="81" t="str">
        <f>IF(D881="","",VLOOKUP(D881,PROFILE!$B$6:$Z$5000,24,FALSE))</f>
        <v/>
      </c>
      <c r="I881" s="110" t="str">
        <f>IF(D881="","",VLOOKUP(D881,PROFILE!$B$6:$Z$5000,25,FALSE))</f>
        <v/>
      </c>
      <c r="K881" s="87" t="str">
        <f t="shared" si="106"/>
        <v/>
      </c>
      <c r="L881" s="87" t="str">
        <f t="shared" si="110"/>
        <v/>
      </c>
      <c r="N881" s="138" t="str">
        <f t="shared" si="107"/>
        <v/>
      </c>
      <c r="O881" s="110" t="str">
        <f>IF(D881="","",IF(VLOOKUP(D881,KPI!$A$4:$P$5000,16,FALSE)=0,"UNBILL","BILLED"))</f>
        <v/>
      </c>
      <c r="P881" s="90" t="str">
        <f t="shared" si="104"/>
        <v/>
      </c>
      <c r="Q881" s="168" t="str">
        <f t="shared" si="108"/>
        <v>ไม่ระบุ</v>
      </c>
      <c r="R881" s="169" t="str">
        <f t="shared" si="109"/>
        <v/>
      </c>
      <c r="U881" s="91">
        <v>881</v>
      </c>
    </row>
    <row r="882" spans="1:21" x14ac:dyDescent="0.35">
      <c r="A882" s="151" t="str">
        <f t="shared" ca="1" si="111"/>
        <v/>
      </c>
      <c r="B882" s="15">
        <v>891</v>
      </c>
      <c r="C882" s="81" t="str">
        <f t="shared" si="105"/>
        <v/>
      </c>
      <c r="E882" s="109" t="str">
        <f>IF(D882="","",VLOOKUP(D882,PROFILE!$B$6:$Z$5000,10,FALSE))</f>
        <v/>
      </c>
      <c r="F882" s="109" t="str">
        <f>IF(D882="","",VLOOKUP(D882,PROFILE!$B$6:$Z$5000,18,FALSE))</f>
        <v/>
      </c>
      <c r="G882" s="81" t="str">
        <f>IF(D882="","",VLOOKUP(D882,PROFILE!$B$6:$Z$5000,23,FALSE))</f>
        <v/>
      </c>
      <c r="H882" s="81" t="str">
        <f>IF(D882="","",VLOOKUP(D882,PROFILE!$B$6:$Z$5000,24,FALSE))</f>
        <v/>
      </c>
      <c r="I882" s="110" t="str">
        <f>IF(D882="","",VLOOKUP(D882,PROFILE!$B$6:$Z$5000,25,FALSE))</f>
        <v/>
      </c>
      <c r="K882" s="87" t="str">
        <f t="shared" si="106"/>
        <v/>
      </c>
      <c r="L882" s="87" t="str">
        <f t="shared" si="110"/>
        <v/>
      </c>
      <c r="N882" s="138" t="str">
        <f t="shared" si="107"/>
        <v/>
      </c>
      <c r="O882" s="110" t="str">
        <f>IF(D882="","",IF(VLOOKUP(D882,KPI!$A$4:$P$5000,16,FALSE)=0,"UNBILL","BILLED"))</f>
        <v/>
      </c>
      <c r="P882" s="90" t="str">
        <f t="shared" si="104"/>
        <v/>
      </c>
      <c r="Q882" s="168" t="str">
        <f t="shared" si="108"/>
        <v>ไม่ระบุ</v>
      </c>
      <c r="R882" s="169" t="str">
        <f t="shared" si="109"/>
        <v/>
      </c>
      <c r="U882" s="91">
        <v>882</v>
      </c>
    </row>
    <row r="883" spans="1:21" x14ac:dyDescent="0.35">
      <c r="A883" s="151" t="str">
        <f t="shared" ca="1" si="111"/>
        <v/>
      </c>
      <c r="B883" s="15">
        <v>892</v>
      </c>
      <c r="C883" s="81" t="str">
        <f t="shared" si="105"/>
        <v/>
      </c>
      <c r="E883" s="109" t="str">
        <f>IF(D883="","",VLOOKUP(D883,PROFILE!$B$6:$Z$5000,10,FALSE))</f>
        <v/>
      </c>
      <c r="F883" s="109" t="str">
        <f>IF(D883="","",VLOOKUP(D883,PROFILE!$B$6:$Z$5000,18,FALSE))</f>
        <v/>
      </c>
      <c r="G883" s="81" t="str">
        <f>IF(D883="","",VLOOKUP(D883,PROFILE!$B$6:$Z$5000,23,FALSE))</f>
        <v/>
      </c>
      <c r="H883" s="81" t="str">
        <f>IF(D883="","",VLOOKUP(D883,PROFILE!$B$6:$Z$5000,24,FALSE))</f>
        <v/>
      </c>
      <c r="I883" s="110" t="str">
        <f>IF(D883="","",VLOOKUP(D883,PROFILE!$B$6:$Z$5000,25,FALSE))</f>
        <v/>
      </c>
      <c r="K883" s="87" t="str">
        <f t="shared" si="106"/>
        <v/>
      </c>
      <c r="L883" s="87" t="str">
        <f t="shared" si="110"/>
        <v/>
      </c>
      <c r="N883" s="138" t="str">
        <f t="shared" si="107"/>
        <v/>
      </c>
      <c r="O883" s="110" t="str">
        <f>IF(D883="","",IF(VLOOKUP(D883,KPI!$A$4:$P$5000,16,FALSE)=0,"UNBILL","BILLED"))</f>
        <v/>
      </c>
      <c r="P883" s="90" t="str">
        <f t="shared" si="104"/>
        <v/>
      </c>
      <c r="Q883" s="168" t="str">
        <f t="shared" si="108"/>
        <v>ไม่ระบุ</v>
      </c>
      <c r="R883" s="169" t="str">
        <f t="shared" si="109"/>
        <v/>
      </c>
      <c r="U883" s="91">
        <v>883</v>
      </c>
    </row>
    <row r="884" spans="1:21" x14ac:dyDescent="0.35">
      <c r="A884" s="151" t="str">
        <f t="shared" ca="1" si="111"/>
        <v/>
      </c>
      <c r="B884" s="15">
        <v>893</v>
      </c>
      <c r="C884" s="81" t="str">
        <f t="shared" si="105"/>
        <v/>
      </c>
      <c r="E884" s="109" t="str">
        <f>IF(D884="","",VLOOKUP(D884,PROFILE!$B$6:$Z$5000,10,FALSE))</f>
        <v/>
      </c>
      <c r="F884" s="109" t="str">
        <f>IF(D884="","",VLOOKUP(D884,PROFILE!$B$6:$Z$5000,18,FALSE))</f>
        <v/>
      </c>
      <c r="G884" s="81" t="str">
        <f>IF(D884="","",VLOOKUP(D884,PROFILE!$B$6:$Z$5000,23,FALSE))</f>
        <v/>
      </c>
      <c r="H884" s="81" t="str">
        <f>IF(D884="","",VLOOKUP(D884,PROFILE!$B$6:$Z$5000,24,FALSE))</f>
        <v/>
      </c>
      <c r="I884" s="110" t="str">
        <f>IF(D884="","",VLOOKUP(D884,PROFILE!$B$6:$Z$5000,25,FALSE))</f>
        <v/>
      </c>
      <c r="K884" s="87" t="str">
        <f t="shared" si="106"/>
        <v/>
      </c>
      <c r="L884" s="87" t="str">
        <f t="shared" si="110"/>
        <v/>
      </c>
      <c r="N884" s="138" t="str">
        <f t="shared" si="107"/>
        <v/>
      </c>
      <c r="O884" s="110" t="str">
        <f>IF(D884="","",IF(VLOOKUP(D884,KPI!$A$4:$P$5000,16,FALSE)=0,"UNBILL","BILLED"))</f>
        <v/>
      </c>
      <c r="P884" s="90" t="str">
        <f t="shared" si="104"/>
        <v/>
      </c>
      <c r="Q884" s="168" t="str">
        <f t="shared" si="108"/>
        <v>ไม่ระบุ</v>
      </c>
      <c r="R884" s="169" t="str">
        <f t="shared" si="109"/>
        <v/>
      </c>
      <c r="U884" s="91">
        <v>884</v>
      </c>
    </row>
    <row r="885" spans="1:21" x14ac:dyDescent="0.35">
      <c r="A885" s="151" t="str">
        <f t="shared" ca="1" si="111"/>
        <v/>
      </c>
      <c r="B885" s="15">
        <v>894</v>
      </c>
      <c r="C885" s="81" t="str">
        <f t="shared" si="105"/>
        <v/>
      </c>
      <c r="E885" s="109" t="str">
        <f>IF(D885="","",VLOOKUP(D885,PROFILE!$B$6:$Z$5000,10,FALSE))</f>
        <v/>
      </c>
      <c r="F885" s="109" t="str">
        <f>IF(D885="","",VLOOKUP(D885,PROFILE!$B$6:$Z$5000,18,FALSE))</f>
        <v/>
      </c>
      <c r="G885" s="81" t="str">
        <f>IF(D885="","",VLOOKUP(D885,PROFILE!$B$6:$Z$5000,23,FALSE))</f>
        <v/>
      </c>
      <c r="H885" s="81" t="str">
        <f>IF(D885="","",VLOOKUP(D885,PROFILE!$B$6:$Z$5000,24,FALSE))</f>
        <v/>
      </c>
      <c r="I885" s="110" t="str">
        <f>IF(D885="","",VLOOKUP(D885,PROFILE!$B$6:$Z$5000,25,FALSE))</f>
        <v/>
      </c>
      <c r="K885" s="87" t="str">
        <f t="shared" si="106"/>
        <v/>
      </c>
      <c r="L885" s="87" t="str">
        <f t="shared" si="110"/>
        <v/>
      </c>
      <c r="N885" s="138" t="str">
        <f t="shared" si="107"/>
        <v/>
      </c>
      <c r="O885" s="110" t="str">
        <f>IF(D885="","",IF(VLOOKUP(D885,KPI!$A$4:$P$5000,16,FALSE)=0,"UNBILL","BILLED"))</f>
        <v/>
      </c>
      <c r="P885" s="90" t="str">
        <f t="shared" si="104"/>
        <v/>
      </c>
      <c r="Q885" s="168" t="str">
        <f t="shared" si="108"/>
        <v>ไม่ระบุ</v>
      </c>
      <c r="R885" s="169" t="str">
        <f t="shared" si="109"/>
        <v/>
      </c>
      <c r="U885" s="91">
        <v>885</v>
      </c>
    </row>
    <row r="886" spans="1:21" x14ac:dyDescent="0.35">
      <c r="A886" s="151" t="str">
        <f t="shared" ca="1" si="111"/>
        <v/>
      </c>
      <c r="B886" s="15">
        <v>895</v>
      </c>
      <c r="C886" s="81" t="str">
        <f t="shared" si="105"/>
        <v/>
      </c>
      <c r="E886" s="109" t="str">
        <f>IF(D886="","",VLOOKUP(D886,PROFILE!$B$6:$Z$5000,10,FALSE))</f>
        <v/>
      </c>
      <c r="F886" s="109" t="str">
        <f>IF(D886="","",VLOOKUP(D886,PROFILE!$B$6:$Z$5000,18,FALSE))</f>
        <v/>
      </c>
      <c r="G886" s="81" t="str">
        <f>IF(D886="","",VLOOKUP(D886,PROFILE!$B$6:$Z$5000,23,FALSE))</f>
        <v/>
      </c>
      <c r="H886" s="81" t="str">
        <f>IF(D886="","",VLOOKUP(D886,PROFILE!$B$6:$Z$5000,24,FALSE))</f>
        <v/>
      </c>
      <c r="I886" s="110" t="str">
        <f>IF(D886="","",VLOOKUP(D886,PROFILE!$B$6:$Z$5000,25,FALSE))</f>
        <v/>
      </c>
      <c r="K886" s="87" t="str">
        <f t="shared" si="106"/>
        <v/>
      </c>
      <c r="L886" s="87" t="str">
        <f t="shared" si="110"/>
        <v/>
      </c>
      <c r="N886" s="138" t="str">
        <f t="shared" si="107"/>
        <v/>
      </c>
      <c r="O886" s="110" t="str">
        <f>IF(D886="","",IF(VLOOKUP(D886,KPI!$A$4:$P$5000,16,FALSE)=0,"UNBILL","BILLED"))</f>
        <v/>
      </c>
      <c r="P886" s="90" t="str">
        <f t="shared" ref="P886:P949" si="112">IF(D886="","","NP")</f>
        <v/>
      </c>
      <c r="Q886" s="168" t="str">
        <f t="shared" si="108"/>
        <v>ไม่ระบุ</v>
      </c>
      <c r="R886" s="169" t="str">
        <f t="shared" si="109"/>
        <v/>
      </c>
      <c r="U886" s="91">
        <v>886</v>
      </c>
    </row>
    <row r="887" spans="1:21" x14ac:dyDescent="0.35">
      <c r="A887" s="151" t="str">
        <f t="shared" ca="1" si="111"/>
        <v/>
      </c>
      <c r="B887" s="15">
        <v>896</v>
      </c>
      <c r="C887" s="81" t="str">
        <f t="shared" si="105"/>
        <v/>
      </c>
      <c r="E887" s="109" t="str">
        <f>IF(D887="","",VLOOKUP(D887,PROFILE!$B$6:$Z$5000,10,FALSE))</f>
        <v/>
      </c>
      <c r="F887" s="109" t="str">
        <f>IF(D887="","",VLOOKUP(D887,PROFILE!$B$6:$Z$5000,18,FALSE))</f>
        <v/>
      </c>
      <c r="G887" s="81" t="str">
        <f>IF(D887="","",VLOOKUP(D887,PROFILE!$B$6:$Z$5000,23,FALSE))</f>
        <v/>
      </c>
      <c r="H887" s="81" t="str">
        <f>IF(D887="","",VLOOKUP(D887,PROFILE!$B$6:$Z$5000,24,FALSE))</f>
        <v/>
      </c>
      <c r="I887" s="110" t="str">
        <f>IF(D887="","",VLOOKUP(D887,PROFILE!$B$6:$Z$5000,25,FALSE))</f>
        <v/>
      </c>
      <c r="K887" s="87" t="str">
        <f t="shared" si="106"/>
        <v/>
      </c>
      <c r="L887" s="87" t="str">
        <f t="shared" si="110"/>
        <v/>
      </c>
      <c r="N887" s="138" t="str">
        <f t="shared" si="107"/>
        <v/>
      </c>
      <c r="O887" s="110" t="str">
        <f>IF(D887="","",IF(VLOOKUP(D887,KPI!$A$4:$P$5000,16,FALSE)=0,"UNBILL","BILLED"))</f>
        <v/>
      </c>
      <c r="P887" s="90" t="str">
        <f t="shared" si="112"/>
        <v/>
      </c>
      <c r="Q887" s="168" t="str">
        <f t="shared" si="108"/>
        <v>ไม่ระบุ</v>
      </c>
      <c r="R887" s="169" t="str">
        <f t="shared" si="109"/>
        <v/>
      </c>
      <c r="U887" s="91">
        <v>887</v>
      </c>
    </row>
    <row r="888" spans="1:21" x14ac:dyDescent="0.35">
      <c r="A888" s="151" t="str">
        <f t="shared" ca="1" si="111"/>
        <v/>
      </c>
      <c r="B888" s="15">
        <v>897</v>
      </c>
      <c r="C888" s="81" t="str">
        <f t="shared" si="105"/>
        <v/>
      </c>
      <c r="E888" s="109" t="str">
        <f>IF(D888="","",VLOOKUP(D888,PROFILE!$B$6:$Z$5000,10,FALSE))</f>
        <v/>
      </c>
      <c r="F888" s="109" t="str">
        <f>IF(D888="","",VLOOKUP(D888,PROFILE!$B$6:$Z$5000,18,FALSE))</f>
        <v/>
      </c>
      <c r="G888" s="81" t="str">
        <f>IF(D888="","",VLOOKUP(D888,PROFILE!$B$6:$Z$5000,23,FALSE))</f>
        <v/>
      </c>
      <c r="H888" s="81" t="str">
        <f>IF(D888="","",VLOOKUP(D888,PROFILE!$B$6:$Z$5000,24,FALSE))</f>
        <v/>
      </c>
      <c r="I888" s="110" t="str">
        <f>IF(D888="","",VLOOKUP(D888,PROFILE!$B$6:$Z$5000,25,FALSE))</f>
        <v/>
      </c>
      <c r="K888" s="87" t="str">
        <f t="shared" si="106"/>
        <v/>
      </c>
      <c r="L888" s="87" t="str">
        <f t="shared" si="110"/>
        <v/>
      </c>
      <c r="N888" s="138" t="str">
        <f t="shared" si="107"/>
        <v/>
      </c>
      <c r="O888" s="110" t="str">
        <f>IF(D888="","",IF(VLOOKUP(D888,KPI!$A$4:$P$5000,16,FALSE)=0,"UNBILL","BILLED"))</f>
        <v/>
      </c>
      <c r="P888" s="90" t="str">
        <f t="shared" si="112"/>
        <v/>
      </c>
      <c r="Q888" s="168" t="str">
        <f t="shared" si="108"/>
        <v>ไม่ระบุ</v>
      </c>
      <c r="R888" s="169" t="str">
        <f t="shared" si="109"/>
        <v/>
      </c>
      <c r="U888" s="91">
        <v>888</v>
      </c>
    </row>
    <row r="889" spans="1:21" x14ac:dyDescent="0.35">
      <c r="A889" s="151" t="str">
        <f t="shared" ca="1" si="111"/>
        <v/>
      </c>
      <c r="B889" s="15">
        <v>898</v>
      </c>
      <c r="C889" s="81" t="str">
        <f t="shared" ref="C889:C952" si="113">IF(D889="","","BL-"&amp;B889)</f>
        <v/>
      </c>
      <c r="E889" s="109" t="str">
        <f>IF(D889="","",VLOOKUP(D889,PROFILE!$B$6:$Z$5000,10,FALSE))</f>
        <v/>
      </c>
      <c r="F889" s="109" t="str">
        <f>IF(D889="","",VLOOKUP(D889,PROFILE!$B$6:$Z$5000,18,FALSE))</f>
        <v/>
      </c>
      <c r="G889" s="81" t="str">
        <f>IF(D889="","",VLOOKUP(D889,PROFILE!$B$6:$Z$5000,23,FALSE))</f>
        <v/>
      </c>
      <c r="H889" s="81" t="str">
        <f>IF(D889="","",VLOOKUP(D889,PROFILE!$B$6:$Z$5000,24,FALSE))</f>
        <v/>
      </c>
      <c r="I889" s="110" t="str">
        <f>IF(D889="","",VLOOKUP(D889,PROFILE!$B$6:$Z$5000,25,FALSE))</f>
        <v/>
      </c>
      <c r="K889" s="87" t="str">
        <f t="shared" ref="K889:K952" si="114">IF(D889="","",J889+(J889*0.07))</f>
        <v/>
      </c>
      <c r="L889" s="87" t="str">
        <f t="shared" si="110"/>
        <v/>
      </c>
      <c r="N889" s="138" t="str">
        <f t="shared" si="107"/>
        <v/>
      </c>
      <c r="O889" s="110" t="str">
        <f>IF(D889="","",IF(VLOOKUP(D889,KPI!$A$4:$P$5000,16,FALSE)=0,"UNBILL","BILLED"))</f>
        <v/>
      </c>
      <c r="P889" s="90" t="str">
        <f t="shared" si="112"/>
        <v/>
      </c>
      <c r="Q889" s="168" t="str">
        <f t="shared" si="108"/>
        <v>ไม่ระบุ</v>
      </c>
      <c r="R889" s="169" t="str">
        <f t="shared" si="109"/>
        <v/>
      </c>
      <c r="U889" s="91">
        <v>889</v>
      </c>
    </row>
    <row r="890" spans="1:21" x14ac:dyDescent="0.35">
      <c r="A890" s="151" t="str">
        <f t="shared" ca="1" si="111"/>
        <v/>
      </c>
      <c r="B890" s="15">
        <v>899</v>
      </c>
      <c r="C890" s="81" t="str">
        <f t="shared" si="113"/>
        <v/>
      </c>
      <c r="E890" s="109" t="str">
        <f>IF(D890="","",VLOOKUP(D890,PROFILE!$B$6:$Z$5000,10,FALSE))</f>
        <v/>
      </c>
      <c r="F890" s="109" t="str">
        <f>IF(D890="","",VLOOKUP(D890,PROFILE!$B$6:$Z$5000,18,FALSE))</f>
        <v/>
      </c>
      <c r="G890" s="81" t="str">
        <f>IF(D890="","",VLOOKUP(D890,PROFILE!$B$6:$Z$5000,23,FALSE))</f>
        <v/>
      </c>
      <c r="H890" s="81" t="str">
        <f>IF(D890="","",VLOOKUP(D890,PROFILE!$B$6:$Z$5000,24,FALSE))</f>
        <v/>
      </c>
      <c r="I890" s="110" t="str">
        <f>IF(D890="","",VLOOKUP(D890,PROFILE!$B$6:$Z$5000,25,FALSE))</f>
        <v/>
      </c>
      <c r="K890" s="87" t="str">
        <f t="shared" si="114"/>
        <v/>
      </c>
      <c r="L890" s="87" t="str">
        <f t="shared" si="110"/>
        <v/>
      </c>
      <c r="N890" s="138" t="str">
        <f t="shared" si="107"/>
        <v/>
      </c>
      <c r="O890" s="110" t="str">
        <f>IF(D890="","",IF(VLOOKUP(D890,KPI!$A$4:$P$5000,16,FALSE)=0,"UNBILL","BILLED"))</f>
        <v/>
      </c>
      <c r="P890" s="90" t="str">
        <f t="shared" si="112"/>
        <v/>
      </c>
      <c r="Q890" s="168" t="str">
        <f t="shared" si="108"/>
        <v>ไม่ระบุ</v>
      </c>
      <c r="R890" s="169" t="str">
        <f t="shared" si="109"/>
        <v/>
      </c>
      <c r="U890" s="91">
        <v>890</v>
      </c>
    </row>
    <row r="891" spans="1:21" x14ac:dyDescent="0.35">
      <c r="A891" s="151" t="str">
        <f t="shared" ca="1" si="111"/>
        <v/>
      </c>
      <c r="B891" s="15">
        <v>900</v>
      </c>
      <c r="C891" s="81" t="str">
        <f t="shared" si="113"/>
        <v/>
      </c>
      <c r="E891" s="109" t="str">
        <f>IF(D891="","",VLOOKUP(D891,PROFILE!$B$6:$Z$5000,10,FALSE))</f>
        <v/>
      </c>
      <c r="F891" s="109" t="str">
        <f>IF(D891="","",VLOOKUP(D891,PROFILE!$B$6:$Z$5000,18,FALSE))</f>
        <v/>
      </c>
      <c r="G891" s="81" t="str">
        <f>IF(D891="","",VLOOKUP(D891,PROFILE!$B$6:$Z$5000,23,FALSE))</f>
        <v/>
      </c>
      <c r="H891" s="81" t="str">
        <f>IF(D891="","",VLOOKUP(D891,PROFILE!$B$6:$Z$5000,24,FALSE))</f>
        <v/>
      </c>
      <c r="I891" s="110" t="str">
        <f>IF(D891="","",VLOOKUP(D891,PROFILE!$B$6:$Z$5000,25,FALSE))</f>
        <v/>
      </c>
      <c r="K891" s="87" t="str">
        <f t="shared" si="114"/>
        <v/>
      </c>
      <c r="L891" s="87" t="str">
        <f t="shared" si="110"/>
        <v/>
      </c>
      <c r="N891" s="138" t="str">
        <f t="shared" si="107"/>
        <v/>
      </c>
      <c r="O891" s="110" t="str">
        <f>IF(D891="","",IF(VLOOKUP(D891,KPI!$A$4:$P$5000,16,FALSE)=0,"UNBILL","BILLED"))</f>
        <v/>
      </c>
      <c r="P891" s="90" t="str">
        <f t="shared" si="112"/>
        <v/>
      </c>
      <c r="Q891" s="168" t="str">
        <f t="shared" si="108"/>
        <v>ไม่ระบุ</v>
      </c>
      <c r="R891" s="169" t="str">
        <f t="shared" si="109"/>
        <v/>
      </c>
      <c r="U891" s="91">
        <v>891</v>
      </c>
    </row>
    <row r="892" spans="1:21" x14ac:dyDescent="0.35">
      <c r="A892" s="151" t="str">
        <f t="shared" ca="1" si="111"/>
        <v/>
      </c>
      <c r="B892" s="15">
        <v>901</v>
      </c>
      <c r="C892" s="81" t="str">
        <f t="shared" si="113"/>
        <v/>
      </c>
      <c r="E892" s="109" t="str">
        <f>IF(D892="","",VLOOKUP(D892,PROFILE!$B$6:$Z$5000,10,FALSE))</f>
        <v/>
      </c>
      <c r="F892" s="109" t="str">
        <f>IF(D892="","",VLOOKUP(D892,PROFILE!$B$6:$Z$5000,18,FALSE))</f>
        <v/>
      </c>
      <c r="G892" s="81" t="str">
        <f>IF(D892="","",VLOOKUP(D892,PROFILE!$B$6:$Z$5000,23,FALSE))</f>
        <v/>
      </c>
      <c r="H892" s="81" t="str">
        <f>IF(D892="","",VLOOKUP(D892,PROFILE!$B$6:$Z$5000,24,FALSE))</f>
        <v/>
      </c>
      <c r="I892" s="110" t="str">
        <f>IF(D892="","",VLOOKUP(D892,PROFILE!$B$6:$Z$5000,25,FALSE))</f>
        <v/>
      </c>
      <c r="K892" s="87" t="str">
        <f t="shared" si="114"/>
        <v/>
      </c>
      <c r="L892" s="87" t="str">
        <f t="shared" si="110"/>
        <v/>
      </c>
      <c r="N892" s="138" t="str">
        <f t="shared" si="107"/>
        <v/>
      </c>
      <c r="O892" s="110" t="str">
        <f>IF(D892="","",IF(VLOOKUP(D892,KPI!$A$4:$P$5000,16,FALSE)=0,"UNBILL","BILLED"))</f>
        <v/>
      </c>
      <c r="P892" s="90" t="str">
        <f t="shared" si="112"/>
        <v/>
      </c>
      <c r="Q892" s="168" t="str">
        <f t="shared" si="108"/>
        <v>ไม่ระบุ</v>
      </c>
      <c r="R892" s="169" t="str">
        <f t="shared" si="109"/>
        <v/>
      </c>
      <c r="U892" s="91">
        <v>892</v>
      </c>
    </row>
    <row r="893" spans="1:21" x14ac:dyDescent="0.35">
      <c r="A893" s="151" t="str">
        <f t="shared" ca="1" si="111"/>
        <v/>
      </c>
      <c r="B893" s="15">
        <v>902</v>
      </c>
      <c r="C893" s="81" t="str">
        <f t="shared" si="113"/>
        <v/>
      </c>
      <c r="E893" s="109" t="str">
        <f>IF(D893="","",VLOOKUP(D893,PROFILE!$B$6:$Z$5000,10,FALSE))</f>
        <v/>
      </c>
      <c r="F893" s="109" t="str">
        <f>IF(D893="","",VLOOKUP(D893,PROFILE!$B$6:$Z$5000,18,FALSE))</f>
        <v/>
      </c>
      <c r="G893" s="81" t="str">
        <f>IF(D893="","",VLOOKUP(D893,PROFILE!$B$6:$Z$5000,23,FALSE))</f>
        <v/>
      </c>
      <c r="H893" s="81" t="str">
        <f>IF(D893="","",VLOOKUP(D893,PROFILE!$B$6:$Z$5000,24,FALSE))</f>
        <v/>
      </c>
      <c r="I893" s="110" t="str">
        <f>IF(D893="","",VLOOKUP(D893,PROFILE!$B$6:$Z$5000,25,FALSE))</f>
        <v/>
      </c>
      <c r="K893" s="87" t="str">
        <f t="shared" si="114"/>
        <v/>
      </c>
      <c r="L893" s="87" t="str">
        <f t="shared" si="110"/>
        <v/>
      </c>
      <c r="N893" s="138" t="str">
        <f t="shared" si="107"/>
        <v/>
      </c>
      <c r="O893" s="110" t="str">
        <f>IF(D893="","",IF(VLOOKUP(D893,KPI!$A$4:$P$5000,16,FALSE)=0,"UNBILL","BILLED"))</f>
        <v/>
      </c>
      <c r="P893" s="90" t="str">
        <f t="shared" si="112"/>
        <v/>
      </c>
      <c r="Q893" s="168" t="str">
        <f t="shared" si="108"/>
        <v>ไม่ระบุ</v>
      </c>
      <c r="R893" s="169" t="str">
        <f t="shared" si="109"/>
        <v/>
      </c>
      <c r="U893" s="91">
        <v>893</v>
      </c>
    </row>
    <row r="894" spans="1:21" x14ac:dyDescent="0.35">
      <c r="A894" s="151" t="str">
        <f t="shared" ca="1" si="111"/>
        <v/>
      </c>
      <c r="B894" s="15">
        <v>903</v>
      </c>
      <c r="C894" s="81" t="str">
        <f t="shared" si="113"/>
        <v/>
      </c>
      <c r="E894" s="109" t="str">
        <f>IF(D894="","",VLOOKUP(D894,PROFILE!$B$6:$Z$5000,10,FALSE))</f>
        <v/>
      </c>
      <c r="F894" s="109" t="str">
        <f>IF(D894="","",VLOOKUP(D894,PROFILE!$B$6:$Z$5000,18,FALSE))</f>
        <v/>
      </c>
      <c r="G894" s="81" t="str">
        <f>IF(D894="","",VLOOKUP(D894,PROFILE!$B$6:$Z$5000,23,FALSE))</f>
        <v/>
      </c>
      <c r="H894" s="81" t="str">
        <f>IF(D894="","",VLOOKUP(D894,PROFILE!$B$6:$Z$5000,24,FALSE))</f>
        <v/>
      </c>
      <c r="I894" s="110" t="str">
        <f>IF(D894="","",VLOOKUP(D894,PROFILE!$B$6:$Z$5000,25,FALSE))</f>
        <v/>
      </c>
      <c r="K894" s="87" t="str">
        <f t="shared" si="114"/>
        <v/>
      </c>
      <c r="L894" s="87" t="str">
        <f t="shared" si="110"/>
        <v/>
      </c>
      <c r="N894" s="138" t="str">
        <f t="shared" si="107"/>
        <v/>
      </c>
      <c r="O894" s="110" t="str">
        <f>IF(D894="","",IF(VLOOKUP(D894,KPI!$A$4:$P$5000,16,FALSE)=0,"UNBILL","BILLED"))</f>
        <v/>
      </c>
      <c r="P894" s="90" t="str">
        <f t="shared" si="112"/>
        <v/>
      </c>
      <c r="Q894" s="168" t="str">
        <f t="shared" si="108"/>
        <v>ไม่ระบุ</v>
      </c>
      <c r="R894" s="169" t="str">
        <f t="shared" si="109"/>
        <v/>
      </c>
      <c r="U894" s="91">
        <v>894</v>
      </c>
    </row>
    <row r="895" spans="1:21" x14ac:dyDescent="0.35">
      <c r="A895" s="151" t="str">
        <f t="shared" ca="1" si="111"/>
        <v/>
      </c>
      <c r="B895" s="15">
        <v>904</v>
      </c>
      <c r="C895" s="81" t="str">
        <f t="shared" si="113"/>
        <v/>
      </c>
      <c r="E895" s="109" t="str">
        <f>IF(D895="","",VLOOKUP(D895,PROFILE!$B$6:$Z$5000,10,FALSE))</f>
        <v/>
      </c>
      <c r="F895" s="109" t="str">
        <f>IF(D895="","",VLOOKUP(D895,PROFILE!$B$6:$Z$5000,18,FALSE))</f>
        <v/>
      </c>
      <c r="G895" s="81" t="str">
        <f>IF(D895="","",VLOOKUP(D895,PROFILE!$B$6:$Z$5000,23,FALSE))</f>
        <v/>
      </c>
      <c r="H895" s="81" t="str">
        <f>IF(D895="","",VLOOKUP(D895,PROFILE!$B$6:$Z$5000,24,FALSE))</f>
        <v/>
      </c>
      <c r="I895" s="110" t="str">
        <f>IF(D895="","",VLOOKUP(D895,PROFILE!$B$6:$Z$5000,25,FALSE))</f>
        <v/>
      </c>
      <c r="K895" s="87" t="str">
        <f t="shared" si="114"/>
        <v/>
      </c>
      <c r="L895" s="87" t="str">
        <f t="shared" si="110"/>
        <v/>
      </c>
      <c r="N895" s="138" t="str">
        <f t="shared" si="107"/>
        <v/>
      </c>
      <c r="O895" s="110" t="str">
        <f>IF(D895="","",IF(VLOOKUP(D895,KPI!$A$4:$P$5000,16,FALSE)=0,"UNBILL","BILLED"))</f>
        <v/>
      </c>
      <c r="P895" s="90" t="str">
        <f t="shared" si="112"/>
        <v/>
      </c>
      <c r="Q895" s="168" t="str">
        <f t="shared" si="108"/>
        <v>ไม่ระบุ</v>
      </c>
      <c r="R895" s="169" t="str">
        <f t="shared" si="109"/>
        <v/>
      </c>
      <c r="U895" s="91">
        <v>895</v>
      </c>
    </row>
    <row r="896" spans="1:21" x14ac:dyDescent="0.35">
      <c r="A896" s="151" t="str">
        <f t="shared" ca="1" si="111"/>
        <v/>
      </c>
      <c r="B896" s="15">
        <v>905</v>
      </c>
      <c r="C896" s="81" t="str">
        <f t="shared" si="113"/>
        <v/>
      </c>
      <c r="E896" s="109" t="str">
        <f>IF(D896="","",VLOOKUP(D896,PROFILE!$B$6:$Z$5000,10,FALSE))</f>
        <v/>
      </c>
      <c r="F896" s="109" t="str">
        <f>IF(D896="","",VLOOKUP(D896,PROFILE!$B$6:$Z$5000,18,FALSE))</f>
        <v/>
      </c>
      <c r="G896" s="81" t="str">
        <f>IF(D896="","",VLOOKUP(D896,PROFILE!$B$6:$Z$5000,23,FALSE))</f>
        <v/>
      </c>
      <c r="H896" s="81" t="str">
        <f>IF(D896="","",VLOOKUP(D896,PROFILE!$B$6:$Z$5000,24,FALSE))</f>
        <v/>
      </c>
      <c r="I896" s="110" t="str">
        <f>IF(D896="","",VLOOKUP(D896,PROFILE!$B$6:$Z$5000,25,FALSE))</f>
        <v/>
      </c>
      <c r="K896" s="87" t="str">
        <f t="shared" si="114"/>
        <v/>
      </c>
      <c r="L896" s="87" t="str">
        <f t="shared" si="110"/>
        <v/>
      </c>
      <c r="N896" s="138" t="str">
        <f t="shared" si="107"/>
        <v/>
      </c>
      <c r="O896" s="110" t="str">
        <f>IF(D896="","",IF(VLOOKUP(D896,KPI!$A$4:$P$5000,16,FALSE)=0,"UNBILL","BILLED"))</f>
        <v/>
      </c>
      <c r="P896" s="90" t="str">
        <f t="shared" si="112"/>
        <v/>
      </c>
      <c r="Q896" s="168" t="str">
        <f t="shared" si="108"/>
        <v>ไม่ระบุ</v>
      </c>
      <c r="R896" s="169" t="str">
        <f t="shared" si="109"/>
        <v/>
      </c>
      <c r="U896" s="91">
        <v>896</v>
      </c>
    </row>
    <row r="897" spans="1:21" x14ac:dyDescent="0.35">
      <c r="A897" s="151" t="str">
        <f t="shared" ca="1" si="111"/>
        <v/>
      </c>
      <c r="B897" s="15">
        <v>906</v>
      </c>
      <c r="C897" s="81" t="str">
        <f t="shared" si="113"/>
        <v/>
      </c>
      <c r="E897" s="109" t="str">
        <f>IF(D897="","",VLOOKUP(D897,PROFILE!$B$6:$Z$5000,10,FALSE))</f>
        <v/>
      </c>
      <c r="F897" s="109" t="str">
        <f>IF(D897="","",VLOOKUP(D897,PROFILE!$B$6:$Z$5000,18,FALSE))</f>
        <v/>
      </c>
      <c r="G897" s="81" t="str">
        <f>IF(D897="","",VLOOKUP(D897,PROFILE!$B$6:$Z$5000,23,FALSE))</f>
        <v/>
      </c>
      <c r="H897" s="81" t="str">
        <f>IF(D897="","",VLOOKUP(D897,PROFILE!$B$6:$Z$5000,24,FALSE))</f>
        <v/>
      </c>
      <c r="I897" s="110" t="str">
        <f>IF(D897="","",VLOOKUP(D897,PROFILE!$B$6:$Z$5000,25,FALSE))</f>
        <v/>
      </c>
      <c r="K897" s="87" t="str">
        <f t="shared" si="114"/>
        <v/>
      </c>
      <c r="L897" s="87" t="str">
        <f t="shared" si="110"/>
        <v/>
      </c>
      <c r="N897" s="138" t="str">
        <f t="shared" si="107"/>
        <v/>
      </c>
      <c r="O897" s="110" t="str">
        <f>IF(D897="","",IF(VLOOKUP(D897,KPI!$A$4:$P$5000,16,FALSE)=0,"UNBILL","BILLED"))</f>
        <v/>
      </c>
      <c r="P897" s="90" t="str">
        <f t="shared" si="112"/>
        <v/>
      </c>
      <c r="Q897" s="168" t="str">
        <f t="shared" si="108"/>
        <v>ไม่ระบุ</v>
      </c>
      <c r="R897" s="169" t="str">
        <f t="shared" si="109"/>
        <v/>
      </c>
      <c r="U897" s="91">
        <v>897</v>
      </c>
    </row>
    <row r="898" spans="1:21" x14ac:dyDescent="0.35">
      <c r="A898" s="151" t="str">
        <f t="shared" ca="1" si="111"/>
        <v/>
      </c>
      <c r="B898" s="15">
        <v>907</v>
      </c>
      <c r="C898" s="81" t="str">
        <f t="shared" si="113"/>
        <v/>
      </c>
      <c r="E898" s="109" t="str">
        <f>IF(D898="","",VLOOKUP(D898,PROFILE!$B$6:$Z$5000,10,FALSE))</f>
        <v/>
      </c>
      <c r="F898" s="109" t="str">
        <f>IF(D898="","",VLOOKUP(D898,PROFILE!$B$6:$Z$5000,18,FALSE))</f>
        <v/>
      </c>
      <c r="G898" s="81" t="str">
        <f>IF(D898="","",VLOOKUP(D898,PROFILE!$B$6:$Z$5000,23,FALSE))</f>
        <v/>
      </c>
      <c r="H898" s="81" t="str">
        <f>IF(D898="","",VLOOKUP(D898,PROFILE!$B$6:$Z$5000,24,FALSE))</f>
        <v/>
      </c>
      <c r="I898" s="110" t="str">
        <f>IF(D898="","",VLOOKUP(D898,PROFILE!$B$6:$Z$5000,25,FALSE))</f>
        <v/>
      </c>
      <c r="K898" s="87" t="str">
        <f t="shared" si="114"/>
        <v/>
      </c>
      <c r="L898" s="87" t="str">
        <f t="shared" si="110"/>
        <v/>
      </c>
      <c r="N898" s="138" t="str">
        <f t="shared" si="107"/>
        <v/>
      </c>
      <c r="O898" s="110" t="str">
        <f>IF(D898="","",IF(VLOOKUP(D898,KPI!$A$4:$P$5000,16,FALSE)=0,"UNBILL","BILLED"))</f>
        <v/>
      </c>
      <c r="P898" s="90" t="str">
        <f t="shared" si="112"/>
        <v/>
      </c>
      <c r="Q898" s="168" t="str">
        <f t="shared" si="108"/>
        <v>ไม่ระบุ</v>
      </c>
      <c r="R898" s="169" t="str">
        <f t="shared" si="109"/>
        <v/>
      </c>
      <c r="U898" s="91">
        <v>898</v>
      </c>
    </row>
    <row r="899" spans="1:21" x14ac:dyDescent="0.35">
      <c r="A899" s="151" t="str">
        <f t="shared" ca="1" si="111"/>
        <v/>
      </c>
      <c r="B899" s="15">
        <v>908</v>
      </c>
      <c r="C899" s="81" t="str">
        <f t="shared" si="113"/>
        <v/>
      </c>
      <c r="E899" s="109" t="str">
        <f>IF(D899="","",VLOOKUP(D899,PROFILE!$B$6:$Z$5000,10,FALSE))</f>
        <v/>
      </c>
      <c r="F899" s="109" t="str">
        <f>IF(D899="","",VLOOKUP(D899,PROFILE!$B$6:$Z$5000,18,FALSE))</f>
        <v/>
      </c>
      <c r="G899" s="81" t="str">
        <f>IF(D899="","",VLOOKUP(D899,PROFILE!$B$6:$Z$5000,23,FALSE))</f>
        <v/>
      </c>
      <c r="H899" s="81" t="str">
        <f>IF(D899="","",VLOOKUP(D899,PROFILE!$B$6:$Z$5000,24,FALSE))</f>
        <v/>
      </c>
      <c r="I899" s="110" t="str">
        <f>IF(D899="","",VLOOKUP(D899,PROFILE!$B$6:$Z$5000,25,FALSE))</f>
        <v/>
      </c>
      <c r="K899" s="87" t="str">
        <f t="shared" si="114"/>
        <v/>
      </c>
      <c r="L899" s="87" t="str">
        <f t="shared" si="110"/>
        <v/>
      </c>
      <c r="N899" s="138" t="str">
        <f t="shared" si="107"/>
        <v/>
      </c>
      <c r="O899" s="110" t="str">
        <f>IF(D899="","",IF(VLOOKUP(D899,KPI!$A$4:$P$5000,16,FALSE)=0,"UNBILL","BILLED"))</f>
        <v/>
      </c>
      <c r="P899" s="90" t="str">
        <f t="shared" si="112"/>
        <v/>
      </c>
      <c r="Q899" s="168" t="str">
        <f t="shared" si="108"/>
        <v>ไม่ระบุ</v>
      </c>
      <c r="R899" s="169" t="str">
        <f t="shared" si="109"/>
        <v/>
      </c>
      <c r="U899" s="91">
        <v>899</v>
      </c>
    </row>
    <row r="900" spans="1:21" x14ac:dyDescent="0.35">
      <c r="A900" s="151" t="str">
        <f t="shared" ca="1" si="111"/>
        <v/>
      </c>
      <c r="B900" s="15">
        <v>909</v>
      </c>
      <c r="C900" s="81" t="str">
        <f t="shared" si="113"/>
        <v/>
      </c>
      <c r="E900" s="109" t="str">
        <f>IF(D900="","",VLOOKUP(D900,PROFILE!$B$6:$Z$5000,10,FALSE))</f>
        <v/>
      </c>
      <c r="F900" s="109" t="str">
        <f>IF(D900="","",VLOOKUP(D900,PROFILE!$B$6:$Z$5000,18,FALSE))</f>
        <v/>
      </c>
      <c r="G900" s="81" t="str">
        <f>IF(D900="","",VLOOKUP(D900,PROFILE!$B$6:$Z$5000,23,FALSE))</f>
        <v/>
      </c>
      <c r="H900" s="81" t="str">
        <f>IF(D900="","",VLOOKUP(D900,PROFILE!$B$6:$Z$5000,24,FALSE))</f>
        <v/>
      </c>
      <c r="I900" s="110" t="str">
        <f>IF(D900="","",VLOOKUP(D900,PROFILE!$B$6:$Z$5000,25,FALSE))</f>
        <v/>
      </c>
      <c r="K900" s="87" t="str">
        <f t="shared" si="114"/>
        <v/>
      </c>
      <c r="L900" s="87" t="str">
        <f t="shared" si="110"/>
        <v/>
      </c>
      <c r="N900" s="138" t="str">
        <f t="shared" si="107"/>
        <v/>
      </c>
      <c r="O900" s="110" t="str">
        <f>IF(D900="","",IF(VLOOKUP(D900,KPI!$A$4:$P$5000,16,FALSE)=0,"UNBILL","BILLED"))</f>
        <v/>
      </c>
      <c r="P900" s="90" t="str">
        <f t="shared" si="112"/>
        <v/>
      </c>
      <c r="Q900" s="168" t="str">
        <f t="shared" si="108"/>
        <v>ไม่ระบุ</v>
      </c>
      <c r="R900" s="169" t="str">
        <f t="shared" si="109"/>
        <v/>
      </c>
      <c r="U900" s="91">
        <v>900</v>
      </c>
    </row>
    <row r="901" spans="1:21" x14ac:dyDescent="0.35">
      <c r="A901" s="151" t="str">
        <f t="shared" ca="1" si="111"/>
        <v/>
      </c>
      <c r="B901" s="15">
        <v>910</v>
      </c>
      <c r="C901" s="81" t="str">
        <f t="shared" si="113"/>
        <v/>
      </c>
      <c r="E901" s="109" t="str">
        <f>IF(D901="","",VLOOKUP(D901,PROFILE!$B$6:$Z$5000,10,FALSE))</f>
        <v/>
      </c>
      <c r="F901" s="109" t="str">
        <f>IF(D901="","",VLOOKUP(D901,PROFILE!$B$6:$Z$5000,18,FALSE))</f>
        <v/>
      </c>
      <c r="G901" s="81" t="str">
        <f>IF(D901="","",VLOOKUP(D901,PROFILE!$B$6:$Z$5000,23,FALSE))</f>
        <v/>
      </c>
      <c r="H901" s="81" t="str">
        <f>IF(D901="","",VLOOKUP(D901,PROFILE!$B$6:$Z$5000,24,FALSE))</f>
        <v/>
      </c>
      <c r="I901" s="110" t="str">
        <f>IF(D901="","",VLOOKUP(D901,PROFILE!$B$6:$Z$5000,25,FALSE))</f>
        <v/>
      </c>
      <c r="K901" s="87" t="str">
        <f t="shared" si="114"/>
        <v/>
      </c>
      <c r="L901" s="87" t="str">
        <f t="shared" si="110"/>
        <v/>
      </c>
      <c r="N901" s="138" t="str">
        <f t="shared" ref="N901:N964" si="115">IF(D901="","",J901-L901)</f>
        <v/>
      </c>
      <c r="O901" s="110" t="str">
        <f>IF(D901="","",IF(VLOOKUP(D901,KPI!$A$4:$P$5000,16,FALSE)=0,"UNBILL","BILLED"))</f>
        <v/>
      </c>
      <c r="P901" s="90" t="str">
        <f t="shared" si="112"/>
        <v/>
      </c>
      <c r="Q901" s="168" t="str">
        <f t="shared" ref="Q901:Q964" si="116">IFERROR(VALUE(MONTH(E901)),"ไม่ระบุ")</f>
        <v>ไม่ระบุ</v>
      </c>
      <c r="R901" s="169" t="str">
        <f t="shared" ref="R901:R964" si="117">K901</f>
        <v/>
      </c>
      <c r="U901" s="91">
        <v>901</v>
      </c>
    </row>
    <row r="902" spans="1:21" x14ac:dyDescent="0.35">
      <c r="A902" s="151" t="str">
        <f t="shared" ca="1" si="111"/>
        <v/>
      </c>
      <c r="B902" s="15">
        <v>911</v>
      </c>
      <c r="C902" s="81" t="str">
        <f t="shared" si="113"/>
        <v/>
      </c>
      <c r="E902" s="109" t="str">
        <f>IF(D902="","",VLOOKUP(D902,PROFILE!$B$6:$Z$5000,10,FALSE))</f>
        <v/>
      </c>
      <c r="F902" s="109" t="str">
        <f>IF(D902="","",VLOOKUP(D902,PROFILE!$B$6:$Z$5000,18,FALSE))</f>
        <v/>
      </c>
      <c r="G902" s="81" t="str">
        <f>IF(D902="","",VLOOKUP(D902,PROFILE!$B$6:$Z$5000,23,FALSE))</f>
        <v/>
      </c>
      <c r="H902" s="81" t="str">
        <f>IF(D902="","",VLOOKUP(D902,PROFILE!$B$6:$Z$5000,24,FALSE))</f>
        <v/>
      </c>
      <c r="I902" s="110" t="str">
        <f>IF(D902="","",VLOOKUP(D902,PROFILE!$B$6:$Z$5000,25,FALSE))</f>
        <v/>
      </c>
      <c r="K902" s="87" t="str">
        <f t="shared" si="114"/>
        <v/>
      </c>
      <c r="L902" s="87" t="str">
        <f t="shared" si="110"/>
        <v/>
      </c>
      <c r="N902" s="138" t="str">
        <f t="shared" si="115"/>
        <v/>
      </c>
      <c r="O902" s="110" t="str">
        <f>IF(D902="","",IF(VLOOKUP(D902,KPI!$A$4:$P$5000,16,FALSE)=0,"UNBILL","BILLED"))</f>
        <v/>
      </c>
      <c r="P902" s="90" t="str">
        <f t="shared" si="112"/>
        <v/>
      </c>
      <c r="Q902" s="168" t="str">
        <f t="shared" si="116"/>
        <v>ไม่ระบุ</v>
      </c>
      <c r="R902" s="169" t="str">
        <f t="shared" si="117"/>
        <v/>
      </c>
      <c r="U902" s="91">
        <v>902</v>
      </c>
    </row>
    <row r="903" spans="1:21" x14ac:dyDescent="0.35">
      <c r="A903" s="151" t="str">
        <f t="shared" ca="1" si="111"/>
        <v/>
      </c>
      <c r="B903" s="15">
        <v>912</v>
      </c>
      <c r="C903" s="81" t="str">
        <f t="shared" si="113"/>
        <v/>
      </c>
      <c r="E903" s="109" t="str">
        <f>IF(D903="","",VLOOKUP(D903,PROFILE!$B$6:$Z$5000,10,FALSE))</f>
        <v/>
      </c>
      <c r="F903" s="109" t="str">
        <f>IF(D903="","",VLOOKUP(D903,PROFILE!$B$6:$Z$5000,18,FALSE))</f>
        <v/>
      </c>
      <c r="G903" s="81" t="str">
        <f>IF(D903="","",VLOOKUP(D903,PROFILE!$B$6:$Z$5000,23,FALSE))</f>
        <v/>
      </c>
      <c r="H903" s="81" t="str">
        <f>IF(D903="","",VLOOKUP(D903,PROFILE!$B$6:$Z$5000,24,FALSE))</f>
        <v/>
      </c>
      <c r="I903" s="110" t="str">
        <f>IF(D903="","",VLOOKUP(D903,PROFILE!$B$6:$Z$5000,25,FALSE))</f>
        <v/>
      </c>
      <c r="K903" s="87" t="str">
        <f t="shared" si="114"/>
        <v/>
      </c>
      <c r="L903" s="87" t="str">
        <f t="shared" si="110"/>
        <v/>
      </c>
      <c r="N903" s="138" t="str">
        <f t="shared" si="115"/>
        <v/>
      </c>
      <c r="O903" s="110" t="str">
        <f>IF(D903="","",IF(VLOOKUP(D903,KPI!$A$4:$P$5000,16,FALSE)=0,"UNBILL","BILLED"))</f>
        <v/>
      </c>
      <c r="P903" s="90" t="str">
        <f t="shared" si="112"/>
        <v/>
      </c>
      <c r="Q903" s="168" t="str">
        <f t="shared" si="116"/>
        <v>ไม่ระบุ</v>
      </c>
      <c r="R903" s="169" t="str">
        <f t="shared" si="117"/>
        <v/>
      </c>
      <c r="U903" s="91">
        <v>903</v>
      </c>
    </row>
    <row r="904" spans="1:21" x14ac:dyDescent="0.35">
      <c r="A904" s="151" t="str">
        <f t="shared" ca="1" si="111"/>
        <v/>
      </c>
      <c r="B904" s="15">
        <v>913</v>
      </c>
      <c r="C904" s="81" t="str">
        <f t="shared" si="113"/>
        <v/>
      </c>
      <c r="E904" s="109" t="str">
        <f>IF(D904="","",VLOOKUP(D904,PROFILE!$B$6:$Z$5000,10,FALSE))</f>
        <v/>
      </c>
      <c r="F904" s="109" t="str">
        <f>IF(D904="","",VLOOKUP(D904,PROFILE!$B$6:$Z$5000,18,FALSE))</f>
        <v/>
      </c>
      <c r="G904" s="81" t="str">
        <f>IF(D904="","",VLOOKUP(D904,PROFILE!$B$6:$Z$5000,23,FALSE))</f>
        <v/>
      </c>
      <c r="H904" s="81" t="str">
        <f>IF(D904="","",VLOOKUP(D904,PROFILE!$B$6:$Z$5000,24,FALSE))</f>
        <v/>
      </c>
      <c r="I904" s="110" t="str">
        <f>IF(D904="","",VLOOKUP(D904,PROFILE!$B$6:$Z$5000,25,FALSE))</f>
        <v/>
      </c>
      <c r="K904" s="87" t="str">
        <f t="shared" si="114"/>
        <v/>
      </c>
      <c r="L904" s="87" t="str">
        <f t="shared" si="110"/>
        <v/>
      </c>
      <c r="N904" s="138" t="str">
        <f t="shared" si="115"/>
        <v/>
      </c>
      <c r="O904" s="110" t="str">
        <f>IF(D904="","",IF(VLOOKUP(D904,KPI!$A$4:$P$5000,16,FALSE)=0,"UNBILL","BILLED"))</f>
        <v/>
      </c>
      <c r="P904" s="90" t="str">
        <f t="shared" si="112"/>
        <v/>
      </c>
      <c r="Q904" s="168" t="str">
        <f t="shared" si="116"/>
        <v>ไม่ระบุ</v>
      </c>
      <c r="R904" s="169" t="str">
        <f t="shared" si="117"/>
        <v/>
      </c>
      <c r="U904" s="91">
        <v>904</v>
      </c>
    </row>
    <row r="905" spans="1:21" x14ac:dyDescent="0.35">
      <c r="A905" s="151" t="str">
        <f t="shared" ca="1" si="111"/>
        <v/>
      </c>
      <c r="B905" s="15">
        <v>914</v>
      </c>
      <c r="C905" s="81" t="str">
        <f t="shared" si="113"/>
        <v/>
      </c>
      <c r="E905" s="109" t="str">
        <f>IF(D905="","",VLOOKUP(D905,PROFILE!$B$6:$Z$5000,10,FALSE))</f>
        <v/>
      </c>
      <c r="F905" s="109" t="str">
        <f>IF(D905="","",VLOOKUP(D905,PROFILE!$B$6:$Z$5000,18,FALSE))</f>
        <v/>
      </c>
      <c r="G905" s="81" t="str">
        <f>IF(D905="","",VLOOKUP(D905,PROFILE!$B$6:$Z$5000,23,FALSE))</f>
        <v/>
      </c>
      <c r="H905" s="81" t="str">
        <f>IF(D905="","",VLOOKUP(D905,PROFILE!$B$6:$Z$5000,24,FALSE))</f>
        <v/>
      </c>
      <c r="I905" s="110" t="str">
        <f>IF(D905="","",VLOOKUP(D905,PROFILE!$B$6:$Z$5000,25,FALSE))</f>
        <v/>
      </c>
      <c r="K905" s="87" t="str">
        <f t="shared" si="114"/>
        <v/>
      </c>
      <c r="L905" s="87" t="str">
        <f t="shared" si="110"/>
        <v/>
      </c>
      <c r="N905" s="138" t="str">
        <f t="shared" si="115"/>
        <v/>
      </c>
      <c r="O905" s="110" t="str">
        <f>IF(D905="","",IF(VLOOKUP(D905,KPI!$A$4:$P$5000,16,FALSE)=0,"UNBILL","BILLED"))</f>
        <v/>
      </c>
      <c r="P905" s="90" t="str">
        <f t="shared" si="112"/>
        <v/>
      </c>
      <c r="Q905" s="168" t="str">
        <f t="shared" si="116"/>
        <v>ไม่ระบุ</v>
      </c>
      <c r="R905" s="169" t="str">
        <f t="shared" si="117"/>
        <v/>
      </c>
      <c r="U905" s="91">
        <v>905</v>
      </c>
    </row>
    <row r="906" spans="1:21" x14ac:dyDescent="0.35">
      <c r="A906" s="151" t="str">
        <f t="shared" ca="1" si="111"/>
        <v/>
      </c>
      <c r="B906" s="15">
        <v>915</v>
      </c>
      <c r="C906" s="81" t="str">
        <f t="shared" si="113"/>
        <v/>
      </c>
      <c r="E906" s="109" t="str">
        <f>IF(D906="","",VLOOKUP(D906,PROFILE!$B$6:$Z$5000,10,FALSE))</f>
        <v/>
      </c>
      <c r="F906" s="109" t="str">
        <f>IF(D906="","",VLOOKUP(D906,PROFILE!$B$6:$Z$5000,18,FALSE))</f>
        <v/>
      </c>
      <c r="G906" s="81" t="str">
        <f>IF(D906="","",VLOOKUP(D906,PROFILE!$B$6:$Z$5000,23,FALSE))</f>
        <v/>
      </c>
      <c r="H906" s="81" t="str">
        <f>IF(D906="","",VLOOKUP(D906,PROFILE!$B$6:$Z$5000,24,FALSE))</f>
        <v/>
      </c>
      <c r="I906" s="110" t="str">
        <f>IF(D906="","",VLOOKUP(D906,PROFILE!$B$6:$Z$5000,25,FALSE))</f>
        <v/>
      </c>
      <c r="K906" s="87" t="str">
        <f t="shared" si="114"/>
        <v/>
      </c>
      <c r="L906" s="87" t="str">
        <f t="shared" si="110"/>
        <v/>
      </c>
      <c r="N906" s="138" t="str">
        <f t="shared" si="115"/>
        <v/>
      </c>
      <c r="O906" s="110" t="str">
        <f>IF(D906="","",IF(VLOOKUP(D906,KPI!$A$4:$P$5000,16,FALSE)=0,"UNBILL","BILLED"))</f>
        <v/>
      </c>
      <c r="P906" s="90" t="str">
        <f t="shared" si="112"/>
        <v/>
      </c>
      <c r="Q906" s="168" t="str">
        <f t="shared" si="116"/>
        <v>ไม่ระบุ</v>
      </c>
      <c r="R906" s="169" t="str">
        <f t="shared" si="117"/>
        <v/>
      </c>
      <c r="U906" s="91">
        <v>906</v>
      </c>
    </row>
    <row r="907" spans="1:21" x14ac:dyDescent="0.35">
      <c r="A907" s="151" t="str">
        <f t="shared" ca="1" si="111"/>
        <v/>
      </c>
      <c r="B907" s="15">
        <v>916</v>
      </c>
      <c r="C907" s="81" t="str">
        <f t="shared" si="113"/>
        <v/>
      </c>
      <c r="E907" s="109" t="str">
        <f>IF(D907="","",VLOOKUP(D907,PROFILE!$B$6:$Z$5000,10,FALSE))</f>
        <v/>
      </c>
      <c r="F907" s="109" t="str">
        <f>IF(D907="","",VLOOKUP(D907,PROFILE!$B$6:$Z$5000,18,FALSE))</f>
        <v/>
      </c>
      <c r="G907" s="81" t="str">
        <f>IF(D907="","",VLOOKUP(D907,PROFILE!$B$6:$Z$5000,23,FALSE))</f>
        <v/>
      </c>
      <c r="H907" s="81" t="str">
        <f>IF(D907="","",VLOOKUP(D907,PROFILE!$B$6:$Z$5000,24,FALSE))</f>
        <v/>
      </c>
      <c r="I907" s="110" t="str">
        <f>IF(D907="","",VLOOKUP(D907,PROFILE!$B$6:$Z$5000,25,FALSE))</f>
        <v/>
      </c>
      <c r="K907" s="87" t="str">
        <f t="shared" si="114"/>
        <v/>
      </c>
      <c r="L907" s="87" t="str">
        <f t="shared" si="110"/>
        <v/>
      </c>
      <c r="N907" s="138" t="str">
        <f t="shared" si="115"/>
        <v/>
      </c>
      <c r="O907" s="110" t="str">
        <f>IF(D907="","",IF(VLOOKUP(D907,KPI!$A$4:$P$5000,16,FALSE)=0,"UNBILL","BILLED"))</f>
        <v/>
      </c>
      <c r="P907" s="90" t="str">
        <f t="shared" si="112"/>
        <v/>
      </c>
      <c r="Q907" s="168" t="str">
        <f t="shared" si="116"/>
        <v>ไม่ระบุ</v>
      </c>
      <c r="R907" s="169" t="str">
        <f t="shared" si="117"/>
        <v/>
      </c>
      <c r="U907" s="91">
        <v>907</v>
      </c>
    </row>
    <row r="908" spans="1:21" x14ac:dyDescent="0.35">
      <c r="A908" s="151" t="str">
        <f t="shared" ca="1" si="111"/>
        <v/>
      </c>
      <c r="B908" s="15">
        <v>917</v>
      </c>
      <c r="C908" s="81" t="str">
        <f t="shared" si="113"/>
        <v/>
      </c>
      <c r="E908" s="109" t="str">
        <f>IF(D908="","",VLOOKUP(D908,PROFILE!$B$6:$Z$5000,10,FALSE))</f>
        <v/>
      </c>
      <c r="F908" s="109" t="str">
        <f>IF(D908="","",VLOOKUP(D908,PROFILE!$B$6:$Z$5000,18,FALSE))</f>
        <v/>
      </c>
      <c r="G908" s="81" t="str">
        <f>IF(D908="","",VLOOKUP(D908,PROFILE!$B$6:$Z$5000,23,FALSE))</f>
        <v/>
      </c>
      <c r="H908" s="81" t="str">
        <f>IF(D908="","",VLOOKUP(D908,PROFILE!$B$6:$Z$5000,24,FALSE))</f>
        <v/>
      </c>
      <c r="I908" s="110" t="str">
        <f>IF(D908="","",VLOOKUP(D908,PROFILE!$B$6:$Z$5000,25,FALSE))</f>
        <v/>
      </c>
      <c r="K908" s="87" t="str">
        <f t="shared" si="114"/>
        <v/>
      </c>
      <c r="L908" s="87" t="str">
        <f t="shared" si="110"/>
        <v/>
      </c>
      <c r="N908" s="138" t="str">
        <f t="shared" si="115"/>
        <v/>
      </c>
      <c r="O908" s="110" t="str">
        <f>IF(D908="","",IF(VLOOKUP(D908,KPI!$A$4:$P$5000,16,FALSE)=0,"UNBILL","BILLED"))</f>
        <v/>
      </c>
      <c r="P908" s="90" t="str">
        <f t="shared" si="112"/>
        <v/>
      </c>
      <c r="Q908" s="168" t="str">
        <f t="shared" si="116"/>
        <v>ไม่ระบุ</v>
      </c>
      <c r="R908" s="169" t="str">
        <f t="shared" si="117"/>
        <v/>
      </c>
      <c r="U908" s="91">
        <v>908</v>
      </c>
    </row>
    <row r="909" spans="1:21" x14ac:dyDescent="0.35">
      <c r="A909" s="151" t="str">
        <f t="shared" ca="1" si="111"/>
        <v/>
      </c>
      <c r="B909" s="15">
        <v>918</v>
      </c>
      <c r="C909" s="81" t="str">
        <f t="shared" si="113"/>
        <v/>
      </c>
      <c r="E909" s="109" t="str">
        <f>IF(D909="","",VLOOKUP(D909,PROFILE!$B$6:$Z$5000,10,FALSE))</f>
        <v/>
      </c>
      <c r="F909" s="109" t="str">
        <f>IF(D909="","",VLOOKUP(D909,PROFILE!$B$6:$Z$5000,18,FALSE))</f>
        <v/>
      </c>
      <c r="G909" s="81" t="str">
        <f>IF(D909="","",VLOOKUP(D909,PROFILE!$B$6:$Z$5000,23,FALSE))</f>
        <v/>
      </c>
      <c r="H909" s="81" t="str">
        <f>IF(D909="","",VLOOKUP(D909,PROFILE!$B$6:$Z$5000,24,FALSE))</f>
        <v/>
      </c>
      <c r="I909" s="110" t="str">
        <f>IF(D909="","",VLOOKUP(D909,PROFILE!$B$6:$Z$5000,25,FALSE))</f>
        <v/>
      </c>
      <c r="K909" s="87" t="str">
        <f t="shared" si="114"/>
        <v/>
      </c>
      <c r="L909" s="87" t="str">
        <f t="shared" si="110"/>
        <v/>
      </c>
      <c r="N909" s="138" t="str">
        <f t="shared" si="115"/>
        <v/>
      </c>
      <c r="O909" s="110" t="str">
        <f>IF(D909="","",IF(VLOOKUP(D909,KPI!$A$4:$P$5000,16,FALSE)=0,"UNBILL","BILLED"))</f>
        <v/>
      </c>
      <c r="P909" s="90" t="str">
        <f t="shared" si="112"/>
        <v/>
      </c>
      <c r="Q909" s="168" t="str">
        <f t="shared" si="116"/>
        <v>ไม่ระบุ</v>
      </c>
      <c r="R909" s="169" t="str">
        <f t="shared" si="117"/>
        <v/>
      </c>
      <c r="U909" s="91">
        <v>909</v>
      </c>
    </row>
    <row r="910" spans="1:21" x14ac:dyDescent="0.35">
      <c r="A910" s="151" t="str">
        <f t="shared" ca="1" si="111"/>
        <v/>
      </c>
      <c r="B910" s="15">
        <v>919</v>
      </c>
      <c r="C910" s="81" t="str">
        <f t="shared" si="113"/>
        <v/>
      </c>
      <c r="E910" s="109" t="str">
        <f>IF(D910="","",VLOOKUP(D910,PROFILE!$B$6:$Z$5000,10,FALSE))</f>
        <v/>
      </c>
      <c r="F910" s="109" t="str">
        <f>IF(D910="","",VLOOKUP(D910,PROFILE!$B$6:$Z$5000,18,FALSE))</f>
        <v/>
      </c>
      <c r="G910" s="81" t="str">
        <f>IF(D910="","",VLOOKUP(D910,PROFILE!$B$6:$Z$5000,23,FALSE))</f>
        <v/>
      </c>
      <c r="H910" s="81" t="str">
        <f>IF(D910="","",VLOOKUP(D910,PROFILE!$B$6:$Z$5000,24,FALSE))</f>
        <v/>
      </c>
      <c r="I910" s="110" t="str">
        <f>IF(D910="","",VLOOKUP(D910,PROFILE!$B$6:$Z$5000,25,FALSE))</f>
        <v/>
      </c>
      <c r="K910" s="87" t="str">
        <f t="shared" si="114"/>
        <v/>
      </c>
      <c r="L910" s="87" t="str">
        <f t="shared" si="110"/>
        <v/>
      </c>
      <c r="N910" s="138" t="str">
        <f t="shared" si="115"/>
        <v/>
      </c>
      <c r="O910" s="110" t="str">
        <f>IF(D910="","",IF(VLOOKUP(D910,KPI!$A$4:$P$5000,16,FALSE)=0,"UNBILL","BILLED"))</f>
        <v/>
      </c>
      <c r="P910" s="90" t="str">
        <f t="shared" si="112"/>
        <v/>
      </c>
      <c r="Q910" s="168" t="str">
        <f t="shared" si="116"/>
        <v>ไม่ระบุ</v>
      </c>
      <c r="R910" s="169" t="str">
        <f t="shared" si="117"/>
        <v/>
      </c>
      <c r="U910" s="91">
        <v>910</v>
      </c>
    </row>
    <row r="911" spans="1:21" x14ac:dyDescent="0.35">
      <c r="A911" s="151" t="str">
        <f t="shared" ca="1" si="111"/>
        <v/>
      </c>
      <c r="B911" s="15">
        <v>920</v>
      </c>
      <c r="C911" s="81" t="str">
        <f t="shared" si="113"/>
        <v/>
      </c>
      <c r="E911" s="109" t="str">
        <f>IF(D911="","",VLOOKUP(D911,PROFILE!$B$6:$Z$5000,10,FALSE))</f>
        <v/>
      </c>
      <c r="F911" s="109" t="str">
        <f>IF(D911="","",VLOOKUP(D911,PROFILE!$B$6:$Z$5000,18,FALSE))</f>
        <v/>
      </c>
      <c r="G911" s="81" t="str">
        <f>IF(D911="","",VLOOKUP(D911,PROFILE!$B$6:$Z$5000,23,FALSE))</f>
        <v/>
      </c>
      <c r="H911" s="81" t="str">
        <f>IF(D911="","",VLOOKUP(D911,PROFILE!$B$6:$Z$5000,24,FALSE))</f>
        <v/>
      </c>
      <c r="I911" s="110" t="str">
        <f>IF(D911="","",VLOOKUP(D911,PROFILE!$B$6:$Z$5000,25,FALSE))</f>
        <v/>
      </c>
      <c r="K911" s="87" t="str">
        <f t="shared" si="114"/>
        <v/>
      </c>
      <c r="L911" s="87" t="str">
        <f t="shared" si="110"/>
        <v/>
      </c>
      <c r="N911" s="138" t="str">
        <f t="shared" si="115"/>
        <v/>
      </c>
      <c r="O911" s="110" t="str">
        <f>IF(D911="","",IF(VLOOKUP(D911,KPI!$A$4:$P$5000,16,FALSE)=0,"UNBILL","BILLED"))</f>
        <v/>
      </c>
      <c r="P911" s="90" t="str">
        <f t="shared" si="112"/>
        <v/>
      </c>
      <c r="Q911" s="168" t="str">
        <f t="shared" si="116"/>
        <v>ไม่ระบุ</v>
      </c>
      <c r="R911" s="169" t="str">
        <f t="shared" si="117"/>
        <v/>
      </c>
      <c r="U911" s="91">
        <v>911</v>
      </c>
    </row>
    <row r="912" spans="1:21" x14ac:dyDescent="0.35">
      <c r="A912" s="151" t="str">
        <f t="shared" ca="1" si="111"/>
        <v/>
      </c>
      <c r="B912" s="15">
        <v>921</v>
      </c>
      <c r="C912" s="81" t="str">
        <f t="shared" si="113"/>
        <v/>
      </c>
      <c r="E912" s="109" t="str">
        <f>IF(D912="","",VLOOKUP(D912,PROFILE!$B$6:$Z$5000,10,FALSE))</f>
        <v/>
      </c>
      <c r="F912" s="109" t="str">
        <f>IF(D912="","",VLOOKUP(D912,PROFILE!$B$6:$Z$5000,18,FALSE))</f>
        <v/>
      </c>
      <c r="G912" s="81" t="str">
        <f>IF(D912="","",VLOOKUP(D912,PROFILE!$B$6:$Z$5000,23,FALSE))</f>
        <v/>
      </c>
      <c r="H912" s="81" t="str">
        <f>IF(D912="","",VLOOKUP(D912,PROFILE!$B$6:$Z$5000,24,FALSE))</f>
        <v/>
      </c>
      <c r="I912" s="110" t="str">
        <f>IF(D912="","",VLOOKUP(D912,PROFILE!$B$6:$Z$5000,25,FALSE))</f>
        <v/>
      </c>
      <c r="K912" s="87" t="str">
        <f t="shared" si="114"/>
        <v/>
      </c>
      <c r="L912" s="87" t="str">
        <f t="shared" si="110"/>
        <v/>
      </c>
      <c r="N912" s="138" t="str">
        <f t="shared" si="115"/>
        <v/>
      </c>
      <c r="O912" s="110" t="str">
        <f>IF(D912="","",IF(VLOOKUP(D912,KPI!$A$4:$P$5000,16,FALSE)=0,"UNBILL","BILLED"))</f>
        <v/>
      </c>
      <c r="P912" s="90" t="str">
        <f t="shared" si="112"/>
        <v/>
      </c>
      <c r="Q912" s="168" t="str">
        <f t="shared" si="116"/>
        <v>ไม่ระบุ</v>
      </c>
      <c r="R912" s="169" t="str">
        <f t="shared" si="117"/>
        <v/>
      </c>
      <c r="U912" s="91">
        <v>912</v>
      </c>
    </row>
    <row r="913" spans="1:21" x14ac:dyDescent="0.35">
      <c r="A913" s="151" t="str">
        <f t="shared" ca="1" si="111"/>
        <v/>
      </c>
      <c r="B913" s="15">
        <v>922</v>
      </c>
      <c r="C913" s="81" t="str">
        <f t="shared" si="113"/>
        <v/>
      </c>
      <c r="E913" s="109" t="str">
        <f>IF(D913="","",VLOOKUP(D913,PROFILE!$B$6:$Z$5000,10,FALSE))</f>
        <v/>
      </c>
      <c r="F913" s="109" t="str">
        <f>IF(D913="","",VLOOKUP(D913,PROFILE!$B$6:$Z$5000,18,FALSE))</f>
        <v/>
      </c>
      <c r="G913" s="81" t="str">
        <f>IF(D913="","",VLOOKUP(D913,PROFILE!$B$6:$Z$5000,23,FALSE))</f>
        <v/>
      </c>
      <c r="H913" s="81" t="str">
        <f>IF(D913="","",VLOOKUP(D913,PROFILE!$B$6:$Z$5000,24,FALSE))</f>
        <v/>
      </c>
      <c r="I913" s="110" t="str">
        <f>IF(D913="","",VLOOKUP(D913,PROFILE!$B$6:$Z$5000,25,FALSE))</f>
        <v/>
      </c>
      <c r="K913" s="87" t="str">
        <f t="shared" si="114"/>
        <v/>
      </c>
      <c r="L913" s="87" t="str">
        <f t="shared" si="110"/>
        <v/>
      </c>
      <c r="N913" s="138" t="str">
        <f t="shared" si="115"/>
        <v/>
      </c>
      <c r="O913" s="110" t="str">
        <f>IF(D913="","",IF(VLOOKUP(D913,KPI!$A$4:$P$5000,16,FALSE)=0,"UNBILL","BILLED"))</f>
        <v/>
      </c>
      <c r="P913" s="90" t="str">
        <f t="shared" si="112"/>
        <v/>
      </c>
      <c r="Q913" s="168" t="str">
        <f t="shared" si="116"/>
        <v>ไม่ระบุ</v>
      </c>
      <c r="R913" s="169" t="str">
        <f t="shared" si="117"/>
        <v/>
      </c>
      <c r="U913" s="91">
        <v>913</v>
      </c>
    </row>
    <row r="914" spans="1:21" x14ac:dyDescent="0.35">
      <c r="A914" s="151" t="str">
        <f t="shared" ca="1" si="111"/>
        <v/>
      </c>
      <c r="B914" s="15">
        <v>923</v>
      </c>
      <c r="C914" s="81" t="str">
        <f t="shared" si="113"/>
        <v/>
      </c>
      <c r="E914" s="109" t="str">
        <f>IF(D914="","",VLOOKUP(D914,PROFILE!$B$6:$Z$5000,10,FALSE))</f>
        <v/>
      </c>
      <c r="F914" s="109" t="str">
        <f>IF(D914="","",VLOOKUP(D914,PROFILE!$B$6:$Z$5000,18,FALSE))</f>
        <v/>
      </c>
      <c r="G914" s="81" t="str">
        <f>IF(D914="","",VLOOKUP(D914,PROFILE!$B$6:$Z$5000,23,FALSE))</f>
        <v/>
      </c>
      <c r="H914" s="81" t="str">
        <f>IF(D914="","",VLOOKUP(D914,PROFILE!$B$6:$Z$5000,24,FALSE))</f>
        <v/>
      </c>
      <c r="I914" s="110" t="str">
        <f>IF(D914="","",VLOOKUP(D914,PROFILE!$B$6:$Z$5000,25,FALSE))</f>
        <v/>
      </c>
      <c r="K914" s="87" t="str">
        <f t="shared" si="114"/>
        <v/>
      </c>
      <c r="L914" s="87" t="str">
        <f t="shared" ref="L914:L977" si="118">IF(D914="","",J914*0.03)</f>
        <v/>
      </c>
      <c r="N914" s="138" t="str">
        <f t="shared" si="115"/>
        <v/>
      </c>
      <c r="O914" s="110" t="str">
        <f>IF(D914="","",IF(VLOOKUP(D914,KPI!$A$4:$P$5000,16,FALSE)=0,"UNBILL","BILLED"))</f>
        <v/>
      </c>
      <c r="P914" s="90" t="str">
        <f t="shared" si="112"/>
        <v/>
      </c>
      <c r="Q914" s="168" t="str">
        <f t="shared" si="116"/>
        <v>ไม่ระบุ</v>
      </c>
      <c r="R914" s="169" t="str">
        <f t="shared" si="117"/>
        <v/>
      </c>
      <c r="U914" s="91">
        <v>914</v>
      </c>
    </row>
    <row r="915" spans="1:21" x14ac:dyDescent="0.35">
      <c r="A915" s="151" t="str">
        <f t="shared" ca="1" si="111"/>
        <v/>
      </c>
      <c r="B915" s="15">
        <v>924</v>
      </c>
      <c r="C915" s="81" t="str">
        <f t="shared" si="113"/>
        <v/>
      </c>
      <c r="E915" s="109" t="str">
        <f>IF(D915="","",VLOOKUP(D915,PROFILE!$B$6:$Z$5000,10,FALSE))</f>
        <v/>
      </c>
      <c r="F915" s="109" t="str">
        <f>IF(D915="","",VLOOKUP(D915,PROFILE!$B$6:$Z$5000,18,FALSE))</f>
        <v/>
      </c>
      <c r="G915" s="81" t="str">
        <f>IF(D915="","",VLOOKUP(D915,PROFILE!$B$6:$Z$5000,23,FALSE))</f>
        <v/>
      </c>
      <c r="H915" s="81" t="str">
        <f>IF(D915="","",VLOOKUP(D915,PROFILE!$B$6:$Z$5000,24,FALSE))</f>
        <v/>
      </c>
      <c r="I915" s="110" t="str">
        <f>IF(D915="","",VLOOKUP(D915,PROFILE!$B$6:$Z$5000,25,FALSE))</f>
        <v/>
      </c>
      <c r="K915" s="87" t="str">
        <f t="shared" si="114"/>
        <v/>
      </c>
      <c r="L915" s="87" t="str">
        <f t="shared" si="118"/>
        <v/>
      </c>
      <c r="N915" s="138" t="str">
        <f t="shared" si="115"/>
        <v/>
      </c>
      <c r="O915" s="110" t="str">
        <f>IF(D915="","",IF(VLOOKUP(D915,KPI!$A$4:$P$5000,16,FALSE)=0,"UNBILL","BILLED"))</f>
        <v/>
      </c>
      <c r="P915" s="90" t="str">
        <f t="shared" si="112"/>
        <v/>
      </c>
      <c r="Q915" s="168" t="str">
        <f t="shared" si="116"/>
        <v>ไม่ระบุ</v>
      </c>
      <c r="R915" s="169" t="str">
        <f t="shared" si="117"/>
        <v/>
      </c>
      <c r="U915" s="91">
        <v>915</v>
      </c>
    </row>
    <row r="916" spans="1:21" x14ac:dyDescent="0.35">
      <c r="A916" s="151" t="str">
        <f t="shared" ca="1" si="111"/>
        <v/>
      </c>
      <c r="B916" s="15">
        <v>925</v>
      </c>
      <c r="C916" s="81" t="str">
        <f t="shared" si="113"/>
        <v/>
      </c>
      <c r="E916" s="109" t="str">
        <f>IF(D916="","",VLOOKUP(D916,PROFILE!$B$6:$Z$5000,10,FALSE))</f>
        <v/>
      </c>
      <c r="F916" s="109" t="str">
        <f>IF(D916="","",VLOOKUP(D916,PROFILE!$B$6:$Z$5000,18,FALSE))</f>
        <v/>
      </c>
      <c r="G916" s="81" t="str">
        <f>IF(D916="","",VLOOKUP(D916,PROFILE!$B$6:$Z$5000,23,FALSE))</f>
        <v/>
      </c>
      <c r="H916" s="81" t="str">
        <f>IF(D916="","",VLOOKUP(D916,PROFILE!$B$6:$Z$5000,24,FALSE))</f>
        <v/>
      </c>
      <c r="I916" s="110" t="str">
        <f>IF(D916="","",VLOOKUP(D916,PROFILE!$B$6:$Z$5000,25,FALSE))</f>
        <v/>
      </c>
      <c r="K916" s="87" t="str">
        <f t="shared" si="114"/>
        <v/>
      </c>
      <c r="L916" s="87" t="str">
        <f t="shared" si="118"/>
        <v/>
      </c>
      <c r="N916" s="138" t="str">
        <f t="shared" si="115"/>
        <v/>
      </c>
      <c r="O916" s="110" t="str">
        <f>IF(D916="","",IF(VLOOKUP(D916,KPI!$A$4:$P$5000,16,FALSE)=0,"UNBILL","BILLED"))</f>
        <v/>
      </c>
      <c r="P916" s="90" t="str">
        <f t="shared" si="112"/>
        <v/>
      </c>
      <c r="Q916" s="168" t="str">
        <f t="shared" si="116"/>
        <v>ไม่ระบุ</v>
      </c>
      <c r="R916" s="169" t="str">
        <f t="shared" si="117"/>
        <v/>
      </c>
      <c r="U916" s="91">
        <v>916</v>
      </c>
    </row>
    <row r="917" spans="1:21" x14ac:dyDescent="0.35">
      <c r="A917" s="151" t="str">
        <f t="shared" ca="1" si="111"/>
        <v/>
      </c>
      <c r="B917" s="15">
        <v>926</v>
      </c>
      <c r="C917" s="81" t="str">
        <f t="shared" si="113"/>
        <v/>
      </c>
      <c r="E917" s="109" t="str">
        <f>IF(D917="","",VLOOKUP(D917,PROFILE!$B$6:$Z$5000,10,FALSE))</f>
        <v/>
      </c>
      <c r="F917" s="109" t="str">
        <f>IF(D917="","",VLOOKUP(D917,PROFILE!$B$6:$Z$5000,18,FALSE))</f>
        <v/>
      </c>
      <c r="G917" s="81" t="str">
        <f>IF(D917="","",VLOOKUP(D917,PROFILE!$B$6:$Z$5000,23,FALSE))</f>
        <v/>
      </c>
      <c r="H917" s="81" t="str">
        <f>IF(D917="","",VLOOKUP(D917,PROFILE!$B$6:$Z$5000,24,FALSE))</f>
        <v/>
      </c>
      <c r="I917" s="110" t="str">
        <f>IF(D917="","",VLOOKUP(D917,PROFILE!$B$6:$Z$5000,25,FALSE))</f>
        <v/>
      </c>
      <c r="K917" s="87" t="str">
        <f t="shared" si="114"/>
        <v/>
      </c>
      <c r="L917" s="87" t="str">
        <f t="shared" si="118"/>
        <v/>
      </c>
      <c r="N917" s="138" t="str">
        <f t="shared" si="115"/>
        <v/>
      </c>
      <c r="O917" s="110" t="str">
        <f>IF(D917="","",IF(VLOOKUP(D917,KPI!$A$4:$P$5000,16,FALSE)=0,"UNBILL","BILLED"))</f>
        <v/>
      </c>
      <c r="P917" s="90" t="str">
        <f t="shared" si="112"/>
        <v/>
      </c>
      <c r="Q917" s="168" t="str">
        <f t="shared" si="116"/>
        <v>ไม่ระบุ</v>
      </c>
      <c r="R917" s="169" t="str">
        <f t="shared" si="117"/>
        <v/>
      </c>
      <c r="U917" s="91">
        <v>917</v>
      </c>
    </row>
    <row r="918" spans="1:21" x14ac:dyDescent="0.35">
      <c r="A918" s="151" t="str">
        <f t="shared" ca="1" si="111"/>
        <v/>
      </c>
      <c r="B918" s="15">
        <v>927</v>
      </c>
      <c r="C918" s="81" t="str">
        <f t="shared" si="113"/>
        <v/>
      </c>
      <c r="E918" s="109" t="str">
        <f>IF(D918="","",VLOOKUP(D918,PROFILE!$B$6:$Z$5000,10,FALSE))</f>
        <v/>
      </c>
      <c r="F918" s="109" t="str">
        <f>IF(D918="","",VLOOKUP(D918,PROFILE!$B$6:$Z$5000,18,FALSE))</f>
        <v/>
      </c>
      <c r="G918" s="81" t="str">
        <f>IF(D918="","",VLOOKUP(D918,PROFILE!$B$6:$Z$5000,23,FALSE))</f>
        <v/>
      </c>
      <c r="H918" s="81" t="str">
        <f>IF(D918="","",VLOOKUP(D918,PROFILE!$B$6:$Z$5000,24,FALSE))</f>
        <v/>
      </c>
      <c r="I918" s="110" t="str">
        <f>IF(D918="","",VLOOKUP(D918,PROFILE!$B$6:$Z$5000,25,FALSE))</f>
        <v/>
      </c>
      <c r="K918" s="87" t="str">
        <f t="shared" si="114"/>
        <v/>
      </c>
      <c r="L918" s="87" t="str">
        <f t="shared" si="118"/>
        <v/>
      </c>
      <c r="N918" s="138" t="str">
        <f t="shared" si="115"/>
        <v/>
      </c>
      <c r="O918" s="110" t="str">
        <f>IF(D918="","",IF(VLOOKUP(D918,KPI!$A$4:$P$5000,16,FALSE)=0,"UNBILL","BILLED"))</f>
        <v/>
      </c>
      <c r="P918" s="90" t="str">
        <f t="shared" si="112"/>
        <v/>
      </c>
      <c r="Q918" s="168" t="str">
        <f t="shared" si="116"/>
        <v>ไม่ระบุ</v>
      </c>
      <c r="R918" s="169" t="str">
        <f t="shared" si="117"/>
        <v/>
      </c>
      <c r="U918" s="91">
        <v>918</v>
      </c>
    </row>
    <row r="919" spans="1:21" x14ac:dyDescent="0.35">
      <c r="A919" s="151" t="str">
        <f t="shared" ca="1" si="111"/>
        <v/>
      </c>
      <c r="B919" s="15">
        <v>928</v>
      </c>
      <c r="C919" s="81" t="str">
        <f t="shared" si="113"/>
        <v/>
      </c>
      <c r="E919" s="109" t="str">
        <f>IF(D919="","",VLOOKUP(D919,PROFILE!$B$6:$Z$5000,10,FALSE))</f>
        <v/>
      </c>
      <c r="F919" s="109" t="str">
        <f>IF(D919="","",VLOOKUP(D919,PROFILE!$B$6:$Z$5000,18,FALSE))</f>
        <v/>
      </c>
      <c r="G919" s="81" t="str">
        <f>IF(D919="","",VLOOKUP(D919,PROFILE!$B$6:$Z$5000,23,FALSE))</f>
        <v/>
      </c>
      <c r="H919" s="81" t="str">
        <f>IF(D919="","",VLOOKUP(D919,PROFILE!$B$6:$Z$5000,24,FALSE))</f>
        <v/>
      </c>
      <c r="I919" s="110" t="str">
        <f>IF(D919="","",VLOOKUP(D919,PROFILE!$B$6:$Z$5000,25,FALSE))</f>
        <v/>
      </c>
      <c r="K919" s="87" t="str">
        <f t="shared" si="114"/>
        <v/>
      </c>
      <c r="L919" s="87" t="str">
        <f t="shared" si="118"/>
        <v/>
      </c>
      <c r="N919" s="138" t="str">
        <f t="shared" si="115"/>
        <v/>
      </c>
      <c r="O919" s="110" t="str">
        <f>IF(D919="","",IF(VLOOKUP(D919,KPI!$A$4:$P$5000,16,FALSE)=0,"UNBILL","BILLED"))</f>
        <v/>
      </c>
      <c r="P919" s="90" t="str">
        <f t="shared" si="112"/>
        <v/>
      </c>
      <c r="Q919" s="168" t="str">
        <f t="shared" si="116"/>
        <v>ไม่ระบุ</v>
      </c>
      <c r="R919" s="169" t="str">
        <f t="shared" si="117"/>
        <v/>
      </c>
      <c r="U919" s="91">
        <v>919</v>
      </c>
    </row>
    <row r="920" spans="1:21" x14ac:dyDescent="0.35">
      <c r="A920" s="151" t="str">
        <f t="shared" ca="1" si="111"/>
        <v/>
      </c>
      <c r="B920" s="15">
        <v>929</v>
      </c>
      <c r="C920" s="81" t="str">
        <f t="shared" si="113"/>
        <v/>
      </c>
      <c r="E920" s="109" t="str">
        <f>IF(D920="","",VLOOKUP(D920,PROFILE!$B$6:$Z$5000,10,FALSE))</f>
        <v/>
      </c>
      <c r="F920" s="109" t="str">
        <f>IF(D920="","",VLOOKUP(D920,PROFILE!$B$6:$Z$5000,18,FALSE))</f>
        <v/>
      </c>
      <c r="G920" s="81" t="str">
        <f>IF(D920="","",VLOOKUP(D920,PROFILE!$B$6:$Z$5000,23,FALSE))</f>
        <v/>
      </c>
      <c r="H920" s="81" t="str">
        <f>IF(D920="","",VLOOKUP(D920,PROFILE!$B$6:$Z$5000,24,FALSE))</f>
        <v/>
      </c>
      <c r="I920" s="110" t="str">
        <f>IF(D920="","",VLOOKUP(D920,PROFILE!$B$6:$Z$5000,25,FALSE))</f>
        <v/>
      </c>
      <c r="K920" s="87" t="str">
        <f t="shared" si="114"/>
        <v/>
      </c>
      <c r="L920" s="87" t="str">
        <f t="shared" si="118"/>
        <v/>
      </c>
      <c r="N920" s="138" t="str">
        <f t="shared" si="115"/>
        <v/>
      </c>
      <c r="O920" s="110" t="str">
        <f>IF(D920="","",IF(VLOOKUP(D920,KPI!$A$4:$P$5000,16,FALSE)=0,"UNBILL","BILLED"))</f>
        <v/>
      </c>
      <c r="P920" s="90" t="str">
        <f t="shared" si="112"/>
        <v/>
      </c>
      <c r="Q920" s="168" t="str">
        <f t="shared" si="116"/>
        <v>ไม่ระบุ</v>
      </c>
      <c r="R920" s="169" t="str">
        <f t="shared" si="117"/>
        <v/>
      </c>
      <c r="U920" s="91">
        <v>920</v>
      </c>
    </row>
    <row r="921" spans="1:21" x14ac:dyDescent="0.35">
      <c r="A921" s="151" t="str">
        <f t="shared" ca="1" si="111"/>
        <v/>
      </c>
      <c r="B921" s="15">
        <v>930</v>
      </c>
      <c r="C921" s="81" t="str">
        <f t="shared" si="113"/>
        <v/>
      </c>
      <c r="E921" s="109" t="str">
        <f>IF(D921="","",VLOOKUP(D921,PROFILE!$B$6:$Z$5000,10,FALSE))</f>
        <v/>
      </c>
      <c r="F921" s="109" t="str">
        <f>IF(D921="","",VLOOKUP(D921,PROFILE!$B$6:$Z$5000,18,FALSE))</f>
        <v/>
      </c>
      <c r="G921" s="81" t="str">
        <f>IF(D921="","",VLOOKUP(D921,PROFILE!$B$6:$Z$5000,23,FALSE))</f>
        <v/>
      </c>
      <c r="H921" s="81" t="str">
        <f>IF(D921="","",VLOOKUP(D921,PROFILE!$B$6:$Z$5000,24,FALSE))</f>
        <v/>
      </c>
      <c r="I921" s="110" t="str">
        <f>IF(D921="","",VLOOKUP(D921,PROFILE!$B$6:$Z$5000,25,FALSE))</f>
        <v/>
      </c>
      <c r="K921" s="87" t="str">
        <f t="shared" si="114"/>
        <v/>
      </c>
      <c r="L921" s="87" t="str">
        <f t="shared" si="118"/>
        <v/>
      </c>
      <c r="N921" s="138" t="str">
        <f t="shared" si="115"/>
        <v/>
      </c>
      <c r="O921" s="110" t="str">
        <f>IF(D921="","",IF(VLOOKUP(D921,KPI!$A$4:$P$5000,16,FALSE)=0,"UNBILL","BILLED"))</f>
        <v/>
      </c>
      <c r="P921" s="90" t="str">
        <f t="shared" si="112"/>
        <v/>
      </c>
      <c r="Q921" s="168" t="str">
        <f t="shared" si="116"/>
        <v>ไม่ระบุ</v>
      </c>
      <c r="R921" s="169" t="str">
        <f t="shared" si="117"/>
        <v/>
      </c>
      <c r="U921" s="91">
        <v>921</v>
      </c>
    </row>
    <row r="922" spans="1:21" x14ac:dyDescent="0.35">
      <c r="A922" s="151" t="str">
        <f t="shared" ca="1" si="111"/>
        <v/>
      </c>
      <c r="B922" s="15">
        <v>931</v>
      </c>
      <c r="C922" s="81" t="str">
        <f t="shared" si="113"/>
        <v/>
      </c>
      <c r="E922" s="109" t="str">
        <f>IF(D922="","",VLOOKUP(D922,PROFILE!$B$6:$Z$5000,10,FALSE))</f>
        <v/>
      </c>
      <c r="F922" s="109" t="str">
        <f>IF(D922="","",VLOOKUP(D922,PROFILE!$B$6:$Z$5000,18,FALSE))</f>
        <v/>
      </c>
      <c r="G922" s="81" t="str">
        <f>IF(D922="","",VLOOKUP(D922,PROFILE!$B$6:$Z$5000,23,FALSE))</f>
        <v/>
      </c>
      <c r="H922" s="81" t="str">
        <f>IF(D922="","",VLOOKUP(D922,PROFILE!$B$6:$Z$5000,24,FALSE))</f>
        <v/>
      </c>
      <c r="I922" s="110" t="str">
        <f>IF(D922="","",VLOOKUP(D922,PROFILE!$B$6:$Z$5000,25,FALSE))</f>
        <v/>
      </c>
      <c r="K922" s="87" t="str">
        <f t="shared" si="114"/>
        <v/>
      </c>
      <c r="L922" s="87" t="str">
        <f t="shared" si="118"/>
        <v/>
      </c>
      <c r="N922" s="138" t="str">
        <f t="shared" si="115"/>
        <v/>
      </c>
      <c r="O922" s="110" t="str">
        <f>IF(D922="","",IF(VLOOKUP(D922,KPI!$A$4:$P$5000,16,FALSE)=0,"UNBILL","BILLED"))</f>
        <v/>
      </c>
      <c r="P922" s="90" t="str">
        <f t="shared" si="112"/>
        <v/>
      </c>
      <c r="Q922" s="168" t="str">
        <f t="shared" si="116"/>
        <v>ไม่ระบุ</v>
      </c>
      <c r="R922" s="169" t="str">
        <f t="shared" si="117"/>
        <v/>
      </c>
      <c r="U922" s="91">
        <v>922</v>
      </c>
    </row>
    <row r="923" spans="1:21" x14ac:dyDescent="0.35">
      <c r="A923" s="151" t="str">
        <f t="shared" ca="1" si="111"/>
        <v/>
      </c>
      <c r="B923" s="15">
        <v>932</v>
      </c>
      <c r="C923" s="81" t="str">
        <f t="shared" si="113"/>
        <v/>
      </c>
      <c r="E923" s="109" t="str">
        <f>IF(D923="","",VLOOKUP(D923,PROFILE!$B$6:$Z$5000,10,FALSE))</f>
        <v/>
      </c>
      <c r="F923" s="109" t="str">
        <f>IF(D923="","",VLOOKUP(D923,PROFILE!$B$6:$Z$5000,18,FALSE))</f>
        <v/>
      </c>
      <c r="G923" s="81" t="str">
        <f>IF(D923="","",VLOOKUP(D923,PROFILE!$B$6:$Z$5000,23,FALSE))</f>
        <v/>
      </c>
      <c r="H923" s="81" t="str">
        <f>IF(D923="","",VLOOKUP(D923,PROFILE!$B$6:$Z$5000,24,FALSE))</f>
        <v/>
      </c>
      <c r="I923" s="110" t="str">
        <f>IF(D923="","",VLOOKUP(D923,PROFILE!$B$6:$Z$5000,25,FALSE))</f>
        <v/>
      </c>
      <c r="K923" s="87" t="str">
        <f t="shared" si="114"/>
        <v/>
      </c>
      <c r="L923" s="87" t="str">
        <f t="shared" si="118"/>
        <v/>
      </c>
      <c r="N923" s="138" t="str">
        <f t="shared" si="115"/>
        <v/>
      </c>
      <c r="O923" s="110" t="str">
        <f>IF(D923="","",IF(VLOOKUP(D923,KPI!$A$4:$P$5000,16,FALSE)=0,"UNBILL","BILLED"))</f>
        <v/>
      </c>
      <c r="P923" s="90" t="str">
        <f t="shared" si="112"/>
        <v/>
      </c>
      <c r="Q923" s="168" t="str">
        <f t="shared" si="116"/>
        <v>ไม่ระบุ</v>
      </c>
      <c r="R923" s="169" t="str">
        <f t="shared" si="117"/>
        <v/>
      </c>
      <c r="U923" s="91">
        <v>923</v>
      </c>
    </row>
    <row r="924" spans="1:21" x14ac:dyDescent="0.35">
      <c r="A924" s="151" t="str">
        <f t="shared" ca="1" si="111"/>
        <v/>
      </c>
      <c r="B924" s="15">
        <v>933</v>
      </c>
      <c r="C924" s="81" t="str">
        <f t="shared" si="113"/>
        <v/>
      </c>
      <c r="E924" s="109" t="str">
        <f>IF(D924="","",VLOOKUP(D924,PROFILE!$B$6:$Z$5000,10,FALSE))</f>
        <v/>
      </c>
      <c r="F924" s="109" t="str">
        <f>IF(D924="","",VLOOKUP(D924,PROFILE!$B$6:$Z$5000,18,FALSE))</f>
        <v/>
      </c>
      <c r="G924" s="81" t="str">
        <f>IF(D924="","",VLOOKUP(D924,PROFILE!$B$6:$Z$5000,23,FALSE))</f>
        <v/>
      </c>
      <c r="H924" s="81" t="str">
        <f>IF(D924="","",VLOOKUP(D924,PROFILE!$B$6:$Z$5000,24,FALSE))</f>
        <v/>
      </c>
      <c r="I924" s="110" t="str">
        <f>IF(D924="","",VLOOKUP(D924,PROFILE!$B$6:$Z$5000,25,FALSE))</f>
        <v/>
      </c>
      <c r="K924" s="87" t="str">
        <f t="shared" si="114"/>
        <v/>
      </c>
      <c r="L924" s="87" t="str">
        <f t="shared" si="118"/>
        <v/>
      </c>
      <c r="N924" s="138" t="str">
        <f t="shared" si="115"/>
        <v/>
      </c>
      <c r="O924" s="110" t="str">
        <f>IF(D924="","",IF(VLOOKUP(D924,KPI!$A$4:$P$5000,16,FALSE)=0,"UNBILL","BILLED"))</f>
        <v/>
      </c>
      <c r="P924" s="90" t="str">
        <f t="shared" si="112"/>
        <v/>
      </c>
      <c r="Q924" s="168" t="str">
        <f t="shared" si="116"/>
        <v>ไม่ระบุ</v>
      </c>
      <c r="R924" s="169" t="str">
        <f t="shared" si="117"/>
        <v/>
      </c>
      <c r="U924" s="91">
        <v>924</v>
      </c>
    </row>
    <row r="925" spans="1:21" x14ac:dyDescent="0.35">
      <c r="A925" s="151" t="str">
        <f t="shared" ca="1" si="111"/>
        <v/>
      </c>
      <c r="B925" s="15">
        <v>934</v>
      </c>
      <c r="C925" s="81" t="str">
        <f t="shared" si="113"/>
        <v/>
      </c>
      <c r="E925" s="109" t="str">
        <f>IF(D925="","",VLOOKUP(D925,PROFILE!$B$6:$Z$5000,10,FALSE))</f>
        <v/>
      </c>
      <c r="F925" s="109" t="str">
        <f>IF(D925="","",VLOOKUP(D925,PROFILE!$B$6:$Z$5000,18,FALSE))</f>
        <v/>
      </c>
      <c r="G925" s="81" t="str">
        <f>IF(D925="","",VLOOKUP(D925,PROFILE!$B$6:$Z$5000,23,FALSE))</f>
        <v/>
      </c>
      <c r="H925" s="81" t="str">
        <f>IF(D925="","",VLOOKUP(D925,PROFILE!$B$6:$Z$5000,24,FALSE))</f>
        <v/>
      </c>
      <c r="I925" s="110" t="str">
        <f>IF(D925="","",VLOOKUP(D925,PROFILE!$B$6:$Z$5000,25,FALSE))</f>
        <v/>
      </c>
      <c r="K925" s="87" t="str">
        <f t="shared" si="114"/>
        <v/>
      </c>
      <c r="L925" s="87" t="str">
        <f t="shared" si="118"/>
        <v/>
      </c>
      <c r="N925" s="138" t="str">
        <f t="shared" si="115"/>
        <v/>
      </c>
      <c r="O925" s="110" t="str">
        <f>IF(D925="","",IF(VLOOKUP(D925,KPI!$A$4:$P$5000,16,FALSE)=0,"UNBILL","BILLED"))</f>
        <v/>
      </c>
      <c r="P925" s="90" t="str">
        <f t="shared" si="112"/>
        <v/>
      </c>
      <c r="Q925" s="168" t="str">
        <f t="shared" si="116"/>
        <v>ไม่ระบุ</v>
      </c>
      <c r="R925" s="169" t="str">
        <f t="shared" si="117"/>
        <v/>
      </c>
      <c r="U925" s="91">
        <v>925</v>
      </c>
    </row>
    <row r="926" spans="1:21" x14ac:dyDescent="0.35">
      <c r="A926" s="151" t="str">
        <f t="shared" ca="1" si="111"/>
        <v/>
      </c>
      <c r="B926" s="15">
        <v>935</v>
      </c>
      <c r="C926" s="81" t="str">
        <f t="shared" si="113"/>
        <v/>
      </c>
      <c r="E926" s="109" t="str">
        <f>IF(D926="","",VLOOKUP(D926,PROFILE!$B$6:$Z$5000,10,FALSE))</f>
        <v/>
      </c>
      <c r="F926" s="109" t="str">
        <f>IF(D926="","",VLOOKUP(D926,PROFILE!$B$6:$Z$5000,18,FALSE))</f>
        <v/>
      </c>
      <c r="G926" s="81" t="str">
        <f>IF(D926="","",VLOOKUP(D926,PROFILE!$B$6:$Z$5000,23,FALSE))</f>
        <v/>
      </c>
      <c r="H926" s="81" t="str">
        <f>IF(D926="","",VLOOKUP(D926,PROFILE!$B$6:$Z$5000,24,FALSE))</f>
        <v/>
      </c>
      <c r="I926" s="110" t="str">
        <f>IF(D926="","",VLOOKUP(D926,PROFILE!$B$6:$Z$5000,25,FALSE))</f>
        <v/>
      </c>
      <c r="K926" s="87" t="str">
        <f t="shared" si="114"/>
        <v/>
      </c>
      <c r="L926" s="87" t="str">
        <f t="shared" si="118"/>
        <v/>
      </c>
      <c r="N926" s="138" t="str">
        <f t="shared" si="115"/>
        <v/>
      </c>
      <c r="O926" s="110" t="str">
        <f>IF(D926="","",IF(VLOOKUP(D926,KPI!$A$4:$P$5000,16,FALSE)=0,"UNBILL","BILLED"))</f>
        <v/>
      </c>
      <c r="P926" s="90" t="str">
        <f t="shared" si="112"/>
        <v/>
      </c>
      <c r="Q926" s="168" t="str">
        <f t="shared" si="116"/>
        <v>ไม่ระบุ</v>
      </c>
      <c r="R926" s="169" t="str">
        <f t="shared" si="117"/>
        <v/>
      </c>
      <c r="U926" s="91">
        <v>926</v>
      </c>
    </row>
    <row r="927" spans="1:21" x14ac:dyDescent="0.35">
      <c r="A927" s="151" t="str">
        <f t="shared" ca="1" si="111"/>
        <v/>
      </c>
      <c r="B927" s="15">
        <v>936</v>
      </c>
      <c r="C927" s="81" t="str">
        <f t="shared" si="113"/>
        <v/>
      </c>
      <c r="E927" s="109" t="str">
        <f>IF(D927="","",VLOOKUP(D927,PROFILE!$B$6:$Z$5000,10,FALSE))</f>
        <v/>
      </c>
      <c r="F927" s="109" t="str">
        <f>IF(D927="","",VLOOKUP(D927,PROFILE!$B$6:$Z$5000,18,FALSE))</f>
        <v/>
      </c>
      <c r="G927" s="81" t="str">
        <f>IF(D927="","",VLOOKUP(D927,PROFILE!$B$6:$Z$5000,23,FALSE))</f>
        <v/>
      </c>
      <c r="H927" s="81" t="str">
        <f>IF(D927="","",VLOOKUP(D927,PROFILE!$B$6:$Z$5000,24,FALSE))</f>
        <v/>
      </c>
      <c r="I927" s="110" t="str">
        <f>IF(D927="","",VLOOKUP(D927,PROFILE!$B$6:$Z$5000,25,FALSE))</f>
        <v/>
      </c>
      <c r="K927" s="87" t="str">
        <f t="shared" si="114"/>
        <v/>
      </c>
      <c r="L927" s="87" t="str">
        <f t="shared" si="118"/>
        <v/>
      </c>
      <c r="N927" s="138" t="str">
        <f t="shared" si="115"/>
        <v/>
      </c>
      <c r="O927" s="110" t="str">
        <f>IF(D927="","",IF(VLOOKUP(D927,KPI!$A$4:$P$5000,16,FALSE)=0,"UNBILL","BILLED"))</f>
        <v/>
      </c>
      <c r="P927" s="90" t="str">
        <f t="shared" si="112"/>
        <v/>
      </c>
      <c r="Q927" s="168" t="str">
        <f t="shared" si="116"/>
        <v>ไม่ระบุ</v>
      </c>
      <c r="R927" s="169" t="str">
        <f t="shared" si="117"/>
        <v/>
      </c>
      <c r="U927" s="91">
        <v>927</v>
      </c>
    </row>
    <row r="928" spans="1:21" x14ac:dyDescent="0.35">
      <c r="A928" s="151" t="str">
        <f t="shared" ca="1" si="111"/>
        <v/>
      </c>
      <c r="B928" s="15">
        <v>937</v>
      </c>
      <c r="C928" s="81" t="str">
        <f t="shared" si="113"/>
        <v/>
      </c>
      <c r="E928" s="109" t="str">
        <f>IF(D928="","",VLOOKUP(D928,PROFILE!$B$6:$Z$5000,10,FALSE))</f>
        <v/>
      </c>
      <c r="F928" s="109" t="str">
        <f>IF(D928="","",VLOOKUP(D928,PROFILE!$B$6:$Z$5000,18,FALSE))</f>
        <v/>
      </c>
      <c r="G928" s="81" t="str">
        <f>IF(D928="","",VLOOKUP(D928,PROFILE!$B$6:$Z$5000,23,FALSE))</f>
        <v/>
      </c>
      <c r="H928" s="81" t="str">
        <f>IF(D928="","",VLOOKUP(D928,PROFILE!$B$6:$Z$5000,24,FALSE))</f>
        <v/>
      </c>
      <c r="I928" s="110" t="str">
        <f>IF(D928="","",VLOOKUP(D928,PROFILE!$B$6:$Z$5000,25,FALSE))</f>
        <v/>
      </c>
      <c r="K928" s="87" t="str">
        <f t="shared" si="114"/>
        <v/>
      </c>
      <c r="L928" s="87" t="str">
        <f t="shared" si="118"/>
        <v/>
      </c>
      <c r="N928" s="138" t="str">
        <f t="shared" si="115"/>
        <v/>
      </c>
      <c r="O928" s="110" t="str">
        <f>IF(D928="","",IF(VLOOKUP(D928,KPI!$A$4:$P$5000,16,FALSE)=0,"UNBILL","BILLED"))</f>
        <v/>
      </c>
      <c r="P928" s="90" t="str">
        <f t="shared" si="112"/>
        <v/>
      </c>
      <c r="Q928" s="168" t="str">
        <f t="shared" si="116"/>
        <v>ไม่ระบุ</v>
      </c>
      <c r="R928" s="169" t="str">
        <f t="shared" si="117"/>
        <v/>
      </c>
      <c r="U928" s="91">
        <v>928</v>
      </c>
    </row>
    <row r="929" spans="1:21" x14ac:dyDescent="0.35">
      <c r="A929" s="151" t="str">
        <f t="shared" ca="1" si="111"/>
        <v/>
      </c>
      <c r="B929" s="15">
        <v>938</v>
      </c>
      <c r="C929" s="81" t="str">
        <f t="shared" si="113"/>
        <v/>
      </c>
      <c r="E929" s="109" t="str">
        <f>IF(D929="","",VLOOKUP(D929,PROFILE!$B$6:$Z$5000,10,FALSE))</f>
        <v/>
      </c>
      <c r="F929" s="109" t="str">
        <f>IF(D929="","",VLOOKUP(D929,PROFILE!$B$6:$Z$5000,18,FALSE))</f>
        <v/>
      </c>
      <c r="G929" s="81" t="str">
        <f>IF(D929="","",VLOOKUP(D929,PROFILE!$B$6:$Z$5000,23,FALSE))</f>
        <v/>
      </c>
      <c r="H929" s="81" t="str">
        <f>IF(D929="","",VLOOKUP(D929,PROFILE!$B$6:$Z$5000,24,FALSE))</f>
        <v/>
      </c>
      <c r="I929" s="110" t="str">
        <f>IF(D929="","",VLOOKUP(D929,PROFILE!$B$6:$Z$5000,25,FALSE))</f>
        <v/>
      </c>
      <c r="K929" s="87" t="str">
        <f t="shared" si="114"/>
        <v/>
      </c>
      <c r="L929" s="87" t="str">
        <f t="shared" si="118"/>
        <v/>
      </c>
      <c r="N929" s="138" t="str">
        <f t="shared" si="115"/>
        <v/>
      </c>
      <c r="O929" s="110" t="str">
        <f>IF(D929="","",IF(VLOOKUP(D929,KPI!$A$4:$P$5000,16,FALSE)=0,"UNBILL","BILLED"))</f>
        <v/>
      </c>
      <c r="P929" s="90" t="str">
        <f t="shared" si="112"/>
        <v/>
      </c>
      <c r="Q929" s="168" t="str">
        <f t="shared" si="116"/>
        <v>ไม่ระบุ</v>
      </c>
      <c r="R929" s="169" t="str">
        <f t="shared" si="117"/>
        <v/>
      </c>
      <c r="U929" s="91">
        <v>929</v>
      </c>
    </row>
    <row r="930" spans="1:21" x14ac:dyDescent="0.35">
      <c r="A930" s="151" t="str">
        <f t="shared" ca="1" si="111"/>
        <v/>
      </c>
      <c r="B930" s="15">
        <v>939</v>
      </c>
      <c r="C930" s="81" t="str">
        <f t="shared" si="113"/>
        <v/>
      </c>
      <c r="E930" s="109" t="str">
        <f>IF(D930="","",VLOOKUP(D930,PROFILE!$B$6:$Z$5000,10,FALSE))</f>
        <v/>
      </c>
      <c r="F930" s="109" t="str">
        <f>IF(D930="","",VLOOKUP(D930,PROFILE!$B$6:$Z$5000,18,FALSE))</f>
        <v/>
      </c>
      <c r="G930" s="81" t="str">
        <f>IF(D930="","",VLOOKUP(D930,PROFILE!$B$6:$Z$5000,23,FALSE))</f>
        <v/>
      </c>
      <c r="H930" s="81" t="str">
        <f>IF(D930="","",VLOOKUP(D930,PROFILE!$B$6:$Z$5000,24,FALSE))</f>
        <v/>
      </c>
      <c r="I930" s="110" t="str">
        <f>IF(D930="","",VLOOKUP(D930,PROFILE!$B$6:$Z$5000,25,FALSE))</f>
        <v/>
      </c>
      <c r="K930" s="87" t="str">
        <f t="shared" si="114"/>
        <v/>
      </c>
      <c r="L930" s="87" t="str">
        <f t="shared" si="118"/>
        <v/>
      </c>
      <c r="N930" s="138" t="str">
        <f t="shared" si="115"/>
        <v/>
      </c>
      <c r="O930" s="110" t="str">
        <f>IF(D930="","",IF(VLOOKUP(D930,KPI!$A$4:$P$5000,16,FALSE)=0,"UNBILL","BILLED"))</f>
        <v/>
      </c>
      <c r="P930" s="90" t="str">
        <f t="shared" si="112"/>
        <v/>
      </c>
      <c r="Q930" s="168" t="str">
        <f t="shared" si="116"/>
        <v>ไม่ระบุ</v>
      </c>
      <c r="R930" s="169" t="str">
        <f t="shared" si="117"/>
        <v/>
      </c>
      <c r="U930" s="91">
        <v>930</v>
      </c>
    </row>
    <row r="931" spans="1:21" x14ac:dyDescent="0.35">
      <c r="A931" s="151" t="str">
        <f t="shared" ref="A931:A988" ca="1" si="119">IF(C931="","",NOW())</f>
        <v/>
      </c>
      <c r="B931" s="15">
        <v>940</v>
      </c>
      <c r="C931" s="81" t="str">
        <f t="shared" si="113"/>
        <v/>
      </c>
      <c r="E931" s="109" t="str">
        <f>IF(D931="","",VLOOKUP(D931,PROFILE!$B$6:$Z$5000,10,FALSE))</f>
        <v/>
      </c>
      <c r="F931" s="109" t="str">
        <f>IF(D931="","",VLOOKUP(D931,PROFILE!$B$6:$Z$5000,18,FALSE))</f>
        <v/>
      </c>
      <c r="G931" s="81" t="str">
        <f>IF(D931="","",VLOOKUP(D931,PROFILE!$B$6:$Z$5000,23,FALSE))</f>
        <v/>
      </c>
      <c r="H931" s="81" t="str">
        <f>IF(D931="","",VLOOKUP(D931,PROFILE!$B$6:$Z$5000,24,FALSE))</f>
        <v/>
      </c>
      <c r="I931" s="110" t="str">
        <f>IF(D931="","",VLOOKUP(D931,PROFILE!$B$6:$Z$5000,25,FALSE))</f>
        <v/>
      </c>
      <c r="K931" s="87" t="str">
        <f t="shared" si="114"/>
        <v/>
      </c>
      <c r="L931" s="87" t="str">
        <f t="shared" si="118"/>
        <v/>
      </c>
      <c r="N931" s="138" t="str">
        <f t="shared" si="115"/>
        <v/>
      </c>
      <c r="O931" s="110" t="str">
        <f>IF(D931="","",IF(VLOOKUP(D931,KPI!$A$4:$P$5000,16,FALSE)=0,"UNBILL","BILLED"))</f>
        <v/>
      </c>
      <c r="P931" s="90" t="str">
        <f t="shared" si="112"/>
        <v/>
      </c>
      <c r="Q931" s="168" t="str">
        <f t="shared" si="116"/>
        <v>ไม่ระบุ</v>
      </c>
      <c r="R931" s="169" t="str">
        <f t="shared" si="117"/>
        <v/>
      </c>
      <c r="U931" s="91">
        <v>931</v>
      </c>
    </row>
    <row r="932" spans="1:21" x14ac:dyDescent="0.35">
      <c r="A932" s="151" t="str">
        <f t="shared" ca="1" si="119"/>
        <v/>
      </c>
      <c r="B932" s="15">
        <v>941</v>
      </c>
      <c r="C932" s="81" t="str">
        <f t="shared" si="113"/>
        <v/>
      </c>
      <c r="E932" s="109" t="str">
        <f>IF(D932="","",VLOOKUP(D932,PROFILE!$B$6:$Z$5000,10,FALSE))</f>
        <v/>
      </c>
      <c r="F932" s="109" t="str">
        <f>IF(D932="","",VLOOKUP(D932,PROFILE!$B$6:$Z$5000,18,FALSE))</f>
        <v/>
      </c>
      <c r="G932" s="81" t="str">
        <f>IF(D932="","",VLOOKUP(D932,PROFILE!$B$6:$Z$5000,23,FALSE))</f>
        <v/>
      </c>
      <c r="H932" s="81" t="str">
        <f>IF(D932="","",VLOOKUP(D932,PROFILE!$B$6:$Z$5000,24,FALSE))</f>
        <v/>
      </c>
      <c r="I932" s="110" t="str">
        <f>IF(D932="","",VLOOKUP(D932,PROFILE!$B$6:$Z$5000,25,FALSE))</f>
        <v/>
      </c>
      <c r="K932" s="87" t="str">
        <f t="shared" si="114"/>
        <v/>
      </c>
      <c r="L932" s="87" t="str">
        <f t="shared" si="118"/>
        <v/>
      </c>
      <c r="N932" s="138" t="str">
        <f t="shared" si="115"/>
        <v/>
      </c>
      <c r="O932" s="110" t="str">
        <f>IF(D932="","",IF(VLOOKUP(D932,KPI!$A$4:$P$5000,16,FALSE)=0,"UNBILL","BILLED"))</f>
        <v/>
      </c>
      <c r="P932" s="90" t="str">
        <f t="shared" si="112"/>
        <v/>
      </c>
      <c r="Q932" s="168" t="str">
        <f t="shared" si="116"/>
        <v>ไม่ระบุ</v>
      </c>
      <c r="R932" s="169" t="str">
        <f t="shared" si="117"/>
        <v/>
      </c>
      <c r="U932" s="91">
        <v>932</v>
      </c>
    </row>
    <row r="933" spans="1:21" x14ac:dyDescent="0.35">
      <c r="A933" s="151" t="str">
        <f t="shared" ca="1" si="119"/>
        <v/>
      </c>
      <c r="B933" s="15">
        <v>942</v>
      </c>
      <c r="C933" s="81" t="str">
        <f t="shared" si="113"/>
        <v/>
      </c>
      <c r="E933" s="109" t="str">
        <f>IF(D933="","",VLOOKUP(D933,PROFILE!$B$6:$Z$5000,10,FALSE))</f>
        <v/>
      </c>
      <c r="F933" s="109" t="str">
        <f>IF(D933="","",VLOOKUP(D933,PROFILE!$B$6:$Z$5000,18,FALSE))</f>
        <v/>
      </c>
      <c r="G933" s="81" t="str">
        <f>IF(D933="","",VLOOKUP(D933,PROFILE!$B$6:$Z$5000,23,FALSE))</f>
        <v/>
      </c>
      <c r="H933" s="81" t="str">
        <f>IF(D933="","",VLOOKUP(D933,PROFILE!$B$6:$Z$5000,24,FALSE))</f>
        <v/>
      </c>
      <c r="I933" s="110" t="str">
        <f>IF(D933="","",VLOOKUP(D933,PROFILE!$B$6:$Z$5000,25,FALSE))</f>
        <v/>
      </c>
      <c r="K933" s="87" t="str">
        <f t="shared" si="114"/>
        <v/>
      </c>
      <c r="L933" s="87" t="str">
        <f t="shared" si="118"/>
        <v/>
      </c>
      <c r="N933" s="138" t="str">
        <f t="shared" si="115"/>
        <v/>
      </c>
      <c r="O933" s="110" t="str">
        <f>IF(D933="","",IF(VLOOKUP(D933,KPI!$A$4:$P$5000,16,FALSE)=0,"UNBILL","BILLED"))</f>
        <v/>
      </c>
      <c r="P933" s="90" t="str">
        <f t="shared" si="112"/>
        <v/>
      </c>
      <c r="Q933" s="168" t="str">
        <f t="shared" si="116"/>
        <v>ไม่ระบุ</v>
      </c>
      <c r="R933" s="169" t="str">
        <f t="shared" si="117"/>
        <v/>
      </c>
      <c r="U933" s="91">
        <v>933</v>
      </c>
    </row>
    <row r="934" spans="1:21" x14ac:dyDescent="0.35">
      <c r="A934" s="151" t="str">
        <f t="shared" ca="1" si="119"/>
        <v/>
      </c>
      <c r="B934" s="15">
        <v>943</v>
      </c>
      <c r="C934" s="81" t="str">
        <f t="shared" si="113"/>
        <v/>
      </c>
      <c r="E934" s="109" t="str">
        <f>IF(D934="","",VLOOKUP(D934,PROFILE!$B$6:$Z$5000,10,FALSE))</f>
        <v/>
      </c>
      <c r="F934" s="109" t="str">
        <f>IF(D934="","",VLOOKUP(D934,PROFILE!$B$6:$Z$5000,18,FALSE))</f>
        <v/>
      </c>
      <c r="G934" s="81" t="str">
        <f>IF(D934="","",VLOOKUP(D934,PROFILE!$B$6:$Z$5000,23,FALSE))</f>
        <v/>
      </c>
      <c r="H934" s="81" t="str">
        <f>IF(D934="","",VLOOKUP(D934,PROFILE!$B$6:$Z$5000,24,FALSE))</f>
        <v/>
      </c>
      <c r="I934" s="110" t="str">
        <f>IF(D934="","",VLOOKUP(D934,PROFILE!$B$6:$Z$5000,25,FALSE))</f>
        <v/>
      </c>
      <c r="K934" s="87" t="str">
        <f t="shared" si="114"/>
        <v/>
      </c>
      <c r="L934" s="87" t="str">
        <f t="shared" si="118"/>
        <v/>
      </c>
      <c r="N934" s="138" t="str">
        <f t="shared" si="115"/>
        <v/>
      </c>
      <c r="O934" s="110" t="str">
        <f>IF(D934="","",IF(VLOOKUP(D934,KPI!$A$4:$P$5000,16,FALSE)=0,"UNBILL","BILLED"))</f>
        <v/>
      </c>
      <c r="P934" s="90" t="str">
        <f t="shared" si="112"/>
        <v/>
      </c>
      <c r="Q934" s="168" t="str">
        <f t="shared" si="116"/>
        <v>ไม่ระบุ</v>
      </c>
      <c r="R934" s="169" t="str">
        <f t="shared" si="117"/>
        <v/>
      </c>
      <c r="U934" s="91">
        <v>934</v>
      </c>
    </row>
    <row r="935" spans="1:21" x14ac:dyDescent="0.35">
      <c r="A935" s="151" t="str">
        <f t="shared" ca="1" si="119"/>
        <v/>
      </c>
      <c r="B935" s="15">
        <v>944</v>
      </c>
      <c r="C935" s="81" t="str">
        <f t="shared" si="113"/>
        <v/>
      </c>
      <c r="E935" s="109" t="str">
        <f>IF(D935="","",VLOOKUP(D935,PROFILE!$B$6:$Z$5000,10,FALSE))</f>
        <v/>
      </c>
      <c r="F935" s="109" t="str">
        <f>IF(D935="","",VLOOKUP(D935,PROFILE!$B$6:$Z$5000,18,FALSE))</f>
        <v/>
      </c>
      <c r="G935" s="81" t="str">
        <f>IF(D935="","",VLOOKUP(D935,PROFILE!$B$6:$Z$5000,23,FALSE))</f>
        <v/>
      </c>
      <c r="H935" s="81" t="str">
        <f>IF(D935="","",VLOOKUP(D935,PROFILE!$B$6:$Z$5000,24,FALSE))</f>
        <v/>
      </c>
      <c r="I935" s="110" t="str">
        <f>IF(D935="","",VLOOKUP(D935,PROFILE!$B$6:$Z$5000,25,FALSE))</f>
        <v/>
      </c>
      <c r="K935" s="87" t="str">
        <f t="shared" si="114"/>
        <v/>
      </c>
      <c r="L935" s="87" t="str">
        <f t="shared" si="118"/>
        <v/>
      </c>
      <c r="N935" s="138" t="str">
        <f t="shared" si="115"/>
        <v/>
      </c>
      <c r="O935" s="110" t="str">
        <f>IF(D935="","",IF(VLOOKUP(D935,KPI!$A$4:$P$5000,16,FALSE)=0,"UNBILL","BILLED"))</f>
        <v/>
      </c>
      <c r="P935" s="90" t="str">
        <f t="shared" si="112"/>
        <v/>
      </c>
      <c r="Q935" s="168" t="str">
        <f t="shared" si="116"/>
        <v>ไม่ระบุ</v>
      </c>
      <c r="R935" s="169" t="str">
        <f t="shared" si="117"/>
        <v/>
      </c>
      <c r="U935" s="91">
        <v>935</v>
      </c>
    </row>
    <row r="936" spans="1:21" x14ac:dyDescent="0.35">
      <c r="A936" s="151" t="str">
        <f t="shared" ca="1" si="119"/>
        <v/>
      </c>
      <c r="B936" s="15">
        <v>945</v>
      </c>
      <c r="C936" s="81" t="str">
        <f t="shared" si="113"/>
        <v/>
      </c>
      <c r="E936" s="109" t="str">
        <f>IF(D936="","",VLOOKUP(D936,PROFILE!$B$6:$Z$5000,10,FALSE))</f>
        <v/>
      </c>
      <c r="F936" s="109" t="str">
        <f>IF(D936="","",VLOOKUP(D936,PROFILE!$B$6:$Z$5000,18,FALSE))</f>
        <v/>
      </c>
      <c r="G936" s="81" t="str">
        <f>IF(D936="","",VLOOKUP(D936,PROFILE!$B$6:$Z$5000,23,FALSE))</f>
        <v/>
      </c>
      <c r="H936" s="81" t="str">
        <f>IF(D936="","",VLOOKUP(D936,PROFILE!$B$6:$Z$5000,24,FALSE))</f>
        <v/>
      </c>
      <c r="I936" s="110" t="str">
        <f>IF(D936="","",VLOOKUP(D936,PROFILE!$B$6:$Z$5000,25,FALSE))</f>
        <v/>
      </c>
      <c r="K936" s="87" t="str">
        <f t="shared" si="114"/>
        <v/>
      </c>
      <c r="L936" s="87" t="str">
        <f t="shared" si="118"/>
        <v/>
      </c>
      <c r="N936" s="138" t="str">
        <f t="shared" si="115"/>
        <v/>
      </c>
      <c r="O936" s="110" t="str">
        <f>IF(D936="","",IF(VLOOKUP(D936,KPI!$A$4:$P$5000,16,FALSE)=0,"UNBILL","BILLED"))</f>
        <v/>
      </c>
      <c r="P936" s="90" t="str">
        <f t="shared" si="112"/>
        <v/>
      </c>
      <c r="Q936" s="168" t="str">
        <f t="shared" si="116"/>
        <v>ไม่ระบุ</v>
      </c>
      <c r="R936" s="169" t="str">
        <f t="shared" si="117"/>
        <v/>
      </c>
      <c r="U936" s="91">
        <v>936</v>
      </c>
    </row>
    <row r="937" spans="1:21" x14ac:dyDescent="0.35">
      <c r="A937" s="151" t="str">
        <f t="shared" ca="1" si="119"/>
        <v/>
      </c>
      <c r="B937" s="15">
        <v>946</v>
      </c>
      <c r="C937" s="81" t="str">
        <f t="shared" si="113"/>
        <v/>
      </c>
      <c r="E937" s="109" t="str">
        <f>IF(D937="","",VLOOKUP(D937,PROFILE!$B$6:$Z$5000,10,FALSE))</f>
        <v/>
      </c>
      <c r="F937" s="109" t="str">
        <f>IF(D937="","",VLOOKUP(D937,PROFILE!$B$6:$Z$5000,18,FALSE))</f>
        <v/>
      </c>
      <c r="G937" s="81" t="str">
        <f>IF(D937="","",VLOOKUP(D937,PROFILE!$B$6:$Z$5000,23,FALSE))</f>
        <v/>
      </c>
      <c r="H937" s="81" t="str">
        <f>IF(D937="","",VLOOKUP(D937,PROFILE!$B$6:$Z$5000,24,FALSE))</f>
        <v/>
      </c>
      <c r="I937" s="110" t="str">
        <f>IF(D937="","",VLOOKUP(D937,PROFILE!$B$6:$Z$5000,25,FALSE))</f>
        <v/>
      </c>
      <c r="K937" s="87" t="str">
        <f t="shared" si="114"/>
        <v/>
      </c>
      <c r="L937" s="87" t="str">
        <f t="shared" si="118"/>
        <v/>
      </c>
      <c r="N937" s="138" t="str">
        <f t="shared" si="115"/>
        <v/>
      </c>
      <c r="O937" s="110" t="str">
        <f>IF(D937="","",IF(VLOOKUP(D937,KPI!$A$4:$P$5000,16,FALSE)=0,"UNBILL","BILLED"))</f>
        <v/>
      </c>
      <c r="P937" s="90" t="str">
        <f t="shared" si="112"/>
        <v/>
      </c>
      <c r="Q937" s="168" t="str">
        <f t="shared" si="116"/>
        <v>ไม่ระบุ</v>
      </c>
      <c r="R937" s="169" t="str">
        <f t="shared" si="117"/>
        <v/>
      </c>
      <c r="U937" s="91">
        <v>937</v>
      </c>
    </row>
    <row r="938" spans="1:21" x14ac:dyDescent="0.35">
      <c r="A938" s="151" t="str">
        <f t="shared" ca="1" si="119"/>
        <v/>
      </c>
      <c r="B938" s="15">
        <v>947</v>
      </c>
      <c r="C938" s="81" t="str">
        <f t="shared" si="113"/>
        <v/>
      </c>
      <c r="E938" s="109" t="str">
        <f>IF(D938="","",VLOOKUP(D938,PROFILE!$B$6:$Z$5000,10,FALSE))</f>
        <v/>
      </c>
      <c r="F938" s="109" t="str">
        <f>IF(D938="","",VLOOKUP(D938,PROFILE!$B$6:$Z$5000,18,FALSE))</f>
        <v/>
      </c>
      <c r="G938" s="81" t="str">
        <f>IF(D938="","",VLOOKUP(D938,PROFILE!$B$6:$Z$5000,23,FALSE))</f>
        <v/>
      </c>
      <c r="H938" s="81" t="str">
        <f>IF(D938="","",VLOOKUP(D938,PROFILE!$B$6:$Z$5000,24,FALSE))</f>
        <v/>
      </c>
      <c r="I938" s="110" t="str">
        <f>IF(D938="","",VLOOKUP(D938,PROFILE!$B$6:$Z$5000,25,FALSE))</f>
        <v/>
      </c>
      <c r="K938" s="87" t="str">
        <f t="shared" si="114"/>
        <v/>
      </c>
      <c r="L938" s="87" t="str">
        <f t="shared" si="118"/>
        <v/>
      </c>
      <c r="N938" s="138" t="str">
        <f t="shared" si="115"/>
        <v/>
      </c>
      <c r="O938" s="110" t="str">
        <f>IF(D938="","",IF(VLOOKUP(D938,KPI!$A$4:$P$5000,16,FALSE)=0,"UNBILL","BILLED"))</f>
        <v/>
      </c>
      <c r="P938" s="90" t="str">
        <f t="shared" si="112"/>
        <v/>
      </c>
      <c r="Q938" s="168" t="str">
        <f t="shared" si="116"/>
        <v>ไม่ระบุ</v>
      </c>
      <c r="R938" s="169" t="str">
        <f t="shared" si="117"/>
        <v/>
      </c>
      <c r="U938" s="91">
        <v>938</v>
      </c>
    </row>
    <row r="939" spans="1:21" x14ac:dyDescent="0.35">
      <c r="A939" s="151" t="str">
        <f t="shared" ca="1" si="119"/>
        <v/>
      </c>
      <c r="B939" s="15">
        <v>948</v>
      </c>
      <c r="C939" s="81" t="str">
        <f t="shared" si="113"/>
        <v/>
      </c>
      <c r="E939" s="109" t="str">
        <f>IF(D939="","",VLOOKUP(D939,PROFILE!$B$6:$Z$5000,10,FALSE))</f>
        <v/>
      </c>
      <c r="F939" s="109" t="str">
        <f>IF(D939="","",VLOOKUP(D939,PROFILE!$B$6:$Z$5000,18,FALSE))</f>
        <v/>
      </c>
      <c r="G939" s="81" t="str">
        <f>IF(D939="","",VLOOKUP(D939,PROFILE!$B$6:$Z$5000,23,FALSE))</f>
        <v/>
      </c>
      <c r="H939" s="81" t="str">
        <f>IF(D939="","",VLOOKUP(D939,PROFILE!$B$6:$Z$5000,24,FALSE))</f>
        <v/>
      </c>
      <c r="I939" s="110" t="str">
        <f>IF(D939="","",VLOOKUP(D939,PROFILE!$B$6:$Z$5000,25,FALSE))</f>
        <v/>
      </c>
      <c r="K939" s="87" t="str">
        <f t="shared" si="114"/>
        <v/>
      </c>
      <c r="L939" s="87" t="str">
        <f t="shared" si="118"/>
        <v/>
      </c>
      <c r="N939" s="138" t="str">
        <f t="shared" si="115"/>
        <v/>
      </c>
      <c r="O939" s="110" t="str">
        <f>IF(D939="","",IF(VLOOKUP(D939,KPI!$A$4:$P$5000,16,FALSE)=0,"UNBILL","BILLED"))</f>
        <v/>
      </c>
      <c r="P939" s="90" t="str">
        <f t="shared" si="112"/>
        <v/>
      </c>
      <c r="Q939" s="168" t="str">
        <f t="shared" si="116"/>
        <v>ไม่ระบุ</v>
      </c>
      <c r="R939" s="169" t="str">
        <f t="shared" si="117"/>
        <v/>
      </c>
      <c r="U939" s="91">
        <v>939</v>
      </c>
    </row>
    <row r="940" spans="1:21" x14ac:dyDescent="0.35">
      <c r="A940" s="151" t="str">
        <f t="shared" ca="1" si="119"/>
        <v/>
      </c>
      <c r="B940" s="15">
        <v>949</v>
      </c>
      <c r="C940" s="81" t="str">
        <f t="shared" si="113"/>
        <v/>
      </c>
      <c r="E940" s="109" t="str">
        <f>IF(D940="","",VLOOKUP(D940,PROFILE!$B$6:$Z$5000,10,FALSE))</f>
        <v/>
      </c>
      <c r="F940" s="109" t="str">
        <f>IF(D940="","",VLOOKUP(D940,PROFILE!$B$6:$Z$5000,18,FALSE))</f>
        <v/>
      </c>
      <c r="G940" s="81" t="str">
        <f>IF(D940="","",VLOOKUP(D940,PROFILE!$B$6:$Z$5000,23,FALSE))</f>
        <v/>
      </c>
      <c r="H940" s="81" t="str">
        <f>IF(D940="","",VLOOKUP(D940,PROFILE!$B$6:$Z$5000,24,FALSE))</f>
        <v/>
      </c>
      <c r="I940" s="110" t="str">
        <f>IF(D940="","",VLOOKUP(D940,PROFILE!$B$6:$Z$5000,25,FALSE))</f>
        <v/>
      </c>
      <c r="K940" s="87" t="str">
        <f t="shared" si="114"/>
        <v/>
      </c>
      <c r="L940" s="87" t="str">
        <f t="shared" si="118"/>
        <v/>
      </c>
      <c r="N940" s="138" t="str">
        <f t="shared" si="115"/>
        <v/>
      </c>
      <c r="O940" s="110" t="str">
        <f>IF(D940="","",IF(VLOOKUP(D940,KPI!$A$4:$P$5000,16,FALSE)=0,"UNBILL","BILLED"))</f>
        <v/>
      </c>
      <c r="P940" s="90" t="str">
        <f t="shared" si="112"/>
        <v/>
      </c>
      <c r="Q940" s="168" t="str">
        <f t="shared" si="116"/>
        <v>ไม่ระบุ</v>
      </c>
      <c r="R940" s="169" t="str">
        <f t="shared" si="117"/>
        <v/>
      </c>
      <c r="U940" s="91">
        <v>940</v>
      </c>
    </row>
    <row r="941" spans="1:21" x14ac:dyDescent="0.35">
      <c r="A941" s="151" t="str">
        <f t="shared" ca="1" si="119"/>
        <v/>
      </c>
      <c r="B941" s="15">
        <v>950</v>
      </c>
      <c r="C941" s="81" t="str">
        <f t="shared" si="113"/>
        <v/>
      </c>
      <c r="E941" s="109" t="str">
        <f>IF(D941="","",VLOOKUP(D941,PROFILE!$B$6:$Z$5000,10,FALSE))</f>
        <v/>
      </c>
      <c r="F941" s="109" t="str">
        <f>IF(D941="","",VLOOKUP(D941,PROFILE!$B$6:$Z$5000,18,FALSE))</f>
        <v/>
      </c>
      <c r="G941" s="81" t="str">
        <f>IF(D941="","",VLOOKUP(D941,PROFILE!$B$6:$Z$5000,23,FALSE))</f>
        <v/>
      </c>
      <c r="H941" s="81" t="str">
        <f>IF(D941="","",VLOOKUP(D941,PROFILE!$B$6:$Z$5000,24,FALSE))</f>
        <v/>
      </c>
      <c r="I941" s="110" t="str">
        <f>IF(D941="","",VLOOKUP(D941,PROFILE!$B$6:$Z$5000,25,FALSE))</f>
        <v/>
      </c>
      <c r="K941" s="87" t="str">
        <f t="shared" si="114"/>
        <v/>
      </c>
      <c r="L941" s="87" t="str">
        <f t="shared" si="118"/>
        <v/>
      </c>
      <c r="N941" s="138" t="str">
        <f t="shared" si="115"/>
        <v/>
      </c>
      <c r="O941" s="110" t="str">
        <f>IF(D941="","",IF(VLOOKUP(D941,KPI!$A$4:$P$5000,16,FALSE)=0,"UNBILL","BILLED"))</f>
        <v/>
      </c>
      <c r="P941" s="90" t="str">
        <f t="shared" si="112"/>
        <v/>
      </c>
      <c r="Q941" s="168" t="str">
        <f t="shared" si="116"/>
        <v>ไม่ระบุ</v>
      </c>
      <c r="R941" s="169" t="str">
        <f t="shared" si="117"/>
        <v/>
      </c>
      <c r="U941" s="91">
        <v>941</v>
      </c>
    </row>
    <row r="942" spans="1:21" x14ac:dyDescent="0.35">
      <c r="A942" s="151" t="str">
        <f t="shared" ca="1" si="119"/>
        <v/>
      </c>
      <c r="B942" s="15">
        <v>951</v>
      </c>
      <c r="C942" s="81" t="str">
        <f t="shared" si="113"/>
        <v/>
      </c>
      <c r="E942" s="109" t="str">
        <f>IF(D942="","",VLOOKUP(D942,PROFILE!$B$6:$Z$5000,10,FALSE))</f>
        <v/>
      </c>
      <c r="F942" s="109" t="str">
        <f>IF(D942="","",VLOOKUP(D942,PROFILE!$B$6:$Z$5000,18,FALSE))</f>
        <v/>
      </c>
      <c r="G942" s="81" t="str">
        <f>IF(D942="","",VLOOKUP(D942,PROFILE!$B$6:$Z$5000,23,FALSE))</f>
        <v/>
      </c>
      <c r="H942" s="81" t="str">
        <f>IF(D942="","",VLOOKUP(D942,PROFILE!$B$6:$Z$5000,24,FALSE))</f>
        <v/>
      </c>
      <c r="I942" s="110" t="str">
        <f>IF(D942="","",VLOOKUP(D942,PROFILE!$B$6:$Z$5000,25,FALSE))</f>
        <v/>
      </c>
      <c r="K942" s="87" t="str">
        <f t="shared" si="114"/>
        <v/>
      </c>
      <c r="L942" s="87" t="str">
        <f t="shared" si="118"/>
        <v/>
      </c>
      <c r="N942" s="138" t="str">
        <f t="shared" si="115"/>
        <v/>
      </c>
      <c r="O942" s="110" t="str">
        <f>IF(D942="","",IF(VLOOKUP(D942,KPI!$A$4:$P$5000,16,FALSE)=0,"UNBILL","BILLED"))</f>
        <v/>
      </c>
      <c r="P942" s="90" t="str">
        <f t="shared" si="112"/>
        <v/>
      </c>
      <c r="Q942" s="168" t="str">
        <f t="shared" si="116"/>
        <v>ไม่ระบุ</v>
      </c>
      <c r="R942" s="169" t="str">
        <f t="shared" si="117"/>
        <v/>
      </c>
      <c r="U942" s="91">
        <v>942</v>
      </c>
    </row>
    <row r="943" spans="1:21" x14ac:dyDescent="0.35">
      <c r="A943" s="151" t="str">
        <f t="shared" ca="1" si="119"/>
        <v/>
      </c>
      <c r="B943" s="15">
        <v>952</v>
      </c>
      <c r="C943" s="81" t="str">
        <f t="shared" si="113"/>
        <v/>
      </c>
      <c r="E943" s="109" t="str">
        <f>IF(D943="","",VLOOKUP(D943,PROFILE!$B$6:$Z$5000,10,FALSE))</f>
        <v/>
      </c>
      <c r="F943" s="109" t="str">
        <f>IF(D943="","",VLOOKUP(D943,PROFILE!$B$6:$Z$5000,18,FALSE))</f>
        <v/>
      </c>
      <c r="G943" s="81" t="str">
        <f>IF(D943="","",VLOOKUP(D943,PROFILE!$B$6:$Z$5000,23,FALSE))</f>
        <v/>
      </c>
      <c r="H943" s="81" t="str">
        <f>IF(D943="","",VLOOKUP(D943,PROFILE!$B$6:$Z$5000,24,FALSE))</f>
        <v/>
      </c>
      <c r="I943" s="110" t="str">
        <f>IF(D943="","",VLOOKUP(D943,PROFILE!$B$6:$Z$5000,25,FALSE))</f>
        <v/>
      </c>
      <c r="K943" s="87" t="str">
        <f t="shared" si="114"/>
        <v/>
      </c>
      <c r="L943" s="87" t="str">
        <f t="shared" si="118"/>
        <v/>
      </c>
      <c r="N943" s="138" t="str">
        <f t="shared" si="115"/>
        <v/>
      </c>
      <c r="O943" s="110" t="str">
        <f>IF(D943="","",IF(VLOOKUP(D943,KPI!$A$4:$P$5000,16,FALSE)=0,"UNBILL","BILLED"))</f>
        <v/>
      </c>
      <c r="P943" s="90" t="str">
        <f t="shared" si="112"/>
        <v/>
      </c>
      <c r="Q943" s="168" t="str">
        <f t="shared" si="116"/>
        <v>ไม่ระบุ</v>
      </c>
      <c r="R943" s="169" t="str">
        <f t="shared" si="117"/>
        <v/>
      </c>
      <c r="U943" s="91">
        <v>943</v>
      </c>
    </row>
    <row r="944" spans="1:21" x14ac:dyDescent="0.35">
      <c r="A944" s="151" t="str">
        <f t="shared" ca="1" si="119"/>
        <v/>
      </c>
      <c r="B944" s="15">
        <v>953</v>
      </c>
      <c r="C944" s="81" t="str">
        <f t="shared" si="113"/>
        <v/>
      </c>
      <c r="E944" s="109" t="str">
        <f>IF(D944="","",VLOOKUP(D944,PROFILE!$B$6:$Z$5000,10,FALSE))</f>
        <v/>
      </c>
      <c r="F944" s="109" t="str">
        <f>IF(D944="","",VLOOKUP(D944,PROFILE!$B$6:$Z$5000,18,FALSE))</f>
        <v/>
      </c>
      <c r="G944" s="81" t="str">
        <f>IF(D944="","",VLOOKUP(D944,PROFILE!$B$6:$Z$5000,23,FALSE))</f>
        <v/>
      </c>
      <c r="H944" s="81" t="str">
        <f>IF(D944="","",VLOOKUP(D944,PROFILE!$B$6:$Z$5000,24,FALSE))</f>
        <v/>
      </c>
      <c r="I944" s="110" t="str">
        <f>IF(D944="","",VLOOKUP(D944,PROFILE!$B$6:$Z$5000,25,FALSE))</f>
        <v/>
      </c>
      <c r="K944" s="87" t="str">
        <f t="shared" si="114"/>
        <v/>
      </c>
      <c r="L944" s="87" t="str">
        <f t="shared" si="118"/>
        <v/>
      </c>
      <c r="N944" s="138" t="str">
        <f t="shared" si="115"/>
        <v/>
      </c>
      <c r="O944" s="110" t="str">
        <f>IF(D944="","",IF(VLOOKUP(D944,KPI!$A$4:$P$5000,16,FALSE)=0,"UNBILL","BILLED"))</f>
        <v/>
      </c>
      <c r="P944" s="90" t="str">
        <f t="shared" si="112"/>
        <v/>
      </c>
      <c r="Q944" s="168" t="str">
        <f t="shared" si="116"/>
        <v>ไม่ระบุ</v>
      </c>
      <c r="R944" s="169" t="str">
        <f t="shared" si="117"/>
        <v/>
      </c>
      <c r="U944" s="91">
        <v>944</v>
      </c>
    </row>
    <row r="945" spans="1:21" x14ac:dyDescent="0.35">
      <c r="A945" s="151" t="str">
        <f t="shared" ca="1" si="119"/>
        <v/>
      </c>
      <c r="B945" s="15">
        <v>954</v>
      </c>
      <c r="C945" s="81" t="str">
        <f t="shared" si="113"/>
        <v/>
      </c>
      <c r="E945" s="109" t="str">
        <f>IF(D945="","",VLOOKUP(D945,PROFILE!$B$6:$Z$5000,10,FALSE))</f>
        <v/>
      </c>
      <c r="F945" s="109" t="str">
        <f>IF(D945="","",VLOOKUP(D945,PROFILE!$B$6:$Z$5000,18,FALSE))</f>
        <v/>
      </c>
      <c r="G945" s="81" t="str">
        <f>IF(D945="","",VLOOKUP(D945,PROFILE!$B$6:$Z$5000,23,FALSE))</f>
        <v/>
      </c>
      <c r="H945" s="81" t="str">
        <f>IF(D945="","",VLOOKUP(D945,PROFILE!$B$6:$Z$5000,24,FALSE))</f>
        <v/>
      </c>
      <c r="I945" s="110" t="str">
        <f>IF(D945="","",VLOOKUP(D945,PROFILE!$B$6:$Z$5000,25,FALSE))</f>
        <v/>
      </c>
      <c r="K945" s="87" t="str">
        <f t="shared" si="114"/>
        <v/>
      </c>
      <c r="L945" s="87" t="str">
        <f t="shared" si="118"/>
        <v/>
      </c>
      <c r="N945" s="138" t="str">
        <f t="shared" si="115"/>
        <v/>
      </c>
      <c r="O945" s="110" t="str">
        <f>IF(D945="","",IF(VLOOKUP(D945,KPI!$A$4:$P$5000,16,FALSE)=0,"UNBILL","BILLED"))</f>
        <v/>
      </c>
      <c r="P945" s="90" t="str">
        <f t="shared" si="112"/>
        <v/>
      </c>
      <c r="Q945" s="168" t="str">
        <f t="shared" si="116"/>
        <v>ไม่ระบุ</v>
      </c>
      <c r="R945" s="169" t="str">
        <f t="shared" si="117"/>
        <v/>
      </c>
      <c r="U945" s="91">
        <v>945</v>
      </c>
    </row>
    <row r="946" spans="1:21" x14ac:dyDescent="0.35">
      <c r="A946" s="151" t="str">
        <f t="shared" ca="1" si="119"/>
        <v/>
      </c>
      <c r="B946" s="15">
        <v>955</v>
      </c>
      <c r="C946" s="81" t="str">
        <f t="shared" si="113"/>
        <v/>
      </c>
      <c r="E946" s="109" t="str">
        <f>IF(D946="","",VLOOKUP(D946,PROFILE!$B$6:$Z$5000,10,FALSE))</f>
        <v/>
      </c>
      <c r="F946" s="109" t="str">
        <f>IF(D946="","",VLOOKUP(D946,PROFILE!$B$6:$Z$5000,18,FALSE))</f>
        <v/>
      </c>
      <c r="G946" s="81" t="str">
        <f>IF(D946="","",VLOOKUP(D946,PROFILE!$B$6:$Z$5000,23,FALSE))</f>
        <v/>
      </c>
      <c r="H946" s="81" t="str">
        <f>IF(D946="","",VLOOKUP(D946,PROFILE!$B$6:$Z$5000,24,FALSE))</f>
        <v/>
      </c>
      <c r="I946" s="110" t="str">
        <f>IF(D946="","",VLOOKUP(D946,PROFILE!$B$6:$Z$5000,25,FALSE))</f>
        <v/>
      </c>
      <c r="K946" s="87" t="str">
        <f t="shared" si="114"/>
        <v/>
      </c>
      <c r="L946" s="87" t="str">
        <f t="shared" si="118"/>
        <v/>
      </c>
      <c r="N946" s="138" t="str">
        <f t="shared" si="115"/>
        <v/>
      </c>
      <c r="O946" s="110" t="str">
        <f>IF(D946="","",IF(VLOOKUP(D946,KPI!$A$4:$P$5000,16,FALSE)=0,"UNBILL","BILLED"))</f>
        <v/>
      </c>
      <c r="P946" s="90" t="str">
        <f t="shared" si="112"/>
        <v/>
      </c>
      <c r="Q946" s="168" t="str">
        <f t="shared" si="116"/>
        <v>ไม่ระบุ</v>
      </c>
      <c r="R946" s="169" t="str">
        <f t="shared" si="117"/>
        <v/>
      </c>
      <c r="U946" s="91">
        <v>946</v>
      </c>
    </row>
    <row r="947" spans="1:21" x14ac:dyDescent="0.35">
      <c r="A947" s="151" t="str">
        <f t="shared" ca="1" si="119"/>
        <v/>
      </c>
      <c r="B947" s="15">
        <v>956</v>
      </c>
      <c r="C947" s="81" t="str">
        <f t="shared" si="113"/>
        <v/>
      </c>
      <c r="E947" s="109" t="str">
        <f>IF(D947="","",VLOOKUP(D947,PROFILE!$B$6:$Z$5000,10,FALSE))</f>
        <v/>
      </c>
      <c r="F947" s="109" t="str">
        <f>IF(D947="","",VLOOKUP(D947,PROFILE!$B$6:$Z$5000,18,FALSE))</f>
        <v/>
      </c>
      <c r="G947" s="81" t="str">
        <f>IF(D947="","",VLOOKUP(D947,PROFILE!$B$6:$Z$5000,23,FALSE))</f>
        <v/>
      </c>
      <c r="H947" s="81" t="str">
        <f>IF(D947="","",VLOOKUP(D947,PROFILE!$B$6:$Z$5000,24,FALSE))</f>
        <v/>
      </c>
      <c r="I947" s="110" t="str">
        <f>IF(D947="","",VLOOKUP(D947,PROFILE!$B$6:$Z$5000,25,FALSE))</f>
        <v/>
      </c>
      <c r="K947" s="87" t="str">
        <f t="shared" si="114"/>
        <v/>
      </c>
      <c r="L947" s="87" t="str">
        <f t="shared" si="118"/>
        <v/>
      </c>
      <c r="N947" s="138" t="str">
        <f t="shared" si="115"/>
        <v/>
      </c>
      <c r="O947" s="110" t="str">
        <f>IF(D947="","",IF(VLOOKUP(D947,KPI!$A$4:$P$5000,16,FALSE)=0,"UNBILL","BILLED"))</f>
        <v/>
      </c>
      <c r="P947" s="90" t="str">
        <f t="shared" si="112"/>
        <v/>
      </c>
      <c r="Q947" s="168" t="str">
        <f t="shared" si="116"/>
        <v>ไม่ระบุ</v>
      </c>
      <c r="R947" s="169" t="str">
        <f t="shared" si="117"/>
        <v/>
      </c>
      <c r="U947" s="91">
        <v>947</v>
      </c>
    </row>
    <row r="948" spans="1:21" x14ac:dyDescent="0.35">
      <c r="A948" s="151" t="str">
        <f t="shared" ca="1" si="119"/>
        <v/>
      </c>
      <c r="B948" s="15">
        <v>957</v>
      </c>
      <c r="C948" s="81" t="str">
        <f t="shared" si="113"/>
        <v/>
      </c>
      <c r="E948" s="109" t="str">
        <f>IF(D948="","",VLOOKUP(D948,PROFILE!$B$6:$Z$5000,10,FALSE))</f>
        <v/>
      </c>
      <c r="F948" s="109" t="str">
        <f>IF(D948="","",VLOOKUP(D948,PROFILE!$B$6:$Z$5000,18,FALSE))</f>
        <v/>
      </c>
      <c r="G948" s="81" t="str">
        <f>IF(D948="","",VLOOKUP(D948,PROFILE!$B$6:$Z$5000,23,FALSE))</f>
        <v/>
      </c>
      <c r="H948" s="81" t="str">
        <f>IF(D948="","",VLOOKUP(D948,PROFILE!$B$6:$Z$5000,24,FALSE))</f>
        <v/>
      </c>
      <c r="I948" s="110" t="str">
        <f>IF(D948="","",VLOOKUP(D948,PROFILE!$B$6:$Z$5000,25,FALSE))</f>
        <v/>
      </c>
      <c r="K948" s="87" t="str">
        <f t="shared" si="114"/>
        <v/>
      </c>
      <c r="L948" s="87" t="str">
        <f t="shared" si="118"/>
        <v/>
      </c>
      <c r="N948" s="138" t="str">
        <f t="shared" si="115"/>
        <v/>
      </c>
      <c r="O948" s="110" t="str">
        <f>IF(D948="","",IF(VLOOKUP(D948,KPI!$A$4:$P$5000,16,FALSE)=0,"UNBILL","BILLED"))</f>
        <v/>
      </c>
      <c r="P948" s="90" t="str">
        <f t="shared" si="112"/>
        <v/>
      </c>
      <c r="Q948" s="168" t="str">
        <f t="shared" si="116"/>
        <v>ไม่ระบุ</v>
      </c>
      <c r="R948" s="169" t="str">
        <f t="shared" si="117"/>
        <v/>
      </c>
      <c r="U948" s="91">
        <v>948</v>
      </c>
    </row>
    <row r="949" spans="1:21" x14ac:dyDescent="0.35">
      <c r="A949" s="151" t="str">
        <f t="shared" ca="1" si="119"/>
        <v/>
      </c>
      <c r="B949" s="15">
        <v>958</v>
      </c>
      <c r="C949" s="81" t="str">
        <f t="shared" si="113"/>
        <v/>
      </c>
      <c r="E949" s="109" t="str">
        <f>IF(D949="","",VLOOKUP(D949,PROFILE!$B$6:$Z$5000,10,FALSE))</f>
        <v/>
      </c>
      <c r="F949" s="109" t="str">
        <f>IF(D949="","",VLOOKUP(D949,PROFILE!$B$6:$Z$5000,18,FALSE))</f>
        <v/>
      </c>
      <c r="G949" s="81" t="str">
        <f>IF(D949="","",VLOOKUP(D949,PROFILE!$B$6:$Z$5000,23,FALSE))</f>
        <v/>
      </c>
      <c r="H949" s="81" t="str">
        <f>IF(D949="","",VLOOKUP(D949,PROFILE!$B$6:$Z$5000,24,FALSE))</f>
        <v/>
      </c>
      <c r="I949" s="110" t="str">
        <f>IF(D949="","",VLOOKUP(D949,PROFILE!$B$6:$Z$5000,25,FALSE))</f>
        <v/>
      </c>
      <c r="K949" s="87" t="str">
        <f t="shared" si="114"/>
        <v/>
      </c>
      <c r="L949" s="87" t="str">
        <f t="shared" si="118"/>
        <v/>
      </c>
      <c r="N949" s="138" t="str">
        <f t="shared" si="115"/>
        <v/>
      </c>
      <c r="O949" s="110" t="str">
        <f>IF(D949="","",IF(VLOOKUP(D949,KPI!$A$4:$P$5000,16,FALSE)=0,"UNBILL","BILLED"))</f>
        <v/>
      </c>
      <c r="P949" s="90" t="str">
        <f t="shared" si="112"/>
        <v/>
      </c>
      <c r="Q949" s="168" t="str">
        <f t="shared" si="116"/>
        <v>ไม่ระบุ</v>
      </c>
      <c r="R949" s="169" t="str">
        <f t="shared" si="117"/>
        <v/>
      </c>
      <c r="U949" s="91">
        <v>949</v>
      </c>
    </row>
    <row r="950" spans="1:21" x14ac:dyDescent="0.35">
      <c r="A950" s="151" t="str">
        <f t="shared" ca="1" si="119"/>
        <v/>
      </c>
      <c r="B950" s="15">
        <v>959</v>
      </c>
      <c r="C950" s="81" t="str">
        <f t="shared" si="113"/>
        <v/>
      </c>
      <c r="E950" s="109" t="str">
        <f>IF(D950="","",VLOOKUP(D950,PROFILE!$B$6:$Z$5000,10,FALSE))</f>
        <v/>
      </c>
      <c r="F950" s="109" t="str">
        <f>IF(D950="","",VLOOKUP(D950,PROFILE!$B$6:$Z$5000,18,FALSE))</f>
        <v/>
      </c>
      <c r="G950" s="81" t="str">
        <f>IF(D950="","",VLOOKUP(D950,PROFILE!$B$6:$Z$5000,23,FALSE))</f>
        <v/>
      </c>
      <c r="H950" s="81" t="str">
        <f>IF(D950="","",VLOOKUP(D950,PROFILE!$B$6:$Z$5000,24,FALSE))</f>
        <v/>
      </c>
      <c r="I950" s="110" t="str">
        <f>IF(D950="","",VLOOKUP(D950,PROFILE!$B$6:$Z$5000,25,FALSE))</f>
        <v/>
      </c>
      <c r="K950" s="87" t="str">
        <f t="shared" si="114"/>
        <v/>
      </c>
      <c r="L950" s="87" t="str">
        <f t="shared" si="118"/>
        <v/>
      </c>
      <c r="N950" s="138" t="str">
        <f t="shared" si="115"/>
        <v/>
      </c>
      <c r="O950" s="110" t="str">
        <f>IF(D950="","",IF(VLOOKUP(D950,KPI!$A$4:$P$5000,16,FALSE)=0,"UNBILL","BILLED"))</f>
        <v/>
      </c>
      <c r="P950" s="90" t="str">
        <f t="shared" ref="P950:P1000" si="120">IF(D950="","","NP")</f>
        <v/>
      </c>
      <c r="Q950" s="168" t="str">
        <f t="shared" si="116"/>
        <v>ไม่ระบุ</v>
      </c>
      <c r="R950" s="169" t="str">
        <f t="shared" si="117"/>
        <v/>
      </c>
      <c r="U950" s="91">
        <v>950</v>
      </c>
    </row>
    <row r="951" spans="1:21" x14ac:dyDescent="0.35">
      <c r="A951" s="151" t="str">
        <f t="shared" ca="1" si="119"/>
        <v/>
      </c>
      <c r="B951" s="15">
        <v>960</v>
      </c>
      <c r="C951" s="81" t="str">
        <f t="shared" si="113"/>
        <v/>
      </c>
      <c r="E951" s="109" t="str">
        <f>IF(D951="","",VLOOKUP(D951,PROFILE!$B$6:$Z$5000,10,FALSE))</f>
        <v/>
      </c>
      <c r="F951" s="109" t="str">
        <f>IF(D951="","",VLOOKUP(D951,PROFILE!$B$6:$Z$5000,18,FALSE))</f>
        <v/>
      </c>
      <c r="G951" s="81" t="str">
        <f>IF(D951="","",VLOOKUP(D951,PROFILE!$B$6:$Z$5000,23,FALSE))</f>
        <v/>
      </c>
      <c r="H951" s="81" t="str">
        <f>IF(D951="","",VLOOKUP(D951,PROFILE!$B$6:$Z$5000,24,FALSE))</f>
        <v/>
      </c>
      <c r="I951" s="110" t="str">
        <f>IF(D951="","",VLOOKUP(D951,PROFILE!$B$6:$Z$5000,25,FALSE))</f>
        <v/>
      </c>
      <c r="K951" s="87" t="str">
        <f t="shared" si="114"/>
        <v/>
      </c>
      <c r="L951" s="87" t="str">
        <f t="shared" si="118"/>
        <v/>
      </c>
      <c r="N951" s="138" t="str">
        <f t="shared" si="115"/>
        <v/>
      </c>
      <c r="O951" s="110" t="str">
        <f>IF(D951="","",IF(VLOOKUP(D951,KPI!$A$4:$P$5000,16,FALSE)=0,"UNBILL","BILLED"))</f>
        <v/>
      </c>
      <c r="P951" s="90" t="str">
        <f t="shared" si="120"/>
        <v/>
      </c>
      <c r="Q951" s="168" t="str">
        <f t="shared" si="116"/>
        <v>ไม่ระบุ</v>
      </c>
      <c r="R951" s="169" t="str">
        <f t="shared" si="117"/>
        <v/>
      </c>
      <c r="U951" s="91">
        <v>951</v>
      </c>
    </row>
    <row r="952" spans="1:21" x14ac:dyDescent="0.35">
      <c r="A952" s="151" t="str">
        <f t="shared" ca="1" si="119"/>
        <v/>
      </c>
      <c r="B952" s="15">
        <v>961</v>
      </c>
      <c r="C952" s="81" t="str">
        <f t="shared" si="113"/>
        <v/>
      </c>
      <c r="E952" s="109" t="str">
        <f>IF(D952="","",VLOOKUP(D952,PROFILE!$B$6:$Z$5000,10,FALSE))</f>
        <v/>
      </c>
      <c r="F952" s="109" t="str">
        <f>IF(D952="","",VLOOKUP(D952,PROFILE!$B$6:$Z$5000,18,FALSE))</f>
        <v/>
      </c>
      <c r="G952" s="81" t="str">
        <f>IF(D952="","",VLOOKUP(D952,PROFILE!$B$6:$Z$5000,23,FALSE))</f>
        <v/>
      </c>
      <c r="H952" s="81" t="str">
        <f>IF(D952="","",VLOOKUP(D952,PROFILE!$B$6:$Z$5000,24,FALSE))</f>
        <v/>
      </c>
      <c r="I952" s="110" t="str">
        <f>IF(D952="","",VLOOKUP(D952,PROFILE!$B$6:$Z$5000,25,FALSE))</f>
        <v/>
      </c>
      <c r="K952" s="87" t="str">
        <f t="shared" si="114"/>
        <v/>
      </c>
      <c r="L952" s="87" t="str">
        <f t="shared" si="118"/>
        <v/>
      </c>
      <c r="N952" s="138" t="str">
        <f t="shared" si="115"/>
        <v/>
      </c>
      <c r="O952" s="110" t="str">
        <f>IF(D952="","",IF(VLOOKUP(D952,KPI!$A$4:$P$5000,16,FALSE)=0,"UNBILL","BILLED"))</f>
        <v/>
      </c>
      <c r="P952" s="90" t="str">
        <f t="shared" si="120"/>
        <v/>
      </c>
      <c r="Q952" s="168" t="str">
        <f t="shared" si="116"/>
        <v>ไม่ระบุ</v>
      </c>
      <c r="R952" s="169" t="str">
        <f t="shared" si="117"/>
        <v/>
      </c>
      <c r="U952" s="91">
        <v>952</v>
      </c>
    </row>
    <row r="953" spans="1:21" x14ac:dyDescent="0.35">
      <c r="A953" s="151" t="str">
        <f t="shared" ca="1" si="119"/>
        <v/>
      </c>
      <c r="B953" s="15">
        <v>962</v>
      </c>
      <c r="C953" s="81" t="str">
        <f t="shared" ref="C953:C988" si="121">IF(D953="","","BL-"&amp;B953)</f>
        <v/>
      </c>
      <c r="E953" s="109" t="str">
        <f>IF(D953="","",VLOOKUP(D953,PROFILE!$B$6:$Z$5000,10,FALSE))</f>
        <v/>
      </c>
      <c r="F953" s="109" t="str">
        <f>IF(D953="","",VLOOKUP(D953,PROFILE!$B$6:$Z$5000,18,FALSE))</f>
        <v/>
      </c>
      <c r="G953" s="81" t="str">
        <f>IF(D953="","",VLOOKUP(D953,PROFILE!$B$6:$Z$5000,23,FALSE))</f>
        <v/>
      </c>
      <c r="H953" s="81" t="str">
        <f>IF(D953="","",VLOOKUP(D953,PROFILE!$B$6:$Z$5000,24,FALSE))</f>
        <v/>
      </c>
      <c r="I953" s="110" t="str">
        <f>IF(D953="","",VLOOKUP(D953,PROFILE!$B$6:$Z$5000,25,FALSE))</f>
        <v/>
      </c>
      <c r="K953" s="87" t="str">
        <f t="shared" ref="K953:K988" si="122">IF(D953="","",J953+(J953*0.07))</f>
        <v/>
      </c>
      <c r="L953" s="87" t="str">
        <f t="shared" si="118"/>
        <v/>
      </c>
      <c r="N953" s="138" t="str">
        <f t="shared" si="115"/>
        <v/>
      </c>
      <c r="O953" s="110" t="str">
        <f>IF(D953="","",IF(VLOOKUP(D953,KPI!$A$4:$P$5000,16,FALSE)=0,"UNBILL","BILLED"))</f>
        <v/>
      </c>
      <c r="P953" s="90" t="str">
        <f t="shared" si="120"/>
        <v/>
      </c>
      <c r="Q953" s="168" t="str">
        <f t="shared" si="116"/>
        <v>ไม่ระบุ</v>
      </c>
      <c r="R953" s="169" t="str">
        <f t="shared" si="117"/>
        <v/>
      </c>
      <c r="U953" s="91">
        <v>953</v>
      </c>
    </row>
    <row r="954" spans="1:21" x14ac:dyDescent="0.35">
      <c r="A954" s="151" t="str">
        <f t="shared" ca="1" si="119"/>
        <v/>
      </c>
      <c r="B954" s="15">
        <v>963</v>
      </c>
      <c r="C954" s="81" t="str">
        <f t="shared" si="121"/>
        <v/>
      </c>
      <c r="E954" s="109" t="str">
        <f>IF(D954="","",VLOOKUP(D954,PROFILE!$B$6:$Z$5000,10,FALSE))</f>
        <v/>
      </c>
      <c r="F954" s="109" t="str">
        <f>IF(D954="","",VLOOKUP(D954,PROFILE!$B$6:$Z$5000,18,FALSE))</f>
        <v/>
      </c>
      <c r="G954" s="81" t="str">
        <f>IF(D954="","",VLOOKUP(D954,PROFILE!$B$6:$Z$5000,23,FALSE))</f>
        <v/>
      </c>
      <c r="H954" s="81" t="str">
        <f>IF(D954="","",VLOOKUP(D954,PROFILE!$B$6:$Z$5000,24,FALSE))</f>
        <v/>
      </c>
      <c r="I954" s="110" t="str">
        <f>IF(D954="","",VLOOKUP(D954,PROFILE!$B$6:$Z$5000,25,FALSE))</f>
        <v/>
      </c>
      <c r="K954" s="87" t="str">
        <f t="shared" si="122"/>
        <v/>
      </c>
      <c r="L954" s="87" t="str">
        <f t="shared" si="118"/>
        <v/>
      </c>
      <c r="N954" s="138" t="str">
        <f t="shared" si="115"/>
        <v/>
      </c>
      <c r="O954" s="110" t="str">
        <f>IF(D954="","",IF(VLOOKUP(D954,KPI!$A$4:$P$5000,16,FALSE)=0,"UNBILL","BILLED"))</f>
        <v/>
      </c>
      <c r="P954" s="90" t="str">
        <f t="shared" si="120"/>
        <v/>
      </c>
      <c r="Q954" s="168" t="str">
        <f t="shared" si="116"/>
        <v>ไม่ระบุ</v>
      </c>
      <c r="R954" s="169" t="str">
        <f t="shared" si="117"/>
        <v/>
      </c>
      <c r="U954" s="91">
        <v>954</v>
      </c>
    </row>
    <row r="955" spans="1:21" x14ac:dyDescent="0.35">
      <c r="A955" s="151" t="str">
        <f t="shared" ca="1" si="119"/>
        <v/>
      </c>
      <c r="B955" s="15">
        <v>964</v>
      </c>
      <c r="C955" s="81" t="str">
        <f t="shared" si="121"/>
        <v/>
      </c>
      <c r="E955" s="109" t="str">
        <f>IF(D955="","",VLOOKUP(D955,PROFILE!$B$6:$Z$5000,10,FALSE))</f>
        <v/>
      </c>
      <c r="F955" s="109" t="str">
        <f>IF(D955="","",VLOOKUP(D955,PROFILE!$B$6:$Z$5000,18,FALSE))</f>
        <v/>
      </c>
      <c r="G955" s="81" t="str">
        <f>IF(D955="","",VLOOKUP(D955,PROFILE!$B$6:$Z$5000,23,FALSE))</f>
        <v/>
      </c>
      <c r="H955" s="81" t="str">
        <f>IF(D955="","",VLOOKUP(D955,PROFILE!$B$6:$Z$5000,24,FALSE))</f>
        <v/>
      </c>
      <c r="I955" s="110" t="str">
        <f>IF(D955="","",VLOOKUP(D955,PROFILE!$B$6:$Z$5000,25,FALSE))</f>
        <v/>
      </c>
      <c r="K955" s="87" t="str">
        <f t="shared" si="122"/>
        <v/>
      </c>
      <c r="L955" s="87" t="str">
        <f t="shared" si="118"/>
        <v/>
      </c>
      <c r="N955" s="138" t="str">
        <f t="shared" si="115"/>
        <v/>
      </c>
      <c r="O955" s="110" t="str">
        <f>IF(D955="","",IF(VLOOKUP(D955,KPI!$A$4:$P$5000,16,FALSE)=0,"UNBILL","BILLED"))</f>
        <v/>
      </c>
      <c r="P955" s="90" t="str">
        <f t="shared" si="120"/>
        <v/>
      </c>
      <c r="Q955" s="168" t="str">
        <f t="shared" si="116"/>
        <v>ไม่ระบุ</v>
      </c>
      <c r="R955" s="169" t="str">
        <f t="shared" si="117"/>
        <v/>
      </c>
      <c r="U955" s="91">
        <v>955</v>
      </c>
    </row>
    <row r="956" spans="1:21" x14ac:dyDescent="0.35">
      <c r="A956" s="151" t="str">
        <f t="shared" ca="1" si="119"/>
        <v/>
      </c>
      <c r="B956" s="15">
        <v>965</v>
      </c>
      <c r="C956" s="81" t="str">
        <f t="shared" si="121"/>
        <v/>
      </c>
      <c r="E956" s="109" t="str">
        <f>IF(D956="","",VLOOKUP(D956,PROFILE!$B$6:$Z$5000,10,FALSE))</f>
        <v/>
      </c>
      <c r="F956" s="109" t="str">
        <f>IF(D956="","",VLOOKUP(D956,PROFILE!$B$6:$Z$5000,18,FALSE))</f>
        <v/>
      </c>
      <c r="G956" s="81" t="str">
        <f>IF(D956="","",VLOOKUP(D956,PROFILE!$B$6:$Z$5000,23,FALSE))</f>
        <v/>
      </c>
      <c r="H956" s="81" t="str">
        <f>IF(D956="","",VLOOKUP(D956,PROFILE!$B$6:$Z$5000,24,FALSE))</f>
        <v/>
      </c>
      <c r="I956" s="110" t="str">
        <f>IF(D956="","",VLOOKUP(D956,PROFILE!$B$6:$Z$5000,25,FALSE))</f>
        <v/>
      </c>
      <c r="K956" s="87" t="str">
        <f t="shared" si="122"/>
        <v/>
      </c>
      <c r="L956" s="87" t="str">
        <f t="shared" si="118"/>
        <v/>
      </c>
      <c r="N956" s="138" t="str">
        <f t="shared" si="115"/>
        <v/>
      </c>
      <c r="O956" s="110" t="str">
        <f>IF(D956="","",IF(VLOOKUP(D956,KPI!$A$4:$P$5000,16,FALSE)=0,"UNBILL","BILLED"))</f>
        <v/>
      </c>
      <c r="P956" s="90" t="str">
        <f t="shared" si="120"/>
        <v/>
      </c>
      <c r="Q956" s="168" t="str">
        <f t="shared" si="116"/>
        <v>ไม่ระบุ</v>
      </c>
      <c r="R956" s="169" t="str">
        <f t="shared" si="117"/>
        <v/>
      </c>
      <c r="U956" s="91">
        <v>956</v>
      </c>
    </row>
    <row r="957" spans="1:21" x14ac:dyDescent="0.35">
      <c r="A957" s="151" t="str">
        <f t="shared" ca="1" si="119"/>
        <v/>
      </c>
      <c r="B957" s="15">
        <v>966</v>
      </c>
      <c r="C957" s="81" t="str">
        <f t="shared" si="121"/>
        <v/>
      </c>
      <c r="E957" s="109" t="str">
        <f>IF(D957="","",VLOOKUP(D957,PROFILE!$B$6:$Z$5000,10,FALSE))</f>
        <v/>
      </c>
      <c r="F957" s="109" t="str">
        <f>IF(D957="","",VLOOKUP(D957,PROFILE!$B$6:$Z$5000,18,FALSE))</f>
        <v/>
      </c>
      <c r="G957" s="81" t="str">
        <f>IF(D957="","",VLOOKUP(D957,PROFILE!$B$6:$Z$5000,23,FALSE))</f>
        <v/>
      </c>
      <c r="H957" s="81" t="str">
        <f>IF(D957="","",VLOOKUP(D957,PROFILE!$B$6:$Z$5000,24,FALSE))</f>
        <v/>
      </c>
      <c r="I957" s="110" t="str">
        <f>IF(D957="","",VLOOKUP(D957,PROFILE!$B$6:$Z$5000,25,FALSE))</f>
        <v/>
      </c>
      <c r="K957" s="87" t="str">
        <f t="shared" si="122"/>
        <v/>
      </c>
      <c r="L957" s="87" t="str">
        <f t="shared" si="118"/>
        <v/>
      </c>
      <c r="N957" s="138" t="str">
        <f t="shared" si="115"/>
        <v/>
      </c>
      <c r="O957" s="110" t="str">
        <f>IF(D957="","",IF(VLOOKUP(D957,KPI!$A$4:$P$5000,16,FALSE)=0,"UNBILL","BILLED"))</f>
        <v/>
      </c>
      <c r="P957" s="90" t="str">
        <f t="shared" si="120"/>
        <v/>
      </c>
      <c r="Q957" s="168" t="str">
        <f t="shared" si="116"/>
        <v>ไม่ระบุ</v>
      </c>
      <c r="R957" s="169" t="str">
        <f t="shared" si="117"/>
        <v/>
      </c>
      <c r="U957" s="91">
        <v>957</v>
      </c>
    </row>
    <row r="958" spans="1:21" x14ac:dyDescent="0.35">
      <c r="A958" s="151" t="str">
        <f t="shared" ca="1" si="119"/>
        <v/>
      </c>
      <c r="B958" s="15">
        <v>967</v>
      </c>
      <c r="C958" s="81" t="str">
        <f t="shared" si="121"/>
        <v/>
      </c>
      <c r="E958" s="109" t="str">
        <f>IF(D958="","",VLOOKUP(D958,PROFILE!$B$6:$Z$5000,10,FALSE))</f>
        <v/>
      </c>
      <c r="F958" s="109" t="str">
        <f>IF(D958="","",VLOOKUP(D958,PROFILE!$B$6:$Z$5000,18,FALSE))</f>
        <v/>
      </c>
      <c r="G958" s="81" t="str">
        <f>IF(D958="","",VLOOKUP(D958,PROFILE!$B$6:$Z$5000,23,FALSE))</f>
        <v/>
      </c>
      <c r="H958" s="81" t="str">
        <f>IF(D958="","",VLOOKUP(D958,PROFILE!$B$6:$Z$5000,24,FALSE))</f>
        <v/>
      </c>
      <c r="I958" s="110" t="str">
        <f>IF(D958="","",VLOOKUP(D958,PROFILE!$B$6:$Z$5000,25,FALSE))</f>
        <v/>
      </c>
      <c r="K958" s="87" t="str">
        <f t="shared" si="122"/>
        <v/>
      </c>
      <c r="L958" s="87" t="str">
        <f t="shared" si="118"/>
        <v/>
      </c>
      <c r="N958" s="138" t="str">
        <f t="shared" si="115"/>
        <v/>
      </c>
      <c r="O958" s="110" t="str">
        <f>IF(D958="","",IF(VLOOKUP(D958,KPI!$A$4:$P$5000,16,FALSE)=0,"UNBILL","BILLED"))</f>
        <v/>
      </c>
      <c r="P958" s="90" t="str">
        <f t="shared" si="120"/>
        <v/>
      </c>
      <c r="Q958" s="168" t="str">
        <f t="shared" si="116"/>
        <v>ไม่ระบุ</v>
      </c>
      <c r="R958" s="169" t="str">
        <f t="shared" si="117"/>
        <v/>
      </c>
      <c r="U958" s="91">
        <v>958</v>
      </c>
    </row>
    <row r="959" spans="1:21" x14ac:dyDescent="0.35">
      <c r="A959" s="151" t="str">
        <f t="shared" ca="1" si="119"/>
        <v/>
      </c>
      <c r="B959" s="15">
        <v>968</v>
      </c>
      <c r="C959" s="81" t="str">
        <f t="shared" si="121"/>
        <v/>
      </c>
      <c r="E959" s="109" t="str">
        <f>IF(D959="","",VLOOKUP(D959,PROFILE!$B$6:$Z$5000,10,FALSE))</f>
        <v/>
      </c>
      <c r="F959" s="109" t="str">
        <f>IF(D959="","",VLOOKUP(D959,PROFILE!$B$6:$Z$5000,18,FALSE))</f>
        <v/>
      </c>
      <c r="G959" s="81" t="str">
        <f>IF(D959="","",VLOOKUP(D959,PROFILE!$B$6:$Z$5000,23,FALSE))</f>
        <v/>
      </c>
      <c r="H959" s="81" t="str">
        <f>IF(D959="","",VLOOKUP(D959,PROFILE!$B$6:$Z$5000,24,FALSE))</f>
        <v/>
      </c>
      <c r="I959" s="110" t="str">
        <f>IF(D959="","",VLOOKUP(D959,PROFILE!$B$6:$Z$5000,25,FALSE))</f>
        <v/>
      </c>
      <c r="K959" s="87" t="str">
        <f t="shared" si="122"/>
        <v/>
      </c>
      <c r="L959" s="87" t="str">
        <f t="shared" si="118"/>
        <v/>
      </c>
      <c r="N959" s="138" t="str">
        <f t="shared" si="115"/>
        <v/>
      </c>
      <c r="O959" s="110" t="str">
        <f>IF(D959="","",IF(VLOOKUP(D959,KPI!$A$4:$P$5000,16,FALSE)=0,"UNBILL","BILLED"))</f>
        <v/>
      </c>
      <c r="P959" s="90" t="str">
        <f t="shared" si="120"/>
        <v/>
      </c>
      <c r="Q959" s="168" t="str">
        <f t="shared" si="116"/>
        <v>ไม่ระบุ</v>
      </c>
      <c r="R959" s="169" t="str">
        <f t="shared" si="117"/>
        <v/>
      </c>
      <c r="U959" s="91">
        <v>959</v>
      </c>
    </row>
    <row r="960" spans="1:21" x14ac:dyDescent="0.35">
      <c r="A960" s="151" t="str">
        <f t="shared" ca="1" si="119"/>
        <v/>
      </c>
      <c r="B960" s="15">
        <v>969</v>
      </c>
      <c r="C960" s="81" t="str">
        <f t="shared" si="121"/>
        <v/>
      </c>
      <c r="E960" s="109" t="str">
        <f>IF(D960="","",VLOOKUP(D960,PROFILE!$B$6:$Z$5000,10,FALSE))</f>
        <v/>
      </c>
      <c r="F960" s="109" t="str">
        <f>IF(D960="","",VLOOKUP(D960,PROFILE!$B$6:$Z$5000,18,FALSE))</f>
        <v/>
      </c>
      <c r="G960" s="81" t="str">
        <f>IF(D960="","",VLOOKUP(D960,PROFILE!$B$6:$Z$5000,23,FALSE))</f>
        <v/>
      </c>
      <c r="H960" s="81" t="str">
        <f>IF(D960="","",VLOOKUP(D960,PROFILE!$B$6:$Z$5000,24,FALSE))</f>
        <v/>
      </c>
      <c r="I960" s="110" t="str">
        <f>IF(D960="","",VLOOKUP(D960,PROFILE!$B$6:$Z$5000,25,FALSE))</f>
        <v/>
      </c>
      <c r="K960" s="87" t="str">
        <f t="shared" si="122"/>
        <v/>
      </c>
      <c r="L960" s="87" t="str">
        <f t="shared" si="118"/>
        <v/>
      </c>
      <c r="N960" s="138" t="str">
        <f t="shared" si="115"/>
        <v/>
      </c>
      <c r="O960" s="110" t="str">
        <f>IF(D960="","",IF(VLOOKUP(D960,KPI!$A$4:$P$5000,16,FALSE)=0,"UNBILL","BILLED"))</f>
        <v/>
      </c>
      <c r="P960" s="90" t="str">
        <f t="shared" si="120"/>
        <v/>
      </c>
      <c r="Q960" s="168" t="str">
        <f t="shared" si="116"/>
        <v>ไม่ระบุ</v>
      </c>
      <c r="R960" s="169" t="str">
        <f t="shared" si="117"/>
        <v/>
      </c>
      <c r="U960" s="91">
        <v>960</v>
      </c>
    </row>
    <row r="961" spans="1:21" x14ac:dyDescent="0.35">
      <c r="A961" s="151" t="str">
        <f t="shared" ca="1" si="119"/>
        <v/>
      </c>
      <c r="B961" s="15">
        <v>970</v>
      </c>
      <c r="C961" s="81" t="str">
        <f t="shared" si="121"/>
        <v/>
      </c>
      <c r="E961" s="109" t="str">
        <f>IF(D961="","",VLOOKUP(D961,PROFILE!$B$6:$Z$5000,10,FALSE))</f>
        <v/>
      </c>
      <c r="F961" s="109" t="str">
        <f>IF(D961="","",VLOOKUP(D961,PROFILE!$B$6:$Z$5000,18,FALSE))</f>
        <v/>
      </c>
      <c r="G961" s="81" t="str">
        <f>IF(D961="","",VLOOKUP(D961,PROFILE!$B$6:$Z$5000,23,FALSE))</f>
        <v/>
      </c>
      <c r="H961" s="81" t="str">
        <f>IF(D961="","",VLOOKUP(D961,PROFILE!$B$6:$Z$5000,24,FALSE))</f>
        <v/>
      </c>
      <c r="I961" s="110" t="str">
        <f>IF(D961="","",VLOOKUP(D961,PROFILE!$B$6:$Z$5000,25,FALSE))</f>
        <v/>
      </c>
      <c r="K961" s="87" t="str">
        <f t="shared" si="122"/>
        <v/>
      </c>
      <c r="L961" s="87" t="str">
        <f t="shared" si="118"/>
        <v/>
      </c>
      <c r="N961" s="138" t="str">
        <f t="shared" si="115"/>
        <v/>
      </c>
      <c r="O961" s="110" t="str">
        <f>IF(D961="","",IF(VLOOKUP(D961,KPI!$A$4:$P$5000,16,FALSE)=0,"UNBILL","BILLED"))</f>
        <v/>
      </c>
      <c r="P961" s="90" t="str">
        <f t="shared" si="120"/>
        <v/>
      </c>
      <c r="Q961" s="168" t="str">
        <f t="shared" si="116"/>
        <v>ไม่ระบุ</v>
      </c>
      <c r="R961" s="169" t="str">
        <f t="shared" si="117"/>
        <v/>
      </c>
      <c r="U961" s="91">
        <v>961</v>
      </c>
    </row>
    <row r="962" spans="1:21" x14ac:dyDescent="0.35">
      <c r="A962" s="151" t="str">
        <f t="shared" ca="1" si="119"/>
        <v/>
      </c>
      <c r="B962" s="15">
        <v>971</v>
      </c>
      <c r="C962" s="81" t="str">
        <f t="shared" si="121"/>
        <v/>
      </c>
      <c r="E962" s="109" t="str">
        <f>IF(D962="","",VLOOKUP(D962,PROFILE!$B$6:$Z$5000,10,FALSE))</f>
        <v/>
      </c>
      <c r="F962" s="109" t="str">
        <f>IF(D962="","",VLOOKUP(D962,PROFILE!$B$6:$Z$5000,18,FALSE))</f>
        <v/>
      </c>
      <c r="G962" s="81" t="str">
        <f>IF(D962="","",VLOOKUP(D962,PROFILE!$B$6:$Z$5000,23,FALSE))</f>
        <v/>
      </c>
      <c r="H962" s="81" t="str">
        <f>IF(D962="","",VLOOKUP(D962,PROFILE!$B$6:$Z$5000,24,FALSE))</f>
        <v/>
      </c>
      <c r="I962" s="110" t="str">
        <f>IF(D962="","",VLOOKUP(D962,PROFILE!$B$6:$Z$5000,25,FALSE))</f>
        <v/>
      </c>
      <c r="K962" s="87" t="str">
        <f t="shared" si="122"/>
        <v/>
      </c>
      <c r="L962" s="87" t="str">
        <f t="shared" si="118"/>
        <v/>
      </c>
      <c r="N962" s="138" t="str">
        <f t="shared" si="115"/>
        <v/>
      </c>
      <c r="O962" s="110" t="str">
        <f>IF(D962="","",IF(VLOOKUP(D962,KPI!$A$4:$P$5000,16,FALSE)=0,"UNBILL","BILLED"))</f>
        <v/>
      </c>
      <c r="P962" s="90" t="str">
        <f t="shared" si="120"/>
        <v/>
      </c>
      <c r="Q962" s="168" t="str">
        <f t="shared" si="116"/>
        <v>ไม่ระบุ</v>
      </c>
      <c r="R962" s="169" t="str">
        <f t="shared" si="117"/>
        <v/>
      </c>
      <c r="U962" s="91">
        <v>962</v>
      </c>
    </row>
    <row r="963" spans="1:21" x14ac:dyDescent="0.35">
      <c r="A963" s="151" t="str">
        <f t="shared" ca="1" si="119"/>
        <v/>
      </c>
      <c r="B963" s="15">
        <v>972</v>
      </c>
      <c r="C963" s="81" t="str">
        <f t="shared" si="121"/>
        <v/>
      </c>
      <c r="E963" s="109" t="str">
        <f>IF(D963="","",VLOOKUP(D963,PROFILE!$B$6:$Z$5000,10,FALSE))</f>
        <v/>
      </c>
      <c r="F963" s="109" t="str">
        <f>IF(D963="","",VLOOKUP(D963,PROFILE!$B$6:$Z$5000,18,FALSE))</f>
        <v/>
      </c>
      <c r="G963" s="81" t="str">
        <f>IF(D963="","",VLOOKUP(D963,PROFILE!$B$6:$Z$5000,23,FALSE))</f>
        <v/>
      </c>
      <c r="H963" s="81" t="str">
        <f>IF(D963="","",VLOOKUP(D963,PROFILE!$B$6:$Z$5000,24,FALSE))</f>
        <v/>
      </c>
      <c r="I963" s="110" t="str">
        <f>IF(D963="","",VLOOKUP(D963,PROFILE!$B$6:$Z$5000,25,FALSE))</f>
        <v/>
      </c>
      <c r="K963" s="87" t="str">
        <f t="shared" si="122"/>
        <v/>
      </c>
      <c r="L963" s="87" t="str">
        <f t="shared" si="118"/>
        <v/>
      </c>
      <c r="N963" s="138" t="str">
        <f t="shared" si="115"/>
        <v/>
      </c>
      <c r="O963" s="110" t="str">
        <f>IF(D963="","",IF(VLOOKUP(D963,KPI!$A$4:$P$5000,16,FALSE)=0,"UNBILL","BILLED"))</f>
        <v/>
      </c>
      <c r="P963" s="90" t="str">
        <f t="shared" si="120"/>
        <v/>
      </c>
      <c r="Q963" s="168" t="str">
        <f t="shared" si="116"/>
        <v>ไม่ระบุ</v>
      </c>
      <c r="R963" s="169" t="str">
        <f t="shared" si="117"/>
        <v/>
      </c>
      <c r="U963" s="91">
        <v>963</v>
      </c>
    </row>
    <row r="964" spans="1:21" x14ac:dyDescent="0.35">
      <c r="A964" s="151" t="str">
        <f t="shared" ca="1" si="119"/>
        <v/>
      </c>
      <c r="B964" s="15">
        <v>973</v>
      </c>
      <c r="C964" s="81" t="str">
        <f t="shared" si="121"/>
        <v/>
      </c>
      <c r="E964" s="109" t="str">
        <f>IF(D964="","",VLOOKUP(D964,PROFILE!$B$6:$Z$5000,10,FALSE))</f>
        <v/>
      </c>
      <c r="F964" s="109" t="str">
        <f>IF(D964="","",VLOOKUP(D964,PROFILE!$B$6:$Z$5000,18,FALSE))</f>
        <v/>
      </c>
      <c r="G964" s="81" t="str">
        <f>IF(D964="","",VLOOKUP(D964,PROFILE!$B$6:$Z$5000,23,FALSE))</f>
        <v/>
      </c>
      <c r="H964" s="81" t="str">
        <f>IF(D964="","",VLOOKUP(D964,PROFILE!$B$6:$Z$5000,24,FALSE))</f>
        <v/>
      </c>
      <c r="I964" s="110" t="str">
        <f>IF(D964="","",VLOOKUP(D964,PROFILE!$B$6:$Z$5000,25,FALSE))</f>
        <v/>
      </c>
      <c r="K964" s="87" t="str">
        <f t="shared" si="122"/>
        <v/>
      </c>
      <c r="L964" s="87" t="str">
        <f t="shared" si="118"/>
        <v/>
      </c>
      <c r="N964" s="138" t="str">
        <f t="shared" si="115"/>
        <v/>
      </c>
      <c r="O964" s="110" t="str">
        <f>IF(D964="","",IF(VLOOKUP(D964,KPI!$A$4:$P$5000,16,FALSE)=0,"UNBILL","BILLED"))</f>
        <v/>
      </c>
      <c r="P964" s="90" t="str">
        <f t="shared" si="120"/>
        <v/>
      </c>
      <c r="Q964" s="168" t="str">
        <f t="shared" si="116"/>
        <v>ไม่ระบุ</v>
      </c>
      <c r="R964" s="169" t="str">
        <f t="shared" si="117"/>
        <v/>
      </c>
      <c r="U964" s="91">
        <v>964</v>
      </c>
    </row>
    <row r="965" spans="1:21" x14ac:dyDescent="0.35">
      <c r="A965" s="151" t="str">
        <f t="shared" ca="1" si="119"/>
        <v/>
      </c>
      <c r="B965" s="15">
        <v>974</v>
      </c>
      <c r="C965" s="81" t="str">
        <f t="shared" si="121"/>
        <v/>
      </c>
      <c r="E965" s="109" t="str">
        <f>IF(D965="","",VLOOKUP(D965,PROFILE!$B$6:$Z$5000,10,FALSE))</f>
        <v/>
      </c>
      <c r="F965" s="109" t="str">
        <f>IF(D965="","",VLOOKUP(D965,PROFILE!$B$6:$Z$5000,18,FALSE))</f>
        <v/>
      </c>
      <c r="G965" s="81" t="str">
        <f>IF(D965="","",VLOOKUP(D965,PROFILE!$B$6:$Z$5000,23,FALSE))</f>
        <v/>
      </c>
      <c r="H965" s="81" t="str">
        <f>IF(D965="","",VLOOKUP(D965,PROFILE!$B$6:$Z$5000,24,FALSE))</f>
        <v/>
      </c>
      <c r="I965" s="110" t="str">
        <f>IF(D965="","",VLOOKUP(D965,PROFILE!$B$6:$Z$5000,25,FALSE))</f>
        <v/>
      </c>
      <c r="K965" s="87" t="str">
        <f t="shared" si="122"/>
        <v/>
      </c>
      <c r="L965" s="87" t="str">
        <f t="shared" si="118"/>
        <v/>
      </c>
      <c r="N965" s="138" t="str">
        <f t="shared" ref="N965:N988" si="123">IF(D965="","",J965-L965)</f>
        <v/>
      </c>
      <c r="O965" s="110" t="str">
        <f>IF(D965="","",IF(VLOOKUP(D965,KPI!$A$4:$P$5000,16,FALSE)=0,"UNBILL","BILLED"))</f>
        <v/>
      </c>
      <c r="P965" s="90" t="str">
        <f t="shared" si="120"/>
        <v/>
      </c>
      <c r="Q965" s="168" t="str">
        <f t="shared" ref="Q965:Q1000" si="124">IFERROR(VALUE(MONTH(E965)),"ไม่ระบุ")</f>
        <v>ไม่ระบุ</v>
      </c>
      <c r="R965" s="169" t="str">
        <f t="shared" ref="R965:R1000" si="125">K965</f>
        <v/>
      </c>
      <c r="U965" s="91">
        <v>965</v>
      </c>
    </row>
    <row r="966" spans="1:21" x14ac:dyDescent="0.35">
      <c r="A966" s="151" t="str">
        <f t="shared" ca="1" si="119"/>
        <v/>
      </c>
      <c r="B966" s="15">
        <v>975</v>
      </c>
      <c r="C966" s="81" t="str">
        <f t="shared" si="121"/>
        <v/>
      </c>
      <c r="E966" s="109" t="str">
        <f>IF(D966="","",VLOOKUP(D966,PROFILE!$B$6:$Z$5000,10,FALSE))</f>
        <v/>
      </c>
      <c r="F966" s="109" t="str">
        <f>IF(D966="","",VLOOKUP(D966,PROFILE!$B$6:$Z$5000,18,FALSE))</f>
        <v/>
      </c>
      <c r="G966" s="81" t="str">
        <f>IF(D966="","",VLOOKUP(D966,PROFILE!$B$6:$Z$5000,23,FALSE))</f>
        <v/>
      </c>
      <c r="H966" s="81" t="str">
        <f>IF(D966="","",VLOOKUP(D966,PROFILE!$B$6:$Z$5000,24,FALSE))</f>
        <v/>
      </c>
      <c r="I966" s="110" t="str">
        <f>IF(D966="","",VLOOKUP(D966,PROFILE!$B$6:$Z$5000,25,FALSE))</f>
        <v/>
      </c>
      <c r="K966" s="87" t="str">
        <f t="shared" si="122"/>
        <v/>
      </c>
      <c r="L966" s="87" t="str">
        <f t="shared" si="118"/>
        <v/>
      </c>
      <c r="N966" s="138" t="str">
        <f t="shared" si="123"/>
        <v/>
      </c>
      <c r="O966" s="110" t="str">
        <f>IF(D966="","",IF(VLOOKUP(D966,KPI!$A$4:$P$5000,16,FALSE)=0,"UNBILL","BILLED"))</f>
        <v/>
      </c>
      <c r="P966" s="90" t="str">
        <f t="shared" si="120"/>
        <v/>
      </c>
      <c r="Q966" s="168" t="str">
        <f t="shared" si="124"/>
        <v>ไม่ระบุ</v>
      </c>
      <c r="R966" s="169" t="str">
        <f t="shared" si="125"/>
        <v/>
      </c>
      <c r="U966" s="91">
        <v>966</v>
      </c>
    </row>
    <row r="967" spans="1:21" x14ac:dyDescent="0.35">
      <c r="A967" s="151" t="str">
        <f t="shared" ca="1" si="119"/>
        <v/>
      </c>
      <c r="B967" s="15">
        <v>976</v>
      </c>
      <c r="C967" s="81" t="str">
        <f t="shared" si="121"/>
        <v/>
      </c>
      <c r="E967" s="109" t="str">
        <f>IF(D967="","",VLOOKUP(D967,PROFILE!$B$6:$Z$5000,10,FALSE))</f>
        <v/>
      </c>
      <c r="F967" s="109" t="str">
        <f>IF(D967="","",VLOOKUP(D967,PROFILE!$B$6:$Z$5000,18,FALSE))</f>
        <v/>
      </c>
      <c r="G967" s="81" t="str">
        <f>IF(D967="","",VLOOKUP(D967,PROFILE!$B$6:$Z$5000,23,FALSE))</f>
        <v/>
      </c>
      <c r="H967" s="81" t="str">
        <f>IF(D967="","",VLOOKUP(D967,PROFILE!$B$6:$Z$5000,24,FALSE))</f>
        <v/>
      </c>
      <c r="I967" s="110" t="str">
        <f>IF(D967="","",VLOOKUP(D967,PROFILE!$B$6:$Z$5000,25,FALSE))</f>
        <v/>
      </c>
      <c r="K967" s="87" t="str">
        <f t="shared" si="122"/>
        <v/>
      </c>
      <c r="L967" s="87" t="str">
        <f t="shared" si="118"/>
        <v/>
      </c>
      <c r="N967" s="138" t="str">
        <f t="shared" si="123"/>
        <v/>
      </c>
      <c r="O967" s="110" t="str">
        <f>IF(D967="","",IF(VLOOKUP(D967,KPI!$A$4:$P$5000,16,FALSE)=0,"UNBILL","BILLED"))</f>
        <v/>
      </c>
      <c r="P967" s="90" t="str">
        <f t="shared" si="120"/>
        <v/>
      </c>
      <c r="Q967" s="168" t="str">
        <f t="shared" si="124"/>
        <v>ไม่ระบุ</v>
      </c>
      <c r="R967" s="169" t="str">
        <f t="shared" si="125"/>
        <v/>
      </c>
      <c r="U967" s="91">
        <v>967</v>
      </c>
    </row>
    <row r="968" spans="1:21" x14ac:dyDescent="0.35">
      <c r="A968" s="151" t="str">
        <f t="shared" ca="1" si="119"/>
        <v/>
      </c>
      <c r="B968" s="15">
        <v>977</v>
      </c>
      <c r="C968" s="81" t="str">
        <f t="shared" si="121"/>
        <v/>
      </c>
      <c r="E968" s="109" t="str">
        <f>IF(D968="","",VLOOKUP(D968,PROFILE!$B$6:$Z$5000,10,FALSE))</f>
        <v/>
      </c>
      <c r="F968" s="109" t="str">
        <f>IF(D968="","",VLOOKUP(D968,PROFILE!$B$6:$Z$5000,18,FALSE))</f>
        <v/>
      </c>
      <c r="G968" s="81" t="str">
        <f>IF(D968="","",VLOOKUP(D968,PROFILE!$B$6:$Z$5000,23,FALSE))</f>
        <v/>
      </c>
      <c r="H968" s="81" t="str">
        <f>IF(D968="","",VLOOKUP(D968,PROFILE!$B$6:$Z$5000,24,FALSE))</f>
        <v/>
      </c>
      <c r="I968" s="110" t="str">
        <f>IF(D968="","",VLOOKUP(D968,PROFILE!$B$6:$Z$5000,25,FALSE))</f>
        <v/>
      </c>
      <c r="K968" s="87" t="str">
        <f t="shared" si="122"/>
        <v/>
      </c>
      <c r="L968" s="87" t="str">
        <f t="shared" si="118"/>
        <v/>
      </c>
      <c r="N968" s="138" t="str">
        <f t="shared" si="123"/>
        <v/>
      </c>
      <c r="O968" s="110" t="str">
        <f>IF(D968="","",IF(VLOOKUP(D968,KPI!$A$4:$P$5000,16,FALSE)=0,"UNBILL","BILLED"))</f>
        <v/>
      </c>
      <c r="P968" s="90" t="str">
        <f t="shared" si="120"/>
        <v/>
      </c>
      <c r="Q968" s="168" t="str">
        <f t="shared" si="124"/>
        <v>ไม่ระบุ</v>
      </c>
      <c r="R968" s="169" t="str">
        <f t="shared" si="125"/>
        <v/>
      </c>
      <c r="U968" s="91">
        <v>968</v>
      </c>
    </row>
    <row r="969" spans="1:21" x14ac:dyDescent="0.35">
      <c r="A969" s="151" t="str">
        <f t="shared" ca="1" si="119"/>
        <v/>
      </c>
      <c r="B969" s="15">
        <v>978</v>
      </c>
      <c r="C969" s="81" t="str">
        <f t="shared" si="121"/>
        <v/>
      </c>
      <c r="E969" s="109" t="str">
        <f>IF(D969="","",VLOOKUP(D969,PROFILE!$B$6:$Z$5000,10,FALSE))</f>
        <v/>
      </c>
      <c r="F969" s="109" t="str">
        <f>IF(D969="","",VLOOKUP(D969,PROFILE!$B$6:$Z$5000,18,FALSE))</f>
        <v/>
      </c>
      <c r="G969" s="81" t="str">
        <f>IF(D969="","",VLOOKUP(D969,PROFILE!$B$6:$Z$5000,23,FALSE))</f>
        <v/>
      </c>
      <c r="H969" s="81" t="str">
        <f>IF(D969="","",VLOOKUP(D969,PROFILE!$B$6:$Z$5000,24,FALSE))</f>
        <v/>
      </c>
      <c r="I969" s="110" t="str">
        <f>IF(D969="","",VLOOKUP(D969,PROFILE!$B$6:$Z$5000,25,FALSE))</f>
        <v/>
      </c>
      <c r="K969" s="87" t="str">
        <f t="shared" si="122"/>
        <v/>
      </c>
      <c r="L969" s="87" t="str">
        <f t="shared" si="118"/>
        <v/>
      </c>
      <c r="N969" s="138" t="str">
        <f t="shared" si="123"/>
        <v/>
      </c>
      <c r="O969" s="110" t="str">
        <f>IF(D969="","",IF(VLOOKUP(D969,KPI!$A$4:$P$5000,16,FALSE)=0,"UNBILL","BILLED"))</f>
        <v/>
      </c>
      <c r="P969" s="90" t="str">
        <f t="shared" si="120"/>
        <v/>
      </c>
      <c r="Q969" s="168" t="str">
        <f t="shared" si="124"/>
        <v>ไม่ระบุ</v>
      </c>
      <c r="R969" s="169" t="str">
        <f t="shared" si="125"/>
        <v/>
      </c>
      <c r="U969" s="91">
        <v>969</v>
      </c>
    </row>
    <row r="970" spans="1:21" x14ac:dyDescent="0.35">
      <c r="A970" s="151" t="str">
        <f t="shared" ca="1" si="119"/>
        <v/>
      </c>
      <c r="B970" s="15">
        <v>979</v>
      </c>
      <c r="C970" s="81" t="str">
        <f t="shared" si="121"/>
        <v/>
      </c>
      <c r="E970" s="109" t="str">
        <f>IF(D970="","",VLOOKUP(D970,PROFILE!$B$6:$Z$5000,10,FALSE))</f>
        <v/>
      </c>
      <c r="F970" s="109" t="str">
        <f>IF(D970="","",VLOOKUP(D970,PROFILE!$B$6:$Z$5000,18,FALSE))</f>
        <v/>
      </c>
      <c r="G970" s="81" t="str">
        <f>IF(D970="","",VLOOKUP(D970,PROFILE!$B$6:$Z$5000,23,FALSE))</f>
        <v/>
      </c>
      <c r="H970" s="81" t="str">
        <f>IF(D970="","",VLOOKUP(D970,PROFILE!$B$6:$Z$5000,24,FALSE))</f>
        <v/>
      </c>
      <c r="I970" s="110" t="str">
        <f>IF(D970="","",VLOOKUP(D970,PROFILE!$B$6:$Z$5000,25,FALSE))</f>
        <v/>
      </c>
      <c r="K970" s="87" t="str">
        <f t="shared" si="122"/>
        <v/>
      </c>
      <c r="L970" s="87" t="str">
        <f t="shared" si="118"/>
        <v/>
      </c>
      <c r="N970" s="138" t="str">
        <f t="shared" si="123"/>
        <v/>
      </c>
      <c r="O970" s="110" t="str">
        <f>IF(D970="","",IF(VLOOKUP(D970,KPI!$A$4:$P$5000,16,FALSE)=0,"UNBILL","BILLED"))</f>
        <v/>
      </c>
      <c r="P970" s="90" t="str">
        <f t="shared" si="120"/>
        <v/>
      </c>
      <c r="Q970" s="168" t="str">
        <f t="shared" si="124"/>
        <v>ไม่ระบุ</v>
      </c>
      <c r="R970" s="169" t="str">
        <f t="shared" si="125"/>
        <v/>
      </c>
      <c r="U970" s="91">
        <v>970</v>
      </c>
    </row>
    <row r="971" spans="1:21" x14ac:dyDescent="0.35">
      <c r="A971" s="151" t="str">
        <f t="shared" ca="1" si="119"/>
        <v/>
      </c>
      <c r="B971" s="15">
        <v>980</v>
      </c>
      <c r="C971" s="81" t="str">
        <f t="shared" si="121"/>
        <v/>
      </c>
      <c r="E971" s="109" t="str">
        <f>IF(D971="","",VLOOKUP(D971,PROFILE!$B$6:$Z$5000,10,FALSE))</f>
        <v/>
      </c>
      <c r="F971" s="109" t="str">
        <f>IF(D971="","",VLOOKUP(D971,PROFILE!$B$6:$Z$5000,18,FALSE))</f>
        <v/>
      </c>
      <c r="G971" s="81" t="str">
        <f>IF(D971="","",VLOOKUP(D971,PROFILE!$B$6:$Z$5000,23,FALSE))</f>
        <v/>
      </c>
      <c r="H971" s="81" t="str">
        <f>IF(D971="","",VLOOKUP(D971,PROFILE!$B$6:$Z$5000,24,FALSE))</f>
        <v/>
      </c>
      <c r="I971" s="110" t="str">
        <f>IF(D971="","",VLOOKUP(D971,PROFILE!$B$6:$Z$5000,25,FALSE))</f>
        <v/>
      </c>
      <c r="K971" s="87" t="str">
        <f t="shared" si="122"/>
        <v/>
      </c>
      <c r="L971" s="87" t="str">
        <f t="shared" si="118"/>
        <v/>
      </c>
      <c r="N971" s="138" t="str">
        <f t="shared" si="123"/>
        <v/>
      </c>
      <c r="O971" s="110" t="str">
        <f>IF(D971="","",IF(VLOOKUP(D971,KPI!$A$4:$P$5000,16,FALSE)=0,"UNBILL","BILLED"))</f>
        <v/>
      </c>
      <c r="P971" s="90" t="str">
        <f t="shared" si="120"/>
        <v/>
      </c>
      <c r="Q971" s="168" t="str">
        <f t="shared" si="124"/>
        <v>ไม่ระบุ</v>
      </c>
      <c r="R971" s="169" t="str">
        <f t="shared" si="125"/>
        <v/>
      </c>
      <c r="U971" s="91">
        <v>971</v>
      </c>
    </row>
    <row r="972" spans="1:21" x14ac:dyDescent="0.35">
      <c r="A972" s="151" t="str">
        <f t="shared" ca="1" si="119"/>
        <v/>
      </c>
      <c r="B972" s="15">
        <v>981</v>
      </c>
      <c r="C972" s="81" t="str">
        <f t="shared" si="121"/>
        <v/>
      </c>
      <c r="E972" s="109" t="str">
        <f>IF(D972="","",VLOOKUP(D972,PROFILE!$B$6:$Z$5000,10,FALSE))</f>
        <v/>
      </c>
      <c r="F972" s="109" t="str">
        <f>IF(D972="","",VLOOKUP(D972,PROFILE!$B$6:$Z$5000,18,FALSE))</f>
        <v/>
      </c>
      <c r="G972" s="81" t="str">
        <f>IF(D972="","",VLOOKUP(D972,PROFILE!$B$6:$Z$5000,23,FALSE))</f>
        <v/>
      </c>
      <c r="H972" s="81" t="str">
        <f>IF(D972="","",VLOOKUP(D972,PROFILE!$B$6:$Z$5000,24,FALSE))</f>
        <v/>
      </c>
      <c r="I972" s="110" t="str">
        <f>IF(D972="","",VLOOKUP(D972,PROFILE!$B$6:$Z$5000,25,FALSE))</f>
        <v/>
      </c>
      <c r="K972" s="87" t="str">
        <f t="shared" si="122"/>
        <v/>
      </c>
      <c r="L972" s="87" t="str">
        <f t="shared" si="118"/>
        <v/>
      </c>
      <c r="N972" s="138" t="str">
        <f t="shared" si="123"/>
        <v/>
      </c>
      <c r="O972" s="110" t="str">
        <f>IF(D972="","",IF(VLOOKUP(D972,KPI!$A$4:$P$5000,16,FALSE)=0,"UNBILL","BILLED"))</f>
        <v/>
      </c>
      <c r="P972" s="90" t="str">
        <f t="shared" si="120"/>
        <v/>
      </c>
      <c r="Q972" s="168" t="str">
        <f t="shared" si="124"/>
        <v>ไม่ระบุ</v>
      </c>
      <c r="R972" s="169" t="str">
        <f t="shared" si="125"/>
        <v/>
      </c>
      <c r="U972" s="91">
        <v>972</v>
      </c>
    </row>
    <row r="973" spans="1:21" x14ac:dyDescent="0.35">
      <c r="A973" s="151" t="str">
        <f t="shared" ca="1" si="119"/>
        <v/>
      </c>
      <c r="B973" s="15">
        <v>982</v>
      </c>
      <c r="C973" s="81" t="str">
        <f t="shared" si="121"/>
        <v/>
      </c>
      <c r="E973" s="109" t="str">
        <f>IF(D973="","",VLOOKUP(D973,PROFILE!$B$6:$Z$5000,10,FALSE))</f>
        <v/>
      </c>
      <c r="F973" s="109" t="str">
        <f>IF(D973="","",VLOOKUP(D973,PROFILE!$B$6:$Z$5000,18,FALSE))</f>
        <v/>
      </c>
      <c r="G973" s="81" t="str">
        <f>IF(D973="","",VLOOKUP(D973,PROFILE!$B$6:$Z$5000,23,FALSE))</f>
        <v/>
      </c>
      <c r="H973" s="81" t="str">
        <f>IF(D973="","",VLOOKUP(D973,PROFILE!$B$6:$Z$5000,24,FALSE))</f>
        <v/>
      </c>
      <c r="I973" s="110" t="str">
        <f>IF(D973="","",VLOOKUP(D973,PROFILE!$B$6:$Z$5000,25,FALSE))</f>
        <v/>
      </c>
      <c r="K973" s="87" t="str">
        <f t="shared" si="122"/>
        <v/>
      </c>
      <c r="L973" s="87" t="str">
        <f t="shared" si="118"/>
        <v/>
      </c>
      <c r="N973" s="138" t="str">
        <f t="shared" si="123"/>
        <v/>
      </c>
      <c r="O973" s="110" t="str">
        <f>IF(D973="","",IF(VLOOKUP(D973,KPI!$A$4:$P$5000,16,FALSE)=0,"UNBILL","BILLED"))</f>
        <v/>
      </c>
      <c r="P973" s="90" t="str">
        <f t="shared" si="120"/>
        <v/>
      </c>
      <c r="Q973" s="168" t="str">
        <f t="shared" si="124"/>
        <v>ไม่ระบุ</v>
      </c>
      <c r="R973" s="169" t="str">
        <f t="shared" si="125"/>
        <v/>
      </c>
      <c r="U973" s="91">
        <v>973</v>
      </c>
    </row>
    <row r="974" spans="1:21" x14ac:dyDescent="0.35">
      <c r="A974" s="151" t="str">
        <f t="shared" ca="1" si="119"/>
        <v/>
      </c>
      <c r="B974" s="15">
        <v>983</v>
      </c>
      <c r="C974" s="81" t="str">
        <f t="shared" si="121"/>
        <v/>
      </c>
      <c r="E974" s="109" t="str">
        <f>IF(D974="","",VLOOKUP(D974,PROFILE!$B$6:$Z$5000,10,FALSE))</f>
        <v/>
      </c>
      <c r="F974" s="109" t="str">
        <f>IF(D974="","",VLOOKUP(D974,PROFILE!$B$6:$Z$5000,18,FALSE))</f>
        <v/>
      </c>
      <c r="G974" s="81" t="str">
        <f>IF(D974="","",VLOOKUP(D974,PROFILE!$B$6:$Z$5000,23,FALSE))</f>
        <v/>
      </c>
      <c r="H974" s="81" t="str">
        <f>IF(D974="","",VLOOKUP(D974,PROFILE!$B$6:$Z$5000,24,FALSE))</f>
        <v/>
      </c>
      <c r="I974" s="110" t="str">
        <f>IF(D974="","",VLOOKUP(D974,PROFILE!$B$6:$Z$5000,25,FALSE))</f>
        <v/>
      </c>
      <c r="K974" s="87" t="str">
        <f t="shared" si="122"/>
        <v/>
      </c>
      <c r="L974" s="87" t="str">
        <f t="shared" si="118"/>
        <v/>
      </c>
      <c r="N974" s="138" t="str">
        <f t="shared" si="123"/>
        <v/>
      </c>
      <c r="O974" s="110" t="str">
        <f>IF(D974="","",IF(VLOOKUP(D974,KPI!$A$4:$P$5000,16,FALSE)=0,"UNBILL","BILLED"))</f>
        <v/>
      </c>
      <c r="P974" s="90" t="str">
        <f t="shared" si="120"/>
        <v/>
      </c>
      <c r="Q974" s="168" t="str">
        <f t="shared" si="124"/>
        <v>ไม่ระบุ</v>
      </c>
      <c r="R974" s="169" t="str">
        <f t="shared" si="125"/>
        <v/>
      </c>
      <c r="U974" s="91">
        <v>974</v>
      </c>
    </row>
    <row r="975" spans="1:21" x14ac:dyDescent="0.35">
      <c r="A975" s="151" t="str">
        <f t="shared" ca="1" si="119"/>
        <v/>
      </c>
      <c r="B975" s="15">
        <v>984</v>
      </c>
      <c r="C975" s="81" t="str">
        <f t="shared" si="121"/>
        <v/>
      </c>
      <c r="E975" s="109" t="str">
        <f>IF(D975="","",VLOOKUP(D975,PROFILE!$B$6:$Z$5000,10,FALSE))</f>
        <v/>
      </c>
      <c r="F975" s="109" t="str">
        <f>IF(D975="","",VLOOKUP(D975,PROFILE!$B$6:$Z$5000,18,FALSE))</f>
        <v/>
      </c>
      <c r="G975" s="81" t="str">
        <f>IF(D975="","",VLOOKUP(D975,PROFILE!$B$6:$Z$5000,23,FALSE))</f>
        <v/>
      </c>
      <c r="H975" s="81" t="str">
        <f>IF(D975="","",VLOOKUP(D975,PROFILE!$B$6:$Z$5000,24,FALSE))</f>
        <v/>
      </c>
      <c r="I975" s="110" t="str">
        <f>IF(D975="","",VLOOKUP(D975,PROFILE!$B$6:$Z$5000,25,FALSE))</f>
        <v/>
      </c>
      <c r="K975" s="87" t="str">
        <f t="shared" si="122"/>
        <v/>
      </c>
      <c r="L975" s="87" t="str">
        <f t="shared" si="118"/>
        <v/>
      </c>
      <c r="N975" s="138" t="str">
        <f t="shared" si="123"/>
        <v/>
      </c>
      <c r="O975" s="110" t="str">
        <f>IF(D975="","",IF(VLOOKUP(D975,KPI!$A$4:$P$5000,16,FALSE)=0,"UNBILL","BILLED"))</f>
        <v/>
      </c>
      <c r="P975" s="90" t="str">
        <f t="shared" si="120"/>
        <v/>
      </c>
      <c r="Q975" s="168" t="str">
        <f t="shared" si="124"/>
        <v>ไม่ระบุ</v>
      </c>
      <c r="R975" s="169" t="str">
        <f t="shared" si="125"/>
        <v/>
      </c>
      <c r="U975" s="91">
        <v>975</v>
      </c>
    </row>
    <row r="976" spans="1:21" x14ac:dyDescent="0.35">
      <c r="A976" s="151" t="str">
        <f t="shared" ca="1" si="119"/>
        <v/>
      </c>
      <c r="B976" s="15">
        <v>985</v>
      </c>
      <c r="C976" s="81" t="str">
        <f t="shared" si="121"/>
        <v/>
      </c>
      <c r="E976" s="109" t="str">
        <f>IF(D976="","",VLOOKUP(D976,PROFILE!$B$6:$Z$5000,10,FALSE))</f>
        <v/>
      </c>
      <c r="F976" s="109" t="str">
        <f>IF(D976="","",VLOOKUP(D976,PROFILE!$B$6:$Z$5000,18,FALSE))</f>
        <v/>
      </c>
      <c r="G976" s="81" t="str">
        <f>IF(D976="","",VLOOKUP(D976,PROFILE!$B$6:$Z$5000,23,FALSE))</f>
        <v/>
      </c>
      <c r="H976" s="81" t="str">
        <f>IF(D976="","",VLOOKUP(D976,PROFILE!$B$6:$Z$5000,24,FALSE))</f>
        <v/>
      </c>
      <c r="I976" s="110" t="str">
        <f>IF(D976="","",VLOOKUP(D976,PROFILE!$B$6:$Z$5000,25,FALSE))</f>
        <v/>
      </c>
      <c r="K976" s="87" t="str">
        <f t="shared" si="122"/>
        <v/>
      </c>
      <c r="L976" s="87" t="str">
        <f t="shared" si="118"/>
        <v/>
      </c>
      <c r="N976" s="138" t="str">
        <f t="shared" si="123"/>
        <v/>
      </c>
      <c r="O976" s="110" t="str">
        <f>IF(D976="","",IF(VLOOKUP(D976,KPI!$A$4:$P$5000,16,FALSE)=0,"UNBILL","BILLED"))</f>
        <v/>
      </c>
      <c r="P976" s="90" t="str">
        <f t="shared" si="120"/>
        <v/>
      </c>
      <c r="Q976" s="168" t="str">
        <f t="shared" si="124"/>
        <v>ไม่ระบุ</v>
      </c>
      <c r="R976" s="169" t="str">
        <f t="shared" si="125"/>
        <v/>
      </c>
      <c r="U976" s="91">
        <v>976</v>
      </c>
    </row>
    <row r="977" spans="1:21" x14ac:dyDescent="0.35">
      <c r="A977" s="151" t="str">
        <f t="shared" ca="1" si="119"/>
        <v/>
      </c>
      <c r="B977" s="15">
        <v>986</v>
      </c>
      <c r="C977" s="81" t="str">
        <f t="shared" si="121"/>
        <v/>
      </c>
      <c r="E977" s="109" t="str">
        <f>IF(D977="","",VLOOKUP(D977,PROFILE!$B$6:$Z$5000,10,FALSE))</f>
        <v/>
      </c>
      <c r="F977" s="109" t="str">
        <f>IF(D977="","",VLOOKUP(D977,PROFILE!$B$6:$Z$5000,18,FALSE))</f>
        <v/>
      </c>
      <c r="G977" s="81" t="str">
        <f>IF(D977="","",VLOOKUP(D977,PROFILE!$B$6:$Z$5000,23,FALSE))</f>
        <v/>
      </c>
      <c r="H977" s="81" t="str">
        <f>IF(D977="","",VLOOKUP(D977,PROFILE!$B$6:$Z$5000,24,FALSE))</f>
        <v/>
      </c>
      <c r="I977" s="110" t="str">
        <f>IF(D977="","",VLOOKUP(D977,PROFILE!$B$6:$Z$5000,25,FALSE))</f>
        <v/>
      </c>
      <c r="K977" s="87" t="str">
        <f t="shared" si="122"/>
        <v/>
      </c>
      <c r="L977" s="87" t="str">
        <f t="shared" si="118"/>
        <v/>
      </c>
      <c r="N977" s="138" t="str">
        <f t="shared" si="123"/>
        <v/>
      </c>
      <c r="O977" s="110" t="str">
        <f>IF(D977="","",IF(VLOOKUP(D977,KPI!$A$4:$P$5000,16,FALSE)=0,"UNBILL","BILLED"))</f>
        <v/>
      </c>
      <c r="P977" s="90" t="str">
        <f t="shared" si="120"/>
        <v/>
      </c>
      <c r="Q977" s="168" t="str">
        <f t="shared" si="124"/>
        <v>ไม่ระบุ</v>
      </c>
      <c r="R977" s="169" t="str">
        <f t="shared" si="125"/>
        <v/>
      </c>
      <c r="U977" s="91">
        <v>977</v>
      </c>
    </row>
    <row r="978" spans="1:21" x14ac:dyDescent="0.35">
      <c r="A978" s="151" t="str">
        <f t="shared" ca="1" si="119"/>
        <v/>
      </c>
      <c r="B978" s="15">
        <v>987</v>
      </c>
      <c r="C978" s="81" t="str">
        <f t="shared" si="121"/>
        <v/>
      </c>
      <c r="E978" s="109" t="str">
        <f>IF(D978="","",VLOOKUP(D978,PROFILE!$B$6:$Z$5000,10,FALSE))</f>
        <v/>
      </c>
      <c r="F978" s="109" t="str">
        <f>IF(D978="","",VLOOKUP(D978,PROFILE!$B$6:$Z$5000,18,FALSE))</f>
        <v/>
      </c>
      <c r="G978" s="81" t="str">
        <f>IF(D978="","",VLOOKUP(D978,PROFILE!$B$6:$Z$5000,23,FALSE))</f>
        <v/>
      </c>
      <c r="H978" s="81" t="str">
        <f>IF(D978="","",VLOOKUP(D978,PROFILE!$B$6:$Z$5000,24,FALSE))</f>
        <v/>
      </c>
      <c r="I978" s="110" t="str">
        <f>IF(D978="","",VLOOKUP(D978,PROFILE!$B$6:$Z$5000,25,FALSE))</f>
        <v/>
      </c>
      <c r="K978" s="87" t="str">
        <f t="shared" si="122"/>
        <v/>
      </c>
      <c r="L978" s="87" t="str">
        <f t="shared" ref="L978:L988" si="126">IF(D978="","",J978*0.03)</f>
        <v/>
      </c>
      <c r="N978" s="138" t="str">
        <f t="shared" si="123"/>
        <v/>
      </c>
      <c r="O978" s="110" t="str">
        <f>IF(D978="","",IF(VLOOKUP(D978,KPI!$A$4:$P$5000,16,FALSE)=0,"UNBILL","BILLED"))</f>
        <v/>
      </c>
      <c r="P978" s="90" t="str">
        <f t="shared" si="120"/>
        <v/>
      </c>
      <c r="Q978" s="168" t="str">
        <f t="shared" si="124"/>
        <v>ไม่ระบุ</v>
      </c>
      <c r="R978" s="169" t="str">
        <f t="shared" si="125"/>
        <v/>
      </c>
      <c r="U978" s="91">
        <v>978</v>
      </c>
    </row>
    <row r="979" spans="1:21" x14ac:dyDescent="0.35">
      <c r="A979" s="151" t="str">
        <f t="shared" ca="1" si="119"/>
        <v/>
      </c>
      <c r="B979" s="15">
        <v>988</v>
      </c>
      <c r="C979" s="81" t="str">
        <f t="shared" si="121"/>
        <v/>
      </c>
      <c r="E979" s="109" t="str">
        <f>IF(D979="","",VLOOKUP(D979,PROFILE!$B$6:$Z$5000,10,FALSE))</f>
        <v/>
      </c>
      <c r="F979" s="109" t="str">
        <f>IF(D979="","",VLOOKUP(D979,PROFILE!$B$6:$Z$5000,18,FALSE))</f>
        <v/>
      </c>
      <c r="G979" s="81" t="str">
        <f>IF(D979="","",VLOOKUP(D979,PROFILE!$B$6:$Z$5000,23,FALSE))</f>
        <v/>
      </c>
      <c r="H979" s="81" t="str">
        <f>IF(D979="","",VLOOKUP(D979,PROFILE!$B$6:$Z$5000,24,FALSE))</f>
        <v/>
      </c>
      <c r="I979" s="110" t="str">
        <f>IF(D979="","",VLOOKUP(D979,PROFILE!$B$6:$Z$5000,25,FALSE))</f>
        <v/>
      </c>
      <c r="K979" s="87" t="str">
        <f t="shared" si="122"/>
        <v/>
      </c>
      <c r="L979" s="87" t="str">
        <f t="shared" si="126"/>
        <v/>
      </c>
      <c r="N979" s="138" t="str">
        <f t="shared" si="123"/>
        <v/>
      </c>
      <c r="O979" s="110" t="str">
        <f>IF(D979="","",IF(VLOOKUP(D979,KPI!$A$4:$P$5000,16,FALSE)=0,"UNBILL","BILLED"))</f>
        <v/>
      </c>
      <c r="P979" s="90" t="str">
        <f t="shared" si="120"/>
        <v/>
      </c>
      <c r="Q979" s="168" t="str">
        <f t="shared" si="124"/>
        <v>ไม่ระบุ</v>
      </c>
      <c r="R979" s="169" t="str">
        <f t="shared" si="125"/>
        <v/>
      </c>
      <c r="U979" s="91">
        <v>979</v>
      </c>
    </row>
    <row r="980" spans="1:21" x14ac:dyDescent="0.35">
      <c r="A980" s="151" t="str">
        <f t="shared" ca="1" si="119"/>
        <v/>
      </c>
      <c r="B980" s="15">
        <v>989</v>
      </c>
      <c r="C980" s="81" t="str">
        <f t="shared" si="121"/>
        <v/>
      </c>
      <c r="E980" s="109" t="str">
        <f>IF(D980="","",VLOOKUP(D980,PROFILE!$B$6:$Z$5000,10,FALSE))</f>
        <v/>
      </c>
      <c r="F980" s="109" t="str">
        <f>IF(D980="","",VLOOKUP(D980,PROFILE!$B$6:$Z$5000,18,FALSE))</f>
        <v/>
      </c>
      <c r="G980" s="81" t="str">
        <f>IF(D980="","",VLOOKUP(D980,PROFILE!$B$6:$Z$5000,23,FALSE))</f>
        <v/>
      </c>
      <c r="H980" s="81" t="str">
        <f>IF(D980="","",VLOOKUP(D980,PROFILE!$B$6:$Z$5000,24,FALSE))</f>
        <v/>
      </c>
      <c r="I980" s="110" t="str">
        <f>IF(D980="","",VLOOKUP(D980,PROFILE!$B$6:$Z$5000,25,FALSE))</f>
        <v/>
      </c>
      <c r="K980" s="87" t="str">
        <f t="shared" si="122"/>
        <v/>
      </c>
      <c r="L980" s="87" t="str">
        <f t="shared" si="126"/>
        <v/>
      </c>
      <c r="N980" s="138" t="str">
        <f t="shared" si="123"/>
        <v/>
      </c>
      <c r="O980" s="110" t="str">
        <f>IF(D980="","",IF(VLOOKUP(D980,KPI!$A$4:$P$5000,16,FALSE)=0,"UNBILL","BILLED"))</f>
        <v/>
      </c>
      <c r="P980" s="90" t="str">
        <f t="shared" si="120"/>
        <v/>
      </c>
      <c r="Q980" s="168" t="str">
        <f t="shared" si="124"/>
        <v>ไม่ระบุ</v>
      </c>
      <c r="R980" s="169" t="str">
        <f t="shared" si="125"/>
        <v/>
      </c>
      <c r="U980" s="91">
        <v>980</v>
      </c>
    </row>
    <row r="981" spans="1:21" x14ac:dyDescent="0.35">
      <c r="A981" s="151" t="str">
        <f t="shared" ca="1" si="119"/>
        <v/>
      </c>
      <c r="B981" s="15">
        <v>990</v>
      </c>
      <c r="C981" s="81" t="str">
        <f t="shared" si="121"/>
        <v/>
      </c>
      <c r="E981" s="109" t="str">
        <f>IF(D981="","",VLOOKUP(D981,PROFILE!$B$6:$Z$5000,10,FALSE))</f>
        <v/>
      </c>
      <c r="F981" s="109" t="str">
        <f>IF(D981="","",VLOOKUP(D981,PROFILE!$B$6:$Z$5000,18,FALSE))</f>
        <v/>
      </c>
      <c r="G981" s="81" t="str">
        <f>IF(D981="","",VLOOKUP(D981,PROFILE!$B$6:$Z$5000,23,FALSE))</f>
        <v/>
      </c>
      <c r="H981" s="81" t="str">
        <f>IF(D981="","",VLOOKUP(D981,PROFILE!$B$6:$Z$5000,24,FALSE))</f>
        <v/>
      </c>
      <c r="I981" s="110" t="str">
        <f>IF(D981="","",VLOOKUP(D981,PROFILE!$B$6:$Z$5000,25,FALSE))</f>
        <v/>
      </c>
      <c r="K981" s="87" t="str">
        <f t="shared" si="122"/>
        <v/>
      </c>
      <c r="L981" s="87" t="str">
        <f t="shared" si="126"/>
        <v/>
      </c>
      <c r="N981" s="138" t="str">
        <f t="shared" si="123"/>
        <v/>
      </c>
      <c r="O981" s="110" t="str">
        <f>IF(D981="","",IF(VLOOKUP(D981,KPI!$A$4:$P$5000,16,FALSE)=0,"UNBILL","BILLED"))</f>
        <v/>
      </c>
      <c r="P981" s="90" t="str">
        <f t="shared" si="120"/>
        <v/>
      </c>
      <c r="Q981" s="168" t="str">
        <f t="shared" si="124"/>
        <v>ไม่ระบุ</v>
      </c>
      <c r="R981" s="169" t="str">
        <f t="shared" si="125"/>
        <v/>
      </c>
      <c r="U981" s="91">
        <v>981</v>
      </c>
    </row>
    <row r="982" spans="1:21" x14ac:dyDescent="0.35">
      <c r="A982" s="151" t="str">
        <f t="shared" ca="1" si="119"/>
        <v/>
      </c>
      <c r="B982" s="15">
        <v>991</v>
      </c>
      <c r="C982" s="81" t="str">
        <f t="shared" si="121"/>
        <v/>
      </c>
      <c r="E982" s="109" t="str">
        <f>IF(D982="","",VLOOKUP(D982,PROFILE!$B$6:$Z$5000,10,FALSE))</f>
        <v/>
      </c>
      <c r="F982" s="109" t="str">
        <f>IF(D982="","",VLOOKUP(D982,PROFILE!$B$6:$Z$5000,18,FALSE))</f>
        <v/>
      </c>
      <c r="G982" s="81" t="str">
        <f>IF(D982="","",VLOOKUP(D982,PROFILE!$B$6:$Z$5000,23,FALSE))</f>
        <v/>
      </c>
      <c r="H982" s="81" t="str">
        <f>IF(D982="","",VLOOKUP(D982,PROFILE!$B$6:$Z$5000,24,FALSE))</f>
        <v/>
      </c>
      <c r="I982" s="110" t="str">
        <f>IF(D982="","",VLOOKUP(D982,PROFILE!$B$6:$Z$5000,25,FALSE))</f>
        <v/>
      </c>
      <c r="K982" s="87" t="str">
        <f t="shared" si="122"/>
        <v/>
      </c>
      <c r="L982" s="87" t="str">
        <f t="shared" si="126"/>
        <v/>
      </c>
      <c r="N982" s="138" t="str">
        <f t="shared" si="123"/>
        <v/>
      </c>
      <c r="O982" s="110" t="str">
        <f>IF(D982="","",IF(VLOOKUP(D982,KPI!$A$4:$P$5000,16,FALSE)=0,"UNBILL","BILLED"))</f>
        <v/>
      </c>
      <c r="P982" s="90" t="str">
        <f t="shared" si="120"/>
        <v/>
      </c>
      <c r="Q982" s="168" t="str">
        <f t="shared" si="124"/>
        <v>ไม่ระบุ</v>
      </c>
      <c r="R982" s="169" t="str">
        <f t="shared" si="125"/>
        <v/>
      </c>
      <c r="U982" s="91">
        <v>982</v>
      </c>
    </row>
    <row r="983" spans="1:21" x14ac:dyDescent="0.35">
      <c r="A983" s="151" t="str">
        <f t="shared" ca="1" si="119"/>
        <v/>
      </c>
      <c r="B983" s="15">
        <v>992</v>
      </c>
      <c r="C983" s="81" t="str">
        <f t="shared" si="121"/>
        <v/>
      </c>
      <c r="E983" s="109" t="str">
        <f>IF(D983="","",VLOOKUP(D983,PROFILE!$B$6:$Z$5000,10,FALSE))</f>
        <v/>
      </c>
      <c r="F983" s="109" t="str">
        <f>IF(D983="","",VLOOKUP(D983,PROFILE!$B$6:$Z$5000,18,FALSE))</f>
        <v/>
      </c>
      <c r="G983" s="81" t="str">
        <f>IF(D983="","",VLOOKUP(D983,PROFILE!$B$6:$Z$5000,23,FALSE))</f>
        <v/>
      </c>
      <c r="H983" s="81" t="str">
        <f>IF(D983="","",VLOOKUP(D983,PROFILE!$B$6:$Z$5000,24,FALSE))</f>
        <v/>
      </c>
      <c r="I983" s="110" t="str">
        <f>IF(D983="","",VLOOKUP(D983,PROFILE!$B$6:$Z$5000,25,FALSE))</f>
        <v/>
      </c>
      <c r="K983" s="87" t="str">
        <f t="shared" si="122"/>
        <v/>
      </c>
      <c r="L983" s="87" t="str">
        <f t="shared" si="126"/>
        <v/>
      </c>
      <c r="N983" s="138" t="str">
        <f t="shared" si="123"/>
        <v/>
      </c>
      <c r="O983" s="110" t="str">
        <f>IF(D983="","",IF(VLOOKUP(D983,KPI!$A$4:$P$5000,16,FALSE)=0,"UNBILL","BILLED"))</f>
        <v/>
      </c>
      <c r="P983" s="90" t="str">
        <f t="shared" si="120"/>
        <v/>
      </c>
      <c r="Q983" s="168" t="str">
        <f t="shared" si="124"/>
        <v>ไม่ระบุ</v>
      </c>
      <c r="R983" s="169" t="str">
        <f t="shared" si="125"/>
        <v/>
      </c>
      <c r="U983" s="91">
        <v>983</v>
      </c>
    </row>
    <row r="984" spans="1:21" x14ac:dyDescent="0.35">
      <c r="A984" s="151" t="str">
        <f t="shared" ca="1" si="119"/>
        <v/>
      </c>
      <c r="B984" s="15">
        <v>993</v>
      </c>
      <c r="C984" s="81" t="str">
        <f t="shared" si="121"/>
        <v/>
      </c>
      <c r="E984" s="109" t="str">
        <f>IF(D984="","",VLOOKUP(D984,PROFILE!$B$6:$Z$5000,10,FALSE))</f>
        <v/>
      </c>
      <c r="F984" s="109" t="str">
        <f>IF(D984="","",VLOOKUP(D984,PROFILE!$B$6:$Z$5000,18,FALSE))</f>
        <v/>
      </c>
      <c r="G984" s="81" t="str">
        <f>IF(D984="","",VLOOKUP(D984,PROFILE!$B$6:$Z$5000,23,FALSE))</f>
        <v/>
      </c>
      <c r="H984" s="81" t="str">
        <f>IF(D984="","",VLOOKUP(D984,PROFILE!$B$6:$Z$5000,24,FALSE))</f>
        <v/>
      </c>
      <c r="I984" s="110" t="str">
        <f>IF(D984="","",VLOOKUP(D984,PROFILE!$B$6:$Z$5000,25,FALSE))</f>
        <v/>
      </c>
      <c r="K984" s="87" t="str">
        <f t="shared" si="122"/>
        <v/>
      </c>
      <c r="L984" s="87" t="str">
        <f t="shared" si="126"/>
        <v/>
      </c>
      <c r="N984" s="138" t="str">
        <f t="shared" si="123"/>
        <v/>
      </c>
      <c r="O984" s="110" t="str">
        <f>IF(D984="","",IF(VLOOKUP(D984,KPI!$A$4:$P$5000,16,FALSE)=0,"UNBILL","BILLED"))</f>
        <v/>
      </c>
      <c r="P984" s="90" t="str">
        <f t="shared" si="120"/>
        <v/>
      </c>
      <c r="Q984" s="168" t="str">
        <f t="shared" si="124"/>
        <v>ไม่ระบุ</v>
      </c>
      <c r="R984" s="169" t="str">
        <f t="shared" si="125"/>
        <v/>
      </c>
      <c r="U984" s="91">
        <v>984</v>
      </c>
    </row>
    <row r="985" spans="1:21" x14ac:dyDescent="0.35">
      <c r="A985" s="151" t="str">
        <f t="shared" ca="1" si="119"/>
        <v/>
      </c>
      <c r="B985" s="15">
        <v>994</v>
      </c>
      <c r="C985" s="81" t="str">
        <f t="shared" si="121"/>
        <v/>
      </c>
      <c r="E985" s="109" t="str">
        <f>IF(D985="","",VLOOKUP(D985,PROFILE!$B$6:$Z$5000,10,FALSE))</f>
        <v/>
      </c>
      <c r="F985" s="109" t="str">
        <f>IF(D985="","",VLOOKUP(D985,PROFILE!$B$6:$Z$5000,18,FALSE))</f>
        <v/>
      </c>
      <c r="G985" s="81" t="str">
        <f>IF(D985="","",VLOOKUP(D985,PROFILE!$B$6:$Z$5000,23,FALSE))</f>
        <v/>
      </c>
      <c r="H985" s="81" t="str">
        <f>IF(D985="","",VLOOKUP(D985,PROFILE!$B$6:$Z$5000,24,FALSE))</f>
        <v/>
      </c>
      <c r="I985" s="110" t="str">
        <f>IF(D985="","",VLOOKUP(D985,PROFILE!$B$6:$Z$5000,25,FALSE))</f>
        <v/>
      </c>
      <c r="K985" s="87" t="str">
        <f t="shared" si="122"/>
        <v/>
      </c>
      <c r="L985" s="87" t="str">
        <f t="shared" si="126"/>
        <v/>
      </c>
      <c r="N985" s="138" t="str">
        <f t="shared" si="123"/>
        <v/>
      </c>
      <c r="O985" s="110" t="str">
        <f>IF(D985="","",IF(VLOOKUP(D985,KPI!$A$4:$P$5000,16,FALSE)=0,"UNBILL","BILLED"))</f>
        <v/>
      </c>
      <c r="P985" s="90" t="str">
        <f t="shared" si="120"/>
        <v/>
      </c>
      <c r="Q985" s="168" t="str">
        <f t="shared" si="124"/>
        <v>ไม่ระบุ</v>
      </c>
      <c r="R985" s="169" t="str">
        <f t="shared" si="125"/>
        <v/>
      </c>
      <c r="U985" s="91">
        <v>985</v>
      </c>
    </row>
    <row r="986" spans="1:21" x14ac:dyDescent="0.35">
      <c r="A986" s="151" t="str">
        <f t="shared" ca="1" si="119"/>
        <v/>
      </c>
      <c r="B986" s="15">
        <v>995</v>
      </c>
      <c r="C986" s="81" t="str">
        <f t="shared" si="121"/>
        <v/>
      </c>
      <c r="E986" s="109" t="str">
        <f>IF(D986="","",VLOOKUP(D986,PROFILE!$B$6:$Z$5000,10,FALSE))</f>
        <v/>
      </c>
      <c r="F986" s="109" t="str">
        <f>IF(D986="","",VLOOKUP(D986,PROFILE!$B$6:$Z$5000,18,FALSE))</f>
        <v/>
      </c>
      <c r="G986" s="81" t="str">
        <f>IF(D986="","",VLOOKUP(D986,PROFILE!$B$6:$Z$5000,23,FALSE))</f>
        <v/>
      </c>
      <c r="H986" s="81" t="str">
        <f>IF(D986="","",VLOOKUP(D986,PROFILE!$B$6:$Z$5000,24,FALSE))</f>
        <v/>
      </c>
      <c r="I986" s="110" t="str">
        <f>IF(D986="","",VLOOKUP(D986,PROFILE!$B$6:$Z$5000,25,FALSE))</f>
        <v/>
      </c>
      <c r="K986" s="87" t="str">
        <f t="shared" si="122"/>
        <v/>
      </c>
      <c r="L986" s="87" t="str">
        <f t="shared" si="126"/>
        <v/>
      </c>
      <c r="N986" s="138" t="str">
        <f t="shared" si="123"/>
        <v/>
      </c>
      <c r="O986" s="110" t="str">
        <f>IF(D986="","",IF(VLOOKUP(D986,KPI!$A$4:$P$5000,16,FALSE)=0,"UNBILL","BILLED"))</f>
        <v/>
      </c>
      <c r="P986" s="90" t="str">
        <f t="shared" si="120"/>
        <v/>
      </c>
      <c r="Q986" s="168" t="str">
        <f t="shared" si="124"/>
        <v>ไม่ระบุ</v>
      </c>
      <c r="R986" s="169" t="str">
        <f t="shared" si="125"/>
        <v/>
      </c>
      <c r="U986" s="91">
        <v>986</v>
      </c>
    </row>
    <row r="987" spans="1:21" x14ac:dyDescent="0.35">
      <c r="A987" s="151" t="str">
        <f t="shared" ca="1" si="119"/>
        <v/>
      </c>
      <c r="B987" s="15">
        <v>996</v>
      </c>
      <c r="C987" s="81" t="str">
        <f t="shared" si="121"/>
        <v/>
      </c>
      <c r="E987" s="109" t="str">
        <f>IF(D987="","",VLOOKUP(D987,PROFILE!$B$6:$Z$5000,10,FALSE))</f>
        <v/>
      </c>
      <c r="F987" s="109" t="str">
        <f>IF(D987="","",VLOOKUP(D987,PROFILE!$B$6:$Z$5000,18,FALSE))</f>
        <v/>
      </c>
      <c r="G987" s="81" t="str">
        <f>IF(D987="","",VLOOKUP(D987,PROFILE!$B$6:$Z$5000,23,FALSE))</f>
        <v/>
      </c>
      <c r="H987" s="81" t="str">
        <f>IF(D987="","",VLOOKUP(D987,PROFILE!$B$6:$Z$5000,24,FALSE))</f>
        <v/>
      </c>
      <c r="I987" s="110" t="str">
        <f>IF(D987="","",VLOOKUP(D987,PROFILE!$B$6:$Z$5000,25,FALSE))</f>
        <v/>
      </c>
      <c r="K987" s="87" t="str">
        <f t="shared" si="122"/>
        <v/>
      </c>
      <c r="L987" s="87" t="str">
        <f t="shared" si="126"/>
        <v/>
      </c>
      <c r="N987" s="138" t="str">
        <f t="shared" si="123"/>
        <v/>
      </c>
      <c r="O987" s="110" t="str">
        <f>IF(D987="","",IF(VLOOKUP(D987,KPI!$A$4:$P$5000,16,FALSE)=0,"UNBILL","BILLED"))</f>
        <v/>
      </c>
      <c r="P987" s="90" t="str">
        <f t="shared" si="120"/>
        <v/>
      </c>
      <c r="Q987" s="168" t="str">
        <f t="shared" si="124"/>
        <v>ไม่ระบุ</v>
      </c>
      <c r="R987" s="169" t="str">
        <f t="shared" si="125"/>
        <v/>
      </c>
      <c r="U987" s="91">
        <v>987</v>
      </c>
    </row>
    <row r="988" spans="1:21" x14ac:dyDescent="0.35">
      <c r="A988" s="151" t="str">
        <f t="shared" ca="1" si="119"/>
        <v/>
      </c>
      <c r="B988" s="15">
        <v>997</v>
      </c>
      <c r="C988" s="81" t="str">
        <f t="shared" si="121"/>
        <v/>
      </c>
      <c r="E988" s="109" t="str">
        <f>IF(D988="","",VLOOKUP(D988,PROFILE!$B$6:$Z$5000,10,FALSE))</f>
        <v/>
      </c>
      <c r="F988" s="109" t="str">
        <f>IF(D988="","",VLOOKUP(D988,PROFILE!$B$6:$Z$5000,18,FALSE))</f>
        <v/>
      </c>
      <c r="G988" s="81" t="str">
        <f>IF(D988="","",VLOOKUP(D988,PROFILE!$B$6:$Z$5000,23,FALSE))</f>
        <v/>
      </c>
      <c r="H988" s="81" t="str">
        <f>IF(D988="","",VLOOKUP(D988,PROFILE!$B$6:$Z$5000,24,FALSE))</f>
        <v/>
      </c>
      <c r="I988" s="110" t="str">
        <f>IF(D988="","",VLOOKUP(D988,PROFILE!$B$6:$Z$5000,25,FALSE))</f>
        <v/>
      </c>
      <c r="K988" s="87" t="str">
        <f t="shared" si="122"/>
        <v/>
      </c>
      <c r="L988" s="87" t="str">
        <f t="shared" si="126"/>
        <v/>
      </c>
      <c r="N988" s="138" t="str">
        <f t="shared" si="123"/>
        <v/>
      </c>
      <c r="O988" s="110" t="str">
        <f>IF(D988="","",IF(VLOOKUP(D988,KPI!$A$4:$P$5000,16,FALSE)=0,"UNBILL","BILLED"))</f>
        <v/>
      </c>
      <c r="P988" s="90" t="str">
        <f t="shared" si="120"/>
        <v/>
      </c>
      <c r="Q988" s="168" t="str">
        <f t="shared" si="124"/>
        <v>ไม่ระบุ</v>
      </c>
      <c r="R988" s="169" t="str">
        <f t="shared" si="125"/>
        <v/>
      </c>
      <c r="U988" s="91">
        <v>988</v>
      </c>
    </row>
    <row r="989" spans="1:21" x14ac:dyDescent="0.35">
      <c r="P989" s="90" t="str">
        <f t="shared" si="120"/>
        <v/>
      </c>
      <c r="Q989" s="168">
        <f t="shared" si="124"/>
        <v>1</v>
      </c>
      <c r="R989" s="169">
        <f t="shared" si="125"/>
        <v>0</v>
      </c>
      <c r="U989" s="91">
        <v>989</v>
      </c>
    </row>
    <row r="990" spans="1:21" x14ac:dyDescent="0.35">
      <c r="P990" s="90" t="str">
        <f t="shared" si="120"/>
        <v/>
      </c>
      <c r="Q990" s="168">
        <f t="shared" si="124"/>
        <v>1</v>
      </c>
      <c r="R990" s="169">
        <f t="shared" si="125"/>
        <v>0</v>
      </c>
      <c r="U990" s="91">
        <v>990</v>
      </c>
    </row>
    <row r="991" spans="1:21" x14ac:dyDescent="0.35">
      <c r="P991" s="90" t="str">
        <f t="shared" si="120"/>
        <v/>
      </c>
      <c r="Q991" s="168">
        <f t="shared" si="124"/>
        <v>1</v>
      </c>
      <c r="R991" s="169">
        <f t="shared" si="125"/>
        <v>0</v>
      </c>
      <c r="U991" s="91">
        <v>991</v>
      </c>
    </row>
    <row r="992" spans="1:21" x14ac:dyDescent="0.35">
      <c r="P992" s="90" t="str">
        <f t="shared" si="120"/>
        <v/>
      </c>
      <c r="Q992" s="168">
        <f t="shared" si="124"/>
        <v>1</v>
      </c>
      <c r="R992" s="169">
        <f t="shared" si="125"/>
        <v>0</v>
      </c>
      <c r="U992" s="91">
        <v>992</v>
      </c>
    </row>
    <row r="993" spans="16:21" x14ac:dyDescent="0.35">
      <c r="P993" s="90" t="str">
        <f t="shared" si="120"/>
        <v/>
      </c>
      <c r="Q993" s="168">
        <f t="shared" si="124"/>
        <v>1</v>
      </c>
      <c r="R993" s="169">
        <f t="shared" si="125"/>
        <v>0</v>
      </c>
      <c r="U993" s="91">
        <v>993</v>
      </c>
    </row>
    <row r="994" spans="16:21" x14ac:dyDescent="0.35">
      <c r="P994" s="90" t="str">
        <f t="shared" si="120"/>
        <v/>
      </c>
      <c r="Q994" s="168">
        <f t="shared" si="124"/>
        <v>1</v>
      </c>
      <c r="R994" s="169">
        <f t="shared" si="125"/>
        <v>0</v>
      </c>
      <c r="U994" s="91">
        <v>994</v>
      </c>
    </row>
    <row r="995" spans="16:21" x14ac:dyDescent="0.35">
      <c r="P995" s="90" t="str">
        <f t="shared" si="120"/>
        <v/>
      </c>
      <c r="Q995" s="168">
        <f t="shared" si="124"/>
        <v>1</v>
      </c>
      <c r="R995" s="169">
        <f t="shared" si="125"/>
        <v>0</v>
      </c>
      <c r="U995" s="91">
        <v>995</v>
      </c>
    </row>
    <row r="996" spans="16:21" x14ac:dyDescent="0.35">
      <c r="P996" s="90" t="str">
        <f t="shared" si="120"/>
        <v/>
      </c>
      <c r="Q996" s="168">
        <f t="shared" si="124"/>
        <v>1</v>
      </c>
      <c r="R996" s="169">
        <f t="shared" si="125"/>
        <v>0</v>
      </c>
      <c r="U996" s="91">
        <v>996</v>
      </c>
    </row>
    <row r="997" spans="16:21" x14ac:dyDescent="0.35">
      <c r="P997" s="90" t="str">
        <f t="shared" si="120"/>
        <v/>
      </c>
      <c r="Q997" s="168">
        <f t="shared" si="124"/>
        <v>1</v>
      </c>
      <c r="R997" s="169">
        <f t="shared" si="125"/>
        <v>0</v>
      </c>
      <c r="U997" s="91">
        <v>997</v>
      </c>
    </row>
    <row r="998" spans="16:21" x14ac:dyDescent="0.35">
      <c r="P998" s="90" t="str">
        <f t="shared" si="120"/>
        <v/>
      </c>
      <c r="Q998" s="168">
        <f t="shared" si="124"/>
        <v>1</v>
      </c>
      <c r="R998" s="169">
        <f t="shared" si="125"/>
        <v>0</v>
      </c>
      <c r="U998" s="91">
        <v>998</v>
      </c>
    </row>
    <row r="999" spans="16:21" x14ac:dyDescent="0.35">
      <c r="P999" s="90" t="str">
        <f t="shared" si="120"/>
        <v/>
      </c>
      <c r="Q999" s="168">
        <f t="shared" si="124"/>
        <v>1</v>
      </c>
      <c r="R999" s="169">
        <f t="shared" si="125"/>
        <v>0</v>
      </c>
      <c r="U999" s="91">
        <v>999</v>
      </c>
    </row>
    <row r="1000" spans="16:21" x14ac:dyDescent="0.35">
      <c r="P1000" s="90" t="str">
        <f t="shared" si="120"/>
        <v/>
      </c>
      <c r="Q1000" s="168">
        <f t="shared" si="124"/>
        <v>1</v>
      </c>
      <c r="R1000" s="169">
        <f t="shared" si="125"/>
        <v>0</v>
      </c>
      <c r="U1000" s="91">
        <v>1000</v>
      </c>
    </row>
  </sheetData>
  <autoFilter ref="A3:P1000"/>
  <mergeCells count="1">
    <mergeCell ref="J2:N2"/>
  </mergeCells>
  <pageMargins left="0.7" right="0.7" top="0.75" bottom="0.75" header="0.3" footer="0.3"/>
  <pageSetup orientation="portrait" horizont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4"/>
  <sheetViews>
    <sheetView view="pageBreakPreview" topLeftCell="A49" zoomScale="60" zoomScaleNormal="100" workbookViewId="0">
      <selection activeCell="A6" sqref="A6:A7"/>
    </sheetView>
  </sheetViews>
  <sheetFormatPr defaultRowHeight="15" x14ac:dyDescent="0.25"/>
  <cols>
    <col min="1" max="1" width="10.42578125" customWidth="1"/>
    <col min="2" max="2" width="14.7109375" customWidth="1"/>
    <col min="3" max="5" width="14.42578125" customWidth="1"/>
    <col min="6" max="10" width="18.42578125" customWidth="1"/>
    <col min="11" max="11" width="18.42578125" hidden="1" customWidth="1"/>
    <col min="13" max="13" width="18" customWidth="1"/>
    <col min="14" max="14" width="22.28515625" customWidth="1"/>
    <col min="15" max="16" width="14.85546875" customWidth="1"/>
    <col min="19" max="19" width="25.28515625" customWidth="1"/>
    <col min="20" max="20" width="30.85546875" customWidth="1"/>
    <col min="21" max="21" width="14.42578125" customWidth="1"/>
    <col min="22" max="22" width="21.85546875" customWidth="1"/>
  </cols>
  <sheetData>
    <row r="1" spans="1:25" s="15" customFormat="1" ht="33.75" customHeight="1" x14ac:dyDescent="0.45">
      <c r="A1" s="84" t="s">
        <v>2317</v>
      </c>
      <c r="H1" s="145">
        <v>40</v>
      </c>
      <c r="I1" s="143" t="s">
        <v>4</v>
      </c>
      <c r="J1" s="144" t="e">
        <f>"BL"&amp;H1&amp;"/"&amp;VLOOKUP(VLOOKUP(B6,BILL_LIST!D4:F5000,3,FALSE),M6:Q19,5,FALSE)</f>
        <v>#N/A</v>
      </c>
      <c r="K1" s="156"/>
      <c r="M1" s="15" t="s">
        <v>195</v>
      </c>
      <c r="Y1" s="15">
        <f>COUNTA(Y2:Y500)+3</f>
        <v>3</v>
      </c>
    </row>
    <row r="2" spans="1:25" s="15" customFormat="1" ht="21.75" customHeight="1" x14ac:dyDescent="0.35">
      <c r="A2" s="907" t="s">
        <v>2323</v>
      </c>
      <c r="B2" s="907"/>
      <c r="C2" s="908" t="e">
        <f>VLOOKUP(B6,BILL_LIST!D4:F5000,3,FALSE)&amp;"ประกันภัย"</f>
        <v>#N/A</v>
      </c>
      <c r="D2" s="908"/>
      <c r="E2" s="139" t="s">
        <v>244</v>
      </c>
      <c r="F2" s="140">
        <f>COUNTA(A6:A29)</f>
        <v>0</v>
      </c>
      <c r="G2" s="140" t="s">
        <v>122</v>
      </c>
      <c r="H2" s="139" t="s">
        <v>2324</v>
      </c>
      <c r="I2" s="909">
        <f>G30-I30</f>
        <v>0</v>
      </c>
      <c r="J2" s="909"/>
      <c r="K2" s="157"/>
      <c r="M2" s="81"/>
      <c r="N2" s="15" t="str">
        <f>IF(M2="","ไม่มีรายการ",VLOOKUP(M2,L6:M19,2,FALSE))</f>
        <v>ไม่มีรายการ</v>
      </c>
    </row>
    <row r="3" spans="1:25" s="15" customFormat="1" ht="21.75" customHeight="1" x14ac:dyDescent="0.35">
      <c r="A3" s="911" t="s">
        <v>2326</v>
      </c>
      <c r="B3" s="911"/>
      <c r="C3" s="141"/>
      <c r="D3" s="141"/>
      <c r="E3" s="134" t="s">
        <v>2327</v>
      </c>
      <c r="F3" s="133"/>
      <c r="G3" s="133"/>
      <c r="H3" s="134" t="s">
        <v>2653</v>
      </c>
      <c r="I3" s="910">
        <f>G30-I30-H30</f>
        <v>0</v>
      </c>
      <c r="J3" s="910"/>
      <c r="K3" s="157"/>
      <c r="M3" s="27"/>
    </row>
    <row r="4" spans="1:25" s="15" customFormat="1" ht="21.75" customHeight="1" x14ac:dyDescent="0.35">
      <c r="A4" s="912" t="s">
        <v>2411</v>
      </c>
      <c r="B4" s="912" t="s">
        <v>132</v>
      </c>
      <c r="C4" s="912" t="s">
        <v>2</v>
      </c>
      <c r="D4" s="912" t="s">
        <v>0</v>
      </c>
      <c r="E4" s="912" t="s">
        <v>1</v>
      </c>
      <c r="F4" s="912" t="s">
        <v>284</v>
      </c>
      <c r="G4" s="912"/>
      <c r="H4" s="912"/>
      <c r="I4" s="912"/>
      <c r="J4" s="912"/>
      <c r="K4" s="158"/>
    </row>
    <row r="5" spans="1:25" s="15" customFormat="1" ht="21.75" customHeight="1" x14ac:dyDescent="0.35">
      <c r="A5" s="913"/>
      <c r="B5" s="913"/>
      <c r="C5" s="913"/>
      <c r="D5" s="913"/>
      <c r="E5" s="913"/>
      <c r="F5" s="131" t="s">
        <v>2313</v>
      </c>
      <c r="G5" s="131" t="s">
        <v>2314</v>
      </c>
      <c r="H5" s="131" t="s">
        <v>2315</v>
      </c>
      <c r="I5" s="131" t="s">
        <v>2320</v>
      </c>
      <c r="J5" s="131" t="s">
        <v>2321</v>
      </c>
      <c r="K5" s="158"/>
      <c r="M5" s="133" t="s">
        <v>2325</v>
      </c>
      <c r="N5" s="133"/>
      <c r="O5" s="133"/>
      <c r="P5" s="133"/>
      <c r="R5" s="133" t="s">
        <v>2585</v>
      </c>
    </row>
    <row r="6" spans="1:25" s="15" customFormat="1" ht="21.75" customHeight="1" x14ac:dyDescent="0.35">
      <c r="B6" s="15" t="str">
        <f>IF(A6="","",VLOOKUP(A6,BILL_LIST!$C$4:$N$5000,2,FALSE))</f>
        <v/>
      </c>
      <c r="C6" s="15" t="str">
        <f>IF(A6="","",VLOOKUP(A6,BILL_LIST!$C$4:$N$5000,5,FALSE))</f>
        <v/>
      </c>
      <c r="D6" s="15" t="str">
        <f>IF(A6="","",VLOOKUP(A6,BILL_LIST!$C$4:$N$5000,6,FALSE))</f>
        <v/>
      </c>
      <c r="E6" s="15" t="str">
        <f>IF(A6="","",VLOOKUP(A6,BILL_LIST!$C$4:$N$5000,7,FALSE))</f>
        <v/>
      </c>
      <c r="F6" s="85" t="str">
        <f>IF(A6="","",VLOOKUP(A6,BILL_LIST!$C$4:$N$5000,8,FALSE))</f>
        <v/>
      </c>
      <c r="G6" s="85" t="str">
        <f>IF(A6="","",VLOOKUP(A6,BILL_LIST!$C$4:$N$5000,9,FALSE))</f>
        <v/>
      </c>
      <c r="H6" s="85" t="str">
        <f>IF(A6="","",VLOOKUP(A6,BILL_LIST!$C$4:$N$5000,10,FALSE))</f>
        <v/>
      </c>
      <c r="I6" s="85" t="str">
        <f>IF(A6="","",VLOOKUP(A6,BILL_LIST!$C$4:$N$5000,11,FALSE))</f>
        <v/>
      </c>
      <c r="J6" s="85" t="str">
        <f>IF(A6="","",VLOOKUP(A6,BILL_LIST!$C$4:$N$5000,12,FALSE))</f>
        <v/>
      </c>
      <c r="K6" s="115" t="e">
        <f>VLOOKUP(A6,BILL_LIST!$C$4:$U$1000,19,FALSE)</f>
        <v>#N/A</v>
      </c>
      <c r="M6" s="163" t="s">
        <v>2480</v>
      </c>
      <c r="N6" s="164" t="s">
        <v>284</v>
      </c>
      <c r="O6" s="164" t="s">
        <v>244</v>
      </c>
      <c r="P6" s="165" t="s">
        <v>2481</v>
      </c>
      <c r="R6" s="86" t="s">
        <v>7</v>
      </c>
      <c r="S6" s="86" t="s">
        <v>2584</v>
      </c>
      <c r="T6" s="86" t="s">
        <v>285</v>
      </c>
      <c r="U6" s="86" t="s">
        <v>2893</v>
      </c>
      <c r="V6" s="81" t="s">
        <v>2894</v>
      </c>
    </row>
    <row r="7" spans="1:25" s="15" customFormat="1" ht="21.75" customHeight="1" x14ac:dyDescent="0.35">
      <c r="B7" s="15" t="str">
        <f>IF(A7="","",VLOOKUP(A7,BILL_LIST!$C$4:$N$5000,2,FALSE))</f>
        <v/>
      </c>
      <c r="C7" s="15" t="str">
        <f>IF(A7="","",VLOOKUP(A7,BILL_LIST!$C$4:$N$5000,5,FALSE))</f>
        <v/>
      </c>
      <c r="D7" s="15" t="str">
        <f>IF(A7="","",VLOOKUP(A7,BILL_LIST!$C$4:$N$5000,6,FALSE))</f>
        <v/>
      </c>
      <c r="E7" s="15" t="str">
        <f>IF(A7="","",VLOOKUP(A7,BILL_LIST!$C$4:$N$5000,7,FALSE))</f>
        <v/>
      </c>
      <c r="F7" s="85" t="str">
        <f>IF(A7="","",VLOOKUP(A7,BILL_LIST!$C$4:$N$5000,8,FALSE))</f>
        <v/>
      </c>
      <c r="G7" s="85" t="str">
        <f>IF(A7="","",VLOOKUP(A7,BILL_LIST!$C$4:$N$5000,9,FALSE))</f>
        <v/>
      </c>
      <c r="H7" s="85" t="str">
        <f>IF(A7="","",VLOOKUP(A7,BILL_LIST!$C$4:$N$5000,10,FALSE))</f>
        <v/>
      </c>
      <c r="I7" s="85" t="str">
        <f>IF(A7="","",VLOOKUP(A7,BILL_LIST!$C$4:$N$5000,11,FALSE))</f>
        <v/>
      </c>
      <c r="J7" s="85" t="str">
        <f>IF(A7="","",VLOOKUP(A7,BILL_LIST!$C$4:$N$5000,12,FALSE))</f>
        <v/>
      </c>
      <c r="K7" s="115" t="e">
        <f>VLOOKUP(A7,BILL_LIST!$C$4:$U$1000,19,FALSE)</f>
        <v>#N/A</v>
      </c>
      <c r="L7" s="15">
        <v>1</v>
      </c>
      <c r="M7" s="81" t="s">
        <v>31</v>
      </c>
      <c r="N7" s="87">
        <f>SUMIFS(BILL_LIST!K:K,BILL_LIST!F:F,BILL!M7,BILL_LIST!O:O,"UNBILL",BILL_LIST!P:P,"NP")</f>
        <v>0</v>
      </c>
      <c r="O7" s="87">
        <f>COUNTIFS(BILL_LIST!F:F,BILL!M7,BILL_LIST!O:O,"UNBILL",BILL_LIST!P:P,"NP")</f>
        <v>3</v>
      </c>
      <c r="P7" s="87">
        <f>COUNTIFS(PROFILE!$I$6:$I$10000,"&gt;0",PROFILE!$K$6:$K$10000,"",PROFILE!$S$6:$S$10000,BILL!M7)</f>
        <v>20</v>
      </c>
      <c r="Q7" s="15" t="s">
        <v>2328</v>
      </c>
      <c r="R7" s="81">
        <v>1</v>
      </c>
      <c r="S7" s="87">
        <f ca="1">SUMIF(BILL_LIST!Q:R,R7,BILL_LIST!R:R)</f>
        <v>0</v>
      </c>
      <c r="T7" s="170">
        <f ca="1">S7</f>
        <v>0</v>
      </c>
      <c r="U7" s="81">
        <f>COUNTIF(BILL_LIST!Q:Q,BILL!R7)</f>
        <v>16</v>
      </c>
      <c r="V7" s="170">
        <f ca="1">IFERROR(S7/U7,"")</f>
        <v>0</v>
      </c>
    </row>
    <row r="8" spans="1:25" s="15" customFormat="1" ht="21.75" customHeight="1" x14ac:dyDescent="0.35">
      <c r="A8" s="132"/>
      <c r="B8" s="132" t="str">
        <f>IF(A8="","",VLOOKUP(A8,BILL_LIST!$C$4:$N$5000,2,FALSE))</f>
        <v/>
      </c>
      <c r="C8" s="132" t="str">
        <f>IF(A8="","",VLOOKUP(A8,BILL_LIST!$C$4:$N$5000,5,FALSE))</f>
        <v/>
      </c>
      <c r="D8" s="132" t="str">
        <f>IF(A8="","",VLOOKUP(A8,BILL_LIST!$C$4:$N$5000,6,FALSE))</f>
        <v/>
      </c>
      <c r="E8" s="132" t="str">
        <f>IF(A8="","",VLOOKUP(A8,BILL_LIST!$C$4:$N$5000,7,FALSE))</f>
        <v/>
      </c>
      <c r="F8" s="137" t="str">
        <f>IF(A8="","",VLOOKUP(A8,BILL_LIST!$C$4:$N$5000,8,FALSE))</f>
        <v/>
      </c>
      <c r="G8" s="137" t="str">
        <f>IF(A8="","",VLOOKUP(A8,BILL_LIST!$C$4:$N$5000,9,FALSE))</f>
        <v/>
      </c>
      <c r="H8" s="137" t="str">
        <f>IF(A8="","",VLOOKUP(A8,BILL_LIST!$C$4:$N$5000,10,FALSE))</f>
        <v/>
      </c>
      <c r="I8" s="137" t="str">
        <f>IF(A8="","",VLOOKUP(A8,BILL_LIST!$C$4:$N$5000,11,FALSE))</f>
        <v/>
      </c>
      <c r="J8" s="137" t="str">
        <f>IF(A8="","",VLOOKUP(A8,BILL_LIST!$C$4:$N$5000,12,FALSE))</f>
        <v/>
      </c>
      <c r="K8" s="115" t="e">
        <f>VLOOKUP(A8,BILL_LIST!$C$4:$U$1000,19,FALSE)</f>
        <v>#N/A</v>
      </c>
      <c r="L8" s="15">
        <v>2</v>
      </c>
      <c r="M8" s="81" t="s">
        <v>32</v>
      </c>
      <c r="N8" s="87">
        <f>SUMIFS(BILL_LIST!K:K,BILL_LIST!F:F,BILL!M8,BILL_LIST!O:O,"UNBILL",BILL_LIST!P:P,"NP")</f>
        <v>0</v>
      </c>
      <c r="O8" s="87">
        <f>COUNTIFS(BILL_LIST!F:F,BILL!M8,BILL_LIST!O:O,"UNBILL",BILL_LIST!P:P,"NP")</f>
        <v>0</v>
      </c>
      <c r="P8" s="87">
        <f>COUNTIFS(PROFILE!$I$6:$I$10000,"&gt;0",PROFILE!$K$6:$K$10000,"",PROFILE!$S$6:$S$10000,BILL!M8)</f>
        <v>11</v>
      </c>
      <c r="Q8" s="15" t="s">
        <v>2329</v>
      </c>
      <c r="R8" s="81">
        <v>2</v>
      </c>
      <c r="S8" s="87">
        <f ca="1">SUMIF(BILL_LIST!Q:R,R8,BILL_LIST!R:R)</f>
        <v>0</v>
      </c>
      <c r="T8" s="170">
        <f ca="1">T7+S8</f>
        <v>0</v>
      </c>
      <c r="U8" s="81">
        <f>COUNTIF(BILL_LIST!Q:Q,BILL!R8)</f>
        <v>1</v>
      </c>
      <c r="V8" s="170">
        <f t="shared" ref="V8:V18" ca="1" si="0">IFERROR(S8/U8,"")</f>
        <v>0</v>
      </c>
    </row>
    <row r="9" spans="1:25" s="15" customFormat="1" ht="21.75" customHeight="1" x14ac:dyDescent="0.35">
      <c r="B9" s="15" t="str">
        <f>IF(A9="","",VLOOKUP(A9,BILL_LIST!$C$4:$N$5000,2,FALSE))</f>
        <v/>
      </c>
      <c r="C9" s="15" t="str">
        <f>IF(A9="","",VLOOKUP(A9,BILL_LIST!$C$4:$N$5000,5,FALSE))</f>
        <v/>
      </c>
      <c r="D9" s="15" t="str">
        <f>IF(A9="","",VLOOKUP(A9,BILL_LIST!$C$4:$N$5000,6,FALSE))</f>
        <v/>
      </c>
      <c r="E9" s="15" t="str">
        <f>IF(A9="","",VLOOKUP(A9,BILL_LIST!$C$4:$N$5000,7,FALSE))</f>
        <v/>
      </c>
      <c r="F9" s="85" t="str">
        <f>IF(A9="","",VLOOKUP(A9,BILL_LIST!$C$4:$N$5000,8,FALSE))</f>
        <v/>
      </c>
      <c r="G9" s="85" t="str">
        <f>IF(A9="","",VLOOKUP(A9,BILL_LIST!$C$4:$N$5000,9,FALSE))</f>
        <v/>
      </c>
      <c r="H9" s="85" t="str">
        <f>IF(A9="","",VLOOKUP(A9,BILL_LIST!$C$4:$N$5000,10,FALSE))</f>
        <v/>
      </c>
      <c r="I9" s="85" t="str">
        <f>IF(A9="","",VLOOKUP(A9,BILL_LIST!$C$4:$N$5000,11,FALSE))</f>
        <v/>
      </c>
      <c r="J9" s="85" t="str">
        <f>IF(A9="","",VLOOKUP(A9,BILL_LIST!$C$4:$N$5000,12,FALSE))</f>
        <v/>
      </c>
      <c r="K9" s="115" t="e">
        <f>VLOOKUP(A9,BILL_LIST!$C$4:$U$1000,19,FALSE)</f>
        <v>#N/A</v>
      </c>
      <c r="L9" s="15">
        <v>3</v>
      </c>
      <c r="M9" s="81" t="s">
        <v>33</v>
      </c>
      <c r="N9" s="87">
        <f>SUMIFS(BILL_LIST!K:K,BILL_LIST!F:F,BILL!M9,BILL_LIST!O:O,"UNBILL",BILL_LIST!P:P,"NP")</f>
        <v>0</v>
      </c>
      <c r="O9" s="87">
        <f>COUNTIFS(BILL_LIST!F:F,BILL!M9,BILL_LIST!O:O,"UNBILL",BILL_LIST!P:P,"NP")</f>
        <v>3</v>
      </c>
      <c r="P9" s="87">
        <f>COUNTIFS(PROFILE!$I$6:$I$10000,"&gt;0",PROFILE!$K$6:$K$10000,"",PROFILE!$S$6:$S$10000,BILL!M9)</f>
        <v>7</v>
      </c>
      <c r="Q9" s="15" t="s">
        <v>2330</v>
      </c>
      <c r="R9" s="81">
        <v>3</v>
      </c>
      <c r="S9" s="87">
        <f ca="1">SUMIF(BILL_LIST!Q:R,R9,BILL_LIST!R:R)</f>
        <v>0</v>
      </c>
      <c r="T9" s="170">
        <f t="shared" ref="T9:T17" ca="1" si="1">T8+S9</f>
        <v>0</v>
      </c>
      <c r="U9" s="81">
        <f>COUNTIF(BILL_LIST!Q:Q,BILL!R9)</f>
        <v>1</v>
      </c>
      <c r="V9" s="170">
        <f t="shared" ca="1" si="0"/>
        <v>0</v>
      </c>
    </row>
    <row r="10" spans="1:25" s="15" customFormat="1" ht="21.75" customHeight="1" x14ac:dyDescent="0.35">
      <c r="B10" s="15" t="str">
        <f>IF(A10="","",VLOOKUP(A10,BILL_LIST!$C$4:$N$5000,2,FALSE))</f>
        <v/>
      </c>
      <c r="C10" s="15" t="str">
        <f>IF(A10="","",VLOOKUP(A10,BILL_LIST!$C$4:$N$5000,5,FALSE))</f>
        <v/>
      </c>
      <c r="D10" s="15" t="str">
        <f>IF(A10="","",VLOOKUP(A10,BILL_LIST!$C$4:$N$5000,6,FALSE))</f>
        <v/>
      </c>
      <c r="E10" s="15" t="str">
        <f>IF(A10="","",VLOOKUP(A10,BILL_LIST!$C$4:$N$5000,7,FALSE))</f>
        <v/>
      </c>
      <c r="F10" s="85" t="str">
        <f>IF(A10="","",VLOOKUP(A10,BILL_LIST!$C$4:$N$5000,8,FALSE))</f>
        <v/>
      </c>
      <c r="G10" s="85" t="str">
        <f>IF(A10="","",VLOOKUP(A10,BILL_LIST!$C$4:$N$5000,9,FALSE))</f>
        <v/>
      </c>
      <c r="H10" s="85" t="str">
        <f>IF(A10="","",VLOOKUP(A10,BILL_LIST!$C$4:$N$5000,10,FALSE))</f>
        <v/>
      </c>
      <c r="I10" s="85" t="str">
        <f>IF(A10="","",VLOOKUP(A10,BILL_LIST!$C$4:$N$5000,11,FALSE))</f>
        <v/>
      </c>
      <c r="J10" s="85" t="str">
        <f>IF(A10="","",VLOOKUP(A10,BILL_LIST!$C$4:$N$5000,12,FALSE))</f>
        <v/>
      </c>
      <c r="K10" s="115" t="e">
        <f>VLOOKUP(A10,BILL_LIST!$C$4:$U$1000,19,FALSE)</f>
        <v>#N/A</v>
      </c>
      <c r="L10" s="15">
        <v>4</v>
      </c>
      <c r="M10" s="81" t="s">
        <v>34</v>
      </c>
      <c r="N10" s="87">
        <f>SUMIFS(BILL_LIST!K:K,BILL_LIST!F:F,BILL!M10,BILL_LIST!O:O,"UNBILL",BILL_LIST!P:P,"NP")</f>
        <v>0</v>
      </c>
      <c r="O10" s="87">
        <f>COUNTIFS(BILL_LIST!F:F,BILL!M10,BILL_LIST!O:O,"UNBILL",BILL_LIST!P:P,"NP")</f>
        <v>0</v>
      </c>
      <c r="P10" s="87">
        <f>COUNTIFS(PROFILE!$I$6:$I$10000,"&gt;0",PROFILE!$K$6:$K$10000,"",PROFILE!$S$6:$S$10000,BILL!M10)</f>
        <v>14</v>
      </c>
      <c r="Q10" s="15" t="s">
        <v>2331</v>
      </c>
      <c r="R10" s="81">
        <v>4</v>
      </c>
      <c r="S10" s="87">
        <f ca="1">SUMIF(BILL_LIST!Q:R,R10,BILL_LIST!R:R)</f>
        <v>0</v>
      </c>
      <c r="T10" s="170">
        <f t="shared" ca="1" si="1"/>
        <v>0</v>
      </c>
      <c r="U10" s="81">
        <f>COUNTIF(BILL_LIST!Q:Q,BILL!R10)</f>
        <v>2</v>
      </c>
      <c r="V10" s="170">
        <f t="shared" ca="1" si="0"/>
        <v>0</v>
      </c>
    </row>
    <row r="11" spans="1:25" s="15" customFormat="1" ht="21.75" customHeight="1" x14ac:dyDescent="0.35">
      <c r="A11" s="132"/>
      <c r="B11" s="132" t="str">
        <f>IF(A11="","",VLOOKUP(A11,BILL_LIST!$C$4:$N$5000,2,FALSE))</f>
        <v/>
      </c>
      <c r="C11" s="132" t="str">
        <f>IF(A11="","",VLOOKUP(A11,BILL_LIST!$C$4:$N$5000,5,FALSE))</f>
        <v/>
      </c>
      <c r="D11" s="132" t="str">
        <f>IF(A11="","",VLOOKUP(A11,BILL_LIST!$C$4:$N$5000,6,FALSE))</f>
        <v/>
      </c>
      <c r="E11" s="132" t="str">
        <f>IF(A11="","",VLOOKUP(A11,BILL_LIST!$C$4:$N$5000,7,FALSE))</f>
        <v/>
      </c>
      <c r="F11" s="137" t="str">
        <f>IF(A11="","",VLOOKUP(A11,BILL_LIST!$C$4:$N$5000,8,FALSE))</f>
        <v/>
      </c>
      <c r="G11" s="137" t="str">
        <f>IF(A11="","",VLOOKUP(A11,BILL_LIST!$C$4:$N$5000,9,FALSE))</f>
        <v/>
      </c>
      <c r="H11" s="137" t="str">
        <f>IF(A11="","",VLOOKUP(A11,BILL_LIST!$C$4:$N$5000,10,FALSE))</f>
        <v/>
      </c>
      <c r="I11" s="137" t="str">
        <f>IF(A11="","",VLOOKUP(A11,BILL_LIST!$C$4:$N$5000,11,FALSE))</f>
        <v/>
      </c>
      <c r="J11" s="137" t="str">
        <f>IF(A11="","",VLOOKUP(A11,BILL_LIST!$C$4:$N$5000,12,FALSE))</f>
        <v/>
      </c>
      <c r="K11" s="115" t="e">
        <f>VLOOKUP(A11,BILL_LIST!$C$4:$U$1000,19,FALSE)</f>
        <v>#N/A</v>
      </c>
      <c r="L11" s="15">
        <v>5</v>
      </c>
      <c r="M11" s="81" t="s">
        <v>35</v>
      </c>
      <c r="N11" s="87">
        <f>SUMIFS(BILL_LIST!K:K,BILL_LIST!F:F,BILL!M11,BILL_LIST!O:O,"UNBILL",BILL_LIST!P:P,"NP")</f>
        <v>0</v>
      </c>
      <c r="O11" s="87">
        <f>COUNTIFS(BILL_LIST!F:F,BILL!M11,BILL_LIST!O:O,"UNBILL",BILL_LIST!P:P,"NP")</f>
        <v>2</v>
      </c>
      <c r="P11" s="87">
        <f>COUNTIFS(PROFILE!$I$6:$I$10000,"&gt;0",PROFILE!$K$6:$K$10000,"",PROFILE!$S$6:$S$10000,BILL!M11)</f>
        <v>3</v>
      </c>
      <c r="Q11" s="15" t="s">
        <v>2332</v>
      </c>
      <c r="R11" s="81">
        <v>5</v>
      </c>
      <c r="S11" s="87">
        <f ca="1">SUMIF(BILL_LIST!Q:R,R11,BILL_LIST!R:R)</f>
        <v>0</v>
      </c>
      <c r="T11" s="170">
        <f t="shared" ca="1" si="1"/>
        <v>0</v>
      </c>
      <c r="U11" s="81">
        <f>COUNTIF(BILL_LIST!Q:Q,BILL!R11)</f>
        <v>4</v>
      </c>
      <c r="V11" s="170">
        <f t="shared" ca="1" si="0"/>
        <v>0</v>
      </c>
    </row>
    <row r="12" spans="1:25" s="15" customFormat="1" ht="21.75" customHeight="1" x14ac:dyDescent="0.35">
      <c r="B12" s="15" t="str">
        <f>IF(A12="","",VLOOKUP(A12,BILL_LIST!$C$4:$N$5000,2,FALSE))</f>
        <v/>
      </c>
      <c r="C12" s="15" t="str">
        <f>IF(A12="","",VLOOKUP(A12,BILL_LIST!$C$4:$N$5000,5,FALSE))</f>
        <v/>
      </c>
      <c r="D12" s="15" t="str">
        <f>IF(A12="","",VLOOKUP(A12,BILL_LIST!$C$4:$N$5000,6,FALSE))</f>
        <v/>
      </c>
      <c r="E12" s="15" t="str">
        <f>IF(A12="","",VLOOKUP(A12,BILL_LIST!$C$4:$N$5000,7,FALSE))</f>
        <v/>
      </c>
      <c r="F12" s="85" t="str">
        <f>IF(A12="","",VLOOKUP(A12,BILL_LIST!$C$4:$N$5000,8,FALSE))</f>
        <v/>
      </c>
      <c r="G12" s="85" t="str">
        <f>IF(A12="","",VLOOKUP(A12,BILL_LIST!$C$4:$N$5000,9,FALSE))</f>
        <v/>
      </c>
      <c r="H12" s="85" t="str">
        <f>IF(A12="","",VLOOKUP(A12,BILL_LIST!$C$4:$N$5000,10,FALSE))</f>
        <v/>
      </c>
      <c r="I12" s="85" t="str">
        <f>IF(A12="","",VLOOKUP(A12,BILL_LIST!$C$4:$N$5000,11,FALSE))</f>
        <v/>
      </c>
      <c r="J12" s="85" t="str">
        <f>IF(A12="","",VLOOKUP(A12,BILL_LIST!$C$4:$N$5000,12,FALSE))</f>
        <v/>
      </c>
      <c r="K12" s="115" t="e">
        <f>VLOOKUP(A12,BILL_LIST!$C$4:$U$1000,19,FALSE)</f>
        <v>#N/A</v>
      </c>
      <c r="L12" s="15">
        <v>6</v>
      </c>
      <c r="M12" s="81" t="s">
        <v>36</v>
      </c>
      <c r="N12" s="87">
        <f>SUMIFS(BILL_LIST!K:K,BILL_LIST!F:F,BILL!M12,BILL_LIST!O:O,"UNBILL",BILL_LIST!P:P,"NP")</f>
        <v>0</v>
      </c>
      <c r="O12" s="87">
        <f>COUNTIFS(BILL_LIST!F:F,BILL!M12,BILL_LIST!O:O,"UNBILL",BILL_LIST!P:P,"NP")</f>
        <v>2</v>
      </c>
      <c r="P12" s="87">
        <f>COUNTIFS(PROFILE!$I$6:$I$10000,"&gt;0",PROFILE!$K$6:$K$10000,"",PROFILE!$S$6:$S$10000,BILL!M12)</f>
        <v>2</v>
      </c>
      <c r="Q12" s="15" t="s">
        <v>2333</v>
      </c>
      <c r="R12" s="81">
        <v>6</v>
      </c>
      <c r="S12" s="87">
        <f ca="1">SUMIF(BILL_LIST!Q:R,R12,BILL_LIST!R:R)</f>
        <v>0</v>
      </c>
      <c r="T12" s="170">
        <f t="shared" ca="1" si="1"/>
        <v>0</v>
      </c>
      <c r="U12" s="81">
        <f>COUNTIF(BILL_LIST!Q:Q,BILL!R12)</f>
        <v>2</v>
      </c>
      <c r="V12" s="170">
        <f t="shared" ca="1" si="0"/>
        <v>0</v>
      </c>
    </row>
    <row r="13" spans="1:25" s="15" customFormat="1" ht="21.75" customHeight="1" x14ac:dyDescent="0.35">
      <c r="A13" s="27"/>
      <c r="B13" s="15" t="str">
        <f>IF(A13="","",VLOOKUP(A13,BILL_LIST!$C$4:$N$5000,2,FALSE))</f>
        <v/>
      </c>
      <c r="C13" s="15" t="str">
        <f>IF(A13="","",VLOOKUP(A13,BILL_LIST!$C$4:$N$5000,5,FALSE))</f>
        <v/>
      </c>
      <c r="D13" s="15" t="str">
        <f>IF(A13="","",VLOOKUP(A13,BILL_LIST!$C$4:$N$5000,6,FALSE))</f>
        <v/>
      </c>
      <c r="E13" s="15" t="str">
        <f>IF(A13="","",VLOOKUP(A13,BILL_LIST!$C$4:$N$5000,7,FALSE))</f>
        <v/>
      </c>
      <c r="F13" s="85" t="str">
        <f>IF(A13="","",VLOOKUP(A13,BILL_LIST!$C$4:$N$5000,8,FALSE))</f>
        <v/>
      </c>
      <c r="G13" s="85" t="str">
        <f>IF(A13="","",VLOOKUP(A13,BILL_LIST!$C$4:$N$5000,9,FALSE))</f>
        <v/>
      </c>
      <c r="H13" s="85" t="str">
        <f>IF(A13="","",VLOOKUP(A13,BILL_LIST!$C$4:$N$5000,10,FALSE))</f>
        <v/>
      </c>
      <c r="I13" s="85" t="str">
        <f>IF(A13="","",VLOOKUP(A13,BILL_LIST!$C$4:$N$5000,11,FALSE))</f>
        <v/>
      </c>
      <c r="J13" s="85" t="str">
        <f>IF(A13="","",VLOOKUP(A13,BILL_LIST!$C$4:$N$5000,12,FALSE))</f>
        <v/>
      </c>
      <c r="K13" s="115" t="e">
        <f>VLOOKUP(A13,BILL_LIST!$C$4:$U$1000,19,FALSE)</f>
        <v>#N/A</v>
      </c>
      <c r="L13" s="15">
        <v>7</v>
      </c>
      <c r="M13" s="81" t="s">
        <v>37</v>
      </c>
      <c r="N13" s="87">
        <f>SUMIFS(BILL_LIST!K:K,BILL_LIST!F:F,BILL!M13,BILL_LIST!O:O,"UNBILL",BILL_LIST!P:P,"NP")</f>
        <v>0</v>
      </c>
      <c r="O13" s="87">
        <f>COUNTIFS(BILL_LIST!F:F,BILL!M13,BILL_LIST!O:O,"UNBILL",BILL_LIST!P:P,"NP")</f>
        <v>1</v>
      </c>
      <c r="P13" s="87">
        <f>COUNTIFS(PROFILE!$I$6:$I$10000,"&gt;0",PROFILE!$K$6:$K$10000,"",PROFILE!$S$6:$S$10000,BILL!M13)</f>
        <v>2</v>
      </c>
      <c r="Q13" s="15" t="s">
        <v>2334</v>
      </c>
      <c r="R13" s="81">
        <v>7</v>
      </c>
      <c r="S13" s="87">
        <f ca="1">SUMIF(BILL_LIST!Q:R,R13,BILL_LIST!R:R)</f>
        <v>0</v>
      </c>
      <c r="T13" s="170">
        <f t="shared" ca="1" si="1"/>
        <v>0</v>
      </c>
      <c r="U13" s="81">
        <f>COUNTIF(BILL_LIST!Q:Q,BILL!R13)</f>
        <v>41</v>
      </c>
      <c r="V13" s="170">
        <f t="shared" ca="1" si="0"/>
        <v>0</v>
      </c>
    </row>
    <row r="14" spans="1:25" s="15" customFormat="1" ht="21.75" customHeight="1" x14ac:dyDescent="0.35">
      <c r="A14" s="132"/>
      <c r="B14" s="132" t="str">
        <f>IF(A14="","",VLOOKUP(A14,BILL_LIST!$C$4:$N$5000,2,FALSE))</f>
        <v/>
      </c>
      <c r="C14" s="132" t="str">
        <f>IF(A14="","",VLOOKUP(A14,BILL_LIST!$C$4:$N$5000,5,FALSE))</f>
        <v/>
      </c>
      <c r="D14" s="132" t="str">
        <f>IF(A14="","",VLOOKUP(A14,BILL_LIST!$C$4:$N$5000,6,FALSE))</f>
        <v/>
      </c>
      <c r="E14" s="132" t="str">
        <f>IF(A14="","",VLOOKUP(A14,BILL_LIST!$C$4:$N$5000,7,FALSE))</f>
        <v/>
      </c>
      <c r="F14" s="137" t="str">
        <f>IF(A14="","",VLOOKUP(A14,BILL_LIST!$C$4:$N$5000,8,FALSE))</f>
        <v/>
      </c>
      <c r="G14" s="137" t="str">
        <f>IF(A14="","",VLOOKUP(A14,BILL_LIST!$C$4:$N$5000,9,FALSE))</f>
        <v/>
      </c>
      <c r="H14" s="137" t="str">
        <f>IF(A14="","",VLOOKUP(A14,BILL_LIST!$C$4:$N$5000,10,FALSE))</f>
        <v/>
      </c>
      <c r="I14" s="137" t="str">
        <f>IF(A14="","",VLOOKUP(A14,BILL_LIST!$C$4:$N$5000,11,FALSE))</f>
        <v/>
      </c>
      <c r="J14" s="137" t="str">
        <f>IF(A14="","",VLOOKUP(A14,BILL_LIST!$C$4:$N$5000,12,FALSE))</f>
        <v/>
      </c>
      <c r="K14" s="115" t="e">
        <f>VLOOKUP(A14,BILL_LIST!$C$4:$U$1000,19,FALSE)</f>
        <v>#N/A</v>
      </c>
      <c r="L14" s="15">
        <v>8</v>
      </c>
      <c r="M14" s="81" t="s">
        <v>38</v>
      </c>
      <c r="N14" s="87">
        <f>SUMIFS(BILL_LIST!K:K,BILL_LIST!F:F,BILL!M14,BILL_LIST!O:O,"UNBILL",BILL_LIST!P:P,"NP")</f>
        <v>0</v>
      </c>
      <c r="O14" s="87">
        <f>COUNTIFS(BILL_LIST!F:F,BILL!M14,BILL_LIST!O:O,"UNBILL",BILL_LIST!P:P,"NP")</f>
        <v>0</v>
      </c>
      <c r="P14" s="87">
        <f>COUNTIFS(PROFILE!$I$6:$I$10000,"&gt;0",PROFILE!$K$6:$K$10000,"",PROFILE!$S$6:$S$10000,BILL!M14)</f>
        <v>1</v>
      </c>
      <c r="Q14" s="15" t="s">
        <v>2548</v>
      </c>
      <c r="R14" s="81">
        <v>8</v>
      </c>
      <c r="S14" s="87">
        <f ca="1">SUMIF(BILL_LIST!Q:R,R14,BILL_LIST!R:R)</f>
        <v>0</v>
      </c>
      <c r="T14" s="170">
        <f t="shared" ca="1" si="1"/>
        <v>0</v>
      </c>
      <c r="U14" s="81">
        <f>COUNTIF(BILL_LIST!Q:Q,BILL!R14)</f>
        <v>52</v>
      </c>
      <c r="V14" s="170">
        <f t="shared" ca="1" si="0"/>
        <v>0</v>
      </c>
    </row>
    <row r="15" spans="1:25" s="15" customFormat="1" ht="21.75" customHeight="1" x14ac:dyDescent="0.35">
      <c r="B15" s="15" t="str">
        <f>IF(A15="","",VLOOKUP(A15,BILL_LIST!$C$4:$N$5000,2,FALSE))</f>
        <v/>
      </c>
      <c r="C15" s="15" t="str">
        <f>IF(A15="","",VLOOKUP(A15,BILL_LIST!$C$4:$N$5000,5,FALSE))</f>
        <v/>
      </c>
      <c r="D15" s="15" t="str">
        <f>IF(A15="","",VLOOKUP(A15,BILL_LIST!$C$4:$N$5000,6,FALSE))</f>
        <v/>
      </c>
      <c r="E15" s="15" t="str">
        <f>IF(A15="","",VLOOKUP(A15,BILL_LIST!$C$4:$N$5000,7,FALSE))</f>
        <v/>
      </c>
      <c r="F15" s="85" t="str">
        <f>IF(A15="","",VLOOKUP(A15,BILL_LIST!$C$4:$N$5000,8,FALSE))</f>
        <v/>
      </c>
      <c r="G15" s="85" t="str">
        <f>IF(A15="","",VLOOKUP(A15,BILL_LIST!$C$4:$N$5000,9,FALSE))</f>
        <v/>
      </c>
      <c r="H15" s="85" t="str">
        <f>IF(A15="","",VLOOKUP(A15,BILL_LIST!$C$4:$N$5000,10,FALSE))</f>
        <v/>
      </c>
      <c r="I15" s="85" t="str">
        <f>IF(A15="","",VLOOKUP(A15,BILL_LIST!$C$4:$N$5000,11,FALSE))</f>
        <v/>
      </c>
      <c r="J15" s="85" t="str">
        <f>IF(A15="","",VLOOKUP(A15,BILL_LIST!$C$4:$N$5000,12,FALSE))</f>
        <v/>
      </c>
      <c r="K15" s="115" t="e">
        <f>VLOOKUP(A15,BILL_LIST!$C$4:$U$1000,19,FALSE)</f>
        <v>#N/A</v>
      </c>
      <c r="L15" s="15">
        <v>9</v>
      </c>
      <c r="M15" s="81" t="s">
        <v>39</v>
      </c>
      <c r="N15" s="87">
        <f>SUMIFS(BILL_LIST!K:K,BILL_LIST!F:F,BILL!M15,BILL_LIST!O:O,"UNBILL",BILL_LIST!P:P,"NP")</f>
        <v>0</v>
      </c>
      <c r="O15" s="87">
        <f>COUNTIFS(BILL_LIST!F:F,BILL!M15,BILL_LIST!O:O,"UNBILL",BILL_LIST!P:P,"NP")</f>
        <v>1</v>
      </c>
      <c r="P15" s="87">
        <f>COUNTIFS(PROFILE!$I$6:$I$10000,"&gt;0",PROFILE!$K$6:$K$10000,"",PROFILE!$S$6:$S$10000,BILL!M15)</f>
        <v>1</v>
      </c>
      <c r="Q15" s="15" t="s">
        <v>2335</v>
      </c>
      <c r="R15" s="81">
        <v>9</v>
      </c>
      <c r="S15" s="87">
        <f ca="1">SUMIF(BILL_LIST!Q:R,R15,BILL_LIST!R:R)</f>
        <v>0</v>
      </c>
      <c r="T15" s="170">
        <f t="shared" ca="1" si="1"/>
        <v>0</v>
      </c>
      <c r="U15" s="81">
        <f>COUNTIF(BILL_LIST!Q:Q,BILL!R15)</f>
        <v>54</v>
      </c>
      <c r="V15" s="170">
        <f t="shared" ca="1" si="0"/>
        <v>0</v>
      </c>
    </row>
    <row r="16" spans="1:25" s="15" customFormat="1" ht="21.75" customHeight="1" x14ac:dyDescent="0.35">
      <c r="B16" s="15" t="str">
        <f>IF(A16="","",VLOOKUP(A16,BILL_LIST!$C$4:$N$5000,2,FALSE))</f>
        <v/>
      </c>
      <c r="C16" s="15" t="str">
        <f>IF(A16="","",VLOOKUP(A16,BILL_LIST!$C$4:$N$5000,5,FALSE))</f>
        <v/>
      </c>
      <c r="D16" s="15" t="str">
        <f>IF(A16="","",VLOOKUP(A16,BILL_LIST!$C$4:$N$5000,6,FALSE))</f>
        <v/>
      </c>
      <c r="E16" s="15" t="str">
        <f>IF(A16="","",VLOOKUP(A16,BILL_LIST!$C$4:$N$5000,7,FALSE))</f>
        <v/>
      </c>
      <c r="F16" s="85" t="str">
        <f>IF(A16="","",VLOOKUP(A16,BILL_LIST!$C$4:$N$5000,8,FALSE))</f>
        <v/>
      </c>
      <c r="G16" s="85" t="str">
        <f>IF(A16="","",VLOOKUP(A16,BILL_LIST!$C$4:$N$5000,9,FALSE))</f>
        <v/>
      </c>
      <c r="H16" s="85" t="str">
        <f>IF(A16="","",VLOOKUP(A16,BILL_LIST!$C$4:$N$5000,10,FALSE))</f>
        <v/>
      </c>
      <c r="I16" s="85" t="str">
        <f>IF(A16="","",VLOOKUP(A16,BILL_LIST!$C$4:$N$5000,11,FALSE))</f>
        <v/>
      </c>
      <c r="J16" s="85" t="str">
        <f>IF(A16="","",VLOOKUP(A16,BILL_LIST!$C$4:$N$5000,12,FALSE))</f>
        <v/>
      </c>
      <c r="K16" s="115" t="e">
        <f>VLOOKUP(A16,BILL_LIST!$C$4:$U$1000,19,FALSE)</f>
        <v>#N/A</v>
      </c>
      <c r="L16" s="15">
        <v>10</v>
      </c>
      <c r="M16" s="81" t="s">
        <v>40</v>
      </c>
      <c r="N16" s="87">
        <f>SUMIFS(BILL_LIST!K:K,BILL_LIST!F:F,BILL!M16,BILL_LIST!O:O,"UNBILL",BILL_LIST!P:P,"NP")</f>
        <v>0</v>
      </c>
      <c r="O16" s="87">
        <f>COUNTIFS(BILL_LIST!F:F,BILL!M16,BILL_LIST!O:O,"UNBILL",BILL_LIST!P:P,"NP")</f>
        <v>1</v>
      </c>
      <c r="P16" s="87">
        <f>COUNTIFS(PROFILE!$I$6:$I$10000,"&gt;0",PROFILE!$K$6:$K$10000,"",PROFILE!$S$6:$S$10000,BILL!M16)</f>
        <v>0</v>
      </c>
      <c r="Q16" s="15" t="s">
        <v>2336</v>
      </c>
      <c r="R16" s="81">
        <v>10</v>
      </c>
      <c r="S16" s="87">
        <f ca="1">SUMIF(BILL_LIST!Q:R,R16,BILL_LIST!R:R)</f>
        <v>0</v>
      </c>
      <c r="T16" s="170">
        <f t="shared" ca="1" si="1"/>
        <v>0</v>
      </c>
      <c r="U16" s="81">
        <f>COUNTIF(BILL_LIST!Q:Q,BILL!R16)</f>
        <v>26</v>
      </c>
      <c r="V16" s="170">
        <f t="shared" ca="1" si="0"/>
        <v>0</v>
      </c>
    </row>
    <row r="17" spans="1:22" s="15" customFormat="1" ht="21.75" customHeight="1" x14ac:dyDescent="0.35">
      <c r="A17" s="132"/>
      <c r="B17" s="132" t="str">
        <f>IF(A17="","",VLOOKUP(A17,BILL_LIST!$C$4:$N$5000,2,FALSE))</f>
        <v/>
      </c>
      <c r="C17" s="132" t="str">
        <f>IF(A17="","",VLOOKUP(A17,BILL_LIST!$C$4:$N$5000,5,FALSE))</f>
        <v/>
      </c>
      <c r="D17" s="132" t="str">
        <f>IF(A17="","",VLOOKUP(A17,BILL_LIST!$C$4:$N$5000,6,FALSE))</f>
        <v/>
      </c>
      <c r="E17" s="132" t="str">
        <f>IF(A17="","",VLOOKUP(A17,BILL_LIST!$C$4:$N$5000,7,FALSE))</f>
        <v/>
      </c>
      <c r="F17" s="137" t="str">
        <f>IF(A17="","",VLOOKUP(A17,BILL_LIST!$C$4:$N$5000,8,FALSE))</f>
        <v/>
      </c>
      <c r="G17" s="137" t="str">
        <f>IF(A17="","",VLOOKUP(A17,BILL_LIST!$C$4:$N$5000,9,FALSE))</f>
        <v/>
      </c>
      <c r="H17" s="137" t="str">
        <f>IF(A17="","",VLOOKUP(A17,BILL_LIST!$C$4:$N$5000,10,FALSE))</f>
        <v/>
      </c>
      <c r="I17" s="137" t="str">
        <f>IF(A17="","",VLOOKUP(A17,BILL_LIST!$C$4:$N$5000,11,FALSE))</f>
        <v/>
      </c>
      <c r="J17" s="137" t="str">
        <f>IF(A17="","",VLOOKUP(A17,BILL_LIST!$C$4:$N$5000,12,FALSE))</f>
        <v/>
      </c>
      <c r="K17" s="115" t="e">
        <f>VLOOKUP(A17,BILL_LIST!$C$4:$U$1000,19,FALSE)</f>
        <v>#N/A</v>
      </c>
      <c r="L17" s="15">
        <v>11</v>
      </c>
      <c r="M17" s="81" t="s">
        <v>41</v>
      </c>
      <c r="N17" s="87">
        <f>SUMIFS(BILL_LIST!K:K,BILL_LIST!F:F,BILL!M17,BILL_LIST!O:O,"UNBILL",BILL_LIST!P:P,"NP")</f>
        <v>0</v>
      </c>
      <c r="O17" s="87">
        <f>COUNTIFS(BILL_LIST!F:F,BILL!M17,BILL_LIST!O:O,"UNBILL",BILL_LIST!P:P,"NP")</f>
        <v>0</v>
      </c>
      <c r="P17" s="87">
        <f>COUNTIFS(PROFILE!$I$6:$I$10000,"&gt;0",PROFILE!$K$6:$K$10000,"",PROFILE!$S$6:$S$10000,BILL!M17)</f>
        <v>1</v>
      </c>
      <c r="Q17" s="15" t="s">
        <v>2337</v>
      </c>
      <c r="R17" s="81">
        <v>11</v>
      </c>
      <c r="S17" s="87">
        <f ca="1">SUMIF(BILL_LIST!Q:R,R17,BILL_LIST!R:R)</f>
        <v>0</v>
      </c>
      <c r="T17" s="170">
        <f t="shared" ca="1" si="1"/>
        <v>0</v>
      </c>
      <c r="U17" s="81">
        <f>COUNTIF(BILL_LIST!Q:Q,BILL!R17)</f>
        <v>0</v>
      </c>
      <c r="V17" s="170" t="str">
        <f t="shared" ca="1" si="0"/>
        <v/>
      </c>
    </row>
    <row r="18" spans="1:22" s="15" customFormat="1" ht="21.75" customHeight="1" x14ac:dyDescent="0.35">
      <c r="B18" s="15" t="str">
        <f>IF(A18="","",VLOOKUP(A18,BILL_LIST!$C$4:$N$5000,2,FALSE))</f>
        <v/>
      </c>
      <c r="C18" s="15" t="str">
        <f>IF(A18="","",VLOOKUP(A18,BILL_LIST!$C$4:$N$5000,5,FALSE))</f>
        <v/>
      </c>
      <c r="D18" s="15" t="str">
        <f>IF(A18="","",VLOOKUP(A18,BILL_LIST!$C$4:$N$5000,6,FALSE))</f>
        <v/>
      </c>
      <c r="E18" s="15" t="str">
        <f>IF(A18="","",VLOOKUP(A18,BILL_LIST!$C$4:$N$5000,7,FALSE))</f>
        <v/>
      </c>
      <c r="F18" s="85" t="str">
        <f>IF(A18="","",VLOOKUP(A18,BILL_LIST!$C$4:$N$5000,8,FALSE))</f>
        <v/>
      </c>
      <c r="G18" s="85" t="str">
        <f>IF(A18="","",VLOOKUP(A18,BILL_LIST!$C$4:$N$5000,9,FALSE))</f>
        <v/>
      </c>
      <c r="H18" s="85" t="str">
        <f>IF(A18="","",VLOOKUP(A18,BILL_LIST!$C$4:$N$5000,10,FALSE))</f>
        <v/>
      </c>
      <c r="I18" s="85" t="str">
        <f>IF(A18="","",VLOOKUP(A18,BILL_LIST!$C$4:$N$5000,11,FALSE))</f>
        <v/>
      </c>
      <c r="J18" s="85" t="str">
        <f>IF(A18="","",VLOOKUP(A18,BILL_LIST!$C$4:$N$5000,12,FALSE))</f>
        <v/>
      </c>
      <c r="K18" s="115" t="e">
        <f>VLOOKUP(A18,BILL_LIST!$C$4:$U$1000,19,FALSE)</f>
        <v>#N/A</v>
      </c>
      <c r="L18" s="15">
        <v>12</v>
      </c>
      <c r="M18" s="81" t="s">
        <v>42</v>
      </c>
      <c r="N18" s="87">
        <f>SUMIFS(BILL_LIST!K:K,BILL_LIST!F:F,BILL!M18,BILL_LIST!O:O,"UNBILL",BILL_LIST!P:P,"NP")</f>
        <v>0</v>
      </c>
      <c r="O18" s="87">
        <f>COUNTIFS(BILL_LIST!F:F,BILL!M18,BILL_LIST!O:O,"UNBILL",BILL_LIST!P:P,"NP")</f>
        <v>0</v>
      </c>
      <c r="P18" s="87">
        <f>COUNTIFS(PROFILE!$I$6:$I$10000,"&gt;0",PROFILE!$K$6:$K$10000,"",PROFILE!$S$6:$S$10000,BILL!M18)</f>
        <v>0</v>
      </c>
      <c r="Q18" s="15" t="s">
        <v>2338</v>
      </c>
      <c r="R18" s="81">
        <v>12</v>
      </c>
      <c r="S18" s="87">
        <f ca="1">SUMIF(BILL_LIST!Q:R,R18,BILL_LIST!R:R)</f>
        <v>0</v>
      </c>
      <c r="T18" s="170">
        <f ca="1">T17+S18</f>
        <v>0</v>
      </c>
      <c r="U18" s="81">
        <f>COUNTIF(BILL_LIST!Q:Q,BILL!R18)</f>
        <v>0</v>
      </c>
      <c r="V18" s="170" t="str">
        <f t="shared" ca="1" si="0"/>
        <v/>
      </c>
    </row>
    <row r="19" spans="1:22" s="15" customFormat="1" ht="21.75" customHeight="1" x14ac:dyDescent="0.35">
      <c r="B19" s="15" t="str">
        <f>IF(A19="","",VLOOKUP(A19,BILL_LIST!$C$4:$N$5000,2,FALSE))</f>
        <v/>
      </c>
      <c r="C19" s="15" t="str">
        <f>IF(A19="","",VLOOKUP(A19,BILL_LIST!$C$4:$N$5000,5,FALSE))</f>
        <v/>
      </c>
      <c r="D19" s="15" t="str">
        <f>IF(A19="","",VLOOKUP(A19,BILL_LIST!$C$4:$N$5000,6,FALSE))</f>
        <v/>
      </c>
      <c r="E19" s="15" t="str">
        <f>IF(A19="","",VLOOKUP(A19,BILL_LIST!$C$4:$N$5000,7,FALSE))</f>
        <v/>
      </c>
      <c r="F19" s="85" t="str">
        <f>IF(A19="","",VLOOKUP(A19,BILL_LIST!$C$4:$N$5000,8,FALSE))</f>
        <v/>
      </c>
      <c r="G19" s="85" t="str">
        <f>IF(A19="","",VLOOKUP(A19,BILL_LIST!$C$4:$N$5000,9,FALSE))</f>
        <v/>
      </c>
      <c r="H19" s="85" t="str">
        <f>IF(A19="","",VLOOKUP(A19,BILL_LIST!$C$4:$N$5000,10,FALSE))</f>
        <v/>
      </c>
      <c r="I19" s="85" t="str">
        <f>IF(A19="","",VLOOKUP(A19,BILL_LIST!$C$4:$N$5000,11,FALSE))</f>
        <v/>
      </c>
      <c r="J19" s="85" t="str">
        <f>IF(A19="","",VLOOKUP(A19,BILL_LIST!$C$4:$N$5000,12,FALSE))</f>
        <v/>
      </c>
      <c r="K19" s="115" t="e">
        <f>VLOOKUP(A19,BILL_LIST!$C$4:$U$1000,19,FALSE)</f>
        <v>#N/A</v>
      </c>
      <c r="L19" s="15">
        <v>13</v>
      </c>
      <c r="M19" s="81" t="s">
        <v>201</v>
      </c>
      <c r="N19" s="87">
        <f>SUMIFS(BILL_LIST!K:K,BILL_LIST!F:F,BILL!M19,BILL_LIST!O:O,"UNBILL",BILL_LIST!P:P,"NP")</f>
        <v>0</v>
      </c>
      <c r="O19" s="87">
        <f>COUNTIFS(BILL_LIST!F:F,BILL!M19,BILL_LIST!O:O,"UNBILL",BILL_LIST!P:P,"NP")</f>
        <v>2</v>
      </c>
      <c r="P19" s="87">
        <f>COUNTIFS(PROFILE!$I$6:$I$10000,"&gt;0",PROFILE!$K$6:$K$10000,"",PROFILE!$S$6:$S$10000,BILL!M19)</f>
        <v>3</v>
      </c>
      <c r="Q19" s="15" t="s">
        <v>2339</v>
      </c>
    </row>
    <row r="20" spans="1:22" s="15" customFormat="1" ht="21.75" customHeight="1" x14ac:dyDescent="0.35">
      <c r="A20" s="132"/>
      <c r="B20" s="132" t="str">
        <f>IF(A20="","",VLOOKUP(A20,BILL_LIST!$C$4:$N$5000,2,FALSE))</f>
        <v/>
      </c>
      <c r="C20" s="132" t="str">
        <f>IF(A20="","",VLOOKUP(A20,BILL_LIST!$C$4:$N$5000,5,FALSE))</f>
        <v/>
      </c>
      <c r="D20" s="132" t="str">
        <f>IF(A20="","",VLOOKUP(A20,BILL_LIST!$C$4:$N$5000,6,FALSE))</f>
        <v/>
      </c>
      <c r="E20" s="132" t="str">
        <f>IF(A20="","",VLOOKUP(A20,BILL_LIST!$C$4:$N$5000,7,FALSE))</f>
        <v/>
      </c>
      <c r="F20" s="137" t="str">
        <f>IF(A20="","",VLOOKUP(A20,BILL_LIST!$C$4:$N$5000,8,FALSE))</f>
        <v/>
      </c>
      <c r="G20" s="137" t="str">
        <f>IF(A20="","",VLOOKUP(A20,BILL_LIST!$C$4:$N$5000,9,FALSE))</f>
        <v/>
      </c>
      <c r="H20" s="137" t="str">
        <f>IF(A20="","",VLOOKUP(A20,BILL_LIST!$C$4:$N$5000,10,FALSE))</f>
        <v/>
      </c>
      <c r="I20" s="137" t="str">
        <f>IF(A20="","",VLOOKUP(A20,BILL_LIST!$C$4:$N$5000,11,FALSE))</f>
        <v/>
      </c>
      <c r="J20" s="137" t="str">
        <f>IF(A20="","",VLOOKUP(A20,BILL_LIST!$C$4:$N$5000,12,FALSE))</f>
        <v/>
      </c>
      <c r="K20" s="115" t="e">
        <f>VLOOKUP(A20,BILL_LIST!$C$4:$U$1000,19,FALSE)</f>
        <v>#N/A</v>
      </c>
      <c r="L20" s="15">
        <v>14</v>
      </c>
      <c r="M20" s="81" t="s">
        <v>202</v>
      </c>
      <c r="N20" s="87">
        <f>SUMIFS(BILL_LIST!K:K,BILL_LIST!F:F,BILL!M20,BILL_LIST!O:O,"UNBILL",BILL_LIST!P:P,"NP")</f>
        <v>0</v>
      </c>
      <c r="O20" s="87">
        <f>COUNTIFS(BILL_LIST!F:F,BILL!M20,BILL_LIST!O:O,"UNBILL",BILL_LIST!P:P,"NP")</f>
        <v>0</v>
      </c>
      <c r="P20" s="87">
        <f>COUNTIFS(PROFILE!$I$6:$I$10000,"&gt;0",PROFILE!$K$6:$K$10000,"",PROFILE!$S$6:$S$10000,BILL!M20)</f>
        <v>0</v>
      </c>
      <c r="Q20" s="15" t="s">
        <v>2340</v>
      </c>
    </row>
    <row r="21" spans="1:22" s="15" customFormat="1" ht="21.75" customHeight="1" x14ac:dyDescent="0.35">
      <c r="B21" s="15" t="str">
        <f>IF(A21="","",VLOOKUP(A21,BILL_LIST!$C$4:$N$5000,2,FALSE))</f>
        <v/>
      </c>
      <c r="C21" s="15" t="str">
        <f>IF(A21="","",VLOOKUP(A21,BILL_LIST!$C$4:$N$5000,5,FALSE))</f>
        <v/>
      </c>
      <c r="D21" s="15" t="str">
        <f>IF(A21="","",VLOOKUP(A21,BILL_LIST!$C$4:$N$5000,6,FALSE))</f>
        <v/>
      </c>
      <c r="E21" s="15" t="str">
        <f>IF(A21="","",VLOOKUP(A21,BILL_LIST!$C$4:$N$5000,7,FALSE))</f>
        <v/>
      </c>
      <c r="F21" s="85" t="str">
        <f>IF(A21="","",VLOOKUP(A21,BILL_LIST!$C$4:$N$5000,8,FALSE))</f>
        <v/>
      </c>
      <c r="G21" s="85" t="str">
        <f>IF(A21="","",VLOOKUP(A21,BILL_LIST!$C$4:$N$5000,9,FALSE))</f>
        <v/>
      </c>
      <c r="H21" s="85" t="str">
        <f>IF(A21="","",VLOOKUP(A21,BILL_LIST!$C$4:$N$5000,10,FALSE))</f>
        <v/>
      </c>
      <c r="I21" s="85" t="str">
        <f>IF(A21="","",VLOOKUP(A21,BILL_LIST!$C$4:$N$5000,11,FALSE))</f>
        <v/>
      </c>
      <c r="J21" s="85" t="str">
        <f>IF(A21="","",VLOOKUP(A21,BILL_LIST!$C$4:$N$5000,12,FALSE))</f>
        <v/>
      </c>
      <c r="K21" s="115" t="e">
        <f>VLOOKUP(A21,BILL_LIST!$C$4:$U$1000,19,FALSE)</f>
        <v>#N/A</v>
      </c>
      <c r="L21" s="15">
        <v>15</v>
      </c>
      <c r="M21" s="89" t="s">
        <v>863</v>
      </c>
      <c r="N21" s="85"/>
      <c r="O21" s="85"/>
      <c r="P21" s="85"/>
    </row>
    <row r="22" spans="1:22" s="15" customFormat="1" ht="21.75" customHeight="1" x14ac:dyDescent="0.35">
      <c r="B22" s="15" t="str">
        <f>IF(A22="","",VLOOKUP(A22,BILL_LIST!$C$4:$N$5000,2,FALSE))</f>
        <v/>
      </c>
      <c r="C22" s="15" t="str">
        <f>IF(A22="","",VLOOKUP(A22,BILL_LIST!$C$4:$N$5000,5,FALSE))</f>
        <v/>
      </c>
      <c r="D22" s="15" t="str">
        <f>IF(A22="","",VLOOKUP(A22,BILL_LIST!$C$4:$N$5000,6,FALSE))</f>
        <v/>
      </c>
      <c r="E22" s="15" t="str">
        <f>IF(A22="","",VLOOKUP(A22,BILL_LIST!$C$4:$N$5000,7,FALSE))</f>
        <v/>
      </c>
      <c r="F22" s="85" t="str">
        <f>IF(A22="","",VLOOKUP(A22,BILL_LIST!$C$4:$N$5000,8,FALSE))</f>
        <v/>
      </c>
      <c r="G22" s="85" t="str">
        <f>IF(A22="","",VLOOKUP(A22,BILL_LIST!$C$4:$N$5000,9,FALSE))</f>
        <v/>
      </c>
      <c r="H22" s="85" t="str">
        <f>IF(A22="","",VLOOKUP(A22,BILL_LIST!$C$4:$N$5000,10,FALSE))</f>
        <v/>
      </c>
      <c r="I22" s="85" t="str">
        <f>IF(A22="","",VLOOKUP(A22,BILL_LIST!$C$4:$N$5000,11,FALSE))</f>
        <v/>
      </c>
      <c r="J22" s="85" t="str">
        <f>IF(A22="","",VLOOKUP(A22,BILL_LIST!$C$4:$N$5000,12,FALSE))</f>
        <v/>
      </c>
      <c r="K22" s="115" t="e">
        <f>VLOOKUP(A22,BILL_LIST!$C$4:$U$1000,19,FALSE)</f>
        <v>#N/A</v>
      </c>
    </row>
    <row r="23" spans="1:22" s="15" customFormat="1" ht="21.75" customHeight="1" x14ac:dyDescent="0.35">
      <c r="A23" s="132"/>
      <c r="B23" s="132" t="str">
        <f>IF(A23="","",VLOOKUP(A23,BILL_LIST!$C$4:$N$5000,2,FALSE))</f>
        <v/>
      </c>
      <c r="C23" s="132" t="str">
        <f>IF(A23="","",VLOOKUP(A23,BILL_LIST!$C$4:$N$5000,5,FALSE))</f>
        <v/>
      </c>
      <c r="D23" s="132" t="str">
        <f>IF(A23="","",VLOOKUP(A23,BILL_LIST!$C$4:$N$5000,6,FALSE))</f>
        <v/>
      </c>
      <c r="E23" s="132" t="str">
        <f>IF(A23="","",VLOOKUP(A23,BILL_LIST!$C$4:$N$5000,7,FALSE))</f>
        <v/>
      </c>
      <c r="F23" s="137" t="str">
        <f>IF(A23="","",VLOOKUP(A23,BILL_LIST!$C$4:$N$5000,8,FALSE))</f>
        <v/>
      </c>
      <c r="G23" s="137" t="str">
        <f>IF(A23="","",VLOOKUP(A23,BILL_LIST!$C$4:$N$5000,9,FALSE))</f>
        <v/>
      </c>
      <c r="H23" s="137" t="str">
        <f>IF(A23="","",VLOOKUP(A23,BILL_LIST!$C$4:$N$5000,10,FALSE))</f>
        <v/>
      </c>
      <c r="I23" s="137" t="str">
        <f>IF(A23="","",VLOOKUP(A23,BILL_LIST!$C$4:$N$5000,11,FALSE))</f>
        <v/>
      </c>
      <c r="J23" s="137" t="str">
        <f>IF(A23="","",VLOOKUP(A23,BILL_LIST!$C$4:$N$5000,12,FALSE))</f>
        <v/>
      </c>
      <c r="K23" s="115" t="e">
        <f>VLOOKUP(A23,BILL_LIST!$C$4:$U$1000,19,FALSE)</f>
        <v>#N/A</v>
      </c>
    </row>
    <row r="24" spans="1:22" s="15" customFormat="1" ht="21.75" customHeight="1" x14ac:dyDescent="0.35">
      <c r="B24" s="15" t="str">
        <f>IF(A24="","",VLOOKUP(A24,BILL_LIST!$C$4:$N$5000,2,FALSE))</f>
        <v/>
      </c>
      <c r="C24" s="15" t="str">
        <f>IF(A24="","",VLOOKUP(A24,BILL_LIST!$C$4:$N$5000,5,FALSE))</f>
        <v/>
      </c>
      <c r="D24" s="15" t="str">
        <f>IF(A24="","",VLOOKUP(A24,BILL_LIST!$C$4:$N$5000,6,FALSE))</f>
        <v/>
      </c>
      <c r="E24" s="15" t="str">
        <f>IF(A24="","",VLOOKUP(A24,BILL_LIST!$C$4:$N$5000,7,FALSE))</f>
        <v/>
      </c>
      <c r="F24" s="85" t="str">
        <f>IF(A24="","",VLOOKUP(A24,BILL_LIST!$C$4:$N$5000,8,FALSE))</f>
        <v/>
      </c>
      <c r="G24" s="85" t="str">
        <f>IF(A24="","",VLOOKUP(A24,BILL_LIST!$C$4:$N$5000,9,FALSE))</f>
        <v/>
      </c>
      <c r="H24" s="85" t="str">
        <f>IF(A24="","",VLOOKUP(A24,BILL_LIST!$C$4:$N$5000,10,FALSE))</f>
        <v/>
      </c>
      <c r="I24" s="85" t="str">
        <f>IF(A24="","",VLOOKUP(A24,BILL_LIST!$C$4:$N$5000,11,FALSE))</f>
        <v/>
      </c>
      <c r="J24" s="85" t="str">
        <f>IF(A24="","",VLOOKUP(A24,BILL_LIST!$C$4:$N$5000,12,FALSE))</f>
        <v/>
      </c>
      <c r="K24" s="115" t="e">
        <f>VLOOKUP(A24,BILL_LIST!$C$4:$U$1000,19,FALSE)</f>
        <v>#N/A</v>
      </c>
    </row>
    <row r="25" spans="1:22" s="15" customFormat="1" ht="21.75" customHeight="1" x14ac:dyDescent="0.35">
      <c r="A25" s="27"/>
      <c r="B25" s="15" t="str">
        <f>IF(A25="","",VLOOKUP(A25,BILL_LIST!$C$4:$N$5000,2,FALSE))</f>
        <v/>
      </c>
      <c r="C25" s="15" t="str">
        <f>IF(A25="","",VLOOKUP(A25,BILL_LIST!$C$4:$N$5000,5,FALSE))</f>
        <v/>
      </c>
      <c r="D25" s="15" t="str">
        <f>IF(A25="","",VLOOKUP(A25,BILL_LIST!$C$4:$N$5000,6,FALSE))</f>
        <v/>
      </c>
      <c r="E25" s="15" t="str">
        <f>IF(A25="","",VLOOKUP(A25,BILL_LIST!$C$4:$N$5000,7,FALSE))</f>
        <v/>
      </c>
      <c r="F25" s="85" t="str">
        <f>IF(A25="","",VLOOKUP(A25,BILL_LIST!$C$4:$N$5000,8,FALSE))</f>
        <v/>
      </c>
      <c r="G25" s="85" t="str">
        <f>IF(A25="","",VLOOKUP(A25,BILL_LIST!$C$4:$N$5000,9,FALSE))</f>
        <v/>
      </c>
      <c r="H25" s="85" t="str">
        <f>IF(A25="","",VLOOKUP(A25,BILL_LIST!$C$4:$N$5000,10,FALSE))</f>
        <v/>
      </c>
      <c r="I25" s="85" t="str">
        <f>IF(A25="","",VLOOKUP(A25,BILL_LIST!$C$4:$N$5000,11,FALSE))</f>
        <v/>
      </c>
      <c r="J25" s="85" t="str">
        <f>IF(A25="","",VLOOKUP(A25,BILL_LIST!$C$4:$N$5000,12,FALSE))</f>
        <v/>
      </c>
      <c r="K25" s="115" t="e">
        <f>VLOOKUP(A25,BILL_LIST!$C$4:$U$1000,19,FALSE)</f>
        <v>#N/A</v>
      </c>
    </row>
    <row r="26" spans="1:22" s="15" customFormat="1" ht="21.75" customHeight="1" x14ac:dyDescent="0.35">
      <c r="A26" s="132"/>
      <c r="B26" s="132" t="str">
        <f>IF(A26="","",VLOOKUP(A26,BILL_LIST!$C$4:$N$5000,2,FALSE))</f>
        <v/>
      </c>
      <c r="C26" s="132" t="str">
        <f>IF(A26="","",VLOOKUP(A26,BILL_LIST!$C$4:$N$5000,5,FALSE))</f>
        <v/>
      </c>
      <c r="D26" s="132" t="str">
        <f>IF(A26="","",VLOOKUP(A26,BILL_LIST!$C$4:$N$5000,6,FALSE))</f>
        <v/>
      </c>
      <c r="E26" s="132" t="str">
        <f>IF(A26="","",VLOOKUP(A26,BILL_LIST!$C$4:$N$5000,7,FALSE))</f>
        <v/>
      </c>
      <c r="F26" s="137" t="str">
        <f>IF(A26="","",VLOOKUP(A26,BILL_LIST!$C$4:$N$5000,8,FALSE))</f>
        <v/>
      </c>
      <c r="G26" s="137" t="str">
        <f>IF(A26="","",VLOOKUP(A26,BILL_LIST!$C$4:$N$5000,9,FALSE))</f>
        <v/>
      </c>
      <c r="H26" s="137" t="str">
        <f>IF(A26="","",VLOOKUP(A26,BILL_LIST!$C$4:$N$5000,10,FALSE))</f>
        <v/>
      </c>
      <c r="I26" s="137" t="str">
        <f>IF(A26="","",VLOOKUP(A26,BILL_LIST!$C$4:$N$5000,11,FALSE))</f>
        <v/>
      </c>
      <c r="J26" s="137" t="str">
        <f>IF(A26="","",VLOOKUP(A26,BILL_LIST!$C$4:$N$5000,12,FALSE))</f>
        <v/>
      </c>
      <c r="K26" s="115" t="e">
        <f>VLOOKUP(A26,BILL_LIST!$C$4:$U$1000,19,FALSE)</f>
        <v>#N/A</v>
      </c>
    </row>
    <row r="27" spans="1:22" s="15" customFormat="1" ht="21.75" customHeight="1" x14ac:dyDescent="0.35">
      <c r="A27" s="135"/>
      <c r="B27" s="15" t="str">
        <f>IF(A27="","",VLOOKUP(A27,BILL_LIST!$C$4:$N$5000,2,FALSE))</f>
        <v/>
      </c>
      <c r="C27" s="15" t="str">
        <f>IF(A27="","",VLOOKUP(A27,BILL_LIST!$C$4:$N$5000,5,FALSE))</f>
        <v/>
      </c>
      <c r="D27" s="15" t="str">
        <f>IF(A27="","",VLOOKUP(A27,BILL_LIST!$C$4:$N$5000,6,FALSE))</f>
        <v/>
      </c>
      <c r="E27" s="15" t="str">
        <f>IF(A27="","",VLOOKUP(A27,BILL_LIST!$C$4:$N$5000,7,FALSE))</f>
        <v/>
      </c>
      <c r="F27" s="85" t="str">
        <f>IF(A27="","",VLOOKUP(A27,BILL_LIST!$C$4:$N$5000,8,FALSE))</f>
        <v/>
      </c>
      <c r="G27" s="85" t="str">
        <f>IF(A27="","",VLOOKUP(A27,BILL_LIST!$C$4:$N$5000,9,FALSE))</f>
        <v/>
      </c>
      <c r="H27" s="85" t="str">
        <f>IF(A27="","",VLOOKUP(A27,BILL_LIST!$C$4:$N$5000,10,FALSE))</f>
        <v/>
      </c>
      <c r="I27" s="85" t="str">
        <f>IF(A27="","",VLOOKUP(A27,BILL_LIST!$C$4:$N$5000,11,FALSE))</f>
        <v/>
      </c>
      <c r="J27" s="85" t="str">
        <f>IF(A27="","",VLOOKUP(A27,BILL_LIST!$C$4:$N$5000,12,FALSE))</f>
        <v/>
      </c>
      <c r="K27" s="115" t="e">
        <f>VLOOKUP(A27,BILL_LIST!$C$4:$U$1000,19,FALSE)</f>
        <v>#N/A</v>
      </c>
    </row>
    <row r="28" spans="1:22" s="15" customFormat="1" ht="21.75" customHeight="1" x14ac:dyDescent="0.35">
      <c r="A28" s="27"/>
      <c r="B28" s="15" t="str">
        <f>IF(A28="","",VLOOKUP(A28,BILL_LIST!$C$4:$N$5000,2,FALSE))</f>
        <v/>
      </c>
      <c r="C28" s="15" t="str">
        <f>IF(A28="","",VLOOKUP(A28,BILL_LIST!$C$4:$N$5000,5,FALSE))</f>
        <v/>
      </c>
      <c r="D28" s="15" t="str">
        <f>IF(A28="","",VLOOKUP(A28,BILL_LIST!$C$4:$N$5000,6,FALSE))</f>
        <v/>
      </c>
      <c r="E28" s="15" t="str">
        <f>IF(A28="","",VLOOKUP(A28,BILL_LIST!$C$4:$N$5000,7,FALSE))</f>
        <v/>
      </c>
      <c r="F28" s="85" t="str">
        <f>IF(A28="","",VLOOKUP(A28,BILL_LIST!$C$4:$N$5000,8,FALSE))</f>
        <v/>
      </c>
      <c r="G28" s="85" t="str">
        <f>IF(A28="","",VLOOKUP(A28,BILL_LIST!$C$4:$N$5000,9,FALSE))</f>
        <v/>
      </c>
      <c r="H28" s="85" t="str">
        <f>IF(A28="","",VLOOKUP(A28,BILL_LIST!$C$4:$N$5000,10,FALSE))</f>
        <v/>
      </c>
      <c r="I28" s="85" t="str">
        <f>IF(A28="","",VLOOKUP(A28,BILL_LIST!$C$4:$N$5000,11,FALSE))</f>
        <v/>
      </c>
      <c r="J28" s="85" t="str">
        <f>IF(A28="","",VLOOKUP(A28,BILL_LIST!$C$4:$N$5000,12,FALSE))</f>
        <v/>
      </c>
      <c r="K28" s="115" t="e">
        <f>VLOOKUP(A28,BILL_LIST!$C$4:$U$1000,19,FALSE)</f>
        <v>#N/A</v>
      </c>
    </row>
    <row r="29" spans="1:22" s="15" customFormat="1" ht="21.75" customHeight="1" x14ac:dyDescent="0.35">
      <c r="A29" s="132"/>
      <c r="B29" s="132" t="str">
        <f>IF(A29="","",VLOOKUP(A29,BILL_LIST!$C$4:$N$5000,2,FALSE))</f>
        <v/>
      </c>
      <c r="C29" s="132" t="str">
        <f>IF(A29="","",VLOOKUP(A29,BILL_LIST!$C$4:$N$5000,5,FALSE))</f>
        <v/>
      </c>
      <c r="D29" s="132" t="str">
        <f>IF(A29="","",VLOOKUP(A29,BILL_LIST!$C$4:$N$5000,6,FALSE))</f>
        <v/>
      </c>
      <c r="E29" s="132" t="str">
        <f>IF(A29="","",VLOOKUP(A29,BILL_LIST!$C$4:$N$5000,7,FALSE))</f>
        <v/>
      </c>
      <c r="F29" s="137" t="str">
        <f>IF(A29="","",VLOOKUP(A29,BILL_LIST!$C$4:$N$5000,8,FALSE))</f>
        <v/>
      </c>
      <c r="G29" s="137" t="str">
        <f>IF(A29="","",VLOOKUP(A29,BILL_LIST!$C$4:$N$5000,9,FALSE))</f>
        <v/>
      </c>
      <c r="H29" s="137" t="str">
        <f>IF(A29="","",VLOOKUP(A29,BILL_LIST!$C$4:$N$5000,10,FALSE))</f>
        <v/>
      </c>
      <c r="I29" s="137" t="str">
        <f>IF(A29="","",VLOOKUP(A29,BILL_LIST!$C$4:$N$5000,11,FALSE))</f>
        <v/>
      </c>
      <c r="J29" s="137" t="str">
        <f>IF(A29="","",VLOOKUP(A29,BILL_LIST!$C$4:$N$5000,12,FALSE))</f>
        <v/>
      </c>
      <c r="K29" s="115" t="e">
        <f>VLOOKUP(A29,BILL_LIST!$C$4:$U$1000,19,FALSE)</f>
        <v>#N/A</v>
      </c>
    </row>
    <row r="30" spans="1:22" s="15" customFormat="1" ht="21.75" customHeight="1" thickBot="1" x14ac:dyDescent="0.4">
      <c r="E30" s="15" t="s">
        <v>127</v>
      </c>
      <c r="F30" s="136">
        <f>SUM(F6:F29)</f>
        <v>0</v>
      </c>
      <c r="G30" s="136">
        <f>SUM(G6:G29)</f>
        <v>0</v>
      </c>
      <c r="H30" s="136">
        <f t="shared" ref="H30:I30" si="2">SUM(H6:H29)</f>
        <v>0</v>
      </c>
      <c r="I30" s="136">
        <f t="shared" si="2"/>
        <v>0</v>
      </c>
      <c r="J30" s="136">
        <f>SUM(J6:J29)</f>
        <v>0</v>
      </c>
      <c r="K30" s="159"/>
    </row>
    <row r="31" spans="1:22" s="15" customFormat="1" ht="22.5" customHeight="1" thickTop="1" x14ac:dyDescent="0.35">
      <c r="A31" s="142"/>
      <c r="B31" s="142"/>
      <c r="C31" s="142"/>
      <c r="D31" s="142"/>
      <c r="E31" s="142"/>
      <c r="F31" s="142"/>
      <c r="G31" s="142"/>
      <c r="H31" s="142"/>
      <c r="I31" s="905"/>
      <c r="J31" s="906"/>
      <c r="K31" s="160"/>
    </row>
    <row r="32" spans="1:22" s="15" customFormat="1" ht="23.25" x14ac:dyDescent="0.35">
      <c r="A32" s="142">
        <f>COUNTA(A34:B200)+34</f>
        <v>59</v>
      </c>
      <c r="B32" s="142"/>
      <c r="C32" s="142"/>
      <c r="D32" s="142"/>
      <c r="E32" s="142"/>
      <c r="F32" s="142"/>
      <c r="G32" s="142"/>
      <c r="H32" s="142"/>
      <c r="I32" s="142"/>
      <c r="J32" s="142"/>
      <c r="K32" s="161"/>
    </row>
    <row r="33" spans="1:11" s="15" customFormat="1" ht="26.25" x14ac:dyDescent="0.4">
      <c r="A33" s="904" t="s">
        <v>2648</v>
      </c>
      <c r="B33" s="904"/>
      <c r="C33" s="904" t="s">
        <v>284</v>
      </c>
      <c r="D33" s="904"/>
      <c r="E33" s="904" t="s">
        <v>2647</v>
      </c>
      <c r="F33" s="904"/>
      <c r="G33" s="904" t="s">
        <v>2646</v>
      </c>
      <c r="H33" s="904"/>
      <c r="I33" s="904"/>
      <c r="J33" s="904"/>
      <c r="K33" s="161"/>
    </row>
    <row r="34" spans="1:11" s="15" customFormat="1" ht="23.25" x14ac:dyDescent="0.35">
      <c r="A34" s="914" t="s">
        <v>2611</v>
      </c>
      <c r="B34" s="914"/>
      <c r="C34" s="915"/>
      <c r="D34" s="915"/>
      <c r="E34" s="903">
        <v>42971</v>
      </c>
      <c r="F34" s="903"/>
      <c r="G34" s="916" t="s">
        <v>1549</v>
      </c>
      <c r="H34" s="916"/>
      <c r="I34" s="916"/>
      <c r="J34" s="916"/>
      <c r="K34" s="162"/>
    </row>
    <row r="35" spans="1:11" s="15" customFormat="1" ht="23.25" x14ac:dyDescent="0.35">
      <c r="A35" s="914" t="s">
        <v>2612</v>
      </c>
      <c r="B35" s="914"/>
      <c r="C35" s="915"/>
      <c r="D35" s="915"/>
      <c r="E35" s="903">
        <v>42972</v>
      </c>
      <c r="F35" s="903"/>
      <c r="G35" s="916" t="s">
        <v>1549</v>
      </c>
      <c r="H35" s="916"/>
      <c r="I35" s="916"/>
      <c r="J35" s="916"/>
      <c r="K35" s="162"/>
    </row>
    <row r="36" spans="1:11" s="15" customFormat="1" ht="23.25" x14ac:dyDescent="0.35">
      <c r="A36" s="914" t="s">
        <v>2649</v>
      </c>
      <c r="B36" s="914"/>
      <c r="C36" s="915"/>
      <c r="D36" s="915"/>
      <c r="E36" s="903">
        <v>42975.605234722221</v>
      </c>
      <c r="F36" s="903"/>
      <c r="G36" s="916" t="s">
        <v>2652</v>
      </c>
      <c r="H36" s="916"/>
      <c r="I36" s="916"/>
      <c r="J36" s="916"/>
      <c r="K36" s="162"/>
    </row>
    <row r="37" spans="1:11" ht="23.25" x14ac:dyDescent="0.35">
      <c r="A37" s="914" t="s">
        <v>2650</v>
      </c>
      <c r="B37" s="914"/>
      <c r="C37" s="915"/>
      <c r="D37" s="915"/>
      <c r="E37" s="903">
        <v>42975.606654050927</v>
      </c>
      <c r="F37" s="903"/>
      <c r="G37" s="916"/>
      <c r="H37" s="916"/>
      <c r="I37" s="916"/>
      <c r="J37" s="916"/>
    </row>
    <row r="38" spans="1:11" ht="23.25" x14ac:dyDescent="0.35">
      <c r="A38" s="914" t="s">
        <v>2651</v>
      </c>
      <c r="B38" s="914"/>
      <c r="C38" s="915"/>
      <c r="D38" s="915"/>
      <c r="E38" s="903">
        <v>42975.607104166666</v>
      </c>
      <c r="F38" s="903"/>
      <c r="G38" s="916"/>
      <c r="H38" s="916"/>
      <c r="I38" s="916"/>
      <c r="J38" s="916"/>
    </row>
    <row r="39" spans="1:11" ht="23.25" x14ac:dyDescent="0.35">
      <c r="A39" s="914" t="s">
        <v>2685</v>
      </c>
      <c r="B39" s="914"/>
      <c r="C39" s="915"/>
      <c r="D39" s="915"/>
      <c r="E39" s="903">
        <v>42982.38125046296</v>
      </c>
      <c r="F39" s="903"/>
      <c r="G39" s="916"/>
      <c r="H39" s="916"/>
      <c r="I39" s="916"/>
      <c r="J39" s="916"/>
    </row>
    <row r="40" spans="1:11" ht="23.25" x14ac:dyDescent="0.35">
      <c r="A40" s="914" t="s">
        <v>2686</v>
      </c>
      <c r="B40" s="914"/>
      <c r="C40" s="915"/>
      <c r="D40" s="915"/>
      <c r="E40" s="903">
        <v>42982.381912962963</v>
      </c>
      <c r="F40" s="903"/>
      <c r="G40" s="916"/>
      <c r="H40" s="916"/>
      <c r="I40" s="916"/>
      <c r="J40" s="916"/>
    </row>
    <row r="41" spans="1:11" ht="23.25" x14ac:dyDescent="0.35">
      <c r="A41" s="914" t="s">
        <v>2687</v>
      </c>
      <c r="B41" s="914"/>
      <c r="C41" s="915"/>
      <c r="D41" s="915"/>
      <c r="E41" s="903">
        <v>42982.382314351853</v>
      </c>
      <c r="F41" s="903"/>
      <c r="G41" s="916"/>
      <c r="H41" s="916"/>
      <c r="I41" s="916"/>
      <c r="J41" s="916"/>
    </row>
    <row r="42" spans="1:11" ht="23.25" x14ac:dyDescent="0.35">
      <c r="A42" s="914" t="s">
        <v>2773</v>
      </c>
      <c r="B42" s="914"/>
      <c r="C42" s="915"/>
      <c r="D42" s="915"/>
      <c r="E42" s="903">
        <v>42988.898390972223</v>
      </c>
      <c r="F42" s="903"/>
      <c r="G42" s="916"/>
      <c r="H42" s="916"/>
      <c r="I42" s="916"/>
      <c r="J42" s="916"/>
    </row>
    <row r="43" spans="1:11" ht="23.25" x14ac:dyDescent="0.35">
      <c r="A43" s="914" t="s">
        <v>2774</v>
      </c>
      <c r="B43" s="914"/>
      <c r="C43" s="915"/>
      <c r="D43" s="915"/>
      <c r="E43" s="903">
        <v>42988.900202314813</v>
      </c>
      <c r="F43" s="903"/>
      <c r="G43" s="916" t="s">
        <v>1549</v>
      </c>
      <c r="H43" s="916"/>
      <c r="I43" s="916"/>
      <c r="J43" s="916"/>
    </row>
    <row r="44" spans="1:11" ht="23.25" x14ac:dyDescent="0.35">
      <c r="A44" s="914" t="s">
        <v>2857</v>
      </c>
      <c r="B44" s="914"/>
      <c r="C44" s="915"/>
      <c r="D44" s="915"/>
      <c r="E44" s="903">
        <v>42998.005544907406</v>
      </c>
      <c r="F44" s="903"/>
      <c r="G44" s="916"/>
      <c r="H44" s="916"/>
      <c r="I44" s="916"/>
      <c r="J44" s="916"/>
    </row>
    <row r="45" spans="1:11" ht="23.25" x14ac:dyDescent="0.35">
      <c r="A45" s="914" t="s">
        <v>2890</v>
      </c>
      <c r="B45" s="914"/>
      <c r="C45" s="915"/>
      <c r="D45" s="915"/>
      <c r="E45" s="903">
        <v>43002.759004513886</v>
      </c>
      <c r="F45" s="903"/>
      <c r="G45" s="916"/>
      <c r="H45" s="916"/>
      <c r="I45" s="916"/>
      <c r="J45" s="916"/>
    </row>
    <row r="46" spans="1:11" ht="23.25" x14ac:dyDescent="0.35">
      <c r="A46" s="914" t="s">
        <v>2891</v>
      </c>
      <c r="B46" s="914"/>
      <c r="C46" s="915"/>
      <c r="D46" s="915"/>
      <c r="E46" s="903">
        <v>43002.764858449074</v>
      </c>
      <c r="F46" s="903"/>
      <c r="G46" s="916"/>
      <c r="H46" s="916"/>
      <c r="I46" s="916"/>
      <c r="J46" s="916"/>
    </row>
    <row r="47" spans="1:11" ht="23.25" x14ac:dyDescent="0.35">
      <c r="A47" s="914" t="s">
        <v>2892</v>
      </c>
      <c r="B47" s="914"/>
      <c r="C47" s="915"/>
      <c r="D47" s="915"/>
      <c r="E47" s="903">
        <v>43002.766966319447</v>
      </c>
      <c r="F47" s="903"/>
      <c r="G47" s="916" t="s">
        <v>2895</v>
      </c>
      <c r="H47" s="916"/>
      <c r="I47" s="916"/>
      <c r="J47" s="916"/>
    </row>
    <row r="48" spans="1:11" ht="23.25" x14ac:dyDescent="0.35">
      <c r="A48" s="914" t="s">
        <v>2896</v>
      </c>
      <c r="B48" s="914"/>
      <c r="C48" s="915"/>
      <c r="D48" s="915"/>
      <c r="E48" s="903">
        <v>43002.775615393519</v>
      </c>
      <c r="F48" s="903"/>
      <c r="G48" s="916"/>
      <c r="H48" s="916"/>
      <c r="I48" s="916"/>
      <c r="J48" s="916"/>
    </row>
    <row r="49" spans="1:10" ht="23.25" x14ac:dyDescent="0.35">
      <c r="A49" s="914" t="s">
        <v>2897</v>
      </c>
      <c r="B49" s="914"/>
      <c r="C49" s="915"/>
      <c r="D49" s="915"/>
      <c r="E49" s="903">
        <v>43002.832174768519</v>
      </c>
      <c r="F49" s="903"/>
      <c r="G49" s="916"/>
      <c r="H49" s="916"/>
      <c r="I49" s="916"/>
      <c r="J49" s="916"/>
    </row>
    <row r="50" spans="1:10" ht="23.25" x14ac:dyDescent="0.35">
      <c r="A50" s="914" t="s">
        <v>3023</v>
      </c>
      <c r="B50" s="914"/>
      <c r="C50" s="915"/>
      <c r="D50" s="915"/>
      <c r="E50" s="903">
        <v>43012.972341319444</v>
      </c>
      <c r="F50" s="903"/>
      <c r="G50" s="916"/>
      <c r="H50" s="916"/>
      <c r="I50" s="916"/>
      <c r="J50" s="916"/>
    </row>
    <row r="51" spans="1:10" ht="23.25" x14ac:dyDescent="0.35">
      <c r="A51" s="914" t="s">
        <v>3024</v>
      </c>
      <c r="B51" s="914"/>
      <c r="C51" s="915"/>
      <c r="D51" s="915"/>
      <c r="E51" s="903">
        <v>43012.972935069447</v>
      </c>
      <c r="F51" s="903"/>
      <c r="G51" s="916"/>
      <c r="H51" s="916"/>
      <c r="I51" s="916"/>
      <c r="J51" s="916"/>
    </row>
    <row r="52" spans="1:10" ht="23.25" x14ac:dyDescent="0.35">
      <c r="A52" s="914" t="s">
        <v>3025</v>
      </c>
      <c r="B52" s="914"/>
      <c r="C52" s="915"/>
      <c r="D52" s="915"/>
      <c r="E52" s="903">
        <v>43012.973785185182</v>
      </c>
      <c r="F52" s="903"/>
      <c r="G52" s="916"/>
      <c r="H52" s="916"/>
      <c r="I52" s="916"/>
      <c r="J52" s="916"/>
    </row>
    <row r="53" spans="1:10" ht="23.25" x14ac:dyDescent="0.35">
      <c r="A53" s="914" t="s">
        <v>3026</v>
      </c>
      <c r="B53" s="914"/>
      <c r="C53" s="915"/>
      <c r="D53" s="915"/>
      <c r="E53" s="903">
        <v>43012.97443425926</v>
      </c>
      <c r="F53" s="903"/>
      <c r="G53" s="916"/>
      <c r="H53" s="916"/>
      <c r="I53" s="916"/>
      <c r="J53" s="916"/>
    </row>
    <row r="54" spans="1:10" ht="23.25" x14ac:dyDescent="0.35">
      <c r="A54" s="914" t="s">
        <v>3027</v>
      </c>
      <c r="B54" s="914"/>
      <c r="C54" s="915"/>
      <c r="D54" s="915"/>
      <c r="E54" s="903">
        <v>43013.396993287039</v>
      </c>
      <c r="F54" s="903"/>
      <c r="G54" s="916"/>
      <c r="H54" s="916"/>
      <c r="I54" s="916"/>
      <c r="J54" s="916"/>
    </row>
    <row r="55" spans="1:10" ht="23.25" x14ac:dyDescent="0.35">
      <c r="A55" s="914" t="s">
        <v>3080</v>
      </c>
      <c r="B55" s="914"/>
      <c r="C55" s="915"/>
      <c r="D55" s="915"/>
      <c r="E55" s="903">
        <v>43017.876234606483</v>
      </c>
      <c r="F55" s="903"/>
      <c r="G55" s="916"/>
      <c r="H55" s="916"/>
      <c r="I55" s="916"/>
      <c r="J55" s="916"/>
    </row>
    <row r="56" spans="1:10" ht="23.25" x14ac:dyDescent="0.35">
      <c r="A56" s="914" t="s">
        <v>3210</v>
      </c>
      <c r="B56" s="914"/>
      <c r="C56" s="915"/>
      <c r="D56" s="915"/>
      <c r="E56" s="903">
        <v>43026.394044444445</v>
      </c>
      <c r="F56" s="903"/>
      <c r="G56" s="916"/>
      <c r="H56" s="916"/>
      <c r="I56" s="916"/>
      <c r="J56" s="916"/>
    </row>
    <row r="57" spans="1:10" ht="23.25" x14ac:dyDescent="0.35">
      <c r="A57" s="914" t="s">
        <v>3211</v>
      </c>
      <c r="B57" s="914"/>
      <c r="C57" s="915"/>
      <c r="D57" s="915"/>
      <c r="E57" s="903">
        <v>43026.394736226852</v>
      </c>
      <c r="F57" s="903"/>
      <c r="G57" s="916"/>
      <c r="H57" s="916"/>
      <c r="I57" s="916"/>
      <c r="J57" s="916"/>
    </row>
    <row r="58" spans="1:10" ht="23.25" x14ac:dyDescent="0.35">
      <c r="A58" s="914" t="s">
        <v>3212</v>
      </c>
      <c r="B58" s="914"/>
      <c r="C58" s="915"/>
      <c r="D58" s="915"/>
      <c r="E58" s="903">
        <v>43026.395317939816</v>
      </c>
      <c r="F58" s="903"/>
      <c r="G58" s="916"/>
      <c r="H58" s="916"/>
      <c r="I58" s="916"/>
      <c r="J58" s="916"/>
    </row>
    <row r="59" spans="1:10" ht="23.25" x14ac:dyDescent="0.35">
      <c r="A59" s="914"/>
      <c r="B59" s="914"/>
      <c r="C59" s="915"/>
      <c r="D59" s="915"/>
      <c r="E59" s="903"/>
      <c r="F59" s="903"/>
      <c r="G59" s="916"/>
      <c r="H59" s="916"/>
      <c r="I59" s="916"/>
      <c r="J59" s="916"/>
    </row>
    <row r="60" spans="1:10" ht="23.25" x14ac:dyDescent="0.35">
      <c r="A60" s="914"/>
      <c r="B60" s="914"/>
      <c r="C60" s="915"/>
      <c r="D60" s="915"/>
      <c r="E60" s="903"/>
      <c r="F60" s="903"/>
      <c r="G60" s="916"/>
      <c r="H60" s="916"/>
      <c r="I60" s="916"/>
      <c r="J60" s="916"/>
    </row>
    <row r="61" spans="1:10" ht="23.25" x14ac:dyDescent="0.35">
      <c r="A61" s="914"/>
      <c r="B61" s="914"/>
      <c r="C61" s="915"/>
      <c r="D61" s="915"/>
      <c r="E61" s="903"/>
      <c r="F61" s="903"/>
      <c r="G61" s="916"/>
      <c r="H61" s="916"/>
      <c r="I61" s="916"/>
      <c r="J61" s="916"/>
    </row>
    <row r="62" spans="1:10" ht="23.25" x14ac:dyDescent="0.35">
      <c r="A62" s="914"/>
      <c r="B62" s="914"/>
      <c r="C62" s="915"/>
      <c r="D62" s="915"/>
      <c r="E62" s="903"/>
      <c r="F62" s="903"/>
      <c r="G62" s="916"/>
      <c r="H62" s="916"/>
      <c r="I62" s="916"/>
      <c r="J62" s="916"/>
    </row>
    <row r="63" spans="1:10" ht="23.25" x14ac:dyDescent="0.35">
      <c r="A63" s="914"/>
      <c r="B63" s="914"/>
      <c r="C63" s="915"/>
      <c r="D63" s="915"/>
      <c r="E63" s="903"/>
      <c r="F63" s="903"/>
      <c r="G63" s="916"/>
      <c r="H63" s="916"/>
      <c r="I63" s="916"/>
      <c r="J63" s="916"/>
    </row>
    <row r="64" spans="1:10" ht="23.25" x14ac:dyDescent="0.35">
      <c r="A64" s="914"/>
      <c r="B64" s="914"/>
      <c r="C64" s="915"/>
      <c r="D64" s="915"/>
      <c r="E64" s="903"/>
      <c r="F64" s="903"/>
      <c r="G64" s="916"/>
      <c r="H64" s="916"/>
      <c r="I64" s="916"/>
      <c r="J64" s="916"/>
    </row>
    <row r="65" spans="1:10" ht="23.25" x14ac:dyDescent="0.35">
      <c r="A65" s="914"/>
      <c r="B65" s="914"/>
      <c r="C65" s="915"/>
      <c r="D65" s="915"/>
      <c r="E65" s="903"/>
      <c r="F65" s="903"/>
      <c r="G65" s="916"/>
      <c r="H65" s="916"/>
      <c r="I65" s="916"/>
      <c r="J65" s="916"/>
    </row>
    <row r="66" spans="1:10" ht="23.25" x14ac:dyDescent="0.35">
      <c r="A66" s="914"/>
      <c r="B66" s="914"/>
      <c r="C66" s="915"/>
      <c r="D66" s="915"/>
      <c r="E66" s="903"/>
      <c r="F66" s="903"/>
      <c r="G66" s="916"/>
      <c r="H66" s="916"/>
      <c r="I66" s="916"/>
      <c r="J66" s="916"/>
    </row>
    <row r="67" spans="1:10" ht="23.25" x14ac:dyDescent="0.35">
      <c r="A67" s="914"/>
      <c r="B67" s="914"/>
      <c r="C67" s="915"/>
      <c r="D67" s="915"/>
      <c r="E67" s="903"/>
      <c r="F67" s="903"/>
      <c r="G67" s="916"/>
      <c r="H67" s="916"/>
      <c r="I67" s="916"/>
      <c r="J67" s="916"/>
    </row>
    <row r="68" spans="1:10" ht="23.25" x14ac:dyDescent="0.35">
      <c r="A68" s="914"/>
      <c r="B68" s="914"/>
      <c r="C68" s="915"/>
      <c r="D68" s="915"/>
      <c r="E68" s="903"/>
      <c r="F68" s="903"/>
      <c r="G68" s="916"/>
      <c r="H68" s="916"/>
      <c r="I68" s="916"/>
      <c r="J68" s="916"/>
    </row>
    <row r="69" spans="1:10" ht="23.25" x14ac:dyDescent="0.35">
      <c r="A69" s="914"/>
      <c r="B69" s="914"/>
      <c r="C69" s="915"/>
      <c r="D69" s="915"/>
      <c r="E69" s="903"/>
      <c r="F69" s="903"/>
      <c r="G69" s="916"/>
      <c r="H69" s="916"/>
      <c r="I69" s="916"/>
      <c r="J69" s="916"/>
    </row>
    <row r="70" spans="1:10" ht="23.25" x14ac:dyDescent="0.35">
      <c r="A70" s="914"/>
      <c r="B70" s="914"/>
      <c r="C70" s="915"/>
      <c r="D70" s="915"/>
      <c r="E70" s="903"/>
      <c r="F70" s="903"/>
      <c r="G70" s="916"/>
      <c r="H70" s="916"/>
      <c r="I70" s="916"/>
      <c r="J70" s="916"/>
    </row>
    <row r="71" spans="1:10" ht="23.25" x14ac:dyDescent="0.35">
      <c r="A71" s="914"/>
      <c r="B71" s="914"/>
      <c r="C71" s="915"/>
      <c r="D71" s="915"/>
      <c r="E71" s="903"/>
      <c r="F71" s="903"/>
      <c r="G71" s="916"/>
      <c r="H71" s="916"/>
      <c r="I71" s="916"/>
      <c r="J71" s="916"/>
    </row>
    <row r="72" spans="1:10" ht="23.25" x14ac:dyDescent="0.35">
      <c r="A72" s="914"/>
      <c r="B72" s="914"/>
      <c r="C72" s="915"/>
      <c r="D72" s="915"/>
      <c r="E72" s="903"/>
      <c r="F72" s="903"/>
      <c r="G72" s="916"/>
      <c r="H72" s="916"/>
      <c r="I72" s="916"/>
      <c r="J72" s="916"/>
    </row>
    <row r="73" spans="1:10" ht="23.25" x14ac:dyDescent="0.35">
      <c r="A73" s="914"/>
      <c r="B73" s="914"/>
      <c r="C73" s="915"/>
      <c r="D73" s="915"/>
      <c r="E73" s="903"/>
      <c r="F73" s="903"/>
      <c r="G73" s="916"/>
      <c r="H73" s="916"/>
      <c r="I73" s="916"/>
      <c r="J73" s="916"/>
    </row>
    <row r="74" spans="1:10" ht="23.25" x14ac:dyDescent="0.35">
      <c r="A74" s="914"/>
      <c r="B74" s="914"/>
      <c r="C74" s="915"/>
      <c r="D74" s="915"/>
      <c r="E74" s="903"/>
      <c r="F74" s="903"/>
      <c r="G74" s="916"/>
      <c r="H74" s="916"/>
      <c r="I74" s="916"/>
      <c r="J74" s="916"/>
    </row>
    <row r="75" spans="1:10" ht="23.25" x14ac:dyDescent="0.35">
      <c r="A75" s="914"/>
      <c r="B75" s="914"/>
      <c r="C75" s="915"/>
      <c r="D75" s="915"/>
      <c r="E75" s="903"/>
      <c r="F75" s="903"/>
      <c r="G75" s="916"/>
      <c r="H75" s="916"/>
      <c r="I75" s="916"/>
      <c r="J75" s="916"/>
    </row>
    <row r="76" spans="1:10" ht="23.25" x14ac:dyDescent="0.35">
      <c r="A76" s="914"/>
      <c r="B76" s="914"/>
      <c r="C76" s="915"/>
      <c r="D76" s="915"/>
      <c r="E76" s="903"/>
      <c r="F76" s="903"/>
      <c r="G76" s="916"/>
      <c r="H76" s="916"/>
      <c r="I76" s="916"/>
      <c r="J76" s="916"/>
    </row>
    <row r="77" spans="1:10" ht="23.25" x14ac:dyDescent="0.35">
      <c r="A77" s="914"/>
      <c r="B77" s="914"/>
      <c r="C77" s="915"/>
      <c r="D77" s="915"/>
      <c r="E77" s="903"/>
      <c r="F77" s="903"/>
      <c r="G77" s="916"/>
      <c r="H77" s="916"/>
      <c r="I77" s="916"/>
      <c r="J77" s="916"/>
    </row>
    <row r="78" spans="1:10" ht="23.25" x14ac:dyDescent="0.35">
      <c r="A78" s="914"/>
      <c r="B78" s="914"/>
      <c r="C78" s="915"/>
      <c r="D78" s="915"/>
      <c r="E78" s="903"/>
      <c r="F78" s="903"/>
      <c r="G78" s="916"/>
      <c r="H78" s="916"/>
      <c r="I78" s="916"/>
      <c r="J78" s="916"/>
    </row>
    <row r="79" spans="1:10" ht="23.25" x14ac:dyDescent="0.35">
      <c r="A79" s="914"/>
      <c r="B79" s="914"/>
      <c r="C79" s="915"/>
      <c r="D79" s="915"/>
      <c r="E79" s="903"/>
      <c r="F79" s="903"/>
      <c r="G79" s="916"/>
      <c r="H79" s="916"/>
      <c r="I79" s="916"/>
      <c r="J79" s="916"/>
    </row>
    <row r="80" spans="1:10" ht="23.25" x14ac:dyDescent="0.35">
      <c r="A80" s="914"/>
      <c r="B80" s="914"/>
      <c r="C80" s="915"/>
      <c r="D80" s="915"/>
      <c r="E80" s="903"/>
      <c r="F80" s="903"/>
      <c r="G80" s="916"/>
      <c r="H80" s="916"/>
      <c r="I80" s="916"/>
      <c r="J80" s="916"/>
    </row>
    <row r="81" spans="1:10" ht="23.25" x14ac:dyDescent="0.35">
      <c r="A81" s="914"/>
      <c r="B81" s="914"/>
      <c r="C81" s="915"/>
      <c r="D81" s="915"/>
      <c r="E81" s="903"/>
      <c r="F81" s="903"/>
      <c r="G81" s="916"/>
      <c r="H81" s="916"/>
      <c r="I81" s="916"/>
      <c r="J81" s="916"/>
    </row>
    <row r="82" spans="1:10" ht="23.25" x14ac:dyDescent="0.35">
      <c r="A82" s="914"/>
      <c r="B82" s="914"/>
      <c r="C82" s="915"/>
      <c r="D82" s="915"/>
      <c r="E82" s="903"/>
      <c r="F82" s="903"/>
      <c r="G82" s="916"/>
      <c r="H82" s="916"/>
      <c r="I82" s="916"/>
      <c r="J82" s="916"/>
    </row>
    <row r="83" spans="1:10" ht="23.25" x14ac:dyDescent="0.35">
      <c r="A83" s="914"/>
      <c r="B83" s="914"/>
      <c r="C83" s="915"/>
      <c r="D83" s="915"/>
      <c r="E83" s="903"/>
      <c r="F83" s="903"/>
      <c r="G83" s="916"/>
      <c r="H83" s="916"/>
      <c r="I83" s="916"/>
      <c r="J83" s="916"/>
    </row>
    <row r="84" spans="1:10" ht="23.25" x14ac:dyDescent="0.35">
      <c r="A84" s="914"/>
      <c r="B84" s="914"/>
      <c r="C84" s="915"/>
      <c r="D84" s="915"/>
      <c r="E84" s="903"/>
      <c r="F84" s="903"/>
      <c r="G84" s="916"/>
      <c r="H84" s="916"/>
      <c r="I84" s="916"/>
      <c r="J84" s="916"/>
    </row>
    <row r="85" spans="1:10" ht="23.25" x14ac:dyDescent="0.35">
      <c r="A85" s="914"/>
      <c r="B85" s="914"/>
      <c r="C85" s="915"/>
      <c r="D85" s="915"/>
      <c r="E85" s="903"/>
      <c r="F85" s="903"/>
      <c r="G85" s="916"/>
      <c r="H85" s="916"/>
      <c r="I85" s="916"/>
      <c r="J85" s="916"/>
    </row>
    <row r="86" spans="1:10" ht="23.25" x14ac:dyDescent="0.35">
      <c r="A86" s="914"/>
      <c r="B86" s="914"/>
      <c r="C86" s="915"/>
      <c r="D86" s="915"/>
      <c r="E86" s="903"/>
      <c r="F86" s="903"/>
      <c r="G86" s="916"/>
      <c r="H86" s="916"/>
      <c r="I86" s="916"/>
      <c r="J86" s="916"/>
    </row>
    <row r="87" spans="1:10" ht="23.25" x14ac:dyDescent="0.35">
      <c r="A87" s="914"/>
      <c r="B87" s="914"/>
      <c r="C87" s="915"/>
      <c r="D87" s="915"/>
      <c r="E87" s="903"/>
      <c r="F87" s="903"/>
      <c r="G87" s="916"/>
      <c r="H87" s="916"/>
      <c r="I87" s="916"/>
      <c r="J87" s="916"/>
    </row>
    <row r="88" spans="1:10" ht="23.25" x14ac:dyDescent="0.35">
      <c r="A88" s="914"/>
      <c r="B88" s="914"/>
      <c r="C88" s="915"/>
      <c r="D88" s="915"/>
      <c r="E88" s="903"/>
      <c r="F88" s="903"/>
      <c r="G88" s="916"/>
      <c r="H88" s="916"/>
      <c r="I88" s="916"/>
      <c r="J88" s="916"/>
    </row>
    <row r="89" spans="1:10" ht="23.25" x14ac:dyDescent="0.35">
      <c r="A89" s="914"/>
      <c r="B89" s="914"/>
      <c r="C89" s="915"/>
      <c r="D89" s="915"/>
      <c r="E89" s="903"/>
      <c r="F89" s="903"/>
      <c r="G89" s="916"/>
      <c r="H89" s="916"/>
      <c r="I89" s="916"/>
      <c r="J89" s="916"/>
    </row>
    <row r="90" spans="1:10" ht="23.25" x14ac:dyDescent="0.35">
      <c r="A90" s="914"/>
      <c r="B90" s="914"/>
      <c r="C90" s="915"/>
      <c r="D90" s="915"/>
      <c r="E90" s="903"/>
      <c r="F90" s="903"/>
      <c r="G90" s="916"/>
      <c r="H90" s="916"/>
      <c r="I90" s="916"/>
      <c r="J90" s="916"/>
    </row>
    <row r="91" spans="1:10" ht="23.25" x14ac:dyDescent="0.35">
      <c r="A91" s="914"/>
      <c r="B91" s="914"/>
      <c r="C91" s="915"/>
      <c r="D91" s="915"/>
      <c r="E91" s="903"/>
      <c r="F91" s="903"/>
      <c r="G91" s="916"/>
      <c r="H91" s="916"/>
      <c r="I91" s="916"/>
      <c r="J91" s="916"/>
    </row>
    <row r="92" spans="1:10" ht="23.25" x14ac:dyDescent="0.35">
      <c r="A92" s="914"/>
      <c r="B92" s="914"/>
      <c r="C92" s="915"/>
      <c r="D92" s="915"/>
      <c r="E92" s="903"/>
      <c r="F92" s="903"/>
      <c r="G92" s="916"/>
      <c r="H92" s="916"/>
      <c r="I92" s="916"/>
      <c r="J92" s="916"/>
    </row>
    <row r="93" spans="1:10" ht="23.25" x14ac:dyDescent="0.35">
      <c r="A93" s="914"/>
      <c r="B93" s="914"/>
      <c r="C93" s="915"/>
      <c r="D93" s="915"/>
      <c r="E93" s="903"/>
      <c r="F93" s="903"/>
      <c r="G93" s="916"/>
      <c r="H93" s="916"/>
      <c r="I93" s="916"/>
      <c r="J93" s="916"/>
    </row>
    <row r="94" spans="1:10" ht="23.25" x14ac:dyDescent="0.35">
      <c r="A94" s="914"/>
      <c r="B94" s="914"/>
      <c r="C94" s="915"/>
      <c r="D94" s="915"/>
      <c r="E94" s="903"/>
      <c r="F94" s="903"/>
      <c r="G94" s="916"/>
      <c r="H94" s="916"/>
      <c r="I94" s="916"/>
      <c r="J94" s="916"/>
    </row>
    <row r="95" spans="1:10" ht="23.25" x14ac:dyDescent="0.35">
      <c r="A95" s="914"/>
      <c r="B95" s="914"/>
      <c r="C95" s="915"/>
      <c r="D95" s="915"/>
      <c r="E95" s="903"/>
      <c r="F95" s="903"/>
      <c r="G95" s="916"/>
      <c r="H95" s="916"/>
      <c r="I95" s="916"/>
      <c r="J95" s="916"/>
    </row>
    <row r="96" spans="1:10" ht="23.25" x14ac:dyDescent="0.35">
      <c r="A96" s="914"/>
      <c r="B96" s="914"/>
      <c r="C96" s="915"/>
      <c r="D96" s="915"/>
      <c r="E96" s="903"/>
      <c r="F96" s="903"/>
      <c r="G96" s="916"/>
      <c r="H96" s="916"/>
      <c r="I96" s="916"/>
      <c r="J96" s="916"/>
    </row>
    <row r="97" spans="1:10" ht="23.25" x14ac:dyDescent="0.35">
      <c r="A97" s="914"/>
      <c r="B97" s="914"/>
      <c r="C97" s="915"/>
      <c r="D97" s="915"/>
      <c r="E97" s="903"/>
      <c r="F97" s="903"/>
      <c r="G97" s="916"/>
      <c r="H97" s="916"/>
      <c r="I97" s="916"/>
      <c r="J97" s="916"/>
    </row>
    <row r="98" spans="1:10" ht="23.25" x14ac:dyDescent="0.35">
      <c r="A98" s="914"/>
      <c r="B98" s="914"/>
      <c r="C98" s="915"/>
      <c r="D98" s="915"/>
      <c r="E98" s="903"/>
      <c r="F98" s="903"/>
      <c r="G98" s="916"/>
      <c r="H98" s="916"/>
      <c r="I98" s="916"/>
      <c r="J98" s="916"/>
    </row>
    <row r="99" spans="1:10" ht="23.25" x14ac:dyDescent="0.35">
      <c r="A99" s="914"/>
      <c r="B99" s="914"/>
      <c r="C99" s="915"/>
      <c r="D99" s="915"/>
      <c r="E99" s="903"/>
      <c r="F99" s="903"/>
      <c r="G99" s="916"/>
      <c r="H99" s="916"/>
      <c r="I99" s="916"/>
      <c r="J99" s="916"/>
    </row>
    <row r="100" spans="1:10" ht="23.25" x14ac:dyDescent="0.35">
      <c r="A100" s="914"/>
      <c r="B100" s="914"/>
      <c r="C100" s="915"/>
      <c r="D100" s="915"/>
      <c r="E100" s="903"/>
      <c r="F100" s="903"/>
      <c r="G100" s="916"/>
      <c r="H100" s="916"/>
      <c r="I100" s="916"/>
      <c r="J100" s="916"/>
    </row>
    <row r="101" spans="1:10" ht="23.25" x14ac:dyDescent="0.35">
      <c r="A101" s="914"/>
      <c r="B101" s="914"/>
      <c r="C101" s="915"/>
      <c r="D101" s="915"/>
      <c r="E101" s="903"/>
      <c r="F101" s="903"/>
      <c r="G101" s="916"/>
      <c r="H101" s="916"/>
      <c r="I101" s="916"/>
      <c r="J101" s="916"/>
    </row>
    <row r="102" spans="1:10" ht="23.25" x14ac:dyDescent="0.35">
      <c r="A102" s="914"/>
      <c r="B102" s="914"/>
      <c r="C102" s="915"/>
      <c r="D102" s="915"/>
      <c r="E102" s="903"/>
      <c r="F102" s="903"/>
      <c r="G102" s="916"/>
      <c r="H102" s="916"/>
      <c r="I102" s="916"/>
      <c r="J102" s="916"/>
    </row>
    <row r="103" spans="1:10" ht="23.25" x14ac:dyDescent="0.35">
      <c r="A103" s="914"/>
      <c r="B103" s="914"/>
      <c r="C103" s="915"/>
      <c r="D103" s="915"/>
      <c r="E103" s="903"/>
      <c r="F103" s="903"/>
      <c r="G103" s="916"/>
      <c r="H103" s="916"/>
      <c r="I103" s="916"/>
      <c r="J103" s="916"/>
    </row>
    <row r="104" spans="1:10" ht="23.25" x14ac:dyDescent="0.35">
      <c r="A104" s="914"/>
      <c r="B104" s="914"/>
      <c r="C104" s="915"/>
      <c r="D104" s="915"/>
      <c r="E104" s="903"/>
      <c r="F104" s="903"/>
      <c r="G104" s="916"/>
      <c r="H104" s="916"/>
      <c r="I104" s="916"/>
      <c r="J104" s="916"/>
    </row>
    <row r="105" spans="1:10" ht="23.25" x14ac:dyDescent="0.35">
      <c r="A105" s="914"/>
      <c r="B105" s="914"/>
      <c r="C105" s="915"/>
      <c r="D105" s="915"/>
      <c r="E105" s="903"/>
      <c r="F105" s="903"/>
      <c r="G105" s="916"/>
      <c r="H105" s="916"/>
      <c r="I105" s="916"/>
      <c r="J105" s="916"/>
    </row>
    <row r="106" spans="1:10" ht="23.25" x14ac:dyDescent="0.35">
      <c r="A106" s="914"/>
      <c r="B106" s="914"/>
      <c r="C106" s="915"/>
      <c r="D106" s="915"/>
      <c r="E106" s="903"/>
      <c r="F106" s="903"/>
      <c r="G106" s="916"/>
      <c r="H106" s="916"/>
      <c r="I106" s="916"/>
      <c r="J106" s="916"/>
    </row>
    <row r="107" spans="1:10" ht="23.25" x14ac:dyDescent="0.35">
      <c r="A107" s="914"/>
      <c r="B107" s="914"/>
      <c r="C107" s="915"/>
      <c r="D107" s="915"/>
      <c r="E107" s="903"/>
      <c r="F107" s="903"/>
      <c r="G107" s="916"/>
      <c r="H107" s="916"/>
      <c r="I107" s="916"/>
      <c r="J107" s="916"/>
    </row>
    <row r="108" spans="1:10" ht="23.25" x14ac:dyDescent="0.35">
      <c r="A108" s="914"/>
      <c r="B108" s="914"/>
      <c r="C108" s="915"/>
      <c r="D108" s="915"/>
      <c r="E108" s="903"/>
      <c r="F108" s="903"/>
      <c r="G108" s="916"/>
      <c r="H108" s="916"/>
      <c r="I108" s="916"/>
      <c r="J108" s="916"/>
    </row>
    <row r="109" spans="1:10" ht="23.25" x14ac:dyDescent="0.35">
      <c r="A109" s="914"/>
      <c r="B109" s="914"/>
      <c r="C109" s="915"/>
      <c r="D109" s="915"/>
      <c r="E109" s="903"/>
      <c r="F109" s="903"/>
      <c r="G109" s="916"/>
      <c r="H109" s="916"/>
      <c r="I109" s="916"/>
      <c r="J109" s="916"/>
    </row>
    <row r="110" spans="1:10" ht="23.25" x14ac:dyDescent="0.35">
      <c r="A110" s="914"/>
      <c r="B110" s="914"/>
      <c r="C110" s="915"/>
      <c r="D110" s="915"/>
      <c r="E110" s="903"/>
      <c r="F110" s="903"/>
      <c r="G110" s="916"/>
      <c r="H110" s="916"/>
      <c r="I110" s="916"/>
      <c r="J110" s="916"/>
    </row>
    <row r="111" spans="1:10" ht="23.25" x14ac:dyDescent="0.35">
      <c r="A111" s="914"/>
      <c r="B111" s="914"/>
      <c r="C111" s="915"/>
      <c r="D111" s="915"/>
      <c r="E111" s="917"/>
      <c r="F111" s="917"/>
      <c r="G111" s="916"/>
      <c r="H111" s="916"/>
      <c r="I111" s="916"/>
      <c r="J111" s="916"/>
    </row>
    <row r="112" spans="1:10" ht="23.25" x14ac:dyDescent="0.35">
      <c r="A112" s="914"/>
      <c r="B112" s="914"/>
      <c r="C112" s="915"/>
      <c r="D112" s="915"/>
      <c r="E112" s="917"/>
      <c r="F112" s="917"/>
      <c r="G112" s="916"/>
      <c r="H112" s="916"/>
      <c r="I112" s="916"/>
      <c r="J112" s="916"/>
    </row>
    <row r="113" spans="1:10" ht="23.25" x14ac:dyDescent="0.35">
      <c r="A113" s="914"/>
      <c r="B113" s="914"/>
      <c r="C113" s="915"/>
      <c r="D113" s="915"/>
      <c r="E113" s="917"/>
      <c r="F113" s="917"/>
      <c r="G113" s="916"/>
      <c r="H113" s="916"/>
      <c r="I113" s="916"/>
      <c r="J113" s="916"/>
    </row>
    <row r="114" spans="1:10" ht="23.25" x14ac:dyDescent="0.35">
      <c r="A114" s="914"/>
      <c r="B114" s="914"/>
      <c r="C114" s="915"/>
      <c r="D114" s="915"/>
      <c r="E114" s="917"/>
      <c r="F114" s="917"/>
      <c r="G114" s="916"/>
      <c r="H114" s="916"/>
      <c r="I114" s="916"/>
      <c r="J114" s="916"/>
    </row>
  </sheetData>
  <mergeCells count="340">
    <mergeCell ref="A114:B114"/>
    <mergeCell ref="C114:D114"/>
    <mergeCell ref="E114:F114"/>
    <mergeCell ref="G114:J114"/>
    <mergeCell ref="A112:B112"/>
    <mergeCell ref="C112:D112"/>
    <mergeCell ref="E112:F112"/>
    <mergeCell ref="G112:J112"/>
    <mergeCell ref="A113:B113"/>
    <mergeCell ref="C113:D113"/>
    <mergeCell ref="E113:F113"/>
    <mergeCell ref="G113:J113"/>
    <mergeCell ref="A110:B110"/>
    <mergeCell ref="C110:D110"/>
    <mergeCell ref="E110:F110"/>
    <mergeCell ref="G110:J110"/>
    <mergeCell ref="A111:B111"/>
    <mergeCell ref="C111:D111"/>
    <mergeCell ref="E111:F111"/>
    <mergeCell ref="G111:J111"/>
    <mergeCell ref="A108:B108"/>
    <mergeCell ref="C108:D108"/>
    <mergeCell ref="E108:F108"/>
    <mergeCell ref="G108:J108"/>
    <mergeCell ref="A109:B109"/>
    <mergeCell ref="C109:D109"/>
    <mergeCell ref="E109:F109"/>
    <mergeCell ref="G109:J109"/>
    <mergeCell ref="A106:B106"/>
    <mergeCell ref="C106:D106"/>
    <mergeCell ref="E106:F106"/>
    <mergeCell ref="G106:J106"/>
    <mergeCell ref="A107:B107"/>
    <mergeCell ref="C107:D107"/>
    <mergeCell ref="E107:F107"/>
    <mergeCell ref="G107:J107"/>
    <mergeCell ref="A104:B104"/>
    <mergeCell ref="C104:D104"/>
    <mergeCell ref="E104:F104"/>
    <mergeCell ref="G104:J104"/>
    <mergeCell ref="A105:B105"/>
    <mergeCell ref="C105:D105"/>
    <mergeCell ref="E105:F105"/>
    <mergeCell ref="G105:J105"/>
    <mergeCell ref="A102:B102"/>
    <mergeCell ref="C102:D102"/>
    <mergeCell ref="E102:F102"/>
    <mergeCell ref="G102:J102"/>
    <mergeCell ref="A103:B103"/>
    <mergeCell ref="C103:D103"/>
    <mergeCell ref="E103:F103"/>
    <mergeCell ref="G103:J103"/>
    <mergeCell ref="A100:B100"/>
    <mergeCell ref="C100:D100"/>
    <mergeCell ref="E100:F100"/>
    <mergeCell ref="G100:J100"/>
    <mergeCell ref="A101:B101"/>
    <mergeCell ref="C101:D101"/>
    <mergeCell ref="E101:F101"/>
    <mergeCell ref="G101:J101"/>
    <mergeCell ref="A98:B98"/>
    <mergeCell ref="C98:D98"/>
    <mergeCell ref="E98:F98"/>
    <mergeCell ref="G98:J98"/>
    <mergeCell ref="A99:B99"/>
    <mergeCell ref="C99:D99"/>
    <mergeCell ref="E99:F99"/>
    <mergeCell ref="G99:J99"/>
    <mergeCell ref="A96:B96"/>
    <mergeCell ref="C96:D96"/>
    <mergeCell ref="E96:F96"/>
    <mergeCell ref="G96:J96"/>
    <mergeCell ref="A97:B97"/>
    <mergeCell ref="C97:D97"/>
    <mergeCell ref="E97:F97"/>
    <mergeCell ref="G97:J97"/>
    <mergeCell ref="A94:B94"/>
    <mergeCell ref="C94:D94"/>
    <mergeCell ref="E94:F94"/>
    <mergeCell ref="G94:J94"/>
    <mergeCell ref="A95:B95"/>
    <mergeCell ref="C95:D95"/>
    <mergeCell ref="E95:F95"/>
    <mergeCell ref="G95:J95"/>
    <mergeCell ref="A92:B92"/>
    <mergeCell ref="C92:D92"/>
    <mergeCell ref="E92:F92"/>
    <mergeCell ref="G92:J92"/>
    <mergeCell ref="A93:B93"/>
    <mergeCell ref="C93:D93"/>
    <mergeCell ref="E93:F93"/>
    <mergeCell ref="G93:J93"/>
    <mergeCell ref="A90:B90"/>
    <mergeCell ref="C90:D90"/>
    <mergeCell ref="E90:F90"/>
    <mergeCell ref="G90:J90"/>
    <mergeCell ref="A91:B91"/>
    <mergeCell ref="C91:D91"/>
    <mergeCell ref="E91:F91"/>
    <mergeCell ref="G91:J91"/>
    <mergeCell ref="A88:B88"/>
    <mergeCell ref="C88:D88"/>
    <mergeCell ref="E88:F88"/>
    <mergeCell ref="G88:J88"/>
    <mergeCell ref="A89:B89"/>
    <mergeCell ref="C89:D89"/>
    <mergeCell ref="E89:F89"/>
    <mergeCell ref="G89:J89"/>
    <mergeCell ref="A86:B86"/>
    <mergeCell ref="C86:D86"/>
    <mergeCell ref="E86:F86"/>
    <mergeCell ref="G86:J86"/>
    <mergeCell ref="A87:B87"/>
    <mergeCell ref="C87:D87"/>
    <mergeCell ref="E87:F87"/>
    <mergeCell ref="G87:J87"/>
    <mergeCell ref="A84:B84"/>
    <mergeCell ref="C84:D84"/>
    <mergeCell ref="E84:F84"/>
    <mergeCell ref="G84:J84"/>
    <mergeCell ref="A85:B85"/>
    <mergeCell ref="C85:D85"/>
    <mergeCell ref="E85:F85"/>
    <mergeCell ref="G85:J85"/>
    <mergeCell ref="A82:B82"/>
    <mergeCell ref="C82:D82"/>
    <mergeCell ref="E82:F82"/>
    <mergeCell ref="G82:J82"/>
    <mergeCell ref="A83:B83"/>
    <mergeCell ref="C83:D83"/>
    <mergeCell ref="E83:F83"/>
    <mergeCell ref="G83:J83"/>
    <mergeCell ref="A80:B80"/>
    <mergeCell ref="C80:D80"/>
    <mergeCell ref="E80:F80"/>
    <mergeCell ref="G80:J80"/>
    <mergeCell ref="A81:B81"/>
    <mergeCell ref="C81:D81"/>
    <mergeCell ref="E81:F81"/>
    <mergeCell ref="G81:J81"/>
    <mergeCell ref="A78:B78"/>
    <mergeCell ref="C78:D78"/>
    <mergeCell ref="E78:F78"/>
    <mergeCell ref="G78:J78"/>
    <mergeCell ref="A79:B79"/>
    <mergeCell ref="C79:D79"/>
    <mergeCell ref="E79:F79"/>
    <mergeCell ref="G79:J79"/>
    <mergeCell ref="A76:B76"/>
    <mergeCell ref="C76:D76"/>
    <mergeCell ref="E76:F76"/>
    <mergeCell ref="G76:J76"/>
    <mergeCell ref="A77:B77"/>
    <mergeCell ref="C77:D77"/>
    <mergeCell ref="E77:F77"/>
    <mergeCell ref="G77:J77"/>
    <mergeCell ref="A74:B74"/>
    <mergeCell ref="C74:D74"/>
    <mergeCell ref="E74:F74"/>
    <mergeCell ref="G74:J74"/>
    <mergeCell ref="A75:B75"/>
    <mergeCell ref="C75:D75"/>
    <mergeCell ref="E75:F75"/>
    <mergeCell ref="G75:J75"/>
    <mergeCell ref="A72:B72"/>
    <mergeCell ref="C72:D72"/>
    <mergeCell ref="E72:F72"/>
    <mergeCell ref="G72:J72"/>
    <mergeCell ref="A73:B73"/>
    <mergeCell ref="C73:D73"/>
    <mergeCell ref="E73:F73"/>
    <mergeCell ref="G73:J73"/>
    <mergeCell ref="A70:B70"/>
    <mergeCell ref="C70:D70"/>
    <mergeCell ref="E70:F70"/>
    <mergeCell ref="G70:J70"/>
    <mergeCell ref="A71:B71"/>
    <mergeCell ref="C71:D71"/>
    <mergeCell ref="E71:F71"/>
    <mergeCell ref="G71:J71"/>
    <mergeCell ref="A68:B68"/>
    <mergeCell ref="C68:D68"/>
    <mergeCell ref="E68:F68"/>
    <mergeCell ref="G68:J68"/>
    <mergeCell ref="A69:B69"/>
    <mergeCell ref="C69:D69"/>
    <mergeCell ref="E69:F69"/>
    <mergeCell ref="G69:J69"/>
    <mergeCell ref="A66:B66"/>
    <mergeCell ref="C66:D66"/>
    <mergeCell ref="E66:F66"/>
    <mergeCell ref="G66:J66"/>
    <mergeCell ref="A67:B67"/>
    <mergeCell ref="C67:D67"/>
    <mergeCell ref="E67:F67"/>
    <mergeCell ref="G67:J67"/>
    <mergeCell ref="A64:B64"/>
    <mergeCell ref="C64:D64"/>
    <mergeCell ref="E64:F64"/>
    <mergeCell ref="G64:J64"/>
    <mergeCell ref="A65:B65"/>
    <mergeCell ref="C65:D65"/>
    <mergeCell ref="E65:F65"/>
    <mergeCell ref="G65:J65"/>
    <mergeCell ref="A62:B62"/>
    <mergeCell ref="C62:D62"/>
    <mergeCell ref="E62:F62"/>
    <mergeCell ref="G62:J62"/>
    <mergeCell ref="A63:B63"/>
    <mergeCell ref="C63:D63"/>
    <mergeCell ref="E63:F63"/>
    <mergeCell ref="G63:J63"/>
    <mergeCell ref="A60:B60"/>
    <mergeCell ref="C60:D60"/>
    <mergeCell ref="E60:F60"/>
    <mergeCell ref="G60:J60"/>
    <mergeCell ref="A61:B61"/>
    <mergeCell ref="C61:D61"/>
    <mergeCell ref="E61:F61"/>
    <mergeCell ref="G61:J61"/>
    <mergeCell ref="A58:B58"/>
    <mergeCell ref="C58:D58"/>
    <mergeCell ref="E58:F58"/>
    <mergeCell ref="G58:J58"/>
    <mergeCell ref="A59:B59"/>
    <mergeCell ref="C59:D59"/>
    <mergeCell ref="E59:F59"/>
    <mergeCell ref="G59:J59"/>
    <mergeCell ref="A56:B56"/>
    <mergeCell ref="C56:D56"/>
    <mergeCell ref="E56:F56"/>
    <mergeCell ref="G56:J56"/>
    <mergeCell ref="A57:B57"/>
    <mergeCell ref="C57:D57"/>
    <mergeCell ref="E57:F57"/>
    <mergeCell ref="G57:J57"/>
    <mergeCell ref="A54:B54"/>
    <mergeCell ref="C54:D54"/>
    <mergeCell ref="E54:F54"/>
    <mergeCell ref="G54:J54"/>
    <mergeCell ref="A55:B55"/>
    <mergeCell ref="C55:D55"/>
    <mergeCell ref="E55:F55"/>
    <mergeCell ref="G55:J55"/>
    <mergeCell ref="A52:B52"/>
    <mergeCell ref="C52:D52"/>
    <mergeCell ref="E52:F52"/>
    <mergeCell ref="G52:J52"/>
    <mergeCell ref="A53:B53"/>
    <mergeCell ref="C53:D53"/>
    <mergeCell ref="E53:F53"/>
    <mergeCell ref="G53:J53"/>
    <mergeCell ref="A50:B50"/>
    <mergeCell ref="C50:D50"/>
    <mergeCell ref="E50:F50"/>
    <mergeCell ref="G50:J50"/>
    <mergeCell ref="A51:B51"/>
    <mergeCell ref="C51:D51"/>
    <mergeCell ref="E51:F51"/>
    <mergeCell ref="G51:J51"/>
    <mergeCell ref="A48:B48"/>
    <mergeCell ref="C48:D48"/>
    <mergeCell ref="E48:F48"/>
    <mergeCell ref="G48:J48"/>
    <mergeCell ref="A49:B49"/>
    <mergeCell ref="C49:D49"/>
    <mergeCell ref="E49:F49"/>
    <mergeCell ref="G49:J49"/>
    <mergeCell ref="A46:B46"/>
    <mergeCell ref="C46:D46"/>
    <mergeCell ref="E46:F46"/>
    <mergeCell ref="G46:J46"/>
    <mergeCell ref="A47:B47"/>
    <mergeCell ref="C47:D47"/>
    <mergeCell ref="E47:F47"/>
    <mergeCell ref="G47:J47"/>
    <mergeCell ref="A44:B44"/>
    <mergeCell ref="C44:D44"/>
    <mergeCell ref="E44:F44"/>
    <mergeCell ref="G44:J44"/>
    <mergeCell ref="A45:B45"/>
    <mergeCell ref="C45:D45"/>
    <mergeCell ref="E45:F45"/>
    <mergeCell ref="G45:J45"/>
    <mergeCell ref="A42:B42"/>
    <mergeCell ref="C42:D42"/>
    <mergeCell ref="E42:F42"/>
    <mergeCell ref="G42:J42"/>
    <mergeCell ref="A43:B43"/>
    <mergeCell ref="C43:D43"/>
    <mergeCell ref="E43:F43"/>
    <mergeCell ref="G43:J43"/>
    <mergeCell ref="A40:B40"/>
    <mergeCell ref="C40:D40"/>
    <mergeCell ref="E40:F40"/>
    <mergeCell ref="G40:J40"/>
    <mergeCell ref="A41:B41"/>
    <mergeCell ref="C41:D41"/>
    <mergeCell ref="E41:F41"/>
    <mergeCell ref="G41:J41"/>
    <mergeCell ref="A38:B38"/>
    <mergeCell ref="C38:D38"/>
    <mergeCell ref="E38:F38"/>
    <mergeCell ref="G38:J38"/>
    <mergeCell ref="A39:B39"/>
    <mergeCell ref="C39:D39"/>
    <mergeCell ref="E39:F39"/>
    <mergeCell ref="G39:J39"/>
    <mergeCell ref="G33:J33"/>
    <mergeCell ref="G36:J36"/>
    <mergeCell ref="A36:B36"/>
    <mergeCell ref="A37:B37"/>
    <mergeCell ref="G37:J37"/>
    <mergeCell ref="C36:D36"/>
    <mergeCell ref="E36:F36"/>
    <mergeCell ref="C37:D37"/>
    <mergeCell ref="E37:F37"/>
    <mergeCell ref="G34:J34"/>
    <mergeCell ref="G35:J35"/>
    <mergeCell ref="A34:B34"/>
    <mergeCell ref="A35:B35"/>
    <mergeCell ref="C34:D34"/>
    <mergeCell ref="C35:D35"/>
    <mergeCell ref="E34:F34"/>
    <mergeCell ref="E35:F35"/>
    <mergeCell ref="A33:B33"/>
    <mergeCell ref="C33:D33"/>
    <mergeCell ref="E33:F33"/>
    <mergeCell ref="I31:J31"/>
    <mergeCell ref="A2:B2"/>
    <mergeCell ref="C2:D2"/>
    <mergeCell ref="I2:J2"/>
    <mergeCell ref="I3:J3"/>
    <mergeCell ref="A3:B3"/>
    <mergeCell ref="F4:J4"/>
    <mergeCell ref="A4:A5"/>
    <mergeCell ref="B4:B5"/>
    <mergeCell ref="C4:C5"/>
    <mergeCell ref="D4:D5"/>
    <mergeCell ref="E4:E5"/>
  </mergeCells>
  <pageMargins left="0.7" right="0.4" top="0.4" bottom="0.4" header="0.3" footer="0.3"/>
  <pageSetup paperSize="9" scale="77" orientation="landscape" horizontalDpi="180" verticalDpi="180" r:id="rId1"/>
  <headerFooter>
    <oddFooter>&amp;L&amp;14รายการถึงกำหนดวางบิล&amp;C&amp;14บจก.รุ่งทรัพย์ ออโตโมบิล รีแพร์ เซ็นเตอร์&amp;R&amp;14เอกสารออกเมื่อ  &amp;D&amp;T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bill_dat">
                <anchor moveWithCells="1" sizeWithCells="1">
                  <from>
                    <xdr:col>13</xdr:col>
                    <xdr:colOff>857250</xdr:colOff>
                    <xdr:row>0</xdr:row>
                    <xdr:rowOff>95250</xdr:rowOff>
                  </from>
                  <to>
                    <xdr:col>14</xdr:col>
                    <xdr:colOff>742950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Button 3">
              <controlPr defaultSize="0" print="0" autoFill="0" autoPict="0" macro="[0]!bill_clear">
                <anchor moveWithCells="1" sizeWithCells="1">
                  <from>
                    <xdr:col>13</xdr:col>
                    <xdr:colOff>857250</xdr:colOff>
                    <xdr:row>2</xdr:row>
                    <xdr:rowOff>28575</xdr:rowOff>
                  </from>
                  <to>
                    <xdr:col>14</xdr:col>
                    <xdr:colOff>742950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6" name="Button 4">
              <controlPr defaultSize="0" print="0" autoFill="0" autoPict="0" macro="[0]!bill_print">
                <anchor moveWithCells="1" sizeWithCells="1">
                  <from>
                    <xdr:col>14</xdr:col>
                    <xdr:colOff>904875</xdr:colOff>
                    <xdr:row>0</xdr:row>
                    <xdr:rowOff>95250</xdr:rowOff>
                  </from>
                  <to>
                    <xdr:col>16</xdr:col>
                    <xdr:colOff>400050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06"/>
  <sheetViews>
    <sheetView topLeftCell="A974" workbookViewId="0">
      <selection activeCell="C1007" sqref="C1007"/>
    </sheetView>
  </sheetViews>
  <sheetFormatPr defaultColWidth="98.7109375" defaultRowHeight="15" x14ac:dyDescent="0.25"/>
  <cols>
    <col min="1" max="1" width="5.7109375" bestFit="1" customWidth="1"/>
    <col min="2" max="2" width="6.28515625" bestFit="1" customWidth="1"/>
    <col min="3" max="3" width="43.42578125" bestFit="1" customWidth="1"/>
    <col min="4" max="4" width="40.28515625" bestFit="1" customWidth="1"/>
    <col min="5" max="5" width="4.7109375" bestFit="1" customWidth="1"/>
  </cols>
  <sheetData>
    <row r="1" spans="1:5" x14ac:dyDescent="0.25">
      <c r="A1" t="s">
        <v>3243</v>
      </c>
      <c r="B1" t="s">
        <v>3244</v>
      </c>
      <c r="C1" t="s">
        <v>3245</v>
      </c>
      <c r="D1" t="s">
        <v>3246</v>
      </c>
      <c r="E1" t="s">
        <v>3247</v>
      </c>
    </row>
    <row r="2" spans="1:5" x14ac:dyDescent="0.25">
      <c r="A2" t="s">
        <v>3248</v>
      </c>
      <c r="B2" t="s">
        <v>3249</v>
      </c>
      <c r="C2" t="s">
        <v>3250</v>
      </c>
      <c r="D2" t="s">
        <v>3251</v>
      </c>
      <c r="E2" t="s">
        <v>3247</v>
      </c>
    </row>
    <row r="3" spans="1:5" x14ac:dyDescent="0.25">
      <c r="A3" t="s">
        <v>3252</v>
      </c>
      <c r="B3" t="s">
        <v>3253</v>
      </c>
      <c r="C3" t="s">
        <v>3254</v>
      </c>
      <c r="D3" t="s">
        <v>3255</v>
      </c>
      <c r="E3" t="s">
        <v>3247</v>
      </c>
    </row>
    <row r="4" spans="1:5" x14ac:dyDescent="0.25">
      <c r="A4" t="s">
        <v>3256</v>
      </c>
      <c r="B4" t="s">
        <v>3257</v>
      </c>
      <c r="C4" t="s">
        <v>3258</v>
      </c>
      <c r="D4" t="s">
        <v>3259</v>
      </c>
      <c r="E4" t="s">
        <v>3247</v>
      </c>
    </row>
    <row r="5" spans="1:5" x14ac:dyDescent="0.25">
      <c r="A5" t="s">
        <v>3260</v>
      </c>
      <c r="B5" t="s">
        <v>3261</v>
      </c>
      <c r="C5" t="s">
        <v>3262</v>
      </c>
      <c r="D5" t="s">
        <v>3263</v>
      </c>
      <c r="E5" t="s">
        <v>3247</v>
      </c>
    </row>
    <row r="6" spans="1:5" x14ac:dyDescent="0.25">
      <c r="A6" t="s">
        <v>3264</v>
      </c>
      <c r="B6" t="s">
        <v>3265</v>
      </c>
      <c r="C6" t="s">
        <v>3266</v>
      </c>
      <c r="D6" t="s">
        <v>3267</v>
      </c>
      <c r="E6" t="s">
        <v>3247</v>
      </c>
    </row>
    <row r="7" spans="1:5" x14ac:dyDescent="0.25">
      <c r="A7" t="s">
        <v>3268</v>
      </c>
      <c r="B7" t="s">
        <v>3269</v>
      </c>
      <c r="C7" t="s">
        <v>3270</v>
      </c>
      <c r="D7" t="s">
        <v>3271</v>
      </c>
      <c r="E7" t="s">
        <v>3247</v>
      </c>
    </row>
    <row r="8" spans="1:5" x14ac:dyDescent="0.25">
      <c r="A8" t="s">
        <v>3272</v>
      </c>
      <c r="B8" t="s">
        <v>3273</v>
      </c>
      <c r="C8" t="s">
        <v>3274</v>
      </c>
      <c r="D8" t="s">
        <v>3275</v>
      </c>
      <c r="E8" t="s">
        <v>3247</v>
      </c>
    </row>
    <row r="9" spans="1:5" x14ac:dyDescent="0.25">
      <c r="A9" t="s">
        <v>3276</v>
      </c>
      <c r="B9" t="s">
        <v>3277</v>
      </c>
      <c r="C9" t="s">
        <v>3278</v>
      </c>
      <c r="D9" t="s">
        <v>3279</v>
      </c>
      <c r="E9" t="s">
        <v>3247</v>
      </c>
    </row>
    <row r="10" spans="1:5" x14ac:dyDescent="0.25">
      <c r="A10" t="s">
        <v>3280</v>
      </c>
      <c r="B10" t="s">
        <v>3281</v>
      </c>
      <c r="C10" t="s">
        <v>3282</v>
      </c>
      <c r="D10" t="s">
        <v>3283</v>
      </c>
      <c r="E10" t="s">
        <v>3247</v>
      </c>
    </row>
    <row r="11" spans="1:5" x14ac:dyDescent="0.25">
      <c r="A11" t="s">
        <v>3284</v>
      </c>
      <c r="B11" t="s">
        <v>3285</v>
      </c>
      <c r="C11" t="s">
        <v>3286</v>
      </c>
      <c r="D11" t="s">
        <v>3287</v>
      </c>
      <c r="E11" t="s">
        <v>3247</v>
      </c>
    </row>
    <row r="12" spans="1:5" x14ac:dyDescent="0.25">
      <c r="A12" t="s">
        <v>3288</v>
      </c>
      <c r="B12" t="s">
        <v>3289</v>
      </c>
      <c r="C12" t="s">
        <v>3290</v>
      </c>
      <c r="D12" t="s">
        <v>3291</v>
      </c>
      <c r="E12" t="s">
        <v>3247</v>
      </c>
    </row>
    <row r="13" spans="1:5" x14ac:dyDescent="0.25">
      <c r="A13" t="s">
        <v>3292</v>
      </c>
      <c r="B13" t="s">
        <v>3293</v>
      </c>
      <c r="C13" t="s">
        <v>3294</v>
      </c>
      <c r="D13" t="s">
        <v>3295</v>
      </c>
      <c r="E13" t="s">
        <v>3247</v>
      </c>
    </row>
    <row r="14" spans="1:5" x14ac:dyDescent="0.25">
      <c r="A14" t="s">
        <v>3296</v>
      </c>
      <c r="B14" t="s">
        <v>3297</v>
      </c>
      <c r="C14" t="s">
        <v>3298</v>
      </c>
      <c r="D14" t="s">
        <v>3299</v>
      </c>
      <c r="E14" t="s">
        <v>3247</v>
      </c>
    </row>
    <row r="15" spans="1:5" x14ac:dyDescent="0.25">
      <c r="A15" t="s">
        <v>3300</v>
      </c>
      <c r="B15" t="s">
        <v>3301</v>
      </c>
      <c r="C15" t="s">
        <v>3302</v>
      </c>
      <c r="D15" t="s">
        <v>3303</v>
      </c>
      <c r="E15" t="s">
        <v>3247</v>
      </c>
    </row>
    <row r="16" spans="1:5" x14ac:dyDescent="0.25">
      <c r="A16" t="s">
        <v>3304</v>
      </c>
      <c r="B16" t="s">
        <v>3305</v>
      </c>
      <c r="C16" t="s">
        <v>3306</v>
      </c>
      <c r="D16" t="s">
        <v>3307</v>
      </c>
      <c r="E16" t="s">
        <v>3247</v>
      </c>
    </row>
    <row r="17" spans="1:5" x14ac:dyDescent="0.25">
      <c r="A17" t="s">
        <v>3308</v>
      </c>
      <c r="B17" t="s">
        <v>3309</v>
      </c>
      <c r="C17" t="s">
        <v>3310</v>
      </c>
      <c r="D17" t="s">
        <v>3311</v>
      </c>
      <c r="E17" t="s">
        <v>3247</v>
      </c>
    </row>
    <row r="18" spans="1:5" x14ac:dyDescent="0.25">
      <c r="A18" t="s">
        <v>3312</v>
      </c>
      <c r="B18" t="s">
        <v>3313</v>
      </c>
      <c r="C18" t="s">
        <v>3314</v>
      </c>
      <c r="D18" t="s">
        <v>3315</v>
      </c>
      <c r="E18" t="s">
        <v>3247</v>
      </c>
    </row>
    <row r="19" spans="1:5" x14ac:dyDescent="0.25">
      <c r="A19" t="s">
        <v>3316</v>
      </c>
      <c r="B19" t="s">
        <v>3317</v>
      </c>
      <c r="C19" t="s">
        <v>3318</v>
      </c>
      <c r="D19" t="s">
        <v>3319</v>
      </c>
      <c r="E19" t="s">
        <v>3247</v>
      </c>
    </row>
    <row r="20" spans="1:5" x14ac:dyDescent="0.25">
      <c r="A20" t="s">
        <v>3320</v>
      </c>
      <c r="B20" t="s">
        <v>3321</v>
      </c>
      <c r="C20" t="s">
        <v>3322</v>
      </c>
      <c r="D20" t="s">
        <v>3323</v>
      </c>
      <c r="E20" t="s">
        <v>3247</v>
      </c>
    </row>
    <row r="21" spans="1:5" x14ac:dyDescent="0.25">
      <c r="A21" t="s">
        <v>3324</v>
      </c>
      <c r="B21" t="s">
        <v>3325</v>
      </c>
      <c r="C21" t="s">
        <v>3326</v>
      </c>
      <c r="D21" t="s">
        <v>3327</v>
      </c>
      <c r="E21" t="s">
        <v>3247</v>
      </c>
    </row>
    <row r="22" spans="1:5" x14ac:dyDescent="0.25">
      <c r="A22" t="s">
        <v>3328</v>
      </c>
      <c r="B22" t="s">
        <v>3329</v>
      </c>
      <c r="C22" t="s">
        <v>3330</v>
      </c>
      <c r="D22" t="s">
        <v>3331</v>
      </c>
      <c r="E22" t="s">
        <v>3247</v>
      </c>
    </row>
    <row r="23" spans="1:5" x14ac:dyDescent="0.25">
      <c r="A23" t="s">
        <v>3332</v>
      </c>
      <c r="B23" t="s">
        <v>3333</v>
      </c>
      <c r="C23" t="s">
        <v>3334</v>
      </c>
      <c r="D23" t="s">
        <v>3335</v>
      </c>
      <c r="E23" t="s">
        <v>3247</v>
      </c>
    </row>
    <row r="24" spans="1:5" x14ac:dyDescent="0.25">
      <c r="A24" t="s">
        <v>3336</v>
      </c>
      <c r="B24" t="s">
        <v>3337</v>
      </c>
      <c r="C24" t="s">
        <v>3338</v>
      </c>
      <c r="D24" t="s">
        <v>3339</v>
      </c>
      <c r="E24" t="s">
        <v>3247</v>
      </c>
    </row>
    <row r="25" spans="1:5" x14ac:dyDescent="0.25">
      <c r="A25" t="s">
        <v>3340</v>
      </c>
      <c r="B25" t="s">
        <v>3341</v>
      </c>
      <c r="C25" t="s">
        <v>3342</v>
      </c>
      <c r="D25" t="s">
        <v>3343</v>
      </c>
      <c r="E25" t="s">
        <v>3247</v>
      </c>
    </row>
    <row r="26" spans="1:5" x14ac:dyDescent="0.25">
      <c r="A26" t="s">
        <v>3344</v>
      </c>
      <c r="B26" t="s">
        <v>3345</v>
      </c>
      <c r="C26" t="s">
        <v>3346</v>
      </c>
      <c r="D26" t="s">
        <v>3347</v>
      </c>
      <c r="E26" t="s">
        <v>3247</v>
      </c>
    </row>
    <row r="27" spans="1:5" x14ac:dyDescent="0.25">
      <c r="A27" t="s">
        <v>3348</v>
      </c>
      <c r="B27" t="s">
        <v>3349</v>
      </c>
      <c r="C27" t="s">
        <v>3350</v>
      </c>
      <c r="D27" t="s">
        <v>3351</v>
      </c>
      <c r="E27" t="s">
        <v>3247</v>
      </c>
    </row>
    <row r="28" spans="1:5" x14ac:dyDescent="0.25">
      <c r="A28" t="s">
        <v>3352</v>
      </c>
      <c r="B28" t="s">
        <v>3353</v>
      </c>
      <c r="C28" t="s">
        <v>3354</v>
      </c>
      <c r="D28" t="s">
        <v>3355</v>
      </c>
      <c r="E28" t="s">
        <v>3247</v>
      </c>
    </row>
    <row r="29" spans="1:5" x14ac:dyDescent="0.25">
      <c r="A29" t="s">
        <v>3356</v>
      </c>
      <c r="B29" t="s">
        <v>3357</v>
      </c>
      <c r="C29" t="s">
        <v>3358</v>
      </c>
      <c r="D29" t="s">
        <v>3359</v>
      </c>
      <c r="E29" t="s">
        <v>3247</v>
      </c>
    </row>
    <row r="30" spans="1:5" x14ac:dyDescent="0.25">
      <c r="A30" t="s">
        <v>3360</v>
      </c>
      <c r="B30" t="s">
        <v>3361</v>
      </c>
      <c r="C30" t="s">
        <v>3362</v>
      </c>
      <c r="D30" t="s">
        <v>3363</v>
      </c>
      <c r="E30" t="s">
        <v>3247</v>
      </c>
    </row>
    <row r="31" spans="1:5" x14ac:dyDescent="0.25">
      <c r="A31" t="s">
        <v>3364</v>
      </c>
      <c r="B31" t="s">
        <v>3365</v>
      </c>
      <c r="C31" t="s">
        <v>3366</v>
      </c>
      <c r="D31" t="s">
        <v>3367</v>
      </c>
      <c r="E31" t="s">
        <v>3247</v>
      </c>
    </row>
    <row r="32" spans="1:5" x14ac:dyDescent="0.25">
      <c r="A32" t="s">
        <v>3368</v>
      </c>
      <c r="B32" t="s">
        <v>3369</v>
      </c>
      <c r="C32" t="s">
        <v>3370</v>
      </c>
      <c r="D32" t="s">
        <v>3371</v>
      </c>
      <c r="E32" t="s">
        <v>3247</v>
      </c>
    </row>
    <row r="33" spans="1:5" x14ac:dyDescent="0.25">
      <c r="A33" t="s">
        <v>3372</v>
      </c>
      <c r="B33" t="s">
        <v>3373</v>
      </c>
      <c r="C33" t="s">
        <v>3374</v>
      </c>
      <c r="D33" t="s">
        <v>3375</v>
      </c>
      <c r="E33" t="s">
        <v>3247</v>
      </c>
    </row>
    <row r="34" spans="1:5" x14ac:dyDescent="0.25">
      <c r="A34" t="s">
        <v>3376</v>
      </c>
      <c r="B34" t="s">
        <v>3377</v>
      </c>
      <c r="C34" t="s">
        <v>3378</v>
      </c>
      <c r="D34" t="s">
        <v>3379</v>
      </c>
      <c r="E34" t="s">
        <v>3247</v>
      </c>
    </row>
    <row r="35" spans="1:5" x14ac:dyDescent="0.25">
      <c r="A35" t="s">
        <v>3380</v>
      </c>
      <c r="B35" t="s">
        <v>3381</v>
      </c>
      <c r="C35" t="s">
        <v>3382</v>
      </c>
      <c r="D35" t="s">
        <v>3383</v>
      </c>
      <c r="E35" t="s">
        <v>3247</v>
      </c>
    </row>
    <row r="36" spans="1:5" x14ac:dyDescent="0.25">
      <c r="A36" t="s">
        <v>3384</v>
      </c>
      <c r="B36" t="s">
        <v>3385</v>
      </c>
      <c r="C36" t="s">
        <v>3386</v>
      </c>
      <c r="D36" t="s">
        <v>3387</v>
      </c>
      <c r="E36" t="s">
        <v>3247</v>
      </c>
    </row>
    <row r="37" spans="1:5" x14ac:dyDescent="0.25">
      <c r="A37" t="s">
        <v>3388</v>
      </c>
      <c r="B37" t="s">
        <v>3389</v>
      </c>
      <c r="C37" t="s">
        <v>3390</v>
      </c>
      <c r="D37" t="s">
        <v>3391</v>
      </c>
      <c r="E37" t="s">
        <v>3247</v>
      </c>
    </row>
    <row r="38" spans="1:5" x14ac:dyDescent="0.25">
      <c r="A38" t="s">
        <v>3392</v>
      </c>
      <c r="B38" t="s">
        <v>3393</v>
      </c>
      <c r="C38" t="s">
        <v>3394</v>
      </c>
      <c r="D38" t="s">
        <v>3395</v>
      </c>
      <c r="E38" t="s">
        <v>3247</v>
      </c>
    </row>
    <row r="39" spans="1:5" x14ac:dyDescent="0.25">
      <c r="A39" t="s">
        <v>3396</v>
      </c>
      <c r="B39" t="s">
        <v>3397</v>
      </c>
      <c r="C39" t="s">
        <v>3398</v>
      </c>
      <c r="D39" t="s">
        <v>3399</v>
      </c>
      <c r="E39" t="s">
        <v>3247</v>
      </c>
    </row>
    <row r="40" spans="1:5" x14ac:dyDescent="0.25">
      <c r="A40" t="s">
        <v>3400</v>
      </c>
      <c r="B40" t="s">
        <v>3401</v>
      </c>
      <c r="C40" t="s">
        <v>3402</v>
      </c>
      <c r="D40" t="s">
        <v>3403</v>
      </c>
      <c r="E40" t="s">
        <v>3247</v>
      </c>
    </row>
    <row r="41" spans="1:5" x14ac:dyDescent="0.25">
      <c r="A41" t="s">
        <v>3404</v>
      </c>
      <c r="B41" t="s">
        <v>3405</v>
      </c>
      <c r="C41" t="s">
        <v>3406</v>
      </c>
      <c r="D41" t="s">
        <v>3407</v>
      </c>
      <c r="E41" t="s">
        <v>3247</v>
      </c>
    </row>
    <row r="42" spans="1:5" x14ac:dyDescent="0.25">
      <c r="A42" t="s">
        <v>3408</v>
      </c>
      <c r="B42" t="s">
        <v>3409</v>
      </c>
      <c r="C42" t="s">
        <v>3410</v>
      </c>
      <c r="D42" t="s">
        <v>3411</v>
      </c>
      <c r="E42" t="s">
        <v>3247</v>
      </c>
    </row>
    <row r="43" spans="1:5" x14ac:dyDescent="0.25">
      <c r="A43" t="s">
        <v>3412</v>
      </c>
      <c r="B43" t="s">
        <v>3413</v>
      </c>
      <c r="C43" t="s">
        <v>3414</v>
      </c>
      <c r="D43" t="s">
        <v>3415</v>
      </c>
      <c r="E43" t="s">
        <v>3247</v>
      </c>
    </row>
    <row r="44" spans="1:5" x14ac:dyDescent="0.25">
      <c r="A44" t="s">
        <v>3416</v>
      </c>
      <c r="B44" t="s">
        <v>3417</v>
      </c>
      <c r="C44" t="s">
        <v>3418</v>
      </c>
      <c r="D44" t="s">
        <v>3419</v>
      </c>
      <c r="E44" t="s">
        <v>3247</v>
      </c>
    </row>
    <row r="45" spans="1:5" x14ac:dyDescent="0.25">
      <c r="A45" t="s">
        <v>3420</v>
      </c>
      <c r="B45" t="s">
        <v>3421</v>
      </c>
      <c r="C45" t="s">
        <v>3422</v>
      </c>
      <c r="D45" t="s">
        <v>3423</v>
      </c>
      <c r="E45" t="s">
        <v>3247</v>
      </c>
    </row>
    <row r="46" spans="1:5" x14ac:dyDescent="0.25">
      <c r="A46" t="s">
        <v>3424</v>
      </c>
      <c r="B46" t="s">
        <v>3425</v>
      </c>
      <c r="C46" t="s">
        <v>3426</v>
      </c>
      <c r="D46" t="s">
        <v>3427</v>
      </c>
      <c r="E46" t="s">
        <v>3247</v>
      </c>
    </row>
    <row r="47" spans="1:5" x14ac:dyDescent="0.25">
      <c r="A47" t="s">
        <v>3428</v>
      </c>
      <c r="B47" t="s">
        <v>3429</v>
      </c>
      <c r="C47" t="s">
        <v>3430</v>
      </c>
      <c r="D47" t="s">
        <v>3431</v>
      </c>
      <c r="E47" t="s">
        <v>3247</v>
      </c>
    </row>
    <row r="48" spans="1:5" x14ac:dyDescent="0.25">
      <c r="A48" t="s">
        <v>3432</v>
      </c>
      <c r="B48" t="s">
        <v>3433</v>
      </c>
      <c r="C48" t="s">
        <v>3434</v>
      </c>
      <c r="D48" t="s">
        <v>3435</v>
      </c>
      <c r="E48" t="s">
        <v>3247</v>
      </c>
    </row>
    <row r="49" spans="1:5" x14ac:dyDescent="0.25">
      <c r="A49" t="s">
        <v>3436</v>
      </c>
      <c r="B49" t="s">
        <v>3437</v>
      </c>
      <c r="C49" t="s">
        <v>3438</v>
      </c>
      <c r="D49" t="s">
        <v>3439</v>
      </c>
      <c r="E49" t="s">
        <v>3247</v>
      </c>
    </row>
    <row r="50" spans="1:5" x14ac:dyDescent="0.25">
      <c r="A50" t="s">
        <v>3440</v>
      </c>
      <c r="B50" t="s">
        <v>3441</v>
      </c>
      <c r="C50" t="s">
        <v>3442</v>
      </c>
      <c r="D50" t="s">
        <v>3443</v>
      </c>
      <c r="E50" t="s">
        <v>3247</v>
      </c>
    </row>
    <row r="51" spans="1:5" x14ac:dyDescent="0.25">
      <c r="A51" t="s">
        <v>3444</v>
      </c>
      <c r="B51" t="s">
        <v>3445</v>
      </c>
      <c r="C51" t="s">
        <v>3446</v>
      </c>
      <c r="D51" t="s">
        <v>3447</v>
      </c>
      <c r="E51" t="s">
        <v>3247</v>
      </c>
    </row>
    <row r="52" spans="1:5" x14ac:dyDescent="0.25">
      <c r="A52" t="s">
        <v>3448</v>
      </c>
      <c r="B52" t="s">
        <v>3449</v>
      </c>
      <c r="C52" t="s">
        <v>3450</v>
      </c>
      <c r="D52" t="s">
        <v>3451</v>
      </c>
      <c r="E52" t="s">
        <v>3452</v>
      </c>
    </row>
    <row r="53" spans="1:5" x14ac:dyDescent="0.25">
      <c r="A53" t="s">
        <v>3453</v>
      </c>
      <c r="B53" t="s">
        <v>3454</v>
      </c>
      <c r="C53" t="s">
        <v>3455</v>
      </c>
      <c r="D53" t="s">
        <v>3456</v>
      </c>
      <c r="E53" t="s">
        <v>3452</v>
      </c>
    </row>
    <row r="54" spans="1:5" x14ac:dyDescent="0.25">
      <c r="A54" t="s">
        <v>3457</v>
      </c>
      <c r="B54" t="s">
        <v>3458</v>
      </c>
      <c r="C54" t="s">
        <v>3459</v>
      </c>
      <c r="D54" t="s">
        <v>3460</v>
      </c>
      <c r="E54" t="s">
        <v>3452</v>
      </c>
    </row>
    <row r="55" spans="1:5" x14ac:dyDescent="0.25">
      <c r="A55" t="s">
        <v>3461</v>
      </c>
      <c r="B55" t="s">
        <v>3462</v>
      </c>
      <c r="C55" t="s">
        <v>3463</v>
      </c>
      <c r="D55" t="s">
        <v>3464</v>
      </c>
      <c r="E55" t="s">
        <v>3452</v>
      </c>
    </row>
    <row r="56" spans="1:5" x14ac:dyDescent="0.25">
      <c r="A56" t="s">
        <v>3465</v>
      </c>
      <c r="B56" t="s">
        <v>3466</v>
      </c>
      <c r="C56" t="s">
        <v>3467</v>
      </c>
      <c r="D56" t="s">
        <v>3468</v>
      </c>
      <c r="E56" t="s">
        <v>3452</v>
      </c>
    </row>
    <row r="57" spans="1:5" x14ac:dyDescent="0.25">
      <c r="A57" t="s">
        <v>3469</v>
      </c>
      <c r="B57" t="s">
        <v>3470</v>
      </c>
      <c r="C57" t="s">
        <v>3471</v>
      </c>
      <c r="D57" t="s">
        <v>3472</v>
      </c>
      <c r="E57" t="s">
        <v>3452</v>
      </c>
    </row>
    <row r="58" spans="1:5" x14ac:dyDescent="0.25">
      <c r="A58" t="s">
        <v>3473</v>
      </c>
      <c r="B58" t="s">
        <v>3474</v>
      </c>
      <c r="C58" t="s">
        <v>3475</v>
      </c>
      <c r="D58" t="s">
        <v>3476</v>
      </c>
      <c r="E58" t="s">
        <v>3477</v>
      </c>
    </row>
    <row r="59" spans="1:5" x14ac:dyDescent="0.25">
      <c r="A59" t="s">
        <v>3478</v>
      </c>
      <c r="B59" t="s">
        <v>3479</v>
      </c>
      <c r="C59" t="s">
        <v>3480</v>
      </c>
      <c r="D59" t="s">
        <v>3481</v>
      </c>
      <c r="E59" t="s">
        <v>3477</v>
      </c>
    </row>
    <row r="60" spans="1:5" x14ac:dyDescent="0.25">
      <c r="A60" t="s">
        <v>3482</v>
      </c>
      <c r="B60" t="s">
        <v>3483</v>
      </c>
      <c r="C60" t="s">
        <v>3484</v>
      </c>
      <c r="D60" t="s">
        <v>3485</v>
      </c>
      <c r="E60" t="s">
        <v>3477</v>
      </c>
    </row>
    <row r="61" spans="1:5" x14ac:dyDescent="0.25">
      <c r="A61" t="s">
        <v>3486</v>
      </c>
      <c r="B61" t="s">
        <v>3487</v>
      </c>
      <c r="C61" t="s">
        <v>3488</v>
      </c>
      <c r="D61" t="s">
        <v>3489</v>
      </c>
      <c r="E61" t="s">
        <v>3477</v>
      </c>
    </row>
    <row r="62" spans="1:5" x14ac:dyDescent="0.25">
      <c r="A62" t="s">
        <v>3490</v>
      </c>
      <c r="B62" t="s">
        <v>3491</v>
      </c>
      <c r="C62" t="s">
        <v>3492</v>
      </c>
      <c r="D62" t="s">
        <v>3493</v>
      </c>
      <c r="E62" t="s">
        <v>3477</v>
      </c>
    </row>
    <row r="63" spans="1:5" x14ac:dyDescent="0.25">
      <c r="A63" t="s">
        <v>3494</v>
      </c>
      <c r="B63" t="s">
        <v>3495</v>
      </c>
      <c r="C63" t="s">
        <v>3496</v>
      </c>
      <c r="D63" t="s">
        <v>3497</v>
      </c>
      <c r="E63" t="s">
        <v>3477</v>
      </c>
    </row>
    <row r="64" spans="1:5" x14ac:dyDescent="0.25">
      <c r="A64" t="s">
        <v>3498</v>
      </c>
      <c r="B64" t="s">
        <v>3499</v>
      </c>
      <c r="C64" t="s">
        <v>3500</v>
      </c>
      <c r="D64" t="s">
        <v>3501</v>
      </c>
      <c r="E64" t="s">
        <v>3477</v>
      </c>
    </row>
    <row r="65" spans="1:5" x14ac:dyDescent="0.25">
      <c r="A65" t="s">
        <v>3502</v>
      </c>
      <c r="B65" t="s">
        <v>3503</v>
      </c>
      <c r="C65" t="s">
        <v>3504</v>
      </c>
      <c r="D65" t="s">
        <v>3505</v>
      </c>
      <c r="E65" t="s">
        <v>3477</v>
      </c>
    </row>
    <row r="66" spans="1:5" x14ac:dyDescent="0.25">
      <c r="A66" t="s">
        <v>3506</v>
      </c>
      <c r="B66" t="s">
        <v>3507</v>
      </c>
      <c r="C66" t="s">
        <v>3508</v>
      </c>
      <c r="D66" t="s">
        <v>3509</v>
      </c>
      <c r="E66" t="s">
        <v>3510</v>
      </c>
    </row>
    <row r="67" spans="1:5" x14ac:dyDescent="0.25">
      <c r="A67" t="s">
        <v>3511</v>
      </c>
      <c r="B67" t="s">
        <v>3512</v>
      </c>
      <c r="C67" t="s">
        <v>3513</v>
      </c>
      <c r="D67" t="s">
        <v>3514</v>
      </c>
      <c r="E67" t="s">
        <v>3510</v>
      </c>
    </row>
    <row r="68" spans="1:5" x14ac:dyDescent="0.25">
      <c r="A68" t="s">
        <v>3515</v>
      </c>
      <c r="B68" t="s">
        <v>3516</v>
      </c>
      <c r="C68" t="s">
        <v>3517</v>
      </c>
      <c r="D68" t="s">
        <v>3518</v>
      </c>
      <c r="E68" t="s">
        <v>3510</v>
      </c>
    </row>
    <row r="69" spans="1:5" x14ac:dyDescent="0.25">
      <c r="A69" t="s">
        <v>3519</v>
      </c>
      <c r="B69" t="s">
        <v>3520</v>
      </c>
      <c r="C69" t="s">
        <v>3521</v>
      </c>
      <c r="D69" t="s">
        <v>3522</v>
      </c>
      <c r="E69" t="s">
        <v>3510</v>
      </c>
    </row>
    <row r="70" spans="1:5" x14ac:dyDescent="0.25">
      <c r="A70" t="s">
        <v>3523</v>
      </c>
      <c r="B70" t="s">
        <v>3524</v>
      </c>
      <c r="C70" t="s">
        <v>3525</v>
      </c>
      <c r="D70" t="s">
        <v>3526</v>
      </c>
      <c r="E70" t="s">
        <v>3510</v>
      </c>
    </row>
    <row r="71" spans="1:5" x14ac:dyDescent="0.25">
      <c r="A71" t="s">
        <v>3527</v>
      </c>
      <c r="B71" t="s">
        <v>3528</v>
      </c>
      <c r="C71" t="s">
        <v>3529</v>
      </c>
      <c r="D71" t="s">
        <v>3530</v>
      </c>
      <c r="E71" t="s">
        <v>3510</v>
      </c>
    </row>
    <row r="72" spans="1:5" x14ac:dyDescent="0.25">
      <c r="A72" t="s">
        <v>3531</v>
      </c>
      <c r="B72" t="s">
        <v>3532</v>
      </c>
      <c r="C72" t="s">
        <v>3533</v>
      </c>
      <c r="D72" t="s">
        <v>3534</v>
      </c>
      <c r="E72" t="s">
        <v>3510</v>
      </c>
    </row>
    <row r="73" spans="1:5" x14ac:dyDescent="0.25">
      <c r="A73" t="s">
        <v>3535</v>
      </c>
      <c r="B73" t="s">
        <v>3536</v>
      </c>
      <c r="C73" t="s">
        <v>3537</v>
      </c>
      <c r="D73" t="s">
        <v>3538</v>
      </c>
      <c r="E73" t="s">
        <v>3510</v>
      </c>
    </row>
    <row r="74" spans="1:5" x14ac:dyDescent="0.25">
      <c r="A74" t="s">
        <v>3539</v>
      </c>
      <c r="B74" t="s">
        <v>3540</v>
      </c>
      <c r="C74" t="s">
        <v>3541</v>
      </c>
      <c r="D74" t="s">
        <v>3542</v>
      </c>
      <c r="E74" t="s">
        <v>3543</v>
      </c>
    </row>
    <row r="75" spans="1:5" x14ac:dyDescent="0.25">
      <c r="A75" t="s">
        <v>3544</v>
      </c>
      <c r="B75" t="s">
        <v>3545</v>
      </c>
      <c r="C75" t="s">
        <v>3546</v>
      </c>
      <c r="D75" t="s">
        <v>3547</v>
      </c>
      <c r="E75" t="s">
        <v>3543</v>
      </c>
    </row>
    <row r="76" spans="1:5" x14ac:dyDescent="0.25">
      <c r="A76" t="s">
        <v>3548</v>
      </c>
      <c r="B76" t="s">
        <v>3549</v>
      </c>
      <c r="C76" t="s">
        <v>3550</v>
      </c>
      <c r="D76" t="s">
        <v>3551</v>
      </c>
      <c r="E76" t="s">
        <v>3543</v>
      </c>
    </row>
    <row r="77" spans="1:5" x14ac:dyDescent="0.25">
      <c r="A77" t="s">
        <v>3552</v>
      </c>
      <c r="B77" t="s">
        <v>3553</v>
      </c>
      <c r="C77" t="s">
        <v>3554</v>
      </c>
      <c r="D77" t="s">
        <v>3555</v>
      </c>
      <c r="E77" t="s">
        <v>3543</v>
      </c>
    </row>
    <row r="78" spans="1:5" x14ac:dyDescent="0.25">
      <c r="A78" t="s">
        <v>3556</v>
      </c>
      <c r="B78" t="s">
        <v>3557</v>
      </c>
      <c r="C78" t="s">
        <v>3558</v>
      </c>
      <c r="D78" t="s">
        <v>3559</v>
      </c>
      <c r="E78" t="s">
        <v>3543</v>
      </c>
    </row>
    <row r="79" spans="1:5" x14ac:dyDescent="0.25">
      <c r="A79" t="s">
        <v>3560</v>
      </c>
      <c r="B79" t="s">
        <v>3561</v>
      </c>
      <c r="C79" t="s">
        <v>3562</v>
      </c>
      <c r="D79" t="s">
        <v>3563</v>
      </c>
      <c r="E79" t="s">
        <v>3543</v>
      </c>
    </row>
    <row r="80" spans="1:5" x14ac:dyDescent="0.25">
      <c r="A80" t="s">
        <v>3564</v>
      </c>
      <c r="B80" t="s">
        <v>3565</v>
      </c>
      <c r="C80" t="s">
        <v>3566</v>
      </c>
      <c r="D80" t="s">
        <v>3567</v>
      </c>
      <c r="E80" t="s">
        <v>3543</v>
      </c>
    </row>
    <row r="81" spans="1:5" x14ac:dyDescent="0.25">
      <c r="A81" t="s">
        <v>3568</v>
      </c>
      <c r="B81" t="s">
        <v>3569</v>
      </c>
      <c r="C81" t="s">
        <v>3570</v>
      </c>
      <c r="D81" t="s">
        <v>3571</v>
      </c>
      <c r="E81" t="s">
        <v>3543</v>
      </c>
    </row>
    <row r="82" spans="1:5" x14ac:dyDescent="0.25">
      <c r="A82" t="s">
        <v>3572</v>
      </c>
      <c r="B82" t="s">
        <v>3573</v>
      </c>
      <c r="C82" t="s">
        <v>3574</v>
      </c>
      <c r="D82" t="s">
        <v>3575</v>
      </c>
      <c r="E82" t="s">
        <v>3543</v>
      </c>
    </row>
    <row r="83" spans="1:5" x14ac:dyDescent="0.25">
      <c r="A83" t="s">
        <v>3576</v>
      </c>
      <c r="B83" t="s">
        <v>3577</v>
      </c>
      <c r="C83" t="s">
        <v>3578</v>
      </c>
      <c r="D83" t="s">
        <v>3579</v>
      </c>
      <c r="E83" t="s">
        <v>3543</v>
      </c>
    </row>
    <row r="84" spans="1:5" x14ac:dyDescent="0.25">
      <c r="A84" t="s">
        <v>3580</v>
      </c>
      <c r="B84" t="s">
        <v>3581</v>
      </c>
      <c r="C84" t="s">
        <v>3582</v>
      </c>
      <c r="D84" t="s">
        <v>3583</v>
      </c>
      <c r="E84" t="s">
        <v>3543</v>
      </c>
    </row>
    <row r="85" spans="1:5" x14ac:dyDescent="0.25">
      <c r="A85" t="s">
        <v>3584</v>
      </c>
      <c r="B85" t="s">
        <v>3585</v>
      </c>
      <c r="C85" t="s">
        <v>3586</v>
      </c>
      <c r="D85" t="s">
        <v>3587</v>
      </c>
      <c r="E85" t="s">
        <v>3543</v>
      </c>
    </row>
    <row r="86" spans="1:5" x14ac:dyDescent="0.25">
      <c r="A86" t="s">
        <v>3588</v>
      </c>
      <c r="B86" t="s">
        <v>3589</v>
      </c>
      <c r="C86" t="s">
        <v>3590</v>
      </c>
      <c r="D86" t="s">
        <v>3555</v>
      </c>
      <c r="E86" t="s">
        <v>3543</v>
      </c>
    </row>
    <row r="87" spans="1:5" x14ac:dyDescent="0.25">
      <c r="A87" t="s">
        <v>3591</v>
      </c>
      <c r="B87" t="s">
        <v>3592</v>
      </c>
      <c r="C87" t="s">
        <v>3593</v>
      </c>
      <c r="D87" t="s">
        <v>3594</v>
      </c>
      <c r="E87" t="s">
        <v>3543</v>
      </c>
    </row>
    <row r="88" spans="1:5" x14ac:dyDescent="0.25">
      <c r="A88" t="s">
        <v>3595</v>
      </c>
      <c r="B88" t="s">
        <v>3596</v>
      </c>
      <c r="C88" t="s">
        <v>3597</v>
      </c>
      <c r="D88" t="s">
        <v>3598</v>
      </c>
      <c r="E88" t="s">
        <v>3543</v>
      </c>
    </row>
    <row r="89" spans="1:5" x14ac:dyDescent="0.25">
      <c r="A89" t="s">
        <v>3599</v>
      </c>
      <c r="B89" t="s">
        <v>3600</v>
      </c>
      <c r="C89" t="s">
        <v>3601</v>
      </c>
      <c r="D89" t="s">
        <v>3602</v>
      </c>
      <c r="E89" t="s">
        <v>3543</v>
      </c>
    </row>
    <row r="90" spans="1:5" x14ac:dyDescent="0.25">
      <c r="A90" t="s">
        <v>3603</v>
      </c>
      <c r="B90" t="s">
        <v>3604</v>
      </c>
      <c r="C90" t="s">
        <v>3605</v>
      </c>
      <c r="D90" t="s">
        <v>3606</v>
      </c>
      <c r="E90" t="s">
        <v>3607</v>
      </c>
    </row>
    <row r="91" spans="1:5" x14ac:dyDescent="0.25">
      <c r="A91" t="s">
        <v>3608</v>
      </c>
      <c r="B91" t="s">
        <v>3609</v>
      </c>
      <c r="C91" t="s">
        <v>3610</v>
      </c>
      <c r="D91" t="s">
        <v>3611</v>
      </c>
      <c r="E91" t="s">
        <v>3607</v>
      </c>
    </row>
    <row r="92" spans="1:5" x14ac:dyDescent="0.25">
      <c r="A92" t="s">
        <v>3612</v>
      </c>
      <c r="B92" t="s">
        <v>3613</v>
      </c>
      <c r="C92" t="s">
        <v>3614</v>
      </c>
      <c r="D92" t="s">
        <v>3615</v>
      </c>
      <c r="E92" t="s">
        <v>3607</v>
      </c>
    </row>
    <row r="93" spans="1:5" x14ac:dyDescent="0.25">
      <c r="A93" t="s">
        <v>3616</v>
      </c>
      <c r="B93" t="s">
        <v>3617</v>
      </c>
      <c r="C93" t="s">
        <v>3618</v>
      </c>
      <c r="D93" t="s">
        <v>3619</v>
      </c>
      <c r="E93" t="s">
        <v>3607</v>
      </c>
    </row>
    <row r="94" spans="1:5" x14ac:dyDescent="0.25">
      <c r="A94" t="s">
        <v>3620</v>
      </c>
      <c r="B94" t="s">
        <v>3621</v>
      </c>
      <c r="C94" t="s">
        <v>3622</v>
      </c>
      <c r="D94" t="s">
        <v>3623</v>
      </c>
      <c r="E94" t="s">
        <v>3607</v>
      </c>
    </row>
    <row r="95" spans="1:5" x14ac:dyDescent="0.25">
      <c r="A95" t="s">
        <v>3624</v>
      </c>
      <c r="B95" t="s">
        <v>3625</v>
      </c>
      <c r="C95" t="s">
        <v>3626</v>
      </c>
      <c r="D95" t="s">
        <v>3627</v>
      </c>
      <c r="E95" t="s">
        <v>3607</v>
      </c>
    </row>
    <row r="96" spans="1:5" x14ac:dyDescent="0.25">
      <c r="A96" t="s">
        <v>3628</v>
      </c>
      <c r="B96" t="s">
        <v>3629</v>
      </c>
      <c r="C96" t="s">
        <v>3630</v>
      </c>
      <c r="D96" t="s">
        <v>3631</v>
      </c>
      <c r="E96" t="s">
        <v>3607</v>
      </c>
    </row>
    <row r="97" spans="1:5" x14ac:dyDescent="0.25">
      <c r="A97" t="s">
        <v>3632</v>
      </c>
      <c r="B97" t="s">
        <v>3633</v>
      </c>
      <c r="C97" t="s">
        <v>3634</v>
      </c>
      <c r="D97" t="s">
        <v>3635</v>
      </c>
      <c r="E97" t="s">
        <v>3636</v>
      </c>
    </row>
    <row r="98" spans="1:5" x14ac:dyDescent="0.25">
      <c r="A98" t="s">
        <v>3637</v>
      </c>
      <c r="B98" t="s">
        <v>3638</v>
      </c>
      <c r="C98" t="s">
        <v>3639</v>
      </c>
      <c r="D98" t="s">
        <v>3640</v>
      </c>
      <c r="E98" t="s">
        <v>3636</v>
      </c>
    </row>
    <row r="99" spans="1:5" x14ac:dyDescent="0.25">
      <c r="A99" t="s">
        <v>3641</v>
      </c>
      <c r="B99" t="s">
        <v>3642</v>
      </c>
      <c r="C99" t="s">
        <v>3643</v>
      </c>
      <c r="D99" t="s">
        <v>3644</v>
      </c>
      <c r="E99" t="s">
        <v>3636</v>
      </c>
    </row>
    <row r="100" spans="1:5" x14ac:dyDescent="0.25">
      <c r="A100" t="s">
        <v>3645</v>
      </c>
      <c r="B100" t="s">
        <v>3646</v>
      </c>
      <c r="C100" t="s">
        <v>3647</v>
      </c>
      <c r="D100" t="s">
        <v>3648</v>
      </c>
      <c r="E100" t="s">
        <v>3636</v>
      </c>
    </row>
    <row r="101" spans="1:5" x14ac:dyDescent="0.25">
      <c r="A101" t="s">
        <v>3649</v>
      </c>
      <c r="B101" t="s">
        <v>3650</v>
      </c>
      <c r="C101" t="s">
        <v>3651</v>
      </c>
      <c r="D101" t="s">
        <v>3652</v>
      </c>
      <c r="E101" t="s">
        <v>3636</v>
      </c>
    </row>
    <row r="102" spans="1:5" x14ac:dyDescent="0.25">
      <c r="A102" t="s">
        <v>3653</v>
      </c>
      <c r="B102" t="s">
        <v>3654</v>
      </c>
      <c r="C102" t="s">
        <v>3655</v>
      </c>
      <c r="D102" t="s">
        <v>3656</v>
      </c>
      <c r="E102" t="s">
        <v>3636</v>
      </c>
    </row>
    <row r="103" spans="1:5" x14ac:dyDescent="0.25">
      <c r="A103" t="s">
        <v>3657</v>
      </c>
      <c r="B103" t="s">
        <v>3658</v>
      </c>
      <c r="C103" t="s">
        <v>3659</v>
      </c>
      <c r="D103" t="s">
        <v>3660</v>
      </c>
      <c r="E103" t="s">
        <v>3636</v>
      </c>
    </row>
    <row r="104" spans="1:5" x14ac:dyDescent="0.25">
      <c r="A104" t="s">
        <v>3661</v>
      </c>
      <c r="B104" t="s">
        <v>3662</v>
      </c>
      <c r="C104" t="s">
        <v>3663</v>
      </c>
      <c r="D104" t="s">
        <v>3664</v>
      </c>
      <c r="E104" t="s">
        <v>3636</v>
      </c>
    </row>
    <row r="105" spans="1:5" x14ac:dyDescent="0.25">
      <c r="A105" t="s">
        <v>3665</v>
      </c>
      <c r="B105" t="s">
        <v>3666</v>
      </c>
      <c r="C105" t="s">
        <v>3667</v>
      </c>
      <c r="D105" t="s">
        <v>3668</v>
      </c>
      <c r="E105" t="s">
        <v>3636</v>
      </c>
    </row>
    <row r="106" spans="1:5" x14ac:dyDescent="0.25">
      <c r="A106" t="s">
        <v>3669</v>
      </c>
      <c r="B106" t="s">
        <v>3670</v>
      </c>
      <c r="C106" t="s">
        <v>3671</v>
      </c>
      <c r="D106" t="s">
        <v>3672</v>
      </c>
      <c r="E106" t="s">
        <v>3636</v>
      </c>
    </row>
    <row r="107" spans="1:5" x14ac:dyDescent="0.25">
      <c r="A107" t="s">
        <v>3673</v>
      </c>
      <c r="B107" t="s">
        <v>3674</v>
      </c>
      <c r="C107" t="s">
        <v>3675</v>
      </c>
      <c r="D107" t="s">
        <v>3676</v>
      </c>
      <c r="E107" t="s">
        <v>3636</v>
      </c>
    </row>
    <row r="108" spans="1:5" x14ac:dyDescent="0.25">
      <c r="A108" t="s">
        <v>3677</v>
      </c>
      <c r="B108" t="s">
        <v>3678</v>
      </c>
      <c r="C108" t="s">
        <v>3679</v>
      </c>
      <c r="D108" t="s">
        <v>3680</v>
      </c>
      <c r="E108" t="s">
        <v>3636</v>
      </c>
    </row>
    <row r="109" spans="1:5" x14ac:dyDescent="0.25">
      <c r="A109" t="s">
        <v>3681</v>
      </c>
      <c r="B109" t="s">
        <v>3682</v>
      </c>
      <c r="C109" t="s">
        <v>3683</v>
      </c>
      <c r="D109" t="s">
        <v>3684</v>
      </c>
      <c r="E109" t="s">
        <v>3685</v>
      </c>
    </row>
    <row r="110" spans="1:5" x14ac:dyDescent="0.25">
      <c r="A110" t="s">
        <v>3686</v>
      </c>
      <c r="B110" t="s">
        <v>3687</v>
      </c>
      <c r="C110" t="s">
        <v>3688</v>
      </c>
      <c r="D110" t="s">
        <v>3689</v>
      </c>
      <c r="E110" t="s">
        <v>3685</v>
      </c>
    </row>
    <row r="111" spans="1:5" x14ac:dyDescent="0.25">
      <c r="A111" t="s">
        <v>3690</v>
      </c>
      <c r="B111" t="s">
        <v>3691</v>
      </c>
      <c r="C111" t="s">
        <v>3692</v>
      </c>
      <c r="D111" t="s">
        <v>3693</v>
      </c>
      <c r="E111" t="s">
        <v>3685</v>
      </c>
    </row>
    <row r="112" spans="1:5" x14ac:dyDescent="0.25">
      <c r="A112" t="s">
        <v>3694</v>
      </c>
      <c r="B112" t="s">
        <v>3695</v>
      </c>
      <c r="C112" t="s">
        <v>3696</v>
      </c>
      <c r="D112" t="s">
        <v>3697</v>
      </c>
      <c r="E112" t="s">
        <v>3685</v>
      </c>
    </row>
    <row r="113" spans="1:5" x14ac:dyDescent="0.25">
      <c r="A113" t="s">
        <v>3698</v>
      </c>
      <c r="B113" t="s">
        <v>3699</v>
      </c>
      <c r="C113" t="s">
        <v>3700</v>
      </c>
      <c r="D113" t="s">
        <v>3701</v>
      </c>
      <c r="E113" t="s">
        <v>3685</v>
      </c>
    </row>
    <row r="114" spans="1:5" x14ac:dyDescent="0.25">
      <c r="A114" t="s">
        <v>3702</v>
      </c>
      <c r="B114" t="s">
        <v>3703</v>
      </c>
      <c r="C114" t="s">
        <v>3704</v>
      </c>
      <c r="D114" t="s">
        <v>3705</v>
      </c>
      <c r="E114" t="s">
        <v>3685</v>
      </c>
    </row>
    <row r="115" spans="1:5" x14ac:dyDescent="0.25">
      <c r="A115" t="s">
        <v>3706</v>
      </c>
      <c r="B115" t="s">
        <v>3707</v>
      </c>
      <c r="C115" t="s">
        <v>3708</v>
      </c>
      <c r="D115" t="s">
        <v>3709</v>
      </c>
      <c r="E115" t="s">
        <v>3710</v>
      </c>
    </row>
    <row r="116" spans="1:5" x14ac:dyDescent="0.25">
      <c r="A116" t="s">
        <v>3711</v>
      </c>
      <c r="B116" t="s">
        <v>3712</v>
      </c>
      <c r="C116" t="s">
        <v>3713</v>
      </c>
      <c r="D116" t="s">
        <v>3714</v>
      </c>
      <c r="E116" t="s">
        <v>3710</v>
      </c>
    </row>
    <row r="117" spans="1:5" x14ac:dyDescent="0.25">
      <c r="A117" t="s">
        <v>3715</v>
      </c>
      <c r="B117" t="s">
        <v>3716</v>
      </c>
      <c r="C117" t="s">
        <v>3717</v>
      </c>
      <c r="D117" t="s">
        <v>3718</v>
      </c>
      <c r="E117" t="s">
        <v>3710</v>
      </c>
    </row>
    <row r="118" spans="1:5" x14ac:dyDescent="0.25">
      <c r="A118" t="s">
        <v>3719</v>
      </c>
      <c r="B118" t="s">
        <v>3720</v>
      </c>
      <c r="C118" t="s">
        <v>3721</v>
      </c>
      <c r="D118" t="s">
        <v>3722</v>
      </c>
      <c r="E118" t="s">
        <v>3710</v>
      </c>
    </row>
    <row r="119" spans="1:5" x14ac:dyDescent="0.25">
      <c r="A119" t="s">
        <v>3723</v>
      </c>
      <c r="B119" t="s">
        <v>3724</v>
      </c>
      <c r="C119" t="s">
        <v>3725</v>
      </c>
      <c r="D119" t="s">
        <v>3726</v>
      </c>
      <c r="E119" t="s">
        <v>3710</v>
      </c>
    </row>
    <row r="120" spans="1:5" x14ac:dyDescent="0.25">
      <c r="A120" t="s">
        <v>3727</v>
      </c>
      <c r="B120" t="s">
        <v>3728</v>
      </c>
      <c r="C120" t="s">
        <v>3729</v>
      </c>
      <c r="D120" t="s">
        <v>3730</v>
      </c>
      <c r="E120" t="s">
        <v>3710</v>
      </c>
    </row>
    <row r="121" spans="1:5" x14ac:dyDescent="0.25">
      <c r="A121" t="s">
        <v>3731</v>
      </c>
      <c r="B121" t="s">
        <v>3732</v>
      </c>
      <c r="C121" t="s">
        <v>3733</v>
      </c>
      <c r="D121" t="s">
        <v>3734</v>
      </c>
      <c r="E121" t="s">
        <v>3710</v>
      </c>
    </row>
    <row r="122" spans="1:5" x14ac:dyDescent="0.25">
      <c r="A122" t="s">
        <v>3735</v>
      </c>
      <c r="B122" t="s">
        <v>3736</v>
      </c>
      <c r="C122" t="s">
        <v>3737</v>
      </c>
      <c r="D122" t="s">
        <v>3738</v>
      </c>
      <c r="E122" t="s">
        <v>3710</v>
      </c>
    </row>
    <row r="123" spans="1:5" x14ac:dyDescent="0.25">
      <c r="A123" t="s">
        <v>3739</v>
      </c>
      <c r="B123" t="s">
        <v>3740</v>
      </c>
      <c r="C123" t="s">
        <v>3741</v>
      </c>
      <c r="D123" t="s">
        <v>3742</v>
      </c>
      <c r="E123" t="s">
        <v>3743</v>
      </c>
    </row>
    <row r="124" spans="1:5" x14ac:dyDescent="0.25">
      <c r="A124" t="s">
        <v>3744</v>
      </c>
      <c r="B124" t="s">
        <v>3745</v>
      </c>
      <c r="C124" t="s">
        <v>3746</v>
      </c>
      <c r="D124" t="s">
        <v>3747</v>
      </c>
      <c r="E124" t="s">
        <v>3743</v>
      </c>
    </row>
    <row r="125" spans="1:5" x14ac:dyDescent="0.25">
      <c r="A125" t="s">
        <v>3748</v>
      </c>
      <c r="B125" t="s">
        <v>3749</v>
      </c>
      <c r="C125" t="s">
        <v>3750</v>
      </c>
      <c r="D125" t="s">
        <v>3751</v>
      </c>
      <c r="E125" t="s">
        <v>3743</v>
      </c>
    </row>
    <row r="126" spans="1:5" x14ac:dyDescent="0.25">
      <c r="A126" t="s">
        <v>3752</v>
      </c>
      <c r="B126" t="s">
        <v>3753</v>
      </c>
      <c r="C126" t="s">
        <v>3754</v>
      </c>
      <c r="D126" t="s">
        <v>3755</v>
      </c>
      <c r="E126" t="s">
        <v>3743</v>
      </c>
    </row>
    <row r="127" spans="1:5" x14ac:dyDescent="0.25">
      <c r="A127" t="s">
        <v>3756</v>
      </c>
      <c r="B127" t="s">
        <v>3757</v>
      </c>
      <c r="C127" t="s">
        <v>3758</v>
      </c>
      <c r="D127" t="s">
        <v>3759</v>
      </c>
      <c r="E127" t="s">
        <v>3743</v>
      </c>
    </row>
    <row r="128" spans="1:5" x14ac:dyDescent="0.25">
      <c r="A128" t="s">
        <v>3760</v>
      </c>
      <c r="B128" t="s">
        <v>3761</v>
      </c>
      <c r="C128" t="s">
        <v>3762</v>
      </c>
      <c r="D128" t="s">
        <v>3763</v>
      </c>
      <c r="E128" t="s">
        <v>3743</v>
      </c>
    </row>
    <row r="129" spans="1:5" x14ac:dyDescent="0.25">
      <c r="A129" t="s">
        <v>3764</v>
      </c>
      <c r="B129" t="s">
        <v>3765</v>
      </c>
      <c r="C129" t="s">
        <v>3766</v>
      </c>
      <c r="D129" t="s">
        <v>3767</v>
      </c>
      <c r="E129" t="s">
        <v>3743</v>
      </c>
    </row>
    <row r="130" spans="1:5" x14ac:dyDescent="0.25">
      <c r="A130" t="s">
        <v>3768</v>
      </c>
      <c r="B130" t="s">
        <v>3769</v>
      </c>
      <c r="C130" t="s">
        <v>3770</v>
      </c>
      <c r="D130" t="s">
        <v>3771</v>
      </c>
      <c r="E130" t="s">
        <v>3743</v>
      </c>
    </row>
    <row r="131" spans="1:5" x14ac:dyDescent="0.25">
      <c r="A131" t="s">
        <v>3772</v>
      </c>
      <c r="B131" t="s">
        <v>3773</v>
      </c>
      <c r="C131" t="s">
        <v>3774</v>
      </c>
      <c r="D131" t="s">
        <v>3775</v>
      </c>
      <c r="E131" t="s">
        <v>3743</v>
      </c>
    </row>
    <row r="132" spans="1:5" x14ac:dyDescent="0.25">
      <c r="A132" t="s">
        <v>3776</v>
      </c>
      <c r="B132" t="s">
        <v>3777</v>
      </c>
      <c r="C132" t="s">
        <v>3778</v>
      </c>
      <c r="D132" t="s">
        <v>3779</v>
      </c>
      <c r="E132" t="s">
        <v>3743</v>
      </c>
    </row>
    <row r="133" spans="1:5" x14ac:dyDescent="0.25">
      <c r="A133" t="s">
        <v>3780</v>
      </c>
      <c r="B133" t="s">
        <v>3781</v>
      </c>
      <c r="C133" t="s">
        <v>3782</v>
      </c>
      <c r="D133" t="s">
        <v>3783</v>
      </c>
      <c r="E133" t="s">
        <v>3743</v>
      </c>
    </row>
    <row r="134" spans="1:5" x14ac:dyDescent="0.25">
      <c r="A134" t="s">
        <v>3784</v>
      </c>
      <c r="B134" t="s">
        <v>3785</v>
      </c>
      <c r="C134" t="s">
        <v>3786</v>
      </c>
      <c r="D134" t="s">
        <v>3787</v>
      </c>
      <c r="E134" t="s">
        <v>3743</v>
      </c>
    </row>
    <row r="135" spans="1:5" x14ac:dyDescent="0.25">
      <c r="A135" t="s">
        <v>3788</v>
      </c>
      <c r="B135" t="s">
        <v>3789</v>
      </c>
      <c r="C135" t="s">
        <v>3790</v>
      </c>
      <c r="D135" t="s">
        <v>3791</v>
      </c>
      <c r="E135" t="s">
        <v>3743</v>
      </c>
    </row>
    <row r="136" spans="1:5" x14ac:dyDescent="0.25">
      <c r="A136" t="s">
        <v>3792</v>
      </c>
      <c r="B136" t="s">
        <v>3793</v>
      </c>
      <c r="C136" t="s">
        <v>3794</v>
      </c>
      <c r="D136" t="s">
        <v>3795</v>
      </c>
      <c r="E136" t="s">
        <v>3796</v>
      </c>
    </row>
    <row r="137" spans="1:5" x14ac:dyDescent="0.25">
      <c r="A137" t="s">
        <v>3797</v>
      </c>
      <c r="B137" t="s">
        <v>3798</v>
      </c>
      <c r="C137" t="s">
        <v>3799</v>
      </c>
      <c r="D137" t="s">
        <v>3800</v>
      </c>
      <c r="E137" t="s">
        <v>3796</v>
      </c>
    </row>
    <row r="138" spans="1:5" x14ac:dyDescent="0.25">
      <c r="A138" t="s">
        <v>3801</v>
      </c>
      <c r="B138" t="s">
        <v>3802</v>
      </c>
      <c r="C138" t="s">
        <v>3803</v>
      </c>
      <c r="D138" t="s">
        <v>3804</v>
      </c>
      <c r="E138" t="s">
        <v>3796</v>
      </c>
    </row>
    <row r="139" spans="1:5" x14ac:dyDescent="0.25">
      <c r="A139" t="s">
        <v>3805</v>
      </c>
      <c r="B139" t="s">
        <v>3806</v>
      </c>
      <c r="C139" t="s">
        <v>3807</v>
      </c>
      <c r="D139" t="s">
        <v>3808</v>
      </c>
      <c r="E139" t="s">
        <v>3796</v>
      </c>
    </row>
    <row r="140" spans="1:5" x14ac:dyDescent="0.25">
      <c r="A140" t="s">
        <v>3809</v>
      </c>
      <c r="B140" t="s">
        <v>3810</v>
      </c>
      <c r="C140" t="s">
        <v>3811</v>
      </c>
      <c r="D140" t="s">
        <v>3812</v>
      </c>
      <c r="E140" t="s">
        <v>3796</v>
      </c>
    </row>
    <row r="141" spans="1:5" x14ac:dyDescent="0.25">
      <c r="A141" t="s">
        <v>3813</v>
      </c>
      <c r="B141" t="s">
        <v>3814</v>
      </c>
      <c r="C141" t="s">
        <v>3815</v>
      </c>
      <c r="D141" t="s">
        <v>3816</v>
      </c>
      <c r="E141" t="s">
        <v>3796</v>
      </c>
    </row>
    <row r="142" spans="1:5" x14ac:dyDescent="0.25">
      <c r="A142" t="s">
        <v>3817</v>
      </c>
      <c r="B142" t="s">
        <v>3818</v>
      </c>
      <c r="C142" t="s">
        <v>3819</v>
      </c>
      <c r="D142" t="s">
        <v>3820</v>
      </c>
      <c r="E142" t="s">
        <v>3796</v>
      </c>
    </row>
    <row r="143" spans="1:5" x14ac:dyDescent="0.25">
      <c r="A143" t="s">
        <v>3821</v>
      </c>
      <c r="B143" t="s">
        <v>3822</v>
      </c>
      <c r="C143" t="s">
        <v>3823</v>
      </c>
      <c r="D143" t="s">
        <v>3824</v>
      </c>
      <c r="E143" t="s">
        <v>3796</v>
      </c>
    </row>
    <row r="144" spans="1:5" x14ac:dyDescent="0.25">
      <c r="A144" t="s">
        <v>3825</v>
      </c>
      <c r="B144" t="s">
        <v>3826</v>
      </c>
      <c r="C144" t="s">
        <v>3827</v>
      </c>
      <c r="D144" t="s">
        <v>3828</v>
      </c>
      <c r="E144" t="s">
        <v>3796</v>
      </c>
    </row>
    <row r="145" spans="1:5" x14ac:dyDescent="0.25">
      <c r="A145" t="s">
        <v>3829</v>
      </c>
      <c r="B145" t="s">
        <v>3830</v>
      </c>
      <c r="C145" t="s">
        <v>3831</v>
      </c>
      <c r="D145" t="s">
        <v>3832</v>
      </c>
      <c r="E145" t="s">
        <v>3796</v>
      </c>
    </row>
    <row r="146" spans="1:5" x14ac:dyDescent="0.25">
      <c r="A146" t="s">
        <v>3833</v>
      </c>
      <c r="B146" t="s">
        <v>3834</v>
      </c>
      <c r="C146" t="s">
        <v>3835</v>
      </c>
      <c r="D146" t="s">
        <v>3836</v>
      </c>
      <c r="E146" t="s">
        <v>3796</v>
      </c>
    </row>
    <row r="147" spans="1:5" x14ac:dyDescent="0.25">
      <c r="A147" t="s">
        <v>3837</v>
      </c>
      <c r="B147" t="s">
        <v>3838</v>
      </c>
      <c r="C147" t="s">
        <v>3839</v>
      </c>
      <c r="D147" t="s">
        <v>3840</v>
      </c>
      <c r="E147" t="s">
        <v>3796</v>
      </c>
    </row>
    <row r="148" spans="1:5" x14ac:dyDescent="0.25">
      <c r="A148" t="s">
        <v>3841</v>
      </c>
      <c r="B148" t="s">
        <v>3842</v>
      </c>
      <c r="C148" t="s">
        <v>3843</v>
      </c>
      <c r="D148" t="s">
        <v>3844</v>
      </c>
      <c r="E148" t="s">
        <v>3796</v>
      </c>
    </row>
    <row r="149" spans="1:5" x14ac:dyDescent="0.25">
      <c r="A149" t="s">
        <v>3845</v>
      </c>
      <c r="B149" t="s">
        <v>3846</v>
      </c>
      <c r="C149" t="s">
        <v>3847</v>
      </c>
      <c r="D149" t="s">
        <v>3848</v>
      </c>
      <c r="E149" t="s">
        <v>3796</v>
      </c>
    </row>
    <row r="150" spans="1:5" x14ac:dyDescent="0.25">
      <c r="A150" t="s">
        <v>3849</v>
      </c>
      <c r="B150" t="s">
        <v>3850</v>
      </c>
      <c r="C150" t="s">
        <v>3851</v>
      </c>
      <c r="D150" t="s">
        <v>3795</v>
      </c>
      <c r="E150" t="s">
        <v>3796</v>
      </c>
    </row>
    <row r="151" spans="1:5" x14ac:dyDescent="0.25">
      <c r="A151" t="s">
        <v>3852</v>
      </c>
      <c r="B151" t="s">
        <v>3853</v>
      </c>
      <c r="C151" t="s">
        <v>3854</v>
      </c>
      <c r="D151" t="s">
        <v>3855</v>
      </c>
      <c r="E151" t="s">
        <v>3856</v>
      </c>
    </row>
    <row r="152" spans="1:5" x14ac:dyDescent="0.25">
      <c r="A152" t="s">
        <v>3857</v>
      </c>
      <c r="B152" t="s">
        <v>3858</v>
      </c>
      <c r="C152" t="s">
        <v>3859</v>
      </c>
      <c r="D152" t="s">
        <v>3860</v>
      </c>
      <c r="E152" t="s">
        <v>3856</v>
      </c>
    </row>
    <row r="153" spans="1:5" x14ac:dyDescent="0.25">
      <c r="A153" t="s">
        <v>3861</v>
      </c>
      <c r="B153" t="s">
        <v>3862</v>
      </c>
      <c r="C153" t="s">
        <v>3863</v>
      </c>
      <c r="D153" t="s">
        <v>3864</v>
      </c>
      <c r="E153" t="s">
        <v>3856</v>
      </c>
    </row>
    <row r="154" spans="1:5" x14ac:dyDescent="0.25">
      <c r="A154" t="s">
        <v>3865</v>
      </c>
      <c r="B154" t="s">
        <v>3866</v>
      </c>
      <c r="C154" t="s">
        <v>3867</v>
      </c>
      <c r="D154" t="s">
        <v>3868</v>
      </c>
      <c r="E154" t="s">
        <v>3856</v>
      </c>
    </row>
    <row r="155" spans="1:5" x14ac:dyDescent="0.25">
      <c r="A155" t="s">
        <v>3869</v>
      </c>
      <c r="B155" t="s">
        <v>3870</v>
      </c>
      <c r="C155" t="s">
        <v>3871</v>
      </c>
      <c r="D155" t="s">
        <v>3872</v>
      </c>
      <c r="E155" t="s">
        <v>3856</v>
      </c>
    </row>
    <row r="156" spans="1:5" x14ac:dyDescent="0.25">
      <c r="A156" t="s">
        <v>3873</v>
      </c>
      <c r="B156" t="s">
        <v>3874</v>
      </c>
      <c r="C156" t="s">
        <v>3875</v>
      </c>
      <c r="D156" t="s">
        <v>3876</v>
      </c>
      <c r="E156" t="s">
        <v>3856</v>
      </c>
    </row>
    <row r="157" spans="1:5" x14ac:dyDescent="0.25">
      <c r="A157" t="s">
        <v>3877</v>
      </c>
      <c r="B157" t="s">
        <v>3878</v>
      </c>
      <c r="C157" t="s">
        <v>3879</v>
      </c>
      <c r="D157" t="s">
        <v>3880</v>
      </c>
      <c r="E157" t="s">
        <v>3856</v>
      </c>
    </row>
    <row r="158" spans="1:5" x14ac:dyDescent="0.25">
      <c r="A158" t="s">
        <v>3881</v>
      </c>
      <c r="B158" t="s">
        <v>3882</v>
      </c>
      <c r="C158" t="s">
        <v>3883</v>
      </c>
      <c r="D158" t="s">
        <v>3884</v>
      </c>
      <c r="E158" t="s">
        <v>3856</v>
      </c>
    </row>
    <row r="159" spans="1:5" x14ac:dyDescent="0.25">
      <c r="A159" t="s">
        <v>3885</v>
      </c>
      <c r="B159" t="s">
        <v>3886</v>
      </c>
      <c r="C159" t="s">
        <v>3887</v>
      </c>
      <c r="D159" t="s">
        <v>3888</v>
      </c>
      <c r="E159" t="s">
        <v>3856</v>
      </c>
    </row>
    <row r="160" spans="1:5" x14ac:dyDescent="0.25">
      <c r="A160" t="s">
        <v>3889</v>
      </c>
      <c r="B160" t="s">
        <v>3890</v>
      </c>
      <c r="C160" t="s">
        <v>3891</v>
      </c>
      <c r="D160" t="s">
        <v>3892</v>
      </c>
      <c r="E160" t="s">
        <v>3893</v>
      </c>
    </row>
    <row r="161" spans="1:5" x14ac:dyDescent="0.25">
      <c r="A161" t="s">
        <v>3894</v>
      </c>
      <c r="B161" t="s">
        <v>3895</v>
      </c>
      <c r="C161" t="s">
        <v>3896</v>
      </c>
      <c r="D161" t="s">
        <v>3897</v>
      </c>
      <c r="E161" t="s">
        <v>3893</v>
      </c>
    </row>
    <row r="162" spans="1:5" x14ac:dyDescent="0.25">
      <c r="A162" t="s">
        <v>3898</v>
      </c>
      <c r="B162" t="s">
        <v>3899</v>
      </c>
      <c r="C162" t="s">
        <v>3900</v>
      </c>
      <c r="D162" t="s">
        <v>3901</v>
      </c>
      <c r="E162" t="s">
        <v>3893</v>
      </c>
    </row>
    <row r="163" spans="1:5" x14ac:dyDescent="0.25">
      <c r="A163" t="s">
        <v>3902</v>
      </c>
      <c r="B163" t="s">
        <v>3903</v>
      </c>
      <c r="C163" t="s">
        <v>3904</v>
      </c>
      <c r="D163" t="s">
        <v>3905</v>
      </c>
      <c r="E163" t="s">
        <v>3893</v>
      </c>
    </row>
    <row r="164" spans="1:5" x14ac:dyDescent="0.25">
      <c r="A164" t="s">
        <v>3906</v>
      </c>
      <c r="B164" t="s">
        <v>3907</v>
      </c>
      <c r="C164" t="s">
        <v>3908</v>
      </c>
      <c r="D164" t="s">
        <v>3909</v>
      </c>
      <c r="E164" t="s">
        <v>3893</v>
      </c>
    </row>
    <row r="165" spans="1:5" x14ac:dyDescent="0.25">
      <c r="A165" t="s">
        <v>3910</v>
      </c>
      <c r="B165" t="s">
        <v>3911</v>
      </c>
      <c r="C165" t="s">
        <v>3912</v>
      </c>
      <c r="D165" t="s">
        <v>3913</v>
      </c>
      <c r="E165" t="s">
        <v>3893</v>
      </c>
    </row>
    <row r="166" spans="1:5" x14ac:dyDescent="0.25">
      <c r="A166" t="s">
        <v>3914</v>
      </c>
      <c r="B166" t="s">
        <v>3915</v>
      </c>
      <c r="C166" t="s">
        <v>3916</v>
      </c>
      <c r="D166" t="s">
        <v>3917</v>
      </c>
      <c r="E166" t="s">
        <v>3893</v>
      </c>
    </row>
    <row r="167" spans="1:5" x14ac:dyDescent="0.25">
      <c r="A167" t="s">
        <v>3918</v>
      </c>
      <c r="B167" t="s">
        <v>3919</v>
      </c>
      <c r="C167" t="s">
        <v>3920</v>
      </c>
      <c r="D167" t="s">
        <v>3921</v>
      </c>
      <c r="E167" t="s">
        <v>3893</v>
      </c>
    </row>
    <row r="168" spans="1:5" x14ac:dyDescent="0.25">
      <c r="A168" t="s">
        <v>3922</v>
      </c>
      <c r="B168" t="s">
        <v>3923</v>
      </c>
      <c r="C168" t="s">
        <v>3924</v>
      </c>
      <c r="D168" t="s">
        <v>3925</v>
      </c>
      <c r="E168" t="s">
        <v>3893</v>
      </c>
    </row>
    <row r="169" spans="1:5" x14ac:dyDescent="0.25">
      <c r="A169" t="s">
        <v>3926</v>
      </c>
      <c r="B169" t="s">
        <v>3927</v>
      </c>
      <c r="C169" t="s">
        <v>3928</v>
      </c>
      <c r="D169" t="s">
        <v>3929</v>
      </c>
      <c r="E169" t="s">
        <v>3893</v>
      </c>
    </row>
    <row r="170" spans="1:5" x14ac:dyDescent="0.25">
      <c r="A170" t="s">
        <v>3930</v>
      </c>
      <c r="B170" t="s">
        <v>3931</v>
      </c>
      <c r="C170" t="s">
        <v>3932</v>
      </c>
      <c r="D170" t="s">
        <v>3933</v>
      </c>
      <c r="E170" t="s">
        <v>3893</v>
      </c>
    </row>
    <row r="171" spans="1:5" x14ac:dyDescent="0.25">
      <c r="A171" t="s">
        <v>3934</v>
      </c>
      <c r="B171" t="s">
        <v>3935</v>
      </c>
      <c r="C171" t="s">
        <v>3936</v>
      </c>
      <c r="D171" t="s">
        <v>3937</v>
      </c>
      <c r="E171" t="s">
        <v>3938</v>
      </c>
    </row>
    <row r="172" spans="1:5" x14ac:dyDescent="0.25">
      <c r="A172" t="s">
        <v>3939</v>
      </c>
      <c r="B172" t="s">
        <v>3940</v>
      </c>
      <c r="C172" t="s">
        <v>3941</v>
      </c>
      <c r="D172" t="s">
        <v>3942</v>
      </c>
      <c r="E172" t="s">
        <v>3938</v>
      </c>
    </row>
    <row r="173" spans="1:5" x14ac:dyDescent="0.25">
      <c r="A173" t="s">
        <v>3943</v>
      </c>
      <c r="B173" t="s">
        <v>3944</v>
      </c>
      <c r="C173" t="s">
        <v>3945</v>
      </c>
      <c r="D173" t="s">
        <v>3946</v>
      </c>
      <c r="E173" t="s">
        <v>3938</v>
      </c>
    </row>
    <row r="174" spans="1:5" x14ac:dyDescent="0.25">
      <c r="A174" t="s">
        <v>3947</v>
      </c>
      <c r="B174" t="s">
        <v>3948</v>
      </c>
      <c r="C174" t="s">
        <v>3949</v>
      </c>
      <c r="D174" t="s">
        <v>3950</v>
      </c>
      <c r="E174" t="s">
        <v>3938</v>
      </c>
    </row>
    <row r="175" spans="1:5" x14ac:dyDescent="0.25">
      <c r="A175" t="s">
        <v>3951</v>
      </c>
      <c r="B175" t="s">
        <v>3952</v>
      </c>
      <c r="C175" t="s">
        <v>3953</v>
      </c>
      <c r="D175" t="s">
        <v>3954</v>
      </c>
      <c r="E175" t="s">
        <v>3938</v>
      </c>
    </row>
    <row r="176" spans="1:5" x14ac:dyDescent="0.25">
      <c r="A176" t="s">
        <v>3955</v>
      </c>
      <c r="B176" t="s">
        <v>3956</v>
      </c>
      <c r="C176" t="s">
        <v>3957</v>
      </c>
      <c r="D176" t="s">
        <v>3958</v>
      </c>
      <c r="E176" t="s">
        <v>3938</v>
      </c>
    </row>
    <row r="177" spans="1:5" x14ac:dyDescent="0.25">
      <c r="A177" t="s">
        <v>3959</v>
      </c>
      <c r="B177" t="s">
        <v>3960</v>
      </c>
      <c r="C177" t="s">
        <v>3961</v>
      </c>
      <c r="D177" t="s">
        <v>3962</v>
      </c>
      <c r="E177" t="s">
        <v>3938</v>
      </c>
    </row>
    <row r="178" spans="1:5" x14ac:dyDescent="0.25">
      <c r="A178" t="s">
        <v>3963</v>
      </c>
      <c r="B178" t="s">
        <v>3964</v>
      </c>
      <c r="C178" t="s">
        <v>3965</v>
      </c>
      <c r="D178" t="s">
        <v>3966</v>
      </c>
      <c r="E178" t="s">
        <v>3967</v>
      </c>
    </row>
    <row r="179" spans="1:5" x14ac:dyDescent="0.25">
      <c r="A179" t="s">
        <v>3968</v>
      </c>
      <c r="B179" t="s">
        <v>3969</v>
      </c>
      <c r="C179" t="s">
        <v>3970</v>
      </c>
      <c r="D179" t="s">
        <v>3971</v>
      </c>
      <c r="E179" t="s">
        <v>3967</v>
      </c>
    </row>
    <row r="180" spans="1:5" x14ac:dyDescent="0.25">
      <c r="A180" t="s">
        <v>3972</v>
      </c>
      <c r="B180" t="s">
        <v>3973</v>
      </c>
      <c r="C180" t="s">
        <v>3974</v>
      </c>
      <c r="D180" t="s">
        <v>3975</v>
      </c>
      <c r="E180" t="s">
        <v>3967</v>
      </c>
    </row>
    <row r="181" spans="1:5" x14ac:dyDescent="0.25">
      <c r="A181" t="s">
        <v>3976</v>
      </c>
      <c r="B181" t="s">
        <v>3977</v>
      </c>
      <c r="C181" t="s">
        <v>3978</v>
      </c>
      <c r="D181" t="s">
        <v>3979</v>
      </c>
      <c r="E181" t="s">
        <v>3967</v>
      </c>
    </row>
    <row r="182" spans="1:5" x14ac:dyDescent="0.25">
      <c r="A182" t="s">
        <v>3980</v>
      </c>
      <c r="B182" t="s">
        <v>3981</v>
      </c>
      <c r="C182" t="s">
        <v>3982</v>
      </c>
      <c r="D182" t="s">
        <v>3983</v>
      </c>
      <c r="E182" t="s">
        <v>3967</v>
      </c>
    </row>
    <row r="183" spans="1:5" x14ac:dyDescent="0.25">
      <c r="A183" t="s">
        <v>3984</v>
      </c>
      <c r="B183" t="s">
        <v>3985</v>
      </c>
      <c r="C183" t="s">
        <v>3986</v>
      </c>
      <c r="D183" t="s">
        <v>3987</v>
      </c>
      <c r="E183" t="s">
        <v>3967</v>
      </c>
    </row>
    <row r="184" spans="1:5" x14ac:dyDescent="0.25">
      <c r="A184" t="s">
        <v>3988</v>
      </c>
      <c r="B184" t="s">
        <v>3989</v>
      </c>
      <c r="C184" t="s">
        <v>3990</v>
      </c>
      <c r="D184" t="s">
        <v>3991</v>
      </c>
      <c r="E184" t="s">
        <v>3967</v>
      </c>
    </row>
    <row r="185" spans="1:5" x14ac:dyDescent="0.25">
      <c r="A185" t="s">
        <v>3992</v>
      </c>
      <c r="B185" t="s">
        <v>3993</v>
      </c>
      <c r="C185" t="s">
        <v>3994</v>
      </c>
      <c r="D185" t="s">
        <v>3995</v>
      </c>
      <c r="E185" t="s">
        <v>3967</v>
      </c>
    </row>
    <row r="186" spans="1:5" x14ac:dyDescent="0.25">
      <c r="A186" t="s">
        <v>3996</v>
      </c>
      <c r="B186" t="s">
        <v>3997</v>
      </c>
      <c r="C186" t="s">
        <v>3998</v>
      </c>
      <c r="D186" t="s">
        <v>3999</v>
      </c>
      <c r="E186" t="s">
        <v>3967</v>
      </c>
    </row>
    <row r="187" spans="1:5" x14ac:dyDescent="0.25">
      <c r="A187" t="s">
        <v>4000</v>
      </c>
      <c r="B187" t="s">
        <v>4001</v>
      </c>
      <c r="C187" t="s">
        <v>4002</v>
      </c>
      <c r="D187" t="s">
        <v>4003</v>
      </c>
      <c r="E187" t="s">
        <v>3967</v>
      </c>
    </row>
    <row r="188" spans="1:5" x14ac:dyDescent="0.25">
      <c r="A188" t="s">
        <v>4004</v>
      </c>
      <c r="B188" t="s">
        <v>4005</v>
      </c>
      <c r="C188" t="s">
        <v>4006</v>
      </c>
      <c r="D188" t="s">
        <v>4007</v>
      </c>
      <c r="E188" t="s">
        <v>3967</v>
      </c>
    </row>
    <row r="189" spans="1:5" x14ac:dyDescent="0.25">
      <c r="A189" t="s">
        <v>4008</v>
      </c>
      <c r="B189" t="s">
        <v>4009</v>
      </c>
      <c r="C189" t="s">
        <v>4010</v>
      </c>
      <c r="D189" t="s">
        <v>4011</v>
      </c>
      <c r="E189" t="s">
        <v>4012</v>
      </c>
    </row>
    <row r="190" spans="1:5" x14ac:dyDescent="0.25">
      <c r="A190" t="s">
        <v>4013</v>
      </c>
      <c r="B190" t="s">
        <v>4014</v>
      </c>
      <c r="C190" t="s">
        <v>4015</v>
      </c>
      <c r="D190" t="s">
        <v>4016</v>
      </c>
      <c r="E190" t="s">
        <v>4012</v>
      </c>
    </row>
    <row r="191" spans="1:5" x14ac:dyDescent="0.25">
      <c r="A191" t="s">
        <v>4017</v>
      </c>
      <c r="B191" t="s">
        <v>4018</v>
      </c>
      <c r="C191" t="s">
        <v>4019</v>
      </c>
      <c r="D191" t="s">
        <v>4020</v>
      </c>
      <c r="E191" t="s">
        <v>4012</v>
      </c>
    </row>
    <row r="192" spans="1:5" x14ac:dyDescent="0.25">
      <c r="A192" t="s">
        <v>4021</v>
      </c>
      <c r="B192" t="s">
        <v>4022</v>
      </c>
      <c r="C192" t="s">
        <v>4023</v>
      </c>
      <c r="D192" t="s">
        <v>4024</v>
      </c>
      <c r="E192" t="s">
        <v>4012</v>
      </c>
    </row>
    <row r="193" spans="1:5" x14ac:dyDescent="0.25">
      <c r="A193" t="s">
        <v>4025</v>
      </c>
      <c r="B193" t="s">
        <v>4026</v>
      </c>
      <c r="C193" t="s">
        <v>4027</v>
      </c>
      <c r="D193" t="s">
        <v>4028</v>
      </c>
      <c r="E193" t="s">
        <v>4012</v>
      </c>
    </row>
    <row r="194" spans="1:5" x14ac:dyDescent="0.25">
      <c r="A194" t="s">
        <v>4029</v>
      </c>
      <c r="B194" t="s">
        <v>4030</v>
      </c>
      <c r="C194" t="s">
        <v>4031</v>
      </c>
      <c r="D194" t="s">
        <v>4032</v>
      </c>
      <c r="E194" t="s">
        <v>4012</v>
      </c>
    </row>
    <row r="195" spans="1:5" x14ac:dyDescent="0.25">
      <c r="A195" t="s">
        <v>4033</v>
      </c>
      <c r="B195" t="s">
        <v>4034</v>
      </c>
      <c r="C195" t="s">
        <v>4035</v>
      </c>
      <c r="D195" t="s">
        <v>4036</v>
      </c>
      <c r="E195" t="s">
        <v>4012</v>
      </c>
    </row>
    <row r="196" spans="1:5" x14ac:dyDescent="0.25">
      <c r="A196" t="s">
        <v>4037</v>
      </c>
      <c r="B196" t="s">
        <v>4038</v>
      </c>
      <c r="C196" t="s">
        <v>4039</v>
      </c>
      <c r="D196" t="s">
        <v>4040</v>
      </c>
      <c r="E196" t="s">
        <v>4012</v>
      </c>
    </row>
    <row r="197" spans="1:5" x14ac:dyDescent="0.25">
      <c r="A197" t="s">
        <v>4041</v>
      </c>
      <c r="B197" t="s">
        <v>4042</v>
      </c>
      <c r="C197" t="s">
        <v>4043</v>
      </c>
      <c r="D197" t="s">
        <v>4044</v>
      </c>
      <c r="E197" t="s">
        <v>4012</v>
      </c>
    </row>
    <row r="198" spans="1:5" x14ac:dyDescent="0.25">
      <c r="A198" t="s">
        <v>4045</v>
      </c>
      <c r="B198" t="s">
        <v>4046</v>
      </c>
      <c r="C198" t="s">
        <v>4047</v>
      </c>
      <c r="D198" t="s">
        <v>4048</v>
      </c>
      <c r="E198" t="s">
        <v>4012</v>
      </c>
    </row>
    <row r="199" spans="1:5" x14ac:dyDescent="0.25">
      <c r="A199" t="s">
        <v>4049</v>
      </c>
      <c r="B199" t="s">
        <v>4050</v>
      </c>
      <c r="C199" t="s">
        <v>4051</v>
      </c>
      <c r="D199" t="s">
        <v>4052</v>
      </c>
      <c r="E199" t="s">
        <v>4012</v>
      </c>
    </row>
    <row r="200" spans="1:5" x14ac:dyDescent="0.25">
      <c r="A200" t="s">
        <v>4053</v>
      </c>
      <c r="B200" t="s">
        <v>4054</v>
      </c>
      <c r="C200" t="s">
        <v>4055</v>
      </c>
      <c r="D200" t="s">
        <v>4056</v>
      </c>
      <c r="E200" t="s">
        <v>4012</v>
      </c>
    </row>
    <row r="201" spans="1:5" x14ac:dyDescent="0.25">
      <c r="A201" t="s">
        <v>4057</v>
      </c>
      <c r="B201" t="s">
        <v>4058</v>
      </c>
      <c r="C201" t="s">
        <v>4059</v>
      </c>
      <c r="D201" t="s">
        <v>4060</v>
      </c>
      <c r="E201" t="s">
        <v>4012</v>
      </c>
    </row>
    <row r="202" spans="1:5" x14ac:dyDescent="0.25">
      <c r="A202" t="s">
        <v>4061</v>
      </c>
      <c r="B202" t="s">
        <v>4062</v>
      </c>
      <c r="C202" t="s">
        <v>4063</v>
      </c>
      <c r="D202" t="s">
        <v>4064</v>
      </c>
      <c r="E202" t="s">
        <v>4065</v>
      </c>
    </row>
    <row r="203" spans="1:5" x14ac:dyDescent="0.25">
      <c r="A203" t="s">
        <v>4066</v>
      </c>
      <c r="B203" t="s">
        <v>4067</v>
      </c>
      <c r="C203" t="s">
        <v>4068</v>
      </c>
      <c r="D203" t="s">
        <v>4069</v>
      </c>
      <c r="E203" t="s">
        <v>4065</v>
      </c>
    </row>
    <row r="204" spans="1:5" x14ac:dyDescent="0.25">
      <c r="A204" t="s">
        <v>4070</v>
      </c>
      <c r="B204" t="s">
        <v>4071</v>
      </c>
      <c r="C204" t="s">
        <v>4072</v>
      </c>
      <c r="D204" t="s">
        <v>4073</v>
      </c>
      <c r="E204" t="s">
        <v>4065</v>
      </c>
    </row>
    <row r="205" spans="1:5" x14ac:dyDescent="0.25">
      <c r="A205" t="s">
        <v>4074</v>
      </c>
      <c r="B205" t="s">
        <v>4075</v>
      </c>
      <c r="C205" t="s">
        <v>4076</v>
      </c>
      <c r="D205" t="s">
        <v>4077</v>
      </c>
      <c r="E205" t="s">
        <v>4065</v>
      </c>
    </row>
    <row r="206" spans="1:5" x14ac:dyDescent="0.25">
      <c r="A206" t="s">
        <v>4078</v>
      </c>
      <c r="B206" t="s">
        <v>4079</v>
      </c>
      <c r="C206" t="s">
        <v>4080</v>
      </c>
      <c r="D206" t="s">
        <v>4081</v>
      </c>
      <c r="E206" t="s">
        <v>4082</v>
      </c>
    </row>
    <row r="207" spans="1:5" x14ac:dyDescent="0.25">
      <c r="A207" t="s">
        <v>4083</v>
      </c>
      <c r="B207" t="s">
        <v>4084</v>
      </c>
      <c r="C207" t="s">
        <v>4085</v>
      </c>
      <c r="D207" t="s">
        <v>4060</v>
      </c>
      <c r="E207" t="s">
        <v>4082</v>
      </c>
    </row>
    <row r="208" spans="1:5" x14ac:dyDescent="0.25">
      <c r="A208" t="s">
        <v>4086</v>
      </c>
      <c r="B208" t="s">
        <v>4087</v>
      </c>
      <c r="C208" t="s">
        <v>4088</v>
      </c>
      <c r="D208" t="s">
        <v>4052</v>
      </c>
      <c r="E208" t="s">
        <v>4082</v>
      </c>
    </row>
    <row r="209" spans="1:5" x14ac:dyDescent="0.25">
      <c r="A209" t="s">
        <v>4089</v>
      </c>
      <c r="B209" t="s">
        <v>4090</v>
      </c>
      <c r="C209" t="s">
        <v>4091</v>
      </c>
      <c r="D209" t="s">
        <v>4028</v>
      </c>
      <c r="E209" t="s">
        <v>4082</v>
      </c>
    </row>
    <row r="210" spans="1:5" x14ac:dyDescent="0.25">
      <c r="A210" t="s">
        <v>4092</v>
      </c>
      <c r="B210" t="s">
        <v>4093</v>
      </c>
      <c r="C210" t="s">
        <v>4094</v>
      </c>
      <c r="D210" t="s">
        <v>4056</v>
      </c>
      <c r="E210" t="s">
        <v>4082</v>
      </c>
    </row>
    <row r="211" spans="1:5" x14ac:dyDescent="0.25">
      <c r="A211" t="s">
        <v>4095</v>
      </c>
      <c r="B211" t="s">
        <v>4096</v>
      </c>
      <c r="C211" t="s">
        <v>4097</v>
      </c>
      <c r="D211" t="s">
        <v>4048</v>
      </c>
      <c r="E211" t="s">
        <v>4082</v>
      </c>
    </row>
    <row r="212" spans="1:5" x14ac:dyDescent="0.25">
      <c r="A212" t="s">
        <v>4098</v>
      </c>
      <c r="B212" t="s">
        <v>4099</v>
      </c>
      <c r="C212" t="s">
        <v>4100</v>
      </c>
      <c r="D212" t="s">
        <v>4101</v>
      </c>
      <c r="E212" t="s">
        <v>4082</v>
      </c>
    </row>
    <row r="213" spans="1:5" x14ac:dyDescent="0.25">
      <c r="A213" t="s">
        <v>4102</v>
      </c>
      <c r="B213" t="s">
        <v>4103</v>
      </c>
      <c r="C213" t="s">
        <v>4104</v>
      </c>
      <c r="D213" t="s">
        <v>4105</v>
      </c>
      <c r="E213" t="s">
        <v>4082</v>
      </c>
    </row>
    <row r="214" spans="1:5" x14ac:dyDescent="0.25">
      <c r="A214" t="s">
        <v>4106</v>
      </c>
      <c r="B214" t="s">
        <v>4107</v>
      </c>
      <c r="C214" t="s">
        <v>4108</v>
      </c>
      <c r="D214" t="s">
        <v>4109</v>
      </c>
      <c r="E214" t="s">
        <v>4082</v>
      </c>
    </row>
    <row r="215" spans="1:5" x14ac:dyDescent="0.25">
      <c r="A215" t="s">
        <v>4110</v>
      </c>
      <c r="B215" t="s">
        <v>4111</v>
      </c>
      <c r="C215" t="s">
        <v>4112</v>
      </c>
      <c r="D215" t="s">
        <v>4113</v>
      </c>
      <c r="E215" t="s">
        <v>4114</v>
      </c>
    </row>
    <row r="216" spans="1:5" x14ac:dyDescent="0.25">
      <c r="A216" t="s">
        <v>4115</v>
      </c>
      <c r="B216" t="s">
        <v>4116</v>
      </c>
      <c r="C216" t="s">
        <v>4117</v>
      </c>
      <c r="D216" t="s">
        <v>4118</v>
      </c>
      <c r="E216" t="s">
        <v>4114</v>
      </c>
    </row>
    <row r="217" spans="1:5" x14ac:dyDescent="0.25">
      <c r="A217" t="s">
        <v>4119</v>
      </c>
      <c r="B217" t="s">
        <v>4120</v>
      </c>
      <c r="C217" t="s">
        <v>4121</v>
      </c>
      <c r="D217" t="s">
        <v>4122</v>
      </c>
      <c r="E217" t="s">
        <v>4114</v>
      </c>
    </row>
    <row r="218" spans="1:5" x14ac:dyDescent="0.25">
      <c r="A218" t="s">
        <v>4123</v>
      </c>
      <c r="B218" t="s">
        <v>4124</v>
      </c>
      <c r="C218" t="s">
        <v>4125</v>
      </c>
      <c r="D218" t="s">
        <v>4126</v>
      </c>
      <c r="E218" t="s">
        <v>4114</v>
      </c>
    </row>
    <row r="219" spans="1:5" x14ac:dyDescent="0.25">
      <c r="A219" t="s">
        <v>4127</v>
      </c>
      <c r="B219" t="s">
        <v>4128</v>
      </c>
      <c r="C219" t="s">
        <v>4129</v>
      </c>
      <c r="D219" t="s">
        <v>4130</v>
      </c>
      <c r="E219" t="s">
        <v>4114</v>
      </c>
    </row>
    <row r="220" spans="1:5" x14ac:dyDescent="0.25">
      <c r="A220" t="s">
        <v>4131</v>
      </c>
      <c r="B220" t="s">
        <v>4132</v>
      </c>
      <c r="C220" t="s">
        <v>4133</v>
      </c>
      <c r="D220" t="s">
        <v>4134</v>
      </c>
      <c r="E220" t="s">
        <v>4114</v>
      </c>
    </row>
    <row r="221" spans="1:5" x14ac:dyDescent="0.25">
      <c r="A221" t="s">
        <v>4135</v>
      </c>
      <c r="B221" t="s">
        <v>4136</v>
      </c>
      <c r="C221" t="s">
        <v>4137</v>
      </c>
      <c r="D221" t="s">
        <v>4138</v>
      </c>
      <c r="E221" t="s">
        <v>4114</v>
      </c>
    </row>
    <row r="222" spans="1:5" x14ac:dyDescent="0.25">
      <c r="A222" t="s">
        <v>4139</v>
      </c>
      <c r="B222" t="s">
        <v>4140</v>
      </c>
      <c r="C222" t="s">
        <v>4141</v>
      </c>
      <c r="D222" t="s">
        <v>4142</v>
      </c>
      <c r="E222" t="s">
        <v>4114</v>
      </c>
    </row>
    <row r="223" spans="1:5" x14ac:dyDescent="0.25">
      <c r="A223" t="s">
        <v>4143</v>
      </c>
      <c r="B223" t="s">
        <v>4144</v>
      </c>
      <c r="C223" t="s">
        <v>4145</v>
      </c>
      <c r="D223" t="s">
        <v>4146</v>
      </c>
      <c r="E223" t="s">
        <v>4114</v>
      </c>
    </row>
    <row r="224" spans="1:5" x14ac:dyDescent="0.25">
      <c r="A224" t="s">
        <v>4147</v>
      </c>
      <c r="B224" t="s">
        <v>4148</v>
      </c>
      <c r="C224" t="s">
        <v>4149</v>
      </c>
      <c r="D224" t="s">
        <v>4150</v>
      </c>
      <c r="E224" t="s">
        <v>4114</v>
      </c>
    </row>
    <row r="225" spans="1:5" x14ac:dyDescent="0.25">
      <c r="A225" t="s">
        <v>4151</v>
      </c>
      <c r="B225" t="s">
        <v>4152</v>
      </c>
      <c r="C225" t="s">
        <v>4153</v>
      </c>
      <c r="D225" t="s">
        <v>4154</v>
      </c>
      <c r="E225" t="s">
        <v>4114</v>
      </c>
    </row>
    <row r="226" spans="1:5" x14ac:dyDescent="0.25">
      <c r="A226" t="s">
        <v>4155</v>
      </c>
      <c r="B226" t="s">
        <v>4156</v>
      </c>
      <c r="C226" t="s">
        <v>4157</v>
      </c>
      <c r="D226" t="s">
        <v>4158</v>
      </c>
      <c r="E226" t="s">
        <v>4114</v>
      </c>
    </row>
    <row r="227" spans="1:5" x14ac:dyDescent="0.25">
      <c r="A227" t="s">
        <v>4159</v>
      </c>
      <c r="B227" t="s">
        <v>4160</v>
      </c>
      <c r="C227" t="s">
        <v>4161</v>
      </c>
      <c r="D227" t="s">
        <v>4162</v>
      </c>
      <c r="E227" t="s">
        <v>4114</v>
      </c>
    </row>
    <row r="228" spans="1:5" x14ac:dyDescent="0.25">
      <c r="A228" t="s">
        <v>4163</v>
      </c>
      <c r="B228" t="s">
        <v>4164</v>
      </c>
      <c r="C228" t="s">
        <v>4165</v>
      </c>
      <c r="D228" t="s">
        <v>4166</v>
      </c>
      <c r="E228" t="s">
        <v>4114</v>
      </c>
    </row>
    <row r="229" spans="1:5" x14ac:dyDescent="0.25">
      <c r="A229" t="s">
        <v>4167</v>
      </c>
      <c r="B229" t="s">
        <v>4168</v>
      </c>
      <c r="C229" t="s">
        <v>4169</v>
      </c>
      <c r="D229" t="s">
        <v>4170</v>
      </c>
      <c r="E229" t="s">
        <v>4114</v>
      </c>
    </row>
    <row r="230" spans="1:5" x14ac:dyDescent="0.25">
      <c r="A230" t="s">
        <v>4171</v>
      </c>
      <c r="B230" t="s">
        <v>4172</v>
      </c>
      <c r="C230" t="s">
        <v>4173</v>
      </c>
      <c r="D230" t="s">
        <v>4174</v>
      </c>
      <c r="E230" t="s">
        <v>4114</v>
      </c>
    </row>
    <row r="231" spans="1:5" x14ac:dyDescent="0.25">
      <c r="A231" t="s">
        <v>4175</v>
      </c>
      <c r="B231" t="s">
        <v>4176</v>
      </c>
      <c r="C231" t="s">
        <v>4177</v>
      </c>
      <c r="D231" t="s">
        <v>4178</v>
      </c>
      <c r="E231" t="s">
        <v>4114</v>
      </c>
    </row>
    <row r="232" spans="1:5" x14ac:dyDescent="0.25">
      <c r="A232" t="s">
        <v>4179</v>
      </c>
      <c r="B232" t="s">
        <v>4180</v>
      </c>
      <c r="C232" t="s">
        <v>4181</v>
      </c>
      <c r="D232" t="s">
        <v>4182</v>
      </c>
      <c r="E232" t="s">
        <v>4114</v>
      </c>
    </row>
    <row r="233" spans="1:5" x14ac:dyDescent="0.25">
      <c r="A233" t="s">
        <v>4183</v>
      </c>
      <c r="B233" t="s">
        <v>4184</v>
      </c>
      <c r="C233" t="s">
        <v>4185</v>
      </c>
      <c r="D233" t="s">
        <v>4186</v>
      </c>
      <c r="E233" t="s">
        <v>4114</v>
      </c>
    </row>
    <row r="234" spans="1:5" x14ac:dyDescent="0.25">
      <c r="A234" t="s">
        <v>4187</v>
      </c>
      <c r="B234" t="s">
        <v>4188</v>
      </c>
      <c r="C234" t="s">
        <v>4189</v>
      </c>
      <c r="D234" t="s">
        <v>4190</v>
      </c>
      <c r="E234" t="s">
        <v>4114</v>
      </c>
    </row>
    <row r="235" spans="1:5" x14ac:dyDescent="0.25">
      <c r="A235" t="s">
        <v>4191</v>
      </c>
      <c r="B235" t="s">
        <v>4192</v>
      </c>
      <c r="C235" t="s">
        <v>4193</v>
      </c>
      <c r="D235" t="s">
        <v>4194</v>
      </c>
      <c r="E235" t="s">
        <v>4114</v>
      </c>
    </row>
    <row r="236" spans="1:5" x14ac:dyDescent="0.25">
      <c r="A236" t="s">
        <v>4195</v>
      </c>
      <c r="B236" t="s">
        <v>4196</v>
      </c>
      <c r="C236" t="s">
        <v>4197</v>
      </c>
      <c r="D236" t="s">
        <v>4198</v>
      </c>
      <c r="E236" t="s">
        <v>4114</v>
      </c>
    </row>
    <row r="237" spans="1:5" x14ac:dyDescent="0.25">
      <c r="A237" t="s">
        <v>4199</v>
      </c>
      <c r="B237" t="s">
        <v>4200</v>
      </c>
      <c r="C237" t="s">
        <v>4201</v>
      </c>
      <c r="D237" t="s">
        <v>4202</v>
      </c>
      <c r="E237" t="s">
        <v>4114</v>
      </c>
    </row>
    <row r="238" spans="1:5" x14ac:dyDescent="0.25">
      <c r="A238" t="s">
        <v>4203</v>
      </c>
      <c r="B238" t="s">
        <v>4204</v>
      </c>
      <c r="C238" t="s">
        <v>4205</v>
      </c>
      <c r="D238" t="s">
        <v>4206</v>
      </c>
      <c r="E238" t="s">
        <v>4114</v>
      </c>
    </row>
    <row r="239" spans="1:5" x14ac:dyDescent="0.25">
      <c r="A239" t="s">
        <v>4207</v>
      </c>
      <c r="B239" t="s">
        <v>4208</v>
      </c>
      <c r="C239" t="s">
        <v>4209</v>
      </c>
      <c r="D239" t="s">
        <v>4210</v>
      </c>
      <c r="E239" t="s">
        <v>4114</v>
      </c>
    </row>
    <row r="240" spans="1:5" x14ac:dyDescent="0.25">
      <c r="A240" t="s">
        <v>4211</v>
      </c>
      <c r="B240" t="s">
        <v>4212</v>
      </c>
      <c r="C240" t="s">
        <v>4213</v>
      </c>
      <c r="D240" t="s">
        <v>4214</v>
      </c>
      <c r="E240" t="s">
        <v>4114</v>
      </c>
    </row>
    <row r="241" spans="1:5" x14ac:dyDescent="0.25">
      <c r="A241" t="s">
        <v>4215</v>
      </c>
      <c r="B241" t="s">
        <v>4216</v>
      </c>
      <c r="C241" t="s">
        <v>4217</v>
      </c>
      <c r="D241" t="s">
        <v>4218</v>
      </c>
      <c r="E241" t="s">
        <v>4114</v>
      </c>
    </row>
    <row r="242" spans="1:5" x14ac:dyDescent="0.25">
      <c r="A242" t="s">
        <v>4219</v>
      </c>
      <c r="B242" t="s">
        <v>4220</v>
      </c>
      <c r="C242" t="s">
        <v>4221</v>
      </c>
      <c r="D242" t="s">
        <v>4222</v>
      </c>
      <c r="E242" t="s">
        <v>4114</v>
      </c>
    </row>
    <row r="243" spans="1:5" x14ac:dyDescent="0.25">
      <c r="A243" t="s">
        <v>4223</v>
      </c>
      <c r="B243" t="s">
        <v>4224</v>
      </c>
      <c r="C243" t="s">
        <v>4225</v>
      </c>
      <c r="D243" t="s">
        <v>4226</v>
      </c>
      <c r="E243" t="s">
        <v>4114</v>
      </c>
    </row>
    <row r="244" spans="1:5" x14ac:dyDescent="0.25">
      <c r="A244" t="s">
        <v>4227</v>
      </c>
      <c r="B244" t="s">
        <v>4228</v>
      </c>
      <c r="C244" t="s">
        <v>4229</v>
      </c>
      <c r="D244" t="s">
        <v>4230</v>
      </c>
      <c r="E244" t="s">
        <v>4114</v>
      </c>
    </row>
    <row r="245" spans="1:5" x14ac:dyDescent="0.25">
      <c r="A245" t="s">
        <v>4231</v>
      </c>
      <c r="B245" t="s">
        <v>4232</v>
      </c>
      <c r="C245" t="s">
        <v>4233</v>
      </c>
      <c r="D245" t="s">
        <v>4234</v>
      </c>
      <c r="E245" t="s">
        <v>4114</v>
      </c>
    </row>
    <row r="246" spans="1:5" x14ac:dyDescent="0.25">
      <c r="A246" t="s">
        <v>4235</v>
      </c>
      <c r="B246" t="s">
        <v>4236</v>
      </c>
      <c r="C246" t="s">
        <v>3790</v>
      </c>
      <c r="D246" t="s">
        <v>3791</v>
      </c>
      <c r="E246" t="s">
        <v>4114</v>
      </c>
    </row>
    <row r="247" spans="1:5" x14ac:dyDescent="0.25">
      <c r="A247" t="s">
        <v>4237</v>
      </c>
      <c r="B247" t="s">
        <v>4238</v>
      </c>
      <c r="C247" t="s">
        <v>4239</v>
      </c>
      <c r="D247" t="s">
        <v>4240</v>
      </c>
      <c r="E247" t="s">
        <v>4114</v>
      </c>
    </row>
    <row r="248" spans="1:5" x14ac:dyDescent="0.25">
      <c r="A248" t="s">
        <v>4241</v>
      </c>
      <c r="B248" t="s">
        <v>4242</v>
      </c>
      <c r="C248" t="s">
        <v>4243</v>
      </c>
      <c r="D248" t="s">
        <v>4244</v>
      </c>
      <c r="E248" t="s">
        <v>4114</v>
      </c>
    </row>
    <row r="249" spans="1:5" x14ac:dyDescent="0.25">
      <c r="A249" t="s">
        <v>4245</v>
      </c>
      <c r="B249" t="s">
        <v>4246</v>
      </c>
      <c r="C249" t="s">
        <v>4247</v>
      </c>
      <c r="D249" t="s">
        <v>4248</v>
      </c>
      <c r="E249" t="s">
        <v>4114</v>
      </c>
    </row>
    <row r="250" spans="1:5" x14ac:dyDescent="0.25">
      <c r="A250" t="s">
        <v>4249</v>
      </c>
      <c r="B250" t="s">
        <v>4250</v>
      </c>
      <c r="C250" t="s">
        <v>4251</v>
      </c>
      <c r="D250" t="s">
        <v>4252</v>
      </c>
      <c r="E250" t="s">
        <v>4253</v>
      </c>
    </row>
    <row r="251" spans="1:5" x14ac:dyDescent="0.25">
      <c r="A251" t="s">
        <v>4254</v>
      </c>
      <c r="B251" t="s">
        <v>4255</v>
      </c>
      <c r="C251" t="s">
        <v>4256</v>
      </c>
      <c r="D251" t="s">
        <v>4257</v>
      </c>
      <c r="E251" t="s">
        <v>4253</v>
      </c>
    </row>
    <row r="252" spans="1:5" x14ac:dyDescent="0.25">
      <c r="A252" t="s">
        <v>4258</v>
      </c>
      <c r="B252" t="s">
        <v>4259</v>
      </c>
      <c r="C252" t="s">
        <v>4260</v>
      </c>
      <c r="D252" t="s">
        <v>4261</v>
      </c>
      <c r="E252" t="s">
        <v>4253</v>
      </c>
    </row>
    <row r="253" spans="1:5" x14ac:dyDescent="0.25">
      <c r="A253" t="s">
        <v>4262</v>
      </c>
      <c r="B253" t="s">
        <v>4263</v>
      </c>
      <c r="C253" t="s">
        <v>4264</v>
      </c>
      <c r="D253" t="s">
        <v>4265</v>
      </c>
      <c r="E253" t="s">
        <v>4253</v>
      </c>
    </row>
    <row r="254" spans="1:5" x14ac:dyDescent="0.25">
      <c r="A254" t="s">
        <v>4266</v>
      </c>
      <c r="B254" t="s">
        <v>4267</v>
      </c>
      <c r="C254" t="s">
        <v>4268</v>
      </c>
      <c r="D254" t="s">
        <v>4269</v>
      </c>
      <c r="E254" t="s">
        <v>4253</v>
      </c>
    </row>
    <row r="255" spans="1:5" x14ac:dyDescent="0.25">
      <c r="A255" t="s">
        <v>4270</v>
      </c>
      <c r="B255" t="s">
        <v>4271</v>
      </c>
      <c r="C255" t="s">
        <v>4272</v>
      </c>
      <c r="D255" t="s">
        <v>4273</v>
      </c>
      <c r="E255" t="s">
        <v>4253</v>
      </c>
    </row>
    <row r="256" spans="1:5" x14ac:dyDescent="0.25">
      <c r="A256" t="s">
        <v>4274</v>
      </c>
      <c r="B256" t="s">
        <v>4275</v>
      </c>
      <c r="C256" t="s">
        <v>4276</v>
      </c>
      <c r="D256" t="s">
        <v>4277</v>
      </c>
      <c r="E256" t="s">
        <v>4253</v>
      </c>
    </row>
    <row r="257" spans="1:5" x14ac:dyDescent="0.25">
      <c r="A257" t="s">
        <v>4278</v>
      </c>
      <c r="B257" t="s">
        <v>4279</v>
      </c>
      <c r="C257" t="s">
        <v>4280</v>
      </c>
      <c r="D257" t="s">
        <v>4281</v>
      </c>
      <c r="E257" t="s">
        <v>4253</v>
      </c>
    </row>
    <row r="258" spans="1:5" x14ac:dyDescent="0.25">
      <c r="A258" t="s">
        <v>4282</v>
      </c>
      <c r="B258" t="s">
        <v>4283</v>
      </c>
      <c r="C258" t="s">
        <v>4284</v>
      </c>
      <c r="D258" t="s">
        <v>4285</v>
      </c>
      <c r="E258" t="s">
        <v>4253</v>
      </c>
    </row>
    <row r="259" spans="1:5" x14ac:dyDescent="0.25">
      <c r="A259" t="s">
        <v>4286</v>
      </c>
      <c r="B259" t="s">
        <v>4287</v>
      </c>
      <c r="C259" t="s">
        <v>4288</v>
      </c>
      <c r="D259" t="s">
        <v>4289</v>
      </c>
      <c r="E259" t="s">
        <v>4253</v>
      </c>
    </row>
    <row r="260" spans="1:5" x14ac:dyDescent="0.25">
      <c r="A260" t="s">
        <v>4290</v>
      </c>
      <c r="B260" t="s">
        <v>4291</v>
      </c>
      <c r="C260" t="s">
        <v>4292</v>
      </c>
      <c r="D260" t="s">
        <v>4293</v>
      </c>
      <c r="E260" t="s">
        <v>4253</v>
      </c>
    </row>
    <row r="261" spans="1:5" x14ac:dyDescent="0.25">
      <c r="A261" t="s">
        <v>4294</v>
      </c>
      <c r="B261" t="s">
        <v>4295</v>
      </c>
      <c r="C261" t="s">
        <v>4296</v>
      </c>
      <c r="D261" t="s">
        <v>4297</v>
      </c>
      <c r="E261" t="s">
        <v>4253</v>
      </c>
    </row>
    <row r="262" spans="1:5" x14ac:dyDescent="0.25">
      <c r="A262" t="s">
        <v>4298</v>
      </c>
      <c r="B262" t="s">
        <v>4299</v>
      </c>
      <c r="C262" t="s">
        <v>4300</v>
      </c>
      <c r="D262" t="s">
        <v>4301</v>
      </c>
      <c r="E262" t="s">
        <v>4253</v>
      </c>
    </row>
    <row r="263" spans="1:5" x14ac:dyDescent="0.25">
      <c r="A263" t="s">
        <v>4302</v>
      </c>
      <c r="B263" t="s">
        <v>4303</v>
      </c>
      <c r="C263" t="s">
        <v>4304</v>
      </c>
      <c r="D263" t="s">
        <v>4305</v>
      </c>
      <c r="E263" t="s">
        <v>4253</v>
      </c>
    </row>
    <row r="264" spans="1:5" x14ac:dyDescent="0.25">
      <c r="A264" t="s">
        <v>4306</v>
      </c>
      <c r="B264" t="s">
        <v>4307</v>
      </c>
      <c r="C264" t="s">
        <v>4308</v>
      </c>
      <c r="D264" t="s">
        <v>4309</v>
      </c>
      <c r="E264" t="s">
        <v>4253</v>
      </c>
    </row>
    <row r="265" spans="1:5" x14ac:dyDescent="0.25">
      <c r="A265" t="s">
        <v>4310</v>
      </c>
      <c r="B265" t="s">
        <v>4311</v>
      </c>
      <c r="C265" t="s">
        <v>4312</v>
      </c>
      <c r="D265" t="s">
        <v>4313</v>
      </c>
      <c r="E265" t="s">
        <v>4253</v>
      </c>
    </row>
    <row r="266" spans="1:5" x14ac:dyDescent="0.25">
      <c r="A266" t="s">
        <v>4314</v>
      </c>
      <c r="B266" t="s">
        <v>4315</v>
      </c>
      <c r="C266" t="s">
        <v>4316</v>
      </c>
      <c r="D266" t="s">
        <v>4317</v>
      </c>
      <c r="E266" t="s">
        <v>4253</v>
      </c>
    </row>
    <row r="267" spans="1:5" x14ac:dyDescent="0.25">
      <c r="A267" t="s">
        <v>4318</v>
      </c>
      <c r="B267" t="s">
        <v>4319</v>
      </c>
      <c r="C267" t="s">
        <v>4320</v>
      </c>
      <c r="D267" t="s">
        <v>4321</v>
      </c>
      <c r="E267" t="s">
        <v>4253</v>
      </c>
    </row>
    <row r="268" spans="1:5" x14ac:dyDescent="0.25">
      <c r="A268" t="s">
        <v>4322</v>
      </c>
      <c r="B268" t="s">
        <v>4323</v>
      </c>
      <c r="C268" t="s">
        <v>4324</v>
      </c>
      <c r="D268" t="s">
        <v>4325</v>
      </c>
      <c r="E268" t="s">
        <v>4253</v>
      </c>
    </row>
    <row r="269" spans="1:5" x14ac:dyDescent="0.25">
      <c r="A269" t="s">
        <v>4326</v>
      </c>
      <c r="B269" t="s">
        <v>4327</v>
      </c>
      <c r="C269" t="s">
        <v>4328</v>
      </c>
      <c r="D269" t="s">
        <v>4329</v>
      </c>
      <c r="E269" t="s">
        <v>4253</v>
      </c>
    </row>
    <row r="270" spans="1:5" x14ac:dyDescent="0.25">
      <c r="A270" t="s">
        <v>4330</v>
      </c>
      <c r="B270" t="s">
        <v>4331</v>
      </c>
      <c r="C270" t="s">
        <v>4332</v>
      </c>
      <c r="D270" t="s">
        <v>4333</v>
      </c>
      <c r="E270" t="s">
        <v>4253</v>
      </c>
    </row>
    <row r="271" spans="1:5" x14ac:dyDescent="0.25">
      <c r="A271" t="s">
        <v>4334</v>
      </c>
      <c r="B271" t="s">
        <v>4335</v>
      </c>
      <c r="C271" t="s">
        <v>4336</v>
      </c>
      <c r="D271" t="s">
        <v>4337</v>
      </c>
      <c r="E271" t="s">
        <v>4253</v>
      </c>
    </row>
    <row r="272" spans="1:5" x14ac:dyDescent="0.25">
      <c r="A272" t="s">
        <v>4338</v>
      </c>
      <c r="B272" t="s">
        <v>4339</v>
      </c>
      <c r="C272" t="s">
        <v>3790</v>
      </c>
      <c r="D272" t="s">
        <v>3791</v>
      </c>
      <c r="E272" t="s">
        <v>4253</v>
      </c>
    </row>
    <row r="273" spans="1:5" x14ac:dyDescent="0.25">
      <c r="A273" t="s">
        <v>4340</v>
      </c>
      <c r="B273" t="s">
        <v>4341</v>
      </c>
      <c r="C273" t="s">
        <v>4342</v>
      </c>
      <c r="D273" t="s">
        <v>4343</v>
      </c>
      <c r="E273" t="s">
        <v>4344</v>
      </c>
    </row>
    <row r="274" spans="1:5" x14ac:dyDescent="0.25">
      <c r="A274" t="s">
        <v>4345</v>
      </c>
      <c r="B274" t="s">
        <v>4346</v>
      </c>
      <c r="C274" t="s">
        <v>4347</v>
      </c>
      <c r="D274" t="s">
        <v>4348</v>
      </c>
      <c r="E274" t="s">
        <v>4344</v>
      </c>
    </row>
    <row r="275" spans="1:5" x14ac:dyDescent="0.25">
      <c r="A275" t="s">
        <v>4349</v>
      </c>
      <c r="B275" t="s">
        <v>4350</v>
      </c>
      <c r="C275" t="s">
        <v>4351</v>
      </c>
      <c r="D275" t="s">
        <v>4352</v>
      </c>
      <c r="E275" t="s">
        <v>4344</v>
      </c>
    </row>
    <row r="276" spans="1:5" x14ac:dyDescent="0.25">
      <c r="A276" t="s">
        <v>4353</v>
      </c>
      <c r="B276" t="s">
        <v>4354</v>
      </c>
      <c r="C276" t="s">
        <v>4355</v>
      </c>
      <c r="D276" t="s">
        <v>4356</v>
      </c>
      <c r="E276" t="s">
        <v>4344</v>
      </c>
    </row>
    <row r="277" spans="1:5" x14ac:dyDescent="0.25">
      <c r="A277" t="s">
        <v>4357</v>
      </c>
      <c r="B277" t="s">
        <v>4358</v>
      </c>
      <c r="C277" t="s">
        <v>4359</v>
      </c>
      <c r="D277" t="s">
        <v>4360</v>
      </c>
      <c r="E277" t="s">
        <v>4344</v>
      </c>
    </row>
    <row r="278" spans="1:5" x14ac:dyDescent="0.25">
      <c r="A278" t="s">
        <v>4361</v>
      </c>
      <c r="B278" t="s">
        <v>4362</v>
      </c>
      <c r="C278" t="s">
        <v>4363</v>
      </c>
      <c r="D278" t="s">
        <v>4364</v>
      </c>
      <c r="E278" t="s">
        <v>4344</v>
      </c>
    </row>
    <row r="279" spans="1:5" x14ac:dyDescent="0.25">
      <c r="A279" t="s">
        <v>4365</v>
      </c>
      <c r="B279" t="s">
        <v>4366</v>
      </c>
      <c r="C279" t="s">
        <v>4367</v>
      </c>
      <c r="D279" t="s">
        <v>4368</v>
      </c>
      <c r="E279" t="s">
        <v>4344</v>
      </c>
    </row>
    <row r="280" spans="1:5" x14ac:dyDescent="0.25">
      <c r="A280" t="s">
        <v>4369</v>
      </c>
      <c r="B280" t="s">
        <v>4370</v>
      </c>
      <c r="C280" t="s">
        <v>4371</v>
      </c>
      <c r="D280" t="s">
        <v>4372</v>
      </c>
      <c r="E280" t="s">
        <v>4344</v>
      </c>
    </row>
    <row r="281" spans="1:5" x14ac:dyDescent="0.25">
      <c r="A281" t="s">
        <v>4373</v>
      </c>
      <c r="B281" t="s">
        <v>4374</v>
      </c>
      <c r="C281" t="s">
        <v>4375</v>
      </c>
      <c r="D281" t="s">
        <v>4376</v>
      </c>
      <c r="E281" t="s">
        <v>4344</v>
      </c>
    </row>
    <row r="282" spans="1:5" x14ac:dyDescent="0.25">
      <c r="A282" t="s">
        <v>4377</v>
      </c>
      <c r="B282" t="s">
        <v>4378</v>
      </c>
      <c r="C282" t="s">
        <v>4379</v>
      </c>
      <c r="D282" t="s">
        <v>4380</v>
      </c>
      <c r="E282" t="s">
        <v>4344</v>
      </c>
    </row>
    <row r="283" spans="1:5" x14ac:dyDescent="0.25">
      <c r="A283" t="s">
        <v>4381</v>
      </c>
      <c r="B283" t="s">
        <v>4382</v>
      </c>
      <c r="C283" t="s">
        <v>4383</v>
      </c>
      <c r="D283" t="s">
        <v>4384</v>
      </c>
      <c r="E283" t="s">
        <v>4344</v>
      </c>
    </row>
    <row r="284" spans="1:5" x14ac:dyDescent="0.25">
      <c r="A284" t="s">
        <v>4385</v>
      </c>
      <c r="B284" t="s">
        <v>4386</v>
      </c>
      <c r="C284" t="s">
        <v>4387</v>
      </c>
      <c r="D284" t="s">
        <v>4388</v>
      </c>
      <c r="E284" t="s">
        <v>4344</v>
      </c>
    </row>
    <row r="285" spans="1:5" x14ac:dyDescent="0.25">
      <c r="A285" t="s">
        <v>4389</v>
      </c>
      <c r="B285" t="s">
        <v>4390</v>
      </c>
      <c r="C285" t="s">
        <v>4391</v>
      </c>
      <c r="D285" t="s">
        <v>4392</v>
      </c>
      <c r="E285" t="s">
        <v>4344</v>
      </c>
    </row>
    <row r="286" spans="1:5" x14ac:dyDescent="0.25">
      <c r="A286" t="s">
        <v>4393</v>
      </c>
      <c r="B286" t="s">
        <v>4394</v>
      </c>
      <c r="C286" t="s">
        <v>4395</v>
      </c>
      <c r="D286" t="s">
        <v>4396</v>
      </c>
      <c r="E286" t="s">
        <v>4344</v>
      </c>
    </row>
    <row r="287" spans="1:5" x14ac:dyDescent="0.25">
      <c r="A287" t="s">
        <v>4397</v>
      </c>
      <c r="B287" t="s">
        <v>4398</v>
      </c>
      <c r="C287" t="s">
        <v>4399</v>
      </c>
      <c r="D287" t="s">
        <v>4400</v>
      </c>
      <c r="E287" t="s">
        <v>4344</v>
      </c>
    </row>
    <row r="288" spans="1:5" x14ac:dyDescent="0.25">
      <c r="A288" t="s">
        <v>4401</v>
      </c>
      <c r="B288" t="s">
        <v>4402</v>
      </c>
      <c r="C288" t="s">
        <v>4403</v>
      </c>
      <c r="D288" t="s">
        <v>4404</v>
      </c>
      <c r="E288" t="s">
        <v>4344</v>
      </c>
    </row>
    <row r="289" spans="1:5" x14ac:dyDescent="0.25">
      <c r="A289" t="s">
        <v>4405</v>
      </c>
      <c r="B289" t="s">
        <v>4406</v>
      </c>
      <c r="C289" t="s">
        <v>4407</v>
      </c>
      <c r="D289" t="s">
        <v>4408</v>
      </c>
      <c r="E289" t="s">
        <v>4344</v>
      </c>
    </row>
    <row r="290" spans="1:5" x14ac:dyDescent="0.25">
      <c r="A290" t="s">
        <v>4409</v>
      </c>
      <c r="B290" t="s">
        <v>4410</v>
      </c>
      <c r="C290" t="s">
        <v>4411</v>
      </c>
      <c r="D290" t="s">
        <v>4412</v>
      </c>
      <c r="E290" t="s">
        <v>4413</v>
      </c>
    </row>
    <row r="291" spans="1:5" x14ac:dyDescent="0.25">
      <c r="A291" t="s">
        <v>4414</v>
      </c>
      <c r="B291" t="s">
        <v>4415</v>
      </c>
      <c r="C291" t="s">
        <v>4416</v>
      </c>
      <c r="D291" t="s">
        <v>4417</v>
      </c>
      <c r="E291" t="s">
        <v>4413</v>
      </c>
    </row>
    <row r="292" spans="1:5" x14ac:dyDescent="0.25">
      <c r="A292" t="s">
        <v>4418</v>
      </c>
      <c r="B292" t="s">
        <v>4419</v>
      </c>
      <c r="C292" t="s">
        <v>4420</v>
      </c>
      <c r="D292" t="s">
        <v>4421</v>
      </c>
      <c r="E292" t="s">
        <v>4413</v>
      </c>
    </row>
    <row r="293" spans="1:5" x14ac:dyDescent="0.25">
      <c r="A293" t="s">
        <v>4422</v>
      </c>
      <c r="B293" t="s">
        <v>4423</v>
      </c>
      <c r="C293" t="s">
        <v>4424</v>
      </c>
      <c r="D293" t="s">
        <v>4425</v>
      </c>
      <c r="E293" t="s">
        <v>4413</v>
      </c>
    </row>
    <row r="294" spans="1:5" x14ac:dyDescent="0.25">
      <c r="A294" t="s">
        <v>4426</v>
      </c>
      <c r="B294" t="s">
        <v>4427</v>
      </c>
      <c r="C294" t="s">
        <v>4428</v>
      </c>
      <c r="D294" t="s">
        <v>4429</v>
      </c>
      <c r="E294" t="s">
        <v>4413</v>
      </c>
    </row>
    <row r="295" spans="1:5" x14ac:dyDescent="0.25">
      <c r="A295" t="s">
        <v>4430</v>
      </c>
      <c r="B295" t="s">
        <v>4431</v>
      </c>
      <c r="C295" t="s">
        <v>4432</v>
      </c>
      <c r="D295" t="s">
        <v>4433</v>
      </c>
      <c r="E295" t="s">
        <v>4413</v>
      </c>
    </row>
    <row r="296" spans="1:5" x14ac:dyDescent="0.25">
      <c r="A296" t="s">
        <v>4434</v>
      </c>
      <c r="B296" t="s">
        <v>4435</v>
      </c>
      <c r="C296" t="s">
        <v>4436</v>
      </c>
      <c r="D296" t="s">
        <v>4437</v>
      </c>
      <c r="E296" t="s">
        <v>4413</v>
      </c>
    </row>
    <row r="297" spans="1:5" x14ac:dyDescent="0.25">
      <c r="A297" t="s">
        <v>4438</v>
      </c>
      <c r="B297" t="s">
        <v>4439</v>
      </c>
      <c r="C297" t="s">
        <v>4440</v>
      </c>
      <c r="D297" t="s">
        <v>4441</v>
      </c>
      <c r="E297" t="s">
        <v>4413</v>
      </c>
    </row>
    <row r="298" spans="1:5" x14ac:dyDescent="0.25">
      <c r="A298" t="s">
        <v>4442</v>
      </c>
      <c r="B298" t="s">
        <v>4443</v>
      </c>
      <c r="C298" t="s">
        <v>4444</v>
      </c>
      <c r="D298" t="s">
        <v>4445</v>
      </c>
      <c r="E298" t="s">
        <v>4413</v>
      </c>
    </row>
    <row r="299" spans="1:5" x14ac:dyDescent="0.25">
      <c r="A299" t="s">
        <v>4446</v>
      </c>
      <c r="B299" t="s">
        <v>4447</v>
      </c>
      <c r="C299" t="s">
        <v>4448</v>
      </c>
      <c r="D299" t="s">
        <v>4449</v>
      </c>
      <c r="E299" t="s">
        <v>4413</v>
      </c>
    </row>
    <row r="300" spans="1:5" x14ac:dyDescent="0.25">
      <c r="A300" t="s">
        <v>4450</v>
      </c>
      <c r="B300" t="s">
        <v>4451</v>
      </c>
      <c r="C300" t="s">
        <v>4452</v>
      </c>
      <c r="D300" t="s">
        <v>4453</v>
      </c>
      <c r="E300" t="s">
        <v>4413</v>
      </c>
    </row>
    <row r="301" spans="1:5" x14ac:dyDescent="0.25">
      <c r="A301" t="s">
        <v>4454</v>
      </c>
      <c r="B301" t="s">
        <v>4455</v>
      </c>
      <c r="C301" t="s">
        <v>4456</v>
      </c>
      <c r="D301" t="s">
        <v>4457</v>
      </c>
      <c r="E301" t="s">
        <v>4413</v>
      </c>
    </row>
    <row r="302" spans="1:5" x14ac:dyDescent="0.25">
      <c r="A302" t="s">
        <v>4458</v>
      </c>
      <c r="B302" t="s">
        <v>4459</v>
      </c>
      <c r="C302" t="s">
        <v>4460</v>
      </c>
      <c r="D302" t="s">
        <v>4461</v>
      </c>
      <c r="E302" t="s">
        <v>4413</v>
      </c>
    </row>
    <row r="303" spans="1:5" x14ac:dyDescent="0.25">
      <c r="A303" t="s">
        <v>4462</v>
      </c>
      <c r="B303" t="s">
        <v>4463</v>
      </c>
      <c r="C303" t="s">
        <v>4464</v>
      </c>
      <c r="D303" t="s">
        <v>4465</v>
      </c>
      <c r="E303" t="s">
        <v>4413</v>
      </c>
    </row>
    <row r="304" spans="1:5" x14ac:dyDescent="0.25">
      <c r="A304" t="s">
        <v>4466</v>
      </c>
      <c r="B304" t="s">
        <v>4467</v>
      </c>
      <c r="C304" t="s">
        <v>4468</v>
      </c>
      <c r="D304" t="s">
        <v>4465</v>
      </c>
      <c r="E304" t="s">
        <v>4413</v>
      </c>
    </row>
    <row r="305" spans="1:5" x14ac:dyDescent="0.25">
      <c r="A305" t="s">
        <v>4469</v>
      </c>
      <c r="B305" t="s">
        <v>4470</v>
      </c>
      <c r="C305" t="s">
        <v>4471</v>
      </c>
      <c r="D305" t="s">
        <v>4472</v>
      </c>
      <c r="E305" t="s">
        <v>4413</v>
      </c>
    </row>
    <row r="306" spans="1:5" x14ac:dyDescent="0.25">
      <c r="A306" t="s">
        <v>4473</v>
      </c>
      <c r="B306" t="s">
        <v>4474</v>
      </c>
      <c r="C306" t="s">
        <v>4475</v>
      </c>
      <c r="D306" t="s">
        <v>4476</v>
      </c>
      <c r="E306" t="s">
        <v>4413</v>
      </c>
    </row>
    <row r="307" spans="1:5" x14ac:dyDescent="0.25">
      <c r="A307" t="s">
        <v>4477</v>
      </c>
      <c r="B307" t="s">
        <v>4478</v>
      </c>
      <c r="C307" t="s">
        <v>4479</v>
      </c>
      <c r="D307" t="s">
        <v>4480</v>
      </c>
      <c r="E307" t="s">
        <v>4413</v>
      </c>
    </row>
    <row r="308" spans="1:5" x14ac:dyDescent="0.25">
      <c r="A308" t="s">
        <v>4481</v>
      </c>
      <c r="B308" t="s">
        <v>4482</v>
      </c>
      <c r="C308" t="s">
        <v>4483</v>
      </c>
      <c r="D308" t="s">
        <v>4484</v>
      </c>
      <c r="E308" t="s">
        <v>4413</v>
      </c>
    </row>
    <row r="309" spans="1:5" x14ac:dyDescent="0.25">
      <c r="A309" t="s">
        <v>4485</v>
      </c>
      <c r="B309" t="s">
        <v>4486</v>
      </c>
      <c r="C309" t="s">
        <v>4487</v>
      </c>
      <c r="D309" t="s">
        <v>4488</v>
      </c>
      <c r="E309" t="s">
        <v>4413</v>
      </c>
    </row>
    <row r="310" spans="1:5" x14ac:dyDescent="0.25">
      <c r="A310" t="s">
        <v>4489</v>
      </c>
      <c r="B310" t="s">
        <v>4490</v>
      </c>
      <c r="C310" t="s">
        <v>4491</v>
      </c>
      <c r="D310" t="s">
        <v>4492</v>
      </c>
      <c r="E310" t="s">
        <v>4413</v>
      </c>
    </row>
    <row r="311" spans="1:5" x14ac:dyDescent="0.25">
      <c r="A311" t="s">
        <v>4493</v>
      </c>
      <c r="B311" t="s">
        <v>4494</v>
      </c>
      <c r="C311" t="s">
        <v>4495</v>
      </c>
      <c r="D311" t="s">
        <v>4496</v>
      </c>
      <c r="E311" t="s">
        <v>4413</v>
      </c>
    </row>
    <row r="312" spans="1:5" x14ac:dyDescent="0.25">
      <c r="A312" t="s">
        <v>4497</v>
      </c>
      <c r="B312" t="s">
        <v>4498</v>
      </c>
      <c r="C312" t="s">
        <v>4499</v>
      </c>
      <c r="D312" t="s">
        <v>4500</v>
      </c>
      <c r="E312" t="s">
        <v>4501</v>
      </c>
    </row>
    <row r="313" spans="1:5" x14ac:dyDescent="0.25">
      <c r="A313" t="s">
        <v>4502</v>
      </c>
      <c r="B313" t="s">
        <v>4503</v>
      </c>
      <c r="C313" t="s">
        <v>4504</v>
      </c>
      <c r="D313" t="s">
        <v>4505</v>
      </c>
      <c r="E313" t="s">
        <v>4501</v>
      </c>
    </row>
    <row r="314" spans="1:5" x14ac:dyDescent="0.25">
      <c r="A314" t="s">
        <v>4506</v>
      </c>
      <c r="B314" t="s">
        <v>4507</v>
      </c>
      <c r="C314" t="s">
        <v>4508</v>
      </c>
      <c r="D314" t="s">
        <v>4509</v>
      </c>
      <c r="E314" t="s">
        <v>4501</v>
      </c>
    </row>
    <row r="315" spans="1:5" x14ac:dyDescent="0.25">
      <c r="A315" t="s">
        <v>4510</v>
      </c>
      <c r="B315" t="s">
        <v>4511</v>
      </c>
      <c r="C315" t="s">
        <v>4512</v>
      </c>
      <c r="D315" t="s">
        <v>4513</v>
      </c>
      <c r="E315" t="s">
        <v>4501</v>
      </c>
    </row>
    <row r="316" spans="1:5" x14ac:dyDescent="0.25">
      <c r="A316" t="s">
        <v>4514</v>
      </c>
      <c r="B316" t="s">
        <v>4515</v>
      </c>
      <c r="C316" t="s">
        <v>4516</v>
      </c>
      <c r="D316" t="s">
        <v>4517</v>
      </c>
      <c r="E316" t="s">
        <v>4501</v>
      </c>
    </row>
    <row r="317" spans="1:5" x14ac:dyDescent="0.25">
      <c r="A317" t="s">
        <v>4518</v>
      </c>
      <c r="B317" t="s">
        <v>4519</v>
      </c>
      <c r="C317" t="s">
        <v>4520</v>
      </c>
      <c r="D317" t="s">
        <v>4521</v>
      </c>
      <c r="E317" t="s">
        <v>4501</v>
      </c>
    </row>
    <row r="318" spans="1:5" x14ac:dyDescent="0.25">
      <c r="A318" t="s">
        <v>4522</v>
      </c>
      <c r="B318" t="s">
        <v>4523</v>
      </c>
      <c r="C318" t="s">
        <v>4524</v>
      </c>
      <c r="D318" t="s">
        <v>4525</v>
      </c>
      <c r="E318" t="s">
        <v>4501</v>
      </c>
    </row>
    <row r="319" spans="1:5" x14ac:dyDescent="0.25">
      <c r="A319" t="s">
        <v>4526</v>
      </c>
      <c r="B319" t="s">
        <v>4527</v>
      </c>
      <c r="C319" t="s">
        <v>4528</v>
      </c>
      <c r="D319" t="s">
        <v>4529</v>
      </c>
      <c r="E319" t="s">
        <v>4501</v>
      </c>
    </row>
    <row r="320" spans="1:5" x14ac:dyDescent="0.25">
      <c r="A320" t="s">
        <v>4530</v>
      </c>
      <c r="B320" t="s">
        <v>4531</v>
      </c>
      <c r="C320" t="s">
        <v>4532</v>
      </c>
      <c r="D320" t="s">
        <v>4533</v>
      </c>
      <c r="E320" t="s">
        <v>4501</v>
      </c>
    </row>
    <row r="321" spans="1:5" x14ac:dyDescent="0.25">
      <c r="A321" t="s">
        <v>4534</v>
      </c>
      <c r="B321" t="s">
        <v>4535</v>
      </c>
      <c r="C321" t="s">
        <v>4536</v>
      </c>
      <c r="D321" t="s">
        <v>4537</v>
      </c>
      <c r="E321" t="s">
        <v>4501</v>
      </c>
    </row>
    <row r="322" spans="1:5" x14ac:dyDescent="0.25">
      <c r="A322" t="s">
        <v>4538</v>
      </c>
      <c r="B322" t="s">
        <v>4539</v>
      </c>
      <c r="C322" t="s">
        <v>4540</v>
      </c>
      <c r="D322" t="s">
        <v>4541</v>
      </c>
      <c r="E322" t="s">
        <v>4501</v>
      </c>
    </row>
    <row r="323" spans="1:5" x14ac:dyDescent="0.25">
      <c r="A323" t="s">
        <v>4542</v>
      </c>
      <c r="B323" t="s">
        <v>4543</v>
      </c>
      <c r="C323" t="s">
        <v>4544</v>
      </c>
      <c r="D323" t="s">
        <v>4545</v>
      </c>
      <c r="E323" t="s">
        <v>4501</v>
      </c>
    </row>
    <row r="324" spans="1:5" x14ac:dyDescent="0.25">
      <c r="A324" t="s">
        <v>4546</v>
      </c>
      <c r="B324" t="s">
        <v>4547</v>
      </c>
      <c r="C324" t="s">
        <v>4548</v>
      </c>
      <c r="D324" t="s">
        <v>4549</v>
      </c>
      <c r="E324" t="s">
        <v>4501</v>
      </c>
    </row>
    <row r="325" spans="1:5" x14ac:dyDescent="0.25">
      <c r="A325" t="s">
        <v>4550</v>
      </c>
      <c r="B325" t="s">
        <v>4551</v>
      </c>
      <c r="C325" t="s">
        <v>4552</v>
      </c>
      <c r="D325" t="s">
        <v>4553</v>
      </c>
      <c r="E325" t="s">
        <v>4501</v>
      </c>
    </row>
    <row r="326" spans="1:5" x14ac:dyDescent="0.25">
      <c r="A326" t="s">
        <v>4554</v>
      </c>
      <c r="B326" t="s">
        <v>4555</v>
      </c>
      <c r="C326" t="s">
        <v>4556</v>
      </c>
      <c r="D326" t="s">
        <v>4557</v>
      </c>
      <c r="E326" t="s">
        <v>4501</v>
      </c>
    </row>
    <row r="327" spans="1:5" x14ac:dyDescent="0.25">
      <c r="A327" t="s">
        <v>4558</v>
      </c>
      <c r="B327" t="s">
        <v>4559</v>
      </c>
      <c r="C327" t="s">
        <v>4560</v>
      </c>
      <c r="D327" t="s">
        <v>4561</v>
      </c>
      <c r="E327" t="s">
        <v>4501</v>
      </c>
    </row>
    <row r="328" spans="1:5" x14ac:dyDescent="0.25">
      <c r="A328" t="s">
        <v>4562</v>
      </c>
      <c r="B328" t="s">
        <v>4563</v>
      </c>
      <c r="C328" t="s">
        <v>4564</v>
      </c>
      <c r="D328" t="s">
        <v>4565</v>
      </c>
      <c r="E328" t="s">
        <v>4501</v>
      </c>
    </row>
    <row r="329" spans="1:5" x14ac:dyDescent="0.25">
      <c r="A329" t="s">
        <v>4566</v>
      </c>
      <c r="B329" t="s">
        <v>4567</v>
      </c>
      <c r="C329" t="s">
        <v>4568</v>
      </c>
      <c r="D329" t="s">
        <v>4569</v>
      </c>
      <c r="E329" t="s">
        <v>4501</v>
      </c>
    </row>
    <row r="330" spans="1:5" x14ac:dyDescent="0.25">
      <c r="A330" t="s">
        <v>4570</v>
      </c>
      <c r="B330" t="s">
        <v>4571</v>
      </c>
      <c r="C330" t="s">
        <v>4572</v>
      </c>
      <c r="D330" t="s">
        <v>4573</v>
      </c>
      <c r="E330" t="s">
        <v>4501</v>
      </c>
    </row>
    <row r="331" spans="1:5" x14ac:dyDescent="0.25">
      <c r="A331" t="s">
        <v>4574</v>
      </c>
      <c r="B331" t="s">
        <v>4575</v>
      </c>
      <c r="C331" t="s">
        <v>4576</v>
      </c>
      <c r="D331" t="s">
        <v>4577</v>
      </c>
      <c r="E331" t="s">
        <v>4501</v>
      </c>
    </row>
    <row r="332" spans="1:5" x14ac:dyDescent="0.25">
      <c r="A332" t="s">
        <v>4578</v>
      </c>
      <c r="B332" t="s">
        <v>4579</v>
      </c>
      <c r="C332" t="s">
        <v>4580</v>
      </c>
      <c r="D332" t="s">
        <v>4581</v>
      </c>
      <c r="E332" t="s">
        <v>4501</v>
      </c>
    </row>
    <row r="333" spans="1:5" x14ac:dyDescent="0.25">
      <c r="A333" t="s">
        <v>4582</v>
      </c>
      <c r="B333" t="s">
        <v>4583</v>
      </c>
      <c r="C333" t="s">
        <v>4584</v>
      </c>
      <c r="D333" t="s">
        <v>4585</v>
      </c>
      <c r="E333" t="s">
        <v>4501</v>
      </c>
    </row>
    <row r="334" spans="1:5" x14ac:dyDescent="0.25">
      <c r="A334" t="s">
        <v>4586</v>
      </c>
      <c r="B334" t="s">
        <v>4587</v>
      </c>
      <c r="C334" t="s">
        <v>4588</v>
      </c>
      <c r="D334" t="s">
        <v>4589</v>
      </c>
      <c r="E334" t="s">
        <v>4501</v>
      </c>
    </row>
    <row r="335" spans="1:5" x14ac:dyDescent="0.25">
      <c r="A335" t="s">
        <v>4590</v>
      </c>
      <c r="B335" t="s">
        <v>4591</v>
      </c>
      <c r="C335" t="s">
        <v>4592</v>
      </c>
      <c r="D335" t="s">
        <v>4593</v>
      </c>
      <c r="E335" t="s">
        <v>4501</v>
      </c>
    </row>
    <row r="336" spans="1:5" x14ac:dyDescent="0.25">
      <c r="A336" t="s">
        <v>4594</v>
      </c>
      <c r="B336" t="s">
        <v>4595</v>
      </c>
      <c r="C336" t="s">
        <v>4596</v>
      </c>
      <c r="D336" t="s">
        <v>4597</v>
      </c>
      <c r="E336" t="s">
        <v>4501</v>
      </c>
    </row>
    <row r="337" spans="1:5" x14ac:dyDescent="0.25">
      <c r="A337" t="s">
        <v>4598</v>
      </c>
      <c r="B337" t="s">
        <v>4599</v>
      </c>
      <c r="C337" t="s">
        <v>4600</v>
      </c>
      <c r="D337" t="s">
        <v>4601</v>
      </c>
      <c r="E337" t="s">
        <v>4501</v>
      </c>
    </row>
    <row r="338" spans="1:5" x14ac:dyDescent="0.25">
      <c r="A338" t="s">
        <v>4602</v>
      </c>
      <c r="B338" t="s">
        <v>4603</v>
      </c>
      <c r="C338" t="s">
        <v>4604</v>
      </c>
      <c r="D338" t="s">
        <v>4605</v>
      </c>
      <c r="E338" t="s">
        <v>4501</v>
      </c>
    </row>
    <row r="339" spans="1:5" x14ac:dyDescent="0.25">
      <c r="A339" t="s">
        <v>4606</v>
      </c>
      <c r="B339" t="s">
        <v>4607</v>
      </c>
      <c r="C339" t="s">
        <v>4608</v>
      </c>
      <c r="D339" t="s">
        <v>4609</v>
      </c>
      <c r="E339" t="s">
        <v>4501</v>
      </c>
    </row>
    <row r="340" spans="1:5" x14ac:dyDescent="0.25">
      <c r="A340" t="s">
        <v>4610</v>
      </c>
      <c r="B340" t="s">
        <v>4611</v>
      </c>
      <c r="C340" t="s">
        <v>4612</v>
      </c>
      <c r="D340" t="s">
        <v>4613</v>
      </c>
      <c r="E340" t="s">
        <v>4501</v>
      </c>
    </row>
    <row r="341" spans="1:5" x14ac:dyDescent="0.25">
      <c r="A341" t="s">
        <v>4614</v>
      </c>
      <c r="B341" t="s">
        <v>4615</v>
      </c>
      <c r="C341" t="s">
        <v>4616</v>
      </c>
      <c r="D341" t="s">
        <v>4617</v>
      </c>
      <c r="E341" t="s">
        <v>4501</v>
      </c>
    </row>
    <row r="342" spans="1:5" x14ac:dyDescent="0.25">
      <c r="A342" t="s">
        <v>4618</v>
      </c>
      <c r="B342" t="s">
        <v>4619</v>
      </c>
      <c r="C342" t="s">
        <v>4620</v>
      </c>
      <c r="D342" t="s">
        <v>4621</v>
      </c>
      <c r="E342" t="s">
        <v>4501</v>
      </c>
    </row>
    <row r="343" spans="1:5" x14ac:dyDescent="0.25">
      <c r="A343" t="s">
        <v>4622</v>
      </c>
      <c r="B343" t="s">
        <v>4623</v>
      </c>
      <c r="C343" t="s">
        <v>4624</v>
      </c>
      <c r="D343" t="s">
        <v>4625</v>
      </c>
      <c r="E343" t="s">
        <v>4501</v>
      </c>
    </row>
    <row r="344" spans="1:5" x14ac:dyDescent="0.25">
      <c r="A344" t="s">
        <v>4626</v>
      </c>
      <c r="B344" t="s">
        <v>4627</v>
      </c>
      <c r="C344" t="s">
        <v>4628</v>
      </c>
      <c r="D344" t="s">
        <v>4629</v>
      </c>
      <c r="E344" t="s">
        <v>4501</v>
      </c>
    </row>
    <row r="345" spans="1:5" x14ac:dyDescent="0.25">
      <c r="A345" t="s">
        <v>4630</v>
      </c>
      <c r="B345" t="s">
        <v>4631</v>
      </c>
      <c r="C345" t="s">
        <v>4632</v>
      </c>
      <c r="D345" t="s">
        <v>4633</v>
      </c>
      <c r="E345" t="s">
        <v>4501</v>
      </c>
    </row>
    <row r="346" spans="1:5" x14ac:dyDescent="0.25">
      <c r="A346" t="s">
        <v>4634</v>
      </c>
      <c r="B346" t="s">
        <v>4635</v>
      </c>
      <c r="C346" t="s">
        <v>4636</v>
      </c>
      <c r="D346" t="s">
        <v>4637</v>
      </c>
      <c r="E346" t="s">
        <v>4638</v>
      </c>
    </row>
    <row r="347" spans="1:5" x14ac:dyDescent="0.25">
      <c r="A347" t="s">
        <v>4639</v>
      </c>
      <c r="B347" t="s">
        <v>4640</v>
      </c>
      <c r="C347" t="s">
        <v>4641</v>
      </c>
      <c r="D347" t="s">
        <v>4642</v>
      </c>
      <c r="E347" t="s">
        <v>4638</v>
      </c>
    </row>
    <row r="348" spans="1:5" x14ac:dyDescent="0.25">
      <c r="A348" t="s">
        <v>4643</v>
      </c>
      <c r="B348" t="s">
        <v>4644</v>
      </c>
      <c r="C348" t="s">
        <v>4645</v>
      </c>
      <c r="D348" t="s">
        <v>4646</v>
      </c>
      <c r="E348" t="s">
        <v>4638</v>
      </c>
    </row>
    <row r="349" spans="1:5" x14ac:dyDescent="0.25">
      <c r="A349" t="s">
        <v>4647</v>
      </c>
      <c r="B349" t="s">
        <v>4648</v>
      </c>
      <c r="C349" t="s">
        <v>4649</v>
      </c>
      <c r="D349" t="s">
        <v>4650</v>
      </c>
      <c r="E349" t="s">
        <v>4638</v>
      </c>
    </row>
    <row r="350" spans="1:5" x14ac:dyDescent="0.25">
      <c r="A350" t="s">
        <v>4651</v>
      </c>
      <c r="B350" t="s">
        <v>4652</v>
      </c>
      <c r="C350" t="s">
        <v>4653</v>
      </c>
      <c r="D350" t="s">
        <v>4654</v>
      </c>
      <c r="E350" t="s">
        <v>4638</v>
      </c>
    </row>
    <row r="351" spans="1:5" x14ac:dyDescent="0.25">
      <c r="A351" t="s">
        <v>4655</v>
      </c>
      <c r="B351" t="s">
        <v>4656</v>
      </c>
      <c r="C351" t="s">
        <v>4657</v>
      </c>
      <c r="D351" t="s">
        <v>4658</v>
      </c>
      <c r="E351" t="s">
        <v>4638</v>
      </c>
    </row>
    <row r="352" spans="1:5" x14ac:dyDescent="0.25">
      <c r="A352" t="s">
        <v>4659</v>
      </c>
      <c r="B352" t="s">
        <v>4660</v>
      </c>
      <c r="C352" t="s">
        <v>4661</v>
      </c>
      <c r="D352" t="s">
        <v>4662</v>
      </c>
      <c r="E352" t="s">
        <v>4638</v>
      </c>
    </row>
    <row r="353" spans="1:5" x14ac:dyDescent="0.25">
      <c r="A353" t="s">
        <v>4663</v>
      </c>
      <c r="B353" t="s">
        <v>4664</v>
      </c>
      <c r="C353" t="s">
        <v>4665</v>
      </c>
      <c r="D353" t="s">
        <v>4666</v>
      </c>
      <c r="E353" t="s">
        <v>4638</v>
      </c>
    </row>
    <row r="354" spans="1:5" x14ac:dyDescent="0.25">
      <c r="A354" t="s">
        <v>4667</v>
      </c>
      <c r="B354" t="s">
        <v>4668</v>
      </c>
      <c r="C354" t="s">
        <v>4669</v>
      </c>
      <c r="D354" t="s">
        <v>4670</v>
      </c>
      <c r="E354" t="s">
        <v>4638</v>
      </c>
    </row>
    <row r="355" spans="1:5" x14ac:dyDescent="0.25">
      <c r="A355" t="s">
        <v>4671</v>
      </c>
      <c r="B355" t="s">
        <v>4672</v>
      </c>
      <c r="C355" t="s">
        <v>4673</v>
      </c>
      <c r="D355" t="s">
        <v>4674</v>
      </c>
      <c r="E355" t="s">
        <v>4675</v>
      </c>
    </row>
    <row r="356" spans="1:5" x14ac:dyDescent="0.25">
      <c r="A356" t="s">
        <v>4676</v>
      </c>
      <c r="B356" t="s">
        <v>4677</v>
      </c>
      <c r="C356" t="s">
        <v>4678</v>
      </c>
      <c r="D356" t="s">
        <v>4679</v>
      </c>
      <c r="E356" t="s">
        <v>4675</v>
      </c>
    </row>
    <row r="357" spans="1:5" x14ac:dyDescent="0.25">
      <c r="A357" t="s">
        <v>4680</v>
      </c>
      <c r="B357" t="s">
        <v>4681</v>
      </c>
      <c r="C357" t="s">
        <v>4682</v>
      </c>
      <c r="D357" t="s">
        <v>4683</v>
      </c>
      <c r="E357" t="s">
        <v>4675</v>
      </c>
    </row>
    <row r="358" spans="1:5" x14ac:dyDescent="0.25">
      <c r="A358" t="s">
        <v>4684</v>
      </c>
      <c r="B358" t="s">
        <v>4685</v>
      </c>
      <c r="C358" t="s">
        <v>4686</v>
      </c>
      <c r="D358" t="s">
        <v>4687</v>
      </c>
      <c r="E358" t="s">
        <v>4675</v>
      </c>
    </row>
    <row r="359" spans="1:5" x14ac:dyDescent="0.25">
      <c r="A359" t="s">
        <v>4688</v>
      </c>
      <c r="B359" t="s">
        <v>4689</v>
      </c>
      <c r="C359" t="s">
        <v>4690</v>
      </c>
      <c r="D359" t="s">
        <v>4691</v>
      </c>
      <c r="E359" t="s">
        <v>4675</v>
      </c>
    </row>
    <row r="360" spans="1:5" x14ac:dyDescent="0.25">
      <c r="A360" t="s">
        <v>4692</v>
      </c>
      <c r="B360" t="s">
        <v>4693</v>
      </c>
      <c r="C360" t="s">
        <v>4694</v>
      </c>
      <c r="D360" t="s">
        <v>4695</v>
      </c>
      <c r="E360" t="s">
        <v>4675</v>
      </c>
    </row>
    <row r="361" spans="1:5" x14ac:dyDescent="0.25">
      <c r="A361" t="s">
        <v>4696</v>
      </c>
      <c r="B361" t="s">
        <v>4697</v>
      </c>
      <c r="C361" t="s">
        <v>4698</v>
      </c>
      <c r="D361" t="s">
        <v>4699</v>
      </c>
      <c r="E361" t="s">
        <v>4675</v>
      </c>
    </row>
    <row r="362" spans="1:5" x14ac:dyDescent="0.25">
      <c r="A362" t="s">
        <v>4700</v>
      </c>
      <c r="B362" t="s">
        <v>4701</v>
      </c>
      <c r="C362" t="s">
        <v>4702</v>
      </c>
      <c r="D362" t="s">
        <v>4703</v>
      </c>
      <c r="E362" t="s">
        <v>4675</v>
      </c>
    </row>
    <row r="363" spans="1:5" x14ac:dyDescent="0.25">
      <c r="A363" t="s">
        <v>4704</v>
      </c>
      <c r="B363" t="s">
        <v>4705</v>
      </c>
      <c r="C363" t="s">
        <v>4706</v>
      </c>
      <c r="D363" t="s">
        <v>4707</v>
      </c>
      <c r="E363" t="s">
        <v>4675</v>
      </c>
    </row>
    <row r="364" spans="1:5" x14ac:dyDescent="0.25">
      <c r="A364" t="s">
        <v>4708</v>
      </c>
      <c r="B364" t="s">
        <v>4709</v>
      </c>
      <c r="C364" t="s">
        <v>4710</v>
      </c>
      <c r="D364" t="s">
        <v>4711</v>
      </c>
      <c r="E364" t="s">
        <v>4675</v>
      </c>
    </row>
    <row r="365" spans="1:5" x14ac:dyDescent="0.25">
      <c r="A365" t="s">
        <v>4712</v>
      </c>
      <c r="B365" t="s">
        <v>4713</v>
      </c>
      <c r="C365" t="s">
        <v>4714</v>
      </c>
      <c r="D365" t="s">
        <v>4715</v>
      </c>
      <c r="E365" t="s">
        <v>4675</v>
      </c>
    </row>
    <row r="366" spans="1:5" x14ac:dyDescent="0.25">
      <c r="A366" t="s">
        <v>4716</v>
      </c>
      <c r="B366" t="s">
        <v>4717</v>
      </c>
      <c r="C366" t="s">
        <v>4718</v>
      </c>
      <c r="D366" t="s">
        <v>4719</v>
      </c>
      <c r="E366" t="s">
        <v>4675</v>
      </c>
    </row>
    <row r="367" spans="1:5" x14ac:dyDescent="0.25">
      <c r="A367" t="s">
        <v>4720</v>
      </c>
      <c r="B367" t="s">
        <v>4721</v>
      </c>
      <c r="C367" t="s">
        <v>4722</v>
      </c>
      <c r="D367" t="s">
        <v>4723</v>
      </c>
      <c r="E367" t="s">
        <v>4675</v>
      </c>
    </row>
    <row r="368" spans="1:5" x14ac:dyDescent="0.25">
      <c r="A368" t="s">
        <v>4724</v>
      </c>
      <c r="B368" t="s">
        <v>4725</v>
      </c>
      <c r="C368" t="s">
        <v>4726</v>
      </c>
      <c r="D368" t="s">
        <v>4727</v>
      </c>
      <c r="E368" t="s">
        <v>4675</v>
      </c>
    </row>
    <row r="369" spans="1:5" x14ac:dyDescent="0.25">
      <c r="A369" t="s">
        <v>4728</v>
      </c>
      <c r="B369" t="s">
        <v>4729</v>
      </c>
      <c r="C369" t="s">
        <v>4730</v>
      </c>
      <c r="D369" t="s">
        <v>4731</v>
      </c>
      <c r="E369" t="s">
        <v>4675</v>
      </c>
    </row>
    <row r="370" spans="1:5" x14ac:dyDescent="0.25">
      <c r="A370" t="s">
        <v>4732</v>
      </c>
      <c r="B370" t="s">
        <v>4733</v>
      </c>
      <c r="C370" t="s">
        <v>4734</v>
      </c>
      <c r="D370" t="s">
        <v>4735</v>
      </c>
      <c r="E370" t="s">
        <v>4675</v>
      </c>
    </row>
    <row r="371" spans="1:5" x14ac:dyDescent="0.25">
      <c r="A371" t="s">
        <v>4736</v>
      </c>
      <c r="B371" t="s">
        <v>4737</v>
      </c>
      <c r="C371" t="s">
        <v>4738</v>
      </c>
      <c r="D371" t="s">
        <v>4739</v>
      </c>
      <c r="E371" t="s">
        <v>4675</v>
      </c>
    </row>
    <row r="372" spans="1:5" x14ac:dyDescent="0.25">
      <c r="A372" t="s">
        <v>4740</v>
      </c>
      <c r="B372" t="s">
        <v>4741</v>
      </c>
      <c r="C372" t="s">
        <v>4742</v>
      </c>
      <c r="D372" t="s">
        <v>4743</v>
      </c>
      <c r="E372" t="s">
        <v>4675</v>
      </c>
    </row>
    <row r="373" spans="1:5" x14ac:dyDescent="0.25">
      <c r="A373" t="s">
        <v>4744</v>
      </c>
      <c r="B373" t="s">
        <v>4745</v>
      </c>
      <c r="C373" t="s">
        <v>4746</v>
      </c>
      <c r="D373" t="s">
        <v>4691</v>
      </c>
      <c r="E373" t="s">
        <v>4675</v>
      </c>
    </row>
    <row r="374" spans="1:5" x14ac:dyDescent="0.25">
      <c r="A374" t="s">
        <v>4747</v>
      </c>
      <c r="B374" t="s">
        <v>4748</v>
      </c>
      <c r="C374" t="s">
        <v>4749</v>
      </c>
      <c r="D374" t="s">
        <v>4750</v>
      </c>
      <c r="E374" t="s">
        <v>4675</v>
      </c>
    </row>
    <row r="375" spans="1:5" x14ac:dyDescent="0.25">
      <c r="A375" t="s">
        <v>4751</v>
      </c>
      <c r="B375" t="s">
        <v>4752</v>
      </c>
      <c r="C375" t="s">
        <v>4753</v>
      </c>
      <c r="D375" t="s">
        <v>4754</v>
      </c>
      <c r="E375" t="s">
        <v>4675</v>
      </c>
    </row>
    <row r="376" spans="1:5" x14ac:dyDescent="0.25">
      <c r="A376" t="s">
        <v>4755</v>
      </c>
      <c r="B376" t="s">
        <v>4756</v>
      </c>
      <c r="C376" t="s">
        <v>4757</v>
      </c>
      <c r="D376" t="s">
        <v>4758</v>
      </c>
      <c r="E376" t="s">
        <v>4675</v>
      </c>
    </row>
    <row r="377" spans="1:5" x14ac:dyDescent="0.25">
      <c r="A377" t="s">
        <v>4759</v>
      </c>
      <c r="B377" t="s">
        <v>4760</v>
      </c>
      <c r="C377" t="s">
        <v>4761</v>
      </c>
      <c r="D377" t="s">
        <v>4715</v>
      </c>
      <c r="E377" t="s">
        <v>4675</v>
      </c>
    </row>
    <row r="378" spans="1:5" x14ac:dyDescent="0.25">
      <c r="A378" t="s">
        <v>4762</v>
      </c>
      <c r="B378" t="s">
        <v>4763</v>
      </c>
      <c r="C378" t="s">
        <v>4764</v>
      </c>
      <c r="D378" t="s">
        <v>4765</v>
      </c>
      <c r="E378" t="s">
        <v>4675</v>
      </c>
    </row>
    <row r="379" spans="1:5" x14ac:dyDescent="0.25">
      <c r="A379" t="s">
        <v>4766</v>
      </c>
      <c r="B379" t="s">
        <v>4767</v>
      </c>
      <c r="C379" t="s">
        <v>4768</v>
      </c>
      <c r="D379" t="s">
        <v>4769</v>
      </c>
      <c r="E379" t="s">
        <v>4675</v>
      </c>
    </row>
    <row r="380" spans="1:5" x14ac:dyDescent="0.25">
      <c r="A380" t="s">
        <v>4770</v>
      </c>
      <c r="B380" t="s">
        <v>4771</v>
      </c>
      <c r="C380" t="s">
        <v>4772</v>
      </c>
      <c r="D380" t="s">
        <v>4773</v>
      </c>
      <c r="E380" t="s">
        <v>4774</v>
      </c>
    </row>
    <row r="381" spans="1:5" x14ac:dyDescent="0.25">
      <c r="A381" t="s">
        <v>4775</v>
      </c>
      <c r="B381" t="s">
        <v>4776</v>
      </c>
      <c r="C381" t="s">
        <v>4777</v>
      </c>
      <c r="D381" t="s">
        <v>4778</v>
      </c>
      <c r="E381" t="s">
        <v>4774</v>
      </c>
    </row>
    <row r="382" spans="1:5" x14ac:dyDescent="0.25">
      <c r="A382" t="s">
        <v>4779</v>
      </c>
      <c r="B382" t="s">
        <v>4780</v>
      </c>
      <c r="C382" t="s">
        <v>4781</v>
      </c>
      <c r="D382" t="s">
        <v>4782</v>
      </c>
      <c r="E382" t="s">
        <v>4774</v>
      </c>
    </row>
    <row r="383" spans="1:5" x14ac:dyDescent="0.25">
      <c r="A383" t="s">
        <v>4783</v>
      </c>
      <c r="B383" t="s">
        <v>4784</v>
      </c>
      <c r="C383" t="s">
        <v>4785</v>
      </c>
      <c r="D383" t="s">
        <v>4786</v>
      </c>
      <c r="E383" t="s">
        <v>4774</v>
      </c>
    </row>
    <row r="384" spans="1:5" x14ac:dyDescent="0.25">
      <c r="A384" t="s">
        <v>4787</v>
      </c>
      <c r="B384" t="s">
        <v>4788</v>
      </c>
      <c r="C384" t="s">
        <v>4789</v>
      </c>
      <c r="D384" t="s">
        <v>4790</v>
      </c>
      <c r="E384" t="s">
        <v>4774</v>
      </c>
    </row>
    <row r="385" spans="1:5" x14ac:dyDescent="0.25">
      <c r="A385" t="s">
        <v>4791</v>
      </c>
      <c r="B385" t="s">
        <v>4792</v>
      </c>
      <c r="C385" t="s">
        <v>4793</v>
      </c>
      <c r="D385" t="s">
        <v>4794</v>
      </c>
      <c r="E385" t="s">
        <v>4774</v>
      </c>
    </row>
    <row r="386" spans="1:5" x14ac:dyDescent="0.25">
      <c r="A386" t="s">
        <v>4795</v>
      </c>
      <c r="B386" t="s">
        <v>4796</v>
      </c>
      <c r="C386" t="s">
        <v>4797</v>
      </c>
      <c r="D386" t="s">
        <v>4798</v>
      </c>
      <c r="E386" t="s">
        <v>4774</v>
      </c>
    </row>
    <row r="387" spans="1:5" x14ac:dyDescent="0.25">
      <c r="A387" t="s">
        <v>4799</v>
      </c>
      <c r="B387" t="s">
        <v>4800</v>
      </c>
      <c r="C387" t="s">
        <v>4801</v>
      </c>
      <c r="D387" t="s">
        <v>4802</v>
      </c>
      <c r="E387" t="s">
        <v>4803</v>
      </c>
    </row>
    <row r="388" spans="1:5" x14ac:dyDescent="0.25">
      <c r="A388" t="s">
        <v>4804</v>
      </c>
      <c r="B388" t="s">
        <v>4805</v>
      </c>
      <c r="C388" t="s">
        <v>4806</v>
      </c>
      <c r="D388" t="s">
        <v>4807</v>
      </c>
      <c r="E388" t="s">
        <v>4803</v>
      </c>
    </row>
    <row r="389" spans="1:5" x14ac:dyDescent="0.25">
      <c r="A389" t="s">
        <v>4808</v>
      </c>
      <c r="B389" t="s">
        <v>4809</v>
      </c>
      <c r="C389" t="s">
        <v>4810</v>
      </c>
      <c r="D389" t="s">
        <v>4811</v>
      </c>
      <c r="E389" t="s">
        <v>4803</v>
      </c>
    </row>
    <row r="390" spans="1:5" x14ac:dyDescent="0.25">
      <c r="A390" t="s">
        <v>4812</v>
      </c>
      <c r="B390" t="s">
        <v>4813</v>
      </c>
      <c r="C390" t="s">
        <v>4814</v>
      </c>
      <c r="D390" t="s">
        <v>4815</v>
      </c>
      <c r="E390" t="s">
        <v>4803</v>
      </c>
    </row>
    <row r="391" spans="1:5" x14ac:dyDescent="0.25">
      <c r="A391" t="s">
        <v>4816</v>
      </c>
      <c r="B391" t="s">
        <v>4817</v>
      </c>
      <c r="C391" t="s">
        <v>4818</v>
      </c>
      <c r="D391" t="s">
        <v>4819</v>
      </c>
      <c r="E391" t="s">
        <v>4803</v>
      </c>
    </row>
    <row r="392" spans="1:5" x14ac:dyDescent="0.25">
      <c r="A392" t="s">
        <v>4820</v>
      </c>
      <c r="B392" t="s">
        <v>4821</v>
      </c>
      <c r="C392" t="s">
        <v>4822</v>
      </c>
      <c r="D392" t="s">
        <v>4823</v>
      </c>
      <c r="E392" t="s">
        <v>4803</v>
      </c>
    </row>
    <row r="393" spans="1:5" x14ac:dyDescent="0.25">
      <c r="A393" t="s">
        <v>4824</v>
      </c>
      <c r="B393" t="s">
        <v>4825</v>
      </c>
      <c r="C393" t="s">
        <v>4826</v>
      </c>
      <c r="D393" t="s">
        <v>4827</v>
      </c>
      <c r="E393" t="s">
        <v>4828</v>
      </c>
    </row>
    <row r="394" spans="1:5" x14ac:dyDescent="0.25">
      <c r="A394" t="s">
        <v>4829</v>
      </c>
      <c r="B394" t="s">
        <v>4830</v>
      </c>
      <c r="C394" t="s">
        <v>4831</v>
      </c>
      <c r="D394" t="s">
        <v>4832</v>
      </c>
      <c r="E394" t="s">
        <v>4828</v>
      </c>
    </row>
    <row r="395" spans="1:5" x14ac:dyDescent="0.25">
      <c r="A395" t="s">
        <v>4833</v>
      </c>
      <c r="B395" t="s">
        <v>4834</v>
      </c>
      <c r="C395" t="s">
        <v>4835</v>
      </c>
      <c r="D395" t="s">
        <v>4836</v>
      </c>
      <c r="E395" t="s">
        <v>4828</v>
      </c>
    </row>
    <row r="396" spans="1:5" x14ac:dyDescent="0.25">
      <c r="A396" t="s">
        <v>4837</v>
      </c>
      <c r="B396" t="s">
        <v>4838</v>
      </c>
      <c r="C396" t="s">
        <v>4839</v>
      </c>
      <c r="D396" t="s">
        <v>4840</v>
      </c>
      <c r="E396" t="s">
        <v>4828</v>
      </c>
    </row>
    <row r="397" spans="1:5" x14ac:dyDescent="0.25">
      <c r="A397" t="s">
        <v>4841</v>
      </c>
      <c r="B397" t="s">
        <v>4842</v>
      </c>
      <c r="C397" t="s">
        <v>4843</v>
      </c>
      <c r="D397" t="s">
        <v>4844</v>
      </c>
      <c r="E397" t="s">
        <v>4828</v>
      </c>
    </row>
    <row r="398" spans="1:5" x14ac:dyDescent="0.25">
      <c r="A398" t="s">
        <v>4845</v>
      </c>
      <c r="B398" t="s">
        <v>4846</v>
      </c>
      <c r="C398" t="s">
        <v>4847</v>
      </c>
      <c r="D398" t="s">
        <v>4848</v>
      </c>
      <c r="E398" t="s">
        <v>4828</v>
      </c>
    </row>
    <row r="399" spans="1:5" x14ac:dyDescent="0.25">
      <c r="A399" t="s">
        <v>4849</v>
      </c>
      <c r="B399" t="s">
        <v>4850</v>
      </c>
      <c r="C399" t="s">
        <v>4851</v>
      </c>
      <c r="D399" t="s">
        <v>4852</v>
      </c>
      <c r="E399" t="s">
        <v>4828</v>
      </c>
    </row>
    <row r="400" spans="1:5" x14ac:dyDescent="0.25">
      <c r="A400" t="s">
        <v>4853</v>
      </c>
      <c r="B400" t="s">
        <v>4854</v>
      </c>
      <c r="C400" t="s">
        <v>4855</v>
      </c>
      <c r="D400" t="s">
        <v>4856</v>
      </c>
      <c r="E400" t="s">
        <v>4828</v>
      </c>
    </row>
    <row r="401" spans="1:5" x14ac:dyDescent="0.25">
      <c r="A401" t="s">
        <v>4857</v>
      </c>
      <c r="B401" t="s">
        <v>4858</v>
      </c>
      <c r="C401" t="s">
        <v>4859</v>
      </c>
      <c r="D401" t="s">
        <v>4860</v>
      </c>
      <c r="E401" t="s">
        <v>4828</v>
      </c>
    </row>
    <row r="402" spans="1:5" x14ac:dyDescent="0.25">
      <c r="A402" t="s">
        <v>4861</v>
      </c>
      <c r="B402" t="s">
        <v>4862</v>
      </c>
      <c r="C402" t="s">
        <v>4863</v>
      </c>
      <c r="D402" t="s">
        <v>4864</v>
      </c>
      <c r="E402" t="s">
        <v>4828</v>
      </c>
    </row>
    <row r="403" spans="1:5" x14ac:dyDescent="0.25">
      <c r="A403" t="s">
        <v>4865</v>
      </c>
      <c r="B403" t="s">
        <v>4866</v>
      </c>
      <c r="C403" t="s">
        <v>4867</v>
      </c>
      <c r="D403" t="s">
        <v>4868</v>
      </c>
      <c r="E403" t="s">
        <v>4828</v>
      </c>
    </row>
    <row r="404" spans="1:5" x14ac:dyDescent="0.25">
      <c r="A404" t="s">
        <v>4869</v>
      </c>
      <c r="B404" t="s">
        <v>4870</v>
      </c>
      <c r="C404" t="s">
        <v>4871</v>
      </c>
      <c r="D404" t="s">
        <v>4872</v>
      </c>
      <c r="E404" t="s">
        <v>4828</v>
      </c>
    </row>
    <row r="405" spans="1:5" x14ac:dyDescent="0.25">
      <c r="A405" t="s">
        <v>4873</v>
      </c>
      <c r="B405" t="s">
        <v>4874</v>
      </c>
      <c r="C405" t="s">
        <v>4875</v>
      </c>
      <c r="D405" t="s">
        <v>4876</v>
      </c>
      <c r="E405" t="s">
        <v>4828</v>
      </c>
    </row>
    <row r="406" spans="1:5" x14ac:dyDescent="0.25">
      <c r="A406" t="s">
        <v>4877</v>
      </c>
      <c r="B406" t="s">
        <v>4878</v>
      </c>
      <c r="C406" t="s">
        <v>4879</v>
      </c>
      <c r="D406" t="s">
        <v>4880</v>
      </c>
      <c r="E406" t="s">
        <v>4828</v>
      </c>
    </row>
    <row r="407" spans="1:5" x14ac:dyDescent="0.25">
      <c r="A407" t="s">
        <v>4881</v>
      </c>
      <c r="B407" t="s">
        <v>4882</v>
      </c>
      <c r="C407" t="s">
        <v>4883</v>
      </c>
      <c r="D407" t="s">
        <v>4884</v>
      </c>
      <c r="E407" t="s">
        <v>4828</v>
      </c>
    </row>
    <row r="408" spans="1:5" x14ac:dyDescent="0.25">
      <c r="A408" t="s">
        <v>4885</v>
      </c>
      <c r="B408" t="s">
        <v>4886</v>
      </c>
      <c r="C408" t="s">
        <v>4887</v>
      </c>
      <c r="D408" t="s">
        <v>4888</v>
      </c>
      <c r="E408" t="s">
        <v>4828</v>
      </c>
    </row>
    <row r="409" spans="1:5" x14ac:dyDescent="0.25">
      <c r="A409" t="s">
        <v>4889</v>
      </c>
      <c r="B409" t="s">
        <v>4890</v>
      </c>
      <c r="C409" t="s">
        <v>4891</v>
      </c>
      <c r="D409" t="s">
        <v>4892</v>
      </c>
      <c r="E409" t="s">
        <v>4828</v>
      </c>
    </row>
    <row r="410" spans="1:5" x14ac:dyDescent="0.25">
      <c r="A410" t="s">
        <v>4893</v>
      </c>
      <c r="B410" t="s">
        <v>4894</v>
      </c>
      <c r="C410" t="s">
        <v>4895</v>
      </c>
      <c r="D410" t="s">
        <v>4896</v>
      </c>
      <c r="E410" t="s">
        <v>4828</v>
      </c>
    </row>
    <row r="411" spans="1:5" x14ac:dyDescent="0.25">
      <c r="A411" t="s">
        <v>4897</v>
      </c>
      <c r="B411" t="s">
        <v>4898</v>
      </c>
      <c r="C411" t="s">
        <v>4899</v>
      </c>
      <c r="D411" t="s">
        <v>4900</v>
      </c>
      <c r="E411" t="s">
        <v>4828</v>
      </c>
    </row>
    <row r="412" spans="1:5" x14ac:dyDescent="0.25">
      <c r="A412" t="s">
        <v>4901</v>
      </c>
      <c r="B412" t="s">
        <v>4902</v>
      </c>
      <c r="C412" t="s">
        <v>4903</v>
      </c>
      <c r="D412" t="s">
        <v>4904</v>
      </c>
      <c r="E412" t="s">
        <v>4828</v>
      </c>
    </row>
    <row r="413" spans="1:5" x14ac:dyDescent="0.25">
      <c r="A413" t="s">
        <v>4905</v>
      </c>
      <c r="B413" t="s">
        <v>4906</v>
      </c>
      <c r="C413" t="s">
        <v>4907</v>
      </c>
      <c r="D413" t="s">
        <v>4908</v>
      </c>
      <c r="E413" t="s">
        <v>4828</v>
      </c>
    </row>
    <row r="414" spans="1:5" x14ac:dyDescent="0.25">
      <c r="A414" t="s">
        <v>4909</v>
      </c>
      <c r="B414" t="s">
        <v>4910</v>
      </c>
      <c r="C414" t="s">
        <v>4911</v>
      </c>
      <c r="D414" t="s">
        <v>4912</v>
      </c>
      <c r="E414" t="s">
        <v>4828</v>
      </c>
    </row>
    <row r="415" spans="1:5" x14ac:dyDescent="0.25">
      <c r="A415" t="s">
        <v>4913</v>
      </c>
      <c r="B415" t="s">
        <v>4914</v>
      </c>
      <c r="C415" t="s">
        <v>4915</v>
      </c>
      <c r="D415" t="s">
        <v>4916</v>
      </c>
      <c r="E415" t="s">
        <v>4828</v>
      </c>
    </row>
    <row r="416" spans="1:5" x14ac:dyDescent="0.25">
      <c r="A416" t="s">
        <v>4917</v>
      </c>
      <c r="B416" t="s">
        <v>4918</v>
      </c>
      <c r="C416" t="s">
        <v>4919</v>
      </c>
      <c r="D416" t="s">
        <v>4920</v>
      </c>
      <c r="E416" t="s">
        <v>4828</v>
      </c>
    </row>
    <row r="417" spans="1:5" x14ac:dyDescent="0.25">
      <c r="A417" t="s">
        <v>4921</v>
      </c>
      <c r="B417" t="s">
        <v>4922</v>
      </c>
      <c r="C417" t="s">
        <v>4923</v>
      </c>
      <c r="D417" t="s">
        <v>4924</v>
      </c>
      <c r="E417" t="s">
        <v>4828</v>
      </c>
    </row>
    <row r="418" spans="1:5" x14ac:dyDescent="0.25">
      <c r="A418" t="s">
        <v>4925</v>
      </c>
      <c r="B418" t="s">
        <v>4926</v>
      </c>
      <c r="C418" t="s">
        <v>4927</v>
      </c>
      <c r="D418" t="s">
        <v>4928</v>
      </c>
      <c r="E418" t="s">
        <v>4828</v>
      </c>
    </row>
    <row r="419" spans="1:5" x14ac:dyDescent="0.25">
      <c r="A419" t="s">
        <v>4929</v>
      </c>
      <c r="B419" t="s">
        <v>4930</v>
      </c>
      <c r="C419" t="s">
        <v>4931</v>
      </c>
      <c r="D419" t="s">
        <v>4932</v>
      </c>
      <c r="E419" t="s">
        <v>4828</v>
      </c>
    </row>
    <row r="420" spans="1:5" x14ac:dyDescent="0.25">
      <c r="A420" t="s">
        <v>4933</v>
      </c>
      <c r="B420" t="s">
        <v>4934</v>
      </c>
      <c r="C420" t="s">
        <v>4935</v>
      </c>
      <c r="D420" t="s">
        <v>4936</v>
      </c>
      <c r="E420" t="s">
        <v>4828</v>
      </c>
    </row>
    <row r="421" spans="1:5" x14ac:dyDescent="0.25">
      <c r="A421" t="s">
        <v>4937</v>
      </c>
      <c r="B421" t="s">
        <v>4938</v>
      </c>
      <c r="C421" t="s">
        <v>4939</v>
      </c>
      <c r="D421" t="s">
        <v>4940</v>
      </c>
      <c r="E421" t="s">
        <v>4941</v>
      </c>
    </row>
    <row r="422" spans="1:5" x14ac:dyDescent="0.25">
      <c r="A422" t="s">
        <v>4942</v>
      </c>
      <c r="B422" t="s">
        <v>4943</v>
      </c>
      <c r="C422" t="s">
        <v>4944</v>
      </c>
      <c r="D422" t="s">
        <v>4945</v>
      </c>
      <c r="E422" t="s">
        <v>4941</v>
      </c>
    </row>
    <row r="423" spans="1:5" x14ac:dyDescent="0.25">
      <c r="A423" t="s">
        <v>4946</v>
      </c>
      <c r="B423" t="s">
        <v>4947</v>
      </c>
      <c r="C423" t="s">
        <v>4948</v>
      </c>
      <c r="D423" t="s">
        <v>4949</v>
      </c>
      <c r="E423" t="s">
        <v>4941</v>
      </c>
    </row>
    <row r="424" spans="1:5" x14ac:dyDescent="0.25">
      <c r="A424" t="s">
        <v>4950</v>
      </c>
      <c r="B424" t="s">
        <v>4951</v>
      </c>
      <c r="C424" t="s">
        <v>4952</v>
      </c>
      <c r="D424" t="s">
        <v>4953</v>
      </c>
      <c r="E424" t="s">
        <v>4941</v>
      </c>
    </row>
    <row r="425" spans="1:5" x14ac:dyDescent="0.25">
      <c r="A425" t="s">
        <v>4954</v>
      </c>
      <c r="B425" t="s">
        <v>4955</v>
      </c>
      <c r="C425" t="s">
        <v>4956</v>
      </c>
      <c r="D425" t="s">
        <v>4957</v>
      </c>
      <c r="E425" t="s">
        <v>4941</v>
      </c>
    </row>
    <row r="426" spans="1:5" x14ac:dyDescent="0.25">
      <c r="A426" t="s">
        <v>4958</v>
      </c>
      <c r="B426" t="s">
        <v>4959</v>
      </c>
      <c r="C426" t="s">
        <v>4960</v>
      </c>
      <c r="D426" t="s">
        <v>4961</v>
      </c>
      <c r="E426" t="s">
        <v>4941</v>
      </c>
    </row>
    <row r="427" spans="1:5" x14ac:dyDescent="0.25">
      <c r="A427" t="s">
        <v>4962</v>
      </c>
      <c r="B427" t="s">
        <v>4963</v>
      </c>
      <c r="C427" t="s">
        <v>4964</v>
      </c>
      <c r="D427" t="s">
        <v>4965</v>
      </c>
      <c r="E427" t="s">
        <v>4941</v>
      </c>
    </row>
    <row r="428" spans="1:5" x14ac:dyDescent="0.25">
      <c r="A428" t="s">
        <v>4966</v>
      </c>
      <c r="B428" t="s">
        <v>4967</v>
      </c>
      <c r="C428" t="s">
        <v>4968</v>
      </c>
      <c r="D428" t="s">
        <v>4969</v>
      </c>
      <c r="E428" t="s">
        <v>4941</v>
      </c>
    </row>
    <row r="429" spans="1:5" x14ac:dyDescent="0.25">
      <c r="A429" t="s">
        <v>4970</v>
      </c>
      <c r="B429" t="s">
        <v>4971</v>
      </c>
      <c r="C429" t="s">
        <v>4972</v>
      </c>
      <c r="D429" t="s">
        <v>4973</v>
      </c>
      <c r="E429" t="s">
        <v>4941</v>
      </c>
    </row>
    <row r="430" spans="1:5" x14ac:dyDescent="0.25">
      <c r="A430" t="s">
        <v>4974</v>
      </c>
      <c r="B430" t="s">
        <v>4975</v>
      </c>
      <c r="C430" t="s">
        <v>4976</v>
      </c>
      <c r="D430" t="s">
        <v>4977</v>
      </c>
      <c r="E430" t="s">
        <v>4941</v>
      </c>
    </row>
    <row r="431" spans="1:5" x14ac:dyDescent="0.25">
      <c r="A431" t="s">
        <v>4978</v>
      </c>
      <c r="B431" t="s">
        <v>4979</v>
      </c>
      <c r="C431" t="s">
        <v>4980</v>
      </c>
      <c r="D431" t="s">
        <v>4981</v>
      </c>
      <c r="E431" t="s">
        <v>4941</v>
      </c>
    </row>
    <row r="432" spans="1:5" x14ac:dyDescent="0.25">
      <c r="A432" t="s">
        <v>4982</v>
      </c>
      <c r="B432" t="s">
        <v>4983</v>
      </c>
      <c r="C432" t="s">
        <v>4984</v>
      </c>
      <c r="D432" t="s">
        <v>4985</v>
      </c>
      <c r="E432" t="s">
        <v>4941</v>
      </c>
    </row>
    <row r="433" spans="1:5" x14ac:dyDescent="0.25">
      <c r="A433" t="s">
        <v>4986</v>
      </c>
      <c r="B433" t="s">
        <v>4987</v>
      </c>
      <c r="C433" t="s">
        <v>4988</v>
      </c>
      <c r="D433" t="s">
        <v>4989</v>
      </c>
      <c r="E433" t="s">
        <v>4941</v>
      </c>
    </row>
    <row r="434" spans="1:5" x14ac:dyDescent="0.25">
      <c r="A434" t="s">
        <v>4990</v>
      </c>
      <c r="B434" t="s">
        <v>4991</v>
      </c>
      <c r="C434" t="s">
        <v>4992</v>
      </c>
      <c r="D434" t="s">
        <v>4993</v>
      </c>
      <c r="E434" t="s">
        <v>4941</v>
      </c>
    </row>
    <row r="435" spans="1:5" x14ac:dyDescent="0.25">
      <c r="A435" t="s">
        <v>4994</v>
      </c>
      <c r="B435" t="s">
        <v>4995</v>
      </c>
      <c r="C435" t="s">
        <v>4996</v>
      </c>
      <c r="D435" t="s">
        <v>4997</v>
      </c>
      <c r="E435" t="s">
        <v>4941</v>
      </c>
    </row>
    <row r="436" spans="1:5" x14ac:dyDescent="0.25">
      <c r="A436" t="s">
        <v>4998</v>
      </c>
      <c r="B436" t="s">
        <v>4999</v>
      </c>
      <c r="C436" t="s">
        <v>5000</v>
      </c>
      <c r="D436" t="s">
        <v>5001</v>
      </c>
      <c r="E436" t="s">
        <v>4941</v>
      </c>
    </row>
    <row r="437" spans="1:5" x14ac:dyDescent="0.25">
      <c r="A437" t="s">
        <v>5002</v>
      </c>
      <c r="B437" t="s">
        <v>5003</v>
      </c>
      <c r="C437" t="s">
        <v>5004</v>
      </c>
      <c r="D437" t="s">
        <v>5005</v>
      </c>
      <c r="E437" t="s">
        <v>4941</v>
      </c>
    </row>
    <row r="438" spans="1:5" x14ac:dyDescent="0.25">
      <c r="A438" t="s">
        <v>5006</v>
      </c>
      <c r="B438" t="s">
        <v>5007</v>
      </c>
      <c r="C438" t="s">
        <v>5008</v>
      </c>
      <c r="D438" t="s">
        <v>5009</v>
      </c>
      <c r="E438" t="s">
        <v>4941</v>
      </c>
    </row>
    <row r="439" spans="1:5" x14ac:dyDescent="0.25">
      <c r="A439" t="s">
        <v>5010</v>
      </c>
      <c r="B439" t="s">
        <v>5011</v>
      </c>
      <c r="C439" t="s">
        <v>5012</v>
      </c>
      <c r="D439" t="s">
        <v>5013</v>
      </c>
      <c r="E439" t="s">
        <v>4941</v>
      </c>
    </row>
    <row r="440" spans="1:5" x14ac:dyDescent="0.25">
      <c r="A440" t="s">
        <v>5014</v>
      </c>
      <c r="B440" t="s">
        <v>5015</v>
      </c>
      <c r="C440" t="s">
        <v>5016</v>
      </c>
      <c r="D440" t="s">
        <v>5017</v>
      </c>
      <c r="E440" t="s">
        <v>4941</v>
      </c>
    </row>
    <row r="441" spans="1:5" x14ac:dyDescent="0.25">
      <c r="A441" t="s">
        <v>5018</v>
      </c>
      <c r="B441" t="s">
        <v>5019</v>
      </c>
      <c r="C441" t="s">
        <v>5020</v>
      </c>
      <c r="D441" t="s">
        <v>3759</v>
      </c>
      <c r="E441" t="s">
        <v>4941</v>
      </c>
    </row>
    <row r="442" spans="1:5" x14ac:dyDescent="0.25">
      <c r="A442" t="s">
        <v>5021</v>
      </c>
      <c r="B442" t="s">
        <v>5022</v>
      </c>
      <c r="C442" t="s">
        <v>5023</v>
      </c>
      <c r="D442" t="s">
        <v>5024</v>
      </c>
      <c r="E442" t="s">
        <v>4941</v>
      </c>
    </row>
    <row r="443" spans="1:5" x14ac:dyDescent="0.25">
      <c r="A443" t="s">
        <v>5025</v>
      </c>
      <c r="B443" t="s">
        <v>5026</v>
      </c>
      <c r="C443" t="s">
        <v>5027</v>
      </c>
      <c r="D443" t="s">
        <v>5028</v>
      </c>
      <c r="E443" t="s">
        <v>4941</v>
      </c>
    </row>
    <row r="444" spans="1:5" x14ac:dyDescent="0.25">
      <c r="A444" t="s">
        <v>5029</v>
      </c>
      <c r="B444" t="s">
        <v>5030</v>
      </c>
      <c r="C444" t="s">
        <v>5031</v>
      </c>
      <c r="D444" t="s">
        <v>5032</v>
      </c>
      <c r="E444" t="s">
        <v>4941</v>
      </c>
    </row>
    <row r="445" spans="1:5" x14ac:dyDescent="0.25">
      <c r="A445" t="s">
        <v>5033</v>
      </c>
      <c r="B445" t="s">
        <v>5034</v>
      </c>
      <c r="C445" t="s">
        <v>5035</v>
      </c>
      <c r="D445" t="s">
        <v>5036</v>
      </c>
      <c r="E445" t="s">
        <v>4941</v>
      </c>
    </row>
    <row r="446" spans="1:5" x14ac:dyDescent="0.25">
      <c r="A446" t="s">
        <v>5037</v>
      </c>
      <c r="B446" t="s">
        <v>5038</v>
      </c>
      <c r="C446" t="s">
        <v>5039</v>
      </c>
      <c r="D446" t="s">
        <v>5040</v>
      </c>
      <c r="E446" t="s">
        <v>5041</v>
      </c>
    </row>
    <row r="447" spans="1:5" x14ac:dyDescent="0.25">
      <c r="A447" t="s">
        <v>5042</v>
      </c>
      <c r="B447" t="s">
        <v>5043</v>
      </c>
      <c r="C447" t="s">
        <v>5044</v>
      </c>
      <c r="D447" t="s">
        <v>5045</v>
      </c>
      <c r="E447" t="s">
        <v>5041</v>
      </c>
    </row>
    <row r="448" spans="1:5" x14ac:dyDescent="0.25">
      <c r="A448" t="s">
        <v>5046</v>
      </c>
      <c r="B448" t="s">
        <v>5047</v>
      </c>
      <c r="C448" t="s">
        <v>5048</v>
      </c>
      <c r="D448" t="s">
        <v>5049</v>
      </c>
      <c r="E448" t="s">
        <v>5041</v>
      </c>
    </row>
    <row r="449" spans="1:5" x14ac:dyDescent="0.25">
      <c r="A449" t="s">
        <v>5050</v>
      </c>
      <c r="B449" t="s">
        <v>5051</v>
      </c>
      <c r="C449" t="s">
        <v>5052</v>
      </c>
      <c r="D449" t="s">
        <v>5053</v>
      </c>
      <c r="E449" t="s">
        <v>5041</v>
      </c>
    </row>
    <row r="450" spans="1:5" x14ac:dyDescent="0.25">
      <c r="A450" t="s">
        <v>5054</v>
      </c>
      <c r="B450" t="s">
        <v>5055</v>
      </c>
      <c r="C450" t="s">
        <v>5056</v>
      </c>
      <c r="D450" t="s">
        <v>5057</v>
      </c>
      <c r="E450" t="s">
        <v>5041</v>
      </c>
    </row>
    <row r="451" spans="1:5" x14ac:dyDescent="0.25">
      <c r="A451" t="s">
        <v>5058</v>
      </c>
      <c r="B451" t="s">
        <v>5059</v>
      </c>
      <c r="C451" t="s">
        <v>5060</v>
      </c>
      <c r="D451" t="s">
        <v>5061</v>
      </c>
      <c r="E451" t="s">
        <v>5041</v>
      </c>
    </row>
    <row r="452" spans="1:5" x14ac:dyDescent="0.25">
      <c r="A452" t="s">
        <v>5062</v>
      </c>
      <c r="B452" t="s">
        <v>5063</v>
      </c>
      <c r="C452" t="s">
        <v>5064</v>
      </c>
      <c r="D452" t="s">
        <v>5065</v>
      </c>
      <c r="E452" t="s">
        <v>5041</v>
      </c>
    </row>
    <row r="453" spans="1:5" x14ac:dyDescent="0.25">
      <c r="A453" t="s">
        <v>5066</v>
      </c>
      <c r="B453" t="s">
        <v>5067</v>
      </c>
      <c r="C453" t="s">
        <v>5068</v>
      </c>
      <c r="D453" t="s">
        <v>5069</v>
      </c>
      <c r="E453" t="s">
        <v>5041</v>
      </c>
    </row>
    <row r="454" spans="1:5" x14ac:dyDescent="0.25">
      <c r="A454" t="s">
        <v>5070</v>
      </c>
      <c r="B454" t="s">
        <v>5071</v>
      </c>
      <c r="C454" t="s">
        <v>5072</v>
      </c>
      <c r="D454" t="s">
        <v>5073</v>
      </c>
      <c r="E454" t="s">
        <v>5041</v>
      </c>
    </row>
    <row r="455" spans="1:5" x14ac:dyDescent="0.25">
      <c r="A455" t="s">
        <v>5074</v>
      </c>
      <c r="B455" t="s">
        <v>5075</v>
      </c>
      <c r="C455" t="s">
        <v>5076</v>
      </c>
      <c r="D455" t="s">
        <v>5077</v>
      </c>
      <c r="E455" t="s">
        <v>5041</v>
      </c>
    </row>
    <row r="456" spans="1:5" x14ac:dyDescent="0.25">
      <c r="A456" t="s">
        <v>5078</v>
      </c>
      <c r="B456" t="s">
        <v>5079</v>
      </c>
      <c r="C456" t="s">
        <v>5080</v>
      </c>
      <c r="D456" t="s">
        <v>5081</v>
      </c>
      <c r="E456" t="s">
        <v>5041</v>
      </c>
    </row>
    <row r="457" spans="1:5" x14ac:dyDescent="0.25">
      <c r="A457" t="s">
        <v>5082</v>
      </c>
      <c r="B457" t="s">
        <v>5083</v>
      </c>
      <c r="C457" t="s">
        <v>5084</v>
      </c>
      <c r="D457" t="s">
        <v>5085</v>
      </c>
      <c r="E457" t="s">
        <v>5041</v>
      </c>
    </row>
    <row r="458" spans="1:5" x14ac:dyDescent="0.25">
      <c r="A458" t="s">
        <v>5086</v>
      </c>
      <c r="B458" t="s">
        <v>5087</v>
      </c>
      <c r="C458" t="s">
        <v>5088</v>
      </c>
      <c r="D458" t="s">
        <v>5089</v>
      </c>
      <c r="E458" t="s">
        <v>5041</v>
      </c>
    </row>
    <row r="459" spans="1:5" x14ac:dyDescent="0.25">
      <c r="A459" t="s">
        <v>5090</v>
      </c>
      <c r="B459" t="s">
        <v>5091</v>
      </c>
      <c r="C459" t="s">
        <v>5092</v>
      </c>
      <c r="D459" t="s">
        <v>5093</v>
      </c>
      <c r="E459" t="s">
        <v>5041</v>
      </c>
    </row>
    <row r="460" spans="1:5" x14ac:dyDescent="0.25">
      <c r="A460" t="s">
        <v>5094</v>
      </c>
      <c r="B460" t="s">
        <v>5095</v>
      </c>
      <c r="C460" t="s">
        <v>5096</v>
      </c>
      <c r="D460" t="s">
        <v>5097</v>
      </c>
      <c r="E460" t="s">
        <v>5098</v>
      </c>
    </row>
    <row r="461" spans="1:5" x14ac:dyDescent="0.25">
      <c r="A461" t="s">
        <v>5099</v>
      </c>
      <c r="B461" t="s">
        <v>5100</v>
      </c>
      <c r="C461" t="s">
        <v>5101</v>
      </c>
      <c r="D461" t="s">
        <v>5102</v>
      </c>
      <c r="E461" t="s">
        <v>5098</v>
      </c>
    </row>
    <row r="462" spans="1:5" x14ac:dyDescent="0.25">
      <c r="A462" t="s">
        <v>5103</v>
      </c>
      <c r="B462" t="s">
        <v>5104</v>
      </c>
      <c r="C462" t="s">
        <v>5105</v>
      </c>
      <c r="D462" t="s">
        <v>5106</v>
      </c>
      <c r="E462" t="s">
        <v>5107</v>
      </c>
    </row>
    <row r="463" spans="1:5" x14ac:dyDescent="0.25">
      <c r="A463" t="s">
        <v>5108</v>
      </c>
      <c r="B463" t="s">
        <v>5109</v>
      </c>
      <c r="C463" t="s">
        <v>5110</v>
      </c>
      <c r="D463" t="s">
        <v>5111</v>
      </c>
      <c r="E463" t="s">
        <v>5107</v>
      </c>
    </row>
    <row r="464" spans="1:5" x14ac:dyDescent="0.25">
      <c r="A464" t="s">
        <v>5112</v>
      </c>
      <c r="B464" t="s">
        <v>5113</v>
      </c>
      <c r="C464" t="s">
        <v>5114</v>
      </c>
      <c r="D464" t="s">
        <v>5115</v>
      </c>
      <c r="E464" t="s">
        <v>5098</v>
      </c>
    </row>
    <row r="465" spans="1:5" x14ac:dyDescent="0.25">
      <c r="A465" t="s">
        <v>5116</v>
      </c>
      <c r="B465" t="s">
        <v>5117</v>
      </c>
      <c r="C465" t="s">
        <v>5118</v>
      </c>
      <c r="D465" t="s">
        <v>5119</v>
      </c>
      <c r="E465" t="s">
        <v>5107</v>
      </c>
    </row>
    <row r="466" spans="1:5" x14ac:dyDescent="0.25">
      <c r="A466" t="s">
        <v>5120</v>
      </c>
      <c r="B466" t="s">
        <v>5121</v>
      </c>
      <c r="C466" t="s">
        <v>5122</v>
      </c>
      <c r="D466" t="s">
        <v>5123</v>
      </c>
      <c r="E466" t="s">
        <v>5098</v>
      </c>
    </row>
    <row r="467" spans="1:5" x14ac:dyDescent="0.25">
      <c r="A467" t="s">
        <v>5124</v>
      </c>
      <c r="B467" t="s">
        <v>5125</v>
      </c>
      <c r="C467" t="s">
        <v>5126</v>
      </c>
      <c r="D467" t="s">
        <v>5127</v>
      </c>
      <c r="E467" t="s">
        <v>5098</v>
      </c>
    </row>
    <row r="468" spans="1:5" x14ac:dyDescent="0.25">
      <c r="A468" t="s">
        <v>5128</v>
      </c>
      <c r="B468" t="s">
        <v>5129</v>
      </c>
      <c r="C468" t="s">
        <v>5130</v>
      </c>
      <c r="D468" t="s">
        <v>5131</v>
      </c>
      <c r="E468" t="s">
        <v>5107</v>
      </c>
    </row>
    <row r="469" spans="1:5" x14ac:dyDescent="0.25">
      <c r="A469" t="s">
        <v>5132</v>
      </c>
      <c r="B469" t="s">
        <v>5133</v>
      </c>
      <c r="C469" t="s">
        <v>5134</v>
      </c>
      <c r="D469" t="s">
        <v>5135</v>
      </c>
      <c r="E469" t="s">
        <v>5107</v>
      </c>
    </row>
    <row r="470" spans="1:5" x14ac:dyDescent="0.25">
      <c r="A470" t="s">
        <v>5136</v>
      </c>
      <c r="B470" t="s">
        <v>5137</v>
      </c>
      <c r="C470" t="s">
        <v>5138</v>
      </c>
      <c r="D470" t="s">
        <v>5139</v>
      </c>
      <c r="E470" t="s">
        <v>5107</v>
      </c>
    </row>
    <row r="471" spans="1:5" x14ac:dyDescent="0.25">
      <c r="A471" t="s">
        <v>5140</v>
      </c>
      <c r="B471" t="s">
        <v>5141</v>
      </c>
      <c r="C471" t="s">
        <v>5142</v>
      </c>
      <c r="D471" t="s">
        <v>5143</v>
      </c>
      <c r="E471" t="s">
        <v>5107</v>
      </c>
    </row>
    <row r="472" spans="1:5" x14ac:dyDescent="0.25">
      <c r="A472" t="s">
        <v>5144</v>
      </c>
      <c r="B472" t="s">
        <v>5145</v>
      </c>
      <c r="C472" t="s">
        <v>5146</v>
      </c>
      <c r="D472" t="s">
        <v>5147</v>
      </c>
      <c r="E472" t="s">
        <v>5107</v>
      </c>
    </row>
    <row r="473" spans="1:5" x14ac:dyDescent="0.25">
      <c r="A473" t="s">
        <v>5148</v>
      </c>
      <c r="B473" t="s">
        <v>5149</v>
      </c>
      <c r="C473" t="s">
        <v>5150</v>
      </c>
      <c r="D473" t="s">
        <v>5151</v>
      </c>
      <c r="E473" t="s">
        <v>5098</v>
      </c>
    </row>
    <row r="474" spans="1:5" x14ac:dyDescent="0.25">
      <c r="A474" t="s">
        <v>5152</v>
      </c>
      <c r="B474" t="s">
        <v>5153</v>
      </c>
      <c r="C474" t="s">
        <v>5154</v>
      </c>
      <c r="D474" t="s">
        <v>5155</v>
      </c>
      <c r="E474" t="s">
        <v>5098</v>
      </c>
    </row>
    <row r="475" spans="1:5" x14ac:dyDescent="0.25">
      <c r="A475" t="s">
        <v>5156</v>
      </c>
      <c r="B475" t="s">
        <v>5157</v>
      </c>
      <c r="C475" t="s">
        <v>5158</v>
      </c>
      <c r="D475" t="s">
        <v>5159</v>
      </c>
      <c r="E475" t="s">
        <v>5098</v>
      </c>
    </row>
    <row r="476" spans="1:5" x14ac:dyDescent="0.25">
      <c r="A476" t="s">
        <v>5160</v>
      </c>
      <c r="B476" t="s">
        <v>5161</v>
      </c>
      <c r="C476" t="s">
        <v>5162</v>
      </c>
      <c r="D476" t="s">
        <v>5163</v>
      </c>
      <c r="E476" t="s">
        <v>5098</v>
      </c>
    </row>
    <row r="477" spans="1:5" x14ac:dyDescent="0.25">
      <c r="A477" t="s">
        <v>5164</v>
      </c>
      <c r="B477" t="s">
        <v>5165</v>
      </c>
      <c r="C477" t="s">
        <v>5166</v>
      </c>
      <c r="D477" t="s">
        <v>5167</v>
      </c>
      <c r="E477" t="s">
        <v>5168</v>
      </c>
    </row>
    <row r="478" spans="1:5" x14ac:dyDescent="0.25">
      <c r="A478" t="s">
        <v>5169</v>
      </c>
      <c r="B478" t="s">
        <v>5170</v>
      </c>
      <c r="C478" t="s">
        <v>5171</v>
      </c>
      <c r="D478" t="s">
        <v>5172</v>
      </c>
      <c r="E478" t="s">
        <v>5168</v>
      </c>
    </row>
    <row r="479" spans="1:5" x14ac:dyDescent="0.25">
      <c r="A479" t="s">
        <v>5173</v>
      </c>
      <c r="B479" t="s">
        <v>5174</v>
      </c>
      <c r="C479" t="s">
        <v>5175</v>
      </c>
      <c r="D479" t="s">
        <v>5176</v>
      </c>
      <c r="E479" t="s">
        <v>5168</v>
      </c>
    </row>
    <row r="480" spans="1:5" x14ac:dyDescent="0.25">
      <c r="A480" t="s">
        <v>5177</v>
      </c>
      <c r="B480" t="s">
        <v>5178</v>
      </c>
      <c r="C480" t="s">
        <v>5179</v>
      </c>
      <c r="D480" t="s">
        <v>5180</v>
      </c>
      <c r="E480" t="s">
        <v>5168</v>
      </c>
    </row>
    <row r="481" spans="1:5" x14ac:dyDescent="0.25">
      <c r="A481" t="s">
        <v>5181</v>
      </c>
      <c r="B481" t="s">
        <v>5182</v>
      </c>
      <c r="C481" t="s">
        <v>5183</v>
      </c>
      <c r="D481" t="s">
        <v>5180</v>
      </c>
      <c r="E481" t="s">
        <v>5168</v>
      </c>
    </row>
    <row r="482" spans="1:5" x14ac:dyDescent="0.25">
      <c r="A482" t="s">
        <v>5184</v>
      </c>
      <c r="B482" t="s">
        <v>5185</v>
      </c>
      <c r="C482" t="s">
        <v>5186</v>
      </c>
      <c r="D482" t="s">
        <v>5187</v>
      </c>
      <c r="E482" t="s">
        <v>5168</v>
      </c>
    </row>
    <row r="483" spans="1:5" x14ac:dyDescent="0.25">
      <c r="A483" t="s">
        <v>5188</v>
      </c>
      <c r="B483" t="s">
        <v>5189</v>
      </c>
      <c r="C483" t="s">
        <v>5190</v>
      </c>
      <c r="D483" t="s">
        <v>5191</v>
      </c>
      <c r="E483" t="s">
        <v>5168</v>
      </c>
    </row>
    <row r="484" spans="1:5" x14ac:dyDescent="0.25">
      <c r="A484" t="s">
        <v>5192</v>
      </c>
      <c r="B484" t="s">
        <v>5193</v>
      </c>
      <c r="C484" t="s">
        <v>5194</v>
      </c>
      <c r="D484" t="s">
        <v>5195</v>
      </c>
      <c r="E484" t="s">
        <v>5168</v>
      </c>
    </row>
    <row r="485" spans="1:5" x14ac:dyDescent="0.25">
      <c r="A485" t="s">
        <v>5196</v>
      </c>
      <c r="B485" t="s">
        <v>5197</v>
      </c>
      <c r="C485" t="s">
        <v>5198</v>
      </c>
      <c r="D485" t="s">
        <v>5199</v>
      </c>
      <c r="E485" t="s">
        <v>5168</v>
      </c>
    </row>
    <row r="486" spans="1:5" x14ac:dyDescent="0.25">
      <c r="A486" t="s">
        <v>5200</v>
      </c>
      <c r="B486" t="s">
        <v>5201</v>
      </c>
      <c r="C486" t="s">
        <v>5202</v>
      </c>
      <c r="D486" t="s">
        <v>5203</v>
      </c>
      <c r="E486" t="s">
        <v>5168</v>
      </c>
    </row>
    <row r="487" spans="1:5" x14ac:dyDescent="0.25">
      <c r="A487" t="s">
        <v>5204</v>
      </c>
      <c r="B487" t="s">
        <v>5205</v>
      </c>
      <c r="C487" t="s">
        <v>5206</v>
      </c>
      <c r="D487" t="s">
        <v>5207</v>
      </c>
      <c r="E487" t="s">
        <v>5168</v>
      </c>
    </row>
    <row r="488" spans="1:5" x14ac:dyDescent="0.25">
      <c r="A488" t="s">
        <v>5208</v>
      </c>
      <c r="B488" t="s">
        <v>5209</v>
      </c>
      <c r="C488" t="s">
        <v>5210</v>
      </c>
      <c r="D488" t="s">
        <v>5211</v>
      </c>
      <c r="E488" t="s">
        <v>5168</v>
      </c>
    </row>
    <row r="489" spans="1:5" x14ac:dyDescent="0.25">
      <c r="A489" t="s">
        <v>5212</v>
      </c>
      <c r="B489" t="s">
        <v>5213</v>
      </c>
      <c r="C489" t="s">
        <v>5214</v>
      </c>
      <c r="D489" t="s">
        <v>5215</v>
      </c>
      <c r="E489" t="s">
        <v>5168</v>
      </c>
    </row>
    <row r="490" spans="1:5" x14ac:dyDescent="0.25">
      <c r="A490" t="s">
        <v>5216</v>
      </c>
      <c r="B490" t="s">
        <v>5217</v>
      </c>
      <c r="C490" t="s">
        <v>5218</v>
      </c>
      <c r="D490" t="s">
        <v>5219</v>
      </c>
      <c r="E490" t="s">
        <v>5168</v>
      </c>
    </row>
    <row r="491" spans="1:5" x14ac:dyDescent="0.25">
      <c r="A491" t="s">
        <v>5220</v>
      </c>
      <c r="B491" t="s">
        <v>5221</v>
      </c>
      <c r="C491" t="s">
        <v>5222</v>
      </c>
      <c r="D491" t="s">
        <v>5223</v>
      </c>
      <c r="E491" t="s">
        <v>5224</v>
      </c>
    </row>
    <row r="492" spans="1:5" x14ac:dyDescent="0.25">
      <c r="A492" t="s">
        <v>5225</v>
      </c>
      <c r="B492" t="s">
        <v>5226</v>
      </c>
      <c r="C492" t="s">
        <v>5227</v>
      </c>
      <c r="D492" t="s">
        <v>5228</v>
      </c>
      <c r="E492" t="s">
        <v>5224</v>
      </c>
    </row>
    <row r="493" spans="1:5" x14ac:dyDescent="0.25">
      <c r="A493" t="s">
        <v>5229</v>
      </c>
      <c r="B493" t="s">
        <v>5230</v>
      </c>
      <c r="C493" t="s">
        <v>5231</v>
      </c>
      <c r="D493" t="s">
        <v>5232</v>
      </c>
      <c r="E493" t="s">
        <v>5224</v>
      </c>
    </row>
    <row r="494" spans="1:5" x14ac:dyDescent="0.25">
      <c r="A494" t="s">
        <v>5233</v>
      </c>
      <c r="B494" t="s">
        <v>5234</v>
      </c>
      <c r="C494" t="s">
        <v>5235</v>
      </c>
      <c r="D494" t="s">
        <v>5236</v>
      </c>
      <c r="E494" t="s">
        <v>5224</v>
      </c>
    </row>
    <row r="495" spans="1:5" x14ac:dyDescent="0.25">
      <c r="A495" t="s">
        <v>5237</v>
      </c>
      <c r="B495" t="s">
        <v>5238</v>
      </c>
      <c r="C495" t="s">
        <v>5239</v>
      </c>
      <c r="D495" t="s">
        <v>5240</v>
      </c>
      <c r="E495" t="s">
        <v>5224</v>
      </c>
    </row>
    <row r="496" spans="1:5" x14ac:dyDescent="0.25">
      <c r="A496" t="s">
        <v>5241</v>
      </c>
      <c r="B496" t="s">
        <v>5242</v>
      </c>
      <c r="C496" t="s">
        <v>5243</v>
      </c>
      <c r="D496" t="s">
        <v>5244</v>
      </c>
      <c r="E496" t="s">
        <v>5224</v>
      </c>
    </row>
    <row r="497" spans="1:5" x14ac:dyDescent="0.25">
      <c r="A497" t="s">
        <v>5245</v>
      </c>
      <c r="B497" t="s">
        <v>5246</v>
      </c>
      <c r="C497" t="s">
        <v>5247</v>
      </c>
      <c r="D497" t="s">
        <v>5248</v>
      </c>
      <c r="E497" t="s">
        <v>5224</v>
      </c>
    </row>
    <row r="498" spans="1:5" x14ac:dyDescent="0.25">
      <c r="A498" t="s">
        <v>5249</v>
      </c>
      <c r="B498" t="s">
        <v>5250</v>
      </c>
      <c r="C498" t="s">
        <v>5251</v>
      </c>
      <c r="D498" t="s">
        <v>5252</v>
      </c>
      <c r="E498" t="s">
        <v>5224</v>
      </c>
    </row>
    <row r="499" spans="1:5" x14ac:dyDescent="0.25">
      <c r="A499" t="s">
        <v>5253</v>
      </c>
      <c r="B499" t="s">
        <v>5254</v>
      </c>
      <c r="C499" t="s">
        <v>5255</v>
      </c>
      <c r="D499" t="s">
        <v>5256</v>
      </c>
      <c r="E499" t="s">
        <v>5224</v>
      </c>
    </row>
    <row r="500" spans="1:5" x14ac:dyDescent="0.25">
      <c r="A500" t="s">
        <v>5257</v>
      </c>
      <c r="B500" t="s">
        <v>5258</v>
      </c>
      <c r="C500" t="s">
        <v>5259</v>
      </c>
      <c r="D500" t="s">
        <v>5260</v>
      </c>
      <c r="E500" t="s">
        <v>5224</v>
      </c>
    </row>
    <row r="501" spans="1:5" x14ac:dyDescent="0.25">
      <c r="A501" t="s">
        <v>5261</v>
      </c>
      <c r="B501" t="s">
        <v>5262</v>
      </c>
      <c r="C501" t="s">
        <v>5263</v>
      </c>
      <c r="D501" t="s">
        <v>5264</v>
      </c>
      <c r="E501" t="s">
        <v>5224</v>
      </c>
    </row>
    <row r="502" spans="1:5" x14ac:dyDescent="0.25">
      <c r="A502" t="s">
        <v>5265</v>
      </c>
      <c r="B502" t="s">
        <v>5266</v>
      </c>
      <c r="C502" t="s">
        <v>5267</v>
      </c>
      <c r="D502" t="s">
        <v>5268</v>
      </c>
      <c r="E502" t="s">
        <v>5224</v>
      </c>
    </row>
    <row r="503" spans="1:5" x14ac:dyDescent="0.25">
      <c r="A503" t="s">
        <v>5269</v>
      </c>
      <c r="B503" t="s">
        <v>5270</v>
      </c>
      <c r="C503" t="s">
        <v>5271</v>
      </c>
      <c r="D503" t="s">
        <v>5272</v>
      </c>
      <c r="E503" t="s">
        <v>5224</v>
      </c>
    </row>
    <row r="504" spans="1:5" x14ac:dyDescent="0.25">
      <c r="A504" t="s">
        <v>5273</v>
      </c>
      <c r="B504" t="s">
        <v>5274</v>
      </c>
      <c r="C504" t="s">
        <v>5275</v>
      </c>
      <c r="D504" t="s">
        <v>5276</v>
      </c>
      <c r="E504" t="s">
        <v>5224</v>
      </c>
    </row>
    <row r="505" spans="1:5" x14ac:dyDescent="0.25">
      <c r="A505" t="s">
        <v>5277</v>
      </c>
      <c r="B505" t="s">
        <v>5278</v>
      </c>
      <c r="C505" t="s">
        <v>5279</v>
      </c>
      <c r="D505" t="s">
        <v>5280</v>
      </c>
      <c r="E505" t="s">
        <v>5224</v>
      </c>
    </row>
    <row r="506" spans="1:5" x14ac:dyDescent="0.25">
      <c r="A506" t="s">
        <v>5281</v>
      </c>
      <c r="B506" t="s">
        <v>5282</v>
      </c>
      <c r="C506" t="s">
        <v>5283</v>
      </c>
      <c r="D506" t="s">
        <v>5284</v>
      </c>
      <c r="E506" t="s">
        <v>5224</v>
      </c>
    </row>
    <row r="507" spans="1:5" x14ac:dyDescent="0.25">
      <c r="A507" t="s">
        <v>5285</v>
      </c>
      <c r="B507" t="s">
        <v>5286</v>
      </c>
      <c r="C507" t="s">
        <v>5287</v>
      </c>
      <c r="D507" t="s">
        <v>5288</v>
      </c>
      <c r="E507" t="s">
        <v>5224</v>
      </c>
    </row>
    <row r="508" spans="1:5" x14ac:dyDescent="0.25">
      <c r="A508" t="s">
        <v>5289</v>
      </c>
      <c r="B508" t="s">
        <v>5290</v>
      </c>
      <c r="C508" t="s">
        <v>5291</v>
      </c>
      <c r="D508" t="s">
        <v>5292</v>
      </c>
      <c r="E508" t="s">
        <v>5224</v>
      </c>
    </row>
    <row r="509" spans="1:5" x14ac:dyDescent="0.25">
      <c r="A509" t="s">
        <v>5293</v>
      </c>
      <c r="B509" t="s">
        <v>5294</v>
      </c>
      <c r="C509" t="s">
        <v>5295</v>
      </c>
      <c r="D509" t="s">
        <v>5296</v>
      </c>
      <c r="E509" t="s">
        <v>5224</v>
      </c>
    </row>
    <row r="510" spans="1:5" x14ac:dyDescent="0.25">
      <c r="A510" t="s">
        <v>5297</v>
      </c>
      <c r="B510" t="s">
        <v>5298</v>
      </c>
      <c r="C510" t="s">
        <v>5299</v>
      </c>
      <c r="D510" t="s">
        <v>5300</v>
      </c>
      <c r="E510" t="s">
        <v>5224</v>
      </c>
    </row>
    <row r="511" spans="1:5" x14ac:dyDescent="0.25">
      <c r="A511" t="s">
        <v>5301</v>
      </c>
      <c r="B511" t="s">
        <v>5302</v>
      </c>
      <c r="C511" t="s">
        <v>5303</v>
      </c>
      <c r="D511" t="s">
        <v>5304</v>
      </c>
      <c r="E511" t="s">
        <v>5305</v>
      </c>
    </row>
    <row r="512" spans="1:5" x14ac:dyDescent="0.25">
      <c r="A512" t="s">
        <v>5306</v>
      </c>
      <c r="B512" t="s">
        <v>5307</v>
      </c>
      <c r="C512" t="s">
        <v>5308</v>
      </c>
      <c r="D512" t="s">
        <v>5309</v>
      </c>
      <c r="E512" t="s">
        <v>5305</v>
      </c>
    </row>
    <row r="513" spans="1:5" x14ac:dyDescent="0.25">
      <c r="A513" t="s">
        <v>5310</v>
      </c>
      <c r="B513" t="s">
        <v>5311</v>
      </c>
      <c r="C513" t="s">
        <v>5312</v>
      </c>
      <c r="D513" t="s">
        <v>5313</v>
      </c>
      <c r="E513" t="s">
        <v>5305</v>
      </c>
    </row>
    <row r="514" spans="1:5" x14ac:dyDescent="0.25">
      <c r="A514" t="s">
        <v>5314</v>
      </c>
      <c r="B514" t="s">
        <v>5315</v>
      </c>
      <c r="C514" t="s">
        <v>5316</v>
      </c>
      <c r="D514" t="s">
        <v>5317</v>
      </c>
      <c r="E514" t="s">
        <v>5305</v>
      </c>
    </row>
    <row r="515" spans="1:5" x14ac:dyDescent="0.25">
      <c r="A515" t="s">
        <v>5318</v>
      </c>
      <c r="B515" t="s">
        <v>5319</v>
      </c>
      <c r="C515" t="s">
        <v>5320</v>
      </c>
      <c r="D515" t="s">
        <v>5321</v>
      </c>
      <c r="E515" t="s">
        <v>5305</v>
      </c>
    </row>
    <row r="516" spans="1:5" x14ac:dyDescent="0.25">
      <c r="A516" t="s">
        <v>5322</v>
      </c>
      <c r="B516" t="s">
        <v>5323</v>
      </c>
      <c r="C516" t="s">
        <v>5324</v>
      </c>
      <c r="D516" t="s">
        <v>5325</v>
      </c>
      <c r="E516" t="s">
        <v>5305</v>
      </c>
    </row>
    <row r="517" spans="1:5" x14ac:dyDescent="0.25">
      <c r="A517" t="s">
        <v>5326</v>
      </c>
      <c r="B517" t="s">
        <v>5327</v>
      </c>
      <c r="C517" t="s">
        <v>5328</v>
      </c>
      <c r="D517" t="s">
        <v>5329</v>
      </c>
      <c r="E517" t="s">
        <v>5305</v>
      </c>
    </row>
    <row r="518" spans="1:5" x14ac:dyDescent="0.25">
      <c r="A518" t="s">
        <v>5330</v>
      </c>
      <c r="B518" t="s">
        <v>5331</v>
      </c>
      <c r="C518" t="s">
        <v>5332</v>
      </c>
      <c r="D518" t="s">
        <v>5333</v>
      </c>
      <c r="E518" t="s">
        <v>5305</v>
      </c>
    </row>
    <row r="519" spans="1:5" x14ac:dyDescent="0.25">
      <c r="A519" t="s">
        <v>5334</v>
      </c>
      <c r="B519" t="s">
        <v>5335</v>
      </c>
      <c r="C519" t="s">
        <v>5336</v>
      </c>
      <c r="D519" t="s">
        <v>5337</v>
      </c>
      <c r="E519" t="s">
        <v>5305</v>
      </c>
    </row>
    <row r="520" spans="1:5" x14ac:dyDescent="0.25">
      <c r="A520" t="s">
        <v>5338</v>
      </c>
      <c r="B520" t="s">
        <v>5339</v>
      </c>
      <c r="C520" t="s">
        <v>5340</v>
      </c>
      <c r="D520" t="s">
        <v>5341</v>
      </c>
      <c r="E520" t="s">
        <v>5305</v>
      </c>
    </row>
    <row r="521" spans="1:5" x14ac:dyDescent="0.25">
      <c r="A521" t="s">
        <v>5342</v>
      </c>
      <c r="B521" t="s">
        <v>5343</v>
      </c>
      <c r="C521" t="s">
        <v>5344</v>
      </c>
      <c r="D521" t="s">
        <v>5345</v>
      </c>
      <c r="E521" t="s">
        <v>5305</v>
      </c>
    </row>
    <row r="522" spans="1:5" x14ac:dyDescent="0.25">
      <c r="A522" t="s">
        <v>5346</v>
      </c>
      <c r="B522" t="s">
        <v>5347</v>
      </c>
      <c r="C522" t="s">
        <v>5348</v>
      </c>
      <c r="D522" t="s">
        <v>5349</v>
      </c>
      <c r="E522" t="s">
        <v>5305</v>
      </c>
    </row>
    <row r="523" spans="1:5" x14ac:dyDescent="0.25">
      <c r="A523" t="s">
        <v>5350</v>
      </c>
      <c r="B523" t="s">
        <v>5351</v>
      </c>
      <c r="C523" t="s">
        <v>5352</v>
      </c>
      <c r="D523" t="s">
        <v>5353</v>
      </c>
      <c r="E523" t="s">
        <v>5305</v>
      </c>
    </row>
    <row r="524" spans="1:5" x14ac:dyDescent="0.25">
      <c r="A524" t="s">
        <v>5354</v>
      </c>
      <c r="B524" t="s">
        <v>5355</v>
      </c>
      <c r="C524" t="s">
        <v>5356</v>
      </c>
      <c r="D524" t="s">
        <v>5357</v>
      </c>
      <c r="E524" t="s">
        <v>5305</v>
      </c>
    </row>
    <row r="525" spans="1:5" x14ac:dyDescent="0.25">
      <c r="A525" t="s">
        <v>5358</v>
      </c>
      <c r="B525" t="s">
        <v>5359</v>
      </c>
      <c r="C525" t="s">
        <v>5360</v>
      </c>
      <c r="D525" t="s">
        <v>5361</v>
      </c>
      <c r="E525" t="s">
        <v>5305</v>
      </c>
    </row>
    <row r="526" spans="1:5" x14ac:dyDescent="0.25">
      <c r="A526" t="s">
        <v>5362</v>
      </c>
      <c r="B526" t="s">
        <v>5363</v>
      </c>
      <c r="C526" t="s">
        <v>5364</v>
      </c>
      <c r="D526" t="s">
        <v>5365</v>
      </c>
      <c r="E526" t="s">
        <v>5305</v>
      </c>
    </row>
    <row r="527" spans="1:5" x14ac:dyDescent="0.25">
      <c r="A527" t="s">
        <v>5366</v>
      </c>
      <c r="B527" t="s">
        <v>5367</v>
      </c>
      <c r="C527" t="s">
        <v>5368</v>
      </c>
      <c r="D527" t="s">
        <v>5369</v>
      </c>
      <c r="E527" t="s">
        <v>5305</v>
      </c>
    </row>
    <row r="528" spans="1:5" x14ac:dyDescent="0.25">
      <c r="A528" t="s">
        <v>5370</v>
      </c>
      <c r="B528" t="s">
        <v>5371</v>
      </c>
      <c r="C528" t="s">
        <v>5372</v>
      </c>
      <c r="D528" t="s">
        <v>5373</v>
      </c>
      <c r="E528" t="s">
        <v>5305</v>
      </c>
    </row>
    <row r="529" spans="1:5" x14ac:dyDescent="0.25">
      <c r="A529" t="s">
        <v>5374</v>
      </c>
      <c r="B529" t="s">
        <v>5375</v>
      </c>
      <c r="C529" t="s">
        <v>5376</v>
      </c>
      <c r="D529" t="s">
        <v>5377</v>
      </c>
      <c r="E529" t="s">
        <v>5378</v>
      </c>
    </row>
    <row r="530" spans="1:5" x14ac:dyDescent="0.25">
      <c r="A530" t="s">
        <v>5379</v>
      </c>
      <c r="B530" t="s">
        <v>5380</v>
      </c>
      <c r="C530" t="s">
        <v>5381</v>
      </c>
      <c r="D530" t="s">
        <v>5382</v>
      </c>
      <c r="E530" t="s">
        <v>5378</v>
      </c>
    </row>
    <row r="531" spans="1:5" x14ac:dyDescent="0.25">
      <c r="A531" t="s">
        <v>5383</v>
      </c>
      <c r="B531" t="s">
        <v>5384</v>
      </c>
      <c r="C531" t="s">
        <v>5385</v>
      </c>
      <c r="D531" t="s">
        <v>5386</v>
      </c>
      <c r="E531" t="s">
        <v>5378</v>
      </c>
    </row>
    <row r="532" spans="1:5" x14ac:dyDescent="0.25">
      <c r="A532" t="s">
        <v>5387</v>
      </c>
      <c r="B532" t="s">
        <v>5388</v>
      </c>
      <c r="C532" t="s">
        <v>5389</v>
      </c>
      <c r="D532" t="s">
        <v>5390</v>
      </c>
      <c r="E532" t="s">
        <v>5378</v>
      </c>
    </row>
    <row r="533" spans="1:5" x14ac:dyDescent="0.25">
      <c r="A533" t="s">
        <v>5391</v>
      </c>
      <c r="B533" t="s">
        <v>5392</v>
      </c>
      <c r="C533" t="s">
        <v>5393</v>
      </c>
      <c r="D533" t="s">
        <v>5394</v>
      </c>
      <c r="E533" t="s">
        <v>5378</v>
      </c>
    </row>
    <row r="534" spans="1:5" x14ac:dyDescent="0.25">
      <c r="A534" t="s">
        <v>5395</v>
      </c>
      <c r="B534" t="s">
        <v>5396</v>
      </c>
      <c r="C534" t="s">
        <v>5397</v>
      </c>
      <c r="D534" t="s">
        <v>5398</v>
      </c>
      <c r="E534" t="s">
        <v>5378</v>
      </c>
    </row>
    <row r="535" spans="1:5" x14ac:dyDescent="0.25">
      <c r="A535" t="s">
        <v>5399</v>
      </c>
      <c r="B535" t="s">
        <v>5400</v>
      </c>
      <c r="C535" t="s">
        <v>5401</v>
      </c>
      <c r="D535" t="s">
        <v>5402</v>
      </c>
      <c r="E535" t="s">
        <v>5378</v>
      </c>
    </row>
    <row r="536" spans="1:5" x14ac:dyDescent="0.25">
      <c r="A536" t="s">
        <v>5403</v>
      </c>
      <c r="B536" t="s">
        <v>5404</v>
      </c>
      <c r="C536" t="s">
        <v>5405</v>
      </c>
      <c r="D536" t="s">
        <v>5406</v>
      </c>
      <c r="E536" t="s">
        <v>5378</v>
      </c>
    </row>
    <row r="537" spans="1:5" x14ac:dyDescent="0.25">
      <c r="A537" t="s">
        <v>5407</v>
      </c>
      <c r="B537" t="s">
        <v>5408</v>
      </c>
      <c r="C537" t="s">
        <v>5409</v>
      </c>
      <c r="D537" t="s">
        <v>5410</v>
      </c>
      <c r="E537" t="s">
        <v>5378</v>
      </c>
    </row>
    <row r="538" spans="1:5" x14ac:dyDescent="0.25">
      <c r="A538" t="s">
        <v>5411</v>
      </c>
      <c r="B538" t="s">
        <v>5412</v>
      </c>
      <c r="C538" t="s">
        <v>5413</v>
      </c>
      <c r="D538" t="s">
        <v>5414</v>
      </c>
      <c r="E538" t="s">
        <v>5378</v>
      </c>
    </row>
    <row r="539" spans="1:5" x14ac:dyDescent="0.25">
      <c r="A539" t="s">
        <v>5415</v>
      </c>
      <c r="B539" t="s">
        <v>5416</v>
      </c>
      <c r="C539" t="s">
        <v>5417</v>
      </c>
      <c r="D539" t="s">
        <v>5418</v>
      </c>
      <c r="E539" t="s">
        <v>5378</v>
      </c>
    </row>
    <row r="540" spans="1:5" x14ac:dyDescent="0.25">
      <c r="A540" t="s">
        <v>5419</v>
      </c>
      <c r="B540" t="s">
        <v>5420</v>
      </c>
      <c r="C540" t="s">
        <v>5421</v>
      </c>
      <c r="D540" t="s">
        <v>5422</v>
      </c>
      <c r="E540" t="s">
        <v>5378</v>
      </c>
    </row>
    <row r="541" spans="1:5" x14ac:dyDescent="0.25">
      <c r="A541" t="s">
        <v>5423</v>
      </c>
      <c r="B541" t="s">
        <v>5424</v>
      </c>
      <c r="C541" t="s">
        <v>5425</v>
      </c>
      <c r="D541" t="s">
        <v>5426</v>
      </c>
      <c r="E541" t="s">
        <v>5378</v>
      </c>
    </row>
    <row r="542" spans="1:5" x14ac:dyDescent="0.25">
      <c r="A542" t="s">
        <v>5427</v>
      </c>
      <c r="B542" t="s">
        <v>5428</v>
      </c>
      <c r="C542" t="s">
        <v>5429</v>
      </c>
      <c r="D542" t="s">
        <v>5430</v>
      </c>
      <c r="E542" t="s">
        <v>5378</v>
      </c>
    </row>
    <row r="543" spans="1:5" x14ac:dyDescent="0.25">
      <c r="A543" t="s">
        <v>5431</v>
      </c>
      <c r="B543" t="s">
        <v>5432</v>
      </c>
      <c r="C543" t="s">
        <v>5433</v>
      </c>
      <c r="D543" t="s">
        <v>5434</v>
      </c>
      <c r="E543" t="s">
        <v>5378</v>
      </c>
    </row>
    <row r="544" spans="1:5" x14ac:dyDescent="0.25">
      <c r="A544" t="s">
        <v>5435</v>
      </c>
      <c r="B544" t="s">
        <v>5436</v>
      </c>
      <c r="C544" t="s">
        <v>5437</v>
      </c>
      <c r="D544" t="s">
        <v>5438</v>
      </c>
      <c r="E544" t="s">
        <v>5378</v>
      </c>
    </row>
    <row r="545" spans="1:5" x14ac:dyDescent="0.25">
      <c r="A545" t="s">
        <v>5439</v>
      </c>
      <c r="B545" t="s">
        <v>5440</v>
      </c>
      <c r="C545" t="s">
        <v>5441</v>
      </c>
      <c r="D545" t="s">
        <v>5442</v>
      </c>
      <c r="E545" t="s">
        <v>5378</v>
      </c>
    </row>
    <row r="546" spans="1:5" x14ac:dyDescent="0.25">
      <c r="A546" t="s">
        <v>5443</v>
      </c>
      <c r="B546" t="s">
        <v>5444</v>
      </c>
      <c r="C546" t="s">
        <v>5445</v>
      </c>
      <c r="D546" t="s">
        <v>5446</v>
      </c>
      <c r="E546" t="s">
        <v>5378</v>
      </c>
    </row>
    <row r="547" spans="1:5" x14ac:dyDescent="0.25">
      <c r="A547" t="s">
        <v>5447</v>
      </c>
      <c r="B547" t="s">
        <v>5448</v>
      </c>
      <c r="C547" t="s">
        <v>5449</v>
      </c>
      <c r="D547" t="s">
        <v>5406</v>
      </c>
      <c r="E547" t="s">
        <v>5378</v>
      </c>
    </row>
    <row r="548" spans="1:5" x14ac:dyDescent="0.25">
      <c r="A548" t="s">
        <v>5450</v>
      </c>
      <c r="B548" t="s">
        <v>5451</v>
      </c>
      <c r="C548" t="s">
        <v>5452</v>
      </c>
      <c r="D548" t="s">
        <v>5453</v>
      </c>
      <c r="E548" t="s">
        <v>5378</v>
      </c>
    </row>
    <row r="549" spans="1:5" x14ac:dyDescent="0.25">
      <c r="A549" t="s">
        <v>5454</v>
      </c>
      <c r="B549" t="s">
        <v>5455</v>
      </c>
      <c r="C549" t="s">
        <v>5456</v>
      </c>
      <c r="D549" t="s">
        <v>5457</v>
      </c>
      <c r="E549" t="s">
        <v>5458</v>
      </c>
    </row>
    <row r="550" spans="1:5" x14ac:dyDescent="0.25">
      <c r="A550" t="s">
        <v>5459</v>
      </c>
      <c r="B550" t="s">
        <v>5460</v>
      </c>
      <c r="C550" t="s">
        <v>5461</v>
      </c>
      <c r="D550" t="s">
        <v>5462</v>
      </c>
      <c r="E550" t="s">
        <v>5458</v>
      </c>
    </row>
    <row r="551" spans="1:5" x14ac:dyDescent="0.25">
      <c r="A551" t="s">
        <v>5463</v>
      </c>
      <c r="B551" t="s">
        <v>5464</v>
      </c>
      <c r="C551" t="s">
        <v>5465</v>
      </c>
      <c r="D551" t="s">
        <v>5466</v>
      </c>
      <c r="E551" t="s">
        <v>5458</v>
      </c>
    </row>
    <row r="552" spans="1:5" x14ac:dyDescent="0.25">
      <c r="A552" t="s">
        <v>5467</v>
      </c>
      <c r="B552" t="s">
        <v>5468</v>
      </c>
      <c r="C552" t="s">
        <v>5469</v>
      </c>
      <c r="D552" t="s">
        <v>5470</v>
      </c>
      <c r="E552" t="s">
        <v>5458</v>
      </c>
    </row>
    <row r="553" spans="1:5" x14ac:dyDescent="0.25">
      <c r="A553" t="s">
        <v>5471</v>
      </c>
      <c r="B553" t="s">
        <v>5472</v>
      </c>
      <c r="C553" t="s">
        <v>5473</v>
      </c>
      <c r="D553" t="s">
        <v>5474</v>
      </c>
      <c r="E553" t="s">
        <v>5458</v>
      </c>
    </row>
    <row r="554" spans="1:5" x14ac:dyDescent="0.25">
      <c r="A554" t="s">
        <v>5475</v>
      </c>
      <c r="B554" t="s">
        <v>5476</v>
      </c>
      <c r="C554" t="s">
        <v>5477</v>
      </c>
      <c r="D554" t="s">
        <v>5478</v>
      </c>
      <c r="E554" t="s">
        <v>5458</v>
      </c>
    </row>
    <row r="555" spans="1:5" x14ac:dyDescent="0.25">
      <c r="A555" t="s">
        <v>5479</v>
      </c>
      <c r="B555" t="s">
        <v>5480</v>
      </c>
      <c r="C555" t="s">
        <v>5481</v>
      </c>
      <c r="D555" t="s">
        <v>5482</v>
      </c>
      <c r="E555" t="s">
        <v>5458</v>
      </c>
    </row>
    <row r="556" spans="1:5" x14ac:dyDescent="0.25">
      <c r="A556" t="s">
        <v>5483</v>
      </c>
      <c r="B556" t="s">
        <v>5484</v>
      </c>
      <c r="C556" t="s">
        <v>5485</v>
      </c>
      <c r="D556" t="s">
        <v>5486</v>
      </c>
      <c r="E556" t="s">
        <v>5458</v>
      </c>
    </row>
    <row r="557" spans="1:5" x14ac:dyDescent="0.25">
      <c r="A557" t="s">
        <v>5487</v>
      </c>
      <c r="B557" t="s">
        <v>5488</v>
      </c>
      <c r="C557" t="s">
        <v>5489</v>
      </c>
      <c r="D557" t="s">
        <v>5490</v>
      </c>
      <c r="E557" t="s">
        <v>5458</v>
      </c>
    </row>
    <row r="558" spans="1:5" x14ac:dyDescent="0.25">
      <c r="A558" t="s">
        <v>5491</v>
      </c>
      <c r="B558" t="s">
        <v>5492</v>
      </c>
      <c r="C558" t="s">
        <v>5493</v>
      </c>
      <c r="D558" t="s">
        <v>5494</v>
      </c>
      <c r="E558" t="s">
        <v>5458</v>
      </c>
    </row>
    <row r="559" spans="1:5" x14ac:dyDescent="0.25">
      <c r="A559" t="s">
        <v>5495</v>
      </c>
      <c r="B559" t="s">
        <v>5496</v>
      </c>
      <c r="C559" t="s">
        <v>5497</v>
      </c>
      <c r="D559" t="s">
        <v>5498</v>
      </c>
      <c r="E559" t="s">
        <v>5458</v>
      </c>
    </row>
    <row r="560" spans="1:5" x14ac:dyDescent="0.25">
      <c r="A560" t="s">
        <v>5499</v>
      </c>
      <c r="B560" t="s">
        <v>5500</v>
      </c>
      <c r="C560" t="s">
        <v>5501</v>
      </c>
      <c r="D560" t="s">
        <v>5502</v>
      </c>
      <c r="E560" t="s">
        <v>5458</v>
      </c>
    </row>
    <row r="561" spans="1:5" x14ac:dyDescent="0.25">
      <c r="A561" t="s">
        <v>5503</v>
      </c>
      <c r="B561" t="s">
        <v>5504</v>
      </c>
      <c r="C561" t="s">
        <v>5505</v>
      </c>
      <c r="D561" t="s">
        <v>5506</v>
      </c>
      <c r="E561" t="s">
        <v>5507</v>
      </c>
    </row>
    <row r="562" spans="1:5" x14ac:dyDescent="0.25">
      <c r="A562" t="s">
        <v>5508</v>
      </c>
      <c r="B562" t="s">
        <v>5509</v>
      </c>
      <c r="C562" t="s">
        <v>5510</v>
      </c>
      <c r="D562" t="s">
        <v>5511</v>
      </c>
      <c r="E562" t="s">
        <v>5507</v>
      </c>
    </row>
    <row r="563" spans="1:5" x14ac:dyDescent="0.25">
      <c r="A563" t="s">
        <v>5512</v>
      </c>
      <c r="B563" t="s">
        <v>5513</v>
      </c>
      <c r="C563" t="s">
        <v>5514</v>
      </c>
      <c r="D563" t="s">
        <v>5515</v>
      </c>
      <c r="E563" t="s">
        <v>5507</v>
      </c>
    </row>
    <row r="564" spans="1:5" x14ac:dyDescent="0.25">
      <c r="A564" t="s">
        <v>5516</v>
      </c>
      <c r="B564" t="s">
        <v>5517</v>
      </c>
      <c r="C564" t="s">
        <v>5518</v>
      </c>
      <c r="D564" t="s">
        <v>5519</v>
      </c>
      <c r="E564" t="s">
        <v>5507</v>
      </c>
    </row>
    <row r="565" spans="1:5" x14ac:dyDescent="0.25">
      <c r="A565" t="s">
        <v>5520</v>
      </c>
      <c r="B565" t="s">
        <v>5521</v>
      </c>
      <c r="C565" t="s">
        <v>5522</v>
      </c>
      <c r="D565" t="s">
        <v>5523</v>
      </c>
      <c r="E565" t="s">
        <v>5507</v>
      </c>
    </row>
    <row r="566" spans="1:5" x14ac:dyDescent="0.25">
      <c r="A566" t="s">
        <v>5524</v>
      </c>
      <c r="B566" t="s">
        <v>5525</v>
      </c>
      <c r="C566" t="s">
        <v>5526</v>
      </c>
      <c r="D566" t="s">
        <v>5527</v>
      </c>
      <c r="E566" t="s">
        <v>5507</v>
      </c>
    </row>
    <row r="567" spans="1:5" x14ac:dyDescent="0.25">
      <c r="A567" t="s">
        <v>5528</v>
      </c>
      <c r="B567" t="s">
        <v>5529</v>
      </c>
      <c r="C567" t="s">
        <v>5530</v>
      </c>
      <c r="D567" t="s">
        <v>5531</v>
      </c>
      <c r="E567" t="s">
        <v>5507</v>
      </c>
    </row>
    <row r="568" spans="1:5" x14ac:dyDescent="0.25">
      <c r="A568" t="s">
        <v>5532</v>
      </c>
      <c r="B568" t="s">
        <v>5533</v>
      </c>
      <c r="C568" t="s">
        <v>5534</v>
      </c>
      <c r="D568" t="s">
        <v>5535</v>
      </c>
      <c r="E568" t="s">
        <v>5536</v>
      </c>
    </row>
    <row r="569" spans="1:5" x14ac:dyDescent="0.25">
      <c r="A569" t="s">
        <v>5537</v>
      </c>
      <c r="B569" t="s">
        <v>5538</v>
      </c>
      <c r="C569" t="s">
        <v>5539</v>
      </c>
      <c r="D569" t="s">
        <v>5540</v>
      </c>
      <c r="E569" t="s">
        <v>5536</v>
      </c>
    </row>
    <row r="570" spans="1:5" x14ac:dyDescent="0.25">
      <c r="A570" t="s">
        <v>5541</v>
      </c>
      <c r="B570" t="s">
        <v>5542</v>
      </c>
      <c r="C570" t="s">
        <v>5543</v>
      </c>
      <c r="D570" t="s">
        <v>5544</v>
      </c>
      <c r="E570" t="s">
        <v>5536</v>
      </c>
    </row>
    <row r="571" spans="1:5" x14ac:dyDescent="0.25">
      <c r="A571" t="s">
        <v>5545</v>
      </c>
      <c r="B571" t="s">
        <v>5546</v>
      </c>
      <c r="C571" t="s">
        <v>5547</v>
      </c>
      <c r="D571" t="s">
        <v>5548</v>
      </c>
      <c r="E571" t="s">
        <v>5536</v>
      </c>
    </row>
    <row r="572" spans="1:5" x14ac:dyDescent="0.25">
      <c r="A572" t="s">
        <v>5549</v>
      </c>
      <c r="B572" t="s">
        <v>5550</v>
      </c>
      <c r="C572" t="s">
        <v>5551</v>
      </c>
      <c r="D572" t="s">
        <v>5552</v>
      </c>
      <c r="E572" t="s">
        <v>5536</v>
      </c>
    </row>
    <row r="573" spans="1:5" x14ac:dyDescent="0.25">
      <c r="A573" t="s">
        <v>5553</v>
      </c>
      <c r="B573" t="s">
        <v>5554</v>
      </c>
      <c r="C573" t="s">
        <v>5555</v>
      </c>
      <c r="D573" t="s">
        <v>5556</v>
      </c>
      <c r="E573" t="s">
        <v>5536</v>
      </c>
    </row>
    <row r="574" spans="1:5" x14ac:dyDescent="0.25">
      <c r="A574" t="s">
        <v>5557</v>
      </c>
      <c r="B574" t="s">
        <v>5558</v>
      </c>
      <c r="C574" t="s">
        <v>5559</v>
      </c>
      <c r="D574" t="s">
        <v>5560</v>
      </c>
      <c r="E574" t="s">
        <v>5536</v>
      </c>
    </row>
    <row r="575" spans="1:5" x14ac:dyDescent="0.25">
      <c r="A575" t="s">
        <v>5561</v>
      </c>
      <c r="B575" t="s">
        <v>5562</v>
      </c>
      <c r="C575" t="s">
        <v>5563</v>
      </c>
      <c r="D575" t="s">
        <v>5564</v>
      </c>
      <c r="E575" t="s">
        <v>5536</v>
      </c>
    </row>
    <row r="576" spans="1:5" x14ac:dyDescent="0.25">
      <c r="A576" t="s">
        <v>5565</v>
      </c>
      <c r="B576" t="s">
        <v>5566</v>
      </c>
      <c r="C576" t="s">
        <v>5567</v>
      </c>
      <c r="D576" t="s">
        <v>5568</v>
      </c>
      <c r="E576" t="s">
        <v>5536</v>
      </c>
    </row>
    <row r="577" spans="1:5" x14ac:dyDescent="0.25">
      <c r="A577" t="s">
        <v>5569</v>
      </c>
      <c r="B577" t="s">
        <v>5570</v>
      </c>
      <c r="C577" t="s">
        <v>5571</v>
      </c>
      <c r="D577" t="s">
        <v>5572</v>
      </c>
      <c r="E577" t="s">
        <v>5536</v>
      </c>
    </row>
    <row r="578" spans="1:5" x14ac:dyDescent="0.25">
      <c r="A578" t="s">
        <v>5573</v>
      </c>
      <c r="B578" t="s">
        <v>5574</v>
      </c>
      <c r="C578" t="s">
        <v>5575</v>
      </c>
      <c r="D578" t="s">
        <v>5576</v>
      </c>
      <c r="E578" t="s">
        <v>5536</v>
      </c>
    </row>
    <row r="579" spans="1:5" x14ac:dyDescent="0.25">
      <c r="A579" t="s">
        <v>5577</v>
      </c>
      <c r="B579" t="s">
        <v>5578</v>
      </c>
      <c r="C579" t="s">
        <v>5579</v>
      </c>
      <c r="D579" t="s">
        <v>5580</v>
      </c>
      <c r="E579" t="s">
        <v>5536</v>
      </c>
    </row>
    <row r="580" spans="1:5" x14ac:dyDescent="0.25">
      <c r="A580" t="s">
        <v>5581</v>
      </c>
      <c r="B580" t="s">
        <v>5582</v>
      </c>
      <c r="C580" t="s">
        <v>5583</v>
      </c>
      <c r="D580" t="s">
        <v>5584</v>
      </c>
      <c r="E580" t="s">
        <v>5536</v>
      </c>
    </row>
    <row r="581" spans="1:5" x14ac:dyDescent="0.25">
      <c r="A581" t="s">
        <v>5585</v>
      </c>
      <c r="B581" t="s">
        <v>5586</v>
      </c>
      <c r="C581" t="s">
        <v>5587</v>
      </c>
      <c r="D581" t="s">
        <v>5588</v>
      </c>
      <c r="E581" t="s">
        <v>5536</v>
      </c>
    </row>
    <row r="582" spans="1:5" x14ac:dyDescent="0.25">
      <c r="A582" t="s">
        <v>5589</v>
      </c>
      <c r="B582" t="s">
        <v>5590</v>
      </c>
      <c r="C582" t="s">
        <v>5591</v>
      </c>
      <c r="D582" t="s">
        <v>5592</v>
      </c>
      <c r="E582" t="s">
        <v>5536</v>
      </c>
    </row>
    <row r="583" spans="1:5" x14ac:dyDescent="0.25">
      <c r="A583" t="s">
        <v>5593</v>
      </c>
      <c r="B583" t="s">
        <v>5594</v>
      </c>
      <c r="C583" t="s">
        <v>5595</v>
      </c>
      <c r="D583" t="s">
        <v>5596</v>
      </c>
      <c r="E583" t="s">
        <v>5536</v>
      </c>
    </row>
    <row r="584" spans="1:5" x14ac:dyDescent="0.25">
      <c r="A584" t="s">
        <v>5597</v>
      </c>
      <c r="B584" t="s">
        <v>5598</v>
      </c>
      <c r="C584" t="s">
        <v>5599</v>
      </c>
      <c r="D584" t="s">
        <v>5600</v>
      </c>
      <c r="E584" t="s">
        <v>5536</v>
      </c>
    </row>
    <row r="585" spans="1:5" x14ac:dyDescent="0.25">
      <c r="A585" t="s">
        <v>5601</v>
      </c>
      <c r="B585" t="s">
        <v>5602</v>
      </c>
      <c r="C585" t="s">
        <v>5603</v>
      </c>
      <c r="D585" t="s">
        <v>5604</v>
      </c>
      <c r="E585" t="s">
        <v>5536</v>
      </c>
    </row>
    <row r="586" spans="1:5" x14ac:dyDescent="0.25">
      <c r="A586" t="s">
        <v>5605</v>
      </c>
      <c r="B586" t="s">
        <v>5606</v>
      </c>
      <c r="C586" t="s">
        <v>5607</v>
      </c>
      <c r="D586" t="s">
        <v>5608</v>
      </c>
      <c r="E586" t="s">
        <v>5536</v>
      </c>
    </row>
    <row r="587" spans="1:5" x14ac:dyDescent="0.25">
      <c r="A587" t="s">
        <v>5609</v>
      </c>
      <c r="B587" t="s">
        <v>5610</v>
      </c>
      <c r="C587" t="s">
        <v>5611</v>
      </c>
      <c r="D587" t="s">
        <v>5612</v>
      </c>
      <c r="E587" t="s">
        <v>5536</v>
      </c>
    </row>
    <row r="588" spans="1:5" x14ac:dyDescent="0.25">
      <c r="A588" t="s">
        <v>5613</v>
      </c>
      <c r="B588" t="s">
        <v>5614</v>
      </c>
      <c r="C588" t="s">
        <v>5615</v>
      </c>
      <c r="D588" t="s">
        <v>5616</v>
      </c>
      <c r="E588" t="s">
        <v>5536</v>
      </c>
    </row>
    <row r="589" spans="1:5" x14ac:dyDescent="0.25">
      <c r="A589" t="s">
        <v>5617</v>
      </c>
      <c r="B589" t="s">
        <v>5618</v>
      </c>
      <c r="C589" t="s">
        <v>5619</v>
      </c>
      <c r="D589" t="s">
        <v>5620</v>
      </c>
      <c r="E589" t="s">
        <v>5536</v>
      </c>
    </row>
    <row r="590" spans="1:5" x14ac:dyDescent="0.25">
      <c r="A590" t="s">
        <v>5621</v>
      </c>
      <c r="B590" t="s">
        <v>5622</v>
      </c>
      <c r="C590" t="s">
        <v>5623</v>
      </c>
      <c r="D590" t="s">
        <v>5624</v>
      </c>
      <c r="E590" t="s">
        <v>5536</v>
      </c>
    </row>
    <row r="591" spans="1:5" x14ac:dyDescent="0.25">
      <c r="A591" t="s">
        <v>5625</v>
      </c>
      <c r="B591" t="s">
        <v>5626</v>
      </c>
      <c r="C591" t="s">
        <v>5627</v>
      </c>
      <c r="D591" t="s">
        <v>5628</v>
      </c>
      <c r="E591" t="s">
        <v>5536</v>
      </c>
    </row>
    <row r="592" spans="1:5" x14ac:dyDescent="0.25">
      <c r="A592" t="s">
        <v>5629</v>
      </c>
      <c r="B592" t="s">
        <v>5630</v>
      </c>
      <c r="C592" t="s">
        <v>5631</v>
      </c>
      <c r="D592" t="s">
        <v>5632</v>
      </c>
      <c r="E592" t="s">
        <v>5536</v>
      </c>
    </row>
    <row r="593" spans="1:5" x14ac:dyDescent="0.25">
      <c r="A593" t="s">
        <v>5633</v>
      </c>
      <c r="B593" t="s">
        <v>5634</v>
      </c>
      <c r="C593" t="s">
        <v>5635</v>
      </c>
      <c r="D593" t="s">
        <v>5636</v>
      </c>
      <c r="E593" t="s">
        <v>5536</v>
      </c>
    </row>
    <row r="594" spans="1:5" x14ac:dyDescent="0.25">
      <c r="A594" t="s">
        <v>5637</v>
      </c>
      <c r="B594" t="s">
        <v>5638</v>
      </c>
      <c r="C594" t="s">
        <v>5639</v>
      </c>
      <c r="D594" t="s">
        <v>5640</v>
      </c>
      <c r="E594" t="s">
        <v>5536</v>
      </c>
    </row>
    <row r="595" spans="1:5" x14ac:dyDescent="0.25">
      <c r="A595" t="s">
        <v>5641</v>
      </c>
      <c r="B595" t="s">
        <v>5642</v>
      </c>
      <c r="C595" t="s">
        <v>5643</v>
      </c>
      <c r="D595" t="s">
        <v>5644</v>
      </c>
      <c r="E595" t="s">
        <v>5645</v>
      </c>
    </row>
    <row r="596" spans="1:5" x14ac:dyDescent="0.25">
      <c r="A596" t="s">
        <v>5646</v>
      </c>
      <c r="B596" t="s">
        <v>5647</v>
      </c>
      <c r="C596" t="s">
        <v>5648</v>
      </c>
      <c r="D596" t="s">
        <v>5649</v>
      </c>
      <c r="E596" t="s">
        <v>5645</v>
      </c>
    </row>
    <row r="597" spans="1:5" x14ac:dyDescent="0.25">
      <c r="A597" t="s">
        <v>5650</v>
      </c>
      <c r="B597" t="s">
        <v>5651</v>
      </c>
      <c r="C597" t="s">
        <v>5652</v>
      </c>
      <c r="D597" t="s">
        <v>5653</v>
      </c>
      <c r="E597" t="s">
        <v>5645</v>
      </c>
    </row>
    <row r="598" spans="1:5" x14ac:dyDescent="0.25">
      <c r="A598" t="s">
        <v>5654</v>
      </c>
      <c r="B598" t="s">
        <v>5655</v>
      </c>
      <c r="C598" t="s">
        <v>5656</v>
      </c>
      <c r="D598" t="s">
        <v>5657</v>
      </c>
      <c r="E598" t="s">
        <v>5645</v>
      </c>
    </row>
    <row r="599" spans="1:5" x14ac:dyDescent="0.25">
      <c r="A599" t="s">
        <v>5658</v>
      </c>
      <c r="B599" t="s">
        <v>5659</v>
      </c>
      <c r="C599" t="s">
        <v>5660</v>
      </c>
      <c r="D599" t="s">
        <v>5661</v>
      </c>
      <c r="E599" t="s">
        <v>5645</v>
      </c>
    </row>
    <row r="600" spans="1:5" x14ac:dyDescent="0.25">
      <c r="A600" t="s">
        <v>5662</v>
      </c>
      <c r="B600" t="s">
        <v>5663</v>
      </c>
      <c r="C600" t="s">
        <v>5664</v>
      </c>
      <c r="D600" t="s">
        <v>5665</v>
      </c>
      <c r="E600" t="s">
        <v>5645</v>
      </c>
    </row>
    <row r="601" spans="1:5" x14ac:dyDescent="0.25">
      <c r="A601" t="s">
        <v>5666</v>
      </c>
      <c r="B601" t="s">
        <v>5667</v>
      </c>
      <c r="C601" t="s">
        <v>5668</v>
      </c>
      <c r="D601" t="s">
        <v>5669</v>
      </c>
      <c r="E601" t="s">
        <v>5645</v>
      </c>
    </row>
    <row r="602" spans="1:5" x14ac:dyDescent="0.25">
      <c r="A602" t="s">
        <v>5670</v>
      </c>
      <c r="B602" t="s">
        <v>5671</v>
      </c>
      <c r="C602" t="s">
        <v>5672</v>
      </c>
      <c r="D602" t="s">
        <v>5673</v>
      </c>
      <c r="E602" t="s">
        <v>5645</v>
      </c>
    </row>
    <row r="603" spans="1:5" x14ac:dyDescent="0.25">
      <c r="A603" t="s">
        <v>5674</v>
      </c>
      <c r="B603" t="s">
        <v>5675</v>
      </c>
      <c r="C603" t="s">
        <v>5676</v>
      </c>
      <c r="D603" t="s">
        <v>5677</v>
      </c>
      <c r="E603" t="s">
        <v>5678</v>
      </c>
    </row>
    <row r="604" spans="1:5" x14ac:dyDescent="0.25">
      <c r="A604" t="s">
        <v>5679</v>
      </c>
      <c r="B604" t="s">
        <v>5680</v>
      </c>
      <c r="C604" t="s">
        <v>5681</v>
      </c>
      <c r="D604" t="s">
        <v>5682</v>
      </c>
      <c r="E604" t="s">
        <v>5678</v>
      </c>
    </row>
    <row r="605" spans="1:5" x14ac:dyDescent="0.25">
      <c r="A605" t="s">
        <v>5683</v>
      </c>
      <c r="B605" t="s">
        <v>5684</v>
      </c>
      <c r="C605" t="s">
        <v>5685</v>
      </c>
      <c r="D605" t="s">
        <v>5686</v>
      </c>
      <c r="E605" t="s">
        <v>5678</v>
      </c>
    </row>
    <row r="606" spans="1:5" x14ac:dyDescent="0.25">
      <c r="A606" t="s">
        <v>5687</v>
      </c>
      <c r="B606" t="s">
        <v>5688</v>
      </c>
      <c r="C606" t="s">
        <v>5689</v>
      </c>
      <c r="D606" t="s">
        <v>5690</v>
      </c>
      <c r="E606" t="s">
        <v>5678</v>
      </c>
    </row>
    <row r="607" spans="1:5" x14ac:dyDescent="0.25">
      <c r="A607" t="s">
        <v>5691</v>
      </c>
      <c r="B607" t="s">
        <v>5692</v>
      </c>
      <c r="C607" t="s">
        <v>5693</v>
      </c>
      <c r="D607" t="s">
        <v>5694</v>
      </c>
      <c r="E607" t="s">
        <v>5678</v>
      </c>
    </row>
    <row r="608" spans="1:5" x14ac:dyDescent="0.25">
      <c r="A608" t="s">
        <v>5695</v>
      </c>
      <c r="B608" t="s">
        <v>5696</v>
      </c>
      <c r="C608" t="s">
        <v>5697</v>
      </c>
      <c r="D608" t="s">
        <v>5698</v>
      </c>
      <c r="E608" t="s">
        <v>5678</v>
      </c>
    </row>
    <row r="609" spans="1:5" x14ac:dyDescent="0.25">
      <c r="A609" t="s">
        <v>5699</v>
      </c>
      <c r="B609" t="s">
        <v>5700</v>
      </c>
      <c r="C609" t="s">
        <v>5701</v>
      </c>
      <c r="D609" t="s">
        <v>5702</v>
      </c>
      <c r="E609" t="s">
        <v>5678</v>
      </c>
    </row>
    <row r="610" spans="1:5" x14ac:dyDescent="0.25">
      <c r="A610" t="s">
        <v>5703</v>
      </c>
      <c r="B610" t="s">
        <v>5704</v>
      </c>
      <c r="C610" t="s">
        <v>5705</v>
      </c>
      <c r="D610" t="s">
        <v>5706</v>
      </c>
      <c r="E610" t="s">
        <v>5678</v>
      </c>
    </row>
    <row r="611" spans="1:5" x14ac:dyDescent="0.25">
      <c r="A611" t="s">
        <v>5707</v>
      </c>
      <c r="B611" t="s">
        <v>5708</v>
      </c>
      <c r="C611" t="s">
        <v>5709</v>
      </c>
      <c r="D611" t="s">
        <v>5710</v>
      </c>
      <c r="E611" t="s">
        <v>5678</v>
      </c>
    </row>
    <row r="612" spans="1:5" x14ac:dyDescent="0.25">
      <c r="A612" t="s">
        <v>5711</v>
      </c>
      <c r="B612" t="s">
        <v>5712</v>
      </c>
      <c r="C612" t="s">
        <v>5713</v>
      </c>
      <c r="D612" t="s">
        <v>5649</v>
      </c>
      <c r="E612" t="s">
        <v>5678</v>
      </c>
    </row>
    <row r="613" spans="1:5" x14ac:dyDescent="0.25">
      <c r="A613" t="s">
        <v>5714</v>
      </c>
      <c r="B613" t="s">
        <v>5715</v>
      </c>
      <c r="C613" t="s">
        <v>5716</v>
      </c>
      <c r="D613" t="s">
        <v>5717</v>
      </c>
      <c r="E613" t="s">
        <v>5678</v>
      </c>
    </row>
    <row r="614" spans="1:5" x14ac:dyDescent="0.25">
      <c r="A614" t="s">
        <v>5718</v>
      </c>
      <c r="B614" t="s">
        <v>5719</v>
      </c>
      <c r="C614" t="s">
        <v>5720</v>
      </c>
      <c r="D614" t="s">
        <v>5721</v>
      </c>
      <c r="E614" t="s">
        <v>5678</v>
      </c>
    </row>
    <row r="615" spans="1:5" x14ac:dyDescent="0.25">
      <c r="A615" t="s">
        <v>5722</v>
      </c>
      <c r="B615" t="s">
        <v>5723</v>
      </c>
      <c r="C615" t="s">
        <v>5724</v>
      </c>
      <c r="D615" t="s">
        <v>5725</v>
      </c>
      <c r="E615" t="s">
        <v>5678</v>
      </c>
    </row>
    <row r="616" spans="1:5" x14ac:dyDescent="0.25">
      <c r="A616" t="s">
        <v>5726</v>
      </c>
      <c r="B616" t="s">
        <v>5727</v>
      </c>
      <c r="C616" t="s">
        <v>5728</v>
      </c>
      <c r="D616" t="s">
        <v>5729</v>
      </c>
      <c r="E616" t="s">
        <v>5730</v>
      </c>
    </row>
    <row r="617" spans="1:5" x14ac:dyDescent="0.25">
      <c r="A617" t="s">
        <v>5731</v>
      </c>
      <c r="B617" t="s">
        <v>5732</v>
      </c>
      <c r="C617" t="s">
        <v>5733</v>
      </c>
      <c r="D617" t="s">
        <v>5734</v>
      </c>
      <c r="E617" t="s">
        <v>5730</v>
      </c>
    </row>
    <row r="618" spans="1:5" x14ac:dyDescent="0.25">
      <c r="A618" t="s">
        <v>5735</v>
      </c>
      <c r="B618" t="s">
        <v>5736</v>
      </c>
      <c r="C618" t="s">
        <v>5737</v>
      </c>
      <c r="D618" t="s">
        <v>5738</v>
      </c>
      <c r="E618" t="s">
        <v>5730</v>
      </c>
    </row>
    <row r="619" spans="1:5" x14ac:dyDescent="0.25">
      <c r="A619" t="s">
        <v>5739</v>
      </c>
      <c r="B619" t="s">
        <v>5740</v>
      </c>
      <c r="C619" t="s">
        <v>5741</v>
      </c>
      <c r="D619" t="s">
        <v>5742</v>
      </c>
      <c r="E619" t="s">
        <v>5730</v>
      </c>
    </row>
    <row r="620" spans="1:5" x14ac:dyDescent="0.25">
      <c r="A620" t="s">
        <v>5743</v>
      </c>
      <c r="B620" t="s">
        <v>5744</v>
      </c>
      <c r="C620" t="s">
        <v>5745</v>
      </c>
      <c r="D620" t="s">
        <v>5746</v>
      </c>
      <c r="E620" t="s">
        <v>5730</v>
      </c>
    </row>
    <row r="621" spans="1:5" x14ac:dyDescent="0.25">
      <c r="A621" t="s">
        <v>5747</v>
      </c>
      <c r="B621" t="s">
        <v>5748</v>
      </c>
      <c r="C621" t="s">
        <v>5749</v>
      </c>
      <c r="D621" t="s">
        <v>5750</v>
      </c>
      <c r="E621" t="s">
        <v>5730</v>
      </c>
    </row>
    <row r="622" spans="1:5" x14ac:dyDescent="0.25">
      <c r="A622" t="s">
        <v>5751</v>
      </c>
      <c r="B622" t="s">
        <v>5752</v>
      </c>
      <c r="C622" t="s">
        <v>5753</v>
      </c>
      <c r="D622" t="s">
        <v>5754</v>
      </c>
      <c r="E622" t="s">
        <v>5730</v>
      </c>
    </row>
    <row r="623" spans="1:5" x14ac:dyDescent="0.25">
      <c r="A623" t="s">
        <v>5755</v>
      </c>
      <c r="B623" t="s">
        <v>5756</v>
      </c>
      <c r="C623" t="s">
        <v>5757</v>
      </c>
      <c r="D623" t="s">
        <v>5758</v>
      </c>
      <c r="E623" t="s">
        <v>5730</v>
      </c>
    </row>
    <row r="624" spans="1:5" x14ac:dyDescent="0.25">
      <c r="A624" t="s">
        <v>5759</v>
      </c>
      <c r="B624" t="s">
        <v>5760</v>
      </c>
      <c r="C624" t="s">
        <v>5761</v>
      </c>
      <c r="D624" t="s">
        <v>5762</v>
      </c>
      <c r="E624" t="s">
        <v>5730</v>
      </c>
    </row>
    <row r="625" spans="1:5" x14ac:dyDescent="0.25">
      <c r="A625" t="s">
        <v>5763</v>
      </c>
      <c r="B625" t="s">
        <v>5764</v>
      </c>
      <c r="C625" t="s">
        <v>5765</v>
      </c>
      <c r="D625" t="s">
        <v>5766</v>
      </c>
      <c r="E625" t="s">
        <v>5767</v>
      </c>
    </row>
    <row r="626" spans="1:5" x14ac:dyDescent="0.25">
      <c r="A626" t="s">
        <v>5768</v>
      </c>
      <c r="B626" t="s">
        <v>5769</v>
      </c>
      <c r="C626" t="s">
        <v>5770</v>
      </c>
      <c r="D626" t="s">
        <v>5771</v>
      </c>
      <c r="E626" t="s">
        <v>5767</v>
      </c>
    </row>
    <row r="627" spans="1:5" x14ac:dyDescent="0.25">
      <c r="A627" t="s">
        <v>5772</v>
      </c>
      <c r="B627" t="s">
        <v>5773</v>
      </c>
      <c r="C627" t="s">
        <v>5774</v>
      </c>
      <c r="D627" t="s">
        <v>5775</v>
      </c>
      <c r="E627" t="s">
        <v>5767</v>
      </c>
    </row>
    <row r="628" spans="1:5" x14ac:dyDescent="0.25">
      <c r="A628" t="s">
        <v>5776</v>
      </c>
      <c r="B628" t="s">
        <v>5777</v>
      </c>
      <c r="C628" t="s">
        <v>5778</v>
      </c>
      <c r="D628" t="s">
        <v>5779</v>
      </c>
      <c r="E628" t="s">
        <v>5767</v>
      </c>
    </row>
    <row r="629" spans="1:5" x14ac:dyDescent="0.25">
      <c r="A629" t="s">
        <v>5780</v>
      </c>
      <c r="B629" t="s">
        <v>5781</v>
      </c>
      <c r="C629" t="s">
        <v>5782</v>
      </c>
      <c r="D629" t="s">
        <v>5783</v>
      </c>
      <c r="E629" t="s">
        <v>5767</v>
      </c>
    </row>
    <row r="630" spans="1:5" x14ac:dyDescent="0.25">
      <c r="A630" t="s">
        <v>5784</v>
      </c>
      <c r="B630" t="s">
        <v>5785</v>
      </c>
      <c r="C630" t="s">
        <v>5786</v>
      </c>
      <c r="D630" t="s">
        <v>5787</v>
      </c>
      <c r="E630" t="s">
        <v>5767</v>
      </c>
    </row>
    <row r="631" spans="1:5" x14ac:dyDescent="0.25">
      <c r="A631" t="s">
        <v>5788</v>
      </c>
      <c r="B631" t="s">
        <v>5789</v>
      </c>
      <c r="C631" t="s">
        <v>5790</v>
      </c>
      <c r="D631" t="s">
        <v>5791</v>
      </c>
      <c r="E631" t="s">
        <v>5767</v>
      </c>
    </row>
    <row r="632" spans="1:5" x14ac:dyDescent="0.25">
      <c r="A632" t="s">
        <v>5792</v>
      </c>
      <c r="B632" t="s">
        <v>5793</v>
      </c>
      <c r="C632" t="s">
        <v>5794</v>
      </c>
      <c r="D632" t="s">
        <v>5795</v>
      </c>
      <c r="E632" t="s">
        <v>5767</v>
      </c>
    </row>
    <row r="633" spans="1:5" x14ac:dyDescent="0.25">
      <c r="A633" t="s">
        <v>5796</v>
      </c>
      <c r="B633" t="s">
        <v>5797</v>
      </c>
      <c r="C633" t="s">
        <v>5798</v>
      </c>
      <c r="D633" t="s">
        <v>5799</v>
      </c>
      <c r="E633" t="s">
        <v>5800</v>
      </c>
    </row>
    <row r="634" spans="1:5" x14ac:dyDescent="0.25">
      <c r="A634" t="s">
        <v>5801</v>
      </c>
      <c r="B634" t="s">
        <v>5802</v>
      </c>
      <c r="C634" t="s">
        <v>5803</v>
      </c>
      <c r="D634" t="s">
        <v>5804</v>
      </c>
      <c r="E634" t="s">
        <v>5800</v>
      </c>
    </row>
    <row r="635" spans="1:5" x14ac:dyDescent="0.25">
      <c r="A635" t="s">
        <v>5805</v>
      </c>
      <c r="B635" t="s">
        <v>5806</v>
      </c>
      <c r="C635" t="s">
        <v>5807</v>
      </c>
      <c r="D635" t="s">
        <v>5808</v>
      </c>
      <c r="E635" t="s">
        <v>5800</v>
      </c>
    </row>
    <row r="636" spans="1:5" x14ac:dyDescent="0.25">
      <c r="A636" t="s">
        <v>5809</v>
      </c>
      <c r="B636" t="s">
        <v>5810</v>
      </c>
      <c r="C636" t="s">
        <v>5811</v>
      </c>
      <c r="D636" t="s">
        <v>5812</v>
      </c>
      <c r="E636" t="s">
        <v>5800</v>
      </c>
    </row>
    <row r="637" spans="1:5" x14ac:dyDescent="0.25">
      <c r="A637" t="s">
        <v>5813</v>
      </c>
      <c r="B637" t="s">
        <v>5814</v>
      </c>
      <c r="C637" t="s">
        <v>5815</v>
      </c>
      <c r="D637" t="s">
        <v>5816</v>
      </c>
      <c r="E637" t="s">
        <v>5800</v>
      </c>
    </row>
    <row r="638" spans="1:5" x14ac:dyDescent="0.25">
      <c r="A638" t="s">
        <v>5817</v>
      </c>
      <c r="B638" t="s">
        <v>5818</v>
      </c>
      <c r="C638" t="s">
        <v>5819</v>
      </c>
      <c r="D638" t="s">
        <v>5820</v>
      </c>
      <c r="E638" t="s">
        <v>5800</v>
      </c>
    </row>
    <row r="639" spans="1:5" x14ac:dyDescent="0.25">
      <c r="A639" t="s">
        <v>5821</v>
      </c>
      <c r="B639" t="s">
        <v>5822</v>
      </c>
      <c r="C639" t="s">
        <v>5823</v>
      </c>
      <c r="D639" t="s">
        <v>5824</v>
      </c>
      <c r="E639" t="s">
        <v>5800</v>
      </c>
    </row>
    <row r="640" spans="1:5" x14ac:dyDescent="0.25">
      <c r="A640" t="s">
        <v>5825</v>
      </c>
      <c r="B640" t="s">
        <v>5826</v>
      </c>
      <c r="C640" t="s">
        <v>5827</v>
      </c>
      <c r="D640" t="s">
        <v>5828</v>
      </c>
      <c r="E640" t="s">
        <v>5800</v>
      </c>
    </row>
    <row r="641" spans="1:5" x14ac:dyDescent="0.25">
      <c r="A641" t="s">
        <v>5829</v>
      </c>
      <c r="B641" t="s">
        <v>5830</v>
      </c>
      <c r="C641" t="s">
        <v>5831</v>
      </c>
      <c r="D641" t="s">
        <v>5832</v>
      </c>
      <c r="E641" t="s">
        <v>5800</v>
      </c>
    </row>
    <row r="642" spans="1:5" x14ac:dyDescent="0.25">
      <c r="A642" t="s">
        <v>5833</v>
      </c>
      <c r="B642" t="s">
        <v>5834</v>
      </c>
      <c r="C642" t="s">
        <v>5835</v>
      </c>
      <c r="D642" t="s">
        <v>5836</v>
      </c>
      <c r="E642" t="s">
        <v>5800</v>
      </c>
    </row>
    <row r="643" spans="1:5" x14ac:dyDescent="0.25">
      <c r="A643" t="s">
        <v>5837</v>
      </c>
      <c r="B643" t="s">
        <v>5838</v>
      </c>
      <c r="C643" t="s">
        <v>5839</v>
      </c>
      <c r="D643" t="s">
        <v>5840</v>
      </c>
      <c r="E643" t="s">
        <v>5800</v>
      </c>
    </row>
    <row r="644" spans="1:5" x14ac:dyDescent="0.25">
      <c r="A644" t="s">
        <v>5841</v>
      </c>
      <c r="B644" t="s">
        <v>5842</v>
      </c>
      <c r="C644" t="s">
        <v>5843</v>
      </c>
      <c r="D644" t="s">
        <v>5844</v>
      </c>
      <c r="E644" t="s">
        <v>5800</v>
      </c>
    </row>
    <row r="645" spans="1:5" x14ac:dyDescent="0.25">
      <c r="A645" t="s">
        <v>5845</v>
      </c>
      <c r="B645" t="s">
        <v>5846</v>
      </c>
      <c r="C645" t="s">
        <v>5847</v>
      </c>
      <c r="D645" t="s">
        <v>5848</v>
      </c>
      <c r="E645" t="s">
        <v>5800</v>
      </c>
    </row>
    <row r="646" spans="1:5" x14ac:dyDescent="0.25">
      <c r="A646" t="s">
        <v>5849</v>
      </c>
      <c r="B646" t="s">
        <v>5850</v>
      </c>
      <c r="C646" t="s">
        <v>5851</v>
      </c>
      <c r="D646" t="s">
        <v>5852</v>
      </c>
      <c r="E646" t="s">
        <v>5800</v>
      </c>
    </row>
    <row r="647" spans="1:5" x14ac:dyDescent="0.25">
      <c r="A647" t="s">
        <v>5853</v>
      </c>
      <c r="B647" t="s">
        <v>5854</v>
      </c>
      <c r="C647" t="s">
        <v>3790</v>
      </c>
      <c r="D647" t="s">
        <v>3791</v>
      </c>
      <c r="E647" t="s">
        <v>5800</v>
      </c>
    </row>
    <row r="648" spans="1:5" x14ac:dyDescent="0.25">
      <c r="A648" t="s">
        <v>5855</v>
      </c>
      <c r="B648" t="s">
        <v>5856</v>
      </c>
      <c r="C648" t="s">
        <v>5857</v>
      </c>
      <c r="D648" t="s">
        <v>5858</v>
      </c>
      <c r="E648" t="s">
        <v>5859</v>
      </c>
    </row>
    <row r="649" spans="1:5" x14ac:dyDescent="0.25">
      <c r="A649" t="s">
        <v>5860</v>
      </c>
      <c r="B649" t="s">
        <v>5861</v>
      </c>
      <c r="C649" t="s">
        <v>5862</v>
      </c>
      <c r="D649" t="s">
        <v>5863</v>
      </c>
      <c r="E649" t="s">
        <v>5859</v>
      </c>
    </row>
    <row r="650" spans="1:5" x14ac:dyDescent="0.25">
      <c r="A650" t="s">
        <v>5864</v>
      </c>
      <c r="B650" t="s">
        <v>5865</v>
      </c>
      <c r="C650" t="s">
        <v>5866</v>
      </c>
      <c r="D650" t="s">
        <v>5867</v>
      </c>
      <c r="E650" t="s">
        <v>5859</v>
      </c>
    </row>
    <row r="651" spans="1:5" x14ac:dyDescent="0.25">
      <c r="A651" t="s">
        <v>5868</v>
      </c>
      <c r="B651" t="s">
        <v>5869</v>
      </c>
      <c r="C651" t="s">
        <v>5870</v>
      </c>
      <c r="D651" t="s">
        <v>5871</v>
      </c>
      <c r="E651" t="s">
        <v>5859</v>
      </c>
    </row>
    <row r="652" spans="1:5" x14ac:dyDescent="0.25">
      <c r="A652" t="s">
        <v>5872</v>
      </c>
      <c r="B652" t="s">
        <v>5873</v>
      </c>
      <c r="C652" t="s">
        <v>5874</v>
      </c>
      <c r="D652" t="s">
        <v>5875</v>
      </c>
      <c r="E652" t="s">
        <v>5859</v>
      </c>
    </row>
    <row r="653" spans="1:5" x14ac:dyDescent="0.25">
      <c r="A653" t="s">
        <v>5876</v>
      </c>
      <c r="B653" t="s">
        <v>5877</v>
      </c>
      <c r="C653" t="s">
        <v>5878</v>
      </c>
      <c r="D653" t="s">
        <v>5879</v>
      </c>
      <c r="E653" t="s">
        <v>5859</v>
      </c>
    </row>
    <row r="654" spans="1:5" x14ac:dyDescent="0.25">
      <c r="A654" t="s">
        <v>5880</v>
      </c>
      <c r="B654" t="s">
        <v>5881</v>
      </c>
      <c r="C654" t="s">
        <v>5882</v>
      </c>
      <c r="D654" t="s">
        <v>5883</v>
      </c>
      <c r="E654" t="s">
        <v>5859</v>
      </c>
    </row>
    <row r="655" spans="1:5" x14ac:dyDescent="0.25">
      <c r="A655" t="s">
        <v>5884</v>
      </c>
      <c r="B655" t="s">
        <v>5885</v>
      </c>
      <c r="C655" t="s">
        <v>5886</v>
      </c>
      <c r="D655" t="s">
        <v>5887</v>
      </c>
      <c r="E655" t="s">
        <v>5859</v>
      </c>
    </row>
    <row r="656" spans="1:5" x14ac:dyDescent="0.25">
      <c r="A656" t="s">
        <v>5888</v>
      </c>
      <c r="B656" t="s">
        <v>5889</v>
      </c>
      <c r="C656" t="s">
        <v>5890</v>
      </c>
      <c r="D656" t="s">
        <v>5891</v>
      </c>
      <c r="E656" t="s">
        <v>5859</v>
      </c>
    </row>
    <row r="657" spans="1:5" x14ac:dyDescent="0.25">
      <c r="A657" t="s">
        <v>5892</v>
      </c>
      <c r="B657" t="s">
        <v>5893</v>
      </c>
      <c r="C657" t="s">
        <v>5894</v>
      </c>
      <c r="D657" t="s">
        <v>5895</v>
      </c>
      <c r="E657" t="s">
        <v>5896</v>
      </c>
    </row>
    <row r="658" spans="1:5" x14ac:dyDescent="0.25">
      <c r="A658" t="s">
        <v>5897</v>
      </c>
      <c r="B658" t="s">
        <v>5898</v>
      </c>
      <c r="C658" t="s">
        <v>5899</v>
      </c>
      <c r="D658" t="s">
        <v>5900</v>
      </c>
      <c r="E658" t="s">
        <v>5896</v>
      </c>
    </row>
    <row r="659" spans="1:5" x14ac:dyDescent="0.25">
      <c r="A659" t="s">
        <v>5901</v>
      </c>
      <c r="B659" t="s">
        <v>5902</v>
      </c>
      <c r="C659" t="s">
        <v>5903</v>
      </c>
      <c r="D659" t="s">
        <v>5904</v>
      </c>
      <c r="E659" t="s">
        <v>5896</v>
      </c>
    </row>
    <row r="660" spans="1:5" x14ac:dyDescent="0.25">
      <c r="A660" t="s">
        <v>5905</v>
      </c>
      <c r="B660" t="s">
        <v>5906</v>
      </c>
      <c r="C660" t="s">
        <v>5907</v>
      </c>
      <c r="D660" t="s">
        <v>5908</v>
      </c>
      <c r="E660" t="s">
        <v>5896</v>
      </c>
    </row>
    <row r="661" spans="1:5" x14ac:dyDescent="0.25">
      <c r="A661" t="s">
        <v>5909</v>
      </c>
      <c r="B661" t="s">
        <v>5910</v>
      </c>
      <c r="C661" t="s">
        <v>5911</v>
      </c>
      <c r="D661" t="s">
        <v>5912</v>
      </c>
      <c r="E661" t="s">
        <v>5896</v>
      </c>
    </row>
    <row r="662" spans="1:5" x14ac:dyDescent="0.25">
      <c r="A662" t="s">
        <v>5913</v>
      </c>
      <c r="B662" t="s">
        <v>5914</v>
      </c>
      <c r="C662" t="s">
        <v>5915</v>
      </c>
      <c r="D662" t="s">
        <v>5916</v>
      </c>
      <c r="E662" t="s">
        <v>5896</v>
      </c>
    </row>
    <row r="663" spans="1:5" x14ac:dyDescent="0.25">
      <c r="A663" t="s">
        <v>5917</v>
      </c>
      <c r="B663" t="s">
        <v>5918</v>
      </c>
      <c r="C663" t="s">
        <v>5919</v>
      </c>
      <c r="D663" t="s">
        <v>5920</v>
      </c>
      <c r="E663" t="s">
        <v>5896</v>
      </c>
    </row>
    <row r="664" spans="1:5" x14ac:dyDescent="0.25">
      <c r="A664" t="s">
        <v>5921</v>
      </c>
      <c r="B664" t="s">
        <v>5922</v>
      </c>
      <c r="C664" t="s">
        <v>5923</v>
      </c>
      <c r="D664" t="s">
        <v>5924</v>
      </c>
      <c r="E664" t="s">
        <v>5896</v>
      </c>
    </row>
    <row r="665" spans="1:5" x14ac:dyDescent="0.25">
      <c r="A665" t="s">
        <v>5925</v>
      </c>
      <c r="B665" t="s">
        <v>5926</v>
      </c>
      <c r="C665" t="s">
        <v>5927</v>
      </c>
      <c r="D665" t="s">
        <v>5928</v>
      </c>
      <c r="E665" t="s">
        <v>5896</v>
      </c>
    </row>
    <row r="666" spans="1:5" x14ac:dyDescent="0.25">
      <c r="A666" t="s">
        <v>5929</v>
      </c>
      <c r="B666" t="s">
        <v>5930</v>
      </c>
      <c r="C666" t="s">
        <v>5931</v>
      </c>
      <c r="D666" t="s">
        <v>5932</v>
      </c>
      <c r="E666" t="s">
        <v>5896</v>
      </c>
    </row>
    <row r="667" spans="1:5" x14ac:dyDescent="0.25">
      <c r="A667" t="s">
        <v>5933</v>
      </c>
      <c r="B667" t="s">
        <v>5934</v>
      </c>
      <c r="C667" t="s">
        <v>5935</v>
      </c>
      <c r="D667" t="s">
        <v>5936</v>
      </c>
      <c r="E667" t="s">
        <v>5896</v>
      </c>
    </row>
    <row r="668" spans="1:5" x14ac:dyDescent="0.25">
      <c r="A668" t="s">
        <v>5937</v>
      </c>
      <c r="B668" t="s">
        <v>5938</v>
      </c>
      <c r="C668" t="s">
        <v>5939</v>
      </c>
      <c r="D668" t="s">
        <v>5940</v>
      </c>
      <c r="E668" t="s">
        <v>5896</v>
      </c>
    </row>
    <row r="669" spans="1:5" x14ac:dyDescent="0.25">
      <c r="A669" t="s">
        <v>5941</v>
      </c>
      <c r="B669" t="s">
        <v>5942</v>
      </c>
      <c r="C669" t="s">
        <v>5943</v>
      </c>
      <c r="D669" t="s">
        <v>5944</v>
      </c>
      <c r="E669" t="s">
        <v>5896</v>
      </c>
    </row>
    <row r="670" spans="1:5" x14ac:dyDescent="0.25">
      <c r="A670" t="s">
        <v>5945</v>
      </c>
      <c r="B670" t="s">
        <v>5946</v>
      </c>
      <c r="C670" t="s">
        <v>5947</v>
      </c>
      <c r="D670" t="s">
        <v>5948</v>
      </c>
      <c r="E670" t="s">
        <v>5896</v>
      </c>
    </row>
    <row r="671" spans="1:5" x14ac:dyDescent="0.25">
      <c r="A671" t="s">
        <v>5949</v>
      </c>
      <c r="B671" t="s">
        <v>5950</v>
      </c>
      <c r="C671" t="s">
        <v>5951</v>
      </c>
      <c r="D671" t="s">
        <v>5952</v>
      </c>
      <c r="E671" t="s">
        <v>5896</v>
      </c>
    </row>
    <row r="672" spans="1:5" x14ac:dyDescent="0.25">
      <c r="A672" t="s">
        <v>5953</v>
      </c>
      <c r="B672" t="s">
        <v>5954</v>
      </c>
      <c r="C672" t="s">
        <v>5955</v>
      </c>
      <c r="D672" t="s">
        <v>5956</v>
      </c>
      <c r="E672" t="s">
        <v>5896</v>
      </c>
    </row>
    <row r="673" spans="1:5" x14ac:dyDescent="0.25">
      <c r="A673" t="s">
        <v>5957</v>
      </c>
      <c r="B673" t="s">
        <v>5958</v>
      </c>
      <c r="C673" t="s">
        <v>5959</v>
      </c>
      <c r="D673" t="s">
        <v>5960</v>
      </c>
      <c r="E673" t="s">
        <v>5896</v>
      </c>
    </row>
    <row r="674" spans="1:5" x14ac:dyDescent="0.25">
      <c r="A674" t="s">
        <v>5961</v>
      </c>
      <c r="B674" t="s">
        <v>5962</v>
      </c>
      <c r="C674" t="s">
        <v>5963</v>
      </c>
      <c r="D674" t="s">
        <v>5964</v>
      </c>
      <c r="E674" t="s">
        <v>5896</v>
      </c>
    </row>
    <row r="675" spans="1:5" x14ac:dyDescent="0.25">
      <c r="A675" t="s">
        <v>5965</v>
      </c>
      <c r="B675" t="s">
        <v>5966</v>
      </c>
      <c r="C675" t="s">
        <v>5967</v>
      </c>
      <c r="D675" t="s">
        <v>5968</v>
      </c>
      <c r="E675" t="s">
        <v>5969</v>
      </c>
    </row>
    <row r="676" spans="1:5" x14ac:dyDescent="0.25">
      <c r="A676" t="s">
        <v>5970</v>
      </c>
      <c r="B676" t="s">
        <v>5971</v>
      </c>
      <c r="C676" t="s">
        <v>5972</v>
      </c>
      <c r="D676" t="s">
        <v>5973</v>
      </c>
      <c r="E676" t="s">
        <v>5969</v>
      </c>
    </row>
    <row r="677" spans="1:5" x14ac:dyDescent="0.25">
      <c r="A677" t="s">
        <v>5974</v>
      </c>
      <c r="B677" t="s">
        <v>5975</v>
      </c>
      <c r="C677" t="s">
        <v>5976</v>
      </c>
      <c r="D677" t="s">
        <v>5977</v>
      </c>
      <c r="E677" t="s">
        <v>5969</v>
      </c>
    </row>
    <row r="678" spans="1:5" x14ac:dyDescent="0.25">
      <c r="A678" t="s">
        <v>5978</v>
      </c>
      <c r="B678" t="s">
        <v>5979</v>
      </c>
      <c r="C678" t="s">
        <v>5980</v>
      </c>
      <c r="D678" t="s">
        <v>5981</v>
      </c>
      <c r="E678" t="s">
        <v>5969</v>
      </c>
    </row>
    <row r="679" spans="1:5" x14ac:dyDescent="0.25">
      <c r="A679" t="s">
        <v>5982</v>
      </c>
      <c r="B679" t="s">
        <v>5983</v>
      </c>
      <c r="C679" t="s">
        <v>5984</v>
      </c>
      <c r="D679" t="s">
        <v>5985</v>
      </c>
      <c r="E679" t="s">
        <v>5969</v>
      </c>
    </row>
    <row r="680" spans="1:5" x14ac:dyDescent="0.25">
      <c r="A680" t="s">
        <v>5986</v>
      </c>
      <c r="B680" t="s">
        <v>5987</v>
      </c>
      <c r="C680" t="s">
        <v>5988</v>
      </c>
      <c r="D680" t="s">
        <v>5989</v>
      </c>
      <c r="E680" t="s">
        <v>5969</v>
      </c>
    </row>
    <row r="681" spans="1:5" x14ac:dyDescent="0.25">
      <c r="A681" t="s">
        <v>5990</v>
      </c>
      <c r="B681" t="s">
        <v>5991</v>
      </c>
      <c r="C681" t="s">
        <v>5992</v>
      </c>
      <c r="D681" t="s">
        <v>5993</v>
      </c>
      <c r="E681" t="s">
        <v>5969</v>
      </c>
    </row>
    <row r="682" spans="1:5" x14ac:dyDescent="0.25">
      <c r="A682" t="s">
        <v>5994</v>
      </c>
      <c r="B682" t="s">
        <v>5995</v>
      </c>
      <c r="C682" t="s">
        <v>5996</v>
      </c>
      <c r="D682" t="s">
        <v>5997</v>
      </c>
      <c r="E682" t="s">
        <v>5969</v>
      </c>
    </row>
    <row r="683" spans="1:5" x14ac:dyDescent="0.25">
      <c r="A683" t="s">
        <v>5998</v>
      </c>
      <c r="B683" t="s">
        <v>5999</v>
      </c>
      <c r="C683" t="s">
        <v>6000</v>
      </c>
      <c r="D683" t="s">
        <v>6001</v>
      </c>
      <c r="E683" t="s">
        <v>6002</v>
      </c>
    </row>
    <row r="684" spans="1:5" x14ac:dyDescent="0.25">
      <c r="A684" t="s">
        <v>6003</v>
      </c>
      <c r="B684" t="s">
        <v>6004</v>
      </c>
      <c r="C684" t="s">
        <v>6005</v>
      </c>
      <c r="D684" t="s">
        <v>6006</v>
      </c>
      <c r="E684" t="s">
        <v>6002</v>
      </c>
    </row>
    <row r="685" spans="1:5" x14ac:dyDescent="0.25">
      <c r="A685" t="s">
        <v>6007</v>
      </c>
      <c r="B685" t="s">
        <v>6008</v>
      </c>
      <c r="C685" t="s">
        <v>6009</v>
      </c>
      <c r="D685" t="s">
        <v>6010</v>
      </c>
      <c r="E685" t="s">
        <v>6002</v>
      </c>
    </row>
    <row r="686" spans="1:5" x14ac:dyDescent="0.25">
      <c r="A686" t="s">
        <v>6011</v>
      </c>
      <c r="B686" t="s">
        <v>6012</v>
      </c>
      <c r="C686" t="s">
        <v>6013</v>
      </c>
      <c r="D686" t="s">
        <v>6014</v>
      </c>
      <c r="E686" t="s">
        <v>6002</v>
      </c>
    </row>
    <row r="687" spans="1:5" x14ac:dyDescent="0.25">
      <c r="A687" t="s">
        <v>6015</v>
      </c>
      <c r="B687" t="s">
        <v>6016</v>
      </c>
      <c r="C687" t="s">
        <v>6017</v>
      </c>
      <c r="D687" t="s">
        <v>6018</v>
      </c>
      <c r="E687" t="s">
        <v>6002</v>
      </c>
    </row>
    <row r="688" spans="1:5" x14ac:dyDescent="0.25">
      <c r="A688" t="s">
        <v>6019</v>
      </c>
      <c r="B688" t="s">
        <v>6020</v>
      </c>
      <c r="C688" t="s">
        <v>6021</v>
      </c>
      <c r="D688" t="s">
        <v>6022</v>
      </c>
      <c r="E688" t="s">
        <v>6002</v>
      </c>
    </row>
    <row r="689" spans="1:5" x14ac:dyDescent="0.25">
      <c r="A689" t="s">
        <v>6023</v>
      </c>
      <c r="B689" t="s">
        <v>6024</v>
      </c>
      <c r="C689" t="s">
        <v>6025</v>
      </c>
      <c r="D689" t="s">
        <v>6026</v>
      </c>
      <c r="E689" t="s">
        <v>6002</v>
      </c>
    </row>
    <row r="690" spans="1:5" x14ac:dyDescent="0.25">
      <c r="A690" t="s">
        <v>6027</v>
      </c>
      <c r="B690" t="s">
        <v>6028</v>
      </c>
      <c r="C690" t="s">
        <v>6029</v>
      </c>
      <c r="D690" t="s">
        <v>6026</v>
      </c>
      <c r="E690" t="s">
        <v>6002</v>
      </c>
    </row>
    <row r="691" spans="1:5" x14ac:dyDescent="0.25">
      <c r="A691" t="s">
        <v>6030</v>
      </c>
      <c r="B691" t="s">
        <v>6031</v>
      </c>
      <c r="C691" t="s">
        <v>6032</v>
      </c>
      <c r="D691" t="s">
        <v>6033</v>
      </c>
      <c r="E691" t="s">
        <v>6002</v>
      </c>
    </row>
    <row r="692" spans="1:5" x14ac:dyDescent="0.25">
      <c r="A692" t="s">
        <v>6034</v>
      </c>
      <c r="B692" t="s">
        <v>6035</v>
      </c>
      <c r="C692" t="s">
        <v>6036</v>
      </c>
      <c r="D692" t="s">
        <v>6037</v>
      </c>
      <c r="E692" t="s">
        <v>6002</v>
      </c>
    </row>
    <row r="693" spans="1:5" x14ac:dyDescent="0.25">
      <c r="A693" t="s">
        <v>6038</v>
      </c>
      <c r="B693" t="s">
        <v>6039</v>
      </c>
      <c r="C693" t="s">
        <v>6040</v>
      </c>
      <c r="D693" t="s">
        <v>6037</v>
      </c>
      <c r="E693" t="s">
        <v>6002</v>
      </c>
    </row>
    <row r="694" spans="1:5" x14ac:dyDescent="0.25">
      <c r="A694" t="s">
        <v>6041</v>
      </c>
      <c r="B694" t="s">
        <v>6042</v>
      </c>
      <c r="C694" t="s">
        <v>6043</v>
      </c>
      <c r="D694" t="s">
        <v>6044</v>
      </c>
      <c r="E694" t="s">
        <v>6002</v>
      </c>
    </row>
    <row r="695" spans="1:5" x14ac:dyDescent="0.25">
      <c r="A695" t="s">
        <v>6045</v>
      </c>
      <c r="B695" t="s">
        <v>6046</v>
      </c>
      <c r="C695" t="s">
        <v>6047</v>
      </c>
      <c r="D695" t="s">
        <v>6048</v>
      </c>
      <c r="E695" t="s">
        <v>6002</v>
      </c>
    </row>
    <row r="696" spans="1:5" x14ac:dyDescent="0.25">
      <c r="A696" t="s">
        <v>6049</v>
      </c>
      <c r="B696" t="s">
        <v>6050</v>
      </c>
      <c r="C696" t="s">
        <v>6051</v>
      </c>
      <c r="D696" t="s">
        <v>6052</v>
      </c>
      <c r="E696" t="s">
        <v>6002</v>
      </c>
    </row>
    <row r="697" spans="1:5" x14ac:dyDescent="0.25">
      <c r="A697" t="s">
        <v>6053</v>
      </c>
      <c r="B697" t="s">
        <v>6054</v>
      </c>
      <c r="C697" t="s">
        <v>6055</v>
      </c>
      <c r="D697" t="s">
        <v>6056</v>
      </c>
      <c r="E697" t="s">
        <v>6002</v>
      </c>
    </row>
    <row r="698" spans="1:5" x14ac:dyDescent="0.25">
      <c r="A698" t="s">
        <v>6057</v>
      </c>
      <c r="B698" t="s">
        <v>6058</v>
      </c>
      <c r="C698" t="s">
        <v>6059</v>
      </c>
      <c r="D698" t="s">
        <v>6060</v>
      </c>
      <c r="E698" t="s">
        <v>6002</v>
      </c>
    </row>
    <row r="699" spans="1:5" x14ac:dyDescent="0.25">
      <c r="A699" t="s">
        <v>6061</v>
      </c>
      <c r="B699" t="s">
        <v>6062</v>
      </c>
      <c r="C699" t="s">
        <v>6063</v>
      </c>
      <c r="D699" t="s">
        <v>6056</v>
      </c>
      <c r="E699" t="s">
        <v>6002</v>
      </c>
    </row>
    <row r="700" spans="1:5" x14ac:dyDescent="0.25">
      <c r="A700" t="s">
        <v>6064</v>
      </c>
      <c r="B700" t="s">
        <v>6065</v>
      </c>
      <c r="C700" t="s">
        <v>6066</v>
      </c>
      <c r="D700" t="s">
        <v>6067</v>
      </c>
      <c r="E700" t="s">
        <v>6002</v>
      </c>
    </row>
    <row r="701" spans="1:5" x14ac:dyDescent="0.25">
      <c r="A701" t="s">
        <v>6068</v>
      </c>
      <c r="B701" t="s">
        <v>6069</v>
      </c>
      <c r="C701" t="s">
        <v>6070</v>
      </c>
      <c r="D701" t="s">
        <v>6071</v>
      </c>
      <c r="E701" t="s">
        <v>6072</v>
      </c>
    </row>
    <row r="702" spans="1:5" x14ac:dyDescent="0.25">
      <c r="A702" t="s">
        <v>6073</v>
      </c>
      <c r="B702" t="s">
        <v>6074</v>
      </c>
      <c r="C702" t="s">
        <v>6075</v>
      </c>
      <c r="D702" t="s">
        <v>6076</v>
      </c>
      <c r="E702" t="s">
        <v>6072</v>
      </c>
    </row>
    <row r="703" spans="1:5" x14ac:dyDescent="0.25">
      <c r="A703" t="s">
        <v>6077</v>
      </c>
      <c r="B703" t="s">
        <v>6078</v>
      </c>
      <c r="C703" t="s">
        <v>6079</v>
      </c>
      <c r="D703" t="s">
        <v>6080</v>
      </c>
      <c r="E703" t="s">
        <v>6072</v>
      </c>
    </row>
    <row r="704" spans="1:5" x14ac:dyDescent="0.25">
      <c r="A704" t="s">
        <v>6081</v>
      </c>
      <c r="B704" t="s">
        <v>6082</v>
      </c>
      <c r="C704" t="s">
        <v>6083</v>
      </c>
      <c r="D704" t="s">
        <v>6084</v>
      </c>
      <c r="E704" t="s">
        <v>6072</v>
      </c>
    </row>
    <row r="705" spans="1:5" x14ac:dyDescent="0.25">
      <c r="A705" t="s">
        <v>6085</v>
      </c>
      <c r="B705" t="s">
        <v>6086</v>
      </c>
      <c r="C705" t="s">
        <v>6087</v>
      </c>
      <c r="D705" t="s">
        <v>6088</v>
      </c>
      <c r="E705" t="s">
        <v>6072</v>
      </c>
    </row>
    <row r="706" spans="1:5" x14ac:dyDescent="0.25">
      <c r="A706" t="s">
        <v>6089</v>
      </c>
      <c r="B706" t="s">
        <v>6090</v>
      </c>
      <c r="C706" t="s">
        <v>6091</v>
      </c>
      <c r="D706" t="s">
        <v>6092</v>
      </c>
      <c r="E706" t="s">
        <v>6072</v>
      </c>
    </row>
    <row r="707" spans="1:5" x14ac:dyDescent="0.25">
      <c r="A707" t="s">
        <v>6093</v>
      </c>
      <c r="B707" t="s">
        <v>6094</v>
      </c>
      <c r="C707" t="s">
        <v>6095</v>
      </c>
      <c r="D707" t="s">
        <v>6096</v>
      </c>
      <c r="E707" t="s">
        <v>6072</v>
      </c>
    </row>
    <row r="708" spans="1:5" x14ac:dyDescent="0.25">
      <c r="A708" t="s">
        <v>6097</v>
      </c>
      <c r="B708" t="s">
        <v>6098</v>
      </c>
      <c r="C708" t="s">
        <v>6099</v>
      </c>
      <c r="D708" t="s">
        <v>6100</v>
      </c>
      <c r="E708" t="s">
        <v>6072</v>
      </c>
    </row>
    <row r="709" spans="1:5" x14ac:dyDescent="0.25">
      <c r="A709" t="s">
        <v>6101</v>
      </c>
      <c r="B709" t="s">
        <v>6102</v>
      </c>
      <c r="C709" t="s">
        <v>6103</v>
      </c>
      <c r="D709" t="s">
        <v>6104</v>
      </c>
      <c r="E709" t="s">
        <v>6105</v>
      </c>
    </row>
    <row r="710" spans="1:5" x14ac:dyDescent="0.25">
      <c r="A710" t="s">
        <v>6106</v>
      </c>
      <c r="B710" t="s">
        <v>6107</v>
      </c>
      <c r="C710" t="s">
        <v>6108</v>
      </c>
      <c r="D710" t="s">
        <v>6109</v>
      </c>
      <c r="E710" t="s">
        <v>6105</v>
      </c>
    </row>
    <row r="711" spans="1:5" x14ac:dyDescent="0.25">
      <c r="A711" t="s">
        <v>6110</v>
      </c>
      <c r="B711" t="s">
        <v>6111</v>
      </c>
      <c r="C711" t="s">
        <v>6112</v>
      </c>
      <c r="D711" t="s">
        <v>6113</v>
      </c>
      <c r="E711" t="s">
        <v>6105</v>
      </c>
    </row>
    <row r="712" spans="1:5" x14ac:dyDescent="0.25">
      <c r="A712" t="s">
        <v>6114</v>
      </c>
      <c r="B712" t="s">
        <v>6115</v>
      </c>
      <c r="C712" t="s">
        <v>6116</v>
      </c>
      <c r="D712" t="s">
        <v>6117</v>
      </c>
      <c r="E712" t="s">
        <v>6105</v>
      </c>
    </row>
    <row r="713" spans="1:5" x14ac:dyDescent="0.25">
      <c r="A713" t="s">
        <v>6118</v>
      </c>
      <c r="B713" t="s">
        <v>6119</v>
      </c>
      <c r="C713" t="s">
        <v>6120</v>
      </c>
      <c r="D713" t="s">
        <v>6121</v>
      </c>
      <c r="E713" t="s">
        <v>6105</v>
      </c>
    </row>
    <row r="714" spans="1:5" x14ac:dyDescent="0.25">
      <c r="A714" t="s">
        <v>6122</v>
      </c>
      <c r="B714" t="s">
        <v>6123</v>
      </c>
      <c r="C714" t="s">
        <v>6124</v>
      </c>
      <c r="D714" t="s">
        <v>6125</v>
      </c>
      <c r="E714" t="s">
        <v>6105</v>
      </c>
    </row>
    <row r="715" spans="1:5" x14ac:dyDescent="0.25">
      <c r="A715" t="s">
        <v>6126</v>
      </c>
      <c r="B715" t="s">
        <v>6127</v>
      </c>
      <c r="C715" t="s">
        <v>6128</v>
      </c>
      <c r="D715" t="s">
        <v>6129</v>
      </c>
      <c r="E715" t="s">
        <v>6105</v>
      </c>
    </row>
    <row r="716" spans="1:5" x14ac:dyDescent="0.25">
      <c r="A716" t="s">
        <v>6130</v>
      </c>
      <c r="B716" t="s">
        <v>6131</v>
      </c>
      <c r="C716" t="s">
        <v>6132</v>
      </c>
      <c r="D716" t="s">
        <v>6133</v>
      </c>
      <c r="E716" t="s">
        <v>6105</v>
      </c>
    </row>
    <row r="717" spans="1:5" x14ac:dyDescent="0.25">
      <c r="A717" t="s">
        <v>6134</v>
      </c>
      <c r="B717" t="s">
        <v>6135</v>
      </c>
      <c r="C717" t="s">
        <v>6136</v>
      </c>
      <c r="D717" t="s">
        <v>6137</v>
      </c>
      <c r="E717" t="s">
        <v>6105</v>
      </c>
    </row>
    <row r="718" spans="1:5" x14ac:dyDescent="0.25">
      <c r="A718" t="s">
        <v>6138</v>
      </c>
      <c r="B718" t="s">
        <v>6139</v>
      </c>
      <c r="C718" t="s">
        <v>6140</v>
      </c>
      <c r="D718" t="s">
        <v>6141</v>
      </c>
      <c r="E718" t="s">
        <v>6105</v>
      </c>
    </row>
    <row r="719" spans="1:5" x14ac:dyDescent="0.25">
      <c r="A719" t="s">
        <v>6142</v>
      </c>
      <c r="B719" t="s">
        <v>6143</v>
      </c>
      <c r="C719" t="s">
        <v>6144</v>
      </c>
      <c r="D719" t="s">
        <v>6145</v>
      </c>
      <c r="E719" t="s">
        <v>6105</v>
      </c>
    </row>
    <row r="720" spans="1:5" x14ac:dyDescent="0.25">
      <c r="A720" t="s">
        <v>6146</v>
      </c>
      <c r="B720" t="s">
        <v>6147</v>
      </c>
      <c r="C720" t="s">
        <v>6148</v>
      </c>
      <c r="D720" t="s">
        <v>6149</v>
      </c>
      <c r="E720" t="s">
        <v>6150</v>
      </c>
    </row>
    <row r="721" spans="1:5" x14ac:dyDescent="0.25">
      <c r="A721" t="s">
        <v>6151</v>
      </c>
      <c r="B721" t="s">
        <v>6152</v>
      </c>
      <c r="C721" t="s">
        <v>6153</v>
      </c>
      <c r="D721" t="s">
        <v>6154</v>
      </c>
      <c r="E721" t="s">
        <v>6150</v>
      </c>
    </row>
    <row r="722" spans="1:5" x14ac:dyDescent="0.25">
      <c r="A722" t="s">
        <v>6155</v>
      </c>
      <c r="B722" t="s">
        <v>6156</v>
      </c>
      <c r="C722" t="s">
        <v>6157</v>
      </c>
      <c r="D722" t="s">
        <v>6158</v>
      </c>
      <c r="E722" t="s">
        <v>6150</v>
      </c>
    </row>
    <row r="723" spans="1:5" x14ac:dyDescent="0.25">
      <c r="A723" t="s">
        <v>6159</v>
      </c>
      <c r="B723" t="s">
        <v>6160</v>
      </c>
      <c r="C723" t="s">
        <v>6161</v>
      </c>
      <c r="D723" t="s">
        <v>6162</v>
      </c>
      <c r="E723" t="s">
        <v>6150</v>
      </c>
    </row>
    <row r="724" spans="1:5" x14ac:dyDescent="0.25">
      <c r="A724" t="s">
        <v>6163</v>
      </c>
      <c r="B724" t="s">
        <v>6164</v>
      </c>
      <c r="C724" t="s">
        <v>6165</v>
      </c>
      <c r="D724" t="s">
        <v>6166</v>
      </c>
      <c r="E724" t="s">
        <v>6150</v>
      </c>
    </row>
    <row r="725" spans="1:5" x14ac:dyDescent="0.25">
      <c r="A725" t="s">
        <v>6167</v>
      </c>
      <c r="B725" t="s">
        <v>6168</v>
      </c>
      <c r="C725" t="s">
        <v>6169</v>
      </c>
      <c r="D725" t="s">
        <v>6170</v>
      </c>
      <c r="E725" t="s">
        <v>6150</v>
      </c>
    </row>
    <row r="726" spans="1:5" x14ac:dyDescent="0.25">
      <c r="A726" t="s">
        <v>6171</v>
      </c>
      <c r="B726" t="s">
        <v>6172</v>
      </c>
      <c r="C726" t="s">
        <v>6173</v>
      </c>
      <c r="D726" t="s">
        <v>6174</v>
      </c>
      <c r="E726" t="s">
        <v>6150</v>
      </c>
    </row>
    <row r="727" spans="1:5" x14ac:dyDescent="0.25">
      <c r="A727" t="s">
        <v>6175</v>
      </c>
      <c r="B727" t="s">
        <v>6176</v>
      </c>
      <c r="C727" t="s">
        <v>6177</v>
      </c>
      <c r="D727" t="s">
        <v>6178</v>
      </c>
      <c r="E727" t="s">
        <v>6150</v>
      </c>
    </row>
    <row r="728" spans="1:5" x14ac:dyDescent="0.25">
      <c r="A728" t="s">
        <v>6179</v>
      </c>
      <c r="B728" t="s">
        <v>6180</v>
      </c>
      <c r="C728" t="s">
        <v>6181</v>
      </c>
      <c r="D728" t="s">
        <v>6182</v>
      </c>
      <c r="E728" t="s">
        <v>6150</v>
      </c>
    </row>
    <row r="729" spans="1:5" x14ac:dyDescent="0.25">
      <c r="A729" t="s">
        <v>6183</v>
      </c>
      <c r="B729" t="s">
        <v>6184</v>
      </c>
      <c r="C729" t="s">
        <v>6185</v>
      </c>
      <c r="D729" t="s">
        <v>6186</v>
      </c>
      <c r="E729" t="s">
        <v>6150</v>
      </c>
    </row>
    <row r="730" spans="1:5" x14ac:dyDescent="0.25">
      <c r="A730" t="s">
        <v>6187</v>
      </c>
      <c r="B730" t="s">
        <v>6188</v>
      </c>
      <c r="C730" t="s">
        <v>6189</v>
      </c>
      <c r="D730" t="s">
        <v>6190</v>
      </c>
      <c r="E730" t="s">
        <v>6191</v>
      </c>
    </row>
    <row r="731" spans="1:5" x14ac:dyDescent="0.25">
      <c r="A731" t="s">
        <v>6192</v>
      </c>
      <c r="B731" t="s">
        <v>6193</v>
      </c>
      <c r="C731" t="s">
        <v>6194</v>
      </c>
      <c r="D731" t="s">
        <v>6195</v>
      </c>
      <c r="E731" t="s">
        <v>6191</v>
      </c>
    </row>
    <row r="732" spans="1:5" x14ac:dyDescent="0.25">
      <c r="A732" t="s">
        <v>6196</v>
      </c>
      <c r="B732" t="s">
        <v>6197</v>
      </c>
      <c r="C732" t="s">
        <v>6198</v>
      </c>
      <c r="D732" t="s">
        <v>6199</v>
      </c>
      <c r="E732" t="s">
        <v>6191</v>
      </c>
    </row>
    <row r="733" spans="1:5" x14ac:dyDescent="0.25">
      <c r="A733" t="s">
        <v>6200</v>
      </c>
      <c r="B733" t="s">
        <v>6201</v>
      </c>
      <c r="C733" t="s">
        <v>6202</v>
      </c>
      <c r="D733" t="s">
        <v>6203</v>
      </c>
      <c r="E733" t="s">
        <v>6191</v>
      </c>
    </row>
    <row r="734" spans="1:5" x14ac:dyDescent="0.25">
      <c r="A734" t="s">
        <v>6204</v>
      </c>
      <c r="B734" t="s">
        <v>6205</v>
      </c>
      <c r="C734" t="s">
        <v>6206</v>
      </c>
      <c r="D734" t="s">
        <v>6207</v>
      </c>
      <c r="E734" t="s">
        <v>6191</v>
      </c>
    </row>
    <row r="735" spans="1:5" x14ac:dyDescent="0.25">
      <c r="A735" t="s">
        <v>6208</v>
      </c>
      <c r="B735" t="s">
        <v>6209</v>
      </c>
      <c r="C735" t="s">
        <v>6210</v>
      </c>
      <c r="D735" t="s">
        <v>6211</v>
      </c>
      <c r="E735" t="s">
        <v>6191</v>
      </c>
    </row>
    <row r="736" spans="1:5" x14ac:dyDescent="0.25">
      <c r="A736" t="s">
        <v>6212</v>
      </c>
      <c r="B736" t="s">
        <v>6213</v>
      </c>
      <c r="C736" t="s">
        <v>6214</v>
      </c>
      <c r="D736" t="s">
        <v>6215</v>
      </c>
      <c r="E736" t="s">
        <v>6191</v>
      </c>
    </row>
    <row r="737" spans="1:5" x14ac:dyDescent="0.25">
      <c r="A737" t="s">
        <v>6216</v>
      </c>
      <c r="B737" t="s">
        <v>6217</v>
      </c>
      <c r="C737" t="s">
        <v>6218</v>
      </c>
      <c r="D737" t="s">
        <v>6219</v>
      </c>
      <c r="E737" t="s">
        <v>6191</v>
      </c>
    </row>
    <row r="738" spans="1:5" x14ac:dyDescent="0.25">
      <c r="A738" t="s">
        <v>6220</v>
      </c>
      <c r="B738" t="s">
        <v>6221</v>
      </c>
      <c r="C738" t="s">
        <v>6222</v>
      </c>
      <c r="D738" t="s">
        <v>6223</v>
      </c>
      <c r="E738" t="s">
        <v>6191</v>
      </c>
    </row>
    <row r="739" spans="1:5" x14ac:dyDescent="0.25">
      <c r="A739" t="s">
        <v>6224</v>
      </c>
      <c r="B739" t="s">
        <v>6225</v>
      </c>
      <c r="C739" t="s">
        <v>6226</v>
      </c>
      <c r="D739" t="s">
        <v>6227</v>
      </c>
      <c r="E739" t="s">
        <v>6228</v>
      </c>
    </row>
    <row r="740" spans="1:5" x14ac:dyDescent="0.25">
      <c r="A740" t="s">
        <v>6229</v>
      </c>
      <c r="B740" t="s">
        <v>6230</v>
      </c>
      <c r="C740" t="s">
        <v>6231</v>
      </c>
      <c r="D740" t="s">
        <v>6232</v>
      </c>
      <c r="E740" t="s">
        <v>6228</v>
      </c>
    </row>
    <row r="741" spans="1:5" x14ac:dyDescent="0.25">
      <c r="A741" t="s">
        <v>6233</v>
      </c>
      <c r="B741" t="s">
        <v>6234</v>
      </c>
      <c r="C741" t="s">
        <v>6235</v>
      </c>
      <c r="D741" t="s">
        <v>6236</v>
      </c>
      <c r="E741" t="s">
        <v>6228</v>
      </c>
    </row>
    <row r="742" spans="1:5" x14ac:dyDescent="0.25">
      <c r="A742" t="s">
        <v>6237</v>
      </c>
      <c r="B742" t="s">
        <v>6238</v>
      </c>
      <c r="C742" t="s">
        <v>6239</v>
      </c>
      <c r="D742" t="s">
        <v>6240</v>
      </c>
      <c r="E742" t="s">
        <v>6228</v>
      </c>
    </row>
    <row r="743" spans="1:5" x14ac:dyDescent="0.25">
      <c r="A743" t="s">
        <v>6241</v>
      </c>
      <c r="B743" t="s">
        <v>6242</v>
      </c>
      <c r="C743" t="s">
        <v>6243</v>
      </c>
      <c r="D743" t="s">
        <v>6244</v>
      </c>
      <c r="E743" t="s">
        <v>6228</v>
      </c>
    </row>
    <row r="744" spans="1:5" x14ac:dyDescent="0.25">
      <c r="A744" t="s">
        <v>6245</v>
      </c>
      <c r="B744" t="s">
        <v>6246</v>
      </c>
      <c r="C744" t="s">
        <v>6247</v>
      </c>
      <c r="D744" t="s">
        <v>6248</v>
      </c>
      <c r="E744" t="s">
        <v>6228</v>
      </c>
    </row>
    <row r="745" spans="1:5" x14ac:dyDescent="0.25">
      <c r="A745" t="s">
        <v>6249</v>
      </c>
      <c r="B745" t="s">
        <v>6250</v>
      </c>
      <c r="C745" t="s">
        <v>6251</v>
      </c>
      <c r="D745" t="s">
        <v>6252</v>
      </c>
      <c r="E745" t="s">
        <v>6228</v>
      </c>
    </row>
    <row r="746" spans="1:5" x14ac:dyDescent="0.25">
      <c r="A746" t="s">
        <v>6253</v>
      </c>
      <c r="B746" t="s">
        <v>6254</v>
      </c>
      <c r="C746" t="s">
        <v>6255</v>
      </c>
      <c r="D746" t="s">
        <v>6256</v>
      </c>
      <c r="E746" t="s">
        <v>6228</v>
      </c>
    </row>
    <row r="747" spans="1:5" x14ac:dyDescent="0.25">
      <c r="A747" t="s">
        <v>6257</v>
      </c>
      <c r="B747" t="s">
        <v>6258</v>
      </c>
      <c r="C747" t="s">
        <v>6259</v>
      </c>
      <c r="D747" t="s">
        <v>6260</v>
      </c>
      <c r="E747" t="s">
        <v>6228</v>
      </c>
    </row>
    <row r="748" spans="1:5" x14ac:dyDescent="0.25">
      <c r="A748" t="s">
        <v>6261</v>
      </c>
      <c r="B748" t="s">
        <v>6262</v>
      </c>
      <c r="C748" t="s">
        <v>6263</v>
      </c>
      <c r="D748" t="s">
        <v>6264</v>
      </c>
      <c r="E748" t="s">
        <v>6265</v>
      </c>
    </row>
    <row r="749" spans="1:5" x14ac:dyDescent="0.25">
      <c r="A749" t="s">
        <v>6266</v>
      </c>
      <c r="B749" t="s">
        <v>6267</v>
      </c>
      <c r="C749" t="s">
        <v>6268</v>
      </c>
      <c r="D749" t="s">
        <v>6269</v>
      </c>
      <c r="E749" t="s">
        <v>6265</v>
      </c>
    </row>
    <row r="750" spans="1:5" x14ac:dyDescent="0.25">
      <c r="A750" t="s">
        <v>6270</v>
      </c>
      <c r="B750" t="s">
        <v>6271</v>
      </c>
      <c r="C750" t="s">
        <v>6272</v>
      </c>
      <c r="D750" t="s">
        <v>6273</v>
      </c>
      <c r="E750" t="s">
        <v>6265</v>
      </c>
    </row>
    <row r="751" spans="1:5" x14ac:dyDescent="0.25">
      <c r="A751" t="s">
        <v>6274</v>
      </c>
      <c r="B751" t="s">
        <v>6275</v>
      </c>
      <c r="C751" t="s">
        <v>6276</v>
      </c>
      <c r="D751" t="s">
        <v>6277</v>
      </c>
      <c r="E751" t="s">
        <v>6265</v>
      </c>
    </row>
    <row r="752" spans="1:5" x14ac:dyDescent="0.25">
      <c r="A752" t="s">
        <v>6278</v>
      </c>
      <c r="B752" t="s">
        <v>6279</v>
      </c>
      <c r="C752" t="s">
        <v>6280</v>
      </c>
      <c r="D752" t="s">
        <v>6281</v>
      </c>
      <c r="E752" t="s">
        <v>6265</v>
      </c>
    </row>
    <row r="753" spans="1:5" x14ac:dyDescent="0.25">
      <c r="A753" t="s">
        <v>6282</v>
      </c>
      <c r="B753" t="s">
        <v>6283</v>
      </c>
      <c r="C753" t="s">
        <v>6284</v>
      </c>
      <c r="D753" t="s">
        <v>6285</v>
      </c>
      <c r="E753" t="s">
        <v>6265</v>
      </c>
    </row>
    <row r="754" spans="1:5" x14ac:dyDescent="0.25">
      <c r="A754" t="s">
        <v>6286</v>
      </c>
      <c r="B754" t="s">
        <v>6287</v>
      </c>
      <c r="C754" t="s">
        <v>6288</v>
      </c>
      <c r="D754" t="s">
        <v>6289</v>
      </c>
      <c r="E754" t="s">
        <v>6265</v>
      </c>
    </row>
    <row r="755" spans="1:5" x14ac:dyDescent="0.25">
      <c r="A755" t="s">
        <v>6290</v>
      </c>
      <c r="B755" t="s">
        <v>6291</v>
      </c>
      <c r="C755" t="s">
        <v>6292</v>
      </c>
      <c r="D755" t="s">
        <v>6293</v>
      </c>
      <c r="E755" t="s">
        <v>6265</v>
      </c>
    </row>
    <row r="756" spans="1:5" x14ac:dyDescent="0.25">
      <c r="A756" t="s">
        <v>6294</v>
      </c>
      <c r="B756" t="s">
        <v>6295</v>
      </c>
      <c r="C756" t="s">
        <v>6296</v>
      </c>
      <c r="D756" t="s">
        <v>6297</v>
      </c>
      <c r="E756" t="s">
        <v>6265</v>
      </c>
    </row>
    <row r="757" spans="1:5" x14ac:dyDescent="0.25">
      <c r="A757" t="s">
        <v>6298</v>
      </c>
      <c r="B757" t="s">
        <v>6299</v>
      </c>
      <c r="C757" t="s">
        <v>6300</v>
      </c>
      <c r="D757" t="s">
        <v>6301</v>
      </c>
      <c r="E757" t="s">
        <v>6265</v>
      </c>
    </row>
    <row r="758" spans="1:5" x14ac:dyDescent="0.25">
      <c r="A758" t="s">
        <v>6302</v>
      </c>
      <c r="B758" t="s">
        <v>6303</v>
      </c>
      <c r="C758" t="s">
        <v>6304</v>
      </c>
      <c r="D758" t="s">
        <v>6305</v>
      </c>
      <c r="E758" t="s">
        <v>6265</v>
      </c>
    </row>
    <row r="759" spans="1:5" x14ac:dyDescent="0.25">
      <c r="A759" t="s">
        <v>6306</v>
      </c>
      <c r="B759" t="s">
        <v>6307</v>
      </c>
      <c r="C759" t="s">
        <v>6308</v>
      </c>
      <c r="D759" t="s">
        <v>6309</v>
      </c>
      <c r="E759" t="s">
        <v>6265</v>
      </c>
    </row>
    <row r="760" spans="1:5" x14ac:dyDescent="0.25">
      <c r="A760" t="s">
        <v>6310</v>
      </c>
      <c r="B760" t="s">
        <v>6311</v>
      </c>
      <c r="C760" t="s">
        <v>6312</v>
      </c>
      <c r="D760" t="s">
        <v>6313</v>
      </c>
      <c r="E760" t="s">
        <v>6314</v>
      </c>
    </row>
    <row r="761" spans="1:5" x14ac:dyDescent="0.25">
      <c r="A761" t="s">
        <v>6315</v>
      </c>
      <c r="B761" t="s">
        <v>6316</v>
      </c>
      <c r="C761" t="s">
        <v>6317</v>
      </c>
      <c r="D761" t="s">
        <v>6318</v>
      </c>
      <c r="E761" t="s">
        <v>6314</v>
      </c>
    </row>
    <row r="762" spans="1:5" x14ac:dyDescent="0.25">
      <c r="A762" t="s">
        <v>6319</v>
      </c>
      <c r="B762" t="s">
        <v>6320</v>
      </c>
      <c r="C762" t="s">
        <v>6321</v>
      </c>
      <c r="D762" t="s">
        <v>6322</v>
      </c>
      <c r="E762" t="s">
        <v>6314</v>
      </c>
    </row>
    <row r="763" spans="1:5" x14ac:dyDescent="0.25">
      <c r="A763" t="s">
        <v>6323</v>
      </c>
      <c r="B763" t="s">
        <v>6324</v>
      </c>
      <c r="C763" t="s">
        <v>6325</v>
      </c>
      <c r="D763" t="s">
        <v>6326</v>
      </c>
      <c r="E763" t="s">
        <v>6314</v>
      </c>
    </row>
    <row r="764" spans="1:5" x14ac:dyDescent="0.25">
      <c r="A764" t="s">
        <v>6327</v>
      </c>
      <c r="B764" t="s">
        <v>6328</v>
      </c>
      <c r="C764" t="s">
        <v>6329</v>
      </c>
      <c r="D764" t="s">
        <v>6330</v>
      </c>
      <c r="E764" t="s">
        <v>6314</v>
      </c>
    </row>
    <row r="765" spans="1:5" x14ac:dyDescent="0.25">
      <c r="A765" t="s">
        <v>6331</v>
      </c>
      <c r="B765" t="s">
        <v>6332</v>
      </c>
      <c r="C765" t="s">
        <v>6333</v>
      </c>
      <c r="D765" t="s">
        <v>6334</v>
      </c>
      <c r="E765" t="s">
        <v>6314</v>
      </c>
    </row>
    <row r="766" spans="1:5" x14ac:dyDescent="0.25">
      <c r="A766" t="s">
        <v>6335</v>
      </c>
      <c r="B766" t="s">
        <v>6336</v>
      </c>
      <c r="C766" t="s">
        <v>6337</v>
      </c>
      <c r="D766" t="s">
        <v>6338</v>
      </c>
      <c r="E766" t="s">
        <v>6314</v>
      </c>
    </row>
    <row r="767" spans="1:5" x14ac:dyDescent="0.25">
      <c r="A767" t="s">
        <v>6339</v>
      </c>
      <c r="B767" t="s">
        <v>6340</v>
      </c>
      <c r="C767" t="s">
        <v>6341</v>
      </c>
      <c r="D767" t="s">
        <v>6342</v>
      </c>
      <c r="E767" t="s">
        <v>6314</v>
      </c>
    </row>
    <row r="768" spans="1:5" x14ac:dyDescent="0.25">
      <c r="A768" t="s">
        <v>6343</v>
      </c>
      <c r="B768" t="s">
        <v>6344</v>
      </c>
      <c r="C768" t="s">
        <v>6345</v>
      </c>
      <c r="D768" t="s">
        <v>6346</v>
      </c>
      <c r="E768" t="s">
        <v>6314</v>
      </c>
    </row>
    <row r="769" spans="1:5" x14ac:dyDescent="0.25">
      <c r="A769" t="s">
        <v>6347</v>
      </c>
      <c r="B769" t="s">
        <v>6348</v>
      </c>
      <c r="C769" t="s">
        <v>6349</v>
      </c>
      <c r="D769" t="s">
        <v>6350</v>
      </c>
      <c r="E769" t="s">
        <v>6314</v>
      </c>
    </row>
    <row r="770" spans="1:5" x14ac:dyDescent="0.25">
      <c r="A770" t="s">
        <v>6351</v>
      </c>
      <c r="B770" t="s">
        <v>6352</v>
      </c>
      <c r="C770" t="s">
        <v>6353</v>
      </c>
      <c r="D770" t="s">
        <v>6354</v>
      </c>
      <c r="E770" t="s">
        <v>6314</v>
      </c>
    </row>
    <row r="771" spans="1:5" x14ac:dyDescent="0.25">
      <c r="A771" t="s">
        <v>6355</v>
      </c>
      <c r="B771" t="s">
        <v>6356</v>
      </c>
      <c r="C771" t="s">
        <v>6357</v>
      </c>
      <c r="D771" t="s">
        <v>6358</v>
      </c>
      <c r="E771" t="s">
        <v>6359</v>
      </c>
    </row>
    <row r="772" spans="1:5" x14ac:dyDescent="0.25">
      <c r="A772" t="s">
        <v>6360</v>
      </c>
      <c r="B772" t="s">
        <v>6361</v>
      </c>
      <c r="C772" t="s">
        <v>6362</v>
      </c>
      <c r="D772" t="s">
        <v>6363</v>
      </c>
      <c r="E772" t="s">
        <v>6359</v>
      </c>
    </row>
    <row r="773" spans="1:5" x14ac:dyDescent="0.25">
      <c r="A773" t="s">
        <v>6364</v>
      </c>
      <c r="B773" t="s">
        <v>6365</v>
      </c>
      <c r="C773" t="s">
        <v>6366</v>
      </c>
      <c r="D773" t="s">
        <v>6367</v>
      </c>
      <c r="E773" t="s">
        <v>6359</v>
      </c>
    </row>
    <row r="774" spans="1:5" x14ac:dyDescent="0.25">
      <c r="A774" t="s">
        <v>6368</v>
      </c>
      <c r="B774" t="s">
        <v>6369</v>
      </c>
      <c r="C774" t="s">
        <v>6370</v>
      </c>
      <c r="D774" t="s">
        <v>6371</v>
      </c>
      <c r="E774" t="s">
        <v>6359</v>
      </c>
    </row>
    <row r="775" spans="1:5" x14ac:dyDescent="0.25">
      <c r="A775" t="s">
        <v>6372</v>
      </c>
      <c r="B775" t="s">
        <v>6373</v>
      </c>
      <c r="C775" t="s">
        <v>6374</v>
      </c>
      <c r="D775" t="s">
        <v>6375</v>
      </c>
      <c r="E775" t="s">
        <v>6359</v>
      </c>
    </row>
    <row r="776" spans="1:5" x14ac:dyDescent="0.25">
      <c r="A776" t="s">
        <v>6376</v>
      </c>
      <c r="B776" t="s">
        <v>6377</v>
      </c>
      <c r="C776" t="s">
        <v>6378</v>
      </c>
      <c r="D776" t="s">
        <v>6379</v>
      </c>
      <c r="E776" t="s">
        <v>6359</v>
      </c>
    </row>
    <row r="777" spans="1:5" x14ac:dyDescent="0.25">
      <c r="A777" t="s">
        <v>6380</v>
      </c>
      <c r="B777" t="s">
        <v>6381</v>
      </c>
      <c r="C777" t="s">
        <v>6382</v>
      </c>
      <c r="D777" t="s">
        <v>6383</v>
      </c>
      <c r="E777" t="s">
        <v>6359</v>
      </c>
    </row>
    <row r="778" spans="1:5" x14ac:dyDescent="0.25">
      <c r="A778" t="s">
        <v>6384</v>
      </c>
      <c r="B778" t="s">
        <v>6385</v>
      </c>
      <c r="C778" t="s">
        <v>6386</v>
      </c>
      <c r="D778" t="s">
        <v>6387</v>
      </c>
      <c r="E778" t="s">
        <v>6359</v>
      </c>
    </row>
    <row r="779" spans="1:5" x14ac:dyDescent="0.25">
      <c r="A779" t="s">
        <v>6388</v>
      </c>
      <c r="B779" t="s">
        <v>6389</v>
      </c>
      <c r="C779" t="s">
        <v>6390</v>
      </c>
      <c r="D779" t="s">
        <v>6391</v>
      </c>
      <c r="E779" t="s">
        <v>6359</v>
      </c>
    </row>
    <row r="780" spans="1:5" x14ac:dyDescent="0.25">
      <c r="A780" t="s">
        <v>6392</v>
      </c>
      <c r="B780" t="s">
        <v>6393</v>
      </c>
      <c r="C780" t="s">
        <v>6394</v>
      </c>
      <c r="D780" t="s">
        <v>6395</v>
      </c>
      <c r="E780" t="s">
        <v>6359</v>
      </c>
    </row>
    <row r="781" spans="1:5" x14ac:dyDescent="0.25">
      <c r="A781" t="s">
        <v>6396</v>
      </c>
      <c r="B781" t="s">
        <v>6397</v>
      </c>
      <c r="C781" t="s">
        <v>6398</v>
      </c>
      <c r="D781" t="s">
        <v>6399</v>
      </c>
      <c r="E781" t="s">
        <v>6359</v>
      </c>
    </row>
    <row r="782" spans="1:5" x14ac:dyDescent="0.25">
      <c r="A782" t="s">
        <v>6400</v>
      </c>
      <c r="B782" t="s">
        <v>6401</v>
      </c>
      <c r="C782" t="s">
        <v>6402</v>
      </c>
      <c r="D782" t="s">
        <v>6403</v>
      </c>
      <c r="E782" t="s">
        <v>6404</v>
      </c>
    </row>
    <row r="783" spans="1:5" x14ac:dyDescent="0.25">
      <c r="A783" t="s">
        <v>6405</v>
      </c>
      <c r="B783" t="s">
        <v>6406</v>
      </c>
      <c r="C783" t="s">
        <v>6407</v>
      </c>
      <c r="D783" t="s">
        <v>6408</v>
      </c>
      <c r="E783" t="s">
        <v>6404</v>
      </c>
    </row>
    <row r="784" spans="1:5" x14ac:dyDescent="0.25">
      <c r="A784" t="s">
        <v>6409</v>
      </c>
      <c r="B784" t="s">
        <v>6410</v>
      </c>
      <c r="C784" t="s">
        <v>6411</v>
      </c>
      <c r="D784" t="s">
        <v>6412</v>
      </c>
      <c r="E784" t="s">
        <v>6404</v>
      </c>
    </row>
    <row r="785" spans="1:5" x14ac:dyDescent="0.25">
      <c r="A785" t="s">
        <v>6413</v>
      </c>
      <c r="B785" t="s">
        <v>6414</v>
      </c>
      <c r="C785" t="s">
        <v>6415</v>
      </c>
      <c r="D785" t="s">
        <v>6416</v>
      </c>
      <c r="E785" t="s">
        <v>6404</v>
      </c>
    </row>
    <row r="786" spans="1:5" x14ac:dyDescent="0.25">
      <c r="A786" t="s">
        <v>6417</v>
      </c>
      <c r="B786" t="s">
        <v>6418</v>
      </c>
      <c r="C786" t="s">
        <v>6419</v>
      </c>
      <c r="D786" t="s">
        <v>6420</v>
      </c>
      <c r="E786" t="s">
        <v>6404</v>
      </c>
    </row>
    <row r="787" spans="1:5" x14ac:dyDescent="0.25">
      <c r="A787" t="s">
        <v>6421</v>
      </c>
      <c r="B787" t="s">
        <v>6422</v>
      </c>
      <c r="C787" t="s">
        <v>6423</v>
      </c>
      <c r="D787" t="s">
        <v>6424</v>
      </c>
      <c r="E787" t="s">
        <v>6404</v>
      </c>
    </row>
    <row r="788" spans="1:5" x14ac:dyDescent="0.25">
      <c r="A788" t="s">
        <v>6425</v>
      </c>
      <c r="B788" t="s">
        <v>6426</v>
      </c>
      <c r="C788" t="s">
        <v>6427</v>
      </c>
      <c r="D788" t="s">
        <v>6428</v>
      </c>
      <c r="E788" t="s">
        <v>6404</v>
      </c>
    </row>
    <row r="789" spans="1:5" x14ac:dyDescent="0.25">
      <c r="A789" t="s">
        <v>6429</v>
      </c>
      <c r="B789" t="s">
        <v>6430</v>
      </c>
      <c r="C789" t="s">
        <v>6431</v>
      </c>
      <c r="D789" t="s">
        <v>6432</v>
      </c>
      <c r="E789" t="s">
        <v>6404</v>
      </c>
    </row>
    <row r="790" spans="1:5" x14ac:dyDescent="0.25">
      <c r="A790" t="s">
        <v>6433</v>
      </c>
      <c r="B790" t="s">
        <v>6434</v>
      </c>
      <c r="C790" t="s">
        <v>6435</v>
      </c>
      <c r="D790" t="s">
        <v>6436</v>
      </c>
      <c r="E790" t="s">
        <v>6404</v>
      </c>
    </row>
    <row r="791" spans="1:5" x14ac:dyDescent="0.25">
      <c r="A791" t="s">
        <v>6437</v>
      </c>
      <c r="B791" t="s">
        <v>6438</v>
      </c>
      <c r="C791" t="s">
        <v>6439</v>
      </c>
      <c r="D791" t="s">
        <v>6440</v>
      </c>
      <c r="E791" t="s">
        <v>6404</v>
      </c>
    </row>
    <row r="792" spans="1:5" x14ac:dyDescent="0.25">
      <c r="A792" t="s">
        <v>6441</v>
      </c>
      <c r="B792" t="s">
        <v>6442</v>
      </c>
      <c r="C792" t="s">
        <v>6443</v>
      </c>
      <c r="D792" t="s">
        <v>6444</v>
      </c>
      <c r="E792" t="s">
        <v>6404</v>
      </c>
    </row>
    <row r="793" spans="1:5" x14ac:dyDescent="0.25">
      <c r="A793" t="s">
        <v>6445</v>
      </c>
      <c r="B793" t="s">
        <v>6446</v>
      </c>
      <c r="C793" t="s">
        <v>6447</v>
      </c>
      <c r="D793" t="s">
        <v>6448</v>
      </c>
      <c r="E793" t="s">
        <v>6404</v>
      </c>
    </row>
    <row r="794" spans="1:5" x14ac:dyDescent="0.25">
      <c r="A794" t="s">
        <v>6449</v>
      </c>
      <c r="B794" t="s">
        <v>6450</v>
      </c>
      <c r="C794" t="s">
        <v>6451</v>
      </c>
      <c r="D794" t="s">
        <v>6452</v>
      </c>
      <c r="E794" t="s">
        <v>6404</v>
      </c>
    </row>
    <row r="795" spans="1:5" x14ac:dyDescent="0.25">
      <c r="A795" t="s">
        <v>6453</v>
      </c>
      <c r="B795" t="s">
        <v>6454</v>
      </c>
      <c r="C795" t="s">
        <v>6455</v>
      </c>
      <c r="D795" t="s">
        <v>6456</v>
      </c>
      <c r="E795" t="s">
        <v>6404</v>
      </c>
    </row>
    <row r="796" spans="1:5" x14ac:dyDescent="0.25">
      <c r="A796" t="s">
        <v>6457</v>
      </c>
      <c r="B796" t="s">
        <v>6458</v>
      </c>
      <c r="C796" t="s">
        <v>6459</v>
      </c>
      <c r="D796" t="s">
        <v>6460</v>
      </c>
      <c r="E796" t="s">
        <v>6404</v>
      </c>
    </row>
    <row r="797" spans="1:5" x14ac:dyDescent="0.25">
      <c r="A797" t="s">
        <v>6461</v>
      </c>
      <c r="B797" t="s">
        <v>6462</v>
      </c>
      <c r="C797" t="s">
        <v>6463</v>
      </c>
      <c r="D797" t="s">
        <v>6464</v>
      </c>
      <c r="E797" t="s">
        <v>6465</v>
      </c>
    </row>
    <row r="798" spans="1:5" x14ac:dyDescent="0.25">
      <c r="A798" t="s">
        <v>6466</v>
      </c>
      <c r="B798" t="s">
        <v>6467</v>
      </c>
      <c r="C798" t="s">
        <v>6468</v>
      </c>
      <c r="D798" t="s">
        <v>6469</v>
      </c>
      <c r="E798" t="s">
        <v>6465</v>
      </c>
    </row>
    <row r="799" spans="1:5" x14ac:dyDescent="0.25">
      <c r="A799" t="s">
        <v>6470</v>
      </c>
      <c r="B799" t="s">
        <v>6471</v>
      </c>
      <c r="C799" t="s">
        <v>6472</v>
      </c>
      <c r="D799" t="s">
        <v>6473</v>
      </c>
      <c r="E799" t="s">
        <v>6465</v>
      </c>
    </row>
    <row r="800" spans="1:5" x14ac:dyDescent="0.25">
      <c r="A800" t="s">
        <v>6474</v>
      </c>
      <c r="B800" t="s">
        <v>6475</v>
      </c>
      <c r="C800" t="s">
        <v>6476</v>
      </c>
      <c r="D800" t="s">
        <v>6477</v>
      </c>
      <c r="E800" t="s">
        <v>6465</v>
      </c>
    </row>
    <row r="801" spans="1:5" x14ac:dyDescent="0.25">
      <c r="A801" t="s">
        <v>6478</v>
      </c>
      <c r="B801" t="s">
        <v>6479</v>
      </c>
      <c r="C801" t="s">
        <v>6480</v>
      </c>
      <c r="D801" t="s">
        <v>6481</v>
      </c>
      <c r="E801" t="s">
        <v>6465</v>
      </c>
    </row>
    <row r="802" spans="1:5" x14ac:dyDescent="0.25">
      <c r="A802" t="s">
        <v>6482</v>
      </c>
      <c r="B802" t="s">
        <v>6483</v>
      </c>
      <c r="C802" t="s">
        <v>6484</v>
      </c>
      <c r="D802" t="s">
        <v>6485</v>
      </c>
      <c r="E802" t="s">
        <v>6465</v>
      </c>
    </row>
    <row r="803" spans="1:5" x14ac:dyDescent="0.25">
      <c r="A803" t="s">
        <v>6486</v>
      </c>
      <c r="B803" t="s">
        <v>6487</v>
      </c>
      <c r="C803" t="s">
        <v>6488</v>
      </c>
      <c r="D803" t="s">
        <v>6489</v>
      </c>
      <c r="E803" t="s">
        <v>6465</v>
      </c>
    </row>
    <row r="804" spans="1:5" x14ac:dyDescent="0.25">
      <c r="A804" t="s">
        <v>6490</v>
      </c>
      <c r="B804" t="s">
        <v>6491</v>
      </c>
      <c r="C804" t="s">
        <v>6492</v>
      </c>
      <c r="D804" t="s">
        <v>6493</v>
      </c>
      <c r="E804" t="s">
        <v>6465</v>
      </c>
    </row>
    <row r="805" spans="1:5" x14ac:dyDescent="0.25">
      <c r="A805" t="s">
        <v>6494</v>
      </c>
      <c r="B805" t="s">
        <v>6495</v>
      </c>
      <c r="C805" t="s">
        <v>6496</v>
      </c>
      <c r="D805" t="s">
        <v>6497</v>
      </c>
      <c r="E805" t="s">
        <v>6465</v>
      </c>
    </row>
    <row r="806" spans="1:5" x14ac:dyDescent="0.25">
      <c r="A806" t="s">
        <v>6498</v>
      </c>
      <c r="B806" t="s">
        <v>6499</v>
      </c>
      <c r="C806" t="s">
        <v>6500</v>
      </c>
      <c r="D806" t="s">
        <v>6501</v>
      </c>
      <c r="E806" t="s">
        <v>6465</v>
      </c>
    </row>
    <row r="807" spans="1:5" x14ac:dyDescent="0.25">
      <c r="A807" t="s">
        <v>6502</v>
      </c>
      <c r="B807" t="s">
        <v>6503</v>
      </c>
      <c r="C807" t="s">
        <v>6504</v>
      </c>
      <c r="D807" t="s">
        <v>6505</v>
      </c>
      <c r="E807" t="s">
        <v>6506</v>
      </c>
    </row>
    <row r="808" spans="1:5" x14ac:dyDescent="0.25">
      <c r="A808" t="s">
        <v>6507</v>
      </c>
      <c r="B808" t="s">
        <v>6508</v>
      </c>
      <c r="C808" t="s">
        <v>6509</v>
      </c>
      <c r="D808" t="s">
        <v>6510</v>
      </c>
      <c r="E808" t="s">
        <v>6506</v>
      </c>
    </row>
    <row r="809" spans="1:5" x14ac:dyDescent="0.25">
      <c r="A809" t="s">
        <v>6511</v>
      </c>
      <c r="B809" t="s">
        <v>6512</v>
      </c>
      <c r="C809" t="s">
        <v>6513</v>
      </c>
      <c r="D809" t="s">
        <v>6514</v>
      </c>
      <c r="E809" t="s">
        <v>6506</v>
      </c>
    </row>
    <row r="810" spans="1:5" x14ac:dyDescent="0.25">
      <c r="A810" t="s">
        <v>6515</v>
      </c>
      <c r="B810" t="s">
        <v>6516</v>
      </c>
      <c r="C810" t="s">
        <v>6517</v>
      </c>
      <c r="D810" t="s">
        <v>6518</v>
      </c>
      <c r="E810" t="s">
        <v>6506</v>
      </c>
    </row>
    <row r="811" spans="1:5" x14ac:dyDescent="0.25">
      <c r="A811" t="s">
        <v>6519</v>
      </c>
      <c r="B811" t="s">
        <v>6520</v>
      </c>
      <c r="C811" t="s">
        <v>6521</v>
      </c>
      <c r="D811" t="s">
        <v>6522</v>
      </c>
      <c r="E811" t="s">
        <v>6506</v>
      </c>
    </row>
    <row r="812" spans="1:5" x14ac:dyDescent="0.25">
      <c r="A812" t="s">
        <v>6523</v>
      </c>
      <c r="B812" t="s">
        <v>6524</v>
      </c>
      <c r="C812" t="s">
        <v>6525</v>
      </c>
      <c r="D812" t="s">
        <v>6526</v>
      </c>
      <c r="E812" t="s">
        <v>6506</v>
      </c>
    </row>
    <row r="813" spans="1:5" x14ac:dyDescent="0.25">
      <c r="A813" t="s">
        <v>6527</v>
      </c>
      <c r="B813" t="s">
        <v>6528</v>
      </c>
      <c r="C813" t="s">
        <v>6529</v>
      </c>
      <c r="D813" t="s">
        <v>6530</v>
      </c>
      <c r="E813" t="s">
        <v>6506</v>
      </c>
    </row>
    <row r="814" spans="1:5" x14ac:dyDescent="0.25">
      <c r="A814" t="s">
        <v>6531</v>
      </c>
      <c r="B814" t="s">
        <v>6532</v>
      </c>
      <c r="C814" t="s">
        <v>6533</v>
      </c>
      <c r="D814" t="s">
        <v>6534</v>
      </c>
      <c r="E814" t="s">
        <v>6535</v>
      </c>
    </row>
    <row r="815" spans="1:5" x14ac:dyDescent="0.25">
      <c r="A815" t="s">
        <v>6536</v>
      </c>
      <c r="B815" t="s">
        <v>6537</v>
      </c>
      <c r="C815" t="s">
        <v>6538</v>
      </c>
      <c r="D815" t="s">
        <v>6539</v>
      </c>
      <c r="E815" t="s">
        <v>6535</v>
      </c>
    </row>
    <row r="816" spans="1:5" x14ac:dyDescent="0.25">
      <c r="A816" t="s">
        <v>6540</v>
      </c>
      <c r="B816" t="s">
        <v>6541</v>
      </c>
      <c r="C816" t="s">
        <v>6542</v>
      </c>
      <c r="D816" t="s">
        <v>6543</v>
      </c>
      <c r="E816" t="s">
        <v>6535</v>
      </c>
    </row>
    <row r="817" spans="1:5" x14ac:dyDescent="0.25">
      <c r="A817" t="s">
        <v>6544</v>
      </c>
      <c r="B817" t="s">
        <v>6545</v>
      </c>
      <c r="C817" t="s">
        <v>6546</v>
      </c>
      <c r="D817" t="s">
        <v>6547</v>
      </c>
      <c r="E817" t="s">
        <v>6548</v>
      </c>
    </row>
    <row r="818" spans="1:5" x14ac:dyDescent="0.25">
      <c r="A818" t="s">
        <v>6549</v>
      </c>
      <c r="B818" t="s">
        <v>6550</v>
      </c>
      <c r="C818" t="s">
        <v>6551</v>
      </c>
      <c r="D818" t="s">
        <v>6552</v>
      </c>
      <c r="E818" t="s">
        <v>6548</v>
      </c>
    </row>
    <row r="819" spans="1:5" x14ac:dyDescent="0.25">
      <c r="A819" t="s">
        <v>6553</v>
      </c>
      <c r="B819" t="s">
        <v>6554</v>
      </c>
      <c r="C819" t="s">
        <v>6555</v>
      </c>
      <c r="D819" t="s">
        <v>6556</v>
      </c>
      <c r="E819" t="s">
        <v>6548</v>
      </c>
    </row>
    <row r="820" spans="1:5" x14ac:dyDescent="0.25">
      <c r="A820" t="s">
        <v>6557</v>
      </c>
      <c r="B820" t="s">
        <v>6558</v>
      </c>
      <c r="C820" t="s">
        <v>6559</v>
      </c>
      <c r="D820" t="s">
        <v>6560</v>
      </c>
      <c r="E820" t="s">
        <v>6561</v>
      </c>
    </row>
    <row r="821" spans="1:5" x14ac:dyDescent="0.25">
      <c r="A821" t="s">
        <v>6562</v>
      </c>
      <c r="B821" t="s">
        <v>6563</v>
      </c>
      <c r="C821" t="s">
        <v>6564</v>
      </c>
      <c r="D821" t="s">
        <v>6565</v>
      </c>
      <c r="E821" t="s">
        <v>6561</v>
      </c>
    </row>
    <row r="822" spans="1:5" x14ac:dyDescent="0.25">
      <c r="A822" t="s">
        <v>6566</v>
      </c>
      <c r="B822" t="s">
        <v>6567</v>
      </c>
      <c r="C822" t="s">
        <v>6568</v>
      </c>
      <c r="D822" t="s">
        <v>6569</v>
      </c>
      <c r="E822" t="s">
        <v>6561</v>
      </c>
    </row>
    <row r="823" spans="1:5" x14ac:dyDescent="0.25">
      <c r="A823" t="s">
        <v>6570</v>
      </c>
      <c r="B823" t="s">
        <v>6571</v>
      </c>
      <c r="C823" t="s">
        <v>6572</v>
      </c>
      <c r="D823" t="s">
        <v>6573</v>
      </c>
      <c r="E823" t="s">
        <v>6561</v>
      </c>
    </row>
    <row r="824" spans="1:5" x14ac:dyDescent="0.25">
      <c r="A824" t="s">
        <v>6574</v>
      </c>
      <c r="B824" t="s">
        <v>6575</v>
      </c>
      <c r="C824" t="s">
        <v>6576</v>
      </c>
      <c r="D824" t="s">
        <v>6577</v>
      </c>
      <c r="E824" t="s">
        <v>6561</v>
      </c>
    </row>
    <row r="825" spans="1:5" x14ac:dyDescent="0.25">
      <c r="A825" t="s">
        <v>6578</v>
      </c>
      <c r="B825" t="s">
        <v>6579</v>
      </c>
      <c r="C825" t="s">
        <v>6580</v>
      </c>
      <c r="D825" t="s">
        <v>6581</v>
      </c>
      <c r="E825" t="s">
        <v>6561</v>
      </c>
    </row>
    <row r="826" spans="1:5" x14ac:dyDescent="0.25">
      <c r="A826" t="s">
        <v>6582</v>
      </c>
      <c r="B826" t="s">
        <v>6583</v>
      </c>
      <c r="C826" t="s">
        <v>6584</v>
      </c>
      <c r="D826" t="s">
        <v>6585</v>
      </c>
      <c r="E826" t="s">
        <v>6561</v>
      </c>
    </row>
    <row r="827" spans="1:5" x14ac:dyDescent="0.25">
      <c r="A827" t="s">
        <v>6586</v>
      </c>
      <c r="B827" t="s">
        <v>6587</v>
      </c>
      <c r="C827" t="s">
        <v>6588</v>
      </c>
      <c r="D827" t="s">
        <v>6589</v>
      </c>
      <c r="E827" t="s">
        <v>6561</v>
      </c>
    </row>
    <row r="828" spans="1:5" x14ac:dyDescent="0.25">
      <c r="A828" t="s">
        <v>6590</v>
      </c>
      <c r="B828" t="s">
        <v>6591</v>
      </c>
      <c r="C828" t="s">
        <v>6592</v>
      </c>
      <c r="D828" t="s">
        <v>6593</v>
      </c>
      <c r="E828" t="s">
        <v>6594</v>
      </c>
    </row>
    <row r="829" spans="1:5" x14ac:dyDescent="0.25">
      <c r="A829" t="s">
        <v>6595</v>
      </c>
      <c r="B829" t="s">
        <v>6596</v>
      </c>
      <c r="C829" t="s">
        <v>6597</v>
      </c>
      <c r="D829" t="s">
        <v>6598</v>
      </c>
      <c r="E829" t="s">
        <v>6594</v>
      </c>
    </row>
    <row r="830" spans="1:5" x14ac:dyDescent="0.25">
      <c r="A830" t="s">
        <v>6599</v>
      </c>
      <c r="B830" t="s">
        <v>6600</v>
      </c>
      <c r="C830" t="s">
        <v>6601</v>
      </c>
      <c r="D830" t="s">
        <v>6602</v>
      </c>
      <c r="E830" t="s">
        <v>6594</v>
      </c>
    </row>
    <row r="831" spans="1:5" x14ac:dyDescent="0.25">
      <c r="A831" t="s">
        <v>6603</v>
      </c>
      <c r="B831" t="s">
        <v>6604</v>
      </c>
      <c r="C831" t="s">
        <v>6605</v>
      </c>
      <c r="D831" t="s">
        <v>6606</v>
      </c>
      <c r="E831" t="s">
        <v>6594</v>
      </c>
    </row>
    <row r="832" spans="1:5" x14ac:dyDescent="0.25">
      <c r="A832" t="s">
        <v>6607</v>
      </c>
      <c r="B832" t="s">
        <v>6608</v>
      </c>
      <c r="C832" t="s">
        <v>6609</v>
      </c>
      <c r="D832" t="s">
        <v>6610</v>
      </c>
      <c r="E832" t="s">
        <v>6594</v>
      </c>
    </row>
    <row r="833" spans="1:5" x14ac:dyDescent="0.25">
      <c r="A833" t="s">
        <v>6611</v>
      </c>
      <c r="B833" t="s">
        <v>6612</v>
      </c>
      <c r="C833" t="s">
        <v>6613</v>
      </c>
      <c r="D833" t="s">
        <v>6614</v>
      </c>
      <c r="E833" t="s">
        <v>6594</v>
      </c>
    </row>
    <row r="834" spans="1:5" x14ac:dyDescent="0.25">
      <c r="A834" t="s">
        <v>6615</v>
      </c>
      <c r="B834" t="s">
        <v>6616</v>
      </c>
      <c r="C834" t="s">
        <v>6617</v>
      </c>
      <c r="D834" t="s">
        <v>6618</v>
      </c>
      <c r="E834" t="s">
        <v>6594</v>
      </c>
    </row>
    <row r="835" spans="1:5" x14ac:dyDescent="0.25">
      <c r="A835" t="s">
        <v>6619</v>
      </c>
      <c r="B835" t="s">
        <v>6620</v>
      </c>
      <c r="C835" t="s">
        <v>6621</v>
      </c>
      <c r="D835" t="s">
        <v>6622</v>
      </c>
      <c r="E835" t="s">
        <v>6594</v>
      </c>
    </row>
    <row r="836" spans="1:5" x14ac:dyDescent="0.25">
      <c r="A836" t="s">
        <v>6623</v>
      </c>
      <c r="B836" t="s">
        <v>6624</v>
      </c>
      <c r="C836" t="s">
        <v>6625</v>
      </c>
      <c r="D836" t="s">
        <v>6626</v>
      </c>
      <c r="E836" t="s">
        <v>6627</v>
      </c>
    </row>
    <row r="837" spans="1:5" x14ac:dyDescent="0.25">
      <c r="A837" t="s">
        <v>6628</v>
      </c>
      <c r="B837" t="s">
        <v>6629</v>
      </c>
      <c r="C837" t="s">
        <v>6630</v>
      </c>
      <c r="D837" t="s">
        <v>6631</v>
      </c>
      <c r="E837" t="s">
        <v>6627</v>
      </c>
    </row>
    <row r="838" spans="1:5" x14ac:dyDescent="0.25">
      <c r="A838" t="s">
        <v>6632</v>
      </c>
      <c r="B838" t="s">
        <v>6633</v>
      </c>
      <c r="C838" t="s">
        <v>6634</v>
      </c>
      <c r="D838" t="s">
        <v>6635</v>
      </c>
      <c r="E838" t="s">
        <v>6627</v>
      </c>
    </row>
    <row r="839" spans="1:5" x14ac:dyDescent="0.25">
      <c r="A839" t="s">
        <v>6636</v>
      </c>
      <c r="B839" t="s">
        <v>6637</v>
      </c>
      <c r="C839" t="s">
        <v>6638</v>
      </c>
      <c r="D839" t="s">
        <v>6639</v>
      </c>
      <c r="E839" t="s">
        <v>6627</v>
      </c>
    </row>
    <row r="840" spans="1:5" x14ac:dyDescent="0.25">
      <c r="A840" t="s">
        <v>6640</v>
      </c>
      <c r="B840" t="s">
        <v>6641</v>
      </c>
      <c r="C840" t="s">
        <v>6642</v>
      </c>
      <c r="D840" t="s">
        <v>6643</v>
      </c>
      <c r="E840" t="s">
        <v>6627</v>
      </c>
    </row>
    <row r="841" spans="1:5" x14ac:dyDescent="0.25">
      <c r="A841" t="s">
        <v>6644</v>
      </c>
      <c r="B841" t="s">
        <v>6645</v>
      </c>
      <c r="C841" t="s">
        <v>6646</v>
      </c>
      <c r="D841" t="s">
        <v>6647</v>
      </c>
      <c r="E841" t="s">
        <v>6627</v>
      </c>
    </row>
    <row r="842" spans="1:5" x14ac:dyDescent="0.25">
      <c r="A842" t="s">
        <v>6648</v>
      </c>
      <c r="B842" t="s">
        <v>6649</v>
      </c>
      <c r="C842" t="s">
        <v>6650</v>
      </c>
      <c r="D842" t="s">
        <v>6651</v>
      </c>
      <c r="E842" t="s">
        <v>6627</v>
      </c>
    </row>
    <row r="843" spans="1:5" x14ac:dyDescent="0.25">
      <c r="A843" t="s">
        <v>6652</v>
      </c>
      <c r="B843" t="s">
        <v>6653</v>
      </c>
      <c r="C843" t="s">
        <v>6654</v>
      </c>
      <c r="D843" t="s">
        <v>6655</v>
      </c>
      <c r="E843" t="s">
        <v>6627</v>
      </c>
    </row>
    <row r="844" spans="1:5" x14ac:dyDescent="0.25">
      <c r="A844" t="s">
        <v>6656</v>
      </c>
      <c r="B844" t="s">
        <v>6657</v>
      </c>
      <c r="C844" t="s">
        <v>6658</v>
      </c>
      <c r="D844" t="s">
        <v>6659</v>
      </c>
      <c r="E844" t="s">
        <v>6627</v>
      </c>
    </row>
    <row r="845" spans="1:5" x14ac:dyDescent="0.25">
      <c r="A845" t="s">
        <v>6660</v>
      </c>
      <c r="B845" t="s">
        <v>6661</v>
      </c>
      <c r="C845" t="s">
        <v>6662</v>
      </c>
      <c r="D845" t="s">
        <v>6663</v>
      </c>
      <c r="E845" t="s">
        <v>6627</v>
      </c>
    </row>
    <row r="846" spans="1:5" x14ac:dyDescent="0.25">
      <c r="A846" t="s">
        <v>6664</v>
      </c>
      <c r="B846" t="s">
        <v>6665</v>
      </c>
      <c r="C846" t="s">
        <v>6666</v>
      </c>
      <c r="D846" t="s">
        <v>6667</v>
      </c>
      <c r="E846" t="s">
        <v>6627</v>
      </c>
    </row>
    <row r="847" spans="1:5" x14ac:dyDescent="0.25">
      <c r="A847" t="s">
        <v>6668</v>
      </c>
      <c r="B847" t="s">
        <v>6669</v>
      </c>
      <c r="C847" t="s">
        <v>6670</v>
      </c>
      <c r="D847" t="s">
        <v>6671</v>
      </c>
      <c r="E847" t="s">
        <v>6627</v>
      </c>
    </row>
    <row r="848" spans="1:5" x14ac:dyDescent="0.25">
      <c r="A848" t="s">
        <v>6672</v>
      </c>
      <c r="B848" t="s">
        <v>6673</v>
      </c>
      <c r="C848" t="s">
        <v>6674</v>
      </c>
      <c r="D848" t="s">
        <v>6675</v>
      </c>
      <c r="E848" t="s">
        <v>6627</v>
      </c>
    </row>
    <row r="849" spans="1:5" x14ac:dyDescent="0.25">
      <c r="A849" t="s">
        <v>6676</v>
      </c>
      <c r="B849" t="s">
        <v>6677</v>
      </c>
      <c r="C849" t="s">
        <v>6678</v>
      </c>
      <c r="D849" t="s">
        <v>6679</v>
      </c>
      <c r="E849" t="s">
        <v>6627</v>
      </c>
    </row>
    <row r="850" spans="1:5" x14ac:dyDescent="0.25">
      <c r="A850" t="s">
        <v>6680</v>
      </c>
      <c r="B850" t="s">
        <v>6681</v>
      </c>
      <c r="C850" t="s">
        <v>6682</v>
      </c>
      <c r="D850" t="s">
        <v>6683</v>
      </c>
      <c r="E850" t="s">
        <v>6627</v>
      </c>
    </row>
    <row r="851" spans="1:5" x14ac:dyDescent="0.25">
      <c r="A851" t="s">
        <v>6684</v>
      </c>
      <c r="B851" t="s">
        <v>6685</v>
      </c>
      <c r="C851" t="s">
        <v>6686</v>
      </c>
      <c r="D851" t="s">
        <v>6687</v>
      </c>
      <c r="E851" t="s">
        <v>6627</v>
      </c>
    </row>
    <row r="852" spans="1:5" x14ac:dyDescent="0.25">
      <c r="A852" t="s">
        <v>6688</v>
      </c>
      <c r="B852" t="s">
        <v>6689</v>
      </c>
      <c r="C852" t="s">
        <v>6690</v>
      </c>
      <c r="D852" t="s">
        <v>6691</v>
      </c>
      <c r="E852" t="s">
        <v>6627</v>
      </c>
    </row>
    <row r="853" spans="1:5" x14ac:dyDescent="0.25">
      <c r="A853" t="s">
        <v>6692</v>
      </c>
      <c r="B853" t="s">
        <v>6693</v>
      </c>
      <c r="C853" t="s">
        <v>6694</v>
      </c>
      <c r="D853" t="s">
        <v>6695</v>
      </c>
      <c r="E853" t="s">
        <v>6627</v>
      </c>
    </row>
    <row r="854" spans="1:5" x14ac:dyDescent="0.25">
      <c r="A854" t="s">
        <v>6696</v>
      </c>
      <c r="B854" t="s">
        <v>6697</v>
      </c>
      <c r="C854" t="s">
        <v>6698</v>
      </c>
      <c r="D854" t="s">
        <v>6699</v>
      </c>
      <c r="E854" t="s">
        <v>6627</v>
      </c>
    </row>
    <row r="855" spans="1:5" x14ac:dyDescent="0.25">
      <c r="A855" t="s">
        <v>6700</v>
      </c>
      <c r="B855" t="s">
        <v>6701</v>
      </c>
      <c r="C855" t="s">
        <v>6702</v>
      </c>
      <c r="D855" t="s">
        <v>6703</v>
      </c>
      <c r="E855" t="s">
        <v>6627</v>
      </c>
    </row>
    <row r="856" spans="1:5" x14ac:dyDescent="0.25">
      <c r="A856" t="s">
        <v>6704</v>
      </c>
      <c r="B856" t="s">
        <v>6705</v>
      </c>
      <c r="C856" t="s">
        <v>6706</v>
      </c>
      <c r="D856" t="s">
        <v>6707</v>
      </c>
      <c r="E856" t="s">
        <v>6627</v>
      </c>
    </row>
    <row r="857" spans="1:5" x14ac:dyDescent="0.25">
      <c r="A857" t="s">
        <v>6708</v>
      </c>
      <c r="B857" t="s">
        <v>6709</v>
      </c>
      <c r="C857" t="s">
        <v>6710</v>
      </c>
      <c r="D857" t="s">
        <v>6711</v>
      </c>
      <c r="E857" t="s">
        <v>6627</v>
      </c>
    </row>
    <row r="858" spans="1:5" x14ac:dyDescent="0.25">
      <c r="A858" t="s">
        <v>6712</v>
      </c>
      <c r="B858" t="s">
        <v>6713</v>
      </c>
      <c r="C858" t="s">
        <v>3790</v>
      </c>
      <c r="D858" t="s">
        <v>3791</v>
      </c>
      <c r="E858" t="s">
        <v>6627</v>
      </c>
    </row>
    <row r="859" spans="1:5" x14ac:dyDescent="0.25">
      <c r="A859" t="s">
        <v>6714</v>
      </c>
      <c r="B859" t="s">
        <v>6715</v>
      </c>
      <c r="C859" t="s">
        <v>6716</v>
      </c>
      <c r="D859" t="s">
        <v>6717</v>
      </c>
      <c r="E859" t="s">
        <v>6627</v>
      </c>
    </row>
    <row r="860" spans="1:5" x14ac:dyDescent="0.25">
      <c r="A860" t="s">
        <v>6718</v>
      </c>
      <c r="B860" t="s">
        <v>6719</v>
      </c>
      <c r="C860" t="s">
        <v>6720</v>
      </c>
      <c r="D860" t="s">
        <v>6721</v>
      </c>
      <c r="E860" t="s">
        <v>6627</v>
      </c>
    </row>
    <row r="861" spans="1:5" x14ac:dyDescent="0.25">
      <c r="A861" t="s">
        <v>6722</v>
      </c>
      <c r="B861" t="s">
        <v>6723</v>
      </c>
      <c r="C861" t="s">
        <v>6724</v>
      </c>
      <c r="D861" t="s">
        <v>6675</v>
      </c>
      <c r="E861" t="s">
        <v>6627</v>
      </c>
    </row>
    <row r="862" spans="1:5" x14ac:dyDescent="0.25">
      <c r="A862" t="s">
        <v>6725</v>
      </c>
      <c r="B862" t="s">
        <v>6726</v>
      </c>
      <c r="C862" t="s">
        <v>6727</v>
      </c>
      <c r="D862" t="s">
        <v>6687</v>
      </c>
      <c r="E862" t="s">
        <v>6627</v>
      </c>
    </row>
    <row r="863" spans="1:5" x14ac:dyDescent="0.25">
      <c r="A863" t="s">
        <v>6728</v>
      </c>
      <c r="B863" t="s">
        <v>6729</v>
      </c>
      <c r="C863" t="s">
        <v>6730</v>
      </c>
      <c r="D863" t="s">
        <v>6659</v>
      </c>
      <c r="E863" t="s">
        <v>6627</v>
      </c>
    </row>
    <row r="864" spans="1:5" x14ac:dyDescent="0.25">
      <c r="A864" t="s">
        <v>6731</v>
      </c>
      <c r="B864" t="s">
        <v>6732</v>
      </c>
      <c r="C864" t="s">
        <v>6733</v>
      </c>
      <c r="D864" t="s">
        <v>6734</v>
      </c>
      <c r="E864" t="s">
        <v>6735</v>
      </c>
    </row>
    <row r="865" spans="1:5" x14ac:dyDescent="0.25">
      <c r="A865" t="s">
        <v>6736</v>
      </c>
      <c r="B865" t="s">
        <v>6737</v>
      </c>
      <c r="C865" t="s">
        <v>6738</v>
      </c>
      <c r="D865" t="s">
        <v>6739</v>
      </c>
      <c r="E865" t="s">
        <v>6735</v>
      </c>
    </row>
    <row r="866" spans="1:5" x14ac:dyDescent="0.25">
      <c r="A866" t="s">
        <v>6740</v>
      </c>
      <c r="B866" t="s">
        <v>6741</v>
      </c>
      <c r="C866" t="s">
        <v>6742</v>
      </c>
      <c r="D866" t="s">
        <v>6743</v>
      </c>
      <c r="E866" t="s">
        <v>6735</v>
      </c>
    </row>
    <row r="867" spans="1:5" x14ac:dyDescent="0.25">
      <c r="A867" t="s">
        <v>6744</v>
      </c>
      <c r="B867" t="s">
        <v>6745</v>
      </c>
      <c r="C867" t="s">
        <v>6746</v>
      </c>
      <c r="D867" t="s">
        <v>6747</v>
      </c>
      <c r="E867" t="s">
        <v>6735</v>
      </c>
    </row>
    <row r="868" spans="1:5" x14ac:dyDescent="0.25">
      <c r="A868" t="s">
        <v>6748</v>
      </c>
      <c r="B868" t="s">
        <v>6749</v>
      </c>
      <c r="C868" t="s">
        <v>6750</v>
      </c>
      <c r="D868" t="s">
        <v>6751</v>
      </c>
      <c r="E868" t="s">
        <v>6735</v>
      </c>
    </row>
    <row r="869" spans="1:5" x14ac:dyDescent="0.25">
      <c r="A869" t="s">
        <v>6752</v>
      </c>
      <c r="B869" t="s">
        <v>6753</v>
      </c>
      <c r="C869" t="s">
        <v>6754</v>
      </c>
      <c r="D869" t="s">
        <v>6755</v>
      </c>
      <c r="E869" t="s">
        <v>6735</v>
      </c>
    </row>
    <row r="870" spans="1:5" x14ac:dyDescent="0.25">
      <c r="A870" t="s">
        <v>6756</v>
      </c>
      <c r="B870" t="s">
        <v>6757</v>
      </c>
      <c r="C870" t="s">
        <v>6758</v>
      </c>
      <c r="D870" t="s">
        <v>6759</v>
      </c>
      <c r="E870" t="s">
        <v>6735</v>
      </c>
    </row>
    <row r="871" spans="1:5" x14ac:dyDescent="0.25">
      <c r="A871" t="s">
        <v>6760</v>
      </c>
      <c r="B871" t="s">
        <v>6761</v>
      </c>
      <c r="C871" t="s">
        <v>6762</v>
      </c>
      <c r="D871" t="s">
        <v>6763</v>
      </c>
      <c r="E871" t="s">
        <v>6735</v>
      </c>
    </row>
    <row r="872" spans="1:5" x14ac:dyDescent="0.25">
      <c r="A872" t="s">
        <v>6764</v>
      </c>
      <c r="B872" t="s">
        <v>6765</v>
      </c>
      <c r="C872" t="s">
        <v>6766</v>
      </c>
      <c r="D872" t="s">
        <v>6767</v>
      </c>
      <c r="E872" t="s">
        <v>6768</v>
      </c>
    </row>
    <row r="873" spans="1:5" x14ac:dyDescent="0.25">
      <c r="A873" t="s">
        <v>6769</v>
      </c>
      <c r="B873" t="s">
        <v>6770</v>
      </c>
      <c r="C873" t="s">
        <v>6771</v>
      </c>
      <c r="D873" t="s">
        <v>6772</v>
      </c>
      <c r="E873" t="s">
        <v>6768</v>
      </c>
    </row>
    <row r="874" spans="1:5" x14ac:dyDescent="0.25">
      <c r="A874" t="s">
        <v>6773</v>
      </c>
      <c r="B874" t="s">
        <v>6774</v>
      </c>
      <c r="C874" t="s">
        <v>6775</v>
      </c>
      <c r="D874" t="s">
        <v>6776</v>
      </c>
      <c r="E874" t="s">
        <v>6768</v>
      </c>
    </row>
    <row r="875" spans="1:5" x14ac:dyDescent="0.25">
      <c r="A875" t="s">
        <v>6777</v>
      </c>
      <c r="B875" t="s">
        <v>6778</v>
      </c>
      <c r="C875" t="s">
        <v>6779</v>
      </c>
      <c r="D875" t="s">
        <v>6780</v>
      </c>
      <c r="E875" t="s">
        <v>6768</v>
      </c>
    </row>
    <row r="876" spans="1:5" x14ac:dyDescent="0.25">
      <c r="A876" t="s">
        <v>6781</v>
      </c>
      <c r="B876" t="s">
        <v>6782</v>
      </c>
      <c r="C876" t="s">
        <v>6783</v>
      </c>
      <c r="D876" t="s">
        <v>6784</v>
      </c>
      <c r="E876" t="s">
        <v>6768</v>
      </c>
    </row>
    <row r="877" spans="1:5" x14ac:dyDescent="0.25">
      <c r="A877" t="s">
        <v>6785</v>
      </c>
      <c r="B877" t="s">
        <v>6786</v>
      </c>
      <c r="C877" t="s">
        <v>6787</v>
      </c>
      <c r="D877" t="s">
        <v>6788</v>
      </c>
      <c r="E877" t="s">
        <v>6768</v>
      </c>
    </row>
    <row r="878" spans="1:5" x14ac:dyDescent="0.25">
      <c r="A878" t="s">
        <v>6789</v>
      </c>
      <c r="B878" t="s">
        <v>6790</v>
      </c>
      <c r="C878" t="s">
        <v>6791</v>
      </c>
      <c r="D878" t="s">
        <v>6792</v>
      </c>
      <c r="E878" t="s">
        <v>6768</v>
      </c>
    </row>
    <row r="879" spans="1:5" x14ac:dyDescent="0.25">
      <c r="A879" t="s">
        <v>6793</v>
      </c>
      <c r="B879" t="s">
        <v>6794</v>
      </c>
      <c r="C879" t="s">
        <v>6795</v>
      </c>
      <c r="D879" t="s">
        <v>6796</v>
      </c>
      <c r="E879" t="s">
        <v>6768</v>
      </c>
    </row>
    <row r="880" spans="1:5" x14ac:dyDescent="0.25">
      <c r="A880" t="s">
        <v>6797</v>
      </c>
      <c r="B880" t="s">
        <v>6798</v>
      </c>
      <c r="C880" t="s">
        <v>6799</v>
      </c>
      <c r="D880" t="s">
        <v>6800</v>
      </c>
      <c r="E880" t="s">
        <v>6801</v>
      </c>
    </row>
    <row r="881" spans="1:5" x14ac:dyDescent="0.25">
      <c r="A881" t="s">
        <v>6802</v>
      </c>
      <c r="B881" t="s">
        <v>6803</v>
      </c>
      <c r="C881" t="s">
        <v>6804</v>
      </c>
      <c r="D881" t="s">
        <v>6805</v>
      </c>
      <c r="E881" t="s">
        <v>6801</v>
      </c>
    </row>
    <row r="882" spans="1:5" x14ac:dyDescent="0.25">
      <c r="A882" t="s">
        <v>6806</v>
      </c>
      <c r="B882" t="s">
        <v>6807</v>
      </c>
      <c r="C882" t="s">
        <v>6808</v>
      </c>
      <c r="D882" t="s">
        <v>6809</v>
      </c>
      <c r="E882" t="s">
        <v>6801</v>
      </c>
    </row>
    <row r="883" spans="1:5" x14ac:dyDescent="0.25">
      <c r="A883" t="s">
        <v>6810</v>
      </c>
      <c r="B883" t="s">
        <v>6811</v>
      </c>
      <c r="C883" t="s">
        <v>6812</v>
      </c>
      <c r="D883" t="s">
        <v>6813</v>
      </c>
      <c r="E883" t="s">
        <v>6801</v>
      </c>
    </row>
    <row r="884" spans="1:5" x14ac:dyDescent="0.25">
      <c r="A884" t="s">
        <v>6814</v>
      </c>
      <c r="B884" t="s">
        <v>6815</v>
      </c>
      <c r="C884" t="s">
        <v>6816</v>
      </c>
      <c r="D884" t="s">
        <v>6817</v>
      </c>
      <c r="E884" t="s">
        <v>6818</v>
      </c>
    </row>
    <row r="885" spans="1:5" x14ac:dyDescent="0.25">
      <c r="A885" t="s">
        <v>6819</v>
      </c>
      <c r="B885" t="s">
        <v>6820</v>
      </c>
      <c r="C885" t="s">
        <v>6821</v>
      </c>
      <c r="D885" t="s">
        <v>6822</v>
      </c>
      <c r="E885" t="s">
        <v>6818</v>
      </c>
    </row>
    <row r="886" spans="1:5" x14ac:dyDescent="0.25">
      <c r="A886" t="s">
        <v>6823</v>
      </c>
      <c r="B886" t="s">
        <v>6824</v>
      </c>
      <c r="C886" t="s">
        <v>6825</v>
      </c>
      <c r="D886" t="s">
        <v>6826</v>
      </c>
      <c r="E886" t="s">
        <v>6818</v>
      </c>
    </row>
    <row r="887" spans="1:5" x14ac:dyDescent="0.25">
      <c r="A887" t="s">
        <v>6827</v>
      </c>
      <c r="B887" t="s">
        <v>6828</v>
      </c>
      <c r="C887" t="s">
        <v>6829</v>
      </c>
      <c r="D887" t="s">
        <v>6830</v>
      </c>
      <c r="E887" t="s">
        <v>6818</v>
      </c>
    </row>
    <row r="888" spans="1:5" x14ac:dyDescent="0.25">
      <c r="A888" t="s">
        <v>6831</v>
      </c>
      <c r="B888" t="s">
        <v>6832</v>
      </c>
      <c r="C888" t="s">
        <v>6833</v>
      </c>
      <c r="D888" t="s">
        <v>6834</v>
      </c>
      <c r="E888" t="s">
        <v>6818</v>
      </c>
    </row>
    <row r="889" spans="1:5" x14ac:dyDescent="0.25">
      <c r="A889" t="s">
        <v>6835</v>
      </c>
      <c r="B889" t="s">
        <v>6836</v>
      </c>
      <c r="C889" t="s">
        <v>6837</v>
      </c>
      <c r="D889" t="s">
        <v>6838</v>
      </c>
      <c r="E889" t="s">
        <v>6818</v>
      </c>
    </row>
    <row r="890" spans="1:5" x14ac:dyDescent="0.25">
      <c r="A890" t="s">
        <v>6839</v>
      </c>
      <c r="B890" t="s">
        <v>6840</v>
      </c>
      <c r="C890" t="s">
        <v>6841</v>
      </c>
      <c r="D890" t="s">
        <v>6842</v>
      </c>
      <c r="E890" t="s">
        <v>6818</v>
      </c>
    </row>
    <row r="891" spans="1:5" x14ac:dyDescent="0.25">
      <c r="A891" t="s">
        <v>6843</v>
      </c>
      <c r="B891" t="s">
        <v>6844</v>
      </c>
      <c r="C891" t="s">
        <v>6845</v>
      </c>
      <c r="D891" t="s">
        <v>6846</v>
      </c>
      <c r="E891" t="s">
        <v>6818</v>
      </c>
    </row>
    <row r="892" spans="1:5" x14ac:dyDescent="0.25">
      <c r="A892" t="s">
        <v>6847</v>
      </c>
      <c r="B892" t="s">
        <v>6848</v>
      </c>
      <c r="C892" t="s">
        <v>6849</v>
      </c>
      <c r="D892" t="s">
        <v>6850</v>
      </c>
      <c r="E892" t="s">
        <v>6818</v>
      </c>
    </row>
    <row r="893" spans="1:5" x14ac:dyDescent="0.25">
      <c r="A893" t="s">
        <v>6851</v>
      </c>
      <c r="B893" t="s">
        <v>6852</v>
      </c>
      <c r="C893" t="s">
        <v>6853</v>
      </c>
      <c r="D893" t="s">
        <v>6854</v>
      </c>
      <c r="E893" t="s">
        <v>6818</v>
      </c>
    </row>
    <row r="894" spans="1:5" x14ac:dyDescent="0.25">
      <c r="A894" t="s">
        <v>6855</v>
      </c>
      <c r="B894" t="s">
        <v>6856</v>
      </c>
      <c r="C894" t="s">
        <v>6857</v>
      </c>
      <c r="D894" t="s">
        <v>3701</v>
      </c>
      <c r="E894" t="s">
        <v>6818</v>
      </c>
    </row>
    <row r="895" spans="1:5" x14ac:dyDescent="0.25">
      <c r="A895" t="s">
        <v>6858</v>
      </c>
      <c r="B895" t="s">
        <v>6859</v>
      </c>
      <c r="C895" t="s">
        <v>6860</v>
      </c>
      <c r="D895" t="s">
        <v>6861</v>
      </c>
      <c r="E895" t="s">
        <v>6818</v>
      </c>
    </row>
    <row r="896" spans="1:5" x14ac:dyDescent="0.25">
      <c r="A896" t="s">
        <v>6862</v>
      </c>
      <c r="B896" t="s">
        <v>6863</v>
      </c>
      <c r="C896" t="s">
        <v>6864</v>
      </c>
      <c r="D896" t="s">
        <v>6865</v>
      </c>
      <c r="E896" t="s">
        <v>6818</v>
      </c>
    </row>
    <row r="897" spans="1:5" x14ac:dyDescent="0.25">
      <c r="A897" t="s">
        <v>6866</v>
      </c>
      <c r="B897" t="s">
        <v>6867</v>
      </c>
      <c r="C897" t="s">
        <v>6868</v>
      </c>
      <c r="D897" t="s">
        <v>6869</v>
      </c>
      <c r="E897" t="s">
        <v>6818</v>
      </c>
    </row>
    <row r="898" spans="1:5" x14ac:dyDescent="0.25">
      <c r="A898" t="s">
        <v>6870</v>
      </c>
      <c r="B898" t="s">
        <v>6871</v>
      </c>
      <c r="C898" t="s">
        <v>6872</v>
      </c>
      <c r="D898" t="s">
        <v>5824</v>
      </c>
      <c r="E898" t="s">
        <v>6818</v>
      </c>
    </row>
    <row r="899" spans="1:5" x14ac:dyDescent="0.25">
      <c r="A899" t="s">
        <v>6873</v>
      </c>
      <c r="B899" t="s">
        <v>6874</v>
      </c>
      <c r="C899" t="s">
        <v>6875</v>
      </c>
      <c r="D899" t="s">
        <v>6876</v>
      </c>
      <c r="E899" t="s">
        <v>6818</v>
      </c>
    </row>
    <row r="900" spans="1:5" x14ac:dyDescent="0.25">
      <c r="A900" t="s">
        <v>6877</v>
      </c>
      <c r="B900" t="s">
        <v>6878</v>
      </c>
      <c r="C900" t="s">
        <v>6879</v>
      </c>
      <c r="D900" t="s">
        <v>6880</v>
      </c>
      <c r="E900" t="s">
        <v>6818</v>
      </c>
    </row>
    <row r="901" spans="1:5" x14ac:dyDescent="0.25">
      <c r="A901" t="s">
        <v>6881</v>
      </c>
      <c r="B901" t="s">
        <v>6882</v>
      </c>
      <c r="C901" t="s">
        <v>6883</v>
      </c>
      <c r="D901" t="s">
        <v>6884</v>
      </c>
      <c r="E901" t="s">
        <v>6818</v>
      </c>
    </row>
    <row r="902" spans="1:5" x14ac:dyDescent="0.25">
      <c r="A902" t="s">
        <v>6885</v>
      </c>
      <c r="B902" t="s">
        <v>6886</v>
      </c>
      <c r="C902" t="s">
        <v>6887</v>
      </c>
      <c r="D902" t="s">
        <v>6888</v>
      </c>
      <c r="E902" t="s">
        <v>6818</v>
      </c>
    </row>
    <row r="903" spans="1:5" x14ac:dyDescent="0.25">
      <c r="A903" t="s">
        <v>6889</v>
      </c>
      <c r="B903" t="s">
        <v>6890</v>
      </c>
      <c r="C903" t="s">
        <v>6891</v>
      </c>
      <c r="D903" t="s">
        <v>6834</v>
      </c>
      <c r="E903" t="s">
        <v>6818</v>
      </c>
    </row>
    <row r="904" spans="1:5" x14ac:dyDescent="0.25">
      <c r="A904" t="s">
        <v>6892</v>
      </c>
      <c r="B904" t="s">
        <v>6893</v>
      </c>
      <c r="C904" t="s">
        <v>6894</v>
      </c>
      <c r="D904" t="s">
        <v>6895</v>
      </c>
      <c r="E904" t="s">
        <v>6818</v>
      </c>
    </row>
    <row r="905" spans="1:5" x14ac:dyDescent="0.25">
      <c r="A905" t="s">
        <v>6896</v>
      </c>
      <c r="B905" t="s">
        <v>6897</v>
      </c>
      <c r="C905" t="s">
        <v>6898</v>
      </c>
      <c r="D905" t="s">
        <v>6899</v>
      </c>
      <c r="E905" t="s">
        <v>6900</v>
      </c>
    </row>
    <row r="906" spans="1:5" x14ac:dyDescent="0.25">
      <c r="A906" t="s">
        <v>6901</v>
      </c>
      <c r="B906" t="s">
        <v>6902</v>
      </c>
      <c r="C906" t="s">
        <v>6903</v>
      </c>
      <c r="D906" t="s">
        <v>6904</v>
      </c>
      <c r="E906" t="s">
        <v>6900</v>
      </c>
    </row>
    <row r="907" spans="1:5" x14ac:dyDescent="0.25">
      <c r="A907" t="s">
        <v>6905</v>
      </c>
      <c r="B907" t="s">
        <v>6906</v>
      </c>
      <c r="C907" t="s">
        <v>6907</v>
      </c>
      <c r="D907" t="s">
        <v>6908</v>
      </c>
      <c r="E907" t="s">
        <v>6900</v>
      </c>
    </row>
    <row r="908" spans="1:5" x14ac:dyDescent="0.25">
      <c r="A908" t="s">
        <v>6909</v>
      </c>
      <c r="B908" t="s">
        <v>6910</v>
      </c>
      <c r="C908" t="s">
        <v>6911</v>
      </c>
      <c r="D908" t="s">
        <v>6912</v>
      </c>
      <c r="E908" t="s">
        <v>6900</v>
      </c>
    </row>
    <row r="909" spans="1:5" x14ac:dyDescent="0.25">
      <c r="A909" t="s">
        <v>6913</v>
      </c>
      <c r="B909" t="s">
        <v>6914</v>
      </c>
      <c r="C909" t="s">
        <v>6915</v>
      </c>
      <c r="D909" t="s">
        <v>6916</v>
      </c>
      <c r="E909" t="s">
        <v>6900</v>
      </c>
    </row>
    <row r="910" spans="1:5" x14ac:dyDescent="0.25">
      <c r="A910" t="s">
        <v>6917</v>
      </c>
      <c r="B910" t="s">
        <v>6918</v>
      </c>
      <c r="C910" t="s">
        <v>6919</v>
      </c>
      <c r="D910" t="s">
        <v>6920</v>
      </c>
      <c r="E910" t="s">
        <v>6921</v>
      </c>
    </row>
    <row r="911" spans="1:5" x14ac:dyDescent="0.25">
      <c r="A911" t="s">
        <v>6922</v>
      </c>
      <c r="B911" t="s">
        <v>6923</v>
      </c>
      <c r="C911" t="s">
        <v>6924</v>
      </c>
      <c r="D911" t="s">
        <v>6925</v>
      </c>
      <c r="E911" t="s">
        <v>6921</v>
      </c>
    </row>
    <row r="912" spans="1:5" x14ac:dyDescent="0.25">
      <c r="A912" t="s">
        <v>6926</v>
      </c>
      <c r="B912" t="s">
        <v>6927</v>
      </c>
      <c r="C912" t="s">
        <v>6928</v>
      </c>
      <c r="D912" t="s">
        <v>6929</v>
      </c>
      <c r="E912" t="s">
        <v>6921</v>
      </c>
    </row>
    <row r="913" spans="1:5" x14ac:dyDescent="0.25">
      <c r="A913" t="s">
        <v>6930</v>
      </c>
      <c r="B913" t="s">
        <v>6931</v>
      </c>
      <c r="C913" t="s">
        <v>6932</v>
      </c>
      <c r="D913" t="s">
        <v>6933</v>
      </c>
      <c r="E913" t="s">
        <v>6921</v>
      </c>
    </row>
    <row r="914" spans="1:5" x14ac:dyDescent="0.25">
      <c r="A914" t="s">
        <v>6934</v>
      </c>
      <c r="B914" t="s">
        <v>6935</v>
      </c>
      <c r="C914" t="s">
        <v>6936</v>
      </c>
      <c r="D914" t="s">
        <v>6937</v>
      </c>
      <c r="E914" t="s">
        <v>6921</v>
      </c>
    </row>
    <row r="915" spans="1:5" x14ac:dyDescent="0.25">
      <c r="A915" t="s">
        <v>6938</v>
      </c>
      <c r="B915" t="s">
        <v>6939</v>
      </c>
      <c r="C915" t="s">
        <v>6940</v>
      </c>
      <c r="D915" t="s">
        <v>6941</v>
      </c>
      <c r="E915" t="s">
        <v>6921</v>
      </c>
    </row>
    <row r="916" spans="1:5" x14ac:dyDescent="0.25">
      <c r="A916" t="s">
        <v>6942</v>
      </c>
      <c r="B916" t="s">
        <v>6943</v>
      </c>
      <c r="C916" t="s">
        <v>6944</v>
      </c>
      <c r="D916" t="s">
        <v>6945</v>
      </c>
      <c r="E916" t="s">
        <v>6921</v>
      </c>
    </row>
    <row r="917" spans="1:5" x14ac:dyDescent="0.25">
      <c r="A917" t="s">
        <v>6946</v>
      </c>
      <c r="B917" t="s">
        <v>6947</v>
      </c>
      <c r="C917" t="s">
        <v>6948</v>
      </c>
      <c r="D917" t="s">
        <v>6949</v>
      </c>
      <c r="E917" t="s">
        <v>6921</v>
      </c>
    </row>
    <row r="918" spans="1:5" x14ac:dyDescent="0.25">
      <c r="A918" t="s">
        <v>6950</v>
      </c>
      <c r="B918" t="s">
        <v>6951</v>
      </c>
      <c r="C918" t="s">
        <v>6952</v>
      </c>
      <c r="D918" t="s">
        <v>6953</v>
      </c>
      <c r="E918" t="s">
        <v>6954</v>
      </c>
    </row>
    <row r="919" spans="1:5" x14ac:dyDescent="0.25">
      <c r="A919" t="s">
        <v>6955</v>
      </c>
      <c r="B919" t="s">
        <v>6956</v>
      </c>
      <c r="C919" t="s">
        <v>6957</v>
      </c>
      <c r="D919" t="s">
        <v>6958</v>
      </c>
      <c r="E919" t="s">
        <v>6954</v>
      </c>
    </row>
    <row r="920" spans="1:5" x14ac:dyDescent="0.25">
      <c r="A920" t="s">
        <v>6959</v>
      </c>
      <c r="B920" t="s">
        <v>6960</v>
      </c>
      <c r="C920" t="s">
        <v>6961</v>
      </c>
      <c r="D920" t="s">
        <v>6962</v>
      </c>
      <c r="E920" t="s">
        <v>6954</v>
      </c>
    </row>
    <row r="921" spans="1:5" x14ac:dyDescent="0.25">
      <c r="A921" t="s">
        <v>6963</v>
      </c>
      <c r="B921" t="s">
        <v>6964</v>
      </c>
      <c r="C921" t="s">
        <v>6965</v>
      </c>
      <c r="D921" t="s">
        <v>6966</v>
      </c>
      <c r="E921" t="s">
        <v>6954</v>
      </c>
    </row>
    <row r="922" spans="1:5" x14ac:dyDescent="0.25">
      <c r="A922" t="s">
        <v>6967</v>
      </c>
      <c r="B922" t="s">
        <v>6968</v>
      </c>
      <c r="C922" t="s">
        <v>6969</v>
      </c>
      <c r="D922" t="s">
        <v>6970</v>
      </c>
      <c r="E922" t="s">
        <v>6954</v>
      </c>
    </row>
    <row r="923" spans="1:5" x14ac:dyDescent="0.25">
      <c r="A923" t="s">
        <v>6971</v>
      </c>
      <c r="B923" t="s">
        <v>6972</v>
      </c>
      <c r="C923" t="s">
        <v>6973</v>
      </c>
      <c r="D923" t="s">
        <v>6974</v>
      </c>
      <c r="E923" t="s">
        <v>6954</v>
      </c>
    </row>
    <row r="924" spans="1:5" x14ac:dyDescent="0.25">
      <c r="A924" t="s">
        <v>6975</v>
      </c>
      <c r="B924" t="s">
        <v>6976</v>
      </c>
      <c r="C924" t="s">
        <v>6977</v>
      </c>
      <c r="D924" t="s">
        <v>6978</v>
      </c>
      <c r="E924" t="s">
        <v>6954</v>
      </c>
    </row>
    <row r="925" spans="1:5" x14ac:dyDescent="0.25">
      <c r="A925" t="s">
        <v>6979</v>
      </c>
      <c r="B925" t="s">
        <v>6980</v>
      </c>
      <c r="C925" t="s">
        <v>6981</v>
      </c>
      <c r="D925" t="s">
        <v>6982</v>
      </c>
      <c r="E925" t="s">
        <v>6954</v>
      </c>
    </row>
    <row r="926" spans="1:5" x14ac:dyDescent="0.25">
      <c r="A926" t="s">
        <v>6983</v>
      </c>
      <c r="B926" t="s">
        <v>6984</v>
      </c>
      <c r="C926" t="s">
        <v>6985</v>
      </c>
      <c r="D926" t="s">
        <v>6986</v>
      </c>
      <c r="E926" t="s">
        <v>6954</v>
      </c>
    </row>
    <row r="927" spans="1:5" x14ac:dyDescent="0.25">
      <c r="A927" t="s">
        <v>6987</v>
      </c>
      <c r="B927" t="s">
        <v>6988</v>
      </c>
      <c r="C927" t="s">
        <v>6989</v>
      </c>
      <c r="D927" t="s">
        <v>6990</v>
      </c>
      <c r="E927" t="s">
        <v>6954</v>
      </c>
    </row>
    <row r="928" spans="1:5" x14ac:dyDescent="0.25">
      <c r="A928" t="s">
        <v>6991</v>
      </c>
      <c r="B928" t="s">
        <v>6992</v>
      </c>
      <c r="C928" t="s">
        <v>6993</v>
      </c>
      <c r="D928" t="s">
        <v>6994</v>
      </c>
      <c r="E928" t="s">
        <v>6954</v>
      </c>
    </row>
    <row r="929" spans="1:5" x14ac:dyDescent="0.25">
      <c r="A929" t="s">
        <v>6995</v>
      </c>
      <c r="B929" t="s">
        <v>6996</v>
      </c>
      <c r="C929" t="s">
        <v>6997</v>
      </c>
      <c r="D929" t="s">
        <v>6998</v>
      </c>
      <c r="E929" t="s">
        <v>6954</v>
      </c>
    </row>
    <row r="930" spans="1:5" x14ac:dyDescent="0.25">
      <c r="A930" t="s">
        <v>6999</v>
      </c>
      <c r="B930" t="s">
        <v>7000</v>
      </c>
      <c r="C930" t="s">
        <v>7001</v>
      </c>
      <c r="D930" t="s">
        <v>7002</v>
      </c>
      <c r="E930" t="s">
        <v>6954</v>
      </c>
    </row>
    <row r="931" spans="1:5" x14ac:dyDescent="0.25">
      <c r="A931" t="s">
        <v>7003</v>
      </c>
      <c r="B931" t="s">
        <v>7004</v>
      </c>
      <c r="C931" t="s">
        <v>7005</v>
      </c>
      <c r="D931" t="s">
        <v>7006</v>
      </c>
      <c r="E931" t="s">
        <v>6954</v>
      </c>
    </row>
    <row r="932" spans="1:5" x14ac:dyDescent="0.25">
      <c r="A932" t="s">
        <v>7007</v>
      </c>
      <c r="B932" t="s">
        <v>7008</v>
      </c>
      <c r="C932" t="s">
        <v>7009</v>
      </c>
      <c r="D932" t="s">
        <v>7010</v>
      </c>
      <c r="E932" t="s">
        <v>6954</v>
      </c>
    </row>
    <row r="933" spans="1:5" x14ac:dyDescent="0.25">
      <c r="A933" t="s">
        <v>7011</v>
      </c>
      <c r="B933" t="s">
        <v>7012</v>
      </c>
      <c r="C933" t="s">
        <v>7013</v>
      </c>
      <c r="D933" t="s">
        <v>7014</v>
      </c>
      <c r="E933" t="s">
        <v>6954</v>
      </c>
    </row>
    <row r="934" spans="1:5" x14ac:dyDescent="0.25">
      <c r="A934" t="s">
        <v>7015</v>
      </c>
      <c r="B934" t="s">
        <v>7016</v>
      </c>
      <c r="C934" t="s">
        <v>7017</v>
      </c>
      <c r="D934" t="s">
        <v>7018</v>
      </c>
      <c r="E934" t="s">
        <v>6954</v>
      </c>
    </row>
    <row r="935" spans="1:5" x14ac:dyDescent="0.25">
      <c r="A935" t="s">
        <v>7019</v>
      </c>
      <c r="B935" t="s">
        <v>7020</v>
      </c>
      <c r="C935" t="s">
        <v>7021</v>
      </c>
      <c r="D935" t="s">
        <v>7022</v>
      </c>
      <c r="E935" t="s">
        <v>6954</v>
      </c>
    </row>
    <row r="936" spans="1:5" x14ac:dyDescent="0.25">
      <c r="A936" t="s">
        <v>7023</v>
      </c>
      <c r="B936" t="s">
        <v>7024</v>
      </c>
      <c r="C936" t="s">
        <v>7025</v>
      </c>
      <c r="D936" t="s">
        <v>7026</v>
      </c>
      <c r="E936" t="s">
        <v>7027</v>
      </c>
    </row>
    <row r="937" spans="1:5" x14ac:dyDescent="0.25">
      <c r="A937" t="s">
        <v>7028</v>
      </c>
      <c r="B937" t="s">
        <v>7029</v>
      </c>
      <c r="C937" t="s">
        <v>7030</v>
      </c>
      <c r="D937" t="s">
        <v>7031</v>
      </c>
      <c r="E937" t="s">
        <v>7027</v>
      </c>
    </row>
    <row r="938" spans="1:5" x14ac:dyDescent="0.25">
      <c r="A938" t="s">
        <v>7032</v>
      </c>
      <c r="B938" t="s">
        <v>7033</v>
      </c>
      <c r="C938" t="s">
        <v>7034</v>
      </c>
      <c r="D938" t="s">
        <v>7035</v>
      </c>
      <c r="E938" t="s">
        <v>7027</v>
      </c>
    </row>
    <row r="939" spans="1:5" x14ac:dyDescent="0.25">
      <c r="A939" t="s">
        <v>7036</v>
      </c>
      <c r="B939" t="s">
        <v>7037</v>
      </c>
      <c r="C939" t="s">
        <v>7038</v>
      </c>
      <c r="D939" t="s">
        <v>7039</v>
      </c>
      <c r="E939" t="s">
        <v>7027</v>
      </c>
    </row>
    <row r="940" spans="1:5" x14ac:dyDescent="0.25">
      <c r="A940" t="s">
        <v>7040</v>
      </c>
      <c r="B940" t="s">
        <v>7041</v>
      </c>
      <c r="C940" t="s">
        <v>7042</v>
      </c>
      <c r="D940" t="s">
        <v>7043</v>
      </c>
      <c r="E940" t="s">
        <v>7027</v>
      </c>
    </row>
    <row r="941" spans="1:5" x14ac:dyDescent="0.25">
      <c r="A941" t="s">
        <v>7044</v>
      </c>
      <c r="B941" t="s">
        <v>7045</v>
      </c>
      <c r="C941" t="s">
        <v>7046</v>
      </c>
      <c r="D941" t="s">
        <v>7047</v>
      </c>
      <c r="E941" t="s">
        <v>7027</v>
      </c>
    </row>
    <row r="942" spans="1:5" x14ac:dyDescent="0.25">
      <c r="A942" t="s">
        <v>7048</v>
      </c>
      <c r="B942" t="s">
        <v>7049</v>
      </c>
      <c r="C942" t="s">
        <v>7050</v>
      </c>
      <c r="D942" t="s">
        <v>7051</v>
      </c>
      <c r="E942" t="s">
        <v>7027</v>
      </c>
    </row>
    <row r="943" spans="1:5" x14ac:dyDescent="0.25">
      <c r="A943" t="s">
        <v>7052</v>
      </c>
      <c r="B943" t="s">
        <v>7053</v>
      </c>
      <c r="C943" t="s">
        <v>7054</v>
      </c>
      <c r="D943" t="s">
        <v>7055</v>
      </c>
      <c r="E943" t="s">
        <v>7056</v>
      </c>
    </row>
    <row r="944" spans="1:5" x14ac:dyDescent="0.25">
      <c r="A944" t="s">
        <v>7057</v>
      </c>
      <c r="B944" t="s">
        <v>7058</v>
      </c>
      <c r="C944" t="s">
        <v>7059</v>
      </c>
      <c r="D944" t="s">
        <v>7060</v>
      </c>
      <c r="E944" t="s">
        <v>7056</v>
      </c>
    </row>
    <row r="945" spans="1:5" x14ac:dyDescent="0.25">
      <c r="A945" t="s">
        <v>7061</v>
      </c>
      <c r="B945" t="s">
        <v>7062</v>
      </c>
      <c r="C945" t="s">
        <v>7063</v>
      </c>
      <c r="D945" t="s">
        <v>7064</v>
      </c>
      <c r="E945" t="s">
        <v>7056</v>
      </c>
    </row>
    <row r="946" spans="1:5" x14ac:dyDescent="0.25">
      <c r="A946" t="s">
        <v>7065</v>
      </c>
      <c r="B946" t="s">
        <v>7066</v>
      </c>
      <c r="C946" t="s">
        <v>7067</v>
      </c>
      <c r="D946" t="s">
        <v>7068</v>
      </c>
      <c r="E946" t="s">
        <v>7056</v>
      </c>
    </row>
    <row r="947" spans="1:5" x14ac:dyDescent="0.25">
      <c r="A947" t="s">
        <v>7069</v>
      </c>
      <c r="B947" t="s">
        <v>7070</v>
      </c>
      <c r="C947" t="s">
        <v>7071</v>
      </c>
      <c r="D947" t="s">
        <v>7072</v>
      </c>
      <c r="E947" t="s">
        <v>7056</v>
      </c>
    </row>
    <row r="948" spans="1:5" x14ac:dyDescent="0.25">
      <c r="A948" t="s">
        <v>7073</v>
      </c>
      <c r="B948" t="s">
        <v>7074</v>
      </c>
      <c r="C948" t="s">
        <v>7075</v>
      </c>
      <c r="D948" t="s">
        <v>7076</v>
      </c>
      <c r="E948" t="s">
        <v>7056</v>
      </c>
    </row>
    <row r="949" spans="1:5" x14ac:dyDescent="0.25">
      <c r="A949" t="s">
        <v>7077</v>
      </c>
      <c r="B949" t="s">
        <v>7078</v>
      </c>
      <c r="C949" t="s">
        <v>7079</v>
      </c>
      <c r="D949" t="s">
        <v>7080</v>
      </c>
      <c r="E949" t="s">
        <v>7056</v>
      </c>
    </row>
    <row r="950" spans="1:5" x14ac:dyDescent="0.25">
      <c r="A950" t="s">
        <v>7081</v>
      </c>
      <c r="B950" t="s">
        <v>7082</v>
      </c>
      <c r="C950" t="s">
        <v>7083</v>
      </c>
      <c r="D950" t="s">
        <v>7084</v>
      </c>
      <c r="E950" t="s">
        <v>7056</v>
      </c>
    </row>
    <row r="951" spans="1:5" x14ac:dyDescent="0.25">
      <c r="A951" t="s">
        <v>7085</v>
      </c>
      <c r="B951" t="s">
        <v>7086</v>
      </c>
      <c r="C951" t="s">
        <v>7087</v>
      </c>
      <c r="D951" t="s">
        <v>7088</v>
      </c>
      <c r="E951" t="s">
        <v>7056</v>
      </c>
    </row>
    <row r="952" spans="1:5" x14ac:dyDescent="0.25">
      <c r="A952" t="s">
        <v>7089</v>
      </c>
      <c r="B952" t="s">
        <v>7090</v>
      </c>
      <c r="C952" t="s">
        <v>7091</v>
      </c>
      <c r="D952" t="s">
        <v>7092</v>
      </c>
      <c r="E952" t="s">
        <v>7056</v>
      </c>
    </row>
    <row r="953" spans="1:5" x14ac:dyDescent="0.25">
      <c r="A953" t="s">
        <v>7093</v>
      </c>
      <c r="B953" t="s">
        <v>7094</v>
      </c>
      <c r="C953" t="s">
        <v>7095</v>
      </c>
      <c r="D953" t="s">
        <v>7096</v>
      </c>
      <c r="E953" t="s">
        <v>7056</v>
      </c>
    </row>
    <row r="954" spans="1:5" x14ac:dyDescent="0.25">
      <c r="A954" t="s">
        <v>7097</v>
      </c>
      <c r="B954" t="s">
        <v>7098</v>
      </c>
      <c r="C954" t="s">
        <v>7099</v>
      </c>
      <c r="D954" t="s">
        <v>7100</v>
      </c>
      <c r="E954" t="s">
        <v>7101</v>
      </c>
    </row>
    <row r="955" spans="1:5" x14ac:dyDescent="0.25">
      <c r="A955" t="s">
        <v>7102</v>
      </c>
      <c r="B955" t="s">
        <v>7103</v>
      </c>
      <c r="C955" t="s">
        <v>7104</v>
      </c>
      <c r="D955" t="s">
        <v>7105</v>
      </c>
      <c r="E955" t="s">
        <v>7101</v>
      </c>
    </row>
    <row r="956" spans="1:5" x14ac:dyDescent="0.25">
      <c r="A956" t="s">
        <v>7106</v>
      </c>
      <c r="B956" t="s">
        <v>7107</v>
      </c>
      <c r="C956" t="s">
        <v>7108</v>
      </c>
      <c r="D956" t="s">
        <v>7109</v>
      </c>
      <c r="E956" t="s">
        <v>7101</v>
      </c>
    </row>
    <row r="957" spans="1:5" x14ac:dyDescent="0.25">
      <c r="A957" t="s">
        <v>7110</v>
      </c>
      <c r="B957" t="s">
        <v>7111</v>
      </c>
      <c r="C957" t="s">
        <v>7112</v>
      </c>
      <c r="D957" t="s">
        <v>7113</v>
      </c>
      <c r="E957" t="s">
        <v>7101</v>
      </c>
    </row>
    <row r="958" spans="1:5" x14ac:dyDescent="0.25">
      <c r="A958" t="s">
        <v>7114</v>
      </c>
      <c r="B958" t="s">
        <v>7115</v>
      </c>
      <c r="C958" t="s">
        <v>7116</v>
      </c>
      <c r="D958" t="s">
        <v>7117</v>
      </c>
      <c r="E958" t="s">
        <v>7101</v>
      </c>
    </row>
    <row r="959" spans="1:5" x14ac:dyDescent="0.25">
      <c r="A959" t="s">
        <v>7118</v>
      </c>
      <c r="B959" t="s">
        <v>7119</v>
      </c>
      <c r="C959" t="s">
        <v>7120</v>
      </c>
      <c r="D959" t="s">
        <v>7121</v>
      </c>
      <c r="E959" t="s">
        <v>7101</v>
      </c>
    </row>
    <row r="960" spans="1:5" x14ac:dyDescent="0.25">
      <c r="A960" t="s">
        <v>7122</v>
      </c>
      <c r="B960" t="s">
        <v>7123</v>
      </c>
      <c r="C960" t="s">
        <v>7124</v>
      </c>
      <c r="D960" t="s">
        <v>7125</v>
      </c>
      <c r="E960" t="s">
        <v>7101</v>
      </c>
    </row>
    <row r="961" spans="1:5" x14ac:dyDescent="0.25">
      <c r="A961" t="s">
        <v>7126</v>
      </c>
      <c r="B961" t="s">
        <v>7127</v>
      </c>
      <c r="C961" t="s">
        <v>7128</v>
      </c>
      <c r="D961" t="s">
        <v>7129</v>
      </c>
      <c r="E961" t="s">
        <v>7101</v>
      </c>
    </row>
    <row r="962" spans="1:5" x14ac:dyDescent="0.25">
      <c r="A962" t="s">
        <v>7130</v>
      </c>
      <c r="B962" t="s">
        <v>7131</v>
      </c>
      <c r="C962" t="s">
        <v>7132</v>
      </c>
      <c r="D962" t="s">
        <v>7133</v>
      </c>
      <c r="E962" t="s">
        <v>7101</v>
      </c>
    </row>
    <row r="963" spans="1:5" x14ac:dyDescent="0.25">
      <c r="A963" t="s">
        <v>7134</v>
      </c>
      <c r="B963" t="s">
        <v>7135</v>
      </c>
      <c r="C963" t="s">
        <v>7136</v>
      </c>
      <c r="D963" t="s">
        <v>7137</v>
      </c>
      <c r="E963" t="s">
        <v>7101</v>
      </c>
    </row>
    <row r="964" spans="1:5" x14ac:dyDescent="0.25">
      <c r="A964" t="s">
        <v>7138</v>
      </c>
      <c r="B964" t="s">
        <v>7139</v>
      </c>
      <c r="C964" t="s">
        <v>7140</v>
      </c>
      <c r="D964" t="s">
        <v>7141</v>
      </c>
      <c r="E964" t="s">
        <v>7101</v>
      </c>
    </row>
    <row r="965" spans="1:5" x14ac:dyDescent="0.25">
      <c r="A965" t="s">
        <v>7142</v>
      </c>
      <c r="B965" t="s">
        <v>7143</v>
      </c>
      <c r="C965" t="s">
        <v>7144</v>
      </c>
      <c r="D965" t="s">
        <v>7145</v>
      </c>
      <c r="E965" t="s">
        <v>7146</v>
      </c>
    </row>
    <row r="966" spans="1:5" x14ac:dyDescent="0.25">
      <c r="A966" t="s">
        <v>7147</v>
      </c>
      <c r="B966" t="s">
        <v>7148</v>
      </c>
      <c r="C966" t="s">
        <v>7149</v>
      </c>
      <c r="D966" t="s">
        <v>7150</v>
      </c>
      <c r="E966" t="s">
        <v>7146</v>
      </c>
    </row>
    <row r="967" spans="1:5" x14ac:dyDescent="0.25">
      <c r="A967" t="s">
        <v>7151</v>
      </c>
      <c r="B967" t="s">
        <v>7152</v>
      </c>
      <c r="C967" t="s">
        <v>7153</v>
      </c>
      <c r="D967" t="s">
        <v>7154</v>
      </c>
      <c r="E967" t="s">
        <v>7146</v>
      </c>
    </row>
    <row r="968" spans="1:5" x14ac:dyDescent="0.25">
      <c r="A968" t="s">
        <v>7155</v>
      </c>
      <c r="B968" t="s">
        <v>7156</v>
      </c>
      <c r="C968" t="s">
        <v>7157</v>
      </c>
      <c r="D968" t="s">
        <v>7158</v>
      </c>
      <c r="E968" t="s">
        <v>7146</v>
      </c>
    </row>
    <row r="969" spans="1:5" x14ac:dyDescent="0.25">
      <c r="A969" t="s">
        <v>7159</v>
      </c>
      <c r="B969" t="s">
        <v>7160</v>
      </c>
      <c r="C969" t="s">
        <v>7161</v>
      </c>
      <c r="D969" t="s">
        <v>7162</v>
      </c>
      <c r="E969" t="s">
        <v>7146</v>
      </c>
    </row>
    <row r="970" spans="1:5" x14ac:dyDescent="0.25">
      <c r="A970" t="s">
        <v>7163</v>
      </c>
      <c r="B970" t="s">
        <v>7164</v>
      </c>
      <c r="C970" t="s">
        <v>7165</v>
      </c>
      <c r="D970" t="s">
        <v>7166</v>
      </c>
      <c r="E970" t="s">
        <v>7146</v>
      </c>
    </row>
    <row r="971" spans="1:5" x14ac:dyDescent="0.25">
      <c r="A971" t="s">
        <v>7167</v>
      </c>
      <c r="B971" t="s">
        <v>7168</v>
      </c>
      <c r="C971" t="s">
        <v>7169</v>
      </c>
      <c r="D971" t="s">
        <v>7170</v>
      </c>
      <c r="E971" t="s">
        <v>7146</v>
      </c>
    </row>
    <row r="972" spans="1:5" x14ac:dyDescent="0.25">
      <c r="A972" t="s">
        <v>7171</v>
      </c>
      <c r="B972" t="s">
        <v>7172</v>
      </c>
      <c r="C972" t="s">
        <v>7173</v>
      </c>
      <c r="D972" t="s">
        <v>7174</v>
      </c>
      <c r="E972" t="s">
        <v>7146</v>
      </c>
    </row>
    <row r="973" spans="1:5" x14ac:dyDescent="0.25">
      <c r="A973" t="s">
        <v>7175</v>
      </c>
      <c r="B973" t="s">
        <v>7176</v>
      </c>
      <c r="C973" t="s">
        <v>7177</v>
      </c>
      <c r="D973" t="s">
        <v>7178</v>
      </c>
      <c r="E973" t="s">
        <v>7146</v>
      </c>
    </row>
    <row r="974" spans="1:5" x14ac:dyDescent="0.25">
      <c r="A974" t="s">
        <v>7179</v>
      </c>
      <c r="B974" t="s">
        <v>7180</v>
      </c>
      <c r="C974" t="s">
        <v>7181</v>
      </c>
      <c r="D974" t="s">
        <v>7182</v>
      </c>
      <c r="E974" t="s">
        <v>7146</v>
      </c>
    </row>
    <row r="975" spans="1:5" x14ac:dyDescent="0.25">
      <c r="A975" t="s">
        <v>7183</v>
      </c>
      <c r="B975" t="s">
        <v>7184</v>
      </c>
      <c r="C975" t="s">
        <v>7185</v>
      </c>
      <c r="D975" t="s">
        <v>7186</v>
      </c>
      <c r="E975" t="s">
        <v>7146</v>
      </c>
    </row>
    <row r="976" spans="1:5" x14ac:dyDescent="0.25">
      <c r="A976" t="s">
        <v>7187</v>
      </c>
      <c r="B976" t="s">
        <v>7188</v>
      </c>
      <c r="C976" t="s">
        <v>7189</v>
      </c>
      <c r="D976" t="s">
        <v>7190</v>
      </c>
      <c r="E976" t="s">
        <v>7146</v>
      </c>
    </row>
    <row r="977" spans="1:5" x14ac:dyDescent="0.25">
      <c r="A977" t="s">
        <v>7191</v>
      </c>
      <c r="B977" t="s">
        <v>7192</v>
      </c>
      <c r="C977" t="s">
        <v>7193</v>
      </c>
      <c r="D977" t="s">
        <v>7194</v>
      </c>
      <c r="E977" t="s">
        <v>7195</v>
      </c>
    </row>
    <row r="978" spans="1:5" x14ac:dyDescent="0.25">
      <c r="A978" t="s">
        <v>7196</v>
      </c>
      <c r="B978" t="s">
        <v>7197</v>
      </c>
      <c r="C978" t="s">
        <v>7198</v>
      </c>
      <c r="D978" t="s">
        <v>7199</v>
      </c>
      <c r="E978" t="s">
        <v>7195</v>
      </c>
    </row>
    <row r="979" spans="1:5" x14ac:dyDescent="0.25">
      <c r="A979" t="s">
        <v>7200</v>
      </c>
      <c r="B979" t="s">
        <v>7201</v>
      </c>
      <c r="C979" t="s">
        <v>7202</v>
      </c>
      <c r="D979" t="s">
        <v>7203</v>
      </c>
      <c r="E979" t="s">
        <v>7195</v>
      </c>
    </row>
    <row r="980" spans="1:5" x14ac:dyDescent="0.25">
      <c r="A980" t="s">
        <v>7204</v>
      </c>
      <c r="B980" t="s">
        <v>7205</v>
      </c>
      <c r="C980" t="s">
        <v>7206</v>
      </c>
      <c r="D980" t="s">
        <v>7207</v>
      </c>
      <c r="E980" t="s">
        <v>7195</v>
      </c>
    </row>
    <row r="981" spans="1:5" x14ac:dyDescent="0.25">
      <c r="A981" t="s">
        <v>7208</v>
      </c>
      <c r="B981" t="s">
        <v>7209</v>
      </c>
      <c r="C981" t="s">
        <v>7210</v>
      </c>
      <c r="D981" t="s">
        <v>7211</v>
      </c>
      <c r="E981" t="s">
        <v>7195</v>
      </c>
    </row>
    <row r="982" spans="1:5" x14ac:dyDescent="0.25">
      <c r="A982" t="s">
        <v>7212</v>
      </c>
      <c r="B982" t="s">
        <v>7213</v>
      </c>
      <c r="C982" t="s">
        <v>7214</v>
      </c>
      <c r="D982" t="s">
        <v>7215</v>
      </c>
      <c r="E982" t="s">
        <v>7195</v>
      </c>
    </row>
    <row r="983" spans="1:5" x14ac:dyDescent="0.25">
      <c r="A983" t="s">
        <v>7216</v>
      </c>
      <c r="B983" t="s">
        <v>7217</v>
      </c>
      <c r="C983" t="s">
        <v>7218</v>
      </c>
      <c r="D983" t="s">
        <v>7219</v>
      </c>
      <c r="E983" t="s">
        <v>7195</v>
      </c>
    </row>
    <row r="984" spans="1:5" x14ac:dyDescent="0.25">
      <c r="A984" t="s">
        <v>7220</v>
      </c>
      <c r="B984" t="s">
        <v>7221</v>
      </c>
      <c r="C984" t="s">
        <v>7222</v>
      </c>
      <c r="D984" t="s">
        <v>7223</v>
      </c>
      <c r="E984" t="s">
        <v>7195</v>
      </c>
    </row>
    <row r="985" spans="1:5" x14ac:dyDescent="0.25">
      <c r="A985" t="s">
        <v>7224</v>
      </c>
      <c r="B985" t="s">
        <v>7225</v>
      </c>
      <c r="C985" t="s">
        <v>7226</v>
      </c>
      <c r="D985" t="s">
        <v>7227</v>
      </c>
      <c r="E985" t="s">
        <v>7228</v>
      </c>
    </row>
    <row r="986" spans="1:5" x14ac:dyDescent="0.25">
      <c r="A986" t="s">
        <v>7229</v>
      </c>
      <c r="B986" t="s">
        <v>7230</v>
      </c>
      <c r="C986" t="s">
        <v>7231</v>
      </c>
      <c r="D986" t="s">
        <v>7232</v>
      </c>
      <c r="E986" t="s">
        <v>7228</v>
      </c>
    </row>
    <row r="987" spans="1:5" x14ac:dyDescent="0.25">
      <c r="A987" t="s">
        <v>7233</v>
      </c>
      <c r="B987" t="s">
        <v>7234</v>
      </c>
      <c r="C987" t="s">
        <v>7235</v>
      </c>
      <c r="D987" t="s">
        <v>7236</v>
      </c>
      <c r="E987" t="s">
        <v>7228</v>
      </c>
    </row>
    <row r="988" spans="1:5" x14ac:dyDescent="0.25">
      <c r="A988" t="s">
        <v>7237</v>
      </c>
      <c r="B988" t="s">
        <v>7238</v>
      </c>
      <c r="C988" t="s">
        <v>7239</v>
      </c>
      <c r="D988" t="s">
        <v>7240</v>
      </c>
      <c r="E988" t="s">
        <v>7228</v>
      </c>
    </row>
    <row r="989" spans="1:5" x14ac:dyDescent="0.25">
      <c r="A989" t="s">
        <v>7241</v>
      </c>
      <c r="B989" t="s">
        <v>7242</v>
      </c>
      <c r="C989" t="s">
        <v>7243</v>
      </c>
      <c r="D989" t="s">
        <v>7244</v>
      </c>
      <c r="E989" t="s">
        <v>7228</v>
      </c>
    </row>
    <row r="990" spans="1:5" x14ac:dyDescent="0.25">
      <c r="A990" t="s">
        <v>7245</v>
      </c>
      <c r="B990" t="s">
        <v>7246</v>
      </c>
      <c r="C990" t="s">
        <v>7247</v>
      </c>
      <c r="D990" t="s">
        <v>7248</v>
      </c>
      <c r="E990" t="s">
        <v>7228</v>
      </c>
    </row>
    <row r="991" spans="1:5" x14ac:dyDescent="0.25">
      <c r="A991" t="s">
        <v>7249</v>
      </c>
      <c r="B991" t="s">
        <v>7250</v>
      </c>
      <c r="C991" t="s">
        <v>7251</v>
      </c>
      <c r="D991" t="s">
        <v>7252</v>
      </c>
      <c r="E991" t="s">
        <v>7228</v>
      </c>
    </row>
    <row r="992" spans="1:5" x14ac:dyDescent="0.25">
      <c r="A992" t="s">
        <v>7253</v>
      </c>
      <c r="B992" t="s">
        <v>7254</v>
      </c>
      <c r="C992" t="s">
        <v>7255</v>
      </c>
      <c r="D992" t="s">
        <v>7256</v>
      </c>
      <c r="E992" t="s">
        <v>7228</v>
      </c>
    </row>
    <row r="993" spans="1:5" x14ac:dyDescent="0.25">
      <c r="A993" t="s">
        <v>7257</v>
      </c>
      <c r="B993" t="s">
        <v>7258</v>
      </c>
      <c r="C993" t="s">
        <v>7259</v>
      </c>
      <c r="D993" t="s">
        <v>7260</v>
      </c>
      <c r="E993" t="s">
        <v>7228</v>
      </c>
    </row>
    <row r="994" spans="1:5" x14ac:dyDescent="0.25">
      <c r="A994" t="s">
        <v>7261</v>
      </c>
      <c r="B994" t="s">
        <v>7262</v>
      </c>
      <c r="C994" t="s">
        <v>7263</v>
      </c>
      <c r="D994" t="s">
        <v>7264</v>
      </c>
      <c r="E994" t="s">
        <v>7228</v>
      </c>
    </row>
    <row r="995" spans="1:5" x14ac:dyDescent="0.25">
      <c r="A995" t="s">
        <v>7265</v>
      </c>
      <c r="B995" t="s">
        <v>7266</v>
      </c>
      <c r="C995" t="s">
        <v>7267</v>
      </c>
      <c r="D995" t="s">
        <v>7268</v>
      </c>
      <c r="E995" t="s">
        <v>7228</v>
      </c>
    </row>
    <row r="996" spans="1:5" x14ac:dyDescent="0.25">
      <c r="A996" t="s">
        <v>7269</v>
      </c>
      <c r="B996" t="s">
        <v>7270</v>
      </c>
      <c r="C996" t="s">
        <v>7271</v>
      </c>
      <c r="D996" t="s">
        <v>7272</v>
      </c>
      <c r="E996" t="s">
        <v>7228</v>
      </c>
    </row>
    <row r="997" spans="1:5" x14ac:dyDescent="0.25">
      <c r="A997" t="s">
        <v>7273</v>
      </c>
      <c r="B997" t="s">
        <v>7274</v>
      </c>
      <c r="C997" t="s">
        <v>7275</v>
      </c>
      <c r="D997" t="s">
        <v>7276</v>
      </c>
      <c r="E997" t="s">
        <v>7228</v>
      </c>
    </row>
    <row r="998" spans="1:5" x14ac:dyDescent="0.25">
      <c r="A998" t="s">
        <v>7277</v>
      </c>
      <c r="B998" t="s">
        <v>7278</v>
      </c>
      <c r="C998" t="s">
        <v>7279</v>
      </c>
      <c r="D998" t="s">
        <v>7280</v>
      </c>
      <c r="E998" t="s">
        <v>7228</v>
      </c>
    </row>
    <row r="999" spans="1:5" x14ac:dyDescent="0.25">
      <c r="A999" t="s">
        <v>7281</v>
      </c>
      <c r="B999" t="s">
        <v>7282</v>
      </c>
      <c r="C999" t="s">
        <v>7283</v>
      </c>
      <c r="D999" t="s">
        <v>5135</v>
      </c>
      <c r="E999" t="s">
        <v>7284</v>
      </c>
    </row>
    <row r="1000" spans="1:5" x14ac:dyDescent="0.25">
      <c r="A1000" t="s">
        <v>7285</v>
      </c>
      <c r="B1000" t="s">
        <v>7286</v>
      </c>
      <c r="C1000" t="s">
        <v>7287</v>
      </c>
      <c r="D1000" t="s">
        <v>5139</v>
      </c>
      <c r="E1000" t="s">
        <v>7284</v>
      </c>
    </row>
    <row r="1001" spans="1:5" x14ac:dyDescent="0.25">
      <c r="A1001" t="s">
        <v>7288</v>
      </c>
      <c r="B1001" t="s">
        <v>7289</v>
      </c>
      <c r="C1001" t="s">
        <v>7290</v>
      </c>
      <c r="D1001" t="s">
        <v>5143</v>
      </c>
      <c r="E1001" t="s">
        <v>7284</v>
      </c>
    </row>
    <row r="1002" spans="1:5" x14ac:dyDescent="0.25">
      <c r="A1002" t="s">
        <v>7291</v>
      </c>
      <c r="B1002" t="s">
        <v>7292</v>
      </c>
      <c r="C1002" t="s">
        <v>7293</v>
      </c>
      <c r="D1002" t="s">
        <v>5111</v>
      </c>
      <c r="E1002" t="s">
        <v>7284</v>
      </c>
    </row>
    <row r="1003" spans="1:5" x14ac:dyDescent="0.25">
      <c r="A1003" t="s">
        <v>7294</v>
      </c>
      <c r="B1003" t="s">
        <v>7295</v>
      </c>
      <c r="C1003" t="s">
        <v>7296</v>
      </c>
      <c r="D1003" t="s">
        <v>5119</v>
      </c>
      <c r="E1003" t="s">
        <v>7284</v>
      </c>
    </row>
    <row r="1004" spans="1:5" x14ac:dyDescent="0.25">
      <c r="A1004" t="s">
        <v>7297</v>
      </c>
      <c r="B1004" t="s">
        <v>7298</v>
      </c>
      <c r="C1004" t="s">
        <v>7299</v>
      </c>
      <c r="D1004" t="s">
        <v>5131</v>
      </c>
      <c r="E1004" t="s">
        <v>7284</v>
      </c>
    </row>
    <row r="1005" spans="1:5" x14ac:dyDescent="0.25">
      <c r="A1005" t="s">
        <v>7300</v>
      </c>
      <c r="B1005" t="s">
        <v>7301</v>
      </c>
      <c r="C1005" t="s">
        <v>7302</v>
      </c>
      <c r="D1005" t="s">
        <v>5106</v>
      </c>
      <c r="E1005" t="s">
        <v>7284</v>
      </c>
    </row>
    <row r="1006" spans="1:5" x14ac:dyDescent="0.25">
      <c r="A1006" t="s">
        <v>7303</v>
      </c>
      <c r="B1006" t="s">
        <v>7304</v>
      </c>
      <c r="C1006" t="s">
        <v>7305</v>
      </c>
      <c r="D1006" t="s">
        <v>5147</v>
      </c>
      <c r="E1006" t="s">
        <v>7306</v>
      </c>
    </row>
  </sheetData>
  <autoFilter ref="A1:A100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แผ่นงาน</vt:lpstr>
      </vt:variant>
      <vt:variant>
        <vt:i4>10</vt:i4>
      </vt:variant>
      <vt:variant>
        <vt:lpstr>ช่วงที่มีชื่อ</vt:lpstr>
      </vt:variant>
      <vt:variant>
        <vt:i4>3</vt:i4>
      </vt:variant>
    </vt:vector>
  </HeadingPairs>
  <TitlesOfParts>
    <vt:vector size="13" baseType="lpstr">
      <vt:lpstr>Copyright</vt:lpstr>
      <vt:lpstr>INDEX</vt:lpstr>
      <vt:lpstr>PROFILE</vt:lpstr>
      <vt:lpstr>REFINISH</vt:lpstr>
      <vt:lpstr>JOBLIST</vt:lpstr>
      <vt:lpstr>QUEUE</vt:lpstr>
      <vt:lpstr>KPI</vt:lpstr>
      <vt:lpstr>BILL_LIST</vt:lpstr>
      <vt:lpstr>BILL</vt:lpstr>
      <vt:lpstr>Sheet1</vt:lpstr>
      <vt:lpstr>BILL!Print_Area</vt:lpstr>
      <vt:lpstr>INDEX!Print_Area</vt:lpstr>
      <vt:lpstr>JOBLIST!Print_Area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Hungping</dc:creator>
  <cp:lastModifiedBy>natdanaimon</cp:lastModifiedBy>
  <cp:lastPrinted>2017-10-20T02:18:18Z</cp:lastPrinted>
  <dcterms:created xsi:type="dcterms:W3CDTF">2016-06-13T01:43:54Z</dcterms:created>
  <dcterms:modified xsi:type="dcterms:W3CDTF">2017-10-24T16:24:32Z</dcterms:modified>
</cp:coreProperties>
</file>